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Ghi chú" sheetId="1" r:id="rId5"/>
    <sheet state="visible" name="EVNFC_RL_06.24" sheetId="2" r:id="rId6"/>
    <sheet state="visible" name="Danh mục GTCG" sheetId="3" r:id="rId7"/>
    <sheet state="visible" name="VNIBOR VND" sheetId="4" r:id="rId8"/>
    <sheet state="visible" name="VBMA" sheetId="5" r:id="rId9"/>
    <sheet state="hidden" name="ZERO COUPOND" sheetId="6" r:id="rId10"/>
    <sheet state="visible" name="Thang kỳ hạn" sheetId="7" r:id="rId11"/>
    <sheet state="visible" name="VNIBOR đã xử lý" sheetId="8" r:id="rId12"/>
    <sheet state="visible" name="Tổng hợp" sheetId="9" r:id="rId13"/>
  </sheets>
  <externalReferences>
    <externalReference r:id="rId14"/>
    <externalReference r:id="rId15"/>
  </externalReferences>
  <definedNames>
    <definedName name="methods">[1]Lookup!$A$1:$A$19</definedName>
    <definedName localSheetId="1" name="solver_eng">1</definedName>
    <definedName localSheetId="1" name="solver_neg">1</definedName>
    <definedName localSheetId="1" name="solver_num">0</definedName>
    <definedName localSheetId="1" name="solver_opt">EVNFC_RL_06.24!#REF!</definedName>
    <definedName localSheetId="1" name="solver_typ">1</definedName>
    <definedName localSheetId="1" name="solver_val">0</definedName>
    <definedName localSheetId="1" name="solver_ver">3</definedName>
    <definedName name="Time">#REF!</definedName>
  </definedNames>
  <calcPr/>
  <extLst>
    <ext uri="GoogleSheetsCustomDataVersion2">
      <go:sheetsCustomData xmlns:go="http://customooxmlschemas.google.com/" r:id="rId16" roundtripDataChecksum="G0xltVfRZRXvfFKVkqMZAfLZBngA1fzD3K2hFo5CSlc="/>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7">
      <text>
        <t xml:space="preserve">======
ID#AAABrrKvpxU
Tran Bao. Toan    (2025-09-30 08:55:24)
Tìm kỳ hạn chuẩn chặn dưới của kỳ hạn còn lại</t>
      </text>
    </comment>
    <comment authorId="0" ref="D16">
      <text>
        <t xml:space="preserve">======
ID#AAABrrKvpxQ
Tran Bao. Toan    (2025-09-30 08:55:24)
Lưu ý: Nếu TP TCTD có nhiều dòng tiền thì làm tương tự như dòng tiền thứ 1</t>
      </text>
    </comment>
    <comment authorId="0" ref="E17">
      <text>
        <t xml:space="preserve">======
ID#AAABrrKvpxI
Tran Bao. Toan    (2025-09-30 08:55:24)
Kỳ hạn còn lại của dòng tiền: 
Ngày trả coupon của dòng tiền đó - ngày báo cáo (Ngày giao dịch)</t>
      </text>
    </comment>
    <comment authorId="0" ref="H17">
      <text>
        <t xml:space="preserve">======
ID#AAABrrKvpxE
Tran Bao. Toan    (2025-09-30 08:55:24)
Tìm lãi suất VBMA của kỳ hạn chuẩn chặn dưới tại ngày báo cáo</t>
      </text>
    </comment>
    <comment authorId="0" ref="B6">
      <text>
        <t xml:space="preserve">======
ID#AAABrrKvpw8
Tran Bao. Toan    (2025-09-30 08:55:24)
Kỳ hạn của Trái phiếu</t>
      </text>
    </comment>
    <comment authorId="0" ref="B9">
      <text>
        <t xml:space="preserve">======
ID#AAABrrKvpws
Tran Bao. Toan    (2025-09-30 08:55:24)
Ngày thực hiện định giá (Ngày báo cáo)</t>
      </text>
    </comment>
    <comment authorId="0" ref="I17">
      <text>
        <t xml:space="preserve">======
ID#AAABrrKvpww
Tran Bao. Toan    (2025-09-30 08:55:24)
Tìm lãi suất VBMA của kỳ hạn chuẩn chặn trên tại ngày báo cáo</t>
      </text>
    </comment>
    <comment authorId="0" ref="G17">
      <text>
        <t xml:space="preserve">======
ID#AAABrrKvpwk
Tran Bao. Toan    (2025-09-30 08:55:24)
Tìm kỳ hạn chuẩn chặn trên của kỳ hạn còn lại</t>
      </text>
    </comment>
    <comment authorId="0" ref="J17">
      <text>
        <t xml:space="preserve">======
ID#AAABrrKvpwo
Tran Bao. Toan    (2025-09-30 08:55:24)
Nội suy lãi suất chiết khấu + margin 3</t>
      </text>
    </comment>
    <comment authorId="0" ref="B17">
      <text>
        <t xml:space="preserve">======
ID#AAABrrKvpwg
Tran Bao. Toan    (2025-09-30 08:55:24)
Ngày thực hiện định giá</t>
      </text>
    </comment>
    <comment authorId="0" ref="N16">
      <text>
        <t xml:space="preserve">======
ID#AAABrqqQpc0
Tran Bao. Toan    (2025-09-30 08:55:24)
Nếu có trên 1 dòng tiền thì copy ra tương tự dòng tiền 2</t>
      </text>
    </comment>
    <comment authorId="0" ref="M17">
      <text>
        <t xml:space="preserve">======
ID#AAABrqqQpcw
Tran Bao. Toan    (2025-09-30 08:55:24)
Sử dụng công thức chiết khấu dòng tiền</t>
      </text>
    </comment>
  </commentList>
  <extLst>
    <ext uri="GoogleSheetsCustomDataVersion2">
      <go:sheetsCustomData xmlns:go="http://customooxmlschemas.google.com/" r:id="rId1" roundtripDataSignature="AMtx7mhFeyyLXVRj14wUAFMVw/SyvKNrB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B3">
      <text>
        <t xml:space="preserve">======
ID#AAABrrKvpxM
Tran Dang Tuan Anh    (2025-09-30 08:55:24)
Xem lại nội dung này</t>
      </text>
    </comment>
    <comment authorId="0" ref="A7">
      <text>
        <t xml:space="preserve">======
ID#AAABrqqQpcs
Tran Dang Tuan Anh    (2025-09-30 08:55:24)
Đang lấy theo tỷ lệ YTM</t>
      </text>
    </comment>
  </commentList>
  <extLst>
    <ext uri="GoogleSheetsCustomDataVersion2">
      <go:sheetsCustomData xmlns:go="http://customooxmlschemas.google.com/" r:id="rId1" roundtripDataSignature="AMtx7miAmu0/60CP+XxnqRrYsq/fl20Meg=="/>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K2">
      <text>
        <t xml:space="preserve">======
ID#AAABrrKvpxA
Tran Bao. Toan    (2025-09-30 08:55:24)
Tính toán Margin 1 theo lãi suất thị trường: Theo công thức bên cạnh</t>
      </text>
    </comment>
    <comment authorId="0" ref="T3">
      <text>
        <t xml:space="preserve">======
ID#AAABrrKvpw0
Tran Bao. Toan    (2025-09-30 08:55:24)
Tính toán Lãi suất LNH 1Y theo công thức bên cạnh</t>
      </text>
    </comment>
    <comment authorId="0" ref="L2">
      <text>
        <t xml:space="preserve">======
ID#AAABrrKvpwc
Tran Bao. Toan    (2025-09-30 08:55:24)
Tính toán ĐCLS ngắn hạn của TPCP</t>
      </text>
    </comment>
  </commentList>
  <extLst>
    <ext uri="GoogleSheetsCustomDataVersion2">
      <go:sheetsCustomData xmlns:go="http://customooxmlschemas.google.com/" r:id="rId1" roundtripDataSignature="AMtx7miXzT1VjF6KW3H9Na4bM6c1yIuS+w=="/>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A3">
      <text>
        <t xml:space="preserve">======
ID#AAABrrKvpw4
Tran Dang Tuan Anh    (2025-09-30 08:55:24)
Sheet này sẽ dùng VBA tính sau khi tính xong ổn Zero Coupond bond</t>
      </text>
    </comment>
  </commentList>
  <extLst>
    <ext uri="GoogleSheetsCustomDataVersion2">
      <go:sheetsCustomData xmlns:go="http://customooxmlschemas.google.com/" r:id="rId1" roundtripDataSignature="AMtx7miGsN9Lrc68UXvoQoQxtdmOhleQrQ=="/>
    </ext>
  </extLst>
</comments>
</file>

<file path=xl/sharedStrings.xml><?xml version="1.0" encoding="utf-8"?>
<sst xmlns="http://schemas.openxmlformats.org/spreadsheetml/2006/main" count="484" uniqueCount="214">
  <si>
    <t>Mô tả URD đối với định giá GTCG</t>
  </si>
  <si>
    <t>Bước</t>
  </si>
  <si>
    <t>Nội dung</t>
  </si>
  <si>
    <t>Chi tiết</t>
  </si>
  <si>
    <t>I. Tính toán ĐCLS TPCP (Sheet "Thang kỳ hạn", "VNIBOR VND", "VBMA", "Tổng hợp")</t>
  </si>
  <si>
    <t xml:space="preserve">Bước 1: </t>
  </si>
  <si>
    <t>Thu thập dữ liệu</t>
  </si>
  <si>
    <r>
      <rPr>
        <rFont val="Times New Roman"/>
        <b/>
        <color theme="1"/>
        <sz val="12.0"/>
      </rPr>
      <t>Dữ liệu thị trường</t>
    </r>
    <r>
      <rPr>
        <rFont val="Times New Roman"/>
        <color theme="1"/>
        <sz val="12.0"/>
      </rPr>
      <t>: Thu thập dữ liệu VNIBOR và VBMA tại ngày báo cáo</t>
    </r>
  </si>
  <si>
    <t xml:space="preserve">Bước 2: </t>
  </si>
  <si>
    <t>Tính toán Margin 1 để làm cơ sở tính toán ĐCLS TPCP ngắn hạn</t>
  </si>
  <si>
    <r>
      <rPr>
        <rFont val="Times New Roman"/>
        <b/>
        <color theme="1"/>
        <sz val="12.0"/>
      </rPr>
      <t>Margin 1</t>
    </r>
    <r>
      <rPr>
        <rFont val="Times New Roman"/>
        <color theme="1"/>
        <sz val="12.0"/>
      </rPr>
      <t>: là tỷ trọng chênh lệch dương giữa lãi suất thị trường liên ngân hàng và lãi suất TPCP (Chi tiết tính toán tại Sheet "VNIBOR VND")</t>
    </r>
  </si>
  <si>
    <t xml:space="preserve">Bước 3: </t>
  </si>
  <si>
    <t>Tổng hợp ĐCLS TPCP các kỳ hạn chuẩn</t>
  </si>
  <si>
    <r>
      <rPr>
        <rFont val="Times New Roman"/>
        <color theme="1"/>
        <sz val="12.0"/>
      </rPr>
      <t xml:space="preserve">Tổng hợp dữ liệu ĐCLS theo ngày đã tính toán từ Sheet "VNIBOR VND" và "VBMA" vào sheet "Tổng hợp".
</t>
    </r>
    <r>
      <rPr>
        <rFont val="Times New Roman"/>
        <i/>
        <color theme="1"/>
        <sz val="12.0"/>
      </rPr>
      <t>Lưu ý</t>
    </r>
    <r>
      <rPr>
        <rFont val="Times New Roman"/>
        <color theme="1"/>
        <sz val="12.0"/>
      </rPr>
      <t>: Sheet "VBMA" Lấy cột "MID_YLD_1" của các kỳ hạn chuẩn</t>
    </r>
  </si>
  <si>
    <t>II. Định giá TP TCTD (Chi tiết tính toán tại Sheet "EVNFC_RL_06.24")</t>
  </si>
  <si>
    <t>Thu thập thông tin GTCG cần được định giá</t>
  </si>
  <si>
    <t>Xác định Margin 3 để làm cơ sở tính ĐCLS TP TCTD đối với từng mã Trái phiếu</t>
  </si>
  <si>
    <t>Tính toán Margin 3 là chênh lệch dương của lãi suất phát hành mã CCTG/TPTCTD trừ đi lãi suất cùng kỳ hạn trên ĐCLS TPCP tại thời điểm phát hành. (Lãi suất phát hành TP TCTD trừ Lãi suất VBMA tại thời điểm phát hành)</t>
  </si>
  <si>
    <t>Xác định số dòng tiền còn lại để thực hiện định giá</t>
  </si>
  <si>
    <t>Xác định số dòng tiền bằng cách xác định từ ngày định giá đến ngày đáo hạn còn bao nhiêu lần nhận coupon</t>
  </si>
  <si>
    <t xml:space="preserve">Bước 4: </t>
  </si>
  <si>
    <t>Xác định kỳ hạn còn lại của từng dòng tiền</t>
  </si>
  <si>
    <t>Lấy ngày trả coupon của dòng tiền trừ đi ngày định giá để xác định kỳ hạn còn lại của dòng tiền</t>
  </si>
  <si>
    <t xml:space="preserve">Bước 5: </t>
  </si>
  <si>
    <t>Xác định kỳ hạn chuẩn dài hơn (Longer) và kỳ hạn chuẩn ngắn hơn (Shorter) của từng dòng tiền</t>
  </si>
  <si>
    <t>Dựa vào kỳ hạn còn lại của từng dòng tiền, xác định kỳ hạn chuẩn trên và kỳ hạn chuẩn dưới theo các kỳ hạn chuẩn được quy định tại Phương pháp định giá (Theo Sheet "Thang kỳ hạn")</t>
  </si>
  <si>
    <t xml:space="preserve">Bước 6: </t>
  </si>
  <si>
    <t xml:space="preserve">Xác định Lãi suất tương ứng với kỳ hạn chuẩn trên (Longer) và kỳ hạn chuẩn dưới (Shorter) tại ngày định giá </t>
  </si>
  <si>
    <t>Tìm kiếm Lãi suất chuẩn trên và Lãi suất chuẩn dưới của các dòng tiền tại ngày định giá trong Sheet "Tổng hợp"</t>
  </si>
  <si>
    <t xml:space="preserve">Bước 7: </t>
  </si>
  <si>
    <t>Tính toán lãi suất chiết khấu của từng dòng tiền</t>
  </si>
  <si>
    <r>
      <rPr>
        <rFont val="Times New Roman"/>
        <color theme="1"/>
        <sz val="12.0"/>
      </rPr>
      <t xml:space="preserve">Lãi suất được xác định bằng phương pháp nội suy tuyến tính giữa mức lãi suất của kỳ hạn chuẩn dài hơn (Longer) và kỳ hạn chuẩn ngắn hơn (Shorter) + </t>
    </r>
    <r>
      <rPr>
        <rFont val="Times New Roman"/>
        <b/>
        <color theme="1"/>
        <sz val="12.0"/>
      </rPr>
      <t>Margin 3</t>
    </r>
  </si>
  <si>
    <t xml:space="preserve">Bước 8: </t>
  </si>
  <si>
    <t>Thực hiện định giá theo phương pháp chiết khấu dòng tiền</t>
  </si>
  <si>
    <t>Cách tính chi tiết được comment tại Sheet "EVNFC_RL_06.24"</t>
  </si>
  <si>
    <t xml:space="preserve">III. Đo lường giá trị chịu rủi ro (Var) bằng cách mô phỏng 250 kịch bản </t>
  </si>
  <si>
    <t>Xác định Mức độ biến động của nhân tố rủi ro tương ứng với dòng tiền j trong danh mục tại kịch bản thứ i</t>
  </si>
  <si>
    <t xml:space="preserve">Mức độ biến động của từng nhân tố rủi ro trong khoảng dữ liệu quá khứ được đo lường, ghi nhận thành từng điểm dữ liệu riêng biệt tạo thành một dải 250 điểm dữ liệu và được tính toán theo công thức sau: 
</t>
  </si>
  <si>
    <t xml:space="preserve">	Mô phỏng 250 kịch bản của từng nhân tố rủi ro tương ứng với dòng tiền j trong danh mục tại ngày/kịch bản thứ i dựa trên 250 biến động tương ứng của nhân tố rủi ro</t>
  </si>
  <si>
    <t xml:space="preserve">Mô phỏng theo công thức như sau:
</t>
  </si>
  <si>
    <t>Thực hiện định giá 250 kịch bản bằng lãi suất được xác định ở bước 2</t>
  </si>
  <si>
    <t xml:space="preserve">Thực hiên định giá theo quy trình II ở trên
</t>
  </si>
  <si>
    <t>Mô phỏng 250 kịch bản lãi/lỗ của danh mục</t>
  </si>
  <si>
    <t xml:space="preserve">Tính toán 250 kịch bản lãi lỗ của danh mục theo công thức sau:
</t>
  </si>
  <si>
    <t>Xác định Var</t>
  </si>
  <si>
    <t xml:space="preserve">Từ dải dữ liệu mô phỏng 250 kịch bản lãi/lỗ, VaR (1 ngày, độ tin cậy 99%) tại ngày báo cáo T được tính theo công thức sau:
</t>
  </si>
  <si>
    <t>Ghi chú:</t>
  </si>
  <si>
    <t>MÃ TP</t>
  </si>
  <si>
    <t>EVNFC_RL_06.24</t>
  </si>
  <si>
    <t>Var 99%</t>
  </si>
  <si>
    <t>Thông tin GTCG</t>
  </si>
  <si>
    <t>Mệnh giá</t>
  </si>
  <si>
    <t>Thông tin GTCG lấy từ Sheet "Danh mục GTCG"</t>
  </si>
  <si>
    <t>Thông tin định giá GTCG</t>
  </si>
  <si>
    <t>Số lượng</t>
  </si>
  <si>
    <t>=AVERAGE(SMALL(AI15:AI270;2);SMALL(AI15:AI270;3))
- Trung bình giá trị nhỏ thứ 2 và thứ 3 trong 250 kịch bản mô phỏng</t>
  </si>
  <si>
    <t>Đo lường giá trị chịu rủi ro (Var) bằng cách mô phỏng 250 kịch bản theo Quy định</t>
  </si>
  <si>
    <t>Lãi suất phát hành</t>
  </si>
  <si>
    <t>Kỳ hạn của GTCG</t>
  </si>
  <si>
    <t>Ngày phát hành</t>
  </si>
  <si>
    <t>Ngày đáo hạn</t>
  </si>
  <si>
    <t>Ngày báo cáo</t>
  </si>
  <si>
    <t>Tổng số tiền theo hợp đồng</t>
  </si>
  <si>
    <t>Tên đối tác</t>
  </si>
  <si>
    <t>EVN</t>
  </si>
  <si>
    <t>Margin 3</t>
  </si>
  <si>
    <t xml:space="preserve">Tính toán Margin 3 bằng cách Lãi suất Coupon (B5) - Lãi suất VBMA tại ngày phát hành (Tìm theo công thức Index)
= B5 - INDEX('Tổng hợp'!$A$3:$S$975;MATCH(B7;'Tổng hợp'!$A$3:$A$975;0);MATCH(EVNFC_RL_06.24!$B$13;'Tổng hợp'!$A$3:$S$3;0)) 
</t>
  </si>
  <si>
    <t>Công thức Index để tìm lãi suất VBMA tại Sheet "Tổng hợp" tại ngày phát hành theo đúng kỳ hạn của GTCG</t>
  </si>
  <si>
    <t>Mã kỳ hạn</t>
  </si>
  <si>
    <t>- Các dòng tiền lãi của GTCG
- GTCG còn lại bao nhiêu lần nhận coupon thì có bấy nhiêu dòng tiền</t>
  </si>
  <si>
    <t>- Khi đến hạn thì sẽ chiết khấu dòng tiền gốc của GTCG về thời điểm định giá</t>
  </si>
  <si>
    <t>Dòng tiền thứ 1</t>
  </si>
  <si>
    <t>Dòng tiền thứ 2</t>
  </si>
  <si>
    <t>Dòng tiền gốc</t>
  </si>
  <si>
    <t>Định giá (Tổng dòng tiền gốc + lãi)</t>
  </si>
  <si>
    <t>Mô phỏng 250 kịch bản lãi/lỗ</t>
  </si>
  <si>
    <t>STT</t>
  </si>
  <si>
    <t>Ngày giao dịch</t>
  </si>
  <si>
    <t>Ngày trả coupon tiếp theo</t>
  </si>
  <si>
    <t>Kỳ hạn còn lại</t>
  </si>
  <si>
    <t>Kỳ hạn chuẩn (shorter)</t>
  </si>
  <si>
    <t>Kỳ hạn chuẩn (longer)</t>
  </si>
  <si>
    <t>LS VBMA chuẩn (shorter)</t>
  </si>
  <si>
    <t>LS VBMA chuẩn (longer)</t>
  </si>
  <si>
    <t>r nội suy ĐCLS (ban đầu)</t>
  </si>
  <si>
    <t>Biến động lãi suất</t>
  </si>
  <si>
    <t>Lãi suất mô phỏng</t>
  </si>
  <si>
    <t>Dòng tiền</t>
  </si>
  <si>
    <t>Định giá</t>
  </si>
  <si>
    <t>Ngày thực hiện định giá</t>
  </si>
  <si>
    <t>Ngày đáo hạn của GTCG</t>
  </si>
  <si>
    <t>Tính toán ngày trả coupon tiếp theo dựa trên ngày đáo hạn</t>
  </si>
  <si>
    <t xml:space="preserve">= Ngày trả coupon tiếp theo (D19) - Ngày báo cáo (B9)
</t>
  </si>
  <si>
    <t>= @IFERROR(
IFS(E19&gt;10950;10950;
E19&gt;7300;7300;
E19&gt;5475;5475;
E19&gt;3650;3650;
E19&gt;2555;2555;
E19&gt;1825;1825;
E19&gt;1095;1095;
E19&gt;730;730;
E19&gt;365;365;
E19&gt;270;270;
E19&gt;180;180;
E19&gt;90;90;
E19&gt;60;60;
E19&gt;30;30;
E19&gt;14;14;
E19&gt;7;7;
E19&gt;=1;1);0)
- Ý nghĩa: Tìm chặn dưới của Kỳ hạn còn lại (Ví dụ: KHCL là 84 thì chặn dưới là 60 và chặn trên là 90 dựa theo Sheet "Thang kỳ hạn")</t>
  </si>
  <si>
    <t>=@IFERROR(
IFS(E19&lt;1;1;
E19&lt;7;7;
E19&lt;14;14;
E19&lt;30;30;
E19&lt;60;60;
E19&lt;90;90;
E19&lt;180;180;
E19&lt;270;270;
E19&lt;365;365;
E19&lt;730;730;
E19&lt;1095;1095;
E19&lt;1825;1825;
E19&lt;2555;2555;
E19&lt;3650;3650;
E19&lt;5475;5475;
E19&lt;7300;7300;
E19&lt;10950;10950);
0)
- Ý nghĩa: Tìm chặn trên của Kỳ hạn còn lại (Ví dụ: KHCL là 84 thì chặn dưới là 60 và chặn trên là 90 dựa theo Sheet "Thang kỳ hạn")</t>
  </si>
  <si>
    <t>=IF(F19=1;VLOOKUP($B19;'Tổng hợp'!$A:$S;2;0);
IF(F19=7;VLOOKUP($B19;'Tổng hợp'!$A:$S;3;0);
IF(F19=14;VLOOKUP($B19;'Tổng hợp'!$A:$T;4;0);
IF(F19=30;VLOOKUP($B19;'Tổng hợp'!$A:$T;5;0);
IF(F19=60;VLOOKUP($B19;'Tổng hợp'!$A:$T;6;0);
IF(F19=90;VLOOKUP($B19;'Tổng hợp'!$A:$T;7;0);
IF(F19=180;VLOOKUP($B19;'Tổng hợp'!$A:$T;8;0);
IF(F19=270;VLOOKUP($B19;'Tổng hợp'!$A:$T;9;0);
IF(F19=365;VLOOKUP($B19;'Tổng hợp'!$A:$S;10;0);
IF(F19=730;VLOOKUP($B19;'Tổng hợp'!$A:$S;11;0);
IF(F19=1095;VLOOKUP($B19;'Tổng hợp'!$A:$S;12;0);
IF(F19=1460;VLOOKUP($B19;'Tổng hợp'!$A:$S;13;0);
IF(F19=1825;VLOOKUP($B19;'Tổng hợp'!$A:$S;14;0);
IF(F19=2555;VLOOKUP($B19;'Tổng hợp'!$A:$S;15;0);
IF(F19=3650;VLOOKUP($B19;'Tổng hợp'!$A:$S;16;0);
IF(F19=5475;VLOOKUP($B19;'Tổng hợp'!$A:$S;17;0);
IF(F19=7300;VLOOKUP($B19;'Tổng hợp'!$A:$S;18;0);
IF(F19=10950;VLOOKUP($B19;'Tổng hợp'!$A:$S;19;0);
""))))))))))))))))))
'- Dựa vào kỳ hạn chuẩn dưới (shorter) tìm ra lãi suất VBMA của kỳ hạn tương ứng tại ngày giao dịch trong Sheet "Tổng hợp"</t>
  </si>
  <si>
    <t>=IF(G19=1;VLOOKUP($B19;'Tổng hợp'!$A:$S;2;0);
IF(G19=7;VLOOKUP($B19;'Tổng hợp'!$A:$S;3;0);
IF(G19=14;VLOOKUP($B19;'Tổng hợp'!$A:$T;4;0);
IF(G19=30;VLOOKUP($B19;'Tổng hợp'!$A:$T;5;0);
IF(G19=60;VLOOKUP($B19;'Tổng hợp'!$A:$T;6;0);
IF(G19=90;VLOOKUP($B19;'Tổng hợp'!$A:$T;7;0);
IF(G19=180;VLOOKUP($B19;'Tổng hợp'!$A:$T;8;0);
IF(G19=270;VLOOKUP($B19;'Tổng hợp'!$A:$T;9;0);
IF(G19=365;VLOOKUP($B19;'Tổng hợp'!$A:$S;10;0);
IF(G19=730;VLOOKUP($B19;'Tổng hợp'!$A:$S;11;0);
IF(G19=1095;VLOOKUP($B19;'Tổng hợp'!$A:$S;12;0);
IF(G19=1460;VLOOKUP($B19;'Tổng hợp'!$A:$S;13;0);
IF(G19=1825;VLOOKUP($B19;'Tổng hợp'!$A:$S;14;0);
IF(G19=2555;VLOOKUP($B19;'Tổng hợp'!$A:$S;15;0);
IF(G19=3650;VLOOKUP($B19;'Tổng hợp'!$A:$S;16;0);
IF(G19=5475;VLOOKUP($B19;'Tổng hợp'!$A:$S;17;0);
IF(G19=7300;VLOOKUP($B19;'Tổng hợp'!$A:$S;18;0);
IF(G19=10950;VLOOKUP($B19;'Tổng hợp'!$A:$S;19;0);
""))))))))))))))))))
'- Dựa vào kỳ hạn chuẩn trên (longer) tìm ra lãi suất VBMA của kỳ hạn tương ứng tại ngày giao dịch trong Sheet "Tổng hợp"</t>
  </si>
  <si>
    <t>= Margin 3 ($B$12) +  IFERROR((FORECAST.LINEAR(E19;H19:I19;F19:G19));0)
'- Sử dụng công thức nội suy tuyến tính của Excel để tìm ra r nội suy</t>
  </si>
  <si>
    <t xml:space="preserve"> Ngày định gía không có biến động lãi suất</t>
  </si>
  <si>
    <t>=IFERROR($B$4*$B$3*$B$5*((1+J19/1)^(-(E19*1)/365));0)
'- Theo công thức Số lượng TP (B4) * Mệnh giá (B3) * Lãi suất phát hành (B5) * (1 + r nội suy (J19)) ^ (- Kỳ hạn còn lại (E19)/365)</t>
  </si>
  <si>
    <t>Tương tự dòng tiền thứ 1 nếu GTCG có nhiều hơn 1 dòng tiền</t>
  </si>
  <si>
    <t>Kỳ hạn còn lại tính đến ngày đáo hạn 
'- X19 - B19 (Lấy ngày đáo hạn trừ Ngày thực hiện báo cáo)</t>
  </si>
  <si>
    <t>Tương tự dòng tiền 1</t>
  </si>
  <si>
    <t>=IFERROR($B$4*$B$3*((1+AD19/1)^(-(Y19*1)/365));0)
'- Theo công thức Số lượng TP (B4) * Mệnh giá (B3) ) * (1 + r nội suy (AD19)) ^ (- Kỳ hạn còn lại (Y19)/365)</t>
  </si>
  <si>
    <t>= AG + Sum của các dòng tiền</t>
  </si>
  <si>
    <t xml:space="preserve"> </t>
  </si>
  <si>
    <t>Mô phỏng 250 kịch bản VAR</t>
  </si>
  <si>
    <t>Lấy 250 ngày kể từ ngày định giá</t>
  </si>
  <si>
    <t>Tương tự ở trên</t>
  </si>
  <si>
    <t>=IFERROR(LN(Sau/trước);"Chưa phát sinh")
Lấy log của 250 kịch bản mô phỏng chia cho r nội suy của ngày định giá</t>
  </si>
  <si>
    <t>=IFERROR($J$19*EXP(K23);"Chưa phát sinh")
- Lấy r nội suy tại ngày định giá (J19 cố định) * e ^ biến động lãi suất của 250 kịch bản (Cột K)</t>
  </si>
  <si>
    <t>Tương tự cách chiết khấu ở trên</t>
  </si>
  <si>
    <t>Tương tự như trên</t>
  </si>
  <si>
    <t>= Giá trị mô phỏng (AH21) -Giá trị định giá (AH19)</t>
  </si>
  <si>
    <t>VNIVNDOND=</t>
  </si>
  <si>
    <t>VNIVNDSWD=</t>
  </si>
  <si>
    <t>VNIVND2WD=</t>
  </si>
  <si>
    <t>VNIVND1MD=</t>
  </si>
  <si>
    <t>VNIVND2MD=</t>
  </si>
  <si>
    <t>VNIVND3MD=</t>
  </si>
  <si>
    <t>VNIVND6MD=</t>
  </si>
  <si>
    <t>VNIVND9MD=</t>
  </si>
  <si>
    <t>VNIVND1YD=</t>
  </si>
  <si>
    <t>Timestamp</t>
  </si>
  <si>
    <t>FIXING_1</t>
  </si>
  <si>
    <t>VN1YT=VBMA</t>
  </si>
  <si>
    <t>VN2YT=VBMA</t>
  </si>
  <si>
    <t>VN3YT=VBMA</t>
  </si>
  <si>
    <t>VN4YT=VBMA</t>
  </si>
  <si>
    <t>VN5YT=VBMA</t>
  </si>
  <si>
    <t>VN7YT=VBMA</t>
  </si>
  <si>
    <t>VN10YT=VBMA</t>
  </si>
  <si>
    <t>VN15YT=VBMA</t>
  </si>
  <si>
    <t>VN20YT=VBMA</t>
  </si>
  <si>
    <t>VN30YT=VBMA</t>
  </si>
  <si>
    <t>Thứ tự của hàng</t>
  </si>
  <si>
    <t>BID</t>
  </si>
  <si>
    <t>ASK</t>
  </si>
  <si>
    <t>MID_YLD_1</t>
  </si>
  <si>
    <t>`</t>
  </si>
  <si>
    <t>Date</t>
  </si>
  <si>
    <t>VNIBOR</t>
  </si>
  <si>
    <t>Margin</t>
  </si>
  <si>
    <t>Xem lại Margin tính từ tỷ lệ YTM - hay là tỷ lệ của Zero Coupon bond  - hiện chưa có xài</t>
  </si>
  <si>
    <t>Số ngày thực tế kỳ hạn</t>
  </si>
  <si>
    <t>Ro (có điều chỉnh)</t>
  </si>
  <si>
    <t xml:space="preserve">Mệnh giá </t>
  </si>
  <si>
    <t>VBMA</t>
  </si>
  <si>
    <t>Giá trị định giá YTM - Giá trị định giá Zero coupon bond (phải bằng 0)</t>
  </si>
  <si>
    <t>R o (Zero Couponbond)</t>
  </si>
  <si>
    <t>Kỳ hạn ngày</t>
  </si>
  <si>
    <t>Kỳ hạn năm</t>
  </si>
  <si>
    <t>Mã</t>
  </si>
  <si>
    <t>Kỳ hạn chuẩn</t>
  </si>
  <si>
    <t>ON</t>
  </si>
  <si>
    <t>1W</t>
  </si>
  <si>
    <t>2W</t>
  </si>
  <si>
    <t>1M</t>
  </si>
  <si>
    <t>2M</t>
  </si>
  <si>
    <t>3M</t>
  </si>
  <si>
    <t>6M</t>
  </si>
  <si>
    <t>9M</t>
  </si>
  <si>
    <t>1Y</t>
  </si>
  <si>
    <t>2Y</t>
  </si>
  <si>
    <t>3Y</t>
  </si>
  <si>
    <t>5Y</t>
  </si>
  <si>
    <t>7Y</t>
  </si>
  <si>
    <t>10Y</t>
  </si>
  <si>
    <t>15Y</t>
  </si>
  <si>
    <t>20Y</t>
  </si>
  <si>
    <t>30Y</t>
  </si>
  <si>
    <t>MARGIN 1</t>
  </si>
  <si>
    <t>VNIVND12MD=</t>
  </si>
  <si>
    <t>Kỳ hạn 6M</t>
  </si>
  <si>
    <t>Kỳ hạn 9M</t>
  </si>
  <si>
    <t>Kỳ hạn 12M</t>
  </si>
  <si>
    <t>t LNH 6M</t>
  </si>
  <si>
    <t>t LNH 9M</t>
  </si>
  <si>
    <t>t LNH 12M</t>
  </si>
  <si>
    <t>Basis</t>
  </si>
  <si>
    <t>Data Lãi suất VNIBOR tại các kỳ hạn chuẩn</t>
  </si>
  <si>
    <t>CHUYỂN ĐỔI</t>
  </si>
  <si>
    <t>NỘI SUY</t>
  </si>
  <si>
    <t>Tính toán Lãi suất LNH 1Y theo công thức</t>
  </si>
  <si>
    <t>Dữ liệu từ Sheet "VNIBOR"</t>
  </si>
  <si>
    <t>- Lấy MAX( (Cột T - VBMA kỳ hạn 1 năm tại cột D Sheet "VBMA" )/Cột T  ;0)</t>
  </si>
  <si>
    <t xml:space="preserve"> VNIVNDOND= * (1-Margin 1)</t>
  </si>
  <si>
    <t>VNIVNDSWD= * (1-Margin 1)</t>
  </si>
  <si>
    <t>VNIVND2WD= * (1-Margin 1)</t>
  </si>
  <si>
    <t>VNIVND1MD= * (1-Margin 1)</t>
  </si>
  <si>
    <t>VNIVND2MD= * (1-Margin 1)</t>
  </si>
  <si>
    <t>VNIVND3MD= * (1-Margin 1)</t>
  </si>
  <si>
    <t>VNIVND6MD= * (1-Margin 1)</t>
  </si>
  <si>
    <t>VNIVND9MD= * (1-Margin 1)</t>
  </si>
  <si>
    <t>- Sử dụng công thưc nội suy tuyến tính để tính ra Lãi suất LNH 12M
- Cột H + (Cột Z - Cột X) * ((Cột I - Cột H)/(Cột Y-Cột X))</t>
  </si>
  <si>
    <r>
      <rPr>
        <rFont val="Times New Roman"/>
        <color theme="1"/>
        <sz val="10.0"/>
      </rPr>
      <t>- Tìm kiếm ngày thực tế của kỳ hạn 6M bằng cách lấy ngày dữ liệu cộng thêm 6 tháng
- Lấy ngày Timestamp + 6 tháng DATE(YEAR(A5);</t>
    </r>
    <r>
      <rPr>
        <rFont val="Times New Roman"/>
        <b/>
        <color theme="1"/>
        <sz val="10.0"/>
      </rPr>
      <t>MONTH(A5)+6</t>
    </r>
    <r>
      <rPr>
        <rFont val="Times New Roman"/>
        <color theme="1"/>
        <sz val="10.0"/>
      </rPr>
      <t>;DAY(A5))</t>
    </r>
  </si>
  <si>
    <r>
      <rPr>
        <rFont val="Times New Roman"/>
        <color theme="1"/>
        <sz val="10.0"/>
      </rPr>
      <t>- Tìm kiếm ngày thực tế của kỳ hạn 9M bằng cách lấy ngày dữ liệu cộng thêm 9 tháng
- Lấy ngày Timestamp + 9 tháng DATE(YEAR(A5);</t>
    </r>
    <r>
      <rPr>
        <rFont val="Times New Roman"/>
        <b/>
        <color theme="1"/>
        <sz val="10.0"/>
      </rPr>
      <t>MONTH(A5)+9</t>
    </r>
    <r>
      <rPr>
        <rFont val="Times New Roman"/>
        <color theme="1"/>
        <sz val="10.0"/>
      </rPr>
      <t>;DAY(A5))</t>
    </r>
  </si>
  <si>
    <r>
      <rPr>
        <rFont val="Times New Roman"/>
        <color theme="1"/>
        <sz val="10.0"/>
      </rPr>
      <t>- Tìm kiếm ngày thực tế của kỳ hạn 12M bằng cách lấy ngày dữ liệu cộng thêm 12 tháng
- Lấy ngày Timestamp + 12 tháng DATE(YEAR(A5);</t>
    </r>
    <r>
      <rPr>
        <rFont val="Times New Roman"/>
        <b/>
        <color theme="1"/>
        <sz val="10.0"/>
      </rPr>
      <t>MONTH(A5)+12</t>
    </r>
    <r>
      <rPr>
        <rFont val="Times New Roman"/>
        <color theme="1"/>
        <sz val="10.0"/>
      </rPr>
      <t>;DAY(A5))</t>
    </r>
  </si>
  <si>
    <t>- Tính số ngày thực tế kỳ hạn 6M từ Timestamp
- Lấy Kỳ hạn 6M - Timestamp (Cột U - Cột A)</t>
  </si>
  <si>
    <t>- Tính số ngày thực tế kỳ hạn 9M từ Timestamp
- Lấy Kỳ hạn 9M - Timestamp (Cột V - Cột A)</t>
  </si>
  <si>
    <t>- Tính số ngày thực tế kỳ hạn 12M từ Timestamp
- Lấy Kỳ hạn 12M - Timestamp (Cột W - Cột A)</t>
  </si>
  <si>
    <t>Tính toán Margin 1 theo công thức</t>
  </si>
  <si>
    <t>ĐCLS ngắn hạn của TPCP tại các kỳ hạn chuẩn</t>
  </si>
  <si>
    <t>Công thức:</t>
  </si>
  <si>
    <t>Quy trình thực hiện</t>
  </si>
  <si>
    <t>Bước 1: Thu thập dữ liệu VNIBOR tại các kỳ hạn chuẩn</t>
  </si>
  <si>
    <t>Bước 2: Tính toán Lãi suất LNH 1Y</t>
  </si>
  <si>
    <t>Bước 3: Tính toán Margin 1 theo công thức</t>
  </si>
  <si>
    <t>Bước 4: Tính ĐCLS ngắn hạn của TPCP</t>
  </si>
  <si>
    <t>Số năm</t>
  </si>
  <si>
    <t>DATE</t>
  </si>
  <si>
    <t>Sau khi tính toán VNIBOR đã xử lý và tổng hợp vào Sheet "Tổng hợp"</t>
  </si>
  <si>
    <t>Dữ liệu các cột màu xanh dương tại Sheet "VNIBOR đã xử lý" theo đúng ngày Timestamp</t>
  </si>
  <si>
    <t>Dữ liệu các cột MID_YIELD_1 tại Sheet "VBMA" theo đúng ngày Timestamp</t>
  </si>
</sst>
</file>

<file path=xl/styles.xml><?xml version="1.0" encoding="utf-8"?>
<styleSheet xmlns="http://schemas.openxmlformats.org/spreadsheetml/2006/main" xmlns:x14ac="http://schemas.microsoft.com/office/spreadsheetml/2009/9/ac" xmlns:mc="http://schemas.openxmlformats.org/markup-compatibility/2006">
  <numFmts count="9">
    <numFmt numFmtId="164" formatCode="_(* #,##0_);_(* \(#,##0\);_(* &quot;-&quot;??_);_(@_)"/>
    <numFmt numFmtId="165" formatCode="_(* #,##0.00_);_(* \(#,##0.00\);_(* &quot;-&quot;??_);_(@_)"/>
    <numFmt numFmtId="166" formatCode="0.000"/>
    <numFmt numFmtId="167" formatCode="0.000%"/>
    <numFmt numFmtId="168" formatCode="0.0000"/>
    <numFmt numFmtId="169" formatCode="_(* #,##0.00000_);_(* \(#,##0.00000\);_(* &quot;-&quot;??_);_(@_)"/>
    <numFmt numFmtId="170" formatCode="0.0000%"/>
    <numFmt numFmtId="171" formatCode="_-* #,##0_-;\-* #,##0_-;_-* &quot;-&quot;??_-;_-@"/>
    <numFmt numFmtId="172" formatCode="_-* #,##0.00\ _₫_-;\-* #,##0.00\ _₫_-;_-* &quot;-&quot;??\ _₫_-;_-@"/>
  </numFmts>
  <fonts count="19">
    <font>
      <sz val="11.0"/>
      <color theme="1"/>
      <name val="Calibri"/>
      <scheme val="minor"/>
    </font>
    <font>
      <b/>
      <sz val="12.0"/>
      <color theme="1"/>
      <name val="Times New Roman"/>
    </font>
    <font>
      <sz val="12.0"/>
      <color theme="1"/>
      <name val="Times New Roman"/>
    </font>
    <font/>
    <font>
      <sz val="11.0"/>
      <color theme="1"/>
      <name val="Times New Roman"/>
    </font>
    <font>
      <b/>
      <sz val="11.0"/>
      <color theme="1"/>
      <name val="Times New Roman"/>
    </font>
    <font>
      <sz val="11.0"/>
      <color rgb="FFFF0000"/>
      <name val="Times New Roman"/>
    </font>
    <font>
      <b/>
      <sz val="11.0"/>
      <color rgb="FF000000"/>
      <name val="Times New Roman"/>
    </font>
    <font>
      <sz val="11.0"/>
      <color theme="1"/>
      <name val="Calibri"/>
    </font>
    <font>
      <color theme="1"/>
      <name val="Calibri"/>
      <scheme val="minor"/>
    </font>
    <font>
      <sz val="11.0"/>
      <color rgb="FF0070C0"/>
      <name val="Times New Roman"/>
    </font>
    <font>
      <sz val="11.0"/>
      <color rgb="FFFFA500"/>
      <name val="Times New Roman"/>
    </font>
    <font>
      <b/>
      <sz val="11.0"/>
      <color rgb="FFFFA500"/>
      <name val="Times New Roman"/>
    </font>
    <font>
      <sz val="11.0"/>
      <color rgb="FF000000"/>
      <name val="Times New Roman"/>
    </font>
    <font>
      <sz val="11.0"/>
      <color rgb="FFFF0000"/>
      <name val="Calibri"/>
    </font>
    <font>
      <sz val="10.0"/>
      <color theme="1"/>
      <name val="Times New Roman"/>
    </font>
    <font>
      <b/>
      <sz val="10.0"/>
      <color theme="1"/>
      <name val="Times New Roman"/>
    </font>
    <font>
      <sz val="11.0"/>
      <color rgb="FFFFA500"/>
      <name val="Calibri"/>
    </font>
    <font>
      <sz val="11.0"/>
      <color rgb="FF000000"/>
      <name val="Calibri"/>
    </font>
  </fonts>
  <fills count="14">
    <fill>
      <patternFill patternType="none"/>
    </fill>
    <fill>
      <patternFill patternType="lightGray"/>
    </fill>
    <fill>
      <patternFill patternType="solid">
        <fgColor rgb="FFE7E6E6"/>
        <bgColor rgb="FFE7E6E6"/>
      </patternFill>
    </fill>
    <fill>
      <patternFill patternType="solid">
        <fgColor rgb="FFC00000"/>
        <bgColor rgb="FFC00000"/>
      </patternFill>
    </fill>
    <fill>
      <patternFill patternType="solid">
        <fgColor rgb="FF9CC2E5"/>
        <bgColor rgb="FF9CC2E5"/>
      </patternFill>
    </fill>
    <fill>
      <patternFill patternType="solid">
        <fgColor theme="0"/>
        <bgColor theme="0"/>
      </patternFill>
    </fill>
    <fill>
      <patternFill patternType="solid">
        <fgColor rgb="FF92D050"/>
        <bgColor rgb="FF92D050"/>
      </patternFill>
    </fill>
    <fill>
      <patternFill patternType="solid">
        <fgColor rgb="FFFEF2CB"/>
        <bgColor rgb="FFFEF2CB"/>
      </patternFill>
    </fill>
    <fill>
      <patternFill patternType="solid">
        <fgColor rgb="FFFFFF00"/>
        <bgColor rgb="FFFFFF00"/>
      </patternFill>
    </fill>
    <fill>
      <patternFill patternType="solid">
        <fgColor rgb="FFFFC000"/>
        <bgColor rgb="FFFFC000"/>
      </patternFill>
    </fill>
    <fill>
      <patternFill patternType="solid">
        <fgColor rgb="FF00B0F0"/>
        <bgColor rgb="FF00B0F0"/>
      </patternFill>
    </fill>
    <fill>
      <patternFill patternType="solid">
        <fgColor rgb="FF00B050"/>
        <bgColor rgb="FF00B050"/>
      </patternFill>
    </fill>
    <fill>
      <patternFill patternType="solid">
        <fgColor rgb="FFFF9900"/>
        <bgColor rgb="FFFF9900"/>
      </patternFill>
    </fill>
    <fill>
      <patternFill patternType="solid">
        <fgColor rgb="FFE2EFD9"/>
        <bgColor rgb="FFE2EFD9"/>
      </patternFill>
    </fill>
  </fills>
  <borders count="11">
    <border/>
    <border>
      <left style="thin">
        <color rgb="FF000000"/>
      </left>
      <right style="thin">
        <color rgb="FF000000"/>
      </right>
      <top style="thin">
        <color rgb="FF000000"/>
      </top>
      <bottom style="thin">
        <color rgb="FF000000"/>
      </bottom>
    </border>
    <border>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right/>
      <top/>
      <bottom/>
    </border>
    <border>
      <left style="thin">
        <color rgb="FF000000"/>
      </left>
    </border>
    <border>
      <bottom style="thin">
        <color rgb="FF000000"/>
      </bottom>
    </border>
    <border>
      <left style="thin">
        <color rgb="FF000000"/>
      </left>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s>
  <cellStyleXfs count="1">
    <xf borderId="0" fillId="0" fontId="0" numFmtId="0" applyAlignment="1" applyFont="1"/>
  </cellStyleXfs>
  <cellXfs count="195">
    <xf borderId="0" fillId="0" fontId="0" numFmtId="0" xfId="0" applyAlignment="1" applyFont="1">
      <alignment readingOrder="0" shrinkToFit="0" vertical="bottom" wrapText="0"/>
    </xf>
    <xf borderId="0" fillId="0" fontId="1" numFmtId="0" xfId="0" applyAlignment="1" applyFont="1">
      <alignment horizontal="center" vertical="center"/>
    </xf>
    <xf borderId="0" fillId="0" fontId="2" numFmtId="0" xfId="0" applyFont="1"/>
    <xf borderId="1" fillId="0" fontId="1" numFmtId="0" xfId="0" applyAlignment="1" applyBorder="1" applyFont="1">
      <alignment horizontal="center" shrinkToFit="0" vertical="center" wrapText="1"/>
    </xf>
    <xf borderId="2" fillId="2" fontId="1" numFmtId="0" xfId="0" applyAlignment="1" applyBorder="1" applyFill="1" applyFont="1">
      <alignment horizontal="left" shrinkToFit="0" vertical="center" wrapText="1"/>
    </xf>
    <xf borderId="3" fillId="0" fontId="3" numFmtId="0" xfId="0" applyBorder="1" applyFont="1"/>
    <xf borderId="4" fillId="0" fontId="3" numFmtId="0" xfId="0" applyBorder="1" applyFont="1"/>
    <xf borderId="1" fillId="0" fontId="2" numFmtId="0" xfId="0" applyAlignment="1" applyBorder="1" applyFont="1">
      <alignment shrinkToFit="0" vertical="center" wrapText="1"/>
    </xf>
    <xf quotePrefix="1" borderId="0" fillId="0" fontId="2" numFmtId="0" xfId="0" applyAlignment="1" applyFont="1">
      <alignment shrinkToFit="0" vertical="center" wrapText="1"/>
    </xf>
    <xf borderId="0" fillId="0" fontId="4" numFmtId="0" xfId="0" applyFont="1"/>
    <xf borderId="1" fillId="0" fontId="5" numFmtId="0" xfId="0" applyBorder="1" applyFont="1"/>
    <xf borderId="1" fillId="0" fontId="4" numFmtId="2" xfId="0" applyBorder="1" applyFont="1" applyNumberFormat="1"/>
    <xf borderId="5" fillId="3" fontId="4" numFmtId="0" xfId="0" applyBorder="1" applyFill="1" applyFont="1"/>
    <xf borderId="1" fillId="4" fontId="5" numFmtId="0" xfId="0" applyAlignment="1" applyBorder="1" applyFill="1" applyFont="1">
      <alignment horizontal="center" shrinkToFit="0" vertical="center" wrapText="1"/>
    </xf>
    <xf borderId="1" fillId="0" fontId="5" numFmtId="164" xfId="0" applyAlignment="1" applyBorder="1" applyFont="1" applyNumberFormat="1">
      <alignment horizontal="center"/>
    </xf>
    <xf borderId="5" fillId="5" fontId="4" numFmtId="0" xfId="0" applyAlignment="1" applyBorder="1" applyFill="1" applyFont="1">
      <alignment horizontal="center" vertical="center"/>
    </xf>
    <xf borderId="1" fillId="4" fontId="4" numFmtId="0" xfId="0" applyBorder="1" applyFont="1"/>
    <xf borderId="0" fillId="0" fontId="4" numFmtId="14" xfId="0" applyFont="1" applyNumberFormat="1"/>
    <xf borderId="1" fillId="4" fontId="5" numFmtId="0" xfId="0" applyAlignment="1" applyBorder="1" applyFont="1">
      <alignment horizontal="left" shrinkToFit="0" vertical="center" wrapText="1"/>
    </xf>
    <xf borderId="1" fillId="4" fontId="4" numFmtId="164" xfId="0" applyAlignment="1" applyBorder="1" applyFont="1" applyNumberFormat="1">
      <alignment horizontal="center" vertical="center"/>
    </xf>
    <xf borderId="6" fillId="0" fontId="4" numFmtId="0" xfId="0" applyAlignment="1" applyBorder="1" applyFont="1">
      <alignment horizontal="center" vertical="center"/>
    </xf>
    <xf borderId="1" fillId="0" fontId="4" numFmtId="164" xfId="0" applyAlignment="1" applyBorder="1" applyFont="1" applyNumberFormat="1">
      <alignment horizontal="center"/>
    </xf>
    <xf borderId="1" fillId="6" fontId="4" numFmtId="0" xfId="0" applyBorder="1" applyFill="1" applyFont="1"/>
    <xf borderId="1" fillId="0" fontId="4" numFmtId="0" xfId="0" applyBorder="1" applyFont="1"/>
    <xf borderId="0" fillId="0" fontId="4" numFmtId="1" xfId="0" applyFont="1" applyNumberFormat="1"/>
    <xf borderId="1" fillId="4" fontId="4" numFmtId="1" xfId="0" applyAlignment="1" applyBorder="1" applyFont="1" applyNumberFormat="1">
      <alignment horizontal="center" vertical="center"/>
    </xf>
    <xf borderId="6" fillId="0" fontId="3" numFmtId="0" xfId="0" applyBorder="1" applyFont="1"/>
    <xf quotePrefix="1" borderId="0" fillId="0" fontId="4" numFmtId="0" xfId="0" applyAlignment="1" applyFont="1">
      <alignment shrinkToFit="0" wrapText="1"/>
    </xf>
    <xf borderId="0" fillId="0" fontId="4" numFmtId="0" xfId="0" applyAlignment="1" applyFont="1">
      <alignment vertical="center"/>
    </xf>
    <xf borderId="1" fillId="7" fontId="4" numFmtId="0" xfId="0" applyBorder="1" applyFill="1" applyFont="1"/>
    <xf borderId="1" fillId="4" fontId="4" numFmtId="10" xfId="0" applyAlignment="1" applyBorder="1" applyFont="1" applyNumberFormat="1">
      <alignment horizontal="center" vertical="center"/>
    </xf>
    <xf borderId="5" fillId="5" fontId="4" numFmtId="14" xfId="0" applyAlignment="1" applyBorder="1" applyFont="1" applyNumberFormat="1">
      <alignment horizontal="left" vertical="top"/>
    </xf>
    <xf borderId="1" fillId="4" fontId="4" numFmtId="0" xfId="0" applyAlignment="1" applyBorder="1" applyFont="1">
      <alignment horizontal="center" vertical="center"/>
    </xf>
    <xf borderId="1" fillId="4" fontId="4" numFmtId="14" xfId="0" applyAlignment="1" applyBorder="1" applyFont="1" applyNumberFormat="1">
      <alignment horizontal="center" vertical="center"/>
    </xf>
    <xf borderId="0" fillId="0" fontId="4" numFmtId="2" xfId="0" applyFont="1" applyNumberFormat="1"/>
    <xf borderId="1" fillId="4" fontId="5" numFmtId="0" xfId="0" applyAlignment="1" applyBorder="1" applyFont="1">
      <alignment horizontal="left" vertical="center"/>
    </xf>
    <xf borderId="0" fillId="0" fontId="4" numFmtId="0" xfId="0" applyAlignment="1" applyFont="1">
      <alignment shrinkToFit="0" wrapText="1"/>
    </xf>
    <xf borderId="0" fillId="0" fontId="6" numFmtId="14" xfId="0" applyAlignment="1" applyFont="1" applyNumberFormat="1">
      <alignment shrinkToFit="0" wrapText="1"/>
    </xf>
    <xf borderId="0" fillId="0" fontId="4" numFmtId="0" xfId="0" applyAlignment="1" applyFont="1">
      <alignment horizontal="left" vertical="top"/>
    </xf>
    <xf borderId="0" fillId="0" fontId="4" numFmtId="10" xfId="0" applyFont="1" applyNumberFormat="1"/>
    <xf borderId="0" fillId="0" fontId="5" numFmtId="0" xfId="0" applyAlignment="1" applyFont="1">
      <alignment horizontal="left" shrinkToFit="0" wrapText="1"/>
    </xf>
    <xf borderId="0" fillId="0" fontId="4" numFmtId="14" xfId="0" applyAlignment="1" applyFont="1" applyNumberFormat="1">
      <alignment horizontal="center" vertical="center"/>
    </xf>
    <xf quotePrefix="1" borderId="7" fillId="0" fontId="4" numFmtId="0" xfId="0" applyAlignment="1" applyBorder="1" applyFont="1">
      <alignment horizontal="center" shrinkToFit="0" wrapText="1"/>
    </xf>
    <xf borderId="7" fillId="0" fontId="3" numFmtId="0" xfId="0" applyBorder="1" applyFont="1"/>
    <xf quotePrefix="1" borderId="7" fillId="0" fontId="4" numFmtId="0" xfId="0" applyAlignment="1" applyBorder="1" applyFont="1">
      <alignment horizontal="center"/>
    </xf>
    <xf borderId="1" fillId="0" fontId="4" numFmtId="0" xfId="0" applyAlignment="1" applyBorder="1" applyFont="1">
      <alignment horizontal="left" shrinkToFit="0" vertical="center" wrapText="1"/>
    </xf>
    <xf borderId="8" fillId="0" fontId="4" numFmtId="0" xfId="0" applyAlignment="1" applyBorder="1" applyFont="1">
      <alignment horizontal="center" vertical="center"/>
    </xf>
    <xf borderId="9" fillId="0" fontId="5" numFmtId="0" xfId="0" applyAlignment="1" applyBorder="1" applyFont="1">
      <alignment horizontal="center" shrinkToFit="0" vertical="center" wrapText="1"/>
    </xf>
    <xf borderId="1" fillId="0" fontId="5" numFmtId="0" xfId="0" applyAlignment="1" applyBorder="1" applyFont="1">
      <alignment horizontal="center" vertical="center"/>
    </xf>
    <xf borderId="1" fillId="0" fontId="5" numFmtId="0" xfId="0" applyAlignment="1" applyBorder="1" applyFont="1">
      <alignment horizontal="center" shrinkToFit="0" vertical="center" wrapText="1"/>
    </xf>
    <xf borderId="1" fillId="0" fontId="5" numFmtId="2" xfId="0" applyAlignment="1" applyBorder="1" applyFont="1" applyNumberFormat="1">
      <alignment horizontal="center" shrinkToFit="0" vertical="center" wrapText="1"/>
    </xf>
    <xf borderId="1" fillId="0" fontId="7" numFmtId="0" xfId="0" applyAlignment="1" applyBorder="1" applyFont="1">
      <alignment horizontal="center" shrinkToFit="0" vertical="center" wrapText="1"/>
    </xf>
    <xf borderId="10" fillId="0" fontId="3" numFmtId="0" xfId="0" applyBorder="1" applyFont="1"/>
    <xf borderId="1" fillId="6" fontId="5" numFmtId="0" xfId="0" applyAlignment="1" applyBorder="1" applyFont="1">
      <alignment horizontal="center" shrinkToFit="0" vertical="center" wrapText="1"/>
    </xf>
    <xf borderId="1" fillId="6" fontId="4" numFmtId="14" xfId="0" applyAlignment="1" applyBorder="1" applyFont="1" applyNumberFormat="1">
      <alignment horizontal="right" shrinkToFit="0" vertical="center" wrapText="1"/>
    </xf>
    <xf borderId="1" fillId="6" fontId="4" numFmtId="14" xfId="0" applyAlignment="1" applyBorder="1" applyFont="1" applyNumberFormat="1">
      <alignment horizontal="center" shrinkToFit="0" vertical="center" wrapText="1"/>
    </xf>
    <xf quotePrefix="1" borderId="1" fillId="6" fontId="4" numFmtId="2" xfId="0" applyAlignment="1" applyBorder="1" applyFont="1" applyNumberFormat="1">
      <alignment horizontal="center" shrinkToFit="0" vertical="center" wrapText="1"/>
    </xf>
    <xf quotePrefix="1" borderId="1" fillId="6" fontId="4" numFmtId="1" xfId="0" applyAlignment="1" applyBorder="1" applyFont="1" applyNumberFormat="1">
      <alignment horizontal="center" shrinkToFit="0" vertical="center" wrapText="1"/>
    </xf>
    <xf quotePrefix="1" borderId="1" fillId="6" fontId="4" numFmtId="10" xfId="0" applyAlignment="1" applyBorder="1" applyFont="1" applyNumberFormat="1">
      <alignment horizontal="left" shrinkToFit="0" vertical="center" wrapText="1"/>
    </xf>
    <xf quotePrefix="1" borderId="1" fillId="6" fontId="4" numFmtId="10" xfId="0" applyAlignment="1" applyBorder="1" applyFont="1" applyNumberFormat="1">
      <alignment horizontal="center" shrinkToFit="0" vertical="center" wrapText="1"/>
    </xf>
    <xf borderId="1" fillId="6" fontId="4" numFmtId="10" xfId="0" applyAlignment="1" applyBorder="1" applyFont="1" applyNumberFormat="1">
      <alignment horizontal="center" shrinkToFit="0" vertical="center" wrapText="1"/>
    </xf>
    <xf quotePrefix="1" borderId="1" fillId="6" fontId="4" numFmtId="164" xfId="0" applyAlignment="1" applyBorder="1" applyFont="1" applyNumberFormat="1">
      <alignment horizontal="left" shrinkToFit="0" vertical="center" wrapText="1"/>
    </xf>
    <xf borderId="8" fillId="6" fontId="4" numFmtId="14" xfId="0" applyAlignment="1" applyBorder="1" applyFont="1" applyNumberFormat="1">
      <alignment horizontal="center" shrinkToFit="0" vertical="center" wrapText="1"/>
    </xf>
    <xf borderId="1" fillId="6" fontId="4" numFmtId="2" xfId="0" applyAlignment="1" applyBorder="1" applyFont="1" applyNumberFormat="1">
      <alignment horizontal="center" shrinkToFit="0" vertical="center" wrapText="1"/>
    </xf>
    <xf borderId="1" fillId="6" fontId="4" numFmtId="1" xfId="0" applyAlignment="1" applyBorder="1" applyFont="1" applyNumberFormat="1">
      <alignment horizontal="center" shrinkToFit="0" vertical="center" wrapText="1"/>
    </xf>
    <xf quotePrefix="1" borderId="1" fillId="6" fontId="4" numFmtId="165" xfId="0" applyAlignment="1" applyBorder="1" applyFont="1" applyNumberFormat="1">
      <alignment horizontal="center" shrinkToFit="0" vertical="center" wrapText="1"/>
    </xf>
    <xf borderId="1" fillId="6" fontId="4" numFmtId="166" xfId="0" applyAlignment="1" applyBorder="1" applyFont="1" applyNumberFormat="1">
      <alignment horizontal="center" shrinkToFit="0" vertical="center" wrapText="1"/>
    </xf>
    <xf borderId="5" fillId="3" fontId="4" numFmtId="0" xfId="0" applyAlignment="1" applyBorder="1" applyFont="1">
      <alignment shrinkToFit="0" wrapText="1"/>
    </xf>
    <xf borderId="1" fillId="6" fontId="4" numFmtId="0" xfId="0" applyAlignment="1" applyBorder="1" applyFont="1">
      <alignment horizontal="center" vertical="center"/>
    </xf>
    <xf borderId="1" fillId="6" fontId="8" numFmtId="14" xfId="0" applyAlignment="1" applyBorder="1" applyFont="1" applyNumberFormat="1">
      <alignment horizontal="right" vertical="center"/>
    </xf>
    <xf borderId="1" fillId="6" fontId="4" numFmtId="14" xfId="0" applyAlignment="1" applyBorder="1" applyFont="1" applyNumberFormat="1">
      <alignment horizontal="center" vertical="center"/>
    </xf>
    <xf borderId="1" fillId="6" fontId="4" numFmtId="2" xfId="0" applyAlignment="1" applyBorder="1" applyFont="1" applyNumberFormat="1">
      <alignment horizontal="center" vertical="center"/>
    </xf>
    <xf borderId="1" fillId="6" fontId="4" numFmtId="1" xfId="0" applyAlignment="1" applyBorder="1" applyFont="1" applyNumberFormat="1">
      <alignment horizontal="center" vertical="center"/>
    </xf>
    <xf borderId="1" fillId="6" fontId="4" numFmtId="10" xfId="0" applyAlignment="1" applyBorder="1" applyFont="1" applyNumberFormat="1">
      <alignment horizontal="center" vertical="center"/>
    </xf>
    <xf borderId="1" fillId="6" fontId="4" numFmtId="164" xfId="0" applyAlignment="1" applyBorder="1" applyFont="1" applyNumberFormat="1">
      <alignment horizontal="center" vertical="center"/>
    </xf>
    <xf borderId="1" fillId="6" fontId="4" numFmtId="167" xfId="0" applyAlignment="1" applyBorder="1" applyFont="1" applyNumberFormat="1">
      <alignment horizontal="center" vertical="center"/>
    </xf>
    <xf borderId="1" fillId="6" fontId="4" numFmtId="165" xfId="0" applyAlignment="1" applyBorder="1" applyFont="1" applyNumberFormat="1">
      <alignment horizontal="center" vertical="center"/>
    </xf>
    <xf borderId="1" fillId="6" fontId="4" numFmtId="166" xfId="0" applyAlignment="1" applyBorder="1" applyFont="1" applyNumberFormat="1">
      <alignment horizontal="center" vertical="center"/>
    </xf>
    <xf borderId="1" fillId="7" fontId="5" numFmtId="0" xfId="0" applyAlignment="1" applyBorder="1" applyFont="1">
      <alignment horizontal="center" shrinkToFit="0" wrapText="1"/>
    </xf>
    <xf borderId="1" fillId="7" fontId="4" numFmtId="14" xfId="0" applyAlignment="1" applyBorder="1" applyFont="1" applyNumberFormat="1">
      <alignment shrinkToFit="0" wrapText="1"/>
    </xf>
    <xf borderId="1" fillId="7" fontId="4" numFmtId="14" xfId="0" applyAlignment="1" applyBorder="1" applyFont="1" applyNumberFormat="1">
      <alignment horizontal="center" shrinkToFit="0" wrapText="1"/>
    </xf>
    <xf quotePrefix="1" borderId="1" fillId="7" fontId="4" numFmtId="2" xfId="0" applyAlignment="1" applyBorder="1" applyFont="1" applyNumberFormat="1">
      <alignment horizontal="center" shrinkToFit="0" wrapText="1"/>
    </xf>
    <xf quotePrefix="1" borderId="1" fillId="7" fontId="4" numFmtId="10" xfId="0" applyAlignment="1" applyBorder="1" applyFont="1" applyNumberFormat="1">
      <alignment shrinkToFit="0" wrapText="1"/>
    </xf>
    <xf quotePrefix="1" borderId="1" fillId="7" fontId="4" numFmtId="10" xfId="0" applyAlignment="1" applyBorder="1" applyFont="1" applyNumberFormat="1">
      <alignment horizontal="center" shrinkToFit="0" wrapText="1"/>
    </xf>
    <xf borderId="8" fillId="7" fontId="4" numFmtId="14" xfId="0" applyAlignment="1" applyBorder="1" applyFont="1" applyNumberFormat="1">
      <alignment horizontal="center" shrinkToFit="0" vertical="center" wrapText="1"/>
    </xf>
    <xf quotePrefix="1" borderId="1" fillId="7" fontId="4" numFmtId="2" xfId="0" applyAlignment="1" applyBorder="1" applyFont="1" applyNumberFormat="1">
      <alignment horizontal="center" shrinkToFit="0" vertical="center" wrapText="1"/>
    </xf>
    <xf borderId="1" fillId="7" fontId="4" numFmtId="10" xfId="0" applyAlignment="1" applyBorder="1" applyFont="1" applyNumberFormat="1">
      <alignment horizontal="center" shrinkToFit="0" vertical="center" wrapText="1"/>
    </xf>
    <xf borderId="1" fillId="7" fontId="4" numFmtId="164" xfId="0" applyAlignment="1" applyBorder="1" applyFont="1" applyNumberFormat="1">
      <alignment horizontal="center" shrinkToFit="0" vertical="center" wrapText="1"/>
    </xf>
    <xf borderId="1" fillId="7" fontId="4" numFmtId="165" xfId="0" applyAlignment="1" applyBorder="1" applyFont="1" applyNumberFormat="1">
      <alignment horizontal="center" shrinkToFit="0" vertical="center" wrapText="1"/>
    </xf>
    <xf quotePrefix="1" borderId="1" fillId="7" fontId="4" numFmtId="164" xfId="0" applyAlignment="1" applyBorder="1" applyFont="1" applyNumberFormat="1">
      <alignment horizontal="center" shrinkToFit="0" vertical="center" wrapText="1"/>
    </xf>
    <xf borderId="1" fillId="7" fontId="4" numFmtId="0" xfId="0" applyAlignment="1" applyBorder="1" applyFont="1">
      <alignment horizontal="center" vertical="center"/>
    </xf>
    <xf borderId="1" fillId="7" fontId="8" numFmtId="14" xfId="0" applyBorder="1" applyFont="1" applyNumberFormat="1"/>
    <xf borderId="1" fillId="7" fontId="4" numFmtId="14" xfId="0" applyAlignment="1" applyBorder="1" applyFont="1" applyNumberFormat="1">
      <alignment horizontal="center" vertical="center"/>
    </xf>
    <xf borderId="1" fillId="7" fontId="4" numFmtId="2" xfId="0" applyAlignment="1" applyBorder="1" applyFont="1" applyNumberFormat="1">
      <alignment horizontal="center" vertical="center"/>
    </xf>
    <xf borderId="1" fillId="7" fontId="4" numFmtId="1" xfId="0" applyAlignment="1" applyBorder="1" applyFont="1" applyNumberFormat="1">
      <alignment horizontal="center" vertical="center"/>
    </xf>
    <xf borderId="1" fillId="7" fontId="4" numFmtId="10" xfId="0" applyAlignment="1" applyBorder="1" applyFont="1" applyNumberFormat="1">
      <alignment horizontal="center" vertical="center"/>
    </xf>
    <xf borderId="1" fillId="7" fontId="4" numFmtId="164" xfId="0" applyAlignment="1" applyBorder="1" applyFont="1" applyNumberFormat="1">
      <alignment horizontal="center" vertical="center"/>
    </xf>
    <xf borderId="1" fillId="7" fontId="4" numFmtId="165" xfId="0" applyAlignment="1" applyBorder="1" applyFont="1" applyNumberFormat="1">
      <alignment horizontal="center" vertical="center"/>
    </xf>
    <xf borderId="5" fillId="8" fontId="4" numFmtId="0" xfId="0" applyBorder="1" applyFill="1" applyFont="1"/>
    <xf borderId="1" fillId="4" fontId="1" numFmtId="0" xfId="0" applyAlignment="1" applyBorder="1" applyFont="1">
      <alignment horizontal="center" shrinkToFit="0" vertical="center" wrapText="1"/>
    </xf>
    <xf borderId="1" fillId="4" fontId="1" numFmtId="0" xfId="0" applyAlignment="1" applyBorder="1" applyFont="1">
      <alignment horizontal="left" shrinkToFit="0" vertical="center" wrapText="1"/>
    </xf>
    <xf borderId="1" fillId="0" fontId="2" numFmtId="164" xfId="0" applyAlignment="1" applyBorder="1" applyFont="1" applyNumberFormat="1">
      <alignment horizontal="center" vertical="center"/>
    </xf>
    <xf borderId="1" fillId="0" fontId="2" numFmtId="1" xfId="0" applyAlignment="1" applyBorder="1" applyFont="1" applyNumberFormat="1">
      <alignment horizontal="center" vertical="center"/>
    </xf>
    <xf borderId="1" fillId="0" fontId="2" numFmtId="10" xfId="0" applyAlignment="1" applyBorder="1" applyFont="1" applyNumberFormat="1">
      <alignment horizontal="center" vertical="center"/>
    </xf>
    <xf borderId="1" fillId="0" fontId="2" numFmtId="0" xfId="0" applyAlignment="1" applyBorder="1" applyFont="1">
      <alignment horizontal="center" vertical="center"/>
    </xf>
    <xf borderId="1" fillId="0" fontId="2" numFmtId="14" xfId="0" applyAlignment="1" applyBorder="1" applyFont="1" applyNumberFormat="1">
      <alignment horizontal="center" vertical="center"/>
    </xf>
    <xf borderId="0" fillId="0" fontId="9" numFmtId="0" xfId="0" applyFont="1"/>
    <xf quotePrefix="1" borderId="0" fillId="0" fontId="8" numFmtId="0" xfId="0" applyFont="1"/>
    <xf borderId="0" fillId="0" fontId="8" numFmtId="14" xfId="0" applyFont="1" applyNumberFormat="1"/>
    <xf borderId="1" fillId="6" fontId="10" numFmtId="14" xfId="0" applyBorder="1" applyFont="1" applyNumberFormat="1"/>
    <xf borderId="1" fillId="5" fontId="10" numFmtId="2" xfId="0" applyBorder="1" applyFont="1" applyNumberFormat="1"/>
    <xf quotePrefix="1" borderId="1" fillId="5" fontId="10" numFmtId="2" xfId="0" applyBorder="1" applyFont="1" applyNumberFormat="1"/>
    <xf quotePrefix="1" borderId="1" fillId="5" fontId="4" numFmtId="2" xfId="0" applyBorder="1" applyFont="1" applyNumberFormat="1"/>
    <xf borderId="5" fillId="8" fontId="4" numFmtId="0" xfId="0" applyAlignment="1" applyBorder="1" applyFont="1">
      <alignment horizontal="center"/>
    </xf>
    <xf quotePrefix="1" borderId="1" fillId="0" fontId="11" numFmtId="14" xfId="0" applyBorder="1" applyFont="1" applyNumberFormat="1"/>
    <xf quotePrefix="1" borderId="1" fillId="5" fontId="11" numFmtId="2" xfId="0" applyBorder="1" applyFont="1" applyNumberFormat="1"/>
    <xf borderId="1" fillId="0" fontId="4" numFmtId="14" xfId="0" applyBorder="1" applyFont="1" applyNumberFormat="1"/>
    <xf borderId="1" fillId="5" fontId="11" numFmtId="2" xfId="0" applyBorder="1" applyFont="1" applyNumberFormat="1"/>
    <xf borderId="1" fillId="5" fontId="12" numFmtId="2" xfId="0" applyBorder="1" applyFont="1" applyNumberFormat="1"/>
    <xf borderId="5" fillId="9" fontId="4" numFmtId="0" xfId="0" applyBorder="1" applyFill="1" applyFont="1"/>
    <xf borderId="1" fillId="8" fontId="4" numFmtId="14" xfId="0" applyBorder="1" applyFont="1" applyNumberFormat="1"/>
    <xf borderId="1" fillId="8" fontId="11" numFmtId="2" xfId="0" applyBorder="1" applyFont="1" applyNumberFormat="1"/>
    <xf borderId="1" fillId="5" fontId="4" numFmtId="2" xfId="0" applyBorder="1" applyFont="1" applyNumberFormat="1"/>
    <xf borderId="1" fillId="5" fontId="13" numFmtId="2" xfId="0" applyBorder="1" applyFont="1" applyNumberFormat="1"/>
    <xf borderId="1" fillId="8" fontId="4" numFmtId="2" xfId="0" applyBorder="1" applyFont="1" applyNumberFormat="1"/>
    <xf borderId="1" fillId="8" fontId="13" numFmtId="2" xfId="0" applyBorder="1" applyFont="1" applyNumberFormat="1"/>
    <xf borderId="1" fillId="5" fontId="4" numFmtId="14" xfId="0" applyBorder="1" applyFont="1" applyNumberFormat="1"/>
    <xf borderId="1" fillId="5" fontId="4" numFmtId="168" xfId="0" applyBorder="1" applyFont="1" applyNumberFormat="1"/>
    <xf borderId="1" fillId="5" fontId="13" numFmtId="168" xfId="0" applyBorder="1" applyFont="1" applyNumberFormat="1"/>
    <xf borderId="1" fillId="5" fontId="4" numFmtId="0" xfId="0" applyBorder="1" applyFont="1"/>
    <xf borderId="0" fillId="0" fontId="8" numFmtId="0" xfId="0" applyAlignment="1" applyFont="1">
      <alignment horizontal="center" vertical="center"/>
    </xf>
    <xf borderId="5" fillId="10" fontId="8" numFmtId="14" xfId="0" applyBorder="1" applyFill="1" applyFont="1" applyNumberFormat="1"/>
    <xf borderId="5" fillId="8" fontId="8" numFmtId="0" xfId="0" applyBorder="1" applyFont="1"/>
    <xf borderId="5" fillId="11" fontId="8" numFmtId="0" xfId="0" applyBorder="1" applyFill="1" applyFont="1"/>
    <xf borderId="5" fillId="8" fontId="14" numFmtId="165" xfId="0" applyBorder="1" applyFont="1" applyNumberFormat="1"/>
    <xf borderId="0" fillId="0" fontId="8" numFmtId="0" xfId="0" applyAlignment="1" applyFont="1">
      <alignment horizontal="center"/>
    </xf>
    <xf quotePrefix="1" borderId="0" fillId="0" fontId="8" numFmtId="0" xfId="0" applyAlignment="1" applyFont="1">
      <alignment horizontal="center"/>
    </xf>
    <xf borderId="0" fillId="0" fontId="8" numFmtId="167" xfId="0" applyFont="1" applyNumberFormat="1"/>
    <xf borderId="5" fillId="5" fontId="8" numFmtId="169" xfId="0" applyBorder="1" applyFont="1" applyNumberFormat="1"/>
    <xf borderId="0" fillId="0" fontId="8" numFmtId="170" xfId="0" applyFont="1" applyNumberFormat="1"/>
    <xf borderId="0" fillId="0" fontId="8" numFmtId="165" xfId="0" applyFont="1" applyNumberFormat="1"/>
    <xf borderId="1" fillId="0" fontId="8" numFmtId="0" xfId="0" applyAlignment="1" applyBorder="1" applyFont="1">
      <alignment horizontal="center"/>
    </xf>
    <xf borderId="1" fillId="0" fontId="8" numFmtId="171" xfId="0" applyAlignment="1" applyBorder="1" applyFont="1" applyNumberFormat="1">
      <alignment horizontal="center"/>
    </xf>
    <xf borderId="0" fillId="0" fontId="8" numFmtId="2" xfId="0" applyFont="1" applyNumberFormat="1"/>
    <xf borderId="5" fillId="5" fontId="8" numFmtId="0" xfId="0" applyBorder="1" applyFont="1"/>
    <xf borderId="0" fillId="0" fontId="8" numFmtId="0" xfId="0" applyAlignment="1" applyFont="1">
      <alignment shrinkToFit="0" vertical="top" wrapText="1"/>
    </xf>
    <xf borderId="0" fillId="0" fontId="8" numFmtId="164" xfId="0" applyFont="1" applyNumberFormat="1"/>
    <xf borderId="0" fillId="0" fontId="8" numFmtId="172" xfId="0" applyFont="1" applyNumberFormat="1"/>
    <xf borderId="0" fillId="0" fontId="8" numFmtId="10" xfId="0" applyFont="1" applyNumberFormat="1"/>
    <xf borderId="5" fillId="5" fontId="8" numFmtId="171" xfId="0" applyBorder="1" applyFont="1" applyNumberFormat="1"/>
    <xf borderId="0" fillId="0" fontId="8" numFmtId="0" xfId="0" applyFont="1"/>
    <xf borderId="1" fillId="0" fontId="15" numFmtId="0" xfId="0" applyBorder="1" applyFont="1"/>
    <xf borderId="1" fillId="0" fontId="15" numFmtId="165" xfId="0" applyBorder="1" applyFont="1" applyNumberFormat="1"/>
    <xf borderId="9" fillId="0" fontId="15" numFmtId="0" xfId="0" applyBorder="1" applyFont="1"/>
    <xf borderId="0" fillId="0" fontId="15" numFmtId="14" xfId="0" applyFont="1" applyNumberFormat="1"/>
    <xf borderId="0" fillId="0" fontId="15" numFmtId="0" xfId="0" applyFont="1"/>
    <xf borderId="0" fillId="0" fontId="5" numFmtId="0" xfId="0" applyFont="1"/>
    <xf borderId="1" fillId="8" fontId="16" numFmtId="0" xfId="0" applyAlignment="1" applyBorder="1" applyFont="1">
      <alignment horizontal="center" vertical="center"/>
    </xf>
    <xf quotePrefix="1" borderId="1" fillId="8" fontId="16" numFmtId="0" xfId="0" applyAlignment="1" applyBorder="1" applyFont="1">
      <alignment horizontal="center" vertical="center"/>
    </xf>
    <xf quotePrefix="1" borderId="1" fillId="6" fontId="16" numFmtId="165" xfId="0" applyAlignment="1" applyBorder="1" applyFont="1" applyNumberFormat="1">
      <alignment horizontal="center" vertical="center"/>
    </xf>
    <xf quotePrefix="1" borderId="1" fillId="10" fontId="16" numFmtId="0" xfId="0" applyAlignment="1" applyBorder="1" applyFont="1">
      <alignment horizontal="center" vertical="center"/>
    </xf>
    <xf quotePrefix="1" borderId="1" fillId="12" fontId="16" numFmtId="0" xfId="0" applyAlignment="1" applyBorder="1" applyFill="1" applyFont="1">
      <alignment horizontal="center" vertical="center"/>
    </xf>
    <xf quotePrefix="1" borderId="1" fillId="12" fontId="16" numFmtId="14" xfId="0" applyAlignment="1" applyBorder="1" applyFont="1" applyNumberFormat="1">
      <alignment horizontal="center" vertical="center"/>
    </xf>
    <xf quotePrefix="1" borderId="5" fillId="13" fontId="16" numFmtId="0" xfId="0" applyAlignment="1" applyBorder="1" applyFill="1" applyFont="1">
      <alignment horizontal="center" vertical="center"/>
    </xf>
    <xf borderId="5" fillId="13" fontId="4" numFmtId="0" xfId="0" applyBorder="1" applyFont="1"/>
    <xf borderId="1" fillId="10" fontId="16" numFmtId="0" xfId="0" applyAlignment="1" applyBorder="1" applyFont="1">
      <alignment horizontal="center" vertical="center"/>
    </xf>
    <xf borderId="1" fillId="12" fontId="16" numFmtId="0" xfId="0" applyAlignment="1" applyBorder="1" applyFont="1">
      <alignment horizontal="center" vertical="center"/>
    </xf>
    <xf borderId="1" fillId="12" fontId="16" numFmtId="14" xfId="0" applyAlignment="1" applyBorder="1" applyFont="1" applyNumberFormat="1">
      <alignment horizontal="center" vertical="center"/>
    </xf>
    <xf borderId="0" fillId="0" fontId="16" numFmtId="0" xfId="0" applyAlignment="1" applyFont="1">
      <alignment horizontal="center" vertical="center"/>
    </xf>
    <xf borderId="5" fillId="12" fontId="4" numFmtId="0" xfId="0" applyBorder="1" applyFont="1"/>
    <xf quotePrefix="1" borderId="8" fillId="8" fontId="16" numFmtId="0" xfId="0" applyAlignment="1" applyBorder="1" applyFont="1">
      <alignment horizontal="center" vertical="center"/>
    </xf>
    <xf quotePrefix="1" borderId="1" fillId="6" fontId="16" numFmtId="165" xfId="0" applyAlignment="1" applyBorder="1" applyFont="1" applyNumberFormat="1">
      <alignment horizontal="center" shrinkToFit="0" vertical="center" wrapText="1"/>
    </xf>
    <xf quotePrefix="1" borderId="1" fillId="10" fontId="16" numFmtId="0" xfId="0" applyAlignment="1" applyBorder="1" applyFont="1">
      <alignment horizontal="center" shrinkToFit="0" vertical="center" wrapText="1"/>
    </xf>
    <xf quotePrefix="1" borderId="1" fillId="12" fontId="16" numFmtId="0" xfId="0" applyAlignment="1" applyBorder="1" applyFont="1">
      <alignment horizontal="center" shrinkToFit="0" vertical="center" wrapText="1"/>
    </xf>
    <xf borderId="1" fillId="12" fontId="15" numFmtId="14" xfId="0" applyAlignment="1" applyBorder="1" applyFont="1" applyNumberFormat="1">
      <alignment horizontal="left" shrinkToFit="0" vertical="center" wrapText="1"/>
    </xf>
    <xf quotePrefix="1" borderId="1" fillId="12" fontId="15" numFmtId="0" xfId="0" applyAlignment="1" applyBorder="1" applyFont="1">
      <alignment horizontal="left" shrinkToFit="0" vertical="center" wrapText="1"/>
    </xf>
    <xf borderId="5" fillId="6" fontId="4" numFmtId="0" xfId="0" applyBorder="1" applyFont="1"/>
    <xf borderId="1" fillId="8" fontId="15" numFmtId="14" xfId="0" applyBorder="1" applyFont="1" applyNumberFormat="1"/>
    <xf borderId="1" fillId="8" fontId="15" numFmtId="0" xfId="0" applyBorder="1" applyFont="1"/>
    <xf borderId="1" fillId="6" fontId="15" numFmtId="165" xfId="0" applyBorder="1" applyFont="1" applyNumberFormat="1"/>
    <xf borderId="1" fillId="10" fontId="15" numFmtId="10" xfId="0" applyBorder="1" applyFont="1" applyNumberFormat="1"/>
    <xf borderId="1" fillId="12" fontId="15" numFmtId="2" xfId="0" applyBorder="1" applyFont="1" applyNumberFormat="1"/>
    <xf borderId="1" fillId="12" fontId="15" numFmtId="14" xfId="0" applyBorder="1" applyFont="1" applyNumberFormat="1"/>
    <xf borderId="5" fillId="10" fontId="4" numFmtId="0" xfId="0" applyBorder="1" applyFont="1"/>
    <xf borderId="10" fillId="0" fontId="15" numFmtId="0" xfId="0" applyBorder="1" applyFont="1"/>
    <xf borderId="5" fillId="10" fontId="8" numFmtId="0" xfId="0" applyAlignment="1" applyBorder="1" applyFont="1">
      <alignment horizontal="center" vertical="center"/>
    </xf>
    <xf quotePrefix="1" borderId="0" fillId="0" fontId="8" numFmtId="0" xfId="0" applyAlignment="1" applyFont="1">
      <alignment horizontal="center" vertical="center"/>
    </xf>
    <xf borderId="0" fillId="0" fontId="8" numFmtId="2" xfId="0" applyAlignment="1" applyFont="1" applyNumberFormat="1">
      <alignment horizontal="center" vertical="center"/>
    </xf>
    <xf borderId="1" fillId="10" fontId="6" numFmtId="0" xfId="0" applyAlignment="1" applyBorder="1" applyFont="1">
      <alignment horizontal="center" shrinkToFit="0" vertical="center" wrapText="1"/>
    </xf>
    <xf borderId="8" fillId="10" fontId="4" numFmtId="0" xfId="0" applyAlignment="1" applyBorder="1" applyFont="1">
      <alignment horizontal="center" shrinkToFit="0" vertical="center" wrapText="1"/>
    </xf>
    <xf borderId="8" fillId="0" fontId="4" numFmtId="2" xfId="0" applyAlignment="1" applyBorder="1" applyFont="1" applyNumberFormat="1">
      <alignment horizontal="center" shrinkToFit="0" vertical="center" wrapText="1"/>
    </xf>
    <xf borderId="5" fillId="5" fontId="17" numFmtId="167" xfId="0" applyBorder="1" applyFont="1" applyNumberFormat="1"/>
    <xf borderId="5" fillId="5" fontId="17" numFmtId="2" xfId="0" applyBorder="1" applyFont="1" applyNumberFormat="1"/>
    <xf borderId="5" fillId="5" fontId="18" numFmtId="2" xfId="0" applyBorder="1" applyFont="1" applyNumberFormat="1"/>
    <xf borderId="5" fillId="5" fontId="8" numFmtId="2" xfId="0" applyBorder="1" applyFont="1" applyNumberFormat="1"/>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externalLink" Target="externalLinks/externalLink2.xml"/><Relationship Id="rId14" Type="http://schemas.openxmlformats.org/officeDocument/2006/relationships/externalLink" Target="externalLinks/externalLink1.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6.png"/><Relationship Id="rId2" Type="http://schemas.openxmlformats.org/officeDocument/2006/relationships/image" Target="../media/image3.png"/><Relationship Id="rId3" Type="http://schemas.openxmlformats.org/officeDocument/2006/relationships/image" Target="../media/image4.png"/><Relationship Id="rId4" Type="http://schemas.openxmlformats.org/officeDocument/2006/relationships/image" Target="../media/image2.png"/><Relationship Id="rId5" Type="http://schemas.openxmlformats.org/officeDocument/2006/relationships/image" Target="../media/image1.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 Id="rId2" Type="http://schemas.openxmlformats.org/officeDocument/2006/relationships/image" Target="../media/image10.png"/><Relationship Id="rId3"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133350</xdr:colOff>
      <xdr:row>18</xdr:row>
      <xdr:rowOff>619125</xdr:rowOff>
    </xdr:from>
    <xdr:ext cx="1314450" cy="476250"/>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oneCellAnchor>
    <xdr:from>
      <xdr:col>2</xdr:col>
      <xdr:colOff>161925</xdr:colOff>
      <xdr:row>19</xdr:row>
      <xdr:rowOff>304800</xdr:rowOff>
    </xdr:from>
    <xdr:ext cx="1400175" cy="257175"/>
    <xdr:pic>
      <xdr:nvPicPr>
        <xdr:cNvPr id="0" name="image3.png"/>
        <xdr:cNvPicPr preferRelativeResize="0"/>
      </xdr:nvPicPr>
      <xdr:blipFill>
        <a:blip cstate="print" r:embed="rId2"/>
        <a:stretch>
          <a:fillRect/>
        </a:stretch>
      </xdr:blipFill>
      <xdr:spPr>
        <a:prstGeom prst="rect">
          <a:avLst/>
        </a:prstGeom>
        <a:noFill/>
      </xdr:spPr>
    </xdr:pic>
    <xdr:clientData fLocksWithSheet="0"/>
  </xdr:oneCellAnchor>
  <xdr:oneCellAnchor>
    <xdr:from>
      <xdr:col>2</xdr:col>
      <xdr:colOff>114300</xdr:colOff>
      <xdr:row>21</xdr:row>
      <xdr:rowOff>266700</xdr:rowOff>
    </xdr:from>
    <xdr:ext cx="1638300" cy="609600"/>
    <xdr:pic>
      <xdr:nvPicPr>
        <xdr:cNvPr id="0" name="image4.png"/>
        <xdr:cNvPicPr preferRelativeResize="0"/>
      </xdr:nvPicPr>
      <xdr:blipFill>
        <a:blip cstate="print" r:embed="rId3"/>
        <a:stretch>
          <a:fillRect/>
        </a:stretch>
      </xdr:blipFill>
      <xdr:spPr>
        <a:prstGeom prst="rect">
          <a:avLst/>
        </a:prstGeom>
        <a:noFill/>
      </xdr:spPr>
    </xdr:pic>
    <xdr:clientData fLocksWithSheet="0"/>
  </xdr:oneCellAnchor>
  <xdr:oneCellAnchor>
    <xdr:from>
      <xdr:col>2</xdr:col>
      <xdr:colOff>66675</xdr:colOff>
      <xdr:row>21</xdr:row>
      <xdr:rowOff>990600</xdr:rowOff>
    </xdr:from>
    <xdr:ext cx="5657850" cy="2828925"/>
    <xdr:pic>
      <xdr:nvPicPr>
        <xdr:cNvPr id="0" name="image2.png"/>
        <xdr:cNvPicPr preferRelativeResize="0"/>
      </xdr:nvPicPr>
      <xdr:blipFill>
        <a:blip cstate="print" r:embed="rId4"/>
        <a:stretch>
          <a:fillRect/>
        </a:stretch>
      </xdr:blipFill>
      <xdr:spPr>
        <a:prstGeom prst="rect">
          <a:avLst/>
        </a:prstGeom>
        <a:noFill/>
      </xdr:spPr>
    </xdr:pic>
    <xdr:clientData fLocksWithSheet="0"/>
  </xdr:oneCellAnchor>
  <xdr:oneCellAnchor>
    <xdr:from>
      <xdr:col>2</xdr:col>
      <xdr:colOff>133350</xdr:colOff>
      <xdr:row>19</xdr:row>
      <xdr:rowOff>704850</xdr:rowOff>
    </xdr:from>
    <xdr:ext cx="5524500" cy="2105025"/>
    <xdr:pic>
      <xdr:nvPicPr>
        <xdr:cNvPr id="0" name="image1.png"/>
        <xdr:cNvPicPr preferRelativeResize="0"/>
      </xdr:nvPicPr>
      <xdr:blipFill>
        <a:blip cstate="print" r:embed="rId5"/>
        <a:stretch>
          <a:fillRect/>
        </a:stretch>
      </xdr:blipFill>
      <xdr:spPr>
        <a:prstGeom prst="rect">
          <a:avLst/>
        </a:prstGeom>
        <a:noFill/>
      </xdr:spPr>
    </xdr:pic>
    <xdr:clientData fLocksWithSheet="0"/>
  </xdr:oneCellAnchor>
  <xdr:oneCellAnchor>
    <xdr:from>
      <xdr:col>2</xdr:col>
      <xdr:colOff>85725</xdr:colOff>
      <xdr:row>18</xdr:row>
      <xdr:rowOff>1362075</xdr:rowOff>
    </xdr:from>
    <xdr:ext cx="5591175" cy="0"/>
    <xdr:pic>
      <xdr:nvPicPr>
        <xdr:cNvPr id="0" name="image7.png"/>
        <xdr:cNvPicPr preferRelativeResize="0"/>
      </xdr:nvPicPr>
      <xdr:blipFill>
        <a:blip cstate="print" r:embed="rId6"/>
        <a:stretch>
          <a:fillRect/>
        </a:stretch>
      </xdr:blipFill>
      <xdr:spPr>
        <a:prstGeom prst="rect">
          <a:avLst/>
        </a:prstGeom>
        <a:noFill/>
      </xdr:spPr>
    </xdr:pic>
    <xdr:clientData fLocksWithSheet="0"/>
  </xdr:oneCellAnchor>
  <xdr:oneCellAnchor>
    <xdr:from>
      <xdr:col>2</xdr:col>
      <xdr:colOff>180975</xdr:colOff>
      <xdr:row>22</xdr:row>
      <xdr:rowOff>504825</xdr:rowOff>
    </xdr:from>
    <xdr:ext cx="1876425" cy="419100"/>
    <xdr:pic>
      <xdr:nvPicPr>
        <xdr:cNvPr id="0" name="image8.png"/>
        <xdr:cNvPicPr preferRelativeResize="0"/>
      </xdr:nvPicPr>
      <xdr:blipFill>
        <a:blip cstate="print" r:embed="rId7"/>
        <a:stretch>
          <a:fillRect/>
        </a:stretch>
      </xdr:blipFill>
      <xdr:spPr>
        <a:prstGeom prst="rect">
          <a:avLst/>
        </a:prstGeom>
        <a:noFill/>
      </xdr:spPr>
    </xdr:pic>
    <xdr:clientData fLocksWithSheet="0"/>
  </xdr:oneCellAnchor>
  <xdr:oneCellAnchor>
    <xdr:from>
      <xdr:col>2</xdr:col>
      <xdr:colOff>161925</xdr:colOff>
      <xdr:row>22</xdr:row>
      <xdr:rowOff>981075</xdr:rowOff>
    </xdr:from>
    <xdr:ext cx="5667375" cy="2581275"/>
    <xdr:pic>
      <xdr:nvPicPr>
        <xdr:cNvPr id="0" name="image5.png"/>
        <xdr:cNvPicPr preferRelativeResize="0"/>
      </xdr:nvPicPr>
      <xdr:blipFill>
        <a:blip cstate="print" r:embed="rId8"/>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28</xdr:col>
      <xdr:colOff>95250</xdr:colOff>
      <xdr:row>20</xdr:row>
      <xdr:rowOff>57150</xdr:rowOff>
    </xdr:from>
    <xdr:ext cx="3095625" cy="781050"/>
    <xdr:grpSp>
      <xdr:nvGrpSpPr>
        <xdr:cNvPr id="2" name="Shape 2"/>
        <xdr:cNvGrpSpPr/>
      </xdr:nvGrpSpPr>
      <xdr:grpSpPr>
        <a:xfrm>
          <a:off x="3798188" y="3389475"/>
          <a:ext cx="3095625" cy="781050"/>
          <a:chOff x="3798188" y="3389475"/>
          <a:chExt cx="3095625" cy="781050"/>
        </a:xfrm>
      </xdr:grpSpPr>
      <xdr:grpSp>
        <xdr:nvGrpSpPr>
          <xdr:cNvPr id="3" name="Shape 3"/>
          <xdr:cNvGrpSpPr/>
        </xdr:nvGrpSpPr>
        <xdr:grpSpPr>
          <a:xfrm>
            <a:off x="3798188" y="3389475"/>
            <a:ext cx="3095625" cy="781050"/>
            <a:chOff x="20032102" y="2657475"/>
            <a:chExt cx="3295650" cy="742950"/>
          </a:xfrm>
        </xdr:grpSpPr>
        <xdr:sp>
          <xdr:nvSpPr>
            <xdr:cNvPr id="4" name="Shape 4"/>
            <xdr:cNvSpPr/>
          </xdr:nvSpPr>
          <xdr:spPr>
            <a:xfrm>
              <a:off x="20032102" y="2657475"/>
              <a:ext cx="3295650" cy="7429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txBox="1"/>
          </xdr:nvSpPr>
          <xdr:spPr>
            <a:xfrm>
              <a:off x="20032102" y="2657475"/>
              <a:ext cx="3295650" cy="742950"/>
            </a:xfrm>
            <a:prstGeom prst="rect">
              <a:avLst/>
            </a:prstGeom>
            <a:solidFill>
              <a:schemeClr val="lt1"/>
            </a:solidFill>
            <a:ln cap="flat" cmpd="sng" w="9525">
              <a:solidFill>
                <a:srgbClr val="BABABA"/>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rPr b="1" lang="en-US" sz="1100">
                  <a:solidFill>
                    <a:schemeClr val="dk1"/>
                  </a:solidFill>
                  <a:latin typeface="Calibri"/>
                  <a:ea typeface="Calibri"/>
                  <a:cs typeface="Calibri"/>
                  <a:sym typeface="Calibri"/>
                </a:rPr>
                <a:t>ĐCLS ngắn hạn của TPCP:</a:t>
              </a:r>
              <a:endParaRPr sz="1400"/>
            </a:p>
          </xdr:txBody>
        </xdr:sp>
        <xdr:pic>
          <xdr:nvPicPr>
            <xdr:cNvPr id="6" name="Shape 6"/>
            <xdr:cNvPicPr preferRelativeResize="0"/>
          </xdr:nvPicPr>
          <xdr:blipFill rotWithShape="1">
            <a:blip r:embed="rId1">
              <a:alphaModFix/>
            </a:blip>
            <a:srcRect b="0" l="0" r="0" t="0"/>
            <a:stretch/>
          </xdr:blipFill>
          <xdr:spPr>
            <a:xfrm>
              <a:off x="20165792" y="2924175"/>
              <a:ext cx="2944880" cy="371475"/>
            </a:xfrm>
            <a:prstGeom prst="rect">
              <a:avLst/>
            </a:prstGeom>
            <a:noFill/>
            <a:ln>
              <a:noFill/>
            </a:ln>
          </xdr:spPr>
        </xdr:pic>
      </xdr:grpSp>
    </xdr:grpSp>
    <xdr:clientData fLocksWithSheet="0"/>
  </xdr:oneCellAnchor>
  <xdr:oneCellAnchor>
    <xdr:from>
      <xdr:col>28</xdr:col>
      <xdr:colOff>57150</xdr:colOff>
      <xdr:row>9</xdr:row>
      <xdr:rowOff>76200</xdr:rowOff>
    </xdr:from>
    <xdr:ext cx="3114675" cy="838200"/>
    <xdr:sp>
      <xdr:nvSpPr>
        <xdr:cNvPr id="7" name="Shape 7"/>
        <xdr:cNvSpPr txBox="1"/>
      </xdr:nvSpPr>
      <xdr:spPr>
        <a:xfrm>
          <a:off x="3793425" y="3360900"/>
          <a:ext cx="3105150" cy="838200"/>
        </a:xfrm>
        <a:prstGeom prst="rect">
          <a:avLst/>
        </a:prstGeom>
        <a:solidFill>
          <a:schemeClr val="lt1"/>
        </a:solidFill>
        <a:ln cap="flat" cmpd="sng" w="9525">
          <a:solidFill>
            <a:srgbClr val="BABABA"/>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rPr b="1" lang="en-US" sz="1100">
              <a:solidFill>
                <a:schemeClr val="dk1"/>
              </a:solidFill>
              <a:latin typeface="Calibri"/>
              <a:ea typeface="Calibri"/>
              <a:cs typeface="Calibri"/>
              <a:sym typeface="Calibri"/>
            </a:rPr>
            <a:t>Lãi</a:t>
          </a:r>
          <a:r>
            <a:rPr b="1" lang="en-US" sz="1100">
              <a:solidFill>
                <a:schemeClr val="dk1"/>
              </a:solidFill>
              <a:latin typeface="Calibri"/>
              <a:ea typeface="Calibri"/>
              <a:cs typeface="Calibri"/>
              <a:sym typeface="Calibri"/>
            </a:rPr>
            <a:t> suất LNH 1Y</a:t>
          </a:r>
          <a:endParaRPr sz="1400"/>
        </a:p>
        <a:p>
          <a:pPr indent="0" lvl="0" marL="0" rtl="0" algn="l">
            <a:spcBef>
              <a:spcPts val="0"/>
            </a:spcBef>
            <a:spcAft>
              <a:spcPts val="0"/>
            </a:spcAft>
            <a:buNone/>
          </a:pPr>
          <a:r>
            <a:t/>
          </a:r>
          <a:endParaRPr sz="1100"/>
        </a:p>
      </xdr:txBody>
    </xdr:sp>
    <xdr:clientData fLocksWithSheet="0"/>
  </xdr:oneCellAnchor>
  <xdr:oneCellAnchor>
    <xdr:from>
      <xdr:col>28</xdr:col>
      <xdr:colOff>66675</xdr:colOff>
      <xdr:row>14</xdr:row>
      <xdr:rowOff>47625</xdr:rowOff>
    </xdr:from>
    <xdr:ext cx="3105150" cy="1076325"/>
    <xdr:sp>
      <xdr:nvSpPr>
        <xdr:cNvPr id="8" name="Shape 8"/>
        <xdr:cNvSpPr txBox="1"/>
      </xdr:nvSpPr>
      <xdr:spPr>
        <a:xfrm>
          <a:off x="3798188" y="3241838"/>
          <a:ext cx="3095625" cy="1076325"/>
        </a:xfrm>
        <a:prstGeom prst="rect">
          <a:avLst/>
        </a:prstGeom>
        <a:solidFill>
          <a:schemeClr val="lt1"/>
        </a:solidFill>
        <a:ln cap="flat" cmpd="sng" w="9525">
          <a:solidFill>
            <a:srgbClr val="BABABA"/>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rPr b="1" lang="en-US" sz="1100">
              <a:solidFill>
                <a:schemeClr val="dk1"/>
              </a:solidFill>
              <a:latin typeface="Calibri"/>
              <a:ea typeface="Calibri"/>
              <a:cs typeface="Calibri"/>
              <a:sym typeface="Calibri"/>
            </a:rPr>
            <a:t>Tính</a:t>
          </a:r>
          <a:r>
            <a:rPr b="1" lang="en-US" sz="1100">
              <a:solidFill>
                <a:schemeClr val="dk1"/>
              </a:solidFill>
              <a:latin typeface="Calibri"/>
              <a:ea typeface="Calibri"/>
              <a:cs typeface="Calibri"/>
              <a:sym typeface="Calibri"/>
            </a:rPr>
            <a:t> Margin 1:</a:t>
          </a:r>
          <a:endParaRPr b="1" sz="1100"/>
        </a:p>
      </xdr:txBody>
    </xdr:sp>
    <xdr:clientData fLocksWithSheet="0"/>
  </xdr:oneCellAnchor>
  <xdr:oneCellAnchor>
    <xdr:from>
      <xdr:col>28</xdr:col>
      <xdr:colOff>180975</xdr:colOff>
      <xdr:row>10</xdr:row>
      <xdr:rowOff>180975</xdr:rowOff>
    </xdr:from>
    <xdr:ext cx="2876550" cy="495300"/>
    <xdr:pic>
      <xdr:nvPicPr>
        <xdr:cNvPr id="0" name="image10.png"/>
        <xdr:cNvPicPr preferRelativeResize="0"/>
      </xdr:nvPicPr>
      <xdr:blipFill>
        <a:blip cstate="print" r:embed="rId2"/>
        <a:stretch>
          <a:fillRect/>
        </a:stretch>
      </xdr:blipFill>
      <xdr:spPr>
        <a:prstGeom prst="rect">
          <a:avLst/>
        </a:prstGeom>
        <a:noFill/>
      </xdr:spPr>
    </xdr:pic>
    <xdr:clientData fLocksWithSheet="0"/>
  </xdr:oneCellAnchor>
  <xdr:oneCellAnchor>
    <xdr:from>
      <xdr:col>28</xdr:col>
      <xdr:colOff>180975</xdr:colOff>
      <xdr:row>15</xdr:row>
      <xdr:rowOff>180975</xdr:rowOff>
    </xdr:from>
    <xdr:ext cx="2952750" cy="581025"/>
    <xdr:pic>
      <xdr:nvPicPr>
        <xdr:cNvPr id="0" name="image9.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8017917/Documents/THACH%20VU/Eikon%20Excel%20Files/Interpolation%20with%20AdInter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oantb\Desktop\Toantb\01.%20B&#225;o%20c&#225;o\01.%20&#272;&#7883;nh%20gi&#225;%20danh%20m&#7909;c%20GTCG\BRD%20&#273;&#7883;nh%20gi&#225;\BRD%20&#273;&#7883;nh%20gi&#225;%20TPCP.xlsm"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structions"/>
      <sheetName val="Example"/>
      <sheetName val="Extrapolation"/>
      <sheetName val="Lookup"/>
    </sheetNames>
    <sheetDataSet>
      <sheetData sheetId="0"/>
      <sheetData sheetId="1"/>
      <sheetData sheetId="2"/>
      <sheetData sheetId="3"/>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Ghi chú"/>
      <sheetName val="TD2434022"/>
      <sheetName val="Thang kỳ hạn"/>
      <sheetName val="VNIBOR VND"/>
      <sheetName val="VBMA"/>
      <sheetName val="ZERO COUPOND"/>
      <sheetName val="Tổng hợp"/>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2.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6.xml"/><Relationship Id="rId3"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8.xml"/><Relationship Id="rId3"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9.xml"/><Relationship Id="rId3"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6.14"/>
    <col customWidth="1" min="2" max="2" width="44.57"/>
    <col customWidth="1" min="3" max="3" width="93.14"/>
    <col customWidth="1" min="4" max="6" width="9.14"/>
    <col customWidth="1" min="7" max="26" width="8.71"/>
  </cols>
  <sheetData>
    <row r="1" ht="34.5" customHeight="1">
      <c r="A1" s="1" t="s">
        <v>0</v>
      </c>
      <c r="D1" s="2"/>
      <c r="E1" s="2"/>
      <c r="F1" s="2"/>
      <c r="G1" s="2"/>
      <c r="H1" s="2"/>
      <c r="I1" s="2"/>
      <c r="J1" s="2"/>
      <c r="K1" s="2"/>
      <c r="L1" s="2"/>
      <c r="M1" s="2"/>
      <c r="N1" s="2"/>
      <c r="O1" s="2"/>
      <c r="P1" s="2"/>
      <c r="Q1" s="2"/>
      <c r="R1" s="2"/>
      <c r="S1" s="2"/>
      <c r="T1" s="2"/>
      <c r="U1" s="2"/>
      <c r="V1" s="2"/>
      <c r="W1" s="2"/>
      <c r="X1" s="2"/>
      <c r="Y1" s="2"/>
      <c r="Z1" s="2"/>
    </row>
    <row r="2" ht="27.0" customHeight="1">
      <c r="A2" s="2"/>
      <c r="B2" s="2"/>
      <c r="C2" s="2"/>
      <c r="D2" s="2"/>
      <c r="E2" s="2"/>
      <c r="F2" s="2"/>
      <c r="G2" s="2"/>
      <c r="H2" s="2"/>
      <c r="I2" s="2"/>
      <c r="J2" s="2"/>
      <c r="K2" s="2"/>
      <c r="L2" s="2"/>
      <c r="M2" s="2"/>
      <c r="N2" s="2"/>
      <c r="O2" s="2"/>
      <c r="P2" s="2"/>
      <c r="Q2" s="2"/>
      <c r="R2" s="2"/>
      <c r="S2" s="2"/>
      <c r="T2" s="2"/>
      <c r="U2" s="2"/>
      <c r="V2" s="2"/>
      <c r="W2" s="2"/>
      <c r="X2" s="2"/>
      <c r="Y2" s="2"/>
      <c r="Z2" s="2"/>
    </row>
    <row r="3" ht="15.75" customHeight="1">
      <c r="A3" s="2"/>
      <c r="B3" s="2"/>
      <c r="C3" s="2"/>
      <c r="D3" s="2"/>
      <c r="E3" s="2"/>
      <c r="F3" s="2"/>
      <c r="G3" s="2"/>
      <c r="H3" s="2"/>
      <c r="I3" s="2"/>
      <c r="J3" s="2"/>
      <c r="K3" s="2"/>
      <c r="L3" s="2"/>
      <c r="M3" s="2"/>
      <c r="N3" s="2"/>
      <c r="O3" s="2"/>
      <c r="P3" s="2"/>
      <c r="Q3" s="2"/>
      <c r="R3" s="2"/>
      <c r="S3" s="2"/>
      <c r="T3" s="2"/>
      <c r="U3" s="2"/>
      <c r="V3" s="2"/>
      <c r="W3" s="2"/>
      <c r="X3" s="2"/>
      <c r="Y3" s="2"/>
      <c r="Z3" s="2"/>
    </row>
    <row r="4" ht="15.75" customHeight="1">
      <c r="A4" s="3" t="s">
        <v>1</v>
      </c>
      <c r="B4" s="3" t="s">
        <v>2</v>
      </c>
      <c r="C4" s="3" t="s">
        <v>3</v>
      </c>
      <c r="D4" s="2"/>
      <c r="E4" s="2"/>
      <c r="F4" s="2"/>
      <c r="G4" s="2"/>
      <c r="H4" s="2"/>
      <c r="I4" s="2"/>
      <c r="J4" s="2"/>
      <c r="K4" s="2"/>
      <c r="L4" s="2"/>
      <c r="M4" s="2"/>
      <c r="N4" s="2"/>
      <c r="O4" s="2"/>
      <c r="P4" s="2"/>
      <c r="Q4" s="2"/>
      <c r="R4" s="2"/>
      <c r="S4" s="2"/>
      <c r="T4" s="2"/>
      <c r="U4" s="2"/>
      <c r="V4" s="2"/>
      <c r="W4" s="2"/>
      <c r="X4" s="2"/>
      <c r="Y4" s="2"/>
      <c r="Z4" s="2"/>
    </row>
    <row r="5" ht="15.75" customHeight="1">
      <c r="A5" s="4" t="s">
        <v>4</v>
      </c>
      <c r="B5" s="5"/>
      <c r="C5" s="6"/>
      <c r="D5" s="2"/>
      <c r="E5" s="2"/>
      <c r="F5" s="2"/>
      <c r="G5" s="2"/>
      <c r="H5" s="2"/>
      <c r="I5" s="2"/>
      <c r="J5" s="2"/>
      <c r="K5" s="2"/>
      <c r="L5" s="2"/>
      <c r="M5" s="2"/>
      <c r="N5" s="2"/>
      <c r="O5" s="2"/>
      <c r="P5" s="2"/>
      <c r="Q5" s="2"/>
      <c r="R5" s="2"/>
      <c r="S5" s="2"/>
      <c r="T5" s="2"/>
      <c r="U5" s="2"/>
      <c r="V5" s="2"/>
      <c r="W5" s="2"/>
      <c r="X5" s="2"/>
      <c r="Y5" s="2"/>
      <c r="Z5" s="2"/>
    </row>
    <row r="6" ht="15.75" customHeight="1">
      <c r="A6" s="7" t="s">
        <v>5</v>
      </c>
      <c r="B6" s="7" t="s">
        <v>6</v>
      </c>
      <c r="C6" s="7" t="s">
        <v>7</v>
      </c>
      <c r="D6" s="2"/>
      <c r="E6" s="2"/>
      <c r="F6" s="2"/>
      <c r="G6" s="2"/>
      <c r="H6" s="2"/>
      <c r="I6" s="2"/>
      <c r="J6" s="2"/>
      <c r="K6" s="2"/>
      <c r="L6" s="2"/>
      <c r="M6" s="2"/>
      <c r="N6" s="2"/>
      <c r="O6" s="2"/>
      <c r="P6" s="2"/>
      <c r="Q6" s="2"/>
      <c r="R6" s="2"/>
      <c r="S6" s="2"/>
      <c r="T6" s="2"/>
      <c r="U6" s="2"/>
      <c r="V6" s="2"/>
      <c r="W6" s="2"/>
      <c r="X6" s="2"/>
      <c r="Y6" s="2"/>
      <c r="Z6" s="2"/>
    </row>
    <row r="7" ht="15.75" customHeight="1">
      <c r="A7" s="7" t="s">
        <v>8</v>
      </c>
      <c r="B7" s="7" t="s">
        <v>9</v>
      </c>
      <c r="C7" s="7" t="s">
        <v>10</v>
      </c>
      <c r="D7" s="2"/>
      <c r="E7" s="2"/>
      <c r="F7" s="2"/>
      <c r="G7" s="2"/>
      <c r="H7" s="2"/>
      <c r="I7" s="2"/>
      <c r="J7" s="2"/>
      <c r="K7" s="2"/>
      <c r="L7" s="2"/>
      <c r="M7" s="2"/>
      <c r="N7" s="2"/>
      <c r="O7" s="2"/>
      <c r="P7" s="2"/>
      <c r="Q7" s="2"/>
      <c r="R7" s="2"/>
      <c r="S7" s="2"/>
      <c r="T7" s="2"/>
      <c r="U7" s="2"/>
      <c r="V7" s="2"/>
      <c r="W7" s="2"/>
      <c r="X7" s="2"/>
      <c r="Y7" s="2"/>
      <c r="Z7" s="2"/>
    </row>
    <row r="8" ht="15.75" customHeight="1">
      <c r="A8" s="7" t="s">
        <v>11</v>
      </c>
      <c r="B8" s="7" t="s">
        <v>12</v>
      </c>
      <c r="C8" s="7" t="s">
        <v>13</v>
      </c>
      <c r="D8" s="2"/>
      <c r="E8" s="2"/>
      <c r="F8" s="2"/>
      <c r="G8" s="2"/>
      <c r="H8" s="2"/>
      <c r="I8" s="2"/>
      <c r="J8" s="2"/>
      <c r="K8" s="2"/>
      <c r="L8" s="2"/>
      <c r="M8" s="2"/>
      <c r="N8" s="2"/>
      <c r="O8" s="2"/>
      <c r="P8" s="2"/>
      <c r="Q8" s="2"/>
      <c r="R8" s="2"/>
      <c r="S8" s="2"/>
      <c r="T8" s="2"/>
      <c r="U8" s="2"/>
      <c r="V8" s="2"/>
      <c r="W8" s="2"/>
      <c r="X8" s="2"/>
      <c r="Y8" s="2"/>
      <c r="Z8" s="2"/>
    </row>
    <row r="9" ht="15.75" customHeight="1">
      <c r="A9" s="4" t="s">
        <v>14</v>
      </c>
      <c r="B9" s="5"/>
      <c r="C9" s="6"/>
      <c r="D9" s="2"/>
      <c r="E9" s="2"/>
      <c r="F9" s="2"/>
      <c r="G9" s="2"/>
      <c r="H9" s="2"/>
      <c r="I9" s="2"/>
      <c r="J9" s="2"/>
      <c r="K9" s="2"/>
      <c r="L9" s="2"/>
      <c r="M9" s="2"/>
      <c r="N9" s="2"/>
      <c r="O9" s="2"/>
      <c r="P9" s="2"/>
      <c r="Q9" s="2"/>
      <c r="R9" s="2"/>
      <c r="S9" s="2"/>
      <c r="T9" s="2"/>
      <c r="U9" s="2"/>
      <c r="V9" s="2"/>
      <c r="W9" s="2"/>
      <c r="X9" s="2"/>
      <c r="Y9" s="2"/>
      <c r="Z9" s="2"/>
    </row>
    <row r="10" ht="15.75" customHeight="1">
      <c r="A10" s="7" t="s">
        <v>5</v>
      </c>
      <c r="B10" s="7" t="s">
        <v>6</v>
      </c>
      <c r="C10" s="7" t="s">
        <v>15</v>
      </c>
      <c r="D10" s="2"/>
      <c r="E10" s="2"/>
      <c r="F10" s="2"/>
      <c r="G10" s="2"/>
      <c r="H10" s="2"/>
      <c r="I10" s="2"/>
      <c r="J10" s="2"/>
      <c r="K10" s="2"/>
      <c r="L10" s="2"/>
      <c r="M10" s="2"/>
      <c r="N10" s="2"/>
      <c r="O10" s="2"/>
      <c r="P10" s="2"/>
      <c r="Q10" s="2"/>
      <c r="R10" s="2"/>
      <c r="S10" s="2"/>
      <c r="T10" s="2"/>
      <c r="U10" s="2"/>
      <c r="V10" s="2"/>
      <c r="W10" s="2"/>
      <c r="X10" s="2"/>
      <c r="Y10" s="2"/>
      <c r="Z10" s="2"/>
    </row>
    <row r="11" ht="15.75" customHeight="1">
      <c r="A11" s="7" t="s">
        <v>8</v>
      </c>
      <c r="B11" s="7" t="s">
        <v>16</v>
      </c>
      <c r="C11" s="7" t="s">
        <v>17</v>
      </c>
      <c r="D11" s="2"/>
      <c r="E11" s="2"/>
      <c r="F11" s="2"/>
      <c r="G11" s="2"/>
      <c r="H11" s="2"/>
      <c r="I11" s="2"/>
      <c r="J11" s="2"/>
      <c r="K11" s="2"/>
      <c r="L11" s="2"/>
      <c r="M11" s="2"/>
      <c r="N11" s="2"/>
      <c r="O11" s="2"/>
      <c r="P11" s="2"/>
      <c r="Q11" s="2"/>
      <c r="R11" s="2"/>
      <c r="S11" s="2"/>
      <c r="T11" s="2"/>
      <c r="U11" s="2"/>
      <c r="V11" s="2"/>
      <c r="W11" s="2"/>
      <c r="X11" s="2"/>
      <c r="Y11" s="2"/>
      <c r="Z11" s="2"/>
    </row>
    <row r="12" ht="15.75" customHeight="1">
      <c r="A12" s="7" t="s">
        <v>11</v>
      </c>
      <c r="B12" s="7" t="s">
        <v>18</v>
      </c>
      <c r="C12" s="7" t="s">
        <v>19</v>
      </c>
      <c r="D12" s="2"/>
      <c r="E12" s="2"/>
      <c r="F12" s="2"/>
      <c r="G12" s="2"/>
      <c r="H12" s="2"/>
      <c r="I12" s="2"/>
      <c r="J12" s="2"/>
      <c r="K12" s="2"/>
      <c r="L12" s="2"/>
      <c r="M12" s="2"/>
      <c r="N12" s="2"/>
      <c r="O12" s="2"/>
      <c r="P12" s="2"/>
      <c r="Q12" s="2"/>
      <c r="R12" s="2"/>
      <c r="S12" s="2"/>
      <c r="T12" s="2"/>
      <c r="U12" s="2"/>
      <c r="V12" s="2"/>
      <c r="W12" s="2"/>
      <c r="X12" s="2"/>
      <c r="Y12" s="2"/>
      <c r="Z12" s="2"/>
    </row>
    <row r="13" ht="15.75" customHeight="1">
      <c r="A13" s="7" t="s">
        <v>20</v>
      </c>
      <c r="B13" s="7" t="s">
        <v>21</v>
      </c>
      <c r="C13" s="7" t="s">
        <v>22</v>
      </c>
      <c r="D13" s="2"/>
      <c r="E13" s="2"/>
      <c r="F13" s="2"/>
      <c r="G13" s="2"/>
      <c r="H13" s="2"/>
      <c r="I13" s="2"/>
      <c r="J13" s="2"/>
      <c r="K13" s="2"/>
      <c r="L13" s="2"/>
      <c r="M13" s="2"/>
      <c r="N13" s="2"/>
      <c r="O13" s="2"/>
      <c r="P13" s="2"/>
      <c r="Q13" s="2"/>
      <c r="R13" s="2"/>
      <c r="S13" s="2"/>
      <c r="T13" s="2"/>
      <c r="U13" s="2"/>
      <c r="V13" s="2"/>
      <c r="W13" s="2"/>
      <c r="X13" s="2"/>
      <c r="Y13" s="2"/>
      <c r="Z13" s="2"/>
    </row>
    <row r="14" ht="15.75" customHeight="1">
      <c r="A14" s="7" t="s">
        <v>23</v>
      </c>
      <c r="B14" s="7" t="s">
        <v>24</v>
      </c>
      <c r="C14" s="7" t="s">
        <v>25</v>
      </c>
      <c r="D14" s="2"/>
      <c r="E14" s="2"/>
      <c r="F14" s="2"/>
      <c r="G14" s="2"/>
      <c r="H14" s="2"/>
      <c r="I14" s="2"/>
      <c r="J14" s="2"/>
      <c r="K14" s="2"/>
      <c r="L14" s="2"/>
      <c r="M14" s="2"/>
      <c r="N14" s="2"/>
      <c r="O14" s="2"/>
      <c r="P14" s="2"/>
      <c r="Q14" s="2"/>
      <c r="R14" s="2"/>
      <c r="S14" s="2"/>
      <c r="T14" s="2"/>
      <c r="U14" s="2"/>
      <c r="V14" s="2"/>
      <c r="W14" s="2"/>
      <c r="X14" s="2"/>
      <c r="Y14" s="2"/>
      <c r="Z14" s="2"/>
    </row>
    <row r="15" ht="15.75" customHeight="1">
      <c r="A15" s="7" t="s">
        <v>26</v>
      </c>
      <c r="B15" s="7" t="s">
        <v>27</v>
      </c>
      <c r="C15" s="7" t="s">
        <v>28</v>
      </c>
      <c r="D15" s="2"/>
      <c r="E15" s="2"/>
      <c r="F15" s="2"/>
      <c r="G15" s="2"/>
      <c r="H15" s="2"/>
      <c r="I15" s="2"/>
      <c r="J15" s="2"/>
      <c r="K15" s="2"/>
      <c r="L15" s="2"/>
      <c r="M15" s="2"/>
      <c r="N15" s="2"/>
      <c r="O15" s="2"/>
      <c r="P15" s="2"/>
      <c r="Q15" s="2"/>
      <c r="R15" s="2"/>
      <c r="S15" s="2"/>
      <c r="T15" s="2"/>
      <c r="U15" s="2"/>
      <c r="V15" s="2"/>
      <c r="W15" s="2"/>
      <c r="X15" s="2"/>
      <c r="Y15" s="2"/>
      <c r="Z15" s="2"/>
    </row>
    <row r="16" ht="15.75" customHeight="1">
      <c r="A16" s="7" t="s">
        <v>29</v>
      </c>
      <c r="B16" s="7" t="s">
        <v>30</v>
      </c>
      <c r="C16" s="7" t="s">
        <v>31</v>
      </c>
      <c r="D16" s="2"/>
      <c r="E16" s="2"/>
      <c r="F16" s="2"/>
      <c r="G16" s="2"/>
      <c r="H16" s="2"/>
      <c r="I16" s="2"/>
      <c r="J16" s="2"/>
      <c r="K16" s="2"/>
      <c r="L16" s="2"/>
      <c r="M16" s="2"/>
      <c r="N16" s="2"/>
      <c r="O16" s="2"/>
      <c r="P16" s="2"/>
      <c r="Q16" s="2"/>
      <c r="R16" s="2"/>
      <c r="S16" s="2"/>
      <c r="T16" s="2"/>
      <c r="U16" s="2"/>
      <c r="V16" s="2"/>
      <c r="W16" s="2"/>
      <c r="X16" s="2"/>
      <c r="Y16" s="2"/>
      <c r="Z16" s="2"/>
    </row>
    <row r="17" ht="15.75" customHeight="1">
      <c r="A17" s="7" t="s">
        <v>32</v>
      </c>
      <c r="B17" s="7" t="s">
        <v>33</v>
      </c>
      <c r="C17" s="7" t="s">
        <v>34</v>
      </c>
      <c r="D17" s="2"/>
      <c r="E17" s="2"/>
      <c r="F17" s="2"/>
      <c r="G17" s="2"/>
      <c r="H17" s="2"/>
      <c r="I17" s="2"/>
      <c r="J17" s="2"/>
      <c r="K17" s="2"/>
      <c r="L17" s="2"/>
      <c r="M17" s="2"/>
      <c r="N17" s="2"/>
      <c r="O17" s="2"/>
      <c r="P17" s="2"/>
      <c r="Q17" s="2"/>
      <c r="R17" s="2"/>
      <c r="S17" s="2"/>
      <c r="T17" s="2"/>
      <c r="U17" s="2"/>
      <c r="V17" s="2"/>
      <c r="W17" s="2"/>
      <c r="X17" s="2"/>
      <c r="Y17" s="2"/>
      <c r="Z17" s="2"/>
    </row>
    <row r="18" ht="15.75" customHeight="1">
      <c r="A18" s="4" t="s">
        <v>35</v>
      </c>
      <c r="B18" s="5"/>
      <c r="C18" s="6"/>
      <c r="D18" s="2"/>
      <c r="E18" s="2"/>
      <c r="F18" s="2"/>
      <c r="G18" s="2"/>
      <c r="H18" s="2"/>
      <c r="I18" s="2"/>
      <c r="J18" s="2"/>
      <c r="K18" s="2"/>
      <c r="L18" s="2"/>
      <c r="M18" s="2"/>
      <c r="N18" s="2"/>
      <c r="O18" s="2"/>
      <c r="P18" s="2"/>
      <c r="Q18" s="2"/>
      <c r="R18" s="2"/>
      <c r="S18" s="2"/>
      <c r="T18" s="2"/>
      <c r="U18" s="2"/>
      <c r="V18" s="2"/>
      <c r="W18" s="2"/>
      <c r="X18" s="2"/>
      <c r="Y18" s="2"/>
      <c r="Z18" s="2"/>
    </row>
    <row r="19" ht="15.75" customHeight="1">
      <c r="A19" s="7" t="s">
        <v>5</v>
      </c>
      <c r="B19" s="7" t="s">
        <v>36</v>
      </c>
      <c r="C19" s="8" t="s">
        <v>37</v>
      </c>
      <c r="D19" s="2"/>
      <c r="E19" s="2"/>
      <c r="F19" s="2"/>
      <c r="G19" s="2"/>
      <c r="H19" s="2"/>
      <c r="I19" s="2"/>
      <c r="J19" s="2"/>
      <c r="K19" s="2"/>
      <c r="L19" s="2"/>
      <c r="M19" s="2"/>
      <c r="N19" s="2"/>
      <c r="O19" s="2"/>
      <c r="P19" s="2"/>
      <c r="Q19" s="2"/>
      <c r="R19" s="2"/>
      <c r="S19" s="2"/>
      <c r="T19" s="2"/>
      <c r="U19" s="2"/>
      <c r="V19" s="2"/>
      <c r="W19" s="2"/>
      <c r="X19" s="2"/>
      <c r="Y19" s="2"/>
      <c r="Z19" s="2"/>
    </row>
    <row r="20" ht="15.75" customHeight="1">
      <c r="A20" s="7" t="s">
        <v>8</v>
      </c>
      <c r="B20" s="7" t="s">
        <v>38</v>
      </c>
      <c r="C20" s="7" t="s">
        <v>39</v>
      </c>
      <c r="E20" s="2"/>
      <c r="F20" s="2"/>
      <c r="G20" s="2"/>
      <c r="H20" s="2"/>
      <c r="I20" s="2"/>
      <c r="J20" s="2"/>
      <c r="K20" s="2"/>
      <c r="L20" s="2"/>
      <c r="M20" s="2"/>
      <c r="N20" s="2"/>
      <c r="O20" s="2"/>
      <c r="P20" s="2"/>
      <c r="Q20" s="2"/>
      <c r="R20" s="2"/>
      <c r="S20" s="2"/>
      <c r="T20" s="2"/>
      <c r="U20" s="2"/>
      <c r="V20" s="2"/>
      <c r="W20" s="2"/>
      <c r="X20" s="2"/>
      <c r="Y20" s="2"/>
      <c r="Z20" s="2"/>
    </row>
    <row r="21" ht="15.75" customHeight="1">
      <c r="A21" s="7" t="s">
        <v>11</v>
      </c>
      <c r="B21" s="7" t="s">
        <v>40</v>
      </c>
      <c r="C21" s="7" t="s">
        <v>41</v>
      </c>
      <c r="D21" s="2"/>
      <c r="E21" s="2"/>
      <c r="F21" s="2"/>
      <c r="G21" s="2"/>
      <c r="H21" s="2"/>
      <c r="I21" s="2"/>
      <c r="J21" s="2"/>
      <c r="K21" s="2"/>
      <c r="L21" s="2"/>
      <c r="M21" s="2"/>
      <c r="N21" s="2"/>
      <c r="O21" s="2"/>
      <c r="P21" s="2"/>
      <c r="Q21" s="2"/>
      <c r="R21" s="2"/>
      <c r="S21" s="2"/>
      <c r="T21" s="2"/>
      <c r="U21" s="2"/>
      <c r="V21" s="2"/>
      <c r="W21" s="2"/>
      <c r="X21" s="2"/>
      <c r="Y21" s="2"/>
      <c r="Z21" s="2"/>
    </row>
    <row r="22" ht="15.75" customHeight="1">
      <c r="A22" s="7" t="s">
        <v>20</v>
      </c>
      <c r="B22" s="7" t="s">
        <v>42</v>
      </c>
      <c r="C22" s="7" t="s">
        <v>43</v>
      </c>
      <c r="E22" s="2"/>
      <c r="F22" s="2"/>
      <c r="G22" s="2"/>
      <c r="H22" s="2"/>
      <c r="I22" s="2"/>
      <c r="J22" s="2"/>
      <c r="K22" s="2"/>
      <c r="L22" s="2"/>
      <c r="M22" s="2"/>
      <c r="N22" s="2"/>
      <c r="O22" s="2"/>
      <c r="P22" s="2"/>
      <c r="Q22" s="2"/>
      <c r="R22" s="2"/>
      <c r="S22" s="2"/>
      <c r="T22" s="2"/>
      <c r="U22" s="2"/>
      <c r="V22" s="2"/>
      <c r="W22" s="2"/>
      <c r="X22" s="2"/>
      <c r="Y22" s="2"/>
      <c r="Z22" s="2"/>
    </row>
    <row r="23" ht="15.75" customHeight="1">
      <c r="A23" s="7" t="s">
        <v>23</v>
      </c>
      <c r="B23" s="7" t="s">
        <v>44</v>
      </c>
      <c r="C23" s="7" t="s">
        <v>45</v>
      </c>
      <c r="D23" s="2"/>
      <c r="F23" s="2"/>
      <c r="G23" s="2"/>
      <c r="H23" s="2"/>
      <c r="I23" s="2"/>
      <c r="J23" s="2"/>
      <c r="K23" s="2"/>
      <c r="L23" s="2"/>
      <c r="M23" s="2"/>
      <c r="N23" s="2"/>
      <c r="O23" s="2"/>
      <c r="P23" s="2"/>
      <c r="Q23" s="2"/>
      <c r="R23" s="2"/>
      <c r="S23" s="2"/>
      <c r="T23" s="2"/>
      <c r="U23" s="2"/>
      <c r="V23" s="2"/>
      <c r="W23" s="2"/>
      <c r="X23" s="2"/>
      <c r="Y23" s="2"/>
      <c r="Z23" s="2"/>
    </row>
    <row r="24" ht="15.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5.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5.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5.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5.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5.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5.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5.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4">
    <mergeCell ref="A1:C1"/>
    <mergeCell ref="A5:C5"/>
    <mergeCell ref="A9:C9"/>
    <mergeCell ref="A18:C18"/>
  </mergeCells>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workbookViewId="0"/>
  </sheetViews>
  <sheetFormatPr customHeight="1" defaultColWidth="14.43" defaultRowHeight="15.0"/>
  <cols>
    <col customWidth="1" min="1" max="1" width="22.86"/>
    <col customWidth="1" min="2" max="2" width="24.86"/>
    <col customWidth="1" min="3" max="3" width="63.57"/>
    <col customWidth="1" min="4" max="4" width="21.14"/>
    <col customWidth="1" min="5" max="5" width="14.29"/>
    <col customWidth="1" min="6" max="6" width="34.86"/>
    <col customWidth="1" min="7" max="7" width="24.29"/>
    <col customWidth="1" min="8" max="8" width="54.86"/>
    <col customWidth="1" min="9" max="9" width="54.57"/>
    <col customWidth="1" min="10" max="10" width="20.14"/>
    <col customWidth="1" min="11" max="11" width="32.43"/>
    <col customWidth="1" min="12" max="12" width="12.43"/>
    <col customWidth="1" min="13" max="22" width="15.57"/>
    <col customWidth="1" min="23" max="23" width="19.0"/>
    <col customWidth="1" min="24" max="24" width="13.57"/>
    <col customWidth="1" min="25" max="25" width="14.29"/>
    <col customWidth="1" min="26" max="26" width="15.57"/>
    <col customWidth="1" min="27" max="27" width="15.71"/>
    <col customWidth="1" min="28" max="28" width="18.43"/>
    <col customWidth="1" min="29" max="29" width="17.29"/>
    <col customWidth="1" min="30" max="30" width="16.43"/>
    <col customWidth="1" min="31" max="31" width="12.43"/>
    <col customWidth="1" min="32" max="32" width="14.0"/>
    <col customWidth="1" min="33" max="33" width="15.86"/>
    <col customWidth="1" min="34" max="34" width="19.14"/>
    <col customWidth="1" min="35" max="35" width="21.71"/>
    <col customWidth="1" min="36" max="36" width="9.14"/>
    <col customWidth="1" min="37" max="37" width="5.0"/>
  </cols>
  <sheetData>
    <row r="1">
      <c r="A1" s="9"/>
      <c r="B1" s="9"/>
      <c r="C1" s="9"/>
      <c r="D1" s="9"/>
      <c r="E1" s="9"/>
      <c r="F1" s="10" t="s">
        <v>46</v>
      </c>
      <c r="G1" s="11"/>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12"/>
    </row>
    <row r="2">
      <c r="A2" s="13" t="s">
        <v>47</v>
      </c>
      <c r="B2" s="13" t="s">
        <v>48</v>
      </c>
      <c r="C2" s="9"/>
      <c r="D2" s="14" t="s">
        <v>49</v>
      </c>
      <c r="E2" s="15"/>
      <c r="F2" s="16"/>
      <c r="G2" s="11" t="s">
        <v>50</v>
      </c>
      <c r="H2" s="17"/>
      <c r="I2" s="9"/>
      <c r="J2" s="9"/>
      <c r="K2" s="9"/>
      <c r="L2" s="9"/>
      <c r="M2" s="9"/>
      <c r="N2" s="9"/>
      <c r="O2" s="9"/>
      <c r="P2" s="9"/>
      <c r="Q2" s="9"/>
      <c r="R2" s="9"/>
      <c r="S2" s="9"/>
      <c r="T2" s="9"/>
      <c r="U2" s="9"/>
      <c r="V2" s="9"/>
      <c r="W2" s="9"/>
      <c r="X2" s="9"/>
      <c r="Y2" s="9"/>
      <c r="Z2" s="9"/>
      <c r="AA2" s="9"/>
      <c r="AB2" s="9"/>
      <c r="AC2" s="9"/>
      <c r="AD2" s="9"/>
      <c r="AE2" s="9"/>
      <c r="AF2" s="9"/>
      <c r="AG2" s="9"/>
      <c r="AH2" s="9"/>
      <c r="AI2" s="9"/>
      <c r="AJ2" s="9"/>
      <c r="AK2" s="12"/>
    </row>
    <row r="3">
      <c r="A3" s="18" t="s">
        <v>51</v>
      </c>
      <c r="B3" s="19">
        <v>1.0E9</v>
      </c>
      <c r="C3" s="20" t="s">
        <v>52</v>
      </c>
      <c r="D3" s="21">
        <f>AVERAGE(SMALL(AI15:AI269,2),SMALL(AI15:AI269,3))</f>
        <v>-3212048353</v>
      </c>
      <c r="E3" s="15"/>
      <c r="F3" s="22"/>
      <c r="G3" s="23" t="s">
        <v>53</v>
      </c>
      <c r="H3" s="24"/>
      <c r="I3" s="9"/>
      <c r="J3" s="9"/>
      <c r="K3" s="24"/>
      <c r="L3" s="24"/>
      <c r="M3" s="24"/>
      <c r="N3" s="24"/>
      <c r="O3" s="24"/>
      <c r="P3" s="24"/>
      <c r="Q3" s="24"/>
      <c r="R3" s="24"/>
      <c r="S3" s="24"/>
      <c r="T3" s="24"/>
      <c r="U3" s="24"/>
      <c r="V3" s="24"/>
      <c r="W3" s="24"/>
      <c r="X3" s="24"/>
      <c r="Y3" s="24"/>
      <c r="Z3" s="24"/>
      <c r="AA3" s="24"/>
      <c r="AB3" s="24"/>
      <c r="AC3" s="24"/>
      <c r="AD3" s="24"/>
      <c r="AE3" s="24"/>
      <c r="AF3" s="24"/>
      <c r="AG3" s="24"/>
      <c r="AH3" s="24"/>
      <c r="AI3" s="24"/>
      <c r="AJ3" s="9"/>
      <c r="AK3" s="12"/>
    </row>
    <row r="4">
      <c r="A4" s="18" t="s">
        <v>54</v>
      </c>
      <c r="B4" s="25">
        <v>50.0</v>
      </c>
      <c r="C4" s="26"/>
      <c r="D4" s="27" t="s">
        <v>55</v>
      </c>
      <c r="E4" s="28"/>
      <c r="F4" s="29"/>
      <c r="G4" s="23" t="s">
        <v>56</v>
      </c>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12"/>
    </row>
    <row r="5">
      <c r="A5" s="18" t="s">
        <v>57</v>
      </c>
      <c r="B5" s="30">
        <v>0.07</v>
      </c>
      <c r="C5" s="26"/>
      <c r="D5" s="9"/>
      <c r="E5" s="31"/>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12"/>
    </row>
    <row r="6" ht="53.25" customHeight="1">
      <c r="A6" s="18" t="s">
        <v>58</v>
      </c>
      <c r="B6" s="32">
        <v>1.0</v>
      </c>
      <c r="C6" s="26"/>
      <c r="D6" s="9"/>
      <c r="E6" s="31"/>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12"/>
    </row>
    <row r="7">
      <c r="A7" s="18" t="s">
        <v>59</v>
      </c>
      <c r="B7" s="33">
        <v>45453.0</v>
      </c>
      <c r="C7" s="26"/>
      <c r="D7" s="9"/>
      <c r="E7" s="31"/>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12"/>
    </row>
    <row r="8">
      <c r="A8" s="18" t="s">
        <v>60</v>
      </c>
      <c r="B8" s="33">
        <v>45812.0</v>
      </c>
      <c r="C8" s="26"/>
      <c r="D8" s="9"/>
      <c r="E8" s="31"/>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12"/>
    </row>
    <row r="9">
      <c r="A9" s="18" t="s">
        <v>61</v>
      </c>
      <c r="B9" s="33">
        <v>45728.0</v>
      </c>
      <c r="C9" s="26"/>
      <c r="D9" s="9"/>
      <c r="E9" s="31"/>
      <c r="F9" s="9"/>
      <c r="G9" s="34"/>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12"/>
    </row>
    <row r="10">
      <c r="A10" s="18" t="s">
        <v>62</v>
      </c>
      <c r="B10" s="19">
        <f>B4*B3</f>
        <v>50000000000</v>
      </c>
      <c r="C10" s="26"/>
      <c r="D10" s="9"/>
      <c r="E10" s="31"/>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12"/>
    </row>
    <row r="11">
      <c r="A11" s="18" t="s">
        <v>63</v>
      </c>
      <c r="B11" s="32" t="s">
        <v>64</v>
      </c>
      <c r="C11" s="26"/>
      <c r="D11" s="9"/>
      <c r="E11" s="31"/>
      <c r="F11" s="9"/>
      <c r="G11" s="34"/>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12"/>
    </row>
    <row r="12">
      <c r="A12" s="35" t="s">
        <v>65</v>
      </c>
      <c r="B12" s="30">
        <f t="array" ref="B12">B5-INDEX('Tổng hợp'!$A$3:$S$975,MATCH(B7,'Tổng hợp'!$A$3:$A$975,0),MATCH(EVNFC_RL_06.24!$B$13,'Tổng hợp'!$A$3:$S$3,0))</f>
        <v>0.05131</v>
      </c>
      <c r="C12" s="36" t="s">
        <v>66</v>
      </c>
      <c r="D12" s="37" t="s">
        <v>67</v>
      </c>
      <c r="E12" s="38"/>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12"/>
    </row>
    <row r="13">
      <c r="A13" s="9" t="s">
        <v>68</v>
      </c>
      <c r="B13" s="39" t="str">
        <f>VLOOKUP(B6,'Thang kỳ hạn'!$B$1:$C$29,2,0)</f>
        <v>VN1YT=VBMA</v>
      </c>
      <c r="C13" s="9"/>
      <c r="D13" s="17"/>
      <c r="E13" s="38"/>
      <c r="F13" s="9"/>
      <c r="G13" s="9"/>
      <c r="H13" s="9"/>
      <c r="I13" s="9"/>
      <c r="J13" s="3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12"/>
    </row>
    <row r="14">
      <c r="A14" s="9"/>
      <c r="B14" s="39"/>
      <c r="C14" s="9"/>
      <c r="D14" s="17"/>
      <c r="E14" s="38"/>
      <c r="F14" s="9"/>
      <c r="G14" s="9"/>
      <c r="H14" s="9"/>
      <c r="I14" s="9"/>
      <c r="J14" s="3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12"/>
    </row>
    <row r="15" ht="38.25" customHeight="1">
      <c r="A15" s="40"/>
      <c r="B15" s="41"/>
      <c r="C15" s="9"/>
      <c r="D15" s="42" t="s">
        <v>69</v>
      </c>
      <c r="E15" s="43"/>
      <c r="F15" s="43"/>
      <c r="G15" s="43"/>
      <c r="H15" s="43"/>
      <c r="I15" s="43"/>
      <c r="J15" s="43"/>
      <c r="K15" s="43"/>
      <c r="L15" s="43"/>
      <c r="M15" s="43"/>
      <c r="N15" s="43"/>
      <c r="O15" s="43"/>
      <c r="P15" s="43"/>
      <c r="Q15" s="43"/>
      <c r="R15" s="43"/>
      <c r="S15" s="43"/>
      <c r="T15" s="43"/>
      <c r="U15" s="43"/>
      <c r="V15" s="43"/>
      <c r="W15" s="43"/>
      <c r="X15" s="44" t="s">
        <v>70</v>
      </c>
      <c r="Y15" s="43"/>
      <c r="Z15" s="43"/>
      <c r="AA15" s="43"/>
      <c r="AB15" s="43"/>
      <c r="AC15" s="43"/>
      <c r="AD15" s="43"/>
      <c r="AE15" s="43"/>
      <c r="AF15" s="43"/>
      <c r="AG15" s="43"/>
      <c r="AH15" s="9"/>
      <c r="AI15" s="9"/>
      <c r="AJ15" s="9"/>
      <c r="AK15" s="12"/>
    </row>
    <row r="16" ht="61.5" customHeight="1">
      <c r="A16" s="23"/>
      <c r="B16" s="45"/>
      <c r="C16" s="23"/>
      <c r="D16" s="46" t="s">
        <v>71</v>
      </c>
      <c r="E16" s="5"/>
      <c r="F16" s="5"/>
      <c r="G16" s="5"/>
      <c r="H16" s="5"/>
      <c r="I16" s="5"/>
      <c r="J16" s="5"/>
      <c r="K16" s="5"/>
      <c r="L16" s="5"/>
      <c r="M16" s="6"/>
      <c r="N16" s="46" t="s">
        <v>72</v>
      </c>
      <c r="O16" s="5"/>
      <c r="P16" s="5"/>
      <c r="Q16" s="5"/>
      <c r="R16" s="5"/>
      <c r="S16" s="5"/>
      <c r="T16" s="5"/>
      <c r="U16" s="5"/>
      <c r="V16" s="5"/>
      <c r="W16" s="6"/>
      <c r="X16" s="46" t="s">
        <v>73</v>
      </c>
      <c r="Y16" s="5"/>
      <c r="Z16" s="5"/>
      <c r="AA16" s="5"/>
      <c r="AB16" s="5"/>
      <c r="AC16" s="5"/>
      <c r="AD16" s="5"/>
      <c r="AE16" s="5"/>
      <c r="AF16" s="5"/>
      <c r="AG16" s="6"/>
      <c r="AH16" s="47" t="s">
        <v>74</v>
      </c>
      <c r="AI16" s="47" t="s">
        <v>75</v>
      </c>
      <c r="AJ16" s="9"/>
      <c r="AK16" s="12"/>
    </row>
    <row r="17">
      <c r="A17" s="48" t="s">
        <v>76</v>
      </c>
      <c r="B17" s="48" t="s">
        <v>77</v>
      </c>
      <c r="C17" s="48" t="s">
        <v>60</v>
      </c>
      <c r="D17" s="49" t="s">
        <v>78</v>
      </c>
      <c r="E17" s="48" t="s">
        <v>79</v>
      </c>
      <c r="F17" s="49" t="s">
        <v>80</v>
      </c>
      <c r="G17" s="50" t="s">
        <v>81</v>
      </c>
      <c r="H17" s="51" t="s">
        <v>82</v>
      </c>
      <c r="I17" s="51" t="s">
        <v>83</v>
      </c>
      <c r="J17" s="49" t="s">
        <v>84</v>
      </c>
      <c r="K17" s="49" t="s">
        <v>85</v>
      </c>
      <c r="L17" s="49" t="s">
        <v>86</v>
      </c>
      <c r="M17" s="48" t="s">
        <v>87</v>
      </c>
      <c r="N17" s="49" t="s">
        <v>78</v>
      </c>
      <c r="O17" s="48" t="s">
        <v>79</v>
      </c>
      <c r="P17" s="49" t="s">
        <v>80</v>
      </c>
      <c r="Q17" s="50" t="s">
        <v>81</v>
      </c>
      <c r="R17" s="51" t="s">
        <v>82</v>
      </c>
      <c r="S17" s="51" t="s">
        <v>83</v>
      </c>
      <c r="T17" s="49" t="s">
        <v>84</v>
      </c>
      <c r="U17" s="49" t="s">
        <v>85</v>
      </c>
      <c r="V17" s="49" t="s">
        <v>86</v>
      </c>
      <c r="W17" s="48" t="s">
        <v>87</v>
      </c>
      <c r="X17" s="49" t="s">
        <v>60</v>
      </c>
      <c r="Y17" s="48" t="s">
        <v>79</v>
      </c>
      <c r="Z17" s="49" t="s">
        <v>80</v>
      </c>
      <c r="AA17" s="50" t="s">
        <v>81</v>
      </c>
      <c r="AB17" s="51" t="s">
        <v>82</v>
      </c>
      <c r="AC17" s="51" t="s">
        <v>83</v>
      </c>
      <c r="AD17" s="49" t="s">
        <v>84</v>
      </c>
      <c r="AE17" s="49" t="s">
        <v>85</v>
      </c>
      <c r="AF17" s="49" t="s">
        <v>86</v>
      </c>
      <c r="AG17" s="48" t="s">
        <v>87</v>
      </c>
      <c r="AH17" s="52"/>
      <c r="AI17" s="52"/>
      <c r="AJ17" s="9"/>
      <c r="AK17" s="12"/>
    </row>
    <row r="18">
      <c r="A18" s="53" t="s">
        <v>88</v>
      </c>
      <c r="B18" s="54" t="s">
        <v>89</v>
      </c>
      <c r="C18" s="55" t="s">
        <v>90</v>
      </c>
      <c r="D18" s="55" t="s">
        <v>91</v>
      </c>
      <c r="E18" s="56" t="s">
        <v>92</v>
      </c>
      <c r="F18" s="57" t="s">
        <v>93</v>
      </c>
      <c r="G18" s="57" t="s">
        <v>94</v>
      </c>
      <c r="H18" s="58" t="s">
        <v>95</v>
      </c>
      <c r="I18" s="58" t="s">
        <v>96</v>
      </c>
      <c r="J18" s="58" t="s">
        <v>97</v>
      </c>
      <c r="K18" s="59" t="s">
        <v>98</v>
      </c>
      <c r="L18" s="60"/>
      <c r="M18" s="61" t="s">
        <v>99</v>
      </c>
      <c r="N18" s="62" t="s">
        <v>100</v>
      </c>
      <c r="O18" s="5"/>
      <c r="P18" s="5"/>
      <c r="Q18" s="5"/>
      <c r="R18" s="5"/>
      <c r="S18" s="5"/>
      <c r="T18" s="5"/>
      <c r="U18" s="5"/>
      <c r="V18" s="5"/>
      <c r="W18" s="6"/>
      <c r="X18" s="55" t="s">
        <v>90</v>
      </c>
      <c r="Y18" s="63" t="s">
        <v>101</v>
      </c>
      <c r="Z18" s="64" t="s">
        <v>102</v>
      </c>
      <c r="AA18" s="64" t="s">
        <v>102</v>
      </c>
      <c r="AB18" s="64" t="s">
        <v>102</v>
      </c>
      <c r="AC18" s="64" t="s">
        <v>102</v>
      </c>
      <c r="AD18" s="64" t="s">
        <v>102</v>
      </c>
      <c r="AE18" s="60"/>
      <c r="AF18" s="60"/>
      <c r="AG18" s="61" t="s">
        <v>103</v>
      </c>
      <c r="AH18" s="65" t="s">
        <v>104</v>
      </c>
      <c r="AI18" s="66"/>
      <c r="AJ18" s="36"/>
      <c r="AK18" s="67"/>
    </row>
    <row r="19">
      <c r="A19" s="68">
        <v>1.0</v>
      </c>
      <c r="B19" s="69">
        <f>B9</f>
        <v>45728</v>
      </c>
      <c r="C19" s="70">
        <f>$B$8</f>
        <v>45812</v>
      </c>
      <c r="D19" s="70">
        <f>IF(IF(B19-DATE(YEAR(B19),MONTH(C19),DAY(C19))&lt;0,DATE(YEAR(B19),MONTH(C19),DAY(C19)),DATE(YEAR(B19)+1,MONTH(C19),DAY(C19)))  &gt;$B$6,
  IF(B19-DATE(YEAR(B19),MONTH(C19),DAY(C19))&lt;0,DATE(YEAR(B19),MONTH(C19),DAY(C19)),DATE(YEAR(B19)+1,MONTH(C19),DAY(C19))),
$B$6)</f>
        <v>45812</v>
      </c>
      <c r="E19" s="71">
        <f>IF((D19-B19)&gt;0,D19-$B$9,"Chưa phát sinh")</f>
        <v>84</v>
      </c>
      <c r="F19" s="72">
        <f>IFERROR(
IFS(E19&gt;10950,10950,
E19&gt;7300,7300,
E19&gt;5475,5475,
E19&gt;3650,3650,
E19&gt;2555,2555,
E19&gt;1825,1825,
E19&gt;1095,1095,
E19&gt;730,730,
E19&gt;365,365,
E19&gt;270,270,
E19&gt;180,180,
E19&gt;90,90,
E19&gt;60,60,
E19&gt;30,30,
E19&gt;14,14,
E19&gt;7,7,
E19&gt;=1,1),0)</f>
        <v>60</v>
      </c>
      <c r="G19" s="72">
        <f>IFERROR(
IFS(E19&lt;1,1,
E19&lt;7,7,
E19&lt;14,14,
E19&lt;30,30,
E19&lt;60,60,
E19&lt;90,90,
E19&lt;180,180,
E19&lt;270,270,
E19&lt;365,365,
E19&lt;730,730,
E19&lt;1095,1095,
E19&lt;1825,1825,
E19&lt;2555,2555,
E19&lt;3650,3650,
E19&lt;5475,5475,
E19&lt;7300,7300,
E19&lt;10950,10950),
0)</f>
        <v>90</v>
      </c>
      <c r="H19" s="73">
        <f>IF(F19=1,VLOOKUP($B19,'Tổng hợp'!$A:$S,2,0),
IF(F19=7,VLOOKUP($B19,'Tổng hợp'!$A:$S,3,0),
IF(F19=14,VLOOKUP($B19,'Tổng hợp'!$A:$T,4,0),
IF(F19=30,VLOOKUP($B19,'Tổng hợp'!$A:$T,5,0),
IF(F19=60,VLOOKUP($B19,'Tổng hợp'!$A:$T,6,0),
IF(F19=90,VLOOKUP($B19,'Tổng hợp'!$A:$T,7,0),
IF(F19=180,VLOOKUP($B19,'Tổng hợp'!$A:$T,8,0),
IF(F19=270,VLOOKUP($B19,'Tổng hợp'!$A:$T,9,0),
IF(F19=365,VLOOKUP($B19,'Tổng hợp'!$A:$S,10,0),
IF(F19=730,VLOOKUP($B19,'Tổng hợp'!$A:$S,11,0),
IF(F19=1095,VLOOKUP($B19,'Tổng hợp'!$A:$S,12,0),
IF(F19=1460,VLOOKUP($B19,'Tổng hợp'!$A:$S,13,0),
IF(F19=1825,VLOOKUP($B19,'Tổng hợp'!$A:$S,14,0),
IF(F19=2555,VLOOKUP($B19,'Tổng hợp'!$A:$S,15,0),
IF(F19=3650,VLOOKUP($B19,'Tổng hợp'!$A:$S,16,0),
IF(F19=5475,VLOOKUP($B19,'Tổng hợp'!$A:$S,17,0),
IF(F19=7300,VLOOKUP($B19,'Tổng hợp'!$A:$S,18,0),
IF(F19=10950,VLOOKUP($B19,'Tổng hợp'!$A:$S,19,0),
""))))))))))))))))))</f>
        <v>0.01883664091</v>
      </c>
      <c r="I19" s="73">
        <f>IF(G19=1,VLOOKUP($B19,'Tổng hợp'!$A:$S,2,0),
IF(G19=7,VLOOKUP($B19,'Tổng hợp'!$A:$S,3,0),
IF(G19=14,VLOOKUP($B19,'Tổng hợp'!$A:$T,4,0),
IF(G19=30,VLOOKUP($B19,'Tổng hợp'!$A:$T,5,0),
IF(G19=60,VLOOKUP($B19,'Tổng hợp'!$A:$T,6,0),
IF(G19=90,VLOOKUP($B19,'Tổng hợp'!$A:$T,7,0),
IF(G19=180,VLOOKUP($B19,'Tổng hợp'!$A:$T,8,0),
IF(G19=270,VLOOKUP($B19,'Tổng hợp'!$A:$T,9,0),
IF(G19=365,VLOOKUP($B19,'Tổng hợp'!$A:$S,10,0),
IF(G19=730,VLOOKUP($B19,'Tổng hợp'!$A:$S,11,0),
IF(G19=1095,VLOOKUP($B19,'Tổng hợp'!$A:$S,12,0),
IF(G19=1460,VLOOKUP($B19,'Tổng hợp'!$A:$S,13,0),
IF(G19=1825,VLOOKUP($B19,'Tổng hợp'!$A:$S,14,0),
IF(G19=2555,VLOOKUP($B19,'Tổng hợp'!$A:$S,15,0),
IF(G19=3650,VLOOKUP($B19,'Tổng hợp'!$A:$S,16,0),
IF(G19=5475,VLOOKUP($B19,'Tổng hợp'!$A:$S,17,0),
IF(G19=7300,VLOOKUP($B19,'Tổng hợp'!$A:$S,18,0),
IF(G19=10950,VLOOKUP($B19,'Tổng hợp'!$A:$S,19,0),
""))))))))))))))))))</f>
        <v>0.01895412516</v>
      </c>
      <c r="J19" s="73">
        <f> $B$12 +  IFERROR((_xlfn.FORECAST.LINEAR(E19,H19:I19,F19:G19)),0)</f>
        <v>0.07024062831</v>
      </c>
      <c r="K19" s="73" t="s">
        <v>105</v>
      </c>
      <c r="L19" s="73"/>
      <c r="M19" s="74">
        <f>IFERROR($B$4*$B$3*$B$5*((1+J19/1)^(-(E19*1)/365)),0)</f>
        <v>3445746122</v>
      </c>
      <c r="N19" s="70" t="b">
        <f>IF(D19&lt;$C$19,DATE(YEAR(D19)+1,MONTH(D19),DAY(D19)))</f>
        <v>0</v>
      </c>
      <c r="O19" s="71">
        <f>N19-$B$19</f>
        <v>-45728</v>
      </c>
      <c r="P19" s="72">
        <f>IFERROR(
IFS(O19&gt;10950,10950,
O19&gt;7300,7300,
O19&gt;5475,5475,
O19&gt;3650,3650,
O19&gt;2555,2555,
O19&gt;1825,1825,
O19&gt;1095,1095,
O19&gt;730,730,
O19&gt;365,365,
O19&gt;270,270,
O19&gt;180,180,
O19&gt;90,90,
O19&gt;60,60,
O19&gt;30,30,
O19&gt;14,14,
O19&gt;7,7,
O19&gt;=1,1),0)</f>
        <v>0</v>
      </c>
      <c r="Q19" s="72">
        <f>IFERROR(
IFS(O19&lt;1,1,
O19&lt;7,7,
O19&lt;14,14,
O19&lt;30,30,
O19&lt;60,60,
O19&lt;90,90,
O19&lt;180,180,
O19&lt;270,270,
O19&lt;365,365,
O19&lt;730,730,
O19&lt;1095,1095,
O19&lt;1825,1825,
O19&lt;2555,2555,
O19&lt;3650,3650,
O19&lt;5475,5475,
O19&lt;7300,7300,
O19&lt;10950,10950),
0)</f>
        <v>1</v>
      </c>
      <c r="R19" s="73" t="str">
        <f>IF(P19=1,VLOOKUP($B19,'[2]Tổng hợp'!$A:$S,2,0),
IF(P19=7,VLOOKUP($B19,'[2]Tổng hợp'!$A:$S,3,0),
IF(P19=14,VLOOKUP($B19,'[2]Tổng hợp'!$A:$T,4,0),
IF(P19=30,VLOOKUP($B19,'[2]Tổng hợp'!$A:$T,5,0),
IF(P19=60,VLOOKUP($B19,'[2]Tổng hợp'!$A:$T,6,0),
IF(P19=90,VLOOKUP($B19,'[2]Tổng hợp'!$A:$T,7,0),
IF(P19=180,VLOOKUP($B19,'[2]Tổng hợp'!$A:$T,8,0),
IF(P19=270,VLOOKUP($B19,'[2]Tổng hợp'!$A:$T,9,0),
IF(P19=365,VLOOKUP($B19,'[2]Tổng hợp'!$A:$S,10,0),
IF(P19=730,VLOOKUP($B19,'[2]Tổng hợp'!$A:$S,11,0),
IF(P19=1095,VLOOKUP($B19,'[2]Tổng hợp'!$A:$S,12,0),
IF(P19=1460,VLOOKUP($B19,'[2]Tổng hợp'!$A:$S,13,0),
IF(P19=1825,VLOOKUP($B19,'[2]Tổng hợp'!$A:$S,14,0),
IF(P19=2555,VLOOKUP($B19,'[2]Tổng hợp'!$A:$S,15,0),
IF(P19=3650,VLOOKUP($B19,'[2]Tổng hợp'!$A:$S,16,0),
IF(P19=5475,VLOOKUP($B19,'[2]Tổng hợp'!$A:$S,17,0),
IF(P19=7300,VLOOKUP($B19,'[2]Tổng hợp'!$A:$S,18,0),
IF(P19=10950,VLOOKUP($B19,'[2]Tổng hợp'!$A:$S,19,0),
""))))))))))))))))))</f>
        <v/>
      </c>
      <c r="S19" s="73">
        <f>IF(Q19=1,VLOOKUP($B19,'Tổng hợp'!$A:$S,2,0),
IF(Q19=7,VLOOKUP($B19,'Tổng hợp'!$A:$S,3,0),
IF(Q19=14,VLOOKUP($B19,'Tổng hợp'!$A:$T,4,0),
IF(Q19=30,VLOOKUP($B19,'Tổng hợp'!$A:$T,5,0),
IF(Q19=60,VLOOKUP($B19,'Tổng hợp'!$A:$T,6,0),
IF(Q19=90,VLOOKUP($B19,'Tổng hợp'!$A:$T,7,0),
IF(Q19=180,VLOOKUP($B19,'Tổng hợp'!$A:$T,8,0),
IF(Q19=270,VLOOKUP($B19,'Tổng hợp'!$A:$T,9,0),
IF(Q19=365,VLOOKUP($B19,'Tổng hợp'!$A:$S,10,0),
IF(Q19=730,VLOOKUP($B19,'Tổng hợp'!$A:$S,11,0),
IF(Q19=1095,VLOOKUP($B19,'Tổng hợp'!$A:$S,12,0),
IF(Q19=1460,VLOOKUP($B19,'Tổng hợp'!$A:$S,13,0),
IF(Q19=1825,VLOOKUP($B19,'Tổng hợp'!$A:$S,14,0),
IF(Q19=2555,VLOOKUP($B19,'Tổng hợp'!$A:$S,15,0),
IF(Q19=3650,VLOOKUP($B19,'Tổng hợp'!$A:$S,16,0),
IF(Q19=5475,VLOOKUP($B19,'Tổng hợp'!$A:$S,17,0),
IF(Q19=7300,VLOOKUP($B19,'Tổng hợp'!$A:$S,18,0),
IF(Q19=10950,VLOOKUP($B19,'Tổng hợp'!$A:$S,19,0),
""))))))))))))))))))</f>
        <v>0.018562511</v>
      </c>
      <c r="T19" s="73">
        <f> $B$12 +  IFERROR((_xlfn.FORECAST.LINEAR(O19,R19:S19,P19:Q19)),0)</f>
        <v>0.05131</v>
      </c>
      <c r="U19" s="73"/>
      <c r="V19" s="73"/>
      <c r="W19" s="74">
        <f>IFERROR($B$4*$B$3*$B$5*((1+T19/1)^(-(O19*1)/365)),0)</f>
        <v>1847352290480</v>
      </c>
      <c r="X19" s="70">
        <f>$C$19</f>
        <v>45812</v>
      </c>
      <c r="Y19" s="71">
        <f>X19-$B19</f>
        <v>84</v>
      </c>
      <c r="Z19" s="72">
        <f>IFERROR(
IFS(Y19&gt;10950,10950,
Y19&gt;7300,7300,
Y19&gt;5475,5475,
Y19&gt;3650,3650,
Y19&gt;2555,2555,
Y19&gt;1825,1825,
Y19&gt;1095,1095,
Y19&gt;730,730,
Y19&gt;365,365,
Y19&gt;270,270,
Y19&gt;180,180,
Y19&gt;90,90,
Y19&gt;60,60,
Y19&gt;30,30,
Y19&gt;14,14,
Y19&gt;7,7,
Y19&gt;1,1),0)</f>
        <v>60</v>
      </c>
      <c r="AA19" s="72">
        <f>IFERROR(
IFS(Y19&lt;1,1,
Y19&lt;7,7,
Y19&lt;14,14,
Y19&lt;30,30,
Y19&lt;60,60,
Y19&lt;90,90,
Y19&lt;180,180,
Y19&lt;270,270,
Y19&lt;365,365,
Y19&lt;730,730,
Y19&lt;1095,1095,
Y19&lt;1825,1825,
Y19&lt;2555,2555,
Y19&lt;3650,3650,
Y19&lt;5475,5475,
Y19&lt;7300,7300,
Y19&lt;10950,10950),
0)</f>
        <v>90</v>
      </c>
      <c r="AB19" s="73">
        <f>IF(Z19=1,VLOOKUP($B19,'Tổng hợp'!$A:$S,2,0),
IF(Z19=7,VLOOKUP($B19,'Tổng hợp'!$A:$S,3,0),
IF(Z19=14,VLOOKUP($B19,'Tổng hợp'!$A:$T,4,0),
IF(Z19=30,VLOOKUP($B19,'Tổng hợp'!$A:$T,5,0),
IF(Z19=60,VLOOKUP($B19,'Tổng hợp'!$A:$T,6,0),
IF(Z19=90,VLOOKUP($B19,'Tổng hợp'!$A:$T,7,0),
IF(Z19=180,VLOOKUP($B19,'Tổng hợp'!$A:$T,8,0),
IF(Z19=270,VLOOKUP($B19,'Tổng hợp'!$A:$T,9,0),
IF(Z19=365,VLOOKUP($B19,'Tổng hợp'!$A:$S,10,0),
IF(Z19=730,VLOOKUP($B19,'Tổng hợp'!$A:$S,11,0),
IF(Z19=1095,VLOOKUP($B19,'Tổng hợp'!$A:$S,12,0),
IF(Z19=1460,VLOOKUP($B19,'Tổng hợp'!$A:$S,13,0),
IF(Z19=1825,VLOOKUP($B19,'Tổng hợp'!$A:$S,14,0),
IF(Z19=2555,VLOOKUP($B19,'Tổng hợp'!$A:$S,15,0),
IF(Z19=3650,VLOOKUP($B19,'Tổng hợp'!$A:$S,16,0),
IF(Z19=5475,VLOOKUP($B19,'Tổng hợp'!$A:$S,17,0),
IF(Z19=7300,VLOOKUP($B19,'Tổng hợp'!$A:$S,18,0),
IF(Z19=10950,VLOOKUP($B19,'Tổng hợp'!$A:$S,19,0),
""))))))))))))))))))</f>
        <v>0.01883664091</v>
      </c>
      <c r="AC19" s="73">
        <f>IF(AA19=1,VLOOKUP($B19,'Tổng hợp'!$A:$S,2,0),
IF(AA19=7,VLOOKUP($B19,'Tổng hợp'!$A:$S,3,0),
IF(AA19=14,VLOOKUP($B19,'Tổng hợp'!$A:$T,4,0),
IF(AA19=30,VLOOKUP($B19,'Tổng hợp'!$A:$T,5,0),
IF(AA19=60,VLOOKUP($B19,'Tổng hợp'!$A:$T,6,0),
IF(AA19=90,VLOOKUP($B19,'Tổng hợp'!$A:$T,7,0),
IF(AA19=180,VLOOKUP($B19,'Tổng hợp'!$A:$T,8,0),
IF(AA19=270,VLOOKUP($B19,'Tổng hợp'!$A:$T,9,0),
IF(AA19=365,VLOOKUP($B19,'Tổng hợp'!$A:$S,10,0),
IF(AA19=730,VLOOKUP($B19,'Tổng hợp'!$A:$S,11,0),
IF(AA19=1095,VLOOKUP($B19,'Tổng hợp'!$A:$S,12,0),
IF(AA19=1460,VLOOKUP($B19,'Tổng hợp'!$A:$S,13,0),
IF(AA19=1825,VLOOKUP($B19,'Tổng hợp'!$A:$S,14,0),
IF(AA19=2555,VLOOKUP($B19,'Tổng hợp'!$A:$S,15,0),
IF(AA19=3650,VLOOKUP($B19,'Tổng hợp'!$A:$S,16,0),
IF(AA19=5475,VLOOKUP($B19,'Tổng hợp'!$A:$S,17,0),
IF(AA19=7300,VLOOKUP($B19,'Tổng hợp'!$A:$S,18,0),
IF(AA19=10950,VLOOKUP($B19,'Tổng hợp'!$A:$S,19,0),
""))))))))))))))))))</f>
        <v>0.01895412516</v>
      </c>
      <c r="AD19" s="75">
        <f>  $B$12 +  (_xlfn.FORECAST.LINEAR(Y19,AB19:AC19,Z19:AA19))</f>
        <v>0.07024062831</v>
      </c>
      <c r="AE19" s="73"/>
      <c r="AF19" s="73"/>
      <c r="AG19" s="74">
        <f>IFERROR($B$4*$B$3*((1+AD19/1)^(-(Y19*1)/365)),0)</f>
        <v>49224944603</v>
      </c>
      <c r="AH19" s="76">
        <f>M19+AG19</f>
        <v>52670690725</v>
      </c>
      <c r="AI19" s="77"/>
      <c r="AJ19" s="9"/>
      <c r="AK19" s="12"/>
    </row>
    <row r="20" ht="91.5" customHeight="1">
      <c r="A20" s="78" t="s">
        <v>106</v>
      </c>
      <c r="B20" s="79" t="s">
        <v>107</v>
      </c>
      <c r="C20" s="80" t="s">
        <v>90</v>
      </c>
      <c r="D20" s="80" t="s">
        <v>91</v>
      </c>
      <c r="E20" s="81" t="s">
        <v>108</v>
      </c>
      <c r="F20" s="81" t="s">
        <v>108</v>
      </c>
      <c r="G20" s="81" t="s">
        <v>108</v>
      </c>
      <c r="H20" s="81" t="s">
        <v>108</v>
      </c>
      <c r="I20" s="81" t="s">
        <v>108</v>
      </c>
      <c r="J20" s="81" t="s">
        <v>108</v>
      </c>
      <c r="K20" s="82" t="s">
        <v>109</v>
      </c>
      <c r="L20" s="83" t="s">
        <v>110</v>
      </c>
      <c r="M20" s="81" t="s">
        <v>108</v>
      </c>
      <c r="N20" s="84" t="s">
        <v>102</v>
      </c>
      <c r="O20" s="5"/>
      <c r="P20" s="5"/>
      <c r="Q20" s="5"/>
      <c r="R20" s="5"/>
      <c r="S20" s="5"/>
      <c r="T20" s="5"/>
      <c r="U20" s="5"/>
      <c r="V20" s="5"/>
      <c r="W20" s="6"/>
      <c r="X20" s="85" t="s">
        <v>102</v>
      </c>
      <c r="Y20" s="85" t="s">
        <v>102</v>
      </c>
      <c r="Z20" s="85" t="s">
        <v>102</v>
      </c>
      <c r="AA20" s="85" t="s">
        <v>102</v>
      </c>
      <c r="AB20" s="85" t="s">
        <v>102</v>
      </c>
      <c r="AC20" s="85" t="s">
        <v>102</v>
      </c>
      <c r="AD20" s="85" t="s">
        <v>102</v>
      </c>
      <c r="AE20" s="86" t="s">
        <v>102</v>
      </c>
      <c r="AF20" s="86" t="s">
        <v>102</v>
      </c>
      <c r="AG20" s="87" t="s">
        <v>111</v>
      </c>
      <c r="AH20" s="88" t="s">
        <v>112</v>
      </c>
      <c r="AI20" s="89" t="s">
        <v>113</v>
      </c>
      <c r="AJ20" s="36"/>
      <c r="AK20" s="67"/>
    </row>
    <row r="21" ht="16.5" customHeight="1">
      <c r="A21" s="90">
        <v>2.0</v>
      </c>
      <c r="B21" s="91">
        <f>B19</f>
        <v>45728</v>
      </c>
      <c r="C21" s="92">
        <f t="shared" ref="C21:C270" si="1">$C$19</f>
        <v>45812</v>
      </c>
      <c r="D21" s="92">
        <f t="shared" ref="D21:D270" si="2">$D$19</f>
        <v>45812</v>
      </c>
      <c r="E21" s="93">
        <f t="shared" ref="E21:E270" si="3">IF((D21-$B$9)&gt;0,D21-$B$9,"Chưa phát sinh")</f>
        <v>84</v>
      </c>
      <c r="F21" s="94">
        <f t="shared" ref="F21:F270" si="4">IFERROR(
IFS(E21&gt;10950,10950,
E21&gt;7300,7300,
E21&gt;5475,5475,
E21&gt;3650,3650,
E21&gt;2555,2555,
E21&gt;1825,1825,
E21&gt;1095,1095,
E21&gt;730,730,
E21&gt;365,365,
E21&gt;270,270,
E21&gt;180,180,
E21&gt;90,90,
E21&gt;60,60,
E21&gt;30,30,
E21&gt;14,14,
E21&gt;7,7,
E21&gt;=1,1),0)</f>
        <v>60</v>
      </c>
      <c r="G21" s="94">
        <f t="shared" ref="G21:G270" si="5">IFERROR(
IFS(E21&lt;1,1,
E21&lt;7,7,
E21&lt;14,14,
E21&lt;30,30,
E21&lt;60,60,
E21&lt;90,90,
E21&lt;180,180,
E21&lt;270,270,
E21&lt;365,365,
E21&lt;730,730,
E21&lt;1095,1095,
E21&lt;1825,1825,
E21&lt;2555,2555,
E21&lt;3650,3650,
E21&lt;5475,5475,
E21&lt;7300,7300,
E21&lt;10950,10950),
0)</f>
        <v>90</v>
      </c>
      <c r="H21" s="95">
        <f>IF(F21=1,VLOOKUP($B21,'Tổng hợp'!$A:$S,2,0),
IF(F21=7,VLOOKUP($B21,'Tổng hợp'!$A:$S,3,0),
IF(F21=14,VLOOKUP($B21,'Tổng hợp'!$A:$T,4,0),
IF(F21=30,VLOOKUP($B21,'Tổng hợp'!$A:$T,5,0),
IF(F21=60,VLOOKUP($B21,'Tổng hợp'!$A:$T,6,0),
IF(F21=90,VLOOKUP($B21,'Tổng hợp'!$A:$T,7,0),
IF(F21=180,VLOOKUP($B21,'Tổng hợp'!$A:$T,8,0),
IF(F21=270,VLOOKUP($B21,'Tổng hợp'!$A:$T,9,0),
IF(F21=365,VLOOKUP($B21,'Tổng hợp'!$A:$S,10,0),
IF(F21=730,VLOOKUP($B21,'Tổng hợp'!$A:$S,11,0),
IF(F21=1095,VLOOKUP($B21,'Tổng hợp'!$A:$S,12,0),
IF(F21=1460,VLOOKUP($B21,'Tổng hợp'!$A:$S,13,0),
IF(F21=1825,VLOOKUP($B21,'Tổng hợp'!$A:$S,14,0),
IF(F21=2555,VLOOKUP($B21,'Tổng hợp'!$A:$S,15,0),
IF(F21=3650,VLOOKUP($B21,'Tổng hợp'!$A:$S,16,0),
IF(F21=5475,VLOOKUP($B21,'Tổng hợp'!$A:$S,17,0),
IF(F21=7300,VLOOKUP($B21,'Tổng hợp'!$A:$S,18,0),
IF(F21=10950,VLOOKUP($B21,'Tổng hợp'!$A:$S,19,0),
""))))))))))))))))))</f>
        <v>0.01883664091</v>
      </c>
      <c r="I21" s="95">
        <f>IF(G21=1,VLOOKUP($B21,'Tổng hợp'!$A:$S,2,0),
IF(G21=7,VLOOKUP($B21,'Tổng hợp'!$A:$S,3,0),
IF(G21=14,VLOOKUP($B21,'Tổng hợp'!$A:$T,4,0),
IF(G21=30,VLOOKUP($B21,'Tổng hợp'!$A:$T,5,0),
IF(G21=60,VLOOKUP($B21,'Tổng hợp'!$A:$T,6,0),
IF(G21=90,VLOOKUP($B21,'Tổng hợp'!$A:$T,7,0),
IF(G21=180,VLOOKUP($B21,'Tổng hợp'!$A:$T,8,0),
IF(G21=270,VLOOKUP($B21,'Tổng hợp'!$A:$T,9,0),
IF(G21=365,VLOOKUP($B21,'Tổng hợp'!$A:$S,10,0),
IF(G21=730,VLOOKUP($B21,'Tổng hợp'!$A:$S,11,0),
IF(G21=1095,VLOOKUP($B21,'Tổng hợp'!$A:$S,12,0),
IF(G21=1460,VLOOKUP($B21,'Tổng hợp'!$A:$S,13,0),
IF(G21=1825,VLOOKUP($B21,'Tổng hợp'!$A:$S,14,0),
IF(G21=2555,VLOOKUP($B21,'Tổng hợp'!$A:$S,15,0),
IF(G21=3650,VLOOKUP($B21,'Tổng hợp'!$A:$S,16,0),
IF(G21=5475,VLOOKUP($B21,'Tổng hợp'!$A:$S,17,0),
IF(G21=7300,VLOOKUP($B21,'Tổng hợp'!$A:$S,18,0),
IF(G21=10950,VLOOKUP($B21,'Tổng hợp'!$A:$S,19,0),
""))))))))))))))))))</f>
        <v>0.01895412516</v>
      </c>
      <c r="J21" s="95">
        <f t="shared" ref="J21:J270" si="6"> $B$12 +  IFERROR((_xlfn.FORECAST.LINEAR(E21,H21:I21,F21:G21)),0)</f>
        <v>0.07024062831</v>
      </c>
      <c r="K21" s="95">
        <f t="shared" ref="K21:K270" si="7">IFERROR(LN(J21/J22),"Chưa phát sinh")</f>
        <v>0.001570351462</v>
      </c>
      <c r="L21" s="95">
        <f t="shared" ref="L21:L270" si="8">IFERROR($J$19*EXP(K21),"Chưa phát sinh")</f>
        <v>0.07035101743</v>
      </c>
      <c r="M21" s="96">
        <f t="shared" ref="M21:M270" si="9">IFERROR($B$4*$B$3*$B$5*((1+L21/1)^(-(E21*1)/365)),0)</f>
        <v>3445664335</v>
      </c>
      <c r="N21" s="92" t="b">
        <f t="shared" ref="N21:N270" si="10">N$19</f>
        <v>0</v>
      </c>
      <c r="O21" s="93">
        <f t="shared" ref="O21:O270" si="11">N21-$B$19</f>
        <v>-45728</v>
      </c>
      <c r="P21" s="94">
        <f t="shared" ref="P21:P270" si="12">IFERROR(
IFS(O21&gt;10950,10950,
O21&gt;7300,7300,
O21&gt;5475,5475,
O21&gt;3650,3650,
O21&gt;2555,2555,
O21&gt;1825,1825,
O21&gt;1095,1095,
O21&gt;730,730,
O21&gt;365,365,
O21&gt;270,270,
O21&gt;180,180,
O21&gt;90,90,
O21&gt;60,60,
O21&gt;30,30,
O21&gt;14,14,
O21&gt;7,7,
O21&gt;=1,1),0)</f>
        <v>0</v>
      </c>
      <c r="Q21" s="94">
        <f t="shared" ref="Q21:Q270" si="13">IFERROR(
IFS(O21&lt;1,1,
O21&lt;7,7,
O21&lt;14,14,
O21&lt;30,30,
O21&lt;60,60,
O21&lt;90,90,
O21&lt;180,180,
O21&lt;270,270,
O21&lt;365,365,
O21&lt;730,730,
O21&lt;1095,1095,
O21&lt;1825,1825,
O21&lt;2555,2555,
O21&lt;3650,3650,
O21&lt;5475,5475,
O21&lt;7300,7300,
O21&lt;10950,10950),
0)</f>
        <v>1</v>
      </c>
      <c r="R21" s="95" t="str">
        <f t="shared" ref="R21:R270" si="14">IF(P21=1,VLOOKUP($B21,'[2]Tổng hợp'!$A:$S,2,0),
IF(P21=7,VLOOKUP($B21,'[2]Tổng hợp'!$A:$S,3,0),
IF(P21=14,VLOOKUP($B21,'[2]Tổng hợp'!$A:$T,4,0),
IF(P21=30,VLOOKUP($B21,'[2]Tổng hợp'!$A:$T,5,0),
IF(P21=60,VLOOKUP($B21,'[2]Tổng hợp'!$A:$T,6,0),
IF(P21=90,VLOOKUP($B21,'[2]Tổng hợp'!$A:$T,7,0),
IF(P21=180,VLOOKUP($B21,'[2]Tổng hợp'!$A:$T,8,0),
IF(P21=270,VLOOKUP($B21,'[2]Tổng hợp'!$A:$T,9,0),
IF(P21=365,VLOOKUP($B21,'[2]Tổng hợp'!$A:$S,10,0),
IF(P21=730,VLOOKUP($B21,'[2]Tổng hợp'!$A:$S,11,0),
IF(P21=1095,VLOOKUP($B21,'[2]Tổng hợp'!$A:$S,12,0),
IF(P21=1460,VLOOKUP($B21,'[2]Tổng hợp'!$A:$S,13,0),
IF(P21=1825,VLOOKUP($B21,'[2]Tổng hợp'!$A:$S,14,0),
IF(P21=2555,VLOOKUP($B21,'[2]Tổng hợp'!$A:$S,15,0),
IF(P21=3650,VLOOKUP($B21,'[2]Tổng hợp'!$A:$S,16,0),
IF(P21=5475,VLOOKUP($B21,'[2]Tổng hợp'!$A:$S,17,0),
IF(P21=7300,VLOOKUP($B21,'[2]Tổng hợp'!$A:$S,18,0),
IF(P21=10950,VLOOKUP($B21,'[2]Tổng hợp'!$A:$S,19,0),
""))))))))))))))))))</f>
        <v/>
      </c>
      <c r="S21" s="95">
        <f>IF(Q21=1,VLOOKUP($B21,'Tổng hợp'!$A:$S,2,0),
IF(Q21=7,VLOOKUP($B21,'Tổng hợp'!$A:$S,3,0),
IF(Q21=14,VLOOKUP($B21,'Tổng hợp'!$A:$T,4,0),
IF(Q21=30,VLOOKUP($B21,'Tổng hợp'!$A:$T,5,0),
IF(Q21=60,VLOOKUP($B21,'Tổng hợp'!$A:$T,6,0),
IF(Q21=90,VLOOKUP($B21,'Tổng hợp'!$A:$T,7,0),
IF(Q21=180,VLOOKUP($B21,'Tổng hợp'!$A:$T,8,0),
IF(Q21=270,VLOOKUP($B21,'Tổng hợp'!$A:$T,9,0),
IF(Q21=365,VLOOKUP($B21,'Tổng hợp'!$A:$S,10,0),
IF(Q21=730,VLOOKUP($B21,'Tổng hợp'!$A:$S,11,0),
IF(Q21=1095,VLOOKUP($B21,'Tổng hợp'!$A:$S,12,0),
IF(Q21=1460,VLOOKUP($B21,'Tổng hợp'!$A:$S,13,0),
IF(Q21=1825,VLOOKUP($B21,'Tổng hợp'!$A:$S,14,0),
IF(Q21=2555,VLOOKUP($B21,'Tổng hợp'!$A:$S,15,0),
IF(Q21=3650,VLOOKUP($B21,'Tổng hợp'!$A:$S,16,0),
IF(Q21=5475,VLOOKUP($B21,'Tổng hợp'!$A:$S,17,0),
IF(Q21=7300,VLOOKUP($B21,'Tổng hợp'!$A:$S,18,0),
IF(Q21=10950,VLOOKUP($B21,'Tổng hợp'!$A:$S,19,0),
""))))))))))))))))))</f>
        <v>0.018562511</v>
      </c>
      <c r="T21" s="95">
        <f t="shared" ref="T21:T270" si="15"> $B$12 +  IFERROR((_xlfn.FORECAST.LINEAR(O21,R21:S21,P21:Q21)),0)</f>
        <v>0.05131</v>
      </c>
      <c r="U21" s="95">
        <f>IFERROR(LN(T21/T19),"Chưa phát sinh")</f>
        <v>0</v>
      </c>
      <c r="V21" s="95">
        <f t="shared" ref="V21:V270" si="16">IFERROR($J$19*EXP(U21),"Chưa phát sinh")</f>
        <v>0.07024062831</v>
      </c>
      <c r="W21" s="96">
        <f t="shared" ref="W21:W270" si="17">IF(N21=FALSE,0,IFERROR($B$4*$B$3*$B$5*((1+V21/1)^(-(O21*1)/365)),0))</f>
        <v>0</v>
      </c>
      <c r="X21" s="92">
        <f t="shared" ref="X21:X270" si="18">$X$19</f>
        <v>45812</v>
      </c>
      <c r="Y21" s="93">
        <f t="shared" ref="Y21:Y270" si="19">X21-$B21</f>
        <v>84</v>
      </c>
      <c r="Z21" s="94">
        <f t="shared" ref="Z21:Z270" si="20">IFERROR(
IFS(Y21&gt;10950,10950,
Y21&gt;7300,7300,
Y21&gt;5475,5475,
Y21&gt;3650,3650,
Y21&gt;2555,2555,
Y21&gt;1825,1825,
Y21&gt;1095,1095,
Y21&gt;730,730,
Y21&gt;365,365,
Y21&gt;270,270,
Y21&gt;180,180,
Y21&gt;90,90,
Y21&gt;60,60,
Y21&gt;30,30,
Y21&gt;14,14,
Y21&gt;7,7,
Y21&gt;1,1),0)</f>
        <v>60</v>
      </c>
      <c r="AA21" s="94">
        <f t="shared" ref="AA21:AA270" si="21">IFERROR(
IFS(Y21&lt;1,1,
Y21&lt;7,7,
Y21&lt;14,14,
Y21&lt;30,30,
Y21&lt;60,60,
Y21&lt;90,90,
Y21&lt;180,180,
Y21&lt;270,270,
Y21&lt;365,365,
Y21&lt;730,730,
Y21&lt;1095,1095,
Y21&lt;1825,1825,
Y21&lt;2555,2555,
Y21&lt;3650,3650,
Y21&lt;5475,5475,
Y21&lt;7300,7300,
Y21&lt;10950,10950),
0)</f>
        <v>90</v>
      </c>
      <c r="AB21" s="95">
        <f>IF(Z21=1,VLOOKUP($B21,'Tổng hợp'!$A:$S,2,0),
IF(Z21=7,VLOOKUP($B21,'Tổng hợp'!$A:$S,3,0),
IF(Z21=14,VLOOKUP($B21,'Tổng hợp'!$A:$T,4,0),
IF(Z21=30,VLOOKUP($B21,'Tổng hợp'!$A:$T,5,0),
IF(Z21=60,VLOOKUP($B21,'Tổng hợp'!$A:$T,6,0),
IF(Z21=90,VLOOKUP($B21,'Tổng hợp'!$A:$T,7,0),
IF(Z21=180,VLOOKUP($B21,'Tổng hợp'!$A:$T,8,0),
IF(Z21=270,VLOOKUP($B21,'Tổng hợp'!$A:$T,9,0),
IF(Z21=365,VLOOKUP($B21,'Tổng hợp'!$A:$S,10,0),
IF(Z21=730,VLOOKUP($B21,'Tổng hợp'!$A:$S,11,0),
IF(Z21=1095,VLOOKUP($B21,'Tổng hợp'!$A:$S,12,0),
IF(Z21=1460,VLOOKUP($B21,'Tổng hợp'!$A:$S,13,0),
IF(Z21=1825,VLOOKUP($B21,'Tổng hợp'!$A:$S,14,0),
IF(Z21=2555,VLOOKUP($B21,'Tổng hợp'!$A:$S,15,0),
IF(Z21=3650,VLOOKUP($B21,'Tổng hợp'!$A:$S,16,0),
IF(Z21=5475,VLOOKUP($B21,'Tổng hợp'!$A:$S,17,0),
IF(Z21=7300,VLOOKUP($B21,'Tổng hợp'!$A:$S,18,0),
IF(Z21=10950,VLOOKUP($B21,'Tổng hợp'!$A:$S,19,0),
""))))))))))))))))))</f>
        <v>0.01883664091</v>
      </c>
      <c r="AC21" s="95">
        <f>IF(AA21=1,VLOOKUP($B21,'Tổng hợp'!$A:$S,2,0),
IF(AA21=7,VLOOKUP($B21,'Tổng hợp'!$A:$S,3,0),
IF(AA21=14,VLOOKUP($B21,'Tổng hợp'!$A:$T,4,0),
IF(AA21=30,VLOOKUP($B21,'Tổng hợp'!$A:$T,5,0),
IF(AA21=60,VLOOKUP($B21,'Tổng hợp'!$A:$T,6,0),
IF(AA21=90,VLOOKUP($B21,'Tổng hợp'!$A:$T,7,0),
IF(AA21=180,VLOOKUP($B21,'Tổng hợp'!$A:$T,8,0),
IF(AA21=270,VLOOKUP($B21,'Tổng hợp'!$A:$T,9,0),
IF(AA21=365,VLOOKUP($B21,'Tổng hợp'!$A:$S,10,0),
IF(AA21=730,VLOOKUP($B21,'Tổng hợp'!$A:$S,11,0),
IF(AA21=1095,VLOOKUP($B21,'Tổng hợp'!$A:$S,12,0),
IF(AA21=1460,VLOOKUP($B21,'Tổng hợp'!$A:$S,13,0),
IF(AA21=1825,VLOOKUP($B21,'Tổng hợp'!$A:$S,14,0),
IF(AA21=2555,VLOOKUP($B21,'Tổng hợp'!$A:$S,15,0),
IF(AA21=3650,VLOOKUP($B21,'Tổng hợp'!$A:$S,16,0),
IF(AA21=5475,VLOOKUP($B21,'Tổng hợp'!$A:$S,17,0),
IF(AA21=7300,VLOOKUP($B21,'Tổng hợp'!$A:$S,18,0),
IF(AA21=10950,VLOOKUP($B21,'Tổng hợp'!$A:$S,19,0),
""))))))))))))))))))</f>
        <v>0.01895412516</v>
      </c>
      <c r="AD21" s="95">
        <f t="shared" ref="AD21:AD270" si="22">  $B$12 +  (_xlfn.FORECAST.LINEAR(Y21,AB21:AC21,Z21:AA21))</f>
        <v>0.07024062831</v>
      </c>
      <c r="AE21" s="95">
        <f t="shared" ref="AE21:AE270" si="23">IFERROR(LN(AD21/AD22),"Chưa phát sinh")</f>
        <v>0.001532415644</v>
      </c>
      <c r="AF21" s="95">
        <f t="shared" ref="AF21:AF270" si="24">IFERROR($AD$19*EXP(AE21),"Chưa phát sinh")</f>
        <v>0.07034834866</v>
      </c>
      <c r="AG21" s="96">
        <f t="shared" ref="AG21:AG270" si="25">IFERROR($B$4*$B$3*((1+AF21/1)^(-(Y21*1)/365)),0)</f>
        <v>49223804455</v>
      </c>
      <c r="AH21" s="97">
        <f t="shared" ref="AH21:AH270" si="26">M21+AG21</f>
        <v>52669468790</v>
      </c>
      <c r="AI21" s="96">
        <f t="shared" ref="AI21:AI270" si="27">AH21-$AH$19</f>
        <v>-1221935.19</v>
      </c>
      <c r="AJ21" s="9"/>
      <c r="AK21" s="12"/>
    </row>
    <row r="22" ht="16.5" customHeight="1">
      <c r="A22" s="90">
        <v>3.0</v>
      </c>
      <c r="B22" s="91">
        <f>HLOOKUP(B21,VBMA!$A:$A,VLOOKUP(B21,VBMA!A:AF,32,0) +1)</f>
        <v>45727</v>
      </c>
      <c r="C22" s="92">
        <f t="shared" si="1"/>
        <v>45812</v>
      </c>
      <c r="D22" s="92">
        <f t="shared" si="2"/>
        <v>45812</v>
      </c>
      <c r="E22" s="93">
        <f t="shared" si="3"/>
        <v>84</v>
      </c>
      <c r="F22" s="94">
        <f t="shared" si="4"/>
        <v>60</v>
      </c>
      <c r="G22" s="94">
        <f t="shared" si="5"/>
        <v>90</v>
      </c>
      <c r="H22" s="95">
        <f>IF(F22=1,VLOOKUP($B22,'Tổng hợp'!$A:$S,2,0),
IF(F22=7,VLOOKUP($B22,'Tổng hợp'!$A:$S,3,0),
IF(F22=14,VLOOKUP($B22,'Tổng hợp'!$A:$T,4,0),
IF(F22=30,VLOOKUP($B22,'Tổng hợp'!$A:$T,5,0),
IF(F22=60,VLOOKUP($B22,'Tổng hợp'!$A:$T,6,0),
IF(F22=90,VLOOKUP($B22,'Tổng hợp'!$A:$T,7,0),
IF(F22=180,VLOOKUP($B22,'Tổng hợp'!$A:$T,8,0),
IF(F22=270,VLOOKUP($B22,'Tổng hợp'!$A:$T,9,0),
IF(F22=365,VLOOKUP($B22,'Tổng hợp'!$A:$S,10,0),
IF(F22=730,VLOOKUP($B22,'Tổng hợp'!$A:$S,11,0),
IF(F22=1095,VLOOKUP($B22,'Tổng hợp'!$A:$S,12,0),
IF(F22=1460,VLOOKUP($B22,'Tổng hợp'!$A:$S,13,0),
IF(F22=1825,VLOOKUP($B22,'Tổng hợp'!$A:$S,14,0),
IF(F22=2555,VLOOKUP($B22,'Tổng hợp'!$A:$S,15,0),
IF(F22=3650,VLOOKUP($B22,'Tổng hợp'!$A:$S,16,0),
IF(F22=5475,VLOOKUP($B22,'Tổng hợp'!$A:$S,17,0),
IF(F22=7300,VLOOKUP($B22,'Tổng hợp'!$A:$S,18,0),
IF(F22=10950,VLOOKUP($B22,'Tổng hợp'!$A:$S,19,0),
""))))))))))))))))))</f>
        <v>0.01875656028</v>
      </c>
      <c r="I22" s="95">
        <f>IF(G22=1,VLOOKUP($B22,'Tổng hợp'!$A:$S,2,0),
IF(G22=7,VLOOKUP($B22,'Tổng hợp'!$A:$S,3,0),
IF(G22=14,VLOOKUP($B22,'Tổng hợp'!$A:$T,4,0),
IF(G22=30,VLOOKUP($B22,'Tổng hợp'!$A:$T,5,0),
IF(G22=60,VLOOKUP($B22,'Tổng hợp'!$A:$T,6,0),
IF(G22=90,VLOOKUP($B22,'Tổng hợp'!$A:$T,7,0),
IF(G22=180,VLOOKUP($B22,'Tổng hợp'!$A:$T,8,0),
IF(G22=270,VLOOKUP($B22,'Tổng hợp'!$A:$T,9,0),
IF(G22=365,VLOOKUP($B22,'Tổng hợp'!$A:$S,10,0),
IF(G22=730,VLOOKUP($B22,'Tổng hợp'!$A:$S,11,0),
IF(G22=1095,VLOOKUP($B22,'Tổng hợp'!$A:$S,12,0),
IF(G22=1460,VLOOKUP($B22,'Tổng hợp'!$A:$S,13,0),
IF(G22=1825,VLOOKUP($B22,'Tổng hợp'!$A:$S,14,0),
IF(G22=2555,VLOOKUP($B22,'Tổng hợp'!$A:$S,15,0),
IF(G22=3650,VLOOKUP($B22,'Tổng hợp'!$A:$S,16,0),
IF(G22=5475,VLOOKUP($B22,'Tổng hợp'!$A:$S,17,0),
IF(G22=7300,VLOOKUP($B22,'Tổng hợp'!$A:$S,18,0),
IF(G22=10950,VLOOKUP($B22,'Tổng hợp'!$A:$S,19,0),
""))))))))))))))))))</f>
        <v>0.01883637543</v>
      </c>
      <c r="J22" s="95">
        <f t="shared" si="6"/>
        <v>0.0701304124</v>
      </c>
      <c r="K22" s="95">
        <f t="shared" si="7"/>
        <v>0.005782072512</v>
      </c>
      <c r="L22" s="95">
        <f t="shared" si="8"/>
        <v>0.07064794114</v>
      </c>
      <c r="M22" s="96">
        <f t="shared" si="9"/>
        <v>3445444395</v>
      </c>
      <c r="N22" s="92" t="b">
        <f t="shared" si="10"/>
        <v>0</v>
      </c>
      <c r="O22" s="93">
        <f t="shared" si="11"/>
        <v>-45728</v>
      </c>
      <c r="P22" s="94">
        <f t="shared" si="12"/>
        <v>0</v>
      </c>
      <c r="Q22" s="94">
        <f t="shared" si="13"/>
        <v>1</v>
      </c>
      <c r="R22" s="95" t="str">
        <f t="shared" si="14"/>
        <v/>
      </c>
      <c r="S22" s="95">
        <f>IF(Q22=1,VLOOKUP($B22,'Tổng hợp'!$A:$S,2,0),
IF(Q22=7,VLOOKUP($B22,'Tổng hợp'!$A:$S,3,0),
IF(Q22=14,VLOOKUP($B22,'Tổng hợp'!$A:$T,4,0),
IF(Q22=30,VLOOKUP($B22,'Tổng hợp'!$A:$T,5,0),
IF(Q22=60,VLOOKUP($B22,'Tổng hợp'!$A:$T,6,0),
IF(Q22=90,VLOOKUP($B22,'Tổng hợp'!$A:$T,7,0),
IF(Q22=180,VLOOKUP($B22,'Tổng hợp'!$A:$T,8,0),
IF(Q22=270,VLOOKUP($B22,'Tổng hợp'!$A:$T,9,0),
IF(Q22=365,VLOOKUP($B22,'Tổng hợp'!$A:$S,10,0),
IF(Q22=730,VLOOKUP($B22,'Tổng hợp'!$A:$S,11,0),
IF(Q22=1095,VLOOKUP($B22,'Tổng hợp'!$A:$S,12,0),
IF(Q22=1460,VLOOKUP($B22,'Tổng hợp'!$A:$S,13,0),
IF(Q22=1825,VLOOKUP($B22,'Tổng hợp'!$A:$S,14,0),
IF(Q22=2555,VLOOKUP($B22,'Tổng hợp'!$A:$S,15,0),
IF(Q22=3650,VLOOKUP($B22,'Tổng hợp'!$A:$S,16,0),
IF(Q22=5475,VLOOKUP($B22,'Tổng hợp'!$A:$S,17,0),
IF(Q22=7300,VLOOKUP($B22,'Tổng hợp'!$A:$S,18,0),
IF(Q22=10950,VLOOKUP($B22,'Tổng hợp'!$A:$S,19,0),
""))))))))))))))))))</f>
        <v>0.01827766938</v>
      </c>
      <c r="T22" s="95">
        <f t="shared" si="15"/>
        <v>0.05131</v>
      </c>
      <c r="U22" s="95">
        <f t="shared" ref="U22:U270" si="28">IFERROR(LN(T22/T21),"Chưa phát sinh")</f>
        <v>0</v>
      </c>
      <c r="V22" s="95">
        <f t="shared" si="16"/>
        <v>0.07024062831</v>
      </c>
      <c r="W22" s="96">
        <f t="shared" si="17"/>
        <v>0</v>
      </c>
      <c r="X22" s="92">
        <f t="shared" si="18"/>
        <v>45812</v>
      </c>
      <c r="Y22" s="93">
        <f t="shared" si="19"/>
        <v>85</v>
      </c>
      <c r="Z22" s="94">
        <f t="shared" si="20"/>
        <v>60</v>
      </c>
      <c r="AA22" s="94">
        <f t="shared" si="21"/>
        <v>90</v>
      </c>
      <c r="AB22" s="95">
        <f>IF(Z22=1,VLOOKUP($B22,'Tổng hợp'!$A:$S,2,0),
IF(Z22=7,VLOOKUP($B22,'Tổng hợp'!$A:$S,3,0),
IF(Z22=14,VLOOKUP($B22,'Tổng hợp'!$A:$T,4,0),
IF(Z22=30,VLOOKUP($B22,'Tổng hợp'!$A:$T,5,0),
IF(Z22=60,VLOOKUP($B22,'Tổng hợp'!$A:$T,6,0),
IF(Z22=90,VLOOKUP($B22,'Tổng hợp'!$A:$T,7,0),
IF(Z22=180,VLOOKUP($B22,'Tổng hợp'!$A:$T,8,0),
IF(Z22=270,VLOOKUP($B22,'Tổng hợp'!$A:$T,9,0),
IF(Z22=365,VLOOKUP($B22,'Tổng hợp'!$A:$S,10,0),
IF(Z22=730,VLOOKUP($B22,'Tổng hợp'!$A:$S,11,0),
IF(Z22=1095,VLOOKUP($B22,'Tổng hợp'!$A:$S,12,0),
IF(Z22=1460,VLOOKUP($B22,'Tổng hợp'!$A:$S,13,0),
IF(Z22=1825,VLOOKUP($B22,'Tổng hợp'!$A:$S,14,0),
IF(Z22=2555,VLOOKUP($B22,'Tổng hợp'!$A:$S,15,0),
IF(Z22=3650,VLOOKUP($B22,'Tổng hợp'!$A:$S,16,0),
IF(Z22=5475,VLOOKUP($B22,'Tổng hợp'!$A:$S,17,0),
IF(Z22=7300,VLOOKUP($B22,'Tổng hợp'!$A:$S,18,0),
IF(Z22=10950,VLOOKUP($B22,'Tổng hợp'!$A:$S,19,0),
""))))))))))))))))))</f>
        <v>0.01875656028</v>
      </c>
      <c r="AC22" s="95">
        <f>IF(AA22=1,VLOOKUP($B22,'Tổng hợp'!$A:$S,2,0),
IF(AA22=7,VLOOKUP($B22,'Tổng hợp'!$A:$S,3,0),
IF(AA22=14,VLOOKUP($B22,'Tổng hợp'!$A:$T,4,0),
IF(AA22=30,VLOOKUP($B22,'Tổng hợp'!$A:$T,5,0),
IF(AA22=60,VLOOKUP($B22,'Tổng hợp'!$A:$T,6,0),
IF(AA22=90,VLOOKUP($B22,'Tổng hợp'!$A:$T,7,0),
IF(AA22=180,VLOOKUP($B22,'Tổng hợp'!$A:$T,8,0),
IF(AA22=270,VLOOKUP($B22,'Tổng hợp'!$A:$T,9,0),
IF(AA22=365,VLOOKUP($B22,'Tổng hợp'!$A:$S,10,0),
IF(AA22=730,VLOOKUP($B22,'Tổng hợp'!$A:$S,11,0),
IF(AA22=1095,VLOOKUP($B22,'Tổng hợp'!$A:$S,12,0),
IF(AA22=1460,VLOOKUP($B22,'Tổng hợp'!$A:$S,13,0),
IF(AA22=1825,VLOOKUP($B22,'Tổng hợp'!$A:$S,14,0),
IF(AA22=2555,VLOOKUP($B22,'Tổng hợp'!$A:$S,15,0),
IF(AA22=3650,VLOOKUP($B22,'Tổng hợp'!$A:$S,16,0),
IF(AA22=5475,VLOOKUP($B22,'Tổng hợp'!$A:$S,17,0),
IF(AA22=7300,VLOOKUP($B22,'Tổng hợp'!$A:$S,18,0),
IF(AA22=10950,VLOOKUP($B22,'Tổng hợp'!$A:$S,19,0),
""))))))))))))))))))</f>
        <v>0.01883637543</v>
      </c>
      <c r="AD22" s="95">
        <f t="shared" si="22"/>
        <v>0.0701330729</v>
      </c>
      <c r="AE22" s="95">
        <f t="shared" si="23"/>
        <v>0.005633499994</v>
      </c>
      <c r="AF22" s="95">
        <f t="shared" si="24"/>
        <v>0.07063744557</v>
      </c>
      <c r="AG22" s="96">
        <f t="shared" si="25"/>
        <v>49211541943</v>
      </c>
      <c r="AH22" s="97">
        <f t="shared" si="26"/>
        <v>52656986338</v>
      </c>
      <c r="AI22" s="96">
        <f t="shared" si="27"/>
        <v>-13704387.25</v>
      </c>
      <c r="AJ22" s="9"/>
      <c r="AK22" s="12"/>
    </row>
    <row r="23" ht="16.5" customHeight="1">
      <c r="A23" s="90">
        <v>4.0</v>
      </c>
      <c r="B23" s="91">
        <f>HLOOKUP(B22,VBMA!$A:$A,VLOOKUP(B22,VBMA!A:AF,32,0) +1)</f>
        <v>45726</v>
      </c>
      <c r="C23" s="92">
        <f t="shared" si="1"/>
        <v>45812</v>
      </c>
      <c r="D23" s="92">
        <f t="shared" si="2"/>
        <v>45812</v>
      </c>
      <c r="E23" s="93">
        <f t="shared" si="3"/>
        <v>84</v>
      </c>
      <c r="F23" s="94">
        <f t="shared" si="4"/>
        <v>60</v>
      </c>
      <c r="G23" s="94">
        <f t="shared" si="5"/>
        <v>90</v>
      </c>
      <c r="H23" s="95">
        <f>IF(F23=1,VLOOKUP($B23,'Tổng hợp'!$A:$S,2,0),
IF(F23=7,VLOOKUP($B23,'Tổng hợp'!$A:$S,3,0),
IF(F23=14,VLOOKUP($B23,'Tổng hợp'!$A:$T,4,0),
IF(F23=30,VLOOKUP($B23,'Tổng hợp'!$A:$T,5,0),
IF(F23=60,VLOOKUP($B23,'Tổng hợp'!$A:$T,6,0),
IF(F23=90,VLOOKUP($B23,'Tổng hợp'!$A:$T,7,0),
IF(F23=180,VLOOKUP($B23,'Tổng hợp'!$A:$T,8,0),
IF(F23=270,VLOOKUP($B23,'Tổng hợp'!$A:$T,9,0),
IF(F23=365,VLOOKUP($B23,'Tổng hợp'!$A:$S,10,0),
IF(F23=730,VLOOKUP($B23,'Tổng hợp'!$A:$S,11,0),
IF(F23=1095,VLOOKUP($B23,'Tổng hợp'!$A:$S,12,0),
IF(F23=1460,VLOOKUP($B23,'Tổng hợp'!$A:$S,13,0),
IF(F23=1825,VLOOKUP($B23,'Tổng hợp'!$A:$S,14,0),
IF(F23=2555,VLOOKUP($B23,'Tổng hợp'!$A:$S,15,0),
IF(F23=3650,VLOOKUP($B23,'Tổng hợp'!$A:$S,16,0),
IF(F23=5475,VLOOKUP($B23,'Tổng hợp'!$A:$S,17,0),
IF(F23=7300,VLOOKUP($B23,'Tổng hợp'!$A:$S,18,0),
IF(F23=10950,VLOOKUP($B23,'Tổng hợp'!$A:$S,19,0),
""))))))))))))))))))</f>
        <v>0.01826001482</v>
      </c>
      <c r="I23" s="95">
        <f>IF(G23=1,VLOOKUP($B23,'Tổng hợp'!$A:$S,2,0),
IF(G23=7,VLOOKUP($B23,'Tổng hợp'!$A:$S,3,0),
IF(G23=14,VLOOKUP($B23,'Tổng hợp'!$A:$T,4,0),
IF(G23=30,VLOOKUP($B23,'Tổng hợp'!$A:$T,5,0),
IF(G23=60,VLOOKUP($B23,'Tổng hợp'!$A:$T,6,0),
IF(G23=90,VLOOKUP($B23,'Tổng hợp'!$A:$T,7,0),
IF(G23=180,VLOOKUP($B23,'Tổng hợp'!$A:$T,8,0),
IF(G23=270,VLOOKUP($B23,'Tổng hợp'!$A:$T,9,0),
IF(G23=365,VLOOKUP($B23,'Tổng hợp'!$A:$S,10,0),
IF(G23=730,VLOOKUP($B23,'Tổng hợp'!$A:$S,11,0),
IF(G23=1095,VLOOKUP($B23,'Tổng hợp'!$A:$S,12,0),
IF(G23=1460,VLOOKUP($B23,'Tổng hợp'!$A:$S,13,0),
IF(G23=1825,VLOOKUP($B23,'Tổng hợp'!$A:$S,14,0),
IF(G23=2555,VLOOKUP($B23,'Tổng hợp'!$A:$S,15,0),
IF(G23=3650,VLOOKUP($B23,'Tổng hợp'!$A:$S,16,0),
IF(G23=5475,VLOOKUP($B23,'Tổng hợp'!$A:$S,17,0),
IF(G23=7300,VLOOKUP($B23,'Tổng hợp'!$A:$S,18,0),
IF(G23=10950,VLOOKUP($B23,'Tổng hợp'!$A:$S,19,0),
""))))))))))))))))))</f>
        <v>0.01845510045</v>
      </c>
      <c r="J23" s="95">
        <f t="shared" si="6"/>
        <v>0.06972608332</v>
      </c>
      <c r="K23" s="95">
        <f t="shared" si="7"/>
        <v>-0.004152919809</v>
      </c>
      <c r="L23" s="95">
        <f t="shared" si="8"/>
        <v>0.06994952948</v>
      </c>
      <c r="M23" s="96">
        <f t="shared" si="9"/>
        <v>3445961848</v>
      </c>
      <c r="N23" s="92" t="b">
        <f t="shared" si="10"/>
        <v>0</v>
      </c>
      <c r="O23" s="93">
        <f t="shared" si="11"/>
        <v>-45728</v>
      </c>
      <c r="P23" s="94">
        <f t="shared" si="12"/>
        <v>0</v>
      </c>
      <c r="Q23" s="94">
        <f t="shared" si="13"/>
        <v>1</v>
      </c>
      <c r="R23" s="95" t="str">
        <f t="shared" si="14"/>
        <v/>
      </c>
      <c r="S23" s="95">
        <f>IF(Q23=1,VLOOKUP($B23,'Tổng hợp'!$A:$S,2,0),
IF(Q23=7,VLOOKUP($B23,'Tổng hợp'!$A:$S,3,0),
IF(Q23=14,VLOOKUP($B23,'Tổng hợp'!$A:$T,4,0),
IF(Q23=30,VLOOKUP($B23,'Tổng hợp'!$A:$T,5,0),
IF(Q23=60,VLOOKUP($B23,'Tổng hợp'!$A:$T,6,0),
IF(Q23=90,VLOOKUP($B23,'Tổng hợp'!$A:$T,7,0),
IF(Q23=180,VLOOKUP($B23,'Tổng hợp'!$A:$T,8,0),
IF(Q23=270,VLOOKUP($B23,'Tổng hợp'!$A:$T,9,0),
IF(Q23=365,VLOOKUP($B23,'Tổng hợp'!$A:$S,10,0),
IF(Q23=730,VLOOKUP($B23,'Tổng hợp'!$A:$S,11,0),
IF(Q23=1095,VLOOKUP($B23,'Tổng hợp'!$A:$S,12,0),
IF(Q23=1460,VLOOKUP($B23,'Tổng hợp'!$A:$S,13,0),
IF(Q23=1825,VLOOKUP($B23,'Tổng hợp'!$A:$S,14,0),
IF(Q23=2555,VLOOKUP($B23,'Tổng hợp'!$A:$S,15,0),
IF(Q23=3650,VLOOKUP($B23,'Tổng hợp'!$A:$S,16,0),
IF(Q23=5475,VLOOKUP($B23,'Tổng hợp'!$A:$S,17,0),
IF(Q23=7300,VLOOKUP($B23,'Tổng hợp'!$A:$S,18,0),
IF(Q23=10950,VLOOKUP($B23,'Tổng hợp'!$A:$S,19,0),
""))))))))))))))))))</f>
        <v>0.01619210716</v>
      </c>
      <c r="T23" s="95">
        <f t="shared" si="15"/>
        <v>0.05131</v>
      </c>
      <c r="U23" s="95">
        <f t="shared" si="28"/>
        <v>0</v>
      </c>
      <c r="V23" s="95">
        <f t="shared" si="16"/>
        <v>0.07024062831</v>
      </c>
      <c r="W23" s="96">
        <f t="shared" si="17"/>
        <v>0</v>
      </c>
      <c r="X23" s="92">
        <f t="shared" si="18"/>
        <v>45812</v>
      </c>
      <c r="Y23" s="93">
        <f t="shared" si="19"/>
        <v>86</v>
      </c>
      <c r="Z23" s="94">
        <f t="shared" si="20"/>
        <v>60</v>
      </c>
      <c r="AA23" s="94">
        <f t="shared" si="21"/>
        <v>90</v>
      </c>
      <c r="AB23" s="95">
        <f>IF(Z23=1,VLOOKUP($B23,'Tổng hợp'!$A:$S,2,0),
IF(Z23=7,VLOOKUP($B23,'Tổng hợp'!$A:$S,3,0),
IF(Z23=14,VLOOKUP($B23,'Tổng hợp'!$A:$T,4,0),
IF(Z23=30,VLOOKUP($B23,'Tổng hợp'!$A:$T,5,0),
IF(Z23=60,VLOOKUP($B23,'Tổng hợp'!$A:$T,6,0),
IF(Z23=90,VLOOKUP($B23,'Tổng hợp'!$A:$T,7,0),
IF(Z23=180,VLOOKUP($B23,'Tổng hợp'!$A:$T,8,0),
IF(Z23=270,VLOOKUP($B23,'Tổng hợp'!$A:$T,9,0),
IF(Z23=365,VLOOKUP($B23,'Tổng hợp'!$A:$S,10,0),
IF(Z23=730,VLOOKUP($B23,'Tổng hợp'!$A:$S,11,0),
IF(Z23=1095,VLOOKUP($B23,'Tổng hợp'!$A:$S,12,0),
IF(Z23=1460,VLOOKUP($B23,'Tổng hợp'!$A:$S,13,0),
IF(Z23=1825,VLOOKUP($B23,'Tổng hợp'!$A:$S,14,0),
IF(Z23=2555,VLOOKUP($B23,'Tổng hợp'!$A:$S,15,0),
IF(Z23=3650,VLOOKUP($B23,'Tổng hợp'!$A:$S,16,0),
IF(Z23=5475,VLOOKUP($B23,'Tổng hợp'!$A:$S,17,0),
IF(Z23=7300,VLOOKUP($B23,'Tổng hợp'!$A:$S,18,0),
IF(Z23=10950,VLOOKUP($B23,'Tổng hợp'!$A:$S,19,0),
""))))))))))))))))))</f>
        <v>0.01826001482</v>
      </c>
      <c r="AC23" s="95">
        <f>IF(AA23=1,VLOOKUP($B23,'Tổng hợp'!$A:$S,2,0),
IF(AA23=7,VLOOKUP($B23,'Tổng hợp'!$A:$S,3,0),
IF(AA23=14,VLOOKUP($B23,'Tổng hợp'!$A:$T,4,0),
IF(AA23=30,VLOOKUP($B23,'Tổng hợp'!$A:$T,5,0),
IF(AA23=60,VLOOKUP($B23,'Tổng hợp'!$A:$T,6,0),
IF(AA23=90,VLOOKUP($B23,'Tổng hợp'!$A:$T,7,0),
IF(AA23=180,VLOOKUP($B23,'Tổng hợp'!$A:$T,8,0),
IF(AA23=270,VLOOKUP($B23,'Tổng hợp'!$A:$T,9,0),
IF(AA23=365,VLOOKUP($B23,'Tổng hợp'!$A:$S,10,0),
IF(AA23=730,VLOOKUP($B23,'Tổng hợp'!$A:$S,11,0),
IF(AA23=1095,VLOOKUP($B23,'Tổng hợp'!$A:$S,12,0),
IF(AA23=1460,VLOOKUP($B23,'Tổng hợp'!$A:$S,13,0),
IF(AA23=1825,VLOOKUP($B23,'Tổng hợp'!$A:$S,14,0),
IF(AA23=2555,VLOOKUP($B23,'Tổng hợp'!$A:$S,15,0),
IF(AA23=3650,VLOOKUP($B23,'Tổng hợp'!$A:$S,16,0),
IF(AA23=5475,VLOOKUP($B23,'Tổng hợp'!$A:$S,17,0),
IF(AA23=7300,VLOOKUP($B23,'Tổng hợp'!$A:$S,18,0),
IF(AA23=10950,VLOOKUP($B23,'Tổng hợp'!$A:$S,19,0),
""))))))))))))))))))</f>
        <v>0.01845510045</v>
      </c>
      <c r="AD23" s="95">
        <f t="shared" si="22"/>
        <v>0.06973908903</v>
      </c>
      <c r="AE23" s="95">
        <f t="shared" si="23"/>
        <v>-0.004342742659</v>
      </c>
      <c r="AF23" s="95">
        <f t="shared" si="24"/>
        <v>0.06993625273</v>
      </c>
      <c r="AG23" s="96">
        <f t="shared" si="25"/>
        <v>49209935953</v>
      </c>
      <c r="AH23" s="97">
        <f t="shared" si="26"/>
        <v>52655897800</v>
      </c>
      <c r="AI23" s="96">
        <f t="shared" si="27"/>
        <v>-14792925.03</v>
      </c>
      <c r="AJ23" s="9"/>
      <c r="AK23" s="12"/>
    </row>
    <row r="24" ht="16.5" customHeight="1">
      <c r="A24" s="90">
        <v>5.0</v>
      </c>
      <c r="B24" s="91">
        <f>HLOOKUP(B23,VBMA!$A:$A,VLOOKUP(B23,VBMA!A:AF,32,0) +1)</f>
        <v>45723</v>
      </c>
      <c r="C24" s="92">
        <f t="shared" si="1"/>
        <v>45812</v>
      </c>
      <c r="D24" s="92">
        <f t="shared" si="2"/>
        <v>45812</v>
      </c>
      <c r="E24" s="93">
        <f t="shared" si="3"/>
        <v>84</v>
      </c>
      <c r="F24" s="94">
        <f t="shared" si="4"/>
        <v>60</v>
      </c>
      <c r="G24" s="94">
        <f t="shared" si="5"/>
        <v>90</v>
      </c>
      <c r="H24" s="95">
        <f>IF(F24=1,VLOOKUP($B24,'Tổng hợp'!$A:$S,2,0),
IF(F24=7,VLOOKUP($B24,'Tổng hợp'!$A:$S,3,0),
IF(F24=14,VLOOKUP($B24,'Tổng hợp'!$A:$T,4,0),
IF(F24=30,VLOOKUP($B24,'Tổng hợp'!$A:$T,5,0),
IF(F24=60,VLOOKUP($B24,'Tổng hợp'!$A:$T,6,0),
IF(F24=90,VLOOKUP($B24,'Tổng hợp'!$A:$T,7,0),
IF(F24=180,VLOOKUP($B24,'Tổng hợp'!$A:$T,8,0),
IF(F24=270,VLOOKUP($B24,'Tổng hợp'!$A:$T,9,0),
IF(F24=365,VLOOKUP($B24,'Tổng hợp'!$A:$S,10,0),
IF(F24=730,VLOOKUP($B24,'Tổng hợp'!$A:$S,11,0),
IF(F24=1095,VLOOKUP($B24,'Tổng hợp'!$A:$S,12,0),
IF(F24=1460,VLOOKUP($B24,'Tổng hợp'!$A:$S,13,0),
IF(F24=1825,VLOOKUP($B24,'Tổng hợp'!$A:$S,14,0),
IF(F24=2555,VLOOKUP($B24,'Tổng hợp'!$A:$S,15,0),
IF(F24=3650,VLOOKUP($B24,'Tổng hợp'!$A:$S,16,0),
IF(F24=5475,VLOOKUP($B24,'Tổng hợp'!$A:$S,17,0),
IF(F24=7300,VLOOKUP($B24,'Tổng hợp'!$A:$S,18,0),
IF(F24=10950,VLOOKUP($B24,'Tổng hợp'!$A:$S,19,0),
""))))))))))))))))))</f>
        <v>0.01857975182</v>
      </c>
      <c r="I24" s="95">
        <f>IF(G24=1,VLOOKUP($B24,'Tổng hợp'!$A:$S,2,0),
IF(G24=7,VLOOKUP($B24,'Tổng hợp'!$A:$S,3,0),
IF(G24=14,VLOOKUP($B24,'Tổng hợp'!$A:$T,4,0),
IF(G24=30,VLOOKUP($B24,'Tổng hợp'!$A:$T,5,0),
IF(G24=60,VLOOKUP($B24,'Tổng hợp'!$A:$T,6,0),
IF(G24=90,VLOOKUP($B24,'Tổng hợp'!$A:$T,7,0),
IF(G24=180,VLOOKUP($B24,'Tổng hợp'!$A:$T,8,0),
IF(G24=270,VLOOKUP($B24,'Tổng hợp'!$A:$T,9,0),
IF(G24=365,VLOOKUP($B24,'Tổng hợp'!$A:$S,10,0),
IF(G24=730,VLOOKUP($B24,'Tổng hợp'!$A:$S,11,0),
IF(G24=1095,VLOOKUP($B24,'Tổng hợp'!$A:$S,12,0),
IF(G24=1460,VLOOKUP($B24,'Tổng hợp'!$A:$S,13,0),
IF(G24=1825,VLOOKUP($B24,'Tổng hợp'!$A:$S,14,0),
IF(G24=2555,VLOOKUP($B24,'Tổng hợp'!$A:$S,15,0),
IF(G24=3650,VLOOKUP($B24,'Tổng hợp'!$A:$S,16,0),
IF(G24=5475,VLOOKUP($B24,'Tổng hợp'!$A:$S,17,0),
IF(G24=7300,VLOOKUP($B24,'Tổng hợp'!$A:$S,18,0),
IF(G24=10950,VLOOKUP($B24,'Tổng hợp'!$A:$S,19,0),
""))))))))))))))))))</f>
        <v>0.01873787737</v>
      </c>
      <c r="J24" s="95">
        <f t="shared" si="6"/>
        <v>0.07001625226</v>
      </c>
      <c r="K24" s="95">
        <f t="shared" si="7"/>
        <v>-0.00594759382</v>
      </c>
      <c r="L24" s="95">
        <f t="shared" si="8"/>
        <v>0.06982410546</v>
      </c>
      <c r="M24" s="96">
        <f t="shared" si="9"/>
        <v>3446054818</v>
      </c>
      <c r="N24" s="92" t="b">
        <f t="shared" si="10"/>
        <v>0</v>
      </c>
      <c r="O24" s="93">
        <f t="shared" si="11"/>
        <v>-45728</v>
      </c>
      <c r="P24" s="94">
        <f t="shared" si="12"/>
        <v>0</v>
      </c>
      <c r="Q24" s="94">
        <f t="shared" si="13"/>
        <v>1</v>
      </c>
      <c r="R24" s="95" t="str">
        <f t="shared" si="14"/>
        <v/>
      </c>
      <c r="S24" s="95">
        <f>IF(Q24=1,VLOOKUP($B24,'Tổng hợp'!$A:$S,2,0),
IF(Q24=7,VLOOKUP($B24,'Tổng hợp'!$A:$S,3,0),
IF(Q24=14,VLOOKUP($B24,'Tổng hợp'!$A:$T,4,0),
IF(Q24=30,VLOOKUP($B24,'Tổng hợp'!$A:$T,5,0),
IF(Q24=60,VLOOKUP($B24,'Tổng hợp'!$A:$T,6,0),
IF(Q24=90,VLOOKUP($B24,'Tổng hợp'!$A:$T,7,0),
IF(Q24=180,VLOOKUP($B24,'Tổng hợp'!$A:$T,8,0),
IF(Q24=270,VLOOKUP($B24,'Tổng hợp'!$A:$T,9,0),
IF(Q24=365,VLOOKUP($B24,'Tổng hợp'!$A:$S,10,0),
IF(Q24=730,VLOOKUP($B24,'Tổng hợp'!$A:$S,11,0),
IF(Q24=1095,VLOOKUP($B24,'Tổng hợp'!$A:$S,12,0),
IF(Q24=1460,VLOOKUP($B24,'Tổng hợp'!$A:$S,13,0),
IF(Q24=1825,VLOOKUP($B24,'Tổng hợp'!$A:$S,14,0),
IF(Q24=2555,VLOOKUP($B24,'Tổng hợp'!$A:$S,15,0),
IF(Q24=3650,VLOOKUP($B24,'Tổng hợp'!$A:$S,16,0),
IF(Q24=5475,VLOOKUP($B24,'Tổng hợp'!$A:$S,17,0),
IF(Q24=7300,VLOOKUP($B24,'Tổng hợp'!$A:$S,18,0),
IF(Q24=10950,VLOOKUP($B24,'Tổng hợp'!$A:$S,19,0),
""))))))))))))))))))</f>
        <v>0.01577302336</v>
      </c>
      <c r="T24" s="95">
        <f t="shared" si="15"/>
        <v>0.05131</v>
      </c>
      <c r="U24" s="95">
        <f t="shared" si="28"/>
        <v>0</v>
      </c>
      <c r="V24" s="95">
        <f t="shared" si="16"/>
        <v>0.07024062831</v>
      </c>
      <c r="W24" s="96">
        <f t="shared" si="17"/>
        <v>0</v>
      </c>
      <c r="X24" s="92">
        <f t="shared" si="18"/>
        <v>45812</v>
      </c>
      <c r="Y24" s="93">
        <f t="shared" si="19"/>
        <v>89</v>
      </c>
      <c r="Z24" s="94">
        <f t="shared" si="20"/>
        <v>60</v>
      </c>
      <c r="AA24" s="94">
        <f t="shared" si="21"/>
        <v>90</v>
      </c>
      <c r="AB24" s="95">
        <f>IF(Z24=1,VLOOKUP($B24,'Tổng hợp'!$A:$S,2,0),
IF(Z24=7,VLOOKUP($B24,'Tổng hợp'!$A:$S,3,0),
IF(Z24=14,VLOOKUP($B24,'Tổng hợp'!$A:$T,4,0),
IF(Z24=30,VLOOKUP($B24,'Tổng hợp'!$A:$T,5,0),
IF(Z24=60,VLOOKUP($B24,'Tổng hợp'!$A:$T,6,0),
IF(Z24=90,VLOOKUP($B24,'Tổng hợp'!$A:$T,7,0),
IF(Z24=180,VLOOKUP($B24,'Tổng hợp'!$A:$T,8,0),
IF(Z24=270,VLOOKUP($B24,'Tổng hợp'!$A:$T,9,0),
IF(Z24=365,VLOOKUP($B24,'Tổng hợp'!$A:$S,10,0),
IF(Z24=730,VLOOKUP($B24,'Tổng hợp'!$A:$S,11,0),
IF(Z24=1095,VLOOKUP($B24,'Tổng hợp'!$A:$S,12,0),
IF(Z24=1460,VLOOKUP($B24,'Tổng hợp'!$A:$S,13,0),
IF(Z24=1825,VLOOKUP($B24,'Tổng hợp'!$A:$S,14,0),
IF(Z24=2555,VLOOKUP($B24,'Tổng hợp'!$A:$S,15,0),
IF(Z24=3650,VLOOKUP($B24,'Tổng hợp'!$A:$S,16,0),
IF(Z24=5475,VLOOKUP($B24,'Tổng hợp'!$A:$S,17,0),
IF(Z24=7300,VLOOKUP($B24,'Tổng hợp'!$A:$S,18,0),
IF(Z24=10950,VLOOKUP($B24,'Tổng hợp'!$A:$S,19,0),
""))))))))))))))))))</f>
        <v>0.01857975182</v>
      </c>
      <c r="AC24" s="95">
        <f>IF(AA24=1,VLOOKUP($B24,'Tổng hợp'!$A:$S,2,0),
IF(AA24=7,VLOOKUP($B24,'Tổng hợp'!$A:$S,3,0),
IF(AA24=14,VLOOKUP($B24,'Tổng hợp'!$A:$T,4,0),
IF(AA24=30,VLOOKUP($B24,'Tổng hợp'!$A:$T,5,0),
IF(AA24=60,VLOOKUP($B24,'Tổng hợp'!$A:$T,6,0),
IF(AA24=90,VLOOKUP($B24,'Tổng hợp'!$A:$T,7,0),
IF(AA24=180,VLOOKUP($B24,'Tổng hợp'!$A:$T,8,0),
IF(AA24=270,VLOOKUP($B24,'Tổng hợp'!$A:$T,9,0),
IF(AA24=365,VLOOKUP($B24,'Tổng hợp'!$A:$S,10,0),
IF(AA24=730,VLOOKUP($B24,'Tổng hợp'!$A:$S,11,0),
IF(AA24=1095,VLOOKUP($B24,'Tổng hợp'!$A:$S,12,0),
IF(AA24=1460,VLOOKUP($B24,'Tổng hợp'!$A:$S,13,0),
IF(AA24=1825,VLOOKUP($B24,'Tổng hợp'!$A:$S,14,0),
IF(AA24=2555,VLOOKUP($B24,'Tổng hợp'!$A:$S,15,0),
IF(AA24=3650,VLOOKUP($B24,'Tổng hợp'!$A:$S,16,0),
IF(AA24=5475,VLOOKUP($B24,'Tổng hợp'!$A:$S,17,0),
IF(AA24=7300,VLOOKUP($B24,'Tổng hợp'!$A:$S,18,0),
IF(AA24=10950,VLOOKUP($B24,'Tổng hợp'!$A:$S,19,0),
""))))))))))))))))))</f>
        <v>0.01873787737</v>
      </c>
      <c r="AD24" s="95">
        <f t="shared" si="22"/>
        <v>0.07004260652</v>
      </c>
      <c r="AE24" s="95">
        <f t="shared" si="23"/>
        <v>-0.009347724623</v>
      </c>
      <c r="AF24" s="95">
        <f t="shared" si="24"/>
        <v>0.06958709753</v>
      </c>
      <c r="AG24" s="96">
        <f t="shared" si="25"/>
        <v>49186516403</v>
      </c>
      <c r="AH24" s="97">
        <f t="shared" si="26"/>
        <v>52632571222</v>
      </c>
      <c r="AI24" s="96">
        <f t="shared" si="27"/>
        <v>-38119503.65</v>
      </c>
      <c r="AJ24" s="9"/>
      <c r="AK24" s="12"/>
    </row>
    <row r="25" ht="16.5" customHeight="1">
      <c r="A25" s="90">
        <v>6.0</v>
      </c>
      <c r="B25" s="91">
        <f>HLOOKUP(B24,VBMA!$A:$A,VLOOKUP(B24,VBMA!A:AF,32,0) +1)</f>
        <v>45722</v>
      </c>
      <c r="C25" s="92">
        <f t="shared" si="1"/>
        <v>45812</v>
      </c>
      <c r="D25" s="92">
        <f t="shared" si="2"/>
        <v>45812</v>
      </c>
      <c r="E25" s="93">
        <f t="shared" si="3"/>
        <v>84</v>
      </c>
      <c r="F25" s="94">
        <f t="shared" si="4"/>
        <v>60</v>
      </c>
      <c r="G25" s="94">
        <f t="shared" si="5"/>
        <v>90</v>
      </c>
      <c r="H25" s="95">
        <f>IF(F25=1,VLOOKUP($B25,'Tổng hợp'!$A:$S,2,0),
IF(F25=7,VLOOKUP($B25,'Tổng hợp'!$A:$S,3,0),
IF(F25=14,VLOOKUP($B25,'Tổng hợp'!$A:$T,4,0),
IF(F25=30,VLOOKUP($B25,'Tổng hợp'!$A:$T,5,0),
IF(F25=60,VLOOKUP($B25,'Tổng hợp'!$A:$T,6,0),
IF(F25=90,VLOOKUP($B25,'Tổng hợp'!$A:$T,7,0),
IF(F25=180,VLOOKUP($B25,'Tổng hợp'!$A:$T,8,0),
IF(F25=270,VLOOKUP($B25,'Tổng hợp'!$A:$T,9,0),
IF(F25=365,VLOOKUP($B25,'Tổng hợp'!$A:$S,10,0),
IF(F25=730,VLOOKUP($B25,'Tổng hợp'!$A:$S,11,0),
IF(F25=1095,VLOOKUP($B25,'Tổng hợp'!$A:$S,12,0),
IF(F25=1460,VLOOKUP($B25,'Tổng hợp'!$A:$S,13,0),
IF(F25=1825,VLOOKUP($B25,'Tổng hợp'!$A:$S,14,0),
IF(F25=2555,VLOOKUP($B25,'Tổng hợp'!$A:$S,15,0),
IF(F25=3650,VLOOKUP($B25,'Tổng hợp'!$A:$S,16,0),
IF(F25=5475,VLOOKUP($B25,'Tổng hợp'!$A:$S,17,0),
IF(F25=7300,VLOOKUP($B25,'Tổng hợp'!$A:$S,18,0),
IF(F25=10950,VLOOKUP($B25,'Tổng hợp'!$A:$S,19,0),
""))))))))))))))))))</f>
        <v>0.01893300031</v>
      </c>
      <c r="I25" s="95">
        <f>IF(G25=1,VLOOKUP($B25,'Tổng hợp'!$A:$S,2,0),
IF(G25=7,VLOOKUP($B25,'Tổng hợp'!$A:$S,3,0),
IF(G25=14,VLOOKUP($B25,'Tổng hợp'!$A:$T,4,0),
IF(G25=30,VLOOKUP($B25,'Tổng hợp'!$A:$T,5,0),
IF(G25=60,VLOOKUP($B25,'Tổng hợp'!$A:$T,6,0),
IF(G25=90,VLOOKUP($B25,'Tổng hợp'!$A:$T,7,0),
IF(G25=180,VLOOKUP($B25,'Tổng hợp'!$A:$T,8,0),
IF(G25=270,VLOOKUP($B25,'Tổng hợp'!$A:$T,9,0),
IF(G25=365,VLOOKUP($B25,'Tổng hợp'!$A:$S,10,0),
IF(G25=730,VLOOKUP($B25,'Tổng hợp'!$A:$S,11,0),
IF(G25=1095,VLOOKUP($B25,'Tổng hợp'!$A:$S,12,0),
IF(G25=1460,VLOOKUP($B25,'Tổng hợp'!$A:$S,13,0),
IF(G25=1825,VLOOKUP($B25,'Tổng hợp'!$A:$S,14,0),
IF(G25=2555,VLOOKUP($B25,'Tổng hợp'!$A:$S,15,0),
IF(G25=3650,VLOOKUP($B25,'Tổng hợp'!$A:$S,16,0),
IF(G25=5475,VLOOKUP($B25,'Tổng hợp'!$A:$S,17,0),
IF(G25=7300,VLOOKUP($B25,'Tổng hợp'!$A:$S,18,0),
IF(G25=10950,VLOOKUP($B25,'Tổng hợp'!$A:$S,19,0),
""))))))))))))))))))</f>
        <v>0.01917165158</v>
      </c>
      <c r="J25" s="95">
        <f t="shared" si="6"/>
        <v>0.07043392132</v>
      </c>
      <c r="K25" s="95">
        <f t="shared" si="7"/>
        <v>-0.004614301816</v>
      </c>
      <c r="L25" s="95">
        <f t="shared" si="8"/>
        <v>0.06991726347</v>
      </c>
      <c r="M25" s="96">
        <f t="shared" si="9"/>
        <v>3445985764</v>
      </c>
      <c r="N25" s="92" t="b">
        <f t="shared" si="10"/>
        <v>0</v>
      </c>
      <c r="O25" s="93">
        <f t="shared" si="11"/>
        <v>-45728</v>
      </c>
      <c r="P25" s="94">
        <f t="shared" si="12"/>
        <v>0</v>
      </c>
      <c r="Q25" s="94">
        <f t="shared" si="13"/>
        <v>1</v>
      </c>
      <c r="R25" s="95" t="str">
        <f t="shared" si="14"/>
        <v/>
      </c>
      <c r="S25" s="95">
        <f>IF(Q25=1,VLOOKUP($B25,'Tổng hợp'!$A:$S,2,0),
IF(Q25=7,VLOOKUP($B25,'Tổng hợp'!$A:$S,3,0),
IF(Q25=14,VLOOKUP($B25,'Tổng hợp'!$A:$T,4,0),
IF(Q25=30,VLOOKUP($B25,'Tổng hợp'!$A:$T,5,0),
IF(Q25=60,VLOOKUP($B25,'Tổng hợp'!$A:$T,6,0),
IF(Q25=90,VLOOKUP($B25,'Tổng hợp'!$A:$T,7,0),
IF(Q25=180,VLOOKUP($B25,'Tổng hợp'!$A:$T,8,0),
IF(Q25=270,VLOOKUP($B25,'Tổng hợp'!$A:$T,9,0),
IF(Q25=365,VLOOKUP($B25,'Tổng hợp'!$A:$S,10,0),
IF(Q25=730,VLOOKUP($B25,'Tổng hợp'!$A:$S,11,0),
IF(Q25=1095,VLOOKUP($B25,'Tổng hợp'!$A:$S,12,0),
IF(Q25=1460,VLOOKUP($B25,'Tổng hợp'!$A:$S,13,0),
IF(Q25=1825,VLOOKUP($B25,'Tổng hợp'!$A:$S,14,0),
IF(Q25=2555,VLOOKUP($B25,'Tổng hợp'!$A:$S,15,0),
IF(Q25=3650,VLOOKUP($B25,'Tổng hợp'!$A:$S,16,0),
IF(Q25=5475,VLOOKUP($B25,'Tổng hợp'!$A:$S,17,0),
IF(Q25=7300,VLOOKUP($B25,'Tổng hợp'!$A:$S,18,0),
IF(Q25=10950,VLOOKUP($B25,'Tổng hợp'!$A:$S,19,0),
""))))))))))))))))))</f>
        <v>0.01598963472</v>
      </c>
      <c r="T25" s="95">
        <f t="shared" si="15"/>
        <v>0.05131</v>
      </c>
      <c r="U25" s="95">
        <f t="shared" si="28"/>
        <v>0</v>
      </c>
      <c r="V25" s="95">
        <f t="shared" si="16"/>
        <v>0.07024062831</v>
      </c>
      <c r="W25" s="96">
        <f t="shared" si="17"/>
        <v>0</v>
      </c>
      <c r="X25" s="92">
        <f t="shared" si="18"/>
        <v>45812</v>
      </c>
      <c r="Y25" s="93">
        <f t="shared" si="19"/>
        <v>90</v>
      </c>
      <c r="Z25" s="94">
        <f t="shared" si="20"/>
        <v>60</v>
      </c>
      <c r="AA25" s="94">
        <f t="shared" si="21"/>
        <v>180</v>
      </c>
      <c r="AB25" s="95">
        <f>IF(Z25=1,VLOOKUP($B25,'Tổng hợp'!$A:$S,2,0),
IF(Z25=7,VLOOKUP($B25,'Tổng hợp'!$A:$S,3,0),
IF(Z25=14,VLOOKUP($B25,'Tổng hợp'!$A:$T,4,0),
IF(Z25=30,VLOOKUP($B25,'Tổng hợp'!$A:$T,5,0),
IF(Z25=60,VLOOKUP($B25,'Tổng hợp'!$A:$T,6,0),
IF(Z25=90,VLOOKUP($B25,'Tổng hợp'!$A:$T,7,0),
IF(Z25=180,VLOOKUP($B25,'Tổng hợp'!$A:$T,8,0),
IF(Z25=270,VLOOKUP($B25,'Tổng hợp'!$A:$T,9,0),
IF(Z25=365,VLOOKUP($B25,'Tổng hợp'!$A:$S,10,0),
IF(Z25=730,VLOOKUP($B25,'Tổng hợp'!$A:$S,11,0),
IF(Z25=1095,VLOOKUP($B25,'Tổng hợp'!$A:$S,12,0),
IF(Z25=1460,VLOOKUP($B25,'Tổng hợp'!$A:$S,13,0),
IF(Z25=1825,VLOOKUP($B25,'Tổng hợp'!$A:$S,14,0),
IF(Z25=2555,VLOOKUP($B25,'Tổng hợp'!$A:$S,15,0),
IF(Z25=3650,VLOOKUP($B25,'Tổng hợp'!$A:$S,16,0),
IF(Z25=5475,VLOOKUP($B25,'Tổng hợp'!$A:$S,17,0),
IF(Z25=7300,VLOOKUP($B25,'Tổng hợp'!$A:$S,18,0),
IF(Z25=10950,VLOOKUP($B25,'Tổng hợp'!$A:$S,19,0),
""))))))))))))))))))</f>
        <v>0.01893300031</v>
      </c>
      <c r="AC25" s="95">
        <f>IF(AA25=1,VLOOKUP($B25,'Tổng hợp'!$A:$S,2,0),
IF(AA25=7,VLOOKUP($B25,'Tổng hợp'!$A:$S,3,0),
IF(AA25=14,VLOOKUP($B25,'Tổng hợp'!$A:$T,4,0),
IF(AA25=30,VLOOKUP($B25,'Tổng hợp'!$A:$T,5,0),
IF(AA25=60,VLOOKUP($B25,'Tổng hợp'!$A:$T,6,0),
IF(AA25=90,VLOOKUP($B25,'Tổng hợp'!$A:$T,7,0),
IF(AA25=180,VLOOKUP($B25,'Tổng hợp'!$A:$T,8,0),
IF(AA25=270,VLOOKUP($B25,'Tổng hợp'!$A:$T,9,0),
IF(AA25=365,VLOOKUP($B25,'Tổng hợp'!$A:$S,10,0),
IF(AA25=730,VLOOKUP($B25,'Tổng hợp'!$A:$S,11,0),
IF(AA25=1095,VLOOKUP($B25,'Tổng hợp'!$A:$S,12,0),
IF(AA25=1460,VLOOKUP($B25,'Tổng hợp'!$A:$S,13,0),
IF(AA25=1825,VLOOKUP($B25,'Tổng hợp'!$A:$S,14,0),
IF(AA25=2555,VLOOKUP($B25,'Tổng hợp'!$A:$S,15,0),
IF(AA25=3650,VLOOKUP($B25,'Tổng hợp'!$A:$S,16,0),
IF(AA25=5475,VLOOKUP($B25,'Tổng hợp'!$A:$S,17,0),
IF(AA25=7300,VLOOKUP($B25,'Tổng hợp'!$A:$S,18,0),
IF(AA25=10950,VLOOKUP($B25,'Tổng hợp'!$A:$S,19,0),
""))))))))))))))))))</f>
        <v>0.02076266001</v>
      </c>
      <c r="AD25" s="95">
        <f t="shared" si="22"/>
        <v>0.07070041524</v>
      </c>
      <c r="AE25" s="95">
        <f t="shared" si="23"/>
        <v>-0.001485583814</v>
      </c>
      <c r="AF25" s="95">
        <f t="shared" si="24"/>
        <v>0.07013635744</v>
      </c>
      <c r="AG25" s="96">
        <f t="shared" si="25"/>
        <v>49171226748</v>
      </c>
      <c r="AH25" s="97">
        <f t="shared" si="26"/>
        <v>52617212511</v>
      </c>
      <c r="AI25" s="96">
        <f t="shared" si="27"/>
        <v>-53478213.8</v>
      </c>
      <c r="AJ25" s="9"/>
      <c r="AK25" s="12"/>
    </row>
    <row r="26" ht="16.5" customHeight="1">
      <c r="A26" s="90">
        <v>7.0</v>
      </c>
      <c r="B26" s="91">
        <f>HLOOKUP(B25,VBMA!$A:$A,VLOOKUP(B25,VBMA!A:AF,32,0) +1)</f>
        <v>45721</v>
      </c>
      <c r="C26" s="92">
        <f t="shared" si="1"/>
        <v>45812</v>
      </c>
      <c r="D26" s="92">
        <f t="shared" si="2"/>
        <v>45812</v>
      </c>
      <c r="E26" s="93">
        <f t="shared" si="3"/>
        <v>84</v>
      </c>
      <c r="F26" s="94">
        <f t="shared" si="4"/>
        <v>60</v>
      </c>
      <c r="G26" s="94">
        <f t="shared" si="5"/>
        <v>90</v>
      </c>
      <c r="H26" s="95">
        <f>IF(F26=1,VLOOKUP($B26,'Tổng hợp'!$A:$S,2,0),
IF(F26=7,VLOOKUP($B26,'Tổng hợp'!$A:$S,3,0),
IF(F26=14,VLOOKUP($B26,'Tổng hợp'!$A:$T,4,0),
IF(F26=30,VLOOKUP($B26,'Tổng hợp'!$A:$T,5,0),
IF(F26=60,VLOOKUP($B26,'Tổng hợp'!$A:$T,6,0),
IF(F26=90,VLOOKUP($B26,'Tổng hợp'!$A:$T,7,0),
IF(F26=180,VLOOKUP($B26,'Tổng hợp'!$A:$T,8,0),
IF(F26=270,VLOOKUP($B26,'Tổng hợp'!$A:$T,9,0),
IF(F26=365,VLOOKUP($B26,'Tổng hợp'!$A:$S,10,0),
IF(F26=730,VLOOKUP($B26,'Tổng hợp'!$A:$S,11,0),
IF(F26=1095,VLOOKUP($B26,'Tổng hợp'!$A:$S,12,0),
IF(F26=1460,VLOOKUP($B26,'Tổng hợp'!$A:$S,13,0),
IF(F26=1825,VLOOKUP($B26,'Tổng hợp'!$A:$S,14,0),
IF(F26=2555,VLOOKUP($B26,'Tổng hợp'!$A:$S,15,0),
IF(F26=3650,VLOOKUP($B26,'Tổng hợp'!$A:$S,16,0),
IF(F26=5475,VLOOKUP($B26,'Tổng hợp'!$A:$S,17,0),
IF(F26=7300,VLOOKUP($B26,'Tổng hợp'!$A:$S,18,0),
IF(F26=10950,VLOOKUP($B26,'Tổng hợp'!$A:$S,19,0),
""))))))))))))))))))</f>
        <v>0.01932270921</v>
      </c>
      <c r="I26" s="95">
        <f>IF(G26=1,VLOOKUP($B26,'Tổng hợp'!$A:$S,2,0),
IF(G26=7,VLOOKUP($B26,'Tổng hợp'!$A:$S,3,0),
IF(G26=14,VLOOKUP($B26,'Tổng hợp'!$A:$T,4,0),
IF(G26=30,VLOOKUP($B26,'Tổng hợp'!$A:$T,5,0),
IF(G26=60,VLOOKUP($B26,'Tổng hợp'!$A:$T,6,0),
IF(G26=90,VLOOKUP($B26,'Tổng hợp'!$A:$T,7,0),
IF(G26=180,VLOOKUP($B26,'Tổng hợp'!$A:$T,8,0),
IF(G26=270,VLOOKUP($B26,'Tổng hợp'!$A:$T,9,0),
IF(G26=365,VLOOKUP($B26,'Tổng hợp'!$A:$S,10,0),
IF(G26=730,VLOOKUP($B26,'Tổng hợp'!$A:$S,11,0),
IF(G26=1095,VLOOKUP($B26,'Tổng hợp'!$A:$S,12,0),
IF(G26=1460,VLOOKUP($B26,'Tổng hợp'!$A:$S,13,0),
IF(G26=1825,VLOOKUP($B26,'Tổng hợp'!$A:$S,14,0),
IF(G26=2555,VLOOKUP($B26,'Tổng hợp'!$A:$S,15,0),
IF(G26=3650,VLOOKUP($B26,'Tổng hợp'!$A:$S,16,0),
IF(G26=5475,VLOOKUP($B26,'Tổng hợp'!$A:$S,17,0),
IF(G26=7300,VLOOKUP($B26,'Tổng hợp'!$A:$S,18,0),
IF(G26=10950,VLOOKUP($B26,'Tổng hợp'!$A:$S,19,0),
""))))))))))))))))))</f>
        <v>0.0194814173</v>
      </c>
      <c r="J26" s="95">
        <f t="shared" si="6"/>
        <v>0.07075967568</v>
      </c>
      <c r="K26" s="95">
        <f t="shared" si="7"/>
        <v>-0.003990598976</v>
      </c>
      <c r="L26" s="95">
        <f t="shared" si="8"/>
        <v>0.06996088467</v>
      </c>
      <c r="M26" s="96">
        <f t="shared" si="9"/>
        <v>3445953431</v>
      </c>
      <c r="N26" s="92" t="b">
        <f t="shared" si="10"/>
        <v>0</v>
      </c>
      <c r="O26" s="93">
        <f t="shared" si="11"/>
        <v>-45728</v>
      </c>
      <c r="P26" s="94">
        <f t="shared" si="12"/>
        <v>0</v>
      </c>
      <c r="Q26" s="94">
        <f t="shared" si="13"/>
        <v>1</v>
      </c>
      <c r="R26" s="95" t="str">
        <f t="shared" si="14"/>
        <v/>
      </c>
      <c r="S26" s="95">
        <f>IF(Q26=1,VLOOKUP($B26,'Tổng hợp'!$A:$S,2,0),
IF(Q26=7,VLOOKUP($B26,'Tổng hợp'!$A:$S,3,0),
IF(Q26=14,VLOOKUP($B26,'Tổng hợp'!$A:$T,4,0),
IF(Q26=30,VLOOKUP($B26,'Tổng hợp'!$A:$T,5,0),
IF(Q26=60,VLOOKUP($B26,'Tổng hợp'!$A:$T,6,0),
IF(Q26=90,VLOOKUP($B26,'Tổng hợp'!$A:$T,7,0),
IF(Q26=180,VLOOKUP($B26,'Tổng hợp'!$A:$T,8,0),
IF(Q26=270,VLOOKUP($B26,'Tổng hợp'!$A:$T,9,0),
IF(Q26=365,VLOOKUP($B26,'Tổng hợp'!$A:$S,10,0),
IF(Q26=730,VLOOKUP($B26,'Tổng hợp'!$A:$S,11,0),
IF(Q26=1095,VLOOKUP($B26,'Tổng hợp'!$A:$S,12,0),
IF(Q26=1460,VLOOKUP($B26,'Tổng hợp'!$A:$S,13,0),
IF(Q26=1825,VLOOKUP($B26,'Tổng hợp'!$A:$S,14,0),
IF(Q26=2555,VLOOKUP($B26,'Tổng hợp'!$A:$S,15,0),
IF(Q26=3650,VLOOKUP($B26,'Tổng hợp'!$A:$S,16,0),
IF(Q26=5475,VLOOKUP($B26,'Tổng hợp'!$A:$S,17,0),
IF(Q26=7300,VLOOKUP($B26,'Tổng hợp'!$A:$S,18,0),
IF(Q26=10950,VLOOKUP($B26,'Tổng hợp'!$A:$S,19,0),
""))))))))))))))))))</f>
        <v>0.01654531775</v>
      </c>
      <c r="T26" s="95">
        <f t="shared" si="15"/>
        <v>0.05131</v>
      </c>
      <c r="U26" s="95">
        <f t="shared" si="28"/>
        <v>0</v>
      </c>
      <c r="V26" s="95">
        <f t="shared" si="16"/>
        <v>0.07024062831</v>
      </c>
      <c r="W26" s="96">
        <f t="shared" si="17"/>
        <v>0</v>
      </c>
      <c r="X26" s="92">
        <f t="shared" si="18"/>
        <v>45812</v>
      </c>
      <c r="Y26" s="93">
        <f t="shared" si="19"/>
        <v>91</v>
      </c>
      <c r="Z26" s="94">
        <f t="shared" si="20"/>
        <v>90</v>
      </c>
      <c r="AA26" s="94">
        <f t="shared" si="21"/>
        <v>180</v>
      </c>
      <c r="AB26" s="95">
        <f>IF(Z26=1,VLOOKUP($B26,'Tổng hợp'!$A:$S,2,0),
IF(Z26=7,VLOOKUP($B26,'Tổng hợp'!$A:$S,3,0),
IF(Z26=14,VLOOKUP($B26,'Tổng hợp'!$A:$T,4,0),
IF(Z26=30,VLOOKUP($B26,'Tổng hợp'!$A:$T,5,0),
IF(Z26=60,VLOOKUP($B26,'Tổng hợp'!$A:$T,6,0),
IF(Z26=90,VLOOKUP($B26,'Tổng hợp'!$A:$T,7,0),
IF(Z26=180,VLOOKUP($B26,'Tổng hợp'!$A:$T,8,0),
IF(Z26=270,VLOOKUP($B26,'Tổng hợp'!$A:$T,9,0),
IF(Z26=365,VLOOKUP($B26,'Tổng hợp'!$A:$S,10,0),
IF(Z26=730,VLOOKUP($B26,'Tổng hợp'!$A:$S,11,0),
IF(Z26=1095,VLOOKUP($B26,'Tổng hợp'!$A:$S,12,0),
IF(Z26=1460,VLOOKUP($B26,'Tổng hợp'!$A:$S,13,0),
IF(Z26=1825,VLOOKUP($B26,'Tổng hợp'!$A:$S,14,0),
IF(Z26=2555,VLOOKUP($B26,'Tổng hợp'!$A:$S,15,0),
IF(Z26=3650,VLOOKUP($B26,'Tổng hợp'!$A:$S,16,0),
IF(Z26=5475,VLOOKUP($B26,'Tổng hợp'!$A:$S,17,0),
IF(Z26=7300,VLOOKUP($B26,'Tổng hợp'!$A:$S,18,0),
IF(Z26=10950,VLOOKUP($B26,'Tổng hợp'!$A:$S,19,0),
""))))))))))))))))))</f>
        <v>0.0194814173</v>
      </c>
      <c r="AC26" s="95">
        <f>IF(AA26=1,VLOOKUP($B26,'Tổng hợp'!$A:$S,2,0),
IF(AA26=7,VLOOKUP($B26,'Tổng hợp'!$A:$S,3,0),
IF(AA26=14,VLOOKUP($B26,'Tổng hợp'!$A:$T,4,0),
IF(AA26=30,VLOOKUP($B26,'Tổng hợp'!$A:$T,5,0),
IF(AA26=60,VLOOKUP($B26,'Tổng hợp'!$A:$T,6,0),
IF(AA26=90,VLOOKUP($B26,'Tổng hợp'!$A:$T,7,0),
IF(AA26=180,VLOOKUP($B26,'Tổng hợp'!$A:$T,8,0),
IF(AA26=270,VLOOKUP($B26,'Tổng hợp'!$A:$T,9,0),
IF(AA26=365,VLOOKUP($B26,'Tổng hợp'!$A:$S,10,0),
IF(AA26=730,VLOOKUP($B26,'Tổng hợp'!$A:$S,11,0),
IF(AA26=1095,VLOOKUP($B26,'Tổng hợp'!$A:$S,12,0),
IF(AA26=1460,VLOOKUP($B26,'Tổng hợp'!$A:$S,13,0),
IF(AA26=1825,VLOOKUP($B26,'Tổng hợp'!$A:$S,14,0),
IF(AA26=2555,VLOOKUP($B26,'Tổng hợp'!$A:$S,15,0),
IF(AA26=3650,VLOOKUP($B26,'Tổng hợp'!$A:$S,16,0),
IF(AA26=5475,VLOOKUP($B26,'Tổng hợp'!$A:$S,17,0),
IF(AA26=7300,VLOOKUP($B26,'Tổng hợp'!$A:$S,18,0),
IF(AA26=10950,VLOOKUP($B26,'Tổng hợp'!$A:$S,19,0),
""))))))))))))))))))</f>
        <v>0.02075108197</v>
      </c>
      <c r="AD26" s="95">
        <f t="shared" si="22"/>
        <v>0.07080552468</v>
      </c>
      <c r="AE26" s="95">
        <f t="shared" si="23"/>
        <v>-0.00430183345</v>
      </c>
      <c r="AF26" s="95">
        <f t="shared" si="24"/>
        <v>0.06993911382</v>
      </c>
      <c r="AG26" s="96">
        <f t="shared" si="25"/>
        <v>49164355146</v>
      </c>
      <c r="AH26" s="97">
        <f t="shared" si="26"/>
        <v>52610308577</v>
      </c>
      <c r="AI26" s="96">
        <f t="shared" si="27"/>
        <v>-60382148.21</v>
      </c>
      <c r="AJ26" s="9"/>
      <c r="AK26" s="12"/>
    </row>
    <row r="27" ht="16.5" customHeight="1">
      <c r="A27" s="90">
        <v>8.0</v>
      </c>
      <c r="B27" s="91">
        <f>HLOOKUP(B26,VBMA!$A:$A,VLOOKUP(B26,VBMA!A:AF,32,0) +1)</f>
        <v>45720</v>
      </c>
      <c r="C27" s="92">
        <f t="shared" si="1"/>
        <v>45812</v>
      </c>
      <c r="D27" s="92">
        <f t="shared" si="2"/>
        <v>45812</v>
      </c>
      <c r="E27" s="93">
        <f t="shared" si="3"/>
        <v>84</v>
      </c>
      <c r="F27" s="94">
        <f t="shared" si="4"/>
        <v>60</v>
      </c>
      <c r="G27" s="94">
        <f t="shared" si="5"/>
        <v>90</v>
      </c>
      <c r="H27" s="95">
        <f>IF(F27=1,VLOOKUP($B27,'Tổng hợp'!$A:$S,2,0),
IF(F27=7,VLOOKUP($B27,'Tổng hợp'!$A:$S,3,0),
IF(F27=14,VLOOKUP($B27,'Tổng hợp'!$A:$T,4,0),
IF(F27=30,VLOOKUP($B27,'Tổng hợp'!$A:$T,5,0),
IF(F27=60,VLOOKUP($B27,'Tổng hợp'!$A:$T,6,0),
IF(F27=90,VLOOKUP($B27,'Tổng hợp'!$A:$T,7,0),
IF(F27=180,VLOOKUP($B27,'Tổng hợp'!$A:$T,8,0),
IF(F27=270,VLOOKUP($B27,'Tổng hợp'!$A:$T,9,0),
IF(F27=365,VLOOKUP($B27,'Tổng hợp'!$A:$S,10,0),
IF(F27=730,VLOOKUP($B27,'Tổng hợp'!$A:$S,11,0),
IF(F27=1095,VLOOKUP($B27,'Tổng hợp'!$A:$S,12,0),
IF(F27=1460,VLOOKUP($B27,'Tổng hợp'!$A:$S,13,0),
IF(F27=1825,VLOOKUP($B27,'Tổng hợp'!$A:$S,14,0),
IF(F27=2555,VLOOKUP($B27,'Tổng hợp'!$A:$S,15,0),
IF(F27=3650,VLOOKUP($B27,'Tổng hợp'!$A:$S,16,0),
IF(F27=5475,VLOOKUP($B27,'Tổng hợp'!$A:$S,17,0),
IF(F27=7300,VLOOKUP($B27,'Tổng hợp'!$A:$S,18,0),
IF(F27=10950,VLOOKUP($B27,'Tổng hợp'!$A:$S,19,0),
""))))))))))))))))))</f>
        <v>0.01954385977</v>
      </c>
      <c r="I27" s="95">
        <f>IF(G27=1,VLOOKUP($B27,'Tổng hợp'!$A:$S,2,0),
IF(G27=7,VLOOKUP($B27,'Tổng hợp'!$A:$S,3,0),
IF(G27=14,VLOOKUP($B27,'Tổng hợp'!$A:$T,4,0),
IF(G27=30,VLOOKUP($B27,'Tổng hợp'!$A:$T,5,0),
IF(G27=60,VLOOKUP($B27,'Tổng hợp'!$A:$T,6,0),
IF(G27=90,VLOOKUP($B27,'Tổng hợp'!$A:$T,7,0),
IF(G27=180,VLOOKUP($B27,'Tổng hợp'!$A:$T,8,0),
IF(G27=270,VLOOKUP($B27,'Tổng hợp'!$A:$T,9,0),
IF(G27=365,VLOOKUP($B27,'Tổng hợp'!$A:$S,10,0),
IF(G27=730,VLOOKUP($B27,'Tổng hợp'!$A:$S,11,0),
IF(G27=1095,VLOOKUP($B27,'Tổng hợp'!$A:$S,12,0),
IF(G27=1460,VLOOKUP($B27,'Tổng hợp'!$A:$S,13,0),
IF(G27=1825,VLOOKUP($B27,'Tổng hợp'!$A:$S,14,0),
IF(G27=2555,VLOOKUP($B27,'Tổng hợp'!$A:$S,15,0),
IF(G27=3650,VLOOKUP($B27,'Tổng hợp'!$A:$S,16,0),
IF(G27=5475,VLOOKUP($B27,'Tổng hợp'!$A:$S,17,0),
IF(G27=7300,VLOOKUP($B27,'Tổng hợp'!$A:$S,18,0),
IF(G27=10950,VLOOKUP($B27,'Tổng hợp'!$A:$S,19,0),
""))))))))))))))))))</f>
        <v>0.01977980173</v>
      </c>
      <c r="J27" s="95">
        <f t="shared" si="6"/>
        <v>0.07104261334</v>
      </c>
      <c r="K27" s="95">
        <f t="shared" si="7"/>
        <v>0.0008658992393</v>
      </c>
      <c r="L27" s="95">
        <f t="shared" si="8"/>
        <v>0.07030147595</v>
      </c>
      <c r="M27" s="96">
        <f t="shared" si="9"/>
        <v>3445701039</v>
      </c>
      <c r="N27" s="92" t="b">
        <f t="shared" si="10"/>
        <v>0</v>
      </c>
      <c r="O27" s="93">
        <f t="shared" si="11"/>
        <v>-45728</v>
      </c>
      <c r="P27" s="94">
        <f t="shared" si="12"/>
        <v>0</v>
      </c>
      <c r="Q27" s="94">
        <f t="shared" si="13"/>
        <v>1</v>
      </c>
      <c r="R27" s="95" t="str">
        <f t="shared" si="14"/>
        <v/>
      </c>
      <c r="S27" s="95">
        <f>IF(Q27=1,VLOOKUP($B27,'Tổng hợp'!$A:$S,2,0),
IF(Q27=7,VLOOKUP($B27,'Tổng hợp'!$A:$S,3,0),
IF(Q27=14,VLOOKUP($B27,'Tổng hợp'!$A:$T,4,0),
IF(Q27=30,VLOOKUP($B27,'Tổng hợp'!$A:$T,5,0),
IF(Q27=60,VLOOKUP($B27,'Tổng hợp'!$A:$T,6,0),
IF(Q27=90,VLOOKUP($B27,'Tổng hợp'!$A:$T,7,0),
IF(Q27=180,VLOOKUP($B27,'Tổng hợp'!$A:$T,8,0),
IF(Q27=270,VLOOKUP($B27,'Tổng hợp'!$A:$T,9,0),
IF(Q27=365,VLOOKUP($B27,'Tổng hợp'!$A:$S,10,0),
IF(Q27=730,VLOOKUP($B27,'Tổng hợp'!$A:$S,11,0),
IF(Q27=1095,VLOOKUP($B27,'Tổng hợp'!$A:$S,12,0),
IF(Q27=1460,VLOOKUP($B27,'Tổng hợp'!$A:$S,13,0),
IF(Q27=1825,VLOOKUP($B27,'Tổng hợp'!$A:$S,14,0),
IF(Q27=2555,VLOOKUP($B27,'Tổng hợp'!$A:$S,15,0),
IF(Q27=3650,VLOOKUP($B27,'Tổng hợp'!$A:$S,16,0),
IF(Q27=5475,VLOOKUP($B27,'Tổng hợp'!$A:$S,17,0),
IF(Q27=7300,VLOOKUP($B27,'Tổng hợp'!$A:$S,18,0),
IF(Q27=10950,VLOOKUP($B27,'Tổng hợp'!$A:$S,19,0),
""))))))))))))))))))</f>
        <v>0.01875738654</v>
      </c>
      <c r="T27" s="95">
        <f t="shared" si="15"/>
        <v>0.05131</v>
      </c>
      <c r="U27" s="95">
        <f t="shared" si="28"/>
        <v>0</v>
      </c>
      <c r="V27" s="95">
        <f t="shared" si="16"/>
        <v>0.07024062831</v>
      </c>
      <c r="W27" s="96">
        <f t="shared" si="17"/>
        <v>0</v>
      </c>
      <c r="X27" s="92">
        <f t="shared" si="18"/>
        <v>45812</v>
      </c>
      <c r="Y27" s="93">
        <f t="shared" si="19"/>
        <v>92</v>
      </c>
      <c r="Z27" s="94">
        <f t="shared" si="20"/>
        <v>90</v>
      </c>
      <c r="AA27" s="94">
        <f t="shared" si="21"/>
        <v>180</v>
      </c>
      <c r="AB27" s="95">
        <f>IF(Z27=1,VLOOKUP($B27,'Tổng hợp'!$A:$S,2,0),
IF(Z27=7,VLOOKUP($B27,'Tổng hợp'!$A:$S,3,0),
IF(Z27=14,VLOOKUP($B27,'Tổng hợp'!$A:$T,4,0),
IF(Z27=30,VLOOKUP($B27,'Tổng hợp'!$A:$T,5,0),
IF(Z27=60,VLOOKUP($B27,'Tổng hợp'!$A:$T,6,0),
IF(Z27=90,VLOOKUP($B27,'Tổng hợp'!$A:$T,7,0),
IF(Z27=180,VLOOKUP($B27,'Tổng hợp'!$A:$T,8,0),
IF(Z27=270,VLOOKUP($B27,'Tổng hợp'!$A:$T,9,0),
IF(Z27=365,VLOOKUP($B27,'Tổng hợp'!$A:$S,10,0),
IF(Z27=730,VLOOKUP($B27,'Tổng hợp'!$A:$S,11,0),
IF(Z27=1095,VLOOKUP($B27,'Tổng hợp'!$A:$S,12,0),
IF(Z27=1460,VLOOKUP($B27,'Tổng hợp'!$A:$S,13,0),
IF(Z27=1825,VLOOKUP($B27,'Tổng hợp'!$A:$S,14,0),
IF(Z27=2555,VLOOKUP($B27,'Tổng hợp'!$A:$S,15,0),
IF(Z27=3650,VLOOKUP($B27,'Tổng hợp'!$A:$S,16,0),
IF(Z27=5475,VLOOKUP($B27,'Tổng hợp'!$A:$S,17,0),
IF(Z27=7300,VLOOKUP($B27,'Tổng hợp'!$A:$S,18,0),
IF(Z27=10950,VLOOKUP($B27,'Tổng hợp'!$A:$S,19,0),
""))))))))))))))))))</f>
        <v>0.01977980173</v>
      </c>
      <c r="AC27" s="95">
        <f>IF(AA27=1,VLOOKUP($B27,'Tổng hợp'!$A:$S,2,0),
IF(AA27=7,VLOOKUP($B27,'Tổng hợp'!$A:$S,3,0),
IF(AA27=14,VLOOKUP($B27,'Tổng hợp'!$A:$T,4,0),
IF(AA27=30,VLOOKUP($B27,'Tổng hợp'!$A:$T,5,0),
IF(AA27=60,VLOOKUP($B27,'Tổng hợp'!$A:$T,6,0),
IF(AA27=90,VLOOKUP($B27,'Tổng hợp'!$A:$T,7,0),
IF(AA27=180,VLOOKUP($B27,'Tổng hợp'!$A:$T,8,0),
IF(AA27=270,VLOOKUP($B27,'Tổng hợp'!$A:$T,9,0),
IF(AA27=365,VLOOKUP($B27,'Tổng hợp'!$A:$S,10,0),
IF(AA27=730,VLOOKUP($B27,'Tổng hợp'!$A:$S,11,0),
IF(AA27=1095,VLOOKUP($B27,'Tổng hợp'!$A:$S,12,0),
IF(AA27=1460,VLOOKUP($B27,'Tổng hợp'!$A:$S,13,0),
IF(AA27=1825,VLOOKUP($B27,'Tổng hợp'!$A:$S,14,0),
IF(AA27=2555,VLOOKUP($B27,'Tổng hợp'!$A:$S,15,0),
IF(AA27=3650,VLOOKUP($B27,'Tổng hợp'!$A:$S,16,0),
IF(AA27=5475,VLOOKUP($B27,'Tổng hợp'!$A:$S,17,0),
IF(AA27=7300,VLOOKUP($B27,'Tổng hợp'!$A:$S,18,0),
IF(AA27=10950,VLOOKUP($B27,'Tổng hợp'!$A:$S,19,0),
""))))))))))))))))))</f>
        <v>0.02072356961</v>
      </c>
      <c r="AD27" s="95">
        <f t="shared" si="22"/>
        <v>0.07111077435</v>
      </c>
      <c r="AE27" s="95">
        <f t="shared" si="23"/>
        <v>0.0008046551562</v>
      </c>
      <c r="AF27" s="95">
        <f t="shared" si="24"/>
        <v>0.07029717054</v>
      </c>
      <c r="AG27" s="96">
        <f t="shared" si="25"/>
        <v>49151104844</v>
      </c>
      <c r="AH27" s="97">
        <f t="shared" si="26"/>
        <v>52596805883</v>
      </c>
      <c r="AI27" s="96">
        <f t="shared" si="27"/>
        <v>-73884842.48</v>
      </c>
      <c r="AJ27" s="9"/>
      <c r="AK27" s="12"/>
    </row>
    <row r="28" ht="16.5" customHeight="1">
      <c r="A28" s="90">
        <v>9.0</v>
      </c>
      <c r="B28" s="91">
        <f>HLOOKUP(B27,VBMA!$A:$A,VLOOKUP(B27,VBMA!A:AF,32,0) +1)</f>
        <v>45719</v>
      </c>
      <c r="C28" s="92">
        <f t="shared" si="1"/>
        <v>45812</v>
      </c>
      <c r="D28" s="92">
        <f t="shared" si="2"/>
        <v>45812</v>
      </c>
      <c r="E28" s="93">
        <f t="shared" si="3"/>
        <v>84</v>
      </c>
      <c r="F28" s="94">
        <f t="shared" si="4"/>
        <v>60</v>
      </c>
      <c r="G28" s="94">
        <f t="shared" si="5"/>
        <v>90</v>
      </c>
      <c r="H28" s="95">
        <f>IF(F28=1,VLOOKUP($B28,'Tổng hợp'!$A:$S,2,0),
IF(F28=7,VLOOKUP($B28,'Tổng hợp'!$A:$S,3,0),
IF(F28=14,VLOOKUP($B28,'Tổng hợp'!$A:$T,4,0),
IF(F28=30,VLOOKUP($B28,'Tổng hợp'!$A:$T,5,0),
IF(F28=60,VLOOKUP($B28,'Tổng hợp'!$A:$T,6,0),
IF(F28=90,VLOOKUP($B28,'Tổng hợp'!$A:$T,7,0),
IF(F28=180,VLOOKUP($B28,'Tổng hợp'!$A:$T,8,0),
IF(F28=270,VLOOKUP($B28,'Tổng hợp'!$A:$T,9,0),
IF(F28=365,VLOOKUP($B28,'Tổng hợp'!$A:$S,10,0),
IF(F28=730,VLOOKUP($B28,'Tổng hợp'!$A:$S,11,0),
IF(F28=1095,VLOOKUP($B28,'Tổng hợp'!$A:$S,12,0),
IF(F28=1460,VLOOKUP($B28,'Tổng hợp'!$A:$S,13,0),
IF(F28=1825,VLOOKUP($B28,'Tổng hợp'!$A:$S,14,0),
IF(F28=2555,VLOOKUP($B28,'Tổng hợp'!$A:$S,15,0),
IF(F28=3650,VLOOKUP($B28,'Tổng hợp'!$A:$S,16,0),
IF(F28=5475,VLOOKUP($B28,'Tổng hợp'!$A:$S,17,0),
IF(F28=7300,VLOOKUP($B28,'Tổng hợp'!$A:$S,18,0),
IF(F28=10950,VLOOKUP($B28,'Tổng hợp'!$A:$S,19,0),
""))))))))))))))))))</f>
        <v>0.01948481523</v>
      </c>
      <c r="I28" s="95">
        <f>IF(G28=1,VLOOKUP($B28,'Tổng hợp'!$A:$S,2,0),
IF(G28=7,VLOOKUP($B28,'Tổng hợp'!$A:$S,3,0),
IF(G28=14,VLOOKUP($B28,'Tổng hợp'!$A:$T,4,0),
IF(G28=30,VLOOKUP($B28,'Tổng hợp'!$A:$T,5,0),
IF(G28=60,VLOOKUP($B28,'Tổng hợp'!$A:$T,6,0),
IF(G28=90,VLOOKUP($B28,'Tổng hợp'!$A:$T,7,0),
IF(G28=180,VLOOKUP($B28,'Tổng hợp'!$A:$T,8,0),
IF(G28=270,VLOOKUP($B28,'Tổng hợp'!$A:$T,9,0),
IF(G28=365,VLOOKUP($B28,'Tổng hợp'!$A:$S,10,0),
IF(G28=730,VLOOKUP($B28,'Tổng hợp'!$A:$S,11,0),
IF(G28=1095,VLOOKUP($B28,'Tổng hợp'!$A:$S,12,0),
IF(G28=1460,VLOOKUP($B28,'Tổng hợp'!$A:$S,13,0),
IF(G28=1825,VLOOKUP($B28,'Tổng hợp'!$A:$S,14,0),
IF(G28=2555,VLOOKUP($B28,'Tổng hợp'!$A:$S,15,0),
IF(G28=3650,VLOOKUP($B28,'Tổng hợp'!$A:$S,16,0),
IF(G28=5475,VLOOKUP($B28,'Tổng hợp'!$A:$S,17,0),
IF(G28=7300,VLOOKUP($B28,'Tổng hợp'!$A:$S,18,0),
IF(G28=10950,VLOOKUP($B28,'Tổng hợp'!$A:$S,19,0),
""))))))))))))))))))</f>
        <v>0.01971770147</v>
      </c>
      <c r="J28" s="95">
        <f t="shared" si="6"/>
        <v>0.07098112422</v>
      </c>
      <c r="K28" s="95">
        <f t="shared" si="7"/>
        <v>-0.0005183334709</v>
      </c>
      <c r="L28" s="95">
        <f t="shared" si="8"/>
        <v>0.07020422967</v>
      </c>
      <c r="M28" s="96">
        <f t="shared" si="9"/>
        <v>3445773092</v>
      </c>
      <c r="N28" s="92" t="b">
        <f t="shared" si="10"/>
        <v>0</v>
      </c>
      <c r="O28" s="93">
        <f t="shared" si="11"/>
        <v>-45728</v>
      </c>
      <c r="P28" s="94">
        <f t="shared" si="12"/>
        <v>0</v>
      </c>
      <c r="Q28" s="94">
        <f t="shared" si="13"/>
        <v>1</v>
      </c>
      <c r="R28" s="95" t="str">
        <f t="shared" si="14"/>
        <v/>
      </c>
      <c r="S28" s="95">
        <f>IF(Q28=1,VLOOKUP($B28,'Tổng hợp'!$A:$S,2,0),
IF(Q28=7,VLOOKUP($B28,'Tổng hợp'!$A:$S,3,0),
IF(Q28=14,VLOOKUP($B28,'Tổng hợp'!$A:$T,4,0),
IF(Q28=30,VLOOKUP($B28,'Tổng hợp'!$A:$T,5,0),
IF(Q28=60,VLOOKUP($B28,'Tổng hợp'!$A:$T,6,0),
IF(Q28=90,VLOOKUP($B28,'Tổng hợp'!$A:$T,7,0),
IF(Q28=180,VLOOKUP($B28,'Tổng hợp'!$A:$T,8,0),
IF(Q28=270,VLOOKUP($B28,'Tổng hợp'!$A:$T,9,0),
IF(Q28=365,VLOOKUP($B28,'Tổng hợp'!$A:$S,10,0),
IF(Q28=730,VLOOKUP($B28,'Tổng hợp'!$A:$S,11,0),
IF(Q28=1095,VLOOKUP($B28,'Tổng hợp'!$A:$S,12,0),
IF(Q28=1460,VLOOKUP($B28,'Tổng hợp'!$A:$S,13,0),
IF(Q28=1825,VLOOKUP($B28,'Tổng hợp'!$A:$S,14,0),
IF(Q28=2555,VLOOKUP($B28,'Tổng hợp'!$A:$S,15,0),
IF(Q28=3650,VLOOKUP($B28,'Tổng hợp'!$A:$S,16,0),
IF(Q28=5475,VLOOKUP($B28,'Tổng hợp'!$A:$S,17,0),
IF(Q28=7300,VLOOKUP($B28,'Tổng hợp'!$A:$S,18,0),
IF(Q28=10950,VLOOKUP($B28,'Tổng hợp'!$A:$S,19,0),
""))))))))))))))))))</f>
        <v>0.01847564153</v>
      </c>
      <c r="T28" s="95">
        <f t="shared" si="15"/>
        <v>0.05131</v>
      </c>
      <c r="U28" s="95">
        <f t="shared" si="28"/>
        <v>0</v>
      </c>
      <c r="V28" s="95">
        <f t="shared" si="16"/>
        <v>0.07024062831</v>
      </c>
      <c r="W28" s="96">
        <f t="shared" si="17"/>
        <v>0</v>
      </c>
      <c r="X28" s="92">
        <f t="shared" si="18"/>
        <v>45812</v>
      </c>
      <c r="Y28" s="93">
        <f t="shared" si="19"/>
        <v>93</v>
      </c>
      <c r="Z28" s="94">
        <f t="shared" si="20"/>
        <v>90</v>
      </c>
      <c r="AA28" s="94">
        <f t="shared" si="21"/>
        <v>180</v>
      </c>
      <c r="AB28" s="95">
        <f>IF(Z28=1,VLOOKUP($B28,'Tổng hợp'!$A:$S,2,0),
IF(Z28=7,VLOOKUP($B28,'Tổng hợp'!$A:$S,3,0),
IF(Z28=14,VLOOKUP($B28,'Tổng hợp'!$A:$T,4,0),
IF(Z28=30,VLOOKUP($B28,'Tổng hợp'!$A:$T,5,0),
IF(Z28=60,VLOOKUP($B28,'Tổng hợp'!$A:$T,6,0),
IF(Z28=90,VLOOKUP($B28,'Tổng hợp'!$A:$T,7,0),
IF(Z28=180,VLOOKUP($B28,'Tổng hợp'!$A:$T,8,0),
IF(Z28=270,VLOOKUP($B28,'Tổng hợp'!$A:$T,9,0),
IF(Z28=365,VLOOKUP($B28,'Tổng hợp'!$A:$S,10,0),
IF(Z28=730,VLOOKUP($B28,'Tổng hợp'!$A:$S,11,0),
IF(Z28=1095,VLOOKUP($B28,'Tổng hợp'!$A:$S,12,0),
IF(Z28=1460,VLOOKUP($B28,'Tổng hợp'!$A:$S,13,0),
IF(Z28=1825,VLOOKUP($B28,'Tổng hợp'!$A:$S,14,0),
IF(Z28=2555,VLOOKUP($B28,'Tổng hợp'!$A:$S,15,0),
IF(Z28=3650,VLOOKUP($B28,'Tổng hợp'!$A:$S,16,0),
IF(Z28=5475,VLOOKUP($B28,'Tổng hợp'!$A:$S,17,0),
IF(Z28=7300,VLOOKUP($B28,'Tổng hợp'!$A:$S,18,0),
IF(Z28=10950,VLOOKUP($B28,'Tổng hợp'!$A:$S,19,0),
""))))))))))))))))))</f>
        <v>0.01971770147</v>
      </c>
      <c r="AC28" s="95">
        <f>IF(AA28=1,VLOOKUP($B28,'Tổng hợp'!$A:$S,2,0),
IF(AA28=7,VLOOKUP($B28,'Tổng hợp'!$A:$S,3,0),
IF(AA28=14,VLOOKUP($B28,'Tổng hợp'!$A:$T,4,0),
IF(AA28=30,VLOOKUP($B28,'Tổng hợp'!$A:$T,5,0),
IF(AA28=60,VLOOKUP($B28,'Tổng hợp'!$A:$T,6,0),
IF(AA28=90,VLOOKUP($B28,'Tổng hợp'!$A:$T,7,0),
IF(AA28=180,VLOOKUP($B28,'Tổng hợp'!$A:$T,8,0),
IF(AA28=270,VLOOKUP($B28,'Tổng hợp'!$A:$T,9,0),
IF(AA28=365,VLOOKUP($B28,'Tổng hợp'!$A:$S,10,0),
IF(AA28=730,VLOOKUP($B28,'Tổng hợp'!$A:$S,11,0),
IF(AA28=1095,VLOOKUP($B28,'Tổng hợp'!$A:$S,12,0),
IF(AA28=1460,VLOOKUP($B28,'Tổng hợp'!$A:$S,13,0),
IF(AA28=1825,VLOOKUP($B28,'Tổng hợp'!$A:$S,14,0),
IF(AA28=2555,VLOOKUP($B28,'Tổng hợp'!$A:$S,15,0),
IF(AA28=3650,VLOOKUP($B28,'Tổng hợp'!$A:$S,16,0),
IF(AA28=5475,VLOOKUP($B28,'Tổng hợp'!$A:$S,17,0),
IF(AA28=7300,VLOOKUP($B28,'Tổng hợp'!$A:$S,18,0),
IF(AA28=10950,VLOOKUP($B28,'Tổng hợp'!$A:$S,19,0),
""))))))))))))))))))</f>
        <v>0.02049398893</v>
      </c>
      <c r="AD28" s="95">
        <f t="shared" si="22"/>
        <v>0.07105357772</v>
      </c>
      <c r="AE28" s="95">
        <f t="shared" si="23"/>
        <v>-0.0008452056965</v>
      </c>
      <c r="AF28" s="95">
        <f t="shared" si="24"/>
        <v>0.07018128561</v>
      </c>
      <c r="AG28" s="96">
        <f t="shared" si="25"/>
        <v>49143313147</v>
      </c>
      <c r="AH28" s="97">
        <f t="shared" si="26"/>
        <v>52589086239</v>
      </c>
      <c r="AI28" s="96">
        <f t="shared" si="27"/>
        <v>-81604486.41</v>
      </c>
      <c r="AJ28" s="9"/>
      <c r="AK28" s="12"/>
    </row>
    <row r="29" ht="16.5" customHeight="1">
      <c r="A29" s="90">
        <v>10.0</v>
      </c>
      <c r="B29" s="91">
        <f>HLOOKUP(B28,VBMA!$A:$A,VLOOKUP(B28,VBMA!A:AF,32,0) +1)</f>
        <v>45716</v>
      </c>
      <c r="C29" s="92">
        <f t="shared" si="1"/>
        <v>45812</v>
      </c>
      <c r="D29" s="92">
        <f t="shared" si="2"/>
        <v>45812</v>
      </c>
      <c r="E29" s="93">
        <f t="shared" si="3"/>
        <v>84</v>
      </c>
      <c r="F29" s="94">
        <f t="shared" si="4"/>
        <v>60</v>
      </c>
      <c r="G29" s="94">
        <f t="shared" si="5"/>
        <v>90</v>
      </c>
      <c r="H29" s="95">
        <f>IF(F29=1,VLOOKUP($B29,'Tổng hợp'!$A:$S,2,0),
IF(F29=7,VLOOKUP($B29,'Tổng hợp'!$A:$S,3,0),
IF(F29=14,VLOOKUP($B29,'Tổng hợp'!$A:$T,4,0),
IF(F29=30,VLOOKUP($B29,'Tổng hợp'!$A:$T,5,0),
IF(F29=60,VLOOKUP($B29,'Tổng hợp'!$A:$T,6,0),
IF(F29=90,VLOOKUP($B29,'Tổng hợp'!$A:$T,7,0),
IF(F29=180,VLOOKUP($B29,'Tổng hợp'!$A:$T,8,0),
IF(F29=270,VLOOKUP($B29,'Tổng hợp'!$A:$T,9,0),
IF(F29=365,VLOOKUP($B29,'Tổng hợp'!$A:$S,10,0),
IF(F29=730,VLOOKUP($B29,'Tổng hợp'!$A:$S,11,0),
IF(F29=1095,VLOOKUP($B29,'Tổng hợp'!$A:$S,12,0),
IF(F29=1460,VLOOKUP($B29,'Tổng hợp'!$A:$S,13,0),
IF(F29=1825,VLOOKUP($B29,'Tổng hợp'!$A:$S,14,0),
IF(F29=2555,VLOOKUP($B29,'Tổng hợp'!$A:$S,15,0),
IF(F29=3650,VLOOKUP($B29,'Tổng hợp'!$A:$S,16,0),
IF(F29=5475,VLOOKUP($B29,'Tổng hợp'!$A:$S,17,0),
IF(F29=7300,VLOOKUP($B29,'Tổng hợp'!$A:$S,18,0),
IF(F29=10950,VLOOKUP($B29,'Tổng hợp'!$A:$S,19,0),
""))))))))))))))))))</f>
        <v>0.01952163569</v>
      </c>
      <c r="I29" s="95">
        <f>IF(G29=1,VLOOKUP($B29,'Tổng hợp'!$A:$S,2,0),
IF(G29=7,VLOOKUP($B29,'Tổng hợp'!$A:$S,3,0),
IF(G29=14,VLOOKUP($B29,'Tổng hợp'!$A:$T,4,0),
IF(G29=30,VLOOKUP($B29,'Tổng hợp'!$A:$T,5,0),
IF(G29=60,VLOOKUP($B29,'Tổng hợp'!$A:$T,6,0),
IF(G29=90,VLOOKUP($B29,'Tổng hợp'!$A:$T,7,0),
IF(G29=180,VLOOKUP($B29,'Tổng hợp'!$A:$T,8,0),
IF(G29=270,VLOOKUP($B29,'Tổng hợp'!$A:$T,9,0),
IF(G29=365,VLOOKUP($B29,'Tổng hợp'!$A:$S,10,0),
IF(G29=730,VLOOKUP($B29,'Tổng hợp'!$A:$S,11,0),
IF(G29=1095,VLOOKUP($B29,'Tổng hợp'!$A:$S,12,0),
IF(G29=1460,VLOOKUP($B29,'Tổng hợp'!$A:$S,13,0),
IF(G29=1825,VLOOKUP($B29,'Tổng hợp'!$A:$S,14,0),
IF(G29=2555,VLOOKUP($B29,'Tổng hợp'!$A:$S,15,0),
IF(G29=3650,VLOOKUP($B29,'Tổng hợp'!$A:$S,16,0),
IF(G29=5475,VLOOKUP($B29,'Tổng hợp'!$A:$S,17,0),
IF(G29=7300,VLOOKUP($B29,'Tổng hợp'!$A:$S,18,0),
IF(G29=10950,VLOOKUP($B29,'Tổng hợp'!$A:$S,19,0),
""))))))))))))))))))</f>
        <v>0.01975449814</v>
      </c>
      <c r="J29" s="95">
        <f t="shared" si="6"/>
        <v>0.07101792565</v>
      </c>
      <c r="K29" s="95">
        <f t="shared" si="7"/>
        <v>0.001434185218</v>
      </c>
      <c r="L29" s="95">
        <f t="shared" si="8"/>
        <v>0.07034143865</v>
      </c>
      <c r="M29" s="96">
        <f t="shared" si="9"/>
        <v>3445671431</v>
      </c>
      <c r="N29" s="92" t="b">
        <f t="shared" si="10"/>
        <v>0</v>
      </c>
      <c r="O29" s="93">
        <f t="shared" si="11"/>
        <v>-45728</v>
      </c>
      <c r="P29" s="94">
        <f t="shared" si="12"/>
        <v>0</v>
      </c>
      <c r="Q29" s="94">
        <f t="shared" si="13"/>
        <v>1</v>
      </c>
      <c r="R29" s="95" t="str">
        <f t="shared" si="14"/>
        <v/>
      </c>
      <c r="S29" s="95">
        <f>IF(Q29=1,VLOOKUP($B29,'Tổng hợp'!$A:$S,2,0),
IF(Q29=7,VLOOKUP($B29,'Tổng hợp'!$A:$S,3,0),
IF(Q29=14,VLOOKUP($B29,'Tổng hợp'!$A:$T,4,0),
IF(Q29=30,VLOOKUP($B29,'Tổng hợp'!$A:$T,5,0),
IF(Q29=60,VLOOKUP($B29,'Tổng hợp'!$A:$T,6,0),
IF(Q29=90,VLOOKUP($B29,'Tổng hợp'!$A:$T,7,0),
IF(Q29=180,VLOOKUP($B29,'Tổng hợp'!$A:$T,8,0),
IF(Q29=270,VLOOKUP($B29,'Tổng hợp'!$A:$T,9,0),
IF(Q29=365,VLOOKUP($B29,'Tổng hợp'!$A:$S,10,0),
IF(Q29=730,VLOOKUP($B29,'Tổng hợp'!$A:$S,11,0),
IF(Q29=1095,VLOOKUP($B29,'Tổng hợp'!$A:$S,12,0),
IF(Q29=1460,VLOOKUP($B29,'Tổng hợp'!$A:$S,13,0),
IF(Q29=1825,VLOOKUP($B29,'Tổng hợp'!$A:$S,14,0),
IF(Q29=2555,VLOOKUP($B29,'Tổng hợp'!$A:$S,15,0),
IF(Q29=3650,VLOOKUP($B29,'Tổng hợp'!$A:$S,16,0),
IF(Q29=5475,VLOOKUP($B29,'Tổng hợp'!$A:$S,17,0),
IF(Q29=7300,VLOOKUP($B29,'Tổng hợp'!$A:$S,18,0),
IF(Q29=10950,VLOOKUP($B29,'Tổng hợp'!$A:$S,19,0),
""))))))))))))))))))</f>
        <v>0.01862899628</v>
      </c>
      <c r="T29" s="95">
        <f t="shared" si="15"/>
        <v>0.05131</v>
      </c>
      <c r="U29" s="95">
        <f t="shared" si="28"/>
        <v>0</v>
      </c>
      <c r="V29" s="95">
        <f t="shared" si="16"/>
        <v>0.07024062831</v>
      </c>
      <c r="W29" s="96">
        <f t="shared" si="17"/>
        <v>0</v>
      </c>
      <c r="X29" s="92">
        <f t="shared" si="18"/>
        <v>45812</v>
      </c>
      <c r="Y29" s="93">
        <f t="shared" si="19"/>
        <v>96</v>
      </c>
      <c r="Z29" s="94">
        <f t="shared" si="20"/>
        <v>90</v>
      </c>
      <c r="AA29" s="94">
        <f t="shared" si="21"/>
        <v>180</v>
      </c>
      <c r="AB29" s="95">
        <f>IF(Z29=1,VLOOKUP($B29,'Tổng hợp'!$A:$S,2,0),
IF(Z29=7,VLOOKUP($B29,'Tổng hợp'!$A:$S,3,0),
IF(Z29=14,VLOOKUP($B29,'Tổng hợp'!$A:$T,4,0),
IF(Z29=30,VLOOKUP($B29,'Tổng hợp'!$A:$T,5,0),
IF(Z29=60,VLOOKUP($B29,'Tổng hợp'!$A:$T,6,0),
IF(Z29=90,VLOOKUP($B29,'Tổng hợp'!$A:$T,7,0),
IF(Z29=180,VLOOKUP($B29,'Tổng hợp'!$A:$T,8,0),
IF(Z29=270,VLOOKUP($B29,'Tổng hợp'!$A:$T,9,0),
IF(Z29=365,VLOOKUP($B29,'Tổng hợp'!$A:$S,10,0),
IF(Z29=730,VLOOKUP($B29,'Tổng hợp'!$A:$S,11,0),
IF(Z29=1095,VLOOKUP($B29,'Tổng hợp'!$A:$S,12,0),
IF(Z29=1460,VLOOKUP($B29,'Tổng hợp'!$A:$S,13,0),
IF(Z29=1825,VLOOKUP($B29,'Tổng hợp'!$A:$S,14,0),
IF(Z29=2555,VLOOKUP($B29,'Tổng hợp'!$A:$S,15,0),
IF(Z29=3650,VLOOKUP($B29,'Tổng hợp'!$A:$S,16,0),
IF(Z29=5475,VLOOKUP($B29,'Tổng hợp'!$A:$S,17,0),
IF(Z29=7300,VLOOKUP($B29,'Tổng hợp'!$A:$S,18,0),
IF(Z29=10950,VLOOKUP($B29,'Tổng hợp'!$A:$S,19,0),
""))))))))))))))))))</f>
        <v>0.01975449814</v>
      </c>
      <c r="AC29" s="95">
        <f>IF(AA29=1,VLOOKUP($B29,'Tổng hợp'!$A:$S,2,0),
IF(AA29=7,VLOOKUP($B29,'Tổng hợp'!$A:$S,3,0),
IF(AA29=14,VLOOKUP($B29,'Tổng hợp'!$A:$T,4,0),
IF(AA29=30,VLOOKUP($B29,'Tổng hợp'!$A:$T,5,0),
IF(AA29=60,VLOOKUP($B29,'Tổng hợp'!$A:$T,6,0),
IF(AA29=90,VLOOKUP($B29,'Tổng hợp'!$A:$T,7,0),
IF(AA29=180,VLOOKUP($B29,'Tổng hợp'!$A:$T,8,0),
IF(AA29=270,VLOOKUP($B29,'Tổng hợp'!$A:$T,9,0),
IF(AA29=365,VLOOKUP($B29,'Tổng hợp'!$A:$S,10,0),
IF(AA29=730,VLOOKUP($B29,'Tổng hợp'!$A:$S,11,0),
IF(AA29=1095,VLOOKUP($B29,'Tổng hợp'!$A:$S,12,0),
IF(AA29=1460,VLOOKUP($B29,'Tổng hợp'!$A:$S,13,0),
IF(AA29=1825,VLOOKUP($B29,'Tổng hợp'!$A:$S,14,0),
IF(AA29=2555,VLOOKUP($B29,'Tổng hợp'!$A:$S,15,0),
IF(AA29=3650,VLOOKUP($B29,'Tổng hợp'!$A:$S,16,0),
IF(AA29=5475,VLOOKUP($B29,'Tổng hợp'!$A:$S,17,0),
IF(AA29=7300,VLOOKUP($B29,'Tổng hợp'!$A:$S,18,0),
IF(AA29=10950,VLOOKUP($B29,'Tổng hợp'!$A:$S,19,0),
""))))))))))))))))))</f>
        <v>0.02049189591</v>
      </c>
      <c r="AD29" s="95">
        <f t="shared" si="22"/>
        <v>0.07111365799</v>
      </c>
      <c r="AE29" s="95">
        <f t="shared" si="23"/>
        <v>0.0009572147049</v>
      </c>
      <c r="AF29" s="95">
        <f t="shared" si="24"/>
        <v>0.07030789586</v>
      </c>
      <c r="AG29" s="96">
        <f t="shared" si="25"/>
        <v>49114395633</v>
      </c>
      <c r="AH29" s="97">
        <f t="shared" si="26"/>
        <v>52560067065</v>
      </c>
      <c r="AI29" s="96">
        <f t="shared" si="27"/>
        <v>-110623660.6</v>
      </c>
      <c r="AJ29" s="9"/>
      <c r="AK29" s="12"/>
    </row>
    <row r="30" ht="16.5" customHeight="1">
      <c r="A30" s="90">
        <v>11.0</v>
      </c>
      <c r="B30" s="91">
        <f>HLOOKUP(B29,VBMA!$A:$A,VLOOKUP(B29,VBMA!A:AF,32,0) +1)</f>
        <v>45715</v>
      </c>
      <c r="C30" s="92">
        <f t="shared" si="1"/>
        <v>45812</v>
      </c>
      <c r="D30" s="92">
        <f t="shared" si="2"/>
        <v>45812</v>
      </c>
      <c r="E30" s="93">
        <f t="shared" si="3"/>
        <v>84</v>
      </c>
      <c r="F30" s="94">
        <f t="shared" si="4"/>
        <v>60</v>
      </c>
      <c r="G30" s="94">
        <f t="shared" si="5"/>
        <v>90</v>
      </c>
      <c r="H30" s="95">
        <f>IF(F30=1,VLOOKUP($B30,'Tổng hợp'!$A:$S,2,0),
IF(F30=7,VLOOKUP($B30,'Tổng hợp'!$A:$S,3,0),
IF(F30=14,VLOOKUP($B30,'Tổng hợp'!$A:$T,4,0),
IF(F30=30,VLOOKUP($B30,'Tổng hợp'!$A:$T,5,0),
IF(F30=60,VLOOKUP($B30,'Tổng hợp'!$A:$T,6,0),
IF(F30=90,VLOOKUP($B30,'Tổng hợp'!$A:$T,7,0),
IF(F30=180,VLOOKUP($B30,'Tổng hợp'!$A:$T,8,0),
IF(F30=270,VLOOKUP($B30,'Tổng hợp'!$A:$T,9,0),
IF(F30=365,VLOOKUP($B30,'Tổng hợp'!$A:$S,10,0),
IF(F30=730,VLOOKUP($B30,'Tổng hợp'!$A:$S,11,0),
IF(F30=1095,VLOOKUP($B30,'Tổng hợp'!$A:$S,12,0),
IF(F30=1460,VLOOKUP($B30,'Tổng hợp'!$A:$S,13,0),
IF(F30=1825,VLOOKUP($B30,'Tổng hợp'!$A:$S,14,0),
IF(F30=2555,VLOOKUP($B30,'Tổng hợp'!$A:$S,15,0),
IF(F30=3650,VLOOKUP($B30,'Tổng hợp'!$A:$S,16,0),
IF(F30=5475,VLOOKUP($B30,'Tổng hợp'!$A:$S,17,0),
IF(F30=7300,VLOOKUP($B30,'Tổng hợp'!$A:$S,18,0),
IF(F30=10950,VLOOKUP($B30,'Tổng hợp'!$A:$S,19,0),
""))))))))))))))))))</f>
        <v>0.01935588785</v>
      </c>
      <c r="I30" s="95">
        <f>IF(G30=1,VLOOKUP($B30,'Tổng hợp'!$A:$S,2,0),
IF(G30=7,VLOOKUP($B30,'Tổng hợp'!$A:$S,3,0),
IF(G30=14,VLOOKUP($B30,'Tổng hợp'!$A:$T,4,0),
IF(G30=30,VLOOKUP($B30,'Tổng hợp'!$A:$T,5,0),
IF(G30=60,VLOOKUP($B30,'Tổng hợp'!$A:$T,6,0),
IF(G30=90,VLOOKUP($B30,'Tổng hợp'!$A:$T,7,0),
IF(G30=180,VLOOKUP($B30,'Tổng hợp'!$A:$T,8,0),
IF(G30=270,VLOOKUP($B30,'Tổng hợp'!$A:$T,9,0),
IF(G30=365,VLOOKUP($B30,'Tổng hợp'!$A:$S,10,0),
IF(G30=730,VLOOKUP($B30,'Tổng hợp'!$A:$S,11,0),
IF(G30=1095,VLOOKUP($B30,'Tổng hợp'!$A:$S,12,0),
IF(G30=1460,VLOOKUP($B30,'Tổng hợp'!$A:$S,13,0),
IF(G30=1825,VLOOKUP($B30,'Tổng hợp'!$A:$S,14,0),
IF(G30=2555,VLOOKUP($B30,'Tổng hợp'!$A:$S,15,0),
IF(G30=3650,VLOOKUP($B30,'Tổng hợp'!$A:$S,16,0),
IF(G30=5475,VLOOKUP($B30,'Tổng hợp'!$A:$S,17,0),
IF(G30=7300,VLOOKUP($B30,'Tổng hợp'!$A:$S,18,0),
IF(G30=10950,VLOOKUP($B30,'Tổng hợp'!$A:$S,19,0),
""))))))))))))))))))</f>
        <v>0.01966871028</v>
      </c>
      <c r="J30" s="95">
        <f t="shared" si="6"/>
        <v>0.07091614579</v>
      </c>
      <c r="K30" s="95">
        <f t="shared" si="7"/>
        <v>0.00004697178297</v>
      </c>
      <c r="L30" s="95">
        <f t="shared" si="8"/>
        <v>0.07024392771</v>
      </c>
      <c r="M30" s="96">
        <f t="shared" si="9"/>
        <v>3445743678</v>
      </c>
      <c r="N30" s="92" t="b">
        <f t="shared" si="10"/>
        <v>0</v>
      </c>
      <c r="O30" s="93">
        <f t="shared" si="11"/>
        <v>-45728</v>
      </c>
      <c r="P30" s="94">
        <f t="shared" si="12"/>
        <v>0</v>
      </c>
      <c r="Q30" s="94">
        <f t="shared" si="13"/>
        <v>1</v>
      </c>
      <c r="R30" s="95" t="str">
        <f t="shared" si="14"/>
        <v/>
      </c>
      <c r="S30" s="95">
        <f>IF(Q30=1,VLOOKUP($B30,'Tổng hợp'!$A:$S,2,0),
IF(Q30=7,VLOOKUP($B30,'Tổng hợp'!$A:$S,3,0),
IF(Q30=14,VLOOKUP($B30,'Tổng hợp'!$A:$T,4,0),
IF(Q30=30,VLOOKUP($B30,'Tổng hợp'!$A:$T,5,0),
IF(Q30=60,VLOOKUP($B30,'Tổng hợp'!$A:$T,6,0),
IF(Q30=90,VLOOKUP($B30,'Tổng hợp'!$A:$T,7,0),
IF(Q30=180,VLOOKUP($B30,'Tổng hợp'!$A:$T,8,0),
IF(Q30=270,VLOOKUP($B30,'Tổng hợp'!$A:$T,9,0),
IF(Q30=365,VLOOKUP($B30,'Tổng hợp'!$A:$S,10,0),
IF(Q30=730,VLOOKUP($B30,'Tổng hợp'!$A:$S,11,0),
IF(Q30=1095,VLOOKUP($B30,'Tổng hợp'!$A:$S,12,0),
IF(Q30=1460,VLOOKUP($B30,'Tổng hợp'!$A:$S,13,0),
IF(Q30=1825,VLOOKUP($B30,'Tổng hợp'!$A:$S,14,0),
IF(Q30=2555,VLOOKUP($B30,'Tổng hợp'!$A:$S,15,0),
IF(Q30=3650,VLOOKUP($B30,'Tổng hợp'!$A:$S,16,0),
IF(Q30=5475,VLOOKUP($B30,'Tổng hợp'!$A:$S,17,0),
IF(Q30=7300,VLOOKUP($B30,'Tổng hợp'!$A:$S,18,0),
IF(Q30=10950,VLOOKUP($B30,'Tổng hợp'!$A:$S,19,0),
""))))))))))))))))))</f>
        <v>0.01493727103</v>
      </c>
      <c r="T30" s="95">
        <f t="shared" si="15"/>
        <v>0.05131</v>
      </c>
      <c r="U30" s="95">
        <f t="shared" si="28"/>
        <v>0</v>
      </c>
      <c r="V30" s="95">
        <f t="shared" si="16"/>
        <v>0.07024062831</v>
      </c>
      <c r="W30" s="96">
        <f t="shared" si="17"/>
        <v>0</v>
      </c>
      <c r="X30" s="92">
        <f t="shared" si="18"/>
        <v>45812</v>
      </c>
      <c r="Y30" s="93">
        <f t="shared" si="19"/>
        <v>97</v>
      </c>
      <c r="Z30" s="94">
        <f t="shared" si="20"/>
        <v>90</v>
      </c>
      <c r="AA30" s="94">
        <f t="shared" si="21"/>
        <v>180</v>
      </c>
      <c r="AB30" s="95">
        <f>IF(Z30=1,VLOOKUP($B30,'Tổng hợp'!$A:$S,2,0),
IF(Z30=7,VLOOKUP($B30,'Tổng hợp'!$A:$S,3,0),
IF(Z30=14,VLOOKUP($B30,'Tổng hợp'!$A:$T,4,0),
IF(Z30=30,VLOOKUP($B30,'Tổng hợp'!$A:$T,5,0),
IF(Z30=60,VLOOKUP($B30,'Tổng hợp'!$A:$T,6,0),
IF(Z30=90,VLOOKUP($B30,'Tổng hợp'!$A:$T,7,0),
IF(Z30=180,VLOOKUP($B30,'Tổng hợp'!$A:$T,8,0),
IF(Z30=270,VLOOKUP($B30,'Tổng hợp'!$A:$T,9,0),
IF(Z30=365,VLOOKUP($B30,'Tổng hợp'!$A:$S,10,0),
IF(Z30=730,VLOOKUP($B30,'Tổng hợp'!$A:$S,11,0),
IF(Z30=1095,VLOOKUP($B30,'Tổng hợp'!$A:$S,12,0),
IF(Z30=1460,VLOOKUP($B30,'Tổng hợp'!$A:$S,13,0),
IF(Z30=1825,VLOOKUP($B30,'Tổng hợp'!$A:$S,14,0),
IF(Z30=2555,VLOOKUP($B30,'Tổng hợp'!$A:$S,15,0),
IF(Z30=3650,VLOOKUP($B30,'Tổng hợp'!$A:$S,16,0),
IF(Z30=5475,VLOOKUP($B30,'Tổng hợp'!$A:$S,17,0),
IF(Z30=7300,VLOOKUP($B30,'Tổng hợp'!$A:$S,18,0),
IF(Z30=10950,VLOOKUP($B30,'Tổng hợp'!$A:$S,19,0),
""))))))))))))))))))</f>
        <v>0.01966871028</v>
      </c>
      <c r="AC30" s="95">
        <f>IF(AA30=1,VLOOKUP($B30,'Tổng hợp'!$A:$S,2,0),
IF(AA30=7,VLOOKUP($B30,'Tổng hợp'!$A:$S,3,0),
IF(AA30=14,VLOOKUP($B30,'Tổng hợp'!$A:$T,4,0),
IF(AA30=30,VLOOKUP($B30,'Tổng hợp'!$A:$T,5,0),
IF(AA30=60,VLOOKUP($B30,'Tổng hợp'!$A:$T,6,0),
IF(AA30=90,VLOOKUP($B30,'Tổng hợp'!$A:$T,7,0),
IF(AA30=180,VLOOKUP($B30,'Tổng hợp'!$A:$T,8,0),
IF(AA30=270,VLOOKUP($B30,'Tổng hợp'!$A:$T,9,0),
IF(AA30=365,VLOOKUP($B30,'Tổng hợp'!$A:$S,10,0),
IF(AA30=730,VLOOKUP($B30,'Tổng hợp'!$A:$S,11,0),
IF(AA30=1095,VLOOKUP($B30,'Tổng hợp'!$A:$S,12,0),
IF(AA30=1460,VLOOKUP($B30,'Tổng hợp'!$A:$S,13,0),
IF(AA30=1825,VLOOKUP($B30,'Tổng hợp'!$A:$S,14,0),
IF(AA30=2555,VLOOKUP($B30,'Tổng hợp'!$A:$S,15,0),
IF(AA30=3650,VLOOKUP($B30,'Tổng hợp'!$A:$S,16,0),
IF(AA30=5475,VLOOKUP($B30,'Tổng hợp'!$A:$S,17,0),
IF(AA30=7300,VLOOKUP($B30,'Tổng hợp'!$A:$S,18,0),
IF(AA30=10950,VLOOKUP($B30,'Tổng hợp'!$A:$S,19,0),
""))))))))))))))))))</f>
        <v>0.02052897196</v>
      </c>
      <c r="AD30" s="95">
        <f t="shared" si="22"/>
        <v>0.07104561952</v>
      </c>
      <c r="AE30" s="95">
        <f t="shared" si="23"/>
        <v>-0.0001906931098</v>
      </c>
      <c r="AF30" s="95">
        <f t="shared" si="24"/>
        <v>0.07022723518</v>
      </c>
      <c r="AG30" s="96">
        <f t="shared" si="25"/>
        <v>49106237137</v>
      </c>
      <c r="AH30" s="97">
        <f t="shared" si="26"/>
        <v>52551980815</v>
      </c>
      <c r="AI30" s="96">
        <f t="shared" si="27"/>
        <v>-118709910.5</v>
      </c>
      <c r="AJ30" s="9"/>
      <c r="AK30" s="12"/>
    </row>
    <row r="31" ht="16.5" customHeight="1">
      <c r="A31" s="90">
        <v>12.0</v>
      </c>
      <c r="B31" s="91">
        <f>HLOOKUP(B30,VBMA!$A:$A,VLOOKUP(B30,VBMA!A:AF,32,0) +1)</f>
        <v>45714</v>
      </c>
      <c r="C31" s="92">
        <f t="shared" si="1"/>
        <v>45812</v>
      </c>
      <c r="D31" s="92">
        <f t="shared" si="2"/>
        <v>45812</v>
      </c>
      <c r="E31" s="93">
        <f t="shared" si="3"/>
        <v>84</v>
      </c>
      <c r="F31" s="94">
        <f t="shared" si="4"/>
        <v>60</v>
      </c>
      <c r="G31" s="94">
        <f t="shared" si="5"/>
        <v>90</v>
      </c>
      <c r="H31" s="95">
        <f>IF(F31=1,VLOOKUP($B31,'Tổng hợp'!$A:$S,2,0),
IF(F31=7,VLOOKUP($B31,'Tổng hợp'!$A:$S,3,0),
IF(F31=14,VLOOKUP($B31,'Tổng hợp'!$A:$T,4,0),
IF(F31=30,VLOOKUP($B31,'Tổng hợp'!$A:$T,5,0),
IF(F31=60,VLOOKUP($B31,'Tổng hợp'!$A:$T,6,0),
IF(F31=90,VLOOKUP($B31,'Tổng hợp'!$A:$T,7,0),
IF(F31=180,VLOOKUP($B31,'Tổng hợp'!$A:$T,8,0),
IF(F31=270,VLOOKUP($B31,'Tổng hợp'!$A:$T,9,0),
IF(F31=365,VLOOKUP($B31,'Tổng hợp'!$A:$S,10,0),
IF(F31=730,VLOOKUP($B31,'Tổng hợp'!$A:$S,11,0),
IF(F31=1095,VLOOKUP($B31,'Tổng hợp'!$A:$S,12,0),
IF(F31=1460,VLOOKUP($B31,'Tổng hợp'!$A:$S,13,0),
IF(F31=1825,VLOOKUP($B31,'Tổng hợp'!$A:$S,14,0),
IF(F31=2555,VLOOKUP($B31,'Tổng hợp'!$A:$S,15,0),
IF(F31=3650,VLOOKUP($B31,'Tổng hợp'!$A:$S,16,0),
IF(F31=5475,VLOOKUP($B31,'Tổng hợp'!$A:$S,17,0),
IF(F31=7300,VLOOKUP($B31,'Tổng hợp'!$A:$S,18,0),
IF(F31=10950,VLOOKUP($B31,'Tổng hợp'!$A:$S,19,0),
""))))))))))))))))))</f>
        <v>0.01929288889</v>
      </c>
      <c r="I31" s="95">
        <f>IF(G31=1,VLOOKUP($B31,'Tổng hợp'!$A:$S,2,0),
IF(G31=7,VLOOKUP($B31,'Tổng hợp'!$A:$S,3,0),
IF(G31=14,VLOOKUP($B31,'Tổng hợp'!$A:$T,4,0),
IF(G31=30,VLOOKUP($B31,'Tổng hợp'!$A:$T,5,0),
IF(G31=60,VLOOKUP($B31,'Tổng hợp'!$A:$T,6,0),
IF(G31=90,VLOOKUP($B31,'Tổng hợp'!$A:$T,7,0),
IF(G31=180,VLOOKUP($B31,'Tổng hợp'!$A:$T,8,0),
IF(G31=270,VLOOKUP($B31,'Tổng hợp'!$A:$T,9,0),
IF(G31=365,VLOOKUP($B31,'Tổng hợp'!$A:$S,10,0),
IF(G31=730,VLOOKUP($B31,'Tổng hợp'!$A:$S,11,0),
IF(G31=1095,VLOOKUP($B31,'Tổng hợp'!$A:$S,12,0),
IF(G31=1460,VLOOKUP($B31,'Tổng hợp'!$A:$S,13,0),
IF(G31=1825,VLOOKUP($B31,'Tổng hợp'!$A:$S,14,0),
IF(G31=2555,VLOOKUP($B31,'Tổng hợp'!$A:$S,15,0),
IF(G31=3650,VLOOKUP($B31,'Tổng hợp'!$A:$S,16,0),
IF(G31=5475,VLOOKUP($B31,'Tổng hợp'!$A:$S,17,0),
IF(G31=7300,VLOOKUP($B31,'Tổng hợp'!$A:$S,18,0),
IF(G31=10950,VLOOKUP($B31,'Tổng hợp'!$A:$S,19,0),
""))))))))))))))))))</f>
        <v>0.0196802963</v>
      </c>
      <c r="J31" s="95">
        <f t="shared" si="6"/>
        <v>0.07091281481</v>
      </c>
      <c r="K31" s="95">
        <f t="shared" si="7"/>
        <v>-0.002529989746</v>
      </c>
      <c r="L31" s="95">
        <f t="shared" si="8"/>
        <v>0.07006314485</v>
      </c>
      <c r="M31" s="96">
        <f t="shared" si="9"/>
        <v>3445877642</v>
      </c>
      <c r="N31" s="92" t="b">
        <f t="shared" si="10"/>
        <v>0</v>
      </c>
      <c r="O31" s="93">
        <f t="shared" si="11"/>
        <v>-45728</v>
      </c>
      <c r="P31" s="94">
        <f t="shared" si="12"/>
        <v>0</v>
      </c>
      <c r="Q31" s="94">
        <f t="shared" si="13"/>
        <v>1</v>
      </c>
      <c r="R31" s="95" t="str">
        <f t="shared" si="14"/>
        <v/>
      </c>
      <c r="S31" s="95">
        <f>IF(Q31=1,VLOOKUP($B31,'Tổng hợp'!$A:$S,2,0),
IF(Q31=7,VLOOKUP($B31,'Tổng hợp'!$A:$S,3,0),
IF(Q31=14,VLOOKUP($B31,'Tổng hợp'!$A:$T,4,0),
IF(Q31=30,VLOOKUP($B31,'Tổng hợp'!$A:$T,5,0),
IF(Q31=60,VLOOKUP($B31,'Tổng hợp'!$A:$T,6,0),
IF(Q31=90,VLOOKUP($B31,'Tổng hợp'!$A:$T,7,0),
IF(Q31=180,VLOOKUP($B31,'Tổng hợp'!$A:$T,8,0),
IF(Q31=270,VLOOKUP($B31,'Tổng hợp'!$A:$T,9,0),
IF(Q31=365,VLOOKUP($B31,'Tổng hợp'!$A:$S,10,0),
IF(Q31=730,VLOOKUP($B31,'Tổng hợp'!$A:$S,11,0),
IF(Q31=1095,VLOOKUP($B31,'Tổng hợp'!$A:$S,12,0),
IF(Q31=1460,VLOOKUP($B31,'Tổng hợp'!$A:$S,13,0),
IF(Q31=1825,VLOOKUP($B31,'Tổng hợp'!$A:$S,14,0),
IF(Q31=2555,VLOOKUP($B31,'Tổng hợp'!$A:$S,15,0),
IF(Q31=3650,VLOOKUP($B31,'Tổng hợp'!$A:$S,16,0),
IF(Q31=5475,VLOOKUP($B31,'Tổng hợp'!$A:$S,17,0),
IF(Q31=7300,VLOOKUP($B31,'Tổng hợp'!$A:$S,18,0),
IF(Q31=10950,VLOOKUP($B31,'Tổng hợp'!$A:$S,19,0),
""))))))))))))))))))</f>
        <v>0.01627111111</v>
      </c>
      <c r="T31" s="95">
        <f t="shared" si="15"/>
        <v>0.05131</v>
      </c>
      <c r="U31" s="95">
        <f t="shared" si="28"/>
        <v>0</v>
      </c>
      <c r="V31" s="95">
        <f t="shared" si="16"/>
        <v>0.07024062831</v>
      </c>
      <c r="W31" s="96">
        <f t="shared" si="17"/>
        <v>0</v>
      </c>
      <c r="X31" s="92">
        <f t="shared" si="18"/>
        <v>45812</v>
      </c>
      <c r="Y31" s="93">
        <f t="shared" si="19"/>
        <v>98</v>
      </c>
      <c r="Z31" s="94">
        <f t="shared" si="20"/>
        <v>90</v>
      </c>
      <c r="AA31" s="94">
        <f t="shared" si="21"/>
        <v>180</v>
      </c>
      <c r="AB31" s="95">
        <f>IF(Z31=1,VLOOKUP($B31,'Tổng hợp'!$A:$S,2,0),
IF(Z31=7,VLOOKUP($B31,'Tổng hợp'!$A:$S,3,0),
IF(Z31=14,VLOOKUP($B31,'Tổng hợp'!$A:$T,4,0),
IF(Z31=30,VLOOKUP($B31,'Tổng hợp'!$A:$T,5,0),
IF(Z31=60,VLOOKUP($B31,'Tổng hợp'!$A:$T,6,0),
IF(Z31=90,VLOOKUP($B31,'Tổng hợp'!$A:$T,7,0),
IF(Z31=180,VLOOKUP($B31,'Tổng hợp'!$A:$T,8,0),
IF(Z31=270,VLOOKUP($B31,'Tổng hợp'!$A:$T,9,0),
IF(Z31=365,VLOOKUP($B31,'Tổng hợp'!$A:$S,10,0),
IF(Z31=730,VLOOKUP($B31,'Tổng hợp'!$A:$S,11,0),
IF(Z31=1095,VLOOKUP($B31,'Tổng hợp'!$A:$S,12,0),
IF(Z31=1460,VLOOKUP($B31,'Tổng hợp'!$A:$S,13,0),
IF(Z31=1825,VLOOKUP($B31,'Tổng hợp'!$A:$S,14,0),
IF(Z31=2555,VLOOKUP($B31,'Tổng hợp'!$A:$S,15,0),
IF(Z31=3650,VLOOKUP($B31,'Tổng hợp'!$A:$S,16,0),
IF(Z31=5475,VLOOKUP($B31,'Tổng hợp'!$A:$S,17,0),
IF(Z31=7300,VLOOKUP($B31,'Tổng hợp'!$A:$S,18,0),
IF(Z31=10950,VLOOKUP($B31,'Tổng hợp'!$A:$S,19,0),
""))))))))))))))))))</f>
        <v>0.0196802963</v>
      </c>
      <c r="AC31" s="95">
        <f>IF(AA31=1,VLOOKUP($B31,'Tổng hợp'!$A:$S,2,0),
IF(AA31=7,VLOOKUP($B31,'Tổng hợp'!$A:$S,3,0),
IF(AA31=14,VLOOKUP($B31,'Tổng hợp'!$A:$T,4,0),
IF(AA31=30,VLOOKUP($B31,'Tổng hợp'!$A:$T,5,0),
IF(AA31=60,VLOOKUP($B31,'Tổng hợp'!$A:$T,6,0),
IF(AA31=90,VLOOKUP($B31,'Tổng hợp'!$A:$T,7,0),
IF(AA31=180,VLOOKUP($B31,'Tổng hợp'!$A:$T,8,0),
IF(AA31=270,VLOOKUP($B31,'Tổng hợp'!$A:$T,9,0),
IF(AA31=365,VLOOKUP($B31,'Tổng hợp'!$A:$S,10,0),
IF(AA31=730,VLOOKUP($B31,'Tổng hợp'!$A:$S,11,0),
IF(AA31=1095,VLOOKUP($B31,'Tổng hợp'!$A:$S,12,0),
IF(AA31=1460,VLOOKUP($B31,'Tổng hợp'!$A:$S,13,0),
IF(AA31=1825,VLOOKUP($B31,'Tổng hợp'!$A:$S,14,0),
IF(AA31=2555,VLOOKUP($B31,'Tổng hợp'!$A:$S,15,0),
IF(AA31=3650,VLOOKUP($B31,'Tổng hợp'!$A:$S,16,0),
IF(AA31=5475,VLOOKUP($B31,'Tổng hợp'!$A:$S,17,0),
IF(AA31=7300,VLOOKUP($B31,'Tổng hợp'!$A:$S,18,0),
IF(AA31=10950,VLOOKUP($B31,'Tổng hợp'!$A:$S,19,0),
""))))))))))))))))))</f>
        <v>0.02045511111</v>
      </c>
      <c r="AD31" s="95">
        <f t="shared" si="22"/>
        <v>0.07105916872</v>
      </c>
      <c r="AE31" s="95">
        <f t="shared" si="23"/>
        <v>-0.002220256702</v>
      </c>
      <c r="AF31" s="95">
        <f t="shared" si="24"/>
        <v>0.07008484908</v>
      </c>
      <c r="AG31" s="96">
        <f t="shared" si="25"/>
        <v>49098860733</v>
      </c>
      <c r="AH31" s="97">
        <f t="shared" si="26"/>
        <v>52544738375</v>
      </c>
      <c r="AI31" s="96">
        <f t="shared" si="27"/>
        <v>-125952350</v>
      </c>
      <c r="AJ31" s="9"/>
      <c r="AK31" s="12"/>
    </row>
    <row r="32" ht="16.5" customHeight="1">
      <c r="A32" s="90">
        <v>13.0</v>
      </c>
      <c r="B32" s="91">
        <f>HLOOKUP(B31,VBMA!$A:$A,VLOOKUP(B31,VBMA!A:AF,32,0) +1)</f>
        <v>45713</v>
      </c>
      <c r="C32" s="92">
        <f t="shared" si="1"/>
        <v>45812</v>
      </c>
      <c r="D32" s="92">
        <f t="shared" si="2"/>
        <v>45812</v>
      </c>
      <c r="E32" s="93">
        <f t="shared" si="3"/>
        <v>84</v>
      </c>
      <c r="F32" s="94">
        <f t="shared" si="4"/>
        <v>60</v>
      </c>
      <c r="G32" s="94">
        <f t="shared" si="5"/>
        <v>90</v>
      </c>
      <c r="H32" s="95">
        <f>IF(F32=1,VLOOKUP($B32,'Tổng hợp'!$A:$S,2,0),
IF(F32=7,VLOOKUP($B32,'Tổng hợp'!$A:$S,3,0),
IF(F32=14,VLOOKUP($B32,'Tổng hợp'!$A:$T,4,0),
IF(F32=30,VLOOKUP($B32,'Tổng hợp'!$A:$T,5,0),
IF(F32=60,VLOOKUP($B32,'Tổng hợp'!$A:$T,6,0),
IF(F32=90,VLOOKUP($B32,'Tổng hợp'!$A:$T,7,0),
IF(F32=180,VLOOKUP($B32,'Tổng hợp'!$A:$T,8,0),
IF(F32=270,VLOOKUP($B32,'Tổng hợp'!$A:$T,9,0),
IF(F32=365,VLOOKUP($B32,'Tổng hợp'!$A:$S,10,0),
IF(F32=730,VLOOKUP($B32,'Tổng hợp'!$A:$S,11,0),
IF(F32=1095,VLOOKUP($B32,'Tổng hợp'!$A:$S,12,0),
IF(F32=1460,VLOOKUP($B32,'Tổng hợp'!$A:$S,13,0),
IF(F32=1825,VLOOKUP($B32,'Tổng hợp'!$A:$S,14,0),
IF(F32=2555,VLOOKUP($B32,'Tổng hợp'!$A:$S,15,0),
IF(F32=3650,VLOOKUP($B32,'Tổng hợp'!$A:$S,16,0),
IF(F32=5475,VLOOKUP($B32,'Tổng hợp'!$A:$S,17,0),
IF(F32=7300,VLOOKUP($B32,'Tổng hợp'!$A:$S,18,0),
IF(F32=10950,VLOOKUP($B32,'Tổng hợp'!$A:$S,19,0),
""))))))))))))))))))</f>
        <v>0.01959545624</v>
      </c>
      <c r="I32" s="95">
        <f>IF(G32=1,VLOOKUP($B32,'Tổng hợp'!$A:$S,2,0),
IF(G32=7,VLOOKUP($B32,'Tổng hợp'!$A:$S,3,0),
IF(G32=14,VLOOKUP($B32,'Tổng hợp'!$A:$T,4,0),
IF(G32=30,VLOOKUP($B32,'Tổng hợp'!$A:$T,5,0),
IF(G32=60,VLOOKUP($B32,'Tổng hợp'!$A:$T,6,0),
IF(G32=90,VLOOKUP($B32,'Tổng hợp'!$A:$T,7,0),
IF(G32=180,VLOOKUP($B32,'Tổng hợp'!$A:$T,8,0),
IF(G32=270,VLOOKUP($B32,'Tổng hợp'!$A:$T,9,0),
IF(G32=365,VLOOKUP($B32,'Tổng hợp'!$A:$S,10,0),
IF(G32=730,VLOOKUP($B32,'Tổng hợp'!$A:$S,11,0),
IF(G32=1095,VLOOKUP($B32,'Tổng hợp'!$A:$S,12,0),
IF(G32=1460,VLOOKUP($B32,'Tổng hợp'!$A:$S,13,0),
IF(G32=1825,VLOOKUP($B32,'Tổng hợp'!$A:$S,14,0),
IF(G32=2555,VLOOKUP($B32,'Tổng hợp'!$A:$S,15,0),
IF(G32=3650,VLOOKUP($B32,'Tổng hợp'!$A:$S,16,0),
IF(G32=5475,VLOOKUP($B32,'Tổng hợp'!$A:$S,17,0),
IF(G32=7300,VLOOKUP($B32,'Tổng hợp'!$A:$S,18,0),
IF(G32=10950,VLOOKUP($B32,'Tổng hợp'!$A:$S,19,0),
""))))))))))))))))))</f>
        <v>0.01982919926</v>
      </c>
      <c r="J32" s="95">
        <f t="shared" si="6"/>
        <v>0.07109245065</v>
      </c>
      <c r="K32" s="95">
        <f t="shared" si="7"/>
        <v>0.001018573571</v>
      </c>
      <c r="L32" s="95">
        <f t="shared" si="8"/>
        <v>0.07031221001</v>
      </c>
      <c r="M32" s="96">
        <f t="shared" si="9"/>
        <v>3445693086</v>
      </c>
      <c r="N32" s="92" t="b">
        <f t="shared" si="10"/>
        <v>0</v>
      </c>
      <c r="O32" s="93">
        <f t="shared" si="11"/>
        <v>-45728</v>
      </c>
      <c r="P32" s="94">
        <f t="shared" si="12"/>
        <v>0</v>
      </c>
      <c r="Q32" s="94">
        <f t="shared" si="13"/>
        <v>1</v>
      </c>
      <c r="R32" s="95" t="str">
        <f t="shared" si="14"/>
        <v/>
      </c>
      <c r="S32" s="95">
        <f>IF(Q32=1,VLOOKUP($B32,'Tổng hợp'!$A:$S,2,0),
IF(Q32=7,VLOOKUP($B32,'Tổng hợp'!$A:$S,3,0),
IF(Q32=14,VLOOKUP($B32,'Tổng hợp'!$A:$T,4,0),
IF(Q32=30,VLOOKUP($B32,'Tổng hợp'!$A:$T,5,0),
IF(Q32=60,VLOOKUP($B32,'Tổng hợp'!$A:$T,6,0),
IF(Q32=90,VLOOKUP($B32,'Tổng hợp'!$A:$T,7,0),
IF(Q32=180,VLOOKUP($B32,'Tổng hợp'!$A:$T,8,0),
IF(Q32=270,VLOOKUP($B32,'Tổng hợp'!$A:$T,9,0),
IF(Q32=365,VLOOKUP($B32,'Tổng hợp'!$A:$S,10,0),
IF(Q32=730,VLOOKUP($B32,'Tổng hợp'!$A:$S,11,0),
IF(Q32=1095,VLOOKUP($B32,'Tổng hợp'!$A:$S,12,0),
IF(Q32=1460,VLOOKUP($B32,'Tổng hợp'!$A:$S,13,0),
IF(Q32=1825,VLOOKUP($B32,'Tổng hợp'!$A:$S,14,0),
IF(Q32=2555,VLOOKUP($B32,'Tổng hợp'!$A:$S,15,0),
IF(Q32=3650,VLOOKUP($B32,'Tổng hợp'!$A:$S,16,0),
IF(Q32=5475,VLOOKUP($B32,'Tổng hợp'!$A:$S,17,0),
IF(Q32=7300,VLOOKUP($B32,'Tổng hợp'!$A:$S,18,0),
IF(Q32=10950,VLOOKUP($B32,'Tổng hợp'!$A:$S,19,0),
""))))))))))))))))))</f>
        <v>0.01854361266</v>
      </c>
      <c r="T32" s="95">
        <f t="shared" si="15"/>
        <v>0.05131</v>
      </c>
      <c r="U32" s="95">
        <f t="shared" si="28"/>
        <v>0</v>
      </c>
      <c r="V32" s="95">
        <f t="shared" si="16"/>
        <v>0.07024062831</v>
      </c>
      <c r="W32" s="96">
        <f t="shared" si="17"/>
        <v>0</v>
      </c>
      <c r="X32" s="92">
        <f t="shared" si="18"/>
        <v>45812</v>
      </c>
      <c r="Y32" s="93">
        <f t="shared" si="19"/>
        <v>99</v>
      </c>
      <c r="Z32" s="94">
        <f t="shared" si="20"/>
        <v>90</v>
      </c>
      <c r="AA32" s="94">
        <f t="shared" si="21"/>
        <v>180</v>
      </c>
      <c r="AB32" s="95">
        <f>IF(Z32=1,VLOOKUP($B32,'Tổng hợp'!$A:$S,2,0),
IF(Z32=7,VLOOKUP($B32,'Tổng hợp'!$A:$S,3,0),
IF(Z32=14,VLOOKUP($B32,'Tổng hợp'!$A:$T,4,0),
IF(Z32=30,VLOOKUP($B32,'Tổng hợp'!$A:$T,5,0),
IF(Z32=60,VLOOKUP($B32,'Tổng hợp'!$A:$T,6,0),
IF(Z32=90,VLOOKUP($B32,'Tổng hợp'!$A:$T,7,0),
IF(Z32=180,VLOOKUP($B32,'Tổng hợp'!$A:$T,8,0),
IF(Z32=270,VLOOKUP($B32,'Tổng hợp'!$A:$T,9,0),
IF(Z32=365,VLOOKUP($B32,'Tổng hợp'!$A:$S,10,0),
IF(Z32=730,VLOOKUP($B32,'Tổng hợp'!$A:$S,11,0),
IF(Z32=1095,VLOOKUP($B32,'Tổng hợp'!$A:$S,12,0),
IF(Z32=1460,VLOOKUP($B32,'Tổng hợp'!$A:$S,13,0),
IF(Z32=1825,VLOOKUP($B32,'Tổng hợp'!$A:$S,14,0),
IF(Z32=2555,VLOOKUP($B32,'Tổng hợp'!$A:$S,15,0),
IF(Z32=3650,VLOOKUP($B32,'Tổng hợp'!$A:$S,16,0),
IF(Z32=5475,VLOOKUP($B32,'Tổng hợp'!$A:$S,17,0),
IF(Z32=7300,VLOOKUP($B32,'Tổng hợp'!$A:$S,18,0),
IF(Z32=10950,VLOOKUP($B32,'Tổng hợp'!$A:$S,19,0),
""))))))))))))))))))</f>
        <v>0.01982919926</v>
      </c>
      <c r="AC32" s="95">
        <f>IF(AA32=1,VLOOKUP($B32,'Tổng hợp'!$A:$S,2,0),
IF(AA32=7,VLOOKUP($B32,'Tổng hợp'!$A:$S,3,0),
IF(AA32=14,VLOOKUP($B32,'Tổng hợp'!$A:$T,4,0),
IF(AA32=30,VLOOKUP($B32,'Tổng hợp'!$A:$T,5,0),
IF(AA32=60,VLOOKUP($B32,'Tổng hợp'!$A:$T,6,0),
IF(AA32=90,VLOOKUP($B32,'Tổng hợp'!$A:$T,7,0),
IF(AA32=180,VLOOKUP($B32,'Tổng hợp'!$A:$T,8,0),
IF(AA32=270,VLOOKUP($B32,'Tổng hợp'!$A:$T,9,0),
IF(AA32=365,VLOOKUP($B32,'Tổng hợp'!$A:$S,10,0),
IF(AA32=730,VLOOKUP($B32,'Tổng hợp'!$A:$S,11,0),
IF(AA32=1095,VLOOKUP($B32,'Tổng hợp'!$A:$S,12,0),
IF(AA32=1460,VLOOKUP($B32,'Tổng hợp'!$A:$S,13,0),
IF(AA32=1825,VLOOKUP($B32,'Tổng hợp'!$A:$S,14,0),
IF(AA32=2555,VLOOKUP($B32,'Tổng hợp'!$A:$S,15,0),
IF(AA32=3650,VLOOKUP($B32,'Tổng hợp'!$A:$S,16,0),
IF(AA32=5475,VLOOKUP($B32,'Tổng hợp'!$A:$S,17,0),
IF(AA32=7300,VLOOKUP($B32,'Tổng hợp'!$A:$S,18,0),
IF(AA32=10950,VLOOKUP($B32,'Tổng hợp'!$A:$S,19,0),
""))))))))))))))))))</f>
        <v>0.02060834264</v>
      </c>
      <c r="AD32" s="95">
        <f t="shared" si="22"/>
        <v>0.07121711359</v>
      </c>
      <c r="AE32" s="95">
        <f t="shared" si="23"/>
        <v>0.0003919715751</v>
      </c>
      <c r="AF32" s="95">
        <f t="shared" si="24"/>
        <v>0.07026816603</v>
      </c>
      <c r="AG32" s="96">
        <f t="shared" si="25"/>
        <v>49087468934</v>
      </c>
      <c r="AH32" s="97">
        <f t="shared" si="26"/>
        <v>52533162020</v>
      </c>
      <c r="AI32" s="96">
        <f t="shared" si="27"/>
        <v>-137528705.2</v>
      </c>
      <c r="AJ32" s="9"/>
      <c r="AK32" s="12"/>
    </row>
    <row r="33" ht="16.5" customHeight="1">
      <c r="A33" s="90">
        <v>14.0</v>
      </c>
      <c r="B33" s="91">
        <f>HLOOKUP(B32,VBMA!$A:$A,VLOOKUP(B32,VBMA!A:AF,32,0) +1)</f>
        <v>45712</v>
      </c>
      <c r="C33" s="92">
        <f t="shared" si="1"/>
        <v>45812</v>
      </c>
      <c r="D33" s="92">
        <f t="shared" si="2"/>
        <v>45812</v>
      </c>
      <c r="E33" s="93">
        <f t="shared" si="3"/>
        <v>84</v>
      </c>
      <c r="F33" s="94">
        <f t="shared" si="4"/>
        <v>60</v>
      </c>
      <c r="G33" s="94">
        <f t="shared" si="5"/>
        <v>90</v>
      </c>
      <c r="H33" s="95">
        <f>IF(F33=1,VLOOKUP($B33,'Tổng hợp'!$A:$S,2,0),
IF(F33=7,VLOOKUP($B33,'Tổng hợp'!$A:$S,3,0),
IF(F33=14,VLOOKUP($B33,'Tổng hợp'!$A:$T,4,0),
IF(F33=30,VLOOKUP($B33,'Tổng hợp'!$A:$T,5,0),
IF(F33=60,VLOOKUP($B33,'Tổng hợp'!$A:$T,6,0),
IF(F33=90,VLOOKUP($B33,'Tổng hợp'!$A:$T,7,0),
IF(F33=180,VLOOKUP($B33,'Tổng hợp'!$A:$T,8,0),
IF(F33=270,VLOOKUP($B33,'Tổng hợp'!$A:$T,9,0),
IF(F33=365,VLOOKUP($B33,'Tổng hợp'!$A:$S,10,0),
IF(F33=730,VLOOKUP($B33,'Tổng hợp'!$A:$S,11,0),
IF(F33=1095,VLOOKUP($B33,'Tổng hợp'!$A:$S,12,0),
IF(F33=1460,VLOOKUP($B33,'Tổng hợp'!$A:$S,13,0),
IF(F33=1825,VLOOKUP($B33,'Tổng hợp'!$A:$S,14,0),
IF(F33=2555,VLOOKUP($B33,'Tổng hợp'!$A:$S,15,0),
IF(F33=3650,VLOOKUP($B33,'Tổng hợp'!$A:$S,16,0),
IF(F33=5475,VLOOKUP($B33,'Tổng hợp'!$A:$S,17,0),
IF(F33=7300,VLOOKUP($B33,'Tổng hợp'!$A:$S,18,0),
IF(F33=10950,VLOOKUP($B33,'Tổng hợp'!$A:$S,19,0),
""))))))))))))))))))</f>
        <v>0.01939783582</v>
      </c>
      <c r="I33" s="95">
        <f>IF(G33=1,VLOOKUP($B33,'Tổng hợp'!$A:$S,2,0),
IF(G33=7,VLOOKUP($B33,'Tổng hợp'!$A:$S,3,0),
IF(G33=14,VLOOKUP($B33,'Tổng hợp'!$A:$T,4,0),
IF(G33=30,VLOOKUP($B33,'Tổng hợp'!$A:$T,5,0),
IF(G33=60,VLOOKUP($B33,'Tổng hợp'!$A:$T,6,0),
IF(G33=90,VLOOKUP($B33,'Tổng hợp'!$A:$T,7,0),
IF(G33=180,VLOOKUP($B33,'Tổng hợp'!$A:$T,8,0),
IF(G33=270,VLOOKUP($B33,'Tổng hợp'!$A:$T,9,0),
IF(G33=365,VLOOKUP($B33,'Tổng hợp'!$A:$S,10,0),
IF(G33=730,VLOOKUP($B33,'Tổng hợp'!$A:$S,11,0),
IF(G33=1095,VLOOKUP($B33,'Tổng hợp'!$A:$S,12,0),
IF(G33=1460,VLOOKUP($B33,'Tổng hợp'!$A:$S,13,0),
IF(G33=1825,VLOOKUP($B33,'Tổng hợp'!$A:$S,14,0),
IF(G33=2555,VLOOKUP($B33,'Tổng hợp'!$A:$S,15,0),
IF(G33=3650,VLOOKUP($B33,'Tổng hợp'!$A:$S,16,0),
IF(G33=5475,VLOOKUP($B33,'Tổng hợp'!$A:$S,17,0),
IF(G33=7300,VLOOKUP($B33,'Tổng hợp'!$A:$S,18,0),
IF(G33=10950,VLOOKUP($B33,'Tổng hợp'!$A:$S,19,0),
""))))))))))))))))))</f>
        <v>0.01978813433</v>
      </c>
      <c r="J33" s="95">
        <f t="shared" si="6"/>
        <v>0.07102007463</v>
      </c>
      <c r="K33" s="95">
        <f t="shared" si="7"/>
        <v>0.0004193824833</v>
      </c>
      <c r="L33" s="95">
        <f t="shared" si="8"/>
        <v>0.07027009218</v>
      </c>
      <c r="M33" s="96">
        <f t="shared" si="9"/>
        <v>3445724291</v>
      </c>
      <c r="N33" s="92" t="b">
        <f t="shared" si="10"/>
        <v>0</v>
      </c>
      <c r="O33" s="93">
        <f t="shared" si="11"/>
        <v>-45728</v>
      </c>
      <c r="P33" s="94">
        <f t="shared" si="12"/>
        <v>0</v>
      </c>
      <c r="Q33" s="94">
        <f t="shared" si="13"/>
        <v>1</v>
      </c>
      <c r="R33" s="95" t="str">
        <f t="shared" si="14"/>
        <v/>
      </c>
      <c r="S33" s="95">
        <f>IF(Q33=1,VLOOKUP($B33,'Tổng hợp'!$A:$S,2,0),
IF(Q33=7,VLOOKUP($B33,'Tổng hợp'!$A:$S,3,0),
IF(Q33=14,VLOOKUP($B33,'Tổng hợp'!$A:$T,4,0),
IF(Q33=30,VLOOKUP($B33,'Tổng hợp'!$A:$T,5,0),
IF(Q33=60,VLOOKUP($B33,'Tổng hợp'!$A:$T,6,0),
IF(Q33=90,VLOOKUP($B33,'Tổng hợp'!$A:$T,7,0),
IF(Q33=180,VLOOKUP($B33,'Tổng hợp'!$A:$T,8,0),
IF(Q33=270,VLOOKUP($B33,'Tổng hợp'!$A:$T,9,0),
IF(Q33=365,VLOOKUP($B33,'Tổng hợp'!$A:$S,10,0),
IF(Q33=730,VLOOKUP($B33,'Tổng hợp'!$A:$S,11,0),
IF(Q33=1095,VLOOKUP($B33,'Tổng hợp'!$A:$S,12,0),
IF(Q33=1460,VLOOKUP($B33,'Tổng hợp'!$A:$S,13,0),
IF(Q33=1825,VLOOKUP($B33,'Tổng hợp'!$A:$S,14,0),
IF(Q33=2555,VLOOKUP($B33,'Tổng hợp'!$A:$S,15,0),
IF(Q33=3650,VLOOKUP($B33,'Tổng hợp'!$A:$S,16,0),
IF(Q33=5475,VLOOKUP($B33,'Tổng hợp'!$A:$S,17,0),
IF(Q33=7300,VLOOKUP($B33,'Tổng hợp'!$A:$S,18,0),
IF(Q33=10950,VLOOKUP($B33,'Tổng hợp'!$A:$S,19,0),
""))))))))))))))))))</f>
        <v>0.01768052239</v>
      </c>
      <c r="T33" s="95">
        <f t="shared" si="15"/>
        <v>0.05131</v>
      </c>
      <c r="U33" s="95">
        <f t="shared" si="28"/>
        <v>0</v>
      </c>
      <c r="V33" s="95">
        <f t="shared" si="16"/>
        <v>0.07024062831</v>
      </c>
      <c r="W33" s="96">
        <f t="shared" si="17"/>
        <v>0</v>
      </c>
      <c r="X33" s="92">
        <f t="shared" si="18"/>
        <v>45812</v>
      </c>
      <c r="Y33" s="93">
        <f t="shared" si="19"/>
        <v>100</v>
      </c>
      <c r="Z33" s="94">
        <f t="shared" si="20"/>
        <v>90</v>
      </c>
      <c r="AA33" s="94">
        <f t="shared" si="21"/>
        <v>180</v>
      </c>
      <c r="AB33" s="95">
        <f>IF(Z33=1,VLOOKUP($B33,'Tổng hợp'!$A:$S,2,0),
IF(Z33=7,VLOOKUP($B33,'Tổng hợp'!$A:$S,3,0),
IF(Z33=14,VLOOKUP($B33,'Tổng hợp'!$A:$T,4,0),
IF(Z33=30,VLOOKUP($B33,'Tổng hợp'!$A:$T,5,0),
IF(Z33=60,VLOOKUP($B33,'Tổng hợp'!$A:$T,6,0),
IF(Z33=90,VLOOKUP($B33,'Tổng hợp'!$A:$T,7,0),
IF(Z33=180,VLOOKUP($B33,'Tổng hợp'!$A:$T,8,0),
IF(Z33=270,VLOOKUP($B33,'Tổng hợp'!$A:$T,9,0),
IF(Z33=365,VLOOKUP($B33,'Tổng hợp'!$A:$S,10,0),
IF(Z33=730,VLOOKUP($B33,'Tổng hợp'!$A:$S,11,0),
IF(Z33=1095,VLOOKUP($B33,'Tổng hợp'!$A:$S,12,0),
IF(Z33=1460,VLOOKUP($B33,'Tổng hợp'!$A:$S,13,0),
IF(Z33=1825,VLOOKUP($B33,'Tổng hợp'!$A:$S,14,0),
IF(Z33=2555,VLOOKUP($B33,'Tổng hợp'!$A:$S,15,0),
IF(Z33=3650,VLOOKUP($B33,'Tổng hợp'!$A:$S,16,0),
IF(Z33=5475,VLOOKUP($B33,'Tổng hợp'!$A:$S,17,0),
IF(Z33=7300,VLOOKUP($B33,'Tổng hợp'!$A:$S,18,0),
IF(Z33=10950,VLOOKUP($B33,'Tổng hợp'!$A:$S,19,0),
""))))))))))))))))))</f>
        <v>0.01978813433</v>
      </c>
      <c r="AC33" s="95">
        <f>IF(AA33=1,VLOOKUP($B33,'Tổng hợp'!$A:$S,2,0),
IF(AA33=7,VLOOKUP($B33,'Tổng hợp'!$A:$S,3,0),
IF(AA33=14,VLOOKUP($B33,'Tổng hợp'!$A:$T,4,0),
IF(AA33=30,VLOOKUP($B33,'Tổng hợp'!$A:$T,5,0),
IF(AA33=60,VLOOKUP($B33,'Tổng hợp'!$A:$T,6,0),
IF(AA33=90,VLOOKUP($B33,'Tổng hợp'!$A:$T,7,0),
IF(AA33=180,VLOOKUP($B33,'Tổng hợp'!$A:$T,8,0),
IF(AA33=270,VLOOKUP($B33,'Tổng hợp'!$A:$T,9,0),
IF(AA33=365,VLOOKUP($B33,'Tổng hợp'!$A:$S,10,0),
IF(AA33=730,VLOOKUP($B33,'Tổng hợp'!$A:$S,11,0),
IF(AA33=1095,VLOOKUP($B33,'Tổng hợp'!$A:$S,12,0),
IF(AA33=1460,VLOOKUP($B33,'Tổng hợp'!$A:$S,13,0),
IF(AA33=1825,VLOOKUP($B33,'Tổng hợp'!$A:$S,14,0),
IF(AA33=2555,VLOOKUP($B33,'Tổng hợp'!$A:$S,15,0),
IF(AA33=3650,VLOOKUP($B33,'Tổng hợp'!$A:$S,16,0),
IF(AA33=5475,VLOOKUP($B33,'Tổng hợp'!$A:$S,17,0),
IF(AA33=7300,VLOOKUP($B33,'Tổng hợp'!$A:$S,18,0),
IF(AA33=10950,VLOOKUP($B33,'Tổng hợp'!$A:$S,19,0),
""))))))))))))))))))</f>
        <v>0.02060776119</v>
      </c>
      <c r="AD33" s="95">
        <f t="shared" si="22"/>
        <v>0.07118920398</v>
      </c>
      <c r="AE33" s="95">
        <f t="shared" si="23"/>
        <v>0.0002908205938</v>
      </c>
      <c r="AF33" s="95">
        <f t="shared" si="24"/>
        <v>0.0702610587</v>
      </c>
      <c r="AG33" s="96">
        <f t="shared" si="25"/>
        <v>49078426219</v>
      </c>
      <c r="AH33" s="97">
        <f t="shared" si="26"/>
        <v>52524150510</v>
      </c>
      <c r="AI33" s="96">
        <f t="shared" si="27"/>
        <v>-146540214.9</v>
      </c>
      <c r="AJ33" s="9"/>
      <c r="AK33" s="12"/>
    </row>
    <row r="34" ht="16.5" customHeight="1">
      <c r="A34" s="90">
        <v>15.0</v>
      </c>
      <c r="B34" s="91">
        <f>HLOOKUP(B33,VBMA!$A:$A,VLOOKUP(B33,VBMA!A:AF,32,0) +1)</f>
        <v>45709</v>
      </c>
      <c r="C34" s="92">
        <f t="shared" si="1"/>
        <v>45812</v>
      </c>
      <c r="D34" s="92">
        <f t="shared" si="2"/>
        <v>45812</v>
      </c>
      <c r="E34" s="93">
        <f t="shared" si="3"/>
        <v>84</v>
      </c>
      <c r="F34" s="94">
        <f t="shared" si="4"/>
        <v>60</v>
      </c>
      <c r="G34" s="94">
        <f t="shared" si="5"/>
        <v>90</v>
      </c>
      <c r="H34" s="95">
        <f>IF(F34=1,VLOOKUP($B34,'Tổng hợp'!$A:$S,2,0),
IF(F34=7,VLOOKUP($B34,'Tổng hợp'!$A:$S,3,0),
IF(F34=14,VLOOKUP($B34,'Tổng hợp'!$A:$T,4,0),
IF(F34=30,VLOOKUP($B34,'Tổng hợp'!$A:$T,5,0),
IF(F34=60,VLOOKUP($B34,'Tổng hợp'!$A:$T,6,0),
IF(F34=90,VLOOKUP($B34,'Tổng hợp'!$A:$T,7,0),
IF(F34=180,VLOOKUP($B34,'Tổng hợp'!$A:$T,8,0),
IF(F34=270,VLOOKUP($B34,'Tổng hợp'!$A:$T,9,0),
IF(F34=365,VLOOKUP($B34,'Tổng hợp'!$A:$S,10,0),
IF(F34=730,VLOOKUP($B34,'Tổng hợp'!$A:$S,11,0),
IF(F34=1095,VLOOKUP($B34,'Tổng hợp'!$A:$S,12,0),
IF(F34=1460,VLOOKUP($B34,'Tổng hợp'!$A:$S,13,0),
IF(F34=1825,VLOOKUP($B34,'Tổng hợp'!$A:$S,14,0),
IF(F34=2555,VLOOKUP($B34,'Tổng hợp'!$A:$S,15,0),
IF(F34=3650,VLOOKUP($B34,'Tổng hợp'!$A:$S,16,0),
IF(F34=5475,VLOOKUP($B34,'Tổng hợp'!$A:$S,17,0),
IF(F34=7300,VLOOKUP($B34,'Tổng hợp'!$A:$S,18,0),
IF(F34=10950,VLOOKUP($B34,'Tổng hợp'!$A:$S,19,0),
""))))))))))))))))))</f>
        <v>0.01937037037</v>
      </c>
      <c r="I34" s="95">
        <f>IF(G34=1,VLOOKUP($B34,'Tổng hợp'!$A:$S,2,0),
IF(G34=7,VLOOKUP($B34,'Tổng hợp'!$A:$S,3,0),
IF(G34=14,VLOOKUP($B34,'Tổng hợp'!$A:$T,4,0),
IF(G34=30,VLOOKUP($B34,'Tổng hợp'!$A:$T,5,0),
IF(G34=60,VLOOKUP($B34,'Tổng hợp'!$A:$T,6,0),
IF(G34=90,VLOOKUP($B34,'Tổng hợp'!$A:$T,7,0),
IF(G34=180,VLOOKUP($B34,'Tổng hợp'!$A:$T,8,0),
IF(G34=270,VLOOKUP($B34,'Tổng hợp'!$A:$T,9,0),
IF(G34=365,VLOOKUP($B34,'Tổng hợp'!$A:$S,10,0),
IF(G34=730,VLOOKUP($B34,'Tổng hợp'!$A:$S,11,0),
IF(G34=1095,VLOOKUP($B34,'Tổng hợp'!$A:$S,12,0),
IF(G34=1460,VLOOKUP($B34,'Tổng hợp'!$A:$S,13,0),
IF(G34=1825,VLOOKUP($B34,'Tổng hợp'!$A:$S,14,0),
IF(G34=2555,VLOOKUP($B34,'Tổng hợp'!$A:$S,15,0),
IF(G34=3650,VLOOKUP($B34,'Tổng hợp'!$A:$S,16,0),
IF(G34=5475,VLOOKUP($B34,'Tổng hợp'!$A:$S,17,0),
IF(G34=7300,VLOOKUP($B34,'Tổng hợp'!$A:$S,18,0),
IF(G34=10950,VLOOKUP($B34,'Tổng hợp'!$A:$S,19,0),
""))))))))))))))))))</f>
        <v>0.01975777778</v>
      </c>
      <c r="J34" s="95">
        <f t="shared" si="6"/>
        <v>0.0709902963</v>
      </c>
      <c r="K34" s="95">
        <f t="shared" si="7"/>
        <v>0.0002183113563</v>
      </c>
      <c r="L34" s="95">
        <f t="shared" si="8"/>
        <v>0.07025596431</v>
      </c>
      <c r="M34" s="96">
        <f t="shared" si="9"/>
        <v>3445734759</v>
      </c>
      <c r="N34" s="92" t="b">
        <f t="shared" si="10"/>
        <v>0</v>
      </c>
      <c r="O34" s="93">
        <f t="shared" si="11"/>
        <v>-45728</v>
      </c>
      <c r="P34" s="94">
        <f t="shared" si="12"/>
        <v>0</v>
      </c>
      <c r="Q34" s="94">
        <f t="shared" si="13"/>
        <v>1</v>
      </c>
      <c r="R34" s="95" t="str">
        <f t="shared" si="14"/>
        <v/>
      </c>
      <c r="S34" s="95">
        <f>IF(Q34=1,VLOOKUP($B34,'Tổng hợp'!$A:$S,2,0),
IF(Q34=7,VLOOKUP($B34,'Tổng hợp'!$A:$S,3,0),
IF(Q34=14,VLOOKUP($B34,'Tổng hợp'!$A:$T,4,0),
IF(Q34=30,VLOOKUP($B34,'Tổng hợp'!$A:$T,5,0),
IF(Q34=60,VLOOKUP($B34,'Tổng hợp'!$A:$T,6,0),
IF(Q34=90,VLOOKUP($B34,'Tổng hợp'!$A:$T,7,0),
IF(Q34=180,VLOOKUP($B34,'Tổng hợp'!$A:$T,8,0),
IF(Q34=270,VLOOKUP($B34,'Tổng hợp'!$A:$T,9,0),
IF(Q34=365,VLOOKUP($B34,'Tổng hợp'!$A:$S,10,0),
IF(Q34=730,VLOOKUP($B34,'Tổng hợp'!$A:$S,11,0),
IF(Q34=1095,VLOOKUP($B34,'Tổng hợp'!$A:$S,12,0),
IF(Q34=1460,VLOOKUP($B34,'Tổng hợp'!$A:$S,13,0),
IF(Q34=1825,VLOOKUP($B34,'Tổng hợp'!$A:$S,14,0),
IF(Q34=2555,VLOOKUP($B34,'Tổng hợp'!$A:$S,15,0),
IF(Q34=3650,VLOOKUP($B34,'Tổng hợp'!$A:$S,16,0),
IF(Q34=5475,VLOOKUP($B34,'Tổng hợp'!$A:$S,17,0),
IF(Q34=7300,VLOOKUP($B34,'Tổng hợp'!$A:$S,18,0),
IF(Q34=10950,VLOOKUP($B34,'Tổng hợp'!$A:$S,19,0),
""))))))))))))))))))</f>
        <v>0.01576748148</v>
      </c>
      <c r="T34" s="95">
        <f t="shared" si="15"/>
        <v>0.05131</v>
      </c>
      <c r="U34" s="95">
        <f t="shared" si="28"/>
        <v>0</v>
      </c>
      <c r="V34" s="95">
        <f t="shared" si="16"/>
        <v>0.07024062831</v>
      </c>
      <c r="W34" s="96">
        <f t="shared" si="17"/>
        <v>0</v>
      </c>
      <c r="X34" s="92">
        <f t="shared" si="18"/>
        <v>45812</v>
      </c>
      <c r="Y34" s="93">
        <f t="shared" si="19"/>
        <v>103</v>
      </c>
      <c r="Z34" s="94">
        <f t="shared" si="20"/>
        <v>90</v>
      </c>
      <c r="AA34" s="94">
        <f t="shared" si="21"/>
        <v>180</v>
      </c>
      <c r="AB34" s="95">
        <f>IF(Z34=1,VLOOKUP($B34,'Tổng hợp'!$A:$S,2,0),
IF(Z34=7,VLOOKUP($B34,'Tổng hợp'!$A:$S,3,0),
IF(Z34=14,VLOOKUP($B34,'Tổng hợp'!$A:$T,4,0),
IF(Z34=30,VLOOKUP($B34,'Tổng hợp'!$A:$T,5,0),
IF(Z34=60,VLOOKUP($B34,'Tổng hợp'!$A:$T,6,0),
IF(Z34=90,VLOOKUP($B34,'Tổng hợp'!$A:$T,7,0),
IF(Z34=180,VLOOKUP($B34,'Tổng hợp'!$A:$T,8,0),
IF(Z34=270,VLOOKUP($B34,'Tổng hợp'!$A:$T,9,0),
IF(Z34=365,VLOOKUP($B34,'Tổng hợp'!$A:$S,10,0),
IF(Z34=730,VLOOKUP($B34,'Tổng hợp'!$A:$S,11,0),
IF(Z34=1095,VLOOKUP($B34,'Tổng hợp'!$A:$S,12,0),
IF(Z34=1460,VLOOKUP($B34,'Tổng hợp'!$A:$S,13,0),
IF(Z34=1825,VLOOKUP($B34,'Tổng hợp'!$A:$S,14,0),
IF(Z34=2555,VLOOKUP($B34,'Tổng hợp'!$A:$S,15,0),
IF(Z34=3650,VLOOKUP($B34,'Tổng hợp'!$A:$S,16,0),
IF(Z34=5475,VLOOKUP($B34,'Tổng hợp'!$A:$S,17,0),
IF(Z34=7300,VLOOKUP($B34,'Tổng hợp'!$A:$S,18,0),
IF(Z34=10950,VLOOKUP($B34,'Tổng hợp'!$A:$S,19,0),
""))))))))))))))))))</f>
        <v>0.01975777778</v>
      </c>
      <c r="AC34" s="95">
        <f>IF(AA34=1,VLOOKUP($B34,'Tổng hợp'!$A:$S,2,0),
IF(AA34=7,VLOOKUP($B34,'Tổng hợp'!$A:$S,3,0),
IF(AA34=14,VLOOKUP($B34,'Tổng hợp'!$A:$T,4,0),
IF(AA34=30,VLOOKUP($B34,'Tổng hợp'!$A:$T,5,0),
IF(AA34=60,VLOOKUP($B34,'Tổng hợp'!$A:$T,6,0),
IF(AA34=90,VLOOKUP($B34,'Tổng hợp'!$A:$T,7,0),
IF(AA34=180,VLOOKUP($B34,'Tổng hợp'!$A:$T,8,0),
IF(AA34=270,VLOOKUP($B34,'Tổng hợp'!$A:$T,9,0),
IF(AA34=365,VLOOKUP($B34,'Tổng hợp'!$A:$S,10,0),
IF(AA34=730,VLOOKUP($B34,'Tổng hợp'!$A:$S,11,0),
IF(AA34=1095,VLOOKUP($B34,'Tổng hợp'!$A:$S,12,0),
IF(AA34=1460,VLOOKUP($B34,'Tổng hợp'!$A:$S,13,0),
IF(AA34=1825,VLOOKUP($B34,'Tổng hợp'!$A:$S,14,0),
IF(AA34=2555,VLOOKUP($B34,'Tổng hợp'!$A:$S,15,0),
IF(AA34=3650,VLOOKUP($B34,'Tổng hợp'!$A:$S,16,0),
IF(AA34=5475,VLOOKUP($B34,'Tổng hợp'!$A:$S,17,0),
IF(AA34=7300,VLOOKUP($B34,'Tổng hợp'!$A:$S,18,0),
IF(AA34=10950,VLOOKUP($B34,'Tổng hợp'!$A:$S,19,0),
""))))))))))))))))))</f>
        <v>0.02045511111</v>
      </c>
      <c r="AD34" s="95">
        <f t="shared" si="22"/>
        <v>0.0711685037</v>
      </c>
      <c r="AE34" s="95">
        <f t="shared" si="23"/>
        <v>-0.0001088645398</v>
      </c>
      <c r="AF34" s="95">
        <f t="shared" si="24"/>
        <v>0.07023298201</v>
      </c>
      <c r="AG34" s="96">
        <f t="shared" si="25"/>
        <v>49051406142</v>
      </c>
      <c r="AH34" s="97">
        <f t="shared" si="26"/>
        <v>52497140901</v>
      </c>
      <c r="AI34" s="96">
        <f t="shared" si="27"/>
        <v>-173549824.2</v>
      </c>
      <c r="AJ34" s="9"/>
      <c r="AK34" s="12"/>
    </row>
    <row r="35" ht="16.5" customHeight="1">
      <c r="A35" s="90">
        <v>16.0</v>
      </c>
      <c r="B35" s="91">
        <f>HLOOKUP(B34,VBMA!$A:$A,VLOOKUP(B34,VBMA!A:AF,32,0) +1)</f>
        <v>45708</v>
      </c>
      <c r="C35" s="92">
        <f t="shared" si="1"/>
        <v>45812</v>
      </c>
      <c r="D35" s="92">
        <f t="shared" si="2"/>
        <v>45812</v>
      </c>
      <c r="E35" s="93">
        <f t="shared" si="3"/>
        <v>84</v>
      </c>
      <c r="F35" s="94">
        <f t="shared" si="4"/>
        <v>60</v>
      </c>
      <c r="G35" s="94">
        <f t="shared" si="5"/>
        <v>90</v>
      </c>
      <c r="H35" s="95">
        <f>IF(F35=1,VLOOKUP($B35,'Tổng hợp'!$A:$S,2,0),
IF(F35=7,VLOOKUP($B35,'Tổng hợp'!$A:$S,3,0),
IF(F35=14,VLOOKUP($B35,'Tổng hợp'!$A:$T,4,0),
IF(F35=30,VLOOKUP($B35,'Tổng hợp'!$A:$T,5,0),
IF(F35=60,VLOOKUP($B35,'Tổng hợp'!$A:$T,6,0),
IF(F35=90,VLOOKUP($B35,'Tổng hợp'!$A:$T,7,0),
IF(F35=180,VLOOKUP($B35,'Tổng hợp'!$A:$T,8,0),
IF(F35=270,VLOOKUP($B35,'Tổng hợp'!$A:$T,9,0),
IF(F35=365,VLOOKUP($B35,'Tổng hợp'!$A:$S,10,0),
IF(F35=730,VLOOKUP($B35,'Tổng hợp'!$A:$S,11,0),
IF(F35=1095,VLOOKUP($B35,'Tổng hợp'!$A:$S,12,0),
IF(F35=1460,VLOOKUP($B35,'Tổng hợp'!$A:$S,13,0),
IF(F35=1825,VLOOKUP($B35,'Tổng hợp'!$A:$S,14,0),
IF(F35=2555,VLOOKUP($B35,'Tổng hợp'!$A:$S,15,0),
IF(F35=3650,VLOOKUP($B35,'Tổng hợp'!$A:$S,16,0),
IF(F35=5475,VLOOKUP($B35,'Tổng hợp'!$A:$S,17,0),
IF(F35=7300,VLOOKUP($B35,'Tổng hợp'!$A:$S,18,0),
IF(F35=10950,VLOOKUP($B35,'Tổng hợp'!$A:$S,19,0),
""))))))))))))))))))</f>
        <v>0.01929288889</v>
      </c>
      <c r="I35" s="95">
        <f>IF(G35=1,VLOOKUP($B35,'Tổng hợp'!$A:$S,2,0),
IF(G35=7,VLOOKUP($B35,'Tổng hợp'!$A:$S,3,0),
IF(G35=14,VLOOKUP($B35,'Tổng hợp'!$A:$T,4,0),
IF(G35=30,VLOOKUP($B35,'Tổng hợp'!$A:$T,5,0),
IF(G35=60,VLOOKUP($B35,'Tổng hợp'!$A:$T,6,0),
IF(G35=90,VLOOKUP($B35,'Tổng hợp'!$A:$T,7,0),
IF(G35=180,VLOOKUP($B35,'Tổng hợp'!$A:$T,8,0),
IF(G35=270,VLOOKUP($B35,'Tổng hợp'!$A:$T,9,0),
IF(G35=365,VLOOKUP($B35,'Tổng hợp'!$A:$S,10,0),
IF(G35=730,VLOOKUP($B35,'Tổng hợp'!$A:$S,11,0),
IF(G35=1095,VLOOKUP($B35,'Tổng hợp'!$A:$S,12,0),
IF(G35=1460,VLOOKUP($B35,'Tổng hợp'!$A:$S,13,0),
IF(G35=1825,VLOOKUP($B35,'Tổng hợp'!$A:$S,14,0),
IF(G35=2555,VLOOKUP($B35,'Tổng hợp'!$A:$S,15,0),
IF(G35=3650,VLOOKUP($B35,'Tổng hợp'!$A:$S,16,0),
IF(G35=5475,VLOOKUP($B35,'Tổng hợp'!$A:$S,17,0),
IF(G35=7300,VLOOKUP($B35,'Tổng hợp'!$A:$S,18,0),
IF(G35=10950,VLOOKUP($B35,'Tổng hợp'!$A:$S,19,0),
""))))))))))))))))))</f>
        <v>0.01975777778</v>
      </c>
      <c r="J35" s="95">
        <f t="shared" si="6"/>
        <v>0.0709748</v>
      </c>
      <c r="K35" s="95">
        <f t="shared" si="7"/>
        <v>-0.00428311339</v>
      </c>
      <c r="L35" s="95">
        <f t="shared" si="8"/>
        <v>0.0699404231</v>
      </c>
      <c r="M35" s="96">
        <f t="shared" si="9"/>
        <v>3445968597</v>
      </c>
      <c r="N35" s="92" t="b">
        <f t="shared" si="10"/>
        <v>0</v>
      </c>
      <c r="O35" s="93">
        <f t="shared" si="11"/>
        <v>-45728</v>
      </c>
      <c r="P35" s="94">
        <f t="shared" si="12"/>
        <v>0</v>
      </c>
      <c r="Q35" s="94">
        <f t="shared" si="13"/>
        <v>1</v>
      </c>
      <c r="R35" s="95" t="str">
        <f t="shared" si="14"/>
        <v/>
      </c>
      <c r="S35" s="95">
        <f>IF(Q35=1,VLOOKUP($B35,'Tổng hợp'!$A:$S,2,0),
IF(Q35=7,VLOOKUP($B35,'Tổng hợp'!$A:$S,3,0),
IF(Q35=14,VLOOKUP($B35,'Tổng hợp'!$A:$T,4,0),
IF(Q35=30,VLOOKUP($B35,'Tổng hợp'!$A:$T,5,0),
IF(Q35=60,VLOOKUP($B35,'Tổng hợp'!$A:$T,6,0),
IF(Q35=90,VLOOKUP($B35,'Tổng hợp'!$A:$T,7,0),
IF(Q35=180,VLOOKUP($B35,'Tổng hợp'!$A:$T,8,0),
IF(Q35=270,VLOOKUP($B35,'Tổng hợp'!$A:$T,9,0),
IF(Q35=365,VLOOKUP($B35,'Tổng hợp'!$A:$S,10,0),
IF(Q35=730,VLOOKUP($B35,'Tổng hợp'!$A:$S,11,0),
IF(Q35=1095,VLOOKUP($B35,'Tổng hợp'!$A:$S,12,0),
IF(Q35=1460,VLOOKUP($B35,'Tổng hợp'!$A:$S,13,0),
IF(Q35=1825,VLOOKUP($B35,'Tổng hợp'!$A:$S,14,0),
IF(Q35=2555,VLOOKUP($B35,'Tổng hợp'!$A:$S,15,0),
IF(Q35=3650,VLOOKUP($B35,'Tổng hợp'!$A:$S,16,0),
IF(Q35=5475,VLOOKUP($B35,'Tổng hợp'!$A:$S,17,0),
IF(Q35=7300,VLOOKUP($B35,'Tổng hợp'!$A:$S,18,0),
IF(Q35=10950,VLOOKUP($B35,'Tổng hợp'!$A:$S,19,0),
""))))))))))))))))))</f>
        <v>0.01619362963</v>
      </c>
      <c r="T35" s="95">
        <f t="shared" si="15"/>
        <v>0.05131</v>
      </c>
      <c r="U35" s="95">
        <f t="shared" si="28"/>
        <v>0</v>
      </c>
      <c r="V35" s="95">
        <f t="shared" si="16"/>
        <v>0.07024062831</v>
      </c>
      <c r="W35" s="96">
        <f t="shared" si="17"/>
        <v>0</v>
      </c>
      <c r="X35" s="92">
        <f t="shared" si="18"/>
        <v>45812</v>
      </c>
      <c r="Y35" s="93">
        <f t="shared" si="19"/>
        <v>104</v>
      </c>
      <c r="Z35" s="94">
        <f t="shared" si="20"/>
        <v>90</v>
      </c>
      <c r="AA35" s="94">
        <f t="shared" si="21"/>
        <v>180</v>
      </c>
      <c r="AB35" s="95">
        <f>IF(Z35=1,VLOOKUP($B35,'Tổng hợp'!$A:$S,2,0),
IF(Z35=7,VLOOKUP($B35,'Tổng hợp'!$A:$S,3,0),
IF(Z35=14,VLOOKUP($B35,'Tổng hợp'!$A:$T,4,0),
IF(Z35=30,VLOOKUP($B35,'Tổng hợp'!$A:$T,5,0),
IF(Z35=60,VLOOKUP($B35,'Tổng hợp'!$A:$T,6,0),
IF(Z35=90,VLOOKUP($B35,'Tổng hợp'!$A:$T,7,0),
IF(Z35=180,VLOOKUP($B35,'Tổng hợp'!$A:$T,8,0),
IF(Z35=270,VLOOKUP($B35,'Tổng hợp'!$A:$T,9,0),
IF(Z35=365,VLOOKUP($B35,'Tổng hợp'!$A:$S,10,0),
IF(Z35=730,VLOOKUP($B35,'Tổng hợp'!$A:$S,11,0),
IF(Z35=1095,VLOOKUP($B35,'Tổng hợp'!$A:$S,12,0),
IF(Z35=1460,VLOOKUP($B35,'Tổng hợp'!$A:$S,13,0),
IF(Z35=1825,VLOOKUP($B35,'Tổng hợp'!$A:$S,14,0),
IF(Z35=2555,VLOOKUP($B35,'Tổng hợp'!$A:$S,15,0),
IF(Z35=3650,VLOOKUP($B35,'Tổng hợp'!$A:$S,16,0),
IF(Z35=5475,VLOOKUP($B35,'Tổng hợp'!$A:$S,17,0),
IF(Z35=7300,VLOOKUP($B35,'Tổng hợp'!$A:$S,18,0),
IF(Z35=10950,VLOOKUP($B35,'Tổng hợp'!$A:$S,19,0),
""))))))))))))))))))</f>
        <v>0.01975777778</v>
      </c>
      <c r="AC35" s="95">
        <f>IF(AA35=1,VLOOKUP($B35,'Tổng hợp'!$A:$S,2,0),
IF(AA35=7,VLOOKUP($B35,'Tổng hợp'!$A:$S,3,0),
IF(AA35=14,VLOOKUP($B35,'Tổng hợp'!$A:$T,4,0),
IF(AA35=30,VLOOKUP($B35,'Tổng hợp'!$A:$T,5,0),
IF(AA35=60,VLOOKUP($B35,'Tổng hợp'!$A:$T,6,0),
IF(AA35=90,VLOOKUP($B35,'Tổng hợp'!$A:$T,7,0),
IF(AA35=180,VLOOKUP($B35,'Tổng hợp'!$A:$T,8,0),
IF(AA35=270,VLOOKUP($B35,'Tổng hợp'!$A:$T,9,0),
IF(AA35=365,VLOOKUP($B35,'Tổng hợp'!$A:$S,10,0),
IF(AA35=730,VLOOKUP($B35,'Tổng hợp'!$A:$S,11,0),
IF(AA35=1095,VLOOKUP($B35,'Tổng hợp'!$A:$S,12,0),
IF(AA35=1460,VLOOKUP($B35,'Tổng hợp'!$A:$S,13,0),
IF(AA35=1825,VLOOKUP($B35,'Tổng hợp'!$A:$S,14,0),
IF(AA35=2555,VLOOKUP($B35,'Tổng hợp'!$A:$S,15,0),
IF(AA35=3650,VLOOKUP($B35,'Tổng hợp'!$A:$S,16,0),
IF(AA35=5475,VLOOKUP($B35,'Tổng hợp'!$A:$S,17,0),
IF(AA35=7300,VLOOKUP($B35,'Tổng hợp'!$A:$S,18,0),
IF(AA35=10950,VLOOKUP($B35,'Tổng hợp'!$A:$S,19,0),
""))))))))))))))))))</f>
        <v>0.02045511111</v>
      </c>
      <c r="AD35" s="95">
        <f t="shared" si="22"/>
        <v>0.07117625185</v>
      </c>
      <c r="AE35" s="95">
        <f t="shared" si="23"/>
        <v>-0.003850671884</v>
      </c>
      <c r="AF35" s="95">
        <f t="shared" si="24"/>
        <v>0.06997067478</v>
      </c>
      <c r="AG35" s="96">
        <f t="shared" si="25"/>
        <v>49045710662</v>
      </c>
      <c r="AH35" s="97">
        <f t="shared" si="26"/>
        <v>52491679260</v>
      </c>
      <c r="AI35" s="96">
        <f t="shared" si="27"/>
        <v>-179011465.4</v>
      </c>
      <c r="AJ35" s="9"/>
      <c r="AK35" s="12"/>
    </row>
    <row r="36" ht="16.5" customHeight="1">
      <c r="A36" s="90">
        <v>17.0</v>
      </c>
      <c r="B36" s="91">
        <f>HLOOKUP(B35,VBMA!$A:$A,VLOOKUP(B35,VBMA!A:AF,32,0) +1)</f>
        <v>45707</v>
      </c>
      <c r="C36" s="92">
        <f t="shared" si="1"/>
        <v>45812</v>
      </c>
      <c r="D36" s="92">
        <f t="shared" si="2"/>
        <v>45812</v>
      </c>
      <c r="E36" s="93">
        <f t="shared" si="3"/>
        <v>84</v>
      </c>
      <c r="F36" s="94">
        <f t="shared" si="4"/>
        <v>60</v>
      </c>
      <c r="G36" s="94">
        <f t="shared" si="5"/>
        <v>90</v>
      </c>
      <c r="H36" s="95">
        <f>IF(F36=1,VLOOKUP($B36,'Tổng hợp'!$A:$S,2,0),
IF(F36=7,VLOOKUP($B36,'Tổng hợp'!$A:$S,3,0),
IF(F36=14,VLOOKUP($B36,'Tổng hợp'!$A:$T,4,0),
IF(F36=30,VLOOKUP($B36,'Tổng hợp'!$A:$T,5,0),
IF(F36=60,VLOOKUP($B36,'Tổng hợp'!$A:$T,6,0),
IF(F36=90,VLOOKUP($B36,'Tổng hợp'!$A:$T,7,0),
IF(F36=180,VLOOKUP($B36,'Tổng hợp'!$A:$T,8,0),
IF(F36=270,VLOOKUP($B36,'Tổng hợp'!$A:$T,9,0),
IF(F36=365,VLOOKUP($B36,'Tổng hợp'!$A:$S,10,0),
IF(F36=730,VLOOKUP($B36,'Tổng hợp'!$A:$S,11,0),
IF(F36=1095,VLOOKUP($B36,'Tổng hợp'!$A:$S,12,0),
IF(F36=1460,VLOOKUP($B36,'Tổng hợp'!$A:$S,13,0),
IF(F36=1825,VLOOKUP($B36,'Tổng hợp'!$A:$S,14,0),
IF(F36=2555,VLOOKUP($B36,'Tổng hợp'!$A:$S,15,0),
IF(F36=3650,VLOOKUP($B36,'Tổng hợp'!$A:$S,16,0),
IF(F36=5475,VLOOKUP($B36,'Tổng hợp'!$A:$S,17,0),
IF(F36=7300,VLOOKUP($B36,'Tổng hợp'!$A:$S,18,0),
IF(F36=10950,VLOOKUP($B36,'Tổng hợp'!$A:$S,19,0),
""))))))))))))))))))</f>
        <v>0.01959545624</v>
      </c>
      <c r="I36" s="95">
        <f>IF(G36=1,VLOOKUP($B36,'Tổng hợp'!$A:$S,2,0),
IF(G36=7,VLOOKUP($B36,'Tổng hợp'!$A:$S,3,0),
IF(G36=14,VLOOKUP($B36,'Tổng hợp'!$A:$T,4,0),
IF(G36=30,VLOOKUP($B36,'Tổng hợp'!$A:$T,5,0),
IF(G36=60,VLOOKUP($B36,'Tổng hợp'!$A:$T,6,0),
IF(G36=90,VLOOKUP($B36,'Tổng hợp'!$A:$T,7,0),
IF(G36=180,VLOOKUP($B36,'Tổng hợp'!$A:$T,8,0),
IF(G36=270,VLOOKUP($B36,'Tổng hợp'!$A:$T,9,0),
IF(G36=365,VLOOKUP($B36,'Tổng hợp'!$A:$S,10,0),
IF(G36=730,VLOOKUP($B36,'Tổng hợp'!$A:$S,11,0),
IF(G36=1095,VLOOKUP($B36,'Tổng hợp'!$A:$S,12,0),
IF(G36=1460,VLOOKUP($B36,'Tổng hợp'!$A:$S,13,0),
IF(G36=1825,VLOOKUP($B36,'Tổng hợp'!$A:$S,14,0),
IF(G36=2555,VLOOKUP($B36,'Tổng hợp'!$A:$S,15,0),
IF(G36=3650,VLOOKUP($B36,'Tổng hợp'!$A:$S,16,0),
IF(G36=5475,VLOOKUP($B36,'Tổng hợp'!$A:$S,17,0),
IF(G36=7300,VLOOKUP($B36,'Tổng hợp'!$A:$S,18,0),
IF(G36=10950,VLOOKUP($B36,'Tổng hợp'!$A:$S,19,0),
""))))))))))))))))))</f>
        <v>0.02006294227</v>
      </c>
      <c r="J36" s="95">
        <f t="shared" si="6"/>
        <v>0.07127944507</v>
      </c>
      <c r="K36" s="95">
        <f t="shared" si="7"/>
        <v>0.001422018293</v>
      </c>
      <c r="L36" s="95">
        <f t="shared" si="8"/>
        <v>0.07034058282</v>
      </c>
      <c r="M36" s="96">
        <f t="shared" si="9"/>
        <v>3445672065</v>
      </c>
      <c r="N36" s="92" t="b">
        <f t="shared" si="10"/>
        <v>0</v>
      </c>
      <c r="O36" s="93">
        <f t="shared" si="11"/>
        <v>-45728</v>
      </c>
      <c r="P36" s="94">
        <f t="shared" si="12"/>
        <v>0</v>
      </c>
      <c r="Q36" s="94">
        <f t="shared" si="13"/>
        <v>1</v>
      </c>
      <c r="R36" s="95" t="str">
        <f t="shared" si="14"/>
        <v/>
      </c>
      <c r="S36" s="95">
        <f>IF(Q36=1,VLOOKUP($B36,'Tổng hợp'!$A:$S,2,0),
IF(Q36=7,VLOOKUP($B36,'Tổng hợp'!$A:$S,3,0),
IF(Q36=14,VLOOKUP($B36,'Tổng hợp'!$A:$T,4,0),
IF(Q36=30,VLOOKUP($B36,'Tổng hợp'!$A:$T,5,0),
IF(Q36=60,VLOOKUP($B36,'Tổng hợp'!$A:$T,6,0),
IF(Q36=90,VLOOKUP($B36,'Tổng hợp'!$A:$T,7,0),
IF(Q36=180,VLOOKUP($B36,'Tổng hợp'!$A:$T,8,0),
IF(Q36=270,VLOOKUP($B36,'Tổng hợp'!$A:$T,9,0),
IF(Q36=365,VLOOKUP($B36,'Tổng hợp'!$A:$S,10,0),
IF(Q36=730,VLOOKUP($B36,'Tổng hợp'!$A:$S,11,0),
IF(Q36=1095,VLOOKUP($B36,'Tổng hợp'!$A:$S,12,0),
IF(Q36=1460,VLOOKUP($B36,'Tổng hợp'!$A:$S,13,0),
IF(Q36=1825,VLOOKUP($B36,'Tổng hợp'!$A:$S,14,0),
IF(Q36=2555,VLOOKUP($B36,'Tổng hợp'!$A:$S,15,0),
IF(Q36=3650,VLOOKUP($B36,'Tổng hợp'!$A:$S,16,0),
IF(Q36=5475,VLOOKUP($B36,'Tổng hợp'!$A:$S,17,0),
IF(Q36=7300,VLOOKUP($B36,'Tổng hợp'!$A:$S,18,0),
IF(Q36=10950,VLOOKUP($B36,'Tổng hợp'!$A:$S,19,0),
""))))))))))))))))))</f>
        <v>0.01686845438</v>
      </c>
      <c r="T36" s="95">
        <f t="shared" si="15"/>
        <v>0.05131</v>
      </c>
      <c r="U36" s="95">
        <f t="shared" si="28"/>
        <v>0</v>
      </c>
      <c r="V36" s="95">
        <f t="shared" si="16"/>
        <v>0.07024062831</v>
      </c>
      <c r="W36" s="96">
        <f t="shared" si="17"/>
        <v>0</v>
      </c>
      <c r="X36" s="92">
        <f t="shared" si="18"/>
        <v>45812</v>
      </c>
      <c r="Y36" s="93">
        <f t="shared" si="19"/>
        <v>105</v>
      </c>
      <c r="Z36" s="94">
        <f t="shared" si="20"/>
        <v>90</v>
      </c>
      <c r="AA36" s="94">
        <f t="shared" si="21"/>
        <v>180</v>
      </c>
      <c r="AB36" s="95">
        <f>IF(Z36=1,VLOOKUP($B36,'Tổng hợp'!$A:$S,2,0),
IF(Z36=7,VLOOKUP($B36,'Tổng hợp'!$A:$S,3,0),
IF(Z36=14,VLOOKUP($B36,'Tổng hợp'!$A:$T,4,0),
IF(Z36=30,VLOOKUP($B36,'Tổng hợp'!$A:$T,5,0),
IF(Z36=60,VLOOKUP($B36,'Tổng hợp'!$A:$T,6,0),
IF(Z36=90,VLOOKUP($B36,'Tổng hợp'!$A:$T,7,0),
IF(Z36=180,VLOOKUP($B36,'Tổng hợp'!$A:$T,8,0),
IF(Z36=270,VLOOKUP($B36,'Tổng hợp'!$A:$T,9,0),
IF(Z36=365,VLOOKUP($B36,'Tổng hợp'!$A:$S,10,0),
IF(Z36=730,VLOOKUP($B36,'Tổng hợp'!$A:$S,11,0),
IF(Z36=1095,VLOOKUP($B36,'Tổng hợp'!$A:$S,12,0),
IF(Z36=1460,VLOOKUP($B36,'Tổng hợp'!$A:$S,13,0),
IF(Z36=1825,VLOOKUP($B36,'Tổng hợp'!$A:$S,14,0),
IF(Z36=2555,VLOOKUP($B36,'Tổng hợp'!$A:$S,15,0),
IF(Z36=3650,VLOOKUP($B36,'Tổng hợp'!$A:$S,16,0),
IF(Z36=5475,VLOOKUP($B36,'Tổng hợp'!$A:$S,17,0),
IF(Z36=7300,VLOOKUP($B36,'Tổng hợp'!$A:$S,18,0),
IF(Z36=10950,VLOOKUP($B36,'Tổng hợp'!$A:$S,19,0),
""))))))))))))))))))</f>
        <v>0.02006294227</v>
      </c>
      <c r="AC36" s="95">
        <f>IF(AA36=1,VLOOKUP($B36,'Tổng hợp'!$A:$S,2,0),
IF(AA36=7,VLOOKUP($B36,'Tổng hợp'!$A:$S,3,0),
IF(AA36=14,VLOOKUP($B36,'Tổng hợp'!$A:$T,4,0),
IF(AA36=30,VLOOKUP($B36,'Tổng hợp'!$A:$T,5,0),
IF(AA36=60,VLOOKUP($B36,'Tổng hợp'!$A:$T,6,0),
IF(AA36=90,VLOOKUP($B36,'Tổng hợp'!$A:$T,7,0),
IF(AA36=180,VLOOKUP($B36,'Tổng hợp'!$A:$T,8,0),
IF(AA36=270,VLOOKUP($B36,'Tổng hợp'!$A:$T,9,0),
IF(AA36=365,VLOOKUP($B36,'Tổng hợp'!$A:$S,10,0),
IF(AA36=730,VLOOKUP($B36,'Tổng hợp'!$A:$S,11,0),
IF(AA36=1095,VLOOKUP($B36,'Tổng hợp'!$A:$S,12,0),
IF(AA36=1460,VLOOKUP($B36,'Tổng hợp'!$A:$S,13,0),
IF(AA36=1825,VLOOKUP($B36,'Tổng hợp'!$A:$S,14,0),
IF(AA36=2555,VLOOKUP($B36,'Tổng hợp'!$A:$S,15,0),
IF(AA36=3650,VLOOKUP($B36,'Tổng hợp'!$A:$S,16,0),
IF(AA36=5475,VLOOKUP($B36,'Tổng hợp'!$A:$S,17,0),
IF(AA36=7300,VLOOKUP($B36,'Tổng hợp'!$A:$S,18,0),
IF(AA36=10950,VLOOKUP($B36,'Tổng hợp'!$A:$S,19,0),
""))))))))))))))))))</f>
        <v>0.02053042831</v>
      </c>
      <c r="AD36" s="95">
        <f t="shared" si="22"/>
        <v>0.07145085661</v>
      </c>
      <c r="AE36" s="95">
        <f t="shared" si="23"/>
        <v>0.001273013889</v>
      </c>
      <c r="AF36" s="95">
        <f t="shared" si="24"/>
        <v>0.07033010254</v>
      </c>
      <c r="AG36" s="96">
        <f t="shared" si="25"/>
        <v>49031886124</v>
      </c>
      <c r="AH36" s="97">
        <f t="shared" si="26"/>
        <v>52477558189</v>
      </c>
      <c r="AI36" s="96">
        <f t="shared" si="27"/>
        <v>-193132536.3</v>
      </c>
      <c r="AJ36" s="9"/>
      <c r="AK36" s="12"/>
    </row>
    <row r="37" ht="16.5" customHeight="1">
      <c r="A37" s="90">
        <v>18.0</v>
      </c>
      <c r="B37" s="91">
        <f>HLOOKUP(B36,VBMA!$A:$A,VLOOKUP(B36,VBMA!A:AF,32,0) +1)</f>
        <v>45706</v>
      </c>
      <c r="C37" s="92">
        <f t="shared" si="1"/>
        <v>45812</v>
      </c>
      <c r="D37" s="92">
        <f t="shared" si="2"/>
        <v>45812</v>
      </c>
      <c r="E37" s="93">
        <f t="shared" si="3"/>
        <v>84</v>
      </c>
      <c r="F37" s="94">
        <f t="shared" si="4"/>
        <v>60</v>
      </c>
      <c r="G37" s="94">
        <f t="shared" si="5"/>
        <v>90</v>
      </c>
      <c r="H37" s="95">
        <f>IF(F37=1,VLOOKUP($B37,'Tổng hợp'!$A:$S,2,0),
IF(F37=7,VLOOKUP($B37,'Tổng hợp'!$A:$S,3,0),
IF(F37=14,VLOOKUP($B37,'Tổng hợp'!$A:$T,4,0),
IF(F37=30,VLOOKUP($B37,'Tổng hợp'!$A:$T,5,0),
IF(F37=60,VLOOKUP($B37,'Tổng hợp'!$A:$T,6,0),
IF(F37=90,VLOOKUP($B37,'Tổng hợp'!$A:$T,7,0),
IF(F37=180,VLOOKUP($B37,'Tổng hợp'!$A:$T,8,0),
IF(F37=270,VLOOKUP($B37,'Tổng hợp'!$A:$T,9,0),
IF(F37=365,VLOOKUP($B37,'Tổng hợp'!$A:$S,10,0),
IF(F37=730,VLOOKUP($B37,'Tổng hợp'!$A:$S,11,0),
IF(F37=1095,VLOOKUP($B37,'Tổng hợp'!$A:$S,12,0),
IF(F37=1460,VLOOKUP($B37,'Tổng hợp'!$A:$S,13,0),
IF(F37=1825,VLOOKUP($B37,'Tổng hợp'!$A:$S,14,0),
IF(F37=2555,VLOOKUP($B37,'Tổng hợp'!$A:$S,15,0),
IF(F37=3650,VLOOKUP($B37,'Tổng hợp'!$A:$S,16,0),
IF(F37=5475,VLOOKUP($B37,'Tổng hợp'!$A:$S,17,0),
IF(F37=7300,VLOOKUP($B37,'Tổng hợp'!$A:$S,18,0),
IF(F37=10950,VLOOKUP($B37,'Tổng hợp'!$A:$S,19,0),
""))))))))))))))))))</f>
        <v>0.01955649907</v>
      </c>
      <c r="I37" s="95">
        <f>IF(G37=1,VLOOKUP($B37,'Tổng hợp'!$A:$S,2,0),
IF(G37=7,VLOOKUP($B37,'Tổng hợp'!$A:$S,3,0),
IF(G37=14,VLOOKUP($B37,'Tổng hợp'!$A:$T,4,0),
IF(G37=30,VLOOKUP($B37,'Tổng hợp'!$A:$T,5,0),
IF(G37=60,VLOOKUP($B37,'Tổng hợp'!$A:$T,6,0),
IF(G37=90,VLOOKUP($B37,'Tổng hợp'!$A:$T,7,0),
IF(G37=180,VLOOKUP($B37,'Tổng hợp'!$A:$T,8,0),
IF(G37=270,VLOOKUP($B37,'Tổng hợp'!$A:$T,9,0),
IF(G37=365,VLOOKUP($B37,'Tổng hợp'!$A:$S,10,0),
IF(G37=730,VLOOKUP($B37,'Tổng hợp'!$A:$S,11,0),
IF(G37=1095,VLOOKUP($B37,'Tổng hợp'!$A:$S,12,0),
IF(G37=1460,VLOOKUP($B37,'Tổng hợp'!$A:$S,13,0),
IF(G37=1825,VLOOKUP($B37,'Tổng hợp'!$A:$S,14,0),
IF(G37=2555,VLOOKUP($B37,'Tổng hợp'!$A:$S,15,0),
IF(G37=3650,VLOOKUP($B37,'Tổng hợp'!$A:$S,16,0),
IF(G37=5475,VLOOKUP($B37,'Tổng hợp'!$A:$S,17,0),
IF(G37=7300,VLOOKUP($B37,'Tổng hợp'!$A:$S,18,0),
IF(G37=10950,VLOOKUP($B37,'Tổng hợp'!$A:$S,19,0),
""))))))))))))))))))</f>
        <v>0.01994607076</v>
      </c>
      <c r="J37" s="95">
        <f t="shared" si="6"/>
        <v>0.07117815642</v>
      </c>
      <c r="K37" s="95">
        <f t="shared" si="7"/>
        <v>0.003489809064</v>
      </c>
      <c r="L37" s="95">
        <f t="shared" si="8"/>
        <v>0.07048618291</v>
      </c>
      <c r="M37" s="96">
        <f t="shared" si="9"/>
        <v>3445564204</v>
      </c>
      <c r="N37" s="92" t="b">
        <f t="shared" si="10"/>
        <v>0</v>
      </c>
      <c r="O37" s="93">
        <f t="shared" si="11"/>
        <v>-45728</v>
      </c>
      <c r="P37" s="94">
        <f t="shared" si="12"/>
        <v>0</v>
      </c>
      <c r="Q37" s="94">
        <f t="shared" si="13"/>
        <v>1</v>
      </c>
      <c r="R37" s="95" t="str">
        <f t="shared" si="14"/>
        <v/>
      </c>
      <c r="S37" s="95">
        <f>IF(Q37=1,VLOOKUP($B37,'Tổng hợp'!$A:$S,2,0),
IF(Q37=7,VLOOKUP($B37,'Tổng hợp'!$A:$S,3,0),
IF(Q37=14,VLOOKUP($B37,'Tổng hợp'!$A:$T,4,0),
IF(Q37=30,VLOOKUP($B37,'Tổng hợp'!$A:$T,5,0),
IF(Q37=60,VLOOKUP($B37,'Tổng hợp'!$A:$T,6,0),
IF(Q37=90,VLOOKUP($B37,'Tổng hợp'!$A:$T,7,0),
IF(Q37=180,VLOOKUP($B37,'Tổng hợp'!$A:$T,8,0),
IF(Q37=270,VLOOKUP($B37,'Tổng hợp'!$A:$T,9,0),
IF(Q37=365,VLOOKUP($B37,'Tổng hợp'!$A:$S,10,0),
IF(Q37=730,VLOOKUP($B37,'Tổng hợp'!$A:$S,11,0),
IF(Q37=1095,VLOOKUP($B37,'Tổng hợp'!$A:$S,12,0),
IF(Q37=1460,VLOOKUP($B37,'Tổng hợp'!$A:$S,13,0),
IF(Q37=1825,VLOOKUP($B37,'Tổng hợp'!$A:$S,14,0),
IF(Q37=2555,VLOOKUP($B37,'Tổng hợp'!$A:$S,15,0),
IF(Q37=3650,VLOOKUP($B37,'Tổng hợp'!$A:$S,16,0),
IF(Q37=5475,VLOOKUP($B37,'Tổng hợp'!$A:$S,17,0),
IF(Q37=7300,VLOOKUP($B37,'Tổng hợp'!$A:$S,18,0),
IF(Q37=10950,VLOOKUP($B37,'Tổng hợp'!$A:$S,19,0),
""))))))))))))))))))</f>
        <v>0.01823195531</v>
      </c>
      <c r="T37" s="95">
        <f t="shared" si="15"/>
        <v>0.05131</v>
      </c>
      <c r="U37" s="95">
        <f t="shared" si="28"/>
        <v>0</v>
      </c>
      <c r="V37" s="95">
        <f t="shared" si="16"/>
        <v>0.07024062831</v>
      </c>
      <c r="W37" s="96">
        <f t="shared" si="17"/>
        <v>0</v>
      </c>
      <c r="X37" s="92">
        <f t="shared" si="18"/>
        <v>45812</v>
      </c>
      <c r="Y37" s="93">
        <f t="shared" si="19"/>
        <v>106</v>
      </c>
      <c r="Z37" s="94">
        <f t="shared" si="20"/>
        <v>90</v>
      </c>
      <c r="AA37" s="94">
        <f t="shared" si="21"/>
        <v>180</v>
      </c>
      <c r="AB37" s="95">
        <f>IF(Z37=1,VLOOKUP($B37,'Tổng hợp'!$A:$S,2,0),
IF(Z37=7,VLOOKUP($B37,'Tổng hợp'!$A:$S,3,0),
IF(Z37=14,VLOOKUP($B37,'Tổng hợp'!$A:$T,4,0),
IF(Z37=30,VLOOKUP($B37,'Tổng hợp'!$A:$T,5,0),
IF(Z37=60,VLOOKUP($B37,'Tổng hợp'!$A:$T,6,0),
IF(Z37=90,VLOOKUP($B37,'Tổng hợp'!$A:$T,7,0),
IF(Z37=180,VLOOKUP($B37,'Tổng hợp'!$A:$T,8,0),
IF(Z37=270,VLOOKUP($B37,'Tổng hợp'!$A:$T,9,0),
IF(Z37=365,VLOOKUP($B37,'Tổng hợp'!$A:$S,10,0),
IF(Z37=730,VLOOKUP($B37,'Tổng hợp'!$A:$S,11,0),
IF(Z37=1095,VLOOKUP($B37,'Tổng hợp'!$A:$S,12,0),
IF(Z37=1460,VLOOKUP($B37,'Tổng hợp'!$A:$S,13,0),
IF(Z37=1825,VLOOKUP($B37,'Tổng hợp'!$A:$S,14,0),
IF(Z37=2555,VLOOKUP($B37,'Tổng hợp'!$A:$S,15,0),
IF(Z37=3650,VLOOKUP($B37,'Tổng hợp'!$A:$S,16,0),
IF(Z37=5475,VLOOKUP($B37,'Tổng hợp'!$A:$S,17,0),
IF(Z37=7300,VLOOKUP($B37,'Tổng hợp'!$A:$S,18,0),
IF(Z37=10950,VLOOKUP($B37,'Tổng hợp'!$A:$S,19,0),
""))))))))))))))))))</f>
        <v>0.01994607076</v>
      </c>
      <c r="AC37" s="95">
        <f>IF(AA37=1,VLOOKUP($B37,'Tổng hợp'!$A:$S,2,0),
IF(AA37=7,VLOOKUP($B37,'Tổng hợp'!$A:$S,3,0),
IF(AA37=14,VLOOKUP($B37,'Tổng hợp'!$A:$T,4,0),
IF(AA37=30,VLOOKUP($B37,'Tổng hợp'!$A:$T,5,0),
IF(AA37=60,VLOOKUP($B37,'Tổng hợp'!$A:$T,6,0),
IF(AA37=90,VLOOKUP($B37,'Tổng hợp'!$A:$T,7,0),
IF(AA37=180,VLOOKUP($B37,'Tổng hợp'!$A:$T,8,0),
IF(AA37=270,VLOOKUP($B37,'Tổng hợp'!$A:$T,9,0),
IF(AA37=365,VLOOKUP($B37,'Tổng hợp'!$A:$S,10,0),
IF(AA37=730,VLOOKUP($B37,'Tổng hợp'!$A:$S,11,0),
IF(AA37=1095,VLOOKUP($B37,'Tổng hợp'!$A:$S,12,0),
IF(AA37=1460,VLOOKUP($B37,'Tổng hợp'!$A:$S,13,0),
IF(AA37=1825,VLOOKUP($B37,'Tổng hợp'!$A:$S,14,0),
IF(AA37=2555,VLOOKUP($B37,'Tổng hợp'!$A:$S,15,0),
IF(AA37=3650,VLOOKUP($B37,'Tổng hợp'!$A:$S,16,0),
IF(AA37=5475,VLOOKUP($B37,'Tổng hợp'!$A:$S,17,0),
IF(AA37=7300,VLOOKUP($B37,'Tổng hợp'!$A:$S,18,0),
IF(AA37=10950,VLOOKUP($B37,'Tổng hợp'!$A:$S,19,0),
""))))))))))))))))))</f>
        <v>0.02053042831</v>
      </c>
      <c r="AD37" s="95">
        <f t="shared" si="22"/>
        <v>0.07135995655</v>
      </c>
      <c r="AE37" s="95">
        <f t="shared" si="23"/>
        <v>0.003429679433</v>
      </c>
      <c r="AF37" s="95">
        <f t="shared" si="24"/>
        <v>0.07048194473</v>
      </c>
      <c r="AG37" s="96">
        <f t="shared" si="25"/>
        <v>49020737176</v>
      </c>
      <c r="AH37" s="97">
        <f t="shared" si="26"/>
        <v>52466301381</v>
      </c>
      <c r="AI37" s="96">
        <f t="shared" si="27"/>
        <v>-204389344.6</v>
      </c>
      <c r="AJ37" s="9"/>
      <c r="AK37" s="12"/>
    </row>
    <row r="38" ht="16.5" customHeight="1">
      <c r="A38" s="90">
        <v>19.0</v>
      </c>
      <c r="B38" s="91">
        <f>HLOOKUP(B37,VBMA!$A:$A,VLOOKUP(B37,VBMA!A:AF,32,0) +1)</f>
        <v>45705</v>
      </c>
      <c r="C38" s="92">
        <f t="shared" si="1"/>
        <v>45812</v>
      </c>
      <c r="D38" s="92">
        <f t="shared" si="2"/>
        <v>45812</v>
      </c>
      <c r="E38" s="93">
        <f t="shared" si="3"/>
        <v>84</v>
      </c>
      <c r="F38" s="94">
        <f t="shared" si="4"/>
        <v>60</v>
      </c>
      <c r="G38" s="94">
        <f t="shared" si="5"/>
        <v>90</v>
      </c>
      <c r="H38" s="95">
        <f>IF(F38=1,VLOOKUP($B38,'Tổng hợp'!$A:$S,2,0),
IF(F38=7,VLOOKUP($B38,'Tổng hợp'!$A:$S,3,0),
IF(F38=14,VLOOKUP($B38,'Tổng hợp'!$A:$T,4,0),
IF(F38=30,VLOOKUP($B38,'Tổng hợp'!$A:$T,5,0),
IF(F38=60,VLOOKUP($B38,'Tổng hợp'!$A:$T,6,0),
IF(F38=90,VLOOKUP($B38,'Tổng hợp'!$A:$T,7,0),
IF(F38=180,VLOOKUP($B38,'Tổng hợp'!$A:$T,8,0),
IF(F38=270,VLOOKUP($B38,'Tổng hợp'!$A:$T,9,0),
IF(F38=365,VLOOKUP($B38,'Tổng hợp'!$A:$S,10,0),
IF(F38=730,VLOOKUP($B38,'Tổng hợp'!$A:$S,11,0),
IF(F38=1095,VLOOKUP($B38,'Tổng hợp'!$A:$S,12,0),
IF(F38=1460,VLOOKUP($B38,'Tổng hợp'!$A:$S,13,0),
IF(F38=1825,VLOOKUP($B38,'Tổng hợp'!$A:$S,14,0),
IF(F38=2555,VLOOKUP($B38,'Tổng hợp'!$A:$S,15,0),
IF(F38=3650,VLOOKUP($B38,'Tổng hợp'!$A:$S,16,0),
IF(F38=5475,VLOOKUP($B38,'Tổng hợp'!$A:$S,17,0),
IF(F38=7300,VLOOKUP($B38,'Tổng hợp'!$A:$S,18,0),
IF(F38=10950,VLOOKUP($B38,'Tổng hợp'!$A:$S,19,0),
""))))))))))))))))))</f>
        <v>0.01934330882</v>
      </c>
      <c r="I38" s="95">
        <f>IF(G38=1,VLOOKUP($B38,'Tổng hợp'!$A:$S,2,0),
IF(G38=7,VLOOKUP($B38,'Tổng hợp'!$A:$S,3,0),
IF(G38=14,VLOOKUP($B38,'Tổng hợp'!$A:$T,4,0),
IF(G38=30,VLOOKUP($B38,'Tổng hợp'!$A:$T,5,0),
IF(G38=60,VLOOKUP($B38,'Tổng hợp'!$A:$T,6,0),
IF(G38=90,VLOOKUP($B38,'Tổng hợp'!$A:$T,7,0),
IF(G38=180,VLOOKUP($B38,'Tổng hợp'!$A:$T,8,0),
IF(G38=270,VLOOKUP($B38,'Tổng hợp'!$A:$T,9,0),
IF(G38=365,VLOOKUP($B38,'Tổng hợp'!$A:$S,10,0),
IF(G38=730,VLOOKUP($B38,'Tổng hợp'!$A:$S,11,0),
IF(G38=1095,VLOOKUP($B38,'Tổng hợp'!$A:$S,12,0),
IF(G38=1460,VLOOKUP($B38,'Tổng hợp'!$A:$S,13,0),
IF(G38=1825,VLOOKUP($B38,'Tổng hợp'!$A:$S,14,0),
IF(G38=2555,VLOOKUP($B38,'Tổng hợp'!$A:$S,15,0),
IF(G38=3650,VLOOKUP($B38,'Tổng hợp'!$A:$S,16,0),
IF(G38=5475,VLOOKUP($B38,'Tổng hợp'!$A:$S,17,0),
IF(G38=7300,VLOOKUP($B38,'Tổng hợp'!$A:$S,18,0),
IF(G38=10950,VLOOKUP($B38,'Tổng hợp'!$A:$S,19,0),
""))))))))))))))))))</f>
        <v>0.01968941176</v>
      </c>
      <c r="J38" s="95">
        <f t="shared" si="6"/>
        <v>0.07093019118</v>
      </c>
      <c r="K38" s="95">
        <f t="shared" si="7"/>
        <v>0.001284099503</v>
      </c>
      <c r="L38" s="95">
        <f t="shared" si="8"/>
        <v>0.0703308822</v>
      </c>
      <c r="M38" s="96">
        <f t="shared" si="9"/>
        <v>3445679252</v>
      </c>
      <c r="N38" s="92" t="b">
        <f t="shared" si="10"/>
        <v>0</v>
      </c>
      <c r="O38" s="93">
        <f t="shared" si="11"/>
        <v>-45728</v>
      </c>
      <c r="P38" s="94">
        <f t="shared" si="12"/>
        <v>0</v>
      </c>
      <c r="Q38" s="94">
        <f t="shared" si="13"/>
        <v>1</v>
      </c>
      <c r="R38" s="95" t="str">
        <f t="shared" si="14"/>
        <v/>
      </c>
      <c r="S38" s="95">
        <f>IF(Q38=1,VLOOKUP($B38,'Tổng hợp'!$A:$S,2,0),
IF(Q38=7,VLOOKUP($B38,'Tổng hợp'!$A:$S,3,0),
IF(Q38=14,VLOOKUP($B38,'Tổng hợp'!$A:$T,4,0),
IF(Q38=30,VLOOKUP($B38,'Tổng hợp'!$A:$T,5,0),
IF(Q38=60,VLOOKUP($B38,'Tổng hợp'!$A:$T,6,0),
IF(Q38=90,VLOOKUP($B38,'Tổng hợp'!$A:$T,7,0),
IF(Q38=180,VLOOKUP($B38,'Tổng hợp'!$A:$T,8,0),
IF(Q38=270,VLOOKUP($B38,'Tổng hợp'!$A:$T,9,0),
IF(Q38=365,VLOOKUP($B38,'Tổng hợp'!$A:$S,10,0),
IF(Q38=730,VLOOKUP($B38,'Tổng hợp'!$A:$S,11,0),
IF(Q38=1095,VLOOKUP($B38,'Tổng hợp'!$A:$S,12,0),
IF(Q38=1460,VLOOKUP($B38,'Tổng hợp'!$A:$S,13,0),
IF(Q38=1825,VLOOKUP($B38,'Tổng hợp'!$A:$S,14,0),
IF(Q38=2555,VLOOKUP($B38,'Tổng hợp'!$A:$S,15,0),
IF(Q38=3650,VLOOKUP($B38,'Tổng hợp'!$A:$S,16,0),
IF(Q38=5475,VLOOKUP($B38,'Tổng hợp'!$A:$S,17,0),
IF(Q38=7300,VLOOKUP($B38,'Tổng hợp'!$A:$S,18,0),
IF(Q38=10950,VLOOKUP($B38,'Tổng hợp'!$A:$S,19,0),
""))))))))))))))))))</f>
        <v>0.01749742647</v>
      </c>
      <c r="T38" s="95">
        <f t="shared" si="15"/>
        <v>0.05131</v>
      </c>
      <c r="U38" s="95">
        <f t="shared" si="28"/>
        <v>0</v>
      </c>
      <c r="V38" s="95">
        <f t="shared" si="16"/>
        <v>0.07024062831</v>
      </c>
      <c r="W38" s="96">
        <f t="shared" si="17"/>
        <v>0</v>
      </c>
      <c r="X38" s="92">
        <f t="shared" si="18"/>
        <v>45812</v>
      </c>
      <c r="Y38" s="93">
        <f t="shared" si="19"/>
        <v>107</v>
      </c>
      <c r="Z38" s="94">
        <f t="shared" si="20"/>
        <v>90</v>
      </c>
      <c r="AA38" s="94">
        <f t="shared" si="21"/>
        <v>180</v>
      </c>
      <c r="AB38" s="95">
        <f>IF(Z38=1,VLOOKUP($B38,'Tổng hợp'!$A:$S,2,0),
IF(Z38=7,VLOOKUP($B38,'Tổng hợp'!$A:$S,3,0),
IF(Z38=14,VLOOKUP($B38,'Tổng hợp'!$A:$T,4,0),
IF(Z38=30,VLOOKUP($B38,'Tổng hợp'!$A:$T,5,0),
IF(Z38=60,VLOOKUP($B38,'Tổng hợp'!$A:$T,6,0),
IF(Z38=90,VLOOKUP($B38,'Tổng hợp'!$A:$T,7,0),
IF(Z38=180,VLOOKUP($B38,'Tổng hợp'!$A:$T,8,0),
IF(Z38=270,VLOOKUP($B38,'Tổng hợp'!$A:$T,9,0),
IF(Z38=365,VLOOKUP($B38,'Tổng hợp'!$A:$S,10,0),
IF(Z38=730,VLOOKUP($B38,'Tổng hợp'!$A:$S,11,0),
IF(Z38=1095,VLOOKUP($B38,'Tổng hợp'!$A:$S,12,0),
IF(Z38=1460,VLOOKUP($B38,'Tổng hợp'!$A:$S,13,0),
IF(Z38=1825,VLOOKUP($B38,'Tổng hợp'!$A:$S,14,0),
IF(Z38=2555,VLOOKUP($B38,'Tổng hợp'!$A:$S,15,0),
IF(Z38=3650,VLOOKUP($B38,'Tổng hợp'!$A:$S,16,0),
IF(Z38=5475,VLOOKUP($B38,'Tổng hợp'!$A:$S,17,0),
IF(Z38=7300,VLOOKUP($B38,'Tổng hợp'!$A:$S,18,0),
IF(Z38=10950,VLOOKUP($B38,'Tổng hợp'!$A:$S,19,0),
""))))))))))))))))))</f>
        <v>0.01968941176</v>
      </c>
      <c r="AC38" s="95">
        <f>IF(AA38=1,VLOOKUP($B38,'Tổng hợp'!$A:$S,2,0),
IF(AA38=7,VLOOKUP($B38,'Tổng hợp'!$A:$S,3,0),
IF(AA38=14,VLOOKUP($B38,'Tổng hợp'!$A:$T,4,0),
IF(AA38=30,VLOOKUP($B38,'Tổng hợp'!$A:$T,5,0),
IF(AA38=60,VLOOKUP($B38,'Tổng hợp'!$A:$T,6,0),
IF(AA38=90,VLOOKUP($B38,'Tổng hợp'!$A:$T,7,0),
IF(AA38=180,VLOOKUP($B38,'Tổng hợp'!$A:$T,8,0),
IF(AA38=270,VLOOKUP($B38,'Tổng hợp'!$A:$T,9,0),
IF(AA38=365,VLOOKUP($B38,'Tổng hợp'!$A:$S,10,0),
IF(AA38=730,VLOOKUP($B38,'Tổng hợp'!$A:$S,11,0),
IF(AA38=1095,VLOOKUP($B38,'Tổng hợp'!$A:$S,12,0),
IF(AA38=1460,VLOOKUP($B38,'Tổng hợp'!$A:$S,13,0),
IF(AA38=1825,VLOOKUP($B38,'Tổng hợp'!$A:$S,14,0),
IF(AA38=2555,VLOOKUP($B38,'Tổng hợp'!$A:$S,15,0),
IF(AA38=3650,VLOOKUP($B38,'Tổng hợp'!$A:$S,16,0),
IF(AA38=5475,VLOOKUP($B38,'Tổng hợp'!$A:$S,17,0),
IF(AA38=7300,VLOOKUP($B38,'Tổng hợp'!$A:$S,18,0),
IF(AA38=10950,VLOOKUP($B38,'Tổng hợp'!$A:$S,19,0),
""))))))))))))))))))</f>
        <v>0.02030470588</v>
      </c>
      <c r="AD38" s="95">
        <f t="shared" si="22"/>
        <v>0.07111563399</v>
      </c>
      <c r="AE38" s="95">
        <f t="shared" si="23"/>
        <v>0.0009332314793</v>
      </c>
      <c r="AF38" s="95">
        <f t="shared" si="24"/>
        <v>0.07030620967</v>
      </c>
      <c r="AG38" s="96">
        <f t="shared" si="25"/>
        <v>49013949694</v>
      </c>
      <c r="AH38" s="97">
        <f t="shared" si="26"/>
        <v>52459628946</v>
      </c>
      <c r="AI38" s="96">
        <f t="shared" si="27"/>
        <v>-211061779</v>
      </c>
      <c r="AJ38" s="9"/>
      <c r="AK38" s="12"/>
    </row>
    <row r="39" ht="16.5" customHeight="1">
      <c r="A39" s="90">
        <v>20.0</v>
      </c>
      <c r="B39" s="91">
        <f>HLOOKUP(B38,VBMA!$A:$A,VLOOKUP(B38,VBMA!A:AF,32,0) +1)</f>
        <v>45702</v>
      </c>
      <c r="C39" s="92">
        <f t="shared" si="1"/>
        <v>45812</v>
      </c>
      <c r="D39" s="92">
        <f t="shared" si="2"/>
        <v>45812</v>
      </c>
      <c r="E39" s="93">
        <f t="shared" si="3"/>
        <v>84</v>
      </c>
      <c r="F39" s="94">
        <f t="shared" si="4"/>
        <v>60</v>
      </c>
      <c r="G39" s="94">
        <f t="shared" si="5"/>
        <v>90</v>
      </c>
      <c r="H39" s="95">
        <f>IF(F39=1,VLOOKUP($B39,'Tổng hợp'!$A:$S,2,0),
IF(F39=7,VLOOKUP($B39,'Tổng hợp'!$A:$S,3,0),
IF(F39=14,VLOOKUP($B39,'Tổng hợp'!$A:$T,4,0),
IF(F39=30,VLOOKUP($B39,'Tổng hợp'!$A:$T,5,0),
IF(F39=60,VLOOKUP($B39,'Tổng hợp'!$A:$T,6,0),
IF(F39=90,VLOOKUP($B39,'Tổng hợp'!$A:$T,7,0),
IF(F39=180,VLOOKUP($B39,'Tổng hợp'!$A:$T,8,0),
IF(F39=270,VLOOKUP($B39,'Tổng hợp'!$A:$T,9,0),
IF(F39=365,VLOOKUP($B39,'Tổng hợp'!$A:$S,10,0),
IF(F39=730,VLOOKUP($B39,'Tổng hợp'!$A:$S,11,0),
IF(F39=1095,VLOOKUP($B39,'Tổng hợp'!$A:$S,12,0),
IF(F39=1460,VLOOKUP($B39,'Tổng hợp'!$A:$S,13,0),
IF(F39=1825,VLOOKUP($B39,'Tổng hợp'!$A:$S,14,0),
IF(F39=2555,VLOOKUP($B39,'Tổng hợp'!$A:$S,15,0),
IF(F39=3650,VLOOKUP($B39,'Tổng hợp'!$A:$S,16,0),
IF(F39=5475,VLOOKUP($B39,'Tổng hợp'!$A:$S,17,0),
IF(F39=7300,VLOOKUP($B39,'Tổng hợp'!$A:$S,18,0),
IF(F39=10950,VLOOKUP($B39,'Tổng hợp'!$A:$S,19,0),
""))))))))))))))))))</f>
        <v>0.01937478743</v>
      </c>
      <c r="I39" s="95">
        <f>IF(G39=1,VLOOKUP($B39,'Tổng hợp'!$A:$S,2,0),
IF(G39=7,VLOOKUP($B39,'Tổng hợp'!$A:$S,3,0),
IF(G39=14,VLOOKUP($B39,'Tổng hợp'!$A:$T,4,0),
IF(G39=30,VLOOKUP($B39,'Tổng hợp'!$A:$T,5,0),
IF(G39=60,VLOOKUP($B39,'Tổng hợp'!$A:$T,6,0),
IF(G39=90,VLOOKUP($B39,'Tổng hợp'!$A:$T,7,0),
IF(G39=180,VLOOKUP($B39,'Tổng hợp'!$A:$T,8,0),
IF(G39=270,VLOOKUP($B39,'Tổng hợp'!$A:$T,9,0),
IF(G39=365,VLOOKUP($B39,'Tổng hợp'!$A:$S,10,0),
IF(G39=730,VLOOKUP($B39,'Tổng hợp'!$A:$S,11,0),
IF(G39=1095,VLOOKUP($B39,'Tổng hợp'!$A:$S,12,0),
IF(G39=1460,VLOOKUP($B39,'Tổng hợp'!$A:$S,13,0),
IF(G39=1825,VLOOKUP($B39,'Tổng hợp'!$A:$S,14,0),
IF(G39=2555,VLOOKUP($B39,'Tổng hợp'!$A:$S,15,0),
IF(G39=3650,VLOOKUP($B39,'Tổng hợp'!$A:$S,16,0),
IF(G39=5475,VLOOKUP($B39,'Tổng hợp'!$A:$S,17,0),
IF(G39=7300,VLOOKUP($B39,'Tổng hợp'!$A:$S,18,0),
IF(G39=10950,VLOOKUP($B39,'Tổng hợp'!$A:$S,19,0),
""))))))))))))))))))</f>
        <v>0.0195677634</v>
      </c>
      <c r="J39" s="95">
        <f t="shared" si="6"/>
        <v>0.07083916821</v>
      </c>
      <c r="K39" s="95">
        <f t="shared" si="7"/>
        <v>-0.004470676655</v>
      </c>
      <c r="L39" s="95">
        <f t="shared" si="8"/>
        <v>0.06992730607</v>
      </c>
      <c r="M39" s="96">
        <f t="shared" si="9"/>
        <v>3445978320</v>
      </c>
      <c r="N39" s="92" t="b">
        <f t="shared" si="10"/>
        <v>0</v>
      </c>
      <c r="O39" s="93">
        <f t="shared" si="11"/>
        <v>-45728</v>
      </c>
      <c r="P39" s="94">
        <f t="shared" si="12"/>
        <v>0</v>
      </c>
      <c r="Q39" s="94">
        <f t="shared" si="13"/>
        <v>1</v>
      </c>
      <c r="R39" s="95" t="str">
        <f t="shared" si="14"/>
        <v/>
      </c>
      <c r="S39" s="95">
        <f>IF(Q39=1,VLOOKUP($B39,'Tổng hợp'!$A:$S,2,0),
IF(Q39=7,VLOOKUP($B39,'Tổng hợp'!$A:$S,3,0),
IF(Q39=14,VLOOKUP($B39,'Tổng hợp'!$A:$T,4,0),
IF(Q39=30,VLOOKUP($B39,'Tổng hợp'!$A:$T,5,0),
IF(Q39=60,VLOOKUP($B39,'Tổng hợp'!$A:$T,6,0),
IF(Q39=90,VLOOKUP($B39,'Tổng hợp'!$A:$T,7,0),
IF(Q39=180,VLOOKUP($B39,'Tổng hợp'!$A:$T,8,0),
IF(Q39=270,VLOOKUP($B39,'Tổng hợp'!$A:$T,9,0),
IF(Q39=365,VLOOKUP($B39,'Tổng hợp'!$A:$S,10,0),
IF(Q39=730,VLOOKUP($B39,'Tổng hợp'!$A:$S,11,0),
IF(Q39=1095,VLOOKUP($B39,'Tổng hợp'!$A:$S,12,0),
IF(Q39=1460,VLOOKUP($B39,'Tổng hợp'!$A:$S,13,0),
IF(Q39=1825,VLOOKUP($B39,'Tổng hợp'!$A:$S,14,0),
IF(Q39=2555,VLOOKUP($B39,'Tổng hợp'!$A:$S,15,0),
IF(Q39=3650,VLOOKUP($B39,'Tổng hợp'!$A:$S,16,0),
IF(Q39=5475,VLOOKUP($B39,'Tổng hợp'!$A:$S,17,0),
IF(Q39=7300,VLOOKUP($B39,'Tổng hợp'!$A:$S,18,0),
IF(Q39=10950,VLOOKUP($B39,'Tổng hợp'!$A:$S,19,0),
""))))))))))))))))))</f>
        <v>0.01551526802</v>
      </c>
      <c r="T39" s="95">
        <f t="shared" si="15"/>
        <v>0.05131</v>
      </c>
      <c r="U39" s="95">
        <f t="shared" si="28"/>
        <v>0</v>
      </c>
      <c r="V39" s="95">
        <f t="shared" si="16"/>
        <v>0.07024062831</v>
      </c>
      <c r="W39" s="96">
        <f t="shared" si="17"/>
        <v>0</v>
      </c>
      <c r="X39" s="92">
        <f t="shared" si="18"/>
        <v>45812</v>
      </c>
      <c r="Y39" s="93">
        <f t="shared" si="19"/>
        <v>110</v>
      </c>
      <c r="Z39" s="94">
        <f t="shared" si="20"/>
        <v>90</v>
      </c>
      <c r="AA39" s="94">
        <f t="shared" si="21"/>
        <v>180</v>
      </c>
      <c r="AB39" s="95">
        <f>IF(Z39=1,VLOOKUP($B39,'Tổng hợp'!$A:$S,2,0),
IF(Z39=7,VLOOKUP($B39,'Tổng hợp'!$A:$S,3,0),
IF(Z39=14,VLOOKUP($B39,'Tổng hợp'!$A:$T,4,0),
IF(Z39=30,VLOOKUP($B39,'Tổng hợp'!$A:$T,5,0),
IF(Z39=60,VLOOKUP($B39,'Tổng hợp'!$A:$T,6,0),
IF(Z39=90,VLOOKUP($B39,'Tổng hợp'!$A:$T,7,0),
IF(Z39=180,VLOOKUP($B39,'Tổng hợp'!$A:$T,8,0),
IF(Z39=270,VLOOKUP($B39,'Tổng hợp'!$A:$T,9,0),
IF(Z39=365,VLOOKUP($B39,'Tổng hợp'!$A:$S,10,0),
IF(Z39=730,VLOOKUP($B39,'Tổng hợp'!$A:$S,11,0),
IF(Z39=1095,VLOOKUP($B39,'Tổng hợp'!$A:$S,12,0),
IF(Z39=1460,VLOOKUP($B39,'Tổng hợp'!$A:$S,13,0),
IF(Z39=1825,VLOOKUP($B39,'Tổng hợp'!$A:$S,14,0),
IF(Z39=2555,VLOOKUP($B39,'Tổng hợp'!$A:$S,15,0),
IF(Z39=3650,VLOOKUP($B39,'Tổng hợp'!$A:$S,16,0),
IF(Z39=5475,VLOOKUP($B39,'Tổng hợp'!$A:$S,17,0),
IF(Z39=7300,VLOOKUP($B39,'Tổng hợp'!$A:$S,18,0),
IF(Z39=10950,VLOOKUP($B39,'Tổng hợp'!$A:$S,19,0),
""))))))))))))))))))</f>
        <v>0.0195677634</v>
      </c>
      <c r="AC39" s="95">
        <f>IF(AA39=1,VLOOKUP($B39,'Tổng hợp'!$A:$S,2,0),
IF(AA39=7,VLOOKUP($B39,'Tổng hợp'!$A:$S,3,0),
IF(AA39=14,VLOOKUP($B39,'Tổng hợp'!$A:$T,4,0),
IF(AA39=30,VLOOKUP($B39,'Tổng hợp'!$A:$T,5,0),
IF(AA39=60,VLOOKUP($B39,'Tổng hợp'!$A:$T,6,0),
IF(AA39=90,VLOOKUP($B39,'Tổng hợp'!$A:$T,7,0),
IF(AA39=180,VLOOKUP($B39,'Tổng hợp'!$A:$T,8,0),
IF(AA39=270,VLOOKUP($B39,'Tổng hợp'!$A:$T,9,0),
IF(AA39=365,VLOOKUP($B39,'Tổng hợp'!$A:$S,10,0),
IF(AA39=730,VLOOKUP($B39,'Tổng hợp'!$A:$S,11,0),
IF(AA39=1095,VLOOKUP($B39,'Tổng hợp'!$A:$S,12,0),
IF(AA39=1460,VLOOKUP($B39,'Tổng hợp'!$A:$S,13,0),
IF(AA39=1825,VLOOKUP($B39,'Tổng hợp'!$A:$S,14,0),
IF(AA39=2555,VLOOKUP($B39,'Tổng hợp'!$A:$S,15,0),
IF(AA39=3650,VLOOKUP($B39,'Tổng hợp'!$A:$S,16,0),
IF(AA39=5475,VLOOKUP($B39,'Tổng hợp'!$A:$S,17,0),
IF(AA39=7300,VLOOKUP($B39,'Tổng hợp'!$A:$S,18,0),
IF(AA39=10950,VLOOKUP($B39,'Tổng hợp'!$A:$S,19,0),
""))))))))))))))))))</f>
        <v>0.02033966728</v>
      </c>
      <c r="AD39" s="95">
        <f t="shared" si="22"/>
        <v>0.0710492976</v>
      </c>
      <c r="AE39" s="95">
        <f t="shared" si="23"/>
        <v>-0.003791461477</v>
      </c>
      <c r="AF39" s="95">
        <f t="shared" si="24"/>
        <v>0.0699748179</v>
      </c>
      <c r="AG39" s="96">
        <f t="shared" si="25"/>
        <v>48991157397</v>
      </c>
      <c r="AH39" s="97">
        <f t="shared" si="26"/>
        <v>52437135716</v>
      </c>
      <c r="AI39" s="96">
        <f t="shared" si="27"/>
        <v>-233555008.8</v>
      </c>
      <c r="AJ39" s="9"/>
      <c r="AK39" s="12"/>
    </row>
    <row r="40" ht="16.5" customHeight="1">
      <c r="A40" s="90">
        <v>21.0</v>
      </c>
      <c r="B40" s="91">
        <f>HLOOKUP(B39,VBMA!$A:$A,VLOOKUP(B39,VBMA!A:AF,32,0) +1)</f>
        <v>45701</v>
      </c>
      <c r="C40" s="92">
        <f t="shared" si="1"/>
        <v>45812</v>
      </c>
      <c r="D40" s="92">
        <f t="shared" si="2"/>
        <v>45812</v>
      </c>
      <c r="E40" s="93">
        <f t="shared" si="3"/>
        <v>84</v>
      </c>
      <c r="F40" s="94">
        <f t="shared" si="4"/>
        <v>60</v>
      </c>
      <c r="G40" s="94">
        <f t="shared" si="5"/>
        <v>90</v>
      </c>
      <c r="H40" s="95">
        <f>IF(F40=1,VLOOKUP($B40,'Tổng hợp'!$A:$S,2,0),
IF(F40=7,VLOOKUP($B40,'Tổng hợp'!$A:$S,3,0),
IF(F40=14,VLOOKUP($B40,'Tổng hợp'!$A:$T,4,0),
IF(F40=30,VLOOKUP($B40,'Tổng hợp'!$A:$T,5,0),
IF(F40=60,VLOOKUP($B40,'Tổng hợp'!$A:$T,6,0),
IF(F40=90,VLOOKUP($B40,'Tổng hợp'!$A:$T,7,0),
IF(F40=180,VLOOKUP($B40,'Tổng hợp'!$A:$T,8,0),
IF(F40=270,VLOOKUP($B40,'Tổng hợp'!$A:$T,9,0),
IF(F40=365,VLOOKUP($B40,'Tổng hợp'!$A:$S,10,0),
IF(F40=730,VLOOKUP($B40,'Tổng hợp'!$A:$S,11,0),
IF(F40=1095,VLOOKUP($B40,'Tổng hợp'!$A:$S,12,0),
IF(F40=1460,VLOOKUP($B40,'Tổng hợp'!$A:$S,13,0),
IF(F40=1825,VLOOKUP($B40,'Tổng hợp'!$A:$S,14,0),
IF(F40=2555,VLOOKUP($B40,'Tổng hợp'!$A:$S,15,0),
IF(F40=3650,VLOOKUP($B40,'Tổng hợp'!$A:$S,16,0),
IF(F40=5475,VLOOKUP($B40,'Tổng hợp'!$A:$S,17,0),
IF(F40=7300,VLOOKUP($B40,'Tổng hợp'!$A:$S,18,0),
IF(F40=10950,VLOOKUP($B40,'Tổng hợp'!$A:$S,19,0),
""))))))))))))))))))</f>
        <v>0.01962975836</v>
      </c>
      <c r="I40" s="95">
        <f>IF(G40=1,VLOOKUP($B40,'Tổng hợp'!$A:$S,2,0),
IF(G40=7,VLOOKUP($B40,'Tổng hợp'!$A:$S,3,0),
IF(G40=14,VLOOKUP($B40,'Tổng hợp'!$A:$T,4,0),
IF(G40=30,VLOOKUP($B40,'Tổng hợp'!$A:$T,5,0),
IF(G40=60,VLOOKUP($B40,'Tổng hợp'!$A:$T,6,0),
IF(G40=90,VLOOKUP($B40,'Tổng hợp'!$A:$T,7,0),
IF(G40=180,VLOOKUP($B40,'Tổng hợp'!$A:$T,8,0),
IF(G40=270,VLOOKUP($B40,'Tổng hợp'!$A:$T,9,0),
IF(G40=365,VLOOKUP($B40,'Tổng hợp'!$A:$S,10,0),
IF(G40=730,VLOOKUP($B40,'Tổng hợp'!$A:$S,11,0),
IF(G40=1095,VLOOKUP($B40,'Tổng hợp'!$A:$S,12,0),
IF(G40=1460,VLOOKUP($B40,'Tổng hợp'!$A:$S,13,0),
IF(G40=1825,VLOOKUP($B40,'Tổng hợp'!$A:$S,14,0),
IF(G40=2555,VLOOKUP($B40,'Tổng hợp'!$A:$S,15,0),
IF(G40=3650,VLOOKUP($B40,'Tổng hợp'!$A:$S,16,0),
IF(G40=5475,VLOOKUP($B40,'Tổng hợp'!$A:$S,17,0),
IF(G40=7300,VLOOKUP($B40,'Tổng hợp'!$A:$S,18,0),
IF(G40=10950,VLOOKUP($B40,'Tổng hợp'!$A:$S,19,0),
""))))))))))))))))))</f>
        <v>0.01990078067</v>
      </c>
      <c r="J40" s="95">
        <f t="shared" si="6"/>
        <v>0.07115657621</v>
      </c>
      <c r="K40" s="95">
        <f t="shared" si="7"/>
        <v>0.0008523033668</v>
      </c>
      <c r="L40" s="95">
        <f t="shared" si="8"/>
        <v>0.07030052015</v>
      </c>
      <c r="M40" s="96">
        <f t="shared" si="9"/>
        <v>3445701747</v>
      </c>
      <c r="N40" s="92" t="b">
        <f t="shared" si="10"/>
        <v>0</v>
      </c>
      <c r="O40" s="93">
        <f t="shared" si="11"/>
        <v>-45728</v>
      </c>
      <c r="P40" s="94">
        <f t="shared" si="12"/>
        <v>0</v>
      </c>
      <c r="Q40" s="94">
        <f t="shared" si="13"/>
        <v>1</v>
      </c>
      <c r="R40" s="95" t="str">
        <f t="shared" si="14"/>
        <v/>
      </c>
      <c r="S40" s="95">
        <f>IF(Q40=1,VLOOKUP($B40,'Tổng hợp'!$A:$S,2,0),
IF(Q40=7,VLOOKUP($B40,'Tổng hợp'!$A:$S,3,0),
IF(Q40=14,VLOOKUP($B40,'Tổng hợp'!$A:$T,4,0),
IF(Q40=30,VLOOKUP($B40,'Tổng hợp'!$A:$T,5,0),
IF(Q40=60,VLOOKUP($B40,'Tổng hợp'!$A:$T,6,0),
IF(Q40=90,VLOOKUP($B40,'Tổng hợp'!$A:$T,7,0),
IF(Q40=180,VLOOKUP($B40,'Tổng hợp'!$A:$T,8,0),
IF(Q40=270,VLOOKUP($B40,'Tổng hợp'!$A:$T,9,0),
IF(Q40=365,VLOOKUP($B40,'Tổng hợp'!$A:$S,10,0),
IF(Q40=730,VLOOKUP($B40,'Tổng hợp'!$A:$S,11,0),
IF(Q40=1095,VLOOKUP($B40,'Tổng hợp'!$A:$S,12,0),
IF(Q40=1460,VLOOKUP($B40,'Tổng hợp'!$A:$S,13,0),
IF(Q40=1825,VLOOKUP($B40,'Tổng hợp'!$A:$S,14,0),
IF(Q40=2555,VLOOKUP($B40,'Tổng hợp'!$A:$S,15,0),
IF(Q40=3650,VLOOKUP($B40,'Tổng hợp'!$A:$S,16,0),
IF(Q40=5475,VLOOKUP($B40,'Tổng hợp'!$A:$S,17,0),
IF(Q40=7300,VLOOKUP($B40,'Tổng hợp'!$A:$S,18,0),
IF(Q40=10950,VLOOKUP($B40,'Tổng hợp'!$A:$S,19,0),
""))))))))))))))))))</f>
        <v>0.01649364312</v>
      </c>
      <c r="T40" s="95">
        <f t="shared" si="15"/>
        <v>0.05131</v>
      </c>
      <c r="U40" s="95">
        <f t="shared" si="28"/>
        <v>0</v>
      </c>
      <c r="V40" s="95">
        <f t="shared" si="16"/>
        <v>0.07024062831</v>
      </c>
      <c r="W40" s="96">
        <f t="shared" si="17"/>
        <v>0</v>
      </c>
      <c r="X40" s="92">
        <f t="shared" si="18"/>
        <v>45812</v>
      </c>
      <c r="Y40" s="93">
        <f t="shared" si="19"/>
        <v>111</v>
      </c>
      <c r="Z40" s="94">
        <f t="shared" si="20"/>
        <v>90</v>
      </c>
      <c r="AA40" s="94">
        <f t="shared" si="21"/>
        <v>180</v>
      </c>
      <c r="AB40" s="95">
        <f>IF(Z40=1,VLOOKUP($B40,'Tổng hợp'!$A:$S,2,0),
IF(Z40=7,VLOOKUP($B40,'Tổng hợp'!$A:$S,3,0),
IF(Z40=14,VLOOKUP($B40,'Tổng hợp'!$A:$T,4,0),
IF(Z40=30,VLOOKUP($B40,'Tổng hợp'!$A:$T,5,0),
IF(Z40=60,VLOOKUP($B40,'Tổng hợp'!$A:$T,6,0),
IF(Z40=90,VLOOKUP($B40,'Tổng hợp'!$A:$T,7,0),
IF(Z40=180,VLOOKUP($B40,'Tổng hợp'!$A:$T,8,0),
IF(Z40=270,VLOOKUP($B40,'Tổng hợp'!$A:$T,9,0),
IF(Z40=365,VLOOKUP($B40,'Tổng hợp'!$A:$S,10,0),
IF(Z40=730,VLOOKUP($B40,'Tổng hợp'!$A:$S,11,0),
IF(Z40=1095,VLOOKUP($B40,'Tổng hợp'!$A:$S,12,0),
IF(Z40=1460,VLOOKUP($B40,'Tổng hợp'!$A:$S,13,0),
IF(Z40=1825,VLOOKUP($B40,'Tổng hợp'!$A:$S,14,0),
IF(Z40=2555,VLOOKUP($B40,'Tổng hợp'!$A:$S,15,0),
IF(Z40=3650,VLOOKUP($B40,'Tổng hợp'!$A:$S,16,0),
IF(Z40=5475,VLOOKUP($B40,'Tổng hợp'!$A:$S,17,0),
IF(Z40=7300,VLOOKUP($B40,'Tổng hợp'!$A:$S,18,0),
IF(Z40=10950,VLOOKUP($B40,'Tổng hợp'!$A:$S,19,0),
""))))))))))))))))))</f>
        <v>0.01990078067</v>
      </c>
      <c r="AC40" s="95">
        <f>IF(AA40=1,VLOOKUP($B40,'Tổng hợp'!$A:$S,2,0),
IF(AA40=7,VLOOKUP($B40,'Tổng hợp'!$A:$S,3,0),
IF(AA40=14,VLOOKUP($B40,'Tổng hợp'!$A:$T,4,0),
IF(AA40=30,VLOOKUP($B40,'Tổng hợp'!$A:$T,5,0),
IF(AA40=60,VLOOKUP($B40,'Tổng hợp'!$A:$T,6,0),
IF(AA40=90,VLOOKUP($B40,'Tổng hợp'!$A:$T,7,0),
IF(AA40=180,VLOOKUP($B40,'Tổng hợp'!$A:$T,8,0),
IF(AA40=270,VLOOKUP($B40,'Tổng hợp'!$A:$T,9,0),
IF(AA40=365,VLOOKUP($B40,'Tổng hợp'!$A:$S,10,0),
IF(AA40=730,VLOOKUP($B40,'Tổng hợp'!$A:$S,11,0),
IF(AA40=1095,VLOOKUP($B40,'Tổng hợp'!$A:$S,12,0),
IF(AA40=1460,VLOOKUP($B40,'Tổng hợp'!$A:$S,13,0),
IF(AA40=1825,VLOOKUP($B40,'Tổng hợp'!$A:$S,14,0),
IF(AA40=2555,VLOOKUP($B40,'Tổng hợp'!$A:$S,15,0),
IF(AA40=3650,VLOOKUP($B40,'Tổng hợp'!$A:$S,16,0),
IF(AA40=5475,VLOOKUP($B40,'Tổng hợp'!$A:$S,17,0),
IF(AA40=7300,VLOOKUP($B40,'Tổng hợp'!$A:$S,18,0),
IF(AA40=10950,VLOOKUP($B40,'Tổng hợp'!$A:$S,19,0),
""))))))))))))))))))</f>
        <v>0.02036539033</v>
      </c>
      <c r="AD40" s="95">
        <f t="shared" si="22"/>
        <v>0.07131918959</v>
      </c>
      <c r="AE40" s="95">
        <f t="shared" si="23"/>
        <v>0.0009654710241</v>
      </c>
      <c r="AF40" s="95">
        <f t="shared" si="24"/>
        <v>0.07030847635</v>
      </c>
      <c r="AG40" s="96">
        <f t="shared" si="25"/>
        <v>48977435929</v>
      </c>
      <c r="AH40" s="97">
        <f t="shared" si="26"/>
        <v>52423137676</v>
      </c>
      <c r="AI40" s="96">
        <f t="shared" si="27"/>
        <v>-247553049.2</v>
      </c>
      <c r="AJ40" s="9"/>
      <c r="AK40" s="12"/>
    </row>
    <row r="41" ht="16.5" customHeight="1">
      <c r="A41" s="90">
        <v>22.0</v>
      </c>
      <c r="B41" s="91">
        <f>HLOOKUP(B40,VBMA!$A:$A,VLOOKUP(B40,VBMA!A:AF,32,0) +1)</f>
        <v>45700</v>
      </c>
      <c r="C41" s="92">
        <f t="shared" si="1"/>
        <v>45812</v>
      </c>
      <c r="D41" s="92">
        <f t="shared" si="2"/>
        <v>45812</v>
      </c>
      <c r="E41" s="93">
        <f t="shared" si="3"/>
        <v>84</v>
      </c>
      <c r="F41" s="94">
        <f t="shared" si="4"/>
        <v>60</v>
      </c>
      <c r="G41" s="94">
        <f t="shared" si="5"/>
        <v>90</v>
      </c>
      <c r="H41" s="95">
        <f>IF(F41=1,VLOOKUP($B41,'Tổng hợp'!$A:$S,2,0),
IF(F41=7,VLOOKUP($B41,'Tổng hợp'!$A:$S,3,0),
IF(F41=14,VLOOKUP($B41,'Tổng hợp'!$A:$T,4,0),
IF(F41=30,VLOOKUP($B41,'Tổng hợp'!$A:$T,5,0),
IF(F41=60,VLOOKUP($B41,'Tổng hợp'!$A:$T,6,0),
IF(F41=90,VLOOKUP($B41,'Tổng hợp'!$A:$T,7,0),
IF(F41=180,VLOOKUP($B41,'Tổng hợp'!$A:$T,8,0),
IF(F41=270,VLOOKUP($B41,'Tổng hợp'!$A:$T,9,0),
IF(F41=365,VLOOKUP($B41,'Tổng hợp'!$A:$S,10,0),
IF(F41=730,VLOOKUP($B41,'Tổng hợp'!$A:$S,11,0),
IF(F41=1095,VLOOKUP($B41,'Tổng hợp'!$A:$S,12,0),
IF(F41=1460,VLOOKUP($B41,'Tổng hợp'!$A:$S,13,0),
IF(F41=1825,VLOOKUP($B41,'Tổng hợp'!$A:$S,14,0),
IF(F41=2555,VLOOKUP($B41,'Tổng hợp'!$A:$S,15,0),
IF(F41=3650,VLOOKUP($B41,'Tổng hợp'!$A:$S,16,0),
IF(F41=5475,VLOOKUP($B41,'Tổng hợp'!$A:$S,17,0),
IF(F41=7300,VLOOKUP($B41,'Tổng hợp'!$A:$S,18,0),
IF(F41=10950,VLOOKUP($B41,'Tổng hợp'!$A:$S,19,0),
""))))))))))))))))))</f>
        <v>0.01969382022</v>
      </c>
      <c r="I41" s="95">
        <f>IF(G41=1,VLOOKUP($B41,'Tổng hợp'!$A:$S,2,0),
IF(G41=7,VLOOKUP($B41,'Tổng hợp'!$A:$S,3,0),
IF(G41=14,VLOOKUP($B41,'Tổng hợp'!$A:$T,4,0),
IF(G41=30,VLOOKUP($B41,'Tổng hợp'!$A:$T,5,0),
IF(G41=60,VLOOKUP($B41,'Tổng hợp'!$A:$T,6,0),
IF(G41=90,VLOOKUP($B41,'Tổng hợp'!$A:$T,7,0),
IF(G41=180,VLOOKUP($B41,'Tổng hợp'!$A:$T,8,0),
IF(G41=270,VLOOKUP($B41,'Tổng hợp'!$A:$T,9,0),
IF(G41=365,VLOOKUP($B41,'Tổng hợp'!$A:$S,10,0),
IF(G41=730,VLOOKUP($B41,'Tổng hợp'!$A:$S,11,0),
IF(G41=1095,VLOOKUP($B41,'Tổng hợp'!$A:$S,12,0),
IF(G41=1460,VLOOKUP($B41,'Tổng hợp'!$A:$S,13,0),
IF(G41=1825,VLOOKUP($B41,'Tổng hợp'!$A:$S,14,0),
IF(G41=2555,VLOOKUP($B41,'Tổng hợp'!$A:$S,15,0),
IF(G41=3650,VLOOKUP($B41,'Tổng hợp'!$A:$S,16,0),
IF(G41=5475,VLOOKUP($B41,'Tổng hợp'!$A:$S,17,0),
IF(G41=7300,VLOOKUP($B41,'Tổng hợp'!$A:$S,18,0),
IF(G41=10950,VLOOKUP($B41,'Tổng hợp'!$A:$S,19,0),
""))))))))))))))))))</f>
        <v>0.01980898876</v>
      </c>
      <c r="J41" s="95">
        <f t="shared" si="6"/>
        <v>0.07109595506</v>
      </c>
      <c r="K41" s="95">
        <f t="shared" si="7"/>
        <v>-0.006442064457</v>
      </c>
      <c r="L41" s="95">
        <f t="shared" si="8"/>
        <v>0.06978958803</v>
      </c>
      <c r="M41" s="96">
        <f t="shared" si="9"/>
        <v>3446080407</v>
      </c>
      <c r="N41" s="92" t="b">
        <f t="shared" si="10"/>
        <v>0</v>
      </c>
      <c r="O41" s="93">
        <f t="shared" si="11"/>
        <v>-45728</v>
      </c>
      <c r="P41" s="94">
        <f t="shared" si="12"/>
        <v>0</v>
      </c>
      <c r="Q41" s="94">
        <f t="shared" si="13"/>
        <v>1</v>
      </c>
      <c r="R41" s="95" t="str">
        <f t="shared" si="14"/>
        <v/>
      </c>
      <c r="S41" s="95">
        <f>IF(Q41=1,VLOOKUP($B41,'Tổng hợp'!$A:$S,2,0),
IF(Q41=7,VLOOKUP($B41,'Tổng hợp'!$A:$S,3,0),
IF(Q41=14,VLOOKUP($B41,'Tổng hợp'!$A:$T,4,0),
IF(Q41=30,VLOOKUP($B41,'Tổng hợp'!$A:$T,5,0),
IF(Q41=60,VLOOKUP($B41,'Tổng hợp'!$A:$T,6,0),
IF(Q41=90,VLOOKUP($B41,'Tổng hợp'!$A:$T,7,0),
IF(Q41=180,VLOOKUP($B41,'Tổng hợp'!$A:$T,8,0),
IF(Q41=270,VLOOKUP($B41,'Tổng hợp'!$A:$T,9,0),
IF(Q41=365,VLOOKUP($B41,'Tổng hợp'!$A:$S,10,0),
IF(Q41=730,VLOOKUP($B41,'Tổng hợp'!$A:$S,11,0),
IF(Q41=1095,VLOOKUP($B41,'Tổng hợp'!$A:$S,12,0),
IF(Q41=1460,VLOOKUP($B41,'Tổng hợp'!$A:$S,13,0),
IF(Q41=1825,VLOOKUP($B41,'Tổng hợp'!$A:$S,14,0),
IF(Q41=2555,VLOOKUP($B41,'Tổng hợp'!$A:$S,15,0),
IF(Q41=3650,VLOOKUP($B41,'Tổng hợp'!$A:$S,16,0),
IF(Q41=5475,VLOOKUP($B41,'Tổng hợp'!$A:$S,17,0),
IF(Q41=7300,VLOOKUP($B41,'Tổng hợp'!$A:$S,18,0),
IF(Q41=10950,VLOOKUP($B41,'Tổng hợp'!$A:$S,19,0),
""))))))))))))))))))</f>
        <v>0.01739044944</v>
      </c>
      <c r="T41" s="95">
        <f t="shared" si="15"/>
        <v>0.05131</v>
      </c>
      <c r="U41" s="95">
        <f t="shared" si="28"/>
        <v>0</v>
      </c>
      <c r="V41" s="95">
        <f t="shared" si="16"/>
        <v>0.07024062831</v>
      </c>
      <c r="W41" s="96">
        <f t="shared" si="17"/>
        <v>0</v>
      </c>
      <c r="X41" s="92">
        <f t="shared" si="18"/>
        <v>45812</v>
      </c>
      <c r="Y41" s="93">
        <f t="shared" si="19"/>
        <v>112</v>
      </c>
      <c r="Z41" s="94">
        <f t="shared" si="20"/>
        <v>90</v>
      </c>
      <c r="AA41" s="94">
        <f t="shared" si="21"/>
        <v>180</v>
      </c>
      <c r="AB41" s="95">
        <f>IF(Z41=1,VLOOKUP($B41,'Tổng hợp'!$A:$S,2,0),
IF(Z41=7,VLOOKUP($B41,'Tổng hợp'!$A:$S,3,0),
IF(Z41=14,VLOOKUP($B41,'Tổng hợp'!$A:$T,4,0),
IF(Z41=30,VLOOKUP($B41,'Tổng hợp'!$A:$T,5,0),
IF(Z41=60,VLOOKUP($B41,'Tổng hợp'!$A:$T,6,0),
IF(Z41=90,VLOOKUP($B41,'Tổng hợp'!$A:$T,7,0),
IF(Z41=180,VLOOKUP($B41,'Tổng hợp'!$A:$T,8,0),
IF(Z41=270,VLOOKUP($B41,'Tổng hợp'!$A:$T,9,0),
IF(Z41=365,VLOOKUP($B41,'Tổng hợp'!$A:$S,10,0),
IF(Z41=730,VLOOKUP($B41,'Tổng hợp'!$A:$S,11,0),
IF(Z41=1095,VLOOKUP($B41,'Tổng hợp'!$A:$S,12,0),
IF(Z41=1460,VLOOKUP($B41,'Tổng hợp'!$A:$S,13,0),
IF(Z41=1825,VLOOKUP($B41,'Tổng hợp'!$A:$S,14,0),
IF(Z41=2555,VLOOKUP($B41,'Tổng hợp'!$A:$S,15,0),
IF(Z41=3650,VLOOKUP($B41,'Tổng hợp'!$A:$S,16,0),
IF(Z41=5475,VLOOKUP($B41,'Tổng hợp'!$A:$S,17,0),
IF(Z41=7300,VLOOKUP($B41,'Tổng hợp'!$A:$S,18,0),
IF(Z41=10950,VLOOKUP($B41,'Tổng hợp'!$A:$S,19,0),
""))))))))))))))))))</f>
        <v>0.01980898876</v>
      </c>
      <c r="AC41" s="95">
        <f>IF(AA41=1,VLOOKUP($B41,'Tổng hợp'!$A:$S,2,0),
IF(AA41=7,VLOOKUP($B41,'Tổng hợp'!$A:$S,3,0),
IF(AA41=14,VLOOKUP($B41,'Tổng hợp'!$A:$T,4,0),
IF(AA41=30,VLOOKUP($B41,'Tổng hợp'!$A:$T,5,0),
IF(AA41=60,VLOOKUP($B41,'Tổng hợp'!$A:$T,6,0),
IF(AA41=90,VLOOKUP($B41,'Tổng hợp'!$A:$T,7,0),
IF(AA41=180,VLOOKUP($B41,'Tổng hợp'!$A:$T,8,0),
IF(AA41=270,VLOOKUP($B41,'Tổng hợp'!$A:$T,9,0),
IF(AA41=365,VLOOKUP($B41,'Tổng hợp'!$A:$S,10,0),
IF(AA41=730,VLOOKUP($B41,'Tổng hợp'!$A:$S,11,0),
IF(AA41=1095,VLOOKUP($B41,'Tổng hợp'!$A:$S,12,0),
IF(AA41=1460,VLOOKUP($B41,'Tổng hợp'!$A:$S,13,0),
IF(AA41=1825,VLOOKUP($B41,'Tổng hợp'!$A:$S,14,0),
IF(AA41=2555,VLOOKUP($B41,'Tổng hợp'!$A:$S,15,0),
IF(AA41=3650,VLOOKUP($B41,'Tổng hợp'!$A:$S,16,0),
IF(AA41=5475,VLOOKUP($B41,'Tổng hợp'!$A:$S,17,0),
IF(AA41=7300,VLOOKUP($B41,'Tổng hợp'!$A:$S,18,0),
IF(AA41=10950,VLOOKUP($B41,'Tổng hợp'!$A:$S,19,0),
""))))))))))))))))))</f>
        <v>0.02034644195</v>
      </c>
      <c r="AD41" s="95">
        <f t="shared" si="22"/>
        <v>0.07125036621</v>
      </c>
      <c r="AE41" s="95">
        <f t="shared" si="23"/>
        <v>-0.004332042885</v>
      </c>
      <c r="AF41" s="95">
        <f t="shared" si="24"/>
        <v>0.06993700103</v>
      </c>
      <c r="AG41" s="96">
        <f t="shared" si="25"/>
        <v>48973535607</v>
      </c>
      <c r="AH41" s="97">
        <f t="shared" si="26"/>
        <v>52419616013</v>
      </c>
      <c r="AI41" s="96">
        <f t="shared" si="27"/>
        <v>-251074711.9</v>
      </c>
      <c r="AJ41" s="9"/>
      <c r="AK41" s="12"/>
    </row>
    <row r="42" ht="16.5" customHeight="1">
      <c r="A42" s="90">
        <v>23.0</v>
      </c>
      <c r="B42" s="91">
        <f>HLOOKUP(B41,VBMA!$A:$A,VLOOKUP(B41,VBMA!A:AF,32,0) +1)</f>
        <v>45699</v>
      </c>
      <c r="C42" s="92">
        <f t="shared" si="1"/>
        <v>45812</v>
      </c>
      <c r="D42" s="92">
        <f t="shared" si="2"/>
        <v>45812</v>
      </c>
      <c r="E42" s="93">
        <f t="shared" si="3"/>
        <v>84</v>
      </c>
      <c r="F42" s="94">
        <f t="shared" si="4"/>
        <v>60</v>
      </c>
      <c r="G42" s="94">
        <f t="shared" si="5"/>
        <v>90</v>
      </c>
      <c r="H42" s="95">
        <f>IF(F42=1,VLOOKUP($B42,'Tổng hợp'!$A:$S,2,0),
IF(F42=7,VLOOKUP($B42,'Tổng hợp'!$A:$S,3,0),
IF(F42=14,VLOOKUP($B42,'Tổng hợp'!$A:$T,4,0),
IF(F42=30,VLOOKUP($B42,'Tổng hợp'!$A:$T,5,0),
IF(F42=60,VLOOKUP($B42,'Tổng hợp'!$A:$T,6,0),
IF(F42=90,VLOOKUP($B42,'Tổng hợp'!$A:$T,7,0),
IF(F42=180,VLOOKUP($B42,'Tổng hợp'!$A:$T,8,0),
IF(F42=270,VLOOKUP($B42,'Tổng hợp'!$A:$T,9,0),
IF(F42=365,VLOOKUP($B42,'Tổng hợp'!$A:$S,10,0),
IF(F42=730,VLOOKUP($B42,'Tổng hợp'!$A:$S,11,0),
IF(F42=1095,VLOOKUP($B42,'Tổng hợp'!$A:$S,12,0),
IF(F42=1460,VLOOKUP($B42,'Tổng hợp'!$A:$S,13,0),
IF(F42=1825,VLOOKUP($B42,'Tổng hợp'!$A:$S,14,0),
IF(F42=2555,VLOOKUP($B42,'Tổng hợp'!$A:$S,15,0),
IF(F42=3650,VLOOKUP($B42,'Tổng hợp'!$A:$S,16,0),
IF(F42=5475,VLOOKUP($B42,'Tổng hợp'!$A:$S,17,0),
IF(F42=7300,VLOOKUP($B42,'Tổng hợp'!$A:$S,18,0),
IF(F42=10950,VLOOKUP($B42,'Tổng hợp'!$A:$S,19,0),
""))))))))))))))))))</f>
        <v>0.02030674157</v>
      </c>
      <c r="I42" s="95">
        <f>IF(G42=1,VLOOKUP($B42,'Tổng hợp'!$A:$S,2,0),
IF(G42=7,VLOOKUP($B42,'Tổng hợp'!$A:$S,3,0),
IF(G42=14,VLOOKUP($B42,'Tổng hợp'!$A:$T,4,0),
IF(G42=30,VLOOKUP($B42,'Tổng hợp'!$A:$T,5,0),
IF(G42=60,VLOOKUP($B42,'Tổng hợp'!$A:$T,6,0),
IF(G42=90,VLOOKUP($B42,'Tổng hợp'!$A:$T,7,0),
IF(G42=180,VLOOKUP($B42,'Tổng hợp'!$A:$T,8,0),
IF(G42=270,VLOOKUP($B42,'Tổng hợp'!$A:$T,9,0),
IF(G42=365,VLOOKUP($B42,'Tổng hợp'!$A:$S,10,0),
IF(G42=730,VLOOKUP($B42,'Tổng hợp'!$A:$S,11,0),
IF(G42=1095,VLOOKUP($B42,'Tổng hợp'!$A:$S,12,0),
IF(G42=1460,VLOOKUP($B42,'Tổng hợp'!$A:$S,13,0),
IF(G42=1825,VLOOKUP($B42,'Tổng hợp'!$A:$S,14,0),
IF(G42=2555,VLOOKUP($B42,'Tổng hợp'!$A:$S,15,0),
IF(G42=3650,VLOOKUP($B42,'Tổng hợp'!$A:$S,16,0),
IF(G42=5475,VLOOKUP($B42,'Tổng hợp'!$A:$S,17,0),
IF(G42=7300,VLOOKUP($B42,'Tổng hợp'!$A:$S,18,0),
IF(G42=10950,VLOOKUP($B42,'Tổng hợp'!$A:$S,19,0),
""))))))))))))))))))</f>
        <v>0.02023011236</v>
      </c>
      <c r="J42" s="95">
        <f t="shared" si="6"/>
        <v>0.0715554382</v>
      </c>
      <c r="K42" s="95">
        <f t="shared" si="7"/>
        <v>0.003962623753</v>
      </c>
      <c r="L42" s="95">
        <f t="shared" si="8"/>
        <v>0.07051951769</v>
      </c>
      <c r="M42" s="96">
        <f t="shared" si="9"/>
        <v>3445539513</v>
      </c>
      <c r="N42" s="92" t="b">
        <f t="shared" si="10"/>
        <v>0</v>
      </c>
      <c r="O42" s="93">
        <f t="shared" si="11"/>
        <v>-45728</v>
      </c>
      <c r="P42" s="94">
        <f t="shared" si="12"/>
        <v>0</v>
      </c>
      <c r="Q42" s="94">
        <f t="shared" si="13"/>
        <v>1</v>
      </c>
      <c r="R42" s="95" t="str">
        <f t="shared" si="14"/>
        <v/>
      </c>
      <c r="S42" s="95">
        <f>IF(Q42=1,VLOOKUP($B42,'Tổng hợp'!$A:$S,2,0),
IF(Q42=7,VLOOKUP($B42,'Tổng hợp'!$A:$S,3,0),
IF(Q42=14,VLOOKUP($B42,'Tổng hợp'!$A:$T,4,0),
IF(Q42=30,VLOOKUP($B42,'Tổng hợp'!$A:$T,5,0),
IF(Q42=60,VLOOKUP($B42,'Tổng hợp'!$A:$T,6,0),
IF(Q42=90,VLOOKUP($B42,'Tổng hợp'!$A:$T,7,0),
IF(Q42=180,VLOOKUP($B42,'Tổng hợp'!$A:$T,8,0),
IF(Q42=270,VLOOKUP($B42,'Tổng hợp'!$A:$T,9,0),
IF(Q42=365,VLOOKUP($B42,'Tổng hợp'!$A:$S,10,0),
IF(Q42=730,VLOOKUP($B42,'Tổng hợp'!$A:$S,11,0),
IF(Q42=1095,VLOOKUP($B42,'Tổng hợp'!$A:$S,12,0),
IF(Q42=1460,VLOOKUP($B42,'Tổng hợp'!$A:$S,13,0),
IF(Q42=1825,VLOOKUP($B42,'Tổng hợp'!$A:$S,14,0),
IF(Q42=2555,VLOOKUP($B42,'Tổng hợp'!$A:$S,15,0),
IF(Q42=3650,VLOOKUP($B42,'Tổng hợp'!$A:$S,16,0),
IF(Q42=5475,VLOOKUP($B42,'Tổng hợp'!$A:$S,17,0),
IF(Q42=7300,VLOOKUP($B42,'Tổng hợp'!$A:$S,18,0),
IF(Q42=10950,VLOOKUP($B42,'Tổng hợp'!$A:$S,19,0),
""))))))))))))))))))</f>
        <v>0.02076651685</v>
      </c>
      <c r="T42" s="95">
        <f t="shared" si="15"/>
        <v>0.05131</v>
      </c>
      <c r="U42" s="95">
        <f t="shared" si="28"/>
        <v>0</v>
      </c>
      <c r="V42" s="95">
        <f t="shared" si="16"/>
        <v>0.07024062831</v>
      </c>
      <c r="W42" s="96">
        <f t="shared" si="17"/>
        <v>0</v>
      </c>
      <c r="X42" s="92">
        <f t="shared" si="18"/>
        <v>45812</v>
      </c>
      <c r="Y42" s="93">
        <f t="shared" si="19"/>
        <v>113</v>
      </c>
      <c r="Z42" s="94">
        <f t="shared" si="20"/>
        <v>90</v>
      </c>
      <c r="AA42" s="94">
        <f t="shared" si="21"/>
        <v>180</v>
      </c>
      <c r="AB42" s="95">
        <f>IF(Z42=1,VLOOKUP($B42,'Tổng hợp'!$A:$S,2,0),
IF(Z42=7,VLOOKUP($B42,'Tổng hợp'!$A:$S,3,0),
IF(Z42=14,VLOOKUP($B42,'Tổng hợp'!$A:$T,4,0),
IF(Z42=30,VLOOKUP($B42,'Tổng hợp'!$A:$T,5,0),
IF(Z42=60,VLOOKUP($B42,'Tổng hợp'!$A:$T,6,0),
IF(Z42=90,VLOOKUP($B42,'Tổng hợp'!$A:$T,7,0),
IF(Z42=180,VLOOKUP($B42,'Tổng hợp'!$A:$T,8,0),
IF(Z42=270,VLOOKUP($B42,'Tổng hợp'!$A:$T,9,0),
IF(Z42=365,VLOOKUP($B42,'Tổng hợp'!$A:$S,10,0),
IF(Z42=730,VLOOKUP($B42,'Tổng hợp'!$A:$S,11,0),
IF(Z42=1095,VLOOKUP($B42,'Tổng hợp'!$A:$S,12,0),
IF(Z42=1460,VLOOKUP($B42,'Tổng hợp'!$A:$S,13,0),
IF(Z42=1825,VLOOKUP($B42,'Tổng hợp'!$A:$S,14,0),
IF(Z42=2555,VLOOKUP($B42,'Tổng hợp'!$A:$S,15,0),
IF(Z42=3650,VLOOKUP($B42,'Tổng hợp'!$A:$S,16,0),
IF(Z42=5475,VLOOKUP($B42,'Tổng hợp'!$A:$S,17,0),
IF(Z42=7300,VLOOKUP($B42,'Tổng hợp'!$A:$S,18,0),
IF(Z42=10950,VLOOKUP($B42,'Tổng hợp'!$A:$S,19,0),
""))))))))))))))))))</f>
        <v>0.02023011236</v>
      </c>
      <c r="AC42" s="95">
        <f>IF(AA42=1,VLOOKUP($B42,'Tổng hợp'!$A:$S,2,0),
IF(AA42=7,VLOOKUP($B42,'Tổng hợp'!$A:$S,3,0),
IF(AA42=14,VLOOKUP($B42,'Tổng hợp'!$A:$T,4,0),
IF(AA42=30,VLOOKUP($B42,'Tổng hợp'!$A:$T,5,0),
IF(AA42=60,VLOOKUP($B42,'Tổng hợp'!$A:$T,6,0),
IF(AA42=90,VLOOKUP($B42,'Tổng hợp'!$A:$T,7,0),
IF(AA42=180,VLOOKUP($B42,'Tổng hợp'!$A:$T,8,0),
IF(AA42=270,VLOOKUP($B42,'Tổng hợp'!$A:$T,9,0),
IF(AA42=365,VLOOKUP($B42,'Tổng hợp'!$A:$S,10,0),
IF(AA42=730,VLOOKUP($B42,'Tổng hợp'!$A:$S,11,0),
IF(AA42=1095,VLOOKUP($B42,'Tổng hợp'!$A:$S,12,0),
IF(AA42=1460,VLOOKUP($B42,'Tổng hợp'!$A:$S,13,0),
IF(AA42=1825,VLOOKUP($B42,'Tổng hợp'!$A:$S,14,0),
IF(AA42=2555,VLOOKUP($B42,'Tổng hợp'!$A:$S,15,0),
IF(AA42=3650,VLOOKUP($B42,'Tổng hợp'!$A:$S,16,0),
IF(AA42=5475,VLOOKUP($B42,'Tổng hợp'!$A:$S,17,0),
IF(AA42=7300,VLOOKUP($B42,'Tổng hợp'!$A:$S,18,0),
IF(AA42=10950,VLOOKUP($B42,'Tổng hợp'!$A:$S,19,0),
""))))))))))))))))))</f>
        <v>0.02030674157</v>
      </c>
      <c r="AD42" s="95">
        <f t="shared" si="22"/>
        <v>0.07155969538</v>
      </c>
      <c r="AE42" s="95">
        <f t="shared" si="23"/>
        <v>0.00251913827</v>
      </c>
      <c r="AF42" s="95">
        <f t="shared" si="24"/>
        <v>0.07041779723</v>
      </c>
      <c r="AG42" s="96">
        <f t="shared" si="25"/>
        <v>48957656396</v>
      </c>
      <c r="AH42" s="97">
        <f t="shared" si="26"/>
        <v>52403195908</v>
      </c>
      <c r="AI42" s="96">
        <f t="shared" si="27"/>
        <v>-267494816.7</v>
      </c>
      <c r="AJ42" s="9"/>
      <c r="AK42" s="12"/>
    </row>
    <row r="43" ht="16.5" customHeight="1">
      <c r="A43" s="90">
        <v>24.0</v>
      </c>
      <c r="B43" s="91">
        <f>HLOOKUP(B42,VBMA!$A:$A,VLOOKUP(B42,VBMA!A:AF,32,0) +1)</f>
        <v>45698</v>
      </c>
      <c r="C43" s="92">
        <f t="shared" si="1"/>
        <v>45812</v>
      </c>
      <c r="D43" s="92">
        <f t="shared" si="2"/>
        <v>45812</v>
      </c>
      <c r="E43" s="93">
        <f t="shared" si="3"/>
        <v>84</v>
      </c>
      <c r="F43" s="94">
        <f t="shared" si="4"/>
        <v>60</v>
      </c>
      <c r="G43" s="94">
        <f t="shared" si="5"/>
        <v>90</v>
      </c>
      <c r="H43" s="95">
        <f>IF(F43=1,VLOOKUP($B43,'Tổng hợp'!$A:$S,2,0),
IF(F43=7,VLOOKUP($B43,'Tổng hợp'!$A:$S,3,0),
IF(F43=14,VLOOKUP($B43,'Tổng hợp'!$A:$T,4,0),
IF(F43=30,VLOOKUP($B43,'Tổng hợp'!$A:$T,5,0),
IF(F43=60,VLOOKUP($B43,'Tổng hợp'!$A:$T,6,0),
IF(F43=90,VLOOKUP($B43,'Tổng hợp'!$A:$T,7,0),
IF(F43=180,VLOOKUP($B43,'Tổng hợp'!$A:$T,8,0),
IF(F43=270,VLOOKUP($B43,'Tổng hợp'!$A:$T,9,0),
IF(F43=365,VLOOKUP($B43,'Tổng hợp'!$A:$S,10,0),
IF(F43=730,VLOOKUP($B43,'Tổng hợp'!$A:$S,11,0),
IF(F43=1095,VLOOKUP($B43,'Tổng hợp'!$A:$S,12,0),
IF(F43=1460,VLOOKUP($B43,'Tổng hợp'!$A:$S,13,0),
IF(F43=1825,VLOOKUP($B43,'Tổng hợp'!$A:$S,14,0),
IF(F43=2555,VLOOKUP($B43,'Tổng hợp'!$A:$S,15,0),
IF(F43=3650,VLOOKUP($B43,'Tổng hợp'!$A:$S,16,0),
IF(F43=5475,VLOOKUP($B43,'Tổng hợp'!$A:$S,17,0),
IF(F43=7300,VLOOKUP($B43,'Tổng hợp'!$A:$S,18,0),
IF(F43=10950,VLOOKUP($B43,'Tổng hợp'!$A:$S,19,0),
""))))))))))))))))))</f>
        <v>0.02002370998</v>
      </c>
      <c r="I43" s="95">
        <f>IF(G43=1,VLOOKUP($B43,'Tổng hợp'!$A:$S,2,0),
IF(G43=7,VLOOKUP($B43,'Tổng hợp'!$A:$S,3,0),
IF(G43=14,VLOOKUP($B43,'Tổng hợp'!$A:$T,4,0),
IF(G43=30,VLOOKUP($B43,'Tổng hợp'!$A:$T,5,0),
IF(G43=60,VLOOKUP($B43,'Tổng hợp'!$A:$T,6,0),
IF(G43=90,VLOOKUP($B43,'Tổng hợp'!$A:$T,7,0),
IF(G43=180,VLOOKUP($B43,'Tổng hợp'!$A:$T,8,0),
IF(G43=270,VLOOKUP($B43,'Tổng hợp'!$A:$T,9,0),
IF(G43=365,VLOOKUP($B43,'Tổng hợp'!$A:$S,10,0),
IF(G43=730,VLOOKUP($B43,'Tổng hợp'!$A:$S,11,0),
IF(G43=1095,VLOOKUP($B43,'Tổng hợp'!$A:$S,12,0),
IF(G43=1460,VLOOKUP($B43,'Tổng hợp'!$A:$S,13,0),
IF(G43=1825,VLOOKUP($B43,'Tổng hợp'!$A:$S,14,0),
IF(G43=2555,VLOOKUP($B43,'Tổng hợp'!$A:$S,15,0),
IF(G43=3650,VLOOKUP($B43,'Tổng hợp'!$A:$S,16,0),
IF(G43=5475,VLOOKUP($B43,'Tổng hợp'!$A:$S,17,0),
IF(G43=7300,VLOOKUP($B43,'Tổng hợp'!$A:$S,18,0),
IF(G43=10950,VLOOKUP($B43,'Tổng hợp'!$A:$S,19,0),
""))))))))))))))))))</f>
        <v>0.01994713748</v>
      </c>
      <c r="J43" s="95">
        <f t="shared" si="6"/>
        <v>0.07127245198</v>
      </c>
      <c r="K43" s="95">
        <f t="shared" si="7"/>
        <v>0.003996240443</v>
      </c>
      <c r="L43" s="95">
        <f t="shared" si="8"/>
        <v>0.07052188836</v>
      </c>
      <c r="M43" s="96">
        <f t="shared" si="9"/>
        <v>3445537757</v>
      </c>
      <c r="N43" s="92" t="b">
        <f t="shared" si="10"/>
        <v>0</v>
      </c>
      <c r="O43" s="93">
        <f t="shared" si="11"/>
        <v>-45728</v>
      </c>
      <c r="P43" s="94">
        <f t="shared" si="12"/>
        <v>0</v>
      </c>
      <c r="Q43" s="94">
        <f t="shared" si="13"/>
        <v>1</v>
      </c>
      <c r="R43" s="95" t="str">
        <f t="shared" si="14"/>
        <v/>
      </c>
      <c r="S43" s="95">
        <f>IF(Q43=1,VLOOKUP($B43,'Tổng hợp'!$A:$S,2,0),
IF(Q43=7,VLOOKUP($B43,'Tổng hợp'!$A:$S,3,0),
IF(Q43=14,VLOOKUP($B43,'Tổng hợp'!$A:$T,4,0),
IF(Q43=30,VLOOKUP($B43,'Tổng hợp'!$A:$T,5,0),
IF(Q43=60,VLOOKUP($B43,'Tổng hợp'!$A:$T,6,0),
IF(Q43=90,VLOOKUP($B43,'Tổng hợp'!$A:$T,7,0),
IF(Q43=180,VLOOKUP($B43,'Tổng hợp'!$A:$T,8,0),
IF(Q43=270,VLOOKUP($B43,'Tổng hợp'!$A:$T,9,0),
IF(Q43=365,VLOOKUP($B43,'Tổng hợp'!$A:$S,10,0),
IF(Q43=730,VLOOKUP($B43,'Tổng hợp'!$A:$S,11,0),
IF(Q43=1095,VLOOKUP($B43,'Tổng hợp'!$A:$S,12,0),
IF(Q43=1460,VLOOKUP($B43,'Tổng hợp'!$A:$S,13,0),
IF(Q43=1825,VLOOKUP($B43,'Tổng hợp'!$A:$S,14,0),
IF(Q43=2555,VLOOKUP($B43,'Tổng hợp'!$A:$S,15,0),
IF(Q43=3650,VLOOKUP($B43,'Tổng hợp'!$A:$S,16,0),
IF(Q43=5475,VLOOKUP($B43,'Tổng hợp'!$A:$S,17,0),
IF(Q43=7300,VLOOKUP($B43,'Tổng hợp'!$A:$S,18,0),
IF(Q43=10950,VLOOKUP($B43,'Tổng hợp'!$A:$S,19,0),
""))))))))))))))))))</f>
        <v>0.02109572505</v>
      </c>
      <c r="T43" s="95">
        <f t="shared" si="15"/>
        <v>0.05131</v>
      </c>
      <c r="U43" s="95">
        <f t="shared" si="28"/>
        <v>0</v>
      </c>
      <c r="V43" s="95">
        <f t="shared" si="16"/>
        <v>0.07024062831</v>
      </c>
      <c r="W43" s="96">
        <f t="shared" si="17"/>
        <v>0</v>
      </c>
      <c r="X43" s="92">
        <f t="shared" si="18"/>
        <v>45812</v>
      </c>
      <c r="Y43" s="93">
        <f t="shared" si="19"/>
        <v>114</v>
      </c>
      <c r="Z43" s="94">
        <f t="shared" si="20"/>
        <v>90</v>
      </c>
      <c r="AA43" s="94">
        <f t="shared" si="21"/>
        <v>180</v>
      </c>
      <c r="AB43" s="95">
        <f>IF(Z43=1,VLOOKUP($B43,'Tổng hợp'!$A:$S,2,0),
IF(Z43=7,VLOOKUP($B43,'Tổng hợp'!$A:$S,3,0),
IF(Z43=14,VLOOKUP($B43,'Tổng hợp'!$A:$T,4,0),
IF(Z43=30,VLOOKUP($B43,'Tổng hợp'!$A:$T,5,0),
IF(Z43=60,VLOOKUP($B43,'Tổng hợp'!$A:$T,6,0),
IF(Z43=90,VLOOKUP($B43,'Tổng hợp'!$A:$T,7,0),
IF(Z43=180,VLOOKUP($B43,'Tổng hợp'!$A:$T,8,0),
IF(Z43=270,VLOOKUP($B43,'Tổng hợp'!$A:$T,9,0),
IF(Z43=365,VLOOKUP($B43,'Tổng hợp'!$A:$S,10,0),
IF(Z43=730,VLOOKUP($B43,'Tổng hợp'!$A:$S,11,0),
IF(Z43=1095,VLOOKUP($B43,'Tổng hợp'!$A:$S,12,0),
IF(Z43=1460,VLOOKUP($B43,'Tổng hợp'!$A:$S,13,0),
IF(Z43=1825,VLOOKUP($B43,'Tổng hợp'!$A:$S,14,0),
IF(Z43=2555,VLOOKUP($B43,'Tổng hợp'!$A:$S,15,0),
IF(Z43=3650,VLOOKUP($B43,'Tổng hợp'!$A:$S,16,0),
IF(Z43=5475,VLOOKUP($B43,'Tổng hợp'!$A:$S,17,0),
IF(Z43=7300,VLOOKUP($B43,'Tổng hợp'!$A:$S,18,0),
IF(Z43=10950,VLOOKUP($B43,'Tổng hợp'!$A:$S,19,0),
""))))))))))))))))))</f>
        <v>0.01994713748</v>
      </c>
      <c r="AC43" s="95">
        <f>IF(AA43=1,VLOOKUP($B43,'Tổng hợp'!$A:$S,2,0),
IF(AA43=7,VLOOKUP($B43,'Tổng hợp'!$A:$S,3,0),
IF(AA43=14,VLOOKUP($B43,'Tổng hợp'!$A:$T,4,0),
IF(AA43=30,VLOOKUP($B43,'Tổng hợp'!$A:$T,5,0),
IF(AA43=60,VLOOKUP($B43,'Tổng hợp'!$A:$T,6,0),
IF(AA43=90,VLOOKUP($B43,'Tổng hợp'!$A:$T,7,0),
IF(AA43=180,VLOOKUP($B43,'Tổng hợp'!$A:$T,8,0),
IF(AA43=270,VLOOKUP($B43,'Tổng hợp'!$A:$T,9,0),
IF(AA43=365,VLOOKUP($B43,'Tổng hợp'!$A:$S,10,0),
IF(AA43=730,VLOOKUP($B43,'Tổng hợp'!$A:$S,11,0),
IF(AA43=1095,VLOOKUP($B43,'Tổng hợp'!$A:$S,12,0),
IF(AA43=1460,VLOOKUP($B43,'Tổng hợp'!$A:$S,13,0),
IF(AA43=1825,VLOOKUP($B43,'Tổng hợp'!$A:$S,14,0),
IF(AA43=2555,VLOOKUP($B43,'Tổng hợp'!$A:$S,15,0),
IF(AA43=3650,VLOOKUP($B43,'Tổng hợp'!$A:$S,16,0),
IF(AA43=5475,VLOOKUP($B43,'Tổng hợp'!$A:$S,17,0),
IF(AA43=7300,VLOOKUP($B43,'Tổng hợp'!$A:$S,18,0),
IF(AA43=10950,VLOOKUP($B43,'Tổng hợp'!$A:$S,19,0),
""))))))))))))))))))</f>
        <v>0.0204065725</v>
      </c>
      <c r="AD43" s="95">
        <f t="shared" si="22"/>
        <v>0.07137965348</v>
      </c>
      <c r="AE43" s="95">
        <f t="shared" si="23"/>
        <v>0.002116414852</v>
      </c>
      <c r="AF43" s="95">
        <f t="shared" si="24"/>
        <v>0.07038944404</v>
      </c>
      <c r="AG43" s="96">
        <f t="shared" si="25"/>
        <v>48948934747</v>
      </c>
      <c r="AH43" s="97">
        <f t="shared" si="26"/>
        <v>52394472503</v>
      </c>
      <c r="AI43" s="96">
        <f t="shared" si="27"/>
        <v>-276218221.8</v>
      </c>
      <c r="AJ43" s="9"/>
      <c r="AK43" s="12"/>
    </row>
    <row r="44" ht="16.5" customHeight="1">
      <c r="A44" s="90">
        <v>25.0</v>
      </c>
      <c r="B44" s="91">
        <f>HLOOKUP(B43,VBMA!$A:$A,VLOOKUP(B43,VBMA!A:AF,32,0) +1)</f>
        <v>45695</v>
      </c>
      <c r="C44" s="92">
        <f t="shared" si="1"/>
        <v>45812</v>
      </c>
      <c r="D44" s="92">
        <f t="shared" si="2"/>
        <v>45812</v>
      </c>
      <c r="E44" s="93">
        <f t="shared" si="3"/>
        <v>84</v>
      </c>
      <c r="F44" s="94">
        <f t="shared" si="4"/>
        <v>60</v>
      </c>
      <c r="G44" s="94">
        <f t="shared" si="5"/>
        <v>90</v>
      </c>
      <c r="H44" s="95">
        <f>IF(F44=1,VLOOKUP($B44,'Tổng hợp'!$A:$S,2,0),
IF(F44=7,VLOOKUP($B44,'Tổng hợp'!$A:$S,3,0),
IF(F44=14,VLOOKUP($B44,'Tổng hợp'!$A:$T,4,0),
IF(F44=30,VLOOKUP($B44,'Tổng hợp'!$A:$T,5,0),
IF(F44=60,VLOOKUP($B44,'Tổng hợp'!$A:$T,6,0),
IF(F44=90,VLOOKUP($B44,'Tổng hợp'!$A:$T,7,0),
IF(F44=180,VLOOKUP($B44,'Tổng hợp'!$A:$T,8,0),
IF(F44=270,VLOOKUP($B44,'Tổng hợp'!$A:$T,9,0),
IF(F44=365,VLOOKUP($B44,'Tổng hợp'!$A:$S,10,0),
IF(F44=730,VLOOKUP($B44,'Tổng hợp'!$A:$S,11,0),
IF(F44=1095,VLOOKUP($B44,'Tổng hợp'!$A:$S,12,0),
IF(F44=1460,VLOOKUP($B44,'Tổng hợp'!$A:$S,13,0),
IF(F44=1825,VLOOKUP($B44,'Tổng hợp'!$A:$S,14,0),
IF(F44=2555,VLOOKUP($B44,'Tổng hợp'!$A:$S,15,0),
IF(F44=3650,VLOOKUP($B44,'Tổng hợp'!$A:$S,16,0),
IF(F44=5475,VLOOKUP($B44,'Tổng hợp'!$A:$S,17,0),
IF(F44=7300,VLOOKUP($B44,'Tổng hợp'!$A:$S,18,0),
IF(F44=10950,VLOOKUP($B44,'Tổng hợp'!$A:$S,19,0),
""))))))))))))))))))</f>
        <v>0.0195540458</v>
      </c>
      <c r="I44" s="95">
        <f>IF(G44=1,VLOOKUP($B44,'Tổng hợp'!$A:$S,2,0),
IF(G44=7,VLOOKUP($B44,'Tổng hợp'!$A:$S,3,0),
IF(G44=14,VLOOKUP($B44,'Tổng hợp'!$A:$T,4,0),
IF(G44=30,VLOOKUP($B44,'Tổng hợp'!$A:$T,5,0),
IF(G44=60,VLOOKUP($B44,'Tổng hợp'!$A:$T,6,0),
IF(G44=90,VLOOKUP($B44,'Tổng hợp'!$A:$T,7,0),
IF(G44=180,VLOOKUP($B44,'Tổng hợp'!$A:$T,8,0),
IF(G44=270,VLOOKUP($B44,'Tổng hợp'!$A:$T,9,0),
IF(G44=365,VLOOKUP($B44,'Tổng hợp'!$A:$S,10,0),
IF(G44=730,VLOOKUP($B44,'Tổng hợp'!$A:$S,11,0),
IF(G44=1095,VLOOKUP($B44,'Tổng hợp'!$A:$S,12,0),
IF(G44=1460,VLOOKUP($B44,'Tổng hợp'!$A:$S,13,0),
IF(G44=1825,VLOOKUP($B44,'Tổng hợp'!$A:$S,14,0),
IF(G44=2555,VLOOKUP($B44,'Tổng hợp'!$A:$S,15,0),
IF(G44=3650,VLOOKUP($B44,'Tổng hợp'!$A:$S,16,0),
IF(G44=5475,VLOOKUP($B44,'Tổng hợp'!$A:$S,17,0),
IF(G44=7300,VLOOKUP($B44,'Tổng hợp'!$A:$S,18,0),
IF(G44=10950,VLOOKUP($B44,'Tổng hợp'!$A:$S,19,0),
""))))))))))))))))))</f>
        <v>0.01970923664</v>
      </c>
      <c r="J44" s="95">
        <f t="shared" si="6"/>
        <v>0.07098819847</v>
      </c>
      <c r="K44" s="95">
        <f t="shared" si="7"/>
        <v>0.0009455618775</v>
      </c>
      <c r="L44" s="95">
        <f t="shared" si="8"/>
        <v>0.07030707658</v>
      </c>
      <c r="M44" s="96">
        <f t="shared" si="9"/>
        <v>3445696889</v>
      </c>
      <c r="N44" s="92" t="b">
        <f t="shared" si="10"/>
        <v>0</v>
      </c>
      <c r="O44" s="93">
        <f t="shared" si="11"/>
        <v>-45728</v>
      </c>
      <c r="P44" s="94">
        <f t="shared" si="12"/>
        <v>0</v>
      </c>
      <c r="Q44" s="94">
        <f t="shared" si="13"/>
        <v>1</v>
      </c>
      <c r="R44" s="95" t="str">
        <f t="shared" si="14"/>
        <v/>
      </c>
      <c r="S44" s="95">
        <f>IF(Q44=1,VLOOKUP($B44,'Tổng hợp'!$A:$S,2,0),
IF(Q44=7,VLOOKUP($B44,'Tổng hợp'!$A:$S,3,0),
IF(Q44=14,VLOOKUP($B44,'Tổng hợp'!$A:$T,4,0),
IF(Q44=30,VLOOKUP($B44,'Tổng hợp'!$A:$T,5,0),
IF(Q44=60,VLOOKUP($B44,'Tổng hợp'!$A:$T,6,0),
IF(Q44=90,VLOOKUP($B44,'Tổng hợp'!$A:$T,7,0),
IF(Q44=180,VLOOKUP($B44,'Tổng hợp'!$A:$T,8,0),
IF(Q44=270,VLOOKUP($B44,'Tổng hợp'!$A:$T,9,0),
IF(Q44=365,VLOOKUP($B44,'Tổng hợp'!$A:$S,10,0),
IF(Q44=730,VLOOKUP($B44,'Tổng hợp'!$A:$S,11,0),
IF(Q44=1095,VLOOKUP($B44,'Tổng hợp'!$A:$S,12,0),
IF(Q44=1460,VLOOKUP($B44,'Tổng hợp'!$A:$S,13,0),
IF(Q44=1825,VLOOKUP($B44,'Tổng hợp'!$A:$S,14,0),
IF(Q44=2555,VLOOKUP($B44,'Tổng hợp'!$A:$S,15,0),
IF(Q44=3650,VLOOKUP($B44,'Tổng hợp'!$A:$S,16,0),
IF(Q44=5475,VLOOKUP($B44,'Tổng hợp'!$A:$S,17,0),
IF(Q44=7300,VLOOKUP($B44,'Tổng hợp'!$A:$S,18,0),
IF(Q44=10950,VLOOKUP($B44,'Tổng hợp'!$A:$S,19,0),
""))))))))))))))))))</f>
        <v>0.01745896947</v>
      </c>
      <c r="T44" s="95">
        <f t="shared" si="15"/>
        <v>0.05131</v>
      </c>
      <c r="U44" s="95">
        <f t="shared" si="28"/>
        <v>0</v>
      </c>
      <c r="V44" s="95">
        <f t="shared" si="16"/>
        <v>0.07024062831</v>
      </c>
      <c r="W44" s="96">
        <f t="shared" si="17"/>
        <v>0</v>
      </c>
      <c r="X44" s="92">
        <f t="shared" si="18"/>
        <v>45812</v>
      </c>
      <c r="Y44" s="93">
        <f t="shared" si="19"/>
        <v>117</v>
      </c>
      <c r="Z44" s="94">
        <f t="shared" si="20"/>
        <v>90</v>
      </c>
      <c r="AA44" s="94">
        <f t="shared" si="21"/>
        <v>180</v>
      </c>
      <c r="AB44" s="95">
        <f>IF(Z44=1,VLOOKUP($B44,'Tổng hợp'!$A:$S,2,0),
IF(Z44=7,VLOOKUP($B44,'Tổng hợp'!$A:$S,3,0),
IF(Z44=14,VLOOKUP($B44,'Tổng hợp'!$A:$T,4,0),
IF(Z44=30,VLOOKUP($B44,'Tổng hợp'!$A:$T,5,0),
IF(Z44=60,VLOOKUP($B44,'Tổng hợp'!$A:$T,6,0),
IF(Z44=90,VLOOKUP($B44,'Tổng hợp'!$A:$T,7,0),
IF(Z44=180,VLOOKUP($B44,'Tổng hợp'!$A:$T,8,0),
IF(Z44=270,VLOOKUP($B44,'Tổng hợp'!$A:$T,9,0),
IF(Z44=365,VLOOKUP($B44,'Tổng hợp'!$A:$S,10,0),
IF(Z44=730,VLOOKUP($B44,'Tổng hợp'!$A:$S,11,0),
IF(Z44=1095,VLOOKUP($B44,'Tổng hợp'!$A:$S,12,0),
IF(Z44=1460,VLOOKUP($B44,'Tổng hợp'!$A:$S,13,0),
IF(Z44=1825,VLOOKUP($B44,'Tổng hợp'!$A:$S,14,0),
IF(Z44=2555,VLOOKUP($B44,'Tổng hợp'!$A:$S,15,0),
IF(Z44=3650,VLOOKUP($B44,'Tổng hợp'!$A:$S,16,0),
IF(Z44=5475,VLOOKUP($B44,'Tổng hợp'!$A:$S,17,0),
IF(Z44=7300,VLOOKUP($B44,'Tổng hợp'!$A:$S,18,0),
IF(Z44=10950,VLOOKUP($B44,'Tổng hợp'!$A:$S,19,0),
""))))))))))))))))))</f>
        <v>0.01970923664</v>
      </c>
      <c r="AC44" s="95">
        <f>IF(AA44=1,VLOOKUP($B44,'Tổng hợp'!$A:$S,2,0),
IF(AA44=7,VLOOKUP($B44,'Tổng hợp'!$A:$S,3,0),
IF(AA44=14,VLOOKUP($B44,'Tổng hợp'!$A:$T,4,0),
IF(AA44=30,VLOOKUP($B44,'Tổng hợp'!$A:$T,5,0),
IF(AA44=60,VLOOKUP($B44,'Tổng hợp'!$A:$T,6,0),
IF(AA44=90,VLOOKUP($B44,'Tổng hợp'!$A:$T,7,0),
IF(AA44=180,VLOOKUP($B44,'Tổng hợp'!$A:$T,8,0),
IF(AA44=270,VLOOKUP($B44,'Tổng hợp'!$A:$T,9,0),
IF(AA44=365,VLOOKUP($B44,'Tổng hợp'!$A:$S,10,0),
IF(AA44=730,VLOOKUP($B44,'Tổng hợp'!$A:$S,11,0),
IF(AA44=1095,VLOOKUP($B44,'Tổng hợp'!$A:$S,12,0),
IF(AA44=1460,VLOOKUP($B44,'Tổng hợp'!$A:$S,13,0),
IF(AA44=1825,VLOOKUP($B44,'Tổng hợp'!$A:$S,14,0),
IF(AA44=2555,VLOOKUP($B44,'Tổng hợp'!$A:$S,15,0),
IF(AA44=3650,VLOOKUP($B44,'Tổng hợp'!$A:$S,16,0),
IF(AA44=5475,VLOOKUP($B44,'Tổng hợp'!$A:$S,17,0),
IF(AA44=7300,VLOOKUP($B44,'Tổng hợp'!$A:$S,18,0),
IF(AA44=10950,VLOOKUP($B44,'Tổng hợp'!$A:$S,19,0),
""))))))))))))))))))</f>
        <v>0.02040759542</v>
      </c>
      <c r="AD44" s="95">
        <f t="shared" si="22"/>
        <v>0.07122874427</v>
      </c>
      <c r="AE44" s="95">
        <f t="shared" si="23"/>
        <v>0.000279541649</v>
      </c>
      <c r="AF44" s="95">
        <f t="shared" si="24"/>
        <v>0.07026026623</v>
      </c>
      <c r="AG44" s="96">
        <f t="shared" si="25"/>
        <v>48923468230</v>
      </c>
      <c r="AH44" s="97">
        <f t="shared" si="26"/>
        <v>52369165119</v>
      </c>
      <c r="AI44" s="96">
        <f t="shared" si="27"/>
        <v>-301525606.2</v>
      </c>
      <c r="AJ44" s="9"/>
      <c r="AK44" s="12"/>
    </row>
    <row r="45" ht="16.5" customHeight="1">
      <c r="A45" s="90">
        <v>26.0</v>
      </c>
      <c r="B45" s="91">
        <f>HLOOKUP(B44,VBMA!$A:$A,VLOOKUP(B44,VBMA!A:AF,32,0) +1)</f>
        <v>45694</v>
      </c>
      <c r="C45" s="92">
        <f t="shared" si="1"/>
        <v>45812</v>
      </c>
      <c r="D45" s="92">
        <f t="shared" si="2"/>
        <v>45812</v>
      </c>
      <c r="E45" s="93">
        <f t="shared" si="3"/>
        <v>84</v>
      </c>
      <c r="F45" s="94">
        <f t="shared" si="4"/>
        <v>60</v>
      </c>
      <c r="G45" s="94">
        <f t="shared" si="5"/>
        <v>90</v>
      </c>
      <c r="H45" s="95">
        <f>IF(F45=1,VLOOKUP($B45,'Tổng hợp'!$A:$S,2,0),
IF(F45=7,VLOOKUP($B45,'Tổng hợp'!$A:$S,3,0),
IF(F45=14,VLOOKUP($B45,'Tổng hợp'!$A:$T,4,0),
IF(F45=30,VLOOKUP($B45,'Tổng hợp'!$A:$T,5,0),
IF(F45=60,VLOOKUP($B45,'Tổng hợp'!$A:$T,6,0),
IF(F45=90,VLOOKUP($B45,'Tổng hợp'!$A:$T,7,0),
IF(F45=180,VLOOKUP($B45,'Tổng hợp'!$A:$T,8,0),
IF(F45=270,VLOOKUP($B45,'Tổng hợp'!$A:$T,9,0),
IF(F45=365,VLOOKUP($B45,'Tổng hợp'!$A:$S,10,0),
IF(F45=730,VLOOKUP($B45,'Tổng hợp'!$A:$S,11,0),
IF(F45=1095,VLOOKUP($B45,'Tổng hợp'!$A:$S,12,0),
IF(F45=1460,VLOOKUP($B45,'Tổng hợp'!$A:$S,13,0),
IF(F45=1825,VLOOKUP($B45,'Tổng hợp'!$A:$S,14,0),
IF(F45=2555,VLOOKUP($B45,'Tổng hợp'!$A:$S,15,0),
IF(F45=3650,VLOOKUP($B45,'Tổng hợp'!$A:$S,16,0),
IF(F45=5475,VLOOKUP($B45,'Tổng hợp'!$A:$S,17,0),
IF(F45=7300,VLOOKUP($B45,'Tổng hợp'!$A:$S,18,0),
IF(F45=10950,VLOOKUP($B45,'Tổng hợp'!$A:$S,19,0),
""))))))))))))))))))</f>
        <v>0.01951834601</v>
      </c>
      <c r="I45" s="95">
        <f>IF(G45=1,VLOOKUP($B45,'Tổng hợp'!$A:$S,2,0),
IF(G45=7,VLOOKUP($B45,'Tổng hợp'!$A:$S,3,0),
IF(G45=14,VLOOKUP($B45,'Tổng hợp'!$A:$T,4,0),
IF(G45=30,VLOOKUP($B45,'Tổng hợp'!$A:$T,5,0),
IF(G45=60,VLOOKUP($B45,'Tổng hợp'!$A:$T,6,0),
IF(G45=90,VLOOKUP($B45,'Tổng hợp'!$A:$T,7,0),
IF(G45=180,VLOOKUP($B45,'Tổng hợp'!$A:$T,8,0),
IF(G45=270,VLOOKUP($B45,'Tổng hợp'!$A:$T,9,0),
IF(G45=365,VLOOKUP($B45,'Tổng hợp'!$A:$S,10,0),
IF(G45=730,VLOOKUP($B45,'Tổng hợp'!$A:$S,11,0),
IF(G45=1095,VLOOKUP($B45,'Tổng hợp'!$A:$S,12,0),
IF(G45=1460,VLOOKUP($B45,'Tổng hợp'!$A:$S,13,0),
IF(G45=1825,VLOOKUP($B45,'Tổng hợp'!$A:$S,14,0),
IF(G45=2555,VLOOKUP($B45,'Tổng hợp'!$A:$S,15,0),
IF(G45=3650,VLOOKUP($B45,'Tổng hợp'!$A:$S,16,0),
IF(G45=5475,VLOOKUP($B45,'Tổng hợp'!$A:$S,17,0),
IF(G45=7300,VLOOKUP($B45,'Tổng hợp'!$A:$S,18,0),
IF(G45=10950,VLOOKUP($B45,'Tổng hợp'!$A:$S,19,0),
""))))))))))))))))))</f>
        <v>0.01963429658</v>
      </c>
      <c r="J45" s="95">
        <f t="shared" si="6"/>
        <v>0.07092110646</v>
      </c>
      <c r="K45" s="95">
        <f t="shared" si="7"/>
        <v>0.002320157562</v>
      </c>
      <c r="L45" s="95">
        <f t="shared" si="8"/>
        <v>0.07040378684</v>
      </c>
      <c r="M45" s="96">
        <f t="shared" si="9"/>
        <v>3445625241</v>
      </c>
      <c r="N45" s="92" t="b">
        <f t="shared" si="10"/>
        <v>0</v>
      </c>
      <c r="O45" s="93">
        <f t="shared" si="11"/>
        <v>-45728</v>
      </c>
      <c r="P45" s="94">
        <f t="shared" si="12"/>
        <v>0</v>
      </c>
      <c r="Q45" s="94">
        <f t="shared" si="13"/>
        <v>1</v>
      </c>
      <c r="R45" s="95" t="str">
        <f t="shared" si="14"/>
        <v/>
      </c>
      <c r="S45" s="95">
        <f>IF(Q45=1,VLOOKUP($B45,'Tổng hợp'!$A:$S,2,0),
IF(Q45=7,VLOOKUP($B45,'Tổng hợp'!$A:$S,3,0),
IF(Q45=14,VLOOKUP($B45,'Tổng hợp'!$A:$T,4,0),
IF(Q45=30,VLOOKUP($B45,'Tổng hợp'!$A:$T,5,0),
IF(Q45=60,VLOOKUP($B45,'Tổng hợp'!$A:$T,6,0),
IF(Q45=90,VLOOKUP($B45,'Tổng hợp'!$A:$T,7,0),
IF(Q45=180,VLOOKUP($B45,'Tổng hợp'!$A:$T,8,0),
IF(Q45=270,VLOOKUP($B45,'Tổng hợp'!$A:$T,9,0),
IF(Q45=365,VLOOKUP($B45,'Tổng hợp'!$A:$S,10,0),
IF(Q45=730,VLOOKUP($B45,'Tổng hợp'!$A:$S,11,0),
IF(Q45=1095,VLOOKUP($B45,'Tổng hợp'!$A:$S,12,0),
IF(Q45=1460,VLOOKUP($B45,'Tổng hợp'!$A:$S,13,0),
IF(Q45=1825,VLOOKUP($B45,'Tổng hợp'!$A:$S,14,0),
IF(Q45=2555,VLOOKUP($B45,'Tổng hợp'!$A:$S,15,0),
IF(Q45=3650,VLOOKUP($B45,'Tổng hợp'!$A:$S,16,0),
IF(Q45=5475,VLOOKUP($B45,'Tổng hợp'!$A:$S,17,0),
IF(Q45=7300,VLOOKUP($B45,'Tổng hợp'!$A:$S,18,0),
IF(Q45=10950,VLOOKUP($B45,'Tổng hợp'!$A:$S,19,0),
""))))))))))))))))))</f>
        <v>0.01689013308</v>
      </c>
      <c r="T45" s="95">
        <f t="shared" si="15"/>
        <v>0.05131</v>
      </c>
      <c r="U45" s="95">
        <f t="shared" si="28"/>
        <v>0</v>
      </c>
      <c r="V45" s="95">
        <f t="shared" si="16"/>
        <v>0.07024062831</v>
      </c>
      <c r="W45" s="96">
        <f t="shared" si="17"/>
        <v>0</v>
      </c>
      <c r="X45" s="92">
        <f t="shared" si="18"/>
        <v>45812</v>
      </c>
      <c r="Y45" s="93">
        <f t="shared" si="19"/>
        <v>118</v>
      </c>
      <c r="Z45" s="94">
        <f t="shared" si="20"/>
        <v>90</v>
      </c>
      <c r="AA45" s="94">
        <f t="shared" si="21"/>
        <v>180</v>
      </c>
      <c r="AB45" s="95">
        <f>IF(Z45=1,VLOOKUP($B45,'Tổng hợp'!$A:$S,2,0),
IF(Z45=7,VLOOKUP($B45,'Tổng hợp'!$A:$S,3,0),
IF(Z45=14,VLOOKUP($B45,'Tổng hợp'!$A:$T,4,0),
IF(Z45=30,VLOOKUP($B45,'Tổng hợp'!$A:$T,5,0),
IF(Z45=60,VLOOKUP($B45,'Tổng hợp'!$A:$T,6,0),
IF(Z45=90,VLOOKUP($B45,'Tổng hợp'!$A:$T,7,0),
IF(Z45=180,VLOOKUP($B45,'Tổng hợp'!$A:$T,8,0),
IF(Z45=270,VLOOKUP($B45,'Tổng hợp'!$A:$T,9,0),
IF(Z45=365,VLOOKUP($B45,'Tổng hợp'!$A:$S,10,0),
IF(Z45=730,VLOOKUP($B45,'Tổng hợp'!$A:$S,11,0),
IF(Z45=1095,VLOOKUP($B45,'Tổng hợp'!$A:$S,12,0),
IF(Z45=1460,VLOOKUP($B45,'Tổng hợp'!$A:$S,13,0),
IF(Z45=1825,VLOOKUP($B45,'Tổng hợp'!$A:$S,14,0),
IF(Z45=2555,VLOOKUP($B45,'Tổng hợp'!$A:$S,15,0),
IF(Z45=3650,VLOOKUP($B45,'Tổng hợp'!$A:$S,16,0),
IF(Z45=5475,VLOOKUP($B45,'Tổng hợp'!$A:$S,17,0),
IF(Z45=7300,VLOOKUP($B45,'Tổng hợp'!$A:$S,18,0),
IF(Z45=10950,VLOOKUP($B45,'Tổng hợp'!$A:$S,19,0),
""))))))))))))))))))</f>
        <v>0.01963429658</v>
      </c>
      <c r="AC45" s="95">
        <f>IF(AA45=1,VLOOKUP($B45,'Tổng hợp'!$A:$S,2,0),
IF(AA45=7,VLOOKUP($B45,'Tổng hợp'!$A:$S,3,0),
IF(AA45=14,VLOOKUP($B45,'Tổng hợp'!$A:$T,4,0),
IF(AA45=30,VLOOKUP($B45,'Tổng hợp'!$A:$T,5,0),
IF(AA45=60,VLOOKUP($B45,'Tổng hợp'!$A:$T,6,0),
IF(AA45=90,VLOOKUP($B45,'Tổng hợp'!$A:$T,7,0),
IF(AA45=180,VLOOKUP($B45,'Tổng hợp'!$A:$T,8,0),
IF(AA45=270,VLOOKUP($B45,'Tổng hợp'!$A:$T,9,0),
IF(AA45=365,VLOOKUP($B45,'Tổng hợp'!$A:$S,10,0),
IF(AA45=730,VLOOKUP($B45,'Tổng hợp'!$A:$S,11,0),
IF(AA45=1095,VLOOKUP($B45,'Tổng hợp'!$A:$S,12,0),
IF(AA45=1460,VLOOKUP($B45,'Tổng hợp'!$A:$S,13,0),
IF(AA45=1825,VLOOKUP($B45,'Tổng hợp'!$A:$S,14,0),
IF(AA45=2555,VLOOKUP($B45,'Tổng hợp'!$A:$S,15,0),
IF(AA45=3650,VLOOKUP($B45,'Tổng hợp'!$A:$S,16,0),
IF(AA45=5475,VLOOKUP($B45,'Tổng hợp'!$A:$S,17,0),
IF(AA45=7300,VLOOKUP($B45,'Tổng hợp'!$A:$S,18,0),
IF(AA45=10950,VLOOKUP($B45,'Tổng hợp'!$A:$S,19,0),
""))))))))))))))))))</f>
        <v>0.02048460076</v>
      </c>
      <c r="AD45" s="95">
        <f t="shared" si="22"/>
        <v>0.07120883566</v>
      </c>
      <c r="AE45" s="95">
        <f t="shared" si="23"/>
        <v>0.00366442253</v>
      </c>
      <c r="AF45" s="95">
        <f t="shared" si="24"/>
        <v>0.07049849182</v>
      </c>
      <c r="AG45" s="96">
        <f t="shared" si="25"/>
        <v>48910848386</v>
      </c>
      <c r="AH45" s="97">
        <f t="shared" si="26"/>
        <v>52356473628</v>
      </c>
      <c r="AI45" s="96">
        <f t="shared" si="27"/>
        <v>-314217097.3</v>
      </c>
      <c r="AJ45" s="9"/>
      <c r="AK45" s="12"/>
    </row>
    <row r="46" ht="16.5" customHeight="1">
      <c r="A46" s="90">
        <v>27.0</v>
      </c>
      <c r="B46" s="91">
        <f>HLOOKUP(B45,VBMA!$A:$A,VLOOKUP(B45,VBMA!A:AF,32,0) +1)</f>
        <v>45693</v>
      </c>
      <c r="C46" s="92">
        <f t="shared" si="1"/>
        <v>45812</v>
      </c>
      <c r="D46" s="92">
        <f t="shared" si="2"/>
        <v>45812</v>
      </c>
      <c r="E46" s="93">
        <f t="shared" si="3"/>
        <v>84</v>
      </c>
      <c r="F46" s="94">
        <f t="shared" si="4"/>
        <v>60</v>
      </c>
      <c r="G46" s="94">
        <f t="shared" si="5"/>
        <v>90</v>
      </c>
      <c r="H46" s="95">
        <f>IF(F46=1,VLOOKUP($B46,'Tổng hợp'!$A:$S,2,0),
IF(F46=7,VLOOKUP($B46,'Tổng hợp'!$A:$S,3,0),
IF(F46=14,VLOOKUP($B46,'Tổng hợp'!$A:$T,4,0),
IF(F46=30,VLOOKUP($B46,'Tổng hợp'!$A:$T,5,0),
IF(F46=60,VLOOKUP($B46,'Tổng hợp'!$A:$T,6,0),
IF(F46=90,VLOOKUP($B46,'Tổng hợp'!$A:$T,7,0),
IF(F46=180,VLOOKUP($B46,'Tổng hợp'!$A:$T,8,0),
IF(F46=270,VLOOKUP($B46,'Tổng hợp'!$A:$T,9,0),
IF(F46=365,VLOOKUP($B46,'Tổng hợp'!$A:$S,10,0),
IF(F46=730,VLOOKUP($B46,'Tổng hợp'!$A:$S,11,0),
IF(F46=1095,VLOOKUP($B46,'Tổng hợp'!$A:$S,12,0),
IF(F46=1460,VLOOKUP($B46,'Tổng hợp'!$A:$S,13,0),
IF(F46=1825,VLOOKUP($B46,'Tổng hợp'!$A:$S,14,0),
IF(F46=2555,VLOOKUP($B46,'Tổng hợp'!$A:$S,15,0),
IF(F46=3650,VLOOKUP($B46,'Tổng hợp'!$A:$S,16,0),
IF(F46=5475,VLOOKUP($B46,'Tổng hợp'!$A:$S,17,0),
IF(F46=7300,VLOOKUP($B46,'Tổng hợp'!$A:$S,18,0),
IF(F46=10950,VLOOKUP($B46,'Tổng hợp'!$A:$S,19,0),
""))))))))))))))))))</f>
        <v>0.01941629213</v>
      </c>
      <c r="I46" s="95">
        <f>IF(G46=1,VLOOKUP($B46,'Tổng hợp'!$A:$S,2,0),
IF(G46=7,VLOOKUP($B46,'Tổng hợp'!$A:$S,3,0),
IF(G46=14,VLOOKUP($B46,'Tổng hợp'!$A:$T,4,0),
IF(G46=30,VLOOKUP($B46,'Tổng hợp'!$A:$T,5,0),
IF(G46=60,VLOOKUP($B46,'Tổng hợp'!$A:$T,6,0),
IF(G46=90,VLOOKUP($B46,'Tổng hợp'!$A:$T,7,0),
IF(G46=180,VLOOKUP($B46,'Tổng hợp'!$A:$T,8,0),
IF(G46=270,VLOOKUP($B46,'Tổng hợp'!$A:$T,9,0),
IF(G46=365,VLOOKUP($B46,'Tổng hợp'!$A:$S,10,0),
IF(G46=730,VLOOKUP($B46,'Tổng hợp'!$A:$S,11,0),
IF(G46=1095,VLOOKUP($B46,'Tổng hợp'!$A:$S,12,0),
IF(G46=1460,VLOOKUP($B46,'Tổng hợp'!$A:$S,13,0),
IF(G46=1825,VLOOKUP($B46,'Tổng hợp'!$A:$S,14,0),
IF(G46=2555,VLOOKUP($B46,'Tổng hợp'!$A:$S,15,0),
IF(G46=3650,VLOOKUP($B46,'Tổng hợp'!$A:$S,16,0),
IF(G46=5475,VLOOKUP($B46,'Tổng hợp'!$A:$S,17,0),
IF(G46=7300,VLOOKUP($B46,'Tổng hợp'!$A:$S,18,0),
IF(G46=10950,VLOOKUP($B46,'Tổng hợp'!$A:$S,19,0),
""))))))))))))))))))</f>
        <v>0.0194543633</v>
      </c>
      <c r="J46" s="95">
        <f t="shared" si="6"/>
        <v>0.07075674906</v>
      </c>
      <c r="K46" s="95">
        <f t="shared" si="7"/>
        <v>-0.004444901866</v>
      </c>
      <c r="L46" s="95">
        <f t="shared" si="8"/>
        <v>0.06992910846</v>
      </c>
      <c r="M46" s="96">
        <f t="shared" si="9"/>
        <v>3445976984</v>
      </c>
      <c r="N46" s="92" t="b">
        <f t="shared" si="10"/>
        <v>0</v>
      </c>
      <c r="O46" s="93">
        <f t="shared" si="11"/>
        <v>-45728</v>
      </c>
      <c r="P46" s="94">
        <f t="shared" si="12"/>
        <v>0</v>
      </c>
      <c r="Q46" s="94">
        <f t="shared" si="13"/>
        <v>1</v>
      </c>
      <c r="R46" s="95" t="str">
        <f t="shared" si="14"/>
        <v/>
      </c>
      <c r="S46" s="95">
        <f>IF(Q46=1,VLOOKUP($B46,'Tổng hợp'!$A:$S,2,0),
IF(Q46=7,VLOOKUP($B46,'Tổng hợp'!$A:$S,3,0),
IF(Q46=14,VLOOKUP($B46,'Tổng hợp'!$A:$T,4,0),
IF(Q46=30,VLOOKUP($B46,'Tổng hợp'!$A:$T,5,0),
IF(Q46=60,VLOOKUP($B46,'Tổng hợp'!$A:$T,6,0),
IF(Q46=90,VLOOKUP($B46,'Tổng hợp'!$A:$T,7,0),
IF(Q46=180,VLOOKUP($B46,'Tổng hợp'!$A:$T,8,0),
IF(Q46=270,VLOOKUP($B46,'Tổng hợp'!$A:$T,9,0),
IF(Q46=365,VLOOKUP($B46,'Tổng hợp'!$A:$S,10,0),
IF(Q46=730,VLOOKUP($B46,'Tổng hợp'!$A:$S,11,0),
IF(Q46=1095,VLOOKUP($B46,'Tổng hợp'!$A:$S,12,0),
IF(Q46=1460,VLOOKUP($B46,'Tổng hợp'!$A:$S,13,0),
IF(Q46=1825,VLOOKUP($B46,'Tổng hợp'!$A:$S,14,0),
IF(Q46=2555,VLOOKUP($B46,'Tổng hợp'!$A:$S,15,0),
IF(Q46=3650,VLOOKUP($B46,'Tổng hợp'!$A:$S,16,0),
IF(Q46=5475,VLOOKUP($B46,'Tổng hợp'!$A:$S,17,0),
IF(Q46=7300,VLOOKUP($B46,'Tổng hợp'!$A:$S,18,0),
IF(Q46=10950,VLOOKUP($B46,'Tổng hợp'!$A:$S,19,0),
""))))))))))))))))))</f>
        <v>0.01717009363</v>
      </c>
      <c r="T46" s="95">
        <f t="shared" si="15"/>
        <v>0.05131</v>
      </c>
      <c r="U46" s="95">
        <f t="shared" si="28"/>
        <v>0</v>
      </c>
      <c r="V46" s="95">
        <f t="shared" si="16"/>
        <v>0.07024062831</v>
      </c>
      <c r="W46" s="96">
        <f t="shared" si="17"/>
        <v>0</v>
      </c>
      <c r="X46" s="92">
        <f t="shared" si="18"/>
        <v>45812</v>
      </c>
      <c r="Y46" s="93">
        <f t="shared" si="19"/>
        <v>119</v>
      </c>
      <c r="Z46" s="94">
        <f t="shared" si="20"/>
        <v>90</v>
      </c>
      <c r="AA46" s="94">
        <f t="shared" si="21"/>
        <v>180</v>
      </c>
      <c r="AB46" s="95">
        <f>IF(Z46=1,VLOOKUP($B46,'Tổng hợp'!$A:$S,2,0),
IF(Z46=7,VLOOKUP($B46,'Tổng hợp'!$A:$S,3,0),
IF(Z46=14,VLOOKUP($B46,'Tổng hợp'!$A:$T,4,0),
IF(Z46=30,VLOOKUP($B46,'Tổng hợp'!$A:$T,5,0),
IF(Z46=60,VLOOKUP($B46,'Tổng hợp'!$A:$T,6,0),
IF(Z46=90,VLOOKUP($B46,'Tổng hợp'!$A:$T,7,0),
IF(Z46=180,VLOOKUP($B46,'Tổng hợp'!$A:$T,8,0),
IF(Z46=270,VLOOKUP($B46,'Tổng hợp'!$A:$T,9,0),
IF(Z46=365,VLOOKUP($B46,'Tổng hợp'!$A:$S,10,0),
IF(Z46=730,VLOOKUP($B46,'Tổng hợp'!$A:$S,11,0),
IF(Z46=1095,VLOOKUP($B46,'Tổng hợp'!$A:$S,12,0),
IF(Z46=1460,VLOOKUP($B46,'Tổng hợp'!$A:$S,13,0),
IF(Z46=1825,VLOOKUP($B46,'Tổng hợp'!$A:$S,14,0),
IF(Z46=2555,VLOOKUP($B46,'Tổng hợp'!$A:$S,15,0),
IF(Z46=3650,VLOOKUP($B46,'Tổng hợp'!$A:$S,16,0),
IF(Z46=5475,VLOOKUP($B46,'Tổng hợp'!$A:$S,17,0),
IF(Z46=7300,VLOOKUP($B46,'Tổng hợp'!$A:$S,18,0),
IF(Z46=10950,VLOOKUP($B46,'Tổng hợp'!$A:$S,19,0),
""))))))))))))))))))</f>
        <v>0.0194543633</v>
      </c>
      <c r="AC46" s="95">
        <f>IF(AA46=1,VLOOKUP($B46,'Tổng hợp'!$A:$S,2,0),
IF(AA46=7,VLOOKUP($B46,'Tổng hợp'!$A:$S,3,0),
IF(AA46=14,VLOOKUP($B46,'Tổng hợp'!$A:$T,4,0),
IF(AA46=30,VLOOKUP($B46,'Tổng hợp'!$A:$T,5,0),
IF(AA46=60,VLOOKUP($B46,'Tổng hợp'!$A:$T,6,0),
IF(AA46=90,VLOOKUP($B46,'Tổng hợp'!$A:$T,7,0),
IF(AA46=180,VLOOKUP($B46,'Tổng hợp'!$A:$T,8,0),
IF(AA46=270,VLOOKUP($B46,'Tổng hợp'!$A:$T,9,0),
IF(AA46=365,VLOOKUP($B46,'Tổng hợp'!$A:$S,10,0),
IF(AA46=730,VLOOKUP($B46,'Tổng hợp'!$A:$S,11,0),
IF(AA46=1095,VLOOKUP($B46,'Tổng hợp'!$A:$S,12,0),
IF(AA46=1460,VLOOKUP($B46,'Tổng hợp'!$A:$S,13,0),
IF(AA46=1825,VLOOKUP($B46,'Tổng hợp'!$A:$S,14,0),
IF(AA46=2555,VLOOKUP($B46,'Tổng hợp'!$A:$S,15,0),
IF(AA46=3650,VLOOKUP($B46,'Tổng hợp'!$A:$S,16,0),
IF(AA46=5475,VLOOKUP($B46,'Tổng hợp'!$A:$S,17,0),
IF(AA46=7300,VLOOKUP($B46,'Tổng hợp'!$A:$S,18,0),
IF(AA46=10950,VLOOKUP($B46,'Tổng hợp'!$A:$S,19,0),
""))))))))))))))))))</f>
        <v>0.02002543071</v>
      </c>
      <c r="AD46" s="95">
        <f t="shared" si="22"/>
        <v>0.07094837391</v>
      </c>
      <c r="AE46" s="95">
        <f t="shared" si="23"/>
        <v>-0.002020742499</v>
      </c>
      <c r="AF46" s="95">
        <f t="shared" si="24"/>
        <v>0.0700988334</v>
      </c>
      <c r="AG46" s="96">
        <f t="shared" si="25"/>
        <v>48907674131</v>
      </c>
      <c r="AH46" s="97">
        <f t="shared" si="26"/>
        <v>52353651115</v>
      </c>
      <c r="AI46" s="96">
        <f t="shared" si="27"/>
        <v>-317039610.2</v>
      </c>
      <c r="AJ46" s="9"/>
      <c r="AK46" s="12"/>
    </row>
    <row r="47" ht="16.5" customHeight="1">
      <c r="A47" s="90">
        <v>28.0</v>
      </c>
      <c r="B47" s="91">
        <f>HLOOKUP(B46,VBMA!$A:$A,VLOOKUP(B46,VBMA!A:AF,32,0) +1)</f>
        <v>45692</v>
      </c>
      <c r="C47" s="92">
        <f t="shared" si="1"/>
        <v>45812</v>
      </c>
      <c r="D47" s="92">
        <f t="shared" si="2"/>
        <v>45812</v>
      </c>
      <c r="E47" s="93">
        <f t="shared" si="3"/>
        <v>84</v>
      </c>
      <c r="F47" s="94">
        <f t="shared" si="4"/>
        <v>60</v>
      </c>
      <c r="G47" s="94">
        <f t="shared" si="5"/>
        <v>90</v>
      </c>
      <c r="H47" s="95">
        <f>IF(F47=1,VLOOKUP($B47,'Tổng hợp'!$A:$S,2,0),
IF(F47=7,VLOOKUP($B47,'Tổng hợp'!$A:$S,3,0),
IF(F47=14,VLOOKUP($B47,'Tổng hợp'!$A:$T,4,0),
IF(F47=30,VLOOKUP($B47,'Tổng hợp'!$A:$T,5,0),
IF(F47=60,VLOOKUP($B47,'Tổng hợp'!$A:$T,6,0),
IF(F47=90,VLOOKUP($B47,'Tổng hợp'!$A:$T,7,0),
IF(F47=180,VLOOKUP($B47,'Tổng hợp'!$A:$T,8,0),
IF(F47=270,VLOOKUP($B47,'Tổng hợp'!$A:$T,9,0),
IF(F47=365,VLOOKUP($B47,'Tổng hợp'!$A:$S,10,0),
IF(F47=730,VLOOKUP($B47,'Tổng hợp'!$A:$S,11,0),
IF(F47=1095,VLOOKUP($B47,'Tổng hợp'!$A:$S,12,0),
IF(F47=1460,VLOOKUP($B47,'Tổng hợp'!$A:$S,13,0),
IF(F47=1825,VLOOKUP($B47,'Tổng hợp'!$A:$S,14,0),
IF(F47=2555,VLOOKUP($B47,'Tổng hợp'!$A:$S,15,0),
IF(F47=3650,VLOOKUP($B47,'Tổng hợp'!$A:$S,16,0),
IF(F47=5475,VLOOKUP($B47,'Tổng hợp'!$A:$S,17,0),
IF(F47=7300,VLOOKUP($B47,'Tổng hợp'!$A:$S,18,0),
IF(F47=10950,VLOOKUP($B47,'Tổng hợp'!$A:$S,19,0),
""))))))))))))))))))</f>
        <v>0.01988154412</v>
      </c>
      <c r="I47" s="95">
        <f>IF(G47=1,VLOOKUP($B47,'Tổng hợp'!$A:$S,2,0),
IF(G47=7,VLOOKUP($B47,'Tổng hợp'!$A:$S,3,0),
IF(G47=14,VLOOKUP($B47,'Tổng hợp'!$A:$T,4,0),
IF(G47=30,VLOOKUP($B47,'Tổng hợp'!$A:$T,5,0),
IF(G47=60,VLOOKUP($B47,'Tổng hợp'!$A:$T,6,0),
IF(G47=90,VLOOKUP($B47,'Tổng hợp'!$A:$T,7,0),
IF(G47=180,VLOOKUP($B47,'Tổng hợp'!$A:$T,8,0),
IF(G47=270,VLOOKUP($B47,'Tổng hợp'!$A:$T,9,0),
IF(G47=365,VLOOKUP($B47,'Tổng hợp'!$A:$S,10,0),
IF(G47=730,VLOOKUP($B47,'Tổng hợp'!$A:$S,11,0),
IF(G47=1095,VLOOKUP($B47,'Tổng hợp'!$A:$S,12,0),
IF(G47=1460,VLOOKUP($B47,'Tổng hợp'!$A:$S,13,0),
IF(G47=1825,VLOOKUP($B47,'Tổng hợp'!$A:$S,14,0),
IF(G47=2555,VLOOKUP($B47,'Tổng hợp'!$A:$S,15,0),
IF(G47=3650,VLOOKUP($B47,'Tổng hợp'!$A:$S,16,0),
IF(G47=5475,VLOOKUP($B47,'Tổng hợp'!$A:$S,17,0),
IF(G47=7300,VLOOKUP($B47,'Tổng hợp'!$A:$S,18,0),
IF(G47=10950,VLOOKUP($B47,'Tổng hợp'!$A:$S,19,0),
""))))))))))))))))))</f>
        <v>0.01973205882</v>
      </c>
      <c r="J47" s="95">
        <f t="shared" si="6"/>
        <v>0.07107195588</v>
      </c>
      <c r="K47" s="95">
        <f t="shared" si="7"/>
        <v>-0.0003667009289</v>
      </c>
      <c r="L47" s="95">
        <f t="shared" si="8"/>
        <v>0.07021487573</v>
      </c>
      <c r="M47" s="96">
        <f t="shared" si="9"/>
        <v>3445765204</v>
      </c>
      <c r="N47" s="92" t="b">
        <f t="shared" si="10"/>
        <v>0</v>
      </c>
      <c r="O47" s="93">
        <f t="shared" si="11"/>
        <v>-45728</v>
      </c>
      <c r="P47" s="94">
        <f t="shared" si="12"/>
        <v>0</v>
      </c>
      <c r="Q47" s="94">
        <f t="shared" si="13"/>
        <v>1</v>
      </c>
      <c r="R47" s="95" t="str">
        <f t="shared" si="14"/>
        <v/>
      </c>
      <c r="S47" s="95">
        <f>IF(Q47=1,VLOOKUP($B47,'Tổng hợp'!$A:$S,2,0),
IF(Q47=7,VLOOKUP($B47,'Tổng hợp'!$A:$S,3,0),
IF(Q47=14,VLOOKUP($B47,'Tổng hợp'!$A:$T,4,0),
IF(Q47=30,VLOOKUP($B47,'Tổng hợp'!$A:$T,5,0),
IF(Q47=60,VLOOKUP($B47,'Tổng hợp'!$A:$T,6,0),
IF(Q47=90,VLOOKUP($B47,'Tổng hợp'!$A:$T,7,0),
IF(Q47=180,VLOOKUP($B47,'Tổng hợp'!$A:$T,8,0),
IF(Q47=270,VLOOKUP($B47,'Tổng hợp'!$A:$T,9,0),
IF(Q47=365,VLOOKUP($B47,'Tổng hợp'!$A:$S,10,0),
IF(Q47=730,VLOOKUP($B47,'Tổng hợp'!$A:$S,11,0),
IF(Q47=1095,VLOOKUP($B47,'Tổng hợp'!$A:$S,12,0),
IF(Q47=1460,VLOOKUP($B47,'Tổng hợp'!$A:$S,13,0),
IF(Q47=1825,VLOOKUP($B47,'Tổng hợp'!$A:$S,14,0),
IF(Q47=2555,VLOOKUP($B47,'Tổng hợp'!$A:$S,15,0),
IF(Q47=3650,VLOOKUP($B47,'Tổng hợp'!$A:$S,16,0),
IF(Q47=5475,VLOOKUP($B47,'Tổng hợp'!$A:$S,17,0),
IF(Q47=7300,VLOOKUP($B47,'Tổng hợp'!$A:$S,18,0),
IF(Q47=10950,VLOOKUP($B47,'Tổng hợp'!$A:$S,19,0),
""))))))))))))))))))</f>
        <v>0.02055422794</v>
      </c>
      <c r="T47" s="95">
        <f t="shared" si="15"/>
        <v>0.05131</v>
      </c>
      <c r="U47" s="95">
        <f t="shared" si="28"/>
        <v>0</v>
      </c>
      <c r="V47" s="95">
        <f t="shared" si="16"/>
        <v>0.07024062831</v>
      </c>
      <c r="W47" s="96">
        <f t="shared" si="17"/>
        <v>0</v>
      </c>
      <c r="X47" s="92">
        <f t="shared" si="18"/>
        <v>45812</v>
      </c>
      <c r="Y47" s="93">
        <f t="shared" si="19"/>
        <v>120</v>
      </c>
      <c r="Z47" s="94">
        <f t="shared" si="20"/>
        <v>90</v>
      </c>
      <c r="AA47" s="94">
        <f t="shared" si="21"/>
        <v>180</v>
      </c>
      <c r="AB47" s="95">
        <f>IF(Z47=1,VLOOKUP($B47,'Tổng hợp'!$A:$S,2,0),
IF(Z47=7,VLOOKUP($B47,'Tổng hợp'!$A:$S,3,0),
IF(Z47=14,VLOOKUP($B47,'Tổng hợp'!$A:$T,4,0),
IF(Z47=30,VLOOKUP($B47,'Tổng hợp'!$A:$T,5,0),
IF(Z47=60,VLOOKUP($B47,'Tổng hợp'!$A:$T,6,0),
IF(Z47=90,VLOOKUP($B47,'Tổng hợp'!$A:$T,7,0),
IF(Z47=180,VLOOKUP($B47,'Tổng hợp'!$A:$T,8,0),
IF(Z47=270,VLOOKUP($B47,'Tổng hợp'!$A:$T,9,0),
IF(Z47=365,VLOOKUP($B47,'Tổng hợp'!$A:$S,10,0),
IF(Z47=730,VLOOKUP($B47,'Tổng hợp'!$A:$S,11,0),
IF(Z47=1095,VLOOKUP($B47,'Tổng hợp'!$A:$S,12,0),
IF(Z47=1460,VLOOKUP($B47,'Tổng hợp'!$A:$S,13,0),
IF(Z47=1825,VLOOKUP($B47,'Tổng hợp'!$A:$S,14,0),
IF(Z47=2555,VLOOKUP($B47,'Tổng hợp'!$A:$S,15,0),
IF(Z47=3650,VLOOKUP($B47,'Tổng hợp'!$A:$S,16,0),
IF(Z47=5475,VLOOKUP($B47,'Tổng hợp'!$A:$S,17,0),
IF(Z47=7300,VLOOKUP($B47,'Tổng hợp'!$A:$S,18,0),
IF(Z47=10950,VLOOKUP($B47,'Tổng hợp'!$A:$S,19,0),
""))))))))))))))))))</f>
        <v>0.01973205882</v>
      </c>
      <c r="AC47" s="95">
        <f>IF(AA47=1,VLOOKUP($B47,'Tổng hợp'!$A:$S,2,0),
IF(AA47=7,VLOOKUP($B47,'Tổng hợp'!$A:$S,3,0),
IF(AA47=14,VLOOKUP($B47,'Tổng hợp'!$A:$T,4,0),
IF(AA47=30,VLOOKUP($B47,'Tổng hợp'!$A:$T,5,0),
IF(AA47=60,VLOOKUP($B47,'Tổng hợp'!$A:$T,6,0),
IF(AA47=90,VLOOKUP($B47,'Tổng hợp'!$A:$T,7,0),
IF(AA47=180,VLOOKUP($B47,'Tổng hợp'!$A:$T,8,0),
IF(AA47=270,VLOOKUP($B47,'Tổng hợp'!$A:$T,9,0),
IF(AA47=365,VLOOKUP($B47,'Tổng hợp'!$A:$S,10,0),
IF(AA47=730,VLOOKUP($B47,'Tổng hợp'!$A:$S,11,0),
IF(AA47=1095,VLOOKUP($B47,'Tổng hợp'!$A:$S,12,0),
IF(AA47=1460,VLOOKUP($B47,'Tổng hợp'!$A:$S,13,0),
IF(AA47=1825,VLOOKUP($B47,'Tổng hợp'!$A:$S,14,0),
IF(AA47=2555,VLOOKUP($B47,'Tổng hợp'!$A:$S,15,0),
IF(AA47=3650,VLOOKUP($B47,'Tổng hợp'!$A:$S,16,0),
IF(AA47=5475,VLOOKUP($B47,'Tổng hợp'!$A:$S,17,0),
IF(AA47=7300,VLOOKUP($B47,'Tổng hợp'!$A:$S,18,0),
IF(AA47=10950,VLOOKUP($B47,'Tổng hợp'!$A:$S,19,0),
""))))))))))))))))))</f>
        <v>0.01988154412</v>
      </c>
      <c r="AD47" s="95">
        <f t="shared" si="22"/>
        <v>0.07109188725</v>
      </c>
      <c r="AE47" s="95">
        <f t="shared" si="23"/>
        <v>-0.003066009067</v>
      </c>
      <c r="AF47" s="95">
        <f t="shared" si="24"/>
        <v>0.07002559971</v>
      </c>
      <c r="AG47" s="96">
        <f t="shared" si="25"/>
        <v>48899697020</v>
      </c>
      <c r="AH47" s="97">
        <f t="shared" si="26"/>
        <v>52345462224</v>
      </c>
      <c r="AI47" s="96">
        <f t="shared" si="27"/>
        <v>-325228501.2</v>
      </c>
      <c r="AJ47" s="9"/>
      <c r="AK47" s="12"/>
    </row>
    <row r="48" ht="16.5" customHeight="1">
      <c r="A48" s="90">
        <v>29.0</v>
      </c>
      <c r="B48" s="91">
        <f>HLOOKUP(B47,VBMA!$A:$A,VLOOKUP(B47,VBMA!A:AF,32,0) +1)</f>
        <v>45691</v>
      </c>
      <c r="C48" s="92">
        <f t="shared" si="1"/>
        <v>45812</v>
      </c>
      <c r="D48" s="92">
        <f t="shared" si="2"/>
        <v>45812</v>
      </c>
      <c r="E48" s="93">
        <f t="shared" si="3"/>
        <v>84</v>
      </c>
      <c r="F48" s="94">
        <f t="shared" si="4"/>
        <v>60</v>
      </c>
      <c r="G48" s="94">
        <f t="shared" si="5"/>
        <v>90</v>
      </c>
      <c r="H48" s="95">
        <f>IF(F48=1,VLOOKUP($B48,'Tổng hợp'!$A:$S,2,0),
IF(F48=7,VLOOKUP($B48,'Tổng hợp'!$A:$S,3,0),
IF(F48=14,VLOOKUP($B48,'Tổng hợp'!$A:$T,4,0),
IF(F48=30,VLOOKUP($B48,'Tổng hợp'!$A:$T,5,0),
IF(F48=60,VLOOKUP($B48,'Tổng hợp'!$A:$T,6,0),
IF(F48=90,VLOOKUP($B48,'Tổng hợp'!$A:$T,7,0),
IF(F48=180,VLOOKUP($B48,'Tổng hợp'!$A:$T,8,0),
IF(F48=270,VLOOKUP($B48,'Tổng hợp'!$A:$T,9,0),
IF(F48=365,VLOOKUP($B48,'Tổng hợp'!$A:$S,10,0),
IF(F48=730,VLOOKUP($B48,'Tổng hợp'!$A:$S,11,0),
IF(F48=1095,VLOOKUP($B48,'Tổng hợp'!$A:$S,12,0),
IF(F48=1460,VLOOKUP($B48,'Tổng hợp'!$A:$S,13,0),
IF(F48=1825,VLOOKUP($B48,'Tổng hợp'!$A:$S,14,0),
IF(F48=2555,VLOOKUP($B48,'Tổng hợp'!$A:$S,15,0),
IF(F48=3650,VLOOKUP($B48,'Tổng hợp'!$A:$S,16,0),
IF(F48=5475,VLOOKUP($B48,'Tổng hợp'!$A:$S,17,0),
IF(F48=7300,VLOOKUP($B48,'Tổng hợp'!$A:$S,18,0),
IF(F48=10950,VLOOKUP($B48,'Tổng hợp'!$A:$S,19,0),
""))))))))))))))))))</f>
        <v>0.01978802281</v>
      </c>
      <c r="I48" s="95">
        <f>IF(G48=1,VLOOKUP($B48,'Tổng hợp'!$A:$S,2,0),
IF(G48=7,VLOOKUP($B48,'Tổng hợp'!$A:$S,3,0),
IF(G48=14,VLOOKUP($B48,'Tổng hợp'!$A:$T,4,0),
IF(G48=30,VLOOKUP($B48,'Tổng hợp'!$A:$T,5,0),
IF(G48=60,VLOOKUP($B48,'Tổng hợp'!$A:$T,6,0),
IF(G48=90,VLOOKUP($B48,'Tổng hợp'!$A:$T,7,0),
IF(G48=180,VLOOKUP($B48,'Tổng hợp'!$A:$T,8,0),
IF(G48=270,VLOOKUP($B48,'Tổng hợp'!$A:$T,9,0),
IF(G48=365,VLOOKUP($B48,'Tổng hợp'!$A:$S,10,0),
IF(G48=730,VLOOKUP($B48,'Tổng hợp'!$A:$S,11,0),
IF(G48=1095,VLOOKUP($B48,'Tổng hợp'!$A:$S,12,0),
IF(G48=1460,VLOOKUP($B48,'Tổng hợp'!$A:$S,13,0),
IF(G48=1825,VLOOKUP($B48,'Tổng hợp'!$A:$S,14,0),
IF(G48=2555,VLOOKUP($B48,'Tổng hợp'!$A:$S,15,0),
IF(G48=3650,VLOOKUP($B48,'Tổng hợp'!$A:$S,16,0),
IF(G48=5475,VLOOKUP($B48,'Tổng hợp'!$A:$S,17,0),
IF(G48=7300,VLOOKUP($B48,'Tổng hợp'!$A:$S,18,0),
IF(G48=10950,VLOOKUP($B48,'Tổng hợp'!$A:$S,19,0),
""))))))))))))))))))</f>
        <v>0.01978802281</v>
      </c>
      <c r="J48" s="95">
        <f t="shared" si="6"/>
        <v>0.07109802281</v>
      </c>
      <c r="K48" s="95">
        <f t="shared" si="7"/>
        <v>0.005162386731</v>
      </c>
      <c r="L48" s="95">
        <f t="shared" si="8"/>
        <v>0.07060417517</v>
      </c>
      <c r="M48" s="96">
        <f t="shared" si="9"/>
        <v>3445476809</v>
      </c>
      <c r="N48" s="92" t="b">
        <f t="shared" si="10"/>
        <v>0</v>
      </c>
      <c r="O48" s="93">
        <f t="shared" si="11"/>
        <v>-45728</v>
      </c>
      <c r="P48" s="94">
        <f t="shared" si="12"/>
        <v>0</v>
      </c>
      <c r="Q48" s="94">
        <f t="shared" si="13"/>
        <v>1</v>
      </c>
      <c r="R48" s="95" t="str">
        <f t="shared" si="14"/>
        <v/>
      </c>
      <c r="S48" s="95">
        <f>IF(Q48=1,VLOOKUP($B48,'Tổng hợp'!$A:$S,2,0),
IF(Q48=7,VLOOKUP($B48,'Tổng hợp'!$A:$S,3,0),
IF(Q48=14,VLOOKUP($B48,'Tổng hợp'!$A:$T,4,0),
IF(Q48=30,VLOOKUP($B48,'Tổng hợp'!$A:$T,5,0),
IF(Q48=60,VLOOKUP($B48,'Tổng hợp'!$A:$T,6,0),
IF(Q48=90,VLOOKUP($B48,'Tổng hợp'!$A:$T,7,0),
IF(Q48=180,VLOOKUP($B48,'Tổng hợp'!$A:$T,8,0),
IF(Q48=270,VLOOKUP($B48,'Tổng hợp'!$A:$T,9,0),
IF(Q48=365,VLOOKUP($B48,'Tổng hợp'!$A:$S,10,0),
IF(Q48=730,VLOOKUP($B48,'Tổng hợp'!$A:$S,11,0),
IF(Q48=1095,VLOOKUP($B48,'Tổng hợp'!$A:$S,12,0),
IF(Q48=1460,VLOOKUP($B48,'Tổng hợp'!$A:$S,13,0),
IF(Q48=1825,VLOOKUP($B48,'Tổng hợp'!$A:$S,14,0),
IF(Q48=2555,VLOOKUP($B48,'Tổng hợp'!$A:$S,15,0),
IF(Q48=3650,VLOOKUP($B48,'Tổng hợp'!$A:$S,16,0),
IF(Q48=5475,VLOOKUP($B48,'Tổng hợp'!$A:$S,17,0),
IF(Q48=7300,VLOOKUP($B48,'Tổng hợp'!$A:$S,18,0),
IF(Q48=10950,VLOOKUP($B48,'Tổng hợp'!$A:$S,19,0),
""))))))))))))))))))</f>
        <v>0.01871007605</v>
      </c>
      <c r="T48" s="95">
        <f t="shared" si="15"/>
        <v>0.05131</v>
      </c>
      <c r="U48" s="95">
        <f t="shared" si="28"/>
        <v>0</v>
      </c>
      <c r="V48" s="95">
        <f t="shared" si="16"/>
        <v>0.07024062831</v>
      </c>
      <c r="W48" s="96">
        <f t="shared" si="17"/>
        <v>0</v>
      </c>
      <c r="X48" s="92">
        <f t="shared" si="18"/>
        <v>45812</v>
      </c>
      <c r="Y48" s="93">
        <f t="shared" si="19"/>
        <v>121</v>
      </c>
      <c r="Z48" s="94">
        <f t="shared" si="20"/>
        <v>90</v>
      </c>
      <c r="AA48" s="94">
        <f t="shared" si="21"/>
        <v>180</v>
      </c>
      <c r="AB48" s="95">
        <f>IF(Z48=1,VLOOKUP($B48,'Tổng hợp'!$A:$S,2,0),
IF(Z48=7,VLOOKUP($B48,'Tổng hợp'!$A:$S,3,0),
IF(Z48=14,VLOOKUP($B48,'Tổng hợp'!$A:$T,4,0),
IF(Z48=30,VLOOKUP($B48,'Tổng hợp'!$A:$T,5,0),
IF(Z48=60,VLOOKUP($B48,'Tổng hợp'!$A:$T,6,0),
IF(Z48=90,VLOOKUP($B48,'Tổng hợp'!$A:$T,7,0),
IF(Z48=180,VLOOKUP($B48,'Tổng hợp'!$A:$T,8,0),
IF(Z48=270,VLOOKUP($B48,'Tổng hợp'!$A:$T,9,0),
IF(Z48=365,VLOOKUP($B48,'Tổng hợp'!$A:$S,10,0),
IF(Z48=730,VLOOKUP($B48,'Tổng hợp'!$A:$S,11,0),
IF(Z48=1095,VLOOKUP($B48,'Tổng hợp'!$A:$S,12,0),
IF(Z48=1460,VLOOKUP($B48,'Tổng hợp'!$A:$S,13,0),
IF(Z48=1825,VLOOKUP($B48,'Tổng hợp'!$A:$S,14,0),
IF(Z48=2555,VLOOKUP($B48,'Tổng hợp'!$A:$S,15,0),
IF(Z48=3650,VLOOKUP($B48,'Tổng hợp'!$A:$S,16,0),
IF(Z48=5475,VLOOKUP($B48,'Tổng hợp'!$A:$S,17,0),
IF(Z48=7300,VLOOKUP($B48,'Tổng hợp'!$A:$S,18,0),
IF(Z48=10950,VLOOKUP($B48,'Tổng hợp'!$A:$S,19,0),
""))))))))))))))))))</f>
        <v>0.01978802281</v>
      </c>
      <c r="AC48" s="95">
        <f>IF(AA48=1,VLOOKUP($B48,'Tổng hợp'!$A:$S,2,0),
IF(AA48=7,VLOOKUP($B48,'Tổng hợp'!$A:$S,3,0),
IF(AA48=14,VLOOKUP($B48,'Tổng hợp'!$A:$T,4,0),
IF(AA48=30,VLOOKUP($B48,'Tổng hợp'!$A:$T,5,0),
IF(AA48=60,VLOOKUP($B48,'Tổng hợp'!$A:$T,6,0),
IF(AA48=90,VLOOKUP($B48,'Tổng hợp'!$A:$T,7,0),
IF(AA48=180,VLOOKUP($B48,'Tổng hợp'!$A:$T,8,0),
IF(AA48=270,VLOOKUP($B48,'Tổng hợp'!$A:$T,9,0),
IF(AA48=365,VLOOKUP($B48,'Tổng hợp'!$A:$S,10,0),
IF(AA48=730,VLOOKUP($B48,'Tổng hợp'!$A:$S,11,0),
IF(AA48=1095,VLOOKUP($B48,'Tổng hợp'!$A:$S,12,0),
IF(AA48=1460,VLOOKUP($B48,'Tổng hợp'!$A:$S,13,0),
IF(AA48=1825,VLOOKUP($B48,'Tổng hợp'!$A:$S,14,0),
IF(AA48=2555,VLOOKUP($B48,'Tổng hợp'!$A:$S,15,0),
IF(AA48=3650,VLOOKUP($B48,'Tổng hợp'!$A:$S,16,0),
IF(AA48=5475,VLOOKUP($B48,'Tổng hợp'!$A:$S,17,0),
IF(AA48=7300,VLOOKUP($B48,'Tổng hợp'!$A:$S,18,0),
IF(AA48=10950,VLOOKUP($B48,'Tổng hợp'!$A:$S,19,0),
""))))))))))))))))))</f>
        <v>0.0204039924</v>
      </c>
      <c r="AD48" s="95">
        <f t="shared" si="22"/>
        <v>0.07131019011</v>
      </c>
      <c r="AE48" s="95">
        <f t="shared" si="23"/>
        <v>0.004465260222</v>
      </c>
      <c r="AF48" s="95">
        <f t="shared" si="24"/>
        <v>0.07055497228</v>
      </c>
      <c r="AG48" s="96">
        <f t="shared" si="25"/>
        <v>48882614589</v>
      </c>
      <c r="AH48" s="97">
        <f t="shared" si="26"/>
        <v>52328091398</v>
      </c>
      <c r="AI48" s="96">
        <f t="shared" si="27"/>
        <v>-342599327.2</v>
      </c>
      <c r="AJ48" s="9"/>
      <c r="AK48" s="12"/>
    </row>
    <row r="49" ht="16.5" customHeight="1">
      <c r="A49" s="90">
        <v>30.0</v>
      </c>
      <c r="B49" s="91">
        <f>HLOOKUP(B48,VBMA!$A:$A,VLOOKUP(B48,VBMA!A:AF,32,0) +1)</f>
        <v>45681</v>
      </c>
      <c r="C49" s="92">
        <f t="shared" si="1"/>
        <v>45812</v>
      </c>
      <c r="D49" s="92">
        <f t="shared" si="2"/>
        <v>45812</v>
      </c>
      <c r="E49" s="93">
        <f t="shared" si="3"/>
        <v>84</v>
      </c>
      <c r="F49" s="94">
        <f t="shared" si="4"/>
        <v>60</v>
      </c>
      <c r="G49" s="94">
        <f t="shared" si="5"/>
        <v>90</v>
      </c>
      <c r="H49" s="95">
        <f>IF(F49=1,VLOOKUP($B49,'Tổng hợp'!$A:$S,2,0),
IF(F49=7,VLOOKUP($B49,'Tổng hợp'!$A:$S,3,0),
IF(F49=14,VLOOKUP($B49,'Tổng hợp'!$A:$T,4,0),
IF(F49=30,VLOOKUP($B49,'Tổng hợp'!$A:$T,5,0),
IF(F49=60,VLOOKUP($B49,'Tổng hợp'!$A:$T,6,0),
IF(F49=90,VLOOKUP($B49,'Tổng hợp'!$A:$T,7,0),
IF(F49=180,VLOOKUP($B49,'Tổng hợp'!$A:$T,8,0),
IF(F49=270,VLOOKUP($B49,'Tổng hợp'!$A:$T,9,0),
IF(F49=365,VLOOKUP($B49,'Tổng hợp'!$A:$S,10,0),
IF(F49=730,VLOOKUP($B49,'Tổng hợp'!$A:$S,11,0),
IF(F49=1095,VLOOKUP($B49,'Tổng hợp'!$A:$S,12,0),
IF(F49=1460,VLOOKUP($B49,'Tổng hợp'!$A:$S,13,0),
IF(F49=1825,VLOOKUP($B49,'Tổng hợp'!$A:$S,14,0),
IF(F49=2555,VLOOKUP($B49,'Tổng hợp'!$A:$S,15,0),
IF(F49=3650,VLOOKUP($B49,'Tổng hợp'!$A:$S,16,0),
IF(F49=5475,VLOOKUP($B49,'Tổng hợp'!$A:$S,17,0),
IF(F49=7300,VLOOKUP($B49,'Tổng hợp'!$A:$S,18,0),
IF(F49=10950,VLOOKUP($B49,'Tổng hợp'!$A:$S,19,0),
""))))))))))))))))))</f>
        <v>0.01927137546</v>
      </c>
      <c r="I49" s="95">
        <f>IF(G49=1,VLOOKUP($B49,'Tổng hợp'!$A:$S,2,0),
IF(G49=7,VLOOKUP($B49,'Tổng hợp'!$A:$S,3,0),
IF(G49=14,VLOOKUP($B49,'Tổng hợp'!$A:$T,4,0),
IF(G49=30,VLOOKUP($B49,'Tổng hợp'!$A:$T,5,0),
IF(G49=60,VLOOKUP($B49,'Tổng hợp'!$A:$T,6,0),
IF(G49=90,VLOOKUP($B49,'Tổng hợp'!$A:$T,7,0),
IF(G49=180,VLOOKUP($B49,'Tổng hợp'!$A:$T,8,0),
IF(G49=270,VLOOKUP($B49,'Tổng hợp'!$A:$T,9,0),
IF(G49=365,VLOOKUP($B49,'Tổng hợp'!$A:$S,10,0),
IF(G49=730,VLOOKUP($B49,'Tổng hợp'!$A:$S,11,0),
IF(G49=1095,VLOOKUP($B49,'Tổng hợp'!$A:$S,12,0),
IF(G49=1460,VLOOKUP($B49,'Tổng hợp'!$A:$S,13,0),
IF(G49=1825,VLOOKUP($B49,'Tổng hợp'!$A:$S,14,0),
IF(G49=2555,VLOOKUP($B49,'Tổng hợp'!$A:$S,15,0),
IF(G49=3650,VLOOKUP($B49,'Tổng hợp'!$A:$S,16,0),
IF(G49=5475,VLOOKUP($B49,'Tổng hợp'!$A:$S,17,0),
IF(G49=7300,VLOOKUP($B49,'Tổng hợp'!$A:$S,18,0),
IF(G49=10950,VLOOKUP($B49,'Tổng hợp'!$A:$S,19,0),
""))))))))))))))))))</f>
        <v>0.01945957249</v>
      </c>
      <c r="J49" s="95">
        <f t="shared" si="6"/>
        <v>0.07073193309</v>
      </c>
      <c r="K49" s="95">
        <f t="shared" si="7"/>
        <v>0.002557547497</v>
      </c>
      <c r="L49" s="95">
        <f t="shared" si="8"/>
        <v>0.07042050197</v>
      </c>
      <c r="M49" s="96">
        <f t="shared" si="9"/>
        <v>3445612859</v>
      </c>
      <c r="N49" s="92" t="b">
        <f t="shared" si="10"/>
        <v>0</v>
      </c>
      <c r="O49" s="93">
        <f t="shared" si="11"/>
        <v>-45728</v>
      </c>
      <c r="P49" s="94">
        <f t="shared" si="12"/>
        <v>0</v>
      </c>
      <c r="Q49" s="94">
        <f t="shared" si="13"/>
        <v>1</v>
      </c>
      <c r="R49" s="95" t="str">
        <f t="shared" si="14"/>
        <v/>
      </c>
      <c r="S49" s="95">
        <f>IF(Q49=1,VLOOKUP($B49,'Tổng hợp'!$A:$S,2,0),
IF(Q49=7,VLOOKUP($B49,'Tổng hợp'!$A:$S,3,0),
IF(Q49=14,VLOOKUP($B49,'Tổng hợp'!$A:$T,4,0),
IF(Q49=30,VLOOKUP($B49,'Tổng hợp'!$A:$T,5,0),
IF(Q49=60,VLOOKUP($B49,'Tổng hợp'!$A:$T,6,0),
IF(Q49=90,VLOOKUP($B49,'Tổng hợp'!$A:$T,7,0),
IF(Q49=180,VLOOKUP($B49,'Tổng hợp'!$A:$T,8,0),
IF(Q49=270,VLOOKUP($B49,'Tổng hợp'!$A:$T,9,0),
IF(Q49=365,VLOOKUP($B49,'Tổng hợp'!$A:$S,10,0),
IF(Q49=730,VLOOKUP($B49,'Tổng hợp'!$A:$S,11,0),
IF(Q49=1095,VLOOKUP($B49,'Tổng hợp'!$A:$S,12,0),
IF(Q49=1460,VLOOKUP($B49,'Tổng hợp'!$A:$S,13,0),
IF(Q49=1825,VLOOKUP($B49,'Tổng hợp'!$A:$S,14,0),
IF(Q49=2555,VLOOKUP($B49,'Tổng hợp'!$A:$S,15,0),
IF(Q49=3650,VLOOKUP($B49,'Tổng hợp'!$A:$S,16,0),
IF(Q49=5475,VLOOKUP($B49,'Tổng hợp'!$A:$S,17,0),
IF(Q49=7300,VLOOKUP($B49,'Tổng hợp'!$A:$S,18,0),
IF(Q49=10950,VLOOKUP($B49,'Tổng hợp'!$A:$S,19,0),
""))))))))))))))))))</f>
        <v>0.01814219331</v>
      </c>
      <c r="T49" s="95">
        <f t="shared" si="15"/>
        <v>0.05131</v>
      </c>
      <c r="U49" s="95">
        <f t="shared" si="28"/>
        <v>0</v>
      </c>
      <c r="V49" s="95">
        <f t="shared" si="16"/>
        <v>0.07024062831</v>
      </c>
      <c r="W49" s="96">
        <f t="shared" si="17"/>
        <v>0</v>
      </c>
      <c r="X49" s="92">
        <f t="shared" si="18"/>
        <v>45812</v>
      </c>
      <c r="Y49" s="93">
        <f t="shared" si="19"/>
        <v>131</v>
      </c>
      <c r="Z49" s="94">
        <f t="shared" si="20"/>
        <v>90</v>
      </c>
      <c r="AA49" s="94">
        <f t="shared" si="21"/>
        <v>180</v>
      </c>
      <c r="AB49" s="95">
        <f>IF(Z49=1,VLOOKUP($B49,'Tổng hợp'!$A:$S,2,0),
IF(Z49=7,VLOOKUP($B49,'Tổng hợp'!$A:$S,3,0),
IF(Z49=14,VLOOKUP($B49,'Tổng hợp'!$A:$T,4,0),
IF(Z49=30,VLOOKUP($B49,'Tổng hợp'!$A:$T,5,0),
IF(Z49=60,VLOOKUP($B49,'Tổng hợp'!$A:$T,6,0),
IF(Z49=90,VLOOKUP($B49,'Tổng hợp'!$A:$T,7,0),
IF(Z49=180,VLOOKUP($B49,'Tổng hợp'!$A:$T,8,0),
IF(Z49=270,VLOOKUP($B49,'Tổng hợp'!$A:$T,9,0),
IF(Z49=365,VLOOKUP($B49,'Tổng hợp'!$A:$S,10,0),
IF(Z49=730,VLOOKUP($B49,'Tổng hợp'!$A:$S,11,0),
IF(Z49=1095,VLOOKUP($B49,'Tổng hợp'!$A:$S,12,0),
IF(Z49=1460,VLOOKUP($B49,'Tổng hợp'!$A:$S,13,0),
IF(Z49=1825,VLOOKUP($B49,'Tổng hợp'!$A:$S,14,0),
IF(Z49=2555,VLOOKUP($B49,'Tổng hợp'!$A:$S,15,0),
IF(Z49=3650,VLOOKUP($B49,'Tổng hợp'!$A:$S,16,0),
IF(Z49=5475,VLOOKUP($B49,'Tổng hợp'!$A:$S,17,0),
IF(Z49=7300,VLOOKUP($B49,'Tổng hợp'!$A:$S,18,0),
IF(Z49=10950,VLOOKUP($B49,'Tổng hợp'!$A:$S,19,0),
""))))))))))))))))))</f>
        <v>0.01945957249</v>
      </c>
      <c r="AC49" s="95">
        <f>IF(AA49=1,VLOOKUP($B49,'Tổng hợp'!$A:$S,2,0),
IF(AA49=7,VLOOKUP($B49,'Tổng hợp'!$A:$S,3,0),
IF(AA49=14,VLOOKUP($B49,'Tổng hợp'!$A:$T,4,0),
IF(AA49=30,VLOOKUP($B49,'Tổng hợp'!$A:$T,5,0),
IF(AA49=60,VLOOKUP($B49,'Tổng hợp'!$A:$T,6,0),
IF(AA49=90,VLOOKUP($B49,'Tổng hợp'!$A:$T,7,0),
IF(AA49=180,VLOOKUP($B49,'Tổng hợp'!$A:$T,8,0),
IF(AA49=270,VLOOKUP($B49,'Tổng hợp'!$A:$T,9,0),
IF(AA49=365,VLOOKUP($B49,'Tổng hợp'!$A:$S,10,0),
IF(AA49=730,VLOOKUP($B49,'Tổng hợp'!$A:$S,11,0),
IF(AA49=1095,VLOOKUP($B49,'Tổng hợp'!$A:$S,12,0),
IF(AA49=1460,VLOOKUP($B49,'Tổng hợp'!$A:$S,13,0),
IF(AA49=1825,VLOOKUP($B49,'Tổng hợp'!$A:$S,14,0),
IF(AA49=2555,VLOOKUP($B49,'Tổng hợp'!$A:$S,15,0),
IF(AA49=3650,VLOOKUP($B49,'Tổng hợp'!$A:$S,16,0),
IF(AA49=5475,VLOOKUP($B49,'Tổng hợp'!$A:$S,17,0),
IF(AA49=7300,VLOOKUP($B49,'Tổng hợp'!$A:$S,18,0),
IF(AA49=10950,VLOOKUP($B49,'Tổng hợp'!$A:$S,19,0),
""))))))))))))))))))</f>
        <v>0.01994888476</v>
      </c>
      <c r="AD49" s="95">
        <f t="shared" si="22"/>
        <v>0.07099248141</v>
      </c>
      <c r="AE49" s="95">
        <f t="shared" si="23"/>
        <v>0.001833776546</v>
      </c>
      <c r="AF49" s="95">
        <f t="shared" si="24"/>
        <v>0.0703695521</v>
      </c>
      <c r="AG49" s="96">
        <f t="shared" si="25"/>
        <v>48794426880</v>
      </c>
      <c r="AH49" s="97">
        <f t="shared" si="26"/>
        <v>52240039738</v>
      </c>
      <c r="AI49" s="96">
        <f t="shared" si="27"/>
        <v>-430650986.8</v>
      </c>
      <c r="AJ49" s="9"/>
      <c r="AK49" s="12"/>
    </row>
    <row r="50" ht="16.5" customHeight="1">
      <c r="A50" s="90">
        <v>31.0</v>
      </c>
      <c r="B50" s="91">
        <f>HLOOKUP(B49,VBMA!$A:$A,VLOOKUP(B49,VBMA!A:AF,32,0) +1)</f>
        <v>45680</v>
      </c>
      <c r="C50" s="92">
        <f t="shared" si="1"/>
        <v>45812</v>
      </c>
      <c r="D50" s="92">
        <f t="shared" si="2"/>
        <v>45812</v>
      </c>
      <c r="E50" s="93">
        <f t="shared" si="3"/>
        <v>84</v>
      </c>
      <c r="F50" s="94">
        <f t="shared" si="4"/>
        <v>60</v>
      </c>
      <c r="G50" s="94">
        <f t="shared" si="5"/>
        <v>90</v>
      </c>
      <c r="H50" s="95">
        <f>IF(F50=1,VLOOKUP($B50,'Tổng hợp'!$A:$S,2,0),
IF(F50=7,VLOOKUP($B50,'Tổng hợp'!$A:$S,3,0),
IF(F50=14,VLOOKUP($B50,'Tổng hợp'!$A:$T,4,0),
IF(F50=30,VLOOKUP($B50,'Tổng hợp'!$A:$T,5,0),
IF(F50=60,VLOOKUP($B50,'Tổng hợp'!$A:$T,6,0),
IF(F50=90,VLOOKUP($B50,'Tổng hợp'!$A:$T,7,0),
IF(F50=180,VLOOKUP($B50,'Tổng hợp'!$A:$T,8,0),
IF(F50=270,VLOOKUP($B50,'Tổng hợp'!$A:$T,9,0),
IF(F50=365,VLOOKUP($B50,'Tổng hợp'!$A:$S,10,0),
IF(F50=730,VLOOKUP($B50,'Tổng hợp'!$A:$S,11,0),
IF(F50=1095,VLOOKUP($B50,'Tổng hợp'!$A:$S,12,0),
IF(F50=1460,VLOOKUP($B50,'Tổng hợp'!$A:$S,13,0),
IF(F50=1825,VLOOKUP($B50,'Tổng hợp'!$A:$S,14,0),
IF(F50=2555,VLOOKUP($B50,'Tổng hợp'!$A:$S,15,0),
IF(F50=3650,VLOOKUP($B50,'Tổng hợp'!$A:$S,16,0),
IF(F50=5475,VLOOKUP($B50,'Tổng hợp'!$A:$S,17,0),
IF(F50=7300,VLOOKUP($B50,'Tổng hợp'!$A:$S,18,0),
IF(F50=10950,VLOOKUP($B50,'Tổng hợp'!$A:$S,19,0),
""))))))))))))))))))</f>
        <v>0.01912081784</v>
      </c>
      <c r="I50" s="95">
        <f>IF(G50=1,VLOOKUP($B50,'Tổng hợp'!$A:$S,2,0),
IF(G50=7,VLOOKUP($B50,'Tổng hợp'!$A:$S,3,0),
IF(G50=14,VLOOKUP($B50,'Tổng hợp'!$A:$T,4,0),
IF(G50=30,VLOOKUP($B50,'Tổng hợp'!$A:$T,5,0),
IF(G50=60,VLOOKUP($B50,'Tổng hợp'!$A:$T,6,0),
IF(G50=90,VLOOKUP($B50,'Tổng hợp'!$A:$T,7,0),
IF(G50=180,VLOOKUP($B50,'Tổng hợp'!$A:$T,8,0),
IF(G50=270,VLOOKUP($B50,'Tổng hợp'!$A:$T,9,0),
IF(G50=365,VLOOKUP($B50,'Tổng hợp'!$A:$S,10,0),
IF(G50=730,VLOOKUP($B50,'Tổng hợp'!$A:$S,11,0),
IF(G50=1095,VLOOKUP($B50,'Tổng hợp'!$A:$S,12,0),
IF(G50=1460,VLOOKUP($B50,'Tổng hợp'!$A:$S,13,0),
IF(G50=1825,VLOOKUP($B50,'Tổng hợp'!$A:$S,14,0),
IF(G50=2555,VLOOKUP($B50,'Tổng hợp'!$A:$S,15,0),
IF(G50=3650,VLOOKUP($B50,'Tổng hợp'!$A:$S,16,0),
IF(G50=5475,VLOOKUP($B50,'Tổng hợp'!$A:$S,17,0),
IF(G50=7300,VLOOKUP($B50,'Tổng hợp'!$A:$S,18,0),
IF(G50=10950,VLOOKUP($B50,'Tổng hợp'!$A:$S,19,0),
""))))))))))))))))))</f>
        <v>0.01927137546</v>
      </c>
      <c r="J50" s="95">
        <f t="shared" si="6"/>
        <v>0.07055126394</v>
      </c>
      <c r="K50" s="95">
        <f t="shared" si="7"/>
        <v>-0.01027102084</v>
      </c>
      <c r="L50" s="95">
        <f t="shared" si="8"/>
        <v>0.06952287768</v>
      </c>
      <c r="M50" s="96">
        <f t="shared" si="9"/>
        <v>3446278158</v>
      </c>
      <c r="N50" s="92" t="b">
        <f t="shared" si="10"/>
        <v>0</v>
      </c>
      <c r="O50" s="93">
        <f t="shared" si="11"/>
        <v>-45728</v>
      </c>
      <c r="P50" s="94">
        <f t="shared" si="12"/>
        <v>0</v>
      </c>
      <c r="Q50" s="94">
        <f t="shared" si="13"/>
        <v>1</v>
      </c>
      <c r="R50" s="95" t="str">
        <f t="shared" si="14"/>
        <v/>
      </c>
      <c r="S50" s="95">
        <f>IF(Q50=1,VLOOKUP($B50,'Tổng hợp'!$A:$S,2,0),
IF(Q50=7,VLOOKUP($B50,'Tổng hợp'!$A:$S,3,0),
IF(Q50=14,VLOOKUP($B50,'Tổng hợp'!$A:$T,4,0),
IF(Q50=30,VLOOKUP($B50,'Tổng hợp'!$A:$T,5,0),
IF(Q50=60,VLOOKUP($B50,'Tổng hợp'!$A:$T,6,0),
IF(Q50=90,VLOOKUP($B50,'Tổng hợp'!$A:$T,7,0),
IF(Q50=180,VLOOKUP($B50,'Tổng hợp'!$A:$T,8,0),
IF(Q50=270,VLOOKUP($B50,'Tổng hợp'!$A:$T,9,0),
IF(Q50=365,VLOOKUP($B50,'Tổng hợp'!$A:$S,10,0),
IF(Q50=730,VLOOKUP($B50,'Tổng hợp'!$A:$S,11,0),
IF(Q50=1095,VLOOKUP($B50,'Tổng hợp'!$A:$S,12,0),
IF(Q50=1460,VLOOKUP($B50,'Tổng hợp'!$A:$S,13,0),
IF(Q50=1825,VLOOKUP($B50,'Tổng hợp'!$A:$S,14,0),
IF(Q50=2555,VLOOKUP($B50,'Tổng hợp'!$A:$S,15,0),
IF(Q50=3650,VLOOKUP($B50,'Tổng hợp'!$A:$S,16,0),
IF(Q50=5475,VLOOKUP($B50,'Tổng hợp'!$A:$S,17,0),
IF(Q50=7300,VLOOKUP($B50,'Tổng hợp'!$A:$S,18,0),
IF(Q50=10950,VLOOKUP($B50,'Tổng hợp'!$A:$S,19,0),
""))))))))))))))))))</f>
        <v>0.01505576208</v>
      </c>
      <c r="T50" s="95">
        <f t="shared" si="15"/>
        <v>0.05131</v>
      </c>
      <c r="U50" s="95">
        <f t="shared" si="28"/>
        <v>0</v>
      </c>
      <c r="V50" s="95">
        <f t="shared" si="16"/>
        <v>0.07024062831</v>
      </c>
      <c r="W50" s="96">
        <f t="shared" si="17"/>
        <v>0</v>
      </c>
      <c r="X50" s="92">
        <f t="shared" si="18"/>
        <v>45812</v>
      </c>
      <c r="Y50" s="93">
        <f t="shared" si="19"/>
        <v>132</v>
      </c>
      <c r="Z50" s="94">
        <f t="shared" si="20"/>
        <v>90</v>
      </c>
      <c r="AA50" s="94">
        <f t="shared" si="21"/>
        <v>180</v>
      </c>
      <c r="AB50" s="95">
        <f>IF(Z50=1,VLOOKUP($B50,'Tổng hợp'!$A:$S,2,0),
IF(Z50=7,VLOOKUP($B50,'Tổng hợp'!$A:$S,3,0),
IF(Z50=14,VLOOKUP($B50,'Tổng hợp'!$A:$T,4,0),
IF(Z50=30,VLOOKUP($B50,'Tổng hợp'!$A:$T,5,0),
IF(Z50=60,VLOOKUP($B50,'Tổng hợp'!$A:$T,6,0),
IF(Z50=90,VLOOKUP($B50,'Tổng hợp'!$A:$T,7,0),
IF(Z50=180,VLOOKUP($B50,'Tổng hợp'!$A:$T,8,0),
IF(Z50=270,VLOOKUP($B50,'Tổng hợp'!$A:$T,9,0),
IF(Z50=365,VLOOKUP($B50,'Tổng hợp'!$A:$S,10,0),
IF(Z50=730,VLOOKUP($B50,'Tổng hợp'!$A:$S,11,0),
IF(Z50=1095,VLOOKUP($B50,'Tổng hợp'!$A:$S,12,0),
IF(Z50=1460,VLOOKUP($B50,'Tổng hợp'!$A:$S,13,0),
IF(Z50=1825,VLOOKUP($B50,'Tổng hợp'!$A:$S,14,0),
IF(Z50=2555,VLOOKUP($B50,'Tổng hợp'!$A:$S,15,0),
IF(Z50=3650,VLOOKUP($B50,'Tổng hợp'!$A:$S,16,0),
IF(Z50=5475,VLOOKUP($B50,'Tổng hợp'!$A:$S,17,0),
IF(Z50=7300,VLOOKUP($B50,'Tổng hợp'!$A:$S,18,0),
IF(Z50=10950,VLOOKUP($B50,'Tổng hợp'!$A:$S,19,0),
""))))))))))))))))))</f>
        <v>0.01927137546</v>
      </c>
      <c r="AC50" s="95">
        <f>IF(AA50=1,VLOOKUP($B50,'Tổng hợp'!$A:$S,2,0),
IF(AA50=7,VLOOKUP($B50,'Tổng hợp'!$A:$S,3,0),
IF(AA50=14,VLOOKUP($B50,'Tổng hợp'!$A:$T,4,0),
IF(AA50=30,VLOOKUP($B50,'Tổng hợp'!$A:$T,5,0),
IF(AA50=60,VLOOKUP($B50,'Tổng hợp'!$A:$T,6,0),
IF(AA50=90,VLOOKUP($B50,'Tổng hợp'!$A:$T,7,0),
IF(AA50=180,VLOOKUP($B50,'Tổng hợp'!$A:$T,8,0),
IF(AA50=270,VLOOKUP($B50,'Tổng hợp'!$A:$T,9,0),
IF(AA50=365,VLOOKUP($B50,'Tổng hợp'!$A:$S,10,0),
IF(AA50=730,VLOOKUP($B50,'Tổng hợp'!$A:$S,11,0),
IF(AA50=1095,VLOOKUP($B50,'Tổng hợp'!$A:$S,12,0),
IF(AA50=1460,VLOOKUP($B50,'Tổng hợp'!$A:$S,13,0),
IF(AA50=1825,VLOOKUP($B50,'Tổng hợp'!$A:$S,14,0),
IF(AA50=2555,VLOOKUP($B50,'Tổng hợp'!$A:$S,15,0),
IF(AA50=3650,VLOOKUP($B50,'Tổng hợp'!$A:$S,16,0),
IF(AA50=5475,VLOOKUP($B50,'Tổng hợp'!$A:$S,17,0),
IF(AA50=7300,VLOOKUP($B50,'Tổng hợp'!$A:$S,18,0),
IF(AA50=10950,VLOOKUP($B50,'Tổng hợp'!$A:$S,19,0),
""))))))))))))))))))</f>
        <v>0.01987360595</v>
      </c>
      <c r="AD50" s="95">
        <f t="shared" si="22"/>
        <v>0.07086241636</v>
      </c>
      <c r="AE50" s="95">
        <f t="shared" si="23"/>
        <v>-0.01044364889</v>
      </c>
      <c r="AF50" s="95">
        <f t="shared" si="24"/>
        <v>0.06951087711</v>
      </c>
      <c r="AG50" s="96">
        <f t="shared" si="25"/>
        <v>48799498015</v>
      </c>
      <c r="AH50" s="97">
        <f t="shared" si="26"/>
        <v>52245776173</v>
      </c>
      <c r="AI50" s="96">
        <f t="shared" si="27"/>
        <v>-424914552.2</v>
      </c>
      <c r="AJ50" s="9"/>
      <c r="AK50" s="12"/>
    </row>
    <row r="51" ht="16.5" customHeight="1">
      <c r="A51" s="90">
        <v>32.0</v>
      </c>
      <c r="B51" s="91">
        <f>HLOOKUP(B50,VBMA!$A:$A,VLOOKUP(B50,VBMA!A:AF,32,0) +1)</f>
        <v>45679</v>
      </c>
      <c r="C51" s="92">
        <f t="shared" si="1"/>
        <v>45812</v>
      </c>
      <c r="D51" s="92">
        <f t="shared" si="2"/>
        <v>45812</v>
      </c>
      <c r="E51" s="93">
        <f t="shared" si="3"/>
        <v>84</v>
      </c>
      <c r="F51" s="94">
        <f t="shared" si="4"/>
        <v>60</v>
      </c>
      <c r="G51" s="94">
        <f t="shared" si="5"/>
        <v>90</v>
      </c>
      <c r="H51" s="95">
        <f>IF(F51=1,VLOOKUP($B51,'Tổng hợp'!$A:$S,2,0),
IF(F51=7,VLOOKUP($B51,'Tổng hợp'!$A:$S,3,0),
IF(F51=14,VLOOKUP($B51,'Tổng hợp'!$A:$T,4,0),
IF(F51=30,VLOOKUP($B51,'Tổng hợp'!$A:$T,5,0),
IF(F51=60,VLOOKUP($B51,'Tổng hợp'!$A:$T,6,0),
IF(F51=90,VLOOKUP($B51,'Tổng hợp'!$A:$T,7,0),
IF(F51=180,VLOOKUP($B51,'Tổng hợp'!$A:$T,8,0),
IF(F51=270,VLOOKUP($B51,'Tổng hợp'!$A:$T,9,0),
IF(F51=365,VLOOKUP($B51,'Tổng hợp'!$A:$S,10,0),
IF(F51=730,VLOOKUP($B51,'Tổng hợp'!$A:$S,11,0),
IF(F51=1095,VLOOKUP($B51,'Tổng hợp'!$A:$S,12,0),
IF(F51=1460,VLOOKUP($B51,'Tổng hợp'!$A:$S,13,0),
IF(F51=1825,VLOOKUP($B51,'Tổng hợp'!$A:$S,14,0),
IF(F51=2555,VLOOKUP($B51,'Tổng hợp'!$A:$S,15,0),
IF(F51=3650,VLOOKUP($B51,'Tổng hợp'!$A:$S,16,0),
IF(F51=5475,VLOOKUP($B51,'Tổng hợp'!$A:$S,17,0),
IF(F51=7300,VLOOKUP($B51,'Tổng hợp'!$A:$S,18,0),
IF(F51=10950,VLOOKUP($B51,'Tổng hợp'!$A:$S,19,0),
""))))))))))))))))))</f>
        <v>0.01975605263</v>
      </c>
      <c r="I51" s="95">
        <f>IF(G51=1,VLOOKUP($B51,'Tổng hợp'!$A:$S,2,0),
IF(G51=7,VLOOKUP($B51,'Tổng hợp'!$A:$S,3,0),
IF(G51=14,VLOOKUP($B51,'Tổng hợp'!$A:$T,4,0),
IF(G51=30,VLOOKUP($B51,'Tổng hợp'!$A:$T,5,0),
IF(G51=60,VLOOKUP($B51,'Tổng hợp'!$A:$T,6,0),
IF(G51=90,VLOOKUP($B51,'Tổng hợp'!$A:$T,7,0),
IF(G51=180,VLOOKUP($B51,'Tổng hợp'!$A:$T,8,0),
IF(G51=270,VLOOKUP($B51,'Tổng hợp'!$A:$T,9,0),
IF(G51=365,VLOOKUP($B51,'Tổng hợp'!$A:$S,10,0),
IF(G51=730,VLOOKUP($B51,'Tổng hợp'!$A:$S,11,0),
IF(G51=1095,VLOOKUP($B51,'Tổng hợp'!$A:$S,12,0),
IF(G51=1460,VLOOKUP($B51,'Tổng hợp'!$A:$S,13,0),
IF(G51=1825,VLOOKUP($B51,'Tổng hợp'!$A:$S,14,0),
IF(G51=2555,VLOOKUP($B51,'Tổng hợp'!$A:$S,15,0),
IF(G51=3650,VLOOKUP($B51,'Tổng hợp'!$A:$S,16,0),
IF(G51=5475,VLOOKUP($B51,'Tổng hợp'!$A:$S,17,0),
IF(G51=7300,VLOOKUP($B51,'Tổng hợp'!$A:$S,18,0),
IF(G51=10950,VLOOKUP($B51,'Tổng hợp'!$A:$S,19,0),
""))))))))))))))))))</f>
        <v>0.02002302632</v>
      </c>
      <c r="J51" s="95">
        <f t="shared" si="6"/>
        <v>0.07127963158</v>
      </c>
      <c r="K51" s="95">
        <f t="shared" si="7"/>
        <v>0.007719622357</v>
      </c>
      <c r="L51" s="95">
        <f t="shared" si="8"/>
        <v>0.07078495774</v>
      </c>
      <c r="M51" s="96">
        <f t="shared" si="9"/>
        <v>3445342928</v>
      </c>
      <c r="N51" s="92" t="b">
        <f t="shared" si="10"/>
        <v>0</v>
      </c>
      <c r="O51" s="93">
        <f t="shared" si="11"/>
        <v>-45728</v>
      </c>
      <c r="P51" s="94">
        <f t="shared" si="12"/>
        <v>0</v>
      </c>
      <c r="Q51" s="94">
        <f t="shared" si="13"/>
        <v>1</v>
      </c>
      <c r="R51" s="95" t="str">
        <f t="shared" si="14"/>
        <v/>
      </c>
      <c r="S51" s="95">
        <f>IF(Q51=1,VLOOKUP($B51,'Tổng hợp'!$A:$S,2,0),
IF(Q51=7,VLOOKUP($B51,'Tổng hợp'!$A:$S,3,0),
IF(Q51=14,VLOOKUP($B51,'Tổng hợp'!$A:$T,4,0),
IF(Q51=30,VLOOKUP($B51,'Tổng hợp'!$A:$T,5,0),
IF(Q51=60,VLOOKUP($B51,'Tổng hợp'!$A:$T,6,0),
IF(Q51=90,VLOOKUP($B51,'Tổng hợp'!$A:$T,7,0),
IF(Q51=180,VLOOKUP($B51,'Tổng hợp'!$A:$T,8,0),
IF(Q51=270,VLOOKUP($B51,'Tổng hợp'!$A:$T,9,0),
IF(Q51=365,VLOOKUP($B51,'Tổng hợp'!$A:$S,10,0),
IF(Q51=730,VLOOKUP($B51,'Tổng hợp'!$A:$S,11,0),
IF(Q51=1095,VLOOKUP($B51,'Tổng hợp'!$A:$S,12,0),
IF(Q51=1460,VLOOKUP($B51,'Tổng hợp'!$A:$S,13,0),
IF(Q51=1825,VLOOKUP($B51,'Tổng hợp'!$A:$S,14,0),
IF(Q51=2555,VLOOKUP($B51,'Tổng hợp'!$A:$S,15,0),
IF(Q51=3650,VLOOKUP($B51,'Tổng hợp'!$A:$S,16,0),
IF(Q51=5475,VLOOKUP($B51,'Tổng hợp'!$A:$S,17,0),
IF(Q51=7300,VLOOKUP($B51,'Tổng hợp'!$A:$S,18,0),
IF(Q51=10950,VLOOKUP($B51,'Tổng hợp'!$A:$S,19,0),
""))))))))))))))))))</f>
        <v>0.01506494361</v>
      </c>
      <c r="T51" s="95">
        <f t="shared" si="15"/>
        <v>0.05131</v>
      </c>
      <c r="U51" s="95">
        <f t="shared" si="28"/>
        <v>0</v>
      </c>
      <c r="V51" s="95">
        <f t="shared" si="16"/>
        <v>0.07024062831</v>
      </c>
      <c r="W51" s="96">
        <f t="shared" si="17"/>
        <v>0</v>
      </c>
      <c r="X51" s="92">
        <f t="shared" si="18"/>
        <v>45812</v>
      </c>
      <c r="Y51" s="93">
        <f t="shared" si="19"/>
        <v>133</v>
      </c>
      <c r="Z51" s="94">
        <f t="shared" si="20"/>
        <v>90</v>
      </c>
      <c r="AA51" s="94">
        <f t="shared" si="21"/>
        <v>180</v>
      </c>
      <c r="AB51" s="95">
        <f>IF(Z51=1,VLOOKUP($B51,'Tổng hợp'!$A:$S,2,0),
IF(Z51=7,VLOOKUP($B51,'Tổng hợp'!$A:$S,3,0),
IF(Z51=14,VLOOKUP($B51,'Tổng hợp'!$A:$T,4,0),
IF(Z51=30,VLOOKUP($B51,'Tổng hợp'!$A:$T,5,0),
IF(Z51=60,VLOOKUP($B51,'Tổng hợp'!$A:$T,6,0),
IF(Z51=90,VLOOKUP($B51,'Tổng hợp'!$A:$T,7,0),
IF(Z51=180,VLOOKUP($B51,'Tổng hợp'!$A:$T,8,0),
IF(Z51=270,VLOOKUP($B51,'Tổng hợp'!$A:$T,9,0),
IF(Z51=365,VLOOKUP($B51,'Tổng hợp'!$A:$S,10,0),
IF(Z51=730,VLOOKUP($B51,'Tổng hợp'!$A:$S,11,0),
IF(Z51=1095,VLOOKUP($B51,'Tổng hợp'!$A:$S,12,0),
IF(Z51=1460,VLOOKUP($B51,'Tổng hợp'!$A:$S,13,0),
IF(Z51=1825,VLOOKUP($B51,'Tổng hợp'!$A:$S,14,0),
IF(Z51=2555,VLOOKUP($B51,'Tổng hợp'!$A:$S,15,0),
IF(Z51=3650,VLOOKUP($B51,'Tổng hợp'!$A:$S,16,0),
IF(Z51=5475,VLOOKUP($B51,'Tổng hợp'!$A:$S,17,0),
IF(Z51=7300,VLOOKUP($B51,'Tổng hợp'!$A:$S,18,0),
IF(Z51=10950,VLOOKUP($B51,'Tổng hợp'!$A:$S,19,0),
""))))))))))))))))))</f>
        <v>0.02002302632</v>
      </c>
      <c r="AC51" s="95">
        <f>IF(AA51=1,VLOOKUP($B51,'Tổng hợp'!$A:$S,2,0),
IF(AA51=7,VLOOKUP($B51,'Tổng hợp'!$A:$S,3,0),
IF(AA51=14,VLOOKUP($B51,'Tổng hợp'!$A:$T,4,0),
IF(AA51=30,VLOOKUP($B51,'Tổng hợp'!$A:$T,5,0),
IF(AA51=60,VLOOKUP($B51,'Tổng hợp'!$A:$T,6,0),
IF(AA51=90,VLOOKUP($B51,'Tổng hợp'!$A:$T,7,0),
IF(AA51=180,VLOOKUP($B51,'Tổng hợp'!$A:$T,8,0),
IF(AA51=270,VLOOKUP($B51,'Tổng hợp'!$A:$T,9,0),
IF(AA51=365,VLOOKUP($B51,'Tổng hợp'!$A:$S,10,0),
IF(AA51=730,VLOOKUP($B51,'Tổng hợp'!$A:$S,11,0),
IF(AA51=1095,VLOOKUP($B51,'Tổng hợp'!$A:$S,12,0),
IF(AA51=1460,VLOOKUP($B51,'Tổng hợp'!$A:$S,13,0),
IF(AA51=1825,VLOOKUP($B51,'Tổng hợp'!$A:$S,14,0),
IF(AA51=2555,VLOOKUP($B51,'Tổng hợp'!$A:$S,15,0),
IF(AA51=3650,VLOOKUP($B51,'Tổng hợp'!$A:$S,16,0),
IF(AA51=5475,VLOOKUP($B51,'Tổng hợp'!$A:$S,17,0),
IF(AA51=7300,VLOOKUP($B51,'Tổng hợp'!$A:$S,18,0),
IF(AA51=10950,VLOOKUP($B51,'Tổng hợp'!$A:$S,19,0),
""))))))))))))))))))</f>
        <v>0.02059511278</v>
      </c>
      <c r="AD51" s="95">
        <f t="shared" si="22"/>
        <v>0.07160635652</v>
      </c>
      <c r="AE51" s="95">
        <f t="shared" si="23"/>
        <v>0.007014202549</v>
      </c>
      <c r="AF51" s="95">
        <f t="shared" si="24"/>
        <v>0.07073504223</v>
      </c>
      <c r="AG51" s="96">
        <f t="shared" si="25"/>
        <v>48770180795</v>
      </c>
      <c r="AH51" s="97">
        <f t="shared" si="26"/>
        <v>52215523723</v>
      </c>
      <c r="AI51" s="96">
        <f t="shared" si="27"/>
        <v>-455167001.7</v>
      </c>
      <c r="AJ51" s="9"/>
      <c r="AK51" s="12"/>
    </row>
    <row r="52" ht="16.5" customHeight="1">
      <c r="A52" s="90">
        <v>33.0</v>
      </c>
      <c r="B52" s="91">
        <f>HLOOKUP(B51,VBMA!$A:$A,VLOOKUP(B51,VBMA!A:AF,32,0) +1)</f>
        <v>45678</v>
      </c>
      <c r="C52" s="92">
        <f t="shared" si="1"/>
        <v>45812</v>
      </c>
      <c r="D52" s="92">
        <f t="shared" si="2"/>
        <v>45812</v>
      </c>
      <c r="E52" s="93">
        <f t="shared" si="3"/>
        <v>84</v>
      </c>
      <c r="F52" s="94">
        <f t="shared" si="4"/>
        <v>60</v>
      </c>
      <c r="G52" s="94">
        <f t="shared" si="5"/>
        <v>90</v>
      </c>
      <c r="H52" s="95">
        <f>IF(F52=1,VLOOKUP($B52,'Tổng hợp'!$A:$S,2,0),
IF(F52=7,VLOOKUP($B52,'Tổng hợp'!$A:$S,3,0),
IF(F52=14,VLOOKUP($B52,'Tổng hợp'!$A:$T,4,0),
IF(F52=30,VLOOKUP($B52,'Tổng hợp'!$A:$T,5,0),
IF(F52=60,VLOOKUP($B52,'Tổng hợp'!$A:$T,6,0),
IF(F52=90,VLOOKUP($B52,'Tổng hợp'!$A:$T,7,0),
IF(F52=180,VLOOKUP($B52,'Tổng hợp'!$A:$T,8,0),
IF(F52=270,VLOOKUP($B52,'Tổng hợp'!$A:$T,9,0),
IF(F52=365,VLOOKUP($B52,'Tổng hợp'!$A:$S,10,0),
IF(F52=730,VLOOKUP($B52,'Tổng hợp'!$A:$S,11,0),
IF(F52=1095,VLOOKUP($B52,'Tổng hợp'!$A:$S,12,0),
IF(F52=1460,VLOOKUP($B52,'Tổng hợp'!$A:$S,13,0),
IF(F52=1825,VLOOKUP($B52,'Tổng hợp'!$A:$S,14,0),
IF(F52=2555,VLOOKUP($B52,'Tổng hợp'!$A:$S,15,0),
IF(F52=3650,VLOOKUP($B52,'Tổng hợp'!$A:$S,16,0),
IF(F52=5475,VLOOKUP($B52,'Tổng hợp'!$A:$S,17,0),
IF(F52=7300,VLOOKUP($B52,'Tổng hợp'!$A:$S,18,0),
IF(F52=10950,VLOOKUP($B52,'Tổng hợp'!$A:$S,19,0),
""))))))))))))))))))</f>
        <v>0.01924180812</v>
      </c>
      <c r="I52" s="95">
        <f>IF(G52=1,VLOOKUP($B52,'Tổng hợp'!$A:$S,2,0),
IF(G52=7,VLOOKUP($B52,'Tổng hợp'!$A:$S,3,0),
IF(G52=14,VLOOKUP($B52,'Tổng hợp'!$A:$T,4,0),
IF(G52=30,VLOOKUP($B52,'Tổng hợp'!$A:$T,5,0),
IF(G52=60,VLOOKUP($B52,'Tổng hợp'!$A:$T,6,0),
IF(G52=90,VLOOKUP($B52,'Tổng hợp'!$A:$T,7,0),
IF(G52=180,VLOOKUP($B52,'Tổng hợp'!$A:$T,8,0),
IF(G52=270,VLOOKUP($B52,'Tổng hợp'!$A:$T,9,0),
IF(G52=365,VLOOKUP($B52,'Tổng hợp'!$A:$S,10,0),
IF(G52=730,VLOOKUP($B52,'Tổng hợp'!$A:$S,11,0),
IF(G52=1095,VLOOKUP($B52,'Tổng hợp'!$A:$S,12,0),
IF(G52=1460,VLOOKUP($B52,'Tổng hợp'!$A:$S,13,0),
IF(G52=1825,VLOOKUP($B52,'Tổng hợp'!$A:$S,14,0),
IF(G52=2555,VLOOKUP($B52,'Tổng hợp'!$A:$S,15,0),
IF(G52=3650,VLOOKUP($B52,'Tổng hợp'!$A:$S,16,0),
IF(G52=5475,VLOOKUP($B52,'Tổng hợp'!$A:$S,17,0),
IF(G52=7300,VLOOKUP($B52,'Tổng hợp'!$A:$S,18,0),
IF(G52=10950,VLOOKUP($B52,'Tổng hợp'!$A:$S,19,0),
""))))))))))))))))))</f>
        <v>0.01946642066</v>
      </c>
      <c r="J52" s="95">
        <f t="shared" si="6"/>
        <v>0.07073149815</v>
      </c>
      <c r="K52" s="95">
        <f t="shared" si="7"/>
        <v>0.001537984842</v>
      </c>
      <c r="L52" s="95">
        <f t="shared" si="8"/>
        <v>0.07034874045</v>
      </c>
      <c r="M52" s="96">
        <f t="shared" si="9"/>
        <v>3445666022</v>
      </c>
      <c r="N52" s="92" t="b">
        <f t="shared" si="10"/>
        <v>0</v>
      </c>
      <c r="O52" s="93">
        <f t="shared" si="11"/>
        <v>-45728</v>
      </c>
      <c r="P52" s="94">
        <f t="shared" si="12"/>
        <v>0</v>
      </c>
      <c r="Q52" s="94">
        <f t="shared" si="13"/>
        <v>1</v>
      </c>
      <c r="R52" s="95" t="str">
        <f t="shared" si="14"/>
        <v/>
      </c>
      <c r="S52" s="95">
        <f>IF(Q52=1,VLOOKUP($B52,'Tổng hợp'!$A:$S,2,0),
IF(Q52=7,VLOOKUP($B52,'Tổng hợp'!$A:$S,3,0),
IF(Q52=14,VLOOKUP($B52,'Tổng hợp'!$A:$T,4,0),
IF(Q52=30,VLOOKUP($B52,'Tổng hợp'!$A:$T,5,0),
IF(Q52=60,VLOOKUP($B52,'Tổng hợp'!$A:$T,6,0),
IF(Q52=90,VLOOKUP($B52,'Tổng hợp'!$A:$T,7,0),
IF(Q52=180,VLOOKUP($B52,'Tổng hợp'!$A:$T,8,0),
IF(Q52=270,VLOOKUP($B52,'Tổng hợp'!$A:$T,9,0),
IF(Q52=365,VLOOKUP($B52,'Tổng hợp'!$A:$S,10,0),
IF(Q52=730,VLOOKUP($B52,'Tổng hợp'!$A:$S,11,0),
IF(Q52=1095,VLOOKUP($B52,'Tổng hợp'!$A:$S,12,0),
IF(Q52=1460,VLOOKUP($B52,'Tổng hợp'!$A:$S,13,0),
IF(Q52=1825,VLOOKUP($B52,'Tổng hợp'!$A:$S,14,0),
IF(Q52=2555,VLOOKUP($B52,'Tổng hợp'!$A:$S,15,0),
IF(Q52=3650,VLOOKUP($B52,'Tổng hợp'!$A:$S,16,0),
IF(Q52=5475,VLOOKUP($B52,'Tổng hợp'!$A:$S,17,0),
IF(Q52=7300,VLOOKUP($B52,'Tổng hợp'!$A:$S,18,0),
IF(Q52=10950,VLOOKUP($B52,'Tổng hợp'!$A:$S,19,0),
""))))))))))))))))))</f>
        <v>0.01497416974</v>
      </c>
      <c r="T52" s="95">
        <f t="shared" si="15"/>
        <v>0.05131</v>
      </c>
      <c r="U52" s="95">
        <f t="shared" si="28"/>
        <v>0</v>
      </c>
      <c r="V52" s="95">
        <f t="shared" si="16"/>
        <v>0.07024062831</v>
      </c>
      <c r="W52" s="96">
        <f t="shared" si="17"/>
        <v>0</v>
      </c>
      <c r="X52" s="92">
        <f t="shared" si="18"/>
        <v>45812</v>
      </c>
      <c r="Y52" s="93">
        <f t="shared" si="19"/>
        <v>134</v>
      </c>
      <c r="Z52" s="94">
        <f t="shared" si="20"/>
        <v>90</v>
      </c>
      <c r="AA52" s="94">
        <f t="shared" si="21"/>
        <v>180</v>
      </c>
      <c r="AB52" s="95">
        <f>IF(Z52=1,VLOOKUP($B52,'Tổng hợp'!$A:$S,2,0),
IF(Z52=7,VLOOKUP($B52,'Tổng hợp'!$A:$S,3,0),
IF(Z52=14,VLOOKUP($B52,'Tổng hợp'!$A:$T,4,0),
IF(Z52=30,VLOOKUP($B52,'Tổng hợp'!$A:$T,5,0),
IF(Z52=60,VLOOKUP($B52,'Tổng hợp'!$A:$T,6,0),
IF(Z52=90,VLOOKUP($B52,'Tổng hợp'!$A:$T,7,0),
IF(Z52=180,VLOOKUP($B52,'Tổng hợp'!$A:$T,8,0),
IF(Z52=270,VLOOKUP($B52,'Tổng hợp'!$A:$T,9,0),
IF(Z52=365,VLOOKUP($B52,'Tổng hợp'!$A:$S,10,0),
IF(Z52=730,VLOOKUP($B52,'Tổng hợp'!$A:$S,11,0),
IF(Z52=1095,VLOOKUP($B52,'Tổng hợp'!$A:$S,12,0),
IF(Z52=1460,VLOOKUP($B52,'Tổng hợp'!$A:$S,13,0),
IF(Z52=1825,VLOOKUP($B52,'Tổng hợp'!$A:$S,14,0),
IF(Z52=2555,VLOOKUP($B52,'Tổng hợp'!$A:$S,15,0),
IF(Z52=3650,VLOOKUP($B52,'Tổng hợp'!$A:$S,16,0),
IF(Z52=5475,VLOOKUP($B52,'Tổng hợp'!$A:$S,17,0),
IF(Z52=7300,VLOOKUP($B52,'Tổng hợp'!$A:$S,18,0),
IF(Z52=10950,VLOOKUP($B52,'Tổng hợp'!$A:$S,19,0),
""))))))))))))))))))</f>
        <v>0.01946642066</v>
      </c>
      <c r="AC52" s="95">
        <f>IF(AA52=1,VLOOKUP($B52,'Tổng hợp'!$A:$S,2,0),
IF(AA52=7,VLOOKUP($B52,'Tổng hợp'!$A:$S,3,0),
IF(AA52=14,VLOOKUP($B52,'Tổng hợp'!$A:$T,4,0),
IF(AA52=30,VLOOKUP($B52,'Tổng hợp'!$A:$T,5,0),
IF(AA52=60,VLOOKUP($B52,'Tổng hợp'!$A:$T,6,0),
IF(AA52=90,VLOOKUP($B52,'Tổng hợp'!$A:$T,7,0),
IF(AA52=180,VLOOKUP($B52,'Tổng hợp'!$A:$T,8,0),
IF(AA52=270,VLOOKUP($B52,'Tổng hợp'!$A:$T,9,0),
IF(AA52=365,VLOOKUP($B52,'Tổng hợp'!$A:$S,10,0),
IF(AA52=730,VLOOKUP($B52,'Tổng hợp'!$A:$S,11,0),
IF(AA52=1095,VLOOKUP($B52,'Tổng hợp'!$A:$S,12,0),
IF(AA52=1460,VLOOKUP($B52,'Tổng hợp'!$A:$S,13,0),
IF(AA52=1825,VLOOKUP($B52,'Tổng hợp'!$A:$S,14,0),
IF(AA52=2555,VLOOKUP($B52,'Tổng hợp'!$A:$S,15,0),
IF(AA52=3650,VLOOKUP($B52,'Tổng hợp'!$A:$S,16,0),
IF(AA52=5475,VLOOKUP($B52,'Tổng hợp'!$A:$S,17,0),
IF(AA52=7300,VLOOKUP($B52,'Tổng hợp'!$A:$S,18,0),
IF(AA52=10950,VLOOKUP($B52,'Tổng hợp'!$A:$S,19,0),
""))))))))))))))))))</f>
        <v>0.0201402583</v>
      </c>
      <c r="AD52" s="95">
        <f t="shared" si="22"/>
        <v>0.0711058524</v>
      </c>
      <c r="AE52" s="95">
        <f t="shared" si="23"/>
        <v>0.003021336456</v>
      </c>
      <c r="AF52" s="95">
        <f t="shared" si="24"/>
        <v>0.0704531698</v>
      </c>
      <c r="AG52" s="96">
        <f t="shared" si="25"/>
        <v>48765762946</v>
      </c>
      <c r="AH52" s="97">
        <f t="shared" si="26"/>
        <v>52211428967</v>
      </c>
      <c r="AI52" s="96">
        <f t="shared" si="27"/>
        <v>-459261757.8</v>
      </c>
      <c r="AJ52" s="9"/>
      <c r="AK52" s="12"/>
    </row>
    <row r="53" ht="16.5" customHeight="1">
      <c r="A53" s="90">
        <v>34.0</v>
      </c>
      <c r="B53" s="91">
        <f>HLOOKUP(B52,VBMA!$A:$A,VLOOKUP(B52,VBMA!A:AF,32,0) +1)</f>
        <v>45677</v>
      </c>
      <c r="C53" s="92">
        <f t="shared" si="1"/>
        <v>45812</v>
      </c>
      <c r="D53" s="92">
        <f t="shared" si="2"/>
        <v>45812</v>
      </c>
      <c r="E53" s="93">
        <f t="shared" si="3"/>
        <v>84</v>
      </c>
      <c r="F53" s="94">
        <f t="shared" si="4"/>
        <v>60</v>
      </c>
      <c r="G53" s="94">
        <f t="shared" si="5"/>
        <v>90</v>
      </c>
      <c r="H53" s="95">
        <f>IF(F53=1,VLOOKUP($B53,'Tổng hợp'!$A:$S,2,0),
IF(F53=7,VLOOKUP($B53,'Tổng hợp'!$A:$S,3,0),
IF(F53=14,VLOOKUP($B53,'Tổng hợp'!$A:$T,4,0),
IF(F53=30,VLOOKUP($B53,'Tổng hợp'!$A:$T,5,0),
IF(F53=60,VLOOKUP($B53,'Tổng hợp'!$A:$T,6,0),
IF(F53=90,VLOOKUP($B53,'Tổng hợp'!$A:$T,7,0),
IF(F53=180,VLOOKUP($B53,'Tổng hợp'!$A:$T,8,0),
IF(F53=270,VLOOKUP($B53,'Tổng hợp'!$A:$T,9,0),
IF(F53=365,VLOOKUP($B53,'Tổng hợp'!$A:$S,10,0),
IF(F53=730,VLOOKUP($B53,'Tổng hợp'!$A:$S,11,0),
IF(F53=1095,VLOOKUP($B53,'Tổng hợp'!$A:$S,12,0),
IF(F53=1460,VLOOKUP($B53,'Tổng hợp'!$A:$S,13,0),
IF(F53=1825,VLOOKUP($B53,'Tổng hợp'!$A:$S,14,0),
IF(F53=2555,VLOOKUP($B53,'Tổng hợp'!$A:$S,15,0),
IF(F53=3650,VLOOKUP($B53,'Tổng hợp'!$A:$S,16,0),
IF(F53=5475,VLOOKUP($B53,'Tổng hợp'!$A:$S,17,0),
IF(F53=7300,VLOOKUP($B53,'Tổng hợp'!$A:$S,18,0),
IF(F53=10950,VLOOKUP($B53,'Tổng hợp'!$A:$S,19,0),
""))))))))))))))))))</f>
        <v>0.01928295956</v>
      </c>
      <c r="I53" s="95">
        <f>IF(G53=1,VLOOKUP($B53,'Tổng hợp'!$A:$S,2,0),
IF(G53=7,VLOOKUP($B53,'Tổng hợp'!$A:$S,3,0),
IF(G53=14,VLOOKUP($B53,'Tổng hợp'!$A:$T,4,0),
IF(G53=30,VLOOKUP($B53,'Tổng hợp'!$A:$T,5,0),
IF(G53=60,VLOOKUP($B53,'Tổng hợp'!$A:$T,6,0),
IF(G53=90,VLOOKUP($B53,'Tổng hợp'!$A:$T,7,0),
IF(G53=180,VLOOKUP($B53,'Tổng hợp'!$A:$T,8,0),
IF(G53=270,VLOOKUP($B53,'Tổng hợp'!$A:$T,9,0),
IF(G53=365,VLOOKUP($B53,'Tổng hợp'!$A:$S,10,0),
IF(G53=730,VLOOKUP($B53,'Tổng hợp'!$A:$S,11,0),
IF(G53=1095,VLOOKUP($B53,'Tổng hợp'!$A:$S,12,0),
IF(G53=1460,VLOOKUP($B53,'Tổng hợp'!$A:$S,13,0),
IF(G53=1825,VLOOKUP($B53,'Tổng hợp'!$A:$S,14,0),
IF(G53=2555,VLOOKUP($B53,'Tổng hợp'!$A:$S,15,0),
IF(G53=3650,VLOOKUP($B53,'Tổng hợp'!$A:$S,16,0),
IF(G53=5475,VLOOKUP($B53,'Tổng hợp'!$A:$S,17,0),
IF(G53=7300,VLOOKUP($B53,'Tổng hợp'!$A:$S,18,0),
IF(G53=10950,VLOOKUP($B53,'Tổng hợp'!$A:$S,19,0),
""))))))))))))))))))</f>
        <v>0.01932025735</v>
      </c>
      <c r="J53" s="95">
        <f t="shared" si="6"/>
        <v>0.07062279779</v>
      </c>
      <c r="K53" s="95">
        <f t="shared" si="7"/>
        <v>-0.002807405218</v>
      </c>
      <c r="L53" s="95">
        <f t="shared" si="8"/>
        <v>0.07004371094</v>
      </c>
      <c r="M53" s="96">
        <f t="shared" si="9"/>
        <v>3445892044</v>
      </c>
      <c r="N53" s="92" t="b">
        <f t="shared" si="10"/>
        <v>0</v>
      </c>
      <c r="O53" s="93">
        <f t="shared" si="11"/>
        <v>-45728</v>
      </c>
      <c r="P53" s="94">
        <f t="shared" si="12"/>
        <v>0</v>
      </c>
      <c r="Q53" s="94">
        <f t="shared" si="13"/>
        <v>1</v>
      </c>
      <c r="R53" s="95" t="str">
        <f t="shared" si="14"/>
        <v/>
      </c>
      <c r="S53" s="95">
        <f>IF(Q53=1,VLOOKUP($B53,'Tổng hợp'!$A:$S,2,0),
IF(Q53=7,VLOOKUP($B53,'Tổng hợp'!$A:$S,3,0),
IF(Q53=14,VLOOKUP($B53,'Tổng hợp'!$A:$T,4,0),
IF(Q53=30,VLOOKUP($B53,'Tổng hợp'!$A:$T,5,0),
IF(Q53=60,VLOOKUP($B53,'Tổng hợp'!$A:$T,6,0),
IF(Q53=90,VLOOKUP($B53,'Tổng hợp'!$A:$T,7,0),
IF(Q53=180,VLOOKUP($B53,'Tổng hợp'!$A:$T,8,0),
IF(Q53=270,VLOOKUP($B53,'Tổng hợp'!$A:$T,9,0),
IF(Q53=365,VLOOKUP($B53,'Tổng hợp'!$A:$S,10,0),
IF(Q53=730,VLOOKUP($B53,'Tổng hợp'!$A:$S,11,0),
IF(Q53=1095,VLOOKUP($B53,'Tổng hợp'!$A:$S,12,0),
IF(Q53=1460,VLOOKUP($B53,'Tổng hợp'!$A:$S,13,0),
IF(Q53=1825,VLOOKUP($B53,'Tổng hợp'!$A:$S,14,0),
IF(Q53=2555,VLOOKUP($B53,'Tổng hợp'!$A:$S,15,0),
IF(Q53=3650,VLOOKUP($B53,'Tổng hợp'!$A:$S,16,0),
IF(Q53=5475,VLOOKUP($B53,'Tổng hợp'!$A:$S,17,0),
IF(Q53=7300,VLOOKUP($B53,'Tổng hợp'!$A:$S,18,0),
IF(Q53=10950,VLOOKUP($B53,'Tổng hợp'!$A:$S,19,0),
""))))))))))))))))))</f>
        <v>0.01741806985</v>
      </c>
      <c r="T53" s="95">
        <f t="shared" si="15"/>
        <v>0.05131</v>
      </c>
      <c r="U53" s="95">
        <f t="shared" si="28"/>
        <v>0</v>
      </c>
      <c r="V53" s="95">
        <f t="shared" si="16"/>
        <v>0.07024062831</v>
      </c>
      <c r="W53" s="96">
        <f t="shared" si="17"/>
        <v>0</v>
      </c>
      <c r="X53" s="92">
        <f t="shared" si="18"/>
        <v>45812</v>
      </c>
      <c r="Y53" s="93">
        <f t="shared" si="19"/>
        <v>135</v>
      </c>
      <c r="Z53" s="94">
        <f t="shared" si="20"/>
        <v>90</v>
      </c>
      <c r="AA53" s="94">
        <f t="shared" si="21"/>
        <v>180</v>
      </c>
      <c r="AB53" s="95">
        <f>IF(Z53=1,VLOOKUP($B53,'Tổng hợp'!$A:$S,2,0),
IF(Z53=7,VLOOKUP($B53,'Tổng hợp'!$A:$S,3,0),
IF(Z53=14,VLOOKUP($B53,'Tổng hợp'!$A:$T,4,0),
IF(Z53=30,VLOOKUP($B53,'Tổng hợp'!$A:$T,5,0),
IF(Z53=60,VLOOKUP($B53,'Tổng hợp'!$A:$T,6,0),
IF(Z53=90,VLOOKUP($B53,'Tổng hợp'!$A:$T,7,0),
IF(Z53=180,VLOOKUP($B53,'Tổng hợp'!$A:$T,8,0),
IF(Z53=270,VLOOKUP($B53,'Tổng hợp'!$A:$T,9,0),
IF(Z53=365,VLOOKUP($B53,'Tổng hợp'!$A:$S,10,0),
IF(Z53=730,VLOOKUP($B53,'Tổng hợp'!$A:$S,11,0),
IF(Z53=1095,VLOOKUP($B53,'Tổng hợp'!$A:$S,12,0),
IF(Z53=1460,VLOOKUP($B53,'Tổng hợp'!$A:$S,13,0),
IF(Z53=1825,VLOOKUP($B53,'Tổng hợp'!$A:$S,14,0),
IF(Z53=2555,VLOOKUP($B53,'Tổng hợp'!$A:$S,15,0),
IF(Z53=3650,VLOOKUP($B53,'Tổng hợp'!$A:$S,16,0),
IF(Z53=5475,VLOOKUP($B53,'Tổng hợp'!$A:$S,17,0),
IF(Z53=7300,VLOOKUP($B53,'Tổng hợp'!$A:$S,18,0),
IF(Z53=10950,VLOOKUP($B53,'Tổng hợp'!$A:$S,19,0),
""))))))))))))))))))</f>
        <v>0.01932025735</v>
      </c>
      <c r="AC53" s="95">
        <f>IF(AA53=1,VLOOKUP($B53,'Tổng hợp'!$A:$S,2,0),
IF(AA53=7,VLOOKUP($B53,'Tổng hợp'!$A:$S,3,0),
IF(AA53=14,VLOOKUP($B53,'Tổng hợp'!$A:$T,4,0),
IF(AA53=30,VLOOKUP($B53,'Tổng hợp'!$A:$T,5,0),
IF(AA53=60,VLOOKUP($B53,'Tổng hợp'!$A:$T,6,0),
IF(AA53=90,VLOOKUP($B53,'Tổng hợp'!$A:$T,7,0),
IF(AA53=180,VLOOKUP($B53,'Tổng hợp'!$A:$T,8,0),
IF(AA53=270,VLOOKUP($B53,'Tổng hợp'!$A:$T,9,0),
IF(AA53=365,VLOOKUP($B53,'Tổng hợp'!$A:$S,10,0),
IF(AA53=730,VLOOKUP($B53,'Tổng hợp'!$A:$S,11,0),
IF(AA53=1095,VLOOKUP($B53,'Tổng hợp'!$A:$S,12,0),
IF(AA53=1460,VLOOKUP($B53,'Tổng hợp'!$A:$S,13,0),
IF(AA53=1825,VLOOKUP($B53,'Tổng hợp'!$A:$S,14,0),
IF(AA53=2555,VLOOKUP($B53,'Tổng hợp'!$A:$S,15,0),
IF(AA53=3650,VLOOKUP($B53,'Tổng hợp'!$A:$S,16,0),
IF(AA53=5475,VLOOKUP($B53,'Tổng hợp'!$A:$S,17,0),
IF(AA53=7300,VLOOKUP($B53,'Tổng hợp'!$A:$S,18,0),
IF(AA53=10950,VLOOKUP($B53,'Tổng hợp'!$A:$S,19,0),
""))))))))))))))))))</f>
        <v>0.01984242647</v>
      </c>
      <c r="AD53" s="95">
        <f t="shared" si="22"/>
        <v>0.07089134191</v>
      </c>
      <c r="AE53" s="95">
        <f t="shared" si="23"/>
        <v>-0.002810724444</v>
      </c>
      <c r="AF53" s="95">
        <f t="shared" si="24"/>
        <v>0.07004347845</v>
      </c>
      <c r="AG53" s="96">
        <f t="shared" si="25"/>
        <v>48763571335</v>
      </c>
      <c r="AH53" s="97">
        <f t="shared" si="26"/>
        <v>52209463380</v>
      </c>
      <c r="AI53" s="96">
        <f t="shared" si="27"/>
        <v>-461227345.5</v>
      </c>
      <c r="AJ53" s="9"/>
      <c r="AK53" s="12"/>
    </row>
    <row r="54" ht="16.5" customHeight="1">
      <c r="A54" s="90">
        <v>35.0</v>
      </c>
      <c r="B54" s="91">
        <f>HLOOKUP(B53,VBMA!$A:$A,VLOOKUP(B53,VBMA!A:AF,32,0) +1)</f>
        <v>45674</v>
      </c>
      <c r="C54" s="92">
        <f t="shared" si="1"/>
        <v>45812</v>
      </c>
      <c r="D54" s="92">
        <f t="shared" si="2"/>
        <v>45812</v>
      </c>
      <c r="E54" s="93">
        <f t="shared" si="3"/>
        <v>84</v>
      </c>
      <c r="F54" s="94">
        <f t="shared" si="4"/>
        <v>60</v>
      </c>
      <c r="G54" s="94">
        <f t="shared" si="5"/>
        <v>90</v>
      </c>
      <c r="H54" s="95">
        <f>IF(F54=1,VLOOKUP($B54,'Tổng hợp'!$A:$S,2,0),
IF(F54=7,VLOOKUP($B54,'Tổng hợp'!$A:$S,3,0),
IF(F54=14,VLOOKUP($B54,'Tổng hợp'!$A:$T,4,0),
IF(F54=30,VLOOKUP($B54,'Tổng hợp'!$A:$T,5,0),
IF(F54=60,VLOOKUP($B54,'Tổng hợp'!$A:$T,6,0),
IF(F54=90,VLOOKUP($B54,'Tổng hợp'!$A:$T,7,0),
IF(F54=180,VLOOKUP($B54,'Tổng hợp'!$A:$T,8,0),
IF(F54=270,VLOOKUP($B54,'Tổng hợp'!$A:$T,9,0),
IF(F54=365,VLOOKUP($B54,'Tổng hợp'!$A:$S,10,0),
IF(F54=730,VLOOKUP($B54,'Tổng hợp'!$A:$S,11,0),
IF(F54=1095,VLOOKUP($B54,'Tổng hợp'!$A:$S,12,0),
IF(F54=1460,VLOOKUP($B54,'Tổng hợp'!$A:$S,13,0),
IF(F54=1825,VLOOKUP($B54,'Tổng hợp'!$A:$S,14,0),
IF(F54=2555,VLOOKUP($B54,'Tổng hợp'!$A:$S,15,0),
IF(F54=3650,VLOOKUP($B54,'Tổng hợp'!$A:$S,16,0),
IF(F54=5475,VLOOKUP($B54,'Tổng hợp'!$A:$S,17,0),
IF(F54=7300,VLOOKUP($B54,'Tổng hợp'!$A:$S,18,0),
IF(F54=10950,VLOOKUP($B54,'Tổng hợp'!$A:$S,19,0),
""))))))))))))))))))</f>
        <v>0.01939154982</v>
      </c>
      <c r="I54" s="95">
        <f>IF(G54=1,VLOOKUP($B54,'Tổng hợp'!$A:$S,2,0),
IF(G54=7,VLOOKUP($B54,'Tổng hợp'!$A:$S,3,0),
IF(G54=14,VLOOKUP($B54,'Tổng hợp'!$A:$T,4,0),
IF(G54=30,VLOOKUP($B54,'Tổng hợp'!$A:$T,5,0),
IF(G54=60,VLOOKUP($B54,'Tổng hợp'!$A:$T,6,0),
IF(G54=90,VLOOKUP($B54,'Tổng hợp'!$A:$T,7,0),
IF(G54=180,VLOOKUP($B54,'Tổng hợp'!$A:$T,8,0),
IF(G54=270,VLOOKUP($B54,'Tổng hợp'!$A:$T,9,0),
IF(G54=365,VLOOKUP($B54,'Tổng hợp'!$A:$S,10,0),
IF(G54=730,VLOOKUP($B54,'Tổng hợp'!$A:$S,11,0),
IF(G54=1095,VLOOKUP($B54,'Tổng hợp'!$A:$S,12,0),
IF(G54=1460,VLOOKUP($B54,'Tổng hợp'!$A:$S,13,0),
IF(G54=1825,VLOOKUP($B54,'Tổng hợp'!$A:$S,14,0),
IF(G54=2555,VLOOKUP($B54,'Tổng hợp'!$A:$S,15,0),
IF(G54=3650,VLOOKUP($B54,'Tổng hợp'!$A:$S,16,0),
IF(G54=5475,VLOOKUP($B54,'Tổng hợp'!$A:$S,17,0),
IF(G54=7300,VLOOKUP($B54,'Tổng hợp'!$A:$S,18,0),
IF(G54=10950,VLOOKUP($B54,'Tổng hợp'!$A:$S,19,0),
""))))))))))))))))))</f>
        <v>0.01954129151</v>
      </c>
      <c r="J54" s="95">
        <f t="shared" si="6"/>
        <v>0.07082134317</v>
      </c>
      <c r="K54" s="95">
        <f t="shared" si="7"/>
        <v>0.001952596417</v>
      </c>
      <c r="L54" s="95">
        <f t="shared" si="8"/>
        <v>0.0703779139</v>
      </c>
      <c r="M54" s="96">
        <f t="shared" si="9"/>
        <v>3445644409</v>
      </c>
      <c r="N54" s="92" t="b">
        <f t="shared" si="10"/>
        <v>0</v>
      </c>
      <c r="O54" s="93">
        <f t="shared" si="11"/>
        <v>-45728</v>
      </c>
      <c r="P54" s="94">
        <f t="shared" si="12"/>
        <v>0</v>
      </c>
      <c r="Q54" s="94">
        <f t="shared" si="13"/>
        <v>1</v>
      </c>
      <c r="R54" s="95" t="str">
        <f t="shared" si="14"/>
        <v/>
      </c>
      <c r="S54" s="95">
        <f>IF(Q54=1,VLOOKUP($B54,'Tổng hợp'!$A:$S,2,0),
IF(Q54=7,VLOOKUP($B54,'Tổng hợp'!$A:$S,3,0),
IF(Q54=14,VLOOKUP($B54,'Tổng hợp'!$A:$T,4,0),
IF(Q54=30,VLOOKUP($B54,'Tổng hợp'!$A:$T,5,0),
IF(Q54=60,VLOOKUP($B54,'Tổng hợp'!$A:$T,6,0),
IF(Q54=90,VLOOKUP($B54,'Tổng hợp'!$A:$T,7,0),
IF(Q54=180,VLOOKUP($B54,'Tổng hợp'!$A:$T,8,0),
IF(Q54=270,VLOOKUP($B54,'Tổng hợp'!$A:$T,9,0),
IF(Q54=365,VLOOKUP($B54,'Tổng hợp'!$A:$S,10,0),
IF(Q54=730,VLOOKUP($B54,'Tổng hợp'!$A:$S,11,0),
IF(Q54=1095,VLOOKUP($B54,'Tổng hợp'!$A:$S,12,0),
IF(Q54=1460,VLOOKUP($B54,'Tổng hợp'!$A:$S,13,0),
IF(Q54=1825,VLOOKUP($B54,'Tổng hợp'!$A:$S,14,0),
IF(Q54=2555,VLOOKUP($B54,'Tổng hợp'!$A:$S,15,0),
IF(Q54=3650,VLOOKUP($B54,'Tổng hợp'!$A:$S,16,0),
IF(Q54=5475,VLOOKUP($B54,'Tổng hợp'!$A:$S,17,0),
IF(Q54=7300,VLOOKUP($B54,'Tổng hợp'!$A:$S,18,0),
IF(Q54=10950,VLOOKUP($B54,'Tổng hợp'!$A:$S,19,0),
""))))))))))))))))))</f>
        <v>0.01497416974</v>
      </c>
      <c r="T54" s="95">
        <f t="shared" si="15"/>
        <v>0.05131</v>
      </c>
      <c r="U54" s="95">
        <f t="shared" si="28"/>
        <v>0</v>
      </c>
      <c r="V54" s="95">
        <f t="shared" si="16"/>
        <v>0.07024062831</v>
      </c>
      <c r="W54" s="96">
        <f t="shared" si="17"/>
        <v>0</v>
      </c>
      <c r="X54" s="92">
        <f t="shared" si="18"/>
        <v>45812</v>
      </c>
      <c r="Y54" s="93">
        <f t="shared" si="19"/>
        <v>138</v>
      </c>
      <c r="Z54" s="94">
        <f t="shared" si="20"/>
        <v>90</v>
      </c>
      <c r="AA54" s="94">
        <f t="shared" si="21"/>
        <v>180</v>
      </c>
      <c r="AB54" s="95">
        <f>IF(Z54=1,VLOOKUP($B54,'Tổng hợp'!$A:$S,2,0),
IF(Z54=7,VLOOKUP($B54,'Tổng hợp'!$A:$S,3,0),
IF(Z54=14,VLOOKUP($B54,'Tổng hợp'!$A:$T,4,0),
IF(Z54=30,VLOOKUP($B54,'Tổng hợp'!$A:$T,5,0),
IF(Z54=60,VLOOKUP($B54,'Tổng hợp'!$A:$T,6,0),
IF(Z54=90,VLOOKUP($B54,'Tổng hợp'!$A:$T,7,0),
IF(Z54=180,VLOOKUP($B54,'Tổng hợp'!$A:$T,8,0),
IF(Z54=270,VLOOKUP($B54,'Tổng hợp'!$A:$T,9,0),
IF(Z54=365,VLOOKUP($B54,'Tổng hợp'!$A:$S,10,0),
IF(Z54=730,VLOOKUP($B54,'Tổng hợp'!$A:$S,11,0),
IF(Z54=1095,VLOOKUP($B54,'Tổng hợp'!$A:$S,12,0),
IF(Z54=1460,VLOOKUP($B54,'Tổng hợp'!$A:$S,13,0),
IF(Z54=1825,VLOOKUP($B54,'Tổng hợp'!$A:$S,14,0),
IF(Z54=2555,VLOOKUP($B54,'Tổng hợp'!$A:$S,15,0),
IF(Z54=3650,VLOOKUP($B54,'Tổng hợp'!$A:$S,16,0),
IF(Z54=5475,VLOOKUP($B54,'Tổng hợp'!$A:$S,17,0),
IF(Z54=7300,VLOOKUP($B54,'Tổng hợp'!$A:$S,18,0),
IF(Z54=10950,VLOOKUP($B54,'Tổng hợp'!$A:$S,19,0),
""))))))))))))))))))</f>
        <v>0.01954129151</v>
      </c>
      <c r="AC54" s="95">
        <f>IF(AA54=1,VLOOKUP($B54,'Tổng hợp'!$A:$S,2,0),
IF(AA54=7,VLOOKUP($B54,'Tổng hợp'!$A:$S,3,0),
IF(AA54=14,VLOOKUP($B54,'Tổng hợp'!$A:$T,4,0),
IF(AA54=30,VLOOKUP($B54,'Tổng hợp'!$A:$T,5,0),
IF(AA54=60,VLOOKUP($B54,'Tổng hợp'!$A:$T,6,0),
IF(AA54=90,VLOOKUP($B54,'Tổng hợp'!$A:$T,7,0),
IF(AA54=180,VLOOKUP($B54,'Tổng hợp'!$A:$T,8,0),
IF(AA54=270,VLOOKUP($B54,'Tổng hợp'!$A:$T,9,0),
IF(AA54=365,VLOOKUP($B54,'Tổng hợp'!$A:$S,10,0),
IF(AA54=730,VLOOKUP($B54,'Tổng hợp'!$A:$S,11,0),
IF(AA54=1095,VLOOKUP($B54,'Tổng hợp'!$A:$S,12,0),
IF(AA54=1460,VLOOKUP($B54,'Tổng hợp'!$A:$S,13,0),
IF(AA54=1825,VLOOKUP($B54,'Tổng hợp'!$A:$S,14,0),
IF(AA54=2555,VLOOKUP($B54,'Tổng hợp'!$A:$S,15,0),
IF(AA54=3650,VLOOKUP($B54,'Tổng hợp'!$A:$S,16,0),
IF(AA54=5475,VLOOKUP($B54,'Tổng hợp'!$A:$S,17,0),
IF(AA54=7300,VLOOKUP($B54,'Tổng hợp'!$A:$S,18,0),
IF(AA54=10950,VLOOKUP($B54,'Tổng hợp'!$A:$S,19,0),
""))))))))))))))))))</f>
        <v>0.01999051661</v>
      </c>
      <c r="AD54" s="95">
        <f t="shared" si="22"/>
        <v>0.07109087823</v>
      </c>
      <c r="AE54" s="95">
        <f t="shared" si="23"/>
        <v>0.0009195852317</v>
      </c>
      <c r="AF54" s="95">
        <f t="shared" si="24"/>
        <v>0.07030525026</v>
      </c>
      <c r="AG54" s="96">
        <f t="shared" si="25"/>
        <v>48731938241</v>
      </c>
      <c r="AH54" s="97">
        <f t="shared" si="26"/>
        <v>52177582650</v>
      </c>
      <c r="AI54" s="96">
        <f t="shared" si="27"/>
        <v>-493108075.2</v>
      </c>
      <c r="AJ54" s="9"/>
      <c r="AK54" s="12"/>
    </row>
    <row r="55" ht="16.5" customHeight="1">
      <c r="A55" s="90">
        <v>36.0</v>
      </c>
      <c r="B55" s="91">
        <f>HLOOKUP(B54,VBMA!$A:$A,VLOOKUP(B54,VBMA!A:AF,32,0) +1)</f>
        <v>45673</v>
      </c>
      <c r="C55" s="92">
        <f t="shared" si="1"/>
        <v>45812</v>
      </c>
      <c r="D55" s="92">
        <f t="shared" si="2"/>
        <v>45812</v>
      </c>
      <c r="E55" s="93">
        <f t="shared" si="3"/>
        <v>84</v>
      </c>
      <c r="F55" s="94">
        <f t="shared" si="4"/>
        <v>60</v>
      </c>
      <c r="G55" s="94">
        <f t="shared" si="5"/>
        <v>90</v>
      </c>
      <c r="H55" s="95">
        <f>IF(F55=1,VLOOKUP($B55,'Tổng hợp'!$A:$S,2,0),
IF(F55=7,VLOOKUP($B55,'Tổng hợp'!$A:$S,3,0),
IF(F55=14,VLOOKUP($B55,'Tổng hợp'!$A:$T,4,0),
IF(F55=30,VLOOKUP($B55,'Tổng hợp'!$A:$T,5,0),
IF(F55=60,VLOOKUP($B55,'Tổng hợp'!$A:$T,6,0),
IF(F55=90,VLOOKUP($B55,'Tổng hợp'!$A:$T,7,0),
IF(F55=180,VLOOKUP($B55,'Tổng hợp'!$A:$T,8,0),
IF(F55=270,VLOOKUP($B55,'Tổng hợp'!$A:$T,9,0),
IF(F55=365,VLOOKUP($B55,'Tổng hợp'!$A:$S,10,0),
IF(F55=730,VLOOKUP($B55,'Tổng hợp'!$A:$S,11,0),
IF(F55=1095,VLOOKUP($B55,'Tổng hợp'!$A:$S,12,0),
IF(F55=1460,VLOOKUP($B55,'Tổng hợp'!$A:$S,13,0),
IF(F55=1825,VLOOKUP($B55,'Tổng hợp'!$A:$S,14,0),
IF(F55=2555,VLOOKUP($B55,'Tổng hợp'!$A:$S,15,0),
IF(F55=3650,VLOOKUP($B55,'Tổng hợp'!$A:$S,16,0),
IF(F55=5475,VLOOKUP($B55,'Tổng hợp'!$A:$S,17,0),
IF(F55=7300,VLOOKUP($B55,'Tổng hợp'!$A:$S,18,0),
IF(F55=10950,VLOOKUP($B55,'Tổng hợp'!$A:$S,19,0),
""))))))))))))))))))</f>
        <v>0.01931307407</v>
      </c>
      <c r="I55" s="95">
        <f>IF(G55=1,VLOOKUP($B55,'Tổng hợp'!$A:$S,2,0),
IF(G55=7,VLOOKUP($B55,'Tổng hợp'!$A:$S,3,0),
IF(G55=14,VLOOKUP($B55,'Tổng hợp'!$A:$T,4,0),
IF(G55=30,VLOOKUP($B55,'Tổng hợp'!$A:$T,5,0),
IF(G55=60,VLOOKUP($B55,'Tổng hợp'!$A:$T,6,0),
IF(G55=90,VLOOKUP($B55,'Tổng hợp'!$A:$T,7,0),
IF(G55=180,VLOOKUP($B55,'Tổng hợp'!$A:$T,8,0),
IF(G55=270,VLOOKUP($B55,'Tổng hợp'!$A:$T,9,0),
IF(G55=365,VLOOKUP($B55,'Tổng hợp'!$A:$S,10,0),
IF(G55=730,VLOOKUP($B55,'Tổng hợp'!$A:$S,11,0),
IF(G55=1095,VLOOKUP($B55,'Tổng hợp'!$A:$S,12,0),
IF(G55=1460,VLOOKUP($B55,'Tổng hợp'!$A:$S,13,0),
IF(G55=1825,VLOOKUP($B55,'Tổng hợp'!$A:$S,14,0),
IF(G55=2555,VLOOKUP($B55,'Tổng hợp'!$A:$S,15,0),
IF(G55=3650,VLOOKUP($B55,'Tổng hợp'!$A:$S,16,0),
IF(G55=5475,VLOOKUP($B55,'Tổng hợp'!$A:$S,17,0),
IF(G55=7300,VLOOKUP($B55,'Tổng hợp'!$A:$S,18,0),
IF(G55=10950,VLOOKUP($B55,'Tổng hợp'!$A:$S,19,0),
""))))))))))))))))))</f>
        <v>0.01938822222</v>
      </c>
      <c r="J55" s="95">
        <f t="shared" si="6"/>
        <v>0.07068319259</v>
      </c>
      <c r="K55" s="95">
        <f t="shared" si="7"/>
        <v>-0.001468783758</v>
      </c>
      <c r="L55" s="95">
        <f t="shared" si="8"/>
        <v>0.07013753574</v>
      </c>
      <c r="M55" s="96">
        <f t="shared" si="9"/>
        <v>3445822513</v>
      </c>
      <c r="N55" s="92" t="b">
        <f t="shared" si="10"/>
        <v>0</v>
      </c>
      <c r="O55" s="93">
        <f t="shared" si="11"/>
        <v>-45728</v>
      </c>
      <c r="P55" s="94">
        <f t="shared" si="12"/>
        <v>0</v>
      </c>
      <c r="Q55" s="94">
        <f t="shared" si="13"/>
        <v>1</v>
      </c>
      <c r="R55" s="95" t="str">
        <f t="shared" si="14"/>
        <v/>
      </c>
      <c r="S55" s="95">
        <f>IF(Q55=1,VLOOKUP($B55,'Tổng hợp'!$A:$S,2,0),
IF(Q55=7,VLOOKUP($B55,'Tổng hợp'!$A:$S,3,0),
IF(Q55=14,VLOOKUP($B55,'Tổng hợp'!$A:$T,4,0),
IF(Q55=30,VLOOKUP($B55,'Tổng hợp'!$A:$T,5,0),
IF(Q55=60,VLOOKUP($B55,'Tổng hợp'!$A:$T,6,0),
IF(Q55=90,VLOOKUP($B55,'Tổng hợp'!$A:$T,7,0),
IF(Q55=180,VLOOKUP($B55,'Tổng hợp'!$A:$T,8,0),
IF(Q55=270,VLOOKUP($B55,'Tổng hợp'!$A:$T,9,0),
IF(Q55=365,VLOOKUP($B55,'Tổng hợp'!$A:$S,10,0),
IF(Q55=730,VLOOKUP($B55,'Tổng hợp'!$A:$S,11,0),
IF(Q55=1095,VLOOKUP($B55,'Tổng hợp'!$A:$S,12,0),
IF(Q55=1460,VLOOKUP($B55,'Tổng hợp'!$A:$S,13,0),
IF(Q55=1825,VLOOKUP($B55,'Tổng hợp'!$A:$S,14,0),
IF(Q55=2555,VLOOKUP($B55,'Tổng hợp'!$A:$S,15,0),
IF(Q55=3650,VLOOKUP($B55,'Tổng hợp'!$A:$S,16,0),
IF(Q55=5475,VLOOKUP($B55,'Tổng hợp'!$A:$S,17,0),
IF(Q55=7300,VLOOKUP($B55,'Tổng hợp'!$A:$S,18,0),
IF(Q55=10950,VLOOKUP($B55,'Tổng hợp'!$A:$S,19,0),
""))))))))))))))))))</f>
        <v>0.01472903704</v>
      </c>
      <c r="T55" s="95">
        <f t="shared" si="15"/>
        <v>0.05131</v>
      </c>
      <c r="U55" s="95">
        <f t="shared" si="28"/>
        <v>0</v>
      </c>
      <c r="V55" s="95">
        <f t="shared" si="16"/>
        <v>0.07024062831</v>
      </c>
      <c r="W55" s="96">
        <f t="shared" si="17"/>
        <v>0</v>
      </c>
      <c r="X55" s="92">
        <f t="shared" si="18"/>
        <v>45812</v>
      </c>
      <c r="Y55" s="93">
        <f t="shared" si="19"/>
        <v>139</v>
      </c>
      <c r="Z55" s="94">
        <f t="shared" si="20"/>
        <v>90</v>
      </c>
      <c r="AA55" s="94">
        <f t="shared" si="21"/>
        <v>180</v>
      </c>
      <c r="AB55" s="95">
        <f>IF(Z55=1,VLOOKUP($B55,'Tổng hợp'!$A:$S,2,0),
IF(Z55=7,VLOOKUP($B55,'Tổng hợp'!$A:$S,3,0),
IF(Z55=14,VLOOKUP($B55,'Tổng hợp'!$A:$T,4,0),
IF(Z55=30,VLOOKUP($B55,'Tổng hợp'!$A:$T,5,0),
IF(Z55=60,VLOOKUP($B55,'Tổng hợp'!$A:$T,6,0),
IF(Z55=90,VLOOKUP($B55,'Tổng hợp'!$A:$T,7,0),
IF(Z55=180,VLOOKUP($B55,'Tổng hợp'!$A:$T,8,0),
IF(Z55=270,VLOOKUP($B55,'Tổng hợp'!$A:$T,9,0),
IF(Z55=365,VLOOKUP($B55,'Tổng hợp'!$A:$S,10,0),
IF(Z55=730,VLOOKUP($B55,'Tổng hợp'!$A:$S,11,0),
IF(Z55=1095,VLOOKUP($B55,'Tổng hợp'!$A:$S,12,0),
IF(Z55=1460,VLOOKUP($B55,'Tổng hợp'!$A:$S,13,0),
IF(Z55=1825,VLOOKUP($B55,'Tổng hợp'!$A:$S,14,0),
IF(Z55=2555,VLOOKUP($B55,'Tổng hợp'!$A:$S,15,0),
IF(Z55=3650,VLOOKUP($B55,'Tổng hợp'!$A:$S,16,0),
IF(Z55=5475,VLOOKUP($B55,'Tổng hợp'!$A:$S,17,0),
IF(Z55=7300,VLOOKUP($B55,'Tổng hợp'!$A:$S,18,0),
IF(Z55=10950,VLOOKUP($B55,'Tổng hợp'!$A:$S,19,0),
""))))))))))))))))))</f>
        <v>0.01938822222</v>
      </c>
      <c r="AC55" s="95">
        <f>IF(AA55=1,VLOOKUP($B55,'Tổng hợp'!$A:$S,2,0),
IF(AA55=7,VLOOKUP($B55,'Tổng hợp'!$A:$S,3,0),
IF(AA55=14,VLOOKUP($B55,'Tổng hợp'!$A:$T,4,0),
IF(AA55=30,VLOOKUP($B55,'Tổng hợp'!$A:$T,5,0),
IF(AA55=60,VLOOKUP($B55,'Tổng hợp'!$A:$T,6,0),
IF(AA55=90,VLOOKUP($B55,'Tổng hợp'!$A:$T,7,0),
IF(AA55=180,VLOOKUP($B55,'Tổng hợp'!$A:$T,8,0),
IF(AA55=270,VLOOKUP($B55,'Tổng hợp'!$A:$T,9,0),
IF(AA55=365,VLOOKUP($B55,'Tổng hợp'!$A:$S,10,0),
IF(AA55=730,VLOOKUP($B55,'Tổng hợp'!$A:$S,11,0),
IF(AA55=1095,VLOOKUP($B55,'Tổng hợp'!$A:$S,12,0),
IF(AA55=1460,VLOOKUP($B55,'Tổng hợp'!$A:$S,13,0),
IF(AA55=1825,VLOOKUP($B55,'Tổng hợp'!$A:$S,14,0),
IF(AA55=2555,VLOOKUP($B55,'Tổng hợp'!$A:$S,15,0),
IF(AA55=3650,VLOOKUP($B55,'Tổng hợp'!$A:$S,16,0),
IF(AA55=5475,VLOOKUP($B55,'Tổng hợp'!$A:$S,17,0),
IF(AA55=7300,VLOOKUP($B55,'Tổng hợp'!$A:$S,18,0),
IF(AA55=10950,VLOOKUP($B55,'Tổng hợp'!$A:$S,19,0),
""))))))))))))))))))</f>
        <v>0.01998940741</v>
      </c>
      <c r="AD55" s="95">
        <f t="shared" si="22"/>
        <v>0.07102553416</v>
      </c>
      <c r="AE55" s="95">
        <f t="shared" si="23"/>
        <v>-0.001554158938</v>
      </c>
      <c r="AF55" s="95">
        <f t="shared" si="24"/>
        <v>0.07013154799</v>
      </c>
      <c r="AG55" s="96">
        <f t="shared" si="25"/>
        <v>48725879378</v>
      </c>
      <c r="AH55" s="97">
        <f t="shared" si="26"/>
        <v>52171701891</v>
      </c>
      <c r="AI55" s="96">
        <f t="shared" si="27"/>
        <v>-498988834.1</v>
      </c>
      <c r="AJ55" s="9"/>
      <c r="AK55" s="12"/>
    </row>
    <row r="56" ht="16.5" customHeight="1">
      <c r="A56" s="90">
        <v>37.0</v>
      </c>
      <c r="B56" s="91">
        <f>HLOOKUP(B55,VBMA!$A:$A,VLOOKUP(B55,VBMA!A:AF,32,0) +1)</f>
        <v>45672</v>
      </c>
      <c r="C56" s="92">
        <f t="shared" si="1"/>
        <v>45812</v>
      </c>
      <c r="D56" s="92">
        <f t="shared" si="2"/>
        <v>45812</v>
      </c>
      <c r="E56" s="93">
        <f t="shared" si="3"/>
        <v>84</v>
      </c>
      <c r="F56" s="94">
        <f t="shared" si="4"/>
        <v>60</v>
      </c>
      <c r="G56" s="94">
        <f t="shared" si="5"/>
        <v>90</v>
      </c>
      <c r="H56" s="95">
        <f>IF(F56=1,VLOOKUP($B56,'Tổng hợp'!$A:$S,2,0),
IF(F56=7,VLOOKUP($B56,'Tổng hợp'!$A:$S,3,0),
IF(F56=14,VLOOKUP($B56,'Tổng hợp'!$A:$T,4,0),
IF(F56=30,VLOOKUP($B56,'Tổng hợp'!$A:$T,5,0),
IF(F56=60,VLOOKUP($B56,'Tổng hợp'!$A:$T,6,0),
IF(F56=90,VLOOKUP($B56,'Tổng hợp'!$A:$T,7,0),
IF(F56=180,VLOOKUP($B56,'Tổng hợp'!$A:$T,8,0),
IF(F56=270,VLOOKUP($B56,'Tổng hợp'!$A:$T,9,0),
IF(F56=365,VLOOKUP($B56,'Tổng hợp'!$A:$S,10,0),
IF(F56=730,VLOOKUP($B56,'Tổng hợp'!$A:$S,11,0),
IF(F56=1095,VLOOKUP($B56,'Tổng hợp'!$A:$S,12,0),
IF(F56=1460,VLOOKUP($B56,'Tổng hợp'!$A:$S,13,0),
IF(F56=1825,VLOOKUP($B56,'Tổng hợp'!$A:$S,14,0),
IF(F56=2555,VLOOKUP($B56,'Tổng hợp'!$A:$S,15,0),
IF(F56=3650,VLOOKUP($B56,'Tổng hợp'!$A:$S,16,0),
IF(F56=5475,VLOOKUP($B56,'Tổng hợp'!$A:$S,17,0),
IF(F56=7300,VLOOKUP($B56,'Tổng hợp'!$A:$S,18,0),
IF(F56=10950,VLOOKUP($B56,'Tổng hợp'!$A:$S,19,0),
""))))))))))))))))))</f>
        <v>0.01932755102</v>
      </c>
      <c r="I56" s="95">
        <f>IF(G56=1,VLOOKUP($B56,'Tổng hợp'!$A:$S,2,0),
IF(G56=7,VLOOKUP($B56,'Tổng hợp'!$A:$S,3,0),
IF(G56=14,VLOOKUP($B56,'Tổng hợp'!$A:$T,4,0),
IF(G56=30,VLOOKUP($B56,'Tổng hợp'!$A:$T,5,0),
IF(G56=60,VLOOKUP($B56,'Tổng hợp'!$A:$T,6,0),
IF(G56=90,VLOOKUP($B56,'Tổng hợp'!$A:$T,7,0),
IF(G56=180,VLOOKUP($B56,'Tổng hợp'!$A:$T,8,0),
IF(G56=270,VLOOKUP($B56,'Tổng hợp'!$A:$T,9,0),
IF(G56=365,VLOOKUP($B56,'Tổng hợp'!$A:$S,10,0),
IF(G56=730,VLOOKUP($B56,'Tổng hợp'!$A:$S,11,0),
IF(G56=1095,VLOOKUP($B56,'Tổng hợp'!$A:$S,12,0),
IF(G56=1460,VLOOKUP($B56,'Tổng hợp'!$A:$S,13,0),
IF(G56=1825,VLOOKUP($B56,'Tổng hợp'!$A:$S,14,0),
IF(G56=2555,VLOOKUP($B56,'Tổng hợp'!$A:$S,15,0),
IF(G56=3650,VLOOKUP($B56,'Tổng hợp'!$A:$S,16,0),
IF(G56=5475,VLOOKUP($B56,'Tổng hợp'!$A:$S,17,0),
IF(G56=7300,VLOOKUP($B56,'Tổng hợp'!$A:$S,18,0),
IF(G56=10950,VLOOKUP($B56,'Tổng hợp'!$A:$S,19,0),
""))))))))))))))))))</f>
        <v>0.01951447124</v>
      </c>
      <c r="J56" s="95">
        <f t="shared" si="6"/>
        <v>0.0707870872</v>
      </c>
      <c r="K56" s="95">
        <f t="shared" si="7"/>
        <v>-0.000141724131</v>
      </c>
      <c r="L56" s="95">
        <f t="shared" si="8"/>
        <v>0.07023067422</v>
      </c>
      <c r="M56" s="96">
        <f t="shared" si="9"/>
        <v>3445753498</v>
      </c>
      <c r="N56" s="92" t="b">
        <f t="shared" si="10"/>
        <v>0</v>
      </c>
      <c r="O56" s="93">
        <f t="shared" si="11"/>
        <v>-45728</v>
      </c>
      <c r="P56" s="94">
        <f t="shared" si="12"/>
        <v>0</v>
      </c>
      <c r="Q56" s="94">
        <f t="shared" si="13"/>
        <v>1</v>
      </c>
      <c r="R56" s="95" t="str">
        <f t="shared" si="14"/>
        <v/>
      </c>
      <c r="S56" s="95">
        <f>IF(Q56=1,VLOOKUP($B56,'Tổng hợp'!$A:$S,2,0),
IF(Q56=7,VLOOKUP($B56,'Tổng hợp'!$A:$S,3,0),
IF(Q56=14,VLOOKUP($B56,'Tổng hợp'!$A:$T,4,0),
IF(Q56=30,VLOOKUP($B56,'Tổng hợp'!$A:$T,5,0),
IF(Q56=60,VLOOKUP($B56,'Tổng hợp'!$A:$T,6,0),
IF(Q56=90,VLOOKUP($B56,'Tổng hợp'!$A:$T,7,0),
IF(Q56=180,VLOOKUP($B56,'Tổng hợp'!$A:$T,8,0),
IF(Q56=270,VLOOKUP($B56,'Tổng hợp'!$A:$T,9,0),
IF(Q56=365,VLOOKUP($B56,'Tổng hợp'!$A:$S,10,0),
IF(Q56=730,VLOOKUP($B56,'Tổng hợp'!$A:$S,11,0),
IF(Q56=1095,VLOOKUP($B56,'Tổng hợp'!$A:$S,12,0),
IF(Q56=1460,VLOOKUP($B56,'Tổng hợp'!$A:$S,13,0),
IF(Q56=1825,VLOOKUP($B56,'Tổng hợp'!$A:$S,14,0),
IF(Q56=2555,VLOOKUP($B56,'Tổng hợp'!$A:$S,15,0),
IF(Q56=3650,VLOOKUP($B56,'Tổng hợp'!$A:$S,16,0),
IF(Q56=5475,VLOOKUP($B56,'Tổng hợp'!$A:$S,17,0),
IF(Q56=7300,VLOOKUP($B56,'Tổng hợp'!$A:$S,18,0),
IF(Q56=10950,VLOOKUP($B56,'Tổng hợp'!$A:$S,19,0),
""))))))))))))))))))</f>
        <v>0.01476669759</v>
      </c>
      <c r="T56" s="95">
        <f t="shared" si="15"/>
        <v>0.05131</v>
      </c>
      <c r="U56" s="95">
        <f t="shared" si="28"/>
        <v>0</v>
      </c>
      <c r="V56" s="95">
        <f t="shared" si="16"/>
        <v>0.07024062831</v>
      </c>
      <c r="W56" s="96">
        <f t="shared" si="17"/>
        <v>0</v>
      </c>
      <c r="X56" s="92">
        <f t="shared" si="18"/>
        <v>45812</v>
      </c>
      <c r="Y56" s="93">
        <f t="shared" si="19"/>
        <v>140</v>
      </c>
      <c r="Z56" s="94">
        <f t="shared" si="20"/>
        <v>90</v>
      </c>
      <c r="AA56" s="94">
        <f t="shared" si="21"/>
        <v>180</v>
      </c>
      <c r="AB56" s="95">
        <f>IF(Z56=1,VLOOKUP($B56,'Tổng hợp'!$A:$S,2,0),
IF(Z56=7,VLOOKUP($B56,'Tổng hợp'!$A:$S,3,0),
IF(Z56=14,VLOOKUP($B56,'Tổng hợp'!$A:$T,4,0),
IF(Z56=30,VLOOKUP($B56,'Tổng hợp'!$A:$T,5,0),
IF(Z56=60,VLOOKUP($B56,'Tổng hợp'!$A:$T,6,0),
IF(Z56=90,VLOOKUP($B56,'Tổng hợp'!$A:$T,7,0),
IF(Z56=180,VLOOKUP($B56,'Tổng hợp'!$A:$T,8,0),
IF(Z56=270,VLOOKUP($B56,'Tổng hợp'!$A:$T,9,0),
IF(Z56=365,VLOOKUP($B56,'Tổng hợp'!$A:$S,10,0),
IF(Z56=730,VLOOKUP($B56,'Tổng hợp'!$A:$S,11,0),
IF(Z56=1095,VLOOKUP($B56,'Tổng hợp'!$A:$S,12,0),
IF(Z56=1460,VLOOKUP($B56,'Tổng hợp'!$A:$S,13,0),
IF(Z56=1825,VLOOKUP($B56,'Tổng hợp'!$A:$S,14,0),
IF(Z56=2555,VLOOKUP($B56,'Tổng hợp'!$A:$S,15,0),
IF(Z56=3650,VLOOKUP($B56,'Tổng hợp'!$A:$S,16,0),
IF(Z56=5475,VLOOKUP($B56,'Tổng hợp'!$A:$S,17,0),
IF(Z56=7300,VLOOKUP($B56,'Tổng hợp'!$A:$S,18,0),
IF(Z56=10950,VLOOKUP($B56,'Tổng hợp'!$A:$S,19,0),
""))))))))))))))))))</f>
        <v>0.01951447124</v>
      </c>
      <c r="AC56" s="95">
        <f>IF(AA56=1,VLOOKUP($B56,'Tổng hợp'!$A:$S,2,0),
IF(AA56=7,VLOOKUP($B56,'Tổng hợp'!$A:$S,3,0),
IF(AA56=14,VLOOKUP($B56,'Tổng hợp'!$A:$T,4,0),
IF(AA56=30,VLOOKUP($B56,'Tổng hợp'!$A:$T,5,0),
IF(AA56=60,VLOOKUP($B56,'Tổng hợp'!$A:$T,6,0),
IF(AA56=90,VLOOKUP($B56,'Tổng hợp'!$A:$T,7,0),
IF(AA56=180,VLOOKUP($B56,'Tổng hợp'!$A:$T,8,0),
IF(AA56=270,VLOOKUP($B56,'Tổng hợp'!$A:$T,9,0),
IF(AA56=365,VLOOKUP($B56,'Tổng hợp'!$A:$S,10,0),
IF(AA56=730,VLOOKUP($B56,'Tổng hợp'!$A:$S,11,0),
IF(AA56=1095,VLOOKUP($B56,'Tổng hợp'!$A:$S,12,0),
IF(AA56=1460,VLOOKUP($B56,'Tổng hợp'!$A:$S,13,0),
IF(AA56=1825,VLOOKUP($B56,'Tổng hợp'!$A:$S,14,0),
IF(AA56=2555,VLOOKUP($B56,'Tổng hợp'!$A:$S,15,0),
IF(AA56=3650,VLOOKUP($B56,'Tổng hợp'!$A:$S,16,0),
IF(AA56=5475,VLOOKUP($B56,'Tổng hợp'!$A:$S,17,0),
IF(AA56=7300,VLOOKUP($B56,'Tổng hợp'!$A:$S,18,0),
IF(AA56=10950,VLOOKUP($B56,'Tổng hợp'!$A:$S,19,0),
""))))))))))))))))))</f>
        <v>0.02007523191</v>
      </c>
      <c r="AD56" s="95">
        <f t="shared" si="22"/>
        <v>0.07113600495</v>
      </c>
      <c r="AE56" s="95">
        <f t="shared" si="23"/>
        <v>-0.0001607265353</v>
      </c>
      <c r="AF56" s="95">
        <f t="shared" si="24"/>
        <v>0.07022933968</v>
      </c>
      <c r="AG56" s="96">
        <f t="shared" si="25"/>
        <v>48715124214</v>
      </c>
      <c r="AH56" s="97">
        <f t="shared" si="26"/>
        <v>52160877712</v>
      </c>
      <c r="AI56" s="96">
        <f t="shared" si="27"/>
        <v>-509813013.6</v>
      </c>
      <c r="AJ56" s="9"/>
      <c r="AK56" s="12"/>
    </row>
    <row r="57" ht="16.5" customHeight="1">
      <c r="A57" s="90">
        <v>38.0</v>
      </c>
      <c r="B57" s="91">
        <f>HLOOKUP(B56,VBMA!$A:$A,VLOOKUP(B56,VBMA!A:AF,32,0) +1)</f>
        <v>45671</v>
      </c>
      <c r="C57" s="92">
        <f t="shared" si="1"/>
        <v>45812</v>
      </c>
      <c r="D57" s="92">
        <f t="shared" si="2"/>
        <v>45812</v>
      </c>
      <c r="E57" s="93">
        <f t="shared" si="3"/>
        <v>84</v>
      </c>
      <c r="F57" s="94">
        <f t="shared" si="4"/>
        <v>60</v>
      </c>
      <c r="G57" s="94">
        <f t="shared" si="5"/>
        <v>90</v>
      </c>
      <c r="H57" s="95">
        <f>IF(F57=1,VLOOKUP($B57,'Tổng hợp'!$A:$S,2,0),
IF(F57=7,VLOOKUP($B57,'Tổng hợp'!$A:$S,3,0),
IF(F57=14,VLOOKUP($B57,'Tổng hợp'!$A:$T,4,0),
IF(F57=30,VLOOKUP($B57,'Tổng hợp'!$A:$T,5,0),
IF(F57=60,VLOOKUP($B57,'Tổng hợp'!$A:$T,6,0),
IF(F57=90,VLOOKUP($B57,'Tổng hợp'!$A:$T,7,0),
IF(F57=180,VLOOKUP($B57,'Tổng hợp'!$A:$T,8,0),
IF(F57=270,VLOOKUP($B57,'Tổng hợp'!$A:$T,9,0),
IF(F57=365,VLOOKUP($B57,'Tổng hợp'!$A:$S,10,0),
IF(F57=730,VLOOKUP($B57,'Tổng hợp'!$A:$S,11,0),
IF(F57=1095,VLOOKUP($B57,'Tổng hợp'!$A:$S,12,0),
IF(F57=1460,VLOOKUP($B57,'Tổng hợp'!$A:$S,13,0),
IF(F57=1825,VLOOKUP($B57,'Tổng hợp'!$A:$S,14,0),
IF(F57=2555,VLOOKUP($B57,'Tổng hợp'!$A:$S,15,0),
IF(F57=3650,VLOOKUP($B57,'Tổng hợp'!$A:$S,16,0),
IF(F57=5475,VLOOKUP($B57,'Tổng hợp'!$A:$S,17,0),
IF(F57=7300,VLOOKUP($B57,'Tổng hợp'!$A:$S,18,0),
IF(F57=10950,VLOOKUP($B57,'Tổng hợp'!$A:$S,19,0),
""))))))))))))))))))</f>
        <v>0.01942791128</v>
      </c>
      <c r="I57" s="95">
        <f>IF(G57=1,VLOOKUP($B57,'Tổng hợp'!$A:$S,2,0),
IF(G57=7,VLOOKUP($B57,'Tổng hợp'!$A:$S,3,0),
IF(G57=14,VLOOKUP($B57,'Tổng hợp'!$A:$T,4,0),
IF(G57=30,VLOOKUP($B57,'Tổng hợp'!$A:$T,5,0),
IF(G57=60,VLOOKUP($B57,'Tổng hợp'!$A:$T,6,0),
IF(G57=90,VLOOKUP($B57,'Tổng hợp'!$A:$T,7,0),
IF(G57=180,VLOOKUP($B57,'Tổng hợp'!$A:$T,8,0),
IF(G57=270,VLOOKUP($B57,'Tổng hợp'!$A:$T,9,0),
IF(G57=365,VLOOKUP($B57,'Tổng hợp'!$A:$S,10,0),
IF(G57=730,VLOOKUP($B57,'Tổng hợp'!$A:$S,11,0),
IF(G57=1095,VLOOKUP($B57,'Tổng hợp'!$A:$S,12,0),
IF(G57=1460,VLOOKUP($B57,'Tổng hợp'!$A:$S,13,0),
IF(G57=1825,VLOOKUP($B57,'Tổng hợp'!$A:$S,14,0),
IF(G57=2555,VLOOKUP($B57,'Tổng hợp'!$A:$S,15,0),
IF(G57=3650,VLOOKUP($B57,'Tổng hợp'!$A:$S,16,0),
IF(G57=5475,VLOOKUP($B57,'Tổng hợp'!$A:$S,17,0),
IF(G57=7300,VLOOKUP($B57,'Tổng hợp'!$A:$S,18,0),
IF(G57=10950,VLOOKUP($B57,'Tổng hợp'!$A:$S,19,0),
""))))))))))))))))))</f>
        <v>0.01950192237</v>
      </c>
      <c r="J57" s="95">
        <f t="shared" si="6"/>
        <v>0.07079712015</v>
      </c>
      <c r="K57" s="95">
        <f t="shared" si="7"/>
        <v>-0.004873456401</v>
      </c>
      <c r="L57" s="95">
        <f t="shared" si="8"/>
        <v>0.06989914644</v>
      </c>
      <c r="M57" s="96">
        <f t="shared" si="9"/>
        <v>3445999192</v>
      </c>
      <c r="N57" s="92" t="b">
        <f t="shared" si="10"/>
        <v>0</v>
      </c>
      <c r="O57" s="93">
        <f t="shared" si="11"/>
        <v>-45728</v>
      </c>
      <c r="P57" s="94">
        <f t="shared" si="12"/>
        <v>0</v>
      </c>
      <c r="Q57" s="94">
        <f t="shared" si="13"/>
        <v>1</v>
      </c>
      <c r="R57" s="95" t="str">
        <f t="shared" si="14"/>
        <v/>
      </c>
      <c r="S57" s="95">
        <f>IF(Q57=1,VLOOKUP($B57,'Tổng hợp'!$A:$S,2,0),
IF(Q57=7,VLOOKUP($B57,'Tổng hợp'!$A:$S,3,0),
IF(Q57=14,VLOOKUP($B57,'Tổng hợp'!$A:$T,4,0),
IF(Q57=30,VLOOKUP($B57,'Tổng hợp'!$A:$T,5,0),
IF(Q57=60,VLOOKUP($B57,'Tổng hợp'!$A:$T,6,0),
IF(Q57=90,VLOOKUP($B57,'Tổng hợp'!$A:$T,7,0),
IF(Q57=180,VLOOKUP($B57,'Tổng hợp'!$A:$T,8,0),
IF(Q57=270,VLOOKUP($B57,'Tổng hợp'!$A:$T,9,0),
IF(Q57=365,VLOOKUP($B57,'Tổng hợp'!$A:$S,10,0),
IF(Q57=730,VLOOKUP($B57,'Tổng hợp'!$A:$S,11,0),
IF(Q57=1095,VLOOKUP($B57,'Tổng hợp'!$A:$S,12,0),
IF(Q57=1460,VLOOKUP($B57,'Tổng hợp'!$A:$S,13,0),
IF(Q57=1825,VLOOKUP($B57,'Tổng hợp'!$A:$S,14,0),
IF(Q57=2555,VLOOKUP($B57,'Tổng hợp'!$A:$S,15,0),
IF(Q57=3650,VLOOKUP($B57,'Tổng hợp'!$A:$S,16,0),
IF(Q57=5475,VLOOKUP($B57,'Tổng hợp'!$A:$S,17,0),
IF(Q57=7300,VLOOKUP($B57,'Tổng hợp'!$A:$S,18,0),
IF(Q57=10950,VLOOKUP($B57,'Tổng hợp'!$A:$S,19,0),
""))))))))))))))))))</f>
        <v>0.01665249538</v>
      </c>
      <c r="T57" s="95">
        <f t="shared" si="15"/>
        <v>0.05131</v>
      </c>
      <c r="U57" s="95">
        <f t="shared" si="28"/>
        <v>0</v>
      </c>
      <c r="V57" s="95">
        <f t="shared" si="16"/>
        <v>0.07024062831</v>
      </c>
      <c r="W57" s="96">
        <f t="shared" si="17"/>
        <v>0</v>
      </c>
      <c r="X57" s="92">
        <f t="shared" si="18"/>
        <v>45812</v>
      </c>
      <c r="Y57" s="93">
        <f t="shared" si="19"/>
        <v>141</v>
      </c>
      <c r="Z57" s="94">
        <f t="shared" si="20"/>
        <v>90</v>
      </c>
      <c r="AA57" s="94">
        <f t="shared" si="21"/>
        <v>180</v>
      </c>
      <c r="AB57" s="95">
        <f>IF(Z57=1,VLOOKUP($B57,'Tổng hợp'!$A:$S,2,0),
IF(Z57=7,VLOOKUP($B57,'Tổng hợp'!$A:$S,3,0),
IF(Z57=14,VLOOKUP($B57,'Tổng hợp'!$A:$T,4,0),
IF(Z57=30,VLOOKUP($B57,'Tổng hợp'!$A:$T,5,0),
IF(Z57=60,VLOOKUP($B57,'Tổng hợp'!$A:$T,6,0),
IF(Z57=90,VLOOKUP($B57,'Tổng hợp'!$A:$T,7,0),
IF(Z57=180,VLOOKUP($B57,'Tổng hợp'!$A:$T,8,0),
IF(Z57=270,VLOOKUP($B57,'Tổng hợp'!$A:$T,9,0),
IF(Z57=365,VLOOKUP($B57,'Tổng hợp'!$A:$S,10,0),
IF(Z57=730,VLOOKUP($B57,'Tổng hợp'!$A:$S,11,0),
IF(Z57=1095,VLOOKUP($B57,'Tổng hợp'!$A:$S,12,0),
IF(Z57=1460,VLOOKUP($B57,'Tổng hợp'!$A:$S,13,0),
IF(Z57=1825,VLOOKUP($B57,'Tổng hợp'!$A:$S,14,0),
IF(Z57=2555,VLOOKUP($B57,'Tổng hợp'!$A:$S,15,0),
IF(Z57=3650,VLOOKUP($B57,'Tổng hợp'!$A:$S,16,0),
IF(Z57=5475,VLOOKUP($B57,'Tổng hợp'!$A:$S,17,0),
IF(Z57=7300,VLOOKUP($B57,'Tổng hợp'!$A:$S,18,0),
IF(Z57=10950,VLOOKUP($B57,'Tổng hợp'!$A:$S,19,0),
""))))))))))))))))))</f>
        <v>0.01950192237</v>
      </c>
      <c r="AC57" s="95">
        <f>IF(AA57=1,VLOOKUP($B57,'Tổng hợp'!$A:$S,2,0),
IF(AA57=7,VLOOKUP($B57,'Tổng hợp'!$A:$S,3,0),
IF(AA57=14,VLOOKUP($B57,'Tổng hợp'!$A:$T,4,0),
IF(AA57=30,VLOOKUP($B57,'Tổng hợp'!$A:$T,5,0),
IF(AA57=60,VLOOKUP($B57,'Tổng hợp'!$A:$T,6,0),
IF(AA57=90,VLOOKUP($B57,'Tổng hợp'!$A:$T,7,0),
IF(AA57=180,VLOOKUP($B57,'Tổng hợp'!$A:$T,8,0),
IF(AA57=270,VLOOKUP($B57,'Tổng hợp'!$A:$T,9,0),
IF(AA57=365,VLOOKUP($B57,'Tổng hợp'!$A:$S,10,0),
IF(AA57=730,VLOOKUP($B57,'Tổng hợp'!$A:$S,11,0),
IF(AA57=1095,VLOOKUP($B57,'Tổng hợp'!$A:$S,12,0),
IF(AA57=1460,VLOOKUP($B57,'Tổng hợp'!$A:$S,13,0),
IF(AA57=1825,VLOOKUP($B57,'Tổng hợp'!$A:$S,14,0),
IF(AA57=2555,VLOOKUP($B57,'Tổng hợp'!$A:$S,15,0),
IF(AA57=3650,VLOOKUP($B57,'Tổng hợp'!$A:$S,16,0),
IF(AA57=5475,VLOOKUP($B57,'Tổng hợp'!$A:$S,17,0),
IF(AA57=7300,VLOOKUP($B57,'Tổng hợp'!$A:$S,18,0),
IF(AA57=10950,VLOOKUP($B57,'Tổng hợp'!$A:$S,19,0),
""))))))))))))))))))</f>
        <v>0.02009401109</v>
      </c>
      <c r="AD57" s="95">
        <f t="shared" si="22"/>
        <v>0.07114743931</v>
      </c>
      <c r="AE57" s="95">
        <f t="shared" si="23"/>
        <v>-0.002967813608</v>
      </c>
      <c r="AF57" s="95">
        <f t="shared" si="24"/>
        <v>0.07003247625</v>
      </c>
      <c r="AG57" s="96">
        <f t="shared" si="25"/>
        <v>48709527726</v>
      </c>
      <c r="AH57" s="97">
        <f t="shared" si="26"/>
        <v>52155526918</v>
      </c>
      <c r="AI57" s="96">
        <f t="shared" si="27"/>
        <v>-515163806.9</v>
      </c>
      <c r="AJ57" s="9"/>
      <c r="AK57" s="12"/>
    </row>
    <row r="58" ht="16.5" customHeight="1">
      <c r="A58" s="90">
        <v>39.0</v>
      </c>
      <c r="B58" s="91">
        <f>HLOOKUP(B57,VBMA!$A:$A,VLOOKUP(B57,VBMA!A:AF,32,0) +1)</f>
        <v>45670</v>
      </c>
      <c r="C58" s="92">
        <f t="shared" si="1"/>
        <v>45812</v>
      </c>
      <c r="D58" s="92">
        <f t="shared" si="2"/>
        <v>45812</v>
      </c>
      <c r="E58" s="93">
        <f t="shared" si="3"/>
        <v>84</v>
      </c>
      <c r="F58" s="94">
        <f t="shared" si="4"/>
        <v>60</v>
      </c>
      <c r="G58" s="94">
        <f t="shared" si="5"/>
        <v>90</v>
      </c>
      <c r="H58" s="95">
        <f>IF(F58=1,VLOOKUP($B58,'Tổng hợp'!$A:$S,2,0),
IF(F58=7,VLOOKUP($B58,'Tổng hợp'!$A:$S,3,0),
IF(F58=14,VLOOKUP($B58,'Tổng hợp'!$A:$T,4,0),
IF(F58=30,VLOOKUP($B58,'Tổng hợp'!$A:$T,5,0),
IF(F58=60,VLOOKUP($B58,'Tổng hợp'!$A:$T,6,0),
IF(F58=90,VLOOKUP($B58,'Tổng hợp'!$A:$T,7,0),
IF(F58=180,VLOOKUP($B58,'Tổng hợp'!$A:$T,8,0),
IF(F58=270,VLOOKUP($B58,'Tổng hợp'!$A:$T,9,0),
IF(F58=365,VLOOKUP($B58,'Tổng hợp'!$A:$S,10,0),
IF(F58=730,VLOOKUP($B58,'Tổng hợp'!$A:$S,11,0),
IF(F58=1095,VLOOKUP($B58,'Tổng hợp'!$A:$S,12,0),
IF(F58=1460,VLOOKUP($B58,'Tổng hợp'!$A:$S,13,0),
IF(F58=1825,VLOOKUP($B58,'Tổng hợp'!$A:$S,14,0),
IF(F58=2555,VLOOKUP($B58,'Tổng hợp'!$A:$S,15,0),
IF(F58=3650,VLOOKUP($B58,'Tổng hợp'!$A:$S,16,0),
IF(F58=5475,VLOOKUP($B58,'Tổng hợp'!$A:$S,17,0),
IF(F58=7300,VLOOKUP($B58,'Tổng hợp'!$A:$S,18,0),
IF(F58=10950,VLOOKUP($B58,'Tổng hợp'!$A:$S,19,0),
""))))))))))))))))))</f>
        <v>0.01965498155</v>
      </c>
      <c r="I58" s="95">
        <f>IF(G58=1,VLOOKUP($B58,'Tổng hợp'!$A:$S,2,0),
IF(G58=7,VLOOKUP($B58,'Tổng hợp'!$A:$S,3,0),
IF(G58=14,VLOOKUP($B58,'Tổng hợp'!$A:$T,4,0),
IF(G58=30,VLOOKUP($B58,'Tổng hợp'!$A:$T,5,0),
IF(G58=60,VLOOKUP($B58,'Tổng hợp'!$A:$T,6,0),
IF(G58=90,VLOOKUP($B58,'Tổng hợp'!$A:$T,7,0),
IF(G58=180,VLOOKUP($B58,'Tổng hợp'!$A:$T,8,0),
IF(G58=270,VLOOKUP($B58,'Tổng hợp'!$A:$T,9,0),
IF(G58=365,VLOOKUP($B58,'Tổng hợp'!$A:$S,10,0),
IF(G58=730,VLOOKUP($B58,'Tổng hợp'!$A:$S,11,0),
IF(G58=1095,VLOOKUP($B58,'Tổng hợp'!$A:$S,12,0),
IF(G58=1460,VLOOKUP($B58,'Tổng hợp'!$A:$S,13,0),
IF(G58=1825,VLOOKUP($B58,'Tổng hợp'!$A:$S,14,0),
IF(G58=2555,VLOOKUP($B58,'Tổng hợp'!$A:$S,15,0),
IF(G58=3650,VLOOKUP($B58,'Tổng hợp'!$A:$S,16,0),
IF(G58=5475,VLOOKUP($B58,'Tổng hợp'!$A:$S,17,0),
IF(G58=7300,VLOOKUP($B58,'Tổng hợp'!$A:$S,18,0),
IF(G58=10950,VLOOKUP($B58,'Tổng hợp'!$A:$S,19,0),
""))))))))))))))))))</f>
        <v>0.01987749077</v>
      </c>
      <c r="J58" s="95">
        <f t="shared" si="6"/>
        <v>0.07114298893</v>
      </c>
      <c r="K58" s="95">
        <f t="shared" si="7"/>
        <v>0.00581609372</v>
      </c>
      <c r="L58" s="95">
        <f t="shared" si="8"/>
        <v>0.0706503447</v>
      </c>
      <c r="M58" s="96">
        <f t="shared" si="9"/>
        <v>3445442615</v>
      </c>
      <c r="N58" s="92" t="b">
        <f t="shared" si="10"/>
        <v>0</v>
      </c>
      <c r="O58" s="93">
        <f t="shared" si="11"/>
        <v>-45728</v>
      </c>
      <c r="P58" s="94">
        <f t="shared" si="12"/>
        <v>0</v>
      </c>
      <c r="Q58" s="94">
        <f t="shared" si="13"/>
        <v>1</v>
      </c>
      <c r="R58" s="95" t="str">
        <f t="shared" si="14"/>
        <v/>
      </c>
      <c r="S58" s="95">
        <f>IF(Q58=1,VLOOKUP($B58,'Tổng hợp'!$A:$S,2,0),
IF(Q58=7,VLOOKUP($B58,'Tổng hợp'!$A:$S,3,0),
IF(Q58=14,VLOOKUP($B58,'Tổng hợp'!$A:$T,4,0),
IF(Q58=30,VLOOKUP($B58,'Tổng hợp'!$A:$T,5,0),
IF(Q58=60,VLOOKUP($B58,'Tổng hợp'!$A:$T,6,0),
IF(Q58=90,VLOOKUP($B58,'Tổng hợp'!$A:$T,7,0),
IF(Q58=180,VLOOKUP($B58,'Tổng hợp'!$A:$T,8,0),
IF(Q58=270,VLOOKUP($B58,'Tổng hợp'!$A:$T,9,0),
IF(Q58=365,VLOOKUP($B58,'Tổng hợp'!$A:$S,10,0),
IF(Q58=730,VLOOKUP($B58,'Tổng hợp'!$A:$S,11,0),
IF(Q58=1095,VLOOKUP($B58,'Tổng hợp'!$A:$S,12,0),
IF(Q58=1460,VLOOKUP($B58,'Tổng hợp'!$A:$S,13,0),
IF(Q58=1825,VLOOKUP($B58,'Tổng hợp'!$A:$S,14,0),
IF(Q58=2555,VLOOKUP($B58,'Tổng hợp'!$A:$S,15,0),
IF(Q58=3650,VLOOKUP($B58,'Tổng hợp'!$A:$S,16,0),
IF(Q58=5475,VLOOKUP($B58,'Tổng hợp'!$A:$S,17,0),
IF(Q58=7300,VLOOKUP($B58,'Tổng hợp'!$A:$S,18,0),
IF(Q58=10950,VLOOKUP($B58,'Tổng hợp'!$A:$S,19,0),
""))))))))))))))))))</f>
        <v>0.01846826568</v>
      </c>
      <c r="T58" s="95">
        <f t="shared" si="15"/>
        <v>0.05131</v>
      </c>
      <c r="U58" s="95">
        <f t="shared" si="28"/>
        <v>0</v>
      </c>
      <c r="V58" s="95">
        <f t="shared" si="16"/>
        <v>0.07024062831</v>
      </c>
      <c r="W58" s="96">
        <f t="shared" si="17"/>
        <v>0</v>
      </c>
      <c r="X58" s="92">
        <f t="shared" si="18"/>
        <v>45812</v>
      </c>
      <c r="Y58" s="93">
        <f t="shared" si="19"/>
        <v>142</v>
      </c>
      <c r="Z58" s="94">
        <f t="shared" si="20"/>
        <v>90</v>
      </c>
      <c r="AA58" s="94">
        <f t="shared" si="21"/>
        <v>180</v>
      </c>
      <c r="AB58" s="95">
        <f>IF(Z58=1,VLOOKUP($B58,'Tổng hợp'!$A:$S,2,0),
IF(Z58=7,VLOOKUP($B58,'Tổng hợp'!$A:$S,3,0),
IF(Z58=14,VLOOKUP($B58,'Tổng hợp'!$A:$T,4,0),
IF(Z58=30,VLOOKUP($B58,'Tổng hợp'!$A:$T,5,0),
IF(Z58=60,VLOOKUP($B58,'Tổng hợp'!$A:$T,6,0),
IF(Z58=90,VLOOKUP($B58,'Tổng hợp'!$A:$T,7,0),
IF(Z58=180,VLOOKUP($B58,'Tổng hợp'!$A:$T,8,0),
IF(Z58=270,VLOOKUP($B58,'Tổng hợp'!$A:$T,9,0),
IF(Z58=365,VLOOKUP($B58,'Tổng hợp'!$A:$S,10,0),
IF(Z58=730,VLOOKUP($B58,'Tổng hợp'!$A:$S,11,0),
IF(Z58=1095,VLOOKUP($B58,'Tổng hợp'!$A:$S,12,0),
IF(Z58=1460,VLOOKUP($B58,'Tổng hợp'!$A:$S,13,0),
IF(Z58=1825,VLOOKUP($B58,'Tổng hợp'!$A:$S,14,0),
IF(Z58=2555,VLOOKUP($B58,'Tổng hợp'!$A:$S,15,0),
IF(Z58=3650,VLOOKUP($B58,'Tổng hợp'!$A:$S,16,0),
IF(Z58=5475,VLOOKUP($B58,'Tổng hợp'!$A:$S,17,0),
IF(Z58=7300,VLOOKUP($B58,'Tổng hợp'!$A:$S,18,0),
IF(Z58=10950,VLOOKUP($B58,'Tổng hợp'!$A:$S,19,0),
""))))))))))))))))))</f>
        <v>0.01987749077</v>
      </c>
      <c r="AC58" s="95">
        <f>IF(AA58=1,VLOOKUP($B58,'Tổng hợp'!$A:$S,2,0),
IF(AA58=7,VLOOKUP($B58,'Tổng hợp'!$A:$S,3,0),
IF(AA58=14,VLOOKUP($B58,'Tổng hợp'!$A:$T,4,0),
IF(AA58=30,VLOOKUP($B58,'Tổng hợp'!$A:$T,5,0),
IF(AA58=60,VLOOKUP($B58,'Tổng hợp'!$A:$T,6,0),
IF(AA58=90,VLOOKUP($B58,'Tổng hợp'!$A:$T,7,0),
IF(AA58=180,VLOOKUP($B58,'Tổng hợp'!$A:$T,8,0),
IF(AA58=270,VLOOKUP($B58,'Tổng hợp'!$A:$T,9,0),
IF(AA58=365,VLOOKUP($B58,'Tổng hợp'!$A:$S,10,0),
IF(AA58=730,VLOOKUP($B58,'Tổng hợp'!$A:$S,11,0),
IF(AA58=1095,VLOOKUP($B58,'Tổng hợp'!$A:$S,12,0),
IF(AA58=1460,VLOOKUP($B58,'Tổng hợp'!$A:$S,13,0),
IF(AA58=1825,VLOOKUP($B58,'Tổng hợp'!$A:$S,14,0),
IF(AA58=2555,VLOOKUP($B58,'Tổng hợp'!$A:$S,15,0),
IF(AA58=3650,VLOOKUP($B58,'Tổng hợp'!$A:$S,16,0),
IF(AA58=5475,VLOOKUP($B58,'Tổng hợp'!$A:$S,17,0),
IF(AA58=7300,VLOOKUP($B58,'Tổng hợp'!$A:$S,18,0),
IF(AA58=10950,VLOOKUP($B58,'Tổng hợp'!$A:$S,19,0),
""))))))))))))))))))</f>
        <v>0.02017416974</v>
      </c>
      <c r="AD58" s="95">
        <f t="shared" si="22"/>
        <v>0.07135890529</v>
      </c>
      <c r="AE58" s="95">
        <f t="shared" si="23"/>
        <v>0.00473258118</v>
      </c>
      <c r="AF58" s="95">
        <f t="shared" si="24"/>
        <v>0.07057383563</v>
      </c>
      <c r="AG58" s="96">
        <f t="shared" si="25"/>
        <v>48690913220</v>
      </c>
      <c r="AH58" s="97">
        <f t="shared" si="26"/>
        <v>52136355835</v>
      </c>
      <c r="AI58" s="96">
        <f t="shared" si="27"/>
        <v>-534334890.5</v>
      </c>
      <c r="AJ58" s="9"/>
      <c r="AK58" s="12"/>
    </row>
    <row r="59" ht="16.5" customHeight="1">
      <c r="A59" s="90">
        <v>40.0</v>
      </c>
      <c r="B59" s="91">
        <f>HLOOKUP(B58,VBMA!$A:$A,VLOOKUP(B58,VBMA!A:AF,32,0) +1)</f>
        <v>45667</v>
      </c>
      <c r="C59" s="92">
        <f t="shared" si="1"/>
        <v>45812</v>
      </c>
      <c r="D59" s="92">
        <f t="shared" si="2"/>
        <v>45812</v>
      </c>
      <c r="E59" s="93">
        <f t="shared" si="3"/>
        <v>84</v>
      </c>
      <c r="F59" s="94">
        <f t="shared" si="4"/>
        <v>60</v>
      </c>
      <c r="G59" s="94">
        <f t="shared" si="5"/>
        <v>90</v>
      </c>
      <c r="H59" s="95">
        <f>IF(F59=1,VLOOKUP($B59,'Tổng hợp'!$A:$S,2,0),
IF(F59=7,VLOOKUP($B59,'Tổng hợp'!$A:$S,3,0),
IF(F59=14,VLOOKUP($B59,'Tổng hợp'!$A:$T,4,0),
IF(F59=30,VLOOKUP($B59,'Tổng hợp'!$A:$T,5,0),
IF(F59=60,VLOOKUP($B59,'Tổng hợp'!$A:$T,6,0),
IF(F59=90,VLOOKUP($B59,'Tổng hợp'!$A:$T,7,0),
IF(F59=180,VLOOKUP($B59,'Tổng hợp'!$A:$T,8,0),
IF(F59=270,VLOOKUP($B59,'Tổng hợp'!$A:$T,9,0),
IF(F59=365,VLOOKUP($B59,'Tổng hợp'!$A:$S,10,0),
IF(F59=730,VLOOKUP($B59,'Tổng hợp'!$A:$S,11,0),
IF(F59=1095,VLOOKUP($B59,'Tổng hợp'!$A:$S,12,0),
IF(F59=1460,VLOOKUP($B59,'Tổng hợp'!$A:$S,13,0),
IF(F59=1825,VLOOKUP($B59,'Tổng hợp'!$A:$S,14,0),
IF(F59=2555,VLOOKUP($B59,'Tổng hợp'!$A:$S,15,0),
IF(F59=3650,VLOOKUP($B59,'Tổng hợp'!$A:$S,16,0),
IF(F59=5475,VLOOKUP($B59,'Tổng hợp'!$A:$S,17,0),
IF(F59=7300,VLOOKUP($B59,'Tổng hợp'!$A:$S,18,0),
IF(F59=10950,VLOOKUP($B59,'Tổng hợp'!$A:$S,19,0),
""))))))))))))))))))</f>
        <v>0.01933220779</v>
      </c>
      <c r="I59" s="95">
        <f>IF(G59=1,VLOOKUP($B59,'Tổng hợp'!$A:$S,2,0),
IF(G59=7,VLOOKUP($B59,'Tổng hợp'!$A:$S,3,0),
IF(G59=14,VLOOKUP($B59,'Tổng hợp'!$A:$T,4,0),
IF(G59=30,VLOOKUP($B59,'Tổng hợp'!$A:$T,5,0),
IF(G59=60,VLOOKUP($B59,'Tổng hợp'!$A:$T,6,0),
IF(G59=90,VLOOKUP($B59,'Tổng hợp'!$A:$T,7,0),
IF(G59=180,VLOOKUP($B59,'Tổng hợp'!$A:$T,8,0),
IF(G59=270,VLOOKUP($B59,'Tổng hợp'!$A:$T,9,0),
IF(G59=365,VLOOKUP($B59,'Tổng hợp'!$A:$S,10,0),
IF(G59=730,VLOOKUP($B59,'Tổng hợp'!$A:$S,11,0),
IF(G59=1095,VLOOKUP($B59,'Tổng hợp'!$A:$S,12,0),
IF(G59=1460,VLOOKUP($B59,'Tổng hợp'!$A:$S,13,0),
IF(G59=1825,VLOOKUP($B59,'Tổng hợp'!$A:$S,14,0),
IF(G59=2555,VLOOKUP($B59,'Tổng hợp'!$A:$S,15,0),
IF(G59=3650,VLOOKUP($B59,'Tổng hợp'!$A:$S,16,0),
IF(G59=5475,VLOOKUP($B59,'Tổng hợp'!$A:$S,17,0),
IF(G59=7300,VLOOKUP($B59,'Tổng hợp'!$A:$S,18,0),
IF(G59=10950,VLOOKUP($B59,'Tổng hợp'!$A:$S,19,0),
""))))))))))))))))))</f>
        <v>0.01944246753</v>
      </c>
      <c r="J59" s="95">
        <f t="shared" si="6"/>
        <v>0.07073041558</v>
      </c>
      <c r="K59" s="95">
        <f t="shared" si="7"/>
        <v>-0.000223311884</v>
      </c>
      <c r="L59" s="95">
        <f t="shared" si="8"/>
        <v>0.07022494449</v>
      </c>
      <c r="M59" s="96">
        <f t="shared" si="9"/>
        <v>3445757743</v>
      </c>
      <c r="N59" s="92" t="b">
        <f t="shared" si="10"/>
        <v>0</v>
      </c>
      <c r="O59" s="93">
        <f t="shared" si="11"/>
        <v>-45728</v>
      </c>
      <c r="P59" s="94">
        <f t="shared" si="12"/>
        <v>0</v>
      </c>
      <c r="Q59" s="94">
        <f t="shared" si="13"/>
        <v>1</v>
      </c>
      <c r="R59" s="95" t="str">
        <f t="shared" si="14"/>
        <v/>
      </c>
      <c r="S59" s="95">
        <f>IF(Q59=1,VLOOKUP($B59,'Tổng hợp'!$A:$S,2,0),
IF(Q59=7,VLOOKUP($B59,'Tổng hợp'!$A:$S,3,0),
IF(Q59=14,VLOOKUP($B59,'Tổng hợp'!$A:$T,4,0),
IF(Q59=30,VLOOKUP($B59,'Tổng hợp'!$A:$T,5,0),
IF(Q59=60,VLOOKUP($B59,'Tổng hợp'!$A:$T,6,0),
IF(Q59=90,VLOOKUP($B59,'Tổng hợp'!$A:$T,7,0),
IF(Q59=180,VLOOKUP($B59,'Tổng hợp'!$A:$T,8,0),
IF(Q59=270,VLOOKUP($B59,'Tổng hợp'!$A:$T,9,0),
IF(Q59=365,VLOOKUP($B59,'Tổng hợp'!$A:$S,10,0),
IF(Q59=730,VLOOKUP($B59,'Tổng hợp'!$A:$S,11,0),
IF(Q59=1095,VLOOKUP($B59,'Tổng hợp'!$A:$S,12,0),
IF(Q59=1460,VLOOKUP($B59,'Tổng hợp'!$A:$S,13,0),
IF(Q59=1825,VLOOKUP($B59,'Tổng hợp'!$A:$S,14,0),
IF(Q59=2555,VLOOKUP($B59,'Tổng hợp'!$A:$S,15,0),
IF(Q59=3650,VLOOKUP($B59,'Tổng hợp'!$A:$S,16,0),
IF(Q59=5475,VLOOKUP($B59,'Tổng hợp'!$A:$S,17,0),
IF(Q59=7300,VLOOKUP($B59,'Tổng hợp'!$A:$S,18,0),
IF(Q59=10950,VLOOKUP($B59,'Tổng hợp'!$A:$S,19,0),
""))))))))))))))))))</f>
        <v>0.01749454545</v>
      </c>
      <c r="T59" s="95">
        <f t="shared" si="15"/>
        <v>0.05131</v>
      </c>
      <c r="U59" s="95">
        <f t="shared" si="28"/>
        <v>0</v>
      </c>
      <c r="V59" s="95">
        <f t="shared" si="16"/>
        <v>0.07024062831</v>
      </c>
      <c r="W59" s="96">
        <f t="shared" si="17"/>
        <v>0</v>
      </c>
      <c r="X59" s="92">
        <f t="shared" si="18"/>
        <v>45812</v>
      </c>
      <c r="Y59" s="93">
        <f t="shared" si="19"/>
        <v>145</v>
      </c>
      <c r="Z59" s="94">
        <f t="shared" si="20"/>
        <v>90</v>
      </c>
      <c r="AA59" s="94">
        <f t="shared" si="21"/>
        <v>180</v>
      </c>
      <c r="AB59" s="95">
        <f>IF(Z59=1,VLOOKUP($B59,'Tổng hợp'!$A:$S,2,0),
IF(Z59=7,VLOOKUP($B59,'Tổng hợp'!$A:$S,3,0),
IF(Z59=14,VLOOKUP($B59,'Tổng hợp'!$A:$T,4,0),
IF(Z59=30,VLOOKUP($B59,'Tổng hợp'!$A:$T,5,0),
IF(Z59=60,VLOOKUP($B59,'Tổng hợp'!$A:$T,6,0),
IF(Z59=90,VLOOKUP($B59,'Tổng hợp'!$A:$T,7,0),
IF(Z59=180,VLOOKUP($B59,'Tổng hợp'!$A:$T,8,0),
IF(Z59=270,VLOOKUP($B59,'Tổng hợp'!$A:$T,9,0),
IF(Z59=365,VLOOKUP($B59,'Tổng hợp'!$A:$S,10,0),
IF(Z59=730,VLOOKUP($B59,'Tổng hợp'!$A:$S,11,0),
IF(Z59=1095,VLOOKUP($B59,'Tổng hợp'!$A:$S,12,0),
IF(Z59=1460,VLOOKUP($B59,'Tổng hợp'!$A:$S,13,0),
IF(Z59=1825,VLOOKUP($B59,'Tổng hợp'!$A:$S,14,0),
IF(Z59=2555,VLOOKUP($B59,'Tổng hợp'!$A:$S,15,0),
IF(Z59=3650,VLOOKUP($B59,'Tổng hợp'!$A:$S,16,0),
IF(Z59=5475,VLOOKUP($B59,'Tổng hợp'!$A:$S,17,0),
IF(Z59=7300,VLOOKUP($B59,'Tổng hợp'!$A:$S,18,0),
IF(Z59=10950,VLOOKUP($B59,'Tổng hợp'!$A:$S,19,0),
""))))))))))))))))))</f>
        <v>0.01944246753</v>
      </c>
      <c r="AC59" s="95">
        <f>IF(AA59=1,VLOOKUP($B59,'Tổng hợp'!$A:$S,2,0),
IF(AA59=7,VLOOKUP($B59,'Tổng hợp'!$A:$S,3,0),
IF(AA59=14,VLOOKUP($B59,'Tổng hợp'!$A:$T,4,0),
IF(AA59=30,VLOOKUP($B59,'Tổng hợp'!$A:$T,5,0),
IF(AA59=60,VLOOKUP($B59,'Tổng hợp'!$A:$T,6,0),
IF(AA59=90,VLOOKUP($B59,'Tổng hợp'!$A:$T,7,0),
IF(AA59=180,VLOOKUP($B59,'Tổng hợp'!$A:$T,8,0),
IF(AA59=270,VLOOKUP($B59,'Tổng hợp'!$A:$T,9,0),
IF(AA59=365,VLOOKUP($B59,'Tổng hợp'!$A:$S,10,0),
IF(AA59=730,VLOOKUP($B59,'Tổng hợp'!$A:$S,11,0),
IF(AA59=1095,VLOOKUP($B59,'Tổng hợp'!$A:$S,12,0),
IF(AA59=1460,VLOOKUP($B59,'Tổng hợp'!$A:$S,13,0),
IF(AA59=1825,VLOOKUP($B59,'Tổng hợp'!$A:$S,14,0),
IF(AA59=2555,VLOOKUP($B59,'Tổng hợp'!$A:$S,15,0),
IF(AA59=3650,VLOOKUP($B59,'Tổng hợp'!$A:$S,16,0),
IF(AA59=5475,VLOOKUP($B59,'Tổng hợp'!$A:$S,17,0),
IF(AA59=7300,VLOOKUP($B59,'Tổng hợp'!$A:$S,18,0),
IF(AA59=10950,VLOOKUP($B59,'Tổng hợp'!$A:$S,19,0),
""))))))))))))))))))</f>
        <v>0.01988350649</v>
      </c>
      <c r="AD59" s="95">
        <f t="shared" si="22"/>
        <v>0.07102199134</v>
      </c>
      <c r="AE59" s="95">
        <f t="shared" si="23"/>
        <v>-0.001270530493</v>
      </c>
      <c r="AF59" s="95">
        <f t="shared" si="24"/>
        <v>0.07015144212</v>
      </c>
      <c r="AG59" s="96">
        <f t="shared" si="25"/>
        <v>48671258925</v>
      </c>
      <c r="AH59" s="97">
        <f t="shared" si="26"/>
        <v>52117016669</v>
      </c>
      <c r="AI59" s="96">
        <f t="shared" si="27"/>
        <v>-553674056.7</v>
      </c>
      <c r="AJ59" s="9"/>
      <c r="AK59" s="12"/>
    </row>
    <row r="60" ht="16.5" customHeight="1">
      <c r="A60" s="90">
        <v>41.0</v>
      </c>
      <c r="B60" s="91">
        <f>HLOOKUP(B59,VBMA!$A:$A,VLOOKUP(B59,VBMA!A:AF,32,0) +1)</f>
        <v>45666</v>
      </c>
      <c r="C60" s="92">
        <f t="shared" si="1"/>
        <v>45812</v>
      </c>
      <c r="D60" s="92">
        <f t="shared" si="2"/>
        <v>45812</v>
      </c>
      <c r="E60" s="93">
        <f t="shared" si="3"/>
        <v>84</v>
      </c>
      <c r="F60" s="94">
        <f t="shared" si="4"/>
        <v>60</v>
      </c>
      <c r="G60" s="94">
        <f t="shared" si="5"/>
        <v>90</v>
      </c>
      <c r="H60" s="95">
        <f>IF(F60=1,VLOOKUP($B60,'Tổng hợp'!$A:$S,2,0),
IF(F60=7,VLOOKUP($B60,'Tổng hợp'!$A:$S,3,0),
IF(F60=14,VLOOKUP($B60,'Tổng hợp'!$A:$T,4,0),
IF(F60=30,VLOOKUP($B60,'Tổng hợp'!$A:$T,5,0),
IF(F60=60,VLOOKUP($B60,'Tổng hợp'!$A:$T,6,0),
IF(F60=90,VLOOKUP($B60,'Tổng hợp'!$A:$T,7,0),
IF(F60=180,VLOOKUP($B60,'Tổng hợp'!$A:$T,8,0),
IF(F60=270,VLOOKUP($B60,'Tổng hợp'!$A:$T,9,0),
IF(F60=365,VLOOKUP($B60,'Tổng hợp'!$A:$S,10,0),
IF(F60=730,VLOOKUP($B60,'Tổng hợp'!$A:$S,11,0),
IF(F60=1095,VLOOKUP($B60,'Tổng hợp'!$A:$S,12,0),
IF(F60=1460,VLOOKUP($B60,'Tổng hợp'!$A:$S,13,0),
IF(F60=1825,VLOOKUP($B60,'Tổng hợp'!$A:$S,14,0),
IF(F60=2555,VLOOKUP($B60,'Tổng hợp'!$A:$S,15,0),
IF(F60=3650,VLOOKUP($B60,'Tổng hợp'!$A:$S,16,0),
IF(F60=5475,VLOOKUP($B60,'Tổng hợp'!$A:$S,17,0),
IF(F60=7300,VLOOKUP($B60,'Tổng hợp'!$A:$S,18,0),
IF(F60=10950,VLOOKUP($B60,'Tổng hợp'!$A:$S,19,0),
""))))))))))))))))))</f>
        <v>0.01934776536</v>
      </c>
      <c r="I60" s="95">
        <f>IF(G60=1,VLOOKUP($B60,'Tổng hợp'!$A:$S,2,0),
IF(G60=7,VLOOKUP($B60,'Tổng hợp'!$A:$S,3,0),
IF(G60=14,VLOOKUP($B60,'Tổng hợp'!$A:$T,4,0),
IF(G60=30,VLOOKUP($B60,'Tổng hợp'!$A:$T,5,0),
IF(G60=60,VLOOKUP($B60,'Tổng hợp'!$A:$T,6,0),
IF(G60=90,VLOOKUP($B60,'Tổng hợp'!$A:$T,7,0),
IF(G60=180,VLOOKUP($B60,'Tổng hợp'!$A:$T,8,0),
IF(G60=270,VLOOKUP($B60,'Tổng hợp'!$A:$T,9,0),
IF(G60=365,VLOOKUP($B60,'Tổng hợp'!$A:$S,10,0),
IF(G60=730,VLOOKUP($B60,'Tổng hợp'!$A:$S,11,0),
IF(G60=1095,VLOOKUP($B60,'Tổng hợp'!$A:$S,12,0),
IF(G60=1460,VLOOKUP($B60,'Tổng hợp'!$A:$S,13,0),
IF(G60=1825,VLOOKUP($B60,'Tổng hợp'!$A:$S,14,0),
IF(G60=2555,VLOOKUP($B60,'Tổng hợp'!$A:$S,15,0),
IF(G60=3650,VLOOKUP($B60,'Tổng hợp'!$A:$S,16,0),
IF(G60=5475,VLOOKUP($B60,'Tổng hợp'!$A:$S,17,0),
IF(G60=7300,VLOOKUP($B60,'Tổng hợp'!$A:$S,18,0),
IF(G60=10950,VLOOKUP($B60,'Tổng hợp'!$A:$S,19,0),
""))))))))))))))))))</f>
        <v>0.01945832402</v>
      </c>
      <c r="J60" s="95">
        <f t="shared" si="6"/>
        <v>0.07074621229</v>
      </c>
      <c r="K60" s="95">
        <f t="shared" si="7"/>
        <v>0.001722529994</v>
      </c>
      <c r="L60" s="95">
        <f t="shared" si="8"/>
        <v>0.07036172416</v>
      </c>
      <c r="M60" s="96">
        <f t="shared" si="9"/>
        <v>3445656403</v>
      </c>
      <c r="N60" s="92" t="b">
        <f t="shared" si="10"/>
        <v>0</v>
      </c>
      <c r="O60" s="93">
        <f t="shared" si="11"/>
        <v>-45728</v>
      </c>
      <c r="P60" s="94">
        <f t="shared" si="12"/>
        <v>0</v>
      </c>
      <c r="Q60" s="94">
        <f t="shared" si="13"/>
        <v>1</v>
      </c>
      <c r="R60" s="95" t="str">
        <f t="shared" si="14"/>
        <v/>
      </c>
      <c r="S60" s="95">
        <f>IF(Q60=1,VLOOKUP($B60,'Tổng hợp'!$A:$S,2,0),
IF(Q60=7,VLOOKUP($B60,'Tổng hợp'!$A:$S,3,0),
IF(Q60=14,VLOOKUP($B60,'Tổng hợp'!$A:$T,4,0),
IF(Q60=30,VLOOKUP($B60,'Tổng hợp'!$A:$T,5,0),
IF(Q60=60,VLOOKUP($B60,'Tổng hợp'!$A:$T,6,0),
IF(Q60=90,VLOOKUP($B60,'Tổng hợp'!$A:$T,7,0),
IF(Q60=180,VLOOKUP($B60,'Tổng hợp'!$A:$T,8,0),
IF(Q60=270,VLOOKUP($B60,'Tổng hợp'!$A:$T,9,0),
IF(Q60=365,VLOOKUP($B60,'Tổng hợp'!$A:$S,10,0),
IF(Q60=730,VLOOKUP($B60,'Tổng hợp'!$A:$S,11,0),
IF(Q60=1095,VLOOKUP($B60,'Tổng hợp'!$A:$S,12,0),
IF(Q60=1460,VLOOKUP($B60,'Tổng hợp'!$A:$S,13,0),
IF(Q60=1825,VLOOKUP($B60,'Tổng hợp'!$A:$S,14,0),
IF(Q60=2555,VLOOKUP($B60,'Tổng hợp'!$A:$S,15,0),
IF(Q60=3650,VLOOKUP($B60,'Tổng hợp'!$A:$S,16,0),
IF(Q60=5475,VLOOKUP($B60,'Tổng hợp'!$A:$S,17,0),
IF(Q60=7300,VLOOKUP($B60,'Tổng hợp'!$A:$S,18,0),
IF(Q60=10950,VLOOKUP($B60,'Tổng hợp'!$A:$S,19,0),
""))))))))))))))))))</f>
        <v>0.01603100559</v>
      </c>
      <c r="T60" s="95">
        <f t="shared" si="15"/>
        <v>0.05131</v>
      </c>
      <c r="U60" s="95">
        <f t="shared" si="28"/>
        <v>0</v>
      </c>
      <c r="V60" s="95">
        <f t="shared" si="16"/>
        <v>0.07024062831</v>
      </c>
      <c r="W60" s="96">
        <f t="shared" si="17"/>
        <v>0</v>
      </c>
      <c r="X60" s="92">
        <f t="shared" si="18"/>
        <v>45812</v>
      </c>
      <c r="Y60" s="93">
        <f t="shared" si="19"/>
        <v>146</v>
      </c>
      <c r="Z60" s="94">
        <f t="shared" si="20"/>
        <v>90</v>
      </c>
      <c r="AA60" s="94">
        <f t="shared" si="21"/>
        <v>180</v>
      </c>
      <c r="AB60" s="95">
        <f>IF(Z60=1,VLOOKUP($B60,'Tổng hợp'!$A:$S,2,0),
IF(Z60=7,VLOOKUP($B60,'Tổng hợp'!$A:$S,3,0),
IF(Z60=14,VLOOKUP($B60,'Tổng hợp'!$A:$T,4,0),
IF(Z60=30,VLOOKUP($B60,'Tổng hợp'!$A:$T,5,0),
IF(Z60=60,VLOOKUP($B60,'Tổng hợp'!$A:$T,6,0),
IF(Z60=90,VLOOKUP($B60,'Tổng hợp'!$A:$T,7,0),
IF(Z60=180,VLOOKUP($B60,'Tổng hợp'!$A:$T,8,0),
IF(Z60=270,VLOOKUP($B60,'Tổng hợp'!$A:$T,9,0),
IF(Z60=365,VLOOKUP($B60,'Tổng hợp'!$A:$S,10,0),
IF(Z60=730,VLOOKUP($B60,'Tổng hợp'!$A:$S,11,0),
IF(Z60=1095,VLOOKUP($B60,'Tổng hợp'!$A:$S,12,0),
IF(Z60=1460,VLOOKUP($B60,'Tổng hợp'!$A:$S,13,0),
IF(Z60=1825,VLOOKUP($B60,'Tổng hợp'!$A:$S,14,0),
IF(Z60=2555,VLOOKUP($B60,'Tổng hợp'!$A:$S,15,0),
IF(Z60=3650,VLOOKUP($B60,'Tổng hợp'!$A:$S,16,0),
IF(Z60=5475,VLOOKUP($B60,'Tổng hợp'!$A:$S,17,0),
IF(Z60=7300,VLOOKUP($B60,'Tổng hợp'!$A:$S,18,0),
IF(Z60=10950,VLOOKUP($B60,'Tổng hợp'!$A:$S,19,0),
""))))))))))))))))))</f>
        <v>0.01945832402</v>
      </c>
      <c r="AC60" s="95">
        <f>IF(AA60=1,VLOOKUP($B60,'Tổng hợp'!$A:$S,2,0),
IF(AA60=7,VLOOKUP($B60,'Tổng hợp'!$A:$S,3,0),
IF(AA60=14,VLOOKUP($B60,'Tổng hợp'!$A:$T,4,0),
IF(AA60=30,VLOOKUP($B60,'Tổng hợp'!$A:$T,5,0),
IF(AA60=60,VLOOKUP($B60,'Tổng hợp'!$A:$T,6,0),
IF(AA60=90,VLOOKUP($B60,'Tổng hợp'!$A:$T,7,0),
IF(AA60=180,VLOOKUP($B60,'Tổng hợp'!$A:$T,8,0),
IF(AA60=270,VLOOKUP($B60,'Tổng hợp'!$A:$T,9,0),
IF(AA60=365,VLOOKUP($B60,'Tổng hợp'!$A:$S,10,0),
IF(AA60=730,VLOOKUP($B60,'Tổng hợp'!$A:$S,11,0),
IF(AA60=1095,VLOOKUP($B60,'Tổng hợp'!$A:$S,12,0),
IF(AA60=1460,VLOOKUP($B60,'Tổng hợp'!$A:$S,13,0),
IF(AA60=1825,VLOOKUP($B60,'Tổng hợp'!$A:$S,14,0),
IF(AA60=2555,VLOOKUP($B60,'Tổng hợp'!$A:$S,15,0),
IF(AA60=3650,VLOOKUP($B60,'Tổng hợp'!$A:$S,16,0),
IF(AA60=5475,VLOOKUP($B60,'Tổng hợp'!$A:$S,17,0),
IF(AA60=7300,VLOOKUP($B60,'Tổng hợp'!$A:$S,18,0),
IF(AA60=10950,VLOOKUP($B60,'Tổng hợp'!$A:$S,19,0),
""))))))))))))))))))</f>
        <v>0.02001111732</v>
      </c>
      <c r="AD60" s="95">
        <f t="shared" si="22"/>
        <v>0.0711122843</v>
      </c>
      <c r="AE60" s="95">
        <f t="shared" si="23"/>
        <v>0.001786136825</v>
      </c>
      <c r="AF60" s="95">
        <f t="shared" si="24"/>
        <v>0.07036619979</v>
      </c>
      <c r="AG60" s="96">
        <f t="shared" si="25"/>
        <v>48658313230</v>
      </c>
      <c r="AH60" s="97">
        <f t="shared" si="26"/>
        <v>52103969632</v>
      </c>
      <c r="AI60" s="96">
        <f t="shared" si="27"/>
        <v>-566721093</v>
      </c>
      <c r="AJ60" s="9"/>
      <c r="AK60" s="12"/>
    </row>
    <row r="61" ht="16.5" customHeight="1">
      <c r="A61" s="90">
        <v>42.0</v>
      </c>
      <c r="B61" s="91">
        <f>HLOOKUP(B60,VBMA!$A:$A,VLOOKUP(B60,VBMA!A:AF,32,0) +1)</f>
        <v>45665</v>
      </c>
      <c r="C61" s="92">
        <f t="shared" si="1"/>
        <v>45812</v>
      </c>
      <c r="D61" s="92">
        <f t="shared" si="2"/>
        <v>45812</v>
      </c>
      <c r="E61" s="93">
        <f t="shared" si="3"/>
        <v>84</v>
      </c>
      <c r="F61" s="94">
        <f t="shared" si="4"/>
        <v>60</v>
      </c>
      <c r="G61" s="94">
        <f t="shared" si="5"/>
        <v>90</v>
      </c>
      <c r="H61" s="95">
        <f>IF(F61=1,VLOOKUP($B61,'Tổng hợp'!$A:$S,2,0),
IF(F61=7,VLOOKUP($B61,'Tổng hợp'!$A:$S,3,0),
IF(F61=14,VLOOKUP($B61,'Tổng hợp'!$A:$T,4,0),
IF(F61=30,VLOOKUP($B61,'Tổng hợp'!$A:$T,5,0),
IF(F61=60,VLOOKUP($B61,'Tổng hợp'!$A:$T,6,0),
IF(F61=90,VLOOKUP($B61,'Tổng hợp'!$A:$T,7,0),
IF(F61=180,VLOOKUP($B61,'Tổng hợp'!$A:$T,8,0),
IF(F61=270,VLOOKUP($B61,'Tổng hợp'!$A:$T,9,0),
IF(F61=365,VLOOKUP($B61,'Tổng hợp'!$A:$S,10,0),
IF(F61=730,VLOOKUP($B61,'Tổng hợp'!$A:$S,11,0),
IF(F61=1095,VLOOKUP($B61,'Tổng hợp'!$A:$S,12,0),
IF(F61=1460,VLOOKUP($B61,'Tổng hợp'!$A:$S,13,0),
IF(F61=1825,VLOOKUP($B61,'Tổng hợp'!$A:$S,14,0),
IF(F61=2555,VLOOKUP($B61,'Tổng hợp'!$A:$S,15,0),
IF(F61=3650,VLOOKUP($B61,'Tổng hợp'!$A:$S,16,0),
IF(F61=5475,VLOOKUP($B61,'Tổng hợp'!$A:$S,17,0),
IF(F61=7300,VLOOKUP($B61,'Tổng hợp'!$A:$S,18,0),
IF(F61=10950,VLOOKUP($B61,'Tổng hợp'!$A:$S,19,0),
""))))))))))))))))))</f>
        <v>0.01916813309</v>
      </c>
      <c r="I61" s="95">
        <f>IF(G61=1,VLOOKUP($B61,'Tổng hợp'!$A:$S,2,0),
IF(G61=7,VLOOKUP($B61,'Tổng hợp'!$A:$S,3,0),
IF(G61=14,VLOOKUP($B61,'Tổng hợp'!$A:$T,4,0),
IF(G61=30,VLOOKUP($B61,'Tổng hợp'!$A:$T,5,0),
IF(G61=60,VLOOKUP($B61,'Tổng hợp'!$A:$T,6,0),
IF(G61=90,VLOOKUP($B61,'Tổng hợp'!$A:$T,7,0),
IF(G61=180,VLOOKUP($B61,'Tổng hợp'!$A:$T,8,0),
IF(G61=270,VLOOKUP($B61,'Tổng hợp'!$A:$T,9,0),
IF(G61=365,VLOOKUP($B61,'Tổng hợp'!$A:$S,10,0),
IF(G61=730,VLOOKUP($B61,'Tổng hợp'!$A:$S,11,0),
IF(G61=1095,VLOOKUP($B61,'Tổng hợp'!$A:$S,12,0),
IF(G61=1460,VLOOKUP($B61,'Tổng hợp'!$A:$S,13,0),
IF(G61=1825,VLOOKUP($B61,'Tổng hợp'!$A:$S,14,0),
IF(G61=2555,VLOOKUP($B61,'Tổng hợp'!$A:$S,15,0),
IF(G61=3650,VLOOKUP($B61,'Tổng hợp'!$A:$S,16,0),
IF(G61=5475,VLOOKUP($B61,'Tổng hợp'!$A:$S,17,0),
IF(G61=7300,VLOOKUP($B61,'Tổng hợp'!$A:$S,18,0),
IF(G61=10950,VLOOKUP($B61,'Tổng hợp'!$A:$S,19,0),
""))))))))))))))))))</f>
        <v>0.01935103512</v>
      </c>
      <c r="J61" s="95">
        <f t="shared" si="6"/>
        <v>0.07062445471</v>
      </c>
      <c r="K61" s="95">
        <f t="shared" si="7"/>
        <v>0.0005529191101</v>
      </c>
      <c r="L61" s="95">
        <f t="shared" si="8"/>
        <v>0.07027947643</v>
      </c>
      <c r="M61" s="96">
        <f t="shared" si="9"/>
        <v>3445717338</v>
      </c>
      <c r="N61" s="92" t="b">
        <f t="shared" si="10"/>
        <v>0</v>
      </c>
      <c r="O61" s="93">
        <f t="shared" si="11"/>
        <v>-45728</v>
      </c>
      <c r="P61" s="94">
        <f t="shared" si="12"/>
        <v>0</v>
      </c>
      <c r="Q61" s="94">
        <f t="shared" si="13"/>
        <v>1</v>
      </c>
      <c r="R61" s="95" t="str">
        <f t="shared" si="14"/>
        <v/>
      </c>
      <c r="S61" s="95">
        <f>IF(Q61=1,VLOOKUP($B61,'Tổng hợp'!$A:$S,2,0),
IF(Q61=7,VLOOKUP($B61,'Tổng hợp'!$A:$S,3,0),
IF(Q61=14,VLOOKUP($B61,'Tổng hợp'!$A:$T,4,0),
IF(Q61=30,VLOOKUP($B61,'Tổng hợp'!$A:$T,5,0),
IF(Q61=60,VLOOKUP($B61,'Tổng hợp'!$A:$T,6,0),
IF(Q61=90,VLOOKUP($B61,'Tổng hợp'!$A:$T,7,0),
IF(Q61=180,VLOOKUP($B61,'Tổng hợp'!$A:$T,8,0),
IF(Q61=270,VLOOKUP($B61,'Tổng hợp'!$A:$T,9,0),
IF(Q61=365,VLOOKUP($B61,'Tổng hợp'!$A:$S,10,0),
IF(Q61=730,VLOOKUP($B61,'Tổng hợp'!$A:$S,11,0),
IF(Q61=1095,VLOOKUP($B61,'Tổng hợp'!$A:$S,12,0),
IF(Q61=1460,VLOOKUP($B61,'Tổng hợp'!$A:$S,13,0),
IF(Q61=1825,VLOOKUP($B61,'Tổng hợp'!$A:$S,14,0),
IF(Q61=2555,VLOOKUP($B61,'Tổng hợp'!$A:$S,15,0),
IF(Q61=3650,VLOOKUP($B61,'Tổng hợp'!$A:$S,16,0),
IF(Q61=5475,VLOOKUP($B61,'Tổng hợp'!$A:$S,17,0),
IF(Q61=7300,VLOOKUP($B61,'Tổng hợp'!$A:$S,18,0),
IF(Q61=10950,VLOOKUP($B61,'Tổng hợp'!$A:$S,19,0),
""))))))))))))))))))</f>
        <v>0.01459558226</v>
      </c>
      <c r="T61" s="95">
        <f t="shared" si="15"/>
        <v>0.05131</v>
      </c>
      <c r="U61" s="95">
        <f t="shared" si="28"/>
        <v>0</v>
      </c>
      <c r="V61" s="95">
        <f t="shared" si="16"/>
        <v>0.07024062831</v>
      </c>
      <c r="W61" s="96">
        <f t="shared" si="17"/>
        <v>0</v>
      </c>
      <c r="X61" s="92">
        <f t="shared" si="18"/>
        <v>45812</v>
      </c>
      <c r="Y61" s="93">
        <f t="shared" si="19"/>
        <v>147</v>
      </c>
      <c r="Z61" s="94">
        <f t="shared" si="20"/>
        <v>90</v>
      </c>
      <c r="AA61" s="94">
        <f t="shared" si="21"/>
        <v>180</v>
      </c>
      <c r="AB61" s="95">
        <f>IF(Z61=1,VLOOKUP($B61,'Tổng hợp'!$A:$S,2,0),
IF(Z61=7,VLOOKUP($B61,'Tổng hợp'!$A:$S,3,0),
IF(Z61=14,VLOOKUP($B61,'Tổng hợp'!$A:$T,4,0),
IF(Z61=30,VLOOKUP($B61,'Tổng hợp'!$A:$T,5,0),
IF(Z61=60,VLOOKUP($B61,'Tổng hợp'!$A:$T,6,0),
IF(Z61=90,VLOOKUP($B61,'Tổng hợp'!$A:$T,7,0),
IF(Z61=180,VLOOKUP($B61,'Tổng hợp'!$A:$T,8,0),
IF(Z61=270,VLOOKUP($B61,'Tổng hợp'!$A:$T,9,0),
IF(Z61=365,VLOOKUP($B61,'Tổng hợp'!$A:$S,10,0),
IF(Z61=730,VLOOKUP($B61,'Tổng hợp'!$A:$S,11,0),
IF(Z61=1095,VLOOKUP($B61,'Tổng hợp'!$A:$S,12,0),
IF(Z61=1460,VLOOKUP($B61,'Tổng hợp'!$A:$S,13,0),
IF(Z61=1825,VLOOKUP($B61,'Tổng hợp'!$A:$S,14,0),
IF(Z61=2555,VLOOKUP($B61,'Tổng hợp'!$A:$S,15,0),
IF(Z61=3650,VLOOKUP($B61,'Tổng hợp'!$A:$S,16,0),
IF(Z61=5475,VLOOKUP($B61,'Tổng hợp'!$A:$S,17,0),
IF(Z61=7300,VLOOKUP($B61,'Tổng hợp'!$A:$S,18,0),
IF(Z61=10950,VLOOKUP($B61,'Tổng hợp'!$A:$S,19,0),
""))))))))))))))))))</f>
        <v>0.01935103512</v>
      </c>
      <c r="AC61" s="95">
        <f>IF(AA61=1,VLOOKUP($B61,'Tổng hợp'!$A:$S,2,0),
IF(AA61=7,VLOOKUP($B61,'Tổng hợp'!$A:$S,3,0),
IF(AA61=14,VLOOKUP($B61,'Tổng hợp'!$A:$T,4,0),
IF(AA61=30,VLOOKUP($B61,'Tổng hợp'!$A:$T,5,0),
IF(AA61=60,VLOOKUP($B61,'Tổng hợp'!$A:$T,6,0),
IF(AA61=90,VLOOKUP($B61,'Tổng hợp'!$A:$T,7,0),
IF(AA61=180,VLOOKUP($B61,'Tổng hợp'!$A:$T,8,0),
IF(AA61=270,VLOOKUP($B61,'Tổng hợp'!$A:$T,9,0),
IF(AA61=365,VLOOKUP($B61,'Tổng hợp'!$A:$S,10,0),
IF(AA61=730,VLOOKUP($B61,'Tổng hợp'!$A:$S,11,0),
IF(AA61=1095,VLOOKUP($B61,'Tổng hợp'!$A:$S,12,0),
IF(AA61=1460,VLOOKUP($B61,'Tổng hợp'!$A:$S,13,0),
IF(AA61=1825,VLOOKUP($B61,'Tổng hợp'!$A:$S,14,0),
IF(AA61=2555,VLOOKUP($B61,'Tổng hợp'!$A:$S,15,0),
IF(AA61=3650,VLOOKUP($B61,'Tổng hợp'!$A:$S,16,0),
IF(AA61=5475,VLOOKUP($B61,'Tổng hợp'!$A:$S,17,0),
IF(AA61=7300,VLOOKUP($B61,'Tổng hợp'!$A:$S,18,0),
IF(AA61=10950,VLOOKUP($B61,'Tổng hợp'!$A:$S,19,0),
""))))))))))))))))))</f>
        <v>0.01986316081</v>
      </c>
      <c r="AD61" s="95">
        <f t="shared" si="22"/>
        <v>0.07098538139</v>
      </c>
      <c r="AE61" s="95">
        <f t="shared" si="23"/>
        <v>0.0004803486792</v>
      </c>
      <c r="AF61" s="95">
        <f t="shared" si="24"/>
        <v>0.07027437641</v>
      </c>
      <c r="AG61" s="96">
        <f t="shared" si="25"/>
        <v>48650929775</v>
      </c>
      <c r="AH61" s="97">
        <f t="shared" si="26"/>
        <v>52096647113</v>
      </c>
      <c r="AI61" s="96">
        <f t="shared" si="27"/>
        <v>-574043611.9</v>
      </c>
      <c r="AJ61" s="9"/>
      <c r="AK61" s="12"/>
    </row>
    <row r="62" ht="16.5" customHeight="1">
      <c r="A62" s="90">
        <v>43.0</v>
      </c>
      <c r="B62" s="91">
        <f>HLOOKUP(B61,VBMA!$A:$A,VLOOKUP(B61,VBMA!A:AF,32,0) +1)</f>
        <v>45664</v>
      </c>
      <c r="C62" s="92">
        <f t="shared" si="1"/>
        <v>45812</v>
      </c>
      <c r="D62" s="92">
        <f t="shared" si="2"/>
        <v>45812</v>
      </c>
      <c r="E62" s="93">
        <f t="shared" si="3"/>
        <v>84</v>
      </c>
      <c r="F62" s="94">
        <f t="shared" si="4"/>
        <v>60</v>
      </c>
      <c r="G62" s="94">
        <f t="shared" si="5"/>
        <v>90</v>
      </c>
      <c r="H62" s="95">
        <f>IF(F62=1,VLOOKUP($B62,'Tổng hợp'!$A:$S,2,0),
IF(F62=7,VLOOKUP($B62,'Tổng hợp'!$A:$S,3,0),
IF(F62=14,VLOOKUP($B62,'Tổng hợp'!$A:$T,4,0),
IF(F62=30,VLOOKUP($B62,'Tổng hợp'!$A:$T,5,0),
IF(F62=60,VLOOKUP($B62,'Tổng hợp'!$A:$T,6,0),
IF(F62=90,VLOOKUP($B62,'Tổng hợp'!$A:$T,7,0),
IF(F62=180,VLOOKUP($B62,'Tổng hợp'!$A:$T,8,0),
IF(F62=270,VLOOKUP($B62,'Tổng hợp'!$A:$T,9,0),
IF(F62=365,VLOOKUP($B62,'Tổng hợp'!$A:$S,10,0),
IF(F62=730,VLOOKUP($B62,'Tổng hợp'!$A:$S,11,0),
IF(F62=1095,VLOOKUP($B62,'Tổng hợp'!$A:$S,12,0),
IF(F62=1460,VLOOKUP($B62,'Tổng hợp'!$A:$S,13,0),
IF(F62=1825,VLOOKUP($B62,'Tổng hợp'!$A:$S,14,0),
IF(F62=2555,VLOOKUP($B62,'Tổng hợp'!$A:$S,15,0),
IF(F62=3650,VLOOKUP($B62,'Tổng hợp'!$A:$S,16,0),
IF(F62=5475,VLOOKUP($B62,'Tổng hợp'!$A:$S,17,0),
IF(F62=7300,VLOOKUP($B62,'Tổng hợp'!$A:$S,18,0),
IF(F62=10950,VLOOKUP($B62,'Tổng hợp'!$A:$S,19,0),
""))))))))))))))))))</f>
        <v>0.01912939002</v>
      </c>
      <c r="I62" s="95">
        <f>IF(G62=1,VLOOKUP($B62,'Tổng hợp'!$A:$S,2,0),
IF(G62=7,VLOOKUP($B62,'Tổng hợp'!$A:$S,3,0),
IF(G62=14,VLOOKUP($B62,'Tổng hợp'!$A:$T,4,0),
IF(G62=30,VLOOKUP($B62,'Tổng hợp'!$A:$T,5,0),
IF(G62=60,VLOOKUP($B62,'Tổng hợp'!$A:$T,6,0),
IF(G62=90,VLOOKUP($B62,'Tổng hợp'!$A:$T,7,0),
IF(G62=180,VLOOKUP($B62,'Tổng hợp'!$A:$T,8,0),
IF(G62=270,VLOOKUP($B62,'Tổng hợp'!$A:$T,9,0),
IF(G62=365,VLOOKUP($B62,'Tổng hợp'!$A:$S,10,0),
IF(G62=730,VLOOKUP($B62,'Tổng hợp'!$A:$S,11,0),
IF(G62=1095,VLOOKUP($B62,'Tổng hợp'!$A:$S,12,0),
IF(G62=1460,VLOOKUP($B62,'Tổng hợp'!$A:$S,13,0),
IF(G62=1825,VLOOKUP($B62,'Tổng hợp'!$A:$S,14,0),
IF(G62=2555,VLOOKUP($B62,'Tổng hợp'!$A:$S,15,0),
IF(G62=3650,VLOOKUP($B62,'Tổng hợp'!$A:$S,16,0),
IF(G62=5475,VLOOKUP($B62,'Tổng hợp'!$A:$S,17,0),
IF(G62=7300,VLOOKUP($B62,'Tổng hợp'!$A:$S,18,0),
IF(G62=10950,VLOOKUP($B62,'Tổng hợp'!$A:$S,19,0),
""))))))))))))))))))</f>
        <v>0.01931192237</v>
      </c>
      <c r="J62" s="95">
        <f t="shared" si="6"/>
        <v>0.0705854159</v>
      </c>
      <c r="K62" s="95">
        <f t="shared" si="7"/>
        <v>-0.0004136709401</v>
      </c>
      <c r="L62" s="95">
        <f t="shared" si="8"/>
        <v>0.07021157781</v>
      </c>
      <c r="M62" s="96">
        <f t="shared" si="9"/>
        <v>3445767648</v>
      </c>
      <c r="N62" s="92" t="b">
        <f t="shared" si="10"/>
        <v>0</v>
      </c>
      <c r="O62" s="93">
        <f t="shared" si="11"/>
        <v>-45728</v>
      </c>
      <c r="P62" s="94">
        <f t="shared" si="12"/>
        <v>0</v>
      </c>
      <c r="Q62" s="94">
        <f t="shared" si="13"/>
        <v>1</v>
      </c>
      <c r="R62" s="95" t="str">
        <f t="shared" si="14"/>
        <v/>
      </c>
      <c r="S62" s="95">
        <f>IF(Q62=1,VLOOKUP($B62,'Tổng hợp'!$A:$S,2,0),
IF(Q62=7,VLOOKUP($B62,'Tổng hợp'!$A:$S,3,0),
IF(Q62=14,VLOOKUP($B62,'Tổng hợp'!$A:$T,4,0),
IF(Q62=30,VLOOKUP($B62,'Tổng hợp'!$A:$T,5,0),
IF(Q62=60,VLOOKUP($B62,'Tổng hợp'!$A:$T,6,0),
IF(Q62=90,VLOOKUP($B62,'Tổng hợp'!$A:$T,7,0),
IF(Q62=180,VLOOKUP($B62,'Tổng hợp'!$A:$T,8,0),
IF(Q62=270,VLOOKUP($B62,'Tổng hợp'!$A:$T,9,0),
IF(Q62=365,VLOOKUP($B62,'Tổng hợp'!$A:$S,10,0),
IF(Q62=730,VLOOKUP($B62,'Tổng hợp'!$A:$S,11,0),
IF(Q62=1095,VLOOKUP($B62,'Tổng hợp'!$A:$S,12,0),
IF(Q62=1460,VLOOKUP($B62,'Tổng hợp'!$A:$S,13,0),
IF(Q62=1825,VLOOKUP($B62,'Tổng hợp'!$A:$S,14,0),
IF(Q62=2555,VLOOKUP($B62,'Tổng hợp'!$A:$S,15,0),
IF(Q62=3650,VLOOKUP($B62,'Tổng hợp'!$A:$S,16,0),
IF(Q62=5475,VLOOKUP($B62,'Tổng hợp'!$A:$S,17,0),
IF(Q62=7300,VLOOKUP($B62,'Tổng hợp'!$A:$S,18,0),
IF(Q62=10950,VLOOKUP($B62,'Tổng hợp'!$A:$S,19,0),
""))))))))))))))))))</f>
        <v>0.01409149723</v>
      </c>
      <c r="T62" s="95">
        <f t="shared" si="15"/>
        <v>0.05131</v>
      </c>
      <c r="U62" s="95">
        <f t="shared" si="28"/>
        <v>0</v>
      </c>
      <c r="V62" s="95">
        <f t="shared" si="16"/>
        <v>0.07024062831</v>
      </c>
      <c r="W62" s="96">
        <f t="shared" si="17"/>
        <v>0</v>
      </c>
      <c r="X62" s="92">
        <f t="shared" si="18"/>
        <v>45812</v>
      </c>
      <c r="Y62" s="93">
        <f t="shared" si="19"/>
        <v>148</v>
      </c>
      <c r="Z62" s="94">
        <f t="shared" si="20"/>
        <v>90</v>
      </c>
      <c r="AA62" s="94">
        <f t="shared" si="21"/>
        <v>180</v>
      </c>
      <c r="AB62" s="95">
        <f>IF(Z62=1,VLOOKUP($B62,'Tổng hợp'!$A:$S,2,0),
IF(Z62=7,VLOOKUP($B62,'Tổng hợp'!$A:$S,3,0),
IF(Z62=14,VLOOKUP($B62,'Tổng hợp'!$A:$T,4,0),
IF(Z62=30,VLOOKUP($B62,'Tổng hợp'!$A:$T,5,0),
IF(Z62=60,VLOOKUP($B62,'Tổng hợp'!$A:$T,6,0),
IF(Z62=90,VLOOKUP($B62,'Tổng hợp'!$A:$T,7,0),
IF(Z62=180,VLOOKUP($B62,'Tổng hợp'!$A:$T,8,0),
IF(Z62=270,VLOOKUP($B62,'Tổng hợp'!$A:$T,9,0),
IF(Z62=365,VLOOKUP($B62,'Tổng hợp'!$A:$S,10,0),
IF(Z62=730,VLOOKUP($B62,'Tổng hợp'!$A:$S,11,0),
IF(Z62=1095,VLOOKUP($B62,'Tổng hợp'!$A:$S,12,0),
IF(Z62=1460,VLOOKUP($B62,'Tổng hợp'!$A:$S,13,0),
IF(Z62=1825,VLOOKUP($B62,'Tổng hợp'!$A:$S,14,0),
IF(Z62=2555,VLOOKUP($B62,'Tổng hợp'!$A:$S,15,0),
IF(Z62=3650,VLOOKUP($B62,'Tổng hợp'!$A:$S,16,0),
IF(Z62=5475,VLOOKUP($B62,'Tổng hợp'!$A:$S,17,0),
IF(Z62=7300,VLOOKUP($B62,'Tổng hợp'!$A:$S,18,0),
IF(Z62=10950,VLOOKUP($B62,'Tổng hợp'!$A:$S,19,0),
""))))))))))))))))))</f>
        <v>0.01931192237</v>
      </c>
      <c r="AC62" s="95">
        <f>IF(AA62=1,VLOOKUP($B62,'Tổng hợp'!$A:$S,2,0),
IF(AA62=7,VLOOKUP($B62,'Tổng hợp'!$A:$S,3,0),
IF(AA62=14,VLOOKUP($B62,'Tổng hợp'!$A:$T,4,0),
IF(AA62=30,VLOOKUP($B62,'Tổng hợp'!$A:$T,5,0),
IF(AA62=60,VLOOKUP($B62,'Tổng hợp'!$A:$T,6,0),
IF(AA62=90,VLOOKUP($B62,'Tổng hợp'!$A:$T,7,0),
IF(AA62=180,VLOOKUP($B62,'Tổng hợp'!$A:$T,8,0),
IF(AA62=270,VLOOKUP($B62,'Tổng hợp'!$A:$T,9,0),
IF(AA62=365,VLOOKUP($B62,'Tổng hợp'!$A:$S,10,0),
IF(AA62=730,VLOOKUP($B62,'Tổng hợp'!$A:$S,11,0),
IF(AA62=1095,VLOOKUP($B62,'Tổng hợp'!$A:$S,12,0),
IF(AA62=1460,VLOOKUP($B62,'Tổng hợp'!$A:$S,13,0),
IF(AA62=1825,VLOOKUP($B62,'Tổng hợp'!$A:$S,14,0),
IF(AA62=2555,VLOOKUP($B62,'Tổng hợp'!$A:$S,15,0),
IF(AA62=3650,VLOOKUP($B62,'Tổng hợp'!$A:$S,16,0),
IF(AA62=5475,VLOOKUP($B62,'Tổng hợp'!$A:$S,17,0),
IF(AA62=7300,VLOOKUP($B62,'Tổng hợp'!$A:$S,18,0),
IF(AA62=10950,VLOOKUP($B62,'Tổng hợp'!$A:$S,19,0),
""))))))))))))))))))</f>
        <v>0.01982301294</v>
      </c>
      <c r="AD62" s="95">
        <f t="shared" si="22"/>
        <v>0.07095129185</v>
      </c>
      <c r="AE62" s="95">
        <f t="shared" si="23"/>
        <v>-0.0002572312177</v>
      </c>
      <c r="AF62" s="95">
        <f t="shared" si="24"/>
        <v>0.07022256255</v>
      </c>
      <c r="AG62" s="96">
        <f t="shared" si="25"/>
        <v>48642833077</v>
      </c>
      <c r="AH62" s="97">
        <f t="shared" si="26"/>
        <v>52088600725</v>
      </c>
      <c r="AI62" s="96">
        <f t="shared" si="27"/>
        <v>-582090000.3</v>
      </c>
      <c r="AJ62" s="9"/>
      <c r="AK62" s="12"/>
    </row>
    <row r="63" ht="16.5" customHeight="1">
      <c r="A63" s="90">
        <v>44.0</v>
      </c>
      <c r="B63" s="91">
        <f>HLOOKUP(B62,VBMA!$A:$A,VLOOKUP(B62,VBMA!A:AF,32,0) +1)</f>
        <v>45663</v>
      </c>
      <c r="C63" s="92">
        <f t="shared" si="1"/>
        <v>45812</v>
      </c>
      <c r="D63" s="92">
        <f t="shared" si="2"/>
        <v>45812</v>
      </c>
      <c r="E63" s="93">
        <f t="shared" si="3"/>
        <v>84</v>
      </c>
      <c r="F63" s="94">
        <f t="shared" si="4"/>
        <v>60</v>
      </c>
      <c r="G63" s="94">
        <f t="shared" si="5"/>
        <v>90</v>
      </c>
      <c r="H63" s="95">
        <f>IF(F63=1,VLOOKUP($B63,'Tổng hợp'!$A:$S,2,0),
IF(F63=7,VLOOKUP($B63,'Tổng hợp'!$A:$S,3,0),
IF(F63=14,VLOOKUP($B63,'Tổng hợp'!$A:$T,4,0),
IF(F63=30,VLOOKUP($B63,'Tổng hợp'!$A:$T,5,0),
IF(F63=60,VLOOKUP($B63,'Tổng hợp'!$A:$T,6,0),
IF(F63=90,VLOOKUP($B63,'Tổng hợp'!$A:$T,7,0),
IF(F63=180,VLOOKUP($B63,'Tổng hợp'!$A:$T,8,0),
IF(F63=270,VLOOKUP($B63,'Tổng hợp'!$A:$T,9,0),
IF(F63=365,VLOOKUP($B63,'Tổng hợp'!$A:$S,10,0),
IF(F63=730,VLOOKUP($B63,'Tổng hợp'!$A:$S,11,0),
IF(F63=1095,VLOOKUP($B63,'Tổng hợp'!$A:$S,12,0),
IF(F63=1460,VLOOKUP($B63,'Tổng hợp'!$A:$S,13,0),
IF(F63=1825,VLOOKUP($B63,'Tổng hợp'!$A:$S,14,0),
IF(F63=2555,VLOOKUP($B63,'Tổng hợp'!$A:$S,15,0),
IF(F63=3650,VLOOKUP($B63,'Tổng hợp'!$A:$S,16,0),
IF(F63=5475,VLOOKUP($B63,'Tổng hợp'!$A:$S,17,0),
IF(F63=7300,VLOOKUP($B63,'Tổng hợp'!$A:$S,18,0),
IF(F63=10950,VLOOKUP($B63,'Tổng hợp'!$A:$S,19,0),
""))))))))))))))))))</f>
        <v>0.01912939002</v>
      </c>
      <c r="I63" s="95">
        <f>IF(G63=1,VLOOKUP($B63,'Tổng hợp'!$A:$S,2,0),
IF(G63=7,VLOOKUP($B63,'Tổng hợp'!$A:$S,3,0),
IF(G63=14,VLOOKUP($B63,'Tổng hợp'!$A:$T,4,0),
IF(G63=30,VLOOKUP($B63,'Tổng hợp'!$A:$T,5,0),
IF(G63=60,VLOOKUP($B63,'Tổng hợp'!$A:$T,6,0),
IF(G63=90,VLOOKUP($B63,'Tổng hợp'!$A:$T,7,0),
IF(G63=180,VLOOKUP($B63,'Tổng hợp'!$A:$T,8,0),
IF(G63=270,VLOOKUP($B63,'Tổng hợp'!$A:$T,9,0),
IF(G63=365,VLOOKUP($B63,'Tổng hợp'!$A:$S,10,0),
IF(G63=730,VLOOKUP($B63,'Tổng hợp'!$A:$S,11,0),
IF(G63=1095,VLOOKUP($B63,'Tổng hợp'!$A:$S,12,0),
IF(G63=1460,VLOOKUP($B63,'Tổng hợp'!$A:$S,13,0),
IF(G63=1825,VLOOKUP($B63,'Tổng hợp'!$A:$S,14,0),
IF(G63=2555,VLOOKUP($B63,'Tổng hợp'!$A:$S,15,0),
IF(G63=3650,VLOOKUP($B63,'Tổng hợp'!$A:$S,16,0),
IF(G63=5475,VLOOKUP($B63,'Tổng hợp'!$A:$S,17,0),
IF(G63=7300,VLOOKUP($B63,'Tổng hợp'!$A:$S,18,0),
IF(G63=10950,VLOOKUP($B63,'Tổng hợp'!$A:$S,19,0),
""))))))))))))))))))</f>
        <v>0.01934842884</v>
      </c>
      <c r="J63" s="95">
        <f t="shared" si="6"/>
        <v>0.07061462107</v>
      </c>
      <c r="K63" s="95">
        <f t="shared" si="7"/>
        <v>-0.007014410131</v>
      </c>
      <c r="L63" s="95">
        <f t="shared" si="8"/>
        <v>0.06974965569</v>
      </c>
      <c r="M63" s="96">
        <f t="shared" si="9"/>
        <v>3446110011</v>
      </c>
      <c r="N63" s="92" t="b">
        <f t="shared" si="10"/>
        <v>0</v>
      </c>
      <c r="O63" s="93">
        <f t="shared" si="11"/>
        <v>-45728</v>
      </c>
      <c r="P63" s="94">
        <f t="shared" si="12"/>
        <v>0</v>
      </c>
      <c r="Q63" s="94">
        <f t="shared" si="13"/>
        <v>1</v>
      </c>
      <c r="R63" s="95" t="str">
        <f t="shared" si="14"/>
        <v/>
      </c>
      <c r="S63" s="95">
        <f>IF(Q63=1,VLOOKUP($B63,'Tổng hợp'!$A:$S,2,0),
IF(Q63=7,VLOOKUP($B63,'Tổng hợp'!$A:$S,3,0),
IF(Q63=14,VLOOKUP($B63,'Tổng hợp'!$A:$T,4,0),
IF(Q63=30,VLOOKUP($B63,'Tổng hợp'!$A:$T,5,0),
IF(Q63=60,VLOOKUP($B63,'Tổng hợp'!$A:$T,6,0),
IF(Q63=90,VLOOKUP($B63,'Tổng hợp'!$A:$T,7,0),
IF(Q63=180,VLOOKUP($B63,'Tổng hợp'!$A:$T,8,0),
IF(Q63=270,VLOOKUP($B63,'Tổng hợp'!$A:$T,9,0),
IF(Q63=365,VLOOKUP($B63,'Tổng hợp'!$A:$S,10,0),
IF(Q63=730,VLOOKUP($B63,'Tổng hợp'!$A:$S,11,0),
IF(Q63=1095,VLOOKUP($B63,'Tổng hợp'!$A:$S,12,0),
IF(Q63=1460,VLOOKUP($B63,'Tổng hợp'!$A:$S,13,0),
IF(Q63=1825,VLOOKUP($B63,'Tổng hợp'!$A:$S,14,0),
IF(Q63=2555,VLOOKUP($B63,'Tổng hợp'!$A:$S,15,0),
IF(Q63=3650,VLOOKUP($B63,'Tổng hợp'!$A:$S,16,0),
IF(Q63=5475,VLOOKUP($B63,'Tổng hợp'!$A:$S,17,0),
IF(Q63=7300,VLOOKUP($B63,'Tổng hợp'!$A:$S,18,0),
IF(Q63=10950,VLOOKUP($B63,'Tổng hợp'!$A:$S,19,0),
""))))))))))))))))))</f>
        <v>0.01427402957</v>
      </c>
      <c r="T63" s="95">
        <f t="shared" si="15"/>
        <v>0.05131</v>
      </c>
      <c r="U63" s="95">
        <f t="shared" si="28"/>
        <v>0</v>
      </c>
      <c r="V63" s="95">
        <f t="shared" si="16"/>
        <v>0.07024062831</v>
      </c>
      <c r="W63" s="96">
        <f t="shared" si="17"/>
        <v>0</v>
      </c>
      <c r="X63" s="92">
        <f t="shared" si="18"/>
        <v>45812</v>
      </c>
      <c r="Y63" s="93">
        <f t="shared" si="19"/>
        <v>149</v>
      </c>
      <c r="Z63" s="94">
        <f t="shared" si="20"/>
        <v>90</v>
      </c>
      <c r="AA63" s="94">
        <f t="shared" si="21"/>
        <v>180</v>
      </c>
      <c r="AB63" s="95">
        <f>IF(Z63=1,VLOOKUP($B63,'Tổng hợp'!$A:$S,2,0),
IF(Z63=7,VLOOKUP($B63,'Tổng hợp'!$A:$S,3,0),
IF(Z63=14,VLOOKUP($B63,'Tổng hợp'!$A:$T,4,0),
IF(Z63=30,VLOOKUP($B63,'Tổng hợp'!$A:$T,5,0),
IF(Z63=60,VLOOKUP($B63,'Tổng hợp'!$A:$T,6,0),
IF(Z63=90,VLOOKUP($B63,'Tổng hợp'!$A:$T,7,0),
IF(Z63=180,VLOOKUP($B63,'Tổng hợp'!$A:$T,8,0),
IF(Z63=270,VLOOKUP($B63,'Tổng hợp'!$A:$T,9,0),
IF(Z63=365,VLOOKUP($B63,'Tổng hợp'!$A:$S,10,0),
IF(Z63=730,VLOOKUP($B63,'Tổng hợp'!$A:$S,11,0),
IF(Z63=1095,VLOOKUP($B63,'Tổng hợp'!$A:$S,12,0),
IF(Z63=1460,VLOOKUP($B63,'Tổng hợp'!$A:$S,13,0),
IF(Z63=1825,VLOOKUP($B63,'Tổng hợp'!$A:$S,14,0),
IF(Z63=2555,VLOOKUP($B63,'Tổng hợp'!$A:$S,15,0),
IF(Z63=3650,VLOOKUP($B63,'Tổng hợp'!$A:$S,16,0),
IF(Z63=5475,VLOOKUP($B63,'Tổng hợp'!$A:$S,17,0),
IF(Z63=7300,VLOOKUP($B63,'Tổng hợp'!$A:$S,18,0),
IF(Z63=10950,VLOOKUP($B63,'Tổng hợp'!$A:$S,19,0),
""))))))))))))))))))</f>
        <v>0.01934842884</v>
      </c>
      <c r="AC63" s="95">
        <f>IF(AA63=1,VLOOKUP($B63,'Tổng hợp'!$A:$S,2,0),
IF(AA63=7,VLOOKUP($B63,'Tổng hợp'!$A:$S,3,0),
IF(AA63=14,VLOOKUP($B63,'Tổng hợp'!$A:$T,4,0),
IF(AA63=30,VLOOKUP($B63,'Tổng hợp'!$A:$T,5,0),
IF(AA63=60,VLOOKUP($B63,'Tổng hợp'!$A:$T,6,0),
IF(AA63=90,VLOOKUP($B63,'Tổng hợp'!$A:$T,7,0),
IF(AA63=180,VLOOKUP($B63,'Tổng hợp'!$A:$T,8,0),
IF(AA63=270,VLOOKUP($B63,'Tổng hợp'!$A:$T,9,0),
IF(AA63=365,VLOOKUP($B63,'Tổng hợp'!$A:$S,10,0),
IF(AA63=730,VLOOKUP($B63,'Tổng hợp'!$A:$S,11,0),
IF(AA63=1095,VLOOKUP($B63,'Tổng hợp'!$A:$S,12,0),
IF(AA63=1460,VLOOKUP($B63,'Tổng hợp'!$A:$S,13,0),
IF(AA63=1825,VLOOKUP($B63,'Tổng hợp'!$A:$S,14,0),
IF(AA63=2555,VLOOKUP($B63,'Tổng hợp'!$A:$S,15,0),
IF(AA63=3650,VLOOKUP($B63,'Tổng hợp'!$A:$S,16,0),
IF(AA63=5475,VLOOKUP($B63,'Tổng hợp'!$A:$S,17,0),
IF(AA63=7300,VLOOKUP($B63,'Tổng hợp'!$A:$S,18,0),
IF(AA63=10950,VLOOKUP($B63,'Tổng hợp'!$A:$S,19,0),
""))))))))))))))))))</f>
        <v>0.01982301294</v>
      </c>
      <c r="AD63" s="95">
        <f t="shared" si="22"/>
        <v>0.07096954508</v>
      </c>
      <c r="AE63" s="95">
        <f t="shared" si="23"/>
        <v>-0.005329182118</v>
      </c>
      <c r="AF63" s="95">
        <f t="shared" si="24"/>
        <v>0.06986729886</v>
      </c>
      <c r="AG63" s="96">
        <f t="shared" si="25"/>
        <v>48640381353</v>
      </c>
      <c r="AH63" s="97">
        <f t="shared" si="26"/>
        <v>52086491363</v>
      </c>
      <c r="AI63" s="96">
        <f t="shared" si="27"/>
        <v>-584199361.9</v>
      </c>
      <c r="AJ63" s="9"/>
      <c r="AK63" s="12"/>
    </row>
    <row r="64" ht="16.5" customHeight="1">
      <c r="A64" s="90">
        <v>45.0</v>
      </c>
      <c r="B64" s="91">
        <f>HLOOKUP(B63,VBMA!$A:$A,VLOOKUP(B63,VBMA!A:AF,32,0) +1)</f>
        <v>45660</v>
      </c>
      <c r="C64" s="92">
        <f t="shared" si="1"/>
        <v>45812</v>
      </c>
      <c r="D64" s="92">
        <f t="shared" si="2"/>
        <v>45812</v>
      </c>
      <c r="E64" s="93">
        <f t="shared" si="3"/>
        <v>84</v>
      </c>
      <c r="F64" s="94">
        <f t="shared" si="4"/>
        <v>60</v>
      </c>
      <c r="G64" s="94">
        <f t="shared" si="5"/>
        <v>90</v>
      </c>
      <c r="H64" s="95">
        <f>IF(F64=1,VLOOKUP($B64,'Tổng hợp'!$A:$S,2,0),
IF(F64=7,VLOOKUP($B64,'Tổng hợp'!$A:$S,3,0),
IF(F64=14,VLOOKUP($B64,'Tổng hợp'!$A:$T,4,0),
IF(F64=30,VLOOKUP($B64,'Tổng hợp'!$A:$T,5,0),
IF(F64=60,VLOOKUP($B64,'Tổng hợp'!$A:$T,6,0),
IF(F64=90,VLOOKUP($B64,'Tổng hợp'!$A:$T,7,0),
IF(F64=180,VLOOKUP($B64,'Tổng hợp'!$A:$T,8,0),
IF(F64=270,VLOOKUP($B64,'Tổng hợp'!$A:$T,9,0),
IF(F64=365,VLOOKUP($B64,'Tổng hợp'!$A:$S,10,0),
IF(F64=730,VLOOKUP($B64,'Tổng hợp'!$A:$S,11,0),
IF(F64=1095,VLOOKUP($B64,'Tổng hợp'!$A:$S,12,0),
IF(F64=1460,VLOOKUP($B64,'Tổng hợp'!$A:$S,13,0),
IF(F64=1825,VLOOKUP($B64,'Tổng hợp'!$A:$S,14,0),
IF(F64=2555,VLOOKUP($B64,'Tổng hợp'!$A:$S,15,0),
IF(F64=3650,VLOOKUP($B64,'Tổng hợp'!$A:$S,16,0),
IF(F64=5475,VLOOKUP($B64,'Tổng hợp'!$A:$S,17,0),
IF(F64=7300,VLOOKUP($B64,'Tổng hợp'!$A:$S,18,0),
IF(F64=10950,VLOOKUP($B64,'Tổng hợp'!$A:$S,19,0),
""))))))))))))))))))</f>
        <v>0.01956542056</v>
      </c>
      <c r="I64" s="95">
        <f>IF(G64=1,VLOOKUP($B64,'Tổng hợp'!$A:$S,2,0),
IF(G64=7,VLOOKUP($B64,'Tổng hợp'!$A:$S,3,0),
IF(G64=14,VLOOKUP($B64,'Tổng hợp'!$A:$T,4,0),
IF(G64=30,VLOOKUP($B64,'Tổng hợp'!$A:$T,5,0),
IF(G64=60,VLOOKUP($B64,'Tổng hợp'!$A:$T,6,0),
IF(G64=90,VLOOKUP($B64,'Tổng hợp'!$A:$T,7,0),
IF(G64=180,VLOOKUP($B64,'Tổng hợp'!$A:$T,8,0),
IF(G64=270,VLOOKUP($B64,'Tổng hợp'!$A:$T,9,0),
IF(G64=365,VLOOKUP($B64,'Tổng hợp'!$A:$S,10,0),
IF(G64=730,VLOOKUP($B64,'Tổng hợp'!$A:$S,11,0),
IF(G64=1095,VLOOKUP($B64,'Tổng hợp'!$A:$S,12,0),
IF(G64=1460,VLOOKUP($B64,'Tổng hợp'!$A:$S,13,0),
IF(G64=1825,VLOOKUP($B64,'Tổng hợp'!$A:$S,14,0),
IF(G64=2555,VLOOKUP($B64,'Tổng hợp'!$A:$S,15,0),
IF(G64=3650,VLOOKUP($B64,'Tổng hợp'!$A:$S,16,0),
IF(G64=5475,VLOOKUP($B64,'Tổng hợp'!$A:$S,17,0),
IF(G64=7300,VLOOKUP($B64,'Tổng hợp'!$A:$S,18,0),
IF(G64=10950,VLOOKUP($B64,'Tổng hợp'!$A:$S,19,0),
""))))))))))))))))))</f>
        <v>0.01986074766</v>
      </c>
      <c r="J64" s="95">
        <f t="shared" si="6"/>
        <v>0.07111168224</v>
      </c>
      <c r="K64" s="95">
        <f t="shared" si="7"/>
        <v>0.003011195545</v>
      </c>
      <c r="L64" s="95">
        <f t="shared" si="8"/>
        <v>0.07045245534</v>
      </c>
      <c r="M64" s="96">
        <f t="shared" si="9"/>
        <v>3445589188</v>
      </c>
      <c r="N64" s="92" t="b">
        <f t="shared" si="10"/>
        <v>0</v>
      </c>
      <c r="O64" s="93">
        <f t="shared" si="11"/>
        <v>-45728</v>
      </c>
      <c r="P64" s="94">
        <f t="shared" si="12"/>
        <v>0</v>
      </c>
      <c r="Q64" s="94">
        <f t="shared" si="13"/>
        <v>1</v>
      </c>
      <c r="R64" s="95" t="str">
        <f t="shared" si="14"/>
        <v/>
      </c>
      <c r="S64" s="95">
        <f>IF(Q64=1,VLOOKUP($B64,'Tổng hợp'!$A:$S,2,0),
IF(Q64=7,VLOOKUP($B64,'Tổng hợp'!$A:$S,3,0),
IF(Q64=14,VLOOKUP($B64,'Tổng hợp'!$A:$T,4,0),
IF(Q64=30,VLOOKUP($B64,'Tổng hợp'!$A:$T,5,0),
IF(Q64=60,VLOOKUP($B64,'Tổng hợp'!$A:$T,6,0),
IF(Q64=90,VLOOKUP($B64,'Tổng hợp'!$A:$T,7,0),
IF(Q64=180,VLOOKUP($B64,'Tổng hợp'!$A:$T,8,0),
IF(Q64=270,VLOOKUP($B64,'Tổng hợp'!$A:$T,9,0),
IF(Q64=365,VLOOKUP($B64,'Tổng hợp'!$A:$S,10,0),
IF(Q64=730,VLOOKUP($B64,'Tổng hợp'!$A:$S,11,0),
IF(Q64=1095,VLOOKUP($B64,'Tổng hợp'!$A:$S,12,0),
IF(Q64=1460,VLOOKUP($B64,'Tổng hợp'!$A:$S,13,0),
IF(Q64=1825,VLOOKUP($B64,'Tổng hợp'!$A:$S,14,0),
IF(Q64=2555,VLOOKUP($B64,'Tổng hợp'!$A:$S,15,0),
IF(Q64=3650,VLOOKUP($B64,'Tổng hợp'!$A:$S,16,0),
IF(Q64=5475,VLOOKUP($B64,'Tổng hợp'!$A:$S,17,0),
IF(Q64=7300,VLOOKUP($B64,'Tổng hợp'!$A:$S,18,0),
IF(Q64=10950,VLOOKUP($B64,'Tổng hợp'!$A:$S,19,0),
""))))))))))))))))))</f>
        <v>0.01476635514</v>
      </c>
      <c r="T64" s="95">
        <f t="shared" si="15"/>
        <v>0.05131</v>
      </c>
      <c r="U64" s="95">
        <f t="shared" si="28"/>
        <v>0</v>
      </c>
      <c r="V64" s="95">
        <f t="shared" si="16"/>
        <v>0.07024062831</v>
      </c>
      <c r="W64" s="96">
        <f t="shared" si="17"/>
        <v>0</v>
      </c>
      <c r="X64" s="92">
        <f t="shared" si="18"/>
        <v>45812</v>
      </c>
      <c r="Y64" s="93">
        <f t="shared" si="19"/>
        <v>152</v>
      </c>
      <c r="Z64" s="94">
        <f t="shared" si="20"/>
        <v>90</v>
      </c>
      <c r="AA64" s="94">
        <f t="shared" si="21"/>
        <v>180</v>
      </c>
      <c r="AB64" s="95">
        <f>IF(Z64=1,VLOOKUP($B64,'Tổng hợp'!$A:$S,2,0),
IF(Z64=7,VLOOKUP($B64,'Tổng hợp'!$A:$S,3,0),
IF(Z64=14,VLOOKUP($B64,'Tổng hợp'!$A:$T,4,0),
IF(Z64=30,VLOOKUP($B64,'Tổng hợp'!$A:$T,5,0),
IF(Z64=60,VLOOKUP($B64,'Tổng hợp'!$A:$T,6,0),
IF(Z64=90,VLOOKUP($B64,'Tổng hợp'!$A:$T,7,0),
IF(Z64=180,VLOOKUP($B64,'Tổng hợp'!$A:$T,8,0),
IF(Z64=270,VLOOKUP($B64,'Tổng hợp'!$A:$T,9,0),
IF(Z64=365,VLOOKUP($B64,'Tổng hợp'!$A:$S,10,0),
IF(Z64=730,VLOOKUP($B64,'Tổng hợp'!$A:$S,11,0),
IF(Z64=1095,VLOOKUP($B64,'Tổng hợp'!$A:$S,12,0),
IF(Z64=1460,VLOOKUP($B64,'Tổng hợp'!$A:$S,13,0),
IF(Z64=1825,VLOOKUP($B64,'Tổng hợp'!$A:$S,14,0),
IF(Z64=2555,VLOOKUP($B64,'Tổng hợp'!$A:$S,15,0),
IF(Z64=3650,VLOOKUP($B64,'Tổng hợp'!$A:$S,16,0),
IF(Z64=5475,VLOOKUP($B64,'Tổng hợp'!$A:$S,17,0),
IF(Z64=7300,VLOOKUP($B64,'Tổng hợp'!$A:$S,18,0),
IF(Z64=10950,VLOOKUP($B64,'Tổng hợp'!$A:$S,19,0),
""))))))))))))))))))</f>
        <v>0.01986074766</v>
      </c>
      <c r="AC64" s="95">
        <f>IF(AA64=1,VLOOKUP($B64,'Tổng hợp'!$A:$S,2,0),
IF(AA64=7,VLOOKUP($B64,'Tổng hợp'!$A:$S,3,0),
IF(AA64=14,VLOOKUP($B64,'Tổng hợp'!$A:$T,4,0),
IF(AA64=30,VLOOKUP($B64,'Tổng hợp'!$A:$T,5,0),
IF(AA64=60,VLOOKUP($B64,'Tổng hợp'!$A:$T,6,0),
IF(AA64=90,VLOOKUP($B64,'Tổng hợp'!$A:$T,7,0),
IF(AA64=180,VLOOKUP($B64,'Tổng hợp'!$A:$T,8,0),
IF(AA64=270,VLOOKUP($B64,'Tổng hợp'!$A:$T,9,0),
IF(AA64=365,VLOOKUP($B64,'Tổng hợp'!$A:$S,10,0),
IF(AA64=730,VLOOKUP($B64,'Tổng hợp'!$A:$S,11,0),
IF(AA64=1095,VLOOKUP($B64,'Tổng hợp'!$A:$S,12,0),
IF(AA64=1460,VLOOKUP($B64,'Tổng hợp'!$A:$S,13,0),
IF(AA64=1825,VLOOKUP($B64,'Tổng hợp'!$A:$S,14,0),
IF(AA64=2555,VLOOKUP($B64,'Tổng hợp'!$A:$S,15,0),
IF(AA64=3650,VLOOKUP($B64,'Tổng hợp'!$A:$S,16,0),
IF(AA64=5475,VLOOKUP($B64,'Tổng hợp'!$A:$S,17,0),
IF(AA64=7300,VLOOKUP($B64,'Tổng hợp'!$A:$S,18,0),
IF(AA64=10950,VLOOKUP($B64,'Tổng hợp'!$A:$S,19,0),
""))))))))))))))))))</f>
        <v>0.02011915888</v>
      </c>
      <c r="AD64" s="95">
        <f t="shared" si="22"/>
        <v>0.07134876428</v>
      </c>
      <c r="AE64" s="95">
        <f t="shared" si="23"/>
        <v>0.001776483894</v>
      </c>
      <c r="AF64" s="95">
        <f t="shared" si="24"/>
        <v>0.07036552055</v>
      </c>
      <c r="AG64" s="96">
        <f t="shared" si="25"/>
        <v>48603965134</v>
      </c>
      <c r="AH64" s="97">
        <f t="shared" si="26"/>
        <v>52049554322</v>
      </c>
      <c r="AI64" s="96">
        <f t="shared" si="27"/>
        <v>-621136402.9</v>
      </c>
      <c r="AJ64" s="9"/>
      <c r="AK64" s="12"/>
    </row>
    <row r="65" ht="16.5" customHeight="1">
      <c r="A65" s="90">
        <v>46.0</v>
      </c>
      <c r="B65" s="91">
        <f>HLOOKUP(B64,VBMA!$A:$A,VLOOKUP(B64,VBMA!A:AF,32,0) +1)</f>
        <v>45659</v>
      </c>
      <c r="C65" s="92">
        <f t="shared" si="1"/>
        <v>45812</v>
      </c>
      <c r="D65" s="92">
        <f t="shared" si="2"/>
        <v>45812</v>
      </c>
      <c r="E65" s="93">
        <f t="shared" si="3"/>
        <v>84</v>
      </c>
      <c r="F65" s="94">
        <f t="shared" si="4"/>
        <v>60</v>
      </c>
      <c r="G65" s="94">
        <f t="shared" si="5"/>
        <v>90</v>
      </c>
      <c r="H65" s="95">
        <f>IF(F65=1,VLOOKUP($B65,'Tổng hợp'!$A:$S,2,0),
IF(F65=7,VLOOKUP($B65,'Tổng hợp'!$A:$S,3,0),
IF(F65=14,VLOOKUP($B65,'Tổng hợp'!$A:$T,4,0),
IF(F65=30,VLOOKUP($B65,'Tổng hợp'!$A:$T,5,0),
IF(F65=60,VLOOKUP($B65,'Tổng hợp'!$A:$T,6,0),
IF(F65=90,VLOOKUP($B65,'Tổng hợp'!$A:$T,7,0),
IF(F65=180,VLOOKUP($B65,'Tổng hợp'!$A:$T,8,0),
IF(F65=270,VLOOKUP($B65,'Tổng hợp'!$A:$T,9,0),
IF(F65=365,VLOOKUP($B65,'Tổng hợp'!$A:$S,10,0),
IF(F65=730,VLOOKUP($B65,'Tổng hợp'!$A:$S,11,0),
IF(F65=1095,VLOOKUP($B65,'Tổng hợp'!$A:$S,12,0),
IF(F65=1460,VLOOKUP($B65,'Tổng hợp'!$A:$S,13,0),
IF(F65=1825,VLOOKUP($B65,'Tổng hợp'!$A:$S,14,0),
IF(F65=2555,VLOOKUP($B65,'Tổng hợp'!$A:$S,15,0),
IF(F65=3650,VLOOKUP($B65,'Tổng hợp'!$A:$S,16,0),
IF(F65=5475,VLOOKUP($B65,'Tổng hợp'!$A:$S,17,0),
IF(F65=7300,VLOOKUP($B65,'Tổng hợp'!$A:$S,18,0),
IF(F65=10950,VLOOKUP($B65,'Tổng hợp'!$A:$S,19,0),
""))))))))))))))))))</f>
        <v>0.01952891791</v>
      </c>
      <c r="I65" s="95">
        <f>IF(G65=1,VLOOKUP($B65,'Tổng hợp'!$A:$S,2,0),
IF(G65=7,VLOOKUP($B65,'Tổng hợp'!$A:$S,3,0),
IF(G65=14,VLOOKUP($B65,'Tổng hợp'!$A:$T,4,0),
IF(G65=30,VLOOKUP($B65,'Tổng hợp'!$A:$T,5,0),
IF(G65=60,VLOOKUP($B65,'Tổng hợp'!$A:$T,6,0),
IF(G65=90,VLOOKUP($B65,'Tổng hợp'!$A:$T,7,0),
IF(G65=180,VLOOKUP($B65,'Tổng hợp'!$A:$T,8,0),
IF(G65=270,VLOOKUP($B65,'Tổng hợp'!$A:$T,9,0),
IF(G65=365,VLOOKUP($B65,'Tổng hợp'!$A:$S,10,0),
IF(G65=730,VLOOKUP($B65,'Tổng hợp'!$A:$S,11,0),
IF(G65=1095,VLOOKUP($B65,'Tổng hợp'!$A:$S,12,0),
IF(G65=1460,VLOOKUP($B65,'Tổng hợp'!$A:$S,13,0),
IF(G65=1825,VLOOKUP($B65,'Tổng hợp'!$A:$S,14,0),
IF(G65=2555,VLOOKUP($B65,'Tổng hợp'!$A:$S,15,0),
IF(G65=3650,VLOOKUP($B65,'Tổng hợp'!$A:$S,16,0),
IF(G65=5475,VLOOKUP($B65,'Tổng hợp'!$A:$S,17,0),
IF(G65=7300,VLOOKUP($B65,'Tổng hợp'!$A:$S,18,0),
IF(G65=10950,VLOOKUP($B65,'Tổng hợp'!$A:$S,19,0),
""))))))))))))))))))</f>
        <v>0.01960261194</v>
      </c>
      <c r="J65" s="95">
        <f t="shared" si="6"/>
        <v>0.07089787313</v>
      </c>
      <c r="K65" s="95">
        <f t="shared" si="7"/>
        <v>-0.0008934355014</v>
      </c>
      <c r="L65" s="95">
        <f t="shared" si="8"/>
        <v>0.07017790086</v>
      </c>
      <c r="M65" s="96">
        <f t="shared" si="9"/>
        <v>3445792602</v>
      </c>
      <c r="N65" s="92" t="b">
        <f t="shared" si="10"/>
        <v>0</v>
      </c>
      <c r="O65" s="93">
        <f t="shared" si="11"/>
        <v>-45728</v>
      </c>
      <c r="P65" s="94">
        <f t="shared" si="12"/>
        <v>0</v>
      </c>
      <c r="Q65" s="94">
        <f t="shared" si="13"/>
        <v>1</v>
      </c>
      <c r="R65" s="95" t="str">
        <f t="shared" si="14"/>
        <v/>
      </c>
      <c r="S65" s="95">
        <f>IF(Q65=1,VLOOKUP($B65,'Tổng hợp'!$A:$S,2,0),
IF(Q65=7,VLOOKUP($B65,'Tổng hợp'!$A:$S,3,0),
IF(Q65=14,VLOOKUP($B65,'Tổng hợp'!$A:$T,4,0),
IF(Q65=30,VLOOKUP($B65,'Tổng hợp'!$A:$T,5,0),
IF(Q65=60,VLOOKUP($B65,'Tổng hợp'!$A:$T,6,0),
IF(Q65=90,VLOOKUP($B65,'Tổng hợp'!$A:$T,7,0),
IF(Q65=180,VLOOKUP($B65,'Tổng hợp'!$A:$T,8,0),
IF(Q65=270,VLOOKUP($B65,'Tổng hợp'!$A:$T,9,0),
IF(Q65=365,VLOOKUP($B65,'Tổng hợp'!$A:$S,10,0),
IF(Q65=730,VLOOKUP($B65,'Tổng hợp'!$A:$S,11,0),
IF(Q65=1095,VLOOKUP($B65,'Tổng hợp'!$A:$S,12,0),
IF(Q65=1460,VLOOKUP($B65,'Tổng hợp'!$A:$S,13,0),
IF(Q65=1825,VLOOKUP($B65,'Tổng hợp'!$A:$S,14,0),
IF(Q65=2555,VLOOKUP($B65,'Tổng hợp'!$A:$S,15,0),
IF(Q65=3650,VLOOKUP($B65,'Tổng hợp'!$A:$S,16,0),
IF(Q65=5475,VLOOKUP($B65,'Tổng hợp'!$A:$S,17,0),
IF(Q65=7300,VLOOKUP($B65,'Tổng hợp'!$A:$S,18,0),
IF(Q65=10950,VLOOKUP($B65,'Tổng hợp'!$A:$S,19,0),
""))))))))))))))))))</f>
        <v>0.01503358209</v>
      </c>
      <c r="T65" s="95">
        <f t="shared" si="15"/>
        <v>0.05131</v>
      </c>
      <c r="U65" s="95">
        <f t="shared" si="28"/>
        <v>0</v>
      </c>
      <c r="V65" s="95">
        <f t="shared" si="16"/>
        <v>0.07024062831</v>
      </c>
      <c r="W65" s="96">
        <f t="shared" si="17"/>
        <v>0</v>
      </c>
      <c r="X65" s="92">
        <f t="shared" si="18"/>
        <v>45812</v>
      </c>
      <c r="Y65" s="93">
        <f t="shared" si="19"/>
        <v>153</v>
      </c>
      <c r="Z65" s="94">
        <f t="shared" si="20"/>
        <v>90</v>
      </c>
      <c r="AA65" s="94">
        <f t="shared" si="21"/>
        <v>180</v>
      </c>
      <c r="AB65" s="95">
        <f>IF(Z65=1,VLOOKUP($B65,'Tổng hợp'!$A:$S,2,0),
IF(Z65=7,VLOOKUP($B65,'Tổng hợp'!$A:$S,3,0),
IF(Z65=14,VLOOKUP($B65,'Tổng hợp'!$A:$T,4,0),
IF(Z65=30,VLOOKUP($B65,'Tổng hợp'!$A:$T,5,0),
IF(Z65=60,VLOOKUP($B65,'Tổng hợp'!$A:$T,6,0),
IF(Z65=90,VLOOKUP($B65,'Tổng hợp'!$A:$T,7,0),
IF(Z65=180,VLOOKUP($B65,'Tổng hợp'!$A:$T,8,0),
IF(Z65=270,VLOOKUP($B65,'Tổng hợp'!$A:$T,9,0),
IF(Z65=365,VLOOKUP($B65,'Tổng hợp'!$A:$S,10,0),
IF(Z65=730,VLOOKUP($B65,'Tổng hợp'!$A:$S,11,0),
IF(Z65=1095,VLOOKUP($B65,'Tổng hợp'!$A:$S,12,0),
IF(Z65=1460,VLOOKUP($B65,'Tổng hợp'!$A:$S,13,0),
IF(Z65=1825,VLOOKUP($B65,'Tổng hợp'!$A:$S,14,0),
IF(Z65=2555,VLOOKUP($B65,'Tổng hợp'!$A:$S,15,0),
IF(Z65=3650,VLOOKUP($B65,'Tổng hợp'!$A:$S,16,0),
IF(Z65=5475,VLOOKUP($B65,'Tổng hợp'!$A:$S,17,0),
IF(Z65=7300,VLOOKUP($B65,'Tổng hợp'!$A:$S,18,0),
IF(Z65=10950,VLOOKUP($B65,'Tổng hợp'!$A:$S,19,0),
""))))))))))))))))))</f>
        <v>0.01960261194</v>
      </c>
      <c r="AC65" s="95">
        <f>IF(AA65=1,VLOOKUP($B65,'Tổng hợp'!$A:$S,2,0),
IF(AA65=7,VLOOKUP($B65,'Tổng hợp'!$A:$S,3,0),
IF(AA65=14,VLOOKUP($B65,'Tổng hợp'!$A:$T,4,0),
IF(AA65=30,VLOOKUP($B65,'Tổng hợp'!$A:$T,5,0),
IF(AA65=60,VLOOKUP($B65,'Tổng hợp'!$A:$T,6,0),
IF(AA65=90,VLOOKUP($B65,'Tổng hợp'!$A:$T,7,0),
IF(AA65=180,VLOOKUP($B65,'Tổng hợp'!$A:$T,8,0),
IF(AA65=270,VLOOKUP($B65,'Tổng hợp'!$A:$T,9,0),
IF(AA65=365,VLOOKUP($B65,'Tổng hợp'!$A:$S,10,0),
IF(AA65=730,VLOOKUP($B65,'Tổng hợp'!$A:$S,11,0),
IF(AA65=1095,VLOOKUP($B65,'Tổng hợp'!$A:$S,12,0),
IF(AA65=1460,VLOOKUP($B65,'Tổng hợp'!$A:$S,13,0),
IF(AA65=1825,VLOOKUP($B65,'Tổng hợp'!$A:$S,14,0),
IF(AA65=2555,VLOOKUP($B65,'Tổng hợp'!$A:$S,15,0),
IF(AA65=3650,VLOOKUP($B65,'Tổng hợp'!$A:$S,16,0),
IF(AA65=5475,VLOOKUP($B65,'Tổng hợp'!$A:$S,17,0),
IF(AA65=7300,VLOOKUP($B65,'Tổng hợp'!$A:$S,18,0),
IF(AA65=10950,VLOOKUP($B65,'Tổng hợp'!$A:$S,19,0),
""))))))))))))))))))</f>
        <v>0.02004477612</v>
      </c>
      <c r="AD65" s="95">
        <f t="shared" si="22"/>
        <v>0.07122212687</v>
      </c>
      <c r="AE65" s="95">
        <f t="shared" si="23"/>
        <v>0.001521941679</v>
      </c>
      <c r="AF65" s="95">
        <f t="shared" si="24"/>
        <v>0.07034761184</v>
      </c>
      <c r="AG65" s="96">
        <f t="shared" si="25"/>
        <v>48595251787</v>
      </c>
      <c r="AH65" s="97">
        <f t="shared" si="26"/>
        <v>52041044389</v>
      </c>
      <c r="AI65" s="96">
        <f t="shared" si="27"/>
        <v>-629646336.3</v>
      </c>
      <c r="AJ65" s="9"/>
      <c r="AK65" s="12"/>
    </row>
    <row r="66" ht="16.5" customHeight="1">
      <c r="A66" s="90">
        <v>47.0</v>
      </c>
      <c r="B66" s="91">
        <f>HLOOKUP(B65,VBMA!$A:$A,VLOOKUP(B65,VBMA!A:AF,32,0) +1)</f>
        <v>45657</v>
      </c>
      <c r="C66" s="92">
        <f t="shared" si="1"/>
        <v>45812</v>
      </c>
      <c r="D66" s="92">
        <f t="shared" si="2"/>
        <v>45812</v>
      </c>
      <c r="E66" s="93">
        <f t="shared" si="3"/>
        <v>84</v>
      </c>
      <c r="F66" s="94">
        <f t="shared" si="4"/>
        <v>60</v>
      </c>
      <c r="G66" s="94">
        <f t="shared" si="5"/>
        <v>90</v>
      </c>
      <c r="H66" s="95">
        <f>IF(F66=1,VLOOKUP($B66,'Tổng hợp'!$A:$S,2,0),
IF(F66=7,VLOOKUP($B66,'Tổng hợp'!$A:$S,3,0),
IF(F66=14,VLOOKUP($B66,'Tổng hợp'!$A:$T,4,0),
IF(F66=30,VLOOKUP($B66,'Tổng hợp'!$A:$T,5,0),
IF(F66=60,VLOOKUP($B66,'Tổng hợp'!$A:$T,6,0),
IF(F66=90,VLOOKUP($B66,'Tổng hợp'!$A:$T,7,0),
IF(F66=180,VLOOKUP($B66,'Tổng hợp'!$A:$T,8,0),
IF(F66=270,VLOOKUP($B66,'Tổng hợp'!$A:$T,9,0),
IF(F66=365,VLOOKUP($B66,'Tổng hợp'!$A:$S,10,0),
IF(F66=730,VLOOKUP($B66,'Tổng hợp'!$A:$S,11,0),
IF(F66=1095,VLOOKUP($B66,'Tổng hợp'!$A:$S,12,0),
IF(F66=1460,VLOOKUP($B66,'Tổng hợp'!$A:$S,13,0),
IF(F66=1825,VLOOKUP($B66,'Tổng hợp'!$A:$S,14,0),
IF(F66=2555,VLOOKUP($B66,'Tổng hợp'!$A:$S,15,0),
IF(F66=3650,VLOOKUP($B66,'Tổng hợp'!$A:$S,16,0),
IF(F66=5475,VLOOKUP($B66,'Tổng hợp'!$A:$S,17,0),
IF(F66=7300,VLOOKUP($B66,'Tổng hợp'!$A:$S,18,0),
IF(F66=10950,VLOOKUP($B66,'Tổng hợp'!$A:$S,19,0),
""))))))))))))))))))</f>
        <v>0.01956429171</v>
      </c>
      <c r="I66" s="95">
        <f>IF(G66=1,VLOOKUP($B66,'Tổng hợp'!$A:$S,2,0),
IF(G66=7,VLOOKUP($B66,'Tổng hợp'!$A:$S,3,0),
IF(G66=14,VLOOKUP($B66,'Tổng hợp'!$A:$T,4,0),
IF(G66=30,VLOOKUP($B66,'Tổng hợp'!$A:$T,5,0),
IF(G66=60,VLOOKUP($B66,'Tổng hợp'!$A:$T,6,0),
IF(G66=90,VLOOKUP($B66,'Tổng hợp'!$A:$T,7,0),
IF(G66=180,VLOOKUP($B66,'Tổng hợp'!$A:$T,8,0),
IF(G66=270,VLOOKUP($B66,'Tổng hợp'!$A:$T,9,0),
IF(G66=365,VLOOKUP($B66,'Tổng hợp'!$A:$S,10,0),
IF(G66=730,VLOOKUP($B66,'Tổng hợp'!$A:$S,11,0),
IF(G66=1095,VLOOKUP($B66,'Tổng hợp'!$A:$S,12,0),
IF(G66=1460,VLOOKUP($B66,'Tổng hợp'!$A:$S,13,0),
IF(G66=1825,VLOOKUP($B66,'Tổng hợp'!$A:$S,14,0),
IF(G66=2555,VLOOKUP($B66,'Tổng hợp'!$A:$S,15,0),
IF(G66=3650,VLOOKUP($B66,'Tổng hợp'!$A:$S,16,0),
IF(G66=5475,VLOOKUP($B66,'Tổng hợp'!$A:$S,17,0),
IF(G66=7300,VLOOKUP($B66,'Tổng hợp'!$A:$S,18,0),
IF(G66=10950,VLOOKUP($B66,'Tổng hợp'!$A:$S,19,0),
""))))))))))))))))))</f>
        <v>0.01967298222</v>
      </c>
      <c r="J66" s="95">
        <f t="shared" si="6"/>
        <v>0.07096124412</v>
      </c>
      <c r="K66" s="95">
        <f t="shared" si="7"/>
        <v>-0.002460558937</v>
      </c>
      <c r="L66" s="95">
        <f t="shared" si="8"/>
        <v>0.07006800956</v>
      </c>
      <c r="M66" s="96">
        <f t="shared" si="9"/>
        <v>3445874037</v>
      </c>
      <c r="N66" s="92" t="b">
        <f t="shared" si="10"/>
        <v>0</v>
      </c>
      <c r="O66" s="93">
        <f t="shared" si="11"/>
        <v>-45728</v>
      </c>
      <c r="P66" s="94">
        <f t="shared" si="12"/>
        <v>0</v>
      </c>
      <c r="Q66" s="94">
        <f t="shared" si="13"/>
        <v>1</v>
      </c>
      <c r="R66" s="95" t="str">
        <f t="shared" si="14"/>
        <v/>
      </c>
      <c r="S66" s="95">
        <f>IF(Q66=1,VLOOKUP($B66,'Tổng hợp'!$A:$S,2,0),
IF(Q66=7,VLOOKUP($B66,'Tổng hợp'!$A:$S,3,0),
IF(Q66=14,VLOOKUP($B66,'Tổng hợp'!$A:$T,4,0),
IF(Q66=30,VLOOKUP($B66,'Tổng hợp'!$A:$T,5,0),
IF(Q66=60,VLOOKUP($B66,'Tổng hợp'!$A:$T,6,0),
IF(Q66=90,VLOOKUP($B66,'Tổng hợp'!$A:$T,7,0),
IF(Q66=180,VLOOKUP($B66,'Tổng hợp'!$A:$T,8,0),
IF(Q66=270,VLOOKUP($B66,'Tổng hợp'!$A:$T,9,0),
IF(Q66=365,VLOOKUP($B66,'Tổng hợp'!$A:$S,10,0),
IF(Q66=730,VLOOKUP($B66,'Tổng hợp'!$A:$S,11,0),
IF(Q66=1095,VLOOKUP($B66,'Tổng hợp'!$A:$S,12,0),
IF(Q66=1460,VLOOKUP($B66,'Tổng hợp'!$A:$S,13,0),
IF(Q66=1825,VLOOKUP($B66,'Tổng hợp'!$A:$S,14,0),
IF(Q66=2555,VLOOKUP($B66,'Tổng hợp'!$A:$S,15,0),
IF(Q66=3650,VLOOKUP($B66,'Tổng hợp'!$A:$S,16,0),
IF(Q66=5475,VLOOKUP($B66,'Tổng hợp'!$A:$S,17,0),
IF(Q66=7300,VLOOKUP($B66,'Tổng hợp'!$A:$S,18,0),
IF(Q66=10950,VLOOKUP($B66,'Tổng hợp'!$A:$S,19,0),
""))))))))))))))))))</f>
        <v>0.01438337742</v>
      </c>
      <c r="T66" s="95">
        <f t="shared" si="15"/>
        <v>0.05131</v>
      </c>
      <c r="U66" s="95">
        <f t="shared" si="28"/>
        <v>0</v>
      </c>
      <c r="V66" s="95">
        <f t="shared" si="16"/>
        <v>0.07024062831</v>
      </c>
      <c r="W66" s="96">
        <f t="shared" si="17"/>
        <v>0</v>
      </c>
      <c r="X66" s="92">
        <f t="shared" si="18"/>
        <v>45812</v>
      </c>
      <c r="Y66" s="93">
        <f t="shared" si="19"/>
        <v>155</v>
      </c>
      <c r="Z66" s="94">
        <f t="shared" si="20"/>
        <v>90</v>
      </c>
      <c r="AA66" s="94">
        <f t="shared" si="21"/>
        <v>180</v>
      </c>
      <c r="AB66" s="95">
        <f>IF(Z66=1,VLOOKUP($B66,'Tổng hợp'!$A:$S,2,0),
IF(Z66=7,VLOOKUP($B66,'Tổng hợp'!$A:$S,3,0),
IF(Z66=14,VLOOKUP($B66,'Tổng hợp'!$A:$T,4,0),
IF(Z66=30,VLOOKUP($B66,'Tổng hợp'!$A:$T,5,0),
IF(Z66=60,VLOOKUP($B66,'Tổng hợp'!$A:$T,6,0),
IF(Z66=90,VLOOKUP($B66,'Tổng hợp'!$A:$T,7,0),
IF(Z66=180,VLOOKUP($B66,'Tổng hợp'!$A:$T,8,0),
IF(Z66=270,VLOOKUP($B66,'Tổng hợp'!$A:$T,9,0),
IF(Z66=365,VLOOKUP($B66,'Tổng hợp'!$A:$S,10,0),
IF(Z66=730,VLOOKUP($B66,'Tổng hợp'!$A:$S,11,0),
IF(Z66=1095,VLOOKUP($B66,'Tổng hợp'!$A:$S,12,0),
IF(Z66=1460,VLOOKUP($B66,'Tổng hợp'!$A:$S,13,0),
IF(Z66=1825,VLOOKUP($B66,'Tổng hợp'!$A:$S,14,0),
IF(Z66=2555,VLOOKUP($B66,'Tổng hợp'!$A:$S,15,0),
IF(Z66=3650,VLOOKUP($B66,'Tổng hợp'!$A:$S,16,0),
IF(Z66=5475,VLOOKUP($B66,'Tổng hợp'!$A:$S,17,0),
IF(Z66=7300,VLOOKUP($B66,'Tổng hợp'!$A:$S,18,0),
IF(Z66=10950,VLOOKUP($B66,'Tổng hợp'!$A:$S,19,0),
""))))))))))))))))))</f>
        <v>0.01967298222</v>
      </c>
      <c r="AC66" s="95">
        <f>IF(AA66=1,VLOOKUP($B66,'Tổng hợp'!$A:$S,2,0),
IF(AA66=7,VLOOKUP($B66,'Tổng hợp'!$A:$S,3,0),
IF(AA66=14,VLOOKUP($B66,'Tổng hợp'!$A:$T,4,0),
IF(AA66=30,VLOOKUP($B66,'Tổng hợp'!$A:$T,5,0),
IF(AA66=60,VLOOKUP($B66,'Tổng hợp'!$A:$T,6,0),
IF(AA66=90,VLOOKUP($B66,'Tổng hợp'!$A:$T,7,0),
IF(AA66=180,VLOOKUP($B66,'Tổng hợp'!$A:$T,8,0),
IF(AA66=270,VLOOKUP($B66,'Tổng hợp'!$A:$T,9,0),
IF(AA66=365,VLOOKUP($B66,'Tổng hợp'!$A:$S,10,0),
IF(AA66=730,VLOOKUP($B66,'Tổng hợp'!$A:$S,11,0),
IF(AA66=1095,VLOOKUP($B66,'Tổng hợp'!$A:$S,12,0),
IF(AA66=1460,VLOOKUP($B66,'Tổng hợp'!$A:$S,13,0),
IF(AA66=1825,VLOOKUP($B66,'Tổng hợp'!$A:$S,14,0),
IF(AA66=2555,VLOOKUP($B66,'Tổng hợp'!$A:$S,15,0),
IF(AA66=3650,VLOOKUP($B66,'Tổng hợp'!$A:$S,16,0),
IF(AA66=5475,VLOOKUP($B66,'Tổng hợp'!$A:$S,17,0),
IF(AA66=7300,VLOOKUP($B66,'Tổng hợp'!$A:$S,18,0),
IF(AA66=10950,VLOOKUP($B66,'Tổng hợp'!$A:$S,19,0),
""))))))))))))))))))</f>
        <v>0.01985413307</v>
      </c>
      <c r="AD66" s="95">
        <f t="shared" si="22"/>
        <v>0.07111381339</v>
      </c>
      <c r="AE66" s="95">
        <f t="shared" si="23"/>
        <v>-0.00224068753</v>
      </c>
      <c r="AF66" s="95">
        <f t="shared" si="24"/>
        <v>0.0700834172</v>
      </c>
      <c r="AG66" s="96">
        <f t="shared" si="25"/>
        <v>48582245517</v>
      </c>
      <c r="AH66" s="97">
        <f t="shared" si="26"/>
        <v>52028119554</v>
      </c>
      <c r="AI66" s="96">
        <f t="shared" si="27"/>
        <v>-642571171.5</v>
      </c>
      <c r="AJ66" s="9"/>
      <c r="AK66" s="12"/>
    </row>
    <row r="67" ht="16.5" customHeight="1">
      <c r="A67" s="90">
        <v>48.0</v>
      </c>
      <c r="B67" s="91">
        <f>HLOOKUP(B66,VBMA!$A:$A,VLOOKUP(B66,VBMA!A:AF,32,0) +1)</f>
        <v>45656</v>
      </c>
      <c r="C67" s="92">
        <f t="shared" si="1"/>
        <v>45812</v>
      </c>
      <c r="D67" s="92">
        <f t="shared" si="2"/>
        <v>45812</v>
      </c>
      <c r="E67" s="93">
        <f t="shared" si="3"/>
        <v>84</v>
      </c>
      <c r="F67" s="94">
        <f t="shared" si="4"/>
        <v>60</v>
      </c>
      <c r="G67" s="94">
        <f t="shared" si="5"/>
        <v>90</v>
      </c>
      <c r="H67" s="95">
        <f>IF(F67=1,VLOOKUP($B67,'Tổng hợp'!$A:$S,2,0),
IF(F67=7,VLOOKUP($B67,'Tổng hợp'!$A:$S,3,0),
IF(F67=14,VLOOKUP($B67,'Tổng hợp'!$A:$T,4,0),
IF(F67=30,VLOOKUP($B67,'Tổng hợp'!$A:$T,5,0),
IF(F67=60,VLOOKUP($B67,'Tổng hợp'!$A:$T,6,0),
IF(F67=90,VLOOKUP($B67,'Tổng hợp'!$A:$T,7,0),
IF(F67=180,VLOOKUP($B67,'Tổng hợp'!$A:$T,8,0),
IF(F67=270,VLOOKUP($B67,'Tổng hợp'!$A:$T,9,0),
IF(F67=365,VLOOKUP($B67,'Tổng hợp'!$A:$S,10,0),
IF(F67=730,VLOOKUP($B67,'Tổng hợp'!$A:$S,11,0),
IF(F67=1095,VLOOKUP($B67,'Tổng hợp'!$A:$S,12,0),
IF(F67=1460,VLOOKUP($B67,'Tổng hợp'!$A:$S,13,0),
IF(F67=1825,VLOOKUP($B67,'Tổng hợp'!$A:$S,14,0),
IF(F67=2555,VLOOKUP($B67,'Tổng hợp'!$A:$S,15,0),
IF(F67=3650,VLOOKUP($B67,'Tổng hợp'!$A:$S,16,0),
IF(F67=5475,VLOOKUP($B67,'Tổng hợp'!$A:$S,17,0),
IF(F67=7300,VLOOKUP($B67,'Tổng hợp'!$A:$S,18,0),
IF(F67=10950,VLOOKUP($B67,'Tổng hợp'!$A:$S,19,0),
""))))))))))))))))))</f>
        <v>0.01970840133</v>
      </c>
      <c r="I67" s="95">
        <f>IF(G67=1,VLOOKUP($B67,'Tổng hợp'!$A:$S,2,0),
IF(G67=7,VLOOKUP($B67,'Tổng hợp'!$A:$S,3,0),
IF(G67=14,VLOOKUP($B67,'Tổng hợp'!$A:$T,4,0),
IF(G67=30,VLOOKUP($B67,'Tổng hợp'!$A:$T,5,0),
IF(G67=60,VLOOKUP($B67,'Tổng hợp'!$A:$T,6,0),
IF(G67=90,VLOOKUP($B67,'Tổng hợp'!$A:$T,7,0),
IF(G67=180,VLOOKUP($B67,'Tổng hợp'!$A:$T,8,0),
IF(G67=270,VLOOKUP($B67,'Tổng hợp'!$A:$T,9,0),
IF(G67=365,VLOOKUP($B67,'Tổng hợp'!$A:$S,10,0),
IF(G67=730,VLOOKUP($B67,'Tổng hợp'!$A:$S,11,0),
IF(G67=1095,VLOOKUP($B67,'Tổng hợp'!$A:$S,12,0),
IF(G67=1460,VLOOKUP($B67,'Tổng hợp'!$A:$S,13,0),
IF(G67=1825,VLOOKUP($B67,'Tổng hợp'!$A:$S,14,0),
IF(G67=2555,VLOOKUP($B67,'Tổng hợp'!$A:$S,15,0),
IF(G67=3650,VLOOKUP($B67,'Tổng hợp'!$A:$S,16,0),
IF(G67=5475,VLOOKUP($B67,'Tổng hợp'!$A:$S,17,0),
IF(G67=7300,VLOOKUP($B67,'Tổng hợp'!$A:$S,18,0),
IF(G67=10950,VLOOKUP($B67,'Tổng hợp'!$A:$S,19,0),
""))))))))))))))))))</f>
        <v>0.01985547895</v>
      </c>
      <c r="J67" s="95">
        <f t="shared" si="6"/>
        <v>0.07113606343</v>
      </c>
      <c r="K67" s="95">
        <f t="shared" si="7"/>
        <v>-0.002701257844</v>
      </c>
      <c r="L67" s="95">
        <f t="shared" si="8"/>
        <v>0.0700511463</v>
      </c>
      <c r="M67" s="96">
        <f t="shared" si="9"/>
        <v>3445886534</v>
      </c>
      <c r="N67" s="92" t="b">
        <f t="shared" si="10"/>
        <v>0</v>
      </c>
      <c r="O67" s="93">
        <f t="shared" si="11"/>
        <v>-45728</v>
      </c>
      <c r="P67" s="94">
        <f t="shared" si="12"/>
        <v>0</v>
      </c>
      <c r="Q67" s="94">
        <f t="shared" si="13"/>
        <v>1</v>
      </c>
      <c r="R67" s="95" t="str">
        <f t="shared" si="14"/>
        <v/>
      </c>
      <c r="S67" s="95">
        <f>IF(Q67=1,VLOOKUP($B67,'Tổng hợp'!$A:$S,2,0),
IF(Q67=7,VLOOKUP($B67,'Tổng hợp'!$A:$S,3,0),
IF(Q67=14,VLOOKUP($B67,'Tổng hợp'!$A:$T,4,0),
IF(Q67=30,VLOOKUP($B67,'Tổng hợp'!$A:$T,5,0),
IF(Q67=60,VLOOKUP($B67,'Tổng hợp'!$A:$T,6,0),
IF(Q67=90,VLOOKUP($B67,'Tổng hợp'!$A:$T,7,0),
IF(Q67=180,VLOOKUP($B67,'Tổng hợp'!$A:$T,8,0),
IF(Q67=270,VLOOKUP($B67,'Tổng hợp'!$A:$T,9,0),
IF(Q67=365,VLOOKUP($B67,'Tổng hợp'!$A:$S,10,0),
IF(Q67=730,VLOOKUP($B67,'Tổng hợp'!$A:$S,11,0),
IF(Q67=1095,VLOOKUP($B67,'Tổng hợp'!$A:$S,12,0),
IF(Q67=1460,VLOOKUP($B67,'Tổng hợp'!$A:$S,13,0),
IF(Q67=1825,VLOOKUP($B67,'Tổng hợp'!$A:$S,14,0),
IF(Q67=2555,VLOOKUP($B67,'Tổng hợp'!$A:$S,15,0),
IF(Q67=3650,VLOOKUP($B67,'Tổng hợp'!$A:$S,16,0),
IF(Q67=5475,VLOOKUP($B67,'Tổng hợp'!$A:$S,17,0),
IF(Q67=7300,VLOOKUP($B67,'Tổng hợp'!$A:$S,18,0),
IF(Q67=10950,VLOOKUP($B67,'Tổng hợp'!$A:$S,19,0),
""))))))))))))))))))</f>
        <v>0.01095728283</v>
      </c>
      <c r="T67" s="95">
        <f t="shared" si="15"/>
        <v>0.05131</v>
      </c>
      <c r="U67" s="95">
        <f t="shared" si="28"/>
        <v>0</v>
      </c>
      <c r="V67" s="95">
        <f t="shared" si="16"/>
        <v>0.07024062831</v>
      </c>
      <c r="W67" s="96">
        <f t="shared" si="17"/>
        <v>0</v>
      </c>
      <c r="X67" s="92">
        <f t="shared" si="18"/>
        <v>45812</v>
      </c>
      <c r="Y67" s="93">
        <f t="shared" si="19"/>
        <v>156</v>
      </c>
      <c r="Z67" s="94">
        <f t="shared" si="20"/>
        <v>90</v>
      </c>
      <c r="AA67" s="94">
        <f t="shared" si="21"/>
        <v>180</v>
      </c>
      <c r="AB67" s="95">
        <f>IF(Z67=1,VLOOKUP($B67,'Tổng hợp'!$A:$S,2,0),
IF(Z67=7,VLOOKUP($B67,'Tổng hợp'!$A:$S,3,0),
IF(Z67=14,VLOOKUP($B67,'Tổng hợp'!$A:$T,4,0),
IF(Z67=30,VLOOKUP($B67,'Tổng hợp'!$A:$T,5,0),
IF(Z67=60,VLOOKUP($B67,'Tổng hợp'!$A:$T,6,0),
IF(Z67=90,VLOOKUP($B67,'Tổng hợp'!$A:$T,7,0),
IF(Z67=180,VLOOKUP($B67,'Tổng hợp'!$A:$T,8,0),
IF(Z67=270,VLOOKUP($B67,'Tổng hợp'!$A:$T,9,0),
IF(Z67=365,VLOOKUP($B67,'Tổng hợp'!$A:$S,10,0),
IF(Z67=730,VLOOKUP($B67,'Tổng hợp'!$A:$S,11,0),
IF(Z67=1095,VLOOKUP($B67,'Tổng hợp'!$A:$S,12,0),
IF(Z67=1460,VLOOKUP($B67,'Tổng hợp'!$A:$S,13,0),
IF(Z67=1825,VLOOKUP($B67,'Tổng hợp'!$A:$S,14,0),
IF(Z67=2555,VLOOKUP($B67,'Tổng hợp'!$A:$S,15,0),
IF(Z67=3650,VLOOKUP($B67,'Tổng hợp'!$A:$S,16,0),
IF(Z67=5475,VLOOKUP($B67,'Tổng hợp'!$A:$S,17,0),
IF(Z67=7300,VLOOKUP($B67,'Tổng hợp'!$A:$S,18,0),
IF(Z67=10950,VLOOKUP($B67,'Tổng hợp'!$A:$S,19,0),
""))))))))))))))))))</f>
        <v>0.01985547895</v>
      </c>
      <c r="AC67" s="95">
        <f>IF(AA67=1,VLOOKUP($B67,'Tổng hợp'!$A:$S,2,0),
IF(AA67=7,VLOOKUP($B67,'Tổng hợp'!$A:$S,3,0),
IF(AA67=14,VLOOKUP($B67,'Tổng hợp'!$A:$T,4,0),
IF(AA67=30,VLOOKUP($B67,'Tổng hợp'!$A:$T,5,0),
IF(AA67=60,VLOOKUP($B67,'Tổng hợp'!$A:$T,6,0),
IF(AA67=90,VLOOKUP($B67,'Tổng hợp'!$A:$T,7,0),
IF(AA67=180,VLOOKUP($B67,'Tổng hợp'!$A:$T,8,0),
IF(AA67=270,VLOOKUP($B67,'Tổng hợp'!$A:$T,9,0),
IF(AA67=365,VLOOKUP($B67,'Tổng hợp'!$A:$S,10,0),
IF(AA67=730,VLOOKUP($B67,'Tổng hợp'!$A:$S,11,0),
IF(AA67=1095,VLOOKUP($B67,'Tổng hợp'!$A:$S,12,0),
IF(AA67=1460,VLOOKUP($B67,'Tổng hợp'!$A:$S,13,0),
IF(AA67=1825,VLOOKUP($B67,'Tổng hợp'!$A:$S,14,0),
IF(AA67=2555,VLOOKUP($B67,'Tổng hợp'!$A:$S,15,0),
IF(AA67=3650,VLOOKUP($B67,'Tổng hợp'!$A:$S,16,0),
IF(AA67=5475,VLOOKUP($B67,'Tổng hợp'!$A:$S,17,0),
IF(AA67=7300,VLOOKUP($B67,'Tổng hợp'!$A:$S,18,0),
IF(AA67=10950,VLOOKUP($B67,'Tổng hợp'!$A:$S,19,0),
""))))))))))))))))))</f>
        <v>0.02000255657</v>
      </c>
      <c r="AD67" s="95">
        <f t="shared" si="22"/>
        <v>0.07127333587</v>
      </c>
      <c r="AE67" s="95">
        <f t="shared" si="23"/>
        <v>0.0005892545828</v>
      </c>
      <c r="AF67" s="95">
        <f t="shared" si="24"/>
        <v>0.07028203012</v>
      </c>
      <c r="AG67" s="96">
        <f t="shared" si="25"/>
        <v>48569377810</v>
      </c>
      <c r="AH67" s="97">
        <f t="shared" si="26"/>
        <v>52015264344</v>
      </c>
      <c r="AI67" s="96">
        <f t="shared" si="27"/>
        <v>-655426381.3</v>
      </c>
      <c r="AJ67" s="9"/>
      <c r="AK67" s="12"/>
    </row>
    <row r="68" ht="16.5" customHeight="1">
      <c r="A68" s="90">
        <v>49.0</v>
      </c>
      <c r="B68" s="91">
        <f>HLOOKUP(B67,VBMA!$A:$A,VLOOKUP(B67,VBMA!A:AF,32,0) +1)</f>
        <v>45653</v>
      </c>
      <c r="C68" s="92">
        <f t="shared" si="1"/>
        <v>45812</v>
      </c>
      <c r="D68" s="92">
        <f t="shared" si="2"/>
        <v>45812</v>
      </c>
      <c r="E68" s="93">
        <f t="shared" si="3"/>
        <v>84</v>
      </c>
      <c r="F68" s="94">
        <f t="shared" si="4"/>
        <v>60</v>
      </c>
      <c r="G68" s="94">
        <f t="shared" si="5"/>
        <v>90</v>
      </c>
      <c r="H68" s="95">
        <f>IF(F68=1,VLOOKUP($B68,'Tổng hợp'!$A:$S,2,0),
IF(F68=7,VLOOKUP($B68,'Tổng hợp'!$A:$S,3,0),
IF(F68=14,VLOOKUP($B68,'Tổng hợp'!$A:$T,4,0),
IF(F68=30,VLOOKUP($B68,'Tổng hợp'!$A:$T,5,0),
IF(F68=60,VLOOKUP($B68,'Tổng hợp'!$A:$T,6,0),
IF(F68=90,VLOOKUP($B68,'Tổng hợp'!$A:$T,7,0),
IF(F68=180,VLOOKUP($B68,'Tổng hợp'!$A:$T,8,0),
IF(F68=270,VLOOKUP($B68,'Tổng hợp'!$A:$T,9,0),
IF(F68=365,VLOOKUP($B68,'Tổng hợp'!$A:$S,10,0),
IF(F68=730,VLOOKUP($B68,'Tổng hợp'!$A:$S,11,0),
IF(F68=1095,VLOOKUP($B68,'Tổng hợp'!$A:$S,12,0),
IF(F68=1460,VLOOKUP($B68,'Tổng hợp'!$A:$S,13,0),
IF(F68=1825,VLOOKUP($B68,'Tổng hợp'!$A:$S,14,0),
IF(F68=2555,VLOOKUP($B68,'Tổng hợp'!$A:$S,15,0),
IF(F68=3650,VLOOKUP($B68,'Tổng hợp'!$A:$S,16,0),
IF(F68=5475,VLOOKUP($B68,'Tổng hợp'!$A:$S,17,0),
IF(F68=7300,VLOOKUP($B68,'Tổng hợp'!$A:$S,18,0),
IF(F68=10950,VLOOKUP($B68,'Tổng hợp'!$A:$S,19,0),
""))))))))))))))))))</f>
        <v>0.01996020208</v>
      </c>
      <c r="I68" s="95">
        <f>IF(G68=1,VLOOKUP($B68,'Tổng hợp'!$A:$S,2,0),
IF(G68=7,VLOOKUP($B68,'Tổng hợp'!$A:$S,3,0),
IF(G68=14,VLOOKUP($B68,'Tổng hợp'!$A:$T,4,0),
IF(G68=30,VLOOKUP($B68,'Tổng hợp'!$A:$T,5,0),
IF(G68=60,VLOOKUP($B68,'Tổng hợp'!$A:$T,6,0),
IF(G68=90,VLOOKUP($B68,'Tổng hợp'!$A:$T,7,0),
IF(G68=180,VLOOKUP($B68,'Tổng hợp'!$A:$T,8,0),
IF(G68=270,VLOOKUP($B68,'Tổng hợp'!$A:$T,9,0),
IF(G68=365,VLOOKUP($B68,'Tổng hợp'!$A:$S,10,0),
IF(G68=730,VLOOKUP($B68,'Tổng hợp'!$A:$S,11,0),
IF(G68=1095,VLOOKUP($B68,'Tổng hợp'!$A:$S,12,0),
IF(G68=1460,VLOOKUP($B68,'Tổng hợp'!$A:$S,13,0),
IF(G68=1825,VLOOKUP($B68,'Tổng hợp'!$A:$S,14,0),
IF(G68=2555,VLOOKUP($B68,'Tổng hợp'!$A:$S,15,0),
IF(G68=3650,VLOOKUP($B68,'Tổng hợp'!$A:$S,16,0),
IF(G68=5475,VLOOKUP($B68,'Tổng hợp'!$A:$S,17,0),
IF(G68=7300,VLOOKUP($B68,'Tổng hợp'!$A:$S,18,0),
IF(G68=10950,VLOOKUP($B68,'Tổng hợp'!$A:$S,19,0),
""))))))))))))))))))</f>
        <v>0.02003304953</v>
      </c>
      <c r="J68" s="95">
        <f t="shared" si="6"/>
        <v>0.07132848004</v>
      </c>
      <c r="K68" s="95">
        <f t="shared" si="7"/>
        <v>-0.0010591003</v>
      </c>
      <c r="L68" s="95">
        <f t="shared" si="8"/>
        <v>0.07016627582</v>
      </c>
      <c r="M68" s="96">
        <f t="shared" si="9"/>
        <v>3445801216</v>
      </c>
      <c r="N68" s="92" t="b">
        <f t="shared" si="10"/>
        <v>0</v>
      </c>
      <c r="O68" s="93">
        <f t="shared" si="11"/>
        <v>-45728</v>
      </c>
      <c r="P68" s="94">
        <f t="shared" si="12"/>
        <v>0</v>
      </c>
      <c r="Q68" s="94">
        <f t="shared" si="13"/>
        <v>1</v>
      </c>
      <c r="R68" s="95" t="str">
        <f t="shared" si="14"/>
        <v/>
      </c>
      <c r="S68" s="95">
        <f>IF(Q68=1,VLOOKUP($B68,'Tổng hợp'!$A:$S,2,0),
IF(Q68=7,VLOOKUP($B68,'Tổng hợp'!$A:$S,3,0),
IF(Q68=14,VLOOKUP($B68,'Tổng hợp'!$A:$T,4,0),
IF(Q68=30,VLOOKUP($B68,'Tổng hợp'!$A:$T,5,0),
IF(Q68=60,VLOOKUP($B68,'Tổng hợp'!$A:$T,6,0),
IF(Q68=90,VLOOKUP($B68,'Tổng hợp'!$A:$T,7,0),
IF(Q68=180,VLOOKUP($B68,'Tổng hợp'!$A:$T,8,0),
IF(Q68=270,VLOOKUP($B68,'Tổng hợp'!$A:$T,9,0),
IF(Q68=365,VLOOKUP($B68,'Tổng hợp'!$A:$S,10,0),
IF(Q68=730,VLOOKUP($B68,'Tổng hợp'!$A:$S,11,0),
IF(Q68=1095,VLOOKUP($B68,'Tổng hợp'!$A:$S,12,0),
IF(Q68=1460,VLOOKUP($B68,'Tổng hợp'!$A:$S,13,0),
IF(Q68=1825,VLOOKUP($B68,'Tổng hợp'!$A:$S,14,0),
IF(Q68=2555,VLOOKUP($B68,'Tổng hợp'!$A:$S,15,0),
IF(Q68=3650,VLOOKUP($B68,'Tổng hợp'!$A:$S,16,0),
IF(Q68=5475,VLOOKUP($B68,'Tổng hợp'!$A:$S,17,0),
IF(Q68=7300,VLOOKUP($B68,'Tổng hợp'!$A:$S,18,0),
IF(Q68=10950,VLOOKUP($B68,'Tổng hợp'!$A:$S,19,0),
""))))))))))))))))))</f>
        <v>0.01493372783</v>
      </c>
      <c r="T68" s="95">
        <f t="shared" si="15"/>
        <v>0.05131</v>
      </c>
      <c r="U68" s="95">
        <f t="shared" si="28"/>
        <v>0</v>
      </c>
      <c r="V68" s="95">
        <f t="shared" si="16"/>
        <v>0.07024062831</v>
      </c>
      <c r="W68" s="96">
        <f t="shared" si="17"/>
        <v>0</v>
      </c>
      <c r="X68" s="92">
        <f t="shared" si="18"/>
        <v>45812</v>
      </c>
      <c r="Y68" s="93">
        <f t="shared" si="19"/>
        <v>159</v>
      </c>
      <c r="Z68" s="94">
        <f t="shared" si="20"/>
        <v>90</v>
      </c>
      <c r="AA68" s="94">
        <f t="shared" si="21"/>
        <v>180</v>
      </c>
      <c r="AB68" s="95">
        <f>IF(Z68=1,VLOOKUP($B68,'Tổng hợp'!$A:$S,2,0),
IF(Z68=7,VLOOKUP($B68,'Tổng hợp'!$A:$S,3,0),
IF(Z68=14,VLOOKUP($B68,'Tổng hợp'!$A:$T,4,0),
IF(Z68=30,VLOOKUP($B68,'Tổng hợp'!$A:$T,5,0),
IF(Z68=60,VLOOKUP($B68,'Tổng hợp'!$A:$T,6,0),
IF(Z68=90,VLOOKUP($B68,'Tổng hợp'!$A:$T,7,0),
IF(Z68=180,VLOOKUP($B68,'Tổng hợp'!$A:$T,8,0),
IF(Z68=270,VLOOKUP($B68,'Tổng hợp'!$A:$T,9,0),
IF(Z68=365,VLOOKUP($B68,'Tổng hợp'!$A:$S,10,0),
IF(Z68=730,VLOOKUP($B68,'Tổng hợp'!$A:$S,11,0),
IF(Z68=1095,VLOOKUP($B68,'Tổng hợp'!$A:$S,12,0),
IF(Z68=1460,VLOOKUP($B68,'Tổng hợp'!$A:$S,13,0),
IF(Z68=1825,VLOOKUP($B68,'Tổng hợp'!$A:$S,14,0),
IF(Z68=2555,VLOOKUP($B68,'Tổng hợp'!$A:$S,15,0),
IF(Z68=3650,VLOOKUP($B68,'Tổng hợp'!$A:$S,16,0),
IF(Z68=5475,VLOOKUP($B68,'Tổng hợp'!$A:$S,17,0),
IF(Z68=7300,VLOOKUP($B68,'Tổng hợp'!$A:$S,18,0),
IF(Z68=10950,VLOOKUP($B68,'Tổng hợp'!$A:$S,19,0),
""))))))))))))))))))</f>
        <v>0.02003304953</v>
      </c>
      <c r="AC68" s="95">
        <f>IF(AA68=1,VLOOKUP($B68,'Tổng hợp'!$A:$S,2,0),
IF(AA68=7,VLOOKUP($B68,'Tổng hợp'!$A:$S,3,0),
IF(AA68=14,VLOOKUP($B68,'Tổng hợp'!$A:$T,4,0),
IF(AA68=30,VLOOKUP($B68,'Tổng hợp'!$A:$T,5,0),
IF(AA68=60,VLOOKUP($B68,'Tổng hợp'!$A:$T,6,0),
IF(AA68=90,VLOOKUP($B68,'Tổng hợp'!$A:$T,7,0),
IF(AA68=180,VLOOKUP($B68,'Tổng hợp'!$A:$T,8,0),
IF(AA68=270,VLOOKUP($B68,'Tổng hợp'!$A:$T,9,0),
IF(AA68=365,VLOOKUP($B68,'Tổng hợp'!$A:$S,10,0),
IF(AA68=730,VLOOKUP($B68,'Tổng hợp'!$A:$S,11,0),
IF(AA68=1095,VLOOKUP($B68,'Tổng hợp'!$A:$S,12,0),
IF(AA68=1460,VLOOKUP($B68,'Tổng hợp'!$A:$S,13,0),
IF(AA68=1825,VLOOKUP($B68,'Tổng hợp'!$A:$S,14,0),
IF(AA68=2555,VLOOKUP($B68,'Tổng hợp'!$A:$S,15,0),
IF(AA68=3650,VLOOKUP($B68,'Tổng hợp'!$A:$S,16,0),
IF(AA68=5475,VLOOKUP($B68,'Tổng hợp'!$A:$S,17,0),
IF(AA68=7300,VLOOKUP($B68,'Tổng hợp'!$A:$S,18,0),
IF(AA68=10950,VLOOKUP($B68,'Tổng hợp'!$A:$S,19,0),
""))))))))))))))))))</f>
        <v>0.01988735463</v>
      </c>
      <c r="AD68" s="95">
        <f t="shared" si="22"/>
        <v>0.07123135011</v>
      </c>
      <c r="AE68" s="95">
        <f t="shared" si="23"/>
        <v>-0.001027535134</v>
      </c>
      <c r="AF68" s="95">
        <f t="shared" si="24"/>
        <v>0.07016849066</v>
      </c>
      <c r="AG68" s="96">
        <f t="shared" si="25"/>
        <v>48544514209</v>
      </c>
      <c r="AH68" s="97">
        <f t="shared" si="26"/>
        <v>51990315425</v>
      </c>
      <c r="AI68" s="96">
        <f t="shared" si="27"/>
        <v>-680375300.3</v>
      </c>
      <c r="AJ68" s="9"/>
      <c r="AK68" s="12"/>
    </row>
    <row r="69" ht="16.5" customHeight="1">
      <c r="A69" s="90">
        <v>50.0</v>
      </c>
      <c r="B69" s="91">
        <f>HLOOKUP(B68,VBMA!$A:$A,VLOOKUP(B68,VBMA!A:AF,32,0) +1)</f>
        <v>45652</v>
      </c>
      <c r="C69" s="92">
        <f t="shared" si="1"/>
        <v>45812</v>
      </c>
      <c r="D69" s="92">
        <f t="shared" si="2"/>
        <v>45812</v>
      </c>
      <c r="E69" s="93">
        <f t="shared" si="3"/>
        <v>84</v>
      </c>
      <c r="F69" s="94">
        <f t="shared" si="4"/>
        <v>60</v>
      </c>
      <c r="G69" s="94">
        <f t="shared" si="5"/>
        <v>90</v>
      </c>
      <c r="H69" s="95">
        <f>IF(F69=1,VLOOKUP($B69,'Tổng hợp'!$A:$S,2,0),
IF(F69=7,VLOOKUP($B69,'Tổng hợp'!$A:$S,3,0),
IF(F69=14,VLOOKUP($B69,'Tổng hợp'!$A:$T,4,0),
IF(F69=30,VLOOKUP($B69,'Tổng hợp'!$A:$T,5,0),
IF(F69=60,VLOOKUP($B69,'Tổng hợp'!$A:$T,6,0),
IF(F69=90,VLOOKUP($B69,'Tổng hợp'!$A:$T,7,0),
IF(F69=180,VLOOKUP($B69,'Tổng hợp'!$A:$T,8,0),
IF(F69=270,VLOOKUP($B69,'Tổng hợp'!$A:$T,9,0),
IF(F69=365,VLOOKUP($B69,'Tổng hợp'!$A:$S,10,0),
IF(F69=730,VLOOKUP($B69,'Tổng hợp'!$A:$S,11,0),
IF(F69=1095,VLOOKUP($B69,'Tổng hợp'!$A:$S,12,0),
IF(F69=1460,VLOOKUP($B69,'Tổng hợp'!$A:$S,13,0),
IF(F69=1825,VLOOKUP($B69,'Tổng hợp'!$A:$S,14,0),
IF(F69=2555,VLOOKUP($B69,'Tổng hợp'!$A:$S,15,0),
IF(F69=3650,VLOOKUP($B69,'Tổng hợp'!$A:$S,16,0),
IF(F69=5475,VLOOKUP($B69,'Tổng hợp'!$A:$S,17,0),
IF(F69=7300,VLOOKUP($B69,'Tổng hợp'!$A:$S,18,0),
IF(F69=10950,VLOOKUP($B69,'Tổng hợp'!$A:$S,19,0),
""))))))))))))))))))</f>
        <v>0.02003535242</v>
      </c>
      <c r="I69" s="95">
        <f>IF(G69=1,VLOOKUP($B69,'Tổng hợp'!$A:$S,2,0),
IF(G69=7,VLOOKUP($B69,'Tổng hợp'!$A:$S,3,0),
IF(G69=14,VLOOKUP($B69,'Tổng hợp'!$A:$T,4,0),
IF(G69=30,VLOOKUP($B69,'Tổng hợp'!$A:$T,5,0),
IF(G69=60,VLOOKUP($B69,'Tổng hợp'!$A:$T,6,0),
IF(G69=90,VLOOKUP($B69,'Tổng hợp'!$A:$T,7,0),
IF(G69=180,VLOOKUP($B69,'Tổng hợp'!$A:$T,8,0),
IF(G69=270,VLOOKUP($B69,'Tổng hợp'!$A:$T,9,0),
IF(G69=365,VLOOKUP($B69,'Tổng hợp'!$A:$S,10,0),
IF(G69=730,VLOOKUP($B69,'Tổng hợp'!$A:$S,11,0),
IF(G69=1095,VLOOKUP($B69,'Tổng hợp'!$A:$S,12,0),
IF(G69=1460,VLOOKUP($B69,'Tổng hợp'!$A:$S,13,0),
IF(G69=1825,VLOOKUP($B69,'Tổng hợp'!$A:$S,14,0),
IF(G69=2555,VLOOKUP($B69,'Tổng hợp'!$A:$S,15,0),
IF(G69=3650,VLOOKUP($B69,'Tổng hợp'!$A:$S,16,0),
IF(G69=5475,VLOOKUP($B69,'Tổng hợp'!$A:$S,17,0),
IF(G69=7300,VLOOKUP($B69,'Tổng hợp'!$A:$S,18,0),
IF(G69=10950,VLOOKUP($B69,'Tổng hợp'!$A:$S,19,0),
""))))))))))))))))))</f>
        <v>0.02010874199</v>
      </c>
      <c r="J69" s="95">
        <f t="shared" si="6"/>
        <v>0.07140406408</v>
      </c>
      <c r="K69" s="95">
        <f t="shared" si="7"/>
        <v>0.001853724459</v>
      </c>
      <c r="L69" s="95">
        <f t="shared" si="8"/>
        <v>0.07037095584</v>
      </c>
      <c r="M69" s="96">
        <f t="shared" si="9"/>
        <v>3445649563</v>
      </c>
      <c r="N69" s="92" t="b">
        <f t="shared" si="10"/>
        <v>0</v>
      </c>
      <c r="O69" s="93">
        <f t="shared" si="11"/>
        <v>-45728</v>
      </c>
      <c r="P69" s="94">
        <f t="shared" si="12"/>
        <v>0</v>
      </c>
      <c r="Q69" s="94">
        <f t="shared" si="13"/>
        <v>1</v>
      </c>
      <c r="R69" s="95" t="str">
        <f t="shared" si="14"/>
        <v/>
      </c>
      <c r="S69" s="95">
        <f>IF(Q69=1,VLOOKUP($B69,'Tổng hợp'!$A:$S,2,0),
IF(Q69=7,VLOOKUP($B69,'Tổng hợp'!$A:$S,3,0),
IF(Q69=14,VLOOKUP($B69,'Tổng hợp'!$A:$T,4,0),
IF(Q69=30,VLOOKUP($B69,'Tổng hợp'!$A:$T,5,0),
IF(Q69=60,VLOOKUP($B69,'Tổng hợp'!$A:$T,6,0),
IF(Q69=90,VLOOKUP($B69,'Tổng hợp'!$A:$T,7,0),
IF(Q69=180,VLOOKUP($B69,'Tổng hợp'!$A:$T,8,0),
IF(Q69=270,VLOOKUP($B69,'Tổng hợp'!$A:$T,9,0),
IF(Q69=365,VLOOKUP($B69,'Tổng hợp'!$A:$S,10,0),
IF(Q69=730,VLOOKUP($B69,'Tổng hợp'!$A:$S,11,0),
IF(Q69=1095,VLOOKUP($B69,'Tổng hợp'!$A:$S,12,0),
IF(Q69=1460,VLOOKUP($B69,'Tổng hợp'!$A:$S,13,0),
IF(Q69=1825,VLOOKUP($B69,'Tổng hợp'!$A:$S,14,0),
IF(Q69=2555,VLOOKUP($B69,'Tổng hợp'!$A:$S,15,0),
IF(Q69=3650,VLOOKUP($B69,'Tổng hợp'!$A:$S,16,0),
IF(Q69=5475,VLOOKUP($B69,'Tổng hợp'!$A:$S,17,0),
IF(Q69=7300,VLOOKUP($B69,'Tổng hợp'!$A:$S,18,0),
IF(Q69=10950,VLOOKUP($B69,'Tổng hợp'!$A:$S,19,0),
""))))))))))))))))))</f>
        <v>0.01739332793</v>
      </c>
      <c r="T69" s="95">
        <f t="shared" si="15"/>
        <v>0.05131</v>
      </c>
      <c r="U69" s="95">
        <f t="shared" si="28"/>
        <v>0</v>
      </c>
      <c r="V69" s="95">
        <f t="shared" si="16"/>
        <v>0.07024062831</v>
      </c>
      <c r="W69" s="96">
        <f t="shared" si="17"/>
        <v>0</v>
      </c>
      <c r="X69" s="92">
        <f t="shared" si="18"/>
        <v>45812</v>
      </c>
      <c r="Y69" s="93">
        <f t="shared" si="19"/>
        <v>160</v>
      </c>
      <c r="Z69" s="94">
        <f t="shared" si="20"/>
        <v>90</v>
      </c>
      <c r="AA69" s="94">
        <f t="shared" si="21"/>
        <v>180</v>
      </c>
      <c r="AB69" s="95">
        <f>IF(Z69=1,VLOOKUP($B69,'Tổng hợp'!$A:$S,2,0),
IF(Z69=7,VLOOKUP($B69,'Tổng hợp'!$A:$S,3,0),
IF(Z69=14,VLOOKUP($B69,'Tổng hợp'!$A:$T,4,0),
IF(Z69=30,VLOOKUP($B69,'Tổng hợp'!$A:$T,5,0),
IF(Z69=60,VLOOKUP($B69,'Tổng hợp'!$A:$T,6,0),
IF(Z69=90,VLOOKUP($B69,'Tổng hợp'!$A:$T,7,0),
IF(Z69=180,VLOOKUP($B69,'Tổng hợp'!$A:$T,8,0),
IF(Z69=270,VLOOKUP($B69,'Tổng hợp'!$A:$T,9,0),
IF(Z69=365,VLOOKUP($B69,'Tổng hợp'!$A:$S,10,0),
IF(Z69=730,VLOOKUP($B69,'Tổng hợp'!$A:$S,11,0),
IF(Z69=1095,VLOOKUP($B69,'Tổng hợp'!$A:$S,12,0),
IF(Z69=1460,VLOOKUP($B69,'Tổng hợp'!$A:$S,13,0),
IF(Z69=1825,VLOOKUP($B69,'Tổng hợp'!$A:$S,14,0),
IF(Z69=2555,VLOOKUP($B69,'Tổng hợp'!$A:$S,15,0),
IF(Z69=3650,VLOOKUP($B69,'Tổng hợp'!$A:$S,16,0),
IF(Z69=5475,VLOOKUP($B69,'Tổng hợp'!$A:$S,17,0),
IF(Z69=7300,VLOOKUP($B69,'Tổng hợp'!$A:$S,18,0),
IF(Z69=10950,VLOOKUP($B69,'Tổng hợp'!$A:$S,19,0),
""))))))))))))))))))</f>
        <v>0.02010874199</v>
      </c>
      <c r="AC69" s="95">
        <f>IF(AA69=1,VLOOKUP($B69,'Tổng hợp'!$A:$S,2,0),
IF(AA69=7,VLOOKUP($B69,'Tổng hợp'!$A:$S,3,0),
IF(AA69=14,VLOOKUP($B69,'Tổng hợp'!$A:$T,4,0),
IF(AA69=30,VLOOKUP($B69,'Tổng hợp'!$A:$T,5,0),
IF(AA69=60,VLOOKUP($B69,'Tổng hợp'!$A:$T,6,0),
IF(AA69=90,VLOOKUP($B69,'Tổng hợp'!$A:$T,7,0),
IF(AA69=180,VLOOKUP($B69,'Tổng hợp'!$A:$T,8,0),
IF(AA69=270,VLOOKUP($B69,'Tổng hợp'!$A:$T,9,0),
IF(AA69=365,VLOOKUP($B69,'Tổng hợp'!$A:$S,10,0),
IF(AA69=730,VLOOKUP($B69,'Tổng hợp'!$A:$S,11,0),
IF(AA69=1095,VLOOKUP($B69,'Tổng hợp'!$A:$S,12,0),
IF(AA69=1460,VLOOKUP($B69,'Tổng hợp'!$A:$S,13,0),
IF(AA69=1825,VLOOKUP($B69,'Tổng hợp'!$A:$S,14,0),
IF(AA69=2555,VLOOKUP($B69,'Tổng hợp'!$A:$S,15,0),
IF(AA69=3650,VLOOKUP($B69,'Tổng hợp'!$A:$S,16,0),
IF(AA69=5475,VLOOKUP($B69,'Tổng hợp'!$A:$S,17,0),
IF(AA69=7300,VLOOKUP($B69,'Tổng hợp'!$A:$S,18,0),
IF(AA69=10950,VLOOKUP($B69,'Tổng hợp'!$A:$S,19,0),
""))))))))))))))))))</f>
        <v>0.01996196285</v>
      </c>
      <c r="AD69" s="95">
        <f t="shared" si="22"/>
        <v>0.07130458044</v>
      </c>
      <c r="AE69" s="95">
        <f t="shared" si="23"/>
        <v>0.001270666397</v>
      </c>
      <c r="AF69" s="95">
        <f t="shared" si="24"/>
        <v>0.07032993744</v>
      </c>
      <c r="AG69" s="96">
        <f t="shared" si="25"/>
        <v>48532286248</v>
      </c>
      <c r="AH69" s="97">
        <f t="shared" si="26"/>
        <v>51977935811</v>
      </c>
      <c r="AI69" s="96">
        <f t="shared" si="27"/>
        <v>-692754913.8</v>
      </c>
      <c r="AJ69" s="9"/>
      <c r="AK69" s="12"/>
    </row>
    <row r="70" ht="16.5" customHeight="1">
      <c r="A70" s="90">
        <v>51.0</v>
      </c>
      <c r="B70" s="91">
        <f>HLOOKUP(B69,VBMA!$A:$A,VLOOKUP(B69,VBMA!A:AF,32,0) +1)</f>
        <v>45651</v>
      </c>
      <c r="C70" s="92">
        <f t="shared" si="1"/>
        <v>45812</v>
      </c>
      <c r="D70" s="92">
        <f t="shared" si="2"/>
        <v>45812</v>
      </c>
      <c r="E70" s="93">
        <f t="shared" si="3"/>
        <v>84</v>
      </c>
      <c r="F70" s="94">
        <f t="shared" si="4"/>
        <v>60</v>
      </c>
      <c r="G70" s="94">
        <f t="shared" si="5"/>
        <v>90</v>
      </c>
      <c r="H70" s="95">
        <f>IF(F70=1,VLOOKUP($B70,'Tổng hợp'!$A:$S,2,0),
IF(F70=7,VLOOKUP($B70,'Tổng hợp'!$A:$S,3,0),
IF(F70=14,VLOOKUP($B70,'Tổng hợp'!$A:$T,4,0),
IF(F70=30,VLOOKUP($B70,'Tổng hợp'!$A:$T,5,0),
IF(F70=60,VLOOKUP($B70,'Tổng hợp'!$A:$T,6,0),
IF(F70=90,VLOOKUP($B70,'Tổng hợp'!$A:$T,7,0),
IF(F70=180,VLOOKUP($B70,'Tổng hợp'!$A:$T,8,0),
IF(F70=270,VLOOKUP($B70,'Tổng hợp'!$A:$T,9,0),
IF(F70=365,VLOOKUP($B70,'Tổng hợp'!$A:$S,10,0),
IF(F70=730,VLOOKUP($B70,'Tổng hợp'!$A:$S,11,0),
IF(F70=1095,VLOOKUP($B70,'Tổng hợp'!$A:$S,12,0),
IF(F70=1460,VLOOKUP($B70,'Tổng hợp'!$A:$S,13,0),
IF(F70=1825,VLOOKUP($B70,'Tổng hợp'!$A:$S,14,0),
IF(F70=2555,VLOOKUP($B70,'Tổng hợp'!$A:$S,15,0),
IF(F70=3650,VLOOKUP($B70,'Tổng hợp'!$A:$S,16,0),
IF(F70=5475,VLOOKUP($B70,'Tổng hợp'!$A:$S,17,0),
IF(F70=7300,VLOOKUP($B70,'Tổng hợp'!$A:$S,18,0),
IF(F70=10950,VLOOKUP($B70,'Tổng hợp'!$A:$S,19,0),
""))))))))))))))))))</f>
        <v>0.01996182322</v>
      </c>
      <c r="I70" s="95">
        <f>IF(G70=1,VLOOKUP($B70,'Tổng hợp'!$A:$S,2,0),
IF(G70=7,VLOOKUP($B70,'Tổng hợp'!$A:$S,3,0),
IF(G70=14,VLOOKUP($B70,'Tổng hợp'!$A:$T,4,0),
IF(G70=30,VLOOKUP($B70,'Tổng hợp'!$A:$T,5,0),
IF(G70=60,VLOOKUP($B70,'Tổng hợp'!$A:$T,6,0),
IF(G70=90,VLOOKUP($B70,'Tổng hợp'!$A:$T,7,0),
IF(G70=180,VLOOKUP($B70,'Tổng hợp'!$A:$T,8,0),
IF(G70=270,VLOOKUP($B70,'Tổng hợp'!$A:$T,9,0),
IF(G70=365,VLOOKUP($B70,'Tổng hợp'!$A:$S,10,0),
IF(G70=730,VLOOKUP($B70,'Tổng hợp'!$A:$S,11,0),
IF(G70=1095,VLOOKUP($B70,'Tổng hợp'!$A:$S,12,0),
IF(G70=1460,VLOOKUP($B70,'Tổng hợp'!$A:$S,13,0),
IF(G70=1825,VLOOKUP($B70,'Tổng hợp'!$A:$S,14,0),
IF(G70=2555,VLOOKUP($B70,'Tổng hợp'!$A:$S,15,0),
IF(G70=3650,VLOOKUP($B70,'Tổng hợp'!$A:$S,16,0),
IF(G70=5475,VLOOKUP($B70,'Tổng hợp'!$A:$S,17,0),
IF(G70=7300,VLOOKUP($B70,'Tổng hợp'!$A:$S,18,0),
IF(G70=10950,VLOOKUP($B70,'Tổng hợp'!$A:$S,19,0),
""))))))))))))))))))</f>
        <v>0.01996182322</v>
      </c>
      <c r="J70" s="95">
        <f t="shared" si="6"/>
        <v>0.07127182322</v>
      </c>
      <c r="K70" s="95">
        <f t="shared" si="7"/>
        <v>0.0064052901</v>
      </c>
      <c r="L70" s="95">
        <f t="shared" si="8"/>
        <v>0.0706919839</v>
      </c>
      <c r="M70" s="96">
        <f t="shared" si="9"/>
        <v>3445411778</v>
      </c>
      <c r="N70" s="92" t="b">
        <f t="shared" si="10"/>
        <v>0</v>
      </c>
      <c r="O70" s="93">
        <f t="shared" si="11"/>
        <v>-45728</v>
      </c>
      <c r="P70" s="94">
        <f t="shared" si="12"/>
        <v>0</v>
      </c>
      <c r="Q70" s="94">
        <f t="shared" si="13"/>
        <v>1</v>
      </c>
      <c r="R70" s="95" t="str">
        <f t="shared" si="14"/>
        <v/>
      </c>
      <c r="S70" s="95">
        <f>IF(Q70=1,VLOOKUP($B70,'Tổng hợp'!$A:$S,2,0),
IF(Q70=7,VLOOKUP($B70,'Tổng hợp'!$A:$S,3,0),
IF(Q70=14,VLOOKUP($B70,'Tổng hợp'!$A:$T,4,0),
IF(Q70=30,VLOOKUP($B70,'Tổng hợp'!$A:$T,5,0),
IF(Q70=60,VLOOKUP($B70,'Tổng hợp'!$A:$T,6,0),
IF(Q70=90,VLOOKUP($B70,'Tổng hợp'!$A:$T,7,0),
IF(Q70=180,VLOOKUP($B70,'Tổng hợp'!$A:$T,8,0),
IF(Q70=270,VLOOKUP($B70,'Tổng hợp'!$A:$T,9,0),
IF(Q70=365,VLOOKUP($B70,'Tổng hợp'!$A:$S,10,0),
IF(Q70=730,VLOOKUP($B70,'Tổng hợp'!$A:$S,11,0),
IF(Q70=1095,VLOOKUP($B70,'Tổng hợp'!$A:$S,12,0),
IF(Q70=1460,VLOOKUP($B70,'Tổng hợp'!$A:$S,13,0),
IF(Q70=1825,VLOOKUP($B70,'Tổng hợp'!$A:$S,14,0),
IF(Q70=2555,VLOOKUP($B70,'Tổng hợp'!$A:$S,15,0),
IF(Q70=3650,VLOOKUP($B70,'Tổng hợp'!$A:$S,16,0),
IF(Q70=5475,VLOOKUP($B70,'Tổng hợp'!$A:$S,17,0),
IF(Q70=7300,VLOOKUP($B70,'Tổng hợp'!$A:$S,18,0),
IF(Q70=10950,VLOOKUP($B70,'Tổng hợp'!$A:$S,19,0),
""))))))))))))))))))</f>
        <v>0.01640898496</v>
      </c>
      <c r="T70" s="95">
        <f t="shared" si="15"/>
        <v>0.05131</v>
      </c>
      <c r="U70" s="95">
        <f t="shared" si="28"/>
        <v>0</v>
      </c>
      <c r="V70" s="95">
        <f t="shared" si="16"/>
        <v>0.07024062831</v>
      </c>
      <c r="W70" s="96">
        <f t="shared" si="17"/>
        <v>0</v>
      </c>
      <c r="X70" s="92">
        <f t="shared" si="18"/>
        <v>45812</v>
      </c>
      <c r="Y70" s="93">
        <f t="shared" si="19"/>
        <v>161</v>
      </c>
      <c r="Z70" s="94">
        <f t="shared" si="20"/>
        <v>90</v>
      </c>
      <c r="AA70" s="94">
        <f t="shared" si="21"/>
        <v>180</v>
      </c>
      <c r="AB70" s="95">
        <f>IF(Z70=1,VLOOKUP($B70,'Tổng hợp'!$A:$S,2,0),
IF(Z70=7,VLOOKUP($B70,'Tổng hợp'!$A:$S,3,0),
IF(Z70=14,VLOOKUP($B70,'Tổng hợp'!$A:$T,4,0),
IF(Z70=30,VLOOKUP($B70,'Tổng hợp'!$A:$T,5,0),
IF(Z70=60,VLOOKUP($B70,'Tổng hợp'!$A:$T,6,0),
IF(Z70=90,VLOOKUP($B70,'Tổng hợp'!$A:$T,7,0),
IF(Z70=180,VLOOKUP($B70,'Tổng hợp'!$A:$T,8,0),
IF(Z70=270,VLOOKUP($B70,'Tổng hợp'!$A:$T,9,0),
IF(Z70=365,VLOOKUP($B70,'Tổng hợp'!$A:$S,10,0),
IF(Z70=730,VLOOKUP($B70,'Tổng hợp'!$A:$S,11,0),
IF(Z70=1095,VLOOKUP($B70,'Tổng hợp'!$A:$S,12,0),
IF(Z70=1460,VLOOKUP($B70,'Tổng hợp'!$A:$S,13,0),
IF(Z70=1825,VLOOKUP($B70,'Tổng hợp'!$A:$S,14,0),
IF(Z70=2555,VLOOKUP($B70,'Tổng hợp'!$A:$S,15,0),
IF(Z70=3650,VLOOKUP($B70,'Tổng hợp'!$A:$S,16,0),
IF(Z70=5475,VLOOKUP($B70,'Tổng hợp'!$A:$S,17,0),
IF(Z70=7300,VLOOKUP($B70,'Tổng hợp'!$A:$S,18,0),
IF(Z70=10950,VLOOKUP($B70,'Tổng hợp'!$A:$S,19,0),
""))))))))))))))))))</f>
        <v>0.01996182322</v>
      </c>
      <c r="AC70" s="95">
        <f>IF(AA70=1,VLOOKUP($B70,'Tổng hợp'!$A:$S,2,0),
IF(AA70=7,VLOOKUP($B70,'Tổng hợp'!$A:$S,3,0),
IF(AA70=14,VLOOKUP($B70,'Tổng hợp'!$A:$T,4,0),
IF(AA70=30,VLOOKUP($B70,'Tổng hợp'!$A:$T,5,0),
IF(AA70=60,VLOOKUP($B70,'Tổng hợp'!$A:$T,6,0),
IF(AA70=90,VLOOKUP($B70,'Tổng hợp'!$A:$T,7,0),
IF(AA70=180,VLOOKUP($B70,'Tổng hợp'!$A:$T,8,0),
IF(AA70=270,VLOOKUP($B70,'Tổng hợp'!$A:$T,9,0),
IF(AA70=365,VLOOKUP($B70,'Tổng hợp'!$A:$S,10,0),
IF(AA70=730,VLOOKUP($B70,'Tổng hợp'!$A:$S,11,0),
IF(AA70=1095,VLOOKUP($B70,'Tổng hợp'!$A:$S,12,0),
IF(AA70=1460,VLOOKUP($B70,'Tổng hợp'!$A:$S,13,0),
IF(AA70=1825,VLOOKUP($B70,'Tổng hợp'!$A:$S,14,0),
IF(AA70=2555,VLOOKUP($B70,'Tổng hợp'!$A:$S,15,0),
IF(AA70=3650,VLOOKUP($B70,'Tổng hợp'!$A:$S,16,0),
IF(AA70=5475,VLOOKUP($B70,'Tổng hợp'!$A:$S,17,0),
IF(AA70=7300,VLOOKUP($B70,'Tổng hợp'!$A:$S,18,0),
IF(AA70=10950,VLOOKUP($B70,'Tổng hợp'!$A:$S,19,0),
""))))))))))))))))))</f>
        <v>0.01988856883</v>
      </c>
      <c r="AD70" s="95">
        <f t="shared" si="22"/>
        <v>0.07121403364</v>
      </c>
      <c r="AE70" s="95">
        <f t="shared" si="23"/>
        <v>-0.001299381907</v>
      </c>
      <c r="AF70" s="95">
        <f t="shared" si="24"/>
        <v>0.07014941818</v>
      </c>
      <c r="AG70" s="96">
        <f t="shared" si="25"/>
        <v>48526860138</v>
      </c>
      <c r="AH70" s="97">
        <f t="shared" si="26"/>
        <v>51972271915</v>
      </c>
      <c r="AI70" s="96">
        <f t="shared" si="27"/>
        <v>-698418810.1</v>
      </c>
      <c r="AJ70" s="9"/>
      <c r="AK70" s="12"/>
    </row>
    <row r="71" ht="16.5" customHeight="1">
      <c r="A71" s="90">
        <v>52.0</v>
      </c>
      <c r="B71" s="91">
        <f>HLOOKUP(B70,VBMA!$A:$A,VLOOKUP(B70,VBMA!A:AF,32,0) +1)</f>
        <v>45650</v>
      </c>
      <c r="C71" s="92">
        <f t="shared" si="1"/>
        <v>45812</v>
      </c>
      <c r="D71" s="92">
        <f t="shared" si="2"/>
        <v>45812</v>
      </c>
      <c r="E71" s="93">
        <f t="shared" si="3"/>
        <v>84</v>
      </c>
      <c r="F71" s="94">
        <f t="shared" si="4"/>
        <v>60</v>
      </c>
      <c r="G71" s="94">
        <f t="shared" si="5"/>
        <v>90</v>
      </c>
      <c r="H71" s="95">
        <f>IF(F71=1,VLOOKUP($B71,'Tổng hợp'!$A:$S,2,0),
IF(F71=7,VLOOKUP($B71,'Tổng hợp'!$A:$S,3,0),
IF(F71=14,VLOOKUP($B71,'Tổng hợp'!$A:$T,4,0),
IF(F71=30,VLOOKUP($B71,'Tổng hợp'!$A:$T,5,0),
IF(F71=60,VLOOKUP($B71,'Tổng hợp'!$A:$T,6,0),
IF(F71=90,VLOOKUP($B71,'Tổng hợp'!$A:$T,7,0),
IF(F71=180,VLOOKUP($B71,'Tổng hợp'!$A:$T,8,0),
IF(F71=270,VLOOKUP($B71,'Tổng hợp'!$A:$T,9,0),
IF(F71=365,VLOOKUP($B71,'Tổng hợp'!$A:$S,10,0),
IF(F71=730,VLOOKUP($B71,'Tổng hợp'!$A:$S,11,0),
IF(F71=1095,VLOOKUP($B71,'Tổng hợp'!$A:$S,12,0),
IF(F71=1460,VLOOKUP($B71,'Tổng hợp'!$A:$S,13,0),
IF(F71=1825,VLOOKUP($B71,'Tổng hợp'!$A:$S,14,0),
IF(F71=2555,VLOOKUP($B71,'Tổng hợp'!$A:$S,15,0),
IF(F71=3650,VLOOKUP($B71,'Tổng hợp'!$A:$S,16,0),
IF(F71=5475,VLOOKUP($B71,'Tổng hợp'!$A:$S,17,0),
IF(F71=7300,VLOOKUP($B71,'Tổng hợp'!$A:$S,18,0),
IF(F71=10950,VLOOKUP($B71,'Tổng hợp'!$A:$S,19,0),
""))))))))))))))))))</f>
        <v>0.01930204679</v>
      </c>
      <c r="I71" s="95">
        <f>IF(G71=1,VLOOKUP($B71,'Tổng hợp'!$A:$S,2,0),
IF(G71=7,VLOOKUP($B71,'Tổng hợp'!$A:$S,3,0),
IF(G71=14,VLOOKUP($B71,'Tổng hợp'!$A:$T,4,0),
IF(G71=30,VLOOKUP($B71,'Tổng hợp'!$A:$T,5,0),
IF(G71=60,VLOOKUP($B71,'Tổng hợp'!$A:$T,6,0),
IF(G71=90,VLOOKUP($B71,'Tổng hợp'!$A:$T,7,0),
IF(G71=180,VLOOKUP($B71,'Tổng hợp'!$A:$T,8,0),
IF(G71=270,VLOOKUP($B71,'Tổng hợp'!$A:$T,9,0),
IF(G71=365,VLOOKUP($B71,'Tổng hợp'!$A:$S,10,0),
IF(G71=730,VLOOKUP($B71,'Tổng hợp'!$A:$S,11,0),
IF(G71=1095,VLOOKUP($B71,'Tổng hợp'!$A:$S,12,0),
IF(G71=1460,VLOOKUP($B71,'Tổng hợp'!$A:$S,13,0),
IF(G71=1825,VLOOKUP($B71,'Tổng hợp'!$A:$S,14,0),
IF(G71=2555,VLOOKUP($B71,'Tổng hợp'!$A:$S,15,0),
IF(G71=3650,VLOOKUP($B71,'Tổng hợp'!$A:$S,16,0),
IF(G71=5475,VLOOKUP($B71,'Tổng hợp'!$A:$S,17,0),
IF(G71=7300,VLOOKUP($B71,'Tổng hợp'!$A:$S,18,0),
IF(G71=10950,VLOOKUP($B71,'Tổng hợp'!$A:$S,19,0),
""))))))))))))))))))</f>
        <v>0.01955794513</v>
      </c>
      <c r="J71" s="95">
        <f t="shared" si="6"/>
        <v>0.07081676546</v>
      </c>
      <c r="K71" s="95">
        <f t="shared" si="7"/>
        <v>-0.004343857773</v>
      </c>
      <c r="L71" s="95">
        <f t="shared" si="8"/>
        <v>0.06993617474</v>
      </c>
      <c r="M71" s="96">
        <f t="shared" si="9"/>
        <v>3445971746</v>
      </c>
      <c r="N71" s="92" t="b">
        <f t="shared" si="10"/>
        <v>0</v>
      </c>
      <c r="O71" s="93">
        <f t="shared" si="11"/>
        <v>-45728</v>
      </c>
      <c r="P71" s="94">
        <f t="shared" si="12"/>
        <v>0</v>
      </c>
      <c r="Q71" s="94">
        <f t="shared" si="13"/>
        <v>1</v>
      </c>
      <c r="R71" s="95" t="str">
        <f t="shared" si="14"/>
        <v/>
      </c>
      <c r="S71" s="95">
        <f>IF(Q71=1,VLOOKUP($B71,'Tổng hợp'!$A:$S,2,0),
IF(Q71=7,VLOOKUP($B71,'Tổng hợp'!$A:$S,3,0),
IF(Q71=14,VLOOKUP($B71,'Tổng hợp'!$A:$T,4,0),
IF(Q71=30,VLOOKUP($B71,'Tổng hợp'!$A:$T,5,0),
IF(Q71=60,VLOOKUP($B71,'Tổng hợp'!$A:$T,6,0),
IF(Q71=90,VLOOKUP($B71,'Tổng hợp'!$A:$T,7,0),
IF(Q71=180,VLOOKUP($B71,'Tổng hợp'!$A:$T,8,0),
IF(Q71=270,VLOOKUP($B71,'Tổng hợp'!$A:$T,9,0),
IF(Q71=365,VLOOKUP($B71,'Tổng hợp'!$A:$S,10,0),
IF(Q71=730,VLOOKUP($B71,'Tổng hợp'!$A:$S,11,0),
IF(Q71=1095,VLOOKUP($B71,'Tổng hợp'!$A:$S,12,0),
IF(Q71=1460,VLOOKUP($B71,'Tổng hợp'!$A:$S,13,0),
IF(Q71=1825,VLOOKUP($B71,'Tổng hợp'!$A:$S,14,0),
IF(Q71=2555,VLOOKUP($B71,'Tổng hợp'!$A:$S,15,0),
IF(Q71=3650,VLOOKUP($B71,'Tổng hợp'!$A:$S,16,0),
IF(Q71=5475,VLOOKUP($B71,'Tổng hợp'!$A:$S,17,0),
IF(Q71=7300,VLOOKUP($B71,'Tổng hợp'!$A:$S,18,0),
IF(Q71=10950,VLOOKUP($B71,'Tổng hợp'!$A:$S,19,0),
""))))))))))))))))))</f>
        <v>0.01637749424</v>
      </c>
      <c r="T71" s="95">
        <f t="shared" si="15"/>
        <v>0.05131</v>
      </c>
      <c r="U71" s="95">
        <f t="shared" si="28"/>
        <v>0</v>
      </c>
      <c r="V71" s="95">
        <f t="shared" si="16"/>
        <v>0.07024062831</v>
      </c>
      <c r="W71" s="96">
        <f t="shared" si="17"/>
        <v>0</v>
      </c>
      <c r="X71" s="92">
        <f t="shared" si="18"/>
        <v>45812</v>
      </c>
      <c r="Y71" s="93">
        <f t="shared" si="19"/>
        <v>162</v>
      </c>
      <c r="Z71" s="94">
        <f t="shared" si="20"/>
        <v>90</v>
      </c>
      <c r="AA71" s="94">
        <f t="shared" si="21"/>
        <v>180</v>
      </c>
      <c r="AB71" s="95">
        <f>IF(Z71=1,VLOOKUP($B71,'Tổng hợp'!$A:$S,2,0),
IF(Z71=7,VLOOKUP($B71,'Tổng hợp'!$A:$S,3,0),
IF(Z71=14,VLOOKUP($B71,'Tổng hợp'!$A:$T,4,0),
IF(Z71=30,VLOOKUP($B71,'Tổng hợp'!$A:$T,5,0),
IF(Z71=60,VLOOKUP($B71,'Tổng hợp'!$A:$T,6,0),
IF(Z71=90,VLOOKUP($B71,'Tổng hợp'!$A:$T,7,0),
IF(Z71=180,VLOOKUP($B71,'Tổng hợp'!$A:$T,8,0),
IF(Z71=270,VLOOKUP($B71,'Tổng hợp'!$A:$T,9,0),
IF(Z71=365,VLOOKUP($B71,'Tổng hợp'!$A:$S,10,0),
IF(Z71=730,VLOOKUP($B71,'Tổng hợp'!$A:$S,11,0),
IF(Z71=1095,VLOOKUP($B71,'Tổng hợp'!$A:$S,12,0),
IF(Z71=1460,VLOOKUP($B71,'Tổng hợp'!$A:$S,13,0),
IF(Z71=1825,VLOOKUP($B71,'Tổng hợp'!$A:$S,14,0),
IF(Z71=2555,VLOOKUP($B71,'Tổng hợp'!$A:$S,15,0),
IF(Z71=3650,VLOOKUP($B71,'Tổng hợp'!$A:$S,16,0),
IF(Z71=5475,VLOOKUP($B71,'Tổng hợp'!$A:$S,17,0),
IF(Z71=7300,VLOOKUP($B71,'Tổng hợp'!$A:$S,18,0),
IF(Z71=10950,VLOOKUP($B71,'Tổng hợp'!$A:$S,19,0),
""))))))))))))))))))</f>
        <v>0.01955794513</v>
      </c>
      <c r="AC71" s="95">
        <f>IF(AA71=1,VLOOKUP($B71,'Tổng hợp'!$A:$S,2,0),
IF(AA71=7,VLOOKUP($B71,'Tổng hợp'!$A:$S,3,0),
IF(AA71=14,VLOOKUP($B71,'Tổng hợp'!$A:$T,4,0),
IF(AA71=30,VLOOKUP($B71,'Tổng hợp'!$A:$T,5,0),
IF(AA71=60,VLOOKUP($B71,'Tổng hợp'!$A:$T,6,0),
IF(AA71=90,VLOOKUP($B71,'Tổng hợp'!$A:$T,7,0),
IF(AA71=180,VLOOKUP($B71,'Tổng hợp'!$A:$T,8,0),
IF(AA71=270,VLOOKUP($B71,'Tổng hợp'!$A:$T,9,0),
IF(AA71=365,VLOOKUP($B71,'Tổng hợp'!$A:$S,10,0),
IF(AA71=730,VLOOKUP($B71,'Tổng hợp'!$A:$S,11,0),
IF(AA71=1095,VLOOKUP($B71,'Tổng hợp'!$A:$S,12,0),
IF(AA71=1460,VLOOKUP($B71,'Tổng hợp'!$A:$S,13,0),
IF(AA71=1825,VLOOKUP($B71,'Tổng hợp'!$A:$S,14,0),
IF(AA71=2555,VLOOKUP($B71,'Tổng hợp'!$A:$S,15,0),
IF(AA71=3650,VLOOKUP($B71,'Tổng hợp'!$A:$S,16,0),
IF(AA71=5475,VLOOKUP($B71,'Tổng hợp'!$A:$S,17,0),
IF(AA71=7300,VLOOKUP($B71,'Tổng hợp'!$A:$S,18,0),
IF(AA71=10950,VLOOKUP($B71,'Tổng hợp'!$A:$S,19,0),
""))))))))))))))))))</f>
        <v>0.02010629874</v>
      </c>
      <c r="AD71" s="95">
        <f t="shared" si="22"/>
        <v>0.07130662802</v>
      </c>
      <c r="AE71" s="95">
        <f t="shared" si="23"/>
        <v>-0.00006002024672</v>
      </c>
      <c r="AF71" s="95">
        <f t="shared" si="24"/>
        <v>0.07023641257</v>
      </c>
      <c r="AG71" s="96">
        <f t="shared" si="25"/>
        <v>48516096741</v>
      </c>
      <c r="AH71" s="97">
        <f t="shared" si="26"/>
        <v>51962068488</v>
      </c>
      <c r="AI71" s="96">
        <f t="shared" si="27"/>
        <v>-708622237.5</v>
      </c>
      <c r="AJ71" s="9"/>
      <c r="AK71" s="12"/>
    </row>
    <row r="72" ht="16.5" customHeight="1">
      <c r="A72" s="90">
        <v>53.0</v>
      </c>
      <c r="B72" s="91">
        <f>HLOOKUP(B71,VBMA!$A:$A,VLOOKUP(B71,VBMA!A:AF,32,0) +1)</f>
        <v>45649</v>
      </c>
      <c r="C72" s="92">
        <f t="shared" si="1"/>
        <v>45812</v>
      </c>
      <c r="D72" s="92">
        <f t="shared" si="2"/>
        <v>45812</v>
      </c>
      <c r="E72" s="93">
        <f t="shared" si="3"/>
        <v>84</v>
      </c>
      <c r="F72" s="94">
        <f t="shared" si="4"/>
        <v>60</v>
      </c>
      <c r="G72" s="94">
        <f t="shared" si="5"/>
        <v>90</v>
      </c>
      <c r="H72" s="95">
        <f>IF(F72=1,VLOOKUP($B72,'Tổng hợp'!$A:$S,2,0),
IF(F72=7,VLOOKUP($B72,'Tổng hợp'!$A:$S,3,0),
IF(F72=14,VLOOKUP($B72,'Tổng hợp'!$A:$T,4,0),
IF(F72=30,VLOOKUP($B72,'Tổng hợp'!$A:$T,5,0),
IF(F72=60,VLOOKUP($B72,'Tổng hợp'!$A:$T,6,0),
IF(F72=90,VLOOKUP($B72,'Tổng hợp'!$A:$T,7,0),
IF(F72=180,VLOOKUP($B72,'Tổng hợp'!$A:$T,8,0),
IF(F72=270,VLOOKUP($B72,'Tổng hợp'!$A:$T,9,0),
IF(F72=365,VLOOKUP($B72,'Tổng hợp'!$A:$S,10,0),
IF(F72=730,VLOOKUP($B72,'Tổng hợp'!$A:$S,11,0),
IF(F72=1095,VLOOKUP($B72,'Tổng hợp'!$A:$S,12,0),
IF(F72=1460,VLOOKUP($B72,'Tổng hợp'!$A:$S,13,0),
IF(F72=1825,VLOOKUP($B72,'Tổng hợp'!$A:$S,14,0),
IF(F72=2555,VLOOKUP($B72,'Tổng hợp'!$A:$S,15,0),
IF(F72=3650,VLOOKUP($B72,'Tổng hợp'!$A:$S,16,0),
IF(F72=5475,VLOOKUP($B72,'Tổng hợp'!$A:$S,17,0),
IF(F72=7300,VLOOKUP($B72,'Tổng hợp'!$A:$S,18,0),
IF(F72=10950,VLOOKUP($B72,'Tổng hợp'!$A:$S,19,0),
""))))))))))))))))))</f>
        <v>0.01966800203</v>
      </c>
      <c r="I72" s="95">
        <f>IF(G72=1,VLOOKUP($B72,'Tổng hợp'!$A:$S,2,0),
IF(G72=7,VLOOKUP($B72,'Tổng hợp'!$A:$S,3,0),
IF(G72=14,VLOOKUP($B72,'Tổng hợp'!$A:$T,4,0),
IF(G72=30,VLOOKUP($B72,'Tổng hợp'!$A:$T,5,0),
IF(G72=60,VLOOKUP($B72,'Tổng hợp'!$A:$T,6,0),
IF(G72=90,VLOOKUP($B72,'Tổng hợp'!$A:$T,7,0),
IF(G72=180,VLOOKUP($B72,'Tổng hợp'!$A:$T,8,0),
IF(G72=270,VLOOKUP($B72,'Tổng hợp'!$A:$T,9,0),
IF(G72=365,VLOOKUP($B72,'Tổng hợp'!$A:$S,10,0),
IF(G72=730,VLOOKUP($B72,'Tổng hợp'!$A:$S,11,0),
IF(G72=1095,VLOOKUP($B72,'Tổng hợp'!$A:$S,12,0),
IF(G72=1460,VLOOKUP($B72,'Tổng hợp'!$A:$S,13,0),
IF(G72=1825,VLOOKUP($B72,'Tổng hợp'!$A:$S,14,0),
IF(G72=2555,VLOOKUP($B72,'Tổng hợp'!$A:$S,15,0),
IF(G72=3650,VLOOKUP($B72,'Tổng hợp'!$A:$S,16,0),
IF(G72=5475,VLOOKUP($B72,'Tổng hợp'!$A:$S,17,0),
IF(G72=7300,VLOOKUP($B72,'Tổng hợp'!$A:$S,18,0),
IF(G72=10950,VLOOKUP($B72,'Tổng hợp'!$A:$S,19,0),
""))))))))))))))))))</f>
        <v>0.01985181513</v>
      </c>
      <c r="J72" s="95">
        <f t="shared" si="6"/>
        <v>0.07112505251</v>
      </c>
      <c r="K72" s="95">
        <f t="shared" si="7"/>
        <v>0.009605707812</v>
      </c>
      <c r="L72" s="95">
        <f t="shared" si="8"/>
        <v>0.0709185902</v>
      </c>
      <c r="M72" s="96">
        <f t="shared" si="9"/>
        <v>3445243983</v>
      </c>
      <c r="N72" s="92" t="b">
        <f t="shared" si="10"/>
        <v>0</v>
      </c>
      <c r="O72" s="93">
        <f t="shared" si="11"/>
        <v>-45728</v>
      </c>
      <c r="P72" s="94">
        <f t="shared" si="12"/>
        <v>0</v>
      </c>
      <c r="Q72" s="94">
        <f t="shared" si="13"/>
        <v>1</v>
      </c>
      <c r="R72" s="95" t="str">
        <f t="shared" si="14"/>
        <v/>
      </c>
      <c r="S72" s="95">
        <f>IF(Q72=1,VLOOKUP($B72,'Tổng hợp'!$A:$S,2,0),
IF(Q72=7,VLOOKUP($B72,'Tổng hợp'!$A:$S,3,0),
IF(Q72=14,VLOOKUP($B72,'Tổng hợp'!$A:$T,4,0),
IF(Q72=30,VLOOKUP($B72,'Tổng hợp'!$A:$T,5,0),
IF(Q72=60,VLOOKUP($B72,'Tổng hợp'!$A:$T,6,0),
IF(Q72=90,VLOOKUP($B72,'Tổng hợp'!$A:$T,7,0),
IF(Q72=180,VLOOKUP($B72,'Tổng hợp'!$A:$T,8,0),
IF(Q72=270,VLOOKUP($B72,'Tổng hợp'!$A:$T,9,0),
IF(Q72=365,VLOOKUP($B72,'Tổng hợp'!$A:$S,10,0),
IF(Q72=730,VLOOKUP($B72,'Tổng hợp'!$A:$S,11,0),
IF(Q72=1095,VLOOKUP($B72,'Tổng hợp'!$A:$S,12,0),
IF(Q72=1460,VLOOKUP($B72,'Tổng hợp'!$A:$S,13,0),
IF(Q72=1825,VLOOKUP($B72,'Tổng hợp'!$A:$S,14,0),
IF(Q72=2555,VLOOKUP($B72,'Tổng hợp'!$A:$S,15,0),
IF(Q72=3650,VLOOKUP($B72,'Tổng hợp'!$A:$S,16,0),
IF(Q72=5475,VLOOKUP($B72,'Tổng hợp'!$A:$S,17,0),
IF(Q72=7300,VLOOKUP($B72,'Tổng hợp'!$A:$S,18,0),
IF(Q72=10950,VLOOKUP($B72,'Tổng hợp'!$A:$S,19,0),
""))))))))))))))))))</f>
        <v>0.01628584093</v>
      </c>
      <c r="T72" s="95">
        <f t="shared" si="15"/>
        <v>0.05131</v>
      </c>
      <c r="U72" s="95">
        <f t="shared" si="28"/>
        <v>0</v>
      </c>
      <c r="V72" s="95">
        <f t="shared" si="16"/>
        <v>0.07024062831</v>
      </c>
      <c r="W72" s="96">
        <f t="shared" si="17"/>
        <v>0</v>
      </c>
      <c r="X72" s="92">
        <f t="shared" si="18"/>
        <v>45812</v>
      </c>
      <c r="Y72" s="93">
        <f t="shared" si="19"/>
        <v>163</v>
      </c>
      <c r="Z72" s="94">
        <f t="shared" si="20"/>
        <v>90</v>
      </c>
      <c r="AA72" s="94">
        <f t="shared" si="21"/>
        <v>180</v>
      </c>
      <c r="AB72" s="95">
        <f>IF(Z72=1,VLOOKUP($B72,'Tổng hợp'!$A:$S,2,0),
IF(Z72=7,VLOOKUP($B72,'Tổng hợp'!$A:$S,3,0),
IF(Z72=14,VLOOKUP($B72,'Tổng hợp'!$A:$T,4,0),
IF(Z72=30,VLOOKUP($B72,'Tổng hợp'!$A:$T,5,0),
IF(Z72=60,VLOOKUP($B72,'Tổng hợp'!$A:$T,6,0),
IF(Z72=90,VLOOKUP($B72,'Tổng hợp'!$A:$T,7,0),
IF(Z72=180,VLOOKUP($B72,'Tổng hợp'!$A:$T,8,0),
IF(Z72=270,VLOOKUP($B72,'Tổng hợp'!$A:$T,9,0),
IF(Z72=365,VLOOKUP($B72,'Tổng hợp'!$A:$S,10,0),
IF(Z72=730,VLOOKUP($B72,'Tổng hợp'!$A:$S,11,0),
IF(Z72=1095,VLOOKUP($B72,'Tổng hợp'!$A:$S,12,0),
IF(Z72=1460,VLOOKUP($B72,'Tổng hợp'!$A:$S,13,0),
IF(Z72=1825,VLOOKUP($B72,'Tổng hợp'!$A:$S,14,0),
IF(Z72=2555,VLOOKUP($B72,'Tổng hợp'!$A:$S,15,0),
IF(Z72=3650,VLOOKUP($B72,'Tổng hợp'!$A:$S,16,0),
IF(Z72=5475,VLOOKUP($B72,'Tổng hợp'!$A:$S,17,0),
IF(Z72=7300,VLOOKUP($B72,'Tổng hợp'!$A:$S,18,0),
IF(Z72=10950,VLOOKUP($B72,'Tổng hợp'!$A:$S,19,0),
""))))))))))))))))))</f>
        <v>0.01985181513</v>
      </c>
      <c r="AC72" s="95">
        <f>IF(AA72=1,VLOOKUP($B72,'Tổng hợp'!$A:$S,2,0),
IF(AA72=7,VLOOKUP($B72,'Tổng hợp'!$A:$S,3,0),
IF(AA72=14,VLOOKUP($B72,'Tổng hợp'!$A:$T,4,0),
IF(AA72=30,VLOOKUP($B72,'Tổng hợp'!$A:$T,5,0),
IF(AA72=60,VLOOKUP($B72,'Tổng hợp'!$A:$T,6,0),
IF(AA72=90,VLOOKUP($B72,'Tổng hợp'!$A:$T,7,0),
IF(AA72=180,VLOOKUP($B72,'Tổng hợp'!$A:$T,8,0),
IF(AA72=270,VLOOKUP($B72,'Tổng hợp'!$A:$T,9,0),
IF(AA72=365,VLOOKUP($B72,'Tổng hợp'!$A:$S,10,0),
IF(AA72=730,VLOOKUP($B72,'Tổng hợp'!$A:$S,11,0),
IF(AA72=1095,VLOOKUP($B72,'Tổng hợp'!$A:$S,12,0),
IF(AA72=1460,VLOOKUP($B72,'Tổng hợp'!$A:$S,13,0),
IF(AA72=1825,VLOOKUP($B72,'Tổng hợp'!$A:$S,14,0),
IF(AA72=2555,VLOOKUP($B72,'Tổng hợp'!$A:$S,15,0),
IF(AA72=3650,VLOOKUP($B72,'Tổng hợp'!$A:$S,16,0),
IF(AA72=5475,VLOOKUP($B72,'Tổng hợp'!$A:$S,17,0),
IF(AA72=7300,VLOOKUP($B72,'Tổng hợp'!$A:$S,18,0),
IF(AA72=10950,VLOOKUP($B72,'Tổng hợp'!$A:$S,19,0),
""))))))))))))))))))</f>
        <v>0.02003562824</v>
      </c>
      <c r="AD72" s="95">
        <f t="shared" si="22"/>
        <v>0.07131090798</v>
      </c>
      <c r="AE72" s="95">
        <f t="shared" si="23"/>
        <v>0.00836648801</v>
      </c>
      <c r="AF72" s="95">
        <f t="shared" si="24"/>
        <v>0.07083076091</v>
      </c>
      <c r="AG72" s="96">
        <f t="shared" si="25"/>
        <v>48495049926</v>
      </c>
      <c r="AH72" s="97">
        <f t="shared" si="26"/>
        <v>51940293909</v>
      </c>
      <c r="AI72" s="96">
        <f t="shared" si="27"/>
        <v>-730396816</v>
      </c>
      <c r="AJ72" s="9"/>
      <c r="AK72" s="12"/>
    </row>
    <row r="73" ht="16.5" customHeight="1">
      <c r="A73" s="90">
        <v>54.0</v>
      </c>
      <c r="B73" s="91">
        <f>HLOOKUP(B72,VBMA!$A:$A,VLOOKUP(B72,VBMA!A:AF,32,0) +1)</f>
        <v>45646</v>
      </c>
      <c r="C73" s="92">
        <f t="shared" si="1"/>
        <v>45812</v>
      </c>
      <c r="D73" s="92">
        <f t="shared" si="2"/>
        <v>45812</v>
      </c>
      <c r="E73" s="93">
        <f t="shared" si="3"/>
        <v>84</v>
      </c>
      <c r="F73" s="94">
        <f t="shared" si="4"/>
        <v>60</v>
      </c>
      <c r="G73" s="94">
        <f t="shared" si="5"/>
        <v>90</v>
      </c>
      <c r="H73" s="95">
        <f>IF(F73=1,VLOOKUP($B73,'Tổng hợp'!$A:$S,2,0),
IF(F73=7,VLOOKUP($B73,'Tổng hợp'!$A:$S,3,0),
IF(F73=14,VLOOKUP($B73,'Tổng hợp'!$A:$T,4,0),
IF(F73=30,VLOOKUP($B73,'Tổng hợp'!$A:$T,5,0),
IF(F73=60,VLOOKUP($B73,'Tổng hợp'!$A:$T,6,0),
IF(F73=90,VLOOKUP($B73,'Tổng hợp'!$A:$T,7,0),
IF(F73=180,VLOOKUP($B73,'Tổng hợp'!$A:$T,8,0),
IF(F73=270,VLOOKUP($B73,'Tổng hợp'!$A:$T,9,0),
IF(F73=365,VLOOKUP($B73,'Tổng hợp'!$A:$S,10,0),
IF(F73=730,VLOOKUP($B73,'Tổng hợp'!$A:$S,11,0),
IF(F73=1095,VLOOKUP($B73,'Tổng hợp'!$A:$S,12,0),
IF(F73=1460,VLOOKUP($B73,'Tổng hợp'!$A:$S,13,0),
IF(F73=1825,VLOOKUP($B73,'Tổng hợp'!$A:$S,14,0),
IF(F73=2555,VLOOKUP($B73,'Tổng hợp'!$A:$S,15,0),
IF(F73=3650,VLOOKUP($B73,'Tổng hợp'!$A:$S,16,0),
IF(F73=5475,VLOOKUP($B73,'Tổng hợp'!$A:$S,17,0),
IF(F73=7300,VLOOKUP($B73,'Tổng hợp'!$A:$S,18,0),
IF(F73=10950,VLOOKUP($B73,'Tổng hợp'!$A:$S,19,0),
""))))))))))))))))))</f>
        <v>0.01902006171</v>
      </c>
      <c r="I73" s="95">
        <f>IF(G73=1,VLOOKUP($B73,'Tổng hợp'!$A:$S,2,0),
IF(G73=7,VLOOKUP($B73,'Tổng hợp'!$A:$S,3,0),
IF(G73=14,VLOOKUP($B73,'Tổng hợp'!$A:$T,4,0),
IF(G73=30,VLOOKUP($B73,'Tổng hợp'!$A:$T,5,0),
IF(G73=60,VLOOKUP($B73,'Tổng hợp'!$A:$T,6,0),
IF(G73=90,VLOOKUP($B73,'Tổng hợp'!$A:$T,7,0),
IF(G73=180,VLOOKUP($B73,'Tổng hợp'!$A:$T,8,0),
IF(G73=270,VLOOKUP($B73,'Tổng hợp'!$A:$T,9,0),
IF(G73=365,VLOOKUP($B73,'Tổng hợp'!$A:$S,10,0),
IF(G73=730,VLOOKUP($B73,'Tổng hợp'!$A:$S,11,0),
IF(G73=1095,VLOOKUP($B73,'Tổng hợp'!$A:$S,12,0),
IF(G73=1460,VLOOKUP($B73,'Tổng hợp'!$A:$S,13,0),
IF(G73=1825,VLOOKUP($B73,'Tổng hợp'!$A:$S,14,0),
IF(G73=2555,VLOOKUP($B73,'Tổng hợp'!$A:$S,15,0),
IF(G73=3650,VLOOKUP($B73,'Tổng hợp'!$A:$S,16,0),
IF(G73=5475,VLOOKUP($B73,'Tổng hợp'!$A:$S,17,0),
IF(G73=7300,VLOOKUP($B73,'Tổng hợp'!$A:$S,18,0),
IF(G73=10950,VLOOKUP($B73,'Tổng hợp'!$A:$S,19,0),
""))))))))))))))))))</f>
        <v>0.0191638807</v>
      </c>
      <c r="J73" s="95">
        <f t="shared" si="6"/>
        <v>0.0704451169</v>
      </c>
      <c r="K73" s="95">
        <f t="shared" si="7"/>
        <v>0.004670802055</v>
      </c>
      <c r="L73" s="95">
        <f t="shared" si="8"/>
        <v>0.07056947577</v>
      </c>
      <c r="M73" s="96">
        <f t="shared" si="9"/>
        <v>3445502509</v>
      </c>
      <c r="N73" s="92" t="b">
        <f t="shared" si="10"/>
        <v>0</v>
      </c>
      <c r="O73" s="93">
        <f t="shared" si="11"/>
        <v>-45728</v>
      </c>
      <c r="P73" s="94">
        <f t="shared" si="12"/>
        <v>0</v>
      </c>
      <c r="Q73" s="94">
        <f t="shared" si="13"/>
        <v>1</v>
      </c>
      <c r="R73" s="95" t="str">
        <f t="shared" si="14"/>
        <v/>
      </c>
      <c r="S73" s="95">
        <f>IF(Q73=1,VLOOKUP($B73,'Tổng hợp'!$A:$S,2,0),
IF(Q73=7,VLOOKUP($B73,'Tổng hợp'!$A:$S,3,0),
IF(Q73=14,VLOOKUP($B73,'Tổng hợp'!$A:$T,4,0),
IF(Q73=30,VLOOKUP($B73,'Tổng hợp'!$A:$T,5,0),
IF(Q73=60,VLOOKUP($B73,'Tổng hợp'!$A:$T,6,0),
IF(Q73=90,VLOOKUP($B73,'Tổng hợp'!$A:$T,7,0),
IF(Q73=180,VLOOKUP($B73,'Tổng hợp'!$A:$T,8,0),
IF(Q73=270,VLOOKUP($B73,'Tổng hợp'!$A:$T,9,0),
IF(Q73=365,VLOOKUP($B73,'Tổng hợp'!$A:$S,10,0),
IF(Q73=730,VLOOKUP($B73,'Tổng hợp'!$A:$S,11,0),
IF(Q73=1095,VLOOKUP($B73,'Tổng hợp'!$A:$S,12,0),
IF(Q73=1460,VLOOKUP($B73,'Tổng hợp'!$A:$S,13,0),
IF(Q73=1825,VLOOKUP($B73,'Tổng hợp'!$A:$S,14,0),
IF(Q73=2555,VLOOKUP($B73,'Tổng hợp'!$A:$S,15,0),
IF(Q73=3650,VLOOKUP($B73,'Tổng hợp'!$A:$S,16,0),
IF(Q73=5475,VLOOKUP($B73,'Tổng hợp'!$A:$S,17,0),
IF(Q73=7300,VLOOKUP($B73,'Tổng hợp'!$A:$S,18,0),
IF(Q73=10950,VLOOKUP($B73,'Tổng hợp'!$A:$S,19,0),
""))))))))))))))))))</f>
        <v>0.01470549194</v>
      </c>
      <c r="T73" s="95">
        <f t="shared" si="15"/>
        <v>0.05131</v>
      </c>
      <c r="U73" s="95">
        <f t="shared" si="28"/>
        <v>0</v>
      </c>
      <c r="V73" s="95">
        <f t="shared" si="16"/>
        <v>0.07024062831</v>
      </c>
      <c r="W73" s="96">
        <f t="shared" si="17"/>
        <v>0</v>
      </c>
      <c r="X73" s="92">
        <f t="shared" si="18"/>
        <v>45812</v>
      </c>
      <c r="Y73" s="93">
        <f t="shared" si="19"/>
        <v>166</v>
      </c>
      <c r="Z73" s="94">
        <f t="shared" si="20"/>
        <v>90</v>
      </c>
      <c r="AA73" s="94">
        <f t="shared" si="21"/>
        <v>180</v>
      </c>
      <c r="AB73" s="95">
        <f>IF(Z73=1,VLOOKUP($B73,'Tổng hợp'!$A:$S,2,0),
IF(Z73=7,VLOOKUP($B73,'Tổng hợp'!$A:$S,3,0),
IF(Z73=14,VLOOKUP($B73,'Tổng hợp'!$A:$T,4,0),
IF(Z73=30,VLOOKUP($B73,'Tổng hợp'!$A:$T,5,0),
IF(Z73=60,VLOOKUP($B73,'Tổng hợp'!$A:$T,6,0),
IF(Z73=90,VLOOKUP($B73,'Tổng hợp'!$A:$T,7,0),
IF(Z73=180,VLOOKUP($B73,'Tổng hợp'!$A:$T,8,0),
IF(Z73=270,VLOOKUP($B73,'Tổng hợp'!$A:$T,9,0),
IF(Z73=365,VLOOKUP($B73,'Tổng hợp'!$A:$S,10,0),
IF(Z73=730,VLOOKUP($B73,'Tổng hợp'!$A:$S,11,0),
IF(Z73=1095,VLOOKUP($B73,'Tổng hợp'!$A:$S,12,0),
IF(Z73=1460,VLOOKUP($B73,'Tổng hợp'!$A:$S,13,0),
IF(Z73=1825,VLOOKUP($B73,'Tổng hợp'!$A:$S,14,0),
IF(Z73=2555,VLOOKUP($B73,'Tổng hợp'!$A:$S,15,0),
IF(Z73=3650,VLOOKUP($B73,'Tổng hợp'!$A:$S,16,0),
IF(Z73=5475,VLOOKUP($B73,'Tổng hợp'!$A:$S,17,0),
IF(Z73=7300,VLOOKUP($B73,'Tổng hợp'!$A:$S,18,0),
IF(Z73=10950,VLOOKUP($B73,'Tổng hợp'!$A:$S,19,0),
""))))))))))))))))))</f>
        <v>0.0191638807</v>
      </c>
      <c r="AC73" s="95">
        <f>IF(AA73=1,VLOOKUP($B73,'Tổng hợp'!$A:$S,2,0),
IF(AA73=7,VLOOKUP($B73,'Tổng hợp'!$A:$S,3,0),
IF(AA73=14,VLOOKUP($B73,'Tổng hợp'!$A:$T,4,0),
IF(AA73=30,VLOOKUP($B73,'Tổng hợp'!$A:$T,5,0),
IF(AA73=60,VLOOKUP($B73,'Tổng hợp'!$A:$T,6,0),
IF(AA73=90,VLOOKUP($B73,'Tổng hợp'!$A:$T,7,0),
IF(AA73=180,VLOOKUP($B73,'Tổng hợp'!$A:$T,8,0),
IF(AA73=270,VLOOKUP($B73,'Tổng hợp'!$A:$T,9,0),
IF(AA73=365,VLOOKUP($B73,'Tổng hợp'!$A:$S,10,0),
IF(AA73=730,VLOOKUP($B73,'Tổng hợp'!$A:$S,11,0),
IF(AA73=1095,VLOOKUP($B73,'Tổng hợp'!$A:$S,12,0),
IF(AA73=1460,VLOOKUP($B73,'Tổng hợp'!$A:$S,13,0),
IF(AA73=1825,VLOOKUP($B73,'Tổng hợp'!$A:$S,14,0),
IF(AA73=2555,VLOOKUP($B73,'Tổng hợp'!$A:$S,15,0),
IF(AA73=3650,VLOOKUP($B73,'Tổng hợp'!$A:$S,16,0),
IF(AA73=5475,VLOOKUP($B73,'Tổng hợp'!$A:$S,17,0),
IF(AA73=7300,VLOOKUP($B73,'Tổng hợp'!$A:$S,18,0),
IF(AA73=10950,VLOOKUP($B73,'Tổng hợp'!$A:$S,19,0),
""))))))))))))))))))</f>
        <v>0.01945151868</v>
      </c>
      <c r="AD73" s="95">
        <f t="shared" si="22"/>
        <v>0.070716775</v>
      </c>
      <c r="AE73" s="95">
        <f t="shared" si="23"/>
        <v>0.00315188643</v>
      </c>
      <c r="AF73" s="95">
        <f t="shared" si="24"/>
        <v>0.07046236806</v>
      </c>
      <c r="AG73" s="96">
        <f t="shared" si="25"/>
        <v>48475365430</v>
      </c>
      <c r="AH73" s="97">
        <f t="shared" si="26"/>
        <v>51920867939</v>
      </c>
      <c r="AI73" s="96">
        <f t="shared" si="27"/>
        <v>-749822786.3</v>
      </c>
      <c r="AJ73" s="9"/>
      <c r="AK73" s="12"/>
    </row>
    <row r="74" ht="16.5" customHeight="1">
      <c r="A74" s="90">
        <v>55.0</v>
      </c>
      <c r="B74" s="91">
        <f>HLOOKUP(B73,VBMA!$A:$A,VLOOKUP(B73,VBMA!A:AF,32,0) +1)</f>
        <v>45645</v>
      </c>
      <c r="C74" s="92">
        <f t="shared" si="1"/>
        <v>45812</v>
      </c>
      <c r="D74" s="92">
        <f t="shared" si="2"/>
        <v>45812</v>
      </c>
      <c r="E74" s="93">
        <f t="shared" si="3"/>
        <v>84</v>
      </c>
      <c r="F74" s="94">
        <f t="shared" si="4"/>
        <v>60</v>
      </c>
      <c r="G74" s="94">
        <f t="shared" si="5"/>
        <v>90</v>
      </c>
      <c r="H74" s="95">
        <f>IF(F74=1,VLOOKUP($B74,'Tổng hợp'!$A:$S,2,0),
IF(F74=7,VLOOKUP($B74,'Tổng hợp'!$A:$S,3,0),
IF(F74=14,VLOOKUP($B74,'Tổng hợp'!$A:$T,4,0),
IF(F74=30,VLOOKUP($B74,'Tổng hợp'!$A:$T,5,0),
IF(F74=60,VLOOKUP($B74,'Tổng hợp'!$A:$T,6,0),
IF(F74=90,VLOOKUP($B74,'Tổng hợp'!$A:$T,7,0),
IF(F74=180,VLOOKUP($B74,'Tổng hợp'!$A:$T,8,0),
IF(F74=270,VLOOKUP($B74,'Tổng hợp'!$A:$T,9,0),
IF(F74=365,VLOOKUP($B74,'Tổng hợp'!$A:$S,10,0),
IF(F74=730,VLOOKUP($B74,'Tổng hợp'!$A:$S,11,0),
IF(F74=1095,VLOOKUP($B74,'Tổng hợp'!$A:$S,12,0),
IF(F74=1460,VLOOKUP($B74,'Tổng hợp'!$A:$S,13,0),
IF(F74=1825,VLOOKUP($B74,'Tổng hợp'!$A:$S,14,0),
IF(F74=2555,VLOOKUP($B74,'Tổng hợp'!$A:$S,15,0),
IF(F74=3650,VLOOKUP($B74,'Tổng hợp'!$A:$S,16,0),
IF(F74=5475,VLOOKUP($B74,'Tổng hợp'!$A:$S,17,0),
IF(F74=7300,VLOOKUP($B74,'Tổng hợp'!$A:$S,18,0),
IF(F74=10950,VLOOKUP($B74,'Tổng hợp'!$A:$S,19,0),
""))))))))))))))))))</f>
        <v>0.01863613624</v>
      </c>
      <c r="I74" s="95">
        <f>IF(G74=1,VLOOKUP($B74,'Tổng hợp'!$A:$S,2,0),
IF(G74=7,VLOOKUP($B74,'Tổng hợp'!$A:$S,3,0),
IF(G74=14,VLOOKUP($B74,'Tổng hợp'!$A:$T,4,0),
IF(G74=30,VLOOKUP($B74,'Tổng hợp'!$A:$T,5,0),
IF(G74=60,VLOOKUP($B74,'Tổng hợp'!$A:$T,6,0),
IF(G74=90,VLOOKUP($B74,'Tổng hợp'!$A:$T,7,0),
IF(G74=180,VLOOKUP($B74,'Tổng hợp'!$A:$T,8,0),
IF(G74=270,VLOOKUP($B74,'Tổng hợp'!$A:$T,9,0),
IF(G74=365,VLOOKUP($B74,'Tổng hợp'!$A:$S,10,0),
IF(G74=730,VLOOKUP($B74,'Tổng hợp'!$A:$S,11,0),
IF(G74=1095,VLOOKUP($B74,'Tổng hợp'!$A:$S,12,0),
IF(G74=1460,VLOOKUP($B74,'Tổng hợp'!$A:$S,13,0),
IF(G74=1825,VLOOKUP($B74,'Tổng hợp'!$A:$S,14,0),
IF(G74=2555,VLOOKUP($B74,'Tổng hợp'!$A:$S,15,0),
IF(G74=3650,VLOOKUP($B74,'Tổng hợp'!$A:$S,16,0),
IF(G74=5475,VLOOKUP($B74,'Tổng hợp'!$A:$S,17,0),
IF(G74=7300,VLOOKUP($B74,'Tổng hợp'!$A:$S,18,0),
IF(G74=10950,VLOOKUP($B74,'Tổng hợp'!$A:$S,19,0),
""))))))))))))))))))</f>
        <v>0.01884952711</v>
      </c>
      <c r="J74" s="95">
        <f t="shared" si="6"/>
        <v>0.07011684894</v>
      </c>
      <c r="K74" s="95">
        <f t="shared" si="7"/>
        <v>0.008169795167</v>
      </c>
      <c r="L74" s="95">
        <f t="shared" si="8"/>
        <v>0.07081683038</v>
      </c>
      <c r="M74" s="96">
        <f t="shared" si="9"/>
        <v>3445319327</v>
      </c>
      <c r="N74" s="92" t="b">
        <f t="shared" si="10"/>
        <v>0</v>
      </c>
      <c r="O74" s="93">
        <f t="shared" si="11"/>
        <v>-45728</v>
      </c>
      <c r="P74" s="94">
        <f t="shared" si="12"/>
        <v>0</v>
      </c>
      <c r="Q74" s="94">
        <f t="shared" si="13"/>
        <v>1</v>
      </c>
      <c r="R74" s="95" t="str">
        <f t="shared" si="14"/>
        <v/>
      </c>
      <c r="S74" s="95">
        <f>IF(Q74=1,VLOOKUP($B74,'Tổng hợp'!$A:$S,2,0),
IF(Q74=7,VLOOKUP($B74,'Tổng hợp'!$A:$S,3,0),
IF(Q74=14,VLOOKUP($B74,'Tổng hợp'!$A:$T,4,0),
IF(Q74=30,VLOOKUP($B74,'Tổng hợp'!$A:$T,5,0),
IF(Q74=60,VLOOKUP($B74,'Tổng hợp'!$A:$T,6,0),
IF(Q74=90,VLOOKUP($B74,'Tổng hợp'!$A:$T,7,0),
IF(Q74=180,VLOOKUP($B74,'Tổng hợp'!$A:$T,8,0),
IF(Q74=270,VLOOKUP($B74,'Tổng hợp'!$A:$T,9,0),
IF(Q74=365,VLOOKUP($B74,'Tổng hợp'!$A:$S,10,0),
IF(Q74=730,VLOOKUP($B74,'Tổng hợp'!$A:$S,11,0),
IF(Q74=1095,VLOOKUP($B74,'Tổng hợp'!$A:$S,12,0),
IF(Q74=1460,VLOOKUP($B74,'Tổng hợp'!$A:$S,13,0),
IF(Q74=1825,VLOOKUP($B74,'Tổng hợp'!$A:$S,14,0),
IF(Q74=2555,VLOOKUP($B74,'Tổng hợp'!$A:$S,15,0),
IF(Q74=3650,VLOOKUP($B74,'Tổng hợp'!$A:$S,16,0),
IF(Q74=5475,VLOOKUP($B74,'Tổng hợp'!$A:$S,17,0),
IF(Q74=7300,VLOOKUP($B74,'Tổng hợp'!$A:$S,18,0),
IF(Q74=10950,VLOOKUP($B74,'Tổng hợp'!$A:$S,19,0),
""))))))))))))))))))</f>
        <v>0.009602589284</v>
      </c>
      <c r="T74" s="95">
        <f t="shared" si="15"/>
        <v>0.05131</v>
      </c>
      <c r="U74" s="95">
        <f t="shared" si="28"/>
        <v>0</v>
      </c>
      <c r="V74" s="95">
        <f t="shared" si="16"/>
        <v>0.07024062831</v>
      </c>
      <c r="W74" s="96">
        <f t="shared" si="17"/>
        <v>0</v>
      </c>
      <c r="X74" s="92">
        <f t="shared" si="18"/>
        <v>45812</v>
      </c>
      <c r="Y74" s="93">
        <f t="shared" si="19"/>
        <v>167</v>
      </c>
      <c r="Z74" s="94">
        <f t="shared" si="20"/>
        <v>90</v>
      </c>
      <c r="AA74" s="94">
        <f t="shared" si="21"/>
        <v>180</v>
      </c>
      <c r="AB74" s="95">
        <f>IF(Z74=1,VLOOKUP($B74,'Tổng hợp'!$A:$S,2,0),
IF(Z74=7,VLOOKUP($B74,'Tổng hợp'!$A:$S,3,0),
IF(Z74=14,VLOOKUP($B74,'Tổng hợp'!$A:$T,4,0),
IF(Z74=30,VLOOKUP($B74,'Tổng hợp'!$A:$T,5,0),
IF(Z74=60,VLOOKUP($B74,'Tổng hợp'!$A:$T,6,0),
IF(Z74=90,VLOOKUP($B74,'Tổng hợp'!$A:$T,7,0),
IF(Z74=180,VLOOKUP($B74,'Tổng hợp'!$A:$T,8,0),
IF(Z74=270,VLOOKUP($B74,'Tổng hợp'!$A:$T,9,0),
IF(Z74=365,VLOOKUP($B74,'Tổng hợp'!$A:$S,10,0),
IF(Z74=730,VLOOKUP($B74,'Tổng hợp'!$A:$S,11,0),
IF(Z74=1095,VLOOKUP($B74,'Tổng hợp'!$A:$S,12,0),
IF(Z74=1460,VLOOKUP($B74,'Tổng hợp'!$A:$S,13,0),
IF(Z74=1825,VLOOKUP($B74,'Tổng hợp'!$A:$S,14,0),
IF(Z74=2555,VLOOKUP($B74,'Tổng hợp'!$A:$S,15,0),
IF(Z74=3650,VLOOKUP($B74,'Tổng hợp'!$A:$S,16,0),
IF(Z74=5475,VLOOKUP($B74,'Tổng hợp'!$A:$S,17,0),
IF(Z74=7300,VLOOKUP($B74,'Tổng hợp'!$A:$S,18,0),
IF(Z74=10950,VLOOKUP($B74,'Tổng hợp'!$A:$S,19,0),
""))))))))))))))))))</f>
        <v>0.01884952711</v>
      </c>
      <c r="AC74" s="95">
        <f>IF(AA74=1,VLOOKUP($B74,'Tổng hợp'!$A:$S,2,0),
IF(AA74=7,VLOOKUP($B74,'Tổng hợp'!$A:$S,3,0),
IF(AA74=14,VLOOKUP($B74,'Tổng hợp'!$A:$T,4,0),
IF(AA74=30,VLOOKUP($B74,'Tổng hợp'!$A:$T,5,0),
IF(AA74=60,VLOOKUP($B74,'Tổng hợp'!$A:$T,6,0),
IF(AA74=90,VLOOKUP($B74,'Tổng hợp'!$A:$T,7,0),
IF(AA74=180,VLOOKUP($B74,'Tổng hợp'!$A:$T,8,0),
IF(AA74=270,VLOOKUP($B74,'Tổng hợp'!$A:$T,9,0),
IF(AA74=365,VLOOKUP($B74,'Tổng hợp'!$A:$S,10,0),
IF(AA74=730,VLOOKUP($B74,'Tổng hợp'!$A:$S,11,0),
IF(AA74=1095,VLOOKUP($B74,'Tổng hợp'!$A:$S,12,0),
IF(AA74=1460,VLOOKUP($B74,'Tổng hợp'!$A:$S,13,0),
IF(AA74=1825,VLOOKUP($B74,'Tổng hợp'!$A:$S,14,0),
IF(AA74=2555,VLOOKUP($B74,'Tổng hợp'!$A:$S,15,0),
IF(AA74=3650,VLOOKUP($B74,'Tổng hợp'!$A:$S,16,0),
IF(AA74=5475,VLOOKUP($B74,'Tổng hợp'!$A:$S,17,0),
IF(AA74=7300,VLOOKUP($B74,'Tổng hợp'!$A:$S,18,0),
IF(AA74=10950,VLOOKUP($B74,'Tổng hợp'!$A:$S,19,0),
""))))))))))))))))))</f>
        <v>0.01924074371</v>
      </c>
      <c r="AD74" s="95">
        <f t="shared" si="22"/>
        <v>0.07049423465</v>
      </c>
      <c r="AE74" s="95">
        <f t="shared" si="23"/>
        <v>0.01048059438</v>
      </c>
      <c r="AF74" s="95">
        <f t="shared" si="24"/>
        <v>0.07098066307</v>
      </c>
      <c r="AG74" s="96">
        <f t="shared" si="25"/>
        <v>48455590328</v>
      </c>
      <c r="AH74" s="97">
        <f t="shared" si="26"/>
        <v>51900909655</v>
      </c>
      <c r="AI74" s="96">
        <f t="shared" si="27"/>
        <v>-769781069.9</v>
      </c>
      <c r="AJ74" s="9"/>
      <c r="AK74" s="12"/>
    </row>
    <row r="75" ht="16.5" customHeight="1">
      <c r="A75" s="90">
        <v>56.0</v>
      </c>
      <c r="B75" s="91">
        <f>HLOOKUP(B74,VBMA!$A:$A,VLOOKUP(B74,VBMA!A:AF,32,0) +1)</f>
        <v>45644</v>
      </c>
      <c r="C75" s="92">
        <f t="shared" si="1"/>
        <v>45812</v>
      </c>
      <c r="D75" s="92">
        <f t="shared" si="2"/>
        <v>45812</v>
      </c>
      <c r="E75" s="93">
        <f t="shared" si="3"/>
        <v>84</v>
      </c>
      <c r="F75" s="94">
        <f t="shared" si="4"/>
        <v>60</v>
      </c>
      <c r="G75" s="94">
        <f t="shared" si="5"/>
        <v>90</v>
      </c>
      <c r="H75" s="95">
        <f>IF(F75=1,VLOOKUP($B75,'Tổng hợp'!$A:$S,2,0),
IF(F75=7,VLOOKUP($B75,'Tổng hợp'!$A:$S,3,0),
IF(F75=14,VLOOKUP($B75,'Tổng hợp'!$A:$T,4,0),
IF(F75=30,VLOOKUP($B75,'Tổng hợp'!$A:$T,5,0),
IF(F75=60,VLOOKUP($B75,'Tổng hợp'!$A:$T,6,0),
IF(F75=90,VLOOKUP($B75,'Tổng hợp'!$A:$T,7,0),
IF(F75=180,VLOOKUP($B75,'Tổng hợp'!$A:$T,8,0),
IF(F75=270,VLOOKUP($B75,'Tổng hợp'!$A:$T,9,0),
IF(F75=365,VLOOKUP($B75,'Tổng hợp'!$A:$S,10,0),
IF(F75=730,VLOOKUP($B75,'Tổng hợp'!$A:$S,11,0),
IF(F75=1095,VLOOKUP($B75,'Tổng hợp'!$A:$S,12,0),
IF(F75=1460,VLOOKUP($B75,'Tổng hợp'!$A:$S,13,0),
IF(F75=1825,VLOOKUP($B75,'Tổng hợp'!$A:$S,14,0),
IF(F75=2555,VLOOKUP($B75,'Tổng hợp'!$A:$S,15,0),
IF(F75=3650,VLOOKUP($B75,'Tổng hợp'!$A:$S,16,0),
IF(F75=5475,VLOOKUP($B75,'Tổng hợp'!$A:$S,17,0),
IF(F75=7300,VLOOKUP($B75,'Tổng hợp'!$A:$S,18,0),
IF(F75=10950,VLOOKUP($B75,'Tổng hợp'!$A:$S,19,0),
""))))))))))))))))))</f>
        <v>0.0180989687</v>
      </c>
      <c r="I75" s="95">
        <f>IF(G75=1,VLOOKUP($B75,'Tổng hợp'!$A:$S,2,0),
IF(G75=7,VLOOKUP($B75,'Tổng hợp'!$A:$S,3,0),
IF(G75=14,VLOOKUP($B75,'Tổng hợp'!$A:$T,4,0),
IF(G75=30,VLOOKUP($B75,'Tổng hợp'!$A:$T,5,0),
IF(G75=60,VLOOKUP($B75,'Tổng hợp'!$A:$T,6,0),
IF(G75=90,VLOOKUP($B75,'Tổng hợp'!$A:$T,7,0),
IF(G75=180,VLOOKUP($B75,'Tổng hợp'!$A:$T,8,0),
IF(G75=270,VLOOKUP($B75,'Tổng hợp'!$A:$T,9,0),
IF(G75=365,VLOOKUP($B75,'Tổng hợp'!$A:$S,10,0),
IF(G75=730,VLOOKUP($B75,'Tổng hợp'!$A:$S,11,0),
IF(G75=1095,VLOOKUP($B75,'Tổng hợp'!$A:$S,12,0),
IF(G75=1460,VLOOKUP($B75,'Tổng hợp'!$A:$S,13,0),
IF(G75=1825,VLOOKUP($B75,'Tổng hợp'!$A:$S,14,0),
IF(G75=2555,VLOOKUP($B75,'Tổng hợp'!$A:$S,15,0),
IF(G75=3650,VLOOKUP($B75,'Tổng hợp'!$A:$S,16,0),
IF(G75=5475,VLOOKUP($B75,'Tổng hợp'!$A:$S,17,0),
IF(G75=7300,VLOOKUP($B75,'Tổng hợp'!$A:$S,18,0),
IF(G75=10950,VLOOKUP($B75,'Tổng hợp'!$A:$S,19,0),
""))))))))))))))))))</f>
        <v>0.01827068567</v>
      </c>
      <c r="J75" s="95">
        <f t="shared" si="6"/>
        <v>0.06954634228</v>
      </c>
      <c r="K75" s="95">
        <f t="shared" si="7"/>
        <v>-0.006560764536</v>
      </c>
      <c r="L75" s="95">
        <f t="shared" si="8"/>
        <v>0.06978130449</v>
      </c>
      <c r="M75" s="96">
        <f t="shared" si="9"/>
        <v>3446086548</v>
      </c>
      <c r="N75" s="92" t="b">
        <f t="shared" si="10"/>
        <v>0</v>
      </c>
      <c r="O75" s="93">
        <f t="shared" si="11"/>
        <v>-45728</v>
      </c>
      <c r="P75" s="94">
        <f t="shared" si="12"/>
        <v>0</v>
      </c>
      <c r="Q75" s="94">
        <f t="shared" si="13"/>
        <v>1</v>
      </c>
      <c r="R75" s="95" t="str">
        <f t="shared" si="14"/>
        <v/>
      </c>
      <c r="S75" s="95">
        <f>IF(Q75=1,VLOOKUP($B75,'Tổng hợp'!$A:$S,2,0),
IF(Q75=7,VLOOKUP($B75,'Tổng hợp'!$A:$S,3,0),
IF(Q75=14,VLOOKUP($B75,'Tổng hợp'!$A:$T,4,0),
IF(Q75=30,VLOOKUP($B75,'Tổng hợp'!$A:$T,5,0),
IF(Q75=60,VLOOKUP($B75,'Tổng hợp'!$A:$T,6,0),
IF(Q75=90,VLOOKUP($B75,'Tổng hợp'!$A:$T,7,0),
IF(Q75=180,VLOOKUP($B75,'Tổng hợp'!$A:$T,8,0),
IF(Q75=270,VLOOKUP($B75,'Tổng hợp'!$A:$T,9,0),
IF(Q75=365,VLOOKUP($B75,'Tổng hợp'!$A:$S,10,0),
IF(Q75=730,VLOOKUP($B75,'Tổng hợp'!$A:$S,11,0),
IF(Q75=1095,VLOOKUP($B75,'Tổng hợp'!$A:$S,12,0),
IF(Q75=1460,VLOOKUP($B75,'Tổng hợp'!$A:$S,13,0),
IF(Q75=1825,VLOOKUP($B75,'Tổng hợp'!$A:$S,14,0),
IF(Q75=2555,VLOOKUP($B75,'Tổng hợp'!$A:$S,15,0),
IF(Q75=3650,VLOOKUP($B75,'Tổng hợp'!$A:$S,16,0),
IF(Q75=5475,VLOOKUP($B75,'Tổng hợp'!$A:$S,17,0),
IF(Q75=7300,VLOOKUP($B75,'Tổng hợp'!$A:$S,18,0),
IF(Q75=10950,VLOOKUP($B75,'Tổng hợp'!$A:$S,19,0),
""))))))))))))))))))</f>
        <v>0.009616150354</v>
      </c>
      <c r="T75" s="95">
        <f t="shared" si="15"/>
        <v>0.05131</v>
      </c>
      <c r="U75" s="95">
        <f t="shared" si="28"/>
        <v>0</v>
      </c>
      <c r="V75" s="95">
        <f t="shared" si="16"/>
        <v>0.07024062831</v>
      </c>
      <c r="W75" s="96">
        <f t="shared" si="17"/>
        <v>0</v>
      </c>
      <c r="X75" s="92">
        <f t="shared" si="18"/>
        <v>45812</v>
      </c>
      <c r="Y75" s="93">
        <f t="shared" si="19"/>
        <v>168</v>
      </c>
      <c r="Z75" s="94">
        <f t="shared" si="20"/>
        <v>90</v>
      </c>
      <c r="AA75" s="94">
        <f t="shared" si="21"/>
        <v>180</v>
      </c>
      <c r="AB75" s="95">
        <f>IF(Z75=1,VLOOKUP($B75,'Tổng hợp'!$A:$S,2,0),
IF(Z75=7,VLOOKUP($B75,'Tổng hợp'!$A:$S,3,0),
IF(Z75=14,VLOOKUP($B75,'Tổng hợp'!$A:$T,4,0),
IF(Z75=30,VLOOKUP($B75,'Tổng hợp'!$A:$T,5,0),
IF(Z75=60,VLOOKUP($B75,'Tổng hợp'!$A:$T,6,0),
IF(Z75=90,VLOOKUP($B75,'Tổng hợp'!$A:$T,7,0),
IF(Z75=180,VLOOKUP($B75,'Tổng hợp'!$A:$T,8,0),
IF(Z75=270,VLOOKUP($B75,'Tổng hợp'!$A:$T,9,0),
IF(Z75=365,VLOOKUP($B75,'Tổng hợp'!$A:$S,10,0),
IF(Z75=730,VLOOKUP($B75,'Tổng hợp'!$A:$S,11,0),
IF(Z75=1095,VLOOKUP($B75,'Tổng hợp'!$A:$S,12,0),
IF(Z75=1460,VLOOKUP($B75,'Tổng hợp'!$A:$S,13,0),
IF(Z75=1825,VLOOKUP($B75,'Tổng hợp'!$A:$S,14,0),
IF(Z75=2555,VLOOKUP($B75,'Tổng hợp'!$A:$S,15,0),
IF(Z75=3650,VLOOKUP($B75,'Tổng hợp'!$A:$S,16,0),
IF(Z75=5475,VLOOKUP($B75,'Tổng hợp'!$A:$S,17,0),
IF(Z75=7300,VLOOKUP($B75,'Tổng hợp'!$A:$S,18,0),
IF(Z75=10950,VLOOKUP($B75,'Tổng hợp'!$A:$S,19,0),
""))))))))))))))))))</f>
        <v>0.01827068567</v>
      </c>
      <c r="AC75" s="95">
        <f>IF(AA75=1,VLOOKUP($B75,'Tổng hợp'!$A:$S,2,0),
IF(AA75=7,VLOOKUP($B75,'Tổng hợp'!$A:$S,3,0),
IF(AA75=14,VLOOKUP($B75,'Tổng hợp'!$A:$T,4,0),
IF(AA75=30,VLOOKUP($B75,'Tổng hợp'!$A:$T,5,0),
IF(AA75=60,VLOOKUP($B75,'Tổng hợp'!$A:$T,6,0),
IF(AA75=90,VLOOKUP($B75,'Tổng hợp'!$A:$T,7,0),
IF(AA75=180,VLOOKUP($B75,'Tổng hợp'!$A:$T,8,0),
IF(AA75=270,VLOOKUP($B75,'Tổng hợp'!$A:$T,9,0),
IF(AA75=365,VLOOKUP($B75,'Tổng hợp'!$A:$S,10,0),
IF(AA75=730,VLOOKUP($B75,'Tổng hợp'!$A:$S,11,0),
IF(AA75=1095,VLOOKUP($B75,'Tổng hợp'!$A:$S,12,0),
IF(AA75=1460,VLOOKUP($B75,'Tổng hợp'!$A:$S,13,0),
IF(AA75=1825,VLOOKUP($B75,'Tổng hợp'!$A:$S,14,0),
IF(AA75=2555,VLOOKUP($B75,'Tổng hợp'!$A:$S,15,0),
IF(AA75=3650,VLOOKUP($B75,'Tổng hợp'!$A:$S,16,0),
IF(AA75=5475,VLOOKUP($B75,'Tổng hợp'!$A:$S,17,0),
IF(AA75=7300,VLOOKUP($B75,'Tổng hợp'!$A:$S,18,0),
IF(AA75=10950,VLOOKUP($B75,'Tổng hợp'!$A:$S,19,0),
""))))))))))))))))))</f>
        <v>0.01847674604</v>
      </c>
      <c r="AD75" s="95">
        <f t="shared" si="22"/>
        <v>0.06975927132</v>
      </c>
      <c r="AE75" s="95">
        <f t="shared" si="23"/>
        <v>-0.006548987852</v>
      </c>
      <c r="AF75" s="95">
        <f t="shared" si="24"/>
        <v>0.06978212629</v>
      </c>
      <c r="AG75" s="96">
        <f t="shared" si="25"/>
        <v>48471462426</v>
      </c>
      <c r="AH75" s="97">
        <f t="shared" si="26"/>
        <v>51917548974</v>
      </c>
      <c r="AI75" s="96">
        <f t="shared" si="27"/>
        <v>-753141751.7</v>
      </c>
      <c r="AJ75" s="9"/>
      <c r="AK75" s="12"/>
    </row>
    <row r="76" ht="16.5" customHeight="1">
      <c r="A76" s="90">
        <v>57.0</v>
      </c>
      <c r="B76" s="91">
        <f>HLOOKUP(B75,VBMA!$A:$A,VLOOKUP(B75,VBMA!A:AF,32,0) +1)</f>
        <v>45643</v>
      </c>
      <c r="C76" s="92">
        <f t="shared" si="1"/>
        <v>45812</v>
      </c>
      <c r="D76" s="92">
        <f t="shared" si="2"/>
        <v>45812</v>
      </c>
      <c r="E76" s="93">
        <f t="shared" si="3"/>
        <v>84</v>
      </c>
      <c r="F76" s="94">
        <f t="shared" si="4"/>
        <v>60</v>
      </c>
      <c r="G76" s="94">
        <f t="shared" si="5"/>
        <v>90</v>
      </c>
      <c r="H76" s="95">
        <f>IF(F76=1,VLOOKUP($B76,'Tổng hợp'!$A:$S,2,0),
IF(F76=7,VLOOKUP($B76,'Tổng hợp'!$A:$S,3,0),
IF(F76=14,VLOOKUP($B76,'Tổng hợp'!$A:$T,4,0),
IF(F76=30,VLOOKUP($B76,'Tổng hợp'!$A:$T,5,0),
IF(F76=60,VLOOKUP($B76,'Tổng hợp'!$A:$T,6,0),
IF(F76=90,VLOOKUP($B76,'Tổng hợp'!$A:$T,7,0),
IF(F76=180,VLOOKUP($B76,'Tổng hợp'!$A:$T,8,0),
IF(F76=270,VLOOKUP($B76,'Tổng hợp'!$A:$T,9,0),
IF(F76=365,VLOOKUP($B76,'Tổng hợp'!$A:$S,10,0),
IF(F76=730,VLOOKUP($B76,'Tổng hợp'!$A:$S,11,0),
IF(F76=1095,VLOOKUP($B76,'Tổng hợp'!$A:$S,12,0),
IF(F76=1460,VLOOKUP($B76,'Tổng hợp'!$A:$S,13,0),
IF(F76=1825,VLOOKUP($B76,'Tổng hợp'!$A:$S,14,0),
IF(F76=2555,VLOOKUP($B76,'Tổng hợp'!$A:$S,15,0),
IF(F76=3650,VLOOKUP($B76,'Tổng hợp'!$A:$S,16,0),
IF(F76=5475,VLOOKUP($B76,'Tổng hợp'!$A:$S,17,0),
IF(F76=7300,VLOOKUP($B76,'Tổng hợp'!$A:$S,18,0),
IF(F76=10950,VLOOKUP($B76,'Tổng hợp'!$A:$S,19,0),
""))))))))))))))))))</f>
        <v>0.0186941195</v>
      </c>
      <c r="I76" s="95">
        <f>IF(G76=1,VLOOKUP($B76,'Tổng hợp'!$A:$S,2,0),
IF(G76=7,VLOOKUP($B76,'Tổng hợp'!$A:$S,3,0),
IF(G76=14,VLOOKUP($B76,'Tổng hợp'!$A:$T,4,0),
IF(G76=30,VLOOKUP($B76,'Tổng hợp'!$A:$T,5,0),
IF(G76=60,VLOOKUP($B76,'Tổng hợp'!$A:$T,6,0),
IF(G76=90,VLOOKUP($B76,'Tổng hợp'!$A:$T,7,0),
IF(G76=180,VLOOKUP($B76,'Tổng hợp'!$A:$T,8,0),
IF(G76=270,VLOOKUP($B76,'Tổng hợp'!$A:$T,9,0),
IF(G76=365,VLOOKUP($B76,'Tổng hợp'!$A:$S,10,0),
IF(G76=730,VLOOKUP($B76,'Tổng hợp'!$A:$S,11,0),
IF(G76=1095,VLOOKUP($B76,'Tổng hợp'!$A:$S,12,0),
IF(G76=1460,VLOOKUP($B76,'Tổng hợp'!$A:$S,13,0),
IF(G76=1825,VLOOKUP($B76,'Tổng hợp'!$A:$S,14,0),
IF(G76=2555,VLOOKUP($B76,'Tổng hợp'!$A:$S,15,0),
IF(G76=3650,VLOOKUP($B76,'Tổng hợp'!$A:$S,16,0),
IF(G76=5475,VLOOKUP($B76,'Tổng hợp'!$A:$S,17,0),
IF(G76=7300,VLOOKUP($B76,'Tổng hợp'!$A:$S,18,0),
IF(G76=10950,VLOOKUP($B76,'Tổng hợp'!$A:$S,19,0),
""))))))))))))))))))</f>
        <v>0.0186941195</v>
      </c>
      <c r="J76" s="95">
        <f t="shared" si="6"/>
        <v>0.0700041195</v>
      </c>
      <c r="K76" s="95">
        <f t="shared" si="7"/>
        <v>0.001679627651</v>
      </c>
      <c r="L76" s="95">
        <f t="shared" si="8"/>
        <v>0.07035870554</v>
      </c>
      <c r="M76" s="96">
        <f t="shared" si="9"/>
        <v>3445658639</v>
      </c>
      <c r="N76" s="92" t="b">
        <f t="shared" si="10"/>
        <v>0</v>
      </c>
      <c r="O76" s="93">
        <f t="shared" si="11"/>
        <v>-45728</v>
      </c>
      <c r="P76" s="94">
        <f t="shared" si="12"/>
        <v>0</v>
      </c>
      <c r="Q76" s="94">
        <f t="shared" si="13"/>
        <v>1</v>
      </c>
      <c r="R76" s="95" t="str">
        <f t="shared" si="14"/>
        <v/>
      </c>
      <c r="S76" s="95">
        <f>IF(Q76=1,VLOOKUP($B76,'Tổng hợp'!$A:$S,2,0),
IF(Q76=7,VLOOKUP($B76,'Tổng hợp'!$A:$S,3,0),
IF(Q76=14,VLOOKUP($B76,'Tổng hợp'!$A:$T,4,0),
IF(Q76=30,VLOOKUP($B76,'Tổng hợp'!$A:$T,5,0),
IF(Q76=60,VLOOKUP($B76,'Tổng hợp'!$A:$T,6,0),
IF(Q76=90,VLOOKUP($B76,'Tổng hợp'!$A:$T,7,0),
IF(Q76=180,VLOOKUP($B76,'Tổng hợp'!$A:$T,8,0),
IF(Q76=270,VLOOKUP($B76,'Tổng hợp'!$A:$T,9,0),
IF(Q76=365,VLOOKUP($B76,'Tổng hợp'!$A:$S,10,0),
IF(Q76=730,VLOOKUP($B76,'Tổng hợp'!$A:$S,11,0),
IF(Q76=1095,VLOOKUP($B76,'Tổng hợp'!$A:$S,12,0),
IF(Q76=1460,VLOOKUP($B76,'Tổng hợp'!$A:$S,13,0),
IF(Q76=1825,VLOOKUP($B76,'Tổng hợp'!$A:$S,14,0),
IF(Q76=2555,VLOOKUP($B76,'Tổng hợp'!$A:$S,15,0),
IF(Q76=3650,VLOOKUP($B76,'Tổng hợp'!$A:$S,16,0),
IF(Q76=5475,VLOOKUP($B76,'Tổng hợp'!$A:$S,17,0),
IF(Q76=7300,VLOOKUP($B76,'Tổng hợp'!$A:$S,18,0),
IF(Q76=10950,VLOOKUP($B76,'Tổng hợp'!$A:$S,19,0),
""))))))))))))))))))</f>
        <v>0.01157089553</v>
      </c>
      <c r="T76" s="95">
        <f t="shared" si="15"/>
        <v>0.05131</v>
      </c>
      <c r="U76" s="95">
        <f t="shared" si="28"/>
        <v>0</v>
      </c>
      <c r="V76" s="95">
        <f t="shared" si="16"/>
        <v>0.07024062831</v>
      </c>
      <c r="W76" s="96">
        <f t="shared" si="17"/>
        <v>0</v>
      </c>
      <c r="X76" s="92">
        <f t="shared" si="18"/>
        <v>45812</v>
      </c>
      <c r="Y76" s="93">
        <f t="shared" si="19"/>
        <v>169</v>
      </c>
      <c r="Z76" s="94">
        <f t="shared" si="20"/>
        <v>90</v>
      </c>
      <c r="AA76" s="94">
        <f t="shared" si="21"/>
        <v>180</v>
      </c>
      <c r="AB76" s="95">
        <f>IF(Z76=1,VLOOKUP($B76,'Tổng hợp'!$A:$S,2,0),
IF(Z76=7,VLOOKUP($B76,'Tổng hợp'!$A:$S,3,0),
IF(Z76=14,VLOOKUP($B76,'Tổng hợp'!$A:$T,4,0),
IF(Z76=30,VLOOKUP($B76,'Tổng hợp'!$A:$T,5,0),
IF(Z76=60,VLOOKUP($B76,'Tổng hợp'!$A:$T,6,0),
IF(Z76=90,VLOOKUP($B76,'Tổng hợp'!$A:$T,7,0),
IF(Z76=180,VLOOKUP($B76,'Tổng hợp'!$A:$T,8,0),
IF(Z76=270,VLOOKUP($B76,'Tổng hợp'!$A:$T,9,0),
IF(Z76=365,VLOOKUP($B76,'Tổng hợp'!$A:$S,10,0),
IF(Z76=730,VLOOKUP($B76,'Tổng hợp'!$A:$S,11,0),
IF(Z76=1095,VLOOKUP($B76,'Tổng hợp'!$A:$S,12,0),
IF(Z76=1460,VLOOKUP($B76,'Tổng hợp'!$A:$S,13,0),
IF(Z76=1825,VLOOKUP($B76,'Tổng hợp'!$A:$S,14,0),
IF(Z76=2555,VLOOKUP($B76,'Tổng hợp'!$A:$S,15,0),
IF(Z76=3650,VLOOKUP($B76,'Tổng hợp'!$A:$S,16,0),
IF(Z76=5475,VLOOKUP($B76,'Tổng hợp'!$A:$S,17,0),
IF(Z76=7300,VLOOKUP($B76,'Tổng hợp'!$A:$S,18,0),
IF(Z76=10950,VLOOKUP($B76,'Tổng hợp'!$A:$S,19,0),
""))))))))))))))))))</f>
        <v>0.0186941195</v>
      </c>
      <c r="AC76" s="95">
        <f>IF(AA76=1,VLOOKUP($B76,'Tổng hợp'!$A:$S,2,0),
IF(AA76=7,VLOOKUP($B76,'Tổng hợp'!$A:$S,3,0),
IF(AA76=14,VLOOKUP($B76,'Tổng hợp'!$A:$T,4,0),
IF(AA76=30,VLOOKUP($B76,'Tổng hợp'!$A:$T,5,0),
IF(AA76=60,VLOOKUP($B76,'Tổng hợp'!$A:$T,6,0),
IF(AA76=90,VLOOKUP($B76,'Tổng hợp'!$A:$T,7,0),
IF(AA76=180,VLOOKUP($B76,'Tổng hợp'!$A:$T,8,0),
IF(AA76=270,VLOOKUP($B76,'Tổng hợp'!$A:$T,9,0),
IF(AA76=365,VLOOKUP($B76,'Tổng hợp'!$A:$S,10,0),
IF(AA76=730,VLOOKUP($B76,'Tổng hợp'!$A:$S,11,0),
IF(AA76=1095,VLOOKUP($B76,'Tổng hợp'!$A:$S,12,0),
IF(AA76=1460,VLOOKUP($B76,'Tổng hợp'!$A:$S,13,0),
IF(AA76=1825,VLOOKUP($B76,'Tổng hợp'!$A:$S,14,0),
IF(AA76=2555,VLOOKUP($B76,'Tổng hợp'!$A:$S,15,0),
IF(AA76=3650,VLOOKUP($B76,'Tổng hợp'!$A:$S,16,0),
IF(AA76=5475,VLOOKUP($B76,'Tổng hợp'!$A:$S,17,0),
IF(AA76=7300,VLOOKUP($B76,'Tổng hợp'!$A:$S,18,0),
IF(AA76=10950,VLOOKUP($B76,'Tổng hợp'!$A:$S,19,0),
""))))))))))))))))))</f>
        <v>0.01893735154</v>
      </c>
      <c r="AD76" s="95">
        <f t="shared" si="22"/>
        <v>0.07021762318</v>
      </c>
      <c r="AE76" s="95">
        <f t="shared" si="23"/>
        <v>0.001004127368</v>
      </c>
      <c r="AF76" s="95">
        <f t="shared" si="24"/>
        <v>0.07031119427</v>
      </c>
      <c r="AG76" s="96">
        <f t="shared" si="25"/>
        <v>48451412079</v>
      </c>
      <c r="AH76" s="97">
        <f t="shared" si="26"/>
        <v>51897070718</v>
      </c>
      <c r="AI76" s="96">
        <f t="shared" si="27"/>
        <v>-773620007.3</v>
      </c>
      <c r="AJ76" s="9"/>
      <c r="AK76" s="12"/>
    </row>
    <row r="77" ht="16.5" customHeight="1">
      <c r="A77" s="90">
        <v>58.0</v>
      </c>
      <c r="B77" s="91">
        <f>HLOOKUP(B76,VBMA!$A:$A,VLOOKUP(B76,VBMA!A:AF,32,0) +1)</f>
        <v>45642</v>
      </c>
      <c r="C77" s="92">
        <f t="shared" si="1"/>
        <v>45812</v>
      </c>
      <c r="D77" s="92">
        <f t="shared" si="2"/>
        <v>45812</v>
      </c>
      <c r="E77" s="93">
        <f t="shared" si="3"/>
        <v>84</v>
      </c>
      <c r="F77" s="94">
        <f t="shared" si="4"/>
        <v>60</v>
      </c>
      <c r="G77" s="94">
        <f t="shared" si="5"/>
        <v>90</v>
      </c>
      <c r="H77" s="95">
        <f>IF(F77=1,VLOOKUP($B77,'Tổng hợp'!$A:$S,2,0),
IF(F77=7,VLOOKUP($B77,'Tổng hợp'!$A:$S,3,0),
IF(F77=14,VLOOKUP($B77,'Tổng hợp'!$A:$T,4,0),
IF(F77=30,VLOOKUP($B77,'Tổng hợp'!$A:$T,5,0),
IF(F77=60,VLOOKUP($B77,'Tổng hợp'!$A:$T,6,0),
IF(F77=90,VLOOKUP($B77,'Tổng hợp'!$A:$T,7,0),
IF(F77=180,VLOOKUP($B77,'Tổng hợp'!$A:$T,8,0),
IF(F77=270,VLOOKUP($B77,'Tổng hợp'!$A:$T,9,0),
IF(F77=365,VLOOKUP($B77,'Tổng hợp'!$A:$S,10,0),
IF(F77=730,VLOOKUP($B77,'Tổng hợp'!$A:$S,11,0),
IF(F77=1095,VLOOKUP($B77,'Tổng hợp'!$A:$S,12,0),
IF(F77=1460,VLOOKUP($B77,'Tổng hợp'!$A:$S,13,0),
IF(F77=1825,VLOOKUP($B77,'Tổng hợp'!$A:$S,14,0),
IF(F77=2555,VLOOKUP($B77,'Tổng hợp'!$A:$S,15,0),
IF(F77=3650,VLOOKUP($B77,'Tổng hợp'!$A:$S,16,0),
IF(F77=5475,VLOOKUP($B77,'Tổng hợp'!$A:$S,17,0),
IF(F77=7300,VLOOKUP($B77,'Tổng hợp'!$A:$S,18,0),
IF(F77=10950,VLOOKUP($B77,'Tổng hợp'!$A:$S,19,0),
""))))))))))))))))))</f>
        <v>0.01852114327</v>
      </c>
      <c r="I77" s="95">
        <f>IF(G77=1,VLOOKUP($B77,'Tổng hợp'!$A:$S,2,0),
IF(G77=7,VLOOKUP($B77,'Tổng hợp'!$A:$S,3,0),
IF(G77=14,VLOOKUP($B77,'Tổng hợp'!$A:$T,4,0),
IF(G77=30,VLOOKUP($B77,'Tổng hợp'!$A:$T,5,0),
IF(G77=60,VLOOKUP($B77,'Tổng hợp'!$A:$T,6,0),
IF(G77=90,VLOOKUP($B77,'Tổng hợp'!$A:$T,7,0),
IF(G77=180,VLOOKUP($B77,'Tổng hợp'!$A:$T,8,0),
IF(G77=270,VLOOKUP($B77,'Tổng hợp'!$A:$T,9,0),
IF(G77=365,VLOOKUP($B77,'Tổng hợp'!$A:$S,10,0),
IF(G77=730,VLOOKUP($B77,'Tổng hợp'!$A:$S,11,0),
IF(G77=1095,VLOOKUP($B77,'Tổng hợp'!$A:$S,12,0),
IF(G77=1460,VLOOKUP($B77,'Tổng hợp'!$A:$S,13,0),
IF(G77=1825,VLOOKUP($B77,'Tổng hợp'!$A:$S,14,0),
IF(G77=2555,VLOOKUP($B77,'Tổng hợp'!$A:$S,15,0),
IF(G77=3650,VLOOKUP($B77,'Tổng hợp'!$A:$S,16,0),
IF(G77=5475,VLOOKUP($B77,'Tổng hợp'!$A:$S,17,0),
IF(G77=7300,VLOOKUP($B77,'Tổng hợp'!$A:$S,18,0),
IF(G77=10950,VLOOKUP($B77,'Tổng hợp'!$A:$S,19,0),
""))))))))))))))))))</f>
        <v>0.01859051085</v>
      </c>
      <c r="J77" s="95">
        <f t="shared" si="6"/>
        <v>0.06988663733</v>
      </c>
      <c r="K77" s="95">
        <f t="shared" si="7"/>
        <v>0.001432061681</v>
      </c>
      <c r="L77" s="95">
        <f t="shared" si="8"/>
        <v>0.07034128928</v>
      </c>
      <c r="M77" s="96">
        <f t="shared" si="9"/>
        <v>3445671542</v>
      </c>
      <c r="N77" s="92" t="b">
        <f t="shared" si="10"/>
        <v>0</v>
      </c>
      <c r="O77" s="93">
        <f t="shared" si="11"/>
        <v>-45728</v>
      </c>
      <c r="P77" s="94">
        <f t="shared" si="12"/>
        <v>0</v>
      </c>
      <c r="Q77" s="94">
        <f t="shared" si="13"/>
        <v>1</v>
      </c>
      <c r="R77" s="95" t="str">
        <f t="shared" si="14"/>
        <v/>
      </c>
      <c r="S77" s="95">
        <f>IF(Q77=1,VLOOKUP($B77,'Tổng hợp'!$A:$S,2,0),
IF(Q77=7,VLOOKUP($B77,'Tổng hợp'!$A:$S,3,0),
IF(Q77=14,VLOOKUP($B77,'Tổng hợp'!$A:$T,4,0),
IF(Q77=30,VLOOKUP($B77,'Tổng hợp'!$A:$T,5,0),
IF(Q77=60,VLOOKUP($B77,'Tổng hợp'!$A:$T,6,0),
IF(Q77=90,VLOOKUP($B77,'Tổng hợp'!$A:$T,7,0),
IF(Q77=180,VLOOKUP($B77,'Tổng hợp'!$A:$T,8,0),
IF(Q77=270,VLOOKUP($B77,'Tổng hợp'!$A:$T,9,0),
IF(Q77=365,VLOOKUP($B77,'Tổng hợp'!$A:$S,10,0),
IF(Q77=730,VLOOKUP($B77,'Tổng hợp'!$A:$S,11,0),
IF(Q77=1095,VLOOKUP($B77,'Tổng hợp'!$A:$S,12,0),
IF(Q77=1460,VLOOKUP($B77,'Tổng hợp'!$A:$S,13,0),
IF(Q77=1825,VLOOKUP($B77,'Tổng hợp'!$A:$S,14,0),
IF(Q77=2555,VLOOKUP($B77,'Tổng hợp'!$A:$S,15,0),
IF(Q77=3650,VLOOKUP($B77,'Tổng hợp'!$A:$S,16,0),
IF(Q77=5475,VLOOKUP($B77,'Tổng hợp'!$A:$S,17,0),
IF(Q77=7300,VLOOKUP($B77,'Tổng hợp'!$A:$S,18,0),
IF(Q77=10950,VLOOKUP($B77,'Tổng hợp'!$A:$S,19,0),
""))))))))))))))))))</f>
        <v>0.01349199388</v>
      </c>
      <c r="T77" s="95">
        <f t="shared" si="15"/>
        <v>0.05131</v>
      </c>
      <c r="U77" s="95">
        <f t="shared" si="28"/>
        <v>0</v>
      </c>
      <c r="V77" s="95">
        <f t="shared" si="16"/>
        <v>0.07024062831</v>
      </c>
      <c r="W77" s="96">
        <f t="shared" si="17"/>
        <v>0</v>
      </c>
      <c r="X77" s="92">
        <f t="shared" si="18"/>
        <v>45812</v>
      </c>
      <c r="Y77" s="93">
        <f t="shared" si="19"/>
        <v>170</v>
      </c>
      <c r="Z77" s="94">
        <f t="shared" si="20"/>
        <v>90</v>
      </c>
      <c r="AA77" s="94">
        <f t="shared" si="21"/>
        <v>180</v>
      </c>
      <c r="AB77" s="95">
        <f>IF(Z77=1,VLOOKUP($B77,'Tổng hợp'!$A:$S,2,0),
IF(Z77=7,VLOOKUP($B77,'Tổng hợp'!$A:$S,3,0),
IF(Z77=14,VLOOKUP($B77,'Tổng hợp'!$A:$T,4,0),
IF(Z77=30,VLOOKUP($B77,'Tổng hợp'!$A:$T,5,0),
IF(Z77=60,VLOOKUP($B77,'Tổng hợp'!$A:$T,6,0),
IF(Z77=90,VLOOKUP($B77,'Tổng hợp'!$A:$T,7,0),
IF(Z77=180,VLOOKUP($B77,'Tổng hợp'!$A:$T,8,0),
IF(Z77=270,VLOOKUP($B77,'Tổng hợp'!$A:$T,9,0),
IF(Z77=365,VLOOKUP($B77,'Tổng hợp'!$A:$S,10,0),
IF(Z77=730,VLOOKUP($B77,'Tổng hợp'!$A:$S,11,0),
IF(Z77=1095,VLOOKUP($B77,'Tổng hợp'!$A:$S,12,0),
IF(Z77=1460,VLOOKUP($B77,'Tổng hợp'!$A:$S,13,0),
IF(Z77=1825,VLOOKUP($B77,'Tổng hợp'!$A:$S,14,0),
IF(Z77=2555,VLOOKUP($B77,'Tổng hợp'!$A:$S,15,0),
IF(Z77=3650,VLOOKUP($B77,'Tổng hợp'!$A:$S,16,0),
IF(Z77=5475,VLOOKUP($B77,'Tổng hợp'!$A:$S,17,0),
IF(Z77=7300,VLOOKUP($B77,'Tổng hợp'!$A:$S,18,0),
IF(Z77=10950,VLOOKUP($B77,'Tổng hợp'!$A:$S,19,0),
""))))))))))))))))))</f>
        <v>0.01859051085</v>
      </c>
      <c r="AC77" s="95">
        <f>IF(AA77=1,VLOOKUP($B77,'Tổng hợp'!$A:$S,2,0),
IF(AA77=7,VLOOKUP($B77,'Tổng hợp'!$A:$S,3,0),
IF(AA77=14,VLOOKUP($B77,'Tổng hợp'!$A:$T,4,0),
IF(AA77=30,VLOOKUP($B77,'Tổng hợp'!$A:$T,5,0),
IF(AA77=60,VLOOKUP($B77,'Tổng hợp'!$A:$T,6,0),
IF(AA77=90,VLOOKUP($B77,'Tổng hợp'!$A:$T,7,0),
IF(AA77=180,VLOOKUP($B77,'Tổng hợp'!$A:$T,8,0),
IF(AA77=270,VLOOKUP($B77,'Tổng hợp'!$A:$T,9,0),
IF(AA77=365,VLOOKUP($B77,'Tổng hợp'!$A:$S,10,0),
IF(AA77=730,VLOOKUP($B77,'Tổng hợp'!$A:$S,11,0),
IF(AA77=1095,VLOOKUP($B77,'Tổng hợp'!$A:$S,12,0),
IF(AA77=1460,VLOOKUP($B77,'Tổng hợp'!$A:$S,13,0),
IF(AA77=1825,VLOOKUP($B77,'Tổng hợp'!$A:$S,14,0),
IF(AA77=2555,VLOOKUP($B77,'Tổng hợp'!$A:$S,15,0),
IF(AA77=3650,VLOOKUP($B77,'Tổng hợp'!$A:$S,16,0),
IF(AA77=5475,VLOOKUP($B77,'Tổng hợp'!$A:$S,17,0),
IF(AA77=7300,VLOOKUP($B77,'Tổng hợp'!$A:$S,18,0),
IF(AA77=10950,VLOOKUP($B77,'Tổng hợp'!$A:$S,19,0),
""))))))))))))))))))</f>
        <v>0.01886798116</v>
      </c>
      <c r="AD77" s="95">
        <f t="shared" si="22"/>
        <v>0.07014715113</v>
      </c>
      <c r="AE77" s="95">
        <f t="shared" si="23"/>
        <v>0.001714719466</v>
      </c>
      <c r="AF77" s="95">
        <f t="shared" si="24"/>
        <v>0.0703611746</v>
      </c>
      <c r="AG77" s="96">
        <f t="shared" si="25"/>
        <v>48441339514</v>
      </c>
      <c r="AH77" s="97">
        <f t="shared" si="26"/>
        <v>51887011055</v>
      </c>
      <c r="AI77" s="96">
        <f t="shared" si="27"/>
        <v>-783679669.8</v>
      </c>
      <c r="AJ77" s="9"/>
      <c r="AK77" s="12"/>
    </row>
    <row r="78" ht="16.5" customHeight="1">
      <c r="A78" s="90">
        <v>59.0</v>
      </c>
      <c r="B78" s="91">
        <f>HLOOKUP(B77,VBMA!$A:$A,VLOOKUP(B77,VBMA!A:AF,32,0) +1)</f>
        <v>45639</v>
      </c>
      <c r="C78" s="92">
        <f t="shared" si="1"/>
        <v>45812</v>
      </c>
      <c r="D78" s="92">
        <f t="shared" si="2"/>
        <v>45812</v>
      </c>
      <c r="E78" s="93">
        <f t="shared" si="3"/>
        <v>84</v>
      </c>
      <c r="F78" s="94">
        <f t="shared" si="4"/>
        <v>60</v>
      </c>
      <c r="G78" s="94">
        <f t="shared" si="5"/>
        <v>90</v>
      </c>
      <c r="H78" s="95">
        <f>IF(F78=1,VLOOKUP($B78,'Tổng hợp'!$A:$S,2,0),
IF(F78=7,VLOOKUP($B78,'Tổng hợp'!$A:$S,3,0),
IF(F78=14,VLOOKUP($B78,'Tổng hợp'!$A:$T,4,0),
IF(F78=30,VLOOKUP($B78,'Tổng hợp'!$A:$T,5,0),
IF(F78=60,VLOOKUP($B78,'Tổng hợp'!$A:$T,6,0),
IF(F78=90,VLOOKUP($B78,'Tổng hợp'!$A:$T,7,0),
IF(F78=180,VLOOKUP($B78,'Tổng hợp'!$A:$T,8,0),
IF(F78=270,VLOOKUP($B78,'Tổng hợp'!$A:$T,9,0),
IF(F78=365,VLOOKUP($B78,'Tổng hợp'!$A:$S,10,0),
IF(F78=730,VLOOKUP($B78,'Tổng hợp'!$A:$S,11,0),
IF(F78=1095,VLOOKUP($B78,'Tổng hợp'!$A:$S,12,0),
IF(F78=1460,VLOOKUP($B78,'Tổng hợp'!$A:$S,13,0),
IF(F78=1825,VLOOKUP($B78,'Tổng hợp'!$A:$S,14,0),
IF(F78=2555,VLOOKUP($B78,'Tổng hợp'!$A:$S,15,0),
IF(F78=3650,VLOOKUP($B78,'Tổng hợp'!$A:$S,16,0),
IF(F78=5475,VLOOKUP($B78,'Tổng hợp'!$A:$S,17,0),
IF(F78=7300,VLOOKUP($B78,'Tổng hợp'!$A:$S,18,0),
IF(F78=10950,VLOOKUP($B78,'Tổng hợp'!$A:$S,19,0),
""))))))))))))))))))</f>
        <v>0.018394872</v>
      </c>
      <c r="I78" s="95">
        <f>IF(G78=1,VLOOKUP($B78,'Tổng hợp'!$A:$S,2,0),
IF(G78=7,VLOOKUP($B78,'Tổng hợp'!$A:$S,3,0),
IF(G78=14,VLOOKUP($B78,'Tổng hợp'!$A:$T,4,0),
IF(G78=30,VLOOKUP($B78,'Tổng hợp'!$A:$T,5,0),
IF(G78=60,VLOOKUP($B78,'Tổng hợp'!$A:$T,6,0),
IF(G78=90,VLOOKUP($B78,'Tổng hợp'!$A:$T,7,0),
IF(G78=180,VLOOKUP($B78,'Tổng hợp'!$A:$T,8,0),
IF(G78=270,VLOOKUP($B78,'Tổng hợp'!$A:$T,9,0),
IF(G78=365,VLOOKUP($B78,'Tổng hợp'!$A:$S,10,0),
IF(G78=730,VLOOKUP($B78,'Tổng hợp'!$A:$S,11,0),
IF(G78=1095,VLOOKUP($B78,'Tổng hợp'!$A:$S,12,0),
IF(G78=1460,VLOOKUP($B78,'Tổng hợp'!$A:$S,13,0),
IF(G78=1825,VLOOKUP($B78,'Tổng hợp'!$A:$S,14,0),
IF(G78=2555,VLOOKUP($B78,'Tổng hợp'!$A:$S,15,0),
IF(G78=3650,VLOOKUP($B78,'Tổng hợp'!$A:$S,16,0),
IF(G78=5475,VLOOKUP($B78,'Tổng hợp'!$A:$S,17,0),
IF(G78=7300,VLOOKUP($B78,'Tổng hợp'!$A:$S,18,0),
IF(G78=10950,VLOOKUP($B78,'Tổng hợp'!$A:$S,19,0),
""))))))))))))))))))</f>
        <v>0.01849706573</v>
      </c>
      <c r="J78" s="95">
        <f t="shared" si="6"/>
        <v>0.06978662699</v>
      </c>
      <c r="K78" s="95">
        <f t="shared" si="7"/>
        <v>0.006615070869</v>
      </c>
      <c r="L78" s="95">
        <f t="shared" si="8"/>
        <v>0.07070681527</v>
      </c>
      <c r="M78" s="96">
        <f t="shared" si="9"/>
        <v>3445400794</v>
      </c>
      <c r="N78" s="92" t="b">
        <f t="shared" si="10"/>
        <v>0</v>
      </c>
      <c r="O78" s="93">
        <f t="shared" si="11"/>
        <v>-45728</v>
      </c>
      <c r="P78" s="94">
        <f t="shared" si="12"/>
        <v>0</v>
      </c>
      <c r="Q78" s="94">
        <f t="shared" si="13"/>
        <v>1</v>
      </c>
      <c r="R78" s="95" t="str">
        <f t="shared" si="14"/>
        <v/>
      </c>
      <c r="S78" s="95">
        <f>IF(Q78=1,VLOOKUP($B78,'Tổng hợp'!$A:$S,2,0),
IF(Q78=7,VLOOKUP($B78,'Tổng hợp'!$A:$S,3,0),
IF(Q78=14,VLOOKUP($B78,'Tổng hợp'!$A:$T,4,0),
IF(Q78=30,VLOOKUP($B78,'Tổng hợp'!$A:$T,5,0),
IF(Q78=60,VLOOKUP($B78,'Tổng hợp'!$A:$T,6,0),
IF(Q78=90,VLOOKUP($B78,'Tổng hợp'!$A:$T,7,0),
IF(Q78=180,VLOOKUP($B78,'Tổng hợp'!$A:$T,8,0),
IF(Q78=270,VLOOKUP($B78,'Tổng hợp'!$A:$T,9,0),
IF(Q78=365,VLOOKUP($B78,'Tổng hợp'!$A:$S,10,0),
IF(Q78=730,VLOOKUP($B78,'Tổng hợp'!$A:$S,11,0),
IF(Q78=1095,VLOOKUP($B78,'Tổng hợp'!$A:$S,12,0),
IF(Q78=1460,VLOOKUP($B78,'Tổng hợp'!$A:$S,13,0),
IF(Q78=1825,VLOOKUP($B78,'Tổng hợp'!$A:$S,14,0),
IF(Q78=2555,VLOOKUP($B78,'Tổng hợp'!$A:$S,15,0),
IF(Q78=3650,VLOOKUP($B78,'Tổng hợp'!$A:$S,16,0),
IF(Q78=5475,VLOOKUP($B78,'Tổng hợp'!$A:$S,17,0),
IF(Q78=7300,VLOOKUP($B78,'Tổng hợp'!$A:$S,18,0),
IF(Q78=10950,VLOOKUP($B78,'Tổng hợp'!$A:$S,19,0),
""))))))))))))))))))</f>
        <v>0.01389834773</v>
      </c>
      <c r="T78" s="95">
        <f t="shared" si="15"/>
        <v>0.05131</v>
      </c>
      <c r="U78" s="95">
        <f t="shared" si="28"/>
        <v>0</v>
      </c>
      <c r="V78" s="95">
        <f t="shared" si="16"/>
        <v>0.07024062831</v>
      </c>
      <c r="W78" s="96">
        <f t="shared" si="17"/>
        <v>0</v>
      </c>
      <c r="X78" s="92">
        <f t="shared" si="18"/>
        <v>45812</v>
      </c>
      <c r="Y78" s="93">
        <f t="shared" si="19"/>
        <v>173</v>
      </c>
      <c r="Z78" s="94">
        <f t="shared" si="20"/>
        <v>90</v>
      </c>
      <c r="AA78" s="94">
        <f t="shared" si="21"/>
        <v>180</v>
      </c>
      <c r="AB78" s="95">
        <f>IF(Z78=1,VLOOKUP($B78,'Tổng hợp'!$A:$S,2,0),
IF(Z78=7,VLOOKUP($B78,'Tổng hợp'!$A:$S,3,0),
IF(Z78=14,VLOOKUP($B78,'Tổng hợp'!$A:$T,4,0),
IF(Z78=30,VLOOKUP($B78,'Tổng hợp'!$A:$T,5,0),
IF(Z78=60,VLOOKUP($B78,'Tổng hợp'!$A:$T,6,0),
IF(Z78=90,VLOOKUP($B78,'Tổng hợp'!$A:$T,7,0),
IF(Z78=180,VLOOKUP($B78,'Tổng hợp'!$A:$T,8,0),
IF(Z78=270,VLOOKUP($B78,'Tổng hợp'!$A:$T,9,0),
IF(Z78=365,VLOOKUP($B78,'Tổng hợp'!$A:$S,10,0),
IF(Z78=730,VLOOKUP($B78,'Tổng hợp'!$A:$S,11,0),
IF(Z78=1095,VLOOKUP($B78,'Tổng hợp'!$A:$S,12,0),
IF(Z78=1460,VLOOKUP($B78,'Tổng hợp'!$A:$S,13,0),
IF(Z78=1825,VLOOKUP($B78,'Tổng hợp'!$A:$S,14,0),
IF(Z78=2555,VLOOKUP($B78,'Tổng hợp'!$A:$S,15,0),
IF(Z78=3650,VLOOKUP($B78,'Tổng hợp'!$A:$S,16,0),
IF(Z78=5475,VLOOKUP($B78,'Tổng hợp'!$A:$S,17,0),
IF(Z78=7300,VLOOKUP($B78,'Tổng hợp'!$A:$S,18,0),
IF(Z78=10950,VLOOKUP($B78,'Tổng hợp'!$A:$S,19,0),
""))))))))))))))))))</f>
        <v>0.01849706573</v>
      </c>
      <c r="AC78" s="95">
        <f>IF(AA78=1,VLOOKUP($B78,'Tổng hợp'!$A:$S,2,0),
IF(AA78=7,VLOOKUP($B78,'Tổng hợp'!$A:$S,3,0),
IF(AA78=14,VLOOKUP($B78,'Tổng hợp'!$A:$T,4,0),
IF(AA78=30,VLOOKUP($B78,'Tổng hợp'!$A:$T,5,0),
IF(AA78=60,VLOOKUP($B78,'Tổng hợp'!$A:$T,6,0),
IF(AA78=90,VLOOKUP($B78,'Tổng hợp'!$A:$T,7,0),
IF(AA78=180,VLOOKUP($B78,'Tổng hợp'!$A:$T,8,0),
IF(AA78=270,VLOOKUP($B78,'Tổng hợp'!$A:$T,9,0),
IF(AA78=365,VLOOKUP($B78,'Tổng hợp'!$A:$S,10,0),
IF(AA78=730,VLOOKUP($B78,'Tổng hợp'!$A:$S,11,0),
IF(AA78=1095,VLOOKUP($B78,'Tổng hợp'!$A:$S,12,0),
IF(AA78=1460,VLOOKUP($B78,'Tổng hợp'!$A:$S,13,0),
IF(AA78=1825,VLOOKUP($B78,'Tổng hợp'!$A:$S,14,0),
IF(AA78=2555,VLOOKUP($B78,'Tổng hợp'!$A:$S,15,0),
IF(AA78=3650,VLOOKUP($B78,'Tổng hợp'!$A:$S,16,0),
IF(AA78=5475,VLOOKUP($B78,'Tổng hợp'!$A:$S,17,0),
IF(AA78=7300,VLOOKUP($B78,'Tổng hợp'!$A:$S,18,0),
IF(AA78=10950,VLOOKUP($B78,'Tổng hợp'!$A:$S,19,0),
""))))))))))))))))))</f>
        <v>0.01873551778</v>
      </c>
      <c r="AD78" s="95">
        <f t="shared" si="22"/>
        <v>0.07002697151</v>
      </c>
      <c r="AE78" s="95">
        <f t="shared" si="23"/>
        <v>0.004177491442</v>
      </c>
      <c r="AF78" s="95">
        <f t="shared" si="24"/>
        <v>0.07053467169</v>
      </c>
      <c r="AG78" s="96">
        <f t="shared" si="25"/>
        <v>48410555462</v>
      </c>
      <c r="AH78" s="97">
        <f t="shared" si="26"/>
        <v>51855956256</v>
      </c>
      <c r="AI78" s="96">
        <f t="shared" si="27"/>
        <v>-814734469.5</v>
      </c>
      <c r="AJ78" s="9"/>
      <c r="AK78" s="12"/>
    </row>
    <row r="79" ht="16.5" customHeight="1">
      <c r="A79" s="90">
        <v>60.0</v>
      </c>
      <c r="B79" s="91">
        <f>HLOOKUP(B78,VBMA!$A:$A,VLOOKUP(B78,VBMA!A:AF,32,0) +1)</f>
        <v>45638</v>
      </c>
      <c r="C79" s="92">
        <f t="shared" si="1"/>
        <v>45812</v>
      </c>
      <c r="D79" s="92">
        <f t="shared" si="2"/>
        <v>45812</v>
      </c>
      <c r="E79" s="93">
        <f t="shared" si="3"/>
        <v>84</v>
      </c>
      <c r="F79" s="94">
        <f t="shared" si="4"/>
        <v>60</v>
      </c>
      <c r="G79" s="94">
        <f t="shared" si="5"/>
        <v>90</v>
      </c>
      <c r="H79" s="95">
        <f>IF(F79=1,VLOOKUP($B79,'Tổng hợp'!$A:$S,2,0),
IF(F79=7,VLOOKUP($B79,'Tổng hợp'!$A:$S,3,0),
IF(F79=14,VLOOKUP($B79,'Tổng hợp'!$A:$T,4,0),
IF(F79=30,VLOOKUP($B79,'Tổng hợp'!$A:$T,5,0),
IF(F79=60,VLOOKUP($B79,'Tổng hợp'!$A:$T,6,0),
IF(F79=90,VLOOKUP($B79,'Tổng hợp'!$A:$T,7,0),
IF(F79=180,VLOOKUP($B79,'Tổng hợp'!$A:$T,8,0),
IF(F79=270,VLOOKUP($B79,'Tổng hợp'!$A:$T,9,0),
IF(F79=365,VLOOKUP($B79,'Tổng hợp'!$A:$S,10,0),
IF(F79=730,VLOOKUP($B79,'Tổng hợp'!$A:$S,11,0),
IF(F79=1095,VLOOKUP($B79,'Tổng hợp'!$A:$S,12,0),
IF(F79=1460,VLOOKUP($B79,'Tổng hợp'!$A:$S,13,0),
IF(F79=1825,VLOOKUP($B79,'Tổng hợp'!$A:$S,14,0),
IF(F79=2555,VLOOKUP($B79,'Tổng hợp'!$A:$S,15,0),
IF(F79=3650,VLOOKUP($B79,'Tổng hợp'!$A:$S,16,0),
IF(F79=5475,VLOOKUP($B79,'Tổng hợp'!$A:$S,17,0),
IF(F79=7300,VLOOKUP($B79,'Tổng hợp'!$A:$S,18,0),
IF(F79=10950,VLOOKUP($B79,'Tổng hợp'!$A:$S,19,0),
""))))))))))))))))))</f>
        <v>0.01790756369</v>
      </c>
      <c r="I79" s="95">
        <f>IF(G79=1,VLOOKUP($B79,'Tổng hợp'!$A:$S,2,0),
IF(G79=7,VLOOKUP($B79,'Tổng hợp'!$A:$S,3,0),
IF(G79=14,VLOOKUP($B79,'Tổng hợp'!$A:$T,4,0),
IF(G79=30,VLOOKUP($B79,'Tổng hợp'!$A:$T,5,0),
IF(G79=60,VLOOKUP($B79,'Tổng hợp'!$A:$T,6,0),
IF(G79=90,VLOOKUP($B79,'Tổng hợp'!$A:$T,7,0),
IF(G79=180,VLOOKUP($B79,'Tổng hợp'!$A:$T,8,0),
IF(G79=270,VLOOKUP($B79,'Tổng hợp'!$A:$T,9,0),
IF(G79=365,VLOOKUP($B79,'Tổng hợp'!$A:$S,10,0),
IF(G79=730,VLOOKUP($B79,'Tổng hợp'!$A:$S,11,0),
IF(G79=1095,VLOOKUP($B79,'Tổng hợp'!$A:$S,12,0),
IF(G79=1460,VLOOKUP($B79,'Tổng hợp'!$A:$S,13,0),
IF(G79=1825,VLOOKUP($B79,'Tổng hợp'!$A:$S,14,0),
IF(G79=2555,VLOOKUP($B79,'Tổng hợp'!$A:$S,15,0),
IF(G79=3650,VLOOKUP($B79,'Tổng hợp'!$A:$S,16,0),
IF(G79=5475,VLOOKUP($B79,'Tổng hợp'!$A:$S,17,0),
IF(G79=7300,VLOOKUP($B79,'Tổng hợp'!$A:$S,18,0),
IF(G79=10950,VLOOKUP($B79,'Tổng hợp'!$A:$S,19,0),
""))))))))))))))))))</f>
        <v>0.01804374288</v>
      </c>
      <c r="J79" s="95">
        <f t="shared" si="6"/>
        <v>0.06932650704</v>
      </c>
      <c r="K79" s="95">
        <f t="shared" si="7"/>
        <v>-0.00634188815</v>
      </c>
      <c r="L79" s="95">
        <f t="shared" si="8"/>
        <v>0.06979657964</v>
      </c>
      <c r="M79" s="96">
        <f t="shared" si="9"/>
        <v>3446075224</v>
      </c>
      <c r="N79" s="92" t="b">
        <f t="shared" si="10"/>
        <v>0</v>
      </c>
      <c r="O79" s="93">
        <f t="shared" si="11"/>
        <v>-45728</v>
      </c>
      <c r="P79" s="94">
        <f t="shared" si="12"/>
        <v>0</v>
      </c>
      <c r="Q79" s="94">
        <f t="shared" si="13"/>
        <v>1</v>
      </c>
      <c r="R79" s="95" t="str">
        <f t="shared" si="14"/>
        <v/>
      </c>
      <c r="S79" s="95">
        <f>IF(Q79=1,VLOOKUP($B79,'Tổng hợp'!$A:$S,2,0),
IF(Q79=7,VLOOKUP($B79,'Tổng hợp'!$A:$S,3,0),
IF(Q79=14,VLOOKUP($B79,'Tổng hợp'!$A:$T,4,0),
IF(Q79=30,VLOOKUP($B79,'Tổng hợp'!$A:$T,5,0),
IF(Q79=60,VLOOKUP($B79,'Tổng hợp'!$A:$T,6,0),
IF(Q79=90,VLOOKUP($B79,'Tổng hợp'!$A:$T,7,0),
IF(Q79=180,VLOOKUP($B79,'Tổng hợp'!$A:$T,8,0),
IF(Q79=270,VLOOKUP($B79,'Tổng hợp'!$A:$T,9,0),
IF(Q79=365,VLOOKUP($B79,'Tổng hợp'!$A:$S,10,0),
IF(Q79=730,VLOOKUP($B79,'Tổng hợp'!$A:$S,11,0),
IF(Q79=1095,VLOOKUP($B79,'Tổng hợp'!$A:$S,12,0),
IF(Q79=1460,VLOOKUP($B79,'Tổng hợp'!$A:$S,13,0),
IF(Q79=1825,VLOOKUP($B79,'Tổng hợp'!$A:$S,14,0),
IF(Q79=2555,VLOOKUP($B79,'Tổng hợp'!$A:$S,15,0),
IF(Q79=3650,VLOOKUP($B79,'Tổng hợp'!$A:$S,16,0),
IF(Q79=5475,VLOOKUP($B79,'Tổng hợp'!$A:$S,17,0),
IF(Q79=7300,VLOOKUP($B79,'Tổng hợp'!$A:$S,18,0),
IF(Q79=10950,VLOOKUP($B79,'Tổng hợp'!$A:$S,19,0),
""))))))))))))))))))</f>
        <v>0.01538824865</v>
      </c>
      <c r="T79" s="95">
        <f t="shared" si="15"/>
        <v>0.05131</v>
      </c>
      <c r="U79" s="95">
        <f t="shared" si="28"/>
        <v>0</v>
      </c>
      <c r="V79" s="95">
        <f t="shared" si="16"/>
        <v>0.07024062831</v>
      </c>
      <c r="W79" s="96">
        <f t="shared" si="17"/>
        <v>0</v>
      </c>
      <c r="X79" s="92">
        <f t="shared" si="18"/>
        <v>45812</v>
      </c>
      <c r="Y79" s="93">
        <f t="shared" si="19"/>
        <v>174</v>
      </c>
      <c r="Z79" s="94">
        <f t="shared" si="20"/>
        <v>90</v>
      </c>
      <c r="AA79" s="94">
        <f t="shared" si="21"/>
        <v>180</v>
      </c>
      <c r="AB79" s="95">
        <f>IF(Z79=1,VLOOKUP($B79,'Tổng hợp'!$A:$S,2,0),
IF(Z79=7,VLOOKUP($B79,'Tổng hợp'!$A:$S,3,0),
IF(Z79=14,VLOOKUP($B79,'Tổng hợp'!$A:$T,4,0),
IF(Z79=30,VLOOKUP($B79,'Tổng hợp'!$A:$T,5,0),
IF(Z79=60,VLOOKUP($B79,'Tổng hợp'!$A:$T,6,0),
IF(Z79=90,VLOOKUP($B79,'Tổng hợp'!$A:$T,7,0),
IF(Z79=180,VLOOKUP($B79,'Tổng hợp'!$A:$T,8,0),
IF(Z79=270,VLOOKUP($B79,'Tổng hợp'!$A:$T,9,0),
IF(Z79=365,VLOOKUP($B79,'Tổng hợp'!$A:$S,10,0),
IF(Z79=730,VLOOKUP($B79,'Tổng hợp'!$A:$S,11,0),
IF(Z79=1095,VLOOKUP($B79,'Tổng hợp'!$A:$S,12,0),
IF(Z79=1460,VLOOKUP($B79,'Tổng hợp'!$A:$S,13,0),
IF(Z79=1825,VLOOKUP($B79,'Tổng hợp'!$A:$S,14,0),
IF(Z79=2555,VLOOKUP($B79,'Tổng hợp'!$A:$S,15,0),
IF(Z79=3650,VLOOKUP($B79,'Tổng hợp'!$A:$S,16,0),
IF(Z79=5475,VLOOKUP($B79,'Tổng hợp'!$A:$S,17,0),
IF(Z79=7300,VLOOKUP($B79,'Tổng hợp'!$A:$S,18,0),
IF(Z79=10950,VLOOKUP($B79,'Tổng hợp'!$A:$S,19,0),
""))))))))))))))))))</f>
        <v>0.01804374288</v>
      </c>
      <c r="AC79" s="95">
        <f>IF(AA79=1,VLOOKUP($B79,'Tổng hợp'!$A:$S,2,0),
IF(AA79=7,VLOOKUP($B79,'Tổng hợp'!$A:$S,3,0),
IF(AA79=14,VLOOKUP($B79,'Tổng hợp'!$A:$T,4,0),
IF(AA79=30,VLOOKUP($B79,'Tổng hợp'!$A:$T,5,0),
IF(AA79=60,VLOOKUP($B79,'Tổng hợp'!$A:$T,6,0),
IF(AA79=90,VLOOKUP($B79,'Tổng hợp'!$A:$T,7,0),
IF(AA79=180,VLOOKUP($B79,'Tổng hợp'!$A:$T,8,0),
IF(AA79=270,VLOOKUP($B79,'Tổng hợp'!$A:$T,9,0),
IF(AA79=365,VLOOKUP($B79,'Tổng hợp'!$A:$S,10,0),
IF(AA79=730,VLOOKUP($B79,'Tổng hợp'!$A:$S,11,0),
IF(AA79=1095,VLOOKUP($B79,'Tổng hợp'!$A:$S,12,0),
IF(AA79=1460,VLOOKUP($B79,'Tổng hợp'!$A:$S,13,0),
IF(AA79=1825,VLOOKUP($B79,'Tổng hợp'!$A:$S,14,0),
IF(AA79=2555,VLOOKUP($B79,'Tổng hợp'!$A:$S,15,0),
IF(AA79=3650,VLOOKUP($B79,'Tổng hợp'!$A:$S,16,0),
IF(AA79=5475,VLOOKUP($B79,'Tổng hợp'!$A:$S,17,0),
IF(AA79=7300,VLOOKUP($B79,'Tổng hợp'!$A:$S,18,0),
IF(AA79=10950,VLOOKUP($B79,'Tổng hợp'!$A:$S,19,0),
""))))))))))))))))))</f>
        <v>0.01845228046</v>
      </c>
      <c r="AD79" s="95">
        <f t="shared" si="22"/>
        <v>0.06973504462</v>
      </c>
      <c r="AE79" s="95">
        <f t="shared" si="23"/>
        <v>-0.004533541578</v>
      </c>
      <c r="AF79" s="95">
        <f t="shared" si="24"/>
        <v>0.06992291024</v>
      </c>
      <c r="AG79" s="96">
        <f t="shared" si="25"/>
        <v>48414707438</v>
      </c>
      <c r="AH79" s="97">
        <f t="shared" si="26"/>
        <v>51860782662</v>
      </c>
      <c r="AI79" s="96">
        <f t="shared" si="27"/>
        <v>-809908063.7</v>
      </c>
      <c r="AJ79" s="9"/>
      <c r="AK79" s="12"/>
    </row>
    <row r="80" ht="16.5" customHeight="1">
      <c r="A80" s="90">
        <v>61.0</v>
      </c>
      <c r="B80" s="91">
        <f>HLOOKUP(B79,VBMA!$A:$A,VLOOKUP(B79,VBMA!A:AF,32,0) +1)</f>
        <v>45637</v>
      </c>
      <c r="C80" s="92">
        <f t="shared" si="1"/>
        <v>45812</v>
      </c>
      <c r="D80" s="92">
        <f t="shared" si="2"/>
        <v>45812</v>
      </c>
      <c r="E80" s="93">
        <f t="shared" si="3"/>
        <v>84</v>
      </c>
      <c r="F80" s="94">
        <f t="shared" si="4"/>
        <v>60</v>
      </c>
      <c r="G80" s="94">
        <f t="shared" si="5"/>
        <v>90</v>
      </c>
      <c r="H80" s="95">
        <f>IF(F80=1,VLOOKUP($B80,'Tổng hợp'!$A:$S,2,0),
IF(F80=7,VLOOKUP($B80,'Tổng hợp'!$A:$S,3,0),
IF(F80=14,VLOOKUP($B80,'Tổng hợp'!$A:$T,4,0),
IF(F80=30,VLOOKUP($B80,'Tổng hợp'!$A:$T,5,0),
IF(F80=60,VLOOKUP($B80,'Tổng hợp'!$A:$T,6,0),
IF(F80=90,VLOOKUP($B80,'Tổng hợp'!$A:$T,7,0),
IF(F80=180,VLOOKUP($B80,'Tổng hợp'!$A:$T,8,0),
IF(F80=270,VLOOKUP($B80,'Tổng hợp'!$A:$T,9,0),
IF(F80=365,VLOOKUP($B80,'Tổng hợp'!$A:$S,10,0),
IF(F80=730,VLOOKUP($B80,'Tổng hợp'!$A:$S,11,0),
IF(F80=1095,VLOOKUP($B80,'Tổng hợp'!$A:$S,12,0),
IF(F80=1460,VLOOKUP($B80,'Tổng hợp'!$A:$S,13,0),
IF(F80=1825,VLOOKUP($B80,'Tổng hợp'!$A:$S,14,0),
IF(F80=2555,VLOOKUP($B80,'Tổng hợp'!$A:$S,15,0),
IF(F80=3650,VLOOKUP($B80,'Tổng hợp'!$A:$S,16,0),
IF(F80=5475,VLOOKUP($B80,'Tổng hợp'!$A:$S,17,0),
IF(F80=7300,VLOOKUP($B80,'Tổng hợp'!$A:$S,18,0),
IF(F80=10950,VLOOKUP($B80,'Tổng hợp'!$A:$S,19,0),
""))))))))))))))))))</f>
        <v>0.01837388893</v>
      </c>
      <c r="I80" s="95">
        <f>IF(G80=1,VLOOKUP($B80,'Tổng hợp'!$A:$S,2,0),
IF(G80=7,VLOOKUP($B80,'Tổng hợp'!$A:$S,3,0),
IF(G80=14,VLOOKUP($B80,'Tổng hợp'!$A:$T,4,0),
IF(G80=30,VLOOKUP($B80,'Tổng hợp'!$A:$T,5,0),
IF(G80=60,VLOOKUP($B80,'Tổng hợp'!$A:$T,6,0),
IF(G80=90,VLOOKUP($B80,'Tổng hợp'!$A:$T,7,0),
IF(G80=180,VLOOKUP($B80,'Tổng hợp'!$A:$T,8,0),
IF(G80=270,VLOOKUP($B80,'Tổng hợp'!$A:$T,9,0),
IF(G80=365,VLOOKUP($B80,'Tổng hợp'!$A:$S,10,0),
IF(G80=730,VLOOKUP($B80,'Tổng hợp'!$A:$S,11,0),
IF(G80=1095,VLOOKUP($B80,'Tổng hợp'!$A:$S,12,0),
IF(G80=1460,VLOOKUP($B80,'Tổng hợp'!$A:$S,13,0),
IF(G80=1825,VLOOKUP($B80,'Tổng hợp'!$A:$S,14,0),
IF(G80=2555,VLOOKUP($B80,'Tổng hợp'!$A:$S,15,0),
IF(G80=3650,VLOOKUP($B80,'Tổng hợp'!$A:$S,16,0),
IF(G80=5475,VLOOKUP($B80,'Tổng hợp'!$A:$S,17,0),
IF(G80=7300,VLOOKUP($B80,'Tổng hợp'!$A:$S,18,0),
IF(G80=10950,VLOOKUP($B80,'Tổng hợp'!$A:$S,19,0),
""))))))))))))))))))</f>
        <v>0.01847848413</v>
      </c>
      <c r="J80" s="95">
        <f t="shared" si="6"/>
        <v>0.06976756509</v>
      </c>
      <c r="K80" s="95">
        <f t="shared" si="7"/>
        <v>0.003331296567</v>
      </c>
      <c r="L80" s="95">
        <f t="shared" si="8"/>
        <v>0.07047501085</v>
      </c>
      <c r="M80" s="96">
        <f t="shared" si="9"/>
        <v>3445572480</v>
      </c>
      <c r="N80" s="92" t="b">
        <f t="shared" si="10"/>
        <v>0</v>
      </c>
      <c r="O80" s="93">
        <f t="shared" si="11"/>
        <v>-45728</v>
      </c>
      <c r="P80" s="94">
        <f t="shared" si="12"/>
        <v>0</v>
      </c>
      <c r="Q80" s="94">
        <f t="shared" si="13"/>
        <v>1</v>
      </c>
      <c r="R80" s="95" t="str">
        <f t="shared" si="14"/>
        <v/>
      </c>
      <c r="S80" s="95">
        <f>IF(Q80=1,VLOOKUP($B80,'Tổng hợp'!$A:$S,2,0),
IF(Q80=7,VLOOKUP($B80,'Tổng hợp'!$A:$S,3,0),
IF(Q80=14,VLOOKUP($B80,'Tổng hợp'!$A:$T,4,0),
IF(Q80=30,VLOOKUP($B80,'Tổng hợp'!$A:$T,5,0),
IF(Q80=60,VLOOKUP($B80,'Tổng hợp'!$A:$T,6,0),
IF(Q80=90,VLOOKUP($B80,'Tổng hợp'!$A:$T,7,0),
IF(Q80=180,VLOOKUP($B80,'Tổng hợp'!$A:$T,8,0),
IF(Q80=270,VLOOKUP($B80,'Tổng hợp'!$A:$T,9,0),
IF(Q80=365,VLOOKUP($B80,'Tổng hợp'!$A:$S,10,0),
IF(Q80=730,VLOOKUP($B80,'Tổng hợp'!$A:$S,11,0),
IF(Q80=1095,VLOOKUP($B80,'Tổng hợp'!$A:$S,12,0),
IF(Q80=1460,VLOOKUP($B80,'Tổng hợp'!$A:$S,13,0),
IF(Q80=1825,VLOOKUP($B80,'Tổng hợp'!$A:$S,14,0),
IF(Q80=2555,VLOOKUP($B80,'Tổng hợp'!$A:$S,15,0),
IF(Q80=3650,VLOOKUP($B80,'Tổng hợp'!$A:$S,16,0),
IF(Q80=5475,VLOOKUP($B80,'Tổng hợp'!$A:$S,17,0),
IF(Q80=7300,VLOOKUP($B80,'Tổng hợp'!$A:$S,18,0),
IF(Q80=10950,VLOOKUP($B80,'Tổng hợp'!$A:$S,19,0),
""))))))))))))))))))</f>
        <v>0.01575900911</v>
      </c>
      <c r="T80" s="95">
        <f t="shared" si="15"/>
        <v>0.05131</v>
      </c>
      <c r="U80" s="95">
        <f t="shared" si="28"/>
        <v>0</v>
      </c>
      <c r="V80" s="95">
        <f t="shared" si="16"/>
        <v>0.07024062831</v>
      </c>
      <c r="W80" s="96">
        <f t="shared" si="17"/>
        <v>0</v>
      </c>
      <c r="X80" s="92">
        <f t="shared" si="18"/>
        <v>45812</v>
      </c>
      <c r="Y80" s="93">
        <f t="shared" si="19"/>
        <v>175</v>
      </c>
      <c r="Z80" s="94">
        <f t="shared" si="20"/>
        <v>90</v>
      </c>
      <c r="AA80" s="94">
        <f t="shared" si="21"/>
        <v>180</v>
      </c>
      <c r="AB80" s="95">
        <f>IF(Z80=1,VLOOKUP($B80,'Tổng hợp'!$A:$S,2,0),
IF(Z80=7,VLOOKUP($B80,'Tổng hợp'!$A:$S,3,0),
IF(Z80=14,VLOOKUP($B80,'Tổng hợp'!$A:$T,4,0),
IF(Z80=30,VLOOKUP($B80,'Tổng hợp'!$A:$T,5,0),
IF(Z80=60,VLOOKUP($B80,'Tổng hợp'!$A:$T,6,0),
IF(Z80=90,VLOOKUP($B80,'Tổng hợp'!$A:$T,7,0),
IF(Z80=180,VLOOKUP($B80,'Tổng hợp'!$A:$T,8,0),
IF(Z80=270,VLOOKUP($B80,'Tổng hợp'!$A:$T,9,0),
IF(Z80=365,VLOOKUP($B80,'Tổng hợp'!$A:$S,10,0),
IF(Z80=730,VLOOKUP($B80,'Tổng hợp'!$A:$S,11,0),
IF(Z80=1095,VLOOKUP($B80,'Tổng hợp'!$A:$S,12,0),
IF(Z80=1460,VLOOKUP($B80,'Tổng hợp'!$A:$S,13,0),
IF(Z80=1825,VLOOKUP($B80,'Tổng hợp'!$A:$S,14,0),
IF(Z80=2555,VLOOKUP($B80,'Tổng hợp'!$A:$S,15,0),
IF(Z80=3650,VLOOKUP($B80,'Tổng hợp'!$A:$S,16,0),
IF(Z80=5475,VLOOKUP($B80,'Tổng hợp'!$A:$S,17,0),
IF(Z80=7300,VLOOKUP($B80,'Tổng hợp'!$A:$S,18,0),
IF(Z80=10950,VLOOKUP($B80,'Tổng hợp'!$A:$S,19,0),
""))))))))))))))))))</f>
        <v>0.01847848413</v>
      </c>
      <c r="AC80" s="95">
        <f>IF(AA80=1,VLOOKUP($B80,'Tổng hợp'!$A:$S,2,0),
IF(AA80=7,VLOOKUP($B80,'Tổng hợp'!$A:$S,3,0),
IF(AA80=14,VLOOKUP($B80,'Tổng hợp'!$A:$T,4,0),
IF(AA80=30,VLOOKUP($B80,'Tổng hợp'!$A:$T,5,0),
IF(AA80=60,VLOOKUP($B80,'Tổng hợp'!$A:$T,6,0),
IF(AA80=90,VLOOKUP($B80,'Tổng hợp'!$A:$T,7,0),
IF(AA80=180,VLOOKUP($B80,'Tổng hợp'!$A:$T,8,0),
IF(AA80=270,VLOOKUP($B80,'Tổng hợp'!$A:$T,9,0),
IF(AA80=365,VLOOKUP($B80,'Tổng hợp'!$A:$S,10,0),
IF(AA80=730,VLOOKUP($B80,'Tổng hợp'!$A:$S,11,0),
IF(AA80=1095,VLOOKUP($B80,'Tổng hợp'!$A:$S,12,0),
IF(AA80=1460,VLOOKUP($B80,'Tổng hợp'!$A:$S,13,0),
IF(AA80=1825,VLOOKUP($B80,'Tổng hợp'!$A:$S,14,0),
IF(AA80=2555,VLOOKUP($B80,'Tổng hợp'!$A:$S,15,0),
IF(AA80=3650,VLOOKUP($B80,'Tổng hợp'!$A:$S,16,0),
IF(AA80=5475,VLOOKUP($B80,'Tổng hợp'!$A:$S,17,0),
IF(AA80=7300,VLOOKUP($B80,'Tổng hợp'!$A:$S,18,0),
IF(AA80=10950,VLOOKUP($B80,'Tổng hợp'!$A:$S,19,0),
""))))))))))))))))))</f>
        <v>0.01875740464</v>
      </c>
      <c r="AD80" s="95">
        <f t="shared" si="22"/>
        <v>0.07005190906</v>
      </c>
      <c r="AE80" s="95">
        <f t="shared" si="23"/>
        <v>0.00006072574748</v>
      </c>
      <c r="AF80" s="95">
        <f t="shared" si="24"/>
        <v>0.07024489385</v>
      </c>
      <c r="AG80" s="96">
        <f t="shared" si="25"/>
        <v>48398760623</v>
      </c>
      <c r="AH80" s="97">
        <f t="shared" si="26"/>
        <v>51844333103</v>
      </c>
      <c r="AI80" s="96">
        <f t="shared" si="27"/>
        <v>-826357622</v>
      </c>
      <c r="AJ80" s="9"/>
      <c r="AK80" s="12"/>
    </row>
    <row r="81" ht="16.5" customHeight="1">
      <c r="A81" s="90">
        <v>62.0</v>
      </c>
      <c r="B81" s="91">
        <f>HLOOKUP(B80,VBMA!$A:$A,VLOOKUP(B80,VBMA!A:AF,32,0) +1)</f>
        <v>45636</v>
      </c>
      <c r="C81" s="92">
        <f t="shared" si="1"/>
        <v>45812</v>
      </c>
      <c r="D81" s="92">
        <f t="shared" si="2"/>
        <v>45812</v>
      </c>
      <c r="E81" s="93">
        <f t="shared" si="3"/>
        <v>84</v>
      </c>
      <c r="F81" s="94">
        <f t="shared" si="4"/>
        <v>60</v>
      </c>
      <c r="G81" s="94">
        <f t="shared" si="5"/>
        <v>90</v>
      </c>
      <c r="H81" s="95">
        <f>IF(F81=1,VLOOKUP($B81,'Tổng hợp'!$A:$S,2,0),
IF(F81=7,VLOOKUP($B81,'Tổng hợp'!$A:$S,3,0),
IF(F81=14,VLOOKUP($B81,'Tổng hợp'!$A:$T,4,0),
IF(F81=30,VLOOKUP($B81,'Tổng hợp'!$A:$T,5,0),
IF(F81=60,VLOOKUP($B81,'Tổng hợp'!$A:$T,6,0),
IF(F81=90,VLOOKUP($B81,'Tổng hợp'!$A:$T,7,0),
IF(F81=180,VLOOKUP($B81,'Tổng hợp'!$A:$T,8,0),
IF(F81=270,VLOOKUP($B81,'Tổng hợp'!$A:$T,9,0),
IF(F81=365,VLOOKUP($B81,'Tổng hợp'!$A:$S,10,0),
IF(F81=730,VLOOKUP($B81,'Tổng hợp'!$A:$S,11,0),
IF(F81=1095,VLOOKUP($B81,'Tổng hợp'!$A:$S,12,0),
IF(F81=1460,VLOOKUP($B81,'Tổng hợp'!$A:$S,13,0),
IF(F81=1825,VLOOKUP($B81,'Tổng hợp'!$A:$S,14,0),
IF(F81=2555,VLOOKUP($B81,'Tổng hợp'!$A:$S,15,0),
IF(F81=3650,VLOOKUP($B81,'Tổng hợp'!$A:$S,16,0),
IF(F81=5475,VLOOKUP($B81,'Tổng hợp'!$A:$S,17,0),
IF(F81=7300,VLOOKUP($B81,'Tổng hợp'!$A:$S,18,0),
IF(F81=10950,VLOOKUP($B81,'Tổng hợp'!$A:$S,19,0),
""))))))))))))))))))</f>
        <v>0.01805691049</v>
      </c>
      <c r="I81" s="95">
        <f>IF(G81=1,VLOOKUP($B81,'Tổng hợp'!$A:$S,2,0),
IF(G81=7,VLOOKUP($B81,'Tổng hợp'!$A:$S,3,0),
IF(G81=14,VLOOKUP($B81,'Tổng hợp'!$A:$T,4,0),
IF(G81=30,VLOOKUP($B81,'Tổng hợp'!$A:$T,5,0),
IF(G81=60,VLOOKUP($B81,'Tổng hợp'!$A:$T,6,0),
IF(G81=90,VLOOKUP($B81,'Tổng hợp'!$A:$T,7,0),
IF(G81=180,VLOOKUP($B81,'Tổng hợp'!$A:$T,8,0),
IF(G81=270,VLOOKUP($B81,'Tổng hợp'!$A:$T,9,0),
IF(G81=365,VLOOKUP($B81,'Tổng hợp'!$A:$S,10,0),
IF(G81=730,VLOOKUP($B81,'Tổng hợp'!$A:$S,11,0),
IF(G81=1095,VLOOKUP($B81,'Tổng hợp'!$A:$S,12,0),
IF(G81=1460,VLOOKUP($B81,'Tổng hợp'!$A:$S,13,0),
IF(G81=1825,VLOOKUP($B81,'Tổng hợp'!$A:$S,14,0),
IF(G81=2555,VLOOKUP($B81,'Tổng hợp'!$A:$S,15,0),
IF(G81=3650,VLOOKUP($B81,'Tổng hợp'!$A:$S,16,0),
IF(G81=5475,VLOOKUP($B81,'Tổng hợp'!$A:$S,17,0),
IF(G81=7300,VLOOKUP($B81,'Tổng hợp'!$A:$S,18,0),
IF(G81=10950,VLOOKUP($B81,'Tổng hợp'!$A:$S,19,0),
""))))))))))))))))))</f>
        <v>0.01826769154</v>
      </c>
      <c r="J81" s="95">
        <f t="shared" si="6"/>
        <v>0.06953553533</v>
      </c>
      <c r="K81" s="95">
        <f t="shared" si="7"/>
        <v>-0.0007341797182</v>
      </c>
      <c r="L81" s="95">
        <f t="shared" si="8"/>
        <v>0.07018907799</v>
      </c>
      <c r="M81" s="96">
        <f t="shared" si="9"/>
        <v>3445784319</v>
      </c>
      <c r="N81" s="92" t="b">
        <f t="shared" si="10"/>
        <v>0</v>
      </c>
      <c r="O81" s="93">
        <f t="shared" si="11"/>
        <v>-45728</v>
      </c>
      <c r="P81" s="94">
        <f t="shared" si="12"/>
        <v>0</v>
      </c>
      <c r="Q81" s="94">
        <f t="shared" si="13"/>
        <v>1</v>
      </c>
      <c r="R81" s="95" t="str">
        <f t="shared" si="14"/>
        <v/>
      </c>
      <c r="S81" s="95">
        <f>IF(Q81=1,VLOOKUP($B81,'Tổng hợp'!$A:$S,2,0),
IF(Q81=7,VLOOKUP($B81,'Tổng hợp'!$A:$S,3,0),
IF(Q81=14,VLOOKUP($B81,'Tổng hợp'!$A:$T,4,0),
IF(Q81=30,VLOOKUP($B81,'Tổng hợp'!$A:$T,5,0),
IF(Q81=60,VLOOKUP($B81,'Tổng hợp'!$A:$T,6,0),
IF(Q81=90,VLOOKUP($B81,'Tổng hợp'!$A:$T,7,0),
IF(Q81=180,VLOOKUP($B81,'Tổng hợp'!$A:$T,8,0),
IF(Q81=270,VLOOKUP($B81,'Tổng hợp'!$A:$T,9,0),
IF(Q81=365,VLOOKUP($B81,'Tổng hợp'!$A:$S,10,0),
IF(Q81=730,VLOOKUP($B81,'Tổng hợp'!$A:$S,11,0),
IF(Q81=1095,VLOOKUP($B81,'Tổng hợp'!$A:$S,12,0),
IF(Q81=1460,VLOOKUP($B81,'Tổng hợp'!$A:$S,13,0),
IF(Q81=1825,VLOOKUP($B81,'Tổng hợp'!$A:$S,14,0),
IF(Q81=2555,VLOOKUP($B81,'Tổng hợp'!$A:$S,15,0),
IF(Q81=3650,VLOOKUP($B81,'Tổng hợp'!$A:$S,16,0),
IF(Q81=5475,VLOOKUP($B81,'Tổng hợp'!$A:$S,17,0),
IF(Q81=7300,VLOOKUP($B81,'Tổng hợp'!$A:$S,18,0),
IF(Q81=10950,VLOOKUP($B81,'Tổng hợp'!$A:$S,19,0),
""))))))))))))))))))</f>
        <v>0.01482493429</v>
      </c>
      <c r="T81" s="95">
        <f t="shared" si="15"/>
        <v>0.05131</v>
      </c>
      <c r="U81" s="95">
        <f t="shared" si="28"/>
        <v>0</v>
      </c>
      <c r="V81" s="95">
        <f t="shared" si="16"/>
        <v>0.07024062831</v>
      </c>
      <c r="W81" s="96">
        <f t="shared" si="17"/>
        <v>0</v>
      </c>
      <c r="X81" s="92">
        <f t="shared" si="18"/>
        <v>45812</v>
      </c>
      <c r="Y81" s="93">
        <f t="shared" si="19"/>
        <v>176</v>
      </c>
      <c r="Z81" s="94">
        <f t="shared" si="20"/>
        <v>90</v>
      </c>
      <c r="AA81" s="94">
        <f t="shared" si="21"/>
        <v>180</v>
      </c>
      <c r="AB81" s="95">
        <f>IF(Z81=1,VLOOKUP($B81,'Tổng hợp'!$A:$S,2,0),
IF(Z81=7,VLOOKUP($B81,'Tổng hợp'!$A:$S,3,0),
IF(Z81=14,VLOOKUP($B81,'Tổng hợp'!$A:$T,4,0),
IF(Z81=30,VLOOKUP($B81,'Tổng hợp'!$A:$T,5,0),
IF(Z81=60,VLOOKUP($B81,'Tổng hợp'!$A:$T,6,0),
IF(Z81=90,VLOOKUP($B81,'Tổng hợp'!$A:$T,7,0),
IF(Z81=180,VLOOKUP($B81,'Tổng hợp'!$A:$T,8,0),
IF(Z81=270,VLOOKUP($B81,'Tổng hợp'!$A:$T,9,0),
IF(Z81=365,VLOOKUP($B81,'Tổng hợp'!$A:$S,10,0),
IF(Z81=730,VLOOKUP($B81,'Tổng hợp'!$A:$S,11,0),
IF(Z81=1095,VLOOKUP($B81,'Tổng hợp'!$A:$S,12,0),
IF(Z81=1460,VLOOKUP($B81,'Tổng hợp'!$A:$S,13,0),
IF(Z81=1825,VLOOKUP($B81,'Tổng hợp'!$A:$S,14,0),
IF(Z81=2555,VLOOKUP($B81,'Tổng hợp'!$A:$S,15,0),
IF(Z81=3650,VLOOKUP($B81,'Tổng hợp'!$A:$S,16,0),
IF(Z81=5475,VLOOKUP($B81,'Tổng hợp'!$A:$S,17,0),
IF(Z81=7300,VLOOKUP($B81,'Tổng hợp'!$A:$S,18,0),
IF(Z81=10950,VLOOKUP($B81,'Tổng hợp'!$A:$S,19,0),
""))))))))))))))))))</f>
        <v>0.01826769154</v>
      </c>
      <c r="AC81" s="95">
        <f>IF(AA81=1,VLOOKUP($B81,'Tổng hợp'!$A:$S,2,0),
IF(AA81=7,VLOOKUP($B81,'Tổng hợp'!$A:$S,3,0),
IF(AA81=14,VLOOKUP($B81,'Tổng hợp'!$A:$T,4,0),
IF(AA81=30,VLOOKUP($B81,'Tổng hợp'!$A:$T,5,0),
IF(AA81=60,VLOOKUP($B81,'Tổng hợp'!$A:$T,6,0),
IF(AA81=90,VLOOKUP($B81,'Tổng hợp'!$A:$T,7,0),
IF(AA81=180,VLOOKUP($B81,'Tổng hợp'!$A:$T,8,0),
IF(AA81=270,VLOOKUP($B81,'Tổng hợp'!$A:$T,9,0),
IF(AA81=365,VLOOKUP($B81,'Tổng hợp'!$A:$S,10,0),
IF(AA81=730,VLOOKUP($B81,'Tổng hợp'!$A:$S,11,0),
IF(AA81=1095,VLOOKUP($B81,'Tổng hợp'!$A:$S,12,0),
IF(AA81=1460,VLOOKUP($B81,'Tổng hợp'!$A:$S,13,0),
IF(AA81=1825,VLOOKUP($B81,'Tổng hợp'!$A:$S,14,0),
IF(AA81=2555,VLOOKUP($B81,'Tổng hợp'!$A:$S,15,0),
IF(AA81=3650,VLOOKUP($B81,'Tổng hợp'!$A:$S,16,0),
IF(AA81=5475,VLOOKUP($B81,'Tổng hợp'!$A:$S,17,0),
IF(AA81=7300,VLOOKUP($B81,'Tổng hợp'!$A:$S,18,0),
IF(AA81=10950,VLOOKUP($B81,'Tổng hợp'!$A:$S,19,0),
""))))))))))))))))))</f>
        <v>0.01875951401</v>
      </c>
      <c r="AD81" s="95">
        <f t="shared" si="22"/>
        <v>0.07004765523</v>
      </c>
      <c r="AE81" s="95">
        <f t="shared" si="23"/>
        <v>0.000453464879</v>
      </c>
      <c r="AF81" s="95">
        <f t="shared" si="24"/>
        <v>0.07027248719</v>
      </c>
      <c r="AG81" s="96">
        <f t="shared" si="25"/>
        <v>48389158053</v>
      </c>
      <c r="AH81" s="97">
        <f t="shared" si="26"/>
        <v>51834942373</v>
      </c>
      <c r="AI81" s="96">
        <f t="shared" si="27"/>
        <v>-835748352.7</v>
      </c>
      <c r="AJ81" s="9"/>
      <c r="AK81" s="12"/>
    </row>
    <row r="82" ht="16.5" customHeight="1">
      <c r="A82" s="90">
        <v>63.0</v>
      </c>
      <c r="B82" s="91">
        <f>HLOOKUP(B81,VBMA!$A:$A,VLOOKUP(B81,VBMA!A:AF,32,0) +1)</f>
        <v>45635</v>
      </c>
      <c r="C82" s="92">
        <f t="shared" si="1"/>
        <v>45812</v>
      </c>
      <c r="D82" s="92">
        <f t="shared" si="2"/>
        <v>45812</v>
      </c>
      <c r="E82" s="93">
        <f t="shared" si="3"/>
        <v>84</v>
      </c>
      <c r="F82" s="94">
        <f t="shared" si="4"/>
        <v>60</v>
      </c>
      <c r="G82" s="94">
        <f t="shared" si="5"/>
        <v>90</v>
      </c>
      <c r="H82" s="95">
        <f>IF(F82=1,VLOOKUP($B82,'Tổng hợp'!$A:$S,2,0),
IF(F82=7,VLOOKUP($B82,'Tổng hợp'!$A:$S,3,0),
IF(F82=14,VLOOKUP($B82,'Tổng hợp'!$A:$T,4,0),
IF(F82=30,VLOOKUP($B82,'Tổng hợp'!$A:$T,5,0),
IF(F82=60,VLOOKUP($B82,'Tổng hợp'!$A:$T,6,0),
IF(F82=90,VLOOKUP($B82,'Tổng hợp'!$A:$T,7,0),
IF(F82=180,VLOOKUP($B82,'Tổng hợp'!$A:$T,8,0),
IF(F82=270,VLOOKUP($B82,'Tổng hợp'!$A:$T,9,0),
IF(F82=365,VLOOKUP($B82,'Tổng hợp'!$A:$S,10,0),
IF(F82=730,VLOOKUP($B82,'Tổng hợp'!$A:$S,11,0),
IF(F82=1095,VLOOKUP($B82,'Tổng hợp'!$A:$S,12,0),
IF(F82=1460,VLOOKUP($B82,'Tổng hợp'!$A:$S,13,0),
IF(F82=1825,VLOOKUP($B82,'Tổng hợp'!$A:$S,14,0),
IF(F82=2555,VLOOKUP($B82,'Tổng hợp'!$A:$S,15,0),
IF(F82=3650,VLOOKUP($B82,'Tổng hợp'!$A:$S,16,0),
IF(F82=5475,VLOOKUP($B82,'Tổng hợp'!$A:$S,17,0),
IF(F82=7300,VLOOKUP($B82,'Tổng hợp'!$A:$S,18,0),
IF(F82=10950,VLOOKUP($B82,'Tổng hợp'!$A:$S,19,0),
""))))))))))))))))))</f>
        <v>0.01819215465</v>
      </c>
      <c r="I82" s="95">
        <f>IF(G82=1,VLOOKUP($B82,'Tổng hợp'!$A:$S,2,0),
IF(G82=7,VLOOKUP($B82,'Tổng hợp'!$A:$S,3,0),
IF(G82=14,VLOOKUP($B82,'Tổng hợp'!$A:$T,4,0),
IF(G82=30,VLOOKUP($B82,'Tổng hợp'!$A:$T,5,0),
IF(G82=60,VLOOKUP($B82,'Tổng hợp'!$A:$T,6,0),
IF(G82=90,VLOOKUP($B82,'Tổng hợp'!$A:$T,7,0),
IF(G82=180,VLOOKUP($B82,'Tổng hợp'!$A:$T,8,0),
IF(G82=270,VLOOKUP($B82,'Tổng hợp'!$A:$T,9,0),
IF(G82=365,VLOOKUP($B82,'Tổng hợp'!$A:$S,10,0),
IF(G82=730,VLOOKUP($B82,'Tổng hợp'!$A:$S,11,0),
IF(G82=1095,VLOOKUP($B82,'Tổng hợp'!$A:$S,12,0),
IF(G82=1460,VLOOKUP($B82,'Tổng hợp'!$A:$S,13,0),
IF(G82=1825,VLOOKUP($B82,'Tổng hợp'!$A:$S,14,0),
IF(G82=2555,VLOOKUP($B82,'Tổng hợp'!$A:$S,15,0),
IF(G82=3650,VLOOKUP($B82,'Tổng hợp'!$A:$S,16,0),
IF(G82=5475,VLOOKUP($B82,'Tổng hợp'!$A:$S,17,0),
IF(G82=7300,VLOOKUP($B82,'Tổng hợp'!$A:$S,18,0),
IF(G82=10950,VLOOKUP($B82,'Tổng hợp'!$A:$S,19,0),
""))))))))))))))))))</f>
        <v>0.01829771841</v>
      </c>
      <c r="J82" s="95">
        <f t="shared" si="6"/>
        <v>0.06958660566</v>
      </c>
      <c r="K82" s="95">
        <f t="shared" si="7"/>
        <v>0</v>
      </c>
      <c r="L82" s="95">
        <f t="shared" si="8"/>
        <v>0.07024062831</v>
      </c>
      <c r="M82" s="96">
        <f t="shared" si="9"/>
        <v>3445746122</v>
      </c>
      <c r="N82" s="92" t="b">
        <f t="shared" si="10"/>
        <v>0</v>
      </c>
      <c r="O82" s="93">
        <f t="shared" si="11"/>
        <v>-45728</v>
      </c>
      <c r="P82" s="94">
        <f t="shared" si="12"/>
        <v>0</v>
      </c>
      <c r="Q82" s="94">
        <f t="shared" si="13"/>
        <v>1</v>
      </c>
      <c r="R82" s="95" t="str">
        <f t="shared" si="14"/>
        <v/>
      </c>
      <c r="S82" s="95">
        <f>IF(Q82=1,VLOOKUP($B82,'Tổng hợp'!$A:$S,2,0),
IF(Q82=7,VLOOKUP($B82,'Tổng hợp'!$A:$S,3,0),
IF(Q82=14,VLOOKUP($B82,'Tổng hợp'!$A:$T,4,0),
IF(Q82=30,VLOOKUP($B82,'Tổng hợp'!$A:$T,5,0),
IF(Q82=60,VLOOKUP($B82,'Tổng hợp'!$A:$T,6,0),
IF(Q82=90,VLOOKUP($B82,'Tổng hợp'!$A:$T,7,0),
IF(Q82=180,VLOOKUP($B82,'Tổng hợp'!$A:$T,8,0),
IF(Q82=270,VLOOKUP($B82,'Tổng hợp'!$A:$T,9,0),
IF(Q82=365,VLOOKUP($B82,'Tổng hợp'!$A:$S,10,0),
IF(Q82=730,VLOOKUP($B82,'Tổng hợp'!$A:$S,11,0),
IF(Q82=1095,VLOOKUP($B82,'Tổng hợp'!$A:$S,12,0),
IF(Q82=1460,VLOOKUP($B82,'Tổng hợp'!$A:$S,13,0),
IF(Q82=1825,VLOOKUP($B82,'Tổng hợp'!$A:$S,14,0),
IF(Q82=2555,VLOOKUP($B82,'Tổng hợp'!$A:$S,15,0),
IF(Q82=3650,VLOOKUP($B82,'Tổng hợp'!$A:$S,16,0),
IF(Q82=5475,VLOOKUP($B82,'Tổng hợp'!$A:$S,17,0),
IF(Q82=7300,VLOOKUP($B82,'Tổng hợp'!$A:$S,18,0),
IF(Q82=10950,VLOOKUP($B82,'Tổng hợp'!$A:$S,19,0),
""))))))))))))))))))</f>
        <v>0.01425110761</v>
      </c>
      <c r="T82" s="95">
        <f t="shared" si="15"/>
        <v>0.05131</v>
      </c>
      <c r="U82" s="95">
        <f t="shared" si="28"/>
        <v>0</v>
      </c>
      <c r="V82" s="95">
        <f t="shared" si="16"/>
        <v>0.07024062831</v>
      </c>
      <c r="W82" s="96">
        <f t="shared" si="17"/>
        <v>0</v>
      </c>
      <c r="X82" s="92">
        <f t="shared" si="18"/>
        <v>45812</v>
      </c>
      <c r="Y82" s="93">
        <f t="shared" si="19"/>
        <v>177</v>
      </c>
      <c r="Z82" s="94">
        <f t="shared" si="20"/>
        <v>90</v>
      </c>
      <c r="AA82" s="94">
        <f t="shared" si="21"/>
        <v>180</v>
      </c>
      <c r="AB82" s="95">
        <f>IF(Z82=1,VLOOKUP($B82,'Tổng hợp'!$A:$S,2,0),
IF(Z82=7,VLOOKUP($B82,'Tổng hợp'!$A:$S,3,0),
IF(Z82=14,VLOOKUP($B82,'Tổng hợp'!$A:$T,4,0),
IF(Z82=30,VLOOKUP($B82,'Tổng hợp'!$A:$T,5,0),
IF(Z82=60,VLOOKUP($B82,'Tổng hợp'!$A:$T,6,0),
IF(Z82=90,VLOOKUP($B82,'Tổng hợp'!$A:$T,7,0),
IF(Z82=180,VLOOKUP($B82,'Tổng hợp'!$A:$T,8,0),
IF(Z82=270,VLOOKUP($B82,'Tổng hợp'!$A:$T,9,0),
IF(Z82=365,VLOOKUP($B82,'Tổng hợp'!$A:$S,10,0),
IF(Z82=730,VLOOKUP($B82,'Tổng hợp'!$A:$S,11,0),
IF(Z82=1095,VLOOKUP($B82,'Tổng hợp'!$A:$S,12,0),
IF(Z82=1460,VLOOKUP($B82,'Tổng hợp'!$A:$S,13,0),
IF(Z82=1825,VLOOKUP($B82,'Tổng hợp'!$A:$S,14,0),
IF(Z82=2555,VLOOKUP($B82,'Tổng hợp'!$A:$S,15,0),
IF(Z82=3650,VLOOKUP($B82,'Tổng hợp'!$A:$S,16,0),
IF(Z82=5475,VLOOKUP($B82,'Tổng hợp'!$A:$S,17,0),
IF(Z82=7300,VLOOKUP($B82,'Tổng hợp'!$A:$S,18,0),
IF(Z82=10950,VLOOKUP($B82,'Tổng hợp'!$A:$S,19,0),
""))))))))))))))))))</f>
        <v>0.01829771841</v>
      </c>
      <c r="AC82" s="95">
        <f>IF(AA82=1,VLOOKUP($B82,'Tổng hợp'!$A:$S,2,0),
IF(AA82=7,VLOOKUP($B82,'Tổng hợp'!$A:$S,3,0),
IF(AA82=14,VLOOKUP($B82,'Tổng hợp'!$A:$T,4,0),
IF(AA82=30,VLOOKUP($B82,'Tổng hợp'!$A:$T,5,0),
IF(AA82=60,VLOOKUP($B82,'Tổng hợp'!$A:$T,6,0),
IF(AA82=90,VLOOKUP($B82,'Tổng hợp'!$A:$T,7,0),
IF(AA82=180,VLOOKUP($B82,'Tổng hợp'!$A:$T,8,0),
IF(AA82=270,VLOOKUP($B82,'Tổng hợp'!$A:$T,9,0),
IF(AA82=365,VLOOKUP($B82,'Tổng hợp'!$A:$S,10,0),
IF(AA82=730,VLOOKUP($B82,'Tổng hợp'!$A:$S,11,0),
IF(AA82=1095,VLOOKUP($B82,'Tổng hợp'!$A:$S,12,0),
IF(AA82=1460,VLOOKUP($B82,'Tổng hợp'!$A:$S,13,0),
IF(AA82=1825,VLOOKUP($B82,'Tổng hợp'!$A:$S,14,0),
IF(AA82=2555,VLOOKUP($B82,'Tổng hợp'!$A:$S,15,0),
IF(AA82=3650,VLOOKUP($B82,'Tổng hợp'!$A:$S,16,0),
IF(AA82=5475,VLOOKUP($B82,'Tổng hợp'!$A:$S,17,0),
IF(AA82=7300,VLOOKUP($B82,'Tổng hợp'!$A:$S,18,0),
IF(AA82=10950,VLOOKUP($B82,'Tổng hợp'!$A:$S,19,0),
""))))))))))))))))))</f>
        <v>0.01871997345</v>
      </c>
      <c r="AD82" s="95">
        <f t="shared" si="22"/>
        <v>0.07001589828</v>
      </c>
      <c r="AE82" s="95">
        <f t="shared" si="23"/>
        <v>0.003826848311</v>
      </c>
      <c r="AF82" s="95">
        <f t="shared" si="24"/>
        <v>0.07050994352</v>
      </c>
      <c r="AG82" s="96">
        <f t="shared" si="25"/>
        <v>48374951083</v>
      </c>
      <c r="AH82" s="97">
        <f t="shared" si="26"/>
        <v>51820697205</v>
      </c>
      <c r="AI82" s="96">
        <f t="shared" si="27"/>
        <v>-849993520.1</v>
      </c>
      <c r="AJ82" s="9"/>
      <c r="AK82" s="12"/>
    </row>
    <row r="83" ht="16.5" customHeight="1">
      <c r="A83" s="90">
        <v>64.0</v>
      </c>
      <c r="B83" s="91">
        <f>HLOOKUP(B82,VBMA!$A:$A,VLOOKUP(B82,VBMA!A:AF,32,0) +1)</f>
        <v>45632</v>
      </c>
      <c r="C83" s="92">
        <f t="shared" si="1"/>
        <v>45812</v>
      </c>
      <c r="D83" s="92">
        <f t="shared" si="2"/>
        <v>45812</v>
      </c>
      <c r="E83" s="93">
        <f t="shared" si="3"/>
        <v>84</v>
      </c>
      <c r="F83" s="94">
        <f t="shared" si="4"/>
        <v>60</v>
      </c>
      <c r="G83" s="94">
        <f t="shared" si="5"/>
        <v>90</v>
      </c>
      <c r="H83" s="95">
        <f>IF(F83=1,VLOOKUP($B83,'Tổng hợp'!$A:$S,2,0),
IF(F83=7,VLOOKUP($B83,'Tổng hợp'!$A:$S,3,0),
IF(F83=14,VLOOKUP($B83,'Tổng hợp'!$A:$T,4,0),
IF(F83=30,VLOOKUP($B83,'Tổng hợp'!$A:$T,5,0),
IF(F83=60,VLOOKUP($B83,'Tổng hợp'!$A:$T,6,0),
IF(F83=90,VLOOKUP($B83,'Tổng hợp'!$A:$T,7,0),
IF(F83=180,VLOOKUP($B83,'Tổng hợp'!$A:$T,8,0),
IF(F83=270,VLOOKUP($B83,'Tổng hợp'!$A:$T,9,0),
IF(F83=365,VLOOKUP($B83,'Tổng hợp'!$A:$S,10,0),
IF(F83=730,VLOOKUP($B83,'Tổng hợp'!$A:$S,11,0),
IF(F83=1095,VLOOKUP($B83,'Tổng hợp'!$A:$S,12,0),
IF(F83=1460,VLOOKUP($B83,'Tổng hợp'!$A:$S,13,0),
IF(F83=1825,VLOOKUP($B83,'Tổng hợp'!$A:$S,14,0),
IF(F83=2555,VLOOKUP($B83,'Tổng hợp'!$A:$S,15,0),
IF(F83=3650,VLOOKUP($B83,'Tổng hợp'!$A:$S,16,0),
IF(F83=5475,VLOOKUP($B83,'Tổng hợp'!$A:$S,17,0),
IF(F83=7300,VLOOKUP($B83,'Tổng hợp'!$A:$S,18,0),
IF(F83=10950,VLOOKUP($B83,'Tổng hợp'!$A:$S,19,0),
""))))))))))))))))))</f>
        <v>0.01819215465</v>
      </c>
      <c r="I83" s="95">
        <f>IF(G83=1,VLOOKUP($B83,'Tổng hợp'!$A:$S,2,0),
IF(G83=7,VLOOKUP($B83,'Tổng hợp'!$A:$S,3,0),
IF(G83=14,VLOOKUP($B83,'Tổng hợp'!$A:$T,4,0),
IF(G83=30,VLOOKUP($B83,'Tổng hợp'!$A:$T,5,0),
IF(G83=60,VLOOKUP($B83,'Tổng hợp'!$A:$T,6,0),
IF(G83=90,VLOOKUP($B83,'Tổng hợp'!$A:$T,7,0),
IF(G83=180,VLOOKUP($B83,'Tổng hợp'!$A:$T,8,0),
IF(G83=270,VLOOKUP($B83,'Tổng hợp'!$A:$T,9,0),
IF(G83=365,VLOOKUP($B83,'Tổng hợp'!$A:$S,10,0),
IF(G83=730,VLOOKUP($B83,'Tổng hợp'!$A:$S,11,0),
IF(G83=1095,VLOOKUP($B83,'Tổng hợp'!$A:$S,12,0),
IF(G83=1460,VLOOKUP($B83,'Tổng hợp'!$A:$S,13,0),
IF(G83=1825,VLOOKUP($B83,'Tổng hợp'!$A:$S,14,0),
IF(G83=2555,VLOOKUP($B83,'Tổng hợp'!$A:$S,15,0),
IF(G83=3650,VLOOKUP($B83,'Tổng hợp'!$A:$S,16,0),
IF(G83=5475,VLOOKUP($B83,'Tổng hợp'!$A:$S,17,0),
IF(G83=7300,VLOOKUP($B83,'Tổng hợp'!$A:$S,18,0),
IF(G83=10950,VLOOKUP($B83,'Tổng hợp'!$A:$S,19,0),
""))))))))))))))))))</f>
        <v>0.01829771841</v>
      </c>
      <c r="J83" s="95">
        <f t="shared" si="6"/>
        <v>0.06958660566</v>
      </c>
      <c r="K83" s="95">
        <f t="shared" si="7"/>
        <v>-0.0004342138015</v>
      </c>
      <c r="L83" s="95">
        <f t="shared" si="8"/>
        <v>0.07021013548</v>
      </c>
      <c r="M83" s="96">
        <f t="shared" si="9"/>
        <v>3445768716</v>
      </c>
      <c r="N83" s="92" t="b">
        <f t="shared" si="10"/>
        <v>0</v>
      </c>
      <c r="O83" s="93">
        <f t="shared" si="11"/>
        <v>-45728</v>
      </c>
      <c r="P83" s="94">
        <f t="shared" si="12"/>
        <v>0</v>
      </c>
      <c r="Q83" s="94">
        <f t="shared" si="13"/>
        <v>1</v>
      </c>
      <c r="R83" s="95" t="str">
        <f t="shared" si="14"/>
        <v/>
      </c>
      <c r="S83" s="95">
        <f>IF(Q83=1,VLOOKUP($B83,'Tổng hợp'!$A:$S,2,0),
IF(Q83=7,VLOOKUP($B83,'Tổng hợp'!$A:$S,3,0),
IF(Q83=14,VLOOKUP($B83,'Tổng hợp'!$A:$T,4,0),
IF(Q83=30,VLOOKUP($B83,'Tổng hợp'!$A:$T,5,0),
IF(Q83=60,VLOOKUP($B83,'Tổng hợp'!$A:$T,6,0),
IF(Q83=90,VLOOKUP($B83,'Tổng hợp'!$A:$T,7,0),
IF(Q83=180,VLOOKUP($B83,'Tổng hợp'!$A:$T,8,0),
IF(Q83=270,VLOOKUP($B83,'Tổng hợp'!$A:$T,9,0),
IF(Q83=365,VLOOKUP($B83,'Tổng hợp'!$A:$S,10,0),
IF(Q83=730,VLOOKUP($B83,'Tổng hợp'!$A:$S,11,0),
IF(Q83=1095,VLOOKUP($B83,'Tổng hợp'!$A:$S,12,0),
IF(Q83=1460,VLOOKUP($B83,'Tổng hợp'!$A:$S,13,0),
IF(Q83=1825,VLOOKUP($B83,'Tổng hợp'!$A:$S,14,0),
IF(Q83=2555,VLOOKUP($B83,'Tổng hợp'!$A:$S,15,0),
IF(Q83=3650,VLOOKUP($B83,'Tổng hợp'!$A:$S,16,0),
IF(Q83=5475,VLOOKUP($B83,'Tổng hợp'!$A:$S,17,0),
IF(Q83=7300,VLOOKUP($B83,'Tổng hợp'!$A:$S,18,0),
IF(Q83=10950,VLOOKUP($B83,'Tổng hợp'!$A:$S,19,0),
""))))))))))))))))))</f>
        <v>0.01407516801</v>
      </c>
      <c r="T83" s="95">
        <f t="shared" si="15"/>
        <v>0.05131</v>
      </c>
      <c r="U83" s="95">
        <f t="shared" si="28"/>
        <v>0</v>
      </c>
      <c r="V83" s="95">
        <f t="shared" si="16"/>
        <v>0.07024062831</v>
      </c>
      <c r="W83" s="96">
        <f t="shared" si="17"/>
        <v>0</v>
      </c>
      <c r="X83" s="92">
        <f t="shared" si="18"/>
        <v>45812</v>
      </c>
      <c r="Y83" s="93">
        <f t="shared" si="19"/>
        <v>180</v>
      </c>
      <c r="Z83" s="94">
        <f t="shared" si="20"/>
        <v>90</v>
      </c>
      <c r="AA83" s="94">
        <f t="shared" si="21"/>
        <v>270</v>
      </c>
      <c r="AB83" s="95">
        <f>IF(Z83=1,VLOOKUP($B83,'Tổng hợp'!$A:$S,2,0),
IF(Z83=7,VLOOKUP($B83,'Tổng hợp'!$A:$S,3,0),
IF(Z83=14,VLOOKUP($B83,'Tổng hợp'!$A:$T,4,0),
IF(Z83=30,VLOOKUP($B83,'Tổng hợp'!$A:$T,5,0),
IF(Z83=60,VLOOKUP($B83,'Tổng hợp'!$A:$T,6,0),
IF(Z83=90,VLOOKUP($B83,'Tổng hợp'!$A:$T,7,0),
IF(Z83=180,VLOOKUP($B83,'Tổng hợp'!$A:$T,8,0),
IF(Z83=270,VLOOKUP($B83,'Tổng hợp'!$A:$T,9,0),
IF(Z83=365,VLOOKUP($B83,'Tổng hợp'!$A:$S,10,0),
IF(Z83=730,VLOOKUP($B83,'Tổng hợp'!$A:$S,11,0),
IF(Z83=1095,VLOOKUP($B83,'Tổng hợp'!$A:$S,12,0),
IF(Z83=1460,VLOOKUP($B83,'Tổng hợp'!$A:$S,13,0),
IF(Z83=1825,VLOOKUP($B83,'Tổng hợp'!$A:$S,14,0),
IF(Z83=2555,VLOOKUP($B83,'Tổng hợp'!$A:$S,15,0),
IF(Z83=3650,VLOOKUP($B83,'Tổng hợp'!$A:$S,16,0),
IF(Z83=5475,VLOOKUP($B83,'Tổng hợp'!$A:$S,17,0),
IF(Z83=7300,VLOOKUP($B83,'Tổng hợp'!$A:$S,18,0),
IF(Z83=10950,VLOOKUP($B83,'Tổng hợp'!$A:$S,19,0),
""))))))))))))))))))</f>
        <v>0.01829771841</v>
      </c>
      <c r="AC83" s="95">
        <f>IF(AA83=1,VLOOKUP($B83,'Tổng hợp'!$A:$S,2,0),
IF(AA83=7,VLOOKUP($B83,'Tổng hợp'!$A:$S,3,0),
IF(AA83=14,VLOOKUP($B83,'Tổng hợp'!$A:$T,4,0),
IF(AA83=30,VLOOKUP($B83,'Tổng hợp'!$A:$T,5,0),
IF(AA83=60,VLOOKUP($B83,'Tổng hợp'!$A:$T,6,0),
IF(AA83=90,VLOOKUP($B83,'Tổng hợp'!$A:$T,7,0),
IF(AA83=180,VLOOKUP($B83,'Tổng hợp'!$A:$T,8,0),
IF(AA83=270,VLOOKUP($B83,'Tổng hợp'!$A:$T,9,0),
IF(AA83=365,VLOOKUP($B83,'Tổng hợp'!$A:$S,10,0),
IF(AA83=730,VLOOKUP($B83,'Tổng hợp'!$A:$S,11,0),
IF(AA83=1095,VLOOKUP($B83,'Tổng hợp'!$A:$S,12,0),
IF(AA83=1460,VLOOKUP($B83,'Tổng hợp'!$A:$S,13,0),
IF(AA83=1825,VLOOKUP($B83,'Tổng hợp'!$A:$S,14,0),
IF(AA83=2555,VLOOKUP($B83,'Tổng hợp'!$A:$S,15,0),
IF(AA83=3650,VLOOKUP($B83,'Tổng hợp'!$A:$S,16,0),
IF(AA83=5475,VLOOKUP($B83,'Tổng hợp'!$A:$S,17,0),
IF(AA83=7300,VLOOKUP($B83,'Tổng hợp'!$A:$S,18,0),
IF(AA83=10950,VLOOKUP($B83,'Tổng hợp'!$A:$S,19,0),
""))))))))))))))))))</f>
        <v>0.01857922177</v>
      </c>
      <c r="AD83" s="95">
        <f t="shared" si="22"/>
        <v>0.06974847009</v>
      </c>
      <c r="AE83" s="95">
        <f t="shared" si="23"/>
        <v>-0.003440741969</v>
      </c>
      <c r="AF83" s="95">
        <f t="shared" si="24"/>
        <v>0.06999936373</v>
      </c>
      <c r="AG83" s="96">
        <f t="shared" si="25"/>
        <v>48359243853</v>
      </c>
      <c r="AH83" s="97">
        <f t="shared" si="26"/>
        <v>51805012570</v>
      </c>
      <c r="AI83" s="96">
        <f t="shared" si="27"/>
        <v>-865678155.5</v>
      </c>
      <c r="AJ83" s="9"/>
      <c r="AK83" s="12"/>
    </row>
    <row r="84" ht="16.5" customHeight="1">
      <c r="A84" s="90">
        <v>65.0</v>
      </c>
      <c r="B84" s="91">
        <f>HLOOKUP(B83,VBMA!$A:$A,VLOOKUP(B83,VBMA!A:AF,32,0) +1)</f>
        <v>45631</v>
      </c>
      <c r="C84" s="92">
        <f t="shared" si="1"/>
        <v>45812</v>
      </c>
      <c r="D84" s="92">
        <f t="shared" si="2"/>
        <v>45812</v>
      </c>
      <c r="E84" s="93">
        <f t="shared" si="3"/>
        <v>84</v>
      </c>
      <c r="F84" s="94">
        <f t="shared" si="4"/>
        <v>60</v>
      </c>
      <c r="G84" s="94">
        <f t="shared" si="5"/>
        <v>90</v>
      </c>
      <c r="H84" s="95">
        <f>IF(F84=1,VLOOKUP($B84,'Tổng hợp'!$A:$S,2,0),
IF(F84=7,VLOOKUP($B84,'Tổng hợp'!$A:$S,3,0),
IF(F84=14,VLOOKUP($B84,'Tổng hợp'!$A:$T,4,0),
IF(F84=30,VLOOKUP($B84,'Tổng hợp'!$A:$T,5,0),
IF(F84=60,VLOOKUP($B84,'Tổng hợp'!$A:$T,6,0),
IF(F84=90,VLOOKUP($B84,'Tổng hợp'!$A:$T,7,0),
IF(F84=180,VLOOKUP($B84,'Tổng hợp'!$A:$T,8,0),
IF(F84=270,VLOOKUP($B84,'Tổng hợp'!$A:$T,9,0),
IF(F84=365,VLOOKUP($B84,'Tổng hợp'!$A:$S,10,0),
IF(F84=730,VLOOKUP($B84,'Tổng hợp'!$A:$S,11,0),
IF(F84=1095,VLOOKUP($B84,'Tổng hợp'!$A:$S,12,0),
IF(F84=1460,VLOOKUP($B84,'Tổng hợp'!$A:$S,13,0),
IF(F84=1825,VLOOKUP($B84,'Tổng hợp'!$A:$S,14,0),
IF(F84=2555,VLOOKUP($B84,'Tổng hợp'!$A:$S,15,0),
IF(F84=3650,VLOOKUP($B84,'Tổng hợp'!$A:$S,16,0),
IF(F84=5475,VLOOKUP($B84,'Tổng hợp'!$A:$S,17,0),
IF(F84=7300,VLOOKUP($B84,'Tổng hợp'!$A:$S,18,0),
IF(F84=10950,VLOOKUP($B84,'Tổng hợp'!$A:$S,19,0),
""))))))))))))))))))</f>
        <v>0.01822223703</v>
      </c>
      <c r="I84" s="95">
        <f>IF(G84=1,VLOOKUP($B84,'Tổng hợp'!$A:$S,2,0),
IF(G84=7,VLOOKUP($B84,'Tổng hợp'!$A:$S,3,0),
IF(G84=14,VLOOKUP($B84,'Tổng hợp'!$A:$T,4,0),
IF(G84=30,VLOOKUP($B84,'Tổng hợp'!$A:$T,5,0),
IF(G84=60,VLOOKUP($B84,'Tổng hợp'!$A:$T,6,0),
IF(G84=90,VLOOKUP($B84,'Tổng hợp'!$A:$T,7,0),
IF(G84=180,VLOOKUP($B84,'Tổng hợp'!$A:$T,8,0),
IF(G84=270,VLOOKUP($B84,'Tổng hợp'!$A:$T,9,0),
IF(G84=365,VLOOKUP($B84,'Tổng hợp'!$A:$S,10,0),
IF(G84=730,VLOOKUP($B84,'Tổng hợp'!$A:$S,11,0),
IF(G84=1095,VLOOKUP($B84,'Tổng hợp'!$A:$S,12,0),
IF(G84=1460,VLOOKUP($B84,'Tổng hợp'!$A:$S,13,0),
IF(G84=1825,VLOOKUP($B84,'Tổng hợp'!$A:$S,14,0),
IF(G84=2555,VLOOKUP($B84,'Tổng hợp'!$A:$S,15,0),
IF(G84=3650,VLOOKUP($B84,'Tổng hợp'!$A:$S,16,0),
IF(G84=5475,VLOOKUP($B84,'Tổng hợp'!$A:$S,17,0),
IF(G84=7300,VLOOKUP($B84,'Tổng hợp'!$A:$S,18,0),
IF(G84=10950,VLOOKUP($B84,'Tổng hợp'!$A:$S,19,0),
""))))))))))))))))))</f>
        <v>0.01832797535</v>
      </c>
      <c r="J84" s="95">
        <f t="shared" si="6"/>
        <v>0.06961682768</v>
      </c>
      <c r="K84" s="95">
        <f t="shared" si="7"/>
        <v>0.004381596566</v>
      </c>
      <c r="L84" s="95">
        <f t="shared" si="8"/>
        <v>0.07054906964</v>
      </c>
      <c r="M84" s="96">
        <f t="shared" si="9"/>
        <v>3445517623</v>
      </c>
      <c r="N84" s="92" t="b">
        <f t="shared" si="10"/>
        <v>0</v>
      </c>
      <c r="O84" s="93">
        <f t="shared" si="11"/>
        <v>-45728</v>
      </c>
      <c r="P84" s="94">
        <f t="shared" si="12"/>
        <v>0</v>
      </c>
      <c r="Q84" s="94">
        <f t="shared" si="13"/>
        <v>1</v>
      </c>
      <c r="R84" s="95" t="str">
        <f t="shared" si="14"/>
        <v/>
      </c>
      <c r="S84" s="95">
        <f>IF(Q84=1,VLOOKUP($B84,'Tổng hợp'!$A:$S,2,0),
IF(Q84=7,VLOOKUP($B84,'Tổng hợp'!$A:$S,3,0),
IF(Q84=14,VLOOKUP($B84,'Tổng hợp'!$A:$T,4,0),
IF(Q84=30,VLOOKUP($B84,'Tổng hợp'!$A:$T,5,0),
IF(Q84=60,VLOOKUP($B84,'Tổng hợp'!$A:$T,6,0),
IF(Q84=90,VLOOKUP($B84,'Tổng hợp'!$A:$T,7,0),
IF(Q84=180,VLOOKUP($B84,'Tổng hợp'!$A:$T,8,0),
IF(Q84=270,VLOOKUP($B84,'Tổng hợp'!$A:$T,9,0),
IF(Q84=365,VLOOKUP($B84,'Tổng hợp'!$A:$S,10,0),
IF(Q84=730,VLOOKUP($B84,'Tổng hợp'!$A:$S,11,0),
IF(Q84=1095,VLOOKUP($B84,'Tổng hợp'!$A:$S,12,0),
IF(Q84=1460,VLOOKUP($B84,'Tổng hợp'!$A:$S,13,0),
IF(Q84=1825,VLOOKUP($B84,'Tổng hợp'!$A:$S,14,0),
IF(Q84=2555,VLOOKUP($B84,'Tổng hợp'!$A:$S,15,0),
IF(Q84=3650,VLOOKUP($B84,'Tổng hợp'!$A:$S,16,0),
IF(Q84=5475,VLOOKUP($B84,'Tổng hợp'!$A:$S,17,0),
IF(Q84=7300,VLOOKUP($B84,'Tổng hợp'!$A:$S,18,0),
IF(Q84=10950,VLOOKUP($B84,'Tổng hợp'!$A:$S,19,0),
""))))))))))))))))))</f>
        <v>0.01420418089</v>
      </c>
      <c r="T84" s="95">
        <f t="shared" si="15"/>
        <v>0.05131</v>
      </c>
      <c r="U84" s="95">
        <f t="shared" si="28"/>
        <v>0</v>
      </c>
      <c r="V84" s="95">
        <f t="shared" si="16"/>
        <v>0.07024062831</v>
      </c>
      <c r="W84" s="96">
        <f t="shared" si="17"/>
        <v>0</v>
      </c>
      <c r="X84" s="92">
        <f t="shared" si="18"/>
        <v>45812</v>
      </c>
      <c r="Y84" s="93">
        <f t="shared" si="19"/>
        <v>181</v>
      </c>
      <c r="Z84" s="94">
        <f t="shared" si="20"/>
        <v>180</v>
      </c>
      <c r="AA84" s="94">
        <f t="shared" si="21"/>
        <v>270</v>
      </c>
      <c r="AB84" s="95">
        <f>IF(Z84=1,VLOOKUP($B84,'Tổng hợp'!$A:$S,2,0),
IF(Z84=7,VLOOKUP($B84,'Tổng hợp'!$A:$S,3,0),
IF(Z84=14,VLOOKUP($B84,'Tổng hợp'!$A:$T,4,0),
IF(Z84=30,VLOOKUP($B84,'Tổng hợp'!$A:$T,5,0),
IF(Z84=60,VLOOKUP($B84,'Tổng hợp'!$A:$T,6,0),
IF(Z84=90,VLOOKUP($B84,'Tổng hợp'!$A:$T,7,0),
IF(Z84=180,VLOOKUP($B84,'Tổng hợp'!$A:$T,8,0),
IF(Z84=270,VLOOKUP($B84,'Tổng hợp'!$A:$T,9,0),
IF(Z84=365,VLOOKUP($B84,'Tổng hợp'!$A:$S,10,0),
IF(Z84=730,VLOOKUP($B84,'Tổng hợp'!$A:$S,11,0),
IF(Z84=1095,VLOOKUP($B84,'Tổng hợp'!$A:$S,12,0),
IF(Z84=1460,VLOOKUP($B84,'Tổng hợp'!$A:$S,13,0),
IF(Z84=1825,VLOOKUP($B84,'Tổng hợp'!$A:$S,14,0),
IF(Z84=2555,VLOOKUP($B84,'Tổng hợp'!$A:$S,15,0),
IF(Z84=3650,VLOOKUP($B84,'Tổng hợp'!$A:$S,16,0),
IF(Z84=5475,VLOOKUP($B84,'Tổng hợp'!$A:$S,17,0),
IF(Z84=7300,VLOOKUP($B84,'Tổng hợp'!$A:$S,18,0),
IF(Z84=10950,VLOOKUP($B84,'Tổng hợp'!$A:$S,19,0),
""))))))))))))))))))</f>
        <v>0.01868043641</v>
      </c>
      <c r="AC84" s="95">
        <f>IF(AA84=1,VLOOKUP($B84,'Tổng hợp'!$A:$S,2,0),
IF(AA84=7,VLOOKUP($B84,'Tổng hợp'!$A:$S,3,0),
IF(AA84=14,VLOOKUP($B84,'Tổng hợp'!$A:$T,4,0),
IF(AA84=30,VLOOKUP($B84,'Tổng hợp'!$A:$T,5,0),
IF(AA84=60,VLOOKUP($B84,'Tổng hợp'!$A:$T,6,0),
IF(AA84=90,VLOOKUP($B84,'Tổng hợp'!$A:$T,7,0),
IF(AA84=180,VLOOKUP($B84,'Tổng hợp'!$A:$T,8,0),
IF(AA84=270,VLOOKUP($B84,'Tổng hợp'!$A:$T,9,0),
IF(AA84=365,VLOOKUP($B84,'Tổng hợp'!$A:$S,10,0),
IF(AA84=730,VLOOKUP($B84,'Tổng hợp'!$A:$S,11,0),
IF(AA84=1095,VLOOKUP($B84,'Tổng hợp'!$A:$S,12,0),
IF(AA84=1460,VLOOKUP($B84,'Tổng hợp'!$A:$S,13,0),
IF(AA84=1825,VLOOKUP($B84,'Tổng hợp'!$A:$S,14,0),
IF(AA84=2555,VLOOKUP($B84,'Tổng hợp'!$A:$S,15,0),
IF(AA84=3650,VLOOKUP($B84,'Tổng hợp'!$A:$S,16,0),
IF(AA84=5475,VLOOKUP($B84,'Tổng hợp'!$A:$S,17,0),
IF(AA84=7300,VLOOKUP($B84,'Tổng hợp'!$A:$S,18,0),
IF(AA84=10950,VLOOKUP($B84,'Tổng hợp'!$A:$S,19,0),
""))))))))))))))))))</f>
        <v>0.01853945199</v>
      </c>
      <c r="AD84" s="95">
        <f t="shared" si="22"/>
        <v>0.06998886992</v>
      </c>
      <c r="AE84" s="95">
        <f t="shared" si="23"/>
        <v>0.004709963305</v>
      </c>
      <c r="AF84" s="95">
        <f t="shared" si="24"/>
        <v>0.07057223942</v>
      </c>
      <c r="AG84" s="96">
        <f t="shared" si="25"/>
        <v>48337448792</v>
      </c>
      <c r="AH84" s="97">
        <f t="shared" si="26"/>
        <v>51782966415</v>
      </c>
      <c r="AI84" s="96">
        <f t="shared" si="27"/>
        <v>-887724309.8</v>
      </c>
      <c r="AJ84" s="9"/>
      <c r="AK84" s="12"/>
    </row>
    <row r="85" ht="16.5" customHeight="1">
      <c r="A85" s="90">
        <v>66.0</v>
      </c>
      <c r="B85" s="91">
        <f>HLOOKUP(B84,VBMA!$A:$A,VLOOKUP(B84,VBMA!A:AF,32,0) +1)</f>
        <v>45630</v>
      </c>
      <c r="C85" s="92">
        <f t="shared" si="1"/>
        <v>45812</v>
      </c>
      <c r="D85" s="92">
        <f t="shared" si="2"/>
        <v>45812</v>
      </c>
      <c r="E85" s="93">
        <f t="shared" si="3"/>
        <v>84</v>
      </c>
      <c r="F85" s="94">
        <f t="shared" si="4"/>
        <v>60</v>
      </c>
      <c r="G85" s="94">
        <f t="shared" si="5"/>
        <v>90</v>
      </c>
      <c r="H85" s="95">
        <f>IF(F85=1,VLOOKUP($B85,'Tổng hợp'!$A:$S,2,0),
IF(F85=7,VLOOKUP($B85,'Tổng hợp'!$A:$S,3,0),
IF(F85=14,VLOOKUP($B85,'Tổng hợp'!$A:$T,4,0),
IF(F85=30,VLOOKUP($B85,'Tổng hợp'!$A:$T,5,0),
IF(F85=60,VLOOKUP($B85,'Tổng hợp'!$A:$T,6,0),
IF(F85=90,VLOOKUP($B85,'Tổng hợp'!$A:$T,7,0),
IF(F85=180,VLOOKUP($B85,'Tổng hợp'!$A:$T,8,0),
IF(F85=270,VLOOKUP($B85,'Tổng hợp'!$A:$T,9,0),
IF(F85=365,VLOOKUP($B85,'Tổng hợp'!$A:$S,10,0),
IF(F85=730,VLOOKUP($B85,'Tổng hợp'!$A:$S,11,0),
IF(F85=1095,VLOOKUP($B85,'Tổng hợp'!$A:$S,12,0),
IF(F85=1460,VLOOKUP($B85,'Tổng hợp'!$A:$S,13,0),
IF(F85=1825,VLOOKUP($B85,'Tổng hợp'!$A:$S,14,0),
IF(F85=2555,VLOOKUP($B85,'Tổng hợp'!$A:$S,15,0),
IF(F85=3650,VLOOKUP($B85,'Tổng hợp'!$A:$S,16,0),
IF(F85=5475,VLOOKUP($B85,'Tổng hợp'!$A:$S,17,0),
IF(F85=7300,VLOOKUP($B85,'Tổng hợp'!$A:$S,18,0),
IF(F85=10950,VLOOKUP($B85,'Tổng hợp'!$A:$S,19,0),
""))))))))))))))))))</f>
        <v>0.01800246212</v>
      </c>
      <c r="I85" s="95">
        <f>IF(G85=1,VLOOKUP($B85,'Tổng hợp'!$A:$S,2,0),
IF(G85=7,VLOOKUP($B85,'Tổng hợp'!$A:$S,3,0),
IF(G85=14,VLOOKUP($B85,'Tổng hợp'!$A:$T,4,0),
IF(G85=30,VLOOKUP($B85,'Tổng hợp'!$A:$T,5,0),
IF(G85=60,VLOOKUP($B85,'Tổng hợp'!$A:$T,6,0),
IF(G85=90,VLOOKUP($B85,'Tổng hợp'!$A:$T,7,0),
IF(G85=180,VLOOKUP($B85,'Tổng hợp'!$A:$T,8,0),
IF(G85=270,VLOOKUP($B85,'Tổng hợp'!$A:$T,9,0),
IF(G85=365,VLOOKUP($B85,'Tổng hợp'!$A:$S,10,0),
IF(G85=730,VLOOKUP($B85,'Tổng hợp'!$A:$S,11,0),
IF(G85=1095,VLOOKUP($B85,'Tổng hợp'!$A:$S,12,0),
IF(G85=1460,VLOOKUP($B85,'Tổng hợp'!$A:$S,13,0),
IF(G85=1825,VLOOKUP($B85,'Tổng hợp'!$A:$S,14,0),
IF(G85=2555,VLOOKUP($B85,'Tổng hợp'!$A:$S,15,0),
IF(G85=3650,VLOOKUP($B85,'Tổng hợp'!$A:$S,16,0),
IF(G85=5475,VLOOKUP($B85,'Tổng hợp'!$A:$S,17,0),
IF(G85=7300,VLOOKUP($B85,'Tổng hợp'!$A:$S,18,0),
IF(G85=10950,VLOOKUP($B85,'Tổng hợp'!$A:$S,19,0),
""))))))))))))))))))</f>
        <v>0.01800246212</v>
      </c>
      <c r="J85" s="95">
        <f t="shared" si="6"/>
        <v>0.06931246212</v>
      </c>
      <c r="K85" s="95">
        <f t="shared" si="7"/>
        <v>-0.003003139013</v>
      </c>
      <c r="L85" s="95">
        <f t="shared" si="8"/>
        <v>0.07003000236</v>
      </c>
      <c r="M85" s="96">
        <f t="shared" si="9"/>
        <v>3445902204</v>
      </c>
      <c r="N85" s="92" t="b">
        <f t="shared" si="10"/>
        <v>0</v>
      </c>
      <c r="O85" s="93">
        <f t="shared" si="11"/>
        <v>-45728</v>
      </c>
      <c r="P85" s="94">
        <f t="shared" si="12"/>
        <v>0</v>
      </c>
      <c r="Q85" s="94">
        <f t="shared" si="13"/>
        <v>1</v>
      </c>
      <c r="R85" s="95" t="str">
        <f t="shared" si="14"/>
        <v/>
      </c>
      <c r="S85" s="95">
        <f>IF(Q85=1,VLOOKUP($B85,'Tổng hợp'!$A:$S,2,0),
IF(Q85=7,VLOOKUP($B85,'Tổng hợp'!$A:$S,3,0),
IF(Q85=14,VLOOKUP($B85,'Tổng hợp'!$A:$T,4,0),
IF(Q85=30,VLOOKUP($B85,'Tổng hợp'!$A:$T,5,0),
IF(Q85=60,VLOOKUP($B85,'Tổng hợp'!$A:$T,6,0),
IF(Q85=90,VLOOKUP($B85,'Tổng hợp'!$A:$T,7,0),
IF(Q85=180,VLOOKUP($B85,'Tổng hợp'!$A:$T,8,0),
IF(Q85=270,VLOOKUP($B85,'Tổng hợp'!$A:$T,9,0),
IF(Q85=365,VLOOKUP($B85,'Tổng hợp'!$A:$S,10,0),
IF(Q85=730,VLOOKUP($B85,'Tổng hợp'!$A:$S,11,0),
IF(Q85=1095,VLOOKUP($B85,'Tổng hợp'!$A:$S,12,0),
IF(Q85=1460,VLOOKUP($B85,'Tổng hợp'!$A:$S,13,0),
IF(Q85=1825,VLOOKUP($B85,'Tổng hợp'!$A:$S,14,0),
IF(Q85=2555,VLOOKUP($B85,'Tổng hợp'!$A:$S,15,0),
IF(Q85=3650,VLOOKUP($B85,'Tổng hợp'!$A:$S,16,0),
IF(Q85=5475,VLOOKUP($B85,'Tổng hợp'!$A:$S,17,0),
IF(Q85=7300,VLOOKUP($B85,'Tổng hợp'!$A:$S,18,0),
IF(Q85=10950,VLOOKUP($B85,'Tổng hợp'!$A:$S,19,0),
""))))))))))))))))))</f>
        <v>0.01438806818</v>
      </c>
      <c r="T85" s="95">
        <f t="shared" si="15"/>
        <v>0.05131</v>
      </c>
      <c r="U85" s="95">
        <f t="shared" si="28"/>
        <v>0</v>
      </c>
      <c r="V85" s="95">
        <f t="shared" si="16"/>
        <v>0.07024062831</v>
      </c>
      <c r="W85" s="96">
        <f t="shared" si="17"/>
        <v>0</v>
      </c>
      <c r="X85" s="92">
        <f t="shared" si="18"/>
        <v>45812</v>
      </c>
      <c r="Y85" s="93">
        <f t="shared" si="19"/>
        <v>182</v>
      </c>
      <c r="Z85" s="94">
        <f t="shared" si="20"/>
        <v>180</v>
      </c>
      <c r="AA85" s="94">
        <f t="shared" si="21"/>
        <v>270</v>
      </c>
      <c r="AB85" s="95">
        <f>IF(Z85=1,VLOOKUP($B85,'Tổng hợp'!$A:$S,2,0),
IF(Z85=7,VLOOKUP($B85,'Tổng hợp'!$A:$S,3,0),
IF(Z85=14,VLOOKUP($B85,'Tổng hợp'!$A:$T,4,0),
IF(Z85=30,VLOOKUP($B85,'Tổng hợp'!$A:$T,5,0),
IF(Z85=60,VLOOKUP($B85,'Tổng hợp'!$A:$T,6,0),
IF(Z85=90,VLOOKUP($B85,'Tổng hợp'!$A:$T,7,0),
IF(Z85=180,VLOOKUP($B85,'Tổng hợp'!$A:$T,8,0),
IF(Z85=270,VLOOKUP($B85,'Tổng hợp'!$A:$T,9,0),
IF(Z85=365,VLOOKUP($B85,'Tổng hợp'!$A:$S,10,0),
IF(Z85=730,VLOOKUP($B85,'Tổng hợp'!$A:$S,11,0),
IF(Z85=1095,VLOOKUP($B85,'Tổng hợp'!$A:$S,12,0),
IF(Z85=1460,VLOOKUP($B85,'Tổng hợp'!$A:$S,13,0),
IF(Z85=1825,VLOOKUP($B85,'Tổng hợp'!$A:$S,14,0),
IF(Z85=2555,VLOOKUP($B85,'Tổng hợp'!$A:$S,15,0),
IF(Z85=3650,VLOOKUP($B85,'Tổng hợp'!$A:$S,16,0),
IF(Z85=5475,VLOOKUP($B85,'Tổng hợp'!$A:$S,17,0),
IF(Z85=7300,VLOOKUP($B85,'Tổng hợp'!$A:$S,18,0),
IF(Z85=10950,VLOOKUP($B85,'Tổng hợp'!$A:$S,19,0),
""))))))))))))))))))</f>
        <v>0.01835</v>
      </c>
      <c r="AC85" s="95">
        <f>IF(AA85=1,VLOOKUP($B85,'Tổng hợp'!$A:$S,2,0),
IF(AA85=7,VLOOKUP($B85,'Tổng hợp'!$A:$S,3,0),
IF(AA85=14,VLOOKUP($B85,'Tổng hợp'!$A:$T,4,0),
IF(AA85=30,VLOOKUP($B85,'Tổng hợp'!$A:$T,5,0),
IF(AA85=60,VLOOKUP($B85,'Tổng hợp'!$A:$T,6,0),
IF(AA85=90,VLOOKUP($B85,'Tổng hợp'!$A:$T,7,0),
IF(AA85=180,VLOOKUP($B85,'Tổng hợp'!$A:$T,8,0),
IF(AA85=270,VLOOKUP($B85,'Tổng hợp'!$A:$T,9,0),
IF(AA85=365,VLOOKUP($B85,'Tổng hợp'!$A:$S,10,0),
IF(AA85=730,VLOOKUP($B85,'Tổng hợp'!$A:$S,11,0),
IF(AA85=1095,VLOOKUP($B85,'Tổng hợp'!$A:$S,12,0),
IF(AA85=1460,VLOOKUP($B85,'Tổng hợp'!$A:$S,13,0),
IF(AA85=1825,VLOOKUP($B85,'Tổng hợp'!$A:$S,14,0),
IF(AA85=2555,VLOOKUP($B85,'Tổng hợp'!$A:$S,15,0),
IF(AA85=3650,VLOOKUP($B85,'Tổng hợp'!$A:$S,16,0),
IF(AA85=5475,VLOOKUP($B85,'Tổng hợp'!$A:$S,17,0),
IF(AA85=7300,VLOOKUP($B85,'Tổng hợp'!$A:$S,18,0),
IF(AA85=10950,VLOOKUP($B85,'Tổng hợp'!$A:$S,19,0),
""))))))))))))))))))</f>
        <v>0.01835</v>
      </c>
      <c r="AD85" s="95">
        <f t="shared" si="22"/>
        <v>0.06966</v>
      </c>
      <c r="AE85" s="95">
        <f t="shared" si="23"/>
        <v>-0.001741996973</v>
      </c>
      <c r="AF85" s="95">
        <f t="shared" si="24"/>
        <v>0.07011837586</v>
      </c>
      <c r="AG85" s="96">
        <f t="shared" si="25"/>
        <v>48338638174</v>
      </c>
      <c r="AH85" s="97">
        <f t="shared" si="26"/>
        <v>51784540378</v>
      </c>
      <c r="AI85" s="96">
        <f t="shared" si="27"/>
        <v>-886150347.2</v>
      </c>
      <c r="AJ85" s="9"/>
      <c r="AK85" s="12"/>
    </row>
    <row r="86" ht="16.5" customHeight="1">
      <c r="A86" s="90">
        <v>67.0</v>
      </c>
      <c r="B86" s="91">
        <f>HLOOKUP(B85,VBMA!$A:$A,VLOOKUP(B85,VBMA!A:AF,32,0) +1)</f>
        <v>45629</v>
      </c>
      <c r="C86" s="92">
        <f t="shared" si="1"/>
        <v>45812</v>
      </c>
      <c r="D86" s="92">
        <f t="shared" si="2"/>
        <v>45812</v>
      </c>
      <c r="E86" s="93">
        <f t="shared" si="3"/>
        <v>84</v>
      </c>
      <c r="F86" s="94">
        <f t="shared" si="4"/>
        <v>60</v>
      </c>
      <c r="G86" s="94">
        <f t="shared" si="5"/>
        <v>90</v>
      </c>
      <c r="H86" s="95">
        <f>IF(F86=1,VLOOKUP($B86,'Tổng hợp'!$A:$S,2,0),
IF(F86=7,VLOOKUP($B86,'Tổng hợp'!$A:$S,3,0),
IF(F86=14,VLOOKUP($B86,'Tổng hợp'!$A:$T,4,0),
IF(F86=30,VLOOKUP($B86,'Tổng hợp'!$A:$T,5,0),
IF(F86=60,VLOOKUP($B86,'Tổng hợp'!$A:$T,6,0),
IF(F86=90,VLOOKUP($B86,'Tổng hợp'!$A:$T,7,0),
IF(F86=180,VLOOKUP($B86,'Tổng hợp'!$A:$T,8,0),
IF(F86=270,VLOOKUP($B86,'Tổng hợp'!$A:$T,9,0),
IF(F86=365,VLOOKUP($B86,'Tổng hợp'!$A:$S,10,0),
IF(F86=730,VLOOKUP($B86,'Tổng hợp'!$A:$S,11,0),
IF(F86=1095,VLOOKUP($B86,'Tổng hợp'!$A:$S,12,0),
IF(F86=1460,VLOOKUP($B86,'Tổng hợp'!$A:$S,13,0),
IF(F86=1825,VLOOKUP($B86,'Tổng hợp'!$A:$S,14,0),
IF(F86=2555,VLOOKUP($B86,'Tổng hợp'!$A:$S,15,0),
IF(F86=3650,VLOOKUP($B86,'Tổng hợp'!$A:$S,16,0),
IF(F86=5475,VLOOKUP($B86,'Tổng hợp'!$A:$S,17,0),
IF(F86=7300,VLOOKUP($B86,'Tổng hợp'!$A:$S,18,0),
IF(F86=10950,VLOOKUP($B86,'Tổng hợp'!$A:$S,19,0),
""))))))))))))))))))</f>
        <v>0.01815485319</v>
      </c>
      <c r="I86" s="95">
        <f>IF(G86=1,VLOOKUP($B86,'Tổng hợp'!$A:$S,2,0),
IF(G86=7,VLOOKUP($B86,'Tổng hợp'!$A:$S,3,0),
IF(G86=14,VLOOKUP($B86,'Tổng hợp'!$A:$T,4,0),
IF(G86=30,VLOOKUP($B86,'Tổng hợp'!$A:$T,5,0),
IF(G86=60,VLOOKUP($B86,'Tổng hợp'!$A:$T,6,0),
IF(G86=90,VLOOKUP($B86,'Tổng hợp'!$A:$T,7,0),
IF(G86=180,VLOOKUP($B86,'Tổng hợp'!$A:$T,8,0),
IF(G86=270,VLOOKUP($B86,'Tổng hợp'!$A:$T,9,0),
IF(G86=365,VLOOKUP($B86,'Tổng hợp'!$A:$S,10,0),
IF(G86=730,VLOOKUP($B86,'Tổng hợp'!$A:$S,11,0),
IF(G86=1095,VLOOKUP($B86,'Tổng hợp'!$A:$S,12,0),
IF(G86=1460,VLOOKUP($B86,'Tổng hợp'!$A:$S,13,0),
IF(G86=1825,VLOOKUP($B86,'Tổng hợp'!$A:$S,14,0),
IF(G86=2555,VLOOKUP($B86,'Tổng hợp'!$A:$S,15,0),
IF(G86=3650,VLOOKUP($B86,'Tổng hợp'!$A:$S,16,0),
IF(G86=5475,VLOOKUP($B86,'Tổng hợp'!$A:$S,17,0),
IF(G86=7300,VLOOKUP($B86,'Tổng hợp'!$A:$S,18,0),
IF(G86=10950,VLOOKUP($B86,'Tổng hợp'!$A:$S,19,0),
""))))))))))))))))))</f>
        <v>0.01822494914</v>
      </c>
      <c r="J86" s="95">
        <f t="shared" si="6"/>
        <v>0.06952092995</v>
      </c>
      <c r="K86" s="95">
        <f t="shared" si="7"/>
        <v>-0.002295494613</v>
      </c>
      <c r="L86" s="95">
        <f t="shared" si="8"/>
        <v>0.07007957624</v>
      </c>
      <c r="M86" s="96">
        <f t="shared" si="9"/>
        <v>3445865465</v>
      </c>
      <c r="N86" s="92" t="b">
        <f t="shared" si="10"/>
        <v>0</v>
      </c>
      <c r="O86" s="93">
        <f t="shared" si="11"/>
        <v>-45728</v>
      </c>
      <c r="P86" s="94">
        <f t="shared" si="12"/>
        <v>0</v>
      </c>
      <c r="Q86" s="94">
        <f t="shared" si="13"/>
        <v>1</v>
      </c>
      <c r="R86" s="95" t="str">
        <f t="shared" si="14"/>
        <v/>
      </c>
      <c r="S86" s="95">
        <f>IF(Q86=1,VLOOKUP($B86,'Tổng hợp'!$A:$S,2,0),
IF(Q86=7,VLOOKUP($B86,'Tổng hợp'!$A:$S,3,0),
IF(Q86=14,VLOOKUP($B86,'Tổng hợp'!$A:$T,4,0),
IF(Q86=30,VLOOKUP($B86,'Tổng hợp'!$A:$T,5,0),
IF(Q86=60,VLOOKUP($B86,'Tổng hợp'!$A:$T,6,0),
IF(Q86=90,VLOOKUP($B86,'Tổng hợp'!$A:$T,7,0),
IF(Q86=180,VLOOKUP($B86,'Tổng hợp'!$A:$T,8,0),
IF(Q86=270,VLOOKUP($B86,'Tổng hợp'!$A:$T,9,0),
IF(Q86=365,VLOOKUP($B86,'Tổng hợp'!$A:$S,10,0),
IF(Q86=730,VLOOKUP($B86,'Tổng hợp'!$A:$S,11,0),
IF(Q86=1095,VLOOKUP($B86,'Tổng hợp'!$A:$S,12,0),
IF(Q86=1460,VLOOKUP($B86,'Tổng hợp'!$A:$S,13,0),
IF(Q86=1825,VLOOKUP($B86,'Tổng hợp'!$A:$S,14,0),
IF(Q86=2555,VLOOKUP($B86,'Tổng hợp'!$A:$S,15,0),
IF(Q86=3650,VLOOKUP($B86,'Tổng hợp'!$A:$S,16,0),
IF(Q86=5475,VLOOKUP($B86,'Tổng hợp'!$A:$S,17,0),
IF(Q86=7300,VLOOKUP($B86,'Tổng hợp'!$A:$S,18,0),
IF(Q86=10950,VLOOKUP($B86,'Tổng hợp'!$A:$S,19,0),
""))))))))))))))))))</f>
        <v>0.01472015123</v>
      </c>
      <c r="T86" s="95">
        <f t="shared" si="15"/>
        <v>0.05131</v>
      </c>
      <c r="U86" s="95">
        <f t="shared" si="28"/>
        <v>0</v>
      </c>
      <c r="V86" s="95">
        <f t="shared" si="16"/>
        <v>0.07024062831</v>
      </c>
      <c r="W86" s="96">
        <f t="shared" si="17"/>
        <v>0</v>
      </c>
      <c r="X86" s="92">
        <f t="shared" si="18"/>
        <v>45812</v>
      </c>
      <c r="Y86" s="93">
        <f t="shared" si="19"/>
        <v>183</v>
      </c>
      <c r="Z86" s="94">
        <f t="shared" si="20"/>
        <v>180</v>
      </c>
      <c r="AA86" s="94">
        <f t="shared" si="21"/>
        <v>270</v>
      </c>
      <c r="AB86" s="95">
        <f>IF(Z86=1,VLOOKUP($B86,'Tổng hợp'!$A:$S,2,0),
IF(Z86=7,VLOOKUP($B86,'Tổng hợp'!$A:$S,3,0),
IF(Z86=14,VLOOKUP($B86,'Tổng hợp'!$A:$T,4,0),
IF(Z86=30,VLOOKUP($B86,'Tổng hợp'!$A:$T,5,0),
IF(Z86=60,VLOOKUP($B86,'Tổng hợp'!$A:$T,6,0),
IF(Z86=90,VLOOKUP($B86,'Tổng hợp'!$A:$T,7,0),
IF(Z86=180,VLOOKUP($B86,'Tổng hợp'!$A:$T,8,0),
IF(Z86=270,VLOOKUP($B86,'Tổng hợp'!$A:$T,9,0),
IF(Z86=365,VLOOKUP($B86,'Tổng hợp'!$A:$S,10,0),
IF(Z86=730,VLOOKUP($B86,'Tổng hợp'!$A:$S,11,0),
IF(Z86=1095,VLOOKUP($B86,'Tổng hợp'!$A:$S,12,0),
IF(Z86=1460,VLOOKUP($B86,'Tổng hợp'!$A:$S,13,0),
IF(Z86=1825,VLOOKUP($B86,'Tổng hợp'!$A:$S,14,0),
IF(Z86=2555,VLOOKUP($B86,'Tổng hợp'!$A:$S,15,0),
IF(Z86=3650,VLOOKUP($B86,'Tổng hợp'!$A:$S,16,0),
IF(Z86=5475,VLOOKUP($B86,'Tổng hợp'!$A:$S,17,0),
IF(Z86=7300,VLOOKUP($B86,'Tổng hợp'!$A:$S,18,0),
IF(Z86=10950,VLOOKUP($B86,'Tổng hợp'!$A:$S,19,0),
""))))))))))))))))))</f>
        <v>0.018470285</v>
      </c>
      <c r="AC86" s="95">
        <f>IF(AA86=1,VLOOKUP($B86,'Tổng hợp'!$A:$S,2,0),
IF(AA86=7,VLOOKUP($B86,'Tổng hợp'!$A:$S,3,0),
IF(AA86=14,VLOOKUP($B86,'Tổng hợp'!$A:$T,4,0),
IF(AA86=30,VLOOKUP($B86,'Tổng hợp'!$A:$T,5,0),
IF(AA86=60,VLOOKUP($B86,'Tổng hợp'!$A:$T,6,0),
IF(AA86=90,VLOOKUP($B86,'Tổng hợp'!$A:$T,7,0),
IF(AA86=180,VLOOKUP($B86,'Tổng hợp'!$A:$T,8,0),
IF(AA86=270,VLOOKUP($B86,'Tổng hợp'!$A:$T,9,0),
IF(AA86=365,VLOOKUP($B86,'Tổng hợp'!$A:$S,10,0),
IF(AA86=730,VLOOKUP($B86,'Tổng hợp'!$A:$S,11,0),
IF(AA86=1095,VLOOKUP($B86,'Tổng hợp'!$A:$S,12,0),
IF(AA86=1460,VLOOKUP($B86,'Tổng hợp'!$A:$S,13,0),
IF(AA86=1825,VLOOKUP($B86,'Tổng hợp'!$A:$S,14,0),
IF(AA86=2555,VLOOKUP($B86,'Tổng hợp'!$A:$S,15,0),
IF(AA86=3650,VLOOKUP($B86,'Tổng hợp'!$A:$S,16,0),
IF(AA86=5475,VLOOKUP($B86,'Tổng hợp'!$A:$S,17,0),
IF(AA86=7300,VLOOKUP($B86,'Tổng hợp'!$A:$S,18,0),
IF(AA86=10950,VLOOKUP($B86,'Tổng hợp'!$A:$S,19,0),
""))))))))))))))))))</f>
        <v>0.01850533298</v>
      </c>
      <c r="AD86" s="95">
        <f t="shared" si="22"/>
        <v>0.06978145326</v>
      </c>
      <c r="AE86" s="95">
        <f t="shared" si="23"/>
        <v>-0.002935024155</v>
      </c>
      <c r="AF86" s="95">
        <f t="shared" si="24"/>
        <v>0.07003477261</v>
      </c>
      <c r="AG86" s="96">
        <f t="shared" si="25"/>
        <v>48331557175</v>
      </c>
      <c r="AH86" s="97">
        <f t="shared" si="26"/>
        <v>51777422640</v>
      </c>
      <c r="AI86" s="96">
        <f t="shared" si="27"/>
        <v>-893268085.6</v>
      </c>
      <c r="AJ86" s="9"/>
      <c r="AK86" s="12"/>
    </row>
    <row r="87" ht="16.5" customHeight="1">
      <c r="A87" s="90">
        <v>68.0</v>
      </c>
      <c r="B87" s="91">
        <f>HLOOKUP(B86,VBMA!$A:$A,VLOOKUP(B86,VBMA!A:AF,32,0) +1)</f>
        <v>45628</v>
      </c>
      <c r="C87" s="92">
        <f t="shared" si="1"/>
        <v>45812</v>
      </c>
      <c r="D87" s="92">
        <f t="shared" si="2"/>
        <v>45812</v>
      </c>
      <c r="E87" s="93">
        <f t="shared" si="3"/>
        <v>84</v>
      </c>
      <c r="F87" s="94">
        <f t="shared" si="4"/>
        <v>60</v>
      </c>
      <c r="G87" s="94">
        <f t="shared" si="5"/>
        <v>90</v>
      </c>
      <c r="H87" s="95">
        <f>IF(F87=1,VLOOKUP($B87,'Tổng hợp'!$A:$S,2,0),
IF(F87=7,VLOOKUP($B87,'Tổng hợp'!$A:$S,3,0),
IF(F87=14,VLOOKUP($B87,'Tổng hợp'!$A:$T,4,0),
IF(F87=30,VLOOKUP($B87,'Tổng hợp'!$A:$T,5,0),
IF(F87=60,VLOOKUP($B87,'Tổng hợp'!$A:$T,6,0),
IF(F87=90,VLOOKUP($B87,'Tổng hợp'!$A:$T,7,0),
IF(F87=180,VLOOKUP($B87,'Tổng hợp'!$A:$T,8,0),
IF(F87=270,VLOOKUP($B87,'Tổng hợp'!$A:$T,9,0),
IF(F87=365,VLOOKUP($B87,'Tổng hợp'!$A:$S,10,0),
IF(F87=730,VLOOKUP($B87,'Tổng hợp'!$A:$S,11,0),
IF(F87=1095,VLOOKUP($B87,'Tổng hợp'!$A:$S,12,0),
IF(F87=1460,VLOOKUP($B87,'Tổng hợp'!$A:$S,13,0),
IF(F87=1825,VLOOKUP($B87,'Tổng hợp'!$A:$S,14,0),
IF(F87=2555,VLOOKUP($B87,'Tổng hợp'!$A:$S,15,0),
IF(F87=3650,VLOOKUP($B87,'Tổng hợp'!$A:$S,16,0),
IF(F87=5475,VLOOKUP($B87,'Tổng hợp'!$A:$S,17,0),
IF(F87=7300,VLOOKUP($B87,'Tổng hợp'!$A:$S,18,0),
IF(F87=10950,VLOOKUP($B87,'Tổng hợp'!$A:$S,19,0),
""))))))))))))))))))</f>
        <v>0.01825833917</v>
      </c>
      <c r="I87" s="95">
        <f>IF(G87=1,VLOOKUP($B87,'Tổng hợp'!$A:$S,2,0),
IF(G87=7,VLOOKUP($B87,'Tổng hợp'!$A:$S,3,0),
IF(G87=14,VLOOKUP($B87,'Tổng hợp'!$A:$T,4,0),
IF(G87=30,VLOOKUP($B87,'Tổng hợp'!$A:$T,5,0),
IF(G87=60,VLOOKUP($B87,'Tổng hợp'!$A:$T,6,0),
IF(G87=90,VLOOKUP($B87,'Tổng hợp'!$A:$T,7,0),
IF(G87=180,VLOOKUP($B87,'Tổng hợp'!$A:$T,8,0),
IF(G87=270,VLOOKUP($B87,'Tổng hợp'!$A:$T,9,0),
IF(G87=365,VLOOKUP($B87,'Tổng hợp'!$A:$S,10,0),
IF(G87=730,VLOOKUP($B87,'Tổng hợp'!$A:$S,11,0),
IF(G87=1095,VLOOKUP($B87,'Tổng hợp'!$A:$S,12,0),
IF(G87=1460,VLOOKUP($B87,'Tổng hợp'!$A:$S,13,0),
IF(G87=1825,VLOOKUP($B87,'Tổng hợp'!$A:$S,14,0),
IF(G87=2555,VLOOKUP($B87,'Tổng hợp'!$A:$S,15,0),
IF(G87=3650,VLOOKUP($B87,'Tổng hợp'!$A:$S,16,0),
IF(G87=5475,VLOOKUP($B87,'Tổng hợp'!$A:$S,17,0),
IF(G87=7300,VLOOKUP($B87,'Tổng hợp'!$A:$S,18,0),
IF(G87=10950,VLOOKUP($B87,'Tổng hợp'!$A:$S,19,0),
""))))))))))))))))))</f>
        <v>0.01839878793</v>
      </c>
      <c r="J87" s="95">
        <f t="shared" si="6"/>
        <v>0.06968069818</v>
      </c>
      <c r="K87" s="95">
        <f t="shared" si="7"/>
        <v>0.001939009353</v>
      </c>
      <c r="L87" s="95">
        <f t="shared" si="8"/>
        <v>0.07037695767</v>
      </c>
      <c r="M87" s="96">
        <f t="shared" si="9"/>
        <v>3445645117</v>
      </c>
      <c r="N87" s="92" t="b">
        <f t="shared" si="10"/>
        <v>0</v>
      </c>
      <c r="O87" s="93">
        <f t="shared" si="11"/>
        <v>-45728</v>
      </c>
      <c r="P87" s="94">
        <f t="shared" si="12"/>
        <v>0</v>
      </c>
      <c r="Q87" s="94">
        <f t="shared" si="13"/>
        <v>1</v>
      </c>
      <c r="R87" s="95" t="str">
        <f t="shared" si="14"/>
        <v/>
      </c>
      <c r="S87" s="95">
        <f>IF(Q87=1,VLOOKUP($B87,'Tổng hợp'!$A:$S,2,0),
IF(Q87=7,VLOOKUP($B87,'Tổng hợp'!$A:$S,3,0),
IF(Q87=14,VLOOKUP($B87,'Tổng hợp'!$A:$T,4,0),
IF(Q87=30,VLOOKUP($B87,'Tổng hợp'!$A:$T,5,0),
IF(Q87=60,VLOOKUP($B87,'Tổng hợp'!$A:$T,6,0),
IF(Q87=90,VLOOKUP($B87,'Tổng hợp'!$A:$T,7,0),
IF(Q87=180,VLOOKUP($B87,'Tổng hợp'!$A:$T,8,0),
IF(Q87=270,VLOOKUP($B87,'Tổng hợp'!$A:$T,9,0),
IF(Q87=365,VLOOKUP($B87,'Tổng hợp'!$A:$S,10,0),
IF(Q87=730,VLOOKUP($B87,'Tổng hợp'!$A:$S,11,0),
IF(Q87=1095,VLOOKUP($B87,'Tổng hợp'!$A:$S,12,0),
IF(Q87=1460,VLOOKUP($B87,'Tổng hợp'!$A:$S,13,0),
IF(Q87=1825,VLOOKUP($B87,'Tổng hợp'!$A:$S,14,0),
IF(Q87=2555,VLOOKUP($B87,'Tổng hợp'!$A:$S,15,0),
IF(Q87=3650,VLOOKUP($B87,'Tổng hợp'!$A:$S,16,0),
IF(Q87=5475,VLOOKUP($B87,'Tổng hợp'!$A:$S,17,0),
IF(Q87=7300,VLOOKUP($B87,'Tổng hợp'!$A:$S,18,0),
IF(Q87=10950,VLOOKUP($B87,'Tổng hợp'!$A:$S,19,0),
""))))))))))))))))))</f>
        <v>0.01481734448</v>
      </c>
      <c r="T87" s="95">
        <f t="shared" si="15"/>
        <v>0.05131</v>
      </c>
      <c r="U87" s="95">
        <f t="shared" si="28"/>
        <v>0</v>
      </c>
      <c r="V87" s="95">
        <f t="shared" si="16"/>
        <v>0.07024062831</v>
      </c>
      <c r="W87" s="96">
        <f t="shared" si="17"/>
        <v>0</v>
      </c>
      <c r="X87" s="92">
        <f t="shared" si="18"/>
        <v>45812</v>
      </c>
      <c r="Y87" s="93">
        <f t="shared" si="19"/>
        <v>184</v>
      </c>
      <c r="Z87" s="94">
        <f t="shared" si="20"/>
        <v>180</v>
      </c>
      <c r="AA87" s="94">
        <f t="shared" si="21"/>
        <v>270</v>
      </c>
      <c r="AB87" s="95">
        <f>IF(Z87=1,VLOOKUP($B87,'Tổng hợp'!$A:$S,2,0),
IF(Z87=7,VLOOKUP($B87,'Tổng hợp'!$A:$S,3,0),
IF(Z87=14,VLOOKUP($B87,'Tổng hợp'!$A:$T,4,0),
IF(Z87=30,VLOOKUP($B87,'Tổng hợp'!$A:$T,5,0),
IF(Z87=60,VLOOKUP($B87,'Tổng hợp'!$A:$T,6,0),
IF(Z87=90,VLOOKUP($B87,'Tổng hợp'!$A:$T,7,0),
IF(Z87=180,VLOOKUP($B87,'Tổng hợp'!$A:$T,8,0),
IF(Z87=270,VLOOKUP($B87,'Tổng hợp'!$A:$T,9,0),
IF(Z87=365,VLOOKUP($B87,'Tổng hợp'!$A:$S,10,0),
IF(Z87=730,VLOOKUP($B87,'Tổng hợp'!$A:$S,11,0),
IF(Z87=1095,VLOOKUP($B87,'Tổng hợp'!$A:$S,12,0),
IF(Z87=1460,VLOOKUP($B87,'Tổng hợp'!$A:$S,13,0),
IF(Z87=1825,VLOOKUP($B87,'Tổng hợp'!$A:$S,14,0),
IF(Z87=2555,VLOOKUP($B87,'Tổng hợp'!$A:$S,15,0),
IF(Z87=3650,VLOOKUP($B87,'Tổng hợp'!$A:$S,16,0),
IF(Z87=5475,VLOOKUP($B87,'Tổng hợp'!$A:$S,17,0),
IF(Z87=7300,VLOOKUP($B87,'Tổng hợp'!$A:$S,18,0),
IF(Z87=10950,VLOOKUP($B87,'Tổng hợp'!$A:$S,19,0),
""))))))))))))))))))</f>
        <v>0.01867968545</v>
      </c>
      <c r="AC87" s="95">
        <f>IF(AA87=1,VLOOKUP($B87,'Tổng hợp'!$A:$S,2,0),
IF(AA87=7,VLOOKUP($B87,'Tổng hợp'!$A:$S,3,0),
IF(AA87=14,VLOOKUP($B87,'Tổng hợp'!$A:$T,4,0),
IF(AA87=30,VLOOKUP($B87,'Tổng hợp'!$A:$T,5,0),
IF(AA87=60,VLOOKUP($B87,'Tổng hợp'!$A:$T,6,0),
IF(AA87=90,VLOOKUP($B87,'Tổng hợp'!$A:$T,7,0),
IF(AA87=180,VLOOKUP($B87,'Tổng hợp'!$A:$T,8,0),
IF(AA87=270,VLOOKUP($B87,'Tổng hợp'!$A:$T,9,0),
IF(AA87=365,VLOOKUP($B87,'Tổng hợp'!$A:$S,10,0),
IF(AA87=730,VLOOKUP($B87,'Tổng hợp'!$A:$S,11,0),
IF(AA87=1095,VLOOKUP($B87,'Tổng hợp'!$A:$S,12,0),
IF(AA87=1460,VLOOKUP($B87,'Tổng hợp'!$A:$S,13,0),
IF(AA87=1825,VLOOKUP($B87,'Tổng hợp'!$A:$S,14,0),
IF(AA87=2555,VLOOKUP($B87,'Tổng hợp'!$A:$S,15,0),
IF(AA87=3650,VLOOKUP($B87,'Tổng hợp'!$A:$S,16,0),
IF(AA87=5475,VLOOKUP($B87,'Tổng hợp'!$A:$S,17,0),
IF(AA87=7300,VLOOKUP($B87,'Tổng hợp'!$A:$S,18,0),
IF(AA87=10950,VLOOKUP($B87,'Tổng hợp'!$A:$S,19,0),
""))))))))))))))))))</f>
        <v>0.01860946107</v>
      </c>
      <c r="AD87" s="95">
        <f t="shared" si="22"/>
        <v>0.06998656437</v>
      </c>
      <c r="AE87" s="95">
        <f t="shared" si="23"/>
        <v>-0.0009635775094</v>
      </c>
      <c r="AF87" s="95">
        <f t="shared" si="24"/>
        <v>0.07017297862</v>
      </c>
      <c r="AG87" s="96">
        <f t="shared" si="25"/>
        <v>48319448644</v>
      </c>
      <c r="AH87" s="97">
        <f t="shared" si="26"/>
        <v>51765093761</v>
      </c>
      <c r="AI87" s="96">
        <f t="shared" si="27"/>
        <v>-905596964.5</v>
      </c>
      <c r="AJ87" s="9"/>
      <c r="AK87" s="12"/>
    </row>
    <row r="88" ht="16.5" customHeight="1">
      <c r="A88" s="90">
        <v>69.0</v>
      </c>
      <c r="B88" s="91">
        <f>HLOOKUP(B87,VBMA!$A:$A,VLOOKUP(B87,VBMA!A:AF,32,0) +1)</f>
        <v>45625</v>
      </c>
      <c r="C88" s="92">
        <f t="shared" si="1"/>
        <v>45812</v>
      </c>
      <c r="D88" s="92">
        <f t="shared" si="2"/>
        <v>45812</v>
      </c>
      <c r="E88" s="93">
        <f t="shared" si="3"/>
        <v>84</v>
      </c>
      <c r="F88" s="94">
        <f t="shared" si="4"/>
        <v>60</v>
      </c>
      <c r="G88" s="94">
        <f t="shared" si="5"/>
        <v>90</v>
      </c>
      <c r="H88" s="95">
        <f>IF(F88=1,VLOOKUP($B88,'Tổng hợp'!$A:$S,2,0),
IF(F88=7,VLOOKUP($B88,'Tổng hợp'!$A:$S,3,0),
IF(F88=14,VLOOKUP($B88,'Tổng hợp'!$A:$T,4,0),
IF(F88=30,VLOOKUP($B88,'Tổng hợp'!$A:$T,5,0),
IF(F88=60,VLOOKUP($B88,'Tổng hợp'!$A:$T,6,0),
IF(F88=90,VLOOKUP($B88,'Tổng hợp'!$A:$T,7,0),
IF(F88=180,VLOOKUP($B88,'Tổng hợp'!$A:$T,8,0),
IF(F88=270,VLOOKUP($B88,'Tổng hợp'!$A:$T,9,0),
IF(F88=365,VLOOKUP($B88,'Tổng hợp'!$A:$S,10,0),
IF(F88=730,VLOOKUP($B88,'Tổng hợp'!$A:$S,11,0),
IF(F88=1095,VLOOKUP($B88,'Tổng hợp'!$A:$S,12,0),
IF(F88=1460,VLOOKUP($B88,'Tổng hợp'!$A:$S,13,0),
IF(F88=1825,VLOOKUP($B88,'Tổng hợp'!$A:$S,14,0),
IF(F88=2555,VLOOKUP($B88,'Tổng hợp'!$A:$S,15,0),
IF(F88=3650,VLOOKUP($B88,'Tổng hợp'!$A:$S,16,0),
IF(F88=5475,VLOOKUP($B88,'Tổng hợp'!$A:$S,17,0),
IF(F88=7300,VLOOKUP($B88,'Tổng hợp'!$A:$S,18,0),
IF(F88=10950,VLOOKUP($B88,'Tổng hợp'!$A:$S,19,0),
""))))))))))))))))))</f>
        <v>0.01815080153</v>
      </c>
      <c r="I88" s="95">
        <f>IF(G88=1,VLOOKUP($B88,'Tổng hợp'!$A:$S,2,0),
IF(G88=7,VLOOKUP($B88,'Tổng hợp'!$A:$S,3,0),
IF(G88=14,VLOOKUP($B88,'Tổng hợp'!$A:$T,4,0),
IF(G88=30,VLOOKUP($B88,'Tổng hợp'!$A:$T,5,0),
IF(G88=60,VLOOKUP($B88,'Tổng hợp'!$A:$T,6,0),
IF(G88=90,VLOOKUP($B88,'Tổng hợp'!$A:$T,7,0),
IF(G88=180,VLOOKUP($B88,'Tổng hợp'!$A:$T,8,0),
IF(G88=270,VLOOKUP($B88,'Tổng hợp'!$A:$T,9,0),
IF(G88=365,VLOOKUP($B88,'Tổng hợp'!$A:$S,10,0),
IF(G88=730,VLOOKUP($B88,'Tổng hợp'!$A:$S,11,0),
IF(G88=1095,VLOOKUP($B88,'Tổng hợp'!$A:$S,12,0),
IF(G88=1460,VLOOKUP($B88,'Tổng hợp'!$A:$S,13,0),
IF(G88=1825,VLOOKUP($B88,'Tổng hợp'!$A:$S,14,0),
IF(G88=2555,VLOOKUP($B88,'Tổng hợp'!$A:$S,15,0),
IF(G88=3650,VLOOKUP($B88,'Tổng hợp'!$A:$S,16,0),
IF(G88=5475,VLOOKUP($B88,'Tổng hợp'!$A:$S,17,0),
IF(G88=7300,VLOOKUP($B88,'Tổng hợp'!$A:$S,18,0),
IF(G88=10950,VLOOKUP($B88,'Tổng hợp'!$A:$S,19,0),
""))))))))))))))))))</f>
        <v>0.01825694656</v>
      </c>
      <c r="J88" s="95">
        <f t="shared" si="6"/>
        <v>0.06954571756</v>
      </c>
      <c r="K88" s="95">
        <f t="shared" si="7"/>
        <v>-0.00294913503</v>
      </c>
      <c r="L88" s="95">
        <f t="shared" si="8"/>
        <v>0.07003378437</v>
      </c>
      <c r="M88" s="96">
        <f t="shared" si="9"/>
        <v>3445899401</v>
      </c>
      <c r="N88" s="92" t="b">
        <f t="shared" si="10"/>
        <v>0</v>
      </c>
      <c r="O88" s="93">
        <f t="shared" si="11"/>
        <v>-45728</v>
      </c>
      <c r="P88" s="94">
        <f t="shared" si="12"/>
        <v>0</v>
      </c>
      <c r="Q88" s="94">
        <f t="shared" si="13"/>
        <v>1</v>
      </c>
      <c r="R88" s="95" t="str">
        <f t="shared" si="14"/>
        <v/>
      </c>
      <c r="S88" s="95">
        <f>IF(Q88=1,VLOOKUP($B88,'Tổng hợp'!$A:$S,2,0),
IF(Q88=7,VLOOKUP($B88,'Tổng hợp'!$A:$S,3,0),
IF(Q88=14,VLOOKUP($B88,'Tổng hợp'!$A:$T,4,0),
IF(Q88=30,VLOOKUP($B88,'Tổng hợp'!$A:$T,5,0),
IF(Q88=60,VLOOKUP($B88,'Tổng hợp'!$A:$T,6,0),
IF(Q88=90,VLOOKUP($B88,'Tổng hợp'!$A:$T,7,0),
IF(Q88=180,VLOOKUP($B88,'Tổng hợp'!$A:$T,8,0),
IF(Q88=270,VLOOKUP($B88,'Tổng hợp'!$A:$T,9,0),
IF(Q88=365,VLOOKUP($B88,'Tổng hợp'!$A:$S,10,0),
IF(Q88=730,VLOOKUP($B88,'Tổng hợp'!$A:$S,11,0),
IF(Q88=1095,VLOOKUP($B88,'Tổng hợp'!$A:$S,12,0),
IF(Q88=1460,VLOOKUP($B88,'Tổng hợp'!$A:$S,13,0),
IF(Q88=1825,VLOOKUP($B88,'Tổng hợp'!$A:$S,14,0),
IF(Q88=2555,VLOOKUP($B88,'Tổng hợp'!$A:$S,15,0),
IF(Q88=3650,VLOOKUP($B88,'Tổng hợp'!$A:$S,16,0),
IF(Q88=5475,VLOOKUP($B88,'Tổng hợp'!$A:$S,17,0),
IF(Q88=7300,VLOOKUP($B88,'Tổng hợp'!$A:$S,18,0),
IF(Q88=10950,VLOOKUP($B88,'Tổng hợp'!$A:$S,19,0),
""))))))))))))))))))</f>
        <v>0.01107446565</v>
      </c>
      <c r="T88" s="95">
        <f t="shared" si="15"/>
        <v>0.05131</v>
      </c>
      <c r="U88" s="95">
        <f t="shared" si="28"/>
        <v>0</v>
      </c>
      <c r="V88" s="95">
        <f t="shared" si="16"/>
        <v>0.07024062831</v>
      </c>
      <c r="W88" s="96">
        <f t="shared" si="17"/>
        <v>0</v>
      </c>
      <c r="X88" s="92">
        <f t="shared" si="18"/>
        <v>45812</v>
      </c>
      <c r="Y88" s="93">
        <f t="shared" si="19"/>
        <v>187</v>
      </c>
      <c r="Z88" s="94">
        <f t="shared" si="20"/>
        <v>180</v>
      </c>
      <c r="AA88" s="94">
        <f t="shared" si="21"/>
        <v>270</v>
      </c>
      <c r="AB88" s="95">
        <f>IF(Z88=1,VLOOKUP($B88,'Tổng hợp'!$A:$S,2,0),
IF(Z88=7,VLOOKUP($B88,'Tổng hợp'!$A:$S,3,0),
IF(Z88=14,VLOOKUP($B88,'Tổng hợp'!$A:$T,4,0),
IF(Z88=30,VLOOKUP($B88,'Tổng hợp'!$A:$T,5,0),
IF(Z88=60,VLOOKUP($B88,'Tổng hợp'!$A:$T,6,0),
IF(Z88=90,VLOOKUP($B88,'Tổng hợp'!$A:$T,7,0),
IF(Z88=180,VLOOKUP($B88,'Tổng hợp'!$A:$T,8,0),
IF(Z88=270,VLOOKUP($B88,'Tổng hợp'!$A:$T,9,0),
IF(Z88=365,VLOOKUP($B88,'Tổng hợp'!$A:$S,10,0),
IF(Z88=730,VLOOKUP($B88,'Tổng hợp'!$A:$S,11,0),
IF(Z88=1095,VLOOKUP($B88,'Tổng hợp'!$A:$S,12,0),
IF(Z88=1460,VLOOKUP($B88,'Tổng hợp'!$A:$S,13,0),
IF(Z88=1825,VLOOKUP($B88,'Tổng hợp'!$A:$S,14,0),
IF(Z88=2555,VLOOKUP($B88,'Tổng hợp'!$A:$S,15,0),
IF(Z88=3650,VLOOKUP($B88,'Tổng hợp'!$A:$S,16,0),
IF(Z88=5475,VLOOKUP($B88,'Tổng hợp'!$A:$S,17,0),
IF(Z88=7300,VLOOKUP($B88,'Tổng hợp'!$A:$S,18,0),
IF(Z88=10950,VLOOKUP($B88,'Tổng hợp'!$A:$S,19,0),
""))))))))))))))))))</f>
        <v>0.01875229008</v>
      </c>
      <c r="AC88" s="95">
        <f>IF(AA88=1,VLOOKUP($B88,'Tổng hợp'!$A:$S,2,0),
IF(AA88=7,VLOOKUP($B88,'Tổng hợp'!$A:$S,3,0),
IF(AA88=14,VLOOKUP($B88,'Tổng hợp'!$A:$T,4,0),
IF(AA88=30,VLOOKUP($B88,'Tổng hợp'!$A:$T,5,0),
IF(AA88=60,VLOOKUP($B88,'Tổng hợp'!$A:$T,6,0),
IF(AA88=90,VLOOKUP($B88,'Tổng hợp'!$A:$T,7,0),
IF(AA88=180,VLOOKUP($B88,'Tổng hợp'!$A:$T,8,0),
IF(AA88=270,VLOOKUP($B88,'Tổng hợp'!$A:$T,9,0),
IF(AA88=365,VLOOKUP($B88,'Tổng hợp'!$A:$S,10,0),
IF(AA88=730,VLOOKUP($B88,'Tổng hợp'!$A:$S,11,0),
IF(AA88=1095,VLOOKUP($B88,'Tổng hợp'!$A:$S,12,0),
IF(AA88=1460,VLOOKUP($B88,'Tổng hợp'!$A:$S,13,0),
IF(AA88=1825,VLOOKUP($B88,'Tổng hợp'!$A:$S,14,0),
IF(AA88=2555,VLOOKUP($B88,'Tổng hợp'!$A:$S,15,0),
IF(AA88=3650,VLOOKUP($B88,'Tổng hợp'!$A:$S,16,0),
IF(AA88=5475,VLOOKUP($B88,'Tổng hợp'!$A:$S,17,0),
IF(AA88=7300,VLOOKUP($B88,'Tổng hợp'!$A:$S,18,0),
IF(AA88=10950,VLOOKUP($B88,'Tổng hợp'!$A:$S,19,0),
""))))))))))))))))))</f>
        <v>0.01864614504</v>
      </c>
      <c r="AD88" s="95">
        <f t="shared" si="22"/>
        <v>0.07005403435</v>
      </c>
      <c r="AE88" s="95">
        <f t="shared" si="23"/>
        <v>0.00002235127826</v>
      </c>
      <c r="AF88" s="95">
        <f t="shared" si="24"/>
        <v>0.07024219829</v>
      </c>
      <c r="AG88" s="96">
        <f t="shared" si="25"/>
        <v>48290921347</v>
      </c>
      <c r="AH88" s="97">
        <f t="shared" si="26"/>
        <v>51736820748</v>
      </c>
      <c r="AI88" s="96">
        <f t="shared" si="27"/>
        <v>-933869977</v>
      </c>
      <c r="AJ88" s="9"/>
      <c r="AK88" s="12"/>
    </row>
    <row r="89" ht="16.5" customHeight="1">
      <c r="A89" s="90">
        <v>70.0</v>
      </c>
      <c r="B89" s="91">
        <f>HLOOKUP(B88,VBMA!$A:$A,VLOOKUP(B88,VBMA!A:AF,32,0) +1)</f>
        <v>45624</v>
      </c>
      <c r="C89" s="92">
        <f t="shared" si="1"/>
        <v>45812</v>
      </c>
      <c r="D89" s="92">
        <f t="shared" si="2"/>
        <v>45812</v>
      </c>
      <c r="E89" s="93">
        <f t="shared" si="3"/>
        <v>84</v>
      </c>
      <c r="F89" s="94">
        <f t="shared" si="4"/>
        <v>60</v>
      </c>
      <c r="G89" s="94">
        <f t="shared" si="5"/>
        <v>90</v>
      </c>
      <c r="H89" s="95">
        <f>IF(F89=1,VLOOKUP($B89,'Tổng hợp'!$A:$S,2,0),
IF(F89=7,VLOOKUP($B89,'Tổng hợp'!$A:$S,3,0),
IF(F89=14,VLOOKUP($B89,'Tổng hợp'!$A:$T,4,0),
IF(F89=30,VLOOKUP($B89,'Tổng hợp'!$A:$T,5,0),
IF(F89=60,VLOOKUP($B89,'Tổng hợp'!$A:$T,6,0),
IF(F89=90,VLOOKUP($B89,'Tổng hợp'!$A:$T,7,0),
IF(F89=180,VLOOKUP($B89,'Tổng hợp'!$A:$T,8,0),
IF(F89=270,VLOOKUP($B89,'Tổng hợp'!$A:$T,9,0),
IF(F89=365,VLOOKUP($B89,'Tổng hợp'!$A:$S,10,0),
IF(F89=730,VLOOKUP($B89,'Tổng hợp'!$A:$S,11,0),
IF(F89=1095,VLOOKUP($B89,'Tổng hợp'!$A:$S,12,0),
IF(F89=1460,VLOOKUP($B89,'Tổng hợp'!$A:$S,13,0),
IF(F89=1825,VLOOKUP($B89,'Tổng hợp'!$A:$S,14,0),
IF(F89=2555,VLOOKUP($B89,'Tổng hợp'!$A:$S,15,0),
IF(F89=3650,VLOOKUP($B89,'Tổng hợp'!$A:$S,16,0),
IF(F89=5475,VLOOKUP($B89,'Tổng hợp'!$A:$S,17,0),
IF(F89=7300,VLOOKUP($B89,'Tổng hợp'!$A:$S,18,0),
IF(F89=10950,VLOOKUP($B89,'Tổng hợp'!$A:$S,19,0),
""))))))))))))))))))</f>
        <v>0.01832811429</v>
      </c>
      <c r="I89" s="95">
        <f>IF(G89=1,VLOOKUP($B89,'Tổng hợp'!$A:$S,2,0),
IF(G89=7,VLOOKUP($B89,'Tổng hợp'!$A:$S,3,0),
IF(G89=14,VLOOKUP($B89,'Tổng hợp'!$A:$T,4,0),
IF(G89=30,VLOOKUP($B89,'Tổng hợp'!$A:$T,5,0),
IF(G89=60,VLOOKUP($B89,'Tổng hợp'!$A:$T,6,0),
IF(G89=90,VLOOKUP($B89,'Tổng hợp'!$A:$T,7,0),
IF(G89=180,VLOOKUP($B89,'Tổng hợp'!$A:$T,8,0),
IF(G89=270,VLOOKUP($B89,'Tổng hợp'!$A:$T,9,0),
IF(G89=365,VLOOKUP($B89,'Tổng hợp'!$A:$S,10,0),
IF(G89=730,VLOOKUP($B89,'Tổng hợp'!$A:$S,11,0),
IF(G89=1095,VLOOKUP($B89,'Tổng hợp'!$A:$S,12,0),
IF(G89=1460,VLOOKUP($B89,'Tổng hợp'!$A:$S,13,0),
IF(G89=1825,VLOOKUP($B89,'Tổng hợp'!$A:$S,14,0),
IF(G89=2555,VLOOKUP($B89,'Tổng hợp'!$A:$S,15,0),
IF(G89=3650,VLOOKUP($B89,'Tổng hợp'!$A:$S,16,0),
IF(G89=5475,VLOOKUP($B89,'Tổng hợp'!$A:$S,17,0),
IF(G89=7300,VLOOKUP($B89,'Tổng hợp'!$A:$S,18,0),
IF(G89=10950,VLOOKUP($B89,'Tổng hợp'!$A:$S,19,0),
""))))))))))))))))))</f>
        <v>0.01846937143</v>
      </c>
      <c r="J89" s="95">
        <f t="shared" si="6"/>
        <v>0.06975112</v>
      </c>
      <c r="K89" s="95">
        <f t="shared" si="7"/>
        <v>0.003556971998</v>
      </c>
      <c r="L89" s="95">
        <f t="shared" si="8"/>
        <v>0.07049091713</v>
      </c>
      <c r="M89" s="96">
        <f t="shared" si="9"/>
        <v>3445560698</v>
      </c>
      <c r="N89" s="92" t="b">
        <f t="shared" si="10"/>
        <v>0</v>
      </c>
      <c r="O89" s="93">
        <f t="shared" si="11"/>
        <v>-45728</v>
      </c>
      <c r="P89" s="94">
        <f t="shared" si="12"/>
        <v>0</v>
      </c>
      <c r="Q89" s="94">
        <f t="shared" si="13"/>
        <v>1</v>
      </c>
      <c r="R89" s="95" t="str">
        <f t="shared" si="14"/>
        <v/>
      </c>
      <c r="S89" s="95">
        <f>IF(Q89=1,VLOOKUP($B89,'Tổng hợp'!$A:$S,2,0),
IF(Q89=7,VLOOKUP($B89,'Tổng hợp'!$A:$S,3,0),
IF(Q89=14,VLOOKUP($B89,'Tổng hợp'!$A:$T,4,0),
IF(Q89=30,VLOOKUP($B89,'Tổng hợp'!$A:$T,5,0),
IF(Q89=60,VLOOKUP($B89,'Tổng hợp'!$A:$T,6,0),
IF(Q89=90,VLOOKUP($B89,'Tổng hợp'!$A:$T,7,0),
IF(Q89=180,VLOOKUP($B89,'Tổng hợp'!$A:$T,8,0),
IF(Q89=270,VLOOKUP($B89,'Tổng hợp'!$A:$T,9,0),
IF(Q89=365,VLOOKUP($B89,'Tổng hợp'!$A:$S,10,0),
IF(Q89=730,VLOOKUP($B89,'Tổng hợp'!$A:$S,11,0),
IF(Q89=1095,VLOOKUP($B89,'Tổng hợp'!$A:$S,12,0),
IF(Q89=1460,VLOOKUP($B89,'Tổng hợp'!$A:$S,13,0),
IF(Q89=1825,VLOOKUP($B89,'Tổng hợp'!$A:$S,14,0),
IF(Q89=2555,VLOOKUP($B89,'Tổng hợp'!$A:$S,15,0),
IF(Q89=3650,VLOOKUP($B89,'Tổng hợp'!$A:$S,16,0),
IF(Q89=5475,VLOOKUP($B89,'Tổng hợp'!$A:$S,17,0),
IF(Q89=7300,VLOOKUP($B89,'Tổng hợp'!$A:$S,18,0),
IF(Q89=10950,VLOOKUP($B89,'Tổng hợp'!$A:$S,19,0),
""))))))))))))))))))</f>
        <v>0.01179497143</v>
      </c>
      <c r="T89" s="95">
        <f t="shared" si="15"/>
        <v>0.05131</v>
      </c>
      <c r="U89" s="95">
        <f t="shared" si="28"/>
        <v>0</v>
      </c>
      <c r="V89" s="95">
        <f t="shared" si="16"/>
        <v>0.07024062831</v>
      </c>
      <c r="W89" s="96">
        <f t="shared" si="17"/>
        <v>0</v>
      </c>
      <c r="X89" s="92">
        <f t="shared" si="18"/>
        <v>45812</v>
      </c>
      <c r="Y89" s="93">
        <f t="shared" si="19"/>
        <v>188</v>
      </c>
      <c r="Z89" s="94">
        <f t="shared" si="20"/>
        <v>180</v>
      </c>
      <c r="AA89" s="94">
        <f t="shared" si="21"/>
        <v>270</v>
      </c>
      <c r="AB89" s="95">
        <f>IF(Z89=1,VLOOKUP($B89,'Tổng hợp'!$A:$S,2,0),
IF(Z89=7,VLOOKUP($B89,'Tổng hợp'!$A:$S,3,0),
IF(Z89=14,VLOOKUP($B89,'Tổng hợp'!$A:$T,4,0),
IF(Z89=30,VLOOKUP($B89,'Tổng hợp'!$A:$T,5,0),
IF(Z89=60,VLOOKUP($B89,'Tổng hợp'!$A:$T,6,0),
IF(Z89=90,VLOOKUP($B89,'Tổng hợp'!$A:$T,7,0),
IF(Z89=180,VLOOKUP($B89,'Tổng hợp'!$A:$T,8,0),
IF(Z89=270,VLOOKUP($B89,'Tổng hợp'!$A:$T,9,0),
IF(Z89=365,VLOOKUP($B89,'Tổng hợp'!$A:$S,10,0),
IF(Z89=730,VLOOKUP($B89,'Tổng hợp'!$A:$S,11,0),
IF(Z89=1095,VLOOKUP($B89,'Tổng hợp'!$A:$S,12,0),
IF(Z89=1460,VLOOKUP($B89,'Tổng hợp'!$A:$S,13,0),
IF(Z89=1825,VLOOKUP($B89,'Tổng hợp'!$A:$S,14,0),
IF(Z89=2555,VLOOKUP($B89,'Tổng hợp'!$A:$S,15,0),
IF(Z89=3650,VLOOKUP($B89,'Tổng hợp'!$A:$S,16,0),
IF(Z89=5475,VLOOKUP($B89,'Tổng hợp'!$A:$S,17,0),
IF(Z89=7300,VLOOKUP($B89,'Tổng hợp'!$A:$S,18,0),
IF(Z89=10950,VLOOKUP($B89,'Tổng hợp'!$A:$S,19,0),
""))))))))))))))))))</f>
        <v>0.01875188571</v>
      </c>
      <c r="AC89" s="95">
        <f>IF(AA89=1,VLOOKUP($B89,'Tổng hợp'!$A:$S,2,0),
IF(AA89=7,VLOOKUP($B89,'Tổng hợp'!$A:$S,3,0),
IF(AA89=14,VLOOKUP($B89,'Tổng hợp'!$A:$T,4,0),
IF(AA89=30,VLOOKUP($B89,'Tổng hợp'!$A:$T,5,0),
IF(AA89=60,VLOOKUP($B89,'Tổng hợp'!$A:$T,6,0),
IF(AA89=90,VLOOKUP($B89,'Tổng hợp'!$A:$T,7,0),
IF(AA89=180,VLOOKUP($B89,'Tổng hợp'!$A:$T,8,0),
IF(AA89=270,VLOOKUP($B89,'Tổng hợp'!$A:$T,9,0),
IF(AA89=365,VLOOKUP($B89,'Tổng hợp'!$A:$S,10,0),
IF(AA89=730,VLOOKUP($B89,'Tổng hợp'!$A:$S,11,0),
IF(AA89=1095,VLOOKUP($B89,'Tổng hợp'!$A:$S,12,0),
IF(AA89=1460,VLOOKUP($B89,'Tổng hợp'!$A:$S,13,0),
IF(AA89=1825,VLOOKUP($B89,'Tổng hợp'!$A:$S,14,0),
IF(AA89=2555,VLOOKUP($B89,'Tổng hợp'!$A:$S,15,0),
IF(AA89=3650,VLOOKUP($B89,'Tổng hợp'!$A:$S,16,0),
IF(AA89=5475,VLOOKUP($B89,'Tổng hợp'!$A:$S,17,0),
IF(AA89=7300,VLOOKUP($B89,'Tổng hợp'!$A:$S,18,0),
IF(AA89=10950,VLOOKUP($B89,'Tổng hợp'!$A:$S,19,0),
""))))))))))))))))))</f>
        <v>0.01864594286</v>
      </c>
      <c r="AD89" s="95">
        <f t="shared" si="22"/>
        <v>0.07005246857</v>
      </c>
      <c r="AE89" s="95">
        <f t="shared" si="23"/>
        <v>0.003837505235</v>
      </c>
      <c r="AF89" s="95">
        <f t="shared" si="24"/>
        <v>0.07051069495</v>
      </c>
      <c r="AG89" s="96">
        <f t="shared" si="25"/>
        <v>48275703043</v>
      </c>
      <c r="AH89" s="97">
        <f t="shared" si="26"/>
        <v>51721263740</v>
      </c>
      <c r="AI89" s="96">
        <f t="shared" si="27"/>
        <v>-949426985</v>
      </c>
      <c r="AJ89" s="9"/>
      <c r="AK89" s="12"/>
    </row>
    <row r="90" ht="16.5" customHeight="1">
      <c r="A90" s="90">
        <v>71.0</v>
      </c>
      <c r="B90" s="91">
        <f>HLOOKUP(B89,VBMA!$A:$A,VLOOKUP(B89,VBMA!A:AF,32,0) +1)</f>
        <v>45623</v>
      </c>
      <c r="C90" s="92">
        <f t="shared" si="1"/>
        <v>45812</v>
      </c>
      <c r="D90" s="92">
        <f t="shared" si="2"/>
        <v>45812</v>
      </c>
      <c r="E90" s="93">
        <f t="shared" si="3"/>
        <v>84</v>
      </c>
      <c r="F90" s="94">
        <f t="shared" si="4"/>
        <v>60</v>
      </c>
      <c r="G90" s="94">
        <f t="shared" si="5"/>
        <v>90</v>
      </c>
      <c r="H90" s="95">
        <f>IF(F90=1,VLOOKUP($B90,'Tổng hợp'!$A:$S,2,0),
IF(F90=7,VLOOKUP($B90,'Tổng hợp'!$A:$S,3,0),
IF(F90=14,VLOOKUP($B90,'Tổng hợp'!$A:$T,4,0),
IF(F90=30,VLOOKUP($B90,'Tổng hợp'!$A:$T,5,0),
IF(F90=60,VLOOKUP($B90,'Tổng hợp'!$A:$T,6,0),
IF(F90=90,VLOOKUP($B90,'Tổng hợp'!$A:$T,7,0),
IF(F90=180,VLOOKUP($B90,'Tổng hợp'!$A:$T,8,0),
IF(F90=270,VLOOKUP($B90,'Tổng hợp'!$A:$T,9,0),
IF(F90=365,VLOOKUP($B90,'Tổng hợp'!$A:$S,10,0),
IF(F90=730,VLOOKUP($B90,'Tổng hợp'!$A:$S,11,0),
IF(F90=1095,VLOOKUP($B90,'Tổng hợp'!$A:$S,12,0),
IF(F90=1460,VLOOKUP($B90,'Tổng hợp'!$A:$S,13,0),
IF(F90=1825,VLOOKUP($B90,'Tổng hợp'!$A:$S,14,0),
IF(F90=2555,VLOOKUP($B90,'Tổng hợp'!$A:$S,15,0),
IF(F90=3650,VLOOKUP($B90,'Tổng hợp'!$A:$S,16,0),
IF(F90=5475,VLOOKUP($B90,'Tổng hợp'!$A:$S,17,0),
IF(F90=7300,VLOOKUP($B90,'Tổng hợp'!$A:$S,18,0),
IF(F90=10950,VLOOKUP($B90,'Tổng hợp'!$A:$S,19,0),
""))))))))))))))))))</f>
        <v>0.01819345794</v>
      </c>
      <c r="I90" s="95">
        <f>IF(G90=1,VLOOKUP($B90,'Tổng hợp'!$A:$S,2,0),
IF(G90=7,VLOOKUP($B90,'Tổng hợp'!$A:$S,3,0),
IF(G90=14,VLOOKUP($B90,'Tổng hợp'!$A:$T,4,0),
IF(G90=30,VLOOKUP($B90,'Tổng hợp'!$A:$T,5,0),
IF(G90=60,VLOOKUP($B90,'Tổng hợp'!$A:$T,6,0),
IF(G90=90,VLOOKUP($B90,'Tổng hợp'!$A:$T,7,0),
IF(G90=180,VLOOKUP($B90,'Tổng hợp'!$A:$T,8,0),
IF(G90=270,VLOOKUP($B90,'Tổng hợp'!$A:$T,9,0),
IF(G90=365,VLOOKUP($B90,'Tổng hợp'!$A:$S,10,0),
IF(G90=730,VLOOKUP($B90,'Tổng hợp'!$A:$S,11,0),
IF(G90=1095,VLOOKUP($B90,'Tổng hợp'!$A:$S,12,0),
IF(G90=1460,VLOOKUP($B90,'Tổng hợp'!$A:$S,13,0),
IF(G90=1825,VLOOKUP($B90,'Tổng hợp'!$A:$S,14,0),
IF(G90=2555,VLOOKUP($B90,'Tổng hợp'!$A:$S,15,0),
IF(G90=3650,VLOOKUP($B90,'Tổng hợp'!$A:$S,16,0),
IF(G90=5475,VLOOKUP($B90,'Tổng hợp'!$A:$S,17,0),
IF(G90=7300,VLOOKUP($B90,'Tổng hợp'!$A:$S,18,0),
IF(G90=10950,VLOOKUP($B90,'Tổng hợp'!$A:$S,19,0),
""))))))))))))))))))</f>
        <v>0.01819345794</v>
      </c>
      <c r="J90" s="95">
        <f t="shared" si="6"/>
        <v>0.06950345794</v>
      </c>
      <c r="K90" s="95">
        <f t="shared" si="7"/>
        <v>-0.01146292527</v>
      </c>
      <c r="L90" s="95">
        <f t="shared" si="8"/>
        <v>0.06944006241</v>
      </c>
      <c r="M90" s="96">
        <f t="shared" si="9"/>
        <v>3446339574</v>
      </c>
      <c r="N90" s="92" t="b">
        <f t="shared" si="10"/>
        <v>0</v>
      </c>
      <c r="O90" s="93">
        <f t="shared" si="11"/>
        <v>-45728</v>
      </c>
      <c r="P90" s="94">
        <f t="shared" si="12"/>
        <v>0</v>
      </c>
      <c r="Q90" s="94">
        <f t="shared" si="13"/>
        <v>1</v>
      </c>
      <c r="R90" s="95" t="str">
        <f t="shared" si="14"/>
        <v/>
      </c>
      <c r="S90" s="95">
        <f>IF(Q90=1,VLOOKUP($B90,'Tổng hợp'!$A:$S,2,0),
IF(Q90=7,VLOOKUP($B90,'Tổng hợp'!$A:$S,3,0),
IF(Q90=14,VLOOKUP($B90,'Tổng hợp'!$A:$T,4,0),
IF(Q90=30,VLOOKUP($B90,'Tổng hợp'!$A:$T,5,0),
IF(Q90=60,VLOOKUP($B90,'Tổng hợp'!$A:$T,6,0),
IF(Q90=90,VLOOKUP($B90,'Tổng hợp'!$A:$T,7,0),
IF(Q90=180,VLOOKUP($B90,'Tổng hợp'!$A:$T,8,0),
IF(Q90=270,VLOOKUP($B90,'Tổng hợp'!$A:$T,9,0),
IF(Q90=365,VLOOKUP($B90,'Tổng hợp'!$A:$S,10,0),
IF(Q90=730,VLOOKUP($B90,'Tổng hợp'!$A:$S,11,0),
IF(Q90=1095,VLOOKUP($B90,'Tổng hợp'!$A:$S,12,0),
IF(Q90=1460,VLOOKUP($B90,'Tổng hợp'!$A:$S,13,0),
IF(Q90=1825,VLOOKUP($B90,'Tổng hợp'!$A:$S,14,0),
IF(Q90=2555,VLOOKUP($B90,'Tổng hợp'!$A:$S,15,0),
IF(Q90=3650,VLOOKUP($B90,'Tổng hợp'!$A:$S,16,0),
IF(Q90=5475,VLOOKUP($B90,'Tổng hợp'!$A:$S,17,0),
IF(Q90=7300,VLOOKUP($B90,'Tổng hợp'!$A:$S,18,0),
IF(Q90=10950,VLOOKUP($B90,'Tổng hợp'!$A:$S,19,0),
""))))))))))))))))))</f>
        <v>0.01524785047</v>
      </c>
      <c r="T90" s="95">
        <f t="shared" si="15"/>
        <v>0.05131</v>
      </c>
      <c r="U90" s="95">
        <f t="shared" si="28"/>
        <v>0</v>
      </c>
      <c r="V90" s="95">
        <f t="shared" si="16"/>
        <v>0.07024062831</v>
      </c>
      <c r="W90" s="96">
        <f t="shared" si="17"/>
        <v>0</v>
      </c>
      <c r="X90" s="92">
        <f t="shared" si="18"/>
        <v>45812</v>
      </c>
      <c r="Y90" s="93">
        <f t="shared" si="19"/>
        <v>189</v>
      </c>
      <c r="Z90" s="94">
        <f t="shared" si="20"/>
        <v>180</v>
      </c>
      <c r="AA90" s="94">
        <f t="shared" si="21"/>
        <v>270</v>
      </c>
      <c r="AB90" s="95">
        <f>IF(Z90=1,VLOOKUP($B90,'Tổng hợp'!$A:$S,2,0),
IF(Z90=7,VLOOKUP($B90,'Tổng hợp'!$A:$S,3,0),
IF(Z90=14,VLOOKUP($B90,'Tổng hợp'!$A:$T,4,0),
IF(Z90=30,VLOOKUP($B90,'Tổng hợp'!$A:$T,5,0),
IF(Z90=60,VLOOKUP($B90,'Tổng hợp'!$A:$T,6,0),
IF(Z90=90,VLOOKUP($B90,'Tổng hợp'!$A:$T,7,0),
IF(Z90=180,VLOOKUP($B90,'Tổng hợp'!$A:$T,8,0),
IF(Z90=270,VLOOKUP($B90,'Tổng hợp'!$A:$T,9,0),
IF(Z90=365,VLOOKUP($B90,'Tổng hợp'!$A:$S,10,0),
IF(Z90=730,VLOOKUP($B90,'Tổng hợp'!$A:$S,11,0),
IF(Z90=1095,VLOOKUP($B90,'Tổng hợp'!$A:$S,12,0),
IF(Z90=1460,VLOOKUP($B90,'Tổng hợp'!$A:$S,13,0),
IF(Z90=1825,VLOOKUP($B90,'Tổng hợp'!$A:$S,14,0),
IF(Z90=2555,VLOOKUP($B90,'Tổng hợp'!$A:$S,15,0),
IF(Z90=3650,VLOOKUP($B90,'Tổng hợp'!$A:$S,16,0),
IF(Z90=5475,VLOOKUP($B90,'Tổng hợp'!$A:$S,17,0),
IF(Z90=7300,VLOOKUP($B90,'Tổng hợp'!$A:$S,18,0),
IF(Z90=10950,VLOOKUP($B90,'Tổng hợp'!$A:$S,19,0),
""))))))))))))))))))</f>
        <v>0.01847069159</v>
      </c>
      <c r="AC90" s="95">
        <f>IF(AA90=1,VLOOKUP($B90,'Tổng hợp'!$A:$S,2,0),
IF(AA90=7,VLOOKUP($B90,'Tổng hợp'!$A:$S,3,0),
IF(AA90=14,VLOOKUP($B90,'Tổng hợp'!$A:$T,4,0),
IF(AA90=30,VLOOKUP($B90,'Tổng hợp'!$A:$T,5,0),
IF(AA90=60,VLOOKUP($B90,'Tổng hợp'!$A:$T,6,0),
IF(AA90=90,VLOOKUP($B90,'Tổng hợp'!$A:$T,7,0),
IF(AA90=180,VLOOKUP($B90,'Tổng hợp'!$A:$T,8,0),
IF(AA90=270,VLOOKUP($B90,'Tổng hợp'!$A:$T,9,0),
IF(AA90=365,VLOOKUP($B90,'Tổng hợp'!$A:$S,10,0),
IF(AA90=730,VLOOKUP($B90,'Tổng hợp'!$A:$S,11,0),
IF(AA90=1095,VLOOKUP($B90,'Tổng hợp'!$A:$S,12,0),
IF(AA90=1460,VLOOKUP($B90,'Tổng hợp'!$A:$S,13,0),
IF(AA90=1825,VLOOKUP($B90,'Tổng hợp'!$A:$S,14,0),
IF(AA90=2555,VLOOKUP($B90,'Tổng hợp'!$A:$S,15,0),
IF(AA90=3650,VLOOKUP($B90,'Tổng hợp'!$A:$S,16,0),
IF(AA90=5475,VLOOKUP($B90,'Tổng hợp'!$A:$S,17,0),
IF(AA90=7300,VLOOKUP($B90,'Tổng hợp'!$A:$S,18,0),
IF(AA90=10950,VLOOKUP($B90,'Tổng hợp'!$A:$S,19,0),
""))))))))))))))))))</f>
        <v>0.01850534579</v>
      </c>
      <c r="AD90" s="95">
        <f t="shared" si="22"/>
        <v>0.06978415701</v>
      </c>
      <c r="AE90" s="95">
        <f t="shared" si="23"/>
        <v>-0.006602806357</v>
      </c>
      <c r="AF90" s="95">
        <f t="shared" si="24"/>
        <v>0.06977837082</v>
      </c>
      <c r="AG90" s="96">
        <f t="shared" si="25"/>
        <v>48283798322</v>
      </c>
      <c r="AH90" s="97">
        <f t="shared" si="26"/>
        <v>51730137896</v>
      </c>
      <c r="AI90" s="96">
        <f t="shared" si="27"/>
        <v>-940552829.7</v>
      </c>
      <c r="AJ90" s="9"/>
      <c r="AK90" s="12"/>
    </row>
    <row r="91" ht="16.5" customHeight="1">
      <c r="A91" s="90">
        <v>72.0</v>
      </c>
      <c r="B91" s="91">
        <f>HLOOKUP(B90,VBMA!$A:$A,VLOOKUP(B90,VBMA!A:AF,32,0) +1)</f>
        <v>45622</v>
      </c>
      <c r="C91" s="92">
        <f t="shared" si="1"/>
        <v>45812</v>
      </c>
      <c r="D91" s="92">
        <f t="shared" si="2"/>
        <v>45812</v>
      </c>
      <c r="E91" s="93">
        <f t="shared" si="3"/>
        <v>84</v>
      </c>
      <c r="F91" s="94">
        <f t="shared" si="4"/>
        <v>60</v>
      </c>
      <c r="G91" s="94">
        <f t="shared" si="5"/>
        <v>90</v>
      </c>
      <c r="H91" s="95">
        <f>IF(F91=1,VLOOKUP($B91,'Tổng hợp'!$A:$S,2,0),
IF(F91=7,VLOOKUP($B91,'Tổng hợp'!$A:$S,3,0),
IF(F91=14,VLOOKUP($B91,'Tổng hợp'!$A:$T,4,0),
IF(F91=30,VLOOKUP($B91,'Tổng hợp'!$A:$T,5,0),
IF(F91=60,VLOOKUP($B91,'Tổng hợp'!$A:$T,6,0),
IF(F91=90,VLOOKUP($B91,'Tổng hợp'!$A:$T,7,0),
IF(F91=180,VLOOKUP($B91,'Tổng hợp'!$A:$T,8,0),
IF(F91=270,VLOOKUP($B91,'Tổng hợp'!$A:$T,9,0),
IF(F91=365,VLOOKUP($B91,'Tổng hợp'!$A:$S,10,0),
IF(F91=730,VLOOKUP($B91,'Tổng hợp'!$A:$S,11,0),
IF(F91=1095,VLOOKUP($B91,'Tổng hợp'!$A:$S,12,0),
IF(F91=1460,VLOOKUP($B91,'Tổng hợp'!$A:$S,13,0),
IF(F91=1825,VLOOKUP($B91,'Tổng hợp'!$A:$S,14,0),
IF(F91=2555,VLOOKUP($B91,'Tổng hợp'!$A:$S,15,0),
IF(F91=3650,VLOOKUP($B91,'Tổng hợp'!$A:$S,16,0),
IF(F91=5475,VLOOKUP($B91,'Tổng hợp'!$A:$S,17,0),
IF(F91=7300,VLOOKUP($B91,'Tổng hợp'!$A:$S,18,0),
IF(F91=10950,VLOOKUP($B91,'Tổng hợp'!$A:$S,19,0),
""))))))))))))))))))</f>
        <v>0.01899475472</v>
      </c>
      <c r="I91" s="95">
        <f>IF(G91=1,VLOOKUP($B91,'Tổng hợp'!$A:$S,2,0),
IF(G91=7,VLOOKUP($B91,'Tổng hợp'!$A:$S,3,0),
IF(G91=14,VLOOKUP($B91,'Tổng hợp'!$A:$T,4,0),
IF(G91=30,VLOOKUP($B91,'Tổng hợp'!$A:$T,5,0),
IF(G91=60,VLOOKUP($B91,'Tổng hợp'!$A:$T,6,0),
IF(G91=90,VLOOKUP($B91,'Tổng hợp'!$A:$T,7,0),
IF(G91=180,VLOOKUP($B91,'Tổng hợp'!$A:$T,8,0),
IF(G91=270,VLOOKUP($B91,'Tổng hợp'!$A:$T,9,0),
IF(G91=365,VLOOKUP($B91,'Tổng hợp'!$A:$S,10,0),
IF(G91=730,VLOOKUP($B91,'Tổng hợp'!$A:$S,11,0),
IF(G91=1095,VLOOKUP($B91,'Tổng hợp'!$A:$S,12,0),
IF(G91=1460,VLOOKUP($B91,'Tổng hợp'!$A:$S,13,0),
IF(G91=1825,VLOOKUP($B91,'Tổng hợp'!$A:$S,14,0),
IF(G91=2555,VLOOKUP($B91,'Tổng hợp'!$A:$S,15,0),
IF(G91=3650,VLOOKUP($B91,'Tổng hợp'!$A:$S,16,0),
IF(G91=5475,VLOOKUP($B91,'Tổng hợp'!$A:$S,17,0),
IF(G91=7300,VLOOKUP($B91,'Tổng hợp'!$A:$S,18,0),
IF(G91=10950,VLOOKUP($B91,'Tổng hợp'!$A:$S,19,0),
""))))))))))))))))))</f>
        <v>0.01899475472</v>
      </c>
      <c r="J91" s="95">
        <f t="shared" si="6"/>
        <v>0.07030475472</v>
      </c>
      <c r="K91" s="95">
        <f t="shared" si="7"/>
        <v>-0.001666710222</v>
      </c>
      <c r="L91" s="95">
        <f t="shared" si="8"/>
        <v>0.07012365504</v>
      </c>
      <c r="M91" s="96">
        <f t="shared" si="9"/>
        <v>3445832799</v>
      </c>
      <c r="N91" s="92" t="b">
        <f t="shared" si="10"/>
        <v>0</v>
      </c>
      <c r="O91" s="93">
        <f t="shared" si="11"/>
        <v>-45728</v>
      </c>
      <c r="P91" s="94">
        <f t="shared" si="12"/>
        <v>0</v>
      </c>
      <c r="Q91" s="94">
        <f t="shared" si="13"/>
        <v>1</v>
      </c>
      <c r="R91" s="95" t="str">
        <f t="shared" si="14"/>
        <v/>
      </c>
      <c r="S91" s="95">
        <f>IF(Q91=1,VLOOKUP($B91,'Tổng hợp'!$A:$S,2,0),
IF(Q91=7,VLOOKUP($B91,'Tổng hợp'!$A:$S,3,0),
IF(Q91=14,VLOOKUP($B91,'Tổng hợp'!$A:$T,4,0),
IF(Q91=30,VLOOKUP($B91,'Tổng hợp'!$A:$T,5,0),
IF(Q91=60,VLOOKUP($B91,'Tổng hợp'!$A:$T,6,0),
IF(Q91=90,VLOOKUP($B91,'Tổng hợp'!$A:$T,7,0),
IF(Q91=180,VLOOKUP($B91,'Tổng hợp'!$A:$T,8,0),
IF(Q91=270,VLOOKUP($B91,'Tổng hợp'!$A:$T,9,0),
IF(Q91=365,VLOOKUP($B91,'Tổng hợp'!$A:$S,10,0),
IF(Q91=730,VLOOKUP($B91,'Tổng hợp'!$A:$S,11,0),
IF(Q91=1095,VLOOKUP($B91,'Tổng hợp'!$A:$S,12,0),
IF(Q91=1460,VLOOKUP($B91,'Tổng hợp'!$A:$S,13,0),
IF(Q91=1825,VLOOKUP($B91,'Tổng hợp'!$A:$S,14,0),
IF(Q91=2555,VLOOKUP($B91,'Tổng hợp'!$A:$S,15,0),
IF(Q91=3650,VLOOKUP($B91,'Tổng hợp'!$A:$S,16,0),
IF(Q91=5475,VLOOKUP($B91,'Tổng hợp'!$A:$S,17,0),
IF(Q91=7300,VLOOKUP($B91,'Tổng hợp'!$A:$S,18,0),
IF(Q91=10950,VLOOKUP($B91,'Tổng hợp'!$A:$S,19,0),
""))))))))))))))))))</f>
        <v>0.01906471698</v>
      </c>
      <c r="T91" s="95">
        <f t="shared" si="15"/>
        <v>0.05131</v>
      </c>
      <c r="U91" s="95">
        <f t="shared" si="28"/>
        <v>0</v>
      </c>
      <c r="V91" s="95">
        <f t="shared" si="16"/>
        <v>0.07024062831</v>
      </c>
      <c r="W91" s="96">
        <f t="shared" si="17"/>
        <v>0</v>
      </c>
      <c r="X91" s="92">
        <f t="shared" si="18"/>
        <v>45812</v>
      </c>
      <c r="Y91" s="93">
        <f t="shared" si="19"/>
        <v>190</v>
      </c>
      <c r="Z91" s="94">
        <f t="shared" si="20"/>
        <v>180</v>
      </c>
      <c r="AA91" s="94">
        <f t="shared" si="21"/>
        <v>270</v>
      </c>
      <c r="AB91" s="95">
        <f>IF(Z91=1,VLOOKUP($B91,'Tổng hợp'!$A:$S,2,0),
IF(Z91=7,VLOOKUP($B91,'Tổng hợp'!$A:$S,3,0),
IF(Z91=14,VLOOKUP($B91,'Tổng hợp'!$A:$T,4,0),
IF(Z91=30,VLOOKUP($B91,'Tổng hợp'!$A:$T,5,0),
IF(Z91=60,VLOOKUP($B91,'Tổng hợp'!$A:$T,6,0),
IF(Z91=90,VLOOKUP($B91,'Tổng hợp'!$A:$T,7,0),
IF(Z91=180,VLOOKUP($B91,'Tổng hợp'!$A:$T,8,0),
IF(Z91=270,VLOOKUP($B91,'Tổng hợp'!$A:$T,9,0),
IF(Z91=365,VLOOKUP($B91,'Tổng hợp'!$A:$S,10,0),
IF(Z91=730,VLOOKUP($B91,'Tổng hợp'!$A:$S,11,0),
IF(Z91=1095,VLOOKUP($B91,'Tổng hợp'!$A:$S,12,0),
IF(Z91=1460,VLOOKUP($B91,'Tổng hợp'!$A:$S,13,0),
IF(Z91=1825,VLOOKUP($B91,'Tổng hợp'!$A:$S,14,0),
IF(Z91=2555,VLOOKUP($B91,'Tổng hợp'!$A:$S,15,0),
IF(Z91=3650,VLOOKUP($B91,'Tổng hợp'!$A:$S,16,0),
IF(Z91=5475,VLOOKUP($B91,'Tổng hợp'!$A:$S,17,0),
IF(Z91=7300,VLOOKUP($B91,'Tổng hợp'!$A:$S,18,0),
IF(Z91=10950,VLOOKUP($B91,'Tổng hợp'!$A:$S,19,0),
""))))))))))))))))))</f>
        <v>0.01895977358</v>
      </c>
      <c r="AC91" s="95">
        <f>IF(AA91=1,VLOOKUP($B91,'Tổng hợp'!$A:$S,2,0),
IF(AA91=7,VLOOKUP($B91,'Tổng hợp'!$A:$S,3,0),
IF(AA91=14,VLOOKUP($B91,'Tổng hợp'!$A:$T,4,0),
IF(AA91=30,VLOOKUP($B91,'Tổng hợp'!$A:$T,5,0),
IF(AA91=60,VLOOKUP($B91,'Tổng hợp'!$A:$T,6,0),
IF(AA91=90,VLOOKUP($B91,'Tổng hợp'!$A:$T,7,0),
IF(AA91=180,VLOOKUP($B91,'Tổng hợp'!$A:$T,8,0),
IF(AA91=270,VLOOKUP($B91,'Tổng hợp'!$A:$T,9,0),
IF(AA91=365,VLOOKUP($B91,'Tổng hợp'!$A:$S,10,0),
IF(AA91=730,VLOOKUP($B91,'Tổng hợp'!$A:$S,11,0),
IF(AA91=1095,VLOOKUP($B91,'Tổng hợp'!$A:$S,12,0),
IF(AA91=1460,VLOOKUP($B91,'Tổng hợp'!$A:$S,13,0),
IF(AA91=1825,VLOOKUP($B91,'Tổng hợp'!$A:$S,14,0),
IF(AA91=2555,VLOOKUP($B91,'Tổng hợp'!$A:$S,15,0),
IF(AA91=3650,VLOOKUP($B91,'Tổng hợp'!$A:$S,16,0),
IF(AA91=5475,VLOOKUP($B91,'Tổng hợp'!$A:$S,17,0),
IF(AA91=7300,VLOOKUP($B91,'Tổng hợp'!$A:$S,18,0),
IF(AA91=10950,VLOOKUP($B91,'Tổng hợp'!$A:$S,19,0),
""))))))))))))))))))</f>
        <v>0.01874988679</v>
      </c>
      <c r="AD91" s="95">
        <f t="shared" si="22"/>
        <v>0.07024645283</v>
      </c>
      <c r="AE91" s="95">
        <f t="shared" si="23"/>
        <v>0.002498021755</v>
      </c>
      <c r="AF91" s="95">
        <f t="shared" si="24"/>
        <v>0.07041631026</v>
      </c>
      <c r="AG91" s="96">
        <f t="shared" si="25"/>
        <v>48259897785</v>
      </c>
      <c r="AH91" s="97">
        <f t="shared" si="26"/>
        <v>51705730584</v>
      </c>
      <c r="AI91" s="96">
        <f t="shared" si="27"/>
        <v>-964960141.3</v>
      </c>
      <c r="AJ91" s="9"/>
      <c r="AK91" s="12"/>
    </row>
    <row r="92" ht="16.5" customHeight="1">
      <c r="A92" s="90">
        <v>73.0</v>
      </c>
      <c r="B92" s="91">
        <f>HLOOKUP(B91,VBMA!$A:$A,VLOOKUP(B91,VBMA!A:AF,32,0) +1)</f>
        <v>45621</v>
      </c>
      <c r="C92" s="92">
        <f t="shared" si="1"/>
        <v>45812</v>
      </c>
      <c r="D92" s="92">
        <f t="shared" si="2"/>
        <v>45812</v>
      </c>
      <c r="E92" s="93">
        <f t="shared" si="3"/>
        <v>84</v>
      </c>
      <c r="F92" s="94">
        <f t="shared" si="4"/>
        <v>60</v>
      </c>
      <c r="G92" s="94">
        <f t="shared" si="5"/>
        <v>90</v>
      </c>
      <c r="H92" s="95">
        <f>IF(F92=1,VLOOKUP($B92,'Tổng hợp'!$A:$S,2,0),
IF(F92=7,VLOOKUP($B92,'Tổng hợp'!$A:$S,3,0),
IF(F92=14,VLOOKUP($B92,'Tổng hợp'!$A:$T,4,0),
IF(F92=30,VLOOKUP($B92,'Tổng hợp'!$A:$T,5,0),
IF(F92=60,VLOOKUP($B92,'Tổng hợp'!$A:$T,6,0),
IF(F92=90,VLOOKUP($B92,'Tổng hợp'!$A:$T,7,0),
IF(F92=180,VLOOKUP($B92,'Tổng hợp'!$A:$T,8,0),
IF(F92=270,VLOOKUP($B92,'Tổng hợp'!$A:$T,9,0),
IF(F92=365,VLOOKUP($B92,'Tổng hợp'!$A:$S,10,0),
IF(F92=730,VLOOKUP($B92,'Tổng hợp'!$A:$S,11,0),
IF(F92=1095,VLOOKUP($B92,'Tổng hợp'!$A:$S,12,0),
IF(F92=1460,VLOOKUP($B92,'Tổng hợp'!$A:$S,13,0),
IF(F92=1825,VLOOKUP($B92,'Tổng hợp'!$A:$S,14,0),
IF(F92=2555,VLOOKUP($B92,'Tổng hợp'!$A:$S,15,0),
IF(F92=3650,VLOOKUP($B92,'Tổng hợp'!$A:$S,16,0),
IF(F92=5475,VLOOKUP($B92,'Tổng hợp'!$A:$S,17,0),
IF(F92=7300,VLOOKUP($B92,'Tổng hợp'!$A:$S,18,0),
IF(F92=10950,VLOOKUP($B92,'Tổng hợp'!$A:$S,19,0),
""))))))))))))))))))</f>
        <v>0.01905639098</v>
      </c>
      <c r="I92" s="95">
        <f>IF(G92=1,VLOOKUP($B92,'Tổng hợp'!$A:$S,2,0),
IF(G92=7,VLOOKUP($B92,'Tổng hợp'!$A:$S,3,0),
IF(G92=14,VLOOKUP($B92,'Tổng hợp'!$A:$T,4,0),
IF(G92=30,VLOOKUP($B92,'Tổng hợp'!$A:$T,5,0),
IF(G92=60,VLOOKUP($B92,'Tổng hợp'!$A:$T,6,0),
IF(G92=90,VLOOKUP($B92,'Tổng hợp'!$A:$T,7,0),
IF(G92=180,VLOOKUP($B92,'Tổng hợp'!$A:$T,8,0),
IF(G92=270,VLOOKUP($B92,'Tổng hợp'!$A:$T,9,0),
IF(G92=365,VLOOKUP($B92,'Tổng hợp'!$A:$S,10,0),
IF(G92=730,VLOOKUP($B92,'Tổng hợp'!$A:$S,11,0),
IF(G92=1095,VLOOKUP($B92,'Tổng hợp'!$A:$S,12,0),
IF(G92=1460,VLOOKUP($B92,'Tổng hợp'!$A:$S,13,0),
IF(G92=1825,VLOOKUP($B92,'Tổng hợp'!$A:$S,14,0),
IF(G92=2555,VLOOKUP($B92,'Tổng hợp'!$A:$S,15,0),
IF(G92=3650,VLOOKUP($B92,'Tổng hợp'!$A:$S,16,0),
IF(G92=5475,VLOOKUP($B92,'Tổng hợp'!$A:$S,17,0),
IF(G92=7300,VLOOKUP($B92,'Tổng hợp'!$A:$S,18,0),
IF(G92=10950,VLOOKUP($B92,'Tổng hợp'!$A:$S,19,0),
""))))))))))))))))))</f>
        <v>0.01912593985</v>
      </c>
      <c r="J92" s="95">
        <f t="shared" si="6"/>
        <v>0.07042203008</v>
      </c>
      <c r="K92" s="95">
        <f t="shared" si="7"/>
        <v>0.009532243544</v>
      </c>
      <c r="L92" s="95">
        <f t="shared" si="8"/>
        <v>0.07091338041</v>
      </c>
      <c r="M92" s="96">
        <f t="shared" si="9"/>
        <v>3445247840</v>
      </c>
      <c r="N92" s="92" t="b">
        <f t="shared" si="10"/>
        <v>0</v>
      </c>
      <c r="O92" s="93">
        <f t="shared" si="11"/>
        <v>-45728</v>
      </c>
      <c r="P92" s="94">
        <f t="shared" si="12"/>
        <v>0</v>
      </c>
      <c r="Q92" s="94">
        <f t="shared" si="13"/>
        <v>1</v>
      </c>
      <c r="R92" s="95" t="str">
        <f t="shared" si="14"/>
        <v/>
      </c>
      <c r="S92" s="95">
        <f>IF(Q92=1,VLOOKUP($B92,'Tổng hợp'!$A:$S,2,0),
IF(Q92=7,VLOOKUP($B92,'Tổng hợp'!$A:$S,3,0),
IF(Q92=14,VLOOKUP($B92,'Tổng hợp'!$A:$T,4,0),
IF(Q92=30,VLOOKUP($B92,'Tổng hợp'!$A:$T,5,0),
IF(Q92=60,VLOOKUP($B92,'Tổng hợp'!$A:$T,6,0),
IF(Q92=90,VLOOKUP($B92,'Tổng hợp'!$A:$T,7,0),
IF(Q92=180,VLOOKUP($B92,'Tổng hợp'!$A:$T,8,0),
IF(Q92=270,VLOOKUP($B92,'Tổng hợp'!$A:$T,9,0),
IF(Q92=365,VLOOKUP($B92,'Tổng hợp'!$A:$S,10,0),
IF(Q92=730,VLOOKUP($B92,'Tổng hợp'!$A:$S,11,0),
IF(Q92=1095,VLOOKUP($B92,'Tổng hợp'!$A:$S,12,0),
IF(Q92=1460,VLOOKUP($B92,'Tổng hợp'!$A:$S,13,0),
IF(Q92=1825,VLOOKUP($B92,'Tổng hợp'!$A:$S,14,0),
IF(Q92=2555,VLOOKUP($B92,'Tổng hợp'!$A:$S,15,0),
IF(Q92=3650,VLOOKUP($B92,'Tổng hợp'!$A:$S,16,0),
IF(Q92=5475,VLOOKUP($B92,'Tổng hợp'!$A:$S,17,0),
IF(Q92=7300,VLOOKUP($B92,'Tổng hợp'!$A:$S,18,0),
IF(Q92=10950,VLOOKUP($B92,'Tổng hợp'!$A:$S,19,0),
""))))))))))))))))))</f>
        <v>0.01905639098</v>
      </c>
      <c r="T92" s="95">
        <f t="shared" si="15"/>
        <v>0.05131</v>
      </c>
      <c r="U92" s="95">
        <f t="shared" si="28"/>
        <v>0</v>
      </c>
      <c r="V92" s="95">
        <f t="shared" si="16"/>
        <v>0.07024062831</v>
      </c>
      <c r="W92" s="96">
        <f t="shared" si="17"/>
        <v>0</v>
      </c>
      <c r="X92" s="92">
        <f t="shared" si="18"/>
        <v>45812</v>
      </c>
      <c r="Y92" s="93">
        <f t="shared" si="19"/>
        <v>191</v>
      </c>
      <c r="Z92" s="94">
        <f t="shared" si="20"/>
        <v>180</v>
      </c>
      <c r="AA92" s="94">
        <f t="shared" si="21"/>
        <v>270</v>
      </c>
      <c r="AB92" s="95">
        <f>IF(Z92=1,VLOOKUP($B92,'Tổng hợp'!$A:$S,2,0),
IF(Z92=7,VLOOKUP($B92,'Tổng hợp'!$A:$S,3,0),
IF(Z92=14,VLOOKUP($B92,'Tổng hợp'!$A:$T,4,0),
IF(Z92=30,VLOOKUP($B92,'Tổng hợp'!$A:$T,5,0),
IF(Z92=60,VLOOKUP($B92,'Tổng hợp'!$A:$T,6,0),
IF(Z92=90,VLOOKUP($B92,'Tổng hợp'!$A:$T,7,0),
IF(Z92=180,VLOOKUP($B92,'Tổng hợp'!$A:$T,8,0),
IF(Z92=270,VLOOKUP($B92,'Tổng hợp'!$A:$T,9,0),
IF(Z92=365,VLOOKUP($B92,'Tổng hợp'!$A:$S,10,0),
IF(Z92=730,VLOOKUP($B92,'Tổng hợp'!$A:$S,11,0),
IF(Z92=1095,VLOOKUP($B92,'Tổng hợp'!$A:$S,12,0),
IF(Z92=1460,VLOOKUP($B92,'Tổng hợp'!$A:$S,13,0),
IF(Z92=1825,VLOOKUP($B92,'Tổng hợp'!$A:$S,14,0),
IF(Z92=2555,VLOOKUP($B92,'Tổng hợp'!$A:$S,15,0),
IF(Z92=3650,VLOOKUP($B92,'Tổng hợp'!$A:$S,16,0),
IF(Z92=5475,VLOOKUP($B92,'Tổng hợp'!$A:$S,17,0),
IF(Z92=7300,VLOOKUP($B92,'Tổng hợp'!$A:$S,18,0),
IF(Z92=10950,VLOOKUP($B92,'Tổng hợp'!$A:$S,19,0),
""))))))))))))))))))</f>
        <v>0.01877819549</v>
      </c>
      <c r="AC92" s="95">
        <f>IF(AA92=1,VLOOKUP($B92,'Tổng hợp'!$A:$S,2,0),
IF(AA92=7,VLOOKUP($B92,'Tổng hợp'!$A:$S,3,0),
IF(AA92=14,VLOOKUP($B92,'Tổng hợp'!$A:$T,4,0),
IF(AA92=30,VLOOKUP($B92,'Tổng hợp'!$A:$T,5,0),
IF(AA92=60,VLOOKUP($B92,'Tổng hợp'!$A:$T,6,0),
IF(AA92=90,VLOOKUP($B92,'Tổng hợp'!$A:$T,7,0),
IF(AA92=180,VLOOKUP($B92,'Tổng hợp'!$A:$T,8,0),
IF(AA92=270,VLOOKUP($B92,'Tổng hợp'!$A:$T,9,0),
IF(AA92=365,VLOOKUP($B92,'Tổng hợp'!$A:$S,10,0),
IF(AA92=730,VLOOKUP($B92,'Tổng hợp'!$A:$S,11,0),
IF(AA92=1095,VLOOKUP($B92,'Tổng hợp'!$A:$S,12,0),
IF(AA92=1460,VLOOKUP($B92,'Tổng hợp'!$A:$S,13,0),
IF(AA92=1825,VLOOKUP($B92,'Tổng hợp'!$A:$S,14,0),
IF(AA92=2555,VLOOKUP($B92,'Tổng hợp'!$A:$S,15,0),
IF(AA92=3650,VLOOKUP($B92,'Tổng hợp'!$A:$S,16,0),
IF(AA92=5475,VLOOKUP($B92,'Tổng hợp'!$A:$S,17,0),
IF(AA92=7300,VLOOKUP($B92,'Tổng hợp'!$A:$S,18,0),
IF(AA92=10950,VLOOKUP($B92,'Tổng hợp'!$A:$S,19,0),
""))))))))))))))))))</f>
        <v>0.01863909774</v>
      </c>
      <c r="AD92" s="95">
        <f t="shared" si="22"/>
        <v>0.07007119465</v>
      </c>
      <c r="AE92" s="95">
        <f t="shared" si="23"/>
        <v>0.003734525681</v>
      </c>
      <c r="AF92" s="95">
        <f t="shared" si="24"/>
        <v>0.07050343416</v>
      </c>
      <c r="AG92" s="96">
        <f t="shared" si="25"/>
        <v>48248846477</v>
      </c>
      <c r="AH92" s="97">
        <f t="shared" si="26"/>
        <v>51694094317</v>
      </c>
      <c r="AI92" s="96">
        <f t="shared" si="27"/>
        <v>-976596408</v>
      </c>
      <c r="AJ92" s="9"/>
      <c r="AK92" s="12"/>
    </row>
    <row r="93" ht="16.5" customHeight="1">
      <c r="A93" s="90">
        <v>74.0</v>
      </c>
      <c r="B93" s="91">
        <f>HLOOKUP(B92,VBMA!$A:$A,VLOOKUP(B92,VBMA!A:AF,32,0) +1)</f>
        <v>45618</v>
      </c>
      <c r="C93" s="92">
        <f t="shared" si="1"/>
        <v>45812</v>
      </c>
      <c r="D93" s="92">
        <f t="shared" si="2"/>
        <v>45812</v>
      </c>
      <c r="E93" s="93">
        <f t="shared" si="3"/>
        <v>84</v>
      </c>
      <c r="F93" s="94">
        <f t="shared" si="4"/>
        <v>60</v>
      </c>
      <c r="G93" s="94">
        <f t="shared" si="5"/>
        <v>90</v>
      </c>
      <c r="H93" s="95">
        <f>IF(F93=1,VLOOKUP($B93,'Tổng hợp'!$A:$S,2,0),
IF(F93=7,VLOOKUP($B93,'Tổng hợp'!$A:$S,3,0),
IF(F93=14,VLOOKUP($B93,'Tổng hợp'!$A:$T,4,0),
IF(F93=30,VLOOKUP($B93,'Tổng hợp'!$A:$T,5,0),
IF(F93=60,VLOOKUP($B93,'Tổng hợp'!$A:$T,6,0),
IF(F93=90,VLOOKUP($B93,'Tổng hợp'!$A:$T,7,0),
IF(F93=180,VLOOKUP($B93,'Tổng hợp'!$A:$T,8,0),
IF(F93=270,VLOOKUP($B93,'Tổng hợp'!$A:$T,9,0),
IF(F93=365,VLOOKUP($B93,'Tổng hợp'!$A:$S,10,0),
IF(F93=730,VLOOKUP($B93,'Tổng hợp'!$A:$S,11,0),
IF(F93=1095,VLOOKUP($B93,'Tổng hợp'!$A:$S,12,0),
IF(F93=1460,VLOOKUP($B93,'Tổng hợp'!$A:$S,13,0),
IF(F93=1825,VLOOKUP($B93,'Tổng hợp'!$A:$S,14,0),
IF(F93=2555,VLOOKUP($B93,'Tổng hợp'!$A:$S,15,0),
IF(F93=3650,VLOOKUP($B93,'Tổng hợp'!$A:$S,16,0),
IF(F93=5475,VLOOKUP($B93,'Tổng hợp'!$A:$S,17,0),
IF(F93=7300,VLOOKUP($B93,'Tổng hợp'!$A:$S,18,0),
IF(F93=10950,VLOOKUP($B93,'Tổng hợp'!$A:$S,19,0),
""))))))))))))))))))</f>
        <v>0.01821969697</v>
      </c>
      <c r="I93" s="95">
        <f>IF(G93=1,VLOOKUP($B93,'Tổng hợp'!$A:$S,2,0),
IF(G93=7,VLOOKUP($B93,'Tổng hợp'!$A:$S,3,0),
IF(G93=14,VLOOKUP($B93,'Tổng hợp'!$A:$T,4,0),
IF(G93=30,VLOOKUP($B93,'Tổng hợp'!$A:$T,5,0),
IF(G93=60,VLOOKUP($B93,'Tổng hợp'!$A:$T,6,0),
IF(G93=90,VLOOKUP($B93,'Tổng hợp'!$A:$T,7,0),
IF(G93=180,VLOOKUP($B93,'Tổng hợp'!$A:$T,8,0),
IF(G93=270,VLOOKUP($B93,'Tổng hợp'!$A:$T,9,0),
IF(G93=365,VLOOKUP($B93,'Tổng hợp'!$A:$S,10,0),
IF(G93=730,VLOOKUP($B93,'Tổng hợp'!$A:$S,11,0),
IF(G93=1095,VLOOKUP($B93,'Tổng hợp'!$A:$S,12,0),
IF(G93=1460,VLOOKUP($B93,'Tổng hợp'!$A:$S,13,0),
IF(G93=1825,VLOOKUP($B93,'Tổng hợp'!$A:$S,14,0),
IF(G93=2555,VLOOKUP($B93,'Tổng hợp'!$A:$S,15,0),
IF(G93=3650,VLOOKUP($B93,'Tổng hợp'!$A:$S,16,0),
IF(G93=5475,VLOOKUP($B93,'Tổng hợp'!$A:$S,17,0),
IF(G93=7300,VLOOKUP($B93,'Tổng hợp'!$A:$S,18,0),
IF(G93=10950,VLOOKUP($B93,'Tổng hợp'!$A:$S,19,0),
""))))))))))))))))))</f>
        <v>0.0185</v>
      </c>
      <c r="J93" s="95">
        <f t="shared" si="6"/>
        <v>0.06975393939</v>
      </c>
      <c r="K93" s="95">
        <f t="shared" si="7"/>
        <v>0.006133812853</v>
      </c>
      <c r="L93" s="95">
        <f t="shared" si="8"/>
        <v>0.07067279524</v>
      </c>
      <c r="M93" s="96">
        <f t="shared" si="9"/>
        <v>3445425988</v>
      </c>
      <c r="N93" s="92" t="b">
        <f t="shared" si="10"/>
        <v>0</v>
      </c>
      <c r="O93" s="93">
        <f t="shared" si="11"/>
        <v>-45728</v>
      </c>
      <c r="P93" s="94">
        <f t="shared" si="12"/>
        <v>0</v>
      </c>
      <c r="Q93" s="94">
        <f t="shared" si="13"/>
        <v>1</v>
      </c>
      <c r="R93" s="95" t="str">
        <f t="shared" si="14"/>
        <v/>
      </c>
      <c r="S93" s="95">
        <f>IF(Q93=1,VLOOKUP($B93,'Tổng hợp'!$A:$S,2,0),
IF(Q93=7,VLOOKUP($B93,'Tổng hợp'!$A:$S,3,0),
IF(Q93=14,VLOOKUP($B93,'Tổng hợp'!$A:$T,4,0),
IF(Q93=30,VLOOKUP($B93,'Tổng hợp'!$A:$T,5,0),
IF(Q93=60,VLOOKUP($B93,'Tổng hợp'!$A:$T,6,0),
IF(Q93=90,VLOOKUP($B93,'Tổng hợp'!$A:$T,7,0),
IF(Q93=180,VLOOKUP($B93,'Tổng hợp'!$A:$T,8,0),
IF(Q93=270,VLOOKUP($B93,'Tổng hợp'!$A:$T,9,0),
IF(Q93=365,VLOOKUP($B93,'Tổng hợp'!$A:$S,10,0),
IF(Q93=730,VLOOKUP($B93,'Tổng hợp'!$A:$S,11,0),
IF(Q93=1095,VLOOKUP($B93,'Tổng hợp'!$A:$S,12,0),
IF(Q93=1460,VLOOKUP($B93,'Tổng hợp'!$A:$S,13,0),
IF(Q93=1825,VLOOKUP($B93,'Tổng hợp'!$A:$S,14,0),
IF(Q93=2555,VLOOKUP($B93,'Tổng hợp'!$A:$S,15,0),
IF(Q93=3650,VLOOKUP($B93,'Tổng hợp'!$A:$S,16,0),
IF(Q93=5475,VLOOKUP($B93,'Tổng hợp'!$A:$S,17,0),
IF(Q93=7300,VLOOKUP($B93,'Tổng hợp'!$A:$S,18,0),
IF(Q93=10950,VLOOKUP($B93,'Tổng hợp'!$A:$S,19,0),
""))))))))))))))))))</f>
        <v>0.01611742424</v>
      </c>
      <c r="T93" s="95">
        <f t="shared" si="15"/>
        <v>0.05131</v>
      </c>
      <c r="U93" s="95">
        <f t="shared" si="28"/>
        <v>0</v>
      </c>
      <c r="V93" s="95">
        <f t="shared" si="16"/>
        <v>0.07024062831</v>
      </c>
      <c r="W93" s="96">
        <f t="shared" si="17"/>
        <v>0</v>
      </c>
      <c r="X93" s="92">
        <f t="shared" si="18"/>
        <v>45812</v>
      </c>
      <c r="Y93" s="93">
        <f t="shared" si="19"/>
        <v>194</v>
      </c>
      <c r="Z93" s="94">
        <f t="shared" si="20"/>
        <v>180</v>
      </c>
      <c r="AA93" s="94">
        <f t="shared" si="21"/>
        <v>270</v>
      </c>
      <c r="AB93" s="95">
        <f>IF(Z93=1,VLOOKUP($B93,'Tổng hợp'!$A:$S,2,0),
IF(Z93=7,VLOOKUP($B93,'Tổng hợp'!$A:$S,3,0),
IF(Z93=14,VLOOKUP($B93,'Tổng hợp'!$A:$T,4,0),
IF(Z93=30,VLOOKUP($B93,'Tổng hợp'!$A:$T,5,0),
IF(Z93=60,VLOOKUP($B93,'Tổng hợp'!$A:$T,6,0),
IF(Z93=90,VLOOKUP($B93,'Tổng hợp'!$A:$T,7,0),
IF(Z93=180,VLOOKUP($B93,'Tổng hợp'!$A:$T,8,0),
IF(Z93=270,VLOOKUP($B93,'Tổng hợp'!$A:$T,9,0),
IF(Z93=365,VLOOKUP($B93,'Tổng hợp'!$A:$S,10,0),
IF(Z93=730,VLOOKUP($B93,'Tổng hợp'!$A:$S,11,0),
IF(Z93=1095,VLOOKUP($B93,'Tổng hợp'!$A:$S,12,0),
IF(Z93=1460,VLOOKUP($B93,'Tổng hợp'!$A:$S,13,0),
IF(Z93=1825,VLOOKUP($B93,'Tổng hợp'!$A:$S,14,0),
IF(Z93=2555,VLOOKUP($B93,'Tổng hợp'!$A:$S,15,0),
IF(Z93=3650,VLOOKUP($B93,'Tổng hợp'!$A:$S,16,0),
IF(Z93=5475,VLOOKUP($B93,'Tổng hợp'!$A:$S,17,0),
IF(Z93=7300,VLOOKUP($B93,'Tổng hợp'!$A:$S,18,0),
IF(Z93=10950,VLOOKUP($B93,'Tổng hợp'!$A:$S,19,0),
""))))))))))))))))))</f>
        <v>0.0185</v>
      </c>
      <c r="AC93" s="95">
        <f>IF(AA93=1,VLOOKUP($B93,'Tổng hợp'!$A:$S,2,0),
IF(AA93=7,VLOOKUP($B93,'Tổng hợp'!$A:$S,3,0),
IF(AA93=14,VLOOKUP($B93,'Tổng hợp'!$A:$T,4,0),
IF(AA93=30,VLOOKUP($B93,'Tổng hợp'!$A:$T,5,0),
IF(AA93=60,VLOOKUP($B93,'Tổng hợp'!$A:$T,6,0),
IF(AA93=90,VLOOKUP($B93,'Tổng hợp'!$A:$T,7,0),
IF(AA93=180,VLOOKUP($B93,'Tổng hợp'!$A:$T,8,0),
IF(AA93=270,VLOOKUP($B93,'Tổng hợp'!$A:$T,9,0),
IF(AA93=365,VLOOKUP($B93,'Tổng hợp'!$A:$S,10,0),
IF(AA93=730,VLOOKUP($B93,'Tổng hợp'!$A:$S,11,0),
IF(AA93=1095,VLOOKUP($B93,'Tổng hợp'!$A:$S,12,0),
IF(AA93=1460,VLOOKUP($B93,'Tổng hợp'!$A:$S,13,0),
IF(AA93=1825,VLOOKUP($B93,'Tổng hợp'!$A:$S,14,0),
IF(AA93=2555,VLOOKUP($B93,'Tổng hợp'!$A:$S,15,0),
IF(AA93=3650,VLOOKUP($B93,'Tổng hợp'!$A:$S,16,0),
IF(AA93=5475,VLOOKUP($B93,'Tổng hợp'!$A:$S,17,0),
IF(AA93=7300,VLOOKUP($B93,'Tổng hợp'!$A:$S,18,0),
IF(AA93=10950,VLOOKUP($B93,'Tổng hợp'!$A:$S,19,0),
""))))))))))))))))))</f>
        <v>0.0185</v>
      </c>
      <c r="AD93" s="95">
        <f t="shared" si="22"/>
        <v>0.06981</v>
      </c>
      <c r="AE93" s="95">
        <f t="shared" si="23"/>
        <v>0.002759053304</v>
      </c>
      <c r="AF93" s="95">
        <f t="shared" si="24"/>
        <v>0.07043469354</v>
      </c>
      <c r="AG93" s="96">
        <f t="shared" si="25"/>
        <v>48223482275</v>
      </c>
      <c r="AH93" s="97">
        <f t="shared" si="26"/>
        <v>51668908263</v>
      </c>
      <c r="AI93" s="96">
        <f t="shared" si="27"/>
        <v>-1001782463</v>
      </c>
      <c r="AJ93" s="9"/>
      <c r="AK93" s="12"/>
    </row>
    <row r="94" ht="16.5" customHeight="1">
      <c r="A94" s="90">
        <v>75.0</v>
      </c>
      <c r="B94" s="91">
        <f>HLOOKUP(B93,VBMA!$A:$A,VLOOKUP(B93,VBMA!A:AF,32,0) +1)</f>
        <v>45617</v>
      </c>
      <c r="C94" s="92">
        <f t="shared" si="1"/>
        <v>45812</v>
      </c>
      <c r="D94" s="92">
        <f t="shared" si="2"/>
        <v>45812</v>
      </c>
      <c r="E94" s="93">
        <f t="shared" si="3"/>
        <v>84</v>
      </c>
      <c r="F94" s="94">
        <f t="shared" si="4"/>
        <v>60</v>
      </c>
      <c r="G94" s="94">
        <f t="shared" si="5"/>
        <v>90</v>
      </c>
      <c r="H94" s="95">
        <f>IF(F94=1,VLOOKUP($B94,'Tổng hợp'!$A:$S,2,0),
IF(F94=7,VLOOKUP($B94,'Tổng hợp'!$A:$S,3,0),
IF(F94=14,VLOOKUP($B94,'Tổng hợp'!$A:$T,4,0),
IF(F94=30,VLOOKUP($B94,'Tổng hợp'!$A:$T,5,0),
IF(F94=60,VLOOKUP($B94,'Tổng hợp'!$A:$T,6,0),
IF(F94=90,VLOOKUP($B94,'Tổng hợp'!$A:$T,7,0),
IF(F94=180,VLOOKUP($B94,'Tổng hợp'!$A:$T,8,0),
IF(F94=270,VLOOKUP($B94,'Tổng hợp'!$A:$T,9,0),
IF(F94=365,VLOOKUP($B94,'Tổng hợp'!$A:$S,10,0),
IF(F94=730,VLOOKUP($B94,'Tổng hợp'!$A:$S,11,0),
IF(F94=1095,VLOOKUP($B94,'Tổng hợp'!$A:$S,12,0),
IF(F94=1460,VLOOKUP($B94,'Tổng hợp'!$A:$S,13,0),
IF(F94=1825,VLOOKUP($B94,'Tổng hợp'!$A:$S,14,0),
IF(F94=2555,VLOOKUP($B94,'Tổng hợp'!$A:$S,15,0),
IF(F94=3650,VLOOKUP($B94,'Tổng hợp'!$A:$S,16,0),
IF(F94=5475,VLOOKUP($B94,'Tổng hợp'!$A:$S,17,0),
IF(F94=7300,VLOOKUP($B94,'Tổng hợp'!$A:$S,18,0),
IF(F94=10950,VLOOKUP($B94,'Tổng hợp'!$A:$S,19,0),
""))))))))))))))))))</f>
        <v>0.01776559546</v>
      </c>
      <c r="I94" s="95">
        <f>IF(G94=1,VLOOKUP($B94,'Tổng hợp'!$A:$S,2,0),
IF(G94=7,VLOOKUP($B94,'Tổng hợp'!$A:$S,3,0),
IF(G94=14,VLOOKUP($B94,'Tổng hợp'!$A:$T,4,0),
IF(G94=30,VLOOKUP($B94,'Tổng hợp'!$A:$T,5,0),
IF(G94=60,VLOOKUP($B94,'Tổng hợp'!$A:$T,6,0),
IF(G94=90,VLOOKUP($B94,'Tổng hợp'!$A:$T,7,0),
IF(G94=180,VLOOKUP($B94,'Tổng hợp'!$A:$T,8,0),
IF(G94=270,VLOOKUP($B94,'Tổng hợp'!$A:$T,9,0),
IF(G94=365,VLOOKUP($B94,'Tổng hợp'!$A:$S,10,0),
IF(G94=730,VLOOKUP($B94,'Tổng hợp'!$A:$S,11,0),
IF(G94=1095,VLOOKUP($B94,'Tổng hợp'!$A:$S,12,0),
IF(G94=1460,VLOOKUP($B94,'Tổng hợp'!$A:$S,13,0),
IF(G94=1825,VLOOKUP($B94,'Tổng hợp'!$A:$S,14,0),
IF(G94=2555,VLOOKUP($B94,'Tổng hợp'!$A:$S,15,0),
IF(G94=3650,VLOOKUP($B94,'Tổng hợp'!$A:$S,16,0),
IF(G94=5475,VLOOKUP($B94,'Tổng hợp'!$A:$S,17,0),
IF(G94=7300,VLOOKUP($B94,'Tổng hợp'!$A:$S,18,0),
IF(G94=10950,VLOOKUP($B94,'Tổng hợp'!$A:$S,19,0),
""))))))))))))))))))</f>
        <v>0.01808034026</v>
      </c>
      <c r="J94" s="95">
        <f t="shared" si="6"/>
        <v>0.0693273913</v>
      </c>
      <c r="K94" s="95">
        <f t="shared" si="7"/>
        <v>-0.00652623605</v>
      </c>
      <c r="L94" s="95">
        <f t="shared" si="8"/>
        <v>0.06978371397</v>
      </c>
      <c r="M94" s="96">
        <f t="shared" si="9"/>
        <v>3446084761</v>
      </c>
      <c r="N94" s="92" t="b">
        <f t="shared" si="10"/>
        <v>0</v>
      </c>
      <c r="O94" s="93">
        <f t="shared" si="11"/>
        <v>-45728</v>
      </c>
      <c r="P94" s="94">
        <f t="shared" si="12"/>
        <v>0</v>
      </c>
      <c r="Q94" s="94">
        <f t="shared" si="13"/>
        <v>1</v>
      </c>
      <c r="R94" s="95" t="str">
        <f t="shared" si="14"/>
        <v/>
      </c>
      <c r="S94" s="95">
        <f>IF(Q94=1,VLOOKUP($B94,'Tổng hợp'!$A:$S,2,0),
IF(Q94=7,VLOOKUP($B94,'Tổng hợp'!$A:$S,3,0),
IF(Q94=14,VLOOKUP($B94,'Tổng hợp'!$A:$T,4,0),
IF(Q94=30,VLOOKUP($B94,'Tổng hợp'!$A:$T,5,0),
IF(Q94=60,VLOOKUP($B94,'Tổng hợp'!$A:$T,6,0),
IF(Q94=90,VLOOKUP($B94,'Tổng hợp'!$A:$T,7,0),
IF(Q94=180,VLOOKUP($B94,'Tổng hợp'!$A:$T,8,0),
IF(Q94=270,VLOOKUP($B94,'Tổng hợp'!$A:$T,9,0),
IF(Q94=365,VLOOKUP($B94,'Tổng hợp'!$A:$S,10,0),
IF(Q94=730,VLOOKUP($B94,'Tổng hợp'!$A:$S,11,0),
IF(Q94=1095,VLOOKUP($B94,'Tổng hợp'!$A:$S,12,0),
IF(Q94=1460,VLOOKUP($B94,'Tổng hợp'!$A:$S,13,0),
IF(Q94=1825,VLOOKUP($B94,'Tổng hợp'!$A:$S,14,0),
IF(Q94=2555,VLOOKUP($B94,'Tổng hợp'!$A:$S,15,0),
IF(Q94=3650,VLOOKUP($B94,'Tổng hợp'!$A:$S,16,0),
IF(Q94=5475,VLOOKUP($B94,'Tổng hợp'!$A:$S,17,0),
IF(Q94=7300,VLOOKUP($B94,'Tổng hợp'!$A:$S,18,0),
IF(Q94=10950,VLOOKUP($B94,'Tổng hợp'!$A:$S,19,0),
""))))))))))))))))))</f>
        <v>0.01461814745</v>
      </c>
      <c r="T94" s="95">
        <f t="shared" si="15"/>
        <v>0.05131</v>
      </c>
      <c r="U94" s="95">
        <f t="shared" si="28"/>
        <v>0</v>
      </c>
      <c r="V94" s="95">
        <f t="shared" si="16"/>
        <v>0.07024062831</v>
      </c>
      <c r="W94" s="96">
        <f t="shared" si="17"/>
        <v>0</v>
      </c>
      <c r="X94" s="92">
        <f t="shared" si="18"/>
        <v>45812</v>
      </c>
      <c r="Y94" s="93">
        <f t="shared" si="19"/>
        <v>195</v>
      </c>
      <c r="Z94" s="94">
        <f t="shared" si="20"/>
        <v>180</v>
      </c>
      <c r="AA94" s="94">
        <f t="shared" si="21"/>
        <v>270</v>
      </c>
      <c r="AB94" s="95">
        <f>IF(Z94=1,VLOOKUP($B94,'Tổng hợp'!$A:$S,2,0),
IF(Z94=7,VLOOKUP($B94,'Tổng hợp'!$A:$S,3,0),
IF(Z94=14,VLOOKUP($B94,'Tổng hợp'!$A:$T,4,0),
IF(Z94=30,VLOOKUP($B94,'Tổng hợp'!$A:$T,5,0),
IF(Z94=60,VLOOKUP($B94,'Tổng hợp'!$A:$T,6,0),
IF(Z94=90,VLOOKUP($B94,'Tổng hợp'!$A:$T,7,0),
IF(Z94=180,VLOOKUP($B94,'Tổng hợp'!$A:$T,8,0),
IF(Z94=270,VLOOKUP($B94,'Tổng hợp'!$A:$T,9,0),
IF(Z94=365,VLOOKUP($B94,'Tổng hợp'!$A:$S,10,0),
IF(Z94=730,VLOOKUP($B94,'Tổng hợp'!$A:$S,11,0),
IF(Z94=1095,VLOOKUP($B94,'Tổng hợp'!$A:$S,12,0),
IF(Z94=1460,VLOOKUP($B94,'Tổng hợp'!$A:$S,13,0),
IF(Z94=1825,VLOOKUP($B94,'Tổng hợp'!$A:$S,14,0),
IF(Z94=2555,VLOOKUP($B94,'Tổng hợp'!$A:$S,15,0),
IF(Z94=3650,VLOOKUP($B94,'Tổng hợp'!$A:$S,16,0),
IF(Z94=5475,VLOOKUP($B94,'Tổng hợp'!$A:$S,17,0),
IF(Z94=7300,VLOOKUP($B94,'Tổng hợp'!$A:$S,18,0),
IF(Z94=10950,VLOOKUP($B94,'Tổng hợp'!$A:$S,19,0),
""))))))))))))))))))</f>
        <v>0.01829017013</v>
      </c>
      <c r="AC94" s="95">
        <f>IF(AA94=1,VLOOKUP($B94,'Tổng hợp'!$A:$S,2,0),
IF(AA94=7,VLOOKUP($B94,'Tổng hợp'!$A:$S,3,0),
IF(AA94=14,VLOOKUP($B94,'Tổng hợp'!$A:$T,4,0),
IF(AA94=30,VLOOKUP($B94,'Tổng hợp'!$A:$T,5,0),
IF(AA94=60,VLOOKUP($B94,'Tổng hợp'!$A:$T,6,0),
IF(AA94=90,VLOOKUP($B94,'Tổng hợp'!$A:$T,7,0),
IF(AA94=180,VLOOKUP($B94,'Tổng hợp'!$A:$T,8,0),
IF(AA94=270,VLOOKUP($B94,'Tổng hợp'!$A:$T,9,0),
IF(AA94=365,VLOOKUP($B94,'Tổng hợp'!$A:$S,10,0),
IF(AA94=730,VLOOKUP($B94,'Tổng hợp'!$A:$S,11,0),
IF(AA94=1095,VLOOKUP($B94,'Tổng hợp'!$A:$S,12,0),
IF(AA94=1460,VLOOKUP($B94,'Tổng hợp'!$A:$S,13,0),
IF(AA94=1825,VLOOKUP($B94,'Tổng hợp'!$A:$S,14,0),
IF(AA94=2555,VLOOKUP($B94,'Tổng hợp'!$A:$S,15,0),
IF(AA94=3650,VLOOKUP($B94,'Tổng hợp'!$A:$S,16,0),
IF(AA94=5475,VLOOKUP($B94,'Tổng hợp'!$A:$S,17,0),
IF(AA94=7300,VLOOKUP($B94,'Tổng hợp'!$A:$S,18,0),
IF(AA94=10950,VLOOKUP($B94,'Tổng hợp'!$A:$S,19,0),
""))))))))))))))))))</f>
        <v>0.01839508507</v>
      </c>
      <c r="AD94" s="95">
        <f t="shared" si="22"/>
        <v>0.06961765595</v>
      </c>
      <c r="AE94" s="95">
        <f t="shared" si="23"/>
        <v>-0.00462900163</v>
      </c>
      <c r="AF94" s="95">
        <f t="shared" si="24"/>
        <v>0.06991623571</v>
      </c>
      <c r="AG94" s="96">
        <f t="shared" si="25"/>
        <v>48226971006</v>
      </c>
      <c r="AH94" s="97">
        <f t="shared" si="26"/>
        <v>51673055767</v>
      </c>
      <c r="AI94" s="96">
        <f t="shared" si="27"/>
        <v>-997634958.4</v>
      </c>
      <c r="AJ94" s="9"/>
      <c r="AK94" s="12"/>
    </row>
    <row r="95" ht="16.5" customHeight="1">
      <c r="A95" s="90">
        <v>76.0</v>
      </c>
      <c r="B95" s="91">
        <f>HLOOKUP(B94,VBMA!$A:$A,VLOOKUP(B94,VBMA!A:AF,32,0) +1)</f>
        <v>45616</v>
      </c>
      <c r="C95" s="92">
        <f t="shared" si="1"/>
        <v>45812</v>
      </c>
      <c r="D95" s="92">
        <f t="shared" si="2"/>
        <v>45812</v>
      </c>
      <c r="E95" s="93">
        <f t="shared" si="3"/>
        <v>84</v>
      </c>
      <c r="F95" s="94">
        <f t="shared" si="4"/>
        <v>60</v>
      </c>
      <c r="G95" s="94">
        <f t="shared" si="5"/>
        <v>90</v>
      </c>
      <c r="H95" s="95">
        <f>IF(F95=1,VLOOKUP($B95,'Tổng hợp'!$A:$S,2,0),
IF(F95=7,VLOOKUP($B95,'Tổng hợp'!$A:$S,3,0),
IF(F95=14,VLOOKUP($B95,'Tổng hợp'!$A:$T,4,0),
IF(F95=30,VLOOKUP($B95,'Tổng hợp'!$A:$T,5,0),
IF(F95=60,VLOOKUP($B95,'Tổng hợp'!$A:$T,6,0),
IF(F95=90,VLOOKUP($B95,'Tổng hợp'!$A:$T,7,0),
IF(F95=180,VLOOKUP($B95,'Tổng hợp'!$A:$T,8,0),
IF(F95=270,VLOOKUP($B95,'Tổng hợp'!$A:$T,9,0),
IF(F95=365,VLOOKUP($B95,'Tổng hợp'!$A:$S,10,0),
IF(F95=730,VLOOKUP($B95,'Tổng hợp'!$A:$S,11,0),
IF(F95=1095,VLOOKUP($B95,'Tổng hợp'!$A:$S,12,0),
IF(F95=1460,VLOOKUP($B95,'Tổng hợp'!$A:$S,13,0),
IF(F95=1825,VLOOKUP($B95,'Tổng hợp'!$A:$S,14,0),
IF(F95=2555,VLOOKUP($B95,'Tổng hợp'!$A:$S,15,0),
IF(F95=3650,VLOOKUP($B95,'Tổng hợp'!$A:$S,16,0),
IF(F95=5475,VLOOKUP($B95,'Tổng hợp'!$A:$S,17,0),
IF(F95=7300,VLOOKUP($B95,'Tổng hợp'!$A:$S,18,0),
IF(F95=10950,VLOOKUP($B95,'Tổng hợp'!$A:$S,19,0),
""))))))))))))))))))</f>
        <v>0.01821317829</v>
      </c>
      <c r="I95" s="95">
        <f>IF(G95=1,VLOOKUP($B95,'Tổng hợp'!$A:$S,2,0),
IF(G95=7,VLOOKUP($B95,'Tổng hợp'!$A:$S,3,0),
IF(G95=14,VLOOKUP($B95,'Tổng hợp'!$A:$T,4,0),
IF(G95=30,VLOOKUP($B95,'Tổng hợp'!$A:$T,5,0),
IF(G95=60,VLOOKUP($B95,'Tổng hợp'!$A:$T,6,0),
IF(G95=90,VLOOKUP($B95,'Tổng hợp'!$A:$T,7,0),
IF(G95=180,VLOOKUP($B95,'Tổng hợp'!$A:$T,8,0),
IF(G95=270,VLOOKUP($B95,'Tổng hợp'!$A:$T,9,0),
IF(G95=365,VLOOKUP($B95,'Tổng hợp'!$A:$S,10,0),
IF(G95=730,VLOOKUP($B95,'Tổng hợp'!$A:$S,11,0),
IF(G95=1095,VLOOKUP($B95,'Tổng hợp'!$A:$S,12,0),
IF(G95=1460,VLOOKUP($B95,'Tổng hợp'!$A:$S,13,0),
IF(G95=1825,VLOOKUP($B95,'Tổng hợp'!$A:$S,14,0),
IF(G95=2555,VLOOKUP($B95,'Tổng hợp'!$A:$S,15,0),
IF(G95=3650,VLOOKUP($B95,'Tổng hợp'!$A:$S,16,0),
IF(G95=5475,VLOOKUP($B95,'Tổng hợp'!$A:$S,17,0),
IF(G95=7300,VLOOKUP($B95,'Tổng hợp'!$A:$S,18,0),
IF(G95=10950,VLOOKUP($B95,'Tổng hợp'!$A:$S,19,0),
""))))))))))))))))))</f>
        <v>0.01853585271</v>
      </c>
      <c r="J95" s="95">
        <f t="shared" si="6"/>
        <v>0.06978131783</v>
      </c>
      <c r="K95" s="95">
        <f t="shared" si="7"/>
        <v>-0.005627017978</v>
      </c>
      <c r="L95" s="95">
        <f t="shared" si="8"/>
        <v>0.06984649297</v>
      </c>
      <c r="M95" s="96">
        <f t="shared" si="9"/>
        <v>3446038223</v>
      </c>
      <c r="N95" s="92" t="b">
        <f t="shared" si="10"/>
        <v>0</v>
      </c>
      <c r="O95" s="93">
        <f t="shared" si="11"/>
        <v>-45728</v>
      </c>
      <c r="P95" s="94">
        <f t="shared" si="12"/>
        <v>0</v>
      </c>
      <c r="Q95" s="94">
        <f t="shared" si="13"/>
        <v>1</v>
      </c>
      <c r="R95" s="95" t="str">
        <f t="shared" si="14"/>
        <v/>
      </c>
      <c r="S95" s="95">
        <f>IF(Q95=1,VLOOKUP($B95,'Tổng hợp'!$A:$S,2,0),
IF(Q95=7,VLOOKUP($B95,'Tổng hợp'!$A:$S,3,0),
IF(Q95=14,VLOOKUP($B95,'Tổng hợp'!$A:$T,4,0),
IF(Q95=30,VLOOKUP($B95,'Tổng hợp'!$A:$T,5,0),
IF(Q95=60,VLOOKUP($B95,'Tổng hợp'!$A:$T,6,0),
IF(Q95=90,VLOOKUP($B95,'Tổng hợp'!$A:$T,7,0),
IF(Q95=180,VLOOKUP($B95,'Tổng hợp'!$A:$T,8,0),
IF(Q95=270,VLOOKUP($B95,'Tổng hợp'!$A:$T,9,0),
IF(Q95=365,VLOOKUP($B95,'Tổng hợp'!$A:$S,10,0),
IF(Q95=730,VLOOKUP($B95,'Tổng hợp'!$A:$S,11,0),
IF(Q95=1095,VLOOKUP($B95,'Tổng hợp'!$A:$S,12,0),
IF(Q95=1460,VLOOKUP($B95,'Tổng hợp'!$A:$S,13,0),
IF(Q95=1825,VLOOKUP($B95,'Tổng hợp'!$A:$S,14,0),
IF(Q95=2555,VLOOKUP($B95,'Tổng hợp'!$A:$S,15,0),
IF(Q95=3650,VLOOKUP($B95,'Tổng hợp'!$A:$S,16,0),
IF(Q95=5475,VLOOKUP($B95,'Tổng hợp'!$A:$S,17,0),
IF(Q95=7300,VLOOKUP($B95,'Tổng hợp'!$A:$S,18,0),
IF(Q95=10950,VLOOKUP($B95,'Tổng hợp'!$A:$S,19,0),
""))))))))))))))))))</f>
        <v>0.01498643411</v>
      </c>
      <c r="T95" s="95">
        <f t="shared" si="15"/>
        <v>0.05131</v>
      </c>
      <c r="U95" s="95">
        <f t="shared" si="28"/>
        <v>0</v>
      </c>
      <c r="V95" s="95">
        <f t="shared" si="16"/>
        <v>0.07024062831</v>
      </c>
      <c r="W95" s="96">
        <f t="shared" si="17"/>
        <v>0</v>
      </c>
      <c r="X95" s="92">
        <f t="shared" si="18"/>
        <v>45812</v>
      </c>
      <c r="Y95" s="93">
        <f t="shared" si="19"/>
        <v>196</v>
      </c>
      <c r="Z95" s="94">
        <f t="shared" si="20"/>
        <v>180</v>
      </c>
      <c r="AA95" s="94">
        <f t="shared" si="21"/>
        <v>270</v>
      </c>
      <c r="AB95" s="95">
        <f>IF(Z95=1,VLOOKUP($B95,'Tổng hợp'!$A:$S,2,0),
IF(Z95=7,VLOOKUP($B95,'Tổng hợp'!$A:$S,3,0),
IF(Z95=14,VLOOKUP($B95,'Tổng hợp'!$A:$T,4,0),
IF(Z95=30,VLOOKUP($B95,'Tổng hợp'!$A:$T,5,0),
IF(Z95=60,VLOOKUP($B95,'Tổng hợp'!$A:$T,6,0),
IF(Z95=90,VLOOKUP($B95,'Tổng hợp'!$A:$T,7,0),
IF(Z95=180,VLOOKUP($B95,'Tổng hợp'!$A:$T,8,0),
IF(Z95=270,VLOOKUP($B95,'Tổng hợp'!$A:$T,9,0),
IF(Z95=365,VLOOKUP($B95,'Tổng hợp'!$A:$S,10,0),
IF(Z95=730,VLOOKUP($B95,'Tổng hợp'!$A:$S,11,0),
IF(Z95=1095,VLOOKUP($B95,'Tổng hợp'!$A:$S,12,0),
IF(Z95=1460,VLOOKUP($B95,'Tổng hợp'!$A:$S,13,0),
IF(Z95=1825,VLOOKUP($B95,'Tổng hợp'!$A:$S,14,0),
IF(Z95=2555,VLOOKUP($B95,'Tổng hợp'!$A:$S,15,0),
IF(Z95=3650,VLOOKUP($B95,'Tổng hợp'!$A:$S,16,0),
IF(Z95=5475,VLOOKUP($B95,'Tổng hợp'!$A:$S,17,0),
IF(Z95=7300,VLOOKUP($B95,'Tổng hợp'!$A:$S,18,0),
IF(Z95=10950,VLOOKUP($B95,'Tổng hợp'!$A:$S,19,0),
""))))))))))))))))))</f>
        <v>0.01864341085</v>
      </c>
      <c r="AC95" s="95">
        <f>IF(AA95=1,VLOOKUP($B95,'Tổng hợp'!$A:$S,2,0),
IF(AA95=7,VLOOKUP($B95,'Tổng hợp'!$A:$S,3,0),
IF(AA95=14,VLOOKUP($B95,'Tổng hợp'!$A:$T,4,0),
IF(AA95=30,VLOOKUP($B95,'Tổng hợp'!$A:$T,5,0),
IF(AA95=60,VLOOKUP($B95,'Tổng hợp'!$A:$T,6,0),
IF(AA95=90,VLOOKUP($B95,'Tổng hợp'!$A:$T,7,0),
IF(AA95=180,VLOOKUP($B95,'Tổng hợp'!$A:$T,8,0),
IF(AA95=270,VLOOKUP($B95,'Tổng hợp'!$A:$T,9,0),
IF(AA95=365,VLOOKUP($B95,'Tổng hợp'!$A:$S,10,0),
IF(AA95=730,VLOOKUP($B95,'Tổng hợp'!$A:$S,11,0),
IF(AA95=1095,VLOOKUP($B95,'Tổng hợp'!$A:$S,12,0),
IF(AA95=1460,VLOOKUP($B95,'Tổng hợp'!$A:$S,13,0),
IF(AA95=1825,VLOOKUP($B95,'Tổng hợp'!$A:$S,14,0),
IF(AA95=2555,VLOOKUP($B95,'Tổng hợp'!$A:$S,15,0),
IF(AA95=3650,VLOOKUP($B95,'Tổng hợp'!$A:$S,16,0),
IF(AA95=5475,VLOOKUP($B95,'Tổng hợp'!$A:$S,17,0),
IF(AA95=7300,VLOOKUP($B95,'Tổng hợp'!$A:$S,18,0),
IF(AA95=10950,VLOOKUP($B95,'Tổng hợp'!$A:$S,19,0),
""))))))))))))))))))</f>
        <v>0.01857170543</v>
      </c>
      <c r="AD95" s="95">
        <f t="shared" si="22"/>
        <v>0.06994066322</v>
      </c>
      <c r="AE95" s="95">
        <f t="shared" si="23"/>
        <v>0.003693064696</v>
      </c>
      <c r="AF95" s="95">
        <f t="shared" si="24"/>
        <v>0.07050051108</v>
      </c>
      <c r="AG95" s="96">
        <f t="shared" si="25"/>
        <v>48203908746</v>
      </c>
      <c r="AH95" s="97">
        <f t="shared" si="26"/>
        <v>51649946969</v>
      </c>
      <c r="AI95" s="96">
        <f t="shared" si="27"/>
        <v>-1020743756</v>
      </c>
      <c r="AJ95" s="9"/>
      <c r="AK95" s="12"/>
    </row>
    <row r="96" ht="16.5" customHeight="1">
      <c r="A96" s="90">
        <v>77.0</v>
      </c>
      <c r="B96" s="91">
        <f>HLOOKUP(B95,VBMA!$A:$A,VLOOKUP(B95,VBMA!A:AF,32,0) +1)</f>
        <v>45615</v>
      </c>
      <c r="C96" s="92">
        <f t="shared" si="1"/>
        <v>45812</v>
      </c>
      <c r="D96" s="92">
        <f t="shared" si="2"/>
        <v>45812</v>
      </c>
      <c r="E96" s="93">
        <f t="shared" si="3"/>
        <v>84</v>
      </c>
      <c r="F96" s="94">
        <f t="shared" si="4"/>
        <v>60</v>
      </c>
      <c r="G96" s="94">
        <f t="shared" si="5"/>
        <v>90</v>
      </c>
      <c r="H96" s="95">
        <f>IF(F96=1,VLOOKUP($B96,'Tổng hợp'!$A:$S,2,0),
IF(F96=7,VLOOKUP($B96,'Tổng hợp'!$A:$S,3,0),
IF(F96=14,VLOOKUP($B96,'Tổng hợp'!$A:$T,4,0),
IF(F96=30,VLOOKUP($B96,'Tổng hợp'!$A:$T,5,0),
IF(F96=60,VLOOKUP($B96,'Tổng hợp'!$A:$T,6,0),
IF(F96=90,VLOOKUP($B96,'Tổng hợp'!$A:$T,7,0),
IF(F96=180,VLOOKUP($B96,'Tổng hợp'!$A:$T,8,0),
IF(F96=270,VLOOKUP($B96,'Tổng hợp'!$A:$T,9,0),
IF(F96=365,VLOOKUP($B96,'Tổng hợp'!$A:$S,10,0),
IF(F96=730,VLOOKUP($B96,'Tổng hợp'!$A:$S,11,0),
IF(F96=1095,VLOOKUP($B96,'Tổng hợp'!$A:$S,12,0),
IF(F96=1460,VLOOKUP($B96,'Tổng hợp'!$A:$S,13,0),
IF(F96=1825,VLOOKUP($B96,'Tổng hợp'!$A:$S,14,0),
IF(F96=2555,VLOOKUP($B96,'Tổng hợp'!$A:$S,15,0),
IF(F96=3650,VLOOKUP($B96,'Tổng hợp'!$A:$S,16,0),
IF(F96=5475,VLOOKUP($B96,'Tổng hợp'!$A:$S,17,0),
IF(F96=7300,VLOOKUP($B96,'Tổng hợp'!$A:$S,18,0),
IF(F96=10950,VLOOKUP($B96,'Tổng hợp'!$A:$S,19,0),
""))))))))))))))))))</f>
        <v>0.01892125237</v>
      </c>
      <c r="I96" s="95">
        <f>IF(G96=1,VLOOKUP($B96,'Tổng hợp'!$A:$S,2,0),
IF(G96=7,VLOOKUP($B96,'Tổng hợp'!$A:$S,3,0),
IF(G96=14,VLOOKUP($B96,'Tổng hợp'!$A:$T,4,0),
IF(G96=30,VLOOKUP($B96,'Tổng hợp'!$A:$T,5,0),
IF(G96=60,VLOOKUP($B96,'Tổng hợp'!$A:$T,6,0),
IF(G96=90,VLOOKUP($B96,'Tổng hợp'!$A:$T,7,0),
IF(G96=180,VLOOKUP($B96,'Tổng hợp'!$A:$T,8,0),
IF(G96=270,VLOOKUP($B96,'Tổng hợp'!$A:$T,9,0),
IF(G96=365,VLOOKUP($B96,'Tổng hợp'!$A:$S,10,0),
IF(G96=730,VLOOKUP($B96,'Tổng hợp'!$A:$S,11,0),
IF(G96=1095,VLOOKUP($B96,'Tổng hợp'!$A:$S,12,0),
IF(G96=1460,VLOOKUP($B96,'Tổng hợp'!$A:$S,13,0),
IF(G96=1825,VLOOKUP($B96,'Tổng hợp'!$A:$S,14,0),
IF(G96=2555,VLOOKUP($B96,'Tổng hợp'!$A:$S,15,0),
IF(G96=3650,VLOOKUP($B96,'Tổng hợp'!$A:$S,16,0),
IF(G96=5475,VLOOKUP($B96,'Tổng hợp'!$A:$S,17,0),
IF(G96=7300,VLOOKUP($B96,'Tổng hợp'!$A:$S,18,0),
IF(G96=10950,VLOOKUP($B96,'Tổng hợp'!$A:$S,19,0),
""))))))))))))))))))</f>
        <v>0.01885104364</v>
      </c>
      <c r="J96" s="95">
        <f t="shared" si="6"/>
        <v>0.07017508539</v>
      </c>
      <c r="K96" s="95">
        <f t="shared" si="7"/>
        <v>-0.003128222411</v>
      </c>
      <c r="L96" s="95">
        <f t="shared" si="8"/>
        <v>0.07002124332</v>
      </c>
      <c r="M96" s="96">
        <f t="shared" si="9"/>
        <v>3445908696</v>
      </c>
      <c r="N96" s="92" t="b">
        <f t="shared" si="10"/>
        <v>0</v>
      </c>
      <c r="O96" s="93">
        <f t="shared" si="11"/>
        <v>-45728</v>
      </c>
      <c r="P96" s="94">
        <f t="shared" si="12"/>
        <v>0</v>
      </c>
      <c r="Q96" s="94">
        <f t="shared" si="13"/>
        <v>1</v>
      </c>
      <c r="R96" s="95" t="str">
        <f t="shared" si="14"/>
        <v/>
      </c>
      <c r="S96" s="95">
        <f>IF(Q96=1,VLOOKUP($B96,'Tổng hợp'!$A:$S,2,0),
IF(Q96=7,VLOOKUP($B96,'Tổng hợp'!$A:$S,3,0),
IF(Q96=14,VLOOKUP($B96,'Tổng hợp'!$A:$T,4,0),
IF(Q96=30,VLOOKUP($B96,'Tổng hợp'!$A:$T,5,0),
IF(Q96=60,VLOOKUP($B96,'Tổng hợp'!$A:$T,6,0),
IF(Q96=90,VLOOKUP($B96,'Tổng hợp'!$A:$T,7,0),
IF(Q96=180,VLOOKUP($B96,'Tổng hợp'!$A:$T,8,0),
IF(Q96=270,VLOOKUP($B96,'Tổng hợp'!$A:$T,9,0),
IF(Q96=365,VLOOKUP($B96,'Tổng hợp'!$A:$S,10,0),
IF(Q96=730,VLOOKUP($B96,'Tổng hợp'!$A:$S,11,0),
IF(Q96=1095,VLOOKUP($B96,'Tổng hợp'!$A:$S,12,0),
IF(Q96=1460,VLOOKUP($B96,'Tổng hợp'!$A:$S,13,0),
IF(Q96=1825,VLOOKUP($B96,'Tổng hợp'!$A:$S,14,0),
IF(Q96=2555,VLOOKUP($B96,'Tổng hợp'!$A:$S,15,0),
IF(Q96=3650,VLOOKUP($B96,'Tổng hợp'!$A:$S,16,0),
IF(Q96=5475,VLOOKUP($B96,'Tổng hợp'!$A:$S,17,0),
IF(Q96=7300,VLOOKUP($B96,'Tổng hợp'!$A:$S,18,0),
IF(Q96=10950,VLOOKUP($B96,'Tổng hợp'!$A:$S,19,0),
""))))))))))))))))))</f>
        <v>0.01811385199</v>
      </c>
      <c r="T96" s="95">
        <f t="shared" si="15"/>
        <v>0.05131</v>
      </c>
      <c r="U96" s="95">
        <f t="shared" si="28"/>
        <v>0</v>
      </c>
      <c r="V96" s="95">
        <f t="shared" si="16"/>
        <v>0.07024062831</v>
      </c>
      <c r="W96" s="96">
        <f t="shared" si="17"/>
        <v>0</v>
      </c>
      <c r="X96" s="92">
        <f t="shared" si="18"/>
        <v>45812</v>
      </c>
      <c r="Y96" s="93">
        <f t="shared" si="19"/>
        <v>197</v>
      </c>
      <c r="Z96" s="94">
        <f t="shared" si="20"/>
        <v>180</v>
      </c>
      <c r="AA96" s="94">
        <f t="shared" si="21"/>
        <v>270</v>
      </c>
      <c r="AB96" s="95">
        <f>IF(Z96=1,VLOOKUP($B96,'Tổng hợp'!$A:$S,2,0),
IF(Z96=7,VLOOKUP($B96,'Tổng hợp'!$A:$S,3,0),
IF(Z96=14,VLOOKUP($B96,'Tổng hợp'!$A:$T,4,0),
IF(Z96=30,VLOOKUP($B96,'Tổng hợp'!$A:$T,5,0),
IF(Z96=60,VLOOKUP($B96,'Tổng hợp'!$A:$T,6,0),
IF(Z96=90,VLOOKUP($B96,'Tổng hợp'!$A:$T,7,0),
IF(Z96=180,VLOOKUP($B96,'Tổng hợp'!$A:$T,8,0),
IF(Z96=270,VLOOKUP($B96,'Tổng hợp'!$A:$T,9,0),
IF(Z96=365,VLOOKUP($B96,'Tổng hợp'!$A:$S,10,0),
IF(Z96=730,VLOOKUP($B96,'Tổng hợp'!$A:$S,11,0),
IF(Z96=1095,VLOOKUP($B96,'Tổng hợp'!$A:$S,12,0),
IF(Z96=1460,VLOOKUP($B96,'Tổng hợp'!$A:$S,13,0),
IF(Z96=1825,VLOOKUP($B96,'Tổng hợp'!$A:$S,14,0),
IF(Z96=2555,VLOOKUP($B96,'Tổng hợp'!$A:$S,15,0),
IF(Z96=3650,VLOOKUP($B96,'Tổng hợp'!$A:$S,16,0),
IF(Z96=5475,VLOOKUP($B96,'Tổng hợp'!$A:$S,17,0),
IF(Z96=7300,VLOOKUP($B96,'Tổng hợp'!$A:$S,18,0),
IF(Z96=10950,VLOOKUP($B96,'Tổng hợp'!$A:$S,19,0),
""))))))))))))))))))</f>
        <v>0.01835958254</v>
      </c>
      <c r="AC96" s="95">
        <f>IF(AA96=1,VLOOKUP($B96,'Tổng hợp'!$A:$S,2,0),
IF(AA96=7,VLOOKUP($B96,'Tổng hợp'!$A:$S,3,0),
IF(AA96=14,VLOOKUP($B96,'Tổng hợp'!$A:$T,4,0),
IF(AA96=30,VLOOKUP($B96,'Tổng hợp'!$A:$T,5,0),
IF(AA96=60,VLOOKUP($B96,'Tổng hợp'!$A:$T,6,0),
IF(AA96=90,VLOOKUP($B96,'Tổng hợp'!$A:$T,7,0),
IF(AA96=180,VLOOKUP($B96,'Tổng hợp'!$A:$T,8,0),
IF(AA96=270,VLOOKUP($B96,'Tổng hợp'!$A:$T,9,0),
IF(AA96=365,VLOOKUP($B96,'Tổng hợp'!$A:$S,10,0),
IF(AA96=730,VLOOKUP($B96,'Tổng hợp'!$A:$S,11,0),
IF(AA96=1095,VLOOKUP($B96,'Tổng hợp'!$A:$S,12,0),
IF(AA96=1460,VLOOKUP($B96,'Tổng hợp'!$A:$S,13,0),
IF(AA96=1825,VLOOKUP($B96,'Tổng hợp'!$A:$S,14,0),
IF(AA96=2555,VLOOKUP($B96,'Tổng hợp'!$A:$S,15,0),
IF(AA96=3650,VLOOKUP($B96,'Tổng hợp'!$A:$S,16,0),
IF(AA96=5475,VLOOKUP($B96,'Tổng hợp'!$A:$S,17,0),
IF(AA96=7300,VLOOKUP($B96,'Tổng hợp'!$A:$S,18,0),
IF(AA96=10950,VLOOKUP($B96,'Tổng hợp'!$A:$S,19,0),
""))))))))))))))))))</f>
        <v>0.01842979127</v>
      </c>
      <c r="AD96" s="95">
        <f t="shared" si="22"/>
        <v>0.06968284419</v>
      </c>
      <c r="AE96" s="95">
        <f t="shared" si="23"/>
        <v>-0.0009141147338</v>
      </c>
      <c r="AF96" s="95">
        <f t="shared" si="24"/>
        <v>0.07017644965</v>
      </c>
      <c r="AG96" s="96">
        <f t="shared" si="25"/>
        <v>48202788642</v>
      </c>
      <c r="AH96" s="97">
        <f t="shared" si="26"/>
        <v>51648697338</v>
      </c>
      <c r="AI96" s="96">
        <f t="shared" si="27"/>
        <v>-1021993387</v>
      </c>
      <c r="AJ96" s="9"/>
      <c r="AK96" s="12"/>
    </row>
    <row r="97" ht="16.5" customHeight="1">
      <c r="A97" s="90">
        <v>78.0</v>
      </c>
      <c r="B97" s="91">
        <f>HLOOKUP(B96,VBMA!$A:$A,VLOOKUP(B96,VBMA!A:AF,32,0) +1)</f>
        <v>45614</v>
      </c>
      <c r="C97" s="92">
        <f t="shared" si="1"/>
        <v>45812</v>
      </c>
      <c r="D97" s="92">
        <f t="shared" si="2"/>
        <v>45812</v>
      </c>
      <c r="E97" s="93">
        <f t="shared" si="3"/>
        <v>84</v>
      </c>
      <c r="F97" s="94">
        <f t="shared" si="4"/>
        <v>60</v>
      </c>
      <c r="G97" s="94">
        <f t="shared" si="5"/>
        <v>90</v>
      </c>
      <c r="H97" s="95">
        <f>IF(F97=1,VLOOKUP($B97,'Tổng hợp'!$A:$S,2,0),
IF(F97=7,VLOOKUP($B97,'Tổng hợp'!$A:$S,3,0),
IF(F97=14,VLOOKUP($B97,'Tổng hợp'!$A:$T,4,0),
IF(F97=30,VLOOKUP($B97,'Tổng hợp'!$A:$T,5,0),
IF(F97=60,VLOOKUP($B97,'Tổng hợp'!$A:$T,6,0),
IF(F97=90,VLOOKUP($B97,'Tổng hợp'!$A:$T,7,0),
IF(F97=180,VLOOKUP($B97,'Tổng hợp'!$A:$T,8,0),
IF(F97=270,VLOOKUP($B97,'Tổng hợp'!$A:$T,9,0),
IF(F97=365,VLOOKUP($B97,'Tổng hợp'!$A:$S,10,0),
IF(F97=730,VLOOKUP($B97,'Tổng hợp'!$A:$S,11,0),
IF(F97=1095,VLOOKUP($B97,'Tổng hợp'!$A:$S,12,0),
IF(F97=1460,VLOOKUP($B97,'Tổng hợp'!$A:$S,13,0),
IF(F97=1825,VLOOKUP($B97,'Tổng hợp'!$A:$S,14,0),
IF(F97=2555,VLOOKUP($B97,'Tổng hợp'!$A:$S,15,0),
IF(F97=3650,VLOOKUP($B97,'Tổng hợp'!$A:$S,16,0),
IF(F97=5475,VLOOKUP($B97,'Tổng hợp'!$A:$S,17,0),
IF(F97=7300,VLOOKUP($B97,'Tổng hợp'!$A:$S,18,0),
IF(F97=10950,VLOOKUP($B97,'Tổng hợp'!$A:$S,19,0),
""))))))))))))))))))</f>
        <v>0.01902857143</v>
      </c>
      <c r="I97" s="95">
        <f>IF(G97=1,VLOOKUP($B97,'Tổng hợp'!$A:$S,2,0),
IF(G97=7,VLOOKUP($B97,'Tổng hợp'!$A:$S,3,0),
IF(G97=14,VLOOKUP($B97,'Tổng hợp'!$A:$T,4,0),
IF(G97=30,VLOOKUP($B97,'Tổng hợp'!$A:$T,5,0),
IF(G97=60,VLOOKUP($B97,'Tổng hợp'!$A:$T,6,0),
IF(G97=90,VLOOKUP($B97,'Tổng hợp'!$A:$T,7,0),
IF(G97=180,VLOOKUP($B97,'Tổng hợp'!$A:$T,8,0),
IF(G97=270,VLOOKUP($B97,'Tổng hợp'!$A:$T,9,0),
IF(G97=365,VLOOKUP($B97,'Tổng hợp'!$A:$S,10,0),
IF(G97=730,VLOOKUP($B97,'Tổng hợp'!$A:$S,11,0),
IF(G97=1095,VLOOKUP($B97,'Tổng hợp'!$A:$S,12,0),
IF(G97=1460,VLOOKUP($B97,'Tổng hợp'!$A:$S,13,0),
IF(G97=1825,VLOOKUP($B97,'Tổng hợp'!$A:$S,14,0),
IF(G97=2555,VLOOKUP($B97,'Tổng hợp'!$A:$S,15,0),
IF(G97=3650,VLOOKUP($B97,'Tổng hợp'!$A:$S,16,0),
IF(G97=5475,VLOOKUP($B97,'Tổng hợp'!$A:$S,17,0),
IF(G97=7300,VLOOKUP($B97,'Tổng hợp'!$A:$S,18,0),
IF(G97=10950,VLOOKUP($B97,'Tổng hợp'!$A:$S,19,0),
""))))))))))))))))))</f>
        <v>0.01909904762</v>
      </c>
      <c r="J97" s="95">
        <f t="shared" si="6"/>
        <v>0.07039495238</v>
      </c>
      <c r="K97" s="95">
        <f t="shared" si="7"/>
        <v>-0.002526569848</v>
      </c>
      <c r="L97" s="95">
        <f t="shared" si="8"/>
        <v>0.07006338446</v>
      </c>
      <c r="M97" s="96">
        <f t="shared" si="9"/>
        <v>3445877464</v>
      </c>
      <c r="N97" s="92" t="b">
        <f t="shared" si="10"/>
        <v>0</v>
      </c>
      <c r="O97" s="93">
        <f t="shared" si="11"/>
        <v>-45728</v>
      </c>
      <c r="P97" s="94">
        <f t="shared" si="12"/>
        <v>0</v>
      </c>
      <c r="Q97" s="94">
        <f t="shared" si="13"/>
        <v>1</v>
      </c>
      <c r="R97" s="95" t="str">
        <f t="shared" si="14"/>
        <v/>
      </c>
      <c r="S97" s="95">
        <f>IF(Q97=1,VLOOKUP($B97,'Tổng hợp'!$A:$S,2,0),
IF(Q97=7,VLOOKUP($B97,'Tổng hợp'!$A:$S,3,0),
IF(Q97=14,VLOOKUP($B97,'Tổng hợp'!$A:$T,4,0),
IF(Q97=30,VLOOKUP($B97,'Tổng hợp'!$A:$T,5,0),
IF(Q97=60,VLOOKUP($B97,'Tổng hợp'!$A:$T,6,0),
IF(Q97=90,VLOOKUP($B97,'Tổng hợp'!$A:$T,7,0),
IF(Q97=180,VLOOKUP($B97,'Tổng hợp'!$A:$T,8,0),
IF(Q97=270,VLOOKUP($B97,'Tổng hợp'!$A:$T,9,0),
IF(Q97=365,VLOOKUP($B97,'Tổng hợp'!$A:$S,10,0),
IF(Q97=730,VLOOKUP($B97,'Tổng hợp'!$A:$S,11,0),
IF(Q97=1095,VLOOKUP($B97,'Tổng hợp'!$A:$S,12,0),
IF(Q97=1460,VLOOKUP($B97,'Tổng hợp'!$A:$S,13,0),
IF(Q97=1825,VLOOKUP($B97,'Tổng hợp'!$A:$S,14,0),
IF(Q97=2555,VLOOKUP($B97,'Tổng hợp'!$A:$S,15,0),
IF(Q97=3650,VLOOKUP($B97,'Tổng hợp'!$A:$S,16,0),
IF(Q97=5475,VLOOKUP($B97,'Tổng hợp'!$A:$S,17,0),
IF(Q97=7300,VLOOKUP($B97,'Tổng hợp'!$A:$S,18,0),
IF(Q97=10950,VLOOKUP($B97,'Tổng hợp'!$A:$S,19,0),
""))))))))))))))))))</f>
        <v>0.02036761905</v>
      </c>
      <c r="T97" s="95">
        <f t="shared" si="15"/>
        <v>0.05131</v>
      </c>
      <c r="U97" s="95">
        <f t="shared" si="28"/>
        <v>0</v>
      </c>
      <c r="V97" s="95">
        <f t="shared" si="16"/>
        <v>0.07024062831</v>
      </c>
      <c r="W97" s="96">
        <f t="shared" si="17"/>
        <v>0</v>
      </c>
      <c r="X97" s="92">
        <f t="shared" si="18"/>
        <v>45812</v>
      </c>
      <c r="Y97" s="93">
        <f t="shared" si="19"/>
        <v>198</v>
      </c>
      <c r="Z97" s="94">
        <f t="shared" si="20"/>
        <v>180</v>
      </c>
      <c r="AA97" s="94">
        <f t="shared" si="21"/>
        <v>270</v>
      </c>
      <c r="AB97" s="95">
        <f>IF(Z97=1,VLOOKUP($B97,'Tổng hợp'!$A:$S,2,0),
IF(Z97=7,VLOOKUP($B97,'Tổng hợp'!$A:$S,3,0),
IF(Z97=14,VLOOKUP($B97,'Tổng hợp'!$A:$T,4,0),
IF(Z97=30,VLOOKUP($B97,'Tổng hợp'!$A:$T,5,0),
IF(Z97=60,VLOOKUP($B97,'Tổng hợp'!$A:$T,6,0),
IF(Z97=90,VLOOKUP($B97,'Tổng hợp'!$A:$T,7,0),
IF(Z97=180,VLOOKUP($B97,'Tổng hợp'!$A:$T,8,0),
IF(Z97=270,VLOOKUP($B97,'Tổng hợp'!$A:$T,9,0),
IF(Z97=365,VLOOKUP($B97,'Tổng hợp'!$A:$S,10,0),
IF(Z97=730,VLOOKUP($B97,'Tổng hợp'!$A:$S,11,0),
IF(Z97=1095,VLOOKUP($B97,'Tổng hợp'!$A:$S,12,0),
IF(Z97=1460,VLOOKUP($B97,'Tổng hợp'!$A:$S,13,0),
IF(Z97=1825,VLOOKUP($B97,'Tổng hợp'!$A:$S,14,0),
IF(Z97=2555,VLOOKUP($B97,'Tổng hợp'!$A:$S,15,0),
IF(Z97=3650,VLOOKUP($B97,'Tổng hợp'!$A:$S,16,0),
IF(Z97=5475,VLOOKUP($B97,'Tổng hợp'!$A:$S,17,0),
IF(Z97=7300,VLOOKUP($B97,'Tổng hợp'!$A:$S,18,0),
IF(Z97=10950,VLOOKUP($B97,'Tổng hợp'!$A:$S,19,0),
""))))))))))))))))))</f>
        <v>0.01842952381</v>
      </c>
      <c r="AC97" s="95">
        <f>IF(AA97=1,VLOOKUP($B97,'Tổng hợp'!$A:$S,2,0),
IF(AA97=7,VLOOKUP($B97,'Tổng hợp'!$A:$S,3,0),
IF(AA97=14,VLOOKUP($B97,'Tổng hợp'!$A:$T,4,0),
IF(AA97=30,VLOOKUP($B97,'Tổng hợp'!$A:$T,5,0),
IF(AA97=60,VLOOKUP($B97,'Tổng hợp'!$A:$T,6,0),
IF(AA97=90,VLOOKUP($B97,'Tổng hợp'!$A:$T,7,0),
IF(AA97=180,VLOOKUP($B97,'Tổng hợp'!$A:$T,8,0),
IF(AA97=270,VLOOKUP($B97,'Tổng hợp'!$A:$T,9,0),
IF(AA97=365,VLOOKUP($B97,'Tổng hợp'!$A:$S,10,0),
IF(AA97=730,VLOOKUP($B97,'Tổng hợp'!$A:$S,11,0),
IF(AA97=1095,VLOOKUP($B97,'Tổng hợp'!$A:$S,12,0),
IF(AA97=1460,VLOOKUP($B97,'Tổng hợp'!$A:$S,13,0),
IF(AA97=1825,VLOOKUP($B97,'Tổng hợp'!$A:$S,14,0),
IF(AA97=2555,VLOOKUP($B97,'Tổng hợp'!$A:$S,15,0),
IF(AA97=3650,VLOOKUP($B97,'Tổng hợp'!$A:$S,16,0),
IF(AA97=5475,VLOOKUP($B97,'Tổng hợp'!$A:$S,17,0),
IF(AA97=7300,VLOOKUP($B97,'Tổng hợp'!$A:$S,18,0),
IF(AA97=10950,VLOOKUP($B97,'Tổng hợp'!$A:$S,19,0),
""))))))))))))))))))</f>
        <v>0.0184647619</v>
      </c>
      <c r="AD97" s="95">
        <f t="shared" si="22"/>
        <v>0.06974657143</v>
      </c>
      <c r="AE97" s="95">
        <f t="shared" si="23"/>
        <v>-0.006359206189</v>
      </c>
      <c r="AF97" s="95">
        <f t="shared" si="24"/>
        <v>0.06979537091</v>
      </c>
      <c r="AG97" s="96">
        <f t="shared" si="25"/>
        <v>48203144520</v>
      </c>
      <c r="AH97" s="97">
        <f t="shared" si="26"/>
        <v>51649021985</v>
      </c>
      <c r="AI97" s="96">
        <f t="shared" si="27"/>
        <v>-1021668741</v>
      </c>
      <c r="AJ97" s="9"/>
      <c r="AK97" s="12"/>
    </row>
    <row r="98" ht="16.5" customHeight="1">
      <c r="A98" s="90">
        <v>79.0</v>
      </c>
      <c r="B98" s="91">
        <f>HLOOKUP(B97,VBMA!$A:$A,VLOOKUP(B97,VBMA!A:AF,32,0) +1)</f>
        <v>45611</v>
      </c>
      <c r="C98" s="92">
        <f t="shared" si="1"/>
        <v>45812</v>
      </c>
      <c r="D98" s="92">
        <f t="shared" si="2"/>
        <v>45812</v>
      </c>
      <c r="E98" s="93">
        <f t="shared" si="3"/>
        <v>84</v>
      </c>
      <c r="F98" s="94">
        <f t="shared" si="4"/>
        <v>60</v>
      </c>
      <c r="G98" s="94">
        <f t="shared" si="5"/>
        <v>90</v>
      </c>
      <c r="H98" s="95">
        <f>IF(F98=1,VLOOKUP($B98,'Tổng hợp'!$A:$S,2,0),
IF(F98=7,VLOOKUP($B98,'Tổng hợp'!$A:$S,3,0),
IF(F98=14,VLOOKUP($B98,'Tổng hợp'!$A:$T,4,0),
IF(F98=30,VLOOKUP($B98,'Tổng hợp'!$A:$T,5,0),
IF(F98=60,VLOOKUP($B98,'Tổng hợp'!$A:$T,6,0),
IF(F98=90,VLOOKUP($B98,'Tổng hợp'!$A:$T,7,0),
IF(F98=180,VLOOKUP($B98,'Tổng hợp'!$A:$T,8,0),
IF(F98=270,VLOOKUP($B98,'Tổng hợp'!$A:$T,9,0),
IF(F98=365,VLOOKUP($B98,'Tổng hợp'!$A:$S,10,0),
IF(F98=730,VLOOKUP($B98,'Tổng hợp'!$A:$S,11,0),
IF(F98=1095,VLOOKUP($B98,'Tổng hợp'!$A:$S,12,0),
IF(F98=1460,VLOOKUP($B98,'Tổng hợp'!$A:$S,13,0),
IF(F98=1825,VLOOKUP($B98,'Tổng hợp'!$A:$S,14,0),
IF(F98=2555,VLOOKUP($B98,'Tổng hợp'!$A:$S,15,0),
IF(F98=3650,VLOOKUP($B98,'Tổng hợp'!$A:$S,16,0),
IF(F98=5475,VLOOKUP($B98,'Tổng hợp'!$A:$S,17,0),
IF(F98=7300,VLOOKUP($B98,'Tổng hợp'!$A:$S,18,0),
IF(F98=10950,VLOOKUP($B98,'Tổng hợp'!$A:$S,19,0),
""))))))))))))))))))</f>
        <v>0.01914785992</v>
      </c>
      <c r="I98" s="95">
        <f>IF(G98=1,VLOOKUP($B98,'Tổng hợp'!$A:$S,2,0),
IF(G98=7,VLOOKUP($B98,'Tổng hợp'!$A:$S,3,0),
IF(G98=14,VLOOKUP($B98,'Tổng hợp'!$A:$T,4,0),
IF(G98=30,VLOOKUP($B98,'Tổng hợp'!$A:$T,5,0),
IF(G98=60,VLOOKUP($B98,'Tổng hợp'!$A:$T,6,0),
IF(G98=90,VLOOKUP($B98,'Tổng hợp'!$A:$T,7,0),
IF(G98=180,VLOOKUP($B98,'Tổng hợp'!$A:$T,8,0),
IF(G98=270,VLOOKUP($B98,'Tổng hợp'!$A:$T,9,0),
IF(G98=365,VLOOKUP($B98,'Tổng hợp'!$A:$S,10,0),
IF(G98=730,VLOOKUP($B98,'Tổng hợp'!$A:$S,11,0),
IF(G98=1095,VLOOKUP($B98,'Tổng hợp'!$A:$S,12,0),
IF(G98=1460,VLOOKUP($B98,'Tổng hợp'!$A:$S,13,0),
IF(G98=1825,VLOOKUP($B98,'Tổng hợp'!$A:$S,14,0),
IF(G98=2555,VLOOKUP($B98,'Tổng hợp'!$A:$S,15,0),
IF(G98=3650,VLOOKUP($B98,'Tổng hợp'!$A:$S,16,0),
IF(G98=5475,VLOOKUP($B98,'Tổng hợp'!$A:$S,17,0),
IF(G98=7300,VLOOKUP($B98,'Tổng hợp'!$A:$S,18,0),
IF(G98=10950,VLOOKUP($B98,'Tổng hợp'!$A:$S,19,0),
""))))))))))))))))))</f>
        <v>0.01929182879</v>
      </c>
      <c r="J98" s="95">
        <f t="shared" si="6"/>
        <v>0.07057303502</v>
      </c>
      <c r="K98" s="95">
        <f t="shared" si="7"/>
        <v>0.002851034894</v>
      </c>
      <c r="L98" s="95">
        <f t="shared" si="8"/>
        <v>0.07044117253</v>
      </c>
      <c r="M98" s="96">
        <f t="shared" si="9"/>
        <v>3445597546</v>
      </c>
      <c r="N98" s="92" t="b">
        <f t="shared" si="10"/>
        <v>0</v>
      </c>
      <c r="O98" s="93">
        <f t="shared" si="11"/>
        <v>-45728</v>
      </c>
      <c r="P98" s="94">
        <f t="shared" si="12"/>
        <v>0</v>
      </c>
      <c r="Q98" s="94">
        <f t="shared" si="13"/>
        <v>1</v>
      </c>
      <c r="R98" s="95" t="str">
        <f t="shared" si="14"/>
        <v/>
      </c>
      <c r="S98" s="95">
        <f>IF(Q98=1,VLOOKUP($B98,'Tổng hợp'!$A:$S,2,0),
IF(Q98=7,VLOOKUP($B98,'Tổng hợp'!$A:$S,3,0),
IF(Q98=14,VLOOKUP($B98,'Tổng hợp'!$A:$T,4,0),
IF(Q98=30,VLOOKUP($B98,'Tổng hợp'!$A:$T,5,0),
IF(Q98=60,VLOOKUP($B98,'Tổng hợp'!$A:$T,6,0),
IF(Q98=90,VLOOKUP($B98,'Tổng hợp'!$A:$T,7,0),
IF(Q98=180,VLOOKUP($B98,'Tổng hợp'!$A:$T,8,0),
IF(Q98=270,VLOOKUP($B98,'Tổng hợp'!$A:$T,9,0),
IF(Q98=365,VLOOKUP($B98,'Tổng hợp'!$A:$S,10,0),
IF(Q98=730,VLOOKUP($B98,'Tổng hợp'!$A:$S,11,0),
IF(Q98=1095,VLOOKUP($B98,'Tổng hợp'!$A:$S,12,0),
IF(Q98=1460,VLOOKUP($B98,'Tổng hợp'!$A:$S,13,0),
IF(Q98=1825,VLOOKUP($B98,'Tổng hợp'!$A:$S,14,0),
IF(Q98=2555,VLOOKUP($B98,'Tổng hợp'!$A:$S,15,0),
IF(Q98=3650,VLOOKUP($B98,'Tổng hợp'!$A:$S,16,0),
IF(Q98=5475,VLOOKUP($B98,'Tổng hợp'!$A:$S,17,0),
IF(Q98=7300,VLOOKUP($B98,'Tổng hợp'!$A:$S,18,0),
IF(Q98=10950,VLOOKUP($B98,'Tổng hợp'!$A:$S,19,0),
""))))))))))))))))))</f>
        <v>0.02080350195</v>
      </c>
      <c r="T98" s="95">
        <f t="shared" si="15"/>
        <v>0.05131</v>
      </c>
      <c r="U98" s="95">
        <f t="shared" si="28"/>
        <v>0</v>
      </c>
      <c r="V98" s="95">
        <f t="shared" si="16"/>
        <v>0.07024062831</v>
      </c>
      <c r="W98" s="96">
        <f t="shared" si="17"/>
        <v>0</v>
      </c>
      <c r="X98" s="92">
        <f t="shared" si="18"/>
        <v>45812</v>
      </c>
      <c r="Y98" s="93">
        <f t="shared" si="19"/>
        <v>201</v>
      </c>
      <c r="Z98" s="94">
        <f t="shared" si="20"/>
        <v>180</v>
      </c>
      <c r="AA98" s="94">
        <f t="shared" si="21"/>
        <v>270</v>
      </c>
      <c r="AB98" s="95">
        <f>IF(Z98=1,VLOOKUP($B98,'Tổng hợp'!$A:$S,2,0),
IF(Z98=7,VLOOKUP($B98,'Tổng hợp'!$A:$S,3,0),
IF(Z98=14,VLOOKUP($B98,'Tổng hợp'!$A:$T,4,0),
IF(Z98=30,VLOOKUP($B98,'Tổng hợp'!$A:$T,5,0),
IF(Z98=60,VLOOKUP($B98,'Tổng hợp'!$A:$T,6,0),
IF(Z98=90,VLOOKUP($B98,'Tổng hợp'!$A:$T,7,0),
IF(Z98=180,VLOOKUP($B98,'Tổng hợp'!$A:$T,8,0),
IF(Z98=270,VLOOKUP($B98,'Tổng hợp'!$A:$T,9,0),
IF(Z98=365,VLOOKUP($B98,'Tổng hợp'!$A:$S,10,0),
IF(Z98=730,VLOOKUP($B98,'Tổng hợp'!$A:$S,11,0),
IF(Z98=1095,VLOOKUP($B98,'Tổng hợp'!$A:$S,12,0),
IF(Z98=1460,VLOOKUP($B98,'Tổng hợp'!$A:$S,13,0),
IF(Z98=1825,VLOOKUP($B98,'Tổng hợp'!$A:$S,14,0),
IF(Z98=2555,VLOOKUP($B98,'Tổng hợp'!$A:$S,15,0),
IF(Z98=3650,VLOOKUP($B98,'Tổng hợp'!$A:$S,16,0),
IF(Z98=5475,VLOOKUP($B98,'Tổng hợp'!$A:$S,17,0),
IF(Z98=7300,VLOOKUP($B98,'Tổng hợp'!$A:$S,18,0),
IF(Z98=10950,VLOOKUP($B98,'Tổng hợp'!$A:$S,19,0),
""))))))))))))))))))</f>
        <v>0.01893190661</v>
      </c>
      <c r="AC98" s="95">
        <f>IF(AA98=1,VLOOKUP($B98,'Tổng hợp'!$A:$S,2,0),
IF(AA98=7,VLOOKUP($B98,'Tổng hợp'!$A:$S,3,0),
IF(AA98=14,VLOOKUP($B98,'Tổng hợp'!$A:$T,4,0),
IF(AA98=30,VLOOKUP($B98,'Tổng hợp'!$A:$T,5,0),
IF(AA98=60,VLOOKUP($B98,'Tổng hợp'!$A:$T,6,0),
IF(AA98=90,VLOOKUP($B98,'Tổng hợp'!$A:$T,7,0),
IF(AA98=180,VLOOKUP($B98,'Tổng hợp'!$A:$T,8,0),
IF(AA98=270,VLOOKUP($B98,'Tổng hợp'!$A:$T,9,0),
IF(AA98=365,VLOOKUP($B98,'Tổng hợp'!$A:$S,10,0),
IF(AA98=730,VLOOKUP($B98,'Tổng hợp'!$A:$S,11,0),
IF(AA98=1095,VLOOKUP($B98,'Tổng hợp'!$A:$S,12,0),
IF(AA98=1460,VLOOKUP($B98,'Tổng hợp'!$A:$S,13,0),
IF(AA98=1825,VLOOKUP($B98,'Tổng hợp'!$A:$S,14,0),
IF(AA98=2555,VLOOKUP($B98,'Tổng hợp'!$A:$S,15,0),
IF(AA98=3650,VLOOKUP($B98,'Tổng hợp'!$A:$S,16,0),
IF(AA98=5475,VLOOKUP($B98,'Tổng hợp'!$A:$S,17,0),
IF(AA98=7300,VLOOKUP($B98,'Tổng hợp'!$A:$S,18,0),
IF(AA98=10950,VLOOKUP($B98,'Tổng hợp'!$A:$S,19,0),
""))))))))))))))))))</f>
        <v>0.01871595331</v>
      </c>
      <c r="AD98" s="95">
        <f t="shared" si="22"/>
        <v>0.07019151751</v>
      </c>
      <c r="AE98" s="95">
        <f t="shared" si="23"/>
        <v>0.0009868051278</v>
      </c>
      <c r="AF98" s="95">
        <f t="shared" si="24"/>
        <v>0.07030997633</v>
      </c>
      <c r="AG98" s="96">
        <f t="shared" si="25"/>
        <v>48163664984</v>
      </c>
      <c r="AH98" s="97">
        <f t="shared" si="26"/>
        <v>51609262531</v>
      </c>
      <c r="AI98" s="96">
        <f t="shared" si="27"/>
        <v>-1061428195</v>
      </c>
      <c r="AJ98" s="9"/>
      <c r="AK98" s="12"/>
    </row>
    <row r="99" ht="16.5" customHeight="1">
      <c r="A99" s="90">
        <v>80.0</v>
      </c>
      <c r="B99" s="91">
        <f>HLOOKUP(B98,VBMA!$A:$A,VLOOKUP(B98,VBMA!A:AF,32,0) +1)</f>
        <v>45610</v>
      </c>
      <c r="C99" s="92">
        <f t="shared" si="1"/>
        <v>45812</v>
      </c>
      <c r="D99" s="92">
        <f t="shared" si="2"/>
        <v>45812</v>
      </c>
      <c r="E99" s="93">
        <f t="shared" si="3"/>
        <v>84</v>
      </c>
      <c r="F99" s="94">
        <f t="shared" si="4"/>
        <v>60</v>
      </c>
      <c r="G99" s="94">
        <f t="shared" si="5"/>
        <v>90</v>
      </c>
      <c r="H99" s="95">
        <f>IF(F99=1,VLOOKUP($B99,'Tổng hợp'!$A:$S,2,0),
IF(F99=7,VLOOKUP($B99,'Tổng hợp'!$A:$S,3,0),
IF(F99=14,VLOOKUP($B99,'Tổng hợp'!$A:$T,4,0),
IF(F99=30,VLOOKUP($B99,'Tổng hợp'!$A:$T,5,0),
IF(F99=60,VLOOKUP($B99,'Tổng hợp'!$A:$T,6,0),
IF(F99=90,VLOOKUP($B99,'Tổng hợp'!$A:$T,7,0),
IF(F99=180,VLOOKUP($B99,'Tổng hợp'!$A:$T,8,0),
IF(F99=270,VLOOKUP($B99,'Tổng hợp'!$A:$T,9,0),
IF(F99=365,VLOOKUP($B99,'Tổng hợp'!$A:$S,10,0),
IF(F99=730,VLOOKUP($B99,'Tổng hợp'!$A:$S,11,0),
IF(F99=1095,VLOOKUP($B99,'Tổng hợp'!$A:$S,12,0),
IF(F99=1460,VLOOKUP($B99,'Tổng hợp'!$A:$S,13,0),
IF(F99=1825,VLOOKUP($B99,'Tổng hợp'!$A:$S,14,0),
IF(F99=2555,VLOOKUP($B99,'Tổng hợp'!$A:$S,15,0),
IF(F99=3650,VLOOKUP($B99,'Tổng hợp'!$A:$S,16,0),
IF(F99=5475,VLOOKUP($B99,'Tổng hợp'!$A:$S,17,0),
IF(F99=7300,VLOOKUP($B99,'Tổng hợp'!$A:$S,18,0),
IF(F99=10950,VLOOKUP($B99,'Tổng hợp'!$A:$S,19,0),
""))))))))))))))))))</f>
        <v>0.01889134615</v>
      </c>
      <c r="I99" s="95">
        <f>IF(G99=1,VLOOKUP($B99,'Tổng hợp'!$A:$S,2,0),
IF(G99=7,VLOOKUP($B99,'Tổng hợp'!$A:$S,3,0),
IF(G99=14,VLOOKUP($B99,'Tổng hợp'!$A:$T,4,0),
IF(G99=30,VLOOKUP($B99,'Tổng hợp'!$A:$T,5,0),
IF(G99=60,VLOOKUP($B99,'Tổng hợp'!$A:$T,6,0),
IF(G99=90,VLOOKUP($B99,'Tổng hợp'!$A:$T,7,0),
IF(G99=180,VLOOKUP($B99,'Tổng hợp'!$A:$T,8,0),
IF(G99=270,VLOOKUP($B99,'Tổng hợp'!$A:$T,9,0),
IF(G99=365,VLOOKUP($B99,'Tổng hợp'!$A:$S,10,0),
IF(G99=730,VLOOKUP($B99,'Tổng hợp'!$A:$S,11,0),
IF(G99=1095,VLOOKUP($B99,'Tổng hợp'!$A:$S,12,0),
IF(G99=1460,VLOOKUP($B99,'Tổng hợp'!$A:$S,13,0),
IF(G99=1825,VLOOKUP($B99,'Tổng hợp'!$A:$S,14,0),
IF(G99=2555,VLOOKUP($B99,'Tổng hợp'!$A:$S,15,0),
IF(G99=3650,VLOOKUP($B99,'Tổng hợp'!$A:$S,16,0),
IF(G99=5475,VLOOKUP($B99,'Tổng hợp'!$A:$S,17,0),
IF(G99=7300,VLOOKUP($B99,'Tổng hợp'!$A:$S,18,0),
IF(G99=10950,VLOOKUP($B99,'Tổng hợp'!$A:$S,19,0),
""))))))))))))))))))</f>
        <v>0.01910480769</v>
      </c>
      <c r="J99" s="95">
        <f t="shared" si="6"/>
        <v>0.07037211538</v>
      </c>
      <c r="K99" s="95">
        <f t="shared" si="7"/>
        <v>-0.001066141076</v>
      </c>
      <c r="L99" s="95">
        <f t="shared" si="8"/>
        <v>0.07016578179</v>
      </c>
      <c r="M99" s="96">
        <f t="shared" si="9"/>
        <v>3445801582</v>
      </c>
      <c r="N99" s="92" t="b">
        <f t="shared" si="10"/>
        <v>0</v>
      </c>
      <c r="O99" s="93">
        <f t="shared" si="11"/>
        <v>-45728</v>
      </c>
      <c r="P99" s="94">
        <f t="shared" si="12"/>
        <v>0</v>
      </c>
      <c r="Q99" s="94">
        <f t="shared" si="13"/>
        <v>1</v>
      </c>
      <c r="R99" s="95" t="str">
        <f t="shared" si="14"/>
        <v/>
      </c>
      <c r="S99" s="95">
        <f>IF(Q99=1,VLOOKUP($B99,'Tổng hợp'!$A:$S,2,0),
IF(Q99=7,VLOOKUP($B99,'Tổng hợp'!$A:$S,3,0),
IF(Q99=14,VLOOKUP($B99,'Tổng hợp'!$A:$T,4,0),
IF(Q99=30,VLOOKUP($B99,'Tổng hợp'!$A:$T,5,0),
IF(Q99=60,VLOOKUP($B99,'Tổng hợp'!$A:$T,6,0),
IF(Q99=90,VLOOKUP($B99,'Tổng hợp'!$A:$T,7,0),
IF(Q99=180,VLOOKUP($B99,'Tổng hợp'!$A:$T,8,0),
IF(Q99=270,VLOOKUP($B99,'Tổng hợp'!$A:$T,9,0),
IF(Q99=365,VLOOKUP($B99,'Tổng hợp'!$A:$S,10,0),
IF(Q99=730,VLOOKUP($B99,'Tổng hợp'!$A:$S,11,0),
IF(Q99=1095,VLOOKUP($B99,'Tổng hợp'!$A:$S,12,0),
IF(Q99=1460,VLOOKUP($B99,'Tổng hợp'!$A:$S,13,0),
IF(Q99=1825,VLOOKUP($B99,'Tổng hợp'!$A:$S,14,0),
IF(Q99=2555,VLOOKUP($B99,'Tổng hợp'!$A:$S,15,0),
IF(Q99=3650,VLOOKUP($B99,'Tổng hợp'!$A:$S,16,0),
IF(Q99=5475,VLOOKUP($B99,'Tổng hợp'!$A:$S,17,0),
IF(Q99=7300,VLOOKUP($B99,'Tổng hợp'!$A:$S,18,0),
IF(Q99=10950,VLOOKUP($B99,'Tổng hợp'!$A:$S,19,0),
""))))))))))))))))))</f>
        <v>0.01992307692</v>
      </c>
      <c r="T99" s="95">
        <f t="shared" si="15"/>
        <v>0.05131</v>
      </c>
      <c r="U99" s="95">
        <f t="shared" si="28"/>
        <v>0</v>
      </c>
      <c r="V99" s="95">
        <f t="shared" si="16"/>
        <v>0.07024062831</v>
      </c>
      <c r="W99" s="96">
        <f t="shared" si="17"/>
        <v>0</v>
      </c>
      <c r="X99" s="92">
        <f t="shared" si="18"/>
        <v>45812</v>
      </c>
      <c r="Y99" s="93">
        <f t="shared" si="19"/>
        <v>202</v>
      </c>
      <c r="Z99" s="94">
        <f t="shared" si="20"/>
        <v>180</v>
      </c>
      <c r="AA99" s="94">
        <f t="shared" si="21"/>
        <v>270</v>
      </c>
      <c r="AB99" s="95">
        <f>IF(Z99=1,VLOOKUP($B99,'Tổng hợp'!$A:$S,2,0),
IF(Z99=7,VLOOKUP($B99,'Tổng hợp'!$A:$S,3,0),
IF(Z99=14,VLOOKUP($B99,'Tổng hợp'!$A:$T,4,0),
IF(Z99=30,VLOOKUP($B99,'Tổng hợp'!$A:$T,5,0),
IF(Z99=60,VLOOKUP($B99,'Tổng hợp'!$A:$T,6,0),
IF(Z99=90,VLOOKUP($B99,'Tổng hợp'!$A:$T,7,0),
IF(Z99=180,VLOOKUP($B99,'Tổng hợp'!$A:$T,8,0),
IF(Z99=270,VLOOKUP($B99,'Tổng hợp'!$A:$T,9,0),
IF(Z99=365,VLOOKUP($B99,'Tổng hợp'!$A:$S,10,0),
IF(Z99=730,VLOOKUP($B99,'Tổng hợp'!$A:$S,11,0),
IF(Z99=1095,VLOOKUP($B99,'Tổng hợp'!$A:$S,12,0),
IF(Z99=1460,VLOOKUP($B99,'Tổng hợp'!$A:$S,13,0),
IF(Z99=1825,VLOOKUP($B99,'Tổng hợp'!$A:$S,14,0),
IF(Z99=2555,VLOOKUP($B99,'Tổng hợp'!$A:$S,15,0),
IF(Z99=3650,VLOOKUP($B99,'Tổng hợp'!$A:$S,16,0),
IF(Z99=5475,VLOOKUP($B99,'Tổng hợp'!$A:$S,17,0),
IF(Z99=7300,VLOOKUP($B99,'Tổng hợp'!$A:$S,18,0),
IF(Z99=10950,VLOOKUP($B99,'Tổng hợp'!$A:$S,19,0),
""))))))))))))))))))</f>
        <v>0.01885576923</v>
      </c>
      <c r="AC99" s="95">
        <f>IF(AA99=1,VLOOKUP($B99,'Tổng hợp'!$A:$S,2,0),
IF(AA99=7,VLOOKUP($B99,'Tổng hợp'!$A:$S,3,0),
IF(AA99=14,VLOOKUP($B99,'Tổng hợp'!$A:$T,4,0),
IF(AA99=30,VLOOKUP($B99,'Tổng hợp'!$A:$T,5,0),
IF(AA99=60,VLOOKUP($B99,'Tổng hợp'!$A:$T,6,0),
IF(AA99=90,VLOOKUP($B99,'Tổng hợp'!$A:$T,7,0),
IF(AA99=180,VLOOKUP($B99,'Tổng hợp'!$A:$T,8,0),
IF(AA99=270,VLOOKUP($B99,'Tổng hợp'!$A:$T,9,0),
IF(AA99=365,VLOOKUP($B99,'Tổng hợp'!$A:$S,10,0),
IF(AA99=730,VLOOKUP($B99,'Tổng hợp'!$A:$S,11,0),
IF(AA99=1095,VLOOKUP($B99,'Tổng hợp'!$A:$S,12,0),
IF(AA99=1460,VLOOKUP($B99,'Tổng hợp'!$A:$S,13,0),
IF(AA99=1825,VLOOKUP($B99,'Tổng hợp'!$A:$S,14,0),
IF(AA99=2555,VLOOKUP($B99,'Tổng hợp'!$A:$S,15,0),
IF(AA99=3650,VLOOKUP($B99,'Tổng hợp'!$A:$S,16,0),
IF(AA99=5475,VLOOKUP($B99,'Tổng hợp'!$A:$S,17,0),
IF(AA99=7300,VLOOKUP($B99,'Tổng hợp'!$A:$S,18,0),
IF(AA99=10950,VLOOKUP($B99,'Tổng hợp'!$A:$S,19,0),
""))))))))))))))))))</f>
        <v>0.01867788462</v>
      </c>
      <c r="AD99" s="95">
        <f t="shared" si="22"/>
        <v>0.07012228632</v>
      </c>
      <c r="AE99" s="95">
        <f t="shared" si="23"/>
        <v>-0.0009499437621</v>
      </c>
      <c r="AF99" s="95">
        <f t="shared" si="24"/>
        <v>0.07017393534</v>
      </c>
      <c r="AG99" s="96">
        <f t="shared" si="25"/>
        <v>48158087347</v>
      </c>
      <c r="AH99" s="97">
        <f t="shared" si="26"/>
        <v>51603888929</v>
      </c>
      <c r="AI99" s="96">
        <f t="shared" si="27"/>
        <v>-1066801796</v>
      </c>
      <c r="AJ99" s="9"/>
      <c r="AK99" s="12"/>
    </row>
    <row r="100" ht="16.5" customHeight="1">
      <c r="A100" s="90">
        <v>81.0</v>
      </c>
      <c r="B100" s="91">
        <f>HLOOKUP(B99,VBMA!$A:$A,VLOOKUP(B99,VBMA!A:AF,32,0) +1)</f>
        <v>45609</v>
      </c>
      <c r="C100" s="92">
        <f t="shared" si="1"/>
        <v>45812</v>
      </c>
      <c r="D100" s="92">
        <f t="shared" si="2"/>
        <v>45812</v>
      </c>
      <c r="E100" s="93">
        <f t="shared" si="3"/>
        <v>84</v>
      </c>
      <c r="F100" s="94">
        <f t="shared" si="4"/>
        <v>60</v>
      </c>
      <c r="G100" s="94">
        <f t="shared" si="5"/>
        <v>90</v>
      </c>
      <c r="H100" s="95">
        <f>IF(F100=1,VLOOKUP($B100,'Tổng hợp'!$A:$S,2,0),
IF(F100=7,VLOOKUP($B100,'Tổng hợp'!$A:$S,3,0),
IF(F100=14,VLOOKUP($B100,'Tổng hợp'!$A:$T,4,0),
IF(F100=30,VLOOKUP($B100,'Tổng hợp'!$A:$T,5,0),
IF(F100=60,VLOOKUP($B100,'Tổng hợp'!$A:$T,6,0),
IF(F100=90,VLOOKUP($B100,'Tổng hợp'!$A:$T,7,0),
IF(F100=180,VLOOKUP($B100,'Tổng hợp'!$A:$T,8,0),
IF(F100=270,VLOOKUP($B100,'Tổng hợp'!$A:$T,9,0),
IF(F100=365,VLOOKUP($B100,'Tổng hợp'!$A:$S,10,0),
IF(F100=730,VLOOKUP($B100,'Tổng hợp'!$A:$S,11,0),
IF(F100=1095,VLOOKUP($B100,'Tổng hợp'!$A:$S,12,0),
IF(F100=1460,VLOOKUP($B100,'Tổng hợp'!$A:$S,13,0),
IF(F100=1825,VLOOKUP($B100,'Tổng hợp'!$A:$S,14,0),
IF(F100=2555,VLOOKUP($B100,'Tổng hợp'!$A:$S,15,0),
IF(F100=3650,VLOOKUP($B100,'Tổng hợp'!$A:$S,16,0),
IF(F100=5475,VLOOKUP($B100,'Tổng hợp'!$A:$S,17,0),
IF(F100=7300,VLOOKUP($B100,'Tổng hợp'!$A:$S,18,0),
IF(F100=10950,VLOOKUP($B100,'Tổng hợp'!$A:$S,19,0),
""))))))))))))))))))</f>
        <v>0.01907925636</v>
      </c>
      <c r="I100" s="95">
        <f>IF(G100=1,VLOOKUP($B100,'Tổng hợp'!$A:$S,2,0),
IF(G100=7,VLOOKUP($B100,'Tổng hợp'!$A:$S,3,0),
IF(G100=14,VLOOKUP($B100,'Tổng hợp'!$A:$T,4,0),
IF(G100=30,VLOOKUP($B100,'Tổng hợp'!$A:$T,5,0),
IF(G100=60,VLOOKUP($B100,'Tổng hợp'!$A:$T,6,0),
IF(G100=90,VLOOKUP($B100,'Tổng hợp'!$A:$T,7,0),
IF(G100=180,VLOOKUP($B100,'Tổng hợp'!$A:$T,8,0),
IF(G100=270,VLOOKUP($B100,'Tổng hợp'!$A:$T,9,0),
IF(G100=365,VLOOKUP($B100,'Tổng hợp'!$A:$S,10,0),
IF(G100=730,VLOOKUP($B100,'Tổng hợp'!$A:$S,11,0),
IF(G100=1095,VLOOKUP($B100,'Tổng hợp'!$A:$S,12,0),
IF(G100=1460,VLOOKUP($B100,'Tổng hợp'!$A:$S,13,0),
IF(G100=1825,VLOOKUP($B100,'Tổng hợp'!$A:$S,14,0),
IF(G100=2555,VLOOKUP($B100,'Tổng hợp'!$A:$S,15,0),
IF(G100=3650,VLOOKUP($B100,'Tổng hợp'!$A:$S,16,0),
IF(G100=5475,VLOOKUP($B100,'Tổng hợp'!$A:$S,17,0),
IF(G100=7300,VLOOKUP($B100,'Tổng hợp'!$A:$S,18,0),
IF(G100=10950,VLOOKUP($B100,'Tổng hợp'!$A:$S,19,0),
""))))))))))))))))))</f>
        <v>0.01915166341</v>
      </c>
      <c r="J100" s="95">
        <f t="shared" si="6"/>
        <v>0.070447182</v>
      </c>
      <c r="K100" s="95">
        <f t="shared" si="7"/>
        <v>0.009297997994</v>
      </c>
      <c r="L100" s="95">
        <f t="shared" si="8"/>
        <v>0.07089677121</v>
      </c>
      <c r="M100" s="96">
        <f t="shared" si="9"/>
        <v>3445260137</v>
      </c>
      <c r="N100" s="92" t="b">
        <f t="shared" si="10"/>
        <v>0</v>
      </c>
      <c r="O100" s="93">
        <f t="shared" si="11"/>
        <v>-45728</v>
      </c>
      <c r="P100" s="94">
        <f t="shared" si="12"/>
        <v>0</v>
      </c>
      <c r="Q100" s="94">
        <f t="shared" si="13"/>
        <v>1</v>
      </c>
      <c r="R100" s="95" t="str">
        <f t="shared" si="14"/>
        <v/>
      </c>
      <c r="S100" s="95">
        <f>IF(Q100=1,VLOOKUP($B100,'Tổng hợp'!$A:$S,2,0),
IF(Q100=7,VLOOKUP($B100,'Tổng hợp'!$A:$S,3,0),
IF(Q100=14,VLOOKUP($B100,'Tổng hợp'!$A:$T,4,0),
IF(Q100=30,VLOOKUP($B100,'Tổng hợp'!$A:$T,5,0),
IF(Q100=60,VLOOKUP($B100,'Tổng hợp'!$A:$T,6,0),
IF(Q100=90,VLOOKUP($B100,'Tổng hợp'!$A:$T,7,0),
IF(Q100=180,VLOOKUP($B100,'Tổng hợp'!$A:$T,8,0),
IF(Q100=270,VLOOKUP($B100,'Tổng hợp'!$A:$T,9,0),
IF(Q100=365,VLOOKUP($B100,'Tổng hợp'!$A:$S,10,0),
IF(Q100=730,VLOOKUP($B100,'Tổng hợp'!$A:$S,11,0),
IF(Q100=1095,VLOOKUP($B100,'Tổng hợp'!$A:$S,12,0),
IF(Q100=1460,VLOOKUP($B100,'Tổng hợp'!$A:$S,13,0),
IF(Q100=1825,VLOOKUP($B100,'Tổng hợp'!$A:$S,14,0),
IF(Q100=2555,VLOOKUP($B100,'Tổng hợp'!$A:$S,15,0),
IF(Q100=3650,VLOOKUP($B100,'Tổng hợp'!$A:$S,16,0),
IF(Q100=5475,VLOOKUP($B100,'Tổng hợp'!$A:$S,17,0),
IF(Q100=7300,VLOOKUP($B100,'Tổng hợp'!$A:$S,18,0),
IF(Q100=10950,VLOOKUP($B100,'Tổng hợp'!$A:$S,19,0),
""))))))))))))))))))</f>
        <v>0.01933268102</v>
      </c>
      <c r="T100" s="95">
        <f t="shared" si="15"/>
        <v>0.05131</v>
      </c>
      <c r="U100" s="95">
        <f t="shared" si="28"/>
        <v>0</v>
      </c>
      <c r="V100" s="95">
        <f t="shared" si="16"/>
        <v>0.07024062831</v>
      </c>
      <c r="W100" s="96">
        <f t="shared" si="17"/>
        <v>0</v>
      </c>
      <c r="X100" s="92">
        <f t="shared" si="18"/>
        <v>45812</v>
      </c>
      <c r="Y100" s="93">
        <f t="shared" si="19"/>
        <v>203</v>
      </c>
      <c r="Z100" s="94">
        <f t="shared" si="20"/>
        <v>180</v>
      </c>
      <c r="AA100" s="94">
        <f t="shared" si="21"/>
        <v>270</v>
      </c>
      <c r="AB100" s="95">
        <f>IF(Z100=1,VLOOKUP($B100,'Tổng hợp'!$A:$S,2,0),
IF(Z100=7,VLOOKUP($B100,'Tổng hợp'!$A:$S,3,0),
IF(Z100=14,VLOOKUP($B100,'Tổng hợp'!$A:$T,4,0),
IF(Z100=30,VLOOKUP($B100,'Tổng hợp'!$A:$T,5,0),
IF(Z100=60,VLOOKUP($B100,'Tổng hợp'!$A:$T,6,0),
IF(Z100=90,VLOOKUP($B100,'Tổng hợp'!$A:$T,7,0),
IF(Z100=180,VLOOKUP($B100,'Tổng hợp'!$A:$T,8,0),
IF(Z100=270,VLOOKUP($B100,'Tổng hợp'!$A:$T,9,0),
IF(Z100=365,VLOOKUP($B100,'Tổng hợp'!$A:$S,10,0),
IF(Z100=730,VLOOKUP($B100,'Tổng hợp'!$A:$S,11,0),
IF(Z100=1095,VLOOKUP($B100,'Tổng hợp'!$A:$S,12,0),
IF(Z100=1460,VLOOKUP($B100,'Tổng hợp'!$A:$S,13,0),
IF(Z100=1825,VLOOKUP($B100,'Tổng hợp'!$A:$S,14,0),
IF(Z100=2555,VLOOKUP($B100,'Tổng hợp'!$A:$S,15,0),
IF(Z100=3650,VLOOKUP($B100,'Tổng hợp'!$A:$S,16,0),
IF(Z100=5475,VLOOKUP($B100,'Tổng hợp'!$A:$S,17,0),
IF(Z100=7300,VLOOKUP($B100,'Tổng hợp'!$A:$S,18,0),
IF(Z100=10950,VLOOKUP($B100,'Tổng hợp'!$A:$S,19,0),
""))))))))))))))))))</f>
        <v>0.01893444227</v>
      </c>
      <c r="AC100" s="95">
        <f>IF(AA100=1,VLOOKUP($B100,'Tổng hợp'!$A:$S,2,0),
IF(AA100=7,VLOOKUP($B100,'Tổng hợp'!$A:$S,3,0),
IF(AA100=14,VLOOKUP($B100,'Tổng hợp'!$A:$T,4,0),
IF(AA100=30,VLOOKUP($B100,'Tổng hợp'!$A:$T,5,0),
IF(AA100=60,VLOOKUP($B100,'Tổng hợp'!$A:$T,6,0),
IF(AA100=90,VLOOKUP($B100,'Tổng hợp'!$A:$T,7,0),
IF(AA100=180,VLOOKUP($B100,'Tổng hợp'!$A:$T,8,0),
IF(AA100=270,VLOOKUP($B100,'Tổng hợp'!$A:$T,9,0),
IF(AA100=365,VLOOKUP($B100,'Tổng hợp'!$A:$S,10,0),
IF(AA100=730,VLOOKUP($B100,'Tổng hợp'!$A:$S,11,0),
IF(AA100=1095,VLOOKUP($B100,'Tổng hợp'!$A:$S,12,0),
IF(AA100=1460,VLOOKUP($B100,'Tổng hợp'!$A:$S,13,0),
IF(AA100=1825,VLOOKUP($B100,'Tổng hợp'!$A:$S,14,0),
IF(AA100=2555,VLOOKUP($B100,'Tổng hợp'!$A:$S,15,0),
IF(AA100=3650,VLOOKUP($B100,'Tổng hợp'!$A:$S,16,0),
IF(AA100=5475,VLOOKUP($B100,'Tổng hợp'!$A:$S,17,0),
IF(AA100=7300,VLOOKUP($B100,'Tổng hợp'!$A:$S,18,0),
IF(AA100=10950,VLOOKUP($B100,'Tổng hợp'!$A:$S,19,0),
""))))))))))))))))))</f>
        <v>0.01871722114</v>
      </c>
      <c r="AD100" s="95">
        <f t="shared" si="22"/>
        <v>0.0701889302</v>
      </c>
      <c r="AE100" s="95">
        <f t="shared" si="23"/>
        <v>0.002661081994</v>
      </c>
      <c r="AF100" s="95">
        <f t="shared" si="24"/>
        <v>0.0704277933</v>
      </c>
      <c r="AG100" s="96">
        <f t="shared" si="25"/>
        <v>48142788767</v>
      </c>
      <c r="AH100" s="97">
        <f t="shared" si="26"/>
        <v>51588048904</v>
      </c>
      <c r="AI100" s="96">
        <f t="shared" si="27"/>
        <v>-1082641821</v>
      </c>
      <c r="AJ100" s="9"/>
      <c r="AK100" s="12"/>
    </row>
    <row r="101" ht="16.5" customHeight="1">
      <c r="A101" s="90">
        <v>82.0</v>
      </c>
      <c r="B101" s="91">
        <f>HLOOKUP(B100,VBMA!$A:$A,VLOOKUP(B100,VBMA!A:AF,32,0) +1)</f>
        <v>45608</v>
      </c>
      <c r="C101" s="92">
        <f t="shared" si="1"/>
        <v>45812</v>
      </c>
      <c r="D101" s="92">
        <f t="shared" si="2"/>
        <v>45812</v>
      </c>
      <c r="E101" s="93">
        <f t="shared" si="3"/>
        <v>84</v>
      </c>
      <c r="F101" s="94">
        <f t="shared" si="4"/>
        <v>60</v>
      </c>
      <c r="G101" s="94">
        <f t="shared" si="5"/>
        <v>90</v>
      </c>
      <c r="H101" s="95">
        <f>IF(F101=1,VLOOKUP($B101,'Tổng hợp'!$A:$S,2,0),
IF(F101=7,VLOOKUP($B101,'Tổng hợp'!$A:$S,3,0),
IF(F101=14,VLOOKUP($B101,'Tổng hợp'!$A:$T,4,0),
IF(F101=30,VLOOKUP($B101,'Tổng hợp'!$A:$T,5,0),
IF(F101=60,VLOOKUP($B101,'Tổng hợp'!$A:$T,6,0),
IF(F101=90,VLOOKUP($B101,'Tổng hợp'!$A:$T,7,0),
IF(F101=180,VLOOKUP($B101,'Tổng hợp'!$A:$T,8,0),
IF(F101=270,VLOOKUP($B101,'Tổng hợp'!$A:$T,9,0),
IF(F101=365,VLOOKUP($B101,'Tổng hợp'!$A:$S,10,0),
IF(F101=730,VLOOKUP($B101,'Tổng hợp'!$A:$S,11,0),
IF(F101=1095,VLOOKUP($B101,'Tổng hợp'!$A:$S,12,0),
IF(F101=1460,VLOOKUP($B101,'Tổng hợp'!$A:$S,13,0),
IF(F101=1825,VLOOKUP($B101,'Tổng hợp'!$A:$S,14,0),
IF(F101=2555,VLOOKUP($B101,'Tổng hợp'!$A:$S,15,0),
IF(F101=3650,VLOOKUP($B101,'Tổng hợp'!$A:$S,16,0),
IF(F101=5475,VLOOKUP($B101,'Tổng hợp'!$A:$S,17,0),
IF(F101=7300,VLOOKUP($B101,'Tổng hợp'!$A:$S,18,0),
IF(F101=10950,VLOOKUP($B101,'Tổng hợp'!$A:$S,19,0),
""))))))))))))))))))</f>
        <v>0.018426</v>
      </c>
      <c r="I101" s="95">
        <f>IF(G101=1,VLOOKUP($B101,'Tổng hợp'!$A:$S,2,0),
IF(G101=7,VLOOKUP($B101,'Tổng hợp'!$A:$S,3,0),
IF(G101=14,VLOOKUP($B101,'Tổng hợp'!$A:$T,4,0),
IF(G101=30,VLOOKUP($B101,'Tổng hợp'!$A:$T,5,0),
IF(G101=60,VLOOKUP($B101,'Tổng hợp'!$A:$T,6,0),
IF(G101=90,VLOOKUP($B101,'Tổng hợp'!$A:$T,7,0),
IF(G101=180,VLOOKUP($B101,'Tổng hợp'!$A:$T,8,0),
IF(G101=270,VLOOKUP($B101,'Tổng hợp'!$A:$T,9,0),
IF(G101=365,VLOOKUP($B101,'Tổng hợp'!$A:$S,10,0),
IF(G101=730,VLOOKUP($B101,'Tổng hợp'!$A:$S,11,0),
IF(G101=1095,VLOOKUP($B101,'Tổng hợp'!$A:$S,12,0),
IF(G101=1460,VLOOKUP($B101,'Tổng hợp'!$A:$S,13,0),
IF(G101=1825,VLOOKUP($B101,'Tổng hợp'!$A:$S,14,0),
IF(G101=2555,VLOOKUP($B101,'Tổng hợp'!$A:$S,15,0),
IF(G101=3650,VLOOKUP($B101,'Tổng hợp'!$A:$S,16,0),
IF(G101=5475,VLOOKUP($B101,'Tổng hợp'!$A:$S,17,0),
IF(G101=7300,VLOOKUP($B101,'Tổng hợp'!$A:$S,18,0),
IF(G101=10950,VLOOKUP($B101,'Tổng hợp'!$A:$S,19,0),
""))))))))))))))))))</f>
        <v>0.0185</v>
      </c>
      <c r="J101" s="95">
        <f t="shared" si="6"/>
        <v>0.0697952</v>
      </c>
      <c r="K101" s="95">
        <f t="shared" si="7"/>
        <v>0.0000008516026364</v>
      </c>
      <c r="L101" s="95">
        <f t="shared" si="8"/>
        <v>0.07024068813</v>
      </c>
      <c r="M101" s="96">
        <f t="shared" si="9"/>
        <v>3445746078</v>
      </c>
      <c r="N101" s="92" t="b">
        <f t="shared" si="10"/>
        <v>0</v>
      </c>
      <c r="O101" s="93">
        <f t="shared" si="11"/>
        <v>-45728</v>
      </c>
      <c r="P101" s="94">
        <f t="shared" si="12"/>
        <v>0</v>
      </c>
      <c r="Q101" s="94">
        <f t="shared" si="13"/>
        <v>1</v>
      </c>
      <c r="R101" s="95" t="str">
        <f t="shared" si="14"/>
        <v/>
      </c>
      <c r="S101" s="95">
        <f>IF(Q101=1,VLOOKUP($B101,'Tổng hợp'!$A:$S,2,0),
IF(Q101=7,VLOOKUP($B101,'Tổng hợp'!$A:$S,3,0),
IF(Q101=14,VLOOKUP($B101,'Tổng hợp'!$A:$T,4,0),
IF(Q101=30,VLOOKUP($B101,'Tổng hợp'!$A:$T,5,0),
IF(Q101=60,VLOOKUP($B101,'Tổng hợp'!$A:$T,6,0),
IF(Q101=90,VLOOKUP($B101,'Tổng hợp'!$A:$T,7,0),
IF(Q101=180,VLOOKUP($B101,'Tổng hợp'!$A:$T,8,0),
IF(Q101=270,VLOOKUP($B101,'Tổng hợp'!$A:$T,9,0),
IF(Q101=365,VLOOKUP($B101,'Tổng hợp'!$A:$S,10,0),
IF(Q101=730,VLOOKUP($B101,'Tổng hợp'!$A:$S,11,0),
IF(Q101=1095,VLOOKUP($B101,'Tổng hợp'!$A:$S,12,0),
IF(Q101=1460,VLOOKUP($B101,'Tổng hợp'!$A:$S,13,0),
IF(Q101=1825,VLOOKUP($B101,'Tổng hợp'!$A:$S,14,0),
IF(Q101=2555,VLOOKUP($B101,'Tổng hợp'!$A:$S,15,0),
IF(Q101=3650,VLOOKUP($B101,'Tổng hợp'!$A:$S,16,0),
IF(Q101=5475,VLOOKUP($B101,'Tổng hợp'!$A:$S,17,0),
IF(Q101=7300,VLOOKUP($B101,'Tổng hợp'!$A:$S,18,0),
IF(Q101=10950,VLOOKUP($B101,'Tổng hợp'!$A:$S,19,0),
""))))))))))))))))))</f>
        <v>0.017612</v>
      </c>
      <c r="T101" s="95">
        <f t="shared" si="15"/>
        <v>0.05131</v>
      </c>
      <c r="U101" s="95">
        <f t="shared" si="28"/>
        <v>0</v>
      </c>
      <c r="V101" s="95">
        <f t="shared" si="16"/>
        <v>0.07024062831</v>
      </c>
      <c r="W101" s="96">
        <f t="shared" si="17"/>
        <v>0</v>
      </c>
      <c r="X101" s="92">
        <f t="shared" si="18"/>
        <v>45812</v>
      </c>
      <c r="Y101" s="93">
        <f t="shared" si="19"/>
        <v>204</v>
      </c>
      <c r="Z101" s="94">
        <f t="shared" si="20"/>
        <v>180</v>
      </c>
      <c r="AA101" s="94">
        <f t="shared" si="21"/>
        <v>270</v>
      </c>
      <c r="AB101" s="95">
        <f>IF(Z101=1,VLOOKUP($B101,'Tổng hợp'!$A:$S,2,0),
IF(Z101=7,VLOOKUP($B101,'Tổng hợp'!$A:$S,3,0),
IF(Z101=14,VLOOKUP($B101,'Tổng hợp'!$A:$T,4,0),
IF(Z101=30,VLOOKUP($B101,'Tổng hợp'!$A:$T,5,0),
IF(Z101=60,VLOOKUP($B101,'Tổng hợp'!$A:$T,6,0),
IF(Z101=90,VLOOKUP($B101,'Tổng hợp'!$A:$T,7,0),
IF(Z101=180,VLOOKUP($B101,'Tổng hợp'!$A:$T,8,0),
IF(Z101=270,VLOOKUP($B101,'Tổng hợp'!$A:$T,9,0),
IF(Z101=365,VLOOKUP($B101,'Tổng hợp'!$A:$S,10,0),
IF(Z101=730,VLOOKUP($B101,'Tổng hợp'!$A:$S,11,0),
IF(Z101=1095,VLOOKUP($B101,'Tổng hợp'!$A:$S,12,0),
IF(Z101=1460,VLOOKUP($B101,'Tổng hợp'!$A:$S,13,0),
IF(Z101=1825,VLOOKUP($B101,'Tổng hợp'!$A:$S,14,0),
IF(Z101=2555,VLOOKUP($B101,'Tổng hợp'!$A:$S,15,0),
IF(Z101=3650,VLOOKUP($B101,'Tổng hợp'!$A:$S,16,0),
IF(Z101=5475,VLOOKUP($B101,'Tổng hợp'!$A:$S,17,0),
IF(Z101=7300,VLOOKUP($B101,'Tổng hợp'!$A:$S,18,0),
IF(Z101=10950,VLOOKUP($B101,'Tổng hợp'!$A:$S,19,0),
""))))))))))))))))))</f>
        <v>0.018722</v>
      </c>
      <c r="AC101" s="95">
        <f>IF(AA101=1,VLOOKUP($B101,'Tổng hợp'!$A:$S,2,0),
IF(AA101=7,VLOOKUP($B101,'Tổng hợp'!$A:$S,3,0),
IF(AA101=14,VLOOKUP($B101,'Tổng hợp'!$A:$T,4,0),
IF(AA101=30,VLOOKUP($B101,'Tổng hợp'!$A:$T,5,0),
IF(AA101=60,VLOOKUP($B101,'Tổng hợp'!$A:$T,6,0),
IF(AA101=90,VLOOKUP($B101,'Tổng hợp'!$A:$T,7,0),
IF(AA101=180,VLOOKUP($B101,'Tổng hợp'!$A:$T,8,0),
IF(AA101=270,VLOOKUP($B101,'Tổng hợp'!$A:$T,9,0),
IF(AA101=365,VLOOKUP($B101,'Tổng hợp'!$A:$S,10,0),
IF(AA101=730,VLOOKUP($B101,'Tổng hợp'!$A:$S,11,0),
IF(AA101=1095,VLOOKUP($B101,'Tổng hợp'!$A:$S,12,0),
IF(AA101=1460,VLOOKUP($B101,'Tổng hợp'!$A:$S,13,0),
IF(AA101=1825,VLOOKUP($B101,'Tổng hợp'!$A:$S,14,0),
IF(AA101=2555,VLOOKUP($B101,'Tổng hợp'!$A:$S,15,0),
IF(AA101=3650,VLOOKUP($B101,'Tổng hợp'!$A:$S,16,0),
IF(AA101=5475,VLOOKUP($B101,'Tổng hợp'!$A:$S,17,0),
IF(AA101=7300,VLOOKUP($B101,'Tổng hợp'!$A:$S,18,0),
IF(AA101=10950,VLOOKUP($B101,'Tổng hợp'!$A:$S,19,0),
""))))))))))))))))))</f>
        <v>0.018611</v>
      </c>
      <c r="AD101" s="95">
        <f t="shared" si="22"/>
        <v>0.0700024</v>
      </c>
      <c r="AE101" s="95">
        <f t="shared" si="23"/>
        <v>0.000921017164</v>
      </c>
      <c r="AF101" s="95">
        <f t="shared" si="24"/>
        <v>0.07030535093</v>
      </c>
      <c r="AG101" s="96">
        <f t="shared" si="25"/>
        <v>48136890355</v>
      </c>
      <c r="AH101" s="97">
        <f t="shared" si="26"/>
        <v>51582636433</v>
      </c>
      <c r="AI101" s="96">
        <f t="shared" si="27"/>
        <v>-1088054292</v>
      </c>
      <c r="AJ101" s="9"/>
      <c r="AK101" s="12"/>
    </row>
    <row r="102" ht="16.5" customHeight="1">
      <c r="A102" s="90">
        <v>83.0</v>
      </c>
      <c r="B102" s="91">
        <f>HLOOKUP(B101,VBMA!$A:$A,VLOOKUP(B101,VBMA!A:AF,32,0) +1)</f>
        <v>45607</v>
      </c>
      <c r="C102" s="92">
        <f t="shared" si="1"/>
        <v>45812</v>
      </c>
      <c r="D102" s="92">
        <f t="shared" si="2"/>
        <v>45812</v>
      </c>
      <c r="E102" s="93">
        <f t="shared" si="3"/>
        <v>84</v>
      </c>
      <c r="F102" s="94">
        <f t="shared" si="4"/>
        <v>60</v>
      </c>
      <c r="G102" s="94">
        <f t="shared" si="5"/>
        <v>90</v>
      </c>
      <c r="H102" s="95">
        <f>IF(F102=1,VLOOKUP($B102,'Tổng hợp'!$A:$S,2,0),
IF(F102=7,VLOOKUP($B102,'Tổng hợp'!$A:$S,3,0),
IF(F102=14,VLOOKUP($B102,'Tổng hợp'!$A:$T,4,0),
IF(F102=30,VLOOKUP($B102,'Tổng hợp'!$A:$T,5,0),
IF(F102=60,VLOOKUP($B102,'Tổng hợp'!$A:$T,6,0),
IF(F102=90,VLOOKUP($B102,'Tổng hợp'!$A:$T,7,0),
IF(F102=180,VLOOKUP($B102,'Tổng hợp'!$A:$T,8,0),
IF(F102=270,VLOOKUP($B102,'Tổng hợp'!$A:$T,9,0),
IF(F102=365,VLOOKUP($B102,'Tổng hợp'!$A:$S,10,0),
IF(F102=730,VLOOKUP($B102,'Tổng hợp'!$A:$S,11,0),
IF(F102=1095,VLOOKUP($B102,'Tổng hợp'!$A:$S,12,0),
IF(F102=1460,VLOOKUP($B102,'Tổng hợp'!$A:$S,13,0),
IF(F102=1825,VLOOKUP($B102,'Tổng hợp'!$A:$S,14,0),
IF(F102=2555,VLOOKUP($B102,'Tổng hợp'!$A:$S,15,0),
IF(F102=3650,VLOOKUP($B102,'Tổng hợp'!$A:$S,16,0),
IF(F102=5475,VLOOKUP($B102,'Tổng hợp'!$A:$S,17,0),
IF(F102=7300,VLOOKUP($B102,'Tổng hợp'!$A:$S,18,0),
IF(F102=10950,VLOOKUP($B102,'Tổng hợp'!$A:$S,19,0),
""))))))))))))))))))</f>
        <v>0.01842570281</v>
      </c>
      <c r="I102" s="95">
        <f>IF(G102=1,VLOOKUP($B102,'Tổng hợp'!$A:$S,2,0),
IF(G102=7,VLOOKUP($B102,'Tổng hợp'!$A:$S,3,0),
IF(G102=14,VLOOKUP($B102,'Tổng hợp'!$A:$T,4,0),
IF(G102=30,VLOOKUP($B102,'Tổng hợp'!$A:$T,5,0),
IF(G102=60,VLOOKUP($B102,'Tổng hợp'!$A:$T,6,0),
IF(G102=90,VLOOKUP($B102,'Tổng hợp'!$A:$T,7,0),
IF(G102=180,VLOOKUP($B102,'Tổng hợp'!$A:$T,8,0),
IF(G102=270,VLOOKUP($B102,'Tổng hợp'!$A:$T,9,0),
IF(G102=365,VLOOKUP($B102,'Tổng hợp'!$A:$S,10,0),
IF(G102=730,VLOOKUP($B102,'Tổng hợp'!$A:$S,11,0),
IF(G102=1095,VLOOKUP($B102,'Tổng hợp'!$A:$S,12,0),
IF(G102=1460,VLOOKUP($B102,'Tổng hợp'!$A:$S,13,0),
IF(G102=1825,VLOOKUP($B102,'Tổng hợp'!$A:$S,14,0),
IF(G102=2555,VLOOKUP($B102,'Tổng hợp'!$A:$S,15,0),
IF(G102=3650,VLOOKUP($B102,'Tổng hợp'!$A:$S,16,0),
IF(G102=5475,VLOOKUP($B102,'Tổng hợp'!$A:$S,17,0),
IF(G102=7300,VLOOKUP($B102,'Tổng hợp'!$A:$S,18,0),
IF(G102=10950,VLOOKUP($B102,'Tổng hợp'!$A:$S,19,0),
""))))))))))))))))))</f>
        <v>0.0185</v>
      </c>
      <c r="J102" s="95">
        <f t="shared" si="6"/>
        <v>0.06979514056</v>
      </c>
      <c r="K102" s="95">
        <f t="shared" si="7"/>
        <v>-0.0001064447094</v>
      </c>
      <c r="L102" s="95">
        <f t="shared" si="8"/>
        <v>0.07023315196</v>
      </c>
      <c r="M102" s="96">
        <f t="shared" si="9"/>
        <v>3445751662</v>
      </c>
      <c r="N102" s="92" t="b">
        <f t="shared" si="10"/>
        <v>0</v>
      </c>
      <c r="O102" s="93">
        <f t="shared" si="11"/>
        <v>-45728</v>
      </c>
      <c r="P102" s="94">
        <f t="shared" si="12"/>
        <v>0</v>
      </c>
      <c r="Q102" s="94">
        <f t="shared" si="13"/>
        <v>1</v>
      </c>
      <c r="R102" s="95" t="str">
        <f t="shared" si="14"/>
        <v/>
      </c>
      <c r="S102" s="95">
        <f>IF(Q102=1,VLOOKUP($B102,'Tổng hợp'!$A:$S,2,0),
IF(Q102=7,VLOOKUP($B102,'Tổng hợp'!$A:$S,3,0),
IF(Q102=14,VLOOKUP($B102,'Tổng hợp'!$A:$T,4,0),
IF(Q102=30,VLOOKUP($B102,'Tổng hợp'!$A:$T,5,0),
IF(Q102=60,VLOOKUP($B102,'Tổng hợp'!$A:$T,6,0),
IF(Q102=90,VLOOKUP($B102,'Tổng hợp'!$A:$T,7,0),
IF(Q102=180,VLOOKUP($B102,'Tổng hợp'!$A:$T,8,0),
IF(Q102=270,VLOOKUP($B102,'Tổng hợp'!$A:$T,9,0),
IF(Q102=365,VLOOKUP($B102,'Tổng hợp'!$A:$S,10,0),
IF(Q102=730,VLOOKUP($B102,'Tổng hợp'!$A:$S,11,0),
IF(Q102=1095,VLOOKUP($B102,'Tổng hợp'!$A:$S,12,0),
IF(Q102=1460,VLOOKUP($B102,'Tổng hợp'!$A:$S,13,0),
IF(Q102=1825,VLOOKUP($B102,'Tổng hợp'!$A:$S,14,0),
IF(Q102=2555,VLOOKUP($B102,'Tổng hợp'!$A:$S,15,0),
IF(Q102=3650,VLOOKUP($B102,'Tổng hợp'!$A:$S,16,0),
IF(Q102=5475,VLOOKUP($B102,'Tổng hợp'!$A:$S,17,0),
IF(Q102=7300,VLOOKUP($B102,'Tổng hợp'!$A:$S,18,0),
IF(Q102=10950,VLOOKUP($B102,'Tổng hợp'!$A:$S,19,0),
""))))))))))))))))))</f>
        <v>0.01708835341</v>
      </c>
      <c r="T102" s="95">
        <f t="shared" si="15"/>
        <v>0.05131</v>
      </c>
      <c r="U102" s="95">
        <f t="shared" si="28"/>
        <v>0</v>
      </c>
      <c r="V102" s="95">
        <f t="shared" si="16"/>
        <v>0.07024062831</v>
      </c>
      <c r="W102" s="96">
        <f t="shared" si="17"/>
        <v>0</v>
      </c>
      <c r="X102" s="92">
        <f t="shared" si="18"/>
        <v>45812</v>
      </c>
      <c r="Y102" s="93">
        <f t="shared" si="19"/>
        <v>205</v>
      </c>
      <c r="Z102" s="94">
        <f t="shared" si="20"/>
        <v>180</v>
      </c>
      <c r="AA102" s="94">
        <f t="shared" si="21"/>
        <v>270</v>
      </c>
      <c r="AB102" s="95">
        <f>IF(Z102=1,VLOOKUP($B102,'Tổng hợp'!$A:$S,2,0),
IF(Z102=7,VLOOKUP($B102,'Tổng hợp'!$A:$S,3,0),
IF(Z102=14,VLOOKUP($B102,'Tổng hợp'!$A:$T,4,0),
IF(Z102=30,VLOOKUP($B102,'Tổng hợp'!$A:$T,5,0),
IF(Z102=60,VLOOKUP($B102,'Tổng hợp'!$A:$T,6,0),
IF(Z102=90,VLOOKUP($B102,'Tổng hợp'!$A:$T,7,0),
IF(Z102=180,VLOOKUP($B102,'Tổng hợp'!$A:$T,8,0),
IF(Z102=270,VLOOKUP($B102,'Tổng hợp'!$A:$T,9,0),
IF(Z102=365,VLOOKUP($B102,'Tổng hợp'!$A:$S,10,0),
IF(Z102=730,VLOOKUP($B102,'Tổng hợp'!$A:$S,11,0),
IF(Z102=1095,VLOOKUP($B102,'Tổng hợp'!$A:$S,12,0),
IF(Z102=1460,VLOOKUP($B102,'Tổng hợp'!$A:$S,13,0),
IF(Z102=1825,VLOOKUP($B102,'Tổng hợp'!$A:$S,14,0),
IF(Z102=2555,VLOOKUP($B102,'Tổng hợp'!$A:$S,15,0),
IF(Z102=3650,VLOOKUP($B102,'Tổng hợp'!$A:$S,16,0),
IF(Z102=5475,VLOOKUP($B102,'Tổng hợp'!$A:$S,17,0),
IF(Z102=7300,VLOOKUP($B102,'Tổng hợp'!$A:$S,18,0),
IF(Z102=10950,VLOOKUP($B102,'Tổng hợp'!$A:$S,19,0),
""))))))))))))))))))</f>
        <v>0.01864859438</v>
      </c>
      <c r="AC102" s="95">
        <f>IF(AA102=1,VLOOKUP($B102,'Tổng hợp'!$A:$S,2,0),
IF(AA102=7,VLOOKUP($B102,'Tổng hợp'!$A:$S,3,0),
IF(AA102=14,VLOOKUP($B102,'Tổng hợp'!$A:$T,4,0),
IF(AA102=30,VLOOKUP($B102,'Tổng hợp'!$A:$T,5,0),
IF(AA102=60,VLOOKUP($B102,'Tổng hợp'!$A:$T,6,0),
IF(AA102=90,VLOOKUP($B102,'Tổng hợp'!$A:$T,7,0),
IF(AA102=180,VLOOKUP($B102,'Tổng hợp'!$A:$T,8,0),
IF(AA102=270,VLOOKUP($B102,'Tổng hợp'!$A:$T,9,0),
IF(AA102=365,VLOOKUP($B102,'Tổng hợp'!$A:$S,10,0),
IF(AA102=730,VLOOKUP($B102,'Tổng hợp'!$A:$S,11,0),
IF(AA102=1095,VLOOKUP($B102,'Tổng hợp'!$A:$S,12,0),
IF(AA102=1460,VLOOKUP($B102,'Tổng hợp'!$A:$S,13,0),
IF(AA102=1825,VLOOKUP($B102,'Tổng hợp'!$A:$S,14,0),
IF(AA102=2555,VLOOKUP($B102,'Tổng hợp'!$A:$S,15,0),
IF(AA102=3650,VLOOKUP($B102,'Tổng hợp'!$A:$S,16,0),
IF(AA102=5475,VLOOKUP($B102,'Tổng hợp'!$A:$S,17,0),
IF(AA102=7300,VLOOKUP($B102,'Tổng hợp'!$A:$S,18,0),
IF(AA102=10950,VLOOKUP($B102,'Tổng hợp'!$A:$S,19,0),
""))))))))))))))))))</f>
        <v>0.01857429719</v>
      </c>
      <c r="AD102" s="95">
        <f t="shared" si="22"/>
        <v>0.06993795627</v>
      </c>
      <c r="AE102" s="95">
        <f t="shared" si="23"/>
        <v>0.00003541162683</v>
      </c>
      <c r="AF102" s="95">
        <f t="shared" si="24"/>
        <v>0.07024311569</v>
      </c>
      <c r="AG102" s="96">
        <f t="shared" si="25"/>
        <v>48129502442</v>
      </c>
      <c r="AH102" s="97">
        <f t="shared" si="26"/>
        <v>51575254104</v>
      </c>
      <c r="AI102" s="96">
        <f t="shared" si="27"/>
        <v>-1095436621</v>
      </c>
      <c r="AJ102" s="9"/>
      <c r="AK102" s="12"/>
    </row>
    <row r="103" ht="16.5" customHeight="1">
      <c r="A103" s="90">
        <v>84.0</v>
      </c>
      <c r="B103" s="91">
        <f>HLOOKUP(B102,VBMA!$A:$A,VLOOKUP(B102,VBMA!A:AF,32,0) +1)</f>
        <v>45604</v>
      </c>
      <c r="C103" s="92">
        <f t="shared" si="1"/>
        <v>45812</v>
      </c>
      <c r="D103" s="92">
        <f t="shared" si="2"/>
        <v>45812</v>
      </c>
      <c r="E103" s="93">
        <f t="shared" si="3"/>
        <v>84</v>
      </c>
      <c r="F103" s="94">
        <f t="shared" si="4"/>
        <v>60</v>
      </c>
      <c r="G103" s="94">
        <f t="shared" si="5"/>
        <v>90</v>
      </c>
      <c r="H103" s="95">
        <f>IF(F103=1,VLOOKUP($B103,'Tổng hợp'!$A:$S,2,0),
IF(F103=7,VLOOKUP($B103,'Tổng hợp'!$A:$S,3,0),
IF(F103=14,VLOOKUP($B103,'Tổng hợp'!$A:$T,4,0),
IF(F103=30,VLOOKUP($B103,'Tổng hợp'!$A:$T,5,0),
IF(F103=60,VLOOKUP($B103,'Tổng hợp'!$A:$T,6,0),
IF(F103=90,VLOOKUP($B103,'Tổng hợp'!$A:$T,7,0),
IF(F103=180,VLOOKUP($B103,'Tổng hợp'!$A:$T,8,0),
IF(F103=270,VLOOKUP($B103,'Tổng hợp'!$A:$T,9,0),
IF(F103=365,VLOOKUP($B103,'Tổng hợp'!$A:$S,10,0),
IF(F103=730,VLOOKUP($B103,'Tổng hợp'!$A:$S,11,0),
IF(F103=1095,VLOOKUP($B103,'Tổng hợp'!$A:$S,12,0),
IF(F103=1460,VLOOKUP($B103,'Tổng hợp'!$A:$S,13,0),
IF(F103=1825,VLOOKUP($B103,'Tổng hợp'!$A:$S,14,0),
IF(F103=2555,VLOOKUP($B103,'Tổng hợp'!$A:$S,15,0),
IF(F103=3650,VLOOKUP($B103,'Tổng hợp'!$A:$S,16,0),
IF(F103=5475,VLOOKUP($B103,'Tổng hợp'!$A:$S,17,0),
IF(F103=7300,VLOOKUP($B103,'Tổng hợp'!$A:$S,18,0),
IF(F103=10950,VLOOKUP($B103,'Tổng hợp'!$A:$S,19,0),
""))))))))))))))))))</f>
        <v>0.01846285141</v>
      </c>
      <c r="I103" s="95">
        <f>IF(G103=1,VLOOKUP($B103,'Tổng hợp'!$A:$S,2,0),
IF(G103=7,VLOOKUP($B103,'Tổng hợp'!$A:$S,3,0),
IF(G103=14,VLOOKUP($B103,'Tổng hợp'!$A:$T,4,0),
IF(G103=30,VLOOKUP($B103,'Tổng hợp'!$A:$T,5,0),
IF(G103=60,VLOOKUP($B103,'Tổng hợp'!$A:$T,6,0),
IF(G103=90,VLOOKUP($B103,'Tổng hợp'!$A:$T,7,0),
IF(G103=180,VLOOKUP($B103,'Tổng hợp'!$A:$T,8,0),
IF(G103=270,VLOOKUP($B103,'Tổng hợp'!$A:$T,9,0),
IF(G103=365,VLOOKUP($B103,'Tổng hợp'!$A:$S,10,0),
IF(G103=730,VLOOKUP($B103,'Tổng hợp'!$A:$S,11,0),
IF(G103=1095,VLOOKUP($B103,'Tổng hợp'!$A:$S,12,0),
IF(G103=1460,VLOOKUP($B103,'Tổng hợp'!$A:$S,13,0),
IF(G103=1825,VLOOKUP($B103,'Tổng hợp'!$A:$S,14,0),
IF(G103=2555,VLOOKUP($B103,'Tổng hợp'!$A:$S,15,0),
IF(G103=3650,VLOOKUP($B103,'Tổng hợp'!$A:$S,16,0),
IF(G103=5475,VLOOKUP($B103,'Tổng hợp'!$A:$S,17,0),
IF(G103=7300,VLOOKUP($B103,'Tổng hợp'!$A:$S,18,0),
IF(G103=10950,VLOOKUP($B103,'Tổng hợp'!$A:$S,19,0),
""))))))))))))))))))</f>
        <v>0.0185</v>
      </c>
      <c r="J103" s="95">
        <f t="shared" si="6"/>
        <v>0.06980257028</v>
      </c>
      <c r="K103" s="95">
        <f t="shared" si="7"/>
        <v>-0.01326966731</v>
      </c>
      <c r="L103" s="95">
        <f t="shared" si="8"/>
        <v>0.0693147154</v>
      </c>
      <c r="M103" s="96">
        <f t="shared" si="9"/>
        <v>3446432542</v>
      </c>
      <c r="N103" s="92" t="b">
        <f t="shared" si="10"/>
        <v>0</v>
      </c>
      <c r="O103" s="93">
        <f t="shared" si="11"/>
        <v>-45728</v>
      </c>
      <c r="P103" s="94">
        <f t="shared" si="12"/>
        <v>0</v>
      </c>
      <c r="Q103" s="94">
        <f t="shared" si="13"/>
        <v>1</v>
      </c>
      <c r="R103" s="95" t="str">
        <f t="shared" si="14"/>
        <v/>
      </c>
      <c r="S103" s="95">
        <f>IF(Q103=1,VLOOKUP($B103,'Tổng hợp'!$A:$S,2,0),
IF(Q103=7,VLOOKUP($B103,'Tổng hợp'!$A:$S,3,0),
IF(Q103=14,VLOOKUP($B103,'Tổng hợp'!$A:$T,4,0),
IF(Q103=30,VLOOKUP($B103,'Tổng hợp'!$A:$T,5,0),
IF(Q103=60,VLOOKUP($B103,'Tổng hợp'!$A:$T,6,0),
IF(Q103=90,VLOOKUP($B103,'Tổng hợp'!$A:$T,7,0),
IF(Q103=180,VLOOKUP($B103,'Tổng hợp'!$A:$T,8,0),
IF(Q103=270,VLOOKUP($B103,'Tổng hợp'!$A:$T,9,0),
IF(Q103=365,VLOOKUP($B103,'Tổng hợp'!$A:$S,10,0),
IF(Q103=730,VLOOKUP($B103,'Tổng hợp'!$A:$S,11,0),
IF(Q103=1095,VLOOKUP($B103,'Tổng hợp'!$A:$S,12,0),
IF(Q103=1460,VLOOKUP($B103,'Tổng hợp'!$A:$S,13,0),
IF(Q103=1825,VLOOKUP($B103,'Tổng hợp'!$A:$S,14,0),
IF(Q103=2555,VLOOKUP($B103,'Tổng hợp'!$A:$S,15,0),
IF(Q103=3650,VLOOKUP($B103,'Tổng hợp'!$A:$S,16,0),
IF(Q103=5475,VLOOKUP($B103,'Tổng hợp'!$A:$S,17,0),
IF(Q103=7300,VLOOKUP($B103,'Tổng hợp'!$A:$S,18,0),
IF(Q103=10950,VLOOKUP($B103,'Tổng hợp'!$A:$S,19,0),
""))))))))))))))))))</f>
        <v>0.01697690763</v>
      </c>
      <c r="T103" s="95">
        <f t="shared" si="15"/>
        <v>0.05131</v>
      </c>
      <c r="U103" s="95">
        <f t="shared" si="28"/>
        <v>0</v>
      </c>
      <c r="V103" s="95">
        <f t="shared" si="16"/>
        <v>0.07024062831</v>
      </c>
      <c r="W103" s="96">
        <f t="shared" si="17"/>
        <v>0</v>
      </c>
      <c r="X103" s="92">
        <f t="shared" si="18"/>
        <v>45812</v>
      </c>
      <c r="Y103" s="93">
        <f t="shared" si="19"/>
        <v>208</v>
      </c>
      <c r="Z103" s="94">
        <f t="shared" si="20"/>
        <v>180</v>
      </c>
      <c r="AA103" s="94">
        <f t="shared" si="21"/>
        <v>270</v>
      </c>
      <c r="AB103" s="95">
        <f>IF(Z103=1,VLOOKUP($B103,'Tổng hợp'!$A:$S,2,0),
IF(Z103=7,VLOOKUP($B103,'Tổng hợp'!$A:$S,3,0),
IF(Z103=14,VLOOKUP($B103,'Tổng hợp'!$A:$T,4,0),
IF(Z103=30,VLOOKUP($B103,'Tổng hợp'!$A:$T,5,0),
IF(Z103=60,VLOOKUP($B103,'Tổng hợp'!$A:$T,6,0),
IF(Z103=90,VLOOKUP($B103,'Tổng hợp'!$A:$T,7,0),
IF(Z103=180,VLOOKUP($B103,'Tổng hợp'!$A:$T,8,0),
IF(Z103=270,VLOOKUP($B103,'Tổng hợp'!$A:$T,9,0),
IF(Z103=365,VLOOKUP($B103,'Tổng hợp'!$A:$S,10,0),
IF(Z103=730,VLOOKUP($B103,'Tổng hợp'!$A:$S,11,0),
IF(Z103=1095,VLOOKUP($B103,'Tổng hợp'!$A:$S,12,0),
IF(Z103=1460,VLOOKUP($B103,'Tổng hợp'!$A:$S,13,0),
IF(Z103=1825,VLOOKUP($B103,'Tổng hợp'!$A:$S,14,0),
IF(Z103=2555,VLOOKUP($B103,'Tổng hợp'!$A:$S,15,0),
IF(Z103=3650,VLOOKUP($B103,'Tổng hợp'!$A:$S,16,0),
IF(Z103=5475,VLOOKUP($B103,'Tổng hợp'!$A:$S,17,0),
IF(Z103=7300,VLOOKUP($B103,'Tổng hợp'!$A:$S,18,0),
IF(Z103=10950,VLOOKUP($B103,'Tổng hợp'!$A:$S,19,0),
""))))))))))))))))))</f>
        <v>0.01864859438</v>
      </c>
      <c r="AC103" s="95">
        <f>IF(AA103=1,VLOOKUP($B103,'Tổng hợp'!$A:$S,2,0),
IF(AA103=7,VLOOKUP($B103,'Tổng hợp'!$A:$S,3,0),
IF(AA103=14,VLOOKUP($B103,'Tổng hợp'!$A:$T,4,0),
IF(AA103=30,VLOOKUP($B103,'Tổng hợp'!$A:$T,5,0),
IF(AA103=60,VLOOKUP($B103,'Tổng hợp'!$A:$T,6,0),
IF(AA103=90,VLOOKUP($B103,'Tổng hợp'!$A:$T,7,0),
IF(AA103=180,VLOOKUP($B103,'Tổng hợp'!$A:$T,8,0),
IF(AA103=270,VLOOKUP($B103,'Tổng hợp'!$A:$T,9,0),
IF(AA103=365,VLOOKUP($B103,'Tổng hợp'!$A:$S,10,0),
IF(AA103=730,VLOOKUP($B103,'Tổng hợp'!$A:$S,11,0),
IF(AA103=1095,VLOOKUP($B103,'Tổng hợp'!$A:$S,12,0),
IF(AA103=1460,VLOOKUP($B103,'Tổng hợp'!$A:$S,13,0),
IF(AA103=1825,VLOOKUP($B103,'Tổng hợp'!$A:$S,14,0),
IF(AA103=2555,VLOOKUP($B103,'Tổng hợp'!$A:$S,15,0),
IF(AA103=3650,VLOOKUP($B103,'Tổng hợp'!$A:$S,16,0),
IF(AA103=5475,VLOOKUP($B103,'Tổng hợp'!$A:$S,17,0),
IF(AA103=7300,VLOOKUP($B103,'Tổng hợp'!$A:$S,18,0),
IF(AA103=10950,VLOOKUP($B103,'Tổng hợp'!$A:$S,19,0),
""))))))))))))))))))</f>
        <v>0.01857429719</v>
      </c>
      <c r="AD103" s="95">
        <f t="shared" si="22"/>
        <v>0.0699354797</v>
      </c>
      <c r="AE103" s="95">
        <f t="shared" si="23"/>
        <v>-0.009078098489</v>
      </c>
      <c r="AF103" s="95">
        <f t="shared" si="24"/>
        <v>0.06960586256</v>
      </c>
      <c r="AG103" s="96">
        <f t="shared" si="25"/>
        <v>48118984788</v>
      </c>
      <c r="AH103" s="97">
        <f t="shared" si="26"/>
        <v>51565417330</v>
      </c>
      <c r="AI103" s="96">
        <f t="shared" si="27"/>
        <v>-1105273395</v>
      </c>
      <c r="AJ103" s="9"/>
      <c r="AK103" s="12"/>
    </row>
    <row r="104" ht="16.5" customHeight="1">
      <c r="A104" s="90">
        <v>85.0</v>
      </c>
      <c r="B104" s="91">
        <f>HLOOKUP(B103,VBMA!$A:$A,VLOOKUP(B103,VBMA!A:AF,32,0) +1)</f>
        <v>45603</v>
      </c>
      <c r="C104" s="92">
        <f t="shared" si="1"/>
        <v>45812</v>
      </c>
      <c r="D104" s="92">
        <f t="shared" si="2"/>
        <v>45812</v>
      </c>
      <c r="E104" s="93">
        <f t="shared" si="3"/>
        <v>84</v>
      </c>
      <c r="F104" s="94">
        <f t="shared" si="4"/>
        <v>60</v>
      </c>
      <c r="G104" s="94">
        <f t="shared" si="5"/>
        <v>90</v>
      </c>
      <c r="H104" s="95">
        <f>IF(F104=1,VLOOKUP($B104,'Tổng hợp'!$A:$S,2,0),
IF(F104=7,VLOOKUP($B104,'Tổng hợp'!$A:$S,3,0),
IF(F104=14,VLOOKUP($B104,'Tổng hợp'!$A:$T,4,0),
IF(F104=30,VLOOKUP($B104,'Tổng hợp'!$A:$T,5,0),
IF(F104=60,VLOOKUP($B104,'Tổng hợp'!$A:$T,6,0),
IF(F104=90,VLOOKUP($B104,'Tổng hợp'!$A:$T,7,0),
IF(F104=180,VLOOKUP($B104,'Tổng hợp'!$A:$T,8,0),
IF(F104=270,VLOOKUP($B104,'Tổng hợp'!$A:$T,9,0),
IF(F104=365,VLOOKUP($B104,'Tổng hợp'!$A:$S,10,0),
IF(F104=730,VLOOKUP($B104,'Tổng hợp'!$A:$S,11,0),
IF(F104=1095,VLOOKUP($B104,'Tổng hợp'!$A:$S,12,0),
IF(F104=1460,VLOOKUP($B104,'Tổng hợp'!$A:$S,13,0),
IF(F104=1825,VLOOKUP($B104,'Tổng hợp'!$A:$S,14,0),
IF(F104=2555,VLOOKUP($B104,'Tổng hợp'!$A:$S,15,0),
IF(F104=3650,VLOOKUP($B104,'Tổng hợp'!$A:$S,16,0),
IF(F104=5475,VLOOKUP($B104,'Tổng hợp'!$A:$S,17,0),
IF(F104=7300,VLOOKUP($B104,'Tổng hợp'!$A:$S,18,0),
IF(F104=10950,VLOOKUP($B104,'Tổng hợp'!$A:$S,19,0),
""))))))))))))))))))</f>
        <v>0.01933401639</v>
      </c>
      <c r="I104" s="95">
        <f>IF(G104=1,VLOOKUP($B104,'Tổng hợp'!$A:$S,2,0),
IF(G104=7,VLOOKUP($B104,'Tổng hợp'!$A:$S,3,0),
IF(G104=14,VLOOKUP($B104,'Tổng hợp'!$A:$T,4,0),
IF(G104=30,VLOOKUP($B104,'Tổng hợp'!$A:$T,5,0),
IF(G104=60,VLOOKUP($B104,'Tổng hợp'!$A:$T,6,0),
IF(G104=90,VLOOKUP($B104,'Tổng hợp'!$A:$T,7,0),
IF(G104=180,VLOOKUP($B104,'Tổng hợp'!$A:$T,8,0),
IF(G104=270,VLOOKUP($B104,'Tổng hợp'!$A:$T,9,0),
IF(G104=365,VLOOKUP($B104,'Tổng hợp'!$A:$S,10,0),
IF(G104=730,VLOOKUP($B104,'Tổng hợp'!$A:$S,11,0),
IF(G104=1095,VLOOKUP($B104,'Tổng hợp'!$A:$S,12,0),
IF(G104=1460,VLOOKUP($B104,'Tổng hợp'!$A:$S,13,0),
IF(G104=1825,VLOOKUP($B104,'Tổng hợp'!$A:$S,14,0),
IF(G104=2555,VLOOKUP($B104,'Tổng hợp'!$A:$S,15,0),
IF(G104=3650,VLOOKUP($B104,'Tổng hợp'!$A:$S,16,0),
IF(G104=5475,VLOOKUP($B104,'Tổng hợp'!$A:$S,17,0),
IF(G104=7300,VLOOKUP($B104,'Tổng hợp'!$A:$S,18,0),
IF(G104=10950,VLOOKUP($B104,'Tổng hợp'!$A:$S,19,0),
""))))))))))))))))))</f>
        <v>0.0194477459</v>
      </c>
      <c r="J104" s="95">
        <f t="shared" si="6"/>
        <v>0.070735</v>
      </c>
      <c r="K104" s="95">
        <f t="shared" si="7"/>
        <v>0.008764621109</v>
      </c>
      <c r="L104" s="95">
        <f t="shared" si="8"/>
        <v>0.07085896659</v>
      </c>
      <c r="M104" s="96">
        <f t="shared" si="9"/>
        <v>3445288128</v>
      </c>
      <c r="N104" s="92" t="b">
        <f t="shared" si="10"/>
        <v>0</v>
      </c>
      <c r="O104" s="93">
        <f t="shared" si="11"/>
        <v>-45728</v>
      </c>
      <c r="P104" s="94">
        <f t="shared" si="12"/>
        <v>0</v>
      </c>
      <c r="Q104" s="94">
        <f t="shared" si="13"/>
        <v>1</v>
      </c>
      <c r="R104" s="95" t="str">
        <f t="shared" si="14"/>
        <v/>
      </c>
      <c r="S104" s="95">
        <f>IF(Q104=1,VLOOKUP($B104,'Tổng hợp'!$A:$S,2,0),
IF(Q104=7,VLOOKUP($B104,'Tổng hợp'!$A:$S,3,0),
IF(Q104=14,VLOOKUP($B104,'Tổng hợp'!$A:$T,4,0),
IF(Q104=30,VLOOKUP($B104,'Tổng hợp'!$A:$T,5,0),
IF(Q104=60,VLOOKUP($B104,'Tổng hợp'!$A:$T,6,0),
IF(Q104=90,VLOOKUP($B104,'Tổng hợp'!$A:$T,7,0),
IF(Q104=180,VLOOKUP($B104,'Tổng hợp'!$A:$T,8,0),
IF(Q104=270,VLOOKUP($B104,'Tổng hợp'!$A:$T,9,0),
IF(Q104=365,VLOOKUP($B104,'Tổng hợp'!$A:$S,10,0),
IF(Q104=730,VLOOKUP($B104,'Tổng hợp'!$A:$S,11,0),
IF(Q104=1095,VLOOKUP($B104,'Tổng hợp'!$A:$S,12,0),
IF(Q104=1460,VLOOKUP($B104,'Tổng hợp'!$A:$S,13,0),
IF(Q104=1825,VLOOKUP($B104,'Tổng hợp'!$A:$S,14,0),
IF(Q104=2555,VLOOKUP($B104,'Tổng hợp'!$A:$S,15,0),
IF(Q104=3650,VLOOKUP($B104,'Tổng hợp'!$A:$S,16,0),
IF(Q104=5475,VLOOKUP($B104,'Tổng hợp'!$A:$S,17,0),
IF(Q104=7300,VLOOKUP($B104,'Tổng hợp'!$A:$S,18,0),
IF(Q104=10950,VLOOKUP($B104,'Tổng hợp'!$A:$S,19,0),
""))))))))))))))))))</f>
        <v>0.0180829918</v>
      </c>
      <c r="T104" s="95">
        <f t="shared" si="15"/>
        <v>0.05131</v>
      </c>
      <c r="U104" s="95">
        <f t="shared" si="28"/>
        <v>0</v>
      </c>
      <c r="V104" s="95">
        <f t="shared" si="16"/>
        <v>0.07024062831</v>
      </c>
      <c r="W104" s="96">
        <f t="shared" si="17"/>
        <v>0</v>
      </c>
      <c r="X104" s="92">
        <f t="shared" si="18"/>
        <v>45812</v>
      </c>
      <c r="Y104" s="93">
        <f t="shared" si="19"/>
        <v>209</v>
      </c>
      <c r="Z104" s="94">
        <f t="shared" si="20"/>
        <v>180</v>
      </c>
      <c r="AA104" s="94">
        <f t="shared" si="21"/>
        <v>270</v>
      </c>
      <c r="AB104" s="95">
        <f>IF(Z104=1,VLOOKUP($B104,'Tổng hợp'!$A:$S,2,0),
IF(Z104=7,VLOOKUP($B104,'Tổng hợp'!$A:$S,3,0),
IF(Z104=14,VLOOKUP($B104,'Tổng hợp'!$A:$T,4,0),
IF(Z104=30,VLOOKUP($B104,'Tổng hợp'!$A:$T,5,0),
IF(Z104=60,VLOOKUP($B104,'Tổng hợp'!$A:$T,6,0),
IF(Z104=90,VLOOKUP($B104,'Tổng hợp'!$A:$T,7,0),
IF(Z104=180,VLOOKUP($B104,'Tổng hợp'!$A:$T,8,0),
IF(Z104=270,VLOOKUP($B104,'Tổng hợp'!$A:$T,9,0),
IF(Z104=365,VLOOKUP($B104,'Tổng hợp'!$A:$S,10,0),
IF(Z104=730,VLOOKUP($B104,'Tổng hợp'!$A:$S,11,0),
IF(Z104=1095,VLOOKUP($B104,'Tổng hợp'!$A:$S,12,0),
IF(Z104=1460,VLOOKUP($B104,'Tổng hợp'!$A:$S,13,0),
IF(Z104=1825,VLOOKUP($B104,'Tổng hợp'!$A:$S,14,0),
IF(Z104=2555,VLOOKUP($B104,'Tổng hợp'!$A:$S,15,0),
IF(Z104=3650,VLOOKUP($B104,'Tổng hợp'!$A:$S,16,0),
IF(Z104=5475,VLOOKUP($B104,'Tổng hợp'!$A:$S,17,0),
IF(Z104=7300,VLOOKUP($B104,'Tổng hợp'!$A:$S,18,0),
IF(Z104=10950,VLOOKUP($B104,'Tổng hợp'!$A:$S,19,0),
""))))))))))))))))))</f>
        <v>0.01940983607</v>
      </c>
      <c r="AC104" s="95">
        <f>IF(AA104=1,VLOOKUP($B104,'Tổng hợp'!$A:$S,2,0),
IF(AA104=7,VLOOKUP($B104,'Tổng hợp'!$A:$S,3,0),
IF(AA104=14,VLOOKUP($B104,'Tổng hợp'!$A:$T,4,0),
IF(AA104=30,VLOOKUP($B104,'Tổng hợp'!$A:$T,5,0),
IF(AA104=60,VLOOKUP($B104,'Tổng hợp'!$A:$T,6,0),
IF(AA104=90,VLOOKUP($B104,'Tổng hợp'!$A:$T,7,0),
IF(AA104=180,VLOOKUP($B104,'Tổng hợp'!$A:$T,8,0),
IF(AA104=270,VLOOKUP($B104,'Tổng hợp'!$A:$T,9,0),
IF(AA104=365,VLOOKUP($B104,'Tổng hợp'!$A:$S,10,0),
IF(AA104=730,VLOOKUP($B104,'Tổng hợp'!$A:$S,11,0),
IF(AA104=1095,VLOOKUP($B104,'Tổng hợp'!$A:$S,12,0),
IF(AA104=1460,VLOOKUP($B104,'Tổng hợp'!$A:$S,13,0),
IF(AA104=1825,VLOOKUP($B104,'Tổng hợp'!$A:$S,14,0),
IF(AA104=2555,VLOOKUP($B104,'Tổng hợp'!$A:$S,15,0),
IF(AA104=3650,VLOOKUP($B104,'Tổng hợp'!$A:$S,16,0),
IF(AA104=5475,VLOOKUP($B104,'Tổng hợp'!$A:$S,17,0),
IF(AA104=7300,VLOOKUP($B104,'Tổng hợp'!$A:$S,18,0),
IF(AA104=10950,VLOOKUP($B104,'Tổng hợp'!$A:$S,19,0),
""))))))))))))))))))</f>
        <v>0.01895491803</v>
      </c>
      <c r="AD104" s="95">
        <f t="shared" si="22"/>
        <v>0.07057325137</v>
      </c>
      <c r="AE104" s="95">
        <f t="shared" si="23"/>
        <v>0.0105637563</v>
      </c>
      <c r="AF104" s="95">
        <f t="shared" si="24"/>
        <v>0.0709865662</v>
      </c>
      <c r="AG104" s="96">
        <f t="shared" si="25"/>
        <v>48074590209</v>
      </c>
      <c r="AH104" s="97">
        <f t="shared" si="26"/>
        <v>51519878337</v>
      </c>
      <c r="AI104" s="96">
        <f t="shared" si="27"/>
        <v>-1150812389</v>
      </c>
      <c r="AJ104" s="9"/>
      <c r="AK104" s="12"/>
    </row>
    <row r="105" ht="16.5" customHeight="1">
      <c r="A105" s="90">
        <v>86.0</v>
      </c>
      <c r="B105" s="91">
        <f>HLOOKUP(B104,VBMA!$A:$A,VLOOKUP(B104,VBMA!A:AF,32,0) +1)</f>
        <v>45602</v>
      </c>
      <c r="C105" s="92">
        <f t="shared" si="1"/>
        <v>45812</v>
      </c>
      <c r="D105" s="92">
        <f t="shared" si="2"/>
        <v>45812</v>
      </c>
      <c r="E105" s="93">
        <f t="shared" si="3"/>
        <v>84</v>
      </c>
      <c r="F105" s="94">
        <f t="shared" si="4"/>
        <v>60</v>
      </c>
      <c r="G105" s="94">
        <f t="shared" si="5"/>
        <v>90</v>
      </c>
      <c r="H105" s="95">
        <f>IF(F105=1,VLOOKUP($B105,'Tổng hợp'!$A:$S,2,0),
IF(F105=7,VLOOKUP($B105,'Tổng hợp'!$A:$S,3,0),
IF(F105=14,VLOOKUP($B105,'Tổng hợp'!$A:$T,4,0),
IF(F105=30,VLOOKUP($B105,'Tổng hợp'!$A:$T,5,0),
IF(F105=60,VLOOKUP($B105,'Tổng hợp'!$A:$T,6,0),
IF(F105=90,VLOOKUP($B105,'Tổng hợp'!$A:$T,7,0),
IF(F105=180,VLOOKUP($B105,'Tổng hợp'!$A:$T,8,0),
IF(F105=270,VLOOKUP($B105,'Tổng hợp'!$A:$T,9,0),
IF(F105=365,VLOOKUP($B105,'Tổng hợp'!$A:$S,10,0),
IF(F105=730,VLOOKUP($B105,'Tổng hợp'!$A:$S,11,0),
IF(F105=1095,VLOOKUP($B105,'Tổng hợp'!$A:$S,12,0),
IF(F105=1460,VLOOKUP($B105,'Tổng hợp'!$A:$S,13,0),
IF(F105=1825,VLOOKUP($B105,'Tổng hợp'!$A:$S,14,0),
IF(F105=2555,VLOOKUP($B105,'Tổng hợp'!$A:$S,15,0),
IF(F105=3650,VLOOKUP($B105,'Tổng hợp'!$A:$S,16,0),
IF(F105=5475,VLOOKUP($B105,'Tổng hợp'!$A:$S,17,0),
IF(F105=7300,VLOOKUP($B105,'Tổng hợp'!$A:$S,18,0),
IF(F105=10950,VLOOKUP($B105,'Tổng hợp'!$A:$S,19,0),
""))))))))))))))))))</f>
        <v>0.01871895792</v>
      </c>
      <c r="I105" s="95">
        <f>IF(G105=1,VLOOKUP($B105,'Tổng hợp'!$A:$S,2,0),
IF(G105=7,VLOOKUP($B105,'Tổng hợp'!$A:$S,3,0),
IF(G105=14,VLOOKUP($B105,'Tổng hợp'!$A:$T,4,0),
IF(G105=30,VLOOKUP($B105,'Tổng hợp'!$A:$T,5,0),
IF(G105=60,VLOOKUP($B105,'Tổng hợp'!$A:$T,6,0),
IF(G105=90,VLOOKUP($B105,'Tổng hợp'!$A:$T,7,0),
IF(G105=180,VLOOKUP($B105,'Tổng hợp'!$A:$T,8,0),
IF(G105=270,VLOOKUP($B105,'Tổng hợp'!$A:$T,9,0),
IF(G105=365,VLOOKUP($B105,'Tổng hợp'!$A:$S,10,0),
IF(G105=730,VLOOKUP($B105,'Tổng hợp'!$A:$S,11,0),
IF(G105=1095,VLOOKUP($B105,'Tổng hợp'!$A:$S,12,0),
IF(G105=1460,VLOOKUP($B105,'Tổng hợp'!$A:$S,13,0),
IF(G105=1825,VLOOKUP($B105,'Tổng hợp'!$A:$S,14,0),
IF(G105=2555,VLOOKUP($B105,'Tổng hợp'!$A:$S,15,0),
IF(G105=3650,VLOOKUP($B105,'Tổng hợp'!$A:$S,16,0),
IF(G105=5475,VLOOKUP($B105,'Tổng hợp'!$A:$S,17,0),
IF(G105=7300,VLOOKUP($B105,'Tổng hợp'!$A:$S,18,0),
IF(G105=10950,VLOOKUP($B105,'Tổng hợp'!$A:$S,19,0),
""))))))))))))))))))</f>
        <v>0.01882993988</v>
      </c>
      <c r="J105" s="95">
        <f t="shared" si="6"/>
        <v>0.07011774349</v>
      </c>
      <c r="K105" s="95">
        <f t="shared" si="7"/>
        <v>-0.01303849757</v>
      </c>
      <c r="L105" s="95">
        <f t="shared" si="8"/>
        <v>0.06933074072</v>
      </c>
      <c r="M105" s="96">
        <f t="shared" si="9"/>
        <v>3446420655</v>
      </c>
      <c r="N105" s="92" t="b">
        <f t="shared" si="10"/>
        <v>0</v>
      </c>
      <c r="O105" s="93">
        <f t="shared" si="11"/>
        <v>-45728</v>
      </c>
      <c r="P105" s="94">
        <f t="shared" si="12"/>
        <v>0</v>
      </c>
      <c r="Q105" s="94">
        <f t="shared" si="13"/>
        <v>1</v>
      </c>
      <c r="R105" s="95" t="str">
        <f t="shared" si="14"/>
        <v/>
      </c>
      <c r="S105" s="95">
        <f>IF(Q105=1,VLOOKUP($B105,'Tổng hợp'!$A:$S,2,0),
IF(Q105=7,VLOOKUP($B105,'Tổng hợp'!$A:$S,3,0),
IF(Q105=14,VLOOKUP($B105,'Tổng hợp'!$A:$T,4,0),
IF(Q105=30,VLOOKUP($B105,'Tổng hợp'!$A:$T,5,0),
IF(Q105=60,VLOOKUP($B105,'Tổng hợp'!$A:$T,6,0),
IF(Q105=90,VLOOKUP($B105,'Tổng hợp'!$A:$T,7,0),
IF(Q105=180,VLOOKUP($B105,'Tổng hợp'!$A:$T,8,0),
IF(Q105=270,VLOOKUP($B105,'Tổng hợp'!$A:$T,9,0),
IF(Q105=365,VLOOKUP($B105,'Tổng hợp'!$A:$S,10,0),
IF(Q105=730,VLOOKUP($B105,'Tổng hợp'!$A:$S,11,0),
IF(Q105=1095,VLOOKUP($B105,'Tổng hợp'!$A:$S,12,0),
IF(Q105=1460,VLOOKUP($B105,'Tổng hợp'!$A:$S,13,0),
IF(Q105=1825,VLOOKUP($B105,'Tổng hợp'!$A:$S,14,0),
IF(Q105=2555,VLOOKUP($B105,'Tổng hợp'!$A:$S,15,0),
IF(Q105=3650,VLOOKUP($B105,'Tổng hợp'!$A:$S,16,0),
IF(Q105=5475,VLOOKUP($B105,'Tổng hợp'!$A:$S,17,0),
IF(Q105=7300,VLOOKUP($B105,'Tổng hợp'!$A:$S,18,0),
IF(Q105=10950,VLOOKUP($B105,'Tổng hợp'!$A:$S,19,0),
""))))))))))))))))))</f>
        <v>0.01764613226</v>
      </c>
      <c r="T105" s="95">
        <f t="shared" si="15"/>
        <v>0.05131</v>
      </c>
      <c r="U105" s="95">
        <f t="shared" si="28"/>
        <v>0</v>
      </c>
      <c r="V105" s="95">
        <f t="shared" si="16"/>
        <v>0.07024062831</v>
      </c>
      <c r="W105" s="96">
        <f t="shared" si="17"/>
        <v>0</v>
      </c>
      <c r="X105" s="92">
        <f t="shared" si="18"/>
        <v>45812</v>
      </c>
      <c r="Y105" s="93">
        <f t="shared" si="19"/>
        <v>210</v>
      </c>
      <c r="Z105" s="94">
        <f t="shared" si="20"/>
        <v>180</v>
      </c>
      <c r="AA105" s="94">
        <f t="shared" si="21"/>
        <v>270</v>
      </c>
      <c r="AB105" s="95">
        <f>IF(Z105=1,VLOOKUP($B105,'Tổng hợp'!$A:$S,2,0),
IF(Z105=7,VLOOKUP($B105,'Tổng hợp'!$A:$S,3,0),
IF(Z105=14,VLOOKUP($B105,'Tổng hợp'!$A:$T,4,0),
IF(Z105=30,VLOOKUP($B105,'Tổng hợp'!$A:$T,5,0),
IF(Z105=60,VLOOKUP($B105,'Tổng hợp'!$A:$T,6,0),
IF(Z105=90,VLOOKUP($B105,'Tổng hợp'!$A:$T,7,0),
IF(Z105=180,VLOOKUP($B105,'Tổng hợp'!$A:$T,8,0),
IF(Z105=270,VLOOKUP($B105,'Tổng hợp'!$A:$T,9,0),
IF(Z105=365,VLOOKUP($B105,'Tổng hợp'!$A:$S,10,0),
IF(Z105=730,VLOOKUP($B105,'Tổng hợp'!$A:$S,11,0),
IF(Z105=1095,VLOOKUP($B105,'Tổng hợp'!$A:$S,12,0),
IF(Z105=1460,VLOOKUP($B105,'Tổng hợp'!$A:$S,13,0),
IF(Z105=1825,VLOOKUP($B105,'Tổng hợp'!$A:$S,14,0),
IF(Z105=2555,VLOOKUP($B105,'Tổng hợp'!$A:$S,15,0),
IF(Z105=3650,VLOOKUP($B105,'Tổng hợp'!$A:$S,16,0),
IF(Z105=5475,VLOOKUP($B105,'Tổng hợp'!$A:$S,17,0),
IF(Z105=7300,VLOOKUP($B105,'Tổng hợp'!$A:$S,18,0),
IF(Z105=10950,VLOOKUP($B105,'Tổng hợp'!$A:$S,19,0),
""))))))))))))))))))</f>
        <v>0.01853398798</v>
      </c>
      <c r="AC105" s="95">
        <f>IF(AA105=1,VLOOKUP($B105,'Tổng hợp'!$A:$S,2,0),
IF(AA105=7,VLOOKUP($B105,'Tổng hợp'!$A:$S,3,0),
IF(AA105=14,VLOOKUP($B105,'Tổng hợp'!$A:$T,4,0),
IF(AA105=30,VLOOKUP($B105,'Tổng hợp'!$A:$T,5,0),
IF(AA105=60,VLOOKUP($B105,'Tổng hợp'!$A:$T,6,0),
IF(AA105=90,VLOOKUP($B105,'Tổng hợp'!$A:$T,7,0),
IF(AA105=180,VLOOKUP($B105,'Tổng hợp'!$A:$T,8,0),
IF(AA105=270,VLOOKUP($B105,'Tổng hợp'!$A:$T,9,0),
IF(AA105=365,VLOOKUP($B105,'Tổng hợp'!$A:$S,10,0),
IF(AA105=730,VLOOKUP($B105,'Tổng hợp'!$A:$S,11,0),
IF(AA105=1095,VLOOKUP($B105,'Tổng hợp'!$A:$S,12,0),
IF(AA105=1460,VLOOKUP($B105,'Tổng hợp'!$A:$S,13,0),
IF(AA105=1825,VLOOKUP($B105,'Tổng hợp'!$A:$S,14,0),
IF(AA105=2555,VLOOKUP($B105,'Tổng hợp'!$A:$S,15,0),
IF(AA105=3650,VLOOKUP($B105,'Tổng hợp'!$A:$S,16,0),
IF(AA105=5475,VLOOKUP($B105,'Tổng hợp'!$A:$S,17,0),
IF(AA105=7300,VLOOKUP($B105,'Tổng hợp'!$A:$S,18,0),
IF(AA105=10950,VLOOKUP($B105,'Tổng hợp'!$A:$S,19,0),
""))))))))))))))))))</f>
        <v>0.01849699399</v>
      </c>
      <c r="AD105" s="95">
        <f t="shared" si="22"/>
        <v>0.06983165665</v>
      </c>
      <c r="AE105" s="95">
        <f t="shared" si="23"/>
        <v>-0.003531492491</v>
      </c>
      <c r="AF105" s="95">
        <f t="shared" si="24"/>
        <v>0.06999301154</v>
      </c>
      <c r="AG105" s="96">
        <f t="shared" si="25"/>
        <v>48091231804</v>
      </c>
      <c r="AH105" s="97">
        <f t="shared" si="26"/>
        <v>51537652459</v>
      </c>
      <c r="AI105" s="96">
        <f t="shared" si="27"/>
        <v>-1133038266</v>
      </c>
      <c r="AJ105" s="9"/>
      <c r="AK105" s="12"/>
    </row>
    <row r="106" ht="16.5" customHeight="1">
      <c r="A106" s="90">
        <v>87.0</v>
      </c>
      <c r="B106" s="91">
        <f>HLOOKUP(B105,VBMA!$A:$A,VLOOKUP(B105,VBMA!A:AF,32,0) +1)</f>
        <v>45601</v>
      </c>
      <c r="C106" s="92">
        <f t="shared" si="1"/>
        <v>45812</v>
      </c>
      <c r="D106" s="92">
        <f t="shared" si="2"/>
        <v>45812</v>
      </c>
      <c r="E106" s="93">
        <f t="shared" si="3"/>
        <v>84</v>
      </c>
      <c r="F106" s="94">
        <f t="shared" si="4"/>
        <v>60</v>
      </c>
      <c r="G106" s="94">
        <f t="shared" si="5"/>
        <v>90</v>
      </c>
      <c r="H106" s="95">
        <f>IF(F106=1,VLOOKUP($B106,'Tổng hợp'!$A:$S,2,0),
IF(F106=7,VLOOKUP($B106,'Tổng hợp'!$A:$S,3,0),
IF(F106=14,VLOOKUP($B106,'Tổng hợp'!$A:$T,4,0),
IF(F106=30,VLOOKUP($B106,'Tổng hợp'!$A:$T,5,0),
IF(F106=60,VLOOKUP($B106,'Tổng hợp'!$A:$T,6,0),
IF(F106=90,VLOOKUP($B106,'Tổng hợp'!$A:$T,7,0),
IF(F106=180,VLOOKUP($B106,'Tổng hợp'!$A:$T,8,0),
IF(F106=270,VLOOKUP($B106,'Tổng hợp'!$A:$T,9,0),
IF(F106=365,VLOOKUP($B106,'Tổng hợp'!$A:$S,10,0),
IF(F106=730,VLOOKUP($B106,'Tổng hợp'!$A:$S,11,0),
IF(F106=1095,VLOOKUP($B106,'Tổng hợp'!$A:$S,12,0),
IF(F106=1460,VLOOKUP($B106,'Tổng hợp'!$A:$S,13,0),
IF(F106=1825,VLOOKUP($B106,'Tổng hợp'!$A:$S,14,0),
IF(F106=2555,VLOOKUP($B106,'Tổng hợp'!$A:$S,15,0),
IF(F106=3650,VLOOKUP($B106,'Tổng hợp'!$A:$S,16,0),
IF(F106=5475,VLOOKUP($B106,'Tổng hợp'!$A:$S,17,0),
IF(F106=7300,VLOOKUP($B106,'Tổng hợp'!$A:$S,18,0),
IF(F106=10950,VLOOKUP($B106,'Tổng hợp'!$A:$S,19,0),
""))))))))))))))))))</f>
        <v>0.01987713131</v>
      </c>
      <c r="I106" s="95">
        <f>IF(G106=1,VLOOKUP($B106,'Tổng hợp'!$A:$S,2,0),
IF(G106=7,VLOOKUP($B106,'Tổng hợp'!$A:$S,3,0),
IF(G106=14,VLOOKUP($B106,'Tổng hợp'!$A:$T,4,0),
IF(G106=30,VLOOKUP($B106,'Tổng hợp'!$A:$T,5,0),
IF(G106=60,VLOOKUP($B106,'Tổng hợp'!$A:$T,6,0),
IF(G106=90,VLOOKUP($B106,'Tổng hợp'!$A:$T,7,0),
IF(G106=180,VLOOKUP($B106,'Tổng hợp'!$A:$T,8,0),
IF(G106=270,VLOOKUP($B106,'Tổng hợp'!$A:$T,9,0),
IF(G106=365,VLOOKUP($B106,'Tổng hợp'!$A:$S,10,0),
IF(G106=730,VLOOKUP($B106,'Tổng hợp'!$A:$S,11,0),
IF(G106=1095,VLOOKUP($B106,'Tổng hợp'!$A:$S,12,0),
IF(G106=1460,VLOOKUP($B106,'Tổng hợp'!$A:$S,13,0),
IF(G106=1825,VLOOKUP($B106,'Tổng hợp'!$A:$S,14,0),
IF(G106=2555,VLOOKUP($B106,'Tổng hợp'!$A:$S,15,0),
IF(G106=3650,VLOOKUP($B106,'Tổng hợp'!$A:$S,16,0),
IF(G106=5475,VLOOKUP($B106,'Tổng hợp'!$A:$S,17,0),
IF(G106=7300,VLOOKUP($B106,'Tổng hợp'!$A:$S,18,0),
IF(G106=10950,VLOOKUP($B106,'Tổng hợp'!$A:$S,19,0),
""))))))))))))))))))</f>
        <v>0.01969066667</v>
      </c>
      <c r="J106" s="95">
        <f t="shared" si="6"/>
        <v>0.0710379596</v>
      </c>
      <c r="K106" s="95">
        <f t="shared" si="7"/>
        <v>0.006959036201</v>
      </c>
      <c r="L106" s="95">
        <f t="shared" si="8"/>
        <v>0.07073114015</v>
      </c>
      <c r="M106" s="96">
        <f t="shared" si="9"/>
        <v>3445382780</v>
      </c>
      <c r="N106" s="92" t="b">
        <f t="shared" si="10"/>
        <v>0</v>
      </c>
      <c r="O106" s="93">
        <f t="shared" si="11"/>
        <v>-45728</v>
      </c>
      <c r="P106" s="94">
        <f t="shared" si="12"/>
        <v>0</v>
      </c>
      <c r="Q106" s="94">
        <f t="shared" si="13"/>
        <v>1</v>
      </c>
      <c r="R106" s="95" t="str">
        <f t="shared" si="14"/>
        <v/>
      </c>
      <c r="S106" s="95">
        <f>IF(Q106=1,VLOOKUP($B106,'Tổng hợp'!$A:$S,2,0),
IF(Q106=7,VLOOKUP($B106,'Tổng hợp'!$A:$S,3,0),
IF(Q106=14,VLOOKUP($B106,'Tổng hợp'!$A:$T,4,0),
IF(Q106=30,VLOOKUP($B106,'Tổng hợp'!$A:$T,5,0),
IF(Q106=60,VLOOKUP($B106,'Tổng hợp'!$A:$T,6,0),
IF(Q106=90,VLOOKUP($B106,'Tổng hợp'!$A:$T,7,0),
IF(Q106=180,VLOOKUP($B106,'Tổng hợp'!$A:$T,8,0),
IF(Q106=270,VLOOKUP($B106,'Tổng hợp'!$A:$T,9,0),
IF(Q106=365,VLOOKUP($B106,'Tổng hợp'!$A:$S,10,0),
IF(Q106=730,VLOOKUP($B106,'Tổng hợp'!$A:$S,11,0),
IF(Q106=1095,VLOOKUP($B106,'Tổng hợp'!$A:$S,12,0),
IF(Q106=1460,VLOOKUP($B106,'Tổng hợp'!$A:$S,13,0),
IF(Q106=1825,VLOOKUP($B106,'Tổng hợp'!$A:$S,14,0),
IF(Q106=2555,VLOOKUP($B106,'Tổng hợp'!$A:$S,15,0),
IF(Q106=3650,VLOOKUP($B106,'Tổng hợp'!$A:$S,16,0),
IF(Q106=5475,VLOOKUP($B106,'Tổng hợp'!$A:$S,17,0),
IF(Q106=7300,VLOOKUP($B106,'Tổng hợp'!$A:$S,18,0),
IF(Q106=10950,VLOOKUP($B106,'Tổng hợp'!$A:$S,19,0),
""))))))))))))))))))</f>
        <v>0.02107050505</v>
      </c>
      <c r="T106" s="95">
        <f t="shared" si="15"/>
        <v>0.05131</v>
      </c>
      <c r="U106" s="95">
        <f t="shared" si="28"/>
        <v>0</v>
      </c>
      <c r="V106" s="95">
        <f t="shared" si="16"/>
        <v>0.07024062831</v>
      </c>
      <c r="W106" s="96">
        <f t="shared" si="17"/>
        <v>0</v>
      </c>
      <c r="X106" s="92">
        <f t="shared" si="18"/>
        <v>45812</v>
      </c>
      <c r="Y106" s="93">
        <f t="shared" si="19"/>
        <v>211</v>
      </c>
      <c r="Z106" s="94">
        <f t="shared" si="20"/>
        <v>180</v>
      </c>
      <c r="AA106" s="94">
        <f t="shared" si="21"/>
        <v>270</v>
      </c>
      <c r="AB106" s="95">
        <f>IF(Z106=1,VLOOKUP($B106,'Tổng hợp'!$A:$S,2,0),
IF(Z106=7,VLOOKUP($B106,'Tổng hợp'!$A:$S,3,0),
IF(Z106=14,VLOOKUP($B106,'Tổng hợp'!$A:$T,4,0),
IF(Z106=30,VLOOKUP($B106,'Tổng hợp'!$A:$T,5,0),
IF(Z106=60,VLOOKUP($B106,'Tổng hợp'!$A:$T,6,0),
IF(Z106=90,VLOOKUP($B106,'Tổng hợp'!$A:$T,7,0),
IF(Z106=180,VLOOKUP($B106,'Tổng hợp'!$A:$T,8,0),
IF(Z106=270,VLOOKUP($B106,'Tổng hợp'!$A:$T,9,0),
IF(Z106=365,VLOOKUP($B106,'Tổng hợp'!$A:$S,10,0),
IF(Z106=730,VLOOKUP($B106,'Tổng hợp'!$A:$S,11,0),
IF(Z106=1095,VLOOKUP($B106,'Tổng hợp'!$A:$S,12,0),
IF(Z106=1460,VLOOKUP($B106,'Tổng hợp'!$A:$S,13,0),
IF(Z106=1825,VLOOKUP($B106,'Tổng hợp'!$A:$S,14,0),
IF(Z106=2555,VLOOKUP($B106,'Tổng hợp'!$A:$S,15,0),
IF(Z106=3650,VLOOKUP($B106,'Tổng hợp'!$A:$S,16,0),
IF(Z106=5475,VLOOKUP($B106,'Tổng hợp'!$A:$S,17,0),
IF(Z106=7300,VLOOKUP($B106,'Tổng hợp'!$A:$S,18,0),
IF(Z106=10950,VLOOKUP($B106,'Tổng hợp'!$A:$S,19,0),
""))))))))))))))))))</f>
        <v>0.01883292929</v>
      </c>
      <c r="AC106" s="95">
        <f>IF(AA106=1,VLOOKUP($B106,'Tổng hợp'!$A:$S,2,0),
IF(AA106=7,VLOOKUP($B106,'Tổng hợp'!$A:$S,3,0),
IF(AA106=14,VLOOKUP($B106,'Tổng hợp'!$A:$T,4,0),
IF(AA106=30,VLOOKUP($B106,'Tổng hợp'!$A:$T,5,0),
IF(AA106=60,VLOOKUP($B106,'Tổng hợp'!$A:$T,6,0),
IF(AA106=90,VLOOKUP($B106,'Tổng hợp'!$A:$T,7,0),
IF(AA106=180,VLOOKUP($B106,'Tổng hợp'!$A:$T,8,0),
IF(AA106=270,VLOOKUP($B106,'Tổng hợp'!$A:$T,9,0),
IF(AA106=365,VLOOKUP($B106,'Tổng hợp'!$A:$S,10,0),
IF(AA106=730,VLOOKUP($B106,'Tổng hợp'!$A:$S,11,0),
IF(AA106=1095,VLOOKUP($B106,'Tổng hợp'!$A:$S,12,0),
IF(AA106=1460,VLOOKUP($B106,'Tổng hợp'!$A:$S,13,0),
IF(AA106=1825,VLOOKUP($B106,'Tổng hợp'!$A:$S,14,0),
IF(AA106=2555,VLOOKUP($B106,'Tổng hợp'!$A:$S,15,0),
IF(AA106=3650,VLOOKUP($B106,'Tổng hợp'!$A:$S,16,0),
IF(AA106=5475,VLOOKUP($B106,'Tổng hợp'!$A:$S,17,0),
IF(AA106=7300,VLOOKUP($B106,'Tổng hợp'!$A:$S,18,0),
IF(AA106=10950,VLOOKUP($B106,'Tổng hợp'!$A:$S,19,0),
""))))))))))))))))))</f>
        <v>0.01864646465</v>
      </c>
      <c r="AD106" s="95">
        <f t="shared" si="22"/>
        <v>0.07007870258</v>
      </c>
      <c r="AE106" s="95">
        <f t="shared" si="23"/>
        <v>0.004414815112</v>
      </c>
      <c r="AF106" s="95">
        <f t="shared" si="24"/>
        <v>0.07055141322</v>
      </c>
      <c r="AG106" s="96">
        <f t="shared" si="25"/>
        <v>48067819205</v>
      </c>
      <c r="AH106" s="97">
        <f t="shared" si="26"/>
        <v>51513201985</v>
      </c>
      <c r="AI106" s="96">
        <f t="shared" si="27"/>
        <v>-1157488740</v>
      </c>
      <c r="AJ106" s="9"/>
      <c r="AK106" s="12"/>
    </row>
    <row r="107" ht="16.5" customHeight="1">
      <c r="A107" s="90">
        <v>88.0</v>
      </c>
      <c r="B107" s="91">
        <f>HLOOKUP(B106,VBMA!$A:$A,VLOOKUP(B106,VBMA!A:AF,32,0) +1)</f>
        <v>45600</v>
      </c>
      <c r="C107" s="92">
        <f t="shared" si="1"/>
        <v>45812</v>
      </c>
      <c r="D107" s="92">
        <f t="shared" si="2"/>
        <v>45812</v>
      </c>
      <c r="E107" s="93">
        <f t="shared" si="3"/>
        <v>84</v>
      </c>
      <c r="F107" s="94">
        <f t="shared" si="4"/>
        <v>60</v>
      </c>
      <c r="G107" s="94">
        <f t="shared" si="5"/>
        <v>90</v>
      </c>
      <c r="H107" s="95">
        <f>IF(F107=1,VLOOKUP($B107,'Tổng hợp'!$A:$S,2,0),
IF(F107=7,VLOOKUP($B107,'Tổng hợp'!$A:$S,3,0),
IF(F107=14,VLOOKUP($B107,'Tổng hợp'!$A:$T,4,0),
IF(F107=30,VLOOKUP($B107,'Tổng hợp'!$A:$T,5,0),
IF(F107=60,VLOOKUP($B107,'Tổng hợp'!$A:$T,6,0),
IF(F107=90,VLOOKUP($B107,'Tổng hợp'!$A:$T,7,0),
IF(F107=180,VLOOKUP($B107,'Tổng hợp'!$A:$T,8,0),
IF(F107=270,VLOOKUP($B107,'Tổng hợp'!$A:$T,9,0),
IF(F107=365,VLOOKUP($B107,'Tổng hợp'!$A:$S,10,0),
IF(F107=730,VLOOKUP($B107,'Tổng hợp'!$A:$S,11,0),
IF(F107=1095,VLOOKUP($B107,'Tổng hợp'!$A:$S,12,0),
IF(F107=1460,VLOOKUP($B107,'Tổng hợp'!$A:$S,13,0),
IF(F107=1825,VLOOKUP($B107,'Tổng hợp'!$A:$S,14,0),
IF(F107=2555,VLOOKUP($B107,'Tổng hợp'!$A:$S,15,0),
IF(F107=3650,VLOOKUP($B107,'Tổng hợp'!$A:$S,16,0),
IF(F107=5475,VLOOKUP($B107,'Tổng hợp'!$A:$S,17,0),
IF(F107=7300,VLOOKUP($B107,'Tổng hợp'!$A:$S,18,0),
IF(F107=10950,VLOOKUP($B107,'Tổng hợp'!$A:$S,19,0),
""))))))))))))))))))</f>
        <v>0.019383</v>
      </c>
      <c r="I107" s="95">
        <f>IF(G107=1,VLOOKUP($B107,'Tổng hợp'!$A:$S,2,0),
IF(G107=7,VLOOKUP($B107,'Tổng hợp'!$A:$S,3,0),
IF(G107=14,VLOOKUP($B107,'Tổng hợp'!$A:$T,4,0),
IF(G107=30,VLOOKUP($B107,'Tổng hợp'!$A:$T,5,0),
IF(G107=60,VLOOKUP($B107,'Tổng hợp'!$A:$T,6,0),
IF(G107=90,VLOOKUP($B107,'Tổng hợp'!$A:$T,7,0),
IF(G107=180,VLOOKUP($B107,'Tổng hợp'!$A:$T,8,0),
IF(G107=270,VLOOKUP($B107,'Tổng hợp'!$A:$T,9,0),
IF(G107=365,VLOOKUP($B107,'Tổng hợp'!$A:$S,10,0),
IF(G107=730,VLOOKUP($B107,'Tổng hợp'!$A:$S,11,0),
IF(G107=1095,VLOOKUP($B107,'Tổng hợp'!$A:$S,12,0),
IF(G107=1460,VLOOKUP($B107,'Tổng hợp'!$A:$S,13,0),
IF(G107=1825,VLOOKUP($B107,'Tổng hợp'!$A:$S,14,0),
IF(G107=2555,VLOOKUP($B107,'Tổng hợp'!$A:$S,15,0),
IF(G107=3650,VLOOKUP($B107,'Tổng hợp'!$A:$S,16,0),
IF(G107=5475,VLOOKUP($B107,'Tổng hợp'!$A:$S,17,0),
IF(G107=7300,VLOOKUP($B107,'Tổng hợp'!$A:$S,18,0),
IF(G107=10950,VLOOKUP($B107,'Tổng hợp'!$A:$S,19,0),
""))))))))))))))))))</f>
        <v>0.0191984</v>
      </c>
      <c r="J107" s="95">
        <f t="shared" si="6"/>
        <v>0.07054532</v>
      </c>
      <c r="K107" s="95">
        <f t="shared" si="7"/>
        <v>0.04636877003</v>
      </c>
      <c r="L107" s="95">
        <f t="shared" si="8"/>
        <v>0.0735742915</v>
      </c>
      <c r="M107" s="96">
        <f t="shared" si="9"/>
        <v>3443280769</v>
      </c>
      <c r="N107" s="92" t="b">
        <f t="shared" si="10"/>
        <v>0</v>
      </c>
      <c r="O107" s="93">
        <f t="shared" si="11"/>
        <v>-45728</v>
      </c>
      <c r="P107" s="94">
        <f t="shared" si="12"/>
        <v>0</v>
      </c>
      <c r="Q107" s="94">
        <f t="shared" si="13"/>
        <v>1</v>
      </c>
      <c r="R107" s="95" t="str">
        <f t="shared" si="14"/>
        <v/>
      </c>
      <c r="S107" s="95">
        <f>IF(Q107=1,VLOOKUP($B107,'Tổng hợp'!$A:$S,2,0),
IF(Q107=7,VLOOKUP($B107,'Tổng hợp'!$A:$S,3,0),
IF(Q107=14,VLOOKUP($B107,'Tổng hợp'!$A:$T,4,0),
IF(Q107=30,VLOOKUP($B107,'Tổng hợp'!$A:$T,5,0),
IF(Q107=60,VLOOKUP($B107,'Tổng hợp'!$A:$T,6,0),
IF(Q107=90,VLOOKUP($B107,'Tổng hợp'!$A:$T,7,0),
IF(Q107=180,VLOOKUP($B107,'Tổng hợp'!$A:$T,8,0),
IF(Q107=270,VLOOKUP($B107,'Tổng hợp'!$A:$T,9,0),
IF(Q107=365,VLOOKUP($B107,'Tổng hợp'!$A:$S,10,0),
IF(Q107=730,VLOOKUP($B107,'Tổng hợp'!$A:$S,11,0),
IF(Q107=1095,VLOOKUP($B107,'Tổng hợp'!$A:$S,12,0),
IF(Q107=1460,VLOOKUP($B107,'Tổng hợp'!$A:$S,13,0),
IF(Q107=1825,VLOOKUP($B107,'Tổng hợp'!$A:$S,14,0),
IF(Q107=2555,VLOOKUP($B107,'Tổng hợp'!$A:$S,15,0),
IF(Q107=3650,VLOOKUP($B107,'Tổng hợp'!$A:$S,16,0),
IF(Q107=5475,VLOOKUP($B107,'Tổng hợp'!$A:$S,17,0),
IF(Q107=7300,VLOOKUP($B107,'Tổng hợp'!$A:$S,18,0),
IF(Q107=10950,VLOOKUP($B107,'Tổng hợp'!$A:$S,19,0),
""))))))))))))))))))</f>
        <v>0.0228904</v>
      </c>
      <c r="T107" s="95">
        <f t="shared" si="15"/>
        <v>0.05131</v>
      </c>
      <c r="U107" s="95">
        <f t="shared" si="28"/>
        <v>0</v>
      </c>
      <c r="V107" s="95">
        <f t="shared" si="16"/>
        <v>0.07024062831</v>
      </c>
      <c r="W107" s="96">
        <f t="shared" si="17"/>
        <v>0</v>
      </c>
      <c r="X107" s="92">
        <f t="shared" si="18"/>
        <v>45812</v>
      </c>
      <c r="Y107" s="93">
        <f t="shared" si="19"/>
        <v>212</v>
      </c>
      <c r="Z107" s="94">
        <f t="shared" si="20"/>
        <v>180</v>
      </c>
      <c r="AA107" s="94">
        <f t="shared" si="21"/>
        <v>270</v>
      </c>
      <c r="AB107" s="95">
        <f>IF(Z107=1,VLOOKUP($B107,'Tổng hợp'!$A:$S,2,0),
IF(Z107=7,VLOOKUP($B107,'Tổng hợp'!$A:$S,3,0),
IF(Z107=14,VLOOKUP($B107,'Tổng hợp'!$A:$T,4,0),
IF(Z107=30,VLOOKUP($B107,'Tổng hợp'!$A:$T,5,0),
IF(Z107=60,VLOOKUP($B107,'Tổng hợp'!$A:$T,6,0),
IF(Z107=90,VLOOKUP($B107,'Tổng hợp'!$A:$T,7,0),
IF(Z107=180,VLOOKUP($B107,'Tổng hợp'!$A:$T,8,0),
IF(Z107=270,VLOOKUP($B107,'Tổng hợp'!$A:$T,9,0),
IF(Z107=365,VLOOKUP($B107,'Tổng hợp'!$A:$S,10,0),
IF(Z107=730,VLOOKUP($B107,'Tổng hợp'!$A:$S,11,0),
IF(Z107=1095,VLOOKUP($B107,'Tổng hợp'!$A:$S,12,0),
IF(Z107=1460,VLOOKUP($B107,'Tổng hợp'!$A:$S,13,0),
IF(Z107=1825,VLOOKUP($B107,'Tổng hợp'!$A:$S,14,0),
IF(Z107=2555,VLOOKUP($B107,'Tổng hợp'!$A:$S,15,0),
IF(Z107=3650,VLOOKUP($B107,'Tổng hợp'!$A:$S,16,0),
IF(Z107=5475,VLOOKUP($B107,'Tổng hợp'!$A:$S,17,0),
IF(Z107=7300,VLOOKUP($B107,'Tổng hợp'!$A:$S,18,0),
IF(Z107=10950,VLOOKUP($B107,'Tổng hợp'!$A:$S,19,0),
""))))))))))))))))))</f>
        <v>0.01846</v>
      </c>
      <c r="AC107" s="95">
        <f>IF(AA107=1,VLOOKUP($B107,'Tổng hợp'!$A:$S,2,0),
IF(AA107=7,VLOOKUP($B107,'Tổng hợp'!$A:$S,3,0),
IF(AA107=14,VLOOKUP($B107,'Tổng hợp'!$A:$T,4,0),
IF(AA107=30,VLOOKUP($B107,'Tổng hợp'!$A:$T,5,0),
IF(AA107=60,VLOOKUP($B107,'Tổng hợp'!$A:$T,6,0),
IF(AA107=90,VLOOKUP($B107,'Tổng hợp'!$A:$T,7,0),
IF(AA107=180,VLOOKUP($B107,'Tổng hợp'!$A:$T,8,0),
IF(AA107=270,VLOOKUP($B107,'Tổng hợp'!$A:$T,9,0),
IF(AA107=365,VLOOKUP($B107,'Tổng hợp'!$A:$S,10,0),
IF(AA107=730,VLOOKUP($B107,'Tổng hợp'!$A:$S,11,0),
IF(AA107=1095,VLOOKUP($B107,'Tổng hợp'!$A:$S,12,0),
IF(AA107=1460,VLOOKUP($B107,'Tổng hợp'!$A:$S,13,0),
IF(AA107=1825,VLOOKUP($B107,'Tổng hợp'!$A:$S,14,0),
IF(AA107=2555,VLOOKUP($B107,'Tổng hợp'!$A:$S,15,0),
IF(AA107=3650,VLOOKUP($B107,'Tổng hợp'!$A:$S,16,0),
IF(AA107=5475,VLOOKUP($B107,'Tổng hợp'!$A:$S,17,0),
IF(AA107=7300,VLOOKUP($B107,'Tổng hợp'!$A:$S,18,0),
IF(AA107=10950,VLOOKUP($B107,'Tổng hợp'!$A:$S,19,0),
""))))))))))))))))))</f>
        <v>0.01846</v>
      </c>
      <c r="AD107" s="95">
        <f t="shared" si="22"/>
        <v>0.06977</v>
      </c>
      <c r="AE107" s="95">
        <f t="shared" si="23"/>
        <v>0.0165310272</v>
      </c>
      <c r="AF107" s="95">
        <f t="shared" si="24"/>
        <v>0.07141142865</v>
      </c>
      <c r="AG107" s="96">
        <f t="shared" si="25"/>
        <v>48036432176</v>
      </c>
      <c r="AH107" s="97">
        <f t="shared" si="26"/>
        <v>51479712946</v>
      </c>
      <c r="AI107" s="96">
        <f t="shared" si="27"/>
        <v>-1190977780</v>
      </c>
      <c r="AJ107" s="9"/>
      <c r="AK107" s="12"/>
    </row>
    <row r="108" ht="16.5" customHeight="1">
      <c r="A108" s="90">
        <v>89.0</v>
      </c>
      <c r="B108" s="91">
        <f>HLOOKUP(B107,VBMA!$A:$A,VLOOKUP(B107,VBMA!A:AF,32,0) +1)</f>
        <v>45597</v>
      </c>
      <c r="C108" s="92">
        <f t="shared" si="1"/>
        <v>45812</v>
      </c>
      <c r="D108" s="92">
        <f t="shared" si="2"/>
        <v>45812</v>
      </c>
      <c r="E108" s="93">
        <f t="shared" si="3"/>
        <v>84</v>
      </c>
      <c r="F108" s="94">
        <f t="shared" si="4"/>
        <v>60</v>
      </c>
      <c r="G108" s="94">
        <f t="shared" si="5"/>
        <v>90</v>
      </c>
      <c r="H108" s="95">
        <f>IF(F108=1,VLOOKUP($B108,'Tổng hợp'!$A:$S,2,0),
IF(F108=7,VLOOKUP($B108,'Tổng hợp'!$A:$S,3,0),
IF(F108=14,VLOOKUP($B108,'Tổng hợp'!$A:$T,4,0),
IF(F108=30,VLOOKUP($B108,'Tổng hợp'!$A:$T,5,0),
IF(F108=60,VLOOKUP($B108,'Tổng hợp'!$A:$T,6,0),
IF(F108=90,VLOOKUP($B108,'Tổng hợp'!$A:$T,7,0),
IF(F108=180,VLOOKUP($B108,'Tổng hợp'!$A:$T,8,0),
IF(F108=270,VLOOKUP($B108,'Tổng hợp'!$A:$T,9,0),
IF(F108=365,VLOOKUP($B108,'Tổng hợp'!$A:$S,10,0),
IF(F108=730,VLOOKUP($B108,'Tổng hợp'!$A:$S,11,0),
IF(F108=1095,VLOOKUP($B108,'Tổng hợp'!$A:$S,12,0),
IF(F108=1460,VLOOKUP($B108,'Tổng hợp'!$A:$S,13,0),
IF(F108=1825,VLOOKUP($B108,'Tổng hợp'!$A:$S,14,0),
IF(F108=2555,VLOOKUP($B108,'Tổng hợp'!$A:$S,15,0),
IF(F108=3650,VLOOKUP($B108,'Tổng hợp'!$A:$S,16,0),
IF(F108=5475,VLOOKUP($B108,'Tổng hợp'!$A:$S,17,0),
IF(F108=7300,VLOOKUP($B108,'Tổng hợp'!$A:$S,18,0),
IF(F108=10950,VLOOKUP($B108,'Tổng hợp'!$A:$S,19,0),
""))))))))))))))))))</f>
        <v>0.0158685</v>
      </c>
      <c r="I108" s="95">
        <f>IF(G108=1,VLOOKUP($B108,'Tổng hợp'!$A:$S,2,0),
IF(G108=7,VLOOKUP($B108,'Tổng hợp'!$A:$S,3,0),
IF(G108=14,VLOOKUP($B108,'Tổng hợp'!$A:$T,4,0),
IF(G108=30,VLOOKUP($B108,'Tổng hợp'!$A:$T,5,0),
IF(G108=60,VLOOKUP($B108,'Tổng hợp'!$A:$T,6,0),
IF(G108=90,VLOOKUP($B108,'Tổng hợp'!$A:$T,7,0),
IF(G108=180,VLOOKUP($B108,'Tổng hợp'!$A:$T,8,0),
IF(G108=270,VLOOKUP($B108,'Tổng hợp'!$A:$T,9,0),
IF(G108=365,VLOOKUP($B108,'Tổng hợp'!$A:$S,10,0),
IF(G108=730,VLOOKUP($B108,'Tổng hợp'!$A:$S,11,0),
IF(G108=1095,VLOOKUP($B108,'Tổng hợp'!$A:$S,12,0),
IF(G108=1460,VLOOKUP($B108,'Tổng hợp'!$A:$S,13,0),
IF(G108=1825,VLOOKUP($B108,'Tổng hợp'!$A:$S,14,0),
IF(G108=2555,VLOOKUP($B108,'Tổng hợp'!$A:$S,15,0),
IF(G108=3650,VLOOKUP($B108,'Tổng hợp'!$A:$S,16,0),
IF(G108=5475,VLOOKUP($B108,'Tổng hợp'!$A:$S,17,0),
IF(G108=7300,VLOOKUP($B108,'Tổng hợp'!$A:$S,18,0),
IF(G108=10950,VLOOKUP($B108,'Tổng hợp'!$A:$S,19,0),
""))))))))))))))))))</f>
        <v>0.0160815</v>
      </c>
      <c r="J108" s="95">
        <f t="shared" si="6"/>
        <v>0.0673489</v>
      </c>
      <c r="K108" s="95">
        <f t="shared" si="7"/>
        <v>-0.0003999401234</v>
      </c>
      <c r="L108" s="95">
        <f t="shared" si="8"/>
        <v>0.07021254188</v>
      </c>
      <c r="M108" s="96">
        <f t="shared" si="9"/>
        <v>3445766933</v>
      </c>
      <c r="N108" s="92" t="b">
        <f t="shared" si="10"/>
        <v>0</v>
      </c>
      <c r="O108" s="93">
        <f t="shared" si="11"/>
        <v>-45728</v>
      </c>
      <c r="P108" s="94">
        <f t="shared" si="12"/>
        <v>0</v>
      </c>
      <c r="Q108" s="94">
        <f t="shared" si="13"/>
        <v>1</v>
      </c>
      <c r="R108" s="95" t="str">
        <f t="shared" si="14"/>
        <v/>
      </c>
      <c r="S108" s="95">
        <f>IF(Q108=1,VLOOKUP($B108,'Tổng hợp'!$A:$S,2,0),
IF(Q108=7,VLOOKUP($B108,'Tổng hợp'!$A:$S,3,0),
IF(Q108=14,VLOOKUP($B108,'Tổng hợp'!$A:$T,4,0),
IF(Q108=30,VLOOKUP($B108,'Tổng hợp'!$A:$T,5,0),
IF(Q108=60,VLOOKUP($B108,'Tổng hợp'!$A:$T,6,0),
IF(Q108=90,VLOOKUP($B108,'Tổng hợp'!$A:$T,7,0),
IF(Q108=180,VLOOKUP($B108,'Tổng hợp'!$A:$T,8,0),
IF(Q108=270,VLOOKUP($B108,'Tổng hợp'!$A:$T,9,0),
IF(Q108=365,VLOOKUP($B108,'Tổng hợp'!$A:$S,10,0),
IF(Q108=730,VLOOKUP($B108,'Tổng hợp'!$A:$S,11,0),
IF(Q108=1095,VLOOKUP($B108,'Tổng hợp'!$A:$S,12,0),
IF(Q108=1460,VLOOKUP($B108,'Tổng hợp'!$A:$S,13,0),
IF(Q108=1825,VLOOKUP($B108,'Tổng hợp'!$A:$S,14,0),
IF(Q108=2555,VLOOKUP($B108,'Tổng hợp'!$A:$S,15,0),
IF(Q108=3650,VLOOKUP($B108,'Tổng hợp'!$A:$S,16,0),
IF(Q108=5475,VLOOKUP($B108,'Tổng hợp'!$A:$S,17,0),
IF(Q108=7300,VLOOKUP($B108,'Tổng hợp'!$A:$S,18,0),
IF(Q108=10950,VLOOKUP($B108,'Tổng hợp'!$A:$S,19,0),
""))))))))))))))))))</f>
        <v>0.0140935</v>
      </c>
      <c r="T108" s="95">
        <f t="shared" si="15"/>
        <v>0.05131</v>
      </c>
      <c r="U108" s="95">
        <f t="shared" si="28"/>
        <v>0</v>
      </c>
      <c r="V108" s="95">
        <f t="shared" si="16"/>
        <v>0.07024062831</v>
      </c>
      <c r="W108" s="96">
        <f t="shared" si="17"/>
        <v>0</v>
      </c>
      <c r="X108" s="92">
        <f t="shared" si="18"/>
        <v>45812</v>
      </c>
      <c r="Y108" s="93">
        <f t="shared" si="19"/>
        <v>215</v>
      </c>
      <c r="Z108" s="94">
        <f t="shared" si="20"/>
        <v>180</v>
      </c>
      <c r="AA108" s="94">
        <f t="shared" si="21"/>
        <v>270</v>
      </c>
      <c r="AB108" s="95">
        <f>IF(Z108=1,VLOOKUP($B108,'Tổng hợp'!$A:$S,2,0),
IF(Z108=7,VLOOKUP($B108,'Tổng hợp'!$A:$S,3,0),
IF(Z108=14,VLOOKUP($B108,'Tổng hợp'!$A:$T,4,0),
IF(Z108=30,VLOOKUP($B108,'Tổng hợp'!$A:$T,5,0),
IF(Z108=60,VLOOKUP($B108,'Tổng hợp'!$A:$T,6,0),
IF(Z108=90,VLOOKUP($B108,'Tổng hợp'!$A:$T,7,0),
IF(Z108=180,VLOOKUP($B108,'Tổng hợp'!$A:$T,8,0),
IF(Z108=270,VLOOKUP($B108,'Tổng hợp'!$A:$T,9,0),
IF(Z108=365,VLOOKUP($B108,'Tổng hợp'!$A:$S,10,0),
IF(Z108=730,VLOOKUP($B108,'Tổng hợp'!$A:$S,11,0),
IF(Z108=1095,VLOOKUP($B108,'Tổng hợp'!$A:$S,12,0),
IF(Z108=1460,VLOOKUP($B108,'Tổng hợp'!$A:$S,13,0),
IF(Z108=1825,VLOOKUP($B108,'Tổng hợp'!$A:$S,14,0),
IF(Z108=2555,VLOOKUP($B108,'Tổng hợp'!$A:$S,15,0),
IF(Z108=3650,VLOOKUP($B108,'Tổng hợp'!$A:$S,16,0),
IF(Z108=5475,VLOOKUP($B108,'Tổng hợp'!$A:$S,17,0),
IF(Z108=7300,VLOOKUP($B108,'Tổng hợp'!$A:$S,18,0),
IF(Z108=10950,VLOOKUP($B108,'Tổng hợp'!$A:$S,19,0),
""))))))))))))))))))</f>
        <v>0.01704</v>
      </c>
      <c r="AC108" s="95">
        <f>IF(AA108=1,VLOOKUP($B108,'Tổng hợp'!$A:$S,2,0),
IF(AA108=7,VLOOKUP($B108,'Tổng hợp'!$A:$S,3,0),
IF(AA108=14,VLOOKUP($B108,'Tổng hợp'!$A:$T,4,0),
IF(AA108=30,VLOOKUP($B108,'Tổng hợp'!$A:$T,5,0),
IF(AA108=60,VLOOKUP($B108,'Tổng hợp'!$A:$T,6,0),
IF(AA108=90,VLOOKUP($B108,'Tổng hợp'!$A:$T,7,0),
IF(AA108=180,VLOOKUP($B108,'Tổng hợp'!$A:$T,8,0),
IF(AA108=270,VLOOKUP($B108,'Tổng hợp'!$A:$T,9,0),
IF(AA108=365,VLOOKUP($B108,'Tổng hợp'!$A:$S,10,0),
IF(AA108=730,VLOOKUP($B108,'Tổng hợp'!$A:$S,11,0),
IF(AA108=1095,VLOOKUP($B108,'Tổng hợp'!$A:$S,12,0),
IF(AA108=1460,VLOOKUP($B108,'Tổng hợp'!$A:$S,13,0),
IF(AA108=1825,VLOOKUP($B108,'Tổng hợp'!$A:$S,14,0),
IF(AA108=2555,VLOOKUP($B108,'Tổng hợp'!$A:$S,15,0),
IF(AA108=3650,VLOOKUP($B108,'Tổng hợp'!$A:$S,16,0),
IF(AA108=5475,VLOOKUP($B108,'Tổng hợp'!$A:$S,17,0),
IF(AA108=7300,VLOOKUP($B108,'Tổng hợp'!$A:$S,18,0),
IF(AA108=10950,VLOOKUP($B108,'Tổng hợp'!$A:$S,19,0),
""))))))))))))))))))</f>
        <v>0.01775</v>
      </c>
      <c r="AD108" s="95">
        <f t="shared" si="22"/>
        <v>0.06862611111</v>
      </c>
      <c r="AE108" s="95">
        <f t="shared" si="23"/>
        <v>-0.0007795870098</v>
      </c>
      <c r="AF108" s="95">
        <f t="shared" si="24"/>
        <v>0.07018589097</v>
      </c>
      <c r="AG108" s="96">
        <f t="shared" si="25"/>
        <v>48041583358</v>
      </c>
      <c r="AH108" s="97">
        <f t="shared" si="26"/>
        <v>51487350292</v>
      </c>
      <c r="AI108" s="96">
        <f t="shared" si="27"/>
        <v>-1183340434</v>
      </c>
      <c r="AJ108" s="9"/>
      <c r="AK108" s="12"/>
    </row>
    <row r="109" ht="16.5" customHeight="1">
      <c r="A109" s="90">
        <v>90.0</v>
      </c>
      <c r="B109" s="91">
        <f>HLOOKUP(B108,VBMA!$A:$A,VLOOKUP(B108,VBMA!A:AF,32,0) +1)</f>
        <v>45596</v>
      </c>
      <c r="C109" s="92">
        <f t="shared" si="1"/>
        <v>45812</v>
      </c>
      <c r="D109" s="92">
        <f t="shared" si="2"/>
        <v>45812</v>
      </c>
      <c r="E109" s="93">
        <f t="shared" si="3"/>
        <v>84</v>
      </c>
      <c r="F109" s="94">
        <f t="shared" si="4"/>
        <v>60</v>
      </c>
      <c r="G109" s="94">
        <f t="shared" si="5"/>
        <v>90</v>
      </c>
      <c r="H109" s="95">
        <f>IF(F109=1,VLOOKUP($B109,'Tổng hợp'!$A:$S,2,0),
IF(F109=7,VLOOKUP($B109,'Tổng hợp'!$A:$S,3,0),
IF(F109=14,VLOOKUP($B109,'Tổng hợp'!$A:$T,4,0),
IF(F109=30,VLOOKUP($B109,'Tổng hợp'!$A:$T,5,0),
IF(F109=60,VLOOKUP($B109,'Tổng hợp'!$A:$T,6,0),
IF(F109=90,VLOOKUP($B109,'Tổng hợp'!$A:$T,7,0),
IF(F109=180,VLOOKUP($B109,'Tổng hợp'!$A:$T,8,0),
IF(F109=270,VLOOKUP($B109,'Tổng hợp'!$A:$T,9,0),
IF(F109=365,VLOOKUP($B109,'Tổng hợp'!$A:$S,10,0),
IF(F109=730,VLOOKUP($B109,'Tổng hợp'!$A:$S,11,0),
IF(F109=1095,VLOOKUP($B109,'Tổng hợp'!$A:$S,12,0),
IF(F109=1460,VLOOKUP($B109,'Tổng hợp'!$A:$S,13,0),
IF(F109=1825,VLOOKUP($B109,'Tổng hợp'!$A:$S,14,0),
IF(F109=2555,VLOOKUP($B109,'Tổng hợp'!$A:$S,15,0),
IF(F109=3650,VLOOKUP($B109,'Tổng hợp'!$A:$S,16,0),
IF(F109=5475,VLOOKUP($B109,'Tổng hợp'!$A:$S,17,0),
IF(F109=7300,VLOOKUP($B109,'Tổng hợp'!$A:$S,18,0),
IF(F109=10950,VLOOKUP($B109,'Tổng hợp'!$A:$S,19,0),
""))))))))))))))))))</f>
        <v>0.01578085926</v>
      </c>
      <c r="I109" s="95">
        <f>IF(G109=1,VLOOKUP($B109,'Tổng hợp'!$A:$S,2,0),
IF(G109=7,VLOOKUP($B109,'Tổng hợp'!$A:$S,3,0),
IF(G109=14,VLOOKUP($B109,'Tổng hợp'!$A:$T,4,0),
IF(G109=30,VLOOKUP($B109,'Tổng hợp'!$A:$T,5,0),
IF(G109=60,VLOOKUP($B109,'Tổng hợp'!$A:$T,6,0),
IF(G109=90,VLOOKUP($B109,'Tổng hợp'!$A:$T,7,0),
IF(G109=180,VLOOKUP($B109,'Tổng hợp'!$A:$T,8,0),
IF(G109=270,VLOOKUP($B109,'Tổng hợp'!$A:$T,9,0),
IF(G109=365,VLOOKUP($B109,'Tổng hợp'!$A:$S,10,0),
IF(G109=730,VLOOKUP($B109,'Tổng hợp'!$A:$S,11,0),
IF(G109=1095,VLOOKUP($B109,'Tổng hợp'!$A:$S,12,0),
IF(G109=1460,VLOOKUP($B109,'Tổng hợp'!$A:$S,13,0),
IF(G109=1825,VLOOKUP($B109,'Tổng hợp'!$A:$S,14,0),
IF(G109=2555,VLOOKUP($B109,'Tổng hợp'!$A:$S,15,0),
IF(G109=3650,VLOOKUP($B109,'Tổng hợp'!$A:$S,16,0),
IF(G109=5475,VLOOKUP($B109,'Tổng hợp'!$A:$S,17,0),
IF(G109=7300,VLOOKUP($B109,'Tổng hợp'!$A:$S,18,0),
IF(G109=10950,VLOOKUP($B109,'Tổng hợp'!$A:$S,19,0),
""))))))))))))))))))</f>
        <v>0.01613708633</v>
      </c>
      <c r="J109" s="95">
        <f t="shared" si="6"/>
        <v>0.06737584091</v>
      </c>
      <c r="K109" s="95">
        <f t="shared" si="7"/>
        <v>-0.007271760575</v>
      </c>
      <c r="L109" s="95">
        <f t="shared" si="8"/>
        <v>0.06973170789</v>
      </c>
      <c r="M109" s="96">
        <f t="shared" si="9"/>
        <v>3446123317</v>
      </c>
      <c r="N109" s="92" t="b">
        <f t="shared" si="10"/>
        <v>0</v>
      </c>
      <c r="O109" s="93">
        <f t="shared" si="11"/>
        <v>-45728</v>
      </c>
      <c r="P109" s="94">
        <f t="shared" si="12"/>
        <v>0</v>
      </c>
      <c r="Q109" s="94">
        <f t="shared" si="13"/>
        <v>1</v>
      </c>
      <c r="R109" s="95" t="str">
        <f t="shared" si="14"/>
        <v/>
      </c>
      <c r="S109" s="95">
        <f>IF(Q109=1,VLOOKUP($B109,'Tổng hợp'!$A:$S,2,0),
IF(Q109=7,VLOOKUP($B109,'Tổng hợp'!$A:$S,3,0),
IF(Q109=14,VLOOKUP($B109,'Tổng hợp'!$A:$T,4,0),
IF(Q109=30,VLOOKUP($B109,'Tổng hợp'!$A:$T,5,0),
IF(Q109=60,VLOOKUP($B109,'Tổng hợp'!$A:$T,6,0),
IF(Q109=90,VLOOKUP($B109,'Tổng hợp'!$A:$T,7,0),
IF(Q109=180,VLOOKUP($B109,'Tổng hợp'!$A:$T,8,0),
IF(Q109=270,VLOOKUP($B109,'Tổng hợp'!$A:$T,9,0),
IF(Q109=365,VLOOKUP($B109,'Tổng hợp'!$A:$S,10,0),
IF(Q109=730,VLOOKUP($B109,'Tổng hợp'!$A:$S,11,0),
IF(Q109=1095,VLOOKUP($B109,'Tổng hợp'!$A:$S,12,0),
IF(Q109=1460,VLOOKUP($B109,'Tổng hợp'!$A:$S,13,0),
IF(Q109=1825,VLOOKUP($B109,'Tổng hợp'!$A:$S,14,0),
IF(Q109=2555,VLOOKUP($B109,'Tổng hợp'!$A:$S,15,0),
IF(Q109=3650,VLOOKUP($B109,'Tổng hợp'!$A:$S,16,0),
IF(Q109=5475,VLOOKUP($B109,'Tổng hợp'!$A:$S,17,0),
IF(Q109=7300,VLOOKUP($B109,'Tổng hợp'!$A:$S,18,0),
IF(Q109=10950,VLOOKUP($B109,'Tổng hợp'!$A:$S,19,0),
""))))))))))))))))))</f>
        <v>0.01271730644</v>
      </c>
      <c r="T109" s="95">
        <f t="shared" si="15"/>
        <v>0.05131</v>
      </c>
      <c r="U109" s="95">
        <f t="shared" si="28"/>
        <v>0</v>
      </c>
      <c r="V109" s="95">
        <f t="shared" si="16"/>
        <v>0.07024062831</v>
      </c>
      <c r="W109" s="96">
        <f t="shared" si="17"/>
        <v>0</v>
      </c>
      <c r="X109" s="92">
        <f t="shared" si="18"/>
        <v>45812</v>
      </c>
      <c r="Y109" s="93">
        <f t="shared" si="19"/>
        <v>216</v>
      </c>
      <c r="Z109" s="94">
        <f t="shared" si="20"/>
        <v>180</v>
      </c>
      <c r="AA109" s="94">
        <f t="shared" si="21"/>
        <v>270</v>
      </c>
      <c r="AB109" s="95">
        <f>IF(Z109=1,VLOOKUP($B109,'Tổng hợp'!$A:$S,2,0),
IF(Z109=7,VLOOKUP($B109,'Tổng hợp'!$A:$S,3,0),
IF(Z109=14,VLOOKUP($B109,'Tổng hợp'!$A:$T,4,0),
IF(Z109=30,VLOOKUP($B109,'Tổng hợp'!$A:$T,5,0),
IF(Z109=60,VLOOKUP($B109,'Tổng hợp'!$A:$T,6,0),
IF(Z109=90,VLOOKUP($B109,'Tổng hợp'!$A:$T,7,0),
IF(Z109=180,VLOOKUP($B109,'Tổng hợp'!$A:$T,8,0),
IF(Z109=270,VLOOKUP($B109,'Tổng hợp'!$A:$T,9,0),
IF(Z109=365,VLOOKUP($B109,'Tổng hợp'!$A:$S,10,0),
IF(Z109=730,VLOOKUP($B109,'Tổng hợp'!$A:$S,11,0),
IF(Z109=1095,VLOOKUP($B109,'Tổng hợp'!$A:$S,12,0),
IF(Z109=1460,VLOOKUP($B109,'Tổng hợp'!$A:$S,13,0),
IF(Z109=1825,VLOOKUP($B109,'Tổng hợp'!$A:$S,14,0),
IF(Z109=2555,VLOOKUP($B109,'Tổng hợp'!$A:$S,15,0),
IF(Z109=3650,VLOOKUP($B109,'Tổng hợp'!$A:$S,16,0),
IF(Z109=5475,VLOOKUP($B109,'Tổng hợp'!$A:$S,17,0),
IF(Z109=7300,VLOOKUP($B109,'Tổng hợp'!$A:$S,18,0),
IF(Z109=10950,VLOOKUP($B109,'Tổng hợp'!$A:$S,19,0),
""))))))))))))))))))</f>
        <v>0.01709889942</v>
      </c>
      <c r="AC109" s="95">
        <f>IF(AA109=1,VLOOKUP($B109,'Tổng hợp'!$A:$S,2,0),
IF(AA109=7,VLOOKUP($B109,'Tổng hợp'!$A:$S,3,0),
IF(AA109=14,VLOOKUP($B109,'Tổng hợp'!$A:$T,4,0),
IF(AA109=30,VLOOKUP($B109,'Tổng hợp'!$A:$T,5,0),
IF(AA109=60,VLOOKUP($B109,'Tổng hợp'!$A:$T,6,0),
IF(AA109=90,VLOOKUP($B109,'Tổng hợp'!$A:$T,7,0),
IF(AA109=180,VLOOKUP($B109,'Tổng hợp'!$A:$T,8,0),
IF(AA109=270,VLOOKUP($B109,'Tổng hợp'!$A:$T,9,0),
IF(AA109=365,VLOOKUP($B109,'Tổng hợp'!$A:$S,10,0),
IF(AA109=730,VLOOKUP($B109,'Tổng hợp'!$A:$S,11,0),
IF(AA109=1095,VLOOKUP($B109,'Tổng hợp'!$A:$S,12,0),
IF(AA109=1460,VLOOKUP($B109,'Tổng hợp'!$A:$S,13,0),
IF(AA109=1825,VLOOKUP($B109,'Tổng hợp'!$A:$S,14,0),
IF(AA109=2555,VLOOKUP($B109,'Tổng hợp'!$A:$S,15,0),
IF(AA109=3650,VLOOKUP($B109,'Tổng hợp'!$A:$S,16,0),
IF(AA109=5475,VLOOKUP($B109,'Tổng hợp'!$A:$S,17,0),
IF(AA109=7300,VLOOKUP($B109,'Tổng hợp'!$A:$S,18,0),
IF(AA109=10950,VLOOKUP($B109,'Tổng hợp'!$A:$S,19,0),
""))))))))))))))))))</f>
        <v>0.01777573086</v>
      </c>
      <c r="AD109" s="95">
        <f t="shared" si="22"/>
        <v>0.068679632</v>
      </c>
      <c r="AE109" s="95">
        <f t="shared" si="23"/>
        <v>-0.0008807441723</v>
      </c>
      <c r="AF109" s="95">
        <f t="shared" si="24"/>
        <v>0.07017879152</v>
      </c>
      <c r="AG109" s="96">
        <f t="shared" si="25"/>
        <v>48032844606</v>
      </c>
      <c r="AH109" s="97">
        <f t="shared" si="26"/>
        <v>51478967923</v>
      </c>
      <c r="AI109" s="96">
        <f t="shared" si="27"/>
        <v>-1191722802</v>
      </c>
      <c r="AJ109" s="9"/>
      <c r="AK109" s="12"/>
    </row>
    <row r="110" ht="16.5" customHeight="1">
      <c r="A110" s="90">
        <v>91.0</v>
      </c>
      <c r="B110" s="91">
        <f>HLOOKUP(B109,VBMA!$A:$A,VLOOKUP(B109,VBMA!A:AF,32,0) +1)</f>
        <v>45595</v>
      </c>
      <c r="C110" s="92">
        <f t="shared" si="1"/>
        <v>45812</v>
      </c>
      <c r="D110" s="92">
        <f t="shared" si="2"/>
        <v>45812</v>
      </c>
      <c r="E110" s="93">
        <f t="shared" si="3"/>
        <v>84</v>
      </c>
      <c r="F110" s="94">
        <f t="shared" si="4"/>
        <v>60</v>
      </c>
      <c r="G110" s="94">
        <f t="shared" si="5"/>
        <v>90</v>
      </c>
      <c r="H110" s="95">
        <f>IF(F110=1,VLOOKUP($B110,'Tổng hợp'!$A:$S,2,0),
IF(F110=7,VLOOKUP($B110,'Tổng hợp'!$A:$S,3,0),
IF(F110=14,VLOOKUP($B110,'Tổng hợp'!$A:$T,4,0),
IF(F110=30,VLOOKUP($B110,'Tổng hợp'!$A:$T,5,0),
IF(F110=60,VLOOKUP($B110,'Tổng hợp'!$A:$T,6,0),
IF(F110=90,VLOOKUP($B110,'Tổng hợp'!$A:$T,7,0),
IF(F110=180,VLOOKUP($B110,'Tổng hợp'!$A:$T,8,0),
IF(F110=270,VLOOKUP($B110,'Tổng hợp'!$A:$T,9,0),
IF(F110=365,VLOOKUP($B110,'Tổng hợp'!$A:$S,10,0),
IF(F110=730,VLOOKUP($B110,'Tổng hợp'!$A:$S,11,0),
IF(F110=1095,VLOOKUP($B110,'Tổng hợp'!$A:$S,12,0),
IF(F110=1460,VLOOKUP($B110,'Tổng hợp'!$A:$S,13,0),
IF(F110=1825,VLOOKUP($B110,'Tổng hợp'!$A:$S,14,0),
IF(F110=2555,VLOOKUP($B110,'Tổng hợp'!$A:$S,15,0),
IF(F110=3650,VLOOKUP($B110,'Tổng hợp'!$A:$S,16,0),
IF(F110=5475,VLOOKUP($B110,'Tổng hợp'!$A:$S,17,0),
IF(F110=7300,VLOOKUP($B110,'Tổng hợp'!$A:$S,18,0),
IF(F110=10950,VLOOKUP($B110,'Tổng hợp'!$A:$S,19,0),
""))))))))))))))))))</f>
        <v>0.01641452165</v>
      </c>
      <c r="I110" s="95">
        <f>IF(G110=1,VLOOKUP($B110,'Tổng hợp'!$A:$S,2,0),
IF(G110=7,VLOOKUP($B110,'Tổng hợp'!$A:$S,3,0),
IF(G110=14,VLOOKUP($B110,'Tổng hợp'!$A:$T,4,0),
IF(G110=30,VLOOKUP($B110,'Tổng hợp'!$A:$T,5,0),
IF(G110=60,VLOOKUP($B110,'Tổng hợp'!$A:$T,6,0),
IF(G110=90,VLOOKUP($B110,'Tổng hợp'!$A:$T,7,0),
IF(G110=180,VLOOKUP($B110,'Tổng hợp'!$A:$T,8,0),
IF(G110=270,VLOOKUP($B110,'Tổng hợp'!$A:$T,9,0),
IF(G110=365,VLOOKUP($B110,'Tổng hợp'!$A:$S,10,0),
IF(G110=730,VLOOKUP($B110,'Tổng hợp'!$A:$S,11,0),
IF(G110=1095,VLOOKUP($B110,'Tổng hợp'!$A:$S,12,0),
IF(G110=1460,VLOOKUP($B110,'Tổng hợp'!$A:$S,13,0),
IF(G110=1825,VLOOKUP($B110,'Tổng hợp'!$A:$S,14,0),
IF(G110=2555,VLOOKUP($B110,'Tổng hợp'!$A:$S,15,0),
IF(G110=3650,VLOOKUP($B110,'Tổng hợp'!$A:$S,16,0),
IF(G110=5475,VLOOKUP($B110,'Tổng hợp'!$A:$S,17,0),
IF(G110=7300,VLOOKUP($B110,'Tổng hợp'!$A:$S,18,0),
IF(G110=10950,VLOOKUP($B110,'Tổng hợp'!$A:$S,19,0),
""))))))))))))))))))</f>
        <v>0.01659332908</v>
      </c>
      <c r="J110" s="95">
        <f t="shared" si="6"/>
        <v>0.06786756759</v>
      </c>
      <c r="K110" s="95">
        <f t="shared" si="7"/>
        <v>-0.005741886094</v>
      </c>
      <c r="L110" s="95">
        <f t="shared" si="8"/>
        <v>0.0698384703</v>
      </c>
      <c r="M110" s="96">
        <f t="shared" si="9"/>
        <v>3446044170</v>
      </c>
      <c r="N110" s="92" t="b">
        <f t="shared" si="10"/>
        <v>0</v>
      </c>
      <c r="O110" s="93">
        <f t="shared" si="11"/>
        <v>-45728</v>
      </c>
      <c r="P110" s="94">
        <f t="shared" si="12"/>
        <v>0</v>
      </c>
      <c r="Q110" s="94">
        <f t="shared" si="13"/>
        <v>1</v>
      </c>
      <c r="R110" s="95" t="str">
        <f t="shared" si="14"/>
        <v/>
      </c>
      <c r="S110" s="95">
        <f>IF(Q110=1,VLOOKUP($B110,'Tổng hợp'!$A:$S,2,0),
IF(Q110=7,VLOOKUP($B110,'Tổng hợp'!$A:$S,3,0),
IF(Q110=14,VLOOKUP($B110,'Tổng hợp'!$A:$T,4,0),
IF(Q110=30,VLOOKUP($B110,'Tổng hợp'!$A:$T,5,0),
IF(Q110=60,VLOOKUP($B110,'Tổng hợp'!$A:$T,6,0),
IF(Q110=90,VLOOKUP($B110,'Tổng hợp'!$A:$T,7,0),
IF(Q110=180,VLOOKUP($B110,'Tổng hợp'!$A:$T,8,0),
IF(Q110=270,VLOOKUP($B110,'Tổng hợp'!$A:$T,9,0),
IF(Q110=365,VLOOKUP($B110,'Tổng hợp'!$A:$S,10,0),
IF(Q110=730,VLOOKUP($B110,'Tổng hợp'!$A:$S,11,0),
IF(Q110=1095,VLOOKUP($B110,'Tổng hợp'!$A:$S,12,0),
IF(Q110=1460,VLOOKUP($B110,'Tổng hợp'!$A:$S,13,0),
IF(Q110=1825,VLOOKUP($B110,'Tổng hợp'!$A:$S,14,0),
IF(Q110=2555,VLOOKUP($B110,'Tổng hợp'!$A:$S,15,0),
IF(Q110=3650,VLOOKUP($B110,'Tổng hợp'!$A:$S,16,0),
IF(Q110=5475,VLOOKUP($B110,'Tổng hợp'!$A:$S,17,0),
IF(Q110=7300,VLOOKUP($B110,'Tổng hợp'!$A:$S,18,0),
IF(Q110=10950,VLOOKUP($B110,'Tổng hợp'!$A:$S,19,0),
""))))))))))))))))))</f>
        <v>0.01337479542</v>
      </c>
      <c r="T110" s="95">
        <f t="shared" si="15"/>
        <v>0.05131</v>
      </c>
      <c r="U110" s="95">
        <f t="shared" si="28"/>
        <v>0</v>
      </c>
      <c r="V110" s="95">
        <f t="shared" si="16"/>
        <v>0.07024062831</v>
      </c>
      <c r="W110" s="96">
        <f t="shared" si="17"/>
        <v>0</v>
      </c>
      <c r="X110" s="92">
        <f t="shared" si="18"/>
        <v>45812</v>
      </c>
      <c r="Y110" s="93">
        <f t="shared" si="19"/>
        <v>217</v>
      </c>
      <c r="Z110" s="94">
        <f t="shared" si="20"/>
        <v>180</v>
      </c>
      <c r="AA110" s="94">
        <f t="shared" si="21"/>
        <v>270</v>
      </c>
      <c r="AB110" s="95">
        <f>IF(Z110=1,VLOOKUP($B110,'Tổng hợp'!$A:$S,2,0),
IF(Z110=7,VLOOKUP($B110,'Tổng hợp'!$A:$S,3,0),
IF(Z110=14,VLOOKUP($B110,'Tổng hợp'!$A:$T,4,0),
IF(Z110=30,VLOOKUP($B110,'Tổng hợp'!$A:$T,5,0),
IF(Z110=60,VLOOKUP($B110,'Tổng hợp'!$A:$T,6,0),
IF(Z110=90,VLOOKUP($B110,'Tổng hợp'!$A:$T,7,0),
IF(Z110=180,VLOOKUP($B110,'Tổng hợp'!$A:$T,8,0),
IF(Z110=270,VLOOKUP($B110,'Tổng hợp'!$A:$T,9,0),
IF(Z110=365,VLOOKUP($B110,'Tổng hợp'!$A:$S,10,0),
IF(Z110=730,VLOOKUP($B110,'Tổng hợp'!$A:$S,11,0),
IF(Z110=1095,VLOOKUP($B110,'Tổng hợp'!$A:$S,12,0),
IF(Z110=1460,VLOOKUP($B110,'Tổng hợp'!$A:$S,13,0),
IF(Z110=1825,VLOOKUP($B110,'Tổng hợp'!$A:$S,14,0),
IF(Z110=2555,VLOOKUP($B110,'Tổng hợp'!$A:$S,15,0),
IF(Z110=3650,VLOOKUP($B110,'Tổng hợp'!$A:$S,16,0),
IF(Z110=5475,VLOOKUP($B110,'Tổng hợp'!$A:$S,17,0),
IF(Z110=7300,VLOOKUP($B110,'Tổng hợp'!$A:$S,18,0),
IF(Z110=10950,VLOOKUP($B110,'Tổng hợp'!$A:$S,19,0),
""))))))))))))))))))</f>
        <v>0.01716551284</v>
      </c>
      <c r="AC110" s="95">
        <f>IF(AA110=1,VLOOKUP($B110,'Tổng hợp'!$A:$S,2,0),
IF(AA110=7,VLOOKUP($B110,'Tổng hợp'!$A:$S,3,0),
IF(AA110=14,VLOOKUP($B110,'Tổng hợp'!$A:$T,4,0),
IF(AA110=30,VLOOKUP($B110,'Tổng hợp'!$A:$T,5,0),
IF(AA110=60,VLOOKUP($B110,'Tổng hợp'!$A:$T,6,0),
IF(AA110=90,VLOOKUP($B110,'Tổng hợp'!$A:$T,7,0),
IF(AA110=180,VLOOKUP($B110,'Tổng hợp'!$A:$T,8,0),
IF(AA110=270,VLOOKUP($B110,'Tổng hợp'!$A:$T,9,0),
IF(AA110=365,VLOOKUP($B110,'Tổng hợp'!$A:$S,10,0),
IF(AA110=730,VLOOKUP($B110,'Tổng hợp'!$A:$S,11,0),
IF(AA110=1095,VLOOKUP($B110,'Tổng hợp'!$A:$S,12,0),
IF(AA110=1460,VLOOKUP($B110,'Tổng hợp'!$A:$S,13,0),
IF(AA110=1825,VLOOKUP($B110,'Tổng hợp'!$A:$S,14,0),
IF(AA110=2555,VLOOKUP($B110,'Tổng hợp'!$A:$S,15,0),
IF(AA110=3650,VLOOKUP($B110,'Tổng hợp'!$A:$S,16,0),
IF(AA110=5475,VLOOKUP($B110,'Tổng hợp'!$A:$S,17,0),
IF(AA110=7300,VLOOKUP($B110,'Tổng hợp'!$A:$S,18,0),
IF(AA110=10950,VLOOKUP($B110,'Tổng hợp'!$A:$S,19,0),
""))))))))))))))))))</f>
        <v>0.01780921957</v>
      </c>
      <c r="AD110" s="95">
        <f t="shared" si="22"/>
        <v>0.06874014783</v>
      </c>
      <c r="AE110" s="95">
        <f t="shared" si="23"/>
        <v>-0.0009026096854</v>
      </c>
      <c r="AF110" s="95">
        <f t="shared" si="24"/>
        <v>0.07017725704</v>
      </c>
      <c r="AG110" s="96">
        <f t="shared" si="25"/>
        <v>48023960723</v>
      </c>
      <c r="AH110" s="97">
        <f t="shared" si="26"/>
        <v>51470004892</v>
      </c>
      <c r="AI110" s="96">
        <f t="shared" si="27"/>
        <v>-1200685833</v>
      </c>
      <c r="AJ110" s="9"/>
      <c r="AK110" s="12"/>
    </row>
    <row r="111" ht="16.5" customHeight="1">
      <c r="A111" s="90">
        <v>92.0</v>
      </c>
      <c r="B111" s="91">
        <f>HLOOKUP(B110,VBMA!$A:$A,VLOOKUP(B110,VBMA!A:AF,32,0) +1)</f>
        <v>45594</v>
      </c>
      <c r="C111" s="92">
        <f t="shared" si="1"/>
        <v>45812</v>
      </c>
      <c r="D111" s="92">
        <f t="shared" si="2"/>
        <v>45812</v>
      </c>
      <c r="E111" s="93">
        <f t="shared" si="3"/>
        <v>84</v>
      </c>
      <c r="F111" s="94">
        <f t="shared" si="4"/>
        <v>60</v>
      </c>
      <c r="G111" s="94">
        <f t="shared" si="5"/>
        <v>90</v>
      </c>
      <c r="H111" s="95">
        <f>IF(F111=1,VLOOKUP($B111,'Tổng hợp'!$A:$S,2,0),
IF(F111=7,VLOOKUP($B111,'Tổng hợp'!$A:$S,3,0),
IF(F111=14,VLOOKUP($B111,'Tổng hợp'!$A:$T,4,0),
IF(F111=30,VLOOKUP($B111,'Tổng hợp'!$A:$T,5,0),
IF(F111=60,VLOOKUP($B111,'Tổng hợp'!$A:$T,6,0),
IF(F111=90,VLOOKUP($B111,'Tổng hợp'!$A:$T,7,0),
IF(F111=180,VLOOKUP($B111,'Tổng hợp'!$A:$T,8,0),
IF(F111=270,VLOOKUP($B111,'Tổng hợp'!$A:$T,9,0),
IF(F111=365,VLOOKUP($B111,'Tổng hợp'!$A:$S,10,0),
IF(F111=730,VLOOKUP($B111,'Tổng hợp'!$A:$S,11,0),
IF(F111=1095,VLOOKUP($B111,'Tổng hợp'!$A:$S,12,0),
IF(F111=1460,VLOOKUP($B111,'Tổng hợp'!$A:$S,13,0),
IF(F111=1825,VLOOKUP($B111,'Tổng hợp'!$A:$S,14,0),
IF(F111=2555,VLOOKUP($B111,'Tổng hợp'!$A:$S,15,0),
IF(F111=3650,VLOOKUP($B111,'Tổng hợp'!$A:$S,16,0),
IF(F111=5475,VLOOKUP($B111,'Tổng hợp'!$A:$S,17,0),
IF(F111=7300,VLOOKUP($B111,'Tổng hợp'!$A:$S,18,0),
IF(F111=10950,VLOOKUP($B111,'Tổng hợp'!$A:$S,19,0),
""))))))))))))))))))</f>
        <v>0.01694837635</v>
      </c>
      <c r="I111" s="95">
        <f>IF(G111=1,VLOOKUP($B111,'Tổng hợp'!$A:$S,2,0),
IF(G111=7,VLOOKUP($B111,'Tổng hợp'!$A:$S,3,0),
IF(G111=14,VLOOKUP($B111,'Tổng hợp'!$A:$T,4,0),
IF(G111=30,VLOOKUP($B111,'Tổng hợp'!$A:$T,5,0),
IF(G111=60,VLOOKUP($B111,'Tổng hợp'!$A:$T,6,0),
IF(G111=90,VLOOKUP($B111,'Tổng hợp'!$A:$T,7,0),
IF(G111=180,VLOOKUP($B111,'Tổng hợp'!$A:$T,8,0),
IF(G111=270,VLOOKUP($B111,'Tổng hợp'!$A:$T,9,0),
IF(G111=365,VLOOKUP($B111,'Tổng hợp'!$A:$S,10,0),
IF(G111=730,VLOOKUP($B111,'Tổng hợp'!$A:$S,11,0),
IF(G111=1095,VLOOKUP($B111,'Tổng hợp'!$A:$S,12,0),
IF(G111=1460,VLOOKUP($B111,'Tổng hợp'!$A:$S,13,0),
IF(G111=1825,VLOOKUP($B111,'Tổng hợp'!$A:$S,14,0),
IF(G111=2555,VLOOKUP($B111,'Tổng hợp'!$A:$S,15,0),
IF(G111=3650,VLOOKUP($B111,'Tổng hợp'!$A:$S,16,0),
IF(G111=5475,VLOOKUP($B111,'Tổng hợp'!$A:$S,17,0),
IF(G111=7300,VLOOKUP($B111,'Tổng hợp'!$A:$S,18,0),
IF(G111=10950,VLOOKUP($B111,'Tổng hợp'!$A:$S,19,0),
""))))))))))))))))))</f>
        <v>0.01694837635</v>
      </c>
      <c r="J111" s="95">
        <f t="shared" si="6"/>
        <v>0.06825837635</v>
      </c>
      <c r="K111" s="95">
        <f t="shared" si="7"/>
        <v>0.0002481837902</v>
      </c>
      <c r="L111" s="95">
        <f t="shared" si="8"/>
        <v>0.07025806306</v>
      </c>
      <c r="M111" s="96">
        <f t="shared" si="9"/>
        <v>3445733204</v>
      </c>
      <c r="N111" s="92" t="b">
        <f t="shared" si="10"/>
        <v>0</v>
      </c>
      <c r="O111" s="93">
        <f t="shared" si="11"/>
        <v>-45728</v>
      </c>
      <c r="P111" s="94">
        <f t="shared" si="12"/>
        <v>0</v>
      </c>
      <c r="Q111" s="94">
        <f t="shared" si="13"/>
        <v>1</v>
      </c>
      <c r="R111" s="95" t="str">
        <f t="shared" si="14"/>
        <v/>
      </c>
      <c r="S111" s="95">
        <f>IF(Q111=1,VLOOKUP($B111,'Tổng hợp'!$A:$S,2,0),
IF(Q111=7,VLOOKUP($B111,'Tổng hợp'!$A:$S,3,0),
IF(Q111=14,VLOOKUP($B111,'Tổng hợp'!$A:$T,4,0),
IF(Q111=30,VLOOKUP($B111,'Tổng hợp'!$A:$T,5,0),
IF(Q111=60,VLOOKUP($B111,'Tổng hợp'!$A:$T,6,0),
IF(Q111=90,VLOOKUP($B111,'Tổng hợp'!$A:$T,7,0),
IF(Q111=180,VLOOKUP($B111,'Tổng hợp'!$A:$T,8,0),
IF(Q111=270,VLOOKUP($B111,'Tổng hợp'!$A:$T,9,0),
IF(Q111=365,VLOOKUP($B111,'Tổng hợp'!$A:$S,10,0),
IF(Q111=730,VLOOKUP($B111,'Tổng hợp'!$A:$S,11,0),
IF(Q111=1095,VLOOKUP($B111,'Tổng hợp'!$A:$S,12,0),
IF(Q111=1460,VLOOKUP($B111,'Tổng hợp'!$A:$S,13,0),
IF(Q111=1825,VLOOKUP($B111,'Tổng hợp'!$A:$S,14,0),
IF(Q111=2555,VLOOKUP($B111,'Tổng hợp'!$A:$S,15,0),
IF(Q111=3650,VLOOKUP($B111,'Tổng hợp'!$A:$S,16,0),
IF(Q111=5475,VLOOKUP($B111,'Tổng hợp'!$A:$S,17,0),
IF(Q111=7300,VLOOKUP($B111,'Tổng hợp'!$A:$S,18,0),
IF(Q111=10950,VLOOKUP($B111,'Tổng hợp'!$A:$S,19,0),
""))))))))))))))))))</f>
        <v>0.01662589139</v>
      </c>
      <c r="T111" s="95">
        <f t="shared" si="15"/>
        <v>0.05131</v>
      </c>
      <c r="U111" s="95">
        <f t="shared" si="28"/>
        <v>0</v>
      </c>
      <c r="V111" s="95">
        <f t="shared" si="16"/>
        <v>0.07024062831</v>
      </c>
      <c r="W111" s="96">
        <f t="shared" si="17"/>
        <v>0</v>
      </c>
      <c r="X111" s="92">
        <f t="shared" si="18"/>
        <v>45812</v>
      </c>
      <c r="Y111" s="93">
        <f t="shared" si="19"/>
        <v>218</v>
      </c>
      <c r="Z111" s="94">
        <f t="shared" si="20"/>
        <v>180</v>
      </c>
      <c r="AA111" s="94">
        <f t="shared" si="21"/>
        <v>270</v>
      </c>
      <c r="AB111" s="95">
        <f>IF(Z111=1,VLOOKUP($B111,'Tổng hợp'!$A:$S,2,0),
IF(Z111=7,VLOOKUP($B111,'Tổng hợp'!$A:$S,3,0),
IF(Z111=14,VLOOKUP($B111,'Tổng hợp'!$A:$T,4,0),
IF(Z111=30,VLOOKUP($B111,'Tổng hợp'!$A:$T,5,0),
IF(Z111=60,VLOOKUP($B111,'Tổng hợp'!$A:$T,6,0),
IF(Z111=90,VLOOKUP($B111,'Tổng hợp'!$A:$T,7,0),
IF(Z111=180,VLOOKUP($B111,'Tổng hợp'!$A:$T,8,0),
IF(Z111=270,VLOOKUP($B111,'Tổng hợp'!$A:$T,9,0),
IF(Z111=365,VLOOKUP($B111,'Tổng hợp'!$A:$S,10,0),
IF(Z111=730,VLOOKUP($B111,'Tổng hợp'!$A:$S,11,0),
IF(Z111=1095,VLOOKUP($B111,'Tổng hợp'!$A:$S,12,0),
IF(Z111=1460,VLOOKUP($B111,'Tổng hợp'!$A:$S,13,0),
IF(Z111=1825,VLOOKUP($B111,'Tổng hợp'!$A:$S,14,0),
IF(Z111=2555,VLOOKUP($B111,'Tổng hợp'!$A:$S,15,0),
IF(Z111=3650,VLOOKUP($B111,'Tổng hợp'!$A:$S,16,0),
IF(Z111=5475,VLOOKUP($B111,'Tổng hợp'!$A:$S,17,0),
IF(Z111=7300,VLOOKUP($B111,'Tổng hợp'!$A:$S,18,0),
IF(Z111=10950,VLOOKUP($B111,'Tổng hợp'!$A:$S,19,0),
""))))))))))))))))))</f>
        <v>0.01723502965</v>
      </c>
      <c r="AC111" s="95">
        <f>IF(AA111=1,VLOOKUP($B111,'Tổng hợp'!$A:$S,2,0),
IF(AA111=7,VLOOKUP($B111,'Tổng hợp'!$A:$S,3,0),
IF(AA111=14,VLOOKUP($B111,'Tổng hợp'!$A:$T,4,0),
IF(AA111=30,VLOOKUP($B111,'Tổng hợp'!$A:$T,5,0),
IF(AA111=60,VLOOKUP($B111,'Tổng hợp'!$A:$T,6,0),
IF(AA111=90,VLOOKUP($B111,'Tổng hợp'!$A:$T,7,0),
IF(AA111=180,VLOOKUP($B111,'Tổng hợp'!$A:$T,8,0),
IF(AA111=270,VLOOKUP($B111,'Tổng hợp'!$A:$T,9,0),
IF(AA111=365,VLOOKUP($B111,'Tổng hợp'!$A:$S,10,0),
IF(AA111=730,VLOOKUP($B111,'Tổng hợp'!$A:$S,11,0),
IF(AA111=1095,VLOOKUP($B111,'Tổng hợp'!$A:$S,12,0),
IF(AA111=1460,VLOOKUP($B111,'Tổng hợp'!$A:$S,13,0),
IF(AA111=1825,VLOOKUP($B111,'Tổng hợp'!$A:$S,14,0),
IF(AA111=2555,VLOOKUP($B111,'Tổng hợp'!$A:$S,15,0),
IF(AA111=3650,VLOOKUP($B111,'Tổng hợp'!$A:$S,16,0),
IF(AA111=5475,VLOOKUP($B111,'Tổng hợp'!$A:$S,17,0),
IF(AA111=7300,VLOOKUP($B111,'Tổng hợp'!$A:$S,18,0),
IF(AA111=10950,VLOOKUP($B111,'Tổng hợp'!$A:$S,19,0),
""))))))))))))))))))</f>
        <v>0.01784416791</v>
      </c>
      <c r="AD111" s="95">
        <f t="shared" si="22"/>
        <v>0.06880222136</v>
      </c>
      <c r="AE111" s="95">
        <f t="shared" si="23"/>
        <v>-0.0008937549005</v>
      </c>
      <c r="AF111" s="95">
        <f t="shared" si="24"/>
        <v>0.07017787845</v>
      </c>
      <c r="AG111" s="96">
        <f t="shared" si="25"/>
        <v>48015021088</v>
      </c>
      <c r="AH111" s="97">
        <f t="shared" si="26"/>
        <v>51460754292</v>
      </c>
      <c r="AI111" s="96">
        <f t="shared" si="27"/>
        <v>-1209936433</v>
      </c>
      <c r="AJ111" s="9"/>
      <c r="AK111" s="12"/>
    </row>
    <row r="112" ht="16.5" customHeight="1">
      <c r="A112" s="90">
        <v>93.0</v>
      </c>
      <c r="B112" s="91">
        <f>HLOOKUP(B111,VBMA!$A:$A,VLOOKUP(B111,VBMA!A:AF,32,0) +1)</f>
        <v>45593</v>
      </c>
      <c r="C112" s="92">
        <f t="shared" si="1"/>
        <v>45812</v>
      </c>
      <c r="D112" s="92">
        <f t="shared" si="2"/>
        <v>45812</v>
      </c>
      <c r="E112" s="93">
        <f t="shared" si="3"/>
        <v>84</v>
      </c>
      <c r="F112" s="94">
        <f t="shared" si="4"/>
        <v>60</v>
      </c>
      <c r="G112" s="94">
        <f t="shared" si="5"/>
        <v>90</v>
      </c>
      <c r="H112" s="95">
        <f>IF(F112=1,VLOOKUP($B112,'Tổng hợp'!$A:$S,2,0),
IF(F112=7,VLOOKUP($B112,'Tổng hợp'!$A:$S,3,0),
IF(F112=14,VLOOKUP($B112,'Tổng hợp'!$A:$T,4,0),
IF(F112=30,VLOOKUP($B112,'Tổng hợp'!$A:$T,5,0),
IF(F112=60,VLOOKUP($B112,'Tổng hợp'!$A:$T,6,0),
IF(F112=90,VLOOKUP($B112,'Tổng hợp'!$A:$T,7,0),
IF(F112=180,VLOOKUP($B112,'Tổng hợp'!$A:$T,8,0),
IF(F112=270,VLOOKUP($B112,'Tổng hợp'!$A:$T,9,0),
IF(F112=365,VLOOKUP($B112,'Tổng hợp'!$A:$S,10,0),
IF(F112=730,VLOOKUP($B112,'Tổng hợp'!$A:$S,11,0),
IF(F112=1095,VLOOKUP($B112,'Tổng hợp'!$A:$S,12,0),
IF(F112=1460,VLOOKUP($B112,'Tổng hợp'!$A:$S,13,0),
IF(F112=1825,VLOOKUP($B112,'Tổng hợp'!$A:$S,14,0),
IF(F112=2555,VLOOKUP($B112,'Tổng hợp'!$A:$S,15,0),
IF(F112=3650,VLOOKUP($B112,'Tổng hợp'!$A:$S,16,0),
IF(F112=5475,VLOOKUP($B112,'Tổng hợp'!$A:$S,17,0),
IF(F112=7300,VLOOKUP($B112,'Tổng hợp'!$A:$S,18,0),
IF(F112=10950,VLOOKUP($B112,'Tổng hợp'!$A:$S,19,0),
""))))))))))))))))))</f>
        <v>0.01687399444</v>
      </c>
      <c r="I112" s="95">
        <f>IF(G112=1,VLOOKUP($B112,'Tổng hợp'!$A:$S,2,0),
IF(G112=7,VLOOKUP($B112,'Tổng hợp'!$A:$S,3,0),
IF(G112=14,VLOOKUP($B112,'Tổng hợp'!$A:$T,4,0),
IF(G112=30,VLOOKUP($B112,'Tổng hợp'!$A:$T,5,0),
IF(G112=60,VLOOKUP($B112,'Tổng hợp'!$A:$T,6,0),
IF(G112=90,VLOOKUP($B112,'Tổng hợp'!$A:$T,7,0),
IF(G112=180,VLOOKUP($B112,'Tổng hợp'!$A:$T,8,0),
IF(G112=270,VLOOKUP($B112,'Tổng hợp'!$A:$T,9,0),
IF(G112=365,VLOOKUP($B112,'Tổng hợp'!$A:$S,10,0),
IF(G112=730,VLOOKUP($B112,'Tổng hợp'!$A:$S,11,0),
IF(G112=1095,VLOOKUP($B112,'Tổng hợp'!$A:$S,12,0),
IF(G112=1460,VLOOKUP($B112,'Tổng hợp'!$A:$S,13,0),
IF(G112=1825,VLOOKUP($B112,'Tổng hợp'!$A:$S,14,0),
IF(G112=2555,VLOOKUP($B112,'Tổng hợp'!$A:$S,15,0),
IF(G112=3650,VLOOKUP($B112,'Tổng hợp'!$A:$S,16,0),
IF(G112=5475,VLOOKUP($B112,'Tổng hợp'!$A:$S,17,0),
IF(G112=7300,VLOOKUP($B112,'Tổng hợp'!$A:$S,18,0),
IF(G112=10950,VLOOKUP($B112,'Tổng hợp'!$A:$S,19,0),
""))))))))))))))))))</f>
        <v>0.01694579867</v>
      </c>
      <c r="J112" s="95">
        <f t="shared" si="6"/>
        <v>0.06824143783</v>
      </c>
      <c r="K112" s="95">
        <f t="shared" si="7"/>
        <v>0.01485191783</v>
      </c>
      <c r="L112" s="95">
        <f t="shared" si="8"/>
        <v>0.07129162166</v>
      </c>
      <c r="M112" s="96">
        <f t="shared" si="9"/>
        <v>3444967860</v>
      </c>
      <c r="N112" s="92" t="b">
        <f t="shared" si="10"/>
        <v>0</v>
      </c>
      <c r="O112" s="93">
        <f t="shared" si="11"/>
        <v>-45728</v>
      </c>
      <c r="P112" s="94">
        <f t="shared" si="12"/>
        <v>0</v>
      </c>
      <c r="Q112" s="94">
        <f t="shared" si="13"/>
        <v>1</v>
      </c>
      <c r="R112" s="95" t="str">
        <f t="shared" si="14"/>
        <v/>
      </c>
      <c r="S112" s="95">
        <f>IF(Q112=1,VLOOKUP($B112,'Tổng hợp'!$A:$S,2,0),
IF(Q112=7,VLOOKUP($B112,'Tổng hợp'!$A:$S,3,0),
IF(Q112=14,VLOOKUP($B112,'Tổng hợp'!$A:$T,4,0),
IF(Q112=30,VLOOKUP($B112,'Tổng hợp'!$A:$T,5,0),
IF(Q112=60,VLOOKUP($B112,'Tổng hợp'!$A:$T,6,0),
IF(Q112=90,VLOOKUP($B112,'Tổng hợp'!$A:$T,7,0),
IF(Q112=180,VLOOKUP($B112,'Tổng hợp'!$A:$T,8,0),
IF(Q112=270,VLOOKUP($B112,'Tổng hợp'!$A:$T,9,0),
IF(Q112=365,VLOOKUP($B112,'Tổng hợp'!$A:$S,10,0),
IF(Q112=730,VLOOKUP($B112,'Tổng hợp'!$A:$S,11,0),
IF(Q112=1095,VLOOKUP($B112,'Tổng hợp'!$A:$S,12,0),
IF(Q112=1460,VLOOKUP($B112,'Tổng hợp'!$A:$S,13,0),
IF(Q112=1825,VLOOKUP($B112,'Tổng hợp'!$A:$S,14,0),
IF(Q112=2555,VLOOKUP($B112,'Tổng hợp'!$A:$S,15,0),
IF(Q112=3650,VLOOKUP($B112,'Tổng hợp'!$A:$S,16,0),
IF(Q112=5475,VLOOKUP($B112,'Tổng hợp'!$A:$S,17,0),
IF(Q112=7300,VLOOKUP($B112,'Tổng hợp'!$A:$S,18,0),
IF(Q112=10950,VLOOKUP($B112,'Tổng hợp'!$A:$S,19,0),
""))))))))))))))))))</f>
        <v>0.0167662881</v>
      </c>
      <c r="T112" s="95">
        <f t="shared" si="15"/>
        <v>0.05131</v>
      </c>
      <c r="U112" s="95">
        <f t="shared" si="28"/>
        <v>0</v>
      </c>
      <c r="V112" s="95">
        <f t="shared" si="16"/>
        <v>0.07024062831</v>
      </c>
      <c r="W112" s="96">
        <f t="shared" si="17"/>
        <v>0</v>
      </c>
      <c r="X112" s="92">
        <f t="shared" si="18"/>
        <v>45812</v>
      </c>
      <c r="Y112" s="93">
        <f t="shared" si="19"/>
        <v>219</v>
      </c>
      <c r="Z112" s="94">
        <f t="shared" si="20"/>
        <v>180</v>
      </c>
      <c r="AA112" s="94">
        <f t="shared" si="21"/>
        <v>270</v>
      </c>
      <c r="AB112" s="95">
        <f>IF(Z112=1,VLOOKUP($B112,'Tổng hợp'!$A:$S,2,0),
IF(Z112=7,VLOOKUP($B112,'Tổng hợp'!$A:$S,3,0),
IF(Z112=14,VLOOKUP($B112,'Tổng hợp'!$A:$T,4,0),
IF(Z112=30,VLOOKUP($B112,'Tổng hợp'!$A:$T,5,0),
IF(Z112=60,VLOOKUP($B112,'Tổng hợp'!$A:$T,6,0),
IF(Z112=90,VLOOKUP($B112,'Tổng hợp'!$A:$T,7,0),
IF(Z112=180,VLOOKUP($B112,'Tổng hợp'!$A:$T,8,0),
IF(Z112=270,VLOOKUP($B112,'Tổng hợp'!$A:$T,9,0),
IF(Z112=365,VLOOKUP($B112,'Tổng hợp'!$A:$S,10,0),
IF(Z112=730,VLOOKUP($B112,'Tổng hợp'!$A:$S,11,0),
IF(Z112=1095,VLOOKUP($B112,'Tổng hợp'!$A:$S,12,0),
IF(Z112=1460,VLOOKUP($B112,'Tổng hợp'!$A:$S,13,0),
IF(Z112=1825,VLOOKUP($B112,'Tổng hợp'!$A:$S,14,0),
IF(Z112=2555,VLOOKUP($B112,'Tổng hợp'!$A:$S,15,0),
IF(Z112=3650,VLOOKUP($B112,'Tổng hợp'!$A:$S,16,0),
IF(Z112=5475,VLOOKUP($B112,'Tổng hợp'!$A:$S,17,0),
IF(Z112=7300,VLOOKUP($B112,'Tổng hợp'!$A:$S,18,0),
IF(Z112=10950,VLOOKUP($B112,'Tổng hợp'!$A:$S,19,0),
""))))))))))))))))))</f>
        <v>0.01730481983</v>
      </c>
      <c r="AC112" s="95">
        <f>IF(AA112=1,VLOOKUP($B112,'Tổng hợp'!$A:$S,2,0),
IF(AA112=7,VLOOKUP($B112,'Tổng hợp'!$A:$S,3,0),
IF(AA112=14,VLOOKUP($B112,'Tổng hợp'!$A:$T,4,0),
IF(AA112=30,VLOOKUP($B112,'Tổng hợp'!$A:$T,5,0),
IF(AA112=60,VLOOKUP($B112,'Tổng hợp'!$A:$T,6,0),
IF(AA112=90,VLOOKUP($B112,'Tổng hợp'!$A:$T,7,0),
IF(AA112=180,VLOOKUP($B112,'Tổng hợp'!$A:$T,8,0),
IF(AA112=270,VLOOKUP($B112,'Tổng hợp'!$A:$T,9,0),
IF(AA112=365,VLOOKUP($B112,'Tổng hợp'!$A:$S,10,0),
IF(AA112=730,VLOOKUP($B112,'Tổng hợp'!$A:$S,11,0),
IF(AA112=1095,VLOOKUP($B112,'Tổng hợp'!$A:$S,12,0),
IF(AA112=1460,VLOOKUP($B112,'Tổng hợp'!$A:$S,13,0),
IF(AA112=1825,VLOOKUP($B112,'Tổng hợp'!$A:$S,14,0),
IF(AA112=2555,VLOOKUP($B112,'Tổng hợp'!$A:$S,15,0),
IF(AA112=3650,VLOOKUP($B112,'Tổng hợp'!$A:$S,16,0),
IF(AA112=5475,VLOOKUP($B112,'Tổng hợp'!$A:$S,17,0),
IF(AA112=7300,VLOOKUP($B112,'Tổng hợp'!$A:$S,18,0),
IF(AA112=10950,VLOOKUP($B112,'Tổng hợp'!$A:$S,19,0),
""))))))))))))))))))</f>
        <v>0.01787925369</v>
      </c>
      <c r="AD112" s="95">
        <f t="shared" si="22"/>
        <v>0.06886374117</v>
      </c>
      <c r="AE112" s="95">
        <f t="shared" si="23"/>
        <v>0.0006072956453</v>
      </c>
      <c r="AF112" s="95">
        <f t="shared" si="24"/>
        <v>0.07028329809</v>
      </c>
      <c r="AG112" s="96">
        <f t="shared" si="25"/>
        <v>48003262561</v>
      </c>
      <c r="AH112" s="97">
        <f t="shared" si="26"/>
        <v>51448230421</v>
      </c>
      <c r="AI112" s="96">
        <f t="shared" si="27"/>
        <v>-1222460304</v>
      </c>
      <c r="AJ112" s="9"/>
      <c r="AK112" s="12"/>
    </row>
    <row r="113" ht="16.5" customHeight="1">
      <c r="A113" s="90">
        <v>94.0</v>
      </c>
      <c r="B113" s="91">
        <f>HLOOKUP(B112,VBMA!$A:$A,VLOOKUP(B112,VBMA!A:AF,32,0) +1)</f>
        <v>45590</v>
      </c>
      <c r="C113" s="92">
        <f t="shared" si="1"/>
        <v>45812</v>
      </c>
      <c r="D113" s="92">
        <f t="shared" si="2"/>
        <v>45812</v>
      </c>
      <c r="E113" s="93">
        <f t="shared" si="3"/>
        <v>84</v>
      </c>
      <c r="F113" s="94">
        <f t="shared" si="4"/>
        <v>60</v>
      </c>
      <c r="G113" s="94">
        <f t="shared" si="5"/>
        <v>90</v>
      </c>
      <c r="H113" s="95">
        <f>IF(F113=1,VLOOKUP($B113,'Tổng hợp'!$A:$S,2,0),
IF(F113=7,VLOOKUP($B113,'Tổng hợp'!$A:$S,3,0),
IF(F113=14,VLOOKUP($B113,'Tổng hợp'!$A:$T,4,0),
IF(F113=30,VLOOKUP($B113,'Tổng hợp'!$A:$T,5,0),
IF(F113=60,VLOOKUP($B113,'Tổng hợp'!$A:$T,6,0),
IF(F113=90,VLOOKUP($B113,'Tổng hợp'!$A:$T,7,0),
IF(F113=180,VLOOKUP($B113,'Tổng hợp'!$A:$T,8,0),
IF(F113=270,VLOOKUP($B113,'Tổng hợp'!$A:$T,9,0),
IF(F113=365,VLOOKUP($B113,'Tổng hợp'!$A:$S,10,0),
IF(F113=730,VLOOKUP($B113,'Tổng hợp'!$A:$S,11,0),
IF(F113=1095,VLOOKUP($B113,'Tổng hợp'!$A:$S,12,0),
IF(F113=1460,VLOOKUP($B113,'Tổng hợp'!$A:$S,13,0),
IF(F113=1825,VLOOKUP($B113,'Tổng hợp'!$A:$S,14,0),
IF(F113=2555,VLOOKUP($B113,'Tổng hợp'!$A:$S,15,0),
IF(F113=3650,VLOOKUP($B113,'Tổng hợp'!$A:$S,16,0),
IF(F113=5475,VLOOKUP($B113,'Tổng hợp'!$A:$S,17,0),
IF(F113=7300,VLOOKUP($B113,'Tổng hợp'!$A:$S,18,0),
IF(F113=10950,VLOOKUP($B113,'Tổng hợp'!$A:$S,19,0),
""))))))))))))))))))</f>
        <v>0.01578096264</v>
      </c>
      <c r="I113" s="95">
        <f>IF(G113=1,VLOOKUP($B113,'Tổng hợp'!$A:$S,2,0),
IF(G113=7,VLOOKUP($B113,'Tổng hợp'!$A:$S,3,0),
IF(G113=14,VLOOKUP($B113,'Tổng hợp'!$A:$T,4,0),
IF(G113=30,VLOOKUP($B113,'Tổng hợp'!$A:$T,5,0),
IF(G113=60,VLOOKUP($B113,'Tổng hợp'!$A:$T,6,0),
IF(G113=90,VLOOKUP($B113,'Tổng hợp'!$A:$T,7,0),
IF(G113=180,VLOOKUP($B113,'Tổng hợp'!$A:$T,8,0),
IF(G113=270,VLOOKUP($B113,'Tổng hợp'!$A:$T,9,0),
IF(G113=365,VLOOKUP($B113,'Tổng hợp'!$A:$S,10,0),
IF(G113=730,VLOOKUP($B113,'Tổng hợp'!$A:$S,11,0),
IF(G113=1095,VLOOKUP($B113,'Tổng hợp'!$A:$S,12,0),
IF(G113=1460,VLOOKUP($B113,'Tổng hợp'!$A:$S,13,0),
IF(G113=1825,VLOOKUP($B113,'Tổng hợp'!$A:$S,14,0),
IF(G113=2555,VLOOKUP($B113,'Tổng hợp'!$A:$S,15,0),
IF(G113=3650,VLOOKUP($B113,'Tổng hợp'!$A:$S,16,0),
IF(G113=5475,VLOOKUP($B113,'Tổng hợp'!$A:$S,17,0),
IF(G113=7300,VLOOKUP($B113,'Tổng hợp'!$A:$S,18,0),
IF(G113=10950,VLOOKUP($B113,'Tổng hợp'!$A:$S,19,0),
""))))))))))))))))))</f>
        <v>0.01596152285</v>
      </c>
      <c r="J113" s="95">
        <f t="shared" si="6"/>
        <v>0.06723541081</v>
      </c>
      <c r="K113" s="95">
        <f t="shared" si="7"/>
        <v>0.006297430271</v>
      </c>
      <c r="L113" s="95">
        <f t="shared" si="8"/>
        <v>0.07068435948</v>
      </c>
      <c r="M113" s="96">
        <f t="shared" si="9"/>
        <v>3445417424</v>
      </c>
      <c r="N113" s="92" t="b">
        <f t="shared" si="10"/>
        <v>0</v>
      </c>
      <c r="O113" s="93">
        <f t="shared" si="11"/>
        <v>-45728</v>
      </c>
      <c r="P113" s="94">
        <f t="shared" si="12"/>
        <v>0</v>
      </c>
      <c r="Q113" s="94">
        <f t="shared" si="13"/>
        <v>1</v>
      </c>
      <c r="R113" s="95" t="str">
        <f t="shared" si="14"/>
        <v/>
      </c>
      <c r="S113" s="95">
        <f>IF(Q113=1,VLOOKUP($B113,'Tổng hợp'!$A:$S,2,0),
IF(Q113=7,VLOOKUP($B113,'Tổng hợp'!$A:$S,3,0),
IF(Q113=14,VLOOKUP($B113,'Tổng hợp'!$A:$T,4,0),
IF(Q113=30,VLOOKUP($B113,'Tổng hợp'!$A:$T,5,0),
IF(Q113=60,VLOOKUP($B113,'Tổng hợp'!$A:$T,6,0),
IF(Q113=90,VLOOKUP($B113,'Tổng hợp'!$A:$T,7,0),
IF(Q113=180,VLOOKUP($B113,'Tổng hợp'!$A:$T,8,0),
IF(Q113=270,VLOOKUP($B113,'Tổng hợp'!$A:$T,9,0),
IF(Q113=365,VLOOKUP($B113,'Tổng hợp'!$A:$S,10,0),
IF(Q113=730,VLOOKUP($B113,'Tổng hợp'!$A:$S,11,0),
IF(Q113=1095,VLOOKUP($B113,'Tổng hợp'!$A:$S,12,0),
IF(Q113=1460,VLOOKUP($B113,'Tổng hợp'!$A:$S,13,0),
IF(Q113=1825,VLOOKUP($B113,'Tổng hợp'!$A:$S,14,0),
IF(Q113=2555,VLOOKUP($B113,'Tổng hợp'!$A:$S,15,0),
IF(Q113=3650,VLOOKUP($B113,'Tổng hợp'!$A:$S,16,0),
IF(Q113=5475,VLOOKUP($B113,'Tổng hợp'!$A:$S,17,0),
IF(Q113=7300,VLOOKUP($B113,'Tổng hợp'!$A:$S,18,0),
IF(Q113=10950,VLOOKUP($B113,'Tổng hợp'!$A:$S,19,0),
""))))))))))))))))))</f>
        <v>0.01415592072</v>
      </c>
      <c r="T113" s="95">
        <f t="shared" si="15"/>
        <v>0.05131</v>
      </c>
      <c r="U113" s="95">
        <f t="shared" si="28"/>
        <v>0</v>
      </c>
      <c r="V113" s="95">
        <f t="shared" si="16"/>
        <v>0.07024062831</v>
      </c>
      <c r="W113" s="96">
        <f t="shared" si="17"/>
        <v>0</v>
      </c>
      <c r="X113" s="92">
        <f t="shared" si="18"/>
        <v>45812</v>
      </c>
      <c r="Y113" s="93">
        <f t="shared" si="19"/>
        <v>222</v>
      </c>
      <c r="Z113" s="94">
        <f t="shared" si="20"/>
        <v>180</v>
      </c>
      <c r="AA113" s="94">
        <f t="shared" si="21"/>
        <v>270</v>
      </c>
      <c r="AB113" s="95">
        <f>IF(Z113=1,VLOOKUP($B113,'Tổng hợp'!$A:$S,2,0),
IF(Z113=7,VLOOKUP($B113,'Tổng hợp'!$A:$S,3,0),
IF(Z113=14,VLOOKUP($B113,'Tổng hợp'!$A:$T,4,0),
IF(Z113=30,VLOOKUP($B113,'Tổng hợp'!$A:$T,5,0),
IF(Z113=60,VLOOKUP($B113,'Tổng hợp'!$A:$T,6,0),
IF(Z113=90,VLOOKUP($B113,'Tổng hợp'!$A:$T,7,0),
IF(Z113=180,VLOOKUP($B113,'Tổng hợp'!$A:$T,8,0),
IF(Z113=270,VLOOKUP($B113,'Tổng hợp'!$A:$T,9,0),
IF(Z113=365,VLOOKUP($B113,'Tổng hợp'!$A:$S,10,0),
IF(Z113=730,VLOOKUP($B113,'Tổng hợp'!$A:$S,11,0),
IF(Z113=1095,VLOOKUP($B113,'Tổng hợp'!$A:$S,12,0),
IF(Z113=1460,VLOOKUP($B113,'Tổng hợp'!$A:$S,13,0),
IF(Z113=1825,VLOOKUP($B113,'Tổng hợp'!$A:$S,14,0),
IF(Z113=2555,VLOOKUP($B113,'Tổng hợp'!$A:$S,15,0),
IF(Z113=3650,VLOOKUP($B113,'Tổng hợp'!$A:$S,16,0),
IF(Z113=5475,VLOOKUP($B113,'Tổng hợp'!$A:$S,17,0),
IF(Z113=7300,VLOOKUP($B113,'Tổng hợp'!$A:$S,18,0),
IF(Z113=10950,VLOOKUP($B113,'Tổng hợp'!$A:$S,19,0),
""))))))))))))))))))</f>
        <v>0.01722544434</v>
      </c>
      <c r="AC113" s="95">
        <f>IF(AA113=1,VLOOKUP($B113,'Tổng hợp'!$A:$S,2,0),
IF(AA113=7,VLOOKUP($B113,'Tổng hợp'!$A:$S,3,0),
IF(AA113=14,VLOOKUP($B113,'Tổng hợp'!$A:$T,4,0),
IF(AA113=30,VLOOKUP($B113,'Tổng hợp'!$A:$T,5,0),
IF(AA113=60,VLOOKUP($B113,'Tổng hợp'!$A:$T,6,0),
IF(AA113=90,VLOOKUP($B113,'Tổng hợp'!$A:$T,7,0),
IF(AA113=180,VLOOKUP($B113,'Tổng hợp'!$A:$T,8,0),
IF(AA113=270,VLOOKUP($B113,'Tổng hợp'!$A:$T,9,0),
IF(AA113=365,VLOOKUP($B113,'Tổng hợp'!$A:$S,10,0),
IF(AA113=730,VLOOKUP($B113,'Tổng hợp'!$A:$S,11,0),
IF(AA113=1095,VLOOKUP($B113,'Tổng hợp'!$A:$S,12,0),
IF(AA113=1460,VLOOKUP($B113,'Tổng hợp'!$A:$S,13,0),
IF(AA113=1825,VLOOKUP($B113,'Tổng hợp'!$A:$S,14,0),
IF(AA113=2555,VLOOKUP($B113,'Tổng hợp'!$A:$S,15,0),
IF(AA113=3650,VLOOKUP($B113,'Tổng hợp'!$A:$S,16,0),
IF(AA113=5475,VLOOKUP($B113,'Tổng hợp'!$A:$S,17,0),
IF(AA113=7300,VLOOKUP($B113,'Tổng hợp'!$A:$S,18,0),
IF(AA113=10950,VLOOKUP($B113,'Tổng hợp'!$A:$S,19,0),
""))))))))))))))))))</f>
        <v>0.01783934907</v>
      </c>
      <c r="AD113" s="95">
        <f t="shared" si="22"/>
        <v>0.06882193322</v>
      </c>
      <c r="AE113" s="95">
        <f t="shared" si="23"/>
        <v>0.0005095966046</v>
      </c>
      <c r="AF113" s="95">
        <f t="shared" si="24"/>
        <v>0.07027643182</v>
      </c>
      <c r="AG113" s="96">
        <f t="shared" si="25"/>
        <v>47976658254</v>
      </c>
      <c r="AH113" s="97">
        <f t="shared" si="26"/>
        <v>51422075678</v>
      </c>
      <c r="AI113" s="96">
        <f t="shared" si="27"/>
        <v>-1248615047</v>
      </c>
      <c r="AJ113" s="9"/>
      <c r="AK113" s="12"/>
    </row>
    <row r="114" ht="16.5" customHeight="1">
      <c r="A114" s="90">
        <v>95.0</v>
      </c>
      <c r="B114" s="91">
        <f>HLOOKUP(B113,VBMA!$A:$A,VLOOKUP(B113,VBMA!A:AF,32,0) +1)</f>
        <v>45589</v>
      </c>
      <c r="C114" s="92">
        <f t="shared" si="1"/>
        <v>45812</v>
      </c>
      <c r="D114" s="92">
        <f t="shared" si="2"/>
        <v>45812</v>
      </c>
      <c r="E114" s="93">
        <f t="shared" si="3"/>
        <v>84</v>
      </c>
      <c r="F114" s="94">
        <f t="shared" si="4"/>
        <v>60</v>
      </c>
      <c r="G114" s="94">
        <f t="shared" si="5"/>
        <v>90</v>
      </c>
      <c r="H114" s="95">
        <f>IF(F114=1,VLOOKUP($B114,'Tổng hợp'!$A:$S,2,0),
IF(F114=7,VLOOKUP($B114,'Tổng hợp'!$A:$S,3,0),
IF(F114=14,VLOOKUP($B114,'Tổng hợp'!$A:$T,4,0),
IF(F114=30,VLOOKUP($B114,'Tổng hợp'!$A:$T,5,0),
IF(F114=60,VLOOKUP($B114,'Tổng hợp'!$A:$T,6,0),
IF(F114=90,VLOOKUP($B114,'Tổng hợp'!$A:$T,7,0),
IF(F114=180,VLOOKUP($B114,'Tổng hợp'!$A:$T,8,0),
IF(F114=270,VLOOKUP($B114,'Tổng hợp'!$A:$T,9,0),
IF(F114=365,VLOOKUP($B114,'Tổng hợp'!$A:$S,10,0),
IF(F114=730,VLOOKUP($B114,'Tổng hợp'!$A:$S,11,0),
IF(F114=1095,VLOOKUP($B114,'Tổng hợp'!$A:$S,12,0),
IF(F114=1460,VLOOKUP($B114,'Tổng hợp'!$A:$S,13,0),
IF(F114=1825,VLOOKUP($B114,'Tổng hợp'!$A:$S,14,0),
IF(F114=2555,VLOOKUP($B114,'Tổng hợp'!$A:$S,15,0),
IF(F114=3650,VLOOKUP($B114,'Tổng hợp'!$A:$S,16,0),
IF(F114=5475,VLOOKUP($B114,'Tổng hợp'!$A:$S,17,0),
IF(F114=7300,VLOOKUP($B114,'Tổng hợp'!$A:$S,18,0),
IF(F114=10950,VLOOKUP($B114,'Tổng hợp'!$A:$S,19,0),
""))))))))))))))))))</f>
        <v>0.01538933582</v>
      </c>
      <c r="I114" s="95">
        <f>IF(G114=1,VLOOKUP($B114,'Tổng hợp'!$A:$S,2,0),
IF(G114=7,VLOOKUP($B114,'Tổng hợp'!$A:$S,3,0),
IF(G114=14,VLOOKUP($B114,'Tổng hợp'!$A:$T,4,0),
IF(G114=30,VLOOKUP($B114,'Tổng hợp'!$A:$T,5,0),
IF(G114=60,VLOOKUP($B114,'Tổng hợp'!$A:$T,6,0),
IF(G114=90,VLOOKUP($B114,'Tổng hợp'!$A:$T,7,0),
IF(G114=180,VLOOKUP($B114,'Tổng hợp'!$A:$T,8,0),
IF(G114=270,VLOOKUP($B114,'Tổng hợp'!$A:$T,9,0),
IF(G114=365,VLOOKUP($B114,'Tổng hợp'!$A:$S,10,0),
IF(G114=730,VLOOKUP($B114,'Tổng hợp'!$A:$S,11,0),
IF(G114=1095,VLOOKUP($B114,'Tổng hợp'!$A:$S,12,0),
IF(G114=1460,VLOOKUP($B114,'Tổng hợp'!$A:$S,13,0),
IF(G114=1825,VLOOKUP($B114,'Tổng hợp'!$A:$S,14,0),
IF(G114=2555,VLOOKUP($B114,'Tổng hợp'!$A:$S,15,0),
IF(G114=3650,VLOOKUP($B114,'Tổng hợp'!$A:$S,16,0),
IF(G114=5475,VLOOKUP($B114,'Tổng hợp'!$A:$S,17,0),
IF(G114=7300,VLOOKUP($B114,'Tổng hợp'!$A:$S,18,0),
IF(G114=10950,VLOOKUP($B114,'Tổng hợp'!$A:$S,19,0),
""))))))))))))))))))</f>
        <v>0.01553182967</v>
      </c>
      <c r="J114" s="95">
        <f t="shared" si="6"/>
        <v>0.0668133309</v>
      </c>
      <c r="K114" s="95">
        <f t="shared" si="7"/>
        <v>-0.003721077702</v>
      </c>
      <c r="L114" s="95">
        <f t="shared" si="8"/>
        <v>0.06997974316</v>
      </c>
      <c r="M114" s="96">
        <f t="shared" si="9"/>
        <v>3445939454</v>
      </c>
      <c r="N114" s="92" t="b">
        <f t="shared" si="10"/>
        <v>0</v>
      </c>
      <c r="O114" s="93">
        <f t="shared" si="11"/>
        <v>-45728</v>
      </c>
      <c r="P114" s="94">
        <f t="shared" si="12"/>
        <v>0</v>
      </c>
      <c r="Q114" s="94">
        <f t="shared" si="13"/>
        <v>1</v>
      </c>
      <c r="R114" s="95" t="str">
        <f t="shared" si="14"/>
        <v/>
      </c>
      <c r="S114" s="95">
        <f>IF(Q114=1,VLOOKUP($B114,'Tổng hợp'!$A:$S,2,0),
IF(Q114=7,VLOOKUP($B114,'Tổng hợp'!$A:$S,3,0),
IF(Q114=14,VLOOKUP($B114,'Tổng hợp'!$A:$T,4,0),
IF(Q114=30,VLOOKUP($B114,'Tổng hợp'!$A:$T,5,0),
IF(Q114=60,VLOOKUP($B114,'Tổng hợp'!$A:$T,6,0),
IF(Q114=90,VLOOKUP($B114,'Tổng hợp'!$A:$T,7,0),
IF(Q114=180,VLOOKUP($B114,'Tổng hợp'!$A:$T,8,0),
IF(Q114=270,VLOOKUP($B114,'Tổng hợp'!$A:$T,9,0),
IF(Q114=365,VLOOKUP($B114,'Tổng hợp'!$A:$S,10,0),
IF(Q114=730,VLOOKUP($B114,'Tổng hợp'!$A:$S,11,0),
IF(Q114=1095,VLOOKUP($B114,'Tổng hợp'!$A:$S,12,0),
IF(Q114=1460,VLOOKUP($B114,'Tổng hợp'!$A:$S,13,0),
IF(Q114=1825,VLOOKUP($B114,'Tổng hợp'!$A:$S,14,0),
IF(Q114=2555,VLOOKUP($B114,'Tổng hợp'!$A:$S,15,0),
IF(Q114=3650,VLOOKUP($B114,'Tổng hợp'!$A:$S,16,0),
IF(Q114=5475,VLOOKUP($B114,'Tổng hợp'!$A:$S,17,0),
IF(Q114=7300,VLOOKUP($B114,'Tổng hợp'!$A:$S,18,0),
IF(Q114=10950,VLOOKUP($B114,'Tổng hợp'!$A:$S,19,0),
""))))))))))))))))))</f>
        <v>0.01346566884</v>
      </c>
      <c r="T114" s="95">
        <f t="shared" si="15"/>
        <v>0.05131</v>
      </c>
      <c r="U114" s="95">
        <f t="shared" si="28"/>
        <v>0</v>
      </c>
      <c r="V114" s="95">
        <f t="shared" si="16"/>
        <v>0.07024062831</v>
      </c>
      <c r="W114" s="96">
        <f t="shared" si="17"/>
        <v>0</v>
      </c>
      <c r="X114" s="92">
        <f t="shared" si="18"/>
        <v>45812</v>
      </c>
      <c r="Y114" s="93">
        <f t="shared" si="19"/>
        <v>223</v>
      </c>
      <c r="Z114" s="94">
        <f t="shared" si="20"/>
        <v>180</v>
      </c>
      <c r="AA114" s="94">
        <f t="shared" si="21"/>
        <v>270</v>
      </c>
      <c r="AB114" s="95">
        <f>IF(Z114=1,VLOOKUP($B114,'Tổng hợp'!$A:$S,2,0),
IF(Z114=7,VLOOKUP($B114,'Tổng hợp'!$A:$S,3,0),
IF(Z114=14,VLOOKUP($B114,'Tổng hợp'!$A:$T,4,0),
IF(Z114=30,VLOOKUP($B114,'Tổng hợp'!$A:$T,5,0),
IF(Z114=60,VLOOKUP($B114,'Tổng hợp'!$A:$T,6,0),
IF(Z114=90,VLOOKUP($B114,'Tổng hợp'!$A:$T,7,0),
IF(Z114=180,VLOOKUP($B114,'Tổng hợp'!$A:$T,8,0),
IF(Z114=270,VLOOKUP($B114,'Tổng hợp'!$A:$T,9,0),
IF(Z114=365,VLOOKUP($B114,'Tổng hợp'!$A:$S,10,0),
IF(Z114=730,VLOOKUP($B114,'Tổng hợp'!$A:$S,11,0),
IF(Z114=1095,VLOOKUP($B114,'Tổng hợp'!$A:$S,12,0),
IF(Z114=1460,VLOOKUP($B114,'Tổng hợp'!$A:$S,13,0),
IF(Z114=1825,VLOOKUP($B114,'Tổng hợp'!$A:$S,14,0),
IF(Z114=2555,VLOOKUP($B114,'Tổng hợp'!$A:$S,15,0),
IF(Z114=3650,VLOOKUP($B114,'Tổng hợp'!$A:$S,16,0),
IF(Z114=5475,VLOOKUP($B114,'Tổng hợp'!$A:$S,17,0),
IF(Z114=7300,VLOOKUP($B114,'Tổng hợp'!$A:$S,18,0),
IF(Z114=10950,VLOOKUP($B114,'Tổng hợp'!$A:$S,19,0),
""))))))))))))))))))</f>
        <v>0.01717050895</v>
      </c>
      <c r="AC114" s="95">
        <f>IF(AA114=1,VLOOKUP($B114,'Tổng hợp'!$A:$S,2,0),
IF(AA114=7,VLOOKUP($B114,'Tổng hợp'!$A:$S,3,0),
IF(AA114=14,VLOOKUP($B114,'Tổng hợp'!$A:$T,4,0),
IF(AA114=30,VLOOKUP($B114,'Tổng hợp'!$A:$T,5,0),
IF(AA114=60,VLOOKUP($B114,'Tổng hợp'!$A:$T,6,0),
IF(AA114=90,VLOOKUP($B114,'Tổng hợp'!$A:$T,7,0),
IF(AA114=180,VLOOKUP($B114,'Tổng hợp'!$A:$T,8,0),
IF(AA114=270,VLOOKUP($B114,'Tổng hợp'!$A:$T,9,0),
IF(AA114=365,VLOOKUP($B114,'Tổng hợp'!$A:$S,10,0),
IF(AA114=730,VLOOKUP($B114,'Tổng hợp'!$A:$S,11,0),
IF(AA114=1095,VLOOKUP($B114,'Tổng hợp'!$A:$S,12,0),
IF(AA114=1460,VLOOKUP($B114,'Tổng hợp'!$A:$S,13,0),
IF(AA114=1825,VLOOKUP($B114,'Tổng hợp'!$A:$S,14,0),
IF(AA114=2555,VLOOKUP($B114,'Tổng hợp'!$A:$S,15,0),
IF(AA114=3650,VLOOKUP($B114,'Tổng hợp'!$A:$S,16,0),
IF(AA114=5475,VLOOKUP($B114,'Tổng hợp'!$A:$S,17,0),
IF(AA114=7300,VLOOKUP($B114,'Tổng hợp'!$A:$S,18,0),
IF(AA114=10950,VLOOKUP($B114,'Tổng hợp'!$A:$S,19,0),
""))))))))))))))))))</f>
        <v>0.01781173127</v>
      </c>
      <c r="AD114" s="95">
        <f t="shared" si="22"/>
        <v>0.06878687073</v>
      </c>
      <c r="AE114" s="95">
        <f t="shared" si="23"/>
        <v>-0.001505723945</v>
      </c>
      <c r="AF114" s="95">
        <f t="shared" si="24"/>
        <v>0.0701349449</v>
      </c>
      <c r="AG114" s="96">
        <f t="shared" si="25"/>
        <v>47971606490</v>
      </c>
      <c r="AH114" s="97">
        <f t="shared" si="26"/>
        <v>51417545944</v>
      </c>
      <c r="AI114" s="96">
        <f t="shared" si="27"/>
        <v>-1253144782</v>
      </c>
      <c r="AJ114" s="9"/>
      <c r="AK114" s="12"/>
    </row>
    <row r="115" ht="16.5" customHeight="1">
      <c r="A115" s="90">
        <v>96.0</v>
      </c>
      <c r="B115" s="91">
        <f>HLOOKUP(B114,VBMA!$A:$A,VLOOKUP(B114,VBMA!A:AF,32,0) +1)</f>
        <v>45588</v>
      </c>
      <c r="C115" s="92">
        <f t="shared" si="1"/>
        <v>45812</v>
      </c>
      <c r="D115" s="92">
        <f t="shared" si="2"/>
        <v>45812</v>
      </c>
      <c r="E115" s="93">
        <f t="shared" si="3"/>
        <v>84</v>
      </c>
      <c r="F115" s="94">
        <f t="shared" si="4"/>
        <v>60</v>
      </c>
      <c r="G115" s="94">
        <f t="shared" si="5"/>
        <v>90</v>
      </c>
      <c r="H115" s="95">
        <f>IF(F115=1,VLOOKUP($B115,'Tổng hợp'!$A:$S,2,0),
IF(F115=7,VLOOKUP($B115,'Tổng hợp'!$A:$S,3,0),
IF(F115=14,VLOOKUP($B115,'Tổng hợp'!$A:$T,4,0),
IF(F115=30,VLOOKUP($B115,'Tổng hợp'!$A:$T,5,0),
IF(F115=60,VLOOKUP($B115,'Tổng hợp'!$A:$T,6,0),
IF(F115=90,VLOOKUP($B115,'Tổng hợp'!$A:$T,7,0),
IF(F115=180,VLOOKUP($B115,'Tổng hợp'!$A:$T,8,0),
IF(F115=270,VLOOKUP($B115,'Tổng hợp'!$A:$T,9,0),
IF(F115=365,VLOOKUP($B115,'Tổng hợp'!$A:$S,10,0),
IF(F115=730,VLOOKUP($B115,'Tổng hợp'!$A:$S,11,0),
IF(F115=1095,VLOOKUP($B115,'Tổng hợp'!$A:$S,12,0),
IF(F115=1460,VLOOKUP($B115,'Tổng hợp'!$A:$S,13,0),
IF(F115=1825,VLOOKUP($B115,'Tổng hợp'!$A:$S,14,0),
IF(F115=2555,VLOOKUP($B115,'Tổng hợp'!$A:$S,15,0),
IF(F115=3650,VLOOKUP($B115,'Tổng hợp'!$A:$S,16,0),
IF(F115=5475,VLOOKUP($B115,'Tổng hợp'!$A:$S,17,0),
IF(F115=7300,VLOOKUP($B115,'Tổng hợp'!$A:$S,18,0),
IF(F115=10950,VLOOKUP($B115,'Tổng hợp'!$A:$S,19,0),
""))))))))))))))))))</f>
        <v>0.01563685061</v>
      </c>
      <c r="I115" s="95">
        <f>IF(G115=1,VLOOKUP($B115,'Tổng hợp'!$A:$S,2,0),
IF(G115=7,VLOOKUP($B115,'Tổng hợp'!$A:$S,3,0),
IF(G115=14,VLOOKUP($B115,'Tổng hợp'!$A:$T,4,0),
IF(G115=30,VLOOKUP($B115,'Tổng hợp'!$A:$T,5,0),
IF(G115=60,VLOOKUP($B115,'Tổng hợp'!$A:$T,6,0),
IF(G115=90,VLOOKUP($B115,'Tổng hợp'!$A:$T,7,0),
IF(G115=180,VLOOKUP($B115,'Tổng hợp'!$A:$T,8,0),
IF(G115=270,VLOOKUP($B115,'Tổng hợp'!$A:$T,9,0),
IF(G115=365,VLOOKUP($B115,'Tổng hợp'!$A:$S,10,0),
IF(G115=730,VLOOKUP($B115,'Tổng hợp'!$A:$S,11,0),
IF(G115=1095,VLOOKUP($B115,'Tổng hợp'!$A:$S,12,0),
IF(G115=1460,VLOOKUP($B115,'Tổng hợp'!$A:$S,13,0),
IF(G115=1825,VLOOKUP($B115,'Tổng hợp'!$A:$S,14,0),
IF(G115=2555,VLOOKUP($B115,'Tổng hợp'!$A:$S,15,0),
IF(G115=3650,VLOOKUP($B115,'Tổng hợp'!$A:$S,16,0),
IF(G115=5475,VLOOKUP($B115,'Tổng hợp'!$A:$S,17,0),
IF(G115=7300,VLOOKUP($B115,'Tổng hợp'!$A:$S,18,0),
IF(G115=10950,VLOOKUP($B115,'Tổng hợp'!$A:$S,19,0),
""))))))))))))))))))</f>
        <v>0.01578130189</v>
      </c>
      <c r="J115" s="95">
        <f t="shared" si="6"/>
        <v>0.06706241163</v>
      </c>
      <c r="K115" s="95">
        <f t="shared" si="7"/>
        <v>0.0007763603699</v>
      </c>
      <c r="L115" s="95">
        <f t="shared" si="8"/>
        <v>0.07029518152</v>
      </c>
      <c r="M115" s="96">
        <f t="shared" si="9"/>
        <v>3445705702</v>
      </c>
      <c r="N115" s="92" t="b">
        <f t="shared" si="10"/>
        <v>0</v>
      </c>
      <c r="O115" s="93">
        <f t="shared" si="11"/>
        <v>-45728</v>
      </c>
      <c r="P115" s="94">
        <f t="shared" si="12"/>
        <v>0</v>
      </c>
      <c r="Q115" s="94">
        <f t="shared" si="13"/>
        <v>1</v>
      </c>
      <c r="R115" s="95" t="str">
        <f t="shared" si="14"/>
        <v/>
      </c>
      <c r="S115" s="95">
        <f>IF(Q115=1,VLOOKUP($B115,'Tổng hợp'!$A:$S,2,0),
IF(Q115=7,VLOOKUP($B115,'Tổng hợp'!$A:$S,3,0),
IF(Q115=14,VLOOKUP($B115,'Tổng hợp'!$A:$T,4,0),
IF(Q115=30,VLOOKUP($B115,'Tổng hợp'!$A:$T,5,0),
IF(Q115=60,VLOOKUP($B115,'Tổng hợp'!$A:$T,6,0),
IF(Q115=90,VLOOKUP($B115,'Tổng hợp'!$A:$T,7,0),
IF(Q115=180,VLOOKUP($B115,'Tổng hợp'!$A:$T,8,0),
IF(Q115=270,VLOOKUP($B115,'Tổng hợp'!$A:$T,9,0),
IF(Q115=365,VLOOKUP($B115,'Tổng hợp'!$A:$S,10,0),
IF(Q115=730,VLOOKUP($B115,'Tổng hợp'!$A:$S,11,0),
IF(Q115=1095,VLOOKUP($B115,'Tổng hợp'!$A:$S,12,0),
IF(Q115=1460,VLOOKUP($B115,'Tổng hợp'!$A:$S,13,0),
IF(Q115=1825,VLOOKUP($B115,'Tổng hợp'!$A:$S,14,0),
IF(Q115=2555,VLOOKUP($B115,'Tổng hợp'!$A:$S,15,0),
IF(Q115=3650,VLOOKUP($B115,'Tổng hợp'!$A:$S,16,0),
IF(Q115=5475,VLOOKUP($B115,'Tổng hợp'!$A:$S,17,0),
IF(Q115=7300,VLOOKUP($B115,'Tổng hợp'!$A:$S,18,0),
IF(Q115=10950,VLOOKUP($B115,'Tổng hợp'!$A:$S,19,0),
""))))))))))))))))))</f>
        <v>0.01383120967</v>
      </c>
      <c r="T115" s="95">
        <f t="shared" si="15"/>
        <v>0.05131</v>
      </c>
      <c r="U115" s="95">
        <f t="shared" si="28"/>
        <v>0</v>
      </c>
      <c r="V115" s="95">
        <f t="shared" si="16"/>
        <v>0.07024062831</v>
      </c>
      <c r="W115" s="96">
        <f t="shared" si="17"/>
        <v>0</v>
      </c>
      <c r="X115" s="92">
        <f t="shared" si="18"/>
        <v>45812</v>
      </c>
      <c r="Y115" s="93">
        <f t="shared" si="19"/>
        <v>224</v>
      </c>
      <c r="Z115" s="94">
        <f t="shared" si="20"/>
        <v>180</v>
      </c>
      <c r="AA115" s="94">
        <f t="shared" si="21"/>
        <v>270</v>
      </c>
      <c r="AB115" s="95">
        <f>IF(Z115=1,VLOOKUP($B115,'Tổng hợp'!$A:$S,2,0),
IF(Z115=7,VLOOKUP($B115,'Tổng hợp'!$A:$S,3,0),
IF(Z115=14,VLOOKUP($B115,'Tổng hợp'!$A:$T,4,0),
IF(Z115=30,VLOOKUP($B115,'Tổng hợp'!$A:$T,5,0),
IF(Z115=60,VLOOKUP($B115,'Tổng hợp'!$A:$T,6,0),
IF(Z115=90,VLOOKUP($B115,'Tổng hợp'!$A:$T,7,0),
IF(Z115=180,VLOOKUP($B115,'Tổng hợp'!$A:$T,8,0),
IF(Z115=270,VLOOKUP($B115,'Tổng hợp'!$A:$T,9,0),
IF(Z115=365,VLOOKUP($B115,'Tổng hợp'!$A:$S,10,0),
IF(Z115=730,VLOOKUP($B115,'Tổng hợp'!$A:$S,11,0),
IF(Z115=1095,VLOOKUP($B115,'Tổng hợp'!$A:$S,12,0),
IF(Z115=1460,VLOOKUP($B115,'Tổng hợp'!$A:$S,13,0),
IF(Z115=1825,VLOOKUP($B115,'Tổng hợp'!$A:$S,14,0),
IF(Z115=2555,VLOOKUP($B115,'Tổng hợp'!$A:$S,15,0),
IF(Z115=3650,VLOOKUP($B115,'Tổng hợp'!$A:$S,16,0),
IF(Z115=5475,VLOOKUP($B115,'Tổng hợp'!$A:$S,17,0),
IF(Z115=7300,VLOOKUP($B115,'Tổng hợp'!$A:$S,18,0),
IF(Z115=10950,VLOOKUP($B115,'Tổng hợp'!$A:$S,19,0),
""))))))))))))))))))</f>
        <v>0.01729804029</v>
      </c>
      <c r="AC115" s="95">
        <f>IF(AA115=1,VLOOKUP($B115,'Tổng hợp'!$A:$S,2,0),
IF(AA115=7,VLOOKUP($B115,'Tổng hợp'!$A:$S,3,0),
IF(AA115=14,VLOOKUP($B115,'Tổng hợp'!$A:$T,4,0),
IF(AA115=30,VLOOKUP($B115,'Tổng hợp'!$A:$T,5,0),
IF(AA115=60,VLOOKUP($B115,'Tổng hợp'!$A:$T,6,0),
IF(AA115=90,VLOOKUP($B115,'Tổng hợp'!$A:$T,7,0),
IF(AA115=180,VLOOKUP($B115,'Tổng hợp'!$A:$T,8,0),
IF(AA115=270,VLOOKUP($B115,'Tổng hợp'!$A:$T,9,0),
IF(AA115=365,VLOOKUP($B115,'Tổng hợp'!$A:$S,10,0),
IF(AA115=730,VLOOKUP($B115,'Tổng hợp'!$A:$S,11,0),
IF(AA115=1095,VLOOKUP($B115,'Tổng hợp'!$A:$S,12,0),
IF(AA115=1460,VLOOKUP($B115,'Tổng hợp'!$A:$S,13,0),
IF(AA115=1825,VLOOKUP($B115,'Tổng hợp'!$A:$S,14,0),
IF(AA115=2555,VLOOKUP($B115,'Tổng hợp'!$A:$S,15,0),
IF(AA115=3650,VLOOKUP($B115,'Tổng hợp'!$A:$S,16,0),
IF(AA115=5475,VLOOKUP($B115,'Tổng hợp'!$A:$S,17,0),
IF(AA115=7300,VLOOKUP($B115,'Tổng hợp'!$A:$S,18,0),
IF(AA115=10950,VLOOKUP($B115,'Tổng hợp'!$A:$S,19,0),
""))))))))))))))))))</f>
        <v>0.01787584539</v>
      </c>
      <c r="AD115" s="95">
        <f t="shared" si="22"/>
        <v>0.06889052278</v>
      </c>
      <c r="AE115" s="95">
        <f t="shared" si="23"/>
        <v>-0.0009077921272</v>
      </c>
      <c r="AF115" s="95">
        <f t="shared" si="24"/>
        <v>0.07017689335</v>
      </c>
      <c r="AG115" s="96">
        <f t="shared" si="25"/>
        <v>47961544652</v>
      </c>
      <c r="AH115" s="97">
        <f t="shared" si="26"/>
        <v>51407250354</v>
      </c>
      <c r="AI115" s="96">
        <f t="shared" si="27"/>
        <v>-1263440371</v>
      </c>
      <c r="AJ115" s="9"/>
      <c r="AK115" s="12"/>
    </row>
    <row r="116" ht="16.5" customHeight="1">
      <c r="A116" s="90">
        <v>97.0</v>
      </c>
      <c r="B116" s="91">
        <f>HLOOKUP(B115,VBMA!$A:$A,VLOOKUP(B115,VBMA!A:AF,32,0) +1)</f>
        <v>45587</v>
      </c>
      <c r="C116" s="92">
        <f t="shared" si="1"/>
        <v>45812</v>
      </c>
      <c r="D116" s="92">
        <f t="shared" si="2"/>
        <v>45812</v>
      </c>
      <c r="E116" s="93">
        <f t="shared" si="3"/>
        <v>84</v>
      </c>
      <c r="F116" s="94">
        <f t="shared" si="4"/>
        <v>60</v>
      </c>
      <c r="G116" s="94">
        <f t="shared" si="5"/>
        <v>90</v>
      </c>
      <c r="H116" s="95">
        <f>IF(F116=1,VLOOKUP($B116,'Tổng hợp'!$A:$S,2,0),
IF(F116=7,VLOOKUP($B116,'Tổng hợp'!$A:$S,3,0),
IF(F116=14,VLOOKUP($B116,'Tổng hợp'!$A:$T,4,0),
IF(F116=30,VLOOKUP($B116,'Tổng hợp'!$A:$T,5,0),
IF(F116=60,VLOOKUP($B116,'Tổng hợp'!$A:$T,6,0),
IF(F116=90,VLOOKUP($B116,'Tổng hợp'!$A:$T,7,0),
IF(F116=180,VLOOKUP($B116,'Tổng hợp'!$A:$T,8,0),
IF(F116=270,VLOOKUP($B116,'Tổng hợp'!$A:$T,9,0),
IF(F116=365,VLOOKUP($B116,'Tổng hợp'!$A:$S,10,0),
IF(F116=730,VLOOKUP($B116,'Tổng hợp'!$A:$S,11,0),
IF(F116=1095,VLOOKUP($B116,'Tổng hợp'!$A:$S,12,0),
IF(F116=1460,VLOOKUP($B116,'Tổng hợp'!$A:$S,13,0),
IF(F116=1825,VLOOKUP($B116,'Tổng hợp'!$A:$S,14,0),
IF(F116=2555,VLOOKUP($B116,'Tổng hợp'!$A:$S,15,0),
IF(F116=3650,VLOOKUP($B116,'Tổng hợp'!$A:$S,16,0),
IF(F116=5475,VLOOKUP($B116,'Tổng hợp'!$A:$S,17,0),
IF(F116=7300,VLOOKUP($B116,'Tổng hợp'!$A:$S,18,0),
IF(F116=10950,VLOOKUP($B116,'Tổng hợp'!$A:$S,19,0),
""))))))))))))))))))</f>
        <v>0.01549852597</v>
      </c>
      <c r="I116" s="95">
        <f>IF(G116=1,VLOOKUP($B116,'Tổng hợp'!$A:$S,2,0),
IF(G116=7,VLOOKUP($B116,'Tổng hợp'!$A:$S,3,0),
IF(G116=14,VLOOKUP($B116,'Tổng hợp'!$A:$T,4,0),
IF(G116=30,VLOOKUP($B116,'Tổng hợp'!$A:$T,5,0),
IF(G116=60,VLOOKUP($B116,'Tổng hợp'!$A:$T,6,0),
IF(G116=90,VLOOKUP($B116,'Tổng hợp'!$A:$T,7,0),
IF(G116=180,VLOOKUP($B116,'Tổng hợp'!$A:$T,8,0),
IF(G116=270,VLOOKUP($B116,'Tổng hợp'!$A:$T,9,0),
IF(G116=365,VLOOKUP($B116,'Tổng hợp'!$A:$S,10,0),
IF(G116=730,VLOOKUP($B116,'Tổng hợp'!$A:$S,11,0),
IF(G116=1095,VLOOKUP($B116,'Tổng hợp'!$A:$S,12,0),
IF(G116=1460,VLOOKUP($B116,'Tổng hợp'!$A:$S,13,0),
IF(G116=1825,VLOOKUP($B116,'Tổng hợp'!$A:$S,14,0),
IF(G116=2555,VLOOKUP($B116,'Tổng hợp'!$A:$S,15,0),
IF(G116=3650,VLOOKUP($B116,'Tổng hợp'!$A:$S,16,0),
IF(G116=5475,VLOOKUP($B116,'Tổng hợp'!$A:$S,17,0),
IF(G116=7300,VLOOKUP($B116,'Tổng hợp'!$A:$S,18,0),
IF(G116=10950,VLOOKUP($B116,'Tổng hợp'!$A:$S,19,0),
""))))))))))))))))))</f>
        <v>0.01575082756</v>
      </c>
      <c r="J116" s="95">
        <f t="shared" si="6"/>
        <v>0.06701036724</v>
      </c>
      <c r="K116" s="95">
        <f t="shared" si="7"/>
        <v>0.007072149529</v>
      </c>
      <c r="L116" s="95">
        <f t="shared" si="8"/>
        <v>0.07073914124</v>
      </c>
      <c r="M116" s="96">
        <f t="shared" si="9"/>
        <v>3445376855</v>
      </c>
      <c r="N116" s="92" t="b">
        <f t="shared" si="10"/>
        <v>0</v>
      </c>
      <c r="O116" s="93">
        <f t="shared" si="11"/>
        <v>-45728</v>
      </c>
      <c r="P116" s="94">
        <f t="shared" si="12"/>
        <v>0</v>
      </c>
      <c r="Q116" s="94">
        <f t="shared" si="13"/>
        <v>1</v>
      </c>
      <c r="R116" s="95" t="str">
        <f t="shared" si="14"/>
        <v/>
      </c>
      <c r="S116" s="95">
        <f>IF(Q116=1,VLOOKUP($B116,'Tổng hợp'!$A:$S,2,0),
IF(Q116=7,VLOOKUP($B116,'Tổng hợp'!$A:$S,3,0),
IF(Q116=14,VLOOKUP($B116,'Tổng hợp'!$A:$T,4,0),
IF(Q116=30,VLOOKUP($B116,'Tổng hợp'!$A:$T,5,0),
IF(Q116=60,VLOOKUP($B116,'Tổng hợp'!$A:$T,6,0),
IF(Q116=90,VLOOKUP($B116,'Tổng hợp'!$A:$T,7,0),
IF(Q116=180,VLOOKUP($B116,'Tổng hợp'!$A:$T,8,0),
IF(Q116=270,VLOOKUP($B116,'Tổng hợp'!$A:$T,9,0),
IF(Q116=365,VLOOKUP($B116,'Tổng hợp'!$A:$S,10,0),
IF(Q116=730,VLOOKUP($B116,'Tổng hợp'!$A:$S,11,0),
IF(Q116=1095,VLOOKUP($B116,'Tổng hợp'!$A:$S,12,0),
IF(Q116=1460,VLOOKUP($B116,'Tổng hợp'!$A:$S,13,0),
IF(Q116=1825,VLOOKUP($B116,'Tổng hợp'!$A:$S,14,0),
IF(Q116=2555,VLOOKUP($B116,'Tổng hợp'!$A:$S,15,0),
IF(Q116=3650,VLOOKUP($B116,'Tổng hợp'!$A:$S,16,0),
IF(Q116=5475,VLOOKUP($B116,'Tổng hợp'!$A:$S,17,0),
IF(Q116=7300,VLOOKUP($B116,'Tổng hợp'!$A:$S,18,0),
IF(Q116=10950,VLOOKUP($B116,'Tổng hợp'!$A:$S,19,0),
""))))))))))))))))))</f>
        <v>0.01441723346</v>
      </c>
      <c r="T116" s="95">
        <f t="shared" si="15"/>
        <v>0.05131</v>
      </c>
      <c r="U116" s="95">
        <f t="shared" si="28"/>
        <v>0</v>
      </c>
      <c r="V116" s="95">
        <f t="shared" si="16"/>
        <v>0.07024062831</v>
      </c>
      <c r="W116" s="96">
        <f t="shared" si="17"/>
        <v>0</v>
      </c>
      <c r="X116" s="92">
        <f t="shared" si="18"/>
        <v>45812</v>
      </c>
      <c r="Y116" s="93">
        <f t="shared" si="19"/>
        <v>225</v>
      </c>
      <c r="Z116" s="94">
        <f t="shared" si="20"/>
        <v>180</v>
      </c>
      <c r="AA116" s="94">
        <f t="shared" si="21"/>
        <v>270</v>
      </c>
      <c r="AB116" s="95">
        <f>IF(Z116=1,VLOOKUP($B116,'Tổng hợp'!$A:$S,2,0),
IF(Z116=7,VLOOKUP($B116,'Tổng hợp'!$A:$S,3,0),
IF(Z116=14,VLOOKUP($B116,'Tổng hợp'!$A:$T,4,0),
IF(Z116=30,VLOOKUP($B116,'Tổng hợp'!$A:$T,5,0),
IF(Z116=60,VLOOKUP($B116,'Tổng hợp'!$A:$T,6,0),
IF(Z116=90,VLOOKUP($B116,'Tổng hợp'!$A:$T,7,0),
IF(Z116=180,VLOOKUP($B116,'Tổng hợp'!$A:$T,8,0),
IF(Z116=270,VLOOKUP($B116,'Tổng hợp'!$A:$T,9,0),
IF(Z116=365,VLOOKUP($B116,'Tổng hợp'!$A:$S,10,0),
IF(Z116=730,VLOOKUP($B116,'Tổng hợp'!$A:$S,11,0),
IF(Z116=1095,VLOOKUP($B116,'Tổng hợp'!$A:$S,12,0),
IF(Z116=1460,VLOOKUP($B116,'Tổng hợp'!$A:$S,13,0),
IF(Z116=1825,VLOOKUP($B116,'Tổng hợp'!$A:$S,14,0),
IF(Z116=2555,VLOOKUP($B116,'Tổng hợp'!$A:$S,15,0),
IF(Z116=3650,VLOOKUP($B116,'Tổng hợp'!$A:$S,16,0),
IF(Z116=5475,VLOOKUP($B116,'Tổng hợp'!$A:$S,17,0),
IF(Z116=7300,VLOOKUP($B116,'Tổng hợp'!$A:$S,18,0),
IF(Z116=10950,VLOOKUP($B116,'Tổng hợp'!$A:$S,19,0),
""))))))))))))))))))</f>
        <v>0.01737276632</v>
      </c>
      <c r="AC116" s="95">
        <f>IF(AA116=1,VLOOKUP($B116,'Tổng hợp'!$A:$S,2,0),
IF(AA116=7,VLOOKUP($B116,'Tổng hợp'!$A:$S,3,0),
IF(AA116=14,VLOOKUP($B116,'Tổng hợp'!$A:$T,4,0),
IF(AA116=30,VLOOKUP($B116,'Tổng hợp'!$A:$T,5,0),
IF(AA116=60,VLOOKUP($B116,'Tổng hợp'!$A:$T,6,0),
IF(AA116=90,VLOOKUP($B116,'Tổng hợp'!$A:$T,7,0),
IF(AA116=180,VLOOKUP($B116,'Tổng hợp'!$A:$T,8,0),
IF(AA116=270,VLOOKUP($B116,'Tổng hợp'!$A:$T,9,0),
IF(AA116=365,VLOOKUP($B116,'Tổng hợp'!$A:$S,10,0),
IF(AA116=730,VLOOKUP($B116,'Tổng hợp'!$A:$S,11,0),
IF(AA116=1095,VLOOKUP($B116,'Tổng hợp'!$A:$S,12,0),
IF(AA116=1460,VLOOKUP($B116,'Tổng hợp'!$A:$S,13,0),
IF(AA116=1825,VLOOKUP($B116,'Tổng hợp'!$A:$S,14,0),
IF(AA116=2555,VLOOKUP($B116,'Tổng hợp'!$A:$S,15,0),
IF(AA116=3650,VLOOKUP($B116,'Tổng hợp'!$A:$S,16,0),
IF(AA116=5475,VLOOKUP($B116,'Tổng hợp'!$A:$S,17,0),
IF(AA116=7300,VLOOKUP($B116,'Tổng hợp'!$A:$S,18,0),
IF(AA116=10950,VLOOKUP($B116,'Tổng hợp'!$A:$S,19,0),
""))))))))))))))))))</f>
        <v>0.01791341258</v>
      </c>
      <c r="AD116" s="95">
        <f t="shared" si="22"/>
        <v>0.06895308945</v>
      </c>
      <c r="AE116" s="95">
        <f t="shared" si="23"/>
        <v>0.002184228672</v>
      </c>
      <c r="AF116" s="95">
        <f t="shared" si="24"/>
        <v>0.07039421758</v>
      </c>
      <c r="AG116" s="96">
        <f t="shared" si="25"/>
        <v>47946631485</v>
      </c>
      <c r="AH116" s="97">
        <f t="shared" si="26"/>
        <v>51392008340</v>
      </c>
      <c r="AI116" s="96">
        <f t="shared" si="27"/>
        <v>-1278682385</v>
      </c>
      <c r="AJ116" s="9"/>
      <c r="AK116" s="12"/>
    </row>
    <row r="117" ht="16.5" customHeight="1">
      <c r="A117" s="90">
        <v>98.0</v>
      </c>
      <c r="B117" s="91">
        <f>HLOOKUP(B116,VBMA!$A:$A,VLOOKUP(B116,VBMA!A:AF,32,0) +1)</f>
        <v>45586</v>
      </c>
      <c r="C117" s="92">
        <f t="shared" si="1"/>
        <v>45812</v>
      </c>
      <c r="D117" s="92">
        <f t="shared" si="2"/>
        <v>45812</v>
      </c>
      <c r="E117" s="93">
        <f t="shared" si="3"/>
        <v>84</v>
      </c>
      <c r="F117" s="94">
        <f t="shared" si="4"/>
        <v>60</v>
      </c>
      <c r="G117" s="94">
        <f t="shared" si="5"/>
        <v>90</v>
      </c>
      <c r="H117" s="95">
        <f>IF(F117=1,VLOOKUP($B117,'Tổng hợp'!$A:$S,2,0),
IF(F117=7,VLOOKUP($B117,'Tổng hợp'!$A:$S,3,0),
IF(F117=14,VLOOKUP($B117,'Tổng hợp'!$A:$T,4,0),
IF(F117=30,VLOOKUP($B117,'Tổng hợp'!$A:$T,5,0),
IF(F117=60,VLOOKUP($B117,'Tổng hợp'!$A:$T,6,0),
IF(F117=90,VLOOKUP($B117,'Tổng hợp'!$A:$T,7,0),
IF(F117=180,VLOOKUP($B117,'Tổng hợp'!$A:$T,8,0),
IF(F117=270,VLOOKUP($B117,'Tổng hợp'!$A:$T,9,0),
IF(F117=365,VLOOKUP($B117,'Tổng hợp'!$A:$S,10,0),
IF(F117=730,VLOOKUP($B117,'Tổng hợp'!$A:$S,11,0),
IF(F117=1095,VLOOKUP($B117,'Tổng hợp'!$A:$S,12,0),
IF(F117=1460,VLOOKUP($B117,'Tổng hợp'!$A:$S,13,0),
IF(F117=1825,VLOOKUP($B117,'Tổng hợp'!$A:$S,14,0),
IF(F117=2555,VLOOKUP($B117,'Tổng hợp'!$A:$S,15,0),
IF(F117=3650,VLOOKUP($B117,'Tổng hợp'!$A:$S,16,0),
IF(F117=5475,VLOOKUP($B117,'Tổng hợp'!$A:$S,17,0),
IF(F117=7300,VLOOKUP($B117,'Tổng hợp'!$A:$S,18,0),
IF(F117=10950,VLOOKUP($B117,'Tổng hợp'!$A:$S,19,0),
""))))))))))))))))))</f>
        <v>0.01494148455</v>
      </c>
      <c r="I117" s="95">
        <f>IF(G117=1,VLOOKUP($B117,'Tổng hợp'!$A:$S,2,0),
IF(G117=7,VLOOKUP($B117,'Tổng hợp'!$A:$S,3,0),
IF(G117=14,VLOOKUP($B117,'Tổng hợp'!$A:$T,4,0),
IF(G117=30,VLOOKUP($B117,'Tổng hợp'!$A:$T,5,0),
IF(G117=60,VLOOKUP($B117,'Tổng hợp'!$A:$T,6,0),
IF(G117=90,VLOOKUP($B117,'Tổng hợp'!$A:$T,7,0),
IF(G117=180,VLOOKUP($B117,'Tổng hợp'!$A:$T,8,0),
IF(G117=270,VLOOKUP($B117,'Tổng hợp'!$A:$T,9,0),
IF(G117=365,VLOOKUP($B117,'Tổng hợp'!$A:$S,10,0),
IF(G117=730,VLOOKUP($B117,'Tổng hợp'!$A:$S,11,0),
IF(G117=1095,VLOOKUP($B117,'Tổng hợp'!$A:$S,12,0),
IF(G117=1460,VLOOKUP($B117,'Tổng hợp'!$A:$S,13,0),
IF(G117=1825,VLOOKUP($B117,'Tổng hợp'!$A:$S,14,0),
IF(G117=2555,VLOOKUP($B117,'Tổng hợp'!$A:$S,15,0),
IF(G117=3650,VLOOKUP($B117,'Tổng hợp'!$A:$S,16,0),
IF(G117=5475,VLOOKUP($B117,'Tổng hợp'!$A:$S,17,0),
IF(G117=7300,VLOOKUP($B117,'Tổng hợp'!$A:$S,18,0),
IF(G117=10950,VLOOKUP($B117,'Tổng hợp'!$A:$S,19,0),
""))))))))))))))))))</f>
        <v>0.01529979353</v>
      </c>
      <c r="J117" s="95">
        <f t="shared" si="6"/>
        <v>0.06653813173</v>
      </c>
      <c r="K117" s="95">
        <f t="shared" si="7"/>
        <v>0.01074851053</v>
      </c>
      <c r="L117" s="95">
        <f t="shared" si="8"/>
        <v>0.07099968248</v>
      </c>
      <c r="M117" s="96">
        <f t="shared" si="9"/>
        <v>3445183947</v>
      </c>
      <c r="N117" s="92" t="b">
        <f t="shared" si="10"/>
        <v>0</v>
      </c>
      <c r="O117" s="93">
        <f t="shared" si="11"/>
        <v>-45728</v>
      </c>
      <c r="P117" s="94">
        <f t="shared" si="12"/>
        <v>0</v>
      </c>
      <c r="Q117" s="94">
        <f t="shared" si="13"/>
        <v>1</v>
      </c>
      <c r="R117" s="95" t="str">
        <f t="shared" si="14"/>
        <v/>
      </c>
      <c r="S117" s="95">
        <f>IF(Q117=1,VLOOKUP($B117,'Tổng hợp'!$A:$S,2,0),
IF(Q117=7,VLOOKUP($B117,'Tổng hợp'!$A:$S,3,0),
IF(Q117=14,VLOOKUP($B117,'Tổng hợp'!$A:$T,4,0),
IF(Q117=30,VLOOKUP($B117,'Tổng hợp'!$A:$T,5,0),
IF(Q117=60,VLOOKUP($B117,'Tổng hợp'!$A:$T,6,0),
IF(Q117=90,VLOOKUP($B117,'Tổng hợp'!$A:$T,7,0),
IF(Q117=180,VLOOKUP($B117,'Tổng hợp'!$A:$T,8,0),
IF(Q117=270,VLOOKUP($B117,'Tổng hợp'!$A:$T,9,0),
IF(Q117=365,VLOOKUP($B117,'Tổng hợp'!$A:$S,10,0),
IF(Q117=730,VLOOKUP($B117,'Tổng hợp'!$A:$S,11,0),
IF(Q117=1095,VLOOKUP($B117,'Tổng hợp'!$A:$S,12,0),
IF(Q117=1460,VLOOKUP($B117,'Tổng hợp'!$A:$S,13,0),
IF(Q117=1825,VLOOKUP($B117,'Tổng hợp'!$A:$S,14,0),
IF(Q117=2555,VLOOKUP($B117,'Tổng hợp'!$A:$S,15,0),
IF(Q117=3650,VLOOKUP($B117,'Tổng hợp'!$A:$S,16,0),
IF(Q117=5475,VLOOKUP($B117,'Tổng hợp'!$A:$S,17,0),
IF(Q117=7300,VLOOKUP($B117,'Tổng hợp'!$A:$S,18,0),
IF(Q117=10950,VLOOKUP($B117,'Tổng hợp'!$A:$S,19,0),
""))))))))))))))))))</f>
        <v>0.0139740503</v>
      </c>
      <c r="T117" s="95">
        <f t="shared" si="15"/>
        <v>0.05131</v>
      </c>
      <c r="U117" s="95">
        <f t="shared" si="28"/>
        <v>0</v>
      </c>
      <c r="V117" s="95">
        <f t="shared" si="16"/>
        <v>0.07024062831</v>
      </c>
      <c r="W117" s="96">
        <f t="shared" si="17"/>
        <v>0</v>
      </c>
      <c r="X117" s="92">
        <f t="shared" si="18"/>
        <v>45812</v>
      </c>
      <c r="Y117" s="93">
        <f t="shared" si="19"/>
        <v>226</v>
      </c>
      <c r="Z117" s="94">
        <f t="shared" si="20"/>
        <v>180</v>
      </c>
      <c r="AA117" s="94">
        <f t="shared" si="21"/>
        <v>270</v>
      </c>
      <c r="AB117" s="95">
        <f>IF(Z117=1,VLOOKUP($B117,'Tổng hợp'!$A:$S,2,0),
IF(Z117=7,VLOOKUP($B117,'Tổng hợp'!$A:$S,3,0),
IF(Z117=14,VLOOKUP($B117,'Tổng hợp'!$A:$T,4,0),
IF(Z117=30,VLOOKUP($B117,'Tổng hợp'!$A:$T,5,0),
IF(Z117=60,VLOOKUP($B117,'Tổng hợp'!$A:$T,6,0),
IF(Z117=90,VLOOKUP($B117,'Tổng hợp'!$A:$T,7,0),
IF(Z117=180,VLOOKUP($B117,'Tổng hợp'!$A:$T,8,0),
IF(Z117=270,VLOOKUP($B117,'Tổng hợp'!$A:$T,9,0),
IF(Z117=365,VLOOKUP($B117,'Tổng hợp'!$A:$S,10,0),
IF(Z117=730,VLOOKUP($B117,'Tổng hợp'!$A:$S,11,0),
IF(Z117=1095,VLOOKUP($B117,'Tổng hợp'!$A:$S,12,0),
IF(Z117=1460,VLOOKUP($B117,'Tổng hợp'!$A:$S,13,0),
IF(Z117=1825,VLOOKUP($B117,'Tổng hợp'!$A:$S,14,0),
IF(Z117=2555,VLOOKUP($B117,'Tổng hợp'!$A:$S,15,0),
IF(Z117=3650,VLOOKUP($B117,'Tổng hợp'!$A:$S,16,0),
IF(Z117=5475,VLOOKUP($B117,'Tổng hợp'!$A:$S,17,0),
IF(Z117=7300,VLOOKUP($B117,'Tổng hợp'!$A:$S,18,0),
IF(Z117=10950,VLOOKUP($B117,'Tổng hợp'!$A:$S,19,0),
""))))))))))))))))))</f>
        <v>0.01716300023</v>
      </c>
      <c r="AC117" s="95">
        <f>IF(AA117=1,VLOOKUP($B117,'Tổng hợp'!$A:$S,2,0),
IF(AA117=7,VLOOKUP($B117,'Tổng hợp'!$A:$S,3,0),
IF(AA117=14,VLOOKUP($B117,'Tổng hợp'!$A:$T,4,0),
IF(AA117=30,VLOOKUP($B117,'Tổng hợp'!$A:$T,5,0),
IF(AA117=60,VLOOKUP($B117,'Tổng hợp'!$A:$T,6,0),
IF(AA117=90,VLOOKUP($B117,'Tổng hợp'!$A:$T,7,0),
IF(AA117=180,VLOOKUP($B117,'Tổng hợp'!$A:$T,8,0),
IF(AA117=270,VLOOKUP($B117,'Tổng hợp'!$A:$T,9,0),
IF(AA117=365,VLOOKUP($B117,'Tổng hợp'!$A:$S,10,0),
IF(AA117=730,VLOOKUP($B117,'Tổng hợp'!$A:$S,11,0),
IF(AA117=1095,VLOOKUP($B117,'Tổng hợp'!$A:$S,12,0),
IF(AA117=1460,VLOOKUP($B117,'Tổng hợp'!$A:$S,13,0),
IF(AA117=1825,VLOOKUP($B117,'Tổng hợp'!$A:$S,14,0),
IF(AA117=2555,VLOOKUP($B117,'Tổng hợp'!$A:$S,15,0),
IF(AA117=3650,VLOOKUP($B117,'Tổng hợp'!$A:$S,16,0),
IF(AA117=5475,VLOOKUP($B117,'Tổng hợp'!$A:$S,17,0),
IF(AA117=7300,VLOOKUP($B117,'Tổng hợp'!$A:$S,18,0),
IF(AA117=10950,VLOOKUP($B117,'Tổng hợp'!$A:$S,19,0),
""))))))))))))))))))</f>
        <v>0.0178079564</v>
      </c>
      <c r="AD117" s="95">
        <f t="shared" si="22"/>
        <v>0.0688026445</v>
      </c>
      <c r="AE117" s="95">
        <f t="shared" si="23"/>
        <v>0.002042319862</v>
      </c>
      <c r="AF117" s="95">
        <f t="shared" si="24"/>
        <v>0.07038422873</v>
      </c>
      <c r="AG117" s="96">
        <f t="shared" si="25"/>
        <v>47937973239</v>
      </c>
      <c r="AH117" s="97">
        <f t="shared" si="26"/>
        <v>51383157186</v>
      </c>
      <c r="AI117" s="96">
        <f t="shared" si="27"/>
        <v>-1287533540</v>
      </c>
      <c r="AJ117" s="9"/>
      <c r="AK117" s="12"/>
    </row>
    <row r="118" ht="16.5" customHeight="1">
      <c r="A118" s="90">
        <v>99.0</v>
      </c>
      <c r="B118" s="91">
        <f>HLOOKUP(B117,VBMA!$A:$A,VLOOKUP(B117,VBMA!A:AF,32,0) +1)</f>
        <v>45583</v>
      </c>
      <c r="C118" s="92">
        <f t="shared" si="1"/>
        <v>45812</v>
      </c>
      <c r="D118" s="92">
        <f t="shared" si="2"/>
        <v>45812</v>
      </c>
      <c r="E118" s="93">
        <f t="shared" si="3"/>
        <v>84</v>
      </c>
      <c r="F118" s="94">
        <f t="shared" si="4"/>
        <v>60</v>
      </c>
      <c r="G118" s="94">
        <f t="shared" si="5"/>
        <v>90</v>
      </c>
      <c r="H118" s="95">
        <f>IF(F118=1,VLOOKUP($B118,'Tổng hợp'!$A:$S,2,0),
IF(F118=7,VLOOKUP($B118,'Tổng hợp'!$A:$S,3,0),
IF(F118=14,VLOOKUP($B118,'Tổng hợp'!$A:$T,4,0),
IF(F118=30,VLOOKUP($B118,'Tổng hợp'!$A:$T,5,0),
IF(F118=60,VLOOKUP($B118,'Tổng hợp'!$A:$T,6,0),
IF(F118=90,VLOOKUP($B118,'Tổng hợp'!$A:$T,7,0),
IF(F118=180,VLOOKUP($B118,'Tổng hợp'!$A:$T,8,0),
IF(F118=270,VLOOKUP($B118,'Tổng hợp'!$A:$T,9,0),
IF(F118=365,VLOOKUP($B118,'Tổng hợp'!$A:$S,10,0),
IF(F118=730,VLOOKUP($B118,'Tổng hợp'!$A:$S,11,0),
IF(F118=1095,VLOOKUP($B118,'Tổng hợp'!$A:$S,12,0),
IF(F118=1460,VLOOKUP($B118,'Tổng hợp'!$A:$S,13,0),
IF(F118=1825,VLOOKUP($B118,'Tổng hợp'!$A:$S,14,0),
IF(F118=2555,VLOOKUP($B118,'Tổng hợp'!$A:$S,15,0),
IF(F118=3650,VLOOKUP($B118,'Tổng hợp'!$A:$S,16,0),
IF(F118=5475,VLOOKUP($B118,'Tổng hợp'!$A:$S,17,0),
IF(F118=7300,VLOOKUP($B118,'Tổng hợp'!$A:$S,18,0),
IF(F118=10950,VLOOKUP($B118,'Tổng hợp'!$A:$S,19,0),
""))))))))))))))))))</f>
        <v>0.01402760791</v>
      </c>
      <c r="I118" s="95">
        <f>IF(G118=1,VLOOKUP($B118,'Tổng hợp'!$A:$S,2,0),
IF(G118=7,VLOOKUP($B118,'Tổng hợp'!$A:$S,3,0),
IF(G118=14,VLOOKUP($B118,'Tổng hợp'!$A:$T,4,0),
IF(G118=30,VLOOKUP($B118,'Tổng hợp'!$A:$T,5,0),
IF(G118=60,VLOOKUP($B118,'Tổng hợp'!$A:$T,6,0),
IF(G118=90,VLOOKUP($B118,'Tổng hợp'!$A:$T,7,0),
IF(G118=180,VLOOKUP($B118,'Tổng hợp'!$A:$T,8,0),
IF(G118=270,VLOOKUP($B118,'Tổng hợp'!$A:$T,9,0),
IF(G118=365,VLOOKUP($B118,'Tổng hợp'!$A:$S,10,0),
IF(G118=730,VLOOKUP($B118,'Tổng hợp'!$A:$S,11,0),
IF(G118=1095,VLOOKUP($B118,'Tổng hợp'!$A:$S,12,0),
IF(G118=1460,VLOOKUP($B118,'Tổng hợp'!$A:$S,13,0),
IF(G118=1825,VLOOKUP($B118,'Tổng hợp'!$A:$S,14,0),
IF(G118=2555,VLOOKUP($B118,'Tổng hợp'!$A:$S,15,0),
IF(G118=3650,VLOOKUP($B118,'Tổng hợp'!$A:$S,16,0),
IF(G118=5475,VLOOKUP($B118,'Tổng hợp'!$A:$S,17,0),
IF(G118=7300,VLOOKUP($B118,'Tổng hợp'!$A:$S,18,0),
IF(G118=10950,VLOOKUP($B118,'Tổng hợp'!$A:$S,19,0),
""))))))))))))))))))</f>
        <v>0.01463906775</v>
      </c>
      <c r="J118" s="95">
        <f t="shared" si="6"/>
        <v>0.06582677578</v>
      </c>
      <c r="K118" s="95">
        <f t="shared" si="7"/>
        <v>-0.000456659907</v>
      </c>
      <c r="L118" s="95">
        <f t="shared" si="8"/>
        <v>0.07020855955</v>
      </c>
      <c r="M118" s="96">
        <f t="shared" si="9"/>
        <v>3445769884</v>
      </c>
      <c r="N118" s="92" t="b">
        <f t="shared" si="10"/>
        <v>0</v>
      </c>
      <c r="O118" s="93">
        <f t="shared" si="11"/>
        <v>-45728</v>
      </c>
      <c r="P118" s="94">
        <f t="shared" si="12"/>
        <v>0</v>
      </c>
      <c r="Q118" s="94">
        <f t="shared" si="13"/>
        <v>1</v>
      </c>
      <c r="R118" s="95" t="str">
        <f t="shared" si="14"/>
        <v/>
      </c>
      <c r="S118" s="95">
        <f>IF(Q118=1,VLOOKUP($B118,'Tổng hợp'!$A:$S,2,0),
IF(Q118=7,VLOOKUP($B118,'Tổng hợp'!$A:$S,3,0),
IF(Q118=14,VLOOKUP($B118,'Tổng hợp'!$A:$T,4,0),
IF(Q118=30,VLOOKUP($B118,'Tổng hợp'!$A:$T,5,0),
IF(Q118=60,VLOOKUP($B118,'Tổng hợp'!$A:$T,6,0),
IF(Q118=90,VLOOKUP($B118,'Tổng hợp'!$A:$T,7,0),
IF(Q118=180,VLOOKUP($B118,'Tổng hợp'!$A:$T,8,0),
IF(Q118=270,VLOOKUP($B118,'Tổng hợp'!$A:$T,9,0),
IF(Q118=365,VLOOKUP($B118,'Tổng hợp'!$A:$S,10,0),
IF(Q118=730,VLOOKUP($B118,'Tổng hợp'!$A:$S,11,0),
IF(Q118=1095,VLOOKUP($B118,'Tổng hợp'!$A:$S,12,0),
IF(Q118=1460,VLOOKUP($B118,'Tổng hợp'!$A:$S,13,0),
IF(Q118=1825,VLOOKUP($B118,'Tổng hợp'!$A:$S,14,0),
IF(Q118=2555,VLOOKUP($B118,'Tổng hợp'!$A:$S,15,0),
IF(Q118=3650,VLOOKUP($B118,'Tổng hợp'!$A:$S,16,0),
IF(Q118=5475,VLOOKUP($B118,'Tổng hợp'!$A:$S,17,0),
IF(Q118=7300,VLOOKUP($B118,'Tổng hợp'!$A:$S,18,0),
IF(Q118=10950,VLOOKUP($B118,'Tổng hợp'!$A:$S,19,0),
""))))))))))))))))))</f>
        <v>0.00981932554</v>
      </c>
      <c r="T118" s="95">
        <f t="shared" si="15"/>
        <v>0.05131</v>
      </c>
      <c r="U118" s="95">
        <f t="shared" si="28"/>
        <v>0</v>
      </c>
      <c r="V118" s="95">
        <f t="shared" si="16"/>
        <v>0.07024062831</v>
      </c>
      <c r="W118" s="96">
        <f t="shared" si="17"/>
        <v>0</v>
      </c>
      <c r="X118" s="92">
        <f t="shared" si="18"/>
        <v>45812</v>
      </c>
      <c r="Y118" s="93">
        <f t="shared" si="19"/>
        <v>229</v>
      </c>
      <c r="Z118" s="94">
        <f t="shared" si="20"/>
        <v>180</v>
      </c>
      <c r="AA118" s="94">
        <f t="shared" si="21"/>
        <v>270</v>
      </c>
      <c r="AB118" s="95">
        <f>IF(Z118=1,VLOOKUP($B118,'Tổng hợp'!$A:$S,2,0),
IF(Z118=7,VLOOKUP($B118,'Tổng hợp'!$A:$S,3,0),
IF(Z118=14,VLOOKUP($B118,'Tổng hợp'!$A:$T,4,0),
IF(Z118=30,VLOOKUP($B118,'Tổng hợp'!$A:$T,5,0),
IF(Z118=60,VLOOKUP($B118,'Tổng hợp'!$A:$T,6,0),
IF(Z118=90,VLOOKUP($B118,'Tổng hợp'!$A:$T,7,0),
IF(Z118=180,VLOOKUP($B118,'Tổng hợp'!$A:$T,8,0),
IF(Z118=270,VLOOKUP($B118,'Tổng hợp'!$A:$T,9,0),
IF(Z118=365,VLOOKUP($B118,'Tổng hợp'!$A:$S,10,0),
IF(Z118=730,VLOOKUP($B118,'Tổng hợp'!$A:$S,11,0),
IF(Z118=1095,VLOOKUP($B118,'Tổng hợp'!$A:$S,12,0),
IF(Z118=1460,VLOOKUP($B118,'Tổng hợp'!$A:$S,13,0),
IF(Z118=1825,VLOOKUP($B118,'Tổng hợp'!$A:$S,14,0),
IF(Z118=2555,VLOOKUP($B118,'Tổng hợp'!$A:$S,15,0),
IF(Z118=3650,VLOOKUP($B118,'Tổng hợp'!$A:$S,16,0),
IF(Z118=5475,VLOOKUP($B118,'Tổng hợp'!$A:$S,17,0),
IF(Z118=7300,VLOOKUP($B118,'Tổng hợp'!$A:$S,18,0),
IF(Z118=10950,VLOOKUP($B118,'Tổng hợp'!$A:$S,19,0),
""))))))))))))))))))</f>
        <v>0.01694103417</v>
      </c>
      <c r="AC118" s="95">
        <f>IF(AA118=1,VLOOKUP($B118,'Tổng hợp'!$A:$S,2,0),
IF(AA118=7,VLOOKUP($B118,'Tổng hợp'!$A:$S,3,0),
IF(AA118=14,VLOOKUP($B118,'Tổng hợp'!$A:$T,4,0),
IF(AA118=30,VLOOKUP($B118,'Tổng hợp'!$A:$T,5,0),
IF(AA118=60,VLOOKUP($B118,'Tổng hợp'!$A:$T,6,0),
IF(AA118=90,VLOOKUP($B118,'Tổng hợp'!$A:$T,7,0),
IF(AA118=180,VLOOKUP($B118,'Tổng hợp'!$A:$T,8,0),
IF(AA118=270,VLOOKUP($B118,'Tổng hợp'!$A:$T,9,0),
IF(AA118=365,VLOOKUP($B118,'Tổng hợp'!$A:$S,10,0),
IF(AA118=730,VLOOKUP($B118,'Tổng hợp'!$A:$S,11,0),
IF(AA118=1095,VLOOKUP($B118,'Tổng hợp'!$A:$S,12,0),
IF(AA118=1460,VLOOKUP($B118,'Tổng hợp'!$A:$S,13,0),
IF(AA118=1825,VLOOKUP($B118,'Tổng hợp'!$A:$S,14,0),
IF(AA118=2555,VLOOKUP($B118,'Tổng hợp'!$A:$S,15,0),
IF(AA118=3650,VLOOKUP($B118,'Tổng hợp'!$A:$S,16,0),
IF(AA118=5475,VLOOKUP($B118,'Tổng hợp'!$A:$S,17,0),
IF(AA118=7300,VLOOKUP($B118,'Tổng hợp'!$A:$S,18,0),
IF(AA118=10950,VLOOKUP($B118,'Tổng hợp'!$A:$S,19,0),
""))))))))))))))))))</f>
        <v>0.01769636691</v>
      </c>
      <c r="AD118" s="95">
        <f t="shared" si="22"/>
        <v>0.06866227088</v>
      </c>
      <c r="AE118" s="95">
        <f t="shared" si="23"/>
        <v>-0.0002152511015</v>
      </c>
      <c r="AF118" s="95">
        <f t="shared" si="24"/>
        <v>0.07022551056</v>
      </c>
      <c r="AG118" s="96">
        <f t="shared" si="25"/>
        <v>47915638816</v>
      </c>
      <c r="AH118" s="97">
        <f t="shared" si="26"/>
        <v>51361408700</v>
      </c>
      <c r="AI118" s="96">
        <f t="shared" si="27"/>
        <v>-1309282026</v>
      </c>
      <c r="AJ118" s="9"/>
      <c r="AK118" s="12"/>
    </row>
    <row r="119" ht="16.5" customHeight="1">
      <c r="A119" s="90">
        <v>100.0</v>
      </c>
      <c r="B119" s="91">
        <f>HLOOKUP(B118,VBMA!$A:$A,VLOOKUP(B118,VBMA!A:AF,32,0) +1)</f>
        <v>45582</v>
      </c>
      <c r="C119" s="92">
        <f t="shared" si="1"/>
        <v>45812</v>
      </c>
      <c r="D119" s="92">
        <f t="shared" si="2"/>
        <v>45812</v>
      </c>
      <c r="E119" s="93">
        <f t="shared" si="3"/>
        <v>84</v>
      </c>
      <c r="F119" s="94">
        <f t="shared" si="4"/>
        <v>60</v>
      </c>
      <c r="G119" s="94">
        <f t="shared" si="5"/>
        <v>90</v>
      </c>
      <c r="H119" s="95">
        <f>IF(F119=1,VLOOKUP($B119,'Tổng hợp'!$A:$S,2,0),
IF(F119=7,VLOOKUP($B119,'Tổng hợp'!$A:$S,3,0),
IF(F119=14,VLOOKUP($B119,'Tổng hợp'!$A:$T,4,0),
IF(F119=30,VLOOKUP($B119,'Tổng hợp'!$A:$T,5,0),
IF(F119=60,VLOOKUP($B119,'Tổng hợp'!$A:$T,6,0),
IF(F119=90,VLOOKUP($B119,'Tổng hợp'!$A:$T,7,0),
IF(F119=180,VLOOKUP($B119,'Tổng hợp'!$A:$T,8,0),
IF(F119=270,VLOOKUP($B119,'Tổng hợp'!$A:$T,9,0),
IF(F119=365,VLOOKUP($B119,'Tổng hợp'!$A:$S,10,0),
IF(F119=730,VLOOKUP($B119,'Tổng hợp'!$A:$S,11,0),
IF(F119=1095,VLOOKUP($B119,'Tổng hợp'!$A:$S,12,0),
IF(F119=1460,VLOOKUP($B119,'Tổng hợp'!$A:$S,13,0),
IF(F119=1825,VLOOKUP($B119,'Tổng hợp'!$A:$S,14,0),
IF(F119=2555,VLOOKUP($B119,'Tổng hợp'!$A:$S,15,0),
IF(F119=3650,VLOOKUP($B119,'Tổng hợp'!$A:$S,16,0),
IF(F119=5475,VLOOKUP($B119,'Tổng hợp'!$A:$S,17,0),
IF(F119=7300,VLOOKUP($B119,'Tổng hợp'!$A:$S,18,0),
IF(F119=10950,VLOOKUP($B119,'Tổng hợp'!$A:$S,19,0),
""))))))))))))))))))</f>
        <v>0.01380305171</v>
      </c>
      <c r="I119" s="95">
        <f>IF(G119=1,VLOOKUP($B119,'Tổng hợp'!$A:$S,2,0),
IF(G119=7,VLOOKUP($B119,'Tổng hợp'!$A:$S,3,0),
IF(G119=14,VLOOKUP($B119,'Tổng hợp'!$A:$T,4,0),
IF(G119=30,VLOOKUP($B119,'Tổng hợp'!$A:$T,5,0),
IF(G119=60,VLOOKUP($B119,'Tổng hợp'!$A:$T,6,0),
IF(G119=90,VLOOKUP($B119,'Tổng hợp'!$A:$T,7,0),
IF(G119=180,VLOOKUP($B119,'Tổng hợp'!$A:$T,8,0),
IF(G119=270,VLOOKUP($B119,'Tổng hợp'!$A:$T,9,0),
IF(G119=365,VLOOKUP($B119,'Tổng hợp'!$A:$S,10,0),
IF(G119=730,VLOOKUP($B119,'Tổng hợp'!$A:$S,11,0),
IF(G119=1095,VLOOKUP($B119,'Tổng hợp'!$A:$S,12,0),
IF(G119=1460,VLOOKUP($B119,'Tổng hợp'!$A:$S,13,0),
IF(G119=1825,VLOOKUP($B119,'Tổng hợp'!$A:$S,14,0),
IF(G119=2555,VLOOKUP($B119,'Tổng hợp'!$A:$S,15,0),
IF(G119=3650,VLOOKUP($B119,'Tổng hợp'!$A:$S,16,0),
IF(G119=5475,VLOOKUP($B119,'Tổng hợp'!$A:$S,17,0),
IF(G119=7300,VLOOKUP($B119,'Tổng hợp'!$A:$S,18,0),
IF(G119=10950,VLOOKUP($B119,'Tổng hợp'!$A:$S,19,0),
""))))))))))))))))))</f>
        <v>0.01473279094</v>
      </c>
      <c r="J119" s="95">
        <f t="shared" si="6"/>
        <v>0.06585684309</v>
      </c>
      <c r="K119" s="95">
        <f t="shared" si="7"/>
        <v>-0.001185968957</v>
      </c>
      <c r="L119" s="95">
        <f t="shared" si="8"/>
        <v>0.07015737448</v>
      </c>
      <c r="M119" s="96">
        <f t="shared" si="9"/>
        <v>3445807812</v>
      </c>
      <c r="N119" s="92" t="b">
        <f t="shared" si="10"/>
        <v>0</v>
      </c>
      <c r="O119" s="93">
        <f t="shared" si="11"/>
        <v>-45728</v>
      </c>
      <c r="P119" s="94">
        <f t="shared" si="12"/>
        <v>0</v>
      </c>
      <c r="Q119" s="94">
        <f t="shared" si="13"/>
        <v>1</v>
      </c>
      <c r="R119" s="95" t="str">
        <f t="shared" si="14"/>
        <v/>
      </c>
      <c r="S119" s="95">
        <f>IF(Q119=1,VLOOKUP($B119,'Tổng hợp'!$A:$S,2,0),
IF(Q119=7,VLOOKUP($B119,'Tổng hợp'!$A:$S,3,0),
IF(Q119=14,VLOOKUP($B119,'Tổng hợp'!$A:$T,4,0),
IF(Q119=30,VLOOKUP($B119,'Tổng hợp'!$A:$T,5,0),
IF(Q119=60,VLOOKUP($B119,'Tổng hợp'!$A:$T,6,0),
IF(Q119=90,VLOOKUP($B119,'Tổng hợp'!$A:$T,7,0),
IF(Q119=180,VLOOKUP($B119,'Tổng hợp'!$A:$T,8,0),
IF(Q119=270,VLOOKUP($B119,'Tổng hợp'!$A:$T,9,0),
IF(Q119=365,VLOOKUP($B119,'Tổng hợp'!$A:$S,10,0),
IF(Q119=730,VLOOKUP($B119,'Tổng hợp'!$A:$S,11,0),
IF(Q119=1095,VLOOKUP($B119,'Tổng hợp'!$A:$S,12,0),
IF(Q119=1460,VLOOKUP($B119,'Tổng hợp'!$A:$S,13,0),
IF(Q119=1825,VLOOKUP($B119,'Tổng hợp'!$A:$S,14,0),
IF(Q119=2555,VLOOKUP($B119,'Tổng hợp'!$A:$S,15,0),
IF(Q119=3650,VLOOKUP($B119,'Tổng hợp'!$A:$S,16,0),
IF(Q119=5475,VLOOKUP($B119,'Tổng hợp'!$A:$S,17,0),
IF(Q119=7300,VLOOKUP($B119,'Tổng hợp'!$A:$S,18,0),
IF(Q119=10950,VLOOKUP($B119,'Tổng hợp'!$A:$S,19,0),
""))))))))))))))))))</f>
        <v>0.009798021159</v>
      </c>
      <c r="T119" s="95">
        <f t="shared" si="15"/>
        <v>0.05131</v>
      </c>
      <c r="U119" s="95">
        <f t="shared" si="28"/>
        <v>0</v>
      </c>
      <c r="V119" s="95">
        <f t="shared" si="16"/>
        <v>0.07024062831</v>
      </c>
      <c r="W119" s="96">
        <f t="shared" si="17"/>
        <v>0</v>
      </c>
      <c r="X119" s="92">
        <f t="shared" si="18"/>
        <v>45812</v>
      </c>
      <c r="Y119" s="93">
        <f t="shared" si="19"/>
        <v>230</v>
      </c>
      <c r="Z119" s="94">
        <f t="shared" si="20"/>
        <v>180</v>
      </c>
      <c r="AA119" s="94">
        <f t="shared" si="21"/>
        <v>270</v>
      </c>
      <c r="AB119" s="95">
        <f>IF(Z119=1,VLOOKUP($B119,'Tổng hợp'!$A:$S,2,0),
IF(Z119=7,VLOOKUP($B119,'Tổng hợp'!$A:$S,3,0),
IF(Z119=14,VLOOKUP($B119,'Tổng hợp'!$A:$T,4,0),
IF(Z119=30,VLOOKUP($B119,'Tổng hợp'!$A:$T,5,0),
IF(Z119=60,VLOOKUP($B119,'Tổng hợp'!$A:$T,6,0),
IF(Z119=90,VLOOKUP($B119,'Tổng hợp'!$A:$T,7,0),
IF(Z119=180,VLOOKUP($B119,'Tổng hợp'!$A:$T,8,0),
IF(Z119=270,VLOOKUP($B119,'Tổng hợp'!$A:$T,9,0),
IF(Z119=365,VLOOKUP($B119,'Tổng hợp'!$A:$S,10,0),
IF(Z119=730,VLOOKUP($B119,'Tổng hợp'!$A:$S,11,0),
IF(Z119=1095,VLOOKUP($B119,'Tổng hợp'!$A:$S,12,0),
IF(Z119=1460,VLOOKUP($B119,'Tổng hợp'!$A:$S,13,0),
IF(Z119=1825,VLOOKUP($B119,'Tổng hợp'!$A:$S,14,0),
IF(Z119=2555,VLOOKUP($B119,'Tổng hợp'!$A:$S,15,0),
IF(Z119=3650,VLOOKUP($B119,'Tổng hợp'!$A:$S,16,0),
IF(Z119=5475,VLOOKUP($B119,'Tổng hợp'!$A:$S,17,0),
IF(Z119=7300,VLOOKUP($B119,'Tổng hợp'!$A:$S,18,0),
IF(Z119=10950,VLOOKUP($B119,'Tổng hợp'!$A:$S,19,0),
""))))))))))))))))))</f>
        <v>0.01694986142</v>
      </c>
      <c r="AC119" s="95">
        <f>IF(AA119=1,VLOOKUP($B119,'Tổng hợp'!$A:$S,2,0),
IF(AA119=7,VLOOKUP($B119,'Tổng hợp'!$A:$S,3,0),
IF(AA119=14,VLOOKUP($B119,'Tổng hợp'!$A:$T,4,0),
IF(AA119=30,VLOOKUP($B119,'Tổng hợp'!$A:$T,5,0),
IF(AA119=60,VLOOKUP($B119,'Tổng hợp'!$A:$T,6,0),
IF(AA119=90,VLOOKUP($B119,'Tổng hợp'!$A:$T,7,0),
IF(AA119=180,VLOOKUP($B119,'Tổng hợp'!$A:$T,8,0),
IF(AA119=270,VLOOKUP($B119,'Tổng hợp'!$A:$T,9,0),
IF(AA119=365,VLOOKUP($B119,'Tổng hợp'!$A:$S,10,0),
IF(AA119=730,VLOOKUP($B119,'Tổng hợp'!$A:$S,11,0),
IF(AA119=1095,VLOOKUP($B119,'Tổng hợp'!$A:$S,12,0),
IF(AA119=1460,VLOOKUP($B119,'Tổng hợp'!$A:$S,13,0),
IF(AA119=1825,VLOOKUP($B119,'Tổng hợp'!$A:$S,14,0),
IF(AA119=2555,VLOOKUP($B119,'Tổng hợp'!$A:$S,15,0),
IF(AA119=3650,VLOOKUP($B119,'Tổng hợp'!$A:$S,16,0),
IF(AA119=5475,VLOOKUP($B119,'Tổng hợp'!$A:$S,17,0),
IF(AA119=7300,VLOOKUP($B119,'Tổng hợp'!$A:$S,18,0),
IF(AA119=10950,VLOOKUP($B119,'Tổng hợp'!$A:$S,19,0),
""))))))))))))))))))</f>
        <v>0.01770080465</v>
      </c>
      <c r="AD119" s="95">
        <f t="shared" si="22"/>
        <v>0.0686770521</v>
      </c>
      <c r="AE119" s="95">
        <f t="shared" si="23"/>
        <v>-0.000784982028</v>
      </c>
      <c r="AF119" s="95">
        <f t="shared" si="24"/>
        <v>0.07018551231</v>
      </c>
      <c r="AG119" s="96">
        <f t="shared" si="25"/>
        <v>47907858305</v>
      </c>
      <c r="AH119" s="97">
        <f t="shared" si="26"/>
        <v>51353666117</v>
      </c>
      <c r="AI119" s="96">
        <f t="shared" si="27"/>
        <v>-1317024609</v>
      </c>
      <c r="AJ119" s="9"/>
      <c r="AK119" s="12"/>
    </row>
    <row r="120" ht="16.5" customHeight="1">
      <c r="A120" s="90">
        <v>101.0</v>
      </c>
      <c r="B120" s="91">
        <f>HLOOKUP(B119,VBMA!$A:$A,VLOOKUP(B119,VBMA!A:AF,32,0) +1)</f>
        <v>45581</v>
      </c>
      <c r="C120" s="92">
        <f t="shared" si="1"/>
        <v>45812</v>
      </c>
      <c r="D120" s="92">
        <f t="shared" si="2"/>
        <v>45812</v>
      </c>
      <c r="E120" s="93">
        <f t="shared" si="3"/>
        <v>84</v>
      </c>
      <c r="F120" s="94">
        <f t="shared" si="4"/>
        <v>60</v>
      </c>
      <c r="G120" s="94">
        <f t="shared" si="5"/>
        <v>90</v>
      </c>
      <c r="H120" s="95">
        <f>IF(F120=1,VLOOKUP($B120,'Tổng hợp'!$A:$S,2,0),
IF(F120=7,VLOOKUP($B120,'Tổng hợp'!$A:$S,3,0),
IF(F120=14,VLOOKUP($B120,'Tổng hợp'!$A:$T,4,0),
IF(F120=30,VLOOKUP($B120,'Tổng hợp'!$A:$T,5,0),
IF(F120=60,VLOOKUP($B120,'Tổng hợp'!$A:$T,6,0),
IF(F120=90,VLOOKUP($B120,'Tổng hợp'!$A:$T,7,0),
IF(F120=180,VLOOKUP($B120,'Tổng hợp'!$A:$T,8,0),
IF(F120=270,VLOOKUP($B120,'Tổng hợp'!$A:$T,9,0),
IF(F120=365,VLOOKUP($B120,'Tổng hợp'!$A:$S,10,0),
IF(F120=730,VLOOKUP($B120,'Tổng hợp'!$A:$S,11,0),
IF(F120=1095,VLOOKUP($B120,'Tổng hợp'!$A:$S,12,0),
IF(F120=1460,VLOOKUP($B120,'Tổng hợp'!$A:$S,13,0),
IF(F120=1825,VLOOKUP($B120,'Tổng hợp'!$A:$S,14,0),
IF(F120=2555,VLOOKUP($B120,'Tổng hợp'!$A:$S,15,0),
IF(F120=3650,VLOOKUP($B120,'Tổng hợp'!$A:$S,16,0),
IF(F120=5475,VLOOKUP($B120,'Tổng hợp'!$A:$S,17,0),
IF(F120=7300,VLOOKUP($B120,'Tổng hợp'!$A:$S,18,0),
IF(F120=10950,VLOOKUP($B120,'Tổng hợp'!$A:$S,19,0),
""))))))))))))))))))</f>
        <v>0.01399193928</v>
      </c>
      <c r="I120" s="95">
        <f>IF(G120=1,VLOOKUP($B120,'Tổng hợp'!$A:$S,2,0),
IF(G120=7,VLOOKUP($B120,'Tổng hợp'!$A:$S,3,0),
IF(G120=14,VLOOKUP($B120,'Tổng hợp'!$A:$T,4,0),
IF(G120=30,VLOOKUP($B120,'Tổng hợp'!$A:$T,5,0),
IF(G120=60,VLOOKUP($B120,'Tổng hợp'!$A:$T,6,0),
IF(G120=90,VLOOKUP($B120,'Tổng hợp'!$A:$T,7,0),
IF(G120=180,VLOOKUP($B120,'Tổng hợp'!$A:$T,8,0),
IF(G120=270,VLOOKUP($B120,'Tổng hợp'!$A:$T,9,0),
IF(G120=365,VLOOKUP($B120,'Tổng hợp'!$A:$S,10,0),
IF(G120=730,VLOOKUP($B120,'Tổng hợp'!$A:$S,11,0),
IF(G120=1095,VLOOKUP($B120,'Tổng hợp'!$A:$S,12,0),
IF(G120=1460,VLOOKUP($B120,'Tổng hợp'!$A:$S,13,0),
IF(G120=1825,VLOOKUP($B120,'Tổng hợp'!$A:$S,14,0),
IF(G120=2555,VLOOKUP($B120,'Tổng hợp'!$A:$S,15,0),
IF(G120=3650,VLOOKUP($B120,'Tổng hợp'!$A:$S,16,0),
IF(G120=5475,VLOOKUP($B120,'Tổng hợp'!$A:$S,17,0),
IF(G120=7300,VLOOKUP($B120,'Tổng hợp'!$A:$S,18,0),
IF(G120=10950,VLOOKUP($B120,'Tổng hợp'!$A:$S,19,0),
""))))))))))))))))))</f>
        <v>0.01478325718</v>
      </c>
      <c r="J120" s="95">
        <f t="shared" si="6"/>
        <v>0.0659349936</v>
      </c>
      <c r="K120" s="95">
        <f t="shared" si="7"/>
        <v>-0.002412749049</v>
      </c>
      <c r="L120" s="95">
        <f t="shared" si="8"/>
        <v>0.07007135958</v>
      </c>
      <c r="M120" s="96">
        <f t="shared" si="9"/>
        <v>3445871554</v>
      </c>
      <c r="N120" s="92" t="b">
        <f t="shared" si="10"/>
        <v>0</v>
      </c>
      <c r="O120" s="93">
        <f t="shared" si="11"/>
        <v>-45728</v>
      </c>
      <c r="P120" s="94">
        <f t="shared" si="12"/>
        <v>0</v>
      </c>
      <c r="Q120" s="94">
        <f t="shared" si="13"/>
        <v>1</v>
      </c>
      <c r="R120" s="95" t="str">
        <f t="shared" si="14"/>
        <v/>
      </c>
      <c r="S120" s="95">
        <f>IF(Q120=1,VLOOKUP($B120,'Tổng hợp'!$A:$S,2,0),
IF(Q120=7,VLOOKUP($B120,'Tổng hợp'!$A:$S,3,0),
IF(Q120=14,VLOOKUP($B120,'Tổng hợp'!$A:$T,4,0),
IF(Q120=30,VLOOKUP($B120,'Tổng hợp'!$A:$T,5,0),
IF(Q120=60,VLOOKUP($B120,'Tổng hợp'!$A:$T,6,0),
IF(Q120=90,VLOOKUP($B120,'Tổng hợp'!$A:$T,7,0),
IF(Q120=180,VLOOKUP($B120,'Tổng hợp'!$A:$T,8,0),
IF(Q120=270,VLOOKUP($B120,'Tổng hợp'!$A:$T,9,0),
IF(Q120=365,VLOOKUP($B120,'Tổng hợp'!$A:$S,10,0),
IF(Q120=730,VLOOKUP($B120,'Tổng hợp'!$A:$S,11,0),
IF(Q120=1095,VLOOKUP($B120,'Tổng hợp'!$A:$S,12,0),
IF(Q120=1460,VLOOKUP($B120,'Tổng hợp'!$A:$S,13,0),
IF(Q120=1825,VLOOKUP($B120,'Tổng hợp'!$A:$S,14,0),
IF(Q120=2555,VLOOKUP($B120,'Tổng hợp'!$A:$S,15,0),
IF(Q120=3650,VLOOKUP($B120,'Tổng hợp'!$A:$S,16,0),
IF(Q120=5475,VLOOKUP($B120,'Tổng hợp'!$A:$S,17,0),
IF(Q120=7300,VLOOKUP($B120,'Tổng hợp'!$A:$S,18,0),
IF(Q120=10950,VLOOKUP($B120,'Tổng hợp'!$A:$S,19,0),
""))))))))))))))))))</f>
        <v>0.01007131876</v>
      </c>
      <c r="T120" s="95">
        <f t="shared" si="15"/>
        <v>0.05131</v>
      </c>
      <c r="U120" s="95">
        <f t="shared" si="28"/>
        <v>0</v>
      </c>
      <c r="V120" s="95">
        <f t="shared" si="16"/>
        <v>0.07024062831</v>
      </c>
      <c r="W120" s="96">
        <f t="shared" si="17"/>
        <v>0</v>
      </c>
      <c r="X120" s="92">
        <f t="shared" si="18"/>
        <v>45812</v>
      </c>
      <c r="Y120" s="93">
        <f t="shared" si="19"/>
        <v>231</v>
      </c>
      <c r="Z120" s="94">
        <f t="shared" si="20"/>
        <v>180</v>
      </c>
      <c r="AA120" s="94">
        <f t="shared" si="21"/>
        <v>270</v>
      </c>
      <c r="AB120" s="95">
        <f>IF(Z120=1,VLOOKUP($B120,'Tổng hợp'!$A:$S,2,0),
IF(Z120=7,VLOOKUP($B120,'Tổng hợp'!$A:$S,3,0),
IF(Z120=14,VLOOKUP($B120,'Tổng hợp'!$A:$T,4,0),
IF(Z120=30,VLOOKUP($B120,'Tổng hợp'!$A:$T,5,0),
IF(Z120=60,VLOOKUP($B120,'Tổng hợp'!$A:$T,6,0),
IF(Z120=90,VLOOKUP($B120,'Tổng hợp'!$A:$T,7,0),
IF(Z120=180,VLOOKUP($B120,'Tổng hợp'!$A:$T,8,0),
IF(Z120=270,VLOOKUP($B120,'Tổng hợp'!$A:$T,9,0),
IF(Z120=365,VLOOKUP($B120,'Tổng hợp'!$A:$S,10,0),
IF(Z120=730,VLOOKUP($B120,'Tổng hợp'!$A:$S,11,0),
IF(Z120=1095,VLOOKUP($B120,'Tổng hợp'!$A:$S,12,0),
IF(Z120=1460,VLOOKUP($B120,'Tổng hợp'!$A:$S,13,0),
IF(Z120=1825,VLOOKUP($B120,'Tổng hợp'!$A:$S,14,0),
IF(Z120=2555,VLOOKUP($B120,'Tổng hợp'!$A:$S,15,0),
IF(Z120=3650,VLOOKUP($B120,'Tổng hợp'!$A:$S,16,0),
IF(Z120=5475,VLOOKUP($B120,'Tổng hợp'!$A:$S,17,0),
IF(Z120=7300,VLOOKUP($B120,'Tổng hợp'!$A:$S,18,0),
IF(Z120=10950,VLOOKUP($B120,'Tổng hợp'!$A:$S,19,0),
""))))))))))))))))))</f>
        <v>0.0170133349</v>
      </c>
      <c r="AC120" s="95">
        <f>IF(AA120=1,VLOOKUP($B120,'Tổng hợp'!$A:$S,2,0),
IF(AA120=7,VLOOKUP($B120,'Tổng hợp'!$A:$S,3,0),
IF(AA120=14,VLOOKUP($B120,'Tổng hợp'!$A:$T,4,0),
IF(AA120=30,VLOOKUP($B120,'Tổng hợp'!$A:$T,5,0),
IF(AA120=60,VLOOKUP($B120,'Tổng hợp'!$A:$T,6,0),
IF(AA120=90,VLOOKUP($B120,'Tổng hợp'!$A:$T,7,0),
IF(AA120=180,VLOOKUP($B120,'Tổng hợp'!$A:$T,8,0),
IF(AA120=270,VLOOKUP($B120,'Tổng hợp'!$A:$T,9,0),
IF(AA120=365,VLOOKUP($B120,'Tổng hợp'!$A:$S,10,0),
IF(AA120=730,VLOOKUP($B120,'Tổng hợp'!$A:$S,11,0),
IF(AA120=1095,VLOOKUP($B120,'Tổng hợp'!$A:$S,12,0),
IF(AA120=1460,VLOOKUP($B120,'Tổng hợp'!$A:$S,13,0),
IF(AA120=1825,VLOOKUP($B120,'Tổng hợp'!$A:$S,14,0),
IF(AA120=2555,VLOOKUP($B120,'Tổng hợp'!$A:$S,15,0),
IF(AA120=3650,VLOOKUP($B120,'Tổng hợp'!$A:$S,16,0),
IF(AA120=5475,VLOOKUP($B120,'Tổng hợp'!$A:$S,17,0),
IF(AA120=7300,VLOOKUP($B120,'Tổng hợp'!$A:$S,18,0),
IF(AA120=10950,VLOOKUP($B120,'Tổng hợp'!$A:$S,19,0),
""))))))))))))))))))</f>
        <v>0.01773271481</v>
      </c>
      <c r="AD120" s="95">
        <f t="shared" si="22"/>
        <v>0.06873098352</v>
      </c>
      <c r="AE120" s="95">
        <f t="shared" si="23"/>
        <v>-0.002313037319</v>
      </c>
      <c r="AF120" s="95">
        <f t="shared" si="24"/>
        <v>0.07007834687</v>
      </c>
      <c r="AG120" s="96">
        <f t="shared" si="25"/>
        <v>47901991704</v>
      </c>
      <c r="AH120" s="97">
        <f t="shared" si="26"/>
        <v>51347863258</v>
      </c>
      <c r="AI120" s="96">
        <f t="shared" si="27"/>
        <v>-1322827467</v>
      </c>
      <c r="AJ120" s="9"/>
      <c r="AK120" s="12"/>
    </row>
    <row r="121" ht="16.5" customHeight="1">
      <c r="A121" s="90">
        <v>102.0</v>
      </c>
      <c r="B121" s="91">
        <f>HLOOKUP(B120,VBMA!$A:$A,VLOOKUP(B120,VBMA!A:AF,32,0) +1)</f>
        <v>45580</v>
      </c>
      <c r="C121" s="92">
        <f t="shared" si="1"/>
        <v>45812</v>
      </c>
      <c r="D121" s="92">
        <f t="shared" si="2"/>
        <v>45812</v>
      </c>
      <c r="E121" s="93">
        <f t="shared" si="3"/>
        <v>84</v>
      </c>
      <c r="F121" s="94">
        <f t="shared" si="4"/>
        <v>60</v>
      </c>
      <c r="G121" s="94">
        <f t="shared" si="5"/>
        <v>90</v>
      </c>
      <c r="H121" s="95">
        <f>IF(F121=1,VLOOKUP($B121,'Tổng hợp'!$A:$S,2,0),
IF(F121=7,VLOOKUP($B121,'Tổng hợp'!$A:$S,3,0),
IF(F121=14,VLOOKUP($B121,'Tổng hợp'!$A:$T,4,0),
IF(F121=30,VLOOKUP($B121,'Tổng hợp'!$A:$T,5,0),
IF(F121=60,VLOOKUP($B121,'Tổng hợp'!$A:$T,6,0),
IF(F121=90,VLOOKUP($B121,'Tổng hợp'!$A:$T,7,0),
IF(F121=180,VLOOKUP($B121,'Tổng hợp'!$A:$T,8,0),
IF(F121=270,VLOOKUP($B121,'Tổng hợp'!$A:$T,9,0),
IF(F121=365,VLOOKUP($B121,'Tổng hợp'!$A:$S,10,0),
IF(F121=730,VLOOKUP($B121,'Tổng hợp'!$A:$S,11,0),
IF(F121=1095,VLOOKUP($B121,'Tổng hợp'!$A:$S,12,0),
IF(F121=1460,VLOOKUP($B121,'Tổng hợp'!$A:$S,13,0),
IF(F121=1825,VLOOKUP($B121,'Tổng hợp'!$A:$S,14,0),
IF(F121=2555,VLOOKUP($B121,'Tổng hợp'!$A:$S,15,0),
IF(F121=3650,VLOOKUP($B121,'Tổng hợp'!$A:$S,16,0),
IF(F121=5475,VLOOKUP($B121,'Tổng hợp'!$A:$S,17,0),
IF(F121=7300,VLOOKUP($B121,'Tổng hợp'!$A:$S,18,0),
IF(F121=10950,VLOOKUP($B121,'Tổng hợp'!$A:$S,19,0),
""))))))))))))))))))</f>
        <v>0.01426425685</v>
      </c>
      <c r="I121" s="95">
        <f>IF(G121=1,VLOOKUP($B121,'Tổng hợp'!$A:$S,2,0),
IF(G121=7,VLOOKUP($B121,'Tổng hợp'!$A:$S,3,0),
IF(G121=14,VLOOKUP($B121,'Tổng hợp'!$A:$T,4,0),
IF(G121=30,VLOOKUP($B121,'Tổng hợp'!$A:$T,5,0),
IF(G121=60,VLOOKUP($B121,'Tổng hợp'!$A:$T,6,0),
IF(G121=90,VLOOKUP($B121,'Tổng hợp'!$A:$T,7,0),
IF(G121=180,VLOOKUP($B121,'Tổng hợp'!$A:$T,8,0),
IF(G121=270,VLOOKUP($B121,'Tổng hợp'!$A:$T,9,0),
IF(G121=365,VLOOKUP($B121,'Tổng hợp'!$A:$S,10,0),
IF(G121=730,VLOOKUP($B121,'Tổng hợp'!$A:$S,11,0),
IF(G121=1095,VLOOKUP($B121,'Tổng hợp'!$A:$S,12,0),
IF(G121=1460,VLOOKUP($B121,'Tổng hợp'!$A:$S,13,0),
IF(G121=1825,VLOOKUP($B121,'Tổng hợp'!$A:$S,14,0),
IF(G121=2555,VLOOKUP($B121,'Tổng hợp'!$A:$S,15,0),
IF(G121=3650,VLOOKUP($B121,'Tổng hợp'!$A:$S,16,0),
IF(G121=5475,VLOOKUP($B121,'Tổng hợp'!$A:$S,17,0),
IF(G121=7300,VLOOKUP($B121,'Tổng hợp'!$A:$S,18,0),
IF(G121=10950,VLOOKUP($B121,'Tổng hợp'!$A:$S,19,0),
""))))))))))))))))))</f>
        <v>0.01491427361</v>
      </c>
      <c r="J121" s="95">
        <f t="shared" si="6"/>
        <v>0.06609427026</v>
      </c>
      <c r="K121" s="95">
        <f t="shared" si="7"/>
        <v>-0.003284627154</v>
      </c>
      <c r="L121" s="95">
        <f t="shared" si="8"/>
        <v>0.07001029252</v>
      </c>
      <c r="M121" s="96">
        <f t="shared" si="9"/>
        <v>3445916812</v>
      </c>
      <c r="N121" s="92" t="b">
        <f t="shared" si="10"/>
        <v>0</v>
      </c>
      <c r="O121" s="93">
        <f t="shared" si="11"/>
        <v>-45728</v>
      </c>
      <c r="P121" s="94">
        <f t="shared" si="12"/>
        <v>0</v>
      </c>
      <c r="Q121" s="94">
        <f t="shared" si="13"/>
        <v>1</v>
      </c>
      <c r="R121" s="95" t="str">
        <f t="shared" si="14"/>
        <v/>
      </c>
      <c r="S121" s="95">
        <f>IF(Q121=1,VLOOKUP($B121,'Tổng hợp'!$A:$S,2,0),
IF(Q121=7,VLOOKUP($B121,'Tổng hợp'!$A:$S,3,0),
IF(Q121=14,VLOOKUP($B121,'Tổng hợp'!$A:$T,4,0),
IF(Q121=30,VLOOKUP($B121,'Tổng hợp'!$A:$T,5,0),
IF(Q121=60,VLOOKUP($B121,'Tổng hợp'!$A:$T,6,0),
IF(Q121=90,VLOOKUP($B121,'Tổng hợp'!$A:$T,7,0),
IF(Q121=180,VLOOKUP($B121,'Tổng hợp'!$A:$T,8,0),
IF(Q121=270,VLOOKUP($B121,'Tổng hợp'!$A:$T,9,0),
IF(Q121=365,VLOOKUP($B121,'Tổng hợp'!$A:$S,10,0),
IF(Q121=730,VLOOKUP($B121,'Tổng hợp'!$A:$S,11,0),
IF(Q121=1095,VLOOKUP($B121,'Tổng hợp'!$A:$S,12,0),
IF(Q121=1460,VLOOKUP($B121,'Tổng hợp'!$A:$S,13,0),
IF(Q121=1825,VLOOKUP($B121,'Tổng hợp'!$A:$S,14,0),
IF(Q121=2555,VLOOKUP($B121,'Tổng hợp'!$A:$S,15,0),
IF(Q121=3650,VLOOKUP($B121,'Tổng hợp'!$A:$S,16,0),
IF(Q121=5475,VLOOKUP($B121,'Tổng hợp'!$A:$S,17,0),
IF(Q121=7300,VLOOKUP($B121,'Tổng hợp'!$A:$S,18,0),
IF(Q121=10950,VLOOKUP($B121,'Tổng hợp'!$A:$S,19,0),
""))))))))))))))))))</f>
        <v>0.01065305258</v>
      </c>
      <c r="T121" s="95">
        <f t="shared" si="15"/>
        <v>0.05131</v>
      </c>
      <c r="U121" s="95">
        <f t="shared" si="28"/>
        <v>0</v>
      </c>
      <c r="V121" s="95">
        <f t="shared" si="16"/>
        <v>0.07024062831</v>
      </c>
      <c r="W121" s="96">
        <f t="shared" si="17"/>
        <v>0</v>
      </c>
      <c r="X121" s="92">
        <f t="shared" si="18"/>
        <v>45812</v>
      </c>
      <c r="Y121" s="93">
        <f t="shared" si="19"/>
        <v>232</v>
      </c>
      <c r="Z121" s="94">
        <f t="shared" si="20"/>
        <v>180</v>
      </c>
      <c r="AA121" s="94">
        <f t="shared" si="21"/>
        <v>270</v>
      </c>
      <c r="AB121" s="95">
        <f>IF(Z121=1,VLOOKUP($B121,'Tổng hợp'!$A:$S,2,0),
IF(Z121=7,VLOOKUP($B121,'Tổng hợp'!$A:$S,3,0),
IF(Z121=14,VLOOKUP($B121,'Tổng hợp'!$A:$T,4,0),
IF(Z121=30,VLOOKUP($B121,'Tổng hợp'!$A:$T,5,0),
IF(Z121=60,VLOOKUP($B121,'Tổng hợp'!$A:$T,6,0),
IF(Z121=90,VLOOKUP($B121,'Tổng hợp'!$A:$T,7,0),
IF(Z121=180,VLOOKUP($B121,'Tổng hợp'!$A:$T,8,0),
IF(Z121=270,VLOOKUP($B121,'Tổng hợp'!$A:$T,9,0),
IF(Z121=365,VLOOKUP($B121,'Tổng hợp'!$A:$S,10,0),
IF(Z121=730,VLOOKUP($B121,'Tổng hợp'!$A:$S,11,0),
IF(Z121=1095,VLOOKUP($B121,'Tổng hợp'!$A:$S,12,0),
IF(Z121=1460,VLOOKUP($B121,'Tổng hợp'!$A:$S,13,0),
IF(Z121=1825,VLOOKUP($B121,'Tổng hợp'!$A:$S,14,0),
IF(Z121=2555,VLOOKUP($B121,'Tổng hợp'!$A:$S,15,0),
IF(Z121=3650,VLOOKUP($B121,'Tổng hợp'!$A:$S,16,0),
IF(Z121=5475,VLOOKUP($B121,'Tổng hợp'!$A:$S,17,0),
IF(Z121=7300,VLOOKUP($B121,'Tổng hợp'!$A:$S,18,0),
IF(Z121=10950,VLOOKUP($B121,'Tổng hợp'!$A:$S,19,0),
""))))))))))))))))))</f>
        <v>0.01722544434</v>
      </c>
      <c r="AC121" s="95">
        <f>IF(AA121=1,VLOOKUP($B121,'Tổng hợp'!$A:$S,2,0),
IF(AA121=7,VLOOKUP($B121,'Tổng hợp'!$A:$S,3,0),
IF(AA121=14,VLOOKUP($B121,'Tổng hợp'!$A:$T,4,0),
IF(AA121=30,VLOOKUP($B121,'Tổng hợp'!$A:$T,5,0),
IF(AA121=60,VLOOKUP($B121,'Tổng hợp'!$A:$T,6,0),
IF(AA121=90,VLOOKUP($B121,'Tổng hợp'!$A:$T,7,0),
IF(AA121=180,VLOOKUP($B121,'Tổng hợp'!$A:$T,8,0),
IF(AA121=270,VLOOKUP($B121,'Tổng hợp'!$A:$T,9,0),
IF(AA121=365,VLOOKUP($B121,'Tổng hợp'!$A:$S,10,0),
IF(AA121=730,VLOOKUP($B121,'Tổng hợp'!$A:$S,11,0),
IF(AA121=1095,VLOOKUP($B121,'Tổng hợp'!$A:$S,12,0),
IF(AA121=1460,VLOOKUP($B121,'Tổng hợp'!$A:$S,13,0),
IF(AA121=1825,VLOOKUP($B121,'Tổng hợp'!$A:$S,14,0),
IF(AA121=2555,VLOOKUP($B121,'Tổng hợp'!$A:$S,15,0),
IF(AA121=3650,VLOOKUP($B121,'Tổng hợp'!$A:$S,16,0),
IF(AA121=5475,VLOOKUP($B121,'Tổng hợp'!$A:$S,17,0),
IF(AA121=7300,VLOOKUP($B121,'Tổng hợp'!$A:$S,18,0),
IF(AA121=10950,VLOOKUP($B121,'Tổng hợp'!$A:$S,19,0),
""))))))))))))))))))</f>
        <v>0.01783934907</v>
      </c>
      <c r="AD121" s="95">
        <f t="shared" si="22"/>
        <v>0.06889014485</v>
      </c>
      <c r="AE121" s="95">
        <f t="shared" si="23"/>
        <v>-0.0008205038544</v>
      </c>
      <c r="AF121" s="95">
        <f t="shared" si="24"/>
        <v>0.07018301924</v>
      </c>
      <c r="AG121" s="96">
        <f t="shared" si="25"/>
        <v>47890126025</v>
      </c>
      <c r="AH121" s="97">
        <f t="shared" si="26"/>
        <v>51336042837</v>
      </c>
      <c r="AI121" s="96">
        <f t="shared" si="27"/>
        <v>-1334647889</v>
      </c>
      <c r="AJ121" s="9"/>
      <c r="AK121" s="12"/>
    </row>
    <row r="122" ht="16.5" customHeight="1">
      <c r="A122" s="90">
        <v>103.0</v>
      </c>
      <c r="B122" s="91">
        <f>HLOOKUP(B121,VBMA!$A:$A,VLOOKUP(B121,VBMA!A:AF,32,0) +1)</f>
        <v>45579</v>
      </c>
      <c r="C122" s="92">
        <f t="shared" si="1"/>
        <v>45812</v>
      </c>
      <c r="D122" s="92">
        <f t="shared" si="2"/>
        <v>45812</v>
      </c>
      <c r="E122" s="93">
        <f t="shared" si="3"/>
        <v>84</v>
      </c>
      <c r="F122" s="94">
        <f t="shared" si="4"/>
        <v>60</v>
      </c>
      <c r="G122" s="94">
        <f t="shared" si="5"/>
        <v>90</v>
      </c>
      <c r="H122" s="95">
        <f>IF(F122=1,VLOOKUP($B122,'Tổng hợp'!$A:$S,2,0),
IF(F122=7,VLOOKUP($B122,'Tổng hợp'!$A:$S,3,0),
IF(F122=14,VLOOKUP($B122,'Tổng hợp'!$A:$T,4,0),
IF(F122=30,VLOOKUP($B122,'Tổng hợp'!$A:$T,5,0),
IF(F122=60,VLOOKUP($B122,'Tổng hợp'!$A:$T,6,0),
IF(F122=90,VLOOKUP($B122,'Tổng hợp'!$A:$T,7,0),
IF(F122=180,VLOOKUP($B122,'Tổng hợp'!$A:$T,8,0),
IF(F122=270,VLOOKUP($B122,'Tổng hợp'!$A:$T,9,0),
IF(F122=365,VLOOKUP($B122,'Tổng hợp'!$A:$S,10,0),
IF(F122=730,VLOOKUP($B122,'Tổng hợp'!$A:$S,11,0),
IF(F122=1095,VLOOKUP($B122,'Tổng hợp'!$A:$S,12,0),
IF(F122=1460,VLOOKUP($B122,'Tổng hợp'!$A:$S,13,0),
IF(F122=1825,VLOOKUP($B122,'Tổng hợp'!$A:$S,14,0),
IF(F122=2555,VLOOKUP($B122,'Tổng hợp'!$A:$S,15,0),
IF(F122=3650,VLOOKUP($B122,'Tổng hợp'!$A:$S,16,0),
IF(F122=5475,VLOOKUP($B122,'Tổng hợp'!$A:$S,17,0),
IF(F122=7300,VLOOKUP($B122,'Tổng hợp'!$A:$S,18,0),
IF(F122=10950,VLOOKUP($B122,'Tổng hợp'!$A:$S,19,0),
""))))))))))))))))))</f>
        <v>0.01465435963</v>
      </c>
      <c r="I122" s="95">
        <f>IF(G122=1,VLOOKUP($B122,'Tổng hợp'!$A:$S,2,0),
IF(G122=7,VLOOKUP($B122,'Tổng hợp'!$A:$S,3,0),
IF(G122=14,VLOOKUP($B122,'Tổng hợp'!$A:$T,4,0),
IF(G122=30,VLOOKUP($B122,'Tổng hợp'!$A:$T,5,0),
IF(G122=60,VLOOKUP($B122,'Tổng hợp'!$A:$T,6,0),
IF(G122=90,VLOOKUP($B122,'Tổng hợp'!$A:$T,7,0),
IF(G122=180,VLOOKUP($B122,'Tổng hợp'!$A:$T,8,0),
IF(G122=270,VLOOKUP($B122,'Tổng hợp'!$A:$T,9,0),
IF(G122=365,VLOOKUP($B122,'Tổng hợp'!$A:$S,10,0),
IF(G122=730,VLOOKUP($B122,'Tổng hợp'!$A:$S,11,0),
IF(G122=1095,VLOOKUP($B122,'Tổng hợp'!$A:$S,12,0),
IF(G122=1460,VLOOKUP($B122,'Tổng hợp'!$A:$S,13,0),
IF(G122=1825,VLOOKUP($B122,'Tổng hợp'!$A:$S,14,0),
IF(G122=2555,VLOOKUP($B122,'Tổng hợp'!$A:$S,15,0),
IF(G122=3650,VLOOKUP($B122,'Tổng hợp'!$A:$S,16,0),
IF(G122=5475,VLOOKUP($B122,'Tổng hợp'!$A:$S,17,0),
IF(G122=7300,VLOOKUP($B122,'Tổng hợp'!$A:$S,18,0),
IF(G122=10950,VLOOKUP($B122,'Tổng hợp'!$A:$S,19,0),
""))))))))))))))))))</f>
        <v>0.01508856287</v>
      </c>
      <c r="J122" s="95">
        <f t="shared" si="6"/>
        <v>0.06631172222</v>
      </c>
      <c r="K122" s="95">
        <f t="shared" si="7"/>
        <v>0.001901851214</v>
      </c>
      <c r="L122" s="95">
        <f t="shared" si="8"/>
        <v>0.07037434264</v>
      </c>
      <c r="M122" s="96">
        <f t="shared" si="9"/>
        <v>3445647054</v>
      </c>
      <c r="N122" s="92" t="b">
        <f t="shared" si="10"/>
        <v>0</v>
      </c>
      <c r="O122" s="93">
        <f t="shared" si="11"/>
        <v>-45728</v>
      </c>
      <c r="P122" s="94">
        <f t="shared" si="12"/>
        <v>0</v>
      </c>
      <c r="Q122" s="94">
        <f t="shared" si="13"/>
        <v>1</v>
      </c>
      <c r="R122" s="95" t="str">
        <f t="shared" si="14"/>
        <v/>
      </c>
      <c r="S122" s="95">
        <f>IF(Q122=1,VLOOKUP($B122,'Tổng hợp'!$A:$S,2,0),
IF(Q122=7,VLOOKUP($B122,'Tổng hợp'!$A:$S,3,0),
IF(Q122=14,VLOOKUP($B122,'Tổng hợp'!$A:$T,4,0),
IF(Q122=30,VLOOKUP($B122,'Tổng hợp'!$A:$T,5,0),
IF(Q122=60,VLOOKUP($B122,'Tổng hợp'!$A:$T,6,0),
IF(Q122=90,VLOOKUP($B122,'Tổng hợp'!$A:$T,7,0),
IF(Q122=180,VLOOKUP($B122,'Tổng hợp'!$A:$T,8,0),
IF(Q122=270,VLOOKUP($B122,'Tổng hợp'!$A:$T,9,0),
IF(Q122=365,VLOOKUP($B122,'Tổng hợp'!$A:$S,10,0),
IF(Q122=730,VLOOKUP($B122,'Tổng hợp'!$A:$S,11,0),
IF(Q122=1095,VLOOKUP($B122,'Tổng hợp'!$A:$S,12,0),
IF(Q122=1460,VLOOKUP($B122,'Tổng hợp'!$A:$S,13,0),
IF(Q122=1825,VLOOKUP($B122,'Tổng hợp'!$A:$S,14,0),
IF(Q122=2555,VLOOKUP($B122,'Tổng hợp'!$A:$S,15,0),
IF(Q122=3650,VLOOKUP($B122,'Tổng hợp'!$A:$S,16,0),
IF(Q122=5475,VLOOKUP($B122,'Tổng hợp'!$A:$S,17,0),
IF(Q122=7300,VLOOKUP($B122,'Tổng hợp'!$A:$S,18,0),
IF(Q122=10950,VLOOKUP($B122,'Tổng hợp'!$A:$S,19,0),
""))))))))))))))))))</f>
        <v>0.01128928445</v>
      </c>
      <c r="T122" s="95">
        <f t="shared" si="15"/>
        <v>0.05131</v>
      </c>
      <c r="U122" s="95">
        <f t="shared" si="28"/>
        <v>0</v>
      </c>
      <c r="V122" s="95">
        <f t="shared" si="16"/>
        <v>0.07024062831</v>
      </c>
      <c r="W122" s="96">
        <f t="shared" si="17"/>
        <v>0</v>
      </c>
      <c r="X122" s="92">
        <f t="shared" si="18"/>
        <v>45812</v>
      </c>
      <c r="Y122" s="93">
        <f t="shared" si="19"/>
        <v>233</v>
      </c>
      <c r="Z122" s="94">
        <f t="shared" si="20"/>
        <v>180</v>
      </c>
      <c r="AA122" s="94">
        <f t="shared" si="21"/>
        <v>270</v>
      </c>
      <c r="AB122" s="95">
        <f>IF(Z122=1,VLOOKUP($B122,'Tổng hợp'!$A:$S,2,0),
IF(Z122=7,VLOOKUP($B122,'Tổng hợp'!$A:$S,3,0),
IF(Z122=14,VLOOKUP($B122,'Tổng hợp'!$A:$T,4,0),
IF(Z122=30,VLOOKUP($B122,'Tổng hợp'!$A:$T,5,0),
IF(Z122=60,VLOOKUP($B122,'Tổng hợp'!$A:$T,6,0),
IF(Z122=90,VLOOKUP($B122,'Tổng hợp'!$A:$T,7,0),
IF(Z122=180,VLOOKUP($B122,'Tổng hợp'!$A:$T,8,0),
IF(Z122=270,VLOOKUP($B122,'Tổng hợp'!$A:$T,9,0),
IF(Z122=365,VLOOKUP($B122,'Tổng hợp'!$A:$S,10,0),
IF(Z122=730,VLOOKUP($B122,'Tổng hợp'!$A:$S,11,0),
IF(Z122=1095,VLOOKUP($B122,'Tổng hợp'!$A:$S,12,0),
IF(Z122=1460,VLOOKUP($B122,'Tổng hợp'!$A:$S,13,0),
IF(Z122=1825,VLOOKUP($B122,'Tổng hợp'!$A:$S,14,0),
IF(Z122=2555,VLOOKUP($B122,'Tổng hợp'!$A:$S,15,0),
IF(Z122=3650,VLOOKUP($B122,'Tổng hợp'!$A:$S,16,0),
IF(Z122=5475,VLOOKUP($B122,'Tổng hợp'!$A:$S,17,0),
IF(Z122=7300,VLOOKUP($B122,'Tổng hợp'!$A:$S,18,0),
IF(Z122=10950,VLOOKUP($B122,'Tổng hợp'!$A:$S,19,0),
""))))))))))))))))))</f>
        <v>0.01729576272</v>
      </c>
      <c r="AC122" s="95">
        <f>IF(AA122=1,VLOOKUP($B122,'Tổng hợp'!$A:$S,2,0),
IF(AA122=7,VLOOKUP($B122,'Tổng hợp'!$A:$S,3,0),
IF(AA122=14,VLOOKUP($B122,'Tổng hợp'!$A:$T,4,0),
IF(AA122=30,VLOOKUP($B122,'Tổng hợp'!$A:$T,5,0),
IF(AA122=60,VLOOKUP($B122,'Tổng hợp'!$A:$T,6,0),
IF(AA122=90,VLOOKUP($B122,'Tổng hợp'!$A:$T,7,0),
IF(AA122=180,VLOOKUP($B122,'Tổng hợp'!$A:$T,8,0),
IF(AA122=270,VLOOKUP($B122,'Tổng hợp'!$A:$T,9,0),
IF(AA122=365,VLOOKUP($B122,'Tổng hợp'!$A:$S,10,0),
IF(AA122=730,VLOOKUP($B122,'Tổng hợp'!$A:$S,11,0),
IF(AA122=1095,VLOOKUP($B122,'Tổng hợp'!$A:$S,12,0),
IF(AA122=1460,VLOOKUP($B122,'Tổng hợp'!$A:$S,13,0),
IF(AA122=1825,VLOOKUP($B122,'Tổng hợp'!$A:$S,14,0),
IF(AA122=2555,VLOOKUP($B122,'Tổng hợp'!$A:$S,15,0),
IF(AA122=3650,VLOOKUP($B122,'Tổng hợp'!$A:$S,16,0),
IF(AA122=5475,VLOOKUP($B122,'Tổng hợp'!$A:$S,17,0),
IF(AA122=7300,VLOOKUP($B122,'Tổng hợp'!$A:$S,18,0),
IF(AA122=10950,VLOOKUP($B122,'Tổng hợp'!$A:$S,19,0),
""))))))))))))))))))</f>
        <v>0.01787470038</v>
      </c>
      <c r="AD122" s="95">
        <f t="shared" si="22"/>
        <v>0.06894669268</v>
      </c>
      <c r="AE122" s="95">
        <f t="shared" si="23"/>
        <v>0.002412077357</v>
      </c>
      <c r="AF122" s="95">
        <f t="shared" si="24"/>
        <v>0.07041025864</v>
      </c>
      <c r="AG122" s="96">
        <f t="shared" si="25"/>
        <v>47874738194</v>
      </c>
      <c r="AH122" s="97">
        <f t="shared" si="26"/>
        <v>51320385248</v>
      </c>
      <c r="AI122" s="96">
        <f t="shared" si="27"/>
        <v>-1350305477</v>
      </c>
      <c r="AJ122" s="98"/>
      <c r="AK122" s="12"/>
    </row>
    <row r="123" ht="16.5" customHeight="1">
      <c r="A123" s="90">
        <v>104.0</v>
      </c>
      <c r="B123" s="91">
        <f>HLOOKUP(B122,VBMA!$A:$A,VLOOKUP(B122,VBMA!A:AF,32,0) +1)</f>
        <v>45576</v>
      </c>
      <c r="C123" s="92">
        <f t="shared" si="1"/>
        <v>45812</v>
      </c>
      <c r="D123" s="92">
        <f t="shared" si="2"/>
        <v>45812</v>
      </c>
      <c r="E123" s="93">
        <f t="shared" si="3"/>
        <v>84</v>
      </c>
      <c r="F123" s="94">
        <f t="shared" si="4"/>
        <v>60</v>
      </c>
      <c r="G123" s="94">
        <f t="shared" si="5"/>
        <v>90</v>
      </c>
      <c r="H123" s="95">
        <f>IF(F123=1,VLOOKUP($B123,'Tổng hợp'!$A:$S,2,0),
IF(F123=7,VLOOKUP($B123,'Tổng hợp'!$A:$S,3,0),
IF(F123=14,VLOOKUP($B123,'Tổng hợp'!$A:$T,4,0),
IF(F123=30,VLOOKUP($B123,'Tổng hợp'!$A:$T,5,0),
IF(F123=60,VLOOKUP($B123,'Tổng hợp'!$A:$T,6,0),
IF(F123=90,VLOOKUP($B123,'Tổng hợp'!$A:$T,7,0),
IF(F123=180,VLOOKUP($B123,'Tổng hợp'!$A:$T,8,0),
IF(F123=270,VLOOKUP($B123,'Tổng hợp'!$A:$T,9,0),
IF(F123=365,VLOOKUP($B123,'Tổng hợp'!$A:$S,10,0),
IF(F123=730,VLOOKUP($B123,'Tổng hợp'!$A:$S,11,0),
IF(F123=1095,VLOOKUP($B123,'Tổng hợp'!$A:$S,12,0),
IF(F123=1460,VLOOKUP($B123,'Tổng hợp'!$A:$S,13,0),
IF(F123=1825,VLOOKUP($B123,'Tổng hợp'!$A:$S,14,0),
IF(F123=2555,VLOOKUP($B123,'Tổng hợp'!$A:$S,15,0),
IF(F123=3650,VLOOKUP($B123,'Tổng hợp'!$A:$S,16,0),
IF(F123=5475,VLOOKUP($B123,'Tổng hợp'!$A:$S,17,0),
IF(F123=7300,VLOOKUP($B123,'Tổng hợp'!$A:$S,18,0),
IF(F123=10950,VLOOKUP($B123,'Tổng hợp'!$A:$S,19,0),
""))))))))))))))))))</f>
        <v>0.01453375631</v>
      </c>
      <c r="I123" s="95">
        <f>IF(G123=1,VLOOKUP($B123,'Tổng hợp'!$A:$S,2,0),
IF(G123=7,VLOOKUP($B123,'Tổng hợp'!$A:$S,3,0),
IF(G123=14,VLOOKUP($B123,'Tổng hợp'!$A:$T,4,0),
IF(G123=30,VLOOKUP($B123,'Tổng hợp'!$A:$T,5,0),
IF(G123=60,VLOOKUP($B123,'Tổng hợp'!$A:$T,6,0),
IF(G123=90,VLOOKUP($B123,'Tổng hợp'!$A:$T,7,0),
IF(G123=180,VLOOKUP($B123,'Tổng hợp'!$A:$T,8,0),
IF(G123=270,VLOOKUP($B123,'Tổng hợp'!$A:$T,9,0),
IF(G123=365,VLOOKUP($B123,'Tổng hợp'!$A:$S,10,0),
IF(G123=730,VLOOKUP($B123,'Tổng hợp'!$A:$S,11,0),
IF(G123=1095,VLOOKUP($B123,'Tổng hợp'!$A:$S,12,0),
IF(G123=1460,VLOOKUP($B123,'Tổng hợp'!$A:$S,13,0),
IF(G123=1825,VLOOKUP($B123,'Tổng hợp'!$A:$S,14,0),
IF(G123=2555,VLOOKUP($B123,'Tổng hợp'!$A:$S,15,0),
IF(G123=3650,VLOOKUP($B123,'Tổng hợp'!$A:$S,16,0),
IF(G123=5475,VLOOKUP($B123,'Tổng hợp'!$A:$S,17,0),
IF(G123=7300,VLOOKUP($B123,'Tổng hợp'!$A:$S,18,0),
IF(G123=10950,VLOOKUP($B123,'Tổng hợp'!$A:$S,19,0),
""))))))))))))))))))</f>
        <v>0.01496121973</v>
      </c>
      <c r="J123" s="95">
        <f t="shared" si="6"/>
        <v>0.06618572705</v>
      </c>
      <c r="K123" s="95">
        <f t="shared" si="7"/>
        <v>-0.005318914118</v>
      </c>
      <c r="L123" s="95">
        <f t="shared" si="8"/>
        <v>0.06986801626</v>
      </c>
      <c r="M123" s="96">
        <f t="shared" si="9"/>
        <v>3446022268</v>
      </c>
      <c r="N123" s="92" t="b">
        <f t="shared" si="10"/>
        <v>0</v>
      </c>
      <c r="O123" s="93">
        <f t="shared" si="11"/>
        <v>-45728</v>
      </c>
      <c r="P123" s="94">
        <f t="shared" si="12"/>
        <v>0</v>
      </c>
      <c r="Q123" s="94">
        <f t="shared" si="13"/>
        <v>1</v>
      </c>
      <c r="R123" s="95" t="str">
        <f t="shared" si="14"/>
        <v/>
      </c>
      <c r="S123" s="95">
        <f>IF(Q123=1,VLOOKUP($B123,'Tổng hợp'!$A:$S,2,0),
IF(Q123=7,VLOOKUP($B123,'Tổng hợp'!$A:$S,3,0),
IF(Q123=14,VLOOKUP($B123,'Tổng hợp'!$A:$T,4,0),
IF(Q123=30,VLOOKUP($B123,'Tổng hợp'!$A:$T,5,0),
IF(Q123=60,VLOOKUP($B123,'Tổng hợp'!$A:$T,6,0),
IF(Q123=90,VLOOKUP($B123,'Tổng hợp'!$A:$T,7,0),
IF(Q123=180,VLOOKUP($B123,'Tổng hợp'!$A:$T,8,0),
IF(Q123=270,VLOOKUP($B123,'Tổng hợp'!$A:$T,9,0),
IF(Q123=365,VLOOKUP($B123,'Tổng hợp'!$A:$S,10,0),
IF(Q123=730,VLOOKUP($B123,'Tổng hợp'!$A:$S,11,0),
IF(Q123=1095,VLOOKUP($B123,'Tổng hợp'!$A:$S,12,0),
IF(Q123=1460,VLOOKUP($B123,'Tổng hợp'!$A:$S,13,0),
IF(Q123=1825,VLOOKUP($B123,'Tổng hợp'!$A:$S,14,0),
IF(Q123=2555,VLOOKUP($B123,'Tổng hợp'!$A:$S,15,0),
IF(Q123=3650,VLOOKUP($B123,'Tổng hợp'!$A:$S,16,0),
IF(Q123=5475,VLOOKUP($B123,'Tổng hợp'!$A:$S,17,0),
IF(Q123=7300,VLOOKUP($B123,'Tổng hợp'!$A:$S,18,0),
IF(Q123=10950,VLOOKUP($B123,'Tổng hợp'!$A:$S,19,0),
""))))))))))))))))))</f>
        <v>0.01147026846</v>
      </c>
      <c r="T123" s="95">
        <f t="shared" si="15"/>
        <v>0.05131</v>
      </c>
      <c r="U123" s="95">
        <f t="shared" si="28"/>
        <v>0</v>
      </c>
      <c r="V123" s="95">
        <f t="shared" si="16"/>
        <v>0.07024062831</v>
      </c>
      <c r="W123" s="96">
        <f t="shared" si="17"/>
        <v>0</v>
      </c>
      <c r="X123" s="92">
        <f t="shared" si="18"/>
        <v>45812</v>
      </c>
      <c r="Y123" s="93">
        <f t="shared" si="19"/>
        <v>236</v>
      </c>
      <c r="Z123" s="94">
        <f t="shared" si="20"/>
        <v>180</v>
      </c>
      <c r="AA123" s="94">
        <f t="shared" si="21"/>
        <v>270</v>
      </c>
      <c r="AB123" s="95">
        <f>IF(Z123=1,VLOOKUP($B123,'Tổng hợp'!$A:$S,2,0),
IF(Z123=7,VLOOKUP($B123,'Tổng hợp'!$A:$S,3,0),
IF(Z123=14,VLOOKUP($B123,'Tổng hợp'!$A:$T,4,0),
IF(Z123=30,VLOOKUP($B123,'Tổng hợp'!$A:$T,5,0),
IF(Z123=60,VLOOKUP($B123,'Tổng hợp'!$A:$T,6,0),
IF(Z123=90,VLOOKUP($B123,'Tổng hợp'!$A:$T,7,0),
IF(Z123=180,VLOOKUP($B123,'Tổng hợp'!$A:$T,8,0),
IF(Z123=270,VLOOKUP($B123,'Tổng hợp'!$A:$T,9,0),
IF(Z123=365,VLOOKUP($B123,'Tổng hợp'!$A:$S,10,0),
IF(Z123=730,VLOOKUP($B123,'Tổng hợp'!$A:$S,11,0),
IF(Z123=1095,VLOOKUP($B123,'Tổng hợp'!$A:$S,12,0),
IF(Z123=1460,VLOOKUP($B123,'Tổng hợp'!$A:$S,13,0),
IF(Z123=1825,VLOOKUP($B123,'Tổng hợp'!$A:$S,14,0),
IF(Z123=2555,VLOOKUP($B123,'Tổng hợp'!$A:$S,15,0),
IF(Z123=3650,VLOOKUP($B123,'Tổng hợp'!$A:$S,16,0),
IF(Z123=5475,VLOOKUP($B123,'Tổng hợp'!$A:$S,17,0),
IF(Z123=7300,VLOOKUP($B123,'Tổng hợp'!$A:$S,18,0),
IF(Z123=10950,VLOOKUP($B123,'Tổng hợp'!$A:$S,19,0),
""))))))))))))))))))</f>
        <v>0.01702729293</v>
      </c>
      <c r="AC123" s="95">
        <f>IF(AA123=1,VLOOKUP($B123,'Tổng hợp'!$A:$S,2,0),
IF(AA123=7,VLOOKUP($B123,'Tổng hợp'!$A:$S,3,0),
IF(AA123=14,VLOOKUP($B123,'Tổng hợp'!$A:$T,4,0),
IF(AA123=30,VLOOKUP($B123,'Tổng hợp'!$A:$T,5,0),
IF(AA123=60,VLOOKUP($B123,'Tổng hợp'!$A:$T,6,0),
IF(AA123=90,VLOOKUP($B123,'Tổng hợp'!$A:$T,7,0),
IF(AA123=180,VLOOKUP($B123,'Tổng hợp'!$A:$T,8,0),
IF(AA123=270,VLOOKUP($B123,'Tổng hợp'!$A:$T,9,0),
IF(AA123=365,VLOOKUP($B123,'Tổng hợp'!$A:$S,10,0),
IF(AA123=730,VLOOKUP($B123,'Tổng hợp'!$A:$S,11,0),
IF(AA123=1095,VLOOKUP($B123,'Tổng hợp'!$A:$S,12,0),
IF(AA123=1460,VLOOKUP($B123,'Tổng hợp'!$A:$S,13,0),
IF(AA123=1825,VLOOKUP($B123,'Tổng hợp'!$A:$S,14,0),
IF(AA123=2555,VLOOKUP($B123,'Tổng hợp'!$A:$S,15,0),
IF(AA123=3650,VLOOKUP($B123,'Tổng hợp'!$A:$S,16,0),
IF(AA123=5475,VLOOKUP($B123,'Tổng hợp'!$A:$S,17,0),
IF(AA123=7300,VLOOKUP($B123,'Tổng hợp'!$A:$S,18,0),
IF(AA123=10950,VLOOKUP($B123,'Tổng hợp'!$A:$S,19,0),
""))))))))))))))))))</f>
        <v>0.01773973196</v>
      </c>
      <c r="AD123" s="95">
        <f t="shared" si="22"/>
        <v>0.06878058833</v>
      </c>
      <c r="AE123" s="95">
        <f t="shared" si="23"/>
        <v>-0.0007225823484</v>
      </c>
      <c r="AF123" s="95">
        <f t="shared" si="24"/>
        <v>0.070189892</v>
      </c>
      <c r="AG123" s="96">
        <f t="shared" si="25"/>
        <v>47854341949</v>
      </c>
      <c r="AH123" s="97">
        <f t="shared" si="26"/>
        <v>51300364217</v>
      </c>
      <c r="AI123" s="96">
        <f t="shared" si="27"/>
        <v>-1370326508</v>
      </c>
      <c r="AJ123" s="9"/>
      <c r="AK123" s="12"/>
    </row>
    <row r="124" ht="16.5" customHeight="1">
      <c r="A124" s="90">
        <v>105.0</v>
      </c>
      <c r="B124" s="91">
        <f>HLOOKUP(B123,VBMA!$A:$A,VLOOKUP(B123,VBMA!A:AF,32,0) +1)</f>
        <v>45575</v>
      </c>
      <c r="C124" s="92">
        <f t="shared" si="1"/>
        <v>45812</v>
      </c>
      <c r="D124" s="92">
        <f t="shared" si="2"/>
        <v>45812</v>
      </c>
      <c r="E124" s="93">
        <f t="shared" si="3"/>
        <v>84</v>
      </c>
      <c r="F124" s="94">
        <f t="shared" si="4"/>
        <v>60</v>
      </c>
      <c r="G124" s="94">
        <f t="shared" si="5"/>
        <v>90</v>
      </c>
      <c r="H124" s="95">
        <f>IF(F124=1,VLOOKUP($B124,'Tổng hợp'!$A:$S,2,0),
IF(F124=7,VLOOKUP($B124,'Tổng hợp'!$A:$S,3,0),
IF(F124=14,VLOOKUP($B124,'Tổng hợp'!$A:$T,4,0),
IF(F124=30,VLOOKUP($B124,'Tổng hợp'!$A:$T,5,0),
IF(F124=60,VLOOKUP($B124,'Tổng hợp'!$A:$T,6,0),
IF(F124=90,VLOOKUP($B124,'Tổng hợp'!$A:$T,7,0),
IF(F124=180,VLOOKUP($B124,'Tổng hợp'!$A:$T,8,0),
IF(F124=270,VLOOKUP($B124,'Tổng hợp'!$A:$T,9,0),
IF(F124=365,VLOOKUP($B124,'Tổng hợp'!$A:$S,10,0),
IF(F124=730,VLOOKUP($B124,'Tổng hợp'!$A:$S,11,0),
IF(F124=1095,VLOOKUP($B124,'Tổng hợp'!$A:$S,12,0),
IF(F124=1460,VLOOKUP($B124,'Tổng hợp'!$A:$S,13,0),
IF(F124=1825,VLOOKUP($B124,'Tổng hợp'!$A:$S,14,0),
IF(F124=2555,VLOOKUP($B124,'Tổng hợp'!$A:$S,15,0),
IF(F124=3650,VLOOKUP($B124,'Tổng hợp'!$A:$S,16,0),
IF(F124=5475,VLOOKUP($B124,'Tổng hợp'!$A:$S,17,0),
IF(F124=7300,VLOOKUP($B124,'Tổng hợp'!$A:$S,18,0),
IF(F124=10950,VLOOKUP($B124,'Tổng hợp'!$A:$S,19,0),
""))))))))))))))))))</f>
        <v>0.01482662321</v>
      </c>
      <c r="I124" s="95">
        <f>IF(G124=1,VLOOKUP($B124,'Tổng hợp'!$A:$S,2,0),
IF(G124=7,VLOOKUP($B124,'Tổng hợp'!$A:$S,3,0),
IF(G124=14,VLOOKUP($B124,'Tổng hợp'!$A:$T,4,0),
IF(G124=30,VLOOKUP($B124,'Tổng hợp'!$A:$T,5,0),
IF(G124=60,VLOOKUP($B124,'Tổng hợp'!$A:$T,6,0),
IF(G124=90,VLOOKUP($B124,'Tổng hợp'!$A:$T,7,0),
IF(G124=180,VLOOKUP($B124,'Tổng hợp'!$A:$T,8,0),
IF(G124=270,VLOOKUP($B124,'Tổng hợp'!$A:$T,9,0),
IF(G124=365,VLOOKUP($B124,'Tổng hợp'!$A:$S,10,0),
IF(G124=730,VLOOKUP($B124,'Tổng hợp'!$A:$S,11,0),
IF(G124=1095,VLOOKUP($B124,'Tổng hợp'!$A:$S,12,0),
IF(G124=1460,VLOOKUP($B124,'Tổng hợp'!$A:$S,13,0),
IF(G124=1825,VLOOKUP($B124,'Tổng hợp'!$A:$S,14,0),
IF(G124=2555,VLOOKUP($B124,'Tổng hợp'!$A:$S,15,0),
IF(G124=3650,VLOOKUP($B124,'Tổng hợp'!$A:$S,16,0),
IF(G124=5475,VLOOKUP($B124,'Tổng hợp'!$A:$S,17,0),
IF(G124=7300,VLOOKUP($B124,'Tổng hợp'!$A:$S,18,0),
IF(G124=10950,VLOOKUP($B124,'Tổng hợp'!$A:$S,19,0),
""))))))))))))))))))</f>
        <v>0.01532922061</v>
      </c>
      <c r="J124" s="95">
        <f t="shared" si="6"/>
        <v>0.06653870113</v>
      </c>
      <c r="K124" s="95">
        <f t="shared" si="7"/>
        <v>-0.001314957</v>
      </c>
      <c r="L124" s="95">
        <f t="shared" si="8"/>
        <v>0.0701483256</v>
      </c>
      <c r="M124" s="96">
        <f t="shared" si="9"/>
        <v>3445814517</v>
      </c>
      <c r="N124" s="92" t="b">
        <f t="shared" si="10"/>
        <v>0</v>
      </c>
      <c r="O124" s="93">
        <f t="shared" si="11"/>
        <v>-45728</v>
      </c>
      <c r="P124" s="94">
        <f t="shared" si="12"/>
        <v>0</v>
      </c>
      <c r="Q124" s="94">
        <f t="shared" si="13"/>
        <v>1</v>
      </c>
      <c r="R124" s="95" t="str">
        <f t="shared" si="14"/>
        <v/>
      </c>
      <c r="S124" s="95">
        <f>IF(Q124=1,VLOOKUP($B124,'Tổng hợp'!$A:$S,2,0),
IF(Q124=7,VLOOKUP($B124,'Tổng hợp'!$A:$S,3,0),
IF(Q124=14,VLOOKUP($B124,'Tổng hợp'!$A:$T,4,0),
IF(Q124=30,VLOOKUP($B124,'Tổng hợp'!$A:$T,5,0),
IF(Q124=60,VLOOKUP($B124,'Tổng hợp'!$A:$T,6,0),
IF(Q124=90,VLOOKUP($B124,'Tổng hợp'!$A:$T,7,0),
IF(Q124=180,VLOOKUP($B124,'Tổng hợp'!$A:$T,8,0),
IF(Q124=270,VLOOKUP($B124,'Tổng hợp'!$A:$T,9,0),
IF(Q124=365,VLOOKUP($B124,'Tổng hợp'!$A:$S,10,0),
IF(Q124=730,VLOOKUP($B124,'Tổng hợp'!$A:$S,11,0),
IF(Q124=1095,VLOOKUP($B124,'Tổng hợp'!$A:$S,12,0),
IF(Q124=1460,VLOOKUP($B124,'Tổng hợp'!$A:$S,13,0),
IF(Q124=1825,VLOOKUP($B124,'Tổng hợp'!$A:$S,14,0),
IF(Q124=2555,VLOOKUP($B124,'Tổng hợp'!$A:$S,15,0),
IF(Q124=3650,VLOOKUP($B124,'Tổng hợp'!$A:$S,16,0),
IF(Q124=5475,VLOOKUP($B124,'Tổng hợp'!$A:$S,17,0),
IF(Q124=7300,VLOOKUP($B124,'Tổng hợp'!$A:$S,18,0),
IF(Q124=10950,VLOOKUP($B124,'Tổng hợp'!$A:$S,19,0),
""))))))))))))))))))</f>
        <v>0.01188283846</v>
      </c>
      <c r="T124" s="95">
        <f t="shared" si="15"/>
        <v>0.05131</v>
      </c>
      <c r="U124" s="95">
        <f t="shared" si="28"/>
        <v>0</v>
      </c>
      <c r="V124" s="95">
        <f t="shared" si="16"/>
        <v>0.07024062831</v>
      </c>
      <c r="W124" s="96">
        <f t="shared" si="17"/>
        <v>0</v>
      </c>
      <c r="X124" s="92">
        <f t="shared" si="18"/>
        <v>45812</v>
      </c>
      <c r="Y124" s="93">
        <f t="shared" si="19"/>
        <v>237</v>
      </c>
      <c r="Z124" s="94">
        <f t="shared" si="20"/>
        <v>180</v>
      </c>
      <c r="AA124" s="94">
        <f t="shared" si="21"/>
        <v>270</v>
      </c>
      <c r="AB124" s="95">
        <f>IF(Z124=1,VLOOKUP($B124,'Tổng hợp'!$A:$S,2,0),
IF(Z124=7,VLOOKUP($B124,'Tổng hợp'!$A:$S,3,0),
IF(Z124=14,VLOOKUP($B124,'Tổng hợp'!$A:$T,4,0),
IF(Z124=30,VLOOKUP($B124,'Tổng hợp'!$A:$T,5,0),
IF(Z124=60,VLOOKUP($B124,'Tổng hợp'!$A:$T,6,0),
IF(Z124=90,VLOOKUP($B124,'Tổng hợp'!$A:$T,7,0),
IF(Z124=180,VLOOKUP($B124,'Tổng hợp'!$A:$T,8,0),
IF(Z124=270,VLOOKUP($B124,'Tổng hợp'!$A:$T,9,0),
IF(Z124=365,VLOOKUP($B124,'Tổng hợp'!$A:$S,10,0),
IF(Z124=730,VLOOKUP($B124,'Tổng hợp'!$A:$S,11,0),
IF(Z124=1095,VLOOKUP($B124,'Tổng hợp'!$A:$S,12,0),
IF(Z124=1460,VLOOKUP($B124,'Tổng hợp'!$A:$S,13,0),
IF(Z124=1825,VLOOKUP($B124,'Tổng hợp'!$A:$S,14,0),
IF(Z124=2555,VLOOKUP($B124,'Tổng hợp'!$A:$S,15,0),
IF(Z124=3650,VLOOKUP($B124,'Tổng hợp'!$A:$S,16,0),
IF(Z124=5475,VLOOKUP($B124,'Tổng hợp'!$A:$S,17,0),
IF(Z124=7300,VLOOKUP($B124,'Tổng hợp'!$A:$S,18,0),
IF(Z124=10950,VLOOKUP($B124,'Tổng hợp'!$A:$S,19,0),
""))))))))))))))))))</f>
        <v>0.0170883115</v>
      </c>
      <c r="AC124" s="95">
        <f>IF(AA124=1,VLOOKUP($B124,'Tổng hợp'!$A:$S,2,0),
IF(AA124=7,VLOOKUP($B124,'Tổng hợp'!$A:$S,3,0),
IF(AA124=14,VLOOKUP($B124,'Tổng hợp'!$A:$T,4,0),
IF(AA124=30,VLOOKUP($B124,'Tổng hợp'!$A:$T,5,0),
IF(AA124=60,VLOOKUP($B124,'Tổng hợp'!$A:$T,6,0),
IF(AA124=90,VLOOKUP($B124,'Tổng hợp'!$A:$T,7,0),
IF(AA124=180,VLOOKUP($B124,'Tổng hợp'!$A:$T,8,0),
IF(AA124=270,VLOOKUP($B124,'Tổng hợp'!$A:$T,9,0),
IF(AA124=365,VLOOKUP($B124,'Tổng hợp'!$A:$S,10,0),
IF(AA124=730,VLOOKUP($B124,'Tổng hợp'!$A:$S,11,0),
IF(AA124=1095,VLOOKUP($B124,'Tổng hợp'!$A:$S,12,0),
IF(AA124=1460,VLOOKUP($B124,'Tổng hợp'!$A:$S,13,0),
IF(AA124=1825,VLOOKUP($B124,'Tổng hợp'!$A:$S,14,0),
IF(AA124=2555,VLOOKUP($B124,'Tổng hợp'!$A:$S,15,0),
IF(AA124=3650,VLOOKUP($B124,'Tổng hợp'!$A:$S,16,0),
IF(AA124=5475,VLOOKUP($B124,'Tổng hợp'!$A:$S,17,0),
IF(AA124=7300,VLOOKUP($B124,'Tổng hợp'!$A:$S,18,0),
IF(AA124=10950,VLOOKUP($B124,'Tổng hợp'!$A:$S,19,0),
""))))))))))))))))))</f>
        <v>0.01777040797</v>
      </c>
      <c r="AD124" s="95">
        <f t="shared" si="22"/>
        <v>0.06883030593</v>
      </c>
      <c r="AE124" s="95">
        <f t="shared" si="23"/>
        <v>-0.0007972659793</v>
      </c>
      <c r="AF124" s="95">
        <f t="shared" si="24"/>
        <v>0.07018465016</v>
      </c>
      <c r="AG124" s="96">
        <f t="shared" si="25"/>
        <v>47845601101</v>
      </c>
      <c r="AH124" s="97">
        <f t="shared" si="26"/>
        <v>51291415619</v>
      </c>
      <c r="AI124" s="96">
        <f t="shared" si="27"/>
        <v>-1379275106</v>
      </c>
      <c r="AJ124" s="9"/>
      <c r="AK124" s="12"/>
    </row>
    <row r="125" ht="16.5" customHeight="1">
      <c r="A125" s="90">
        <v>106.0</v>
      </c>
      <c r="B125" s="91">
        <f>HLOOKUP(B124,VBMA!$A:$A,VLOOKUP(B124,VBMA!A:AF,32,0) +1)</f>
        <v>45574</v>
      </c>
      <c r="C125" s="92">
        <f t="shared" si="1"/>
        <v>45812</v>
      </c>
      <c r="D125" s="92">
        <f t="shared" si="2"/>
        <v>45812</v>
      </c>
      <c r="E125" s="93">
        <f t="shared" si="3"/>
        <v>84</v>
      </c>
      <c r="F125" s="94">
        <f t="shared" si="4"/>
        <v>60</v>
      </c>
      <c r="G125" s="94">
        <f t="shared" si="5"/>
        <v>90</v>
      </c>
      <c r="H125" s="95">
        <f>IF(F125=1,VLOOKUP($B125,'Tổng hợp'!$A:$S,2,0),
IF(F125=7,VLOOKUP($B125,'Tổng hợp'!$A:$S,3,0),
IF(F125=14,VLOOKUP($B125,'Tổng hợp'!$A:$T,4,0),
IF(F125=30,VLOOKUP($B125,'Tổng hợp'!$A:$T,5,0),
IF(F125=60,VLOOKUP($B125,'Tổng hợp'!$A:$T,6,0),
IF(F125=90,VLOOKUP($B125,'Tổng hợp'!$A:$T,7,0),
IF(F125=180,VLOOKUP($B125,'Tổng hợp'!$A:$T,8,0),
IF(F125=270,VLOOKUP($B125,'Tổng hợp'!$A:$T,9,0),
IF(F125=365,VLOOKUP($B125,'Tổng hợp'!$A:$S,10,0),
IF(F125=730,VLOOKUP($B125,'Tổng hợp'!$A:$S,11,0),
IF(F125=1095,VLOOKUP($B125,'Tổng hợp'!$A:$S,12,0),
IF(F125=1460,VLOOKUP($B125,'Tổng hợp'!$A:$S,13,0),
IF(F125=1825,VLOOKUP($B125,'Tổng hợp'!$A:$S,14,0),
IF(F125=2555,VLOOKUP($B125,'Tổng hợp'!$A:$S,15,0),
IF(F125=3650,VLOOKUP($B125,'Tổng hợp'!$A:$S,16,0),
IF(F125=5475,VLOOKUP($B125,'Tổng hợp'!$A:$S,17,0),
IF(F125=7300,VLOOKUP($B125,'Tổng hợp'!$A:$S,18,0),
IF(F125=10950,VLOOKUP($B125,'Tổng hợp'!$A:$S,19,0),
""))))))))))))))))))</f>
        <v>0.01485583135</v>
      </c>
      <c r="I125" s="95">
        <f>IF(G125=1,VLOOKUP($B125,'Tổng hợp'!$A:$S,2,0),
IF(G125=7,VLOOKUP($B125,'Tổng hợp'!$A:$S,3,0),
IF(G125=14,VLOOKUP($B125,'Tổng hợp'!$A:$T,4,0),
IF(G125=30,VLOOKUP($B125,'Tổng hợp'!$A:$T,5,0),
IF(G125=60,VLOOKUP($B125,'Tổng hợp'!$A:$T,6,0),
IF(G125=90,VLOOKUP($B125,'Tổng hợp'!$A:$T,7,0),
IF(G125=180,VLOOKUP($B125,'Tổng hợp'!$A:$T,8,0),
IF(G125=270,VLOOKUP($B125,'Tổng hợp'!$A:$T,9,0),
IF(G125=365,VLOOKUP($B125,'Tổng hợp'!$A:$S,10,0),
IF(G125=730,VLOOKUP($B125,'Tổng hợp'!$A:$S,11,0),
IF(G125=1095,VLOOKUP($B125,'Tổng hợp'!$A:$S,12,0),
IF(G125=1460,VLOOKUP($B125,'Tổng hợp'!$A:$S,13,0),
IF(G125=1825,VLOOKUP($B125,'Tổng hợp'!$A:$S,14,0),
IF(G125=2555,VLOOKUP($B125,'Tổng hợp'!$A:$S,15,0),
IF(G125=3650,VLOOKUP($B125,'Tổng hợp'!$A:$S,16,0),
IF(G125=5475,VLOOKUP($B125,'Tổng hợp'!$A:$S,17,0),
IF(G125=7300,VLOOKUP($B125,'Tổng hợp'!$A:$S,18,0),
IF(G125=10950,VLOOKUP($B125,'Tổng hợp'!$A:$S,19,0),
""))))))))))))))))))</f>
        <v>0.01543135993</v>
      </c>
      <c r="J125" s="95">
        <f t="shared" si="6"/>
        <v>0.06662625421</v>
      </c>
      <c r="K125" s="95">
        <f t="shared" si="7"/>
        <v>0.0001805607753</v>
      </c>
      <c r="L125" s="95">
        <f t="shared" si="8"/>
        <v>0.07025331216</v>
      </c>
      <c r="M125" s="96">
        <f t="shared" si="9"/>
        <v>3445736724</v>
      </c>
      <c r="N125" s="92" t="b">
        <f t="shared" si="10"/>
        <v>0</v>
      </c>
      <c r="O125" s="93">
        <f t="shared" si="11"/>
        <v>-45728</v>
      </c>
      <c r="P125" s="94">
        <f t="shared" si="12"/>
        <v>0</v>
      </c>
      <c r="Q125" s="94">
        <f t="shared" si="13"/>
        <v>1</v>
      </c>
      <c r="R125" s="95" t="str">
        <f t="shared" si="14"/>
        <v/>
      </c>
      <c r="S125" s="95">
        <f>IF(Q125=1,VLOOKUP($B125,'Tổng hợp'!$A:$S,2,0),
IF(Q125=7,VLOOKUP($B125,'Tổng hợp'!$A:$S,3,0),
IF(Q125=14,VLOOKUP($B125,'Tổng hợp'!$A:$T,4,0),
IF(Q125=30,VLOOKUP($B125,'Tổng hợp'!$A:$T,5,0),
IF(Q125=60,VLOOKUP($B125,'Tổng hợp'!$A:$T,6,0),
IF(Q125=90,VLOOKUP($B125,'Tổng hợp'!$A:$T,7,0),
IF(Q125=180,VLOOKUP($B125,'Tổng hợp'!$A:$T,8,0),
IF(Q125=270,VLOOKUP($B125,'Tổng hợp'!$A:$T,9,0),
IF(Q125=365,VLOOKUP($B125,'Tổng hợp'!$A:$S,10,0),
IF(Q125=730,VLOOKUP($B125,'Tổng hợp'!$A:$S,11,0),
IF(Q125=1095,VLOOKUP($B125,'Tổng hợp'!$A:$S,12,0),
IF(Q125=1460,VLOOKUP($B125,'Tổng hợp'!$A:$S,13,0),
IF(Q125=1825,VLOOKUP($B125,'Tổng hợp'!$A:$S,14,0),
IF(Q125=2555,VLOOKUP($B125,'Tổng hợp'!$A:$S,15,0),
IF(Q125=3650,VLOOKUP($B125,'Tổng hợp'!$A:$S,16,0),
IF(Q125=5475,VLOOKUP($B125,'Tổng hợp'!$A:$S,17,0),
IF(Q125=7300,VLOOKUP($B125,'Tổng hợp'!$A:$S,18,0),
IF(Q125=10950,VLOOKUP($B125,'Tổng hợp'!$A:$S,19,0),
""))))))))))))))))))</f>
        <v>0.01212207062</v>
      </c>
      <c r="T125" s="95">
        <f t="shared" si="15"/>
        <v>0.05131</v>
      </c>
      <c r="U125" s="95">
        <f t="shared" si="28"/>
        <v>0</v>
      </c>
      <c r="V125" s="95">
        <f t="shared" si="16"/>
        <v>0.07024062831</v>
      </c>
      <c r="W125" s="96">
        <f t="shared" si="17"/>
        <v>0</v>
      </c>
      <c r="X125" s="92">
        <f t="shared" si="18"/>
        <v>45812</v>
      </c>
      <c r="Y125" s="93">
        <f t="shared" si="19"/>
        <v>238</v>
      </c>
      <c r="Z125" s="94">
        <f t="shared" si="20"/>
        <v>180</v>
      </c>
      <c r="AA125" s="94">
        <f t="shared" si="21"/>
        <v>270</v>
      </c>
      <c r="AB125" s="95">
        <f>IF(Z125=1,VLOOKUP($B125,'Tổng hợp'!$A:$S,2,0),
IF(Z125=7,VLOOKUP($B125,'Tổng hợp'!$A:$S,3,0),
IF(Z125=14,VLOOKUP($B125,'Tổng hợp'!$A:$T,4,0),
IF(Z125=30,VLOOKUP($B125,'Tổng hợp'!$A:$T,5,0),
IF(Z125=60,VLOOKUP($B125,'Tổng hợp'!$A:$T,6,0),
IF(Z125=90,VLOOKUP($B125,'Tổng hợp'!$A:$T,7,0),
IF(Z125=180,VLOOKUP($B125,'Tổng hợp'!$A:$T,8,0),
IF(Z125=270,VLOOKUP($B125,'Tổng hợp'!$A:$T,9,0),
IF(Z125=365,VLOOKUP($B125,'Tổng hợp'!$A:$S,10,0),
IF(Z125=730,VLOOKUP($B125,'Tổng hợp'!$A:$S,11,0),
IF(Z125=1095,VLOOKUP($B125,'Tổng hợp'!$A:$S,12,0),
IF(Z125=1460,VLOOKUP($B125,'Tổng hợp'!$A:$S,13,0),
IF(Z125=1825,VLOOKUP($B125,'Tổng hợp'!$A:$S,14,0),
IF(Z125=2555,VLOOKUP($B125,'Tổng hợp'!$A:$S,15,0),
IF(Z125=3650,VLOOKUP($B125,'Tổng hợp'!$A:$S,16,0),
IF(Z125=5475,VLOOKUP($B125,'Tổng hợp'!$A:$S,17,0),
IF(Z125=7300,VLOOKUP($B125,'Tổng hợp'!$A:$S,18,0),
IF(Z125=10950,VLOOKUP($B125,'Tổng hợp'!$A:$S,19,0),
""))))))))))))))))))</f>
        <v>0.01715794565</v>
      </c>
      <c r="AC125" s="95">
        <f>IF(AA125=1,VLOOKUP($B125,'Tổng hợp'!$A:$S,2,0),
IF(AA125=7,VLOOKUP($B125,'Tổng hợp'!$A:$S,3,0),
IF(AA125=14,VLOOKUP($B125,'Tổng hợp'!$A:$T,4,0),
IF(AA125=30,VLOOKUP($B125,'Tổng hợp'!$A:$T,5,0),
IF(AA125=60,VLOOKUP($B125,'Tổng hợp'!$A:$T,6,0),
IF(AA125=90,VLOOKUP($B125,'Tổng hợp'!$A:$T,7,0),
IF(AA125=180,VLOOKUP($B125,'Tổng hợp'!$A:$T,8,0),
IF(AA125=270,VLOOKUP($B125,'Tổng hợp'!$A:$T,9,0),
IF(AA125=365,VLOOKUP($B125,'Tổng hợp'!$A:$S,10,0),
IF(AA125=730,VLOOKUP($B125,'Tổng hợp'!$A:$S,11,0),
IF(AA125=1095,VLOOKUP($B125,'Tổng hợp'!$A:$S,12,0),
IF(AA125=1460,VLOOKUP($B125,'Tổng hợp'!$A:$S,13,0),
IF(AA125=1825,VLOOKUP($B125,'Tổng hợp'!$A:$S,14,0),
IF(AA125=2555,VLOOKUP($B125,'Tổng hợp'!$A:$S,15,0),
IF(AA125=3650,VLOOKUP($B125,'Tổng hợp'!$A:$S,16,0),
IF(AA125=5475,VLOOKUP($B125,'Tổng hợp'!$A:$S,17,0),
IF(AA125=7300,VLOOKUP($B125,'Tổng hợp'!$A:$S,18,0),
IF(AA125=10950,VLOOKUP($B125,'Tổng hợp'!$A:$S,19,0),
""))))))))))))))))))</f>
        <v>0.0178054153</v>
      </c>
      <c r="AD125" s="95">
        <f t="shared" si="22"/>
        <v>0.06888520387</v>
      </c>
      <c r="AE125" s="95">
        <f t="shared" si="23"/>
        <v>0.001201772242</v>
      </c>
      <c r="AF125" s="95">
        <f t="shared" si="24"/>
        <v>0.07032509229</v>
      </c>
      <c r="AG125" s="96">
        <f t="shared" si="25"/>
        <v>47832617398</v>
      </c>
      <c r="AH125" s="97">
        <f t="shared" si="26"/>
        <v>51278354122</v>
      </c>
      <c r="AI125" s="96">
        <f t="shared" si="27"/>
        <v>-1392336603</v>
      </c>
      <c r="AJ125" s="9"/>
      <c r="AK125" s="12"/>
    </row>
    <row r="126" ht="16.5" customHeight="1">
      <c r="A126" s="90">
        <v>107.0</v>
      </c>
      <c r="B126" s="91">
        <f>HLOOKUP(B125,VBMA!$A:$A,VLOOKUP(B125,VBMA!A:AF,32,0) +1)</f>
        <v>45573</v>
      </c>
      <c r="C126" s="92">
        <f t="shared" si="1"/>
        <v>45812</v>
      </c>
      <c r="D126" s="92">
        <f t="shared" si="2"/>
        <v>45812</v>
      </c>
      <c r="E126" s="93">
        <f t="shared" si="3"/>
        <v>84</v>
      </c>
      <c r="F126" s="94">
        <f t="shared" si="4"/>
        <v>60</v>
      </c>
      <c r="G126" s="94">
        <f t="shared" si="5"/>
        <v>90</v>
      </c>
      <c r="H126" s="95">
        <f>IF(F126=1,VLOOKUP($B126,'Tổng hợp'!$A:$S,2,0),
IF(F126=7,VLOOKUP($B126,'Tổng hợp'!$A:$S,3,0),
IF(F126=14,VLOOKUP($B126,'Tổng hợp'!$A:$T,4,0),
IF(F126=30,VLOOKUP($B126,'Tổng hợp'!$A:$T,5,0),
IF(F126=60,VLOOKUP($B126,'Tổng hợp'!$A:$T,6,0),
IF(F126=90,VLOOKUP($B126,'Tổng hợp'!$A:$T,7,0),
IF(F126=180,VLOOKUP($B126,'Tổng hợp'!$A:$T,8,0),
IF(F126=270,VLOOKUP($B126,'Tổng hợp'!$A:$T,9,0),
IF(F126=365,VLOOKUP($B126,'Tổng hợp'!$A:$S,10,0),
IF(F126=730,VLOOKUP($B126,'Tổng hợp'!$A:$S,11,0),
IF(F126=1095,VLOOKUP($B126,'Tổng hợp'!$A:$S,12,0),
IF(F126=1460,VLOOKUP($B126,'Tổng hợp'!$A:$S,13,0),
IF(F126=1825,VLOOKUP($B126,'Tổng hợp'!$A:$S,14,0),
IF(F126=2555,VLOOKUP($B126,'Tổng hợp'!$A:$S,15,0),
IF(F126=3650,VLOOKUP($B126,'Tổng hợp'!$A:$S,16,0),
IF(F126=5475,VLOOKUP($B126,'Tổng hợp'!$A:$S,17,0),
IF(F126=7300,VLOOKUP($B126,'Tổng hợp'!$A:$S,18,0),
IF(F126=10950,VLOOKUP($B126,'Tổng hợp'!$A:$S,19,0),
""))))))))))))))))))</f>
        <v>0.01499014596</v>
      </c>
      <c r="I126" s="95">
        <f>IF(G126=1,VLOOKUP($B126,'Tổng hợp'!$A:$S,2,0),
IF(G126=7,VLOOKUP($B126,'Tổng hợp'!$A:$S,3,0),
IF(G126=14,VLOOKUP($B126,'Tổng hợp'!$A:$T,4,0),
IF(G126=30,VLOOKUP($B126,'Tổng hợp'!$A:$T,5,0),
IF(G126=60,VLOOKUP($B126,'Tổng hợp'!$A:$T,6,0),
IF(G126=90,VLOOKUP($B126,'Tổng hợp'!$A:$T,7,0),
IF(G126=180,VLOOKUP($B126,'Tổng hợp'!$A:$T,8,0),
IF(G126=270,VLOOKUP($B126,'Tổng hợp'!$A:$T,9,0),
IF(G126=365,VLOOKUP($B126,'Tổng hợp'!$A:$S,10,0),
IF(G126=730,VLOOKUP($B126,'Tổng hợp'!$A:$S,11,0),
IF(G126=1095,VLOOKUP($B126,'Tổng hợp'!$A:$S,12,0),
IF(G126=1460,VLOOKUP($B126,'Tổng hợp'!$A:$S,13,0),
IF(G126=1825,VLOOKUP($B126,'Tổng hợp'!$A:$S,14,0),
IF(G126=2555,VLOOKUP($B126,'Tổng hợp'!$A:$S,15,0),
IF(G126=3650,VLOOKUP($B126,'Tổng hợp'!$A:$S,16,0),
IF(G126=5475,VLOOKUP($B126,'Tổng hợp'!$A:$S,17,0),
IF(G126=7300,VLOOKUP($B126,'Tổng hợp'!$A:$S,18,0),
IF(G126=10950,VLOOKUP($B126,'Tổng hợp'!$A:$S,19,0),
""))))))))))))))))))</f>
        <v>0.01538274502</v>
      </c>
      <c r="J126" s="95">
        <f t="shared" si="6"/>
        <v>0.06661422521</v>
      </c>
      <c r="K126" s="95">
        <f t="shared" si="7"/>
        <v>0.002643640977</v>
      </c>
      <c r="L126" s="95">
        <f t="shared" si="8"/>
        <v>0.07042656498</v>
      </c>
      <c r="M126" s="96">
        <f t="shared" si="9"/>
        <v>3445608367</v>
      </c>
      <c r="N126" s="92" t="b">
        <f t="shared" si="10"/>
        <v>0</v>
      </c>
      <c r="O126" s="93">
        <f t="shared" si="11"/>
        <v>-45728</v>
      </c>
      <c r="P126" s="94">
        <f t="shared" si="12"/>
        <v>0</v>
      </c>
      <c r="Q126" s="94">
        <f t="shared" si="13"/>
        <v>1</v>
      </c>
      <c r="R126" s="95" t="str">
        <f t="shared" si="14"/>
        <v/>
      </c>
      <c r="S126" s="95">
        <f>IF(Q126=1,VLOOKUP($B126,'Tổng hợp'!$A:$S,2,0),
IF(Q126=7,VLOOKUP($B126,'Tổng hợp'!$A:$S,3,0),
IF(Q126=14,VLOOKUP($B126,'Tổng hợp'!$A:$T,4,0),
IF(Q126=30,VLOOKUP($B126,'Tổng hợp'!$A:$T,5,0),
IF(Q126=60,VLOOKUP($B126,'Tổng hợp'!$A:$T,6,0),
IF(Q126=90,VLOOKUP($B126,'Tổng hợp'!$A:$T,7,0),
IF(Q126=180,VLOOKUP($B126,'Tổng hợp'!$A:$T,8,0),
IF(Q126=270,VLOOKUP($B126,'Tổng hợp'!$A:$T,9,0),
IF(Q126=365,VLOOKUP($B126,'Tổng hợp'!$A:$S,10,0),
IF(Q126=730,VLOOKUP($B126,'Tổng hợp'!$A:$S,11,0),
IF(Q126=1095,VLOOKUP($B126,'Tổng hợp'!$A:$S,12,0),
IF(Q126=1460,VLOOKUP($B126,'Tổng hợp'!$A:$S,13,0),
IF(Q126=1825,VLOOKUP($B126,'Tổng hợp'!$A:$S,14,0),
IF(Q126=2555,VLOOKUP($B126,'Tổng hợp'!$A:$S,15,0),
IF(Q126=3650,VLOOKUP($B126,'Tổng hợp'!$A:$S,16,0),
IF(Q126=5475,VLOOKUP($B126,'Tổng hợp'!$A:$S,17,0),
IF(Q126=7300,VLOOKUP($B126,'Tổng hợp'!$A:$S,18,0),
IF(Q126=10950,VLOOKUP($B126,'Tổng hợp'!$A:$S,19,0),
""))))))))))))))))))</f>
        <v>0.01242040665</v>
      </c>
      <c r="T126" s="95">
        <f t="shared" si="15"/>
        <v>0.05131</v>
      </c>
      <c r="U126" s="95">
        <f t="shared" si="28"/>
        <v>0</v>
      </c>
      <c r="V126" s="95">
        <f t="shared" si="16"/>
        <v>0.07024062831</v>
      </c>
      <c r="W126" s="96">
        <f t="shared" si="17"/>
        <v>0</v>
      </c>
      <c r="X126" s="92">
        <f t="shared" si="18"/>
        <v>45812</v>
      </c>
      <c r="Y126" s="93">
        <f t="shared" si="19"/>
        <v>239</v>
      </c>
      <c r="Z126" s="94">
        <f t="shared" si="20"/>
        <v>180</v>
      </c>
      <c r="AA126" s="94">
        <f t="shared" si="21"/>
        <v>270</v>
      </c>
      <c r="AB126" s="95">
        <f>IF(Z126=1,VLOOKUP($B126,'Tổng hợp'!$A:$S,2,0),
IF(Z126=7,VLOOKUP($B126,'Tổng hợp'!$A:$S,3,0),
IF(Z126=14,VLOOKUP($B126,'Tổng hợp'!$A:$T,4,0),
IF(Z126=30,VLOOKUP($B126,'Tổng hợp'!$A:$T,5,0),
IF(Z126=60,VLOOKUP($B126,'Tổng hợp'!$A:$T,6,0),
IF(Z126=90,VLOOKUP($B126,'Tổng hợp'!$A:$T,7,0),
IF(Z126=180,VLOOKUP($B126,'Tổng hợp'!$A:$T,8,0),
IF(Z126=270,VLOOKUP($B126,'Tổng hợp'!$A:$T,9,0),
IF(Z126=365,VLOOKUP($B126,'Tổng hợp'!$A:$S,10,0),
IF(Z126=730,VLOOKUP($B126,'Tổng hợp'!$A:$S,11,0),
IF(Z126=1095,VLOOKUP($B126,'Tổng hợp'!$A:$S,12,0),
IF(Z126=1460,VLOOKUP($B126,'Tổng hợp'!$A:$S,13,0),
IF(Z126=1825,VLOOKUP($B126,'Tổng hợp'!$A:$S,14,0),
IF(Z126=2555,VLOOKUP($B126,'Tổng hợp'!$A:$S,15,0),
IF(Z126=3650,VLOOKUP($B126,'Tổng hợp'!$A:$S,16,0),
IF(Z126=5475,VLOOKUP($B126,'Tổng hợp'!$A:$S,17,0),
IF(Z126=7300,VLOOKUP($B126,'Tổng hợp'!$A:$S,18,0),
IF(Z126=10950,VLOOKUP($B126,'Tổng hợp'!$A:$S,19,0),
""))))))))))))))))))</f>
        <v>0.01702452291</v>
      </c>
      <c r="AC126" s="95">
        <f>IF(AA126=1,VLOOKUP($B126,'Tổng hợp'!$A:$S,2,0),
IF(AA126=7,VLOOKUP($B126,'Tổng hợp'!$A:$S,3,0),
IF(AA126=14,VLOOKUP($B126,'Tổng hợp'!$A:$T,4,0),
IF(AA126=30,VLOOKUP($B126,'Tổng hợp'!$A:$T,5,0),
IF(AA126=60,VLOOKUP($B126,'Tổng hợp'!$A:$T,6,0),
IF(AA126=90,VLOOKUP($B126,'Tổng hợp'!$A:$T,7,0),
IF(AA126=180,VLOOKUP($B126,'Tổng hợp'!$A:$T,8,0),
IF(AA126=270,VLOOKUP($B126,'Tổng hợp'!$A:$T,9,0),
IF(AA126=365,VLOOKUP($B126,'Tổng hợp'!$A:$S,10,0),
IF(AA126=730,VLOOKUP($B126,'Tổng hợp'!$A:$S,11,0),
IF(AA126=1095,VLOOKUP($B126,'Tổng hợp'!$A:$S,12,0),
IF(AA126=1460,VLOOKUP($B126,'Tổng hợp'!$A:$S,13,0),
IF(AA126=1825,VLOOKUP($B126,'Tổng hợp'!$A:$S,14,0),
IF(AA126=2555,VLOOKUP($B126,'Tổng hợp'!$A:$S,15,0),
IF(AA126=3650,VLOOKUP($B126,'Tổng hợp'!$A:$S,16,0),
IF(AA126=5475,VLOOKUP($B126,'Tổng hợp'!$A:$S,17,0),
IF(AA126=7300,VLOOKUP($B126,'Tổng hợp'!$A:$S,18,0),
IF(AA126=10950,VLOOKUP($B126,'Tổng hợp'!$A:$S,19,0),
""))))))))))))))))))</f>
        <v>0.01773833939</v>
      </c>
      <c r="AD126" s="95">
        <f t="shared" si="22"/>
        <v>0.06880246927</v>
      </c>
      <c r="AE126" s="95">
        <f t="shared" si="23"/>
        <v>-0.0009887985493</v>
      </c>
      <c r="AF126" s="95">
        <f t="shared" si="24"/>
        <v>0.0701712088</v>
      </c>
      <c r="AG126" s="96">
        <f t="shared" si="25"/>
        <v>47828214602</v>
      </c>
      <c r="AH126" s="97">
        <f t="shared" si="26"/>
        <v>51273822970</v>
      </c>
      <c r="AI126" s="96">
        <f t="shared" si="27"/>
        <v>-1396867755</v>
      </c>
      <c r="AJ126" s="9"/>
      <c r="AK126" s="12"/>
    </row>
    <row r="127" ht="16.5" customHeight="1">
      <c r="A127" s="90">
        <v>108.0</v>
      </c>
      <c r="B127" s="91">
        <f>HLOOKUP(B126,VBMA!$A:$A,VLOOKUP(B126,VBMA!A:AF,32,0) +1)</f>
        <v>45572</v>
      </c>
      <c r="C127" s="92">
        <f t="shared" si="1"/>
        <v>45812</v>
      </c>
      <c r="D127" s="92">
        <f t="shared" si="2"/>
        <v>45812</v>
      </c>
      <c r="E127" s="93">
        <f t="shared" si="3"/>
        <v>84</v>
      </c>
      <c r="F127" s="94">
        <f t="shared" si="4"/>
        <v>60</v>
      </c>
      <c r="G127" s="94">
        <f t="shared" si="5"/>
        <v>90</v>
      </c>
      <c r="H127" s="95">
        <f>IF(F127=1,VLOOKUP($B127,'Tổng hợp'!$A:$S,2,0),
IF(F127=7,VLOOKUP($B127,'Tổng hợp'!$A:$S,3,0),
IF(F127=14,VLOOKUP($B127,'Tổng hợp'!$A:$T,4,0),
IF(F127=30,VLOOKUP($B127,'Tổng hợp'!$A:$T,5,0),
IF(F127=60,VLOOKUP($B127,'Tổng hợp'!$A:$T,6,0),
IF(F127=90,VLOOKUP($B127,'Tổng hợp'!$A:$T,7,0),
IF(F127=180,VLOOKUP($B127,'Tổng hợp'!$A:$T,8,0),
IF(F127=270,VLOOKUP($B127,'Tổng hợp'!$A:$T,9,0),
IF(F127=365,VLOOKUP($B127,'Tổng hợp'!$A:$S,10,0),
IF(F127=730,VLOOKUP($B127,'Tổng hợp'!$A:$S,11,0),
IF(F127=1095,VLOOKUP($B127,'Tổng hợp'!$A:$S,12,0),
IF(F127=1460,VLOOKUP($B127,'Tổng hợp'!$A:$S,13,0),
IF(F127=1825,VLOOKUP($B127,'Tổng hợp'!$A:$S,14,0),
IF(F127=2555,VLOOKUP($B127,'Tổng hợp'!$A:$S,15,0),
IF(F127=3650,VLOOKUP($B127,'Tổng hợp'!$A:$S,16,0),
IF(F127=5475,VLOOKUP($B127,'Tổng hợp'!$A:$S,17,0),
IF(F127=7300,VLOOKUP($B127,'Tổng hợp'!$A:$S,18,0),
IF(F127=10950,VLOOKUP($B127,'Tổng hợp'!$A:$S,19,0),
""))))))))))))))))))</f>
        <v>0.01479028992</v>
      </c>
      <c r="I127" s="95">
        <f>IF(G127=1,VLOOKUP($B127,'Tổng hợp'!$A:$S,2,0),
IF(G127=7,VLOOKUP($B127,'Tổng hợp'!$A:$S,3,0),
IF(G127=14,VLOOKUP($B127,'Tổng hợp'!$A:$T,4,0),
IF(G127=30,VLOOKUP($B127,'Tổng hợp'!$A:$T,5,0),
IF(G127=60,VLOOKUP($B127,'Tổng hợp'!$A:$T,6,0),
IF(G127=90,VLOOKUP($B127,'Tổng hợp'!$A:$T,7,0),
IF(G127=180,VLOOKUP($B127,'Tổng hợp'!$A:$T,8,0),
IF(G127=270,VLOOKUP($B127,'Tổng hợp'!$A:$T,9,0),
IF(G127=365,VLOOKUP($B127,'Tổng hợp'!$A:$S,10,0),
IF(G127=730,VLOOKUP($B127,'Tổng hợp'!$A:$S,11,0),
IF(G127=1095,VLOOKUP($B127,'Tổng hợp'!$A:$S,12,0),
IF(G127=1460,VLOOKUP($B127,'Tổng hợp'!$A:$S,13,0),
IF(G127=1825,VLOOKUP($B127,'Tổng hợp'!$A:$S,14,0),
IF(G127=2555,VLOOKUP($B127,'Tổng hợp'!$A:$S,15,0),
IF(G127=3650,VLOOKUP($B127,'Tổng hợp'!$A:$S,16,0),
IF(G127=5475,VLOOKUP($B127,'Tổng hợp'!$A:$S,17,0),
IF(G127=7300,VLOOKUP($B127,'Tổng hợp'!$A:$S,18,0),
IF(G127=10950,VLOOKUP($B127,'Tổng hợp'!$A:$S,19,0),
""))))))))))))))))))</f>
        <v>0.01521286963</v>
      </c>
      <c r="J127" s="95">
        <f t="shared" si="6"/>
        <v>0.06643835369</v>
      </c>
      <c r="K127" s="95">
        <f t="shared" si="7"/>
        <v>-0.004263349115</v>
      </c>
      <c r="L127" s="95">
        <f t="shared" si="8"/>
        <v>0.06994180543</v>
      </c>
      <c r="M127" s="96">
        <f t="shared" si="9"/>
        <v>3445967573</v>
      </c>
      <c r="N127" s="92" t="b">
        <f t="shared" si="10"/>
        <v>0</v>
      </c>
      <c r="O127" s="93">
        <f t="shared" si="11"/>
        <v>-45728</v>
      </c>
      <c r="P127" s="94">
        <f t="shared" si="12"/>
        <v>0</v>
      </c>
      <c r="Q127" s="94">
        <f t="shared" si="13"/>
        <v>1</v>
      </c>
      <c r="R127" s="95" t="str">
        <f t="shared" si="14"/>
        <v/>
      </c>
      <c r="S127" s="95">
        <f>IF(Q127=1,VLOOKUP($B127,'Tổng hợp'!$A:$S,2,0),
IF(Q127=7,VLOOKUP($B127,'Tổng hợp'!$A:$S,3,0),
IF(Q127=14,VLOOKUP($B127,'Tổng hợp'!$A:$T,4,0),
IF(Q127=30,VLOOKUP($B127,'Tổng hợp'!$A:$T,5,0),
IF(Q127=60,VLOOKUP($B127,'Tổng hợp'!$A:$T,6,0),
IF(Q127=90,VLOOKUP($B127,'Tổng hợp'!$A:$T,7,0),
IF(Q127=180,VLOOKUP($B127,'Tổng hợp'!$A:$T,8,0),
IF(Q127=270,VLOOKUP($B127,'Tổng hợp'!$A:$T,9,0),
IF(Q127=365,VLOOKUP($B127,'Tổng hợp'!$A:$S,10,0),
IF(Q127=730,VLOOKUP($B127,'Tổng hợp'!$A:$S,11,0),
IF(Q127=1095,VLOOKUP($B127,'Tổng hợp'!$A:$S,12,0),
IF(Q127=1460,VLOOKUP($B127,'Tổng hợp'!$A:$S,13,0),
IF(Q127=1825,VLOOKUP($B127,'Tổng hợp'!$A:$S,14,0),
IF(Q127=2555,VLOOKUP($B127,'Tổng hợp'!$A:$S,15,0),
IF(Q127=3650,VLOOKUP($B127,'Tổng hợp'!$A:$S,16,0),
IF(Q127=5475,VLOOKUP($B127,'Tổng hợp'!$A:$S,17,0),
IF(Q127=7300,VLOOKUP($B127,'Tổng hợp'!$A:$S,18,0),
IF(Q127=10950,VLOOKUP($B127,'Tổng hợp'!$A:$S,19,0),
""))))))))))))))))))</f>
        <v>0.01253653146</v>
      </c>
      <c r="T127" s="95">
        <f t="shared" si="15"/>
        <v>0.05131</v>
      </c>
      <c r="U127" s="95">
        <f t="shared" si="28"/>
        <v>0</v>
      </c>
      <c r="V127" s="95">
        <f t="shared" si="16"/>
        <v>0.07024062831</v>
      </c>
      <c r="W127" s="96">
        <f t="shared" si="17"/>
        <v>0</v>
      </c>
      <c r="X127" s="92">
        <f t="shared" si="18"/>
        <v>45812</v>
      </c>
      <c r="Y127" s="93">
        <f t="shared" si="19"/>
        <v>240</v>
      </c>
      <c r="Z127" s="94">
        <f t="shared" si="20"/>
        <v>180</v>
      </c>
      <c r="AA127" s="94">
        <f t="shared" si="21"/>
        <v>270</v>
      </c>
      <c r="AB127" s="95">
        <f>IF(Z127=1,VLOOKUP($B127,'Tổng hợp'!$A:$S,2,0),
IF(Z127=7,VLOOKUP($B127,'Tổng hợp'!$A:$S,3,0),
IF(Z127=14,VLOOKUP($B127,'Tổng hợp'!$A:$T,4,0),
IF(Z127=30,VLOOKUP($B127,'Tổng hợp'!$A:$T,5,0),
IF(Z127=60,VLOOKUP($B127,'Tổng hợp'!$A:$T,6,0),
IF(Z127=90,VLOOKUP($B127,'Tổng hợp'!$A:$T,7,0),
IF(Z127=180,VLOOKUP($B127,'Tổng hợp'!$A:$T,8,0),
IF(Z127=270,VLOOKUP($B127,'Tổng hợp'!$A:$T,9,0),
IF(Z127=365,VLOOKUP($B127,'Tổng hợp'!$A:$S,10,0),
IF(Z127=730,VLOOKUP($B127,'Tổng hợp'!$A:$S,11,0),
IF(Z127=1095,VLOOKUP($B127,'Tổng hợp'!$A:$S,12,0),
IF(Z127=1460,VLOOKUP($B127,'Tổng hợp'!$A:$S,13,0),
IF(Z127=1825,VLOOKUP($B127,'Tổng hợp'!$A:$S,14,0),
IF(Z127=2555,VLOOKUP($B127,'Tổng hợp'!$A:$S,15,0),
IF(Z127=3650,VLOOKUP($B127,'Tổng hợp'!$A:$S,16,0),
IF(Z127=5475,VLOOKUP($B127,'Tổng hợp'!$A:$S,17,0),
IF(Z127=7300,VLOOKUP($B127,'Tổng hợp'!$A:$S,18,0),
IF(Z127=10950,VLOOKUP($B127,'Tổng hợp'!$A:$S,19,0),
""))))))))))))))))))</f>
        <v>0.01711447833</v>
      </c>
      <c r="AC127" s="95">
        <f>IF(AA127=1,VLOOKUP($B127,'Tổng hợp'!$A:$S,2,0),
IF(AA127=7,VLOOKUP($B127,'Tổng hợp'!$A:$S,3,0),
IF(AA127=14,VLOOKUP($B127,'Tổng hợp'!$A:$T,4,0),
IF(AA127=30,VLOOKUP($B127,'Tổng hợp'!$A:$T,5,0),
IF(AA127=60,VLOOKUP($B127,'Tổng hợp'!$A:$T,6,0),
IF(AA127=90,VLOOKUP($B127,'Tổng hợp'!$A:$T,7,0),
IF(AA127=180,VLOOKUP($B127,'Tổng hợp'!$A:$T,8,0),
IF(AA127=270,VLOOKUP($B127,'Tổng hợp'!$A:$T,9,0),
IF(AA127=365,VLOOKUP($B127,'Tổng hợp'!$A:$S,10,0),
IF(AA127=730,VLOOKUP($B127,'Tổng hợp'!$A:$S,11,0),
IF(AA127=1095,VLOOKUP($B127,'Tổng hợp'!$A:$S,12,0),
IF(AA127=1460,VLOOKUP($B127,'Tổng hợp'!$A:$S,13,0),
IF(AA127=1825,VLOOKUP($B127,'Tổng hợp'!$A:$S,14,0),
IF(AA127=2555,VLOOKUP($B127,'Tổng hợp'!$A:$S,15,0),
IF(AA127=3650,VLOOKUP($B127,'Tổng hợp'!$A:$S,16,0),
IF(AA127=5475,VLOOKUP($B127,'Tổng hợp'!$A:$S,17,0),
IF(AA127=7300,VLOOKUP($B127,'Tổng hợp'!$A:$S,18,0),
IF(AA127=10950,VLOOKUP($B127,'Tổng hợp'!$A:$S,19,0),
""))))))))))))))))))</f>
        <v>0.01778356288</v>
      </c>
      <c r="AD127" s="95">
        <f t="shared" si="22"/>
        <v>0.0688705347</v>
      </c>
      <c r="AE127" s="95">
        <f t="shared" si="23"/>
        <v>0.000397641939</v>
      </c>
      <c r="AF127" s="95">
        <f t="shared" si="24"/>
        <v>0.07026856448</v>
      </c>
      <c r="AG127" s="96">
        <f t="shared" si="25"/>
        <v>47816468526</v>
      </c>
      <c r="AH127" s="97">
        <f t="shared" si="26"/>
        <v>51262436098</v>
      </c>
      <c r="AI127" s="96">
        <f t="shared" si="27"/>
        <v>-1408254627</v>
      </c>
      <c r="AJ127" s="9"/>
      <c r="AK127" s="12"/>
    </row>
    <row r="128" ht="16.5" customHeight="1">
      <c r="A128" s="90">
        <v>109.0</v>
      </c>
      <c r="B128" s="91">
        <f>HLOOKUP(B127,VBMA!$A:$A,VLOOKUP(B127,VBMA!A:AF,32,0) +1)</f>
        <v>45569</v>
      </c>
      <c r="C128" s="92">
        <f t="shared" si="1"/>
        <v>45812</v>
      </c>
      <c r="D128" s="92">
        <f t="shared" si="2"/>
        <v>45812</v>
      </c>
      <c r="E128" s="93">
        <f t="shared" si="3"/>
        <v>84</v>
      </c>
      <c r="F128" s="94">
        <f t="shared" si="4"/>
        <v>60</v>
      </c>
      <c r="G128" s="94">
        <f t="shared" si="5"/>
        <v>90</v>
      </c>
      <c r="H128" s="95">
        <f>IF(F128=1,VLOOKUP($B128,'Tổng hợp'!$A:$S,2,0),
IF(F128=7,VLOOKUP($B128,'Tổng hợp'!$A:$S,3,0),
IF(F128=14,VLOOKUP($B128,'Tổng hợp'!$A:$T,4,0),
IF(F128=30,VLOOKUP($B128,'Tổng hợp'!$A:$T,5,0),
IF(F128=60,VLOOKUP($B128,'Tổng hợp'!$A:$T,6,0),
IF(F128=90,VLOOKUP($B128,'Tổng hợp'!$A:$T,7,0),
IF(F128=180,VLOOKUP($B128,'Tổng hợp'!$A:$T,8,0),
IF(F128=270,VLOOKUP($B128,'Tổng hợp'!$A:$T,9,0),
IF(F128=365,VLOOKUP($B128,'Tổng hợp'!$A:$S,10,0),
IF(F128=730,VLOOKUP($B128,'Tổng hợp'!$A:$S,11,0),
IF(F128=1095,VLOOKUP($B128,'Tổng hợp'!$A:$S,12,0),
IF(F128=1460,VLOOKUP($B128,'Tổng hợp'!$A:$S,13,0),
IF(F128=1825,VLOOKUP($B128,'Tổng hợp'!$A:$S,14,0),
IF(F128=2555,VLOOKUP($B128,'Tổng hợp'!$A:$S,15,0),
IF(F128=3650,VLOOKUP($B128,'Tổng hợp'!$A:$S,16,0),
IF(F128=5475,VLOOKUP($B128,'Tổng hợp'!$A:$S,17,0),
IF(F128=7300,VLOOKUP($B128,'Tổng hợp'!$A:$S,18,0),
IF(F128=10950,VLOOKUP($B128,'Tổng hợp'!$A:$S,19,0),
""))))))))))))))))))</f>
        <v>0.01527081183</v>
      </c>
      <c r="I128" s="95">
        <f>IF(G128=1,VLOOKUP($B128,'Tổng hợp'!$A:$S,2,0),
IF(G128=7,VLOOKUP($B128,'Tổng hợp'!$A:$S,3,0),
IF(G128=14,VLOOKUP($B128,'Tổng hợp'!$A:$T,4,0),
IF(G128=30,VLOOKUP($B128,'Tổng hợp'!$A:$T,5,0),
IF(G128=60,VLOOKUP($B128,'Tổng hợp'!$A:$T,6,0),
IF(G128=90,VLOOKUP($B128,'Tổng hợp'!$A:$T,7,0),
IF(G128=180,VLOOKUP($B128,'Tổng hợp'!$A:$T,8,0),
IF(G128=270,VLOOKUP($B128,'Tổng hợp'!$A:$T,9,0),
IF(G128=365,VLOOKUP($B128,'Tổng hợp'!$A:$S,10,0),
IF(G128=730,VLOOKUP($B128,'Tổng hợp'!$A:$S,11,0),
IF(G128=1095,VLOOKUP($B128,'Tổng hợp'!$A:$S,12,0),
IF(G128=1460,VLOOKUP($B128,'Tổng hợp'!$A:$S,13,0),
IF(G128=1825,VLOOKUP($B128,'Tổng hợp'!$A:$S,14,0),
IF(G128=2555,VLOOKUP($B128,'Tổng hợp'!$A:$S,15,0),
IF(G128=3650,VLOOKUP($B128,'Tổng hợp'!$A:$S,16,0),
IF(G128=5475,VLOOKUP($B128,'Tổng hợp'!$A:$S,17,0),
IF(G128=7300,VLOOKUP($B128,'Tổng hợp'!$A:$S,18,0),
IF(G128=10950,VLOOKUP($B128,'Tổng hợp'!$A:$S,19,0),
""))))))))))))))))))</f>
        <v>0.01544755734</v>
      </c>
      <c r="J128" s="95">
        <f t="shared" si="6"/>
        <v>0.06672220824</v>
      </c>
      <c r="K128" s="95">
        <f t="shared" si="7"/>
        <v>-0.001692873612</v>
      </c>
      <c r="L128" s="95">
        <f t="shared" si="8"/>
        <v>0.07012182039</v>
      </c>
      <c r="M128" s="96">
        <f t="shared" si="9"/>
        <v>3445834159</v>
      </c>
      <c r="N128" s="92" t="b">
        <f t="shared" si="10"/>
        <v>0</v>
      </c>
      <c r="O128" s="93">
        <f t="shared" si="11"/>
        <v>-45728</v>
      </c>
      <c r="P128" s="94">
        <f t="shared" si="12"/>
        <v>0</v>
      </c>
      <c r="Q128" s="94">
        <f t="shared" si="13"/>
        <v>1</v>
      </c>
      <c r="R128" s="95" t="str">
        <f t="shared" si="14"/>
        <v/>
      </c>
      <c r="S128" s="95">
        <f>IF(Q128=1,VLOOKUP($B128,'Tổng hợp'!$A:$S,2,0),
IF(Q128=7,VLOOKUP($B128,'Tổng hợp'!$A:$S,3,0),
IF(Q128=14,VLOOKUP($B128,'Tổng hợp'!$A:$T,4,0),
IF(Q128=30,VLOOKUP($B128,'Tổng hợp'!$A:$T,5,0),
IF(Q128=60,VLOOKUP($B128,'Tổng hợp'!$A:$T,6,0),
IF(Q128=90,VLOOKUP($B128,'Tổng hợp'!$A:$T,7,0),
IF(Q128=180,VLOOKUP($B128,'Tổng hợp'!$A:$T,8,0),
IF(Q128=270,VLOOKUP($B128,'Tổng hợp'!$A:$T,9,0),
IF(Q128=365,VLOOKUP($B128,'Tổng hợp'!$A:$S,10,0),
IF(Q128=730,VLOOKUP($B128,'Tổng hợp'!$A:$S,11,0),
IF(Q128=1095,VLOOKUP($B128,'Tổng hợp'!$A:$S,12,0),
IF(Q128=1460,VLOOKUP($B128,'Tổng hợp'!$A:$S,13,0),
IF(Q128=1825,VLOOKUP($B128,'Tổng hợp'!$A:$S,14,0),
IF(Q128=2555,VLOOKUP($B128,'Tổng hợp'!$A:$S,15,0),
IF(Q128=3650,VLOOKUP($B128,'Tổng hợp'!$A:$S,16,0),
IF(Q128=5475,VLOOKUP($B128,'Tổng hợp'!$A:$S,17,0),
IF(Q128=7300,VLOOKUP($B128,'Tổng hợp'!$A:$S,18,0),
IF(Q128=10950,VLOOKUP($B128,'Tổng hợp'!$A:$S,19,0),
""))))))))))))))))))</f>
        <v>0.01314986575</v>
      </c>
      <c r="T128" s="95">
        <f t="shared" si="15"/>
        <v>0.05131</v>
      </c>
      <c r="U128" s="95">
        <f t="shared" si="28"/>
        <v>0</v>
      </c>
      <c r="V128" s="95">
        <f t="shared" si="16"/>
        <v>0.07024062831</v>
      </c>
      <c r="W128" s="96">
        <f t="shared" si="17"/>
        <v>0</v>
      </c>
      <c r="X128" s="92">
        <f t="shared" si="18"/>
        <v>45812</v>
      </c>
      <c r="Y128" s="93">
        <f t="shared" si="19"/>
        <v>243</v>
      </c>
      <c r="Z128" s="94">
        <f t="shared" si="20"/>
        <v>180</v>
      </c>
      <c r="AA128" s="94">
        <f t="shared" si="21"/>
        <v>270</v>
      </c>
      <c r="AB128" s="95">
        <f>IF(Z128=1,VLOOKUP($B128,'Tổng hợp'!$A:$S,2,0),
IF(Z128=7,VLOOKUP($B128,'Tổng hợp'!$A:$S,3,0),
IF(Z128=14,VLOOKUP($B128,'Tổng hợp'!$A:$T,4,0),
IF(Z128=30,VLOOKUP($B128,'Tổng hợp'!$A:$T,5,0),
IF(Z128=60,VLOOKUP($B128,'Tổng hợp'!$A:$T,6,0),
IF(Z128=90,VLOOKUP($B128,'Tổng hợp'!$A:$T,7,0),
IF(Z128=180,VLOOKUP($B128,'Tổng hợp'!$A:$T,8,0),
IF(Z128=270,VLOOKUP($B128,'Tổng hợp'!$A:$T,9,0),
IF(Z128=365,VLOOKUP($B128,'Tổng hợp'!$A:$S,10,0),
IF(Z128=730,VLOOKUP($B128,'Tổng hợp'!$A:$S,11,0),
IF(Z128=1095,VLOOKUP($B128,'Tổng hợp'!$A:$S,12,0),
IF(Z128=1460,VLOOKUP($B128,'Tổng hợp'!$A:$S,13,0),
IF(Z128=1825,VLOOKUP($B128,'Tổng hợp'!$A:$S,14,0),
IF(Z128=2555,VLOOKUP($B128,'Tổng hợp'!$A:$S,15,0),
IF(Z128=3650,VLOOKUP($B128,'Tổng hợp'!$A:$S,16,0),
IF(Z128=5475,VLOOKUP($B128,'Tổng hợp'!$A:$S,17,0),
IF(Z128=7300,VLOOKUP($B128,'Tổng hợp'!$A:$S,18,0),
IF(Z128=10950,VLOOKUP($B128,'Tổng hợp'!$A:$S,19,0),
""))))))))))))))))))</f>
        <v>0.01703826691</v>
      </c>
      <c r="AC128" s="95">
        <f>IF(AA128=1,VLOOKUP($B128,'Tổng hợp'!$A:$S,2,0),
IF(AA128=7,VLOOKUP($B128,'Tổng hợp'!$A:$S,3,0),
IF(AA128=14,VLOOKUP($B128,'Tổng hợp'!$A:$T,4,0),
IF(AA128=30,VLOOKUP($B128,'Tổng hợp'!$A:$T,5,0),
IF(AA128=60,VLOOKUP($B128,'Tổng hợp'!$A:$T,6,0),
IF(AA128=90,VLOOKUP($B128,'Tổng hợp'!$A:$T,7,0),
IF(AA128=180,VLOOKUP($B128,'Tổng hợp'!$A:$T,8,0),
IF(AA128=270,VLOOKUP($B128,'Tổng hợp'!$A:$T,9,0),
IF(AA128=365,VLOOKUP($B128,'Tổng hợp'!$A:$S,10,0),
IF(AA128=730,VLOOKUP($B128,'Tổng hợp'!$A:$S,11,0),
IF(AA128=1095,VLOOKUP($B128,'Tổng hợp'!$A:$S,12,0),
IF(AA128=1460,VLOOKUP($B128,'Tổng hợp'!$A:$S,13,0),
IF(AA128=1825,VLOOKUP($B128,'Tổng hợp'!$A:$S,14,0),
IF(AA128=2555,VLOOKUP($B128,'Tổng hợp'!$A:$S,15,0),
IF(AA128=3650,VLOOKUP($B128,'Tổng hợp'!$A:$S,16,0),
IF(AA128=5475,VLOOKUP($B128,'Tổng hợp'!$A:$S,17,0),
IF(AA128=7300,VLOOKUP($B128,'Tổng hợp'!$A:$S,18,0),
IF(AA128=10950,VLOOKUP($B128,'Tổng hợp'!$A:$S,19,0),
""))))))))))))))))))</f>
        <v>0.01774524894</v>
      </c>
      <c r="AD128" s="95">
        <f t="shared" si="22"/>
        <v>0.06884315433</v>
      </c>
      <c r="AE128" s="95">
        <f t="shared" si="23"/>
        <v>-0.001309599462</v>
      </c>
      <c r="AF128" s="95">
        <f t="shared" si="24"/>
        <v>0.07014870143</v>
      </c>
      <c r="AG128" s="96">
        <f t="shared" si="25"/>
        <v>47793350215</v>
      </c>
      <c r="AH128" s="97">
        <f t="shared" si="26"/>
        <v>51239184374</v>
      </c>
      <c r="AI128" s="96">
        <f t="shared" si="27"/>
        <v>-1431506351</v>
      </c>
      <c r="AJ128" s="9"/>
      <c r="AK128" s="12"/>
    </row>
    <row r="129" ht="16.5" customHeight="1">
      <c r="A129" s="90">
        <v>110.0</v>
      </c>
      <c r="B129" s="91">
        <f>HLOOKUP(B128,VBMA!$A:$A,VLOOKUP(B128,VBMA!A:AF,32,0) +1)</f>
        <v>45568</v>
      </c>
      <c r="C129" s="92">
        <f t="shared" si="1"/>
        <v>45812</v>
      </c>
      <c r="D129" s="92">
        <f t="shared" si="2"/>
        <v>45812</v>
      </c>
      <c r="E129" s="93">
        <f t="shared" si="3"/>
        <v>84</v>
      </c>
      <c r="F129" s="94">
        <f t="shared" si="4"/>
        <v>60</v>
      </c>
      <c r="G129" s="94">
        <f t="shared" si="5"/>
        <v>90</v>
      </c>
      <c r="H129" s="95">
        <f>IF(F129=1,VLOOKUP($B129,'Tổng hợp'!$A:$S,2,0),
IF(F129=7,VLOOKUP($B129,'Tổng hợp'!$A:$S,3,0),
IF(F129=14,VLOOKUP($B129,'Tổng hợp'!$A:$T,4,0),
IF(F129=30,VLOOKUP($B129,'Tổng hợp'!$A:$T,5,0),
IF(F129=60,VLOOKUP($B129,'Tổng hợp'!$A:$T,6,0),
IF(F129=90,VLOOKUP($B129,'Tổng hợp'!$A:$T,7,0),
IF(F129=180,VLOOKUP($B129,'Tổng hợp'!$A:$T,8,0),
IF(F129=270,VLOOKUP($B129,'Tổng hợp'!$A:$T,9,0),
IF(F129=365,VLOOKUP($B129,'Tổng hợp'!$A:$S,10,0),
IF(F129=730,VLOOKUP($B129,'Tổng hợp'!$A:$S,11,0),
IF(F129=1095,VLOOKUP($B129,'Tổng hợp'!$A:$S,12,0),
IF(F129=1460,VLOOKUP($B129,'Tổng hợp'!$A:$S,13,0),
IF(F129=1825,VLOOKUP($B129,'Tổng hợp'!$A:$S,14,0),
IF(F129=2555,VLOOKUP($B129,'Tổng hợp'!$A:$S,15,0),
IF(F129=3650,VLOOKUP($B129,'Tổng hợp'!$A:$S,16,0),
IF(F129=5475,VLOOKUP($B129,'Tổng hợp'!$A:$S,17,0),
IF(F129=7300,VLOOKUP($B129,'Tổng hợp'!$A:$S,18,0),
IF(F129=10950,VLOOKUP($B129,'Tổng hợp'!$A:$S,19,0),
""))))))))))))))))))</f>
        <v>0.01544006958</v>
      </c>
      <c r="I129" s="95">
        <f>IF(G129=1,VLOOKUP($B129,'Tổng hợp'!$A:$S,2,0),
IF(G129=7,VLOOKUP($B129,'Tổng hợp'!$A:$S,3,0),
IF(G129=14,VLOOKUP($B129,'Tổng hợp'!$A:$T,4,0),
IF(G129=30,VLOOKUP($B129,'Tổng hợp'!$A:$T,5,0),
IF(G129=60,VLOOKUP($B129,'Tổng hợp'!$A:$T,6,0),
IF(G129=90,VLOOKUP($B129,'Tổng hợp'!$A:$T,7,0),
IF(G129=180,VLOOKUP($B129,'Tổng hợp'!$A:$T,8,0),
IF(G129=270,VLOOKUP($B129,'Tổng hợp'!$A:$T,9,0),
IF(G129=365,VLOOKUP($B129,'Tổng hợp'!$A:$S,10,0),
IF(G129=730,VLOOKUP($B129,'Tổng hợp'!$A:$S,11,0),
IF(G129=1095,VLOOKUP($B129,'Tổng hợp'!$A:$S,12,0),
IF(G129=1460,VLOOKUP($B129,'Tổng hợp'!$A:$S,13,0),
IF(G129=1825,VLOOKUP($B129,'Tổng hợp'!$A:$S,14,0),
IF(G129=2555,VLOOKUP($B129,'Tổng hợp'!$A:$S,15,0),
IF(G129=3650,VLOOKUP($B129,'Tổng hợp'!$A:$S,16,0),
IF(G129=5475,VLOOKUP($B129,'Tổng hợp'!$A:$S,17,0),
IF(G129=7300,VLOOKUP($B129,'Tổng hợp'!$A:$S,18,0),
IF(G129=10950,VLOOKUP($B129,'Tổng hợp'!$A:$S,19,0),
""))))))))))))))))))</f>
        <v>0.01554655281</v>
      </c>
      <c r="J129" s="95">
        <f t="shared" si="6"/>
        <v>0.06683525617</v>
      </c>
      <c r="K129" s="95">
        <f t="shared" si="7"/>
        <v>0.005358994047</v>
      </c>
      <c r="L129" s="95">
        <f t="shared" si="8"/>
        <v>0.07061805784</v>
      </c>
      <c r="M129" s="96">
        <f t="shared" si="9"/>
        <v>3445466527</v>
      </c>
      <c r="N129" s="92" t="b">
        <f t="shared" si="10"/>
        <v>0</v>
      </c>
      <c r="O129" s="93">
        <f t="shared" si="11"/>
        <v>-45728</v>
      </c>
      <c r="P129" s="94">
        <f t="shared" si="12"/>
        <v>0</v>
      </c>
      <c r="Q129" s="94">
        <f t="shared" si="13"/>
        <v>1</v>
      </c>
      <c r="R129" s="95" t="str">
        <f t="shared" si="14"/>
        <v/>
      </c>
      <c r="S129" s="95">
        <f>IF(Q129=1,VLOOKUP($B129,'Tổng hợp'!$A:$S,2,0),
IF(Q129=7,VLOOKUP($B129,'Tổng hợp'!$A:$S,3,0),
IF(Q129=14,VLOOKUP($B129,'Tổng hợp'!$A:$T,4,0),
IF(Q129=30,VLOOKUP($B129,'Tổng hợp'!$A:$T,5,0),
IF(Q129=60,VLOOKUP($B129,'Tổng hợp'!$A:$T,6,0),
IF(Q129=90,VLOOKUP($B129,'Tổng hợp'!$A:$T,7,0),
IF(Q129=180,VLOOKUP($B129,'Tổng hợp'!$A:$T,8,0),
IF(Q129=270,VLOOKUP($B129,'Tổng hợp'!$A:$T,9,0),
IF(Q129=365,VLOOKUP($B129,'Tổng hợp'!$A:$S,10,0),
IF(Q129=730,VLOOKUP($B129,'Tổng hợp'!$A:$S,11,0),
IF(Q129=1095,VLOOKUP($B129,'Tổng hợp'!$A:$S,12,0),
IF(Q129=1460,VLOOKUP($B129,'Tổng hợp'!$A:$S,13,0),
IF(Q129=1825,VLOOKUP($B129,'Tổng hợp'!$A:$S,14,0),
IF(Q129=2555,VLOOKUP($B129,'Tổng hợp'!$A:$S,15,0),
IF(Q129=3650,VLOOKUP($B129,'Tổng hợp'!$A:$S,16,0),
IF(Q129=5475,VLOOKUP($B129,'Tổng hợp'!$A:$S,17,0),
IF(Q129=7300,VLOOKUP($B129,'Tổng hợp'!$A:$S,18,0),
IF(Q129=10950,VLOOKUP($B129,'Tổng hợp'!$A:$S,19,0),
""))))))))))))))))))</f>
        <v>0.01419776513</v>
      </c>
      <c r="T129" s="95">
        <f t="shared" si="15"/>
        <v>0.05131</v>
      </c>
      <c r="U129" s="95">
        <f t="shared" si="28"/>
        <v>0</v>
      </c>
      <c r="V129" s="95">
        <f t="shared" si="16"/>
        <v>0.07024062831</v>
      </c>
      <c r="W129" s="96">
        <f t="shared" si="17"/>
        <v>0</v>
      </c>
      <c r="X129" s="92">
        <f t="shared" si="18"/>
        <v>45812</v>
      </c>
      <c r="Y129" s="93">
        <f t="shared" si="19"/>
        <v>244</v>
      </c>
      <c r="Z129" s="94">
        <f t="shared" si="20"/>
        <v>180</v>
      </c>
      <c r="AA129" s="94">
        <f t="shared" si="21"/>
        <v>270</v>
      </c>
      <c r="AB129" s="95">
        <f>IF(Z129=1,VLOOKUP($B129,'Tổng hợp'!$A:$S,2,0),
IF(Z129=7,VLOOKUP($B129,'Tổng hợp'!$A:$S,3,0),
IF(Z129=14,VLOOKUP($B129,'Tổng hợp'!$A:$T,4,0),
IF(Z129=30,VLOOKUP($B129,'Tổng hợp'!$A:$T,5,0),
IF(Z129=60,VLOOKUP($B129,'Tổng hợp'!$A:$T,6,0),
IF(Z129=90,VLOOKUP($B129,'Tổng hợp'!$A:$T,7,0),
IF(Z129=180,VLOOKUP($B129,'Tổng hợp'!$A:$T,8,0),
IF(Z129=270,VLOOKUP($B129,'Tổng hợp'!$A:$T,9,0),
IF(Z129=365,VLOOKUP($B129,'Tổng hợp'!$A:$S,10,0),
IF(Z129=730,VLOOKUP($B129,'Tổng hợp'!$A:$S,11,0),
IF(Z129=1095,VLOOKUP($B129,'Tổng hợp'!$A:$S,12,0),
IF(Z129=1460,VLOOKUP($B129,'Tổng hợp'!$A:$S,13,0),
IF(Z129=1825,VLOOKUP($B129,'Tổng hợp'!$A:$S,14,0),
IF(Z129=2555,VLOOKUP($B129,'Tổng hợp'!$A:$S,15,0),
IF(Z129=3650,VLOOKUP($B129,'Tổng hợp'!$A:$S,16,0),
IF(Z129=5475,VLOOKUP($B129,'Tổng hợp'!$A:$S,17,0),
IF(Z129=7300,VLOOKUP($B129,'Tổng hợp'!$A:$S,18,0),
IF(Z129=10950,VLOOKUP($B129,'Tổng hợp'!$A:$S,19,0),
""))))))))))))))))))</f>
        <v>0.01714380139</v>
      </c>
      <c r="AC129" s="95">
        <f>IF(AA129=1,VLOOKUP($B129,'Tổng hợp'!$A:$S,2,0),
IF(AA129=7,VLOOKUP($B129,'Tổng hợp'!$A:$S,3,0),
IF(AA129=14,VLOOKUP($B129,'Tổng hợp'!$A:$T,4,0),
IF(AA129=30,VLOOKUP($B129,'Tổng hợp'!$A:$T,5,0),
IF(AA129=60,VLOOKUP($B129,'Tổng hợp'!$A:$T,6,0),
IF(AA129=90,VLOOKUP($B129,'Tổng hợp'!$A:$T,7,0),
IF(AA129=180,VLOOKUP($B129,'Tổng hợp'!$A:$T,8,0),
IF(AA129=270,VLOOKUP($B129,'Tổng hợp'!$A:$T,9,0),
IF(AA129=365,VLOOKUP($B129,'Tổng hợp'!$A:$S,10,0),
IF(AA129=730,VLOOKUP($B129,'Tổng hợp'!$A:$S,11,0),
IF(AA129=1095,VLOOKUP($B129,'Tổng hợp'!$A:$S,12,0),
IF(AA129=1460,VLOOKUP($B129,'Tổng hợp'!$A:$S,13,0),
IF(AA129=1825,VLOOKUP($B129,'Tổng hợp'!$A:$S,14,0),
IF(AA129=2555,VLOOKUP($B129,'Tổng hợp'!$A:$S,15,0),
IF(AA129=3650,VLOOKUP($B129,'Tổng hợp'!$A:$S,16,0),
IF(AA129=5475,VLOOKUP($B129,'Tổng hợp'!$A:$S,17,0),
IF(AA129=7300,VLOOKUP($B129,'Tổng hợp'!$A:$S,18,0),
IF(AA129=10950,VLOOKUP($B129,'Tổng hợp'!$A:$S,19,0),
""))))))))))))))))))</f>
        <v>0.01781819524</v>
      </c>
      <c r="AD129" s="95">
        <f t="shared" si="22"/>
        <v>0.06893337035</v>
      </c>
      <c r="AE129" s="95">
        <f t="shared" si="23"/>
        <v>0.00288265096</v>
      </c>
      <c r="AF129" s="95">
        <f t="shared" si="24"/>
        <v>0.07044339964</v>
      </c>
      <c r="AG129" s="96">
        <f t="shared" si="25"/>
        <v>47775678947</v>
      </c>
      <c r="AH129" s="97">
        <f t="shared" si="26"/>
        <v>51221145474</v>
      </c>
      <c r="AI129" s="96">
        <f t="shared" si="27"/>
        <v>-1449545251</v>
      </c>
      <c r="AJ129" s="9"/>
      <c r="AK129" s="12"/>
    </row>
    <row r="130" ht="16.5" customHeight="1">
      <c r="A130" s="90">
        <v>111.0</v>
      </c>
      <c r="B130" s="91">
        <f>HLOOKUP(B129,VBMA!$A:$A,VLOOKUP(B129,VBMA!A:AF,32,0) +1)</f>
        <v>45567</v>
      </c>
      <c r="C130" s="92">
        <f t="shared" si="1"/>
        <v>45812</v>
      </c>
      <c r="D130" s="92">
        <f t="shared" si="2"/>
        <v>45812</v>
      </c>
      <c r="E130" s="93">
        <f t="shared" si="3"/>
        <v>84</v>
      </c>
      <c r="F130" s="94">
        <f t="shared" si="4"/>
        <v>60</v>
      </c>
      <c r="G130" s="94">
        <f t="shared" si="5"/>
        <v>90</v>
      </c>
      <c r="H130" s="95">
        <f>IF(F130=1,VLOOKUP($B130,'Tổng hợp'!$A:$S,2,0),
IF(F130=7,VLOOKUP($B130,'Tổng hợp'!$A:$S,3,0),
IF(F130=14,VLOOKUP($B130,'Tổng hợp'!$A:$T,4,0),
IF(F130=30,VLOOKUP($B130,'Tổng hợp'!$A:$T,5,0),
IF(F130=60,VLOOKUP($B130,'Tổng hợp'!$A:$T,6,0),
IF(F130=90,VLOOKUP($B130,'Tổng hợp'!$A:$T,7,0),
IF(F130=180,VLOOKUP($B130,'Tổng hợp'!$A:$T,8,0),
IF(F130=270,VLOOKUP($B130,'Tổng hợp'!$A:$T,9,0),
IF(F130=365,VLOOKUP($B130,'Tổng hợp'!$A:$S,10,0),
IF(F130=730,VLOOKUP($B130,'Tổng hợp'!$A:$S,11,0),
IF(F130=1095,VLOOKUP($B130,'Tổng hợp'!$A:$S,12,0),
IF(F130=1460,VLOOKUP($B130,'Tổng hợp'!$A:$S,13,0),
IF(F130=1825,VLOOKUP($B130,'Tổng hợp'!$A:$S,14,0),
IF(F130=2555,VLOOKUP($B130,'Tổng hợp'!$A:$S,15,0),
IF(F130=3650,VLOOKUP($B130,'Tổng hợp'!$A:$S,16,0),
IF(F130=5475,VLOOKUP($B130,'Tổng hợp'!$A:$S,17,0),
IF(F130=7300,VLOOKUP($B130,'Tổng hợp'!$A:$S,18,0),
IF(F130=10950,VLOOKUP($B130,'Tổng hợp'!$A:$S,19,0),
""))))))))))))))))))</f>
        <v>0.01508462714</v>
      </c>
      <c r="I130" s="95">
        <f>IF(G130=1,VLOOKUP($B130,'Tổng hợp'!$A:$S,2,0),
IF(G130=7,VLOOKUP($B130,'Tổng hợp'!$A:$S,3,0),
IF(G130=14,VLOOKUP($B130,'Tổng hợp'!$A:$T,4,0),
IF(G130=30,VLOOKUP($B130,'Tổng hợp'!$A:$T,5,0),
IF(G130=60,VLOOKUP($B130,'Tổng hợp'!$A:$T,6,0),
IF(G130=90,VLOOKUP($B130,'Tổng hợp'!$A:$T,7,0),
IF(G130=180,VLOOKUP($B130,'Tổng hợp'!$A:$T,8,0),
IF(G130=270,VLOOKUP($B130,'Tổng hợp'!$A:$T,9,0),
IF(G130=365,VLOOKUP($B130,'Tổng hợp'!$A:$S,10,0),
IF(G130=730,VLOOKUP($B130,'Tổng hợp'!$A:$S,11,0),
IF(G130=1095,VLOOKUP($B130,'Tổng hợp'!$A:$S,12,0),
IF(G130=1460,VLOOKUP($B130,'Tổng hợp'!$A:$S,13,0),
IF(G130=1825,VLOOKUP($B130,'Tổng hợp'!$A:$S,14,0),
IF(G130=2555,VLOOKUP($B130,'Tổng hợp'!$A:$S,15,0),
IF(G130=3650,VLOOKUP($B130,'Tổng hợp'!$A:$S,16,0),
IF(G130=5475,VLOOKUP($B130,'Tổng hợp'!$A:$S,17,0),
IF(G130=7300,VLOOKUP($B130,'Tổng hợp'!$A:$S,18,0),
IF(G130=10950,VLOOKUP($B130,'Tổng hợp'!$A:$S,19,0),
""))))))))))))))))))</f>
        <v>0.01518889875</v>
      </c>
      <c r="J130" s="95">
        <f t="shared" si="6"/>
        <v>0.06647804443</v>
      </c>
      <c r="K130" s="95">
        <f t="shared" si="7"/>
        <v>0.0009983097363</v>
      </c>
      <c r="L130" s="95">
        <f t="shared" si="8"/>
        <v>0.07031078522</v>
      </c>
      <c r="M130" s="96">
        <f t="shared" si="9"/>
        <v>3445694142</v>
      </c>
      <c r="N130" s="92" t="b">
        <f t="shared" si="10"/>
        <v>0</v>
      </c>
      <c r="O130" s="93">
        <f t="shared" si="11"/>
        <v>-45728</v>
      </c>
      <c r="P130" s="94">
        <f t="shared" si="12"/>
        <v>0</v>
      </c>
      <c r="Q130" s="94">
        <f t="shared" si="13"/>
        <v>1</v>
      </c>
      <c r="R130" s="95" t="str">
        <f t="shared" si="14"/>
        <v/>
      </c>
      <c r="S130" s="95">
        <f>IF(Q130=1,VLOOKUP($B130,'Tổng hợp'!$A:$S,2,0),
IF(Q130=7,VLOOKUP($B130,'Tổng hợp'!$A:$S,3,0),
IF(Q130=14,VLOOKUP($B130,'Tổng hợp'!$A:$T,4,0),
IF(Q130=30,VLOOKUP($B130,'Tổng hợp'!$A:$T,5,0),
IF(Q130=60,VLOOKUP($B130,'Tổng hợp'!$A:$T,6,0),
IF(Q130=90,VLOOKUP($B130,'Tổng hợp'!$A:$T,7,0),
IF(Q130=180,VLOOKUP($B130,'Tổng hợp'!$A:$T,8,0),
IF(Q130=270,VLOOKUP($B130,'Tổng hợp'!$A:$T,9,0),
IF(Q130=365,VLOOKUP($B130,'Tổng hợp'!$A:$S,10,0),
IF(Q130=730,VLOOKUP($B130,'Tổng hợp'!$A:$S,11,0),
IF(Q130=1095,VLOOKUP($B130,'Tổng hợp'!$A:$S,12,0),
IF(Q130=1460,VLOOKUP($B130,'Tổng hợp'!$A:$S,13,0),
IF(Q130=1825,VLOOKUP($B130,'Tổng hợp'!$A:$S,14,0),
IF(Q130=2555,VLOOKUP($B130,'Tổng hợp'!$A:$S,15,0),
IF(Q130=3650,VLOOKUP($B130,'Tổng hợp'!$A:$S,16,0),
IF(Q130=5475,VLOOKUP($B130,'Tổng hợp'!$A:$S,17,0),
IF(Q130=7300,VLOOKUP($B130,'Tổng hợp'!$A:$S,18,0),
IF(Q130=10950,VLOOKUP($B130,'Tổng hợp'!$A:$S,19,0),
""))))))))))))))))))</f>
        <v>0.01438948303</v>
      </c>
      <c r="T130" s="95">
        <f t="shared" si="15"/>
        <v>0.05131</v>
      </c>
      <c r="U130" s="95">
        <f t="shared" si="28"/>
        <v>0</v>
      </c>
      <c r="V130" s="95">
        <f t="shared" si="16"/>
        <v>0.07024062831</v>
      </c>
      <c r="W130" s="96">
        <f t="shared" si="17"/>
        <v>0</v>
      </c>
      <c r="X130" s="92">
        <f t="shared" si="18"/>
        <v>45812</v>
      </c>
      <c r="Y130" s="93">
        <f t="shared" si="19"/>
        <v>245</v>
      </c>
      <c r="Z130" s="94">
        <f t="shared" si="20"/>
        <v>180</v>
      </c>
      <c r="AA130" s="94">
        <f t="shared" si="21"/>
        <v>270</v>
      </c>
      <c r="AB130" s="95">
        <f>IF(Z130=1,VLOOKUP($B130,'Tổng hợp'!$A:$S,2,0),
IF(Z130=7,VLOOKUP($B130,'Tổng hợp'!$A:$S,3,0),
IF(Z130=14,VLOOKUP($B130,'Tổng hợp'!$A:$T,4,0),
IF(Z130=30,VLOOKUP($B130,'Tổng hợp'!$A:$T,5,0),
IF(Z130=60,VLOOKUP($B130,'Tổng hợp'!$A:$T,6,0),
IF(Z130=90,VLOOKUP($B130,'Tổng hợp'!$A:$T,7,0),
IF(Z130=180,VLOOKUP($B130,'Tổng hợp'!$A:$T,8,0),
IF(Z130=270,VLOOKUP($B130,'Tổng hợp'!$A:$T,9,0),
IF(Z130=365,VLOOKUP($B130,'Tổng hợp'!$A:$S,10,0),
IF(Z130=730,VLOOKUP($B130,'Tổng hợp'!$A:$S,11,0),
IF(Z130=1095,VLOOKUP($B130,'Tổng hợp'!$A:$S,12,0),
IF(Z130=1460,VLOOKUP($B130,'Tổng hợp'!$A:$S,13,0),
IF(Z130=1825,VLOOKUP($B130,'Tổng hợp'!$A:$S,14,0),
IF(Z130=2555,VLOOKUP($B130,'Tổng hợp'!$A:$S,15,0),
IF(Z130=3650,VLOOKUP($B130,'Tổng hợp'!$A:$S,16,0),
IF(Z130=5475,VLOOKUP($B130,'Tổng hợp'!$A:$S,17,0),
IF(Z130=7300,VLOOKUP($B130,'Tổng hợp'!$A:$S,18,0),
IF(Z130=10950,VLOOKUP($B130,'Tổng hợp'!$A:$S,19,0),
""))))))))))))))))))</f>
        <v>0.01682248741</v>
      </c>
      <c r="AC130" s="95">
        <f>IF(AA130=1,VLOOKUP($B130,'Tổng hợp'!$A:$S,2,0),
IF(AA130=7,VLOOKUP($B130,'Tổng hợp'!$A:$S,3,0),
IF(AA130=14,VLOOKUP($B130,'Tổng hợp'!$A:$T,4,0),
IF(AA130=30,VLOOKUP($B130,'Tổng hợp'!$A:$T,5,0),
IF(AA130=60,VLOOKUP($B130,'Tổng hợp'!$A:$T,6,0),
IF(AA130=90,VLOOKUP($B130,'Tổng hợp'!$A:$T,7,0),
IF(AA130=180,VLOOKUP($B130,'Tổng hợp'!$A:$T,8,0),
IF(AA130=270,VLOOKUP($B130,'Tổng hợp'!$A:$T,9,0),
IF(AA130=365,VLOOKUP($B130,'Tổng hợp'!$A:$S,10,0),
IF(AA130=730,VLOOKUP($B130,'Tổng hợp'!$A:$S,11,0),
IF(AA130=1095,VLOOKUP($B130,'Tổng hợp'!$A:$S,12,0),
IF(AA130=1460,VLOOKUP($B130,'Tổng hợp'!$A:$S,13,0),
IF(AA130=1825,VLOOKUP($B130,'Tổng hợp'!$A:$S,14,0),
IF(AA130=2555,VLOOKUP($B130,'Tổng hợp'!$A:$S,15,0),
IF(AA130=3650,VLOOKUP($B130,'Tổng hợp'!$A:$S,16,0),
IF(AA130=5475,VLOOKUP($B130,'Tổng hợp'!$A:$S,17,0),
IF(AA130=7300,VLOOKUP($B130,'Tổng hợp'!$A:$S,18,0),
IF(AA130=10950,VLOOKUP($B130,'Tổng hợp'!$A:$S,19,0),
""))))))))))))))))))</f>
        <v>0.01765666034</v>
      </c>
      <c r="AD130" s="95">
        <f t="shared" si="22"/>
        <v>0.06873494563</v>
      </c>
      <c r="AE130" s="95">
        <f t="shared" si="23"/>
        <v>0.001641316592</v>
      </c>
      <c r="AF130" s="95">
        <f t="shared" si="24"/>
        <v>0.07035601008</v>
      </c>
      <c r="AG130" s="96">
        <f t="shared" si="25"/>
        <v>47769387283</v>
      </c>
      <c r="AH130" s="97">
        <f t="shared" si="26"/>
        <v>51215081425</v>
      </c>
      <c r="AI130" s="96">
        <f t="shared" si="27"/>
        <v>-1455609301</v>
      </c>
      <c r="AJ130" s="9"/>
      <c r="AK130" s="12"/>
    </row>
    <row r="131" ht="16.5" customHeight="1">
      <c r="A131" s="90">
        <v>112.0</v>
      </c>
      <c r="B131" s="91">
        <f>HLOOKUP(B130,VBMA!$A:$A,VLOOKUP(B130,VBMA!A:AF,32,0) +1)</f>
        <v>45566</v>
      </c>
      <c r="C131" s="92">
        <f t="shared" si="1"/>
        <v>45812</v>
      </c>
      <c r="D131" s="92">
        <f t="shared" si="2"/>
        <v>45812</v>
      </c>
      <c r="E131" s="93">
        <f t="shared" si="3"/>
        <v>84</v>
      </c>
      <c r="F131" s="94">
        <f t="shared" si="4"/>
        <v>60</v>
      </c>
      <c r="G131" s="94">
        <f t="shared" si="5"/>
        <v>90</v>
      </c>
      <c r="H131" s="95">
        <f>IF(F131=1,VLOOKUP($B131,'Tổng hợp'!$A:$S,2,0),
IF(F131=7,VLOOKUP($B131,'Tổng hợp'!$A:$S,3,0),
IF(F131=14,VLOOKUP($B131,'Tổng hợp'!$A:$T,4,0),
IF(F131=30,VLOOKUP($B131,'Tổng hợp'!$A:$T,5,0),
IF(F131=60,VLOOKUP($B131,'Tổng hợp'!$A:$T,6,0),
IF(F131=90,VLOOKUP($B131,'Tổng hợp'!$A:$T,7,0),
IF(F131=180,VLOOKUP($B131,'Tổng hợp'!$A:$T,8,0),
IF(F131=270,VLOOKUP($B131,'Tổng hợp'!$A:$T,9,0),
IF(F131=365,VLOOKUP($B131,'Tổng hợp'!$A:$S,10,0),
IF(F131=730,VLOOKUP($B131,'Tổng hợp'!$A:$S,11,0),
IF(F131=1095,VLOOKUP($B131,'Tổng hợp'!$A:$S,12,0),
IF(F131=1460,VLOOKUP($B131,'Tổng hợp'!$A:$S,13,0),
IF(F131=1825,VLOOKUP($B131,'Tổng hợp'!$A:$S,14,0),
IF(F131=2555,VLOOKUP($B131,'Tổng hợp'!$A:$S,15,0),
IF(F131=3650,VLOOKUP($B131,'Tổng hợp'!$A:$S,16,0),
IF(F131=5475,VLOOKUP($B131,'Tổng hợp'!$A:$S,17,0),
IF(F131=7300,VLOOKUP($B131,'Tổng hợp'!$A:$S,18,0),
IF(F131=10950,VLOOKUP($B131,'Tổng hợp'!$A:$S,19,0),
""))))))))))))))))))</f>
        <v>0.01504662126</v>
      </c>
      <c r="I131" s="95">
        <f>IF(G131=1,VLOOKUP($B131,'Tổng hợp'!$A:$S,2,0),
IF(G131=7,VLOOKUP($B131,'Tổng hợp'!$A:$S,3,0),
IF(G131=14,VLOOKUP($B131,'Tổng hợp'!$A:$T,4,0),
IF(G131=30,VLOOKUP($B131,'Tổng hợp'!$A:$T,5,0),
IF(G131=60,VLOOKUP($B131,'Tổng hợp'!$A:$T,6,0),
IF(G131=90,VLOOKUP($B131,'Tổng hợp'!$A:$T,7,0),
IF(G131=180,VLOOKUP($B131,'Tổng hợp'!$A:$T,8,0),
IF(G131=270,VLOOKUP($B131,'Tổng hợp'!$A:$T,9,0),
IF(G131=365,VLOOKUP($B131,'Tổng hợp'!$A:$S,10,0),
IF(G131=730,VLOOKUP($B131,'Tổng hợp'!$A:$S,11,0),
IF(G131=1095,VLOOKUP($B131,'Tổng hợp'!$A:$S,12,0),
IF(G131=1460,VLOOKUP($B131,'Tổng hợp'!$A:$S,13,0),
IF(G131=1825,VLOOKUP($B131,'Tổng hợp'!$A:$S,14,0),
IF(G131=2555,VLOOKUP($B131,'Tổng hợp'!$A:$S,15,0),
IF(G131=3650,VLOOKUP($B131,'Tổng hợp'!$A:$S,16,0),
IF(G131=5475,VLOOKUP($B131,'Tổng hợp'!$A:$S,17,0),
IF(G131=7300,VLOOKUP($B131,'Tổng hợp'!$A:$S,18,0),
IF(G131=10950,VLOOKUP($B131,'Tổng hợp'!$A:$S,19,0),
""))))))))))))))))))</f>
        <v>0.01511548452</v>
      </c>
      <c r="J131" s="95">
        <f t="shared" si="6"/>
        <v>0.06641171187</v>
      </c>
      <c r="K131" s="95">
        <f t="shared" si="7"/>
        <v>0.002100808337</v>
      </c>
      <c r="L131" s="95">
        <f t="shared" si="8"/>
        <v>0.07038834551</v>
      </c>
      <c r="M131" s="96">
        <f t="shared" si="9"/>
        <v>3445636681</v>
      </c>
      <c r="N131" s="92" t="b">
        <f t="shared" si="10"/>
        <v>0</v>
      </c>
      <c r="O131" s="93">
        <f t="shared" si="11"/>
        <v>-45728</v>
      </c>
      <c r="P131" s="94">
        <f t="shared" si="12"/>
        <v>0</v>
      </c>
      <c r="Q131" s="94">
        <f t="shared" si="13"/>
        <v>1</v>
      </c>
      <c r="R131" s="95" t="str">
        <f t="shared" si="14"/>
        <v/>
      </c>
      <c r="S131" s="95">
        <f>IF(Q131=1,VLOOKUP($B131,'Tổng hợp'!$A:$S,2,0),
IF(Q131=7,VLOOKUP($B131,'Tổng hợp'!$A:$S,3,0),
IF(Q131=14,VLOOKUP($B131,'Tổng hợp'!$A:$T,4,0),
IF(Q131=30,VLOOKUP($B131,'Tổng hợp'!$A:$T,5,0),
IF(Q131=60,VLOOKUP($B131,'Tổng hợp'!$A:$T,6,0),
IF(Q131=90,VLOOKUP($B131,'Tổng hợp'!$A:$T,7,0),
IF(Q131=180,VLOOKUP($B131,'Tổng hợp'!$A:$T,8,0),
IF(Q131=270,VLOOKUP($B131,'Tổng hợp'!$A:$T,9,0),
IF(Q131=365,VLOOKUP($B131,'Tổng hợp'!$A:$S,10,0),
IF(Q131=730,VLOOKUP($B131,'Tổng hợp'!$A:$S,11,0),
IF(Q131=1095,VLOOKUP($B131,'Tổng hợp'!$A:$S,12,0),
IF(Q131=1460,VLOOKUP($B131,'Tổng hợp'!$A:$S,13,0),
IF(Q131=1825,VLOOKUP($B131,'Tổng hợp'!$A:$S,14,0),
IF(Q131=2555,VLOOKUP($B131,'Tổng hợp'!$A:$S,15,0),
IF(Q131=3650,VLOOKUP($B131,'Tổng hợp'!$A:$S,16,0),
IF(Q131=5475,VLOOKUP($B131,'Tổng hợp'!$A:$S,17,0),
IF(Q131=7300,VLOOKUP($B131,'Tổng hợp'!$A:$S,18,0),
IF(Q131=10950,VLOOKUP($B131,'Tổng hợp'!$A:$S,19,0),
""))))))))))))))))))</f>
        <v>0.01480559987</v>
      </c>
      <c r="T131" s="95">
        <f t="shared" si="15"/>
        <v>0.05131</v>
      </c>
      <c r="U131" s="95">
        <f t="shared" si="28"/>
        <v>0</v>
      </c>
      <c r="V131" s="95">
        <f t="shared" si="16"/>
        <v>0.07024062831</v>
      </c>
      <c r="W131" s="96">
        <f t="shared" si="17"/>
        <v>0</v>
      </c>
      <c r="X131" s="92">
        <f t="shared" si="18"/>
        <v>45812</v>
      </c>
      <c r="Y131" s="93">
        <f t="shared" si="19"/>
        <v>246</v>
      </c>
      <c r="Z131" s="94">
        <f t="shared" si="20"/>
        <v>180</v>
      </c>
      <c r="AA131" s="94">
        <f t="shared" si="21"/>
        <v>270</v>
      </c>
      <c r="AB131" s="95">
        <f>IF(Z131=1,VLOOKUP($B131,'Tổng hợp'!$A:$S,2,0),
IF(Z131=7,VLOOKUP($B131,'Tổng hợp'!$A:$S,3,0),
IF(Z131=14,VLOOKUP($B131,'Tổng hợp'!$A:$T,4,0),
IF(Z131=30,VLOOKUP($B131,'Tổng hợp'!$A:$T,5,0),
IF(Z131=60,VLOOKUP($B131,'Tổng hợp'!$A:$T,6,0),
IF(Z131=90,VLOOKUP($B131,'Tổng hợp'!$A:$T,7,0),
IF(Z131=180,VLOOKUP($B131,'Tổng hợp'!$A:$T,8,0),
IF(Z131=270,VLOOKUP($B131,'Tổng hợp'!$A:$T,9,0),
IF(Z131=365,VLOOKUP($B131,'Tổng hợp'!$A:$S,10,0),
IF(Z131=730,VLOOKUP($B131,'Tổng hợp'!$A:$S,11,0),
IF(Z131=1095,VLOOKUP($B131,'Tổng hợp'!$A:$S,12,0),
IF(Z131=1460,VLOOKUP($B131,'Tổng hợp'!$A:$S,13,0),
IF(Z131=1825,VLOOKUP($B131,'Tổng hợp'!$A:$S,14,0),
IF(Z131=2555,VLOOKUP($B131,'Tổng hợp'!$A:$S,15,0),
IF(Z131=3650,VLOOKUP($B131,'Tổng hợp'!$A:$S,16,0),
IF(Z131=5475,VLOOKUP($B131,'Tổng hợp'!$A:$S,17,0),
IF(Z131=7300,VLOOKUP($B131,'Tổng hợp'!$A:$S,18,0),
IF(Z131=10950,VLOOKUP($B131,'Tổng hợp'!$A:$S,19,0),
""))))))))))))))))))</f>
        <v>0.01663047613</v>
      </c>
      <c r="AC131" s="95">
        <f>IF(AA131=1,VLOOKUP($B131,'Tổng hợp'!$A:$S,2,0),
IF(AA131=7,VLOOKUP($B131,'Tổng hợp'!$A:$S,3,0),
IF(AA131=14,VLOOKUP($B131,'Tổng hợp'!$A:$T,4,0),
IF(AA131=30,VLOOKUP($B131,'Tổng hợp'!$A:$T,5,0),
IF(AA131=60,VLOOKUP($B131,'Tổng hợp'!$A:$T,6,0),
IF(AA131=90,VLOOKUP($B131,'Tổng hợp'!$A:$T,7,0),
IF(AA131=180,VLOOKUP($B131,'Tổng hợp'!$A:$T,8,0),
IF(AA131=270,VLOOKUP($B131,'Tổng hợp'!$A:$T,9,0),
IF(AA131=365,VLOOKUP($B131,'Tổng hợp'!$A:$S,10,0),
IF(AA131=730,VLOOKUP($B131,'Tổng hợp'!$A:$S,11,0),
IF(AA131=1095,VLOOKUP($B131,'Tổng hợp'!$A:$S,12,0),
IF(AA131=1460,VLOOKUP($B131,'Tổng hợp'!$A:$S,13,0),
IF(AA131=1825,VLOOKUP($B131,'Tổng hợp'!$A:$S,14,0),
IF(AA131=2555,VLOOKUP($B131,'Tổng hợp'!$A:$S,15,0),
IF(AA131=3650,VLOOKUP($B131,'Tổng hợp'!$A:$S,16,0),
IF(AA131=5475,VLOOKUP($B131,'Tổng hợp'!$A:$S,17,0),
IF(AA131=7300,VLOOKUP($B131,'Tổng hợp'!$A:$S,18,0),
IF(AA131=10950,VLOOKUP($B131,'Tổng hợp'!$A:$S,19,0),
""))))))))))))))))))</f>
        <v>0.01756013008</v>
      </c>
      <c r="AD131" s="95">
        <f t="shared" si="22"/>
        <v>0.06862222236</v>
      </c>
      <c r="AE131" s="95">
        <f t="shared" si="23"/>
        <v>0.00187585451</v>
      </c>
      <c r="AF131" s="95">
        <f t="shared" si="24"/>
        <v>0.07037251317</v>
      </c>
      <c r="AG131" s="96">
        <f t="shared" si="25"/>
        <v>47759993449</v>
      </c>
      <c r="AH131" s="97">
        <f t="shared" si="26"/>
        <v>51205630129</v>
      </c>
      <c r="AI131" s="96">
        <f t="shared" si="27"/>
        <v>-1465060596</v>
      </c>
      <c r="AJ131" s="9"/>
      <c r="AK131" s="12"/>
    </row>
    <row r="132" ht="16.5" customHeight="1">
      <c r="A132" s="90">
        <v>113.0</v>
      </c>
      <c r="B132" s="91">
        <f>HLOOKUP(B131,VBMA!$A:$A,VLOOKUP(B131,VBMA!A:AF,32,0) +1)</f>
        <v>45565</v>
      </c>
      <c r="C132" s="92">
        <f t="shared" si="1"/>
        <v>45812</v>
      </c>
      <c r="D132" s="92">
        <f t="shared" si="2"/>
        <v>45812</v>
      </c>
      <c r="E132" s="93">
        <f t="shared" si="3"/>
        <v>84</v>
      </c>
      <c r="F132" s="94">
        <f t="shared" si="4"/>
        <v>60</v>
      </c>
      <c r="G132" s="94">
        <f t="shared" si="5"/>
        <v>90</v>
      </c>
      <c r="H132" s="95">
        <f>IF(F132=1,VLOOKUP($B132,'Tổng hợp'!$A:$S,2,0),
IF(F132=7,VLOOKUP($B132,'Tổng hợp'!$A:$S,3,0),
IF(F132=14,VLOOKUP($B132,'Tổng hợp'!$A:$T,4,0),
IF(F132=30,VLOOKUP($B132,'Tổng hợp'!$A:$T,5,0),
IF(F132=60,VLOOKUP($B132,'Tổng hợp'!$A:$T,6,0),
IF(F132=90,VLOOKUP($B132,'Tổng hợp'!$A:$T,7,0),
IF(F132=180,VLOOKUP($B132,'Tổng hợp'!$A:$T,8,0),
IF(F132=270,VLOOKUP($B132,'Tổng hợp'!$A:$T,9,0),
IF(F132=365,VLOOKUP($B132,'Tổng hợp'!$A:$S,10,0),
IF(F132=730,VLOOKUP($B132,'Tổng hợp'!$A:$S,11,0),
IF(F132=1095,VLOOKUP($B132,'Tổng hợp'!$A:$S,12,0),
IF(F132=1460,VLOOKUP($B132,'Tổng hợp'!$A:$S,13,0),
IF(F132=1825,VLOOKUP($B132,'Tổng hợp'!$A:$S,14,0),
IF(F132=2555,VLOOKUP($B132,'Tổng hợp'!$A:$S,15,0),
IF(F132=3650,VLOOKUP($B132,'Tổng hợp'!$A:$S,16,0),
IF(F132=5475,VLOOKUP($B132,'Tổng hợp'!$A:$S,17,0),
IF(F132=7300,VLOOKUP($B132,'Tổng hợp'!$A:$S,18,0),
IF(F132=10950,VLOOKUP($B132,'Tổng hợp'!$A:$S,19,0),
""))))))))))))))))))</f>
        <v>0.01488117002</v>
      </c>
      <c r="I132" s="95">
        <f>IF(G132=1,VLOOKUP($B132,'Tổng hợp'!$A:$S,2,0),
IF(G132=7,VLOOKUP($B132,'Tổng hợp'!$A:$S,3,0),
IF(G132=14,VLOOKUP($B132,'Tổng hợp'!$A:$T,4,0),
IF(G132=30,VLOOKUP($B132,'Tổng hợp'!$A:$T,5,0),
IF(G132=60,VLOOKUP($B132,'Tổng hợp'!$A:$T,6,0),
IF(G132=90,VLOOKUP($B132,'Tổng hợp'!$A:$T,7,0),
IF(G132=180,VLOOKUP($B132,'Tổng hợp'!$A:$T,8,0),
IF(G132=270,VLOOKUP($B132,'Tổng hợp'!$A:$T,9,0),
IF(G132=365,VLOOKUP($B132,'Tổng hợp'!$A:$S,10,0),
IF(G132=730,VLOOKUP($B132,'Tổng hợp'!$A:$S,11,0),
IF(G132=1095,VLOOKUP($B132,'Tổng hợp'!$A:$S,12,0),
IF(G132=1460,VLOOKUP($B132,'Tổng hợp'!$A:$S,13,0),
IF(G132=1825,VLOOKUP($B132,'Tổng hợp'!$A:$S,14,0),
IF(G132=2555,VLOOKUP($B132,'Tổng hợp'!$A:$S,15,0),
IF(G132=3650,VLOOKUP($B132,'Tổng hợp'!$A:$S,16,0),
IF(G132=5475,VLOOKUP($B132,'Tổng hợp'!$A:$S,17,0),
IF(G132=7300,VLOOKUP($B132,'Tổng hợp'!$A:$S,18,0),
IF(G132=10950,VLOOKUP($B132,'Tổng hợp'!$A:$S,19,0),
""))))))))))))))))))</f>
        <v>0.01498263254</v>
      </c>
      <c r="J132" s="95">
        <f t="shared" si="6"/>
        <v>0.06627234004</v>
      </c>
      <c r="K132" s="95">
        <f t="shared" si="7"/>
        <v>0.001420520038</v>
      </c>
      <c r="L132" s="95">
        <f t="shared" si="8"/>
        <v>0.07034047743</v>
      </c>
      <c r="M132" s="96">
        <f t="shared" si="9"/>
        <v>3445672143</v>
      </c>
      <c r="N132" s="92" t="b">
        <f t="shared" si="10"/>
        <v>0</v>
      </c>
      <c r="O132" s="93">
        <f t="shared" si="11"/>
        <v>-45728</v>
      </c>
      <c r="P132" s="94">
        <f t="shared" si="12"/>
        <v>0</v>
      </c>
      <c r="Q132" s="94">
        <f t="shared" si="13"/>
        <v>1</v>
      </c>
      <c r="R132" s="95" t="str">
        <f t="shared" si="14"/>
        <v/>
      </c>
      <c r="S132" s="95">
        <f>IF(Q132=1,VLOOKUP($B132,'Tổng hợp'!$A:$S,2,0),
IF(Q132=7,VLOOKUP($B132,'Tổng hợp'!$A:$S,3,0),
IF(Q132=14,VLOOKUP($B132,'Tổng hợp'!$A:$T,4,0),
IF(Q132=30,VLOOKUP($B132,'Tổng hợp'!$A:$T,5,0),
IF(Q132=60,VLOOKUP($B132,'Tổng hợp'!$A:$T,6,0),
IF(Q132=90,VLOOKUP($B132,'Tổng hợp'!$A:$T,7,0),
IF(Q132=180,VLOOKUP($B132,'Tổng hợp'!$A:$T,8,0),
IF(Q132=270,VLOOKUP($B132,'Tổng hợp'!$A:$T,9,0),
IF(Q132=365,VLOOKUP($B132,'Tổng hợp'!$A:$S,10,0),
IF(Q132=730,VLOOKUP($B132,'Tổng hợp'!$A:$S,11,0),
IF(Q132=1095,VLOOKUP($B132,'Tổng hợp'!$A:$S,12,0),
IF(Q132=1460,VLOOKUP($B132,'Tổng hợp'!$A:$S,13,0),
IF(Q132=1825,VLOOKUP($B132,'Tổng hợp'!$A:$S,14,0),
IF(Q132=2555,VLOOKUP($B132,'Tổng hợp'!$A:$S,15,0),
IF(Q132=3650,VLOOKUP($B132,'Tổng hợp'!$A:$S,16,0),
IF(Q132=5475,VLOOKUP($B132,'Tổng hợp'!$A:$S,17,0),
IF(Q132=7300,VLOOKUP($B132,'Tổng hợp'!$A:$S,18,0),
IF(Q132=10950,VLOOKUP($B132,'Tổng hợp'!$A:$S,19,0),
""))))))))))))))))))</f>
        <v>0.0151179159</v>
      </c>
      <c r="T132" s="95">
        <f t="shared" si="15"/>
        <v>0.05131</v>
      </c>
      <c r="U132" s="95">
        <f t="shared" si="28"/>
        <v>0</v>
      </c>
      <c r="V132" s="95">
        <f t="shared" si="16"/>
        <v>0.07024062831</v>
      </c>
      <c r="W132" s="96">
        <f t="shared" si="17"/>
        <v>0</v>
      </c>
      <c r="X132" s="92">
        <f t="shared" si="18"/>
        <v>45812</v>
      </c>
      <c r="Y132" s="93">
        <f t="shared" si="19"/>
        <v>247</v>
      </c>
      <c r="Z132" s="94">
        <f t="shared" si="20"/>
        <v>180</v>
      </c>
      <c r="AA132" s="94">
        <f t="shared" si="21"/>
        <v>270</v>
      </c>
      <c r="AB132" s="95">
        <f>IF(Z132=1,VLOOKUP($B132,'Tổng hợp'!$A:$S,2,0),
IF(Z132=7,VLOOKUP($B132,'Tổng hợp'!$A:$S,3,0),
IF(Z132=14,VLOOKUP($B132,'Tổng hợp'!$A:$T,4,0),
IF(Z132=30,VLOOKUP($B132,'Tổng hợp'!$A:$T,5,0),
IF(Z132=60,VLOOKUP($B132,'Tổng hợp'!$A:$T,6,0),
IF(Z132=90,VLOOKUP($B132,'Tổng hợp'!$A:$T,7,0),
IF(Z132=180,VLOOKUP($B132,'Tổng hợp'!$A:$T,8,0),
IF(Z132=270,VLOOKUP($B132,'Tổng hợp'!$A:$T,9,0),
IF(Z132=365,VLOOKUP($B132,'Tổng hợp'!$A:$S,10,0),
IF(Z132=730,VLOOKUP($B132,'Tổng hợp'!$A:$S,11,0),
IF(Z132=1095,VLOOKUP($B132,'Tổng hợp'!$A:$S,12,0),
IF(Z132=1460,VLOOKUP($B132,'Tổng hợp'!$A:$S,13,0),
IF(Z132=1825,VLOOKUP($B132,'Tổng hợp'!$A:$S,14,0),
IF(Z132=2555,VLOOKUP($B132,'Tổng hợp'!$A:$S,15,0),
IF(Z132=3650,VLOOKUP($B132,'Tổng hợp'!$A:$S,16,0),
IF(Z132=5475,VLOOKUP($B132,'Tổng hợp'!$A:$S,17,0),
IF(Z132=7300,VLOOKUP($B132,'Tổng hợp'!$A:$S,18,0),
IF(Z132=10950,VLOOKUP($B132,'Tổng hợp'!$A:$S,19,0),
""))))))))))))))))))</f>
        <v>0.01640310786</v>
      </c>
      <c r="AC132" s="95">
        <f>IF(AA132=1,VLOOKUP($B132,'Tổng hợp'!$A:$S,2,0),
IF(AA132=7,VLOOKUP($B132,'Tổng hợp'!$A:$S,3,0),
IF(AA132=14,VLOOKUP($B132,'Tổng hợp'!$A:$T,4,0),
IF(AA132=30,VLOOKUP($B132,'Tổng hợp'!$A:$T,5,0),
IF(AA132=60,VLOOKUP($B132,'Tổng hợp'!$A:$T,6,0),
IF(AA132=90,VLOOKUP($B132,'Tổng hợp'!$A:$T,7,0),
IF(AA132=180,VLOOKUP($B132,'Tổng hợp'!$A:$T,8,0),
IF(AA132=270,VLOOKUP($B132,'Tổng hợp'!$A:$T,9,0),
IF(AA132=365,VLOOKUP($B132,'Tổng hợp'!$A:$S,10,0),
IF(AA132=730,VLOOKUP($B132,'Tổng hợp'!$A:$S,11,0),
IF(AA132=1095,VLOOKUP($B132,'Tổng hợp'!$A:$S,12,0),
IF(AA132=1460,VLOOKUP($B132,'Tổng hợp'!$A:$S,13,0),
IF(AA132=1825,VLOOKUP($B132,'Tổng hợp'!$A:$S,14,0),
IF(AA132=2555,VLOOKUP($B132,'Tổng hợp'!$A:$S,15,0),
IF(AA132=3650,VLOOKUP($B132,'Tổng hợp'!$A:$S,16,0),
IF(AA132=5475,VLOOKUP($B132,'Tổng hợp'!$A:$S,17,0),
IF(AA132=7300,VLOOKUP($B132,'Tổng hợp'!$A:$S,18,0),
IF(AA132=10950,VLOOKUP($B132,'Tổng hợp'!$A:$S,19,0),
""))))))))))))))))))</f>
        <v>0.01745155393</v>
      </c>
      <c r="AD132" s="95">
        <f t="shared" si="22"/>
        <v>0.06849361771</v>
      </c>
      <c r="AE132" s="95">
        <f t="shared" si="23"/>
        <v>-0.001554595641</v>
      </c>
      <c r="AF132" s="95">
        <f t="shared" si="24"/>
        <v>0.07013151737</v>
      </c>
      <c r="AG132" s="96">
        <f t="shared" si="25"/>
        <v>47758372503</v>
      </c>
      <c r="AH132" s="97">
        <f t="shared" si="26"/>
        <v>51204044647</v>
      </c>
      <c r="AI132" s="96">
        <f t="shared" si="27"/>
        <v>-1466646079</v>
      </c>
      <c r="AJ132" s="9"/>
      <c r="AK132" s="12"/>
    </row>
    <row r="133" ht="16.5" customHeight="1">
      <c r="A133" s="90">
        <v>114.0</v>
      </c>
      <c r="B133" s="91">
        <f>HLOOKUP(B132,VBMA!$A:$A,VLOOKUP(B132,VBMA!A:AF,32,0) +1)</f>
        <v>45562</v>
      </c>
      <c r="C133" s="92">
        <f t="shared" si="1"/>
        <v>45812</v>
      </c>
      <c r="D133" s="92">
        <f t="shared" si="2"/>
        <v>45812</v>
      </c>
      <c r="E133" s="93">
        <f t="shared" si="3"/>
        <v>84</v>
      </c>
      <c r="F133" s="94">
        <f t="shared" si="4"/>
        <v>60</v>
      </c>
      <c r="G133" s="94">
        <f t="shared" si="5"/>
        <v>90</v>
      </c>
      <c r="H133" s="95">
        <f>IF(F133=1,VLOOKUP($B133,'Tổng hợp'!$A:$S,2,0),
IF(F133=7,VLOOKUP($B133,'Tổng hợp'!$A:$S,3,0),
IF(F133=14,VLOOKUP($B133,'Tổng hợp'!$A:$T,4,0),
IF(F133=30,VLOOKUP($B133,'Tổng hợp'!$A:$T,5,0),
IF(F133=60,VLOOKUP($B133,'Tổng hợp'!$A:$T,6,0),
IF(F133=90,VLOOKUP($B133,'Tổng hợp'!$A:$T,7,0),
IF(F133=180,VLOOKUP($B133,'Tổng hợp'!$A:$T,8,0),
IF(F133=270,VLOOKUP($B133,'Tổng hợp'!$A:$T,9,0),
IF(F133=365,VLOOKUP($B133,'Tổng hợp'!$A:$S,10,0),
IF(F133=730,VLOOKUP($B133,'Tổng hợp'!$A:$S,11,0),
IF(F133=1095,VLOOKUP($B133,'Tổng hợp'!$A:$S,12,0),
IF(F133=1460,VLOOKUP($B133,'Tổng hợp'!$A:$S,13,0),
IF(F133=1825,VLOOKUP($B133,'Tổng hợp'!$A:$S,14,0),
IF(F133=2555,VLOOKUP($B133,'Tổng hợp'!$A:$S,15,0),
IF(F133=3650,VLOOKUP($B133,'Tổng hợp'!$A:$S,16,0),
IF(F133=5475,VLOOKUP($B133,'Tổng hợp'!$A:$S,17,0),
IF(F133=7300,VLOOKUP($B133,'Tổng hợp'!$A:$S,18,0),
IF(F133=10950,VLOOKUP($B133,'Tổng hợp'!$A:$S,19,0),
""))))))))))))))))))</f>
        <v>0.01481365314</v>
      </c>
      <c r="I133" s="95">
        <f>IF(G133=1,VLOOKUP($B133,'Tổng hợp'!$A:$S,2,0),
IF(G133=7,VLOOKUP($B133,'Tổng hợp'!$A:$S,3,0),
IF(G133=14,VLOOKUP($B133,'Tổng hợp'!$A:$T,4,0),
IF(G133=30,VLOOKUP($B133,'Tổng hợp'!$A:$T,5,0),
IF(G133=60,VLOOKUP($B133,'Tổng hợp'!$A:$T,6,0),
IF(G133=90,VLOOKUP($B133,'Tổng hợp'!$A:$T,7,0),
IF(G133=180,VLOOKUP($B133,'Tổng hợp'!$A:$T,8,0),
IF(G133=270,VLOOKUP($B133,'Tổng hợp'!$A:$T,9,0),
IF(G133=365,VLOOKUP($B133,'Tổng hợp'!$A:$S,10,0),
IF(G133=730,VLOOKUP($B133,'Tổng hợp'!$A:$S,11,0),
IF(G133=1095,VLOOKUP($B133,'Tổng hợp'!$A:$S,12,0),
IF(G133=1460,VLOOKUP($B133,'Tổng hợp'!$A:$S,13,0),
IF(G133=1825,VLOOKUP($B133,'Tổng hợp'!$A:$S,14,0),
IF(G133=2555,VLOOKUP($B133,'Tổng hợp'!$A:$S,15,0),
IF(G133=3650,VLOOKUP($B133,'Tổng hợp'!$A:$S,16,0),
IF(G133=5475,VLOOKUP($B133,'Tổng hợp'!$A:$S,17,0),
IF(G133=7300,VLOOKUP($B133,'Tổng hợp'!$A:$S,18,0),
IF(G133=10950,VLOOKUP($B133,'Tổng hợp'!$A:$S,19,0),
""))))))))))))))))))</f>
        <v>0.01488191882</v>
      </c>
      <c r="J133" s="95">
        <f t="shared" si="6"/>
        <v>0.06617826568</v>
      </c>
      <c r="K133" s="95">
        <f t="shared" si="7"/>
        <v>-0.0006187339452</v>
      </c>
      <c r="L133" s="95">
        <f t="shared" si="8"/>
        <v>0.07019718149</v>
      </c>
      <c r="M133" s="96">
        <f t="shared" si="9"/>
        <v>3445778315</v>
      </c>
      <c r="N133" s="92" t="b">
        <f t="shared" si="10"/>
        <v>0</v>
      </c>
      <c r="O133" s="93">
        <f t="shared" si="11"/>
        <v>-45728</v>
      </c>
      <c r="P133" s="94">
        <f t="shared" si="12"/>
        <v>0</v>
      </c>
      <c r="Q133" s="94">
        <f t="shared" si="13"/>
        <v>1</v>
      </c>
      <c r="R133" s="95" t="str">
        <f t="shared" si="14"/>
        <v/>
      </c>
      <c r="S133" s="95">
        <f>IF(Q133=1,VLOOKUP($B133,'Tổng hợp'!$A:$S,2,0),
IF(Q133=7,VLOOKUP($B133,'Tổng hợp'!$A:$S,3,0),
IF(Q133=14,VLOOKUP($B133,'Tổng hợp'!$A:$T,4,0),
IF(Q133=30,VLOOKUP($B133,'Tổng hợp'!$A:$T,5,0),
IF(Q133=60,VLOOKUP($B133,'Tổng hợp'!$A:$T,6,0),
IF(Q133=90,VLOOKUP($B133,'Tổng hợp'!$A:$T,7,0),
IF(Q133=180,VLOOKUP($B133,'Tổng hợp'!$A:$T,8,0),
IF(Q133=270,VLOOKUP($B133,'Tổng hợp'!$A:$T,9,0),
IF(Q133=365,VLOOKUP($B133,'Tổng hợp'!$A:$S,10,0),
IF(Q133=730,VLOOKUP($B133,'Tổng hợp'!$A:$S,11,0),
IF(Q133=1095,VLOOKUP($B133,'Tổng hợp'!$A:$S,12,0),
IF(Q133=1460,VLOOKUP($B133,'Tổng hợp'!$A:$S,13,0),
IF(Q133=1825,VLOOKUP($B133,'Tổng hợp'!$A:$S,14,0),
IF(Q133=2555,VLOOKUP($B133,'Tổng hợp'!$A:$S,15,0),
IF(Q133=3650,VLOOKUP($B133,'Tổng hợp'!$A:$S,16,0),
IF(Q133=5475,VLOOKUP($B133,'Tổng hợp'!$A:$S,17,0),
IF(Q133=7300,VLOOKUP($B133,'Tổng hợp'!$A:$S,18,0),
IF(Q133=10950,VLOOKUP($B133,'Tổng hợp'!$A:$S,19,0),
""))))))))))))))))))</f>
        <v>0.01447232472</v>
      </c>
      <c r="T133" s="95">
        <f t="shared" si="15"/>
        <v>0.05131</v>
      </c>
      <c r="U133" s="95">
        <f t="shared" si="28"/>
        <v>0</v>
      </c>
      <c r="V133" s="95">
        <f t="shared" si="16"/>
        <v>0.07024062831</v>
      </c>
      <c r="W133" s="96">
        <f t="shared" si="17"/>
        <v>0</v>
      </c>
      <c r="X133" s="92">
        <f t="shared" si="18"/>
        <v>45812</v>
      </c>
      <c r="Y133" s="93">
        <f t="shared" si="19"/>
        <v>250</v>
      </c>
      <c r="Z133" s="94">
        <f t="shared" si="20"/>
        <v>180</v>
      </c>
      <c r="AA133" s="94">
        <f t="shared" si="21"/>
        <v>270</v>
      </c>
      <c r="AB133" s="95">
        <f>IF(Z133=1,VLOOKUP($B133,'Tổng hợp'!$A:$S,2,0),
IF(Z133=7,VLOOKUP($B133,'Tổng hợp'!$A:$S,3,0),
IF(Z133=14,VLOOKUP($B133,'Tổng hợp'!$A:$T,4,0),
IF(Z133=30,VLOOKUP($B133,'Tổng hợp'!$A:$T,5,0),
IF(Z133=60,VLOOKUP($B133,'Tổng hợp'!$A:$T,6,0),
IF(Z133=90,VLOOKUP($B133,'Tổng hợp'!$A:$T,7,0),
IF(Z133=180,VLOOKUP($B133,'Tổng hợp'!$A:$T,8,0),
IF(Z133=270,VLOOKUP($B133,'Tổng hợp'!$A:$T,9,0),
IF(Z133=365,VLOOKUP($B133,'Tổng hợp'!$A:$S,10,0),
IF(Z133=730,VLOOKUP($B133,'Tổng hợp'!$A:$S,11,0),
IF(Z133=1095,VLOOKUP($B133,'Tổng hợp'!$A:$S,12,0),
IF(Z133=1460,VLOOKUP($B133,'Tổng hợp'!$A:$S,13,0),
IF(Z133=1825,VLOOKUP($B133,'Tổng hợp'!$A:$S,14,0),
IF(Z133=2555,VLOOKUP($B133,'Tổng hợp'!$A:$S,15,0),
IF(Z133=3650,VLOOKUP($B133,'Tổng hợp'!$A:$S,16,0),
IF(Z133=5475,VLOOKUP($B133,'Tổng hợp'!$A:$S,17,0),
IF(Z133=7300,VLOOKUP($B133,'Tổng hợp'!$A:$S,18,0),
IF(Z133=10950,VLOOKUP($B133,'Tổng hợp'!$A:$S,19,0),
""))))))))))))))))))</f>
        <v>0.0165202952</v>
      </c>
      <c r="AC133" s="95">
        <f>IF(AA133=1,VLOOKUP($B133,'Tổng hợp'!$A:$S,2,0),
IF(AA133=7,VLOOKUP($B133,'Tổng hợp'!$A:$S,3,0),
IF(AA133=14,VLOOKUP($B133,'Tổng hợp'!$A:$T,4,0),
IF(AA133=30,VLOOKUP($B133,'Tổng hợp'!$A:$T,5,0),
IF(AA133=60,VLOOKUP($B133,'Tổng hợp'!$A:$T,6,0),
IF(AA133=90,VLOOKUP($B133,'Tổng hợp'!$A:$T,7,0),
IF(AA133=180,VLOOKUP($B133,'Tổng hợp'!$A:$T,8,0),
IF(AA133=270,VLOOKUP($B133,'Tổng hợp'!$A:$T,9,0),
IF(AA133=365,VLOOKUP($B133,'Tổng hợp'!$A:$S,10,0),
IF(AA133=730,VLOOKUP($B133,'Tổng hợp'!$A:$S,11,0),
IF(AA133=1095,VLOOKUP($B133,'Tổng hợp'!$A:$S,12,0),
IF(AA133=1460,VLOOKUP($B133,'Tổng hợp'!$A:$S,13,0),
IF(AA133=1825,VLOOKUP($B133,'Tổng hợp'!$A:$S,14,0),
IF(AA133=2555,VLOOKUP($B133,'Tổng hợp'!$A:$S,15,0),
IF(AA133=3650,VLOOKUP($B133,'Tổng hợp'!$A:$S,16,0),
IF(AA133=5475,VLOOKUP($B133,'Tổng hợp'!$A:$S,17,0),
IF(AA133=7300,VLOOKUP($B133,'Tổng hợp'!$A:$S,18,0),
IF(AA133=10950,VLOOKUP($B133,'Tổng hợp'!$A:$S,19,0),
""))))))))))))))))))</f>
        <v>0.0175101476</v>
      </c>
      <c r="AD133" s="95">
        <f t="shared" si="22"/>
        <v>0.0686001804</v>
      </c>
      <c r="AE133" s="95">
        <f t="shared" si="23"/>
        <v>-0.0001603126749</v>
      </c>
      <c r="AF133" s="95">
        <f t="shared" si="24"/>
        <v>0.07022936875</v>
      </c>
      <c r="AG133" s="96">
        <f t="shared" si="25"/>
        <v>47728784137</v>
      </c>
      <c r="AH133" s="97">
        <f t="shared" si="26"/>
        <v>51174562452</v>
      </c>
      <c r="AI133" s="96">
        <f t="shared" si="27"/>
        <v>-1496128273</v>
      </c>
      <c r="AJ133" s="9"/>
      <c r="AK133" s="12"/>
    </row>
    <row r="134" ht="16.5" customHeight="1">
      <c r="A134" s="90">
        <v>115.0</v>
      </c>
      <c r="B134" s="91">
        <f>HLOOKUP(B133,VBMA!$A:$A,VLOOKUP(B133,VBMA!A:AF,32,0) +1)</f>
        <v>45561</v>
      </c>
      <c r="C134" s="92">
        <f t="shared" si="1"/>
        <v>45812</v>
      </c>
      <c r="D134" s="92">
        <f t="shared" si="2"/>
        <v>45812</v>
      </c>
      <c r="E134" s="93">
        <f t="shared" si="3"/>
        <v>84</v>
      </c>
      <c r="F134" s="94">
        <f t="shared" si="4"/>
        <v>60</v>
      </c>
      <c r="G134" s="94">
        <f t="shared" si="5"/>
        <v>90</v>
      </c>
      <c r="H134" s="95">
        <f>IF(F134=1,VLOOKUP($B134,'Tổng hợp'!$A:$S,2,0),
IF(F134=7,VLOOKUP($B134,'Tổng hợp'!$A:$S,3,0),
IF(F134=14,VLOOKUP($B134,'Tổng hợp'!$A:$T,4,0),
IF(F134=30,VLOOKUP($B134,'Tổng hợp'!$A:$T,5,0),
IF(F134=60,VLOOKUP($B134,'Tổng hợp'!$A:$T,6,0),
IF(F134=90,VLOOKUP($B134,'Tổng hợp'!$A:$T,7,0),
IF(F134=180,VLOOKUP($B134,'Tổng hợp'!$A:$T,8,0),
IF(F134=270,VLOOKUP($B134,'Tổng hợp'!$A:$T,9,0),
IF(F134=365,VLOOKUP($B134,'Tổng hợp'!$A:$S,10,0),
IF(F134=730,VLOOKUP($B134,'Tổng hợp'!$A:$S,11,0),
IF(F134=1095,VLOOKUP($B134,'Tổng hợp'!$A:$S,12,0),
IF(F134=1460,VLOOKUP($B134,'Tổng hợp'!$A:$S,13,0),
IF(F134=1825,VLOOKUP($B134,'Tổng hợp'!$A:$S,14,0),
IF(F134=2555,VLOOKUP($B134,'Tổng hợp'!$A:$S,15,0),
IF(F134=3650,VLOOKUP($B134,'Tổng hợp'!$A:$S,16,0),
IF(F134=5475,VLOOKUP($B134,'Tổng hợp'!$A:$S,17,0),
IF(F134=7300,VLOOKUP($B134,'Tổng hợp'!$A:$S,18,0),
IF(F134=10950,VLOOKUP($B134,'Tổng hợp'!$A:$S,19,0),
""))))))))))))))))))</f>
        <v>0.01488191882</v>
      </c>
      <c r="I134" s="95">
        <f>IF(G134=1,VLOOKUP($B134,'Tổng hợp'!$A:$S,2,0),
IF(G134=7,VLOOKUP($B134,'Tổng hợp'!$A:$S,3,0),
IF(G134=14,VLOOKUP($B134,'Tổng hợp'!$A:$T,4,0),
IF(G134=30,VLOOKUP($B134,'Tổng hợp'!$A:$T,5,0),
IF(G134=60,VLOOKUP($B134,'Tổng hợp'!$A:$T,6,0),
IF(G134=90,VLOOKUP($B134,'Tổng hợp'!$A:$T,7,0),
IF(G134=180,VLOOKUP($B134,'Tổng hợp'!$A:$T,8,0),
IF(G134=270,VLOOKUP($B134,'Tổng hợp'!$A:$T,9,0),
IF(G134=365,VLOOKUP($B134,'Tổng hợp'!$A:$S,10,0),
IF(G134=730,VLOOKUP($B134,'Tổng hợp'!$A:$S,11,0),
IF(G134=1095,VLOOKUP($B134,'Tổng hợp'!$A:$S,12,0),
IF(G134=1460,VLOOKUP($B134,'Tổng hợp'!$A:$S,13,0),
IF(G134=1825,VLOOKUP($B134,'Tổng hợp'!$A:$S,14,0),
IF(G134=2555,VLOOKUP($B134,'Tổng hợp'!$A:$S,15,0),
IF(G134=3650,VLOOKUP($B134,'Tổng hợp'!$A:$S,16,0),
IF(G134=5475,VLOOKUP($B134,'Tổng hợp'!$A:$S,17,0),
IF(G134=7300,VLOOKUP($B134,'Tổng hợp'!$A:$S,18,0),
IF(G134=10950,VLOOKUP($B134,'Tổng hợp'!$A:$S,19,0),
""))))))))))))))))))</f>
        <v>0.01491605166</v>
      </c>
      <c r="J134" s="95">
        <f t="shared" si="6"/>
        <v>0.06621922509</v>
      </c>
      <c r="K134" s="95">
        <f t="shared" si="7"/>
        <v>0.003172817636</v>
      </c>
      <c r="L134" s="95">
        <f t="shared" si="8"/>
        <v>0.07046384293</v>
      </c>
      <c r="M134" s="96">
        <f t="shared" si="9"/>
        <v>3445580753</v>
      </c>
      <c r="N134" s="92" t="b">
        <f t="shared" si="10"/>
        <v>0</v>
      </c>
      <c r="O134" s="93">
        <f t="shared" si="11"/>
        <v>-45728</v>
      </c>
      <c r="P134" s="94">
        <f t="shared" si="12"/>
        <v>0</v>
      </c>
      <c r="Q134" s="94">
        <f t="shared" si="13"/>
        <v>1</v>
      </c>
      <c r="R134" s="95" t="str">
        <f t="shared" si="14"/>
        <v/>
      </c>
      <c r="S134" s="95">
        <f>IF(Q134=1,VLOOKUP($B134,'Tổng hợp'!$A:$S,2,0),
IF(Q134=7,VLOOKUP($B134,'Tổng hợp'!$A:$S,3,0),
IF(Q134=14,VLOOKUP($B134,'Tổng hợp'!$A:$T,4,0),
IF(Q134=30,VLOOKUP($B134,'Tổng hợp'!$A:$T,5,0),
IF(Q134=60,VLOOKUP($B134,'Tổng hợp'!$A:$T,6,0),
IF(Q134=90,VLOOKUP($B134,'Tổng hợp'!$A:$T,7,0),
IF(Q134=180,VLOOKUP($B134,'Tổng hợp'!$A:$T,8,0),
IF(Q134=270,VLOOKUP($B134,'Tổng hợp'!$A:$T,9,0),
IF(Q134=365,VLOOKUP($B134,'Tổng hợp'!$A:$S,10,0),
IF(Q134=730,VLOOKUP($B134,'Tổng hợp'!$A:$S,11,0),
IF(Q134=1095,VLOOKUP($B134,'Tổng hợp'!$A:$S,12,0),
IF(Q134=1460,VLOOKUP($B134,'Tổng hợp'!$A:$S,13,0),
IF(Q134=1825,VLOOKUP($B134,'Tổng hợp'!$A:$S,14,0),
IF(Q134=2555,VLOOKUP($B134,'Tổng hợp'!$A:$S,15,0),
IF(Q134=3650,VLOOKUP($B134,'Tổng hợp'!$A:$S,16,0),
IF(Q134=5475,VLOOKUP($B134,'Tổng hợp'!$A:$S,17,0),
IF(Q134=7300,VLOOKUP($B134,'Tổng hợp'!$A:$S,18,0),
IF(Q134=10950,VLOOKUP($B134,'Tổng hợp'!$A:$S,19,0),
""))))))))))))))))))</f>
        <v>0.01443819188</v>
      </c>
      <c r="T134" s="95">
        <f t="shared" si="15"/>
        <v>0.05131</v>
      </c>
      <c r="U134" s="95">
        <f t="shared" si="28"/>
        <v>0</v>
      </c>
      <c r="V134" s="95">
        <f t="shared" si="16"/>
        <v>0.07024062831</v>
      </c>
      <c r="W134" s="96">
        <f t="shared" si="17"/>
        <v>0</v>
      </c>
      <c r="X134" s="92">
        <f t="shared" si="18"/>
        <v>45812</v>
      </c>
      <c r="Y134" s="93">
        <f t="shared" si="19"/>
        <v>251</v>
      </c>
      <c r="Z134" s="94">
        <f t="shared" si="20"/>
        <v>180</v>
      </c>
      <c r="AA134" s="94">
        <f t="shared" si="21"/>
        <v>270</v>
      </c>
      <c r="AB134" s="95">
        <f>IF(Z134=1,VLOOKUP($B134,'Tổng hợp'!$A:$S,2,0),
IF(Z134=7,VLOOKUP($B134,'Tổng hợp'!$A:$S,3,0),
IF(Z134=14,VLOOKUP($B134,'Tổng hợp'!$A:$T,4,0),
IF(Z134=30,VLOOKUP($B134,'Tổng hợp'!$A:$T,5,0),
IF(Z134=60,VLOOKUP($B134,'Tổng hợp'!$A:$T,6,0),
IF(Z134=90,VLOOKUP($B134,'Tổng hợp'!$A:$T,7,0),
IF(Z134=180,VLOOKUP($B134,'Tổng hợp'!$A:$T,8,0),
IF(Z134=270,VLOOKUP($B134,'Tổng hợp'!$A:$T,9,0),
IF(Z134=365,VLOOKUP($B134,'Tổng hợp'!$A:$S,10,0),
IF(Z134=730,VLOOKUP($B134,'Tổng hợp'!$A:$S,11,0),
IF(Z134=1095,VLOOKUP($B134,'Tổng hợp'!$A:$S,12,0),
IF(Z134=1460,VLOOKUP($B134,'Tổng hợp'!$A:$S,13,0),
IF(Z134=1825,VLOOKUP($B134,'Tổng hợp'!$A:$S,14,0),
IF(Z134=2555,VLOOKUP($B134,'Tổng hợp'!$A:$S,15,0),
IF(Z134=3650,VLOOKUP($B134,'Tổng hợp'!$A:$S,16,0),
IF(Z134=5475,VLOOKUP($B134,'Tổng hợp'!$A:$S,17,0),
IF(Z134=7300,VLOOKUP($B134,'Tổng hợp'!$A:$S,18,0),
IF(Z134=10950,VLOOKUP($B134,'Tổng hợp'!$A:$S,19,0),
""))))))))))))))))))</f>
        <v>0.0165202952</v>
      </c>
      <c r="AC134" s="95">
        <f>IF(AA134=1,VLOOKUP($B134,'Tổng hợp'!$A:$S,2,0),
IF(AA134=7,VLOOKUP($B134,'Tổng hợp'!$A:$S,3,0),
IF(AA134=14,VLOOKUP($B134,'Tổng hợp'!$A:$T,4,0),
IF(AA134=30,VLOOKUP($B134,'Tổng hợp'!$A:$T,5,0),
IF(AA134=60,VLOOKUP($B134,'Tổng hợp'!$A:$T,6,0),
IF(AA134=90,VLOOKUP($B134,'Tổng hợp'!$A:$T,7,0),
IF(AA134=180,VLOOKUP($B134,'Tổng hợp'!$A:$T,8,0),
IF(AA134=270,VLOOKUP($B134,'Tổng hợp'!$A:$T,9,0),
IF(AA134=365,VLOOKUP($B134,'Tổng hợp'!$A:$S,10,0),
IF(AA134=730,VLOOKUP($B134,'Tổng hợp'!$A:$S,11,0),
IF(AA134=1095,VLOOKUP($B134,'Tổng hợp'!$A:$S,12,0),
IF(AA134=1460,VLOOKUP($B134,'Tổng hợp'!$A:$S,13,0),
IF(AA134=1825,VLOOKUP($B134,'Tổng hợp'!$A:$S,14,0),
IF(AA134=2555,VLOOKUP($B134,'Tổng hợp'!$A:$S,15,0),
IF(AA134=3650,VLOOKUP($B134,'Tổng hợp'!$A:$S,16,0),
IF(AA134=5475,VLOOKUP($B134,'Tổng hợp'!$A:$S,17,0),
IF(AA134=7300,VLOOKUP($B134,'Tổng hợp'!$A:$S,18,0),
IF(AA134=10950,VLOOKUP($B134,'Tổng hợp'!$A:$S,19,0),
""))))))))))))))))))</f>
        <v>0.0175101476</v>
      </c>
      <c r="AD134" s="95">
        <f t="shared" si="22"/>
        <v>0.06861117876</v>
      </c>
      <c r="AE134" s="95">
        <f t="shared" si="23"/>
        <v>0.0006986417338</v>
      </c>
      <c r="AF134" s="95">
        <f t="shared" si="24"/>
        <v>0.07028971849</v>
      </c>
      <c r="AG134" s="96">
        <f t="shared" si="25"/>
        <v>47718059264</v>
      </c>
      <c r="AH134" s="97">
        <f t="shared" si="26"/>
        <v>51163640016</v>
      </c>
      <c r="AI134" s="96">
        <f t="shared" si="27"/>
        <v>-1507050709</v>
      </c>
      <c r="AJ134" s="9"/>
      <c r="AK134" s="12"/>
    </row>
    <row r="135" ht="16.5" customHeight="1">
      <c r="A135" s="90">
        <v>116.0</v>
      </c>
      <c r="B135" s="91">
        <f>HLOOKUP(B134,VBMA!$A:$A,VLOOKUP(B134,VBMA!A:AF,32,0) +1)</f>
        <v>45560</v>
      </c>
      <c r="C135" s="92">
        <f t="shared" si="1"/>
        <v>45812</v>
      </c>
      <c r="D135" s="92">
        <f t="shared" si="2"/>
        <v>45812</v>
      </c>
      <c r="E135" s="93">
        <f t="shared" si="3"/>
        <v>84</v>
      </c>
      <c r="F135" s="94">
        <f t="shared" si="4"/>
        <v>60</v>
      </c>
      <c r="G135" s="94">
        <f t="shared" si="5"/>
        <v>90</v>
      </c>
      <c r="H135" s="95">
        <f>IF(F135=1,VLOOKUP($B135,'Tổng hợp'!$A:$S,2,0),
IF(F135=7,VLOOKUP($B135,'Tổng hợp'!$A:$S,3,0),
IF(F135=14,VLOOKUP($B135,'Tổng hợp'!$A:$T,4,0),
IF(F135=30,VLOOKUP($B135,'Tổng hợp'!$A:$T,5,0),
IF(F135=60,VLOOKUP($B135,'Tổng hợp'!$A:$T,6,0),
IF(F135=90,VLOOKUP($B135,'Tổng hợp'!$A:$T,7,0),
IF(F135=180,VLOOKUP($B135,'Tổng hợp'!$A:$T,8,0),
IF(F135=270,VLOOKUP($B135,'Tổng hợp'!$A:$T,9,0),
IF(F135=365,VLOOKUP($B135,'Tổng hợp'!$A:$S,10,0),
IF(F135=730,VLOOKUP($B135,'Tổng hợp'!$A:$S,11,0),
IF(F135=1095,VLOOKUP($B135,'Tổng hợp'!$A:$S,12,0),
IF(F135=1460,VLOOKUP($B135,'Tổng hợp'!$A:$S,13,0),
IF(F135=1825,VLOOKUP($B135,'Tổng hợp'!$A:$S,14,0),
IF(F135=2555,VLOOKUP($B135,'Tổng hợp'!$A:$S,15,0),
IF(F135=3650,VLOOKUP($B135,'Tổng hợp'!$A:$S,16,0),
IF(F135=5475,VLOOKUP($B135,'Tổng hợp'!$A:$S,17,0),
IF(F135=7300,VLOOKUP($B135,'Tổng hợp'!$A:$S,18,0),
IF(F135=10950,VLOOKUP($B135,'Tổng hợp'!$A:$S,19,0),
""))))))))))))))))))</f>
        <v>0.01451177536</v>
      </c>
      <c r="I135" s="95">
        <f>IF(G135=1,VLOOKUP($B135,'Tổng hợp'!$A:$S,2,0),
IF(G135=7,VLOOKUP($B135,'Tổng hợp'!$A:$S,3,0),
IF(G135=14,VLOOKUP($B135,'Tổng hợp'!$A:$T,4,0),
IF(G135=30,VLOOKUP($B135,'Tổng hợp'!$A:$T,5,0),
IF(G135=60,VLOOKUP($B135,'Tổng hợp'!$A:$T,6,0),
IF(G135=90,VLOOKUP($B135,'Tổng hợp'!$A:$T,7,0),
IF(G135=180,VLOOKUP($B135,'Tổng hợp'!$A:$T,8,0),
IF(G135=270,VLOOKUP($B135,'Tổng hợp'!$A:$T,9,0),
IF(G135=365,VLOOKUP($B135,'Tổng hợp'!$A:$S,10,0),
IF(G135=730,VLOOKUP($B135,'Tổng hợp'!$A:$S,11,0),
IF(G135=1095,VLOOKUP($B135,'Tổng hợp'!$A:$S,12,0),
IF(G135=1460,VLOOKUP($B135,'Tổng hợp'!$A:$S,13,0),
IF(G135=1825,VLOOKUP($B135,'Tổng hợp'!$A:$S,14,0),
IF(G135=2555,VLOOKUP($B135,'Tổng hợp'!$A:$S,15,0),
IF(G135=3650,VLOOKUP($B135,'Tổng hợp'!$A:$S,16,0),
IF(G135=5475,VLOOKUP($B135,'Tổng hợp'!$A:$S,17,0),
IF(G135=7300,VLOOKUP($B135,'Tổng hợp'!$A:$S,18,0),
IF(G135=10950,VLOOKUP($B135,'Tổng hợp'!$A:$S,19,0),
""))))))))))))))))))</f>
        <v>0.01474637681</v>
      </c>
      <c r="J135" s="95">
        <f t="shared" si="6"/>
        <v>0.06600945652</v>
      </c>
      <c r="K135" s="95">
        <f t="shared" si="7"/>
        <v>-0.0004081146611</v>
      </c>
      <c r="L135" s="95">
        <f t="shared" si="8"/>
        <v>0.07021196793</v>
      </c>
      <c r="M135" s="96">
        <f t="shared" si="9"/>
        <v>3445767358</v>
      </c>
      <c r="N135" s="92" t="b">
        <f t="shared" si="10"/>
        <v>0</v>
      </c>
      <c r="O135" s="93">
        <f t="shared" si="11"/>
        <v>-45728</v>
      </c>
      <c r="P135" s="94">
        <f t="shared" si="12"/>
        <v>0</v>
      </c>
      <c r="Q135" s="94">
        <f t="shared" si="13"/>
        <v>1</v>
      </c>
      <c r="R135" s="95" t="str">
        <f t="shared" si="14"/>
        <v/>
      </c>
      <c r="S135" s="95">
        <f>IF(Q135=1,VLOOKUP($B135,'Tổng hợp'!$A:$S,2,0),
IF(Q135=7,VLOOKUP($B135,'Tổng hợp'!$A:$S,3,0),
IF(Q135=14,VLOOKUP($B135,'Tổng hợp'!$A:$T,4,0),
IF(Q135=30,VLOOKUP($B135,'Tổng hợp'!$A:$T,5,0),
IF(Q135=60,VLOOKUP($B135,'Tổng hợp'!$A:$T,6,0),
IF(Q135=90,VLOOKUP($B135,'Tổng hợp'!$A:$T,7,0),
IF(Q135=180,VLOOKUP($B135,'Tổng hợp'!$A:$T,8,0),
IF(Q135=270,VLOOKUP($B135,'Tổng hợp'!$A:$T,9,0),
IF(Q135=365,VLOOKUP($B135,'Tổng hợp'!$A:$S,10,0),
IF(Q135=730,VLOOKUP($B135,'Tổng hợp'!$A:$S,11,0),
IF(Q135=1095,VLOOKUP($B135,'Tổng hợp'!$A:$S,12,0),
IF(Q135=1460,VLOOKUP($B135,'Tổng hợp'!$A:$S,13,0),
IF(Q135=1825,VLOOKUP($B135,'Tổng hợp'!$A:$S,14,0),
IF(Q135=2555,VLOOKUP($B135,'Tổng hợp'!$A:$S,15,0),
IF(Q135=3650,VLOOKUP($B135,'Tổng hợp'!$A:$S,16,0),
IF(Q135=5475,VLOOKUP($B135,'Tổng hợp'!$A:$S,17,0),
IF(Q135=7300,VLOOKUP($B135,'Tổng hợp'!$A:$S,18,0),
IF(Q135=10950,VLOOKUP($B135,'Tổng hợp'!$A:$S,19,0),
""))))))))))))))))))</f>
        <v>0.01407608696</v>
      </c>
      <c r="T135" s="95">
        <f t="shared" si="15"/>
        <v>0.05131</v>
      </c>
      <c r="U135" s="95">
        <f t="shared" si="28"/>
        <v>0</v>
      </c>
      <c r="V135" s="95">
        <f t="shared" si="16"/>
        <v>0.07024062831</v>
      </c>
      <c r="W135" s="96">
        <f t="shared" si="17"/>
        <v>0</v>
      </c>
      <c r="X135" s="92">
        <f t="shared" si="18"/>
        <v>45812</v>
      </c>
      <c r="Y135" s="93">
        <f t="shared" si="19"/>
        <v>252</v>
      </c>
      <c r="Z135" s="94">
        <f t="shared" si="20"/>
        <v>180</v>
      </c>
      <c r="AA135" s="94">
        <f t="shared" si="21"/>
        <v>270</v>
      </c>
      <c r="AB135" s="95">
        <f>IF(Z135=1,VLOOKUP($B135,'Tổng hợp'!$A:$S,2,0),
IF(Z135=7,VLOOKUP($B135,'Tổng hợp'!$A:$S,3,0),
IF(Z135=14,VLOOKUP($B135,'Tổng hợp'!$A:$T,4,0),
IF(Z135=30,VLOOKUP($B135,'Tổng hợp'!$A:$T,5,0),
IF(Z135=60,VLOOKUP($B135,'Tổng hợp'!$A:$T,6,0),
IF(Z135=90,VLOOKUP($B135,'Tổng hợp'!$A:$T,7,0),
IF(Z135=180,VLOOKUP($B135,'Tổng hợp'!$A:$T,8,0),
IF(Z135=270,VLOOKUP($B135,'Tổng hợp'!$A:$T,9,0),
IF(Z135=365,VLOOKUP($B135,'Tổng hợp'!$A:$S,10,0),
IF(Z135=730,VLOOKUP($B135,'Tổng hợp'!$A:$S,11,0),
IF(Z135=1095,VLOOKUP($B135,'Tổng hợp'!$A:$S,12,0),
IF(Z135=1460,VLOOKUP($B135,'Tổng hợp'!$A:$S,13,0),
IF(Z135=1825,VLOOKUP($B135,'Tổng hợp'!$A:$S,14,0),
IF(Z135=2555,VLOOKUP($B135,'Tổng hợp'!$A:$S,15,0),
IF(Z135=3650,VLOOKUP($B135,'Tổng hợp'!$A:$S,16,0),
IF(Z135=5475,VLOOKUP($B135,'Tổng hợp'!$A:$S,17,0),
IF(Z135=7300,VLOOKUP($B135,'Tổng hợp'!$A:$S,18,0),
IF(Z135=10950,VLOOKUP($B135,'Tổng hợp'!$A:$S,19,0),
""))))))))))))))))))</f>
        <v>0.01642210145</v>
      </c>
      <c r="AC135" s="95">
        <f>IF(AA135=1,VLOOKUP($B135,'Tổng hợp'!$A:$S,2,0),
IF(AA135=7,VLOOKUP($B135,'Tổng hợp'!$A:$S,3,0),
IF(AA135=14,VLOOKUP($B135,'Tổng hợp'!$A:$T,4,0),
IF(AA135=30,VLOOKUP($B135,'Tổng hợp'!$A:$T,5,0),
IF(AA135=60,VLOOKUP($B135,'Tổng hợp'!$A:$T,6,0),
IF(AA135=90,VLOOKUP($B135,'Tổng hợp'!$A:$T,7,0),
IF(AA135=180,VLOOKUP($B135,'Tổng hợp'!$A:$T,8,0),
IF(AA135=270,VLOOKUP($B135,'Tổng hợp'!$A:$T,9,0),
IF(AA135=365,VLOOKUP($B135,'Tổng hợp'!$A:$S,10,0),
IF(AA135=730,VLOOKUP($B135,'Tổng hợp'!$A:$S,11,0),
IF(AA135=1095,VLOOKUP($B135,'Tổng hợp'!$A:$S,12,0),
IF(AA135=1460,VLOOKUP($B135,'Tổng hợp'!$A:$S,13,0),
IF(AA135=1825,VLOOKUP($B135,'Tổng hợp'!$A:$S,14,0),
IF(AA135=2555,VLOOKUP($B135,'Tổng hợp'!$A:$S,15,0),
IF(AA135=3650,VLOOKUP($B135,'Tổng hợp'!$A:$S,16,0),
IF(AA135=5475,VLOOKUP($B135,'Tổng hợp'!$A:$S,17,0),
IF(AA135=7300,VLOOKUP($B135,'Tổng hợp'!$A:$S,18,0),
IF(AA135=10950,VLOOKUP($B135,'Tổng hợp'!$A:$S,19,0),
""))))))))))))))))))</f>
        <v>0.01746105072</v>
      </c>
      <c r="AD135" s="95">
        <f t="shared" si="22"/>
        <v>0.06856326087</v>
      </c>
      <c r="AE135" s="95">
        <f t="shared" si="23"/>
        <v>-0.000780732426</v>
      </c>
      <c r="AF135" s="95">
        <f t="shared" si="24"/>
        <v>0.07018581057</v>
      </c>
      <c r="AG135" s="96">
        <f t="shared" si="25"/>
        <v>47712377487</v>
      </c>
      <c r="AH135" s="97">
        <f t="shared" si="26"/>
        <v>51158144845</v>
      </c>
      <c r="AI135" s="96">
        <f t="shared" si="27"/>
        <v>-1512545880</v>
      </c>
      <c r="AJ135" s="9"/>
      <c r="AK135" s="12"/>
    </row>
    <row r="136" ht="16.5" customHeight="1">
      <c r="A136" s="90">
        <v>117.0</v>
      </c>
      <c r="B136" s="91">
        <f>HLOOKUP(B135,VBMA!$A:$A,VLOOKUP(B135,VBMA!A:AF,32,0) +1)</f>
        <v>45559</v>
      </c>
      <c r="C136" s="92">
        <f t="shared" si="1"/>
        <v>45812</v>
      </c>
      <c r="D136" s="92">
        <f t="shared" si="2"/>
        <v>45812</v>
      </c>
      <c r="E136" s="93">
        <f t="shared" si="3"/>
        <v>84</v>
      </c>
      <c r="F136" s="94">
        <f t="shared" si="4"/>
        <v>60</v>
      </c>
      <c r="G136" s="94">
        <f t="shared" si="5"/>
        <v>90</v>
      </c>
      <c r="H136" s="95">
        <f>IF(F136=1,VLOOKUP($B136,'Tổng hợp'!$A:$S,2,0),
IF(F136=7,VLOOKUP($B136,'Tổng hợp'!$A:$S,3,0),
IF(F136=14,VLOOKUP($B136,'Tổng hợp'!$A:$T,4,0),
IF(F136=30,VLOOKUP($B136,'Tổng hợp'!$A:$T,5,0),
IF(F136=60,VLOOKUP($B136,'Tổng hợp'!$A:$T,6,0),
IF(F136=90,VLOOKUP($B136,'Tổng hợp'!$A:$T,7,0),
IF(F136=180,VLOOKUP($B136,'Tổng hợp'!$A:$T,8,0),
IF(F136=270,VLOOKUP($B136,'Tổng hợp'!$A:$T,9,0),
IF(F136=365,VLOOKUP($B136,'Tổng hợp'!$A:$S,10,0),
IF(F136=730,VLOOKUP($B136,'Tổng hợp'!$A:$S,11,0),
IF(F136=1095,VLOOKUP($B136,'Tổng hợp'!$A:$S,12,0),
IF(F136=1460,VLOOKUP($B136,'Tổng hợp'!$A:$S,13,0),
IF(F136=1825,VLOOKUP($B136,'Tổng hợp'!$A:$S,14,0),
IF(F136=2555,VLOOKUP($B136,'Tổng hợp'!$A:$S,15,0),
IF(F136=3650,VLOOKUP($B136,'Tổng hợp'!$A:$S,16,0),
IF(F136=5475,VLOOKUP($B136,'Tổng hợp'!$A:$S,17,0),
IF(F136=7300,VLOOKUP($B136,'Tổng hợp'!$A:$S,18,0),
IF(F136=10950,VLOOKUP($B136,'Tổng hợp'!$A:$S,19,0),
""))))))))))))))))))</f>
        <v>0.01448553345</v>
      </c>
      <c r="I136" s="95">
        <f>IF(G136=1,VLOOKUP($B136,'Tổng hợp'!$A:$S,2,0),
IF(G136=7,VLOOKUP($B136,'Tổng hợp'!$A:$S,3,0),
IF(G136=14,VLOOKUP($B136,'Tổng hợp'!$A:$T,4,0),
IF(G136=30,VLOOKUP($B136,'Tổng hợp'!$A:$T,5,0),
IF(G136=60,VLOOKUP($B136,'Tổng hợp'!$A:$T,6,0),
IF(G136=90,VLOOKUP($B136,'Tổng hợp'!$A:$T,7,0),
IF(G136=180,VLOOKUP($B136,'Tổng hợp'!$A:$T,8,0),
IF(G136=270,VLOOKUP($B136,'Tổng hợp'!$A:$T,9,0),
IF(G136=365,VLOOKUP($B136,'Tổng hợp'!$A:$S,10,0),
IF(G136=730,VLOOKUP($B136,'Tổng hợp'!$A:$S,11,0),
IF(G136=1095,VLOOKUP($B136,'Tổng hợp'!$A:$S,12,0),
IF(G136=1460,VLOOKUP($B136,'Tổng hợp'!$A:$S,13,0),
IF(G136=1825,VLOOKUP($B136,'Tổng hợp'!$A:$S,14,0),
IF(G136=2555,VLOOKUP($B136,'Tổng hợp'!$A:$S,15,0),
IF(G136=3650,VLOOKUP($B136,'Tổng hợp'!$A:$S,16,0),
IF(G136=5475,VLOOKUP($B136,'Tổng hợp'!$A:$S,17,0),
IF(G136=7300,VLOOKUP($B136,'Tổng hợp'!$A:$S,18,0),
IF(G136=10950,VLOOKUP($B136,'Tổng hợp'!$A:$S,19,0),
""))))))))))))))))))</f>
        <v>0.01478661844</v>
      </c>
      <c r="J136" s="95">
        <f t="shared" si="6"/>
        <v>0.06603640145</v>
      </c>
      <c r="K136" s="95">
        <f t="shared" si="7"/>
        <v>0.003779870715</v>
      </c>
      <c r="L136" s="95">
        <f t="shared" si="8"/>
        <v>0.07050663121</v>
      </c>
      <c r="M136" s="96">
        <f t="shared" si="9"/>
        <v>3445549058</v>
      </c>
      <c r="N136" s="92" t="b">
        <f t="shared" si="10"/>
        <v>0</v>
      </c>
      <c r="O136" s="93">
        <f t="shared" si="11"/>
        <v>-45728</v>
      </c>
      <c r="P136" s="94">
        <f t="shared" si="12"/>
        <v>0</v>
      </c>
      <c r="Q136" s="94">
        <f t="shared" si="13"/>
        <v>1</v>
      </c>
      <c r="R136" s="95" t="str">
        <f t="shared" si="14"/>
        <v/>
      </c>
      <c r="S136" s="95">
        <f>IF(Q136=1,VLOOKUP($B136,'Tổng hợp'!$A:$S,2,0),
IF(Q136=7,VLOOKUP($B136,'Tổng hợp'!$A:$S,3,0),
IF(Q136=14,VLOOKUP($B136,'Tổng hợp'!$A:$T,4,0),
IF(Q136=30,VLOOKUP($B136,'Tổng hợp'!$A:$T,5,0),
IF(Q136=60,VLOOKUP($B136,'Tổng hợp'!$A:$T,6,0),
IF(Q136=90,VLOOKUP($B136,'Tổng hợp'!$A:$T,7,0),
IF(Q136=180,VLOOKUP($B136,'Tổng hợp'!$A:$T,8,0),
IF(Q136=270,VLOOKUP($B136,'Tổng hợp'!$A:$T,9,0),
IF(Q136=365,VLOOKUP($B136,'Tổng hợp'!$A:$S,10,0),
IF(Q136=730,VLOOKUP($B136,'Tổng hợp'!$A:$S,11,0),
IF(Q136=1095,VLOOKUP($B136,'Tổng hợp'!$A:$S,12,0),
IF(Q136=1460,VLOOKUP($B136,'Tổng hợp'!$A:$S,13,0),
IF(Q136=1825,VLOOKUP($B136,'Tổng hợp'!$A:$S,14,0),
IF(Q136=2555,VLOOKUP($B136,'Tổng hợp'!$A:$S,15,0),
IF(Q136=3650,VLOOKUP($B136,'Tổng hợp'!$A:$S,16,0),
IF(Q136=5475,VLOOKUP($B136,'Tổng hợp'!$A:$S,17,0),
IF(Q136=7300,VLOOKUP($B136,'Tổng hợp'!$A:$S,18,0),
IF(Q136=10950,VLOOKUP($B136,'Tổng hợp'!$A:$S,19,0),
""))))))))))))))))))</f>
        <v>0.01428481013</v>
      </c>
      <c r="T136" s="95">
        <f t="shared" si="15"/>
        <v>0.05131</v>
      </c>
      <c r="U136" s="95">
        <f t="shared" si="28"/>
        <v>0</v>
      </c>
      <c r="V136" s="95">
        <f t="shared" si="16"/>
        <v>0.07024062831</v>
      </c>
      <c r="W136" s="96">
        <f t="shared" si="17"/>
        <v>0</v>
      </c>
      <c r="X136" s="92">
        <f t="shared" si="18"/>
        <v>45812</v>
      </c>
      <c r="Y136" s="93">
        <f t="shared" si="19"/>
        <v>253</v>
      </c>
      <c r="Z136" s="94">
        <f t="shared" si="20"/>
        <v>180</v>
      </c>
      <c r="AA136" s="94">
        <f t="shared" si="21"/>
        <v>270</v>
      </c>
      <c r="AB136" s="95">
        <f>IF(Z136=1,VLOOKUP($B136,'Tổng hợp'!$A:$S,2,0),
IF(Z136=7,VLOOKUP($B136,'Tổng hợp'!$A:$S,3,0),
IF(Z136=14,VLOOKUP($B136,'Tổng hợp'!$A:$T,4,0),
IF(Z136=30,VLOOKUP($B136,'Tổng hợp'!$A:$T,5,0),
IF(Z136=60,VLOOKUP($B136,'Tổng hợp'!$A:$T,6,0),
IF(Z136=90,VLOOKUP($B136,'Tổng hợp'!$A:$T,7,0),
IF(Z136=180,VLOOKUP($B136,'Tổng hợp'!$A:$T,8,0),
IF(Z136=270,VLOOKUP($B136,'Tổng hợp'!$A:$T,9,0),
IF(Z136=365,VLOOKUP($B136,'Tổng hợp'!$A:$S,10,0),
IF(Z136=730,VLOOKUP($B136,'Tổng hợp'!$A:$S,11,0),
IF(Z136=1095,VLOOKUP($B136,'Tổng hợp'!$A:$S,12,0),
IF(Z136=1460,VLOOKUP($B136,'Tổng hợp'!$A:$S,13,0),
IF(Z136=1825,VLOOKUP($B136,'Tổng hợp'!$A:$S,14,0),
IF(Z136=2555,VLOOKUP($B136,'Tổng hợp'!$A:$S,15,0),
IF(Z136=3650,VLOOKUP($B136,'Tổng hợp'!$A:$S,16,0),
IF(Z136=5475,VLOOKUP($B136,'Tổng hợp'!$A:$S,17,0),
IF(Z136=7300,VLOOKUP($B136,'Tổng hợp'!$A:$S,18,0),
IF(Z136=10950,VLOOKUP($B136,'Tổng hợp'!$A:$S,19,0),
""))))))))))))))))))</f>
        <v>0.01649276673</v>
      </c>
      <c r="AC136" s="95">
        <f>IF(AA136=1,VLOOKUP($B136,'Tổng hợp'!$A:$S,2,0),
IF(AA136=7,VLOOKUP($B136,'Tổng hợp'!$A:$S,3,0),
IF(AA136=14,VLOOKUP($B136,'Tổng hợp'!$A:$T,4,0),
IF(AA136=30,VLOOKUP($B136,'Tổng hợp'!$A:$T,5,0),
IF(AA136=60,VLOOKUP($B136,'Tổng hợp'!$A:$T,6,0),
IF(AA136=90,VLOOKUP($B136,'Tổng hợp'!$A:$T,7,0),
IF(AA136=180,VLOOKUP($B136,'Tổng hợp'!$A:$T,8,0),
IF(AA136=270,VLOOKUP($B136,'Tổng hợp'!$A:$T,9,0),
IF(AA136=365,VLOOKUP($B136,'Tổng hợp'!$A:$S,10,0),
IF(AA136=730,VLOOKUP($B136,'Tổng hợp'!$A:$S,11,0),
IF(AA136=1095,VLOOKUP($B136,'Tổng hợp'!$A:$S,12,0),
IF(AA136=1460,VLOOKUP($B136,'Tổng hợp'!$A:$S,13,0),
IF(AA136=1825,VLOOKUP($B136,'Tổng hợp'!$A:$S,14,0),
IF(AA136=2555,VLOOKUP($B136,'Tổng hợp'!$A:$S,15,0),
IF(AA136=3650,VLOOKUP($B136,'Tổng hợp'!$A:$S,16,0),
IF(AA136=5475,VLOOKUP($B136,'Tổng hợp'!$A:$S,17,0),
IF(AA136=7300,VLOOKUP($B136,'Tổng hợp'!$A:$S,18,0),
IF(AA136=10950,VLOOKUP($B136,'Tổng hợp'!$A:$S,19,0),
""))))))))))))))))))</f>
        <v>0.01749638336</v>
      </c>
      <c r="AD136" s="95">
        <f t="shared" si="22"/>
        <v>0.06861681133</v>
      </c>
      <c r="AE136" s="95">
        <f t="shared" si="23"/>
        <v>0.0004095539279</v>
      </c>
      <c r="AF136" s="95">
        <f t="shared" si="24"/>
        <v>0.07026940153</v>
      </c>
      <c r="AG136" s="96">
        <f t="shared" si="25"/>
        <v>47700928799</v>
      </c>
      <c r="AH136" s="97">
        <f t="shared" si="26"/>
        <v>51146477856</v>
      </c>
      <c r="AI136" s="96">
        <f t="shared" si="27"/>
        <v>-1524212869</v>
      </c>
      <c r="AJ136" s="9"/>
      <c r="AK136" s="12"/>
    </row>
    <row r="137" ht="15.75" customHeight="1">
      <c r="A137" s="90">
        <v>118.0</v>
      </c>
      <c r="B137" s="91">
        <f>HLOOKUP(B136,VBMA!$A:$A,VLOOKUP(B136,VBMA!A:AF,32,0) +1)</f>
        <v>45558</v>
      </c>
      <c r="C137" s="92">
        <f t="shared" si="1"/>
        <v>45812</v>
      </c>
      <c r="D137" s="92">
        <f t="shared" si="2"/>
        <v>45812</v>
      </c>
      <c r="E137" s="93">
        <f t="shared" si="3"/>
        <v>84</v>
      </c>
      <c r="F137" s="94">
        <f t="shared" si="4"/>
        <v>60</v>
      </c>
      <c r="G137" s="94">
        <f t="shared" si="5"/>
        <v>90</v>
      </c>
      <c r="H137" s="95">
        <f>IF(F137=1,VLOOKUP($B137,'Tổng hợp'!$A:$S,2,0),
IF(F137=7,VLOOKUP($B137,'Tổng hợp'!$A:$S,3,0),
IF(F137=14,VLOOKUP($B137,'Tổng hợp'!$A:$T,4,0),
IF(F137=30,VLOOKUP($B137,'Tổng hợp'!$A:$T,5,0),
IF(F137=60,VLOOKUP($B137,'Tổng hợp'!$A:$T,6,0),
IF(F137=90,VLOOKUP($B137,'Tổng hợp'!$A:$T,7,0),
IF(F137=180,VLOOKUP($B137,'Tổng hợp'!$A:$T,8,0),
IF(F137=270,VLOOKUP($B137,'Tổng hợp'!$A:$T,9,0),
IF(F137=365,VLOOKUP($B137,'Tổng hợp'!$A:$S,10,0),
IF(F137=730,VLOOKUP($B137,'Tổng hợp'!$A:$S,11,0),
IF(F137=1095,VLOOKUP($B137,'Tổng hợp'!$A:$S,12,0),
IF(F137=1460,VLOOKUP($B137,'Tổng hợp'!$A:$S,13,0),
IF(F137=1825,VLOOKUP($B137,'Tổng hợp'!$A:$S,14,0),
IF(F137=2555,VLOOKUP($B137,'Tổng hợp'!$A:$S,15,0),
IF(F137=3650,VLOOKUP($B137,'Tổng hợp'!$A:$S,16,0),
IF(F137=5475,VLOOKUP($B137,'Tổng hợp'!$A:$S,17,0),
IF(F137=7300,VLOOKUP($B137,'Tổng hợp'!$A:$S,18,0),
IF(F137=10950,VLOOKUP($B137,'Tổng hợp'!$A:$S,19,0),
""))))))))))))))))))</f>
        <v>0.0142898556</v>
      </c>
      <c r="I137" s="95">
        <f>IF(G137=1,VLOOKUP($B137,'Tổng hợp'!$A:$S,2,0),
IF(G137=7,VLOOKUP($B137,'Tổng hợp'!$A:$S,3,0),
IF(G137=14,VLOOKUP($B137,'Tổng hợp'!$A:$T,4,0),
IF(G137=30,VLOOKUP($B137,'Tổng hợp'!$A:$T,5,0),
IF(G137=60,VLOOKUP($B137,'Tổng hợp'!$A:$T,6,0),
IF(G137=90,VLOOKUP($B137,'Tổng hợp'!$A:$T,7,0),
IF(G137=180,VLOOKUP($B137,'Tổng hợp'!$A:$T,8,0),
IF(G137=270,VLOOKUP($B137,'Tổng hợp'!$A:$T,9,0),
IF(G137=365,VLOOKUP($B137,'Tổng hợp'!$A:$S,10,0),
IF(G137=730,VLOOKUP($B137,'Tổng hợp'!$A:$S,11,0),
IF(G137=1095,VLOOKUP($B137,'Tổng hợp'!$A:$S,12,0),
IF(G137=1460,VLOOKUP($B137,'Tổng hợp'!$A:$S,13,0),
IF(G137=1825,VLOOKUP($B137,'Tổng hợp'!$A:$S,14,0),
IF(G137=2555,VLOOKUP($B137,'Tổng hợp'!$A:$S,15,0),
IF(G137=3650,VLOOKUP($B137,'Tổng hợp'!$A:$S,16,0),
IF(G137=5475,VLOOKUP($B137,'Tổng hợp'!$A:$S,17,0),
IF(G137=7300,VLOOKUP($B137,'Tổng hợp'!$A:$S,18,0),
IF(G137=10950,VLOOKUP($B137,'Tổng hợp'!$A:$S,19,0),
""))))))))))))))))))</f>
        <v>0.01452411552</v>
      </c>
      <c r="J137" s="95">
        <f t="shared" si="6"/>
        <v>0.06578726354</v>
      </c>
      <c r="K137" s="95">
        <f t="shared" si="7"/>
        <v>-0.001517943592</v>
      </c>
      <c r="L137" s="95">
        <f t="shared" si="8"/>
        <v>0.07013408788</v>
      </c>
      <c r="M137" s="96">
        <f t="shared" si="9"/>
        <v>3445825068</v>
      </c>
      <c r="N137" s="92" t="b">
        <f t="shared" si="10"/>
        <v>0</v>
      </c>
      <c r="O137" s="93">
        <f t="shared" si="11"/>
        <v>-45728</v>
      </c>
      <c r="P137" s="94">
        <f t="shared" si="12"/>
        <v>0</v>
      </c>
      <c r="Q137" s="94">
        <f t="shared" si="13"/>
        <v>1</v>
      </c>
      <c r="R137" s="95" t="str">
        <f t="shared" si="14"/>
        <v/>
      </c>
      <c r="S137" s="95">
        <f>IF(Q137=1,VLOOKUP($B137,'Tổng hợp'!$A:$S,2,0),
IF(Q137=7,VLOOKUP($B137,'Tổng hợp'!$A:$S,3,0),
IF(Q137=14,VLOOKUP($B137,'Tổng hợp'!$A:$T,4,0),
IF(Q137=30,VLOOKUP($B137,'Tổng hợp'!$A:$T,5,0),
IF(Q137=60,VLOOKUP($B137,'Tổng hợp'!$A:$T,6,0),
IF(Q137=90,VLOOKUP($B137,'Tổng hợp'!$A:$T,7,0),
IF(Q137=180,VLOOKUP($B137,'Tổng hợp'!$A:$T,8,0),
IF(Q137=270,VLOOKUP($B137,'Tổng hợp'!$A:$T,9,0),
IF(Q137=365,VLOOKUP($B137,'Tổng hợp'!$A:$S,10,0),
IF(Q137=730,VLOOKUP($B137,'Tổng hợp'!$A:$S,11,0),
IF(Q137=1095,VLOOKUP($B137,'Tổng hợp'!$A:$S,12,0),
IF(Q137=1460,VLOOKUP($B137,'Tổng hợp'!$A:$S,13,0),
IF(Q137=1825,VLOOKUP($B137,'Tổng hợp'!$A:$S,14,0),
IF(Q137=2555,VLOOKUP($B137,'Tổng hợp'!$A:$S,15,0),
IF(Q137=3650,VLOOKUP($B137,'Tổng hợp'!$A:$S,16,0),
IF(Q137=5475,VLOOKUP($B137,'Tổng hợp'!$A:$S,17,0),
IF(Q137=7300,VLOOKUP($B137,'Tổng hợp'!$A:$S,18,0),
IF(Q137=10950,VLOOKUP($B137,'Tổng hợp'!$A:$S,19,0),
""))))))))))))))))))</f>
        <v>0.01325241877</v>
      </c>
      <c r="T137" s="95">
        <f t="shared" si="15"/>
        <v>0.05131</v>
      </c>
      <c r="U137" s="95">
        <f t="shared" si="28"/>
        <v>0</v>
      </c>
      <c r="V137" s="95">
        <f t="shared" si="16"/>
        <v>0.07024062831</v>
      </c>
      <c r="W137" s="96">
        <f t="shared" si="17"/>
        <v>0</v>
      </c>
      <c r="X137" s="92">
        <f t="shared" si="18"/>
        <v>45812</v>
      </c>
      <c r="Y137" s="93">
        <f t="shared" si="19"/>
        <v>254</v>
      </c>
      <c r="Z137" s="94">
        <f t="shared" si="20"/>
        <v>180</v>
      </c>
      <c r="AA137" s="94">
        <f t="shared" si="21"/>
        <v>270</v>
      </c>
      <c r="AB137" s="95">
        <f>IF(Z137=1,VLOOKUP($B137,'Tổng hợp'!$A:$S,2,0),
IF(Z137=7,VLOOKUP($B137,'Tổng hợp'!$A:$S,3,0),
IF(Z137=14,VLOOKUP($B137,'Tổng hợp'!$A:$T,4,0),
IF(Z137=30,VLOOKUP($B137,'Tổng hợp'!$A:$T,5,0),
IF(Z137=60,VLOOKUP($B137,'Tổng hợp'!$A:$T,6,0),
IF(Z137=90,VLOOKUP($B137,'Tổng hợp'!$A:$T,7,0),
IF(Z137=180,VLOOKUP($B137,'Tổng hợp'!$A:$T,8,0),
IF(Z137=270,VLOOKUP($B137,'Tổng hợp'!$A:$T,9,0),
IF(Z137=365,VLOOKUP($B137,'Tổng hợp'!$A:$S,10,0),
IF(Z137=730,VLOOKUP($B137,'Tổng hợp'!$A:$S,11,0),
IF(Z137=1095,VLOOKUP($B137,'Tổng hợp'!$A:$S,12,0),
IF(Z137=1460,VLOOKUP($B137,'Tổng hợp'!$A:$S,13,0),
IF(Z137=1825,VLOOKUP($B137,'Tổng hợp'!$A:$S,14,0),
IF(Z137=2555,VLOOKUP($B137,'Tổng hợp'!$A:$S,15,0),
IF(Z137=3650,VLOOKUP($B137,'Tổng hợp'!$A:$S,16,0),
IF(Z137=5475,VLOOKUP($B137,'Tổng hợp'!$A:$S,17,0),
IF(Z137=7300,VLOOKUP($B137,'Tổng hợp'!$A:$S,18,0),
IF(Z137=10950,VLOOKUP($B137,'Tổng hợp'!$A:$S,19,0),
""))))))))))))))))))</f>
        <v>0.01639819495</v>
      </c>
      <c r="AC137" s="95">
        <f>IF(AA137=1,VLOOKUP($B137,'Tổng hợp'!$A:$S,2,0),
IF(AA137=7,VLOOKUP($B137,'Tổng hợp'!$A:$S,3,0),
IF(AA137=14,VLOOKUP($B137,'Tổng hợp'!$A:$T,4,0),
IF(AA137=30,VLOOKUP($B137,'Tổng hợp'!$A:$T,5,0),
IF(AA137=60,VLOOKUP($B137,'Tổng hợp'!$A:$T,6,0),
IF(AA137=90,VLOOKUP($B137,'Tổng hợp'!$A:$T,7,0),
IF(AA137=180,VLOOKUP($B137,'Tổng hợp'!$A:$T,8,0),
IF(AA137=270,VLOOKUP($B137,'Tổng hợp'!$A:$T,9,0),
IF(AA137=365,VLOOKUP($B137,'Tổng hợp'!$A:$S,10,0),
IF(AA137=730,VLOOKUP($B137,'Tổng hợp'!$A:$S,11,0),
IF(AA137=1095,VLOOKUP($B137,'Tổng hợp'!$A:$S,12,0),
IF(AA137=1460,VLOOKUP($B137,'Tổng hợp'!$A:$S,13,0),
IF(AA137=1825,VLOOKUP($B137,'Tổng hợp'!$A:$S,14,0),
IF(AA137=2555,VLOOKUP($B137,'Tổng hợp'!$A:$S,15,0),
IF(AA137=3650,VLOOKUP($B137,'Tổng hợp'!$A:$S,16,0),
IF(AA137=5475,VLOOKUP($B137,'Tổng hợp'!$A:$S,17,0),
IF(AA137=7300,VLOOKUP($B137,'Tổng hợp'!$A:$S,18,0),
IF(AA137=10950,VLOOKUP($B137,'Tổng hợp'!$A:$S,19,0),
""))))))))))))))))))</f>
        <v>0.01746909747</v>
      </c>
      <c r="AD137" s="95">
        <f t="shared" si="22"/>
        <v>0.0685887148</v>
      </c>
      <c r="AE137" s="95">
        <f t="shared" si="23"/>
        <v>-0.001046991299</v>
      </c>
      <c r="AF137" s="95">
        <f t="shared" si="24"/>
        <v>0.07016712547</v>
      </c>
      <c r="AG137" s="96">
        <f t="shared" si="25"/>
        <v>47695226366</v>
      </c>
      <c r="AH137" s="97">
        <f t="shared" si="26"/>
        <v>51141051434</v>
      </c>
      <c r="AI137" s="96">
        <f t="shared" si="27"/>
        <v>-1529639292</v>
      </c>
      <c r="AJ137" s="9"/>
      <c r="AK137" s="12"/>
    </row>
    <row r="138" ht="15.75" customHeight="1">
      <c r="A138" s="90">
        <v>119.0</v>
      </c>
      <c r="B138" s="91">
        <f>HLOOKUP(B137,VBMA!$A:$A,VLOOKUP(B137,VBMA!A:AF,32,0) +1)</f>
        <v>45555</v>
      </c>
      <c r="C138" s="92">
        <f t="shared" si="1"/>
        <v>45812</v>
      </c>
      <c r="D138" s="92">
        <f t="shared" si="2"/>
        <v>45812</v>
      </c>
      <c r="E138" s="93">
        <f t="shared" si="3"/>
        <v>84</v>
      </c>
      <c r="F138" s="94">
        <f t="shared" si="4"/>
        <v>60</v>
      </c>
      <c r="G138" s="94">
        <f t="shared" si="5"/>
        <v>90</v>
      </c>
      <c r="H138" s="95">
        <f>IF(F138=1,VLOOKUP($B138,'Tổng hợp'!$A:$S,2,0),
IF(F138=7,VLOOKUP($B138,'Tổng hợp'!$A:$S,3,0),
IF(F138=14,VLOOKUP($B138,'Tổng hợp'!$A:$T,4,0),
IF(F138=30,VLOOKUP($B138,'Tổng hợp'!$A:$T,5,0),
IF(F138=60,VLOOKUP($B138,'Tổng hợp'!$A:$T,6,0),
IF(F138=90,VLOOKUP($B138,'Tổng hợp'!$A:$T,7,0),
IF(F138=180,VLOOKUP($B138,'Tổng hợp'!$A:$T,8,0),
IF(F138=270,VLOOKUP($B138,'Tổng hợp'!$A:$T,9,0),
IF(F138=365,VLOOKUP($B138,'Tổng hợp'!$A:$S,10,0),
IF(F138=730,VLOOKUP($B138,'Tổng hợp'!$A:$S,11,0),
IF(F138=1095,VLOOKUP($B138,'Tổng hợp'!$A:$S,12,0),
IF(F138=1460,VLOOKUP($B138,'Tổng hợp'!$A:$S,13,0),
IF(F138=1825,VLOOKUP($B138,'Tổng hợp'!$A:$S,14,0),
IF(F138=2555,VLOOKUP($B138,'Tổng hợp'!$A:$S,15,0),
IF(F138=3650,VLOOKUP($B138,'Tổng hợp'!$A:$S,16,0),
IF(F138=5475,VLOOKUP($B138,'Tổng hợp'!$A:$S,17,0),
IF(F138=7300,VLOOKUP($B138,'Tổng hợp'!$A:$S,18,0),
IF(F138=10950,VLOOKUP($B138,'Tổng hợp'!$A:$S,19,0),
""))))))))))))))))))</f>
        <v>0.01428216998</v>
      </c>
      <c r="I138" s="95">
        <f>IF(G138=1,VLOOKUP($B138,'Tổng hợp'!$A:$S,2,0),
IF(G138=7,VLOOKUP($B138,'Tổng hợp'!$A:$S,3,0),
IF(G138=14,VLOOKUP($B138,'Tổng hợp'!$A:$T,4,0),
IF(G138=30,VLOOKUP($B138,'Tổng hợp'!$A:$T,5,0),
IF(G138=60,VLOOKUP($B138,'Tổng hợp'!$A:$T,6,0),
IF(G138=90,VLOOKUP($B138,'Tổng hợp'!$A:$T,7,0),
IF(G138=180,VLOOKUP($B138,'Tổng hợp'!$A:$T,8,0),
IF(G138=270,VLOOKUP($B138,'Tổng hợp'!$A:$T,9,0),
IF(G138=365,VLOOKUP($B138,'Tổng hợp'!$A:$S,10,0),
IF(G138=730,VLOOKUP($B138,'Tổng hợp'!$A:$S,11,0),
IF(G138=1095,VLOOKUP($B138,'Tổng hợp'!$A:$S,12,0),
IF(G138=1460,VLOOKUP($B138,'Tổng hợp'!$A:$S,13,0),
IF(G138=1825,VLOOKUP($B138,'Tổng hợp'!$A:$S,14,0),
IF(G138=2555,VLOOKUP($B138,'Tổng hợp'!$A:$S,15,0),
IF(G138=3650,VLOOKUP($B138,'Tổng hợp'!$A:$S,16,0),
IF(G138=5475,VLOOKUP($B138,'Tổng hợp'!$A:$S,17,0),
IF(G138=7300,VLOOKUP($B138,'Tổng hợp'!$A:$S,18,0),
IF(G138=10950,VLOOKUP($B138,'Tổng hợp'!$A:$S,19,0),
""))))))))))))))))))</f>
        <v>0.01465095841</v>
      </c>
      <c r="J138" s="95">
        <f t="shared" si="6"/>
        <v>0.06588720072</v>
      </c>
      <c r="K138" s="95">
        <f t="shared" si="7"/>
        <v>0.001802707388</v>
      </c>
      <c r="L138" s="95">
        <f t="shared" si="8"/>
        <v>0.07036736581</v>
      </c>
      <c r="M138" s="96">
        <f t="shared" si="9"/>
        <v>3445652223</v>
      </c>
      <c r="N138" s="92" t="b">
        <f t="shared" si="10"/>
        <v>0</v>
      </c>
      <c r="O138" s="93">
        <f t="shared" si="11"/>
        <v>-45728</v>
      </c>
      <c r="P138" s="94">
        <f t="shared" si="12"/>
        <v>0</v>
      </c>
      <c r="Q138" s="94">
        <f t="shared" si="13"/>
        <v>1</v>
      </c>
      <c r="R138" s="95" t="str">
        <f t="shared" si="14"/>
        <v/>
      </c>
      <c r="S138" s="95">
        <f>IF(Q138=1,VLOOKUP($B138,'Tổng hợp'!$A:$S,2,0),
IF(Q138=7,VLOOKUP($B138,'Tổng hợp'!$A:$S,3,0),
IF(Q138=14,VLOOKUP($B138,'Tổng hợp'!$A:$T,4,0),
IF(Q138=30,VLOOKUP($B138,'Tổng hợp'!$A:$T,5,0),
IF(Q138=60,VLOOKUP($B138,'Tổng hợp'!$A:$T,6,0),
IF(Q138=90,VLOOKUP($B138,'Tổng hợp'!$A:$T,7,0),
IF(Q138=180,VLOOKUP($B138,'Tổng hợp'!$A:$T,8,0),
IF(Q138=270,VLOOKUP($B138,'Tổng hợp'!$A:$T,9,0),
IF(Q138=365,VLOOKUP($B138,'Tổng hợp'!$A:$S,10,0),
IF(Q138=730,VLOOKUP($B138,'Tổng hợp'!$A:$S,11,0),
IF(Q138=1095,VLOOKUP($B138,'Tổng hợp'!$A:$S,12,0),
IF(Q138=1460,VLOOKUP($B138,'Tổng hợp'!$A:$S,13,0),
IF(Q138=1825,VLOOKUP($B138,'Tổng hợp'!$A:$S,14,0),
IF(Q138=2555,VLOOKUP($B138,'Tổng hợp'!$A:$S,15,0),
IF(Q138=3650,VLOOKUP($B138,'Tổng hợp'!$A:$S,16,0),
IF(Q138=5475,VLOOKUP($B138,'Tổng hợp'!$A:$S,17,0),
IF(Q138=7300,VLOOKUP($B138,'Tổng hợp'!$A:$S,18,0),
IF(Q138=10950,VLOOKUP($B138,'Tổng hợp'!$A:$S,19,0),
""))))))))))))))))))</f>
        <v>0.0118682821</v>
      </c>
      <c r="T138" s="95">
        <f t="shared" si="15"/>
        <v>0.05131</v>
      </c>
      <c r="U138" s="95">
        <f t="shared" si="28"/>
        <v>0</v>
      </c>
      <c r="V138" s="95">
        <f t="shared" si="16"/>
        <v>0.07024062831</v>
      </c>
      <c r="W138" s="96">
        <f t="shared" si="17"/>
        <v>0</v>
      </c>
      <c r="X138" s="92">
        <f t="shared" si="18"/>
        <v>45812</v>
      </c>
      <c r="Y138" s="93">
        <f t="shared" si="19"/>
        <v>257</v>
      </c>
      <c r="Z138" s="94">
        <f t="shared" si="20"/>
        <v>180</v>
      </c>
      <c r="AA138" s="94">
        <f t="shared" si="21"/>
        <v>270</v>
      </c>
      <c r="AB138" s="95">
        <f>IF(Z138=1,VLOOKUP($B138,'Tổng hợp'!$A:$S,2,0),
IF(Z138=7,VLOOKUP($B138,'Tổng hợp'!$A:$S,3,0),
IF(Z138=14,VLOOKUP($B138,'Tổng hợp'!$A:$T,4,0),
IF(Z138=30,VLOOKUP($B138,'Tổng hợp'!$A:$T,5,0),
IF(Z138=60,VLOOKUP($B138,'Tổng hợp'!$A:$T,6,0),
IF(Z138=90,VLOOKUP($B138,'Tổng hợp'!$A:$T,7,0),
IF(Z138=180,VLOOKUP($B138,'Tổng hợp'!$A:$T,8,0),
IF(Z138=270,VLOOKUP($B138,'Tổng hợp'!$A:$T,9,0),
IF(Z138=365,VLOOKUP($B138,'Tổng hợp'!$A:$S,10,0),
IF(Z138=730,VLOOKUP($B138,'Tổng hợp'!$A:$S,11,0),
IF(Z138=1095,VLOOKUP($B138,'Tổng hợp'!$A:$S,12,0),
IF(Z138=1460,VLOOKUP($B138,'Tổng hợp'!$A:$S,13,0),
IF(Z138=1825,VLOOKUP($B138,'Tổng hợp'!$A:$S,14,0),
IF(Z138=2555,VLOOKUP($B138,'Tổng hợp'!$A:$S,15,0),
IF(Z138=3650,VLOOKUP($B138,'Tổng hợp'!$A:$S,16,0),
IF(Z138=5475,VLOOKUP($B138,'Tổng hợp'!$A:$S,17,0),
IF(Z138=7300,VLOOKUP($B138,'Tổng hợp'!$A:$S,18,0),
IF(Z138=10950,VLOOKUP($B138,'Tổng hợp'!$A:$S,19,0),
""))))))))))))))))))</f>
        <v>0.01646137432</v>
      </c>
      <c r="AC138" s="95">
        <f>IF(AA138=1,VLOOKUP($B138,'Tổng hợp'!$A:$S,2,0),
IF(AA138=7,VLOOKUP($B138,'Tổng hợp'!$A:$S,3,0),
IF(AA138=14,VLOOKUP($B138,'Tổng hợp'!$A:$T,4,0),
IF(AA138=30,VLOOKUP($B138,'Tổng hợp'!$A:$T,5,0),
IF(AA138=60,VLOOKUP($B138,'Tổng hợp'!$A:$T,6,0),
IF(AA138=90,VLOOKUP($B138,'Tổng hợp'!$A:$T,7,0),
IF(AA138=180,VLOOKUP($B138,'Tổng hợp'!$A:$T,8,0),
IF(AA138=270,VLOOKUP($B138,'Tổng hợp'!$A:$T,9,0),
IF(AA138=365,VLOOKUP($B138,'Tổng hợp'!$A:$S,10,0),
IF(AA138=730,VLOOKUP($B138,'Tổng hợp'!$A:$S,11,0),
IF(AA138=1095,VLOOKUP($B138,'Tổng hợp'!$A:$S,12,0),
IF(AA138=1460,VLOOKUP($B138,'Tổng hợp'!$A:$S,13,0),
IF(AA138=1825,VLOOKUP($B138,'Tổng hợp'!$A:$S,14,0),
IF(AA138=2555,VLOOKUP($B138,'Tổng hợp'!$A:$S,15,0),
IF(AA138=3650,VLOOKUP($B138,'Tổng hợp'!$A:$S,16,0),
IF(AA138=5475,VLOOKUP($B138,'Tổng hợp'!$A:$S,17,0),
IF(AA138=7300,VLOOKUP($B138,'Tổng hợp'!$A:$S,18,0),
IF(AA138=10950,VLOOKUP($B138,'Tổng hợp'!$A:$S,19,0),
""))))))))))))))))))</f>
        <v>0.01750068716</v>
      </c>
      <c r="AD138" s="95">
        <f t="shared" si="22"/>
        <v>0.0686605642</v>
      </c>
      <c r="AE138" s="95">
        <f t="shared" si="23"/>
        <v>0.0008404175619</v>
      </c>
      <c r="AF138" s="95">
        <f t="shared" si="24"/>
        <v>0.07029968458</v>
      </c>
      <c r="AG138" s="96">
        <f t="shared" si="25"/>
        <v>47664492255</v>
      </c>
      <c r="AH138" s="97">
        <f t="shared" si="26"/>
        <v>51110144478</v>
      </c>
      <c r="AI138" s="96">
        <f t="shared" si="27"/>
        <v>-1560546247</v>
      </c>
      <c r="AJ138" s="9"/>
      <c r="AK138" s="12"/>
    </row>
    <row r="139" ht="15.75" customHeight="1">
      <c r="A139" s="90">
        <v>120.0</v>
      </c>
      <c r="B139" s="91">
        <f>HLOOKUP(B138,VBMA!$A:$A,VLOOKUP(B138,VBMA!A:AF,32,0) +1)</f>
        <v>45554</v>
      </c>
      <c r="C139" s="92">
        <f t="shared" si="1"/>
        <v>45812</v>
      </c>
      <c r="D139" s="92">
        <f t="shared" si="2"/>
        <v>45812</v>
      </c>
      <c r="E139" s="93">
        <f t="shared" si="3"/>
        <v>84</v>
      </c>
      <c r="F139" s="94">
        <f t="shared" si="4"/>
        <v>60</v>
      </c>
      <c r="G139" s="94">
        <f t="shared" si="5"/>
        <v>90</v>
      </c>
      <c r="H139" s="95">
        <f>IF(F139=1,VLOOKUP($B139,'Tổng hợp'!$A:$S,2,0),
IF(F139=7,VLOOKUP($B139,'Tổng hợp'!$A:$S,3,0),
IF(F139=14,VLOOKUP($B139,'Tổng hợp'!$A:$T,4,0),
IF(F139=30,VLOOKUP($B139,'Tổng hợp'!$A:$T,5,0),
IF(F139=60,VLOOKUP($B139,'Tổng hợp'!$A:$T,6,0),
IF(F139=90,VLOOKUP($B139,'Tổng hợp'!$A:$T,7,0),
IF(F139=180,VLOOKUP($B139,'Tổng hợp'!$A:$T,8,0),
IF(F139=270,VLOOKUP($B139,'Tổng hợp'!$A:$T,9,0),
IF(F139=365,VLOOKUP($B139,'Tổng hợp'!$A:$S,10,0),
IF(F139=730,VLOOKUP($B139,'Tổng hợp'!$A:$S,11,0),
IF(F139=1095,VLOOKUP($B139,'Tổng hợp'!$A:$S,12,0),
IF(F139=1460,VLOOKUP($B139,'Tổng hợp'!$A:$S,13,0),
IF(F139=1825,VLOOKUP($B139,'Tổng hợp'!$A:$S,14,0),
IF(F139=2555,VLOOKUP($B139,'Tổng hợp'!$A:$S,15,0),
IF(F139=3650,VLOOKUP($B139,'Tổng hợp'!$A:$S,16,0),
IF(F139=5475,VLOOKUP($B139,'Tổng hợp'!$A:$S,17,0),
IF(F139=7300,VLOOKUP($B139,'Tổng hợp'!$A:$S,18,0),
IF(F139=10950,VLOOKUP($B139,'Tổng hợp'!$A:$S,19,0),
""))))))))))))))))))</f>
        <v>0.01413841727</v>
      </c>
      <c r="I139" s="95">
        <f>IF(G139=1,VLOOKUP($B139,'Tổng hợp'!$A:$S,2,0),
IF(G139=7,VLOOKUP($B139,'Tổng hợp'!$A:$S,3,0),
IF(G139=14,VLOOKUP($B139,'Tổng hợp'!$A:$T,4,0),
IF(G139=30,VLOOKUP($B139,'Tổng hợp'!$A:$T,5,0),
IF(G139=60,VLOOKUP($B139,'Tổng hợp'!$A:$T,6,0),
IF(G139=90,VLOOKUP($B139,'Tổng hợp'!$A:$T,7,0),
IF(G139=180,VLOOKUP($B139,'Tổng hợp'!$A:$T,8,0),
IF(G139=270,VLOOKUP($B139,'Tổng hợp'!$A:$T,9,0),
IF(G139=365,VLOOKUP($B139,'Tổng hợp'!$A:$S,10,0),
IF(G139=730,VLOOKUP($B139,'Tổng hợp'!$A:$S,11,0),
IF(G139=1095,VLOOKUP($B139,'Tổng hợp'!$A:$S,12,0),
IF(G139=1460,VLOOKUP($B139,'Tổng hợp'!$A:$S,13,0),
IF(G139=1825,VLOOKUP($B139,'Tổng hợp'!$A:$S,14,0),
IF(G139=2555,VLOOKUP($B139,'Tổng hợp'!$A:$S,15,0),
IF(G139=3650,VLOOKUP($B139,'Tổng hợp'!$A:$S,16,0),
IF(G139=5475,VLOOKUP($B139,'Tổng hợp'!$A:$S,17,0),
IF(G139=7300,VLOOKUP($B139,'Tổng hợp'!$A:$S,18,0),
IF(G139=10950,VLOOKUP($B139,'Tổng hợp'!$A:$S,19,0),
""))))))))))))))))))</f>
        <v>0.01453856115</v>
      </c>
      <c r="J139" s="95">
        <f t="shared" si="6"/>
        <v>0.06576853237</v>
      </c>
      <c r="K139" s="95">
        <f t="shared" si="7"/>
        <v>-0.00131258618</v>
      </c>
      <c r="L139" s="95">
        <f t="shared" si="8"/>
        <v>0.07014849191</v>
      </c>
      <c r="M139" s="96">
        <f t="shared" si="9"/>
        <v>3445814394</v>
      </c>
      <c r="N139" s="92" t="b">
        <f t="shared" si="10"/>
        <v>0</v>
      </c>
      <c r="O139" s="93">
        <f t="shared" si="11"/>
        <v>-45728</v>
      </c>
      <c r="P139" s="94">
        <f t="shared" si="12"/>
        <v>0</v>
      </c>
      <c r="Q139" s="94">
        <f t="shared" si="13"/>
        <v>1</v>
      </c>
      <c r="R139" s="95" t="str">
        <f t="shared" si="14"/>
        <v/>
      </c>
      <c r="S139" s="95">
        <f>IF(Q139=1,VLOOKUP($B139,'Tổng hợp'!$A:$S,2,0),
IF(Q139=7,VLOOKUP($B139,'Tổng hợp'!$A:$S,3,0),
IF(Q139=14,VLOOKUP($B139,'Tổng hợp'!$A:$T,4,0),
IF(Q139=30,VLOOKUP($B139,'Tổng hợp'!$A:$T,5,0),
IF(Q139=60,VLOOKUP($B139,'Tổng hợp'!$A:$T,6,0),
IF(Q139=90,VLOOKUP($B139,'Tổng hợp'!$A:$T,7,0),
IF(Q139=180,VLOOKUP($B139,'Tổng hợp'!$A:$T,8,0),
IF(Q139=270,VLOOKUP($B139,'Tổng hợp'!$A:$T,9,0),
IF(Q139=365,VLOOKUP($B139,'Tổng hợp'!$A:$S,10,0),
IF(Q139=730,VLOOKUP($B139,'Tổng hợp'!$A:$S,11,0),
IF(Q139=1095,VLOOKUP($B139,'Tổng hợp'!$A:$S,12,0),
IF(Q139=1460,VLOOKUP($B139,'Tổng hợp'!$A:$S,13,0),
IF(Q139=1825,VLOOKUP($B139,'Tổng hợp'!$A:$S,14,0),
IF(Q139=2555,VLOOKUP($B139,'Tổng hợp'!$A:$S,15,0),
IF(Q139=3650,VLOOKUP($B139,'Tổng hợp'!$A:$S,16,0),
IF(Q139=5475,VLOOKUP($B139,'Tổng hợp'!$A:$S,17,0),
IF(Q139=7300,VLOOKUP($B139,'Tổng hợp'!$A:$S,18,0),
IF(Q139=10950,VLOOKUP($B139,'Tổng hợp'!$A:$S,19,0),
""))))))))))))))))))</f>
        <v>0.01093726619</v>
      </c>
      <c r="T139" s="95">
        <f t="shared" si="15"/>
        <v>0.05131</v>
      </c>
      <c r="U139" s="95">
        <f t="shared" si="28"/>
        <v>0</v>
      </c>
      <c r="V139" s="95">
        <f t="shared" si="16"/>
        <v>0.07024062831</v>
      </c>
      <c r="W139" s="96">
        <f t="shared" si="17"/>
        <v>0</v>
      </c>
      <c r="X139" s="92">
        <f t="shared" si="18"/>
        <v>45812</v>
      </c>
      <c r="Y139" s="93">
        <f t="shared" si="19"/>
        <v>258</v>
      </c>
      <c r="Z139" s="94">
        <f t="shared" si="20"/>
        <v>180</v>
      </c>
      <c r="AA139" s="94">
        <f t="shared" si="21"/>
        <v>270</v>
      </c>
      <c r="AB139" s="95">
        <f>IF(Z139=1,VLOOKUP($B139,'Tổng hợp'!$A:$S,2,0),
IF(Z139=7,VLOOKUP($B139,'Tổng hợp'!$A:$S,3,0),
IF(Z139=14,VLOOKUP($B139,'Tổng hợp'!$A:$T,4,0),
IF(Z139=30,VLOOKUP($B139,'Tổng hợp'!$A:$T,5,0),
IF(Z139=60,VLOOKUP($B139,'Tổng hợp'!$A:$T,6,0),
IF(Z139=90,VLOOKUP($B139,'Tổng hợp'!$A:$T,7,0),
IF(Z139=180,VLOOKUP($B139,'Tổng hợp'!$A:$T,8,0),
IF(Z139=270,VLOOKUP($B139,'Tổng hợp'!$A:$T,9,0),
IF(Z139=365,VLOOKUP($B139,'Tổng hợp'!$A:$S,10,0),
IF(Z139=730,VLOOKUP($B139,'Tổng hợp'!$A:$S,11,0),
IF(Z139=1095,VLOOKUP($B139,'Tổng hợp'!$A:$S,12,0),
IF(Z139=1460,VLOOKUP($B139,'Tổng hợp'!$A:$S,13,0),
IF(Z139=1825,VLOOKUP($B139,'Tổng hợp'!$A:$S,14,0),
IF(Z139=2555,VLOOKUP($B139,'Tổng hợp'!$A:$S,15,0),
IF(Z139=3650,VLOOKUP($B139,'Tổng hợp'!$A:$S,16,0),
IF(Z139=5475,VLOOKUP($B139,'Tổng hợp'!$A:$S,17,0),
IF(Z139=7300,VLOOKUP($B139,'Tổng hợp'!$A:$S,18,0),
IF(Z139=10950,VLOOKUP($B139,'Tổng hợp'!$A:$S,19,0),
""))))))))))))))))))</f>
        <v>0.01633920863</v>
      </c>
      <c r="AC139" s="95">
        <f>IF(AA139=1,VLOOKUP($B139,'Tổng hợp'!$A:$S,2,0),
IF(AA139=7,VLOOKUP($B139,'Tổng hợp'!$A:$S,3,0),
IF(AA139=14,VLOOKUP($B139,'Tổng hợp'!$A:$T,4,0),
IF(AA139=30,VLOOKUP($B139,'Tổng hợp'!$A:$T,5,0),
IF(AA139=60,VLOOKUP($B139,'Tổng hợp'!$A:$T,6,0),
IF(AA139=90,VLOOKUP($B139,'Tổng hợp'!$A:$T,7,0),
IF(AA139=180,VLOOKUP($B139,'Tổng hợp'!$A:$T,8,0),
IF(AA139=270,VLOOKUP($B139,'Tổng hợp'!$A:$T,9,0),
IF(AA139=365,VLOOKUP($B139,'Tổng hợp'!$A:$S,10,0),
IF(AA139=730,VLOOKUP($B139,'Tổng hợp'!$A:$S,11,0),
IF(AA139=1095,VLOOKUP($B139,'Tổng hợp'!$A:$S,12,0),
IF(AA139=1460,VLOOKUP($B139,'Tổng hợp'!$A:$S,13,0),
IF(AA139=1825,VLOOKUP($B139,'Tổng hợp'!$A:$S,14,0),
IF(AA139=2555,VLOOKUP($B139,'Tổng hợp'!$A:$S,15,0),
IF(AA139=3650,VLOOKUP($B139,'Tổng hợp'!$A:$S,16,0),
IF(AA139=5475,VLOOKUP($B139,'Tổng hợp'!$A:$S,17,0),
IF(AA139=7300,VLOOKUP($B139,'Tổng hợp'!$A:$S,18,0),
IF(AA139=10950,VLOOKUP($B139,'Tổng hợp'!$A:$S,19,0),
""))))))))))))))))))</f>
        <v>0.01743960432</v>
      </c>
      <c r="AD139" s="95">
        <f t="shared" si="22"/>
        <v>0.06860288489</v>
      </c>
      <c r="AE139" s="95">
        <f t="shared" si="23"/>
        <v>-0.0008189297976</v>
      </c>
      <c r="AF139" s="95">
        <f t="shared" si="24"/>
        <v>0.07018312971</v>
      </c>
      <c r="AG139" s="96">
        <f t="shared" si="25"/>
        <v>47659289778</v>
      </c>
      <c r="AH139" s="97">
        <f t="shared" si="26"/>
        <v>51105104172</v>
      </c>
      <c r="AI139" s="96">
        <f t="shared" si="27"/>
        <v>-1565586553</v>
      </c>
      <c r="AJ139" s="9"/>
      <c r="AK139" s="12"/>
    </row>
    <row r="140" ht="15.75" customHeight="1">
      <c r="A140" s="90">
        <v>121.0</v>
      </c>
      <c r="B140" s="91">
        <f>HLOOKUP(B139,VBMA!$A:$A,VLOOKUP(B139,VBMA!A:AF,32,0) +1)</f>
        <v>45553</v>
      </c>
      <c r="C140" s="92">
        <f t="shared" si="1"/>
        <v>45812</v>
      </c>
      <c r="D140" s="92">
        <f t="shared" si="2"/>
        <v>45812</v>
      </c>
      <c r="E140" s="93">
        <f t="shared" si="3"/>
        <v>84</v>
      </c>
      <c r="F140" s="94">
        <f t="shared" si="4"/>
        <v>60</v>
      </c>
      <c r="G140" s="94">
        <f t="shared" si="5"/>
        <v>90</v>
      </c>
      <c r="H140" s="95">
        <f>IF(F140=1,VLOOKUP($B140,'Tổng hợp'!$A:$S,2,0),
IF(F140=7,VLOOKUP($B140,'Tổng hợp'!$A:$S,3,0),
IF(F140=14,VLOOKUP($B140,'Tổng hợp'!$A:$T,4,0),
IF(F140=30,VLOOKUP($B140,'Tổng hợp'!$A:$T,5,0),
IF(F140=60,VLOOKUP($B140,'Tổng hợp'!$A:$T,6,0),
IF(F140=90,VLOOKUP($B140,'Tổng hợp'!$A:$T,7,0),
IF(F140=180,VLOOKUP($B140,'Tổng hợp'!$A:$T,8,0),
IF(F140=270,VLOOKUP($B140,'Tổng hợp'!$A:$T,9,0),
IF(F140=365,VLOOKUP($B140,'Tổng hợp'!$A:$S,10,0),
IF(F140=730,VLOOKUP($B140,'Tổng hợp'!$A:$S,11,0),
IF(F140=1095,VLOOKUP($B140,'Tổng hợp'!$A:$S,12,0),
IF(F140=1460,VLOOKUP($B140,'Tổng hợp'!$A:$S,13,0),
IF(F140=1825,VLOOKUP($B140,'Tổng hợp'!$A:$S,14,0),
IF(F140=2555,VLOOKUP($B140,'Tổng hợp'!$A:$S,15,0),
IF(F140=3650,VLOOKUP($B140,'Tổng hợp'!$A:$S,16,0),
IF(F140=5475,VLOOKUP($B140,'Tổng hợp'!$A:$S,17,0),
IF(F140=7300,VLOOKUP($B140,'Tổng hợp'!$A:$S,18,0),
IF(F140=10950,VLOOKUP($B140,'Tổng hợp'!$A:$S,19,0),
""))))))))))))))))))</f>
        <v>0.01422583184</v>
      </c>
      <c r="I140" s="95">
        <f>IF(G140=1,VLOOKUP($B140,'Tổng hợp'!$A:$S,2,0),
IF(G140=7,VLOOKUP($B140,'Tổng hợp'!$A:$S,3,0),
IF(G140=14,VLOOKUP($B140,'Tổng hợp'!$A:$T,4,0),
IF(G140=30,VLOOKUP($B140,'Tổng hợp'!$A:$T,5,0),
IF(G140=60,VLOOKUP($B140,'Tổng hợp'!$A:$T,6,0),
IF(G140=90,VLOOKUP($B140,'Tổng hợp'!$A:$T,7,0),
IF(G140=180,VLOOKUP($B140,'Tổng hợp'!$A:$T,8,0),
IF(G140=270,VLOOKUP($B140,'Tổng hợp'!$A:$T,9,0),
IF(G140=365,VLOOKUP($B140,'Tổng hợp'!$A:$S,10,0),
IF(G140=730,VLOOKUP($B140,'Tổng hợp'!$A:$S,11,0),
IF(G140=1095,VLOOKUP($B140,'Tổng hợp'!$A:$S,12,0),
IF(G140=1460,VLOOKUP($B140,'Tổng hợp'!$A:$S,13,0),
IF(G140=1825,VLOOKUP($B140,'Tổng hợp'!$A:$S,14,0),
IF(G140=2555,VLOOKUP($B140,'Tổng hợp'!$A:$S,15,0),
IF(G140=3650,VLOOKUP($B140,'Tổng hợp'!$A:$S,16,0),
IF(G140=5475,VLOOKUP($B140,'Tổng hợp'!$A:$S,17,0),
IF(G140=7300,VLOOKUP($B140,'Tổng hợp'!$A:$S,18,0),
IF(G140=10950,VLOOKUP($B140,'Tổng hợp'!$A:$S,19,0),
""))))))))))))))))))</f>
        <v>0.01462468694</v>
      </c>
      <c r="J140" s="95">
        <f t="shared" si="6"/>
        <v>0.06585491592</v>
      </c>
      <c r="K140" s="95">
        <f t="shared" si="7"/>
        <v>-0.002246089613</v>
      </c>
      <c r="L140" s="95">
        <f t="shared" si="8"/>
        <v>0.07008303861</v>
      </c>
      <c r="M140" s="96">
        <f t="shared" si="9"/>
        <v>3445862899</v>
      </c>
      <c r="N140" s="92" t="b">
        <f t="shared" si="10"/>
        <v>0</v>
      </c>
      <c r="O140" s="93">
        <f t="shared" si="11"/>
        <v>-45728</v>
      </c>
      <c r="P140" s="94">
        <f t="shared" si="12"/>
        <v>0</v>
      </c>
      <c r="Q140" s="94">
        <f t="shared" si="13"/>
        <v>1</v>
      </c>
      <c r="R140" s="95" t="str">
        <f t="shared" si="14"/>
        <v/>
      </c>
      <c r="S140" s="95">
        <f>IF(Q140=1,VLOOKUP($B140,'Tổng hợp'!$A:$S,2,0),
IF(Q140=7,VLOOKUP($B140,'Tổng hợp'!$A:$S,3,0),
IF(Q140=14,VLOOKUP($B140,'Tổng hợp'!$A:$T,4,0),
IF(Q140=30,VLOOKUP($B140,'Tổng hợp'!$A:$T,5,0),
IF(Q140=60,VLOOKUP($B140,'Tổng hợp'!$A:$T,6,0),
IF(Q140=90,VLOOKUP($B140,'Tổng hợp'!$A:$T,7,0),
IF(Q140=180,VLOOKUP($B140,'Tổng hợp'!$A:$T,8,0),
IF(Q140=270,VLOOKUP($B140,'Tổng hợp'!$A:$T,9,0),
IF(Q140=365,VLOOKUP($B140,'Tổng hợp'!$A:$S,10,0),
IF(Q140=730,VLOOKUP($B140,'Tổng hợp'!$A:$S,11,0),
IF(Q140=1095,VLOOKUP($B140,'Tổng hợp'!$A:$S,12,0),
IF(Q140=1460,VLOOKUP($B140,'Tổng hợp'!$A:$S,13,0),
IF(Q140=1825,VLOOKUP($B140,'Tổng hợp'!$A:$S,14,0),
IF(Q140=2555,VLOOKUP($B140,'Tổng hợp'!$A:$S,15,0),
IF(Q140=3650,VLOOKUP($B140,'Tổng hợp'!$A:$S,16,0),
IF(Q140=5475,VLOOKUP($B140,'Tổng hợp'!$A:$S,17,0),
IF(Q140=7300,VLOOKUP($B140,'Tổng hợp'!$A:$S,18,0),
IF(Q140=10950,VLOOKUP($B140,'Tổng hợp'!$A:$S,19,0),
""))))))))))))))))))</f>
        <v>0.01070261181</v>
      </c>
      <c r="T140" s="95">
        <f t="shared" si="15"/>
        <v>0.05131</v>
      </c>
      <c r="U140" s="95">
        <f t="shared" si="28"/>
        <v>0</v>
      </c>
      <c r="V140" s="95">
        <f t="shared" si="16"/>
        <v>0.07024062831</v>
      </c>
      <c r="W140" s="96">
        <f t="shared" si="17"/>
        <v>0</v>
      </c>
      <c r="X140" s="92">
        <f t="shared" si="18"/>
        <v>45812</v>
      </c>
      <c r="Y140" s="93">
        <f t="shared" si="19"/>
        <v>259</v>
      </c>
      <c r="Z140" s="94">
        <f t="shared" si="20"/>
        <v>180</v>
      </c>
      <c r="AA140" s="94">
        <f t="shared" si="21"/>
        <v>270</v>
      </c>
      <c r="AB140" s="95">
        <f>IF(Z140=1,VLOOKUP($B140,'Tổng hợp'!$A:$S,2,0),
IF(Z140=7,VLOOKUP($B140,'Tổng hợp'!$A:$S,3,0),
IF(Z140=14,VLOOKUP($B140,'Tổng hợp'!$A:$T,4,0),
IF(Z140=30,VLOOKUP($B140,'Tổng hợp'!$A:$T,5,0),
IF(Z140=60,VLOOKUP($B140,'Tổng hợp'!$A:$T,6,0),
IF(Z140=90,VLOOKUP($B140,'Tổng hợp'!$A:$T,7,0),
IF(Z140=180,VLOOKUP($B140,'Tổng hợp'!$A:$T,8,0),
IF(Z140=270,VLOOKUP($B140,'Tổng hợp'!$A:$T,9,0),
IF(Z140=365,VLOOKUP($B140,'Tổng hợp'!$A:$S,10,0),
IF(Z140=730,VLOOKUP($B140,'Tổng hợp'!$A:$S,11,0),
IF(Z140=1095,VLOOKUP($B140,'Tổng hợp'!$A:$S,12,0),
IF(Z140=1460,VLOOKUP($B140,'Tổng hợp'!$A:$S,13,0),
IF(Z140=1825,VLOOKUP($B140,'Tổng hợp'!$A:$S,14,0),
IF(Z140=2555,VLOOKUP($B140,'Tổng hợp'!$A:$S,15,0),
IF(Z140=3650,VLOOKUP($B140,'Tổng hợp'!$A:$S,16,0),
IF(Z140=5475,VLOOKUP($B140,'Tổng hợp'!$A:$S,17,0),
IF(Z140=7300,VLOOKUP($B140,'Tổng hợp'!$A:$S,18,0),
IF(Z140=10950,VLOOKUP($B140,'Tổng hợp'!$A:$S,19,0),
""))))))))))))))))))</f>
        <v>0.01638629696</v>
      </c>
      <c r="AC140" s="95">
        <f>IF(AA140=1,VLOOKUP($B140,'Tổng hợp'!$A:$S,2,0),
IF(AA140=7,VLOOKUP($B140,'Tổng hợp'!$A:$S,3,0),
IF(AA140=14,VLOOKUP($B140,'Tổng hợp'!$A:$T,4,0),
IF(AA140=30,VLOOKUP($B140,'Tổng hợp'!$A:$T,5,0),
IF(AA140=60,VLOOKUP($B140,'Tổng hợp'!$A:$T,6,0),
IF(AA140=90,VLOOKUP($B140,'Tổng hợp'!$A:$T,7,0),
IF(AA140=180,VLOOKUP($B140,'Tổng hợp'!$A:$T,8,0),
IF(AA140=270,VLOOKUP($B140,'Tổng hợp'!$A:$T,9,0),
IF(AA140=365,VLOOKUP($B140,'Tổng hợp'!$A:$S,10,0),
IF(AA140=730,VLOOKUP($B140,'Tổng hợp'!$A:$S,11,0),
IF(AA140=1095,VLOOKUP($B140,'Tổng hợp'!$A:$S,12,0),
IF(AA140=1460,VLOOKUP($B140,'Tổng hợp'!$A:$S,13,0),
IF(AA140=1825,VLOOKUP($B140,'Tổng hợp'!$A:$S,14,0),
IF(AA140=2555,VLOOKUP($B140,'Tổng hợp'!$A:$S,15,0),
IF(AA140=3650,VLOOKUP($B140,'Tổng hợp'!$A:$S,16,0),
IF(AA140=5475,VLOOKUP($B140,'Tổng hợp'!$A:$S,17,0),
IF(AA140=7300,VLOOKUP($B140,'Tổng hợp'!$A:$S,18,0),
IF(AA140=10950,VLOOKUP($B140,'Tổng hợp'!$A:$S,19,0),
""))))))))))))))))))</f>
        <v>0.01748314848</v>
      </c>
      <c r="AD140" s="95">
        <f t="shared" si="22"/>
        <v>0.06865908885</v>
      </c>
      <c r="AE140" s="95">
        <f t="shared" si="23"/>
        <v>-0.002005082202</v>
      </c>
      <c r="AF140" s="95">
        <f t="shared" si="24"/>
        <v>0.07009993118</v>
      </c>
      <c r="AG140" s="96">
        <f t="shared" si="25"/>
        <v>47653062652</v>
      </c>
      <c r="AH140" s="97">
        <f t="shared" si="26"/>
        <v>51098925550</v>
      </c>
      <c r="AI140" s="96">
        <f t="shared" si="27"/>
        <v>-1571765175</v>
      </c>
      <c r="AJ140" s="9"/>
      <c r="AK140" s="12"/>
    </row>
    <row r="141" ht="15.75" customHeight="1">
      <c r="A141" s="90">
        <v>122.0</v>
      </c>
      <c r="B141" s="91">
        <f>HLOOKUP(B140,VBMA!$A:$A,VLOOKUP(B140,VBMA!A:AF,32,0) +1)</f>
        <v>45552</v>
      </c>
      <c r="C141" s="92">
        <f t="shared" si="1"/>
        <v>45812</v>
      </c>
      <c r="D141" s="92">
        <f t="shared" si="2"/>
        <v>45812</v>
      </c>
      <c r="E141" s="93">
        <f t="shared" si="3"/>
        <v>84</v>
      </c>
      <c r="F141" s="94">
        <f t="shared" si="4"/>
        <v>60</v>
      </c>
      <c r="G141" s="94">
        <f t="shared" si="5"/>
        <v>90</v>
      </c>
      <c r="H141" s="95">
        <f>IF(F141=1,VLOOKUP($B141,'Tổng hợp'!$A:$S,2,0),
IF(F141=7,VLOOKUP($B141,'Tổng hợp'!$A:$S,3,0),
IF(F141=14,VLOOKUP($B141,'Tổng hợp'!$A:$T,4,0),
IF(F141=30,VLOOKUP($B141,'Tổng hợp'!$A:$T,5,0),
IF(F141=60,VLOOKUP($B141,'Tổng hợp'!$A:$T,6,0),
IF(F141=90,VLOOKUP($B141,'Tổng hợp'!$A:$T,7,0),
IF(F141=180,VLOOKUP($B141,'Tổng hợp'!$A:$T,8,0),
IF(F141=270,VLOOKUP($B141,'Tổng hợp'!$A:$T,9,0),
IF(F141=365,VLOOKUP($B141,'Tổng hợp'!$A:$S,10,0),
IF(F141=730,VLOOKUP($B141,'Tổng hợp'!$A:$S,11,0),
IF(F141=1095,VLOOKUP($B141,'Tổng hợp'!$A:$S,12,0),
IF(F141=1460,VLOOKUP($B141,'Tổng hợp'!$A:$S,13,0),
IF(F141=1825,VLOOKUP($B141,'Tổng hợp'!$A:$S,14,0),
IF(F141=2555,VLOOKUP($B141,'Tổng hợp'!$A:$S,15,0),
IF(F141=3650,VLOOKUP($B141,'Tổng hợp'!$A:$S,16,0),
IF(F141=5475,VLOOKUP($B141,'Tổng hợp'!$A:$S,17,0),
IF(F141=7300,VLOOKUP($B141,'Tổng hợp'!$A:$S,18,0),
IF(F141=10950,VLOOKUP($B141,'Tổng hợp'!$A:$S,19,0),
""))))))))))))))))))</f>
        <v>0.01429228007</v>
      </c>
      <c r="I141" s="95">
        <f>IF(G141=1,VLOOKUP($B141,'Tổng hợp'!$A:$S,2,0),
IF(G141=7,VLOOKUP($B141,'Tổng hợp'!$A:$S,3,0),
IF(G141=14,VLOOKUP($B141,'Tổng hợp'!$A:$T,4,0),
IF(G141=30,VLOOKUP($B141,'Tổng hợp'!$A:$T,5,0),
IF(G141=60,VLOOKUP($B141,'Tổng hợp'!$A:$T,6,0),
IF(G141=90,VLOOKUP($B141,'Tổng hợp'!$A:$T,7,0),
IF(G141=180,VLOOKUP($B141,'Tổng hợp'!$A:$T,8,0),
IF(G141=270,VLOOKUP($B141,'Tổng hợp'!$A:$T,9,0),
IF(G141=365,VLOOKUP($B141,'Tổng hợp'!$A:$S,10,0),
IF(G141=730,VLOOKUP($B141,'Tổng hợp'!$A:$S,11,0),
IF(G141=1095,VLOOKUP($B141,'Tổng hợp'!$A:$S,12,0),
IF(G141=1460,VLOOKUP($B141,'Tổng hợp'!$A:$S,13,0),
IF(G141=1825,VLOOKUP($B141,'Tổng hợp'!$A:$S,14,0),
IF(G141=2555,VLOOKUP($B141,'Tổng hợp'!$A:$S,15,0),
IF(G141=3650,VLOOKUP($B141,'Tổng hợp'!$A:$S,16,0),
IF(G141=5475,VLOOKUP($B141,'Tổng hợp'!$A:$S,17,0),
IF(G141=7300,VLOOKUP($B141,'Tổng hợp'!$A:$S,18,0),
IF(G141=10950,VLOOKUP($B141,'Tổng hợp'!$A:$S,19,0),
""))))))))))))))))))</f>
        <v>0.01479317774</v>
      </c>
      <c r="J141" s="95">
        <f t="shared" si="6"/>
        <v>0.0660029982</v>
      </c>
      <c r="K141" s="95">
        <f t="shared" si="7"/>
        <v>-0.0004749469287</v>
      </c>
      <c r="L141" s="95">
        <f t="shared" si="8"/>
        <v>0.07020727566</v>
      </c>
      <c r="M141" s="96">
        <f t="shared" si="9"/>
        <v>3445770835</v>
      </c>
      <c r="N141" s="92" t="b">
        <f t="shared" si="10"/>
        <v>0</v>
      </c>
      <c r="O141" s="93">
        <f t="shared" si="11"/>
        <v>-45728</v>
      </c>
      <c r="P141" s="94">
        <f t="shared" si="12"/>
        <v>0</v>
      </c>
      <c r="Q141" s="94">
        <f t="shared" si="13"/>
        <v>1</v>
      </c>
      <c r="R141" s="95" t="str">
        <f t="shared" si="14"/>
        <v/>
      </c>
      <c r="S141" s="95">
        <f>IF(Q141=1,VLOOKUP($B141,'Tổng hợp'!$A:$S,2,0),
IF(Q141=7,VLOOKUP($B141,'Tổng hợp'!$A:$S,3,0),
IF(Q141=14,VLOOKUP($B141,'Tổng hợp'!$A:$T,4,0),
IF(Q141=30,VLOOKUP($B141,'Tổng hợp'!$A:$T,5,0),
IF(Q141=60,VLOOKUP($B141,'Tổng hợp'!$A:$T,6,0),
IF(Q141=90,VLOOKUP($B141,'Tổng hợp'!$A:$T,7,0),
IF(Q141=180,VLOOKUP($B141,'Tổng hợp'!$A:$T,8,0),
IF(Q141=270,VLOOKUP($B141,'Tổng hợp'!$A:$T,9,0),
IF(Q141=365,VLOOKUP($B141,'Tổng hợp'!$A:$S,10,0),
IF(Q141=730,VLOOKUP($B141,'Tổng hợp'!$A:$S,11,0),
IF(Q141=1095,VLOOKUP($B141,'Tổng hợp'!$A:$S,12,0),
IF(Q141=1460,VLOOKUP($B141,'Tổng hợp'!$A:$S,13,0),
IF(Q141=1825,VLOOKUP($B141,'Tổng hợp'!$A:$S,14,0),
IF(Q141=2555,VLOOKUP($B141,'Tổng hợp'!$A:$S,15,0),
IF(Q141=3650,VLOOKUP($B141,'Tổng hợp'!$A:$S,16,0),
IF(Q141=5475,VLOOKUP($B141,'Tổng hợp'!$A:$S,17,0),
IF(Q141=7300,VLOOKUP($B141,'Tổng hợp'!$A:$S,18,0),
IF(Q141=10950,VLOOKUP($B141,'Tổng hợp'!$A:$S,19,0),
""))))))))))))))))))</f>
        <v>0.01078599641</v>
      </c>
      <c r="T141" s="95">
        <f t="shared" si="15"/>
        <v>0.05131</v>
      </c>
      <c r="U141" s="95">
        <f t="shared" si="28"/>
        <v>0</v>
      </c>
      <c r="V141" s="95">
        <f t="shared" si="16"/>
        <v>0.07024062831</v>
      </c>
      <c r="W141" s="96">
        <f t="shared" si="17"/>
        <v>0</v>
      </c>
      <c r="X141" s="92">
        <f t="shared" si="18"/>
        <v>45812</v>
      </c>
      <c r="Y141" s="93">
        <f t="shared" si="19"/>
        <v>260</v>
      </c>
      <c r="Z141" s="94">
        <f t="shared" si="20"/>
        <v>180</v>
      </c>
      <c r="AA141" s="94">
        <f t="shared" si="21"/>
        <v>270</v>
      </c>
      <c r="AB141" s="95">
        <f>IF(Z141=1,VLOOKUP($B141,'Tổng hợp'!$A:$S,2,0),
IF(Z141=7,VLOOKUP($B141,'Tổng hợp'!$A:$S,3,0),
IF(Z141=14,VLOOKUP($B141,'Tổng hợp'!$A:$T,4,0),
IF(Z141=30,VLOOKUP($B141,'Tổng hợp'!$A:$T,5,0),
IF(Z141=60,VLOOKUP($B141,'Tổng hợp'!$A:$T,6,0),
IF(Z141=90,VLOOKUP($B141,'Tổng hợp'!$A:$T,7,0),
IF(Z141=180,VLOOKUP($B141,'Tổng hợp'!$A:$T,8,0),
IF(Z141=270,VLOOKUP($B141,'Tổng hợp'!$A:$T,9,0),
IF(Z141=365,VLOOKUP($B141,'Tổng hợp'!$A:$S,10,0),
IF(Z141=730,VLOOKUP($B141,'Tổng hợp'!$A:$S,11,0),
IF(Z141=1095,VLOOKUP($B141,'Tổng hợp'!$A:$S,12,0),
IF(Z141=1460,VLOOKUP($B141,'Tổng hợp'!$A:$S,13,0),
IF(Z141=1825,VLOOKUP($B141,'Tổng hợp'!$A:$S,14,0),
IF(Z141=2555,VLOOKUP($B141,'Tổng hợp'!$A:$S,15,0),
IF(Z141=3650,VLOOKUP($B141,'Tổng hợp'!$A:$S,16,0),
IF(Z141=5475,VLOOKUP($B141,'Tổng hợp'!$A:$S,17,0),
IF(Z141=7300,VLOOKUP($B141,'Tổng hợp'!$A:$S,18,0),
IF(Z141=10950,VLOOKUP($B141,'Tổng hợp'!$A:$S,19,0),
""))))))))))))))))))</f>
        <v>0.01659640934</v>
      </c>
      <c r="AC141" s="95">
        <f>IF(AA141=1,VLOOKUP($B141,'Tổng hợp'!$A:$S,2,0),
IF(AA141=7,VLOOKUP($B141,'Tổng hợp'!$A:$S,3,0),
IF(AA141=14,VLOOKUP($B141,'Tổng hợp'!$A:$T,4,0),
IF(AA141=30,VLOOKUP($B141,'Tổng hợp'!$A:$T,5,0),
IF(AA141=60,VLOOKUP($B141,'Tổng hợp'!$A:$T,6,0),
IF(AA141=90,VLOOKUP($B141,'Tổng hợp'!$A:$T,7,0),
IF(AA141=180,VLOOKUP($B141,'Tổng hợp'!$A:$T,8,0),
IF(AA141=270,VLOOKUP($B141,'Tổng hợp'!$A:$T,9,0),
IF(AA141=365,VLOOKUP($B141,'Tổng hợp'!$A:$S,10,0),
IF(AA141=730,VLOOKUP($B141,'Tổng hợp'!$A:$S,11,0),
IF(AA141=1095,VLOOKUP($B141,'Tổng hợp'!$A:$S,12,0),
IF(AA141=1460,VLOOKUP($B141,'Tổng hợp'!$A:$S,13,0),
IF(AA141=1825,VLOOKUP($B141,'Tổng hợp'!$A:$S,14,0),
IF(AA141=2555,VLOOKUP($B141,'Tổng hợp'!$A:$S,15,0),
IF(AA141=3650,VLOOKUP($B141,'Tổng hợp'!$A:$S,16,0),
IF(AA141=5475,VLOOKUP($B141,'Tổng hợp'!$A:$S,17,0),
IF(AA141=7300,VLOOKUP($B141,'Tổng hợp'!$A:$S,18,0),
IF(AA141=10950,VLOOKUP($B141,'Tổng hợp'!$A:$S,19,0),
""))))))))))))))))))</f>
        <v>0.01759820467</v>
      </c>
      <c r="AD141" s="95">
        <f t="shared" si="22"/>
        <v>0.06879689408</v>
      </c>
      <c r="AE141" s="95">
        <f t="shared" si="23"/>
        <v>-0.0006577586657</v>
      </c>
      <c r="AF141" s="95">
        <f t="shared" si="24"/>
        <v>0.07019444212</v>
      </c>
      <c r="AG141" s="96">
        <f t="shared" si="25"/>
        <v>47641220815</v>
      </c>
      <c r="AH141" s="97">
        <f t="shared" si="26"/>
        <v>51086991651</v>
      </c>
      <c r="AI141" s="96">
        <f t="shared" si="27"/>
        <v>-1583699074</v>
      </c>
      <c r="AJ141" s="9"/>
      <c r="AK141" s="12"/>
    </row>
    <row r="142" ht="15.75" customHeight="1">
      <c r="A142" s="90">
        <v>123.0</v>
      </c>
      <c r="B142" s="91">
        <f>HLOOKUP(B141,VBMA!$A:$A,VLOOKUP(B141,VBMA!A:AF,32,0) +1)</f>
        <v>45551</v>
      </c>
      <c r="C142" s="92">
        <f t="shared" si="1"/>
        <v>45812</v>
      </c>
      <c r="D142" s="92">
        <f t="shared" si="2"/>
        <v>45812</v>
      </c>
      <c r="E142" s="93">
        <f t="shared" si="3"/>
        <v>84</v>
      </c>
      <c r="F142" s="94">
        <f t="shared" si="4"/>
        <v>60</v>
      </c>
      <c r="G142" s="94">
        <f t="shared" si="5"/>
        <v>90</v>
      </c>
      <c r="H142" s="95">
        <f>IF(F142=1,VLOOKUP($B142,'Tổng hợp'!$A:$S,2,0),
IF(F142=7,VLOOKUP($B142,'Tổng hợp'!$A:$S,3,0),
IF(F142=14,VLOOKUP($B142,'Tổng hợp'!$A:$T,4,0),
IF(F142=30,VLOOKUP($B142,'Tổng hợp'!$A:$T,5,0),
IF(F142=60,VLOOKUP($B142,'Tổng hợp'!$A:$T,6,0),
IF(F142=90,VLOOKUP($B142,'Tổng hợp'!$A:$T,7,0),
IF(F142=180,VLOOKUP($B142,'Tổng hợp'!$A:$T,8,0),
IF(F142=270,VLOOKUP($B142,'Tổng hợp'!$A:$T,9,0),
IF(F142=365,VLOOKUP($B142,'Tổng hợp'!$A:$S,10,0),
IF(F142=730,VLOOKUP($B142,'Tổng hợp'!$A:$S,11,0),
IF(F142=1095,VLOOKUP($B142,'Tổng hợp'!$A:$S,12,0),
IF(F142=1460,VLOOKUP($B142,'Tổng hợp'!$A:$S,13,0),
IF(F142=1825,VLOOKUP($B142,'Tổng hợp'!$A:$S,14,0),
IF(F142=2555,VLOOKUP($B142,'Tổng hợp'!$A:$S,15,0),
IF(F142=3650,VLOOKUP($B142,'Tổng hợp'!$A:$S,16,0),
IF(F142=5475,VLOOKUP($B142,'Tổng hợp'!$A:$S,17,0),
IF(F142=7300,VLOOKUP($B142,'Tổng hợp'!$A:$S,18,0),
IF(F142=10950,VLOOKUP($B142,'Tổng hợp'!$A:$S,19,0),
""))))))))))))))))))</f>
        <v>0.01440498214</v>
      </c>
      <c r="I142" s="95">
        <f>IF(G142=1,VLOOKUP($B142,'Tổng hợp'!$A:$S,2,0),
IF(G142=7,VLOOKUP($B142,'Tổng hợp'!$A:$S,3,0),
IF(G142=14,VLOOKUP($B142,'Tổng hợp'!$A:$T,4,0),
IF(G142=30,VLOOKUP($B142,'Tổng hợp'!$A:$T,5,0),
IF(G142=60,VLOOKUP($B142,'Tổng hợp'!$A:$T,6,0),
IF(G142=90,VLOOKUP($B142,'Tổng hợp'!$A:$T,7,0),
IF(G142=180,VLOOKUP($B142,'Tổng hợp'!$A:$T,8,0),
IF(G142=270,VLOOKUP($B142,'Tổng hợp'!$A:$T,9,0),
IF(G142=365,VLOOKUP($B142,'Tổng hợp'!$A:$S,10,0),
IF(G142=730,VLOOKUP($B142,'Tổng hợp'!$A:$S,11,0),
IF(G142=1095,VLOOKUP($B142,'Tổng hợp'!$A:$S,12,0),
IF(G142=1460,VLOOKUP($B142,'Tổng hợp'!$A:$S,13,0),
IF(G142=1825,VLOOKUP($B142,'Tổng hợp'!$A:$S,14,0),
IF(G142=2555,VLOOKUP($B142,'Tổng hợp'!$A:$S,15,0),
IF(G142=3650,VLOOKUP($B142,'Tổng hợp'!$A:$S,16,0),
IF(G142=5475,VLOOKUP($B142,'Tổng hợp'!$A:$S,17,0),
IF(G142=7300,VLOOKUP($B142,'Tổng hợp'!$A:$S,18,0),
IF(G142=10950,VLOOKUP($B142,'Tổng hợp'!$A:$S,19,0),
""))))))))))))))))))</f>
        <v>0.01480419643</v>
      </c>
      <c r="J142" s="95">
        <f t="shared" si="6"/>
        <v>0.06603435357</v>
      </c>
      <c r="K142" s="95">
        <f t="shared" si="7"/>
        <v>-0.01266222779</v>
      </c>
      <c r="L142" s="95">
        <f t="shared" si="8"/>
        <v>0.06935683269</v>
      </c>
      <c r="M142" s="96">
        <f t="shared" si="9"/>
        <v>3446401302</v>
      </c>
      <c r="N142" s="92" t="b">
        <f t="shared" si="10"/>
        <v>0</v>
      </c>
      <c r="O142" s="93">
        <f t="shared" si="11"/>
        <v>-45728</v>
      </c>
      <c r="P142" s="94">
        <f t="shared" si="12"/>
        <v>0</v>
      </c>
      <c r="Q142" s="94">
        <f t="shared" si="13"/>
        <v>1</v>
      </c>
      <c r="R142" s="95" t="str">
        <f t="shared" si="14"/>
        <v/>
      </c>
      <c r="S142" s="95">
        <f>IF(Q142=1,VLOOKUP($B142,'Tổng hợp'!$A:$S,2,0),
IF(Q142=7,VLOOKUP($B142,'Tổng hợp'!$A:$S,3,0),
IF(Q142=14,VLOOKUP($B142,'Tổng hợp'!$A:$T,4,0),
IF(Q142=30,VLOOKUP($B142,'Tổng hợp'!$A:$T,5,0),
IF(Q142=60,VLOOKUP($B142,'Tổng hợp'!$A:$T,6,0),
IF(Q142=90,VLOOKUP($B142,'Tổng hợp'!$A:$T,7,0),
IF(Q142=180,VLOOKUP($B142,'Tổng hợp'!$A:$T,8,0),
IF(Q142=270,VLOOKUP($B142,'Tổng hợp'!$A:$T,9,0),
IF(Q142=365,VLOOKUP($B142,'Tổng hợp'!$A:$S,10,0),
IF(Q142=730,VLOOKUP($B142,'Tổng hợp'!$A:$S,11,0),
IF(Q142=1095,VLOOKUP($B142,'Tổng hợp'!$A:$S,12,0),
IF(Q142=1460,VLOOKUP($B142,'Tổng hợp'!$A:$S,13,0),
IF(Q142=1825,VLOOKUP($B142,'Tổng hợp'!$A:$S,14,0),
IF(Q142=2555,VLOOKUP($B142,'Tổng hợp'!$A:$S,15,0),
IF(Q142=3650,VLOOKUP($B142,'Tổng hợp'!$A:$S,16,0),
IF(Q142=5475,VLOOKUP($B142,'Tổng hợp'!$A:$S,17,0),
IF(Q142=7300,VLOOKUP($B142,'Tổng hợp'!$A:$S,18,0),
IF(Q142=10950,VLOOKUP($B142,'Tổng hợp'!$A:$S,19,0),
""))))))))))))))))))</f>
        <v>0.01081205357</v>
      </c>
      <c r="T142" s="95">
        <f t="shared" si="15"/>
        <v>0.05131</v>
      </c>
      <c r="U142" s="95">
        <f t="shared" si="28"/>
        <v>0</v>
      </c>
      <c r="V142" s="95">
        <f t="shared" si="16"/>
        <v>0.07024062831</v>
      </c>
      <c r="W142" s="96">
        <f t="shared" si="17"/>
        <v>0</v>
      </c>
      <c r="X142" s="92">
        <f t="shared" si="18"/>
        <v>45812</v>
      </c>
      <c r="Y142" s="93">
        <f t="shared" si="19"/>
        <v>261</v>
      </c>
      <c r="Z142" s="94">
        <f t="shared" si="20"/>
        <v>180</v>
      </c>
      <c r="AA142" s="94">
        <f t="shared" si="21"/>
        <v>270</v>
      </c>
      <c r="AB142" s="95">
        <f>IF(Z142=1,VLOOKUP($B142,'Tổng hợp'!$A:$S,2,0),
IF(Z142=7,VLOOKUP($B142,'Tổng hợp'!$A:$S,3,0),
IF(Z142=14,VLOOKUP($B142,'Tổng hợp'!$A:$T,4,0),
IF(Z142=30,VLOOKUP($B142,'Tổng hợp'!$A:$T,5,0),
IF(Z142=60,VLOOKUP($B142,'Tổng hợp'!$A:$T,6,0),
IF(Z142=90,VLOOKUP($B142,'Tổng hợp'!$A:$T,7,0),
IF(Z142=180,VLOOKUP($B142,'Tổng hợp'!$A:$T,8,0),
IF(Z142=270,VLOOKUP($B142,'Tổng hợp'!$A:$T,9,0),
IF(Z142=365,VLOOKUP($B142,'Tổng hợp'!$A:$S,10,0),
IF(Z142=730,VLOOKUP($B142,'Tổng hợp'!$A:$S,11,0),
IF(Z142=1095,VLOOKUP($B142,'Tổng hợp'!$A:$S,12,0),
IF(Z142=1460,VLOOKUP($B142,'Tổng hợp'!$A:$S,13,0),
IF(Z142=1825,VLOOKUP($B142,'Tổng hợp'!$A:$S,14,0),
IF(Z142=2555,VLOOKUP($B142,'Tổng hợp'!$A:$S,15,0),
IF(Z142=3650,VLOOKUP($B142,'Tổng hợp'!$A:$S,16,0),
IF(Z142=5475,VLOOKUP($B142,'Tổng hợp'!$A:$S,17,0),
IF(Z142=7300,VLOOKUP($B142,'Tổng hợp'!$A:$S,18,0),
IF(Z142=10950,VLOOKUP($B142,'Tổng hợp'!$A:$S,19,0),
""))))))))))))))))))</f>
        <v>0.01663392857</v>
      </c>
      <c r="AC142" s="95">
        <f>IF(AA142=1,VLOOKUP($B142,'Tổng hợp'!$A:$S,2,0),
IF(AA142=7,VLOOKUP($B142,'Tổng hợp'!$A:$S,3,0),
IF(AA142=14,VLOOKUP($B142,'Tổng hợp'!$A:$T,4,0),
IF(AA142=30,VLOOKUP($B142,'Tổng hợp'!$A:$T,5,0),
IF(AA142=60,VLOOKUP($B142,'Tổng hợp'!$A:$T,6,0),
IF(AA142=90,VLOOKUP($B142,'Tổng hợp'!$A:$T,7,0),
IF(AA142=180,VLOOKUP($B142,'Tổng hợp'!$A:$T,8,0),
IF(AA142=270,VLOOKUP($B142,'Tổng hợp'!$A:$T,9,0),
IF(AA142=365,VLOOKUP($B142,'Tổng hợp'!$A:$S,10,0),
IF(AA142=730,VLOOKUP($B142,'Tổng hợp'!$A:$S,11,0),
IF(AA142=1095,VLOOKUP($B142,'Tổng hợp'!$A:$S,12,0),
IF(AA142=1460,VLOOKUP($B142,'Tổng hợp'!$A:$S,13,0),
IF(AA142=1825,VLOOKUP($B142,'Tổng hợp'!$A:$S,14,0),
IF(AA142=2555,VLOOKUP($B142,'Tổng hợp'!$A:$S,15,0),
IF(AA142=3650,VLOOKUP($B142,'Tổng hợp'!$A:$S,16,0),
IF(AA142=5475,VLOOKUP($B142,'Tổng hợp'!$A:$S,17,0),
IF(AA142=7300,VLOOKUP($B142,'Tổng hợp'!$A:$S,18,0),
IF(AA142=10950,VLOOKUP($B142,'Tổng hợp'!$A:$S,19,0),
""))))))))))))))))))</f>
        <v>0.01763196429</v>
      </c>
      <c r="AD142" s="95">
        <f t="shared" si="22"/>
        <v>0.06884216071</v>
      </c>
      <c r="AE142" s="95">
        <f t="shared" si="23"/>
        <v>-0.001589821294</v>
      </c>
      <c r="AF142" s="95">
        <f t="shared" si="24"/>
        <v>0.07012904698</v>
      </c>
      <c r="AG142" s="96">
        <f t="shared" si="25"/>
        <v>47634448250</v>
      </c>
      <c r="AH142" s="97">
        <f t="shared" si="26"/>
        <v>51080849553</v>
      </c>
      <c r="AI142" s="96">
        <f t="shared" si="27"/>
        <v>-1589841173</v>
      </c>
      <c r="AJ142" s="9"/>
      <c r="AK142" s="12"/>
    </row>
    <row r="143" ht="15.75" customHeight="1">
      <c r="A143" s="90">
        <v>124.0</v>
      </c>
      <c r="B143" s="91">
        <f>HLOOKUP(B142,VBMA!$A:$A,VLOOKUP(B142,VBMA!A:AF,32,0) +1)</f>
        <v>45548</v>
      </c>
      <c r="C143" s="92">
        <f t="shared" si="1"/>
        <v>45812</v>
      </c>
      <c r="D143" s="92">
        <f t="shared" si="2"/>
        <v>45812</v>
      </c>
      <c r="E143" s="93">
        <f t="shared" si="3"/>
        <v>84</v>
      </c>
      <c r="F143" s="94">
        <f t="shared" si="4"/>
        <v>60</v>
      </c>
      <c r="G143" s="94">
        <f t="shared" si="5"/>
        <v>90</v>
      </c>
      <c r="H143" s="95">
        <f>IF(F143=1,VLOOKUP($B143,'Tổng hợp'!$A:$S,2,0),
IF(F143=7,VLOOKUP($B143,'Tổng hợp'!$A:$S,3,0),
IF(F143=14,VLOOKUP($B143,'Tổng hợp'!$A:$T,4,0),
IF(F143=30,VLOOKUP($B143,'Tổng hợp'!$A:$T,5,0),
IF(F143=60,VLOOKUP($B143,'Tổng hợp'!$A:$T,6,0),
IF(F143=90,VLOOKUP($B143,'Tổng hợp'!$A:$T,7,0),
IF(F143=180,VLOOKUP($B143,'Tổng hợp'!$A:$T,8,0),
IF(F143=270,VLOOKUP($B143,'Tổng hợp'!$A:$T,9,0),
IF(F143=365,VLOOKUP($B143,'Tổng hợp'!$A:$S,10,0),
IF(F143=730,VLOOKUP($B143,'Tổng hợp'!$A:$S,11,0),
IF(F143=1095,VLOOKUP($B143,'Tổng hợp'!$A:$S,12,0),
IF(F143=1460,VLOOKUP($B143,'Tổng hợp'!$A:$S,13,0),
IF(F143=1825,VLOOKUP($B143,'Tổng hợp'!$A:$S,14,0),
IF(F143=2555,VLOOKUP($B143,'Tổng hợp'!$A:$S,15,0),
IF(F143=3650,VLOOKUP($B143,'Tổng hợp'!$A:$S,16,0),
IF(F143=5475,VLOOKUP($B143,'Tổng hợp'!$A:$S,17,0),
IF(F143=7300,VLOOKUP($B143,'Tổng hợp'!$A:$S,18,0),
IF(F143=10950,VLOOKUP($B143,'Tổng hợp'!$A:$S,19,0),
""))))))))))))))))))</f>
        <v>0.01522166963</v>
      </c>
      <c r="I143" s="95">
        <f>IF(G143=1,VLOOKUP($B143,'Tổng hợp'!$A:$S,2,0),
IF(G143=7,VLOOKUP($B143,'Tổng hợp'!$A:$S,3,0),
IF(G143=14,VLOOKUP($B143,'Tổng hợp'!$A:$T,4,0),
IF(G143=30,VLOOKUP($B143,'Tổng hợp'!$A:$T,5,0),
IF(G143=60,VLOOKUP($B143,'Tổng hợp'!$A:$T,6,0),
IF(G143=90,VLOOKUP($B143,'Tổng hợp'!$A:$T,7,0),
IF(G143=180,VLOOKUP($B143,'Tổng hợp'!$A:$T,8,0),
IF(G143=270,VLOOKUP($B143,'Tổng hợp'!$A:$T,9,0),
IF(G143=365,VLOOKUP($B143,'Tổng hợp'!$A:$S,10,0),
IF(G143=730,VLOOKUP($B143,'Tổng hợp'!$A:$S,11,0),
IF(G143=1095,VLOOKUP($B143,'Tổng hợp'!$A:$S,12,0),
IF(G143=1460,VLOOKUP($B143,'Tổng hợp'!$A:$S,13,0),
IF(G143=1825,VLOOKUP($B143,'Tổng hợp'!$A:$S,14,0),
IF(G143=2555,VLOOKUP($B143,'Tổng hợp'!$A:$S,15,0),
IF(G143=3650,VLOOKUP($B143,'Tổng hợp'!$A:$S,16,0),
IF(G143=5475,VLOOKUP($B143,'Tổng hợp'!$A:$S,17,0),
IF(G143=7300,VLOOKUP($B143,'Tổng hợp'!$A:$S,18,0),
IF(G143=10950,VLOOKUP($B143,'Tổng hợp'!$A:$S,19,0),
""))))))))))))))))))</f>
        <v>0.01565184725</v>
      </c>
      <c r="J143" s="95">
        <f t="shared" si="6"/>
        <v>0.06687581172</v>
      </c>
      <c r="K143" s="95">
        <f t="shared" si="7"/>
        <v>-0.005248624956</v>
      </c>
      <c r="L143" s="95">
        <f t="shared" si="8"/>
        <v>0.0698729274</v>
      </c>
      <c r="M143" s="96">
        <f t="shared" si="9"/>
        <v>3446018627</v>
      </c>
      <c r="N143" s="92" t="b">
        <f t="shared" si="10"/>
        <v>0</v>
      </c>
      <c r="O143" s="93">
        <f t="shared" si="11"/>
        <v>-45728</v>
      </c>
      <c r="P143" s="94">
        <f t="shared" si="12"/>
        <v>0</v>
      </c>
      <c r="Q143" s="94">
        <f t="shared" si="13"/>
        <v>1</v>
      </c>
      <c r="R143" s="95" t="str">
        <f t="shared" si="14"/>
        <v/>
      </c>
      <c r="S143" s="95">
        <f>IF(Q143=1,VLOOKUP($B143,'Tổng hợp'!$A:$S,2,0),
IF(Q143=7,VLOOKUP($B143,'Tổng hợp'!$A:$S,3,0),
IF(Q143=14,VLOOKUP($B143,'Tổng hợp'!$A:$T,4,0),
IF(Q143=30,VLOOKUP($B143,'Tổng hợp'!$A:$T,5,0),
IF(Q143=60,VLOOKUP($B143,'Tổng hợp'!$A:$T,6,0),
IF(Q143=90,VLOOKUP($B143,'Tổng hợp'!$A:$T,7,0),
IF(Q143=180,VLOOKUP($B143,'Tổng hợp'!$A:$T,8,0),
IF(Q143=270,VLOOKUP($B143,'Tổng hợp'!$A:$T,9,0),
IF(Q143=365,VLOOKUP($B143,'Tổng hợp'!$A:$S,10,0),
IF(Q143=730,VLOOKUP($B143,'Tổng hợp'!$A:$S,11,0),
IF(Q143=1095,VLOOKUP($B143,'Tổng hợp'!$A:$S,12,0),
IF(Q143=1460,VLOOKUP($B143,'Tổng hợp'!$A:$S,13,0),
IF(Q143=1825,VLOOKUP($B143,'Tổng hợp'!$A:$S,14,0),
IF(Q143=2555,VLOOKUP($B143,'Tổng hợp'!$A:$S,15,0),
IF(Q143=3650,VLOOKUP($B143,'Tổng hợp'!$A:$S,16,0),
IF(Q143=5475,VLOOKUP($B143,'Tổng hợp'!$A:$S,17,0),
IF(Q143=7300,VLOOKUP($B143,'Tổng hợp'!$A:$S,18,0),
IF(Q143=10950,VLOOKUP($B143,'Tổng hợp'!$A:$S,19,0),
""))))))))))))))))))</f>
        <v>0.01138316163</v>
      </c>
      <c r="T143" s="95">
        <f t="shared" si="15"/>
        <v>0.05131</v>
      </c>
      <c r="U143" s="95">
        <f t="shared" si="28"/>
        <v>0</v>
      </c>
      <c r="V143" s="95">
        <f t="shared" si="16"/>
        <v>0.07024062831</v>
      </c>
      <c r="W143" s="96">
        <f t="shared" si="17"/>
        <v>0</v>
      </c>
      <c r="X143" s="92">
        <f t="shared" si="18"/>
        <v>45812</v>
      </c>
      <c r="Y143" s="93">
        <f t="shared" si="19"/>
        <v>264</v>
      </c>
      <c r="Z143" s="94">
        <f t="shared" si="20"/>
        <v>180</v>
      </c>
      <c r="AA143" s="94">
        <f t="shared" si="21"/>
        <v>270</v>
      </c>
      <c r="AB143" s="95">
        <f>IF(Z143=1,VLOOKUP($B143,'Tổng hợp'!$A:$S,2,0),
IF(Z143=7,VLOOKUP($B143,'Tổng hợp'!$A:$S,3,0),
IF(Z143=14,VLOOKUP($B143,'Tổng hợp'!$A:$T,4,0),
IF(Z143=30,VLOOKUP($B143,'Tổng hợp'!$A:$T,5,0),
IF(Z143=60,VLOOKUP($B143,'Tổng hợp'!$A:$T,6,0),
IF(Z143=90,VLOOKUP($B143,'Tổng hợp'!$A:$T,7,0),
IF(Z143=180,VLOOKUP($B143,'Tổng hợp'!$A:$T,8,0),
IF(Z143=270,VLOOKUP($B143,'Tổng hợp'!$A:$T,9,0),
IF(Z143=365,VLOOKUP($B143,'Tổng hợp'!$A:$S,10,0),
IF(Z143=730,VLOOKUP($B143,'Tổng hợp'!$A:$S,11,0),
IF(Z143=1095,VLOOKUP($B143,'Tổng hợp'!$A:$S,12,0),
IF(Z143=1460,VLOOKUP($B143,'Tổng hợp'!$A:$S,13,0),
IF(Z143=1825,VLOOKUP($B143,'Tổng hợp'!$A:$S,14,0),
IF(Z143=2555,VLOOKUP($B143,'Tổng hợp'!$A:$S,15,0),
IF(Z143=3650,VLOOKUP($B143,'Tổng hợp'!$A:$S,16,0),
IF(Z143=5475,VLOOKUP($B143,'Tổng hợp'!$A:$S,17,0),
IF(Z143=7300,VLOOKUP($B143,'Tổng hợp'!$A:$S,18,0),
IF(Z143=10950,VLOOKUP($B143,'Tổng hợp'!$A:$S,19,0),
""))))))))))))))))))</f>
        <v>0.01677692718</v>
      </c>
      <c r="AC143" s="95">
        <f>IF(AA143=1,VLOOKUP($B143,'Tổng hợp'!$A:$S,2,0),
IF(AA143=7,VLOOKUP($B143,'Tổng hợp'!$A:$S,3,0),
IF(AA143=14,VLOOKUP($B143,'Tổng hợp'!$A:$T,4,0),
IF(AA143=30,VLOOKUP($B143,'Tổng hợp'!$A:$T,5,0),
IF(AA143=60,VLOOKUP($B143,'Tổng hợp'!$A:$T,6,0),
IF(AA143=90,VLOOKUP($B143,'Tổng hợp'!$A:$T,7,0),
IF(AA143=180,VLOOKUP($B143,'Tổng hợp'!$A:$T,8,0),
IF(AA143=270,VLOOKUP($B143,'Tổng hợp'!$A:$T,9,0),
IF(AA143=365,VLOOKUP($B143,'Tổng hợp'!$A:$S,10,0),
IF(AA143=730,VLOOKUP($B143,'Tổng hợp'!$A:$S,11,0),
IF(AA143=1095,VLOOKUP($B143,'Tổng hợp'!$A:$S,12,0),
IF(AA143=1460,VLOOKUP($B143,'Tổng hợp'!$A:$S,13,0),
IF(AA143=1825,VLOOKUP($B143,'Tổng hợp'!$A:$S,14,0),
IF(AA143=2555,VLOOKUP($B143,'Tổng hợp'!$A:$S,15,0),
IF(AA143=3650,VLOOKUP($B143,'Tổng hợp'!$A:$S,16,0),
IF(AA143=5475,VLOOKUP($B143,'Tổng hợp'!$A:$S,17,0),
IF(AA143=7300,VLOOKUP($B143,'Tổng hợp'!$A:$S,18,0),
IF(AA143=10950,VLOOKUP($B143,'Tổng hợp'!$A:$S,19,0),
""))))))))))))))))))</f>
        <v>0.01770346359</v>
      </c>
      <c r="AD143" s="95">
        <f t="shared" si="22"/>
        <v>0.06895169449</v>
      </c>
      <c r="AE143" s="95">
        <f t="shared" si="23"/>
        <v>-0.004559301184</v>
      </c>
      <c r="AF143" s="95">
        <f t="shared" si="24"/>
        <v>0.06992110907</v>
      </c>
      <c r="AG143" s="96">
        <f t="shared" si="25"/>
        <v>47614611051</v>
      </c>
      <c r="AH143" s="97">
        <f t="shared" si="26"/>
        <v>51060629678</v>
      </c>
      <c r="AI143" s="96">
        <f t="shared" si="27"/>
        <v>-1610061047</v>
      </c>
      <c r="AJ143" s="9"/>
      <c r="AK143" s="12"/>
    </row>
    <row r="144" ht="15.75" customHeight="1">
      <c r="A144" s="90">
        <v>125.0</v>
      </c>
      <c r="B144" s="91">
        <f>HLOOKUP(B143,VBMA!$A:$A,VLOOKUP(B143,VBMA!A:AF,32,0) +1)</f>
        <v>45547</v>
      </c>
      <c r="C144" s="92">
        <f t="shared" si="1"/>
        <v>45812</v>
      </c>
      <c r="D144" s="92">
        <f t="shared" si="2"/>
        <v>45812</v>
      </c>
      <c r="E144" s="93">
        <f t="shared" si="3"/>
        <v>84</v>
      </c>
      <c r="F144" s="94">
        <f t="shared" si="4"/>
        <v>60</v>
      </c>
      <c r="G144" s="94">
        <f t="shared" si="5"/>
        <v>90</v>
      </c>
      <c r="H144" s="95">
        <f>IF(F144=1,VLOOKUP($B144,'Tổng hợp'!$A:$S,2,0),
IF(F144=7,VLOOKUP($B144,'Tổng hợp'!$A:$S,3,0),
IF(F144=14,VLOOKUP($B144,'Tổng hợp'!$A:$T,4,0),
IF(F144=30,VLOOKUP($B144,'Tổng hợp'!$A:$T,5,0),
IF(F144=60,VLOOKUP($B144,'Tổng hợp'!$A:$T,6,0),
IF(F144=90,VLOOKUP($B144,'Tổng hợp'!$A:$T,7,0),
IF(F144=180,VLOOKUP($B144,'Tổng hợp'!$A:$T,8,0),
IF(F144=270,VLOOKUP($B144,'Tổng hợp'!$A:$T,9,0),
IF(F144=365,VLOOKUP($B144,'Tổng hợp'!$A:$S,10,0),
IF(F144=730,VLOOKUP($B144,'Tổng hợp'!$A:$S,11,0),
IF(F144=1095,VLOOKUP($B144,'Tổng hợp'!$A:$S,12,0),
IF(F144=1460,VLOOKUP($B144,'Tổng hợp'!$A:$S,13,0),
IF(F144=1825,VLOOKUP($B144,'Tổng hợp'!$A:$S,14,0),
IF(F144=2555,VLOOKUP($B144,'Tổng hợp'!$A:$S,15,0),
IF(F144=3650,VLOOKUP($B144,'Tổng hợp'!$A:$S,16,0),
IF(F144=5475,VLOOKUP($B144,'Tổng hợp'!$A:$S,17,0),
IF(F144=7300,VLOOKUP($B144,'Tổng hợp'!$A:$S,18,0),
IF(F144=10950,VLOOKUP($B144,'Tổng hợp'!$A:$S,19,0),
""))))))))))))))))))</f>
        <v>0.01554178378</v>
      </c>
      <c r="I144" s="95">
        <f>IF(G144=1,VLOOKUP($B144,'Tổng hợp'!$A:$S,2,0),
IF(G144=7,VLOOKUP($B144,'Tổng hợp'!$A:$S,3,0),
IF(G144=14,VLOOKUP($B144,'Tổng hợp'!$A:$T,4,0),
IF(G144=30,VLOOKUP($B144,'Tổng hợp'!$A:$T,5,0),
IF(G144=60,VLOOKUP($B144,'Tổng hợp'!$A:$T,6,0),
IF(G144=90,VLOOKUP($B144,'Tổng hợp'!$A:$T,7,0),
IF(G144=180,VLOOKUP($B144,'Tổng hợp'!$A:$T,8,0),
IF(G144=270,VLOOKUP($B144,'Tổng hợp'!$A:$T,9,0),
IF(G144=365,VLOOKUP($B144,'Tổng hợp'!$A:$S,10,0),
IF(G144=730,VLOOKUP($B144,'Tổng hợp'!$A:$S,11,0),
IF(G144=1095,VLOOKUP($B144,'Tổng hợp'!$A:$S,12,0),
IF(G144=1460,VLOOKUP($B144,'Tổng hợp'!$A:$S,13,0),
IF(G144=1825,VLOOKUP($B144,'Tổng hợp'!$A:$S,14,0),
IF(G144=2555,VLOOKUP($B144,'Tổng hợp'!$A:$S,15,0),
IF(G144=3650,VLOOKUP($B144,'Tổng hợp'!$A:$S,16,0),
IF(G144=5475,VLOOKUP($B144,'Tổng hợp'!$A:$S,17,0),
IF(G144=7300,VLOOKUP($B144,'Tổng hợp'!$A:$S,18,0),
IF(G144=10950,VLOOKUP($B144,'Tổng hợp'!$A:$S,19,0),
""))))))))))))))))))</f>
        <v>0.01601172973</v>
      </c>
      <c r="J144" s="95">
        <f t="shared" si="6"/>
        <v>0.06722774054</v>
      </c>
      <c r="K144" s="95">
        <f t="shared" si="7"/>
        <v>-0.002728233662</v>
      </c>
      <c r="L144" s="95">
        <f t="shared" si="8"/>
        <v>0.07004925663</v>
      </c>
      <c r="M144" s="96">
        <f t="shared" si="9"/>
        <v>3445887934</v>
      </c>
      <c r="N144" s="92" t="b">
        <f t="shared" si="10"/>
        <v>0</v>
      </c>
      <c r="O144" s="93">
        <f t="shared" si="11"/>
        <v>-45728</v>
      </c>
      <c r="P144" s="94">
        <f t="shared" si="12"/>
        <v>0</v>
      </c>
      <c r="Q144" s="94">
        <f t="shared" si="13"/>
        <v>1</v>
      </c>
      <c r="R144" s="95" t="str">
        <f t="shared" si="14"/>
        <v/>
      </c>
      <c r="S144" s="95">
        <f>IF(Q144=1,VLOOKUP($B144,'Tổng hợp'!$A:$S,2,0),
IF(Q144=7,VLOOKUP($B144,'Tổng hợp'!$A:$S,3,0),
IF(Q144=14,VLOOKUP($B144,'Tổng hợp'!$A:$T,4,0),
IF(Q144=30,VLOOKUP($B144,'Tổng hợp'!$A:$T,5,0),
IF(Q144=60,VLOOKUP($B144,'Tổng hợp'!$A:$T,6,0),
IF(Q144=90,VLOOKUP($B144,'Tổng hợp'!$A:$T,7,0),
IF(Q144=180,VLOOKUP($B144,'Tổng hợp'!$A:$T,8,0),
IF(Q144=270,VLOOKUP($B144,'Tổng hợp'!$A:$T,9,0),
IF(Q144=365,VLOOKUP($B144,'Tổng hợp'!$A:$S,10,0),
IF(Q144=730,VLOOKUP($B144,'Tổng hợp'!$A:$S,11,0),
IF(Q144=1095,VLOOKUP($B144,'Tổng hợp'!$A:$S,12,0),
IF(Q144=1460,VLOOKUP($B144,'Tổng hợp'!$A:$S,13,0),
IF(Q144=1825,VLOOKUP($B144,'Tổng hợp'!$A:$S,14,0),
IF(Q144=2555,VLOOKUP($B144,'Tổng hợp'!$A:$S,15,0),
IF(Q144=3650,VLOOKUP($B144,'Tổng hợp'!$A:$S,16,0),
IF(Q144=5475,VLOOKUP($B144,'Tổng hợp'!$A:$S,17,0),
IF(Q144=7300,VLOOKUP($B144,'Tổng hợp'!$A:$S,18,0),
IF(Q144=10950,VLOOKUP($B144,'Tổng hợp'!$A:$S,19,0),
""))))))))))))))))))</f>
        <v>0.01282281081</v>
      </c>
      <c r="T144" s="95">
        <f t="shared" si="15"/>
        <v>0.05131</v>
      </c>
      <c r="U144" s="95">
        <f t="shared" si="28"/>
        <v>0</v>
      </c>
      <c r="V144" s="95">
        <f t="shared" si="16"/>
        <v>0.07024062831</v>
      </c>
      <c r="W144" s="96">
        <f t="shared" si="17"/>
        <v>0</v>
      </c>
      <c r="X144" s="92">
        <f t="shared" si="18"/>
        <v>45812</v>
      </c>
      <c r="Y144" s="93">
        <f t="shared" si="19"/>
        <v>265</v>
      </c>
      <c r="Z144" s="94">
        <f t="shared" si="20"/>
        <v>180</v>
      </c>
      <c r="AA144" s="94">
        <f t="shared" si="21"/>
        <v>270</v>
      </c>
      <c r="AB144" s="95">
        <f>IF(Z144=1,VLOOKUP($B144,'Tổng hợp'!$A:$S,2,0),
IF(Z144=7,VLOOKUP($B144,'Tổng hợp'!$A:$S,3,0),
IF(Z144=14,VLOOKUP($B144,'Tổng hợp'!$A:$T,4,0),
IF(Z144=30,VLOOKUP($B144,'Tổng hợp'!$A:$T,5,0),
IF(Z144=60,VLOOKUP($B144,'Tổng hợp'!$A:$T,6,0),
IF(Z144=90,VLOOKUP($B144,'Tổng hợp'!$A:$T,7,0),
IF(Z144=180,VLOOKUP($B144,'Tổng hợp'!$A:$T,8,0),
IF(Z144=270,VLOOKUP($B144,'Tổng hợp'!$A:$T,9,0),
IF(Z144=365,VLOOKUP($B144,'Tổng hợp'!$A:$S,10,0),
IF(Z144=730,VLOOKUP($B144,'Tổng hợp'!$A:$S,11,0),
IF(Z144=1095,VLOOKUP($B144,'Tổng hợp'!$A:$S,12,0),
IF(Z144=1460,VLOOKUP($B144,'Tổng hợp'!$A:$S,13,0),
IF(Z144=1825,VLOOKUP($B144,'Tổng hợp'!$A:$S,14,0),
IF(Z144=2555,VLOOKUP($B144,'Tổng hợp'!$A:$S,15,0),
IF(Z144=3650,VLOOKUP($B144,'Tổng hợp'!$A:$S,16,0),
IF(Z144=5475,VLOOKUP($B144,'Tổng hợp'!$A:$S,17,0),
IF(Z144=7300,VLOOKUP($B144,'Tổng hợp'!$A:$S,18,0),
IF(Z144=10950,VLOOKUP($B144,'Tổng hợp'!$A:$S,19,0),
""))))))))))))))))))</f>
        <v>0.01735443243</v>
      </c>
      <c r="AC144" s="95">
        <f>IF(AA144=1,VLOOKUP($B144,'Tổng hợp'!$A:$S,2,0),
IF(AA144=7,VLOOKUP($B144,'Tổng hợp'!$A:$S,3,0),
IF(AA144=14,VLOOKUP($B144,'Tổng hợp'!$A:$T,4,0),
IF(AA144=30,VLOOKUP($B144,'Tổng hợp'!$A:$T,5,0),
IF(AA144=60,VLOOKUP($B144,'Tổng hợp'!$A:$T,6,0),
IF(AA144=90,VLOOKUP($B144,'Tổng hợp'!$A:$T,7,0),
IF(AA144=180,VLOOKUP($B144,'Tổng hợp'!$A:$T,8,0),
IF(AA144=270,VLOOKUP($B144,'Tổng hợp'!$A:$T,9,0),
IF(AA144=365,VLOOKUP($B144,'Tổng hợp'!$A:$S,10,0),
IF(AA144=730,VLOOKUP($B144,'Tổng hợp'!$A:$S,11,0),
IF(AA144=1095,VLOOKUP($B144,'Tổng hợp'!$A:$S,12,0),
IF(AA144=1460,VLOOKUP($B144,'Tổng hợp'!$A:$S,13,0),
IF(AA144=1825,VLOOKUP($B144,'Tổng hợp'!$A:$S,14,0),
IF(AA144=2555,VLOOKUP($B144,'Tổng hợp'!$A:$S,15,0),
IF(AA144=3650,VLOOKUP($B144,'Tổng hợp'!$A:$S,16,0),
IF(AA144=5475,VLOOKUP($B144,'Tổng hợp'!$A:$S,17,0),
IF(AA144=7300,VLOOKUP($B144,'Tổng hợp'!$A:$S,18,0),
IF(AA144=10950,VLOOKUP($B144,'Tổng hợp'!$A:$S,19,0),
""))))))))))))))))))</f>
        <v>0.01799221622</v>
      </c>
      <c r="AD144" s="95">
        <f t="shared" si="22"/>
        <v>0.06926678378</v>
      </c>
      <c r="AE144" s="95">
        <f t="shared" si="23"/>
        <v>0.0008722095511</v>
      </c>
      <c r="AF144" s="95">
        <f t="shared" si="24"/>
        <v>0.07030191958</v>
      </c>
      <c r="AG144" s="96">
        <f t="shared" si="25"/>
        <v>47593497287</v>
      </c>
      <c r="AH144" s="97">
        <f t="shared" si="26"/>
        <v>51039385222</v>
      </c>
      <c r="AI144" s="96">
        <f t="shared" si="27"/>
        <v>-1631305503</v>
      </c>
      <c r="AJ144" s="9"/>
      <c r="AK144" s="12"/>
    </row>
    <row r="145" ht="15.75" customHeight="1">
      <c r="A145" s="90">
        <v>126.0</v>
      </c>
      <c r="B145" s="91">
        <f>HLOOKUP(B144,VBMA!$A:$A,VLOOKUP(B144,VBMA!A:AF,32,0) +1)</f>
        <v>45546</v>
      </c>
      <c r="C145" s="92">
        <f t="shared" si="1"/>
        <v>45812</v>
      </c>
      <c r="D145" s="92">
        <f t="shared" si="2"/>
        <v>45812</v>
      </c>
      <c r="E145" s="93">
        <f t="shared" si="3"/>
        <v>84</v>
      </c>
      <c r="F145" s="94">
        <f t="shared" si="4"/>
        <v>60</v>
      </c>
      <c r="G145" s="94">
        <f t="shared" si="5"/>
        <v>90</v>
      </c>
      <c r="H145" s="95">
        <f>IF(F145=1,VLOOKUP($B145,'Tổng hợp'!$A:$S,2,0),
IF(F145=7,VLOOKUP($B145,'Tổng hợp'!$A:$S,3,0),
IF(F145=14,VLOOKUP($B145,'Tổng hợp'!$A:$T,4,0),
IF(F145=30,VLOOKUP($B145,'Tổng hợp'!$A:$T,5,0),
IF(F145=60,VLOOKUP($B145,'Tổng hợp'!$A:$T,6,0),
IF(F145=90,VLOOKUP($B145,'Tổng hợp'!$A:$T,7,0),
IF(F145=180,VLOOKUP($B145,'Tổng hợp'!$A:$T,8,0),
IF(F145=270,VLOOKUP($B145,'Tổng hợp'!$A:$T,9,0),
IF(F145=365,VLOOKUP($B145,'Tổng hợp'!$A:$S,10,0),
IF(F145=730,VLOOKUP($B145,'Tổng hợp'!$A:$S,11,0),
IF(F145=1095,VLOOKUP($B145,'Tổng hợp'!$A:$S,12,0),
IF(F145=1460,VLOOKUP($B145,'Tổng hợp'!$A:$S,13,0),
IF(F145=1825,VLOOKUP($B145,'Tổng hợp'!$A:$S,14,0),
IF(F145=2555,VLOOKUP($B145,'Tổng hợp'!$A:$S,15,0),
IF(F145=3650,VLOOKUP($B145,'Tổng hợp'!$A:$S,16,0),
IF(F145=5475,VLOOKUP($B145,'Tổng hợp'!$A:$S,17,0),
IF(F145=7300,VLOOKUP($B145,'Tổng hợp'!$A:$S,18,0),
IF(F145=10950,VLOOKUP($B145,'Tổng hợp'!$A:$S,19,0),
""))))))))))))))))))</f>
        <v>0.01588734291</v>
      </c>
      <c r="I145" s="95">
        <f>IF(G145=1,VLOOKUP($B145,'Tổng hợp'!$A:$S,2,0),
IF(G145=7,VLOOKUP($B145,'Tổng hợp'!$A:$S,3,0),
IF(G145=14,VLOOKUP($B145,'Tổng hợp'!$A:$T,4,0),
IF(G145=30,VLOOKUP($B145,'Tổng hợp'!$A:$T,5,0),
IF(G145=60,VLOOKUP($B145,'Tổng hợp'!$A:$T,6,0),
IF(G145=90,VLOOKUP($B145,'Tổng hợp'!$A:$T,7,0),
IF(G145=180,VLOOKUP($B145,'Tổng hợp'!$A:$T,8,0),
IF(G145=270,VLOOKUP($B145,'Tổng hợp'!$A:$T,9,0),
IF(G145=365,VLOOKUP($B145,'Tổng hợp'!$A:$S,10,0),
IF(G145=730,VLOOKUP($B145,'Tổng hợp'!$A:$S,11,0),
IF(G145=1095,VLOOKUP($B145,'Tổng hợp'!$A:$S,12,0),
IF(G145=1460,VLOOKUP($B145,'Tổng hợp'!$A:$S,13,0),
IF(G145=1825,VLOOKUP($B145,'Tổng hợp'!$A:$S,14,0),
IF(G145=2555,VLOOKUP($B145,'Tổng hợp'!$A:$S,15,0),
IF(G145=3650,VLOOKUP($B145,'Tổng hợp'!$A:$S,16,0),
IF(G145=5475,VLOOKUP($B145,'Tổng hợp'!$A:$S,17,0),
IF(G145=7300,VLOOKUP($B145,'Tổng hợp'!$A:$S,18,0),
IF(G145=10950,VLOOKUP($B145,'Tổng hợp'!$A:$S,19,0),
""))))))))))))))))))</f>
        <v>0.01615491921</v>
      </c>
      <c r="J145" s="95">
        <f t="shared" si="6"/>
        <v>0.06741140395</v>
      </c>
      <c r="K145" s="95">
        <f t="shared" si="7"/>
        <v>-0.003581713458</v>
      </c>
      <c r="L145" s="95">
        <f t="shared" si="8"/>
        <v>0.06998949651</v>
      </c>
      <c r="M145" s="96">
        <f t="shared" si="9"/>
        <v>3445932225</v>
      </c>
      <c r="N145" s="92" t="b">
        <f t="shared" si="10"/>
        <v>0</v>
      </c>
      <c r="O145" s="93">
        <f t="shared" si="11"/>
        <v>-45728</v>
      </c>
      <c r="P145" s="94">
        <f t="shared" si="12"/>
        <v>0</v>
      </c>
      <c r="Q145" s="94">
        <f t="shared" si="13"/>
        <v>1</v>
      </c>
      <c r="R145" s="95" t="str">
        <f t="shared" si="14"/>
        <v/>
      </c>
      <c r="S145" s="95">
        <f>IF(Q145=1,VLOOKUP($B145,'Tổng hợp'!$A:$S,2,0),
IF(Q145=7,VLOOKUP($B145,'Tổng hợp'!$A:$S,3,0),
IF(Q145=14,VLOOKUP($B145,'Tổng hợp'!$A:$T,4,0),
IF(Q145=30,VLOOKUP($B145,'Tổng hợp'!$A:$T,5,0),
IF(Q145=60,VLOOKUP($B145,'Tổng hợp'!$A:$T,6,0),
IF(Q145=90,VLOOKUP($B145,'Tổng hợp'!$A:$T,7,0),
IF(Q145=180,VLOOKUP($B145,'Tổng hợp'!$A:$T,8,0),
IF(Q145=270,VLOOKUP($B145,'Tổng hợp'!$A:$T,9,0),
IF(Q145=365,VLOOKUP($B145,'Tổng hợp'!$A:$S,10,0),
IF(Q145=730,VLOOKUP($B145,'Tổng hợp'!$A:$S,11,0),
IF(Q145=1095,VLOOKUP($B145,'Tổng hợp'!$A:$S,12,0),
IF(Q145=1460,VLOOKUP($B145,'Tổng hợp'!$A:$S,13,0),
IF(Q145=1825,VLOOKUP($B145,'Tổng hợp'!$A:$S,14,0),
IF(Q145=2555,VLOOKUP($B145,'Tổng hợp'!$A:$S,15,0),
IF(Q145=3650,VLOOKUP($B145,'Tổng hợp'!$A:$S,16,0),
IF(Q145=5475,VLOOKUP($B145,'Tổng hợp'!$A:$S,17,0),
IF(Q145=7300,VLOOKUP($B145,'Tổng hợp'!$A:$S,18,0),
IF(Q145=10950,VLOOKUP($B145,'Tổng hợp'!$A:$S,19,0),
""))))))))))))))))))</f>
        <v>0.01388052065</v>
      </c>
      <c r="T145" s="95">
        <f t="shared" si="15"/>
        <v>0.05131</v>
      </c>
      <c r="U145" s="95">
        <f t="shared" si="28"/>
        <v>0</v>
      </c>
      <c r="V145" s="95">
        <f t="shared" si="16"/>
        <v>0.07024062831</v>
      </c>
      <c r="W145" s="96">
        <f t="shared" si="17"/>
        <v>0</v>
      </c>
      <c r="X145" s="92">
        <f t="shared" si="18"/>
        <v>45812</v>
      </c>
      <c r="Y145" s="93">
        <f t="shared" si="19"/>
        <v>266</v>
      </c>
      <c r="Z145" s="94">
        <f t="shared" si="20"/>
        <v>180</v>
      </c>
      <c r="AA145" s="94">
        <f t="shared" si="21"/>
        <v>270</v>
      </c>
      <c r="AB145" s="95">
        <f>IF(Z145=1,VLOOKUP($B145,'Tổng hợp'!$A:$S,2,0),
IF(Z145=7,VLOOKUP($B145,'Tổng hợp'!$A:$S,3,0),
IF(Z145=14,VLOOKUP($B145,'Tổng hợp'!$A:$T,4,0),
IF(Z145=30,VLOOKUP($B145,'Tổng hợp'!$A:$T,5,0),
IF(Z145=60,VLOOKUP($B145,'Tổng hợp'!$A:$T,6,0),
IF(Z145=90,VLOOKUP($B145,'Tổng hợp'!$A:$T,7,0),
IF(Z145=180,VLOOKUP($B145,'Tổng hợp'!$A:$T,8,0),
IF(Z145=270,VLOOKUP($B145,'Tổng hợp'!$A:$T,9,0),
IF(Z145=365,VLOOKUP($B145,'Tổng hợp'!$A:$S,10,0),
IF(Z145=730,VLOOKUP($B145,'Tổng hợp'!$A:$S,11,0),
IF(Z145=1095,VLOOKUP($B145,'Tổng hợp'!$A:$S,12,0),
IF(Z145=1460,VLOOKUP($B145,'Tổng hợp'!$A:$S,13,0),
IF(Z145=1825,VLOOKUP($B145,'Tổng hợp'!$A:$S,14,0),
IF(Z145=2555,VLOOKUP($B145,'Tổng hợp'!$A:$S,15,0),
IF(Z145=3650,VLOOKUP($B145,'Tổng hợp'!$A:$S,16,0),
IF(Z145=5475,VLOOKUP($B145,'Tổng hợp'!$A:$S,17,0),
IF(Z145=7300,VLOOKUP($B145,'Tổng hợp'!$A:$S,18,0),
IF(Z145=10950,VLOOKUP($B145,'Tổng hợp'!$A:$S,19,0),
""))))))))))))))))))</f>
        <v>0.01722522442</v>
      </c>
      <c r="AC145" s="95">
        <f>IF(AA145=1,VLOOKUP($B145,'Tổng hợp'!$A:$S,2,0),
IF(AA145=7,VLOOKUP($B145,'Tổng hợp'!$A:$S,3,0),
IF(AA145=14,VLOOKUP($B145,'Tổng hợp'!$A:$T,4,0),
IF(AA145=30,VLOOKUP($B145,'Tổng hợp'!$A:$T,5,0),
IF(AA145=60,VLOOKUP($B145,'Tổng hợp'!$A:$T,6,0),
IF(AA145=90,VLOOKUP($B145,'Tổng hợp'!$A:$T,7,0),
IF(AA145=180,VLOOKUP($B145,'Tổng hợp'!$A:$T,8,0),
IF(AA145=270,VLOOKUP($B145,'Tổng hợp'!$A:$T,9,0),
IF(AA145=365,VLOOKUP($B145,'Tổng hợp'!$A:$S,10,0),
IF(AA145=730,VLOOKUP($B145,'Tổng hợp'!$A:$S,11,0),
IF(AA145=1095,VLOOKUP($B145,'Tổng hợp'!$A:$S,12,0),
IF(AA145=1460,VLOOKUP($B145,'Tổng hợp'!$A:$S,13,0),
IF(AA145=1825,VLOOKUP($B145,'Tổng hợp'!$A:$S,14,0),
IF(AA145=2555,VLOOKUP($B145,'Tổng hợp'!$A:$S,15,0),
IF(AA145=3650,VLOOKUP($B145,'Tổng hợp'!$A:$S,16,0),
IF(AA145=5475,VLOOKUP($B145,'Tổng hợp'!$A:$S,17,0),
IF(AA145=7300,VLOOKUP($B145,'Tổng hợp'!$A:$S,18,0),
IF(AA145=10950,VLOOKUP($B145,'Tổng hợp'!$A:$S,19,0),
""))))))))))))))))))</f>
        <v>0.01792761221</v>
      </c>
      <c r="AD145" s="95">
        <f t="shared" si="22"/>
        <v>0.06920639497</v>
      </c>
      <c r="AE145" s="95">
        <f t="shared" si="23"/>
        <v>-0.002563230246</v>
      </c>
      <c r="AF145" s="95">
        <f t="shared" si="24"/>
        <v>0.07006081595</v>
      </c>
      <c r="AG145" s="96">
        <f t="shared" si="25"/>
        <v>47592452456</v>
      </c>
      <c r="AH145" s="97">
        <f t="shared" si="26"/>
        <v>51038384680</v>
      </c>
      <c r="AI145" s="96">
        <f t="shared" si="27"/>
        <v>-1632306045</v>
      </c>
      <c r="AJ145" s="9"/>
      <c r="AK145" s="12"/>
    </row>
    <row r="146" ht="15.75" customHeight="1">
      <c r="A146" s="90">
        <v>127.0</v>
      </c>
      <c r="B146" s="91">
        <f>HLOOKUP(B145,VBMA!$A:$A,VLOOKUP(B145,VBMA!A:AF,32,0) +1)</f>
        <v>45545</v>
      </c>
      <c r="C146" s="92">
        <f t="shared" si="1"/>
        <v>45812</v>
      </c>
      <c r="D146" s="92">
        <f t="shared" si="2"/>
        <v>45812</v>
      </c>
      <c r="E146" s="93">
        <f t="shared" si="3"/>
        <v>84</v>
      </c>
      <c r="F146" s="94">
        <f t="shared" si="4"/>
        <v>60</v>
      </c>
      <c r="G146" s="94">
        <f t="shared" si="5"/>
        <v>90</v>
      </c>
      <c r="H146" s="95">
        <f>IF(F146=1,VLOOKUP($B146,'Tổng hợp'!$A:$S,2,0),
IF(F146=7,VLOOKUP($B146,'Tổng hợp'!$A:$S,3,0),
IF(F146=14,VLOOKUP($B146,'Tổng hợp'!$A:$T,4,0),
IF(F146=30,VLOOKUP($B146,'Tổng hợp'!$A:$T,5,0),
IF(F146=60,VLOOKUP($B146,'Tổng hợp'!$A:$T,6,0),
IF(F146=90,VLOOKUP($B146,'Tổng hợp'!$A:$T,7,0),
IF(F146=180,VLOOKUP($B146,'Tổng hợp'!$A:$T,8,0),
IF(F146=270,VLOOKUP($B146,'Tổng hợp'!$A:$T,9,0),
IF(F146=365,VLOOKUP($B146,'Tổng hợp'!$A:$S,10,0),
IF(F146=730,VLOOKUP($B146,'Tổng hợp'!$A:$S,11,0),
IF(F146=1095,VLOOKUP($B146,'Tổng hợp'!$A:$S,12,0),
IF(F146=1460,VLOOKUP($B146,'Tổng hợp'!$A:$S,13,0),
IF(F146=1825,VLOOKUP($B146,'Tổng hợp'!$A:$S,14,0),
IF(F146=2555,VLOOKUP($B146,'Tổng hợp'!$A:$S,15,0),
IF(F146=3650,VLOOKUP($B146,'Tổng hợp'!$A:$S,16,0),
IF(F146=5475,VLOOKUP($B146,'Tổng hợp'!$A:$S,17,0),
IF(F146=7300,VLOOKUP($B146,'Tổng hợp'!$A:$S,18,0),
IF(F146=10950,VLOOKUP($B146,'Tổng hợp'!$A:$S,19,0),
""))))))))))))))))))</f>
        <v>0.01607425993</v>
      </c>
      <c r="I146" s="95">
        <f>IF(G146=1,VLOOKUP($B146,'Tổng hợp'!$A:$S,2,0),
IF(G146=7,VLOOKUP($B146,'Tổng hợp'!$A:$S,3,0),
IF(G146=14,VLOOKUP($B146,'Tổng hợp'!$A:$T,4,0),
IF(G146=30,VLOOKUP($B146,'Tổng hợp'!$A:$T,5,0),
IF(G146=60,VLOOKUP($B146,'Tổng hợp'!$A:$T,6,0),
IF(G146=90,VLOOKUP($B146,'Tổng hợp'!$A:$T,7,0),
IF(G146=180,VLOOKUP($B146,'Tổng hợp'!$A:$T,8,0),
IF(G146=270,VLOOKUP($B146,'Tổng hợp'!$A:$T,9,0),
IF(G146=365,VLOOKUP($B146,'Tổng hợp'!$A:$S,10,0),
IF(G146=730,VLOOKUP($B146,'Tổng hợp'!$A:$S,11,0),
IF(G146=1095,VLOOKUP($B146,'Tổng hợp'!$A:$S,12,0),
IF(G146=1460,VLOOKUP($B146,'Tổng hợp'!$A:$S,13,0),
IF(G146=1825,VLOOKUP($B146,'Tổng hợp'!$A:$S,14,0),
IF(G146=2555,VLOOKUP($B146,'Tổng hợp'!$A:$S,15,0),
IF(G146=3650,VLOOKUP($B146,'Tổng hợp'!$A:$S,16,0),
IF(G146=5475,VLOOKUP($B146,'Tổng hợp'!$A:$S,17,0),
IF(G146=7300,VLOOKUP($B146,'Tổng hợp'!$A:$S,18,0),
IF(G146=10950,VLOOKUP($B146,'Tổng hợp'!$A:$S,19,0),
""))))))))))))))))))</f>
        <v>0.01641054152</v>
      </c>
      <c r="J146" s="95">
        <f t="shared" si="6"/>
        <v>0.0676532852</v>
      </c>
      <c r="K146" s="95">
        <f t="shared" si="7"/>
        <v>-0.0001601230892</v>
      </c>
      <c r="L146" s="95">
        <f t="shared" si="8"/>
        <v>0.07022938206</v>
      </c>
      <c r="M146" s="96">
        <f t="shared" si="9"/>
        <v>3445754455</v>
      </c>
      <c r="N146" s="92" t="b">
        <f t="shared" si="10"/>
        <v>0</v>
      </c>
      <c r="O146" s="93">
        <f t="shared" si="11"/>
        <v>-45728</v>
      </c>
      <c r="P146" s="94">
        <f t="shared" si="12"/>
        <v>0</v>
      </c>
      <c r="Q146" s="94">
        <f t="shared" si="13"/>
        <v>1</v>
      </c>
      <c r="R146" s="95" t="str">
        <f t="shared" si="14"/>
        <v/>
      </c>
      <c r="S146" s="95">
        <f>IF(Q146=1,VLOOKUP($B146,'Tổng hợp'!$A:$S,2,0),
IF(Q146=7,VLOOKUP($B146,'Tổng hợp'!$A:$S,3,0),
IF(Q146=14,VLOOKUP($B146,'Tổng hợp'!$A:$T,4,0),
IF(Q146=30,VLOOKUP($B146,'Tổng hợp'!$A:$T,5,0),
IF(Q146=60,VLOOKUP($B146,'Tổng hợp'!$A:$T,6,0),
IF(Q146=90,VLOOKUP($B146,'Tổng hợp'!$A:$T,7,0),
IF(Q146=180,VLOOKUP($B146,'Tổng hợp'!$A:$T,8,0),
IF(Q146=270,VLOOKUP($B146,'Tổng hợp'!$A:$T,9,0),
IF(Q146=365,VLOOKUP($B146,'Tổng hợp'!$A:$S,10,0),
IF(Q146=730,VLOOKUP($B146,'Tổng hợp'!$A:$S,11,0),
IF(Q146=1095,VLOOKUP($B146,'Tổng hợp'!$A:$S,12,0),
IF(Q146=1460,VLOOKUP($B146,'Tổng hợp'!$A:$S,13,0),
IF(Q146=1825,VLOOKUP($B146,'Tổng hợp'!$A:$S,14,0),
IF(Q146=2555,VLOOKUP($B146,'Tổng hợp'!$A:$S,15,0),
IF(Q146=3650,VLOOKUP($B146,'Tổng hợp'!$A:$S,16,0),
IF(Q146=5475,VLOOKUP($B146,'Tổng hợp'!$A:$S,17,0),
IF(Q146=7300,VLOOKUP($B146,'Tổng hợp'!$A:$S,18,0),
IF(Q146=10950,VLOOKUP($B146,'Tổng hợp'!$A:$S,19,0),
""))))))))))))))))))</f>
        <v>0.01469550542</v>
      </c>
      <c r="T146" s="95">
        <f t="shared" si="15"/>
        <v>0.05131</v>
      </c>
      <c r="U146" s="95">
        <f t="shared" si="28"/>
        <v>0</v>
      </c>
      <c r="V146" s="95">
        <f t="shared" si="16"/>
        <v>0.07024062831</v>
      </c>
      <c r="W146" s="96">
        <f t="shared" si="17"/>
        <v>0</v>
      </c>
      <c r="X146" s="92">
        <f t="shared" si="18"/>
        <v>45812</v>
      </c>
      <c r="Y146" s="93">
        <f t="shared" si="19"/>
        <v>267</v>
      </c>
      <c r="Z146" s="94">
        <f t="shared" si="20"/>
        <v>180</v>
      </c>
      <c r="AA146" s="94">
        <f t="shared" si="21"/>
        <v>270</v>
      </c>
      <c r="AB146" s="95">
        <f>IF(Z146=1,VLOOKUP($B146,'Tổng hợp'!$A:$S,2,0),
IF(Z146=7,VLOOKUP($B146,'Tổng hợp'!$A:$S,3,0),
IF(Z146=14,VLOOKUP($B146,'Tổng hợp'!$A:$T,4,0),
IF(Z146=30,VLOOKUP($B146,'Tổng hợp'!$A:$T,5,0),
IF(Z146=60,VLOOKUP($B146,'Tổng hợp'!$A:$T,6,0),
IF(Z146=90,VLOOKUP($B146,'Tổng hợp'!$A:$T,7,0),
IF(Z146=180,VLOOKUP($B146,'Tổng hợp'!$A:$T,8,0),
IF(Z146=270,VLOOKUP($B146,'Tổng hợp'!$A:$T,9,0),
IF(Z146=365,VLOOKUP($B146,'Tổng hợp'!$A:$S,10,0),
IF(Z146=730,VLOOKUP($B146,'Tổng hợp'!$A:$S,11,0),
IF(Z146=1095,VLOOKUP($B146,'Tổng hợp'!$A:$S,12,0),
IF(Z146=1460,VLOOKUP($B146,'Tổng hợp'!$A:$S,13,0),
IF(Z146=1825,VLOOKUP($B146,'Tổng hợp'!$A:$S,14,0),
IF(Z146=2555,VLOOKUP($B146,'Tổng hợp'!$A:$S,15,0),
IF(Z146=3650,VLOOKUP($B146,'Tổng hợp'!$A:$S,16,0),
IF(Z146=5475,VLOOKUP($B146,'Tổng hợp'!$A:$S,17,0),
IF(Z146=7300,VLOOKUP($B146,'Tổng hợp'!$A:$S,18,0),
IF(Z146=10950,VLOOKUP($B146,'Tổng hợp'!$A:$S,19,0),
""))))))))))))))))))</f>
        <v>0.01755389892</v>
      </c>
      <c r="AC146" s="95">
        <f>IF(AA146=1,VLOOKUP($B146,'Tổng hợp'!$A:$S,2,0),
IF(AA146=7,VLOOKUP($B146,'Tổng hợp'!$A:$S,3,0),
IF(AA146=14,VLOOKUP($B146,'Tổng hợp'!$A:$T,4,0),
IF(AA146=30,VLOOKUP($B146,'Tổng hợp'!$A:$T,5,0),
IF(AA146=60,VLOOKUP($B146,'Tổng hợp'!$A:$T,6,0),
IF(AA146=90,VLOOKUP($B146,'Tổng hợp'!$A:$T,7,0),
IF(AA146=180,VLOOKUP($B146,'Tổng hợp'!$A:$T,8,0),
IF(AA146=270,VLOOKUP($B146,'Tổng hợp'!$A:$T,9,0),
IF(AA146=365,VLOOKUP($B146,'Tổng hợp'!$A:$S,10,0),
IF(AA146=730,VLOOKUP($B146,'Tổng hợp'!$A:$S,11,0),
IF(AA146=1095,VLOOKUP($B146,'Tổng hợp'!$A:$S,12,0),
IF(AA146=1460,VLOOKUP($B146,'Tổng hợp'!$A:$S,13,0),
IF(AA146=1825,VLOOKUP($B146,'Tổng hợp'!$A:$S,14,0),
IF(AA146=2555,VLOOKUP($B146,'Tổng hợp'!$A:$S,15,0),
IF(AA146=3650,VLOOKUP($B146,'Tổng hợp'!$A:$S,16,0),
IF(AA146=5475,VLOOKUP($B146,'Tổng hợp'!$A:$S,17,0),
IF(AA146=7300,VLOOKUP($B146,'Tổng hợp'!$A:$S,18,0),
IF(AA146=10950,VLOOKUP($B146,'Tổng hợp'!$A:$S,19,0),
""))))))))))))))))))</f>
        <v>0.01809194946</v>
      </c>
      <c r="AD146" s="95">
        <f t="shared" si="22"/>
        <v>0.06938401444</v>
      </c>
      <c r="AE146" s="95">
        <f t="shared" si="23"/>
        <v>0.0008890390139</v>
      </c>
      <c r="AF146" s="95">
        <f t="shared" si="24"/>
        <v>0.07030310273</v>
      </c>
      <c r="AG146" s="96">
        <f t="shared" si="25"/>
        <v>47575744091</v>
      </c>
      <c r="AH146" s="97">
        <f t="shared" si="26"/>
        <v>51021498546</v>
      </c>
      <c r="AI146" s="96">
        <f t="shared" si="27"/>
        <v>-1649192179</v>
      </c>
      <c r="AJ146" s="9"/>
      <c r="AK146" s="12"/>
    </row>
    <row r="147" ht="15.75" customHeight="1">
      <c r="A147" s="90">
        <v>128.0</v>
      </c>
      <c r="B147" s="91">
        <f>HLOOKUP(B146,VBMA!$A:$A,VLOOKUP(B146,VBMA!A:AF,32,0) +1)</f>
        <v>45544</v>
      </c>
      <c r="C147" s="92">
        <f t="shared" si="1"/>
        <v>45812</v>
      </c>
      <c r="D147" s="92">
        <f t="shared" si="2"/>
        <v>45812</v>
      </c>
      <c r="E147" s="93">
        <f t="shared" si="3"/>
        <v>84</v>
      </c>
      <c r="F147" s="94">
        <f t="shared" si="4"/>
        <v>60</v>
      </c>
      <c r="G147" s="94">
        <f t="shared" si="5"/>
        <v>90</v>
      </c>
      <c r="H147" s="95">
        <f>IF(F147=1,VLOOKUP($B147,'Tổng hợp'!$A:$S,2,0),
IF(F147=7,VLOOKUP($B147,'Tổng hợp'!$A:$S,3,0),
IF(F147=14,VLOOKUP($B147,'Tổng hợp'!$A:$T,4,0),
IF(F147=30,VLOOKUP($B147,'Tổng hợp'!$A:$T,5,0),
IF(F147=60,VLOOKUP($B147,'Tổng hợp'!$A:$T,6,0),
IF(F147=90,VLOOKUP($B147,'Tổng hợp'!$A:$T,7,0),
IF(F147=180,VLOOKUP($B147,'Tổng hợp'!$A:$T,8,0),
IF(F147=270,VLOOKUP($B147,'Tổng hợp'!$A:$T,9,0),
IF(F147=365,VLOOKUP($B147,'Tổng hợp'!$A:$S,10,0),
IF(F147=730,VLOOKUP($B147,'Tổng hợp'!$A:$S,11,0),
IF(F147=1095,VLOOKUP($B147,'Tổng hợp'!$A:$S,12,0),
IF(F147=1460,VLOOKUP($B147,'Tổng hợp'!$A:$S,13,0),
IF(F147=1825,VLOOKUP($B147,'Tổng hợp'!$A:$S,14,0),
IF(F147=2555,VLOOKUP($B147,'Tổng hợp'!$A:$S,15,0),
IF(F147=3650,VLOOKUP($B147,'Tổng hợp'!$A:$S,16,0),
IF(F147=5475,VLOOKUP($B147,'Tổng hợp'!$A:$S,17,0),
IF(F147=7300,VLOOKUP($B147,'Tổng hợp'!$A:$S,18,0),
IF(F147=10950,VLOOKUP($B147,'Tổng hợp'!$A:$S,19,0),
""))))))))))))))))))</f>
        <v>0.01611243243</v>
      </c>
      <c r="I147" s="95">
        <f>IF(G147=1,VLOOKUP($B147,'Tổng hợp'!$A:$S,2,0),
IF(G147=7,VLOOKUP($B147,'Tổng hợp'!$A:$S,3,0),
IF(G147=14,VLOOKUP($B147,'Tổng hợp'!$A:$T,4,0),
IF(G147=30,VLOOKUP($B147,'Tổng hợp'!$A:$T,5,0),
IF(G147=60,VLOOKUP($B147,'Tổng hợp'!$A:$T,6,0),
IF(G147=90,VLOOKUP($B147,'Tổng hợp'!$A:$T,7,0),
IF(G147=180,VLOOKUP($B147,'Tổng hợp'!$A:$T,8,0),
IF(G147=270,VLOOKUP($B147,'Tổng hợp'!$A:$T,9,0),
IF(G147=365,VLOOKUP($B147,'Tổng hợp'!$A:$S,10,0),
IF(G147=730,VLOOKUP($B147,'Tổng hợp'!$A:$S,11,0),
IF(G147=1095,VLOOKUP($B147,'Tổng hợp'!$A:$S,12,0),
IF(G147=1460,VLOOKUP($B147,'Tổng hợp'!$A:$S,13,0),
IF(G147=1825,VLOOKUP($B147,'Tổng hợp'!$A:$S,14,0),
IF(G147=2555,VLOOKUP($B147,'Tổng hợp'!$A:$S,15,0),
IF(G147=3650,VLOOKUP($B147,'Tổng hợp'!$A:$S,16,0),
IF(G147=5475,VLOOKUP($B147,'Tổng hợp'!$A:$S,17,0),
IF(G147=7300,VLOOKUP($B147,'Tổng hợp'!$A:$S,18,0),
IF(G147=10950,VLOOKUP($B147,'Tổng hợp'!$A:$S,19,0),
""))))))))))))))))))</f>
        <v>0.01641454054</v>
      </c>
      <c r="J147" s="95">
        <f t="shared" si="6"/>
        <v>0.06766411892</v>
      </c>
      <c r="K147" s="95">
        <f t="shared" si="7"/>
        <v>-0.0008737432626</v>
      </c>
      <c r="L147" s="95">
        <f t="shared" si="8"/>
        <v>0.07017928284</v>
      </c>
      <c r="M147" s="96">
        <f t="shared" si="9"/>
        <v>3445791578</v>
      </c>
      <c r="N147" s="92" t="b">
        <f t="shared" si="10"/>
        <v>0</v>
      </c>
      <c r="O147" s="93">
        <f t="shared" si="11"/>
        <v>-45728</v>
      </c>
      <c r="P147" s="94">
        <f t="shared" si="12"/>
        <v>0</v>
      </c>
      <c r="Q147" s="94">
        <f t="shared" si="13"/>
        <v>1</v>
      </c>
      <c r="R147" s="95" t="str">
        <f t="shared" si="14"/>
        <v/>
      </c>
      <c r="S147" s="95">
        <f>IF(Q147=1,VLOOKUP($B147,'Tổng hợp'!$A:$S,2,0),
IF(Q147=7,VLOOKUP($B147,'Tổng hợp'!$A:$S,3,0),
IF(Q147=14,VLOOKUP($B147,'Tổng hợp'!$A:$T,4,0),
IF(Q147=30,VLOOKUP($B147,'Tổng hợp'!$A:$T,5,0),
IF(Q147=60,VLOOKUP($B147,'Tổng hợp'!$A:$T,6,0),
IF(Q147=90,VLOOKUP($B147,'Tổng hợp'!$A:$T,7,0),
IF(Q147=180,VLOOKUP($B147,'Tổng hợp'!$A:$T,8,0),
IF(Q147=270,VLOOKUP($B147,'Tổng hợp'!$A:$T,9,0),
IF(Q147=365,VLOOKUP($B147,'Tổng hợp'!$A:$S,10,0),
IF(Q147=730,VLOOKUP($B147,'Tổng hợp'!$A:$S,11,0),
IF(Q147=1095,VLOOKUP($B147,'Tổng hợp'!$A:$S,12,0),
IF(Q147=1460,VLOOKUP($B147,'Tổng hợp'!$A:$S,13,0),
IF(Q147=1825,VLOOKUP($B147,'Tổng hợp'!$A:$S,14,0),
IF(Q147=2555,VLOOKUP($B147,'Tổng hợp'!$A:$S,15,0),
IF(Q147=3650,VLOOKUP($B147,'Tổng hợp'!$A:$S,16,0),
IF(Q147=5475,VLOOKUP($B147,'Tổng hợp'!$A:$S,17,0),
IF(Q147=7300,VLOOKUP($B147,'Tổng hợp'!$A:$S,18,0),
IF(Q147=10950,VLOOKUP($B147,'Tổng hợp'!$A:$S,19,0),
""))))))))))))))))))</f>
        <v>0.01530681081</v>
      </c>
      <c r="T147" s="95">
        <f t="shared" si="15"/>
        <v>0.05131</v>
      </c>
      <c r="U147" s="95">
        <f t="shared" si="28"/>
        <v>0</v>
      </c>
      <c r="V147" s="95">
        <f t="shared" si="16"/>
        <v>0.07024062831</v>
      </c>
      <c r="W147" s="96">
        <f t="shared" si="17"/>
        <v>0</v>
      </c>
      <c r="X147" s="92">
        <f t="shared" si="18"/>
        <v>45812</v>
      </c>
      <c r="Y147" s="93">
        <f t="shared" si="19"/>
        <v>268</v>
      </c>
      <c r="Z147" s="94">
        <f t="shared" si="20"/>
        <v>180</v>
      </c>
      <c r="AA147" s="94">
        <f t="shared" si="21"/>
        <v>270</v>
      </c>
      <c r="AB147" s="95">
        <f>IF(Z147=1,VLOOKUP($B147,'Tổng hợp'!$A:$S,2,0),
IF(Z147=7,VLOOKUP($B147,'Tổng hợp'!$A:$S,3,0),
IF(Z147=14,VLOOKUP($B147,'Tổng hợp'!$A:$T,4,0),
IF(Z147=30,VLOOKUP($B147,'Tổng hợp'!$A:$T,5,0),
IF(Z147=60,VLOOKUP($B147,'Tổng hợp'!$A:$T,6,0),
IF(Z147=90,VLOOKUP($B147,'Tổng hợp'!$A:$T,7,0),
IF(Z147=180,VLOOKUP($B147,'Tổng hợp'!$A:$T,8,0),
IF(Z147=270,VLOOKUP($B147,'Tổng hợp'!$A:$T,9,0),
IF(Z147=365,VLOOKUP($B147,'Tổng hợp'!$A:$S,10,0),
IF(Z147=730,VLOOKUP($B147,'Tổng hợp'!$A:$S,11,0),
IF(Z147=1095,VLOOKUP($B147,'Tổng hợp'!$A:$S,12,0),
IF(Z147=1460,VLOOKUP($B147,'Tổng hợp'!$A:$S,13,0),
IF(Z147=1825,VLOOKUP($B147,'Tổng hợp'!$A:$S,14,0),
IF(Z147=2555,VLOOKUP($B147,'Tổng hợp'!$A:$S,15,0),
IF(Z147=3650,VLOOKUP($B147,'Tổng hợp'!$A:$S,16,0),
IF(Z147=5475,VLOOKUP($B147,'Tổng hợp'!$A:$S,17,0),
IF(Z147=7300,VLOOKUP($B147,'Tổng hợp'!$A:$S,18,0),
IF(Z147=10950,VLOOKUP($B147,'Tổng hợp'!$A:$S,19,0),
""))))))))))))))))))</f>
        <v>0.01742156757</v>
      </c>
      <c r="AC147" s="95">
        <f>IF(AA147=1,VLOOKUP($B147,'Tổng hợp'!$A:$S,2,0),
IF(AA147=7,VLOOKUP($B147,'Tổng hợp'!$A:$S,3,0),
IF(AA147=14,VLOOKUP($B147,'Tổng hợp'!$A:$T,4,0),
IF(AA147=30,VLOOKUP($B147,'Tổng hợp'!$A:$T,5,0),
IF(AA147=60,VLOOKUP($B147,'Tổng hợp'!$A:$T,6,0),
IF(AA147=90,VLOOKUP($B147,'Tổng hợp'!$A:$T,7,0),
IF(AA147=180,VLOOKUP($B147,'Tổng hợp'!$A:$T,8,0),
IF(AA147=270,VLOOKUP($B147,'Tổng hợp'!$A:$T,9,0),
IF(AA147=365,VLOOKUP($B147,'Tổng hợp'!$A:$S,10,0),
IF(AA147=730,VLOOKUP($B147,'Tổng hợp'!$A:$S,11,0),
IF(AA147=1095,VLOOKUP($B147,'Tổng hợp'!$A:$S,12,0),
IF(AA147=1460,VLOOKUP($B147,'Tổng hợp'!$A:$S,13,0),
IF(AA147=1825,VLOOKUP($B147,'Tổng hợp'!$A:$S,14,0),
IF(AA147=2555,VLOOKUP($B147,'Tổng hợp'!$A:$S,15,0),
IF(AA147=3650,VLOOKUP($B147,'Tổng hợp'!$A:$S,16,0),
IF(AA147=5475,VLOOKUP($B147,'Tổng hợp'!$A:$S,17,0),
IF(AA147=7300,VLOOKUP($B147,'Tổng hợp'!$A:$S,18,0),
IF(AA147=10950,VLOOKUP($B147,'Tổng hợp'!$A:$S,19,0),
""))))))))))))))))))</f>
        <v>0.01802578378</v>
      </c>
      <c r="AD147" s="95">
        <f t="shared" si="22"/>
        <v>0.06932235676</v>
      </c>
      <c r="AE147" s="95">
        <f t="shared" si="23"/>
        <v>-0.001695388564</v>
      </c>
      <c r="AF147" s="95">
        <f t="shared" si="24"/>
        <v>0.07012164404</v>
      </c>
      <c r="AG147" s="96">
        <f t="shared" si="25"/>
        <v>47572811243</v>
      </c>
      <c r="AH147" s="97">
        <f t="shared" si="26"/>
        <v>51018602821</v>
      </c>
      <c r="AI147" s="96">
        <f t="shared" si="27"/>
        <v>-1652087905</v>
      </c>
      <c r="AJ147" s="9"/>
      <c r="AK147" s="12"/>
    </row>
    <row r="148" ht="15.75" customHeight="1">
      <c r="A148" s="90">
        <v>129.0</v>
      </c>
      <c r="B148" s="91">
        <f>HLOOKUP(B147,VBMA!$A:$A,VLOOKUP(B147,VBMA!A:AF,32,0) +1)</f>
        <v>45541</v>
      </c>
      <c r="C148" s="92">
        <f t="shared" si="1"/>
        <v>45812</v>
      </c>
      <c r="D148" s="92">
        <f t="shared" si="2"/>
        <v>45812</v>
      </c>
      <c r="E148" s="93">
        <f t="shared" si="3"/>
        <v>84</v>
      </c>
      <c r="F148" s="94">
        <f t="shared" si="4"/>
        <v>60</v>
      </c>
      <c r="G148" s="94">
        <f t="shared" si="5"/>
        <v>90</v>
      </c>
      <c r="H148" s="95">
        <f>IF(F148=1,VLOOKUP($B148,'Tổng hợp'!$A:$S,2,0),
IF(F148=7,VLOOKUP($B148,'Tổng hợp'!$A:$S,3,0),
IF(F148=14,VLOOKUP($B148,'Tổng hợp'!$A:$T,4,0),
IF(F148=30,VLOOKUP($B148,'Tổng hợp'!$A:$T,5,0),
IF(F148=60,VLOOKUP($B148,'Tổng hợp'!$A:$T,6,0),
IF(F148=90,VLOOKUP($B148,'Tổng hợp'!$A:$T,7,0),
IF(F148=180,VLOOKUP($B148,'Tổng hợp'!$A:$T,8,0),
IF(F148=270,VLOOKUP($B148,'Tổng hợp'!$A:$T,9,0),
IF(F148=365,VLOOKUP($B148,'Tổng hợp'!$A:$S,10,0),
IF(F148=730,VLOOKUP($B148,'Tổng hợp'!$A:$S,11,0),
IF(F148=1095,VLOOKUP($B148,'Tổng hợp'!$A:$S,12,0),
IF(F148=1460,VLOOKUP($B148,'Tổng hợp'!$A:$S,13,0),
IF(F148=1825,VLOOKUP($B148,'Tổng hợp'!$A:$S,14,0),
IF(F148=2555,VLOOKUP($B148,'Tổng hợp'!$A:$S,15,0),
IF(F148=3650,VLOOKUP($B148,'Tổng hợp'!$A:$S,16,0),
IF(F148=5475,VLOOKUP($B148,'Tổng hợp'!$A:$S,17,0),
IF(F148=7300,VLOOKUP($B148,'Tổng hợp'!$A:$S,18,0),
IF(F148=10950,VLOOKUP($B148,'Tổng hợp'!$A:$S,19,0),
""))))))))))))))))))</f>
        <v>0.01617070524</v>
      </c>
      <c r="I148" s="95">
        <f>IF(G148=1,VLOOKUP($B148,'Tổng hợp'!$A:$S,2,0),
IF(G148=7,VLOOKUP($B148,'Tổng hợp'!$A:$S,3,0),
IF(G148=14,VLOOKUP($B148,'Tổng hợp'!$A:$T,4,0),
IF(G148=30,VLOOKUP($B148,'Tổng hợp'!$A:$T,5,0),
IF(G148=60,VLOOKUP($B148,'Tổng hợp'!$A:$T,6,0),
IF(G148=90,VLOOKUP($B148,'Tổng hợp'!$A:$T,7,0),
IF(G148=180,VLOOKUP($B148,'Tổng hợp'!$A:$T,8,0),
IF(G148=270,VLOOKUP($B148,'Tổng hợp'!$A:$T,9,0),
IF(G148=365,VLOOKUP($B148,'Tổng hợp'!$A:$S,10,0),
IF(G148=730,VLOOKUP($B148,'Tổng hợp'!$A:$S,11,0),
IF(G148=1095,VLOOKUP($B148,'Tổng hợp'!$A:$S,12,0),
IF(G148=1460,VLOOKUP($B148,'Tổng hợp'!$A:$S,13,0),
IF(G148=1825,VLOOKUP($B148,'Tổng hợp'!$A:$S,14,0),
IF(G148=2555,VLOOKUP($B148,'Tổng hợp'!$A:$S,15,0),
IF(G148=3650,VLOOKUP($B148,'Tổng hợp'!$A:$S,16,0),
IF(G148=5475,VLOOKUP($B148,'Tổng hợp'!$A:$S,17,0),
IF(G148=7300,VLOOKUP($B148,'Tổng hợp'!$A:$S,18,0),
IF(G148=10950,VLOOKUP($B148,'Tổng hợp'!$A:$S,19,0),
""))))))))))))))))))</f>
        <v>0.01647390597</v>
      </c>
      <c r="J148" s="95">
        <f t="shared" si="6"/>
        <v>0.06772326582</v>
      </c>
      <c r="K148" s="95">
        <f t="shared" si="7"/>
        <v>0.001033866352</v>
      </c>
      <c r="L148" s="95">
        <f t="shared" si="8"/>
        <v>0.07031328528</v>
      </c>
      <c r="M148" s="96">
        <f t="shared" si="9"/>
        <v>3445692289</v>
      </c>
      <c r="N148" s="92" t="b">
        <f t="shared" si="10"/>
        <v>0</v>
      </c>
      <c r="O148" s="93">
        <f t="shared" si="11"/>
        <v>-45728</v>
      </c>
      <c r="P148" s="94">
        <f t="shared" si="12"/>
        <v>0</v>
      </c>
      <c r="Q148" s="94">
        <f t="shared" si="13"/>
        <v>1</v>
      </c>
      <c r="R148" s="95" t="str">
        <f t="shared" si="14"/>
        <v/>
      </c>
      <c r="S148" s="95">
        <f>IF(Q148=1,VLOOKUP($B148,'Tổng hợp'!$A:$S,2,0),
IF(Q148=7,VLOOKUP($B148,'Tổng hợp'!$A:$S,3,0),
IF(Q148=14,VLOOKUP($B148,'Tổng hợp'!$A:$T,4,0),
IF(Q148=30,VLOOKUP($B148,'Tổng hợp'!$A:$T,5,0),
IF(Q148=60,VLOOKUP($B148,'Tổng hợp'!$A:$T,6,0),
IF(Q148=90,VLOOKUP($B148,'Tổng hợp'!$A:$T,7,0),
IF(Q148=180,VLOOKUP($B148,'Tổng hợp'!$A:$T,8,0),
IF(Q148=270,VLOOKUP($B148,'Tổng hợp'!$A:$T,9,0),
IF(Q148=365,VLOOKUP($B148,'Tổng hợp'!$A:$S,10,0),
IF(Q148=730,VLOOKUP($B148,'Tổng hợp'!$A:$S,11,0),
IF(Q148=1095,VLOOKUP($B148,'Tổng hợp'!$A:$S,12,0),
IF(Q148=1460,VLOOKUP($B148,'Tổng hợp'!$A:$S,13,0),
IF(Q148=1825,VLOOKUP($B148,'Tổng hợp'!$A:$S,14,0),
IF(Q148=2555,VLOOKUP($B148,'Tổng hợp'!$A:$S,15,0),
IF(Q148=3650,VLOOKUP($B148,'Tổng hợp'!$A:$S,16,0),
IF(Q148=5475,VLOOKUP($B148,'Tổng hợp'!$A:$S,17,0),
IF(Q148=7300,VLOOKUP($B148,'Tổng hợp'!$A:$S,18,0),
IF(Q148=10950,VLOOKUP($B148,'Tổng hợp'!$A:$S,19,0),
""))))))))))))))))))</f>
        <v>0.01546323689</v>
      </c>
      <c r="T148" s="95">
        <f t="shared" si="15"/>
        <v>0.05131</v>
      </c>
      <c r="U148" s="95">
        <f t="shared" si="28"/>
        <v>0</v>
      </c>
      <c r="V148" s="95">
        <f t="shared" si="16"/>
        <v>0.07024062831</v>
      </c>
      <c r="W148" s="96">
        <f t="shared" si="17"/>
        <v>0</v>
      </c>
      <c r="X148" s="92">
        <f t="shared" si="18"/>
        <v>45812</v>
      </c>
      <c r="Y148" s="93">
        <f t="shared" si="19"/>
        <v>271</v>
      </c>
      <c r="Z148" s="94">
        <f t="shared" si="20"/>
        <v>270</v>
      </c>
      <c r="AA148" s="94">
        <f t="shared" si="21"/>
        <v>365</v>
      </c>
      <c r="AB148" s="95">
        <f>IF(Z148=1,VLOOKUP($B148,'Tổng hợp'!$A:$S,2,0),
IF(Z148=7,VLOOKUP($B148,'Tổng hợp'!$A:$S,3,0),
IF(Z148=14,VLOOKUP($B148,'Tổng hợp'!$A:$T,4,0),
IF(Z148=30,VLOOKUP($B148,'Tổng hợp'!$A:$T,5,0),
IF(Z148=60,VLOOKUP($B148,'Tổng hợp'!$A:$T,6,0),
IF(Z148=90,VLOOKUP($B148,'Tổng hợp'!$A:$T,7,0),
IF(Z148=180,VLOOKUP($B148,'Tổng hợp'!$A:$T,8,0),
IF(Z148=270,VLOOKUP($B148,'Tổng hợp'!$A:$T,9,0),
IF(Z148=365,VLOOKUP($B148,'Tổng hợp'!$A:$S,10,0),
IF(Z148=730,VLOOKUP($B148,'Tổng hợp'!$A:$S,11,0),
IF(Z148=1095,VLOOKUP($B148,'Tổng hợp'!$A:$S,12,0),
IF(Z148=1460,VLOOKUP($B148,'Tổng hợp'!$A:$S,13,0),
IF(Z148=1825,VLOOKUP($B148,'Tổng hợp'!$A:$S,14,0),
IF(Z148=2555,VLOOKUP($B148,'Tổng hợp'!$A:$S,15,0),
IF(Z148=3650,VLOOKUP($B148,'Tổng hợp'!$A:$S,16,0),
IF(Z148=5475,VLOOKUP($B148,'Tổng hợp'!$A:$S,17,0),
IF(Z148=7300,VLOOKUP($B148,'Tổng hợp'!$A:$S,18,0),
IF(Z148=10950,VLOOKUP($B148,'Tổng hợp'!$A:$S,19,0),
""))))))))))))))))))</f>
        <v>0.01812466546</v>
      </c>
      <c r="AC148" s="95">
        <f>IF(AA148=1,VLOOKUP($B148,'Tổng hợp'!$A:$S,2,0),
IF(AA148=7,VLOOKUP($B148,'Tổng hợp'!$A:$S,3,0),
IF(AA148=14,VLOOKUP($B148,'Tổng hợp'!$A:$T,4,0),
IF(AA148=30,VLOOKUP($B148,'Tổng hợp'!$A:$T,5,0),
IF(AA148=60,VLOOKUP($B148,'Tổng hợp'!$A:$T,6,0),
IF(AA148=90,VLOOKUP($B148,'Tổng hợp'!$A:$T,7,0),
IF(AA148=180,VLOOKUP($B148,'Tổng hợp'!$A:$T,8,0),
IF(AA148=270,VLOOKUP($B148,'Tổng hợp'!$A:$T,9,0),
IF(AA148=365,VLOOKUP($B148,'Tổng hợp'!$A:$S,10,0),
IF(AA148=730,VLOOKUP($B148,'Tổng hợp'!$A:$S,11,0),
IF(AA148=1095,VLOOKUP($B148,'Tổng hợp'!$A:$S,12,0),
IF(AA148=1460,VLOOKUP($B148,'Tổng hợp'!$A:$S,13,0),
IF(AA148=1825,VLOOKUP($B148,'Tổng hợp'!$A:$S,14,0),
IF(AA148=2555,VLOOKUP($B148,'Tổng hợp'!$A:$S,15,0),
IF(AA148=3650,VLOOKUP($B148,'Tổng hợp'!$A:$S,16,0),
IF(AA148=5475,VLOOKUP($B148,'Tổng hợp'!$A:$S,17,0),
IF(AA148=7300,VLOOKUP($B148,'Tổng hợp'!$A:$S,18,0),
IF(AA148=10950,VLOOKUP($B148,'Tổng hợp'!$A:$S,19,0),
""))))))))))))))))))</f>
        <v>0.01863</v>
      </c>
      <c r="AD148" s="95">
        <f t="shared" si="22"/>
        <v>0.06943998477</v>
      </c>
      <c r="AE148" s="95">
        <f t="shared" si="23"/>
        <v>0.0003846929308</v>
      </c>
      <c r="AF148" s="95">
        <f t="shared" si="24"/>
        <v>0.07026765458</v>
      </c>
      <c r="AG148" s="96">
        <f t="shared" si="25"/>
        <v>47541502935</v>
      </c>
      <c r="AH148" s="97">
        <f t="shared" si="26"/>
        <v>50987195224</v>
      </c>
      <c r="AI148" s="96">
        <f t="shared" si="27"/>
        <v>-1683495501</v>
      </c>
      <c r="AJ148" s="9"/>
      <c r="AK148" s="12"/>
    </row>
    <row r="149" ht="15.75" customHeight="1">
      <c r="A149" s="90">
        <v>130.0</v>
      </c>
      <c r="B149" s="91">
        <f>HLOOKUP(B148,VBMA!$A:$A,VLOOKUP(B148,VBMA!A:AF,32,0) +1)</f>
        <v>45540</v>
      </c>
      <c r="C149" s="92">
        <f t="shared" si="1"/>
        <v>45812</v>
      </c>
      <c r="D149" s="92">
        <f t="shared" si="2"/>
        <v>45812</v>
      </c>
      <c r="E149" s="93">
        <f t="shared" si="3"/>
        <v>84</v>
      </c>
      <c r="F149" s="94">
        <f t="shared" si="4"/>
        <v>60</v>
      </c>
      <c r="G149" s="94">
        <f t="shared" si="5"/>
        <v>90</v>
      </c>
      <c r="H149" s="95">
        <f>IF(F149=1,VLOOKUP($B149,'Tổng hợp'!$A:$S,2,0),
IF(F149=7,VLOOKUP($B149,'Tổng hợp'!$A:$S,3,0),
IF(F149=14,VLOOKUP($B149,'Tổng hợp'!$A:$T,4,0),
IF(F149=30,VLOOKUP($B149,'Tổng hợp'!$A:$T,5,0),
IF(F149=60,VLOOKUP($B149,'Tổng hợp'!$A:$T,6,0),
IF(F149=90,VLOOKUP($B149,'Tổng hợp'!$A:$T,7,0),
IF(F149=180,VLOOKUP($B149,'Tổng hợp'!$A:$T,8,0),
IF(F149=270,VLOOKUP($B149,'Tổng hợp'!$A:$T,9,0),
IF(F149=365,VLOOKUP($B149,'Tổng hợp'!$A:$S,10,0),
IF(F149=730,VLOOKUP($B149,'Tổng hợp'!$A:$S,11,0),
IF(F149=1095,VLOOKUP($B149,'Tổng hợp'!$A:$S,12,0),
IF(F149=1460,VLOOKUP($B149,'Tổng hợp'!$A:$S,13,0),
IF(F149=1825,VLOOKUP($B149,'Tổng hợp'!$A:$S,14,0),
IF(F149=2555,VLOOKUP($B149,'Tổng hợp'!$A:$S,15,0),
IF(F149=3650,VLOOKUP($B149,'Tổng hợp'!$A:$S,16,0),
IF(F149=5475,VLOOKUP($B149,'Tổng hợp'!$A:$S,17,0),
IF(F149=7300,VLOOKUP($B149,'Tổng hợp'!$A:$S,18,0),
IF(F149=10950,VLOOKUP($B149,'Tổng hợp'!$A:$S,19,0),
""))))))))))))))))))</f>
        <v>0.01607425993</v>
      </c>
      <c r="I149" s="95">
        <f>IF(G149=1,VLOOKUP($B149,'Tổng hợp'!$A:$S,2,0),
IF(G149=7,VLOOKUP($B149,'Tổng hợp'!$A:$S,3,0),
IF(G149=14,VLOOKUP($B149,'Tổng hợp'!$A:$T,4,0),
IF(G149=30,VLOOKUP($B149,'Tổng hợp'!$A:$T,5,0),
IF(G149=60,VLOOKUP($B149,'Tổng hợp'!$A:$T,6,0),
IF(G149=90,VLOOKUP($B149,'Tổng hợp'!$A:$T,7,0),
IF(G149=180,VLOOKUP($B149,'Tổng hợp'!$A:$T,8,0),
IF(G149=270,VLOOKUP($B149,'Tổng hợp'!$A:$T,9,0),
IF(G149=365,VLOOKUP($B149,'Tổng hợp'!$A:$S,10,0),
IF(G149=730,VLOOKUP($B149,'Tổng hợp'!$A:$S,11,0),
IF(G149=1095,VLOOKUP($B149,'Tổng hợp'!$A:$S,12,0),
IF(G149=1460,VLOOKUP($B149,'Tổng hợp'!$A:$S,13,0),
IF(G149=1825,VLOOKUP($B149,'Tổng hợp'!$A:$S,14,0),
IF(G149=2555,VLOOKUP($B149,'Tổng hợp'!$A:$S,15,0),
IF(G149=3650,VLOOKUP($B149,'Tổng hợp'!$A:$S,16,0),
IF(G149=5475,VLOOKUP($B149,'Tổng hợp'!$A:$S,17,0),
IF(G149=7300,VLOOKUP($B149,'Tổng hợp'!$A:$S,18,0),
IF(G149=10950,VLOOKUP($B149,'Tổng hợp'!$A:$S,19,0),
""))))))))))))))))))</f>
        <v>0.01641054152</v>
      </c>
      <c r="J149" s="95">
        <f t="shared" si="6"/>
        <v>0.0676532852</v>
      </c>
      <c r="K149" s="95">
        <f t="shared" si="7"/>
        <v>-0.00133229209</v>
      </c>
      <c r="L149" s="95">
        <f t="shared" si="8"/>
        <v>0.07014710959</v>
      </c>
      <c r="M149" s="96">
        <f t="shared" si="9"/>
        <v>3445815419</v>
      </c>
      <c r="N149" s="92" t="b">
        <f t="shared" si="10"/>
        <v>0</v>
      </c>
      <c r="O149" s="93">
        <f t="shared" si="11"/>
        <v>-45728</v>
      </c>
      <c r="P149" s="94">
        <f t="shared" si="12"/>
        <v>0</v>
      </c>
      <c r="Q149" s="94">
        <f t="shared" si="13"/>
        <v>1</v>
      </c>
      <c r="R149" s="95" t="str">
        <f t="shared" si="14"/>
        <v/>
      </c>
      <c r="S149" s="95">
        <f>IF(Q149=1,VLOOKUP($B149,'Tổng hợp'!$A:$S,2,0),
IF(Q149=7,VLOOKUP($B149,'Tổng hợp'!$A:$S,3,0),
IF(Q149=14,VLOOKUP($B149,'Tổng hợp'!$A:$T,4,0),
IF(Q149=30,VLOOKUP($B149,'Tổng hợp'!$A:$T,5,0),
IF(Q149=60,VLOOKUP($B149,'Tổng hợp'!$A:$T,6,0),
IF(Q149=90,VLOOKUP($B149,'Tổng hợp'!$A:$T,7,0),
IF(Q149=180,VLOOKUP($B149,'Tổng hợp'!$A:$T,8,0),
IF(Q149=270,VLOOKUP($B149,'Tổng hợp'!$A:$T,9,0),
IF(Q149=365,VLOOKUP($B149,'Tổng hợp'!$A:$S,10,0),
IF(Q149=730,VLOOKUP($B149,'Tổng hợp'!$A:$S,11,0),
IF(Q149=1095,VLOOKUP($B149,'Tổng hợp'!$A:$S,12,0),
IF(Q149=1460,VLOOKUP($B149,'Tổng hợp'!$A:$S,13,0),
IF(Q149=1825,VLOOKUP($B149,'Tổng hợp'!$A:$S,14,0),
IF(Q149=2555,VLOOKUP($B149,'Tổng hợp'!$A:$S,15,0),
IF(Q149=3650,VLOOKUP($B149,'Tổng hợp'!$A:$S,16,0),
IF(Q149=5475,VLOOKUP($B149,'Tổng hợp'!$A:$S,17,0),
IF(Q149=7300,VLOOKUP($B149,'Tổng hợp'!$A:$S,18,0),
IF(Q149=10950,VLOOKUP($B149,'Tổng hợp'!$A:$S,19,0),
""))))))))))))))))))</f>
        <v>0.01530081227</v>
      </c>
      <c r="T149" s="95">
        <f t="shared" si="15"/>
        <v>0.05131</v>
      </c>
      <c r="U149" s="95">
        <f t="shared" si="28"/>
        <v>0</v>
      </c>
      <c r="V149" s="95">
        <f t="shared" si="16"/>
        <v>0.07024062831</v>
      </c>
      <c r="W149" s="96">
        <f t="shared" si="17"/>
        <v>0</v>
      </c>
      <c r="X149" s="92">
        <f t="shared" si="18"/>
        <v>45812</v>
      </c>
      <c r="Y149" s="93">
        <f t="shared" si="19"/>
        <v>272</v>
      </c>
      <c r="Z149" s="94">
        <f t="shared" si="20"/>
        <v>270</v>
      </c>
      <c r="AA149" s="94">
        <f t="shared" si="21"/>
        <v>365</v>
      </c>
      <c r="AB149" s="95">
        <f>IF(Z149=1,VLOOKUP($B149,'Tổng hợp'!$A:$S,2,0),
IF(Z149=7,VLOOKUP($B149,'Tổng hợp'!$A:$S,3,0),
IF(Z149=14,VLOOKUP($B149,'Tổng hợp'!$A:$T,4,0),
IF(Z149=30,VLOOKUP($B149,'Tổng hợp'!$A:$T,5,0),
IF(Z149=60,VLOOKUP($B149,'Tổng hợp'!$A:$T,6,0),
IF(Z149=90,VLOOKUP($B149,'Tổng hợp'!$A:$T,7,0),
IF(Z149=180,VLOOKUP($B149,'Tổng hợp'!$A:$T,8,0),
IF(Z149=270,VLOOKUP($B149,'Tổng hợp'!$A:$T,9,0),
IF(Z149=365,VLOOKUP($B149,'Tổng hợp'!$A:$S,10,0),
IF(Z149=730,VLOOKUP($B149,'Tổng hợp'!$A:$S,11,0),
IF(Z149=1095,VLOOKUP($B149,'Tổng hợp'!$A:$S,12,0),
IF(Z149=1460,VLOOKUP($B149,'Tổng hợp'!$A:$S,13,0),
IF(Z149=1825,VLOOKUP($B149,'Tổng hợp'!$A:$S,14,0),
IF(Z149=2555,VLOOKUP($B149,'Tổng hợp'!$A:$S,15,0),
IF(Z149=3650,VLOOKUP($B149,'Tổng hợp'!$A:$S,16,0),
IF(Z149=5475,VLOOKUP($B149,'Tổng hợp'!$A:$S,17,0),
IF(Z149=7300,VLOOKUP($B149,'Tổng hợp'!$A:$S,18,0),
IF(Z149=10950,VLOOKUP($B149,'Tổng hợp'!$A:$S,19,0),
""))))))))))))))))))</f>
        <v>0.01809194946</v>
      </c>
      <c r="AC149" s="95">
        <f>IF(AA149=1,VLOOKUP($B149,'Tổng hợp'!$A:$S,2,0),
IF(AA149=7,VLOOKUP($B149,'Tổng hợp'!$A:$S,3,0),
IF(AA149=14,VLOOKUP($B149,'Tổng hợp'!$A:$T,4,0),
IF(AA149=30,VLOOKUP($B149,'Tổng hợp'!$A:$T,5,0),
IF(AA149=60,VLOOKUP($B149,'Tổng hợp'!$A:$T,6,0),
IF(AA149=90,VLOOKUP($B149,'Tổng hợp'!$A:$T,7,0),
IF(AA149=180,VLOOKUP($B149,'Tổng hợp'!$A:$T,8,0),
IF(AA149=270,VLOOKUP($B149,'Tổng hợp'!$A:$T,9,0),
IF(AA149=365,VLOOKUP($B149,'Tổng hợp'!$A:$S,10,0),
IF(AA149=730,VLOOKUP($B149,'Tổng hợp'!$A:$S,11,0),
IF(AA149=1095,VLOOKUP($B149,'Tổng hợp'!$A:$S,12,0),
IF(AA149=1460,VLOOKUP($B149,'Tổng hợp'!$A:$S,13,0),
IF(AA149=1825,VLOOKUP($B149,'Tổng hợp'!$A:$S,14,0),
IF(AA149=2555,VLOOKUP($B149,'Tổng hợp'!$A:$S,15,0),
IF(AA149=3650,VLOOKUP($B149,'Tổng hợp'!$A:$S,16,0),
IF(AA149=5475,VLOOKUP($B149,'Tổng hợp'!$A:$S,17,0),
IF(AA149=7300,VLOOKUP($B149,'Tổng hợp'!$A:$S,18,0),
IF(AA149=10950,VLOOKUP($B149,'Tổng hợp'!$A:$S,19,0),
""))))))))))))))))))</f>
        <v>0.01863</v>
      </c>
      <c r="AD149" s="95">
        <f t="shared" si="22"/>
        <v>0.06941327684</v>
      </c>
      <c r="AE149" s="95">
        <f t="shared" si="23"/>
        <v>-0.0005378871897</v>
      </c>
      <c r="AF149" s="95">
        <f t="shared" si="24"/>
        <v>0.07020285693</v>
      </c>
      <c r="AG149" s="96">
        <f t="shared" si="25"/>
        <v>47534803251</v>
      </c>
      <c r="AH149" s="97">
        <f t="shared" si="26"/>
        <v>50980618670</v>
      </c>
      <c r="AI149" s="96">
        <f t="shared" si="27"/>
        <v>-1690072055</v>
      </c>
      <c r="AJ149" s="9"/>
      <c r="AK149" s="12"/>
    </row>
    <row r="150" ht="15.75" customHeight="1">
      <c r="A150" s="90">
        <v>131.0</v>
      </c>
      <c r="B150" s="91">
        <f>HLOOKUP(B149,VBMA!$A:$A,VLOOKUP(B149,VBMA!A:AF,32,0) +1)</f>
        <v>45539</v>
      </c>
      <c r="C150" s="92">
        <f t="shared" si="1"/>
        <v>45812</v>
      </c>
      <c r="D150" s="92">
        <f t="shared" si="2"/>
        <v>45812</v>
      </c>
      <c r="E150" s="93">
        <f t="shared" si="3"/>
        <v>84</v>
      </c>
      <c r="F150" s="94">
        <f t="shared" si="4"/>
        <v>60</v>
      </c>
      <c r="G150" s="94">
        <f t="shared" si="5"/>
        <v>90</v>
      </c>
      <c r="H150" s="95">
        <f>IF(F150=1,VLOOKUP($B150,'Tổng hợp'!$A:$S,2,0),
IF(F150=7,VLOOKUP($B150,'Tổng hợp'!$A:$S,3,0),
IF(F150=14,VLOOKUP($B150,'Tổng hợp'!$A:$T,4,0),
IF(F150=30,VLOOKUP($B150,'Tổng hợp'!$A:$T,5,0),
IF(F150=60,VLOOKUP($B150,'Tổng hợp'!$A:$T,6,0),
IF(F150=90,VLOOKUP($B150,'Tổng hợp'!$A:$T,7,0),
IF(F150=180,VLOOKUP($B150,'Tổng hợp'!$A:$T,8,0),
IF(F150=270,VLOOKUP($B150,'Tổng hợp'!$A:$T,9,0),
IF(F150=365,VLOOKUP($B150,'Tổng hợp'!$A:$S,10,0),
IF(F150=730,VLOOKUP($B150,'Tổng hợp'!$A:$S,11,0),
IF(F150=1095,VLOOKUP($B150,'Tổng hợp'!$A:$S,12,0),
IF(F150=1460,VLOOKUP($B150,'Tổng hợp'!$A:$S,13,0),
IF(F150=1825,VLOOKUP($B150,'Tổng hợp'!$A:$S,14,0),
IF(F150=2555,VLOOKUP($B150,'Tổng hợp'!$A:$S,15,0),
IF(F150=3650,VLOOKUP($B150,'Tổng hợp'!$A:$S,16,0),
IF(F150=5475,VLOOKUP($B150,'Tổng hợp'!$A:$S,17,0),
IF(F150=7300,VLOOKUP($B150,'Tổng hợp'!$A:$S,18,0),
IF(F150=10950,VLOOKUP($B150,'Tổng hợp'!$A:$S,19,0),
""))))))))))))))))))</f>
        <v>0.01613701627</v>
      </c>
      <c r="I150" s="95">
        <f>IF(G150=1,VLOOKUP($B150,'Tổng hợp'!$A:$S,2,0),
IF(G150=7,VLOOKUP($B150,'Tổng hợp'!$A:$S,3,0),
IF(G150=14,VLOOKUP($B150,'Tổng hợp'!$A:$T,4,0),
IF(G150=30,VLOOKUP($B150,'Tổng hợp'!$A:$T,5,0),
IF(G150=60,VLOOKUP($B150,'Tổng hợp'!$A:$T,6,0),
IF(G150=90,VLOOKUP($B150,'Tổng hợp'!$A:$T,7,0),
IF(G150=180,VLOOKUP($B150,'Tổng hợp'!$A:$T,8,0),
IF(G150=270,VLOOKUP($B150,'Tổng hợp'!$A:$T,9,0),
IF(G150=365,VLOOKUP($B150,'Tổng hợp'!$A:$S,10,0),
IF(G150=730,VLOOKUP($B150,'Tổng hợp'!$A:$S,11,0),
IF(G150=1095,VLOOKUP($B150,'Tổng hợp'!$A:$S,12,0),
IF(G150=1460,VLOOKUP($B150,'Tổng hợp'!$A:$S,13,0),
IF(G150=1825,VLOOKUP($B150,'Tổng hợp'!$A:$S,14,0),
IF(G150=2555,VLOOKUP($B150,'Tổng hợp'!$A:$S,15,0),
IF(G150=3650,VLOOKUP($B150,'Tổng hợp'!$A:$S,16,0),
IF(G150=5475,VLOOKUP($B150,'Tổng hợp'!$A:$S,17,0),
IF(G150=7300,VLOOKUP($B150,'Tổng hợp'!$A:$S,18,0),
IF(G150=10950,VLOOKUP($B150,'Tổng hợp'!$A:$S,19,0),
""))))))))))))))))))</f>
        <v>0.01650759494</v>
      </c>
      <c r="J150" s="95">
        <f t="shared" si="6"/>
        <v>0.0677434792</v>
      </c>
      <c r="K150" s="95">
        <f t="shared" si="7"/>
        <v>0.0005100550362</v>
      </c>
      <c r="L150" s="95">
        <f t="shared" si="8"/>
        <v>0.07027646403</v>
      </c>
      <c r="M150" s="96">
        <f t="shared" si="9"/>
        <v>3445719570</v>
      </c>
      <c r="N150" s="92" t="b">
        <f t="shared" si="10"/>
        <v>0</v>
      </c>
      <c r="O150" s="93">
        <f t="shared" si="11"/>
        <v>-45728</v>
      </c>
      <c r="P150" s="94">
        <f t="shared" si="12"/>
        <v>0</v>
      </c>
      <c r="Q150" s="94">
        <f t="shared" si="13"/>
        <v>1</v>
      </c>
      <c r="R150" s="95" t="str">
        <f t="shared" si="14"/>
        <v/>
      </c>
      <c r="S150" s="95">
        <f>IF(Q150=1,VLOOKUP($B150,'Tổng hợp'!$A:$S,2,0),
IF(Q150=7,VLOOKUP($B150,'Tổng hợp'!$A:$S,3,0),
IF(Q150=14,VLOOKUP($B150,'Tổng hợp'!$A:$T,4,0),
IF(Q150=30,VLOOKUP($B150,'Tổng hợp'!$A:$T,5,0),
IF(Q150=60,VLOOKUP($B150,'Tổng hợp'!$A:$T,6,0),
IF(Q150=90,VLOOKUP($B150,'Tổng hợp'!$A:$T,7,0),
IF(Q150=180,VLOOKUP($B150,'Tổng hợp'!$A:$T,8,0),
IF(Q150=270,VLOOKUP($B150,'Tổng hợp'!$A:$T,9,0),
IF(Q150=365,VLOOKUP($B150,'Tổng hợp'!$A:$S,10,0),
IF(Q150=730,VLOOKUP($B150,'Tổng hợp'!$A:$S,11,0),
IF(Q150=1095,VLOOKUP($B150,'Tổng hợp'!$A:$S,12,0),
IF(Q150=1460,VLOOKUP($B150,'Tổng hợp'!$A:$S,13,0),
IF(Q150=1825,VLOOKUP($B150,'Tổng hợp'!$A:$S,14,0),
IF(Q150=2555,VLOOKUP($B150,'Tổng hợp'!$A:$S,15,0),
IF(Q150=3650,VLOOKUP($B150,'Tổng hợp'!$A:$S,16,0),
IF(Q150=5475,VLOOKUP($B150,'Tổng hợp'!$A:$S,17,0),
IF(Q150=7300,VLOOKUP($B150,'Tổng hợp'!$A:$S,18,0),
IF(Q150=10950,VLOOKUP($B150,'Tổng hợp'!$A:$S,19,0),
""))))))))))))))))))</f>
        <v>0.01536216998</v>
      </c>
      <c r="T150" s="95">
        <f t="shared" si="15"/>
        <v>0.05131</v>
      </c>
      <c r="U150" s="95">
        <f t="shared" si="28"/>
        <v>0</v>
      </c>
      <c r="V150" s="95">
        <f t="shared" si="16"/>
        <v>0.07024062831</v>
      </c>
      <c r="W150" s="96">
        <f t="shared" si="17"/>
        <v>0</v>
      </c>
      <c r="X150" s="92">
        <f t="shared" si="18"/>
        <v>45812</v>
      </c>
      <c r="Y150" s="93">
        <f t="shared" si="19"/>
        <v>273</v>
      </c>
      <c r="Z150" s="94">
        <f t="shared" si="20"/>
        <v>270</v>
      </c>
      <c r="AA150" s="94">
        <f t="shared" si="21"/>
        <v>365</v>
      </c>
      <c r="AB150" s="95">
        <f>IF(Z150=1,VLOOKUP($B150,'Tổng hợp'!$A:$S,2,0),
IF(Z150=7,VLOOKUP($B150,'Tổng hợp'!$A:$S,3,0),
IF(Z150=14,VLOOKUP($B150,'Tổng hợp'!$A:$T,4,0),
IF(Z150=30,VLOOKUP($B150,'Tổng hợp'!$A:$T,5,0),
IF(Z150=60,VLOOKUP($B150,'Tổng hợp'!$A:$T,6,0),
IF(Z150=90,VLOOKUP($B150,'Tổng hợp'!$A:$T,7,0),
IF(Z150=180,VLOOKUP($B150,'Tổng hợp'!$A:$T,8,0),
IF(Z150=270,VLOOKUP($B150,'Tổng hợp'!$A:$T,9,0),
IF(Z150=365,VLOOKUP($B150,'Tổng hợp'!$A:$S,10,0),
IF(Z150=730,VLOOKUP($B150,'Tổng hợp'!$A:$S,11,0),
IF(Z150=1095,VLOOKUP($B150,'Tổng hợp'!$A:$S,12,0),
IF(Z150=1460,VLOOKUP($B150,'Tổng hợp'!$A:$S,13,0),
IF(Z150=1825,VLOOKUP($B150,'Tổng hợp'!$A:$S,14,0),
IF(Z150=2555,VLOOKUP($B150,'Tổng hợp'!$A:$S,15,0),
IF(Z150=3650,VLOOKUP($B150,'Tổng hợp'!$A:$S,16,0),
IF(Z150=5475,VLOOKUP($B150,'Tổng hợp'!$A:$S,17,0),
IF(Z150=7300,VLOOKUP($B150,'Tổng hợp'!$A:$S,18,0),
IF(Z150=10950,VLOOKUP($B150,'Tổng hợp'!$A:$S,19,0),
""))))))))))))))))))</f>
        <v>0.01812466546</v>
      </c>
      <c r="AC150" s="95">
        <f>IF(AA150=1,VLOOKUP($B150,'Tổng hợp'!$A:$S,2,0),
IF(AA150=7,VLOOKUP($B150,'Tổng hợp'!$A:$S,3,0),
IF(AA150=14,VLOOKUP($B150,'Tổng hợp'!$A:$T,4,0),
IF(AA150=30,VLOOKUP($B150,'Tổng hợp'!$A:$T,5,0),
IF(AA150=60,VLOOKUP($B150,'Tổng hợp'!$A:$T,6,0),
IF(AA150=90,VLOOKUP($B150,'Tổng hợp'!$A:$T,7,0),
IF(AA150=180,VLOOKUP($B150,'Tổng hợp'!$A:$T,8,0),
IF(AA150=270,VLOOKUP($B150,'Tổng hợp'!$A:$T,9,0),
IF(AA150=365,VLOOKUP($B150,'Tổng hợp'!$A:$S,10,0),
IF(AA150=730,VLOOKUP($B150,'Tổng hợp'!$A:$S,11,0),
IF(AA150=1095,VLOOKUP($B150,'Tổng hợp'!$A:$S,12,0),
IF(AA150=1460,VLOOKUP($B150,'Tổng hợp'!$A:$S,13,0),
IF(AA150=1825,VLOOKUP($B150,'Tổng hợp'!$A:$S,14,0),
IF(AA150=2555,VLOOKUP($B150,'Tổng hợp'!$A:$S,15,0),
IF(AA150=3650,VLOOKUP($B150,'Tổng hợp'!$A:$S,16,0),
IF(AA150=5475,VLOOKUP($B150,'Tổng hợp'!$A:$S,17,0),
IF(AA150=7300,VLOOKUP($B150,'Tổng hợp'!$A:$S,18,0),
IF(AA150=10950,VLOOKUP($B150,'Tổng hợp'!$A:$S,19,0),
""))))))))))))))))))</f>
        <v>0.01863</v>
      </c>
      <c r="AD150" s="95">
        <f t="shared" si="22"/>
        <v>0.06945062339</v>
      </c>
      <c r="AE150" s="95">
        <f t="shared" si="23"/>
        <v>0.0006962770194</v>
      </c>
      <c r="AF150" s="95">
        <f t="shared" si="24"/>
        <v>0.07028955227</v>
      </c>
      <c r="AG150" s="96">
        <f t="shared" si="25"/>
        <v>47523088656</v>
      </c>
      <c r="AH150" s="97">
        <f t="shared" si="26"/>
        <v>50968808227</v>
      </c>
      <c r="AI150" s="96">
        <f t="shared" si="27"/>
        <v>-1701882499</v>
      </c>
      <c r="AJ150" s="9"/>
      <c r="AK150" s="12"/>
    </row>
    <row r="151" ht="15.75" customHeight="1">
      <c r="A151" s="90">
        <v>132.0</v>
      </c>
      <c r="B151" s="91">
        <f>HLOOKUP(B150,VBMA!$A:$A,VLOOKUP(B150,VBMA!A:AF,32,0) +1)</f>
        <v>45534</v>
      </c>
      <c r="C151" s="92">
        <f t="shared" si="1"/>
        <v>45812</v>
      </c>
      <c r="D151" s="92">
        <f t="shared" si="2"/>
        <v>45812</v>
      </c>
      <c r="E151" s="93">
        <f t="shared" si="3"/>
        <v>84</v>
      </c>
      <c r="F151" s="94">
        <f t="shared" si="4"/>
        <v>60</v>
      </c>
      <c r="G151" s="94">
        <f t="shared" si="5"/>
        <v>90</v>
      </c>
      <c r="H151" s="95">
        <f>IF(F151=1,VLOOKUP($B151,'Tổng hợp'!$A:$S,2,0),
IF(F151=7,VLOOKUP($B151,'Tổng hợp'!$A:$S,3,0),
IF(F151=14,VLOOKUP($B151,'Tổng hợp'!$A:$T,4,0),
IF(F151=30,VLOOKUP($B151,'Tổng hợp'!$A:$T,5,0),
IF(F151=60,VLOOKUP($B151,'Tổng hợp'!$A:$T,6,0),
IF(F151=90,VLOOKUP($B151,'Tổng hợp'!$A:$T,7,0),
IF(F151=180,VLOOKUP($B151,'Tổng hợp'!$A:$T,8,0),
IF(F151=270,VLOOKUP($B151,'Tổng hợp'!$A:$T,9,0),
IF(F151=365,VLOOKUP($B151,'Tổng hợp'!$A:$S,10,0),
IF(F151=730,VLOOKUP($B151,'Tổng hợp'!$A:$S,11,0),
IF(F151=1095,VLOOKUP($B151,'Tổng hợp'!$A:$S,12,0),
IF(F151=1460,VLOOKUP($B151,'Tổng hợp'!$A:$S,13,0),
IF(F151=1825,VLOOKUP($B151,'Tổng hợp'!$A:$S,14,0),
IF(F151=2555,VLOOKUP($B151,'Tổng hợp'!$A:$S,15,0),
IF(F151=3650,VLOOKUP($B151,'Tổng hợp'!$A:$S,16,0),
IF(F151=5475,VLOOKUP($B151,'Tổng hợp'!$A:$S,17,0),
IF(F151=7300,VLOOKUP($B151,'Tổng hợp'!$A:$S,18,0),
IF(F151=10950,VLOOKUP($B151,'Tổng hợp'!$A:$S,19,0),
""))))))))))))))))))</f>
        <v>0.01610490368</v>
      </c>
      <c r="I151" s="95">
        <f>IF(G151=1,VLOOKUP($B151,'Tổng hợp'!$A:$S,2,0),
IF(G151=7,VLOOKUP($B151,'Tổng hợp'!$A:$S,3,0),
IF(G151=14,VLOOKUP($B151,'Tổng hợp'!$A:$T,4,0),
IF(G151=30,VLOOKUP($B151,'Tổng hợp'!$A:$T,5,0),
IF(G151=60,VLOOKUP($B151,'Tổng hợp'!$A:$T,6,0),
IF(G151=90,VLOOKUP($B151,'Tổng hợp'!$A:$T,7,0),
IF(G151=180,VLOOKUP($B151,'Tổng hợp'!$A:$T,8,0),
IF(G151=270,VLOOKUP($B151,'Tổng hợp'!$A:$T,9,0),
IF(G151=365,VLOOKUP($B151,'Tổng hợp'!$A:$S,10,0),
IF(G151=730,VLOOKUP($B151,'Tổng hợp'!$A:$S,11,0),
IF(G151=1095,VLOOKUP($B151,'Tổng hợp'!$A:$S,12,0),
IF(G151=1460,VLOOKUP($B151,'Tổng hợp'!$A:$S,13,0),
IF(G151=1825,VLOOKUP($B151,'Tổng hợp'!$A:$S,14,0),
IF(G151=2555,VLOOKUP($B151,'Tổng hợp'!$A:$S,15,0),
IF(G151=3650,VLOOKUP($B151,'Tổng hợp'!$A:$S,16,0),
IF(G151=5475,VLOOKUP($B151,'Tổng hợp'!$A:$S,17,0),
IF(G151=7300,VLOOKUP($B151,'Tổng hợp'!$A:$S,18,0),
IF(G151=10950,VLOOKUP($B151,'Tổng hợp'!$A:$S,19,0),
""))))))))))))))))))</f>
        <v>0.01647244297</v>
      </c>
      <c r="J151" s="95">
        <f t="shared" si="6"/>
        <v>0.06770893511</v>
      </c>
      <c r="K151" s="95">
        <f t="shared" si="7"/>
        <v>0.00333944449</v>
      </c>
      <c r="L151" s="95">
        <f t="shared" si="8"/>
        <v>0.07047558508</v>
      </c>
      <c r="M151" s="96">
        <f t="shared" si="9"/>
        <v>3445572055</v>
      </c>
      <c r="N151" s="92" t="b">
        <f t="shared" si="10"/>
        <v>0</v>
      </c>
      <c r="O151" s="93">
        <f t="shared" si="11"/>
        <v>-45728</v>
      </c>
      <c r="P151" s="94">
        <f t="shared" si="12"/>
        <v>0</v>
      </c>
      <c r="Q151" s="94">
        <f t="shared" si="13"/>
        <v>1</v>
      </c>
      <c r="R151" s="95" t="str">
        <f t="shared" si="14"/>
        <v/>
      </c>
      <c r="S151" s="95">
        <f>IF(Q151=1,VLOOKUP($B151,'Tổng hợp'!$A:$S,2,0),
IF(Q151=7,VLOOKUP($B151,'Tổng hợp'!$A:$S,3,0),
IF(Q151=14,VLOOKUP($B151,'Tổng hợp'!$A:$T,4,0),
IF(Q151=30,VLOOKUP($B151,'Tổng hợp'!$A:$T,5,0),
IF(Q151=60,VLOOKUP($B151,'Tổng hợp'!$A:$T,6,0),
IF(Q151=90,VLOOKUP($B151,'Tổng hợp'!$A:$T,7,0),
IF(Q151=180,VLOOKUP($B151,'Tổng hợp'!$A:$T,8,0),
IF(Q151=270,VLOOKUP($B151,'Tổng hợp'!$A:$T,9,0),
IF(Q151=365,VLOOKUP($B151,'Tổng hợp'!$A:$S,10,0),
IF(Q151=730,VLOOKUP($B151,'Tổng hợp'!$A:$S,11,0),
IF(Q151=1095,VLOOKUP($B151,'Tổng hợp'!$A:$S,12,0),
IF(Q151=1460,VLOOKUP($B151,'Tổng hợp'!$A:$S,13,0),
IF(Q151=1825,VLOOKUP($B151,'Tổng hợp'!$A:$S,14,0),
IF(Q151=2555,VLOOKUP($B151,'Tổng hợp'!$A:$S,15,0),
IF(Q151=3650,VLOOKUP($B151,'Tổng hợp'!$A:$S,16,0),
IF(Q151=5475,VLOOKUP($B151,'Tổng hợp'!$A:$S,17,0),
IF(Q151=7300,VLOOKUP($B151,'Tổng hợp'!$A:$S,18,0),
IF(Q151=10950,VLOOKUP($B151,'Tổng hợp'!$A:$S,19,0),
""))))))))))))))))))</f>
        <v>0.01493546046</v>
      </c>
      <c r="T151" s="95">
        <f t="shared" si="15"/>
        <v>0.05131</v>
      </c>
      <c r="U151" s="95">
        <f t="shared" si="28"/>
        <v>0</v>
      </c>
      <c r="V151" s="95">
        <f t="shared" si="16"/>
        <v>0.07024062831</v>
      </c>
      <c r="W151" s="96">
        <f t="shared" si="17"/>
        <v>0</v>
      </c>
      <c r="X151" s="92">
        <f t="shared" si="18"/>
        <v>45812</v>
      </c>
      <c r="Y151" s="93">
        <f t="shared" si="19"/>
        <v>278</v>
      </c>
      <c r="Z151" s="94">
        <f t="shared" si="20"/>
        <v>270</v>
      </c>
      <c r="AA151" s="94">
        <f t="shared" si="21"/>
        <v>365</v>
      </c>
      <c r="AB151" s="95">
        <f>IF(Z151=1,VLOOKUP($B151,'Tổng hợp'!$A:$S,2,0),
IF(Z151=7,VLOOKUP($B151,'Tổng hợp'!$A:$S,3,0),
IF(Z151=14,VLOOKUP($B151,'Tổng hợp'!$A:$T,4,0),
IF(Z151=30,VLOOKUP($B151,'Tổng hợp'!$A:$T,5,0),
IF(Z151=60,VLOOKUP($B151,'Tổng hợp'!$A:$T,6,0),
IF(Z151=90,VLOOKUP($B151,'Tổng hợp'!$A:$T,7,0),
IF(Z151=180,VLOOKUP($B151,'Tổng hợp'!$A:$T,8,0),
IF(Z151=270,VLOOKUP($B151,'Tổng hợp'!$A:$T,9,0),
IF(Z151=365,VLOOKUP($B151,'Tổng hợp'!$A:$S,10,0),
IF(Z151=730,VLOOKUP($B151,'Tổng hợp'!$A:$S,11,0),
IF(Z151=1095,VLOOKUP($B151,'Tổng hợp'!$A:$S,12,0),
IF(Z151=1460,VLOOKUP($B151,'Tổng hợp'!$A:$S,13,0),
IF(Z151=1825,VLOOKUP($B151,'Tổng hợp'!$A:$S,14,0),
IF(Z151=2555,VLOOKUP($B151,'Tổng hợp'!$A:$S,15,0),
IF(Z151=3650,VLOOKUP($B151,'Tổng hợp'!$A:$S,16,0),
IF(Z151=5475,VLOOKUP($B151,'Tổng hợp'!$A:$S,17,0),
IF(Z151=7300,VLOOKUP($B151,'Tổng hợp'!$A:$S,18,0),
IF(Z151=10950,VLOOKUP($B151,'Tổng hợp'!$A:$S,19,0),
""))))))))))))))))))</f>
        <v>0.01804283814</v>
      </c>
      <c r="AC151" s="95">
        <f>IF(AA151=1,VLOOKUP($B151,'Tổng hợp'!$A:$S,2,0),
IF(AA151=7,VLOOKUP($B151,'Tổng hợp'!$A:$S,3,0),
IF(AA151=14,VLOOKUP($B151,'Tổng hợp'!$A:$T,4,0),
IF(AA151=30,VLOOKUP($B151,'Tổng hợp'!$A:$T,5,0),
IF(AA151=60,VLOOKUP($B151,'Tổng hợp'!$A:$T,6,0),
IF(AA151=90,VLOOKUP($B151,'Tổng hợp'!$A:$T,7,0),
IF(AA151=180,VLOOKUP($B151,'Tổng hợp'!$A:$T,8,0),
IF(AA151=270,VLOOKUP($B151,'Tổng hợp'!$A:$T,9,0),
IF(AA151=365,VLOOKUP($B151,'Tổng hợp'!$A:$S,10,0),
IF(AA151=730,VLOOKUP($B151,'Tổng hợp'!$A:$S,11,0),
IF(AA151=1095,VLOOKUP($B151,'Tổng hợp'!$A:$S,12,0),
IF(AA151=1460,VLOOKUP($B151,'Tổng hợp'!$A:$S,13,0),
IF(AA151=1825,VLOOKUP($B151,'Tổng hợp'!$A:$S,14,0),
IF(AA151=2555,VLOOKUP($B151,'Tổng hợp'!$A:$S,15,0),
IF(AA151=3650,VLOOKUP($B151,'Tổng hợp'!$A:$S,16,0),
IF(AA151=5475,VLOOKUP($B151,'Tổng hợp'!$A:$S,17,0),
IF(AA151=7300,VLOOKUP($B151,'Tổng hợp'!$A:$S,18,0),
IF(AA151=10950,VLOOKUP($B151,'Tổng hợp'!$A:$S,19,0),
""))))))))))))))))))</f>
        <v>0.01863</v>
      </c>
      <c r="AD151" s="95">
        <f t="shared" si="22"/>
        <v>0.06940228335</v>
      </c>
      <c r="AE151" s="95">
        <f t="shared" si="23"/>
        <v>0.001245508242</v>
      </c>
      <c r="AF151" s="95">
        <f t="shared" si="24"/>
        <v>0.07032816809</v>
      </c>
      <c r="AG151" s="96">
        <f t="shared" si="25"/>
        <v>47477582544</v>
      </c>
      <c r="AH151" s="97">
        <f t="shared" si="26"/>
        <v>50923154598</v>
      </c>
      <c r="AI151" s="96">
        <f t="shared" si="27"/>
        <v>-1747536127</v>
      </c>
      <c r="AJ151" s="9"/>
      <c r="AK151" s="12"/>
    </row>
    <row r="152" ht="15.75" customHeight="1">
      <c r="A152" s="90">
        <v>133.0</v>
      </c>
      <c r="B152" s="91">
        <f>HLOOKUP(B151,VBMA!$A:$A,VLOOKUP(B151,VBMA!A:AF,32,0) +1)</f>
        <v>45533</v>
      </c>
      <c r="C152" s="92">
        <f t="shared" si="1"/>
        <v>45812</v>
      </c>
      <c r="D152" s="92">
        <f t="shared" si="2"/>
        <v>45812</v>
      </c>
      <c r="E152" s="93">
        <f t="shared" si="3"/>
        <v>84</v>
      </c>
      <c r="F152" s="94">
        <f t="shared" si="4"/>
        <v>60</v>
      </c>
      <c r="G152" s="94">
        <f t="shared" si="5"/>
        <v>90</v>
      </c>
      <c r="H152" s="95">
        <f>IF(F152=1,VLOOKUP($B152,'Tổng hợp'!$A:$S,2,0),
IF(F152=7,VLOOKUP($B152,'Tổng hợp'!$A:$S,3,0),
IF(F152=14,VLOOKUP($B152,'Tổng hợp'!$A:$T,4,0),
IF(F152=30,VLOOKUP($B152,'Tổng hợp'!$A:$T,5,0),
IF(F152=60,VLOOKUP($B152,'Tổng hợp'!$A:$T,6,0),
IF(F152=90,VLOOKUP($B152,'Tổng hợp'!$A:$T,7,0),
IF(F152=180,VLOOKUP($B152,'Tổng hợp'!$A:$T,8,0),
IF(F152=270,VLOOKUP($B152,'Tổng hợp'!$A:$T,9,0),
IF(F152=365,VLOOKUP($B152,'Tổng hợp'!$A:$S,10,0),
IF(F152=730,VLOOKUP($B152,'Tổng hợp'!$A:$S,11,0),
IF(F152=1095,VLOOKUP($B152,'Tổng hợp'!$A:$S,12,0),
IF(F152=1460,VLOOKUP($B152,'Tổng hợp'!$A:$S,13,0),
IF(F152=1825,VLOOKUP($B152,'Tổng hợp'!$A:$S,14,0),
IF(F152=2555,VLOOKUP($B152,'Tổng hợp'!$A:$S,15,0),
IF(F152=3650,VLOOKUP($B152,'Tổng hợp'!$A:$S,16,0),
IF(F152=5475,VLOOKUP($B152,'Tổng hợp'!$A:$S,17,0),
IF(F152=7300,VLOOKUP($B152,'Tổng hợp'!$A:$S,18,0),
IF(F152=10950,VLOOKUP($B152,'Tổng hợp'!$A:$S,19,0),
""))))))))))))))))))</f>
        <v>0.01590642754</v>
      </c>
      <c r="I152" s="95">
        <f>IF(G152=1,VLOOKUP($B152,'Tổng hợp'!$A:$S,2,0),
IF(G152=7,VLOOKUP($B152,'Tổng hợp'!$A:$S,3,0),
IF(G152=14,VLOOKUP($B152,'Tổng hợp'!$A:$T,4,0),
IF(G152=30,VLOOKUP($B152,'Tổng hợp'!$A:$T,5,0),
IF(G152=60,VLOOKUP($B152,'Tổng hợp'!$A:$T,6,0),
IF(G152=90,VLOOKUP($B152,'Tổng hợp'!$A:$T,7,0),
IF(G152=180,VLOOKUP($B152,'Tổng hợp'!$A:$T,8,0),
IF(G152=270,VLOOKUP($B152,'Tổng hợp'!$A:$T,9,0),
IF(G152=365,VLOOKUP($B152,'Tổng hợp'!$A:$S,10,0),
IF(G152=730,VLOOKUP($B152,'Tổng hợp'!$A:$S,11,0),
IF(G152=1095,VLOOKUP($B152,'Tổng hợp'!$A:$S,12,0),
IF(G152=1460,VLOOKUP($B152,'Tổng hợp'!$A:$S,13,0),
IF(G152=1825,VLOOKUP($B152,'Tổng hợp'!$A:$S,14,0),
IF(G152=2555,VLOOKUP($B152,'Tổng hợp'!$A:$S,15,0),
IF(G152=3650,VLOOKUP($B152,'Tổng hợp'!$A:$S,16,0),
IF(G152=5475,VLOOKUP($B152,'Tổng hợp'!$A:$S,17,0),
IF(G152=7300,VLOOKUP($B152,'Tổng hợp'!$A:$S,18,0),
IF(G152=10950,VLOOKUP($B152,'Tổng hợp'!$A:$S,19,0),
""))))))))))))))))))</f>
        <v>0.01623989562</v>
      </c>
      <c r="J152" s="95">
        <f t="shared" si="6"/>
        <v>0.067483202</v>
      </c>
      <c r="K152" s="95">
        <f t="shared" si="7"/>
        <v>-0.005945699656</v>
      </c>
      <c r="L152" s="95">
        <f t="shared" si="8"/>
        <v>0.06982423772</v>
      </c>
      <c r="M152" s="96">
        <f t="shared" si="9"/>
        <v>3446054720</v>
      </c>
      <c r="N152" s="92" t="b">
        <f t="shared" si="10"/>
        <v>0</v>
      </c>
      <c r="O152" s="93">
        <f t="shared" si="11"/>
        <v>-45728</v>
      </c>
      <c r="P152" s="94">
        <f t="shared" si="12"/>
        <v>0</v>
      </c>
      <c r="Q152" s="94">
        <f t="shared" si="13"/>
        <v>1</v>
      </c>
      <c r="R152" s="95" t="str">
        <f t="shared" si="14"/>
        <v/>
      </c>
      <c r="S152" s="95">
        <f>IF(Q152=1,VLOOKUP($B152,'Tổng hợp'!$A:$S,2,0),
IF(Q152=7,VLOOKUP($B152,'Tổng hợp'!$A:$S,3,0),
IF(Q152=14,VLOOKUP($B152,'Tổng hợp'!$A:$T,4,0),
IF(Q152=30,VLOOKUP($B152,'Tổng hợp'!$A:$T,5,0),
IF(Q152=60,VLOOKUP($B152,'Tổng hợp'!$A:$T,6,0),
IF(Q152=90,VLOOKUP($B152,'Tổng hợp'!$A:$T,7,0),
IF(Q152=180,VLOOKUP($B152,'Tổng hợp'!$A:$T,8,0),
IF(Q152=270,VLOOKUP($B152,'Tổng hợp'!$A:$T,9,0),
IF(Q152=365,VLOOKUP($B152,'Tổng hợp'!$A:$S,10,0),
IF(Q152=730,VLOOKUP($B152,'Tổng hợp'!$A:$S,11,0),
IF(Q152=1095,VLOOKUP($B152,'Tổng hợp'!$A:$S,12,0),
IF(Q152=1460,VLOOKUP($B152,'Tổng hợp'!$A:$S,13,0),
IF(Q152=1825,VLOOKUP($B152,'Tổng hợp'!$A:$S,14,0),
IF(Q152=2555,VLOOKUP($B152,'Tổng hợp'!$A:$S,15,0),
IF(Q152=3650,VLOOKUP($B152,'Tổng hợp'!$A:$S,16,0),
IF(Q152=5475,VLOOKUP($B152,'Tổng hợp'!$A:$S,17,0),
IF(Q152=7300,VLOOKUP($B152,'Tổng hợp'!$A:$S,18,0),
IF(Q152=10950,VLOOKUP($B152,'Tổng hợp'!$A:$S,19,0),
""))))))))))))))))))</f>
        <v>0.01367219138</v>
      </c>
      <c r="T152" s="95">
        <f t="shared" si="15"/>
        <v>0.05131</v>
      </c>
      <c r="U152" s="95">
        <f t="shared" si="28"/>
        <v>0</v>
      </c>
      <c r="V152" s="95">
        <f t="shared" si="16"/>
        <v>0.07024062831</v>
      </c>
      <c r="W152" s="96">
        <f t="shared" si="17"/>
        <v>0</v>
      </c>
      <c r="X152" s="92">
        <f t="shared" si="18"/>
        <v>45812</v>
      </c>
      <c r="Y152" s="93">
        <f t="shared" si="19"/>
        <v>279</v>
      </c>
      <c r="Z152" s="94">
        <f t="shared" si="20"/>
        <v>270</v>
      </c>
      <c r="AA152" s="94">
        <f t="shared" si="21"/>
        <v>365</v>
      </c>
      <c r="AB152" s="95">
        <f>IF(Z152=1,VLOOKUP($B152,'Tổng hợp'!$A:$S,2,0),
IF(Z152=7,VLOOKUP($B152,'Tổng hợp'!$A:$S,3,0),
IF(Z152=14,VLOOKUP($B152,'Tổng hợp'!$A:$T,4,0),
IF(Z152=30,VLOOKUP($B152,'Tổng hợp'!$A:$T,5,0),
IF(Z152=60,VLOOKUP($B152,'Tổng hợp'!$A:$T,6,0),
IF(Z152=90,VLOOKUP($B152,'Tổng hợp'!$A:$T,7,0),
IF(Z152=180,VLOOKUP($B152,'Tổng hợp'!$A:$T,8,0),
IF(Z152=270,VLOOKUP($B152,'Tổng hợp'!$A:$T,9,0),
IF(Z152=365,VLOOKUP($B152,'Tổng hợp'!$A:$S,10,0),
IF(Z152=730,VLOOKUP($B152,'Tổng hợp'!$A:$S,11,0),
IF(Z152=1095,VLOOKUP($B152,'Tổng hợp'!$A:$S,12,0),
IF(Z152=1460,VLOOKUP($B152,'Tổng hợp'!$A:$S,13,0),
IF(Z152=1825,VLOOKUP($B152,'Tổng hợp'!$A:$S,14,0),
IF(Z152=2555,VLOOKUP($B152,'Tổng hợp'!$A:$S,15,0),
IF(Z152=3650,VLOOKUP($B152,'Tổng hợp'!$A:$S,16,0),
IF(Z152=5475,VLOOKUP($B152,'Tổng hợp'!$A:$S,17,0),
IF(Z152=7300,VLOOKUP($B152,'Tổng hợp'!$A:$S,18,0),
IF(Z152=10950,VLOOKUP($B152,'Tổng hợp'!$A:$S,19,0),
""))))))))))))))))))</f>
        <v>0.01794058284</v>
      </c>
      <c r="AC152" s="95">
        <f>IF(AA152=1,VLOOKUP($B152,'Tổng hợp'!$A:$S,2,0),
IF(AA152=7,VLOOKUP($B152,'Tổng hợp'!$A:$S,3,0),
IF(AA152=14,VLOOKUP($B152,'Tổng hợp'!$A:$T,4,0),
IF(AA152=30,VLOOKUP($B152,'Tổng hợp'!$A:$T,5,0),
IF(AA152=60,VLOOKUP($B152,'Tổng hợp'!$A:$T,6,0),
IF(AA152=90,VLOOKUP($B152,'Tổng hợp'!$A:$T,7,0),
IF(AA152=180,VLOOKUP($B152,'Tổng hợp'!$A:$T,8,0),
IF(AA152=270,VLOOKUP($B152,'Tổng hợp'!$A:$T,9,0),
IF(AA152=365,VLOOKUP($B152,'Tổng hợp'!$A:$S,10,0),
IF(AA152=730,VLOOKUP($B152,'Tổng hợp'!$A:$S,11,0),
IF(AA152=1095,VLOOKUP($B152,'Tổng hợp'!$A:$S,12,0),
IF(AA152=1460,VLOOKUP($B152,'Tổng hợp'!$A:$S,13,0),
IF(AA152=1825,VLOOKUP($B152,'Tổng hợp'!$A:$S,14,0),
IF(AA152=2555,VLOOKUP($B152,'Tổng hợp'!$A:$S,15,0),
IF(AA152=3650,VLOOKUP($B152,'Tổng hợp'!$A:$S,16,0),
IF(AA152=5475,VLOOKUP($B152,'Tổng hợp'!$A:$S,17,0),
IF(AA152=7300,VLOOKUP($B152,'Tổng hợp'!$A:$S,18,0),
IF(AA152=10950,VLOOKUP($B152,'Tổng hợp'!$A:$S,19,0),
""))))))))))))))))))</f>
        <v>0.01863</v>
      </c>
      <c r="AD152" s="95">
        <f t="shared" si="22"/>
        <v>0.06931589605</v>
      </c>
      <c r="AE152" s="95">
        <f t="shared" si="23"/>
        <v>-0.003587485074</v>
      </c>
      <c r="AF152" s="95">
        <f t="shared" si="24"/>
        <v>0.06998909256</v>
      </c>
      <c r="AG152" s="96">
        <f t="shared" si="25"/>
        <v>47480240679</v>
      </c>
      <c r="AH152" s="97">
        <f t="shared" si="26"/>
        <v>50926295400</v>
      </c>
      <c r="AI152" s="96">
        <f t="shared" si="27"/>
        <v>-1744395326</v>
      </c>
      <c r="AJ152" s="9"/>
      <c r="AK152" s="12"/>
    </row>
    <row r="153" ht="15.75" customHeight="1">
      <c r="A153" s="90">
        <v>134.0</v>
      </c>
      <c r="B153" s="91">
        <f>HLOOKUP(B152,VBMA!$A:$A,VLOOKUP(B152,VBMA!A:AF,32,0) +1)</f>
        <v>45532</v>
      </c>
      <c r="C153" s="92">
        <f t="shared" si="1"/>
        <v>45812</v>
      </c>
      <c r="D153" s="92">
        <f t="shared" si="2"/>
        <v>45812</v>
      </c>
      <c r="E153" s="93">
        <f t="shared" si="3"/>
        <v>84</v>
      </c>
      <c r="F153" s="94">
        <f t="shared" si="4"/>
        <v>60</v>
      </c>
      <c r="G153" s="94">
        <f t="shared" si="5"/>
        <v>90</v>
      </c>
      <c r="H153" s="95">
        <f>IF(F153=1,VLOOKUP($B153,'Tổng hợp'!$A:$S,2,0),
IF(F153=7,VLOOKUP($B153,'Tổng hợp'!$A:$S,3,0),
IF(F153=14,VLOOKUP($B153,'Tổng hợp'!$A:$T,4,0),
IF(F153=30,VLOOKUP($B153,'Tổng hợp'!$A:$T,5,0),
IF(F153=60,VLOOKUP($B153,'Tổng hợp'!$A:$T,6,0),
IF(F153=90,VLOOKUP($B153,'Tổng hợp'!$A:$T,7,0),
IF(F153=180,VLOOKUP($B153,'Tổng hợp'!$A:$T,8,0),
IF(F153=270,VLOOKUP($B153,'Tổng hợp'!$A:$T,9,0),
IF(F153=365,VLOOKUP($B153,'Tổng hợp'!$A:$S,10,0),
IF(F153=730,VLOOKUP($B153,'Tổng hợp'!$A:$S,11,0),
IF(F153=1095,VLOOKUP($B153,'Tổng hợp'!$A:$S,12,0),
IF(F153=1460,VLOOKUP($B153,'Tổng hợp'!$A:$S,13,0),
IF(F153=1825,VLOOKUP($B153,'Tổng hợp'!$A:$S,14,0),
IF(F153=2555,VLOOKUP($B153,'Tổng hợp'!$A:$S,15,0),
IF(F153=3650,VLOOKUP($B153,'Tổng hợp'!$A:$S,16,0),
IF(F153=5475,VLOOKUP($B153,'Tổng hợp'!$A:$S,17,0),
IF(F153=7300,VLOOKUP($B153,'Tổng hợp'!$A:$S,18,0),
IF(F153=10950,VLOOKUP($B153,'Tổng hợp'!$A:$S,19,0),
""))))))))))))))))))</f>
        <v>0.01638642792</v>
      </c>
      <c r="I153" s="95">
        <f>IF(G153=1,VLOOKUP($B153,'Tổng hợp'!$A:$S,2,0),
IF(G153=7,VLOOKUP($B153,'Tổng hợp'!$A:$S,3,0),
IF(G153=14,VLOOKUP($B153,'Tổng hợp'!$A:$T,4,0),
IF(G153=30,VLOOKUP($B153,'Tổng hợp'!$A:$T,5,0),
IF(G153=60,VLOOKUP($B153,'Tổng hợp'!$A:$T,6,0),
IF(G153=90,VLOOKUP($B153,'Tổng hợp'!$A:$T,7,0),
IF(G153=180,VLOOKUP($B153,'Tổng hợp'!$A:$T,8,0),
IF(G153=270,VLOOKUP($B153,'Tổng hợp'!$A:$T,9,0),
IF(G153=365,VLOOKUP($B153,'Tổng hợp'!$A:$S,10,0),
IF(G153=730,VLOOKUP($B153,'Tổng hợp'!$A:$S,11,0),
IF(G153=1095,VLOOKUP($B153,'Tổng hợp'!$A:$S,12,0),
IF(G153=1460,VLOOKUP($B153,'Tổng hợp'!$A:$S,13,0),
IF(G153=1825,VLOOKUP($B153,'Tổng hợp'!$A:$S,14,0),
IF(G153=2555,VLOOKUP($B153,'Tổng hợp'!$A:$S,15,0),
IF(G153=3650,VLOOKUP($B153,'Tổng hợp'!$A:$S,16,0),
IF(G153=5475,VLOOKUP($B153,'Tổng hợp'!$A:$S,17,0),
IF(G153=7300,VLOOKUP($B153,'Tổng hợp'!$A:$S,18,0),
IF(G153=10950,VLOOKUP($B153,'Tổng hợp'!$A:$S,19,0),
""))))))))))))))))))</f>
        <v>0.01662293306</v>
      </c>
      <c r="J153" s="95">
        <f t="shared" si="6"/>
        <v>0.06788563203</v>
      </c>
      <c r="K153" s="95">
        <f t="shared" si="7"/>
        <v>-0.0003468296987</v>
      </c>
      <c r="L153" s="95">
        <f t="shared" si="8"/>
        <v>0.070216271</v>
      </c>
      <c r="M153" s="96">
        <f t="shared" si="9"/>
        <v>3445764170</v>
      </c>
      <c r="N153" s="92" t="b">
        <f t="shared" si="10"/>
        <v>0</v>
      </c>
      <c r="O153" s="93">
        <f t="shared" si="11"/>
        <v>-45728</v>
      </c>
      <c r="P153" s="94">
        <f t="shared" si="12"/>
        <v>0</v>
      </c>
      <c r="Q153" s="94">
        <f t="shared" si="13"/>
        <v>1</v>
      </c>
      <c r="R153" s="95" t="str">
        <f t="shared" si="14"/>
        <v/>
      </c>
      <c r="S153" s="95">
        <f>IF(Q153=1,VLOOKUP($B153,'Tổng hợp'!$A:$S,2,0),
IF(Q153=7,VLOOKUP($B153,'Tổng hợp'!$A:$S,3,0),
IF(Q153=14,VLOOKUP($B153,'Tổng hợp'!$A:$T,4,0),
IF(Q153=30,VLOOKUP($B153,'Tổng hợp'!$A:$T,5,0),
IF(Q153=60,VLOOKUP($B153,'Tổng hợp'!$A:$T,6,0),
IF(Q153=90,VLOOKUP($B153,'Tổng hợp'!$A:$T,7,0),
IF(Q153=180,VLOOKUP($B153,'Tổng hợp'!$A:$T,8,0),
IF(Q153=270,VLOOKUP($B153,'Tổng hợp'!$A:$T,9,0),
IF(Q153=365,VLOOKUP($B153,'Tổng hợp'!$A:$S,10,0),
IF(Q153=730,VLOOKUP($B153,'Tổng hợp'!$A:$S,11,0),
IF(Q153=1095,VLOOKUP($B153,'Tổng hợp'!$A:$S,12,0),
IF(Q153=1460,VLOOKUP($B153,'Tổng hợp'!$A:$S,13,0),
IF(Q153=1825,VLOOKUP($B153,'Tổng hợp'!$A:$S,14,0),
IF(Q153=2555,VLOOKUP($B153,'Tổng hợp'!$A:$S,15,0),
IF(Q153=3650,VLOOKUP($B153,'Tổng hợp'!$A:$S,16,0),
IF(Q153=5475,VLOOKUP($B153,'Tổng hợp'!$A:$S,17,0),
IF(Q153=7300,VLOOKUP($B153,'Tổng hợp'!$A:$S,18,0),
IF(Q153=10950,VLOOKUP($B153,'Tổng hợp'!$A:$S,19,0),
""))))))))))))))))))</f>
        <v>0.01496739705</v>
      </c>
      <c r="T153" s="95">
        <f t="shared" si="15"/>
        <v>0.05131</v>
      </c>
      <c r="U153" s="95">
        <f t="shared" si="28"/>
        <v>0</v>
      </c>
      <c r="V153" s="95">
        <f t="shared" si="16"/>
        <v>0.07024062831</v>
      </c>
      <c r="W153" s="96">
        <f t="shared" si="17"/>
        <v>0</v>
      </c>
      <c r="X153" s="92">
        <f t="shared" si="18"/>
        <v>45812</v>
      </c>
      <c r="Y153" s="93">
        <f t="shared" si="19"/>
        <v>280</v>
      </c>
      <c r="Z153" s="94">
        <f t="shared" si="20"/>
        <v>270</v>
      </c>
      <c r="AA153" s="94">
        <f t="shared" si="21"/>
        <v>365</v>
      </c>
      <c r="AB153" s="95">
        <f>IF(Z153=1,VLOOKUP($B153,'Tổng hợp'!$A:$S,2,0),
IF(Z153=7,VLOOKUP($B153,'Tổng hợp'!$A:$S,3,0),
IF(Z153=14,VLOOKUP($B153,'Tổng hợp'!$A:$T,4,0),
IF(Z153=30,VLOOKUP($B153,'Tổng hợp'!$A:$T,5,0),
IF(Z153=60,VLOOKUP($B153,'Tổng hợp'!$A:$T,6,0),
IF(Z153=90,VLOOKUP($B153,'Tổng hợp'!$A:$T,7,0),
IF(Z153=180,VLOOKUP($B153,'Tổng hợp'!$A:$T,8,0),
IF(Z153=270,VLOOKUP($B153,'Tổng hợp'!$A:$T,9,0),
IF(Z153=365,VLOOKUP($B153,'Tổng hợp'!$A:$S,10,0),
IF(Z153=730,VLOOKUP($B153,'Tổng hợp'!$A:$S,11,0),
IF(Z153=1095,VLOOKUP($B153,'Tổng hợp'!$A:$S,12,0),
IF(Z153=1460,VLOOKUP($B153,'Tổng hợp'!$A:$S,13,0),
IF(Z153=1825,VLOOKUP($B153,'Tổng hợp'!$A:$S,14,0),
IF(Z153=2555,VLOOKUP($B153,'Tổng hợp'!$A:$S,15,0),
IF(Z153=3650,VLOOKUP($B153,'Tổng hợp'!$A:$S,16,0),
IF(Z153=5475,VLOOKUP($B153,'Tổng hợp'!$A:$S,17,0),
IF(Z153=7300,VLOOKUP($B153,'Tổng hợp'!$A:$S,18,0),
IF(Z153=10950,VLOOKUP($B153,'Tổng hợp'!$A:$S,19,0),
""))))))))))))))))))</f>
        <v>0.01821089618</v>
      </c>
      <c r="AC153" s="95">
        <f>IF(AA153=1,VLOOKUP($B153,'Tổng hợp'!$A:$S,2,0),
IF(AA153=7,VLOOKUP($B153,'Tổng hợp'!$A:$S,3,0),
IF(AA153=14,VLOOKUP($B153,'Tổng hợp'!$A:$T,4,0),
IF(AA153=30,VLOOKUP($B153,'Tổng hợp'!$A:$T,5,0),
IF(AA153=60,VLOOKUP($B153,'Tổng hợp'!$A:$T,6,0),
IF(AA153=90,VLOOKUP($B153,'Tổng hợp'!$A:$T,7,0),
IF(AA153=180,VLOOKUP($B153,'Tổng hợp'!$A:$T,8,0),
IF(AA153=270,VLOOKUP($B153,'Tổng hợp'!$A:$T,9,0),
IF(AA153=365,VLOOKUP($B153,'Tổng hợp'!$A:$S,10,0),
IF(AA153=730,VLOOKUP($B153,'Tổng hợp'!$A:$S,11,0),
IF(AA153=1095,VLOOKUP($B153,'Tổng hợp'!$A:$S,12,0),
IF(AA153=1460,VLOOKUP($B153,'Tổng hợp'!$A:$S,13,0),
IF(AA153=1825,VLOOKUP($B153,'Tổng hợp'!$A:$S,14,0),
IF(AA153=2555,VLOOKUP($B153,'Tổng hợp'!$A:$S,15,0),
IF(AA153=3650,VLOOKUP($B153,'Tổng hợp'!$A:$S,16,0),
IF(AA153=5475,VLOOKUP($B153,'Tổng hợp'!$A:$S,17,0),
IF(AA153=7300,VLOOKUP($B153,'Tổng hợp'!$A:$S,18,0),
IF(AA153=10950,VLOOKUP($B153,'Tổng hợp'!$A:$S,19,0),
""))))))))))))))))))</f>
        <v>0.01863</v>
      </c>
      <c r="AD153" s="95">
        <f t="shared" si="22"/>
        <v>0.06956501237</v>
      </c>
      <c r="AE153" s="95">
        <f t="shared" si="23"/>
        <v>0.0003489872881</v>
      </c>
      <c r="AF153" s="95">
        <f t="shared" si="24"/>
        <v>0.07026514567</v>
      </c>
      <c r="AG153" s="96">
        <f t="shared" si="25"/>
        <v>47462048427</v>
      </c>
      <c r="AH153" s="97">
        <f t="shared" si="26"/>
        <v>50907812597</v>
      </c>
      <c r="AI153" s="96">
        <f t="shared" si="27"/>
        <v>-1762878128</v>
      </c>
      <c r="AJ153" s="9"/>
      <c r="AK153" s="12"/>
    </row>
    <row r="154" ht="15.75" customHeight="1">
      <c r="A154" s="90">
        <v>135.0</v>
      </c>
      <c r="B154" s="91">
        <f>HLOOKUP(B153,VBMA!$A:$A,VLOOKUP(B153,VBMA!A:AF,32,0) +1)</f>
        <v>45531</v>
      </c>
      <c r="C154" s="92">
        <f t="shared" si="1"/>
        <v>45812</v>
      </c>
      <c r="D154" s="92">
        <f t="shared" si="2"/>
        <v>45812</v>
      </c>
      <c r="E154" s="93">
        <f t="shared" si="3"/>
        <v>84</v>
      </c>
      <c r="F154" s="94">
        <f t="shared" si="4"/>
        <v>60</v>
      </c>
      <c r="G154" s="94">
        <f t="shared" si="5"/>
        <v>90</v>
      </c>
      <c r="H154" s="95">
        <f>IF(F154=1,VLOOKUP($B154,'Tổng hợp'!$A:$S,2,0),
IF(F154=7,VLOOKUP($B154,'Tổng hợp'!$A:$S,3,0),
IF(F154=14,VLOOKUP($B154,'Tổng hợp'!$A:$T,4,0),
IF(F154=30,VLOOKUP($B154,'Tổng hợp'!$A:$T,5,0),
IF(F154=60,VLOOKUP($B154,'Tổng hợp'!$A:$T,6,0),
IF(F154=90,VLOOKUP($B154,'Tổng hợp'!$A:$T,7,0),
IF(F154=180,VLOOKUP($B154,'Tổng hợp'!$A:$T,8,0),
IF(F154=270,VLOOKUP($B154,'Tổng hợp'!$A:$T,9,0),
IF(F154=365,VLOOKUP($B154,'Tổng hợp'!$A:$S,10,0),
IF(F154=730,VLOOKUP($B154,'Tổng hợp'!$A:$S,11,0),
IF(F154=1095,VLOOKUP($B154,'Tổng hợp'!$A:$S,12,0),
IF(F154=1460,VLOOKUP($B154,'Tổng hợp'!$A:$S,13,0),
IF(F154=1825,VLOOKUP($B154,'Tổng hợp'!$A:$S,14,0),
IF(F154=2555,VLOOKUP($B154,'Tổng hợp'!$A:$S,15,0),
IF(F154=3650,VLOOKUP($B154,'Tổng hợp'!$A:$S,16,0),
IF(F154=5475,VLOOKUP($B154,'Tổng hợp'!$A:$S,17,0),
IF(F154=7300,VLOOKUP($B154,'Tổng hợp'!$A:$S,18,0),
IF(F154=10950,VLOOKUP($B154,'Tổng hợp'!$A:$S,19,0),
""))))))))))))))))))</f>
        <v>0.01646477455</v>
      </c>
      <c r="I154" s="95">
        <f>IF(G154=1,VLOOKUP($B154,'Tổng hợp'!$A:$S,2,0),
IF(G154=7,VLOOKUP($B154,'Tổng hợp'!$A:$S,3,0),
IF(G154=14,VLOOKUP($B154,'Tổng hợp'!$A:$T,4,0),
IF(G154=30,VLOOKUP($B154,'Tổng hợp'!$A:$T,5,0),
IF(G154=60,VLOOKUP($B154,'Tổng hợp'!$A:$T,6,0),
IF(G154=90,VLOOKUP($B154,'Tổng hợp'!$A:$T,7,0),
IF(G154=180,VLOOKUP($B154,'Tổng hợp'!$A:$T,8,0),
IF(G154=270,VLOOKUP($B154,'Tổng hợp'!$A:$T,9,0),
IF(G154=365,VLOOKUP($B154,'Tổng hợp'!$A:$S,10,0),
IF(G154=730,VLOOKUP($B154,'Tổng hợp'!$A:$S,11,0),
IF(G154=1095,VLOOKUP($B154,'Tổng hợp'!$A:$S,12,0),
IF(G154=1460,VLOOKUP($B154,'Tổng hợp'!$A:$S,13,0),
IF(G154=1825,VLOOKUP($B154,'Tổng hợp'!$A:$S,14,0),
IF(G154=2555,VLOOKUP($B154,'Tổng hợp'!$A:$S,15,0),
IF(G154=3650,VLOOKUP($B154,'Tổng hợp'!$A:$S,16,0),
IF(G154=5475,VLOOKUP($B154,'Tổng hợp'!$A:$S,17,0),
IF(G154=7300,VLOOKUP($B154,'Tổng hợp'!$A:$S,18,0),
IF(G154=10950,VLOOKUP($B154,'Tổng hợp'!$A:$S,19,0),
""))))))))))))))))))</f>
        <v>0.01663278245</v>
      </c>
      <c r="J154" s="95">
        <f t="shared" si="6"/>
        <v>0.06790918087</v>
      </c>
      <c r="K154" s="95">
        <f t="shared" si="7"/>
        <v>-0.0007308935433</v>
      </c>
      <c r="L154" s="95">
        <f t="shared" si="8"/>
        <v>0.07018930864</v>
      </c>
      <c r="M154" s="96">
        <f t="shared" si="9"/>
        <v>3445784149</v>
      </c>
      <c r="N154" s="92" t="b">
        <f t="shared" si="10"/>
        <v>0</v>
      </c>
      <c r="O154" s="93">
        <f t="shared" si="11"/>
        <v>-45728</v>
      </c>
      <c r="P154" s="94">
        <f t="shared" si="12"/>
        <v>0</v>
      </c>
      <c r="Q154" s="94">
        <f t="shared" si="13"/>
        <v>1</v>
      </c>
      <c r="R154" s="95" t="str">
        <f t="shared" si="14"/>
        <v/>
      </c>
      <c r="S154" s="95">
        <f>IF(Q154=1,VLOOKUP($B154,'Tổng hợp'!$A:$S,2,0),
IF(Q154=7,VLOOKUP($B154,'Tổng hợp'!$A:$S,3,0),
IF(Q154=14,VLOOKUP($B154,'Tổng hợp'!$A:$T,4,0),
IF(Q154=30,VLOOKUP($B154,'Tổng hợp'!$A:$T,5,0),
IF(Q154=60,VLOOKUP($B154,'Tổng hợp'!$A:$T,6,0),
IF(Q154=90,VLOOKUP($B154,'Tổng hợp'!$A:$T,7,0),
IF(Q154=180,VLOOKUP($B154,'Tổng hợp'!$A:$T,8,0),
IF(Q154=270,VLOOKUP($B154,'Tổng hợp'!$A:$T,9,0),
IF(Q154=365,VLOOKUP($B154,'Tổng hợp'!$A:$S,10,0),
IF(Q154=730,VLOOKUP($B154,'Tổng hợp'!$A:$S,11,0),
IF(Q154=1095,VLOOKUP($B154,'Tổng hợp'!$A:$S,12,0),
IF(Q154=1460,VLOOKUP($B154,'Tổng hợp'!$A:$S,13,0),
IF(Q154=1825,VLOOKUP($B154,'Tổng hợp'!$A:$S,14,0),
IF(Q154=2555,VLOOKUP($B154,'Tổng hợp'!$A:$S,15,0),
IF(Q154=3650,VLOOKUP($B154,'Tổng hợp'!$A:$S,16,0),
IF(Q154=5475,VLOOKUP($B154,'Tổng hợp'!$A:$S,17,0),
IF(Q154=7300,VLOOKUP($B154,'Tổng hợp'!$A:$S,18,0),
IF(Q154=10950,VLOOKUP($B154,'Tổng hợp'!$A:$S,19,0),
""))))))))))))))))))</f>
        <v>0.01569193819</v>
      </c>
      <c r="T154" s="95">
        <f t="shared" si="15"/>
        <v>0.05131</v>
      </c>
      <c r="U154" s="95">
        <f t="shared" si="28"/>
        <v>0</v>
      </c>
      <c r="V154" s="95">
        <f t="shared" si="16"/>
        <v>0.07024062831</v>
      </c>
      <c r="W154" s="96">
        <f t="shared" si="17"/>
        <v>0</v>
      </c>
      <c r="X154" s="92">
        <f t="shared" si="18"/>
        <v>45812</v>
      </c>
      <c r="Y154" s="93">
        <f t="shared" si="19"/>
        <v>281</v>
      </c>
      <c r="Z154" s="94">
        <f t="shared" si="20"/>
        <v>270</v>
      </c>
      <c r="AA154" s="94">
        <f t="shared" si="21"/>
        <v>365</v>
      </c>
      <c r="AB154" s="95">
        <f>IF(Z154=1,VLOOKUP($B154,'Tổng hợp'!$A:$S,2,0),
IF(Z154=7,VLOOKUP($B154,'Tổng hợp'!$A:$S,3,0),
IF(Z154=14,VLOOKUP($B154,'Tổng hợp'!$A:$T,4,0),
IF(Z154=30,VLOOKUP($B154,'Tổng hợp'!$A:$T,5,0),
IF(Z154=60,VLOOKUP($B154,'Tổng hợp'!$A:$T,6,0),
IF(Z154=90,VLOOKUP($B154,'Tổng hợp'!$A:$T,7,0),
IF(Z154=180,VLOOKUP($B154,'Tổng hợp'!$A:$T,8,0),
IF(Z154=270,VLOOKUP($B154,'Tổng hợp'!$A:$T,9,0),
IF(Z154=365,VLOOKUP($B154,'Tổng hợp'!$A:$S,10,0),
IF(Z154=730,VLOOKUP($B154,'Tổng hợp'!$A:$S,11,0),
IF(Z154=1095,VLOOKUP($B154,'Tổng hợp'!$A:$S,12,0),
IF(Z154=1460,VLOOKUP($B154,'Tổng hợp'!$A:$S,13,0),
IF(Z154=1825,VLOOKUP($B154,'Tổng hợp'!$A:$S,14,0),
IF(Z154=2555,VLOOKUP($B154,'Tổng hợp'!$A:$S,15,0),
IF(Z154=3650,VLOOKUP($B154,'Tổng hợp'!$A:$S,16,0),
IF(Z154=5475,VLOOKUP($B154,'Tổng hợp'!$A:$S,17,0),
IF(Z154=7300,VLOOKUP($B154,'Tổng hợp'!$A:$S,18,0),
IF(Z154=10950,VLOOKUP($B154,'Tổng hợp'!$A:$S,19,0),
""))))))))))))))))))</f>
        <v>0.01817845516</v>
      </c>
      <c r="AC154" s="95">
        <f>IF(AA154=1,VLOOKUP($B154,'Tổng hợp'!$A:$S,2,0),
IF(AA154=7,VLOOKUP($B154,'Tổng hợp'!$A:$S,3,0),
IF(AA154=14,VLOOKUP($B154,'Tổng hợp'!$A:$T,4,0),
IF(AA154=30,VLOOKUP($B154,'Tổng hợp'!$A:$T,5,0),
IF(AA154=60,VLOOKUP($B154,'Tổng hợp'!$A:$T,6,0),
IF(AA154=90,VLOOKUP($B154,'Tổng hợp'!$A:$T,7,0),
IF(AA154=180,VLOOKUP($B154,'Tổng hợp'!$A:$T,8,0),
IF(AA154=270,VLOOKUP($B154,'Tổng hợp'!$A:$T,9,0),
IF(AA154=365,VLOOKUP($B154,'Tổng hợp'!$A:$S,10,0),
IF(AA154=730,VLOOKUP($B154,'Tổng hợp'!$A:$S,11,0),
IF(AA154=1095,VLOOKUP($B154,'Tổng hợp'!$A:$S,12,0),
IF(AA154=1460,VLOOKUP($B154,'Tổng hợp'!$A:$S,13,0),
IF(AA154=1825,VLOOKUP($B154,'Tổng hợp'!$A:$S,14,0),
IF(AA154=2555,VLOOKUP($B154,'Tổng hợp'!$A:$S,15,0),
IF(AA154=3650,VLOOKUP($B154,'Tổng hợp'!$A:$S,16,0),
IF(AA154=5475,VLOOKUP($B154,'Tổng hợp'!$A:$S,17,0),
IF(AA154=7300,VLOOKUP($B154,'Tổng hợp'!$A:$S,18,0),
IF(AA154=10950,VLOOKUP($B154,'Tổng hợp'!$A:$S,19,0),
""))))))))))))))))))</f>
        <v>0.01863</v>
      </c>
      <c r="AD154" s="95">
        <f t="shared" si="22"/>
        <v>0.0695407393</v>
      </c>
      <c r="AE154" s="95">
        <f t="shared" si="23"/>
        <v>-0.001359987989</v>
      </c>
      <c r="AF154" s="95">
        <f t="shared" si="24"/>
        <v>0.07014516683</v>
      </c>
      <c r="AG154" s="96">
        <f t="shared" si="25"/>
        <v>47457314942</v>
      </c>
      <c r="AH154" s="97">
        <f t="shared" si="26"/>
        <v>50903099091</v>
      </c>
      <c r="AI154" s="96">
        <f t="shared" si="27"/>
        <v>-1767591634</v>
      </c>
      <c r="AJ154" s="9"/>
      <c r="AK154" s="12"/>
    </row>
    <row r="155" ht="15.75" customHeight="1">
      <c r="A155" s="90">
        <v>136.0</v>
      </c>
      <c r="B155" s="91">
        <f>HLOOKUP(B154,VBMA!$A:$A,VLOOKUP(B154,VBMA!A:AF,32,0) +1)</f>
        <v>45530</v>
      </c>
      <c r="C155" s="92">
        <f t="shared" si="1"/>
        <v>45812</v>
      </c>
      <c r="D155" s="92">
        <f t="shared" si="2"/>
        <v>45812</v>
      </c>
      <c r="E155" s="93">
        <f t="shared" si="3"/>
        <v>84</v>
      </c>
      <c r="F155" s="94">
        <f t="shared" si="4"/>
        <v>60</v>
      </c>
      <c r="G155" s="94">
        <f t="shared" si="5"/>
        <v>90</v>
      </c>
      <c r="H155" s="95">
        <f>IF(F155=1,VLOOKUP($B155,'Tổng hợp'!$A:$S,2,0),
IF(F155=7,VLOOKUP($B155,'Tổng hợp'!$A:$S,3,0),
IF(F155=14,VLOOKUP($B155,'Tổng hợp'!$A:$T,4,0),
IF(F155=30,VLOOKUP($B155,'Tổng hợp'!$A:$T,5,0),
IF(F155=60,VLOOKUP($B155,'Tổng hợp'!$A:$T,6,0),
IF(F155=90,VLOOKUP($B155,'Tổng hợp'!$A:$T,7,0),
IF(F155=180,VLOOKUP($B155,'Tổng hợp'!$A:$T,8,0),
IF(F155=270,VLOOKUP($B155,'Tổng hợp'!$A:$T,9,0),
IF(F155=365,VLOOKUP($B155,'Tổng hợp'!$A:$S,10,0),
IF(F155=730,VLOOKUP($B155,'Tổng hợp'!$A:$S,11,0),
IF(F155=1095,VLOOKUP($B155,'Tổng hợp'!$A:$S,12,0),
IF(F155=1460,VLOOKUP($B155,'Tổng hợp'!$A:$S,13,0),
IF(F155=1825,VLOOKUP($B155,'Tổng hợp'!$A:$S,14,0),
IF(F155=2555,VLOOKUP($B155,'Tổng hợp'!$A:$S,15,0),
IF(F155=3650,VLOOKUP($B155,'Tổng hợp'!$A:$S,16,0),
IF(F155=5475,VLOOKUP($B155,'Tổng hợp'!$A:$S,17,0),
IF(F155=7300,VLOOKUP($B155,'Tổng hợp'!$A:$S,18,0),
IF(F155=10950,VLOOKUP($B155,'Tổng hợp'!$A:$S,19,0),
""))))))))))))))))))</f>
        <v>0.01645994874</v>
      </c>
      <c r="I155" s="95">
        <f>IF(G155=1,VLOOKUP($B155,'Tổng hợp'!$A:$S,2,0),
IF(G155=7,VLOOKUP($B155,'Tổng hợp'!$A:$S,3,0),
IF(G155=14,VLOOKUP($B155,'Tổng hợp'!$A:$T,4,0),
IF(G155=30,VLOOKUP($B155,'Tổng hợp'!$A:$T,5,0),
IF(G155=60,VLOOKUP($B155,'Tổng hợp'!$A:$T,6,0),
IF(G155=90,VLOOKUP($B155,'Tổng hợp'!$A:$T,7,0),
IF(G155=180,VLOOKUP($B155,'Tổng hợp'!$A:$T,8,0),
IF(G155=270,VLOOKUP($B155,'Tổng hợp'!$A:$T,9,0),
IF(G155=365,VLOOKUP($B155,'Tổng hợp'!$A:$S,10,0),
IF(G155=730,VLOOKUP($B155,'Tổng hợp'!$A:$S,11,0),
IF(G155=1095,VLOOKUP($B155,'Tổng hợp'!$A:$S,12,0),
IF(G155=1460,VLOOKUP($B155,'Tổng hợp'!$A:$S,13,0),
IF(G155=1825,VLOOKUP($B155,'Tổng hợp'!$A:$S,14,0),
IF(G155=2555,VLOOKUP($B155,'Tổng hợp'!$A:$S,15,0),
IF(G155=3650,VLOOKUP($B155,'Tổng hợp'!$A:$S,16,0),
IF(G155=5475,VLOOKUP($B155,'Tổng hợp'!$A:$S,17,0),
IF(G155=7300,VLOOKUP($B155,'Tổng hợp'!$A:$S,18,0),
IF(G155=10950,VLOOKUP($B155,'Tổng hợp'!$A:$S,19,0),
""))))))))))))))))))</f>
        <v>0.01669605456</v>
      </c>
      <c r="J155" s="95">
        <f t="shared" si="6"/>
        <v>0.06795883339</v>
      </c>
      <c r="K155" s="95">
        <f t="shared" si="7"/>
        <v>0.001619241952</v>
      </c>
      <c r="L155" s="95">
        <f t="shared" si="8"/>
        <v>0.07035445701</v>
      </c>
      <c r="M155" s="96">
        <f t="shared" si="9"/>
        <v>3445661786</v>
      </c>
      <c r="N155" s="92" t="b">
        <f t="shared" si="10"/>
        <v>0</v>
      </c>
      <c r="O155" s="93">
        <f t="shared" si="11"/>
        <v>-45728</v>
      </c>
      <c r="P155" s="94">
        <f t="shared" si="12"/>
        <v>0</v>
      </c>
      <c r="Q155" s="94">
        <f t="shared" si="13"/>
        <v>1</v>
      </c>
      <c r="R155" s="95" t="str">
        <f t="shared" si="14"/>
        <v/>
      </c>
      <c r="S155" s="95">
        <f>IF(Q155=1,VLOOKUP($B155,'Tổng hợp'!$A:$S,2,0),
IF(Q155=7,VLOOKUP($B155,'Tổng hợp'!$A:$S,3,0),
IF(Q155=14,VLOOKUP($B155,'Tổng hợp'!$A:$T,4,0),
IF(Q155=30,VLOOKUP($B155,'Tổng hợp'!$A:$T,5,0),
IF(Q155=60,VLOOKUP($B155,'Tổng hợp'!$A:$T,6,0),
IF(Q155=90,VLOOKUP($B155,'Tổng hợp'!$A:$T,7,0),
IF(Q155=180,VLOOKUP($B155,'Tổng hợp'!$A:$T,8,0),
IF(Q155=270,VLOOKUP($B155,'Tổng hợp'!$A:$T,9,0),
IF(Q155=365,VLOOKUP($B155,'Tổng hợp'!$A:$S,10,0),
IF(Q155=730,VLOOKUP($B155,'Tổng hợp'!$A:$S,11,0),
IF(Q155=1095,VLOOKUP($B155,'Tổng hợp'!$A:$S,12,0),
IF(Q155=1460,VLOOKUP($B155,'Tổng hợp'!$A:$S,13,0),
IF(Q155=1825,VLOOKUP($B155,'Tổng hợp'!$A:$S,14,0),
IF(Q155=2555,VLOOKUP($B155,'Tổng hợp'!$A:$S,15,0),
IF(Q155=3650,VLOOKUP($B155,'Tổng hợp'!$A:$S,16,0),
IF(Q155=5475,VLOOKUP($B155,'Tổng hợp'!$A:$S,17,0),
IF(Q155=7300,VLOOKUP($B155,'Tổng hợp'!$A:$S,18,0),
IF(Q155=10950,VLOOKUP($B155,'Tổng hợp'!$A:$S,19,0),
""))))))))))))))))))</f>
        <v>0.01527941963</v>
      </c>
      <c r="T155" s="95">
        <f t="shared" si="15"/>
        <v>0.05131</v>
      </c>
      <c r="U155" s="95">
        <f t="shared" si="28"/>
        <v>0</v>
      </c>
      <c r="V155" s="95">
        <f t="shared" si="16"/>
        <v>0.07024062831</v>
      </c>
      <c r="W155" s="96">
        <f t="shared" si="17"/>
        <v>0</v>
      </c>
      <c r="X155" s="92">
        <f t="shared" si="18"/>
        <v>45812</v>
      </c>
      <c r="Y155" s="93">
        <f t="shared" si="19"/>
        <v>282</v>
      </c>
      <c r="Z155" s="94">
        <f t="shared" si="20"/>
        <v>270</v>
      </c>
      <c r="AA155" s="94">
        <f t="shared" si="21"/>
        <v>365</v>
      </c>
      <c r="AB155" s="95">
        <f>IF(Z155=1,VLOOKUP($B155,'Tổng hợp'!$A:$S,2,0),
IF(Z155=7,VLOOKUP($B155,'Tổng hợp'!$A:$S,3,0),
IF(Z155=14,VLOOKUP($B155,'Tổng hợp'!$A:$T,4,0),
IF(Z155=30,VLOOKUP($B155,'Tổng hợp'!$A:$T,5,0),
IF(Z155=60,VLOOKUP($B155,'Tổng hợp'!$A:$T,6,0),
IF(Z155=90,VLOOKUP($B155,'Tổng hợp'!$A:$T,7,0),
IF(Z155=180,VLOOKUP($B155,'Tổng hợp'!$A:$T,8,0),
IF(Z155=270,VLOOKUP($B155,'Tổng hợp'!$A:$T,9,0),
IF(Z155=365,VLOOKUP($B155,'Tổng hợp'!$A:$S,10,0),
IF(Z155=730,VLOOKUP($B155,'Tổng hợp'!$A:$S,11,0),
IF(Z155=1095,VLOOKUP($B155,'Tổng hợp'!$A:$S,12,0),
IF(Z155=1460,VLOOKUP($B155,'Tổng hợp'!$A:$S,13,0),
IF(Z155=1825,VLOOKUP($B155,'Tổng hợp'!$A:$S,14,0),
IF(Z155=2555,VLOOKUP($B155,'Tổng hợp'!$A:$S,15,0),
IF(Z155=3650,VLOOKUP($B155,'Tổng hợp'!$A:$S,16,0),
IF(Z155=5475,VLOOKUP($B155,'Tổng hợp'!$A:$S,17,0),
IF(Z155=7300,VLOOKUP($B155,'Tổng hợp'!$A:$S,18,0),
IF(Z155=10950,VLOOKUP($B155,'Tổng hợp'!$A:$S,19,0),
""))))))))))))))))))</f>
        <v>0.01828133651</v>
      </c>
      <c r="AC155" s="95">
        <f>IF(AA155=1,VLOOKUP($B155,'Tổng hợp'!$A:$S,2,0),
IF(AA155=7,VLOOKUP($B155,'Tổng hợp'!$A:$S,3,0),
IF(AA155=14,VLOOKUP($B155,'Tổng hợp'!$A:$T,4,0),
IF(AA155=30,VLOOKUP($B155,'Tổng hợp'!$A:$T,5,0),
IF(AA155=60,VLOOKUP($B155,'Tổng hợp'!$A:$T,6,0),
IF(AA155=90,VLOOKUP($B155,'Tổng hợp'!$A:$T,7,0),
IF(AA155=180,VLOOKUP($B155,'Tổng hợp'!$A:$T,8,0),
IF(AA155=270,VLOOKUP($B155,'Tổng hợp'!$A:$T,9,0),
IF(AA155=365,VLOOKUP($B155,'Tổng hợp'!$A:$S,10,0),
IF(AA155=730,VLOOKUP($B155,'Tổng hợp'!$A:$S,11,0),
IF(AA155=1095,VLOOKUP($B155,'Tổng hợp'!$A:$S,12,0),
IF(AA155=1460,VLOOKUP($B155,'Tổng hợp'!$A:$S,13,0),
IF(AA155=1825,VLOOKUP($B155,'Tổng hợp'!$A:$S,14,0),
IF(AA155=2555,VLOOKUP($B155,'Tổng hợp'!$A:$S,15,0),
IF(AA155=3650,VLOOKUP($B155,'Tổng hợp'!$A:$S,16,0),
IF(AA155=5475,VLOOKUP($B155,'Tổng hợp'!$A:$S,17,0),
IF(AA155=7300,VLOOKUP($B155,'Tổng hợp'!$A:$S,18,0),
IF(AA155=10950,VLOOKUP($B155,'Tổng hợp'!$A:$S,19,0),
""))))))))))))))))))</f>
        <v>0.01863</v>
      </c>
      <c r="AD155" s="95">
        <f t="shared" si="22"/>
        <v>0.06963537821</v>
      </c>
      <c r="AE155" s="95">
        <f t="shared" si="23"/>
        <v>0.0006847836829</v>
      </c>
      <c r="AF155" s="95">
        <f t="shared" si="24"/>
        <v>0.07028874442</v>
      </c>
      <c r="AG155" s="96">
        <f t="shared" si="25"/>
        <v>47443583340</v>
      </c>
      <c r="AH155" s="97">
        <f t="shared" si="26"/>
        <v>50889245126</v>
      </c>
      <c r="AI155" s="96">
        <f t="shared" si="27"/>
        <v>-1781445599</v>
      </c>
      <c r="AJ155" s="9"/>
      <c r="AK155" s="12"/>
    </row>
    <row r="156" ht="15.75" customHeight="1">
      <c r="A156" s="90">
        <v>137.0</v>
      </c>
      <c r="B156" s="91">
        <f>HLOOKUP(B155,VBMA!$A:$A,VLOOKUP(B155,VBMA!A:AF,32,0) +1)</f>
        <v>45527</v>
      </c>
      <c r="C156" s="92">
        <f t="shared" si="1"/>
        <v>45812</v>
      </c>
      <c r="D156" s="92">
        <f t="shared" si="2"/>
        <v>45812</v>
      </c>
      <c r="E156" s="93">
        <f t="shared" si="3"/>
        <v>84</v>
      </c>
      <c r="F156" s="94">
        <f t="shared" si="4"/>
        <v>60</v>
      </c>
      <c r="G156" s="94">
        <f t="shared" si="5"/>
        <v>90</v>
      </c>
      <c r="H156" s="95">
        <f>IF(F156=1,VLOOKUP($B156,'Tổng hợp'!$A:$S,2,0),
IF(F156=7,VLOOKUP($B156,'Tổng hợp'!$A:$S,3,0),
IF(F156=14,VLOOKUP($B156,'Tổng hợp'!$A:$T,4,0),
IF(F156=30,VLOOKUP($B156,'Tổng hợp'!$A:$T,5,0),
IF(F156=60,VLOOKUP($B156,'Tổng hợp'!$A:$T,6,0),
IF(F156=90,VLOOKUP($B156,'Tổng hợp'!$A:$T,7,0),
IF(F156=180,VLOOKUP($B156,'Tổng hợp'!$A:$T,8,0),
IF(F156=270,VLOOKUP($B156,'Tổng hợp'!$A:$T,9,0),
IF(F156=365,VLOOKUP($B156,'Tổng hợp'!$A:$S,10,0),
IF(F156=730,VLOOKUP($B156,'Tổng hợp'!$A:$S,11,0),
IF(F156=1095,VLOOKUP($B156,'Tổng hợp'!$A:$S,12,0),
IF(F156=1460,VLOOKUP($B156,'Tổng hợp'!$A:$S,13,0),
IF(F156=1825,VLOOKUP($B156,'Tổng hợp'!$A:$S,14,0),
IF(F156=2555,VLOOKUP($B156,'Tổng hợp'!$A:$S,15,0),
IF(F156=3650,VLOOKUP($B156,'Tổng hợp'!$A:$S,16,0),
IF(F156=5475,VLOOKUP($B156,'Tổng hợp'!$A:$S,17,0),
IF(F156=7300,VLOOKUP($B156,'Tổng hợp'!$A:$S,18,0),
IF(F156=10950,VLOOKUP($B156,'Tổng hợp'!$A:$S,19,0),
""))))))))))))))))))</f>
        <v>0.01632303881</v>
      </c>
      <c r="I156" s="95">
        <f>IF(G156=1,VLOOKUP($B156,'Tổng hợp'!$A:$S,2,0),
IF(G156=7,VLOOKUP($B156,'Tổng hợp'!$A:$S,3,0),
IF(G156=14,VLOOKUP($B156,'Tổng hợp'!$A:$T,4,0),
IF(G156=30,VLOOKUP($B156,'Tổng hợp'!$A:$T,5,0),
IF(G156=60,VLOOKUP($B156,'Tổng hợp'!$A:$T,6,0),
IF(G156=90,VLOOKUP($B156,'Tổng hợp'!$A:$T,7,0),
IF(G156=180,VLOOKUP($B156,'Tổng hợp'!$A:$T,8,0),
IF(G156=270,VLOOKUP($B156,'Tổng hợp'!$A:$T,9,0),
IF(G156=365,VLOOKUP($B156,'Tổng hợp'!$A:$S,10,0),
IF(G156=730,VLOOKUP($B156,'Tổng hợp'!$A:$S,11,0),
IF(G156=1095,VLOOKUP($B156,'Tổng hợp'!$A:$S,12,0),
IF(G156=1460,VLOOKUP($B156,'Tổng hợp'!$A:$S,13,0),
IF(G156=1825,VLOOKUP($B156,'Tổng hợp'!$A:$S,14,0),
IF(G156=2555,VLOOKUP($B156,'Tổng hợp'!$A:$S,15,0),
IF(G156=3650,VLOOKUP($B156,'Tổng hợp'!$A:$S,16,0),
IF(G156=5475,VLOOKUP($B156,'Tổng hợp'!$A:$S,17,0),
IF(G156=7300,VLOOKUP($B156,'Tổng hợp'!$A:$S,18,0),
IF(G156=10950,VLOOKUP($B156,'Tổng hợp'!$A:$S,19,0),
""))))))))))))))))))</f>
        <v>0.0165928411</v>
      </c>
      <c r="J156" s="95">
        <f t="shared" si="6"/>
        <v>0.06784888064</v>
      </c>
      <c r="K156" s="95">
        <f t="shared" si="7"/>
        <v>0.0001576248159</v>
      </c>
      <c r="L156" s="95">
        <f t="shared" si="8"/>
        <v>0.07025170085</v>
      </c>
      <c r="M156" s="96">
        <f t="shared" si="9"/>
        <v>3445737918</v>
      </c>
      <c r="N156" s="92" t="b">
        <f t="shared" si="10"/>
        <v>0</v>
      </c>
      <c r="O156" s="93">
        <f t="shared" si="11"/>
        <v>-45728</v>
      </c>
      <c r="P156" s="94">
        <f t="shared" si="12"/>
        <v>0</v>
      </c>
      <c r="Q156" s="94">
        <f t="shared" si="13"/>
        <v>1</v>
      </c>
      <c r="R156" s="95" t="str">
        <f t="shared" si="14"/>
        <v/>
      </c>
      <c r="S156" s="95">
        <f>IF(Q156=1,VLOOKUP($B156,'Tổng hợp'!$A:$S,2,0),
IF(Q156=7,VLOOKUP($B156,'Tổng hợp'!$A:$S,3,0),
IF(Q156=14,VLOOKUP($B156,'Tổng hợp'!$A:$T,4,0),
IF(Q156=30,VLOOKUP($B156,'Tổng hợp'!$A:$T,5,0),
IF(Q156=60,VLOOKUP($B156,'Tổng hợp'!$A:$T,6,0),
IF(Q156=90,VLOOKUP($B156,'Tổng hợp'!$A:$T,7,0),
IF(Q156=180,VLOOKUP($B156,'Tổng hợp'!$A:$T,8,0),
IF(Q156=270,VLOOKUP($B156,'Tổng hợp'!$A:$T,9,0),
IF(Q156=365,VLOOKUP($B156,'Tổng hợp'!$A:$S,10,0),
IF(Q156=730,VLOOKUP($B156,'Tổng hợp'!$A:$S,11,0),
IF(Q156=1095,VLOOKUP($B156,'Tổng hợp'!$A:$S,12,0),
IF(Q156=1460,VLOOKUP($B156,'Tổng hợp'!$A:$S,13,0),
IF(Q156=1825,VLOOKUP($B156,'Tổng hợp'!$A:$S,14,0),
IF(Q156=2555,VLOOKUP($B156,'Tổng hợp'!$A:$S,15,0),
IF(Q156=3650,VLOOKUP($B156,'Tổng hợp'!$A:$S,16,0),
IF(Q156=5475,VLOOKUP($B156,'Tổng hợp'!$A:$S,17,0),
IF(Q156=7300,VLOOKUP($B156,'Tổng hợp'!$A:$S,18,0),
IF(Q156=10950,VLOOKUP($B156,'Tổng hợp'!$A:$S,19,0),
""))))))))))))))))))</f>
        <v>0.01504147791</v>
      </c>
      <c r="T156" s="95">
        <f t="shared" si="15"/>
        <v>0.05131</v>
      </c>
      <c r="U156" s="95">
        <f t="shared" si="28"/>
        <v>0</v>
      </c>
      <c r="V156" s="95">
        <f t="shared" si="16"/>
        <v>0.07024062831</v>
      </c>
      <c r="W156" s="96">
        <f t="shared" si="17"/>
        <v>0</v>
      </c>
      <c r="X156" s="92">
        <f t="shared" si="18"/>
        <v>45812</v>
      </c>
      <c r="Y156" s="93">
        <f t="shared" si="19"/>
        <v>285</v>
      </c>
      <c r="Z156" s="94">
        <f t="shared" si="20"/>
        <v>270</v>
      </c>
      <c r="AA156" s="94">
        <f t="shared" si="21"/>
        <v>365</v>
      </c>
      <c r="AB156" s="95">
        <f>IF(Z156=1,VLOOKUP($B156,'Tổng hợp'!$A:$S,2,0),
IF(Z156=7,VLOOKUP($B156,'Tổng hợp'!$A:$S,3,0),
IF(Z156=14,VLOOKUP($B156,'Tổng hợp'!$A:$T,4,0),
IF(Z156=30,VLOOKUP($B156,'Tổng hợp'!$A:$T,5,0),
IF(Z156=60,VLOOKUP($B156,'Tổng hợp'!$A:$T,6,0),
IF(Z156=90,VLOOKUP($B156,'Tổng hợp'!$A:$T,7,0),
IF(Z156=180,VLOOKUP($B156,'Tổng hợp'!$A:$T,8,0),
IF(Z156=270,VLOOKUP($B156,'Tổng hợp'!$A:$T,9,0),
IF(Z156=365,VLOOKUP($B156,'Tổng hợp'!$A:$S,10,0),
IF(Z156=730,VLOOKUP($B156,'Tổng hợp'!$A:$S,11,0),
IF(Z156=1095,VLOOKUP($B156,'Tổng hợp'!$A:$S,12,0),
IF(Z156=1460,VLOOKUP($B156,'Tổng hợp'!$A:$S,13,0),
IF(Z156=1825,VLOOKUP($B156,'Tổng hợp'!$A:$S,14,0),
IF(Z156=2555,VLOOKUP($B156,'Tổng hợp'!$A:$S,15,0),
IF(Z156=3650,VLOOKUP($B156,'Tổng hợp'!$A:$S,16,0),
IF(Z156=5475,VLOOKUP($B156,'Tổng hợp'!$A:$S,17,0),
IF(Z156=7300,VLOOKUP($B156,'Tổng hợp'!$A:$S,18,0),
IF(Z156=10950,VLOOKUP($B156,'Tổng hợp'!$A:$S,19,0),
""))))))))))))))))))</f>
        <v>0.01821165487</v>
      </c>
      <c r="AC156" s="95">
        <f>IF(AA156=1,VLOOKUP($B156,'Tổng hợp'!$A:$S,2,0),
IF(AA156=7,VLOOKUP($B156,'Tổng hợp'!$A:$S,3,0),
IF(AA156=14,VLOOKUP($B156,'Tổng hợp'!$A:$T,4,0),
IF(AA156=30,VLOOKUP($B156,'Tổng hợp'!$A:$T,5,0),
IF(AA156=60,VLOOKUP($B156,'Tổng hợp'!$A:$T,6,0),
IF(AA156=90,VLOOKUP($B156,'Tổng hợp'!$A:$T,7,0),
IF(AA156=180,VLOOKUP($B156,'Tổng hợp'!$A:$T,8,0),
IF(AA156=270,VLOOKUP($B156,'Tổng hợp'!$A:$T,9,0),
IF(AA156=365,VLOOKUP($B156,'Tổng hợp'!$A:$S,10,0),
IF(AA156=730,VLOOKUP($B156,'Tổng hợp'!$A:$S,11,0),
IF(AA156=1095,VLOOKUP($B156,'Tổng hợp'!$A:$S,12,0),
IF(AA156=1460,VLOOKUP($B156,'Tổng hợp'!$A:$S,13,0),
IF(AA156=1825,VLOOKUP($B156,'Tổng hợp'!$A:$S,14,0),
IF(AA156=2555,VLOOKUP($B156,'Tổng hợp'!$A:$S,15,0),
IF(AA156=3650,VLOOKUP($B156,'Tổng hợp'!$A:$S,16,0),
IF(AA156=5475,VLOOKUP($B156,'Tổng hợp'!$A:$S,17,0),
IF(AA156=7300,VLOOKUP($B156,'Tổng hợp'!$A:$S,18,0),
IF(AA156=10950,VLOOKUP($B156,'Tổng hợp'!$A:$S,19,0),
""))))))))))))))))))</f>
        <v>0.01863</v>
      </c>
      <c r="AD156" s="95">
        <f t="shared" si="22"/>
        <v>0.06958770936</v>
      </c>
      <c r="AE156" s="95">
        <f t="shared" si="23"/>
        <v>0.0003432663757</v>
      </c>
      <c r="AF156" s="95">
        <f t="shared" si="24"/>
        <v>0.07026474369</v>
      </c>
      <c r="AG156" s="96">
        <f t="shared" si="25"/>
        <v>47417932483</v>
      </c>
      <c r="AH156" s="97">
        <f t="shared" si="26"/>
        <v>50863670401</v>
      </c>
      <c r="AI156" s="96">
        <f t="shared" si="27"/>
        <v>-1807020324</v>
      </c>
      <c r="AJ156" s="9"/>
      <c r="AK156" s="12"/>
    </row>
    <row r="157" ht="15.75" customHeight="1">
      <c r="A157" s="90">
        <v>138.0</v>
      </c>
      <c r="B157" s="91">
        <f>HLOOKUP(B156,VBMA!$A:$A,VLOOKUP(B156,VBMA!A:AF,32,0) +1)</f>
        <v>45526</v>
      </c>
      <c r="C157" s="92">
        <f t="shared" si="1"/>
        <v>45812</v>
      </c>
      <c r="D157" s="92">
        <f t="shared" si="2"/>
        <v>45812</v>
      </c>
      <c r="E157" s="93">
        <f t="shared" si="3"/>
        <v>84</v>
      </c>
      <c r="F157" s="94">
        <f t="shared" si="4"/>
        <v>60</v>
      </c>
      <c r="G157" s="94">
        <f t="shared" si="5"/>
        <v>90</v>
      </c>
      <c r="H157" s="95">
        <f>IF(F157=1,VLOOKUP($B157,'Tổng hợp'!$A:$S,2,0),
IF(F157=7,VLOOKUP($B157,'Tổng hợp'!$A:$S,3,0),
IF(F157=14,VLOOKUP($B157,'Tổng hợp'!$A:$T,4,0),
IF(F157=30,VLOOKUP($B157,'Tổng hợp'!$A:$T,5,0),
IF(F157=60,VLOOKUP($B157,'Tổng hợp'!$A:$T,6,0),
IF(F157=90,VLOOKUP($B157,'Tổng hợp'!$A:$T,7,0),
IF(F157=180,VLOOKUP($B157,'Tổng hợp'!$A:$T,8,0),
IF(F157=270,VLOOKUP($B157,'Tổng hợp'!$A:$T,9,0),
IF(F157=365,VLOOKUP($B157,'Tổng hợp'!$A:$S,10,0),
IF(F157=730,VLOOKUP($B157,'Tổng hợp'!$A:$S,11,0),
IF(F157=1095,VLOOKUP($B157,'Tổng hợp'!$A:$S,12,0),
IF(F157=1460,VLOOKUP($B157,'Tổng hợp'!$A:$S,13,0),
IF(F157=1825,VLOOKUP($B157,'Tổng hợp'!$A:$S,14,0),
IF(F157=2555,VLOOKUP($B157,'Tổng hợp'!$A:$S,15,0),
IF(F157=3650,VLOOKUP($B157,'Tổng hợp'!$A:$S,16,0),
IF(F157=5475,VLOOKUP($B157,'Tổng hợp'!$A:$S,17,0),
IF(F157=7300,VLOOKUP($B157,'Tổng hợp'!$A:$S,18,0),
IF(F157=10950,VLOOKUP($B157,'Tổng hợp'!$A:$S,19,0),
""))))))))))))))))))</f>
        <v>0.01625888846</v>
      </c>
      <c r="I157" s="95">
        <f>IF(G157=1,VLOOKUP($B157,'Tổng hợp'!$A:$S,2,0),
IF(G157=7,VLOOKUP($B157,'Tổng hợp'!$A:$S,3,0),
IF(G157=14,VLOOKUP($B157,'Tổng hợp'!$A:$T,4,0),
IF(G157=30,VLOOKUP($B157,'Tổng hợp'!$A:$T,5,0),
IF(G157=60,VLOOKUP($B157,'Tổng hợp'!$A:$T,6,0),
IF(G157=90,VLOOKUP($B157,'Tổng hợp'!$A:$T,7,0),
IF(G157=180,VLOOKUP($B157,'Tổng hợp'!$A:$T,8,0),
IF(G157=270,VLOOKUP($B157,'Tổng hợp'!$A:$T,9,0),
IF(G157=365,VLOOKUP($B157,'Tổng hợp'!$A:$S,10,0),
IF(G157=730,VLOOKUP($B157,'Tổng hợp'!$A:$S,11,0),
IF(G157=1095,VLOOKUP($B157,'Tổng hợp'!$A:$S,12,0),
IF(G157=1460,VLOOKUP($B157,'Tổng hợp'!$A:$S,13,0),
IF(G157=1825,VLOOKUP($B157,'Tổng hợp'!$A:$S,14,0),
IF(G157=2555,VLOOKUP($B157,'Tổng hợp'!$A:$S,15,0),
IF(G157=3650,VLOOKUP($B157,'Tổng hợp'!$A:$S,16,0),
IF(G157=5475,VLOOKUP($B157,'Tổng hợp'!$A:$S,17,0),
IF(G157=7300,VLOOKUP($B157,'Tổng hợp'!$A:$S,18,0),
IF(G157=10950,VLOOKUP($B157,'Tổng hợp'!$A:$S,19,0),
""))))))))))))))))))</f>
        <v>0.01659551141</v>
      </c>
      <c r="J157" s="95">
        <f t="shared" si="6"/>
        <v>0.06783818682</v>
      </c>
      <c r="K157" s="95">
        <f t="shared" si="7"/>
        <v>-0.004902156627</v>
      </c>
      <c r="L157" s="95">
        <f t="shared" si="8"/>
        <v>0.06989714035</v>
      </c>
      <c r="M157" s="96">
        <f t="shared" si="9"/>
        <v>3446000679</v>
      </c>
      <c r="N157" s="92" t="b">
        <f t="shared" si="10"/>
        <v>0</v>
      </c>
      <c r="O157" s="93">
        <f t="shared" si="11"/>
        <v>-45728</v>
      </c>
      <c r="P157" s="94">
        <f t="shared" si="12"/>
        <v>0</v>
      </c>
      <c r="Q157" s="94">
        <f t="shared" si="13"/>
        <v>1</v>
      </c>
      <c r="R157" s="95" t="str">
        <f t="shared" si="14"/>
        <v/>
      </c>
      <c r="S157" s="95">
        <f>IF(Q157=1,VLOOKUP($B157,'Tổng hợp'!$A:$S,2,0),
IF(Q157=7,VLOOKUP($B157,'Tổng hợp'!$A:$S,3,0),
IF(Q157=14,VLOOKUP($B157,'Tổng hợp'!$A:$T,4,0),
IF(Q157=30,VLOOKUP($B157,'Tổng hợp'!$A:$T,5,0),
IF(Q157=60,VLOOKUP($B157,'Tổng hợp'!$A:$T,6,0),
IF(Q157=90,VLOOKUP($B157,'Tổng hợp'!$A:$T,7,0),
IF(Q157=180,VLOOKUP($B157,'Tổng hợp'!$A:$T,8,0),
IF(Q157=270,VLOOKUP($B157,'Tổng hợp'!$A:$T,9,0),
IF(Q157=365,VLOOKUP($B157,'Tổng hợp'!$A:$S,10,0),
IF(Q157=730,VLOOKUP($B157,'Tổng hợp'!$A:$S,11,0),
IF(Q157=1095,VLOOKUP($B157,'Tổng hợp'!$A:$S,12,0),
IF(Q157=1460,VLOOKUP($B157,'Tổng hợp'!$A:$S,13,0),
IF(Q157=1825,VLOOKUP($B157,'Tổng hợp'!$A:$S,14,0),
IF(Q157=2555,VLOOKUP($B157,'Tổng hợp'!$A:$S,15,0),
IF(Q157=3650,VLOOKUP($B157,'Tổng hợp'!$A:$S,16,0),
IF(Q157=5475,VLOOKUP($B157,'Tổng hợp'!$A:$S,17,0),
IF(Q157=7300,VLOOKUP($B157,'Tổng hợp'!$A:$S,18,0),
IF(Q157=10950,VLOOKUP($B157,'Tổng hợp'!$A:$S,19,0),
""))))))))))))))))))</f>
        <v>0.01471042289</v>
      </c>
      <c r="T157" s="95">
        <f t="shared" si="15"/>
        <v>0.05131</v>
      </c>
      <c r="U157" s="95">
        <f t="shared" si="28"/>
        <v>0</v>
      </c>
      <c r="V157" s="95">
        <f t="shared" si="16"/>
        <v>0.07024062831</v>
      </c>
      <c r="W157" s="96">
        <f t="shared" si="17"/>
        <v>0</v>
      </c>
      <c r="X157" s="92">
        <f t="shared" si="18"/>
        <v>45812</v>
      </c>
      <c r="Y157" s="93">
        <f t="shared" si="19"/>
        <v>286</v>
      </c>
      <c r="Z157" s="94">
        <f t="shared" si="20"/>
        <v>270</v>
      </c>
      <c r="AA157" s="94">
        <f t="shared" si="21"/>
        <v>365</v>
      </c>
      <c r="AB157" s="95">
        <f>IF(Z157=1,VLOOKUP($B157,'Tổng hợp'!$A:$S,2,0),
IF(Z157=7,VLOOKUP($B157,'Tổng hợp'!$A:$S,3,0),
IF(Z157=14,VLOOKUP($B157,'Tổng hợp'!$A:$T,4,0),
IF(Z157=30,VLOOKUP($B157,'Tổng hợp'!$A:$T,5,0),
IF(Z157=60,VLOOKUP($B157,'Tổng hợp'!$A:$T,6,0),
IF(Z157=90,VLOOKUP($B157,'Tổng hợp'!$A:$T,7,0),
IF(Z157=180,VLOOKUP($B157,'Tổng hợp'!$A:$T,8,0),
IF(Z157=270,VLOOKUP($B157,'Tổng hợp'!$A:$T,9,0),
IF(Z157=365,VLOOKUP($B157,'Tổng hợp'!$A:$S,10,0),
IF(Z157=730,VLOOKUP($B157,'Tổng hợp'!$A:$S,11,0),
IF(Z157=1095,VLOOKUP($B157,'Tổng hợp'!$A:$S,12,0),
IF(Z157=1460,VLOOKUP($B157,'Tổng hợp'!$A:$S,13,0),
IF(Z157=1825,VLOOKUP($B157,'Tổng hợp'!$A:$S,14,0),
IF(Z157=2555,VLOOKUP($B157,'Tổng hợp'!$A:$S,15,0),
IF(Z157=3650,VLOOKUP($B157,'Tổng hợp'!$A:$S,16,0),
IF(Z157=5475,VLOOKUP($B157,'Tổng hợp'!$A:$S,17,0),
IF(Z157=7300,VLOOKUP($B157,'Tổng hợp'!$A:$S,18,0),
IF(Z157=10950,VLOOKUP($B157,'Tổng hợp'!$A:$S,19,0),
""))))))))))))))))))</f>
        <v>0.01817763927</v>
      </c>
      <c r="AC157" s="95">
        <f>IF(AA157=1,VLOOKUP($B157,'Tổng hợp'!$A:$S,2,0),
IF(AA157=7,VLOOKUP($B157,'Tổng hợp'!$A:$S,3,0),
IF(AA157=14,VLOOKUP($B157,'Tổng hợp'!$A:$T,4,0),
IF(AA157=30,VLOOKUP($B157,'Tổng hợp'!$A:$T,5,0),
IF(AA157=60,VLOOKUP($B157,'Tổng hợp'!$A:$T,6,0),
IF(AA157=90,VLOOKUP($B157,'Tổng hợp'!$A:$T,7,0),
IF(AA157=180,VLOOKUP($B157,'Tổng hợp'!$A:$T,8,0),
IF(AA157=270,VLOOKUP($B157,'Tổng hợp'!$A:$T,9,0),
IF(AA157=365,VLOOKUP($B157,'Tổng hợp'!$A:$S,10,0),
IF(AA157=730,VLOOKUP($B157,'Tổng hợp'!$A:$S,11,0),
IF(AA157=1095,VLOOKUP($B157,'Tổng hợp'!$A:$S,12,0),
IF(AA157=1460,VLOOKUP($B157,'Tổng hợp'!$A:$S,13,0),
IF(AA157=1825,VLOOKUP($B157,'Tổng hợp'!$A:$S,14,0),
IF(AA157=2555,VLOOKUP($B157,'Tổng hợp'!$A:$S,15,0),
IF(AA157=3650,VLOOKUP($B157,'Tổng hợp'!$A:$S,16,0),
IF(AA157=5475,VLOOKUP($B157,'Tổng hợp'!$A:$S,17,0),
IF(AA157=7300,VLOOKUP($B157,'Tổng hợp'!$A:$S,18,0),
IF(AA157=10950,VLOOKUP($B157,'Tổng hợp'!$A:$S,19,0),
""))))))))))))))))))</f>
        <v>0.01863</v>
      </c>
      <c r="AD157" s="95">
        <f t="shared" si="22"/>
        <v>0.06956382634</v>
      </c>
      <c r="AE157" s="95">
        <f t="shared" si="23"/>
        <v>-0.004353071307</v>
      </c>
      <c r="AF157" s="95">
        <f t="shared" si="24"/>
        <v>0.06993553038</v>
      </c>
      <c r="AG157" s="96">
        <f t="shared" si="25"/>
        <v>47420541328</v>
      </c>
      <c r="AH157" s="97">
        <f t="shared" si="26"/>
        <v>50866542007</v>
      </c>
      <c r="AI157" s="96">
        <f t="shared" si="27"/>
        <v>-1804148718</v>
      </c>
      <c r="AJ157" s="9"/>
      <c r="AK157" s="12"/>
    </row>
    <row r="158" ht="15.75" customHeight="1">
      <c r="A158" s="90">
        <v>139.0</v>
      </c>
      <c r="B158" s="91">
        <f>HLOOKUP(B157,VBMA!$A:$A,VLOOKUP(B157,VBMA!A:AF,32,0) +1)</f>
        <v>45525</v>
      </c>
      <c r="C158" s="92">
        <f t="shared" si="1"/>
        <v>45812</v>
      </c>
      <c r="D158" s="92">
        <f t="shared" si="2"/>
        <v>45812</v>
      </c>
      <c r="E158" s="93">
        <f t="shared" si="3"/>
        <v>84</v>
      </c>
      <c r="F158" s="94">
        <f t="shared" si="4"/>
        <v>60</v>
      </c>
      <c r="G158" s="94">
        <f t="shared" si="5"/>
        <v>90</v>
      </c>
      <c r="H158" s="95">
        <f>IF(F158=1,VLOOKUP($B158,'Tổng hợp'!$A:$S,2,0),
IF(F158=7,VLOOKUP($B158,'Tổng hợp'!$A:$S,3,0),
IF(F158=14,VLOOKUP($B158,'Tổng hợp'!$A:$T,4,0),
IF(F158=30,VLOOKUP($B158,'Tổng hợp'!$A:$T,5,0),
IF(F158=60,VLOOKUP($B158,'Tổng hợp'!$A:$T,6,0),
IF(F158=90,VLOOKUP($B158,'Tổng hợp'!$A:$T,7,0),
IF(F158=180,VLOOKUP($B158,'Tổng hợp'!$A:$T,8,0),
IF(F158=270,VLOOKUP($B158,'Tổng hợp'!$A:$T,9,0),
IF(F158=365,VLOOKUP($B158,'Tổng hợp'!$A:$S,10,0),
IF(F158=730,VLOOKUP($B158,'Tổng hợp'!$A:$S,11,0),
IF(F158=1095,VLOOKUP($B158,'Tổng hợp'!$A:$S,12,0),
IF(F158=1460,VLOOKUP($B158,'Tổng hợp'!$A:$S,13,0),
IF(F158=1825,VLOOKUP($B158,'Tổng hợp'!$A:$S,14,0),
IF(F158=2555,VLOOKUP($B158,'Tổng hợp'!$A:$S,15,0),
IF(F158=3650,VLOOKUP($B158,'Tổng hợp'!$A:$S,16,0),
IF(F158=5475,VLOOKUP($B158,'Tổng hợp'!$A:$S,17,0),
IF(F158=7300,VLOOKUP($B158,'Tổng hợp'!$A:$S,18,0),
IF(F158=10950,VLOOKUP($B158,'Tổng hợp'!$A:$S,19,0),
""))))))))))))))))))</f>
        <v>0.01658738503</v>
      </c>
      <c r="I158" s="95">
        <f>IF(G158=1,VLOOKUP($B158,'Tổng hợp'!$A:$S,2,0),
IF(G158=7,VLOOKUP($B158,'Tổng hợp'!$A:$S,3,0),
IF(G158=14,VLOOKUP($B158,'Tổng hợp'!$A:$T,4,0),
IF(G158=30,VLOOKUP($B158,'Tổng hợp'!$A:$T,5,0),
IF(G158=60,VLOOKUP($B158,'Tổng hợp'!$A:$T,6,0),
IF(G158=90,VLOOKUP($B158,'Tổng hợp'!$A:$T,7,0),
IF(G158=180,VLOOKUP($B158,'Tổng hợp'!$A:$T,8,0),
IF(G158=270,VLOOKUP($B158,'Tổng hợp'!$A:$T,9,0),
IF(G158=365,VLOOKUP($B158,'Tổng hợp'!$A:$S,10,0),
IF(G158=730,VLOOKUP($B158,'Tổng hợp'!$A:$S,11,0),
IF(G158=1095,VLOOKUP($B158,'Tổng hợp'!$A:$S,12,0),
IF(G158=1460,VLOOKUP($B158,'Tổng hợp'!$A:$S,13,0),
IF(G158=1825,VLOOKUP($B158,'Tổng hợp'!$A:$S,14,0),
IF(G158=2555,VLOOKUP($B158,'Tổng hợp'!$A:$S,15,0),
IF(G158=3650,VLOOKUP($B158,'Tổng hợp'!$A:$S,16,0),
IF(G158=5475,VLOOKUP($B158,'Tổng hợp'!$A:$S,17,0),
IF(G158=7300,VLOOKUP($B158,'Tổng hợp'!$A:$S,18,0),
IF(G158=10950,VLOOKUP($B158,'Tổng hợp'!$A:$S,19,0),
""))))))))))))))))))</f>
        <v>0.0169300996</v>
      </c>
      <c r="J158" s="95">
        <f t="shared" si="6"/>
        <v>0.06817155668</v>
      </c>
      <c r="K158" s="95">
        <f t="shared" si="7"/>
        <v>-0.001141734493</v>
      </c>
      <c r="L158" s="95">
        <f t="shared" si="8"/>
        <v>0.07016047792</v>
      </c>
      <c r="M158" s="96">
        <f t="shared" si="9"/>
        <v>3445805512</v>
      </c>
      <c r="N158" s="92" t="b">
        <f t="shared" si="10"/>
        <v>0</v>
      </c>
      <c r="O158" s="93">
        <f t="shared" si="11"/>
        <v>-45728</v>
      </c>
      <c r="P158" s="94">
        <f t="shared" si="12"/>
        <v>0</v>
      </c>
      <c r="Q158" s="94">
        <f t="shared" si="13"/>
        <v>1</v>
      </c>
      <c r="R158" s="95" t="str">
        <f t="shared" si="14"/>
        <v/>
      </c>
      <c r="S158" s="95">
        <f>IF(Q158=1,VLOOKUP($B158,'Tổng hợp'!$A:$S,2,0),
IF(Q158=7,VLOOKUP($B158,'Tổng hợp'!$A:$S,3,0),
IF(Q158=14,VLOOKUP($B158,'Tổng hợp'!$A:$T,4,0),
IF(Q158=30,VLOOKUP($B158,'Tổng hợp'!$A:$T,5,0),
IF(Q158=60,VLOOKUP($B158,'Tổng hợp'!$A:$T,6,0),
IF(Q158=90,VLOOKUP($B158,'Tổng hợp'!$A:$T,7,0),
IF(Q158=180,VLOOKUP($B158,'Tổng hợp'!$A:$T,8,0),
IF(Q158=270,VLOOKUP($B158,'Tổng hợp'!$A:$T,9,0),
IF(Q158=365,VLOOKUP($B158,'Tổng hợp'!$A:$S,10,0),
IF(Q158=730,VLOOKUP($B158,'Tổng hợp'!$A:$S,11,0),
IF(Q158=1095,VLOOKUP($B158,'Tổng hợp'!$A:$S,12,0),
IF(Q158=1460,VLOOKUP($B158,'Tổng hợp'!$A:$S,13,0),
IF(Q158=1825,VLOOKUP($B158,'Tổng hợp'!$A:$S,14,0),
IF(Q158=2555,VLOOKUP($B158,'Tổng hợp'!$A:$S,15,0),
IF(Q158=3650,VLOOKUP($B158,'Tổng hợp'!$A:$S,16,0),
IF(Q158=5475,VLOOKUP($B158,'Tổng hợp'!$A:$S,17,0),
IF(Q158=7300,VLOOKUP($B158,'Tổng hợp'!$A:$S,18,0),
IF(Q158=10950,VLOOKUP($B158,'Tổng hợp'!$A:$S,19,0),
""))))))))))))))))))</f>
        <v>0.01514798385</v>
      </c>
      <c r="T158" s="95">
        <f t="shared" si="15"/>
        <v>0.05131</v>
      </c>
      <c r="U158" s="95">
        <f t="shared" si="28"/>
        <v>0</v>
      </c>
      <c r="V158" s="95">
        <f t="shared" si="16"/>
        <v>0.07024062831</v>
      </c>
      <c r="W158" s="96">
        <f t="shared" si="17"/>
        <v>0</v>
      </c>
      <c r="X158" s="92">
        <f t="shared" si="18"/>
        <v>45812</v>
      </c>
      <c r="Y158" s="93">
        <f t="shared" si="19"/>
        <v>287</v>
      </c>
      <c r="Z158" s="94">
        <f t="shared" si="20"/>
        <v>270</v>
      </c>
      <c r="AA158" s="94">
        <f t="shared" si="21"/>
        <v>365</v>
      </c>
      <c r="AB158" s="95">
        <f>IF(Z158=1,VLOOKUP($B158,'Tổng hợp'!$A:$S,2,0),
IF(Z158=7,VLOOKUP($B158,'Tổng hợp'!$A:$S,3,0),
IF(Z158=14,VLOOKUP($B158,'Tổng hợp'!$A:$T,4,0),
IF(Z158=30,VLOOKUP($B158,'Tổng hợp'!$A:$T,5,0),
IF(Z158=60,VLOOKUP($B158,'Tổng hợp'!$A:$T,6,0),
IF(Z158=90,VLOOKUP($B158,'Tổng hợp'!$A:$T,7,0),
IF(Z158=180,VLOOKUP($B158,'Tổng hợp'!$A:$T,8,0),
IF(Z158=270,VLOOKUP($B158,'Tổng hợp'!$A:$T,9,0),
IF(Z158=365,VLOOKUP($B158,'Tổng hợp'!$A:$S,10,0),
IF(Z158=730,VLOOKUP($B158,'Tổng hợp'!$A:$S,11,0),
IF(Z158=1095,VLOOKUP($B158,'Tổng hợp'!$A:$S,12,0),
IF(Z158=1460,VLOOKUP($B158,'Tổng hợp'!$A:$S,13,0),
IF(Z158=1825,VLOOKUP($B158,'Tổng hợp'!$A:$S,14,0),
IF(Z158=2555,VLOOKUP($B158,'Tổng hợp'!$A:$S,15,0),
IF(Z158=3650,VLOOKUP($B158,'Tổng hợp'!$A:$S,16,0),
IF(Z158=5475,VLOOKUP($B158,'Tổng hợp'!$A:$S,17,0),
IF(Z158=7300,VLOOKUP($B158,'Tổng hợp'!$A:$S,18,0),
IF(Z158=10950,VLOOKUP($B158,'Tổng hợp'!$A:$S,19,0),
""))))))))))))))))))</f>
        <v>0.01850658661</v>
      </c>
      <c r="AC158" s="95">
        <f>IF(AA158=1,VLOOKUP($B158,'Tổng hợp'!$A:$S,2,0),
IF(AA158=7,VLOOKUP($B158,'Tổng hợp'!$A:$S,3,0),
IF(AA158=14,VLOOKUP($B158,'Tổng hợp'!$A:$T,4,0),
IF(AA158=30,VLOOKUP($B158,'Tổng hợp'!$A:$T,5,0),
IF(AA158=60,VLOOKUP($B158,'Tổng hợp'!$A:$T,6,0),
IF(AA158=90,VLOOKUP($B158,'Tổng hợp'!$A:$T,7,0),
IF(AA158=180,VLOOKUP($B158,'Tổng hợp'!$A:$T,8,0),
IF(AA158=270,VLOOKUP($B158,'Tổng hợp'!$A:$T,9,0),
IF(AA158=365,VLOOKUP($B158,'Tổng hợp'!$A:$S,10,0),
IF(AA158=730,VLOOKUP($B158,'Tổng hợp'!$A:$S,11,0),
IF(AA158=1095,VLOOKUP($B158,'Tổng hợp'!$A:$S,12,0),
IF(AA158=1460,VLOOKUP($B158,'Tổng hợp'!$A:$S,13,0),
IF(AA158=1825,VLOOKUP($B158,'Tổng hợp'!$A:$S,14,0),
IF(AA158=2555,VLOOKUP($B158,'Tổng hợp'!$A:$S,15,0),
IF(AA158=3650,VLOOKUP($B158,'Tổng hợp'!$A:$S,16,0),
IF(AA158=5475,VLOOKUP($B158,'Tổng hợp'!$A:$S,17,0),
IF(AA158=7300,VLOOKUP($B158,'Tổng hợp'!$A:$S,18,0),
IF(AA158=10950,VLOOKUP($B158,'Tổng hợp'!$A:$S,19,0),
""))))))))))))))))))</f>
        <v>0.01879</v>
      </c>
      <c r="AD158" s="95">
        <f t="shared" si="22"/>
        <v>0.06986730269</v>
      </c>
      <c r="AE158" s="95">
        <f t="shared" si="23"/>
        <v>0.001565540856</v>
      </c>
      <c r="AF158" s="95">
        <f t="shared" si="24"/>
        <v>0.070350679</v>
      </c>
      <c r="AG158" s="96">
        <f t="shared" si="25"/>
        <v>47397299728</v>
      </c>
      <c r="AH158" s="97">
        <f t="shared" si="26"/>
        <v>50843105240</v>
      </c>
      <c r="AI158" s="96">
        <f t="shared" si="27"/>
        <v>-1827585485</v>
      </c>
      <c r="AJ158" s="9"/>
      <c r="AK158" s="12"/>
    </row>
    <row r="159" ht="15.75" customHeight="1">
      <c r="A159" s="90">
        <v>140.0</v>
      </c>
      <c r="B159" s="91">
        <f>HLOOKUP(B158,VBMA!$A:$A,VLOOKUP(B158,VBMA!A:AF,32,0) +1)</f>
        <v>45524</v>
      </c>
      <c r="C159" s="92">
        <f t="shared" si="1"/>
        <v>45812</v>
      </c>
      <c r="D159" s="92">
        <f t="shared" si="2"/>
        <v>45812</v>
      </c>
      <c r="E159" s="93">
        <f t="shared" si="3"/>
        <v>84</v>
      </c>
      <c r="F159" s="94">
        <f t="shared" si="4"/>
        <v>60</v>
      </c>
      <c r="G159" s="94">
        <f t="shared" si="5"/>
        <v>90</v>
      </c>
      <c r="H159" s="95">
        <f>IF(F159=1,VLOOKUP($B159,'Tổng hợp'!$A:$S,2,0),
IF(F159=7,VLOOKUP($B159,'Tổng hợp'!$A:$S,3,0),
IF(F159=14,VLOOKUP($B159,'Tổng hợp'!$A:$T,4,0),
IF(F159=30,VLOOKUP($B159,'Tổng hợp'!$A:$T,5,0),
IF(F159=60,VLOOKUP($B159,'Tổng hợp'!$A:$T,6,0),
IF(F159=90,VLOOKUP($B159,'Tổng hợp'!$A:$T,7,0),
IF(F159=180,VLOOKUP($B159,'Tổng hợp'!$A:$T,8,0),
IF(F159=270,VLOOKUP($B159,'Tổng hợp'!$A:$T,9,0),
IF(F159=365,VLOOKUP($B159,'Tổng hợp'!$A:$S,10,0),
IF(F159=730,VLOOKUP($B159,'Tổng hợp'!$A:$S,11,0),
IF(F159=1095,VLOOKUP($B159,'Tổng hợp'!$A:$S,12,0),
IF(F159=1460,VLOOKUP($B159,'Tổng hợp'!$A:$S,13,0),
IF(F159=1825,VLOOKUP($B159,'Tổng hợp'!$A:$S,14,0),
IF(F159=2555,VLOOKUP($B159,'Tổng hợp'!$A:$S,15,0),
IF(F159=3650,VLOOKUP($B159,'Tổng hợp'!$A:$S,16,0),
IF(F159=5475,VLOOKUP($B159,'Tổng hợp'!$A:$S,17,0),
IF(F159=7300,VLOOKUP($B159,'Tổng hợp'!$A:$S,18,0),
IF(F159=10950,VLOOKUP($B159,'Tổng hợp'!$A:$S,19,0),
""))))))))))))))))))</f>
        <v>0.01666731552</v>
      </c>
      <c r="I159" s="95">
        <f>IF(G159=1,VLOOKUP($B159,'Tổng hợp'!$A:$S,2,0),
IF(G159=7,VLOOKUP($B159,'Tổng hợp'!$A:$S,3,0),
IF(G159=14,VLOOKUP($B159,'Tổng hợp'!$A:$T,4,0),
IF(G159=30,VLOOKUP($B159,'Tổng hợp'!$A:$T,5,0),
IF(G159=60,VLOOKUP($B159,'Tổng hợp'!$A:$T,6,0),
IF(G159=90,VLOOKUP($B159,'Tổng hợp'!$A:$T,7,0),
IF(G159=180,VLOOKUP($B159,'Tổng hợp'!$A:$T,8,0),
IF(G159=270,VLOOKUP($B159,'Tổng hợp'!$A:$T,9,0),
IF(G159=365,VLOOKUP($B159,'Tổng hợp'!$A:$S,10,0),
IF(G159=730,VLOOKUP($B159,'Tổng hợp'!$A:$S,11,0),
IF(G159=1095,VLOOKUP($B159,'Tổng hợp'!$A:$S,12,0),
IF(G159=1460,VLOOKUP($B159,'Tổng hợp'!$A:$S,13,0),
IF(G159=1825,VLOOKUP($B159,'Tổng hợp'!$A:$S,14,0),
IF(G159=2555,VLOOKUP($B159,'Tổng hợp'!$A:$S,15,0),
IF(G159=3650,VLOOKUP($B159,'Tổng hợp'!$A:$S,16,0),
IF(G159=5475,VLOOKUP($B159,'Tổng hợp'!$A:$S,17,0),
IF(G159=7300,VLOOKUP($B159,'Tổng hợp'!$A:$S,18,0),
IF(G159=10950,VLOOKUP($B159,'Tổng hợp'!$A:$S,19,0),
""))))))))))))))))))</f>
        <v>0.01700746481</v>
      </c>
      <c r="J159" s="95">
        <f t="shared" si="6"/>
        <v>0.06824943495</v>
      </c>
      <c r="K159" s="95">
        <f t="shared" si="7"/>
        <v>-0.001431631154</v>
      </c>
      <c r="L159" s="95">
        <f t="shared" si="8"/>
        <v>0.07014014158</v>
      </c>
      <c r="M159" s="96">
        <f t="shared" si="9"/>
        <v>3445820582</v>
      </c>
      <c r="N159" s="92" t="b">
        <f t="shared" si="10"/>
        <v>0</v>
      </c>
      <c r="O159" s="93">
        <f t="shared" si="11"/>
        <v>-45728</v>
      </c>
      <c r="P159" s="94">
        <f t="shared" si="12"/>
        <v>0</v>
      </c>
      <c r="Q159" s="94">
        <f t="shared" si="13"/>
        <v>1</v>
      </c>
      <c r="R159" s="95" t="str">
        <f t="shared" si="14"/>
        <v/>
      </c>
      <c r="S159" s="95">
        <f>IF(Q159=1,VLOOKUP($B159,'Tổng hợp'!$A:$S,2,0),
IF(Q159=7,VLOOKUP($B159,'Tổng hợp'!$A:$S,3,0),
IF(Q159=14,VLOOKUP($B159,'Tổng hợp'!$A:$T,4,0),
IF(Q159=30,VLOOKUP($B159,'Tổng hợp'!$A:$T,5,0),
IF(Q159=60,VLOOKUP($B159,'Tổng hợp'!$A:$T,6,0),
IF(Q159=90,VLOOKUP($B159,'Tổng hợp'!$A:$T,7,0),
IF(Q159=180,VLOOKUP($B159,'Tổng hợp'!$A:$T,8,0),
IF(Q159=270,VLOOKUP($B159,'Tổng hợp'!$A:$T,9,0),
IF(Q159=365,VLOOKUP($B159,'Tổng hợp'!$A:$S,10,0),
IF(Q159=730,VLOOKUP($B159,'Tổng hợp'!$A:$S,11,0),
IF(Q159=1095,VLOOKUP($B159,'Tổng hợp'!$A:$S,12,0),
IF(Q159=1460,VLOOKUP($B159,'Tổng hợp'!$A:$S,13,0),
IF(Q159=1825,VLOOKUP($B159,'Tổng hợp'!$A:$S,14,0),
IF(Q159=2555,VLOOKUP($B159,'Tổng hợp'!$A:$S,15,0),
IF(Q159=3650,VLOOKUP($B159,'Tổng hợp'!$A:$S,16,0),
IF(Q159=5475,VLOOKUP($B159,'Tổng hợp'!$A:$S,17,0),
IF(Q159=7300,VLOOKUP($B159,'Tổng hợp'!$A:$S,18,0),
IF(Q159=10950,VLOOKUP($B159,'Tổng hợp'!$A:$S,19,0),
""))))))))))))))))))</f>
        <v>0.01530671833</v>
      </c>
      <c r="T159" s="95">
        <f t="shared" si="15"/>
        <v>0.05131</v>
      </c>
      <c r="U159" s="95">
        <f t="shared" si="28"/>
        <v>0</v>
      </c>
      <c r="V159" s="95">
        <f t="shared" si="16"/>
        <v>0.07024062831</v>
      </c>
      <c r="W159" s="96">
        <f t="shared" si="17"/>
        <v>0</v>
      </c>
      <c r="X159" s="92">
        <f t="shared" si="18"/>
        <v>45812</v>
      </c>
      <c r="Y159" s="93">
        <f t="shared" si="19"/>
        <v>288</v>
      </c>
      <c r="Z159" s="94">
        <f t="shared" si="20"/>
        <v>270</v>
      </c>
      <c r="AA159" s="94">
        <f t="shared" si="21"/>
        <v>365</v>
      </c>
      <c r="AB159" s="95">
        <f>IF(Z159=1,VLOOKUP($B159,'Tổng hợp'!$A:$S,2,0),
IF(Z159=7,VLOOKUP($B159,'Tổng hợp'!$A:$S,3,0),
IF(Z159=14,VLOOKUP($B159,'Tổng hợp'!$A:$T,4,0),
IF(Z159=30,VLOOKUP($B159,'Tổng hợp'!$A:$T,5,0),
IF(Z159=60,VLOOKUP($B159,'Tổng hợp'!$A:$T,6,0),
IF(Z159=90,VLOOKUP($B159,'Tổng hợp'!$A:$T,7,0),
IF(Z159=180,VLOOKUP($B159,'Tổng hợp'!$A:$T,8,0),
IF(Z159=270,VLOOKUP($B159,'Tổng hợp'!$A:$T,9,0),
IF(Z159=365,VLOOKUP($B159,'Tổng hợp'!$A:$S,10,0),
IF(Z159=730,VLOOKUP($B159,'Tổng hợp'!$A:$S,11,0),
IF(Z159=1095,VLOOKUP($B159,'Tổng hợp'!$A:$S,12,0),
IF(Z159=1460,VLOOKUP($B159,'Tổng hợp'!$A:$S,13,0),
IF(Z159=1825,VLOOKUP($B159,'Tổng hợp'!$A:$S,14,0),
IF(Z159=2555,VLOOKUP($B159,'Tổng hợp'!$A:$S,15,0),
IF(Z159=3650,VLOOKUP($B159,'Tổng hợp'!$A:$S,16,0),
IF(Z159=5475,VLOOKUP($B159,'Tổng hợp'!$A:$S,17,0),
IF(Z159=7300,VLOOKUP($B159,'Tổng hợp'!$A:$S,18,0),
IF(Z159=10950,VLOOKUP($B159,'Tổng hợp'!$A:$S,19,0),
""))))))))))))))))))</f>
        <v>0.018368062</v>
      </c>
      <c r="AC159" s="95">
        <f>IF(AA159=1,VLOOKUP($B159,'Tổng hợp'!$A:$S,2,0),
IF(AA159=7,VLOOKUP($B159,'Tổng hợp'!$A:$S,3,0),
IF(AA159=14,VLOOKUP($B159,'Tổng hợp'!$A:$T,4,0),
IF(AA159=30,VLOOKUP($B159,'Tổng hợp'!$A:$T,5,0),
IF(AA159=60,VLOOKUP($B159,'Tổng hợp'!$A:$T,6,0),
IF(AA159=90,VLOOKUP($B159,'Tổng hợp'!$A:$T,7,0),
IF(AA159=180,VLOOKUP($B159,'Tổng hợp'!$A:$T,8,0),
IF(AA159=270,VLOOKUP($B159,'Tổng hợp'!$A:$T,9,0),
IF(AA159=365,VLOOKUP($B159,'Tổng hợp'!$A:$S,10,0),
IF(AA159=730,VLOOKUP($B159,'Tổng hợp'!$A:$S,11,0),
IF(AA159=1095,VLOOKUP($B159,'Tổng hợp'!$A:$S,12,0),
IF(AA159=1460,VLOOKUP($B159,'Tổng hợp'!$A:$S,13,0),
IF(AA159=1825,VLOOKUP($B159,'Tổng hợp'!$A:$S,14,0),
IF(AA159=2555,VLOOKUP($B159,'Tổng hợp'!$A:$S,15,0),
IF(AA159=3650,VLOOKUP($B159,'Tổng hợp'!$A:$S,16,0),
IF(AA159=5475,VLOOKUP($B159,'Tổng hợp'!$A:$S,17,0),
IF(AA159=7300,VLOOKUP($B159,'Tổng hợp'!$A:$S,18,0),
IF(AA159=10950,VLOOKUP($B159,'Tổng hợp'!$A:$S,19,0),
""))))))))))))))))))</f>
        <v>0.01879</v>
      </c>
      <c r="AD159" s="95">
        <f t="shared" si="22"/>
        <v>0.06975800814</v>
      </c>
      <c r="AE159" s="95">
        <f t="shared" si="23"/>
        <v>-0.0008546353356</v>
      </c>
      <c r="AF159" s="95">
        <f t="shared" si="24"/>
        <v>0.07018062383</v>
      </c>
      <c r="AG159" s="96">
        <f t="shared" si="25"/>
        <v>47394413667</v>
      </c>
      <c r="AH159" s="97">
        <f t="shared" si="26"/>
        <v>50840234249</v>
      </c>
      <c r="AI159" s="96">
        <f t="shared" si="27"/>
        <v>-1830456477</v>
      </c>
      <c r="AJ159" s="9"/>
      <c r="AK159" s="12"/>
    </row>
    <row r="160" ht="15.75" customHeight="1">
      <c r="A160" s="90">
        <v>141.0</v>
      </c>
      <c r="B160" s="91">
        <f>HLOOKUP(B159,VBMA!$A:$A,VLOOKUP(B159,VBMA!A:AF,32,0) +1)</f>
        <v>45523</v>
      </c>
      <c r="C160" s="92">
        <f t="shared" si="1"/>
        <v>45812</v>
      </c>
      <c r="D160" s="92">
        <f t="shared" si="2"/>
        <v>45812</v>
      </c>
      <c r="E160" s="93">
        <f t="shared" si="3"/>
        <v>84</v>
      </c>
      <c r="F160" s="94">
        <f t="shared" si="4"/>
        <v>60</v>
      </c>
      <c r="G160" s="94">
        <f t="shared" si="5"/>
        <v>90</v>
      </c>
      <c r="H160" s="95">
        <f>IF(F160=1,VLOOKUP($B160,'Tổng hợp'!$A:$S,2,0),
IF(F160=7,VLOOKUP($B160,'Tổng hợp'!$A:$S,3,0),
IF(F160=14,VLOOKUP($B160,'Tổng hợp'!$A:$T,4,0),
IF(F160=30,VLOOKUP($B160,'Tổng hợp'!$A:$T,5,0),
IF(F160=60,VLOOKUP($B160,'Tổng hợp'!$A:$T,6,0),
IF(F160=90,VLOOKUP($B160,'Tổng hợp'!$A:$T,7,0),
IF(F160=180,VLOOKUP($B160,'Tổng hợp'!$A:$T,8,0),
IF(F160=270,VLOOKUP($B160,'Tổng hợp'!$A:$T,9,0),
IF(F160=365,VLOOKUP($B160,'Tổng hợp'!$A:$S,10,0),
IF(F160=730,VLOOKUP($B160,'Tổng hợp'!$A:$S,11,0),
IF(F160=1095,VLOOKUP($B160,'Tổng hợp'!$A:$S,12,0),
IF(F160=1460,VLOOKUP($B160,'Tổng hợp'!$A:$S,13,0),
IF(F160=1825,VLOOKUP($B160,'Tổng hợp'!$A:$S,14,0),
IF(F160=2555,VLOOKUP($B160,'Tổng hợp'!$A:$S,15,0),
IF(F160=3650,VLOOKUP($B160,'Tổng hợp'!$A:$S,16,0),
IF(F160=5475,VLOOKUP($B160,'Tổng hợp'!$A:$S,17,0),
IF(F160=7300,VLOOKUP($B160,'Tổng hợp'!$A:$S,18,0),
IF(F160=10950,VLOOKUP($B160,'Tổng hợp'!$A:$S,19,0),
""))))))))))))))))))</f>
        <v>0.01676407125</v>
      </c>
      <c r="I160" s="95">
        <f>IF(G160=1,VLOOKUP($B160,'Tổng hợp'!$A:$S,2,0),
IF(G160=7,VLOOKUP($B160,'Tổng hợp'!$A:$S,3,0),
IF(G160=14,VLOOKUP($B160,'Tổng hợp'!$A:$T,4,0),
IF(G160=30,VLOOKUP($B160,'Tổng hợp'!$A:$T,5,0),
IF(G160=60,VLOOKUP($B160,'Tổng hợp'!$A:$T,6,0),
IF(G160=90,VLOOKUP($B160,'Tổng hợp'!$A:$T,7,0),
IF(G160=180,VLOOKUP($B160,'Tổng hợp'!$A:$T,8,0),
IF(G160=270,VLOOKUP($B160,'Tổng hợp'!$A:$T,9,0),
IF(G160=365,VLOOKUP($B160,'Tổng hợp'!$A:$S,10,0),
IF(G160=730,VLOOKUP($B160,'Tổng hợp'!$A:$S,11,0),
IF(G160=1095,VLOOKUP($B160,'Tổng hợp'!$A:$S,12,0),
IF(G160=1460,VLOOKUP($B160,'Tổng hợp'!$A:$S,13,0),
IF(G160=1825,VLOOKUP($B160,'Tổng hợp'!$A:$S,14,0),
IF(G160=2555,VLOOKUP($B160,'Tổng hợp'!$A:$S,15,0),
IF(G160=3650,VLOOKUP($B160,'Tổng hợp'!$A:$S,16,0),
IF(G160=5475,VLOOKUP($B160,'Tổng hợp'!$A:$S,17,0),
IF(G160=7300,VLOOKUP($B160,'Tổng hợp'!$A:$S,18,0),
IF(G160=10950,VLOOKUP($B160,'Tổng hợp'!$A:$S,19,0),
""))))))))))))))))))</f>
        <v>0.01710549837</v>
      </c>
      <c r="J160" s="95">
        <f t="shared" si="6"/>
        <v>0.06834721294</v>
      </c>
      <c r="K160" s="95">
        <f t="shared" si="7"/>
        <v>0</v>
      </c>
      <c r="L160" s="95">
        <f t="shared" si="8"/>
        <v>0.07024062831</v>
      </c>
      <c r="M160" s="96">
        <f t="shared" si="9"/>
        <v>3445746122</v>
      </c>
      <c r="N160" s="92" t="b">
        <f t="shared" si="10"/>
        <v>0</v>
      </c>
      <c r="O160" s="93">
        <f t="shared" si="11"/>
        <v>-45728</v>
      </c>
      <c r="P160" s="94">
        <f t="shared" si="12"/>
        <v>0</v>
      </c>
      <c r="Q160" s="94">
        <f t="shared" si="13"/>
        <v>1</v>
      </c>
      <c r="R160" s="95" t="str">
        <f t="shared" si="14"/>
        <v/>
      </c>
      <c r="S160" s="95">
        <f>IF(Q160=1,VLOOKUP($B160,'Tổng hợp'!$A:$S,2,0),
IF(Q160=7,VLOOKUP($B160,'Tổng hợp'!$A:$S,3,0),
IF(Q160=14,VLOOKUP($B160,'Tổng hợp'!$A:$T,4,0),
IF(Q160=30,VLOOKUP($B160,'Tổng hợp'!$A:$T,5,0),
IF(Q160=60,VLOOKUP($B160,'Tổng hợp'!$A:$T,6,0),
IF(Q160=90,VLOOKUP($B160,'Tổng hợp'!$A:$T,7,0),
IF(Q160=180,VLOOKUP($B160,'Tổng hợp'!$A:$T,8,0),
IF(Q160=270,VLOOKUP($B160,'Tổng hợp'!$A:$T,9,0),
IF(Q160=365,VLOOKUP($B160,'Tổng hợp'!$A:$S,10,0),
IF(Q160=730,VLOOKUP($B160,'Tổng hợp'!$A:$S,11,0),
IF(Q160=1095,VLOOKUP($B160,'Tổng hợp'!$A:$S,12,0),
IF(Q160=1460,VLOOKUP($B160,'Tổng hợp'!$A:$S,13,0),
IF(Q160=1825,VLOOKUP($B160,'Tổng hợp'!$A:$S,14,0),
IF(Q160=2555,VLOOKUP($B160,'Tổng hợp'!$A:$S,15,0),
IF(Q160=3650,VLOOKUP($B160,'Tổng hợp'!$A:$S,16,0),
IF(Q160=5475,VLOOKUP($B160,'Tổng hợp'!$A:$S,17,0),
IF(Q160=7300,VLOOKUP($B160,'Tổng hợp'!$A:$S,18,0),
IF(Q160=10950,VLOOKUP($B160,'Tổng hợp'!$A:$S,19,0),
""))))))))))))))))))</f>
        <v>0.01567150449</v>
      </c>
      <c r="T160" s="95">
        <f t="shared" si="15"/>
        <v>0.05131</v>
      </c>
      <c r="U160" s="95">
        <f t="shared" si="28"/>
        <v>0</v>
      </c>
      <c r="V160" s="95">
        <f t="shared" si="16"/>
        <v>0.07024062831</v>
      </c>
      <c r="W160" s="96">
        <f t="shared" si="17"/>
        <v>0</v>
      </c>
      <c r="X160" s="92">
        <f t="shared" si="18"/>
        <v>45812</v>
      </c>
      <c r="Y160" s="93">
        <f t="shared" si="19"/>
        <v>289</v>
      </c>
      <c r="Z160" s="94">
        <f t="shared" si="20"/>
        <v>270</v>
      </c>
      <c r="AA160" s="94">
        <f t="shared" si="21"/>
        <v>365</v>
      </c>
      <c r="AB160" s="95">
        <f>IF(Z160=1,VLOOKUP($B160,'Tổng hợp'!$A:$S,2,0),
IF(Z160=7,VLOOKUP($B160,'Tổng hợp'!$A:$S,3,0),
IF(Z160=14,VLOOKUP($B160,'Tổng hợp'!$A:$T,4,0),
IF(Z160=30,VLOOKUP($B160,'Tổng hợp'!$A:$T,5,0),
IF(Z160=60,VLOOKUP($B160,'Tổng hợp'!$A:$T,6,0),
IF(Z160=90,VLOOKUP($B160,'Tổng hợp'!$A:$T,7,0),
IF(Z160=180,VLOOKUP($B160,'Tổng hợp'!$A:$T,8,0),
IF(Z160=270,VLOOKUP($B160,'Tổng hợp'!$A:$T,9,0),
IF(Z160=365,VLOOKUP($B160,'Tổng hợp'!$A:$S,10,0),
IF(Z160=730,VLOOKUP($B160,'Tổng hợp'!$A:$S,11,0),
IF(Z160=1095,VLOOKUP($B160,'Tổng hợp'!$A:$S,12,0),
IF(Z160=1460,VLOOKUP($B160,'Tổng hợp'!$A:$S,13,0),
IF(Z160=1825,VLOOKUP($B160,'Tổng hợp'!$A:$S,14,0),
IF(Z160=2555,VLOOKUP($B160,'Tổng hợp'!$A:$S,15,0),
IF(Z160=3650,VLOOKUP($B160,'Tổng hợp'!$A:$S,16,0),
IF(Z160=5475,VLOOKUP($B160,'Tổng hợp'!$A:$S,17,0),
IF(Z160=7300,VLOOKUP($B160,'Tổng hợp'!$A:$S,18,0),
IF(Z160=10950,VLOOKUP($B160,'Tổng hợp'!$A:$S,19,0),
""))))))))))))))))))</f>
        <v>0.01843706411</v>
      </c>
      <c r="AC160" s="95">
        <f>IF(AA160=1,VLOOKUP($B160,'Tổng hợp'!$A:$S,2,0),
IF(AA160=7,VLOOKUP($B160,'Tổng hợp'!$A:$S,3,0),
IF(AA160=14,VLOOKUP($B160,'Tổng hợp'!$A:$T,4,0),
IF(AA160=30,VLOOKUP($B160,'Tổng hợp'!$A:$T,5,0),
IF(AA160=60,VLOOKUP($B160,'Tổng hợp'!$A:$T,6,0),
IF(AA160=90,VLOOKUP($B160,'Tổng hợp'!$A:$T,7,0),
IF(AA160=180,VLOOKUP($B160,'Tổng hợp'!$A:$T,8,0),
IF(AA160=270,VLOOKUP($B160,'Tổng hợp'!$A:$T,9,0),
IF(AA160=365,VLOOKUP($B160,'Tổng hợp'!$A:$S,10,0),
IF(AA160=730,VLOOKUP($B160,'Tổng hợp'!$A:$S,11,0),
IF(AA160=1095,VLOOKUP($B160,'Tổng hợp'!$A:$S,12,0),
IF(AA160=1460,VLOOKUP($B160,'Tổng hợp'!$A:$S,13,0),
IF(AA160=1825,VLOOKUP($B160,'Tổng hợp'!$A:$S,14,0),
IF(AA160=2555,VLOOKUP($B160,'Tổng hợp'!$A:$S,15,0),
IF(AA160=3650,VLOOKUP($B160,'Tổng hợp'!$A:$S,16,0),
IF(AA160=5475,VLOOKUP($B160,'Tổng hợp'!$A:$S,17,0),
IF(AA160=7300,VLOOKUP($B160,'Tổng hợp'!$A:$S,18,0),
IF(AA160=10950,VLOOKUP($B160,'Tổng hợp'!$A:$S,19,0),
""))))))))))))))))))</f>
        <v>0.01879</v>
      </c>
      <c r="AD160" s="95">
        <f t="shared" si="22"/>
        <v>0.06981765129</v>
      </c>
      <c r="AE160" s="95">
        <f t="shared" si="23"/>
        <v>-0.0001596223055</v>
      </c>
      <c r="AF160" s="95">
        <f t="shared" si="24"/>
        <v>0.07022941723</v>
      </c>
      <c r="AG160" s="96">
        <f t="shared" si="25"/>
        <v>47383896689</v>
      </c>
      <c r="AH160" s="97">
        <f t="shared" si="26"/>
        <v>50829642812</v>
      </c>
      <c r="AI160" s="96">
        <f t="shared" si="27"/>
        <v>-1841047914</v>
      </c>
      <c r="AJ160" s="9"/>
      <c r="AK160" s="12"/>
    </row>
    <row r="161" ht="15.75" customHeight="1">
      <c r="A161" s="90">
        <v>142.0</v>
      </c>
      <c r="B161" s="91">
        <f>HLOOKUP(B160,VBMA!$A:$A,VLOOKUP(B160,VBMA!A:AF,32,0) +1)</f>
        <v>45520</v>
      </c>
      <c r="C161" s="92">
        <f t="shared" si="1"/>
        <v>45812</v>
      </c>
      <c r="D161" s="92">
        <f t="shared" si="2"/>
        <v>45812</v>
      </c>
      <c r="E161" s="93">
        <f t="shared" si="3"/>
        <v>84</v>
      </c>
      <c r="F161" s="94">
        <f t="shared" si="4"/>
        <v>60</v>
      </c>
      <c r="G161" s="94">
        <f t="shared" si="5"/>
        <v>90</v>
      </c>
      <c r="H161" s="95">
        <f>IF(F161=1,VLOOKUP($B161,'Tổng hợp'!$A:$S,2,0),
IF(F161=7,VLOOKUP($B161,'Tổng hợp'!$A:$S,3,0),
IF(F161=14,VLOOKUP($B161,'Tổng hợp'!$A:$T,4,0),
IF(F161=30,VLOOKUP($B161,'Tổng hợp'!$A:$T,5,0),
IF(F161=60,VLOOKUP($B161,'Tổng hợp'!$A:$T,6,0),
IF(F161=90,VLOOKUP($B161,'Tổng hợp'!$A:$T,7,0),
IF(F161=180,VLOOKUP($B161,'Tổng hợp'!$A:$T,8,0),
IF(F161=270,VLOOKUP($B161,'Tổng hợp'!$A:$T,9,0),
IF(F161=365,VLOOKUP($B161,'Tổng hợp'!$A:$S,10,0),
IF(F161=730,VLOOKUP($B161,'Tổng hợp'!$A:$S,11,0),
IF(F161=1095,VLOOKUP($B161,'Tổng hợp'!$A:$S,12,0),
IF(F161=1460,VLOOKUP($B161,'Tổng hợp'!$A:$S,13,0),
IF(F161=1825,VLOOKUP($B161,'Tổng hợp'!$A:$S,14,0),
IF(F161=2555,VLOOKUP($B161,'Tổng hợp'!$A:$S,15,0),
IF(F161=3650,VLOOKUP($B161,'Tổng hợp'!$A:$S,16,0),
IF(F161=5475,VLOOKUP($B161,'Tổng hợp'!$A:$S,17,0),
IF(F161=7300,VLOOKUP($B161,'Tổng hợp'!$A:$S,18,0),
IF(F161=10950,VLOOKUP($B161,'Tổng hợp'!$A:$S,19,0),
""))))))))))))))))))</f>
        <v>0.01676407125</v>
      </c>
      <c r="I161" s="95">
        <f>IF(G161=1,VLOOKUP($B161,'Tổng hợp'!$A:$S,2,0),
IF(G161=7,VLOOKUP($B161,'Tổng hợp'!$A:$S,3,0),
IF(G161=14,VLOOKUP($B161,'Tổng hợp'!$A:$T,4,0),
IF(G161=30,VLOOKUP($B161,'Tổng hợp'!$A:$T,5,0),
IF(G161=60,VLOOKUP($B161,'Tổng hợp'!$A:$T,6,0),
IF(G161=90,VLOOKUP($B161,'Tổng hợp'!$A:$T,7,0),
IF(G161=180,VLOOKUP($B161,'Tổng hợp'!$A:$T,8,0),
IF(G161=270,VLOOKUP($B161,'Tổng hợp'!$A:$T,9,0),
IF(G161=365,VLOOKUP($B161,'Tổng hợp'!$A:$S,10,0),
IF(G161=730,VLOOKUP($B161,'Tổng hợp'!$A:$S,11,0),
IF(G161=1095,VLOOKUP($B161,'Tổng hợp'!$A:$S,12,0),
IF(G161=1460,VLOOKUP($B161,'Tổng hợp'!$A:$S,13,0),
IF(G161=1825,VLOOKUP($B161,'Tổng hợp'!$A:$S,14,0),
IF(G161=2555,VLOOKUP($B161,'Tổng hợp'!$A:$S,15,0),
IF(G161=3650,VLOOKUP($B161,'Tổng hợp'!$A:$S,16,0),
IF(G161=5475,VLOOKUP($B161,'Tổng hợp'!$A:$S,17,0),
IF(G161=7300,VLOOKUP($B161,'Tổng hợp'!$A:$S,18,0),
IF(G161=10950,VLOOKUP($B161,'Tổng hợp'!$A:$S,19,0),
""))))))))))))))))))</f>
        <v>0.01710549837</v>
      </c>
      <c r="J161" s="95">
        <f t="shared" si="6"/>
        <v>0.06834721294</v>
      </c>
      <c r="K161" s="95">
        <f t="shared" si="7"/>
        <v>0.001365771561</v>
      </c>
      <c r="L161" s="95">
        <f t="shared" si="8"/>
        <v>0.0703366265</v>
      </c>
      <c r="M161" s="96">
        <f t="shared" si="9"/>
        <v>3445674996</v>
      </c>
      <c r="N161" s="92" t="b">
        <f t="shared" si="10"/>
        <v>0</v>
      </c>
      <c r="O161" s="93">
        <f t="shared" si="11"/>
        <v>-45728</v>
      </c>
      <c r="P161" s="94">
        <f t="shared" si="12"/>
        <v>0</v>
      </c>
      <c r="Q161" s="94">
        <f t="shared" si="13"/>
        <v>1</v>
      </c>
      <c r="R161" s="95" t="str">
        <f t="shared" si="14"/>
        <v/>
      </c>
      <c r="S161" s="95">
        <f>IF(Q161=1,VLOOKUP($B161,'Tổng hợp'!$A:$S,2,0),
IF(Q161=7,VLOOKUP($B161,'Tổng hợp'!$A:$S,3,0),
IF(Q161=14,VLOOKUP($B161,'Tổng hợp'!$A:$T,4,0),
IF(Q161=30,VLOOKUP($B161,'Tổng hợp'!$A:$T,5,0),
IF(Q161=60,VLOOKUP($B161,'Tổng hợp'!$A:$T,6,0),
IF(Q161=90,VLOOKUP($B161,'Tổng hợp'!$A:$T,7,0),
IF(Q161=180,VLOOKUP($B161,'Tổng hợp'!$A:$T,8,0),
IF(Q161=270,VLOOKUP($B161,'Tổng hợp'!$A:$T,9,0),
IF(Q161=365,VLOOKUP($B161,'Tổng hợp'!$A:$S,10,0),
IF(Q161=730,VLOOKUP($B161,'Tổng hợp'!$A:$S,11,0),
IF(Q161=1095,VLOOKUP($B161,'Tổng hợp'!$A:$S,12,0),
IF(Q161=1460,VLOOKUP($B161,'Tổng hợp'!$A:$S,13,0),
IF(Q161=1825,VLOOKUP($B161,'Tổng hợp'!$A:$S,14,0),
IF(Q161=2555,VLOOKUP($B161,'Tổng hợp'!$A:$S,15,0),
IF(Q161=3650,VLOOKUP($B161,'Tổng hợp'!$A:$S,16,0),
IF(Q161=5475,VLOOKUP($B161,'Tổng hợp'!$A:$S,17,0),
IF(Q161=7300,VLOOKUP($B161,'Tổng hợp'!$A:$S,18,0),
IF(Q161=10950,VLOOKUP($B161,'Tổng hợp'!$A:$S,19,0),
""))))))))))))))))))</f>
        <v>0.01560321907</v>
      </c>
      <c r="T161" s="95">
        <f t="shared" si="15"/>
        <v>0.05131</v>
      </c>
      <c r="U161" s="95">
        <f t="shared" si="28"/>
        <v>0</v>
      </c>
      <c r="V161" s="95">
        <f t="shared" si="16"/>
        <v>0.07024062831</v>
      </c>
      <c r="W161" s="96">
        <f t="shared" si="17"/>
        <v>0</v>
      </c>
      <c r="X161" s="92">
        <f t="shared" si="18"/>
        <v>45812</v>
      </c>
      <c r="Y161" s="93">
        <f t="shared" si="19"/>
        <v>292</v>
      </c>
      <c r="Z161" s="94">
        <f t="shared" si="20"/>
        <v>270</v>
      </c>
      <c r="AA161" s="94">
        <f t="shared" si="21"/>
        <v>365</v>
      </c>
      <c r="AB161" s="95">
        <f>IF(Z161=1,VLOOKUP($B161,'Tổng hợp'!$A:$S,2,0),
IF(Z161=7,VLOOKUP($B161,'Tổng hợp'!$A:$S,3,0),
IF(Z161=14,VLOOKUP($B161,'Tổng hợp'!$A:$T,4,0),
IF(Z161=30,VLOOKUP($B161,'Tổng hợp'!$A:$T,5,0),
IF(Z161=60,VLOOKUP($B161,'Tổng hợp'!$A:$T,6,0),
IF(Z161=90,VLOOKUP($B161,'Tổng hợp'!$A:$T,7,0),
IF(Z161=180,VLOOKUP($B161,'Tổng hợp'!$A:$T,8,0),
IF(Z161=270,VLOOKUP($B161,'Tổng hợp'!$A:$T,9,0),
IF(Z161=365,VLOOKUP($B161,'Tổng hợp'!$A:$S,10,0),
IF(Z161=730,VLOOKUP($B161,'Tổng hợp'!$A:$S,11,0),
IF(Z161=1095,VLOOKUP($B161,'Tổng hợp'!$A:$S,12,0),
IF(Z161=1460,VLOOKUP($B161,'Tổng hợp'!$A:$S,13,0),
IF(Z161=1825,VLOOKUP($B161,'Tổng hợp'!$A:$S,14,0),
IF(Z161=2555,VLOOKUP($B161,'Tổng hợp'!$A:$S,15,0),
IF(Z161=3650,VLOOKUP($B161,'Tổng hợp'!$A:$S,16,0),
IF(Z161=5475,VLOOKUP($B161,'Tổng hợp'!$A:$S,17,0),
IF(Z161=7300,VLOOKUP($B161,'Tổng hợp'!$A:$S,18,0),
IF(Z161=10950,VLOOKUP($B161,'Tổng hợp'!$A:$S,19,0),
""))))))))))))))))))</f>
        <v>0.01843706411</v>
      </c>
      <c r="AC161" s="95">
        <f>IF(AA161=1,VLOOKUP($B161,'Tổng hợp'!$A:$S,2,0),
IF(AA161=7,VLOOKUP($B161,'Tổng hợp'!$A:$S,3,0),
IF(AA161=14,VLOOKUP($B161,'Tổng hợp'!$A:$T,4,0),
IF(AA161=30,VLOOKUP($B161,'Tổng hợp'!$A:$T,5,0),
IF(AA161=60,VLOOKUP($B161,'Tổng hợp'!$A:$T,6,0),
IF(AA161=90,VLOOKUP($B161,'Tổng hợp'!$A:$T,7,0),
IF(AA161=180,VLOOKUP($B161,'Tổng hợp'!$A:$T,8,0),
IF(AA161=270,VLOOKUP($B161,'Tổng hợp'!$A:$T,9,0),
IF(AA161=365,VLOOKUP($B161,'Tổng hợp'!$A:$S,10,0),
IF(AA161=730,VLOOKUP($B161,'Tổng hợp'!$A:$S,11,0),
IF(AA161=1095,VLOOKUP($B161,'Tổng hợp'!$A:$S,12,0),
IF(AA161=1460,VLOOKUP($B161,'Tổng hợp'!$A:$S,13,0),
IF(AA161=1825,VLOOKUP($B161,'Tổng hợp'!$A:$S,14,0),
IF(AA161=2555,VLOOKUP($B161,'Tổng hợp'!$A:$S,15,0),
IF(AA161=3650,VLOOKUP($B161,'Tổng hợp'!$A:$S,16,0),
IF(AA161=5475,VLOOKUP($B161,'Tổng hợp'!$A:$S,17,0),
IF(AA161=7300,VLOOKUP($B161,'Tổng hợp'!$A:$S,18,0),
IF(AA161=10950,VLOOKUP($B161,'Tổng hợp'!$A:$S,19,0),
""))))))))))))))))))</f>
        <v>0.01879</v>
      </c>
      <c r="AD161" s="95">
        <f t="shared" si="22"/>
        <v>0.06982879663</v>
      </c>
      <c r="AE161" s="95">
        <f t="shared" si="23"/>
        <v>0.0003220117963</v>
      </c>
      <c r="AF161" s="95">
        <f t="shared" si="24"/>
        <v>0.07026325026</v>
      </c>
      <c r="AG161" s="96">
        <f t="shared" si="25"/>
        <v>47356272804</v>
      </c>
      <c r="AH161" s="97">
        <f t="shared" si="26"/>
        <v>50801947800</v>
      </c>
      <c r="AI161" s="96">
        <f t="shared" si="27"/>
        <v>-1868742925</v>
      </c>
      <c r="AJ161" s="9"/>
      <c r="AK161" s="12"/>
    </row>
    <row r="162" ht="15.75" customHeight="1">
      <c r="A162" s="90">
        <v>143.0</v>
      </c>
      <c r="B162" s="91">
        <f>HLOOKUP(B161,VBMA!$A:$A,VLOOKUP(B161,VBMA!A:AF,32,0) +1)</f>
        <v>45519</v>
      </c>
      <c r="C162" s="92">
        <f t="shared" si="1"/>
        <v>45812</v>
      </c>
      <c r="D162" s="92">
        <f t="shared" si="2"/>
        <v>45812</v>
      </c>
      <c r="E162" s="93">
        <f t="shared" si="3"/>
        <v>84</v>
      </c>
      <c r="F162" s="94">
        <f t="shared" si="4"/>
        <v>60</v>
      </c>
      <c r="G162" s="94">
        <f t="shared" si="5"/>
        <v>90</v>
      </c>
      <c r="H162" s="95">
        <f>IF(F162=1,VLOOKUP($B162,'Tổng hợp'!$A:$S,2,0),
IF(F162=7,VLOOKUP($B162,'Tổng hợp'!$A:$S,3,0),
IF(F162=14,VLOOKUP($B162,'Tổng hợp'!$A:$T,4,0),
IF(F162=30,VLOOKUP($B162,'Tổng hợp'!$A:$T,5,0),
IF(F162=60,VLOOKUP($B162,'Tổng hợp'!$A:$T,6,0),
IF(F162=90,VLOOKUP($B162,'Tổng hợp'!$A:$T,7,0),
IF(F162=180,VLOOKUP($B162,'Tổng hợp'!$A:$T,8,0),
IF(F162=270,VLOOKUP($B162,'Tổng hợp'!$A:$T,9,0),
IF(F162=365,VLOOKUP($B162,'Tổng hợp'!$A:$S,10,0),
IF(F162=730,VLOOKUP($B162,'Tổng hợp'!$A:$S,11,0),
IF(F162=1095,VLOOKUP($B162,'Tổng hợp'!$A:$S,12,0),
IF(F162=1460,VLOOKUP($B162,'Tổng hợp'!$A:$S,13,0),
IF(F162=1825,VLOOKUP($B162,'Tổng hợp'!$A:$S,14,0),
IF(F162=2555,VLOOKUP($B162,'Tổng hợp'!$A:$S,15,0),
IF(F162=3650,VLOOKUP($B162,'Tổng hợp'!$A:$S,16,0),
IF(F162=5475,VLOOKUP($B162,'Tổng hợp'!$A:$S,17,0),
IF(F162=7300,VLOOKUP($B162,'Tổng hợp'!$A:$S,18,0),
IF(F162=10950,VLOOKUP($B162,'Tổng hợp'!$A:$S,19,0),
""))))))))))))))))))</f>
        <v>0.01669856334</v>
      </c>
      <c r="I162" s="95">
        <f>IF(G162=1,VLOOKUP($B162,'Tổng hợp'!$A:$S,2,0),
IF(G162=7,VLOOKUP($B162,'Tổng hợp'!$A:$S,3,0),
IF(G162=14,VLOOKUP($B162,'Tổng hợp'!$A:$T,4,0),
IF(G162=30,VLOOKUP($B162,'Tổng hợp'!$A:$T,5,0),
IF(G162=60,VLOOKUP($B162,'Tổng hợp'!$A:$T,6,0),
IF(G162=90,VLOOKUP($B162,'Tổng hợp'!$A:$T,7,0),
IF(G162=180,VLOOKUP($B162,'Tổng hợp'!$A:$T,8,0),
IF(G162=270,VLOOKUP($B162,'Tổng hợp'!$A:$T,9,0),
IF(G162=365,VLOOKUP($B162,'Tổng hợp'!$A:$S,10,0),
IF(G162=730,VLOOKUP($B162,'Tổng hợp'!$A:$S,11,0),
IF(G162=1095,VLOOKUP($B162,'Tổng hợp'!$A:$S,12,0),
IF(G162=1460,VLOOKUP($B162,'Tổng hợp'!$A:$S,13,0),
IF(G162=1825,VLOOKUP($B162,'Tổng hợp'!$A:$S,14,0),
IF(G162=2555,VLOOKUP($B162,'Tổng hợp'!$A:$S,15,0),
IF(G162=3650,VLOOKUP($B162,'Tổng hợp'!$A:$S,16,0),
IF(G162=5475,VLOOKUP($B162,'Tổng hợp'!$A:$S,17,0),
IF(G162=7300,VLOOKUP($B162,'Tổng hợp'!$A:$S,18,0),
IF(G162=10950,VLOOKUP($B162,'Tổng hợp'!$A:$S,19,0),
""))))))))))))))))))</f>
        <v>0.01700527164</v>
      </c>
      <c r="J162" s="95">
        <f t="shared" si="6"/>
        <v>0.06825392998</v>
      </c>
      <c r="K162" s="95">
        <f t="shared" si="7"/>
        <v>-0.0004297476632</v>
      </c>
      <c r="L162" s="95">
        <f t="shared" si="8"/>
        <v>0.07021044905</v>
      </c>
      <c r="M162" s="96">
        <f t="shared" si="9"/>
        <v>3445768484</v>
      </c>
      <c r="N162" s="92" t="b">
        <f t="shared" si="10"/>
        <v>0</v>
      </c>
      <c r="O162" s="93">
        <f t="shared" si="11"/>
        <v>-45728</v>
      </c>
      <c r="P162" s="94">
        <f t="shared" si="12"/>
        <v>0</v>
      </c>
      <c r="Q162" s="94">
        <f t="shared" si="13"/>
        <v>1</v>
      </c>
      <c r="R162" s="95" t="str">
        <f t="shared" si="14"/>
        <v/>
      </c>
      <c r="S162" s="95">
        <f>IF(Q162=1,VLOOKUP($B162,'Tổng hợp'!$A:$S,2,0),
IF(Q162=7,VLOOKUP($B162,'Tổng hợp'!$A:$S,3,0),
IF(Q162=14,VLOOKUP($B162,'Tổng hợp'!$A:$T,4,0),
IF(Q162=30,VLOOKUP($B162,'Tổng hợp'!$A:$T,5,0),
IF(Q162=60,VLOOKUP($B162,'Tổng hợp'!$A:$T,6,0),
IF(Q162=90,VLOOKUP($B162,'Tổng hợp'!$A:$T,7,0),
IF(Q162=180,VLOOKUP($B162,'Tổng hợp'!$A:$T,8,0),
IF(Q162=270,VLOOKUP($B162,'Tổng hợp'!$A:$T,9,0),
IF(Q162=365,VLOOKUP($B162,'Tổng hợp'!$A:$S,10,0),
IF(Q162=730,VLOOKUP($B162,'Tổng hợp'!$A:$S,11,0),
IF(Q162=1095,VLOOKUP($B162,'Tổng hợp'!$A:$S,12,0),
IF(Q162=1460,VLOOKUP($B162,'Tổng hợp'!$A:$S,13,0),
IF(Q162=1825,VLOOKUP($B162,'Tổng hợp'!$A:$S,14,0),
IF(Q162=2555,VLOOKUP($B162,'Tổng hợp'!$A:$S,15,0),
IF(Q162=3650,VLOOKUP($B162,'Tổng hợp'!$A:$S,16,0),
IF(Q162=5475,VLOOKUP($B162,'Tổng hợp'!$A:$S,17,0),
IF(Q162=7300,VLOOKUP($B162,'Tổng hợp'!$A:$S,18,0),
IF(Q162=10950,VLOOKUP($B162,'Tổng hợp'!$A:$S,19,0),
""))))))))))))))))))</f>
        <v>0.01553988751</v>
      </c>
      <c r="T162" s="95">
        <f t="shared" si="15"/>
        <v>0.05131</v>
      </c>
      <c r="U162" s="95">
        <f t="shared" si="28"/>
        <v>0</v>
      </c>
      <c r="V162" s="95">
        <f t="shared" si="16"/>
        <v>0.07024062831</v>
      </c>
      <c r="W162" s="96">
        <f t="shared" si="17"/>
        <v>0</v>
      </c>
      <c r="X162" s="92">
        <f t="shared" si="18"/>
        <v>45812</v>
      </c>
      <c r="Y162" s="93">
        <f t="shared" si="19"/>
        <v>293</v>
      </c>
      <c r="Z162" s="94">
        <f t="shared" si="20"/>
        <v>270</v>
      </c>
      <c r="AA162" s="94">
        <f t="shared" si="21"/>
        <v>365</v>
      </c>
      <c r="AB162" s="95">
        <f>IF(Z162=1,VLOOKUP($B162,'Tổng hợp'!$A:$S,2,0),
IF(Z162=7,VLOOKUP($B162,'Tổng hợp'!$A:$S,3,0),
IF(Z162=14,VLOOKUP($B162,'Tổng hợp'!$A:$T,4,0),
IF(Z162=30,VLOOKUP($B162,'Tổng hợp'!$A:$T,5,0),
IF(Z162=60,VLOOKUP($B162,'Tổng hợp'!$A:$T,6,0),
IF(Z162=90,VLOOKUP($B162,'Tổng hợp'!$A:$T,7,0),
IF(Z162=180,VLOOKUP($B162,'Tổng hợp'!$A:$T,8,0),
IF(Z162=270,VLOOKUP($B162,'Tổng hợp'!$A:$T,9,0),
IF(Z162=365,VLOOKUP($B162,'Tổng hợp'!$A:$S,10,0),
IF(Z162=730,VLOOKUP($B162,'Tổng hợp'!$A:$S,11,0),
IF(Z162=1095,VLOOKUP($B162,'Tổng hợp'!$A:$S,12,0),
IF(Z162=1460,VLOOKUP($B162,'Tổng hợp'!$A:$S,13,0),
IF(Z162=1825,VLOOKUP($B162,'Tổng hợp'!$A:$S,14,0),
IF(Z162=2555,VLOOKUP($B162,'Tổng hợp'!$A:$S,15,0),
IF(Z162=3650,VLOOKUP($B162,'Tổng hợp'!$A:$S,16,0),
IF(Z162=5475,VLOOKUP($B162,'Tổng hợp'!$A:$S,17,0),
IF(Z162=7300,VLOOKUP($B162,'Tổng hợp'!$A:$S,18,0),
IF(Z162=10950,VLOOKUP($B162,'Tổng hợp'!$A:$S,19,0),
""))))))))))))))))))</f>
        <v>0.01840249837</v>
      </c>
      <c r="AC162" s="95">
        <f>IF(AA162=1,VLOOKUP($B162,'Tổng hợp'!$A:$S,2,0),
IF(AA162=7,VLOOKUP($B162,'Tổng hợp'!$A:$S,3,0),
IF(AA162=14,VLOOKUP($B162,'Tổng hợp'!$A:$T,4,0),
IF(AA162=30,VLOOKUP($B162,'Tổng hợp'!$A:$T,5,0),
IF(AA162=60,VLOOKUP($B162,'Tổng hợp'!$A:$T,6,0),
IF(AA162=90,VLOOKUP($B162,'Tổng hợp'!$A:$T,7,0),
IF(AA162=180,VLOOKUP($B162,'Tổng hợp'!$A:$T,8,0),
IF(AA162=270,VLOOKUP($B162,'Tổng hợp'!$A:$T,9,0),
IF(AA162=365,VLOOKUP($B162,'Tổng hợp'!$A:$S,10,0),
IF(AA162=730,VLOOKUP($B162,'Tổng hợp'!$A:$S,11,0),
IF(AA162=1095,VLOOKUP($B162,'Tổng hợp'!$A:$S,12,0),
IF(AA162=1460,VLOOKUP($B162,'Tổng hợp'!$A:$S,13,0),
IF(AA162=1825,VLOOKUP($B162,'Tổng hợp'!$A:$S,14,0),
IF(AA162=2555,VLOOKUP($B162,'Tổng hợp'!$A:$S,15,0),
IF(AA162=3650,VLOOKUP($B162,'Tổng hợp'!$A:$S,16,0),
IF(AA162=5475,VLOOKUP($B162,'Tổng hợp'!$A:$S,17,0),
IF(AA162=7300,VLOOKUP($B162,'Tổng hợp'!$A:$S,18,0),
IF(AA162=10950,VLOOKUP($B162,'Tổng hợp'!$A:$S,19,0),
""))))))))))))))))))</f>
        <v>0.01879</v>
      </c>
      <c r="AD162" s="95">
        <f t="shared" si="22"/>
        <v>0.06980631455</v>
      </c>
      <c r="AE162" s="95">
        <f t="shared" si="23"/>
        <v>-0.0008119995171</v>
      </c>
      <c r="AF162" s="95">
        <f t="shared" si="24"/>
        <v>0.0701836161</v>
      </c>
      <c r="AG162" s="96">
        <f t="shared" si="25"/>
        <v>47350291651</v>
      </c>
      <c r="AH162" s="97">
        <f t="shared" si="26"/>
        <v>50796060135</v>
      </c>
      <c r="AI162" s="96">
        <f t="shared" si="27"/>
        <v>-1874630590</v>
      </c>
      <c r="AJ162" s="9"/>
      <c r="AK162" s="12"/>
    </row>
    <row r="163" ht="15.75" customHeight="1">
      <c r="A163" s="90">
        <v>144.0</v>
      </c>
      <c r="B163" s="91">
        <f>HLOOKUP(B162,VBMA!$A:$A,VLOOKUP(B162,VBMA!A:AF,32,0) +1)</f>
        <v>45518</v>
      </c>
      <c r="C163" s="92">
        <f t="shared" si="1"/>
        <v>45812</v>
      </c>
      <c r="D163" s="92">
        <f t="shared" si="2"/>
        <v>45812</v>
      </c>
      <c r="E163" s="93">
        <f t="shared" si="3"/>
        <v>84</v>
      </c>
      <c r="F163" s="94">
        <f t="shared" si="4"/>
        <v>60</v>
      </c>
      <c r="G163" s="94">
        <f t="shared" si="5"/>
        <v>90</v>
      </c>
      <c r="H163" s="95">
        <f>IF(F163=1,VLOOKUP($B163,'Tổng hợp'!$A:$S,2,0),
IF(F163=7,VLOOKUP($B163,'Tổng hợp'!$A:$S,3,0),
IF(F163=14,VLOOKUP($B163,'Tổng hợp'!$A:$T,4,0),
IF(F163=30,VLOOKUP($B163,'Tổng hợp'!$A:$T,5,0),
IF(F163=60,VLOOKUP($B163,'Tổng hợp'!$A:$T,6,0),
IF(F163=90,VLOOKUP($B163,'Tổng hợp'!$A:$T,7,0),
IF(F163=180,VLOOKUP($B163,'Tổng hợp'!$A:$T,8,0),
IF(F163=270,VLOOKUP($B163,'Tổng hợp'!$A:$T,9,0),
IF(F163=365,VLOOKUP($B163,'Tổng hợp'!$A:$S,10,0),
IF(F163=730,VLOOKUP($B163,'Tổng hợp'!$A:$S,11,0),
IF(F163=1095,VLOOKUP($B163,'Tổng hợp'!$A:$S,12,0),
IF(F163=1460,VLOOKUP($B163,'Tổng hợp'!$A:$S,13,0),
IF(F163=1825,VLOOKUP($B163,'Tổng hợp'!$A:$S,14,0),
IF(F163=2555,VLOOKUP($B163,'Tổng hợp'!$A:$S,15,0),
IF(F163=3650,VLOOKUP($B163,'Tổng hợp'!$A:$S,16,0),
IF(F163=5475,VLOOKUP($B163,'Tổng hợp'!$A:$S,17,0),
IF(F163=7300,VLOOKUP($B163,'Tổng hợp'!$A:$S,18,0),
IF(F163=10950,VLOOKUP($B163,'Tổng hợp'!$A:$S,19,0),
""))))))))))))))))))</f>
        <v>0.01670060531</v>
      </c>
      <c r="I163" s="95">
        <f>IF(G163=1,VLOOKUP($B163,'Tổng hợp'!$A:$S,2,0),
IF(G163=7,VLOOKUP($B163,'Tổng hợp'!$A:$S,3,0),
IF(G163=14,VLOOKUP($B163,'Tổng hợp'!$A:$T,4,0),
IF(G163=30,VLOOKUP($B163,'Tổng hợp'!$A:$T,5,0),
IF(G163=60,VLOOKUP($B163,'Tổng hợp'!$A:$T,6,0),
IF(G163=90,VLOOKUP($B163,'Tổng hợp'!$A:$T,7,0),
IF(G163=180,VLOOKUP($B163,'Tổng hợp'!$A:$T,8,0),
IF(G163=270,VLOOKUP($B163,'Tổng hợp'!$A:$T,9,0),
IF(G163=365,VLOOKUP($B163,'Tổng hợp'!$A:$S,10,0),
IF(G163=730,VLOOKUP($B163,'Tổng hợp'!$A:$S,11,0),
IF(G163=1095,VLOOKUP($B163,'Tổng hợp'!$A:$S,12,0),
IF(G163=1460,VLOOKUP($B163,'Tổng hợp'!$A:$S,13,0),
IF(G163=1825,VLOOKUP($B163,'Tổng hợp'!$A:$S,14,0),
IF(G163=2555,VLOOKUP($B163,'Tổng hợp'!$A:$S,15,0),
IF(G163=3650,VLOOKUP($B163,'Tổng hợp'!$A:$S,16,0),
IF(G163=5475,VLOOKUP($B163,'Tổng hợp'!$A:$S,17,0),
IF(G163=7300,VLOOKUP($B163,'Tổng hợp'!$A:$S,18,0),
IF(G163=10950,VLOOKUP($B163,'Tổng hợp'!$A:$S,19,0),
""))))))))))))))))))</f>
        <v>0.01704143399</v>
      </c>
      <c r="J163" s="95">
        <f t="shared" si="6"/>
        <v>0.06828326825</v>
      </c>
      <c r="K163" s="95">
        <f t="shared" si="7"/>
        <v>0.001157509018</v>
      </c>
      <c r="L163" s="95">
        <f t="shared" si="8"/>
        <v>0.07032197954</v>
      </c>
      <c r="M163" s="96">
        <f t="shared" si="9"/>
        <v>3445685848</v>
      </c>
      <c r="N163" s="92" t="b">
        <f t="shared" si="10"/>
        <v>0</v>
      </c>
      <c r="O163" s="93">
        <f t="shared" si="11"/>
        <v>-45728</v>
      </c>
      <c r="P163" s="94">
        <f t="shared" si="12"/>
        <v>0</v>
      </c>
      <c r="Q163" s="94">
        <f t="shared" si="13"/>
        <v>1</v>
      </c>
      <c r="R163" s="95" t="str">
        <f t="shared" si="14"/>
        <v/>
      </c>
      <c r="S163" s="95">
        <f>IF(Q163=1,VLOOKUP($B163,'Tổng hợp'!$A:$S,2,0),
IF(Q163=7,VLOOKUP($B163,'Tổng hợp'!$A:$S,3,0),
IF(Q163=14,VLOOKUP($B163,'Tổng hợp'!$A:$T,4,0),
IF(Q163=30,VLOOKUP($B163,'Tổng hợp'!$A:$T,5,0),
IF(Q163=60,VLOOKUP($B163,'Tổng hợp'!$A:$T,6,0),
IF(Q163=90,VLOOKUP($B163,'Tổng hợp'!$A:$T,7,0),
IF(Q163=180,VLOOKUP($B163,'Tổng hợp'!$A:$T,8,0),
IF(Q163=270,VLOOKUP($B163,'Tổng hợp'!$A:$T,9,0),
IF(Q163=365,VLOOKUP($B163,'Tổng hợp'!$A:$S,10,0),
IF(Q163=730,VLOOKUP($B163,'Tổng hợp'!$A:$S,11,0),
IF(Q163=1095,VLOOKUP($B163,'Tổng hợp'!$A:$S,12,0),
IF(Q163=1460,VLOOKUP($B163,'Tổng hợp'!$A:$S,13,0),
IF(Q163=1825,VLOOKUP($B163,'Tổng hợp'!$A:$S,14,0),
IF(Q163=2555,VLOOKUP($B163,'Tổng hợp'!$A:$S,15,0),
IF(Q163=3650,VLOOKUP($B163,'Tổng hợp'!$A:$S,16,0),
IF(Q163=5475,VLOOKUP($B163,'Tổng hợp'!$A:$S,17,0),
IF(Q163=7300,VLOOKUP($B163,'Tổng hợp'!$A:$S,18,0),
IF(Q163=10950,VLOOKUP($B163,'Tổng hợp'!$A:$S,19,0),
""))))))))))))))))))</f>
        <v>0.01533729059</v>
      </c>
      <c r="T163" s="95">
        <f t="shared" si="15"/>
        <v>0.05131</v>
      </c>
      <c r="U163" s="95">
        <f t="shared" si="28"/>
        <v>0</v>
      </c>
      <c r="V163" s="95">
        <f t="shared" si="16"/>
        <v>0.07024062831</v>
      </c>
      <c r="W163" s="96">
        <f t="shared" si="17"/>
        <v>0</v>
      </c>
      <c r="X163" s="92">
        <f t="shared" si="18"/>
        <v>45812</v>
      </c>
      <c r="Y163" s="93">
        <f t="shared" si="19"/>
        <v>294</v>
      </c>
      <c r="Z163" s="94">
        <f t="shared" si="20"/>
        <v>270</v>
      </c>
      <c r="AA163" s="94">
        <f t="shared" si="21"/>
        <v>365</v>
      </c>
      <c r="AB163" s="95">
        <f>IF(Z163=1,VLOOKUP($B163,'Tổng hợp'!$A:$S,2,0),
IF(Z163=7,VLOOKUP($B163,'Tổng hợp'!$A:$S,3,0),
IF(Z163=14,VLOOKUP($B163,'Tổng hợp'!$A:$T,4,0),
IF(Z163=30,VLOOKUP($B163,'Tổng hợp'!$A:$T,5,0),
IF(Z163=60,VLOOKUP($B163,'Tổng hợp'!$A:$T,6,0),
IF(Z163=90,VLOOKUP($B163,'Tổng hợp'!$A:$T,7,0),
IF(Z163=180,VLOOKUP($B163,'Tổng hợp'!$A:$T,8,0),
IF(Z163=270,VLOOKUP($B163,'Tổng hợp'!$A:$T,9,0),
IF(Z163=365,VLOOKUP($B163,'Tổng hợp'!$A:$S,10,0),
IF(Z163=730,VLOOKUP($B163,'Tổng hợp'!$A:$S,11,0),
IF(Z163=1095,VLOOKUP($B163,'Tổng hợp'!$A:$S,12,0),
IF(Z163=1460,VLOOKUP($B163,'Tổng hợp'!$A:$S,13,0),
IF(Z163=1825,VLOOKUP($B163,'Tổng hợp'!$A:$S,14,0),
IF(Z163=2555,VLOOKUP($B163,'Tổng hợp'!$A:$S,15,0),
IF(Z163=3650,VLOOKUP($B163,'Tổng hợp'!$A:$S,16,0),
IF(Z163=5475,VLOOKUP($B163,'Tổng hợp'!$A:$S,17,0),
IF(Z163=7300,VLOOKUP($B163,'Tổng hợp'!$A:$S,18,0),
IF(Z163=10950,VLOOKUP($B163,'Tổng hợp'!$A:$S,19,0),
""))))))))))))))))))</f>
        <v>0.01847291444</v>
      </c>
      <c r="AC163" s="95">
        <f>IF(AA163=1,VLOOKUP($B163,'Tổng hợp'!$A:$S,2,0),
IF(AA163=7,VLOOKUP($B163,'Tổng hợp'!$A:$S,3,0),
IF(AA163=14,VLOOKUP($B163,'Tổng hợp'!$A:$T,4,0),
IF(AA163=30,VLOOKUP($B163,'Tổng hợp'!$A:$T,5,0),
IF(AA163=60,VLOOKUP($B163,'Tổng hợp'!$A:$T,6,0),
IF(AA163=90,VLOOKUP($B163,'Tổng hợp'!$A:$T,7,0),
IF(AA163=180,VLOOKUP($B163,'Tổng hợp'!$A:$T,8,0),
IF(AA163=270,VLOOKUP($B163,'Tổng hợp'!$A:$T,9,0),
IF(AA163=365,VLOOKUP($B163,'Tổng hợp'!$A:$S,10,0),
IF(AA163=730,VLOOKUP($B163,'Tổng hợp'!$A:$S,11,0),
IF(AA163=1095,VLOOKUP($B163,'Tổng hợp'!$A:$S,12,0),
IF(AA163=1460,VLOOKUP($B163,'Tổng hợp'!$A:$S,13,0),
IF(AA163=1825,VLOOKUP($B163,'Tổng hợp'!$A:$S,14,0),
IF(AA163=2555,VLOOKUP($B163,'Tổng hợp'!$A:$S,15,0),
IF(AA163=3650,VLOOKUP($B163,'Tổng hợp'!$A:$S,16,0),
IF(AA163=5475,VLOOKUP($B163,'Tổng hợp'!$A:$S,17,0),
IF(AA163=7300,VLOOKUP($B163,'Tổng hợp'!$A:$S,18,0),
IF(AA163=10950,VLOOKUP($B163,'Tổng hợp'!$A:$S,19,0),
""))))))))))))))))))</f>
        <v>0.01879</v>
      </c>
      <c r="AD163" s="95">
        <f t="shared" si="22"/>
        <v>0.06986302027</v>
      </c>
      <c r="AE163" s="95">
        <f t="shared" si="23"/>
        <v>0.001403598271</v>
      </c>
      <c r="AF163" s="95">
        <f t="shared" si="24"/>
        <v>0.07033928716</v>
      </c>
      <c r="AG163" s="96">
        <f t="shared" si="25"/>
        <v>47335946951</v>
      </c>
      <c r="AH163" s="97">
        <f t="shared" si="26"/>
        <v>50781632799</v>
      </c>
      <c r="AI163" s="96">
        <f t="shared" si="27"/>
        <v>-1889057926</v>
      </c>
      <c r="AJ163" s="9"/>
      <c r="AK163" s="12"/>
    </row>
    <row r="164" ht="15.75" customHeight="1">
      <c r="A164" s="90">
        <v>145.0</v>
      </c>
      <c r="B164" s="91">
        <f>HLOOKUP(B163,VBMA!$A:$A,VLOOKUP(B163,VBMA!A:AF,32,0) +1)</f>
        <v>45517</v>
      </c>
      <c r="C164" s="92">
        <f t="shared" si="1"/>
        <v>45812</v>
      </c>
      <c r="D164" s="92">
        <f t="shared" si="2"/>
        <v>45812</v>
      </c>
      <c r="E164" s="93">
        <f t="shared" si="3"/>
        <v>84</v>
      </c>
      <c r="F164" s="94">
        <f t="shared" si="4"/>
        <v>60</v>
      </c>
      <c r="G164" s="94">
        <f t="shared" si="5"/>
        <v>90</v>
      </c>
      <c r="H164" s="95">
        <f>IF(F164=1,VLOOKUP($B164,'Tổng hợp'!$A:$S,2,0),
IF(F164=7,VLOOKUP($B164,'Tổng hợp'!$A:$S,3,0),
IF(F164=14,VLOOKUP($B164,'Tổng hợp'!$A:$T,4,0),
IF(F164=30,VLOOKUP($B164,'Tổng hợp'!$A:$T,5,0),
IF(F164=60,VLOOKUP($B164,'Tổng hợp'!$A:$T,6,0),
IF(F164=90,VLOOKUP($B164,'Tổng hợp'!$A:$T,7,0),
IF(F164=180,VLOOKUP($B164,'Tổng hợp'!$A:$T,8,0),
IF(F164=270,VLOOKUP($B164,'Tổng hợp'!$A:$T,9,0),
IF(F164=365,VLOOKUP($B164,'Tổng hợp'!$A:$S,10,0),
IF(F164=730,VLOOKUP($B164,'Tổng hợp'!$A:$S,11,0),
IF(F164=1095,VLOOKUP($B164,'Tổng hợp'!$A:$S,12,0),
IF(F164=1460,VLOOKUP($B164,'Tổng hợp'!$A:$S,13,0),
IF(F164=1825,VLOOKUP($B164,'Tổng hợp'!$A:$S,14,0),
IF(F164=2555,VLOOKUP($B164,'Tổng hợp'!$A:$S,15,0),
IF(F164=3650,VLOOKUP($B164,'Tổng hợp'!$A:$S,16,0),
IF(F164=5475,VLOOKUP($B164,'Tổng hợp'!$A:$S,17,0),
IF(F164=7300,VLOOKUP($B164,'Tổng hợp'!$A:$S,18,0),
IF(F164=10950,VLOOKUP($B164,'Tổng hợp'!$A:$S,19,0),
""))))))))))))))))))</f>
        <v>0.01667776894</v>
      </c>
      <c r="I164" s="95">
        <f>IF(G164=1,VLOOKUP($B164,'Tổng hợp'!$A:$S,2,0),
IF(G164=7,VLOOKUP($B164,'Tổng hợp'!$A:$S,3,0),
IF(G164=14,VLOOKUP($B164,'Tổng hợp'!$A:$T,4,0),
IF(G164=30,VLOOKUP($B164,'Tổng hợp'!$A:$T,5,0),
IF(G164=60,VLOOKUP($B164,'Tổng hợp'!$A:$T,6,0),
IF(G164=90,VLOOKUP($B164,'Tổng hợp'!$A:$T,7,0),
IF(G164=180,VLOOKUP($B164,'Tổng hợp'!$A:$T,8,0),
IF(G164=270,VLOOKUP($B164,'Tổng hợp'!$A:$T,9,0),
IF(G164=365,VLOOKUP($B164,'Tổng hợp'!$A:$S,10,0),
IF(G164=730,VLOOKUP($B164,'Tổng hợp'!$A:$S,11,0),
IF(G164=1095,VLOOKUP($B164,'Tổng hợp'!$A:$S,12,0),
IF(G164=1460,VLOOKUP($B164,'Tổng hợp'!$A:$S,13,0),
IF(G164=1825,VLOOKUP($B164,'Tổng hợp'!$A:$S,14,0),
IF(G164=2555,VLOOKUP($B164,'Tổng hợp'!$A:$S,15,0),
IF(G164=3650,VLOOKUP($B164,'Tổng hợp'!$A:$S,16,0),
IF(G164=5475,VLOOKUP($B164,'Tổng hợp'!$A:$S,17,0),
IF(G164=7300,VLOOKUP($B164,'Tổng hợp'!$A:$S,18,0),
IF(G164=10950,VLOOKUP($B164,'Tổng hợp'!$A:$S,19,0),
""))))))))))))))))))</f>
        <v>0.01694840211</v>
      </c>
      <c r="J164" s="95">
        <f t="shared" si="6"/>
        <v>0.06820427548</v>
      </c>
      <c r="K164" s="95">
        <f t="shared" si="7"/>
        <v>0.002132992009</v>
      </c>
      <c r="L164" s="95">
        <f t="shared" si="8"/>
        <v>0.07039061091</v>
      </c>
      <c r="M164" s="96">
        <f t="shared" si="9"/>
        <v>3445635002</v>
      </c>
      <c r="N164" s="92" t="b">
        <f t="shared" si="10"/>
        <v>0</v>
      </c>
      <c r="O164" s="93">
        <f t="shared" si="11"/>
        <v>-45728</v>
      </c>
      <c r="P164" s="94">
        <f t="shared" si="12"/>
        <v>0</v>
      </c>
      <c r="Q164" s="94">
        <f t="shared" si="13"/>
        <v>1</v>
      </c>
      <c r="R164" s="95" t="str">
        <f t="shared" si="14"/>
        <v/>
      </c>
      <c r="S164" s="95">
        <f>IF(Q164=1,VLOOKUP($B164,'Tổng hợp'!$A:$S,2,0),
IF(Q164=7,VLOOKUP($B164,'Tổng hợp'!$A:$S,3,0),
IF(Q164=14,VLOOKUP($B164,'Tổng hợp'!$A:$T,4,0),
IF(Q164=30,VLOOKUP($B164,'Tổng hợp'!$A:$T,5,0),
IF(Q164=60,VLOOKUP($B164,'Tổng hợp'!$A:$T,6,0),
IF(Q164=90,VLOOKUP($B164,'Tổng hợp'!$A:$T,7,0),
IF(Q164=180,VLOOKUP($B164,'Tổng hợp'!$A:$T,8,0),
IF(Q164=270,VLOOKUP($B164,'Tổng hợp'!$A:$T,9,0),
IF(Q164=365,VLOOKUP($B164,'Tổng hợp'!$A:$S,10,0),
IF(Q164=730,VLOOKUP($B164,'Tổng hợp'!$A:$S,11,0),
IF(Q164=1095,VLOOKUP($B164,'Tổng hợp'!$A:$S,12,0),
IF(Q164=1460,VLOOKUP($B164,'Tổng hợp'!$A:$S,13,0),
IF(Q164=1825,VLOOKUP($B164,'Tổng hợp'!$A:$S,14,0),
IF(Q164=2555,VLOOKUP($B164,'Tổng hợp'!$A:$S,15,0),
IF(Q164=3650,VLOOKUP($B164,'Tổng hợp'!$A:$S,16,0),
IF(Q164=5475,VLOOKUP($B164,'Tổng hợp'!$A:$S,17,0),
IF(Q164=7300,VLOOKUP($B164,'Tổng hợp'!$A:$S,18,0),
IF(Q164=10950,VLOOKUP($B164,'Tổng hợp'!$A:$S,19,0),
""))))))))))))))))))</f>
        <v>0.01491865336</v>
      </c>
      <c r="T164" s="95">
        <f t="shared" si="15"/>
        <v>0.05131</v>
      </c>
      <c r="U164" s="95">
        <f t="shared" si="28"/>
        <v>0</v>
      </c>
      <c r="V164" s="95">
        <f t="shared" si="16"/>
        <v>0.07024062831</v>
      </c>
      <c r="W164" s="96">
        <f t="shared" si="17"/>
        <v>0</v>
      </c>
      <c r="X164" s="92">
        <f t="shared" si="18"/>
        <v>45812</v>
      </c>
      <c r="Y164" s="93">
        <f t="shared" si="19"/>
        <v>295</v>
      </c>
      <c r="Z164" s="94">
        <f t="shared" si="20"/>
        <v>270</v>
      </c>
      <c r="AA164" s="94">
        <f t="shared" si="21"/>
        <v>365</v>
      </c>
      <c r="AB164" s="95">
        <f>IF(Z164=1,VLOOKUP($B164,'Tổng hợp'!$A:$S,2,0),
IF(Z164=7,VLOOKUP($B164,'Tổng hợp'!$A:$S,3,0),
IF(Z164=14,VLOOKUP($B164,'Tổng hợp'!$A:$T,4,0),
IF(Z164=30,VLOOKUP($B164,'Tổng hợp'!$A:$T,5,0),
IF(Z164=60,VLOOKUP($B164,'Tổng hợp'!$A:$T,6,0),
IF(Z164=90,VLOOKUP($B164,'Tổng hợp'!$A:$T,7,0),
IF(Z164=180,VLOOKUP($B164,'Tổng hợp'!$A:$T,8,0),
IF(Z164=270,VLOOKUP($B164,'Tổng hợp'!$A:$T,9,0),
IF(Z164=365,VLOOKUP($B164,'Tổng hợp'!$A:$S,10,0),
IF(Z164=730,VLOOKUP($B164,'Tổng hợp'!$A:$S,11,0),
IF(Z164=1095,VLOOKUP($B164,'Tổng hợp'!$A:$S,12,0),
IF(Z164=1460,VLOOKUP($B164,'Tổng hợp'!$A:$S,13,0),
IF(Z164=1825,VLOOKUP($B164,'Tổng hợp'!$A:$S,14,0),
IF(Z164=2555,VLOOKUP($B164,'Tổng hợp'!$A:$S,15,0),
IF(Z164=3650,VLOOKUP($B164,'Tổng hợp'!$A:$S,16,0),
IF(Z164=5475,VLOOKUP($B164,'Tổng hợp'!$A:$S,17,0),
IF(Z164=7300,VLOOKUP($B164,'Tổng hợp'!$A:$S,18,0),
IF(Z164=10950,VLOOKUP($B164,'Tổng hợp'!$A:$S,19,0),
""))))))))))))))))))</f>
        <v>0.0183353971</v>
      </c>
      <c r="AC164" s="95">
        <f>IF(AA164=1,VLOOKUP($B164,'Tổng hợp'!$A:$S,2,0),
IF(AA164=7,VLOOKUP($B164,'Tổng hợp'!$A:$S,3,0),
IF(AA164=14,VLOOKUP($B164,'Tổng hợp'!$A:$T,4,0),
IF(AA164=30,VLOOKUP($B164,'Tổng hợp'!$A:$T,5,0),
IF(AA164=60,VLOOKUP($B164,'Tổng hợp'!$A:$T,6,0),
IF(AA164=90,VLOOKUP($B164,'Tổng hợp'!$A:$T,7,0),
IF(AA164=180,VLOOKUP($B164,'Tổng hợp'!$A:$T,8,0),
IF(AA164=270,VLOOKUP($B164,'Tổng hợp'!$A:$T,9,0),
IF(AA164=365,VLOOKUP($B164,'Tổng hợp'!$A:$S,10,0),
IF(AA164=730,VLOOKUP($B164,'Tổng hợp'!$A:$S,11,0),
IF(AA164=1095,VLOOKUP($B164,'Tổng hợp'!$A:$S,12,0),
IF(AA164=1460,VLOOKUP($B164,'Tổng hợp'!$A:$S,13,0),
IF(AA164=1825,VLOOKUP($B164,'Tổng hợp'!$A:$S,14,0),
IF(AA164=2555,VLOOKUP($B164,'Tổng hợp'!$A:$S,15,0),
IF(AA164=3650,VLOOKUP($B164,'Tổng hợp'!$A:$S,16,0),
IF(AA164=5475,VLOOKUP($B164,'Tổng hợp'!$A:$S,17,0),
IF(AA164=7300,VLOOKUP($B164,'Tổng hợp'!$A:$S,18,0),
IF(AA164=10950,VLOOKUP($B164,'Tổng hợp'!$A:$S,19,0),
""))))))))))))))))))</f>
        <v>0.01879</v>
      </c>
      <c r="AD164" s="95">
        <f t="shared" si="22"/>
        <v>0.06976502944</v>
      </c>
      <c r="AE164" s="95">
        <f t="shared" si="23"/>
        <v>-0.0004085786776</v>
      </c>
      <c r="AF164" s="95">
        <f t="shared" si="24"/>
        <v>0.07021193535</v>
      </c>
      <c r="AG164" s="96">
        <f t="shared" si="25"/>
        <v>47331683832</v>
      </c>
      <c r="AH164" s="97">
        <f t="shared" si="26"/>
        <v>50777318835</v>
      </c>
      <c r="AI164" s="96">
        <f t="shared" si="27"/>
        <v>-1893371891</v>
      </c>
      <c r="AJ164" s="9"/>
      <c r="AK164" s="12"/>
    </row>
    <row r="165" ht="15.75" customHeight="1">
      <c r="A165" s="90">
        <v>146.0</v>
      </c>
      <c r="B165" s="91">
        <f>HLOOKUP(B164,VBMA!$A:$A,VLOOKUP(B164,VBMA!A:AF,32,0) +1)</f>
        <v>45516</v>
      </c>
      <c r="C165" s="92">
        <f t="shared" si="1"/>
        <v>45812</v>
      </c>
      <c r="D165" s="92">
        <f t="shared" si="2"/>
        <v>45812</v>
      </c>
      <c r="E165" s="93">
        <f t="shared" si="3"/>
        <v>84</v>
      </c>
      <c r="F165" s="94">
        <f t="shared" si="4"/>
        <v>60</v>
      </c>
      <c r="G165" s="94">
        <f t="shared" si="5"/>
        <v>90</v>
      </c>
      <c r="H165" s="95">
        <f>IF(F165=1,VLOOKUP($B165,'Tổng hợp'!$A:$S,2,0),
IF(F165=7,VLOOKUP($B165,'Tổng hợp'!$A:$S,3,0),
IF(F165=14,VLOOKUP($B165,'Tổng hợp'!$A:$T,4,0),
IF(F165=30,VLOOKUP($B165,'Tổng hợp'!$A:$T,5,0),
IF(F165=60,VLOOKUP($B165,'Tổng hợp'!$A:$T,6,0),
IF(F165=90,VLOOKUP($B165,'Tổng hợp'!$A:$T,7,0),
IF(F165=180,VLOOKUP($B165,'Tổng hợp'!$A:$T,8,0),
IF(F165=270,VLOOKUP($B165,'Tổng hợp'!$A:$T,9,0),
IF(F165=365,VLOOKUP($B165,'Tổng hợp'!$A:$S,10,0),
IF(F165=730,VLOOKUP($B165,'Tổng hợp'!$A:$S,11,0),
IF(F165=1095,VLOOKUP($B165,'Tổng hợp'!$A:$S,12,0),
IF(F165=1460,VLOOKUP($B165,'Tổng hợp'!$A:$S,13,0),
IF(F165=1825,VLOOKUP($B165,'Tổng hợp'!$A:$S,14,0),
IF(F165=2555,VLOOKUP($B165,'Tổng hợp'!$A:$S,15,0),
IF(F165=3650,VLOOKUP($B165,'Tổng hợp'!$A:$S,16,0),
IF(F165=5475,VLOOKUP($B165,'Tổng hợp'!$A:$S,17,0),
IF(F165=7300,VLOOKUP($B165,'Tổng hợp'!$A:$S,18,0),
IF(F165=10950,VLOOKUP($B165,'Tổng hợp'!$A:$S,19,0),
""))))))))))))))))))</f>
        <v>0.0165312558</v>
      </c>
      <c r="I165" s="95">
        <f>IF(G165=1,VLOOKUP($B165,'Tổng hợp'!$A:$S,2,0),
IF(G165=7,VLOOKUP($B165,'Tổng hợp'!$A:$S,3,0),
IF(G165=14,VLOOKUP($B165,'Tổng hợp'!$A:$T,4,0),
IF(G165=30,VLOOKUP($B165,'Tổng hợp'!$A:$T,5,0),
IF(G165=60,VLOOKUP($B165,'Tổng hợp'!$A:$T,6,0),
IF(G165=90,VLOOKUP($B165,'Tổng hợp'!$A:$T,7,0),
IF(G165=180,VLOOKUP($B165,'Tổng hợp'!$A:$T,8,0),
IF(G165=270,VLOOKUP($B165,'Tổng hợp'!$A:$T,9,0),
IF(G165=365,VLOOKUP($B165,'Tổng hợp'!$A:$S,10,0),
IF(G165=730,VLOOKUP($B165,'Tổng hợp'!$A:$S,11,0),
IF(G165=1095,VLOOKUP($B165,'Tổng hợp'!$A:$S,12,0),
IF(G165=1460,VLOOKUP($B165,'Tổng hợp'!$A:$S,13,0),
IF(G165=1825,VLOOKUP($B165,'Tổng hợp'!$A:$S,14,0),
IF(G165=2555,VLOOKUP($B165,'Tổng hợp'!$A:$S,15,0),
IF(G165=3650,VLOOKUP($B165,'Tổng hợp'!$A:$S,16,0),
IF(G165=5475,VLOOKUP($B165,'Tổng hợp'!$A:$S,17,0),
IF(G165=7300,VLOOKUP($B165,'Tổng hợp'!$A:$S,18,0),
IF(G165=10950,VLOOKUP($B165,'Tổng hợp'!$A:$S,19,0),
""))))))))))))))))))</f>
        <v>0.01680337523</v>
      </c>
      <c r="J165" s="95">
        <f t="shared" si="6"/>
        <v>0.06805895135</v>
      </c>
      <c r="K165" s="95">
        <f t="shared" si="7"/>
        <v>-0.001600853942</v>
      </c>
      <c r="L165" s="95">
        <f t="shared" si="8"/>
        <v>0.07012827328</v>
      </c>
      <c r="M165" s="96">
        <f t="shared" si="9"/>
        <v>3445829377</v>
      </c>
      <c r="N165" s="92" t="b">
        <f t="shared" si="10"/>
        <v>0</v>
      </c>
      <c r="O165" s="93">
        <f t="shared" si="11"/>
        <v>-45728</v>
      </c>
      <c r="P165" s="94">
        <f t="shared" si="12"/>
        <v>0</v>
      </c>
      <c r="Q165" s="94">
        <f t="shared" si="13"/>
        <v>1</v>
      </c>
      <c r="R165" s="95" t="str">
        <f t="shared" si="14"/>
        <v/>
      </c>
      <c r="S165" s="95">
        <f>IF(Q165=1,VLOOKUP($B165,'Tổng hợp'!$A:$S,2,0),
IF(Q165=7,VLOOKUP($B165,'Tổng hợp'!$A:$S,3,0),
IF(Q165=14,VLOOKUP($B165,'Tổng hợp'!$A:$T,4,0),
IF(Q165=30,VLOOKUP($B165,'Tổng hợp'!$A:$T,5,0),
IF(Q165=60,VLOOKUP($B165,'Tổng hợp'!$A:$T,6,0),
IF(Q165=90,VLOOKUP($B165,'Tổng hợp'!$A:$T,7,0),
IF(Q165=180,VLOOKUP($B165,'Tổng hợp'!$A:$T,8,0),
IF(Q165=270,VLOOKUP($B165,'Tổng hợp'!$A:$T,9,0),
IF(Q165=365,VLOOKUP($B165,'Tổng hợp'!$A:$S,10,0),
IF(Q165=730,VLOOKUP($B165,'Tổng hợp'!$A:$S,11,0),
IF(Q165=1095,VLOOKUP($B165,'Tổng hợp'!$A:$S,12,0),
IF(Q165=1460,VLOOKUP($B165,'Tổng hợp'!$A:$S,13,0),
IF(Q165=1825,VLOOKUP($B165,'Tổng hợp'!$A:$S,14,0),
IF(Q165=2555,VLOOKUP($B165,'Tổng hợp'!$A:$S,15,0),
IF(Q165=3650,VLOOKUP($B165,'Tổng hợp'!$A:$S,16,0),
IF(Q165=5475,VLOOKUP($B165,'Tổng hợp'!$A:$S,17,0),
IF(Q165=7300,VLOOKUP($B165,'Tổng hợp'!$A:$S,18,0),
IF(Q165=10950,VLOOKUP($B165,'Tổng hợp'!$A:$S,19,0),
""))))))))))))))))))</f>
        <v>0.01496656903</v>
      </c>
      <c r="T165" s="95">
        <f t="shared" si="15"/>
        <v>0.05131</v>
      </c>
      <c r="U165" s="95">
        <f t="shared" si="28"/>
        <v>0</v>
      </c>
      <c r="V165" s="95">
        <f t="shared" si="16"/>
        <v>0.07024062831</v>
      </c>
      <c r="W165" s="96">
        <f t="shared" si="17"/>
        <v>0</v>
      </c>
      <c r="X165" s="92">
        <f t="shared" si="18"/>
        <v>45812</v>
      </c>
      <c r="Y165" s="93">
        <f t="shared" si="19"/>
        <v>296</v>
      </c>
      <c r="Z165" s="94">
        <f t="shared" si="20"/>
        <v>270</v>
      </c>
      <c r="AA165" s="94">
        <f t="shared" si="21"/>
        <v>365</v>
      </c>
      <c r="AB165" s="95">
        <f>IF(Z165=1,VLOOKUP($B165,'Tổng hợp'!$A:$S,2,0),
IF(Z165=7,VLOOKUP($B165,'Tổng hợp'!$A:$S,3,0),
IF(Z165=14,VLOOKUP($B165,'Tổng hợp'!$A:$T,4,0),
IF(Z165=30,VLOOKUP($B165,'Tổng hợp'!$A:$T,5,0),
IF(Z165=60,VLOOKUP($B165,'Tổng hợp'!$A:$T,6,0),
IF(Z165=90,VLOOKUP($B165,'Tổng hợp'!$A:$T,7,0),
IF(Z165=180,VLOOKUP($B165,'Tổng hợp'!$A:$T,8,0),
IF(Z165=270,VLOOKUP($B165,'Tổng hợp'!$A:$T,9,0),
IF(Z165=365,VLOOKUP($B165,'Tổng hợp'!$A:$S,10,0),
IF(Z165=730,VLOOKUP($B165,'Tổng hợp'!$A:$S,11,0),
IF(Z165=1095,VLOOKUP($B165,'Tổng hợp'!$A:$S,12,0),
IF(Z165=1460,VLOOKUP($B165,'Tổng hợp'!$A:$S,13,0),
IF(Z165=1825,VLOOKUP($B165,'Tổng hợp'!$A:$S,14,0),
IF(Z165=2555,VLOOKUP($B165,'Tổng hợp'!$A:$S,15,0),
IF(Z165=3650,VLOOKUP($B165,'Tổng hợp'!$A:$S,16,0),
IF(Z165=5475,VLOOKUP($B165,'Tổng hợp'!$A:$S,17,0),
IF(Z165=7300,VLOOKUP($B165,'Tổng hợp'!$A:$S,18,0),
IF(Z165=10950,VLOOKUP($B165,'Tổng hợp'!$A:$S,19,0),
""))))))))))))))))))</f>
        <v>0.018368062</v>
      </c>
      <c r="AC165" s="95">
        <f>IF(AA165=1,VLOOKUP($B165,'Tổng hợp'!$A:$S,2,0),
IF(AA165=7,VLOOKUP($B165,'Tổng hợp'!$A:$S,3,0),
IF(AA165=14,VLOOKUP($B165,'Tổng hợp'!$A:$T,4,0),
IF(AA165=30,VLOOKUP($B165,'Tổng hợp'!$A:$T,5,0),
IF(AA165=60,VLOOKUP($B165,'Tổng hợp'!$A:$T,6,0),
IF(AA165=90,VLOOKUP($B165,'Tổng hợp'!$A:$T,7,0),
IF(AA165=180,VLOOKUP($B165,'Tổng hợp'!$A:$T,8,0),
IF(AA165=270,VLOOKUP($B165,'Tổng hợp'!$A:$T,9,0),
IF(AA165=365,VLOOKUP($B165,'Tổng hợp'!$A:$S,10,0),
IF(AA165=730,VLOOKUP($B165,'Tổng hợp'!$A:$S,11,0),
IF(AA165=1095,VLOOKUP($B165,'Tổng hợp'!$A:$S,12,0),
IF(AA165=1460,VLOOKUP($B165,'Tổng hợp'!$A:$S,13,0),
IF(AA165=1825,VLOOKUP($B165,'Tổng hợp'!$A:$S,14,0),
IF(AA165=2555,VLOOKUP($B165,'Tổng hợp'!$A:$S,15,0),
IF(AA165=3650,VLOOKUP($B165,'Tổng hợp'!$A:$S,16,0),
IF(AA165=5475,VLOOKUP($B165,'Tổng hợp'!$A:$S,17,0),
IF(AA165=7300,VLOOKUP($B165,'Tổng hợp'!$A:$S,18,0),
IF(AA165=10950,VLOOKUP($B165,'Tổng hợp'!$A:$S,19,0),
""))))))))))))))))))</f>
        <v>0.01879</v>
      </c>
      <c r="AD165" s="95">
        <f t="shared" si="22"/>
        <v>0.06979353977</v>
      </c>
      <c r="AE165" s="95">
        <f t="shared" si="23"/>
        <v>-0.0002060413705</v>
      </c>
      <c r="AF165" s="95">
        <f t="shared" si="24"/>
        <v>0.07022615732</v>
      </c>
      <c r="AG165" s="96">
        <f t="shared" si="25"/>
        <v>47322375293</v>
      </c>
      <c r="AH165" s="97">
        <f t="shared" si="26"/>
        <v>50768204670</v>
      </c>
      <c r="AI165" s="96">
        <f t="shared" si="27"/>
        <v>-1902486055</v>
      </c>
      <c r="AJ165" s="9"/>
      <c r="AK165" s="12"/>
    </row>
    <row r="166" ht="15.75" customHeight="1">
      <c r="A166" s="90">
        <v>147.0</v>
      </c>
      <c r="B166" s="91">
        <f>HLOOKUP(B165,VBMA!$A:$A,VLOOKUP(B165,VBMA!A:AF,32,0) +1)</f>
        <v>45513</v>
      </c>
      <c r="C166" s="92">
        <f t="shared" si="1"/>
        <v>45812</v>
      </c>
      <c r="D166" s="92">
        <f t="shared" si="2"/>
        <v>45812</v>
      </c>
      <c r="E166" s="93">
        <f t="shared" si="3"/>
        <v>84</v>
      </c>
      <c r="F166" s="94">
        <f t="shared" si="4"/>
        <v>60</v>
      </c>
      <c r="G166" s="94">
        <f t="shared" si="5"/>
        <v>90</v>
      </c>
      <c r="H166" s="95">
        <f>IF(F166=1,VLOOKUP($B166,'Tổng hợp'!$A:$S,2,0),
IF(F166=7,VLOOKUP($B166,'Tổng hợp'!$A:$S,3,0),
IF(F166=14,VLOOKUP($B166,'Tổng hợp'!$A:$T,4,0),
IF(F166=30,VLOOKUP($B166,'Tổng hợp'!$A:$T,5,0),
IF(F166=60,VLOOKUP($B166,'Tổng hợp'!$A:$T,6,0),
IF(F166=90,VLOOKUP($B166,'Tổng hợp'!$A:$T,7,0),
IF(F166=180,VLOOKUP($B166,'Tổng hợp'!$A:$T,8,0),
IF(F166=270,VLOOKUP($B166,'Tổng hợp'!$A:$T,9,0),
IF(F166=365,VLOOKUP($B166,'Tổng hợp'!$A:$S,10,0),
IF(F166=730,VLOOKUP($B166,'Tổng hợp'!$A:$S,11,0),
IF(F166=1095,VLOOKUP($B166,'Tổng hợp'!$A:$S,12,0),
IF(F166=1460,VLOOKUP($B166,'Tổng hợp'!$A:$S,13,0),
IF(F166=1825,VLOOKUP($B166,'Tổng hợp'!$A:$S,14,0),
IF(F166=2555,VLOOKUP($B166,'Tổng hợp'!$A:$S,15,0),
IF(F166=3650,VLOOKUP($B166,'Tổng hợp'!$A:$S,16,0),
IF(F166=5475,VLOOKUP($B166,'Tổng hợp'!$A:$S,17,0),
IF(F166=7300,VLOOKUP($B166,'Tổng hợp'!$A:$S,18,0),
IF(F166=10950,VLOOKUP($B166,'Tổng hợp'!$A:$S,19,0),
""))))))))))))))))))</f>
        <v>0.01677664971</v>
      </c>
      <c r="I166" s="95">
        <f>IF(G166=1,VLOOKUP($B166,'Tổng hợp'!$A:$S,2,0),
IF(G166=7,VLOOKUP($B166,'Tổng hợp'!$A:$S,3,0),
IF(G166=14,VLOOKUP($B166,'Tổng hợp'!$A:$T,4,0),
IF(G166=30,VLOOKUP($B166,'Tổng hợp'!$A:$T,5,0),
IF(G166=60,VLOOKUP($B166,'Tổng hợp'!$A:$T,6,0),
IF(G166=90,VLOOKUP($B166,'Tổng hợp'!$A:$T,7,0),
IF(G166=180,VLOOKUP($B166,'Tổng hợp'!$A:$T,8,0),
IF(G166=270,VLOOKUP($B166,'Tổng hợp'!$A:$T,9,0),
IF(G166=365,VLOOKUP($B166,'Tổng hợp'!$A:$S,10,0),
IF(G166=730,VLOOKUP($B166,'Tổng hợp'!$A:$S,11,0),
IF(G166=1095,VLOOKUP($B166,'Tổng hợp'!$A:$S,12,0),
IF(G166=1460,VLOOKUP($B166,'Tổng hợp'!$A:$S,13,0),
IF(G166=1825,VLOOKUP($B166,'Tổng hợp'!$A:$S,14,0),
IF(G166=2555,VLOOKUP($B166,'Tổng hợp'!$A:$S,15,0),
IF(G166=3650,VLOOKUP($B166,'Tổng hợp'!$A:$S,16,0),
IF(G166=5475,VLOOKUP($B166,'Tổng hợp'!$A:$S,17,0),
IF(G166=7300,VLOOKUP($B166,'Tổng hợp'!$A:$S,18,0),
IF(G166=10950,VLOOKUP($B166,'Tổng hợp'!$A:$S,19,0),
""))))))))))))))))))</f>
        <v>0.01687832638</v>
      </c>
      <c r="J166" s="95">
        <f t="shared" si="6"/>
        <v>0.06816799104</v>
      </c>
      <c r="K166" s="95">
        <f t="shared" si="7"/>
        <v>-0.0054409748</v>
      </c>
      <c r="L166" s="95">
        <f t="shared" si="8"/>
        <v>0.06985948865</v>
      </c>
      <c r="M166" s="96">
        <f t="shared" si="9"/>
        <v>3446028589</v>
      </c>
      <c r="N166" s="92" t="b">
        <f t="shared" si="10"/>
        <v>0</v>
      </c>
      <c r="O166" s="93">
        <f t="shared" si="11"/>
        <v>-45728</v>
      </c>
      <c r="P166" s="94">
        <f t="shared" si="12"/>
        <v>0</v>
      </c>
      <c r="Q166" s="94">
        <f t="shared" si="13"/>
        <v>1</v>
      </c>
      <c r="R166" s="95" t="str">
        <f t="shared" si="14"/>
        <v/>
      </c>
      <c r="S166" s="95">
        <f>IF(Q166=1,VLOOKUP($B166,'Tổng hợp'!$A:$S,2,0),
IF(Q166=7,VLOOKUP($B166,'Tổng hợp'!$A:$S,3,0),
IF(Q166=14,VLOOKUP($B166,'Tổng hợp'!$A:$T,4,0),
IF(Q166=30,VLOOKUP($B166,'Tổng hợp'!$A:$T,5,0),
IF(Q166=60,VLOOKUP($B166,'Tổng hợp'!$A:$T,6,0),
IF(Q166=90,VLOOKUP($B166,'Tổng hợp'!$A:$T,7,0),
IF(Q166=180,VLOOKUP($B166,'Tổng hợp'!$A:$T,8,0),
IF(Q166=270,VLOOKUP($B166,'Tổng hợp'!$A:$T,9,0),
IF(Q166=365,VLOOKUP($B166,'Tổng hợp'!$A:$S,10,0),
IF(Q166=730,VLOOKUP($B166,'Tổng hợp'!$A:$S,11,0),
IF(Q166=1095,VLOOKUP($B166,'Tổng hợp'!$A:$S,12,0),
IF(Q166=1460,VLOOKUP($B166,'Tổng hợp'!$A:$S,13,0),
IF(Q166=1825,VLOOKUP($B166,'Tổng hợp'!$A:$S,14,0),
IF(Q166=2555,VLOOKUP($B166,'Tổng hợp'!$A:$S,15,0),
IF(Q166=3650,VLOOKUP($B166,'Tổng hợp'!$A:$S,16,0),
IF(Q166=5475,VLOOKUP($B166,'Tổng hợp'!$A:$S,17,0),
IF(Q166=7300,VLOOKUP($B166,'Tổng hợp'!$A:$S,18,0),
IF(Q166=10950,VLOOKUP($B166,'Tổng hợp'!$A:$S,19,0),
""))))))))))))))))))</f>
        <v>0.01491257752</v>
      </c>
      <c r="T166" s="95">
        <f t="shared" si="15"/>
        <v>0.05131</v>
      </c>
      <c r="U166" s="95">
        <f t="shared" si="28"/>
        <v>0</v>
      </c>
      <c r="V166" s="95">
        <f t="shared" si="16"/>
        <v>0.07024062831</v>
      </c>
      <c r="W166" s="96">
        <f t="shared" si="17"/>
        <v>0</v>
      </c>
      <c r="X166" s="92">
        <f t="shared" si="18"/>
        <v>45812</v>
      </c>
      <c r="Y166" s="93">
        <f t="shared" si="19"/>
        <v>299</v>
      </c>
      <c r="Z166" s="94">
        <f t="shared" si="20"/>
        <v>270</v>
      </c>
      <c r="AA166" s="94">
        <f t="shared" si="21"/>
        <v>365</v>
      </c>
      <c r="AB166" s="95">
        <f>IF(Z166=1,VLOOKUP($B166,'Tổng hợp'!$A:$S,2,0),
IF(Z166=7,VLOOKUP($B166,'Tổng hợp'!$A:$S,3,0),
IF(Z166=14,VLOOKUP($B166,'Tổng hợp'!$A:$T,4,0),
IF(Z166=30,VLOOKUP($B166,'Tổng hợp'!$A:$T,5,0),
IF(Z166=60,VLOOKUP($B166,'Tổng hợp'!$A:$T,6,0),
IF(Z166=90,VLOOKUP($B166,'Tổng hợp'!$A:$T,7,0),
IF(Z166=180,VLOOKUP($B166,'Tổng hợp'!$A:$T,8,0),
IF(Z166=270,VLOOKUP($B166,'Tổng hợp'!$A:$T,9,0),
IF(Z166=365,VLOOKUP($B166,'Tổng hợp'!$A:$S,10,0),
IF(Z166=730,VLOOKUP($B166,'Tổng hợp'!$A:$S,11,0),
IF(Z166=1095,VLOOKUP($B166,'Tổng hợp'!$A:$S,12,0),
IF(Z166=1460,VLOOKUP($B166,'Tổng hợp'!$A:$S,13,0),
IF(Z166=1825,VLOOKUP($B166,'Tổng hợp'!$A:$S,14,0),
IF(Z166=2555,VLOOKUP($B166,'Tổng hợp'!$A:$S,15,0),
IF(Z166=3650,VLOOKUP($B166,'Tổng hợp'!$A:$S,16,0),
IF(Z166=5475,VLOOKUP($B166,'Tổng hợp'!$A:$S,17,0),
IF(Z166=7300,VLOOKUP($B166,'Tổng hợp'!$A:$S,18,0),
IF(Z166=10950,VLOOKUP($B166,'Tổng hợp'!$A:$S,19,0),
""))))))))))))))))))</f>
        <v>0.01836958413</v>
      </c>
      <c r="AC166" s="95">
        <f>IF(AA166=1,VLOOKUP($B166,'Tổng hợp'!$A:$S,2,0),
IF(AA166=7,VLOOKUP($B166,'Tổng hợp'!$A:$S,3,0),
IF(AA166=14,VLOOKUP($B166,'Tổng hợp'!$A:$T,4,0),
IF(AA166=30,VLOOKUP($B166,'Tổng hợp'!$A:$T,5,0),
IF(AA166=60,VLOOKUP($B166,'Tổng hợp'!$A:$T,6,0),
IF(AA166=90,VLOOKUP($B166,'Tổng hợp'!$A:$T,7,0),
IF(AA166=180,VLOOKUP($B166,'Tổng hợp'!$A:$T,8,0),
IF(AA166=270,VLOOKUP($B166,'Tổng hợp'!$A:$T,9,0),
IF(AA166=365,VLOOKUP($B166,'Tổng hợp'!$A:$S,10,0),
IF(AA166=730,VLOOKUP($B166,'Tổng hợp'!$A:$S,11,0),
IF(AA166=1095,VLOOKUP($B166,'Tổng hợp'!$A:$S,12,0),
IF(AA166=1460,VLOOKUP($B166,'Tổng hợp'!$A:$S,13,0),
IF(AA166=1825,VLOOKUP($B166,'Tổng hợp'!$A:$S,14,0),
IF(AA166=2555,VLOOKUP($B166,'Tổng hợp'!$A:$S,15,0),
IF(AA166=3650,VLOOKUP($B166,'Tổng hợp'!$A:$S,16,0),
IF(AA166=5475,VLOOKUP($B166,'Tổng hợp'!$A:$S,17,0),
IF(AA166=7300,VLOOKUP($B166,'Tổng hợp'!$A:$S,18,0),
IF(AA166=10950,VLOOKUP($B166,'Tổng hợp'!$A:$S,19,0),
""))))))))))))))))))</f>
        <v>0.01879</v>
      </c>
      <c r="AD166" s="95">
        <f t="shared" si="22"/>
        <v>0.0698079216</v>
      </c>
      <c r="AE166" s="95">
        <f t="shared" si="23"/>
        <v>-0.001747310788</v>
      </c>
      <c r="AF166" s="95">
        <f t="shared" si="24"/>
        <v>0.07011800326</v>
      </c>
      <c r="AG166" s="96">
        <f t="shared" si="25"/>
        <v>47299900256</v>
      </c>
      <c r="AH166" s="97">
        <f t="shared" si="26"/>
        <v>50745928845</v>
      </c>
      <c r="AI166" s="96">
        <f t="shared" si="27"/>
        <v>-1924761880</v>
      </c>
      <c r="AJ166" s="9"/>
      <c r="AK166" s="12"/>
    </row>
    <row r="167" ht="15.75" customHeight="1">
      <c r="A167" s="90">
        <v>148.0</v>
      </c>
      <c r="B167" s="91">
        <f>HLOOKUP(B166,VBMA!$A:$A,VLOOKUP(B166,VBMA!A:AF,32,0) +1)</f>
        <v>45512</v>
      </c>
      <c r="C167" s="92">
        <f t="shared" si="1"/>
        <v>45812</v>
      </c>
      <c r="D167" s="92">
        <f t="shared" si="2"/>
        <v>45812</v>
      </c>
      <c r="E167" s="93">
        <f t="shared" si="3"/>
        <v>84</v>
      </c>
      <c r="F167" s="94">
        <f t="shared" si="4"/>
        <v>60</v>
      </c>
      <c r="G167" s="94">
        <f t="shared" si="5"/>
        <v>90</v>
      </c>
      <c r="H167" s="95">
        <f>IF(F167=1,VLOOKUP($B167,'Tổng hợp'!$A:$S,2,0),
IF(F167=7,VLOOKUP($B167,'Tổng hợp'!$A:$S,3,0),
IF(F167=14,VLOOKUP($B167,'Tổng hợp'!$A:$T,4,0),
IF(F167=30,VLOOKUP($B167,'Tổng hợp'!$A:$T,5,0),
IF(F167=60,VLOOKUP($B167,'Tổng hợp'!$A:$T,6,0),
IF(F167=90,VLOOKUP($B167,'Tổng hợp'!$A:$T,7,0),
IF(F167=180,VLOOKUP($B167,'Tổng hợp'!$A:$T,8,0),
IF(F167=270,VLOOKUP($B167,'Tổng hợp'!$A:$T,9,0),
IF(F167=365,VLOOKUP($B167,'Tổng hợp'!$A:$S,10,0),
IF(F167=730,VLOOKUP($B167,'Tổng hợp'!$A:$S,11,0),
IF(F167=1095,VLOOKUP($B167,'Tổng hợp'!$A:$S,12,0),
IF(F167=1460,VLOOKUP($B167,'Tổng hợp'!$A:$S,13,0),
IF(F167=1825,VLOOKUP($B167,'Tổng hợp'!$A:$S,14,0),
IF(F167=2555,VLOOKUP($B167,'Tổng hợp'!$A:$S,15,0),
IF(F167=3650,VLOOKUP($B167,'Tổng hợp'!$A:$S,16,0),
IF(F167=5475,VLOOKUP($B167,'Tổng hợp'!$A:$S,17,0),
IF(F167=7300,VLOOKUP($B167,'Tổng hợp'!$A:$S,18,0),
IF(F167=10950,VLOOKUP($B167,'Tổng hợp'!$A:$S,19,0),
""))))))))))))))))))</f>
        <v>0.01706508849</v>
      </c>
      <c r="I167" s="95">
        <f>IF(G167=1,VLOOKUP($B167,'Tổng hợp'!$A:$S,2,0),
IF(G167=7,VLOOKUP($B167,'Tổng hợp'!$A:$S,3,0),
IF(G167=14,VLOOKUP($B167,'Tổng hợp'!$A:$T,4,0),
IF(G167=30,VLOOKUP($B167,'Tổng hợp'!$A:$T,5,0),
IF(G167=60,VLOOKUP($B167,'Tổng hợp'!$A:$T,6,0),
IF(G167=90,VLOOKUP($B167,'Tổng hợp'!$A:$T,7,0),
IF(G167=180,VLOOKUP($B167,'Tổng hợp'!$A:$T,8,0),
IF(G167=270,VLOOKUP($B167,'Tổng hợp'!$A:$T,9,0),
IF(G167=365,VLOOKUP($B167,'Tổng hợp'!$A:$S,10,0),
IF(G167=730,VLOOKUP($B167,'Tổng hợp'!$A:$S,11,0),
IF(G167=1095,VLOOKUP($B167,'Tổng hợp'!$A:$S,12,0),
IF(G167=1460,VLOOKUP($B167,'Tổng hợp'!$A:$S,13,0),
IF(G167=1825,VLOOKUP($B167,'Tổng hợp'!$A:$S,14,0),
IF(G167=2555,VLOOKUP($B167,'Tổng hợp'!$A:$S,15,0),
IF(G167=3650,VLOOKUP($B167,'Tổng hợp'!$A:$S,16,0),
IF(G167=5475,VLOOKUP($B167,'Tổng hợp'!$A:$S,17,0),
IF(G167=7300,VLOOKUP($B167,'Tổng hợp'!$A:$S,18,0),
IF(G167=10950,VLOOKUP($B167,'Tổng hợp'!$A:$S,19,0),
""))))))))))))))))))</f>
        <v>0.01727110566</v>
      </c>
      <c r="J167" s="95">
        <f t="shared" si="6"/>
        <v>0.06853990223</v>
      </c>
      <c r="K167" s="95">
        <f t="shared" si="7"/>
        <v>-0.002909981072</v>
      </c>
      <c r="L167" s="95">
        <f t="shared" si="8"/>
        <v>0.07003652652</v>
      </c>
      <c r="M167" s="96">
        <f t="shared" si="9"/>
        <v>3445897369</v>
      </c>
      <c r="N167" s="92" t="b">
        <f t="shared" si="10"/>
        <v>0</v>
      </c>
      <c r="O167" s="93">
        <f t="shared" si="11"/>
        <v>-45728</v>
      </c>
      <c r="P167" s="94">
        <f t="shared" si="12"/>
        <v>0</v>
      </c>
      <c r="Q167" s="94">
        <f t="shared" si="13"/>
        <v>1</v>
      </c>
      <c r="R167" s="95" t="str">
        <f t="shared" si="14"/>
        <v/>
      </c>
      <c r="S167" s="95">
        <f>IF(Q167=1,VLOOKUP($B167,'Tổng hợp'!$A:$S,2,0),
IF(Q167=7,VLOOKUP($B167,'Tổng hợp'!$A:$S,3,0),
IF(Q167=14,VLOOKUP($B167,'Tổng hợp'!$A:$T,4,0),
IF(Q167=30,VLOOKUP($B167,'Tổng hợp'!$A:$T,5,0),
IF(Q167=60,VLOOKUP($B167,'Tổng hợp'!$A:$T,6,0),
IF(Q167=90,VLOOKUP($B167,'Tổng hợp'!$A:$T,7,0),
IF(Q167=180,VLOOKUP($B167,'Tổng hợp'!$A:$T,8,0),
IF(Q167=270,VLOOKUP($B167,'Tổng hợp'!$A:$T,9,0),
IF(Q167=365,VLOOKUP($B167,'Tổng hợp'!$A:$S,10,0),
IF(Q167=730,VLOOKUP($B167,'Tổng hợp'!$A:$S,11,0),
IF(Q167=1095,VLOOKUP($B167,'Tổng hợp'!$A:$S,12,0),
IF(Q167=1460,VLOOKUP($B167,'Tổng hợp'!$A:$S,13,0),
IF(Q167=1825,VLOOKUP($B167,'Tổng hợp'!$A:$S,14,0),
IF(Q167=2555,VLOOKUP($B167,'Tổng hợp'!$A:$S,15,0),
IF(Q167=3650,VLOOKUP($B167,'Tổng hợp'!$A:$S,16,0),
IF(Q167=5475,VLOOKUP($B167,'Tổng hợp'!$A:$S,17,0),
IF(Q167=7300,VLOOKUP($B167,'Tổng hợp'!$A:$S,18,0),
IF(Q167=10950,VLOOKUP($B167,'Tổng hợp'!$A:$S,19,0),
""))))))))))))))))))</f>
        <v>0.0152796064</v>
      </c>
      <c r="T167" s="95">
        <f t="shared" si="15"/>
        <v>0.05131</v>
      </c>
      <c r="U167" s="95">
        <f t="shared" si="28"/>
        <v>0</v>
      </c>
      <c r="V167" s="95">
        <f t="shared" si="16"/>
        <v>0.07024062831</v>
      </c>
      <c r="W167" s="96">
        <f t="shared" si="17"/>
        <v>0</v>
      </c>
      <c r="X167" s="92">
        <f t="shared" si="18"/>
        <v>45812</v>
      </c>
      <c r="Y167" s="93">
        <f t="shared" si="19"/>
        <v>300</v>
      </c>
      <c r="Z167" s="94">
        <f t="shared" si="20"/>
        <v>270</v>
      </c>
      <c r="AA167" s="94">
        <f t="shared" si="21"/>
        <v>365</v>
      </c>
      <c r="AB167" s="95">
        <f>IF(Z167=1,VLOOKUP($B167,'Tổng hợp'!$A:$S,2,0),
IF(Z167=7,VLOOKUP($B167,'Tổng hợp'!$A:$S,3,0),
IF(Z167=14,VLOOKUP($B167,'Tổng hợp'!$A:$T,4,0),
IF(Z167=30,VLOOKUP($B167,'Tổng hợp'!$A:$T,5,0),
IF(Z167=60,VLOOKUP($B167,'Tổng hợp'!$A:$T,6,0),
IF(Z167=90,VLOOKUP($B167,'Tổng hợp'!$A:$T,7,0),
IF(Z167=180,VLOOKUP($B167,'Tổng hợp'!$A:$T,8,0),
IF(Z167=270,VLOOKUP($B167,'Tổng hợp'!$A:$T,9,0),
IF(Z167=365,VLOOKUP($B167,'Tổng hợp'!$A:$S,10,0),
IF(Z167=730,VLOOKUP($B167,'Tổng hợp'!$A:$S,11,0),
IF(Z167=1095,VLOOKUP($B167,'Tổng hợp'!$A:$S,12,0),
IF(Z167=1460,VLOOKUP($B167,'Tổng hợp'!$A:$S,13,0),
IF(Z167=1825,VLOOKUP($B167,'Tổng hợp'!$A:$S,14,0),
IF(Z167=2555,VLOOKUP($B167,'Tổng hợp'!$A:$S,15,0),
IF(Z167=3650,VLOOKUP($B167,'Tổng hợp'!$A:$S,16,0),
IF(Z167=5475,VLOOKUP($B167,'Tổng hợp'!$A:$S,17,0),
IF(Z167=7300,VLOOKUP($B167,'Tổng hợp'!$A:$S,18,0),
IF(Z167=10950,VLOOKUP($B167,'Tổng hợp'!$A:$S,19,0),
""))))))))))))))))))</f>
        <v>0.01854154484</v>
      </c>
      <c r="AC167" s="95">
        <f>IF(AA167=1,VLOOKUP($B167,'Tổng hợp'!$A:$S,2,0),
IF(AA167=7,VLOOKUP($B167,'Tổng hợp'!$A:$S,3,0),
IF(AA167=14,VLOOKUP($B167,'Tổng hợp'!$A:$T,4,0),
IF(AA167=30,VLOOKUP($B167,'Tổng hợp'!$A:$T,5,0),
IF(AA167=60,VLOOKUP($B167,'Tổng hợp'!$A:$T,6,0),
IF(AA167=90,VLOOKUP($B167,'Tổng hợp'!$A:$T,7,0),
IF(AA167=180,VLOOKUP($B167,'Tổng hợp'!$A:$T,8,0),
IF(AA167=270,VLOOKUP($B167,'Tổng hợp'!$A:$T,9,0),
IF(AA167=365,VLOOKUP($B167,'Tổng hợp'!$A:$S,10,0),
IF(AA167=730,VLOOKUP($B167,'Tổng hợp'!$A:$S,11,0),
IF(AA167=1095,VLOOKUP($B167,'Tổng hợp'!$A:$S,12,0),
IF(AA167=1460,VLOOKUP($B167,'Tổng hợp'!$A:$S,13,0),
IF(AA167=1825,VLOOKUP($B167,'Tổng hợp'!$A:$S,14,0),
IF(AA167=2555,VLOOKUP($B167,'Tổng hợp'!$A:$S,15,0),
IF(AA167=3650,VLOOKUP($B167,'Tổng hợp'!$A:$S,16,0),
IF(AA167=5475,VLOOKUP($B167,'Tổng hợp'!$A:$S,17,0),
IF(AA167=7300,VLOOKUP($B167,'Tổng hợp'!$A:$S,18,0),
IF(AA167=10950,VLOOKUP($B167,'Tổng hợp'!$A:$S,19,0),
""))))))))))))))))))</f>
        <v>0.01879</v>
      </c>
      <c r="AD167" s="95">
        <f t="shared" si="22"/>
        <v>0.06993000437</v>
      </c>
      <c r="AE167" s="95">
        <f t="shared" si="23"/>
        <v>-0.00005044788042</v>
      </c>
      <c r="AF167" s="95">
        <f t="shared" si="24"/>
        <v>0.07023708491</v>
      </c>
      <c r="AG167" s="96">
        <f t="shared" si="25"/>
        <v>47286794069</v>
      </c>
      <c r="AH167" s="97">
        <f t="shared" si="26"/>
        <v>50732691438</v>
      </c>
      <c r="AI167" s="96">
        <f t="shared" si="27"/>
        <v>-1937999287</v>
      </c>
      <c r="AJ167" s="9"/>
      <c r="AK167" s="12"/>
    </row>
    <row r="168" ht="15.75" customHeight="1">
      <c r="A168" s="90">
        <v>149.0</v>
      </c>
      <c r="B168" s="91">
        <f>HLOOKUP(B167,VBMA!$A:$A,VLOOKUP(B167,VBMA!A:AF,32,0) +1)</f>
        <v>45511</v>
      </c>
      <c r="C168" s="92">
        <f t="shared" si="1"/>
        <v>45812</v>
      </c>
      <c r="D168" s="92">
        <f t="shared" si="2"/>
        <v>45812</v>
      </c>
      <c r="E168" s="93">
        <f t="shared" si="3"/>
        <v>84</v>
      </c>
      <c r="F168" s="94">
        <f t="shared" si="4"/>
        <v>60</v>
      </c>
      <c r="G168" s="94">
        <f t="shared" si="5"/>
        <v>90</v>
      </c>
      <c r="H168" s="95">
        <f>IF(F168=1,VLOOKUP($B168,'Tổng hợp'!$A:$S,2,0),
IF(F168=7,VLOOKUP($B168,'Tổng hợp'!$A:$S,3,0),
IF(F168=14,VLOOKUP($B168,'Tổng hợp'!$A:$T,4,0),
IF(F168=30,VLOOKUP($B168,'Tổng hợp'!$A:$T,5,0),
IF(F168=60,VLOOKUP($B168,'Tổng hợp'!$A:$T,6,0),
IF(F168=90,VLOOKUP($B168,'Tổng hợp'!$A:$T,7,0),
IF(F168=180,VLOOKUP($B168,'Tổng hợp'!$A:$T,8,0),
IF(F168=270,VLOOKUP($B168,'Tổng hợp'!$A:$T,9,0),
IF(F168=365,VLOOKUP($B168,'Tổng hợp'!$A:$S,10,0),
IF(F168=730,VLOOKUP($B168,'Tổng hợp'!$A:$S,11,0),
IF(F168=1095,VLOOKUP($B168,'Tổng hợp'!$A:$S,12,0),
IF(F168=1460,VLOOKUP($B168,'Tổng hợp'!$A:$S,13,0),
IF(F168=1825,VLOOKUP($B168,'Tổng hợp'!$A:$S,14,0),
IF(F168=2555,VLOOKUP($B168,'Tổng hợp'!$A:$S,15,0),
IF(F168=3650,VLOOKUP($B168,'Tổng hợp'!$A:$S,16,0),
IF(F168=5475,VLOOKUP($B168,'Tổng hợp'!$A:$S,17,0),
IF(F168=7300,VLOOKUP($B168,'Tổng hợp'!$A:$S,18,0),
IF(F168=10950,VLOOKUP($B168,'Tổng hợp'!$A:$S,19,0),
""))))))))))))))))))</f>
        <v>0.01721108901</v>
      </c>
      <c r="I168" s="95">
        <f>IF(G168=1,VLOOKUP($B168,'Tổng hợp'!$A:$S,2,0),
IF(G168=7,VLOOKUP($B168,'Tổng hợp'!$A:$S,3,0),
IF(G168=14,VLOOKUP($B168,'Tổng hợp'!$A:$T,4,0),
IF(G168=30,VLOOKUP($B168,'Tổng hợp'!$A:$T,5,0),
IF(G168=60,VLOOKUP($B168,'Tổng hợp'!$A:$T,6,0),
IF(G168=90,VLOOKUP($B168,'Tổng hợp'!$A:$T,7,0),
IF(G168=180,VLOOKUP($B168,'Tổng hợp'!$A:$T,8,0),
IF(G168=270,VLOOKUP($B168,'Tổng hợp'!$A:$T,9,0),
IF(G168=365,VLOOKUP($B168,'Tổng hợp'!$A:$S,10,0),
IF(G168=730,VLOOKUP($B168,'Tổng hợp'!$A:$S,11,0),
IF(G168=1095,VLOOKUP($B168,'Tổng hợp'!$A:$S,12,0),
IF(G168=1460,VLOOKUP($B168,'Tổng hợp'!$A:$S,13,0),
IF(G168=1825,VLOOKUP($B168,'Tổng hợp'!$A:$S,14,0),
IF(G168=2555,VLOOKUP($B168,'Tổng hợp'!$A:$S,15,0),
IF(G168=3650,VLOOKUP($B168,'Tổng hợp'!$A:$S,16,0),
IF(G168=5475,VLOOKUP($B168,'Tổng hợp'!$A:$S,17,0),
IF(G168=7300,VLOOKUP($B168,'Tổng hợp'!$A:$S,18,0),
IF(G168=10950,VLOOKUP($B168,'Tổng hợp'!$A:$S,19,0),
""))))))))))))))))))</f>
        <v>0.0174842809</v>
      </c>
      <c r="J168" s="95">
        <f t="shared" si="6"/>
        <v>0.06873964252</v>
      </c>
      <c r="K168" s="95">
        <f t="shared" si="7"/>
        <v>-0.001504854793</v>
      </c>
      <c r="L168" s="95">
        <f t="shared" si="8"/>
        <v>0.07013500586</v>
      </c>
      <c r="M168" s="96">
        <f t="shared" si="9"/>
        <v>3445824388</v>
      </c>
      <c r="N168" s="92" t="b">
        <f t="shared" si="10"/>
        <v>0</v>
      </c>
      <c r="O168" s="93">
        <f t="shared" si="11"/>
        <v>-45728</v>
      </c>
      <c r="P168" s="94">
        <f t="shared" si="12"/>
        <v>0</v>
      </c>
      <c r="Q168" s="94">
        <f t="shared" si="13"/>
        <v>1</v>
      </c>
      <c r="R168" s="95" t="str">
        <f t="shared" si="14"/>
        <v/>
      </c>
      <c r="S168" s="95">
        <f>IF(Q168=1,VLOOKUP($B168,'Tổng hợp'!$A:$S,2,0),
IF(Q168=7,VLOOKUP($B168,'Tổng hợp'!$A:$S,3,0),
IF(Q168=14,VLOOKUP($B168,'Tổng hợp'!$A:$T,4,0),
IF(Q168=30,VLOOKUP($B168,'Tổng hợp'!$A:$T,5,0),
IF(Q168=60,VLOOKUP($B168,'Tổng hợp'!$A:$T,6,0),
IF(Q168=90,VLOOKUP($B168,'Tổng hợp'!$A:$T,7,0),
IF(Q168=180,VLOOKUP($B168,'Tổng hợp'!$A:$T,8,0),
IF(Q168=270,VLOOKUP($B168,'Tổng hợp'!$A:$T,9,0),
IF(Q168=365,VLOOKUP($B168,'Tổng hợp'!$A:$S,10,0),
IF(Q168=730,VLOOKUP($B168,'Tổng hợp'!$A:$S,11,0),
IF(Q168=1095,VLOOKUP($B168,'Tổng hợp'!$A:$S,12,0),
IF(Q168=1460,VLOOKUP($B168,'Tổng hợp'!$A:$S,13,0),
IF(Q168=1825,VLOOKUP($B168,'Tổng hợp'!$A:$S,14,0),
IF(Q168=2555,VLOOKUP($B168,'Tổng hợp'!$A:$S,15,0),
IF(Q168=3650,VLOOKUP($B168,'Tổng hợp'!$A:$S,16,0),
IF(Q168=5475,VLOOKUP($B168,'Tổng hợp'!$A:$S,17,0),
IF(Q168=7300,VLOOKUP($B168,'Tổng hợp'!$A:$S,18,0),
IF(Q168=10950,VLOOKUP($B168,'Tổng hợp'!$A:$S,19,0),
""))))))))))))))))))</f>
        <v>0.01605002348</v>
      </c>
      <c r="T168" s="95">
        <f t="shared" si="15"/>
        <v>0.05131</v>
      </c>
      <c r="U168" s="95">
        <f t="shared" si="28"/>
        <v>0</v>
      </c>
      <c r="V168" s="95">
        <f t="shared" si="16"/>
        <v>0.07024062831</v>
      </c>
      <c r="W168" s="96">
        <f t="shared" si="17"/>
        <v>0</v>
      </c>
      <c r="X168" s="92">
        <f t="shared" si="18"/>
        <v>45812</v>
      </c>
      <c r="Y168" s="93">
        <f t="shared" si="19"/>
        <v>301</v>
      </c>
      <c r="Z168" s="94">
        <f t="shared" si="20"/>
        <v>270</v>
      </c>
      <c r="AA168" s="94">
        <f t="shared" si="21"/>
        <v>365</v>
      </c>
      <c r="AB168" s="95">
        <f>IF(Z168=1,VLOOKUP($B168,'Tổng hợp'!$A:$S,2,0),
IF(Z168=7,VLOOKUP($B168,'Tổng hợp'!$A:$S,3,0),
IF(Z168=14,VLOOKUP($B168,'Tổng hợp'!$A:$T,4,0),
IF(Z168=30,VLOOKUP($B168,'Tổng hợp'!$A:$T,5,0),
IF(Z168=60,VLOOKUP($B168,'Tổng hợp'!$A:$T,6,0),
IF(Z168=90,VLOOKUP($B168,'Tổng hợp'!$A:$T,7,0),
IF(Z168=180,VLOOKUP($B168,'Tổng hợp'!$A:$T,8,0),
IF(Z168=270,VLOOKUP($B168,'Tổng hợp'!$A:$T,9,0),
IF(Z168=365,VLOOKUP($B168,'Tổng hợp'!$A:$S,10,0),
IF(Z168=730,VLOOKUP($B168,'Tổng hợp'!$A:$S,11,0),
IF(Z168=1095,VLOOKUP($B168,'Tổng hợp'!$A:$S,12,0),
IF(Z168=1460,VLOOKUP($B168,'Tổng hợp'!$A:$S,13,0),
IF(Z168=1825,VLOOKUP($B168,'Tổng hợp'!$A:$S,14,0),
IF(Z168=2555,VLOOKUP($B168,'Tổng hợp'!$A:$S,15,0),
IF(Z168=3650,VLOOKUP($B168,'Tổng hợp'!$A:$S,16,0),
IF(Z168=5475,VLOOKUP($B168,'Tổng hợp'!$A:$S,17,0),
IF(Z168=7300,VLOOKUP($B168,'Tổng hợp'!$A:$S,18,0),
IF(Z168=10950,VLOOKUP($B168,'Tổng hợp'!$A:$S,19,0),
""))))))))))))))))))</f>
        <v>0.01854289947</v>
      </c>
      <c r="AC168" s="95">
        <f>IF(AA168=1,VLOOKUP($B168,'Tổng hợp'!$A:$S,2,0),
IF(AA168=7,VLOOKUP($B168,'Tổng hợp'!$A:$S,3,0),
IF(AA168=14,VLOOKUP($B168,'Tổng hợp'!$A:$T,4,0),
IF(AA168=30,VLOOKUP($B168,'Tổng hợp'!$A:$T,5,0),
IF(AA168=60,VLOOKUP($B168,'Tổng hợp'!$A:$T,6,0),
IF(AA168=90,VLOOKUP($B168,'Tổng hợp'!$A:$T,7,0),
IF(AA168=180,VLOOKUP($B168,'Tổng hợp'!$A:$T,8,0),
IF(AA168=270,VLOOKUP($B168,'Tổng hợp'!$A:$T,9,0),
IF(AA168=365,VLOOKUP($B168,'Tổng hợp'!$A:$S,10,0),
IF(AA168=730,VLOOKUP($B168,'Tổng hợp'!$A:$S,11,0),
IF(AA168=1095,VLOOKUP($B168,'Tổng hợp'!$A:$S,12,0),
IF(AA168=1460,VLOOKUP($B168,'Tổng hợp'!$A:$S,13,0),
IF(AA168=1825,VLOOKUP($B168,'Tổng hợp'!$A:$S,14,0),
IF(AA168=2555,VLOOKUP($B168,'Tổng hợp'!$A:$S,15,0),
IF(AA168=3650,VLOOKUP($B168,'Tổng hợp'!$A:$S,16,0),
IF(AA168=5475,VLOOKUP($B168,'Tổng hợp'!$A:$S,17,0),
IF(AA168=7300,VLOOKUP($B168,'Tổng hợp'!$A:$S,18,0),
IF(AA168=10950,VLOOKUP($B168,'Tổng hợp'!$A:$S,19,0),
""))))))))))))))))))</f>
        <v>0.01879</v>
      </c>
      <c r="AD168" s="95">
        <f t="shared" si="22"/>
        <v>0.06993353228</v>
      </c>
      <c r="AE168" s="95">
        <f t="shared" si="23"/>
        <v>-0.0003717407574</v>
      </c>
      <c r="AF168" s="95">
        <f t="shared" si="24"/>
        <v>0.07021452186</v>
      </c>
      <c r="AG168" s="96">
        <f t="shared" si="25"/>
        <v>47278822789</v>
      </c>
      <c r="AH168" s="97">
        <f t="shared" si="26"/>
        <v>50724647177</v>
      </c>
      <c r="AI168" s="96">
        <f t="shared" si="27"/>
        <v>-1946043549</v>
      </c>
      <c r="AJ168" s="9"/>
      <c r="AK168" s="12"/>
    </row>
    <row r="169" ht="15.75" customHeight="1">
      <c r="A169" s="90">
        <v>150.0</v>
      </c>
      <c r="B169" s="91">
        <f>HLOOKUP(B168,VBMA!$A:$A,VLOOKUP(B168,VBMA!A:AF,32,0) +1)</f>
        <v>45510</v>
      </c>
      <c r="C169" s="92">
        <f t="shared" si="1"/>
        <v>45812</v>
      </c>
      <c r="D169" s="92">
        <f t="shared" si="2"/>
        <v>45812</v>
      </c>
      <c r="E169" s="93">
        <f t="shared" si="3"/>
        <v>84</v>
      </c>
      <c r="F169" s="94">
        <f t="shared" si="4"/>
        <v>60</v>
      </c>
      <c r="G169" s="94">
        <f t="shared" si="5"/>
        <v>90</v>
      </c>
      <c r="H169" s="95">
        <f>IF(F169=1,VLOOKUP($B169,'Tổng hợp'!$A:$S,2,0),
IF(F169=7,VLOOKUP($B169,'Tổng hợp'!$A:$S,3,0),
IF(F169=14,VLOOKUP($B169,'Tổng hợp'!$A:$T,4,0),
IF(F169=30,VLOOKUP($B169,'Tổng hợp'!$A:$T,5,0),
IF(F169=60,VLOOKUP($B169,'Tổng hợp'!$A:$T,6,0),
IF(F169=90,VLOOKUP($B169,'Tổng hợp'!$A:$T,7,0),
IF(F169=180,VLOOKUP($B169,'Tổng hợp'!$A:$T,8,0),
IF(F169=270,VLOOKUP($B169,'Tổng hợp'!$A:$T,9,0),
IF(F169=365,VLOOKUP($B169,'Tổng hợp'!$A:$S,10,0),
IF(F169=730,VLOOKUP($B169,'Tổng hợp'!$A:$S,11,0),
IF(F169=1095,VLOOKUP($B169,'Tổng hợp'!$A:$S,12,0),
IF(F169=1460,VLOOKUP($B169,'Tổng hợp'!$A:$S,13,0),
IF(F169=1825,VLOOKUP($B169,'Tổng hợp'!$A:$S,14,0),
IF(F169=2555,VLOOKUP($B169,'Tổng hợp'!$A:$S,15,0),
IF(F169=3650,VLOOKUP($B169,'Tổng hợp'!$A:$S,16,0),
IF(F169=5475,VLOOKUP($B169,'Tổng hợp'!$A:$S,17,0),
IF(F169=7300,VLOOKUP($B169,'Tổng hợp'!$A:$S,18,0),
IF(F169=10950,VLOOKUP($B169,'Tổng hợp'!$A:$S,19,0),
""))))))))))))))))))</f>
        <v>0.01731459668</v>
      </c>
      <c r="I169" s="95">
        <f>IF(G169=1,VLOOKUP($B169,'Tổng hợp'!$A:$S,2,0),
IF(G169=7,VLOOKUP($B169,'Tổng hợp'!$A:$S,3,0),
IF(G169=14,VLOOKUP($B169,'Tổng hợp'!$A:$T,4,0),
IF(G169=30,VLOOKUP($B169,'Tổng hợp'!$A:$T,5,0),
IF(G169=60,VLOOKUP($B169,'Tổng hợp'!$A:$T,6,0),
IF(G169=90,VLOOKUP($B169,'Tổng hợp'!$A:$T,7,0),
IF(G169=180,VLOOKUP($B169,'Tổng hợp'!$A:$T,8,0),
IF(G169=270,VLOOKUP($B169,'Tổng hợp'!$A:$T,9,0),
IF(G169=365,VLOOKUP($B169,'Tổng hợp'!$A:$S,10,0),
IF(G169=730,VLOOKUP($B169,'Tổng hợp'!$A:$S,11,0),
IF(G169=1095,VLOOKUP($B169,'Tổng hợp'!$A:$S,12,0),
IF(G169=1460,VLOOKUP($B169,'Tổng hợp'!$A:$S,13,0),
IF(G169=1825,VLOOKUP($B169,'Tổng hợp'!$A:$S,14,0),
IF(G169=2555,VLOOKUP($B169,'Tổng hợp'!$A:$S,15,0),
IF(G169=3650,VLOOKUP($B169,'Tổng hợp'!$A:$S,16,0),
IF(G169=5475,VLOOKUP($B169,'Tổng hợp'!$A:$S,17,0),
IF(G169=7300,VLOOKUP($B169,'Tổng hợp'!$A:$S,18,0),
IF(G169=10950,VLOOKUP($B169,'Tổng hợp'!$A:$S,19,0),
""))))))))))))))))))</f>
        <v>0.0175878053</v>
      </c>
      <c r="J169" s="95">
        <f t="shared" si="6"/>
        <v>0.06884316358</v>
      </c>
      <c r="K169" s="95">
        <f t="shared" si="7"/>
        <v>0.0002140410933</v>
      </c>
      <c r="L169" s="95">
        <f t="shared" si="8"/>
        <v>0.0702556643</v>
      </c>
      <c r="M169" s="96">
        <f t="shared" si="9"/>
        <v>3445734981</v>
      </c>
      <c r="N169" s="92" t="b">
        <f t="shared" si="10"/>
        <v>0</v>
      </c>
      <c r="O169" s="93">
        <f t="shared" si="11"/>
        <v>-45728</v>
      </c>
      <c r="P169" s="94">
        <f t="shared" si="12"/>
        <v>0</v>
      </c>
      <c r="Q169" s="94">
        <f t="shared" si="13"/>
        <v>1</v>
      </c>
      <c r="R169" s="95" t="str">
        <f t="shared" si="14"/>
        <v/>
      </c>
      <c r="S169" s="95">
        <f>IF(Q169=1,VLOOKUP($B169,'Tổng hợp'!$A:$S,2,0),
IF(Q169=7,VLOOKUP($B169,'Tổng hợp'!$A:$S,3,0),
IF(Q169=14,VLOOKUP($B169,'Tổng hợp'!$A:$T,4,0),
IF(Q169=30,VLOOKUP($B169,'Tổng hợp'!$A:$T,5,0),
IF(Q169=60,VLOOKUP($B169,'Tổng hợp'!$A:$T,6,0),
IF(Q169=90,VLOOKUP($B169,'Tổng hợp'!$A:$T,7,0),
IF(Q169=180,VLOOKUP($B169,'Tổng hợp'!$A:$T,8,0),
IF(Q169=270,VLOOKUP($B169,'Tổng hợp'!$A:$T,9,0),
IF(Q169=365,VLOOKUP($B169,'Tổng hợp'!$A:$S,10,0),
IF(Q169=730,VLOOKUP($B169,'Tổng hợp'!$A:$S,11,0),
IF(Q169=1095,VLOOKUP($B169,'Tổng hợp'!$A:$S,12,0),
IF(Q169=1460,VLOOKUP($B169,'Tổng hợp'!$A:$S,13,0),
IF(Q169=1825,VLOOKUP($B169,'Tổng hợp'!$A:$S,14,0),
IF(Q169=2555,VLOOKUP($B169,'Tổng hợp'!$A:$S,15,0),
IF(Q169=3650,VLOOKUP($B169,'Tổng hợp'!$A:$S,16,0),
IF(Q169=5475,VLOOKUP($B169,'Tổng hợp'!$A:$S,17,0),
IF(Q169=7300,VLOOKUP($B169,'Tổng hợp'!$A:$S,18,0),
IF(Q169=10950,VLOOKUP($B169,'Tổng hợp'!$A:$S,19,0),
""))))))))))))))))))</f>
        <v>0.01666572619</v>
      </c>
      <c r="T169" s="95">
        <f t="shared" si="15"/>
        <v>0.05131</v>
      </c>
      <c r="U169" s="95">
        <f t="shared" si="28"/>
        <v>0</v>
      </c>
      <c r="V169" s="95">
        <f t="shared" si="16"/>
        <v>0.07024062831</v>
      </c>
      <c r="W169" s="96">
        <f t="shared" si="17"/>
        <v>0</v>
      </c>
      <c r="X169" s="92">
        <f t="shared" si="18"/>
        <v>45812</v>
      </c>
      <c r="Y169" s="93">
        <f t="shared" si="19"/>
        <v>302</v>
      </c>
      <c r="Z169" s="94">
        <f t="shared" si="20"/>
        <v>270</v>
      </c>
      <c r="AA169" s="94">
        <f t="shared" si="21"/>
        <v>365</v>
      </c>
      <c r="AB169" s="95">
        <f>IF(Z169=1,VLOOKUP($B169,'Tổng hợp'!$A:$S,2,0),
IF(Z169=7,VLOOKUP($B169,'Tổng hợp'!$A:$S,3,0),
IF(Z169=14,VLOOKUP($B169,'Tổng hợp'!$A:$T,4,0),
IF(Z169=30,VLOOKUP($B169,'Tổng hợp'!$A:$T,5,0),
IF(Z169=60,VLOOKUP($B169,'Tổng hợp'!$A:$T,6,0),
IF(Z169=90,VLOOKUP($B169,'Tổng hợp'!$A:$T,7,0),
IF(Z169=180,VLOOKUP($B169,'Tổng hợp'!$A:$T,8,0),
IF(Z169=270,VLOOKUP($B169,'Tổng hợp'!$A:$T,9,0),
IF(Z169=365,VLOOKUP($B169,'Tổng hợp'!$A:$S,10,0),
IF(Z169=730,VLOOKUP($B169,'Tổng hợp'!$A:$S,11,0),
IF(Z169=1095,VLOOKUP($B169,'Tổng hợp'!$A:$S,12,0),
IF(Z169=1460,VLOOKUP($B169,'Tổng hợp'!$A:$S,13,0),
IF(Z169=1825,VLOOKUP($B169,'Tổng hợp'!$A:$S,14,0),
IF(Z169=2555,VLOOKUP($B169,'Tổng hợp'!$A:$S,15,0),
IF(Z169=3650,VLOOKUP($B169,'Tổng hợp'!$A:$S,16,0),
IF(Z169=5475,VLOOKUP($B169,'Tổng hợp'!$A:$S,17,0),
IF(Z169=7300,VLOOKUP($B169,'Tổng hợp'!$A:$S,18,0),
IF(Z169=10950,VLOOKUP($B169,'Tổng hợp'!$A:$S,19,0),
""))))))))))))))))))</f>
        <v>0.01857818657</v>
      </c>
      <c r="AC169" s="95">
        <f>IF(AA169=1,VLOOKUP($B169,'Tổng hợp'!$A:$S,2,0),
IF(AA169=7,VLOOKUP($B169,'Tổng hợp'!$A:$S,3,0),
IF(AA169=14,VLOOKUP($B169,'Tổng hợp'!$A:$T,4,0),
IF(AA169=30,VLOOKUP($B169,'Tổng hợp'!$A:$T,5,0),
IF(AA169=60,VLOOKUP($B169,'Tổng hợp'!$A:$T,6,0),
IF(AA169=90,VLOOKUP($B169,'Tổng hợp'!$A:$T,7,0),
IF(AA169=180,VLOOKUP($B169,'Tổng hợp'!$A:$T,8,0),
IF(AA169=270,VLOOKUP($B169,'Tổng hợp'!$A:$T,9,0),
IF(AA169=365,VLOOKUP($B169,'Tổng hợp'!$A:$S,10,0),
IF(AA169=730,VLOOKUP($B169,'Tổng hợp'!$A:$S,11,0),
IF(AA169=1095,VLOOKUP($B169,'Tổng hợp'!$A:$S,12,0),
IF(AA169=1460,VLOOKUP($B169,'Tổng hợp'!$A:$S,13,0),
IF(AA169=1825,VLOOKUP($B169,'Tổng hợp'!$A:$S,14,0),
IF(AA169=2555,VLOOKUP($B169,'Tổng hợp'!$A:$S,15,0),
IF(AA169=3650,VLOOKUP($B169,'Tổng hợp'!$A:$S,16,0),
IF(AA169=5475,VLOOKUP($B169,'Tổng hợp'!$A:$S,17,0),
IF(AA169=7300,VLOOKUP($B169,'Tổng hợp'!$A:$S,18,0),
IF(AA169=10950,VLOOKUP($B169,'Tổng hợp'!$A:$S,19,0),
""))))))))))))))))))</f>
        <v>0.01879</v>
      </c>
      <c r="AD169" s="95">
        <f t="shared" si="22"/>
        <v>0.06995953425</v>
      </c>
      <c r="AE169" s="95">
        <f t="shared" si="23"/>
        <v>0.0002973569424</v>
      </c>
      <c r="AF169" s="95">
        <f t="shared" si="24"/>
        <v>0.07026151795</v>
      </c>
      <c r="AG169" s="96">
        <f t="shared" si="25"/>
        <v>47268316337</v>
      </c>
      <c r="AH169" s="97">
        <f t="shared" si="26"/>
        <v>50714051318</v>
      </c>
      <c r="AI169" s="96">
        <f t="shared" si="27"/>
        <v>-1956639407</v>
      </c>
      <c r="AJ169" s="9"/>
      <c r="AK169" s="12"/>
    </row>
    <row r="170" ht="15.75" customHeight="1">
      <c r="A170" s="90">
        <v>151.0</v>
      </c>
      <c r="B170" s="91">
        <f>HLOOKUP(B169,VBMA!$A:$A,VLOOKUP(B169,VBMA!A:AF,32,0) +1)</f>
        <v>45509</v>
      </c>
      <c r="C170" s="92">
        <f t="shared" si="1"/>
        <v>45812</v>
      </c>
      <c r="D170" s="92">
        <f t="shared" si="2"/>
        <v>45812</v>
      </c>
      <c r="E170" s="93">
        <f t="shared" si="3"/>
        <v>84</v>
      </c>
      <c r="F170" s="94">
        <f t="shared" si="4"/>
        <v>60</v>
      </c>
      <c r="G170" s="94">
        <f t="shared" si="5"/>
        <v>90</v>
      </c>
      <c r="H170" s="95">
        <f>IF(F170=1,VLOOKUP($B170,'Tổng hợp'!$A:$S,2,0),
IF(F170=7,VLOOKUP($B170,'Tổng hợp'!$A:$S,3,0),
IF(F170=14,VLOOKUP($B170,'Tổng hợp'!$A:$T,4,0),
IF(F170=30,VLOOKUP($B170,'Tổng hợp'!$A:$T,5,0),
IF(F170=60,VLOOKUP($B170,'Tổng hợp'!$A:$T,6,0),
IF(F170=90,VLOOKUP($B170,'Tổng hợp'!$A:$T,7,0),
IF(F170=180,VLOOKUP($B170,'Tổng hợp'!$A:$T,8,0),
IF(F170=270,VLOOKUP($B170,'Tổng hợp'!$A:$T,9,0),
IF(F170=365,VLOOKUP($B170,'Tổng hợp'!$A:$S,10,0),
IF(F170=730,VLOOKUP($B170,'Tổng hợp'!$A:$S,11,0),
IF(F170=1095,VLOOKUP($B170,'Tổng hợp'!$A:$S,12,0),
IF(F170=1460,VLOOKUP($B170,'Tổng hợp'!$A:$S,13,0),
IF(F170=1825,VLOOKUP($B170,'Tổng hợp'!$A:$S,14,0),
IF(F170=2555,VLOOKUP($B170,'Tổng hợp'!$A:$S,15,0),
IF(F170=3650,VLOOKUP($B170,'Tổng hợp'!$A:$S,16,0),
IF(F170=5475,VLOOKUP($B170,'Tổng hợp'!$A:$S,17,0),
IF(F170=7300,VLOOKUP($B170,'Tổng hợp'!$A:$S,18,0),
IF(F170=10950,VLOOKUP($B170,'Tổng hợp'!$A:$S,19,0),
""))))))))))))))))))</f>
        <v>0.01738183394</v>
      </c>
      <c r="I170" s="95">
        <f>IF(G170=1,VLOOKUP($B170,'Tổng hợp'!$A:$S,2,0),
IF(G170=7,VLOOKUP($B170,'Tổng hợp'!$A:$S,3,0),
IF(G170=14,VLOOKUP($B170,'Tổng hợp'!$A:$T,4,0),
IF(G170=30,VLOOKUP($B170,'Tổng hợp'!$A:$T,5,0),
IF(G170=60,VLOOKUP($B170,'Tổng hợp'!$A:$T,6,0),
IF(G170=90,VLOOKUP($B170,'Tổng hợp'!$A:$T,7,0),
IF(G170=180,VLOOKUP($B170,'Tổng hợp'!$A:$T,8,0),
IF(G170=270,VLOOKUP($B170,'Tổng hợp'!$A:$T,9,0),
IF(G170=365,VLOOKUP($B170,'Tổng hợp'!$A:$S,10,0),
IF(G170=730,VLOOKUP($B170,'Tổng hợp'!$A:$S,11,0),
IF(G170=1095,VLOOKUP($B170,'Tổng hợp'!$A:$S,12,0),
IF(G170=1460,VLOOKUP($B170,'Tổng hợp'!$A:$S,13,0),
IF(G170=1825,VLOOKUP($B170,'Tổng hợp'!$A:$S,14,0),
IF(G170=2555,VLOOKUP($B170,'Tổng hợp'!$A:$S,15,0),
IF(G170=3650,VLOOKUP($B170,'Tổng hợp'!$A:$S,16,0),
IF(G170=5475,VLOOKUP($B170,'Tổng hợp'!$A:$S,17,0),
IF(G170=7300,VLOOKUP($B170,'Tổng hợp'!$A:$S,18,0),
IF(G170=10950,VLOOKUP($B170,'Tổng hợp'!$A:$S,19,0),
""))))))))))))))))))</f>
        <v>0.01755257887</v>
      </c>
      <c r="J170" s="95">
        <f t="shared" si="6"/>
        <v>0.06882842989</v>
      </c>
      <c r="K170" s="95">
        <f t="shared" si="7"/>
        <v>0.0004806992017</v>
      </c>
      <c r="L170" s="95">
        <f t="shared" si="8"/>
        <v>0.07027440104</v>
      </c>
      <c r="M170" s="96">
        <f t="shared" si="9"/>
        <v>3445721099</v>
      </c>
      <c r="N170" s="92" t="b">
        <f t="shared" si="10"/>
        <v>0</v>
      </c>
      <c r="O170" s="93">
        <f t="shared" si="11"/>
        <v>-45728</v>
      </c>
      <c r="P170" s="94">
        <f t="shared" si="12"/>
        <v>0</v>
      </c>
      <c r="Q170" s="94">
        <f t="shared" si="13"/>
        <v>1</v>
      </c>
      <c r="R170" s="95" t="str">
        <f t="shared" si="14"/>
        <v/>
      </c>
      <c r="S170" s="95">
        <f>IF(Q170=1,VLOOKUP($B170,'Tổng hợp'!$A:$S,2,0),
IF(Q170=7,VLOOKUP($B170,'Tổng hợp'!$A:$S,3,0),
IF(Q170=14,VLOOKUP($B170,'Tổng hợp'!$A:$T,4,0),
IF(Q170=30,VLOOKUP($B170,'Tổng hợp'!$A:$T,5,0),
IF(Q170=60,VLOOKUP($B170,'Tổng hợp'!$A:$T,6,0),
IF(Q170=90,VLOOKUP($B170,'Tổng hợp'!$A:$T,7,0),
IF(Q170=180,VLOOKUP($B170,'Tổng hợp'!$A:$T,8,0),
IF(Q170=270,VLOOKUP($B170,'Tổng hợp'!$A:$T,9,0),
IF(Q170=365,VLOOKUP($B170,'Tổng hợp'!$A:$S,10,0),
IF(Q170=730,VLOOKUP($B170,'Tổng hợp'!$A:$S,11,0),
IF(Q170=1095,VLOOKUP($B170,'Tổng hợp'!$A:$S,12,0),
IF(Q170=1460,VLOOKUP($B170,'Tổng hợp'!$A:$S,13,0),
IF(Q170=1825,VLOOKUP($B170,'Tổng hợp'!$A:$S,14,0),
IF(Q170=2555,VLOOKUP($B170,'Tổng hợp'!$A:$S,15,0),
IF(Q170=3650,VLOOKUP($B170,'Tổng hợp'!$A:$S,16,0),
IF(Q170=5475,VLOOKUP($B170,'Tổng hợp'!$A:$S,17,0),
IF(Q170=7300,VLOOKUP($B170,'Tổng hợp'!$A:$S,18,0),
IF(Q170=10950,VLOOKUP($B170,'Tổng hợp'!$A:$S,19,0),
""))))))))))))))))))</f>
        <v>0.01683545016</v>
      </c>
      <c r="T170" s="95">
        <f t="shared" si="15"/>
        <v>0.05131</v>
      </c>
      <c r="U170" s="95">
        <f t="shared" si="28"/>
        <v>0</v>
      </c>
      <c r="V170" s="95">
        <f t="shared" si="16"/>
        <v>0.07024062831</v>
      </c>
      <c r="W170" s="96">
        <f t="shared" si="17"/>
        <v>0</v>
      </c>
      <c r="X170" s="92">
        <f t="shared" si="18"/>
        <v>45812</v>
      </c>
      <c r="Y170" s="93">
        <f t="shared" si="19"/>
        <v>303</v>
      </c>
      <c r="Z170" s="94">
        <f t="shared" si="20"/>
        <v>270</v>
      </c>
      <c r="AA170" s="94">
        <f t="shared" si="21"/>
        <v>365</v>
      </c>
      <c r="AB170" s="95">
        <f>IF(Z170=1,VLOOKUP($B170,'Tổng hợp'!$A:$S,2,0),
IF(Z170=7,VLOOKUP($B170,'Tổng hợp'!$A:$S,3,0),
IF(Z170=14,VLOOKUP($B170,'Tổng hợp'!$A:$T,4,0),
IF(Z170=30,VLOOKUP($B170,'Tổng hợp'!$A:$T,5,0),
IF(Z170=60,VLOOKUP($B170,'Tổng hợp'!$A:$T,6,0),
IF(Z170=90,VLOOKUP($B170,'Tổng hợp'!$A:$T,7,0),
IF(Z170=180,VLOOKUP($B170,'Tổng hợp'!$A:$T,8,0),
IF(Z170=270,VLOOKUP($B170,'Tổng hợp'!$A:$T,9,0),
IF(Z170=365,VLOOKUP($B170,'Tổng hợp'!$A:$S,10,0),
IF(Z170=730,VLOOKUP($B170,'Tổng hợp'!$A:$S,11,0),
IF(Z170=1095,VLOOKUP($B170,'Tổng hợp'!$A:$S,12,0),
IF(Z170=1460,VLOOKUP($B170,'Tổng hợp'!$A:$S,13,0),
IF(Z170=1825,VLOOKUP($B170,'Tổng hợp'!$A:$S,14,0),
IF(Z170=2555,VLOOKUP($B170,'Tổng hợp'!$A:$S,15,0),
IF(Z170=3650,VLOOKUP($B170,'Tổng hợp'!$A:$S,16,0),
IF(Z170=5475,VLOOKUP($B170,'Tổng hợp'!$A:$S,17,0),
IF(Z170=7300,VLOOKUP($B170,'Tổng hợp'!$A:$S,18,0),
IF(Z170=10950,VLOOKUP($B170,'Tổng hợp'!$A:$S,19,0),
""))))))))))))))))))</f>
        <v>0.01854289947</v>
      </c>
      <c r="AC170" s="95">
        <f>IF(AA170=1,VLOOKUP($B170,'Tổng hợp'!$A:$S,2,0),
IF(AA170=7,VLOOKUP($B170,'Tổng hợp'!$A:$S,3,0),
IF(AA170=14,VLOOKUP($B170,'Tổng hợp'!$A:$T,4,0),
IF(AA170=30,VLOOKUP($B170,'Tổng hợp'!$A:$T,5,0),
IF(AA170=60,VLOOKUP($B170,'Tổng hợp'!$A:$T,6,0),
IF(AA170=90,VLOOKUP($B170,'Tổng hợp'!$A:$T,7,0),
IF(AA170=180,VLOOKUP($B170,'Tổng hợp'!$A:$T,8,0),
IF(AA170=270,VLOOKUP($B170,'Tổng hợp'!$A:$T,9,0),
IF(AA170=365,VLOOKUP($B170,'Tổng hợp'!$A:$S,10,0),
IF(AA170=730,VLOOKUP($B170,'Tổng hợp'!$A:$S,11,0),
IF(AA170=1095,VLOOKUP($B170,'Tổng hợp'!$A:$S,12,0),
IF(AA170=1460,VLOOKUP($B170,'Tổng hợp'!$A:$S,13,0),
IF(AA170=1825,VLOOKUP($B170,'Tổng hợp'!$A:$S,14,0),
IF(AA170=2555,VLOOKUP($B170,'Tổng hợp'!$A:$S,15,0),
IF(AA170=3650,VLOOKUP($B170,'Tổng hợp'!$A:$S,16,0),
IF(AA170=5475,VLOOKUP($B170,'Tổng hợp'!$A:$S,17,0),
IF(AA170=7300,VLOOKUP($B170,'Tổng hợp'!$A:$S,18,0),
IF(AA170=10950,VLOOKUP($B170,'Tổng hợp'!$A:$S,19,0),
""))))))))))))))))))</f>
        <v>0.01879</v>
      </c>
      <c r="AD170" s="95">
        <f t="shared" si="22"/>
        <v>0.06993873439</v>
      </c>
      <c r="AE170" s="95">
        <f t="shared" si="23"/>
        <v>-0.0004248290855</v>
      </c>
      <c r="AF170" s="95">
        <f t="shared" si="24"/>
        <v>0.07021079438</v>
      </c>
      <c r="AG170" s="96">
        <f t="shared" si="25"/>
        <v>47261382982</v>
      </c>
      <c r="AH170" s="97">
        <f t="shared" si="26"/>
        <v>50707104081</v>
      </c>
      <c r="AI170" s="96">
        <f t="shared" si="27"/>
        <v>-1963586644</v>
      </c>
      <c r="AJ170" s="9"/>
      <c r="AK170" s="12"/>
    </row>
    <row r="171" ht="15.75" customHeight="1">
      <c r="A171" s="90">
        <v>152.0</v>
      </c>
      <c r="B171" s="91">
        <f>HLOOKUP(B170,VBMA!$A:$A,VLOOKUP(B170,VBMA!A:AF,32,0) +1)</f>
        <v>45506</v>
      </c>
      <c r="C171" s="92">
        <f t="shared" si="1"/>
        <v>45812</v>
      </c>
      <c r="D171" s="92">
        <f t="shared" si="2"/>
        <v>45812</v>
      </c>
      <c r="E171" s="93">
        <f t="shared" si="3"/>
        <v>84</v>
      </c>
      <c r="F171" s="94">
        <f t="shared" si="4"/>
        <v>60</v>
      </c>
      <c r="G171" s="94">
        <f t="shared" si="5"/>
        <v>90</v>
      </c>
      <c r="H171" s="95">
        <f>IF(F171=1,VLOOKUP($B171,'Tổng hợp'!$A:$S,2,0),
IF(F171=7,VLOOKUP($B171,'Tổng hợp'!$A:$S,3,0),
IF(F171=14,VLOOKUP($B171,'Tổng hợp'!$A:$T,4,0),
IF(F171=30,VLOOKUP($B171,'Tổng hợp'!$A:$T,5,0),
IF(F171=60,VLOOKUP($B171,'Tổng hợp'!$A:$T,6,0),
IF(F171=90,VLOOKUP($B171,'Tổng hợp'!$A:$T,7,0),
IF(F171=180,VLOOKUP($B171,'Tổng hợp'!$A:$T,8,0),
IF(F171=270,VLOOKUP($B171,'Tổng hợp'!$A:$T,9,0),
IF(F171=365,VLOOKUP($B171,'Tổng hợp'!$A:$S,10,0),
IF(F171=730,VLOOKUP($B171,'Tổng hợp'!$A:$S,11,0),
IF(F171=1095,VLOOKUP($B171,'Tổng hợp'!$A:$S,12,0),
IF(F171=1460,VLOOKUP($B171,'Tổng hợp'!$A:$S,13,0),
IF(F171=1825,VLOOKUP($B171,'Tổng hợp'!$A:$S,14,0),
IF(F171=2555,VLOOKUP($B171,'Tổng hợp'!$A:$S,15,0),
IF(F171=3650,VLOOKUP($B171,'Tổng hợp'!$A:$S,16,0),
IF(F171=5475,VLOOKUP($B171,'Tổng hợp'!$A:$S,17,0),
IF(F171=7300,VLOOKUP($B171,'Tổng hợp'!$A:$S,18,0),
IF(F171=10950,VLOOKUP($B171,'Tổng hợp'!$A:$S,19,0),
""))))))))))))))))))</f>
        <v>0.01734874775</v>
      </c>
      <c r="I171" s="95">
        <f>IF(G171=1,VLOOKUP($B171,'Tổng hợp'!$A:$S,2,0),
IF(G171=7,VLOOKUP($B171,'Tổng hợp'!$A:$S,3,0),
IF(G171=14,VLOOKUP($B171,'Tổng hợp'!$A:$T,4,0),
IF(G171=30,VLOOKUP($B171,'Tổng hợp'!$A:$T,5,0),
IF(G171=60,VLOOKUP($B171,'Tổng hợp'!$A:$T,6,0),
IF(G171=90,VLOOKUP($B171,'Tổng hợp'!$A:$T,7,0),
IF(G171=180,VLOOKUP($B171,'Tổng hợp'!$A:$T,8,0),
IF(G171=270,VLOOKUP($B171,'Tổng hợp'!$A:$T,9,0),
IF(G171=365,VLOOKUP($B171,'Tổng hợp'!$A:$S,10,0),
IF(G171=730,VLOOKUP($B171,'Tổng hợp'!$A:$S,11,0),
IF(G171=1095,VLOOKUP($B171,'Tổng hợp'!$A:$S,12,0),
IF(G171=1460,VLOOKUP($B171,'Tổng hợp'!$A:$S,13,0),
IF(G171=1825,VLOOKUP($B171,'Tổng hợp'!$A:$S,14,0),
IF(G171=2555,VLOOKUP($B171,'Tổng hợp'!$A:$S,15,0),
IF(G171=3650,VLOOKUP($B171,'Tổng hợp'!$A:$S,16,0),
IF(G171=5475,VLOOKUP($B171,'Tổng hợp'!$A:$S,17,0),
IF(G171=7300,VLOOKUP($B171,'Tổng hợp'!$A:$S,18,0),
IF(G171=10950,VLOOKUP($B171,'Tổng hợp'!$A:$S,19,0),
""))))))))))))))))))</f>
        <v>0.01751950314</v>
      </c>
      <c r="J171" s="95">
        <f t="shared" si="6"/>
        <v>0.06879535207</v>
      </c>
      <c r="K171" s="95">
        <f t="shared" si="7"/>
        <v>-0.001026238865</v>
      </c>
      <c r="L171" s="95">
        <f t="shared" si="8"/>
        <v>0.07016858162</v>
      </c>
      <c r="M171" s="96">
        <f t="shared" si="9"/>
        <v>3445799507</v>
      </c>
      <c r="N171" s="92" t="b">
        <f t="shared" si="10"/>
        <v>0</v>
      </c>
      <c r="O171" s="93">
        <f t="shared" si="11"/>
        <v>-45728</v>
      </c>
      <c r="P171" s="94">
        <f t="shared" si="12"/>
        <v>0</v>
      </c>
      <c r="Q171" s="94">
        <f t="shared" si="13"/>
        <v>1</v>
      </c>
      <c r="R171" s="95" t="str">
        <f t="shared" si="14"/>
        <v/>
      </c>
      <c r="S171" s="95">
        <f>IF(Q171=1,VLOOKUP($B171,'Tổng hợp'!$A:$S,2,0),
IF(Q171=7,VLOOKUP($B171,'Tổng hợp'!$A:$S,3,0),
IF(Q171=14,VLOOKUP($B171,'Tổng hợp'!$A:$T,4,0),
IF(Q171=30,VLOOKUP($B171,'Tổng hợp'!$A:$T,5,0),
IF(Q171=60,VLOOKUP($B171,'Tổng hợp'!$A:$T,6,0),
IF(Q171=90,VLOOKUP($B171,'Tổng hợp'!$A:$T,7,0),
IF(Q171=180,VLOOKUP($B171,'Tổng hợp'!$A:$T,8,0),
IF(Q171=270,VLOOKUP($B171,'Tổng hợp'!$A:$T,9,0),
IF(Q171=365,VLOOKUP($B171,'Tổng hợp'!$A:$S,10,0),
IF(Q171=730,VLOOKUP($B171,'Tổng hợp'!$A:$S,11,0),
IF(Q171=1095,VLOOKUP($B171,'Tổng hợp'!$A:$S,12,0),
IF(Q171=1460,VLOOKUP($B171,'Tổng hợp'!$A:$S,13,0),
IF(Q171=1825,VLOOKUP($B171,'Tổng hợp'!$A:$S,14,0),
IF(Q171=2555,VLOOKUP($B171,'Tổng hợp'!$A:$S,15,0),
IF(Q171=3650,VLOOKUP($B171,'Tổng hợp'!$A:$S,16,0),
IF(Q171=5475,VLOOKUP($B171,'Tổng hợp'!$A:$S,17,0),
IF(Q171=7300,VLOOKUP($B171,'Tổng hợp'!$A:$S,18,0),
IF(Q171=10950,VLOOKUP($B171,'Tổng hợp'!$A:$S,19,0),
""))))))))))))))))))</f>
        <v>0.01629006433</v>
      </c>
      <c r="T171" s="95">
        <f t="shared" si="15"/>
        <v>0.05131</v>
      </c>
      <c r="U171" s="95">
        <f t="shared" si="28"/>
        <v>0</v>
      </c>
      <c r="V171" s="95">
        <f t="shared" si="16"/>
        <v>0.07024062831</v>
      </c>
      <c r="W171" s="96">
        <f t="shared" si="17"/>
        <v>0</v>
      </c>
      <c r="X171" s="92">
        <f t="shared" si="18"/>
        <v>45812</v>
      </c>
      <c r="Y171" s="93">
        <f t="shared" si="19"/>
        <v>306</v>
      </c>
      <c r="Z171" s="94">
        <f t="shared" si="20"/>
        <v>270</v>
      </c>
      <c r="AA171" s="94">
        <f t="shared" si="21"/>
        <v>365</v>
      </c>
      <c r="AB171" s="95">
        <f>IF(Z171=1,VLOOKUP($B171,'Tổng hợp'!$A:$S,2,0),
IF(Z171=7,VLOOKUP($B171,'Tổng hợp'!$A:$S,3,0),
IF(Z171=14,VLOOKUP($B171,'Tổng hợp'!$A:$T,4,0),
IF(Z171=30,VLOOKUP($B171,'Tổng hợp'!$A:$T,5,0),
IF(Z171=60,VLOOKUP($B171,'Tổng hợp'!$A:$T,6,0),
IF(Z171=90,VLOOKUP($B171,'Tổng hợp'!$A:$T,7,0),
IF(Z171=180,VLOOKUP($B171,'Tổng hợp'!$A:$T,8,0),
IF(Z171=270,VLOOKUP($B171,'Tổng hợp'!$A:$T,9,0),
IF(Z171=365,VLOOKUP($B171,'Tổng hợp'!$A:$S,10,0),
IF(Z171=730,VLOOKUP($B171,'Tổng hợp'!$A:$S,11,0),
IF(Z171=1095,VLOOKUP($B171,'Tổng hợp'!$A:$S,12,0),
IF(Z171=1460,VLOOKUP($B171,'Tổng hợp'!$A:$S,13,0),
IF(Z171=1825,VLOOKUP($B171,'Tổng hợp'!$A:$S,14,0),
IF(Z171=2555,VLOOKUP($B171,'Tổng hợp'!$A:$S,15,0),
IF(Z171=3650,VLOOKUP($B171,'Tổng hợp'!$A:$S,16,0),
IF(Z171=5475,VLOOKUP($B171,'Tổng hợp'!$A:$S,17,0),
IF(Z171=7300,VLOOKUP($B171,'Tổng hợp'!$A:$S,18,0),
IF(Z171=10950,VLOOKUP($B171,'Tổng hợp'!$A:$S,19,0),
""))))))))))))))))))</f>
        <v>0.01857818657</v>
      </c>
      <c r="AC171" s="95">
        <f>IF(AA171=1,VLOOKUP($B171,'Tổng hợp'!$A:$S,2,0),
IF(AA171=7,VLOOKUP($B171,'Tổng hợp'!$A:$S,3,0),
IF(AA171=14,VLOOKUP($B171,'Tổng hợp'!$A:$T,4,0),
IF(AA171=30,VLOOKUP($B171,'Tổng hợp'!$A:$T,5,0),
IF(AA171=60,VLOOKUP($B171,'Tổng hợp'!$A:$T,6,0),
IF(AA171=90,VLOOKUP($B171,'Tổng hợp'!$A:$T,7,0),
IF(AA171=180,VLOOKUP($B171,'Tổng hợp'!$A:$T,8,0),
IF(AA171=270,VLOOKUP($B171,'Tổng hợp'!$A:$T,9,0),
IF(AA171=365,VLOOKUP($B171,'Tổng hợp'!$A:$S,10,0),
IF(AA171=730,VLOOKUP($B171,'Tổng hợp'!$A:$S,11,0),
IF(AA171=1095,VLOOKUP($B171,'Tổng hợp'!$A:$S,12,0),
IF(AA171=1460,VLOOKUP($B171,'Tổng hợp'!$A:$S,13,0),
IF(AA171=1825,VLOOKUP($B171,'Tổng hợp'!$A:$S,14,0),
IF(AA171=2555,VLOOKUP($B171,'Tổng hợp'!$A:$S,15,0),
IF(AA171=3650,VLOOKUP($B171,'Tổng hợp'!$A:$S,16,0),
IF(AA171=5475,VLOOKUP($B171,'Tổng hợp'!$A:$S,17,0),
IF(AA171=7300,VLOOKUP($B171,'Tổng hợp'!$A:$S,18,0),
IF(AA171=10950,VLOOKUP($B171,'Tổng hợp'!$A:$S,19,0),
""))))))))))))))))))</f>
        <v>0.01879</v>
      </c>
      <c r="AD171" s="95">
        <f t="shared" si="22"/>
        <v>0.06996845271</v>
      </c>
      <c r="AE171" s="95">
        <f t="shared" si="23"/>
        <v>0.000575150356</v>
      </c>
      <c r="AF171" s="95">
        <f t="shared" si="24"/>
        <v>0.07028103885</v>
      </c>
      <c r="AG171" s="96">
        <f t="shared" si="25"/>
        <v>47232432811</v>
      </c>
      <c r="AH171" s="97">
        <f t="shared" si="26"/>
        <v>50678232318</v>
      </c>
      <c r="AI171" s="96">
        <f t="shared" si="27"/>
        <v>-1992458407</v>
      </c>
      <c r="AJ171" s="9"/>
      <c r="AK171" s="12"/>
    </row>
    <row r="172" ht="15.75" customHeight="1">
      <c r="A172" s="90">
        <v>153.0</v>
      </c>
      <c r="B172" s="91">
        <f>HLOOKUP(B171,VBMA!$A:$A,VLOOKUP(B171,VBMA!A:AF,32,0) +1)</f>
        <v>45505</v>
      </c>
      <c r="C172" s="92">
        <f t="shared" si="1"/>
        <v>45812</v>
      </c>
      <c r="D172" s="92">
        <f t="shared" si="2"/>
        <v>45812</v>
      </c>
      <c r="E172" s="93">
        <f t="shared" si="3"/>
        <v>84</v>
      </c>
      <c r="F172" s="94">
        <f t="shared" si="4"/>
        <v>60</v>
      </c>
      <c r="G172" s="94">
        <f t="shared" si="5"/>
        <v>90</v>
      </c>
      <c r="H172" s="95">
        <f>IF(F172=1,VLOOKUP($B172,'Tổng hợp'!$A:$S,2,0),
IF(F172=7,VLOOKUP($B172,'Tổng hợp'!$A:$S,3,0),
IF(F172=14,VLOOKUP($B172,'Tổng hợp'!$A:$T,4,0),
IF(F172=30,VLOOKUP($B172,'Tổng hợp'!$A:$T,5,0),
IF(F172=60,VLOOKUP($B172,'Tổng hợp'!$A:$T,6,0),
IF(F172=90,VLOOKUP($B172,'Tổng hợp'!$A:$T,7,0),
IF(F172=180,VLOOKUP($B172,'Tổng hợp'!$A:$T,8,0),
IF(F172=270,VLOOKUP($B172,'Tổng hợp'!$A:$T,9,0),
IF(F172=365,VLOOKUP($B172,'Tổng hợp'!$A:$S,10,0),
IF(F172=730,VLOOKUP($B172,'Tổng hợp'!$A:$S,11,0),
IF(F172=1095,VLOOKUP($B172,'Tổng hợp'!$A:$S,12,0),
IF(F172=1460,VLOOKUP($B172,'Tổng hợp'!$A:$S,13,0),
IF(F172=1825,VLOOKUP($B172,'Tổng hợp'!$A:$S,14,0),
IF(F172=2555,VLOOKUP($B172,'Tổng hợp'!$A:$S,15,0),
IF(F172=3650,VLOOKUP($B172,'Tổng hợp'!$A:$S,16,0),
IF(F172=5475,VLOOKUP($B172,'Tổng hợp'!$A:$S,17,0),
IF(F172=7300,VLOOKUP($B172,'Tổng hợp'!$A:$S,18,0),
IF(F172=10950,VLOOKUP($B172,'Tổng hợp'!$A:$S,19,0),
""))))))))))))))))))</f>
        <v>0.0172838029</v>
      </c>
      <c r="I172" s="95">
        <f>IF(G172=1,VLOOKUP($B172,'Tổng hợp'!$A:$S,2,0),
IF(G172=7,VLOOKUP($B172,'Tổng hợp'!$A:$S,3,0),
IF(G172=14,VLOOKUP($B172,'Tổng hợp'!$A:$T,4,0),
IF(G172=30,VLOOKUP($B172,'Tổng hợp'!$A:$T,5,0),
IF(G172=60,VLOOKUP($B172,'Tổng hợp'!$A:$T,6,0),
IF(G172=90,VLOOKUP($B172,'Tổng hợp'!$A:$T,7,0),
IF(G172=180,VLOOKUP($B172,'Tổng hợp'!$A:$T,8,0),
IF(G172=270,VLOOKUP($B172,'Tổng hợp'!$A:$T,9,0),
IF(G172=365,VLOOKUP($B172,'Tổng hợp'!$A:$S,10,0),
IF(G172=730,VLOOKUP($B172,'Tổng hợp'!$A:$S,11,0),
IF(G172=1095,VLOOKUP($B172,'Tổng hợp'!$A:$S,12,0),
IF(G172=1460,VLOOKUP($B172,'Tổng hợp'!$A:$S,13,0),
IF(G172=1825,VLOOKUP($B172,'Tổng hợp'!$A:$S,14,0),
IF(G172=2555,VLOOKUP($B172,'Tổng hợp'!$A:$S,15,0),
IF(G172=3650,VLOOKUP($B172,'Tổng hợp'!$A:$S,16,0),
IF(G172=5475,VLOOKUP($B172,'Tổng hợp'!$A:$S,17,0),
IF(G172=7300,VLOOKUP($B172,'Tổng hợp'!$A:$S,18,0),
IF(G172=10950,VLOOKUP($B172,'Tổng hợp'!$A:$S,19,0),
""))))))))))))))))))</f>
        <v>0.01762403524</v>
      </c>
      <c r="J172" s="95">
        <f t="shared" si="6"/>
        <v>0.06886598877</v>
      </c>
      <c r="K172" s="95">
        <f t="shared" si="7"/>
        <v>0.0003351167849</v>
      </c>
      <c r="L172" s="95">
        <f t="shared" si="8"/>
        <v>0.07026417107</v>
      </c>
      <c r="M172" s="96">
        <f t="shared" si="9"/>
        <v>3445728678</v>
      </c>
      <c r="N172" s="92" t="b">
        <f t="shared" si="10"/>
        <v>0</v>
      </c>
      <c r="O172" s="93">
        <f t="shared" si="11"/>
        <v>-45728</v>
      </c>
      <c r="P172" s="94">
        <f t="shared" si="12"/>
        <v>0</v>
      </c>
      <c r="Q172" s="94">
        <f t="shared" si="13"/>
        <v>1</v>
      </c>
      <c r="R172" s="95" t="str">
        <f t="shared" si="14"/>
        <v/>
      </c>
      <c r="S172" s="95">
        <f>IF(Q172=1,VLOOKUP($B172,'Tổng hợp'!$A:$S,2,0),
IF(Q172=7,VLOOKUP($B172,'Tổng hợp'!$A:$S,3,0),
IF(Q172=14,VLOOKUP($B172,'Tổng hợp'!$A:$T,4,0),
IF(Q172=30,VLOOKUP($B172,'Tổng hợp'!$A:$T,5,0),
IF(Q172=60,VLOOKUP($B172,'Tổng hợp'!$A:$T,6,0),
IF(Q172=90,VLOOKUP($B172,'Tổng hợp'!$A:$T,7,0),
IF(Q172=180,VLOOKUP($B172,'Tổng hợp'!$A:$T,8,0),
IF(Q172=270,VLOOKUP($B172,'Tổng hợp'!$A:$T,9,0),
IF(Q172=365,VLOOKUP($B172,'Tổng hợp'!$A:$S,10,0),
IF(Q172=730,VLOOKUP($B172,'Tổng hợp'!$A:$S,11,0),
IF(Q172=1095,VLOOKUP($B172,'Tổng hợp'!$A:$S,12,0),
IF(Q172=1460,VLOOKUP($B172,'Tổng hợp'!$A:$S,13,0),
IF(Q172=1825,VLOOKUP($B172,'Tổng hợp'!$A:$S,14,0),
IF(Q172=2555,VLOOKUP($B172,'Tổng hợp'!$A:$S,15,0),
IF(Q172=3650,VLOOKUP($B172,'Tổng hợp'!$A:$S,16,0),
IF(Q172=5475,VLOOKUP($B172,'Tổng hợp'!$A:$S,17,0),
IF(Q172=7300,VLOOKUP($B172,'Tổng hợp'!$A:$S,18,0),
IF(Q172=10950,VLOOKUP($B172,'Tổng hợp'!$A:$S,19,0),
""))))))))))))))))))</f>
        <v>0.01571873413</v>
      </c>
      <c r="T172" s="95">
        <f t="shared" si="15"/>
        <v>0.05131</v>
      </c>
      <c r="U172" s="95">
        <f t="shared" si="28"/>
        <v>0</v>
      </c>
      <c r="V172" s="95">
        <f t="shared" si="16"/>
        <v>0.07024062831</v>
      </c>
      <c r="W172" s="96">
        <f t="shared" si="17"/>
        <v>0</v>
      </c>
      <c r="X172" s="92">
        <f t="shared" si="18"/>
        <v>45812</v>
      </c>
      <c r="Y172" s="93">
        <f t="shared" si="19"/>
        <v>307</v>
      </c>
      <c r="Z172" s="94">
        <f t="shared" si="20"/>
        <v>270</v>
      </c>
      <c r="AA172" s="94">
        <f t="shared" si="21"/>
        <v>365</v>
      </c>
      <c r="AB172" s="95">
        <f>IF(Z172=1,VLOOKUP($B172,'Tổng hợp'!$A:$S,2,0),
IF(Z172=7,VLOOKUP($B172,'Tổng hợp'!$A:$S,3,0),
IF(Z172=14,VLOOKUP($B172,'Tổng hợp'!$A:$T,4,0),
IF(Z172=30,VLOOKUP($B172,'Tổng hợp'!$A:$T,5,0),
IF(Z172=60,VLOOKUP($B172,'Tổng hợp'!$A:$T,6,0),
IF(Z172=90,VLOOKUP($B172,'Tổng hợp'!$A:$T,7,0),
IF(Z172=180,VLOOKUP($B172,'Tổng hợp'!$A:$T,8,0),
IF(Z172=270,VLOOKUP($B172,'Tổng hợp'!$A:$T,9,0),
IF(Z172=365,VLOOKUP($B172,'Tổng hợp'!$A:$S,10,0),
IF(Z172=730,VLOOKUP($B172,'Tổng hợp'!$A:$S,11,0),
IF(Z172=1095,VLOOKUP($B172,'Tổng hợp'!$A:$S,12,0),
IF(Z172=1460,VLOOKUP($B172,'Tổng hợp'!$A:$S,13,0),
IF(Z172=1825,VLOOKUP($B172,'Tổng hợp'!$A:$S,14,0),
IF(Z172=2555,VLOOKUP($B172,'Tổng hợp'!$A:$S,15,0),
IF(Z172=3650,VLOOKUP($B172,'Tổng hợp'!$A:$S,16,0),
IF(Z172=5475,VLOOKUP($B172,'Tổng hợp'!$A:$S,17,0),
IF(Z172=7300,VLOOKUP($B172,'Tổng hợp'!$A:$S,18,0),
IF(Z172=10950,VLOOKUP($B172,'Tổng hợp'!$A:$S,19,0),
""))))))))))))))))))</f>
        <v>0.01850863932</v>
      </c>
      <c r="AC172" s="95">
        <f>IF(AA172=1,VLOOKUP($B172,'Tổng hợp'!$A:$S,2,0),
IF(AA172=7,VLOOKUP($B172,'Tổng hợp'!$A:$S,3,0),
IF(AA172=14,VLOOKUP($B172,'Tổng hợp'!$A:$T,4,0),
IF(AA172=30,VLOOKUP($B172,'Tổng hợp'!$A:$T,5,0),
IF(AA172=60,VLOOKUP($B172,'Tổng hợp'!$A:$T,6,0),
IF(AA172=90,VLOOKUP($B172,'Tổng hợp'!$A:$T,7,0),
IF(AA172=180,VLOOKUP($B172,'Tổng hợp'!$A:$T,8,0),
IF(AA172=270,VLOOKUP($B172,'Tổng hợp'!$A:$T,9,0),
IF(AA172=365,VLOOKUP($B172,'Tổng hợp'!$A:$S,10,0),
IF(AA172=730,VLOOKUP($B172,'Tổng hợp'!$A:$S,11,0),
IF(AA172=1095,VLOOKUP($B172,'Tổng hợp'!$A:$S,12,0),
IF(AA172=1460,VLOOKUP($B172,'Tổng hợp'!$A:$S,13,0),
IF(AA172=1825,VLOOKUP($B172,'Tổng hợp'!$A:$S,14,0),
IF(AA172=2555,VLOOKUP($B172,'Tổng hợp'!$A:$S,15,0),
IF(AA172=3650,VLOOKUP($B172,'Tổng hợp'!$A:$S,16,0),
IF(AA172=5475,VLOOKUP($B172,'Tổng hợp'!$A:$S,17,0),
IF(AA172=7300,VLOOKUP($B172,'Tổng hợp'!$A:$S,18,0),
IF(AA172=10950,VLOOKUP($B172,'Tổng hợp'!$A:$S,19,0),
""))))))))))))))))))</f>
        <v>0.01879</v>
      </c>
      <c r="AD172" s="95">
        <f t="shared" si="22"/>
        <v>0.0699282219</v>
      </c>
      <c r="AE172" s="95">
        <f t="shared" si="23"/>
        <v>-0.0006716603431</v>
      </c>
      <c r="AF172" s="95">
        <f t="shared" si="24"/>
        <v>0.0701934663</v>
      </c>
      <c r="AG172" s="96">
        <f t="shared" si="25"/>
        <v>47226894534</v>
      </c>
      <c r="AH172" s="97">
        <f t="shared" si="26"/>
        <v>50672623212</v>
      </c>
      <c r="AI172" s="96">
        <f t="shared" si="27"/>
        <v>-1998067513</v>
      </c>
      <c r="AJ172" s="9"/>
      <c r="AK172" s="12"/>
    </row>
    <row r="173" ht="15.75" customHeight="1">
      <c r="A173" s="90">
        <v>154.0</v>
      </c>
      <c r="B173" s="91">
        <f>HLOOKUP(B172,VBMA!$A:$A,VLOOKUP(B172,VBMA!A:AF,32,0) +1)</f>
        <v>45504</v>
      </c>
      <c r="C173" s="92">
        <f t="shared" si="1"/>
        <v>45812</v>
      </c>
      <c r="D173" s="92">
        <f t="shared" si="2"/>
        <v>45812</v>
      </c>
      <c r="E173" s="93">
        <f t="shared" si="3"/>
        <v>84</v>
      </c>
      <c r="F173" s="94">
        <f t="shared" si="4"/>
        <v>60</v>
      </c>
      <c r="G173" s="94">
        <f t="shared" si="5"/>
        <v>90</v>
      </c>
      <c r="H173" s="95">
        <f>IF(F173=1,VLOOKUP($B173,'Tổng hợp'!$A:$S,2,0),
IF(F173=7,VLOOKUP($B173,'Tổng hợp'!$A:$S,3,0),
IF(F173=14,VLOOKUP($B173,'Tổng hợp'!$A:$T,4,0),
IF(F173=30,VLOOKUP($B173,'Tổng hợp'!$A:$T,5,0),
IF(F173=60,VLOOKUP($B173,'Tổng hợp'!$A:$T,6,0),
IF(F173=90,VLOOKUP($B173,'Tổng hợp'!$A:$T,7,0),
IF(F173=180,VLOOKUP($B173,'Tổng hợp'!$A:$T,8,0),
IF(F173=270,VLOOKUP($B173,'Tổng hợp'!$A:$T,9,0),
IF(F173=365,VLOOKUP($B173,'Tổng hợp'!$A:$S,10,0),
IF(F173=730,VLOOKUP($B173,'Tổng hợp'!$A:$S,11,0),
IF(F173=1095,VLOOKUP($B173,'Tổng hợp'!$A:$S,12,0),
IF(F173=1460,VLOOKUP($B173,'Tổng hợp'!$A:$S,13,0),
IF(F173=1825,VLOOKUP($B173,'Tổng hợp'!$A:$S,14,0),
IF(F173=2555,VLOOKUP($B173,'Tổng hợp'!$A:$S,15,0),
IF(F173=3650,VLOOKUP($B173,'Tổng hợp'!$A:$S,16,0),
IF(F173=5475,VLOOKUP($B173,'Tổng hợp'!$A:$S,17,0),
IF(F173=7300,VLOOKUP($B173,'Tổng hợp'!$A:$S,18,0),
IF(F173=10950,VLOOKUP($B173,'Tổng hợp'!$A:$S,19,0),
""))))))))))))))))))</f>
        <v>0.01731349593</v>
      </c>
      <c r="I173" s="95">
        <f>IF(G173=1,VLOOKUP($B173,'Tổng hợp'!$A:$S,2,0),
IF(G173=7,VLOOKUP($B173,'Tổng hợp'!$A:$S,3,0),
IF(G173=14,VLOOKUP($B173,'Tổng hợp'!$A:$T,4,0),
IF(G173=30,VLOOKUP($B173,'Tổng hợp'!$A:$T,5,0),
IF(G173=60,VLOOKUP($B173,'Tổng hợp'!$A:$T,6,0),
IF(G173=90,VLOOKUP($B173,'Tổng hợp'!$A:$T,7,0),
IF(G173=180,VLOOKUP($B173,'Tổng hợp'!$A:$T,8,0),
IF(G173=270,VLOOKUP($B173,'Tổng hợp'!$A:$T,9,0),
IF(G173=365,VLOOKUP($B173,'Tổng hợp'!$A:$S,10,0),
IF(G173=730,VLOOKUP($B173,'Tổng hợp'!$A:$S,11,0),
IF(G173=1095,VLOOKUP($B173,'Tổng hợp'!$A:$S,12,0),
IF(G173=1460,VLOOKUP($B173,'Tổng hợp'!$A:$S,13,0),
IF(G173=1825,VLOOKUP($B173,'Tổng hợp'!$A:$S,14,0),
IF(G173=2555,VLOOKUP($B173,'Tổng hợp'!$A:$S,15,0),
IF(G173=3650,VLOOKUP($B173,'Tổng hợp'!$A:$S,16,0),
IF(G173=5475,VLOOKUP($B173,'Tổng hợp'!$A:$S,17,0),
IF(G173=7300,VLOOKUP($B173,'Tổng hợp'!$A:$S,18,0),
IF(G173=10950,VLOOKUP($B173,'Tổng hợp'!$A:$S,19,0),
""))))))))))))))))))</f>
        <v>0.01758776913</v>
      </c>
      <c r="J173" s="95">
        <f t="shared" si="6"/>
        <v>0.06884291449</v>
      </c>
      <c r="K173" s="95">
        <f t="shared" si="7"/>
        <v>-0.001553769345</v>
      </c>
      <c r="L173" s="95">
        <f t="shared" si="8"/>
        <v>0.07013157532</v>
      </c>
      <c r="M173" s="96">
        <f t="shared" si="9"/>
        <v>3445826930</v>
      </c>
      <c r="N173" s="92" t="b">
        <f t="shared" si="10"/>
        <v>0</v>
      </c>
      <c r="O173" s="93">
        <f t="shared" si="11"/>
        <v>-45728</v>
      </c>
      <c r="P173" s="94">
        <f t="shared" si="12"/>
        <v>0</v>
      </c>
      <c r="Q173" s="94">
        <f t="shared" si="13"/>
        <v>1</v>
      </c>
      <c r="R173" s="95" t="str">
        <f t="shared" si="14"/>
        <v/>
      </c>
      <c r="S173" s="95">
        <f>IF(Q173=1,VLOOKUP($B173,'Tổng hợp'!$A:$S,2,0),
IF(Q173=7,VLOOKUP($B173,'Tổng hợp'!$A:$S,3,0),
IF(Q173=14,VLOOKUP($B173,'Tổng hợp'!$A:$T,4,0),
IF(Q173=30,VLOOKUP($B173,'Tổng hợp'!$A:$T,5,0),
IF(Q173=60,VLOOKUP($B173,'Tổng hợp'!$A:$T,6,0),
IF(Q173=90,VLOOKUP($B173,'Tổng hợp'!$A:$T,7,0),
IF(Q173=180,VLOOKUP($B173,'Tổng hợp'!$A:$T,8,0),
IF(Q173=270,VLOOKUP($B173,'Tổng hợp'!$A:$T,9,0),
IF(Q173=365,VLOOKUP($B173,'Tổng hợp'!$A:$S,10,0),
IF(Q173=730,VLOOKUP($B173,'Tổng hợp'!$A:$S,11,0),
IF(Q173=1095,VLOOKUP($B173,'Tổng hợp'!$A:$S,12,0),
IF(Q173=1460,VLOOKUP($B173,'Tổng hợp'!$A:$S,13,0),
IF(Q173=1825,VLOOKUP($B173,'Tổng hợp'!$A:$S,14,0),
IF(Q173=2555,VLOOKUP($B173,'Tổng hợp'!$A:$S,15,0),
IF(Q173=3650,VLOOKUP($B173,'Tổng hợp'!$A:$S,16,0),
IF(Q173=5475,VLOOKUP($B173,'Tổng hợp'!$A:$S,17,0),
IF(Q173=7300,VLOOKUP($B173,'Tổng hợp'!$A:$S,18,0),
IF(Q173=10950,VLOOKUP($B173,'Tổng hợp'!$A:$S,19,0),
""))))))))))))))))))</f>
        <v>0.0153250152</v>
      </c>
      <c r="T173" s="95">
        <f t="shared" si="15"/>
        <v>0.05131</v>
      </c>
      <c r="U173" s="95">
        <f t="shared" si="28"/>
        <v>0</v>
      </c>
      <c r="V173" s="95">
        <f t="shared" si="16"/>
        <v>0.07024062831</v>
      </c>
      <c r="W173" s="96">
        <f t="shared" si="17"/>
        <v>0</v>
      </c>
      <c r="X173" s="92">
        <f t="shared" si="18"/>
        <v>45812</v>
      </c>
      <c r="Y173" s="93">
        <f t="shared" si="19"/>
        <v>308</v>
      </c>
      <c r="Z173" s="94">
        <f t="shared" si="20"/>
        <v>270</v>
      </c>
      <c r="AA173" s="94">
        <f t="shared" si="21"/>
        <v>365</v>
      </c>
      <c r="AB173" s="95">
        <f>IF(Z173=1,VLOOKUP($B173,'Tổng hợp'!$A:$S,2,0),
IF(Z173=7,VLOOKUP($B173,'Tổng hợp'!$A:$S,3,0),
IF(Z173=14,VLOOKUP($B173,'Tổng hợp'!$A:$T,4,0),
IF(Z173=30,VLOOKUP($B173,'Tổng hợp'!$A:$T,5,0),
IF(Z173=60,VLOOKUP($B173,'Tổng hợp'!$A:$T,6,0),
IF(Z173=90,VLOOKUP($B173,'Tổng hợp'!$A:$T,7,0),
IF(Z173=180,VLOOKUP($B173,'Tổng hợp'!$A:$T,8,0),
IF(Z173=270,VLOOKUP($B173,'Tổng hợp'!$A:$T,9,0),
IF(Z173=365,VLOOKUP($B173,'Tổng hợp'!$A:$S,10,0),
IF(Z173=730,VLOOKUP($B173,'Tổng hợp'!$A:$S,11,0),
IF(Z173=1095,VLOOKUP($B173,'Tổng hợp'!$A:$S,12,0),
IF(Z173=1460,VLOOKUP($B173,'Tổng hợp'!$A:$S,13,0),
IF(Z173=1825,VLOOKUP($B173,'Tổng hợp'!$A:$S,14,0),
IF(Z173=2555,VLOOKUP($B173,'Tổng hợp'!$A:$S,15,0),
IF(Z173=3650,VLOOKUP($B173,'Tổng hợp'!$A:$S,16,0),
IF(Z173=5475,VLOOKUP($B173,'Tổng hợp'!$A:$S,17,0),
IF(Z173=7300,VLOOKUP($B173,'Tổng hợp'!$A:$S,18,0),
IF(Z173=10950,VLOOKUP($B173,'Tổng hợp'!$A:$S,19,0),
""))))))))))))))))))</f>
        <v>0.01858200949</v>
      </c>
      <c r="AC173" s="95">
        <f>IF(AA173=1,VLOOKUP($B173,'Tổng hợp'!$A:$S,2,0),
IF(AA173=7,VLOOKUP($B173,'Tổng hợp'!$A:$S,3,0),
IF(AA173=14,VLOOKUP($B173,'Tổng hợp'!$A:$T,4,0),
IF(AA173=30,VLOOKUP($B173,'Tổng hợp'!$A:$T,5,0),
IF(AA173=60,VLOOKUP($B173,'Tổng hợp'!$A:$T,6,0),
IF(AA173=90,VLOOKUP($B173,'Tổng hợp'!$A:$T,7,0),
IF(AA173=180,VLOOKUP($B173,'Tổng hợp'!$A:$T,8,0),
IF(AA173=270,VLOOKUP($B173,'Tổng hợp'!$A:$T,9,0),
IF(AA173=365,VLOOKUP($B173,'Tổng hợp'!$A:$S,10,0),
IF(AA173=730,VLOOKUP($B173,'Tổng hợp'!$A:$S,11,0),
IF(AA173=1095,VLOOKUP($B173,'Tổng hợp'!$A:$S,12,0),
IF(AA173=1460,VLOOKUP($B173,'Tổng hợp'!$A:$S,13,0),
IF(AA173=1825,VLOOKUP($B173,'Tổng hợp'!$A:$S,14,0),
IF(AA173=2555,VLOOKUP($B173,'Tổng hợp'!$A:$S,15,0),
IF(AA173=3650,VLOOKUP($B173,'Tổng hợp'!$A:$S,16,0),
IF(AA173=5475,VLOOKUP($B173,'Tổng hợp'!$A:$S,17,0),
IF(AA173=7300,VLOOKUP($B173,'Tổng hợp'!$A:$S,18,0),
IF(AA173=10950,VLOOKUP($B173,'Tổng hợp'!$A:$S,19,0),
""))))))))))))))))))</f>
        <v>0.01879</v>
      </c>
      <c r="AD173" s="95">
        <f t="shared" si="22"/>
        <v>0.06997520569</v>
      </c>
      <c r="AE173" s="95">
        <f t="shared" si="23"/>
        <v>-0.00003765771399</v>
      </c>
      <c r="AF173" s="95">
        <f t="shared" si="24"/>
        <v>0.07023798326</v>
      </c>
      <c r="AG173" s="96">
        <f t="shared" si="25"/>
        <v>47216460343</v>
      </c>
      <c r="AH173" s="97">
        <f t="shared" si="26"/>
        <v>50662287273</v>
      </c>
      <c r="AI173" s="96">
        <f t="shared" si="27"/>
        <v>-2008403452</v>
      </c>
      <c r="AJ173" s="9"/>
      <c r="AK173" s="12"/>
    </row>
    <row r="174" ht="15.75" customHeight="1">
      <c r="A174" s="90">
        <v>155.0</v>
      </c>
      <c r="B174" s="91">
        <f>HLOOKUP(B173,VBMA!$A:$A,VLOOKUP(B173,VBMA!A:AF,32,0) +1)</f>
        <v>45503</v>
      </c>
      <c r="C174" s="92">
        <f t="shared" si="1"/>
        <v>45812</v>
      </c>
      <c r="D174" s="92">
        <f t="shared" si="2"/>
        <v>45812</v>
      </c>
      <c r="E174" s="93">
        <f t="shared" si="3"/>
        <v>84</v>
      </c>
      <c r="F174" s="94">
        <f t="shared" si="4"/>
        <v>60</v>
      </c>
      <c r="G174" s="94">
        <f t="shared" si="5"/>
        <v>90</v>
      </c>
      <c r="H174" s="95">
        <f>IF(F174=1,VLOOKUP($B174,'Tổng hợp'!$A:$S,2,0),
IF(F174=7,VLOOKUP($B174,'Tổng hợp'!$A:$S,3,0),
IF(F174=14,VLOOKUP($B174,'Tổng hợp'!$A:$T,4,0),
IF(F174=30,VLOOKUP($B174,'Tổng hợp'!$A:$T,5,0),
IF(F174=60,VLOOKUP($B174,'Tổng hợp'!$A:$T,6,0),
IF(F174=90,VLOOKUP($B174,'Tổng hợp'!$A:$T,7,0),
IF(F174=180,VLOOKUP($B174,'Tổng hợp'!$A:$T,8,0),
IF(F174=270,VLOOKUP($B174,'Tổng hợp'!$A:$T,9,0),
IF(F174=365,VLOOKUP($B174,'Tổng hợp'!$A:$S,10,0),
IF(F174=730,VLOOKUP($B174,'Tổng hợp'!$A:$S,11,0),
IF(F174=1095,VLOOKUP($B174,'Tổng hợp'!$A:$S,12,0),
IF(F174=1460,VLOOKUP($B174,'Tổng hợp'!$A:$S,13,0),
IF(F174=1825,VLOOKUP($B174,'Tổng hợp'!$A:$S,14,0),
IF(F174=2555,VLOOKUP($B174,'Tổng hợp'!$A:$S,15,0),
IF(F174=3650,VLOOKUP($B174,'Tổng hợp'!$A:$S,16,0),
IF(F174=5475,VLOOKUP($B174,'Tổng hợp'!$A:$S,17,0),
IF(F174=7300,VLOOKUP($B174,'Tổng hợp'!$A:$S,18,0),
IF(F174=10950,VLOOKUP($B174,'Tổng hợp'!$A:$S,19,0),
""))))))))))))))))))</f>
        <v>0.01742134287</v>
      </c>
      <c r="I174" s="95">
        <f>IF(G174=1,VLOOKUP($B174,'Tổng hợp'!$A:$S,2,0),
IF(G174=7,VLOOKUP($B174,'Tổng hợp'!$A:$S,3,0),
IF(G174=14,VLOOKUP($B174,'Tổng hợp'!$A:$T,4,0),
IF(G174=30,VLOOKUP($B174,'Tổng hợp'!$A:$T,5,0),
IF(G174=60,VLOOKUP($B174,'Tổng hợp'!$A:$T,6,0),
IF(G174=90,VLOOKUP($B174,'Tổng hợp'!$A:$T,7,0),
IF(G174=180,VLOOKUP($B174,'Tổng hợp'!$A:$T,8,0),
IF(G174=270,VLOOKUP($B174,'Tổng hợp'!$A:$T,9,0),
IF(G174=365,VLOOKUP($B174,'Tổng hợp'!$A:$S,10,0),
IF(G174=730,VLOOKUP($B174,'Tổng hợp'!$A:$S,11,0),
IF(G174=1095,VLOOKUP($B174,'Tổng hợp'!$A:$S,12,0),
IF(G174=1460,VLOOKUP($B174,'Tổng hợp'!$A:$S,13,0),
IF(G174=1825,VLOOKUP($B174,'Tổng hợp'!$A:$S,14,0),
IF(G174=2555,VLOOKUP($B174,'Tổng hợp'!$A:$S,15,0),
IF(G174=3650,VLOOKUP($B174,'Tổng hợp'!$A:$S,16,0),
IF(G174=5475,VLOOKUP($B174,'Tổng hợp'!$A:$S,17,0),
IF(G174=7300,VLOOKUP($B174,'Tổng hợp'!$A:$S,18,0),
IF(G174=10950,VLOOKUP($B174,'Tổng hợp'!$A:$S,19,0),
""))))))))))))))))))</f>
        <v>0.01769461883</v>
      </c>
      <c r="J174" s="95">
        <f t="shared" si="6"/>
        <v>0.06894996364</v>
      </c>
      <c r="K174" s="95">
        <f t="shared" si="7"/>
        <v>-0.0007923650696</v>
      </c>
      <c r="L174" s="95">
        <f t="shared" si="8"/>
        <v>0.07018499413</v>
      </c>
      <c r="M174" s="96">
        <f t="shared" si="9"/>
        <v>3445787346</v>
      </c>
      <c r="N174" s="92" t="b">
        <f t="shared" si="10"/>
        <v>0</v>
      </c>
      <c r="O174" s="93">
        <f t="shared" si="11"/>
        <v>-45728</v>
      </c>
      <c r="P174" s="94">
        <f t="shared" si="12"/>
        <v>0</v>
      </c>
      <c r="Q174" s="94">
        <f t="shared" si="13"/>
        <v>1</v>
      </c>
      <c r="R174" s="95" t="str">
        <f t="shared" si="14"/>
        <v/>
      </c>
      <c r="S174" s="95">
        <f>IF(Q174=1,VLOOKUP($B174,'Tổng hợp'!$A:$S,2,0),
IF(Q174=7,VLOOKUP($B174,'Tổng hợp'!$A:$S,3,0),
IF(Q174=14,VLOOKUP($B174,'Tổng hợp'!$A:$T,4,0),
IF(Q174=30,VLOOKUP($B174,'Tổng hợp'!$A:$T,5,0),
IF(Q174=60,VLOOKUP($B174,'Tổng hợp'!$A:$T,6,0),
IF(Q174=90,VLOOKUP($B174,'Tổng hợp'!$A:$T,7,0),
IF(Q174=180,VLOOKUP($B174,'Tổng hợp'!$A:$T,8,0),
IF(Q174=270,VLOOKUP($B174,'Tổng hợp'!$A:$T,9,0),
IF(Q174=365,VLOOKUP($B174,'Tổng hợp'!$A:$S,10,0),
IF(Q174=730,VLOOKUP($B174,'Tổng hợp'!$A:$S,11,0),
IF(Q174=1095,VLOOKUP($B174,'Tổng hợp'!$A:$S,12,0),
IF(Q174=1460,VLOOKUP($B174,'Tổng hợp'!$A:$S,13,0),
IF(Q174=1825,VLOOKUP($B174,'Tổng hợp'!$A:$S,14,0),
IF(Q174=2555,VLOOKUP($B174,'Tổng hợp'!$A:$S,15,0),
IF(Q174=3650,VLOOKUP($B174,'Tổng hợp'!$A:$S,16,0),
IF(Q174=5475,VLOOKUP($B174,'Tổng hợp'!$A:$S,17,0),
IF(Q174=7300,VLOOKUP($B174,'Tổng hợp'!$A:$S,18,0),
IF(Q174=10950,VLOOKUP($B174,'Tổng hợp'!$A:$S,19,0),
""))))))))))))))))))</f>
        <v>0.01598664404</v>
      </c>
      <c r="T174" s="95">
        <f t="shared" si="15"/>
        <v>0.05131</v>
      </c>
      <c r="U174" s="95">
        <f t="shared" si="28"/>
        <v>0</v>
      </c>
      <c r="V174" s="95">
        <f t="shared" si="16"/>
        <v>0.07024062831</v>
      </c>
      <c r="W174" s="96">
        <f t="shared" si="17"/>
        <v>0</v>
      </c>
      <c r="X174" s="92">
        <f t="shared" si="18"/>
        <v>45812</v>
      </c>
      <c r="Y174" s="93">
        <f t="shared" si="19"/>
        <v>309</v>
      </c>
      <c r="Z174" s="94">
        <f t="shared" si="20"/>
        <v>270</v>
      </c>
      <c r="AA174" s="94">
        <f t="shared" si="21"/>
        <v>365</v>
      </c>
      <c r="AB174" s="95">
        <f>IF(Z174=1,VLOOKUP($B174,'Tổng hợp'!$A:$S,2,0),
IF(Z174=7,VLOOKUP($B174,'Tổng hợp'!$A:$S,3,0),
IF(Z174=14,VLOOKUP($B174,'Tổng hợp'!$A:$T,4,0),
IF(Z174=30,VLOOKUP($B174,'Tổng hợp'!$A:$T,5,0),
IF(Z174=60,VLOOKUP($B174,'Tổng hợp'!$A:$T,6,0),
IF(Z174=90,VLOOKUP($B174,'Tổng hợp'!$A:$T,7,0),
IF(Z174=180,VLOOKUP($B174,'Tổng hợp'!$A:$T,8,0),
IF(Z174=270,VLOOKUP($B174,'Tổng hợp'!$A:$T,9,0),
IF(Z174=365,VLOOKUP($B174,'Tổng hợp'!$A:$S,10,0),
IF(Z174=730,VLOOKUP($B174,'Tổng hợp'!$A:$S,11,0),
IF(Z174=1095,VLOOKUP($B174,'Tổng hợp'!$A:$S,12,0),
IF(Z174=1460,VLOOKUP($B174,'Tổng hợp'!$A:$S,13,0),
IF(Z174=1825,VLOOKUP($B174,'Tổng hợp'!$A:$S,14,0),
IF(Z174=2555,VLOOKUP($B174,'Tổng hợp'!$A:$S,15,0),
IF(Z174=3650,VLOOKUP($B174,'Tổng hợp'!$A:$S,16,0),
IF(Z174=5475,VLOOKUP($B174,'Tổng hợp'!$A:$S,17,0),
IF(Z174=7300,VLOOKUP($B174,'Tổng hợp'!$A:$S,18,0),
IF(Z174=10950,VLOOKUP($B174,'Tổng hợp'!$A:$S,19,0),
""))))))))))))))))))</f>
        <v>0.01858276573</v>
      </c>
      <c r="AC174" s="95">
        <f>IF(AA174=1,VLOOKUP($B174,'Tổng hợp'!$A:$S,2,0),
IF(AA174=7,VLOOKUP($B174,'Tổng hợp'!$A:$S,3,0),
IF(AA174=14,VLOOKUP($B174,'Tổng hợp'!$A:$T,4,0),
IF(AA174=30,VLOOKUP($B174,'Tổng hợp'!$A:$T,5,0),
IF(AA174=60,VLOOKUP($B174,'Tổng hợp'!$A:$T,6,0),
IF(AA174=90,VLOOKUP($B174,'Tổng hợp'!$A:$T,7,0),
IF(AA174=180,VLOOKUP($B174,'Tổng hợp'!$A:$T,8,0),
IF(AA174=270,VLOOKUP($B174,'Tổng hợp'!$A:$T,9,0),
IF(AA174=365,VLOOKUP($B174,'Tổng hợp'!$A:$S,10,0),
IF(AA174=730,VLOOKUP($B174,'Tổng hợp'!$A:$S,11,0),
IF(AA174=1095,VLOOKUP($B174,'Tổng hợp'!$A:$S,12,0),
IF(AA174=1460,VLOOKUP($B174,'Tổng hợp'!$A:$S,13,0),
IF(AA174=1825,VLOOKUP($B174,'Tổng hợp'!$A:$S,14,0),
IF(AA174=2555,VLOOKUP($B174,'Tổng hợp'!$A:$S,15,0),
IF(AA174=3650,VLOOKUP($B174,'Tổng hợp'!$A:$S,16,0),
IF(AA174=5475,VLOOKUP($B174,'Tổng hợp'!$A:$S,17,0),
IF(AA174=7300,VLOOKUP($B174,'Tổng hợp'!$A:$S,18,0),
IF(AA174=10950,VLOOKUP($B174,'Tổng hợp'!$A:$S,19,0),
""))))))))))))))))))</f>
        <v>0.01879</v>
      </c>
      <c r="AD174" s="95">
        <f t="shared" si="22"/>
        <v>0.06997784085</v>
      </c>
      <c r="AE174" s="95">
        <f t="shared" si="23"/>
        <v>-0.00003117243103</v>
      </c>
      <c r="AF174" s="95">
        <f t="shared" si="24"/>
        <v>0.07023843877</v>
      </c>
      <c r="AG174" s="96">
        <f t="shared" si="25"/>
        <v>47207663048</v>
      </c>
      <c r="AH174" s="97">
        <f t="shared" si="26"/>
        <v>50653450393</v>
      </c>
      <c r="AI174" s="96">
        <f t="shared" si="27"/>
        <v>-2017240332</v>
      </c>
      <c r="AJ174" s="9"/>
      <c r="AK174" s="12"/>
    </row>
    <row r="175" ht="15.75" customHeight="1">
      <c r="A175" s="90">
        <v>156.0</v>
      </c>
      <c r="B175" s="91">
        <f>HLOOKUP(B174,VBMA!$A:$A,VLOOKUP(B174,VBMA!A:AF,32,0) +1)</f>
        <v>45502</v>
      </c>
      <c r="C175" s="92">
        <f t="shared" si="1"/>
        <v>45812</v>
      </c>
      <c r="D175" s="92">
        <f t="shared" si="2"/>
        <v>45812</v>
      </c>
      <c r="E175" s="93">
        <f t="shared" si="3"/>
        <v>84</v>
      </c>
      <c r="F175" s="94">
        <f t="shared" si="4"/>
        <v>60</v>
      </c>
      <c r="G175" s="94">
        <f t="shared" si="5"/>
        <v>90</v>
      </c>
      <c r="H175" s="95">
        <f>IF(F175=1,VLOOKUP($B175,'Tổng hợp'!$A:$S,2,0),
IF(F175=7,VLOOKUP($B175,'Tổng hợp'!$A:$S,3,0),
IF(F175=14,VLOOKUP($B175,'Tổng hợp'!$A:$T,4,0),
IF(F175=30,VLOOKUP($B175,'Tổng hợp'!$A:$T,5,0),
IF(F175=60,VLOOKUP($B175,'Tổng hợp'!$A:$T,6,0),
IF(F175=90,VLOOKUP($B175,'Tổng hợp'!$A:$T,7,0),
IF(F175=180,VLOOKUP($B175,'Tổng hợp'!$A:$T,8,0),
IF(F175=270,VLOOKUP($B175,'Tổng hợp'!$A:$T,9,0),
IF(F175=365,VLOOKUP($B175,'Tổng hợp'!$A:$S,10,0),
IF(F175=730,VLOOKUP($B175,'Tổng hợp'!$A:$S,11,0),
IF(F175=1095,VLOOKUP($B175,'Tổng hợp'!$A:$S,12,0),
IF(F175=1460,VLOOKUP($B175,'Tổng hợp'!$A:$S,13,0),
IF(F175=1825,VLOOKUP($B175,'Tổng hợp'!$A:$S,14,0),
IF(F175=2555,VLOOKUP($B175,'Tổng hợp'!$A:$S,15,0),
IF(F175=3650,VLOOKUP($B175,'Tổng hợp'!$A:$S,16,0),
IF(F175=5475,VLOOKUP($B175,'Tổng hợp'!$A:$S,17,0),
IF(F175=7300,VLOOKUP($B175,'Tổng hợp'!$A:$S,18,0),
IF(F175=10950,VLOOKUP($B175,'Tổng hợp'!$A:$S,19,0),
""))))))))))))))))))</f>
        <v>0.01742134287</v>
      </c>
      <c r="I175" s="95">
        <f>IF(G175=1,VLOOKUP($B175,'Tổng hợp'!$A:$S,2,0),
IF(G175=7,VLOOKUP($B175,'Tổng hợp'!$A:$S,3,0),
IF(G175=14,VLOOKUP($B175,'Tổng hợp'!$A:$T,4,0),
IF(G175=30,VLOOKUP($B175,'Tổng hợp'!$A:$T,5,0),
IF(G175=60,VLOOKUP($B175,'Tổng hợp'!$A:$T,6,0),
IF(G175=90,VLOOKUP($B175,'Tổng hợp'!$A:$T,7,0),
IF(G175=180,VLOOKUP($B175,'Tổng hợp'!$A:$T,8,0),
IF(G175=270,VLOOKUP($B175,'Tổng hợp'!$A:$T,9,0),
IF(G175=365,VLOOKUP($B175,'Tổng hợp'!$A:$S,10,0),
IF(G175=730,VLOOKUP($B175,'Tổng hợp'!$A:$S,11,0),
IF(G175=1095,VLOOKUP($B175,'Tổng hợp'!$A:$S,12,0),
IF(G175=1460,VLOOKUP($B175,'Tổng hợp'!$A:$S,13,0),
IF(G175=1825,VLOOKUP($B175,'Tổng hợp'!$A:$S,14,0),
IF(G175=2555,VLOOKUP($B175,'Tổng hợp'!$A:$S,15,0),
IF(G175=3650,VLOOKUP($B175,'Tổng hợp'!$A:$S,16,0),
IF(G175=5475,VLOOKUP($B175,'Tổng hợp'!$A:$S,17,0),
IF(G175=7300,VLOOKUP($B175,'Tổng hợp'!$A:$S,18,0),
IF(G175=10950,VLOOKUP($B175,'Tổng hợp'!$A:$S,19,0),
""))))))))))))))))))</f>
        <v>0.01776293783</v>
      </c>
      <c r="J175" s="95">
        <f t="shared" si="6"/>
        <v>0.06900461883</v>
      </c>
      <c r="K175" s="95">
        <f t="shared" si="7"/>
        <v>-0.001264930844</v>
      </c>
      <c r="L175" s="95">
        <f t="shared" si="8"/>
        <v>0.07015183494</v>
      </c>
      <c r="M175" s="96">
        <f t="shared" si="9"/>
        <v>3445811917</v>
      </c>
      <c r="N175" s="92" t="b">
        <f t="shared" si="10"/>
        <v>0</v>
      </c>
      <c r="O175" s="93">
        <f t="shared" si="11"/>
        <v>-45728</v>
      </c>
      <c r="P175" s="94">
        <f t="shared" si="12"/>
        <v>0</v>
      </c>
      <c r="Q175" s="94">
        <f t="shared" si="13"/>
        <v>1</v>
      </c>
      <c r="R175" s="95" t="str">
        <f t="shared" si="14"/>
        <v/>
      </c>
      <c r="S175" s="95">
        <f>IF(Q175=1,VLOOKUP($B175,'Tổng hợp'!$A:$S,2,0),
IF(Q175=7,VLOOKUP($B175,'Tổng hợp'!$A:$S,3,0),
IF(Q175=14,VLOOKUP($B175,'Tổng hợp'!$A:$T,4,0),
IF(Q175=30,VLOOKUP($B175,'Tổng hợp'!$A:$T,5,0),
IF(Q175=60,VLOOKUP($B175,'Tổng hợp'!$A:$T,6,0),
IF(Q175=90,VLOOKUP($B175,'Tổng hợp'!$A:$T,7,0),
IF(Q175=180,VLOOKUP($B175,'Tổng hợp'!$A:$T,8,0),
IF(Q175=270,VLOOKUP($B175,'Tổng hợp'!$A:$T,9,0),
IF(Q175=365,VLOOKUP($B175,'Tổng hợp'!$A:$S,10,0),
IF(Q175=730,VLOOKUP($B175,'Tổng hợp'!$A:$S,11,0),
IF(Q175=1095,VLOOKUP($B175,'Tổng hợp'!$A:$S,12,0),
IF(Q175=1460,VLOOKUP($B175,'Tổng hợp'!$A:$S,13,0),
IF(Q175=1825,VLOOKUP($B175,'Tổng hợp'!$A:$S,14,0),
IF(Q175=2555,VLOOKUP($B175,'Tổng hợp'!$A:$S,15,0),
IF(Q175=3650,VLOOKUP($B175,'Tổng hợp'!$A:$S,16,0),
IF(Q175=5475,VLOOKUP($B175,'Tổng hợp'!$A:$S,17,0),
IF(Q175=7300,VLOOKUP($B175,'Tổng hợp'!$A:$S,18,0),
IF(Q175=10950,VLOOKUP($B175,'Tổng hợp'!$A:$S,19,0),
""))))))))))))))))))</f>
        <v>0.01684063144</v>
      </c>
      <c r="T175" s="95">
        <f t="shared" si="15"/>
        <v>0.05131</v>
      </c>
      <c r="U175" s="95">
        <f t="shared" si="28"/>
        <v>0</v>
      </c>
      <c r="V175" s="95">
        <f t="shared" si="16"/>
        <v>0.07024062831</v>
      </c>
      <c r="W175" s="96">
        <f t="shared" si="17"/>
        <v>0</v>
      </c>
      <c r="X175" s="92">
        <f t="shared" si="18"/>
        <v>45812</v>
      </c>
      <c r="Y175" s="93">
        <f t="shared" si="19"/>
        <v>310</v>
      </c>
      <c r="Z175" s="94">
        <f t="shared" si="20"/>
        <v>270</v>
      </c>
      <c r="AA175" s="94">
        <f t="shared" si="21"/>
        <v>365</v>
      </c>
      <c r="AB175" s="95">
        <f>IF(Z175=1,VLOOKUP($B175,'Tổng hợp'!$A:$S,2,0),
IF(Z175=7,VLOOKUP($B175,'Tổng hợp'!$A:$S,3,0),
IF(Z175=14,VLOOKUP($B175,'Tổng hợp'!$A:$T,4,0),
IF(Z175=30,VLOOKUP($B175,'Tổng hợp'!$A:$T,5,0),
IF(Z175=60,VLOOKUP($B175,'Tổng hợp'!$A:$T,6,0),
IF(Z175=90,VLOOKUP($B175,'Tổng hợp'!$A:$T,7,0),
IF(Z175=180,VLOOKUP($B175,'Tổng hợp'!$A:$T,8,0),
IF(Z175=270,VLOOKUP($B175,'Tổng hợp'!$A:$T,9,0),
IF(Z175=365,VLOOKUP($B175,'Tổng hợp'!$A:$S,10,0),
IF(Z175=730,VLOOKUP($B175,'Tổng hợp'!$A:$S,11,0),
IF(Z175=1095,VLOOKUP($B175,'Tổng hợp'!$A:$S,12,0),
IF(Z175=1460,VLOOKUP($B175,'Tổng hợp'!$A:$S,13,0),
IF(Z175=1825,VLOOKUP($B175,'Tổng hợp'!$A:$S,14,0),
IF(Z175=2555,VLOOKUP($B175,'Tổng hợp'!$A:$S,15,0),
IF(Z175=3650,VLOOKUP($B175,'Tổng hợp'!$A:$S,16,0),
IF(Z175=5475,VLOOKUP($B175,'Tổng hợp'!$A:$S,17,0),
IF(Z175=7300,VLOOKUP($B175,'Tổng hợp'!$A:$S,18,0),
IF(Z175=10950,VLOOKUP($B175,'Tổng hợp'!$A:$S,19,0),
""))))))))))))))))))</f>
        <v>0.01858276573</v>
      </c>
      <c r="AC175" s="95">
        <f>IF(AA175=1,VLOOKUP($B175,'Tổng hợp'!$A:$S,2,0),
IF(AA175=7,VLOOKUP($B175,'Tổng hợp'!$A:$S,3,0),
IF(AA175=14,VLOOKUP($B175,'Tổng hợp'!$A:$T,4,0),
IF(AA175=30,VLOOKUP($B175,'Tổng hợp'!$A:$T,5,0),
IF(AA175=60,VLOOKUP($B175,'Tổng hợp'!$A:$T,6,0),
IF(AA175=90,VLOOKUP($B175,'Tổng hợp'!$A:$T,7,0),
IF(AA175=180,VLOOKUP($B175,'Tổng hợp'!$A:$T,8,0),
IF(AA175=270,VLOOKUP($B175,'Tổng hợp'!$A:$T,9,0),
IF(AA175=365,VLOOKUP($B175,'Tổng hợp'!$A:$S,10,0),
IF(AA175=730,VLOOKUP($B175,'Tổng hợp'!$A:$S,11,0),
IF(AA175=1095,VLOOKUP($B175,'Tổng hợp'!$A:$S,12,0),
IF(AA175=1460,VLOOKUP($B175,'Tổng hợp'!$A:$S,13,0),
IF(AA175=1825,VLOOKUP($B175,'Tổng hợp'!$A:$S,14,0),
IF(AA175=2555,VLOOKUP($B175,'Tổng hợp'!$A:$S,15,0),
IF(AA175=3650,VLOOKUP($B175,'Tổng hợp'!$A:$S,16,0),
IF(AA175=5475,VLOOKUP($B175,'Tổng hợp'!$A:$S,17,0),
IF(AA175=7300,VLOOKUP($B175,'Tổng hợp'!$A:$S,18,0),
IF(AA175=10950,VLOOKUP($B175,'Tổng hợp'!$A:$S,19,0),
""))))))))))))))))))</f>
        <v>0.01879</v>
      </c>
      <c r="AD175" s="95">
        <f t="shared" si="22"/>
        <v>0.06998002226</v>
      </c>
      <c r="AE175" s="95">
        <f t="shared" si="23"/>
        <v>-0.0003611199505</v>
      </c>
      <c r="AF175" s="95">
        <f t="shared" si="24"/>
        <v>0.0702152676</v>
      </c>
      <c r="AG175" s="96">
        <f t="shared" si="25"/>
        <v>47199752257</v>
      </c>
      <c r="AH175" s="97">
        <f t="shared" si="26"/>
        <v>50645564174</v>
      </c>
      <c r="AI175" s="96">
        <f t="shared" si="27"/>
        <v>-2025126552</v>
      </c>
      <c r="AJ175" s="9"/>
      <c r="AK175" s="12"/>
    </row>
    <row r="176" ht="15.75" customHeight="1">
      <c r="A176" s="90">
        <v>157.0</v>
      </c>
      <c r="B176" s="91">
        <f>HLOOKUP(B175,VBMA!$A:$A,VLOOKUP(B175,VBMA!A:AF,32,0) +1)</f>
        <v>45499</v>
      </c>
      <c r="C176" s="92">
        <f t="shared" si="1"/>
        <v>45812</v>
      </c>
      <c r="D176" s="92">
        <f t="shared" si="2"/>
        <v>45812</v>
      </c>
      <c r="E176" s="93">
        <f t="shared" si="3"/>
        <v>84</v>
      </c>
      <c r="F176" s="94">
        <f t="shared" si="4"/>
        <v>60</v>
      </c>
      <c r="G176" s="94">
        <f t="shared" si="5"/>
        <v>90</v>
      </c>
      <c r="H176" s="95">
        <f>IF(F176=1,VLOOKUP($B176,'Tổng hợp'!$A:$S,2,0),
IF(F176=7,VLOOKUP($B176,'Tổng hợp'!$A:$S,3,0),
IF(F176=14,VLOOKUP($B176,'Tổng hợp'!$A:$T,4,0),
IF(F176=30,VLOOKUP($B176,'Tổng hợp'!$A:$T,5,0),
IF(F176=60,VLOOKUP($B176,'Tổng hợp'!$A:$T,6,0),
IF(F176=90,VLOOKUP($B176,'Tổng hợp'!$A:$T,7,0),
IF(F176=180,VLOOKUP($B176,'Tổng hợp'!$A:$T,8,0),
IF(F176=270,VLOOKUP($B176,'Tổng hợp'!$A:$T,9,0),
IF(F176=365,VLOOKUP($B176,'Tổng hợp'!$A:$S,10,0),
IF(F176=730,VLOOKUP($B176,'Tổng hợp'!$A:$S,11,0),
IF(F176=1095,VLOOKUP($B176,'Tổng hợp'!$A:$S,12,0),
IF(F176=1460,VLOOKUP($B176,'Tổng hợp'!$A:$S,13,0),
IF(F176=1825,VLOOKUP($B176,'Tổng hợp'!$A:$S,14,0),
IF(F176=2555,VLOOKUP($B176,'Tổng hợp'!$A:$S,15,0),
IF(F176=3650,VLOOKUP($B176,'Tổng hợp'!$A:$S,16,0),
IF(F176=5475,VLOOKUP($B176,'Tổng hợp'!$A:$S,17,0),
IF(F176=7300,VLOOKUP($B176,'Tổng hợp'!$A:$S,18,0),
IF(F176=10950,VLOOKUP($B176,'Tổng hợp'!$A:$S,19,0),
""))))))))))))))))))</f>
        <v>0.01745342507</v>
      </c>
      <c r="I176" s="95">
        <f>IF(G176=1,VLOOKUP($B176,'Tổng hợp'!$A:$S,2,0),
IF(G176=7,VLOOKUP($B176,'Tổng hợp'!$A:$S,3,0),
IF(G176=14,VLOOKUP($B176,'Tổng hợp'!$A:$T,4,0),
IF(G176=30,VLOOKUP($B176,'Tổng hợp'!$A:$T,5,0),
IF(G176=60,VLOOKUP($B176,'Tổng hợp'!$A:$T,6,0),
IF(G176=90,VLOOKUP($B176,'Tổng hợp'!$A:$T,7,0),
IF(G176=180,VLOOKUP($B176,'Tổng hợp'!$A:$T,8,0),
IF(G176=270,VLOOKUP($B176,'Tổng hợp'!$A:$T,9,0),
IF(G176=365,VLOOKUP($B176,'Tổng hợp'!$A:$S,10,0),
IF(G176=730,VLOOKUP($B176,'Tổng hợp'!$A:$S,11,0),
IF(G176=1095,VLOOKUP($B176,'Tổng hợp'!$A:$S,12,0),
IF(G176=1460,VLOOKUP($B176,'Tổng hợp'!$A:$S,13,0),
IF(G176=1825,VLOOKUP($B176,'Tổng hợp'!$A:$S,14,0),
IF(G176=2555,VLOOKUP($B176,'Tổng hợp'!$A:$S,15,0),
IF(G176=3650,VLOOKUP($B176,'Tổng hợp'!$A:$S,16,0),
IF(G176=5475,VLOOKUP($B176,'Tổng hợp'!$A:$S,17,0),
IF(G176=7300,VLOOKUP($B176,'Tổng hợp'!$A:$S,18,0),
IF(G176=10950,VLOOKUP($B176,'Tổng hợp'!$A:$S,19,0),
""))))))))))))))))))</f>
        <v>0.0178640939</v>
      </c>
      <c r="J176" s="95">
        <f t="shared" si="6"/>
        <v>0.06909196013</v>
      </c>
      <c r="K176" s="95">
        <f t="shared" si="7"/>
        <v>0.0005480299929</v>
      </c>
      <c r="L176" s="95">
        <f t="shared" si="8"/>
        <v>0.07027913283</v>
      </c>
      <c r="M176" s="96">
        <f t="shared" si="9"/>
        <v>3445717593</v>
      </c>
      <c r="N176" s="92" t="b">
        <f t="shared" si="10"/>
        <v>0</v>
      </c>
      <c r="O176" s="93">
        <f t="shared" si="11"/>
        <v>-45728</v>
      </c>
      <c r="P176" s="94">
        <f t="shared" si="12"/>
        <v>0</v>
      </c>
      <c r="Q176" s="94">
        <f t="shared" si="13"/>
        <v>1</v>
      </c>
      <c r="R176" s="95" t="str">
        <f t="shared" si="14"/>
        <v/>
      </c>
      <c r="S176" s="95">
        <f>IF(Q176=1,VLOOKUP($B176,'Tổng hợp'!$A:$S,2,0),
IF(Q176=7,VLOOKUP($B176,'Tổng hợp'!$A:$S,3,0),
IF(Q176=14,VLOOKUP($B176,'Tổng hợp'!$A:$T,4,0),
IF(Q176=30,VLOOKUP($B176,'Tổng hợp'!$A:$T,5,0),
IF(Q176=60,VLOOKUP($B176,'Tổng hợp'!$A:$T,6,0),
IF(Q176=90,VLOOKUP($B176,'Tổng hợp'!$A:$T,7,0),
IF(Q176=180,VLOOKUP($B176,'Tổng hợp'!$A:$T,8,0),
IF(Q176=270,VLOOKUP($B176,'Tổng hợp'!$A:$T,9,0),
IF(Q176=365,VLOOKUP($B176,'Tổng hợp'!$A:$S,10,0),
IF(Q176=730,VLOOKUP($B176,'Tổng hợp'!$A:$S,11,0),
IF(Q176=1095,VLOOKUP($B176,'Tổng hợp'!$A:$S,12,0),
IF(Q176=1460,VLOOKUP($B176,'Tổng hợp'!$A:$S,13,0),
IF(Q176=1825,VLOOKUP($B176,'Tổng hợp'!$A:$S,14,0),
IF(Q176=2555,VLOOKUP($B176,'Tổng hợp'!$A:$S,15,0),
IF(Q176=3650,VLOOKUP($B176,'Tổng hợp'!$A:$S,16,0),
IF(Q176=5475,VLOOKUP($B176,'Tổng hợp'!$A:$S,17,0),
IF(Q176=7300,VLOOKUP($B176,'Tổng hợp'!$A:$S,18,0),
IF(Q176=10950,VLOOKUP($B176,'Tổng hợp'!$A:$S,19,0),
""))))))))))))))))))</f>
        <v>0.01687164424</v>
      </c>
      <c r="T176" s="95">
        <f t="shared" si="15"/>
        <v>0.05131</v>
      </c>
      <c r="U176" s="95">
        <f t="shared" si="28"/>
        <v>0</v>
      </c>
      <c r="V176" s="95">
        <f t="shared" si="16"/>
        <v>0.07024062831</v>
      </c>
      <c r="W176" s="96">
        <f t="shared" si="17"/>
        <v>0</v>
      </c>
      <c r="X176" s="92">
        <f t="shared" si="18"/>
        <v>45812</v>
      </c>
      <c r="Y176" s="93">
        <f t="shared" si="19"/>
        <v>313</v>
      </c>
      <c r="Z176" s="94">
        <f t="shared" si="20"/>
        <v>270</v>
      </c>
      <c r="AA176" s="94">
        <f t="shared" si="21"/>
        <v>365</v>
      </c>
      <c r="AB176" s="95">
        <f>IF(Z176=1,VLOOKUP($B176,'Tổng hợp'!$A:$S,2,0),
IF(Z176=7,VLOOKUP($B176,'Tổng hợp'!$A:$S,3,0),
IF(Z176=14,VLOOKUP($B176,'Tổng hợp'!$A:$T,4,0),
IF(Z176=30,VLOOKUP($B176,'Tổng hợp'!$A:$T,5,0),
IF(Z176=60,VLOOKUP($B176,'Tổng hợp'!$A:$T,6,0),
IF(Z176=90,VLOOKUP($B176,'Tổng hợp'!$A:$T,7,0),
IF(Z176=180,VLOOKUP($B176,'Tổng hợp'!$A:$T,8,0),
IF(Z176=270,VLOOKUP($B176,'Tổng hợp'!$A:$T,9,0),
IF(Z176=365,VLOOKUP($B176,'Tổng hợp'!$A:$S,10,0),
IF(Z176=730,VLOOKUP($B176,'Tổng hợp'!$A:$S,11,0),
IF(Z176=1095,VLOOKUP($B176,'Tổng hợp'!$A:$S,12,0),
IF(Z176=1460,VLOOKUP($B176,'Tổng hợp'!$A:$S,13,0),
IF(Z176=1825,VLOOKUP($B176,'Tổng hợp'!$A:$S,14,0),
IF(Z176=2555,VLOOKUP($B176,'Tổng hợp'!$A:$S,15,0),
IF(Z176=3650,VLOOKUP($B176,'Tổng hợp'!$A:$S,16,0),
IF(Z176=5475,VLOOKUP($B176,'Tổng hợp'!$A:$S,17,0),
IF(Z176=7300,VLOOKUP($B176,'Tổng hợp'!$A:$S,18,0),
IF(Z176=10950,VLOOKUP($B176,'Tổng hợp'!$A:$S,19,0),
""))))))))))))))))))</f>
        <v>0.01861698674</v>
      </c>
      <c r="AC176" s="95">
        <f>IF(AA176=1,VLOOKUP($B176,'Tổng hợp'!$A:$S,2,0),
IF(AA176=7,VLOOKUP($B176,'Tổng hợp'!$A:$S,3,0),
IF(AA176=14,VLOOKUP($B176,'Tổng hợp'!$A:$T,4,0),
IF(AA176=30,VLOOKUP($B176,'Tổng hợp'!$A:$T,5,0),
IF(AA176=60,VLOOKUP($B176,'Tổng hợp'!$A:$T,6,0),
IF(AA176=90,VLOOKUP($B176,'Tổng hợp'!$A:$T,7,0),
IF(AA176=180,VLOOKUP($B176,'Tổng hợp'!$A:$T,8,0),
IF(AA176=270,VLOOKUP($B176,'Tổng hợp'!$A:$T,9,0),
IF(AA176=365,VLOOKUP($B176,'Tổng hợp'!$A:$S,10,0),
IF(AA176=730,VLOOKUP($B176,'Tổng hợp'!$A:$S,11,0),
IF(AA176=1095,VLOOKUP($B176,'Tổng hợp'!$A:$S,12,0),
IF(AA176=1460,VLOOKUP($B176,'Tổng hợp'!$A:$S,13,0),
IF(AA176=1825,VLOOKUP($B176,'Tổng hợp'!$A:$S,14,0),
IF(AA176=2555,VLOOKUP($B176,'Tổng hợp'!$A:$S,15,0),
IF(AA176=3650,VLOOKUP($B176,'Tổng hợp'!$A:$S,16,0),
IF(AA176=5475,VLOOKUP($B176,'Tổng hợp'!$A:$S,17,0),
IF(AA176=7300,VLOOKUP($B176,'Tổng hợp'!$A:$S,18,0),
IF(AA176=10950,VLOOKUP($B176,'Tổng hợp'!$A:$S,19,0),
""))))))))))))))))))</f>
        <v>0.01879</v>
      </c>
      <c r="AD176" s="95">
        <f t="shared" si="22"/>
        <v>0.07000529801</v>
      </c>
      <c r="AE176" s="95">
        <f t="shared" si="23"/>
        <v>0.0005426930817</v>
      </c>
      <c r="AF176" s="95">
        <f t="shared" si="24"/>
        <v>0.07027875776</v>
      </c>
      <c r="AG176" s="96">
        <f t="shared" si="25"/>
        <v>47171034128</v>
      </c>
      <c r="AH176" s="97">
        <f t="shared" si="26"/>
        <v>50616751720</v>
      </c>
      <c r="AI176" s="96">
        <f t="shared" si="27"/>
        <v>-2053939005</v>
      </c>
      <c r="AJ176" s="9"/>
      <c r="AK176" s="12"/>
    </row>
    <row r="177" ht="15.75" customHeight="1">
      <c r="A177" s="90">
        <v>158.0</v>
      </c>
      <c r="B177" s="91">
        <f>HLOOKUP(B176,VBMA!$A:$A,VLOOKUP(B176,VBMA!A:AF,32,0) +1)</f>
        <v>45498</v>
      </c>
      <c r="C177" s="92">
        <f t="shared" si="1"/>
        <v>45812</v>
      </c>
      <c r="D177" s="92">
        <f t="shared" si="2"/>
        <v>45812</v>
      </c>
      <c r="E177" s="93">
        <f t="shared" si="3"/>
        <v>84</v>
      </c>
      <c r="F177" s="94">
        <f t="shared" si="4"/>
        <v>60</v>
      </c>
      <c r="G177" s="94">
        <f t="shared" si="5"/>
        <v>90</v>
      </c>
      <c r="H177" s="95">
        <f>IF(F177=1,VLOOKUP($B177,'Tổng hợp'!$A:$S,2,0),
IF(F177=7,VLOOKUP($B177,'Tổng hợp'!$A:$S,3,0),
IF(F177=14,VLOOKUP($B177,'Tổng hợp'!$A:$T,4,0),
IF(F177=30,VLOOKUP($B177,'Tổng hợp'!$A:$T,5,0),
IF(F177=60,VLOOKUP($B177,'Tổng hợp'!$A:$T,6,0),
IF(F177=90,VLOOKUP($B177,'Tổng hợp'!$A:$T,7,0),
IF(F177=180,VLOOKUP($B177,'Tổng hợp'!$A:$T,8,0),
IF(F177=270,VLOOKUP($B177,'Tổng hợp'!$A:$T,9,0),
IF(F177=365,VLOOKUP($B177,'Tổng hợp'!$A:$S,10,0),
IF(F177=730,VLOOKUP($B177,'Tổng hợp'!$A:$S,11,0),
IF(F177=1095,VLOOKUP($B177,'Tổng hợp'!$A:$S,12,0),
IF(F177=1460,VLOOKUP($B177,'Tổng hợp'!$A:$S,13,0),
IF(F177=1825,VLOOKUP($B177,'Tổng hợp'!$A:$S,14,0),
IF(F177=2555,VLOOKUP($B177,'Tổng hợp'!$A:$S,15,0),
IF(F177=3650,VLOOKUP($B177,'Tổng hợp'!$A:$S,16,0),
IF(F177=5475,VLOOKUP($B177,'Tổng hợp'!$A:$S,17,0),
IF(F177=7300,VLOOKUP($B177,'Tổng hợp'!$A:$S,18,0),
IF(F177=10950,VLOOKUP($B177,'Tổng hợp'!$A:$S,19,0),
""))))))))))))))))))</f>
        <v>0.01741627036</v>
      </c>
      <c r="I177" s="95">
        <f>IF(G177=1,VLOOKUP($B177,'Tổng hợp'!$A:$S,2,0),
IF(G177=7,VLOOKUP($B177,'Tổng hợp'!$A:$S,3,0),
IF(G177=14,VLOOKUP($B177,'Tổng hợp'!$A:$T,4,0),
IF(G177=30,VLOOKUP($B177,'Tổng hợp'!$A:$T,5,0),
IF(G177=60,VLOOKUP($B177,'Tổng hợp'!$A:$T,6,0),
IF(G177=90,VLOOKUP($B177,'Tổng hợp'!$A:$T,7,0),
IF(G177=180,VLOOKUP($B177,'Tổng hợp'!$A:$T,8,0),
IF(G177=270,VLOOKUP($B177,'Tổng hợp'!$A:$T,9,0),
IF(G177=365,VLOOKUP($B177,'Tổng hợp'!$A:$S,10,0),
IF(G177=730,VLOOKUP($B177,'Tổng hợp'!$A:$S,11,0),
IF(G177=1095,VLOOKUP($B177,'Tổng hợp'!$A:$S,12,0),
IF(G177=1460,VLOOKUP($B177,'Tổng hợp'!$A:$S,13,0),
IF(G177=1825,VLOOKUP($B177,'Tổng hợp'!$A:$S,14,0),
IF(G177=2555,VLOOKUP($B177,'Tổng hợp'!$A:$S,15,0),
IF(G177=3650,VLOOKUP($B177,'Tổng hợp'!$A:$S,16,0),
IF(G177=5475,VLOOKUP($B177,'Tổng hợp'!$A:$S,17,0),
IF(G177=7300,VLOOKUP($B177,'Tổng hợp'!$A:$S,18,0),
IF(G177=10950,VLOOKUP($B177,'Tổng hợp'!$A:$S,19,0),
""))))))))))))))))))</f>
        <v>0.01782606496</v>
      </c>
      <c r="J177" s="95">
        <f t="shared" si="6"/>
        <v>0.06905410604</v>
      </c>
      <c r="K177" s="95">
        <f t="shared" si="7"/>
        <v>0.001583759804</v>
      </c>
      <c r="L177" s="95">
        <f t="shared" si="8"/>
        <v>0.07035196073</v>
      </c>
      <c r="M177" s="96">
        <f t="shared" si="9"/>
        <v>3445663636</v>
      </c>
      <c r="N177" s="92" t="b">
        <f t="shared" si="10"/>
        <v>0</v>
      </c>
      <c r="O177" s="93">
        <f t="shared" si="11"/>
        <v>-45728</v>
      </c>
      <c r="P177" s="94">
        <f t="shared" si="12"/>
        <v>0</v>
      </c>
      <c r="Q177" s="94">
        <f t="shared" si="13"/>
        <v>1</v>
      </c>
      <c r="R177" s="95" t="str">
        <f t="shared" si="14"/>
        <v/>
      </c>
      <c r="S177" s="95">
        <f>IF(Q177=1,VLOOKUP($B177,'Tổng hợp'!$A:$S,2,0),
IF(Q177=7,VLOOKUP($B177,'Tổng hợp'!$A:$S,3,0),
IF(Q177=14,VLOOKUP($B177,'Tổng hợp'!$A:$T,4,0),
IF(Q177=30,VLOOKUP($B177,'Tổng hợp'!$A:$T,5,0),
IF(Q177=60,VLOOKUP($B177,'Tổng hợp'!$A:$T,6,0),
IF(Q177=90,VLOOKUP($B177,'Tổng hợp'!$A:$T,7,0),
IF(Q177=180,VLOOKUP($B177,'Tổng hợp'!$A:$T,8,0),
IF(Q177=270,VLOOKUP($B177,'Tổng hợp'!$A:$T,9,0),
IF(Q177=365,VLOOKUP($B177,'Tổng hợp'!$A:$S,10,0),
IF(Q177=730,VLOOKUP($B177,'Tổng hợp'!$A:$S,11,0),
IF(Q177=1095,VLOOKUP($B177,'Tổng hợp'!$A:$S,12,0),
IF(Q177=1460,VLOOKUP($B177,'Tổng hợp'!$A:$S,13,0),
IF(Q177=1825,VLOOKUP($B177,'Tổng hợp'!$A:$S,14,0),
IF(Q177=2555,VLOOKUP($B177,'Tổng hợp'!$A:$S,15,0),
IF(Q177=3650,VLOOKUP($B177,'Tổng hợp'!$A:$S,16,0),
IF(Q177=5475,VLOOKUP($B177,'Tổng hợp'!$A:$S,17,0),
IF(Q177=7300,VLOOKUP($B177,'Tổng hợp'!$A:$S,18,0),
IF(Q177=10950,VLOOKUP($B177,'Tổng hợp'!$A:$S,19,0),
""))))))))))))))))))</f>
        <v>0.01666498027</v>
      </c>
      <c r="T177" s="95">
        <f t="shared" si="15"/>
        <v>0.05131</v>
      </c>
      <c r="U177" s="95">
        <f t="shared" si="28"/>
        <v>0</v>
      </c>
      <c r="V177" s="95">
        <f t="shared" si="16"/>
        <v>0.07024062831</v>
      </c>
      <c r="W177" s="96">
        <f t="shared" si="17"/>
        <v>0</v>
      </c>
      <c r="X177" s="92">
        <f t="shared" si="18"/>
        <v>45812</v>
      </c>
      <c r="Y177" s="93">
        <f t="shared" si="19"/>
        <v>314</v>
      </c>
      <c r="Z177" s="94">
        <f t="shared" si="20"/>
        <v>270</v>
      </c>
      <c r="AA177" s="94">
        <f t="shared" si="21"/>
        <v>365</v>
      </c>
      <c r="AB177" s="95">
        <f>IF(Z177=1,VLOOKUP($B177,'Tổng hợp'!$A:$S,2,0),
IF(Z177=7,VLOOKUP($B177,'Tổng hợp'!$A:$S,3,0),
IF(Z177=14,VLOOKUP($B177,'Tổng hợp'!$A:$T,4,0),
IF(Z177=30,VLOOKUP($B177,'Tổng hợp'!$A:$T,5,0),
IF(Z177=60,VLOOKUP($B177,'Tổng hợp'!$A:$T,6,0),
IF(Z177=90,VLOOKUP($B177,'Tổng hợp'!$A:$T,7,0),
IF(Z177=180,VLOOKUP($B177,'Tổng hợp'!$A:$T,8,0),
IF(Z177=270,VLOOKUP($B177,'Tổng hợp'!$A:$T,9,0),
IF(Z177=365,VLOOKUP($B177,'Tổng hợp'!$A:$S,10,0),
IF(Z177=730,VLOOKUP($B177,'Tổng hợp'!$A:$S,11,0),
IF(Z177=1095,VLOOKUP($B177,'Tổng hợp'!$A:$S,12,0),
IF(Z177=1460,VLOOKUP($B177,'Tổng hợp'!$A:$S,13,0),
IF(Z177=1825,VLOOKUP($B177,'Tổng hợp'!$A:$S,14,0),
IF(Z177=2555,VLOOKUP($B177,'Tổng hợp'!$A:$S,15,0),
IF(Z177=3650,VLOOKUP($B177,'Tổng hợp'!$A:$S,16,0),
IF(Z177=5475,VLOOKUP($B177,'Tổng hợp'!$A:$S,17,0),
IF(Z177=7300,VLOOKUP($B177,'Tổng hợp'!$A:$S,18,0),
IF(Z177=10950,VLOOKUP($B177,'Tổng hợp'!$A:$S,19,0),
""))))))))))))))))))</f>
        <v>0.01857735505</v>
      </c>
      <c r="AC177" s="95">
        <f>IF(AA177=1,VLOOKUP($B177,'Tổng hợp'!$A:$S,2,0),
IF(AA177=7,VLOOKUP($B177,'Tổng hợp'!$A:$S,3,0),
IF(AA177=14,VLOOKUP($B177,'Tổng hợp'!$A:$T,4,0),
IF(AA177=30,VLOOKUP($B177,'Tổng hợp'!$A:$T,5,0),
IF(AA177=60,VLOOKUP($B177,'Tổng hợp'!$A:$T,6,0),
IF(AA177=90,VLOOKUP($B177,'Tổng hợp'!$A:$T,7,0),
IF(AA177=180,VLOOKUP($B177,'Tổng hợp'!$A:$T,8,0),
IF(AA177=270,VLOOKUP($B177,'Tổng hợp'!$A:$T,9,0),
IF(AA177=365,VLOOKUP($B177,'Tổng hợp'!$A:$S,10,0),
IF(AA177=730,VLOOKUP($B177,'Tổng hợp'!$A:$S,11,0),
IF(AA177=1095,VLOOKUP($B177,'Tổng hợp'!$A:$S,12,0),
IF(AA177=1460,VLOOKUP($B177,'Tổng hợp'!$A:$S,13,0),
IF(AA177=1825,VLOOKUP($B177,'Tổng hợp'!$A:$S,14,0),
IF(AA177=2555,VLOOKUP($B177,'Tổng hợp'!$A:$S,15,0),
IF(AA177=3650,VLOOKUP($B177,'Tổng hợp'!$A:$S,16,0),
IF(AA177=5475,VLOOKUP($B177,'Tổng hợp'!$A:$S,17,0),
IF(AA177=7300,VLOOKUP($B177,'Tổng hợp'!$A:$S,18,0),
IF(AA177=10950,VLOOKUP($B177,'Tổng hợp'!$A:$S,19,0),
""))))))))))))))))))</f>
        <v>0.01875</v>
      </c>
      <c r="AD177" s="95">
        <f t="shared" si="22"/>
        <v>0.06996731692</v>
      </c>
      <c r="AE177" s="95">
        <f t="shared" si="23"/>
        <v>-0.00002597343587</v>
      </c>
      <c r="AF177" s="95">
        <f t="shared" si="24"/>
        <v>0.07023880394</v>
      </c>
      <c r="AG177" s="96">
        <f t="shared" si="25"/>
        <v>47163772001</v>
      </c>
      <c r="AH177" s="97">
        <f t="shared" si="26"/>
        <v>50609435637</v>
      </c>
      <c r="AI177" s="96">
        <f t="shared" si="27"/>
        <v>-2061255089</v>
      </c>
      <c r="AJ177" s="9"/>
      <c r="AK177" s="12"/>
    </row>
    <row r="178" ht="15.75" customHeight="1">
      <c r="A178" s="90">
        <v>159.0</v>
      </c>
      <c r="B178" s="91">
        <f>HLOOKUP(B177,VBMA!$A:$A,VLOOKUP(B177,VBMA!A:AF,32,0) +1)</f>
        <v>45497</v>
      </c>
      <c r="C178" s="92">
        <f t="shared" si="1"/>
        <v>45812</v>
      </c>
      <c r="D178" s="92">
        <f t="shared" si="2"/>
        <v>45812</v>
      </c>
      <c r="E178" s="93">
        <f t="shared" si="3"/>
        <v>84</v>
      </c>
      <c r="F178" s="94">
        <f t="shared" si="4"/>
        <v>60</v>
      </c>
      <c r="G178" s="94">
        <f t="shared" si="5"/>
        <v>90</v>
      </c>
      <c r="H178" s="95">
        <f>IF(F178=1,VLOOKUP($B178,'Tổng hợp'!$A:$S,2,0),
IF(F178=7,VLOOKUP($B178,'Tổng hợp'!$A:$S,3,0),
IF(F178=14,VLOOKUP($B178,'Tổng hợp'!$A:$T,4,0),
IF(F178=30,VLOOKUP($B178,'Tổng hợp'!$A:$T,5,0),
IF(F178=60,VLOOKUP($B178,'Tổng hợp'!$A:$T,6,0),
IF(F178=90,VLOOKUP($B178,'Tổng hợp'!$A:$T,7,0),
IF(F178=180,VLOOKUP($B178,'Tổng hợp'!$A:$T,8,0),
IF(F178=270,VLOOKUP($B178,'Tổng hợp'!$A:$T,9,0),
IF(F178=365,VLOOKUP($B178,'Tổng hợp'!$A:$S,10,0),
IF(F178=730,VLOOKUP($B178,'Tổng hợp'!$A:$S,11,0),
IF(F178=1095,VLOOKUP($B178,'Tổng hợp'!$A:$S,12,0),
IF(F178=1460,VLOOKUP($B178,'Tổng hợp'!$A:$S,13,0),
IF(F178=1825,VLOOKUP($B178,'Tổng hợp'!$A:$S,14,0),
IF(F178=2555,VLOOKUP($B178,'Tổng hợp'!$A:$S,15,0),
IF(F178=3650,VLOOKUP($B178,'Tổng hợp'!$A:$S,16,0),
IF(F178=5475,VLOOKUP($B178,'Tổng hợp'!$A:$S,17,0),
IF(F178=7300,VLOOKUP($B178,'Tổng hợp'!$A:$S,18,0),
IF(F178=10950,VLOOKUP($B178,'Tổng hợp'!$A:$S,19,0),
""))))))))))))))))))</f>
        <v>0.01741627036</v>
      </c>
      <c r="I178" s="95">
        <f>IF(G178=1,VLOOKUP($B178,'Tổng hợp'!$A:$S,2,0),
IF(G178=7,VLOOKUP($B178,'Tổng hợp'!$A:$S,3,0),
IF(G178=14,VLOOKUP($B178,'Tổng hợp'!$A:$T,4,0),
IF(G178=30,VLOOKUP($B178,'Tổng hợp'!$A:$T,5,0),
IF(G178=60,VLOOKUP($B178,'Tổng hợp'!$A:$T,6,0),
IF(G178=90,VLOOKUP($B178,'Tổng hợp'!$A:$T,7,0),
IF(G178=180,VLOOKUP($B178,'Tổng hợp'!$A:$T,8,0),
IF(G178=270,VLOOKUP($B178,'Tổng hợp'!$A:$T,9,0),
IF(G178=365,VLOOKUP($B178,'Tổng hợp'!$A:$S,10,0),
IF(G178=730,VLOOKUP($B178,'Tổng hợp'!$A:$S,11,0),
IF(G178=1095,VLOOKUP($B178,'Tổng hợp'!$A:$S,12,0),
IF(G178=1460,VLOOKUP($B178,'Tổng hợp'!$A:$S,13,0),
IF(G178=1825,VLOOKUP($B178,'Tổng hợp'!$A:$S,14,0),
IF(G178=2555,VLOOKUP($B178,'Tổng hợp'!$A:$S,15,0),
IF(G178=3650,VLOOKUP($B178,'Tổng hợp'!$A:$S,16,0),
IF(G178=5475,VLOOKUP($B178,'Tổng hợp'!$A:$S,17,0),
IF(G178=7300,VLOOKUP($B178,'Tổng hợp'!$A:$S,18,0),
IF(G178=10950,VLOOKUP($B178,'Tổng hợp'!$A:$S,19,0),
""))))))))))))))))))</f>
        <v>0.01768946676</v>
      </c>
      <c r="J178" s="95">
        <f t="shared" si="6"/>
        <v>0.06894482748</v>
      </c>
      <c r="K178" s="95">
        <f t="shared" si="7"/>
        <v>-0.001063219712</v>
      </c>
      <c r="L178" s="95">
        <f t="shared" si="8"/>
        <v>0.07016598677</v>
      </c>
      <c r="M178" s="96">
        <f t="shared" si="9"/>
        <v>3445801430</v>
      </c>
      <c r="N178" s="92" t="b">
        <f t="shared" si="10"/>
        <v>0</v>
      </c>
      <c r="O178" s="93">
        <f t="shared" si="11"/>
        <v>-45728</v>
      </c>
      <c r="P178" s="94">
        <f t="shared" si="12"/>
        <v>0</v>
      </c>
      <c r="Q178" s="94">
        <f t="shared" si="13"/>
        <v>1</v>
      </c>
      <c r="R178" s="95" t="str">
        <f t="shared" si="14"/>
        <v/>
      </c>
      <c r="S178" s="95">
        <f>IF(Q178=1,VLOOKUP($B178,'Tổng hợp'!$A:$S,2,0),
IF(Q178=7,VLOOKUP($B178,'Tổng hợp'!$A:$S,3,0),
IF(Q178=14,VLOOKUP($B178,'Tổng hợp'!$A:$T,4,0),
IF(Q178=30,VLOOKUP($B178,'Tổng hợp'!$A:$T,5,0),
IF(Q178=60,VLOOKUP($B178,'Tổng hợp'!$A:$T,6,0),
IF(Q178=90,VLOOKUP($B178,'Tổng hợp'!$A:$T,7,0),
IF(Q178=180,VLOOKUP($B178,'Tổng hợp'!$A:$T,8,0),
IF(Q178=270,VLOOKUP($B178,'Tổng hợp'!$A:$T,9,0),
IF(Q178=365,VLOOKUP($B178,'Tổng hợp'!$A:$S,10,0),
IF(Q178=730,VLOOKUP($B178,'Tổng hợp'!$A:$S,11,0),
IF(Q178=1095,VLOOKUP($B178,'Tổng hợp'!$A:$S,12,0),
IF(Q178=1460,VLOOKUP($B178,'Tổng hợp'!$A:$S,13,0),
IF(Q178=1825,VLOOKUP($B178,'Tổng hợp'!$A:$S,14,0),
IF(Q178=2555,VLOOKUP($B178,'Tổng hợp'!$A:$S,15,0),
IF(Q178=3650,VLOOKUP($B178,'Tổng hợp'!$A:$S,16,0),
IF(Q178=5475,VLOOKUP($B178,'Tổng hợp'!$A:$S,17,0),
IF(Q178=7300,VLOOKUP($B178,'Tổng hợp'!$A:$S,18,0),
IF(Q178=10950,VLOOKUP($B178,'Tổng hợp'!$A:$S,19,0),
""))))))))))))))))))</f>
        <v>0.01639178387</v>
      </c>
      <c r="T178" s="95">
        <f t="shared" si="15"/>
        <v>0.05131</v>
      </c>
      <c r="U178" s="95">
        <f t="shared" si="28"/>
        <v>0</v>
      </c>
      <c r="V178" s="95">
        <f t="shared" si="16"/>
        <v>0.07024062831</v>
      </c>
      <c r="W178" s="96">
        <f t="shared" si="17"/>
        <v>0</v>
      </c>
      <c r="X178" s="92">
        <f t="shared" si="18"/>
        <v>45812</v>
      </c>
      <c r="Y178" s="93">
        <f t="shared" si="19"/>
        <v>315</v>
      </c>
      <c r="Z178" s="94">
        <f t="shared" si="20"/>
        <v>270</v>
      </c>
      <c r="AA178" s="94">
        <f t="shared" si="21"/>
        <v>365</v>
      </c>
      <c r="AB178" s="95">
        <f>IF(Z178=1,VLOOKUP($B178,'Tổng hợp'!$A:$S,2,0),
IF(Z178=7,VLOOKUP($B178,'Tổng hợp'!$A:$S,3,0),
IF(Z178=14,VLOOKUP($B178,'Tổng hợp'!$A:$T,4,0),
IF(Z178=30,VLOOKUP($B178,'Tổng hợp'!$A:$T,5,0),
IF(Z178=60,VLOOKUP($B178,'Tổng hợp'!$A:$T,6,0),
IF(Z178=90,VLOOKUP($B178,'Tổng hợp'!$A:$T,7,0),
IF(Z178=180,VLOOKUP($B178,'Tổng hợp'!$A:$T,8,0),
IF(Z178=270,VLOOKUP($B178,'Tổng hợp'!$A:$T,9,0),
IF(Z178=365,VLOOKUP($B178,'Tổng hợp'!$A:$S,10,0),
IF(Z178=730,VLOOKUP($B178,'Tổng hợp'!$A:$S,11,0),
IF(Z178=1095,VLOOKUP($B178,'Tổng hợp'!$A:$S,12,0),
IF(Z178=1460,VLOOKUP($B178,'Tổng hợp'!$A:$S,13,0),
IF(Z178=1825,VLOOKUP($B178,'Tổng hợp'!$A:$S,14,0),
IF(Z178=2555,VLOOKUP($B178,'Tổng hợp'!$A:$S,15,0),
IF(Z178=3650,VLOOKUP($B178,'Tổng hợp'!$A:$S,16,0),
IF(Z178=5475,VLOOKUP($B178,'Tổng hợp'!$A:$S,17,0),
IF(Z178=7300,VLOOKUP($B178,'Tổng hợp'!$A:$S,18,0),
IF(Z178=10950,VLOOKUP($B178,'Tổng hợp'!$A:$S,19,0),
""))))))))))))))))))</f>
        <v>0.01857735505</v>
      </c>
      <c r="AC178" s="95">
        <f>IF(AA178=1,VLOOKUP($B178,'Tổng hợp'!$A:$S,2,0),
IF(AA178=7,VLOOKUP($B178,'Tổng hợp'!$A:$S,3,0),
IF(AA178=14,VLOOKUP($B178,'Tổng hợp'!$A:$T,4,0),
IF(AA178=30,VLOOKUP($B178,'Tổng hợp'!$A:$T,5,0),
IF(AA178=60,VLOOKUP($B178,'Tổng hợp'!$A:$T,6,0),
IF(AA178=90,VLOOKUP($B178,'Tổng hợp'!$A:$T,7,0),
IF(AA178=180,VLOOKUP($B178,'Tổng hợp'!$A:$T,8,0),
IF(AA178=270,VLOOKUP($B178,'Tổng hợp'!$A:$T,9,0),
IF(AA178=365,VLOOKUP($B178,'Tổng hợp'!$A:$S,10,0),
IF(AA178=730,VLOOKUP($B178,'Tổng hợp'!$A:$S,11,0),
IF(AA178=1095,VLOOKUP($B178,'Tổng hợp'!$A:$S,12,0),
IF(AA178=1460,VLOOKUP($B178,'Tổng hợp'!$A:$S,13,0),
IF(AA178=1825,VLOOKUP($B178,'Tổng hợp'!$A:$S,14,0),
IF(AA178=2555,VLOOKUP($B178,'Tổng hợp'!$A:$S,15,0),
IF(AA178=3650,VLOOKUP($B178,'Tổng hợp'!$A:$S,16,0),
IF(AA178=5475,VLOOKUP($B178,'Tổng hợp'!$A:$S,17,0),
IF(AA178=7300,VLOOKUP($B178,'Tổng hợp'!$A:$S,18,0),
IF(AA178=10950,VLOOKUP($B178,'Tổng hợp'!$A:$S,19,0),
""))))))))))))))))))</f>
        <v>0.01875</v>
      </c>
      <c r="AD178" s="95">
        <f t="shared" si="22"/>
        <v>0.06996913424</v>
      </c>
      <c r="AE178" s="95">
        <f t="shared" si="23"/>
        <v>0.000007983906827</v>
      </c>
      <c r="AF178" s="95">
        <f t="shared" si="24"/>
        <v>0.07024118911</v>
      </c>
      <c r="AG178" s="96">
        <f t="shared" si="25"/>
        <v>47154910719</v>
      </c>
      <c r="AH178" s="97">
        <f t="shared" si="26"/>
        <v>50600712149</v>
      </c>
      <c r="AI178" s="96">
        <f t="shared" si="27"/>
        <v>-2069978576</v>
      </c>
      <c r="AJ178" s="9"/>
      <c r="AK178" s="12"/>
    </row>
    <row r="179" ht="15.75" customHeight="1">
      <c r="A179" s="90">
        <v>160.0</v>
      </c>
      <c r="B179" s="91">
        <f>HLOOKUP(B178,VBMA!$A:$A,VLOOKUP(B178,VBMA!A:AF,32,0) +1)</f>
        <v>45496</v>
      </c>
      <c r="C179" s="92">
        <f t="shared" si="1"/>
        <v>45812</v>
      </c>
      <c r="D179" s="92">
        <f t="shared" si="2"/>
        <v>45812</v>
      </c>
      <c r="E179" s="93">
        <f t="shared" si="3"/>
        <v>84</v>
      </c>
      <c r="F179" s="94">
        <f t="shared" si="4"/>
        <v>60</v>
      </c>
      <c r="G179" s="94">
        <f t="shared" si="5"/>
        <v>90</v>
      </c>
      <c r="H179" s="95">
        <f>IF(F179=1,VLOOKUP($B179,'Tổng hợp'!$A:$S,2,0),
IF(F179=7,VLOOKUP($B179,'Tổng hợp'!$A:$S,3,0),
IF(F179=14,VLOOKUP($B179,'Tổng hợp'!$A:$T,4,0),
IF(F179=30,VLOOKUP($B179,'Tổng hợp'!$A:$T,5,0),
IF(F179=60,VLOOKUP($B179,'Tổng hợp'!$A:$T,6,0),
IF(F179=90,VLOOKUP($B179,'Tổng hợp'!$A:$T,7,0),
IF(F179=180,VLOOKUP($B179,'Tổng hợp'!$A:$T,8,0),
IF(F179=270,VLOOKUP($B179,'Tổng hợp'!$A:$T,9,0),
IF(F179=365,VLOOKUP($B179,'Tổng hợp'!$A:$S,10,0),
IF(F179=730,VLOOKUP($B179,'Tổng hợp'!$A:$S,11,0),
IF(F179=1095,VLOOKUP($B179,'Tổng hợp'!$A:$S,12,0),
IF(F179=1460,VLOOKUP($B179,'Tổng hợp'!$A:$S,13,0),
IF(F179=1825,VLOOKUP($B179,'Tổng hợp'!$A:$S,14,0),
IF(F179=2555,VLOOKUP($B179,'Tổng hợp'!$A:$S,15,0),
IF(F179=3650,VLOOKUP($B179,'Tổng hợp'!$A:$S,16,0),
IF(F179=5475,VLOOKUP($B179,'Tổng hợp'!$A:$S,17,0),
IF(F179=7300,VLOOKUP($B179,'Tổng hợp'!$A:$S,18,0),
IF(F179=10950,VLOOKUP($B179,'Tổng hợp'!$A:$S,19,0),
""))))))))))))))))))</f>
        <v>0.01746165252</v>
      </c>
      <c r="I179" s="95">
        <f>IF(G179=1,VLOOKUP($B179,'Tổng hợp'!$A:$S,2,0),
IF(G179=7,VLOOKUP($B179,'Tổng hợp'!$A:$S,3,0),
IF(G179=14,VLOOKUP($B179,'Tổng hợp'!$A:$T,4,0),
IF(G179=30,VLOOKUP($B179,'Tổng hợp'!$A:$T,5,0),
IF(G179=60,VLOOKUP($B179,'Tổng hợp'!$A:$T,6,0),
IF(G179=90,VLOOKUP($B179,'Tổng hợp'!$A:$T,7,0),
IF(G179=180,VLOOKUP($B179,'Tổng hợp'!$A:$T,8,0),
IF(G179=270,VLOOKUP($B179,'Tổng hợp'!$A:$T,9,0),
IF(G179=365,VLOOKUP($B179,'Tổng hợp'!$A:$S,10,0),
IF(G179=730,VLOOKUP($B179,'Tổng hợp'!$A:$S,11,0),
IF(G179=1095,VLOOKUP($B179,'Tổng hợp'!$A:$S,12,0),
IF(G179=1460,VLOOKUP($B179,'Tổng hợp'!$A:$S,13,0),
IF(G179=1825,VLOOKUP($B179,'Tổng hợp'!$A:$S,14,0),
IF(G179=2555,VLOOKUP($B179,'Tổng hợp'!$A:$S,15,0),
IF(G179=3650,VLOOKUP($B179,'Tổng hợp'!$A:$S,16,0),
IF(G179=5475,VLOOKUP($B179,'Tổng hợp'!$A:$S,17,0),
IF(G179=7300,VLOOKUP($B179,'Tổng hợp'!$A:$S,18,0),
IF(G179=10950,VLOOKUP($B179,'Tổng hợp'!$A:$S,19,0),
""))))))))))))))))))</f>
        <v>0.01776979933</v>
      </c>
      <c r="J179" s="95">
        <f t="shared" si="6"/>
        <v>0.06901816996</v>
      </c>
      <c r="K179" s="95">
        <f t="shared" si="7"/>
        <v>0.00150433203</v>
      </c>
      <c r="L179" s="95">
        <f t="shared" si="8"/>
        <v>0.07034637305</v>
      </c>
      <c r="M179" s="96">
        <f t="shared" si="9"/>
        <v>3445667776</v>
      </c>
      <c r="N179" s="92" t="b">
        <f t="shared" si="10"/>
        <v>0</v>
      </c>
      <c r="O179" s="93">
        <f t="shared" si="11"/>
        <v>-45728</v>
      </c>
      <c r="P179" s="94">
        <f t="shared" si="12"/>
        <v>0</v>
      </c>
      <c r="Q179" s="94">
        <f t="shared" si="13"/>
        <v>1</v>
      </c>
      <c r="R179" s="95" t="str">
        <f t="shared" si="14"/>
        <v/>
      </c>
      <c r="S179" s="95">
        <f>IF(Q179=1,VLOOKUP($B179,'Tổng hợp'!$A:$S,2,0),
IF(Q179=7,VLOOKUP($B179,'Tổng hợp'!$A:$S,3,0),
IF(Q179=14,VLOOKUP($B179,'Tổng hợp'!$A:$T,4,0),
IF(Q179=30,VLOOKUP($B179,'Tổng hợp'!$A:$T,5,0),
IF(Q179=60,VLOOKUP($B179,'Tổng hợp'!$A:$T,6,0),
IF(Q179=90,VLOOKUP($B179,'Tổng hợp'!$A:$T,7,0),
IF(Q179=180,VLOOKUP($B179,'Tổng hợp'!$A:$T,8,0),
IF(Q179=270,VLOOKUP($B179,'Tổng hợp'!$A:$T,9,0),
IF(Q179=365,VLOOKUP($B179,'Tổng hợp'!$A:$S,10,0),
IF(Q179=730,VLOOKUP($B179,'Tổng hợp'!$A:$S,11,0),
IF(Q179=1095,VLOOKUP($B179,'Tổng hợp'!$A:$S,12,0),
IF(Q179=1460,VLOOKUP($B179,'Tổng hợp'!$A:$S,13,0),
IF(Q179=1825,VLOOKUP($B179,'Tổng hợp'!$A:$S,14,0),
IF(Q179=2555,VLOOKUP($B179,'Tổng hợp'!$A:$S,15,0),
IF(Q179=3650,VLOOKUP($B179,'Tổng hợp'!$A:$S,16,0),
IF(Q179=5475,VLOOKUP($B179,'Tổng hợp'!$A:$S,17,0),
IF(Q179=7300,VLOOKUP($B179,'Tổng hợp'!$A:$S,18,0),
IF(Q179=10950,VLOOKUP($B179,'Tổng hợp'!$A:$S,19,0),
""))))))))))))))))))</f>
        <v>0.01595515701</v>
      </c>
      <c r="T179" s="95">
        <f t="shared" si="15"/>
        <v>0.05131</v>
      </c>
      <c r="U179" s="95">
        <f t="shared" si="28"/>
        <v>0</v>
      </c>
      <c r="V179" s="95">
        <f t="shared" si="16"/>
        <v>0.07024062831</v>
      </c>
      <c r="W179" s="96">
        <f t="shared" si="17"/>
        <v>0</v>
      </c>
      <c r="X179" s="92">
        <f t="shared" si="18"/>
        <v>45812</v>
      </c>
      <c r="Y179" s="93">
        <f t="shared" si="19"/>
        <v>316</v>
      </c>
      <c r="Z179" s="94">
        <f t="shared" si="20"/>
        <v>270</v>
      </c>
      <c r="AA179" s="94">
        <f t="shared" si="21"/>
        <v>365</v>
      </c>
      <c r="AB179" s="95">
        <f>IF(Z179=1,VLOOKUP($B179,'Tổng hợp'!$A:$S,2,0),
IF(Z179=7,VLOOKUP($B179,'Tổng hợp'!$A:$S,3,0),
IF(Z179=14,VLOOKUP($B179,'Tổng hợp'!$A:$T,4,0),
IF(Z179=30,VLOOKUP($B179,'Tổng hợp'!$A:$T,5,0),
IF(Z179=60,VLOOKUP($B179,'Tổng hợp'!$A:$T,6,0),
IF(Z179=90,VLOOKUP($B179,'Tổng hợp'!$A:$T,7,0),
IF(Z179=180,VLOOKUP($B179,'Tổng hợp'!$A:$T,8,0),
IF(Z179=270,VLOOKUP($B179,'Tổng hợp'!$A:$T,9,0),
IF(Z179=365,VLOOKUP($B179,'Tổng hợp'!$A:$S,10,0),
IF(Z179=730,VLOOKUP($B179,'Tổng hợp'!$A:$S,11,0),
IF(Z179=1095,VLOOKUP($B179,'Tổng hợp'!$A:$S,12,0),
IF(Z179=1460,VLOOKUP($B179,'Tổng hợp'!$A:$S,13,0),
IF(Z179=1825,VLOOKUP($B179,'Tổng hợp'!$A:$S,14,0),
IF(Z179=2555,VLOOKUP($B179,'Tổng hợp'!$A:$S,15,0),
IF(Z179=3650,VLOOKUP($B179,'Tổng hợp'!$A:$S,16,0),
IF(Z179=5475,VLOOKUP($B179,'Tổng hợp'!$A:$S,17,0),
IF(Z179=7300,VLOOKUP($B179,'Tổng hợp'!$A:$S,18,0),
IF(Z179=10950,VLOOKUP($B179,'Tổng hợp'!$A:$S,19,0),
""))))))))))))))))))</f>
        <v>0.01859152415</v>
      </c>
      <c r="AC179" s="95">
        <f>IF(AA179=1,VLOOKUP($B179,'Tổng hợp'!$A:$S,2,0),
IF(AA179=7,VLOOKUP($B179,'Tổng hợp'!$A:$S,3,0),
IF(AA179=14,VLOOKUP($B179,'Tổng hợp'!$A:$T,4,0),
IF(AA179=30,VLOOKUP($B179,'Tổng hợp'!$A:$T,5,0),
IF(AA179=60,VLOOKUP($B179,'Tổng hợp'!$A:$T,6,0),
IF(AA179=90,VLOOKUP($B179,'Tổng hợp'!$A:$T,7,0),
IF(AA179=180,VLOOKUP($B179,'Tổng hợp'!$A:$T,8,0),
IF(AA179=270,VLOOKUP($B179,'Tổng hợp'!$A:$T,9,0),
IF(AA179=365,VLOOKUP($B179,'Tổng hợp'!$A:$S,10,0),
IF(AA179=730,VLOOKUP($B179,'Tổng hợp'!$A:$S,11,0),
IF(AA179=1095,VLOOKUP($B179,'Tổng hợp'!$A:$S,12,0),
IF(AA179=1460,VLOOKUP($B179,'Tổng hợp'!$A:$S,13,0),
IF(AA179=1825,VLOOKUP($B179,'Tổng hợp'!$A:$S,14,0),
IF(AA179=2555,VLOOKUP($B179,'Tổng hợp'!$A:$S,15,0),
IF(AA179=3650,VLOOKUP($B179,'Tổng hợp'!$A:$S,16,0),
IF(AA179=5475,VLOOKUP($B179,'Tổng hợp'!$A:$S,17,0),
IF(AA179=7300,VLOOKUP($B179,'Tổng hợp'!$A:$S,18,0),
IF(AA179=10950,VLOOKUP($B179,'Tổng hợp'!$A:$S,19,0),
""))))))))))))))))))</f>
        <v>0.01873</v>
      </c>
      <c r="AD179" s="95">
        <f t="shared" si="22"/>
        <v>0.06996857561</v>
      </c>
      <c r="AE179" s="95">
        <f t="shared" si="23"/>
        <v>0.000222342824</v>
      </c>
      <c r="AF179" s="95">
        <f t="shared" si="24"/>
        <v>0.07025624754</v>
      </c>
      <c r="AG179" s="96">
        <f t="shared" si="25"/>
        <v>47145567200</v>
      </c>
      <c r="AH179" s="97">
        <f t="shared" si="26"/>
        <v>50591234975</v>
      </c>
      <c r="AI179" s="96">
        <f t="shared" si="27"/>
        <v>-2079455750</v>
      </c>
      <c r="AJ179" s="9"/>
      <c r="AK179" s="12"/>
    </row>
    <row r="180" ht="15.75" customHeight="1">
      <c r="A180" s="90">
        <v>161.0</v>
      </c>
      <c r="B180" s="91">
        <f>HLOOKUP(B179,VBMA!$A:$A,VLOOKUP(B179,VBMA!A:AF,32,0) +1)</f>
        <v>45495</v>
      </c>
      <c r="C180" s="92">
        <f t="shared" si="1"/>
        <v>45812</v>
      </c>
      <c r="D180" s="92">
        <f t="shared" si="2"/>
        <v>45812</v>
      </c>
      <c r="E180" s="93">
        <f t="shared" si="3"/>
        <v>84</v>
      </c>
      <c r="F180" s="94">
        <f t="shared" si="4"/>
        <v>60</v>
      </c>
      <c r="G180" s="94">
        <f t="shared" si="5"/>
        <v>90</v>
      </c>
      <c r="H180" s="95">
        <f>IF(F180=1,VLOOKUP($B180,'Tổng hợp'!$A:$S,2,0),
IF(F180=7,VLOOKUP($B180,'Tổng hợp'!$A:$S,3,0),
IF(F180=14,VLOOKUP($B180,'Tổng hợp'!$A:$T,4,0),
IF(F180=30,VLOOKUP($B180,'Tổng hợp'!$A:$T,5,0),
IF(F180=60,VLOOKUP($B180,'Tổng hợp'!$A:$T,6,0),
IF(F180=90,VLOOKUP($B180,'Tổng hợp'!$A:$T,7,0),
IF(F180=180,VLOOKUP($B180,'Tổng hợp'!$A:$T,8,0),
IF(F180=270,VLOOKUP($B180,'Tổng hợp'!$A:$T,9,0),
IF(F180=365,VLOOKUP($B180,'Tổng hợp'!$A:$S,10,0),
IF(F180=730,VLOOKUP($B180,'Tổng hợp'!$A:$S,11,0),
IF(F180=1095,VLOOKUP($B180,'Tổng hợp'!$A:$S,12,0),
IF(F180=1460,VLOOKUP($B180,'Tổng hợp'!$A:$S,13,0),
IF(F180=1825,VLOOKUP($B180,'Tổng hợp'!$A:$S,14,0),
IF(F180=2555,VLOOKUP($B180,'Tổng hợp'!$A:$S,15,0),
IF(F180=3650,VLOOKUP($B180,'Tổng hợp'!$A:$S,16,0),
IF(F180=5475,VLOOKUP($B180,'Tổng hợp'!$A:$S,17,0),
IF(F180=7300,VLOOKUP($B180,'Tổng hợp'!$A:$S,18,0),
IF(F180=10950,VLOOKUP($B180,'Tổng hợp'!$A:$S,19,0),
""))))))))))))))))))</f>
        <v>0.01733201293</v>
      </c>
      <c r="I180" s="95">
        <f>IF(G180=1,VLOOKUP($B180,'Tổng hợp'!$A:$S,2,0),
IF(G180=7,VLOOKUP($B180,'Tổng hợp'!$A:$S,3,0),
IF(G180=14,VLOOKUP($B180,'Tổng hợp'!$A:$T,4,0),
IF(G180=30,VLOOKUP($B180,'Tổng hợp'!$A:$T,5,0),
IF(G180=60,VLOOKUP($B180,'Tổng hợp'!$A:$T,6,0),
IF(G180=90,VLOOKUP($B180,'Tổng hợp'!$A:$T,7,0),
IF(G180=180,VLOOKUP($B180,'Tổng hợp'!$A:$T,8,0),
IF(G180=270,VLOOKUP($B180,'Tổng hợp'!$A:$T,9,0),
IF(G180=365,VLOOKUP($B180,'Tổng hợp'!$A:$S,10,0),
IF(G180=730,VLOOKUP($B180,'Tổng hợp'!$A:$S,11,0),
IF(G180=1095,VLOOKUP($B180,'Tổng hợp'!$A:$S,12,0),
IF(G180=1460,VLOOKUP($B180,'Tổng hợp'!$A:$S,13,0),
IF(G180=1825,VLOOKUP($B180,'Tổng hợp'!$A:$S,14,0),
IF(G180=2555,VLOOKUP($B180,'Tổng hợp'!$A:$S,15,0),
IF(G180=3650,VLOOKUP($B180,'Tổng hợp'!$A:$S,16,0),
IF(G180=5475,VLOOKUP($B180,'Tổng hợp'!$A:$S,17,0),
IF(G180=7300,VLOOKUP($B180,'Tổng hợp'!$A:$S,18,0),
IF(G180=10950,VLOOKUP($B180,'Tổng hợp'!$A:$S,19,0),
""))))))))))))))))))</f>
        <v>0.01767252399</v>
      </c>
      <c r="J180" s="95">
        <f t="shared" si="6"/>
        <v>0.06891442178</v>
      </c>
      <c r="K180" s="95">
        <f t="shared" si="7"/>
        <v>-0.002575262125</v>
      </c>
      <c r="L180" s="95">
        <f t="shared" si="8"/>
        <v>0.070059973</v>
      </c>
      <c r="M180" s="96">
        <f t="shared" si="9"/>
        <v>3445879992</v>
      </c>
      <c r="N180" s="92" t="b">
        <f t="shared" si="10"/>
        <v>0</v>
      </c>
      <c r="O180" s="93">
        <f t="shared" si="11"/>
        <v>-45728</v>
      </c>
      <c r="P180" s="94">
        <f t="shared" si="12"/>
        <v>0</v>
      </c>
      <c r="Q180" s="94">
        <f t="shared" si="13"/>
        <v>1</v>
      </c>
      <c r="R180" s="95" t="str">
        <f t="shared" si="14"/>
        <v/>
      </c>
      <c r="S180" s="95">
        <f>IF(Q180=1,VLOOKUP($B180,'Tổng hợp'!$A:$S,2,0),
IF(Q180=7,VLOOKUP($B180,'Tổng hợp'!$A:$S,3,0),
IF(Q180=14,VLOOKUP($B180,'Tổng hợp'!$A:$T,4,0),
IF(Q180=30,VLOOKUP($B180,'Tổng hợp'!$A:$T,5,0),
IF(Q180=60,VLOOKUP($B180,'Tổng hợp'!$A:$T,6,0),
IF(Q180=90,VLOOKUP($B180,'Tổng hợp'!$A:$T,7,0),
IF(Q180=180,VLOOKUP($B180,'Tổng hợp'!$A:$T,8,0),
IF(Q180=270,VLOOKUP($B180,'Tổng hợp'!$A:$T,9,0),
IF(Q180=365,VLOOKUP($B180,'Tổng hợp'!$A:$S,10,0),
IF(Q180=730,VLOOKUP($B180,'Tổng hợp'!$A:$S,11,0),
IF(Q180=1095,VLOOKUP($B180,'Tổng hợp'!$A:$S,12,0),
IF(Q180=1460,VLOOKUP($B180,'Tổng hợp'!$A:$S,13,0),
IF(Q180=1825,VLOOKUP($B180,'Tổng hợp'!$A:$S,14,0),
IF(Q180=2555,VLOOKUP($B180,'Tổng hợp'!$A:$S,15,0),
IF(Q180=3650,VLOOKUP($B180,'Tổng hợp'!$A:$S,16,0),
IF(Q180=5475,VLOOKUP($B180,'Tổng hợp'!$A:$S,17,0),
IF(Q180=7300,VLOOKUP($B180,'Tổng hợp'!$A:$S,18,0),
IF(Q180=10950,VLOOKUP($B180,'Tổng hợp'!$A:$S,19,0),
""))))))))))))))))))</f>
        <v>0.01566350874</v>
      </c>
      <c r="T180" s="95">
        <f t="shared" si="15"/>
        <v>0.05131</v>
      </c>
      <c r="U180" s="95">
        <f t="shared" si="28"/>
        <v>0</v>
      </c>
      <c r="V180" s="95">
        <f t="shared" si="16"/>
        <v>0.07024062831</v>
      </c>
      <c r="W180" s="96">
        <f t="shared" si="17"/>
        <v>0</v>
      </c>
      <c r="X180" s="92">
        <f t="shared" si="18"/>
        <v>45812</v>
      </c>
      <c r="Y180" s="93">
        <f t="shared" si="19"/>
        <v>317</v>
      </c>
      <c r="Z180" s="94">
        <f t="shared" si="20"/>
        <v>270</v>
      </c>
      <c r="AA180" s="94">
        <f t="shared" si="21"/>
        <v>365</v>
      </c>
      <c r="AB180" s="95">
        <f>IF(Z180=1,VLOOKUP($B180,'Tổng hợp'!$A:$S,2,0),
IF(Z180=7,VLOOKUP($B180,'Tổng hợp'!$A:$S,3,0),
IF(Z180=14,VLOOKUP($B180,'Tổng hợp'!$A:$T,4,0),
IF(Z180=30,VLOOKUP($B180,'Tổng hợp'!$A:$T,5,0),
IF(Z180=60,VLOOKUP($B180,'Tổng hợp'!$A:$T,6,0),
IF(Z180=90,VLOOKUP($B180,'Tổng hợp'!$A:$T,7,0),
IF(Z180=180,VLOOKUP($B180,'Tổng hợp'!$A:$T,8,0),
IF(Z180=270,VLOOKUP($B180,'Tổng hợp'!$A:$T,9,0),
IF(Z180=365,VLOOKUP($B180,'Tổng hợp'!$A:$S,10,0),
IF(Z180=730,VLOOKUP($B180,'Tổng hợp'!$A:$S,11,0),
IF(Z180=1095,VLOOKUP($B180,'Tổng hợp'!$A:$S,12,0),
IF(Z180=1460,VLOOKUP($B180,'Tổng hợp'!$A:$S,13,0),
IF(Z180=1825,VLOOKUP($B180,'Tổng hợp'!$A:$S,14,0),
IF(Z180=2555,VLOOKUP($B180,'Tổng hợp'!$A:$S,15,0),
IF(Z180=3650,VLOOKUP($B180,'Tổng hợp'!$A:$S,16,0),
IF(Z180=5475,VLOOKUP($B180,'Tổng hợp'!$A:$S,17,0),
IF(Z180=7300,VLOOKUP($B180,'Tổng hợp'!$A:$S,18,0),
IF(Z180=10950,VLOOKUP($B180,'Tổng hợp'!$A:$S,19,0),
""))))))))))))))))))</f>
        <v>0.01855785274</v>
      </c>
      <c r="AC180" s="95">
        <f>IF(AA180=1,VLOOKUP($B180,'Tổng hợp'!$A:$S,2,0),
IF(AA180=7,VLOOKUP($B180,'Tổng hợp'!$A:$S,3,0),
IF(AA180=14,VLOOKUP($B180,'Tổng hợp'!$A:$T,4,0),
IF(AA180=30,VLOOKUP($B180,'Tổng hợp'!$A:$T,5,0),
IF(AA180=60,VLOOKUP($B180,'Tổng hợp'!$A:$T,6,0),
IF(AA180=90,VLOOKUP($B180,'Tổng hợp'!$A:$T,7,0),
IF(AA180=180,VLOOKUP($B180,'Tổng hợp'!$A:$T,8,0),
IF(AA180=270,VLOOKUP($B180,'Tổng hợp'!$A:$T,9,0),
IF(AA180=365,VLOOKUP($B180,'Tổng hợp'!$A:$S,10,0),
IF(AA180=730,VLOOKUP($B180,'Tổng hợp'!$A:$S,11,0),
IF(AA180=1095,VLOOKUP($B180,'Tổng hợp'!$A:$S,12,0),
IF(AA180=1460,VLOOKUP($B180,'Tổng hợp'!$A:$S,13,0),
IF(AA180=1825,VLOOKUP($B180,'Tổng hợp'!$A:$S,14,0),
IF(AA180=2555,VLOOKUP($B180,'Tổng hợp'!$A:$S,15,0),
IF(AA180=3650,VLOOKUP($B180,'Tổng hợp'!$A:$S,16,0),
IF(AA180=5475,VLOOKUP($B180,'Tổng hợp'!$A:$S,17,0),
IF(AA180=7300,VLOOKUP($B180,'Tổng hợp'!$A:$S,18,0),
IF(AA180=10950,VLOOKUP($B180,'Tổng hợp'!$A:$S,19,0),
""))))))))))))))))))</f>
        <v>0.01873</v>
      </c>
      <c r="AD180" s="95">
        <f t="shared" si="22"/>
        <v>0.06995302033</v>
      </c>
      <c r="AE180" s="95">
        <f t="shared" si="23"/>
        <v>-0.0005386908331</v>
      </c>
      <c r="AF180" s="95">
        <f t="shared" si="24"/>
        <v>0.07020280052</v>
      </c>
      <c r="AG180" s="96">
        <f t="shared" si="25"/>
        <v>47138842372</v>
      </c>
      <c r="AH180" s="97">
        <f t="shared" si="26"/>
        <v>50584722364</v>
      </c>
      <c r="AI180" s="96">
        <f t="shared" si="27"/>
        <v>-2085968361</v>
      </c>
      <c r="AJ180" s="9"/>
      <c r="AK180" s="12"/>
    </row>
    <row r="181" ht="15.75" customHeight="1">
      <c r="A181" s="90">
        <v>162.0</v>
      </c>
      <c r="B181" s="91">
        <f>HLOOKUP(B180,VBMA!$A:$A,VLOOKUP(B180,VBMA!A:AF,32,0) +1)</f>
        <v>45492</v>
      </c>
      <c r="C181" s="92">
        <f t="shared" si="1"/>
        <v>45812</v>
      </c>
      <c r="D181" s="92">
        <f t="shared" si="2"/>
        <v>45812</v>
      </c>
      <c r="E181" s="93">
        <f t="shared" si="3"/>
        <v>84</v>
      </c>
      <c r="F181" s="94">
        <f t="shared" si="4"/>
        <v>60</v>
      </c>
      <c r="G181" s="94">
        <f t="shared" si="5"/>
        <v>90</v>
      </c>
      <c r="H181" s="95">
        <f>IF(F181=1,VLOOKUP($B181,'Tổng hợp'!$A:$S,2,0),
IF(F181=7,VLOOKUP($B181,'Tổng hợp'!$A:$S,3,0),
IF(F181=14,VLOOKUP($B181,'Tổng hợp'!$A:$T,4,0),
IF(F181=30,VLOOKUP($B181,'Tổng hợp'!$A:$T,5,0),
IF(F181=60,VLOOKUP($B181,'Tổng hợp'!$A:$T,6,0),
IF(F181=90,VLOOKUP($B181,'Tổng hợp'!$A:$T,7,0),
IF(F181=180,VLOOKUP($B181,'Tổng hợp'!$A:$T,8,0),
IF(F181=270,VLOOKUP($B181,'Tổng hợp'!$A:$T,9,0),
IF(F181=365,VLOOKUP($B181,'Tổng hợp'!$A:$S,10,0),
IF(F181=730,VLOOKUP($B181,'Tổng hợp'!$A:$S,11,0),
IF(F181=1095,VLOOKUP($B181,'Tổng hợp'!$A:$S,12,0),
IF(F181=1460,VLOOKUP($B181,'Tổng hợp'!$A:$S,13,0),
IF(F181=1825,VLOOKUP($B181,'Tổng hợp'!$A:$S,14,0),
IF(F181=2555,VLOOKUP($B181,'Tổng hợp'!$A:$S,15,0),
IF(F181=3650,VLOOKUP($B181,'Tổng hợp'!$A:$S,16,0),
IF(F181=5475,VLOOKUP($B181,'Tổng hợp'!$A:$S,17,0),
IF(F181=7300,VLOOKUP($B181,'Tổng hợp'!$A:$S,18,0),
IF(F181=10950,VLOOKUP($B181,'Tổng hợp'!$A:$S,19,0),
""))))))))))))))))))</f>
        <v>0.01756259081</v>
      </c>
      <c r="I181" s="95">
        <f>IF(G181=1,VLOOKUP($B181,'Tổng hợp'!$A:$S,2,0),
IF(G181=7,VLOOKUP($B181,'Tổng hợp'!$A:$S,3,0),
IF(G181=14,VLOOKUP($B181,'Tổng hợp'!$A:$T,4,0),
IF(G181=30,VLOOKUP($B181,'Tổng hợp'!$A:$T,5,0),
IF(G181=60,VLOOKUP($B181,'Tổng hợp'!$A:$T,6,0),
IF(G181=90,VLOOKUP($B181,'Tổng hợp'!$A:$T,7,0),
IF(G181=180,VLOOKUP($B181,'Tổng hợp'!$A:$T,8,0),
IF(G181=270,VLOOKUP($B181,'Tổng hợp'!$A:$T,9,0),
IF(G181=365,VLOOKUP($B181,'Tổng hợp'!$A:$S,10,0),
IF(G181=730,VLOOKUP($B181,'Tổng hợp'!$A:$S,11,0),
IF(G181=1095,VLOOKUP($B181,'Tổng hợp'!$A:$S,12,0),
IF(G181=1460,VLOOKUP($B181,'Tổng hợp'!$A:$S,13,0),
IF(G181=1825,VLOOKUP($B181,'Tổng hợp'!$A:$S,14,0),
IF(G181=2555,VLOOKUP($B181,'Tổng hợp'!$A:$S,15,0),
IF(G181=3650,VLOOKUP($B181,'Tổng hợp'!$A:$S,16,0),
IF(G181=5475,VLOOKUP($B181,'Tổng hợp'!$A:$S,17,0),
IF(G181=7300,VLOOKUP($B181,'Tổng hợp'!$A:$S,18,0),
IF(G181=10950,VLOOKUP($B181,'Tổng hợp'!$A:$S,19,0),
""))))))))))))))))))</f>
        <v>0.01783700629</v>
      </c>
      <c r="J181" s="95">
        <f t="shared" si="6"/>
        <v>0.06909212319</v>
      </c>
      <c r="K181" s="95">
        <f t="shared" si="7"/>
        <v>0.001142952998</v>
      </c>
      <c r="L181" s="95">
        <f t="shared" si="8"/>
        <v>0.07032095594</v>
      </c>
      <c r="M181" s="96">
        <f t="shared" si="9"/>
        <v>3445686606</v>
      </c>
      <c r="N181" s="92" t="b">
        <f t="shared" si="10"/>
        <v>0</v>
      </c>
      <c r="O181" s="93">
        <f t="shared" si="11"/>
        <v>-45728</v>
      </c>
      <c r="P181" s="94">
        <f t="shared" si="12"/>
        <v>0</v>
      </c>
      <c r="Q181" s="94">
        <f t="shared" si="13"/>
        <v>1</v>
      </c>
      <c r="R181" s="95" t="str">
        <f t="shared" si="14"/>
        <v/>
      </c>
      <c r="S181" s="95">
        <f>IF(Q181=1,VLOOKUP($B181,'Tổng hợp'!$A:$S,2,0),
IF(Q181=7,VLOOKUP($B181,'Tổng hợp'!$A:$S,3,0),
IF(Q181=14,VLOOKUP($B181,'Tổng hợp'!$A:$T,4,0),
IF(Q181=30,VLOOKUP($B181,'Tổng hợp'!$A:$T,5,0),
IF(Q181=60,VLOOKUP($B181,'Tổng hợp'!$A:$T,6,0),
IF(Q181=90,VLOOKUP($B181,'Tổng hợp'!$A:$T,7,0),
IF(Q181=180,VLOOKUP($B181,'Tổng hợp'!$A:$T,8,0),
IF(Q181=270,VLOOKUP($B181,'Tổng hợp'!$A:$T,9,0),
IF(Q181=365,VLOOKUP($B181,'Tổng hợp'!$A:$S,10,0),
IF(Q181=730,VLOOKUP($B181,'Tổng hợp'!$A:$S,11,0),
IF(Q181=1095,VLOOKUP($B181,'Tổng hợp'!$A:$S,12,0),
IF(Q181=1460,VLOOKUP($B181,'Tổng hợp'!$A:$S,13,0),
IF(Q181=1825,VLOOKUP($B181,'Tổng hợp'!$A:$S,14,0),
IF(Q181=2555,VLOOKUP($B181,'Tổng hợp'!$A:$S,15,0),
IF(Q181=3650,VLOOKUP($B181,'Tổng hợp'!$A:$S,16,0),
IF(Q181=5475,VLOOKUP($B181,'Tổng hợp'!$A:$S,17,0),
IF(Q181=7300,VLOOKUP($B181,'Tổng hợp'!$A:$S,18,0),
IF(Q181=10950,VLOOKUP($B181,'Tổng hợp'!$A:$S,19,0),
""))))))))))))))))))</f>
        <v>0.01557307857</v>
      </c>
      <c r="T181" s="95">
        <f t="shared" si="15"/>
        <v>0.05131</v>
      </c>
      <c r="U181" s="95">
        <f t="shared" si="28"/>
        <v>0</v>
      </c>
      <c r="V181" s="95">
        <f t="shared" si="16"/>
        <v>0.07024062831</v>
      </c>
      <c r="W181" s="96">
        <f t="shared" si="17"/>
        <v>0</v>
      </c>
      <c r="X181" s="92">
        <f t="shared" si="18"/>
        <v>45812</v>
      </c>
      <c r="Y181" s="93">
        <f t="shared" si="19"/>
        <v>320</v>
      </c>
      <c r="Z181" s="94">
        <f t="shared" si="20"/>
        <v>270</v>
      </c>
      <c r="AA181" s="94">
        <f t="shared" si="21"/>
        <v>365</v>
      </c>
      <c r="AB181" s="95">
        <f>IF(Z181=1,VLOOKUP($B181,'Tổng hợp'!$A:$S,2,0),
IF(Z181=7,VLOOKUP($B181,'Tổng hợp'!$A:$S,3,0),
IF(Z181=14,VLOOKUP($B181,'Tổng hợp'!$A:$T,4,0),
IF(Z181=30,VLOOKUP($B181,'Tổng hợp'!$A:$T,5,0),
IF(Z181=60,VLOOKUP($B181,'Tổng hợp'!$A:$T,6,0),
IF(Z181=90,VLOOKUP($B181,'Tổng hợp'!$A:$T,7,0),
IF(Z181=180,VLOOKUP($B181,'Tổng hợp'!$A:$T,8,0),
IF(Z181=270,VLOOKUP($B181,'Tổng hợp'!$A:$T,9,0),
IF(Z181=365,VLOOKUP($B181,'Tổng hợp'!$A:$S,10,0),
IF(Z181=730,VLOOKUP($B181,'Tổng hợp'!$A:$S,11,0),
IF(Z181=1095,VLOOKUP($B181,'Tổng hợp'!$A:$S,12,0),
IF(Z181=1460,VLOOKUP($B181,'Tổng hợp'!$A:$S,13,0),
IF(Z181=1825,VLOOKUP($B181,'Tổng hợp'!$A:$S,14,0),
IF(Z181=2555,VLOOKUP($B181,'Tổng hợp'!$A:$S,15,0),
IF(Z181=3650,VLOOKUP($B181,'Tổng hợp'!$A:$S,16,0),
IF(Z181=5475,VLOOKUP($B181,'Tổng hợp'!$A:$S,17,0),
IF(Z181=7300,VLOOKUP($B181,'Tổng hợp'!$A:$S,18,0),
IF(Z181=10950,VLOOKUP($B181,'Tổng hợp'!$A:$S,19,0),
""))))))))))))))))))</f>
        <v>0.0186259508</v>
      </c>
      <c r="AC181" s="95">
        <f>IF(AA181=1,VLOOKUP($B181,'Tổng hợp'!$A:$S,2,0),
IF(AA181=7,VLOOKUP($B181,'Tổng hợp'!$A:$S,3,0),
IF(AA181=14,VLOOKUP($B181,'Tổng hợp'!$A:$T,4,0),
IF(AA181=30,VLOOKUP($B181,'Tổng hợp'!$A:$T,5,0),
IF(AA181=60,VLOOKUP($B181,'Tổng hợp'!$A:$T,6,0),
IF(AA181=90,VLOOKUP($B181,'Tổng hợp'!$A:$T,7,0),
IF(AA181=180,VLOOKUP($B181,'Tổng hợp'!$A:$T,8,0),
IF(AA181=270,VLOOKUP($B181,'Tổng hợp'!$A:$T,9,0),
IF(AA181=365,VLOOKUP($B181,'Tổng hợp'!$A:$S,10,0),
IF(AA181=730,VLOOKUP($B181,'Tổng hợp'!$A:$S,11,0),
IF(AA181=1095,VLOOKUP($B181,'Tổng hợp'!$A:$S,12,0),
IF(AA181=1460,VLOOKUP($B181,'Tổng hợp'!$A:$S,13,0),
IF(AA181=1825,VLOOKUP($B181,'Tổng hợp'!$A:$S,14,0),
IF(AA181=2555,VLOOKUP($B181,'Tổng hợp'!$A:$S,15,0),
IF(AA181=3650,VLOOKUP($B181,'Tổng hợp'!$A:$S,16,0),
IF(AA181=5475,VLOOKUP($B181,'Tổng hợp'!$A:$S,17,0),
IF(AA181=7300,VLOOKUP($B181,'Tổng hợp'!$A:$S,18,0),
IF(AA181=10950,VLOOKUP($B181,'Tổng hợp'!$A:$S,19,0),
""))))))))))))))))))</f>
        <v>0.01873</v>
      </c>
      <c r="AD181" s="95">
        <f t="shared" si="22"/>
        <v>0.06999071354</v>
      </c>
      <c r="AE181" s="95">
        <f t="shared" si="23"/>
        <v>0.0002105170977</v>
      </c>
      <c r="AF181" s="95">
        <f t="shared" si="24"/>
        <v>0.07025541672</v>
      </c>
      <c r="AG181" s="96">
        <f t="shared" si="25"/>
        <v>47110531822</v>
      </c>
      <c r="AH181" s="97">
        <f t="shared" si="26"/>
        <v>50556218428</v>
      </c>
      <c r="AI181" s="96">
        <f t="shared" si="27"/>
        <v>-2114472297</v>
      </c>
      <c r="AJ181" s="9"/>
      <c r="AK181" s="12"/>
    </row>
    <row r="182" ht="15.75" customHeight="1">
      <c r="A182" s="90">
        <v>163.0</v>
      </c>
      <c r="B182" s="91">
        <f>HLOOKUP(B181,VBMA!$A:$A,VLOOKUP(B181,VBMA!A:AF,32,0) +1)</f>
        <v>45491</v>
      </c>
      <c r="C182" s="92">
        <f t="shared" si="1"/>
        <v>45812</v>
      </c>
      <c r="D182" s="92">
        <f t="shared" si="2"/>
        <v>45812</v>
      </c>
      <c r="E182" s="93">
        <f t="shared" si="3"/>
        <v>84</v>
      </c>
      <c r="F182" s="94">
        <f t="shared" si="4"/>
        <v>60</v>
      </c>
      <c r="G182" s="94">
        <f t="shared" si="5"/>
        <v>90</v>
      </c>
      <c r="H182" s="95">
        <f>IF(F182=1,VLOOKUP($B182,'Tổng hợp'!$A:$S,2,0),
IF(F182=7,VLOOKUP($B182,'Tổng hợp'!$A:$S,3,0),
IF(F182=14,VLOOKUP($B182,'Tổng hợp'!$A:$T,4,0),
IF(F182=30,VLOOKUP($B182,'Tổng hợp'!$A:$T,5,0),
IF(F182=60,VLOOKUP($B182,'Tổng hợp'!$A:$T,6,0),
IF(F182=90,VLOOKUP($B182,'Tổng hợp'!$A:$T,7,0),
IF(F182=180,VLOOKUP($B182,'Tổng hợp'!$A:$T,8,0),
IF(F182=270,VLOOKUP($B182,'Tổng hợp'!$A:$T,9,0),
IF(F182=365,VLOOKUP($B182,'Tổng hợp'!$A:$S,10,0),
IF(F182=730,VLOOKUP($B182,'Tổng hợp'!$A:$S,11,0),
IF(F182=1095,VLOOKUP($B182,'Tổng hợp'!$A:$S,12,0),
IF(F182=1460,VLOOKUP($B182,'Tổng hợp'!$A:$S,13,0),
IF(F182=1825,VLOOKUP($B182,'Tổng hợp'!$A:$S,14,0),
IF(F182=2555,VLOOKUP($B182,'Tổng hợp'!$A:$S,15,0),
IF(F182=3650,VLOOKUP($B182,'Tổng hợp'!$A:$S,16,0),
IF(F182=5475,VLOOKUP($B182,'Tổng hợp'!$A:$S,17,0),
IF(F182=7300,VLOOKUP($B182,'Tổng hợp'!$A:$S,18,0),
IF(F182=10950,VLOOKUP($B182,'Tổng hợp'!$A:$S,19,0),
""))))))))))))))))))</f>
        <v>0.01742979077</v>
      </c>
      <c r="I182" s="95">
        <f>IF(G182=1,VLOOKUP($B182,'Tổng hợp'!$A:$S,2,0),
IF(G182=7,VLOOKUP($B182,'Tổng hợp'!$A:$S,3,0),
IF(G182=14,VLOOKUP($B182,'Tổng hợp'!$A:$T,4,0),
IF(G182=30,VLOOKUP($B182,'Tổng hợp'!$A:$T,5,0),
IF(G182=60,VLOOKUP($B182,'Tổng hợp'!$A:$T,6,0),
IF(G182=90,VLOOKUP($B182,'Tổng hợp'!$A:$T,7,0),
IF(G182=180,VLOOKUP($B182,'Tổng hợp'!$A:$T,8,0),
IF(G182=270,VLOOKUP($B182,'Tổng hợp'!$A:$T,9,0),
IF(G182=365,VLOOKUP($B182,'Tổng hợp'!$A:$S,10,0),
IF(G182=730,VLOOKUP($B182,'Tổng hợp'!$A:$S,11,0),
IF(G182=1095,VLOOKUP($B182,'Tổng hợp'!$A:$S,12,0),
IF(G182=1460,VLOOKUP($B182,'Tổng hợp'!$A:$S,13,0),
IF(G182=1825,VLOOKUP($B182,'Tổng hợp'!$A:$S,14,0),
IF(G182=2555,VLOOKUP($B182,'Tổng hợp'!$A:$S,15,0),
IF(G182=3650,VLOOKUP($B182,'Tổng hợp'!$A:$S,16,0),
IF(G182=5475,VLOOKUP($B182,'Tổng hợp'!$A:$S,17,0),
IF(G182=7300,VLOOKUP($B182,'Tổng hợp'!$A:$S,18,0),
IF(G182=10950,VLOOKUP($B182,'Tổng hợp'!$A:$S,19,0),
""))))))))))))))))))</f>
        <v>0.01777155137</v>
      </c>
      <c r="J182" s="95">
        <f t="shared" si="6"/>
        <v>0.06901319925</v>
      </c>
      <c r="K182" s="95">
        <f t="shared" si="7"/>
        <v>0.0009383240451</v>
      </c>
      <c r="L182" s="95">
        <f t="shared" si="8"/>
        <v>0.07030656771</v>
      </c>
      <c r="M182" s="96">
        <f t="shared" si="9"/>
        <v>3445697266</v>
      </c>
      <c r="N182" s="92" t="b">
        <f t="shared" si="10"/>
        <v>0</v>
      </c>
      <c r="O182" s="93">
        <f t="shared" si="11"/>
        <v>-45728</v>
      </c>
      <c r="P182" s="94">
        <f t="shared" si="12"/>
        <v>0</v>
      </c>
      <c r="Q182" s="94">
        <f t="shared" si="13"/>
        <v>1</v>
      </c>
      <c r="R182" s="95" t="str">
        <f t="shared" si="14"/>
        <v/>
      </c>
      <c r="S182" s="95">
        <f>IF(Q182=1,VLOOKUP($B182,'Tổng hợp'!$A:$S,2,0),
IF(Q182=7,VLOOKUP($B182,'Tổng hợp'!$A:$S,3,0),
IF(Q182=14,VLOOKUP($B182,'Tổng hợp'!$A:$T,4,0),
IF(Q182=30,VLOOKUP($B182,'Tổng hợp'!$A:$T,5,0),
IF(Q182=60,VLOOKUP($B182,'Tổng hợp'!$A:$T,6,0),
IF(Q182=90,VLOOKUP($B182,'Tổng hợp'!$A:$T,7,0),
IF(Q182=180,VLOOKUP($B182,'Tổng hợp'!$A:$T,8,0),
IF(Q182=270,VLOOKUP($B182,'Tổng hợp'!$A:$T,9,0),
IF(Q182=365,VLOOKUP($B182,'Tổng hợp'!$A:$S,10,0),
IF(Q182=730,VLOOKUP($B182,'Tổng hợp'!$A:$S,11,0),
IF(Q182=1095,VLOOKUP($B182,'Tổng hợp'!$A:$S,12,0),
IF(Q182=1460,VLOOKUP($B182,'Tổng hợp'!$A:$S,13,0),
IF(Q182=1825,VLOOKUP($B182,'Tổng hợp'!$A:$S,14,0),
IF(Q182=2555,VLOOKUP($B182,'Tổng hợp'!$A:$S,15,0),
IF(Q182=3650,VLOOKUP($B182,'Tổng hợp'!$A:$S,16,0),
IF(Q182=5475,VLOOKUP($B182,'Tổng hợp'!$A:$S,17,0),
IF(Q182=7300,VLOOKUP($B182,'Tổng hợp'!$A:$S,18,0),
IF(Q182=10950,VLOOKUP($B182,'Tổng hợp'!$A:$S,19,0),
""))))))))))))))))))</f>
        <v>0.01544757927</v>
      </c>
      <c r="T182" s="95">
        <f t="shared" si="15"/>
        <v>0.05131</v>
      </c>
      <c r="U182" s="95">
        <f t="shared" si="28"/>
        <v>0</v>
      </c>
      <c r="V182" s="95">
        <f t="shared" si="16"/>
        <v>0.07024062831</v>
      </c>
      <c r="W182" s="96">
        <f t="shared" si="17"/>
        <v>0</v>
      </c>
      <c r="X182" s="92">
        <f t="shared" si="18"/>
        <v>45812</v>
      </c>
      <c r="Y182" s="93">
        <f t="shared" si="19"/>
        <v>321</v>
      </c>
      <c r="Z182" s="94">
        <f t="shared" si="20"/>
        <v>270</v>
      </c>
      <c r="AA182" s="94">
        <f t="shared" si="21"/>
        <v>365</v>
      </c>
      <c r="AB182" s="95">
        <f>IF(Z182=1,VLOOKUP($B182,'Tổng hợp'!$A:$S,2,0),
IF(Z182=7,VLOOKUP($B182,'Tổng hợp'!$A:$S,3,0),
IF(Z182=14,VLOOKUP($B182,'Tổng hợp'!$A:$T,4,0),
IF(Z182=30,VLOOKUP($B182,'Tổng hợp'!$A:$T,5,0),
IF(Z182=60,VLOOKUP($B182,'Tổng hợp'!$A:$T,6,0),
IF(Z182=90,VLOOKUP($B182,'Tổng hợp'!$A:$T,7,0),
IF(Z182=180,VLOOKUP($B182,'Tổng hợp'!$A:$T,8,0),
IF(Z182=270,VLOOKUP($B182,'Tổng hợp'!$A:$T,9,0),
IF(Z182=365,VLOOKUP($B182,'Tổng hợp'!$A:$S,10,0),
IF(Z182=730,VLOOKUP($B182,'Tổng hợp'!$A:$S,11,0),
IF(Z182=1095,VLOOKUP($B182,'Tổng hợp'!$A:$S,12,0),
IF(Z182=1460,VLOOKUP($B182,'Tổng hợp'!$A:$S,13,0),
IF(Z182=1825,VLOOKUP($B182,'Tổng hợp'!$A:$S,14,0),
IF(Z182=2555,VLOOKUP($B182,'Tổng hợp'!$A:$S,15,0),
IF(Z182=3650,VLOOKUP($B182,'Tổng hợp'!$A:$S,16,0),
IF(Z182=5475,VLOOKUP($B182,'Tổng hợp'!$A:$S,17,0),
IF(Z182=7300,VLOOKUP($B182,'Tổng hợp'!$A:$S,18,0),
IF(Z182=10950,VLOOKUP($B182,'Tổng hợp'!$A:$S,19,0),
""))))))))))))))))))</f>
        <v>0.01859177682</v>
      </c>
      <c r="AC182" s="95">
        <f>IF(AA182=1,VLOOKUP($B182,'Tổng hợp'!$A:$S,2,0),
IF(AA182=7,VLOOKUP($B182,'Tổng hợp'!$A:$S,3,0),
IF(AA182=14,VLOOKUP($B182,'Tổng hợp'!$A:$T,4,0),
IF(AA182=30,VLOOKUP($B182,'Tổng hợp'!$A:$T,5,0),
IF(AA182=60,VLOOKUP($B182,'Tổng hợp'!$A:$T,6,0),
IF(AA182=90,VLOOKUP($B182,'Tổng hợp'!$A:$T,7,0),
IF(AA182=180,VLOOKUP($B182,'Tổng hợp'!$A:$T,8,0),
IF(AA182=270,VLOOKUP($B182,'Tổng hợp'!$A:$T,9,0),
IF(AA182=365,VLOOKUP($B182,'Tổng hợp'!$A:$S,10,0),
IF(AA182=730,VLOOKUP($B182,'Tổng hợp'!$A:$S,11,0),
IF(AA182=1095,VLOOKUP($B182,'Tổng hợp'!$A:$S,12,0),
IF(AA182=1460,VLOOKUP($B182,'Tổng hợp'!$A:$S,13,0),
IF(AA182=1825,VLOOKUP($B182,'Tổng hợp'!$A:$S,14,0),
IF(AA182=2555,VLOOKUP($B182,'Tổng hợp'!$A:$S,15,0),
IF(AA182=3650,VLOOKUP($B182,'Tổng hợp'!$A:$S,16,0),
IF(AA182=5475,VLOOKUP($B182,'Tổng hợp'!$A:$S,17,0),
IF(AA182=7300,VLOOKUP($B182,'Tổng hợp'!$A:$S,18,0),
IF(AA182=10950,VLOOKUP($B182,'Tổng hợp'!$A:$S,19,0),
""))))))))))))))))))</f>
        <v>0.01873</v>
      </c>
      <c r="AD182" s="95">
        <f t="shared" si="22"/>
        <v>0.06997598084</v>
      </c>
      <c r="AE182" s="95">
        <f t="shared" si="23"/>
        <v>0.0001986611676</v>
      </c>
      <c r="AF182" s="95">
        <f t="shared" si="24"/>
        <v>0.07025458378</v>
      </c>
      <c r="AG182" s="96">
        <f t="shared" si="25"/>
        <v>47101801371</v>
      </c>
      <c r="AH182" s="97">
        <f t="shared" si="26"/>
        <v>50547498637</v>
      </c>
      <c r="AI182" s="96">
        <f t="shared" si="27"/>
        <v>-2123192088</v>
      </c>
      <c r="AJ182" s="9"/>
      <c r="AK182" s="12"/>
    </row>
    <row r="183" ht="15.75" customHeight="1">
      <c r="A183" s="90">
        <v>164.0</v>
      </c>
      <c r="B183" s="91">
        <f>HLOOKUP(B182,VBMA!$A:$A,VLOOKUP(B182,VBMA!A:AF,32,0) +1)</f>
        <v>45490</v>
      </c>
      <c r="C183" s="92">
        <f t="shared" si="1"/>
        <v>45812</v>
      </c>
      <c r="D183" s="92">
        <f t="shared" si="2"/>
        <v>45812</v>
      </c>
      <c r="E183" s="93">
        <f t="shared" si="3"/>
        <v>84</v>
      </c>
      <c r="F183" s="94">
        <f t="shared" si="4"/>
        <v>60</v>
      </c>
      <c r="G183" s="94">
        <f t="shared" si="5"/>
        <v>90</v>
      </c>
      <c r="H183" s="95">
        <f>IF(F183=1,VLOOKUP($B183,'Tổng hợp'!$A:$S,2,0),
IF(F183=7,VLOOKUP($B183,'Tổng hợp'!$A:$S,3,0),
IF(F183=14,VLOOKUP($B183,'Tổng hợp'!$A:$T,4,0),
IF(F183=30,VLOOKUP($B183,'Tổng hợp'!$A:$T,5,0),
IF(F183=60,VLOOKUP($B183,'Tổng hợp'!$A:$T,6,0),
IF(F183=90,VLOOKUP($B183,'Tổng hợp'!$A:$T,7,0),
IF(F183=180,VLOOKUP($B183,'Tổng hợp'!$A:$T,8,0),
IF(F183=270,VLOOKUP($B183,'Tổng hợp'!$A:$T,9,0),
IF(F183=365,VLOOKUP($B183,'Tổng hợp'!$A:$S,10,0),
IF(F183=730,VLOOKUP($B183,'Tổng hợp'!$A:$S,11,0),
IF(F183=1095,VLOOKUP($B183,'Tổng hợp'!$A:$S,12,0),
IF(F183=1460,VLOOKUP($B183,'Tổng hợp'!$A:$S,13,0),
IF(F183=1825,VLOOKUP($B183,'Tổng hợp'!$A:$S,14,0),
IF(F183=2555,VLOOKUP($B183,'Tổng hợp'!$A:$S,15,0),
IF(F183=3650,VLOOKUP($B183,'Tổng hợp'!$A:$S,16,0),
IF(F183=5475,VLOOKUP($B183,'Tổng hợp'!$A:$S,17,0),
IF(F183=7300,VLOOKUP($B183,'Tổng hợp'!$A:$S,18,0),
IF(F183=10950,VLOOKUP($B183,'Tổng hợp'!$A:$S,19,0),
""))))))))))))))))))</f>
        <v>0.01736606403</v>
      </c>
      <c r="I183" s="95">
        <f>IF(G183=1,VLOOKUP($B183,'Tổng hợp'!$A:$S,2,0),
IF(G183=7,VLOOKUP($B183,'Tổng hợp'!$A:$S,3,0),
IF(G183=14,VLOOKUP($B183,'Tổng hợp'!$A:$T,4,0),
IF(G183=30,VLOOKUP($B183,'Tổng hợp'!$A:$T,5,0),
IF(G183=60,VLOOKUP($B183,'Tổng hợp'!$A:$T,6,0),
IF(G183=90,VLOOKUP($B183,'Tổng hợp'!$A:$T,7,0),
IF(G183=180,VLOOKUP($B183,'Tổng hợp'!$A:$T,8,0),
IF(G183=270,VLOOKUP($B183,'Tổng hợp'!$A:$T,9,0),
IF(G183=365,VLOOKUP($B183,'Tổng hợp'!$A:$S,10,0),
IF(G183=730,VLOOKUP($B183,'Tổng hợp'!$A:$S,11,0),
IF(G183=1095,VLOOKUP($B183,'Tổng hợp'!$A:$S,12,0),
IF(G183=1460,VLOOKUP($B183,'Tổng hợp'!$A:$S,13,0),
IF(G183=1825,VLOOKUP($B183,'Tổng hợp'!$A:$S,14,0),
IF(G183=2555,VLOOKUP($B183,'Tổng hợp'!$A:$S,15,0),
IF(G183=3650,VLOOKUP($B183,'Tổng hợp'!$A:$S,16,0),
IF(G183=5475,VLOOKUP($B183,'Tổng hợp'!$A:$S,17,0),
IF(G183=7300,VLOOKUP($B183,'Tổng hợp'!$A:$S,18,0),
IF(G183=10950,VLOOKUP($B183,'Tổng hợp'!$A:$S,19,0),
""))))))))))))))))))</f>
        <v>0.01770657509</v>
      </c>
      <c r="J183" s="95">
        <f t="shared" si="6"/>
        <v>0.06894847288</v>
      </c>
      <c r="K183" s="95">
        <f t="shared" si="7"/>
        <v>-0.0007402202272</v>
      </c>
      <c r="L183" s="95">
        <f t="shared" si="8"/>
        <v>0.07018865401</v>
      </c>
      <c r="M183" s="96">
        <f t="shared" si="9"/>
        <v>3445784634</v>
      </c>
      <c r="N183" s="92" t="b">
        <f t="shared" si="10"/>
        <v>0</v>
      </c>
      <c r="O183" s="93">
        <f t="shared" si="11"/>
        <v>-45728</v>
      </c>
      <c r="P183" s="94">
        <f t="shared" si="12"/>
        <v>0</v>
      </c>
      <c r="Q183" s="94">
        <f t="shared" si="13"/>
        <v>1</v>
      </c>
      <c r="R183" s="95" t="str">
        <f t="shared" si="14"/>
        <v/>
      </c>
      <c r="S183" s="95">
        <f>IF(Q183=1,VLOOKUP($B183,'Tổng hợp'!$A:$S,2,0),
IF(Q183=7,VLOOKUP($B183,'Tổng hợp'!$A:$S,3,0),
IF(Q183=14,VLOOKUP($B183,'Tổng hợp'!$A:$T,4,0),
IF(Q183=30,VLOOKUP($B183,'Tổng hợp'!$A:$T,5,0),
IF(Q183=60,VLOOKUP($B183,'Tổng hợp'!$A:$T,6,0),
IF(Q183=90,VLOOKUP($B183,'Tổng hợp'!$A:$T,7,0),
IF(Q183=180,VLOOKUP($B183,'Tổng hợp'!$A:$T,8,0),
IF(Q183=270,VLOOKUP($B183,'Tổng hợp'!$A:$T,9,0),
IF(Q183=365,VLOOKUP($B183,'Tổng hợp'!$A:$S,10,0),
IF(Q183=730,VLOOKUP($B183,'Tổng hợp'!$A:$S,11,0),
IF(Q183=1095,VLOOKUP($B183,'Tổng hợp'!$A:$S,12,0),
IF(Q183=1460,VLOOKUP($B183,'Tổng hợp'!$A:$S,13,0),
IF(Q183=1825,VLOOKUP($B183,'Tổng hợp'!$A:$S,14,0),
IF(Q183=2555,VLOOKUP($B183,'Tổng hợp'!$A:$S,15,0),
IF(Q183=3650,VLOOKUP($B183,'Tổng hợp'!$A:$S,16,0),
IF(Q183=5475,VLOOKUP($B183,'Tổng hợp'!$A:$S,17,0),
IF(Q183=7300,VLOOKUP($B183,'Tổng hợp'!$A:$S,18,0),
IF(Q183=10950,VLOOKUP($B183,'Tổng hợp'!$A:$S,19,0),
""))))))))))))))))))</f>
        <v>0.01566350874</v>
      </c>
      <c r="T183" s="95">
        <f t="shared" si="15"/>
        <v>0.05131</v>
      </c>
      <c r="U183" s="95">
        <f t="shared" si="28"/>
        <v>0</v>
      </c>
      <c r="V183" s="95">
        <f t="shared" si="16"/>
        <v>0.07024062831</v>
      </c>
      <c r="W183" s="96">
        <f t="shared" si="17"/>
        <v>0</v>
      </c>
      <c r="X183" s="92">
        <f t="shared" si="18"/>
        <v>45812</v>
      </c>
      <c r="Y183" s="93">
        <f t="shared" si="19"/>
        <v>322</v>
      </c>
      <c r="Z183" s="94">
        <f t="shared" si="20"/>
        <v>270</v>
      </c>
      <c r="AA183" s="94">
        <f t="shared" si="21"/>
        <v>365</v>
      </c>
      <c r="AB183" s="95">
        <f>IF(Z183=1,VLOOKUP($B183,'Tổng hợp'!$A:$S,2,0),
IF(Z183=7,VLOOKUP($B183,'Tổng hợp'!$A:$S,3,0),
IF(Z183=14,VLOOKUP($B183,'Tổng hợp'!$A:$T,4,0),
IF(Z183=30,VLOOKUP($B183,'Tổng hợp'!$A:$T,5,0),
IF(Z183=60,VLOOKUP($B183,'Tổng hợp'!$A:$T,6,0),
IF(Z183=90,VLOOKUP($B183,'Tổng hợp'!$A:$T,7,0),
IF(Z183=180,VLOOKUP($B183,'Tổng hợp'!$A:$T,8,0),
IF(Z183=270,VLOOKUP($B183,'Tổng hợp'!$A:$T,9,0),
IF(Z183=365,VLOOKUP($B183,'Tổng hợp'!$A:$S,10,0),
IF(Z183=730,VLOOKUP($B183,'Tổng hợp'!$A:$S,11,0),
IF(Z183=1095,VLOOKUP($B183,'Tổng hợp'!$A:$S,12,0),
IF(Z183=1460,VLOOKUP($B183,'Tổng hợp'!$A:$S,13,0),
IF(Z183=1825,VLOOKUP($B183,'Tổng hợp'!$A:$S,14,0),
IF(Z183=2555,VLOOKUP($B183,'Tổng hợp'!$A:$S,15,0),
IF(Z183=3650,VLOOKUP($B183,'Tổng hợp'!$A:$S,16,0),
IF(Z183=5475,VLOOKUP($B183,'Tổng hợp'!$A:$S,17,0),
IF(Z183=7300,VLOOKUP($B183,'Tổng hợp'!$A:$S,18,0),
IF(Z183=10950,VLOOKUP($B183,'Tổng hợp'!$A:$S,19,0),
""))))))))))))))))))</f>
        <v>0.01855785274</v>
      </c>
      <c r="AC183" s="95">
        <f>IF(AA183=1,VLOOKUP($B183,'Tổng hợp'!$A:$S,2,0),
IF(AA183=7,VLOOKUP($B183,'Tổng hợp'!$A:$S,3,0),
IF(AA183=14,VLOOKUP($B183,'Tổng hợp'!$A:$T,4,0),
IF(AA183=30,VLOOKUP($B183,'Tổng hợp'!$A:$T,5,0),
IF(AA183=60,VLOOKUP($B183,'Tổng hợp'!$A:$T,6,0),
IF(AA183=90,VLOOKUP($B183,'Tổng hợp'!$A:$T,7,0),
IF(AA183=180,VLOOKUP($B183,'Tổng hợp'!$A:$T,8,0),
IF(AA183=270,VLOOKUP($B183,'Tổng hợp'!$A:$T,9,0),
IF(AA183=365,VLOOKUP($B183,'Tổng hợp'!$A:$S,10,0),
IF(AA183=730,VLOOKUP($B183,'Tổng hợp'!$A:$S,11,0),
IF(AA183=1095,VLOOKUP($B183,'Tổng hợp'!$A:$S,12,0),
IF(AA183=1460,VLOOKUP($B183,'Tổng hợp'!$A:$S,13,0),
IF(AA183=1825,VLOOKUP($B183,'Tổng hợp'!$A:$S,14,0),
IF(AA183=2555,VLOOKUP($B183,'Tổng hợp'!$A:$S,15,0),
IF(AA183=3650,VLOOKUP($B183,'Tổng hợp'!$A:$S,16,0),
IF(AA183=5475,VLOOKUP($B183,'Tổng hợp'!$A:$S,17,0),
IF(AA183=7300,VLOOKUP($B183,'Tổng hợp'!$A:$S,18,0),
IF(AA183=10950,VLOOKUP($B183,'Tổng hợp'!$A:$S,19,0),
""))))))))))))))))))</f>
        <v>0.01873</v>
      </c>
      <c r="AD183" s="95">
        <f t="shared" si="22"/>
        <v>0.06996208071</v>
      </c>
      <c r="AE183" s="95">
        <f t="shared" si="23"/>
        <v>-0.0002402454525</v>
      </c>
      <c r="AF183" s="95">
        <f t="shared" si="24"/>
        <v>0.07022375534</v>
      </c>
      <c r="AG183" s="96">
        <f t="shared" si="25"/>
        <v>47094237134</v>
      </c>
      <c r="AH183" s="97">
        <f t="shared" si="26"/>
        <v>50540021768</v>
      </c>
      <c r="AI183" s="96">
        <f t="shared" si="27"/>
        <v>-2130668957</v>
      </c>
      <c r="AJ183" s="9"/>
      <c r="AK183" s="12"/>
    </row>
    <row r="184" ht="15.75" customHeight="1">
      <c r="A184" s="90">
        <v>165.0</v>
      </c>
      <c r="B184" s="91">
        <f>HLOOKUP(B183,VBMA!$A:$A,VLOOKUP(B183,VBMA!A:AF,32,0) +1)</f>
        <v>45489</v>
      </c>
      <c r="C184" s="92">
        <f t="shared" si="1"/>
        <v>45812</v>
      </c>
      <c r="D184" s="92">
        <f t="shared" si="2"/>
        <v>45812</v>
      </c>
      <c r="E184" s="93">
        <f t="shared" si="3"/>
        <v>84</v>
      </c>
      <c r="F184" s="94">
        <f t="shared" si="4"/>
        <v>60</v>
      </c>
      <c r="G184" s="94">
        <f t="shared" si="5"/>
        <v>90</v>
      </c>
      <c r="H184" s="95">
        <f>IF(F184=1,VLOOKUP($B184,'Tổng hợp'!$A:$S,2,0),
IF(F184=7,VLOOKUP($B184,'Tổng hợp'!$A:$S,3,0),
IF(F184=14,VLOOKUP($B184,'Tổng hợp'!$A:$T,4,0),
IF(F184=30,VLOOKUP($B184,'Tổng hợp'!$A:$T,5,0),
IF(F184=60,VLOOKUP($B184,'Tổng hợp'!$A:$T,6,0),
IF(F184=90,VLOOKUP($B184,'Tổng hợp'!$A:$T,7,0),
IF(F184=180,VLOOKUP($B184,'Tổng hợp'!$A:$T,8,0),
IF(F184=270,VLOOKUP($B184,'Tổng hợp'!$A:$T,9,0),
IF(F184=365,VLOOKUP($B184,'Tổng hợp'!$A:$S,10,0),
IF(F184=730,VLOOKUP($B184,'Tổng hợp'!$A:$S,11,0),
IF(F184=1095,VLOOKUP($B184,'Tổng hợp'!$A:$S,12,0),
IF(F184=1460,VLOOKUP($B184,'Tổng hợp'!$A:$S,13,0),
IF(F184=1825,VLOOKUP($B184,'Tổng hợp'!$A:$S,14,0),
IF(F184=2555,VLOOKUP($B184,'Tổng hợp'!$A:$S,15,0),
IF(F184=3650,VLOOKUP($B184,'Tổng hợp'!$A:$S,16,0),
IF(F184=5475,VLOOKUP($B184,'Tổng hợp'!$A:$S,17,0),
IF(F184=7300,VLOOKUP($B184,'Tổng hợp'!$A:$S,18,0),
IF(F184=10950,VLOOKUP($B184,'Tổng hợp'!$A:$S,19,0),
""))))))))))))))))))</f>
        <v>0.01736143865</v>
      </c>
      <c r="I184" s="95">
        <f>IF(G184=1,VLOOKUP($B184,'Tổng hợp'!$A:$S,2,0),
IF(G184=7,VLOOKUP($B184,'Tổng hợp'!$A:$S,3,0),
IF(G184=14,VLOOKUP($B184,'Tổng hợp'!$A:$T,4,0),
IF(G184=30,VLOOKUP($B184,'Tổng hợp'!$A:$T,5,0),
IF(G184=60,VLOOKUP($B184,'Tổng hợp'!$A:$T,6,0),
IF(G184=90,VLOOKUP($B184,'Tổng hợp'!$A:$T,7,0),
IF(G184=180,VLOOKUP($B184,'Tổng hợp'!$A:$T,8,0),
IF(G184=270,VLOOKUP($B184,'Tổng hợp'!$A:$T,9,0),
IF(G184=365,VLOOKUP($B184,'Tổng hợp'!$A:$S,10,0),
IF(G184=730,VLOOKUP($B184,'Tổng hợp'!$A:$S,11,0),
IF(G184=1095,VLOOKUP($B184,'Tổng hợp'!$A:$S,12,0),
IF(G184=1460,VLOOKUP($B184,'Tổng hợp'!$A:$S,13,0),
IF(G184=1825,VLOOKUP($B184,'Tổng hợp'!$A:$S,14,0),
IF(G184=2555,VLOOKUP($B184,'Tổng hợp'!$A:$S,15,0),
IF(G184=3650,VLOOKUP($B184,'Tổng hợp'!$A:$S,16,0),
IF(G184=5475,VLOOKUP($B184,'Tổng hợp'!$A:$S,17,0),
IF(G184=7300,VLOOKUP($B184,'Tổng hợp'!$A:$S,18,0),
IF(G184=10950,VLOOKUP($B184,'Tổng hợp'!$A:$S,19,0),
""))))))))))))))))))</f>
        <v>0.01777155137</v>
      </c>
      <c r="J184" s="95">
        <f t="shared" si="6"/>
        <v>0.06899952883</v>
      </c>
      <c r="K184" s="95">
        <f t="shared" si="7"/>
        <v>-0.001341056816</v>
      </c>
      <c r="L184" s="95">
        <f t="shared" si="8"/>
        <v>0.07014649477</v>
      </c>
      <c r="M184" s="96">
        <f t="shared" si="9"/>
        <v>3445815874</v>
      </c>
      <c r="N184" s="92" t="b">
        <f t="shared" si="10"/>
        <v>0</v>
      </c>
      <c r="O184" s="93">
        <f t="shared" si="11"/>
        <v>-45728</v>
      </c>
      <c r="P184" s="94">
        <f t="shared" si="12"/>
        <v>0</v>
      </c>
      <c r="Q184" s="94">
        <f t="shared" si="13"/>
        <v>1</v>
      </c>
      <c r="R184" s="95" t="str">
        <f t="shared" si="14"/>
        <v/>
      </c>
      <c r="S184" s="95">
        <f>IF(Q184=1,VLOOKUP($B184,'Tổng hợp'!$A:$S,2,0),
IF(Q184=7,VLOOKUP($B184,'Tổng hợp'!$A:$S,3,0),
IF(Q184=14,VLOOKUP($B184,'Tổng hợp'!$A:$T,4,0),
IF(Q184=30,VLOOKUP($B184,'Tổng hợp'!$A:$T,5,0),
IF(Q184=60,VLOOKUP($B184,'Tổng hợp'!$A:$T,6,0),
IF(Q184=90,VLOOKUP($B184,'Tổng hợp'!$A:$T,7,0),
IF(Q184=180,VLOOKUP($B184,'Tổng hợp'!$A:$T,8,0),
IF(Q184=270,VLOOKUP($B184,'Tổng hợp'!$A:$T,9,0),
IF(Q184=365,VLOOKUP($B184,'Tổng hợp'!$A:$S,10,0),
IF(Q184=730,VLOOKUP($B184,'Tổng hợp'!$A:$S,11,0),
IF(Q184=1095,VLOOKUP($B184,'Tổng hợp'!$A:$S,12,0),
IF(Q184=1460,VLOOKUP($B184,'Tổng hợp'!$A:$S,13,0),
IF(Q184=1825,VLOOKUP($B184,'Tổng hợp'!$A:$S,14,0),
IF(Q184=2555,VLOOKUP($B184,'Tổng hợp'!$A:$S,15,0),
IF(Q184=3650,VLOOKUP($B184,'Tổng hợp'!$A:$S,16,0),
IF(Q184=5475,VLOOKUP($B184,'Tổng hợp'!$A:$S,17,0),
IF(Q184=7300,VLOOKUP($B184,'Tổng hợp'!$A:$S,18,0),
IF(Q184=10950,VLOOKUP($B184,'Tổng hợp'!$A:$S,19,0),
""))))))))))))))))))</f>
        <v>0.01537922715</v>
      </c>
      <c r="T184" s="95">
        <f t="shared" si="15"/>
        <v>0.05131</v>
      </c>
      <c r="U184" s="95">
        <f t="shared" si="28"/>
        <v>0</v>
      </c>
      <c r="V184" s="95">
        <f t="shared" si="16"/>
        <v>0.07024062831</v>
      </c>
      <c r="W184" s="96">
        <f t="shared" si="17"/>
        <v>0</v>
      </c>
      <c r="X184" s="92">
        <f t="shared" si="18"/>
        <v>45812</v>
      </c>
      <c r="Y184" s="93">
        <f t="shared" si="19"/>
        <v>323</v>
      </c>
      <c r="Z184" s="94">
        <f t="shared" si="20"/>
        <v>270</v>
      </c>
      <c r="AA184" s="94">
        <f t="shared" si="21"/>
        <v>365</v>
      </c>
      <c r="AB184" s="95">
        <f>IF(Z184=1,VLOOKUP($B184,'Tổng hợp'!$A:$S,2,0),
IF(Z184=7,VLOOKUP($B184,'Tổng hợp'!$A:$S,3,0),
IF(Z184=14,VLOOKUP($B184,'Tổng hợp'!$A:$T,4,0),
IF(Z184=30,VLOOKUP($B184,'Tổng hợp'!$A:$T,5,0),
IF(Z184=60,VLOOKUP($B184,'Tổng hợp'!$A:$T,6,0),
IF(Z184=90,VLOOKUP($B184,'Tổng hợp'!$A:$T,7,0),
IF(Z184=180,VLOOKUP($B184,'Tổng hợp'!$A:$T,8,0),
IF(Z184=270,VLOOKUP($B184,'Tổng hợp'!$A:$T,9,0),
IF(Z184=365,VLOOKUP($B184,'Tổng hợp'!$A:$S,10,0),
IF(Z184=730,VLOOKUP($B184,'Tổng hợp'!$A:$S,11,0),
IF(Z184=1095,VLOOKUP($B184,'Tổng hợp'!$A:$S,12,0),
IF(Z184=1460,VLOOKUP($B184,'Tổng hợp'!$A:$S,13,0),
IF(Z184=1825,VLOOKUP($B184,'Tổng hợp'!$A:$S,14,0),
IF(Z184=2555,VLOOKUP($B184,'Tổng hợp'!$A:$S,15,0),
IF(Z184=3650,VLOOKUP($B184,'Tổng hợp'!$A:$S,16,0),
IF(Z184=5475,VLOOKUP($B184,'Tổng hợp'!$A:$S,17,0),
IF(Z184=7300,VLOOKUP($B184,'Tổng hợp'!$A:$S,18,0),
IF(Z184=10950,VLOOKUP($B184,'Tổng hợp'!$A:$S,19,0),
""))))))))))))))))))</f>
        <v>0.01859177682</v>
      </c>
      <c r="AC184" s="95">
        <f>IF(AA184=1,VLOOKUP($B184,'Tổng hợp'!$A:$S,2,0),
IF(AA184=7,VLOOKUP($B184,'Tổng hợp'!$A:$S,3,0),
IF(AA184=14,VLOOKUP($B184,'Tổng hợp'!$A:$T,4,0),
IF(AA184=30,VLOOKUP($B184,'Tổng hợp'!$A:$T,5,0),
IF(AA184=60,VLOOKUP($B184,'Tổng hợp'!$A:$T,6,0),
IF(AA184=90,VLOOKUP($B184,'Tổng hợp'!$A:$T,7,0),
IF(AA184=180,VLOOKUP($B184,'Tổng hợp'!$A:$T,8,0),
IF(AA184=270,VLOOKUP($B184,'Tổng hợp'!$A:$T,9,0),
IF(AA184=365,VLOOKUP($B184,'Tổng hợp'!$A:$S,10,0),
IF(AA184=730,VLOOKUP($B184,'Tổng hợp'!$A:$S,11,0),
IF(AA184=1095,VLOOKUP($B184,'Tổng hợp'!$A:$S,12,0),
IF(AA184=1460,VLOOKUP($B184,'Tổng hợp'!$A:$S,13,0),
IF(AA184=1825,VLOOKUP($B184,'Tổng hợp'!$A:$S,14,0),
IF(AA184=2555,VLOOKUP($B184,'Tổng hợp'!$A:$S,15,0),
IF(AA184=3650,VLOOKUP($B184,'Tổng hợp'!$A:$S,16,0),
IF(AA184=5475,VLOOKUP($B184,'Tổng hợp'!$A:$S,17,0),
IF(AA184=7300,VLOOKUP($B184,'Tổng hợp'!$A:$S,18,0),
IF(AA184=10950,VLOOKUP($B184,'Tổng hợp'!$A:$S,19,0),
""))))))))))))))))))</f>
        <v>0.01873</v>
      </c>
      <c r="AD184" s="95">
        <f t="shared" si="22"/>
        <v>0.06997889081</v>
      </c>
      <c r="AE184" s="95">
        <f t="shared" si="23"/>
        <v>-0.0002315251449</v>
      </c>
      <c r="AF184" s="95">
        <f t="shared" si="24"/>
        <v>0.07022436772</v>
      </c>
      <c r="AG184" s="96">
        <f t="shared" si="25"/>
        <v>47085457450</v>
      </c>
      <c r="AH184" s="97">
        <f t="shared" si="26"/>
        <v>50531273324</v>
      </c>
      <c r="AI184" s="96">
        <f t="shared" si="27"/>
        <v>-2139417401</v>
      </c>
      <c r="AJ184" s="9"/>
      <c r="AK184" s="12"/>
    </row>
    <row r="185" ht="15.75" customHeight="1">
      <c r="A185" s="90">
        <v>166.0</v>
      </c>
      <c r="B185" s="91">
        <f>HLOOKUP(B184,VBMA!$A:$A,VLOOKUP(B184,VBMA!A:AF,32,0) +1)</f>
        <v>45488</v>
      </c>
      <c r="C185" s="92">
        <f t="shared" si="1"/>
        <v>45812</v>
      </c>
      <c r="D185" s="92">
        <f t="shared" si="2"/>
        <v>45812</v>
      </c>
      <c r="E185" s="93">
        <f t="shared" si="3"/>
        <v>84</v>
      </c>
      <c r="F185" s="94">
        <f t="shared" si="4"/>
        <v>60</v>
      </c>
      <c r="G185" s="94">
        <f t="shared" si="5"/>
        <v>90</v>
      </c>
      <c r="H185" s="95">
        <f>IF(F185=1,VLOOKUP($B185,'Tổng hợp'!$A:$S,2,0),
IF(F185=7,VLOOKUP($B185,'Tổng hợp'!$A:$S,3,0),
IF(F185=14,VLOOKUP($B185,'Tổng hợp'!$A:$T,4,0),
IF(F185=30,VLOOKUP($B185,'Tổng hợp'!$A:$T,5,0),
IF(F185=60,VLOOKUP($B185,'Tổng hợp'!$A:$T,6,0),
IF(F185=90,VLOOKUP($B185,'Tổng hợp'!$A:$T,7,0),
IF(F185=180,VLOOKUP($B185,'Tổng hợp'!$A:$T,8,0),
IF(F185=270,VLOOKUP($B185,'Tổng hợp'!$A:$T,9,0),
IF(F185=365,VLOOKUP($B185,'Tổng hợp'!$A:$S,10,0),
IF(F185=730,VLOOKUP($B185,'Tổng hợp'!$A:$S,11,0),
IF(F185=1095,VLOOKUP($B185,'Tổng hợp'!$A:$S,12,0),
IF(F185=1460,VLOOKUP($B185,'Tổng hợp'!$A:$S,13,0),
IF(F185=1825,VLOOKUP($B185,'Tổng hợp'!$A:$S,14,0),
IF(F185=2555,VLOOKUP($B185,'Tổng hợp'!$A:$S,15,0),
IF(F185=3650,VLOOKUP($B185,'Tổng hợp'!$A:$S,16,0),
IF(F185=5475,VLOOKUP($B185,'Tổng hợp'!$A:$S,17,0),
IF(F185=7300,VLOOKUP($B185,'Tổng hợp'!$A:$S,18,0),
IF(F185=10950,VLOOKUP($B185,'Tổng hợp'!$A:$S,19,0),
""))))))))))))))))))</f>
        <v>0.01756259081</v>
      </c>
      <c r="I185" s="95">
        <f>IF(G185=1,VLOOKUP($B185,'Tổng hợp'!$A:$S,2,0),
IF(G185=7,VLOOKUP($B185,'Tổng hợp'!$A:$S,3,0),
IF(G185=14,VLOOKUP($B185,'Tổng hợp'!$A:$T,4,0),
IF(G185=30,VLOOKUP($B185,'Tổng hợp'!$A:$T,5,0),
IF(G185=60,VLOOKUP($B185,'Tổng hợp'!$A:$T,6,0),
IF(G185=90,VLOOKUP($B185,'Tổng hợp'!$A:$T,7,0),
IF(G185=180,VLOOKUP($B185,'Tổng hợp'!$A:$T,8,0),
IF(G185=270,VLOOKUP($B185,'Tổng hợp'!$A:$T,9,0),
IF(G185=365,VLOOKUP($B185,'Tổng hợp'!$A:$S,10,0),
IF(G185=730,VLOOKUP($B185,'Tổng hợp'!$A:$S,11,0),
IF(G185=1095,VLOOKUP($B185,'Tổng hợp'!$A:$S,12,0),
IF(G185=1460,VLOOKUP($B185,'Tổng hợp'!$A:$S,13,0),
IF(G185=1825,VLOOKUP($B185,'Tổng hợp'!$A:$S,14,0),
IF(G185=2555,VLOOKUP($B185,'Tổng hợp'!$A:$S,15,0),
IF(G185=3650,VLOOKUP($B185,'Tổng hợp'!$A:$S,16,0),
IF(G185=5475,VLOOKUP($B185,'Tổng hợp'!$A:$S,17,0),
IF(G185=7300,VLOOKUP($B185,'Tổng hợp'!$A:$S,18,0),
IF(G185=10950,VLOOKUP($B185,'Tổng hợp'!$A:$S,19,0),
""))))))))))))))))))</f>
        <v>0.01783700629</v>
      </c>
      <c r="J185" s="95">
        <f t="shared" si="6"/>
        <v>0.06909212319</v>
      </c>
      <c r="K185" s="95">
        <f t="shared" si="7"/>
        <v>0.0002775169174</v>
      </c>
      <c r="L185" s="95">
        <f t="shared" si="8"/>
        <v>0.07026012398</v>
      </c>
      <c r="M185" s="96">
        <f t="shared" si="9"/>
        <v>3445731677</v>
      </c>
      <c r="N185" s="92" t="b">
        <f t="shared" si="10"/>
        <v>0</v>
      </c>
      <c r="O185" s="93">
        <f t="shared" si="11"/>
        <v>-45728</v>
      </c>
      <c r="P185" s="94">
        <f t="shared" si="12"/>
        <v>0</v>
      </c>
      <c r="Q185" s="94">
        <f t="shared" si="13"/>
        <v>1</v>
      </c>
      <c r="R185" s="95" t="str">
        <f t="shared" si="14"/>
        <v/>
      </c>
      <c r="S185" s="95">
        <f>IF(Q185=1,VLOOKUP($B185,'Tổng hợp'!$A:$S,2,0),
IF(Q185=7,VLOOKUP($B185,'Tổng hợp'!$A:$S,3,0),
IF(Q185=14,VLOOKUP($B185,'Tổng hợp'!$A:$T,4,0),
IF(Q185=30,VLOOKUP($B185,'Tổng hợp'!$A:$T,5,0),
IF(Q185=60,VLOOKUP($B185,'Tổng hợp'!$A:$T,6,0),
IF(Q185=90,VLOOKUP($B185,'Tổng hợp'!$A:$T,7,0),
IF(Q185=180,VLOOKUP($B185,'Tổng hợp'!$A:$T,8,0),
IF(Q185=270,VLOOKUP($B185,'Tổng hợp'!$A:$T,9,0),
IF(Q185=365,VLOOKUP($B185,'Tổng hợp'!$A:$S,10,0),
IF(Q185=730,VLOOKUP($B185,'Tổng hợp'!$A:$S,11,0),
IF(Q185=1095,VLOOKUP($B185,'Tổng hợp'!$A:$S,12,0),
IF(Q185=1460,VLOOKUP($B185,'Tổng hợp'!$A:$S,13,0),
IF(Q185=1825,VLOOKUP($B185,'Tổng hợp'!$A:$S,14,0),
IF(Q185=2555,VLOOKUP($B185,'Tổng hợp'!$A:$S,15,0),
IF(Q185=3650,VLOOKUP($B185,'Tổng hợp'!$A:$S,16,0),
IF(Q185=5475,VLOOKUP($B185,'Tổng hợp'!$A:$S,17,0),
IF(Q185=7300,VLOOKUP($B185,'Tổng hợp'!$A:$S,18,0),
IF(Q185=10950,VLOOKUP($B185,'Tổng hợp'!$A:$S,19,0),
""))))))))))))))))))</f>
        <v>0.01543587083</v>
      </c>
      <c r="T185" s="95">
        <f t="shared" si="15"/>
        <v>0.05131</v>
      </c>
      <c r="U185" s="95">
        <f t="shared" si="28"/>
        <v>0</v>
      </c>
      <c r="V185" s="95">
        <f t="shared" si="16"/>
        <v>0.07024062831</v>
      </c>
      <c r="W185" s="96">
        <f t="shared" si="17"/>
        <v>0</v>
      </c>
      <c r="X185" s="92">
        <f t="shared" si="18"/>
        <v>45812</v>
      </c>
      <c r="Y185" s="93">
        <f t="shared" si="19"/>
        <v>324</v>
      </c>
      <c r="Z185" s="94">
        <f t="shared" si="20"/>
        <v>270</v>
      </c>
      <c r="AA185" s="94">
        <f t="shared" si="21"/>
        <v>365</v>
      </c>
      <c r="AB185" s="95">
        <f>IF(Z185=1,VLOOKUP($B185,'Tổng hợp'!$A:$S,2,0),
IF(Z185=7,VLOOKUP($B185,'Tổng hợp'!$A:$S,3,0),
IF(Z185=14,VLOOKUP($B185,'Tổng hợp'!$A:$T,4,0),
IF(Z185=30,VLOOKUP($B185,'Tổng hợp'!$A:$T,5,0),
IF(Z185=60,VLOOKUP($B185,'Tổng hợp'!$A:$T,6,0),
IF(Z185=90,VLOOKUP($B185,'Tổng hợp'!$A:$T,7,0),
IF(Z185=180,VLOOKUP($B185,'Tổng hợp'!$A:$T,8,0),
IF(Z185=270,VLOOKUP($B185,'Tổng hợp'!$A:$T,9,0),
IF(Z185=365,VLOOKUP($B185,'Tổng hợp'!$A:$S,10,0),
IF(Z185=730,VLOOKUP($B185,'Tổng hợp'!$A:$S,11,0),
IF(Z185=1095,VLOOKUP($B185,'Tổng hợp'!$A:$S,12,0),
IF(Z185=1460,VLOOKUP($B185,'Tổng hợp'!$A:$S,13,0),
IF(Z185=1825,VLOOKUP($B185,'Tổng hợp'!$A:$S,14,0),
IF(Z185=2555,VLOOKUP($B185,'Tổng hợp'!$A:$S,15,0),
IF(Z185=3650,VLOOKUP($B185,'Tổng hợp'!$A:$S,16,0),
IF(Z185=5475,VLOOKUP($B185,'Tổng hợp'!$A:$S,17,0),
IF(Z185=7300,VLOOKUP($B185,'Tổng hợp'!$A:$S,18,0),
IF(Z185=10950,VLOOKUP($B185,'Tổng hợp'!$A:$S,19,0),
""))))))))))))))))))</f>
        <v>0.0186259508</v>
      </c>
      <c r="AC185" s="95">
        <f>IF(AA185=1,VLOOKUP($B185,'Tổng hợp'!$A:$S,2,0),
IF(AA185=7,VLOOKUP($B185,'Tổng hợp'!$A:$S,3,0),
IF(AA185=14,VLOOKUP($B185,'Tổng hợp'!$A:$T,4,0),
IF(AA185=30,VLOOKUP($B185,'Tổng hợp'!$A:$T,5,0),
IF(AA185=60,VLOOKUP($B185,'Tổng hợp'!$A:$T,6,0),
IF(AA185=90,VLOOKUP($B185,'Tổng hợp'!$A:$T,7,0),
IF(AA185=180,VLOOKUP($B185,'Tổng hợp'!$A:$T,8,0),
IF(AA185=270,VLOOKUP($B185,'Tổng hợp'!$A:$T,9,0),
IF(AA185=365,VLOOKUP($B185,'Tổng hợp'!$A:$S,10,0),
IF(AA185=730,VLOOKUP($B185,'Tổng hợp'!$A:$S,11,0),
IF(AA185=1095,VLOOKUP($B185,'Tổng hợp'!$A:$S,12,0),
IF(AA185=1460,VLOOKUP($B185,'Tổng hợp'!$A:$S,13,0),
IF(AA185=1825,VLOOKUP($B185,'Tổng hợp'!$A:$S,14,0),
IF(AA185=2555,VLOOKUP($B185,'Tổng hợp'!$A:$S,15,0),
IF(AA185=3650,VLOOKUP($B185,'Tổng hợp'!$A:$S,16,0),
IF(AA185=5475,VLOOKUP($B185,'Tổng hợp'!$A:$S,17,0),
IF(AA185=7300,VLOOKUP($B185,'Tổng hợp'!$A:$S,18,0),
IF(AA185=10950,VLOOKUP($B185,'Tổng hợp'!$A:$S,19,0),
""))))))))))))))))))</f>
        <v>0.01873</v>
      </c>
      <c r="AD185" s="95">
        <f t="shared" si="22"/>
        <v>0.06999509455</v>
      </c>
      <c r="AE185" s="95">
        <f t="shared" si="23"/>
        <v>0.0001498059227</v>
      </c>
      <c r="AF185" s="95">
        <f t="shared" si="24"/>
        <v>0.07025115156</v>
      </c>
      <c r="AG185" s="96">
        <f t="shared" si="25"/>
        <v>47075657373</v>
      </c>
      <c r="AH185" s="97">
        <f t="shared" si="26"/>
        <v>50521389050</v>
      </c>
      <c r="AI185" s="96">
        <f t="shared" si="27"/>
        <v>-2149301675</v>
      </c>
      <c r="AJ185" s="9"/>
      <c r="AK185" s="12"/>
    </row>
    <row r="186" ht="15.75" customHeight="1">
      <c r="A186" s="90">
        <v>167.0</v>
      </c>
      <c r="B186" s="91">
        <f>HLOOKUP(B185,VBMA!$A:$A,VLOOKUP(B185,VBMA!A:AF,32,0) +1)</f>
        <v>45485</v>
      </c>
      <c r="C186" s="92">
        <f t="shared" si="1"/>
        <v>45812</v>
      </c>
      <c r="D186" s="92">
        <f t="shared" si="2"/>
        <v>45812</v>
      </c>
      <c r="E186" s="93">
        <f t="shared" si="3"/>
        <v>84</v>
      </c>
      <c r="F186" s="94">
        <f t="shared" si="4"/>
        <v>60</v>
      </c>
      <c r="G186" s="94">
        <f t="shared" si="5"/>
        <v>90</v>
      </c>
      <c r="H186" s="95">
        <f>IF(F186=1,VLOOKUP($B186,'Tổng hợp'!$A:$S,2,0),
IF(F186=7,VLOOKUP($B186,'Tổng hợp'!$A:$S,3,0),
IF(F186=14,VLOOKUP($B186,'Tổng hợp'!$A:$T,4,0),
IF(F186=30,VLOOKUP($B186,'Tổng hợp'!$A:$T,5,0),
IF(F186=60,VLOOKUP($B186,'Tổng hợp'!$A:$T,6,0),
IF(F186=90,VLOOKUP($B186,'Tổng hợp'!$A:$T,7,0),
IF(F186=180,VLOOKUP($B186,'Tổng hợp'!$A:$T,8,0),
IF(F186=270,VLOOKUP($B186,'Tổng hợp'!$A:$T,9,0),
IF(F186=365,VLOOKUP($B186,'Tổng hợp'!$A:$S,10,0),
IF(F186=730,VLOOKUP($B186,'Tổng hợp'!$A:$S,11,0),
IF(F186=1095,VLOOKUP($B186,'Tổng hợp'!$A:$S,12,0),
IF(F186=1460,VLOOKUP($B186,'Tổng hợp'!$A:$S,13,0),
IF(F186=1825,VLOOKUP($B186,'Tổng hợp'!$A:$S,14,0),
IF(F186=2555,VLOOKUP($B186,'Tổng hợp'!$A:$S,15,0),
IF(F186=3650,VLOOKUP($B186,'Tổng hợp'!$A:$S,16,0),
IF(F186=5475,VLOOKUP($B186,'Tổng hợp'!$A:$S,17,0),
IF(F186=7300,VLOOKUP($B186,'Tổng hợp'!$A:$S,18,0),
IF(F186=10950,VLOOKUP($B186,'Tổng hợp'!$A:$S,19,0),
""))))))))))))))))))</f>
        <v>0.01746165252</v>
      </c>
      <c r="I186" s="95">
        <f>IF(G186=1,VLOOKUP($B186,'Tổng hợp'!$A:$S,2,0),
IF(G186=7,VLOOKUP($B186,'Tổng hợp'!$A:$S,3,0),
IF(G186=14,VLOOKUP($B186,'Tổng hợp'!$A:$T,4,0),
IF(G186=30,VLOOKUP($B186,'Tổng hợp'!$A:$T,5,0),
IF(G186=60,VLOOKUP($B186,'Tổng hợp'!$A:$T,6,0),
IF(G186=90,VLOOKUP($B186,'Tổng hợp'!$A:$T,7,0),
IF(G186=180,VLOOKUP($B186,'Tổng hợp'!$A:$T,8,0),
IF(G186=270,VLOOKUP($B186,'Tổng hợp'!$A:$T,9,0),
IF(G186=365,VLOOKUP($B186,'Tổng hợp'!$A:$S,10,0),
IF(G186=730,VLOOKUP($B186,'Tổng hợp'!$A:$S,11,0),
IF(G186=1095,VLOOKUP($B186,'Tổng hợp'!$A:$S,12,0),
IF(G186=1460,VLOOKUP($B186,'Tổng hợp'!$A:$S,13,0),
IF(G186=1825,VLOOKUP($B186,'Tổng hợp'!$A:$S,14,0),
IF(G186=2555,VLOOKUP($B186,'Tổng hợp'!$A:$S,15,0),
IF(G186=3650,VLOOKUP($B186,'Tổng hợp'!$A:$S,16,0),
IF(G186=5475,VLOOKUP($B186,'Tổng hợp'!$A:$S,17,0),
IF(G186=7300,VLOOKUP($B186,'Tổng hợp'!$A:$S,18,0),
IF(G186=10950,VLOOKUP($B186,'Tổng hợp'!$A:$S,19,0),
""))))))))))))))))))</f>
        <v>0.01783827639</v>
      </c>
      <c r="J186" s="95">
        <f t="shared" si="6"/>
        <v>0.06907295162</v>
      </c>
      <c r="K186" s="95">
        <f t="shared" si="7"/>
        <v>-0.000476083863</v>
      </c>
      <c r="L186" s="95">
        <f t="shared" si="8"/>
        <v>0.07020719584</v>
      </c>
      <c r="M186" s="96">
        <f t="shared" si="9"/>
        <v>3445770894</v>
      </c>
      <c r="N186" s="92" t="b">
        <f t="shared" si="10"/>
        <v>0</v>
      </c>
      <c r="O186" s="93">
        <f t="shared" si="11"/>
        <v>-45728</v>
      </c>
      <c r="P186" s="94">
        <f t="shared" si="12"/>
        <v>0</v>
      </c>
      <c r="Q186" s="94">
        <f t="shared" si="13"/>
        <v>1</v>
      </c>
      <c r="R186" s="95" t="str">
        <f t="shared" si="14"/>
        <v/>
      </c>
      <c r="S186" s="95">
        <f>IF(Q186=1,VLOOKUP($B186,'Tổng hợp'!$A:$S,2,0),
IF(Q186=7,VLOOKUP($B186,'Tổng hợp'!$A:$S,3,0),
IF(Q186=14,VLOOKUP($B186,'Tổng hợp'!$A:$T,4,0),
IF(Q186=30,VLOOKUP($B186,'Tổng hợp'!$A:$T,5,0),
IF(Q186=60,VLOOKUP($B186,'Tổng hợp'!$A:$T,6,0),
IF(Q186=90,VLOOKUP($B186,'Tổng hợp'!$A:$T,7,0),
IF(Q186=180,VLOOKUP($B186,'Tổng hợp'!$A:$T,8,0),
IF(Q186=270,VLOOKUP($B186,'Tổng hợp'!$A:$T,9,0),
IF(Q186=365,VLOOKUP($B186,'Tổng hợp'!$A:$S,10,0),
IF(Q186=730,VLOOKUP($B186,'Tổng hợp'!$A:$S,11,0),
IF(Q186=1095,VLOOKUP($B186,'Tổng hợp'!$A:$S,12,0),
IF(Q186=1460,VLOOKUP($B186,'Tổng hợp'!$A:$S,13,0),
IF(Q186=1825,VLOOKUP($B186,'Tổng hợp'!$A:$S,14,0),
IF(Q186=2555,VLOOKUP($B186,'Tổng hợp'!$A:$S,15,0),
IF(Q186=3650,VLOOKUP($B186,'Tổng hợp'!$A:$S,16,0),
IF(Q186=5475,VLOOKUP($B186,'Tổng hợp'!$A:$S,17,0),
IF(Q186=7300,VLOOKUP($B186,'Tổng hợp'!$A:$S,18,0),
IF(Q186=10950,VLOOKUP($B186,'Tổng hợp'!$A:$S,19,0),
""))))))))))))))))))</f>
        <v>0.01540734046</v>
      </c>
      <c r="T186" s="95">
        <f t="shared" si="15"/>
        <v>0.05131</v>
      </c>
      <c r="U186" s="95">
        <f t="shared" si="28"/>
        <v>0</v>
      </c>
      <c r="V186" s="95">
        <f t="shared" si="16"/>
        <v>0.07024062831</v>
      </c>
      <c r="W186" s="96">
        <f t="shared" si="17"/>
        <v>0</v>
      </c>
      <c r="X186" s="92">
        <f t="shared" si="18"/>
        <v>45812</v>
      </c>
      <c r="Y186" s="93">
        <f t="shared" si="19"/>
        <v>327</v>
      </c>
      <c r="Z186" s="94">
        <f t="shared" si="20"/>
        <v>270</v>
      </c>
      <c r="AA186" s="94">
        <f t="shared" si="21"/>
        <v>365</v>
      </c>
      <c r="AB186" s="95">
        <f>IF(Z186=1,VLOOKUP($B186,'Tổng hợp'!$A:$S,2,0),
IF(Z186=7,VLOOKUP($B186,'Tổng hợp'!$A:$S,3,0),
IF(Z186=14,VLOOKUP($B186,'Tổng hợp'!$A:$T,4,0),
IF(Z186=30,VLOOKUP($B186,'Tổng hợp'!$A:$T,5,0),
IF(Z186=60,VLOOKUP($B186,'Tổng hợp'!$A:$T,6,0),
IF(Z186=90,VLOOKUP($B186,'Tổng hợp'!$A:$T,7,0),
IF(Z186=180,VLOOKUP($B186,'Tổng hợp'!$A:$T,8,0),
IF(Z186=270,VLOOKUP($B186,'Tổng hợp'!$A:$T,9,0),
IF(Z186=365,VLOOKUP($B186,'Tổng hợp'!$A:$S,10,0),
IF(Z186=730,VLOOKUP($B186,'Tổng hợp'!$A:$S,11,0),
IF(Z186=1095,VLOOKUP($B186,'Tổng hợp'!$A:$S,12,0),
IF(Z186=1460,VLOOKUP($B186,'Tổng hợp'!$A:$S,13,0),
IF(Z186=1825,VLOOKUP($B186,'Tổng hợp'!$A:$S,14,0),
IF(Z186=2555,VLOOKUP($B186,'Tổng hợp'!$A:$S,15,0),
IF(Z186=3650,VLOOKUP($B186,'Tổng hợp'!$A:$S,16,0),
IF(Z186=5475,VLOOKUP($B186,'Tổng hợp'!$A:$S,17,0),
IF(Z186=7300,VLOOKUP($B186,'Tổng hợp'!$A:$S,18,0),
IF(Z186=10950,VLOOKUP($B186,'Tổng hợp'!$A:$S,19,0),
""))))))))))))))))))</f>
        <v>0.01859152415</v>
      </c>
      <c r="AC186" s="95">
        <f>IF(AA186=1,VLOOKUP($B186,'Tổng hợp'!$A:$S,2,0),
IF(AA186=7,VLOOKUP($B186,'Tổng hợp'!$A:$S,3,0),
IF(AA186=14,VLOOKUP($B186,'Tổng hợp'!$A:$T,4,0),
IF(AA186=30,VLOOKUP($B186,'Tổng hợp'!$A:$T,5,0),
IF(AA186=60,VLOOKUP($B186,'Tổng hợp'!$A:$T,6,0),
IF(AA186=90,VLOOKUP($B186,'Tổng hợp'!$A:$T,7,0),
IF(AA186=180,VLOOKUP($B186,'Tổng hợp'!$A:$T,8,0),
IF(AA186=270,VLOOKUP($B186,'Tổng hợp'!$A:$T,9,0),
IF(AA186=365,VLOOKUP($B186,'Tổng hợp'!$A:$S,10,0),
IF(AA186=730,VLOOKUP($B186,'Tổng hợp'!$A:$S,11,0),
IF(AA186=1095,VLOOKUP($B186,'Tổng hợp'!$A:$S,12,0),
IF(AA186=1460,VLOOKUP($B186,'Tổng hợp'!$A:$S,13,0),
IF(AA186=1825,VLOOKUP($B186,'Tổng hợp'!$A:$S,14,0),
IF(AA186=2555,VLOOKUP($B186,'Tổng hợp'!$A:$S,15,0),
IF(AA186=3650,VLOOKUP($B186,'Tổng hợp'!$A:$S,16,0),
IF(AA186=5475,VLOOKUP($B186,'Tổng hợp'!$A:$S,17,0),
IF(AA186=7300,VLOOKUP($B186,'Tổng hợp'!$A:$S,18,0),
IF(AA186=10950,VLOOKUP($B186,'Tổng hợp'!$A:$S,19,0),
""))))))))))))))))))</f>
        <v>0.01873</v>
      </c>
      <c r="AD186" s="95">
        <f t="shared" si="22"/>
        <v>0.06998460966</v>
      </c>
      <c r="AE186" s="95">
        <f t="shared" si="23"/>
        <v>-0.0002123943372</v>
      </c>
      <c r="AF186" s="95">
        <f t="shared" si="24"/>
        <v>0.07022571118</v>
      </c>
      <c r="AG186" s="96">
        <f t="shared" si="25"/>
        <v>47050397165</v>
      </c>
      <c r="AH186" s="97">
        <f t="shared" si="26"/>
        <v>50496168060</v>
      </c>
      <c r="AI186" s="96">
        <f t="shared" si="27"/>
        <v>-2174522665</v>
      </c>
      <c r="AJ186" s="9"/>
      <c r="AK186" s="12"/>
    </row>
    <row r="187" ht="15.75" customHeight="1">
      <c r="A187" s="90">
        <v>168.0</v>
      </c>
      <c r="B187" s="91">
        <f>HLOOKUP(B186,VBMA!$A:$A,VLOOKUP(B186,VBMA!A:AF,32,0) +1)</f>
        <v>45484</v>
      </c>
      <c r="C187" s="92">
        <f t="shared" si="1"/>
        <v>45812</v>
      </c>
      <c r="D187" s="92">
        <f t="shared" si="2"/>
        <v>45812</v>
      </c>
      <c r="E187" s="93">
        <f t="shared" si="3"/>
        <v>84</v>
      </c>
      <c r="F187" s="94">
        <f t="shared" si="4"/>
        <v>60</v>
      </c>
      <c r="G187" s="94">
        <f t="shared" si="5"/>
        <v>90</v>
      </c>
      <c r="H187" s="95">
        <f>IF(F187=1,VLOOKUP($B187,'Tổng hợp'!$A:$S,2,0),
IF(F187=7,VLOOKUP($B187,'Tổng hợp'!$A:$S,3,0),
IF(F187=14,VLOOKUP($B187,'Tổng hợp'!$A:$T,4,0),
IF(F187=30,VLOOKUP($B187,'Tổng hợp'!$A:$T,5,0),
IF(F187=60,VLOOKUP($B187,'Tổng hợp'!$A:$T,6,0),
IF(F187=90,VLOOKUP($B187,'Tổng hợp'!$A:$T,7,0),
IF(F187=180,VLOOKUP($B187,'Tổng hợp'!$A:$T,8,0),
IF(F187=270,VLOOKUP($B187,'Tổng hợp'!$A:$T,9,0),
IF(F187=365,VLOOKUP($B187,'Tổng hợp'!$A:$S,10,0),
IF(F187=730,VLOOKUP($B187,'Tổng hợp'!$A:$S,11,0),
IF(F187=1095,VLOOKUP($B187,'Tổng hợp'!$A:$S,12,0),
IF(F187=1460,VLOOKUP($B187,'Tổng hợp'!$A:$S,13,0),
IF(F187=1825,VLOOKUP($B187,'Tổng hợp'!$A:$S,14,0),
IF(F187=2555,VLOOKUP($B187,'Tổng hợp'!$A:$S,15,0),
IF(F187=3650,VLOOKUP($B187,'Tổng hợp'!$A:$S,16,0),
IF(F187=5475,VLOOKUP($B187,'Tổng hợp'!$A:$S,17,0),
IF(F187=7300,VLOOKUP($B187,'Tổng hợp'!$A:$S,18,0),
IF(F187=10950,VLOOKUP($B187,'Tổng hợp'!$A:$S,19,0),
""))))))))))))))))))</f>
        <v>0.01749398694</v>
      </c>
      <c r="I187" s="95">
        <f>IF(G187=1,VLOOKUP($B187,'Tổng hợp'!$A:$S,2,0),
IF(G187=7,VLOOKUP($B187,'Tổng hợp'!$A:$S,3,0),
IF(G187=14,VLOOKUP($B187,'Tổng hợp'!$A:$T,4,0),
IF(G187=30,VLOOKUP($B187,'Tổng hợp'!$A:$T,5,0),
IF(G187=60,VLOOKUP($B187,'Tổng hợp'!$A:$T,6,0),
IF(G187=90,VLOOKUP($B187,'Tổng hợp'!$A:$T,7,0),
IF(G187=180,VLOOKUP($B187,'Tổng hợp'!$A:$T,8,0),
IF(G187=270,VLOOKUP($B187,'Tổng hợp'!$A:$T,9,0),
IF(G187=365,VLOOKUP($B187,'Tổng hợp'!$A:$S,10,0),
IF(G187=730,VLOOKUP($B187,'Tổng hợp'!$A:$S,11,0),
IF(G187=1095,VLOOKUP($B187,'Tổng hợp'!$A:$S,12,0),
IF(G187=1460,VLOOKUP($B187,'Tổng hợp'!$A:$S,13,0),
IF(G187=1825,VLOOKUP($B187,'Tổng hợp'!$A:$S,14,0),
IF(G187=2555,VLOOKUP($B187,'Tổng hợp'!$A:$S,15,0),
IF(G187=3650,VLOOKUP($B187,'Tổng hợp'!$A:$S,16,0),
IF(G187=5475,VLOOKUP($B187,'Tổng hợp'!$A:$S,17,0),
IF(G187=7300,VLOOKUP($B187,'Tổng hợp'!$A:$S,18,0),
IF(G187=10950,VLOOKUP($B187,'Tổng hợp'!$A:$S,19,0),
""))))))))))))))))))</f>
        <v>0.01787130822</v>
      </c>
      <c r="J187" s="95">
        <f t="shared" si="6"/>
        <v>0.06910584397</v>
      </c>
      <c r="K187" s="95">
        <f t="shared" si="7"/>
        <v>0.002158349975</v>
      </c>
      <c r="L187" s="95">
        <f t="shared" si="8"/>
        <v>0.07039239589</v>
      </c>
      <c r="M187" s="96">
        <f t="shared" si="9"/>
        <v>3445633680</v>
      </c>
      <c r="N187" s="92" t="b">
        <f t="shared" si="10"/>
        <v>0</v>
      </c>
      <c r="O187" s="93">
        <f t="shared" si="11"/>
        <v>-45728</v>
      </c>
      <c r="P187" s="94">
        <f t="shared" si="12"/>
        <v>0</v>
      </c>
      <c r="Q187" s="94">
        <f t="shared" si="13"/>
        <v>1</v>
      </c>
      <c r="R187" s="95" t="str">
        <f t="shared" si="14"/>
        <v/>
      </c>
      <c r="S187" s="95">
        <f>IF(Q187=1,VLOOKUP($B187,'Tổng hợp'!$A:$S,2,0),
IF(Q187=7,VLOOKUP($B187,'Tổng hợp'!$A:$S,3,0),
IF(Q187=14,VLOOKUP($B187,'Tổng hợp'!$A:$T,4,0),
IF(Q187=30,VLOOKUP($B187,'Tổng hợp'!$A:$T,5,0),
IF(Q187=60,VLOOKUP($B187,'Tổng hợp'!$A:$T,6,0),
IF(Q187=90,VLOOKUP($B187,'Tổng hợp'!$A:$T,7,0),
IF(Q187=180,VLOOKUP($B187,'Tổng hợp'!$A:$T,8,0),
IF(Q187=270,VLOOKUP($B187,'Tổng hợp'!$A:$T,9,0),
IF(Q187=365,VLOOKUP($B187,'Tổng hợp'!$A:$S,10,0),
IF(Q187=730,VLOOKUP($B187,'Tổng hợp'!$A:$S,11,0),
IF(Q187=1095,VLOOKUP($B187,'Tổng hợp'!$A:$S,12,0),
IF(Q187=1460,VLOOKUP($B187,'Tổng hợp'!$A:$S,13,0),
IF(Q187=1825,VLOOKUP($B187,'Tổng hợp'!$A:$S,14,0),
IF(Q187=2555,VLOOKUP($B187,'Tổng hợp'!$A:$S,15,0),
IF(Q187=3650,VLOOKUP($B187,'Tổng hợp'!$A:$S,16,0),
IF(Q187=5475,VLOOKUP($B187,'Tổng hợp'!$A:$S,17,0),
IF(Q187=7300,VLOOKUP($B187,'Tổng hợp'!$A:$S,18,0),
IF(Q187=10950,VLOOKUP($B187,'Tổng hợp'!$A:$S,19,0),
""))))))))))))))))))</f>
        <v>0.01591609792</v>
      </c>
      <c r="T187" s="95">
        <f t="shared" si="15"/>
        <v>0.05131</v>
      </c>
      <c r="U187" s="95">
        <f t="shared" si="28"/>
        <v>0</v>
      </c>
      <c r="V187" s="95">
        <f t="shared" si="16"/>
        <v>0.07024062831</v>
      </c>
      <c r="W187" s="96">
        <f t="shared" si="17"/>
        <v>0</v>
      </c>
      <c r="X187" s="92">
        <f t="shared" si="18"/>
        <v>45812</v>
      </c>
      <c r="Y187" s="93">
        <f t="shared" si="19"/>
        <v>328</v>
      </c>
      <c r="Z187" s="94">
        <f t="shared" si="20"/>
        <v>270</v>
      </c>
      <c r="AA187" s="94">
        <f t="shared" si="21"/>
        <v>365</v>
      </c>
      <c r="AB187" s="95">
        <f>IF(Z187=1,VLOOKUP($B187,'Tổng hợp'!$A:$S,2,0),
IF(Z187=7,VLOOKUP($B187,'Tổng hợp'!$A:$S,3,0),
IF(Z187=14,VLOOKUP($B187,'Tổng hợp'!$A:$T,4,0),
IF(Z187=30,VLOOKUP($B187,'Tổng hợp'!$A:$T,5,0),
IF(Z187=60,VLOOKUP($B187,'Tổng hợp'!$A:$T,6,0),
IF(Z187=90,VLOOKUP($B187,'Tổng hợp'!$A:$T,7,0),
IF(Z187=180,VLOOKUP($B187,'Tổng hợp'!$A:$T,8,0),
IF(Z187=270,VLOOKUP($B187,'Tổng hợp'!$A:$T,9,0),
IF(Z187=365,VLOOKUP($B187,'Tổng hợp'!$A:$S,10,0),
IF(Z187=730,VLOOKUP($B187,'Tổng hợp'!$A:$S,11,0),
IF(Z187=1095,VLOOKUP($B187,'Tổng hợp'!$A:$S,12,0),
IF(Z187=1460,VLOOKUP($B187,'Tổng hợp'!$A:$S,13,0),
IF(Z187=1825,VLOOKUP($B187,'Tổng hợp'!$A:$S,14,0),
IF(Z187=2555,VLOOKUP($B187,'Tổng hợp'!$A:$S,15,0),
IF(Z187=3650,VLOOKUP($B187,'Tổng hợp'!$A:$S,16,0),
IF(Z187=5475,VLOOKUP($B187,'Tổng hợp'!$A:$S,17,0),
IF(Z187=7300,VLOOKUP($B187,'Tổng hợp'!$A:$S,18,0),
IF(Z187=10950,VLOOKUP($B187,'Tổng hợp'!$A:$S,19,0),
""))))))))))))))))))</f>
        <v>0.0186259508</v>
      </c>
      <c r="AC187" s="95">
        <f>IF(AA187=1,VLOOKUP($B187,'Tổng hợp'!$A:$S,2,0),
IF(AA187=7,VLOOKUP($B187,'Tổng hợp'!$A:$S,3,0),
IF(AA187=14,VLOOKUP($B187,'Tổng hợp'!$A:$T,4,0),
IF(AA187=30,VLOOKUP($B187,'Tổng hợp'!$A:$T,5,0),
IF(AA187=60,VLOOKUP($B187,'Tổng hợp'!$A:$T,6,0),
IF(AA187=90,VLOOKUP($B187,'Tổng hợp'!$A:$T,7,0),
IF(AA187=180,VLOOKUP($B187,'Tổng hợp'!$A:$T,8,0),
IF(AA187=270,VLOOKUP($B187,'Tổng hợp'!$A:$T,9,0),
IF(AA187=365,VLOOKUP($B187,'Tổng hợp'!$A:$S,10,0),
IF(AA187=730,VLOOKUP($B187,'Tổng hợp'!$A:$S,11,0),
IF(AA187=1095,VLOOKUP($B187,'Tổng hợp'!$A:$S,12,0),
IF(AA187=1460,VLOOKUP($B187,'Tổng hợp'!$A:$S,13,0),
IF(AA187=1825,VLOOKUP($B187,'Tổng hợp'!$A:$S,14,0),
IF(AA187=2555,VLOOKUP($B187,'Tổng hợp'!$A:$S,15,0),
IF(AA187=3650,VLOOKUP($B187,'Tổng hợp'!$A:$S,16,0),
IF(AA187=5475,VLOOKUP($B187,'Tổng hợp'!$A:$S,17,0),
IF(AA187=7300,VLOOKUP($B187,'Tổng hợp'!$A:$S,18,0),
IF(AA187=10950,VLOOKUP($B187,'Tổng hợp'!$A:$S,19,0),
""))))))))))))))))))</f>
        <v>0.01873</v>
      </c>
      <c r="AD187" s="95">
        <f t="shared" si="22"/>
        <v>0.06999947557</v>
      </c>
      <c r="AE187" s="95">
        <f t="shared" si="23"/>
        <v>0.0006379320094</v>
      </c>
      <c r="AF187" s="95">
        <f t="shared" si="24"/>
        <v>0.07028545135</v>
      </c>
      <c r="AG187" s="96">
        <f t="shared" si="25"/>
        <v>47039289675</v>
      </c>
      <c r="AH187" s="97">
        <f t="shared" si="26"/>
        <v>50484923355</v>
      </c>
      <c r="AI187" s="96">
        <f t="shared" si="27"/>
        <v>-2185767370</v>
      </c>
      <c r="AJ187" s="9"/>
      <c r="AK187" s="12"/>
    </row>
    <row r="188" ht="15.75" customHeight="1">
      <c r="A188" s="90">
        <v>169.0</v>
      </c>
      <c r="B188" s="91">
        <f>HLOOKUP(B187,VBMA!$A:$A,VLOOKUP(B187,VBMA!A:AF,32,0) +1)</f>
        <v>45483</v>
      </c>
      <c r="C188" s="92">
        <f t="shared" si="1"/>
        <v>45812</v>
      </c>
      <c r="D188" s="92">
        <f t="shared" si="2"/>
        <v>45812</v>
      </c>
      <c r="E188" s="93">
        <f t="shared" si="3"/>
        <v>84</v>
      </c>
      <c r="F188" s="94">
        <f t="shared" si="4"/>
        <v>60</v>
      </c>
      <c r="G188" s="94">
        <f t="shared" si="5"/>
        <v>90</v>
      </c>
      <c r="H188" s="95">
        <f>IF(F188=1,VLOOKUP($B188,'Tổng hợp'!$A:$S,2,0),
IF(F188=7,VLOOKUP($B188,'Tổng hợp'!$A:$S,3,0),
IF(F188=14,VLOOKUP($B188,'Tổng hợp'!$A:$T,4,0),
IF(F188=30,VLOOKUP($B188,'Tổng hợp'!$A:$T,5,0),
IF(F188=60,VLOOKUP($B188,'Tổng hợp'!$A:$T,6,0),
IF(F188=90,VLOOKUP($B188,'Tổng hợp'!$A:$T,7,0),
IF(F188=180,VLOOKUP($B188,'Tổng hợp'!$A:$T,8,0),
IF(F188=270,VLOOKUP($B188,'Tổng hợp'!$A:$T,9,0),
IF(F188=365,VLOOKUP($B188,'Tổng hợp'!$A:$S,10,0),
IF(F188=730,VLOOKUP($B188,'Tổng hợp'!$A:$S,11,0),
IF(F188=1095,VLOOKUP($B188,'Tổng hợp'!$A:$S,12,0),
IF(F188=1460,VLOOKUP($B188,'Tổng hợp'!$A:$S,13,0),
IF(F188=1825,VLOOKUP($B188,'Tổng hợp'!$A:$S,14,0),
IF(F188=2555,VLOOKUP($B188,'Tổng hợp'!$A:$S,15,0),
IF(F188=3650,VLOOKUP($B188,'Tổng hợp'!$A:$S,16,0),
IF(F188=5475,VLOOKUP($B188,'Tổng hợp'!$A:$S,17,0),
IF(F188=7300,VLOOKUP($B188,'Tổng hợp'!$A:$S,18,0),
IF(F188=10950,VLOOKUP($B188,'Tổng hợp'!$A:$S,19,0),
""))))))))))))))))))</f>
        <v>0.01734752045</v>
      </c>
      <c r="I188" s="95">
        <f>IF(G188=1,VLOOKUP($B188,'Tổng hợp'!$A:$S,2,0),
IF(G188=7,VLOOKUP($B188,'Tổng hợp'!$A:$S,3,0),
IF(G188=14,VLOOKUP($B188,'Tổng hợp'!$A:$T,4,0),
IF(G188=30,VLOOKUP($B188,'Tổng hợp'!$A:$T,5,0),
IF(G188=60,VLOOKUP($B188,'Tổng hợp'!$A:$T,6,0),
IF(G188=90,VLOOKUP($B188,'Tổng hợp'!$A:$T,7,0),
IF(G188=180,VLOOKUP($B188,'Tổng hợp'!$A:$T,8,0),
IF(G188=270,VLOOKUP($B188,'Tổng hợp'!$A:$T,9,0),
IF(G188=365,VLOOKUP($B188,'Tổng hợp'!$A:$S,10,0),
IF(G188=730,VLOOKUP($B188,'Tổng hợp'!$A:$S,11,0),
IF(G188=1095,VLOOKUP($B188,'Tổng hợp'!$A:$S,12,0),
IF(G188=1460,VLOOKUP($B188,'Tổng hợp'!$A:$S,13,0),
IF(G188=1825,VLOOKUP($B188,'Tổng hợp'!$A:$S,14,0),
IF(G188=2555,VLOOKUP($B188,'Tổng hợp'!$A:$S,15,0),
IF(G188=3650,VLOOKUP($B188,'Tổng hợp'!$A:$S,16,0),
IF(G188=5475,VLOOKUP($B188,'Tổng hợp'!$A:$S,17,0),
IF(G188=7300,VLOOKUP($B188,'Tổng hợp'!$A:$S,18,0),
IF(G188=10950,VLOOKUP($B188,'Tổng hợp'!$A:$S,19,0),
""))))))))))))))))))</f>
        <v>0.01772168266</v>
      </c>
      <c r="J188" s="95">
        <f t="shared" si="6"/>
        <v>0.06895685022</v>
      </c>
      <c r="K188" s="95">
        <f t="shared" si="7"/>
        <v>-0.002595627078</v>
      </c>
      <c r="L188" s="95">
        <f t="shared" si="8"/>
        <v>0.07005854624</v>
      </c>
      <c r="M188" s="96">
        <f t="shared" si="9"/>
        <v>3445881050</v>
      </c>
      <c r="N188" s="92" t="b">
        <f t="shared" si="10"/>
        <v>0</v>
      </c>
      <c r="O188" s="93">
        <f t="shared" si="11"/>
        <v>-45728</v>
      </c>
      <c r="P188" s="94">
        <f t="shared" si="12"/>
        <v>0</v>
      </c>
      <c r="Q188" s="94">
        <f t="shared" si="13"/>
        <v>1</v>
      </c>
      <c r="R188" s="95" t="str">
        <f t="shared" si="14"/>
        <v/>
      </c>
      <c r="S188" s="95">
        <f>IF(Q188=1,VLOOKUP($B188,'Tổng hợp'!$A:$S,2,0),
IF(Q188=7,VLOOKUP($B188,'Tổng hợp'!$A:$S,3,0),
IF(Q188=14,VLOOKUP($B188,'Tổng hợp'!$A:$T,4,0),
IF(Q188=30,VLOOKUP($B188,'Tổng hợp'!$A:$T,5,0),
IF(Q188=60,VLOOKUP($B188,'Tổng hợp'!$A:$T,6,0),
IF(Q188=90,VLOOKUP($B188,'Tổng hợp'!$A:$T,7,0),
IF(Q188=180,VLOOKUP($B188,'Tổng hợp'!$A:$T,8,0),
IF(Q188=270,VLOOKUP($B188,'Tổng hợp'!$A:$T,9,0),
IF(Q188=365,VLOOKUP($B188,'Tổng hợp'!$A:$S,10,0),
IF(Q188=730,VLOOKUP($B188,'Tổng hợp'!$A:$S,11,0),
IF(Q188=1095,VLOOKUP($B188,'Tổng hợp'!$A:$S,12,0),
IF(Q188=1460,VLOOKUP($B188,'Tổng hợp'!$A:$S,13,0),
IF(Q188=1825,VLOOKUP($B188,'Tổng hợp'!$A:$S,14,0),
IF(Q188=2555,VLOOKUP($B188,'Tổng hợp'!$A:$S,15,0),
IF(Q188=3650,VLOOKUP($B188,'Tổng hợp'!$A:$S,16,0),
IF(Q188=5475,VLOOKUP($B188,'Tổng hợp'!$A:$S,17,0),
IF(Q188=7300,VLOOKUP($B188,'Tổng hợp'!$A:$S,18,0),
IF(Q188=10950,VLOOKUP($B188,'Tổng hợp'!$A:$S,19,0),
""))))))))))))))))))</f>
        <v>0.01670124028</v>
      </c>
      <c r="T188" s="95">
        <f t="shared" si="15"/>
        <v>0.05131</v>
      </c>
      <c r="U188" s="95">
        <f t="shared" si="28"/>
        <v>0</v>
      </c>
      <c r="V188" s="95">
        <f t="shared" si="16"/>
        <v>0.07024062831</v>
      </c>
      <c r="W188" s="96">
        <f t="shared" si="17"/>
        <v>0</v>
      </c>
      <c r="X188" s="92">
        <f t="shared" si="18"/>
        <v>45812</v>
      </c>
      <c r="Y188" s="93">
        <f t="shared" si="19"/>
        <v>329</v>
      </c>
      <c r="Z188" s="94">
        <f t="shared" si="20"/>
        <v>270</v>
      </c>
      <c r="AA188" s="94">
        <f t="shared" si="21"/>
        <v>365</v>
      </c>
      <c r="AB188" s="95">
        <f>IF(Z188=1,VLOOKUP($B188,'Tổng hợp'!$A:$S,2,0),
IF(Z188=7,VLOOKUP($B188,'Tổng hợp'!$A:$S,3,0),
IF(Z188=14,VLOOKUP($B188,'Tổng hợp'!$A:$T,4,0),
IF(Z188=30,VLOOKUP($B188,'Tổng hợp'!$A:$T,5,0),
IF(Z188=60,VLOOKUP($B188,'Tổng hợp'!$A:$T,6,0),
IF(Z188=90,VLOOKUP($B188,'Tổng hợp'!$A:$T,7,0),
IF(Z188=180,VLOOKUP($B188,'Tổng hợp'!$A:$T,8,0),
IF(Z188=270,VLOOKUP($B188,'Tổng hợp'!$A:$T,9,0),
IF(Z188=365,VLOOKUP($B188,'Tổng hợp'!$A:$S,10,0),
IF(Z188=730,VLOOKUP($B188,'Tổng hợp'!$A:$S,11,0),
IF(Z188=1095,VLOOKUP($B188,'Tổng hợp'!$A:$S,12,0),
IF(Z188=1460,VLOOKUP($B188,'Tổng hợp'!$A:$S,13,0),
IF(Z188=1825,VLOOKUP($B188,'Tổng hợp'!$A:$S,14,0),
IF(Z188=2555,VLOOKUP($B188,'Tổng hợp'!$A:$S,15,0),
IF(Z188=3650,VLOOKUP($B188,'Tổng hợp'!$A:$S,16,0),
IF(Z188=5475,VLOOKUP($B188,'Tổng hợp'!$A:$S,17,0),
IF(Z188=7300,VLOOKUP($B188,'Tổng hợp'!$A:$S,18,0),
IF(Z188=10950,VLOOKUP($B188,'Tổng hợp'!$A:$S,19,0),
""))))))))))))))))))</f>
        <v>0.01853803656</v>
      </c>
      <c r="AC188" s="95">
        <f>IF(AA188=1,VLOOKUP($B188,'Tổng hợp'!$A:$S,2,0),
IF(AA188=7,VLOOKUP($B188,'Tổng hợp'!$A:$S,3,0),
IF(AA188=14,VLOOKUP($B188,'Tổng hợp'!$A:$T,4,0),
IF(AA188=30,VLOOKUP($B188,'Tổng hợp'!$A:$T,5,0),
IF(AA188=60,VLOOKUP($B188,'Tổng hợp'!$A:$T,6,0),
IF(AA188=90,VLOOKUP($B188,'Tổng hợp'!$A:$T,7,0),
IF(AA188=180,VLOOKUP($B188,'Tổng hợp'!$A:$T,8,0),
IF(AA188=270,VLOOKUP($B188,'Tổng hợp'!$A:$T,9,0),
IF(AA188=365,VLOOKUP($B188,'Tổng hợp'!$A:$S,10,0),
IF(AA188=730,VLOOKUP($B188,'Tổng hợp'!$A:$S,11,0),
IF(AA188=1095,VLOOKUP($B188,'Tổng hợp'!$A:$S,12,0),
IF(AA188=1460,VLOOKUP($B188,'Tổng hợp'!$A:$S,13,0),
IF(AA188=1825,VLOOKUP($B188,'Tổng hợp'!$A:$S,14,0),
IF(AA188=2555,VLOOKUP($B188,'Tổng hợp'!$A:$S,15,0),
IF(AA188=3650,VLOOKUP($B188,'Tổng hợp'!$A:$S,16,0),
IF(AA188=5475,VLOOKUP($B188,'Tổng hợp'!$A:$S,17,0),
IF(AA188=7300,VLOOKUP($B188,'Tổng hợp'!$A:$S,18,0),
IF(AA188=10950,VLOOKUP($B188,'Tổng hợp'!$A:$S,19,0),
""))))))))))))))))))</f>
        <v>0.01871</v>
      </c>
      <c r="AD188" s="95">
        <f t="shared" si="22"/>
        <v>0.06995483491</v>
      </c>
      <c r="AE188" s="95">
        <f t="shared" si="23"/>
        <v>-0.0002029982506</v>
      </c>
      <c r="AF188" s="95">
        <f t="shared" si="24"/>
        <v>0.07022637103</v>
      </c>
      <c r="AG188" s="96">
        <f t="shared" si="25"/>
        <v>47032876799</v>
      </c>
      <c r="AH188" s="97">
        <f t="shared" si="26"/>
        <v>50478757849</v>
      </c>
      <c r="AI188" s="96">
        <f t="shared" si="27"/>
        <v>-2191932876</v>
      </c>
      <c r="AJ188" s="9"/>
      <c r="AK188" s="12"/>
    </row>
    <row r="189" ht="15.75" customHeight="1">
      <c r="A189" s="90">
        <v>170.0</v>
      </c>
      <c r="B189" s="91">
        <f>HLOOKUP(B188,VBMA!$A:$A,VLOOKUP(B188,VBMA!A:AF,32,0) +1)</f>
        <v>45482</v>
      </c>
      <c r="C189" s="92">
        <f t="shared" si="1"/>
        <v>45812</v>
      </c>
      <c r="D189" s="92">
        <f t="shared" si="2"/>
        <v>45812</v>
      </c>
      <c r="E189" s="93">
        <f t="shared" si="3"/>
        <v>84</v>
      </c>
      <c r="F189" s="94">
        <f t="shared" si="4"/>
        <v>60</v>
      </c>
      <c r="G189" s="94">
        <f t="shared" si="5"/>
        <v>90</v>
      </c>
      <c r="H189" s="95">
        <f>IF(F189=1,VLOOKUP($B189,'Tổng hợp'!$A:$S,2,0),
IF(F189=7,VLOOKUP($B189,'Tổng hợp'!$A:$S,3,0),
IF(F189=14,VLOOKUP($B189,'Tổng hợp'!$A:$T,4,0),
IF(F189=30,VLOOKUP($B189,'Tổng hợp'!$A:$T,5,0),
IF(F189=60,VLOOKUP($B189,'Tổng hợp'!$A:$T,6,0),
IF(F189=90,VLOOKUP($B189,'Tổng hợp'!$A:$T,7,0),
IF(F189=180,VLOOKUP($B189,'Tổng hợp'!$A:$T,8,0),
IF(F189=270,VLOOKUP($B189,'Tổng hợp'!$A:$T,9,0),
IF(F189=365,VLOOKUP($B189,'Tổng hợp'!$A:$S,10,0),
IF(F189=730,VLOOKUP($B189,'Tổng hợp'!$A:$S,11,0),
IF(F189=1095,VLOOKUP($B189,'Tổng hợp'!$A:$S,12,0),
IF(F189=1460,VLOOKUP($B189,'Tổng hợp'!$A:$S,13,0),
IF(F189=1825,VLOOKUP($B189,'Tổng hợp'!$A:$S,14,0),
IF(F189=2555,VLOOKUP($B189,'Tổng hợp'!$A:$S,15,0),
IF(F189=3650,VLOOKUP($B189,'Tổng hợp'!$A:$S,16,0),
IF(F189=5475,VLOOKUP($B189,'Tổng hợp'!$A:$S,17,0),
IF(F189=7300,VLOOKUP($B189,'Tổng hợp'!$A:$S,18,0),
IF(F189=10950,VLOOKUP($B189,'Tổng hợp'!$A:$S,19,0),
""))))))))))))))))))</f>
        <v>0.01757981476</v>
      </c>
      <c r="I189" s="95">
        <f>IF(G189=1,VLOOKUP($B189,'Tổng hợp'!$A:$S,2,0),
IF(G189=7,VLOOKUP($B189,'Tổng hợp'!$A:$S,3,0),
IF(G189=14,VLOOKUP($B189,'Tổng hợp'!$A:$T,4,0),
IF(G189=30,VLOOKUP($B189,'Tổng hợp'!$A:$T,5,0),
IF(G189=60,VLOOKUP($B189,'Tổng hợp'!$A:$T,6,0),
IF(G189=90,VLOOKUP($B189,'Tổng hợp'!$A:$T,7,0),
IF(G189=180,VLOOKUP($B189,'Tổng hợp'!$A:$T,8,0),
IF(G189=270,VLOOKUP($B189,'Tổng hợp'!$A:$T,9,0),
IF(G189=365,VLOOKUP($B189,'Tổng hợp'!$A:$S,10,0),
IF(G189=730,VLOOKUP($B189,'Tổng hợp'!$A:$S,11,0),
IF(G189=1095,VLOOKUP($B189,'Tổng hợp'!$A:$S,12,0),
IF(G189=1460,VLOOKUP($B189,'Tổng hợp'!$A:$S,13,0),
IF(G189=1825,VLOOKUP($B189,'Tổng hợp'!$A:$S,14,0),
IF(G189=2555,VLOOKUP($B189,'Tổng hợp'!$A:$S,15,0),
IF(G189=3650,VLOOKUP($B189,'Tổng hợp'!$A:$S,16,0),
IF(G189=5475,VLOOKUP($B189,'Tổng hợp'!$A:$S,17,0),
IF(G189=7300,VLOOKUP($B189,'Tổng hợp'!$A:$S,18,0),
IF(G189=10950,VLOOKUP($B189,'Tổng hợp'!$A:$S,19,0),
""))))))))))))))))))</f>
        <v>0.01788763253</v>
      </c>
      <c r="J189" s="95">
        <f t="shared" si="6"/>
        <v>0.06913606898</v>
      </c>
      <c r="K189" s="95">
        <f t="shared" si="7"/>
        <v>0.002990325608</v>
      </c>
      <c r="L189" s="95">
        <f t="shared" si="8"/>
        <v>0.07045098502</v>
      </c>
      <c r="M189" s="96">
        <f t="shared" si="9"/>
        <v>3445590277</v>
      </c>
      <c r="N189" s="92" t="b">
        <f t="shared" si="10"/>
        <v>0</v>
      </c>
      <c r="O189" s="93">
        <f t="shared" si="11"/>
        <v>-45728</v>
      </c>
      <c r="P189" s="94">
        <f t="shared" si="12"/>
        <v>0</v>
      </c>
      <c r="Q189" s="94">
        <f t="shared" si="13"/>
        <v>1</v>
      </c>
      <c r="R189" s="95" t="str">
        <f t="shared" si="14"/>
        <v/>
      </c>
      <c r="S189" s="95">
        <f>IF(Q189=1,VLOOKUP($B189,'Tổng hợp'!$A:$S,2,0),
IF(Q189=7,VLOOKUP($B189,'Tổng hợp'!$A:$S,3,0),
IF(Q189=14,VLOOKUP($B189,'Tổng hợp'!$A:$T,4,0),
IF(Q189=30,VLOOKUP($B189,'Tổng hợp'!$A:$T,5,0),
IF(Q189=60,VLOOKUP($B189,'Tổng hợp'!$A:$T,6,0),
IF(Q189=90,VLOOKUP($B189,'Tổng hợp'!$A:$T,7,0),
IF(Q189=180,VLOOKUP($B189,'Tổng hợp'!$A:$T,8,0),
IF(Q189=270,VLOOKUP($B189,'Tổng hợp'!$A:$T,9,0),
IF(Q189=365,VLOOKUP($B189,'Tổng hợp'!$A:$S,10,0),
IF(Q189=730,VLOOKUP($B189,'Tổng hợp'!$A:$S,11,0),
IF(Q189=1095,VLOOKUP($B189,'Tổng hợp'!$A:$S,12,0),
IF(Q189=1460,VLOOKUP($B189,'Tổng hợp'!$A:$S,13,0),
IF(Q189=1825,VLOOKUP($B189,'Tổng hợp'!$A:$S,14,0),
IF(Q189=2555,VLOOKUP($B189,'Tổng hợp'!$A:$S,15,0),
IF(Q189=3650,VLOOKUP($B189,'Tổng hợp'!$A:$S,16,0),
IF(Q189=5475,VLOOKUP($B189,'Tổng hợp'!$A:$S,17,0),
IF(Q189=7300,VLOOKUP($B189,'Tổng hợp'!$A:$S,18,0),
IF(Q189=10950,VLOOKUP($B189,'Tổng hợp'!$A:$S,19,0),
""))))))))))))))))))</f>
        <v>0.01706678515</v>
      </c>
      <c r="T189" s="95">
        <f t="shared" si="15"/>
        <v>0.05131</v>
      </c>
      <c r="U189" s="95">
        <f t="shared" si="28"/>
        <v>0</v>
      </c>
      <c r="V189" s="95">
        <f t="shared" si="16"/>
        <v>0.07024062831</v>
      </c>
      <c r="W189" s="96">
        <f t="shared" si="17"/>
        <v>0</v>
      </c>
      <c r="X189" s="92">
        <f t="shared" si="18"/>
        <v>45812</v>
      </c>
      <c r="Y189" s="93">
        <f t="shared" si="19"/>
        <v>330</v>
      </c>
      <c r="Z189" s="94">
        <f t="shared" si="20"/>
        <v>270</v>
      </c>
      <c r="AA189" s="94">
        <f t="shared" si="21"/>
        <v>365</v>
      </c>
      <c r="AB189" s="95">
        <f>IF(Z189=1,VLOOKUP($B189,'Tổng hợp'!$A:$S,2,0),
IF(Z189=7,VLOOKUP($B189,'Tổng hợp'!$A:$S,3,0),
IF(Z189=14,VLOOKUP($B189,'Tổng hợp'!$A:$T,4,0),
IF(Z189=30,VLOOKUP($B189,'Tổng hợp'!$A:$T,5,0),
IF(Z189=60,VLOOKUP($B189,'Tổng hợp'!$A:$T,6,0),
IF(Z189=90,VLOOKUP($B189,'Tổng hợp'!$A:$T,7,0),
IF(Z189=180,VLOOKUP($B189,'Tổng hợp'!$A:$T,8,0),
IF(Z189=270,VLOOKUP($B189,'Tổng hợp'!$A:$T,9,0),
IF(Z189=365,VLOOKUP($B189,'Tổng hợp'!$A:$S,10,0),
IF(Z189=730,VLOOKUP($B189,'Tổng hợp'!$A:$S,11,0),
IF(Z189=1095,VLOOKUP($B189,'Tổng hợp'!$A:$S,12,0),
IF(Z189=1460,VLOOKUP($B189,'Tổng hợp'!$A:$S,13,0),
IF(Z189=1825,VLOOKUP($B189,'Tổng hợp'!$A:$S,14,0),
IF(Z189=2555,VLOOKUP($B189,'Tổng hợp'!$A:$S,15,0),
IF(Z189=3650,VLOOKUP($B189,'Tổng hợp'!$A:$S,16,0),
IF(Z189=5475,VLOOKUP($B189,'Tổng hợp'!$A:$S,17,0),
IF(Z189=7300,VLOOKUP($B189,'Tổng hợp'!$A:$S,18,0),
IF(Z189=10950,VLOOKUP($B189,'Tổng hợp'!$A:$S,19,0),
""))))))))))))))))))</f>
        <v>0.01857167202</v>
      </c>
      <c r="AC189" s="95">
        <f>IF(AA189=1,VLOOKUP($B189,'Tổng hợp'!$A:$S,2,0),
IF(AA189=7,VLOOKUP($B189,'Tổng hợp'!$A:$S,3,0),
IF(AA189=14,VLOOKUP($B189,'Tổng hợp'!$A:$T,4,0),
IF(AA189=30,VLOOKUP($B189,'Tổng hợp'!$A:$T,5,0),
IF(AA189=60,VLOOKUP($B189,'Tổng hợp'!$A:$T,6,0),
IF(AA189=90,VLOOKUP($B189,'Tổng hợp'!$A:$T,7,0),
IF(AA189=180,VLOOKUP($B189,'Tổng hợp'!$A:$T,8,0),
IF(AA189=270,VLOOKUP($B189,'Tổng hợp'!$A:$T,9,0),
IF(AA189=365,VLOOKUP($B189,'Tổng hợp'!$A:$S,10,0),
IF(AA189=730,VLOOKUP($B189,'Tổng hợp'!$A:$S,11,0),
IF(AA189=1095,VLOOKUP($B189,'Tổng hợp'!$A:$S,12,0),
IF(AA189=1460,VLOOKUP($B189,'Tổng hợp'!$A:$S,13,0),
IF(AA189=1825,VLOOKUP($B189,'Tổng hợp'!$A:$S,14,0),
IF(AA189=2555,VLOOKUP($B189,'Tổng hợp'!$A:$S,15,0),
IF(AA189=3650,VLOOKUP($B189,'Tổng hợp'!$A:$S,16,0),
IF(AA189=5475,VLOOKUP($B189,'Tổng hợp'!$A:$S,17,0),
IF(AA189=7300,VLOOKUP($B189,'Tổng hợp'!$A:$S,18,0),
IF(AA189=10950,VLOOKUP($B189,'Tổng hợp'!$A:$S,19,0),
""))))))))))))))))))</f>
        <v>0.01871</v>
      </c>
      <c r="AD189" s="95">
        <f t="shared" si="22"/>
        <v>0.06996903706</v>
      </c>
      <c r="AE189" s="95">
        <f t="shared" si="23"/>
        <v>0.0001512478715</v>
      </c>
      <c r="AF189" s="95">
        <f t="shared" si="24"/>
        <v>0.07025125286</v>
      </c>
      <c r="AG189" s="96">
        <f t="shared" si="25"/>
        <v>47023143636</v>
      </c>
      <c r="AH189" s="97">
        <f t="shared" si="26"/>
        <v>50468733914</v>
      </c>
      <c r="AI189" s="96">
        <f t="shared" si="27"/>
        <v>-2201956811</v>
      </c>
      <c r="AJ189" s="9"/>
      <c r="AK189" s="12"/>
    </row>
    <row r="190" ht="15.75" customHeight="1">
      <c r="A190" s="90">
        <v>171.0</v>
      </c>
      <c r="B190" s="91">
        <f>HLOOKUP(B189,VBMA!$A:$A,VLOOKUP(B189,VBMA!A:AF,32,0) +1)</f>
        <v>45481</v>
      </c>
      <c r="C190" s="92">
        <f t="shared" si="1"/>
        <v>45812</v>
      </c>
      <c r="D190" s="92">
        <f t="shared" si="2"/>
        <v>45812</v>
      </c>
      <c r="E190" s="93">
        <f t="shared" si="3"/>
        <v>84</v>
      </c>
      <c r="F190" s="94">
        <f t="shared" si="4"/>
        <v>60</v>
      </c>
      <c r="G190" s="94">
        <f t="shared" si="5"/>
        <v>90</v>
      </c>
      <c r="H190" s="95">
        <f>IF(F190=1,VLOOKUP($B190,'Tổng hợp'!$A:$S,2,0),
IF(F190=7,VLOOKUP($B190,'Tổng hợp'!$A:$S,3,0),
IF(F190=14,VLOOKUP($B190,'Tổng hợp'!$A:$T,4,0),
IF(F190=30,VLOOKUP($B190,'Tổng hợp'!$A:$T,5,0),
IF(F190=60,VLOOKUP($B190,'Tổng hợp'!$A:$T,6,0),
IF(F190=90,VLOOKUP($B190,'Tổng hợp'!$A:$T,7,0),
IF(F190=180,VLOOKUP($B190,'Tổng hợp'!$A:$T,8,0),
IF(F190=270,VLOOKUP($B190,'Tổng hợp'!$A:$T,9,0),
IF(F190=365,VLOOKUP($B190,'Tổng hợp'!$A:$S,10,0),
IF(F190=730,VLOOKUP($B190,'Tổng hợp'!$A:$S,11,0),
IF(F190=1095,VLOOKUP($B190,'Tổng hợp'!$A:$S,12,0),
IF(F190=1460,VLOOKUP($B190,'Tổng hợp'!$A:$S,13,0),
IF(F190=1825,VLOOKUP($B190,'Tổng hợp'!$A:$S,14,0),
IF(F190=2555,VLOOKUP($B190,'Tổng hợp'!$A:$S,15,0),
IF(F190=3650,VLOOKUP($B190,'Tổng hợp'!$A:$S,16,0),
IF(F190=5475,VLOOKUP($B190,'Tổng hợp'!$A:$S,17,0),
IF(F190=7300,VLOOKUP($B190,'Tổng hợp'!$A:$S,18,0),
IF(F190=10950,VLOOKUP($B190,'Tổng hợp'!$A:$S,19,0),
""))))))))))))))))))</f>
        <v>0.01734752045</v>
      </c>
      <c r="I190" s="95">
        <f>IF(G190=1,VLOOKUP($B190,'Tổng hợp'!$A:$S,2,0),
IF(G190=7,VLOOKUP($B190,'Tổng hợp'!$A:$S,3,0),
IF(G190=14,VLOOKUP($B190,'Tổng hợp'!$A:$T,4,0),
IF(G190=30,VLOOKUP($B190,'Tổng hợp'!$A:$T,5,0),
IF(G190=60,VLOOKUP($B190,'Tổng hợp'!$A:$T,6,0),
IF(G190=90,VLOOKUP($B190,'Tổng hợp'!$A:$T,7,0),
IF(G190=180,VLOOKUP($B190,'Tổng hợp'!$A:$T,8,0),
IF(G190=270,VLOOKUP($B190,'Tổng hợp'!$A:$T,9,0),
IF(G190=365,VLOOKUP($B190,'Tổng hợp'!$A:$S,10,0),
IF(G190=730,VLOOKUP($B190,'Tổng hợp'!$A:$S,11,0),
IF(G190=1095,VLOOKUP($B190,'Tổng hợp'!$A:$S,12,0),
IF(G190=1460,VLOOKUP($B190,'Tổng hợp'!$A:$S,13,0),
IF(G190=1825,VLOOKUP($B190,'Tổng hợp'!$A:$S,14,0),
IF(G190=2555,VLOOKUP($B190,'Tổng hợp'!$A:$S,15,0),
IF(G190=3650,VLOOKUP($B190,'Tổng hợp'!$A:$S,16,0),
IF(G190=5475,VLOOKUP($B190,'Tổng hợp'!$A:$S,17,0),
IF(G190=7300,VLOOKUP($B190,'Tổng hợp'!$A:$S,18,0),
IF(G190=10950,VLOOKUP($B190,'Tổng hợp'!$A:$S,19,0),
""))))))))))))))))))</f>
        <v>0.01768766791</v>
      </c>
      <c r="J190" s="95">
        <f t="shared" si="6"/>
        <v>0.06892963842</v>
      </c>
      <c r="K190" s="95">
        <f t="shared" si="7"/>
        <v>-0.00008815888764</v>
      </c>
      <c r="L190" s="95">
        <f t="shared" si="8"/>
        <v>0.07023443625</v>
      </c>
      <c r="M190" s="96">
        <f t="shared" si="9"/>
        <v>3445750710</v>
      </c>
      <c r="N190" s="92" t="b">
        <f t="shared" si="10"/>
        <v>0</v>
      </c>
      <c r="O190" s="93">
        <f t="shared" si="11"/>
        <v>-45728</v>
      </c>
      <c r="P190" s="94">
        <f t="shared" si="12"/>
        <v>0</v>
      </c>
      <c r="Q190" s="94">
        <f t="shared" si="13"/>
        <v>1</v>
      </c>
      <c r="R190" s="95" t="str">
        <f t="shared" si="14"/>
        <v/>
      </c>
      <c r="S190" s="95">
        <f>IF(Q190=1,VLOOKUP($B190,'Tổng hợp'!$A:$S,2,0),
IF(Q190=7,VLOOKUP($B190,'Tổng hợp'!$A:$S,3,0),
IF(Q190=14,VLOOKUP($B190,'Tổng hợp'!$A:$T,4,0),
IF(Q190=30,VLOOKUP($B190,'Tổng hợp'!$A:$T,5,0),
IF(Q190=60,VLOOKUP($B190,'Tổng hợp'!$A:$T,6,0),
IF(Q190=90,VLOOKUP($B190,'Tổng hợp'!$A:$T,7,0),
IF(Q190=180,VLOOKUP($B190,'Tổng hợp'!$A:$T,8,0),
IF(Q190=270,VLOOKUP($B190,'Tổng hợp'!$A:$T,9,0),
IF(Q190=365,VLOOKUP($B190,'Tổng hợp'!$A:$S,10,0),
IF(Q190=730,VLOOKUP($B190,'Tổng hợp'!$A:$S,11,0),
IF(Q190=1095,VLOOKUP($B190,'Tổng hợp'!$A:$S,12,0),
IF(Q190=1460,VLOOKUP($B190,'Tổng hợp'!$A:$S,13,0),
IF(Q190=1825,VLOOKUP($B190,'Tổng hợp'!$A:$S,14,0),
IF(Q190=2555,VLOOKUP($B190,'Tổng hợp'!$A:$S,15,0),
IF(Q190=3650,VLOOKUP($B190,'Tổng hợp'!$A:$S,16,0),
IF(Q190=5475,VLOOKUP($B190,'Tổng hợp'!$A:$S,17,0),
IF(Q190=7300,VLOOKUP($B190,'Tổng hợp'!$A:$S,18,0),
IF(Q190=10950,VLOOKUP($B190,'Tổng hợp'!$A:$S,19,0),
""))))))))))))))))))</f>
        <v>0.01666722553</v>
      </c>
      <c r="T190" s="95">
        <f t="shared" si="15"/>
        <v>0.05131</v>
      </c>
      <c r="U190" s="95">
        <f t="shared" si="28"/>
        <v>0</v>
      </c>
      <c r="V190" s="95">
        <f t="shared" si="16"/>
        <v>0.07024062831</v>
      </c>
      <c r="W190" s="96">
        <f t="shared" si="17"/>
        <v>0</v>
      </c>
      <c r="X190" s="92">
        <f t="shared" si="18"/>
        <v>45812</v>
      </c>
      <c r="Y190" s="93">
        <f t="shared" si="19"/>
        <v>331</v>
      </c>
      <c r="Z190" s="94">
        <f t="shared" si="20"/>
        <v>270</v>
      </c>
      <c r="AA190" s="94">
        <f t="shared" si="21"/>
        <v>365</v>
      </c>
      <c r="AB190" s="95">
        <f>IF(Z190=1,VLOOKUP($B190,'Tổng hợp'!$A:$S,2,0),
IF(Z190=7,VLOOKUP($B190,'Tổng hợp'!$A:$S,3,0),
IF(Z190=14,VLOOKUP($B190,'Tổng hợp'!$A:$T,4,0),
IF(Z190=30,VLOOKUP($B190,'Tổng hợp'!$A:$T,5,0),
IF(Z190=60,VLOOKUP($B190,'Tổng hợp'!$A:$T,6,0),
IF(Z190=90,VLOOKUP($B190,'Tổng hợp'!$A:$T,7,0),
IF(Z190=180,VLOOKUP($B190,'Tổng hợp'!$A:$T,8,0),
IF(Z190=270,VLOOKUP($B190,'Tổng hợp'!$A:$T,9,0),
IF(Z190=365,VLOOKUP($B190,'Tổng hợp'!$A:$S,10,0),
IF(Z190=730,VLOOKUP($B190,'Tổng hợp'!$A:$S,11,0),
IF(Z190=1095,VLOOKUP($B190,'Tổng hợp'!$A:$S,12,0),
IF(Z190=1460,VLOOKUP($B190,'Tổng hợp'!$A:$S,13,0),
IF(Z190=1825,VLOOKUP($B190,'Tổng hợp'!$A:$S,14,0),
IF(Z190=2555,VLOOKUP($B190,'Tổng hợp'!$A:$S,15,0),
IF(Z190=3650,VLOOKUP($B190,'Tổng hợp'!$A:$S,16,0),
IF(Z190=5475,VLOOKUP($B190,'Tổng hợp'!$A:$S,17,0),
IF(Z190=7300,VLOOKUP($B190,'Tổng hợp'!$A:$S,18,0),
IF(Z190=10950,VLOOKUP($B190,'Tổng hợp'!$A:$S,19,0),
""))))))))))))))))))</f>
        <v>0.01853803656</v>
      </c>
      <c r="AC190" s="95">
        <f>IF(AA190=1,VLOOKUP($B190,'Tổng hợp'!$A:$S,2,0),
IF(AA190=7,VLOOKUP($B190,'Tổng hợp'!$A:$S,3,0),
IF(AA190=14,VLOOKUP($B190,'Tổng hợp'!$A:$T,4,0),
IF(AA190=30,VLOOKUP($B190,'Tổng hợp'!$A:$T,5,0),
IF(AA190=60,VLOOKUP($B190,'Tổng hợp'!$A:$T,6,0),
IF(AA190=90,VLOOKUP($B190,'Tổng hợp'!$A:$T,7,0),
IF(AA190=180,VLOOKUP($B190,'Tổng hợp'!$A:$T,8,0),
IF(AA190=270,VLOOKUP($B190,'Tổng hợp'!$A:$T,9,0),
IF(AA190=365,VLOOKUP($B190,'Tổng hợp'!$A:$S,10,0),
IF(AA190=730,VLOOKUP($B190,'Tổng hợp'!$A:$S,11,0),
IF(AA190=1095,VLOOKUP($B190,'Tổng hợp'!$A:$S,12,0),
IF(AA190=1460,VLOOKUP($B190,'Tổng hợp'!$A:$S,13,0),
IF(AA190=1825,VLOOKUP($B190,'Tổng hợp'!$A:$S,14,0),
IF(AA190=2555,VLOOKUP($B190,'Tổng hợp'!$A:$S,15,0),
IF(AA190=3650,VLOOKUP($B190,'Tổng hợp'!$A:$S,16,0),
IF(AA190=5475,VLOOKUP($B190,'Tổng hợp'!$A:$S,17,0),
IF(AA190=7300,VLOOKUP($B190,'Tổng hợp'!$A:$S,18,0),
IF(AA190=10950,VLOOKUP($B190,'Tổng hợp'!$A:$S,19,0),
""))))))))))))))))))</f>
        <v>0.01871</v>
      </c>
      <c r="AD190" s="95">
        <f t="shared" si="22"/>
        <v>0.06995845519</v>
      </c>
      <c r="AE190" s="95">
        <f t="shared" si="23"/>
        <v>-0.0002333046806</v>
      </c>
      <c r="AF190" s="95">
        <f t="shared" si="24"/>
        <v>0.07022424275</v>
      </c>
      <c r="AG190" s="96">
        <f t="shared" si="25"/>
        <v>47015473714</v>
      </c>
      <c r="AH190" s="97">
        <f t="shared" si="26"/>
        <v>50461224424</v>
      </c>
      <c r="AI190" s="96">
        <f t="shared" si="27"/>
        <v>-2209466301</v>
      </c>
      <c r="AJ190" s="9"/>
      <c r="AK190" s="12"/>
    </row>
    <row r="191" ht="15.75" customHeight="1">
      <c r="A191" s="90">
        <v>172.0</v>
      </c>
      <c r="B191" s="91">
        <f>HLOOKUP(B190,VBMA!$A:$A,VLOOKUP(B190,VBMA!A:AF,32,0) +1)</f>
        <v>45478</v>
      </c>
      <c r="C191" s="92">
        <f t="shared" si="1"/>
        <v>45812</v>
      </c>
      <c r="D191" s="92">
        <f t="shared" si="2"/>
        <v>45812</v>
      </c>
      <c r="E191" s="93">
        <f t="shared" si="3"/>
        <v>84</v>
      </c>
      <c r="F191" s="94">
        <f t="shared" si="4"/>
        <v>60</v>
      </c>
      <c r="G191" s="94">
        <f t="shared" si="5"/>
        <v>90</v>
      </c>
      <c r="H191" s="95">
        <f>IF(F191=1,VLOOKUP($B191,'Tổng hợp'!$A:$S,2,0),
IF(F191=7,VLOOKUP($B191,'Tổng hợp'!$A:$S,3,0),
IF(F191=14,VLOOKUP($B191,'Tổng hợp'!$A:$T,4,0),
IF(F191=30,VLOOKUP($B191,'Tổng hợp'!$A:$T,5,0),
IF(F191=60,VLOOKUP($B191,'Tổng hợp'!$A:$T,6,0),
IF(F191=90,VLOOKUP($B191,'Tổng hợp'!$A:$T,7,0),
IF(F191=180,VLOOKUP($B191,'Tổng hợp'!$A:$T,8,0),
IF(F191=270,VLOOKUP($B191,'Tổng hợp'!$A:$T,9,0),
IF(F191=365,VLOOKUP($B191,'Tổng hợp'!$A:$S,10,0),
IF(F191=730,VLOOKUP($B191,'Tổng hợp'!$A:$S,11,0),
IF(F191=1095,VLOOKUP($B191,'Tổng hợp'!$A:$S,12,0),
IF(F191=1460,VLOOKUP($B191,'Tổng hợp'!$A:$S,13,0),
IF(F191=1825,VLOOKUP($B191,'Tổng hợp'!$A:$S,14,0),
IF(F191=2555,VLOOKUP($B191,'Tổng hợp'!$A:$S,15,0),
IF(F191=3650,VLOOKUP($B191,'Tổng hợp'!$A:$S,16,0),
IF(F191=5475,VLOOKUP($B191,'Tổng hợp'!$A:$S,17,0),
IF(F191=7300,VLOOKUP($B191,'Tổng hợp'!$A:$S,18,0),
IF(F191=10950,VLOOKUP($B191,'Tổng hợp'!$A:$S,19,0),
""))))))))))))))))))</f>
        <v>0.01740642194</v>
      </c>
      <c r="I191" s="95">
        <f>IF(G191=1,VLOOKUP($B191,'Tổng hợp'!$A:$S,2,0),
IF(G191=7,VLOOKUP($B191,'Tổng hợp'!$A:$S,3,0),
IF(G191=14,VLOOKUP($B191,'Tổng hợp'!$A:$T,4,0),
IF(G191=30,VLOOKUP($B191,'Tổng hợp'!$A:$T,5,0),
IF(G191=60,VLOOKUP($B191,'Tổng hợp'!$A:$T,6,0),
IF(G191=90,VLOOKUP($B191,'Tổng hợp'!$A:$T,7,0),
IF(G191=180,VLOOKUP($B191,'Tổng hợp'!$A:$T,8,0),
IF(G191=270,VLOOKUP($B191,'Tổng hợp'!$A:$T,9,0),
IF(G191=365,VLOOKUP($B191,'Tổng hợp'!$A:$S,10,0),
IF(G191=730,VLOOKUP($B191,'Tổng hợp'!$A:$S,11,0),
IF(G191=1095,VLOOKUP($B191,'Tổng hợp'!$A:$S,12,0),
IF(G191=1460,VLOOKUP($B191,'Tổng hợp'!$A:$S,13,0),
IF(G191=1825,VLOOKUP($B191,'Tổng hợp'!$A:$S,14,0),
IF(G191=2555,VLOOKUP($B191,'Tổng hợp'!$A:$S,15,0),
IF(G191=3650,VLOOKUP($B191,'Tổng hợp'!$A:$S,16,0),
IF(G191=5475,VLOOKUP($B191,'Tổng hợp'!$A:$S,17,0),
IF(G191=7300,VLOOKUP($B191,'Tổng hợp'!$A:$S,18,0),
IF(G191=10950,VLOOKUP($B191,'Tổng hợp'!$A:$S,19,0),
""))))))))))))))))))</f>
        <v>0.01768053882</v>
      </c>
      <c r="J191" s="95">
        <f t="shared" si="6"/>
        <v>0.06893571545</v>
      </c>
      <c r="K191" s="95">
        <f t="shared" si="7"/>
        <v>0.001758908305</v>
      </c>
      <c r="L191" s="95">
        <f t="shared" si="8"/>
        <v>0.07036428385</v>
      </c>
      <c r="M191" s="96">
        <f t="shared" si="9"/>
        <v>3445654506</v>
      </c>
      <c r="N191" s="92" t="b">
        <f t="shared" si="10"/>
        <v>0</v>
      </c>
      <c r="O191" s="93">
        <f t="shared" si="11"/>
        <v>-45728</v>
      </c>
      <c r="P191" s="94">
        <f t="shared" si="12"/>
        <v>0</v>
      </c>
      <c r="Q191" s="94">
        <f t="shared" si="13"/>
        <v>1</v>
      </c>
      <c r="R191" s="95" t="str">
        <f t="shared" si="14"/>
        <v/>
      </c>
      <c r="S191" s="95">
        <f>IF(Q191=1,VLOOKUP($B191,'Tổng hợp'!$A:$S,2,0),
IF(Q191=7,VLOOKUP($B191,'Tổng hợp'!$A:$S,3,0),
IF(Q191=14,VLOOKUP($B191,'Tổng hợp'!$A:$T,4,0),
IF(Q191=30,VLOOKUP($B191,'Tổng hợp'!$A:$T,5,0),
IF(Q191=60,VLOOKUP($B191,'Tổng hợp'!$A:$T,6,0),
IF(Q191=90,VLOOKUP($B191,'Tổng hợp'!$A:$T,7,0),
IF(Q191=180,VLOOKUP($B191,'Tổng hợp'!$A:$T,8,0),
IF(Q191=270,VLOOKUP($B191,'Tổng hợp'!$A:$T,9,0),
IF(Q191=365,VLOOKUP($B191,'Tổng hợp'!$A:$S,10,0),
IF(Q191=730,VLOOKUP($B191,'Tổng hợp'!$A:$S,11,0),
IF(Q191=1095,VLOOKUP($B191,'Tổng hợp'!$A:$S,12,0),
IF(Q191=1460,VLOOKUP($B191,'Tổng hợp'!$A:$S,13,0),
IF(Q191=1825,VLOOKUP($B191,'Tổng hợp'!$A:$S,14,0),
IF(Q191=2555,VLOOKUP($B191,'Tổng hợp'!$A:$S,15,0),
IF(Q191=3650,VLOOKUP($B191,'Tổng hợp'!$A:$S,16,0),
IF(Q191=5475,VLOOKUP($B191,'Tổng hợp'!$A:$S,17,0),
IF(Q191=7300,VLOOKUP($B191,'Tổng hợp'!$A:$S,18,0),
IF(Q191=10950,VLOOKUP($B191,'Tổng hợp'!$A:$S,19,0),
""))))))))))))))))))</f>
        <v>0.01644701286</v>
      </c>
      <c r="T191" s="95">
        <f t="shared" si="15"/>
        <v>0.05131</v>
      </c>
      <c r="U191" s="95">
        <f t="shared" si="28"/>
        <v>0</v>
      </c>
      <c r="V191" s="95">
        <f t="shared" si="16"/>
        <v>0.07024062831</v>
      </c>
      <c r="W191" s="96">
        <f t="shared" si="17"/>
        <v>0</v>
      </c>
      <c r="X191" s="92">
        <f t="shared" si="18"/>
        <v>45812</v>
      </c>
      <c r="Y191" s="93">
        <f t="shared" si="19"/>
        <v>334</v>
      </c>
      <c r="Z191" s="94">
        <f t="shared" si="20"/>
        <v>270</v>
      </c>
      <c r="AA191" s="94">
        <f t="shared" si="21"/>
        <v>365</v>
      </c>
      <c r="AB191" s="95">
        <f>IF(Z191=1,VLOOKUP($B191,'Tổng hợp'!$A:$S,2,0),
IF(Z191=7,VLOOKUP($B191,'Tổng hợp'!$A:$S,3,0),
IF(Z191=14,VLOOKUP($B191,'Tổng hợp'!$A:$T,4,0),
IF(Z191=30,VLOOKUP($B191,'Tổng hợp'!$A:$T,5,0),
IF(Z191=60,VLOOKUP($B191,'Tổng hợp'!$A:$T,6,0),
IF(Z191=90,VLOOKUP($B191,'Tổng hợp'!$A:$T,7,0),
IF(Z191=180,VLOOKUP($B191,'Tổng hợp'!$A:$T,8,0),
IF(Z191=270,VLOOKUP($B191,'Tổng hợp'!$A:$T,9,0),
IF(Z191=365,VLOOKUP($B191,'Tổng hợp'!$A:$S,10,0),
IF(Z191=730,VLOOKUP($B191,'Tổng hợp'!$A:$S,11,0),
IF(Z191=1095,VLOOKUP($B191,'Tổng hợp'!$A:$S,12,0),
IF(Z191=1460,VLOOKUP($B191,'Tổng hợp'!$A:$S,13,0),
IF(Z191=1825,VLOOKUP($B191,'Tổng hợp'!$A:$S,14,0),
IF(Z191=2555,VLOOKUP($B191,'Tổng hợp'!$A:$S,15,0),
IF(Z191=3650,VLOOKUP($B191,'Tổng hợp'!$A:$S,16,0),
IF(Z191=5475,VLOOKUP($B191,'Tổng hợp'!$A:$S,17,0),
IF(Z191=7300,VLOOKUP($B191,'Tổng hợp'!$A:$S,18,0),
IF(Z191=10950,VLOOKUP($B191,'Tổng hợp'!$A:$S,19,0),
""))))))))))))))))))</f>
        <v>0.01857141869</v>
      </c>
      <c r="AC191" s="95">
        <f>IF(AA191=1,VLOOKUP($B191,'Tổng hợp'!$A:$S,2,0),
IF(AA191=7,VLOOKUP($B191,'Tổng hợp'!$A:$S,3,0),
IF(AA191=14,VLOOKUP($B191,'Tổng hợp'!$A:$T,4,0),
IF(AA191=30,VLOOKUP($B191,'Tổng hợp'!$A:$T,5,0),
IF(AA191=60,VLOOKUP($B191,'Tổng hợp'!$A:$T,6,0),
IF(AA191=90,VLOOKUP($B191,'Tổng hợp'!$A:$T,7,0),
IF(AA191=180,VLOOKUP($B191,'Tổng hợp'!$A:$T,8,0),
IF(AA191=270,VLOOKUP($B191,'Tổng hợp'!$A:$T,9,0),
IF(AA191=365,VLOOKUP($B191,'Tổng hợp'!$A:$S,10,0),
IF(AA191=730,VLOOKUP($B191,'Tổng hợp'!$A:$S,11,0),
IF(AA191=1095,VLOOKUP($B191,'Tổng hợp'!$A:$S,12,0),
IF(AA191=1460,VLOOKUP($B191,'Tổng hợp'!$A:$S,13,0),
IF(AA191=1825,VLOOKUP($B191,'Tổng hợp'!$A:$S,14,0),
IF(AA191=2555,VLOOKUP($B191,'Tổng hợp'!$A:$S,15,0),
IF(AA191=3650,VLOOKUP($B191,'Tổng hợp'!$A:$S,16,0),
IF(AA191=5475,VLOOKUP($B191,'Tổng hợp'!$A:$S,17,0),
IF(AA191=7300,VLOOKUP($B191,'Tổng hợp'!$A:$S,18,0),
IF(AA191=10950,VLOOKUP($B191,'Tổng hợp'!$A:$S,19,0),
""))))))))))))))))))</f>
        <v>0.01871</v>
      </c>
      <c r="AD191" s="95">
        <f t="shared" si="22"/>
        <v>0.06997477873</v>
      </c>
      <c r="AE191" s="95">
        <f t="shared" si="23"/>
        <v>-0.00002198980646</v>
      </c>
      <c r="AF191" s="95">
        <f t="shared" si="24"/>
        <v>0.07023908375</v>
      </c>
      <c r="AG191" s="96">
        <f t="shared" si="25"/>
        <v>46988658559</v>
      </c>
      <c r="AH191" s="97">
        <f t="shared" si="26"/>
        <v>50434313065</v>
      </c>
      <c r="AI191" s="96">
        <f t="shared" si="27"/>
        <v>-2236377660</v>
      </c>
      <c r="AJ191" s="9"/>
      <c r="AK191" s="12"/>
    </row>
    <row r="192" ht="15.75" customHeight="1">
      <c r="A192" s="90">
        <v>173.0</v>
      </c>
      <c r="B192" s="91">
        <f>HLOOKUP(B191,VBMA!$A:$A,VLOOKUP(B191,VBMA!A:AF,32,0) +1)</f>
        <v>45477</v>
      </c>
      <c r="C192" s="92">
        <f t="shared" si="1"/>
        <v>45812</v>
      </c>
      <c r="D192" s="92">
        <f t="shared" si="2"/>
        <v>45812</v>
      </c>
      <c r="E192" s="93">
        <f t="shared" si="3"/>
        <v>84</v>
      </c>
      <c r="F192" s="94">
        <f t="shared" si="4"/>
        <v>60</v>
      </c>
      <c r="G192" s="94">
        <f t="shared" si="5"/>
        <v>90</v>
      </c>
      <c r="H192" s="95">
        <f>IF(F192=1,VLOOKUP($B192,'Tổng hợp'!$A:$S,2,0),
IF(F192=7,VLOOKUP($B192,'Tổng hợp'!$A:$S,3,0),
IF(F192=14,VLOOKUP($B192,'Tổng hợp'!$A:$T,4,0),
IF(F192=30,VLOOKUP($B192,'Tổng hợp'!$A:$T,5,0),
IF(F192=60,VLOOKUP($B192,'Tổng hợp'!$A:$T,6,0),
IF(F192=90,VLOOKUP($B192,'Tổng hợp'!$A:$T,7,0),
IF(F192=180,VLOOKUP($B192,'Tổng hợp'!$A:$T,8,0),
IF(F192=270,VLOOKUP($B192,'Tổng hợp'!$A:$T,9,0),
IF(F192=365,VLOOKUP($B192,'Tổng hợp'!$A:$S,10,0),
IF(F192=730,VLOOKUP($B192,'Tổng hợp'!$A:$S,11,0),
IF(F192=1095,VLOOKUP($B192,'Tổng hợp'!$A:$S,12,0),
IF(F192=1460,VLOOKUP($B192,'Tổng hợp'!$A:$S,13,0),
IF(F192=1825,VLOOKUP($B192,'Tổng hợp'!$A:$S,14,0),
IF(F192=2555,VLOOKUP($B192,'Tổng hợp'!$A:$S,15,0),
IF(F192=3650,VLOOKUP($B192,'Tổng hợp'!$A:$S,16,0),
IF(F192=5475,VLOOKUP($B192,'Tổng hợp'!$A:$S,17,0),
IF(F192=7300,VLOOKUP($B192,'Tổng hợp'!$A:$S,18,0),
IF(F192=10950,VLOOKUP($B192,'Tổng hợp'!$A:$S,19,0),
""))))))))))))))))))</f>
        <v>0.01720359305</v>
      </c>
      <c r="I192" s="95">
        <f>IF(G192=1,VLOOKUP($B192,'Tổng hợp'!$A:$S,2,0),
IF(G192=7,VLOOKUP($B192,'Tổng hợp'!$A:$S,3,0),
IF(G192=14,VLOOKUP($B192,'Tổng hợp'!$A:$T,4,0),
IF(G192=30,VLOOKUP($B192,'Tổng hợp'!$A:$T,5,0),
IF(G192=60,VLOOKUP($B192,'Tổng hợp'!$A:$T,6,0),
IF(G192=90,VLOOKUP($B192,'Tổng hợp'!$A:$T,7,0),
IF(G192=180,VLOOKUP($B192,'Tổng hợp'!$A:$T,8,0),
IF(G192=270,VLOOKUP($B192,'Tổng hợp'!$A:$T,9,0),
IF(G192=365,VLOOKUP($B192,'Tổng hợp'!$A:$S,10,0),
IF(G192=730,VLOOKUP($B192,'Tổng hợp'!$A:$S,11,0),
IF(G192=1095,VLOOKUP($B192,'Tổng hợp'!$A:$S,12,0),
IF(G192=1460,VLOOKUP($B192,'Tổng hợp'!$A:$S,13,0),
IF(G192=1825,VLOOKUP($B192,'Tổng hợp'!$A:$S,14,0),
IF(G192=2555,VLOOKUP($B192,'Tổng hợp'!$A:$S,15,0),
IF(G192=3650,VLOOKUP($B192,'Tổng hợp'!$A:$S,16,0),
IF(G192=5475,VLOOKUP($B192,'Tổng hợp'!$A:$S,17,0),
IF(G192=7300,VLOOKUP($B192,'Tổng hợp'!$A:$S,18,0),
IF(G192=10950,VLOOKUP($B192,'Tổng hợp'!$A:$S,19,0),
""))))))))))))))))))</f>
        <v>0.01757981476</v>
      </c>
      <c r="J192" s="95">
        <f t="shared" si="6"/>
        <v>0.06881457042</v>
      </c>
      <c r="K192" s="95">
        <f t="shared" si="7"/>
        <v>-0.0003713760705</v>
      </c>
      <c r="L192" s="95">
        <f t="shared" si="8"/>
        <v>0.07021454746</v>
      </c>
      <c r="M192" s="96">
        <f t="shared" si="9"/>
        <v>3445765447</v>
      </c>
      <c r="N192" s="92" t="b">
        <f t="shared" si="10"/>
        <v>0</v>
      </c>
      <c r="O192" s="93">
        <f t="shared" si="11"/>
        <v>-45728</v>
      </c>
      <c r="P192" s="94">
        <f t="shared" si="12"/>
        <v>0</v>
      </c>
      <c r="Q192" s="94">
        <f t="shared" si="13"/>
        <v>1</v>
      </c>
      <c r="R192" s="95" t="str">
        <f t="shared" si="14"/>
        <v/>
      </c>
      <c r="S192" s="95">
        <f>IF(Q192=1,VLOOKUP($B192,'Tổng hợp'!$A:$S,2,0),
IF(Q192=7,VLOOKUP($B192,'Tổng hợp'!$A:$S,3,0),
IF(Q192=14,VLOOKUP($B192,'Tổng hợp'!$A:$T,4,0),
IF(Q192=30,VLOOKUP($B192,'Tổng hợp'!$A:$T,5,0),
IF(Q192=60,VLOOKUP($B192,'Tổng hợp'!$A:$T,6,0),
IF(Q192=90,VLOOKUP($B192,'Tổng hợp'!$A:$T,7,0),
IF(Q192=180,VLOOKUP($B192,'Tổng hợp'!$A:$T,8,0),
IF(Q192=270,VLOOKUP($B192,'Tổng hợp'!$A:$T,9,0),
IF(Q192=365,VLOOKUP($B192,'Tổng hợp'!$A:$S,10,0),
IF(Q192=730,VLOOKUP($B192,'Tổng hợp'!$A:$S,11,0),
IF(Q192=1095,VLOOKUP($B192,'Tổng hợp'!$A:$S,12,0),
IF(Q192=1460,VLOOKUP($B192,'Tổng hợp'!$A:$S,13,0),
IF(Q192=1825,VLOOKUP($B192,'Tổng hợp'!$A:$S,14,0),
IF(Q192=2555,VLOOKUP($B192,'Tổng hợp'!$A:$S,15,0),
IF(Q192=3650,VLOOKUP($B192,'Tổng hợp'!$A:$S,16,0),
IF(Q192=5475,VLOOKUP($B192,'Tổng hợp'!$A:$S,17,0),
IF(Q192=7300,VLOOKUP($B192,'Tổng hợp'!$A:$S,18,0),
IF(Q192=10950,VLOOKUP($B192,'Tổng hợp'!$A:$S,19,0),
""))))))))))))))))))</f>
        <v>0.01549349433</v>
      </c>
      <c r="T192" s="95">
        <f t="shared" si="15"/>
        <v>0.05131</v>
      </c>
      <c r="U192" s="95">
        <f t="shared" si="28"/>
        <v>0</v>
      </c>
      <c r="V192" s="95">
        <f t="shared" si="16"/>
        <v>0.07024062831</v>
      </c>
      <c r="W192" s="96">
        <f t="shared" si="17"/>
        <v>0</v>
      </c>
      <c r="X192" s="92">
        <f t="shared" si="18"/>
        <v>45812</v>
      </c>
      <c r="Y192" s="93">
        <f t="shared" si="19"/>
        <v>335</v>
      </c>
      <c r="Z192" s="94">
        <f t="shared" si="20"/>
        <v>270</v>
      </c>
      <c r="AA192" s="94">
        <f t="shared" si="21"/>
        <v>365</v>
      </c>
      <c r="AB192" s="95">
        <f>IF(Z192=1,VLOOKUP($B192,'Tổng hợp'!$A:$S,2,0),
IF(Z192=7,VLOOKUP($B192,'Tổng hợp'!$A:$S,3,0),
IF(Z192=14,VLOOKUP($B192,'Tổng hợp'!$A:$T,4,0),
IF(Z192=30,VLOOKUP($B192,'Tổng hợp'!$A:$T,5,0),
IF(Z192=60,VLOOKUP($B192,'Tổng hợp'!$A:$T,6,0),
IF(Z192=90,VLOOKUP($B192,'Tổng hợp'!$A:$T,7,0),
IF(Z192=180,VLOOKUP($B192,'Tổng hợp'!$A:$T,8,0),
IF(Z192=270,VLOOKUP($B192,'Tổng hợp'!$A:$T,9,0),
IF(Z192=365,VLOOKUP($B192,'Tổng hợp'!$A:$S,10,0),
IF(Z192=730,VLOOKUP($B192,'Tổng hợp'!$A:$S,11,0),
IF(Z192=1095,VLOOKUP($B192,'Tổng hợp'!$A:$S,12,0),
IF(Z192=1460,VLOOKUP($B192,'Tổng hợp'!$A:$S,13,0),
IF(Z192=1825,VLOOKUP($B192,'Tổng hợp'!$A:$S,14,0),
IF(Z192=2555,VLOOKUP($B192,'Tổng hợp'!$A:$S,15,0),
IF(Z192=3650,VLOOKUP($B192,'Tổng hợp'!$A:$S,16,0),
IF(Z192=5475,VLOOKUP($B192,'Tổng hợp'!$A:$S,17,0),
IF(Z192=7300,VLOOKUP($B192,'Tổng hợp'!$A:$S,18,0),
IF(Z192=10950,VLOOKUP($B192,'Tổng hợp'!$A:$S,19,0),
""))))))))))))))))))</f>
        <v>0.01857167202</v>
      </c>
      <c r="AC192" s="95">
        <f>IF(AA192=1,VLOOKUP($B192,'Tổng hợp'!$A:$S,2,0),
IF(AA192=7,VLOOKUP($B192,'Tổng hợp'!$A:$S,3,0),
IF(AA192=14,VLOOKUP($B192,'Tổng hợp'!$A:$T,4,0),
IF(AA192=30,VLOOKUP($B192,'Tổng hợp'!$A:$T,5,0),
IF(AA192=60,VLOOKUP($B192,'Tổng hợp'!$A:$T,6,0),
IF(AA192=90,VLOOKUP($B192,'Tổng hợp'!$A:$T,7,0),
IF(AA192=180,VLOOKUP($B192,'Tổng hợp'!$A:$T,8,0),
IF(AA192=270,VLOOKUP($B192,'Tổng hợp'!$A:$T,9,0),
IF(AA192=365,VLOOKUP($B192,'Tổng hợp'!$A:$S,10,0),
IF(AA192=730,VLOOKUP($B192,'Tổng hợp'!$A:$S,11,0),
IF(AA192=1095,VLOOKUP($B192,'Tổng hợp'!$A:$S,12,0),
IF(AA192=1460,VLOOKUP($B192,'Tổng hợp'!$A:$S,13,0),
IF(AA192=1825,VLOOKUP($B192,'Tổng hợp'!$A:$S,14,0),
IF(AA192=2555,VLOOKUP($B192,'Tổng hợp'!$A:$S,15,0),
IF(AA192=3650,VLOOKUP($B192,'Tổng hợp'!$A:$S,16,0),
IF(AA192=5475,VLOOKUP($B192,'Tổng hợp'!$A:$S,17,0),
IF(AA192=7300,VLOOKUP($B192,'Tổng hợp'!$A:$S,18,0),
IF(AA192=10950,VLOOKUP($B192,'Tổng hợp'!$A:$S,19,0),
""))))))))))))))))))</f>
        <v>0.01871</v>
      </c>
      <c r="AD192" s="95">
        <f t="shared" si="22"/>
        <v>0.06997631748</v>
      </c>
      <c r="AE192" s="95">
        <f t="shared" si="23"/>
        <v>-0.0001708153366</v>
      </c>
      <c r="AF192" s="95">
        <f t="shared" si="24"/>
        <v>0.07022863116</v>
      </c>
      <c r="AG192" s="96">
        <f t="shared" si="25"/>
        <v>46980341628</v>
      </c>
      <c r="AH192" s="97">
        <f t="shared" si="26"/>
        <v>50426107075</v>
      </c>
      <c r="AI192" s="96">
        <f t="shared" si="27"/>
        <v>-2244583650</v>
      </c>
      <c r="AJ192" s="9"/>
      <c r="AK192" s="12"/>
    </row>
    <row r="193" ht="15.75" customHeight="1">
      <c r="A193" s="90">
        <v>174.0</v>
      </c>
      <c r="B193" s="91">
        <f>HLOOKUP(B192,VBMA!$A:$A,VLOOKUP(B192,VBMA!A:AF,32,0) +1)</f>
        <v>45476</v>
      </c>
      <c r="C193" s="92">
        <f t="shared" si="1"/>
        <v>45812</v>
      </c>
      <c r="D193" s="92">
        <f t="shared" si="2"/>
        <v>45812</v>
      </c>
      <c r="E193" s="93">
        <f t="shared" si="3"/>
        <v>84</v>
      </c>
      <c r="F193" s="94">
        <f t="shared" si="4"/>
        <v>60</v>
      </c>
      <c r="G193" s="94">
        <f t="shared" si="5"/>
        <v>90</v>
      </c>
      <c r="H193" s="95">
        <f>IF(F193=1,VLOOKUP($B193,'Tổng hợp'!$A:$S,2,0),
IF(F193=7,VLOOKUP($B193,'Tổng hợp'!$A:$S,3,0),
IF(F193=14,VLOOKUP($B193,'Tổng hợp'!$A:$T,4,0),
IF(F193=30,VLOOKUP($B193,'Tổng hợp'!$A:$T,5,0),
IF(F193=60,VLOOKUP($B193,'Tổng hợp'!$A:$T,6,0),
IF(F193=90,VLOOKUP($B193,'Tổng hợp'!$A:$T,7,0),
IF(F193=180,VLOOKUP($B193,'Tổng hợp'!$A:$T,8,0),
IF(F193=270,VLOOKUP($B193,'Tổng hợp'!$A:$T,9,0),
IF(F193=365,VLOOKUP($B193,'Tổng hợp'!$A:$S,10,0),
IF(F193=730,VLOOKUP($B193,'Tổng hợp'!$A:$S,11,0),
IF(F193=1095,VLOOKUP($B193,'Tổng hợp'!$A:$S,12,0),
IF(F193=1460,VLOOKUP($B193,'Tổng hợp'!$A:$S,13,0),
IF(F193=1825,VLOOKUP($B193,'Tổng hợp'!$A:$S,14,0),
IF(F193=2555,VLOOKUP($B193,'Tổng hợp'!$A:$S,15,0),
IF(F193=3650,VLOOKUP($B193,'Tổng hợp'!$A:$S,16,0),
IF(F193=5475,VLOOKUP($B193,'Tổng hợp'!$A:$S,17,0),
IF(F193=7300,VLOOKUP($B193,'Tổng hợp'!$A:$S,18,0),
IF(F193=10950,VLOOKUP($B193,'Tổng hợp'!$A:$S,19,0),
""))))))))))))))))))</f>
        <v>0.0172011843</v>
      </c>
      <c r="I193" s="95">
        <f>IF(G193=1,VLOOKUP($B193,'Tổng hợp'!$A:$S,2,0),
IF(G193=7,VLOOKUP($B193,'Tổng hợp'!$A:$S,3,0),
IF(G193=14,VLOOKUP($B193,'Tổng hợp'!$A:$T,4,0),
IF(G193=30,VLOOKUP($B193,'Tổng hợp'!$A:$T,5,0),
IF(G193=60,VLOOKUP($B193,'Tổng hợp'!$A:$T,6,0),
IF(G193=90,VLOOKUP($B193,'Tổng hợp'!$A:$T,7,0),
IF(G193=180,VLOOKUP($B193,'Tổng hợp'!$A:$T,8,0),
IF(G193=270,VLOOKUP($B193,'Tổng hợp'!$A:$T,9,0),
IF(G193=365,VLOOKUP($B193,'Tổng hợp'!$A:$S,10,0),
IF(G193=730,VLOOKUP($B193,'Tổng hợp'!$A:$S,11,0),
IF(G193=1095,VLOOKUP($B193,'Tổng hợp'!$A:$S,12,0),
IF(G193=1460,VLOOKUP($B193,'Tổng hợp'!$A:$S,13,0),
IF(G193=1825,VLOOKUP($B193,'Tổng hợp'!$A:$S,14,0),
IF(G193=2555,VLOOKUP($B193,'Tổng hợp'!$A:$S,15,0),
IF(G193=3650,VLOOKUP($B193,'Tổng hợp'!$A:$S,16,0),
IF(G193=5475,VLOOKUP($B193,'Tổng hợp'!$A:$S,17,0),
IF(G193=7300,VLOOKUP($B193,'Tổng hợp'!$A:$S,18,0),
IF(G193=10950,VLOOKUP($B193,'Tổng hợp'!$A:$S,19,0),
""))))))))))))))))))</f>
        <v>0.01761236799</v>
      </c>
      <c r="J193" s="95">
        <f t="shared" si="6"/>
        <v>0.06884013125</v>
      </c>
      <c r="K193" s="95">
        <f t="shared" si="7"/>
        <v>-0.0007214627774</v>
      </c>
      <c r="L193" s="95">
        <f t="shared" si="8"/>
        <v>0.07018997059</v>
      </c>
      <c r="M193" s="96">
        <f t="shared" si="9"/>
        <v>3445783658</v>
      </c>
      <c r="N193" s="92" t="b">
        <f t="shared" si="10"/>
        <v>0</v>
      </c>
      <c r="O193" s="93">
        <f t="shared" si="11"/>
        <v>-45728</v>
      </c>
      <c r="P193" s="94">
        <f t="shared" si="12"/>
        <v>0</v>
      </c>
      <c r="Q193" s="94">
        <f t="shared" si="13"/>
        <v>1</v>
      </c>
      <c r="R193" s="95" t="str">
        <f t="shared" si="14"/>
        <v/>
      </c>
      <c r="S193" s="95">
        <f>IF(Q193=1,VLOOKUP($B193,'Tổng hợp'!$A:$S,2,0),
IF(Q193=7,VLOOKUP($B193,'Tổng hợp'!$A:$S,3,0),
IF(Q193=14,VLOOKUP($B193,'Tổng hợp'!$A:$T,4,0),
IF(Q193=30,VLOOKUP($B193,'Tổng hợp'!$A:$T,5,0),
IF(Q193=60,VLOOKUP($B193,'Tổng hợp'!$A:$T,6,0),
IF(Q193=90,VLOOKUP($B193,'Tổng hợp'!$A:$T,7,0),
IF(Q193=180,VLOOKUP($B193,'Tổng hợp'!$A:$T,8,0),
IF(Q193=270,VLOOKUP($B193,'Tổng hợp'!$A:$T,9,0),
IF(Q193=365,VLOOKUP($B193,'Tổng hợp'!$A:$S,10,0),
IF(Q193=730,VLOOKUP($B193,'Tổng hợp'!$A:$S,11,0),
IF(Q193=1095,VLOOKUP($B193,'Tổng hợp'!$A:$S,12,0),
IF(Q193=1460,VLOOKUP($B193,'Tổng hợp'!$A:$S,13,0),
IF(Q193=1825,VLOOKUP($B193,'Tổng hợp'!$A:$S,14,0),
IF(Q193=2555,VLOOKUP($B193,'Tổng hợp'!$A:$S,15,0),
IF(Q193=3650,VLOOKUP($B193,'Tổng hợp'!$A:$S,16,0),
IF(Q193=5475,VLOOKUP($B193,'Tổng hợp'!$A:$S,17,0),
IF(Q193=7300,VLOOKUP($B193,'Tổng hợp'!$A:$S,18,0),
IF(Q193=10950,VLOOKUP($B193,'Tổng hợp'!$A:$S,19,0),
""))))))))))))))))))</f>
        <v>0.0153508577</v>
      </c>
      <c r="T193" s="95">
        <f t="shared" si="15"/>
        <v>0.05131</v>
      </c>
      <c r="U193" s="95">
        <f t="shared" si="28"/>
        <v>0</v>
      </c>
      <c r="V193" s="95">
        <f t="shared" si="16"/>
        <v>0.07024062831</v>
      </c>
      <c r="W193" s="96">
        <f t="shared" si="17"/>
        <v>0</v>
      </c>
      <c r="X193" s="92">
        <f t="shared" si="18"/>
        <v>45812</v>
      </c>
      <c r="Y193" s="93">
        <f t="shared" si="19"/>
        <v>336</v>
      </c>
      <c r="Z193" s="94">
        <f t="shared" si="20"/>
        <v>270</v>
      </c>
      <c r="AA193" s="94">
        <f t="shared" si="21"/>
        <v>365</v>
      </c>
      <c r="AB193" s="95">
        <f>IF(Z193=1,VLOOKUP($B193,'Tổng hợp'!$A:$S,2,0),
IF(Z193=7,VLOOKUP($B193,'Tổng hợp'!$A:$S,3,0),
IF(Z193=14,VLOOKUP($B193,'Tổng hợp'!$A:$T,4,0),
IF(Z193=30,VLOOKUP($B193,'Tổng hợp'!$A:$T,5,0),
IF(Z193=60,VLOOKUP($B193,'Tổng hợp'!$A:$T,6,0),
IF(Z193=90,VLOOKUP($B193,'Tổng hợp'!$A:$T,7,0),
IF(Z193=180,VLOOKUP($B193,'Tổng hợp'!$A:$T,8,0),
IF(Z193=270,VLOOKUP($B193,'Tổng hợp'!$A:$T,9,0),
IF(Z193=365,VLOOKUP($B193,'Tổng hợp'!$A:$S,10,0),
IF(Z193=730,VLOOKUP($B193,'Tổng hợp'!$A:$S,11,0),
IF(Z193=1095,VLOOKUP($B193,'Tổng hợp'!$A:$S,12,0),
IF(Z193=1460,VLOOKUP($B193,'Tổng hợp'!$A:$S,13,0),
IF(Z193=1825,VLOOKUP($B193,'Tổng hợp'!$A:$S,14,0),
IF(Z193=2555,VLOOKUP($B193,'Tổng hợp'!$A:$S,15,0),
IF(Z193=3650,VLOOKUP($B193,'Tổng hợp'!$A:$S,16,0),
IF(Z193=5475,VLOOKUP($B193,'Tổng hợp'!$A:$S,17,0),
IF(Z193=7300,VLOOKUP($B193,'Tổng hợp'!$A:$S,18,0),
IF(Z193=10950,VLOOKUP($B193,'Tổng hợp'!$A:$S,19,0),
""))))))))))))))))))</f>
        <v>0.0186060619</v>
      </c>
      <c r="AC193" s="95">
        <f>IF(AA193=1,VLOOKUP($B193,'Tổng hợp'!$A:$S,2,0),
IF(AA193=7,VLOOKUP($B193,'Tổng hợp'!$A:$S,3,0),
IF(AA193=14,VLOOKUP($B193,'Tổng hợp'!$A:$T,4,0),
IF(AA193=30,VLOOKUP($B193,'Tổng hợp'!$A:$T,5,0),
IF(AA193=60,VLOOKUP($B193,'Tổng hợp'!$A:$T,6,0),
IF(AA193=90,VLOOKUP($B193,'Tổng hợp'!$A:$T,7,0),
IF(AA193=180,VLOOKUP($B193,'Tổng hợp'!$A:$T,8,0),
IF(AA193=270,VLOOKUP($B193,'Tổng hợp'!$A:$T,9,0),
IF(AA193=365,VLOOKUP($B193,'Tổng hợp'!$A:$S,10,0),
IF(AA193=730,VLOOKUP($B193,'Tổng hợp'!$A:$S,11,0),
IF(AA193=1095,VLOOKUP($B193,'Tổng hợp'!$A:$S,12,0),
IF(AA193=1460,VLOOKUP($B193,'Tổng hợp'!$A:$S,13,0),
IF(AA193=1825,VLOOKUP($B193,'Tổng hợp'!$A:$S,14,0),
IF(AA193=2555,VLOOKUP($B193,'Tổng hợp'!$A:$S,15,0),
IF(AA193=3650,VLOOKUP($B193,'Tổng hợp'!$A:$S,16,0),
IF(AA193=5475,VLOOKUP($B193,'Tổng hợp'!$A:$S,17,0),
IF(AA193=7300,VLOOKUP($B193,'Tổng hợp'!$A:$S,18,0),
IF(AA193=10950,VLOOKUP($B193,'Tổng hợp'!$A:$S,19,0),
""))))))))))))))))))</f>
        <v>0.01871</v>
      </c>
      <c r="AD193" s="95">
        <f t="shared" si="22"/>
        <v>0.06998827153</v>
      </c>
      <c r="AE193" s="95">
        <f t="shared" si="23"/>
        <v>0.0001291997213</v>
      </c>
      <c r="AF193" s="95">
        <f t="shared" si="24"/>
        <v>0.07024970396</v>
      </c>
      <c r="AG193" s="96">
        <f t="shared" si="25"/>
        <v>46970755003</v>
      </c>
      <c r="AH193" s="97">
        <f t="shared" si="26"/>
        <v>50416538661</v>
      </c>
      <c r="AI193" s="96">
        <f t="shared" si="27"/>
        <v>-2254152065</v>
      </c>
      <c r="AJ193" s="9"/>
      <c r="AK193" s="12"/>
    </row>
    <row r="194" ht="15.75" customHeight="1">
      <c r="A194" s="90">
        <v>175.0</v>
      </c>
      <c r="B194" s="91">
        <f>HLOOKUP(B193,VBMA!$A:$A,VLOOKUP(B193,VBMA!A:AF,32,0) +1)</f>
        <v>45475</v>
      </c>
      <c r="C194" s="92">
        <f t="shared" si="1"/>
        <v>45812</v>
      </c>
      <c r="D194" s="92">
        <f t="shared" si="2"/>
        <v>45812</v>
      </c>
      <c r="E194" s="93">
        <f t="shared" si="3"/>
        <v>84</v>
      </c>
      <c r="F194" s="94">
        <f t="shared" si="4"/>
        <v>60</v>
      </c>
      <c r="G194" s="94">
        <f t="shared" si="5"/>
        <v>90</v>
      </c>
      <c r="H194" s="95">
        <f>IF(F194=1,VLOOKUP($B194,'Tổng hợp'!$A:$S,2,0),
IF(F194=7,VLOOKUP($B194,'Tổng hợp'!$A:$S,3,0),
IF(F194=14,VLOOKUP($B194,'Tổng hợp'!$A:$T,4,0),
IF(F194=30,VLOOKUP($B194,'Tổng hợp'!$A:$T,5,0),
IF(F194=60,VLOOKUP($B194,'Tổng hợp'!$A:$T,6,0),
IF(F194=90,VLOOKUP($B194,'Tổng hợp'!$A:$T,7,0),
IF(F194=180,VLOOKUP($B194,'Tổng hợp'!$A:$T,8,0),
IF(F194=270,VLOOKUP($B194,'Tổng hợp'!$A:$T,9,0),
IF(F194=365,VLOOKUP($B194,'Tổng hợp'!$A:$S,10,0),
IF(F194=730,VLOOKUP($B194,'Tổng hợp'!$A:$S,11,0),
IF(F194=1095,VLOOKUP($B194,'Tổng hợp'!$A:$S,12,0),
IF(F194=1460,VLOOKUP($B194,'Tổng hợp'!$A:$S,13,0),
IF(F194=1825,VLOOKUP($B194,'Tổng hợp'!$A:$S,14,0),
IF(F194=2555,VLOOKUP($B194,'Tổng hợp'!$A:$S,15,0),
IF(F194=3650,VLOOKUP($B194,'Tổng hợp'!$A:$S,16,0),
IF(F194=5475,VLOOKUP($B194,'Tổng hợp'!$A:$S,17,0),
IF(F194=7300,VLOOKUP($B194,'Tổng hợp'!$A:$S,18,0),
IF(F194=10950,VLOOKUP($B194,'Tổng hợp'!$A:$S,19,0),
""))))))))))))))))))</f>
        <v>0.01730619897</v>
      </c>
      <c r="I194" s="95">
        <f>IF(G194=1,VLOOKUP($B194,'Tổng hợp'!$A:$S,2,0),
IF(G194=7,VLOOKUP($B194,'Tổng hợp'!$A:$S,3,0),
IF(G194=14,VLOOKUP($B194,'Tổng hợp'!$A:$T,4,0),
IF(G194=30,VLOOKUP($B194,'Tổng hợp'!$A:$T,5,0),
IF(G194=60,VLOOKUP($B194,'Tổng hợp'!$A:$T,6,0),
IF(G194=90,VLOOKUP($B194,'Tổng hợp'!$A:$T,7,0),
IF(G194=180,VLOOKUP($B194,'Tổng hợp'!$A:$T,8,0),
IF(G194=270,VLOOKUP($B194,'Tổng hợp'!$A:$T,9,0),
IF(G194=365,VLOOKUP($B194,'Tổng hợp'!$A:$S,10,0),
IF(G194=730,VLOOKUP($B194,'Tổng hợp'!$A:$S,11,0),
IF(G194=1095,VLOOKUP($B194,'Tổng hợp'!$A:$S,12,0),
IF(G194=1460,VLOOKUP($B194,'Tổng hợp'!$A:$S,13,0),
IF(G194=1825,VLOOKUP($B194,'Tổng hợp'!$A:$S,14,0),
IF(G194=2555,VLOOKUP($B194,'Tổng hợp'!$A:$S,15,0),
IF(G194=3650,VLOOKUP($B194,'Tổng hợp'!$A:$S,16,0),
IF(G194=5475,VLOOKUP($B194,'Tổng hợp'!$A:$S,17,0),
IF(G194=7300,VLOOKUP($B194,'Tổng hợp'!$A:$S,18,0),
IF(G194=10950,VLOOKUP($B194,'Tổng hợp'!$A:$S,19,0),
""))))))))))))))))))</f>
        <v>0.01764821871</v>
      </c>
      <c r="J194" s="95">
        <f t="shared" si="6"/>
        <v>0.06888981476</v>
      </c>
      <c r="K194" s="95">
        <f t="shared" si="7"/>
        <v>-0.007872908713</v>
      </c>
      <c r="L194" s="95">
        <f t="shared" si="8"/>
        <v>0.0696898014</v>
      </c>
      <c r="M194" s="96">
        <f t="shared" si="9"/>
        <v>3446154386</v>
      </c>
      <c r="N194" s="92" t="b">
        <f t="shared" si="10"/>
        <v>0</v>
      </c>
      <c r="O194" s="93">
        <f t="shared" si="11"/>
        <v>-45728</v>
      </c>
      <c r="P194" s="94">
        <f t="shared" si="12"/>
        <v>0</v>
      </c>
      <c r="Q194" s="94">
        <f t="shared" si="13"/>
        <v>1</v>
      </c>
      <c r="R194" s="95" t="str">
        <f t="shared" si="14"/>
        <v/>
      </c>
      <c r="S194" s="95">
        <f>IF(Q194=1,VLOOKUP($B194,'Tổng hợp'!$A:$S,2,0),
IF(Q194=7,VLOOKUP($B194,'Tổng hợp'!$A:$S,3,0),
IF(Q194=14,VLOOKUP($B194,'Tổng hợp'!$A:$T,4,0),
IF(Q194=30,VLOOKUP($B194,'Tổng hợp'!$A:$T,5,0),
IF(Q194=60,VLOOKUP($B194,'Tổng hợp'!$A:$T,6,0),
IF(Q194=90,VLOOKUP($B194,'Tổng hợp'!$A:$T,7,0),
IF(Q194=180,VLOOKUP($B194,'Tổng hợp'!$A:$T,8,0),
IF(Q194=270,VLOOKUP($B194,'Tổng hợp'!$A:$T,9,0),
IF(Q194=365,VLOOKUP($B194,'Tổng hợp'!$A:$S,10,0),
IF(Q194=730,VLOOKUP($B194,'Tổng hợp'!$A:$S,11,0),
IF(Q194=1095,VLOOKUP($B194,'Tổng hợp'!$A:$S,12,0),
IF(Q194=1460,VLOOKUP($B194,'Tổng hợp'!$A:$S,13,0),
IF(Q194=1825,VLOOKUP($B194,'Tổng hợp'!$A:$S,14,0),
IF(Q194=2555,VLOOKUP($B194,'Tổng hợp'!$A:$S,15,0),
IF(Q194=3650,VLOOKUP($B194,'Tổng hợp'!$A:$S,16,0),
IF(Q194=5475,VLOOKUP($B194,'Tổng hợp'!$A:$S,17,0),
IF(Q194=7300,VLOOKUP($B194,'Tổng hợp'!$A:$S,18,0),
IF(Q194=10950,VLOOKUP($B194,'Tổng hợp'!$A:$S,19,0),
""))))))))))))))))))</f>
        <v>0.01542509038</v>
      </c>
      <c r="T194" s="95">
        <f t="shared" si="15"/>
        <v>0.05131</v>
      </c>
      <c r="U194" s="95">
        <f t="shared" si="28"/>
        <v>0</v>
      </c>
      <c r="V194" s="95">
        <f t="shared" si="16"/>
        <v>0.07024062831</v>
      </c>
      <c r="W194" s="96">
        <f t="shared" si="17"/>
        <v>0</v>
      </c>
      <c r="X194" s="92">
        <f t="shared" si="18"/>
        <v>45812</v>
      </c>
      <c r="Y194" s="93">
        <f t="shared" si="19"/>
        <v>337</v>
      </c>
      <c r="Z194" s="94">
        <f t="shared" si="20"/>
        <v>270</v>
      </c>
      <c r="AA194" s="94">
        <f t="shared" si="21"/>
        <v>365</v>
      </c>
      <c r="AB194" s="95">
        <f>IF(Z194=1,VLOOKUP($B194,'Tổng hợp'!$A:$S,2,0),
IF(Z194=7,VLOOKUP($B194,'Tổng hợp'!$A:$S,3,0),
IF(Z194=14,VLOOKUP($B194,'Tổng hợp'!$A:$T,4,0),
IF(Z194=30,VLOOKUP($B194,'Tổng hợp'!$A:$T,5,0),
IF(Z194=60,VLOOKUP($B194,'Tổng hợp'!$A:$T,6,0),
IF(Z194=90,VLOOKUP($B194,'Tổng hợp'!$A:$T,7,0),
IF(Z194=180,VLOOKUP($B194,'Tổng hợp'!$A:$T,8,0),
IF(Z194=270,VLOOKUP($B194,'Tổng hợp'!$A:$T,9,0),
IF(Z194=365,VLOOKUP($B194,'Tổng hợp'!$A:$S,10,0),
IF(Z194=730,VLOOKUP($B194,'Tổng hợp'!$A:$S,11,0),
IF(Z194=1095,VLOOKUP($B194,'Tổng hợp'!$A:$S,12,0),
IF(Z194=1460,VLOOKUP($B194,'Tổng hợp'!$A:$S,13,0),
IF(Z194=1825,VLOOKUP($B194,'Tổng hợp'!$A:$S,14,0),
IF(Z194=2555,VLOOKUP($B194,'Tổng hợp'!$A:$S,15,0),
IF(Z194=3650,VLOOKUP($B194,'Tổng hợp'!$A:$S,16,0),
IF(Z194=5475,VLOOKUP($B194,'Tổng hợp'!$A:$S,17,0),
IF(Z194=7300,VLOOKUP($B194,'Tổng hợp'!$A:$S,18,0),
IF(Z194=10950,VLOOKUP($B194,'Tổng hợp'!$A:$S,19,0),
""))))))))))))))))))</f>
        <v>0.01857167202</v>
      </c>
      <c r="AC194" s="95">
        <f>IF(AA194=1,VLOOKUP($B194,'Tổng hợp'!$A:$S,2,0),
IF(AA194=7,VLOOKUP($B194,'Tổng hợp'!$A:$S,3,0),
IF(AA194=14,VLOOKUP($B194,'Tổng hợp'!$A:$T,4,0),
IF(AA194=30,VLOOKUP($B194,'Tổng hợp'!$A:$T,5,0),
IF(AA194=60,VLOOKUP($B194,'Tổng hợp'!$A:$T,6,0),
IF(AA194=90,VLOOKUP($B194,'Tổng hợp'!$A:$T,7,0),
IF(AA194=180,VLOOKUP($B194,'Tổng hợp'!$A:$T,8,0),
IF(AA194=270,VLOOKUP($B194,'Tổng hợp'!$A:$T,9,0),
IF(AA194=365,VLOOKUP($B194,'Tổng hợp'!$A:$S,10,0),
IF(AA194=730,VLOOKUP($B194,'Tổng hợp'!$A:$S,11,0),
IF(AA194=1095,VLOOKUP($B194,'Tổng hợp'!$A:$S,12,0),
IF(AA194=1460,VLOOKUP($B194,'Tổng hợp'!$A:$S,13,0),
IF(AA194=1825,VLOOKUP($B194,'Tổng hợp'!$A:$S,14,0),
IF(AA194=2555,VLOOKUP($B194,'Tổng hợp'!$A:$S,15,0),
IF(AA194=3650,VLOOKUP($B194,'Tổng hợp'!$A:$S,16,0),
IF(AA194=5475,VLOOKUP($B194,'Tổng hợp'!$A:$S,17,0),
IF(AA194=7300,VLOOKUP($B194,'Tổng hợp'!$A:$S,18,0),
IF(AA194=10950,VLOOKUP($B194,'Tổng hợp'!$A:$S,19,0),
""))))))))))))))))))</f>
        <v>0.01871</v>
      </c>
      <c r="AD194" s="95">
        <f t="shared" si="22"/>
        <v>0.06997922965</v>
      </c>
      <c r="AE194" s="95">
        <f t="shared" si="23"/>
        <v>-0.0008689283288</v>
      </c>
      <c r="AF194" s="95">
        <f t="shared" si="24"/>
        <v>0.07017962075</v>
      </c>
      <c r="AG194" s="96">
        <f t="shared" si="25"/>
        <v>46964858487</v>
      </c>
      <c r="AH194" s="97">
        <f t="shared" si="26"/>
        <v>50411012873</v>
      </c>
      <c r="AI194" s="96">
        <f t="shared" si="27"/>
        <v>-2259677852</v>
      </c>
      <c r="AJ194" s="9"/>
      <c r="AK194" s="12"/>
    </row>
    <row r="195" ht="15.75" customHeight="1">
      <c r="A195" s="90">
        <v>176.0</v>
      </c>
      <c r="B195" s="91">
        <f>HLOOKUP(B194,VBMA!$A:$A,VLOOKUP(B194,VBMA!A:AF,32,0) +1)</f>
        <v>45474</v>
      </c>
      <c r="C195" s="92">
        <f t="shared" si="1"/>
        <v>45812</v>
      </c>
      <c r="D195" s="92">
        <f t="shared" si="2"/>
        <v>45812</v>
      </c>
      <c r="E195" s="93">
        <f t="shared" si="3"/>
        <v>84</v>
      </c>
      <c r="F195" s="94">
        <f t="shared" si="4"/>
        <v>60</v>
      </c>
      <c r="G195" s="94">
        <f t="shared" si="5"/>
        <v>90</v>
      </c>
      <c r="H195" s="95">
        <f>IF(F195=1,VLOOKUP($B195,'Tổng hợp'!$A:$S,2,0),
IF(F195=7,VLOOKUP($B195,'Tổng hợp'!$A:$S,3,0),
IF(F195=14,VLOOKUP($B195,'Tổng hợp'!$A:$T,4,0),
IF(F195=30,VLOOKUP($B195,'Tổng hợp'!$A:$T,5,0),
IF(F195=60,VLOOKUP($B195,'Tổng hợp'!$A:$T,6,0),
IF(F195=90,VLOOKUP($B195,'Tổng hợp'!$A:$T,7,0),
IF(F195=180,VLOOKUP($B195,'Tổng hợp'!$A:$T,8,0),
IF(F195=270,VLOOKUP($B195,'Tổng hợp'!$A:$T,9,0),
IF(F195=365,VLOOKUP($B195,'Tổng hợp'!$A:$S,10,0),
IF(F195=730,VLOOKUP($B195,'Tổng hợp'!$A:$S,11,0),
IF(F195=1095,VLOOKUP($B195,'Tổng hợp'!$A:$S,12,0),
IF(F195=1460,VLOOKUP($B195,'Tổng hợp'!$A:$S,13,0),
IF(F195=1825,VLOOKUP($B195,'Tổng hợp'!$A:$S,14,0),
IF(F195=2555,VLOOKUP($B195,'Tổng hợp'!$A:$S,15,0),
IF(F195=3650,VLOOKUP($B195,'Tổng hợp'!$A:$S,16,0),
IF(F195=5475,VLOOKUP($B195,'Tổng hợp'!$A:$S,17,0),
IF(F195=7300,VLOOKUP($B195,'Tổng hợp'!$A:$S,18,0),
IF(F195=10950,VLOOKUP($B195,'Tổng hợp'!$A:$S,19,0),
""))))))))))))))))))</f>
        <v>0.01801261246</v>
      </c>
      <c r="I195" s="95">
        <f>IF(G195=1,VLOOKUP($B195,'Tổng hợp'!$A:$S,2,0),
IF(G195=7,VLOOKUP($B195,'Tổng hợp'!$A:$S,3,0),
IF(G195=14,VLOOKUP($B195,'Tổng hợp'!$A:$T,4,0),
IF(G195=30,VLOOKUP($B195,'Tổng hợp'!$A:$T,5,0),
IF(G195=60,VLOOKUP($B195,'Tổng hợp'!$A:$T,6,0),
IF(G195=90,VLOOKUP($B195,'Tổng hợp'!$A:$T,7,0),
IF(G195=180,VLOOKUP($B195,'Tổng hợp'!$A:$T,8,0),
IF(G195=270,VLOOKUP($B195,'Tổng hợp'!$A:$T,9,0),
IF(G195=365,VLOOKUP($B195,'Tổng hợp'!$A:$S,10,0),
IF(G195=730,VLOOKUP($B195,'Tổng hợp'!$A:$S,11,0),
IF(G195=1095,VLOOKUP($B195,'Tổng hợp'!$A:$S,12,0),
IF(G195=1460,VLOOKUP($B195,'Tổng hợp'!$A:$S,13,0),
IF(G195=1825,VLOOKUP($B195,'Tổng hợp'!$A:$S,14,0),
IF(G195=2555,VLOOKUP($B195,'Tổng hợp'!$A:$S,15,0),
IF(G195=3650,VLOOKUP($B195,'Tổng hợp'!$A:$S,16,0),
IF(G195=5475,VLOOKUP($B195,'Tổng hợp'!$A:$S,17,0),
IF(G195=7300,VLOOKUP($B195,'Tổng hợp'!$A:$S,18,0),
IF(G195=10950,VLOOKUP($B195,'Tổng hợp'!$A:$S,19,0),
""))))))))))))))))))</f>
        <v>0.01815224512</v>
      </c>
      <c r="J195" s="95">
        <f t="shared" si="6"/>
        <v>0.06943431859</v>
      </c>
      <c r="K195" s="95">
        <f t="shared" si="7"/>
        <v>0.008964727937</v>
      </c>
      <c r="L195" s="95">
        <f t="shared" si="8"/>
        <v>0.07087314738</v>
      </c>
      <c r="M195" s="96">
        <f t="shared" si="9"/>
        <v>3445277628</v>
      </c>
      <c r="N195" s="92" t="b">
        <f t="shared" si="10"/>
        <v>0</v>
      </c>
      <c r="O195" s="93">
        <f t="shared" si="11"/>
        <v>-45728</v>
      </c>
      <c r="P195" s="94">
        <f t="shared" si="12"/>
        <v>0</v>
      </c>
      <c r="Q195" s="94">
        <f t="shared" si="13"/>
        <v>1</v>
      </c>
      <c r="R195" s="95" t="str">
        <f t="shared" si="14"/>
        <v/>
      </c>
      <c r="S195" s="95">
        <f>IF(Q195=1,VLOOKUP($B195,'Tổng hợp'!$A:$S,2,0),
IF(Q195=7,VLOOKUP($B195,'Tổng hợp'!$A:$S,3,0),
IF(Q195=14,VLOOKUP($B195,'Tổng hợp'!$A:$T,4,0),
IF(Q195=30,VLOOKUP($B195,'Tổng hợp'!$A:$T,5,0),
IF(Q195=60,VLOOKUP($B195,'Tổng hợp'!$A:$T,6,0),
IF(Q195=90,VLOOKUP($B195,'Tổng hợp'!$A:$T,7,0),
IF(Q195=180,VLOOKUP($B195,'Tổng hợp'!$A:$T,8,0),
IF(Q195=270,VLOOKUP($B195,'Tổng hợp'!$A:$T,9,0),
IF(Q195=365,VLOOKUP($B195,'Tổng hợp'!$A:$S,10,0),
IF(Q195=730,VLOOKUP($B195,'Tổng hợp'!$A:$S,11,0),
IF(Q195=1095,VLOOKUP($B195,'Tổng hợp'!$A:$S,12,0),
IF(Q195=1460,VLOOKUP($B195,'Tổng hợp'!$A:$S,13,0),
IF(Q195=1825,VLOOKUP($B195,'Tổng hợp'!$A:$S,14,0),
IF(Q195=2555,VLOOKUP($B195,'Tổng hợp'!$A:$S,15,0),
IF(Q195=3650,VLOOKUP($B195,'Tổng hợp'!$A:$S,16,0),
IF(Q195=5475,VLOOKUP($B195,'Tổng hợp'!$A:$S,17,0),
IF(Q195=7300,VLOOKUP($B195,'Tổng hợp'!$A:$S,18,0),
IF(Q195=10950,VLOOKUP($B195,'Tổng hợp'!$A:$S,19,0),
""))))))))))))))))))</f>
        <v>0.01696536755</v>
      </c>
      <c r="T195" s="95">
        <f t="shared" si="15"/>
        <v>0.05131</v>
      </c>
      <c r="U195" s="95">
        <f t="shared" si="28"/>
        <v>0</v>
      </c>
      <c r="V195" s="95">
        <f t="shared" si="16"/>
        <v>0.07024062831</v>
      </c>
      <c r="W195" s="96">
        <f t="shared" si="17"/>
        <v>0</v>
      </c>
      <c r="X195" s="92">
        <f t="shared" si="18"/>
        <v>45812</v>
      </c>
      <c r="Y195" s="93">
        <f t="shared" si="19"/>
        <v>338</v>
      </c>
      <c r="Z195" s="94">
        <f t="shared" si="20"/>
        <v>270</v>
      </c>
      <c r="AA195" s="94">
        <f t="shared" si="21"/>
        <v>365</v>
      </c>
      <c r="AB195" s="95">
        <f>IF(Z195=1,VLOOKUP($B195,'Tổng hợp'!$A:$S,2,0),
IF(Z195=7,VLOOKUP($B195,'Tổng hợp'!$A:$S,3,0),
IF(Z195=14,VLOOKUP($B195,'Tổng hợp'!$A:$T,4,0),
IF(Z195=30,VLOOKUP($B195,'Tổng hợp'!$A:$T,5,0),
IF(Z195=60,VLOOKUP($B195,'Tổng hợp'!$A:$T,6,0),
IF(Z195=90,VLOOKUP($B195,'Tổng hợp'!$A:$T,7,0),
IF(Z195=180,VLOOKUP($B195,'Tổng hợp'!$A:$T,8,0),
IF(Z195=270,VLOOKUP($B195,'Tổng hợp'!$A:$T,9,0),
IF(Z195=365,VLOOKUP($B195,'Tổng hợp'!$A:$S,10,0),
IF(Z195=730,VLOOKUP($B195,'Tổng hợp'!$A:$S,11,0),
IF(Z195=1095,VLOOKUP($B195,'Tổng hợp'!$A:$S,12,0),
IF(Z195=1460,VLOOKUP($B195,'Tổng hợp'!$A:$S,13,0),
IF(Z195=1825,VLOOKUP($B195,'Tổng hợp'!$A:$S,14,0),
IF(Z195=2555,VLOOKUP($B195,'Tổng hợp'!$A:$S,15,0),
IF(Z195=3650,VLOOKUP($B195,'Tổng hợp'!$A:$S,16,0),
IF(Z195=5475,VLOOKUP($B195,'Tổng hợp'!$A:$S,17,0),
IF(Z195=7300,VLOOKUP($B195,'Tổng hợp'!$A:$S,18,0),
IF(Z195=10950,VLOOKUP($B195,'Tổng hợp'!$A:$S,19,0),
""))))))))))))))))))</f>
        <v>0.01878059206</v>
      </c>
      <c r="AC195" s="95">
        <f>IF(AA195=1,VLOOKUP($B195,'Tổng hợp'!$A:$S,2,0),
IF(AA195=7,VLOOKUP($B195,'Tổng hợp'!$A:$S,3,0),
IF(AA195=14,VLOOKUP($B195,'Tổng hợp'!$A:$T,4,0),
IF(AA195=30,VLOOKUP($B195,'Tổng hợp'!$A:$T,5,0),
IF(AA195=60,VLOOKUP($B195,'Tổng hợp'!$A:$T,6,0),
IF(AA195=90,VLOOKUP($B195,'Tổng hợp'!$A:$T,7,0),
IF(AA195=180,VLOOKUP($B195,'Tổng hợp'!$A:$T,8,0),
IF(AA195=270,VLOOKUP($B195,'Tổng hợp'!$A:$T,9,0),
IF(AA195=365,VLOOKUP($B195,'Tổng hợp'!$A:$S,10,0),
IF(AA195=730,VLOOKUP($B195,'Tổng hợp'!$A:$S,11,0),
IF(AA195=1095,VLOOKUP($B195,'Tổng hợp'!$A:$S,12,0),
IF(AA195=1460,VLOOKUP($B195,'Tổng hợp'!$A:$S,13,0),
IF(AA195=1825,VLOOKUP($B195,'Tổng hợp'!$A:$S,14,0),
IF(AA195=2555,VLOOKUP($B195,'Tổng hợp'!$A:$S,15,0),
IF(AA195=3650,VLOOKUP($B195,'Tổng hợp'!$A:$S,16,0),
IF(AA195=5475,VLOOKUP($B195,'Tổng hợp'!$A:$S,17,0),
IF(AA195=7300,VLOOKUP($B195,'Tổng hợp'!$A:$S,18,0),
IF(AA195=10950,VLOOKUP($B195,'Tổng hợp'!$A:$S,19,0),
""))))))))))))))))))</f>
        <v>0.01871</v>
      </c>
      <c r="AD195" s="95">
        <f t="shared" si="22"/>
        <v>0.07004006301</v>
      </c>
      <c r="AE195" s="95">
        <f t="shared" si="23"/>
        <v>0.0009161756362</v>
      </c>
      <c r="AF195" s="95">
        <f t="shared" si="24"/>
        <v>0.07030501055</v>
      </c>
      <c r="AG195" s="96">
        <f t="shared" si="25"/>
        <v>46951037843</v>
      </c>
      <c r="AH195" s="97">
        <f t="shared" si="26"/>
        <v>50396315471</v>
      </c>
      <c r="AI195" s="96">
        <f t="shared" si="27"/>
        <v>-2274375254</v>
      </c>
      <c r="AJ195" s="9"/>
      <c r="AK195" s="12"/>
    </row>
    <row r="196" ht="15.75" customHeight="1">
      <c r="A196" s="90">
        <v>177.0</v>
      </c>
      <c r="B196" s="91">
        <f>HLOOKUP(B195,VBMA!$A:$A,VLOOKUP(B195,VBMA!A:AF,32,0) +1)</f>
        <v>45471</v>
      </c>
      <c r="C196" s="92">
        <f t="shared" si="1"/>
        <v>45812</v>
      </c>
      <c r="D196" s="92">
        <f t="shared" si="2"/>
        <v>45812</v>
      </c>
      <c r="E196" s="93">
        <f t="shared" si="3"/>
        <v>84</v>
      </c>
      <c r="F196" s="94">
        <f t="shared" si="4"/>
        <v>60</v>
      </c>
      <c r="G196" s="94">
        <f t="shared" si="5"/>
        <v>90</v>
      </c>
      <c r="H196" s="95">
        <f>IF(F196=1,VLOOKUP($B196,'Tổng hợp'!$A:$S,2,0),
IF(F196=7,VLOOKUP($B196,'Tổng hợp'!$A:$S,3,0),
IF(F196=14,VLOOKUP($B196,'Tổng hợp'!$A:$T,4,0),
IF(F196=30,VLOOKUP($B196,'Tổng hợp'!$A:$T,5,0),
IF(F196=60,VLOOKUP($B196,'Tổng hợp'!$A:$T,6,0),
IF(F196=90,VLOOKUP($B196,'Tổng hợp'!$A:$T,7,0),
IF(F196=180,VLOOKUP($B196,'Tổng hợp'!$A:$T,8,0),
IF(F196=270,VLOOKUP($B196,'Tổng hợp'!$A:$T,9,0),
IF(F196=365,VLOOKUP($B196,'Tổng hợp'!$A:$S,10,0),
IF(F196=730,VLOOKUP($B196,'Tổng hợp'!$A:$S,11,0),
IF(F196=1095,VLOOKUP($B196,'Tổng hợp'!$A:$S,12,0),
IF(F196=1460,VLOOKUP($B196,'Tổng hợp'!$A:$S,13,0),
IF(F196=1825,VLOOKUP($B196,'Tổng hợp'!$A:$S,14,0),
IF(F196=2555,VLOOKUP($B196,'Tổng hợp'!$A:$S,15,0),
IF(F196=3650,VLOOKUP($B196,'Tổng hợp'!$A:$S,16,0),
IF(F196=5475,VLOOKUP($B196,'Tổng hợp'!$A:$S,17,0),
IF(F196=7300,VLOOKUP($B196,'Tổng hợp'!$A:$S,18,0),
IF(F196=10950,VLOOKUP($B196,'Tổng hợp'!$A:$S,19,0),
""))))))))))))))))))</f>
        <v>0.01734079059</v>
      </c>
      <c r="I196" s="95">
        <f>IF(G196=1,VLOOKUP($B196,'Tổng hợp'!$A:$S,2,0),
IF(G196=7,VLOOKUP($B196,'Tổng hợp'!$A:$S,3,0),
IF(G196=14,VLOOKUP($B196,'Tổng hợp'!$A:$T,4,0),
IF(G196=30,VLOOKUP($B196,'Tổng hợp'!$A:$T,5,0),
IF(G196=60,VLOOKUP($B196,'Tổng hợp'!$A:$T,6,0),
IF(G196=90,VLOOKUP($B196,'Tổng hợp'!$A:$T,7,0),
IF(G196=180,VLOOKUP($B196,'Tổng hợp'!$A:$T,8,0),
IF(G196=270,VLOOKUP($B196,'Tổng hợp'!$A:$T,9,0),
IF(G196=365,VLOOKUP($B196,'Tổng hợp'!$A:$S,10,0),
IF(G196=730,VLOOKUP($B196,'Tổng hợp'!$A:$S,11,0),
IF(G196=1095,VLOOKUP($B196,'Tổng hợp'!$A:$S,12,0),
IF(G196=1460,VLOOKUP($B196,'Tổng hợp'!$A:$S,13,0),
IF(G196=1825,VLOOKUP($B196,'Tổng hợp'!$A:$S,14,0),
IF(G196=2555,VLOOKUP($B196,'Tổng hợp'!$A:$S,15,0),
IF(G196=3650,VLOOKUP($B196,'Tổng hợp'!$A:$S,16,0),
IF(G196=5475,VLOOKUP($B196,'Tổng hợp'!$A:$S,17,0),
IF(G196=7300,VLOOKUP($B196,'Tổng hợp'!$A:$S,18,0),
IF(G196=10950,VLOOKUP($B196,'Tổng hợp'!$A:$S,19,0),
""))))))))))))))))))</f>
        <v>0.01754560308</v>
      </c>
      <c r="J196" s="95">
        <f t="shared" si="6"/>
        <v>0.06881464058</v>
      </c>
      <c r="K196" s="95">
        <f t="shared" si="7"/>
        <v>0.003445350273</v>
      </c>
      <c r="L196" s="95">
        <f t="shared" si="8"/>
        <v>0.07048304925</v>
      </c>
      <c r="M196" s="96">
        <f t="shared" si="9"/>
        <v>3445566526</v>
      </c>
      <c r="N196" s="92" t="b">
        <f t="shared" si="10"/>
        <v>0</v>
      </c>
      <c r="O196" s="93">
        <f t="shared" si="11"/>
        <v>-45728</v>
      </c>
      <c r="P196" s="94">
        <f t="shared" si="12"/>
        <v>0</v>
      </c>
      <c r="Q196" s="94">
        <f t="shared" si="13"/>
        <v>1</v>
      </c>
      <c r="R196" s="95" t="str">
        <f t="shared" si="14"/>
        <v/>
      </c>
      <c r="S196" s="95">
        <f>IF(Q196=1,VLOOKUP($B196,'Tổng hợp'!$A:$S,2,0),
IF(Q196=7,VLOOKUP($B196,'Tổng hợp'!$A:$S,3,0),
IF(Q196=14,VLOOKUP($B196,'Tổng hợp'!$A:$T,4,0),
IF(Q196=30,VLOOKUP($B196,'Tổng hợp'!$A:$T,5,0),
IF(Q196=60,VLOOKUP($B196,'Tổng hợp'!$A:$T,6,0),
IF(Q196=90,VLOOKUP($B196,'Tổng hợp'!$A:$T,7,0),
IF(Q196=180,VLOOKUP($B196,'Tổng hợp'!$A:$T,8,0),
IF(Q196=270,VLOOKUP($B196,'Tổng hợp'!$A:$T,9,0),
IF(Q196=365,VLOOKUP($B196,'Tổng hợp'!$A:$S,10,0),
IF(Q196=730,VLOOKUP($B196,'Tổng hợp'!$A:$S,11,0),
IF(Q196=1095,VLOOKUP($B196,'Tổng hợp'!$A:$S,12,0),
IF(Q196=1460,VLOOKUP($B196,'Tổng hợp'!$A:$S,13,0),
IF(Q196=1825,VLOOKUP($B196,'Tổng hợp'!$A:$S,14,0),
IF(Q196=2555,VLOOKUP($B196,'Tổng hợp'!$A:$S,15,0),
IF(Q196=3650,VLOOKUP($B196,'Tổng hợp'!$A:$S,16,0),
IF(Q196=5475,VLOOKUP($B196,'Tổng hợp'!$A:$S,17,0),
IF(Q196=7300,VLOOKUP($B196,'Tổng hợp'!$A:$S,18,0),
IF(Q196=10950,VLOOKUP($B196,'Tổng hợp'!$A:$S,19,0),
""))))))))))))))))))</f>
        <v>0.0161801865</v>
      </c>
      <c r="T196" s="95">
        <f t="shared" si="15"/>
        <v>0.05131</v>
      </c>
      <c r="U196" s="95">
        <f t="shared" si="28"/>
        <v>0</v>
      </c>
      <c r="V196" s="95">
        <f t="shared" si="16"/>
        <v>0.07024062831</v>
      </c>
      <c r="W196" s="96">
        <f t="shared" si="17"/>
        <v>0</v>
      </c>
      <c r="X196" s="92">
        <f t="shared" si="18"/>
        <v>45812</v>
      </c>
      <c r="Y196" s="93">
        <f t="shared" si="19"/>
        <v>341</v>
      </c>
      <c r="Z196" s="94">
        <f t="shared" si="20"/>
        <v>270</v>
      </c>
      <c r="AA196" s="94">
        <f t="shared" si="21"/>
        <v>365</v>
      </c>
      <c r="AB196" s="95">
        <f>IF(Z196=1,VLOOKUP($B196,'Tổng hợp'!$A:$S,2,0),
IF(Z196=7,VLOOKUP($B196,'Tổng hợp'!$A:$S,3,0),
IF(Z196=14,VLOOKUP($B196,'Tổng hợp'!$A:$T,4,0),
IF(Z196=30,VLOOKUP($B196,'Tổng hợp'!$A:$T,5,0),
IF(Z196=60,VLOOKUP($B196,'Tổng hợp'!$A:$T,6,0),
IF(Z196=90,VLOOKUP($B196,'Tổng hợp'!$A:$T,7,0),
IF(Z196=180,VLOOKUP($B196,'Tổng hợp'!$A:$T,8,0),
IF(Z196=270,VLOOKUP($B196,'Tổng hợp'!$A:$T,9,0),
IF(Z196=365,VLOOKUP($B196,'Tổng hợp'!$A:$S,10,0),
IF(Z196=730,VLOOKUP($B196,'Tổng hợp'!$A:$S,11,0),
IF(Z196=1095,VLOOKUP($B196,'Tổng hợp'!$A:$S,12,0),
IF(Z196=1460,VLOOKUP($B196,'Tổng hợp'!$A:$S,13,0),
IF(Z196=1825,VLOOKUP($B196,'Tổng hợp'!$A:$S,14,0),
IF(Z196=2555,VLOOKUP($B196,'Tổng hợp'!$A:$S,15,0),
IF(Z196=3650,VLOOKUP($B196,'Tổng hợp'!$A:$S,16,0),
IF(Z196=5475,VLOOKUP($B196,'Tổng hợp'!$A:$S,17,0),
IF(Z196=7300,VLOOKUP($B196,'Tổng hợp'!$A:$S,18,0),
IF(Z196=10950,VLOOKUP($B196,'Tổng hợp'!$A:$S,19,0),
""))))))))))))))))))</f>
        <v>0.0185355301</v>
      </c>
      <c r="AC196" s="95">
        <f>IF(AA196=1,VLOOKUP($B196,'Tổng hợp'!$A:$S,2,0),
IF(AA196=7,VLOOKUP($B196,'Tổng hợp'!$A:$S,3,0),
IF(AA196=14,VLOOKUP($B196,'Tổng hợp'!$A:$T,4,0),
IF(AA196=30,VLOOKUP($B196,'Tổng hợp'!$A:$T,5,0),
IF(AA196=60,VLOOKUP($B196,'Tổng hợp'!$A:$T,6,0),
IF(AA196=90,VLOOKUP($B196,'Tổng hợp'!$A:$T,7,0),
IF(AA196=180,VLOOKUP($B196,'Tổng hợp'!$A:$T,8,0),
IF(AA196=270,VLOOKUP($B196,'Tổng hợp'!$A:$T,9,0),
IF(AA196=365,VLOOKUP($B196,'Tổng hợp'!$A:$S,10,0),
IF(AA196=730,VLOOKUP($B196,'Tổng hợp'!$A:$S,11,0),
IF(AA196=1095,VLOOKUP($B196,'Tổng hợp'!$A:$S,12,0),
IF(AA196=1460,VLOOKUP($B196,'Tổng hợp'!$A:$S,13,0),
IF(AA196=1825,VLOOKUP($B196,'Tổng hợp'!$A:$S,14,0),
IF(AA196=2555,VLOOKUP($B196,'Tổng hợp'!$A:$S,15,0),
IF(AA196=3650,VLOOKUP($B196,'Tổng hợp'!$A:$S,16,0),
IF(AA196=5475,VLOOKUP($B196,'Tổng hợp'!$A:$S,17,0),
IF(AA196=7300,VLOOKUP($B196,'Tổng hợp'!$A:$S,18,0),
IF(AA196=10950,VLOOKUP($B196,'Tổng hợp'!$A:$S,19,0),
""))))))))))))))))))</f>
        <v>0.01871</v>
      </c>
      <c r="AD196" s="95">
        <f t="shared" si="22"/>
        <v>0.06997592339</v>
      </c>
      <c r="AE196" s="95">
        <f t="shared" si="23"/>
        <v>-0.0001451737675</v>
      </c>
      <c r="AF196" s="95">
        <f t="shared" si="24"/>
        <v>0.07023043195</v>
      </c>
      <c r="AG196" s="96">
        <f t="shared" si="25"/>
        <v>46927880696</v>
      </c>
      <c r="AH196" s="97">
        <f t="shared" si="26"/>
        <v>50373447222</v>
      </c>
      <c r="AI196" s="96">
        <f t="shared" si="27"/>
        <v>-2297243504</v>
      </c>
      <c r="AJ196" s="9"/>
      <c r="AK196" s="12"/>
    </row>
    <row r="197" ht="15.75" customHeight="1">
      <c r="A197" s="90">
        <v>178.0</v>
      </c>
      <c r="B197" s="91">
        <f>HLOOKUP(B196,VBMA!$A:$A,VLOOKUP(B196,VBMA!A:AF,32,0) +1)</f>
        <v>45470</v>
      </c>
      <c r="C197" s="92">
        <f t="shared" si="1"/>
        <v>45812</v>
      </c>
      <c r="D197" s="92">
        <f t="shared" si="2"/>
        <v>45812</v>
      </c>
      <c r="E197" s="93">
        <f t="shared" si="3"/>
        <v>84</v>
      </c>
      <c r="F197" s="94">
        <f t="shared" si="4"/>
        <v>60</v>
      </c>
      <c r="G197" s="94">
        <f t="shared" si="5"/>
        <v>90</v>
      </c>
      <c r="H197" s="95">
        <f>IF(F197=1,VLOOKUP($B197,'Tổng hợp'!$A:$S,2,0),
IF(F197=7,VLOOKUP($B197,'Tổng hợp'!$A:$S,3,0),
IF(F197=14,VLOOKUP($B197,'Tổng hợp'!$A:$T,4,0),
IF(F197=30,VLOOKUP($B197,'Tổng hợp'!$A:$T,5,0),
IF(F197=60,VLOOKUP($B197,'Tổng hợp'!$A:$T,6,0),
IF(F197=90,VLOOKUP($B197,'Tổng hợp'!$A:$T,7,0),
IF(F197=180,VLOOKUP($B197,'Tổng hợp'!$A:$T,8,0),
IF(F197=270,VLOOKUP($B197,'Tổng hợp'!$A:$T,9,0),
IF(F197=365,VLOOKUP($B197,'Tổng hợp'!$A:$S,10,0),
IF(F197=730,VLOOKUP($B197,'Tổng hợp'!$A:$S,11,0),
IF(F197=1095,VLOOKUP($B197,'Tổng hợp'!$A:$S,12,0),
IF(F197=1460,VLOOKUP($B197,'Tổng hợp'!$A:$S,13,0),
IF(F197=1825,VLOOKUP($B197,'Tổng hợp'!$A:$S,14,0),
IF(F197=2555,VLOOKUP($B197,'Tổng hợp'!$A:$S,15,0),
IF(F197=3650,VLOOKUP($B197,'Tổng hợp'!$A:$S,16,0),
IF(F197=5475,VLOOKUP($B197,'Tổng hợp'!$A:$S,17,0),
IF(F197=7300,VLOOKUP($B197,'Tổng hợp'!$A:$S,18,0),
IF(F197=10950,VLOOKUP($B197,'Tổng hợp'!$A:$S,19,0),
""))))))))))))))))))</f>
        <v>0.01699386343</v>
      </c>
      <c r="I197" s="95">
        <f>IF(G197=1,VLOOKUP($B197,'Tổng hợp'!$A:$S,2,0),
IF(G197=7,VLOOKUP($B197,'Tổng hợp'!$A:$S,3,0),
IF(G197=14,VLOOKUP($B197,'Tổng hợp'!$A:$T,4,0),
IF(G197=30,VLOOKUP($B197,'Tổng hợp'!$A:$T,5,0),
IF(G197=60,VLOOKUP($B197,'Tổng hợp'!$A:$T,6,0),
IF(G197=90,VLOOKUP($B197,'Tổng hợp'!$A:$T,7,0),
IF(G197=180,VLOOKUP($B197,'Tổng hợp'!$A:$T,8,0),
IF(G197=270,VLOOKUP($B197,'Tổng hợp'!$A:$T,9,0),
IF(G197=365,VLOOKUP($B197,'Tổng hợp'!$A:$S,10,0),
IF(G197=730,VLOOKUP($B197,'Tổng hợp'!$A:$S,11,0),
IF(G197=1095,VLOOKUP($B197,'Tổng hợp'!$A:$S,12,0),
IF(G197=1460,VLOOKUP($B197,'Tổng hợp'!$A:$S,13,0),
IF(G197=1825,VLOOKUP($B197,'Tổng hợp'!$A:$S,14,0),
IF(G197=2555,VLOOKUP($B197,'Tổng hợp'!$A:$S,15,0),
IF(G197=3650,VLOOKUP($B197,'Tổng hợp'!$A:$S,16,0),
IF(G197=5475,VLOOKUP($B197,'Tổng hợp'!$A:$S,17,0),
IF(G197=7300,VLOOKUP($B197,'Tổng hợp'!$A:$S,18,0),
IF(G197=10950,VLOOKUP($B197,'Tổng hợp'!$A:$S,19,0),
""))))))))))))))))))</f>
        <v>0.01733648165</v>
      </c>
      <c r="J197" s="95">
        <f t="shared" si="6"/>
        <v>0.068577958</v>
      </c>
      <c r="K197" s="95">
        <f t="shared" si="7"/>
        <v>0.00118955858</v>
      </c>
      <c r="L197" s="95">
        <f t="shared" si="8"/>
        <v>0.07032423337</v>
      </c>
      <c r="M197" s="96">
        <f t="shared" si="9"/>
        <v>3445684178</v>
      </c>
      <c r="N197" s="92" t="b">
        <f t="shared" si="10"/>
        <v>0</v>
      </c>
      <c r="O197" s="93">
        <f t="shared" si="11"/>
        <v>-45728</v>
      </c>
      <c r="P197" s="94">
        <f t="shared" si="12"/>
        <v>0</v>
      </c>
      <c r="Q197" s="94">
        <f t="shared" si="13"/>
        <v>1</v>
      </c>
      <c r="R197" s="95" t="str">
        <f t="shared" si="14"/>
        <v/>
      </c>
      <c r="S197" s="95">
        <f>IF(Q197=1,VLOOKUP($B197,'Tổng hợp'!$A:$S,2,0),
IF(Q197=7,VLOOKUP($B197,'Tổng hợp'!$A:$S,3,0),
IF(Q197=14,VLOOKUP($B197,'Tổng hợp'!$A:$T,4,0),
IF(Q197=30,VLOOKUP($B197,'Tổng hợp'!$A:$T,5,0),
IF(Q197=60,VLOOKUP($B197,'Tổng hợp'!$A:$T,6,0),
IF(Q197=90,VLOOKUP($B197,'Tổng hợp'!$A:$T,7,0),
IF(Q197=180,VLOOKUP($B197,'Tổng hợp'!$A:$T,8,0),
IF(Q197=270,VLOOKUP($B197,'Tổng hợp'!$A:$T,9,0),
IF(Q197=365,VLOOKUP($B197,'Tổng hợp'!$A:$S,10,0),
IF(Q197=730,VLOOKUP($B197,'Tổng hợp'!$A:$S,11,0),
IF(Q197=1095,VLOOKUP($B197,'Tổng hợp'!$A:$S,12,0),
IF(Q197=1460,VLOOKUP($B197,'Tổng hợp'!$A:$S,13,0),
IF(Q197=1825,VLOOKUP($B197,'Tổng hợp'!$A:$S,14,0),
IF(Q197=2555,VLOOKUP($B197,'Tổng hợp'!$A:$S,15,0),
IF(Q197=3650,VLOOKUP($B197,'Tổng hợp'!$A:$S,16,0),
IF(Q197=5475,VLOOKUP($B197,'Tổng hợp'!$A:$S,17,0),
IF(Q197=7300,VLOOKUP($B197,'Tổng hợp'!$A:$S,18,0),
IF(Q197=10950,VLOOKUP($B197,'Tổng hợp'!$A:$S,19,0),
""))))))))))))))))))</f>
        <v>0.01034707007</v>
      </c>
      <c r="T197" s="95">
        <f t="shared" si="15"/>
        <v>0.05131</v>
      </c>
      <c r="U197" s="95">
        <f t="shared" si="28"/>
        <v>0</v>
      </c>
      <c r="V197" s="95">
        <f t="shared" si="16"/>
        <v>0.07024062831</v>
      </c>
      <c r="W197" s="96">
        <f t="shared" si="17"/>
        <v>0</v>
      </c>
      <c r="X197" s="92">
        <f t="shared" si="18"/>
        <v>45812</v>
      </c>
      <c r="Y197" s="93">
        <f t="shared" si="19"/>
        <v>342</v>
      </c>
      <c r="Z197" s="94">
        <f t="shared" si="20"/>
        <v>270</v>
      </c>
      <c r="AA197" s="94">
        <f t="shared" si="21"/>
        <v>365</v>
      </c>
      <c r="AB197" s="95">
        <f>IF(Z197=1,VLOOKUP($B197,'Tổng hợp'!$A:$S,2,0),
IF(Z197=7,VLOOKUP($B197,'Tổng hợp'!$A:$S,3,0),
IF(Z197=14,VLOOKUP($B197,'Tổng hợp'!$A:$T,4,0),
IF(Z197=30,VLOOKUP($B197,'Tổng hợp'!$A:$T,5,0),
IF(Z197=60,VLOOKUP($B197,'Tổng hợp'!$A:$T,6,0),
IF(Z197=90,VLOOKUP($B197,'Tổng hợp'!$A:$T,7,0),
IF(Z197=180,VLOOKUP($B197,'Tổng hợp'!$A:$T,8,0),
IF(Z197=270,VLOOKUP($B197,'Tổng hợp'!$A:$T,9,0),
IF(Z197=365,VLOOKUP($B197,'Tổng hợp'!$A:$S,10,0),
IF(Z197=730,VLOOKUP($B197,'Tổng hợp'!$A:$S,11,0),
IF(Z197=1095,VLOOKUP($B197,'Tổng hợp'!$A:$S,12,0),
IF(Z197=1460,VLOOKUP($B197,'Tổng hợp'!$A:$S,13,0),
IF(Z197=1825,VLOOKUP($B197,'Tổng hợp'!$A:$S,14,0),
IF(Z197=2555,VLOOKUP($B197,'Tổng hợp'!$A:$S,15,0),
IF(Z197=3650,VLOOKUP($B197,'Tổng hợp'!$A:$S,16,0),
IF(Z197=5475,VLOOKUP($B197,'Tổng hợp'!$A:$S,17,0),
IF(Z197=7300,VLOOKUP($B197,'Tổng hợp'!$A:$S,18,0),
IF(Z197=10950,VLOOKUP($B197,'Tổng hợp'!$A:$S,19,0),
""))))))))))))))))))</f>
        <v>0.01856990722</v>
      </c>
      <c r="AC197" s="95">
        <f>IF(AA197=1,VLOOKUP($B197,'Tổng hợp'!$A:$S,2,0),
IF(AA197=7,VLOOKUP($B197,'Tổng hợp'!$A:$S,3,0),
IF(AA197=14,VLOOKUP($B197,'Tổng hợp'!$A:$T,4,0),
IF(AA197=30,VLOOKUP($B197,'Tổng hợp'!$A:$T,5,0),
IF(AA197=60,VLOOKUP($B197,'Tổng hợp'!$A:$T,6,0),
IF(AA197=90,VLOOKUP($B197,'Tổng hợp'!$A:$T,7,0),
IF(AA197=180,VLOOKUP($B197,'Tổng hợp'!$A:$T,8,0),
IF(AA197=270,VLOOKUP($B197,'Tổng hợp'!$A:$T,9,0),
IF(AA197=365,VLOOKUP($B197,'Tổng hợp'!$A:$S,10,0),
IF(AA197=730,VLOOKUP($B197,'Tổng hợp'!$A:$S,11,0),
IF(AA197=1095,VLOOKUP($B197,'Tổng hợp'!$A:$S,12,0),
IF(AA197=1460,VLOOKUP($B197,'Tổng hợp'!$A:$S,13,0),
IF(AA197=1825,VLOOKUP($B197,'Tổng hợp'!$A:$S,14,0),
IF(AA197=2555,VLOOKUP($B197,'Tổng hợp'!$A:$S,15,0),
IF(AA197=3650,VLOOKUP($B197,'Tổng hợp'!$A:$S,16,0),
IF(AA197=5475,VLOOKUP($B197,'Tổng hợp'!$A:$S,17,0),
IF(AA197=7300,VLOOKUP($B197,'Tổng hợp'!$A:$S,18,0),
IF(AA197=10950,VLOOKUP($B197,'Tổng hợp'!$A:$S,19,0),
""))))))))))))))))))</f>
        <v>0.01871</v>
      </c>
      <c r="AD197" s="95">
        <f t="shared" si="22"/>
        <v>0.0699860828</v>
      </c>
      <c r="AE197" s="95">
        <f t="shared" si="23"/>
        <v>-0.0001369364989</v>
      </c>
      <c r="AF197" s="95">
        <f t="shared" si="24"/>
        <v>0.07023101046</v>
      </c>
      <c r="AG197" s="96">
        <f t="shared" si="25"/>
        <v>46919131217</v>
      </c>
      <c r="AH197" s="97">
        <f t="shared" si="26"/>
        <v>50364815395</v>
      </c>
      <c r="AI197" s="96">
        <f t="shared" si="27"/>
        <v>-2305875330</v>
      </c>
      <c r="AJ197" s="9"/>
      <c r="AK197" s="12"/>
    </row>
    <row r="198" ht="15.75" customHeight="1">
      <c r="A198" s="90">
        <v>179.0</v>
      </c>
      <c r="B198" s="91">
        <f>HLOOKUP(B197,VBMA!$A:$A,VLOOKUP(B197,VBMA!A:AF,32,0) +1)</f>
        <v>45469</v>
      </c>
      <c r="C198" s="92">
        <f t="shared" si="1"/>
        <v>45812</v>
      </c>
      <c r="D198" s="92">
        <f t="shared" si="2"/>
        <v>45812</v>
      </c>
      <c r="E198" s="93">
        <f t="shared" si="3"/>
        <v>84</v>
      </c>
      <c r="F198" s="94">
        <f t="shared" si="4"/>
        <v>60</v>
      </c>
      <c r="G198" s="94">
        <f t="shared" si="5"/>
        <v>90</v>
      </c>
      <c r="H198" s="95">
        <f>IF(F198=1,VLOOKUP($B198,'Tổng hợp'!$A:$S,2,0),
IF(F198=7,VLOOKUP($B198,'Tổng hợp'!$A:$S,3,0),
IF(F198=14,VLOOKUP($B198,'Tổng hợp'!$A:$T,4,0),
IF(F198=30,VLOOKUP($B198,'Tổng hợp'!$A:$T,5,0),
IF(F198=60,VLOOKUP($B198,'Tổng hợp'!$A:$T,6,0),
IF(F198=90,VLOOKUP($B198,'Tổng hợp'!$A:$T,7,0),
IF(F198=180,VLOOKUP($B198,'Tổng hợp'!$A:$T,8,0),
IF(F198=270,VLOOKUP($B198,'Tổng hợp'!$A:$T,9,0),
IF(F198=365,VLOOKUP($B198,'Tổng hợp'!$A:$S,10,0),
IF(F198=730,VLOOKUP($B198,'Tổng hợp'!$A:$S,11,0),
IF(F198=1095,VLOOKUP($B198,'Tổng hợp'!$A:$S,12,0),
IF(F198=1460,VLOOKUP($B198,'Tổng hợp'!$A:$S,13,0),
IF(F198=1825,VLOOKUP($B198,'Tổng hợp'!$A:$S,14,0),
IF(F198=2555,VLOOKUP($B198,'Tổng hợp'!$A:$S,15,0),
IF(F198=3650,VLOOKUP($B198,'Tổng hợp'!$A:$S,16,0),
IF(F198=5475,VLOOKUP($B198,'Tổng hợp'!$A:$S,17,0),
IF(F198=7300,VLOOKUP($B198,'Tổng hợp'!$A:$S,18,0),
IF(F198=10950,VLOOKUP($B198,'Tổng hợp'!$A:$S,19,0),
""))))))))))))))))))</f>
        <v>0.01685750214</v>
      </c>
      <c r="I198" s="95">
        <f>IF(G198=1,VLOOKUP($B198,'Tổng hợp'!$A:$S,2,0),
IF(G198=7,VLOOKUP($B198,'Tổng hợp'!$A:$S,3,0),
IF(G198=14,VLOOKUP($B198,'Tổng hợp'!$A:$T,4,0),
IF(G198=30,VLOOKUP($B198,'Tổng hợp'!$A:$T,5,0),
IF(G198=60,VLOOKUP($B198,'Tổng hợp'!$A:$T,6,0),
IF(G198=90,VLOOKUP($B198,'Tổng hợp'!$A:$T,7,0),
IF(G198=180,VLOOKUP($B198,'Tổng hợp'!$A:$T,8,0),
IF(G198=270,VLOOKUP($B198,'Tổng hợp'!$A:$T,9,0),
IF(G198=365,VLOOKUP($B198,'Tổng hợp'!$A:$S,10,0),
IF(G198=730,VLOOKUP($B198,'Tổng hợp'!$A:$S,11,0),
IF(G198=1095,VLOOKUP($B198,'Tổng hợp'!$A:$S,12,0),
IF(G198=1460,VLOOKUP($B198,'Tổng hợp'!$A:$S,13,0),
IF(G198=1825,VLOOKUP($B198,'Tổng hợp'!$A:$S,14,0),
IF(G198=2555,VLOOKUP($B198,'Tổng hợp'!$A:$S,15,0),
IF(G198=3650,VLOOKUP($B198,'Tổng hợp'!$A:$S,16,0),
IF(G198=5475,VLOOKUP($B198,'Tổng hợp'!$A:$S,17,0),
IF(G198=7300,VLOOKUP($B198,'Tổng hợp'!$A:$S,18,0),
IF(G198=10950,VLOOKUP($B198,'Tổng hợp'!$A:$S,19,0),
""))))))))))))))))))</f>
        <v>0.01726866073</v>
      </c>
      <c r="J198" s="95">
        <f t="shared" si="6"/>
        <v>0.06849642901</v>
      </c>
      <c r="K198" s="95">
        <f t="shared" si="7"/>
        <v>-0.00566452084</v>
      </c>
      <c r="L198" s="95">
        <f t="shared" si="8"/>
        <v>0.06984387358</v>
      </c>
      <c r="M198" s="96">
        <f t="shared" si="9"/>
        <v>3446040164</v>
      </c>
      <c r="N198" s="92" t="b">
        <f t="shared" si="10"/>
        <v>0</v>
      </c>
      <c r="O198" s="93">
        <f t="shared" si="11"/>
        <v>-45728</v>
      </c>
      <c r="P198" s="94">
        <f t="shared" si="12"/>
        <v>0</v>
      </c>
      <c r="Q198" s="94">
        <f t="shared" si="13"/>
        <v>1</v>
      </c>
      <c r="R198" s="95" t="str">
        <f t="shared" si="14"/>
        <v/>
      </c>
      <c r="S198" s="95">
        <f>IF(Q198=1,VLOOKUP($B198,'Tổng hợp'!$A:$S,2,0),
IF(Q198=7,VLOOKUP($B198,'Tổng hợp'!$A:$S,3,0),
IF(Q198=14,VLOOKUP($B198,'Tổng hợp'!$A:$T,4,0),
IF(Q198=30,VLOOKUP($B198,'Tổng hợp'!$A:$T,5,0),
IF(Q198=60,VLOOKUP($B198,'Tổng hợp'!$A:$T,6,0),
IF(Q198=90,VLOOKUP($B198,'Tổng hợp'!$A:$T,7,0),
IF(Q198=180,VLOOKUP($B198,'Tổng hợp'!$A:$T,8,0),
IF(Q198=270,VLOOKUP($B198,'Tổng hợp'!$A:$T,9,0),
IF(Q198=365,VLOOKUP($B198,'Tổng hợp'!$A:$S,10,0),
IF(Q198=730,VLOOKUP($B198,'Tổng hợp'!$A:$S,11,0),
IF(Q198=1095,VLOOKUP($B198,'Tổng hợp'!$A:$S,12,0),
IF(Q198=1460,VLOOKUP($B198,'Tổng hợp'!$A:$S,13,0),
IF(Q198=1825,VLOOKUP($B198,'Tổng hợp'!$A:$S,14,0),
IF(Q198=2555,VLOOKUP($B198,'Tổng hợp'!$A:$S,15,0),
IF(Q198=3650,VLOOKUP($B198,'Tổng hợp'!$A:$S,16,0),
IF(Q198=5475,VLOOKUP($B198,'Tổng hợp'!$A:$S,17,0),
IF(Q198=7300,VLOOKUP($B198,'Tổng hợp'!$A:$S,18,0),
IF(Q198=10950,VLOOKUP($B198,'Tổng hợp'!$A:$S,19,0),
""))))))))))))))))))</f>
        <v>0.01000485899</v>
      </c>
      <c r="T198" s="95">
        <f t="shared" si="15"/>
        <v>0.05131</v>
      </c>
      <c r="U198" s="95">
        <f t="shared" si="28"/>
        <v>0</v>
      </c>
      <c r="V198" s="95">
        <f t="shared" si="16"/>
        <v>0.07024062831</v>
      </c>
      <c r="W198" s="96">
        <f t="shared" si="17"/>
        <v>0</v>
      </c>
      <c r="X198" s="92">
        <f t="shared" si="18"/>
        <v>45812</v>
      </c>
      <c r="Y198" s="93">
        <f t="shared" si="19"/>
        <v>343</v>
      </c>
      <c r="Z198" s="94">
        <f t="shared" si="20"/>
        <v>270</v>
      </c>
      <c r="AA198" s="94">
        <f t="shared" si="21"/>
        <v>365</v>
      </c>
      <c r="AB198" s="95">
        <f>IF(Z198=1,VLOOKUP($B198,'Tổng hợp'!$A:$S,2,0),
IF(Z198=7,VLOOKUP($B198,'Tổng hợp'!$A:$S,3,0),
IF(Z198=14,VLOOKUP($B198,'Tổng hợp'!$A:$T,4,0),
IF(Z198=30,VLOOKUP($B198,'Tổng hợp'!$A:$T,5,0),
IF(Z198=60,VLOOKUP($B198,'Tổng hợp'!$A:$T,6,0),
IF(Z198=90,VLOOKUP($B198,'Tổng hợp'!$A:$T,7,0),
IF(Z198=180,VLOOKUP($B198,'Tổng hợp'!$A:$T,8,0),
IF(Z198=270,VLOOKUP($B198,'Tổng hợp'!$A:$T,9,0),
IF(Z198=365,VLOOKUP($B198,'Tổng hợp'!$A:$S,10,0),
IF(Z198=730,VLOOKUP($B198,'Tổng hợp'!$A:$S,11,0),
IF(Z198=1095,VLOOKUP($B198,'Tổng hợp'!$A:$S,12,0),
IF(Z198=1460,VLOOKUP($B198,'Tổng hợp'!$A:$S,13,0),
IF(Z198=1825,VLOOKUP($B198,'Tổng hợp'!$A:$S,14,0),
IF(Z198=2555,VLOOKUP($B198,'Tổng hợp'!$A:$S,15,0),
IF(Z198=3650,VLOOKUP($B198,'Tổng hợp'!$A:$S,16,0),
IF(Z198=5475,VLOOKUP($B198,'Tổng hợp'!$A:$S,17,0),
IF(Z198=7300,VLOOKUP($B198,'Tổng hợp'!$A:$S,18,0),
IF(Z198=10950,VLOOKUP($B198,'Tổng hợp'!$A:$S,19,0),
""))))))))))))))))))</f>
        <v>0.01860492614</v>
      </c>
      <c r="AC198" s="95">
        <f>IF(AA198=1,VLOOKUP($B198,'Tổng hợp'!$A:$S,2,0),
IF(AA198=7,VLOOKUP($B198,'Tổng hợp'!$A:$S,3,0),
IF(AA198=14,VLOOKUP($B198,'Tổng hợp'!$A:$T,4,0),
IF(AA198=30,VLOOKUP($B198,'Tổng hợp'!$A:$T,5,0),
IF(AA198=60,VLOOKUP($B198,'Tổng hợp'!$A:$T,6,0),
IF(AA198=90,VLOOKUP($B198,'Tổng hợp'!$A:$T,7,0),
IF(AA198=180,VLOOKUP($B198,'Tổng hợp'!$A:$T,8,0),
IF(AA198=270,VLOOKUP($B198,'Tổng hợp'!$A:$T,9,0),
IF(AA198=365,VLOOKUP($B198,'Tổng hợp'!$A:$S,10,0),
IF(AA198=730,VLOOKUP($B198,'Tổng hợp'!$A:$S,11,0),
IF(AA198=1095,VLOOKUP($B198,'Tổng hợp'!$A:$S,12,0),
IF(AA198=1460,VLOOKUP($B198,'Tổng hợp'!$A:$S,13,0),
IF(AA198=1825,VLOOKUP($B198,'Tổng hợp'!$A:$S,14,0),
IF(AA198=2555,VLOOKUP($B198,'Tổng hợp'!$A:$S,15,0),
IF(AA198=3650,VLOOKUP($B198,'Tổng hợp'!$A:$S,16,0),
IF(AA198=5475,VLOOKUP($B198,'Tổng hợp'!$A:$S,17,0),
IF(AA198=7300,VLOOKUP($B198,'Tổng hợp'!$A:$S,18,0),
IF(AA198=10950,VLOOKUP($B198,'Tổng hợp'!$A:$S,19,0),
""))))))))))))))))))</f>
        <v>0.01871</v>
      </c>
      <c r="AD198" s="95">
        <f t="shared" si="22"/>
        <v>0.06999566711</v>
      </c>
      <c r="AE198" s="95">
        <f t="shared" si="23"/>
        <v>0.0009068695566</v>
      </c>
      <c r="AF198" s="95">
        <f t="shared" si="24"/>
        <v>0.07030435629</v>
      </c>
      <c r="AG198" s="96">
        <f t="shared" si="25"/>
        <v>46907386138</v>
      </c>
      <c r="AH198" s="97">
        <f t="shared" si="26"/>
        <v>50353426302</v>
      </c>
      <c r="AI198" s="96">
        <f t="shared" si="27"/>
        <v>-2317264423</v>
      </c>
      <c r="AJ198" s="9"/>
      <c r="AK198" s="12"/>
    </row>
    <row r="199" ht="15.75" customHeight="1">
      <c r="A199" s="90">
        <v>180.0</v>
      </c>
      <c r="B199" s="91">
        <f>HLOOKUP(B198,VBMA!$A:$A,VLOOKUP(B198,VBMA!A:AF,32,0) +1)</f>
        <v>45468</v>
      </c>
      <c r="C199" s="92">
        <f t="shared" si="1"/>
        <v>45812</v>
      </c>
      <c r="D199" s="92">
        <f t="shared" si="2"/>
        <v>45812</v>
      </c>
      <c r="E199" s="93">
        <f t="shared" si="3"/>
        <v>84</v>
      </c>
      <c r="F199" s="94">
        <f t="shared" si="4"/>
        <v>60</v>
      </c>
      <c r="G199" s="94">
        <f t="shared" si="5"/>
        <v>90</v>
      </c>
      <c r="H199" s="95">
        <f>IF(F199=1,VLOOKUP($B199,'Tổng hợp'!$A:$S,2,0),
IF(F199=7,VLOOKUP($B199,'Tổng hợp'!$A:$S,3,0),
IF(F199=14,VLOOKUP($B199,'Tổng hợp'!$A:$T,4,0),
IF(F199=30,VLOOKUP($B199,'Tổng hợp'!$A:$T,5,0),
IF(F199=60,VLOOKUP($B199,'Tổng hợp'!$A:$T,6,0),
IF(F199=90,VLOOKUP($B199,'Tổng hợp'!$A:$T,7,0),
IF(F199=180,VLOOKUP($B199,'Tổng hợp'!$A:$T,8,0),
IF(F199=270,VLOOKUP($B199,'Tổng hợp'!$A:$T,9,0),
IF(F199=365,VLOOKUP($B199,'Tổng hợp'!$A:$S,10,0),
IF(F199=730,VLOOKUP($B199,'Tổng hợp'!$A:$S,11,0),
IF(F199=1095,VLOOKUP($B199,'Tổng hợp'!$A:$S,12,0),
IF(F199=1460,VLOOKUP($B199,'Tổng hợp'!$A:$S,13,0),
IF(F199=1825,VLOOKUP($B199,'Tổng hợp'!$A:$S,14,0),
IF(F199=2555,VLOOKUP($B199,'Tổng hợp'!$A:$S,15,0),
IF(F199=3650,VLOOKUP($B199,'Tổng hợp'!$A:$S,16,0),
IF(F199=5475,VLOOKUP($B199,'Tổng hợp'!$A:$S,17,0),
IF(F199=7300,VLOOKUP($B199,'Tổng hợp'!$A:$S,18,0),
IF(F199=10950,VLOOKUP($B199,'Tổng hợp'!$A:$S,19,0),
""))))))))))))))))))</f>
        <v>0.01721740738</v>
      </c>
      <c r="I199" s="95">
        <f>IF(G199=1,VLOOKUP($B199,'Tổng hợp'!$A:$S,2,0),
IF(G199=7,VLOOKUP($B199,'Tổng hợp'!$A:$S,3,0),
IF(G199=14,VLOOKUP($B199,'Tổng hợp'!$A:$T,4,0),
IF(G199=30,VLOOKUP($B199,'Tổng hợp'!$A:$T,5,0),
IF(G199=60,VLOOKUP($B199,'Tổng hợp'!$A:$T,6,0),
IF(G199=90,VLOOKUP($B199,'Tổng hợp'!$A:$T,7,0),
IF(G199=180,VLOOKUP($B199,'Tổng hợp'!$A:$T,8,0),
IF(G199=270,VLOOKUP($B199,'Tổng hợp'!$A:$T,9,0),
IF(G199=365,VLOOKUP($B199,'Tổng hợp'!$A:$S,10,0),
IF(G199=730,VLOOKUP($B199,'Tổng hợp'!$A:$S,11,0),
IF(G199=1095,VLOOKUP($B199,'Tổng hợp'!$A:$S,12,0),
IF(G199=1460,VLOOKUP($B199,'Tổng hợp'!$A:$S,13,0),
IF(G199=1825,VLOOKUP($B199,'Tổng hợp'!$A:$S,14,0),
IF(G199=2555,VLOOKUP($B199,'Tổng hợp'!$A:$S,15,0),
IF(G199=3650,VLOOKUP($B199,'Tổng hợp'!$A:$S,16,0),
IF(G199=5475,VLOOKUP($B199,'Tổng hợp'!$A:$S,17,0),
IF(G199=7300,VLOOKUP($B199,'Tổng hợp'!$A:$S,18,0),
IF(G199=10950,VLOOKUP($B199,'Tổng hợp'!$A:$S,19,0),
""))))))))))))))))))</f>
        <v>0.01766505997</v>
      </c>
      <c r="J199" s="95">
        <f t="shared" si="6"/>
        <v>0.06888552945</v>
      </c>
      <c r="K199" s="95">
        <f t="shared" si="7"/>
        <v>0.004321607493</v>
      </c>
      <c r="L199" s="95">
        <f t="shared" si="8"/>
        <v>0.0705448376</v>
      </c>
      <c r="M199" s="96">
        <f t="shared" si="9"/>
        <v>3445520758</v>
      </c>
      <c r="N199" s="92" t="b">
        <f t="shared" si="10"/>
        <v>0</v>
      </c>
      <c r="O199" s="93">
        <f t="shared" si="11"/>
        <v>-45728</v>
      </c>
      <c r="P199" s="94">
        <f t="shared" si="12"/>
        <v>0</v>
      </c>
      <c r="Q199" s="94">
        <f t="shared" si="13"/>
        <v>1</v>
      </c>
      <c r="R199" s="95" t="str">
        <f t="shared" si="14"/>
        <v/>
      </c>
      <c r="S199" s="95">
        <f>IF(Q199=1,VLOOKUP($B199,'Tổng hợp'!$A:$S,2,0),
IF(Q199=7,VLOOKUP($B199,'Tổng hợp'!$A:$S,3,0),
IF(Q199=14,VLOOKUP($B199,'Tổng hợp'!$A:$T,4,0),
IF(Q199=30,VLOOKUP($B199,'Tổng hợp'!$A:$T,5,0),
IF(Q199=60,VLOOKUP($B199,'Tổng hợp'!$A:$T,6,0),
IF(Q199=90,VLOOKUP($B199,'Tổng hợp'!$A:$T,7,0),
IF(Q199=180,VLOOKUP($B199,'Tổng hợp'!$A:$T,8,0),
IF(Q199=270,VLOOKUP($B199,'Tổng hợp'!$A:$T,9,0),
IF(Q199=365,VLOOKUP($B199,'Tổng hợp'!$A:$S,10,0),
IF(Q199=730,VLOOKUP($B199,'Tổng hợp'!$A:$S,11,0),
IF(Q199=1095,VLOOKUP($B199,'Tổng hợp'!$A:$S,12,0),
IF(Q199=1460,VLOOKUP($B199,'Tổng hợp'!$A:$S,13,0),
IF(Q199=1825,VLOOKUP($B199,'Tổng hợp'!$A:$S,14,0),
IF(Q199=2555,VLOOKUP($B199,'Tổng hợp'!$A:$S,15,0),
IF(Q199=3650,VLOOKUP($B199,'Tổng hợp'!$A:$S,16,0),
IF(Q199=5475,VLOOKUP($B199,'Tổng hợp'!$A:$S,17,0),
IF(Q199=7300,VLOOKUP($B199,'Tổng hợp'!$A:$S,18,0),
IF(Q199=10950,VLOOKUP($B199,'Tổng hợp'!$A:$S,19,0),
""))))))))))))))))))</f>
        <v>0.01170783702</v>
      </c>
      <c r="T199" s="95">
        <f t="shared" si="15"/>
        <v>0.05131</v>
      </c>
      <c r="U199" s="95">
        <f t="shared" si="28"/>
        <v>0</v>
      </c>
      <c r="V199" s="95">
        <f t="shared" si="16"/>
        <v>0.07024062831</v>
      </c>
      <c r="W199" s="96">
        <f t="shared" si="17"/>
        <v>0</v>
      </c>
      <c r="X199" s="92">
        <f t="shared" si="18"/>
        <v>45812</v>
      </c>
      <c r="Y199" s="93">
        <f t="shared" si="19"/>
        <v>344</v>
      </c>
      <c r="Z199" s="94">
        <f t="shared" si="20"/>
        <v>270</v>
      </c>
      <c r="AA199" s="94">
        <f t="shared" si="21"/>
        <v>365</v>
      </c>
      <c r="AB199" s="95">
        <f>IF(Z199=1,VLOOKUP($B199,'Tổng hợp'!$A:$S,2,0),
IF(Z199=7,VLOOKUP($B199,'Tổng hợp'!$A:$S,3,0),
IF(Z199=14,VLOOKUP($B199,'Tổng hợp'!$A:$T,4,0),
IF(Z199=30,VLOOKUP($B199,'Tổng hợp'!$A:$T,5,0),
IF(Z199=60,VLOOKUP($B199,'Tổng hợp'!$A:$T,6,0),
IF(Z199=90,VLOOKUP($B199,'Tổng hợp'!$A:$T,7,0),
IF(Z199=180,VLOOKUP($B199,'Tổng hợp'!$A:$T,8,0),
IF(Z199=270,VLOOKUP($B199,'Tổng hợp'!$A:$T,9,0),
IF(Z199=365,VLOOKUP($B199,'Tổng hợp'!$A:$S,10,0),
IF(Z199=730,VLOOKUP($B199,'Tổng hợp'!$A:$S,11,0),
IF(Z199=1095,VLOOKUP($B199,'Tổng hợp'!$A:$S,12,0),
IF(Z199=1460,VLOOKUP($B199,'Tổng hợp'!$A:$S,13,0),
IF(Z199=1825,VLOOKUP($B199,'Tổng hợp'!$A:$S,14,0),
IF(Z199=2555,VLOOKUP($B199,'Tổng hợp'!$A:$S,15,0),
IF(Z199=3650,VLOOKUP($B199,'Tổng hợp'!$A:$S,16,0),
IF(Z199=5475,VLOOKUP($B199,'Tổng hợp'!$A:$S,17,0),
IF(Z199=7300,VLOOKUP($B199,'Tổng hợp'!$A:$S,18,0),
IF(Z199=10950,VLOOKUP($B199,'Tổng hợp'!$A:$S,19,0),
""))))))))))))))))))</f>
        <v>0.01859479997</v>
      </c>
      <c r="AC199" s="95">
        <f>IF(AA199=1,VLOOKUP($B199,'Tổng hợp'!$A:$S,2,0),
IF(AA199=7,VLOOKUP($B199,'Tổng hợp'!$A:$S,3,0),
IF(AA199=14,VLOOKUP($B199,'Tổng hợp'!$A:$T,4,0),
IF(AA199=30,VLOOKUP($B199,'Tổng hợp'!$A:$T,5,0),
IF(AA199=60,VLOOKUP($B199,'Tổng hợp'!$A:$T,6,0),
IF(AA199=90,VLOOKUP($B199,'Tổng hợp'!$A:$T,7,0),
IF(AA199=180,VLOOKUP($B199,'Tổng hợp'!$A:$T,8,0),
IF(AA199=270,VLOOKUP($B199,'Tổng hợp'!$A:$T,9,0),
IF(AA199=365,VLOOKUP($B199,'Tổng hợp'!$A:$S,10,0),
IF(AA199=730,VLOOKUP($B199,'Tổng hợp'!$A:$S,11,0),
IF(AA199=1095,VLOOKUP($B199,'Tổng hợp'!$A:$S,12,0),
IF(AA199=1460,VLOOKUP($B199,'Tổng hợp'!$A:$S,13,0),
IF(AA199=1825,VLOOKUP($B199,'Tổng hợp'!$A:$S,14,0),
IF(AA199=2555,VLOOKUP($B199,'Tổng hợp'!$A:$S,15,0),
IF(AA199=3650,VLOOKUP($B199,'Tổng hợp'!$A:$S,16,0),
IF(AA199=5475,VLOOKUP($B199,'Tổng hợp'!$A:$S,17,0),
IF(AA199=7300,VLOOKUP($B199,'Tổng hợp'!$A:$S,18,0),
IF(AA199=10950,VLOOKUP($B199,'Tổng hợp'!$A:$S,19,0),
""))))))))))))))))))</f>
        <v>0.01863</v>
      </c>
      <c r="AD199" s="95">
        <f t="shared" si="22"/>
        <v>0.06993221894</v>
      </c>
      <c r="AE199" s="95">
        <f t="shared" si="23"/>
        <v>0.0003079508628</v>
      </c>
      <c r="AF199" s="95">
        <f t="shared" si="24"/>
        <v>0.0702622623</v>
      </c>
      <c r="AG199" s="96">
        <f t="shared" si="25"/>
        <v>46900393781</v>
      </c>
      <c r="AH199" s="97">
        <f t="shared" si="26"/>
        <v>50345914539</v>
      </c>
      <c r="AI199" s="96">
        <f t="shared" si="27"/>
        <v>-2324776186</v>
      </c>
      <c r="AJ199" s="9"/>
      <c r="AK199" s="12"/>
    </row>
    <row r="200" ht="15.75" customHeight="1">
      <c r="A200" s="90">
        <v>181.0</v>
      </c>
      <c r="B200" s="91">
        <f>HLOOKUP(B199,VBMA!$A:$A,VLOOKUP(B199,VBMA!A:AF,32,0) +1)</f>
        <v>45467</v>
      </c>
      <c r="C200" s="92">
        <f t="shared" si="1"/>
        <v>45812</v>
      </c>
      <c r="D200" s="92">
        <f t="shared" si="2"/>
        <v>45812</v>
      </c>
      <c r="E200" s="93">
        <f t="shared" si="3"/>
        <v>84</v>
      </c>
      <c r="F200" s="94">
        <f t="shared" si="4"/>
        <v>60</v>
      </c>
      <c r="G200" s="94">
        <f t="shared" si="5"/>
        <v>90</v>
      </c>
      <c r="H200" s="95">
        <f>IF(F200=1,VLOOKUP($B200,'Tổng hợp'!$A:$S,2,0),
IF(F200=7,VLOOKUP($B200,'Tổng hợp'!$A:$S,3,0),
IF(F200=14,VLOOKUP($B200,'Tổng hợp'!$A:$T,4,0),
IF(F200=30,VLOOKUP($B200,'Tổng hợp'!$A:$T,5,0),
IF(F200=60,VLOOKUP($B200,'Tổng hợp'!$A:$T,6,0),
IF(F200=90,VLOOKUP($B200,'Tổng hợp'!$A:$T,7,0),
IF(F200=180,VLOOKUP($B200,'Tổng hợp'!$A:$T,8,0),
IF(F200=270,VLOOKUP($B200,'Tổng hợp'!$A:$T,9,0),
IF(F200=365,VLOOKUP($B200,'Tổng hợp'!$A:$S,10,0),
IF(F200=730,VLOOKUP($B200,'Tổng hợp'!$A:$S,11,0),
IF(F200=1095,VLOOKUP($B200,'Tổng hợp'!$A:$S,12,0),
IF(F200=1460,VLOOKUP($B200,'Tổng hợp'!$A:$S,13,0),
IF(F200=1825,VLOOKUP($B200,'Tổng hợp'!$A:$S,14,0),
IF(F200=2555,VLOOKUP($B200,'Tổng hợp'!$A:$S,15,0),
IF(F200=3650,VLOOKUP($B200,'Tổng hợp'!$A:$S,16,0),
IF(F200=5475,VLOOKUP($B200,'Tổng hợp'!$A:$S,17,0),
IF(F200=7300,VLOOKUP($B200,'Tổng hợp'!$A:$S,18,0),
IF(F200=10950,VLOOKUP($B200,'Tổng hợp'!$A:$S,19,0),
""))))))))))))))))))</f>
        <v>0.01692432471</v>
      </c>
      <c r="I200" s="95">
        <f>IF(G200=1,VLOOKUP($B200,'Tổng hợp'!$A:$S,2,0),
IF(G200=7,VLOOKUP($B200,'Tổng hợp'!$A:$S,3,0),
IF(G200=14,VLOOKUP($B200,'Tổng hợp'!$A:$T,4,0),
IF(G200=30,VLOOKUP($B200,'Tổng hợp'!$A:$T,5,0),
IF(G200=60,VLOOKUP($B200,'Tổng hợp'!$A:$T,6,0),
IF(G200=90,VLOOKUP($B200,'Tổng hợp'!$A:$T,7,0),
IF(G200=180,VLOOKUP($B200,'Tổng hợp'!$A:$T,8,0),
IF(G200=270,VLOOKUP($B200,'Tổng hợp'!$A:$T,9,0),
IF(G200=365,VLOOKUP($B200,'Tổng hợp'!$A:$S,10,0),
IF(G200=730,VLOOKUP($B200,'Tổng hợp'!$A:$S,11,0),
IF(G200=1095,VLOOKUP($B200,'Tổng hợp'!$A:$S,12,0),
IF(G200=1460,VLOOKUP($B200,'Tổng hợp'!$A:$S,13,0),
IF(G200=1825,VLOOKUP($B200,'Tổng hợp'!$A:$S,14,0),
IF(G200=2555,VLOOKUP($B200,'Tổng hợp'!$A:$S,15,0),
IF(G200=3650,VLOOKUP($B200,'Tổng hợp'!$A:$S,16,0),
IF(G200=5475,VLOOKUP($B200,'Tổng hợp'!$A:$S,17,0),
IF(G200=7300,VLOOKUP($B200,'Tổng hợp'!$A:$S,18,0),
IF(G200=10950,VLOOKUP($B200,'Tổng hợp'!$A:$S,19,0),
""))))))))))))))))))</f>
        <v>0.01736701328</v>
      </c>
      <c r="J200" s="95">
        <f t="shared" si="6"/>
        <v>0.06858847557</v>
      </c>
      <c r="K200" s="95">
        <f t="shared" si="7"/>
        <v>0.002951954227</v>
      </c>
      <c r="L200" s="95">
        <f t="shared" si="8"/>
        <v>0.07044828177</v>
      </c>
      <c r="M200" s="96">
        <f t="shared" si="9"/>
        <v>3445592280</v>
      </c>
      <c r="N200" s="92" t="b">
        <f t="shared" si="10"/>
        <v>0</v>
      </c>
      <c r="O200" s="93">
        <f t="shared" si="11"/>
        <v>-45728</v>
      </c>
      <c r="P200" s="94">
        <f t="shared" si="12"/>
        <v>0</v>
      </c>
      <c r="Q200" s="94">
        <f t="shared" si="13"/>
        <v>1</v>
      </c>
      <c r="R200" s="95" t="str">
        <f t="shared" si="14"/>
        <v/>
      </c>
      <c r="S200" s="95">
        <f>IF(Q200=1,VLOOKUP($B200,'Tổng hợp'!$A:$S,2,0),
IF(Q200=7,VLOOKUP($B200,'Tổng hợp'!$A:$S,3,0),
IF(Q200=14,VLOOKUP($B200,'Tổng hợp'!$A:$T,4,0),
IF(Q200=30,VLOOKUP($B200,'Tổng hợp'!$A:$T,5,0),
IF(Q200=60,VLOOKUP($B200,'Tổng hợp'!$A:$T,6,0),
IF(Q200=90,VLOOKUP($B200,'Tổng hợp'!$A:$T,7,0),
IF(Q200=180,VLOOKUP($B200,'Tổng hợp'!$A:$T,8,0),
IF(Q200=270,VLOOKUP($B200,'Tổng hợp'!$A:$T,9,0),
IF(Q200=365,VLOOKUP($B200,'Tổng hợp'!$A:$S,10,0),
IF(Q200=730,VLOOKUP($B200,'Tổng hợp'!$A:$S,11,0),
IF(Q200=1095,VLOOKUP($B200,'Tổng hợp'!$A:$S,12,0),
IF(Q200=1460,VLOOKUP($B200,'Tổng hợp'!$A:$S,13,0),
IF(Q200=1825,VLOOKUP($B200,'Tổng hợp'!$A:$S,14,0),
IF(Q200=2555,VLOOKUP($B200,'Tổng hợp'!$A:$S,15,0),
IF(Q200=3650,VLOOKUP($B200,'Tổng hợp'!$A:$S,16,0),
IF(Q200=5475,VLOOKUP($B200,'Tổng hợp'!$A:$S,17,0),
IF(Q200=7300,VLOOKUP($B200,'Tổng hợp'!$A:$S,18,0),
IF(Q200=10950,VLOOKUP($B200,'Tổng hợp'!$A:$S,19,0),
""))))))))))))))))))</f>
        <v>0.0121569093</v>
      </c>
      <c r="T200" s="95">
        <f t="shared" si="15"/>
        <v>0.05131</v>
      </c>
      <c r="U200" s="95">
        <f t="shared" si="28"/>
        <v>0</v>
      </c>
      <c r="V200" s="95">
        <f t="shared" si="16"/>
        <v>0.07024062831</v>
      </c>
      <c r="W200" s="96">
        <f t="shared" si="17"/>
        <v>0</v>
      </c>
      <c r="X200" s="92">
        <f t="shared" si="18"/>
        <v>45812</v>
      </c>
      <c r="Y200" s="93">
        <f t="shared" si="19"/>
        <v>345</v>
      </c>
      <c r="Z200" s="94">
        <f t="shared" si="20"/>
        <v>270</v>
      </c>
      <c r="AA200" s="94">
        <f t="shared" si="21"/>
        <v>365</v>
      </c>
      <c r="AB200" s="95">
        <f>IF(Z200=1,VLOOKUP($B200,'Tổng hợp'!$A:$S,2,0),
IF(Z200=7,VLOOKUP($B200,'Tổng hợp'!$A:$S,3,0),
IF(Z200=14,VLOOKUP($B200,'Tổng hợp'!$A:$T,4,0),
IF(Z200=30,VLOOKUP($B200,'Tổng hợp'!$A:$T,5,0),
IF(Z200=60,VLOOKUP($B200,'Tổng hợp'!$A:$T,6,0),
IF(Z200=90,VLOOKUP($B200,'Tổng hợp'!$A:$T,7,0),
IF(Z200=180,VLOOKUP($B200,'Tổng hợp'!$A:$T,8,0),
IF(Z200=270,VLOOKUP($B200,'Tổng hợp'!$A:$T,9,0),
IF(Z200=365,VLOOKUP($B200,'Tổng hợp'!$A:$S,10,0),
IF(Z200=730,VLOOKUP($B200,'Tổng hợp'!$A:$S,11,0),
IF(Z200=1095,VLOOKUP($B200,'Tổng hợp'!$A:$S,12,0),
IF(Z200=1460,VLOOKUP($B200,'Tổng hợp'!$A:$S,13,0),
IF(Z200=1825,VLOOKUP($B200,'Tổng hợp'!$A:$S,14,0),
IF(Z200=2555,VLOOKUP($B200,'Tổng hợp'!$A:$S,15,0),
IF(Z200=3650,VLOOKUP($B200,'Tổng hợp'!$A:$S,16,0),
IF(Z200=5475,VLOOKUP($B200,'Tổng hợp'!$A:$S,17,0),
IF(Z200=7300,VLOOKUP($B200,'Tổng hợp'!$A:$S,18,0),
IF(Z200=10950,VLOOKUP($B200,'Tổng hợp'!$A:$S,19,0),
""))))))))))))))))))</f>
        <v>0.0184907612</v>
      </c>
      <c r="AC200" s="95">
        <f>IF(AA200=1,VLOOKUP($B200,'Tổng hợp'!$A:$S,2,0),
IF(AA200=7,VLOOKUP($B200,'Tổng hợp'!$A:$S,3,0),
IF(AA200=14,VLOOKUP($B200,'Tổng hợp'!$A:$T,4,0),
IF(AA200=30,VLOOKUP($B200,'Tổng hợp'!$A:$T,5,0),
IF(AA200=60,VLOOKUP($B200,'Tổng hợp'!$A:$T,6,0),
IF(AA200=90,VLOOKUP($B200,'Tổng hợp'!$A:$T,7,0),
IF(AA200=180,VLOOKUP($B200,'Tổng hợp'!$A:$T,8,0),
IF(AA200=270,VLOOKUP($B200,'Tổng hợp'!$A:$T,9,0),
IF(AA200=365,VLOOKUP($B200,'Tổng hợp'!$A:$S,10,0),
IF(AA200=730,VLOOKUP($B200,'Tổng hợp'!$A:$S,11,0),
IF(AA200=1095,VLOOKUP($B200,'Tổng hợp'!$A:$S,12,0),
IF(AA200=1460,VLOOKUP($B200,'Tổng hợp'!$A:$S,13,0),
IF(AA200=1825,VLOOKUP($B200,'Tổng hợp'!$A:$S,14,0),
IF(AA200=2555,VLOOKUP($B200,'Tổng hợp'!$A:$S,15,0),
IF(AA200=3650,VLOOKUP($B200,'Tổng hợp'!$A:$S,16,0),
IF(AA200=5475,VLOOKUP($B200,'Tổng hợp'!$A:$S,17,0),
IF(AA200=7300,VLOOKUP($B200,'Tổng hợp'!$A:$S,18,0),
IF(AA200=10950,VLOOKUP($B200,'Tổng hợp'!$A:$S,19,0),
""))))))))))))))))))</f>
        <v>0.01863</v>
      </c>
      <c r="AD200" s="95">
        <f t="shared" si="22"/>
        <v>0.06991068657</v>
      </c>
      <c r="AE200" s="95">
        <f t="shared" si="23"/>
        <v>0.00002537560347</v>
      </c>
      <c r="AF200" s="95">
        <f t="shared" si="24"/>
        <v>0.07024241073</v>
      </c>
      <c r="AG200" s="96">
        <f t="shared" si="25"/>
        <v>46892491474</v>
      </c>
      <c r="AH200" s="97">
        <f t="shared" si="26"/>
        <v>50338083754</v>
      </c>
      <c r="AI200" s="96">
        <f t="shared" si="27"/>
        <v>-2332606971</v>
      </c>
      <c r="AJ200" s="9"/>
      <c r="AK200" s="12"/>
    </row>
    <row r="201" ht="15.75" customHeight="1">
      <c r="A201" s="90">
        <v>182.0</v>
      </c>
      <c r="B201" s="91">
        <f>HLOOKUP(B200,VBMA!$A:$A,VLOOKUP(B200,VBMA!A:AF,32,0) +1)</f>
        <v>45464</v>
      </c>
      <c r="C201" s="92">
        <f t="shared" si="1"/>
        <v>45812</v>
      </c>
      <c r="D201" s="92">
        <f t="shared" si="2"/>
        <v>45812</v>
      </c>
      <c r="E201" s="93">
        <f t="shared" si="3"/>
        <v>84</v>
      </c>
      <c r="F201" s="94">
        <f t="shared" si="4"/>
        <v>60</v>
      </c>
      <c r="G201" s="94">
        <f t="shared" si="5"/>
        <v>90</v>
      </c>
      <c r="H201" s="95">
        <f>IF(F201=1,VLOOKUP($B201,'Tổng hợp'!$A:$S,2,0),
IF(F201=7,VLOOKUP($B201,'Tổng hợp'!$A:$S,3,0),
IF(F201=14,VLOOKUP($B201,'Tổng hợp'!$A:$T,4,0),
IF(F201=30,VLOOKUP($B201,'Tổng hợp'!$A:$T,5,0),
IF(F201=60,VLOOKUP($B201,'Tổng hợp'!$A:$T,6,0),
IF(F201=90,VLOOKUP($B201,'Tổng hợp'!$A:$T,7,0),
IF(F201=180,VLOOKUP($B201,'Tổng hợp'!$A:$T,8,0),
IF(F201=270,VLOOKUP($B201,'Tổng hợp'!$A:$T,9,0),
IF(F201=365,VLOOKUP($B201,'Tổng hợp'!$A:$S,10,0),
IF(F201=730,VLOOKUP($B201,'Tổng hợp'!$A:$S,11,0),
IF(F201=1095,VLOOKUP($B201,'Tổng hợp'!$A:$S,12,0),
IF(F201=1460,VLOOKUP($B201,'Tổng hợp'!$A:$S,13,0),
IF(F201=1825,VLOOKUP($B201,'Tổng hợp'!$A:$S,14,0),
IF(F201=2555,VLOOKUP($B201,'Tổng hợp'!$A:$S,15,0),
IF(F201=3650,VLOOKUP($B201,'Tổng hợp'!$A:$S,16,0),
IF(F201=5475,VLOOKUP($B201,'Tổng hợp'!$A:$S,17,0),
IF(F201=7300,VLOOKUP($B201,'Tổng hợp'!$A:$S,18,0),
IF(F201=10950,VLOOKUP($B201,'Tổng hợp'!$A:$S,19,0),
""))))))))))))))))))</f>
        <v>0.01685877154</v>
      </c>
      <c r="I201" s="95">
        <f>IF(G201=1,VLOOKUP($B201,'Tổng hợp'!$A:$S,2,0),
IF(G201=7,VLOOKUP($B201,'Tổng hợp'!$A:$S,3,0),
IF(G201=14,VLOOKUP($B201,'Tổng hợp'!$A:$T,4,0),
IF(G201=30,VLOOKUP($B201,'Tổng hợp'!$A:$T,5,0),
IF(G201=60,VLOOKUP($B201,'Tổng hợp'!$A:$T,6,0),
IF(G201=90,VLOOKUP($B201,'Tổng hợp'!$A:$T,7,0),
IF(G201=180,VLOOKUP($B201,'Tổng hợp'!$A:$T,8,0),
IF(G201=270,VLOOKUP($B201,'Tổng hợp'!$A:$T,9,0),
IF(G201=365,VLOOKUP($B201,'Tổng hợp'!$A:$S,10,0),
IF(G201=730,VLOOKUP($B201,'Tổng hợp'!$A:$S,11,0),
IF(G201=1095,VLOOKUP($B201,'Tổng hợp'!$A:$S,12,0),
IF(G201=1460,VLOOKUP($B201,'Tổng hợp'!$A:$S,13,0),
IF(G201=1825,VLOOKUP($B201,'Tổng hợp'!$A:$S,14,0),
IF(G201=2555,VLOOKUP($B201,'Tổng hợp'!$A:$S,15,0),
IF(G201=3650,VLOOKUP($B201,'Tổng hợp'!$A:$S,16,0),
IF(G201=5475,VLOOKUP($B201,'Tổng hợp'!$A:$S,17,0),
IF(G201=7300,VLOOKUP($B201,'Tổng hợp'!$A:$S,18,0),
IF(G201=10950,VLOOKUP($B201,'Tổng hợp'!$A:$S,19,0),
""))))))))))))))))))</f>
        <v>0.01713068721</v>
      </c>
      <c r="J201" s="95">
        <f t="shared" si="6"/>
        <v>0.06838630407</v>
      </c>
      <c r="K201" s="95">
        <f t="shared" si="7"/>
        <v>-0.0004257249033</v>
      </c>
      <c r="L201" s="95">
        <f t="shared" si="8"/>
        <v>0.07021073149</v>
      </c>
      <c r="M201" s="96">
        <f t="shared" si="9"/>
        <v>3445768275</v>
      </c>
      <c r="N201" s="92" t="b">
        <f t="shared" si="10"/>
        <v>0</v>
      </c>
      <c r="O201" s="93">
        <f t="shared" si="11"/>
        <v>-45728</v>
      </c>
      <c r="P201" s="94">
        <f t="shared" si="12"/>
        <v>0</v>
      </c>
      <c r="Q201" s="94">
        <f t="shared" si="13"/>
        <v>1</v>
      </c>
      <c r="R201" s="95" t="str">
        <f t="shared" si="14"/>
        <v/>
      </c>
      <c r="S201" s="95">
        <f>IF(Q201=1,VLOOKUP($B201,'Tổng hợp'!$A:$S,2,0),
IF(Q201=7,VLOOKUP($B201,'Tổng hợp'!$A:$S,3,0),
IF(Q201=14,VLOOKUP($B201,'Tổng hợp'!$A:$T,4,0),
IF(Q201=30,VLOOKUP($B201,'Tổng hợp'!$A:$T,5,0),
IF(Q201=60,VLOOKUP($B201,'Tổng hợp'!$A:$T,6,0),
IF(Q201=90,VLOOKUP($B201,'Tổng hợp'!$A:$T,7,0),
IF(Q201=180,VLOOKUP($B201,'Tổng hợp'!$A:$T,8,0),
IF(Q201=270,VLOOKUP($B201,'Tổng hợp'!$A:$T,9,0),
IF(Q201=365,VLOOKUP($B201,'Tổng hợp'!$A:$S,10,0),
IF(Q201=730,VLOOKUP($B201,'Tổng hợp'!$A:$S,11,0),
IF(Q201=1095,VLOOKUP($B201,'Tổng hợp'!$A:$S,12,0),
IF(Q201=1460,VLOOKUP($B201,'Tổng hợp'!$A:$S,13,0),
IF(Q201=1825,VLOOKUP($B201,'Tổng hợp'!$A:$S,14,0),
IF(Q201=2555,VLOOKUP($B201,'Tổng hợp'!$A:$S,15,0),
IF(Q201=3650,VLOOKUP($B201,'Tổng hợp'!$A:$S,16,0),
IF(Q201=5475,VLOOKUP($B201,'Tổng hợp'!$A:$S,17,0),
IF(Q201=7300,VLOOKUP($B201,'Tổng hợp'!$A:$S,18,0),
IF(Q201=10950,VLOOKUP($B201,'Tổng hợp'!$A:$S,19,0),
""))))))))))))))))))</f>
        <v>0.01162439489</v>
      </c>
      <c r="T201" s="95">
        <f t="shared" si="15"/>
        <v>0.05131</v>
      </c>
      <c r="U201" s="95">
        <f t="shared" si="28"/>
        <v>0</v>
      </c>
      <c r="V201" s="95">
        <f t="shared" si="16"/>
        <v>0.07024062831</v>
      </c>
      <c r="W201" s="96">
        <f t="shared" si="17"/>
        <v>0</v>
      </c>
      <c r="X201" s="92">
        <f t="shared" si="18"/>
        <v>45812</v>
      </c>
      <c r="Y201" s="93">
        <f t="shared" si="19"/>
        <v>348</v>
      </c>
      <c r="Z201" s="94">
        <f t="shared" si="20"/>
        <v>270</v>
      </c>
      <c r="AA201" s="94">
        <f t="shared" si="21"/>
        <v>365</v>
      </c>
      <c r="AB201" s="95">
        <f>IF(Z201=1,VLOOKUP($B201,'Tổng hợp'!$A:$S,2,0),
IF(Z201=7,VLOOKUP($B201,'Tổng hợp'!$A:$S,3,0),
IF(Z201=14,VLOOKUP($B201,'Tổng hợp'!$A:$T,4,0),
IF(Z201=30,VLOOKUP($B201,'Tổng hợp'!$A:$T,5,0),
IF(Z201=60,VLOOKUP($B201,'Tổng hợp'!$A:$T,6,0),
IF(Z201=90,VLOOKUP($B201,'Tổng hợp'!$A:$T,7,0),
IF(Z201=180,VLOOKUP($B201,'Tổng hợp'!$A:$T,8,0),
IF(Z201=270,VLOOKUP($B201,'Tổng hợp'!$A:$T,9,0),
IF(Z201=365,VLOOKUP($B201,'Tổng hợp'!$A:$S,10,0),
IF(Z201=730,VLOOKUP($B201,'Tổng hợp'!$A:$S,11,0),
IF(Z201=1095,VLOOKUP($B201,'Tổng hợp'!$A:$S,12,0),
IF(Z201=1460,VLOOKUP($B201,'Tổng hợp'!$A:$S,13,0),
IF(Z201=1825,VLOOKUP($B201,'Tổng hợp'!$A:$S,14,0),
IF(Z201=2555,VLOOKUP($B201,'Tổng hợp'!$A:$S,15,0),
IF(Z201=3650,VLOOKUP($B201,'Tổng hợp'!$A:$S,16,0),
IF(Z201=5475,VLOOKUP($B201,'Tổng hợp'!$A:$S,17,0),
IF(Z201=7300,VLOOKUP($B201,'Tổng hợp'!$A:$S,18,0),
IF(Z201=10950,VLOOKUP($B201,'Tổng hợp'!$A:$S,19,0),
""))))))))))))))))))</f>
        <v>0.0184562761</v>
      </c>
      <c r="AC201" s="95">
        <f>IF(AA201=1,VLOOKUP($B201,'Tổng hợp'!$A:$S,2,0),
IF(AA201=7,VLOOKUP($B201,'Tổng hợp'!$A:$S,3,0),
IF(AA201=14,VLOOKUP($B201,'Tổng hợp'!$A:$T,4,0),
IF(AA201=30,VLOOKUP($B201,'Tổng hợp'!$A:$T,5,0),
IF(AA201=60,VLOOKUP($B201,'Tổng hợp'!$A:$T,6,0),
IF(AA201=90,VLOOKUP($B201,'Tổng hợp'!$A:$T,7,0),
IF(AA201=180,VLOOKUP($B201,'Tổng hợp'!$A:$T,8,0),
IF(AA201=270,VLOOKUP($B201,'Tổng hợp'!$A:$T,9,0),
IF(AA201=365,VLOOKUP($B201,'Tổng hợp'!$A:$S,10,0),
IF(AA201=730,VLOOKUP($B201,'Tổng hợp'!$A:$S,11,0),
IF(AA201=1095,VLOOKUP($B201,'Tổng hợp'!$A:$S,12,0),
IF(AA201=1460,VLOOKUP($B201,'Tổng hợp'!$A:$S,13,0),
IF(AA201=1825,VLOOKUP($B201,'Tổng hợp'!$A:$S,14,0),
IF(AA201=2555,VLOOKUP($B201,'Tổng hợp'!$A:$S,15,0),
IF(AA201=3650,VLOOKUP($B201,'Tổng hợp'!$A:$S,16,0),
IF(AA201=5475,VLOOKUP($B201,'Tổng hợp'!$A:$S,17,0),
IF(AA201=7300,VLOOKUP($B201,'Tổng hợp'!$A:$S,18,0),
IF(AA201=10950,VLOOKUP($B201,'Tổng hợp'!$A:$S,19,0),
""))))))))))))))))))</f>
        <v>0.01863</v>
      </c>
      <c r="AD201" s="95">
        <f t="shared" si="22"/>
        <v>0.06990891257</v>
      </c>
      <c r="AE201" s="95">
        <f t="shared" si="23"/>
        <v>-0.0001086175406</v>
      </c>
      <c r="AF201" s="95">
        <f t="shared" si="24"/>
        <v>0.07023299936</v>
      </c>
      <c r="AG201" s="96">
        <f t="shared" si="25"/>
        <v>46866727558</v>
      </c>
      <c r="AH201" s="97">
        <f t="shared" si="26"/>
        <v>50312495832</v>
      </c>
      <c r="AI201" s="96">
        <f t="shared" si="27"/>
        <v>-2358194893</v>
      </c>
      <c r="AJ201" s="9"/>
      <c r="AK201" s="12"/>
    </row>
    <row r="202" ht="15.75" customHeight="1">
      <c r="A202" s="90">
        <v>183.0</v>
      </c>
      <c r="B202" s="91">
        <f>HLOOKUP(B201,VBMA!$A:$A,VLOOKUP(B201,VBMA!A:AF,32,0) +1)</f>
        <v>45463</v>
      </c>
      <c r="C202" s="92">
        <f t="shared" si="1"/>
        <v>45812</v>
      </c>
      <c r="D202" s="92">
        <f t="shared" si="2"/>
        <v>45812</v>
      </c>
      <c r="E202" s="93">
        <f t="shared" si="3"/>
        <v>84</v>
      </c>
      <c r="F202" s="94">
        <f t="shared" si="4"/>
        <v>60</v>
      </c>
      <c r="G202" s="94">
        <f t="shared" si="5"/>
        <v>90</v>
      </c>
      <c r="H202" s="95">
        <f>IF(F202=1,VLOOKUP($B202,'Tổng hợp'!$A:$S,2,0),
IF(F202=7,VLOOKUP($B202,'Tổng hợp'!$A:$S,3,0),
IF(F202=14,VLOOKUP($B202,'Tổng hợp'!$A:$T,4,0),
IF(F202=30,VLOOKUP($B202,'Tổng hợp'!$A:$T,5,0),
IF(F202=60,VLOOKUP($B202,'Tổng hợp'!$A:$T,6,0),
IF(F202=90,VLOOKUP($B202,'Tổng hợp'!$A:$T,7,0),
IF(F202=180,VLOOKUP($B202,'Tổng hợp'!$A:$T,8,0),
IF(F202=270,VLOOKUP($B202,'Tổng hợp'!$A:$T,9,0),
IF(F202=365,VLOOKUP($B202,'Tổng hợp'!$A:$S,10,0),
IF(F202=730,VLOOKUP($B202,'Tổng hợp'!$A:$S,11,0),
IF(F202=1095,VLOOKUP($B202,'Tổng hợp'!$A:$S,12,0),
IF(F202=1460,VLOOKUP($B202,'Tổng hợp'!$A:$S,13,0),
IF(F202=1825,VLOOKUP($B202,'Tổng hợp'!$A:$S,14,0),
IF(F202=2555,VLOOKUP($B202,'Tổng hợp'!$A:$S,15,0),
IF(F202=3650,VLOOKUP($B202,'Tổng hợp'!$A:$S,16,0),
IF(F202=5475,VLOOKUP($B202,'Tổng hợp'!$A:$S,17,0),
IF(F202=7300,VLOOKUP($B202,'Tổng hợp'!$A:$S,18,0),
IF(F202=10950,VLOOKUP($B202,'Tổng hợp'!$A:$S,19,0),
""))))))))))))))))))</f>
        <v>0.01688708594</v>
      </c>
      <c r="I202" s="95">
        <f>IF(G202=1,VLOOKUP($B202,'Tổng hợp'!$A:$S,2,0),
IF(G202=7,VLOOKUP($B202,'Tổng hợp'!$A:$S,3,0),
IF(G202=14,VLOOKUP($B202,'Tổng hợp'!$A:$T,4,0),
IF(G202=30,VLOOKUP($B202,'Tổng hợp'!$A:$T,5,0),
IF(G202=60,VLOOKUP($B202,'Tổng hợp'!$A:$T,6,0),
IF(G202=90,VLOOKUP($B202,'Tổng hợp'!$A:$T,7,0),
IF(G202=180,VLOOKUP($B202,'Tổng hợp'!$A:$T,8,0),
IF(G202=270,VLOOKUP($B202,'Tổng hợp'!$A:$T,9,0),
IF(G202=365,VLOOKUP($B202,'Tổng hợp'!$A:$S,10,0),
IF(G202=730,VLOOKUP($B202,'Tổng hợp'!$A:$S,11,0),
IF(G202=1095,VLOOKUP($B202,'Tổng hợp'!$A:$S,12,0),
IF(G202=1460,VLOOKUP($B202,'Tổng hợp'!$A:$S,13,0),
IF(G202=1825,VLOOKUP($B202,'Tổng hợp'!$A:$S,14,0),
IF(G202=2555,VLOOKUP($B202,'Tổng hợp'!$A:$S,15,0),
IF(G202=3650,VLOOKUP($B202,'Tổng hợp'!$A:$S,16,0),
IF(G202=5475,VLOOKUP($B202,'Tổng hợp'!$A:$S,17,0),
IF(G202=7300,VLOOKUP($B202,'Tổng hợp'!$A:$S,18,0),
IF(G202=10950,VLOOKUP($B202,'Tổng hợp'!$A:$S,19,0),
""))))))))))))))))))</f>
        <v>0.01716000855</v>
      </c>
      <c r="J202" s="95">
        <f t="shared" si="6"/>
        <v>0.06841542403</v>
      </c>
      <c r="K202" s="95">
        <f t="shared" si="7"/>
        <v>-0.004785934975</v>
      </c>
      <c r="L202" s="95">
        <f t="shared" si="8"/>
        <v>0.06990526438</v>
      </c>
      <c r="M202" s="96">
        <f t="shared" si="9"/>
        <v>3445994658</v>
      </c>
      <c r="N202" s="92" t="b">
        <f t="shared" si="10"/>
        <v>0</v>
      </c>
      <c r="O202" s="93">
        <f t="shared" si="11"/>
        <v>-45728</v>
      </c>
      <c r="P202" s="94">
        <f t="shared" si="12"/>
        <v>0</v>
      </c>
      <c r="Q202" s="94">
        <f t="shared" si="13"/>
        <v>1</v>
      </c>
      <c r="R202" s="95" t="str">
        <f t="shared" si="14"/>
        <v/>
      </c>
      <c r="S202" s="95">
        <f>IF(Q202=1,VLOOKUP($B202,'Tổng hợp'!$A:$S,2,0),
IF(Q202=7,VLOOKUP($B202,'Tổng hợp'!$A:$S,3,0),
IF(Q202=14,VLOOKUP($B202,'Tổng hợp'!$A:$T,4,0),
IF(Q202=30,VLOOKUP($B202,'Tổng hợp'!$A:$T,5,0),
IF(Q202=60,VLOOKUP($B202,'Tổng hợp'!$A:$T,6,0),
IF(Q202=90,VLOOKUP($B202,'Tổng hợp'!$A:$T,7,0),
IF(Q202=180,VLOOKUP($B202,'Tổng hợp'!$A:$T,8,0),
IF(Q202=270,VLOOKUP($B202,'Tổng hợp'!$A:$T,9,0),
IF(Q202=365,VLOOKUP($B202,'Tổng hợp'!$A:$S,10,0),
IF(Q202=730,VLOOKUP($B202,'Tổng hợp'!$A:$S,11,0),
IF(Q202=1095,VLOOKUP($B202,'Tổng hợp'!$A:$S,12,0),
IF(Q202=1460,VLOOKUP($B202,'Tổng hợp'!$A:$S,13,0),
IF(Q202=1825,VLOOKUP($B202,'Tổng hợp'!$A:$S,14,0),
IF(Q202=2555,VLOOKUP($B202,'Tổng hợp'!$A:$S,15,0),
IF(Q202=3650,VLOOKUP($B202,'Tổng hợp'!$A:$S,16,0),
IF(Q202=5475,VLOOKUP($B202,'Tổng hợp'!$A:$S,17,0),
IF(Q202=7300,VLOOKUP($B202,'Tổng hợp'!$A:$S,18,0),
IF(Q202=10950,VLOOKUP($B202,'Tổng hợp'!$A:$S,19,0),
""))))))))))))))))))</f>
        <v>0.01211094042</v>
      </c>
      <c r="T202" s="95">
        <f t="shared" si="15"/>
        <v>0.05131</v>
      </c>
      <c r="U202" s="95">
        <f t="shared" si="28"/>
        <v>0</v>
      </c>
      <c r="V202" s="95">
        <f t="shared" si="16"/>
        <v>0.07024062831</v>
      </c>
      <c r="W202" s="96">
        <f t="shared" si="17"/>
        <v>0</v>
      </c>
      <c r="X202" s="92">
        <f t="shared" si="18"/>
        <v>45812</v>
      </c>
      <c r="Y202" s="93">
        <f t="shared" si="19"/>
        <v>349</v>
      </c>
      <c r="Z202" s="94">
        <f t="shared" si="20"/>
        <v>270</v>
      </c>
      <c r="AA202" s="94">
        <f t="shared" si="21"/>
        <v>365</v>
      </c>
      <c r="AB202" s="95">
        <f>IF(Z202=1,VLOOKUP($B202,'Tổng hợp'!$A:$S,2,0),
IF(Z202=7,VLOOKUP($B202,'Tổng hợp'!$A:$S,3,0),
IF(Z202=14,VLOOKUP($B202,'Tổng hợp'!$A:$T,4,0),
IF(Z202=30,VLOOKUP($B202,'Tổng hợp'!$A:$T,5,0),
IF(Z202=60,VLOOKUP($B202,'Tổng hợp'!$A:$T,6,0),
IF(Z202=90,VLOOKUP($B202,'Tổng hợp'!$A:$T,7,0),
IF(Z202=180,VLOOKUP($B202,'Tổng hợp'!$A:$T,8,0),
IF(Z202=270,VLOOKUP($B202,'Tổng hợp'!$A:$T,9,0),
IF(Z202=365,VLOOKUP($B202,'Tổng hợp'!$A:$S,10,0),
IF(Z202=730,VLOOKUP($B202,'Tổng hợp'!$A:$S,11,0),
IF(Z202=1095,VLOOKUP($B202,'Tổng hợp'!$A:$S,12,0),
IF(Z202=1460,VLOOKUP($B202,'Tổng hợp'!$A:$S,13,0),
IF(Z202=1825,VLOOKUP($B202,'Tổng hợp'!$A:$S,14,0),
IF(Z202=2555,VLOOKUP($B202,'Tổng hợp'!$A:$S,15,0),
IF(Z202=3650,VLOOKUP($B202,'Tổng hợp'!$A:$S,16,0),
IF(Z202=5475,VLOOKUP($B202,'Tổng hợp'!$A:$S,17,0),
IF(Z202=7300,VLOOKUP($B202,'Tổng hợp'!$A:$S,18,0),
IF(Z202=10950,VLOOKUP($B202,'Tổng hợp'!$A:$S,19,0),
""))))))))))))))))))</f>
        <v>0.01849050623</v>
      </c>
      <c r="AC202" s="95">
        <f>IF(AA202=1,VLOOKUP($B202,'Tổng hợp'!$A:$S,2,0),
IF(AA202=7,VLOOKUP($B202,'Tổng hợp'!$A:$S,3,0),
IF(AA202=14,VLOOKUP($B202,'Tổng hợp'!$A:$T,4,0),
IF(AA202=30,VLOOKUP($B202,'Tổng hợp'!$A:$T,5,0),
IF(AA202=60,VLOOKUP($B202,'Tổng hợp'!$A:$T,6,0),
IF(AA202=90,VLOOKUP($B202,'Tổng hợp'!$A:$T,7,0),
IF(AA202=180,VLOOKUP($B202,'Tổng hợp'!$A:$T,8,0),
IF(AA202=270,VLOOKUP($B202,'Tổng hợp'!$A:$T,9,0),
IF(AA202=365,VLOOKUP($B202,'Tổng hợp'!$A:$S,10,0),
IF(AA202=730,VLOOKUP($B202,'Tổng hợp'!$A:$S,11,0),
IF(AA202=1095,VLOOKUP($B202,'Tổng hợp'!$A:$S,12,0),
IF(AA202=1460,VLOOKUP($B202,'Tổng hợp'!$A:$S,13,0),
IF(AA202=1825,VLOOKUP($B202,'Tổng hợp'!$A:$S,14,0),
IF(AA202=2555,VLOOKUP($B202,'Tổng hợp'!$A:$S,15,0),
IF(AA202=3650,VLOOKUP($B202,'Tổng hợp'!$A:$S,16,0),
IF(AA202=5475,VLOOKUP($B202,'Tổng hợp'!$A:$S,17,0),
IF(AA202=7300,VLOOKUP($B202,'Tổng hợp'!$A:$S,18,0),
IF(AA202=10950,VLOOKUP($B202,'Tổng hợp'!$A:$S,19,0),
""))))))))))))))))))</f>
        <v>0.01863</v>
      </c>
      <c r="AD202" s="95">
        <f t="shared" si="22"/>
        <v>0.06991650631</v>
      </c>
      <c r="AE202" s="95">
        <f t="shared" si="23"/>
        <v>-0.00009974280786</v>
      </c>
      <c r="AF202" s="95">
        <f t="shared" si="24"/>
        <v>0.07023362266</v>
      </c>
      <c r="AG202" s="96">
        <f t="shared" si="25"/>
        <v>46857986812</v>
      </c>
      <c r="AH202" s="97">
        <f t="shared" si="26"/>
        <v>50303981469</v>
      </c>
      <c r="AI202" s="96">
        <f t="shared" si="27"/>
        <v>-2366709256</v>
      </c>
      <c r="AJ202" s="9"/>
      <c r="AK202" s="12"/>
    </row>
    <row r="203" ht="15.75" customHeight="1">
      <c r="A203" s="90">
        <v>184.0</v>
      </c>
      <c r="B203" s="91">
        <f>HLOOKUP(B202,VBMA!$A:$A,VLOOKUP(B202,VBMA!A:AF,32,0) +1)</f>
        <v>45462</v>
      </c>
      <c r="C203" s="92">
        <f t="shared" si="1"/>
        <v>45812</v>
      </c>
      <c r="D203" s="92">
        <f t="shared" si="2"/>
        <v>45812</v>
      </c>
      <c r="E203" s="93">
        <f t="shared" si="3"/>
        <v>84</v>
      </c>
      <c r="F203" s="94">
        <f t="shared" si="4"/>
        <v>60</v>
      </c>
      <c r="G203" s="94">
        <f t="shared" si="5"/>
        <v>90</v>
      </c>
      <c r="H203" s="95">
        <f>IF(F203=1,VLOOKUP($B203,'Tổng hợp'!$A:$S,2,0),
IF(F203=7,VLOOKUP($B203,'Tổng hợp'!$A:$S,3,0),
IF(F203=14,VLOOKUP($B203,'Tổng hợp'!$A:$T,4,0),
IF(F203=30,VLOOKUP($B203,'Tổng hợp'!$A:$T,5,0),
IF(F203=60,VLOOKUP($B203,'Tổng hợp'!$A:$T,6,0),
IF(F203=90,VLOOKUP($B203,'Tổng hợp'!$A:$T,7,0),
IF(F203=180,VLOOKUP($B203,'Tổng hợp'!$A:$T,8,0),
IF(F203=270,VLOOKUP($B203,'Tổng hợp'!$A:$T,9,0),
IF(F203=365,VLOOKUP($B203,'Tổng hợp'!$A:$S,10,0),
IF(F203=730,VLOOKUP($B203,'Tổng hợp'!$A:$S,11,0),
IF(F203=1095,VLOOKUP($B203,'Tổng hợp'!$A:$S,12,0),
IF(F203=1460,VLOOKUP($B203,'Tổng hợp'!$A:$S,13,0),
IF(F203=1825,VLOOKUP($B203,'Tổng hợp'!$A:$S,14,0),
IF(F203=2555,VLOOKUP($B203,'Tổng hợp'!$A:$S,15,0),
IF(F203=3650,VLOOKUP($B203,'Tổng hợp'!$A:$S,16,0),
IF(F203=5475,VLOOKUP($B203,'Tổng hợp'!$A:$S,17,0),
IF(F203=7300,VLOOKUP($B203,'Tổng hợp'!$A:$S,18,0),
IF(F203=10950,VLOOKUP($B203,'Tổng hợp'!$A:$S,19,0),
""))))))))))))))))))</f>
        <v>0.01716070687</v>
      </c>
      <c r="I203" s="95">
        <f>IF(G203=1,VLOOKUP($B203,'Tổng hợp'!$A:$S,2,0),
IF(G203=7,VLOOKUP($B203,'Tổng hợp'!$A:$S,3,0),
IF(G203=14,VLOOKUP($B203,'Tổng hợp'!$A:$T,4,0),
IF(G203=30,VLOOKUP($B203,'Tổng hợp'!$A:$T,5,0),
IF(G203=60,VLOOKUP($B203,'Tổng hợp'!$A:$T,6,0),
IF(G203=90,VLOOKUP($B203,'Tổng hợp'!$A:$T,7,0),
IF(G203=180,VLOOKUP($B203,'Tổng hợp'!$A:$T,8,0),
IF(G203=270,VLOOKUP($B203,'Tổng hợp'!$A:$T,9,0),
IF(G203=365,VLOOKUP($B203,'Tổng hợp'!$A:$S,10,0),
IF(G203=730,VLOOKUP($B203,'Tổng hợp'!$A:$S,11,0),
IF(G203=1095,VLOOKUP($B203,'Tổng hợp'!$A:$S,12,0),
IF(G203=1460,VLOOKUP($B203,'Tổng hợp'!$A:$S,13,0),
IF(G203=1825,VLOOKUP($B203,'Tổng hợp'!$A:$S,14,0),
IF(G203=2555,VLOOKUP($B203,'Tổng hợp'!$A:$S,15,0),
IF(G203=3650,VLOOKUP($B203,'Tổng hợp'!$A:$S,16,0),
IF(G203=5475,VLOOKUP($B203,'Tổng hợp'!$A:$S,17,0),
IF(G203=7300,VLOOKUP($B203,'Tổng hợp'!$A:$S,18,0),
IF(G203=10950,VLOOKUP($B203,'Tổng hợp'!$A:$S,19,0),
""))))))))))))))))))</f>
        <v>0.01750187401</v>
      </c>
      <c r="J203" s="95">
        <f t="shared" si="6"/>
        <v>0.06874364058</v>
      </c>
      <c r="K203" s="95">
        <f t="shared" si="7"/>
        <v>-0.002064600281</v>
      </c>
      <c r="L203" s="95">
        <f t="shared" si="8"/>
        <v>0.07009575909</v>
      </c>
      <c r="M203" s="96">
        <f t="shared" si="9"/>
        <v>3445853472</v>
      </c>
      <c r="N203" s="92" t="b">
        <f t="shared" si="10"/>
        <v>0</v>
      </c>
      <c r="O203" s="93">
        <f t="shared" si="11"/>
        <v>-45728</v>
      </c>
      <c r="P203" s="94">
        <f t="shared" si="12"/>
        <v>0</v>
      </c>
      <c r="Q203" s="94">
        <f t="shared" si="13"/>
        <v>1</v>
      </c>
      <c r="R203" s="95" t="str">
        <f t="shared" si="14"/>
        <v/>
      </c>
      <c r="S203" s="95">
        <f>IF(Q203=1,VLOOKUP($B203,'Tổng hợp'!$A:$S,2,0),
IF(Q203=7,VLOOKUP($B203,'Tổng hợp'!$A:$S,3,0),
IF(Q203=14,VLOOKUP($B203,'Tổng hợp'!$A:$T,4,0),
IF(Q203=30,VLOOKUP($B203,'Tổng hợp'!$A:$T,5,0),
IF(Q203=60,VLOOKUP($B203,'Tổng hợp'!$A:$T,6,0),
IF(Q203=90,VLOOKUP($B203,'Tổng hợp'!$A:$T,7,0),
IF(Q203=180,VLOOKUP($B203,'Tổng hợp'!$A:$T,8,0),
IF(Q203=270,VLOOKUP($B203,'Tổng hợp'!$A:$T,9,0),
IF(Q203=365,VLOOKUP($B203,'Tổng hợp'!$A:$S,10,0),
IF(Q203=730,VLOOKUP($B203,'Tổng hợp'!$A:$S,11,0),
IF(Q203=1095,VLOOKUP($B203,'Tổng hợp'!$A:$S,12,0),
IF(Q203=1460,VLOOKUP($B203,'Tổng hợp'!$A:$S,13,0),
IF(Q203=1825,VLOOKUP($B203,'Tổng hợp'!$A:$S,14,0),
IF(Q203=2555,VLOOKUP($B203,'Tổng hợp'!$A:$S,15,0),
IF(Q203=3650,VLOOKUP($B203,'Tổng hợp'!$A:$S,16,0),
IF(Q203=5475,VLOOKUP($B203,'Tổng hợp'!$A:$S,17,0),
IF(Q203=7300,VLOOKUP($B203,'Tổng hợp'!$A:$S,18,0),
IF(Q203=10950,VLOOKUP($B203,'Tổng hợp'!$A:$S,19,0),
""))))))))))))))))))</f>
        <v>0.01347610182</v>
      </c>
      <c r="T203" s="95">
        <f t="shared" si="15"/>
        <v>0.05131</v>
      </c>
      <c r="U203" s="95">
        <f t="shared" si="28"/>
        <v>0</v>
      </c>
      <c r="V203" s="95">
        <f t="shared" si="16"/>
        <v>0.07024062831</v>
      </c>
      <c r="W203" s="96">
        <f t="shared" si="17"/>
        <v>0</v>
      </c>
      <c r="X203" s="92">
        <f t="shared" si="18"/>
        <v>45812</v>
      </c>
      <c r="Y203" s="93">
        <f t="shared" si="19"/>
        <v>350</v>
      </c>
      <c r="Z203" s="94">
        <f t="shared" si="20"/>
        <v>270</v>
      </c>
      <c r="AA203" s="94">
        <f t="shared" si="21"/>
        <v>365</v>
      </c>
      <c r="AB203" s="95">
        <f>IF(Z203=1,VLOOKUP($B203,'Tổng hợp'!$A:$S,2,0),
IF(Z203=7,VLOOKUP($B203,'Tổng hợp'!$A:$S,3,0),
IF(Z203=14,VLOOKUP($B203,'Tổng hợp'!$A:$T,4,0),
IF(Z203=30,VLOOKUP($B203,'Tổng hợp'!$A:$T,5,0),
IF(Z203=60,VLOOKUP($B203,'Tổng hợp'!$A:$T,6,0),
IF(Z203=90,VLOOKUP($B203,'Tổng hợp'!$A:$T,7,0),
IF(Z203=180,VLOOKUP($B203,'Tổng hợp'!$A:$T,8,0),
IF(Z203=270,VLOOKUP($B203,'Tổng hợp'!$A:$T,9,0),
IF(Z203=365,VLOOKUP($B203,'Tổng hợp'!$A:$S,10,0),
IF(Z203=730,VLOOKUP($B203,'Tổng hợp'!$A:$S,11,0),
IF(Z203=1095,VLOOKUP($B203,'Tổng hợp'!$A:$S,12,0),
IF(Z203=1460,VLOOKUP($B203,'Tổng hợp'!$A:$S,13,0),
IF(Z203=1825,VLOOKUP($B203,'Tổng hợp'!$A:$S,14,0),
IF(Z203=2555,VLOOKUP($B203,'Tổng hợp'!$A:$S,15,0),
IF(Z203=3650,VLOOKUP($B203,'Tổng hợp'!$A:$S,16,0),
IF(Z203=5475,VLOOKUP($B203,'Tổng hợp'!$A:$S,17,0),
IF(Z203=7300,VLOOKUP($B203,'Tổng hợp'!$A:$S,18,0),
IF(Z203=10950,VLOOKUP($B203,'Tổng hợp'!$A:$S,19,0),
""))))))))))))))))))</f>
        <v>0.01852537541</v>
      </c>
      <c r="AC203" s="95">
        <f>IF(AA203=1,VLOOKUP($B203,'Tổng hợp'!$A:$S,2,0),
IF(AA203=7,VLOOKUP($B203,'Tổng hợp'!$A:$S,3,0),
IF(AA203=14,VLOOKUP($B203,'Tổng hợp'!$A:$T,4,0),
IF(AA203=30,VLOOKUP($B203,'Tổng hợp'!$A:$T,5,0),
IF(AA203=60,VLOOKUP($B203,'Tổng hợp'!$A:$T,6,0),
IF(AA203=90,VLOOKUP($B203,'Tổng hợp'!$A:$T,7,0),
IF(AA203=180,VLOOKUP($B203,'Tổng hợp'!$A:$T,8,0),
IF(AA203=270,VLOOKUP($B203,'Tổng hợp'!$A:$T,9,0),
IF(AA203=365,VLOOKUP($B203,'Tổng hợp'!$A:$S,10,0),
IF(AA203=730,VLOOKUP($B203,'Tổng hợp'!$A:$S,11,0),
IF(AA203=1095,VLOOKUP($B203,'Tổng hợp'!$A:$S,12,0),
IF(AA203=1460,VLOOKUP($B203,'Tổng hợp'!$A:$S,13,0),
IF(AA203=1825,VLOOKUP($B203,'Tổng hợp'!$A:$S,14,0),
IF(AA203=2555,VLOOKUP($B203,'Tổng hợp'!$A:$S,15,0),
IF(AA203=3650,VLOOKUP($B203,'Tổng hợp'!$A:$S,16,0),
IF(AA203=5475,VLOOKUP($B203,'Tổng hợp'!$A:$S,17,0),
IF(AA203=7300,VLOOKUP($B203,'Tổng hợp'!$A:$S,18,0),
IF(AA203=10950,VLOOKUP($B203,'Tổng hợp'!$A:$S,19,0),
""))))))))))))))))))</f>
        <v>0.01863</v>
      </c>
      <c r="AD203" s="95">
        <f t="shared" si="22"/>
        <v>0.06992348033</v>
      </c>
      <c r="AE203" s="95">
        <f t="shared" si="23"/>
        <v>-0.00008897168985</v>
      </c>
      <c r="AF203" s="95">
        <f t="shared" si="24"/>
        <v>0.07023437916</v>
      </c>
      <c r="AG203" s="96">
        <f t="shared" si="25"/>
        <v>46849241955</v>
      </c>
      <c r="AH203" s="97">
        <f t="shared" si="26"/>
        <v>50295095427</v>
      </c>
      <c r="AI203" s="96">
        <f t="shared" si="27"/>
        <v>-2375595298</v>
      </c>
      <c r="AJ203" s="9"/>
      <c r="AK203" s="12"/>
    </row>
    <row r="204" ht="15.75" customHeight="1">
      <c r="A204" s="90">
        <v>185.0</v>
      </c>
      <c r="B204" s="91">
        <f>HLOOKUP(B203,VBMA!$A:$A,VLOOKUP(B203,VBMA!A:AF,32,0) +1)</f>
        <v>45461</v>
      </c>
      <c r="C204" s="92">
        <f t="shared" si="1"/>
        <v>45812</v>
      </c>
      <c r="D204" s="92">
        <f t="shared" si="2"/>
        <v>45812</v>
      </c>
      <c r="E204" s="93">
        <f t="shared" si="3"/>
        <v>84</v>
      </c>
      <c r="F204" s="94">
        <f t="shared" si="4"/>
        <v>60</v>
      </c>
      <c r="G204" s="94">
        <f t="shared" si="5"/>
        <v>90</v>
      </c>
      <c r="H204" s="95">
        <f>IF(F204=1,VLOOKUP($B204,'Tổng hợp'!$A:$S,2,0),
IF(F204=7,VLOOKUP($B204,'Tổng hợp'!$A:$S,3,0),
IF(F204=14,VLOOKUP($B204,'Tổng hợp'!$A:$T,4,0),
IF(F204=30,VLOOKUP($B204,'Tổng hợp'!$A:$T,5,0),
IF(F204=60,VLOOKUP($B204,'Tổng hợp'!$A:$T,6,0),
IF(F204=90,VLOOKUP($B204,'Tổng hợp'!$A:$T,7,0),
IF(F204=180,VLOOKUP($B204,'Tổng hợp'!$A:$T,8,0),
IF(F204=270,VLOOKUP($B204,'Tổng hợp'!$A:$T,9,0),
IF(F204=365,VLOOKUP($B204,'Tổng hợp'!$A:$S,10,0),
IF(F204=730,VLOOKUP($B204,'Tổng hợp'!$A:$S,11,0),
IF(F204=1095,VLOOKUP($B204,'Tổng hợp'!$A:$S,12,0),
IF(F204=1460,VLOOKUP($B204,'Tổng hợp'!$A:$S,13,0),
IF(F204=1825,VLOOKUP($B204,'Tổng hợp'!$A:$S,14,0),
IF(F204=2555,VLOOKUP($B204,'Tổng hợp'!$A:$S,15,0),
IF(F204=3650,VLOOKUP($B204,'Tổng hợp'!$A:$S,16,0),
IF(F204=5475,VLOOKUP($B204,'Tổng hợp'!$A:$S,17,0),
IF(F204=7300,VLOOKUP($B204,'Tổng hợp'!$A:$S,18,0),
IF(F204=10950,VLOOKUP($B204,'Tổng hợp'!$A:$S,19,0),
""))))))))))))))))))</f>
        <v>0.0173296143</v>
      </c>
      <c r="I204" s="95">
        <f>IF(G204=1,VLOOKUP($B204,'Tổng hợp'!$A:$S,2,0),
IF(G204=7,VLOOKUP($B204,'Tổng hợp'!$A:$S,3,0),
IF(G204=14,VLOOKUP($B204,'Tổng hợp'!$A:$T,4,0),
IF(G204=30,VLOOKUP($B204,'Tổng hợp'!$A:$T,5,0),
IF(G204=60,VLOOKUP($B204,'Tổng hợp'!$A:$T,6,0),
IF(G204=90,VLOOKUP($B204,'Tổng hợp'!$A:$T,7,0),
IF(G204=180,VLOOKUP($B204,'Tổng hợp'!$A:$T,8,0),
IF(G204=270,VLOOKUP($B204,'Tổng hợp'!$A:$T,9,0),
IF(G204=365,VLOOKUP($B204,'Tổng hợp'!$A:$S,10,0),
IF(G204=730,VLOOKUP($B204,'Tổng hợp'!$A:$S,11,0),
IF(G204=1095,VLOOKUP($B204,'Tổng hợp'!$A:$S,12,0),
IF(G204=1460,VLOOKUP($B204,'Tổng hợp'!$A:$S,13,0),
IF(G204=1825,VLOOKUP($B204,'Tổng hợp'!$A:$S,14,0),
IF(G204=2555,VLOOKUP($B204,'Tổng hợp'!$A:$S,15,0),
IF(G204=3650,VLOOKUP($B204,'Tổng hợp'!$A:$S,16,0),
IF(G204=5475,VLOOKUP($B204,'Tổng hợp'!$A:$S,17,0),
IF(G204=7300,VLOOKUP($B204,'Tổng hợp'!$A:$S,18,0),
IF(G204=10950,VLOOKUP($B204,'Tổng hợp'!$A:$S,19,0),
""))))))))))))))))))</f>
        <v>0.01763724059</v>
      </c>
      <c r="J204" s="95">
        <f t="shared" si="6"/>
        <v>0.06888571533</v>
      </c>
      <c r="K204" s="95">
        <f t="shared" si="7"/>
        <v>-0.00352266335</v>
      </c>
      <c r="L204" s="95">
        <f t="shared" si="8"/>
        <v>0.06999362952</v>
      </c>
      <c r="M204" s="96">
        <f t="shared" si="9"/>
        <v>3445929162</v>
      </c>
      <c r="N204" s="92" t="b">
        <f t="shared" si="10"/>
        <v>0</v>
      </c>
      <c r="O204" s="93">
        <f t="shared" si="11"/>
        <v>-45728</v>
      </c>
      <c r="P204" s="94">
        <f t="shared" si="12"/>
        <v>0</v>
      </c>
      <c r="Q204" s="94">
        <f t="shared" si="13"/>
        <v>1</v>
      </c>
      <c r="R204" s="95" t="str">
        <f t="shared" si="14"/>
        <v/>
      </c>
      <c r="S204" s="95">
        <f>IF(Q204=1,VLOOKUP($B204,'Tổng hợp'!$A:$S,2,0),
IF(Q204=7,VLOOKUP($B204,'Tổng hợp'!$A:$S,3,0),
IF(Q204=14,VLOOKUP($B204,'Tổng hợp'!$A:$T,4,0),
IF(Q204=30,VLOOKUP($B204,'Tổng hợp'!$A:$T,5,0),
IF(Q204=60,VLOOKUP($B204,'Tổng hợp'!$A:$T,6,0),
IF(Q204=90,VLOOKUP($B204,'Tổng hợp'!$A:$T,7,0),
IF(Q204=180,VLOOKUP($B204,'Tổng hợp'!$A:$T,8,0),
IF(Q204=270,VLOOKUP($B204,'Tổng hợp'!$A:$T,9,0),
IF(Q204=365,VLOOKUP($B204,'Tổng hợp'!$A:$S,10,0),
IF(Q204=730,VLOOKUP($B204,'Tổng hợp'!$A:$S,11,0),
IF(Q204=1095,VLOOKUP($B204,'Tổng hợp'!$A:$S,12,0),
IF(Q204=1460,VLOOKUP($B204,'Tổng hợp'!$A:$S,13,0),
IF(Q204=1825,VLOOKUP($B204,'Tổng hợp'!$A:$S,14,0),
IF(Q204=2555,VLOOKUP($B204,'Tổng hợp'!$A:$S,15,0),
IF(Q204=3650,VLOOKUP($B204,'Tổng hợp'!$A:$S,16,0),
IF(Q204=5475,VLOOKUP($B204,'Tổng hợp'!$A:$S,17,0),
IF(Q204=7300,VLOOKUP($B204,'Tổng hợp'!$A:$S,18,0),
IF(Q204=10950,VLOOKUP($B204,'Tổng hợp'!$A:$S,19,0),
""))))))))))))))))))</f>
        <v>0.0145609777</v>
      </c>
      <c r="T204" s="95">
        <f t="shared" si="15"/>
        <v>0.05131</v>
      </c>
      <c r="U204" s="95">
        <f t="shared" si="28"/>
        <v>0</v>
      </c>
      <c r="V204" s="95">
        <f t="shared" si="16"/>
        <v>0.07024062831</v>
      </c>
      <c r="W204" s="96">
        <f t="shared" si="17"/>
        <v>0</v>
      </c>
      <c r="X204" s="92">
        <f t="shared" si="18"/>
        <v>45812</v>
      </c>
      <c r="Y204" s="93">
        <f t="shared" si="19"/>
        <v>351</v>
      </c>
      <c r="Z204" s="94">
        <f t="shared" si="20"/>
        <v>270</v>
      </c>
      <c r="AA204" s="94">
        <f t="shared" si="21"/>
        <v>365</v>
      </c>
      <c r="AB204" s="95">
        <f>IF(Z204=1,VLOOKUP($B204,'Tổng hợp'!$A:$S,2,0),
IF(Z204=7,VLOOKUP($B204,'Tổng hợp'!$A:$S,3,0),
IF(Z204=14,VLOOKUP($B204,'Tổng hợp'!$A:$T,4,0),
IF(Z204=30,VLOOKUP($B204,'Tổng hợp'!$A:$T,5,0),
IF(Z204=60,VLOOKUP($B204,'Tổng hợp'!$A:$T,6,0),
IF(Z204=90,VLOOKUP($B204,'Tổng hợp'!$A:$T,7,0),
IF(Z204=180,VLOOKUP($B204,'Tổng hợp'!$A:$T,8,0),
IF(Z204=270,VLOOKUP($B204,'Tổng hợp'!$A:$T,9,0),
IF(Z204=365,VLOOKUP($B204,'Tổng hợp'!$A:$S,10,0),
IF(Z204=730,VLOOKUP($B204,'Tổng hợp'!$A:$S,11,0),
IF(Z204=1095,VLOOKUP($B204,'Tổng hợp'!$A:$S,12,0),
IF(Z204=1460,VLOOKUP($B204,'Tổng hợp'!$A:$S,13,0),
IF(Z204=1825,VLOOKUP($B204,'Tổng hợp'!$A:$S,14,0),
IF(Z204=2555,VLOOKUP($B204,'Tổng hợp'!$A:$S,15,0),
IF(Z204=3650,VLOOKUP($B204,'Tổng hợp'!$A:$S,16,0),
IF(Z204=5475,VLOOKUP($B204,'Tổng hợp'!$A:$S,17,0),
IF(Z204=7300,VLOOKUP($B204,'Tổng hợp'!$A:$S,18,0),
IF(Z204=10950,VLOOKUP($B204,'Tổng hợp'!$A:$S,19,0),
""))))))))))))))))))</f>
        <v>0.01856011946</v>
      </c>
      <c r="AC204" s="95">
        <f>IF(AA204=1,VLOOKUP($B204,'Tổng hợp'!$A:$S,2,0),
IF(AA204=7,VLOOKUP($B204,'Tổng hợp'!$A:$S,3,0),
IF(AA204=14,VLOOKUP($B204,'Tổng hợp'!$A:$T,4,0),
IF(AA204=30,VLOOKUP($B204,'Tổng hợp'!$A:$T,5,0),
IF(AA204=60,VLOOKUP($B204,'Tổng hợp'!$A:$T,6,0),
IF(AA204=90,VLOOKUP($B204,'Tổng hợp'!$A:$T,7,0),
IF(AA204=180,VLOOKUP($B204,'Tổng hợp'!$A:$T,8,0),
IF(AA204=270,VLOOKUP($B204,'Tổng hợp'!$A:$T,9,0),
IF(AA204=365,VLOOKUP($B204,'Tổng hợp'!$A:$S,10,0),
IF(AA204=730,VLOOKUP($B204,'Tổng hợp'!$A:$S,11,0),
IF(AA204=1095,VLOOKUP($B204,'Tổng hợp'!$A:$S,12,0),
IF(AA204=1460,VLOOKUP($B204,'Tổng hợp'!$A:$S,13,0),
IF(AA204=1825,VLOOKUP($B204,'Tổng hợp'!$A:$S,14,0),
IF(AA204=2555,VLOOKUP($B204,'Tổng hợp'!$A:$S,15,0),
IF(AA204=3650,VLOOKUP($B204,'Tổng hợp'!$A:$S,16,0),
IF(AA204=5475,VLOOKUP($B204,'Tổng hợp'!$A:$S,17,0),
IF(AA204=7300,VLOOKUP($B204,'Tổng hợp'!$A:$S,18,0),
IF(AA204=10950,VLOOKUP($B204,'Tổng hợp'!$A:$S,19,0),
""))))))))))))))))))</f>
        <v>0.01863</v>
      </c>
      <c r="AD204" s="95">
        <f t="shared" si="22"/>
        <v>0.06992970182</v>
      </c>
      <c r="AE204" s="95">
        <f t="shared" si="23"/>
        <v>-0.0001472539757</v>
      </c>
      <c r="AF204" s="95">
        <f t="shared" si="24"/>
        <v>0.07023028586</v>
      </c>
      <c r="AG204" s="96">
        <f t="shared" si="25"/>
        <v>46840702668</v>
      </c>
      <c r="AH204" s="97">
        <f t="shared" si="26"/>
        <v>50286631830</v>
      </c>
      <c r="AI204" s="96">
        <f t="shared" si="27"/>
        <v>-2384058896</v>
      </c>
      <c r="AJ204" s="9"/>
      <c r="AK204" s="12"/>
    </row>
    <row r="205" ht="15.75" customHeight="1">
      <c r="A205" s="90">
        <v>186.0</v>
      </c>
      <c r="B205" s="91">
        <f>HLOOKUP(B204,VBMA!$A:$A,VLOOKUP(B204,VBMA!A:AF,32,0) +1)</f>
        <v>45460</v>
      </c>
      <c r="C205" s="92">
        <f t="shared" si="1"/>
        <v>45812</v>
      </c>
      <c r="D205" s="92">
        <f t="shared" si="2"/>
        <v>45812</v>
      </c>
      <c r="E205" s="93">
        <f t="shared" si="3"/>
        <v>84</v>
      </c>
      <c r="F205" s="94">
        <f t="shared" si="4"/>
        <v>60</v>
      </c>
      <c r="G205" s="94">
        <f t="shared" si="5"/>
        <v>90</v>
      </c>
      <c r="H205" s="95">
        <f>IF(F205=1,VLOOKUP($B205,'Tổng hợp'!$A:$S,2,0),
IF(F205=7,VLOOKUP($B205,'Tổng hợp'!$A:$S,3,0),
IF(F205=14,VLOOKUP($B205,'Tổng hợp'!$A:$T,4,0),
IF(F205=30,VLOOKUP($B205,'Tổng hợp'!$A:$T,5,0),
IF(F205=60,VLOOKUP($B205,'Tổng hợp'!$A:$T,6,0),
IF(F205=90,VLOOKUP($B205,'Tổng hợp'!$A:$T,7,0),
IF(F205=180,VLOOKUP($B205,'Tổng hợp'!$A:$T,8,0),
IF(F205=270,VLOOKUP($B205,'Tổng hợp'!$A:$T,9,0),
IF(F205=365,VLOOKUP($B205,'Tổng hợp'!$A:$S,10,0),
IF(F205=730,VLOOKUP($B205,'Tổng hợp'!$A:$S,11,0),
IF(F205=1095,VLOOKUP($B205,'Tổng hợp'!$A:$S,12,0),
IF(F205=1460,VLOOKUP($B205,'Tổng hợp'!$A:$S,13,0),
IF(F205=1825,VLOOKUP($B205,'Tổng hợp'!$A:$S,14,0),
IF(F205=2555,VLOOKUP($B205,'Tổng hợp'!$A:$S,15,0),
IF(F205=3650,VLOOKUP($B205,'Tổng hợp'!$A:$S,16,0),
IF(F205=5475,VLOOKUP($B205,'Tổng hợp'!$A:$S,17,0),
IF(F205=7300,VLOOKUP($B205,'Tổng hợp'!$A:$S,18,0),
IF(F205=10950,VLOOKUP($B205,'Tổng hợp'!$A:$S,19,0),
""))))))))))))))))))</f>
        <v>0.01759881919</v>
      </c>
      <c r="I205" s="95">
        <f>IF(G205=1,VLOOKUP($B205,'Tổng hợp'!$A:$S,2,0),
IF(G205=7,VLOOKUP($B205,'Tổng hợp'!$A:$S,3,0),
IF(G205=14,VLOOKUP($B205,'Tổng hợp'!$A:$T,4,0),
IF(G205=30,VLOOKUP($B205,'Tổng hợp'!$A:$T,5,0),
IF(G205=60,VLOOKUP($B205,'Tổng hợp'!$A:$T,6,0),
IF(G205=90,VLOOKUP($B205,'Tổng hợp'!$A:$T,7,0),
IF(G205=180,VLOOKUP($B205,'Tổng hợp'!$A:$T,8,0),
IF(G205=270,VLOOKUP($B205,'Tổng hợp'!$A:$T,9,0),
IF(G205=365,VLOOKUP($B205,'Tổng hợp'!$A:$S,10,0),
IF(G205=730,VLOOKUP($B205,'Tổng hợp'!$A:$S,11,0),
IF(G205=1095,VLOOKUP($B205,'Tổng hợp'!$A:$S,12,0),
IF(G205=1460,VLOOKUP($B205,'Tổng hợp'!$A:$S,13,0),
IF(G205=1825,VLOOKUP($B205,'Tổng hợp'!$A:$S,14,0),
IF(G205=2555,VLOOKUP($B205,'Tổng hợp'!$A:$S,15,0),
IF(G205=3650,VLOOKUP($B205,'Tổng hợp'!$A:$S,16,0),
IF(G205=5475,VLOOKUP($B205,'Tổng hợp'!$A:$S,17,0),
IF(G205=7300,VLOOKUP($B205,'Tổng hợp'!$A:$S,18,0),
IF(G205=10950,VLOOKUP($B205,'Tổng hợp'!$A:$S,19,0),
""))))))))))))))))))</f>
        <v>0.01787380074</v>
      </c>
      <c r="J205" s="95">
        <f t="shared" si="6"/>
        <v>0.06912880443</v>
      </c>
      <c r="K205" s="95">
        <f t="shared" si="7"/>
        <v>-0.0007547631876</v>
      </c>
      <c r="L205" s="95">
        <f t="shared" si="8"/>
        <v>0.07018763327</v>
      </c>
      <c r="M205" s="96">
        <f t="shared" si="9"/>
        <v>3445785390</v>
      </c>
      <c r="N205" s="92" t="b">
        <f t="shared" si="10"/>
        <v>0</v>
      </c>
      <c r="O205" s="93">
        <f t="shared" si="11"/>
        <v>-45728</v>
      </c>
      <c r="P205" s="94">
        <f t="shared" si="12"/>
        <v>0</v>
      </c>
      <c r="Q205" s="94">
        <f t="shared" si="13"/>
        <v>1</v>
      </c>
      <c r="R205" s="95" t="str">
        <f t="shared" si="14"/>
        <v/>
      </c>
      <c r="S205" s="95">
        <f>IF(Q205=1,VLOOKUP($B205,'Tổng hợp'!$A:$S,2,0),
IF(Q205=7,VLOOKUP($B205,'Tổng hợp'!$A:$S,3,0),
IF(Q205=14,VLOOKUP($B205,'Tổng hợp'!$A:$T,4,0),
IF(Q205=30,VLOOKUP($B205,'Tổng hợp'!$A:$T,5,0),
IF(Q205=60,VLOOKUP($B205,'Tổng hợp'!$A:$T,6,0),
IF(Q205=90,VLOOKUP($B205,'Tổng hợp'!$A:$T,7,0),
IF(Q205=180,VLOOKUP($B205,'Tổng hợp'!$A:$T,8,0),
IF(Q205=270,VLOOKUP($B205,'Tổng hợp'!$A:$T,9,0),
IF(Q205=365,VLOOKUP($B205,'Tổng hợp'!$A:$S,10,0),
IF(Q205=730,VLOOKUP($B205,'Tổng hợp'!$A:$S,11,0),
IF(Q205=1095,VLOOKUP($B205,'Tổng hợp'!$A:$S,12,0),
IF(Q205=1460,VLOOKUP($B205,'Tổng hợp'!$A:$S,13,0),
IF(Q205=1825,VLOOKUP($B205,'Tổng hợp'!$A:$S,14,0),
IF(Q205=2555,VLOOKUP($B205,'Tổng hợp'!$A:$S,15,0),
IF(Q205=3650,VLOOKUP($B205,'Tổng hợp'!$A:$S,16,0),
IF(Q205=5475,VLOOKUP($B205,'Tổng hợp'!$A:$S,17,0),
IF(Q205=7300,VLOOKUP($B205,'Tổng hợp'!$A:$S,18,0),
IF(Q205=10950,VLOOKUP($B205,'Tổng hợp'!$A:$S,19,0),
""))))))))))))))))))</f>
        <v>0.01512398524</v>
      </c>
      <c r="T205" s="95">
        <f t="shared" si="15"/>
        <v>0.05131</v>
      </c>
      <c r="U205" s="95">
        <f t="shared" si="28"/>
        <v>0</v>
      </c>
      <c r="V205" s="95">
        <f t="shared" si="16"/>
        <v>0.07024062831</v>
      </c>
      <c r="W205" s="96">
        <f t="shared" si="17"/>
        <v>0</v>
      </c>
      <c r="X205" s="92">
        <f t="shared" si="18"/>
        <v>45812</v>
      </c>
      <c r="Y205" s="93">
        <f t="shared" si="19"/>
        <v>352</v>
      </c>
      <c r="Z205" s="94">
        <f t="shared" si="20"/>
        <v>270</v>
      </c>
      <c r="AA205" s="94">
        <f t="shared" si="21"/>
        <v>365</v>
      </c>
      <c r="AB205" s="95">
        <f>IF(Z205=1,VLOOKUP($B205,'Tổng hợp'!$A:$S,2,0),
IF(Z205=7,VLOOKUP($B205,'Tổng hợp'!$A:$S,3,0),
IF(Z205=14,VLOOKUP($B205,'Tổng hợp'!$A:$T,4,0),
IF(Z205=30,VLOOKUP($B205,'Tổng hợp'!$A:$T,5,0),
IF(Z205=60,VLOOKUP($B205,'Tổng hợp'!$A:$T,6,0),
IF(Z205=90,VLOOKUP($B205,'Tổng hợp'!$A:$T,7,0),
IF(Z205=180,VLOOKUP($B205,'Tổng hợp'!$A:$T,8,0),
IF(Z205=270,VLOOKUP($B205,'Tổng hợp'!$A:$T,9,0),
IF(Z205=365,VLOOKUP($B205,'Tổng hợp'!$A:$S,10,0),
IF(Z205=730,VLOOKUP($B205,'Tổng hợp'!$A:$S,11,0),
IF(Z205=1095,VLOOKUP($B205,'Tổng hợp'!$A:$S,12,0),
IF(Z205=1460,VLOOKUP($B205,'Tổng hợp'!$A:$S,13,0),
IF(Z205=1825,VLOOKUP($B205,'Tổng hợp'!$A:$S,14,0),
IF(Z205=2555,VLOOKUP($B205,'Tổng hợp'!$A:$S,15,0),
IF(Z205=3650,VLOOKUP($B205,'Tổng hợp'!$A:$S,16,0),
IF(Z205=5475,VLOOKUP($B205,'Tổng hợp'!$A:$S,17,0),
IF(Z205=7300,VLOOKUP($B205,'Tổng hợp'!$A:$S,18,0),
IF(Z205=10950,VLOOKUP($B205,'Tổng hợp'!$A:$S,19,0),
""))))))))))))))))))</f>
        <v>0.01863</v>
      </c>
      <c r="AC205" s="95">
        <f>IF(AA205=1,VLOOKUP($B205,'Tổng hợp'!$A:$S,2,0),
IF(AA205=7,VLOOKUP($B205,'Tổng hợp'!$A:$S,3,0),
IF(AA205=14,VLOOKUP($B205,'Tổng hợp'!$A:$T,4,0),
IF(AA205=30,VLOOKUP($B205,'Tổng hợp'!$A:$T,5,0),
IF(AA205=60,VLOOKUP($B205,'Tổng hợp'!$A:$T,6,0),
IF(AA205=90,VLOOKUP($B205,'Tổng hợp'!$A:$T,7,0),
IF(AA205=180,VLOOKUP($B205,'Tổng hợp'!$A:$T,8,0),
IF(AA205=270,VLOOKUP($B205,'Tổng hợp'!$A:$T,9,0),
IF(AA205=365,VLOOKUP($B205,'Tổng hợp'!$A:$S,10,0),
IF(AA205=730,VLOOKUP($B205,'Tổng hợp'!$A:$S,11,0),
IF(AA205=1095,VLOOKUP($B205,'Tổng hợp'!$A:$S,12,0),
IF(AA205=1460,VLOOKUP($B205,'Tổng hợp'!$A:$S,13,0),
IF(AA205=1825,VLOOKUP($B205,'Tổng hợp'!$A:$S,14,0),
IF(AA205=2555,VLOOKUP($B205,'Tổng hợp'!$A:$S,15,0),
IF(AA205=3650,VLOOKUP($B205,'Tổng hợp'!$A:$S,16,0),
IF(AA205=5475,VLOOKUP($B205,'Tổng hợp'!$A:$S,17,0),
IF(AA205=7300,VLOOKUP($B205,'Tổng hợp'!$A:$S,18,0),
IF(AA205=10950,VLOOKUP($B205,'Tổng hợp'!$A:$S,19,0),
""))))))))))))))))))</f>
        <v>0.01863</v>
      </c>
      <c r="AD205" s="95">
        <f t="shared" si="22"/>
        <v>0.06994</v>
      </c>
      <c r="AE205" s="95">
        <f t="shared" si="23"/>
        <v>0</v>
      </c>
      <c r="AF205" s="95">
        <f t="shared" si="24"/>
        <v>0.07024062831</v>
      </c>
      <c r="AG205" s="96">
        <f t="shared" si="25"/>
        <v>46831556730</v>
      </c>
      <c r="AH205" s="97">
        <f t="shared" si="26"/>
        <v>50277342120</v>
      </c>
      <c r="AI205" s="96">
        <f t="shared" si="27"/>
        <v>-2393348605</v>
      </c>
      <c r="AJ205" s="9"/>
      <c r="AK205" s="12"/>
    </row>
    <row r="206" ht="15.75" customHeight="1">
      <c r="A206" s="90">
        <v>187.0</v>
      </c>
      <c r="B206" s="91">
        <f>HLOOKUP(B205,VBMA!$A:$A,VLOOKUP(B205,VBMA!A:AF,32,0) +1)</f>
        <v>45457</v>
      </c>
      <c r="C206" s="92">
        <f t="shared" si="1"/>
        <v>45812</v>
      </c>
      <c r="D206" s="92">
        <f t="shared" si="2"/>
        <v>45812</v>
      </c>
      <c r="E206" s="93">
        <f t="shared" si="3"/>
        <v>84</v>
      </c>
      <c r="F206" s="94">
        <f t="shared" si="4"/>
        <v>60</v>
      </c>
      <c r="G206" s="94">
        <f t="shared" si="5"/>
        <v>90</v>
      </c>
      <c r="H206" s="95">
        <f>IF(F206=1,VLOOKUP($B206,'Tổng hợp'!$A:$S,2,0),
IF(F206=7,VLOOKUP($B206,'Tổng hợp'!$A:$S,3,0),
IF(F206=14,VLOOKUP($B206,'Tổng hợp'!$A:$T,4,0),
IF(F206=30,VLOOKUP($B206,'Tổng hợp'!$A:$T,5,0),
IF(F206=60,VLOOKUP($B206,'Tổng hợp'!$A:$T,6,0),
IF(F206=90,VLOOKUP($B206,'Tổng hợp'!$A:$T,7,0),
IF(F206=180,VLOOKUP($B206,'Tổng hợp'!$A:$T,8,0),
IF(F206=270,VLOOKUP($B206,'Tổng hợp'!$A:$T,9,0),
IF(F206=365,VLOOKUP($B206,'Tổng hợp'!$A:$S,10,0),
IF(F206=730,VLOOKUP($B206,'Tổng hợp'!$A:$S,11,0),
IF(F206=1095,VLOOKUP($B206,'Tổng hợp'!$A:$S,12,0),
IF(F206=1460,VLOOKUP($B206,'Tổng hợp'!$A:$S,13,0),
IF(F206=1825,VLOOKUP($B206,'Tổng hợp'!$A:$S,14,0),
IF(F206=2555,VLOOKUP($B206,'Tổng hợp'!$A:$S,15,0),
IF(F206=3650,VLOOKUP($B206,'Tổng hợp'!$A:$S,16,0),
IF(F206=5475,VLOOKUP($B206,'Tổng hợp'!$A:$S,17,0),
IF(F206=7300,VLOOKUP($B206,'Tổng hợp'!$A:$S,18,0),
IF(F206=10950,VLOOKUP($B206,'Tổng hợp'!$A:$S,19,0),
""))))))))))))))))))</f>
        <v>0.017595</v>
      </c>
      <c r="I206" s="95">
        <f>IF(G206=1,VLOOKUP($B206,'Tổng hợp'!$A:$S,2,0),
IF(G206=7,VLOOKUP($B206,'Tổng hợp'!$A:$S,3,0),
IF(G206=14,VLOOKUP($B206,'Tổng hợp'!$A:$T,4,0),
IF(G206=30,VLOOKUP($B206,'Tổng hợp'!$A:$T,5,0),
IF(G206=60,VLOOKUP($B206,'Tổng hợp'!$A:$T,6,0),
IF(G206=90,VLOOKUP($B206,'Tổng hợp'!$A:$T,7,0),
IF(G206=180,VLOOKUP($B206,'Tổng hợp'!$A:$T,8,0),
IF(G206=270,VLOOKUP($B206,'Tổng hợp'!$A:$T,9,0),
IF(G206=365,VLOOKUP($B206,'Tổng hợp'!$A:$S,10,0),
IF(G206=730,VLOOKUP($B206,'Tổng hợp'!$A:$S,11,0),
IF(G206=1095,VLOOKUP($B206,'Tổng hợp'!$A:$S,12,0),
IF(G206=1460,VLOOKUP($B206,'Tổng hợp'!$A:$S,13,0),
IF(G206=1825,VLOOKUP($B206,'Tổng hợp'!$A:$S,14,0),
IF(G206=2555,VLOOKUP($B206,'Tổng hợp'!$A:$S,15,0),
IF(G206=3650,VLOOKUP($B206,'Tổng hợp'!$A:$S,16,0),
IF(G206=5475,VLOOKUP($B206,'Tổng hợp'!$A:$S,17,0),
IF(G206=7300,VLOOKUP($B206,'Tổng hợp'!$A:$S,18,0),
IF(G206=10950,VLOOKUP($B206,'Tổng hợp'!$A:$S,19,0),
""))))))))))))))))))</f>
        <v>0.01794</v>
      </c>
      <c r="J206" s="95">
        <f t="shared" si="6"/>
        <v>0.069181</v>
      </c>
      <c r="K206" s="95">
        <f t="shared" si="7"/>
        <v>-0.001031543057</v>
      </c>
      <c r="L206" s="95">
        <f t="shared" si="8"/>
        <v>0.07016820943</v>
      </c>
      <c r="M206" s="96">
        <f t="shared" si="9"/>
        <v>3445799783</v>
      </c>
      <c r="N206" s="92" t="b">
        <f t="shared" si="10"/>
        <v>0</v>
      </c>
      <c r="O206" s="93">
        <f t="shared" si="11"/>
        <v>-45728</v>
      </c>
      <c r="P206" s="94">
        <f t="shared" si="12"/>
        <v>0</v>
      </c>
      <c r="Q206" s="94">
        <f t="shared" si="13"/>
        <v>1</v>
      </c>
      <c r="R206" s="95" t="str">
        <f t="shared" si="14"/>
        <v/>
      </c>
      <c r="S206" s="95">
        <f>IF(Q206=1,VLOOKUP($B206,'Tổng hợp'!$A:$S,2,0),
IF(Q206=7,VLOOKUP($B206,'Tổng hợp'!$A:$S,3,0),
IF(Q206=14,VLOOKUP($B206,'Tổng hợp'!$A:$T,4,0),
IF(Q206=30,VLOOKUP($B206,'Tổng hợp'!$A:$T,5,0),
IF(Q206=60,VLOOKUP($B206,'Tổng hợp'!$A:$T,6,0),
IF(Q206=90,VLOOKUP($B206,'Tổng hợp'!$A:$T,7,0),
IF(Q206=180,VLOOKUP($B206,'Tổng hợp'!$A:$T,8,0),
IF(Q206=270,VLOOKUP($B206,'Tổng hợp'!$A:$T,9,0),
IF(Q206=365,VLOOKUP($B206,'Tổng hợp'!$A:$S,10,0),
IF(Q206=730,VLOOKUP($B206,'Tổng hợp'!$A:$S,11,0),
IF(Q206=1095,VLOOKUP($B206,'Tổng hợp'!$A:$S,12,0),
IF(Q206=1460,VLOOKUP($B206,'Tổng hợp'!$A:$S,13,0),
IF(Q206=1825,VLOOKUP($B206,'Tổng hợp'!$A:$S,14,0),
IF(Q206=2555,VLOOKUP($B206,'Tổng hợp'!$A:$S,15,0),
IF(Q206=3650,VLOOKUP($B206,'Tổng hợp'!$A:$S,16,0),
IF(Q206=5475,VLOOKUP($B206,'Tổng hợp'!$A:$S,17,0),
IF(Q206=7300,VLOOKUP($B206,'Tổng hợp'!$A:$S,18,0),
IF(Q206=10950,VLOOKUP($B206,'Tổng hợp'!$A:$S,19,0),
""))))))))))))))))))</f>
        <v>0.0153525</v>
      </c>
      <c r="T206" s="95">
        <f t="shared" si="15"/>
        <v>0.05131</v>
      </c>
      <c r="U206" s="95">
        <f t="shared" si="28"/>
        <v>0</v>
      </c>
      <c r="V206" s="95">
        <f t="shared" si="16"/>
        <v>0.07024062831</v>
      </c>
      <c r="W206" s="96">
        <f t="shared" si="17"/>
        <v>0</v>
      </c>
      <c r="X206" s="92">
        <f t="shared" si="18"/>
        <v>45812</v>
      </c>
      <c r="Y206" s="93">
        <f t="shared" si="19"/>
        <v>355</v>
      </c>
      <c r="Z206" s="94">
        <f t="shared" si="20"/>
        <v>270</v>
      </c>
      <c r="AA206" s="94">
        <f t="shared" si="21"/>
        <v>365</v>
      </c>
      <c r="AB206" s="95">
        <f>IF(Z206=1,VLOOKUP($B206,'Tổng hợp'!$A:$S,2,0),
IF(Z206=7,VLOOKUP($B206,'Tổng hợp'!$A:$S,3,0),
IF(Z206=14,VLOOKUP($B206,'Tổng hợp'!$A:$T,4,0),
IF(Z206=30,VLOOKUP($B206,'Tổng hợp'!$A:$T,5,0),
IF(Z206=60,VLOOKUP($B206,'Tổng hợp'!$A:$T,6,0),
IF(Z206=90,VLOOKUP($B206,'Tổng hợp'!$A:$T,7,0),
IF(Z206=180,VLOOKUP($B206,'Tổng hợp'!$A:$T,8,0),
IF(Z206=270,VLOOKUP($B206,'Tổng hợp'!$A:$T,9,0),
IF(Z206=365,VLOOKUP($B206,'Tổng hợp'!$A:$S,10,0),
IF(Z206=730,VLOOKUP($B206,'Tổng hợp'!$A:$S,11,0),
IF(Z206=1095,VLOOKUP($B206,'Tổng hợp'!$A:$S,12,0),
IF(Z206=1460,VLOOKUP($B206,'Tổng hợp'!$A:$S,13,0),
IF(Z206=1825,VLOOKUP($B206,'Tổng hợp'!$A:$S,14,0),
IF(Z206=2555,VLOOKUP($B206,'Tổng hợp'!$A:$S,15,0),
IF(Z206=3650,VLOOKUP($B206,'Tổng hợp'!$A:$S,16,0),
IF(Z206=5475,VLOOKUP($B206,'Tổng hợp'!$A:$S,17,0),
IF(Z206=7300,VLOOKUP($B206,'Tổng hợp'!$A:$S,18,0),
IF(Z206=10950,VLOOKUP($B206,'Tổng hợp'!$A:$S,19,0),
""))))))))))))))))))</f>
        <v>0.01863</v>
      </c>
      <c r="AC206" s="95">
        <f>IF(AA206=1,VLOOKUP($B206,'Tổng hợp'!$A:$S,2,0),
IF(AA206=7,VLOOKUP($B206,'Tổng hợp'!$A:$S,3,0),
IF(AA206=14,VLOOKUP($B206,'Tổng hợp'!$A:$T,4,0),
IF(AA206=30,VLOOKUP($B206,'Tổng hợp'!$A:$T,5,0),
IF(AA206=60,VLOOKUP($B206,'Tổng hợp'!$A:$T,6,0),
IF(AA206=90,VLOOKUP($B206,'Tổng hợp'!$A:$T,7,0),
IF(AA206=180,VLOOKUP($B206,'Tổng hợp'!$A:$T,8,0),
IF(AA206=270,VLOOKUP($B206,'Tổng hợp'!$A:$T,9,0),
IF(AA206=365,VLOOKUP($B206,'Tổng hợp'!$A:$S,10,0),
IF(AA206=730,VLOOKUP($B206,'Tổng hợp'!$A:$S,11,0),
IF(AA206=1095,VLOOKUP($B206,'Tổng hợp'!$A:$S,12,0),
IF(AA206=1460,VLOOKUP($B206,'Tổng hợp'!$A:$S,13,0),
IF(AA206=1825,VLOOKUP($B206,'Tổng hợp'!$A:$S,14,0),
IF(AA206=2555,VLOOKUP($B206,'Tổng hợp'!$A:$S,15,0),
IF(AA206=3650,VLOOKUP($B206,'Tổng hợp'!$A:$S,16,0),
IF(AA206=5475,VLOOKUP($B206,'Tổng hợp'!$A:$S,17,0),
IF(AA206=7300,VLOOKUP($B206,'Tổng hợp'!$A:$S,18,0),
IF(AA206=10950,VLOOKUP($B206,'Tổng hợp'!$A:$S,19,0),
""))))))))))))))))))</f>
        <v>0.01863</v>
      </c>
      <c r="AD206" s="95">
        <f t="shared" si="22"/>
        <v>0.06994</v>
      </c>
      <c r="AE206" s="95">
        <f t="shared" si="23"/>
        <v>-0.0008575104141</v>
      </c>
      <c r="AF206" s="95">
        <f t="shared" si="24"/>
        <v>0.07018042206</v>
      </c>
      <c r="AG206" s="96">
        <f t="shared" si="25"/>
        <v>46807995546</v>
      </c>
      <c r="AH206" s="97">
        <f t="shared" si="26"/>
        <v>50253795329</v>
      </c>
      <c r="AI206" s="96">
        <f t="shared" si="27"/>
        <v>-2416895396</v>
      </c>
      <c r="AJ206" s="9"/>
      <c r="AK206" s="12"/>
    </row>
    <row r="207" ht="15.75" customHeight="1">
      <c r="A207" s="90">
        <v>188.0</v>
      </c>
      <c r="B207" s="91">
        <f>HLOOKUP(B206,VBMA!$A:$A,VLOOKUP(B206,VBMA!A:AF,32,0) +1)</f>
        <v>45456</v>
      </c>
      <c r="C207" s="92">
        <f t="shared" si="1"/>
        <v>45812</v>
      </c>
      <c r="D207" s="92">
        <f t="shared" si="2"/>
        <v>45812</v>
      </c>
      <c r="E207" s="93">
        <f t="shared" si="3"/>
        <v>84</v>
      </c>
      <c r="F207" s="94">
        <f t="shared" si="4"/>
        <v>60</v>
      </c>
      <c r="G207" s="94">
        <f t="shared" si="5"/>
        <v>90</v>
      </c>
      <c r="H207" s="95">
        <f>IF(F207=1,VLOOKUP($B207,'Tổng hợp'!$A:$S,2,0),
IF(F207=7,VLOOKUP($B207,'Tổng hợp'!$A:$S,3,0),
IF(F207=14,VLOOKUP($B207,'Tổng hợp'!$A:$T,4,0),
IF(F207=30,VLOOKUP($B207,'Tổng hợp'!$A:$T,5,0),
IF(F207=60,VLOOKUP($B207,'Tổng hợp'!$A:$T,6,0),
IF(F207=90,VLOOKUP($B207,'Tổng hợp'!$A:$T,7,0),
IF(F207=180,VLOOKUP($B207,'Tổng hợp'!$A:$T,8,0),
IF(F207=270,VLOOKUP($B207,'Tổng hợp'!$A:$T,9,0),
IF(F207=365,VLOOKUP($B207,'Tổng hợp'!$A:$S,10,0),
IF(F207=730,VLOOKUP($B207,'Tổng hợp'!$A:$S,11,0),
IF(F207=1095,VLOOKUP($B207,'Tổng hợp'!$A:$S,12,0),
IF(F207=1460,VLOOKUP($B207,'Tổng hợp'!$A:$S,13,0),
IF(F207=1825,VLOOKUP($B207,'Tổng hợp'!$A:$S,14,0),
IF(F207=2555,VLOOKUP($B207,'Tổng hợp'!$A:$S,15,0),
IF(F207=3650,VLOOKUP($B207,'Tổng hợp'!$A:$S,16,0),
IF(F207=5475,VLOOKUP($B207,'Tổng hợp'!$A:$S,17,0),
IF(F207=7300,VLOOKUP($B207,'Tổng hợp'!$A:$S,18,0),
IF(F207=10950,VLOOKUP($B207,'Tổng hợp'!$A:$S,19,0),
""))))))))))))))))))</f>
        <v>0.01772088889</v>
      </c>
      <c r="I207" s="95">
        <f>IF(G207=1,VLOOKUP($B207,'Tổng hợp'!$A:$S,2,0),
IF(G207=7,VLOOKUP($B207,'Tổng hợp'!$A:$S,3,0),
IF(G207=14,VLOOKUP($B207,'Tổng hợp'!$A:$T,4,0),
IF(G207=30,VLOOKUP($B207,'Tổng hợp'!$A:$T,5,0),
IF(G207=60,VLOOKUP($B207,'Tổng hợp'!$A:$T,6,0),
IF(G207=90,VLOOKUP($B207,'Tổng hợp'!$A:$T,7,0),
IF(G207=180,VLOOKUP($B207,'Tổng hợp'!$A:$T,8,0),
IF(G207=270,VLOOKUP($B207,'Tổng hợp'!$A:$T,9,0),
IF(G207=365,VLOOKUP($B207,'Tổng hợp'!$A:$S,10,0),
IF(G207=730,VLOOKUP($B207,'Tổng hợp'!$A:$S,11,0),
IF(G207=1095,VLOOKUP($B207,'Tổng hợp'!$A:$S,12,0),
IF(G207=1460,VLOOKUP($B207,'Tổng hợp'!$A:$S,13,0),
IF(G207=1825,VLOOKUP($B207,'Tổng hợp'!$A:$S,14,0),
IF(G207=2555,VLOOKUP($B207,'Tổng hợp'!$A:$S,15,0),
IF(G207=3650,VLOOKUP($B207,'Tổng hợp'!$A:$S,16,0),
IF(G207=5475,VLOOKUP($B207,'Tổng hợp'!$A:$S,17,0),
IF(G207=7300,VLOOKUP($B207,'Tổng hợp'!$A:$S,18,0),
IF(G207=10950,VLOOKUP($B207,'Tổng hợp'!$A:$S,19,0),
""))))))))))))))))))</f>
        <v>0.01799777778</v>
      </c>
      <c r="J207" s="95">
        <f t="shared" si="6"/>
        <v>0.0692524</v>
      </c>
      <c r="K207" s="95">
        <f t="shared" si="7"/>
        <v>0.00120019703</v>
      </c>
      <c r="L207" s="95">
        <f t="shared" si="8"/>
        <v>0.07032498151</v>
      </c>
      <c r="M207" s="96">
        <f t="shared" si="9"/>
        <v>3445683624</v>
      </c>
      <c r="N207" s="92" t="b">
        <f t="shared" si="10"/>
        <v>0</v>
      </c>
      <c r="O207" s="93">
        <f t="shared" si="11"/>
        <v>-45728</v>
      </c>
      <c r="P207" s="94">
        <f t="shared" si="12"/>
        <v>0</v>
      </c>
      <c r="Q207" s="94">
        <f t="shared" si="13"/>
        <v>1</v>
      </c>
      <c r="R207" s="95" t="str">
        <f t="shared" si="14"/>
        <v/>
      </c>
      <c r="S207" s="95">
        <f>IF(Q207=1,VLOOKUP($B207,'Tổng hợp'!$A:$S,2,0),
IF(Q207=7,VLOOKUP($B207,'Tổng hợp'!$A:$S,3,0),
IF(Q207=14,VLOOKUP($B207,'Tổng hợp'!$A:$T,4,0),
IF(Q207=30,VLOOKUP($B207,'Tổng hợp'!$A:$T,5,0),
IF(Q207=60,VLOOKUP($B207,'Tổng hợp'!$A:$T,6,0),
IF(Q207=90,VLOOKUP($B207,'Tổng hợp'!$A:$T,7,0),
IF(Q207=180,VLOOKUP($B207,'Tổng hợp'!$A:$T,8,0),
IF(Q207=270,VLOOKUP($B207,'Tổng hợp'!$A:$T,9,0),
IF(Q207=365,VLOOKUP($B207,'Tổng hợp'!$A:$S,10,0),
IF(Q207=730,VLOOKUP($B207,'Tổng hợp'!$A:$S,11,0),
IF(Q207=1095,VLOOKUP($B207,'Tổng hợp'!$A:$S,12,0),
IF(Q207=1460,VLOOKUP($B207,'Tổng hợp'!$A:$S,13,0),
IF(Q207=1825,VLOOKUP($B207,'Tổng hợp'!$A:$S,14,0),
IF(Q207=2555,VLOOKUP($B207,'Tổng hợp'!$A:$S,15,0),
IF(Q207=3650,VLOOKUP($B207,'Tổng hợp'!$A:$S,16,0),
IF(Q207=5475,VLOOKUP($B207,'Tổng hợp'!$A:$S,17,0),
IF(Q207=7300,VLOOKUP($B207,'Tổng hợp'!$A:$S,18,0),
IF(Q207=10950,VLOOKUP($B207,'Tổng hợp'!$A:$S,19,0),
""))))))))))))))))))</f>
        <v>0.01592111111</v>
      </c>
      <c r="T207" s="95">
        <f t="shared" si="15"/>
        <v>0.05131</v>
      </c>
      <c r="U207" s="95">
        <f t="shared" si="28"/>
        <v>0</v>
      </c>
      <c r="V207" s="95">
        <f t="shared" si="16"/>
        <v>0.07024062831</v>
      </c>
      <c r="W207" s="96">
        <f t="shared" si="17"/>
        <v>0</v>
      </c>
      <c r="X207" s="92">
        <f t="shared" si="18"/>
        <v>45812</v>
      </c>
      <c r="Y207" s="93">
        <f t="shared" si="19"/>
        <v>356</v>
      </c>
      <c r="Z207" s="94">
        <f t="shared" si="20"/>
        <v>270</v>
      </c>
      <c r="AA207" s="94">
        <f t="shared" si="21"/>
        <v>365</v>
      </c>
      <c r="AB207" s="95">
        <f>IF(Z207=1,VLOOKUP($B207,'Tổng hợp'!$A:$S,2,0),
IF(Z207=7,VLOOKUP($B207,'Tổng hợp'!$A:$S,3,0),
IF(Z207=14,VLOOKUP($B207,'Tổng hợp'!$A:$T,4,0),
IF(Z207=30,VLOOKUP($B207,'Tổng hợp'!$A:$T,5,0),
IF(Z207=60,VLOOKUP($B207,'Tổng hợp'!$A:$T,6,0),
IF(Z207=90,VLOOKUP($B207,'Tổng hợp'!$A:$T,7,0),
IF(Z207=180,VLOOKUP($B207,'Tổng hợp'!$A:$T,8,0),
IF(Z207=270,VLOOKUP($B207,'Tổng hợp'!$A:$T,9,0),
IF(Z207=365,VLOOKUP($B207,'Tổng hợp'!$A:$S,10,0),
IF(Z207=730,VLOOKUP($B207,'Tổng hợp'!$A:$S,11,0),
IF(Z207=1095,VLOOKUP($B207,'Tổng hợp'!$A:$S,12,0),
IF(Z207=1460,VLOOKUP($B207,'Tổng hợp'!$A:$S,13,0),
IF(Z207=1825,VLOOKUP($B207,'Tổng hợp'!$A:$S,14,0),
IF(Z207=2555,VLOOKUP($B207,'Tổng hợp'!$A:$S,15,0),
IF(Z207=3650,VLOOKUP($B207,'Tổng hợp'!$A:$S,16,0),
IF(Z207=5475,VLOOKUP($B207,'Tổng hợp'!$A:$S,17,0),
IF(Z207=7300,VLOOKUP($B207,'Tổng hợp'!$A:$S,18,0),
IF(Z207=10950,VLOOKUP($B207,'Tổng hợp'!$A:$S,19,0),
""))))))))))))))))))</f>
        <v>0.01869</v>
      </c>
      <c r="AC207" s="95">
        <f>IF(AA207=1,VLOOKUP($B207,'Tổng hợp'!$A:$S,2,0),
IF(AA207=7,VLOOKUP($B207,'Tổng hợp'!$A:$S,3,0),
IF(AA207=14,VLOOKUP($B207,'Tổng hợp'!$A:$T,4,0),
IF(AA207=30,VLOOKUP($B207,'Tổng hợp'!$A:$T,5,0),
IF(AA207=60,VLOOKUP($B207,'Tổng hợp'!$A:$T,6,0),
IF(AA207=90,VLOOKUP($B207,'Tổng hợp'!$A:$T,7,0),
IF(AA207=180,VLOOKUP($B207,'Tổng hợp'!$A:$T,8,0),
IF(AA207=270,VLOOKUP($B207,'Tổng hợp'!$A:$T,9,0),
IF(AA207=365,VLOOKUP($B207,'Tổng hợp'!$A:$S,10,0),
IF(AA207=730,VLOOKUP($B207,'Tổng hợp'!$A:$S,11,0),
IF(AA207=1095,VLOOKUP($B207,'Tổng hợp'!$A:$S,12,0),
IF(AA207=1460,VLOOKUP($B207,'Tổng hợp'!$A:$S,13,0),
IF(AA207=1825,VLOOKUP($B207,'Tổng hợp'!$A:$S,14,0),
IF(AA207=2555,VLOOKUP($B207,'Tổng hợp'!$A:$S,15,0),
IF(AA207=3650,VLOOKUP($B207,'Tổng hợp'!$A:$S,16,0),
IF(AA207=5475,VLOOKUP($B207,'Tổng hợp'!$A:$S,17,0),
IF(AA207=7300,VLOOKUP($B207,'Tổng hợp'!$A:$S,18,0),
IF(AA207=10950,VLOOKUP($B207,'Tổng hợp'!$A:$S,19,0),
""))))))))))))))))))</f>
        <v>0.01869</v>
      </c>
      <c r="AD207" s="95">
        <f t="shared" si="22"/>
        <v>0.07</v>
      </c>
      <c r="AE207" s="95">
        <f t="shared" si="23"/>
        <v>0</v>
      </c>
      <c r="AF207" s="95">
        <f t="shared" si="24"/>
        <v>0.07024062831</v>
      </c>
      <c r="AG207" s="96">
        <f t="shared" si="25"/>
        <v>46796730339</v>
      </c>
      <c r="AH207" s="97">
        <f t="shared" si="26"/>
        <v>50242413963</v>
      </c>
      <c r="AI207" s="96">
        <f t="shared" si="27"/>
        <v>-2428276763</v>
      </c>
      <c r="AJ207" s="9"/>
      <c r="AK207" s="12"/>
    </row>
    <row r="208" ht="15.75" customHeight="1">
      <c r="A208" s="90">
        <v>189.0</v>
      </c>
      <c r="B208" s="91">
        <f>HLOOKUP(B207,VBMA!$A:$A,VLOOKUP(B207,VBMA!A:AF,32,0) +1)</f>
        <v>45455</v>
      </c>
      <c r="C208" s="92">
        <f t="shared" si="1"/>
        <v>45812</v>
      </c>
      <c r="D208" s="92">
        <f t="shared" si="2"/>
        <v>45812</v>
      </c>
      <c r="E208" s="93">
        <f t="shared" si="3"/>
        <v>84</v>
      </c>
      <c r="F208" s="94">
        <f t="shared" si="4"/>
        <v>60</v>
      </c>
      <c r="G208" s="94">
        <f t="shared" si="5"/>
        <v>90</v>
      </c>
      <c r="H208" s="95">
        <f>IF(F208=1,VLOOKUP($B208,'Tổng hợp'!$A:$S,2,0),
IF(F208=7,VLOOKUP($B208,'Tổng hợp'!$A:$S,3,0),
IF(F208=14,VLOOKUP($B208,'Tổng hợp'!$A:$T,4,0),
IF(F208=30,VLOOKUP($B208,'Tổng hợp'!$A:$T,5,0),
IF(F208=60,VLOOKUP($B208,'Tổng hợp'!$A:$T,6,0),
IF(F208=90,VLOOKUP($B208,'Tổng hợp'!$A:$T,7,0),
IF(F208=180,VLOOKUP($B208,'Tổng hợp'!$A:$T,8,0),
IF(F208=270,VLOOKUP($B208,'Tổng hợp'!$A:$T,9,0),
IF(F208=365,VLOOKUP($B208,'Tổng hợp'!$A:$S,10,0),
IF(F208=730,VLOOKUP($B208,'Tổng hợp'!$A:$S,11,0),
IF(F208=1095,VLOOKUP($B208,'Tổng hợp'!$A:$S,12,0),
IF(F208=1460,VLOOKUP($B208,'Tổng hợp'!$A:$S,13,0),
IF(F208=1825,VLOOKUP($B208,'Tổng hợp'!$A:$S,14,0),
IF(F208=2555,VLOOKUP($B208,'Tổng hợp'!$A:$S,15,0),
IF(F208=3650,VLOOKUP($B208,'Tổng hợp'!$A:$S,16,0),
IF(F208=5475,VLOOKUP($B208,'Tổng hợp'!$A:$S,17,0),
IF(F208=7300,VLOOKUP($B208,'Tổng hợp'!$A:$S,18,0),
IF(F208=10950,VLOOKUP($B208,'Tổng hợp'!$A:$S,19,0),
""))))))))))))))))))</f>
        <v>0.01758244444</v>
      </c>
      <c r="I208" s="95">
        <f>IF(G208=1,VLOOKUP($B208,'Tổng hợp'!$A:$S,2,0),
IF(G208=7,VLOOKUP($B208,'Tổng hợp'!$A:$S,3,0),
IF(G208=14,VLOOKUP($B208,'Tổng hợp'!$A:$T,4,0),
IF(G208=30,VLOOKUP($B208,'Tổng hợp'!$A:$T,5,0),
IF(G208=60,VLOOKUP($B208,'Tổng hợp'!$A:$T,6,0),
IF(G208=90,VLOOKUP($B208,'Tổng hợp'!$A:$T,7,0),
IF(G208=180,VLOOKUP($B208,'Tổng hợp'!$A:$T,8,0),
IF(G208=270,VLOOKUP($B208,'Tổng hợp'!$A:$T,9,0),
IF(G208=365,VLOOKUP($B208,'Tổng hợp'!$A:$S,10,0),
IF(G208=730,VLOOKUP($B208,'Tổng hợp'!$A:$S,11,0),
IF(G208=1095,VLOOKUP($B208,'Tổng hợp'!$A:$S,12,0),
IF(G208=1460,VLOOKUP($B208,'Tổng hợp'!$A:$S,13,0),
IF(G208=1825,VLOOKUP($B208,'Tổng hợp'!$A:$S,14,0),
IF(G208=2555,VLOOKUP($B208,'Tổng hợp'!$A:$S,15,0),
IF(G208=3650,VLOOKUP($B208,'Tổng hợp'!$A:$S,16,0),
IF(G208=5475,VLOOKUP($B208,'Tổng hợp'!$A:$S,17,0),
IF(G208=7300,VLOOKUP($B208,'Tổng hợp'!$A:$S,18,0),
IF(G208=10950,VLOOKUP($B208,'Tổng hợp'!$A:$S,19,0),
""))))))))))))))))))</f>
        <v>0.01792855556</v>
      </c>
      <c r="J208" s="95">
        <f t="shared" si="6"/>
        <v>0.06916933333</v>
      </c>
      <c r="K208" s="95">
        <f t="shared" si="7"/>
        <v>-0.001975966949</v>
      </c>
      <c r="L208" s="95">
        <f t="shared" si="8"/>
        <v>0.07010197218</v>
      </c>
      <c r="M208" s="96">
        <f t="shared" si="9"/>
        <v>3445848868</v>
      </c>
      <c r="N208" s="92" t="b">
        <f t="shared" si="10"/>
        <v>0</v>
      </c>
      <c r="O208" s="93">
        <f t="shared" si="11"/>
        <v>-45728</v>
      </c>
      <c r="P208" s="94">
        <f t="shared" si="12"/>
        <v>0</v>
      </c>
      <c r="Q208" s="94">
        <f t="shared" si="13"/>
        <v>1</v>
      </c>
      <c r="R208" s="95" t="str">
        <f t="shared" si="14"/>
        <v/>
      </c>
      <c r="S208" s="95">
        <f>IF(Q208=1,VLOOKUP($B208,'Tổng hợp'!$A:$S,2,0),
IF(Q208=7,VLOOKUP($B208,'Tổng hợp'!$A:$S,3,0),
IF(Q208=14,VLOOKUP($B208,'Tổng hợp'!$A:$T,4,0),
IF(Q208=30,VLOOKUP($B208,'Tổng hợp'!$A:$T,5,0),
IF(Q208=60,VLOOKUP($B208,'Tổng hợp'!$A:$T,6,0),
IF(Q208=90,VLOOKUP($B208,'Tổng hợp'!$A:$T,7,0),
IF(Q208=180,VLOOKUP($B208,'Tổng hợp'!$A:$T,8,0),
IF(Q208=270,VLOOKUP($B208,'Tổng hợp'!$A:$T,9,0),
IF(Q208=365,VLOOKUP($B208,'Tổng hợp'!$A:$S,10,0),
IF(Q208=730,VLOOKUP($B208,'Tổng hợp'!$A:$S,11,0),
IF(Q208=1095,VLOOKUP($B208,'Tổng hợp'!$A:$S,12,0),
IF(Q208=1460,VLOOKUP($B208,'Tổng hợp'!$A:$S,13,0),
IF(Q208=1825,VLOOKUP($B208,'Tổng hợp'!$A:$S,14,0),
IF(Q208=2555,VLOOKUP($B208,'Tổng hợp'!$A:$S,15,0),
IF(Q208=3650,VLOOKUP($B208,'Tổng hợp'!$A:$S,16,0),
IF(Q208=5475,VLOOKUP($B208,'Tổng hợp'!$A:$S,17,0),
IF(Q208=7300,VLOOKUP($B208,'Tổng hợp'!$A:$S,18,0),
IF(Q208=10950,VLOOKUP($B208,'Tổng hợp'!$A:$S,19,0),
""))))))))))))))))))</f>
        <v>0.01581727778</v>
      </c>
      <c r="T208" s="95">
        <f t="shared" si="15"/>
        <v>0.05131</v>
      </c>
      <c r="U208" s="95">
        <f t="shared" si="28"/>
        <v>0</v>
      </c>
      <c r="V208" s="95">
        <f t="shared" si="16"/>
        <v>0.07024062831</v>
      </c>
      <c r="W208" s="96">
        <f t="shared" si="17"/>
        <v>0</v>
      </c>
      <c r="X208" s="92">
        <f t="shared" si="18"/>
        <v>45812</v>
      </c>
      <c r="Y208" s="93">
        <f t="shared" si="19"/>
        <v>357</v>
      </c>
      <c r="Z208" s="94">
        <f t="shared" si="20"/>
        <v>270</v>
      </c>
      <c r="AA208" s="94">
        <f t="shared" si="21"/>
        <v>365</v>
      </c>
      <c r="AB208" s="95">
        <f>IF(Z208=1,VLOOKUP($B208,'Tổng hợp'!$A:$S,2,0),
IF(Z208=7,VLOOKUP($B208,'Tổng hợp'!$A:$S,3,0),
IF(Z208=14,VLOOKUP($B208,'Tổng hợp'!$A:$T,4,0),
IF(Z208=30,VLOOKUP($B208,'Tổng hợp'!$A:$T,5,0),
IF(Z208=60,VLOOKUP($B208,'Tổng hợp'!$A:$T,6,0),
IF(Z208=90,VLOOKUP($B208,'Tổng hợp'!$A:$T,7,0),
IF(Z208=180,VLOOKUP($B208,'Tổng hợp'!$A:$T,8,0),
IF(Z208=270,VLOOKUP($B208,'Tổng hợp'!$A:$T,9,0),
IF(Z208=365,VLOOKUP($B208,'Tổng hợp'!$A:$S,10,0),
IF(Z208=730,VLOOKUP($B208,'Tổng hợp'!$A:$S,11,0),
IF(Z208=1095,VLOOKUP($B208,'Tổng hợp'!$A:$S,12,0),
IF(Z208=1460,VLOOKUP($B208,'Tổng hợp'!$A:$S,13,0),
IF(Z208=1825,VLOOKUP($B208,'Tổng hợp'!$A:$S,14,0),
IF(Z208=2555,VLOOKUP($B208,'Tổng hợp'!$A:$S,15,0),
IF(Z208=3650,VLOOKUP($B208,'Tổng hợp'!$A:$S,16,0),
IF(Z208=5475,VLOOKUP($B208,'Tổng hợp'!$A:$S,17,0),
IF(Z208=7300,VLOOKUP($B208,'Tổng hợp'!$A:$S,18,0),
IF(Z208=10950,VLOOKUP($B208,'Tổng hợp'!$A:$S,19,0),
""))))))))))))))))))</f>
        <v>0.01869</v>
      </c>
      <c r="AC208" s="95">
        <f>IF(AA208=1,VLOOKUP($B208,'Tổng hợp'!$A:$S,2,0),
IF(AA208=7,VLOOKUP($B208,'Tổng hợp'!$A:$S,3,0),
IF(AA208=14,VLOOKUP($B208,'Tổng hợp'!$A:$T,4,0),
IF(AA208=30,VLOOKUP($B208,'Tổng hợp'!$A:$T,5,0),
IF(AA208=60,VLOOKUP($B208,'Tổng hợp'!$A:$T,6,0),
IF(AA208=90,VLOOKUP($B208,'Tổng hợp'!$A:$T,7,0),
IF(AA208=180,VLOOKUP($B208,'Tổng hợp'!$A:$T,8,0),
IF(AA208=270,VLOOKUP($B208,'Tổng hợp'!$A:$T,9,0),
IF(AA208=365,VLOOKUP($B208,'Tổng hợp'!$A:$S,10,0),
IF(AA208=730,VLOOKUP($B208,'Tổng hợp'!$A:$S,11,0),
IF(AA208=1095,VLOOKUP($B208,'Tổng hợp'!$A:$S,12,0),
IF(AA208=1460,VLOOKUP($B208,'Tổng hợp'!$A:$S,13,0),
IF(AA208=1825,VLOOKUP($B208,'Tổng hợp'!$A:$S,14,0),
IF(AA208=2555,VLOOKUP($B208,'Tổng hợp'!$A:$S,15,0),
IF(AA208=3650,VLOOKUP($B208,'Tổng hợp'!$A:$S,16,0),
IF(AA208=5475,VLOOKUP($B208,'Tổng hợp'!$A:$S,17,0),
IF(AA208=7300,VLOOKUP($B208,'Tổng hợp'!$A:$S,18,0),
IF(AA208=10950,VLOOKUP($B208,'Tổng hợp'!$A:$S,19,0),
""))))))))))))))))))</f>
        <v>0.01869</v>
      </c>
      <c r="AD208" s="95">
        <f t="shared" si="22"/>
        <v>0.07</v>
      </c>
      <c r="AE208" s="95">
        <f t="shared" si="23"/>
        <v>-0.0001123589065</v>
      </c>
      <c r="AF208" s="95">
        <f t="shared" si="24"/>
        <v>0.07023273659</v>
      </c>
      <c r="AG208" s="96">
        <f t="shared" si="25"/>
        <v>46788365234</v>
      </c>
      <c r="AH208" s="97">
        <f t="shared" si="26"/>
        <v>50234214101</v>
      </c>
      <c r="AI208" s="96">
        <f t="shared" si="27"/>
        <v>-2436476624</v>
      </c>
      <c r="AJ208" s="9"/>
      <c r="AK208" s="12"/>
    </row>
    <row r="209" ht="15.75" customHeight="1">
      <c r="A209" s="90">
        <v>190.0</v>
      </c>
      <c r="B209" s="91">
        <f>HLOOKUP(B208,VBMA!$A:$A,VLOOKUP(B208,VBMA!A:AF,32,0) +1)</f>
        <v>45454</v>
      </c>
      <c r="C209" s="92">
        <f t="shared" si="1"/>
        <v>45812</v>
      </c>
      <c r="D209" s="92">
        <f t="shared" si="2"/>
        <v>45812</v>
      </c>
      <c r="E209" s="93">
        <f t="shared" si="3"/>
        <v>84</v>
      </c>
      <c r="F209" s="94">
        <f t="shared" si="4"/>
        <v>60</v>
      </c>
      <c r="G209" s="94">
        <f t="shared" si="5"/>
        <v>90</v>
      </c>
      <c r="H209" s="95">
        <f>IF(F209=1,VLOOKUP($B209,'Tổng hợp'!$A:$S,2,0),
IF(F209=7,VLOOKUP($B209,'Tổng hợp'!$A:$S,3,0),
IF(F209=14,VLOOKUP($B209,'Tổng hợp'!$A:$T,4,0),
IF(F209=30,VLOOKUP($B209,'Tổng hợp'!$A:$T,5,0),
IF(F209=60,VLOOKUP($B209,'Tổng hợp'!$A:$T,6,0),
IF(F209=90,VLOOKUP($B209,'Tổng hợp'!$A:$T,7,0),
IF(F209=180,VLOOKUP($B209,'Tổng hợp'!$A:$T,8,0),
IF(F209=270,VLOOKUP($B209,'Tổng hợp'!$A:$T,9,0),
IF(F209=365,VLOOKUP($B209,'Tổng hợp'!$A:$S,10,0),
IF(F209=730,VLOOKUP($B209,'Tổng hợp'!$A:$S,11,0),
IF(F209=1095,VLOOKUP($B209,'Tổng hợp'!$A:$S,12,0),
IF(F209=1460,VLOOKUP($B209,'Tổng hợp'!$A:$S,13,0),
IF(F209=1825,VLOOKUP($B209,'Tổng hợp'!$A:$S,14,0),
IF(F209=2555,VLOOKUP($B209,'Tổng hợp'!$A:$S,15,0),
IF(F209=3650,VLOOKUP($B209,'Tổng hợp'!$A:$S,16,0),
IF(F209=5475,VLOOKUP($B209,'Tổng hợp'!$A:$S,17,0),
IF(F209=7300,VLOOKUP($B209,'Tổng hợp'!$A:$S,18,0),
IF(F209=10950,VLOOKUP($B209,'Tổng hợp'!$A:$S,19,0),
""))))))))))))))))))</f>
        <v>0.01771767445</v>
      </c>
      <c r="I209" s="95">
        <f>IF(G209=1,VLOOKUP($B209,'Tổng hợp'!$A:$S,2,0),
IF(G209=7,VLOOKUP($B209,'Tổng hợp'!$A:$S,3,0),
IF(G209=14,VLOOKUP($B209,'Tổng hợp'!$A:$T,4,0),
IF(G209=30,VLOOKUP($B209,'Tổng hợp'!$A:$T,5,0),
IF(G209=60,VLOOKUP($B209,'Tổng hợp'!$A:$T,6,0),
IF(G209=90,VLOOKUP($B209,'Tổng hợp'!$A:$T,7,0),
IF(G209=180,VLOOKUP($B209,'Tổng hợp'!$A:$T,8,0),
IF(G209=270,VLOOKUP($B209,'Tổng hợp'!$A:$T,9,0),
IF(G209=365,VLOOKUP($B209,'Tổng hợp'!$A:$S,10,0),
IF(G209=730,VLOOKUP($B209,'Tổng hợp'!$A:$S,11,0),
IF(G209=1095,VLOOKUP($B209,'Tổng hợp'!$A:$S,12,0),
IF(G209=1460,VLOOKUP($B209,'Tổng hợp'!$A:$S,13,0),
IF(G209=1825,VLOOKUP($B209,'Tổng hợp'!$A:$S,14,0),
IF(G209=2555,VLOOKUP($B209,'Tổng hợp'!$A:$S,15,0),
IF(G209=3650,VLOOKUP($B209,'Tổng hợp'!$A:$S,16,0),
IF(G209=5475,VLOOKUP($B209,'Tổng hợp'!$A:$S,17,0),
IF(G209=7300,VLOOKUP($B209,'Tổng hợp'!$A:$S,18,0),
IF(G209=10950,VLOOKUP($B209,'Tổng hợp'!$A:$S,19,0),
""))))))))))))))))))</f>
        <v>0.01806576235</v>
      </c>
      <c r="J209" s="95">
        <f t="shared" si="6"/>
        <v>0.06930614477</v>
      </c>
      <c r="K209" s="95">
        <f t="shared" si="7"/>
        <v>0.001575741198</v>
      </c>
      <c r="L209" s="95">
        <f t="shared" si="8"/>
        <v>0.07035139661</v>
      </c>
      <c r="M209" s="96">
        <f t="shared" si="9"/>
        <v>3445664054</v>
      </c>
      <c r="N209" s="92" t="b">
        <f t="shared" si="10"/>
        <v>0</v>
      </c>
      <c r="O209" s="93">
        <f t="shared" si="11"/>
        <v>-45728</v>
      </c>
      <c r="P209" s="94">
        <f t="shared" si="12"/>
        <v>0</v>
      </c>
      <c r="Q209" s="94">
        <f t="shared" si="13"/>
        <v>1</v>
      </c>
      <c r="R209" s="95" t="str">
        <f t="shared" si="14"/>
        <v/>
      </c>
      <c r="S209" s="95">
        <f>IF(Q209=1,VLOOKUP($B209,'Tổng hợp'!$A:$S,2,0),
IF(Q209=7,VLOOKUP($B209,'Tổng hợp'!$A:$S,3,0),
IF(Q209=14,VLOOKUP($B209,'Tổng hợp'!$A:$T,4,0),
IF(Q209=30,VLOOKUP($B209,'Tổng hợp'!$A:$T,5,0),
IF(Q209=60,VLOOKUP($B209,'Tổng hợp'!$A:$T,6,0),
IF(Q209=90,VLOOKUP($B209,'Tổng hợp'!$A:$T,7,0),
IF(Q209=180,VLOOKUP($B209,'Tổng hợp'!$A:$T,8,0),
IF(Q209=270,VLOOKUP($B209,'Tổng hợp'!$A:$T,9,0),
IF(Q209=365,VLOOKUP($B209,'Tổng hợp'!$A:$S,10,0),
IF(Q209=730,VLOOKUP($B209,'Tổng hợp'!$A:$S,11,0),
IF(Q209=1095,VLOOKUP($B209,'Tổng hợp'!$A:$S,12,0),
IF(Q209=1460,VLOOKUP($B209,'Tổng hợp'!$A:$S,13,0),
IF(Q209=1825,VLOOKUP($B209,'Tổng hợp'!$A:$S,14,0),
IF(Q209=2555,VLOOKUP($B209,'Tổng hợp'!$A:$S,15,0),
IF(Q209=3650,VLOOKUP($B209,'Tổng hợp'!$A:$S,16,0),
IF(Q209=5475,VLOOKUP($B209,'Tổng hợp'!$A:$S,17,0),
IF(Q209=7300,VLOOKUP($B209,'Tổng hợp'!$A:$S,18,0),
IF(Q209=10950,VLOOKUP($B209,'Tổng hợp'!$A:$S,19,0),
""))))))))))))))))))</f>
        <v>0.01562914701</v>
      </c>
      <c r="T209" s="95">
        <f t="shared" si="15"/>
        <v>0.05131</v>
      </c>
      <c r="U209" s="95">
        <f t="shared" si="28"/>
        <v>0</v>
      </c>
      <c r="V209" s="95">
        <f t="shared" si="16"/>
        <v>0.07024062831</v>
      </c>
      <c r="W209" s="96">
        <f t="shared" si="17"/>
        <v>0</v>
      </c>
      <c r="X209" s="92">
        <f t="shared" si="18"/>
        <v>45812</v>
      </c>
      <c r="Y209" s="93">
        <f t="shared" si="19"/>
        <v>358</v>
      </c>
      <c r="Z209" s="94">
        <f t="shared" si="20"/>
        <v>270</v>
      </c>
      <c r="AA209" s="94">
        <f t="shared" si="21"/>
        <v>365</v>
      </c>
      <c r="AB209" s="95">
        <f>IF(Z209=1,VLOOKUP($B209,'Tổng hợp'!$A:$S,2,0),
IF(Z209=7,VLOOKUP($B209,'Tổng hợp'!$A:$S,3,0),
IF(Z209=14,VLOOKUP($B209,'Tổng hợp'!$A:$T,4,0),
IF(Z209=30,VLOOKUP($B209,'Tổng hợp'!$A:$T,5,0),
IF(Z209=60,VLOOKUP($B209,'Tổng hợp'!$A:$T,6,0),
IF(Z209=90,VLOOKUP($B209,'Tổng hợp'!$A:$T,7,0),
IF(Z209=180,VLOOKUP($B209,'Tổng hợp'!$A:$T,8,0),
IF(Z209=270,VLOOKUP($B209,'Tổng hợp'!$A:$T,9,0),
IF(Z209=365,VLOOKUP($B209,'Tổng hợp'!$A:$S,10,0),
IF(Z209=730,VLOOKUP($B209,'Tổng hợp'!$A:$S,11,0),
IF(Z209=1095,VLOOKUP($B209,'Tổng hợp'!$A:$S,12,0),
IF(Z209=1460,VLOOKUP($B209,'Tổng hợp'!$A:$S,13,0),
IF(Z209=1825,VLOOKUP($B209,'Tổng hợp'!$A:$S,14,0),
IF(Z209=2555,VLOOKUP($B209,'Tổng hợp'!$A:$S,15,0),
IF(Z209=3650,VLOOKUP($B209,'Tổng hợp'!$A:$S,16,0),
IF(Z209=5475,VLOOKUP($B209,'Tổng hợp'!$A:$S,17,0),
IF(Z209=7300,VLOOKUP($B209,'Tổng hợp'!$A:$S,18,0),
IF(Z209=10950,VLOOKUP($B209,'Tổng hợp'!$A:$S,19,0),
""))))))))))))))))))</f>
        <v>0.01879674696</v>
      </c>
      <c r="AC209" s="95">
        <f>IF(AA209=1,VLOOKUP($B209,'Tổng hợp'!$A:$S,2,0),
IF(AA209=7,VLOOKUP($B209,'Tổng hợp'!$A:$S,3,0),
IF(AA209=14,VLOOKUP($B209,'Tổng hợp'!$A:$T,4,0),
IF(AA209=30,VLOOKUP($B209,'Tổng hợp'!$A:$T,5,0),
IF(AA209=60,VLOOKUP($B209,'Tổng hợp'!$A:$T,6,0),
IF(AA209=90,VLOOKUP($B209,'Tổng hợp'!$A:$T,7,0),
IF(AA209=180,VLOOKUP($B209,'Tổng hợp'!$A:$T,8,0),
IF(AA209=270,VLOOKUP($B209,'Tổng hợp'!$A:$T,9,0),
IF(AA209=365,VLOOKUP($B209,'Tổng hợp'!$A:$S,10,0),
IF(AA209=730,VLOOKUP($B209,'Tổng hợp'!$A:$S,11,0),
IF(AA209=1095,VLOOKUP($B209,'Tổng hợp'!$A:$S,12,0),
IF(AA209=1460,VLOOKUP($B209,'Tổng hợp'!$A:$S,13,0),
IF(AA209=1825,VLOOKUP($B209,'Tổng hợp'!$A:$S,14,0),
IF(AA209=2555,VLOOKUP($B209,'Tổng hợp'!$A:$S,15,0),
IF(AA209=3650,VLOOKUP($B209,'Tổng hợp'!$A:$S,16,0),
IF(AA209=5475,VLOOKUP($B209,'Tổng hợp'!$A:$S,17,0),
IF(AA209=7300,VLOOKUP($B209,'Tổng hợp'!$A:$S,18,0),
IF(AA209=10950,VLOOKUP($B209,'Tổng hợp'!$A:$S,19,0),
""))))))))))))))))))</f>
        <v>0.01869</v>
      </c>
      <c r="AD209" s="95">
        <f t="shared" si="22"/>
        <v>0.07000786557</v>
      </c>
      <c r="AE209" s="95">
        <f t="shared" si="23"/>
        <v>0.0001123589065</v>
      </c>
      <c r="AF209" s="95">
        <f t="shared" si="24"/>
        <v>0.07024852091</v>
      </c>
      <c r="AG209" s="96">
        <f t="shared" si="25"/>
        <v>46778988496</v>
      </c>
      <c r="AH209" s="97">
        <f t="shared" si="26"/>
        <v>50224652550</v>
      </c>
      <c r="AI209" s="96">
        <f t="shared" si="27"/>
        <v>-2446038176</v>
      </c>
      <c r="AJ209" s="9"/>
      <c r="AK209" s="12"/>
    </row>
    <row r="210" ht="15.75" customHeight="1">
      <c r="A210" s="90">
        <v>191.0</v>
      </c>
      <c r="B210" s="91">
        <f>HLOOKUP(B209,VBMA!$A:$A,VLOOKUP(B209,VBMA!A:AF,32,0) +1)</f>
        <v>45453</v>
      </c>
      <c r="C210" s="92">
        <f t="shared" si="1"/>
        <v>45812</v>
      </c>
      <c r="D210" s="92">
        <f t="shared" si="2"/>
        <v>45812</v>
      </c>
      <c r="E210" s="93">
        <f t="shared" si="3"/>
        <v>84</v>
      </c>
      <c r="F210" s="94">
        <f t="shared" si="4"/>
        <v>60</v>
      </c>
      <c r="G210" s="94">
        <f t="shared" si="5"/>
        <v>90</v>
      </c>
      <c r="H210" s="95">
        <f>IF(F210=1,VLOOKUP($B210,'Tổng hợp'!$A:$S,2,0),
IF(F210=7,VLOOKUP($B210,'Tổng hợp'!$A:$S,3,0),
IF(F210=14,VLOOKUP($B210,'Tổng hợp'!$A:$T,4,0),
IF(F210=30,VLOOKUP($B210,'Tổng hợp'!$A:$T,5,0),
IF(F210=60,VLOOKUP($B210,'Tổng hợp'!$A:$T,6,0),
IF(F210=90,VLOOKUP($B210,'Tổng hợp'!$A:$T,7,0),
IF(F210=180,VLOOKUP($B210,'Tổng hợp'!$A:$T,8,0),
IF(F210=270,VLOOKUP($B210,'Tổng hợp'!$A:$T,9,0),
IF(F210=365,VLOOKUP($B210,'Tổng hợp'!$A:$S,10,0),
IF(F210=730,VLOOKUP($B210,'Tổng hợp'!$A:$S,11,0),
IF(F210=1095,VLOOKUP($B210,'Tổng hợp'!$A:$S,12,0),
IF(F210=1460,VLOOKUP($B210,'Tổng hợp'!$A:$S,13,0),
IF(F210=1825,VLOOKUP($B210,'Tổng hợp'!$A:$S,14,0),
IF(F210=2555,VLOOKUP($B210,'Tổng hợp'!$A:$S,15,0),
IF(F210=3650,VLOOKUP($B210,'Tổng hợp'!$A:$S,16,0),
IF(F210=5475,VLOOKUP($B210,'Tổng hợp'!$A:$S,17,0),
IF(F210=7300,VLOOKUP($B210,'Tổng hợp'!$A:$S,18,0),
IF(F210=10950,VLOOKUP($B210,'Tổng hợp'!$A:$S,19,0),
""))))))))))))))))))</f>
        <v>0.01758244444</v>
      </c>
      <c r="I210" s="95">
        <f>IF(G210=1,VLOOKUP($B210,'Tổng hợp'!$A:$S,2,0),
IF(G210=7,VLOOKUP($B210,'Tổng hợp'!$A:$S,3,0),
IF(G210=14,VLOOKUP($B210,'Tổng hợp'!$A:$T,4,0),
IF(G210=30,VLOOKUP($B210,'Tổng hợp'!$A:$T,5,0),
IF(G210=60,VLOOKUP($B210,'Tổng hợp'!$A:$T,6,0),
IF(G210=90,VLOOKUP($B210,'Tổng hợp'!$A:$T,7,0),
IF(G210=180,VLOOKUP($B210,'Tổng hợp'!$A:$T,8,0),
IF(G210=270,VLOOKUP($B210,'Tổng hợp'!$A:$T,9,0),
IF(G210=365,VLOOKUP($B210,'Tổng hợp'!$A:$S,10,0),
IF(G210=730,VLOOKUP($B210,'Tổng hợp'!$A:$S,11,0),
IF(G210=1095,VLOOKUP($B210,'Tổng hợp'!$A:$S,12,0),
IF(G210=1460,VLOOKUP($B210,'Tổng hợp'!$A:$S,13,0),
IF(G210=1825,VLOOKUP($B210,'Tổng hợp'!$A:$S,14,0),
IF(G210=2555,VLOOKUP($B210,'Tổng hợp'!$A:$S,15,0),
IF(G210=3650,VLOOKUP($B210,'Tổng hợp'!$A:$S,16,0),
IF(G210=5475,VLOOKUP($B210,'Tổng hợp'!$A:$S,17,0),
IF(G210=7300,VLOOKUP($B210,'Tổng hợp'!$A:$S,18,0),
IF(G210=10950,VLOOKUP($B210,'Tổng hợp'!$A:$S,19,0),
""))))))))))))))))))</f>
        <v>0.01796316667</v>
      </c>
      <c r="J210" s="95">
        <f t="shared" si="6"/>
        <v>0.06919702222</v>
      </c>
      <c r="K210" s="95">
        <f t="shared" si="7"/>
        <v>0.0004996259008</v>
      </c>
      <c r="L210" s="95">
        <f t="shared" si="8"/>
        <v>0.07027573111</v>
      </c>
      <c r="M210" s="96">
        <f t="shared" si="9"/>
        <v>3445720113</v>
      </c>
      <c r="N210" s="92" t="b">
        <f t="shared" si="10"/>
        <v>0</v>
      </c>
      <c r="O210" s="93">
        <f t="shared" si="11"/>
        <v>-45728</v>
      </c>
      <c r="P210" s="94">
        <f t="shared" si="12"/>
        <v>0</v>
      </c>
      <c r="Q210" s="94">
        <f t="shared" si="13"/>
        <v>1</v>
      </c>
      <c r="R210" s="95" t="str">
        <f t="shared" si="14"/>
        <v/>
      </c>
      <c r="S210" s="95">
        <f>IF(Q210=1,VLOOKUP($B210,'Tổng hợp'!$A:$S,2,0),
IF(Q210=7,VLOOKUP($B210,'Tổng hợp'!$A:$S,3,0),
IF(Q210=14,VLOOKUP($B210,'Tổng hợp'!$A:$T,4,0),
IF(Q210=30,VLOOKUP($B210,'Tổng hợp'!$A:$T,5,0),
IF(Q210=60,VLOOKUP($B210,'Tổng hợp'!$A:$T,6,0),
IF(Q210=90,VLOOKUP($B210,'Tổng hợp'!$A:$T,7,0),
IF(Q210=180,VLOOKUP($B210,'Tổng hợp'!$A:$T,8,0),
IF(Q210=270,VLOOKUP($B210,'Tổng hợp'!$A:$T,9,0),
IF(Q210=365,VLOOKUP($B210,'Tổng hợp'!$A:$S,10,0),
IF(Q210=730,VLOOKUP($B210,'Tổng hợp'!$A:$S,11,0),
IF(Q210=1095,VLOOKUP($B210,'Tổng hợp'!$A:$S,12,0),
IF(Q210=1460,VLOOKUP($B210,'Tổng hợp'!$A:$S,13,0),
IF(Q210=1825,VLOOKUP($B210,'Tổng hợp'!$A:$S,14,0),
IF(Q210=2555,VLOOKUP($B210,'Tổng hợp'!$A:$S,15,0),
IF(Q210=3650,VLOOKUP($B210,'Tổng hợp'!$A:$S,16,0),
IF(Q210=5475,VLOOKUP($B210,'Tổng hợp'!$A:$S,17,0),
IF(Q210=7300,VLOOKUP($B210,'Tổng hợp'!$A:$S,18,0),
IF(Q210=10950,VLOOKUP($B210,'Tổng hợp'!$A:$S,19,0),
""))))))))))))))))))</f>
        <v>0.01474433333</v>
      </c>
      <c r="T210" s="95">
        <f t="shared" si="15"/>
        <v>0.05131</v>
      </c>
      <c r="U210" s="95">
        <f t="shared" si="28"/>
        <v>0</v>
      </c>
      <c r="V210" s="95">
        <f t="shared" si="16"/>
        <v>0.07024062831</v>
      </c>
      <c r="W210" s="96">
        <f t="shared" si="17"/>
        <v>0</v>
      </c>
      <c r="X210" s="92">
        <f t="shared" si="18"/>
        <v>45812</v>
      </c>
      <c r="Y210" s="93">
        <f t="shared" si="19"/>
        <v>359</v>
      </c>
      <c r="Z210" s="94">
        <f t="shared" si="20"/>
        <v>270</v>
      </c>
      <c r="AA210" s="94">
        <f t="shared" si="21"/>
        <v>365</v>
      </c>
      <c r="AB210" s="95">
        <f>IF(Z210=1,VLOOKUP($B210,'Tổng hợp'!$A:$S,2,0),
IF(Z210=7,VLOOKUP($B210,'Tổng hợp'!$A:$S,3,0),
IF(Z210=14,VLOOKUP($B210,'Tổng hợp'!$A:$T,4,0),
IF(Z210=30,VLOOKUP($B210,'Tổng hợp'!$A:$T,5,0),
IF(Z210=60,VLOOKUP($B210,'Tổng hợp'!$A:$T,6,0),
IF(Z210=90,VLOOKUP($B210,'Tổng hợp'!$A:$T,7,0),
IF(Z210=180,VLOOKUP($B210,'Tổng hợp'!$A:$T,8,0),
IF(Z210=270,VLOOKUP($B210,'Tổng hợp'!$A:$T,9,0),
IF(Z210=365,VLOOKUP($B210,'Tổng hợp'!$A:$S,10,0),
IF(Z210=730,VLOOKUP($B210,'Tổng hợp'!$A:$S,11,0),
IF(Z210=1095,VLOOKUP($B210,'Tổng hợp'!$A:$S,12,0),
IF(Z210=1460,VLOOKUP($B210,'Tổng hợp'!$A:$S,13,0),
IF(Z210=1825,VLOOKUP($B210,'Tổng hợp'!$A:$S,14,0),
IF(Z210=2555,VLOOKUP($B210,'Tổng hợp'!$A:$S,15,0),
IF(Z210=3650,VLOOKUP($B210,'Tổng hợp'!$A:$S,16,0),
IF(Z210=5475,VLOOKUP($B210,'Tổng hợp'!$A:$S,17,0),
IF(Z210=7300,VLOOKUP($B210,'Tổng hợp'!$A:$S,18,0),
IF(Z210=10950,VLOOKUP($B210,'Tổng hợp'!$A:$S,19,0),
""))))))))))))))))))</f>
        <v>0.01869</v>
      </c>
      <c r="AC210" s="95">
        <f>IF(AA210=1,VLOOKUP($B210,'Tổng hợp'!$A:$S,2,0),
IF(AA210=7,VLOOKUP($B210,'Tổng hợp'!$A:$S,3,0),
IF(AA210=14,VLOOKUP($B210,'Tổng hợp'!$A:$T,4,0),
IF(AA210=30,VLOOKUP($B210,'Tổng hợp'!$A:$T,5,0),
IF(AA210=60,VLOOKUP($B210,'Tổng hợp'!$A:$T,6,0),
IF(AA210=90,VLOOKUP($B210,'Tổng hợp'!$A:$T,7,0),
IF(AA210=180,VLOOKUP($B210,'Tổng hợp'!$A:$T,8,0),
IF(AA210=270,VLOOKUP($B210,'Tổng hợp'!$A:$T,9,0),
IF(AA210=365,VLOOKUP($B210,'Tổng hợp'!$A:$S,10,0),
IF(AA210=730,VLOOKUP($B210,'Tổng hợp'!$A:$S,11,0),
IF(AA210=1095,VLOOKUP($B210,'Tổng hợp'!$A:$S,12,0),
IF(AA210=1460,VLOOKUP($B210,'Tổng hợp'!$A:$S,13,0),
IF(AA210=1825,VLOOKUP($B210,'Tổng hợp'!$A:$S,14,0),
IF(AA210=2555,VLOOKUP($B210,'Tổng hợp'!$A:$S,15,0),
IF(AA210=3650,VLOOKUP($B210,'Tổng hợp'!$A:$S,16,0),
IF(AA210=5475,VLOOKUP($B210,'Tổng hợp'!$A:$S,17,0),
IF(AA210=7300,VLOOKUP($B210,'Tổng hợp'!$A:$S,18,0),
IF(AA210=10950,VLOOKUP($B210,'Tổng hợp'!$A:$S,19,0),
""))))))))))))))))))</f>
        <v>0.01869</v>
      </c>
      <c r="AD210" s="95">
        <f t="shared" si="22"/>
        <v>0.07</v>
      </c>
      <c r="AE210" s="95">
        <f t="shared" si="23"/>
        <v>0.0003015858108</v>
      </c>
      <c r="AF210" s="95">
        <f t="shared" si="24"/>
        <v>0.07026181508</v>
      </c>
      <c r="AG210" s="96">
        <f t="shared" si="25"/>
        <v>46769716896</v>
      </c>
      <c r="AH210" s="97">
        <f t="shared" si="26"/>
        <v>50215437010</v>
      </c>
      <c r="AI210" s="96">
        <f t="shared" si="27"/>
        <v>-2455253716</v>
      </c>
      <c r="AJ210" s="9"/>
      <c r="AK210" s="12"/>
    </row>
    <row r="211" ht="15.75" customHeight="1">
      <c r="A211" s="90">
        <v>192.0</v>
      </c>
      <c r="B211" s="91">
        <f>HLOOKUP(B210,VBMA!$A:$A,VLOOKUP(B210,VBMA!A:AF,32,0) +1)</f>
        <v>45450</v>
      </c>
      <c r="C211" s="92">
        <f t="shared" si="1"/>
        <v>45812</v>
      </c>
      <c r="D211" s="92">
        <f t="shared" si="2"/>
        <v>45812</v>
      </c>
      <c r="E211" s="93">
        <f t="shared" si="3"/>
        <v>84</v>
      </c>
      <c r="F211" s="94">
        <f t="shared" si="4"/>
        <v>60</v>
      </c>
      <c r="G211" s="94">
        <f t="shared" si="5"/>
        <v>90</v>
      </c>
      <c r="H211" s="95">
        <f>IF(F211=1,VLOOKUP($B211,'Tổng hợp'!$A:$S,2,0),
IF(F211=7,VLOOKUP($B211,'Tổng hợp'!$A:$S,3,0),
IF(F211=14,VLOOKUP($B211,'Tổng hợp'!$A:$T,4,0),
IF(F211=30,VLOOKUP($B211,'Tổng hợp'!$A:$T,5,0),
IF(F211=60,VLOOKUP($B211,'Tổng hợp'!$A:$T,6,0),
IF(F211=90,VLOOKUP($B211,'Tổng hợp'!$A:$T,7,0),
IF(F211=180,VLOOKUP($B211,'Tổng hợp'!$A:$T,8,0),
IF(F211=270,VLOOKUP($B211,'Tổng hợp'!$A:$T,9,0),
IF(F211=365,VLOOKUP($B211,'Tổng hợp'!$A:$S,10,0),
IF(F211=730,VLOOKUP($B211,'Tổng hợp'!$A:$S,11,0),
IF(F211=1095,VLOOKUP($B211,'Tổng hợp'!$A:$S,12,0),
IF(F211=1460,VLOOKUP($B211,'Tổng hợp'!$A:$S,13,0),
IF(F211=1825,VLOOKUP($B211,'Tổng hợp'!$A:$S,14,0),
IF(F211=2555,VLOOKUP($B211,'Tổng hợp'!$A:$S,15,0),
IF(F211=3650,VLOOKUP($B211,'Tổng hợp'!$A:$S,16,0),
IF(F211=5475,VLOOKUP($B211,'Tổng hợp'!$A:$S,17,0),
IF(F211=7300,VLOOKUP($B211,'Tổng hợp'!$A:$S,18,0),
IF(F211=10950,VLOOKUP($B211,'Tổng hợp'!$A:$S,19,0),
""))))))))))))))))))</f>
        <v>0.01760536539</v>
      </c>
      <c r="I211" s="95">
        <f>IF(G211=1,VLOOKUP($B211,'Tổng hợp'!$A:$S,2,0),
IF(G211=7,VLOOKUP($B211,'Tổng hợp'!$A:$S,3,0),
IF(G211=14,VLOOKUP($B211,'Tổng hợp'!$A:$T,4,0),
IF(G211=30,VLOOKUP($B211,'Tổng hợp'!$A:$T,5,0),
IF(G211=60,VLOOKUP($B211,'Tổng hợp'!$A:$T,6,0),
IF(G211=90,VLOOKUP($B211,'Tổng hợp'!$A:$T,7,0),
IF(G211=180,VLOOKUP($B211,'Tổng hợp'!$A:$T,8,0),
IF(G211=270,VLOOKUP($B211,'Tổng hợp'!$A:$T,9,0),
IF(G211=365,VLOOKUP($B211,'Tổng hợp'!$A:$S,10,0),
IF(G211=730,VLOOKUP($B211,'Tổng hợp'!$A:$S,11,0),
IF(G211=1095,VLOOKUP($B211,'Tổng hợp'!$A:$S,12,0),
IF(G211=1460,VLOOKUP($B211,'Tổng hợp'!$A:$S,13,0),
IF(G211=1825,VLOOKUP($B211,'Tổng hợp'!$A:$S,14,0),
IF(G211=2555,VLOOKUP($B211,'Tổng hợp'!$A:$S,15,0),
IF(G211=3650,VLOOKUP($B211,'Tổng hợp'!$A:$S,16,0),
IF(G211=5475,VLOOKUP($B211,'Tổng hợp'!$A:$S,17,0),
IF(G211=7300,VLOOKUP($B211,'Tổng hợp'!$A:$S,18,0),
IF(G211=10950,VLOOKUP($B211,'Tổng hợp'!$A:$S,19,0),
""))))))))))))))))))</f>
        <v>0.01791423144</v>
      </c>
      <c r="J211" s="95">
        <f t="shared" si="6"/>
        <v>0.06916245823</v>
      </c>
      <c r="K211" s="95">
        <f t="shared" si="7"/>
        <v>0.001390327647</v>
      </c>
      <c r="L211" s="95">
        <f t="shared" si="8"/>
        <v>0.07033835372</v>
      </c>
      <c r="M211" s="96">
        <f t="shared" si="9"/>
        <v>3445673717</v>
      </c>
      <c r="N211" s="92" t="b">
        <f t="shared" si="10"/>
        <v>0</v>
      </c>
      <c r="O211" s="93">
        <f t="shared" si="11"/>
        <v>-45728</v>
      </c>
      <c r="P211" s="94">
        <f t="shared" si="12"/>
        <v>0</v>
      </c>
      <c r="Q211" s="94">
        <f t="shared" si="13"/>
        <v>1</v>
      </c>
      <c r="R211" s="95" t="str">
        <f t="shared" si="14"/>
        <v/>
      </c>
      <c r="S211" s="95">
        <f>IF(Q211=1,VLOOKUP($B211,'Tổng hợp'!$A:$S,2,0),
IF(Q211=7,VLOOKUP($B211,'Tổng hợp'!$A:$S,3,0),
IF(Q211=14,VLOOKUP($B211,'Tổng hợp'!$A:$T,4,0),
IF(Q211=30,VLOOKUP($B211,'Tổng hợp'!$A:$T,5,0),
IF(Q211=60,VLOOKUP($B211,'Tổng hợp'!$A:$T,6,0),
IF(Q211=90,VLOOKUP($B211,'Tổng hợp'!$A:$T,7,0),
IF(Q211=180,VLOOKUP($B211,'Tổng hợp'!$A:$T,8,0),
IF(Q211=270,VLOOKUP($B211,'Tổng hợp'!$A:$T,9,0),
IF(Q211=365,VLOOKUP($B211,'Tổng hợp'!$A:$S,10,0),
IF(Q211=730,VLOOKUP($B211,'Tổng hợp'!$A:$S,11,0),
IF(Q211=1095,VLOOKUP($B211,'Tổng hợp'!$A:$S,12,0),
IF(Q211=1460,VLOOKUP($B211,'Tổng hợp'!$A:$S,13,0),
IF(Q211=1825,VLOOKUP($B211,'Tổng hợp'!$A:$S,14,0),
IF(Q211=2555,VLOOKUP($B211,'Tổng hợp'!$A:$S,15,0),
IF(Q211=3650,VLOOKUP($B211,'Tổng hợp'!$A:$S,16,0),
IF(Q211=5475,VLOOKUP($B211,'Tổng hợp'!$A:$S,17,0),
IF(Q211=7300,VLOOKUP($B211,'Tổng hợp'!$A:$S,18,0),
IF(Q211=10950,VLOOKUP($B211,'Tổng hợp'!$A:$S,19,0),
""))))))))))))))))))</f>
        <v>0.01407056493</v>
      </c>
      <c r="T211" s="95">
        <f t="shared" si="15"/>
        <v>0.05131</v>
      </c>
      <c r="U211" s="95">
        <f t="shared" si="28"/>
        <v>0</v>
      </c>
      <c r="V211" s="95">
        <f t="shared" si="16"/>
        <v>0.07024062831</v>
      </c>
      <c r="W211" s="96">
        <f t="shared" si="17"/>
        <v>0</v>
      </c>
      <c r="X211" s="92">
        <f t="shared" si="18"/>
        <v>45812</v>
      </c>
      <c r="Y211" s="93">
        <f t="shared" si="19"/>
        <v>362</v>
      </c>
      <c r="Z211" s="94">
        <f t="shared" si="20"/>
        <v>270</v>
      </c>
      <c r="AA211" s="94">
        <f t="shared" si="21"/>
        <v>365</v>
      </c>
      <c r="AB211" s="95">
        <f>IF(Z211=1,VLOOKUP($B211,'Tổng hợp'!$A:$S,2,0),
IF(Z211=7,VLOOKUP($B211,'Tổng hợp'!$A:$S,3,0),
IF(Z211=14,VLOOKUP($B211,'Tổng hợp'!$A:$T,4,0),
IF(Z211=30,VLOOKUP($B211,'Tổng hợp'!$A:$T,5,0),
IF(Z211=60,VLOOKUP($B211,'Tổng hợp'!$A:$T,6,0),
IF(Z211=90,VLOOKUP($B211,'Tổng hợp'!$A:$T,7,0),
IF(Z211=180,VLOOKUP($B211,'Tổng hợp'!$A:$T,8,0),
IF(Z211=270,VLOOKUP($B211,'Tổng hợp'!$A:$T,9,0),
IF(Z211=365,VLOOKUP($B211,'Tổng hợp'!$A:$S,10,0),
IF(Z211=730,VLOOKUP($B211,'Tổng hợp'!$A:$S,11,0),
IF(Z211=1095,VLOOKUP($B211,'Tổng hợp'!$A:$S,12,0),
IF(Z211=1460,VLOOKUP($B211,'Tổng hợp'!$A:$S,13,0),
IF(Z211=1825,VLOOKUP($B211,'Tổng hợp'!$A:$S,14,0),
IF(Z211=2555,VLOOKUP($B211,'Tổng hợp'!$A:$S,15,0),
IF(Z211=3650,VLOOKUP($B211,'Tổng hợp'!$A:$S,16,0),
IF(Z211=5475,VLOOKUP($B211,'Tổng hợp'!$A:$S,17,0),
IF(Z211=7300,VLOOKUP($B211,'Tổng hợp'!$A:$S,18,0),
IF(Z211=10950,VLOOKUP($B211,'Tổng hợp'!$A:$S,19,0),
""))))))))))))))))))</f>
        <v>0.01863491892</v>
      </c>
      <c r="AC211" s="95">
        <f>IF(AA211=1,VLOOKUP($B211,'Tổng hợp'!$A:$S,2,0),
IF(AA211=7,VLOOKUP($B211,'Tổng hợp'!$A:$S,3,0),
IF(AA211=14,VLOOKUP($B211,'Tổng hợp'!$A:$T,4,0),
IF(AA211=30,VLOOKUP($B211,'Tổng hợp'!$A:$T,5,0),
IF(AA211=60,VLOOKUP($B211,'Tổng hợp'!$A:$T,6,0),
IF(AA211=90,VLOOKUP($B211,'Tổng hợp'!$A:$T,7,0),
IF(AA211=180,VLOOKUP($B211,'Tổng hợp'!$A:$T,8,0),
IF(AA211=270,VLOOKUP($B211,'Tổng hợp'!$A:$T,9,0),
IF(AA211=365,VLOOKUP($B211,'Tổng hợp'!$A:$S,10,0),
IF(AA211=730,VLOOKUP($B211,'Tổng hợp'!$A:$S,11,0),
IF(AA211=1095,VLOOKUP($B211,'Tổng hợp'!$A:$S,12,0),
IF(AA211=1460,VLOOKUP($B211,'Tổng hợp'!$A:$S,13,0),
IF(AA211=1825,VLOOKUP($B211,'Tổng hợp'!$A:$S,14,0),
IF(AA211=2555,VLOOKUP($B211,'Tổng hợp'!$A:$S,15,0),
IF(AA211=3650,VLOOKUP($B211,'Tổng hợp'!$A:$S,16,0),
IF(AA211=5475,VLOOKUP($B211,'Tổng hợp'!$A:$S,17,0),
IF(AA211=7300,VLOOKUP($B211,'Tổng hợp'!$A:$S,18,0),
IF(AA211=10950,VLOOKUP($B211,'Tổng hợp'!$A:$S,19,0),
""))))))))))))))))))</f>
        <v>0.01867</v>
      </c>
      <c r="AD211" s="95">
        <f t="shared" si="22"/>
        <v>0.06997889218</v>
      </c>
      <c r="AE211" s="95">
        <f t="shared" si="23"/>
        <v>-0.000005276928158</v>
      </c>
      <c r="AF211" s="95">
        <f t="shared" si="24"/>
        <v>0.07024025765</v>
      </c>
      <c r="AG211" s="96">
        <f t="shared" si="25"/>
        <v>46744555362</v>
      </c>
      <c r="AH211" s="97">
        <f t="shared" si="26"/>
        <v>50190229079</v>
      </c>
      <c r="AI211" s="96">
        <f t="shared" si="27"/>
        <v>-2480461647</v>
      </c>
      <c r="AJ211" s="9"/>
      <c r="AK211" s="12"/>
    </row>
    <row r="212" ht="15.75" customHeight="1">
      <c r="A212" s="90">
        <v>193.0</v>
      </c>
      <c r="B212" s="91">
        <f>HLOOKUP(B211,VBMA!$A:$A,VLOOKUP(B211,VBMA!A:AF,32,0) +1)</f>
        <v>45449</v>
      </c>
      <c r="C212" s="92">
        <f t="shared" si="1"/>
        <v>45812</v>
      </c>
      <c r="D212" s="92">
        <f t="shared" si="2"/>
        <v>45812</v>
      </c>
      <c r="E212" s="93">
        <f t="shared" si="3"/>
        <v>84</v>
      </c>
      <c r="F212" s="94">
        <f t="shared" si="4"/>
        <v>60</v>
      </c>
      <c r="G212" s="94">
        <f t="shared" si="5"/>
        <v>90</v>
      </c>
      <c r="H212" s="95">
        <f>IF(F212=1,VLOOKUP($B212,'Tổng hợp'!$A:$S,2,0),
IF(F212=7,VLOOKUP($B212,'Tổng hợp'!$A:$S,3,0),
IF(F212=14,VLOOKUP($B212,'Tổng hợp'!$A:$T,4,0),
IF(F212=30,VLOOKUP($B212,'Tổng hợp'!$A:$T,5,0),
IF(F212=60,VLOOKUP($B212,'Tổng hợp'!$A:$T,6,0),
IF(F212=90,VLOOKUP($B212,'Tổng hợp'!$A:$T,7,0),
IF(F212=180,VLOOKUP($B212,'Tổng hợp'!$A:$T,8,0),
IF(F212=270,VLOOKUP($B212,'Tổng hợp'!$A:$T,9,0),
IF(F212=365,VLOOKUP($B212,'Tổng hợp'!$A:$S,10,0),
IF(F212=730,VLOOKUP($B212,'Tổng hợp'!$A:$S,11,0),
IF(F212=1095,VLOOKUP($B212,'Tổng hợp'!$A:$S,12,0),
IF(F212=1460,VLOOKUP($B212,'Tổng hợp'!$A:$S,13,0),
IF(F212=1825,VLOOKUP($B212,'Tổng hợp'!$A:$S,14,0),
IF(F212=2555,VLOOKUP($B212,'Tổng hợp'!$A:$S,15,0),
IF(F212=3650,VLOOKUP($B212,'Tổng hợp'!$A:$S,16,0),
IF(F212=5475,VLOOKUP($B212,'Tổng hợp'!$A:$S,17,0),
IF(F212=7300,VLOOKUP($B212,'Tổng hợp'!$A:$S,18,0),
IF(F212=10950,VLOOKUP($B212,'Tổng hợp'!$A:$S,19,0),
""))))))))))))))))))</f>
        <v>0.01753672848</v>
      </c>
      <c r="I212" s="95">
        <f>IF(G212=1,VLOOKUP($B212,'Tổng hợp'!$A:$S,2,0),
IF(G212=7,VLOOKUP($B212,'Tổng hợp'!$A:$S,3,0),
IF(G212=14,VLOOKUP($B212,'Tổng hợp'!$A:$T,4,0),
IF(G212=30,VLOOKUP($B212,'Tổng hợp'!$A:$T,5,0),
IF(G212=60,VLOOKUP($B212,'Tổng hợp'!$A:$T,6,0),
IF(G212=90,VLOOKUP($B212,'Tổng hợp'!$A:$T,7,0),
IF(G212=180,VLOOKUP($B212,'Tổng hợp'!$A:$T,8,0),
IF(G212=270,VLOOKUP($B212,'Tổng hợp'!$A:$T,9,0),
IF(G212=365,VLOOKUP($B212,'Tổng hợp'!$A:$S,10,0),
IF(G212=730,VLOOKUP($B212,'Tổng hợp'!$A:$S,11,0),
IF(G212=1095,VLOOKUP($B212,'Tổng hợp'!$A:$S,12,0),
IF(G212=1460,VLOOKUP($B212,'Tổng hợp'!$A:$S,13,0),
IF(G212=1825,VLOOKUP($B212,'Tổng hợp'!$A:$S,14,0),
IF(G212=2555,VLOOKUP($B212,'Tổng hợp'!$A:$S,15,0),
IF(G212=3650,VLOOKUP($B212,'Tổng hợp'!$A:$S,16,0),
IF(G212=5475,VLOOKUP($B212,'Tổng hợp'!$A:$S,17,0),
IF(G212=7300,VLOOKUP($B212,'Tổng hợp'!$A:$S,18,0),
IF(G212=10950,VLOOKUP($B212,'Tổng hợp'!$A:$S,19,0),
""))))))))))))))))))</f>
        <v>0.01781127609</v>
      </c>
      <c r="J212" s="95">
        <f t="shared" si="6"/>
        <v>0.06906636657</v>
      </c>
      <c r="K212" s="95">
        <f t="shared" si="7"/>
        <v>-0.0003903610902</v>
      </c>
      <c r="L212" s="95">
        <f t="shared" si="8"/>
        <v>0.07021321445</v>
      </c>
      <c r="M212" s="96">
        <f t="shared" si="9"/>
        <v>3445766435</v>
      </c>
      <c r="N212" s="92" t="b">
        <f t="shared" si="10"/>
        <v>0</v>
      </c>
      <c r="O212" s="93">
        <f t="shared" si="11"/>
        <v>-45728</v>
      </c>
      <c r="P212" s="94">
        <f t="shared" si="12"/>
        <v>0</v>
      </c>
      <c r="Q212" s="94">
        <f t="shared" si="13"/>
        <v>1</v>
      </c>
      <c r="R212" s="95" t="str">
        <f t="shared" si="14"/>
        <v/>
      </c>
      <c r="S212" s="95">
        <f>IF(Q212=1,VLOOKUP($B212,'Tổng hợp'!$A:$S,2,0),
IF(Q212=7,VLOOKUP($B212,'Tổng hợp'!$A:$S,3,0),
IF(Q212=14,VLOOKUP($B212,'Tổng hợp'!$A:$T,4,0),
IF(Q212=30,VLOOKUP($B212,'Tổng hợp'!$A:$T,5,0),
IF(Q212=60,VLOOKUP($B212,'Tổng hợp'!$A:$T,6,0),
IF(Q212=90,VLOOKUP($B212,'Tổng hợp'!$A:$T,7,0),
IF(Q212=180,VLOOKUP($B212,'Tổng hợp'!$A:$T,8,0),
IF(Q212=270,VLOOKUP($B212,'Tổng hợp'!$A:$T,9,0),
IF(Q212=365,VLOOKUP($B212,'Tổng hợp'!$A:$S,10,0),
IF(Q212=730,VLOOKUP($B212,'Tổng hợp'!$A:$S,11,0),
IF(Q212=1095,VLOOKUP($B212,'Tổng hợp'!$A:$S,12,0),
IF(Q212=1460,VLOOKUP($B212,'Tổng hợp'!$A:$S,13,0),
IF(Q212=1825,VLOOKUP($B212,'Tổng hợp'!$A:$S,14,0),
IF(Q212=2555,VLOOKUP($B212,'Tổng hợp'!$A:$S,15,0),
IF(Q212=3650,VLOOKUP($B212,'Tổng hợp'!$A:$S,16,0),
IF(Q212=5475,VLOOKUP($B212,'Tổng hợp'!$A:$S,17,0),
IF(Q212=7300,VLOOKUP($B212,'Tổng hợp'!$A:$S,18,0),
IF(Q212=10950,VLOOKUP($B212,'Tổng hợp'!$A:$S,19,0),
""))))))))))))))))))</f>
        <v>0.01400192803</v>
      </c>
      <c r="T212" s="95">
        <f t="shared" si="15"/>
        <v>0.05131</v>
      </c>
      <c r="U212" s="95">
        <f t="shared" si="28"/>
        <v>0</v>
      </c>
      <c r="V212" s="95">
        <f t="shared" si="16"/>
        <v>0.07024062831</v>
      </c>
      <c r="W212" s="96">
        <f t="shared" si="17"/>
        <v>0</v>
      </c>
      <c r="X212" s="92">
        <f t="shared" si="18"/>
        <v>45812</v>
      </c>
      <c r="Y212" s="93">
        <f t="shared" si="19"/>
        <v>363</v>
      </c>
      <c r="Z212" s="94">
        <f t="shared" si="20"/>
        <v>270</v>
      </c>
      <c r="AA212" s="94">
        <f t="shared" si="21"/>
        <v>365</v>
      </c>
      <c r="AB212" s="95">
        <f>IF(Z212=1,VLOOKUP($B212,'Tổng hợp'!$A:$S,2,0),
IF(Z212=7,VLOOKUP($B212,'Tổng hợp'!$A:$S,3,0),
IF(Z212=14,VLOOKUP($B212,'Tổng hợp'!$A:$T,4,0),
IF(Z212=30,VLOOKUP($B212,'Tổng hợp'!$A:$T,5,0),
IF(Z212=60,VLOOKUP($B212,'Tổng hợp'!$A:$T,6,0),
IF(Z212=90,VLOOKUP($B212,'Tổng hợp'!$A:$T,7,0),
IF(Z212=180,VLOOKUP($B212,'Tổng hợp'!$A:$T,8,0),
IF(Z212=270,VLOOKUP($B212,'Tổng hợp'!$A:$T,9,0),
IF(Z212=365,VLOOKUP($B212,'Tổng hợp'!$A:$S,10,0),
IF(Z212=730,VLOOKUP($B212,'Tổng hợp'!$A:$S,11,0),
IF(Z212=1095,VLOOKUP($B212,'Tổng hợp'!$A:$S,12,0),
IF(Z212=1460,VLOOKUP($B212,'Tổng hợp'!$A:$S,13,0),
IF(Z212=1825,VLOOKUP($B212,'Tổng hợp'!$A:$S,14,0),
IF(Z212=2555,VLOOKUP($B212,'Tổng hợp'!$A:$S,15,0),
IF(Z212=3650,VLOOKUP($B212,'Tổng hợp'!$A:$S,16,0),
IF(Z212=5475,VLOOKUP($B212,'Tổng hợp'!$A:$S,17,0),
IF(Z212=7300,VLOOKUP($B212,'Tổng hợp'!$A:$S,18,0),
IF(Z212=10950,VLOOKUP($B212,'Tổng hợp'!$A:$S,19,0),
""))))))))))))))))))</f>
        <v>0.01863491892</v>
      </c>
      <c r="AC212" s="95">
        <f>IF(AA212=1,VLOOKUP($B212,'Tổng hợp'!$A:$S,2,0),
IF(AA212=7,VLOOKUP($B212,'Tổng hợp'!$A:$S,3,0),
IF(AA212=14,VLOOKUP($B212,'Tổng hợp'!$A:$T,4,0),
IF(AA212=30,VLOOKUP($B212,'Tổng hợp'!$A:$T,5,0),
IF(AA212=60,VLOOKUP($B212,'Tổng hợp'!$A:$T,6,0),
IF(AA212=90,VLOOKUP($B212,'Tổng hợp'!$A:$T,7,0),
IF(AA212=180,VLOOKUP($B212,'Tổng hợp'!$A:$T,8,0),
IF(AA212=270,VLOOKUP($B212,'Tổng hợp'!$A:$T,9,0),
IF(AA212=365,VLOOKUP($B212,'Tổng hợp'!$A:$S,10,0),
IF(AA212=730,VLOOKUP($B212,'Tổng hợp'!$A:$S,11,0),
IF(AA212=1095,VLOOKUP($B212,'Tổng hợp'!$A:$S,12,0),
IF(AA212=1460,VLOOKUP($B212,'Tổng hợp'!$A:$S,13,0),
IF(AA212=1825,VLOOKUP($B212,'Tổng hợp'!$A:$S,14,0),
IF(AA212=2555,VLOOKUP($B212,'Tổng hợp'!$A:$S,15,0),
IF(AA212=3650,VLOOKUP($B212,'Tổng hợp'!$A:$S,16,0),
IF(AA212=5475,VLOOKUP($B212,'Tổng hợp'!$A:$S,17,0),
IF(AA212=7300,VLOOKUP($B212,'Tổng hợp'!$A:$S,18,0),
IF(AA212=10950,VLOOKUP($B212,'Tổng hợp'!$A:$S,19,0),
""))))))))))))))))))</f>
        <v>0.01867</v>
      </c>
      <c r="AD212" s="95">
        <f t="shared" si="22"/>
        <v>0.06997926145</v>
      </c>
      <c r="AE212" s="95">
        <f t="shared" si="23"/>
        <v>-0.0005714511641</v>
      </c>
      <c r="AF212" s="95">
        <f t="shared" si="24"/>
        <v>0.07020050069</v>
      </c>
      <c r="AG212" s="96">
        <f t="shared" si="25"/>
        <v>46737589239</v>
      </c>
      <c r="AH212" s="97">
        <f t="shared" si="26"/>
        <v>50183355674</v>
      </c>
      <c r="AI212" s="96">
        <f t="shared" si="27"/>
        <v>-2487335051</v>
      </c>
      <c r="AJ212" s="9"/>
      <c r="AK212" s="12"/>
    </row>
    <row r="213" ht="15.75" customHeight="1">
      <c r="A213" s="90">
        <v>194.0</v>
      </c>
      <c r="B213" s="91">
        <f>HLOOKUP(B212,VBMA!$A:$A,VLOOKUP(B212,VBMA!A:AF,32,0) +1)</f>
        <v>45448</v>
      </c>
      <c r="C213" s="92">
        <f t="shared" si="1"/>
        <v>45812</v>
      </c>
      <c r="D213" s="92">
        <f t="shared" si="2"/>
        <v>45812</v>
      </c>
      <c r="E213" s="93">
        <f t="shared" si="3"/>
        <v>84</v>
      </c>
      <c r="F213" s="94">
        <f t="shared" si="4"/>
        <v>60</v>
      </c>
      <c r="G213" s="94">
        <f t="shared" si="5"/>
        <v>90</v>
      </c>
      <c r="H213" s="95">
        <f>IF(F213=1,VLOOKUP($B213,'Tổng hợp'!$A:$S,2,0),
IF(F213=7,VLOOKUP($B213,'Tổng hợp'!$A:$S,3,0),
IF(F213=14,VLOOKUP($B213,'Tổng hợp'!$A:$T,4,0),
IF(F213=30,VLOOKUP($B213,'Tổng hợp'!$A:$T,5,0),
IF(F213=60,VLOOKUP($B213,'Tổng hợp'!$A:$T,6,0),
IF(F213=90,VLOOKUP($B213,'Tổng hợp'!$A:$T,7,0),
IF(F213=180,VLOOKUP($B213,'Tổng hợp'!$A:$T,8,0),
IF(F213=270,VLOOKUP($B213,'Tổng hợp'!$A:$T,9,0),
IF(F213=365,VLOOKUP($B213,'Tổng hợp'!$A:$S,10,0),
IF(F213=730,VLOOKUP($B213,'Tổng hợp'!$A:$S,11,0),
IF(F213=1095,VLOOKUP($B213,'Tổng hợp'!$A:$S,12,0),
IF(F213=1460,VLOOKUP($B213,'Tổng hợp'!$A:$S,13,0),
IF(F213=1825,VLOOKUP($B213,'Tổng hợp'!$A:$S,14,0),
IF(F213=2555,VLOOKUP($B213,'Tổng hợp'!$A:$S,15,0),
IF(F213=3650,VLOOKUP($B213,'Tổng hợp'!$A:$S,16,0),
IF(F213=5475,VLOOKUP($B213,'Tổng hợp'!$A:$S,17,0),
IF(F213=7300,VLOOKUP($B213,'Tổng hợp'!$A:$S,18,0),
IF(F213=10950,VLOOKUP($B213,'Tổng hợp'!$A:$S,19,0),
""))))))))))))))))))</f>
        <v>0.01750921577</v>
      </c>
      <c r="I213" s="95">
        <f>IF(G213=1,VLOOKUP($B213,'Tổng hợp'!$A:$S,2,0),
IF(G213=7,VLOOKUP($B213,'Tổng hợp'!$A:$S,3,0),
IF(G213=14,VLOOKUP($B213,'Tổng hợp'!$A:$T,4,0),
IF(G213=30,VLOOKUP($B213,'Tổng hợp'!$A:$T,5,0),
IF(G213=60,VLOOKUP($B213,'Tổng hợp'!$A:$T,6,0),
IF(G213=90,VLOOKUP($B213,'Tổng hợp'!$A:$T,7,0),
IF(G213=180,VLOOKUP($B213,'Tổng hợp'!$A:$T,8,0),
IF(G213=270,VLOOKUP($B213,'Tổng hợp'!$A:$T,9,0),
IF(G213=365,VLOOKUP($B213,'Tổng hợp'!$A:$S,10,0),
IF(G213=730,VLOOKUP($B213,'Tổng hợp'!$A:$S,11,0),
IF(G213=1095,VLOOKUP($B213,'Tổng hợp'!$A:$S,12,0),
IF(G213=1460,VLOOKUP($B213,'Tổng hợp'!$A:$S,13,0),
IF(G213=1825,VLOOKUP($B213,'Tổng hợp'!$A:$S,14,0),
IF(G213=2555,VLOOKUP($B213,'Tổng hợp'!$A:$S,15,0),
IF(G213=3650,VLOOKUP($B213,'Tổng hợp'!$A:$S,16,0),
IF(G213=5475,VLOOKUP($B213,'Tổng hợp'!$A:$S,17,0),
IF(G213=7300,VLOOKUP($B213,'Tổng hợp'!$A:$S,18,0),
IF(G213=10950,VLOOKUP($B213,'Tổng hợp'!$A:$S,19,0),
""))))))))))))))))))</f>
        <v>0.01785186188</v>
      </c>
      <c r="J213" s="95">
        <f t="shared" si="6"/>
        <v>0.06909333266</v>
      </c>
      <c r="K213" s="95">
        <f t="shared" si="7"/>
        <v>-0.001960780046</v>
      </c>
      <c r="L213" s="95">
        <f t="shared" si="8"/>
        <v>0.07010303682</v>
      </c>
      <c r="M213" s="96">
        <f t="shared" si="9"/>
        <v>3445848079</v>
      </c>
      <c r="N213" s="92" t="b">
        <f t="shared" si="10"/>
        <v>0</v>
      </c>
      <c r="O213" s="93">
        <f t="shared" si="11"/>
        <v>-45728</v>
      </c>
      <c r="P213" s="94">
        <f t="shared" si="12"/>
        <v>0</v>
      </c>
      <c r="Q213" s="94">
        <f t="shared" si="13"/>
        <v>1</v>
      </c>
      <c r="R213" s="95" t="str">
        <f t="shared" si="14"/>
        <v/>
      </c>
      <c r="S213" s="95">
        <f>IF(Q213=1,VLOOKUP($B213,'Tổng hợp'!$A:$S,2,0),
IF(Q213=7,VLOOKUP($B213,'Tổng hợp'!$A:$S,3,0),
IF(Q213=14,VLOOKUP($B213,'Tổng hợp'!$A:$T,4,0),
IF(Q213=30,VLOOKUP($B213,'Tổng hợp'!$A:$T,5,0),
IF(Q213=60,VLOOKUP($B213,'Tổng hợp'!$A:$T,6,0),
IF(Q213=90,VLOOKUP($B213,'Tổng hợp'!$A:$T,7,0),
IF(Q213=180,VLOOKUP($B213,'Tổng hợp'!$A:$T,8,0),
IF(Q213=270,VLOOKUP($B213,'Tổng hợp'!$A:$T,9,0),
IF(Q213=365,VLOOKUP($B213,'Tổng hợp'!$A:$S,10,0),
IF(Q213=730,VLOOKUP($B213,'Tổng hợp'!$A:$S,11,0),
IF(Q213=1095,VLOOKUP($B213,'Tổng hợp'!$A:$S,12,0),
IF(Q213=1460,VLOOKUP($B213,'Tổng hợp'!$A:$S,13,0),
IF(Q213=1825,VLOOKUP($B213,'Tổng hợp'!$A:$S,14,0),
IF(Q213=2555,VLOOKUP($B213,'Tổng hợp'!$A:$S,15,0),
IF(Q213=3650,VLOOKUP($B213,'Tổng hợp'!$A:$S,16,0),
IF(Q213=5475,VLOOKUP($B213,'Tổng hợp'!$A:$S,17,0),
IF(Q213=7300,VLOOKUP($B213,'Tổng hợp'!$A:$S,18,0),
IF(Q213=10950,VLOOKUP($B213,'Tổng hợp'!$A:$S,19,0),
""))))))))))))))))))</f>
        <v>0.01370584405</v>
      </c>
      <c r="T213" s="95">
        <f t="shared" si="15"/>
        <v>0.05131</v>
      </c>
      <c r="U213" s="95">
        <f t="shared" si="28"/>
        <v>0</v>
      </c>
      <c r="V213" s="95">
        <f t="shared" si="16"/>
        <v>0.07024062831</v>
      </c>
      <c r="W213" s="96">
        <f t="shared" si="17"/>
        <v>0</v>
      </c>
      <c r="X213" s="92">
        <f t="shared" si="18"/>
        <v>45812</v>
      </c>
      <c r="Y213" s="93">
        <f t="shared" si="19"/>
        <v>364</v>
      </c>
      <c r="Z213" s="94">
        <f t="shared" si="20"/>
        <v>270</v>
      </c>
      <c r="AA213" s="94">
        <f t="shared" si="21"/>
        <v>365</v>
      </c>
      <c r="AB213" s="95">
        <f>IF(Z213=1,VLOOKUP($B213,'Tổng hợp'!$A:$S,2,0),
IF(Z213=7,VLOOKUP($B213,'Tổng hợp'!$A:$S,3,0),
IF(Z213=14,VLOOKUP($B213,'Tổng hợp'!$A:$T,4,0),
IF(Z213=30,VLOOKUP($B213,'Tổng hợp'!$A:$T,5,0),
IF(Z213=60,VLOOKUP($B213,'Tổng hợp'!$A:$T,6,0),
IF(Z213=90,VLOOKUP($B213,'Tổng hợp'!$A:$T,7,0),
IF(Z213=180,VLOOKUP($B213,'Tổng hợp'!$A:$T,8,0),
IF(Z213=270,VLOOKUP($B213,'Tổng hợp'!$A:$T,9,0),
IF(Z213=365,VLOOKUP($B213,'Tổng hợp'!$A:$S,10,0),
IF(Z213=730,VLOOKUP($B213,'Tổng hợp'!$A:$S,11,0),
IF(Z213=1095,VLOOKUP($B213,'Tổng hợp'!$A:$S,12,0),
IF(Z213=1460,VLOOKUP($B213,'Tổng hợp'!$A:$S,13,0),
IF(Z213=1825,VLOOKUP($B213,'Tổng hợp'!$A:$S,14,0),
IF(Z213=2555,VLOOKUP($B213,'Tổng hợp'!$A:$S,15,0),
IF(Z213=3650,VLOOKUP($B213,'Tổng hợp'!$A:$S,16,0),
IF(Z213=5475,VLOOKUP($B213,'Tổng hợp'!$A:$S,17,0),
IF(Z213=7300,VLOOKUP($B213,'Tổng hợp'!$A:$S,18,0),
IF(Z213=10950,VLOOKUP($B213,'Tổng hợp'!$A:$S,19,0),
""))))))))))))))))))</f>
        <v>0.01863994791</v>
      </c>
      <c r="AC213" s="95">
        <f>IF(AA213=1,VLOOKUP($B213,'Tổng hợp'!$A:$S,2,0),
IF(AA213=7,VLOOKUP($B213,'Tổng hợp'!$A:$S,3,0),
IF(AA213=14,VLOOKUP($B213,'Tổng hợp'!$A:$T,4,0),
IF(AA213=30,VLOOKUP($B213,'Tổng hợp'!$A:$T,5,0),
IF(AA213=60,VLOOKUP($B213,'Tổng hợp'!$A:$T,6,0),
IF(AA213=90,VLOOKUP($B213,'Tổng hợp'!$A:$T,7,0),
IF(AA213=180,VLOOKUP($B213,'Tổng hợp'!$A:$T,8,0),
IF(AA213=270,VLOOKUP($B213,'Tổng hợp'!$A:$T,9,0),
IF(AA213=365,VLOOKUP($B213,'Tổng hợp'!$A:$S,10,0),
IF(AA213=730,VLOOKUP($B213,'Tổng hợp'!$A:$S,11,0),
IF(AA213=1095,VLOOKUP($B213,'Tổng hợp'!$A:$S,12,0),
IF(AA213=1460,VLOOKUP($B213,'Tổng hợp'!$A:$S,13,0),
IF(AA213=1825,VLOOKUP($B213,'Tổng hợp'!$A:$S,14,0),
IF(AA213=2555,VLOOKUP($B213,'Tổng hợp'!$A:$S,15,0),
IF(AA213=3650,VLOOKUP($B213,'Tổng hợp'!$A:$S,16,0),
IF(AA213=5475,VLOOKUP($B213,'Tổng hợp'!$A:$S,17,0),
IF(AA213=7300,VLOOKUP($B213,'Tổng hợp'!$A:$S,18,0),
IF(AA213=10950,VLOOKUP($B213,'Tổng hợp'!$A:$S,19,0),
""))))))))))))))))))</f>
        <v>0.01871</v>
      </c>
      <c r="AD213" s="95">
        <f t="shared" si="22"/>
        <v>0.07001926261</v>
      </c>
      <c r="AE213" s="95">
        <f t="shared" si="23"/>
        <v>0.0004309284934</v>
      </c>
      <c r="AF213" s="95">
        <f t="shared" si="24"/>
        <v>0.07027090352</v>
      </c>
      <c r="AG213" s="96">
        <f t="shared" si="25"/>
        <v>46725837063</v>
      </c>
      <c r="AH213" s="97">
        <f t="shared" si="26"/>
        <v>50171685142</v>
      </c>
      <c r="AI213" s="96">
        <f t="shared" si="27"/>
        <v>-2499005583</v>
      </c>
      <c r="AJ213" s="9"/>
      <c r="AK213" s="12"/>
    </row>
    <row r="214" ht="15.75" customHeight="1">
      <c r="A214" s="90">
        <v>195.0</v>
      </c>
      <c r="B214" s="91">
        <f>HLOOKUP(B213,VBMA!$A:$A,VLOOKUP(B213,VBMA!A:AF,32,0) +1)</f>
        <v>45447</v>
      </c>
      <c r="C214" s="92">
        <f t="shared" si="1"/>
        <v>45812</v>
      </c>
      <c r="D214" s="92">
        <f t="shared" si="2"/>
        <v>45812</v>
      </c>
      <c r="E214" s="93">
        <f t="shared" si="3"/>
        <v>84</v>
      </c>
      <c r="F214" s="94">
        <f t="shared" si="4"/>
        <v>60</v>
      </c>
      <c r="G214" s="94">
        <f t="shared" si="5"/>
        <v>90</v>
      </c>
      <c r="H214" s="95">
        <f>IF(F214=1,VLOOKUP($B214,'Tổng hợp'!$A:$S,2,0),
IF(F214=7,VLOOKUP($B214,'Tổng hợp'!$A:$S,3,0),
IF(F214=14,VLOOKUP($B214,'Tổng hợp'!$A:$T,4,0),
IF(F214=30,VLOOKUP($B214,'Tổng hợp'!$A:$T,5,0),
IF(F214=60,VLOOKUP($B214,'Tổng hợp'!$A:$T,6,0),
IF(F214=90,VLOOKUP($B214,'Tổng hợp'!$A:$T,7,0),
IF(F214=180,VLOOKUP($B214,'Tổng hợp'!$A:$T,8,0),
IF(F214=270,VLOOKUP($B214,'Tổng hợp'!$A:$T,9,0),
IF(F214=365,VLOOKUP($B214,'Tổng hợp'!$A:$S,10,0),
IF(F214=730,VLOOKUP($B214,'Tổng hợp'!$A:$S,11,0),
IF(F214=1095,VLOOKUP($B214,'Tổng hợp'!$A:$S,12,0),
IF(F214=1460,VLOOKUP($B214,'Tổng hợp'!$A:$S,13,0),
IF(F214=1825,VLOOKUP($B214,'Tổng hợp'!$A:$S,14,0),
IF(F214=2555,VLOOKUP($B214,'Tổng hợp'!$A:$S,15,0),
IF(F214=3650,VLOOKUP($B214,'Tổng hợp'!$A:$S,16,0),
IF(F214=5475,VLOOKUP($B214,'Tổng hợp'!$A:$S,17,0),
IF(F214=7300,VLOOKUP($B214,'Tổng hợp'!$A:$S,18,0),
IF(F214=10950,VLOOKUP($B214,'Tổng hợp'!$A:$S,19,0),
""))))))))))))))))))</f>
        <v>0.01764432258</v>
      </c>
      <c r="I214" s="95">
        <f>IF(G214=1,VLOOKUP($B214,'Tổng hợp'!$A:$S,2,0),
IF(G214=7,VLOOKUP($B214,'Tổng hợp'!$A:$S,3,0),
IF(G214=14,VLOOKUP($B214,'Tổng hợp'!$A:$T,4,0),
IF(G214=30,VLOOKUP($B214,'Tổng hợp'!$A:$T,5,0),
IF(G214=60,VLOOKUP($B214,'Tổng hợp'!$A:$T,6,0),
IF(G214=90,VLOOKUP($B214,'Tổng hợp'!$A:$T,7,0),
IF(G214=180,VLOOKUP($B214,'Tổng hợp'!$A:$T,8,0),
IF(G214=270,VLOOKUP($B214,'Tổng hợp'!$A:$T,9,0),
IF(G214=365,VLOOKUP($B214,'Tổng hợp'!$A:$S,10,0),
IF(G214=730,VLOOKUP($B214,'Tổng hợp'!$A:$S,11,0),
IF(G214=1095,VLOOKUP($B214,'Tổng hợp'!$A:$S,12,0),
IF(G214=1460,VLOOKUP($B214,'Tổng hợp'!$A:$S,13,0),
IF(G214=1825,VLOOKUP($B214,'Tổng hợp'!$A:$S,14,0),
IF(G214=2555,VLOOKUP($B214,'Tổng hợp'!$A:$S,15,0),
IF(G214=3650,VLOOKUP($B214,'Tổng hợp'!$A:$S,16,0),
IF(G214=5475,VLOOKUP($B214,'Tổng hợp'!$A:$S,17,0),
IF(G214=7300,VLOOKUP($B214,'Tổng hợp'!$A:$S,18,0),
IF(G214=10950,VLOOKUP($B214,'Tổng hợp'!$A:$S,19,0),
""))))))))))))))))))</f>
        <v>0.01798759734</v>
      </c>
      <c r="J214" s="95">
        <f t="shared" si="6"/>
        <v>0.06922894239</v>
      </c>
      <c r="K214" s="95">
        <f t="shared" si="7"/>
        <v>-0.005182782844</v>
      </c>
      <c r="L214" s="95">
        <f t="shared" si="8"/>
        <v>0.06987752813</v>
      </c>
      <c r="M214" s="96">
        <f t="shared" si="9"/>
        <v>3446015217</v>
      </c>
      <c r="N214" s="92" t="b">
        <f t="shared" si="10"/>
        <v>0</v>
      </c>
      <c r="O214" s="93">
        <f t="shared" si="11"/>
        <v>-45728</v>
      </c>
      <c r="P214" s="94">
        <f t="shared" si="12"/>
        <v>0</v>
      </c>
      <c r="Q214" s="94">
        <f t="shared" si="13"/>
        <v>1</v>
      </c>
      <c r="R214" s="95" t="str">
        <f t="shared" si="14"/>
        <v/>
      </c>
      <c r="S214" s="95">
        <f>IF(Q214=1,VLOOKUP($B214,'Tổng hợp'!$A:$S,2,0),
IF(Q214=7,VLOOKUP($B214,'Tổng hợp'!$A:$S,3,0),
IF(Q214=14,VLOOKUP($B214,'Tổng hợp'!$A:$T,4,0),
IF(Q214=30,VLOOKUP($B214,'Tổng hợp'!$A:$T,5,0),
IF(Q214=60,VLOOKUP($B214,'Tổng hợp'!$A:$T,6,0),
IF(Q214=90,VLOOKUP($B214,'Tổng hợp'!$A:$T,7,0),
IF(Q214=180,VLOOKUP($B214,'Tổng hợp'!$A:$T,8,0),
IF(Q214=270,VLOOKUP($B214,'Tổng hợp'!$A:$T,9,0),
IF(Q214=365,VLOOKUP($B214,'Tổng hợp'!$A:$S,10,0),
IF(Q214=730,VLOOKUP($B214,'Tổng hợp'!$A:$S,11,0),
IF(Q214=1095,VLOOKUP($B214,'Tổng hợp'!$A:$S,12,0),
IF(Q214=1460,VLOOKUP($B214,'Tổng hợp'!$A:$S,13,0),
IF(Q214=1825,VLOOKUP($B214,'Tổng hợp'!$A:$S,14,0),
IF(Q214=2555,VLOOKUP($B214,'Tổng hợp'!$A:$S,15,0),
IF(Q214=3650,VLOOKUP($B214,'Tổng hợp'!$A:$S,16,0),
IF(Q214=5475,VLOOKUP($B214,'Tổng hợp'!$A:$S,17,0),
IF(Q214=7300,VLOOKUP($B214,'Tổng hợp'!$A:$S,18,0),
IF(Q214=10950,VLOOKUP($B214,'Tổng hợp'!$A:$S,19,0),
""))))))))))))))))))</f>
        <v>0.01403993762</v>
      </c>
      <c r="T214" s="95">
        <f t="shared" si="15"/>
        <v>0.05131</v>
      </c>
      <c r="U214" s="95">
        <f t="shared" si="28"/>
        <v>0</v>
      </c>
      <c r="V214" s="95">
        <f t="shared" si="16"/>
        <v>0.07024062831</v>
      </c>
      <c r="W214" s="96">
        <f t="shared" si="17"/>
        <v>0</v>
      </c>
      <c r="X214" s="92">
        <f t="shared" si="18"/>
        <v>45812</v>
      </c>
      <c r="Y214" s="93">
        <f t="shared" si="19"/>
        <v>365</v>
      </c>
      <c r="Z214" s="94">
        <f t="shared" si="20"/>
        <v>270</v>
      </c>
      <c r="AA214" s="94">
        <f t="shared" si="21"/>
        <v>730</v>
      </c>
      <c r="AB214" s="95">
        <f>IF(Z214=1,VLOOKUP($B214,'Tổng hợp'!$A:$S,2,0),
IF(Z214=7,VLOOKUP($B214,'Tổng hợp'!$A:$S,3,0),
IF(Z214=14,VLOOKUP($B214,'Tổng hợp'!$A:$T,4,0),
IF(Z214=30,VLOOKUP($B214,'Tổng hợp'!$A:$T,5,0),
IF(Z214=60,VLOOKUP($B214,'Tổng hợp'!$A:$T,6,0),
IF(Z214=90,VLOOKUP($B214,'Tổng hợp'!$A:$T,7,0),
IF(Z214=180,VLOOKUP($B214,'Tổng hợp'!$A:$T,8,0),
IF(Z214=270,VLOOKUP($B214,'Tổng hợp'!$A:$T,9,0),
IF(Z214=365,VLOOKUP($B214,'Tổng hợp'!$A:$S,10,0),
IF(Z214=730,VLOOKUP($B214,'Tổng hợp'!$A:$S,11,0),
IF(Z214=1095,VLOOKUP($B214,'Tổng hợp'!$A:$S,12,0),
IF(Z214=1460,VLOOKUP($B214,'Tổng hợp'!$A:$S,13,0),
IF(Z214=1825,VLOOKUP($B214,'Tổng hợp'!$A:$S,14,0),
IF(Z214=2555,VLOOKUP($B214,'Tổng hợp'!$A:$S,15,0),
IF(Z214=3650,VLOOKUP($B214,'Tổng hợp'!$A:$S,16,0),
IF(Z214=5475,VLOOKUP($B214,'Tổng hợp'!$A:$S,17,0),
IF(Z214=7300,VLOOKUP($B214,'Tổng hợp'!$A:$S,18,0),
IF(Z214=10950,VLOOKUP($B214,'Tổng hợp'!$A:$S,19,0),
""))))))))))))))))))</f>
        <v>0.01863981938</v>
      </c>
      <c r="AC214" s="95">
        <f>IF(AA214=1,VLOOKUP($B214,'Tổng hợp'!$A:$S,2,0),
IF(AA214=7,VLOOKUP($B214,'Tổng hợp'!$A:$S,3,0),
IF(AA214=14,VLOOKUP($B214,'Tổng hợp'!$A:$T,4,0),
IF(AA214=30,VLOOKUP($B214,'Tổng hợp'!$A:$T,5,0),
IF(AA214=60,VLOOKUP($B214,'Tổng hợp'!$A:$T,6,0),
IF(AA214=90,VLOOKUP($B214,'Tổng hợp'!$A:$T,7,0),
IF(AA214=180,VLOOKUP($B214,'Tổng hợp'!$A:$T,8,0),
IF(AA214=270,VLOOKUP($B214,'Tổng hợp'!$A:$T,9,0),
IF(AA214=365,VLOOKUP($B214,'Tổng hợp'!$A:$S,10,0),
IF(AA214=730,VLOOKUP($B214,'Tổng hợp'!$A:$S,11,0),
IF(AA214=1095,VLOOKUP($B214,'Tổng hợp'!$A:$S,12,0),
IF(AA214=1460,VLOOKUP($B214,'Tổng hợp'!$A:$S,13,0),
IF(AA214=1825,VLOOKUP($B214,'Tổng hợp'!$A:$S,14,0),
IF(AA214=2555,VLOOKUP($B214,'Tổng hợp'!$A:$S,15,0),
IF(AA214=3650,VLOOKUP($B214,'Tổng hợp'!$A:$S,16,0),
IF(AA214=5475,VLOOKUP($B214,'Tổng hợp'!$A:$S,17,0),
IF(AA214=7300,VLOOKUP($B214,'Tổng hợp'!$A:$S,18,0),
IF(AA214=10950,VLOOKUP($B214,'Tổng hợp'!$A:$S,19,0),
""))))))))))))))))))</f>
        <v>0.01883</v>
      </c>
      <c r="AD214" s="95">
        <f t="shared" si="22"/>
        <v>0.06998909581</v>
      </c>
      <c r="AE214" s="95">
        <f t="shared" si="23"/>
        <v>-0.0004461550097</v>
      </c>
      <c r="AF214" s="95">
        <f t="shared" si="24"/>
        <v>0.07020929709</v>
      </c>
      <c r="AG214" s="96">
        <f t="shared" si="25"/>
        <v>46719833341</v>
      </c>
      <c r="AH214" s="97">
        <f t="shared" si="26"/>
        <v>50165848558</v>
      </c>
      <c r="AI214" s="96">
        <f t="shared" si="27"/>
        <v>-2504842167</v>
      </c>
      <c r="AJ214" s="9"/>
      <c r="AK214" s="12"/>
    </row>
    <row r="215" ht="15.75" customHeight="1">
      <c r="A215" s="90">
        <v>196.0</v>
      </c>
      <c r="B215" s="91">
        <f>HLOOKUP(B214,VBMA!$A:$A,VLOOKUP(B214,VBMA!A:AF,32,0) +1)</f>
        <v>45446</v>
      </c>
      <c r="C215" s="92">
        <f t="shared" si="1"/>
        <v>45812</v>
      </c>
      <c r="D215" s="92">
        <f t="shared" si="2"/>
        <v>45812</v>
      </c>
      <c r="E215" s="93">
        <f t="shared" si="3"/>
        <v>84</v>
      </c>
      <c r="F215" s="94">
        <f t="shared" si="4"/>
        <v>60</v>
      </c>
      <c r="G215" s="94">
        <f t="shared" si="5"/>
        <v>90</v>
      </c>
      <c r="H215" s="95">
        <f>IF(F215=1,VLOOKUP($B215,'Tổng hợp'!$A:$S,2,0),
IF(F215=7,VLOOKUP($B215,'Tổng hợp'!$A:$S,3,0),
IF(F215=14,VLOOKUP($B215,'Tổng hợp'!$A:$T,4,0),
IF(F215=30,VLOOKUP($B215,'Tổng hợp'!$A:$T,5,0),
IF(F215=60,VLOOKUP($B215,'Tổng hợp'!$A:$T,6,0),
IF(F215=90,VLOOKUP($B215,'Tổng hợp'!$A:$T,7,0),
IF(F215=180,VLOOKUP($B215,'Tổng hợp'!$A:$T,8,0),
IF(F215=270,VLOOKUP($B215,'Tổng hợp'!$A:$T,9,0),
IF(F215=365,VLOOKUP($B215,'Tổng hợp'!$A:$S,10,0),
IF(F215=730,VLOOKUP($B215,'Tổng hợp'!$A:$S,11,0),
IF(F215=1095,VLOOKUP($B215,'Tổng hợp'!$A:$S,12,0),
IF(F215=1460,VLOOKUP($B215,'Tổng hợp'!$A:$S,13,0),
IF(F215=1825,VLOOKUP($B215,'Tổng hợp'!$A:$S,14,0),
IF(F215=2555,VLOOKUP($B215,'Tổng hợp'!$A:$S,15,0),
IF(F215=3650,VLOOKUP($B215,'Tổng hợp'!$A:$S,16,0),
IF(F215=5475,VLOOKUP($B215,'Tổng hợp'!$A:$S,17,0),
IF(F215=7300,VLOOKUP($B215,'Tổng hợp'!$A:$S,18,0),
IF(F215=10950,VLOOKUP($B215,'Tổng hợp'!$A:$S,19,0),
""))))))))))))))))))</f>
        <v>0.01808317854</v>
      </c>
      <c r="I215" s="95">
        <f>IF(G215=1,VLOOKUP($B215,'Tổng hợp'!$A:$S,2,0),
IF(G215=7,VLOOKUP($B215,'Tổng hợp'!$A:$S,3,0),
IF(G215=14,VLOOKUP($B215,'Tổng hợp'!$A:$T,4,0),
IF(G215=30,VLOOKUP($B215,'Tổng hợp'!$A:$T,5,0),
IF(G215=60,VLOOKUP($B215,'Tổng hợp'!$A:$T,6,0),
IF(G215=90,VLOOKUP($B215,'Tổng hợp'!$A:$T,7,0),
IF(G215=180,VLOOKUP($B215,'Tổng hợp'!$A:$T,8,0),
IF(G215=270,VLOOKUP($B215,'Tổng hợp'!$A:$T,9,0),
IF(G215=365,VLOOKUP($B215,'Tổng hợp'!$A:$S,10,0),
IF(G215=730,VLOOKUP($B215,'Tổng hợp'!$A:$S,11,0),
IF(G215=1095,VLOOKUP($B215,'Tổng hợp'!$A:$S,12,0),
IF(G215=1460,VLOOKUP($B215,'Tổng hợp'!$A:$S,13,0),
IF(G215=1825,VLOOKUP($B215,'Tổng hợp'!$A:$S,14,0),
IF(G215=2555,VLOOKUP($B215,'Tổng hợp'!$A:$S,15,0),
IF(G215=3650,VLOOKUP($B215,'Tổng hợp'!$A:$S,16,0),
IF(G215=5475,VLOOKUP($B215,'Tổng hợp'!$A:$S,17,0),
IF(G215=7300,VLOOKUP($B215,'Tổng hợp'!$A:$S,18,0),
IF(G215=10950,VLOOKUP($B215,'Tổng hợp'!$A:$S,19,0),
""))))))))))))))))))</f>
        <v>0.01832754582</v>
      </c>
      <c r="J215" s="95">
        <f t="shared" si="6"/>
        <v>0.06958867236</v>
      </c>
      <c r="K215" s="95">
        <f t="shared" si="7"/>
        <v>-0.00410286257</v>
      </c>
      <c r="L215" s="95">
        <f t="shared" si="8"/>
        <v>0.06995303105</v>
      </c>
      <c r="M215" s="96">
        <f t="shared" si="9"/>
        <v>3445959252</v>
      </c>
      <c r="N215" s="92" t="b">
        <f t="shared" si="10"/>
        <v>0</v>
      </c>
      <c r="O215" s="93">
        <f t="shared" si="11"/>
        <v>-45728</v>
      </c>
      <c r="P215" s="94">
        <f t="shared" si="12"/>
        <v>0</v>
      </c>
      <c r="Q215" s="94">
        <f t="shared" si="13"/>
        <v>1</v>
      </c>
      <c r="R215" s="95" t="str">
        <f t="shared" si="14"/>
        <v/>
      </c>
      <c r="S215" s="95">
        <f>IF(Q215=1,VLOOKUP($B215,'Tổng hợp'!$A:$S,2,0),
IF(Q215=7,VLOOKUP($B215,'Tổng hợp'!$A:$S,3,0),
IF(Q215=14,VLOOKUP($B215,'Tổng hợp'!$A:$T,4,0),
IF(Q215=30,VLOOKUP($B215,'Tổng hợp'!$A:$T,5,0),
IF(Q215=60,VLOOKUP($B215,'Tổng hợp'!$A:$T,6,0),
IF(Q215=90,VLOOKUP($B215,'Tổng hợp'!$A:$T,7,0),
IF(Q215=180,VLOOKUP($B215,'Tổng hợp'!$A:$T,8,0),
IF(Q215=270,VLOOKUP($B215,'Tổng hợp'!$A:$T,9,0),
IF(Q215=365,VLOOKUP($B215,'Tổng hợp'!$A:$S,10,0),
IF(Q215=730,VLOOKUP($B215,'Tổng hợp'!$A:$S,11,0),
IF(Q215=1095,VLOOKUP($B215,'Tổng hợp'!$A:$S,12,0),
IF(Q215=1460,VLOOKUP($B215,'Tổng hợp'!$A:$S,13,0),
IF(Q215=1825,VLOOKUP($B215,'Tổng hợp'!$A:$S,14,0),
IF(Q215=2555,VLOOKUP($B215,'Tổng hợp'!$A:$S,15,0),
IF(Q215=3650,VLOOKUP($B215,'Tổng hợp'!$A:$S,16,0),
IF(Q215=5475,VLOOKUP($B215,'Tổng hợp'!$A:$S,17,0),
IF(Q215=7300,VLOOKUP($B215,'Tổng hợp'!$A:$S,18,0),
IF(Q215=10950,VLOOKUP($B215,'Tổng hợp'!$A:$S,19,0),
""))))))))))))))))))</f>
        <v>0.01361474832</v>
      </c>
      <c r="T215" s="95">
        <f t="shared" si="15"/>
        <v>0.05131</v>
      </c>
      <c r="U215" s="95">
        <f t="shared" si="28"/>
        <v>0</v>
      </c>
      <c r="V215" s="95">
        <f t="shared" si="16"/>
        <v>0.07024062831</v>
      </c>
      <c r="W215" s="96">
        <f t="shared" si="17"/>
        <v>0</v>
      </c>
      <c r="X215" s="92">
        <f t="shared" si="18"/>
        <v>45812</v>
      </c>
      <c r="Y215" s="93">
        <f t="shared" si="19"/>
        <v>366</v>
      </c>
      <c r="Z215" s="94">
        <f t="shared" si="20"/>
        <v>365</v>
      </c>
      <c r="AA215" s="94">
        <f t="shared" si="21"/>
        <v>730</v>
      </c>
      <c r="AB215" s="95">
        <f>IF(Z215=1,VLOOKUP($B215,'Tổng hợp'!$A:$S,2,0),
IF(Z215=7,VLOOKUP($B215,'Tổng hợp'!$A:$S,3,0),
IF(Z215=14,VLOOKUP($B215,'Tổng hợp'!$A:$T,4,0),
IF(Z215=30,VLOOKUP($B215,'Tổng hợp'!$A:$T,5,0),
IF(Z215=60,VLOOKUP($B215,'Tổng hợp'!$A:$T,6,0),
IF(Z215=90,VLOOKUP($B215,'Tổng hợp'!$A:$T,7,0),
IF(Z215=180,VLOOKUP($B215,'Tổng hợp'!$A:$T,8,0),
IF(Z215=270,VLOOKUP($B215,'Tổng hợp'!$A:$T,9,0),
IF(Z215=365,VLOOKUP($B215,'Tổng hợp'!$A:$S,10,0),
IF(Z215=730,VLOOKUP($B215,'Tổng hợp'!$A:$S,11,0),
IF(Z215=1095,VLOOKUP($B215,'Tổng hợp'!$A:$S,12,0),
IF(Z215=1460,VLOOKUP($B215,'Tổng hợp'!$A:$S,13,0),
IF(Z215=1825,VLOOKUP($B215,'Tổng hợp'!$A:$S,14,0),
IF(Z215=2555,VLOOKUP($B215,'Tổng hợp'!$A:$S,15,0),
IF(Z215=3650,VLOOKUP($B215,'Tổng hợp'!$A:$S,16,0),
IF(Z215=5475,VLOOKUP($B215,'Tổng hợp'!$A:$S,17,0),
IF(Z215=7300,VLOOKUP($B215,'Tổng hợp'!$A:$S,18,0),
IF(Z215=10950,VLOOKUP($B215,'Tổng hợp'!$A:$S,19,0),
""))))))))))))))))))</f>
        <v>0.01871</v>
      </c>
      <c r="AC215" s="95">
        <f>IF(AA215=1,VLOOKUP($B215,'Tổng hợp'!$A:$S,2,0),
IF(AA215=7,VLOOKUP($B215,'Tổng hợp'!$A:$S,3,0),
IF(AA215=14,VLOOKUP($B215,'Tổng hợp'!$A:$T,4,0),
IF(AA215=30,VLOOKUP($B215,'Tổng hợp'!$A:$T,5,0),
IF(AA215=60,VLOOKUP($B215,'Tổng hợp'!$A:$T,6,0),
IF(AA215=90,VLOOKUP($B215,'Tổng hợp'!$A:$T,7,0),
IF(AA215=180,VLOOKUP($B215,'Tổng hợp'!$A:$T,8,0),
IF(AA215=270,VLOOKUP($B215,'Tổng hợp'!$A:$T,9,0),
IF(AA215=365,VLOOKUP($B215,'Tổng hợp'!$A:$S,10,0),
IF(AA215=730,VLOOKUP($B215,'Tổng hợp'!$A:$S,11,0),
IF(AA215=1095,VLOOKUP($B215,'Tổng hợp'!$A:$S,12,0),
IF(AA215=1460,VLOOKUP($B215,'Tổng hợp'!$A:$S,13,0),
IF(AA215=1825,VLOOKUP($B215,'Tổng hợp'!$A:$S,14,0),
IF(AA215=2555,VLOOKUP($B215,'Tổng hợp'!$A:$S,15,0),
IF(AA215=3650,VLOOKUP($B215,'Tổng hợp'!$A:$S,16,0),
IF(AA215=5475,VLOOKUP($B215,'Tổng hợp'!$A:$S,17,0),
IF(AA215=7300,VLOOKUP($B215,'Tổng hợp'!$A:$S,18,0),
IF(AA215=10950,VLOOKUP($B215,'Tổng hợp'!$A:$S,19,0),
""))))))))))))))))))</f>
        <v>0.01883</v>
      </c>
      <c r="AD215" s="95">
        <f t="shared" si="22"/>
        <v>0.07002032877</v>
      </c>
      <c r="AE215" s="95">
        <f t="shared" si="23"/>
        <v>-0.00001408582966</v>
      </c>
      <c r="AF215" s="95">
        <f t="shared" si="24"/>
        <v>0.07023963892</v>
      </c>
      <c r="AG215" s="96">
        <f t="shared" si="25"/>
        <v>46709820925</v>
      </c>
      <c r="AH215" s="97">
        <f t="shared" si="26"/>
        <v>50155780177</v>
      </c>
      <c r="AI215" s="96">
        <f t="shared" si="27"/>
        <v>-2514910548</v>
      </c>
      <c r="AJ215" s="9"/>
      <c r="AK215" s="12"/>
    </row>
    <row r="216" ht="15.75" customHeight="1">
      <c r="A216" s="90">
        <v>197.0</v>
      </c>
      <c r="B216" s="91">
        <f>HLOOKUP(B215,VBMA!$A:$A,VLOOKUP(B215,VBMA!A:AF,32,0) +1)</f>
        <v>45443</v>
      </c>
      <c r="C216" s="92">
        <f t="shared" si="1"/>
        <v>45812</v>
      </c>
      <c r="D216" s="92">
        <f t="shared" si="2"/>
        <v>45812</v>
      </c>
      <c r="E216" s="93">
        <f t="shared" si="3"/>
        <v>84</v>
      </c>
      <c r="F216" s="94">
        <f t="shared" si="4"/>
        <v>60</v>
      </c>
      <c r="G216" s="94">
        <f t="shared" si="5"/>
        <v>90</v>
      </c>
      <c r="H216" s="95">
        <f>IF(F216=1,VLOOKUP($B216,'Tổng hợp'!$A:$S,2,0),
IF(F216=7,VLOOKUP($B216,'Tổng hợp'!$A:$S,3,0),
IF(F216=14,VLOOKUP($B216,'Tổng hợp'!$A:$T,4,0),
IF(F216=30,VLOOKUP($B216,'Tổng hợp'!$A:$T,5,0),
IF(F216=60,VLOOKUP($B216,'Tổng hợp'!$A:$T,6,0),
IF(F216=90,VLOOKUP($B216,'Tổng hợp'!$A:$T,7,0),
IF(F216=180,VLOOKUP($B216,'Tổng hợp'!$A:$T,8,0),
IF(F216=270,VLOOKUP($B216,'Tổng hợp'!$A:$T,9,0),
IF(F216=365,VLOOKUP($B216,'Tổng hợp'!$A:$S,10,0),
IF(F216=730,VLOOKUP($B216,'Tổng hợp'!$A:$S,11,0),
IF(F216=1095,VLOOKUP($B216,'Tổng hợp'!$A:$S,12,0),
IF(F216=1460,VLOOKUP($B216,'Tổng hợp'!$A:$S,13,0),
IF(F216=1825,VLOOKUP($B216,'Tổng hợp'!$A:$S,14,0),
IF(F216=2555,VLOOKUP($B216,'Tổng hợp'!$A:$S,15,0),
IF(F216=3650,VLOOKUP($B216,'Tổng hợp'!$A:$S,16,0),
IF(F216=5475,VLOOKUP($B216,'Tổng hợp'!$A:$S,17,0),
IF(F216=7300,VLOOKUP($B216,'Tổng hợp'!$A:$S,18,0),
IF(F216=10950,VLOOKUP($B216,'Tổng hợp'!$A:$S,19,0),
""))))))))))))))))))</f>
        <v>0.01828348721</v>
      </c>
      <c r="I216" s="95">
        <f>IF(G216=1,VLOOKUP($B216,'Tổng hợp'!$A:$S,2,0),
IF(G216=7,VLOOKUP($B216,'Tổng hợp'!$A:$S,3,0),
IF(G216=14,VLOOKUP($B216,'Tổng hợp'!$A:$T,4,0),
IF(G216=30,VLOOKUP($B216,'Tổng hợp'!$A:$T,5,0),
IF(G216=60,VLOOKUP($B216,'Tổng hợp'!$A:$T,6,0),
IF(G216=90,VLOOKUP($B216,'Tổng hợp'!$A:$T,7,0),
IF(G216=180,VLOOKUP($B216,'Tổng hợp'!$A:$T,8,0),
IF(G216=270,VLOOKUP($B216,'Tổng hợp'!$A:$T,9,0),
IF(G216=365,VLOOKUP($B216,'Tổng hợp'!$A:$S,10,0),
IF(G216=730,VLOOKUP($B216,'Tổng hợp'!$A:$S,11,0),
IF(G216=1095,VLOOKUP($B216,'Tổng hợp'!$A:$S,12,0),
IF(G216=1460,VLOOKUP($B216,'Tổng hợp'!$A:$S,13,0),
IF(G216=1825,VLOOKUP($B216,'Tổng hợp'!$A:$S,14,0),
IF(G216=2555,VLOOKUP($B216,'Tổng hợp'!$A:$S,15,0),
IF(G216=3650,VLOOKUP($B216,'Tổng hợp'!$A:$S,16,0),
IF(G216=5475,VLOOKUP($B216,'Tổng hợp'!$A:$S,17,0),
IF(G216=7300,VLOOKUP($B216,'Tổng hợp'!$A:$S,18,0),
IF(G216=10950,VLOOKUP($B216,'Tổng hợp'!$A:$S,19,0),
""))))))))))))))))))</f>
        <v>0.01863509274</v>
      </c>
      <c r="J216" s="95">
        <f t="shared" si="6"/>
        <v>0.06987477163</v>
      </c>
      <c r="K216" s="95">
        <f t="shared" si="7"/>
        <v>0.00056653</v>
      </c>
      <c r="L216" s="95">
        <f t="shared" si="8"/>
        <v>0.07028043301</v>
      </c>
      <c r="M216" s="96">
        <f t="shared" si="9"/>
        <v>3445716630</v>
      </c>
      <c r="N216" s="92" t="b">
        <f t="shared" si="10"/>
        <v>0</v>
      </c>
      <c r="O216" s="93">
        <f t="shared" si="11"/>
        <v>-45728</v>
      </c>
      <c r="P216" s="94">
        <f t="shared" si="12"/>
        <v>0</v>
      </c>
      <c r="Q216" s="94">
        <f t="shared" si="13"/>
        <v>1</v>
      </c>
      <c r="R216" s="95" t="str">
        <f t="shared" si="14"/>
        <v/>
      </c>
      <c r="S216" s="95">
        <f>IF(Q216=1,VLOOKUP($B216,'Tổng hợp'!$A:$S,2,0),
IF(Q216=7,VLOOKUP($B216,'Tổng hợp'!$A:$S,3,0),
IF(Q216=14,VLOOKUP($B216,'Tổng hợp'!$A:$T,4,0),
IF(Q216=30,VLOOKUP($B216,'Tổng hợp'!$A:$T,5,0),
IF(Q216=60,VLOOKUP($B216,'Tổng hợp'!$A:$T,6,0),
IF(Q216=90,VLOOKUP($B216,'Tổng hợp'!$A:$T,7,0),
IF(Q216=180,VLOOKUP($B216,'Tổng hợp'!$A:$T,8,0),
IF(Q216=270,VLOOKUP($B216,'Tổng hợp'!$A:$T,9,0),
IF(Q216=365,VLOOKUP($B216,'Tổng hợp'!$A:$S,10,0),
IF(Q216=730,VLOOKUP($B216,'Tổng hợp'!$A:$S,11,0),
IF(Q216=1095,VLOOKUP($B216,'Tổng hợp'!$A:$S,12,0),
IF(Q216=1460,VLOOKUP($B216,'Tổng hợp'!$A:$S,13,0),
IF(Q216=1825,VLOOKUP($B216,'Tổng hợp'!$A:$S,14,0),
IF(Q216=2555,VLOOKUP($B216,'Tổng hợp'!$A:$S,15,0),
IF(Q216=3650,VLOOKUP($B216,'Tổng hợp'!$A:$S,16,0),
IF(Q216=5475,VLOOKUP($B216,'Tổng hợp'!$A:$S,17,0),
IF(Q216=7300,VLOOKUP($B216,'Tổng hợp'!$A:$S,18,0),
IF(Q216=10950,VLOOKUP($B216,'Tổng hợp'!$A:$S,19,0),
""))))))))))))))))))</f>
        <v>0.01030204183</v>
      </c>
      <c r="T216" s="95">
        <f t="shared" si="15"/>
        <v>0.05131</v>
      </c>
      <c r="U216" s="95">
        <f t="shared" si="28"/>
        <v>0</v>
      </c>
      <c r="V216" s="95">
        <f t="shared" si="16"/>
        <v>0.07024062831</v>
      </c>
      <c r="W216" s="96">
        <f t="shared" si="17"/>
        <v>0</v>
      </c>
      <c r="X216" s="92">
        <f t="shared" si="18"/>
        <v>45812</v>
      </c>
      <c r="Y216" s="93">
        <f t="shared" si="19"/>
        <v>369</v>
      </c>
      <c r="Z216" s="94">
        <f t="shared" si="20"/>
        <v>365</v>
      </c>
      <c r="AA216" s="94">
        <f t="shared" si="21"/>
        <v>730</v>
      </c>
      <c r="AB216" s="95">
        <f>IF(Z216=1,VLOOKUP($B216,'Tổng hợp'!$A:$S,2,0),
IF(Z216=7,VLOOKUP($B216,'Tổng hợp'!$A:$S,3,0),
IF(Z216=14,VLOOKUP($B216,'Tổng hợp'!$A:$T,4,0),
IF(Z216=30,VLOOKUP($B216,'Tổng hợp'!$A:$T,5,0),
IF(Z216=60,VLOOKUP($B216,'Tổng hợp'!$A:$T,6,0),
IF(Z216=90,VLOOKUP($B216,'Tổng hợp'!$A:$T,7,0),
IF(Z216=180,VLOOKUP($B216,'Tổng hợp'!$A:$T,8,0),
IF(Z216=270,VLOOKUP($B216,'Tổng hợp'!$A:$T,9,0),
IF(Z216=365,VLOOKUP($B216,'Tổng hợp'!$A:$S,10,0),
IF(Z216=730,VLOOKUP($B216,'Tổng hợp'!$A:$S,11,0),
IF(Z216=1095,VLOOKUP($B216,'Tổng hợp'!$A:$S,12,0),
IF(Z216=1460,VLOOKUP($B216,'Tổng hợp'!$A:$S,13,0),
IF(Z216=1825,VLOOKUP($B216,'Tổng hợp'!$A:$S,14,0),
IF(Z216=2555,VLOOKUP($B216,'Tổng hợp'!$A:$S,15,0),
IF(Z216=3650,VLOOKUP($B216,'Tổng hợp'!$A:$S,16,0),
IF(Z216=5475,VLOOKUP($B216,'Tổng hợp'!$A:$S,17,0),
IF(Z216=7300,VLOOKUP($B216,'Tổng hợp'!$A:$S,18,0),
IF(Z216=10950,VLOOKUP($B216,'Tổng hợp'!$A:$S,19,0),
""))))))))))))))))))</f>
        <v>0.01871</v>
      </c>
      <c r="AC216" s="95">
        <f>IF(AA216=1,VLOOKUP($B216,'Tổng hợp'!$A:$S,2,0),
IF(AA216=7,VLOOKUP($B216,'Tổng hợp'!$A:$S,3,0),
IF(AA216=14,VLOOKUP($B216,'Tổng hợp'!$A:$T,4,0),
IF(AA216=30,VLOOKUP($B216,'Tổng hợp'!$A:$T,5,0),
IF(AA216=60,VLOOKUP($B216,'Tổng hợp'!$A:$T,6,0),
IF(AA216=90,VLOOKUP($B216,'Tổng hợp'!$A:$T,7,0),
IF(AA216=180,VLOOKUP($B216,'Tổng hợp'!$A:$T,8,0),
IF(AA216=270,VLOOKUP($B216,'Tổng hợp'!$A:$T,9,0),
IF(AA216=365,VLOOKUP($B216,'Tổng hợp'!$A:$S,10,0),
IF(AA216=730,VLOOKUP($B216,'Tổng hợp'!$A:$S,11,0),
IF(AA216=1095,VLOOKUP($B216,'Tổng hợp'!$A:$S,12,0),
IF(AA216=1460,VLOOKUP($B216,'Tổng hợp'!$A:$S,13,0),
IF(AA216=1825,VLOOKUP($B216,'Tổng hợp'!$A:$S,14,0),
IF(AA216=2555,VLOOKUP($B216,'Tổng hợp'!$A:$S,15,0),
IF(AA216=3650,VLOOKUP($B216,'Tổng hợp'!$A:$S,16,0),
IF(AA216=5475,VLOOKUP($B216,'Tổng hợp'!$A:$S,17,0),
IF(AA216=7300,VLOOKUP($B216,'Tổng hợp'!$A:$S,18,0),
IF(AA216=10950,VLOOKUP($B216,'Tổng hợp'!$A:$S,19,0),
""))))))))))))))))))</f>
        <v>0.01883</v>
      </c>
      <c r="AD216" s="95">
        <f t="shared" si="22"/>
        <v>0.07002131507</v>
      </c>
      <c r="AE216" s="95">
        <f t="shared" si="23"/>
        <v>-0.000004695232461</v>
      </c>
      <c r="AF216" s="95">
        <f t="shared" si="24"/>
        <v>0.07024029851</v>
      </c>
      <c r="AG216" s="96">
        <f t="shared" si="25"/>
        <v>46683737874</v>
      </c>
      <c r="AH216" s="97">
        <f t="shared" si="26"/>
        <v>50129454503</v>
      </c>
      <c r="AI216" s="96">
        <f t="shared" si="27"/>
        <v>-2541236222</v>
      </c>
      <c r="AJ216" s="9"/>
      <c r="AK216" s="12"/>
    </row>
    <row r="217" ht="15.75" customHeight="1">
      <c r="A217" s="90">
        <v>198.0</v>
      </c>
      <c r="B217" s="91">
        <f>HLOOKUP(B216,VBMA!$A:$A,VLOOKUP(B216,VBMA!A:AF,32,0) +1)</f>
        <v>45442</v>
      </c>
      <c r="C217" s="92">
        <f t="shared" si="1"/>
        <v>45812</v>
      </c>
      <c r="D217" s="92">
        <f t="shared" si="2"/>
        <v>45812</v>
      </c>
      <c r="E217" s="93">
        <f t="shared" si="3"/>
        <v>84</v>
      </c>
      <c r="F217" s="94">
        <f t="shared" si="4"/>
        <v>60</v>
      </c>
      <c r="G217" s="94">
        <f t="shared" si="5"/>
        <v>90</v>
      </c>
      <c r="H217" s="95">
        <f>IF(F217=1,VLOOKUP($B217,'Tổng hợp'!$A:$S,2,0),
IF(F217=7,VLOOKUP($B217,'Tổng hợp'!$A:$S,3,0),
IF(F217=14,VLOOKUP($B217,'Tổng hợp'!$A:$T,4,0),
IF(F217=30,VLOOKUP($B217,'Tổng hợp'!$A:$T,5,0),
IF(F217=60,VLOOKUP($B217,'Tổng hợp'!$A:$T,6,0),
IF(F217=90,VLOOKUP($B217,'Tổng hợp'!$A:$T,7,0),
IF(F217=180,VLOOKUP($B217,'Tổng hợp'!$A:$T,8,0),
IF(F217=270,VLOOKUP($B217,'Tổng hợp'!$A:$T,9,0),
IF(F217=365,VLOOKUP($B217,'Tổng hợp'!$A:$S,10,0),
IF(F217=730,VLOOKUP($B217,'Tổng hợp'!$A:$S,11,0),
IF(F217=1095,VLOOKUP($B217,'Tổng hợp'!$A:$S,12,0),
IF(F217=1460,VLOOKUP($B217,'Tổng hợp'!$A:$S,13,0),
IF(F217=1825,VLOOKUP($B217,'Tổng hợp'!$A:$S,14,0),
IF(F217=2555,VLOOKUP($B217,'Tổng hợp'!$A:$S,15,0),
IF(F217=3650,VLOOKUP($B217,'Tổng hợp'!$A:$S,16,0),
IF(F217=5475,VLOOKUP($B217,'Tổng hợp'!$A:$S,17,0),
IF(F217=7300,VLOOKUP($B217,'Tổng hợp'!$A:$S,18,0),
IF(F217=10950,VLOOKUP($B217,'Tổng hợp'!$A:$S,19,0),
""))))))))))))))))))</f>
        <v>0.01835672199</v>
      </c>
      <c r="I217" s="95">
        <f>IF(G217=1,VLOOKUP($B217,'Tổng hợp'!$A:$S,2,0),
IF(G217=7,VLOOKUP($B217,'Tổng hợp'!$A:$S,3,0),
IF(G217=14,VLOOKUP($B217,'Tổng hợp'!$A:$T,4,0),
IF(G217=30,VLOOKUP($B217,'Tổng hợp'!$A:$T,5,0),
IF(G217=60,VLOOKUP($B217,'Tổng hợp'!$A:$T,6,0),
IF(G217=90,VLOOKUP($B217,'Tổng hợp'!$A:$T,7,0),
IF(G217=180,VLOOKUP($B217,'Tổng hợp'!$A:$T,8,0),
IF(G217=270,VLOOKUP($B217,'Tổng hợp'!$A:$T,9,0),
IF(G217=365,VLOOKUP($B217,'Tổng hợp'!$A:$S,10,0),
IF(G217=730,VLOOKUP($B217,'Tổng hợp'!$A:$S,11,0),
IF(G217=1095,VLOOKUP($B217,'Tổng hợp'!$A:$S,12,0),
IF(G217=1460,VLOOKUP($B217,'Tổng hợp'!$A:$S,13,0),
IF(G217=1825,VLOOKUP($B217,'Tổng hợp'!$A:$S,14,0),
IF(G217=2555,VLOOKUP($B217,'Tổng hợp'!$A:$S,15,0),
IF(G217=3650,VLOOKUP($B217,'Tổng hợp'!$A:$S,16,0),
IF(G217=5475,VLOOKUP($B217,'Tổng hợp'!$A:$S,17,0),
IF(G217=7300,VLOOKUP($B217,'Tổng hợp'!$A:$S,18,0),
IF(G217=10950,VLOOKUP($B217,'Tổng hợp'!$A:$S,19,0),
""))))))))))))))))))</f>
        <v>0.01856731536</v>
      </c>
      <c r="J217" s="95">
        <f t="shared" si="6"/>
        <v>0.06983519669</v>
      </c>
      <c r="K217" s="95">
        <f t="shared" si="7"/>
        <v>-0.005680870644</v>
      </c>
      <c r="L217" s="95">
        <f t="shared" si="8"/>
        <v>0.06984273165</v>
      </c>
      <c r="M217" s="96">
        <f t="shared" si="9"/>
        <v>3446041011</v>
      </c>
      <c r="N217" s="92" t="b">
        <f t="shared" si="10"/>
        <v>0</v>
      </c>
      <c r="O217" s="93">
        <f t="shared" si="11"/>
        <v>-45728</v>
      </c>
      <c r="P217" s="94">
        <f t="shared" si="12"/>
        <v>0</v>
      </c>
      <c r="Q217" s="94">
        <f t="shared" si="13"/>
        <v>1</v>
      </c>
      <c r="R217" s="95" t="str">
        <f t="shared" si="14"/>
        <v/>
      </c>
      <c r="S217" s="95">
        <f>IF(Q217=1,VLOOKUP($B217,'Tổng hợp'!$A:$S,2,0),
IF(Q217=7,VLOOKUP($B217,'Tổng hợp'!$A:$S,3,0),
IF(Q217=14,VLOOKUP($B217,'Tổng hợp'!$A:$T,4,0),
IF(Q217=30,VLOOKUP($B217,'Tổng hợp'!$A:$T,5,0),
IF(Q217=60,VLOOKUP($B217,'Tổng hợp'!$A:$T,6,0),
IF(Q217=90,VLOOKUP($B217,'Tổng hợp'!$A:$T,7,0),
IF(Q217=180,VLOOKUP($B217,'Tổng hợp'!$A:$T,8,0),
IF(Q217=270,VLOOKUP($B217,'Tổng hợp'!$A:$T,9,0),
IF(Q217=365,VLOOKUP($B217,'Tổng hợp'!$A:$S,10,0),
IF(Q217=730,VLOOKUP($B217,'Tổng hợp'!$A:$S,11,0),
IF(Q217=1095,VLOOKUP($B217,'Tổng hợp'!$A:$S,12,0),
IF(Q217=1460,VLOOKUP($B217,'Tổng hợp'!$A:$S,13,0),
IF(Q217=1825,VLOOKUP($B217,'Tổng hợp'!$A:$S,14,0),
IF(Q217=2555,VLOOKUP($B217,'Tổng hợp'!$A:$S,15,0),
IF(Q217=3650,VLOOKUP($B217,'Tổng hợp'!$A:$S,16,0),
IF(Q217=5475,VLOOKUP($B217,'Tổng hợp'!$A:$S,17,0),
IF(Q217=7300,VLOOKUP($B217,'Tổng hợp'!$A:$S,18,0),
IF(Q217=10950,VLOOKUP($B217,'Tổng hợp'!$A:$S,19,0),
""))))))))))))))))))</f>
        <v>0.01193362424</v>
      </c>
      <c r="T217" s="95">
        <f t="shared" si="15"/>
        <v>0.05131</v>
      </c>
      <c r="U217" s="95">
        <f t="shared" si="28"/>
        <v>0</v>
      </c>
      <c r="V217" s="95">
        <f t="shared" si="16"/>
        <v>0.07024062831</v>
      </c>
      <c r="W217" s="96">
        <f t="shared" si="17"/>
        <v>0</v>
      </c>
      <c r="X217" s="92">
        <f t="shared" si="18"/>
        <v>45812</v>
      </c>
      <c r="Y217" s="93">
        <f t="shared" si="19"/>
        <v>370</v>
      </c>
      <c r="Z217" s="94">
        <f t="shared" si="20"/>
        <v>365</v>
      </c>
      <c r="AA217" s="94">
        <f t="shared" si="21"/>
        <v>730</v>
      </c>
      <c r="AB217" s="95">
        <f>IF(Z217=1,VLOOKUP($B217,'Tổng hợp'!$A:$S,2,0),
IF(Z217=7,VLOOKUP($B217,'Tổng hợp'!$A:$S,3,0),
IF(Z217=14,VLOOKUP($B217,'Tổng hợp'!$A:$T,4,0),
IF(Z217=30,VLOOKUP($B217,'Tổng hợp'!$A:$T,5,0),
IF(Z217=60,VLOOKUP($B217,'Tổng hợp'!$A:$T,6,0),
IF(Z217=90,VLOOKUP($B217,'Tổng hợp'!$A:$T,7,0),
IF(Z217=180,VLOOKUP($B217,'Tổng hợp'!$A:$T,8,0),
IF(Z217=270,VLOOKUP($B217,'Tổng hợp'!$A:$T,9,0),
IF(Z217=365,VLOOKUP($B217,'Tổng hợp'!$A:$S,10,0),
IF(Z217=730,VLOOKUP($B217,'Tổng hợp'!$A:$S,11,0),
IF(Z217=1095,VLOOKUP($B217,'Tổng hợp'!$A:$S,12,0),
IF(Z217=1460,VLOOKUP($B217,'Tổng hợp'!$A:$S,13,0),
IF(Z217=1825,VLOOKUP($B217,'Tổng hợp'!$A:$S,14,0),
IF(Z217=2555,VLOOKUP($B217,'Tổng hợp'!$A:$S,15,0),
IF(Z217=3650,VLOOKUP($B217,'Tổng hợp'!$A:$S,16,0),
IF(Z217=5475,VLOOKUP($B217,'Tổng hợp'!$A:$S,17,0),
IF(Z217=7300,VLOOKUP($B217,'Tổng hợp'!$A:$S,18,0),
IF(Z217=10950,VLOOKUP($B217,'Tổng hợp'!$A:$S,19,0),
""))))))))))))))))))</f>
        <v>0.01871</v>
      </c>
      <c r="AC217" s="95">
        <f>IF(AA217=1,VLOOKUP($B217,'Tổng hợp'!$A:$S,2,0),
IF(AA217=7,VLOOKUP($B217,'Tổng hợp'!$A:$S,3,0),
IF(AA217=14,VLOOKUP($B217,'Tổng hợp'!$A:$T,4,0),
IF(AA217=30,VLOOKUP($B217,'Tổng hợp'!$A:$T,5,0),
IF(AA217=60,VLOOKUP($B217,'Tổng hợp'!$A:$T,6,0),
IF(AA217=90,VLOOKUP($B217,'Tổng hợp'!$A:$T,7,0),
IF(AA217=180,VLOOKUP($B217,'Tổng hợp'!$A:$T,8,0),
IF(AA217=270,VLOOKUP($B217,'Tổng hợp'!$A:$T,9,0),
IF(AA217=365,VLOOKUP($B217,'Tổng hợp'!$A:$S,10,0),
IF(AA217=730,VLOOKUP($B217,'Tổng hợp'!$A:$S,11,0),
IF(AA217=1095,VLOOKUP($B217,'Tổng hợp'!$A:$S,12,0),
IF(AA217=1460,VLOOKUP($B217,'Tổng hợp'!$A:$S,13,0),
IF(AA217=1825,VLOOKUP($B217,'Tổng hợp'!$A:$S,14,0),
IF(AA217=2555,VLOOKUP($B217,'Tổng hợp'!$A:$S,15,0),
IF(AA217=3650,VLOOKUP($B217,'Tổng hợp'!$A:$S,16,0),
IF(AA217=5475,VLOOKUP($B217,'Tổng hợp'!$A:$S,17,0),
IF(AA217=7300,VLOOKUP($B217,'Tổng hợp'!$A:$S,18,0),
IF(AA217=10950,VLOOKUP($B217,'Tổng hợp'!$A:$S,19,0),
""))))))))))))))))))</f>
        <v>0.01883</v>
      </c>
      <c r="AD217" s="95">
        <f t="shared" si="22"/>
        <v>0.07002164384</v>
      </c>
      <c r="AE217" s="95">
        <f t="shared" si="23"/>
        <v>-0.000004695210416</v>
      </c>
      <c r="AF217" s="95">
        <f t="shared" si="24"/>
        <v>0.07024029851</v>
      </c>
      <c r="AG217" s="96">
        <f t="shared" si="25"/>
        <v>46675056375</v>
      </c>
      <c r="AH217" s="97">
        <f t="shared" si="26"/>
        <v>50121097386</v>
      </c>
      <c r="AI217" s="96">
        <f t="shared" si="27"/>
        <v>-2549593339</v>
      </c>
      <c r="AJ217" s="9"/>
      <c r="AK217" s="12"/>
    </row>
    <row r="218" ht="15.75" customHeight="1">
      <c r="A218" s="90">
        <v>199.0</v>
      </c>
      <c r="B218" s="91">
        <f>HLOOKUP(B217,VBMA!$A:$A,VLOOKUP(B217,VBMA!A:AF,32,0) +1)</f>
        <v>45441</v>
      </c>
      <c r="C218" s="92">
        <f t="shared" si="1"/>
        <v>45812</v>
      </c>
      <c r="D218" s="92">
        <f t="shared" si="2"/>
        <v>45812</v>
      </c>
      <c r="E218" s="93">
        <f t="shared" si="3"/>
        <v>84</v>
      </c>
      <c r="F218" s="94">
        <f t="shared" si="4"/>
        <v>60</v>
      </c>
      <c r="G218" s="94">
        <f t="shared" si="5"/>
        <v>90</v>
      </c>
      <c r="H218" s="95">
        <f>IF(F218=1,VLOOKUP($B218,'Tổng hợp'!$A:$S,2,0),
IF(F218=7,VLOOKUP($B218,'Tổng hợp'!$A:$S,3,0),
IF(F218=14,VLOOKUP($B218,'Tổng hợp'!$A:$T,4,0),
IF(F218=30,VLOOKUP($B218,'Tổng hợp'!$A:$T,5,0),
IF(F218=60,VLOOKUP($B218,'Tổng hợp'!$A:$T,6,0),
IF(F218=90,VLOOKUP($B218,'Tổng hợp'!$A:$T,7,0),
IF(F218=180,VLOOKUP($B218,'Tổng hợp'!$A:$T,8,0),
IF(F218=270,VLOOKUP($B218,'Tổng hợp'!$A:$T,9,0),
IF(F218=365,VLOOKUP($B218,'Tổng hợp'!$A:$S,10,0),
IF(F218=730,VLOOKUP($B218,'Tổng hợp'!$A:$S,11,0),
IF(F218=1095,VLOOKUP($B218,'Tổng hợp'!$A:$S,12,0),
IF(F218=1460,VLOOKUP($B218,'Tổng hợp'!$A:$S,13,0),
IF(F218=1825,VLOOKUP($B218,'Tổng hợp'!$A:$S,14,0),
IF(F218=2555,VLOOKUP($B218,'Tổng hợp'!$A:$S,15,0),
IF(F218=3650,VLOOKUP($B218,'Tổng hợp'!$A:$S,16,0),
IF(F218=5475,VLOOKUP($B218,'Tổng hợp'!$A:$S,17,0),
IF(F218=7300,VLOOKUP($B218,'Tổng hợp'!$A:$S,18,0),
IF(F218=10950,VLOOKUP($B218,'Tổng hợp'!$A:$S,19,0),
""))))))))))))))))))</f>
        <v>0.01881011912</v>
      </c>
      <c r="I218" s="95">
        <f>IF(G218=1,VLOOKUP($B218,'Tổng hợp'!$A:$S,2,0),
IF(G218=7,VLOOKUP($B218,'Tổng hợp'!$A:$S,3,0),
IF(G218=14,VLOOKUP($B218,'Tổng hợp'!$A:$T,4,0),
IF(G218=30,VLOOKUP($B218,'Tổng hợp'!$A:$T,5,0),
IF(G218=60,VLOOKUP($B218,'Tổng hợp'!$A:$T,6,0),
IF(G218=90,VLOOKUP($B218,'Tổng hợp'!$A:$T,7,0),
IF(G218=180,VLOOKUP($B218,'Tổng hợp'!$A:$T,8,0),
IF(G218=270,VLOOKUP($B218,'Tổng hợp'!$A:$T,9,0),
IF(G218=365,VLOOKUP($B218,'Tổng hợp'!$A:$S,10,0),
IF(G218=730,VLOOKUP($B218,'Tổng hợp'!$A:$S,11,0),
IF(G218=1095,VLOOKUP($B218,'Tổng hợp'!$A:$S,12,0),
IF(G218=1460,VLOOKUP($B218,'Tổng hợp'!$A:$S,13,0),
IF(G218=1825,VLOOKUP($B218,'Tổng hợp'!$A:$S,14,0),
IF(G218=2555,VLOOKUP($B218,'Tổng hợp'!$A:$S,15,0),
IF(G218=3650,VLOOKUP($B218,'Tổng hợp'!$A:$S,16,0),
IF(G218=5475,VLOOKUP($B218,'Tổng hợp'!$A:$S,17,0),
IF(G218=7300,VLOOKUP($B218,'Tổng hợp'!$A:$S,18,0),
IF(G218=10950,VLOOKUP($B218,'Tổng hợp'!$A:$S,19,0),
""))))))))))))))))))</f>
        <v>0.01895128324</v>
      </c>
      <c r="J218" s="95">
        <f t="shared" si="6"/>
        <v>0.07023305042</v>
      </c>
      <c r="K218" s="95">
        <f t="shared" si="7"/>
        <v>-0.009350531907</v>
      </c>
      <c r="L218" s="95">
        <f t="shared" si="8"/>
        <v>0.06958690218</v>
      </c>
      <c r="M218" s="96">
        <f t="shared" si="9"/>
        <v>3446230682</v>
      </c>
      <c r="N218" s="92" t="b">
        <f t="shared" si="10"/>
        <v>0</v>
      </c>
      <c r="O218" s="93">
        <f t="shared" si="11"/>
        <v>-45728</v>
      </c>
      <c r="P218" s="94">
        <f t="shared" si="12"/>
        <v>0</v>
      </c>
      <c r="Q218" s="94">
        <f t="shared" si="13"/>
        <v>1</v>
      </c>
      <c r="R218" s="95" t="str">
        <f t="shared" si="14"/>
        <v/>
      </c>
      <c r="S218" s="95">
        <f>IF(Q218=1,VLOOKUP($B218,'Tổng hợp'!$A:$S,2,0),
IF(Q218=7,VLOOKUP($B218,'Tổng hợp'!$A:$S,3,0),
IF(Q218=14,VLOOKUP($B218,'Tổng hợp'!$A:$T,4,0),
IF(Q218=30,VLOOKUP($B218,'Tổng hợp'!$A:$T,5,0),
IF(Q218=60,VLOOKUP($B218,'Tổng hợp'!$A:$T,6,0),
IF(Q218=90,VLOOKUP($B218,'Tổng hợp'!$A:$T,7,0),
IF(Q218=180,VLOOKUP($B218,'Tổng hợp'!$A:$T,8,0),
IF(Q218=270,VLOOKUP($B218,'Tổng hợp'!$A:$T,9,0),
IF(Q218=365,VLOOKUP($B218,'Tổng hợp'!$A:$S,10,0),
IF(Q218=730,VLOOKUP($B218,'Tổng hợp'!$A:$S,11,0),
IF(Q218=1095,VLOOKUP($B218,'Tổng hợp'!$A:$S,12,0),
IF(Q218=1460,VLOOKUP($B218,'Tổng hợp'!$A:$S,13,0),
IF(Q218=1825,VLOOKUP($B218,'Tổng hợp'!$A:$S,14,0),
IF(Q218=2555,VLOOKUP($B218,'Tổng hợp'!$A:$S,15,0),
IF(Q218=3650,VLOOKUP($B218,'Tổng hợp'!$A:$S,16,0),
IF(Q218=5475,VLOOKUP($B218,'Tổng hợp'!$A:$S,17,0),
IF(Q218=7300,VLOOKUP($B218,'Tổng hợp'!$A:$S,18,0),
IF(Q218=10950,VLOOKUP($B218,'Tổng hợp'!$A:$S,19,0),
""))))))))))))))))))</f>
        <v>0.01425757622</v>
      </c>
      <c r="T218" s="95">
        <f t="shared" si="15"/>
        <v>0.05131</v>
      </c>
      <c r="U218" s="95">
        <f t="shared" si="28"/>
        <v>0</v>
      </c>
      <c r="V218" s="95">
        <f t="shared" si="16"/>
        <v>0.07024062831</v>
      </c>
      <c r="W218" s="96">
        <f t="shared" si="17"/>
        <v>0</v>
      </c>
      <c r="X218" s="92">
        <f t="shared" si="18"/>
        <v>45812</v>
      </c>
      <c r="Y218" s="93">
        <f t="shared" si="19"/>
        <v>371</v>
      </c>
      <c r="Z218" s="94">
        <f t="shared" si="20"/>
        <v>365</v>
      </c>
      <c r="AA218" s="94">
        <f t="shared" si="21"/>
        <v>730</v>
      </c>
      <c r="AB218" s="95">
        <f>IF(Z218=1,VLOOKUP($B218,'Tổng hợp'!$A:$S,2,0),
IF(Z218=7,VLOOKUP($B218,'Tổng hợp'!$A:$S,3,0),
IF(Z218=14,VLOOKUP($B218,'Tổng hợp'!$A:$T,4,0),
IF(Z218=30,VLOOKUP($B218,'Tổng hợp'!$A:$T,5,0),
IF(Z218=60,VLOOKUP($B218,'Tổng hợp'!$A:$T,6,0),
IF(Z218=90,VLOOKUP($B218,'Tổng hợp'!$A:$T,7,0),
IF(Z218=180,VLOOKUP($B218,'Tổng hợp'!$A:$T,8,0),
IF(Z218=270,VLOOKUP($B218,'Tổng hợp'!$A:$T,9,0),
IF(Z218=365,VLOOKUP($B218,'Tổng hợp'!$A:$S,10,0),
IF(Z218=730,VLOOKUP($B218,'Tổng hợp'!$A:$S,11,0),
IF(Z218=1095,VLOOKUP($B218,'Tổng hợp'!$A:$S,12,0),
IF(Z218=1460,VLOOKUP($B218,'Tổng hợp'!$A:$S,13,0),
IF(Z218=1825,VLOOKUP($B218,'Tổng hợp'!$A:$S,14,0),
IF(Z218=2555,VLOOKUP($B218,'Tổng hợp'!$A:$S,15,0),
IF(Z218=3650,VLOOKUP($B218,'Tổng hợp'!$A:$S,16,0),
IF(Z218=5475,VLOOKUP($B218,'Tổng hợp'!$A:$S,17,0),
IF(Z218=7300,VLOOKUP($B218,'Tổng hợp'!$A:$S,18,0),
IF(Z218=10950,VLOOKUP($B218,'Tổng hợp'!$A:$S,19,0),
""))))))))))))))))))</f>
        <v>0.01871</v>
      </c>
      <c r="AC218" s="95">
        <f>IF(AA218=1,VLOOKUP($B218,'Tổng hợp'!$A:$S,2,0),
IF(AA218=7,VLOOKUP($B218,'Tổng hợp'!$A:$S,3,0),
IF(AA218=14,VLOOKUP($B218,'Tổng hợp'!$A:$T,4,0),
IF(AA218=30,VLOOKUP($B218,'Tổng hợp'!$A:$T,5,0),
IF(AA218=60,VLOOKUP($B218,'Tổng hợp'!$A:$T,6,0),
IF(AA218=90,VLOOKUP($B218,'Tổng hợp'!$A:$T,7,0),
IF(AA218=180,VLOOKUP($B218,'Tổng hợp'!$A:$T,8,0),
IF(AA218=270,VLOOKUP($B218,'Tổng hợp'!$A:$T,9,0),
IF(AA218=365,VLOOKUP($B218,'Tổng hợp'!$A:$S,10,0),
IF(AA218=730,VLOOKUP($B218,'Tổng hợp'!$A:$S,11,0),
IF(AA218=1095,VLOOKUP($B218,'Tổng hợp'!$A:$S,12,0),
IF(AA218=1460,VLOOKUP($B218,'Tổng hợp'!$A:$S,13,0),
IF(AA218=1825,VLOOKUP($B218,'Tổng hợp'!$A:$S,14,0),
IF(AA218=2555,VLOOKUP($B218,'Tổng hợp'!$A:$S,15,0),
IF(AA218=3650,VLOOKUP($B218,'Tổng hợp'!$A:$S,16,0),
IF(AA218=5475,VLOOKUP($B218,'Tổng hợp'!$A:$S,17,0),
IF(AA218=7300,VLOOKUP($B218,'Tổng hợp'!$A:$S,18,0),
IF(AA218=10950,VLOOKUP($B218,'Tổng hợp'!$A:$S,19,0),
""))))))))))))))))))</f>
        <v>0.01883</v>
      </c>
      <c r="AD218" s="95">
        <f t="shared" si="22"/>
        <v>0.0700219726</v>
      </c>
      <c r="AE218" s="95">
        <f t="shared" si="23"/>
        <v>-0.000004695188371</v>
      </c>
      <c r="AF218" s="95">
        <f t="shared" si="24"/>
        <v>0.07024029852</v>
      </c>
      <c r="AG218" s="96">
        <f t="shared" si="25"/>
        <v>46666376491</v>
      </c>
      <c r="AH218" s="97">
        <f t="shared" si="26"/>
        <v>50112607173</v>
      </c>
      <c r="AI218" s="96">
        <f t="shared" si="27"/>
        <v>-2558083552</v>
      </c>
      <c r="AJ218" s="9"/>
      <c r="AK218" s="12"/>
    </row>
    <row r="219" ht="15.75" customHeight="1">
      <c r="A219" s="90">
        <v>200.0</v>
      </c>
      <c r="B219" s="91">
        <f>HLOOKUP(B218,VBMA!$A:$A,VLOOKUP(B218,VBMA!A:AF,32,0) +1)</f>
        <v>45440</v>
      </c>
      <c r="C219" s="92">
        <f t="shared" si="1"/>
        <v>45812</v>
      </c>
      <c r="D219" s="92">
        <f t="shared" si="2"/>
        <v>45812</v>
      </c>
      <c r="E219" s="93">
        <f t="shared" si="3"/>
        <v>84</v>
      </c>
      <c r="F219" s="94">
        <f t="shared" si="4"/>
        <v>60</v>
      </c>
      <c r="G219" s="94">
        <f t="shared" si="5"/>
        <v>90</v>
      </c>
      <c r="H219" s="95">
        <f>IF(F219=1,VLOOKUP($B219,'Tổng hợp'!$A:$S,2,0),
IF(F219=7,VLOOKUP($B219,'Tổng hợp'!$A:$S,3,0),
IF(F219=14,VLOOKUP($B219,'Tổng hợp'!$A:$T,4,0),
IF(F219=30,VLOOKUP($B219,'Tổng hợp'!$A:$T,5,0),
IF(F219=60,VLOOKUP($B219,'Tổng hợp'!$A:$T,6,0),
IF(F219=90,VLOOKUP($B219,'Tổng hợp'!$A:$T,7,0),
IF(F219=180,VLOOKUP($B219,'Tổng hợp'!$A:$T,8,0),
IF(F219=270,VLOOKUP($B219,'Tổng hợp'!$A:$T,9,0),
IF(F219=365,VLOOKUP($B219,'Tổng hợp'!$A:$S,10,0),
IF(F219=730,VLOOKUP($B219,'Tổng hợp'!$A:$S,11,0),
IF(F219=1095,VLOOKUP($B219,'Tổng hợp'!$A:$S,12,0),
IF(F219=1460,VLOOKUP($B219,'Tổng hợp'!$A:$S,13,0),
IF(F219=1825,VLOOKUP($B219,'Tổng hợp'!$A:$S,14,0),
IF(F219=2555,VLOOKUP($B219,'Tổng hợp'!$A:$S,15,0),
IF(F219=3650,VLOOKUP($B219,'Tổng hợp'!$A:$S,16,0),
IF(F219=5475,VLOOKUP($B219,'Tổng hợp'!$A:$S,17,0),
IF(F219=7300,VLOOKUP($B219,'Tổng hợp'!$A:$S,18,0),
IF(F219=10950,VLOOKUP($B219,'Tổng hợp'!$A:$S,19,0),
""))))))))))))))))))</f>
        <v>0.01952531356</v>
      </c>
      <c r="I219" s="95">
        <f>IF(G219=1,VLOOKUP($B219,'Tổng hợp'!$A:$S,2,0),
IF(G219=7,VLOOKUP($B219,'Tổng hợp'!$A:$S,3,0),
IF(G219=14,VLOOKUP($B219,'Tổng hợp'!$A:$T,4,0),
IF(G219=30,VLOOKUP($B219,'Tổng hợp'!$A:$T,5,0),
IF(G219=60,VLOOKUP($B219,'Tổng hợp'!$A:$T,6,0),
IF(G219=90,VLOOKUP($B219,'Tổng hợp'!$A:$T,7,0),
IF(G219=180,VLOOKUP($B219,'Tổng hợp'!$A:$T,8,0),
IF(G219=270,VLOOKUP($B219,'Tổng hợp'!$A:$T,9,0),
IF(G219=365,VLOOKUP($B219,'Tổng hợp'!$A:$S,10,0),
IF(G219=730,VLOOKUP($B219,'Tổng hợp'!$A:$S,11,0),
IF(G219=1095,VLOOKUP($B219,'Tổng hợp'!$A:$S,12,0),
IF(G219=1460,VLOOKUP($B219,'Tổng hợp'!$A:$S,13,0),
IF(G219=1825,VLOOKUP($B219,'Tổng hợp'!$A:$S,14,0),
IF(G219=2555,VLOOKUP($B219,'Tổng hợp'!$A:$S,15,0),
IF(G219=3650,VLOOKUP($B219,'Tổng hợp'!$A:$S,16,0),
IF(G219=5475,VLOOKUP($B219,'Tổng hợp'!$A:$S,17,0),
IF(G219=7300,VLOOKUP($B219,'Tổng hợp'!$A:$S,18,0),
IF(G219=10950,VLOOKUP($B219,'Tổng hợp'!$A:$S,19,0),
""))))))))))))))))))</f>
        <v>0.01959723</v>
      </c>
      <c r="J219" s="95">
        <f t="shared" si="6"/>
        <v>0.07089284671</v>
      </c>
      <c r="K219" s="95">
        <f t="shared" si="7"/>
        <v>-0.001121855889</v>
      </c>
      <c r="L219" s="95">
        <f t="shared" si="8"/>
        <v>0.07016187263</v>
      </c>
      <c r="M219" s="96">
        <f t="shared" si="9"/>
        <v>3445804479</v>
      </c>
      <c r="N219" s="92" t="b">
        <f t="shared" si="10"/>
        <v>0</v>
      </c>
      <c r="O219" s="93">
        <f t="shared" si="11"/>
        <v>-45728</v>
      </c>
      <c r="P219" s="94">
        <f t="shared" si="12"/>
        <v>0</v>
      </c>
      <c r="Q219" s="94">
        <f t="shared" si="13"/>
        <v>1</v>
      </c>
      <c r="R219" s="95" t="str">
        <f t="shared" si="14"/>
        <v/>
      </c>
      <c r="S219" s="95">
        <f>IF(Q219=1,VLOOKUP($B219,'Tổng hợp'!$A:$S,2,0),
IF(Q219=7,VLOOKUP($B219,'Tổng hợp'!$A:$S,3,0),
IF(Q219=14,VLOOKUP($B219,'Tổng hợp'!$A:$T,4,0),
IF(Q219=30,VLOOKUP($B219,'Tổng hợp'!$A:$T,5,0),
IF(Q219=60,VLOOKUP($B219,'Tổng hợp'!$A:$T,6,0),
IF(Q219=90,VLOOKUP($B219,'Tổng hợp'!$A:$T,7,0),
IF(Q219=180,VLOOKUP($B219,'Tổng hợp'!$A:$T,8,0),
IF(Q219=270,VLOOKUP($B219,'Tổng hợp'!$A:$T,9,0),
IF(Q219=365,VLOOKUP($B219,'Tổng hợp'!$A:$S,10,0),
IF(Q219=730,VLOOKUP($B219,'Tổng hợp'!$A:$S,11,0),
IF(Q219=1095,VLOOKUP($B219,'Tổng hợp'!$A:$S,12,0),
IF(Q219=1460,VLOOKUP($B219,'Tổng hợp'!$A:$S,13,0),
IF(Q219=1825,VLOOKUP($B219,'Tổng hợp'!$A:$S,14,0),
IF(Q219=2555,VLOOKUP($B219,'Tổng hợp'!$A:$S,15,0),
IF(Q219=3650,VLOOKUP($B219,'Tổng hợp'!$A:$S,16,0),
IF(Q219=5475,VLOOKUP($B219,'Tổng hợp'!$A:$S,17,0),
IF(Q219=7300,VLOOKUP($B219,'Tổng hợp'!$A:$S,18,0),
IF(Q219=10950,VLOOKUP($B219,'Tổng hợp'!$A:$S,19,0),
""))))))))))))))))))</f>
        <v>0.01733186213</v>
      </c>
      <c r="T219" s="95">
        <f t="shared" si="15"/>
        <v>0.05131</v>
      </c>
      <c r="U219" s="95">
        <f t="shared" si="28"/>
        <v>0</v>
      </c>
      <c r="V219" s="95">
        <f t="shared" si="16"/>
        <v>0.07024062831</v>
      </c>
      <c r="W219" s="96">
        <f t="shared" si="17"/>
        <v>0</v>
      </c>
      <c r="X219" s="92">
        <f t="shared" si="18"/>
        <v>45812</v>
      </c>
      <c r="Y219" s="93">
        <f t="shared" si="19"/>
        <v>372</v>
      </c>
      <c r="Z219" s="94">
        <f t="shared" si="20"/>
        <v>365</v>
      </c>
      <c r="AA219" s="94">
        <f t="shared" si="21"/>
        <v>730</v>
      </c>
      <c r="AB219" s="95">
        <f>IF(Z219=1,VLOOKUP($B219,'Tổng hợp'!$A:$S,2,0),
IF(Z219=7,VLOOKUP($B219,'Tổng hợp'!$A:$S,3,0),
IF(Z219=14,VLOOKUP($B219,'Tổng hợp'!$A:$T,4,0),
IF(Z219=30,VLOOKUP($B219,'Tổng hợp'!$A:$T,5,0),
IF(Z219=60,VLOOKUP($B219,'Tổng hợp'!$A:$T,6,0),
IF(Z219=90,VLOOKUP($B219,'Tổng hợp'!$A:$T,7,0),
IF(Z219=180,VLOOKUP($B219,'Tổng hợp'!$A:$T,8,0),
IF(Z219=270,VLOOKUP($B219,'Tổng hợp'!$A:$T,9,0),
IF(Z219=365,VLOOKUP($B219,'Tổng hợp'!$A:$S,10,0),
IF(Z219=730,VLOOKUP($B219,'Tổng hợp'!$A:$S,11,0),
IF(Z219=1095,VLOOKUP($B219,'Tổng hợp'!$A:$S,12,0),
IF(Z219=1460,VLOOKUP($B219,'Tổng hợp'!$A:$S,13,0),
IF(Z219=1825,VLOOKUP($B219,'Tổng hợp'!$A:$S,14,0),
IF(Z219=2555,VLOOKUP($B219,'Tổng hợp'!$A:$S,15,0),
IF(Z219=3650,VLOOKUP($B219,'Tổng hợp'!$A:$S,16,0),
IF(Z219=5475,VLOOKUP($B219,'Tổng hợp'!$A:$S,17,0),
IF(Z219=7300,VLOOKUP($B219,'Tổng hợp'!$A:$S,18,0),
IF(Z219=10950,VLOOKUP($B219,'Tổng hợp'!$A:$S,19,0),
""))))))))))))))))))</f>
        <v>0.01871</v>
      </c>
      <c r="AC219" s="95">
        <f>IF(AA219=1,VLOOKUP($B219,'Tổng hợp'!$A:$S,2,0),
IF(AA219=7,VLOOKUP($B219,'Tổng hợp'!$A:$S,3,0),
IF(AA219=14,VLOOKUP($B219,'Tổng hợp'!$A:$T,4,0),
IF(AA219=30,VLOOKUP($B219,'Tổng hợp'!$A:$T,5,0),
IF(AA219=60,VLOOKUP($B219,'Tổng hợp'!$A:$T,6,0),
IF(AA219=90,VLOOKUP($B219,'Tổng hợp'!$A:$T,7,0),
IF(AA219=180,VLOOKUP($B219,'Tổng hợp'!$A:$T,8,0),
IF(AA219=270,VLOOKUP($B219,'Tổng hợp'!$A:$T,9,0),
IF(AA219=365,VLOOKUP($B219,'Tổng hợp'!$A:$S,10,0),
IF(AA219=730,VLOOKUP($B219,'Tổng hợp'!$A:$S,11,0),
IF(AA219=1095,VLOOKUP($B219,'Tổng hợp'!$A:$S,12,0),
IF(AA219=1460,VLOOKUP($B219,'Tổng hợp'!$A:$S,13,0),
IF(AA219=1825,VLOOKUP($B219,'Tổng hợp'!$A:$S,14,0),
IF(AA219=2555,VLOOKUP($B219,'Tổng hợp'!$A:$S,15,0),
IF(AA219=3650,VLOOKUP($B219,'Tổng hợp'!$A:$S,16,0),
IF(AA219=5475,VLOOKUP($B219,'Tổng hợp'!$A:$S,17,0),
IF(AA219=7300,VLOOKUP($B219,'Tổng hợp'!$A:$S,18,0),
IF(AA219=10950,VLOOKUP($B219,'Tổng hợp'!$A:$S,19,0),
""))))))))))))))))))</f>
        <v>0.01883</v>
      </c>
      <c r="AD219" s="95">
        <f t="shared" si="22"/>
        <v>0.07002230137</v>
      </c>
      <c r="AE219" s="95">
        <f t="shared" si="23"/>
        <v>-0.000004695166326</v>
      </c>
      <c r="AF219" s="95">
        <f t="shared" si="24"/>
        <v>0.07024029852</v>
      </c>
      <c r="AG219" s="96">
        <f t="shared" si="25"/>
        <v>46657698221</v>
      </c>
      <c r="AH219" s="97">
        <f t="shared" si="26"/>
        <v>50103502700</v>
      </c>
      <c r="AI219" s="96">
        <f t="shared" si="27"/>
        <v>-2567188025</v>
      </c>
      <c r="AJ219" s="9"/>
      <c r="AK219" s="12"/>
    </row>
    <row r="220" ht="15.75" customHeight="1">
      <c r="A220" s="90">
        <v>201.0</v>
      </c>
      <c r="B220" s="91">
        <f>HLOOKUP(B219,VBMA!$A:$A,VLOOKUP(B219,VBMA!A:AF,32,0) +1)</f>
        <v>45439</v>
      </c>
      <c r="C220" s="92">
        <f t="shared" si="1"/>
        <v>45812</v>
      </c>
      <c r="D220" s="92">
        <f t="shared" si="2"/>
        <v>45812</v>
      </c>
      <c r="E220" s="93">
        <f t="shared" si="3"/>
        <v>84</v>
      </c>
      <c r="F220" s="94">
        <f t="shared" si="4"/>
        <v>60</v>
      </c>
      <c r="G220" s="94">
        <f t="shared" si="5"/>
        <v>90</v>
      </c>
      <c r="H220" s="95">
        <f>IF(F220=1,VLOOKUP($B220,'Tổng hợp'!$A:$S,2,0),
IF(F220=7,VLOOKUP($B220,'Tổng hợp'!$A:$S,3,0),
IF(F220=14,VLOOKUP($B220,'Tổng hợp'!$A:$T,4,0),
IF(F220=30,VLOOKUP($B220,'Tổng hợp'!$A:$T,5,0),
IF(F220=60,VLOOKUP($B220,'Tổng hợp'!$A:$T,6,0),
IF(F220=90,VLOOKUP($B220,'Tổng hợp'!$A:$T,7,0),
IF(F220=180,VLOOKUP($B220,'Tổng hợp'!$A:$T,8,0),
IF(F220=270,VLOOKUP($B220,'Tổng hợp'!$A:$T,9,0),
IF(F220=365,VLOOKUP($B220,'Tổng hợp'!$A:$S,10,0),
IF(F220=730,VLOOKUP($B220,'Tổng hợp'!$A:$S,11,0),
IF(F220=1095,VLOOKUP($B220,'Tổng hợp'!$A:$S,12,0),
IF(F220=1460,VLOOKUP($B220,'Tổng hợp'!$A:$S,13,0),
IF(F220=1825,VLOOKUP($B220,'Tổng hợp'!$A:$S,14,0),
IF(F220=2555,VLOOKUP($B220,'Tổng hợp'!$A:$S,15,0),
IF(F220=3650,VLOOKUP($B220,'Tổng hợp'!$A:$S,16,0),
IF(F220=5475,VLOOKUP($B220,'Tổng hợp'!$A:$S,17,0),
IF(F220=7300,VLOOKUP($B220,'Tổng hợp'!$A:$S,18,0),
IF(F220=10950,VLOOKUP($B220,'Tổng hợp'!$A:$S,19,0),
""))))))))))))))))))</f>
        <v>0.0196624229</v>
      </c>
      <c r="I220" s="95">
        <f>IF(G220=1,VLOOKUP($B220,'Tổng hợp'!$A:$S,2,0),
IF(G220=7,VLOOKUP($B220,'Tổng hợp'!$A:$S,3,0),
IF(G220=14,VLOOKUP($B220,'Tổng hợp'!$A:$T,4,0),
IF(G220=30,VLOOKUP($B220,'Tổng hợp'!$A:$T,5,0),
IF(G220=60,VLOOKUP($B220,'Tổng hợp'!$A:$T,6,0),
IF(G220=90,VLOOKUP($B220,'Tổng hợp'!$A:$T,7,0),
IF(G220=180,VLOOKUP($B220,'Tổng hợp'!$A:$T,8,0),
IF(G220=270,VLOOKUP($B220,'Tổng hợp'!$A:$T,9,0),
IF(G220=365,VLOOKUP($B220,'Tổng hợp'!$A:$S,10,0),
IF(G220=730,VLOOKUP($B220,'Tổng hợp'!$A:$S,11,0),
IF(G220=1095,VLOOKUP($B220,'Tổng hợp'!$A:$S,12,0),
IF(G220=1460,VLOOKUP($B220,'Tổng hợp'!$A:$S,13,0),
IF(G220=1825,VLOOKUP($B220,'Tổng hợp'!$A:$S,14,0),
IF(G220=2555,VLOOKUP($B220,'Tổng hợp'!$A:$S,15,0),
IF(G220=3650,VLOOKUP($B220,'Tổng hợp'!$A:$S,16,0),
IF(G220=5475,VLOOKUP($B220,'Tổng hợp'!$A:$S,17,0),
IF(G220=7300,VLOOKUP($B220,'Tổng hợp'!$A:$S,18,0),
IF(G220=10950,VLOOKUP($B220,'Tổng hợp'!$A:$S,19,0),
""))))))))))))))))))</f>
        <v>0.0196624229</v>
      </c>
      <c r="J220" s="95">
        <f t="shared" si="6"/>
        <v>0.0709724229</v>
      </c>
      <c r="K220" s="95">
        <f t="shared" si="7"/>
        <v>0.003839482845</v>
      </c>
      <c r="L220" s="95">
        <f t="shared" si="8"/>
        <v>0.07051083439</v>
      </c>
      <c r="M220" s="96">
        <f t="shared" si="9"/>
        <v>3445545944</v>
      </c>
      <c r="N220" s="92" t="b">
        <f t="shared" si="10"/>
        <v>0</v>
      </c>
      <c r="O220" s="93">
        <f t="shared" si="11"/>
        <v>-45728</v>
      </c>
      <c r="P220" s="94">
        <f t="shared" si="12"/>
        <v>0</v>
      </c>
      <c r="Q220" s="94">
        <f t="shared" si="13"/>
        <v>1</v>
      </c>
      <c r="R220" s="95" t="str">
        <f t="shared" si="14"/>
        <v/>
      </c>
      <c r="S220" s="95">
        <f>IF(Q220=1,VLOOKUP($B220,'Tổng hợp'!$A:$S,2,0),
IF(Q220=7,VLOOKUP($B220,'Tổng hợp'!$A:$S,3,0),
IF(Q220=14,VLOOKUP($B220,'Tổng hợp'!$A:$T,4,0),
IF(Q220=30,VLOOKUP($B220,'Tổng hợp'!$A:$T,5,0),
IF(Q220=60,VLOOKUP($B220,'Tổng hợp'!$A:$T,6,0),
IF(Q220=90,VLOOKUP($B220,'Tổng hợp'!$A:$T,7,0),
IF(Q220=180,VLOOKUP($B220,'Tổng hợp'!$A:$T,8,0),
IF(Q220=270,VLOOKUP($B220,'Tổng hợp'!$A:$T,9,0),
IF(Q220=365,VLOOKUP($B220,'Tổng hợp'!$A:$S,10,0),
IF(Q220=730,VLOOKUP($B220,'Tổng hợp'!$A:$S,11,0),
IF(Q220=1095,VLOOKUP($B220,'Tổng hợp'!$A:$S,12,0),
IF(Q220=1460,VLOOKUP($B220,'Tổng hợp'!$A:$S,13,0),
IF(Q220=1825,VLOOKUP($B220,'Tổng hợp'!$A:$S,14,0),
IF(Q220=2555,VLOOKUP($B220,'Tổng hợp'!$A:$S,15,0),
IF(Q220=3650,VLOOKUP($B220,'Tổng hợp'!$A:$S,16,0),
IF(Q220=5475,VLOOKUP($B220,'Tổng hợp'!$A:$S,17,0),
IF(Q220=7300,VLOOKUP($B220,'Tổng hợp'!$A:$S,18,0),
IF(Q220=10950,VLOOKUP($B220,'Tổng hợp'!$A:$S,19,0),
""))))))))))))))))))</f>
        <v>0.0182324285</v>
      </c>
      <c r="T220" s="95">
        <f t="shared" si="15"/>
        <v>0.05131</v>
      </c>
      <c r="U220" s="95">
        <f t="shared" si="28"/>
        <v>0</v>
      </c>
      <c r="V220" s="95">
        <f t="shared" si="16"/>
        <v>0.07024062831</v>
      </c>
      <c r="W220" s="96">
        <f t="shared" si="17"/>
        <v>0</v>
      </c>
      <c r="X220" s="92">
        <f t="shared" si="18"/>
        <v>45812</v>
      </c>
      <c r="Y220" s="93">
        <f t="shared" si="19"/>
        <v>373</v>
      </c>
      <c r="Z220" s="94">
        <f t="shared" si="20"/>
        <v>365</v>
      </c>
      <c r="AA220" s="94">
        <f t="shared" si="21"/>
        <v>730</v>
      </c>
      <c r="AB220" s="95">
        <f>IF(Z220=1,VLOOKUP($B220,'Tổng hợp'!$A:$S,2,0),
IF(Z220=7,VLOOKUP($B220,'Tổng hợp'!$A:$S,3,0),
IF(Z220=14,VLOOKUP($B220,'Tổng hợp'!$A:$T,4,0),
IF(Z220=30,VLOOKUP($B220,'Tổng hợp'!$A:$T,5,0),
IF(Z220=60,VLOOKUP($B220,'Tổng hợp'!$A:$T,6,0),
IF(Z220=90,VLOOKUP($B220,'Tổng hợp'!$A:$T,7,0),
IF(Z220=180,VLOOKUP($B220,'Tổng hợp'!$A:$T,8,0),
IF(Z220=270,VLOOKUP($B220,'Tổng hợp'!$A:$T,9,0),
IF(Z220=365,VLOOKUP($B220,'Tổng hợp'!$A:$S,10,0),
IF(Z220=730,VLOOKUP($B220,'Tổng hợp'!$A:$S,11,0),
IF(Z220=1095,VLOOKUP($B220,'Tổng hợp'!$A:$S,12,0),
IF(Z220=1460,VLOOKUP($B220,'Tổng hợp'!$A:$S,13,0),
IF(Z220=1825,VLOOKUP($B220,'Tổng hợp'!$A:$S,14,0),
IF(Z220=2555,VLOOKUP($B220,'Tổng hợp'!$A:$S,15,0),
IF(Z220=3650,VLOOKUP($B220,'Tổng hợp'!$A:$S,16,0),
IF(Z220=5475,VLOOKUP($B220,'Tổng hợp'!$A:$S,17,0),
IF(Z220=7300,VLOOKUP($B220,'Tổng hợp'!$A:$S,18,0),
IF(Z220=10950,VLOOKUP($B220,'Tổng hợp'!$A:$S,19,0),
""))))))))))))))))))</f>
        <v>0.01871</v>
      </c>
      <c r="AC220" s="95">
        <f>IF(AA220=1,VLOOKUP($B220,'Tổng hợp'!$A:$S,2,0),
IF(AA220=7,VLOOKUP($B220,'Tổng hợp'!$A:$S,3,0),
IF(AA220=14,VLOOKUP($B220,'Tổng hợp'!$A:$T,4,0),
IF(AA220=30,VLOOKUP($B220,'Tổng hợp'!$A:$T,5,0),
IF(AA220=60,VLOOKUP($B220,'Tổng hợp'!$A:$T,6,0),
IF(AA220=90,VLOOKUP($B220,'Tổng hợp'!$A:$T,7,0),
IF(AA220=180,VLOOKUP($B220,'Tổng hợp'!$A:$T,8,0),
IF(AA220=270,VLOOKUP($B220,'Tổng hợp'!$A:$T,9,0),
IF(AA220=365,VLOOKUP($B220,'Tổng hợp'!$A:$S,10,0),
IF(AA220=730,VLOOKUP($B220,'Tổng hợp'!$A:$S,11,0),
IF(AA220=1095,VLOOKUP($B220,'Tổng hợp'!$A:$S,12,0),
IF(AA220=1460,VLOOKUP($B220,'Tổng hợp'!$A:$S,13,0),
IF(AA220=1825,VLOOKUP($B220,'Tổng hợp'!$A:$S,14,0),
IF(AA220=2555,VLOOKUP($B220,'Tổng hợp'!$A:$S,15,0),
IF(AA220=3650,VLOOKUP($B220,'Tổng hợp'!$A:$S,16,0),
IF(AA220=5475,VLOOKUP($B220,'Tổng hợp'!$A:$S,17,0),
IF(AA220=7300,VLOOKUP($B220,'Tổng hợp'!$A:$S,18,0),
IF(AA220=10950,VLOOKUP($B220,'Tổng hợp'!$A:$S,19,0),
""))))))))))))))))))</f>
        <v>0.01883</v>
      </c>
      <c r="AD220" s="95">
        <f t="shared" si="22"/>
        <v>0.07002263014</v>
      </c>
      <c r="AE220" s="95">
        <f t="shared" si="23"/>
        <v>-0.00001408536671</v>
      </c>
      <c r="AF220" s="95">
        <f t="shared" si="24"/>
        <v>0.07023963895</v>
      </c>
      <c r="AG220" s="96">
        <f t="shared" si="25"/>
        <v>46649050944</v>
      </c>
      <c r="AH220" s="97">
        <f t="shared" si="26"/>
        <v>50094596889</v>
      </c>
      <c r="AI220" s="96">
        <f t="shared" si="27"/>
        <v>-2576093836</v>
      </c>
      <c r="AJ220" s="9"/>
      <c r="AK220" s="12"/>
    </row>
    <row r="221" ht="15.75" customHeight="1">
      <c r="A221" s="90">
        <v>202.0</v>
      </c>
      <c r="B221" s="91">
        <f>HLOOKUP(B220,VBMA!$A:$A,VLOOKUP(B220,VBMA!A:AF,32,0) +1)</f>
        <v>45436</v>
      </c>
      <c r="C221" s="92">
        <f t="shared" si="1"/>
        <v>45812</v>
      </c>
      <c r="D221" s="92">
        <f t="shared" si="2"/>
        <v>45812</v>
      </c>
      <c r="E221" s="93">
        <f t="shared" si="3"/>
        <v>84</v>
      </c>
      <c r="F221" s="94">
        <f t="shared" si="4"/>
        <v>60</v>
      </c>
      <c r="G221" s="94">
        <f t="shared" si="5"/>
        <v>90</v>
      </c>
      <c r="H221" s="95">
        <f>IF(F221=1,VLOOKUP($B221,'Tổng hợp'!$A:$S,2,0),
IF(F221=7,VLOOKUP($B221,'Tổng hợp'!$A:$S,3,0),
IF(F221=14,VLOOKUP($B221,'Tổng hợp'!$A:$T,4,0),
IF(F221=30,VLOOKUP($B221,'Tổng hợp'!$A:$T,5,0),
IF(F221=60,VLOOKUP($B221,'Tổng hợp'!$A:$T,6,0),
IF(F221=90,VLOOKUP($B221,'Tổng hợp'!$A:$T,7,0),
IF(F221=180,VLOOKUP($B221,'Tổng hợp'!$A:$T,8,0),
IF(F221=270,VLOOKUP($B221,'Tổng hợp'!$A:$T,9,0),
IF(F221=365,VLOOKUP($B221,'Tổng hợp'!$A:$S,10,0),
IF(F221=730,VLOOKUP($B221,'Tổng hợp'!$A:$S,11,0),
IF(F221=1095,VLOOKUP($B221,'Tổng hợp'!$A:$S,12,0),
IF(F221=1460,VLOOKUP($B221,'Tổng hợp'!$A:$S,13,0),
IF(F221=1825,VLOOKUP($B221,'Tổng hợp'!$A:$S,14,0),
IF(F221=2555,VLOOKUP($B221,'Tổng hợp'!$A:$S,15,0),
IF(F221=3650,VLOOKUP($B221,'Tổng hợp'!$A:$S,16,0),
IF(F221=5475,VLOOKUP($B221,'Tổng hợp'!$A:$S,17,0),
IF(F221=7300,VLOOKUP($B221,'Tổng hợp'!$A:$S,18,0),
IF(F221=10950,VLOOKUP($B221,'Tổng hợp'!$A:$S,19,0),
""))))))))))))))))))</f>
        <v>0.01944733229</v>
      </c>
      <c r="I221" s="95">
        <f>IF(G221=1,VLOOKUP($B221,'Tổng hợp'!$A:$S,2,0),
IF(G221=7,VLOOKUP($B221,'Tổng hợp'!$A:$S,3,0),
IF(G221=14,VLOOKUP($B221,'Tổng hợp'!$A:$T,4,0),
IF(G221=30,VLOOKUP($B221,'Tổng hợp'!$A:$T,5,0),
IF(G221=60,VLOOKUP($B221,'Tổng hợp'!$A:$T,6,0),
IF(G221=90,VLOOKUP($B221,'Tổng hợp'!$A:$T,7,0),
IF(G221=180,VLOOKUP($B221,'Tổng hợp'!$A:$T,8,0),
IF(G221=270,VLOOKUP($B221,'Tổng hợp'!$A:$T,9,0),
IF(G221=365,VLOOKUP($B221,'Tổng hợp'!$A:$S,10,0),
IF(G221=730,VLOOKUP($B221,'Tổng hợp'!$A:$S,11,0),
IF(G221=1095,VLOOKUP($B221,'Tổng hợp'!$A:$S,12,0),
IF(G221=1460,VLOOKUP($B221,'Tổng hợp'!$A:$S,13,0),
IF(G221=1825,VLOOKUP($B221,'Tổng hợp'!$A:$S,14,0),
IF(G221=2555,VLOOKUP($B221,'Tổng hợp'!$A:$S,15,0),
IF(G221=3650,VLOOKUP($B221,'Tổng hợp'!$A:$S,16,0),
IF(G221=5475,VLOOKUP($B221,'Tổng hợp'!$A:$S,17,0),
IF(G221=7300,VLOOKUP($B221,'Tổng hợp'!$A:$S,18,0),
IF(G221=10950,VLOOKUP($B221,'Tổng hợp'!$A:$S,19,0),
""))))))))))))))))))</f>
        <v>0.01937622687</v>
      </c>
      <c r="J221" s="95">
        <f t="shared" si="6"/>
        <v>0.07070044795</v>
      </c>
      <c r="K221" s="95">
        <f t="shared" si="7"/>
        <v>-0.0001461621311</v>
      </c>
      <c r="L221" s="95">
        <f t="shared" si="8"/>
        <v>0.07023036254</v>
      </c>
      <c r="M221" s="96">
        <f t="shared" si="9"/>
        <v>3445753729</v>
      </c>
      <c r="N221" s="92" t="b">
        <f t="shared" si="10"/>
        <v>0</v>
      </c>
      <c r="O221" s="93">
        <f t="shared" si="11"/>
        <v>-45728</v>
      </c>
      <c r="P221" s="94">
        <f t="shared" si="12"/>
        <v>0</v>
      </c>
      <c r="Q221" s="94">
        <f t="shared" si="13"/>
        <v>1</v>
      </c>
      <c r="R221" s="95" t="str">
        <f t="shared" si="14"/>
        <v/>
      </c>
      <c r="S221" s="95">
        <f>IF(Q221=1,VLOOKUP($B221,'Tổng hợp'!$A:$S,2,0),
IF(Q221=7,VLOOKUP($B221,'Tổng hợp'!$A:$S,3,0),
IF(Q221=14,VLOOKUP($B221,'Tổng hợp'!$A:$T,4,0),
IF(Q221=30,VLOOKUP($B221,'Tổng hợp'!$A:$T,5,0),
IF(Q221=60,VLOOKUP($B221,'Tổng hợp'!$A:$T,6,0),
IF(Q221=90,VLOOKUP($B221,'Tổng hợp'!$A:$T,7,0),
IF(Q221=180,VLOOKUP($B221,'Tổng hợp'!$A:$T,8,0),
IF(Q221=270,VLOOKUP($B221,'Tổng hợp'!$A:$T,9,0),
IF(Q221=365,VLOOKUP($B221,'Tổng hợp'!$A:$S,10,0),
IF(Q221=730,VLOOKUP($B221,'Tổng hợp'!$A:$S,11,0),
IF(Q221=1095,VLOOKUP($B221,'Tổng hợp'!$A:$S,12,0),
IF(Q221=1460,VLOOKUP($B221,'Tổng hợp'!$A:$S,13,0),
IF(Q221=1825,VLOOKUP($B221,'Tổng hợp'!$A:$S,14,0),
IF(Q221=2555,VLOOKUP($B221,'Tổng hợp'!$A:$S,15,0),
IF(Q221=3650,VLOOKUP($B221,'Tổng hợp'!$A:$S,16,0),
IF(Q221=5475,VLOOKUP($B221,'Tổng hợp'!$A:$S,17,0),
IF(Q221=7300,VLOOKUP($B221,'Tổng hợp'!$A:$S,18,0),
IF(Q221=10950,VLOOKUP($B221,'Tổng hợp'!$A:$S,19,0),
""))))))))))))))))))</f>
        <v>0.01830964557</v>
      </c>
      <c r="T221" s="95">
        <f t="shared" si="15"/>
        <v>0.05131</v>
      </c>
      <c r="U221" s="95">
        <f t="shared" si="28"/>
        <v>0</v>
      </c>
      <c r="V221" s="95">
        <f t="shared" si="16"/>
        <v>0.07024062831</v>
      </c>
      <c r="W221" s="96">
        <f t="shared" si="17"/>
        <v>0</v>
      </c>
      <c r="X221" s="92">
        <f t="shared" si="18"/>
        <v>45812</v>
      </c>
      <c r="Y221" s="93">
        <f t="shared" si="19"/>
        <v>376</v>
      </c>
      <c r="Z221" s="94">
        <f t="shared" si="20"/>
        <v>365</v>
      </c>
      <c r="AA221" s="94">
        <f t="shared" si="21"/>
        <v>730</v>
      </c>
      <c r="AB221" s="95">
        <f>IF(Z221=1,VLOOKUP($B221,'Tổng hợp'!$A:$S,2,0),
IF(Z221=7,VLOOKUP($B221,'Tổng hợp'!$A:$S,3,0),
IF(Z221=14,VLOOKUP($B221,'Tổng hợp'!$A:$T,4,0),
IF(Z221=30,VLOOKUP($B221,'Tổng hợp'!$A:$T,5,0),
IF(Z221=60,VLOOKUP($B221,'Tổng hợp'!$A:$T,6,0),
IF(Z221=90,VLOOKUP($B221,'Tổng hợp'!$A:$T,7,0),
IF(Z221=180,VLOOKUP($B221,'Tổng hợp'!$A:$T,8,0),
IF(Z221=270,VLOOKUP($B221,'Tổng hợp'!$A:$T,9,0),
IF(Z221=365,VLOOKUP($B221,'Tổng hợp'!$A:$S,10,0),
IF(Z221=730,VLOOKUP($B221,'Tổng hợp'!$A:$S,11,0),
IF(Z221=1095,VLOOKUP($B221,'Tổng hợp'!$A:$S,12,0),
IF(Z221=1460,VLOOKUP($B221,'Tổng hợp'!$A:$S,13,0),
IF(Z221=1825,VLOOKUP($B221,'Tổng hợp'!$A:$S,14,0),
IF(Z221=2555,VLOOKUP($B221,'Tổng hợp'!$A:$S,15,0),
IF(Z221=3650,VLOOKUP($B221,'Tổng hợp'!$A:$S,16,0),
IF(Z221=5475,VLOOKUP($B221,'Tổng hợp'!$A:$S,17,0),
IF(Z221=7300,VLOOKUP($B221,'Tổng hợp'!$A:$S,18,0),
IF(Z221=10950,VLOOKUP($B221,'Tổng hợp'!$A:$S,19,0),
""))))))))))))))))))</f>
        <v>0.01871</v>
      </c>
      <c r="AC221" s="95">
        <f>IF(AA221=1,VLOOKUP($B221,'Tổng hợp'!$A:$S,2,0),
IF(AA221=7,VLOOKUP($B221,'Tổng hợp'!$A:$S,3,0),
IF(AA221=14,VLOOKUP($B221,'Tổng hợp'!$A:$T,4,0),
IF(AA221=30,VLOOKUP($B221,'Tổng hợp'!$A:$T,5,0),
IF(AA221=60,VLOOKUP($B221,'Tổng hợp'!$A:$T,6,0),
IF(AA221=90,VLOOKUP($B221,'Tổng hợp'!$A:$T,7,0),
IF(AA221=180,VLOOKUP($B221,'Tổng hợp'!$A:$T,8,0),
IF(AA221=270,VLOOKUP($B221,'Tổng hợp'!$A:$T,9,0),
IF(AA221=365,VLOOKUP($B221,'Tổng hợp'!$A:$S,10,0),
IF(AA221=730,VLOOKUP($B221,'Tổng hợp'!$A:$S,11,0),
IF(AA221=1095,VLOOKUP($B221,'Tổng hợp'!$A:$S,12,0),
IF(AA221=1460,VLOOKUP($B221,'Tổng hợp'!$A:$S,13,0),
IF(AA221=1825,VLOOKUP($B221,'Tổng hợp'!$A:$S,14,0),
IF(AA221=2555,VLOOKUP($B221,'Tổng hợp'!$A:$S,15,0),
IF(AA221=3650,VLOOKUP($B221,'Tổng hợp'!$A:$S,16,0),
IF(AA221=5475,VLOOKUP($B221,'Tổng hợp'!$A:$S,17,0),
IF(AA221=7300,VLOOKUP($B221,'Tổng hợp'!$A:$S,18,0),
IF(AA221=10950,VLOOKUP($B221,'Tổng hợp'!$A:$S,19,0),
""))))))))))))))))))</f>
        <v>0.01883</v>
      </c>
      <c r="AD221" s="95">
        <f t="shared" si="22"/>
        <v>0.07002361644</v>
      </c>
      <c r="AE221" s="95">
        <f t="shared" si="23"/>
        <v>0.001138424368</v>
      </c>
      <c r="AF221" s="95">
        <f t="shared" si="24"/>
        <v>0.07032063748</v>
      </c>
      <c r="AG221" s="96">
        <f t="shared" si="25"/>
        <v>46619396263</v>
      </c>
      <c r="AH221" s="97">
        <f t="shared" si="26"/>
        <v>50065149991</v>
      </c>
      <c r="AI221" s="96">
        <f t="shared" si="27"/>
        <v>-2605540734</v>
      </c>
      <c r="AJ221" s="9"/>
      <c r="AK221" s="12"/>
    </row>
    <row r="222" ht="15.75" customHeight="1">
      <c r="A222" s="90">
        <v>203.0</v>
      </c>
      <c r="B222" s="91">
        <f>HLOOKUP(B221,VBMA!$A:$A,VLOOKUP(B221,VBMA!A:AF,32,0) +1)</f>
        <v>45435</v>
      </c>
      <c r="C222" s="92">
        <f t="shared" si="1"/>
        <v>45812</v>
      </c>
      <c r="D222" s="92">
        <f t="shared" si="2"/>
        <v>45812</v>
      </c>
      <c r="E222" s="93">
        <f t="shared" si="3"/>
        <v>84</v>
      </c>
      <c r="F222" s="94">
        <f t="shared" si="4"/>
        <v>60</v>
      </c>
      <c r="G222" s="94">
        <f t="shared" si="5"/>
        <v>90</v>
      </c>
      <c r="H222" s="95">
        <f>IF(F222=1,VLOOKUP($B222,'Tổng hợp'!$A:$S,2,0),
IF(F222=7,VLOOKUP($B222,'Tổng hợp'!$A:$S,3,0),
IF(F222=14,VLOOKUP($B222,'Tổng hợp'!$A:$T,4,0),
IF(F222=30,VLOOKUP($B222,'Tổng hợp'!$A:$T,5,0),
IF(F222=60,VLOOKUP($B222,'Tổng hợp'!$A:$T,6,0),
IF(F222=90,VLOOKUP($B222,'Tổng hợp'!$A:$T,7,0),
IF(F222=180,VLOOKUP($B222,'Tổng hợp'!$A:$T,8,0),
IF(F222=270,VLOOKUP($B222,'Tổng hợp'!$A:$T,9,0),
IF(F222=365,VLOOKUP($B222,'Tổng hợp'!$A:$S,10,0),
IF(F222=730,VLOOKUP($B222,'Tổng hợp'!$A:$S,11,0),
IF(F222=1095,VLOOKUP($B222,'Tổng hợp'!$A:$S,12,0),
IF(F222=1460,VLOOKUP($B222,'Tổng hợp'!$A:$S,13,0),
IF(F222=1825,VLOOKUP($B222,'Tổng hợp'!$A:$S,14,0),
IF(F222=2555,VLOOKUP($B222,'Tổng hợp'!$A:$S,15,0),
IF(F222=3650,VLOOKUP($B222,'Tổng hợp'!$A:$S,16,0),
IF(F222=5475,VLOOKUP($B222,'Tổng hợp'!$A:$S,17,0),
IF(F222=7300,VLOOKUP($B222,'Tổng hợp'!$A:$S,18,0),
IF(F222=10950,VLOOKUP($B222,'Tổng hợp'!$A:$S,19,0),
""))))))))))))))))))</f>
        <v>0.01940078243</v>
      </c>
      <c r="I222" s="95">
        <f>IF(G222=1,VLOOKUP($B222,'Tổng hợp'!$A:$S,2,0),
IF(G222=7,VLOOKUP($B222,'Tổng hợp'!$A:$S,3,0),
IF(G222=14,VLOOKUP($B222,'Tổng hợp'!$A:$T,4,0),
IF(G222=30,VLOOKUP($B222,'Tổng hợp'!$A:$T,5,0),
IF(G222=60,VLOOKUP($B222,'Tổng hợp'!$A:$T,6,0),
IF(G222=90,VLOOKUP($B222,'Tổng hợp'!$A:$T,7,0),
IF(G222=180,VLOOKUP($B222,'Tổng hợp'!$A:$T,8,0),
IF(G222=270,VLOOKUP($B222,'Tổng hợp'!$A:$T,9,0),
IF(G222=365,VLOOKUP($B222,'Tổng hợp'!$A:$S,10,0),
IF(G222=730,VLOOKUP($B222,'Tổng hợp'!$A:$S,11,0),
IF(G222=1095,VLOOKUP($B222,'Tổng hợp'!$A:$S,12,0),
IF(G222=1460,VLOOKUP($B222,'Tổng hợp'!$A:$S,13,0),
IF(G222=1825,VLOOKUP($B222,'Tổng hợp'!$A:$S,14,0),
IF(G222=2555,VLOOKUP($B222,'Tổng hợp'!$A:$S,15,0),
IF(G222=3650,VLOOKUP($B222,'Tổng hợp'!$A:$S,16,0),
IF(G222=5475,VLOOKUP($B222,'Tổng hợp'!$A:$S,17,0),
IF(G222=7300,VLOOKUP($B222,'Tổng hợp'!$A:$S,18,0),
IF(G222=10950,VLOOKUP($B222,'Tổng hợp'!$A:$S,19,0),
""))))))))))))))))))</f>
        <v>0.01940078243</v>
      </c>
      <c r="J222" s="95">
        <f t="shared" si="6"/>
        <v>0.07071078243</v>
      </c>
      <c r="K222" s="95">
        <f t="shared" si="7"/>
        <v>0.008014237081</v>
      </c>
      <c r="L222" s="95">
        <f t="shared" si="8"/>
        <v>0.0708058151</v>
      </c>
      <c r="M222" s="96">
        <f t="shared" si="9"/>
        <v>3445327484</v>
      </c>
      <c r="N222" s="92" t="b">
        <f t="shared" si="10"/>
        <v>0</v>
      </c>
      <c r="O222" s="93">
        <f t="shared" si="11"/>
        <v>-45728</v>
      </c>
      <c r="P222" s="94">
        <f t="shared" si="12"/>
        <v>0</v>
      </c>
      <c r="Q222" s="94">
        <f t="shared" si="13"/>
        <v>1</v>
      </c>
      <c r="R222" s="95" t="str">
        <f t="shared" si="14"/>
        <v/>
      </c>
      <c r="S222" s="95">
        <f>IF(Q222=1,VLOOKUP($B222,'Tổng hợp'!$A:$S,2,0),
IF(Q222=7,VLOOKUP($B222,'Tổng hợp'!$A:$S,3,0),
IF(Q222=14,VLOOKUP($B222,'Tổng hợp'!$A:$T,4,0),
IF(Q222=30,VLOOKUP($B222,'Tổng hợp'!$A:$T,5,0),
IF(Q222=60,VLOOKUP($B222,'Tổng hợp'!$A:$T,6,0),
IF(Q222=90,VLOOKUP($B222,'Tổng hợp'!$A:$T,7,0),
IF(Q222=180,VLOOKUP($B222,'Tổng hợp'!$A:$T,8,0),
IF(Q222=270,VLOOKUP($B222,'Tổng hợp'!$A:$T,9,0),
IF(Q222=365,VLOOKUP($B222,'Tổng hợp'!$A:$S,10,0),
IF(Q222=730,VLOOKUP($B222,'Tổng hợp'!$A:$S,11,0),
IF(Q222=1095,VLOOKUP($B222,'Tổng hợp'!$A:$S,12,0),
IF(Q222=1460,VLOOKUP($B222,'Tổng hợp'!$A:$S,13,0),
IF(Q222=1825,VLOOKUP($B222,'Tổng hợp'!$A:$S,14,0),
IF(Q222=2555,VLOOKUP($B222,'Tổng hợp'!$A:$S,15,0),
IF(Q222=3650,VLOOKUP($B222,'Tổng hợp'!$A:$S,16,0),
IF(Q222=5475,VLOOKUP($B222,'Tổng hợp'!$A:$S,17,0),
IF(Q222=7300,VLOOKUP($B222,'Tổng hợp'!$A:$S,18,0),
IF(Q222=10950,VLOOKUP($B222,'Tổng hợp'!$A:$S,19,0),
""))))))))))))))))))</f>
        <v>0.0183386958</v>
      </c>
      <c r="T222" s="95">
        <f t="shared" si="15"/>
        <v>0.05131</v>
      </c>
      <c r="U222" s="95">
        <f t="shared" si="28"/>
        <v>0</v>
      </c>
      <c r="V222" s="95">
        <f t="shared" si="16"/>
        <v>0.07024062831</v>
      </c>
      <c r="W222" s="96">
        <f t="shared" si="17"/>
        <v>0</v>
      </c>
      <c r="X222" s="92">
        <f t="shared" si="18"/>
        <v>45812</v>
      </c>
      <c r="Y222" s="93">
        <f t="shared" si="19"/>
        <v>377</v>
      </c>
      <c r="Z222" s="94">
        <f t="shared" si="20"/>
        <v>365</v>
      </c>
      <c r="AA222" s="94">
        <f t="shared" si="21"/>
        <v>730</v>
      </c>
      <c r="AB222" s="95">
        <f>IF(Z222=1,VLOOKUP($B222,'Tổng hợp'!$A:$S,2,0),
IF(Z222=7,VLOOKUP($B222,'Tổng hợp'!$A:$S,3,0),
IF(Z222=14,VLOOKUP($B222,'Tổng hợp'!$A:$T,4,0),
IF(Z222=30,VLOOKUP($B222,'Tổng hợp'!$A:$T,5,0),
IF(Z222=60,VLOOKUP($B222,'Tổng hợp'!$A:$T,6,0),
IF(Z222=90,VLOOKUP($B222,'Tổng hợp'!$A:$T,7,0),
IF(Z222=180,VLOOKUP($B222,'Tổng hợp'!$A:$T,8,0),
IF(Z222=270,VLOOKUP($B222,'Tổng hợp'!$A:$T,9,0),
IF(Z222=365,VLOOKUP($B222,'Tổng hợp'!$A:$S,10,0),
IF(Z222=730,VLOOKUP($B222,'Tổng hợp'!$A:$S,11,0),
IF(Z222=1095,VLOOKUP($B222,'Tổng hợp'!$A:$S,12,0),
IF(Z222=1460,VLOOKUP($B222,'Tổng hợp'!$A:$S,13,0),
IF(Z222=1825,VLOOKUP($B222,'Tổng hợp'!$A:$S,14,0),
IF(Z222=2555,VLOOKUP($B222,'Tổng hợp'!$A:$S,15,0),
IF(Z222=3650,VLOOKUP($B222,'Tổng hợp'!$A:$S,16,0),
IF(Z222=5475,VLOOKUP($B222,'Tổng hợp'!$A:$S,17,0),
IF(Z222=7300,VLOOKUP($B222,'Tổng hợp'!$A:$S,18,0),
IF(Z222=10950,VLOOKUP($B222,'Tổng hợp'!$A:$S,19,0),
""))))))))))))))))))</f>
        <v>0.01863</v>
      </c>
      <c r="AC222" s="95">
        <f>IF(AA222=1,VLOOKUP($B222,'Tổng hợp'!$A:$S,2,0),
IF(AA222=7,VLOOKUP($B222,'Tổng hợp'!$A:$S,3,0),
IF(AA222=14,VLOOKUP($B222,'Tổng hợp'!$A:$T,4,0),
IF(AA222=30,VLOOKUP($B222,'Tổng hợp'!$A:$T,5,0),
IF(AA222=60,VLOOKUP($B222,'Tổng hợp'!$A:$T,6,0),
IF(AA222=90,VLOOKUP($B222,'Tổng hợp'!$A:$T,7,0),
IF(AA222=180,VLOOKUP($B222,'Tổng hợp'!$A:$T,8,0),
IF(AA222=270,VLOOKUP($B222,'Tổng hợp'!$A:$T,9,0),
IF(AA222=365,VLOOKUP($B222,'Tổng hợp'!$A:$S,10,0),
IF(AA222=730,VLOOKUP($B222,'Tổng hợp'!$A:$S,11,0),
IF(AA222=1095,VLOOKUP($B222,'Tổng hợp'!$A:$S,12,0),
IF(AA222=1460,VLOOKUP($B222,'Tổng hợp'!$A:$S,13,0),
IF(AA222=1825,VLOOKUP($B222,'Tổng hợp'!$A:$S,14,0),
IF(AA222=2555,VLOOKUP($B222,'Tổng hợp'!$A:$S,15,0),
IF(AA222=3650,VLOOKUP($B222,'Tổng hợp'!$A:$S,16,0),
IF(AA222=5475,VLOOKUP($B222,'Tổng hợp'!$A:$S,17,0),
IF(AA222=7300,VLOOKUP($B222,'Tổng hợp'!$A:$S,18,0),
IF(AA222=10950,VLOOKUP($B222,'Tổng hợp'!$A:$S,19,0),
""))))))))))))))))))</f>
        <v>0.01875</v>
      </c>
      <c r="AD222" s="95">
        <f t="shared" si="22"/>
        <v>0.06994394521</v>
      </c>
      <c r="AE222" s="95">
        <f t="shared" si="23"/>
        <v>0.005730553146</v>
      </c>
      <c r="AF222" s="95">
        <f t="shared" si="24"/>
        <v>0.07064430149</v>
      </c>
      <c r="AG222" s="96">
        <f t="shared" si="25"/>
        <v>46596163180</v>
      </c>
      <c r="AH222" s="97">
        <f t="shared" si="26"/>
        <v>50041490663</v>
      </c>
      <c r="AI222" s="96">
        <f t="shared" si="27"/>
        <v>-2629200062</v>
      </c>
      <c r="AJ222" s="9"/>
      <c r="AK222" s="12"/>
    </row>
    <row r="223" ht="15.75" customHeight="1">
      <c r="A223" s="90">
        <v>204.0</v>
      </c>
      <c r="B223" s="91">
        <f>HLOOKUP(B222,VBMA!$A:$A,VLOOKUP(B222,VBMA!A:AF,32,0) +1)</f>
        <v>45434</v>
      </c>
      <c r="C223" s="92">
        <f t="shared" si="1"/>
        <v>45812</v>
      </c>
      <c r="D223" s="92">
        <f t="shared" si="2"/>
        <v>45812</v>
      </c>
      <c r="E223" s="93">
        <f t="shared" si="3"/>
        <v>84</v>
      </c>
      <c r="F223" s="94">
        <f t="shared" si="4"/>
        <v>60</v>
      </c>
      <c r="G223" s="94">
        <f t="shared" si="5"/>
        <v>90</v>
      </c>
      <c r="H223" s="95">
        <f>IF(F223=1,VLOOKUP($B223,'Tổng hợp'!$A:$S,2,0),
IF(F223=7,VLOOKUP($B223,'Tổng hợp'!$A:$S,3,0),
IF(F223=14,VLOOKUP($B223,'Tổng hợp'!$A:$T,4,0),
IF(F223=30,VLOOKUP($B223,'Tổng hợp'!$A:$T,5,0),
IF(F223=60,VLOOKUP($B223,'Tổng hợp'!$A:$T,6,0),
IF(F223=90,VLOOKUP($B223,'Tổng hợp'!$A:$T,7,0),
IF(F223=180,VLOOKUP($B223,'Tổng hợp'!$A:$T,8,0),
IF(F223=270,VLOOKUP($B223,'Tổng hợp'!$A:$T,9,0),
IF(F223=365,VLOOKUP($B223,'Tổng hợp'!$A:$S,10,0),
IF(F223=730,VLOOKUP($B223,'Tổng hợp'!$A:$S,11,0),
IF(F223=1095,VLOOKUP($B223,'Tổng hợp'!$A:$S,12,0),
IF(F223=1460,VLOOKUP($B223,'Tổng hợp'!$A:$S,13,0),
IF(F223=1825,VLOOKUP($B223,'Tổng hợp'!$A:$S,14,0),
IF(F223=2555,VLOOKUP($B223,'Tổng hợp'!$A:$S,15,0),
IF(F223=3650,VLOOKUP($B223,'Tổng hợp'!$A:$S,16,0),
IF(F223=5475,VLOOKUP($B223,'Tổng hợp'!$A:$S,17,0),
IF(F223=7300,VLOOKUP($B223,'Tổng hợp'!$A:$S,18,0),
IF(F223=10950,VLOOKUP($B223,'Tổng hợp'!$A:$S,19,0),
""))))))))))))))))))</f>
        <v>0.01866072387</v>
      </c>
      <c r="I223" s="95">
        <f>IF(G223=1,VLOOKUP($B223,'Tổng hợp'!$A:$S,2,0),
IF(G223=7,VLOOKUP($B223,'Tổng hợp'!$A:$S,3,0),
IF(G223=14,VLOOKUP($B223,'Tổng hợp'!$A:$T,4,0),
IF(G223=30,VLOOKUP($B223,'Tổng hợp'!$A:$T,5,0),
IF(G223=60,VLOOKUP($B223,'Tổng hợp'!$A:$T,6,0),
IF(G223=90,VLOOKUP($B223,'Tổng hợp'!$A:$T,7,0),
IF(G223=180,VLOOKUP($B223,'Tổng hợp'!$A:$T,8,0),
IF(G223=270,VLOOKUP($B223,'Tổng hợp'!$A:$T,9,0),
IF(G223=365,VLOOKUP($B223,'Tổng hợp'!$A:$S,10,0),
IF(G223=730,VLOOKUP($B223,'Tổng hợp'!$A:$S,11,0),
IF(G223=1095,VLOOKUP($B223,'Tổng hợp'!$A:$S,12,0),
IF(G223=1460,VLOOKUP($B223,'Tổng hợp'!$A:$S,13,0),
IF(G223=1825,VLOOKUP($B223,'Tổng hợp'!$A:$S,14,0),
IF(G223=2555,VLOOKUP($B223,'Tổng hợp'!$A:$S,15,0),
IF(G223=3650,VLOOKUP($B223,'Tổng hợp'!$A:$S,16,0),
IF(G223=5475,VLOOKUP($B223,'Tổng hợp'!$A:$S,17,0),
IF(G223=7300,VLOOKUP($B223,'Tổng hợp'!$A:$S,18,0),
IF(G223=10950,VLOOKUP($B223,'Tổng hợp'!$A:$S,19,0),
""))))))))))))))))))</f>
        <v>0.0188802618</v>
      </c>
      <c r="J223" s="95">
        <f t="shared" si="6"/>
        <v>0.07014635421</v>
      </c>
      <c r="K223" s="95">
        <f t="shared" si="7"/>
        <v>0.01383311814</v>
      </c>
      <c r="L223" s="95">
        <f t="shared" si="8"/>
        <v>0.07121902677</v>
      </c>
      <c r="M223" s="96">
        <f t="shared" si="9"/>
        <v>3445021586</v>
      </c>
      <c r="N223" s="92" t="b">
        <f t="shared" si="10"/>
        <v>0</v>
      </c>
      <c r="O223" s="93">
        <f t="shared" si="11"/>
        <v>-45728</v>
      </c>
      <c r="P223" s="94">
        <f t="shared" si="12"/>
        <v>0</v>
      </c>
      <c r="Q223" s="94">
        <f t="shared" si="13"/>
        <v>1</v>
      </c>
      <c r="R223" s="95" t="str">
        <f t="shared" si="14"/>
        <v/>
      </c>
      <c r="S223" s="95">
        <f>IF(Q223=1,VLOOKUP($B223,'Tổng hợp'!$A:$S,2,0),
IF(Q223=7,VLOOKUP($B223,'Tổng hợp'!$A:$S,3,0),
IF(Q223=14,VLOOKUP($B223,'Tổng hợp'!$A:$T,4,0),
IF(Q223=30,VLOOKUP($B223,'Tổng hợp'!$A:$T,5,0),
IF(Q223=60,VLOOKUP($B223,'Tổng hợp'!$A:$T,6,0),
IF(Q223=90,VLOOKUP($B223,'Tổng hợp'!$A:$T,7,0),
IF(Q223=180,VLOOKUP($B223,'Tổng hợp'!$A:$T,8,0),
IF(Q223=270,VLOOKUP($B223,'Tổng hợp'!$A:$T,9,0),
IF(Q223=365,VLOOKUP($B223,'Tổng hợp'!$A:$S,10,0),
IF(Q223=730,VLOOKUP($B223,'Tổng hợp'!$A:$S,11,0),
IF(Q223=1095,VLOOKUP($B223,'Tổng hợp'!$A:$S,12,0),
IF(Q223=1460,VLOOKUP($B223,'Tổng hợp'!$A:$S,13,0),
IF(Q223=1825,VLOOKUP($B223,'Tổng hợp'!$A:$S,14,0),
IF(Q223=2555,VLOOKUP($B223,'Tổng hợp'!$A:$S,15,0),
IF(Q223=3650,VLOOKUP($B223,'Tổng hợp'!$A:$S,16,0),
IF(Q223=5475,VLOOKUP($B223,'Tổng hợp'!$A:$S,17,0),
IF(Q223=7300,VLOOKUP($B223,'Tổng hợp'!$A:$S,18,0),
IF(Q223=10950,VLOOKUP($B223,'Tổng hợp'!$A:$S,19,0),
""))))))))))))))))))</f>
        <v>0.0169410101</v>
      </c>
      <c r="T223" s="95">
        <f t="shared" si="15"/>
        <v>0.05131</v>
      </c>
      <c r="U223" s="95">
        <f t="shared" si="28"/>
        <v>0</v>
      </c>
      <c r="V223" s="95">
        <f t="shared" si="16"/>
        <v>0.07024062831</v>
      </c>
      <c r="W223" s="96">
        <f t="shared" si="17"/>
        <v>0</v>
      </c>
      <c r="X223" s="92">
        <f t="shared" si="18"/>
        <v>45812</v>
      </c>
      <c r="Y223" s="93">
        <f t="shared" si="19"/>
        <v>378</v>
      </c>
      <c r="Z223" s="94">
        <f t="shared" si="20"/>
        <v>365</v>
      </c>
      <c r="AA223" s="94">
        <f t="shared" si="21"/>
        <v>730</v>
      </c>
      <c r="AB223" s="95">
        <f>IF(Z223=1,VLOOKUP($B223,'Tổng hợp'!$A:$S,2,0),
IF(Z223=7,VLOOKUP($B223,'Tổng hợp'!$A:$S,3,0),
IF(Z223=14,VLOOKUP($B223,'Tổng hợp'!$A:$T,4,0),
IF(Z223=30,VLOOKUP($B223,'Tổng hợp'!$A:$T,5,0),
IF(Z223=60,VLOOKUP($B223,'Tổng hợp'!$A:$T,6,0),
IF(Z223=90,VLOOKUP($B223,'Tổng hợp'!$A:$T,7,0),
IF(Z223=180,VLOOKUP($B223,'Tổng hợp'!$A:$T,8,0),
IF(Z223=270,VLOOKUP($B223,'Tổng hợp'!$A:$T,9,0),
IF(Z223=365,VLOOKUP($B223,'Tổng hợp'!$A:$S,10,0),
IF(Z223=730,VLOOKUP($B223,'Tổng hợp'!$A:$S,11,0),
IF(Z223=1095,VLOOKUP($B223,'Tổng hợp'!$A:$S,12,0),
IF(Z223=1460,VLOOKUP($B223,'Tổng hợp'!$A:$S,13,0),
IF(Z223=1825,VLOOKUP($B223,'Tổng hợp'!$A:$S,14,0),
IF(Z223=2555,VLOOKUP($B223,'Tổng hợp'!$A:$S,15,0),
IF(Z223=3650,VLOOKUP($B223,'Tổng hợp'!$A:$S,16,0),
IF(Z223=5475,VLOOKUP($B223,'Tổng hợp'!$A:$S,17,0),
IF(Z223=7300,VLOOKUP($B223,'Tổng hợp'!$A:$S,18,0),
IF(Z223=10950,VLOOKUP($B223,'Tổng hợp'!$A:$S,19,0),
""))))))))))))))))))</f>
        <v>0.01823</v>
      </c>
      <c r="AC223" s="95">
        <f>IF(AA223=1,VLOOKUP($B223,'Tổng hợp'!$A:$S,2,0),
IF(AA223=7,VLOOKUP($B223,'Tổng hợp'!$A:$S,3,0),
IF(AA223=14,VLOOKUP($B223,'Tổng hợp'!$A:$T,4,0),
IF(AA223=30,VLOOKUP($B223,'Tổng hợp'!$A:$T,5,0),
IF(AA223=60,VLOOKUP($B223,'Tổng hợp'!$A:$T,6,0),
IF(AA223=90,VLOOKUP($B223,'Tổng hợp'!$A:$T,7,0),
IF(AA223=180,VLOOKUP($B223,'Tổng hợp'!$A:$T,8,0),
IF(AA223=270,VLOOKUP($B223,'Tổng hợp'!$A:$T,9,0),
IF(AA223=365,VLOOKUP($B223,'Tổng hợp'!$A:$S,10,0),
IF(AA223=730,VLOOKUP($B223,'Tổng hợp'!$A:$S,11,0),
IF(AA223=1095,VLOOKUP($B223,'Tổng hợp'!$A:$S,12,0),
IF(AA223=1460,VLOOKUP($B223,'Tổng hợp'!$A:$S,13,0),
IF(AA223=1825,VLOOKUP($B223,'Tổng hợp'!$A:$S,14,0),
IF(AA223=2555,VLOOKUP($B223,'Tổng hợp'!$A:$S,15,0),
IF(AA223=3650,VLOOKUP($B223,'Tổng hợp'!$A:$S,16,0),
IF(AA223=5475,VLOOKUP($B223,'Tổng hợp'!$A:$S,17,0),
IF(AA223=7300,VLOOKUP($B223,'Tổng hợp'!$A:$S,18,0),
IF(AA223=10950,VLOOKUP($B223,'Tổng hợp'!$A:$S,19,0),
""))))))))))))))))))</f>
        <v>0.01835</v>
      </c>
      <c r="AD223" s="95">
        <f t="shared" si="22"/>
        <v>0.06954427397</v>
      </c>
      <c r="AE223" s="95">
        <f t="shared" si="23"/>
        <v>-0.000004727439477</v>
      </c>
      <c r="AF223" s="95">
        <f t="shared" si="24"/>
        <v>0.07024029625</v>
      </c>
      <c r="AG223" s="96">
        <f t="shared" si="25"/>
        <v>46605662585</v>
      </c>
      <c r="AH223" s="97">
        <f t="shared" si="26"/>
        <v>50050684171</v>
      </c>
      <c r="AI223" s="96">
        <f t="shared" si="27"/>
        <v>-2620006554</v>
      </c>
      <c r="AJ223" s="9"/>
      <c r="AK223" s="12"/>
    </row>
    <row r="224" ht="15.75" customHeight="1">
      <c r="A224" s="90">
        <v>205.0</v>
      </c>
      <c r="B224" s="91">
        <f>HLOOKUP(B223,VBMA!$A:$A,VLOOKUP(B223,VBMA!A:AF,32,0) +1)</f>
        <v>45433</v>
      </c>
      <c r="C224" s="92">
        <f t="shared" si="1"/>
        <v>45812</v>
      </c>
      <c r="D224" s="92">
        <f t="shared" si="2"/>
        <v>45812</v>
      </c>
      <c r="E224" s="93">
        <f t="shared" si="3"/>
        <v>84</v>
      </c>
      <c r="F224" s="94">
        <f t="shared" si="4"/>
        <v>60</v>
      </c>
      <c r="G224" s="94">
        <f t="shared" si="5"/>
        <v>90</v>
      </c>
      <c r="H224" s="95">
        <f>IF(F224=1,VLOOKUP($B224,'Tổng hợp'!$A:$S,2,0),
IF(F224=7,VLOOKUP($B224,'Tổng hợp'!$A:$S,3,0),
IF(F224=14,VLOOKUP($B224,'Tổng hợp'!$A:$T,4,0),
IF(F224=30,VLOOKUP($B224,'Tổng hợp'!$A:$T,5,0),
IF(F224=60,VLOOKUP($B224,'Tổng hợp'!$A:$T,6,0),
IF(F224=90,VLOOKUP($B224,'Tổng hợp'!$A:$T,7,0),
IF(F224=180,VLOOKUP($B224,'Tổng hợp'!$A:$T,8,0),
IF(F224=270,VLOOKUP($B224,'Tổng hợp'!$A:$T,9,0),
IF(F224=365,VLOOKUP($B224,'Tổng hợp'!$A:$S,10,0),
IF(F224=730,VLOOKUP($B224,'Tổng hợp'!$A:$S,11,0),
IF(F224=1095,VLOOKUP($B224,'Tổng hợp'!$A:$S,12,0),
IF(F224=1460,VLOOKUP($B224,'Tổng hợp'!$A:$S,13,0),
IF(F224=1825,VLOOKUP($B224,'Tổng hợp'!$A:$S,14,0),
IF(F224=2555,VLOOKUP($B224,'Tổng hợp'!$A:$S,15,0),
IF(F224=3650,VLOOKUP($B224,'Tổng hợp'!$A:$S,16,0),
IF(F224=5475,VLOOKUP($B224,'Tổng hợp'!$A:$S,17,0),
IF(F224=7300,VLOOKUP($B224,'Tổng hợp'!$A:$S,18,0),
IF(F224=10950,VLOOKUP($B224,'Tổng hợp'!$A:$S,19,0),
""))))))))))))))))))</f>
        <v>0.01761018</v>
      </c>
      <c r="I224" s="95">
        <f>IF(G224=1,VLOOKUP($B224,'Tổng hợp'!$A:$S,2,0),
IF(G224=7,VLOOKUP($B224,'Tổng hợp'!$A:$S,3,0),
IF(G224=14,VLOOKUP($B224,'Tổng hợp'!$A:$T,4,0),
IF(G224=30,VLOOKUP($B224,'Tổng hợp'!$A:$T,5,0),
IF(G224=60,VLOOKUP($B224,'Tổng hợp'!$A:$T,6,0),
IF(G224=90,VLOOKUP($B224,'Tổng hợp'!$A:$T,7,0),
IF(G224=180,VLOOKUP($B224,'Tổng hợp'!$A:$T,8,0),
IF(G224=270,VLOOKUP($B224,'Tổng hợp'!$A:$T,9,0),
IF(G224=365,VLOOKUP($B224,'Tổng hợp'!$A:$S,10,0),
IF(G224=730,VLOOKUP($B224,'Tổng hợp'!$A:$S,11,0),
IF(G224=1095,VLOOKUP($B224,'Tổng hợp'!$A:$S,12,0),
IF(G224=1460,VLOOKUP($B224,'Tổng hợp'!$A:$S,13,0),
IF(G224=1825,VLOOKUP($B224,'Tổng hợp'!$A:$S,14,0),
IF(G224=2555,VLOOKUP($B224,'Tổng hợp'!$A:$S,15,0),
IF(G224=3650,VLOOKUP($B224,'Tổng hợp'!$A:$S,16,0),
IF(G224=5475,VLOOKUP($B224,'Tổng hợp'!$A:$S,17,0),
IF(G224=7300,VLOOKUP($B224,'Tổng hợp'!$A:$S,18,0),
IF(G224=10950,VLOOKUP($B224,'Tổng hợp'!$A:$S,19,0),
""))))))))))))))))))</f>
        <v>0.01793832</v>
      </c>
      <c r="J224" s="95">
        <f t="shared" si="6"/>
        <v>0.069182692</v>
      </c>
      <c r="K224" s="95">
        <f t="shared" si="7"/>
        <v>0.002427191208</v>
      </c>
      <c r="L224" s="95">
        <f t="shared" si="8"/>
        <v>0.07041132281</v>
      </c>
      <c r="M224" s="96">
        <f t="shared" si="9"/>
        <v>3445619659</v>
      </c>
      <c r="N224" s="92" t="b">
        <f t="shared" si="10"/>
        <v>0</v>
      </c>
      <c r="O224" s="93">
        <f t="shared" si="11"/>
        <v>-45728</v>
      </c>
      <c r="P224" s="94">
        <f t="shared" si="12"/>
        <v>0</v>
      </c>
      <c r="Q224" s="94">
        <f t="shared" si="13"/>
        <v>1</v>
      </c>
      <c r="R224" s="95" t="str">
        <f t="shared" si="14"/>
        <v/>
      </c>
      <c r="S224" s="95">
        <f>IF(Q224=1,VLOOKUP($B224,'Tổng hợp'!$A:$S,2,0),
IF(Q224=7,VLOOKUP($B224,'Tổng hợp'!$A:$S,3,0),
IF(Q224=14,VLOOKUP($B224,'Tổng hợp'!$A:$T,4,0),
IF(Q224=30,VLOOKUP($B224,'Tổng hợp'!$A:$T,5,0),
IF(Q224=60,VLOOKUP($B224,'Tổng hợp'!$A:$T,6,0),
IF(Q224=90,VLOOKUP($B224,'Tổng hợp'!$A:$T,7,0),
IF(Q224=180,VLOOKUP($B224,'Tổng hợp'!$A:$T,8,0),
IF(Q224=270,VLOOKUP($B224,'Tổng hợp'!$A:$T,9,0),
IF(Q224=365,VLOOKUP($B224,'Tổng hợp'!$A:$S,10,0),
IF(Q224=730,VLOOKUP($B224,'Tổng hợp'!$A:$S,11,0),
IF(Q224=1095,VLOOKUP($B224,'Tổng hợp'!$A:$S,12,0),
IF(Q224=1460,VLOOKUP($B224,'Tổng hợp'!$A:$S,13,0),
IF(Q224=1825,VLOOKUP($B224,'Tổng hợp'!$A:$S,14,0),
IF(Q224=2555,VLOOKUP($B224,'Tổng hợp'!$A:$S,15,0),
IF(Q224=3650,VLOOKUP($B224,'Tổng hợp'!$A:$S,16,0),
IF(Q224=5475,VLOOKUP($B224,'Tổng hợp'!$A:$S,17,0),
IF(Q224=7300,VLOOKUP($B224,'Tổng hợp'!$A:$S,18,0),
IF(Q224=10950,VLOOKUP($B224,'Tổng hợp'!$A:$S,19,0),
""))))))))))))))))))</f>
        <v>0.01516736</v>
      </c>
      <c r="T224" s="95">
        <f t="shared" si="15"/>
        <v>0.05131</v>
      </c>
      <c r="U224" s="95">
        <f t="shared" si="28"/>
        <v>0</v>
      </c>
      <c r="V224" s="95">
        <f t="shared" si="16"/>
        <v>0.07024062831</v>
      </c>
      <c r="W224" s="96">
        <f t="shared" si="17"/>
        <v>0</v>
      </c>
      <c r="X224" s="92">
        <f t="shared" si="18"/>
        <v>45812</v>
      </c>
      <c r="Y224" s="93">
        <f t="shared" si="19"/>
        <v>379</v>
      </c>
      <c r="Z224" s="94">
        <f t="shared" si="20"/>
        <v>365</v>
      </c>
      <c r="AA224" s="94">
        <f t="shared" si="21"/>
        <v>730</v>
      </c>
      <c r="AB224" s="95">
        <f>IF(Z224=1,VLOOKUP($B224,'Tổng hợp'!$A:$S,2,0),
IF(Z224=7,VLOOKUP($B224,'Tổng hợp'!$A:$S,3,0),
IF(Z224=14,VLOOKUP($B224,'Tổng hợp'!$A:$T,4,0),
IF(Z224=30,VLOOKUP($B224,'Tổng hợp'!$A:$T,5,0),
IF(Z224=60,VLOOKUP($B224,'Tổng hợp'!$A:$T,6,0),
IF(Z224=90,VLOOKUP($B224,'Tổng hợp'!$A:$T,7,0),
IF(Z224=180,VLOOKUP($B224,'Tổng hợp'!$A:$T,8,0),
IF(Z224=270,VLOOKUP($B224,'Tổng hợp'!$A:$T,9,0),
IF(Z224=365,VLOOKUP($B224,'Tổng hợp'!$A:$S,10,0),
IF(Z224=730,VLOOKUP($B224,'Tổng hợp'!$A:$S,11,0),
IF(Z224=1095,VLOOKUP($B224,'Tổng hợp'!$A:$S,12,0),
IF(Z224=1460,VLOOKUP($B224,'Tổng hợp'!$A:$S,13,0),
IF(Z224=1825,VLOOKUP($B224,'Tổng hợp'!$A:$S,14,0),
IF(Z224=2555,VLOOKUP($B224,'Tổng hợp'!$A:$S,15,0),
IF(Z224=3650,VLOOKUP($B224,'Tổng hợp'!$A:$S,16,0),
IF(Z224=5475,VLOOKUP($B224,'Tổng hợp'!$A:$S,17,0),
IF(Z224=7300,VLOOKUP($B224,'Tổng hợp'!$A:$S,18,0),
IF(Z224=10950,VLOOKUP($B224,'Tổng hợp'!$A:$S,19,0),
""))))))))))))))))))</f>
        <v>0.01823</v>
      </c>
      <c r="AC224" s="95">
        <f>IF(AA224=1,VLOOKUP($B224,'Tổng hợp'!$A:$S,2,0),
IF(AA224=7,VLOOKUP($B224,'Tổng hợp'!$A:$S,3,0),
IF(AA224=14,VLOOKUP($B224,'Tổng hợp'!$A:$T,4,0),
IF(AA224=30,VLOOKUP($B224,'Tổng hợp'!$A:$T,5,0),
IF(AA224=60,VLOOKUP($B224,'Tổng hợp'!$A:$T,6,0),
IF(AA224=90,VLOOKUP($B224,'Tổng hợp'!$A:$T,7,0),
IF(AA224=180,VLOOKUP($B224,'Tổng hợp'!$A:$T,8,0),
IF(AA224=270,VLOOKUP($B224,'Tổng hợp'!$A:$T,9,0),
IF(AA224=365,VLOOKUP($B224,'Tổng hợp'!$A:$S,10,0),
IF(AA224=730,VLOOKUP($B224,'Tổng hợp'!$A:$S,11,0),
IF(AA224=1095,VLOOKUP($B224,'Tổng hợp'!$A:$S,12,0),
IF(AA224=1460,VLOOKUP($B224,'Tổng hợp'!$A:$S,13,0),
IF(AA224=1825,VLOOKUP($B224,'Tổng hợp'!$A:$S,14,0),
IF(AA224=2555,VLOOKUP($B224,'Tổng hợp'!$A:$S,15,0),
IF(AA224=3650,VLOOKUP($B224,'Tổng hợp'!$A:$S,16,0),
IF(AA224=5475,VLOOKUP($B224,'Tổng hợp'!$A:$S,17,0),
IF(AA224=7300,VLOOKUP($B224,'Tổng hợp'!$A:$S,18,0),
IF(AA224=10950,VLOOKUP($B224,'Tổng hợp'!$A:$S,19,0),
""))))))))))))))))))</f>
        <v>0.01835</v>
      </c>
      <c r="AD224" s="95">
        <f t="shared" si="22"/>
        <v>0.06954460274</v>
      </c>
      <c r="AE224" s="95">
        <f t="shared" si="23"/>
        <v>-0.000004727417128</v>
      </c>
      <c r="AF224" s="95">
        <f t="shared" si="24"/>
        <v>0.07024029625</v>
      </c>
      <c r="AG224" s="96">
        <f t="shared" si="25"/>
        <v>46596995606</v>
      </c>
      <c r="AH224" s="97">
        <f t="shared" si="26"/>
        <v>50042615265</v>
      </c>
      <c r="AI224" s="96">
        <f t="shared" si="27"/>
        <v>-2628075460</v>
      </c>
      <c r="AJ224" s="9"/>
      <c r="AK224" s="12"/>
    </row>
    <row r="225" ht="15.75" customHeight="1">
      <c r="A225" s="90">
        <v>206.0</v>
      </c>
      <c r="B225" s="91">
        <f>HLOOKUP(B224,VBMA!$A:$A,VLOOKUP(B224,VBMA!A:AF,32,0) +1)</f>
        <v>45432</v>
      </c>
      <c r="C225" s="92">
        <f t="shared" si="1"/>
        <v>45812</v>
      </c>
      <c r="D225" s="92">
        <f t="shared" si="2"/>
        <v>45812</v>
      </c>
      <c r="E225" s="93">
        <f t="shared" si="3"/>
        <v>84</v>
      </c>
      <c r="F225" s="94">
        <f t="shared" si="4"/>
        <v>60</v>
      </c>
      <c r="G225" s="94">
        <f t="shared" si="5"/>
        <v>90</v>
      </c>
      <c r="H225" s="95">
        <f>IF(F225=1,VLOOKUP($B225,'Tổng hợp'!$A:$S,2,0),
IF(F225=7,VLOOKUP($B225,'Tổng hợp'!$A:$S,3,0),
IF(F225=14,VLOOKUP($B225,'Tổng hợp'!$A:$T,4,0),
IF(F225=30,VLOOKUP($B225,'Tổng hợp'!$A:$T,5,0),
IF(F225=60,VLOOKUP($B225,'Tổng hợp'!$A:$T,6,0),
IF(F225=90,VLOOKUP($B225,'Tổng hợp'!$A:$T,7,0),
IF(F225=180,VLOOKUP($B225,'Tổng hợp'!$A:$T,8,0),
IF(F225=270,VLOOKUP($B225,'Tổng hợp'!$A:$T,9,0),
IF(F225=365,VLOOKUP($B225,'Tổng hợp'!$A:$S,10,0),
IF(F225=730,VLOOKUP($B225,'Tổng hợp'!$A:$S,11,0),
IF(F225=1095,VLOOKUP($B225,'Tổng hợp'!$A:$S,12,0),
IF(F225=1460,VLOOKUP($B225,'Tổng hợp'!$A:$S,13,0),
IF(F225=1825,VLOOKUP($B225,'Tổng hợp'!$A:$S,14,0),
IF(F225=2555,VLOOKUP($B225,'Tổng hợp'!$A:$S,15,0),
IF(F225=3650,VLOOKUP($B225,'Tổng hợp'!$A:$S,16,0),
IF(F225=5475,VLOOKUP($B225,'Tổng hợp'!$A:$S,17,0),
IF(F225=7300,VLOOKUP($B225,'Tổng hợp'!$A:$S,18,0),
IF(F225=10950,VLOOKUP($B225,'Tổng hợp'!$A:$S,19,0),
""))))))))))))))))))</f>
        <v>0.0175008</v>
      </c>
      <c r="I225" s="95">
        <f>IF(G225=1,VLOOKUP($B225,'Tổng hợp'!$A:$S,2,0),
IF(G225=7,VLOOKUP($B225,'Tổng hợp'!$A:$S,3,0),
IF(G225=14,VLOOKUP($B225,'Tổng hợp'!$A:$T,4,0),
IF(G225=30,VLOOKUP($B225,'Tổng hợp'!$A:$T,5,0),
IF(G225=60,VLOOKUP($B225,'Tổng hợp'!$A:$T,6,0),
IF(G225=90,VLOOKUP($B225,'Tổng hợp'!$A:$T,7,0),
IF(G225=180,VLOOKUP($B225,'Tổng hợp'!$A:$T,8,0),
IF(G225=270,VLOOKUP($B225,'Tổng hợp'!$A:$T,9,0),
IF(G225=365,VLOOKUP($B225,'Tổng hợp'!$A:$S,10,0),
IF(G225=730,VLOOKUP($B225,'Tổng hợp'!$A:$S,11,0),
IF(G225=1095,VLOOKUP($B225,'Tổng hợp'!$A:$S,12,0),
IF(G225=1460,VLOOKUP($B225,'Tổng hợp'!$A:$S,13,0),
IF(G225=1825,VLOOKUP($B225,'Tổng hợp'!$A:$S,14,0),
IF(G225=2555,VLOOKUP($B225,'Tổng hợp'!$A:$S,15,0),
IF(G225=3650,VLOOKUP($B225,'Tổng hợp'!$A:$S,16,0),
IF(G225=5475,VLOOKUP($B225,'Tổng hợp'!$A:$S,17,0),
IF(G225=7300,VLOOKUP($B225,'Tổng hợp'!$A:$S,18,0),
IF(G225=10950,VLOOKUP($B225,'Tổng hợp'!$A:$S,19,0),
""))))))))))))))))))</f>
        <v>0.01775602</v>
      </c>
      <c r="J225" s="95">
        <f t="shared" si="6"/>
        <v>0.069014976</v>
      </c>
      <c r="K225" s="95">
        <f t="shared" si="7"/>
        <v>-0.001161565618</v>
      </c>
      <c r="L225" s="95">
        <f t="shared" si="8"/>
        <v>0.07015908658</v>
      </c>
      <c r="M225" s="96">
        <f t="shared" si="9"/>
        <v>3445806543</v>
      </c>
      <c r="N225" s="92" t="b">
        <f t="shared" si="10"/>
        <v>0</v>
      </c>
      <c r="O225" s="93">
        <f t="shared" si="11"/>
        <v>-45728</v>
      </c>
      <c r="P225" s="94">
        <f t="shared" si="12"/>
        <v>0</v>
      </c>
      <c r="Q225" s="94">
        <f t="shared" si="13"/>
        <v>1</v>
      </c>
      <c r="R225" s="95" t="str">
        <f t="shared" si="14"/>
        <v/>
      </c>
      <c r="S225" s="95">
        <f>IF(Q225=1,VLOOKUP($B225,'Tổng hợp'!$A:$S,2,0),
IF(Q225=7,VLOOKUP($B225,'Tổng hợp'!$A:$S,3,0),
IF(Q225=14,VLOOKUP($B225,'Tổng hợp'!$A:$T,4,0),
IF(Q225=30,VLOOKUP($B225,'Tổng hợp'!$A:$T,5,0),
IF(Q225=60,VLOOKUP($B225,'Tổng hợp'!$A:$T,6,0),
IF(Q225=90,VLOOKUP($B225,'Tổng hợp'!$A:$T,7,0),
IF(Q225=180,VLOOKUP($B225,'Tổng hợp'!$A:$T,8,0),
IF(Q225=270,VLOOKUP($B225,'Tổng hợp'!$A:$T,9,0),
IF(Q225=365,VLOOKUP($B225,'Tổng hợp'!$A:$S,10,0),
IF(Q225=730,VLOOKUP($B225,'Tổng hợp'!$A:$S,11,0),
IF(Q225=1095,VLOOKUP($B225,'Tổng hợp'!$A:$S,12,0),
IF(Q225=1460,VLOOKUP($B225,'Tổng hợp'!$A:$S,13,0),
IF(Q225=1825,VLOOKUP($B225,'Tổng hợp'!$A:$S,14,0),
IF(Q225=2555,VLOOKUP($B225,'Tổng hợp'!$A:$S,15,0),
IF(Q225=3650,VLOOKUP($B225,'Tổng hợp'!$A:$S,16,0),
IF(Q225=5475,VLOOKUP($B225,'Tổng hợp'!$A:$S,17,0),
IF(Q225=7300,VLOOKUP($B225,'Tổng hợp'!$A:$S,18,0),
IF(Q225=10950,VLOOKUP($B225,'Tổng hợp'!$A:$S,19,0),
""))))))))))))))))))</f>
        <v>0.01469338</v>
      </c>
      <c r="T225" s="95">
        <f t="shared" si="15"/>
        <v>0.05131</v>
      </c>
      <c r="U225" s="95">
        <f t="shared" si="28"/>
        <v>0</v>
      </c>
      <c r="V225" s="95">
        <f t="shared" si="16"/>
        <v>0.07024062831</v>
      </c>
      <c r="W225" s="96">
        <f t="shared" si="17"/>
        <v>0</v>
      </c>
      <c r="X225" s="92">
        <f t="shared" si="18"/>
        <v>45812</v>
      </c>
      <c r="Y225" s="93">
        <f t="shared" si="19"/>
        <v>380</v>
      </c>
      <c r="Z225" s="94">
        <f t="shared" si="20"/>
        <v>365</v>
      </c>
      <c r="AA225" s="94">
        <f t="shared" si="21"/>
        <v>730</v>
      </c>
      <c r="AB225" s="95">
        <f>IF(Z225=1,VLOOKUP($B225,'Tổng hợp'!$A:$S,2,0),
IF(Z225=7,VLOOKUP($B225,'Tổng hợp'!$A:$S,3,0),
IF(Z225=14,VLOOKUP($B225,'Tổng hợp'!$A:$T,4,0),
IF(Z225=30,VLOOKUP($B225,'Tổng hợp'!$A:$T,5,0),
IF(Z225=60,VLOOKUP($B225,'Tổng hợp'!$A:$T,6,0),
IF(Z225=90,VLOOKUP($B225,'Tổng hợp'!$A:$T,7,0),
IF(Z225=180,VLOOKUP($B225,'Tổng hợp'!$A:$T,8,0),
IF(Z225=270,VLOOKUP($B225,'Tổng hợp'!$A:$T,9,0),
IF(Z225=365,VLOOKUP($B225,'Tổng hợp'!$A:$S,10,0),
IF(Z225=730,VLOOKUP($B225,'Tổng hợp'!$A:$S,11,0),
IF(Z225=1095,VLOOKUP($B225,'Tổng hợp'!$A:$S,12,0),
IF(Z225=1460,VLOOKUP($B225,'Tổng hợp'!$A:$S,13,0),
IF(Z225=1825,VLOOKUP($B225,'Tổng hợp'!$A:$S,14,0),
IF(Z225=2555,VLOOKUP($B225,'Tổng hợp'!$A:$S,15,0),
IF(Z225=3650,VLOOKUP($B225,'Tổng hợp'!$A:$S,16,0),
IF(Z225=5475,VLOOKUP($B225,'Tổng hợp'!$A:$S,17,0),
IF(Z225=7300,VLOOKUP($B225,'Tổng hợp'!$A:$S,18,0),
IF(Z225=10950,VLOOKUP($B225,'Tổng hợp'!$A:$S,19,0),
""))))))))))))))))))</f>
        <v>0.01823</v>
      </c>
      <c r="AC225" s="95">
        <f>IF(AA225=1,VLOOKUP($B225,'Tổng hợp'!$A:$S,2,0),
IF(AA225=7,VLOOKUP($B225,'Tổng hợp'!$A:$S,3,0),
IF(AA225=14,VLOOKUP($B225,'Tổng hợp'!$A:$T,4,0),
IF(AA225=30,VLOOKUP($B225,'Tổng hợp'!$A:$T,5,0),
IF(AA225=60,VLOOKUP($B225,'Tổng hợp'!$A:$T,6,0),
IF(AA225=90,VLOOKUP($B225,'Tổng hợp'!$A:$T,7,0),
IF(AA225=180,VLOOKUP($B225,'Tổng hợp'!$A:$T,8,0),
IF(AA225=270,VLOOKUP($B225,'Tổng hợp'!$A:$T,9,0),
IF(AA225=365,VLOOKUP($B225,'Tổng hợp'!$A:$S,10,0),
IF(AA225=730,VLOOKUP($B225,'Tổng hợp'!$A:$S,11,0),
IF(AA225=1095,VLOOKUP($B225,'Tổng hợp'!$A:$S,12,0),
IF(AA225=1460,VLOOKUP($B225,'Tổng hợp'!$A:$S,13,0),
IF(AA225=1825,VLOOKUP($B225,'Tổng hợp'!$A:$S,14,0),
IF(AA225=2555,VLOOKUP($B225,'Tổng hợp'!$A:$S,15,0),
IF(AA225=3650,VLOOKUP($B225,'Tổng hợp'!$A:$S,16,0),
IF(AA225=5475,VLOOKUP($B225,'Tổng hợp'!$A:$S,17,0),
IF(AA225=7300,VLOOKUP($B225,'Tổng hợp'!$A:$S,18,0),
IF(AA225=10950,VLOOKUP($B225,'Tổng hợp'!$A:$S,19,0),
""))))))))))))))))))</f>
        <v>0.01835</v>
      </c>
      <c r="AD225" s="95">
        <f t="shared" si="22"/>
        <v>0.06954493151</v>
      </c>
      <c r="AE225" s="95">
        <f t="shared" si="23"/>
        <v>-0.0000141821173</v>
      </c>
      <c r="AF225" s="95">
        <f t="shared" si="24"/>
        <v>0.07023963215</v>
      </c>
      <c r="AG225" s="96">
        <f t="shared" si="25"/>
        <v>46588360336</v>
      </c>
      <c r="AH225" s="97">
        <f t="shared" si="26"/>
        <v>50034166879</v>
      </c>
      <c r="AI225" s="96">
        <f t="shared" si="27"/>
        <v>-2636523846</v>
      </c>
      <c r="AJ225" s="9"/>
      <c r="AK225" s="12"/>
    </row>
    <row r="226" ht="15.75" customHeight="1">
      <c r="A226" s="90">
        <v>207.0</v>
      </c>
      <c r="B226" s="91">
        <f>HLOOKUP(B225,VBMA!$A:$A,VLOOKUP(B225,VBMA!A:AF,32,0) +1)</f>
        <v>45429</v>
      </c>
      <c r="C226" s="92">
        <f t="shared" si="1"/>
        <v>45812</v>
      </c>
      <c r="D226" s="92">
        <f t="shared" si="2"/>
        <v>45812</v>
      </c>
      <c r="E226" s="93">
        <f t="shared" si="3"/>
        <v>84</v>
      </c>
      <c r="F226" s="94">
        <f t="shared" si="4"/>
        <v>60</v>
      </c>
      <c r="G226" s="94">
        <f t="shared" si="5"/>
        <v>90</v>
      </c>
      <c r="H226" s="95">
        <f>IF(F226=1,VLOOKUP($B226,'Tổng hợp'!$A:$S,2,0),
IF(F226=7,VLOOKUP($B226,'Tổng hợp'!$A:$S,3,0),
IF(F226=14,VLOOKUP($B226,'Tổng hợp'!$A:$T,4,0),
IF(F226=30,VLOOKUP($B226,'Tổng hợp'!$A:$T,5,0),
IF(F226=60,VLOOKUP($B226,'Tổng hợp'!$A:$T,6,0),
IF(F226=90,VLOOKUP($B226,'Tổng hợp'!$A:$T,7,0),
IF(F226=180,VLOOKUP($B226,'Tổng hợp'!$A:$T,8,0),
IF(F226=270,VLOOKUP($B226,'Tổng hợp'!$A:$T,9,0),
IF(F226=365,VLOOKUP($B226,'Tổng hợp'!$A:$S,10,0),
IF(F226=730,VLOOKUP($B226,'Tổng hợp'!$A:$S,11,0),
IF(F226=1095,VLOOKUP($B226,'Tổng hợp'!$A:$S,12,0),
IF(F226=1460,VLOOKUP($B226,'Tổng hợp'!$A:$S,13,0),
IF(F226=1825,VLOOKUP($B226,'Tổng hợp'!$A:$S,14,0),
IF(F226=2555,VLOOKUP($B226,'Tổng hợp'!$A:$S,15,0),
IF(F226=3650,VLOOKUP($B226,'Tổng hợp'!$A:$S,16,0),
IF(F226=5475,VLOOKUP($B226,'Tổng hợp'!$A:$S,17,0),
IF(F226=7300,VLOOKUP($B226,'Tổng hợp'!$A:$S,18,0),
IF(F226=10950,VLOOKUP($B226,'Tổng hợp'!$A:$S,19,0),
""))))))))))))))))))</f>
        <v>0.01761018</v>
      </c>
      <c r="I226" s="95">
        <f>IF(G226=1,VLOOKUP($B226,'Tổng hợp'!$A:$S,2,0),
IF(G226=7,VLOOKUP($B226,'Tổng hợp'!$A:$S,3,0),
IF(G226=14,VLOOKUP($B226,'Tổng hợp'!$A:$T,4,0),
IF(G226=30,VLOOKUP($B226,'Tổng hợp'!$A:$T,5,0),
IF(G226=60,VLOOKUP($B226,'Tổng hợp'!$A:$T,6,0),
IF(G226=90,VLOOKUP($B226,'Tổng hợp'!$A:$T,7,0),
IF(G226=180,VLOOKUP($B226,'Tổng hợp'!$A:$T,8,0),
IF(G226=270,VLOOKUP($B226,'Tổng hợp'!$A:$T,9,0),
IF(G226=365,VLOOKUP($B226,'Tổng hợp'!$A:$S,10,0),
IF(G226=730,VLOOKUP($B226,'Tổng hợp'!$A:$S,11,0),
IF(G226=1095,VLOOKUP($B226,'Tổng hợp'!$A:$S,12,0),
IF(G226=1460,VLOOKUP($B226,'Tổng hợp'!$A:$S,13,0),
IF(G226=1825,VLOOKUP($B226,'Tổng hợp'!$A:$S,14,0),
IF(G226=2555,VLOOKUP($B226,'Tổng hợp'!$A:$S,15,0),
IF(G226=3650,VLOOKUP($B226,'Tổng hợp'!$A:$S,16,0),
IF(G226=5475,VLOOKUP($B226,'Tổng hợp'!$A:$S,17,0),
IF(G226=7300,VLOOKUP($B226,'Tổng hợp'!$A:$S,18,0),
IF(G226=10950,VLOOKUP($B226,'Tổng hợp'!$A:$S,19,0),
""))))))))))))))))))</f>
        <v>0.01782894</v>
      </c>
      <c r="J226" s="95">
        <f t="shared" si="6"/>
        <v>0.069095188</v>
      </c>
      <c r="K226" s="95">
        <f t="shared" si="7"/>
        <v>0.002641278041</v>
      </c>
      <c r="L226" s="95">
        <f t="shared" si="8"/>
        <v>0.07042639856</v>
      </c>
      <c r="M226" s="96">
        <f t="shared" si="9"/>
        <v>3445608491</v>
      </c>
      <c r="N226" s="92" t="b">
        <f t="shared" si="10"/>
        <v>0</v>
      </c>
      <c r="O226" s="93">
        <f t="shared" si="11"/>
        <v>-45728</v>
      </c>
      <c r="P226" s="94">
        <f t="shared" si="12"/>
        <v>0</v>
      </c>
      <c r="Q226" s="94">
        <f t="shared" si="13"/>
        <v>1</v>
      </c>
      <c r="R226" s="95" t="str">
        <f t="shared" si="14"/>
        <v/>
      </c>
      <c r="S226" s="95">
        <f>IF(Q226=1,VLOOKUP($B226,'Tổng hợp'!$A:$S,2,0),
IF(Q226=7,VLOOKUP($B226,'Tổng hợp'!$A:$S,3,0),
IF(Q226=14,VLOOKUP($B226,'Tổng hợp'!$A:$T,4,0),
IF(Q226=30,VLOOKUP($B226,'Tổng hợp'!$A:$T,5,0),
IF(Q226=60,VLOOKUP($B226,'Tổng hợp'!$A:$T,6,0),
IF(Q226=90,VLOOKUP($B226,'Tổng hợp'!$A:$T,7,0),
IF(Q226=180,VLOOKUP($B226,'Tổng hợp'!$A:$T,8,0),
IF(Q226=270,VLOOKUP($B226,'Tổng hợp'!$A:$T,9,0),
IF(Q226=365,VLOOKUP($B226,'Tổng hợp'!$A:$S,10,0),
IF(Q226=730,VLOOKUP($B226,'Tổng hợp'!$A:$S,11,0),
IF(Q226=1095,VLOOKUP($B226,'Tổng hợp'!$A:$S,12,0),
IF(Q226=1460,VLOOKUP($B226,'Tổng hợp'!$A:$S,13,0),
IF(Q226=1825,VLOOKUP($B226,'Tổng hợp'!$A:$S,14,0),
IF(Q226=2555,VLOOKUP($B226,'Tổng hợp'!$A:$S,15,0),
IF(Q226=3650,VLOOKUP($B226,'Tổng hợp'!$A:$S,16,0),
IF(Q226=5475,VLOOKUP($B226,'Tổng hợp'!$A:$S,17,0),
IF(Q226=7300,VLOOKUP($B226,'Tổng hợp'!$A:$S,18,0),
IF(Q226=10950,VLOOKUP($B226,'Tổng hợp'!$A:$S,19,0),
""))))))))))))))))))</f>
        <v>0.0144017</v>
      </c>
      <c r="T226" s="95">
        <f t="shared" si="15"/>
        <v>0.05131</v>
      </c>
      <c r="U226" s="95">
        <f t="shared" si="28"/>
        <v>0</v>
      </c>
      <c r="V226" s="95">
        <f t="shared" si="16"/>
        <v>0.07024062831</v>
      </c>
      <c r="W226" s="96">
        <f t="shared" si="17"/>
        <v>0</v>
      </c>
      <c r="X226" s="92">
        <f t="shared" si="18"/>
        <v>45812</v>
      </c>
      <c r="Y226" s="93">
        <f t="shared" si="19"/>
        <v>383</v>
      </c>
      <c r="Z226" s="94">
        <f t="shared" si="20"/>
        <v>365</v>
      </c>
      <c r="AA226" s="94">
        <f t="shared" si="21"/>
        <v>730</v>
      </c>
      <c r="AB226" s="95">
        <f>IF(Z226=1,VLOOKUP($B226,'Tổng hợp'!$A:$S,2,0),
IF(Z226=7,VLOOKUP($B226,'Tổng hợp'!$A:$S,3,0),
IF(Z226=14,VLOOKUP($B226,'Tổng hợp'!$A:$T,4,0),
IF(Z226=30,VLOOKUP($B226,'Tổng hợp'!$A:$T,5,0),
IF(Z226=60,VLOOKUP($B226,'Tổng hợp'!$A:$T,6,0),
IF(Z226=90,VLOOKUP($B226,'Tổng hợp'!$A:$T,7,0),
IF(Z226=180,VLOOKUP($B226,'Tổng hợp'!$A:$T,8,0),
IF(Z226=270,VLOOKUP($B226,'Tổng hợp'!$A:$T,9,0),
IF(Z226=365,VLOOKUP($B226,'Tổng hợp'!$A:$S,10,0),
IF(Z226=730,VLOOKUP($B226,'Tổng hợp'!$A:$S,11,0),
IF(Z226=1095,VLOOKUP($B226,'Tổng hợp'!$A:$S,12,0),
IF(Z226=1460,VLOOKUP($B226,'Tổng hợp'!$A:$S,13,0),
IF(Z226=1825,VLOOKUP($B226,'Tổng hợp'!$A:$S,14,0),
IF(Z226=2555,VLOOKUP($B226,'Tổng hợp'!$A:$S,15,0),
IF(Z226=3650,VLOOKUP($B226,'Tổng hợp'!$A:$S,16,0),
IF(Z226=5475,VLOOKUP($B226,'Tổng hợp'!$A:$S,17,0),
IF(Z226=7300,VLOOKUP($B226,'Tổng hợp'!$A:$S,18,0),
IF(Z226=10950,VLOOKUP($B226,'Tổng hợp'!$A:$S,19,0),
""))))))))))))))))))</f>
        <v>0.01823</v>
      </c>
      <c r="AC226" s="95">
        <f>IF(AA226=1,VLOOKUP($B226,'Tổng hợp'!$A:$S,2,0),
IF(AA226=7,VLOOKUP($B226,'Tổng hợp'!$A:$S,3,0),
IF(AA226=14,VLOOKUP($B226,'Tổng hợp'!$A:$T,4,0),
IF(AA226=30,VLOOKUP($B226,'Tổng hợp'!$A:$T,5,0),
IF(AA226=60,VLOOKUP($B226,'Tổng hợp'!$A:$T,6,0),
IF(AA226=90,VLOOKUP($B226,'Tổng hợp'!$A:$T,7,0),
IF(AA226=180,VLOOKUP($B226,'Tổng hợp'!$A:$T,8,0),
IF(AA226=270,VLOOKUP($B226,'Tổng hợp'!$A:$T,9,0),
IF(AA226=365,VLOOKUP($B226,'Tổng hợp'!$A:$S,10,0),
IF(AA226=730,VLOOKUP($B226,'Tổng hợp'!$A:$S,11,0),
IF(AA226=1095,VLOOKUP($B226,'Tổng hợp'!$A:$S,12,0),
IF(AA226=1460,VLOOKUP($B226,'Tổng hợp'!$A:$S,13,0),
IF(AA226=1825,VLOOKUP($B226,'Tổng hợp'!$A:$S,14,0),
IF(AA226=2555,VLOOKUP($B226,'Tổng hợp'!$A:$S,15,0),
IF(AA226=3650,VLOOKUP($B226,'Tổng hợp'!$A:$S,16,0),
IF(AA226=5475,VLOOKUP($B226,'Tổng hợp'!$A:$S,17,0),
IF(AA226=7300,VLOOKUP($B226,'Tổng hợp'!$A:$S,18,0),
IF(AA226=10950,VLOOKUP($B226,'Tổng hợp'!$A:$S,19,0),
""))))))))))))))))))</f>
        <v>0.01835</v>
      </c>
      <c r="AD226" s="95">
        <f t="shared" si="22"/>
        <v>0.06954591781</v>
      </c>
      <c r="AE226" s="95">
        <f t="shared" si="23"/>
        <v>-0.000004727327736</v>
      </c>
      <c r="AF226" s="95">
        <f t="shared" si="24"/>
        <v>0.07024029626</v>
      </c>
      <c r="AG226" s="96">
        <f t="shared" si="25"/>
        <v>46562343805</v>
      </c>
      <c r="AH226" s="97">
        <f t="shared" si="26"/>
        <v>50007952295</v>
      </c>
      <c r="AI226" s="96">
        <f t="shared" si="27"/>
        <v>-2662738430</v>
      </c>
      <c r="AJ226" s="9"/>
      <c r="AK226" s="12"/>
    </row>
    <row r="227" ht="15.75" customHeight="1">
      <c r="A227" s="90">
        <v>208.0</v>
      </c>
      <c r="B227" s="91">
        <f>HLOOKUP(B226,VBMA!$A:$A,VLOOKUP(B226,VBMA!A:AF,32,0) +1)</f>
        <v>45428</v>
      </c>
      <c r="C227" s="92">
        <f t="shared" si="1"/>
        <v>45812</v>
      </c>
      <c r="D227" s="92">
        <f t="shared" si="2"/>
        <v>45812</v>
      </c>
      <c r="E227" s="93">
        <f t="shared" si="3"/>
        <v>84</v>
      </c>
      <c r="F227" s="94">
        <f t="shared" si="4"/>
        <v>60</v>
      </c>
      <c r="G227" s="94">
        <f t="shared" si="5"/>
        <v>90</v>
      </c>
      <c r="H227" s="95">
        <f>IF(F227=1,VLOOKUP($B227,'Tổng hợp'!$A:$S,2,0),
IF(F227=7,VLOOKUP($B227,'Tổng hợp'!$A:$S,3,0),
IF(F227=14,VLOOKUP($B227,'Tổng hợp'!$A:$T,4,0),
IF(F227=30,VLOOKUP($B227,'Tổng hợp'!$A:$T,5,0),
IF(F227=60,VLOOKUP($B227,'Tổng hợp'!$A:$T,6,0),
IF(F227=90,VLOOKUP($B227,'Tổng hợp'!$A:$T,7,0),
IF(F227=180,VLOOKUP($B227,'Tổng hợp'!$A:$T,8,0),
IF(F227=270,VLOOKUP($B227,'Tổng hợp'!$A:$T,9,0),
IF(F227=365,VLOOKUP($B227,'Tổng hợp'!$A:$S,10,0),
IF(F227=730,VLOOKUP($B227,'Tổng hợp'!$A:$S,11,0),
IF(F227=1095,VLOOKUP($B227,'Tổng hợp'!$A:$S,12,0),
IF(F227=1460,VLOOKUP($B227,'Tổng hợp'!$A:$S,13,0),
IF(F227=1825,VLOOKUP($B227,'Tổng hợp'!$A:$S,14,0),
IF(F227=2555,VLOOKUP($B227,'Tổng hợp'!$A:$S,15,0),
IF(F227=3650,VLOOKUP($B227,'Tổng hợp'!$A:$S,16,0),
IF(F227=5475,VLOOKUP($B227,'Tổng hợp'!$A:$S,17,0),
IF(F227=7300,VLOOKUP($B227,'Tổng hợp'!$A:$S,18,0),
IF(F227=10950,VLOOKUP($B227,'Tổng hợp'!$A:$S,19,0),
""))))))))))))))))))</f>
        <v>0.0175167811</v>
      </c>
      <c r="I227" s="95">
        <f>IF(G227=1,VLOOKUP($B227,'Tổng hợp'!$A:$S,2,0),
IF(G227=7,VLOOKUP($B227,'Tổng hợp'!$A:$S,3,0),
IF(G227=14,VLOOKUP($B227,'Tổng hợp'!$A:$T,4,0),
IF(G227=30,VLOOKUP($B227,'Tổng hợp'!$A:$T,5,0),
IF(G227=60,VLOOKUP($B227,'Tổng hợp'!$A:$T,6,0),
IF(G227=90,VLOOKUP($B227,'Tổng hợp'!$A:$T,7,0),
IF(G227=180,VLOOKUP($B227,'Tổng hợp'!$A:$T,8,0),
IF(G227=270,VLOOKUP($B227,'Tổng hợp'!$A:$T,9,0),
IF(G227=365,VLOOKUP($B227,'Tổng hợp'!$A:$S,10,0),
IF(G227=730,VLOOKUP($B227,'Tổng hợp'!$A:$S,11,0),
IF(G227=1095,VLOOKUP($B227,'Tổng hợp'!$A:$S,12,0),
IF(G227=1460,VLOOKUP($B227,'Tổng hợp'!$A:$S,13,0),
IF(G227=1825,VLOOKUP($B227,'Tổng hợp'!$A:$S,14,0),
IF(G227=2555,VLOOKUP($B227,'Tổng hợp'!$A:$S,15,0),
IF(G227=3650,VLOOKUP($B227,'Tổng hợp'!$A:$S,16,0),
IF(G227=5475,VLOOKUP($B227,'Tổng hợp'!$A:$S,17,0),
IF(G227=7300,VLOOKUP($B227,'Tổng hợp'!$A:$S,18,0),
IF(G227=10950,VLOOKUP($B227,'Tổng hợp'!$A:$S,19,0),
""))))))))))))))))))</f>
        <v>0.01762446623</v>
      </c>
      <c r="J227" s="95">
        <f t="shared" si="6"/>
        <v>0.0689129292</v>
      </c>
      <c r="K227" s="95">
        <f t="shared" si="7"/>
        <v>-0.00359064737</v>
      </c>
      <c r="L227" s="95">
        <f t="shared" si="8"/>
        <v>0.06998887124</v>
      </c>
      <c r="M227" s="96">
        <f t="shared" si="9"/>
        <v>3445932688</v>
      </c>
      <c r="N227" s="92" t="b">
        <f t="shared" si="10"/>
        <v>0</v>
      </c>
      <c r="O227" s="93">
        <f t="shared" si="11"/>
        <v>-45728</v>
      </c>
      <c r="P227" s="94">
        <f t="shared" si="12"/>
        <v>0</v>
      </c>
      <c r="Q227" s="94">
        <f t="shared" si="13"/>
        <v>1</v>
      </c>
      <c r="R227" s="95" t="str">
        <f t="shared" si="14"/>
        <v/>
      </c>
      <c r="S227" s="95">
        <f>IF(Q227=1,VLOOKUP($B227,'Tổng hợp'!$A:$S,2,0),
IF(Q227=7,VLOOKUP($B227,'Tổng hợp'!$A:$S,3,0),
IF(Q227=14,VLOOKUP($B227,'Tổng hợp'!$A:$T,4,0),
IF(Q227=30,VLOOKUP($B227,'Tổng hợp'!$A:$T,5,0),
IF(Q227=60,VLOOKUP($B227,'Tổng hợp'!$A:$T,6,0),
IF(Q227=90,VLOOKUP($B227,'Tổng hợp'!$A:$T,7,0),
IF(Q227=180,VLOOKUP($B227,'Tổng hợp'!$A:$T,8,0),
IF(Q227=270,VLOOKUP($B227,'Tổng hợp'!$A:$T,9,0),
IF(Q227=365,VLOOKUP($B227,'Tổng hợp'!$A:$S,10,0),
IF(Q227=730,VLOOKUP($B227,'Tổng hợp'!$A:$S,11,0),
IF(Q227=1095,VLOOKUP($B227,'Tổng hợp'!$A:$S,12,0),
IF(Q227=1460,VLOOKUP($B227,'Tổng hợp'!$A:$S,13,0),
IF(Q227=1825,VLOOKUP($B227,'Tổng hợp'!$A:$S,14,0),
IF(Q227=2555,VLOOKUP($B227,'Tổng hợp'!$A:$S,15,0),
IF(Q227=3650,VLOOKUP($B227,'Tổng hợp'!$A:$S,16,0),
IF(Q227=5475,VLOOKUP($B227,'Tổng hợp'!$A:$S,17,0),
IF(Q227=7300,VLOOKUP($B227,'Tổng hợp'!$A:$S,18,0),
IF(Q227=10950,VLOOKUP($B227,'Tổng hợp'!$A:$S,19,0),
""))))))))))))))))))</f>
        <v>0.01425033216</v>
      </c>
      <c r="T227" s="95">
        <f t="shared" si="15"/>
        <v>0.05131</v>
      </c>
      <c r="U227" s="95">
        <f t="shared" si="28"/>
        <v>0</v>
      </c>
      <c r="V227" s="95">
        <f t="shared" si="16"/>
        <v>0.07024062831</v>
      </c>
      <c r="W227" s="96">
        <f t="shared" si="17"/>
        <v>0</v>
      </c>
      <c r="X227" s="92">
        <f t="shared" si="18"/>
        <v>45812</v>
      </c>
      <c r="Y227" s="93">
        <f t="shared" si="19"/>
        <v>384</v>
      </c>
      <c r="Z227" s="94">
        <f t="shared" si="20"/>
        <v>365</v>
      </c>
      <c r="AA227" s="94">
        <f t="shared" si="21"/>
        <v>730</v>
      </c>
      <c r="AB227" s="95">
        <f>IF(Z227=1,VLOOKUP($B227,'Tổng hợp'!$A:$S,2,0),
IF(Z227=7,VLOOKUP($B227,'Tổng hợp'!$A:$S,3,0),
IF(Z227=14,VLOOKUP($B227,'Tổng hợp'!$A:$T,4,0),
IF(Z227=30,VLOOKUP($B227,'Tổng hợp'!$A:$T,5,0),
IF(Z227=60,VLOOKUP($B227,'Tổng hợp'!$A:$T,6,0),
IF(Z227=90,VLOOKUP($B227,'Tổng hợp'!$A:$T,7,0),
IF(Z227=180,VLOOKUP($B227,'Tổng hợp'!$A:$T,8,0),
IF(Z227=270,VLOOKUP($B227,'Tổng hợp'!$A:$T,9,0),
IF(Z227=365,VLOOKUP($B227,'Tổng hợp'!$A:$S,10,0),
IF(Z227=730,VLOOKUP($B227,'Tổng hợp'!$A:$S,11,0),
IF(Z227=1095,VLOOKUP($B227,'Tổng hợp'!$A:$S,12,0),
IF(Z227=1460,VLOOKUP($B227,'Tổng hợp'!$A:$S,13,0),
IF(Z227=1825,VLOOKUP($B227,'Tổng hợp'!$A:$S,14,0),
IF(Z227=2555,VLOOKUP($B227,'Tổng hợp'!$A:$S,15,0),
IF(Z227=3650,VLOOKUP($B227,'Tổng hợp'!$A:$S,16,0),
IF(Z227=5475,VLOOKUP($B227,'Tổng hợp'!$A:$S,17,0),
IF(Z227=7300,VLOOKUP($B227,'Tổng hợp'!$A:$S,18,0),
IF(Z227=10950,VLOOKUP($B227,'Tổng hợp'!$A:$S,19,0),
""))))))))))))))))))</f>
        <v>0.01823</v>
      </c>
      <c r="AC227" s="95">
        <f>IF(AA227=1,VLOOKUP($B227,'Tổng hợp'!$A:$S,2,0),
IF(AA227=7,VLOOKUP($B227,'Tổng hợp'!$A:$S,3,0),
IF(AA227=14,VLOOKUP($B227,'Tổng hợp'!$A:$T,4,0),
IF(AA227=30,VLOOKUP($B227,'Tổng hợp'!$A:$T,5,0),
IF(AA227=60,VLOOKUP($B227,'Tổng hợp'!$A:$T,6,0),
IF(AA227=90,VLOOKUP($B227,'Tổng hợp'!$A:$T,7,0),
IF(AA227=180,VLOOKUP($B227,'Tổng hợp'!$A:$T,8,0),
IF(AA227=270,VLOOKUP($B227,'Tổng hợp'!$A:$T,9,0),
IF(AA227=365,VLOOKUP($B227,'Tổng hợp'!$A:$S,10,0),
IF(AA227=730,VLOOKUP($B227,'Tổng hợp'!$A:$S,11,0),
IF(AA227=1095,VLOOKUP($B227,'Tổng hợp'!$A:$S,12,0),
IF(AA227=1460,VLOOKUP($B227,'Tổng hợp'!$A:$S,13,0),
IF(AA227=1825,VLOOKUP($B227,'Tổng hợp'!$A:$S,14,0),
IF(AA227=2555,VLOOKUP($B227,'Tổng hợp'!$A:$S,15,0),
IF(AA227=3650,VLOOKUP($B227,'Tổng hợp'!$A:$S,16,0),
IF(AA227=5475,VLOOKUP($B227,'Tổng hợp'!$A:$S,17,0),
IF(AA227=7300,VLOOKUP($B227,'Tổng hợp'!$A:$S,18,0),
IF(AA227=10950,VLOOKUP($B227,'Tổng hợp'!$A:$S,19,0),
""))))))))))))))))))</f>
        <v>0.01835</v>
      </c>
      <c r="AD227" s="95">
        <f t="shared" si="22"/>
        <v>0.06954624658</v>
      </c>
      <c r="AE227" s="95">
        <f t="shared" si="23"/>
        <v>-0.000004727305389</v>
      </c>
      <c r="AF227" s="95">
        <f t="shared" si="24"/>
        <v>0.07024029626</v>
      </c>
      <c r="AG227" s="96">
        <f t="shared" si="25"/>
        <v>46553684882</v>
      </c>
      <c r="AH227" s="97">
        <f t="shared" si="26"/>
        <v>49999617570</v>
      </c>
      <c r="AI227" s="96">
        <f t="shared" si="27"/>
        <v>-2671073155</v>
      </c>
      <c r="AJ227" s="9"/>
      <c r="AK227" s="12"/>
    </row>
    <row r="228" ht="15.75" customHeight="1">
      <c r="A228" s="90">
        <v>209.0</v>
      </c>
      <c r="B228" s="91">
        <f>HLOOKUP(B227,VBMA!$A:$A,VLOOKUP(B227,VBMA!A:AF,32,0) +1)</f>
        <v>45427</v>
      </c>
      <c r="C228" s="92">
        <f t="shared" si="1"/>
        <v>45812</v>
      </c>
      <c r="D228" s="92">
        <f t="shared" si="2"/>
        <v>45812</v>
      </c>
      <c r="E228" s="93">
        <f t="shared" si="3"/>
        <v>84</v>
      </c>
      <c r="F228" s="94">
        <f t="shared" si="4"/>
        <v>60</v>
      </c>
      <c r="G228" s="94">
        <f t="shared" si="5"/>
        <v>90</v>
      </c>
      <c r="H228" s="95">
        <f>IF(F228=1,VLOOKUP($B228,'Tổng hợp'!$A:$S,2,0),
IF(F228=7,VLOOKUP($B228,'Tổng hợp'!$A:$S,3,0),
IF(F228=14,VLOOKUP($B228,'Tổng hợp'!$A:$T,4,0),
IF(F228=30,VLOOKUP($B228,'Tổng hợp'!$A:$T,5,0),
IF(F228=60,VLOOKUP($B228,'Tổng hợp'!$A:$T,6,0),
IF(F228=90,VLOOKUP($B228,'Tổng hợp'!$A:$T,7,0),
IF(F228=180,VLOOKUP($B228,'Tổng hợp'!$A:$T,8,0),
IF(F228=270,VLOOKUP($B228,'Tổng hợp'!$A:$T,9,0),
IF(F228=365,VLOOKUP($B228,'Tổng hợp'!$A:$S,10,0),
IF(F228=730,VLOOKUP($B228,'Tổng hợp'!$A:$S,11,0),
IF(F228=1095,VLOOKUP($B228,'Tổng hợp'!$A:$S,12,0),
IF(F228=1460,VLOOKUP($B228,'Tổng hợp'!$A:$S,13,0),
IF(F228=1825,VLOOKUP($B228,'Tổng hợp'!$A:$S,14,0),
IF(F228=2555,VLOOKUP($B228,'Tổng hợp'!$A:$S,15,0),
IF(F228=3650,VLOOKUP($B228,'Tổng hợp'!$A:$S,16,0),
IF(F228=5475,VLOOKUP($B228,'Tổng hợp'!$A:$S,17,0),
IF(F228=7300,VLOOKUP($B228,'Tổng hợp'!$A:$S,18,0),
IF(F228=10950,VLOOKUP($B228,'Tổng hợp'!$A:$S,19,0),
""))))))))))))))))))</f>
        <v>0.01779248</v>
      </c>
      <c r="I228" s="95">
        <f>IF(G228=1,VLOOKUP($B228,'Tổng hợp'!$A:$S,2,0),
IF(G228=7,VLOOKUP($B228,'Tổng hợp'!$A:$S,3,0),
IF(G228=14,VLOOKUP($B228,'Tổng hợp'!$A:$T,4,0),
IF(G228=30,VLOOKUP($B228,'Tổng hợp'!$A:$T,5,0),
IF(G228=60,VLOOKUP($B228,'Tổng hợp'!$A:$T,6,0),
IF(G228=90,VLOOKUP($B228,'Tổng hợp'!$A:$T,7,0),
IF(G228=180,VLOOKUP($B228,'Tổng hợp'!$A:$T,8,0),
IF(G228=270,VLOOKUP($B228,'Tổng hợp'!$A:$T,9,0),
IF(G228=365,VLOOKUP($B228,'Tổng hợp'!$A:$S,10,0),
IF(G228=730,VLOOKUP($B228,'Tổng hợp'!$A:$S,11,0),
IF(G228=1095,VLOOKUP($B228,'Tổng hợp'!$A:$S,12,0),
IF(G228=1460,VLOOKUP($B228,'Tổng hợp'!$A:$S,13,0),
IF(G228=1825,VLOOKUP($B228,'Tổng hợp'!$A:$S,14,0),
IF(G228=2555,VLOOKUP($B228,'Tổng hợp'!$A:$S,15,0),
IF(G228=3650,VLOOKUP($B228,'Tổng hợp'!$A:$S,16,0),
IF(G228=5475,VLOOKUP($B228,'Tổng hợp'!$A:$S,17,0),
IF(G228=7300,VLOOKUP($B228,'Tổng hợp'!$A:$S,18,0),
IF(G228=10950,VLOOKUP($B228,'Tổng hợp'!$A:$S,19,0),
""))))))))))))))))))</f>
        <v>0.0178654</v>
      </c>
      <c r="J228" s="95">
        <f t="shared" si="6"/>
        <v>0.069160816</v>
      </c>
      <c r="K228" s="95">
        <f t="shared" si="7"/>
        <v>-0.001475007586</v>
      </c>
      <c r="L228" s="95">
        <f t="shared" si="8"/>
        <v>0.07013709922</v>
      </c>
      <c r="M228" s="96">
        <f t="shared" si="9"/>
        <v>3445822837</v>
      </c>
      <c r="N228" s="92" t="b">
        <f t="shared" si="10"/>
        <v>0</v>
      </c>
      <c r="O228" s="93">
        <f t="shared" si="11"/>
        <v>-45728</v>
      </c>
      <c r="P228" s="94">
        <f t="shared" si="12"/>
        <v>0</v>
      </c>
      <c r="Q228" s="94">
        <f t="shared" si="13"/>
        <v>1</v>
      </c>
      <c r="R228" s="95" t="str">
        <f t="shared" si="14"/>
        <v/>
      </c>
      <c r="S228" s="95">
        <f>IF(Q228=1,VLOOKUP($B228,'Tổng hợp'!$A:$S,2,0),
IF(Q228=7,VLOOKUP($B228,'Tổng hợp'!$A:$S,3,0),
IF(Q228=14,VLOOKUP($B228,'Tổng hợp'!$A:$T,4,0),
IF(Q228=30,VLOOKUP($B228,'Tổng hợp'!$A:$T,5,0),
IF(Q228=60,VLOOKUP($B228,'Tổng hợp'!$A:$T,6,0),
IF(Q228=90,VLOOKUP($B228,'Tổng hợp'!$A:$T,7,0),
IF(Q228=180,VLOOKUP($B228,'Tổng hợp'!$A:$T,8,0),
IF(Q228=270,VLOOKUP($B228,'Tổng hợp'!$A:$T,9,0),
IF(Q228=365,VLOOKUP($B228,'Tổng hợp'!$A:$S,10,0),
IF(Q228=730,VLOOKUP($B228,'Tổng hợp'!$A:$S,11,0),
IF(Q228=1095,VLOOKUP($B228,'Tổng hợp'!$A:$S,12,0),
IF(Q228=1460,VLOOKUP($B228,'Tổng hợp'!$A:$S,13,0),
IF(Q228=1825,VLOOKUP($B228,'Tổng hợp'!$A:$S,14,0),
IF(Q228=2555,VLOOKUP($B228,'Tổng hợp'!$A:$S,15,0),
IF(Q228=3650,VLOOKUP($B228,'Tổng hợp'!$A:$S,16,0),
IF(Q228=5475,VLOOKUP($B228,'Tổng hợp'!$A:$S,17,0),
IF(Q228=7300,VLOOKUP($B228,'Tổng hợp'!$A:$S,18,0),
IF(Q228=10950,VLOOKUP($B228,'Tổng hợp'!$A:$S,19,0),
""))))))))))))))))))</f>
        <v>0.01560488</v>
      </c>
      <c r="T228" s="95">
        <f t="shared" si="15"/>
        <v>0.05131</v>
      </c>
      <c r="U228" s="95">
        <f t="shared" si="28"/>
        <v>0</v>
      </c>
      <c r="V228" s="95">
        <f t="shared" si="16"/>
        <v>0.07024062831</v>
      </c>
      <c r="W228" s="96">
        <f t="shared" si="17"/>
        <v>0</v>
      </c>
      <c r="X228" s="92">
        <f t="shared" si="18"/>
        <v>45812</v>
      </c>
      <c r="Y228" s="93">
        <f t="shared" si="19"/>
        <v>385</v>
      </c>
      <c r="Z228" s="94">
        <f t="shared" si="20"/>
        <v>365</v>
      </c>
      <c r="AA228" s="94">
        <f t="shared" si="21"/>
        <v>730</v>
      </c>
      <c r="AB228" s="95">
        <f>IF(Z228=1,VLOOKUP($B228,'Tổng hợp'!$A:$S,2,0),
IF(Z228=7,VLOOKUP($B228,'Tổng hợp'!$A:$S,3,0),
IF(Z228=14,VLOOKUP($B228,'Tổng hợp'!$A:$T,4,0),
IF(Z228=30,VLOOKUP($B228,'Tổng hợp'!$A:$T,5,0),
IF(Z228=60,VLOOKUP($B228,'Tổng hợp'!$A:$T,6,0),
IF(Z228=90,VLOOKUP($B228,'Tổng hợp'!$A:$T,7,0),
IF(Z228=180,VLOOKUP($B228,'Tổng hợp'!$A:$T,8,0),
IF(Z228=270,VLOOKUP($B228,'Tổng hợp'!$A:$T,9,0),
IF(Z228=365,VLOOKUP($B228,'Tổng hợp'!$A:$S,10,0),
IF(Z228=730,VLOOKUP($B228,'Tổng hợp'!$A:$S,11,0),
IF(Z228=1095,VLOOKUP($B228,'Tổng hợp'!$A:$S,12,0),
IF(Z228=1460,VLOOKUP($B228,'Tổng hợp'!$A:$S,13,0),
IF(Z228=1825,VLOOKUP($B228,'Tổng hợp'!$A:$S,14,0),
IF(Z228=2555,VLOOKUP($B228,'Tổng hợp'!$A:$S,15,0),
IF(Z228=3650,VLOOKUP($B228,'Tổng hợp'!$A:$S,16,0),
IF(Z228=5475,VLOOKUP($B228,'Tổng hợp'!$A:$S,17,0),
IF(Z228=7300,VLOOKUP($B228,'Tổng hợp'!$A:$S,18,0),
IF(Z228=10950,VLOOKUP($B228,'Tổng hợp'!$A:$S,19,0),
""))))))))))))))))))</f>
        <v>0.01823</v>
      </c>
      <c r="AC228" s="95">
        <f>IF(AA228=1,VLOOKUP($B228,'Tổng hợp'!$A:$S,2,0),
IF(AA228=7,VLOOKUP($B228,'Tổng hợp'!$A:$S,3,0),
IF(AA228=14,VLOOKUP($B228,'Tổng hợp'!$A:$T,4,0),
IF(AA228=30,VLOOKUP($B228,'Tổng hợp'!$A:$T,5,0),
IF(AA228=60,VLOOKUP($B228,'Tổng hợp'!$A:$T,6,0),
IF(AA228=90,VLOOKUP($B228,'Tổng hợp'!$A:$T,7,0),
IF(AA228=180,VLOOKUP($B228,'Tổng hợp'!$A:$T,8,0),
IF(AA228=270,VLOOKUP($B228,'Tổng hợp'!$A:$T,9,0),
IF(AA228=365,VLOOKUP($B228,'Tổng hợp'!$A:$S,10,0),
IF(AA228=730,VLOOKUP($B228,'Tổng hợp'!$A:$S,11,0),
IF(AA228=1095,VLOOKUP($B228,'Tổng hợp'!$A:$S,12,0),
IF(AA228=1460,VLOOKUP($B228,'Tổng hợp'!$A:$S,13,0),
IF(AA228=1825,VLOOKUP($B228,'Tổng hợp'!$A:$S,14,0),
IF(AA228=2555,VLOOKUP($B228,'Tổng hợp'!$A:$S,15,0),
IF(AA228=3650,VLOOKUP($B228,'Tổng hợp'!$A:$S,16,0),
IF(AA228=5475,VLOOKUP($B228,'Tổng hợp'!$A:$S,17,0),
IF(AA228=7300,VLOOKUP($B228,'Tổng hợp'!$A:$S,18,0),
IF(AA228=10950,VLOOKUP($B228,'Tổng hợp'!$A:$S,19,0),
""))))))))))))))))))</f>
        <v>0.01835</v>
      </c>
      <c r="AD228" s="95">
        <f t="shared" si="22"/>
        <v>0.06954657534</v>
      </c>
      <c r="AE228" s="95">
        <f t="shared" si="23"/>
        <v>-0.000004727283041</v>
      </c>
      <c r="AF228" s="95">
        <f t="shared" si="24"/>
        <v>0.07024029626</v>
      </c>
      <c r="AG228" s="96">
        <f t="shared" si="25"/>
        <v>46545027569</v>
      </c>
      <c r="AH228" s="97">
        <f t="shared" si="26"/>
        <v>49990850405</v>
      </c>
      <c r="AI228" s="96">
        <f t="shared" si="27"/>
        <v>-2679840320</v>
      </c>
      <c r="AJ228" s="9"/>
      <c r="AK228" s="12"/>
    </row>
    <row r="229" ht="15.75" customHeight="1">
      <c r="A229" s="90">
        <v>210.0</v>
      </c>
      <c r="B229" s="91">
        <f>HLOOKUP(B228,VBMA!$A:$A,VLOOKUP(B228,VBMA!A:AF,32,0) +1)</f>
        <v>45426</v>
      </c>
      <c r="C229" s="92">
        <f t="shared" si="1"/>
        <v>45812</v>
      </c>
      <c r="D229" s="92">
        <f t="shared" si="2"/>
        <v>45812</v>
      </c>
      <c r="E229" s="93">
        <f t="shared" si="3"/>
        <v>84</v>
      </c>
      <c r="F229" s="94">
        <f t="shared" si="4"/>
        <v>60</v>
      </c>
      <c r="G229" s="94">
        <f t="shared" si="5"/>
        <v>90</v>
      </c>
      <c r="H229" s="95">
        <f>IF(F229=1,VLOOKUP($B229,'Tổng hợp'!$A:$S,2,0),
IF(F229=7,VLOOKUP($B229,'Tổng hợp'!$A:$S,3,0),
IF(F229=14,VLOOKUP($B229,'Tổng hợp'!$A:$T,4,0),
IF(F229=30,VLOOKUP($B229,'Tổng hợp'!$A:$T,5,0),
IF(F229=60,VLOOKUP($B229,'Tổng hợp'!$A:$T,6,0),
IF(F229=90,VLOOKUP($B229,'Tổng hợp'!$A:$T,7,0),
IF(F229=180,VLOOKUP($B229,'Tổng hợp'!$A:$T,8,0),
IF(F229=270,VLOOKUP($B229,'Tổng hợp'!$A:$T,9,0),
IF(F229=365,VLOOKUP($B229,'Tổng hợp'!$A:$S,10,0),
IF(F229=730,VLOOKUP($B229,'Tổng hợp'!$A:$S,11,0),
IF(F229=1095,VLOOKUP($B229,'Tổng hợp'!$A:$S,12,0),
IF(F229=1460,VLOOKUP($B229,'Tổng hợp'!$A:$S,13,0),
IF(F229=1825,VLOOKUP($B229,'Tổng hợp'!$A:$S,14,0),
IF(F229=2555,VLOOKUP($B229,'Tổng hợp'!$A:$S,15,0),
IF(F229=3650,VLOOKUP($B229,'Tổng hợp'!$A:$S,16,0),
IF(F229=5475,VLOOKUP($B229,'Tổng hợp'!$A:$S,17,0),
IF(F229=7300,VLOOKUP($B229,'Tổng hợp'!$A:$S,18,0),
IF(F229=10950,VLOOKUP($B229,'Tổng hợp'!$A:$S,19,0),
""))))))))))))))))))</f>
        <v>0.0178654</v>
      </c>
      <c r="I229" s="95">
        <f>IF(G229=1,VLOOKUP($B229,'Tổng hợp'!$A:$S,2,0),
IF(G229=7,VLOOKUP($B229,'Tổng hợp'!$A:$S,3,0),
IF(G229=14,VLOOKUP($B229,'Tổng hợp'!$A:$T,4,0),
IF(G229=30,VLOOKUP($B229,'Tổng hợp'!$A:$T,5,0),
IF(G229=60,VLOOKUP($B229,'Tổng hợp'!$A:$T,6,0),
IF(G229=90,VLOOKUP($B229,'Tổng hợp'!$A:$T,7,0),
IF(G229=180,VLOOKUP($B229,'Tổng hợp'!$A:$T,8,0),
IF(G229=270,VLOOKUP($B229,'Tổng hợp'!$A:$T,9,0),
IF(G229=365,VLOOKUP($B229,'Tổng hợp'!$A:$S,10,0),
IF(G229=730,VLOOKUP($B229,'Tổng hợp'!$A:$S,11,0),
IF(G229=1095,VLOOKUP($B229,'Tổng hợp'!$A:$S,12,0),
IF(G229=1460,VLOOKUP($B229,'Tổng hợp'!$A:$S,13,0),
IF(G229=1825,VLOOKUP($B229,'Tổng hợp'!$A:$S,14,0),
IF(G229=2555,VLOOKUP($B229,'Tổng hợp'!$A:$S,15,0),
IF(G229=3650,VLOOKUP($B229,'Tổng hợp'!$A:$S,16,0),
IF(G229=5475,VLOOKUP($B229,'Tổng hợp'!$A:$S,17,0),
IF(G229=7300,VLOOKUP($B229,'Tổng hợp'!$A:$S,18,0),
IF(G229=10950,VLOOKUP($B229,'Tổng hợp'!$A:$S,19,0),
""))))))))))))))))))</f>
        <v>0.01797478</v>
      </c>
      <c r="J229" s="95">
        <f t="shared" si="6"/>
        <v>0.069262904</v>
      </c>
      <c r="K229" s="95">
        <f t="shared" si="7"/>
        <v>0.001752918125</v>
      </c>
      <c r="L229" s="95">
        <f t="shared" si="8"/>
        <v>0.07036386236</v>
      </c>
      <c r="M229" s="96">
        <f t="shared" si="9"/>
        <v>3445654819</v>
      </c>
      <c r="N229" s="92" t="b">
        <f t="shared" si="10"/>
        <v>0</v>
      </c>
      <c r="O229" s="93">
        <f t="shared" si="11"/>
        <v>-45728</v>
      </c>
      <c r="P229" s="94">
        <f t="shared" si="12"/>
        <v>0</v>
      </c>
      <c r="Q229" s="94">
        <f t="shared" si="13"/>
        <v>1</v>
      </c>
      <c r="R229" s="95" t="str">
        <f t="shared" si="14"/>
        <v/>
      </c>
      <c r="S229" s="95">
        <f>IF(Q229=1,VLOOKUP($B229,'Tổng hợp'!$A:$S,2,0),
IF(Q229=7,VLOOKUP($B229,'Tổng hợp'!$A:$S,3,0),
IF(Q229=14,VLOOKUP($B229,'Tổng hợp'!$A:$T,4,0),
IF(Q229=30,VLOOKUP($B229,'Tổng hợp'!$A:$T,5,0),
IF(Q229=60,VLOOKUP($B229,'Tổng hợp'!$A:$T,6,0),
IF(Q229=90,VLOOKUP($B229,'Tổng hợp'!$A:$T,7,0),
IF(Q229=180,VLOOKUP($B229,'Tổng hợp'!$A:$T,8,0),
IF(Q229=270,VLOOKUP($B229,'Tổng hợp'!$A:$T,9,0),
IF(Q229=365,VLOOKUP($B229,'Tổng hợp'!$A:$S,10,0),
IF(Q229=730,VLOOKUP($B229,'Tổng hợp'!$A:$S,11,0),
IF(Q229=1095,VLOOKUP($B229,'Tổng hợp'!$A:$S,12,0),
IF(Q229=1460,VLOOKUP($B229,'Tổng hợp'!$A:$S,13,0),
IF(Q229=1825,VLOOKUP($B229,'Tổng hợp'!$A:$S,14,0),
IF(Q229=2555,VLOOKUP($B229,'Tổng hợp'!$A:$S,15,0),
IF(Q229=3650,VLOOKUP($B229,'Tổng hợp'!$A:$S,16,0),
IF(Q229=5475,VLOOKUP($B229,'Tổng hợp'!$A:$S,17,0),
IF(Q229=7300,VLOOKUP($B229,'Tổng hợp'!$A:$S,18,0),
IF(Q229=10950,VLOOKUP($B229,'Tổng hợp'!$A:$S,19,0),
""))))))))))))))))))</f>
        <v>0.01560488</v>
      </c>
      <c r="T229" s="95">
        <f t="shared" si="15"/>
        <v>0.05131</v>
      </c>
      <c r="U229" s="95">
        <f t="shared" si="28"/>
        <v>0</v>
      </c>
      <c r="V229" s="95">
        <f t="shared" si="16"/>
        <v>0.07024062831</v>
      </c>
      <c r="W229" s="96">
        <f t="shared" si="17"/>
        <v>0</v>
      </c>
      <c r="X229" s="92">
        <f t="shared" si="18"/>
        <v>45812</v>
      </c>
      <c r="Y229" s="93">
        <f t="shared" si="19"/>
        <v>386</v>
      </c>
      <c r="Z229" s="94">
        <f t="shared" si="20"/>
        <v>365</v>
      </c>
      <c r="AA229" s="94">
        <f t="shared" si="21"/>
        <v>730</v>
      </c>
      <c r="AB229" s="95">
        <f>IF(Z229=1,VLOOKUP($B229,'Tổng hợp'!$A:$S,2,0),
IF(Z229=7,VLOOKUP($B229,'Tổng hợp'!$A:$S,3,0),
IF(Z229=14,VLOOKUP($B229,'Tổng hợp'!$A:$T,4,0),
IF(Z229=30,VLOOKUP($B229,'Tổng hợp'!$A:$T,5,0),
IF(Z229=60,VLOOKUP($B229,'Tổng hợp'!$A:$T,6,0),
IF(Z229=90,VLOOKUP($B229,'Tổng hợp'!$A:$T,7,0),
IF(Z229=180,VLOOKUP($B229,'Tổng hợp'!$A:$T,8,0),
IF(Z229=270,VLOOKUP($B229,'Tổng hợp'!$A:$T,9,0),
IF(Z229=365,VLOOKUP($B229,'Tổng hợp'!$A:$S,10,0),
IF(Z229=730,VLOOKUP($B229,'Tổng hợp'!$A:$S,11,0),
IF(Z229=1095,VLOOKUP($B229,'Tổng hợp'!$A:$S,12,0),
IF(Z229=1460,VLOOKUP($B229,'Tổng hợp'!$A:$S,13,0),
IF(Z229=1825,VLOOKUP($B229,'Tổng hợp'!$A:$S,14,0),
IF(Z229=2555,VLOOKUP($B229,'Tổng hợp'!$A:$S,15,0),
IF(Z229=3650,VLOOKUP($B229,'Tổng hợp'!$A:$S,16,0),
IF(Z229=5475,VLOOKUP($B229,'Tổng hợp'!$A:$S,17,0),
IF(Z229=7300,VLOOKUP($B229,'Tổng hợp'!$A:$S,18,0),
IF(Z229=10950,VLOOKUP($B229,'Tổng hợp'!$A:$S,19,0),
""))))))))))))))))))</f>
        <v>0.01823</v>
      </c>
      <c r="AC229" s="95">
        <f>IF(AA229=1,VLOOKUP($B229,'Tổng hợp'!$A:$S,2,0),
IF(AA229=7,VLOOKUP($B229,'Tổng hợp'!$A:$S,3,0),
IF(AA229=14,VLOOKUP($B229,'Tổng hợp'!$A:$T,4,0),
IF(AA229=30,VLOOKUP($B229,'Tổng hợp'!$A:$T,5,0),
IF(AA229=60,VLOOKUP($B229,'Tổng hợp'!$A:$T,6,0),
IF(AA229=90,VLOOKUP($B229,'Tổng hợp'!$A:$T,7,0),
IF(AA229=180,VLOOKUP($B229,'Tổng hợp'!$A:$T,8,0),
IF(AA229=270,VLOOKUP($B229,'Tổng hợp'!$A:$T,9,0),
IF(AA229=365,VLOOKUP($B229,'Tổng hợp'!$A:$S,10,0),
IF(AA229=730,VLOOKUP($B229,'Tổng hợp'!$A:$S,11,0),
IF(AA229=1095,VLOOKUP($B229,'Tổng hợp'!$A:$S,12,0),
IF(AA229=1460,VLOOKUP($B229,'Tổng hợp'!$A:$S,13,0),
IF(AA229=1825,VLOOKUP($B229,'Tổng hợp'!$A:$S,14,0),
IF(AA229=2555,VLOOKUP($B229,'Tổng hợp'!$A:$S,15,0),
IF(AA229=3650,VLOOKUP($B229,'Tổng hợp'!$A:$S,16,0),
IF(AA229=5475,VLOOKUP($B229,'Tổng hợp'!$A:$S,17,0),
IF(AA229=7300,VLOOKUP($B229,'Tổng hợp'!$A:$S,18,0),
IF(AA229=10950,VLOOKUP($B229,'Tổng hợp'!$A:$S,19,0),
""))))))))))))))))))</f>
        <v>0.01835</v>
      </c>
      <c r="AD229" s="95">
        <f t="shared" si="22"/>
        <v>0.06954690411</v>
      </c>
      <c r="AE229" s="95">
        <f t="shared" si="23"/>
        <v>-0.001197645954</v>
      </c>
      <c r="AF229" s="95">
        <f t="shared" si="24"/>
        <v>0.07015655526</v>
      </c>
      <c r="AG229" s="96">
        <f t="shared" si="25"/>
        <v>46540222912</v>
      </c>
      <c r="AH229" s="97">
        <f t="shared" si="26"/>
        <v>49985877731</v>
      </c>
      <c r="AI229" s="96">
        <f t="shared" si="27"/>
        <v>-2684812994</v>
      </c>
      <c r="AJ229" s="9"/>
      <c r="AK229" s="12"/>
    </row>
    <row r="230" ht="15.75" customHeight="1">
      <c r="A230" s="90">
        <v>211.0</v>
      </c>
      <c r="B230" s="91">
        <f>HLOOKUP(B229,VBMA!$A:$A,VLOOKUP(B229,VBMA!A:AF,32,0) +1)</f>
        <v>45425</v>
      </c>
      <c r="C230" s="92">
        <f t="shared" si="1"/>
        <v>45812</v>
      </c>
      <c r="D230" s="92">
        <f t="shared" si="2"/>
        <v>45812</v>
      </c>
      <c r="E230" s="93">
        <f t="shared" si="3"/>
        <v>84</v>
      </c>
      <c r="F230" s="94">
        <f t="shared" si="4"/>
        <v>60</v>
      </c>
      <c r="G230" s="94">
        <f t="shared" si="5"/>
        <v>90</v>
      </c>
      <c r="H230" s="95">
        <f>IF(F230=1,VLOOKUP($B230,'Tổng hợp'!$A:$S,2,0),
IF(F230=7,VLOOKUP($B230,'Tổng hợp'!$A:$S,3,0),
IF(F230=14,VLOOKUP($B230,'Tổng hợp'!$A:$T,4,0),
IF(F230=30,VLOOKUP($B230,'Tổng hợp'!$A:$T,5,0),
IF(F230=60,VLOOKUP($B230,'Tổng hợp'!$A:$T,6,0),
IF(F230=90,VLOOKUP($B230,'Tổng hợp'!$A:$T,7,0),
IF(F230=180,VLOOKUP($B230,'Tổng hợp'!$A:$T,8,0),
IF(F230=270,VLOOKUP($B230,'Tổng hợp'!$A:$T,9,0),
IF(F230=365,VLOOKUP($B230,'Tổng hợp'!$A:$S,10,0),
IF(F230=730,VLOOKUP($B230,'Tổng hợp'!$A:$S,11,0),
IF(F230=1095,VLOOKUP($B230,'Tổng hợp'!$A:$S,12,0),
IF(F230=1460,VLOOKUP($B230,'Tổng hợp'!$A:$S,13,0),
IF(F230=1825,VLOOKUP($B230,'Tổng hợp'!$A:$S,14,0),
IF(F230=2555,VLOOKUP($B230,'Tổng hợp'!$A:$S,15,0),
IF(F230=3650,VLOOKUP($B230,'Tổng hợp'!$A:$S,16,0),
IF(F230=5475,VLOOKUP($B230,'Tổng hợp'!$A:$S,17,0),
IF(F230=7300,VLOOKUP($B230,'Tổng hợp'!$A:$S,18,0),
IF(F230=10950,VLOOKUP($B230,'Tổng hợp'!$A:$S,19,0),
""))))))))))))))))))</f>
        <v>0.01777391405</v>
      </c>
      <c r="I230" s="95">
        <f>IF(G230=1,VLOOKUP($B230,'Tổng hợp'!$A:$S,2,0),
IF(G230=7,VLOOKUP($B230,'Tổng hợp'!$A:$S,3,0),
IF(G230=14,VLOOKUP($B230,'Tổng hợp'!$A:$T,4,0),
IF(G230=30,VLOOKUP($B230,'Tổng hợp'!$A:$T,5,0),
IF(G230=60,VLOOKUP($B230,'Tổng hợp'!$A:$T,6,0),
IF(G230=90,VLOOKUP($B230,'Tổng hợp'!$A:$T,7,0),
IF(G230=180,VLOOKUP($B230,'Tổng hợp'!$A:$T,8,0),
IF(G230=270,VLOOKUP($B230,'Tổng hợp'!$A:$T,9,0),
IF(G230=365,VLOOKUP($B230,'Tổng hợp'!$A:$S,10,0),
IF(G230=730,VLOOKUP($B230,'Tổng hợp'!$A:$S,11,0),
IF(G230=1095,VLOOKUP($B230,'Tổng hợp'!$A:$S,12,0),
IF(G230=1460,VLOOKUP($B230,'Tổng hợp'!$A:$S,13,0),
IF(G230=1825,VLOOKUP($B230,'Tổng hợp'!$A:$S,14,0),
IF(G230=2555,VLOOKUP($B230,'Tổng hợp'!$A:$S,15,0),
IF(G230=3650,VLOOKUP($B230,'Tổng hợp'!$A:$S,16,0),
IF(G230=5475,VLOOKUP($B230,'Tổng hợp'!$A:$S,17,0),
IF(G230=7300,VLOOKUP($B230,'Tổng hợp'!$A:$S,18,0),
IF(G230=10950,VLOOKUP($B230,'Tổng hợp'!$A:$S,19,0),
""))))))))))))))))))</f>
        <v>0.01784601918</v>
      </c>
      <c r="J230" s="95">
        <f t="shared" si="6"/>
        <v>0.06914159815</v>
      </c>
      <c r="K230" s="95">
        <f t="shared" si="7"/>
        <v>0.003133489502</v>
      </c>
      <c r="L230" s="95">
        <f t="shared" si="8"/>
        <v>0.07046107178</v>
      </c>
      <c r="M230" s="96">
        <f t="shared" si="9"/>
        <v>3445582806</v>
      </c>
      <c r="N230" s="92" t="b">
        <f t="shared" si="10"/>
        <v>0</v>
      </c>
      <c r="O230" s="93">
        <f t="shared" si="11"/>
        <v>-45728</v>
      </c>
      <c r="P230" s="94">
        <f t="shared" si="12"/>
        <v>0</v>
      </c>
      <c r="Q230" s="94">
        <f t="shared" si="13"/>
        <v>1</v>
      </c>
      <c r="R230" s="95" t="str">
        <f t="shared" si="14"/>
        <v/>
      </c>
      <c r="S230" s="95">
        <f>IF(Q230=1,VLOOKUP($B230,'Tổng hợp'!$A:$S,2,0),
IF(Q230=7,VLOOKUP($B230,'Tổng hợp'!$A:$S,3,0),
IF(Q230=14,VLOOKUP($B230,'Tổng hợp'!$A:$T,4,0),
IF(Q230=30,VLOOKUP($B230,'Tổng hợp'!$A:$T,5,0),
IF(Q230=60,VLOOKUP($B230,'Tổng hợp'!$A:$T,6,0),
IF(Q230=90,VLOOKUP($B230,'Tổng hợp'!$A:$T,7,0),
IF(Q230=180,VLOOKUP($B230,'Tổng hợp'!$A:$T,8,0),
IF(Q230=270,VLOOKUP($B230,'Tổng hợp'!$A:$T,9,0),
IF(Q230=365,VLOOKUP($B230,'Tổng hợp'!$A:$S,10,0),
IF(Q230=730,VLOOKUP($B230,'Tổng hợp'!$A:$S,11,0),
IF(Q230=1095,VLOOKUP($B230,'Tổng hợp'!$A:$S,12,0),
IF(Q230=1460,VLOOKUP($B230,'Tổng hợp'!$A:$S,13,0),
IF(Q230=1825,VLOOKUP($B230,'Tổng hợp'!$A:$S,14,0),
IF(Q230=2555,VLOOKUP($B230,'Tổng hợp'!$A:$S,15,0),
IF(Q230=3650,VLOOKUP($B230,'Tổng hợp'!$A:$S,16,0),
IF(Q230=5475,VLOOKUP($B230,'Tổng hợp'!$A:$S,17,0),
IF(Q230=7300,VLOOKUP($B230,'Tổng hợp'!$A:$S,18,0),
IF(Q230=10950,VLOOKUP($B230,'Tổng hợp'!$A:$S,19,0),
""))))))))))))))))))</f>
        <v>0.01550260252</v>
      </c>
      <c r="T230" s="95">
        <f t="shared" si="15"/>
        <v>0.05131</v>
      </c>
      <c r="U230" s="95">
        <f t="shared" si="28"/>
        <v>0</v>
      </c>
      <c r="V230" s="95">
        <f t="shared" si="16"/>
        <v>0.07024062831</v>
      </c>
      <c r="W230" s="96">
        <f t="shared" si="17"/>
        <v>0</v>
      </c>
      <c r="X230" s="92">
        <f t="shared" si="18"/>
        <v>45812</v>
      </c>
      <c r="Y230" s="93">
        <f t="shared" si="19"/>
        <v>387</v>
      </c>
      <c r="Z230" s="94">
        <f t="shared" si="20"/>
        <v>365</v>
      </c>
      <c r="AA230" s="94">
        <f t="shared" si="21"/>
        <v>730</v>
      </c>
      <c r="AB230" s="95">
        <f>IF(Z230=1,VLOOKUP($B230,'Tổng hợp'!$A:$S,2,0),
IF(Z230=7,VLOOKUP($B230,'Tổng hợp'!$A:$S,3,0),
IF(Z230=14,VLOOKUP($B230,'Tổng hợp'!$A:$T,4,0),
IF(Z230=30,VLOOKUP($B230,'Tổng hợp'!$A:$T,5,0),
IF(Z230=60,VLOOKUP($B230,'Tổng hợp'!$A:$T,6,0),
IF(Z230=90,VLOOKUP($B230,'Tổng hợp'!$A:$T,7,0),
IF(Z230=180,VLOOKUP($B230,'Tổng hợp'!$A:$T,8,0),
IF(Z230=270,VLOOKUP($B230,'Tổng hợp'!$A:$T,9,0),
IF(Z230=365,VLOOKUP($B230,'Tổng hợp'!$A:$S,10,0),
IF(Z230=730,VLOOKUP($B230,'Tổng hợp'!$A:$S,11,0),
IF(Z230=1095,VLOOKUP($B230,'Tổng hợp'!$A:$S,12,0),
IF(Z230=1460,VLOOKUP($B230,'Tổng hợp'!$A:$S,13,0),
IF(Z230=1825,VLOOKUP($B230,'Tổng hợp'!$A:$S,14,0),
IF(Z230=2555,VLOOKUP($B230,'Tổng hợp'!$A:$S,15,0),
IF(Z230=3650,VLOOKUP($B230,'Tổng hợp'!$A:$S,16,0),
IF(Z230=5475,VLOOKUP($B230,'Tổng hợp'!$A:$S,17,0),
IF(Z230=7300,VLOOKUP($B230,'Tổng hợp'!$A:$S,18,0),
IF(Z230=10950,VLOOKUP($B230,'Tổng hợp'!$A:$S,19,0),
""))))))))))))))))))</f>
        <v>0.01831</v>
      </c>
      <c r="AC230" s="95">
        <f>IF(AA230=1,VLOOKUP($B230,'Tổng hợp'!$A:$S,2,0),
IF(AA230=7,VLOOKUP($B230,'Tổng hợp'!$A:$S,3,0),
IF(AA230=14,VLOOKUP($B230,'Tổng hợp'!$A:$T,4,0),
IF(AA230=30,VLOOKUP($B230,'Tổng hợp'!$A:$T,5,0),
IF(AA230=60,VLOOKUP($B230,'Tổng hợp'!$A:$T,6,0),
IF(AA230=90,VLOOKUP($B230,'Tổng hợp'!$A:$T,7,0),
IF(AA230=180,VLOOKUP($B230,'Tổng hợp'!$A:$T,8,0),
IF(AA230=270,VLOOKUP($B230,'Tổng hợp'!$A:$T,9,0),
IF(AA230=365,VLOOKUP($B230,'Tổng hợp'!$A:$S,10,0),
IF(AA230=730,VLOOKUP($B230,'Tổng hợp'!$A:$S,11,0),
IF(AA230=1095,VLOOKUP($B230,'Tổng hợp'!$A:$S,12,0),
IF(AA230=1460,VLOOKUP($B230,'Tổng hợp'!$A:$S,13,0),
IF(AA230=1825,VLOOKUP($B230,'Tổng hợp'!$A:$S,14,0),
IF(AA230=2555,VLOOKUP($B230,'Tổng hợp'!$A:$S,15,0),
IF(AA230=3650,VLOOKUP($B230,'Tổng hợp'!$A:$S,16,0),
IF(AA230=5475,VLOOKUP($B230,'Tổng hợp'!$A:$S,17,0),
IF(AA230=7300,VLOOKUP($B230,'Tổng hợp'!$A:$S,18,0),
IF(AA230=10950,VLOOKUP($B230,'Tổng hợp'!$A:$S,19,0),
""))))))))))))))))))</f>
        <v>0.01848</v>
      </c>
      <c r="AD230" s="95">
        <f t="shared" si="22"/>
        <v>0.06963024658</v>
      </c>
      <c r="AE230" s="95">
        <f t="shared" si="23"/>
        <v>-0.00002006665671</v>
      </c>
      <c r="AF230" s="95">
        <f t="shared" si="24"/>
        <v>0.07023921883</v>
      </c>
      <c r="AG230" s="96">
        <f t="shared" si="25"/>
        <v>46527767436</v>
      </c>
      <c r="AH230" s="97">
        <f t="shared" si="26"/>
        <v>49973350242</v>
      </c>
      <c r="AI230" s="96">
        <f t="shared" si="27"/>
        <v>-2697340484</v>
      </c>
      <c r="AJ230" s="9"/>
      <c r="AK230" s="12"/>
    </row>
    <row r="231" ht="15.75" customHeight="1">
      <c r="A231" s="90">
        <v>212.0</v>
      </c>
      <c r="B231" s="91">
        <f>HLOOKUP(B230,VBMA!$A:$A,VLOOKUP(B230,VBMA!A:AF,32,0) +1)</f>
        <v>45422</v>
      </c>
      <c r="C231" s="92">
        <f t="shared" si="1"/>
        <v>45812</v>
      </c>
      <c r="D231" s="92">
        <f t="shared" si="2"/>
        <v>45812</v>
      </c>
      <c r="E231" s="93">
        <f t="shared" si="3"/>
        <v>84</v>
      </c>
      <c r="F231" s="94">
        <f t="shared" si="4"/>
        <v>60</v>
      </c>
      <c r="G231" s="94">
        <f t="shared" si="5"/>
        <v>90</v>
      </c>
      <c r="H231" s="95">
        <f>IF(F231=1,VLOOKUP($B231,'Tổng hợp'!$A:$S,2,0),
IF(F231=7,VLOOKUP($B231,'Tổng hợp'!$A:$S,3,0),
IF(F231=14,VLOOKUP($B231,'Tổng hợp'!$A:$T,4,0),
IF(F231=30,VLOOKUP($B231,'Tổng hợp'!$A:$T,5,0),
IF(F231=60,VLOOKUP($B231,'Tổng hợp'!$A:$T,6,0),
IF(F231=90,VLOOKUP($B231,'Tổng hợp'!$A:$T,7,0),
IF(F231=180,VLOOKUP($B231,'Tổng hợp'!$A:$T,8,0),
IF(F231=270,VLOOKUP($B231,'Tổng hợp'!$A:$T,9,0),
IF(F231=365,VLOOKUP($B231,'Tổng hợp'!$A:$S,10,0),
IF(F231=730,VLOOKUP($B231,'Tổng hợp'!$A:$S,11,0),
IF(F231=1095,VLOOKUP($B231,'Tổng hợp'!$A:$S,12,0),
IF(F231=1460,VLOOKUP($B231,'Tổng hợp'!$A:$S,13,0),
IF(F231=1825,VLOOKUP($B231,'Tổng hợp'!$A:$S,14,0),
IF(F231=2555,VLOOKUP($B231,'Tổng hợp'!$A:$S,15,0),
IF(F231=3650,VLOOKUP($B231,'Tổng hợp'!$A:$S,16,0),
IF(F231=5475,VLOOKUP($B231,'Tổng hợp'!$A:$S,17,0),
IF(F231=7300,VLOOKUP($B231,'Tổng hợp'!$A:$S,18,0),
IF(F231=10950,VLOOKUP($B231,'Tổng hợp'!$A:$S,19,0),
""))))))))))))))))))</f>
        <v>0.01755759866</v>
      </c>
      <c r="I231" s="95">
        <f>IF(G231=1,VLOOKUP($B231,'Tổng hợp'!$A:$S,2,0),
IF(G231=7,VLOOKUP($B231,'Tổng hợp'!$A:$S,3,0),
IF(G231=14,VLOOKUP($B231,'Tổng hợp'!$A:$T,4,0),
IF(G231=30,VLOOKUP($B231,'Tổng hợp'!$A:$T,5,0),
IF(G231=60,VLOOKUP($B231,'Tổng hợp'!$A:$T,6,0),
IF(G231=90,VLOOKUP($B231,'Tổng hợp'!$A:$T,7,0),
IF(G231=180,VLOOKUP($B231,'Tổng hợp'!$A:$T,8,0),
IF(G231=270,VLOOKUP($B231,'Tổng hợp'!$A:$T,9,0),
IF(G231=365,VLOOKUP($B231,'Tổng hợp'!$A:$S,10,0),
IF(G231=730,VLOOKUP($B231,'Tổng hợp'!$A:$S,11,0),
IF(G231=1095,VLOOKUP($B231,'Tổng hợp'!$A:$S,12,0),
IF(G231=1460,VLOOKUP($B231,'Tổng hợp'!$A:$S,13,0),
IF(G231=1825,VLOOKUP($B231,'Tổng hợp'!$A:$S,14,0),
IF(G231=2555,VLOOKUP($B231,'Tổng hợp'!$A:$S,15,0),
IF(G231=3650,VLOOKUP($B231,'Tổng hợp'!$A:$S,16,0),
IF(G231=5475,VLOOKUP($B231,'Tổng hợp'!$A:$S,17,0),
IF(G231=7300,VLOOKUP($B231,'Tổng hợp'!$A:$S,18,0),
IF(G231=10950,VLOOKUP($B231,'Tổng hợp'!$A:$S,19,0),
""))))))))))))))))))</f>
        <v>0.01762970379</v>
      </c>
      <c r="J231" s="95">
        <f t="shared" si="6"/>
        <v>0.06892528277</v>
      </c>
      <c r="K231" s="95">
        <f t="shared" si="7"/>
        <v>-0.004918602058</v>
      </c>
      <c r="L231" s="95">
        <f t="shared" si="8"/>
        <v>0.06989599087</v>
      </c>
      <c r="M231" s="96">
        <f t="shared" si="9"/>
        <v>3446001532</v>
      </c>
      <c r="N231" s="92" t="b">
        <f t="shared" si="10"/>
        <v>0</v>
      </c>
      <c r="O231" s="93">
        <f t="shared" si="11"/>
        <v>-45728</v>
      </c>
      <c r="P231" s="94">
        <f t="shared" si="12"/>
        <v>0</v>
      </c>
      <c r="Q231" s="94">
        <f t="shared" si="13"/>
        <v>1</v>
      </c>
      <c r="R231" s="95" t="str">
        <f t="shared" si="14"/>
        <v/>
      </c>
      <c r="S231" s="95">
        <f>IF(Q231=1,VLOOKUP($B231,'Tổng hợp'!$A:$S,2,0),
IF(Q231=7,VLOOKUP($B231,'Tổng hợp'!$A:$S,3,0),
IF(Q231=14,VLOOKUP($B231,'Tổng hợp'!$A:$T,4,0),
IF(Q231=30,VLOOKUP($B231,'Tổng hợp'!$A:$T,5,0),
IF(Q231=60,VLOOKUP($B231,'Tổng hợp'!$A:$T,6,0),
IF(Q231=90,VLOOKUP($B231,'Tổng hợp'!$A:$T,7,0),
IF(Q231=180,VLOOKUP($B231,'Tổng hợp'!$A:$T,8,0),
IF(Q231=270,VLOOKUP($B231,'Tổng hợp'!$A:$T,9,0),
IF(Q231=365,VLOOKUP($B231,'Tổng hợp'!$A:$S,10,0),
IF(Q231=730,VLOOKUP($B231,'Tổng hợp'!$A:$S,11,0),
IF(Q231=1095,VLOOKUP($B231,'Tổng hợp'!$A:$S,12,0),
IF(Q231=1460,VLOOKUP($B231,'Tổng hợp'!$A:$S,13,0),
IF(Q231=1825,VLOOKUP($B231,'Tổng hợp'!$A:$S,14,0),
IF(Q231=2555,VLOOKUP($B231,'Tổng hợp'!$A:$S,15,0),
IF(Q231=3650,VLOOKUP($B231,'Tổng hợp'!$A:$S,16,0),
IF(Q231=5475,VLOOKUP($B231,'Tổng hợp'!$A:$S,17,0),
IF(Q231=7300,VLOOKUP($B231,'Tổng hợp'!$A:$S,18,0),
IF(Q231=10950,VLOOKUP($B231,'Tổng hợp'!$A:$S,19,0),
""))))))))))))))))))</f>
        <v>0.0153223397</v>
      </c>
      <c r="T231" s="95">
        <f t="shared" si="15"/>
        <v>0.05131</v>
      </c>
      <c r="U231" s="95">
        <f t="shared" si="28"/>
        <v>0</v>
      </c>
      <c r="V231" s="95">
        <f t="shared" si="16"/>
        <v>0.07024062831</v>
      </c>
      <c r="W231" s="96">
        <f t="shared" si="17"/>
        <v>0</v>
      </c>
      <c r="X231" s="92">
        <f t="shared" si="18"/>
        <v>45812</v>
      </c>
      <c r="Y231" s="93">
        <f t="shared" si="19"/>
        <v>390</v>
      </c>
      <c r="Z231" s="94">
        <f t="shared" si="20"/>
        <v>365</v>
      </c>
      <c r="AA231" s="94">
        <f t="shared" si="21"/>
        <v>730</v>
      </c>
      <c r="AB231" s="95">
        <f>IF(Z231=1,VLOOKUP($B231,'Tổng hợp'!$A:$S,2,0),
IF(Z231=7,VLOOKUP($B231,'Tổng hợp'!$A:$S,3,0),
IF(Z231=14,VLOOKUP($B231,'Tổng hợp'!$A:$T,4,0),
IF(Z231=30,VLOOKUP($B231,'Tổng hợp'!$A:$T,5,0),
IF(Z231=60,VLOOKUP($B231,'Tổng hợp'!$A:$T,6,0),
IF(Z231=90,VLOOKUP($B231,'Tổng hợp'!$A:$T,7,0),
IF(Z231=180,VLOOKUP($B231,'Tổng hợp'!$A:$T,8,0),
IF(Z231=270,VLOOKUP($B231,'Tổng hợp'!$A:$T,9,0),
IF(Z231=365,VLOOKUP($B231,'Tổng hợp'!$A:$S,10,0),
IF(Z231=730,VLOOKUP($B231,'Tổng hợp'!$A:$S,11,0),
IF(Z231=1095,VLOOKUP($B231,'Tổng hợp'!$A:$S,12,0),
IF(Z231=1460,VLOOKUP($B231,'Tổng hợp'!$A:$S,13,0),
IF(Z231=1825,VLOOKUP($B231,'Tổng hợp'!$A:$S,14,0),
IF(Z231=2555,VLOOKUP($B231,'Tổng hợp'!$A:$S,15,0),
IF(Z231=3650,VLOOKUP($B231,'Tổng hợp'!$A:$S,16,0),
IF(Z231=5475,VLOOKUP($B231,'Tổng hợp'!$A:$S,17,0),
IF(Z231=7300,VLOOKUP($B231,'Tổng hợp'!$A:$S,18,0),
IF(Z231=10950,VLOOKUP($B231,'Tổng hợp'!$A:$S,19,0),
""))))))))))))))))))</f>
        <v>0.01831</v>
      </c>
      <c r="AC231" s="95">
        <f>IF(AA231=1,VLOOKUP($B231,'Tổng hợp'!$A:$S,2,0),
IF(AA231=7,VLOOKUP($B231,'Tổng hợp'!$A:$S,3,0),
IF(AA231=14,VLOOKUP($B231,'Tổng hợp'!$A:$T,4,0),
IF(AA231=30,VLOOKUP($B231,'Tổng hợp'!$A:$T,5,0),
IF(AA231=60,VLOOKUP($B231,'Tổng hợp'!$A:$T,6,0),
IF(AA231=90,VLOOKUP($B231,'Tổng hợp'!$A:$T,7,0),
IF(AA231=180,VLOOKUP($B231,'Tổng hợp'!$A:$T,8,0),
IF(AA231=270,VLOOKUP($B231,'Tổng hợp'!$A:$T,9,0),
IF(AA231=365,VLOOKUP($B231,'Tổng hợp'!$A:$S,10,0),
IF(AA231=730,VLOOKUP($B231,'Tổng hợp'!$A:$S,11,0),
IF(AA231=1095,VLOOKUP($B231,'Tổng hợp'!$A:$S,12,0),
IF(AA231=1460,VLOOKUP($B231,'Tổng hợp'!$A:$S,13,0),
IF(AA231=1825,VLOOKUP($B231,'Tổng hợp'!$A:$S,14,0),
IF(AA231=2555,VLOOKUP($B231,'Tổng hợp'!$A:$S,15,0),
IF(AA231=3650,VLOOKUP($B231,'Tổng hợp'!$A:$S,16,0),
IF(AA231=5475,VLOOKUP($B231,'Tổng hợp'!$A:$S,17,0),
IF(AA231=7300,VLOOKUP($B231,'Tổng hợp'!$A:$S,18,0),
IF(AA231=10950,VLOOKUP($B231,'Tổng hợp'!$A:$S,19,0),
""))))))))))))))))))</f>
        <v>0.01848</v>
      </c>
      <c r="AD231" s="95">
        <f t="shared" si="22"/>
        <v>0.06963164384</v>
      </c>
      <c r="AE231" s="95">
        <f t="shared" si="23"/>
        <v>-0.000006688796089</v>
      </c>
      <c r="AF231" s="95">
        <f t="shared" si="24"/>
        <v>0.07024015848</v>
      </c>
      <c r="AG231" s="96">
        <f t="shared" si="25"/>
        <v>46501771544</v>
      </c>
      <c r="AH231" s="97">
        <f t="shared" si="26"/>
        <v>49947773075</v>
      </c>
      <c r="AI231" s="96">
        <f t="shared" si="27"/>
        <v>-2722917650</v>
      </c>
      <c r="AJ231" s="9"/>
      <c r="AK231" s="12"/>
    </row>
    <row r="232" ht="15.75" customHeight="1">
      <c r="A232" s="90">
        <v>213.0</v>
      </c>
      <c r="B232" s="91">
        <f>HLOOKUP(B231,VBMA!$A:$A,VLOOKUP(B231,VBMA!A:AF,32,0) +1)</f>
        <v>45421</v>
      </c>
      <c r="C232" s="92">
        <f t="shared" si="1"/>
        <v>45812</v>
      </c>
      <c r="D232" s="92">
        <f t="shared" si="2"/>
        <v>45812</v>
      </c>
      <c r="E232" s="93">
        <f t="shared" si="3"/>
        <v>84</v>
      </c>
      <c r="F232" s="94">
        <f t="shared" si="4"/>
        <v>60</v>
      </c>
      <c r="G232" s="94">
        <f t="shared" si="5"/>
        <v>90</v>
      </c>
      <c r="H232" s="95">
        <f>IF(F232=1,VLOOKUP($B232,'Tổng hợp'!$A:$S,2,0),
IF(F232=7,VLOOKUP($B232,'Tổng hợp'!$A:$S,3,0),
IF(F232=14,VLOOKUP($B232,'Tổng hợp'!$A:$T,4,0),
IF(F232=30,VLOOKUP($B232,'Tổng hợp'!$A:$T,5,0),
IF(F232=60,VLOOKUP($B232,'Tổng hợp'!$A:$T,6,0),
IF(F232=90,VLOOKUP($B232,'Tổng hợp'!$A:$T,7,0),
IF(F232=180,VLOOKUP($B232,'Tổng hợp'!$A:$T,8,0),
IF(F232=270,VLOOKUP($B232,'Tổng hợp'!$A:$T,9,0),
IF(F232=365,VLOOKUP($B232,'Tổng hợp'!$A:$S,10,0),
IF(F232=730,VLOOKUP($B232,'Tổng hợp'!$A:$S,11,0),
IF(F232=1095,VLOOKUP($B232,'Tổng hợp'!$A:$S,12,0),
IF(F232=1460,VLOOKUP($B232,'Tổng hợp'!$A:$S,13,0),
IF(F232=1825,VLOOKUP($B232,'Tổng hợp'!$A:$S,14,0),
IF(F232=2555,VLOOKUP($B232,'Tổng hợp'!$A:$S,15,0),
IF(F232=3650,VLOOKUP($B232,'Tổng hợp'!$A:$S,16,0),
IF(F232=5475,VLOOKUP($B232,'Tổng hợp'!$A:$S,17,0),
IF(F232=7300,VLOOKUP($B232,'Tổng hợp'!$A:$S,18,0),
IF(F232=10950,VLOOKUP($B232,'Tổng hợp'!$A:$S,19,0),
""))))))))))))))))))</f>
        <v>0.01783887243</v>
      </c>
      <c r="I232" s="95">
        <f>IF(G232=1,VLOOKUP($B232,'Tổng hợp'!$A:$S,2,0),
IF(G232=7,VLOOKUP($B232,'Tổng hợp'!$A:$S,3,0),
IF(G232=14,VLOOKUP($B232,'Tổng hợp'!$A:$T,4,0),
IF(G232=30,VLOOKUP($B232,'Tổng hợp'!$A:$T,5,0),
IF(G232=60,VLOOKUP($B232,'Tổng hợp'!$A:$T,6,0),
IF(G232=90,VLOOKUP($B232,'Tổng hợp'!$A:$T,7,0),
IF(G232=180,VLOOKUP($B232,'Tổng hợp'!$A:$T,8,0),
IF(G232=270,VLOOKUP($B232,'Tổng hợp'!$A:$T,9,0),
IF(G232=365,VLOOKUP($B232,'Tổng hợp'!$A:$S,10,0),
IF(G232=730,VLOOKUP($B232,'Tổng hợp'!$A:$S,11,0),
IF(G232=1095,VLOOKUP($B232,'Tổng hợp'!$A:$S,12,0),
IF(G232=1460,VLOOKUP($B232,'Tổng hợp'!$A:$S,13,0),
IF(G232=1825,VLOOKUP($B232,'Tổng hợp'!$A:$S,14,0),
IF(G232=2555,VLOOKUP($B232,'Tổng hợp'!$A:$S,15,0),
IF(G232=3650,VLOOKUP($B232,'Tổng hợp'!$A:$S,16,0),
IF(G232=5475,VLOOKUP($B232,'Tổng hợp'!$A:$S,17,0),
IF(G232=7300,VLOOKUP($B232,'Tổng hợp'!$A:$S,18,0),
IF(G232=10950,VLOOKUP($B232,'Tổng hợp'!$A:$S,19,0),
""))))))))))))))))))</f>
        <v>0.01798419929</v>
      </c>
      <c r="J232" s="95">
        <f t="shared" si="6"/>
        <v>0.06926513392</v>
      </c>
      <c r="K232" s="95">
        <f t="shared" si="7"/>
        <v>-0.0003186678856</v>
      </c>
      <c r="L232" s="95">
        <f t="shared" si="8"/>
        <v>0.07021824844</v>
      </c>
      <c r="M232" s="96">
        <f t="shared" si="9"/>
        <v>3445762705</v>
      </c>
      <c r="N232" s="92" t="b">
        <f t="shared" si="10"/>
        <v>0</v>
      </c>
      <c r="O232" s="93">
        <f t="shared" si="11"/>
        <v>-45728</v>
      </c>
      <c r="P232" s="94">
        <f t="shared" si="12"/>
        <v>0</v>
      </c>
      <c r="Q232" s="94">
        <f t="shared" si="13"/>
        <v>1</v>
      </c>
      <c r="R232" s="95" t="str">
        <f t="shared" si="14"/>
        <v/>
      </c>
      <c r="S232" s="95">
        <f>IF(Q232=1,VLOOKUP($B232,'Tổng hợp'!$A:$S,2,0),
IF(Q232=7,VLOOKUP($B232,'Tổng hợp'!$A:$S,3,0),
IF(Q232=14,VLOOKUP($B232,'Tổng hợp'!$A:$T,4,0),
IF(Q232=30,VLOOKUP($B232,'Tổng hợp'!$A:$T,5,0),
IF(Q232=60,VLOOKUP($B232,'Tổng hợp'!$A:$T,6,0),
IF(Q232=90,VLOOKUP($B232,'Tổng hợp'!$A:$T,7,0),
IF(Q232=180,VLOOKUP($B232,'Tổng hợp'!$A:$T,8,0),
IF(Q232=270,VLOOKUP($B232,'Tổng hợp'!$A:$T,9,0),
IF(Q232=365,VLOOKUP($B232,'Tổng hợp'!$A:$S,10,0),
IF(Q232=730,VLOOKUP($B232,'Tổng hợp'!$A:$S,11,0),
IF(Q232=1095,VLOOKUP($B232,'Tổng hợp'!$A:$S,12,0),
IF(Q232=1460,VLOOKUP($B232,'Tổng hợp'!$A:$S,13,0),
IF(Q232=1825,VLOOKUP($B232,'Tổng hợp'!$A:$S,14,0),
IF(Q232=2555,VLOOKUP($B232,'Tổng hợp'!$A:$S,15,0),
IF(Q232=3650,VLOOKUP($B232,'Tổng hợp'!$A:$S,16,0),
IF(Q232=5475,VLOOKUP($B232,'Tổng hợp'!$A:$S,17,0),
IF(Q232=7300,VLOOKUP($B232,'Tổng hợp'!$A:$S,18,0),
IF(Q232=10950,VLOOKUP($B232,'Tổng hợp'!$A:$S,19,0),
""))))))))))))))))))</f>
        <v>0.01551364262</v>
      </c>
      <c r="T232" s="95">
        <f t="shared" si="15"/>
        <v>0.05131</v>
      </c>
      <c r="U232" s="95">
        <f t="shared" si="28"/>
        <v>0</v>
      </c>
      <c r="V232" s="95">
        <f t="shared" si="16"/>
        <v>0.07024062831</v>
      </c>
      <c r="W232" s="96">
        <f t="shared" si="17"/>
        <v>0</v>
      </c>
      <c r="X232" s="92">
        <f t="shared" si="18"/>
        <v>45812</v>
      </c>
      <c r="Y232" s="93">
        <f t="shared" si="19"/>
        <v>391</v>
      </c>
      <c r="Z232" s="94">
        <f t="shared" si="20"/>
        <v>365</v>
      </c>
      <c r="AA232" s="94">
        <f t="shared" si="21"/>
        <v>730</v>
      </c>
      <c r="AB232" s="95">
        <f>IF(Z232=1,VLOOKUP($B232,'Tổng hợp'!$A:$S,2,0),
IF(Z232=7,VLOOKUP($B232,'Tổng hợp'!$A:$S,3,0),
IF(Z232=14,VLOOKUP($B232,'Tổng hợp'!$A:$T,4,0),
IF(Z232=30,VLOOKUP($B232,'Tổng hợp'!$A:$T,5,0),
IF(Z232=60,VLOOKUP($B232,'Tổng hợp'!$A:$T,6,0),
IF(Z232=90,VLOOKUP($B232,'Tổng hợp'!$A:$T,7,0),
IF(Z232=180,VLOOKUP($B232,'Tổng hợp'!$A:$T,8,0),
IF(Z232=270,VLOOKUP($B232,'Tổng hợp'!$A:$T,9,0),
IF(Z232=365,VLOOKUP($B232,'Tổng hợp'!$A:$S,10,0),
IF(Z232=730,VLOOKUP($B232,'Tổng hợp'!$A:$S,11,0),
IF(Z232=1095,VLOOKUP($B232,'Tổng hợp'!$A:$S,12,0),
IF(Z232=1460,VLOOKUP($B232,'Tổng hợp'!$A:$S,13,0),
IF(Z232=1825,VLOOKUP($B232,'Tổng hợp'!$A:$S,14,0),
IF(Z232=2555,VLOOKUP($B232,'Tổng hợp'!$A:$S,15,0),
IF(Z232=3650,VLOOKUP($B232,'Tổng hợp'!$A:$S,16,0),
IF(Z232=5475,VLOOKUP($B232,'Tổng hợp'!$A:$S,17,0),
IF(Z232=7300,VLOOKUP($B232,'Tổng hợp'!$A:$S,18,0),
IF(Z232=10950,VLOOKUP($B232,'Tổng hợp'!$A:$S,19,0),
""))))))))))))))))))</f>
        <v>0.01831</v>
      </c>
      <c r="AC232" s="95">
        <f>IF(AA232=1,VLOOKUP($B232,'Tổng hợp'!$A:$S,2,0),
IF(AA232=7,VLOOKUP($B232,'Tổng hợp'!$A:$S,3,0),
IF(AA232=14,VLOOKUP($B232,'Tổng hợp'!$A:$T,4,0),
IF(AA232=30,VLOOKUP($B232,'Tổng hợp'!$A:$T,5,0),
IF(AA232=60,VLOOKUP($B232,'Tổng hợp'!$A:$T,6,0),
IF(AA232=90,VLOOKUP($B232,'Tổng hợp'!$A:$T,7,0),
IF(AA232=180,VLOOKUP($B232,'Tổng hợp'!$A:$T,8,0),
IF(AA232=270,VLOOKUP($B232,'Tổng hợp'!$A:$T,9,0),
IF(AA232=365,VLOOKUP($B232,'Tổng hợp'!$A:$S,10,0),
IF(AA232=730,VLOOKUP($B232,'Tổng hợp'!$A:$S,11,0),
IF(AA232=1095,VLOOKUP($B232,'Tổng hợp'!$A:$S,12,0),
IF(AA232=1460,VLOOKUP($B232,'Tổng hợp'!$A:$S,13,0),
IF(AA232=1825,VLOOKUP($B232,'Tổng hợp'!$A:$S,14,0),
IF(AA232=2555,VLOOKUP($B232,'Tổng hợp'!$A:$S,15,0),
IF(AA232=3650,VLOOKUP($B232,'Tổng hợp'!$A:$S,16,0),
IF(AA232=5475,VLOOKUP($B232,'Tổng hợp'!$A:$S,17,0),
IF(AA232=7300,VLOOKUP($B232,'Tổng hợp'!$A:$S,18,0),
IF(AA232=10950,VLOOKUP($B232,'Tổng hợp'!$A:$S,19,0),
""))))))))))))))))))</f>
        <v>0.01848</v>
      </c>
      <c r="AD232" s="95">
        <f t="shared" si="22"/>
        <v>0.06963210959</v>
      </c>
      <c r="AE232" s="95">
        <f t="shared" si="23"/>
        <v>0.0002805743963</v>
      </c>
      <c r="AF232" s="95">
        <f t="shared" si="24"/>
        <v>0.0702603388</v>
      </c>
      <c r="AG232" s="96">
        <f t="shared" si="25"/>
        <v>46492184804</v>
      </c>
      <c r="AH232" s="97">
        <f t="shared" si="26"/>
        <v>49937947508</v>
      </c>
      <c r="AI232" s="96">
        <f t="shared" si="27"/>
        <v>-2732743217</v>
      </c>
      <c r="AJ232" s="9"/>
      <c r="AK232" s="12"/>
    </row>
    <row r="233" ht="15.75" customHeight="1">
      <c r="A233" s="90">
        <v>214.0</v>
      </c>
      <c r="B233" s="91">
        <f>HLOOKUP(B232,VBMA!$A:$A,VLOOKUP(B232,VBMA!A:AF,32,0) +1)</f>
        <v>45420</v>
      </c>
      <c r="C233" s="92">
        <f t="shared" si="1"/>
        <v>45812</v>
      </c>
      <c r="D233" s="92">
        <f t="shared" si="2"/>
        <v>45812</v>
      </c>
      <c r="E233" s="93">
        <f t="shared" si="3"/>
        <v>84</v>
      </c>
      <c r="F233" s="94">
        <f t="shared" si="4"/>
        <v>60</v>
      </c>
      <c r="G233" s="94">
        <f t="shared" si="5"/>
        <v>90</v>
      </c>
      <c r="H233" s="95">
        <f>IF(F233=1,VLOOKUP($B233,'Tổng hợp'!$A:$S,2,0),
IF(F233=7,VLOOKUP($B233,'Tổng hợp'!$A:$S,3,0),
IF(F233=14,VLOOKUP($B233,'Tổng hợp'!$A:$T,4,0),
IF(F233=30,VLOOKUP($B233,'Tổng hợp'!$A:$T,5,0),
IF(F233=60,VLOOKUP($B233,'Tổng hợp'!$A:$T,6,0),
IF(F233=90,VLOOKUP($B233,'Tổng hợp'!$A:$T,7,0),
IF(F233=180,VLOOKUP($B233,'Tổng hợp'!$A:$T,8,0),
IF(F233=270,VLOOKUP($B233,'Tổng hợp'!$A:$T,9,0),
IF(F233=365,VLOOKUP($B233,'Tổng hợp'!$A:$S,10,0),
IF(F233=730,VLOOKUP($B233,'Tổng hợp'!$A:$S,11,0),
IF(F233=1095,VLOOKUP($B233,'Tổng hợp'!$A:$S,12,0),
IF(F233=1460,VLOOKUP($B233,'Tổng hợp'!$A:$S,13,0),
IF(F233=1825,VLOOKUP($B233,'Tổng hợp'!$A:$S,14,0),
IF(F233=2555,VLOOKUP($B233,'Tổng hợp'!$A:$S,15,0),
IF(F233=3650,VLOOKUP($B233,'Tổng hợp'!$A:$S,16,0),
IF(F233=5475,VLOOKUP($B233,'Tổng hợp'!$A:$S,17,0),
IF(F233=7300,VLOOKUP($B233,'Tổng hợp'!$A:$S,18,0),
IF(F233=10950,VLOOKUP($B233,'Tổng hợp'!$A:$S,19,0),
""))))))))))))))))))</f>
        <v>0.01788958754</v>
      </c>
      <c r="I233" s="95">
        <f>IF(G233=1,VLOOKUP($B233,'Tổng hợp'!$A:$S,2,0),
IF(G233=7,VLOOKUP($B233,'Tổng hợp'!$A:$S,3,0),
IF(G233=14,VLOOKUP($B233,'Tổng hợp'!$A:$T,4,0),
IF(G233=30,VLOOKUP($B233,'Tổng hợp'!$A:$T,5,0),
IF(G233=60,VLOOKUP($B233,'Tổng hợp'!$A:$T,6,0),
IF(G233=90,VLOOKUP($B233,'Tổng hợp'!$A:$T,7,0),
IF(G233=180,VLOOKUP($B233,'Tổng hợp'!$A:$T,8,0),
IF(G233=270,VLOOKUP($B233,'Tổng hợp'!$A:$T,9,0),
IF(G233=365,VLOOKUP($B233,'Tổng hợp'!$A:$S,10,0),
IF(G233=730,VLOOKUP($B233,'Tổng hợp'!$A:$S,11,0),
IF(G233=1095,VLOOKUP($B233,'Tổng hợp'!$A:$S,12,0),
IF(G233=1460,VLOOKUP($B233,'Tổng hợp'!$A:$S,13,0),
IF(G233=1825,VLOOKUP($B233,'Tổng hợp'!$A:$S,14,0),
IF(G233=2555,VLOOKUP($B233,'Tổng hợp'!$A:$S,15,0),
IF(G233=3650,VLOOKUP($B233,'Tổng hợp'!$A:$S,16,0),
IF(G233=5475,VLOOKUP($B233,'Tổng hợp'!$A:$S,17,0),
IF(G233=7300,VLOOKUP($B233,'Tổng hợp'!$A:$S,18,0),
IF(G233=10950,VLOOKUP($B233,'Tổng hợp'!$A:$S,19,0),
""))))))))))))))))))</f>
        <v>0.01799911562</v>
      </c>
      <c r="J233" s="95">
        <f t="shared" si="6"/>
        <v>0.06928721001</v>
      </c>
      <c r="K233" s="95">
        <f t="shared" si="7"/>
        <v>-0.002487290028</v>
      </c>
      <c r="L233" s="95">
        <f t="shared" si="8"/>
        <v>0.07006613659</v>
      </c>
      <c r="M233" s="96">
        <f t="shared" si="9"/>
        <v>3445875425</v>
      </c>
      <c r="N233" s="92" t="b">
        <f t="shared" si="10"/>
        <v>0</v>
      </c>
      <c r="O233" s="93">
        <f t="shared" si="11"/>
        <v>-45728</v>
      </c>
      <c r="P233" s="94">
        <f t="shared" si="12"/>
        <v>0</v>
      </c>
      <c r="Q233" s="94">
        <f t="shared" si="13"/>
        <v>1</v>
      </c>
      <c r="R233" s="95" t="str">
        <f t="shared" si="14"/>
        <v/>
      </c>
      <c r="S233" s="95">
        <f>IF(Q233=1,VLOOKUP($B233,'Tổng hợp'!$A:$S,2,0),
IF(Q233=7,VLOOKUP($B233,'Tổng hợp'!$A:$S,3,0),
IF(Q233=14,VLOOKUP($B233,'Tổng hợp'!$A:$T,4,0),
IF(Q233=30,VLOOKUP($B233,'Tổng hợp'!$A:$T,5,0),
IF(Q233=60,VLOOKUP($B233,'Tổng hợp'!$A:$T,6,0),
IF(Q233=90,VLOOKUP($B233,'Tổng hợp'!$A:$T,7,0),
IF(Q233=180,VLOOKUP($B233,'Tổng hợp'!$A:$T,8,0),
IF(Q233=270,VLOOKUP($B233,'Tổng hợp'!$A:$T,9,0),
IF(Q233=365,VLOOKUP($B233,'Tổng hợp'!$A:$S,10,0),
IF(Q233=730,VLOOKUP($B233,'Tổng hợp'!$A:$S,11,0),
IF(Q233=1095,VLOOKUP($B233,'Tổng hợp'!$A:$S,12,0),
IF(Q233=1460,VLOOKUP($B233,'Tổng hợp'!$A:$S,13,0),
IF(Q233=1825,VLOOKUP($B233,'Tổng hợp'!$A:$S,14,0),
IF(Q233=2555,VLOOKUP($B233,'Tổng hợp'!$A:$S,15,0),
IF(Q233=3650,VLOOKUP($B233,'Tổng hợp'!$A:$S,16,0),
IF(Q233=5475,VLOOKUP($B233,'Tổng hợp'!$A:$S,17,0),
IF(Q233=7300,VLOOKUP($B233,'Tổng hợp'!$A:$S,18,0),
IF(Q233=10950,VLOOKUP($B233,'Tổng hợp'!$A:$S,19,0),
""))))))))))))))))))</f>
        <v>0.01555298835</v>
      </c>
      <c r="T233" s="95">
        <f t="shared" si="15"/>
        <v>0.05131</v>
      </c>
      <c r="U233" s="95">
        <f t="shared" si="28"/>
        <v>0</v>
      </c>
      <c r="V233" s="95">
        <f t="shared" si="16"/>
        <v>0.07024062831</v>
      </c>
      <c r="W233" s="96">
        <f t="shared" si="17"/>
        <v>0</v>
      </c>
      <c r="X233" s="92">
        <f t="shared" si="18"/>
        <v>45812</v>
      </c>
      <c r="Y233" s="93">
        <f t="shared" si="19"/>
        <v>392</v>
      </c>
      <c r="Z233" s="94">
        <f t="shared" si="20"/>
        <v>365</v>
      </c>
      <c r="AA233" s="94">
        <f t="shared" si="21"/>
        <v>730</v>
      </c>
      <c r="AB233" s="95">
        <f>IF(Z233=1,VLOOKUP($B233,'Tổng hợp'!$A:$S,2,0),
IF(Z233=7,VLOOKUP($B233,'Tổng hợp'!$A:$S,3,0),
IF(Z233=14,VLOOKUP($B233,'Tổng hợp'!$A:$T,4,0),
IF(Z233=30,VLOOKUP($B233,'Tổng hợp'!$A:$T,5,0),
IF(Z233=60,VLOOKUP($B233,'Tổng hợp'!$A:$T,6,0),
IF(Z233=90,VLOOKUP($B233,'Tổng hợp'!$A:$T,7,0),
IF(Z233=180,VLOOKUP($B233,'Tổng hợp'!$A:$T,8,0),
IF(Z233=270,VLOOKUP($B233,'Tổng hợp'!$A:$T,9,0),
IF(Z233=365,VLOOKUP($B233,'Tổng hợp'!$A:$S,10,0),
IF(Z233=730,VLOOKUP($B233,'Tổng hợp'!$A:$S,11,0),
IF(Z233=1095,VLOOKUP($B233,'Tổng hợp'!$A:$S,12,0),
IF(Z233=1460,VLOOKUP($B233,'Tổng hợp'!$A:$S,13,0),
IF(Z233=1825,VLOOKUP($B233,'Tổng hợp'!$A:$S,14,0),
IF(Z233=2555,VLOOKUP($B233,'Tổng hợp'!$A:$S,15,0),
IF(Z233=3650,VLOOKUP($B233,'Tổng hợp'!$A:$S,16,0),
IF(Z233=5475,VLOOKUP($B233,'Tổng hợp'!$A:$S,17,0),
IF(Z233=7300,VLOOKUP($B233,'Tổng hợp'!$A:$S,18,0),
IF(Z233=10950,VLOOKUP($B233,'Tổng hợp'!$A:$S,19,0),
""))))))))))))))))))</f>
        <v>0.01829</v>
      </c>
      <c r="AC233" s="95">
        <f>IF(AA233=1,VLOOKUP($B233,'Tổng hợp'!$A:$S,2,0),
IF(AA233=7,VLOOKUP($B233,'Tổng hợp'!$A:$S,3,0),
IF(AA233=14,VLOOKUP($B233,'Tổng hợp'!$A:$T,4,0),
IF(AA233=30,VLOOKUP($B233,'Tổng hợp'!$A:$T,5,0),
IF(AA233=60,VLOOKUP($B233,'Tổng hợp'!$A:$T,6,0),
IF(AA233=90,VLOOKUP($B233,'Tổng hợp'!$A:$T,7,0),
IF(AA233=180,VLOOKUP($B233,'Tổng hợp'!$A:$T,8,0),
IF(AA233=270,VLOOKUP($B233,'Tổng hợp'!$A:$T,9,0),
IF(AA233=365,VLOOKUP($B233,'Tổng hợp'!$A:$S,10,0),
IF(AA233=730,VLOOKUP($B233,'Tổng hợp'!$A:$S,11,0),
IF(AA233=1095,VLOOKUP($B233,'Tổng hợp'!$A:$S,12,0),
IF(AA233=1460,VLOOKUP($B233,'Tổng hợp'!$A:$S,13,0),
IF(AA233=1825,VLOOKUP($B233,'Tổng hợp'!$A:$S,14,0),
IF(AA233=2555,VLOOKUP($B233,'Tổng hợp'!$A:$S,15,0),
IF(AA233=3650,VLOOKUP($B233,'Tổng hợp'!$A:$S,16,0),
IF(AA233=5475,VLOOKUP($B233,'Tổng hợp'!$A:$S,17,0),
IF(AA233=7300,VLOOKUP($B233,'Tổng hợp'!$A:$S,18,0),
IF(AA233=10950,VLOOKUP($B233,'Tổng hợp'!$A:$S,19,0),
""))))))))))))))))))</f>
        <v>0.01846</v>
      </c>
      <c r="AD233" s="95">
        <f t="shared" si="22"/>
        <v>0.06961257534</v>
      </c>
      <c r="AE233" s="95">
        <f t="shared" si="23"/>
        <v>-0.002445784778</v>
      </c>
      <c r="AF233" s="95">
        <f t="shared" si="24"/>
        <v>0.07006904476</v>
      </c>
      <c r="AG233" s="96">
        <f t="shared" si="25"/>
        <v>46492461062</v>
      </c>
      <c r="AH233" s="97">
        <f t="shared" si="26"/>
        <v>49938336487</v>
      </c>
      <c r="AI233" s="96">
        <f t="shared" si="27"/>
        <v>-2732354238</v>
      </c>
      <c r="AJ233" s="9"/>
      <c r="AK233" s="12"/>
    </row>
    <row r="234" ht="15.75" customHeight="1">
      <c r="A234" s="90">
        <v>215.0</v>
      </c>
      <c r="B234" s="91">
        <f>HLOOKUP(B233,VBMA!$A:$A,VLOOKUP(B233,VBMA!A:AF,32,0) +1)</f>
        <v>45419</v>
      </c>
      <c r="C234" s="92">
        <f t="shared" si="1"/>
        <v>45812</v>
      </c>
      <c r="D234" s="92">
        <f t="shared" si="2"/>
        <v>45812</v>
      </c>
      <c r="E234" s="93">
        <f t="shared" si="3"/>
        <v>84</v>
      </c>
      <c r="F234" s="94">
        <f t="shared" si="4"/>
        <v>60</v>
      </c>
      <c r="G234" s="94">
        <f t="shared" si="5"/>
        <v>90</v>
      </c>
      <c r="H234" s="95">
        <f>IF(F234=1,VLOOKUP($B234,'Tổng hợp'!$A:$S,2,0),
IF(F234=7,VLOOKUP($B234,'Tổng hợp'!$A:$S,3,0),
IF(F234=14,VLOOKUP($B234,'Tổng hợp'!$A:$T,4,0),
IF(F234=30,VLOOKUP($B234,'Tổng hợp'!$A:$T,5,0),
IF(F234=60,VLOOKUP($B234,'Tổng hợp'!$A:$T,6,0),
IF(F234=90,VLOOKUP($B234,'Tổng hợp'!$A:$T,7,0),
IF(F234=180,VLOOKUP($B234,'Tổng hợp'!$A:$T,8,0),
IF(F234=270,VLOOKUP($B234,'Tổng hợp'!$A:$T,9,0),
IF(F234=365,VLOOKUP($B234,'Tổng hợp'!$A:$S,10,0),
IF(F234=730,VLOOKUP($B234,'Tổng hợp'!$A:$S,11,0),
IF(F234=1095,VLOOKUP($B234,'Tổng hợp'!$A:$S,12,0),
IF(F234=1460,VLOOKUP($B234,'Tổng hợp'!$A:$S,13,0),
IF(F234=1825,VLOOKUP($B234,'Tổng hợp'!$A:$S,14,0),
IF(F234=2555,VLOOKUP($B234,'Tổng hợp'!$A:$S,15,0),
IF(F234=3650,VLOOKUP($B234,'Tổng hợp'!$A:$S,16,0),
IF(F234=5475,VLOOKUP($B234,'Tổng hợp'!$A:$S,17,0),
IF(F234=7300,VLOOKUP($B234,'Tổng hợp'!$A:$S,18,0),
IF(F234=10950,VLOOKUP($B234,'Tổng hợp'!$A:$S,19,0),
""))))))))))))))))))</f>
        <v>0.01806218765</v>
      </c>
      <c r="I234" s="95">
        <f>IF(G234=1,VLOOKUP($B234,'Tổng hợp'!$A:$S,2,0),
IF(G234=7,VLOOKUP($B234,'Tổng hợp'!$A:$S,3,0),
IF(G234=14,VLOOKUP($B234,'Tổng hợp'!$A:$T,4,0),
IF(G234=30,VLOOKUP($B234,'Tổng hợp'!$A:$T,5,0),
IF(G234=60,VLOOKUP($B234,'Tổng hợp'!$A:$T,6,0),
IF(G234=90,VLOOKUP($B234,'Tổng hợp'!$A:$T,7,0),
IF(G234=180,VLOOKUP($B234,'Tổng hợp'!$A:$T,8,0),
IF(G234=270,VLOOKUP($B234,'Tổng hợp'!$A:$T,9,0),
IF(G234=365,VLOOKUP($B234,'Tổng hợp'!$A:$S,10,0),
IF(G234=730,VLOOKUP($B234,'Tổng hợp'!$A:$S,11,0),
IF(G234=1095,VLOOKUP($B234,'Tổng hợp'!$A:$S,12,0),
IF(G234=1460,VLOOKUP($B234,'Tổng hợp'!$A:$S,13,0),
IF(G234=1825,VLOOKUP($B234,'Tổng hợp'!$A:$S,14,0),
IF(G234=2555,VLOOKUP($B234,'Tổng hợp'!$A:$S,15,0),
IF(G234=3650,VLOOKUP($B234,'Tổng hợp'!$A:$S,16,0),
IF(G234=5475,VLOOKUP($B234,'Tổng hợp'!$A:$S,17,0),
IF(G234=7300,VLOOKUP($B234,'Tổng hợp'!$A:$S,18,0),
IF(G234=10950,VLOOKUP($B234,'Tổng hợp'!$A:$S,19,0),
""))))))))))))))))))</f>
        <v>0.01817165546</v>
      </c>
      <c r="J234" s="95">
        <f t="shared" si="6"/>
        <v>0.0694597619</v>
      </c>
      <c r="K234" s="95">
        <f t="shared" si="7"/>
        <v>-0.005255721164</v>
      </c>
      <c r="L234" s="95">
        <f t="shared" si="8"/>
        <v>0.06987243157</v>
      </c>
      <c r="M234" s="96">
        <f t="shared" si="9"/>
        <v>3446018995</v>
      </c>
      <c r="N234" s="92" t="b">
        <f t="shared" si="10"/>
        <v>0</v>
      </c>
      <c r="O234" s="93">
        <f t="shared" si="11"/>
        <v>-45728</v>
      </c>
      <c r="P234" s="94">
        <f t="shared" si="12"/>
        <v>0</v>
      </c>
      <c r="Q234" s="94">
        <f t="shared" si="13"/>
        <v>1</v>
      </c>
      <c r="R234" s="95" t="str">
        <f t="shared" si="14"/>
        <v/>
      </c>
      <c r="S234" s="95">
        <f>IF(Q234=1,VLOOKUP($B234,'Tổng hợp'!$A:$S,2,0),
IF(Q234=7,VLOOKUP($B234,'Tổng hợp'!$A:$S,3,0),
IF(Q234=14,VLOOKUP($B234,'Tổng hợp'!$A:$T,4,0),
IF(Q234=30,VLOOKUP($B234,'Tổng hợp'!$A:$T,5,0),
IF(Q234=60,VLOOKUP($B234,'Tổng hợp'!$A:$T,6,0),
IF(Q234=90,VLOOKUP($B234,'Tổng hợp'!$A:$T,7,0),
IF(Q234=180,VLOOKUP($B234,'Tổng hợp'!$A:$T,8,0),
IF(Q234=270,VLOOKUP($B234,'Tổng hợp'!$A:$T,9,0),
IF(Q234=365,VLOOKUP($B234,'Tổng hợp'!$A:$S,10,0),
IF(Q234=730,VLOOKUP($B234,'Tổng hợp'!$A:$S,11,0),
IF(Q234=1095,VLOOKUP($B234,'Tổng hợp'!$A:$S,12,0),
IF(Q234=1460,VLOOKUP($B234,'Tổng hợp'!$A:$S,13,0),
IF(Q234=1825,VLOOKUP($B234,'Tổng hợp'!$A:$S,14,0),
IF(Q234=2555,VLOOKUP($B234,'Tổng hợp'!$A:$S,15,0),
IF(Q234=3650,VLOOKUP($B234,'Tổng hợp'!$A:$S,16,0),
IF(Q234=5475,VLOOKUP($B234,'Tổng hợp'!$A:$S,17,0),
IF(Q234=7300,VLOOKUP($B234,'Tổng hợp'!$A:$S,18,0),
IF(Q234=10950,VLOOKUP($B234,'Tổng hợp'!$A:$S,19,0),
""))))))))))))))))))</f>
        <v>0.01558091743</v>
      </c>
      <c r="T234" s="95">
        <f t="shared" si="15"/>
        <v>0.05131</v>
      </c>
      <c r="U234" s="95">
        <f t="shared" si="28"/>
        <v>0</v>
      </c>
      <c r="V234" s="95">
        <f t="shared" si="16"/>
        <v>0.07024062831</v>
      </c>
      <c r="W234" s="96">
        <f t="shared" si="17"/>
        <v>0</v>
      </c>
      <c r="X234" s="92">
        <f t="shared" si="18"/>
        <v>45812</v>
      </c>
      <c r="Y234" s="93">
        <f t="shared" si="19"/>
        <v>393</v>
      </c>
      <c r="Z234" s="94">
        <f t="shared" si="20"/>
        <v>365</v>
      </c>
      <c r="AA234" s="94">
        <f t="shared" si="21"/>
        <v>730</v>
      </c>
      <c r="AB234" s="95">
        <f>IF(Z234=1,VLOOKUP($B234,'Tổng hợp'!$A:$S,2,0),
IF(Z234=7,VLOOKUP($B234,'Tổng hợp'!$A:$S,3,0),
IF(Z234=14,VLOOKUP($B234,'Tổng hợp'!$A:$T,4,0),
IF(Z234=30,VLOOKUP($B234,'Tổng hợp'!$A:$T,5,0),
IF(Z234=60,VLOOKUP($B234,'Tổng hợp'!$A:$T,6,0),
IF(Z234=90,VLOOKUP($B234,'Tổng hợp'!$A:$T,7,0),
IF(Z234=180,VLOOKUP($B234,'Tổng hợp'!$A:$T,8,0),
IF(Z234=270,VLOOKUP($B234,'Tổng hợp'!$A:$T,9,0),
IF(Z234=365,VLOOKUP($B234,'Tổng hợp'!$A:$S,10,0),
IF(Z234=730,VLOOKUP($B234,'Tổng hợp'!$A:$S,11,0),
IF(Z234=1095,VLOOKUP($B234,'Tổng hợp'!$A:$S,12,0),
IF(Z234=1460,VLOOKUP($B234,'Tổng hợp'!$A:$S,13,0),
IF(Z234=1825,VLOOKUP($B234,'Tổng hợp'!$A:$S,14,0),
IF(Z234=2555,VLOOKUP($B234,'Tổng hợp'!$A:$S,15,0),
IF(Z234=3650,VLOOKUP($B234,'Tổng hợp'!$A:$S,16,0),
IF(Z234=5475,VLOOKUP($B234,'Tổng hợp'!$A:$S,17,0),
IF(Z234=7300,VLOOKUP($B234,'Tổng hợp'!$A:$S,18,0),
IF(Z234=10950,VLOOKUP($B234,'Tổng hợp'!$A:$S,19,0),
""))))))))))))))))))</f>
        <v>0.01846</v>
      </c>
      <c r="AC234" s="95">
        <f>IF(AA234=1,VLOOKUP($B234,'Tổng hợp'!$A:$S,2,0),
IF(AA234=7,VLOOKUP($B234,'Tổng hợp'!$A:$S,3,0),
IF(AA234=14,VLOOKUP($B234,'Tổng hợp'!$A:$T,4,0),
IF(AA234=30,VLOOKUP($B234,'Tổng hợp'!$A:$T,5,0),
IF(AA234=60,VLOOKUP($B234,'Tổng hợp'!$A:$T,6,0),
IF(AA234=90,VLOOKUP($B234,'Tổng hợp'!$A:$T,7,0),
IF(AA234=180,VLOOKUP($B234,'Tổng hợp'!$A:$T,8,0),
IF(AA234=270,VLOOKUP($B234,'Tổng hợp'!$A:$T,9,0),
IF(AA234=365,VLOOKUP($B234,'Tổng hợp'!$A:$S,10,0),
IF(AA234=730,VLOOKUP($B234,'Tổng hợp'!$A:$S,11,0),
IF(AA234=1095,VLOOKUP($B234,'Tổng hợp'!$A:$S,12,0),
IF(AA234=1460,VLOOKUP($B234,'Tổng hợp'!$A:$S,13,0),
IF(AA234=1825,VLOOKUP($B234,'Tổng hợp'!$A:$S,14,0),
IF(AA234=2555,VLOOKUP($B234,'Tổng hợp'!$A:$S,15,0),
IF(AA234=3650,VLOOKUP($B234,'Tổng hợp'!$A:$S,16,0),
IF(AA234=5475,VLOOKUP($B234,'Tổng hợp'!$A:$S,17,0),
IF(AA234=7300,VLOOKUP($B234,'Tổng hợp'!$A:$S,18,0),
IF(AA234=10950,VLOOKUP($B234,'Tổng hợp'!$A:$S,19,0),
""))))))))))))))))))</f>
        <v>0.01863</v>
      </c>
      <c r="AD234" s="95">
        <f t="shared" si="22"/>
        <v>0.0697830411</v>
      </c>
      <c r="AE234" s="95">
        <f t="shared" si="23"/>
        <v>-0.000006674284512</v>
      </c>
      <c r="AF234" s="95">
        <f t="shared" si="24"/>
        <v>0.0702401595</v>
      </c>
      <c r="AG234" s="96">
        <f t="shared" si="25"/>
        <v>46475833393</v>
      </c>
      <c r="AH234" s="97">
        <f t="shared" si="26"/>
        <v>49921852388</v>
      </c>
      <c r="AI234" s="96">
        <f t="shared" si="27"/>
        <v>-2748838338</v>
      </c>
      <c r="AJ234" s="9"/>
      <c r="AK234" s="12"/>
    </row>
    <row r="235" ht="15.75" customHeight="1">
      <c r="A235" s="90">
        <v>216.0</v>
      </c>
      <c r="B235" s="91">
        <f>HLOOKUP(B234,VBMA!$A:$A,VLOOKUP(B234,VBMA!A:AF,32,0) +1)</f>
        <v>45418</v>
      </c>
      <c r="C235" s="92">
        <f t="shared" si="1"/>
        <v>45812</v>
      </c>
      <c r="D235" s="92">
        <f t="shared" si="2"/>
        <v>45812</v>
      </c>
      <c r="E235" s="93">
        <f t="shared" si="3"/>
        <v>84</v>
      </c>
      <c r="F235" s="94">
        <f t="shared" si="4"/>
        <v>60</v>
      </c>
      <c r="G235" s="94">
        <f t="shared" si="5"/>
        <v>90</v>
      </c>
      <c r="H235" s="95">
        <f>IF(F235=1,VLOOKUP($B235,'Tổng hợp'!$A:$S,2,0),
IF(F235=7,VLOOKUP($B235,'Tổng hợp'!$A:$S,3,0),
IF(F235=14,VLOOKUP($B235,'Tổng hợp'!$A:$T,4,0),
IF(F235=30,VLOOKUP($B235,'Tổng hợp'!$A:$T,5,0),
IF(F235=60,VLOOKUP($B235,'Tổng hợp'!$A:$T,6,0),
IF(F235=90,VLOOKUP($B235,'Tổng hợp'!$A:$T,7,0),
IF(F235=180,VLOOKUP($B235,'Tổng hợp'!$A:$T,8,0),
IF(F235=270,VLOOKUP($B235,'Tổng hợp'!$A:$T,9,0),
IF(F235=365,VLOOKUP($B235,'Tổng hợp'!$A:$S,10,0),
IF(F235=730,VLOOKUP($B235,'Tổng hợp'!$A:$S,11,0),
IF(F235=1095,VLOOKUP($B235,'Tổng hợp'!$A:$S,12,0),
IF(F235=1460,VLOOKUP($B235,'Tổng hợp'!$A:$S,13,0),
IF(F235=1825,VLOOKUP($B235,'Tổng hợp'!$A:$S,14,0),
IF(F235=2555,VLOOKUP($B235,'Tổng hợp'!$A:$S,15,0),
IF(F235=3650,VLOOKUP($B235,'Tổng hợp'!$A:$S,16,0),
IF(F235=5475,VLOOKUP($B235,'Tổng hợp'!$A:$S,17,0),
IF(F235=7300,VLOOKUP($B235,'Tổng hợp'!$A:$S,18,0),
IF(F235=10950,VLOOKUP($B235,'Tổng hợp'!$A:$S,19,0),
""))))))))))))))))))</f>
        <v>0.01845636717</v>
      </c>
      <c r="I235" s="95">
        <f>IF(G235=1,VLOOKUP($B235,'Tổng hợp'!$A:$S,2,0),
IF(G235=7,VLOOKUP($B235,'Tổng hợp'!$A:$S,3,0),
IF(G235=14,VLOOKUP($B235,'Tổng hợp'!$A:$T,4,0),
IF(G235=30,VLOOKUP($B235,'Tổng hợp'!$A:$T,5,0),
IF(G235=60,VLOOKUP($B235,'Tổng hợp'!$A:$T,6,0),
IF(G235=90,VLOOKUP($B235,'Tổng hợp'!$A:$T,7,0),
IF(G235=180,VLOOKUP($B235,'Tổng hợp'!$A:$T,8,0),
IF(G235=270,VLOOKUP($B235,'Tổng hợp'!$A:$T,9,0),
IF(G235=365,VLOOKUP($B235,'Tổng hợp'!$A:$S,10,0),
IF(G235=730,VLOOKUP($B235,'Tổng hợp'!$A:$S,11,0),
IF(G235=1095,VLOOKUP($B235,'Tổng hợp'!$A:$S,12,0),
IF(G235=1460,VLOOKUP($B235,'Tổng hợp'!$A:$S,13,0),
IF(G235=1825,VLOOKUP($B235,'Tổng hợp'!$A:$S,14,0),
IF(G235=2555,VLOOKUP($B235,'Tổng hợp'!$A:$S,15,0),
IF(G235=3650,VLOOKUP($B235,'Tổng hợp'!$A:$S,16,0),
IF(G235=5475,VLOOKUP($B235,'Tổng hợp'!$A:$S,17,0),
IF(G235=7300,VLOOKUP($B235,'Tổng hợp'!$A:$S,18,0),
IF(G235=10950,VLOOKUP($B235,'Tổng hợp'!$A:$S,19,0),
""))))))))))))))))))</f>
        <v>0.01853063827</v>
      </c>
      <c r="J235" s="95">
        <f t="shared" si="6"/>
        <v>0.06982578405</v>
      </c>
      <c r="K235" s="95">
        <f t="shared" si="7"/>
        <v>-0.0008283458672</v>
      </c>
      <c r="L235" s="95">
        <f t="shared" si="8"/>
        <v>0.07018246887</v>
      </c>
      <c r="M235" s="96">
        <f t="shared" si="9"/>
        <v>3445789217</v>
      </c>
      <c r="N235" s="92" t="b">
        <f t="shared" si="10"/>
        <v>0</v>
      </c>
      <c r="O235" s="93">
        <f t="shared" si="11"/>
        <v>-45728</v>
      </c>
      <c r="P235" s="94">
        <f t="shared" si="12"/>
        <v>0</v>
      </c>
      <c r="Q235" s="94">
        <f t="shared" si="13"/>
        <v>1</v>
      </c>
      <c r="R235" s="95" t="str">
        <f t="shared" si="14"/>
        <v/>
      </c>
      <c r="S235" s="95">
        <f>IF(Q235=1,VLOOKUP($B235,'Tổng hợp'!$A:$S,2,0),
IF(Q235=7,VLOOKUP($B235,'Tổng hợp'!$A:$S,3,0),
IF(Q235=14,VLOOKUP($B235,'Tổng hợp'!$A:$T,4,0),
IF(Q235=30,VLOOKUP($B235,'Tổng hợp'!$A:$T,5,0),
IF(Q235=60,VLOOKUP($B235,'Tổng hợp'!$A:$T,6,0),
IF(Q235=90,VLOOKUP($B235,'Tổng hợp'!$A:$T,7,0),
IF(Q235=180,VLOOKUP($B235,'Tổng hợp'!$A:$T,8,0),
IF(Q235=270,VLOOKUP($B235,'Tổng hợp'!$A:$T,9,0),
IF(Q235=365,VLOOKUP($B235,'Tổng hợp'!$A:$S,10,0),
IF(Q235=730,VLOOKUP($B235,'Tổng hợp'!$A:$S,11,0),
IF(Q235=1095,VLOOKUP($B235,'Tổng hợp'!$A:$S,12,0),
IF(Q235=1460,VLOOKUP($B235,'Tổng hợp'!$A:$S,13,0),
IF(Q235=1825,VLOOKUP($B235,'Tổng hợp'!$A:$S,14,0),
IF(Q235=2555,VLOOKUP($B235,'Tổng hợp'!$A:$S,15,0),
IF(Q235=3650,VLOOKUP($B235,'Tổng hợp'!$A:$S,16,0),
IF(Q235=5475,VLOOKUP($B235,'Tổng hợp'!$A:$S,17,0),
IF(Q235=7300,VLOOKUP($B235,'Tổng hợp'!$A:$S,18,0),
IF(Q235=10950,VLOOKUP($B235,'Tổng hợp'!$A:$S,19,0),
""))))))))))))))))))</f>
        <v>0.01611682767</v>
      </c>
      <c r="T235" s="95">
        <f t="shared" si="15"/>
        <v>0.05131</v>
      </c>
      <c r="U235" s="95">
        <f t="shared" si="28"/>
        <v>0</v>
      </c>
      <c r="V235" s="95">
        <f t="shared" si="16"/>
        <v>0.07024062831</v>
      </c>
      <c r="W235" s="96">
        <f t="shared" si="17"/>
        <v>0</v>
      </c>
      <c r="X235" s="92">
        <f t="shared" si="18"/>
        <v>45812</v>
      </c>
      <c r="Y235" s="93">
        <f t="shared" si="19"/>
        <v>394</v>
      </c>
      <c r="Z235" s="94">
        <f t="shared" si="20"/>
        <v>365</v>
      </c>
      <c r="AA235" s="94">
        <f t="shared" si="21"/>
        <v>730</v>
      </c>
      <c r="AB235" s="95">
        <f>IF(Z235=1,VLOOKUP($B235,'Tổng hợp'!$A:$S,2,0),
IF(Z235=7,VLOOKUP($B235,'Tổng hợp'!$A:$S,3,0),
IF(Z235=14,VLOOKUP($B235,'Tổng hợp'!$A:$T,4,0),
IF(Z235=30,VLOOKUP($B235,'Tổng hợp'!$A:$T,5,0),
IF(Z235=60,VLOOKUP($B235,'Tổng hợp'!$A:$T,6,0),
IF(Z235=90,VLOOKUP($B235,'Tổng hợp'!$A:$T,7,0),
IF(Z235=180,VLOOKUP($B235,'Tổng hợp'!$A:$T,8,0),
IF(Z235=270,VLOOKUP($B235,'Tổng hợp'!$A:$T,9,0),
IF(Z235=365,VLOOKUP($B235,'Tổng hợp'!$A:$S,10,0),
IF(Z235=730,VLOOKUP($B235,'Tổng hợp'!$A:$S,11,0),
IF(Z235=1095,VLOOKUP($B235,'Tổng hợp'!$A:$S,12,0),
IF(Z235=1460,VLOOKUP($B235,'Tổng hợp'!$A:$S,13,0),
IF(Z235=1825,VLOOKUP($B235,'Tổng hợp'!$A:$S,14,0),
IF(Z235=2555,VLOOKUP($B235,'Tổng hợp'!$A:$S,15,0),
IF(Z235=3650,VLOOKUP($B235,'Tổng hợp'!$A:$S,16,0),
IF(Z235=5475,VLOOKUP($B235,'Tổng hợp'!$A:$S,17,0),
IF(Z235=7300,VLOOKUP($B235,'Tổng hợp'!$A:$S,18,0),
IF(Z235=10950,VLOOKUP($B235,'Tổng hợp'!$A:$S,19,0),
""))))))))))))))))))</f>
        <v>0.01846</v>
      </c>
      <c r="AC235" s="95">
        <f>IF(AA235=1,VLOOKUP($B235,'Tổng hợp'!$A:$S,2,0),
IF(AA235=7,VLOOKUP($B235,'Tổng hợp'!$A:$S,3,0),
IF(AA235=14,VLOOKUP($B235,'Tổng hợp'!$A:$T,4,0),
IF(AA235=30,VLOOKUP($B235,'Tổng hợp'!$A:$T,5,0),
IF(AA235=60,VLOOKUP($B235,'Tổng hợp'!$A:$T,6,0),
IF(AA235=90,VLOOKUP($B235,'Tổng hợp'!$A:$T,7,0),
IF(AA235=180,VLOOKUP($B235,'Tổng hợp'!$A:$T,8,0),
IF(AA235=270,VLOOKUP($B235,'Tổng hợp'!$A:$T,9,0),
IF(AA235=365,VLOOKUP($B235,'Tổng hợp'!$A:$S,10,0),
IF(AA235=730,VLOOKUP($B235,'Tổng hợp'!$A:$S,11,0),
IF(AA235=1095,VLOOKUP($B235,'Tổng hợp'!$A:$S,12,0),
IF(AA235=1460,VLOOKUP($B235,'Tổng hợp'!$A:$S,13,0),
IF(AA235=1825,VLOOKUP($B235,'Tổng hợp'!$A:$S,14,0),
IF(AA235=2555,VLOOKUP($B235,'Tổng hợp'!$A:$S,15,0),
IF(AA235=3650,VLOOKUP($B235,'Tổng hợp'!$A:$S,16,0),
IF(AA235=5475,VLOOKUP($B235,'Tổng hợp'!$A:$S,17,0),
IF(AA235=7300,VLOOKUP($B235,'Tổng hợp'!$A:$S,18,0),
IF(AA235=10950,VLOOKUP($B235,'Tổng hợp'!$A:$S,19,0),
""))))))))))))))))))</f>
        <v>0.01863</v>
      </c>
      <c r="AD235" s="95">
        <f t="shared" si="22"/>
        <v>0.06978350685</v>
      </c>
      <c r="AE235" s="95">
        <f t="shared" si="23"/>
        <v>-0.001165745731</v>
      </c>
      <c r="AF235" s="95">
        <f t="shared" si="24"/>
        <v>0.0701587933</v>
      </c>
      <c r="AG235" s="96">
        <f t="shared" si="25"/>
        <v>46471004277</v>
      </c>
      <c r="AH235" s="97">
        <f t="shared" si="26"/>
        <v>49916793494</v>
      </c>
      <c r="AI235" s="96">
        <f t="shared" si="27"/>
        <v>-2753897232</v>
      </c>
      <c r="AJ235" s="9"/>
      <c r="AK235" s="12"/>
    </row>
    <row r="236" ht="15.75" customHeight="1">
      <c r="A236" s="90">
        <v>217.0</v>
      </c>
      <c r="B236" s="91">
        <f>HLOOKUP(B235,VBMA!$A:$A,VLOOKUP(B235,VBMA!A:AF,32,0) +1)</f>
        <v>45415</v>
      </c>
      <c r="C236" s="92">
        <f t="shared" si="1"/>
        <v>45812</v>
      </c>
      <c r="D236" s="92">
        <f t="shared" si="2"/>
        <v>45812</v>
      </c>
      <c r="E236" s="93">
        <f t="shared" si="3"/>
        <v>84</v>
      </c>
      <c r="F236" s="94">
        <f t="shared" si="4"/>
        <v>60</v>
      </c>
      <c r="G236" s="94">
        <f t="shared" si="5"/>
        <v>90</v>
      </c>
      <c r="H236" s="95">
        <f>IF(F236=1,VLOOKUP($B236,'Tổng hợp'!$A:$S,2,0),
IF(F236=7,VLOOKUP($B236,'Tổng hợp'!$A:$S,3,0),
IF(F236=14,VLOOKUP($B236,'Tổng hợp'!$A:$T,4,0),
IF(F236=30,VLOOKUP($B236,'Tổng hợp'!$A:$T,5,0),
IF(F236=60,VLOOKUP($B236,'Tổng hợp'!$A:$T,6,0),
IF(F236=90,VLOOKUP($B236,'Tổng hợp'!$A:$T,7,0),
IF(F236=180,VLOOKUP($B236,'Tổng hợp'!$A:$T,8,0),
IF(F236=270,VLOOKUP($B236,'Tổng hợp'!$A:$T,9,0),
IF(F236=365,VLOOKUP($B236,'Tổng hợp'!$A:$S,10,0),
IF(F236=730,VLOOKUP($B236,'Tổng hợp'!$A:$S,11,0),
IF(F236=1095,VLOOKUP($B236,'Tổng hợp'!$A:$S,12,0),
IF(F236=1460,VLOOKUP($B236,'Tổng hợp'!$A:$S,13,0),
IF(F236=1825,VLOOKUP($B236,'Tổng hợp'!$A:$S,14,0),
IF(F236=2555,VLOOKUP($B236,'Tổng hợp'!$A:$S,15,0),
IF(F236=3650,VLOOKUP($B236,'Tổng hợp'!$A:$S,16,0),
IF(F236=5475,VLOOKUP($B236,'Tổng hợp'!$A:$S,17,0),
IF(F236=7300,VLOOKUP($B236,'Tổng hợp'!$A:$S,18,0),
IF(F236=10950,VLOOKUP($B236,'Tổng hợp'!$A:$S,19,0),
""))))))))))))))))))</f>
        <v>0.01857364791</v>
      </c>
      <c r="I236" s="95">
        <f>IF(G236=1,VLOOKUP($B236,'Tổng hợp'!$A:$S,2,0),
IF(G236=7,VLOOKUP($B236,'Tổng hợp'!$A:$S,3,0),
IF(G236=14,VLOOKUP($B236,'Tổng hợp'!$A:$T,4,0),
IF(G236=30,VLOOKUP($B236,'Tổng hợp'!$A:$T,5,0),
IF(G236=60,VLOOKUP($B236,'Tổng hợp'!$A:$T,6,0),
IF(G236=90,VLOOKUP($B236,'Tổng hợp'!$A:$T,7,0),
IF(G236=180,VLOOKUP($B236,'Tổng hợp'!$A:$T,8,0),
IF(G236=270,VLOOKUP($B236,'Tổng hợp'!$A:$T,9,0),
IF(G236=365,VLOOKUP($B236,'Tổng hợp'!$A:$S,10,0),
IF(G236=730,VLOOKUP($B236,'Tổng hợp'!$A:$S,11,0),
IF(G236=1095,VLOOKUP($B236,'Tổng hợp'!$A:$S,12,0),
IF(G236=1460,VLOOKUP($B236,'Tổng hợp'!$A:$S,13,0),
IF(G236=1825,VLOOKUP($B236,'Tổng hợp'!$A:$S,14,0),
IF(G236=2555,VLOOKUP($B236,'Tổng hợp'!$A:$S,15,0),
IF(G236=3650,VLOOKUP($B236,'Tổng hợp'!$A:$S,16,0),
IF(G236=5475,VLOOKUP($B236,'Tổng hợp'!$A:$S,17,0),
IF(G236=7300,VLOOKUP($B236,'Tổng hợp'!$A:$S,18,0),
IF(G236=10950,VLOOKUP($B236,'Tổng hợp'!$A:$S,19,0),
""))))))))))))))))))</f>
        <v>0.01857364791</v>
      </c>
      <c r="J236" s="95">
        <f t="shared" si="6"/>
        <v>0.06988364791</v>
      </c>
      <c r="K236" s="95">
        <f t="shared" si="7"/>
        <v>0.001543868389</v>
      </c>
      <c r="L236" s="95">
        <f t="shared" si="8"/>
        <v>0.07034915435</v>
      </c>
      <c r="M236" s="96">
        <f t="shared" si="9"/>
        <v>3445665715</v>
      </c>
      <c r="N236" s="92" t="b">
        <f t="shared" si="10"/>
        <v>0</v>
      </c>
      <c r="O236" s="93">
        <f t="shared" si="11"/>
        <v>-45728</v>
      </c>
      <c r="P236" s="94">
        <f t="shared" si="12"/>
        <v>0</v>
      </c>
      <c r="Q236" s="94">
        <f t="shared" si="13"/>
        <v>1</v>
      </c>
      <c r="R236" s="95" t="str">
        <f t="shared" si="14"/>
        <v/>
      </c>
      <c r="S236" s="95">
        <f>IF(Q236=1,VLOOKUP($B236,'Tổng hợp'!$A:$S,2,0),
IF(Q236=7,VLOOKUP($B236,'Tổng hợp'!$A:$S,3,0),
IF(Q236=14,VLOOKUP($B236,'Tổng hợp'!$A:$T,4,0),
IF(Q236=30,VLOOKUP($B236,'Tổng hợp'!$A:$T,5,0),
IF(Q236=60,VLOOKUP($B236,'Tổng hợp'!$A:$T,6,0),
IF(Q236=90,VLOOKUP($B236,'Tổng hợp'!$A:$T,7,0),
IF(Q236=180,VLOOKUP($B236,'Tổng hợp'!$A:$T,8,0),
IF(Q236=270,VLOOKUP($B236,'Tổng hợp'!$A:$T,9,0),
IF(Q236=365,VLOOKUP($B236,'Tổng hợp'!$A:$S,10,0),
IF(Q236=730,VLOOKUP($B236,'Tổng hợp'!$A:$S,11,0),
IF(Q236=1095,VLOOKUP($B236,'Tổng hợp'!$A:$S,12,0),
IF(Q236=1460,VLOOKUP($B236,'Tổng hợp'!$A:$S,13,0),
IF(Q236=1825,VLOOKUP($B236,'Tổng hợp'!$A:$S,14,0),
IF(Q236=2555,VLOOKUP($B236,'Tổng hợp'!$A:$S,15,0),
IF(Q236=3650,VLOOKUP($B236,'Tổng hợp'!$A:$S,16,0),
IF(Q236=5475,VLOOKUP($B236,'Tổng hợp'!$A:$S,17,0),
IF(Q236=7300,VLOOKUP($B236,'Tổng hợp'!$A:$S,18,0),
IF(Q236=10950,VLOOKUP($B236,'Tổng hợp'!$A:$S,19,0),
""))))))))))))))))))</f>
        <v>0.01652234142</v>
      </c>
      <c r="T236" s="95">
        <f t="shared" si="15"/>
        <v>0.05131</v>
      </c>
      <c r="U236" s="95">
        <f t="shared" si="28"/>
        <v>0</v>
      </c>
      <c r="V236" s="95">
        <f t="shared" si="16"/>
        <v>0.07024062831</v>
      </c>
      <c r="W236" s="96">
        <f t="shared" si="17"/>
        <v>0</v>
      </c>
      <c r="X236" s="92">
        <f t="shared" si="18"/>
        <v>45812</v>
      </c>
      <c r="Y236" s="93">
        <f t="shared" si="19"/>
        <v>397</v>
      </c>
      <c r="Z236" s="94">
        <f t="shared" si="20"/>
        <v>365</v>
      </c>
      <c r="AA236" s="94">
        <f t="shared" si="21"/>
        <v>730</v>
      </c>
      <c r="AB236" s="95">
        <f>IF(Z236=1,VLOOKUP($B236,'Tổng hợp'!$A:$S,2,0),
IF(Z236=7,VLOOKUP($B236,'Tổng hợp'!$A:$S,3,0),
IF(Z236=14,VLOOKUP($B236,'Tổng hợp'!$A:$T,4,0),
IF(Z236=30,VLOOKUP($B236,'Tổng hợp'!$A:$T,5,0),
IF(Z236=60,VLOOKUP($B236,'Tổng hợp'!$A:$T,6,0),
IF(Z236=90,VLOOKUP($B236,'Tổng hợp'!$A:$T,7,0),
IF(Z236=180,VLOOKUP($B236,'Tổng hợp'!$A:$T,8,0),
IF(Z236=270,VLOOKUP($B236,'Tổng hợp'!$A:$T,9,0),
IF(Z236=365,VLOOKUP($B236,'Tổng hợp'!$A:$S,10,0),
IF(Z236=730,VLOOKUP($B236,'Tổng hợp'!$A:$S,11,0),
IF(Z236=1095,VLOOKUP($B236,'Tổng hợp'!$A:$S,12,0),
IF(Z236=1460,VLOOKUP($B236,'Tổng hợp'!$A:$S,13,0),
IF(Z236=1825,VLOOKUP($B236,'Tổng hợp'!$A:$S,14,0),
IF(Z236=2555,VLOOKUP($B236,'Tổng hợp'!$A:$S,15,0),
IF(Z236=3650,VLOOKUP($B236,'Tổng hợp'!$A:$S,16,0),
IF(Z236=5475,VLOOKUP($B236,'Tổng hợp'!$A:$S,17,0),
IF(Z236=7300,VLOOKUP($B236,'Tổng hợp'!$A:$S,18,0),
IF(Z236=10950,VLOOKUP($B236,'Tổng hợp'!$A:$S,19,0),
""))))))))))))))))))</f>
        <v>0.01854</v>
      </c>
      <c r="AC236" s="95">
        <f>IF(AA236=1,VLOOKUP($B236,'Tổng hợp'!$A:$S,2,0),
IF(AA236=7,VLOOKUP($B236,'Tổng hợp'!$A:$S,3,0),
IF(AA236=14,VLOOKUP($B236,'Tổng hợp'!$A:$T,4,0),
IF(AA236=30,VLOOKUP($B236,'Tổng hợp'!$A:$T,5,0),
IF(AA236=60,VLOOKUP($B236,'Tổng hợp'!$A:$T,6,0),
IF(AA236=90,VLOOKUP($B236,'Tổng hợp'!$A:$T,7,0),
IF(AA236=180,VLOOKUP($B236,'Tổng hợp'!$A:$T,8,0),
IF(AA236=270,VLOOKUP($B236,'Tổng hợp'!$A:$T,9,0),
IF(AA236=365,VLOOKUP($B236,'Tổng hợp'!$A:$S,10,0),
IF(AA236=730,VLOOKUP($B236,'Tổng hợp'!$A:$S,11,0),
IF(AA236=1095,VLOOKUP($B236,'Tổng hợp'!$A:$S,12,0),
IF(AA236=1460,VLOOKUP($B236,'Tổng hợp'!$A:$S,13,0),
IF(AA236=1825,VLOOKUP($B236,'Tổng hợp'!$A:$S,14,0),
IF(AA236=2555,VLOOKUP($B236,'Tổng hợp'!$A:$S,15,0),
IF(AA236=3650,VLOOKUP($B236,'Tổng hợp'!$A:$S,16,0),
IF(AA236=5475,VLOOKUP($B236,'Tổng hợp'!$A:$S,17,0),
IF(AA236=7300,VLOOKUP($B236,'Tổng hợp'!$A:$S,18,0),
IF(AA236=10950,VLOOKUP($B236,'Tổng hợp'!$A:$S,19,0),
""))))))))))))))))))</f>
        <v>0.01871</v>
      </c>
      <c r="AD236" s="95">
        <f t="shared" si="22"/>
        <v>0.06986490411</v>
      </c>
      <c r="AE236" s="95">
        <f t="shared" si="23"/>
        <v>-0.000006666464058</v>
      </c>
      <c r="AF236" s="95">
        <f t="shared" si="24"/>
        <v>0.07024016005</v>
      </c>
      <c r="AG236" s="96">
        <f t="shared" si="25"/>
        <v>46441271733</v>
      </c>
      <c r="AH236" s="97">
        <f t="shared" si="26"/>
        <v>49886937448</v>
      </c>
      <c r="AI236" s="96">
        <f t="shared" si="27"/>
        <v>-2783753277</v>
      </c>
      <c r="AJ236" s="9"/>
      <c r="AK236" s="12"/>
    </row>
    <row r="237" ht="15.75" customHeight="1">
      <c r="A237" s="90">
        <v>218.0</v>
      </c>
      <c r="B237" s="91">
        <f>HLOOKUP(B236,VBMA!$A:$A,VLOOKUP(B236,VBMA!A:AF,32,0) +1)</f>
        <v>45414</v>
      </c>
      <c r="C237" s="92">
        <f t="shared" si="1"/>
        <v>45812</v>
      </c>
      <c r="D237" s="92">
        <f t="shared" si="2"/>
        <v>45812</v>
      </c>
      <c r="E237" s="93">
        <f t="shared" si="3"/>
        <v>84</v>
      </c>
      <c r="F237" s="94">
        <f t="shared" si="4"/>
        <v>60</v>
      </c>
      <c r="G237" s="94">
        <f t="shared" si="5"/>
        <v>90</v>
      </c>
      <c r="H237" s="95">
        <f>IF(F237=1,VLOOKUP($B237,'Tổng hợp'!$A:$S,2,0),
IF(F237=7,VLOOKUP($B237,'Tổng hợp'!$A:$S,3,0),
IF(F237=14,VLOOKUP($B237,'Tổng hợp'!$A:$T,4,0),
IF(F237=30,VLOOKUP($B237,'Tổng hợp'!$A:$T,5,0),
IF(F237=60,VLOOKUP($B237,'Tổng hợp'!$A:$T,6,0),
IF(F237=90,VLOOKUP($B237,'Tổng hợp'!$A:$T,7,0),
IF(F237=180,VLOOKUP($B237,'Tổng hợp'!$A:$T,8,0),
IF(F237=270,VLOOKUP($B237,'Tổng hợp'!$A:$T,9,0),
IF(F237=365,VLOOKUP($B237,'Tổng hợp'!$A:$S,10,0),
IF(F237=730,VLOOKUP($B237,'Tổng hợp'!$A:$S,11,0),
IF(F237=1095,VLOOKUP($B237,'Tổng hợp'!$A:$S,12,0),
IF(F237=1460,VLOOKUP($B237,'Tổng hợp'!$A:$S,13,0),
IF(F237=1825,VLOOKUP($B237,'Tổng hợp'!$A:$S,14,0),
IF(F237=2555,VLOOKUP($B237,'Tổng hợp'!$A:$S,15,0),
IF(F237=3650,VLOOKUP($B237,'Tổng hợp'!$A:$S,16,0),
IF(F237=5475,VLOOKUP($B237,'Tổng hợp'!$A:$S,17,0),
IF(F237=7300,VLOOKUP($B237,'Tổng hợp'!$A:$S,18,0),
IF(F237=10950,VLOOKUP($B237,'Tổng hợp'!$A:$S,19,0),
""))))))))))))))))))</f>
        <v>0.01846584</v>
      </c>
      <c r="I237" s="95">
        <f>IF(G237=1,VLOOKUP($B237,'Tổng hợp'!$A:$S,2,0),
IF(G237=7,VLOOKUP($B237,'Tổng hợp'!$A:$S,3,0),
IF(G237=14,VLOOKUP($B237,'Tổng hợp'!$A:$T,4,0),
IF(G237=30,VLOOKUP($B237,'Tổng hợp'!$A:$T,5,0),
IF(G237=60,VLOOKUP($B237,'Tổng hợp'!$A:$T,6,0),
IF(G237=90,VLOOKUP($B237,'Tổng hợp'!$A:$T,7,0),
IF(G237=180,VLOOKUP($B237,'Tổng hợp'!$A:$T,8,0),
IF(G237=270,VLOOKUP($B237,'Tổng hợp'!$A:$T,9,0),
IF(G237=365,VLOOKUP($B237,'Tổng hợp'!$A:$S,10,0),
IF(G237=730,VLOOKUP($B237,'Tổng hợp'!$A:$S,11,0),
IF(G237=1095,VLOOKUP($B237,'Tổng hợp'!$A:$S,12,0),
IF(G237=1460,VLOOKUP($B237,'Tổng hợp'!$A:$S,13,0),
IF(G237=1825,VLOOKUP($B237,'Tổng hợp'!$A:$S,14,0),
IF(G237=2555,VLOOKUP($B237,'Tổng hợp'!$A:$S,15,0),
IF(G237=3650,VLOOKUP($B237,'Tổng hợp'!$A:$S,16,0),
IF(G237=5475,VLOOKUP($B237,'Tổng hợp'!$A:$S,17,0),
IF(G237=7300,VLOOKUP($B237,'Tổng hợp'!$A:$S,18,0),
IF(G237=10950,VLOOKUP($B237,'Tổng hợp'!$A:$S,19,0),
""))))))))))))))))))</f>
        <v>0.01846584</v>
      </c>
      <c r="J237" s="95">
        <f t="shared" si="6"/>
        <v>0.06977584</v>
      </c>
      <c r="K237" s="95">
        <f t="shared" si="7"/>
        <v>0.004612215593</v>
      </c>
      <c r="L237" s="95">
        <f t="shared" si="8"/>
        <v>0.07056534148</v>
      </c>
      <c r="M237" s="96">
        <f t="shared" si="9"/>
        <v>3445505571</v>
      </c>
      <c r="N237" s="92" t="b">
        <f t="shared" si="10"/>
        <v>0</v>
      </c>
      <c r="O237" s="93">
        <f t="shared" si="11"/>
        <v>-45728</v>
      </c>
      <c r="P237" s="94">
        <f t="shared" si="12"/>
        <v>0</v>
      </c>
      <c r="Q237" s="94">
        <f t="shared" si="13"/>
        <v>1</v>
      </c>
      <c r="R237" s="95" t="str">
        <f t="shared" si="14"/>
        <v/>
      </c>
      <c r="S237" s="95">
        <f>IF(Q237=1,VLOOKUP($B237,'Tổng hợp'!$A:$S,2,0),
IF(Q237=7,VLOOKUP($B237,'Tổng hợp'!$A:$S,3,0),
IF(Q237=14,VLOOKUP($B237,'Tổng hợp'!$A:$T,4,0),
IF(Q237=30,VLOOKUP($B237,'Tổng hợp'!$A:$T,5,0),
IF(Q237=60,VLOOKUP($B237,'Tổng hợp'!$A:$T,6,0),
IF(Q237=90,VLOOKUP($B237,'Tổng hợp'!$A:$T,7,0),
IF(Q237=180,VLOOKUP($B237,'Tổng hợp'!$A:$T,8,0),
IF(Q237=270,VLOOKUP($B237,'Tổng hợp'!$A:$T,9,0),
IF(Q237=365,VLOOKUP($B237,'Tổng hợp'!$A:$S,10,0),
IF(Q237=730,VLOOKUP($B237,'Tổng hợp'!$A:$S,11,0),
IF(Q237=1095,VLOOKUP($B237,'Tổng hợp'!$A:$S,12,0),
IF(Q237=1460,VLOOKUP($B237,'Tổng hợp'!$A:$S,13,0),
IF(Q237=1825,VLOOKUP($B237,'Tổng hợp'!$A:$S,14,0),
IF(Q237=2555,VLOOKUP($B237,'Tổng hợp'!$A:$S,15,0),
IF(Q237=3650,VLOOKUP($B237,'Tổng hợp'!$A:$S,16,0),
IF(Q237=5475,VLOOKUP($B237,'Tổng hợp'!$A:$S,17,0),
IF(Q237=7300,VLOOKUP($B237,'Tổng hợp'!$A:$S,18,0),
IF(Q237=10950,VLOOKUP($B237,'Tổng hợp'!$A:$S,19,0),
""))))))))))))))))))</f>
        <v>0.01653768</v>
      </c>
      <c r="T237" s="95">
        <f t="shared" si="15"/>
        <v>0.05131</v>
      </c>
      <c r="U237" s="95">
        <f t="shared" si="28"/>
        <v>0</v>
      </c>
      <c r="V237" s="95">
        <f t="shared" si="16"/>
        <v>0.07024062831</v>
      </c>
      <c r="W237" s="96">
        <f t="shared" si="17"/>
        <v>0</v>
      </c>
      <c r="X237" s="92">
        <f t="shared" si="18"/>
        <v>45812</v>
      </c>
      <c r="Y237" s="93">
        <f t="shared" si="19"/>
        <v>398</v>
      </c>
      <c r="Z237" s="94">
        <f t="shared" si="20"/>
        <v>365</v>
      </c>
      <c r="AA237" s="94">
        <f t="shared" si="21"/>
        <v>730</v>
      </c>
      <c r="AB237" s="95">
        <f>IF(Z237=1,VLOOKUP($B237,'Tổng hợp'!$A:$S,2,0),
IF(Z237=7,VLOOKUP($B237,'Tổng hợp'!$A:$S,3,0),
IF(Z237=14,VLOOKUP($B237,'Tổng hợp'!$A:$T,4,0),
IF(Z237=30,VLOOKUP($B237,'Tổng hợp'!$A:$T,5,0),
IF(Z237=60,VLOOKUP($B237,'Tổng hợp'!$A:$T,6,0),
IF(Z237=90,VLOOKUP($B237,'Tổng hợp'!$A:$T,7,0),
IF(Z237=180,VLOOKUP($B237,'Tổng hợp'!$A:$T,8,0),
IF(Z237=270,VLOOKUP($B237,'Tổng hợp'!$A:$T,9,0),
IF(Z237=365,VLOOKUP($B237,'Tổng hợp'!$A:$S,10,0),
IF(Z237=730,VLOOKUP($B237,'Tổng hợp'!$A:$S,11,0),
IF(Z237=1095,VLOOKUP($B237,'Tổng hợp'!$A:$S,12,0),
IF(Z237=1460,VLOOKUP($B237,'Tổng hợp'!$A:$S,13,0),
IF(Z237=1825,VLOOKUP($B237,'Tổng hợp'!$A:$S,14,0),
IF(Z237=2555,VLOOKUP($B237,'Tổng hợp'!$A:$S,15,0),
IF(Z237=3650,VLOOKUP($B237,'Tổng hợp'!$A:$S,16,0),
IF(Z237=5475,VLOOKUP($B237,'Tổng hợp'!$A:$S,17,0),
IF(Z237=7300,VLOOKUP($B237,'Tổng hợp'!$A:$S,18,0),
IF(Z237=10950,VLOOKUP($B237,'Tổng hợp'!$A:$S,19,0),
""))))))))))))))))))</f>
        <v>0.01854</v>
      </c>
      <c r="AC237" s="95">
        <f>IF(AA237=1,VLOOKUP($B237,'Tổng hợp'!$A:$S,2,0),
IF(AA237=7,VLOOKUP($B237,'Tổng hợp'!$A:$S,3,0),
IF(AA237=14,VLOOKUP($B237,'Tổng hợp'!$A:$T,4,0),
IF(AA237=30,VLOOKUP($B237,'Tổng hợp'!$A:$T,5,0),
IF(AA237=60,VLOOKUP($B237,'Tổng hợp'!$A:$T,6,0),
IF(AA237=90,VLOOKUP($B237,'Tổng hợp'!$A:$T,7,0),
IF(AA237=180,VLOOKUP($B237,'Tổng hợp'!$A:$T,8,0),
IF(AA237=270,VLOOKUP($B237,'Tổng hợp'!$A:$T,9,0),
IF(AA237=365,VLOOKUP($B237,'Tổng hợp'!$A:$S,10,0),
IF(AA237=730,VLOOKUP($B237,'Tổng hợp'!$A:$S,11,0),
IF(AA237=1095,VLOOKUP($B237,'Tổng hợp'!$A:$S,12,0),
IF(AA237=1460,VLOOKUP($B237,'Tổng hợp'!$A:$S,13,0),
IF(AA237=1825,VLOOKUP($B237,'Tổng hợp'!$A:$S,14,0),
IF(AA237=2555,VLOOKUP($B237,'Tổng hợp'!$A:$S,15,0),
IF(AA237=3650,VLOOKUP($B237,'Tổng hợp'!$A:$S,16,0),
IF(AA237=5475,VLOOKUP($B237,'Tổng hợp'!$A:$S,17,0),
IF(AA237=7300,VLOOKUP($B237,'Tổng hợp'!$A:$S,18,0),
IF(AA237=10950,VLOOKUP($B237,'Tổng hợp'!$A:$S,19,0),
""))))))))))))))))))</f>
        <v>0.01871</v>
      </c>
      <c r="AD237" s="95">
        <f t="shared" si="22"/>
        <v>0.06986536986</v>
      </c>
      <c r="AE237" s="95">
        <f t="shared" si="23"/>
        <v>-0.0000399978511</v>
      </c>
      <c r="AF237" s="95">
        <f t="shared" si="24"/>
        <v>0.07023781889</v>
      </c>
      <c r="AG237" s="96">
        <f t="shared" si="25"/>
        <v>46432746096</v>
      </c>
      <c r="AH237" s="97">
        <f t="shared" si="26"/>
        <v>49878251668</v>
      </c>
      <c r="AI237" s="96">
        <f t="shared" si="27"/>
        <v>-2792439058</v>
      </c>
      <c r="AJ237" s="9"/>
      <c r="AK237" s="12"/>
    </row>
    <row r="238" ht="15.75" customHeight="1">
      <c r="A238" s="90">
        <v>219.0</v>
      </c>
      <c r="B238" s="91">
        <f>HLOOKUP(B237,VBMA!$A:$A,VLOOKUP(B237,VBMA!A:AF,32,0) +1)</f>
        <v>45408</v>
      </c>
      <c r="C238" s="92">
        <f t="shared" si="1"/>
        <v>45812</v>
      </c>
      <c r="D238" s="92">
        <f t="shared" si="2"/>
        <v>45812</v>
      </c>
      <c r="E238" s="93">
        <f t="shared" si="3"/>
        <v>84</v>
      </c>
      <c r="F238" s="94">
        <f t="shared" si="4"/>
        <v>60</v>
      </c>
      <c r="G238" s="94">
        <f t="shared" si="5"/>
        <v>90</v>
      </c>
      <c r="H238" s="95">
        <f>IF(F238=1,VLOOKUP($B238,'Tổng hợp'!$A:$S,2,0),
IF(F238=7,VLOOKUP($B238,'Tổng hợp'!$A:$S,3,0),
IF(F238=14,VLOOKUP($B238,'Tổng hợp'!$A:$T,4,0),
IF(F238=30,VLOOKUP($B238,'Tổng hợp'!$A:$T,5,0),
IF(F238=60,VLOOKUP($B238,'Tổng hợp'!$A:$T,6,0),
IF(F238=90,VLOOKUP($B238,'Tổng hợp'!$A:$T,7,0),
IF(F238=180,VLOOKUP($B238,'Tổng hợp'!$A:$T,8,0),
IF(F238=270,VLOOKUP($B238,'Tổng hợp'!$A:$T,9,0),
IF(F238=365,VLOOKUP($B238,'Tổng hợp'!$A:$S,10,0),
IF(F238=730,VLOOKUP($B238,'Tổng hợp'!$A:$S,11,0),
IF(F238=1095,VLOOKUP($B238,'Tổng hợp'!$A:$S,12,0),
IF(F238=1460,VLOOKUP($B238,'Tổng hợp'!$A:$S,13,0),
IF(F238=1825,VLOOKUP($B238,'Tổng hợp'!$A:$S,14,0),
IF(F238=2555,VLOOKUP($B238,'Tổng hợp'!$A:$S,15,0),
IF(F238=3650,VLOOKUP($B238,'Tổng hợp'!$A:$S,16,0),
IF(F238=5475,VLOOKUP($B238,'Tổng hợp'!$A:$S,17,0),
IF(F238=7300,VLOOKUP($B238,'Tổng hợp'!$A:$S,18,0),
IF(F238=10950,VLOOKUP($B238,'Tổng hợp'!$A:$S,19,0),
""))))))))))))))))))</f>
        <v>0.0181447598</v>
      </c>
      <c r="I238" s="95">
        <f>IF(G238=1,VLOOKUP($B238,'Tổng hợp'!$A:$S,2,0),
IF(G238=7,VLOOKUP($B238,'Tổng hợp'!$A:$S,3,0),
IF(G238=14,VLOOKUP($B238,'Tổng hợp'!$A:$T,4,0),
IF(G238=30,VLOOKUP($B238,'Tổng hợp'!$A:$T,5,0),
IF(G238=60,VLOOKUP($B238,'Tổng hợp'!$A:$T,6,0),
IF(G238=90,VLOOKUP($B238,'Tổng hợp'!$A:$T,7,0),
IF(G238=180,VLOOKUP($B238,'Tổng hợp'!$A:$T,8,0),
IF(G238=270,VLOOKUP($B238,'Tổng hợp'!$A:$T,9,0),
IF(G238=365,VLOOKUP($B238,'Tổng hợp'!$A:$S,10,0),
IF(G238=730,VLOOKUP($B238,'Tổng hợp'!$A:$S,11,0),
IF(G238=1095,VLOOKUP($B238,'Tổng hợp'!$A:$S,12,0),
IF(G238=1460,VLOOKUP($B238,'Tổng hợp'!$A:$S,13,0),
IF(G238=1825,VLOOKUP($B238,'Tổng hợp'!$A:$S,14,0),
IF(G238=2555,VLOOKUP($B238,'Tổng hợp'!$A:$S,15,0),
IF(G238=3650,VLOOKUP($B238,'Tổng hợp'!$A:$S,16,0),
IF(G238=5475,VLOOKUP($B238,'Tổng hợp'!$A:$S,17,0),
IF(G238=7300,VLOOKUP($B238,'Tổng hợp'!$A:$S,18,0),
IF(G238=10950,VLOOKUP($B238,'Tổng hợp'!$A:$S,19,0),
""))))))))))))))))))</f>
        <v>0.0181447598</v>
      </c>
      <c r="J238" s="95">
        <f t="shared" si="6"/>
        <v>0.0694547598</v>
      </c>
      <c r="K238" s="95">
        <f t="shared" si="7"/>
        <v>0.002017628849</v>
      </c>
      <c r="L238" s="95">
        <f t="shared" si="8"/>
        <v>0.07038249089</v>
      </c>
      <c r="M238" s="96">
        <f t="shared" si="9"/>
        <v>3445641018</v>
      </c>
      <c r="N238" s="92" t="b">
        <f t="shared" si="10"/>
        <v>0</v>
      </c>
      <c r="O238" s="93">
        <f t="shared" si="11"/>
        <v>-45728</v>
      </c>
      <c r="P238" s="94">
        <f t="shared" si="12"/>
        <v>0</v>
      </c>
      <c r="Q238" s="94">
        <f t="shared" si="13"/>
        <v>1</v>
      </c>
      <c r="R238" s="95" t="str">
        <f t="shared" si="14"/>
        <v/>
      </c>
      <c r="S238" s="95">
        <f>IF(Q238=1,VLOOKUP($B238,'Tổng hợp'!$A:$S,2,0),
IF(Q238=7,VLOOKUP($B238,'Tổng hợp'!$A:$S,3,0),
IF(Q238=14,VLOOKUP($B238,'Tổng hợp'!$A:$T,4,0),
IF(Q238=30,VLOOKUP($B238,'Tổng hợp'!$A:$T,5,0),
IF(Q238=60,VLOOKUP($B238,'Tổng hợp'!$A:$T,6,0),
IF(Q238=90,VLOOKUP($B238,'Tổng hợp'!$A:$T,7,0),
IF(Q238=180,VLOOKUP($B238,'Tổng hợp'!$A:$T,8,0),
IF(Q238=270,VLOOKUP($B238,'Tổng hợp'!$A:$T,9,0),
IF(Q238=365,VLOOKUP($B238,'Tổng hợp'!$A:$S,10,0),
IF(Q238=730,VLOOKUP($B238,'Tổng hợp'!$A:$S,11,0),
IF(Q238=1095,VLOOKUP($B238,'Tổng hợp'!$A:$S,12,0),
IF(Q238=1460,VLOOKUP($B238,'Tổng hợp'!$A:$S,13,0),
IF(Q238=1825,VLOOKUP($B238,'Tổng hợp'!$A:$S,14,0),
IF(Q238=2555,VLOOKUP($B238,'Tổng hợp'!$A:$S,15,0),
IF(Q238=3650,VLOOKUP($B238,'Tổng hợp'!$A:$S,16,0),
IF(Q238=5475,VLOOKUP($B238,'Tổng hợp'!$A:$S,17,0),
IF(Q238=7300,VLOOKUP($B238,'Tổng hợp'!$A:$S,18,0),
IF(Q238=10950,VLOOKUP($B238,'Tổng hợp'!$A:$S,19,0),
""))))))))))))))))))</f>
        <v>0.01734639037</v>
      </c>
      <c r="T238" s="95">
        <f t="shared" si="15"/>
        <v>0.05131</v>
      </c>
      <c r="U238" s="95">
        <f t="shared" si="28"/>
        <v>0</v>
      </c>
      <c r="V238" s="95">
        <f t="shared" si="16"/>
        <v>0.07024062831</v>
      </c>
      <c r="W238" s="96">
        <f t="shared" si="17"/>
        <v>0</v>
      </c>
      <c r="X238" s="92">
        <f t="shared" si="18"/>
        <v>45812</v>
      </c>
      <c r="Y238" s="93">
        <f t="shared" si="19"/>
        <v>404</v>
      </c>
      <c r="Z238" s="94">
        <f t="shared" si="20"/>
        <v>365</v>
      </c>
      <c r="AA238" s="94">
        <f t="shared" si="21"/>
        <v>730</v>
      </c>
      <c r="AB238" s="95">
        <f>IF(Z238=1,VLOOKUP($B238,'Tổng hợp'!$A:$S,2,0),
IF(Z238=7,VLOOKUP($B238,'Tổng hợp'!$A:$S,3,0),
IF(Z238=14,VLOOKUP($B238,'Tổng hợp'!$A:$T,4,0),
IF(Z238=30,VLOOKUP($B238,'Tổng hợp'!$A:$T,5,0),
IF(Z238=60,VLOOKUP($B238,'Tổng hợp'!$A:$T,6,0),
IF(Z238=90,VLOOKUP($B238,'Tổng hợp'!$A:$T,7,0),
IF(Z238=180,VLOOKUP($B238,'Tổng hợp'!$A:$T,8,0),
IF(Z238=270,VLOOKUP($B238,'Tổng hợp'!$A:$T,9,0),
IF(Z238=365,VLOOKUP($B238,'Tổng hợp'!$A:$S,10,0),
IF(Z238=730,VLOOKUP($B238,'Tổng hợp'!$A:$S,11,0),
IF(Z238=1095,VLOOKUP($B238,'Tổng hợp'!$A:$S,12,0),
IF(Z238=1460,VLOOKUP($B238,'Tổng hợp'!$A:$S,13,0),
IF(Z238=1825,VLOOKUP($B238,'Tổng hợp'!$A:$S,14,0),
IF(Z238=2555,VLOOKUP($B238,'Tổng hợp'!$A:$S,15,0),
IF(Z238=3650,VLOOKUP($B238,'Tổng hợp'!$A:$S,16,0),
IF(Z238=5475,VLOOKUP($B238,'Tổng hợp'!$A:$S,17,0),
IF(Z238=7300,VLOOKUP($B238,'Tổng hợp'!$A:$S,18,0),
IF(Z238=10950,VLOOKUP($B238,'Tổng hợp'!$A:$S,19,0),
""))))))))))))))))))</f>
        <v>0.01854</v>
      </c>
      <c r="AC238" s="95">
        <f>IF(AA238=1,VLOOKUP($B238,'Tổng hợp'!$A:$S,2,0),
IF(AA238=7,VLOOKUP($B238,'Tổng hợp'!$A:$S,3,0),
IF(AA238=14,VLOOKUP($B238,'Tổng hợp'!$A:$T,4,0),
IF(AA238=30,VLOOKUP($B238,'Tổng hợp'!$A:$T,5,0),
IF(AA238=60,VLOOKUP($B238,'Tổng hợp'!$A:$T,6,0),
IF(AA238=90,VLOOKUP($B238,'Tổng hợp'!$A:$T,7,0),
IF(AA238=180,VLOOKUP($B238,'Tổng hợp'!$A:$T,8,0),
IF(AA238=270,VLOOKUP($B238,'Tổng hợp'!$A:$T,9,0),
IF(AA238=365,VLOOKUP($B238,'Tổng hợp'!$A:$S,10,0),
IF(AA238=730,VLOOKUP($B238,'Tổng hợp'!$A:$S,11,0),
IF(AA238=1095,VLOOKUP($B238,'Tổng hợp'!$A:$S,12,0),
IF(AA238=1460,VLOOKUP($B238,'Tổng hợp'!$A:$S,13,0),
IF(AA238=1825,VLOOKUP($B238,'Tổng hợp'!$A:$S,14,0),
IF(AA238=2555,VLOOKUP($B238,'Tổng hợp'!$A:$S,15,0),
IF(AA238=3650,VLOOKUP($B238,'Tổng hợp'!$A:$S,16,0),
IF(AA238=5475,VLOOKUP($B238,'Tổng hợp'!$A:$S,17,0),
IF(AA238=7300,VLOOKUP($B238,'Tổng hợp'!$A:$S,18,0),
IF(AA238=10950,VLOOKUP($B238,'Tổng hợp'!$A:$S,19,0),
""))))))))))))))))))</f>
        <v>0.01871</v>
      </c>
      <c r="AD238" s="95">
        <f t="shared" si="22"/>
        <v>0.06986816438</v>
      </c>
      <c r="AE238" s="95">
        <f t="shared" si="23"/>
        <v>-0.000006666152981</v>
      </c>
      <c r="AF238" s="95">
        <f t="shared" si="24"/>
        <v>0.07024016007</v>
      </c>
      <c r="AG238" s="96">
        <f t="shared" si="25"/>
        <v>46380850705</v>
      </c>
      <c r="AH238" s="97">
        <f t="shared" si="26"/>
        <v>49826491723</v>
      </c>
      <c r="AI238" s="96">
        <f t="shared" si="27"/>
        <v>-2844199002</v>
      </c>
      <c r="AJ238" s="9"/>
      <c r="AK238" s="12"/>
    </row>
    <row r="239" ht="15.75" customHeight="1">
      <c r="A239" s="90">
        <v>220.0</v>
      </c>
      <c r="B239" s="91">
        <f>HLOOKUP(B238,VBMA!$A:$A,VLOOKUP(B238,VBMA!A:AF,32,0) +1)</f>
        <v>45407</v>
      </c>
      <c r="C239" s="92">
        <f t="shared" si="1"/>
        <v>45812</v>
      </c>
      <c r="D239" s="92">
        <f t="shared" si="2"/>
        <v>45812</v>
      </c>
      <c r="E239" s="93">
        <f t="shared" si="3"/>
        <v>84</v>
      </c>
      <c r="F239" s="94">
        <f t="shared" si="4"/>
        <v>60</v>
      </c>
      <c r="G239" s="94">
        <f t="shared" si="5"/>
        <v>90</v>
      </c>
      <c r="H239" s="95">
        <f>IF(F239=1,VLOOKUP($B239,'Tổng hợp'!$A:$S,2,0),
IF(F239=7,VLOOKUP($B239,'Tổng hợp'!$A:$S,3,0),
IF(F239=14,VLOOKUP($B239,'Tổng hợp'!$A:$T,4,0),
IF(F239=30,VLOOKUP($B239,'Tổng hợp'!$A:$T,5,0),
IF(F239=60,VLOOKUP($B239,'Tổng hợp'!$A:$T,6,0),
IF(F239=90,VLOOKUP($B239,'Tổng hợp'!$A:$T,7,0),
IF(F239=180,VLOOKUP($B239,'Tổng hợp'!$A:$T,8,0),
IF(F239=270,VLOOKUP($B239,'Tổng hợp'!$A:$T,9,0),
IF(F239=365,VLOOKUP($B239,'Tổng hợp'!$A:$S,10,0),
IF(F239=730,VLOOKUP($B239,'Tổng hợp'!$A:$S,11,0),
IF(F239=1095,VLOOKUP($B239,'Tổng hợp'!$A:$S,12,0),
IF(F239=1460,VLOOKUP($B239,'Tổng hợp'!$A:$S,13,0),
IF(F239=1825,VLOOKUP($B239,'Tổng hợp'!$A:$S,14,0),
IF(F239=2555,VLOOKUP($B239,'Tổng hợp'!$A:$S,15,0),
IF(F239=3650,VLOOKUP($B239,'Tổng hợp'!$A:$S,16,0),
IF(F239=5475,VLOOKUP($B239,'Tổng hợp'!$A:$S,17,0),
IF(F239=7300,VLOOKUP($B239,'Tổng hợp'!$A:$S,18,0),
IF(F239=10950,VLOOKUP($B239,'Tổng hợp'!$A:$S,19,0),
""))))))))))))))))))</f>
        <v>0.01791665246</v>
      </c>
      <c r="I239" s="95">
        <f>IF(G239=1,VLOOKUP($B239,'Tổng hợp'!$A:$S,2,0),
IF(G239=7,VLOOKUP($B239,'Tổng hợp'!$A:$S,3,0),
IF(G239=14,VLOOKUP($B239,'Tổng hợp'!$A:$T,4,0),
IF(G239=30,VLOOKUP($B239,'Tổng hợp'!$A:$T,5,0),
IF(G239=60,VLOOKUP($B239,'Tổng hợp'!$A:$T,6,0),
IF(G239=90,VLOOKUP($B239,'Tổng hợp'!$A:$T,7,0),
IF(G239=180,VLOOKUP($B239,'Tổng hợp'!$A:$T,8,0),
IF(G239=270,VLOOKUP($B239,'Tổng hợp'!$A:$T,9,0),
IF(G239=365,VLOOKUP($B239,'Tổng hợp'!$A:$S,10,0),
IF(G239=730,VLOOKUP($B239,'Tổng hợp'!$A:$S,11,0),
IF(G239=1095,VLOOKUP($B239,'Tổng hợp'!$A:$S,12,0),
IF(G239=1460,VLOOKUP($B239,'Tổng hợp'!$A:$S,13,0),
IF(G239=1825,VLOOKUP($B239,'Tổng hợp'!$A:$S,14,0),
IF(G239=2555,VLOOKUP($B239,'Tổng hợp'!$A:$S,15,0),
IF(G239=3650,VLOOKUP($B239,'Tổng hợp'!$A:$S,16,0),
IF(G239=5475,VLOOKUP($B239,'Tổng hợp'!$A:$S,17,0),
IF(G239=7300,VLOOKUP($B239,'Tổng hợp'!$A:$S,18,0),
IF(G239=10950,VLOOKUP($B239,'Tổng hợp'!$A:$S,19,0),
""))))))))))))))))))</f>
        <v>0.01802679582</v>
      </c>
      <c r="J239" s="95">
        <f t="shared" si="6"/>
        <v>0.06931476714</v>
      </c>
      <c r="K239" s="95">
        <f t="shared" si="7"/>
        <v>-0.001324186466</v>
      </c>
      <c r="L239" s="95">
        <f t="shared" si="8"/>
        <v>0.07014767817</v>
      </c>
      <c r="M239" s="96">
        <f t="shared" si="9"/>
        <v>3445814997</v>
      </c>
      <c r="N239" s="92" t="b">
        <f t="shared" si="10"/>
        <v>0</v>
      </c>
      <c r="O239" s="93">
        <f t="shared" si="11"/>
        <v>-45728</v>
      </c>
      <c r="P239" s="94">
        <f t="shared" si="12"/>
        <v>0</v>
      </c>
      <c r="Q239" s="94">
        <f t="shared" si="13"/>
        <v>1</v>
      </c>
      <c r="R239" s="95" t="str">
        <f t="shared" si="14"/>
        <v/>
      </c>
      <c r="S239" s="95">
        <f>IF(Q239=1,VLOOKUP($B239,'Tổng hợp'!$A:$S,2,0),
IF(Q239=7,VLOOKUP($B239,'Tổng hợp'!$A:$S,3,0),
IF(Q239=14,VLOOKUP($B239,'Tổng hợp'!$A:$T,4,0),
IF(Q239=30,VLOOKUP($B239,'Tổng hợp'!$A:$T,5,0),
IF(Q239=60,VLOOKUP($B239,'Tổng hợp'!$A:$T,6,0),
IF(Q239=90,VLOOKUP($B239,'Tổng hợp'!$A:$T,7,0),
IF(Q239=180,VLOOKUP($B239,'Tổng hợp'!$A:$T,8,0),
IF(Q239=270,VLOOKUP($B239,'Tổng hợp'!$A:$T,9,0),
IF(Q239=365,VLOOKUP($B239,'Tổng hợp'!$A:$S,10,0),
IF(Q239=730,VLOOKUP($B239,'Tổng hợp'!$A:$S,11,0),
IF(Q239=1095,VLOOKUP($B239,'Tổng hợp'!$A:$S,12,0),
IF(Q239=1460,VLOOKUP($B239,'Tổng hợp'!$A:$S,13,0),
IF(Q239=1825,VLOOKUP($B239,'Tổng hợp'!$A:$S,14,0),
IF(Q239=2555,VLOOKUP($B239,'Tổng hợp'!$A:$S,15,0),
IF(Q239=3650,VLOOKUP($B239,'Tổng hợp'!$A:$S,16,0),
IF(Q239=5475,VLOOKUP($B239,'Tổng hợp'!$A:$S,17,0),
IF(Q239=7300,VLOOKUP($B239,'Tổng hợp'!$A:$S,18,0),
IF(Q239=10950,VLOOKUP($B239,'Tổng hợp'!$A:$S,19,0),
""))))))))))))))))))</f>
        <v>0.01534664084</v>
      </c>
      <c r="T239" s="95">
        <f t="shared" si="15"/>
        <v>0.05131</v>
      </c>
      <c r="U239" s="95">
        <f t="shared" si="28"/>
        <v>0</v>
      </c>
      <c r="V239" s="95">
        <f t="shared" si="16"/>
        <v>0.07024062831</v>
      </c>
      <c r="W239" s="96">
        <f t="shared" si="17"/>
        <v>0</v>
      </c>
      <c r="X239" s="92">
        <f t="shared" si="18"/>
        <v>45812</v>
      </c>
      <c r="Y239" s="93">
        <f t="shared" si="19"/>
        <v>405</v>
      </c>
      <c r="Z239" s="94">
        <f t="shared" si="20"/>
        <v>365</v>
      </c>
      <c r="AA239" s="94">
        <f t="shared" si="21"/>
        <v>730</v>
      </c>
      <c r="AB239" s="95">
        <f>IF(Z239=1,VLOOKUP($B239,'Tổng hợp'!$A:$S,2,0),
IF(Z239=7,VLOOKUP($B239,'Tổng hợp'!$A:$S,3,0),
IF(Z239=14,VLOOKUP($B239,'Tổng hợp'!$A:$T,4,0),
IF(Z239=30,VLOOKUP($B239,'Tổng hợp'!$A:$T,5,0),
IF(Z239=60,VLOOKUP($B239,'Tổng hợp'!$A:$T,6,0),
IF(Z239=90,VLOOKUP($B239,'Tổng hợp'!$A:$T,7,0),
IF(Z239=180,VLOOKUP($B239,'Tổng hợp'!$A:$T,8,0),
IF(Z239=270,VLOOKUP($B239,'Tổng hợp'!$A:$T,9,0),
IF(Z239=365,VLOOKUP($B239,'Tổng hợp'!$A:$S,10,0),
IF(Z239=730,VLOOKUP($B239,'Tổng hợp'!$A:$S,11,0),
IF(Z239=1095,VLOOKUP($B239,'Tổng hợp'!$A:$S,12,0),
IF(Z239=1460,VLOOKUP($B239,'Tổng hợp'!$A:$S,13,0),
IF(Z239=1825,VLOOKUP($B239,'Tổng hợp'!$A:$S,14,0),
IF(Z239=2555,VLOOKUP($B239,'Tổng hợp'!$A:$S,15,0),
IF(Z239=3650,VLOOKUP($B239,'Tổng hợp'!$A:$S,16,0),
IF(Z239=5475,VLOOKUP($B239,'Tổng hợp'!$A:$S,17,0),
IF(Z239=7300,VLOOKUP($B239,'Tổng hợp'!$A:$S,18,0),
IF(Z239=10950,VLOOKUP($B239,'Tổng hợp'!$A:$S,19,0),
""))))))))))))))))))</f>
        <v>0.01854</v>
      </c>
      <c r="AC239" s="95">
        <f>IF(AA239=1,VLOOKUP($B239,'Tổng hợp'!$A:$S,2,0),
IF(AA239=7,VLOOKUP($B239,'Tổng hợp'!$A:$S,3,0),
IF(AA239=14,VLOOKUP($B239,'Tổng hợp'!$A:$T,4,0),
IF(AA239=30,VLOOKUP($B239,'Tổng hợp'!$A:$T,5,0),
IF(AA239=60,VLOOKUP($B239,'Tổng hợp'!$A:$T,6,0),
IF(AA239=90,VLOOKUP($B239,'Tổng hợp'!$A:$T,7,0),
IF(AA239=180,VLOOKUP($B239,'Tổng hợp'!$A:$T,8,0),
IF(AA239=270,VLOOKUP($B239,'Tổng hợp'!$A:$T,9,0),
IF(AA239=365,VLOOKUP($B239,'Tổng hợp'!$A:$S,10,0),
IF(AA239=730,VLOOKUP($B239,'Tổng hợp'!$A:$S,11,0),
IF(AA239=1095,VLOOKUP($B239,'Tổng hợp'!$A:$S,12,0),
IF(AA239=1460,VLOOKUP($B239,'Tổng hợp'!$A:$S,13,0),
IF(AA239=1825,VLOOKUP($B239,'Tổng hợp'!$A:$S,14,0),
IF(AA239=2555,VLOOKUP($B239,'Tổng hợp'!$A:$S,15,0),
IF(AA239=3650,VLOOKUP($B239,'Tổng hợp'!$A:$S,16,0),
IF(AA239=5475,VLOOKUP($B239,'Tổng hợp'!$A:$S,17,0),
IF(AA239=7300,VLOOKUP($B239,'Tổng hợp'!$A:$S,18,0),
IF(AA239=10950,VLOOKUP($B239,'Tổng hợp'!$A:$S,19,0),
""))))))))))))))))))</f>
        <v>0.01871</v>
      </c>
      <c r="AD239" s="95">
        <f t="shared" si="22"/>
        <v>0.06986863014</v>
      </c>
      <c r="AE239" s="95">
        <f t="shared" si="23"/>
        <v>-0.000006666108543</v>
      </c>
      <c r="AF239" s="95">
        <f t="shared" si="24"/>
        <v>0.07024016008</v>
      </c>
      <c r="AG239" s="96">
        <f t="shared" si="25"/>
        <v>46372225549</v>
      </c>
      <c r="AH239" s="97">
        <f t="shared" si="26"/>
        <v>49818040546</v>
      </c>
      <c r="AI239" s="96">
        <f t="shared" si="27"/>
        <v>-2852650179</v>
      </c>
      <c r="AJ239" s="9"/>
      <c r="AK239" s="12"/>
    </row>
    <row r="240" ht="15.75" customHeight="1">
      <c r="A240" s="90">
        <v>221.0</v>
      </c>
      <c r="B240" s="91">
        <f>HLOOKUP(B239,VBMA!$A:$A,VLOOKUP(B239,VBMA!A:AF,32,0) +1)</f>
        <v>45406</v>
      </c>
      <c r="C240" s="92">
        <f t="shared" si="1"/>
        <v>45812</v>
      </c>
      <c r="D240" s="92">
        <f t="shared" si="2"/>
        <v>45812</v>
      </c>
      <c r="E240" s="93">
        <f t="shared" si="3"/>
        <v>84</v>
      </c>
      <c r="F240" s="94">
        <f t="shared" si="4"/>
        <v>60</v>
      </c>
      <c r="G240" s="94">
        <f t="shared" si="5"/>
        <v>90</v>
      </c>
      <c r="H240" s="95">
        <f>IF(F240=1,VLOOKUP($B240,'Tổng hợp'!$A:$S,2,0),
IF(F240=7,VLOOKUP($B240,'Tổng hợp'!$A:$S,3,0),
IF(F240=14,VLOOKUP($B240,'Tổng hợp'!$A:$T,4,0),
IF(F240=30,VLOOKUP($B240,'Tổng hợp'!$A:$T,5,0),
IF(F240=60,VLOOKUP($B240,'Tổng hợp'!$A:$T,6,0),
IF(F240=90,VLOOKUP($B240,'Tổng hợp'!$A:$T,7,0),
IF(F240=180,VLOOKUP($B240,'Tổng hợp'!$A:$T,8,0),
IF(F240=270,VLOOKUP($B240,'Tổng hợp'!$A:$T,9,0),
IF(F240=365,VLOOKUP($B240,'Tổng hợp'!$A:$S,10,0),
IF(F240=730,VLOOKUP($B240,'Tổng hợp'!$A:$S,11,0),
IF(F240=1095,VLOOKUP($B240,'Tổng hợp'!$A:$S,12,0),
IF(F240=1460,VLOOKUP($B240,'Tổng hợp'!$A:$S,13,0),
IF(F240=1825,VLOOKUP($B240,'Tổng hợp'!$A:$S,14,0),
IF(F240=2555,VLOOKUP($B240,'Tổng hợp'!$A:$S,15,0),
IF(F240=3650,VLOOKUP($B240,'Tổng hợp'!$A:$S,16,0),
IF(F240=5475,VLOOKUP($B240,'Tổng hợp'!$A:$S,17,0),
IF(F240=7300,VLOOKUP($B240,'Tổng hợp'!$A:$S,18,0),
IF(F240=10950,VLOOKUP($B240,'Tổng hợp'!$A:$S,19,0),
""))))))))))))))))))</f>
        <v>0.01794828072</v>
      </c>
      <c r="I240" s="95">
        <f>IF(G240=1,VLOOKUP($B240,'Tổng hợp'!$A:$S,2,0),
IF(G240=7,VLOOKUP($B240,'Tổng hợp'!$A:$S,3,0),
IF(G240=14,VLOOKUP($B240,'Tổng hợp'!$A:$T,4,0),
IF(G240=30,VLOOKUP($B240,'Tổng hợp'!$A:$T,5,0),
IF(G240=60,VLOOKUP($B240,'Tổng hợp'!$A:$T,6,0),
IF(G240=90,VLOOKUP($B240,'Tổng hợp'!$A:$T,7,0),
IF(G240=180,VLOOKUP($B240,'Tổng hợp'!$A:$T,8,0),
IF(G240=270,VLOOKUP($B240,'Tổng hợp'!$A:$T,9,0),
IF(G240=365,VLOOKUP($B240,'Tổng hợp'!$A:$S,10,0),
IF(G240=730,VLOOKUP($B240,'Tổng hợp'!$A:$S,11,0),
IF(G240=1095,VLOOKUP($B240,'Tổng hợp'!$A:$S,12,0),
IF(G240=1460,VLOOKUP($B240,'Tổng hợp'!$A:$S,13,0),
IF(G240=1825,VLOOKUP($B240,'Tổng hợp'!$A:$S,14,0),
IF(G240=2555,VLOOKUP($B240,'Tổng hợp'!$A:$S,15,0),
IF(G240=3650,VLOOKUP($B240,'Tổng hợp'!$A:$S,16,0),
IF(G240=5475,VLOOKUP($B240,'Tổng hợp'!$A:$S,17,0),
IF(G240=7300,VLOOKUP($B240,'Tổng hợp'!$A:$S,18,0),
IF(G240=10950,VLOOKUP($B240,'Tổng hợp'!$A:$S,19,0),
""))))))))))))))))))</f>
        <v>0.01813369684</v>
      </c>
      <c r="J240" s="95">
        <f t="shared" si="6"/>
        <v>0.06940661362</v>
      </c>
      <c r="K240" s="95">
        <f t="shared" si="7"/>
        <v>0.0105877515</v>
      </c>
      <c r="L240" s="95">
        <f t="shared" si="8"/>
        <v>0.07098826956</v>
      </c>
      <c r="M240" s="96">
        <f t="shared" si="9"/>
        <v>3445192396</v>
      </c>
      <c r="N240" s="92" t="b">
        <f t="shared" si="10"/>
        <v>0</v>
      </c>
      <c r="O240" s="93">
        <f t="shared" si="11"/>
        <v>-45728</v>
      </c>
      <c r="P240" s="94">
        <f t="shared" si="12"/>
        <v>0</v>
      </c>
      <c r="Q240" s="94">
        <f t="shared" si="13"/>
        <v>1</v>
      </c>
      <c r="R240" s="95" t="str">
        <f t="shared" si="14"/>
        <v/>
      </c>
      <c r="S240" s="95">
        <f>IF(Q240=1,VLOOKUP($B240,'Tổng hợp'!$A:$S,2,0),
IF(Q240=7,VLOOKUP($B240,'Tổng hợp'!$A:$S,3,0),
IF(Q240=14,VLOOKUP($B240,'Tổng hợp'!$A:$T,4,0),
IF(Q240=30,VLOOKUP($B240,'Tổng hợp'!$A:$T,5,0),
IF(Q240=60,VLOOKUP($B240,'Tổng hợp'!$A:$T,6,0),
IF(Q240=90,VLOOKUP($B240,'Tổng hợp'!$A:$T,7,0),
IF(Q240=180,VLOOKUP($B240,'Tổng hợp'!$A:$T,8,0),
IF(Q240=270,VLOOKUP($B240,'Tổng hợp'!$A:$T,9,0),
IF(Q240=365,VLOOKUP($B240,'Tổng hợp'!$A:$S,10,0),
IF(Q240=730,VLOOKUP($B240,'Tổng hợp'!$A:$S,11,0),
IF(Q240=1095,VLOOKUP($B240,'Tổng hợp'!$A:$S,12,0),
IF(Q240=1460,VLOOKUP($B240,'Tổng hợp'!$A:$S,13,0),
IF(Q240=1825,VLOOKUP($B240,'Tổng hợp'!$A:$S,14,0),
IF(Q240=2555,VLOOKUP($B240,'Tổng hợp'!$A:$S,15,0),
IF(Q240=3650,VLOOKUP($B240,'Tổng hợp'!$A:$S,16,0),
IF(Q240=5475,VLOOKUP($B240,'Tổng hợp'!$A:$S,17,0),
IF(Q240=7300,VLOOKUP($B240,'Tổng hợp'!$A:$S,18,0),
IF(Q240=10950,VLOOKUP($B240,'Tổng hợp'!$A:$S,19,0),
""))))))))))))))))))</f>
        <v>0.01583453692</v>
      </c>
      <c r="T240" s="95">
        <f t="shared" si="15"/>
        <v>0.05131</v>
      </c>
      <c r="U240" s="95">
        <f t="shared" si="28"/>
        <v>0</v>
      </c>
      <c r="V240" s="95">
        <f t="shared" si="16"/>
        <v>0.07024062831</v>
      </c>
      <c r="W240" s="96">
        <f t="shared" si="17"/>
        <v>0</v>
      </c>
      <c r="X240" s="92">
        <f t="shared" si="18"/>
        <v>45812</v>
      </c>
      <c r="Y240" s="93">
        <f t="shared" si="19"/>
        <v>406</v>
      </c>
      <c r="Z240" s="94">
        <f t="shared" si="20"/>
        <v>365</v>
      </c>
      <c r="AA240" s="94">
        <f t="shared" si="21"/>
        <v>730</v>
      </c>
      <c r="AB240" s="95">
        <f>IF(Z240=1,VLOOKUP($B240,'Tổng hợp'!$A:$S,2,0),
IF(Z240=7,VLOOKUP($B240,'Tổng hợp'!$A:$S,3,0),
IF(Z240=14,VLOOKUP($B240,'Tổng hợp'!$A:$T,4,0),
IF(Z240=30,VLOOKUP($B240,'Tổng hợp'!$A:$T,5,0),
IF(Z240=60,VLOOKUP($B240,'Tổng hợp'!$A:$T,6,0),
IF(Z240=90,VLOOKUP($B240,'Tổng hợp'!$A:$T,7,0),
IF(Z240=180,VLOOKUP($B240,'Tổng hợp'!$A:$T,8,0),
IF(Z240=270,VLOOKUP($B240,'Tổng hợp'!$A:$T,9,0),
IF(Z240=365,VLOOKUP($B240,'Tổng hợp'!$A:$S,10,0),
IF(Z240=730,VLOOKUP($B240,'Tổng hợp'!$A:$S,11,0),
IF(Z240=1095,VLOOKUP($B240,'Tổng hợp'!$A:$S,12,0),
IF(Z240=1460,VLOOKUP($B240,'Tổng hợp'!$A:$S,13,0),
IF(Z240=1825,VLOOKUP($B240,'Tổng hợp'!$A:$S,14,0),
IF(Z240=2555,VLOOKUP($B240,'Tổng hợp'!$A:$S,15,0),
IF(Z240=3650,VLOOKUP($B240,'Tổng hợp'!$A:$S,16,0),
IF(Z240=5475,VLOOKUP($B240,'Tổng hợp'!$A:$S,17,0),
IF(Z240=7300,VLOOKUP($B240,'Tổng hợp'!$A:$S,18,0),
IF(Z240=10950,VLOOKUP($B240,'Tổng hợp'!$A:$S,19,0),
""))))))))))))))))))</f>
        <v>0.01854</v>
      </c>
      <c r="AC240" s="95">
        <f>IF(AA240=1,VLOOKUP($B240,'Tổng hợp'!$A:$S,2,0),
IF(AA240=7,VLOOKUP($B240,'Tổng hợp'!$A:$S,3,0),
IF(AA240=14,VLOOKUP($B240,'Tổng hợp'!$A:$T,4,0),
IF(AA240=30,VLOOKUP($B240,'Tổng hợp'!$A:$T,5,0),
IF(AA240=60,VLOOKUP($B240,'Tổng hợp'!$A:$T,6,0),
IF(AA240=90,VLOOKUP($B240,'Tổng hợp'!$A:$T,7,0),
IF(AA240=180,VLOOKUP($B240,'Tổng hợp'!$A:$T,8,0),
IF(AA240=270,VLOOKUP($B240,'Tổng hợp'!$A:$T,9,0),
IF(AA240=365,VLOOKUP($B240,'Tổng hợp'!$A:$S,10,0),
IF(AA240=730,VLOOKUP($B240,'Tổng hợp'!$A:$S,11,0),
IF(AA240=1095,VLOOKUP($B240,'Tổng hợp'!$A:$S,12,0),
IF(AA240=1460,VLOOKUP($B240,'Tổng hợp'!$A:$S,13,0),
IF(AA240=1825,VLOOKUP($B240,'Tổng hợp'!$A:$S,14,0),
IF(AA240=2555,VLOOKUP($B240,'Tổng hợp'!$A:$S,15,0),
IF(AA240=3650,VLOOKUP($B240,'Tổng hợp'!$A:$S,16,0),
IF(AA240=5475,VLOOKUP($B240,'Tổng hợp'!$A:$S,17,0),
IF(AA240=7300,VLOOKUP($B240,'Tổng hợp'!$A:$S,18,0),
IF(AA240=10950,VLOOKUP($B240,'Tổng hợp'!$A:$S,19,0),
""))))))))))))))))))</f>
        <v>0.01871</v>
      </c>
      <c r="AD240" s="95">
        <f t="shared" si="22"/>
        <v>0.06986909589</v>
      </c>
      <c r="AE240" s="95">
        <f t="shared" si="23"/>
        <v>0.002302448383</v>
      </c>
      <c r="AF240" s="95">
        <f t="shared" si="24"/>
        <v>0.07040254005</v>
      </c>
      <c r="AG240" s="96">
        <f t="shared" si="25"/>
        <v>46355778661</v>
      </c>
      <c r="AH240" s="97">
        <f t="shared" si="26"/>
        <v>49800971058</v>
      </c>
      <c r="AI240" s="96">
        <f t="shared" si="27"/>
        <v>-2869719668</v>
      </c>
      <c r="AJ240" s="9"/>
      <c r="AK240" s="12"/>
    </row>
    <row r="241" ht="15.75" customHeight="1">
      <c r="A241" s="90">
        <v>222.0</v>
      </c>
      <c r="B241" s="91">
        <f>HLOOKUP(B240,VBMA!$A:$A,VLOOKUP(B240,VBMA!A:AF,32,0) +1)</f>
        <v>45405</v>
      </c>
      <c r="C241" s="92">
        <f t="shared" si="1"/>
        <v>45812</v>
      </c>
      <c r="D241" s="92">
        <f t="shared" si="2"/>
        <v>45812</v>
      </c>
      <c r="E241" s="93">
        <f t="shared" si="3"/>
        <v>84</v>
      </c>
      <c r="F241" s="94">
        <f t="shared" si="4"/>
        <v>60</v>
      </c>
      <c r="G241" s="94">
        <f t="shared" si="5"/>
        <v>90</v>
      </c>
      <c r="H241" s="95">
        <f>IF(F241=1,VLOOKUP($B241,'Tổng hợp'!$A:$S,2,0),
IF(F241=7,VLOOKUP($B241,'Tổng hợp'!$A:$S,3,0),
IF(F241=14,VLOOKUP($B241,'Tổng hợp'!$A:$T,4,0),
IF(F241=30,VLOOKUP($B241,'Tổng hợp'!$A:$T,5,0),
IF(F241=60,VLOOKUP($B241,'Tổng hợp'!$A:$T,6,0),
IF(F241=90,VLOOKUP($B241,'Tổng hợp'!$A:$T,7,0),
IF(F241=180,VLOOKUP($B241,'Tổng hợp'!$A:$T,8,0),
IF(F241=270,VLOOKUP($B241,'Tổng hợp'!$A:$T,9,0),
IF(F241=365,VLOOKUP($B241,'Tổng hợp'!$A:$S,10,0),
IF(F241=730,VLOOKUP($B241,'Tổng hợp'!$A:$S,11,0),
IF(F241=1095,VLOOKUP($B241,'Tổng hợp'!$A:$S,12,0),
IF(F241=1460,VLOOKUP($B241,'Tổng hợp'!$A:$S,13,0),
IF(F241=1825,VLOOKUP($B241,'Tổng hợp'!$A:$S,14,0),
IF(F241=2555,VLOOKUP($B241,'Tổng hợp'!$A:$S,15,0),
IF(F241=3650,VLOOKUP($B241,'Tổng hợp'!$A:$S,16,0),
IF(F241=5475,VLOOKUP($B241,'Tổng hợp'!$A:$S,17,0),
IF(F241=7300,VLOOKUP($B241,'Tổng hợp'!$A:$S,18,0),
IF(F241=10950,VLOOKUP($B241,'Tổng hợp'!$A:$S,19,0),
""))))))))))))))))))</f>
        <v>0.01721970054</v>
      </c>
      <c r="I241" s="95">
        <f>IF(G241=1,VLOOKUP($B241,'Tổng hợp'!$A:$S,2,0),
IF(G241=7,VLOOKUP($B241,'Tổng hợp'!$A:$S,3,0),
IF(G241=14,VLOOKUP($B241,'Tổng hợp'!$A:$T,4,0),
IF(G241=30,VLOOKUP($B241,'Tổng hợp'!$A:$T,5,0),
IF(G241=60,VLOOKUP($B241,'Tổng hợp'!$A:$T,6,0),
IF(G241=90,VLOOKUP($B241,'Tổng hợp'!$A:$T,7,0),
IF(G241=180,VLOOKUP($B241,'Tổng hợp'!$A:$T,8,0),
IF(G241=270,VLOOKUP($B241,'Tổng hợp'!$A:$T,9,0),
IF(G241=365,VLOOKUP($B241,'Tổng hợp'!$A:$S,10,0),
IF(G241=730,VLOOKUP($B241,'Tổng hợp'!$A:$S,11,0),
IF(G241=1095,VLOOKUP($B241,'Tổng hợp'!$A:$S,12,0),
IF(G241=1460,VLOOKUP($B241,'Tổng hợp'!$A:$S,13,0),
IF(G241=1825,VLOOKUP($B241,'Tổng hợp'!$A:$S,14,0),
IF(G241=2555,VLOOKUP($B241,'Tổng hợp'!$A:$S,15,0),
IF(G241=3650,VLOOKUP($B241,'Tổng hợp'!$A:$S,16,0),
IF(G241=5475,VLOOKUP($B241,'Tổng hợp'!$A:$S,17,0),
IF(G241=7300,VLOOKUP($B241,'Tổng hợp'!$A:$S,18,0),
IF(G241=10950,VLOOKUP($B241,'Tổng hợp'!$A:$S,19,0),
""))))))))))))))))))</f>
        <v>0.01740211262</v>
      </c>
      <c r="J241" s="95">
        <f t="shared" si="6"/>
        <v>0.0686756302</v>
      </c>
      <c r="K241" s="95">
        <f t="shared" si="7"/>
        <v>-0.0008563221339</v>
      </c>
      <c r="L241" s="95">
        <f t="shared" si="8"/>
        <v>0.07018050545</v>
      </c>
      <c r="M241" s="96">
        <f t="shared" si="9"/>
        <v>3445790672</v>
      </c>
      <c r="N241" s="92" t="b">
        <f t="shared" si="10"/>
        <v>0</v>
      </c>
      <c r="O241" s="93">
        <f t="shared" si="11"/>
        <v>-45728</v>
      </c>
      <c r="P241" s="94">
        <f t="shared" si="12"/>
        <v>0</v>
      </c>
      <c r="Q241" s="94">
        <f t="shared" si="13"/>
        <v>1</v>
      </c>
      <c r="R241" s="95" t="str">
        <f t="shared" si="14"/>
        <v/>
      </c>
      <c r="S241" s="95">
        <f>IF(Q241=1,VLOOKUP($B241,'Tổng hợp'!$A:$S,2,0),
IF(Q241=7,VLOOKUP($B241,'Tổng hợp'!$A:$S,3,0),
IF(Q241=14,VLOOKUP($B241,'Tổng hợp'!$A:$T,4,0),
IF(Q241=30,VLOOKUP($B241,'Tổng hợp'!$A:$T,5,0),
IF(Q241=60,VLOOKUP($B241,'Tổng hợp'!$A:$T,6,0),
IF(Q241=90,VLOOKUP($B241,'Tổng hợp'!$A:$T,7,0),
IF(Q241=180,VLOOKUP($B241,'Tổng hợp'!$A:$T,8,0),
IF(Q241=270,VLOOKUP($B241,'Tổng hợp'!$A:$T,9,0),
IF(Q241=365,VLOOKUP($B241,'Tổng hợp'!$A:$S,10,0),
IF(Q241=730,VLOOKUP($B241,'Tổng hợp'!$A:$S,11,0),
IF(Q241=1095,VLOOKUP($B241,'Tổng hợp'!$A:$S,12,0),
IF(Q241=1460,VLOOKUP($B241,'Tổng hợp'!$A:$S,13,0),
IF(Q241=1825,VLOOKUP($B241,'Tổng hợp'!$A:$S,14,0),
IF(Q241=2555,VLOOKUP($B241,'Tổng hợp'!$A:$S,15,0),
IF(Q241=3650,VLOOKUP($B241,'Tổng hợp'!$A:$S,16,0),
IF(Q241=5475,VLOOKUP($B241,'Tổng hợp'!$A:$S,17,0),
IF(Q241=7300,VLOOKUP($B241,'Tổng hợp'!$A:$S,18,0),
IF(Q241=10950,VLOOKUP($B241,'Tổng hợp'!$A:$S,19,0),
""))))))))))))))))))</f>
        <v>0.01539557972</v>
      </c>
      <c r="T241" s="95">
        <f t="shared" si="15"/>
        <v>0.05131</v>
      </c>
      <c r="U241" s="95">
        <f t="shared" si="28"/>
        <v>0</v>
      </c>
      <c r="V241" s="95">
        <f t="shared" si="16"/>
        <v>0.07024062831</v>
      </c>
      <c r="W241" s="96">
        <f t="shared" si="17"/>
        <v>0</v>
      </c>
      <c r="X241" s="92">
        <f t="shared" si="18"/>
        <v>45812</v>
      </c>
      <c r="Y241" s="93">
        <f t="shared" si="19"/>
        <v>407</v>
      </c>
      <c r="Z241" s="94">
        <f t="shared" si="20"/>
        <v>365</v>
      </c>
      <c r="AA241" s="94">
        <f t="shared" si="21"/>
        <v>730</v>
      </c>
      <c r="AB241" s="95">
        <f>IF(Z241=1,VLOOKUP($B241,'Tổng hợp'!$A:$S,2,0),
IF(Z241=7,VLOOKUP($B241,'Tổng hợp'!$A:$S,3,0),
IF(Z241=14,VLOOKUP($B241,'Tổng hợp'!$A:$T,4,0),
IF(Z241=30,VLOOKUP($B241,'Tổng hợp'!$A:$T,5,0),
IF(Z241=60,VLOOKUP($B241,'Tổng hợp'!$A:$T,6,0),
IF(Z241=90,VLOOKUP($B241,'Tổng hợp'!$A:$T,7,0),
IF(Z241=180,VLOOKUP($B241,'Tổng hợp'!$A:$T,8,0),
IF(Z241=270,VLOOKUP($B241,'Tổng hợp'!$A:$T,9,0),
IF(Z241=365,VLOOKUP($B241,'Tổng hợp'!$A:$S,10,0),
IF(Z241=730,VLOOKUP($B241,'Tổng hợp'!$A:$S,11,0),
IF(Z241=1095,VLOOKUP($B241,'Tổng hợp'!$A:$S,12,0),
IF(Z241=1460,VLOOKUP($B241,'Tổng hợp'!$A:$S,13,0),
IF(Z241=1825,VLOOKUP($B241,'Tổng hợp'!$A:$S,14,0),
IF(Z241=2555,VLOOKUP($B241,'Tổng hợp'!$A:$S,15,0),
IF(Z241=3650,VLOOKUP($B241,'Tổng hợp'!$A:$S,16,0),
IF(Z241=5475,VLOOKUP($B241,'Tổng hợp'!$A:$S,17,0),
IF(Z241=7300,VLOOKUP($B241,'Tổng hợp'!$A:$S,18,0),
IF(Z241=10950,VLOOKUP($B241,'Tổng hợp'!$A:$S,19,0),
""))))))))))))))))))</f>
        <v>0.01838</v>
      </c>
      <c r="AC241" s="95">
        <f>IF(AA241=1,VLOOKUP($B241,'Tổng hợp'!$A:$S,2,0),
IF(AA241=7,VLOOKUP($B241,'Tổng hợp'!$A:$S,3,0),
IF(AA241=14,VLOOKUP($B241,'Tổng hợp'!$A:$T,4,0),
IF(AA241=30,VLOOKUP($B241,'Tổng hợp'!$A:$T,5,0),
IF(AA241=60,VLOOKUP($B241,'Tổng hợp'!$A:$T,6,0),
IF(AA241=90,VLOOKUP($B241,'Tổng hợp'!$A:$T,7,0),
IF(AA241=180,VLOOKUP($B241,'Tổng hợp'!$A:$T,8,0),
IF(AA241=270,VLOOKUP($B241,'Tổng hợp'!$A:$T,9,0),
IF(AA241=365,VLOOKUP($B241,'Tổng hợp'!$A:$S,10,0),
IF(AA241=730,VLOOKUP($B241,'Tổng hợp'!$A:$S,11,0),
IF(AA241=1095,VLOOKUP($B241,'Tổng hợp'!$A:$S,12,0),
IF(AA241=1460,VLOOKUP($B241,'Tổng hợp'!$A:$S,13,0),
IF(AA241=1825,VLOOKUP($B241,'Tổng hợp'!$A:$S,14,0),
IF(AA241=2555,VLOOKUP($B241,'Tổng hợp'!$A:$S,15,0),
IF(AA241=3650,VLOOKUP($B241,'Tổng hợp'!$A:$S,16,0),
IF(AA241=5475,VLOOKUP($B241,'Tổng hợp'!$A:$S,17,0),
IF(AA241=7300,VLOOKUP($B241,'Tổng hợp'!$A:$S,18,0),
IF(AA241=10950,VLOOKUP($B241,'Tổng hợp'!$A:$S,19,0),
""))))))))))))))))))</f>
        <v>0.01854</v>
      </c>
      <c r="AD241" s="95">
        <f t="shared" si="22"/>
        <v>0.06970841096</v>
      </c>
      <c r="AE241" s="95">
        <f t="shared" si="23"/>
        <v>-0.000006288405948</v>
      </c>
      <c r="AF241" s="95">
        <f t="shared" si="24"/>
        <v>0.07024018661</v>
      </c>
      <c r="AG241" s="96">
        <f t="shared" si="25"/>
        <v>46354978768</v>
      </c>
      <c r="AH241" s="97">
        <f t="shared" si="26"/>
        <v>49800769440</v>
      </c>
      <c r="AI241" s="96">
        <f t="shared" si="27"/>
        <v>-2869921286</v>
      </c>
      <c r="AJ241" s="98"/>
      <c r="AK241" s="12"/>
    </row>
    <row r="242" ht="15.75" customHeight="1">
      <c r="A242" s="90">
        <v>223.0</v>
      </c>
      <c r="B242" s="91">
        <f>HLOOKUP(B241,VBMA!$A:$A,VLOOKUP(B241,VBMA!A:AF,32,0) +1)</f>
        <v>45404</v>
      </c>
      <c r="C242" s="92">
        <f t="shared" si="1"/>
        <v>45812</v>
      </c>
      <c r="D242" s="92">
        <f t="shared" si="2"/>
        <v>45812</v>
      </c>
      <c r="E242" s="93">
        <f t="shared" si="3"/>
        <v>84</v>
      </c>
      <c r="F242" s="94">
        <f t="shared" si="4"/>
        <v>60</v>
      </c>
      <c r="G242" s="94">
        <f t="shared" si="5"/>
        <v>90</v>
      </c>
      <c r="H242" s="95">
        <f>IF(F242=1,VLOOKUP($B242,'Tổng hợp'!$A:$S,2,0),
IF(F242=7,VLOOKUP($B242,'Tổng hợp'!$A:$S,3,0),
IF(F242=14,VLOOKUP($B242,'Tổng hợp'!$A:$T,4,0),
IF(F242=30,VLOOKUP($B242,'Tổng hợp'!$A:$T,5,0),
IF(F242=60,VLOOKUP($B242,'Tổng hợp'!$A:$T,6,0),
IF(F242=90,VLOOKUP($B242,'Tổng hợp'!$A:$T,7,0),
IF(F242=180,VLOOKUP($B242,'Tổng hợp'!$A:$T,8,0),
IF(F242=270,VLOOKUP($B242,'Tổng hợp'!$A:$T,9,0),
IF(F242=365,VLOOKUP($B242,'Tổng hợp'!$A:$S,10,0),
IF(F242=730,VLOOKUP($B242,'Tổng hợp'!$A:$S,11,0),
IF(F242=1095,VLOOKUP($B242,'Tổng hợp'!$A:$S,12,0),
IF(F242=1460,VLOOKUP($B242,'Tổng hợp'!$A:$S,13,0),
IF(F242=1825,VLOOKUP($B242,'Tổng hợp'!$A:$S,14,0),
IF(F242=2555,VLOOKUP($B242,'Tổng hợp'!$A:$S,15,0),
IF(F242=3650,VLOOKUP($B242,'Tổng hợp'!$A:$S,16,0),
IF(F242=5475,VLOOKUP($B242,'Tổng hợp'!$A:$S,17,0),
IF(F242=7300,VLOOKUP($B242,'Tổng hợp'!$A:$S,18,0),
IF(F242=10950,VLOOKUP($B242,'Tổng hợp'!$A:$S,19,0),
""))))))))))))))))))</f>
        <v>0.01739504306</v>
      </c>
      <c r="I242" s="95">
        <f>IF(G242=1,VLOOKUP($B242,'Tổng hợp'!$A:$S,2,0),
IF(G242=7,VLOOKUP($B242,'Tổng hợp'!$A:$S,3,0),
IF(G242=14,VLOOKUP($B242,'Tổng hợp'!$A:$T,4,0),
IF(G242=30,VLOOKUP($B242,'Tổng hợp'!$A:$T,5,0),
IF(G242=60,VLOOKUP($B242,'Tổng hợp'!$A:$T,6,0),
IF(G242=90,VLOOKUP($B242,'Tổng hợp'!$A:$T,7,0),
IF(G242=180,VLOOKUP($B242,'Tổng hợp'!$A:$T,8,0),
IF(G242=270,VLOOKUP($B242,'Tổng hợp'!$A:$T,9,0),
IF(G242=365,VLOOKUP($B242,'Tổng hợp'!$A:$S,10,0),
IF(G242=730,VLOOKUP($B242,'Tổng hợp'!$A:$S,11,0),
IF(G242=1095,VLOOKUP($B242,'Tổng hợp'!$A:$S,12,0),
IF(G242=1460,VLOOKUP($B242,'Tổng hợp'!$A:$S,13,0),
IF(G242=1825,VLOOKUP($B242,'Tổng hợp'!$A:$S,14,0),
IF(G242=2555,VLOOKUP($B242,'Tổng hợp'!$A:$S,15,0),
IF(G242=3650,VLOOKUP($B242,'Tổng hợp'!$A:$S,16,0),
IF(G242=5475,VLOOKUP($B242,'Tổng hợp'!$A:$S,17,0),
IF(G242=7300,VLOOKUP($B242,'Tổng hợp'!$A:$S,18,0),
IF(G242=10950,VLOOKUP($B242,'Tổng hợp'!$A:$S,19,0),
""))))))))))))))))))</f>
        <v>0.01743181905</v>
      </c>
      <c r="J242" s="95">
        <f t="shared" si="6"/>
        <v>0.06873446385</v>
      </c>
      <c r="K242" s="95">
        <f t="shared" si="7"/>
        <v>0.001684879357</v>
      </c>
      <c r="L242" s="95">
        <f t="shared" si="8"/>
        <v>0.07035907505</v>
      </c>
      <c r="M242" s="96">
        <f t="shared" si="9"/>
        <v>3445658365</v>
      </c>
      <c r="N242" s="92" t="b">
        <f t="shared" si="10"/>
        <v>0</v>
      </c>
      <c r="O242" s="93">
        <f t="shared" si="11"/>
        <v>-45728</v>
      </c>
      <c r="P242" s="94">
        <f t="shared" si="12"/>
        <v>0</v>
      </c>
      <c r="Q242" s="94">
        <f t="shared" si="13"/>
        <v>1</v>
      </c>
      <c r="R242" s="95" t="str">
        <f t="shared" si="14"/>
        <v/>
      </c>
      <c r="S242" s="95">
        <f>IF(Q242=1,VLOOKUP($B242,'Tổng hợp'!$A:$S,2,0),
IF(Q242=7,VLOOKUP($B242,'Tổng hợp'!$A:$S,3,0),
IF(Q242=14,VLOOKUP($B242,'Tổng hợp'!$A:$T,4,0),
IF(Q242=30,VLOOKUP($B242,'Tổng hợp'!$A:$T,5,0),
IF(Q242=60,VLOOKUP($B242,'Tổng hợp'!$A:$T,6,0),
IF(Q242=90,VLOOKUP($B242,'Tổng hợp'!$A:$T,7,0),
IF(Q242=180,VLOOKUP($B242,'Tổng hợp'!$A:$T,8,0),
IF(Q242=270,VLOOKUP($B242,'Tổng hợp'!$A:$T,9,0),
IF(Q242=365,VLOOKUP($B242,'Tổng hợp'!$A:$S,10,0),
IF(Q242=730,VLOOKUP($B242,'Tổng hợp'!$A:$S,11,0),
IF(Q242=1095,VLOOKUP($B242,'Tổng hợp'!$A:$S,12,0),
IF(Q242=1460,VLOOKUP($B242,'Tổng hợp'!$A:$S,13,0),
IF(Q242=1825,VLOOKUP($B242,'Tổng hợp'!$A:$S,14,0),
IF(Q242=2555,VLOOKUP($B242,'Tổng hợp'!$A:$S,15,0),
IF(Q242=3650,VLOOKUP($B242,'Tổng hợp'!$A:$S,16,0),
IF(Q242=5475,VLOOKUP($B242,'Tổng hợp'!$A:$S,17,0),
IF(Q242=7300,VLOOKUP($B242,'Tổng hợp'!$A:$S,18,0),
IF(Q242=10950,VLOOKUP($B242,'Tổng hợp'!$A:$S,19,0),
""))))))))))))))))))</f>
        <v>0.01452651588</v>
      </c>
      <c r="T242" s="95">
        <f t="shared" si="15"/>
        <v>0.05131</v>
      </c>
      <c r="U242" s="95">
        <f t="shared" si="28"/>
        <v>0</v>
      </c>
      <c r="V242" s="95">
        <f t="shared" si="16"/>
        <v>0.07024062831</v>
      </c>
      <c r="W242" s="96">
        <f t="shared" si="17"/>
        <v>0</v>
      </c>
      <c r="X242" s="92">
        <f t="shared" si="18"/>
        <v>45812</v>
      </c>
      <c r="Y242" s="93">
        <f t="shared" si="19"/>
        <v>408</v>
      </c>
      <c r="Z242" s="94">
        <f t="shared" si="20"/>
        <v>365</v>
      </c>
      <c r="AA242" s="94">
        <f t="shared" si="21"/>
        <v>730</v>
      </c>
      <c r="AB242" s="95">
        <f>IF(Z242=1,VLOOKUP($B242,'Tổng hợp'!$A:$S,2,0),
IF(Z242=7,VLOOKUP($B242,'Tổng hợp'!$A:$S,3,0),
IF(Z242=14,VLOOKUP($B242,'Tổng hợp'!$A:$T,4,0),
IF(Z242=30,VLOOKUP($B242,'Tổng hợp'!$A:$T,5,0),
IF(Z242=60,VLOOKUP($B242,'Tổng hợp'!$A:$T,6,0),
IF(Z242=90,VLOOKUP($B242,'Tổng hợp'!$A:$T,7,0),
IF(Z242=180,VLOOKUP($B242,'Tổng hợp'!$A:$T,8,0),
IF(Z242=270,VLOOKUP($B242,'Tổng hợp'!$A:$T,9,0),
IF(Z242=365,VLOOKUP($B242,'Tổng hợp'!$A:$S,10,0),
IF(Z242=730,VLOOKUP($B242,'Tổng hợp'!$A:$S,11,0),
IF(Z242=1095,VLOOKUP($B242,'Tổng hợp'!$A:$S,12,0),
IF(Z242=1460,VLOOKUP($B242,'Tổng hợp'!$A:$S,13,0),
IF(Z242=1825,VLOOKUP($B242,'Tổng hợp'!$A:$S,14,0),
IF(Z242=2555,VLOOKUP($B242,'Tổng hợp'!$A:$S,15,0),
IF(Z242=3650,VLOOKUP($B242,'Tổng hợp'!$A:$S,16,0),
IF(Z242=5475,VLOOKUP($B242,'Tổng hợp'!$A:$S,17,0),
IF(Z242=7300,VLOOKUP($B242,'Tổng hợp'!$A:$S,18,0),
IF(Z242=10950,VLOOKUP($B242,'Tổng hợp'!$A:$S,19,0),
""))))))))))))))))))</f>
        <v>0.01838</v>
      </c>
      <c r="AC242" s="95">
        <f>IF(AA242=1,VLOOKUP($B242,'Tổng hợp'!$A:$S,2,0),
IF(AA242=7,VLOOKUP($B242,'Tổng hợp'!$A:$S,3,0),
IF(AA242=14,VLOOKUP($B242,'Tổng hợp'!$A:$T,4,0),
IF(AA242=30,VLOOKUP($B242,'Tổng hợp'!$A:$T,5,0),
IF(AA242=60,VLOOKUP($B242,'Tổng hợp'!$A:$T,6,0),
IF(AA242=90,VLOOKUP($B242,'Tổng hợp'!$A:$T,7,0),
IF(AA242=180,VLOOKUP($B242,'Tổng hợp'!$A:$T,8,0),
IF(AA242=270,VLOOKUP($B242,'Tổng hợp'!$A:$T,9,0),
IF(AA242=365,VLOOKUP($B242,'Tổng hợp'!$A:$S,10,0),
IF(AA242=730,VLOOKUP($B242,'Tổng hợp'!$A:$S,11,0),
IF(AA242=1095,VLOOKUP($B242,'Tổng hợp'!$A:$S,12,0),
IF(AA242=1460,VLOOKUP($B242,'Tổng hợp'!$A:$S,13,0),
IF(AA242=1825,VLOOKUP($B242,'Tổng hợp'!$A:$S,14,0),
IF(AA242=2555,VLOOKUP($B242,'Tổng hợp'!$A:$S,15,0),
IF(AA242=3650,VLOOKUP($B242,'Tổng hợp'!$A:$S,16,0),
IF(AA242=5475,VLOOKUP($B242,'Tổng hợp'!$A:$S,17,0),
IF(AA242=7300,VLOOKUP($B242,'Tổng hợp'!$A:$S,18,0),
IF(AA242=10950,VLOOKUP($B242,'Tổng hợp'!$A:$S,19,0),
""))))))))))))))))))</f>
        <v>0.01854</v>
      </c>
      <c r="AD242" s="95">
        <f t="shared" si="22"/>
        <v>0.06970884932</v>
      </c>
      <c r="AE242" s="95">
        <f t="shared" si="23"/>
        <v>-0.00001886498058</v>
      </c>
      <c r="AF242" s="95">
        <f t="shared" si="24"/>
        <v>0.07023930323</v>
      </c>
      <c r="AG242" s="96">
        <f t="shared" si="25"/>
        <v>46346401181</v>
      </c>
      <c r="AH242" s="97">
        <f t="shared" si="26"/>
        <v>49792059546</v>
      </c>
      <c r="AI242" s="96">
        <f t="shared" si="27"/>
        <v>-2878631179</v>
      </c>
      <c r="AJ242" s="9"/>
      <c r="AK242" s="12"/>
    </row>
    <row r="243" ht="15.75" customHeight="1">
      <c r="A243" s="90">
        <v>224.0</v>
      </c>
      <c r="B243" s="91">
        <f>HLOOKUP(B242,VBMA!$A:$A,VLOOKUP(B242,VBMA!A:AF,32,0) +1)</f>
        <v>45401</v>
      </c>
      <c r="C243" s="92">
        <f t="shared" si="1"/>
        <v>45812</v>
      </c>
      <c r="D243" s="92">
        <f t="shared" si="2"/>
        <v>45812</v>
      </c>
      <c r="E243" s="93">
        <f t="shared" si="3"/>
        <v>84</v>
      </c>
      <c r="F243" s="94">
        <f t="shared" si="4"/>
        <v>60</v>
      </c>
      <c r="G243" s="94">
        <f t="shared" si="5"/>
        <v>90</v>
      </c>
      <c r="H243" s="95">
        <f>IF(F243=1,VLOOKUP($B243,'Tổng hợp'!$A:$S,2,0),
IF(F243=7,VLOOKUP($B243,'Tổng hợp'!$A:$S,3,0),
IF(F243=14,VLOOKUP($B243,'Tổng hợp'!$A:$T,4,0),
IF(F243=30,VLOOKUP($B243,'Tổng hợp'!$A:$T,5,0),
IF(F243=60,VLOOKUP($B243,'Tổng hợp'!$A:$T,6,0),
IF(F243=90,VLOOKUP($B243,'Tổng hợp'!$A:$T,7,0),
IF(F243=180,VLOOKUP($B243,'Tổng hợp'!$A:$T,8,0),
IF(F243=270,VLOOKUP($B243,'Tổng hợp'!$A:$T,9,0),
IF(F243=365,VLOOKUP($B243,'Tổng hợp'!$A:$S,10,0),
IF(F243=730,VLOOKUP($B243,'Tổng hợp'!$A:$S,11,0),
IF(F243=1095,VLOOKUP($B243,'Tổng hợp'!$A:$S,12,0),
IF(F243=1460,VLOOKUP($B243,'Tổng hợp'!$A:$S,13,0),
IF(F243=1825,VLOOKUP($B243,'Tổng hợp'!$A:$S,14,0),
IF(F243=2555,VLOOKUP($B243,'Tổng hợp'!$A:$S,15,0),
IF(F243=3650,VLOOKUP($B243,'Tổng hợp'!$A:$S,16,0),
IF(F243=5475,VLOOKUP($B243,'Tổng hợp'!$A:$S,17,0),
IF(F243=7300,VLOOKUP($B243,'Tổng hợp'!$A:$S,18,0),
IF(F243=10950,VLOOKUP($B243,'Tổng hợp'!$A:$S,19,0),
""))))))))))))))))))</f>
        <v>0.01736712899</v>
      </c>
      <c r="I243" s="95">
        <f>IF(G243=1,VLOOKUP($B243,'Tổng hợp'!$A:$S,2,0),
IF(G243=7,VLOOKUP($B243,'Tổng hợp'!$A:$S,3,0),
IF(G243=14,VLOOKUP($B243,'Tổng hợp'!$A:$T,4,0),
IF(G243=30,VLOOKUP($B243,'Tổng hợp'!$A:$T,5,0),
IF(G243=60,VLOOKUP($B243,'Tổng hợp'!$A:$T,6,0),
IF(G243=90,VLOOKUP($B243,'Tổng hợp'!$A:$T,7,0),
IF(G243=180,VLOOKUP($B243,'Tổng hợp'!$A:$T,8,0),
IF(G243=270,VLOOKUP($B243,'Tổng hợp'!$A:$T,9,0),
IF(G243=365,VLOOKUP($B243,'Tổng hợp'!$A:$S,10,0),
IF(G243=730,VLOOKUP($B243,'Tổng hợp'!$A:$S,11,0),
IF(G243=1095,VLOOKUP($B243,'Tổng hợp'!$A:$S,12,0),
IF(G243=1460,VLOOKUP($B243,'Tổng hợp'!$A:$S,13,0),
IF(G243=1825,VLOOKUP($B243,'Tổng hợp'!$A:$S,14,0),
IF(G243=2555,VLOOKUP($B243,'Tổng hợp'!$A:$S,15,0),
IF(G243=3650,VLOOKUP($B243,'Tổng hợp'!$A:$S,16,0),
IF(G243=5475,VLOOKUP($B243,'Tổng hợp'!$A:$S,17,0),
IF(G243=7300,VLOOKUP($B243,'Tổng hợp'!$A:$S,18,0),
IF(G243=10950,VLOOKUP($B243,'Tổng hợp'!$A:$S,19,0),
""))))))))))))))))))</f>
        <v>0.01729415786</v>
      </c>
      <c r="J243" s="95">
        <f t="shared" si="6"/>
        <v>0.06861875208</v>
      </c>
      <c r="K243" s="95">
        <f t="shared" si="7"/>
        <v>-0.008874166096</v>
      </c>
      <c r="L243" s="95">
        <f t="shared" si="8"/>
        <v>0.0696200589</v>
      </c>
      <c r="M243" s="96">
        <f t="shared" si="9"/>
        <v>3446206096</v>
      </c>
      <c r="N243" s="92" t="b">
        <f t="shared" si="10"/>
        <v>0</v>
      </c>
      <c r="O243" s="93">
        <f t="shared" si="11"/>
        <v>-45728</v>
      </c>
      <c r="P243" s="94">
        <f t="shared" si="12"/>
        <v>0</v>
      </c>
      <c r="Q243" s="94">
        <f t="shared" si="13"/>
        <v>1</v>
      </c>
      <c r="R243" s="95" t="str">
        <f t="shared" si="14"/>
        <v/>
      </c>
      <c r="S243" s="95">
        <f>IF(Q243=1,VLOOKUP($B243,'Tổng hợp'!$A:$S,2,0),
IF(Q243=7,VLOOKUP($B243,'Tổng hợp'!$A:$S,3,0),
IF(Q243=14,VLOOKUP($B243,'Tổng hợp'!$A:$T,4,0),
IF(Q243=30,VLOOKUP($B243,'Tổng hợp'!$A:$T,5,0),
IF(Q243=60,VLOOKUP($B243,'Tổng hợp'!$A:$T,6,0),
IF(Q243=90,VLOOKUP($B243,'Tổng hợp'!$A:$T,7,0),
IF(Q243=180,VLOOKUP($B243,'Tổng hợp'!$A:$T,8,0),
IF(Q243=270,VLOOKUP($B243,'Tổng hợp'!$A:$T,9,0),
IF(Q243=365,VLOOKUP($B243,'Tổng hợp'!$A:$S,10,0),
IF(Q243=730,VLOOKUP($B243,'Tổng hợp'!$A:$S,11,0),
IF(Q243=1095,VLOOKUP($B243,'Tổng hợp'!$A:$S,12,0),
IF(Q243=1460,VLOOKUP($B243,'Tổng hợp'!$A:$S,13,0),
IF(Q243=1825,VLOOKUP($B243,'Tổng hợp'!$A:$S,14,0),
IF(Q243=2555,VLOOKUP($B243,'Tổng hợp'!$A:$S,15,0),
IF(Q243=3650,VLOOKUP($B243,'Tổng hợp'!$A:$S,16,0),
IF(Q243=5475,VLOOKUP($B243,'Tổng hợp'!$A:$S,17,0),
IF(Q243=7300,VLOOKUP($B243,'Tổng hợp'!$A:$S,18,0),
IF(Q243=10950,VLOOKUP($B243,'Tổng hợp'!$A:$S,19,0),
""))))))))))))))))))</f>
        <v>0.01444828378</v>
      </c>
      <c r="T243" s="95">
        <f t="shared" si="15"/>
        <v>0.05131</v>
      </c>
      <c r="U243" s="95">
        <f t="shared" si="28"/>
        <v>0</v>
      </c>
      <c r="V243" s="95">
        <f t="shared" si="16"/>
        <v>0.07024062831</v>
      </c>
      <c r="W243" s="96">
        <f t="shared" si="17"/>
        <v>0</v>
      </c>
      <c r="X243" s="92">
        <f t="shared" si="18"/>
        <v>45812</v>
      </c>
      <c r="Y243" s="93">
        <f t="shared" si="19"/>
        <v>411</v>
      </c>
      <c r="Z243" s="94">
        <f t="shared" si="20"/>
        <v>365</v>
      </c>
      <c r="AA243" s="94">
        <f t="shared" si="21"/>
        <v>730</v>
      </c>
      <c r="AB243" s="95">
        <f>IF(Z243=1,VLOOKUP($B243,'Tổng hợp'!$A:$S,2,0),
IF(Z243=7,VLOOKUP($B243,'Tổng hợp'!$A:$S,3,0),
IF(Z243=14,VLOOKUP($B243,'Tổng hợp'!$A:$T,4,0),
IF(Z243=30,VLOOKUP($B243,'Tổng hợp'!$A:$T,5,0),
IF(Z243=60,VLOOKUP($B243,'Tổng hợp'!$A:$T,6,0),
IF(Z243=90,VLOOKUP($B243,'Tổng hợp'!$A:$T,7,0),
IF(Z243=180,VLOOKUP($B243,'Tổng hợp'!$A:$T,8,0),
IF(Z243=270,VLOOKUP($B243,'Tổng hợp'!$A:$T,9,0),
IF(Z243=365,VLOOKUP($B243,'Tổng hợp'!$A:$S,10,0),
IF(Z243=730,VLOOKUP($B243,'Tổng hợp'!$A:$S,11,0),
IF(Z243=1095,VLOOKUP($B243,'Tổng hợp'!$A:$S,12,0),
IF(Z243=1460,VLOOKUP($B243,'Tổng hợp'!$A:$S,13,0),
IF(Z243=1825,VLOOKUP($B243,'Tổng hợp'!$A:$S,14,0),
IF(Z243=2555,VLOOKUP($B243,'Tổng hợp'!$A:$S,15,0),
IF(Z243=3650,VLOOKUP($B243,'Tổng hợp'!$A:$S,16,0),
IF(Z243=5475,VLOOKUP($B243,'Tổng hợp'!$A:$S,17,0),
IF(Z243=7300,VLOOKUP($B243,'Tổng hợp'!$A:$S,18,0),
IF(Z243=10950,VLOOKUP($B243,'Tổng hợp'!$A:$S,19,0),
""))))))))))))))))))</f>
        <v>0.01838</v>
      </c>
      <c r="AC243" s="95">
        <f>IF(AA243=1,VLOOKUP($B243,'Tổng hợp'!$A:$S,2,0),
IF(AA243=7,VLOOKUP($B243,'Tổng hợp'!$A:$S,3,0),
IF(AA243=14,VLOOKUP($B243,'Tổng hợp'!$A:$T,4,0),
IF(AA243=30,VLOOKUP($B243,'Tổng hợp'!$A:$T,5,0),
IF(AA243=60,VLOOKUP($B243,'Tổng hợp'!$A:$T,6,0),
IF(AA243=90,VLOOKUP($B243,'Tổng hợp'!$A:$T,7,0),
IF(AA243=180,VLOOKUP($B243,'Tổng hợp'!$A:$T,8,0),
IF(AA243=270,VLOOKUP($B243,'Tổng hợp'!$A:$T,9,0),
IF(AA243=365,VLOOKUP($B243,'Tổng hợp'!$A:$S,10,0),
IF(AA243=730,VLOOKUP($B243,'Tổng hợp'!$A:$S,11,0),
IF(AA243=1095,VLOOKUP($B243,'Tổng hợp'!$A:$S,12,0),
IF(AA243=1460,VLOOKUP($B243,'Tổng hợp'!$A:$S,13,0),
IF(AA243=1825,VLOOKUP($B243,'Tổng hợp'!$A:$S,14,0),
IF(AA243=2555,VLOOKUP($B243,'Tổng hợp'!$A:$S,15,0),
IF(AA243=3650,VLOOKUP($B243,'Tổng hợp'!$A:$S,16,0),
IF(AA243=5475,VLOOKUP($B243,'Tổng hợp'!$A:$S,17,0),
IF(AA243=7300,VLOOKUP($B243,'Tổng hợp'!$A:$S,18,0),
IF(AA243=10950,VLOOKUP($B243,'Tổng hợp'!$A:$S,19,0),
""))))))))))))))))))</f>
        <v>0.01854</v>
      </c>
      <c r="AD243" s="95">
        <f t="shared" si="22"/>
        <v>0.06971016438</v>
      </c>
      <c r="AE243" s="95">
        <f t="shared" si="23"/>
        <v>0.001260412579</v>
      </c>
      <c r="AF243" s="95">
        <f t="shared" si="24"/>
        <v>0.0703292163</v>
      </c>
      <c r="AG243" s="96">
        <f t="shared" si="25"/>
        <v>46316168516</v>
      </c>
      <c r="AH243" s="97">
        <f t="shared" si="26"/>
        <v>49762374612</v>
      </c>
      <c r="AI243" s="96">
        <f t="shared" si="27"/>
        <v>-2908316113</v>
      </c>
      <c r="AJ243" s="9"/>
      <c r="AK243" s="12"/>
    </row>
    <row r="244" ht="15.75" customHeight="1">
      <c r="A244" s="90">
        <v>225.0</v>
      </c>
      <c r="B244" s="91">
        <f>HLOOKUP(B243,VBMA!$A:$A,VLOOKUP(B243,VBMA!A:AF,32,0) +1)</f>
        <v>45399</v>
      </c>
      <c r="C244" s="92">
        <f t="shared" si="1"/>
        <v>45812</v>
      </c>
      <c r="D244" s="92">
        <f t="shared" si="2"/>
        <v>45812</v>
      </c>
      <c r="E244" s="93">
        <f t="shared" si="3"/>
        <v>84</v>
      </c>
      <c r="F244" s="94">
        <f t="shared" si="4"/>
        <v>60</v>
      </c>
      <c r="G244" s="94">
        <f t="shared" si="5"/>
        <v>90</v>
      </c>
      <c r="H244" s="95">
        <f>IF(F244=1,VLOOKUP($B244,'Tổng hợp'!$A:$S,2,0),
IF(F244=7,VLOOKUP($B244,'Tổng hợp'!$A:$S,3,0),
IF(F244=14,VLOOKUP($B244,'Tổng hợp'!$A:$T,4,0),
IF(F244=30,VLOOKUP($B244,'Tổng hợp'!$A:$T,5,0),
IF(F244=60,VLOOKUP($B244,'Tổng hợp'!$A:$T,6,0),
IF(F244=90,VLOOKUP($B244,'Tổng hợp'!$A:$T,7,0),
IF(F244=180,VLOOKUP($B244,'Tổng hợp'!$A:$T,8,0),
IF(F244=270,VLOOKUP($B244,'Tổng hợp'!$A:$T,9,0),
IF(F244=365,VLOOKUP($B244,'Tổng hợp'!$A:$S,10,0),
IF(F244=730,VLOOKUP($B244,'Tổng hợp'!$A:$S,11,0),
IF(F244=1095,VLOOKUP($B244,'Tổng hợp'!$A:$S,12,0),
IF(F244=1460,VLOOKUP($B244,'Tổng hợp'!$A:$S,13,0),
IF(F244=1825,VLOOKUP($B244,'Tổng hợp'!$A:$S,14,0),
IF(F244=2555,VLOOKUP($B244,'Tổng hợp'!$A:$S,15,0),
IF(F244=3650,VLOOKUP($B244,'Tổng hợp'!$A:$S,16,0),
IF(F244=5475,VLOOKUP($B244,'Tổng hợp'!$A:$S,17,0),
IF(F244=7300,VLOOKUP($B244,'Tổng hợp'!$A:$S,18,0),
IF(F244=10950,VLOOKUP($B244,'Tổng hợp'!$A:$S,19,0),
""))))))))))))))))))</f>
        <v>0.01786207106</v>
      </c>
      <c r="I244" s="95">
        <f>IF(G244=1,VLOOKUP($B244,'Tổng hợp'!$A:$S,2,0),
IF(G244=7,VLOOKUP($B244,'Tổng hợp'!$A:$S,3,0),
IF(G244=14,VLOOKUP($B244,'Tổng hợp'!$A:$T,4,0),
IF(G244=30,VLOOKUP($B244,'Tổng hợp'!$A:$T,5,0),
IF(G244=60,VLOOKUP($B244,'Tổng hợp'!$A:$T,6,0),
IF(G244=90,VLOOKUP($B244,'Tổng hợp'!$A:$T,7,0),
IF(G244=180,VLOOKUP($B244,'Tổng hợp'!$A:$T,8,0),
IF(G244=270,VLOOKUP($B244,'Tổng hợp'!$A:$T,9,0),
IF(G244=365,VLOOKUP($B244,'Tổng hợp'!$A:$S,10,0),
IF(G244=730,VLOOKUP($B244,'Tổng hợp'!$A:$S,11,0),
IF(G244=1095,VLOOKUP($B244,'Tổng hợp'!$A:$S,12,0),
IF(G244=1460,VLOOKUP($B244,'Tổng hợp'!$A:$S,13,0),
IF(G244=1825,VLOOKUP($B244,'Tổng hợp'!$A:$S,14,0),
IF(G244=2555,VLOOKUP($B244,'Tổng hợp'!$A:$S,15,0),
IF(G244=3650,VLOOKUP($B244,'Tổng hợp'!$A:$S,16,0),
IF(G244=5475,VLOOKUP($B244,'Tổng hợp'!$A:$S,17,0),
IF(G244=7300,VLOOKUP($B244,'Tổng hợp'!$A:$S,18,0),
IF(G244=10950,VLOOKUP($B244,'Tổng hợp'!$A:$S,19,0),
""))))))))))))))))))</f>
        <v>0.01793497747</v>
      </c>
      <c r="J244" s="95">
        <f t="shared" si="6"/>
        <v>0.06923039619</v>
      </c>
      <c r="K244" s="95">
        <f t="shared" si="7"/>
        <v>0.0004161838656</v>
      </c>
      <c r="L244" s="95">
        <f t="shared" si="8"/>
        <v>0.07026986741</v>
      </c>
      <c r="M244" s="96">
        <f t="shared" si="9"/>
        <v>3445724458</v>
      </c>
      <c r="N244" s="92" t="b">
        <f t="shared" si="10"/>
        <v>0</v>
      </c>
      <c r="O244" s="93">
        <f t="shared" si="11"/>
        <v>-45728</v>
      </c>
      <c r="P244" s="94">
        <f t="shared" si="12"/>
        <v>0</v>
      </c>
      <c r="Q244" s="94">
        <f t="shared" si="13"/>
        <v>1</v>
      </c>
      <c r="R244" s="95" t="str">
        <f t="shared" si="14"/>
        <v/>
      </c>
      <c r="S244" s="95">
        <f>IF(Q244=1,VLOOKUP($B244,'Tổng hợp'!$A:$S,2,0),
IF(Q244=7,VLOOKUP($B244,'Tổng hợp'!$A:$S,3,0),
IF(Q244=14,VLOOKUP($B244,'Tổng hợp'!$A:$T,4,0),
IF(Q244=30,VLOOKUP($B244,'Tổng hợp'!$A:$T,5,0),
IF(Q244=60,VLOOKUP($B244,'Tổng hợp'!$A:$T,6,0),
IF(Q244=90,VLOOKUP($B244,'Tổng hợp'!$A:$T,7,0),
IF(Q244=180,VLOOKUP($B244,'Tổng hợp'!$A:$T,8,0),
IF(Q244=270,VLOOKUP($B244,'Tổng hợp'!$A:$T,9,0),
IF(Q244=365,VLOOKUP($B244,'Tổng hợp'!$A:$S,10,0),
IF(Q244=730,VLOOKUP($B244,'Tổng hợp'!$A:$S,11,0),
IF(Q244=1095,VLOOKUP($B244,'Tổng hợp'!$A:$S,12,0),
IF(Q244=1460,VLOOKUP($B244,'Tổng hợp'!$A:$S,13,0),
IF(Q244=1825,VLOOKUP($B244,'Tổng hợp'!$A:$S,14,0),
IF(Q244=2555,VLOOKUP($B244,'Tổng hợp'!$A:$S,15,0),
IF(Q244=3650,VLOOKUP($B244,'Tổng hợp'!$A:$S,16,0),
IF(Q244=5475,VLOOKUP($B244,'Tổng hợp'!$A:$S,17,0),
IF(Q244=7300,VLOOKUP($B244,'Tổng hợp'!$A:$S,18,0),
IF(Q244=10950,VLOOKUP($B244,'Tổng hợp'!$A:$S,19,0),
""))))))))))))))))))</f>
        <v>0.01793497747</v>
      </c>
      <c r="T244" s="95">
        <f t="shared" si="15"/>
        <v>0.05131</v>
      </c>
      <c r="U244" s="95">
        <f t="shared" si="28"/>
        <v>0</v>
      </c>
      <c r="V244" s="95">
        <f t="shared" si="16"/>
        <v>0.07024062831</v>
      </c>
      <c r="W244" s="96">
        <f t="shared" si="17"/>
        <v>0</v>
      </c>
      <c r="X244" s="92">
        <f t="shared" si="18"/>
        <v>45812</v>
      </c>
      <c r="Y244" s="93">
        <f t="shared" si="19"/>
        <v>413</v>
      </c>
      <c r="Z244" s="94">
        <f t="shared" si="20"/>
        <v>365</v>
      </c>
      <c r="AA244" s="94">
        <f t="shared" si="21"/>
        <v>730</v>
      </c>
      <c r="AB244" s="95">
        <f>IF(Z244=1,VLOOKUP($B244,'Tổng hợp'!$A:$S,2,0),
IF(Z244=7,VLOOKUP($B244,'Tổng hợp'!$A:$S,3,0),
IF(Z244=14,VLOOKUP($B244,'Tổng hợp'!$A:$T,4,0),
IF(Z244=30,VLOOKUP($B244,'Tổng hợp'!$A:$T,5,0),
IF(Z244=60,VLOOKUP($B244,'Tổng hợp'!$A:$T,6,0),
IF(Z244=90,VLOOKUP($B244,'Tổng hợp'!$A:$T,7,0),
IF(Z244=180,VLOOKUP($B244,'Tổng hợp'!$A:$T,8,0),
IF(Z244=270,VLOOKUP($B244,'Tổng hợp'!$A:$T,9,0),
IF(Z244=365,VLOOKUP($B244,'Tổng hợp'!$A:$S,10,0),
IF(Z244=730,VLOOKUP($B244,'Tổng hợp'!$A:$S,11,0),
IF(Z244=1095,VLOOKUP($B244,'Tổng hợp'!$A:$S,12,0),
IF(Z244=1460,VLOOKUP($B244,'Tổng hợp'!$A:$S,13,0),
IF(Z244=1825,VLOOKUP($B244,'Tổng hợp'!$A:$S,14,0),
IF(Z244=2555,VLOOKUP($B244,'Tổng hợp'!$A:$S,15,0),
IF(Z244=3650,VLOOKUP($B244,'Tổng hợp'!$A:$S,16,0),
IF(Z244=5475,VLOOKUP($B244,'Tổng hợp'!$A:$S,17,0),
IF(Z244=7300,VLOOKUP($B244,'Tổng hợp'!$A:$S,18,0),
IF(Z244=10950,VLOOKUP($B244,'Tổng hợp'!$A:$S,19,0),
""))))))))))))))))))</f>
        <v>0.01829</v>
      </c>
      <c r="AC244" s="95">
        <f>IF(AA244=1,VLOOKUP($B244,'Tổng hợp'!$A:$S,2,0),
IF(AA244=7,VLOOKUP($B244,'Tổng hợp'!$A:$S,3,0),
IF(AA244=14,VLOOKUP($B244,'Tổng hợp'!$A:$T,4,0),
IF(AA244=30,VLOOKUP($B244,'Tổng hợp'!$A:$T,5,0),
IF(AA244=60,VLOOKUP($B244,'Tổng hợp'!$A:$T,6,0),
IF(AA244=90,VLOOKUP($B244,'Tổng hợp'!$A:$T,7,0),
IF(AA244=180,VLOOKUP($B244,'Tổng hợp'!$A:$T,8,0),
IF(AA244=270,VLOOKUP($B244,'Tổng hợp'!$A:$T,9,0),
IF(AA244=365,VLOOKUP($B244,'Tổng hợp'!$A:$S,10,0),
IF(AA244=730,VLOOKUP($B244,'Tổng hợp'!$A:$S,11,0),
IF(AA244=1095,VLOOKUP($B244,'Tổng hợp'!$A:$S,12,0),
IF(AA244=1460,VLOOKUP($B244,'Tổng hợp'!$A:$S,13,0),
IF(AA244=1825,VLOOKUP($B244,'Tổng hợp'!$A:$S,14,0),
IF(AA244=2555,VLOOKUP($B244,'Tổng hợp'!$A:$S,15,0),
IF(AA244=3650,VLOOKUP($B244,'Tổng hợp'!$A:$S,16,0),
IF(AA244=5475,VLOOKUP($B244,'Tổng hợp'!$A:$S,17,0),
IF(AA244=7300,VLOOKUP($B244,'Tổng hợp'!$A:$S,18,0),
IF(AA244=10950,VLOOKUP($B244,'Tổng hợp'!$A:$S,19,0),
""))))))))))))))))))</f>
        <v>0.01846</v>
      </c>
      <c r="AD244" s="95">
        <f t="shared" si="22"/>
        <v>0.06962235616</v>
      </c>
      <c r="AE244" s="95">
        <f t="shared" si="23"/>
        <v>0.0005679996705</v>
      </c>
      <c r="AF244" s="95">
        <f t="shared" si="24"/>
        <v>0.07028053629</v>
      </c>
      <c r="AG244" s="96">
        <f t="shared" si="25"/>
        <v>46301305525</v>
      </c>
      <c r="AH244" s="97">
        <f t="shared" si="26"/>
        <v>49747029983</v>
      </c>
      <c r="AI244" s="96">
        <f t="shared" si="27"/>
        <v>-2923660743</v>
      </c>
      <c r="AJ244" s="9"/>
      <c r="AK244" s="12"/>
    </row>
    <row r="245" ht="15.75" customHeight="1">
      <c r="A245" s="90">
        <v>226.0</v>
      </c>
      <c r="B245" s="91">
        <f>HLOOKUP(B244,VBMA!$A:$A,VLOOKUP(B244,VBMA!A:AF,32,0) +1)</f>
        <v>45398</v>
      </c>
      <c r="C245" s="92">
        <f t="shared" si="1"/>
        <v>45812</v>
      </c>
      <c r="D245" s="92">
        <f t="shared" si="2"/>
        <v>45812</v>
      </c>
      <c r="E245" s="93">
        <f t="shared" si="3"/>
        <v>84</v>
      </c>
      <c r="F245" s="94">
        <f t="shared" si="4"/>
        <v>60</v>
      </c>
      <c r="G245" s="94">
        <f t="shared" si="5"/>
        <v>90</v>
      </c>
      <c r="H245" s="95">
        <f>IF(F245=1,VLOOKUP($B245,'Tổng hợp'!$A:$S,2,0),
IF(F245=7,VLOOKUP($B245,'Tổng hợp'!$A:$S,3,0),
IF(F245=14,VLOOKUP($B245,'Tổng hợp'!$A:$T,4,0),
IF(F245=30,VLOOKUP($B245,'Tổng hợp'!$A:$T,5,0),
IF(F245=60,VLOOKUP($B245,'Tổng hợp'!$A:$T,6,0),
IF(F245=90,VLOOKUP($B245,'Tổng hợp'!$A:$T,7,0),
IF(F245=180,VLOOKUP($B245,'Tổng hợp'!$A:$T,8,0),
IF(F245=270,VLOOKUP($B245,'Tổng hợp'!$A:$T,9,0),
IF(F245=365,VLOOKUP($B245,'Tổng hợp'!$A:$S,10,0),
IF(F245=730,VLOOKUP($B245,'Tổng hợp'!$A:$S,11,0),
IF(F245=1095,VLOOKUP($B245,'Tổng hợp'!$A:$S,12,0),
IF(F245=1460,VLOOKUP($B245,'Tổng hợp'!$A:$S,13,0),
IF(F245=1825,VLOOKUP($B245,'Tổng hợp'!$A:$S,14,0),
IF(F245=2555,VLOOKUP($B245,'Tổng hợp'!$A:$S,15,0),
IF(F245=3650,VLOOKUP($B245,'Tổng hợp'!$A:$S,16,0),
IF(F245=5475,VLOOKUP($B245,'Tổng hợp'!$A:$S,17,0),
IF(F245=7300,VLOOKUP($B245,'Tổng hợp'!$A:$S,18,0),
IF(F245=10950,VLOOKUP($B245,'Tổng hợp'!$A:$S,19,0),
""))))))))))))))))))</f>
        <v>0.01789158961</v>
      </c>
      <c r="I245" s="95">
        <f>IF(G245=1,VLOOKUP($B245,'Tổng hợp'!$A:$S,2,0),
IF(G245=7,VLOOKUP($B245,'Tổng hợp'!$A:$S,3,0),
IF(G245=14,VLOOKUP($B245,'Tổng hợp'!$A:$T,4,0),
IF(G245=30,VLOOKUP($B245,'Tổng hợp'!$A:$T,5,0),
IF(G245=60,VLOOKUP($B245,'Tổng hợp'!$A:$T,6,0),
IF(G245=90,VLOOKUP($B245,'Tổng hợp'!$A:$T,7,0),
IF(G245=180,VLOOKUP($B245,'Tổng hợp'!$A:$T,8,0),
IF(G245=270,VLOOKUP($B245,'Tổng hợp'!$A:$T,9,0),
IF(G245=365,VLOOKUP($B245,'Tổng hợp'!$A:$S,10,0),
IF(G245=730,VLOOKUP($B245,'Tổng hợp'!$A:$S,11,0),
IF(G245=1095,VLOOKUP($B245,'Tổng hợp'!$A:$S,12,0),
IF(G245=1460,VLOOKUP($B245,'Tổng hợp'!$A:$S,13,0),
IF(G245=1825,VLOOKUP($B245,'Tổng hợp'!$A:$S,14,0),
IF(G245=2555,VLOOKUP($B245,'Tổng hợp'!$A:$S,15,0),
IF(G245=3650,VLOOKUP($B245,'Tổng hợp'!$A:$S,16,0),
IF(G245=5475,VLOOKUP($B245,'Tổng hợp'!$A:$S,17,0),
IF(G245=7300,VLOOKUP($B245,'Tổng hợp'!$A:$S,18,0),
IF(G245=10950,VLOOKUP($B245,'Tổng hợp'!$A:$S,19,0),
""))))))))))))))))))</f>
        <v>0.01789158961</v>
      </c>
      <c r="J245" s="95">
        <f t="shared" si="6"/>
        <v>0.06920158961</v>
      </c>
      <c r="K245" s="95">
        <f t="shared" si="7"/>
        <v>0.01700698278</v>
      </c>
      <c r="L245" s="95">
        <f t="shared" si="8"/>
        <v>0.07144542541</v>
      </c>
      <c r="M245" s="96">
        <f t="shared" si="9"/>
        <v>3444854047</v>
      </c>
      <c r="N245" s="92" t="b">
        <f t="shared" si="10"/>
        <v>0</v>
      </c>
      <c r="O245" s="93">
        <f t="shared" si="11"/>
        <v>-45728</v>
      </c>
      <c r="P245" s="94">
        <f t="shared" si="12"/>
        <v>0</v>
      </c>
      <c r="Q245" s="94">
        <f t="shared" si="13"/>
        <v>1</v>
      </c>
      <c r="R245" s="95" t="str">
        <f t="shared" si="14"/>
        <v/>
      </c>
      <c r="S245" s="95">
        <f>IF(Q245=1,VLOOKUP($B245,'Tổng hợp'!$A:$S,2,0),
IF(Q245=7,VLOOKUP($B245,'Tổng hợp'!$A:$S,3,0),
IF(Q245=14,VLOOKUP($B245,'Tổng hợp'!$A:$T,4,0),
IF(Q245=30,VLOOKUP($B245,'Tổng hợp'!$A:$T,5,0),
IF(Q245=60,VLOOKUP($B245,'Tổng hợp'!$A:$T,6,0),
IF(Q245=90,VLOOKUP($B245,'Tổng hợp'!$A:$T,7,0),
IF(Q245=180,VLOOKUP($B245,'Tổng hợp'!$A:$T,8,0),
IF(Q245=270,VLOOKUP($B245,'Tổng hợp'!$A:$T,9,0),
IF(Q245=365,VLOOKUP($B245,'Tổng hợp'!$A:$S,10,0),
IF(Q245=730,VLOOKUP($B245,'Tổng hợp'!$A:$S,11,0),
IF(Q245=1095,VLOOKUP($B245,'Tổng hợp'!$A:$S,12,0),
IF(Q245=1460,VLOOKUP($B245,'Tổng hợp'!$A:$S,13,0),
IF(Q245=1825,VLOOKUP($B245,'Tổng hợp'!$A:$S,14,0),
IF(Q245=2555,VLOOKUP($B245,'Tổng hợp'!$A:$S,15,0),
IF(Q245=3650,VLOOKUP($B245,'Tổng hợp'!$A:$S,16,0),
IF(Q245=5475,VLOOKUP($B245,'Tổng hợp'!$A:$S,17,0),
IF(Q245=7300,VLOOKUP($B245,'Tổng hợp'!$A:$S,18,0),
IF(Q245=10950,VLOOKUP($B245,'Tổng hợp'!$A:$S,19,0),
""))))))))))))))))))</f>
        <v>0.01840911493</v>
      </c>
      <c r="T245" s="95">
        <f t="shared" si="15"/>
        <v>0.05131</v>
      </c>
      <c r="U245" s="95">
        <f t="shared" si="28"/>
        <v>0</v>
      </c>
      <c r="V245" s="95">
        <f t="shared" si="16"/>
        <v>0.07024062831</v>
      </c>
      <c r="W245" s="96">
        <f t="shared" si="17"/>
        <v>0</v>
      </c>
      <c r="X245" s="92">
        <f t="shared" si="18"/>
        <v>45812</v>
      </c>
      <c r="Y245" s="93">
        <f t="shared" si="19"/>
        <v>414</v>
      </c>
      <c r="Z245" s="94">
        <f t="shared" si="20"/>
        <v>365</v>
      </c>
      <c r="AA245" s="94">
        <f t="shared" si="21"/>
        <v>730</v>
      </c>
      <c r="AB245" s="95">
        <f>IF(Z245=1,VLOOKUP($B245,'Tổng hợp'!$A:$S,2,0),
IF(Z245=7,VLOOKUP($B245,'Tổng hợp'!$A:$S,3,0),
IF(Z245=14,VLOOKUP($B245,'Tổng hợp'!$A:$T,4,0),
IF(Z245=30,VLOOKUP($B245,'Tổng hợp'!$A:$T,5,0),
IF(Z245=60,VLOOKUP($B245,'Tổng hợp'!$A:$T,6,0),
IF(Z245=90,VLOOKUP($B245,'Tổng hợp'!$A:$T,7,0),
IF(Z245=180,VLOOKUP($B245,'Tổng hợp'!$A:$T,8,0),
IF(Z245=270,VLOOKUP($B245,'Tổng hợp'!$A:$T,9,0),
IF(Z245=365,VLOOKUP($B245,'Tổng hợp'!$A:$S,10,0),
IF(Z245=730,VLOOKUP($B245,'Tổng hợp'!$A:$S,11,0),
IF(Z245=1095,VLOOKUP($B245,'Tổng hợp'!$A:$S,12,0),
IF(Z245=1460,VLOOKUP($B245,'Tổng hợp'!$A:$S,13,0),
IF(Z245=1825,VLOOKUP($B245,'Tổng hợp'!$A:$S,14,0),
IF(Z245=2555,VLOOKUP($B245,'Tổng hợp'!$A:$S,15,0),
IF(Z245=3650,VLOOKUP($B245,'Tổng hợp'!$A:$S,16,0),
IF(Z245=5475,VLOOKUP($B245,'Tổng hợp'!$A:$S,17,0),
IF(Z245=7300,VLOOKUP($B245,'Tổng hợp'!$A:$S,18,0),
IF(Z245=10950,VLOOKUP($B245,'Tổng hợp'!$A:$S,19,0),
""))))))))))))))))))</f>
        <v>0.01825</v>
      </c>
      <c r="AC245" s="95">
        <f>IF(AA245=1,VLOOKUP($B245,'Tổng hợp'!$A:$S,2,0),
IF(AA245=7,VLOOKUP($B245,'Tổng hợp'!$A:$S,3,0),
IF(AA245=14,VLOOKUP($B245,'Tổng hợp'!$A:$T,4,0),
IF(AA245=30,VLOOKUP($B245,'Tổng hợp'!$A:$T,5,0),
IF(AA245=60,VLOOKUP($B245,'Tổng hợp'!$A:$T,6,0),
IF(AA245=90,VLOOKUP($B245,'Tổng hợp'!$A:$T,7,0),
IF(AA245=180,VLOOKUP($B245,'Tổng hợp'!$A:$T,8,0),
IF(AA245=270,VLOOKUP($B245,'Tổng hợp'!$A:$T,9,0),
IF(AA245=365,VLOOKUP($B245,'Tổng hợp'!$A:$S,10,0),
IF(AA245=730,VLOOKUP($B245,'Tổng hợp'!$A:$S,11,0),
IF(AA245=1095,VLOOKUP($B245,'Tổng hợp'!$A:$S,12,0),
IF(AA245=1460,VLOOKUP($B245,'Tổng hợp'!$A:$S,13,0),
IF(AA245=1825,VLOOKUP($B245,'Tổng hợp'!$A:$S,14,0),
IF(AA245=2555,VLOOKUP($B245,'Tổng hợp'!$A:$S,15,0),
IF(AA245=3650,VLOOKUP($B245,'Tổng hợp'!$A:$S,16,0),
IF(AA245=5475,VLOOKUP($B245,'Tổng hợp'!$A:$S,17,0),
IF(AA245=7300,VLOOKUP($B245,'Tổng hợp'!$A:$S,18,0),
IF(AA245=10950,VLOOKUP($B245,'Tổng hợp'!$A:$S,19,0),
""))))))))))))))))))</f>
        <v>0.01842</v>
      </c>
      <c r="AD245" s="95">
        <f t="shared" si="22"/>
        <v>0.06958282192</v>
      </c>
      <c r="AE245" s="95">
        <f t="shared" si="23"/>
        <v>0.004268533023</v>
      </c>
      <c r="AF245" s="95">
        <f t="shared" si="24"/>
        <v>0.07054109357</v>
      </c>
      <c r="AG245" s="96">
        <f t="shared" si="25"/>
        <v>46279910912</v>
      </c>
      <c r="AH245" s="97">
        <f t="shared" si="26"/>
        <v>49724764959</v>
      </c>
      <c r="AI245" s="96">
        <f t="shared" si="27"/>
        <v>-2945925766</v>
      </c>
      <c r="AJ245" s="9"/>
      <c r="AK245" s="12"/>
    </row>
    <row r="246" ht="15.75" customHeight="1">
      <c r="A246" s="90">
        <v>227.0</v>
      </c>
      <c r="B246" s="91">
        <f>HLOOKUP(B245,VBMA!$A:$A,VLOOKUP(B245,VBMA!A:AF,32,0) +1)</f>
        <v>45397</v>
      </c>
      <c r="C246" s="92">
        <f t="shared" si="1"/>
        <v>45812</v>
      </c>
      <c r="D246" s="92">
        <f t="shared" si="2"/>
        <v>45812</v>
      </c>
      <c r="E246" s="93">
        <f t="shared" si="3"/>
        <v>84</v>
      </c>
      <c r="F246" s="94">
        <f t="shared" si="4"/>
        <v>60</v>
      </c>
      <c r="G246" s="94">
        <f t="shared" si="5"/>
        <v>90</v>
      </c>
      <c r="H246" s="95">
        <f>IF(F246=1,VLOOKUP($B246,'Tổng hợp'!$A:$S,2,0),
IF(F246=7,VLOOKUP($B246,'Tổng hợp'!$A:$S,3,0),
IF(F246=14,VLOOKUP($B246,'Tổng hợp'!$A:$T,4,0),
IF(F246=30,VLOOKUP($B246,'Tổng hợp'!$A:$T,5,0),
IF(F246=60,VLOOKUP($B246,'Tổng hợp'!$A:$T,6,0),
IF(F246=90,VLOOKUP($B246,'Tổng hợp'!$A:$T,7,0),
IF(F246=180,VLOOKUP($B246,'Tổng hợp'!$A:$T,8,0),
IF(F246=270,VLOOKUP($B246,'Tổng hợp'!$A:$T,9,0),
IF(F246=365,VLOOKUP($B246,'Tổng hợp'!$A:$S,10,0),
IF(F246=730,VLOOKUP($B246,'Tổng hợp'!$A:$S,11,0),
IF(F246=1095,VLOOKUP($B246,'Tổng hợp'!$A:$S,12,0),
IF(F246=1460,VLOOKUP($B246,'Tổng hợp'!$A:$S,13,0),
IF(F246=1825,VLOOKUP($B246,'Tổng hợp'!$A:$S,14,0),
IF(F246=2555,VLOOKUP($B246,'Tổng hợp'!$A:$S,15,0),
IF(F246=3650,VLOOKUP($B246,'Tổng hợp'!$A:$S,16,0),
IF(F246=5475,VLOOKUP($B246,'Tổng hợp'!$A:$S,17,0),
IF(F246=7300,VLOOKUP($B246,'Tổng hợp'!$A:$S,18,0),
IF(F246=10950,VLOOKUP($B246,'Tổng hợp'!$A:$S,19,0),
""))))))))))))))))))</f>
        <v>0.01672463072</v>
      </c>
      <c r="I246" s="95">
        <f>IF(G246=1,VLOOKUP($B246,'Tổng hợp'!$A:$S,2,0),
IF(G246=7,VLOOKUP($B246,'Tổng hợp'!$A:$S,3,0),
IF(G246=14,VLOOKUP($B246,'Tổng hợp'!$A:$T,4,0),
IF(G246=30,VLOOKUP($B246,'Tổng hợp'!$A:$T,5,0),
IF(G246=60,VLOOKUP($B246,'Tổng hợp'!$A:$T,6,0),
IF(G246=90,VLOOKUP($B246,'Tổng hợp'!$A:$T,7,0),
IF(G246=180,VLOOKUP($B246,'Tổng hợp'!$A:$T,8,0),
IF(G246=270,VLOOKUP($B246,'Tổng hợp'!$A:$T,9,0),
IF(G246=365,VLOOKUP($B246,'Tổng hợp'!$A:$S,10,0),
IF(G246=730,VLOOKUP($B246,'Tổng hợp'!$A:$S,11,0),
IF(G246=1095,VLOOKUP($B246,'Tổng hợp'!$A:$S,12,0),
IF(G246=1460,VLOOKUP($B246,'Tổng hợp'!$A:$S,13,0),
IF(G246=1825,VLOOKUP($B246,'Tổng hợp'!$A:$S,14,0),
IF(G246=2555,VLOOKUP($B246,'Tổng hợp'!$A:$S,15,0),
IF(G246=3650,VLOOKUP($B246,'Tổng hợp'!$A:$S,16,0),
IF(G246=5475,VLOOKUP($B246,'Tổng hợp'!$A:$S,17,0),
IF(G246=7300,VLOOKUP($B246,'Tổng hợp'!$A:$S,18,0),
IF(G246=10950,VLOOKUP($B246,'Tổng hợp'!$A:$S,19,0),
""))))))))))))))))))</f>
        <v>0.01672463072</v>
      </c>
      <c r="J246" s="95">
        <f t="shared" si="6"/>
        <v>0.06803463072</v>
      </c>
      <c r="K246" s="95">
        <f t="shared" si="7"/>
        <v>0.01071379354</v>
      </c>
      <c r="L246" s="95">
        <f t="shared" si="8"/>
        <v>0.07099721763</v>
      </c>
      <c r="M246" s="96">
        <f t="shared" si="9"/>
        <v>3445185772</v>
      </c>
      <c r="N246" s="92" t="b">
        <f t="shared" si="10"/>
        <v>0</v>
      </c>
      <c r="O246" s="93">
        <f t="shared" si="11"/>
        <v>-45728</v>
      </c>
      <c r="P246" s="94">
        <f t="shared" si="12"/>
        <v>0</v>
      </c>
      <c r="Q246" s="94">
        <f t="shared" si="13"/>
        <v>1</v>
      </c>
      <c r="R246" s="95" t="str">
        <f t="shared" si="14"/>
        <v/>
      </c>
      <c r="S246" s="95">
        <f>IF(Q246=1,VLOOKUP($B246,'Tổng hợp'!$A:$S,2,0),
IF(Q246=7,VLOOKUP($B246,'Tổng hợp'!$A:$S,3,0),
IF(Q246=14,VLOOKUP($B246,'Tổng hợp'!$A:$T,4,0),
IF(Q246=30,VLOOKUP($B246,'Tổng hợp'!$A:$T,5,0),
IF(Q246=60,VLOOKUP($B246,'Tổng hợp'!$A:$T,6,0),
IF(Q246=90,VLOOKUP($B246,'Tổng hợp'!$A:$T,7,0),
IF(Q246=180,VLOOKUP($B246,'Tổng hợp'!$A:$T,8,0),
IF(Q246=270,VLOOKUP($B246,'Tổng hợp'!$A:$T,9,0),
IF(Q246=365,VLOOKUP($B246,'Tổng hợp'!$A:$S,10,0),
IF(Q246=730,VLOOKUP($B246,'Tổng hợp'!$A:$S,11,0),
IF(Q246=1095,VLOOKUP($B246,'Tổng hợp'!$A:$S,12,0),
IF(Q246=1460,VLOOKUP($B246,'Tổng hợp'!$A:$S,13,0),
IF(Q246=1825,VLOOKUP($B246,'Tổng hợp'!$A:$S,14,0),
IF(Q246=2555,VLOOKUP($B246,'Tổng hợp'!$A:$S,15,0),
IF(Q246=3650,VLOOKUP($B246,'Tổng hợp'!$A:$S,16,0),
IF(Q246=5475,VLOOKUP($B246,'Tổng hợp'!$A:$S,17,0),
IF(Q246=7300,VLOOKUP($B246,'Tổng hợp'!$A:$S,18,0),
IF(Q246=10950,VLOOKUP($B246,'Tổng hợp'!$A:$S,19,0),
""))))))))))))))))))</f>
        <v>0.01701869016</v>
      </c>
      <c r="T246" s="95">
        <f t="shared" si="15"/>
        <v>0.05131</v>
      </c>
      <c r="U246" s="95">
        <f t="shared" si="28"/>
        <v>0</v>
      </c>
      <c r="V246" s="95">
        <f t="shared" si="16"/>
        <v>0.07024062831</v>
      </c>
      <c r="W246" s="96">
        <f t="shared" si="17"/>
        <v>0</v>
      </c>
      <c r="X246" s="92">
        <f t="shared" si="18"/>
        <v>45812</v>
      </c>
      <c r="Y246" s="93">
        <f t="shared" si="19"/>
        <v>415</v>
      </c>
      <c r="Z246" s="94">
        <f t="shared" si="20"/>
        <v>365</v>
      </c>
      <c r="AA246" s="94">
        <f t="shared" si="21"/>
        <v>730</v>
      </c>
      <c r="AB246" s="95">
        <f>IF(Z246=1,VLOOKUP($B246,'Tổng hợp'!$A:$S,2,0),
IF(Z246=7,VLOOKUP($B246,'Tổng hợp'!$A:$S,3,0),
IF(Z246=14,VLOOKUP($B246,'Tổng hợp'!$A:$T,4,0),
IF(Z246=30,VLOOKUP($B246,'Tổng hợp'!$A:$T,5,0),
IF(Z246=60,VLOOKUP($B246,'Tổng hợp'!$A:$T,6,0),
IF(Z246=90,VLOOKUP($B246,'Tổng hợp'!$A:$T,7,0),
IF(Z246=180,VLOOKUP($B246,'Tổng hợp'!$A:$T,8,0),
IF(Z246=270,VLOOKUP($B246,'Tổng hợp'!$A:$T,9,0),
IF(Z246=365,VLOOKUP($B246,'Tổng hợp'!$A:$S,10,0),
IF(Z246=730,VLOOKUP($B246,'Tổng hợp'!$A:$S,11,0),
IF(Z246=1095,VLOOKUP($B246,'Tổng hợp'!$A:$S,12,0),
IF(Z246=1460,VLOOKUP($B246,'Tổng hợp'!$A:$S,13,0),
IF(Z246=1825,VLOOKUP($B246,'Tổng hợp'!$A:$S,14,0),
IF(Z246=2555,VLOOKUP($B246,'Tổng hợp'!$A:$S,15,0),
IF(Z246=3650,VLOOKUP($B246,'Tổng hợp'!$A:$S,16,0),
IF(Z246=5475,VLOOKUP($B246,'Tổng hợp'!$A:$S,17,0),
IF(Z246=7300,VLOOKUP($B246,'Tổng hợp'!$A:$S,18,0),
IF(Z246=10950,VLOOKUP($B246,'Tổng hợp'!$A:$S,19,0),
""))))))))))))))))))</f>
        <v>0.01796</v>
      </c>
      <c r="AC246" s="95">
        <f>IF(AA246=1,VLOOKUP($B246,'Tổng hợp'!$A:$S,2,0),
IF(AA246=7,VLOOKUP($B246,'Tổng hợp'!$A:$S,3,0),
IF(AA246=14,VLOOKUP($B246,'Tổng hợp'!$A:$T,4,0),
IF(AA246=30,VLOOKUP($B246,'Tổng hợp'!$A:$T,5,0),
IF(AA246=60,VLOOKUP($B246,'Tổng hợp'!$A:$T,6,0),
IF(AA246=90,VLOOKUP($B246,'Tổng hợp'!$A:$T,7,0),
IF(AA246=180,VLOOKUP($B246,'Tổng hợp'!$A:$T,8,0),
IF(AA246=270,VLOOKUP($B246,'Tổng hợp'!$A:$T,9,0),
IF(AA246=365,VLOOKUP($B246,'Tổng hợp'!$A:$S,10,0),
IF(AA246=730,VLOOKUP($B246,'Tổng hợp'!$A:$S,11,0),
IF(AA246=1095,VLOOKUP($B246,'Tổng hợp'!$A:$S,12,0),
IF(AA246=1460,VLOOKUP($B246,'Tổng hợp'!$A:$S,13,0),
IF(AA246=1825,VLOOKUP($B246,'Tổng hợp'!$A:$S,14,0),
IF(AA246=2555,VLOOKUP($B246,'Tổng hợp'!$A:$S,15,0),
IF(AA246=3650,VLOOKUP($B246,'Tổng hợp'!$A:$S,16,0),
IF(AA246=5475,VLOOKUP($B246,'Tổng hợp'!$A:$S,17,0),
IF(AA246=7300,VLOOKUP($B246,'Tổng hợp'!$A:$S,18,0),
IF(AA246=10950,VLOOKUP($B246,'Tổng hợp'!$A:$S,19,0),
""))))))))))))))))))</f>
        <v>0.01808</v>
      </c>
      <c r="AD246" s="95">
        <f t="shared" si="22"/>
        <v>0.06928643836</v>
      </c>
      <c r="AE246" s="95">
        <f t="shared" si="23"/>
        <v>0.0005632370139</v>
      </c>
      <c r="AF246" s="95">
        <f t="shared" si="24"/>
        <v>0.07028020157</v>
      </c>
      <c r="AG246" s="96">
        <f t="shared" si="25"/>
        <v>46284093290</v>
      </c>
      <c r="AH246" s="97">
        <f t="shared" si="26"/>
        <v>49729279061</v>
      </c>
      <c r="AI246" s="96">
        <f t="shared" si="27"/>
        <v>-2941411664</v>
      </c>
      <c r="AJ246" s="9"/>
      <c r="AK246" s="12"/>
    </row>
    <row r="247" ht="15.75" customHeight="1">
      <c r="A247" s="90">
        <v>228.0</v>
      </c>
      <c r="B247" s="91">
        <f>HLOOKUP(B246,VBMA!$A:$A,VLOOKUP(B246,VBMA!A:AF,32,0) +1)</f>
        <v>45394</v>
      </c>
      <c r="C247" s="92">
        <f t="shared" si="1"/>
        <v>45812</v>
      </c>
      <c r="D247" s="92">
        <f t="shared" si="2"/>
        <v>45812</v>
      </c>
      <c r="E247" s="93">
        <f t="shared" si="3"/>
        <v>84</v>
      </c>
      <c r="F247" s="94">
        <f t="shared" si="4"/>
        <v>60</v>
      </c>
      <c r="G247" s="94">
        <f t="shared" si="5"/>
        <v>90</v>
      </c>
      <c r="H247" s="95">
        <f>IF(F247=1,VLOOKUP($B247,'Tổng hợp'!$A:$S,2,0),
IF(F247=7,VLOOKUP($B247,'Tổng hợp'!$A:$S,3,0),
IF(F247=14,VLOOKUP($B247,'Tổng hợp'!$A:$T,4,0),
IF(F247=30,VLOOKUP($B247,'Tổng hợp'!$A:$T,5,0),
IF(F247=60,VLOOKUP($B247,'Tổng hợp'!$A:$T,6,0),
IF(F247=90,VLOOKUP($B247,'Tổng hợp'!$A:$T,7,0),
IF(F247=180,VLOOKUP($B247,'Tổng hợp'!$A:$T,8,0),
IF(F247=270,VLOOKUP($B247,'Tổng hợp'!$A:$T,9,0),
IF(F247=365,VLOOKUP($B247,'Tổng hợp'!$A:$S,10,0),
IF(F247=730,VLOOKUP($B247,'Tổng hợp'!$A:$S,11,0),
IF(F247=1095,VLOOKUP($B247,'Tổng hợp'!$A:$S,12,0),
IF(F247=1460,VLOOKUP($B247,'Tổng hợp'!$A:$S,13,0),
IF(F247=1825,VLOOKUP($B247,'Tổng hợp'!$A:$S,14,0),
IF(F247=2555,VLOOKUP($B247,'Tổng hợp'!$A:$S,15,0),
IF(F247=3650,VLOOKUP($B247,'Tổng hợp'!$A:$S,16,0),
IF(F247=5475,VLOOKUP($B247,'Tổng hợp'!$A:$S,17,0),
IF(F247=7300,VLOOKUP($B247,'Tổng hợp'!$A:$S,18,0),
IF(F247=10950,VLOOKUP($B247,'Tổng hợp'!$A:$S,19,0),
""))))))))))))))))))</f>
        <v>0.0160574773</v>
      </c>
      <c r="I247" s="95">
        <f>IF(G247=1,VLOOKUP($B247,'Tổng hợp'!$A:$S,2,0),
IF(G247=7,VLOOKUP($B247,'Tổng hợp'!$A:$S,3,0),
IF(G247=14,VLOOKUP($B247,'Tổng hợp'!$A:$T,4,0),
IF(G247=30,VLOOKUP($B247,'Tổng hợp'!$A:$T,5,0),
IF(G247=60,VLOOKUP($B247,'Tổng hợp'!$A:$T,6,0),
IF(G247=90,VLOOKUP($B247,'Tổng hợp'!$A:$T,7,0),
IF(G247=180,VLOOKUP($B247,'Tổng hợp'!$A:$T,8,0),
IF(G247=270,VLOOKUP($B247,'Tổng hợp'!$A:$T,9,0),
IF(G247=365,VLOOKUP($B247,'Tổng hợp'!$A:$S,10,0),
IF(G247=730,VLOOKUP($B247,'Tổng hợp'!$A:$S,11,0),
IF(G247=1095,VLOOKUP($B247,'Tổng hợp'!$A:$S,12,0),
IF(G247=1460,VLOOKUP($B247,'Tổng hợp'!$A:$S,13,0),
IF(G247=1825,VLOOKUP($B247,'Tổng hợp'!$A:$S,14,0),
IF(G247=2555,VLOOKUP($B247,'Tổng hợp'!$A:$S,15,0),
IF(G247=3650,VLOOKUP($B247,'Tổng hợp'!$A:$S,16,0),
IF(G247=5475,VLOOKUP($B247,'Tổng hợp'!$A:$S,17,0),
IF(G247=7300,VLOOKUP($B247,'Tổng hợp'!$A:$S,18,0),
IF(G247=10950,VLOOKUP($B247,'Tổng hợp'!$A:$S,19,0),
""))))))))))))))))))</f>
        <v>0.01598514632</v>
      </c>
      <c r="J247" s="95">
        <f t="shared" si="6"/>
        <v>0.06730961251</v>
      </c>
      <c r="K247" s="95">
        <f t="shared" si="7"/>
        <v>0.02094666535</v>
      </c>
      <c r="L247" s="95">
        <f t="shared" si="8"/>
        <v>0.07172745289</v>
      </c>
      <c r="M247" s="96">
        <f t="shared" si="9"/>
        <v>3444645402</v>
      </c>
      <c r="N247" s="92" t="b">
        <f t="shared" si="10"/>
        <v>0</v>
      </c>
      <c r="O247" s="93">
        <f t="shared" si="11"/>
        <v>-45728</v>
      </c>
      <c r="P247" s="94">
        <f t="shared" si="12"/>
        <v>0</v>
      </c>
      <c r="Q247" s="94">
        <f t="shared" si="13"/>
        <v>1</v>
      </c>
      <c r="R247" s="95" t="str">
        <f t="shared" si="14"/>
        <v/>
      </c>
      <c r="S247" s="95">
        <f>IF(Q247=1,VLOOKUP($B247,'Tổng hợp'!$A:$S,2,0),
IF(Q247=7,VLOOKUP($B247,'Tổng hợp'!$A:$S,3,0),
IF(Q247=14,VLOOKUP($B247,'Tổng hợp'!$A:$T,4,0),
IF(Q247=30,VLOOKUP($B247,'Tổng hợp'!$A:$T,5,0),
IF(Q247=60,VLOOKUP($B247,'Tổng hợp'!$A:$T,6,0),
IF(Q247=90,VLOOKUP($B247,'Tổng hợp'!$A:$T,7,0),
IF(Q247=180,VLOOKUP($B247,'Tổng hợp'!$A:$T,8,0),
IF(Q247=270,VLOOKUP($B247,'Tổng hợp'!$A:$T,9,0),
IF(Q247=365,VLOOKUP($B247,'Tổng hợp'!$A:$S,10,0),
IF(Q247=730,VLOOKUP($B247,'Tổng hợp'!$A:$S,11,0),
IF(Q247=1095,VLOOKUP($B247,'Tổng hợp'!$A:$S,12,0),
IF(Q247=1460,VLOOKUP($B247,'Tổng hợp'!$A:$S,13,0),
IF(Q247=1825,VLOOKUP($B247,'Tổng hợp'!$A:$S,14,0),
IF(Q247=2555,VLOOKUP($B247,'Tổng hợp'!$A:$S,15,0),
IF(Q247=3650,VLOOKUP($B247,'Tổng hợp'!$A:$S,16,0),
IF(Q247=5475,VLOOKUP($B247,'Tổng hợp'!$A:$S,17,0),
IF(Q247=7300,VLOOKUP($B247,'Tổng hợp'!$A:$S,18,0),
IF(Q247=10950,VLOOKUP($B247,'Tổng hợp'!$A:$S,19,0),
""))))))))))))))))))</f>
        <v>0.01540649849</v>
      </c>
      <c r="T247" s="95">
        <f t="shared" si="15"/>
        <v>0.05131</v>
      </c>
      <c r="U247" s="95">
        <f t="shared" si="28"/>
        <v>0</v>
      </c>
      <c r="V247" s="95">
        <f t="shared" si="16"/>
        <v>0.07024062831</v>
      </c>
      <c r="W247" s="96">
        <f t="shared" si="17"/>
        <v>0</v>
      </c>
      <c r="X247" s="92">
        <f t="shared" si="18"/>
        <v>45812</v>
      </c>
      <c r="Y247" s="93">
        <f t="shared" si="19"/>
        <v>418</v>
      </c>
      <c r="Z247" s="94">
        <f t="shared" si="20"/>
        <v>365</v>
      </c>
      <c r="AA247" s="94">
        <f t="shared" si="21"/>
        <v>730</v>
      </c>
      <c r="AB247" s="95">
        <f>IF(Z247=1,VLOOKUP($B247,'Tổng hợp'!$A:$S,2,0),
IF(Z247=7,VLOOKUP($B247,'Tổng hợp'!$A:$S,3,0),
IF(Z247=14,VLOOKUP($B247,'Tổng hợp'!$A:$T,4,0),
IF(Z247=30,VLOOKUP($B247,'Tổng hợp'!$A:$T,5,0),
IF(Z247=60,VLOOKUP($B247,'Tổng hợp'!$A:$T,6,0),
IF(Z247=90,VLOOKUP($B247,'Tổng hợp'!$A:$T,7,0),
IF(Z247=180,VLOOKUP($B247,'Tổng hợp'!$A:$T,8,0),
IF(Z247=270,VLOOKUP($B247,'Tổng hợp'!$A:$T,9,0),
IF(Z247=365,VLOOKUP($B247,'Tổng hợp'!$A:$S,10,0),
IF(Z247=730,VLOOKUP($B247,'Tổng hợp'!$A:$S,11,0),
IF(Z247=1095,VLOOKUP($B247,'Tổng hợp'!$A:$S,12,0),
IF(Z247=1460,VLOOKUP($B247,'Tổng hợp'!$A:$S,13,0),
IF(Z247=1825,VLOOKUP($B247,'Tổng hợp'!$A:$S,14,0),
IF(Z247=2555,VLOOKUP($B247,'Tổng hợp'!$A:$S,15,0),
IF(Z247=3650,VLOOKUP($B247,'Tổng hợp'!$A:$S,16,0),
IF(Z247=5475,VLOOKUP($B247,'Tổng hợp'!$A:$S,17,0),
IF(Z247=7300,VLOOKUP($B247,'Tổng hợp'!$A:$S,18,0),
IF(Z247=10950,VLOOKUP($B247,'Tổng hợp'!$A:$S,19,0),
""))))))))))))))))))</f>
        <v>0.01792</v>
      </c>
      <c r="AC247" s="95">
        <f>IF(AA247=1,VLOOKUP($B247,'Tổng hợp'!$A:$S,2,0),
IF(AA247=7,VLOOKUP($B247,'Tổng hợp'!$A:$S,3,0),
IF(AA247=14,VLOOKUP($B247,'Tổng hợp'!$A:$T,4,0),
IF(AA247=30,VLOOKUP($B247,'Tổng hợp'!$A:$T,5,0),
IF(AA247=60,VLOOKUP($B247,'Tổng hợp'!$A:$T,6,0),
IF(AA247=90,VLOOKUP($B247,'Tổng hợp'!$A:$T,7,0),
IF(AA247=180,VLOOKUP($B247,'Tổng hợp'!$A:$T,8,0),
IF(AA247=270,VLOOKUP($B247,'Tổng hợp'!$A:$T,9,0),
IF(AA247=365,VLOOKUP($B247,'Tổng hợp'!$A:$S,10,0),
IF(AA247=730,VLOOKUP($B247,'Tổng hợp'!$A:$S,11,0),
IF(AA247=1095,VLOOKUP($B247,'Tổng hợp'!$A:$S,12,0),
IF(AA247=1460,VLOOKUP($B247,'Tổng hợp'!$A:$S,13,0),
IF(AA247=1825,VLOOKUP($B247,'Tổng hợp'!$A:$S,14,0),
IF(AA247=2555,VLOOKUP($B247,'Tổng hợp'!$A:$S,15,0),
IF(AA247=3650,VLOOKUP($B247,'Tổng hợp'!$A:$S,16,0),
IF(AA247=5475,VLOOKUP($B247,'Tổng hợp'!$A:$S,17,0),
IF(AA247=7300,VLOOKUP($B247,'Tổng hợp'!$A:$S,18,0),
IF(AA247=10950,VLOOKUP($B247,'Tổng hợp'!$A:$S,19,0),
""))))))))))))))))))</f>
        <v>0.01804</v>
      </c>
      <c r="AD247" s="95">
        <f t="shared" si="22"/>
        <v>0.06924742466</v>
      </c>
      <c r="AE247" s="95">
        <f t="shared" si="23"/>
        <v>-0.000004747704979</v>
      </c>
      <c r="AF247" s="95">
        <f t="shared" si="24"/>
        <v>0.07024029483</v>
      </c>
      <c r="AG247" s="96">
        <f t="shared" si="25"/>
        <v>46260237706</v>
      </c>
      <c r="AH247" s="97">
        <f t="shared" si="26"/>
        <v>49704883108</v>
      </c>
      <c r="AI247" s="96">
        <f t="shared" si="27"/>
        <v>-2965807618</v>
      </c>
      <c r="AJ247" s="9"/>
      <c r="AK247" s="12"/>
    </row>
    <row r="248" ht="15.75" customHeight="1">
      <c r="A248" s="90">
        <v>229.0</v>
      </c>
      <c r="B248" s="91">
        <f>HLOOKUP(B247,VBMA!$A:$A,VLOOKUP(B247,VBMA!A:AF,32,0) +1)</f>
        <v>45393</v>
      </c>
      <c r="C248" s="92">
        <f t="shared" si="1"/>
        <v>45812</v>
      </c>
      <c r="D248" s="92">
        <f t="shared" si="2"/>
        <v>45812</v>
      </c>
      <c r="E248" s="93">
        <f t="shared" si="3"/>
        <v>84</v>
      </c>
      <c r="F248" s="94">
        <f t="shared" si="4"/>
        <v>60</v>
      </c>
      <c r="G248" s="94">
        <f t="shared" si="5"/>
        <v>90</v>
      </c>
      <c r="H248" s="95">
        <f>IF(F248=1,VLOOKUP($B248,'Tổng hợp'!$A:$S,2,0),
IF(F248=7,VLOOKUP($B248,'Tổng hợp'!$A:$S,3,0),
IF(F248=14,VLOOKUP($B248,'Tổng hợp'!$A:$T,4,0),
IF(F248=30,VLOOKUP($B248,'Tổng hợp'!$A:$T,5,0),
IF(F248=60,VLOOKUP($B248,'Tổng hợp'!$A:$T,6,0),
IF(F248=90,VLOOKUP($B248,'Tổng hợp'!$A:$T,7,0),
IF(F248=180,VLOOKUP($B248,'Tổng hợp'!$A:$T,8,0),
IF(F248=270,VLOOKUP($B248,'Tổng hợp'!$A:$T,9,0),
IF(F248=365,VLOOKUP($B248,'Tổng hợp'!$A:$S,10,0),
IF(F248=730,VLOOKUP($B248,'Tổng hợp'!$A:$S,11,0),
IF(F248=1095,VLOOKUP($B248,'Tổng hợp'!$A:$S,12,0),
IF(F248=1460,VLOOKUP($B248,'Tổng hợp'!$A:$S,13,0),
IF(F248=1825,VLOOKUP($B248,'Tổng hợp'!$A:$S,14,0),
IF(F248=2555,VLOOKUP($B248,'Tổng hợp'!$A:$S,15,0),
IF(F248=3650,VLOOKUP($B248,'Tổng hợp'!$A:$S,16,0),
IF(F248=5475,VLOOKUP($B248,'Tổng hợp'!$A:$S,17,0),
IF(F248=7300,VLOOKUP($B248,'Tổng hợp'!$A:$S,18,0),
IF(F248=10950,VLOOKUP($B248,'Tổng hợp'!$A:$S,19,0),
""))))))))))))))))))</f>
        <v>0.0145466112</v>
      </c>
      <c r="I248" s="95">
        <f>IF(G248=1,VLOOKUP($B248,'Tổng hợp'!$A:$S,2,0),
IF(G248=7,VLOOKUP($B248,'Tổng hợp'!$A:$S,3,0),
IF(G248=14,VLOOKUP($B248,'Tổng hợp'!$A:$T,4,0),
IF(G248=30,VLOOKUP($B248,'Tổng hợp'!$A:$T,5,0),
IF(G248=60,VLOOKUP($B248,'Tổng hợp'!$A:$T,6,0),
IF(G248=90,VLOOKUP($B248,'Tổng hợp'!$A:$T,7,0),
IF(G248=180,VLOOKUP($B248,'Tổng hợp'!$A:$T,8,0),
IF(G248=270,VLOOKUP($B248,'Tổng hợp'!$A:$T,9,0),
IF(G248=365,VLOOKUP($B248,'Tổng hợp'!$A:$S,10,0),
IF(G248=730,VLOOKUP($B248,'Tổng hợp'!$A:$S,11,0),
IF(G248=1095,VLOOKUP($B248,'Tổng hợp'!$A:$S,12,0),
IF(G248=1460,VLOOKUP($B248,'Tổng hợp'!$A:$S,13,0),
IF(G248=1825,VLOOKUP($B248,'Tổng hợp'!$A:$S,14,0),
IF(G248=2555,VLOOKUP($B248,'Tổng hợp'!$A:$S,15,0),
IF(G248=3650,VLOOKUP($B248,'Tổng hợp'!$A:$S,16,0),
IF(G248=5475,VLOOKUP($B248,'Tổng hợp'!$A:$S,17,0),
IF(G248=7300,VLOOKUP($B248,'Tổng hợp'!$A:$S,18,0),
IF(G248=10950,VLOOKUP($B248,'Tổng hợp'!$A:$S,19,0),
""))))))))))))))))))</f>
        <v>0.01461880282</v>
      </c>
      <c r="J248" s="95">
        <f t="shared" si="6"/>
        <v>0.0659143645</v>
      </c>
      <c r="K248" s="95">
        <f t="shared" si="7"/>
        <v>-0.002474790312</v>
      </c>
      <c r="L248" s="95">
        <f t="shared" si="8"/>
        <v>0.0700670124</v>
      </c>
      <c r="M248" s="96">
        <f t="shared" si="9"/>
        <v>3445874776</v>
      </c>
      <c r="N248" s="92" t="b">
        <f t="shared" si="10"/>
        <v>0</v>
      </c>
      <c r="O248" s="93">
        <f t="shared" si="11"/>
        <v>-45728</v>
      </c>
      <c r="P248" s="94">
        <f t="shared" si="12"/>
        <v>0</v>
      </c>
      <c r="Q248" s="94">
        <f t="shared" si="13"/>
        <v>1</v>
      </c>
      <c r="R248" s="95" t="str">
        <f t="shared" si="14"/>
        <v/>
      </c>
      <c r="S248" s="95">
        <f>IF(Q248=1,VLOOKUP($B248,'Tổng hợp'!$A:$S,2,0),
IF(Q248=7,VLOOKUP($B248,'Tổng hợp'!$A:$S,3,0),
IF(Q248=14,VLOOKUP($B248,'Tổng hợp'!$A:$T,4,0),
IF(Q248=30,VLOOKUP($B248,'Tổng hợp'!$A:$T,5,0),
IF(Q248=60,VLOOKUP($B248,'Tổng hợp'!$A:$T,6,0),
IF(Q248=90,VLOOKUP($B248,'Tổng hợp'!$A:$T,7,0),
IF(Q248=180,VLOOKUP($B248,'Tổng hợp'!$A:$T,8,0),
IF(Q248=270,VLOOKUP($B248,'Tổng hợp'!$A:$T,9,0),
IF(Q248=365,VLOOKUP($B248,'Tổng hợp'!$A:$S,10,0),
IF(Q248=730,VLOOKUP($B248,'Tổng hợp'!$A:$S,11,0),
IF(Q248=1095,VLOOKUP($B248,'Tổng hợp'!$A:$S,12,0),
IF(Q248=1460,VLOOKUP($B248,'Tổng hợp'!$A:$S,13,0),
IF(Q248=1825,VLOOKUP($B248,'Tổng hợp'!$A:$S,14,0),
IF(Q248=2555,VLOOKUP($B248,'Tổng hợp'!$A:$S,15,0),
IF(Q248=3650,VLOOKUP($B248,'Tổng hợp'!$A:$S,16,0),
IF(Q248=5475,VLOOKUP($B248,'Tổng hợp'!$A:$S,17,0),
IF(Q248=7300,VLOOKUP($B248,'Tổng hợp'!$A:$S,18,0),
IF(Q248=10950,VLOOKUP($B248,'Tổng hợp'!$A:$S,19,0),
""))))))))))))))))))</f>
        <v>0.0137885992</v>
      </c>
      <c r="T248" s="95">
        <f t="shared" si="15"/>
        <v>0.05131</v>
      </c>
      <c r="U248" s="95">
        <f t="shared" si="28"/>
        <v>0</v>
      </c>
      <c r="V248" s="95">
        <f t="shared" si="16"/>
        <v>0.07024062831</v>
      </c>
      <c r="W248" s="96">
        <f t="shared" si="17"/>
        <v>0</v>
      </c>
      <c r="X248" s="92">
        <f t="shared" si="18"/>
        <v>45812</v>
      </c>
      <c r="Y248" s="93">
        <f t="shared" si="19"/>
        <v>419</v>
      </c>
      <c r="Z248" s="94">
        <f t="shared" si="20"/>
        <v>365</v>
      </c>
      <c r="AA248" s="94">
        <f t="shared" si="21"/>
        <v>730</v>
      </c>
      <c r="AB248" s="95">
        <f>IF(Z248=1,VLOOKUP($B248,'Tổng hợp'!$A:$S,2,0),
IF(Z248=7,VLOOKUP($B248,'Tổng hợp'!$A:$S,3,0),
IF(Z248=14,VLOOKUP($B248,'Tổng hợp'!$A:$T,4,0),
IF(Z248=30,VLOOKUP($B248,'Tổng hợp'!$A:$T,5,0),
IF(Z248=60,VLOOKUP($B248,'Tổng hợp'!$A:$T,6,0),
IF(Z248=90,VLOOKUP($B248,'Tổng hợp'!$A:$T,7,0),
IF(Z248=180,VLOOKUP($B248,'Tổng hợp'!$A:$T,8,0),
IF(Z248=270,VLOOKUP($B248,'Tổng hợp'!$A:$T,9,0),
IF(Z248=365,VLOOKUP($B248,'Tổng hợp'!$A:$S,10,0),
IF(Z248=730,VLOOKUP($B248,'Tổng hợp'!$A:$S,11,0),
IF(Z248=1095,VLOOKUP($B248,'Tổng hợp'!$A:$S,12,0),
IF(Z248=1460,VLOOKUP($B248,'Tổng hợp'!$A:$S,13,0),
IF(Z248=1825,VLOOKUP($B248,'Tổng hợp'!$A:$S,14,0),
IF(Z248=2555,VLOOKUP($B248,'Tổng hợp'!$A:$S,15,0),
IF(Z248=3650,VLOOKUP($B248,'Tổng hợp'!$A:$S,16,0),
IF(Z248=5475,VLOOKUP($B248,'Tổng hợp'!$A:$S,17,0),
IF(Z248=7300,VLOOKUP($B248,'Tổng hợp'!$A:$S,18,0),
IF(Z248=10950,VLOOKUP($B248,'Tổng hợp'!$A:$S,19,0),
""))))))))))))))))))</f>
        <v>0.01792</v>
      </c>
      <c r="AC248" s="95">
        <f>IF(AA248=1,VLOOKUP($B248,'Tổng hợp'!$A:$S,2,0),
IF(AA248=7,VLOOKUP($B248,'Tổng hợp'!$A:$S,3,0),
IF(AA248=14,VLOOKUP($B248,'Tổng hợp'!$A:$T,4,0),
IF(AA248=30,VLOOKUP($B248,'Tổng hợp'!$A:$T,5,0),
IF(AA248=60,VLOOKUP($B248,'Tổng hợp'!$A:$T,6,0),
IF(AA248=90,VLOOKUP($B248,'Tổng hợp'!$A:$T,7,0),
IF(AA248=180,VLOOKUP($B248,'Tổng hợp'!$A:$T,8,0),
IF(AA248=270,VLOOKUP($B248,'Tổng hợp'!$A:$T,9,0),
IF(AA248=365,VLOOKUP($B248,'Tổng hợp'!$A:$S,10,0),
IF(AA248=730,VLOOKUP($B248,'Tổng hợp'!$A:$S,11,0),
IF(AA248=1095,VLOOKUP($B248,'Tổng hợp'!$A:$S,12,0),
IF(AA248=1460,VLOOKUP($B248,'Tổng hợp'!$A:$S,13,0),
IF(AA248=1825,VLOOKUP($B248,'Tổng hợp'!$A:$S,14,0),
IF(AA248=2555,VLOOKUP($B248,'Tổng hợp'!$A:$S,15,0),
IF(AA248=3650,VLOOKUP($B248,'Tổng hợp'!$A:$S,16,0),
IF(AA248=5475,VLOOKUP($B248,'Tổng hợp'!$A:$S,17,0),
IF(AA248=7300,VLOOKUP($B248,'Tổng hợp'!$A:$S,18,0),
IF(AA248=10950,VLOOKUP($B248,'Tổng hợp'!$A:$S,19,0),
""))))))))))))))))))</f>
        <v>0.01804</v>
      </c>
      <c r="AD248" s="95">
        <f t="shared" si="22"/>
        <v>0.06924775342</v>
      </c>
      <c r="AE248" s="95">
        <f t="shared" si="23"/>
        <v>0.001852524128</v>
      </c>
      <c r="AF248" s="95">
        <f t="shared" si="24"/>
        <v>0.07037087137</v>
      </c>
      <c r="AG248" s="96">
        <f t="shared" si="25"/>
        <v>46245157944</v>
      </c>
      <c r="AH248" s="97">
        <f t="shared" si="26"/>
        <v>49691032720</v>
      </c>
      <c r="AI248" s="96">
        <f t="shared" si="27"/>
        <v>-2979658005</v>
      </c>
      <c r="AJ248" s="9"/>
      <c r="AK248" s="12"/>
    </row>
    <row r="249" ht="15.75" customHeight="1">
      <c r="A249" s="90">
        <v>230.0</v>
      </c>
      <c r="B249" s="91">
        <f>HLOOKUP(B248,VBMA!$A:$A,VLOOKUP(B248,VBMA!A:AF,32,0) +1)</f>
        <v>45392</v>
      </c>
      <c r="C249" s="92">
        <f t="shared" si="1"/>
        <v>45812</v>
      </c>
      <c r="D249" s="92">
        <f t="shared" si="2"/>
        <v>45812</v>
      </c>
      <c r="E249" s="93">
        <f t="shared" si="3"/>
        <v>84</v>
      </c>
      <c r="F249" s="94">
        <f t="shared" si="4"/>
        <v>60</v>
      </c>
      <c r="G249" s="94">
        <f t="shared" si="5"/>
        <v>90</v>
      </c>
      <c r="H249" s="95">
        <f>IF(F249=1,VLOOKUP($B249,'Tổng hợp'!$A:$S,2,0),
IF(F249=7,VLOOKUP($B249,'Tổng hợp'!$A:$S,3,0),
IF(F249=14,VLOOKUP($B249,'Tổng hợp'!$A:$T,4,0),
IF(F249=30,VLOOKUP($B249,'Tổng hợp'!$A:$T,5,0),
IF(F249=60,VLOOKUP($B249,'Tổng hợp'!$A:$T,6,0),
IF(F249=90,VLOOKUP($B249,'Tổng hợp'!$A:$T,7,0),
IF(F249=180,VLOOKUP($B249,'Tổng hợp'!$A:$T,8,0),
IF(F249=270,VLOOKUP($B249,'Tổng hợp'!$A:$T,9,0),
IF(F249=365,VLOOKUP($B249,'Tổng hợp'!$A:$S,10,0),
IF(F249=730,VLOOKUP($B249,'Tổng hợp'!$A:$S,11,0),
IF(F249=1095,VLOOKUP($B249,'Tổng hợp'!$A:$S,12,0),
IF(F249=1460,VLOOKUP($B249,'Tổng hợp'!$A:$S,13,0),
IF(F249=1825,VLOOKUP($B249,'Tổng hợp'!$A:$S,14,0),
IF(F249=2555,VLOOKUP($B249,'Tổng hợp'!$A:$S,15,0),
IF(F249=3650,VLOOKUP($B249,'Tổng hợp'!$A:$S,16,0),
IF(F249=5475,VLOOKUP($B249,'Tổng hợp'!$A:$S,17,0),
IF(F249=7300,VLOOKUP($B249,'Tổng hợp'!$A:$S,18,0),
IF(F249=10950,VLOOKUP($B249,'Tổng hợp'!$A:$S,19,0),
""))))))))))))))))))</f>
        <v>0.01476769074</v>
      </c>
      <c r="I249" s="95">
        <f>IF(G249=1,VLOOKUP($B249,'Tổng hợp'!$A:$S,2,0),
IF(G249=7,VLOOKUP($B249,'Tổng hợp'!$A:$S,3,0),
IF(G249=14,VLOOKUP($B249,'Tổng hợp'!$A:$T,4,0),
IF(G249=30,VLOOKUP($B249,'Tổng hợp'!$A:$T,5,0),
IF(G249=60,VLOOKUP($B249,'Tổng hợp'!$A:$T,6,0),
IF(G249=90,VLOOKUP($B249,'Tổng hợp'!$A:$T,7,0),
IF(G249=180,VLOOKUP($B249,'Tổng hợp'!$A:$T,8,0),
IF(G249=270,VLOOKUP($B249,'Tổng hợp'!$A:$T,9,0),
IF(G249=365,VLOOKUP($B249,'Tổng hợp'!$A:$S,10,0),
IF(G249=730,VLOOKUP($B249,'Tổng hợp'!$A:$S,11,0),
IF(G249=1095,VLOOKUP($B249,'Tổng hợp'!$A:$S,12,0),
IF(G249=1460,VLOOKUP($B249,'Tổng hợp'!$A:$S,13,0),
IF(G249=1825,VLOOKUP($B249,'Tổng hợp'!$A:$S,14,0),
IF(G249=2555,VLOOKUP($B249,'Tổng hợp'!$A:$S,15,0),
IF(G249=3650,VLOOKUP($B249,'Tổng hợp'!$A:$S,16,0),
IF(G249=5475,VLOOKUP($B249,'Tổng hợp'!$A:$S,17,0),
IF(G249=7300,VLOOKUP($B249,'Tổng hợp'!$A:$S,18,0),
IF(G249=10950,VLOOKUP($B249,'Tổng hợp'!$A:$S,19,0),
""))))))))))))))))))</f>
        <v>0.01476769074</v>
      </c>
      <c r="J249" s="95">
        <f t="shared" si="6"/>
        <v>0.06607769074</v>
      </c>
      <c r="K249" s="95">
        <f t="shared" si="7"/>
        <v>-0.002165724516</v>
      </c>
      <c r="L249" s="95">
        <f t="shared" si="8"/>
        <v>0.07008867107</v>
      </c>
      <c r="M249" s="96">
        <f t="shared" si="9"/>
        <v>3445858725</v>
      </c>
      <c r="N249" s="92" t="b">
        <f t="shared" si="10"/>
        <v>0</v>
      </c>
      <c r="O249" s="93">
        <f t="shared" si="11"/>
        <v>-45728</v>
      </c>
      <c r="P249" s="94">
        <f t="shared" si="12"/>
        <v>0</v>
      </c>
      <c r="Q249" s="94">
        <f t="shared" si="13"/>
        <v>1</v>
      </c>
      <c r="R249" s="95" t="str">
        <f t="shared" si="14"/>
        <v/>
      </c>
      <c r="S249" s="95">
        <f>IF(Q249=1,VLOOKUP($B249,'Tổng hợp'!$A:$S,2,0),
IF(Q249=7,VLOOKUP($B249,'Tổng hợp'!$A:$S,3,0),
IF(Q249=14,VLOOKUP($B249,'Tổng hợp'!$A:$T,4,0),
IF(Q249=30,VLOOKUP($B249,'Tổng hợp'!$A:$T,5,0),
IF(Q249=60,VLOOKUP($B249,'Tổng hợp'!$A:$T,6,0),
IF(Q249=90,VLOOKUP($B249,'Tổng hợp'!$A:$T,7,0),
IF(Q249=180,VLOOKUP($B249,'Tổng hợp'!$A:$T,8,0),
IF(Q249=270,VLOOKUP($B249,'Tổng hợp'!$A:$T,9,0),
IF(Q249=365,VLOOKUP($B249,'Tổng hợp'!$A:$S,10,0),
IF(Q249=730,VLOOKUP($B249,'Tổng hợp'!$A:$S,11,0),
IF(Q249=1095,VLOOKUP($B249,'Tổng hợp'!$A:$S,12,0),
IF(Q249=1460,VLOOKUP($B249,'Tổng hợp'!$A:$S,13,0),
IF(Q249=1825,VLOOKUP($B249,'Tổng hợp'!$A:$S,14,0),
IF(Q249=2555,VLOOKUP($B249,'Tổng hợp'!$A:$S,15,0),
IF(Q249=3650,VLOOKUP($B249,'Tổng hợp'!$A:$S,16,0),
IF(Q249=5475,VLOOKUP($B249,'Tổng hợp'!$A:$S,17,0),
IF(Q249=7300,VLOOKUP($B249,'Tổng hợp'!$A:$S,18,0),
IF(Q249=10950,VLOOKUP($B249,'Tổng hợp'!$A:$S,19,0),
""))))))))))))))))))</f>
        <v>0.01397139369</v>
      </c>
      <c r="T249" s="95">
        <f t="shared" si="15"/>
        <v>0.05131</v>
      </c>
      <c r="U249" s="95">
        <f t="shared" si="28"/>
        <v>0</v>
      </c>
      <c r="V249" s="95">
        <f t="shared" si="16"/>
        <v>0.07024062831</v>
      </c>
      <c r="W249" s="96">
        <f t="shared" si="17"/>
        <v>0</v>
      </c>
      <c r="X249" s="92">
        <f t="shared" si="18"/>
        <v>45812</v>
      </c>
      <c r="Y249" s="93">
        <f t="shared" si="19"/>
        <v>420</v>
      </c>
      <c r="Z249" s="94">
        <f t="shared" si="20"/>
        <v>365</v>
      </c>
      <c r="AA249" s="94">
        <f t="shared" si="21"/>
        <v>730</v>
      </c>
      <c r="AB249" s="95">
        <f>IF(Z249=1,VLOOKUP($B249,'Tổng hợp'!$A:$S,2,0),
IF(Z249=7,VLOOKUP($B249,'Tổng hợp'!$A:$S,3,0),
IF(Z249=14,VLOOKUP($B249,'Tổng hợp'!$A:$T,4,0),
IF(Z249=30,VLOOKUP($B249,'Tổng hợp'!$A:$T,5,0),
IF(Z249=60,VLOOKUP($B249,'Tổng hợp'!$A:$T,6,0),
IF(Z249=90,VLOOKUP($B249,'Tổng hợp'!$A:$T,7,0),
IF(Z249=180,VLOOKUP($B249,'Tổng hợp'!$A:$T,8,0),
IF(Z249=270,VLOOKUP($B249,'Tổng hợp'!$A:$T,9,0),
IF(Z249=365,VLOOKUP($B249,'Tổng hợp'!$A:$S,10,0),
IF(Z249=730,VLOOKUP($B249,'Tổng hợp'!$A:$S,11,0),
IF(Z249=1095,VLOOKUP($B249,'Tổng hợp'!$A:$S,12,0),
IF(Z249=1460,VLOOKUP($B249,'Tổng hợp'!$A:$S,13,0),
IF(Z249=1825,VLOOKUP($B249,'Tổng hợp'!$A:$S,14,0),
IF(Z249=2555,VLOOKUP($B249,'Tổng hợp'!$A:$S,15,0),
IF(Z249=3650,VLOOKUP($B249,'Tổng hợp'!$A:$S,16,0),
IF(Z249=5475,VLOOKUP($B249,'Tổng hợp'!$A:$S,17,0),
IF(Z249=7300,VLOOKUP($B249,'Tổng hợp'!$A:$S,18,0),
IF(Z249=10950,VLOOKUP($B249,'Tổng hợp'!$A:$S,19,0),
""))))))))))))))))))</f>
        <v>0.01779</v>
      </c>
      <c r="AC249" s="95">
        <f>IF(AA249=1,VLOOKUP($B249,'Tổng hợp'!$A:$S,2,0),
IF(AA249=7,VLOOKUP($B249,'Tổng hợp'!$A:$S,3,0),
IF(AA249=14,VLOOKUP($B249,'Tổng hợp'!$A:$T,4,0),
IF(AA249=30,VLOOKUP($B249,'Tổng hợp'!$A:$T,5,0),
IF(AA249=60,VLOOKUP($B249,'Tổng hợp'!$A:$T,6,0),
IF(AA249=90,VLOOKUP($B249,'Tổng hợp'!$A:$T,7,0),
IF(AA249=180,VLOOKUP($B249,'Tổng hợp'!$A:$T,8,0),
IF(AA249=270,VLOOKUP($B249,'Tổng hợp'!$A:$T,9,0),
IF(AA249=365,VLOOKUP($B249,'Tổng hợp'!$A:$S,10,0),
IF(AA249=730,VLOOKUP($B249,'Tổng hợp'!$A:$S,11,0),
IF(AA249=1095,VLOOKUP($B249,'Tổng hợp'!$A:$S,12,0),
IF(AA249=1460,VLOOKUP($B249,'Tổng hợp'!$A:$S,13,0),
IF(AA249=1825,VLOOKUP($B249,'Tổng hợp'!$A:$S,14,0),
IF(AA249=2555,VLOOKUP($B249,'Tổng hợp'!$A:$S,15,0),
IF(AA249=3650,VLOOKUP($B249,'Tổng hợp'!$A:$S,16,0),
IF(AA249=5475,VLOOKUP($B249,'Tổng hợp'!$A:$S,17,0),
IF(AA249=7300,VLOOKUP($B249,'Tổng hợp'!$A:$S,18,0),
IF(AA249=10950,VLOOKUP($B249,'Tổng hợp'!$A:$S,19,0),
""))))))))))))))))))</f>
        <v>0.01792</v>
      </c>
      <c r="AD249" s="95">
        <f t="shared" si="22"/>
        <v>0.06911958904</v>
      </c>
      <c r="AE249" s="95">
        <f t="shared" si="23"/>
        <v>-0.006041096677</v>
      </c>
      <c r="AF249" s="95">
        <f t="shared" si="24"/>
        <v>0.06981757702</v>
      </c>
      <c r="AG249" s="96">
        <f t="shared" si="25"/>
        <v>46264059813</v>
      </c>
      <c r="AH249" s="97">
        <f t="shared" si="26"/>
        <v>49709918538</v>
      </c>
      <c r="AI249" s="96">
        <f t="shared" si="27"/>
        <v>-2960772187</v>
      </c>
      <c r="AJ249" s="9"/>
      <c r="AK249" s="12"/>
    </row>
    <row r="250" ht="15.75" customHeight="1">
      <c r="A250" s="90">
        <v>231.0</v>
      </c>
      <c r="B250" s="91">
        <f>HLOOKUP(B249,VBMA!$A:$A,VLOOKUP(B249,VBMA!A:AF,32,0) +1)</f>
        <v>45391</v>
      </c>
      <c r="C250" s="92">
        <f t="shared" si="1"/>
        <v>45812</v>
      </c>
      <c r="D250" s="92">
        <f t="shared" si="2"/>
        <v>45812</v>
      </c>
      <c r="E250" s="93">
        <f t="shared" si="3"/>
        <v>84</v>
      </c>
      <c r="F250" s="94">
        <f t="shared" si="4"/>
        <v>60</v>
      </c>
      <c r="G250" s="94">
        <f t="shared" si="5"/>
        <v>90</v>
      </c>
      <c r="H250" s="95">
        <f>IF(F250=1,VLOOKUP($B250,'Tổng hợp'!$A:$S,2,0),
IF(F250=7,VLOOKUP($B250,'Tổng hợp'!$A:$S,3,0),
IF(F250=14,VLOOKUP($B250,'Tổng hợp'!$A:$T,4,0),
IF(F250=30,VLOOKUP($B250,'Tổng hợp'!$A:$T,5,0),
IF(F250=60,VLOOKUP($B250,'Tổng hợp'!$A:$T,6,0),
IF(F250=90,VLOOKUP($B250,'Tổng hợp'!$A:$T,7,0),
IF(F250=180,VLOOKUP($B250,'Tổng hợp'!$A:$T,8,0),
IF(F250=270,VLOOKUP($B250,'Tổng hợp'!$A:$T,9,0),
IF(F250=365,VLOOKUP($B250,'Tổng hợp'!$A:$S,10,0),
IF(F250=730,VLOOKUP($B250,'Tổng hợp'!$A:$S,11,0),
IF(F250=1095,VLOOKUP($B250,'Tổng hợp'!$A:$S,12,0),
IF(F250=1460,VLOOKUP($B250,'Tổng hợp'!$A:$S,13,0),
IF(F250=1825,VLOOKUP($B250,'Tổng hợp'!$A:$S,14,0),
IF(F250=2555,VLOOKUP($B250,'Tổng hợp'!$A:$S,15,0),
IF(F250=3650,VLOOKUP($B250,'Tổng hợp'!$A:$S,16,0),
IF(F250=5475,VLOOKUP($B250,'Tổng hợp'!$A:$S,17,0),
IF(F250=7300,VLOOKUP($B250,'Tổng hợp'!$A:$S,18,0),
IF(F250=10950,VLOOKUP($B250,'Tổng hợp'!$A:$S,19,0),
""))))))))))))))))))</f>
        <v>0.01491095189</v>
      </c>
      <c r="I250" s="95">
        <f>IF(G250=1,VLOOKUP($B250,'Tổng hợp'!$A:$S,2,0),
IF(G250=7,VLOOKUP($B250,'Tổng hợp'!$A:$S,3,0),
IF(G250=14,VLOOKUP($B250,'Tổng hợp'!$A:$T,4,0),
IF(G250=30,VLOOKUP($B250,'Tổng hợp'!$A:$T,5,0),
IF(G250=60,VLOOKUP($B250,'Tổng hợp'!$A:$T,6,0),
IF(G250=90,VLOOKUP($B250,'Tổng hợp'!$A:$T,7,0),
IF(G250=180,VLOOKUP($B250,'Tổng hợp'!$A:$T,8,0),
IF(G250=270,VLOOKUP($B250,'Tổng hợp'!$A:$T,9,0),
IF(G250=365,VLOOKUP($B250,'Tổng hợp'!$A:$S,10,0),
IF(G250=730,VLOOKUP($B250,'Tổng hợp'!$A:$S,11,0),
IF(G250=1095,VLOOKUP($B250,'Tổng hợp'!$A:$S,12,0),
IF(G250=1460,VLOOKUP($B250,'Tổng hợp'!$A:$S,13,0),
IF(G250=1825,VLOOKUP($B250,'Tổng hợp'!$A:$S,14,0),
IF(G250=2555,VLOOKUP($B250,'Tổng hợp'!$A:$S,15,0),
IF(G250=3650,VLOOKUP($B250,'Tổng hợp'!$A:$S,16,0),
IF(G250=5475,VLOOKUP($B250,'Tổng hợp'!$A:$S,17,0),
IF(G250=7300,VLOOKUP($B250,'Tổng hợp'!$A:$S,18,0),
IF(G250=10950,VLOOKUP($B250,'Tổng hợp'!$A:$S,19,0),
""))))))))))))))))))</f>
        <v>0.01491095189</v>
      </c>
      <c r="J250" s="95">
        <f t="shared" si="6"/>
        <v>0.06622095189</v>
      </c>
      <c r="K250" s="95">
        <f t="shared" si="7"/>
        <v>0.006075488696</v>
      </c>
      <c r="L250" s="95">
        <f t="shared" si="8"/>
        <v>0.07066867343</v>
      </c>
      <c r="M250" s="96">
        <f t="shared" si="9"/>
        <v>3445429041</v>
      </c>
      <c r="N250" s="92" t="b">
        <f t="shared" si="10"/>
        <v>0</v>
      </c>
      <c r="O250" s="93">
        <f t="shared" si="11"/>
        <v>-45728</v>
      </c>
      <c r="P250" s="94">
        <f t="shared" si="12"/>
        <v>0</v>
      </c>
      <c r="Q250" s="94">
        <f t="shared" si="13"/>
        <v>1</v>
      </c>
      <c r="R250" s="95" t="str">
        <f t="shared" si="14"/>
        <v/>
      </c>
      <c r="S250" s="95">
        <f>IF(Q250=1,VLOOKUP($B250,'Tổng hợp'!$A:$S,2,0),
IF(Q250=7,VLOOKUP($B250,'Tổng hợp'!$A:$S,3,0),
IF(Q250=14,VLOOKUP($B250,'Tổng hợp'!$A:$T,4,0),
IF(Q250=30,VLOOKUP($B250,'Tổng hợp'!$A:$T,5,0),
IF(Q250=60,VLOOKUP($B250,'Tổng hợp'!$A:$T,6,0),
IF(Q250=90,VLOOKUP($B250,'Tổng hợp'!$A:$T,7,0),
IF(Q250=180,VLOOKUP($B250,'Tổng hợp'!$A:$T,8,0),
IF(Q250=270,VLOOKUP($B250,'Tổng hợp'!$A:$T,9,0),
IF(Q250=365,VLOOKUP($B250,'Tổng hợp'!$A:$S,10,0),
IF(Q250=730,VLOOKUP($B250,'Tổng hợp'!$A:$S,11,0),
IF(Q250=1095,VLOOKUP($B250,'Tổng hợp'!$A:$S,12,0),
IF(Q250=1460,VLOOKUP($B250,'Tổng hợp'!$A:$S,13,0),
IF(Q250=1825,VLOOKUP($B250,'Tổng hợp'!$A:$S,14,0),
IF(Q250=2555,VLOOKUP($B250,'Tổng hợp'!$A:$S,15,0),
IF(Q250=3650,VLOOKUP($B250,'Tổng hợp'!$A:$S,16,0),
IF(Q250=5475,VLOOKUP($B250,'Tổng hợp'!$A:$S,17,0),
IF(Q250=7300,VLOOKUP($B250,'Tổng hợp'!$A:$S,18,0),
IF(Q250=10950,VLOOKUP($B250,'Tổng hợp'!$A:$S,19,0),
""))))))))))))))))))</f>
        <v>0.01371807574</v>
      </c>
      <c r="T250" s="95">
        <f t="shared" si="15"/>
        <v>0.05131</v>
      </c>
      <c r="U250" s="95">
        <f t="shared" si="28"/>
        <v>0</v>
      </c>
      <c r="V250" s="95">
        <f t="shared" si="16"/>
        <v>0.07024062831</v>
      </c>
      <c r="W250" s="96">
        <f t="shared" si="17"/>
        <v>0</v>
      </c>
      <c r="X250" s="92">
        <f t="shared" si="18"/>
        <v>45812</v>
      </c>
      <c r="Y250" s="93">
        <f t="shared" si="19"/>
        <v>421</v>
      </c>
      <c r="Z250" s="94">
        <f t="shared" si="20"/>
        <v>365</v>
      </c>
      <c r="AA250" s="94">
        <f t="shared" si="21"/>
        <v>730</v>
      </c>
      <c r="AB250" s="95">
        <f>IF(Z250=1,VLOOKUP($B250,'Tổng hợp'!$A:$S,2,0),
IF(Z250=7,VLOOKUP($B250,'Tổng hợp'!$A:$S,3,0),
IF(Z250=14,VLOOKUP($B250,'Tổng hợp'!$A:$T,4,0),
IF(Z250=30,VLOOKUP($B250,'Tổng hợp'!$A:$T,5,0),
IF(Z250=60,VLOOKUP($B250,'Tổng hợp'!$A:$T,6,0),
IF(Z250=90,VLOOKUP($B250,'Tổng hợp'!$A:$T,7,0),
IF(Z250=180,VLOOKUP($B250,'Tổng hợp'!$A:$T,8,0),
IF(Z250=270,VLOOKUP($B250,'Tổng hợp'!$A:$T,9,0),
IF(Z250=365,VLOOKUP($B250,'Tổng hợp'!$A:$S,10,0),
IF(Z250=730,VLOOKUP($B250,'Tổng hợp'!$A:$S,11,0),
IF(Z250=1095,VLOOKUP($B250,'Tổng hợp'!$A:$S,12,0),
IF(Z250=1460,VLOOKUP($B250,'Tổng hợp'!$A:$S,13,0),
IF(Z250=1825,VLOOKUP($B250,'Tổng hợp'!$A:$S,14,0),
IF(Z250=2555,VLOOKUP($B250,'Tổng hợp'!$A:$S,15,0),
IF(Z250=3650,VLOOKUP($B250,'Tổng hợp'!$A:$S,16,0),
IF(Z250=5475,VLOOKUP($B250,'Tổng hợp'!$A:$S,17,0),
IF(Z250=7300,VLOOKUP($B250,'Tổng hợp'!$A:$S,18,0),
IF(Z250=10950,VLOOKUP($B250,'Tổng hợp'!$A:$S,19,0),
""))))))))))))))))))</f>
        <v>0.01821</v>
      </c>
      <c r="AC250" s="95">
        <f>IF(AA250=1,VLOOKUP($B250,'Tổng hợp'!$A:$S,2,0),
IF(AA250=7,VLOOKUP($B250,'Tổng hợp'!$A:$S,3,0),
IF(AA250=14,VLOOKUP($B250,'Tổng hợp'!$A:$T,4,0),
IF(AA250=30,VLOOKUP($B250,'Tổng hợp'!$A:$T,5,0),
IF(AA250=60,VLOOKUP($B250,'Tổng hợp'!$A:$T,6,0),
IF(AA250=90,VLOOKUP($B250,'Tổng hợp'!$A:$T,7,0),
IF(AA250=180,VLOOKUP($B250,'Tổng hợp'!$A:$T,8,0),
IF(AA250=270,VLOOKUP($B250,'Tổng hợp'!$A:$T,9,0),
IF(AA250=365,VLOOKUP($B250,'Tổng hợp'!$A:$S,10,0),
IF(AA250=730,VLOOKUP($B250,'Tổng hợp'!$A:$S,11,0),
IF(AA250=1095,VLOOKUP($B250,'Tổng hợp'!$A:$S,12,0),
IF(AA250=1460,VLOOKUP($B250,'Tổng hợp'!$A:$S,13,0),
IF(AA250=1825,VLOOKUP($B250,'Tổng hợp'!$A:$S,14,0),
IF(AA250=2555,VLOOKUP($B250,'Tổng hợp'!$A:$S,15,0),
IF(AA250=3650,VLOOKUP($B250,'Tổng hợp'!$A:$S,16,0),
IF(AA250=5475,VLOOKUP($B250,'Tổng hợp'!$A:$S,17,0),
IF(AA250=7300,VLOOKUP($B250,'Tổng hợp'!$A:$S,18,0),
IF(AA250=10950,VLOOKUP($B250,'Tổng hợp'!$A:$S,19,0),
""))))))))))))))))))</f>
        <v>0.01833</v>
      </c>
      <c r="AD250" s="95">
        <f t="shared" si="22"/>
        <v>0.06953841096</v>
      </c>
      <c r="AE250" s="95">
        <f t="shared" si="23"/>
        <v>0.0005706566016</v>
      </c>
      <c r="AF250" s="95">
        <f t="shared" si="24"/>
        <v>0.07028072303</v>
      </c>
      <c r="AG250" s="96">
        <f t="shared" si="25"/>
        <v>46232419904</v>
      </c>
      <c r="AH250" s="97">
        <f t="shared" si="26"/>
        <v>49677848945</v>
      </c>
      <c r="AI250" s="96">
        <f t="shared" si="27"/>
        <v>-2992841780</v>
      </c>
      <c r="AJ250" s="9"/>
      <c r="AK250" s="12"/>
    </row>
    <row r="251" ht="15.75" customHeight="1">
      <c r="A251" s="90">
        <v>232.0</v>
      </c>
      <c r="B251" s="91">
        <f>HLOOKUP(B250,VBMA!$A:$A,VLOOKUP(B250,VBMA!A:AF,32,0) +1)</f>
        <v>45390</v>
      </c>
      <c r="C251" s="92">
        <f t="shared" si="1"/>
        <v>45812</v>
      </c>
      <c r="D251" s="92">
        <f t="shared" si="2"/>
        <v>45812</v>
      </c>
      <c r="E251" s="93">
        <f t="shared" si="3"/>
        <v>84</v>
      </c>
      <c r="F251" s="94">
        <f t="shared" si="4"/>
        <v>60</v>
      </c>
      <c r="G251" s="94">
        <f t="shared" si="5"/>
        <v>90</v>
      </c>
      <c r="H251" s="95">
        <f>IF(F251=1,VLOOKUP($B251,'Tổng hợp'!$A:$S,2,0),
IF(F251=7,VLOOKUP($B251,'Tổng hợp'!$A:$S,3,0),
IF(F251=14,VLOOKUP($B251,'Tổng hợp'!$A:$T,4,0),
IF(F251=30,VLOOKUP($B251,'Tổng hợp'!$A:$T,5,0),
IF(F251=60,VLOOKUP($B251,'Tổng hợp'!$A:$T,6,0),
IF(F251=90,VLOOKUP($B251,'Tổng hợp'!$A:$T,7,0),
IF(F251=180,VLOOKUP($B251,'Tổng hợp'!$A:$T,8,0),
IF(F251=270,VLOOKUP($B251,'Tổng hợp'!$A:$T,9,0),
IF(F251=365,VLOOKUP($B251,'Tổng hợp'!$A:$S,10,0),
IF(F251=730,VLOOKUP($B251,'Tổng hợp'!$A:$S,11,0),
IF(F251=1095,VLOOKUP($B251,'Tổng hợp'!$A:$S,12,0),
IF(F251=1460,VLOOKUP($B251,'Tổng hợp'!$A:$S,13,0),
IF(F251=1825,VLOOKUP($B251,'Tổng hợp'!$A:$S,14,0),
IF(F251=2555,VLOOKUP($B251,'Tổng hợp'!$A:$S,15,0),
IF(F251=3650,VLOOKUP($B251,'Tổng hợp'!$A:$S,16,0),
IF(F251=5475,VLOOKUP($B251,'Tổng hợp'!$A:$S,17,0),
IF(F251=7300,VLOOKUP($B251,'Tổng hợp'!$A:$S,18,0),
IF(F251=10950,VLOOKUP($B251,'Tổng hợp'!$A:$S,19,0),
""))))))))))))))))))</f>
        <v>0.01445116202</v>
      </c>
      <c r="I251" s="95">
        <f>IF(G251=1,VLOOKUP($B251,'Tổng hợp'!$A:$S,2,0),
IF(G251=7,VLOOKUP($B251,'Tổng hợp'!$A:$S,3,0),
IF(G251=14,VLOOKUP($B251,'Tổng hợp'!$A:$T,4,0),
IF(G251=30,VLOOKUP($B251,'Tổng hợp'!$A:$T,5,0),
IF(G251=60,VLOOKUP($B251,'Tổng hợp'!$A:$T,6,0),
IF(G251=90,VLOOKUP($B251,'Tổng hợp'!$A:$T,7,0),
IF(G251=180,VLOOKUP($B251,'Tổng hợp'!$A:$T,8,0),
IF(G251=270,VLOOKUP($B251,'Tổng hợp'!$A:$T,9,0),
IF(G251=365,VLOOKUP($B251,'Tổng hợp'!$A:$S,10,0),
IF(G251=730,VLOOKUP($B251,'Tổng hợp'!$A:$S,11,0),
IF(G251=1095,VLOOKUP($B251,'Tổng hợp'!$A:$S,12,0),
IF(G251=1460,VLOOKUP($B251,'Tổng hợp'!$A:$S,13,0),
IF(G251=1825,VLOOKUP($B251,'Tổng hợp'!$A:$S,14,0),
IF(G251=2555,VLOOKUP($B251,'Tổng hợp'!$A:$S,15,0),
IF(G251=3650,VLOOKUP($B251,'Tổng hợp'!$A:$S,16,0),
IF(G251=5475,VLOOKUP($B251,'Tổng hợp'!$A:$S,17,0),
IF(G251=7300,VLOOKUP($B251,'Tổng hợp'!$A:$S,18,0),
IF(G251=10950,VLOOKUP($B251,'Tổng hợp'!$A:$S,19,0),
""))))))))))))))))))</f>
        <v>0.01452451817</v>
      </c>
      <c r="J251" s="95">
        <f t="shared" si="6"/>
        <v>0.06581984694</v>
      </c>
      <c r="K251" s="95">
        <f t="shared" si="7"/>
        <v>0.0003051734301</v>
      </c>
      <c r="L251" s="95">
        <f t="shared" si="8"/>
        <v>0.07026206715</v>
      </c>
      <c r="M251" s="96">
        <f t="shared" si="9"/>
        <v>3445730237</v>
      </c>
      <c r="N251" s="92" t="b">
        <f t="shared" si="10"/>
        <v>0</v>
      </c>
      <c r="O251" s="93">
        <f t="shared" si="11"/>
        <v>-45728</v>
      </c>
      <c r="P251" s="94">
        <f t="shared" si="12"/>
        <v>0</v>
      </c>
      <c r="Q251" s="94">
        <f t="shared" si="13"/>
        <v>1</v>
      </c>
      <c r="R251" s="95" t="str">
        <f t="shared" si="14"/>
        <v/>
      </c>
      <c r="S251" s="95">
        <f>IF(Q251=1,VLOOKUP($B251,'Tổng hợp'!$A:$S,2,0),
IF(Q251=7,VLOOKUP($B251,'Tổng hợp'!$A:$S,3,0),
IF(Q251=14,VLOOKUP($B251,'Tổng hợp'!$A:$T,4,0),
IF(Q251=30,VLOOKUP($B251,'Tổng hợp'!$A:$T,5,0),
IF(Q251=60,VLOOKUP($B251,'Tổng hợp'!$A:$T,6,0),
IF(Q251=90,VLOOKUP($B251,'Tổng hợp'!$A:$T,7,0),
IF(Q251=180,VLOOKUP($B251,'Tổng hợp'!$A:$T,8,0),
IF(Q251=270,VLOOKUP($B251,'Tổng hợp'!$A:$T,9,0),
IF(Q251=365,VLOOKUP($B251,'Tổng hợp'!$A:$S,10,0),
IF(Q251=730,VLOOKUP($B251,'Tổng hợp'!$A:$S,11,0),
IF(Q251=1095,VLOOKUP($B251,'Tổng hợp'!$A:$S,12,0),
IF(Q251=1460,VLOOKUP($B251,'Tổng hợp'!$A:$S,13,0),
IF(Q251=1825,VLOOKUP($B251,'Tổng hợp'!$A:$S,14,0),
IF(Q251=2555,VLOOKUP($B251,'Tổng hợp'!$A:$S,15,0),
IF(Q251=3650,VLOOKUP($B251,'Tổng hợp'!$A:$S,16,0),
IF(Q251=5475,VLOOKUP($B251,'Tổng hợp'!$A:$S,17,0),
IF(Q251=7300,VLOOKUP($B251,'Tổng hợp'!$A:$S,18,0),
IF(Q251=10950,VLOOKUP($B251,'Tổng hợp'!$A:$S,19,0),
""))))))))))))))))))</f>
        <v>0.009976436721</v>
      </c>
      <c r="T251" s="95">
        <f t="shared" si="15"/>
        <v>0.05131</v>
      </c>
      <c r="U251" s="95">
        <f t="shared" si="28"/>
        <v>0</v>
      </c>
      <c r="V251" s="95">
        <f t="shared" si="16"/>
        <v>0.07024062831</v>
      </c>
      <c r="W251" s="96">
        <f t="shared" si="17"/>
        <v>0</v>
      </c>
      <c r="X251" s="92">
        <f t="shared" si="18"/>
        <v>45812</v>
      </c>
      <c r="Y251" s="93">
        <f t="shared" si="19"/>
        <v>422</v>
      </c>
      <c r="Z251" s="94">
        <f t="shared" si="20"/>
        <v>365</v>
      </c>
      <c r="AA251" s="94">
        <f t="shared" si="21"/>
        <v>730</v>
      </c>
      <c r="AB251" s="95">
        <f>IF(Z251=1,VLOOKUP($B251,'Tổng hợp'!$A:$S,2,0),
IF(Z251=7,VLOOKUP($B251,'Tổng hợp'!$A:$S,3,0),
IF(Z251=14,VLOOKUP($B251,'Tổng hợp'!$A:$T,4,0),
IF(Z251=30,VLOOKUP($B251,'Tổng hợp'!$A:$T,5,0),
IF(Z251=60,VLOOKUP($B251,'Tổng hợp'!$A:$T,6,0),
IF(Z251=90,VLOOKUP($B251,'Tổng hợp'!$A:$T,7,0),
IF(Z251=180,VLOOKUP($B251,'Tổng hợp'!$A:$T,8,0),
IF(Z251=270,VLOOKUP($B251,'Tổng hợp'!$A:$T,9,0),
IF(Z251=365,VLOOKUP($B251,'Tổng hợp'!$A:$S,10,0),
IF(Z251=730,VLOOKUP($B251,'Tổng hợp'!$A:$S,11,0),
IF(Z251=1095,VLOOKUP($B251,'Tổng hợp'!$A:$S,12,0),
IF(Z251=1460,VLOOKUP($B251,'Tổng hợp'!$A:$S,13,0),
IF(Z251=1825,VLOOKUP($B251,'Tổng hợp'!$A:$S,14,0),
IF(Z251=2555,VLOOKUP($B251,'Tổng hợp'!$A:$S,15,0),
IF(Z251=3650,VLOOKUP($B251,'Tổng hợp'!$A:$S,16,0),
IF(Z251=5475,VLOOKUP($B251,'Tổng hợp'!$A:$S,17,0),
IF(Z251=7300,VLOOKUP($B251,'Tổng hợp'!$A:$S,18,0),
IF(Z251=10950,VLOOKUP($B251,'Tổng hợp'!$A:$S,19,0),
""))))))))))))))))))</f>
        <v>0.01817</v>
      </c>
      <c r="AC251" s="95">
        <f>IF(AA251=1,VLOOKUP($B251,'Tổng hợp'!$A:$S,2,0),
IF(AA251=7,VLOOKUP($B251,'Tổng hợp'!$A:$S,3,0),
IF(AA251=14,VLOOKUP($B251,'Tổng hợp'!$A:$T,4,0),
IF(AA251=30,VLOOKUP($B251,'Tổng hợp'!$A:$T,5,0),
IF(AA251=60,VLOOKUP($B251,'Tổng hợp'!$A:$T,6,0),
IF(AA251=90,VLOOKUP($B251,'Tổng hợp'!$A:$T,7,0),
IF(AA251=180,VLOOKUP($B251,'Tổng hợp'!$A:$T,8,0),
IF(AA251=270,VLOOKUP($B251,'Tổng hợp'!$A:$T,9,0),
IF(AA251=365,VLOOKUP($B251,'Tổng hợp'!$A:$S,10,0),
IF(AA251=730,VLOOKUP($B251,'Tổng hợp'!$A:$S,11,0),
IF(AA251=1095,VLOOKUP($B251,'Tổng hợp'!$A:$S,12,0),
IF(AA251=1460,VLOOKUP($B251,'Tổng hợp'!$A:$S,13,0),
IF(AA251=1825,VLOOKUP($B251,'Tổng hợp'!$A:$S,14,0),
IF(AA251=2555,VLOOKUP($B251,'Tổng hợp'!$A:$S,15,0),
IF(AA251=3650,VLOOKUP($B251,'Tổng hợp'!$A:$S,16,0),
IF(AA251=5475,VLOOKUP($B251,'Tổng hợp'!$A:$S,17,0),
IF(AA251=7300,VLOOKUP($B251,'Tổng hợp'!$A:$S,18,0),
IF(AA251=10950,VLOOKUP($B251,'Tổng hợp'!$A:$S,19,0),
""))))))))))))))))))</f>
        <v>0.01829</v>
      </c>
      <c r="AD251" s="95">
        <f t="shared" si="22"/>
        <v>0.06949873973</v>
      </c>
      <c r="AE251" s="95">
        <f t="shared" si="23"/>
        <v>0.00602353579</v>
      </c>
      <c r="AF251" s="95">
        <f t="shared" si="24"/>
        <v>0.07066500208</v>
      </c>
      <c r="AG251" s="96">
        <f t="shared" si="25"/>
        <v>46204636769</v>
      </c>
      <c r="AH251" s="97">
        <f t="shared" si="26"/>
        <v>49650367006</v>
      </c>
      <c r="AI251" s="96">
        <f t="shared" si="27"/>
        <v>-3020323719</v>
      </c>
      <c r="AJ251" s="9"/>
      <c r="AK251" s="12"/>
    </row>
    <row r="252" ht="15.75" customHeight="1">
      <c r="A252" s="90">
        <v>233.0</v>
      </c>
      <c r="B252" s="91">
        <f>HLOOKUP(B251,VBMA!$A:$A,VLOOKUP(B251,VBMA!A:AF,32,0) +1)</f>
        <v>45387</v>
      </c>
      <c r="C252" s="92">
        <f t="shared" si="1"/>
        <v>45812</v>
      </c>
      <c r="D252" s="92">
        <f t="shared" si="2"/>
        <v>45812</v>
      </c>
      <c r="E252" s="93">
        <f t="shared" si="3"/>
        <v>84</v>
      </c>
      <c r="F252" s="94">
        <f t="shared" si="4"/>
        <v>60</v>
      </c>
      <c r="G252" s="94">
        <f t="shared" si="5"/>
        <v>90</v>
      </c>
      <c r="H252" s="95">
        <f>IF(F252=1,VLOOKUP($B252,'Tổng hợp'!$A:$S,2,0),
IF(F252=7,VLOOKUP($B252,'Tổng hợp'!$A:$S,3,0),
IF(F252=14,VLOOKUP($B252,'Tổng hợp'!$A:$T,4,0),
IF(F252=30,VLOOKUP($B252,'Tổng hợp'!$A:$T,5,0),
IF(F252=60,VLOOKUP($B252,'Tổng hợp'!$A:$T,6,0),
IF(F252=90,VLOOKUP($B252,'Tổng hợp'!$A:$T,7,0),
IF(F252=180,VLOOKUP($B252,'Tổng hợp'!$A:$T,8,0),
IF(F252=270,VLOOKUP($B252,'Tổng hợp'!$A:$T,9,0),
IF(F252=365,VLOOKUP($B252,'Tổng hợp'!$A:$S,10,0),
IF(F252=730,VLOOKUP($B252,'Tổng hợp'!$A:$S,11,0),
IF(F252=1095,VLOOKUP($B252,'Tổng hợp'!$A:$S,12,0),
IF(F252=1460,VLOOKUP($B252,'Tổng hợp'!$A:$S,13,0),
IF(F252=1825,VLOOKUP($B252,'Tổng hợp'!$A:$S,14,0),
IF(F252=2555,VLOOKUP($B252,'Tổng hợp'!$A:$S,15,0),
IF(F252=3650,VLOOKUP($B252,'Tổng hợp'!$A:$S,16,0),
IF(F252=5475,VLOOKUP($B252,'Tổng hợp'!$A:$S,17,0),
IF(F252=7300,VLOOKUP($B252,'Tổng hợp'!$A:$S,18,0),
IF(F252=10950,VLOOKUP($B252,'Tổng hợp'!$A:$S,19,0),
""))))))))))))))))))</f>
        <v>0.01434377095</v>
      </c>
      <c r="I252" s="95">
        <f>IF(G252=1,VLOOKUP($B252,'Tổng hợp'!$A:$S,2,0),
IF(G252=7,VLOOKUP($B252,'Tổng hợp'!$A:$S,3,0),
IF(G252=14,VLOOKUP($B252,'Tổng hợp'!$A:$T,4,0),
IF(G252=30,VLOOKUP($B252,'Tổng hợp'!$A:$T,5,0),
IF(G252=60,VLOOKUP($B252,'Tổng hợp'!$A:$T,6,0),
IF(G252=90,VLOOKUP($B252,'Tổng hợp'!$A:$T,7,0),
IF(G252=180,VLOOKUP($B252,'Tổng hợp'!$A:$T,8,0),
IF(G252=270,VLOOKUP($B252,'Tổng hợp'!$A:$T,9,0),
IF(G252=365,VLOOKUP($B252,'Tổng hợp'!$A:$S,10,0),
IF(G252=730,VLOOKUP($B252,'Tổng hợp'!$A:$S,11,0),
IF(G252=1095,VLOOKUP($B252,'Tổng hợp'!$A:$S,12,0),
IF(G252=1460,VLOOKUP($B252,'Tổng hợp'!$A:$S,13,0),
IF(G252=1825,VLOOKUP($B252,'Tổng hợp'!$A:$S,14,0),
IF(G252=2555,VLOOKUP($B252,'Tổng hợp'!$A:$S,15,0),
IF(G252=3650,VLOOKUP($B252,'Tổng hợp'!$A:$S,16,0),
IF(G252=5475,VLOOKUP($B252,'Tổng hợp'!$A:$S,17,0),
IF(G252=7300,VLOOKUP($B252,'Tổng hợp'!$A:$S,18,0),
IF(G252=10950,VLOOKUP($B252,'Tổng hợp'!$A:$S,19,0),
""))))))))))))))))))</f>
        <v>0.01452626168</v>
      </c>
      <c r="J252" s="95">
        <f t="shared" si="6"/>
        <v>0.06579976353</v>
      </c>
      <c r="K252" s="95">
        <f t="shared" si="7"/>
        <v>-0.00007219056845</v>
      </c>
      <c r="L252" s="95">
        <f t="shared" si="8"/>
        <v>0.07023555778</v>
      </c>
      <c r="M252" s="96">
        <f t="shared" si="9"/>
        <v>3445749879</v>
      </c>
      <c r="N252" s="92" t="b">
        <f t="shared" si="10"/>
        <v>0</v>
      </c>
      <c r="O252" s="93">
        <f t="shared" si="11"/>
        <v>-45728</v>
      </c>
      <c r="P252" s="94">
        <f t="shared" si="12"/>
        <v>0</v>
      </c>
      <c r="Q252" s="94">
        <f t="shared" si="13"/>
        <v>1</v>
      </c>
      <c r="R252" s="95" t="str">
        <f t="shared" si="14"/>
        <v/>
      </c>
      <c r="S252" s="95">
        <f>IF(Q252=1,VLOOKUP($B252,'Tổng hợp'!$A:$S,2,0),
IF(Q252=7,VLOOKUP($B252,'Tổng hợp'!$A:$S,3,0),
IF(Q252=14,VLOOKUP($B252,'Tổng hợp'!$A:$T,4,0),
IF(Q252=30,VLOOKUP($B252,'Tổng hợp'!$A:$T,5,0),
IF(Q252=60,VLOOKUP($B252,'Tổng hợp'!$A:$T,6,0),
IF(Q252=90,VLOOKUP($B252,'Tổng hợp'!$A:$T,7,0),
IF(Q252=180,VLOOKUP($B252,'Tổng hợp'!$A:$T,8,0),
IF(Q252=270,VLOOKUP($B252,'Tổng hợp'!$A:$T,9,0),
IF(Q252=365,VLOOKUP($B252,'Tổng hợp'!$A:$S,10,0),
IF(Q252=730,VLOOKUP($B252,'Tổng hợp'!$A:$S,11,0),
IF(Q252=1095,VLOOKUP($B252,'Tổng hợp'!$A:$S,12,0),
IF(Q252=1460,VLOOKUP($B252,'Tổng hợp'!$A:$S,13,0),
IF(Q252=1825,VLOOKUP($B252,'Tổng hợp'!$A:$S,14,0),
IF(Q252=2555,VLOOKUP($B252,'Tổng hợp'!$A:$S,15,0),
IF(Q252=3650,VLOOKUP($B252,'Tổng hợp'!$A:$S,16,0),
IF(Q252=5475,VLOOKUP($B252,'Tổng hợp'!$A:$S,17,0),
IF(Q252=7300,VLOOKUP($B252,'Tổng hợp'!$A:$S,18,0),
IF(Q252=10950,VLOOKUP($B252,'Tổng hợp'!$A:$S,19,0),
""))))))))))))))))))</f>
        <v>0.009416521389</v>
      </c>
      <c r="T252" s="95">
        <f t="shared" si="15"/>
        <v>0.05131</v>
      </c>
      <c r="U252" s="95">
        <f t="shared" si="28"/>
        <v>0</v>
      </c>
      <c r="V252" s="95">
        <f t="shared" si="16"/>
        <v>0.07024062831</v>
      </c>
      <c r="W252" s="96">
        <f t="shared" si="17"/>
        <v>0</v>
      </c>
      <c r="X252" s="92">
        <f t="shared" si="18"/>
        <v>45812</v>
      </c>
      <c r="Y252" s="93">
        <f t="shared" si="19"/>
        <v>425</v>
      </c>
      <c r="Z252" s="94">
        <f t="shared" si="20"/>
        <v>365</v>
      </c>
      <c r="AA252" s="94">
        <f t="shared" si="21"/>
        <v>730</v>
      </c>
      <c r="AB252" s="95">
        <f>IF(Z252=1,VLOOKUP($B252,'Tổng hợp'!$A:$S,2,0),
IF(Z252=7,VLOOKUP($B252,'Tổng hợp'!$A:$S,3,0),
IF(Z252=14,VLOOKUP($B252,'Tổng hợp'!$A:$T,4,0),
IF(Z252=30,VLOOKUP($B252,'Tổng hợp'!$A:$T,5,0),
IF(Z252=60,VLOOKUP($B252,'Tổng hợp'!$A:$T,6,0),
IF(Z252=90,VLOOKUP($B252,'Tổng hợp'!$A:$T,7,0),
IF(Z252=180,VLOOKUP($B252,'Tổng hợp'!$A:$T,8,0),
IF(Z252=270,VLOOKUP($B252,'Tổng hợp'!$A:$T,9,0),
IF(Z252=365,VLOOKUP($B252,'Tổng hợp'!$A:$S,10,0),
IF(Z252=730,VLOOKUP($B252,'Tổng hợp'!$A:$S,11,0),
IF(Z252=1095,VLOOKUP($B252,'Tổng hợp'!$A:$S,12,0),
IF(Z252=1460,VLOOKUP($B252,'Tổng hợp'!$A:$S,13,0),
IF(Z252=1825,VLOOKUP($B252,'Tổng hợp'!$A:$S,14,0),
IF(Z252=2555,VLOOKUP($B252,'Tổng hợp'!$A:$S,15,0),
IF(Z252=3650,VLOOKUP($B252,'Tổng hợp'!$A:$S,16,0),
IF(Z252=5475,VLOOKUP($B252,'Tổng hợp'!$A:$S,17,0),
IF(Z252=7300,VLOOKUP($B252,'Tổng hợp'!$A:$S,18,0),
IF(Z252=10950,VLOOKUP($B252,'Tổng hợp'!$A:$S,19,0),
""))))))))))))))))))</f>
        <v>0.01775</v>
      </c>
      <c r="AC252" s="95">
        <f>IF(AA252=1,VLOOKUP($B252,'Tổng hợp'!$A:$S,2,0),
IF(AA252=7,VLOOKUP($B252,'Tổng hợp'!$A:$S,3,0),
IF(AA252=14,VLOOKUP($B252,'Tổng hợp'!$A:$T,4,0),
IF(AA252=30,VLOOKUP($B252,'Tổng hợp'!$A:$T,5,0),
IF(AA252=60,VLOOKUP($B252,'Tổng hợp'!$A:$T,6,0),
IF(AA252=90,VLOOKUP($B252,'Tổng hợp'!$A:$T,7,0),
IF(AA252=180,VLOOKUP($B252,'Tổng hợp'!$A:$T,8,0),
IF(AA252=270,VLOOKUP($B252,'Tổng hợp'!$A:$T,9,0),
IF(AA252=365,VLOOKUP($B252,'Tổng hợp'!$A:$S,10,0),
IF(AA252=730,VLOOKUP($B252,'Tổng hợp'!$A:$S,11,0),
IF(AA252=1095,VLOOKUP($B252,'Tổng hợp'!$A:$S,12,0),
IF(AA252=1460,VLOOKUP($B252,'Tổng hợp'!$A:$S,13,0),
IF(AA252=1825,VLOOKUP($B252,'Tổng hợp'!$A:$S,14,0),
IF(AA252=2555,VLOOKUP($B252,'Tổng hợp'!$A:$S,15,0),
IF(AA252=3650,VLOOKUP($B252,'Tổng hợp'!$A:$S,16,0),
IF(AA252=5475,VLOOKUP($B252,'Tổng hợp'!$A:$S,17,0),
IF(AA252=7300,VLOOKUP($B252,'Tổng hợp'!$A:$S,18,0),
IF(AA252=10950,VLOOKUP($B252,'Tổng hợp'!$A:$S,19,0),
""))))))))))))))))))</f>
        <v>0.01788</v>
      </c>
      <c r="AD252" s="95">
        <f t="shared" si="22"/>
        <v>0.06908136986</v>
      </c>
      <c r="AE252" s="95">
        <f t="shared" si="23"/>
        <v>-0.000005155709363</v>
      </c>
      <c r="AF252" s="95">
        <f t="shared" si="24"/>
        <v>0.07024026617</v>
      </c>
      <c r="AG252" s="96">
        <f t="shared" si="25"/>
        <v>46200053537</v>
      </c>
      <c r="AH252" s="97">
        <f t="shared" si="26"/>
        <v>49645803416</v>
      </c>
      <c r="AI252" s="96">
        <f t="shared" si="27"/>
        <v>-3024887309</v>
      </c>
      <c r="AJ252" s="9"/>
      <c r="AK252" s="12"/>
    </row>
    <row r="253" ht="15.75" customHeight="1">
      <c r="A253" s="90">
        <v>234.0</v>
      </c>
      <c r="B253" s="91">
        <f>HLOOKUP(B252,VBMA!$A:$A,VLOOKUP(B252,VBMA!A:AF,32,0) +1)</f>
        <v>45386</v>
      </c>
      <c r="C253" s="92">
        <f t="shared" si="1"/>
        <v>45812</v>
      </c>
      <c r="D253" s="92">
        <f t="shared" si="2"/>
        <v>45812</v>
      </c>
      <c r="E253" s="93">
        <f t="shared" si="3"/>
        <v>84</v>
      </c>
      <c r="F253" s="94">
        <f t="shared" si="4"/>
        <v>60</v>
      </c>
      <c r="G253" s="94">
        <f t="shared" si="5"/>
        <v>90</v>
      </c>
      <c r="H253" s="95">
        <f>IF(F253=1,VLOOKUP($B253,'Tổng hợp'!$A:$S,2,0),
IF(F253=7,VLOOKUP($B253,'Tổng hợp'!$A:$S,3,0),
IF(F253=14,VLOOKUP($B253,'Tổng hợp'!$A:$T,4,0),
IF(F253=30,VLOOKUP($B253,'Tổng hợp'!$A:$T,5,0),
IF(F253=60,VLOOKUP($B253,'Tổng hợp'!$A:$T,6,0),
IF(F253=90,VLOOKUP($B253,'Tổng hợp'!$A:$T,7,0),
IF(F253=180,VLOOKUP($B253,'Tổng hợp'!$A:$T,8,0),
IF(F253=270,VLOOKUP($B253,'Tổng hợp'!$A:$T,9,0),
IF(F253=365,VLOOKUP($B253,'Tổng hợp'!$A:$S,10,0),
IF(F253=730,VLOOKUP($B253,'Tổng hợp'!$A:$S,11,0),
IF(F253=1095,VLOOKUP($B253,'Tổng hợp'!$A:$S,12,0),
IF(F253=1460,VLOOKUP($B253,'Tổng hợp'!$A:$S,13,0),
IF(F253=1825,VLOOKUP($B253,'Tổng hợp'!$A:$S,14,0),
IF(F253=2555,VLOOKUP($B253,'Tổng hợp'!$A:$S,15,0),
IF(F253=3650,VLOOKUP($B253,'Tổng hợp'!$A:$S,16,0),
IF(F253=5475,VLOOKUP($B253,'Tổng hợp'!$A:$S,17,0),
IF(F253=7300,VLOOKUP($B253,'Tổng hợp'!$A:$S,18,0),
IF(F253=10950,VLOOKUP($B253,'Tổng hợp'!$A:$S,19,0),
""))))))))))))))))))</f>
        <v>0.01449451383</v>
      </c>
      <c r="I253" s="95">
        <f>IF(G253=1,VLOOKUP($B253,'Tổng hợp'!$A:$S,2,0),
IF(G253=7,VLOOKUP($B253,'Tổng hợp'!$A:$S,3,0),
IF(G253=14,VLOOKUP($B253,'Tổng hợp'!$A:$T,4,0),
IF(G253=30,VLOOKUP($B253,'Tổng hợp'!$A:$T,5,0),
IF(G253=60,VLOOKUP($B253,'Tổng hợp'!$A:$T,6,0),
IF(G253=90,VLOOKUP($B253,'Tổng hợp'!$A:$T,7,0),
IF(G253=180,VLOOKUP($B253,'Tổng hợp'!$A:$T,8,0),
IF(G253=270,VLOOKUP($B253,'Tổng hợp'!$A:$T,9,0),
IF(G253=365,VLOOKUP($B253,'Tổng hợp'!$A:$S,10,0),
IF(G253=730,VLOOKUP($B253,'Tổng hợp'!$A:$S,11,0),
IF(G253=1095,VLOOKUP($B253,'Tổng hợp'!$A:$S,12,0),
IF(G253=1460,VLOOKUP($B253,'Tổng hợp'!$A:$S,13,0),
IF(G253=1825,VLOOKUP($B253,'Tổng hợp'!$A:$S,14,0),
IF(G253=2555,VLOOKUP($B253,'Tổng hợp'!$A:$S,15,0),
IF(G253=3650,VLOOKUP($B253,'Tổng hợp'!$A:$S,16,0),
IF(G253=5475,VLOOKUP($B253,'Tổng hợp'!$A:$S,17,0),
IF(G253=7300,VLOOKUP($B253,'Tổng hợp'!$A:$S,18,0),
IF(G253=10950,VLOOKUP($B253,'Tổng hợp'!$A:$S,19,0),
""))))))))))))))))))</f>
        <v>0.01449451383</v>
      </c>
      <c r="J253" s="95">
        <f t="shared" si="6"/>
        <v>0.06580451383</v>
      </c>
      <c r="K253" s="95">
        <f t="shared" si="7"/>
        <v>-0.001791110152</v>
      </c>
      <c r="L253" s="95">
        <f t="shared" si="8"/>
        <v>0.07011493221</v>
      </c>
      <c r="M253" s="96">
        <f t="shared" si="9"/>
        <v>3445839263</v>
      </c>
      <c r="N253" s="92" t="b">
        <f t="shared" si="10"/>
        <v>0</v>
      </c>
      <c r="O253" s="93">
        <f t="shared" si="11"/>
        <v>-45728</v>
      </c>
      <c r="P253" s="94">
        <f t="shared" si="12"/>
        <v>0</v>
      </c>
      <c r="Q253" s="94">
        <f t="shared" si="13"/>
        <v>1</v>
      </c>
      <c r="R253" s="95" t="str">
        <f t="shared" si="14"/>
        <v/>
      </c>
      <c r="S253" s="95">
        <f>IF(Q253=1,VLOOKUP($B253,'Tổng hợp'!$A:$S,2,0),
IF(Q253=7,VLOOKUP($B253,'Tổng hợp'!$A:$S,3,0),
IF(Q253=14,VLOOKUP($B253,'Tổng hợp'!$A:$T,4,0),
IF(Q253=30,VLOOKUP($B253,'Tổng hợp'!$A:$T,5,0),
IF(Q253=60,VLOOKUP($B253,'Tổng hợp'!$A:$T,6,0),
IF(Q253=90,VLOOKUP($B253,'Tổng hợp'!$A:$T,7,0),
IF(Q253=180,VLOOKUP($B253,'Tổng hợp'!$A:$T,8,0),
IF(Q253=270,VLOOKUP($B253,'Tổng hợp'!$A:$T,9,0),
IF(Q253=365,VLOOKUP($B253,'Tổng hợp'!$A:$S,10,0),
IF(Q253=730,VLOOKUP($B253,'Tổng hợp'!$A:$S,11,0),
IF(Q253=1095,VLOOKUP($B253,'Tổng hợp'!$A:$S,12,0),
IF(Q253=1460,VLOOKUP($B253,'Tổng hợp'!$A:$S,13,0),
IF(Q253=1825,VLOOKUP($B253,'Tổng hợp'!$A:$S,14,0),
IF(Q253=2555,VLOOKUP($B253,'Tổng hợp'!$A:$S,15,0),
IF(Q253=3650,VLOOKUP($B253,'Tổng hợp'!$A:$S,16,0),
IF(Q253=5475,VLOOKUP($B253,'Tổng hợp'!$A:$S,17,0),
IF(Q253=7300,VLOOKUP($B253,'Tổng hợp'!$A:$S,18,0),
IF(Q253=10950,VLOOKUP($B253,'Tổng hợp'!$A:$S,19,0),
""))))))))))))))))))</f>
        <v>0.01303777877</v>
      </c>
      <c r="T253" s="95">
        <f t="shared" si="15"/>
        <v>0.05131</v>
      </c>
      <c r="U253" s="95">
        <f t="shared" si="28"/>
        <v>0</v>
      </c>
      <c r="V253" s="95">
        <f t="shared" si="16"/>
        <v>0.07024062831</v>
      </c>
      <c r="W253" s="96">
        <f t="shared" si="17"/>
        <v>0</v>
      </c>
      <c r="X253" s="92">
        <f t="shared" si="18"/>
        <v>45812</v>
      </c>
      <c r="Y253" s="93">
        <f t="shared" si="19"/>
        <v>426</v>
      </c>
      <c r="Z253" s="94">
        <f t="shared" si="20"/>
        <v>365</v>
      </c>
      <c r="AA253" s="94">
        <f t="shared" si="21"/>
        <v>730</v>
      </c>
      <c r="AB253" s="95">
        <f>IF(Z253=1,VLOOKUP($B253,'Tổng hợp'!$A:$S,2,0),
IF(Z253=7,VLOOKUP($B253,'Tổng hợp'!$A:$S,3,0),
IF(Z253=14,VLOOKUP($B253,'Tổng hợp'!$A:$T,4,0),
IF(Z253=30,VLOOKUP($B253,'Tổng hợp'!$A:$T,5,0),
IF(Z253=60,VLOOKUP($B253,'Tổng hợp'!$A:$T,6,0),
IF(Z253=90,VLOOKUP($B253,'Tổng hợp'!$A:$T,7,0),
IF(Z253=180,VLOOKUP($B253,'Tổng hợp'!$A:$T,8,0),
IF(Z253=270,VLOOKUP($B253,'Tổng hợp'!$A:$T,9,0),
IF(Z253=365,VLOOKUP($B253,'Tổng hợp'!$A:$S,10,0),
IF(Z253=730,VLOOKUP($B253,'Tổng hợp'!$A:$S,11,0),
IF(Z253=1095,VLOOKUP($B253,'Tổng hợp'!$A:$S,12,0),
IF(Z253=1460,VLOOKUP($B253,'Tổng hợp'!$A:$S,13,0),
IF(Z253=1825,VLOOKUP($B253,'Tổng hợp'!$A:$S,14,0),
IF(Z253=2555,VLOOKUP($B253,'Tổng hợp'!$A:$S,15,0),
IF(Z253=3650,VLOOKUP($B253,'Tổng hợp'!$A:$S,16,0),
IF(Z253=5475,VLOOKUP($B253,'Tổng hợp'!$A:$S,17,0),
IF(Z253=7300,VLOOKUP($B253,'Tổng hợp'!$A:$S,18,0),
IF(Z253=10950,VLOOKUP($B253,'Tổng hợp'!$A:$S,19,0),
""))))))))))))))))))</f>
        <v>0.01775</v>
      </c>
      <c r="AC253" s="95">
        <f>IF(AA253=1,VLOOKUP($B253,'Tổng hợp'!$A:$S,2,0),
IF(AA253=7,VLOOKUP($B253,'Tổng hợp'!$A:$S,3,0),
IF(AA253=14,VLOOKUP($B253,'Tổng hợp'!$A:$T,4,0),
IF(AA253=30,VLOOKUP($B253,'Tổng hợp'!$A:$T,5,0),
IF(AA253=60,VLOOKUP($B253,'Tổng hợp'!$A:$T,6,0),
IF(AA253=90,VLOOKUP($B253,'Tổng hợp'!$A:$T,7,0),
IF(AA253=180,VLOOKUP($B253,'Tổng hợp'!$A:$T,8,0),
IF(AA253=270,VLOOKUP($B253,'Tổng hợp'!$A:$T,9,0),
IF(AA253=365,VLOOKUP($B253,'Tổng hợp'!$A:$S,10,0),
IF(AA253=730,VLOOKUP($B253,'Tổng hợp'!$A:$S,11,0),
IF(AA253=1095,VLOOKUP($B253,'Tổng hợp'!$A:$S,12,0),
IF(AA253=1460,VLOOKUP($B253,'Tổng hợp'!$A:$S,13,0),
IF(AA253=1825,VLOOKUP($B253,'Tổng hợp'!$A:$S,14,0),
IF(AA253=2555,VLOOKUP($B253,'Tổng hợp'!$A:$S,15,0),
IF(AA253=3650,VLOOKUP($B253,'Tổng hợp'!$A:$S,16,0),
IF(AA253=5475,VLOOKUP($B253,'Tổng hợp'!$A:$S,17,0),
IF(AA253=7300,VLOOKUP($B253,'Tổng hợp'!$A:$S,18,0),
IF(AA253=10950,VLOOKUP($B253,'Tổng hợp'!$A:$S,19,0),
""))))))))))))))))))</f>
        <v>0.01788</v>
      </c>
      <c r="AD253" s="95">
        <f t="shared" si="22"/>
        <v>0.06908172603</v>
      </c>
      <c r="AE253" s="95">
        <f t="shared" si="23"/>
        <v>-0.000005155682782</v>
      </c>
      <c r="AF253" s="95">
        <f t="shared" si="24"/>
        <v>0.07024026617</v>
      </c>
      <c r="AG253" s="96">
        <f t="shared" si="25"/>
        <v>46191461990</v>
      </c>
      <c r="AH253" s="97">
        <f t="shared" si="26"/>
        <v>49637301254</v>
      </c>
      <c r="AI253" s="96">
        <f t="shared" si="27"/>
        <v>-3033389471</v>
      </c>
      <c r="AJ253" s="9"/>
      <c r="AK253" s="12"/>
    </row>
    <row r="254" ht="15.75" customHeight="1">
      <c r="A254" s="90">
        <v>235.0</v>
      </c>
      <c r="B254" s="91">
        <f>HLOOKUP(B253,VBMA!$A:$A,VLOOKUP(B253,VBMA!A:AF,32,0) +1)</f>
        <v>45385</v>
      </c>
      <c r="C254" s="92">
        <f t="shared" si="1"/>
        <v>45812</v>
      </c>
      <c r="D254" s="92">
        <f t="shared" si="2"/>
        <v>45812</v>
      </c>
      <c r="E254" s="93">
        <f t="shared" si="3"/>
        <v>84</v>
      </c>
      <c r="F254" s="94">
        <f t="shared" si="4"/>
        <v>60</v>
      </c>
      <c r="G254" s="94">
        <f t="shared" si="5"/>
        <v>90</v>
      </c>
      <c r="H254" s="95">
        <f>IF(F254=1,VLOOKUP($B254,'Tổng hợp'!$A:$S,2,0),
IF(F254=7,VLOOKUP($B254,'Tổng hợp'!$A:$S,3,0),
IF(F254=14,VLOOKUP($B254,'Tổng hợp'!$A:$T,4,0),
IF(F254=30,VLOOKUP($B254,'Tổng hợp'!$A:$T,5,0),
IF(F254=60,VLOOKUP($B254,'Tổng hợp'!$A:$T,6,0),
IF(F254=90,VLOOKUP($B254,'Tổng hợp'!$A:$T,7,0),
IF(F254=180,VLOOKUP($B254,'Tổng hợp'!$A:$T,8,0),
IF(F254=270,VLOOKUP($B254,'Tổng hợp'!$A:$T,9,0),
IF(F254=365,VLOOKUP($B254,'Tổng hợp'!$A:$S,10,0),
IF(F254=730,VLOOKUP($B254,'Tổng hợp'!$A:$S,11,0),
IF(F254=1095,VLOOKUP($B254,'Tổng hợp'!$A:$S,12,0),
IF(F254=1460,VLOOKUP($B254,'Tổng hợp'!$A:$S,13,0),
IF(F254=1825,VLOOKUP($B254,'Tổng hợp'!$A:$S,14,0),
IF(F254=2555,VLOOKUP($B254,'Tổng hợp'!$A:$S,15,0),
IF(F254=3650,VLOOKUP($B254,'Tổng hợp'!$A:$S,16,0),
IF(F254=5475,VLOOKUP($B254,'Tổng hợp'!$A:$S,17,0),
IF(F254=7300,VLOOKUP($B254,'Tổng hợp'!$A:$S,18,0),
IF(F254=10950,VLOOKUP($B254,'Tổng hợp'!$A:$S,19,0),
""))))))))))))))))))</f>
        <v>0.01461248258</v>
      </c>
      <c r="I254" s="95">
        <f>IF(G254=1,VLOOKUP($B254,'Tổng hợp'!$A:$S,2,0),
IF(G254=7,VLOOKUP($B254,'Tổng hợp'!$A:$S,3,0),
IF(G254=14,VLOOKUP($B254,'Tổng hợp'!$A:$T,4,0),
IF(G254=30,VLOOKUP($B254,'Tổng hợp'!$A:$T,5,0),
IF(G254=60,VLOOKUP($B254,'Tổng hợp'!$A:$T,6,0),
IF(G254=90,VLOOKUP($B254,'Tổng hợp'!$A:$T,7,0),
IF(G254=180,VLOOKUP($B254,'Tổng hợp'!$A:$T,8,0),
IF(G254=270,VLOOKUP($B254,'Tổng hợp'!$A:$T,9,0),
IF(G254=365,VLOOKUP($B254,'Tổng hợp'!$A:$S,10,0),
IF(G254=730,VLOOKUP($B254,'Tổng hợp'!$A:$S,11,0),
IF(G254=1095,VLOOKUP($B254,'Tổng hợp'!$A:$S,12,0),
IF(G254=1460,VLOOKUP($B254,'Tổng hợp'!$A:$S,13,0),
IF(G254=1825,VLOOKUP($B254,'Tổng hợp'!$A:$S,14,0),
IF(G254=2555,VLOOKUP($B254,'Tổng hợp'!$A:$S,15,0),
IF(G254=3650,VLOOKUP($B254,'Tổng hợp'!$A:$S,16,0),
IF(G254=5475,VLOOKUP($B254,'Tổng hợp'!$A:$S,17,0),
IF(G254=7300,VLOOKUP($B254,'Tổng hợp'!$A:$S,18,0),
IF(G254=10950,VLOOKUP($B254,'Tổng hợp'!$A:$S,19,0),
""))))))))))))))))))</f>
        <v>0.01461248258</v>
      </c>
      <c r="J254" s="95">
        <f t="shared" si="6"/>
        <v>0.06592248258</v>
      </c>
      <c r="K254" s="95">
        <f t="shared" si="7"/>
        <v>0.01096677764</v>
      </c>
      <c r="L254" s="95">
        <f t="shared" si="8"/>
        <v>0.07101518107</v>
      </c>
      <c r="M254" s="96">
        <f t="shared" si="9"/>
        <v>3445172474</v>
      </c>
      <c r="N254" s="92" t="b">
        <f t="shared" si="10"/>
        <v>0</v>
      </c>
      <c r="O254" s="93">
        <f t="shared" si="11"/>
        <v>-45728</v>
      </c>
      <c r="P254" s="94">
        <f t="shared" si="12"/>
        <v>0</v>
      </c>
      <c r="Q254" s="94">
        <f t="shared" si="13"/>
        <v>1</v>
      </c>
      <c r="R254" s="95" t="str">
        <f t="shared" si="14"/>
        <v/>
      </c>
      <c r="S254" s="95">
        <f>IF(Q254=1,VLOOKUP($B254,'Tổng hợp'!$A:$S,2,0),
IF(Q254=7,VLOOKUP($B254,'Tổng hợp'!$A:$S,3,0),
IF(Q254=14,VLOOKUP($B254,'Tổng hợp'!$A:$T,4,0),
IF(Q254=30,VLOOKUP($B254,'Tổng hợp'!$A:$T,5,0),
IF(Q254=60,VLOOKUP($B254,'Tổng hợp'!$A:$T,6,0),
IF(Q254=90,VLOOKUP($B254,'Tổng hợp'!$A:$T,7,0),
IF(Q254=180,VLOOKUP($B254,'Tổng hợp'!$A:$T,8,0),
IF(Q254=270,VLOOKUP($B254,'Tổng hợp'!$A:$T,9,0),
IF(Q254=365,VLOOKUP($B254,'Tổng hợp'!$A:$S,10,0),
IF(Q254=730,VLOOKUP($B254,'Tổng hợp'!$A:$S,11,0),
IF(Q254=1095,VLOOKUP($B254,'Tổng hợp'!$A:$S,12,0),
IF(Q254=1460,VLOOKUP($B254,'Tổng hợp'!$A:$S,13,0),
IF(Q254=1825,VLOOKUP($B254,'Tổng hợp'!$A:$S,14,0),
IF(Q254=2555,VLOOKUP($B254,'Tổng hợp'!$A:$S,15,0),
IF(Q254=3650,VLOOKUP($B254,'Tổng hợp'!$A:$S,16,0),
IF(Q254=5475,VLOOKUP($B254,'Tổng hợp'!$A:$S,17,0),
IF(Q254=7300,VLOOKUP($B254,'Tổng hợp'!$A:$S,18,0),
IF(Q254=10950,VLOOKUP($B254,'Tổng hợp'!$A:$S,19,0),
""))))))))))))))))))</f>
        <v>0.01622793291</v>
      </c>
      <c r="T254" s="95">
        <f t="shared" si="15"/>
        <v>0.05131</v>
      </c>
      <c r="U254" s="95">
        <f t="shared" si="28"/>
        <v>0</v>
      </c>
      <c r="V254" s="95">
        <f t="shared" si="16"/>
        <v>0.07024062831</v>
      </c>
      <c r="W254" s="96">
        <f t="shared" si="17"/>
        <v>0</v>
      </c>
      <c r="X254" s="92">
        <f t="shared" si="18"/>
        <v>45812</v>
      </c>
      <c r="Y254" s="93">
        <f t="shared" si="19"/>
        <v>427</v>
      </c>
      <c r="Z254" s="94">
        <f t="shared" si="20"/>
        <v>365</v>
      </c>
      <c r="AA254" s="94">
        <f t="shared" si="21"/>
        <v>730</v>
      </c>
      <c r="AB254" s="95">
        <f>IF(Z254=1,VLOOKUP($B254,'Tổng hợp'!$A:$S,2,0),
IF(Z254=7,VLOOKUP($B254,'Tổng hợp'!$A:$S,3,0),
IF(Z254=14,VLOOKUP($B254,'Tổng hợp'!$A:$T,4,0),
IF(Z254=30,VLOOKUP($B254,'Tổng hợp'!$A:$T,5,0),
IF(Z254=60,VLOOKUP($B254,'Tổng hợp'!$A:$T,6,0),
IF(Z254=90,VLOOKUP($B254,'Tổng hợp'!$A:$T,7,0),
IF(Z254=180,VLOOKUP($B254,'Tổng hợp'!$A:$T,8,0),
IF(Z254=270,VLOOKUP($B254,'Tổng hợp'!$A:$T,9,0),
IF(Z254=365,VLOOKUP($B254,'Tổng hợp'!$A:$S,10,0),
IF(Z254=730,VLOOKUP($B254,'Tổng hợp'!$A:$S,11,0),
IF(Z254=1095,VLOOKUP($B254,'Tổng hợp'!$A:$S,12,0),
IF(Z254=1460,VLOOKUP($B254,'Tổng hợp'!$A:$S,13,0),
IF(Z254=1825,VLOOKUP($B254,'Tổng hợp'!$A:$S,14,0),
IF(Z254=2555,VLOOKUP($B254,'Tổng hợp'!$A:$S,15,0),
IF(Z254=3650,VLOOKUP($B254,'Tổng hợp'!$A:$S,16,0),
IF(Z254=5475,VLOOKUP($B254,'Tổng hợp'!$A:$S,17,0),
IF(Z254=7300,VLOOKUP($B254,'Tổng hợp'!$A:$S,18,0),
IF(Z254=10950,VLOOKUP($B254,'Tổng hợp'!$A:$S,19,0),
""))))))))))))))))))</f>
        <v>0.01775</v>
      </c>
      <c r="AC254" s="95">
        <f>IF(AA254=1,VLOOKUP($B254,'Tổng hợp'!$A:$S,2,0),
IF(AA254=7,VLOOKUP($B254,'Tổng hợp'!$A:$S,3,0),
IF(AA254=14,VLOOKUP($B254,'Tổng hợp'!$A:$T,4,0),
IF(AA254=30,VLOOKUP($B254,'Tổng hợp'!$A:$T,5,0),
IF(AA254=60,VLOOKUP($B254,'Tổng hợp'!$A:$T,6,0),
IF(AA254=90,VLOOKUP($B254,'Tổng hợp'!$A:$T,7,0),
IF(AA254=180,VLOOKUP($B254,'Tổng hợp'!$A:$T,8,0),
IF(AA254=270,VLOOKUP($B254,'Tổng hợp'!$A:$T,9,0),
IF(AA254=365,VLOOKUP($B254,'Tổng hợp'!$A:$S,10,0),
IF(AA254=730,VLOOKUP($B254,'Tổng hợp'!$A:$S,11,0),
IF(AA254=1095,VLOOKUP($B254,'Tổng hợp'!$A:$S,12,0),
IF(AA254=1460,VLOOKUP($B254,'Tổng hợp'!$A:$S,13,0),
IF(AA254=1825,VLOOKUP($B254,'Tổng hợp'!$A:$S,14,0),
IF(AA254=2555,VLOOKUP($B254,'Tổng hợp'!$A:$S,15,0),
IF(AA254=3650,VLOOKUP($B254,'Tổng hợp'!$A:$S,16,0),
IF(AA254=5475,VLOOKUP($B254,'Tổng hợp'!$A:$S,17,0),
IF(AA254=7300,VLOOKUP($B254,'Tổng hợp'!$A:$S,18,0),
IF(AA254=10950,VLOOKUP($B254,'Tổng hợp'!$A:$S,19,0),
""))))))))))))))))))</f>
        <v>0.01788</v>
      </c>
      <c r="AD254" s="95">
        <f t="shared" si="22"/>
        <v>0.06908208219</v>
      </c>
      <c r="AE254" s="95">
        <f t="shared" si="23"/>
        <v>0.0139887444</v>
      </c>
      <c r="AF254" s="95">
        <f t="shared" si="24"/>
        <v>0.07123011118</v>
      </c>
      <c r="AG254" s="96">
        <f t="shared" si="25"/>
        <v>46132952995</v>
      </c>
      <c r="AH254" s="97">
        <f t="shared" si="26"/>
        <v>49578125469</v>
      </c>
      <c r="AI254" s="96">
        <f t="shared" si="27"/>
        <v>-3092565257</v>
      </c>
      <c r="AJ254" s="9"/>
      <c r="AK254" s="12"/>
    </row>
    <row r="255" ht="15.75" customHeight="1">
      <c r="A255" s="90">
        <v>236.0</v>
      </c>
      <c r="B255" s="91">
        <f>HLOOKUP(B254,VBMA!$A:$A,VLOOKUP(B254,VBMA!A:AF,32,0) +1)</f>
        <v>45384</v>
      </c>
      <c r="C255" s="92">
        <f t="shared" si="1"/>
        <v>45812</v>
      </c>
      <c r="D255" s="92">
        <f t="shared" si="2"/>
        <v>45812</v>
      </c>
      <c r="E255" s="93">
        <f t="shared" si="3"/>
        <v>84</v>
      </c>
      <c r="F255" s="94">
        <f t="shared" si="4"/>
        <v>60</v>
      </c>
      <c r="G255" s="94">
        <f t="shared" si="5"/>
        <v>90</v>
      </c>
      <c r="H255" s="95">
        <f>IF(F255=1,VLOOKUP($B255,'Tổng hợp'!$A:$S,2,0),
IF(F255=7,VLOOKUP($B255,'Tổng hợp'!$A:$S,3,0),
IF(F255=14,VLOOKUP($B255,'Tổng hợp'!$A:$T,4,0),
IF(F255=30,VLOOKUP($B255,'Tổng hợp'!$A:$T,5,0),
IF(F255=60,VLOOKUP($B255,'Tổng hợp'!$A:$T,6,0),
IF(F255=90,VLOOKUP($B255,'Tổng hợp'!$A:$T,7,0),
IF(F255=180,VLOOKUP($B255,'Tổng hợp'!$A:$T,8,0),
IF(F255=270,VLOOKUP($B255,'Tổng hợp'!$A:$T,9,0),
IF(F255=365,VLOOKUP($B255,'Tổng hợp'!$A:$S,10,0),
IF(F255=730,VLOOKUP($B255,'Tổng hợp'!$A:$S,11,0),
IF(F255=1095,VLOOKUP($B255,'Tổng hợp'!$A:$S,12,0),
IF(F255=1460,VLOOKUP($B255,'Tổng hợp'!$A:$S,13,0),
IF(F255=1825,VLOOKUP($B255,'Tổng hợp'!$A:$S,14,0),
IF(F255=2555,VLOOKUP($B255,'Tổng hợp'!$A:$S,15,0),
IF(F255=3650,VLOOKUP($B255,'Tổng hợp'!$A:$S,16,0),
IF(F255=5475,VLOOKUP($B255,'Tổng hợp'!$A:$S,17,0),
IF(F255=7300,VLOOKUP($B255,'Tổng hợp'!$A:$S,18,0),
IF(F255=10950,VLOOKUP($B255,'Tổng hợp'!$A:$S,19,0),
""))))))))))))))))))</f>
        <v>0.01389347517</v>
      </c>
      <c r="I255" s="95">
        <f>IF(G255=1,VLOOKUP($B255,'Tổng hợp'!$A:$S,2,0),
IF(G255=7,VLOOKUP($B255,'Tổng hợp'!$A:$S,3,0),
IF(G255=14,VLOOKUP($B255,'Tổng hợp'!$A:$T,4,0),
IF(G255=30,VLOOKUP($B255,'Tổng hợp'!$A:$T,5,0),
IF(G255=60,VLOOKUP($B255,'Tổng hợp'!$A:$T,6,0),
IF(G255=90,VLOOKUP($B255,'Tổng hợp'!$A:$T,7,0),
IF(G255=180,VLOOKUP($B255,'Tổng hợp'!$A:$T,8,0),
IF(G255=270,VLOOKUP($B255,'Tổng hợp'!$A:$T,9,0),
IF(G255=365,VLOOKUP($B255,'Tổng hợp'!$A:$S,10,0),
IF(G255=730,VLOOKUP($B255,'Tổng hợp'!$A:$S,11,0),
IF(G255=1095,VLOOKUP($B255,'Tổng hợp'!$A:$S,12,0),
IF(G255=1460,VLOOKUP($B255,'Tổng hợp'!$A:$S,13,0),
IF(G255=1825,VLOOKUP($B255,'Tổng hợp'!$A:$S,14,0),
IF(G255=2555,VLOOKUP($B255,'Tổng hợp'!$A:$S,15,0),
IF(G255=3650,VLOOKUP($B255,'Tổng hợp'!$A:$S,16,0),
IF(G255=5475,VLOOKUP($B255,'Tổng hợp'!$A:$S,17,0),
IF(G255=7300,VLOOKUP($B255,'Tổng hợp'!$A:$S,18,0),
IF(G255=10950,VLOOKUP($B255,'Tổng hợp'!$A:$S,19,0),
""))))))))))))))))))</f>
        <v>0.01389347517</v>
      </c>
      <c r="J255" s="95">
        <f t="shared" si="6"/>
        <v>0.06520347517</v>
      </c>
      <c r="K255" s="95">
        <f t="shared" si="7"/>
        <v>0.03199394705</v>
      </c>
      <c r="L255" s="95">
        <f t="shared" si="8"/>
        <v>0.07252423933</v>
      </c>
      <c r="M255" s="96">
        <f t="shared" si="9"/>
        <v>3444056300</v>
      </c>
      <c r="N255" s="92" t="b">
        <f t="shared" si="10"/>
        <v>0</v>
      </c>
      <c r="O255" s="93">
        <f t="shared" si="11"/>
        <v>-45728</v>
      </c>
      <c r="P255" s="94">
        <f t="shared" si="12"/>
        <v>0</v>
      </c>
      <c r="Q255" s="94">
        <f t="shared" si="13"/>
        <v>1</v>
      </c>
      <c r="R255" s="95" t="str">
        <f t="shared" si="14"/>
        <v/>
      </c>
      <c r="S255" s="95">
        <f>IF(Q255=1,VLOOKUP($B255,'Tổng hợp'!$A:$S,2,0),
IF(Q255=7,VLOOKUP($B255,'Tổng hợp'!$A:$S,3,0),
IF(Q255=14,VLOOKUP($B255,'Tổng hợp'!$A:$T,4,0),
IF(Q255=30,VLOOKUP($B255,'Tổng hợp'!$A:$T,5,0),
IF(Q255=60,VLOOKUP($B255,'Tổng hợp'!$A:$T,6,0),
IF(Q255=90,VLOOKUP($B255,'Tổng hợp'!$A:$T,7,0),
IF(Q255=180,VLOOKUP($B255,'Tổng hợp'!$A:$T,8,0),
IF(Q255=270,VLOOKUP($B255,'Tổng hợp'!$A:$T,9,0),
IF(Q255=365,VLOOKUP($B255,'Tổng hợp'!$A:$S,10,0),
IF(Q255=730,VLOOKUP($B255,'Tổng hợp'!$A:$S,11,0),
IF(Q255=1095,VLOOKUP($B255,'Tổng hợp'!$A:$S,12,0),
IF(Q255=1460,VLOOKUP($B255,'Tổng hợp'!$A:$S,13,0),
IF(Q255=1825,VLOOKUP($B255,'Tổng hợp'!$A:$S,14,0),
IF(Q255=2555,VLOOKUP($B255,'Tổng hợp'!$A:$S,15,0),
IF(Q255=3650,VLOOKUP($B255,'Tổng hợp'!$A:$S,16,0),
IF(Q255=5475,VLOOKUP($B255,'Tổng hợp'!$A:$S,17,0),
IF(Q255=7300,VLOOKUP($B255,'Tổng hợp'!$A:$S,18,0),
IF(Q255=10950,VLOOKUP($B255,'Tổng hợp'!$A:$S,19,0),
""))))))))))))))))))</f>
        <v>0.01492262148</v>
      </c>
      <c r="T255" s="95">
        <f t="shared" si="15"/>
        <v>0.05131</v>
      </c>
      <c r="U255" s="95">
        <f t="shared" si="28"/>
        <v>0</v>
      </c>
      <c r="V255" s="95">
        <f t="shared" si="16"/>
        <v>0.07024062831</v>
      </c>
      <c r="W255" s="96">
        <f t="shared" si="17"/>
        <v>0</v>
      </c>
      <c r="X255" s="92">
        <f t="shared" si="18"/>
        <v>45812</v>
      </c>
      <c r="Y255" s="93">
        <f t="shared" si="19"/>
        <v>428</v>
      </c>
      <c r="Z255" s="94">
        <f t="shared" si="20"/>
        <v>365</v>
      </c>
      <c r="AA255" s="94">
        <f t="shared" si="21"/>
        <v>730</v>
      </c>
      <c r="AB255" s="95">
        <f>IF(Z255=1,VLOOKUP($B255,'Tổng hợp'!$A:$S,2,0),
IF(Z255=7,VLOOKUP($B255,'Tổng hợp'!$A:$S,3,0),
IF(Z255=14,VLOOKUP($B255,'Tổng hợp'!$A:$T,4,0),
IF(Z255=30,VLOOKUP($B255,'Tổng hợp'!$A:$T,5,0),
IF(Z255=60,VLOOKUP($B255,'Tổng hợp'!$A:$T,6,0),
IF(Z255=90,VLOOKUP($B255,'Tổng hợp'!$A:$T,7,0),
IF(Z255=180,VLOOKUP($B255,'Tổng hợp'!$A:$T,8,0),
IF(Z255=270,VLOOKUP($B255,'Tổng hợp'!$A:$T,9,0),
IF(Z255=365,VLOOKUP($B255,'Tổng hợp'!$A:$S,10,0),
IF(Z255=730,VLOOKUP($B255,'Tổng hợp'!$A:$S,11,0),
IF(Z255=1095,VLOOKUP($B255,'Tổng hợp'!$A:$S,12,0),
IF(Z255=1460,VLOOKUP($B255,'Tổng hợp'!$A:$S,13,0),
IF(Z255=1825,VLOOKUP($B255,'Tổng hợp'!$A:$S,14,0),
IF(Z255=2555,VLOOKUP($B255,'Tổng hợp'!$A:$S,15,0),
IF(Z255=3650,VLOOKUP($B255,'Tổng hợp'!$A:$S,16,0),
IF(Z255=5475,VLOOKUP($B255,'Tổng hợp'!$A:$S,17,0),
IF(Z255=7300,VLOOKUP($B255,'Tổng hợp'!$A:$S,18,0),
IF(Z255=10950,VLOOKUP($B255,'Tổng hợp'!$A:$S,19,0),
""))))))))))))))))))</f>
        <v>0.01679</v>
      </c>
      <c r="AC255" s="95">
        <f>IF(AA255=1,VLOOKUP($B255,'Tổng hợp'!$A:$S,2,0),
IF(AA255=7,VLOOKUP($B255,'Tổng hợp'!$A:$S,3,0),
IF(AA255=14,VLOOKUP($B255,'Tổng hợp'!$A:$T,4,0),
IF(AA255=30,VLOOKUP($B255,'Tổng hợp'!$A:$T,5,0),
IF(AA255=60,VLOOKUP($B255,'Tổng hợp'!$A:$T,6,0),
IF(AA255=90,VLOOKUP($B255,'Tổng hợp'!$A:$T,7,0),
IF(AA255=180,VLOOKUP($B255,'Tổng hợp'!$A:$T,8,0),
IF(AA255=270,VLOOKUP($B255,'Tổng hợp'!$A:$T,9,0),
IF(AA255=365,VLOOKUP($B255,'Tổng hợp'!$A:$S,10,0),
IF(AA255=730,VLOOKUP($B255,'Tổng hợp'!$A:$S,11,0),
IF(AA255=1095,VLOOKUP($B255,'Tổng hợp'!$A:$S,12,0),
IF(AA255=1460,VLOOKUP($B255,'Tổng hợp'!$A:$S,13,0),
IF(AA255=1825,VLOOKUP($B255,'Tổng hợp'!$A:$S,14,0),
IF(AA255=2555,VLOOKUP($B255,'Tổng hợp'!$A:$S,15,0),
IF(AA255=3650,VLOOKUP($B255,'Tổng hợp'!$A:$S,16,0),
IF(AA255=5475,VLOOKUP($B255,'Tổng hợp'!$A:$S,17,0),
IF(AA255=7300,VLOOKUP($B255,'Tổng hợp'!$A:$S,18,0),
IF(AA255=10950,VLOOKUP($B255,'Tổng hợp'!$A:$S,19,0),
""))))))))))))))))))</f>
        <v>0.01692</v>
      </c>
      <c r="AD255" s="95">
        <f t="shared" si="22"/>
        <v>0.06812243836</v>
      </c>
      <c r="AE255" s="95">
        <f t="shared" si="23"/>
        <v>0.009756387862</v>
      </c>
      <c r="AF255" s="95">
        <f t="shared" si="24"/>
        <v>0.07092927702</v>
      </c>
      <c r="AG255" s="96">
        <f t="shared" si="25"/>
        <v>46139450582</v>
      </c>
      <c r="AH255" s="97">
        <f t="shared" si="26"/>
        <v>49583506883</v>
      </c>
      <c r="AI255" s="96">
        <f t="shared" si="27"/>
        <v>-3087183843</v>
      </c>
      <c r="AJ255" s="9"/>
      <c r="AK255" s="12"/>
    </row>
    <row r="256" ht="15.75" customHeight="1">
      <c r="A256" s="90">
        <v>237.0</v>
      </c>
      <c r="B256" s="91">
        <f>HLOOKUP(B255,VBMA!$A:$A,VLOOKUP(B255,VBMA!A:AF,32,0) +1)</f>
        <v>45383</v>
      </c>
      <c r="C256" s="92">
        <f t="shared" si="1"/>
        <v>45812</v>
      </c>
      <c r="D256" s="92">
        <f t="shared" si="2"/>
        <v>45812</v>
      </c>
      <c r="E256" s="93">
        <f t="shared" si="3"/>
        <v>84</v>
      </c>
      <c r="F256" s="94">
        <f t="shared" si="4"/>
        <v>60</v>
      </c>
      <c r="G256" s="94">
        <f t="shared" si="5"/>
        <v>90</v>
      </c>
      <c r="H256" s="95">
        <f>IF(F256=1,VLOOKUP($B256,'Tổng hợp'!$A:$S,2,0),
IF(F256=7,VLOOKUP($B256,'Tổng hợp'!$A:$S,3,0),
IF(F256=14,VLOOKUP($B256,'Tổng hợp'!$A:$T,4,0),
IF(F256=30,VLOOKUP($B256,'Tổng hợp'!$A:$T,5,0),
IF(F256=60,VLOOKUP($B256,'Tổng hợp'!$A:$T,6,0),
IF(F256=90,VLOOKUP($B256,'Tổng hợp'!$A:$T,7,0),
IF(F256=180,VLOOKUP($B256,'Tổng hợp'!$A:$T,8,0),
IF(F256=270,VLOOKUP($B256,'Tổng hợp'!$A:$T,9,0),
IF(F256=365,VLOOKUP($B256,'Tổng hợp'!$A:$S,10,0),
IF(F256=730,VLOOKUP($B256,'Tổng hợp'!$A:$S,11,0),
IF(F256=1095,VLOOKUP($B256,'Tổng hợp'!$A:$S,12,0),
IF(F256=1460,VLOOKUP($B256,'Tổng hợp'!$A:$S,13,0),
IF(F256=1825,VLOOKUP($B256,'Tổng hợp'!$A:$S,14,0),
IF(F256=2555,VLOOKUP($B256,'Tổng hợp'!$A:$S,15,0),
IF(F256=3650,VLOOKUP($B256,'Tổng hợp'!$A:$S,16,0),
IF(F256=5475,VLOOKUP($B256,'Tổng hợp'!$A:$S,17,0),
IF(F256=7300,VLOOKUP($B256,'Tổng hợp'!$A:$S,18,0),
IF(F256=10950,VLOOKUP($B256,'Tổng hợp'!$A:$S,19,0),
""))))))))))))))))))</f>
        <v>0.01173857915</v>
      </c>
      <c r="I256" s="95">
        <f>IF(G256=1,VLOOKUP($B256,'Tổng hợp'!$A:$S,2,0),
IF(G256=7,VLOOKUP($B256,'Tổng hợp'!$A:$S,3,0),
IF(G256=14,VLOOKUP($B256,'Tổng hợp'!$A:$T,4,0),
IF(G256=30,VLOOKUP($B256,'Tổng hợp'!$A:$T,5,0),
IF(G256=60,VLOOKUP($B256,'Tổng hợp'!$A:$T,6,0),
IF(G256=90,VLOOKUP($B256,'Tổng hợp'!$A:$T,7,0),
IF(G256=180,VLOOKUP($B256,'Tổng hợp'!$A:$T,8,0),
IF(G256=270,VLOOKUP($B256,'Tổng hợp'!$A:$T,9,0),
IF(G256=365,VLOOKUP($B256,'Tổng hợp'!$A:$S,10,0),
IF(G256=730,VLOOKUP($B256,'Tổng hợp'!$A:$S,11,0),
IF(G256=1095,VLOOKUP($B256,'Tổng hợp'!$A:$S,12,0),
IF(G256=1460,VLOOKUP($B256,'Tổng hợp'!$A:$S,13,0),
IF(G256=1825,VLOOKUP($B256,'Tổng hợp'!$A:$S,14,0),
IF(G256=2555,VLOOKUP($B256,'Tổng hợp'!$A:$S,15,0),
IF(G256=3650,VLOOKUP($B256,'Tổng hợp'!$A:$S,16,0),
IF(G256=5475,VLOOKUP($B256,'Tổng hợp'!$A:$S,17,0),
IF(G256=7300,VLOOKUP($B256,'Tổng hợp'!$A:$S,18,0),
IF(G256=10950,VLOOKUP($B256,'Tổng hợp'!$A:$S,19,0),
""))))))))))))))))))</f>
        <v>0.01186582662</v>
      </c>
      <c r="J256" s="95">
        <f t="shared" si="6"/>
        <v>0.06315037712</v>
      </c>
      <c r="K256" s="95">
        <f t="shared" si="7"/>
        <v>0.02618470226</v>
      </c>
      <c r="L256" s="95">
        <f t="shared" si="8"/>
        <v>0.07210414965</v>
      </c>
      <c r="M256" s="96">
        <f t="shared" si="9"/>
        <v>3444366825</v>
      </c>
      <c r="N256" s="92" t="b">
        <f t="shared" si="10"/>
        <v>0</v>
      </c>
      <c r="O256" s="93">
        <f t="shared" si="11"/>
        <v>-45728</v>
      </c>
      <c r="P256" s="94">
        <f t="shared" si="12"/>
        <v>0</v>
      </c>
      <c r="Q256" s="94">
        <f t="shared" si="13"/>
        <v>1</v>
      </c>
      <c r="R256" s="95" t="str">
        <f t="shared" si="14"/>
        <v/>
      </c>
      <c r="S256" s="95">
        <f>IF(Q256=1,VLOOKUP($B256,'Tổng hợp'!$A:$S,2,0),
IF(Q256=7,VLOOKUP($B256,'Tổng hợp'!$A:$S,3,0),
IF(Q256=14,VLOOKUP($B256,'Tổng hợp'!$A:$T,4,0),
IF(Q256=30,VLOOKUP($B256,'Tổng hợp'!$A:$T,5,0),
IF(Q256=60,VLOOKUP($B256,'Tổng hợp'!$A:$T,6,0),
IF(Q256=90,VLOOKUP($B256,'Tổng hợp'!$A:$T,7,0),
IF(Q256=180,VLOOKUP($B256,'Tổng hợp'!$A:$T,8,0),
IF(Q256=270,VLOOKUP($B256,'Tổng hợp'!$A:$T,9,0),
IF(Q256=365,VLOOKUP($B256,'Tổng hợp'!$A:$S,10,0),
IF(Q256=730,VLOOKUP($B256,'Tổng hợp'!$A:$S,11,0),
IF(Q256=1095,VLOOKUP($B256,'Tổng hợp'!$A:$S,12,0),
IF(Q256=1460,VLOOKUP($B256,'Tổng hợp'!$A:$S,13,0),
IF(Q256=1825,VLOOKUP($B256,'Tổng hợp'!$A:$S,14,0),
IF(Q256=2555,VLOOKUP($B256,'Tổng hợp'!$A:$S,15,0),
IF(Q256=3650,VLOOKUP($B256,'Tổng hợp'!$A:$S,16,0),
IF(Q256=5475,VLOOKUP($B256,'Tổng hợp'!$A:$S,17,0),
IF(Q256=7300,VLOOKUP($B256,'Tổng hợp'!$A:$S,18,0),
IF(Q256=10950,VLOOKUP($B256,'Tổng hợp'!$A:$S,19,0),
""))))))))))))))))))</f>
        <v>0.01157951981</v>
      </c>
      <c r="T256" s="95">
        <f t="shared" si="15"/>
        <v>0.05131</v>
      </c>
      <c r="U256" s="95">
        <f t="shared" si="28"/>
        <v>0</v>
      </c>
      <c r="V256" s="95">
        <f t="shared" si="16"/>
        <v>0.07024062831</v>
      </c>
      <c r="W256" s="96">
        <f t="shared" si="17"/>
        <v>0</v>
      </c>
      <c r="X256" s="92">
        <f t="shared" si="18"/>
        <v>45812</v>
      </c>
      <c r="Y256" s="93">
        <f t="shared" si="19"/>
        <v>429</v>
      </c>
      <c r="Z256" s="94">
        <f t="shared" si="20"/>
        <v>365</v>
      </c>
      <c r="AA256" s="94">
        <f t="shared" si="21"/>
        <v>730</v>
      </c>
      <c r="AB256" s="95">
        <f>IF(Z256=1,VLOOKUP($B256,'Tổng hợp'!$A:$S,2,0),
IF(Z256=7,VLOOKUP($B256,'Tổng hợp'!$A:$S,3,0),
IF(Z256=14,VLOOKUP($B256,'Tổng hợp'!$A:$T,4,0),
IF(Z256=30,VLOOKUP($B256,'Tổng hợp'!$A:$T,5,0),
IF(Z256=60,VLOOKUP($B256,'Tổng hợp'!$A:$T,6,0),
IF(Z256=90,VLOOKUP($B256,'Tổng hợp'!$A:$T,7,0),
IF(Z256=180,VLOOKUP($B256,'Tổng hợp'!$A:$T,8,0),
IF(Z256=270,VLOOKUP($B256,'Tổng hợp'!$A:$T,9,0),
IF(Z256=365,VLOOKUP($B256,'Tổng hợp'!$A:$S,10,0),
IF(Z256=730,VLOOKUP($B256,'Tổng hợp'!$A:$S,11,0),
IF(Z256=1095,VLOOKUP($B256,'Tổng hợp'!$A:$S,12,0),
IF(Z256=1460,VLOOKUP($B256,'Tổng hợp'!$A:$S,13,0),
IF(Z256=1825,VLOOKUP($B256,'Tổng hợp'!$A:$S,14,0),
IF(Z256=2555,VLOOKUP($B256,'Tổng hợp'!$A:$S,15,0),
IF(Z256=3650,VLOOKUP($B256,'Tổng hợp'!$A:$S,16,0),
IF(Z256=5475,VLOOKUP($B256,'Tổng hợp'!$A:$S,17,0),
IF(Z256=7300,VLOOKUP($B256,'Tổng hợp'!$A:$S,18,0),
IF(Z256=10950,VLOOKUP($B256,'Tổng hợp'!$A:$S,19,0),
""))))))))))))))))))</f>
        <v>0.01613</v>
      </c>
      <c r="AC256" s="95">
        <f>IF(AA256=1,VLOOKUP($B256,'Tổng hợp'!$A:$S,2,0),
IF(AA256=7,VLOOKUP($B256,'Tổng hợp'!$A:$S,3,0),
IF(AA256=14,VLOOKUP($B256,'Tổng hợp'!$A:$T,4,0),
IF(AA256=30,VLOOKUP($B256,'Tổng hợp'!$A:$T,5,0),
IF(AA256=60,VLOOKUP($B256,'Tổng hợp'!$A:$T,6,0),
IF(AA256=90,VLOOKUP($B256,'Tổng hợp'!$A:$T,7,0),
IF(AA256=180,VLOOKUP($B256,'Tổng hợp'!$A:$T,8,0),
IF(AA256=270,VLOOKUP($B256,'Tổng hợp'!$A:$T,9,0),
IF(AA256=365,VLOOKUP($B256,'Tổng hợp'!$A:$S,10,0),
IF(AA256=730,VLOOKUP($B256,'Tổng hợp'!$A:$S,11,0),
IF(AA256=1095,VLOOKUP($B256,'Tổng hợp'!$A:$S,12,0),
IF(AA256=1460,VLOOKUP($B256,'Tổng hợp'!$A:$S,13,0),
IF(AA256=1825,VLOOKUP($B256,'Tổng hợp'!$A:$S,14,0),
IF(AA256=2555,VLOOKUP($B256,'Tổng hợp'!$A:$S,15,0),
IF(AA256=3650,VLOOKUP($B256,'Tổng hợp'!$A:$S,16,0),
IF(AA256=5475,VLOOKUP($B256,'Tổng hợp'!$A:$S,17,0),
IF(AA256=7300,VLOOKUP($B256,'Tổng hợp'!$A:$S,18,0),
IF(AA256=10950,VLOOKUP($B256,'Tổng hợp'!$A:$S,19,0),
""))))))))))))))))))</f>
        <v>0.01625</v>
      </c>
      <c r="AD256" s="95">
        <f t="shared" si="22"/>
        <v>0.0674610411</v>
      </c>
      <c r="AE256" s="95">
        <f t="shared" si="23"/>
        <v>0.005169026491</v>
      </c>
      <c r="AF256" s="95">
        <f t="shared" si="24"/>
        <v>0.07060464397</v>
      </c>
      <c r="AG256" s="96">
        <f t="shared" si="25"/>
        <v>46147230051</v>
      </c>
      <c r="AH256" s="97">
        <f t="shared" si="26"/>
        <v>49591596876</v>
      </c>
      <c r="AI256" s="96">
        <f t="shared" si="27"/>
        <v>-3079093850</v>
      </c>
      <c r="AJ256" s="9"/>
      <c r="AK256" s="12"/>
    </row>
    <row r="257" ht="15.75" customHeight="1">
      <c r="A257" s="90">
        <v>238.0</v>
      </c>
      <c r="B257" s="91">
        <f>HLOOKUP(B256,VBMA!$A:$A,VLOOKUP(B256,VBMA!A:AF,32,0) +1)</f>
        <v>45380</v>
      </c>
      <c r="C257" s="92">
        <f t="shared" si="1"/>
        <v>45812</v>
      </c>
      <c r="D257" s="92">
        <f t="shared" si="2"/>
        <v>45812</v>
      </c>
      <c r="E257" s="93">
        <f t="shared" si="3"/>
        <v>84</v>
      </c>
      <c r="F257" s="94">
        <f t="shared" si="4"/>
        <v>60</v>
      </c>
      <c r="G257" s="94">
        <f t="shared" si="5"/>
        <v>90</v>
      </c>
      <c r="H257" s="95">
        <f>IF(F257=1,VLOOKUP($B257,'Tổng hợp'!$A:$S,2,0),
IF(F257=7,VLOOKUP($B257,'Tổng hợp'!$A:$S,3,0),
IF(F257=14,VLOOKUP($B257,'Tổng hợp'!$A:$T,4,0),
IF(F257=30,VLOOKUP($B257,'Tổng hợp'!$A:$T,5,0),
IF(F257=60,VLOOKUP($B257,'Tổng hợp'!$A:$T,6,0),
IF(F257=90,VLOOKUP($B257,'Tổng hợp'!$A:$T,7,0),
IF(F257=180,VLOOKUP($B257,'Tổng hợp'!$A:$T,8,0),
IF(F257=270,VLOOKUP($B257,'Tổng hợp'!$A:$T,9,0),
IF(F257=365,VLOOKUP($B257,'Tổng hợp'!$A:$S,10,0),
IF(F257=730,VLOOKUP($B257,'Tổng hợp'!$A:$S,11,0),
IF(F257=1095,VLOOKUP($B257,'Tổng hợp'!$A:$S,12,0),
IF(F257=1460,VLOOKUP($B257,'Tổng hợp'!$A:$S,13,0),
IF(F257=1825,VLOOKUP($B257,'Tổng hợp'!$A:$S,14,0),
IF(F257=2555,VLOOKUP($B257,'Tổng hợp'!$A:$S,15,0),
IF(F257=3650,VLOOKUP($B257,'Tổng hợp'!$A:$S,16,0),
IF(F257=5475,VLOOKUP($B257,'Tổng hợp'!$A:$S,17,0),
IF(F257=7300,VLOOKUP($B257,'Tổng hợp'!$A:$S,18,0),
IF(F257=10950,VLOOKUP($B257,'Tổng hợp'!$A:$S,19,0),
""))))))))))))))))))</f>
        <v>0.01035272132</v>
      </c>
      <c r="I257" s="95">
        <f>IF(G257=1,VLOOKUP($B257,'Tổng hợp'!$A:$S,2,0),
IF(G257=7,VLOOKUP($B257,'Tổng hợp'!$A:$S,3,0),
IF(G257=14,VLOOKUP($B257,'Tổng hợp'!$A:$T,4,0),
IF(G257=30,VLOOKUP($B257,'Tổng hợp'!$A:$T,5,0),
IF(G257=60,VLOOKUP($B257,'Tổng hợp'!$A:$T,6,0),
IF(G257=90,VLOOKUP($B257,'Tổng hợp'!$A:$T,7,0),
IF(G257=180,VLOOKUP($B257,'Tổng hợp'!$A:$T,8,0),
IF(G257=270,VLOOKUP($B257,'Tổng hợp'!$A:$T,9,0),
IF(G257=365,VLOOKUP($B257,'Tổng hợp'!$A:$S,10,0),
IF(G257=730,VLOOKUP($B257,'Tổng hợp'!$A:$S,11,0),
IF(G257=1095,VLOOKUP($B257,'Tổng hợp'!$A:$S,12,0),
IF(G257=1460,VLOOKUP($B257,'Tổng hợp'!$A:$S,13,0),
IF(G257=1825,VLOOKUP($B257,'Tổng hợp'!$A:$S,14,0),
IF(G257=2555,VLOOKUP($B257,'Tổng hợp'!$A:$S,15,0),
IF(G257=3650,VLOOKUP($B257,'Tổng hợp'!$A:$S,16,0),
IF(G257=5475,VLOOKUP($B257,'Tổng hợp'!$A:$S,17,0),
IF(G257=7300,VLOOKUP($B257,'Tổng hợp'!$A:$S,18,0),
IF(G257=10950,VLOOKUP($B257,'Tổng hợp'!$A:$S,19,0),
""))))))))))))))))))</f>
        <v>0.0101721506</v>
      </c>
      <c r="J257" s="95">
        <f t="shared" si="6"/>
        <v>0.06151826474</v>
      </c>
      <c r="K257" s="95">
        <f t="shared" si="7"/>
        <v>0.02313794434</v>
      </c>
      <c r="L257" s="95">
        <f t="shared" si="8"/>
        <v>0.07188480008</v>
      </c>
      <c r="M257" s="96">
        <f t="shared" si="9"/>
        <v>3444529025</v>
      </c>
      <c r="N257" s="92" t="b">
        <f t="shared" si="10"/>
        <v>0</v>
      </c>
      <c r="O257" s="93">
        <f t="shared" si="11"/>
        <v>-45728</v>
      </c>
      <c r="P257" s="94">
        <f t="shared" si="12"/>
        <v>0</v>
      </c>
      <c r="Q257" s="94">
        <f t="shared" si="13"/>
        <v>1</v>
      </c>
      <c r="R257" s="95" t="str">
        <f t="shared" si="14"/>
        <v/>
      </c>
      <c r="S257" s="95">
        <f>IF(Q257=1,VLOOKUP($B257,'Tổng hợp'!$A:$S,2,0),
IF(Q257=7,VLOOKUP($B257,'Tổng hợp'!$A:$S,3,0),
IF(Q257=14,VLOOKUP($B257,'Tổng hợp'!$A:$T,4,0),
IF(Q257=30,VLOOKUP($B257,'Tổng hợp'!$A:$T,5,0),
IF(Q257=60,VLOOKUP($B257,'Tổng hợp'!$A:$T,6,0),
IF(Q257=90,VLOOKUP($B257,'Tổng hợp'!$A:$T,7,0),
IF(Q257=180,VLOOKUP($B257,'Tổng hợp'!$A:$T,8,0),
IF(Q257=270,VLOOKUP($B257,'Tổng hợp'!$A:$T,9,0),
IF(Q257=365,VLOOKUP($B257,'Tổng hợp'!$A:$S,10,0),
IF(Q257=730,VLOOKUP($B257,'Tổng hợp'!$A:$S,11,0),
IF(Q257=1095,VLOOKUP($B257,'Tổng hợp'!$A:$S,12,0),
IF(Q257=1460,VLOOKUP($B257,'Tổng hợp'!$A:$S,13,0),
IF(Q257=1825,VLOOKUP($B257,'Tổng hợp'!$A:$S,14,0),
IF(Q257=2555,VLOOKUP($B257,'Tổng hợp'!$A:$S,15,0),
IF(Q257=3650,VLOOKUP($B257,'Tổng hợp'!$A:$S,16,0),
IF(Q257=5475,VLOOKUP($B257,'Tổng hợp'!$A:$S,17,0),
IF(Q257=7300,VLOOKUP($B257,'Tổng hợp'!$A:$S,18,0),
IF(Q257=10950,VLOOKUP($B257,'Tổng hợp'!$A:$S,19,0),
""))))))))))))))))))</f>
        <v>0.00836644339</v>
      </c>
      <c r="T257" s="95">
        <f t="shared" si="15"/>
        <v>0.05131</v>
      </c>
      <c r="U257" s="95">
        <f t="shared" si="28"/>
        <v>0</v>
      </c>
      <c r="V257" s="95">
        <f t="shared" si="16"/>
        <v>0.07024062831</v>
      </c>
      <c r="W257" s="96">
        <f t="shared" si="17"/>
        <v>0</v>
      </c>
      <c r="X257" s="92">
        <f t="shared" si="18"/>
        <v>45812</v>
      </c>
      <c r="Y257" s="93">
        <f t="shared" si="19"/>
        <v>432</v>
      </c>
      <c r="Z257" s="94">
        <f t="shared" si="20"/>
        <v>365</v>
      </c>
      <c r="AA257" s="94">
        <f t="shared" si="21"/>
        <v>730</v>
      </c>
      <c r="AB257" s="95">
        <f>IF(Z257=1,VLOOKUP($B257,'Tổng hợp'!$A:$S,2,0),
IF(Z257=7,VLOOKUP($B257,'Tổng hợp'!$A:$S,3,0),
IF(Z257=14,VLOOKUP($B257,'Tổng hợp'!$A:$T,4,0),
IF(Z257=30,VLOOKUP($B257,'Tổng hợp'!$A:$T,5,0),
IF(Z257=60,VLOOKUP($B257,'Tổng hợp'!$A:$T,6,0),
IF(Z257=90,VLOOKUP($B257,'Tổng hợp'!$A:$T,7,0),
IF(Z257=180,VLOOKUP($B257,'Tổng hợp'!$A:$T,8,0),
IF(Z257=270,VLOOKUP($B257,'Tổng hợp'!$A:$T,9,0),
IF(Z257=365,VLOOKUP($B257,'Tổng hợp'!$A:$S,10,0),
IF(Z257=730,VLOOKUP($B257,'Tổng hợp'!$A:$S,11,0),
IF(Z257=1095,VLOOKUP($B257,'Tổng hợp'!$A:$S,12,0),
IF(Z257=1460,VLOOKUP($B257,'Tổng hợp'!$A:$S,13,0),
IF(Z257=1825,VLOOKUP($B257,'Tổng hợp'!$A:$S,14,0),
IF(Z257=2555,VLOOKUP($B257,'Tổng hợp'!$A:$S,15,0),
IF(Z257=3650,VLOOKUP($B257,'Tổng hợp'!$A:$S,16,0),
IF(Z257=5475,VLOOKUP($B257,'Tổng hợp'!$A:$S,17,0),
IF(Z257=7300,VLOOKUP($B257,'Tổng hợp'!$A:$S,18,0),
IF(Z257=10950,VLOOKUP($B257,'Tổng hợp'!$A:$S,19,0),
""))))))))))))))))))</f>
        <v>0.01575</v>
      </c>
      <c r="AC257" s="95">
        <f>IF(AA257=1,VLOOKUP($B257,'Tổng hợp'!$A:$S,2,0),
IF(AA257=7,VLOOKUP($B257,'Tổng hợp'!$A:$S,3,0),
IF(AA257=14,VLOOKUP($B257,'Tổng hợp'!$A:$T,4,0),
IF(AA257=30,VLOOKUP($B257,'Tổng hợp'!$A:$T,5,0),
IF(AA257=60,VLOOKUP($B257,'Tổng hợp'!$A:$T,6,0),
IF(AA257=90,VLOOKUP($B257,'Tổng hợp'!$A:$T,7,0),
IF(AA257=180,VLOOKUP($B257,'Tổng hợp'!$A:$T,8,0),
IF(AA257=270,VLOOKUP($B257,'Tổng hợp'!$A:$T,9,0),
IF(AA257=365,VLOOKUP($B257,'Tổng hợp'!$A:$S,10,0),
IF(AA257=730,VLOOKUP($B257,'Tổng hợp'!$A:$S,11,0),
IF(AA257=1095,VLOOKUP($B257,'Tổng hợp'!$A:$S,12,0),
IF(AA257=1460,VLOOKUP($B257,'Tổng hợp'!$A:$S,13,0),
IF(AA257=1825,VLOOKUP($B257,'Tổng hợp'!$A:$S,14,0),
IF(AA257=2555,VLOOKUP($B257,'Tổng hợp'!$A:$S,15,0),
IF(AA257=3650,VLOOKUP($B257,'Tổng hợp'!$A:$S,16,0),
IF(AA257=5475,VLOOKUP($B257,'Tổng hợp'!$A:$S,17,0),
IF(AA257=7300,VLOOKUP($B257,'Tổng hợp'!$A:$S,18,0),
IF(AA257=10950,VLOOKUP($B257,'Tổng hợp'!$A:$S,19,0),
""))))))))))))))))))</f>
        <v>0.01604</v>
      </c>
      <c r="AD257" s="95">
        <f t="shared" si="22"/>
        <v>0.06711323288</v>
      </c>
      <c r="AE257" s="95">
        <f t="shared" si="23"/>
        <v>0.001403234942</v>
      </c>
      <c r="AF257" s="95">
        <f t="shared" si="24"/>
        <v>0.0703392616</v>
      </c>
      <c r="AG257" s="96">
        <f t="shared" si="25"/>
        <v>46134895478</v>
      </c>
      <c r="AH257" s="97">
        <f t="shared" si="26"/>
        <v>49579424503</v>
      </c>
      <c r="AI257" s="96">
        <f t="shared" si="27"/>
        <v>-3091266222</v>
      </c>
      <c r="AJ257" s="9"/>
      <c r="AK257" s="12"/>
    </row>
    <row r="258" ht="15.75" customHeight="1">
      <c r="A258" s="90">
        <v>239.0</v>
      </c>
      <c r="B258" s="91">
        <f>HLOOKUP(B257,VBMA!$A:$A,VLOOKUP(B257,VBMA!A:AF,32,0) +1)</f>
        <v>45379</v>
      </c>
      <c r="C258" s="92">
        <f t="shared" si="1"/>
        <v>45812</v>
      </c>
      <c r="D258" s="92">
        <f t="shared" si="2"/>
        <v>45812</v>
      </c>
      <c r="E258" s="93">
        <f t="shared" si="3"/>
        <v>84</v>
      </c>
      <c r="F258" s="94">
        <f t="shared" si="4"/>
        <v>60</v>
      </c>
      <c r="G258" s="94">
        <f t="shared" si="5"/>
        <v>90</v>
      </c>
      <c r="H258" s="95">
        <f>IF(F258=1,VLOOKUP($B258,'Tổng hợp'!$A:$S,2,0),
IF(F258=7,VLOOKUP($B258,'Tổng hợp'!$A:$S,3,0),
IF(F258=14,VLOOKUP($B258,'Tổng hợp'!$A:$T,4,0),
IF(F258=30,VLOOKUP($B258,'Tổng hợp'!$A:$T,5,0),
IF(F258=60,VLOOKUP($B258,'Tổng hợp'!$A:$T,6,0),
IF(F258=90,VLOOKUP($B258,'Tổng hợp'!$A:$T,7,0),
IF(F258=180,VLOOKUP($B258,'Tổng hợp'!$A:$T,8,0),
IF(F258=270,VLOOKUP($B258,'Tổng hợp'!$A:$T,9,0),
IF(F258=365,VLOOKUP($B258,'Tổng hợp'!$A:$S,10,0),
IF(F258=730,VLOOKUP($B258,'Tổng hợp'!$A:$S,11,0),
IF(F258=1095,VLOOKUP($B258,'Tổng hợp'!$A:$S,12,0),
IF(F258=1460,VLOOKUP($B258,'Tổng hợp'!$A:$S,13,0),
IF(F258=1825,VLOOKUP($B258,'Tổng hợp'!$A:$S,14,0),
IF(F258=2555,VLOOKUP($B258,'Tổng hợp'!$A:$S,15,0),
IF(F258=3650,VLOOKUP($B258,'Tổng hợp'!$A:$S,16,0),
IF(F258=5475,VLOOKUP($B258,'Tổng hợp'!$A:$S,17,0),
IF(F258=7300,VLOOKUP($B258,'Tổng hợp'!$A:$S,18,0),
IF(F258=10950,VLOOKUP($B258,'Tổng hợp'!$A:$S,19,0),
""))))))))))))))))))</f>
        <v>0.008268160695</v>
      </c>
      <c r="I258" s="95">
        <f>IF(G258=1,VLOOKUP($B258,'Tổng hợp'!$A:$S,2,0),
IF(G258=7,VLOOKUP($B258,'Tổng hợp'!$A:$S,3,0),
IF(G258=14,VLOOKUP($B258,'Tổng hợp'!$A:$T,4,0),
IF(G258=30,VLOOKUP($B258,'Tổng hợp'!$A:$T,5,0),
IF(G258=60,VLOOKUP($B258,'Tổng hợp'!$A:$T,6,0),
IF(G258=90,VLOOKUP($B258,'Tổng hợp'!$A:$T,7,0),
IF(G258=180,VLOOKUP($B258,'Tổng hợp'!$A:$T,8,0),
IF(G258=270,VLOOKUP($B258,'Tổng hợp'!$A:$T,9,0),
IF(G258=365,VLOOKUP($B258,'Tổng hợp'!$A:$S,10,0),
IF(G258=730,VLOOKUP($B258,'Tổng hợp'!$A:$S,11,0),
IF(G258=1095,VLOOKUP($B258,'Tổng hợp'!$A:$S,12,0),
IF(G258=1460,VLOOKUP($B258,'Tổng hợp'!$A:$S,13,0),
IF(G258=1825,VLOOKUP($B258,'Tổng hợp'!$A:$S,14,0),
IF(G258=2555,VLOOKUP($B258,'Tổng hợp'!$A:$S,15,0),
IF(G258=3650,VLOOKUP($B258,'Tổng hợp'!$A:$S,16,0),
IF(G258=5475,VLOOKUP($B258,'Tổng hợp'!$A:$S,17,0),
IF(G258=7300,VLOOKUP($B258,'Tổng hợp'!$A:$S,18,0),
IF(G258=10950,VLOOKUP($B258,'Tổng hợp'!$A:$S,19,0),
""))))))))))))))))))</f>
        <v>0.008934459359</v>
      </c>
      <c r="J258" s="95">
        <f t="shared" si="6"/>
        <v>0.06011119963</v>
      </c>
      <c r="K258" s="95">
        <f t="shared" si="7"/>
        <v>0.01124764771</v>
      </c>
      <c r="L258" s="95">
        <f t="shared" si="8"/>
        <v>0.07103512991</v>
      </c>
      <c r="M258" s="96">
        <f t="shared" si="9"/>
        <v>3445157706</v>
      </c>
      <c r="N258" s="92" t="b">
        <f t="shared" si="10"/>
        <v>0</v>
      </c>
      <c r="O258" s="93">
        <f t="shared" si="11"/>
        <v>-45728</v>
      </c>
      <c r="P258" s="94">
        <f t="shared" si="12"/>
        <v>0</v>
      </c>
      <c r="Q258" s="94">
        <f t="shared" si="13"/>
        <v>1</v>
      </c>
      <c r="R258" s="95" t="str">
        <f t="shared" si="14"/>
        <v/>
      </c>
      <c r="S258" s="95">
        <f>IF(Q258=1,VLOOKUP($B258,'Tổng hợp'!$A:$S,2,0),
IF(Q258=7,VLOOKUP($B258,'Tổng hợp'!$A:$S,3,0),
IF(Q258=14,VLOOKUP($B258,'Tổng hợp'!$A:$T,4,0),
IF(Q258=30,VLOOKUP($B258,'Tổng hợp'!$A:$T,5,0),
IF(Q258=60,VLOOKUP($B258,'Tổng hợp'!$A:$T,6,0),
IF(Q258=90,VLOOKUP($B258,'Tổng hợp'!$A:$T,7,0),
IF(Q258=180,VLOOKUP($B258,'Tổng hợp'!$A:$T,8,0),
IF(Q258=270,VLOOKUP($B258,'Tổng hợp'!$A:$T,9,0),
IF(Q258=365,VLOOKUP($B258,'Tổng hợp'!$A:$S,10,0),
IF(Q258=730,VLOOKUP($B258,'Tổng hợp'!$A:$S,11,0),
IF(Q258=1095,VLOOKUP($B258,'Tổng hợp'!$A:$S,12,0),
IF(Q258=1460,VLOOKUP($B258,'Tổng hợp'!$A:$S,13,0),
IF(Q258=1825,VLOOKUP($B258,'Tổng hợp'!$A:$S,14,0),
IF(Q258=2555,VLOOKUP($B258,'Tổng hợp'!$A:$S,15,0),
IF(Q258=3650,VLOOKUP($B258,'Tổng hợp'!$A:$S,16,0),
IF(Q258=5475,VLOOKUP($B258,'Tổng hợp'!$A:$S,17,0),
IF(Q258=7300,VLOOKUP($B258,'Tổng hợp'!$A:$S,18,0),
IF(Q258=10950,VLOOKUP($B258,'Tổng hợp'!$A:$S,19,0),
""))))))))))))))))))</f>
        <v>0.0009691616932</v>
      </c>
      <c r="T258" s="95">
        <f t="shared" si="15"/>
        <v>0.05131</v>
      </c>
      <c r="U258" s="95">
        <f t="shared" si="28"/>
        <v>0</v>
      </c>
      <c r="V258" s="95">
        <f t="shared" si="16"/>
        <v>0.07024062831</v>
      </c>
      <c r="W258" s="96">
        <f t="shared" si="17"/>
        <v>0</v>
      </c>
      <c r="X258" s="92">
        <f t="shared" si="18"/>
        <v>45812</v>
      </c>
      <c r="Y258" s="93">
        <f t="shared" si="19"/>
        <v>433</v>
      </c>
      <c r="Z258" s="94">
        <f t="shared" si="20"/>
        <v>365</v>
      </c>
      <c r="AA258" s="94">
        <f t="shared" si="21"/>
        <v>730</v>
      </c>
      <c r="AB258" s="95">
        <f>IF(Z258=1,VLOOKUP($B258,'Tổng hợp'!$A:$S,2,0),
IF(Z258=7,VLOOKUP($B258,'Tổng hợp'!$A:$S,3,0),
IF(Z258=14,VLOOKUP($B258,'Tổng hợp'!$A:$T,4,0),
IF(Z258=30,VLOOKUP($B258,'Tổng hợp'!$A:$T,5,0),
IF(Z258=60,VLOOKUP($B258,'Tổng hợp'!$A:$T,6,0),
IF(Z258=90,VLOOKUP($B258,'Tổng hợp'!$A:$T,7,0),
IF(Z258=180,VLOOKUP($B258,'Tổng hợp'!$A:$T,8,0),
IF(Z258=270,VLOOKUP($B258,'Tổng hợp'!$A:$T,9,0),
IF(Z258=365,VLOOKUP($B258,'Tổng hợp'!$A:$S,10,0),
IF(Z258=730,VLOOKUP($B258,'Tổng hợp'!$A:$S,11,0),
IF(Z258=1095,VLOOKUP($B258,'Tổng hợp'!$A:$S,12,0),
IF(Z258=1460,VLOOKUP($B258,'Tổng hợp'!$A:$S,13,0),
IF(Z258=1825,VLOOKUP($B258,'Tổng hợp'!$A:$S,14,0),
IF(Z258=2555,VLOOKUP($B258,'Tổng hợp'!$A:$S,15,0),
IF(Z258=3650,VLOOKUP($B258,'Tổng hợp'!$A:$S,16,0),
IF(Z258=5475,VLOOKUP($B258,'Tổng hợp'!$A:$S,17,0),
IF(Z258=7300,VLOOKUP($B258,'Tổng hợp'!$A:$S,18,0),
IF(Z258=10950,VLOOKUP($B258,'Tổng hợp'!$A:$S,19,0),
""))))))))))))))))))</f>
        <v>0.01567</v>
      </c>
      <c r="AC258" s="95">
        <f>IF(AA258=1,VLOOKUP($B258,'Tổng hợp'!$A:$S,2,0),
IF(AA258=7,VLOOKUP($B258,'Tổng hợp'!$A:$S,3,0),
IF(AA258=14,VLOOKUP($B258,'Tổng hợp'!$A:$T,4,0),
IF(AA258=30,VLOOKUP($B258,'Tổng hợp'!$A:$T,5,0),
IF(AA258=60,VLOOKUP($B258,'Tổng hợp'!$A:$T,6,0),
IF(AA258=90,VLOOKUP($B258,'Tổng hợp'!$A:$T,7,0),
IF(AA258=180,VLOOKUP($B258,'Tổng hợp'!$A:$T,8,0),
IF(AA258=270,VLOOKUP($B258,'Tổng hợp'!$A:$T,9,0),
IF(AA258=365,VLOOKUP($B258,'Tổng hợp'!$A:$S,10,0),
IF(AA258=730,VLOOKUP($B258,'Tổng hợp'!$A:$S,11,0),
IF(AA258=1095,VLOOKUP($B258,'Tổng hợp'!$A:$S,12,0),
IF(AA258=1460,VLOOKUP($B258,'Tổng hợp'!$A:$S,13,0),
IF(AA258=1825,VLOOKUP($B258,'Tổng hợp'!$A:$S,14,0),
IF(AA258=2555,VLOOKUP($B258,'Tổng hợp'!$A:$S,15,0),
IF(AA258=3650,VLOOKUP($B258,'Tổng hợp'!$A:$S,16,0),
IF(AA258=5475,VLOOKUP($B258,'Tổng hợp'!$A:$S,17,0),
IF(AA258=7300,VLOOKUP($B258,'Tổng hợp'!$A:$S,18,0),
IF(AA258=10950,VLOOKUP($B258,'Tổng hợp'!$A:$S,19,0),
""))))))))))))))))))</f>
        <v>0.01588</v>
      </c>
      <c r="AD258" s="95">
        <f t="shared" si="22"/>
        <v>0.06701912329</v>
      </c>
      <c r="AE258" s="95">
        <f t="shared" si="23"/>
        <v>0.009322206173</v>
      </c>
      <c r="AF258" s="95">
        <f t="shared" si="24"/>
        <v>0.07089848751</v>
      </c>
      <c r="AG258" s="96">
        <f t="shared" si="25"/>
        <v>46097730984</v>
      </c>
      <c r="AH258" s="97">
        <f t="shared" si="26"/>
        <v>49542888690</v>
      </c>
      <c r="AI258" s="96">
        <f t="shared" si="27"/>
        <v>-3127802035</v>
      </c>
      <c r="AJ258" s="9"/>
      <c r="AK258" s="12"/>
    </row>
    <row r="259" ht="15.75" customHeight="1">
      <c r="A259" s="90">
        <v>240.0</v>
      </c>
      <c r="B259" s="91">
        <f>HLOOKUP(B258,VBMA!$A:$A,VLOOKUP(B258,VBMA!A:AF,32,0) +1)</f>
        <v>45378</v>
      </c>
      <c r="C259" s="92">
        <f t="shared" si="1"/>
        <v>45812</v>
      </c>
      <c r="D259" s="92">
        <f t="shared" si="2"/>
        <v>45812</v>
      </c>
      <c r="E259" s="93">
        <f t="shared" si="3"/>
        <v>84</v>
      </c>
      <c r="F259" s="94">
        <f t="shared" si="4"/>
        <v>60</v>
      </c>
      <c r="G259" s="94">
        <f t="shared" si="5"/>
        <v>90</v>
      </c>
      <c r="H259" s="95">
        <f>IF(F259=1,VLOOKUP($B259,'Tổng hợp'!$A:$S,2,0),
IF(F259=7,VLOOKUP($B259,'Tổng hợp'!$A:$S,3,0),
IF(F259=14,VLOOKUP($B259,'Tổng hợp'!$A:$T,4,0),
IF(F259=30,VLOOKUP($B259,'Tổng hợp'!$A:$T,5,0),
IF(F259=60,VLOOKUP($B259,'Tổng hợp'!$A:$T,6,0),
IF(F259=90,VLOOKUP($B259,'Tổng hợp'!$A:$T,7,0),
IF(F259=180,VLOOKUP($B259,'Tổng hợp'!$A:$T,8,0),
IF(F259=270,VLOOKUP($B259,'Tổng hợp'!$A:$T,9,0),
IF(F259=365,VLOOKUP($B259,'Tổng hợp'!$A:$S,10,0),
IF(F259=730,VLOOKUP($B259,'Tổng hợp'!$A:$S,11,0),
IF(F259=1095,VLOOKUP($B259,'Tổng hợp'!$A:$S,12,0),
IF(F259=1460,VLOOKUP($B259,'Tổng hợp'!$A:$S,13,0),
IF(F259=1825,VLOOKUP($B259,'Tổng hợp'!$A:$S,14,0),
IF(F259=2555,VLOOKUP($B259,'Tổng hợp'!$A:$S,15,0),
IF(F259=3650,VLOOKUP($B259,'Tổng hợp'!$A:$S,16,0),
IF(F259=5475,VLOOKUP($B259,'Tổng hợp'!$A:$S,17,0),
IF(F259=7300,VLOOKUP($B259,'Tổng hợp'!$A:$S,18,0),
IF(F259=10950,VLOOKUP($B259,'Tổng hợp'!$A:$S,19,0),
""))))))))))))))))))</f>
        <v>0.007644260844</v>
      </c>
      <c r="I259" s="95">
        <f>IF(G259=1,VLOOKUP($B259,'Tổng hợp'!$A:$S,2,0),
IF(G259=7,VLOOKUP($B259,'Tổng hợp'!$A:$S,3,0),
IF(G259=14,VLOOKUP($B259,'Tổng hợp'!$A:$T,4,0),
IF(G259=30,VLOOKUP($B259,'Tổng hợp'!$A:$T,5,0),
IF(G259=60,VLOOKUP($B259,'Tổng hợp'!$A:$T,6,0),
IF(G259=90,VLOOKUP($B259,'Tổng hợp'!$A:$T,7,0),
IF(G259=180,VLOOKUP($B259,'Tổng hợp'!$A:$T,8,0),
IF(G259=270,VLOOKUP($B259,'Tổng hợp'!$A:$T,9,0),
IF(G259=365,VLOOKUP($B259,'Tổng hợp'!$A:$S,10,0),
IF(G259=730,VLOOKUP($B259,'Tổng hợp'!$A:$S,11,0),
IF(G259=1095,VLOOKUP($B259,'Tổng hợp'!$A:$S,12,0),
IF(G259=1460,VLOOKUP($B259,'Tổng hợp'!$A:$S,13,0),
IF(G259=1825,VLOOKUP($B259,'Tổng hợp'!$A:$S,14,0),
IF(G259=2555,VLOOKUP($B259,'Tổng hợp'!$A:$S,15,0),
IF(G259=3650,VLOOKUP($B259,'Tổng hợp'!$A:$S,16,0),
IF(G259=5475,VLOOKUP($B259,'Tổng hợp'!$A:$S,17,0),
IF(G259=7300,VLOOKUP($B259,'Tổng hợp'!$A:$S,18,0),
IF(G259=10950,VLOOKUP($B259,'Tổng hợp'!$A:$S,19,0),
""))))))))))))))))))</f>
        <v>0.008250032458</v>
      </c>
      <c r="J259" s="95">
        <f t="shared" si="6"/>
        <v>0.05943887814</v>
      </c>
      <c r="K259" s="95">
        <f t="shared" si="7"/>
        <v>0.003894097561</v>
      </c>
      <c r="L259" s="95">
        <f t="shared" si="8"/>
        <v>0.07051468542</v>
      </c>
      <c r="M259" s="96">
        <f t="shared" si="9"/>
        <v>3445543092</v>
      </c>
      <c r="N259" s="92" t="b">
        <f t="shared" si="10"/>
        <v>0</v>
      </c>
      <c r="O259" s="93">
        <f t="shared" si="11"/>
        <v>-45728</v>
      </c>
      <c r="P259" s="94">
        <f t="shared" si="12"/>
        <v>0</v>
      </c>
      <c r="Q259" s="94">
        <f t="shared" si="13"/>
        <v>1</v>
      </c>
      <c r="R259" s="95" t="str">
        <f t="shared" si="14"/>
        <v/>
      </c>
      <c r="S259" s="95">
        <f>IF(Q259=1,VLOOKUP($B259,'Tổng hợp'!$A:$S,2,0),
IF(Q259=7,VLOOKUP($B259,'Tổng hợp'!$A:$S,3,0),
IF(Q259=14,VLOOKUP($B259,'Tổng hợp'!$A:$T,4,0),
IF(Q259=30,VLOOKUP($B259,'Tổng hợp'!$A:$T,5,0),
IF(Q259=60,VLOOKUP($B259,'Tổng hợp'!$A:$T,6,0),
IF(Q259=90,VLOOKUP($B259,'Tổng hợp'!$A:$T,7,0),
IF(Q259=180,VLOOKUP($B259,'Tổng hợp'!$A:$T,8,0),
IF(Q259=270,VLOOKUP($B259,'Tổng hợp'!$A:$T,9,0),
IF(Q259=365,VLOOKUP($B259,'Tổng hợp'!$A:$S,10,0),
IF(Q259=730,VLOOKUP($B259,'Tổng hợp'!$A:$S,11,0),
IF(Q259=1095,VLOOKUP($B259,'Tổng hợp'!$A:$S,12,0),
IF(Q259=1460,VLOOKUP($B259,'Tổng hợp'!$A:$S,13,0),
IF(Q259=1825,VLOOKUP($B259,'Tổng hợp'!$A:$S,14,0),
IF(Q259=2555,VLOOKUP($B259,'Tổng hợp'!$A:$S,15,0),
IF(Q259=3650,VLOOKUP($B259,'Tổng hợp'!$A:$S,16,0),
IF(Q259=5475,VLOOKUP($B259,'Tổng hợp'!$A:$S,17,0),
IF(Q259=7300,VLOOKUP($B259,'Tổng hợp'!$A:$S,18,0),
IF(Q259=10950,VLOOKUP($B259,'Tổng hợp'!$A:$S,19,0),
""))))))))))))))))))</f>
        <v>0.0009519268221</v>
      </c>
      <c r="T259" s="95">
        <f t="shared" si="15"/>
        <v>0.05131</v>
      </c>
      <c r="U259" s="95">
        <f t="shared" si="28"/>
        <v>0</v>
      </c>
      <c r="V259" s="95">
        <f t="shared" si="16"/>
        <v>0.07024062831</v>
      </c>
      <c r="W259" s="96">
        <f t="shared" si="17"/>
        <v>0</v>
      </c>
      <c r="X259" s="92">
        <f t="shared" si="18"/>
        <v>45812</v>
      </c>
      <c r="Y259" s="93">
        <f t="shared" si="19"/>
        <v>434</v>
      </c>
      <c r="Z259" s="94">
        <f t="shared" si="20"/>
        <v>365</v>
      </c>
      <c r="AA259" s="94">
        <f t="shared" si="21"/>
        <v>730</v>
      </c>
      <c r="AB259" s="95">
        <f>IF(Z259=1,VLOOKUP($B259,'Tổng hợp'!$A:$S,2,0),
IF(Z259=7,VLOOKUP($B259,'Tổng hợp'!$A:$S,3,0),
IF(Z259=14,VLOOKUP($B259,'Tổng hợp'!$A:$T,4,0),
IF(Z259=30,VLOOKUP($B259,'Tổng hợp'!$A:$T,5,0),
IF(Z259=60,VLOOKUP($B259,'Tổng hợp'!$A:$T,6,0),
IF(Z259=90,VLOOKUP($B259,'Tổng hợp'!$A:$T,7,0),
IF(Z259=180,VLOOKUP($B259,'Tổng hợp'!$A:$T,8,0),
IF(Z259=270,VLOOKUP($B259,'Tổng hợp'!$A:$T,9,0),
IF(Z259=365,VLOOKUP($B259,'Tổng hợp'!$A:$S,10,0),
IF(Z259=730,VLOOKUP($B259,'Tổng hợp'!$A:$S,11,0),
IF(Z259=1095,VLOOKUP($B259,'Tổng hợp'!$A:$S,12,0),
IF(Z259=1460,VLOOKUP($B259,'Tổng hợp'!$A:$S,13,0),
IF(Z259=1825,VLOOKUP($B259,'Tổng hợp'!$A:$S,14,0),
IF(Z259=2555,VLOOKUP($B259,'Tổng hợp'!$A:$S,15,0),
IF(Z259=3650,VLOOKUP($B259,'Tổng hợp'!$A:$S,16,0),
IF(Z259=5475,VLOOKUP($B259,'Tổng hợp'!$A:$S,17,0),
IF(Z259=7300,VLOOKUP($B259,'Tổng hợp'!$A:$S,18,0),
IF(Z259=10950,VLOOKUP($B259,'Tổng hợp'!$A:$S,19,0),
""))))))))))))))))))</f>
        <v>0.01504</v>
      </c>
      <c r="AC259" s="95">
        <f>IF(AA259=1,VLOOKUP($B259,'Tổng hợp'!$A:$S,2,0),
IF(AA259=7,VLOOKUP($B259,'Tổng hợp'!$A:$S,3,0),
IF(AA259=14,VLOOKUP($B259,'Tổng hợp'!$A:$T,4,0),
IF(AA259=30,VLOOKUP($B259,'Tổng hợp'!$A:$T,5,0),
IF(AA259=60,VLOOKUP($B259,'Tổng hợp'!$A:$T,6,0),
IF(AA259=90,VLOOKUP($B259,'Tổng hợp'!$A:$T,7,0),
IF(AA259=180,VLOOKUP($B259,'Tổng hợp'!$A:$T,8,0),
IF(AA259=270,VLOOKUP($B259,'Tổng hợp'!$A:$T,9,0),
IF(AA259=365,VLOOKUP($B259,'Tổng hợp'!$A:$S,10,0),
IF(AA259=730,VLOOKUP($B259,'Tổng hợp'!$A:$S,11,0),
IF(AA259=1095,VLOOKUP($B259,'Tổng hợp'!$A:$S,12,0),
IF(AA259=1460,VLOOKUP($B259,'Tổng hợp'!$A:$S,13,0),
IF(AA259=1825,VLOOKUP($B259,'Tổng hợp'!$A:$S,14,0),
IF(AA259=2555,VLOOKUP($B259,'Tổng hợp'!$A:$S,15,0),
IF(AA259=3650,VLOOKUP($B259,'Tổng hợp'!$A:$S,16,0),
IF(AA259=5475,VLOOKUP($B259,'Tổng hợp'!$A:$S,17,0),
IF(AA259=7300,VLOOKUP($B259,'Tổng hợp'!$A:$S,18,0),
IF(AA259=10950,VLOOKUP($B259,'Tổng hợp'!$A:$S,19,0),
""))))))))))))))))))</f>
        <v>0.01529</v>
      </c>
      <c r="AD259" s="95">
        <f t="shared" si="22"/>
        <v>0.06639726027</v>
      </c>
      <c r="AE259" s="95">
        <f t="shared" si="23"/>
        <v>0.009371191799</v>
      </c>
      <c r="AF259" s="95">
        <f t="shared" si="24"/>
        <v>0.0709019606</v>
      </c>
      <c r="AG259" s="96">
        <f t="shared" si="25"/>
        <v>46088903100</v>
      </c>
      <c r="AH259" s="97">
        <f t="shared" si="26"/>
        <v>49534446192</v>
      </c>
      <c r="AI259" s="96">
        <f t="shared" si="27"/>
        <v>-3136244533</v>
      </c>
      <c r="AJ259" s="9"/>
      <c r="AK259" s="12"/>
    </row>
    <row r="260" ht="15.75" customHeight="1">
      <c r="A260" s="90">
        <v>241.0</v>
      </c>
      <c r="B260" s="91">
        <f>HLOOKUP(B259,VBMA!$A:$A,VLOOKUP(B259,VBMA!A:AF,32,0) +1)</f>
        <v>45377</v>
      </c>
      <c r="C260" s="92">
        <f t="shared" si="1"/>
        <v>45812</v>
      </c>
      <c r="D260" s="92">
        <f t="shared" si="2"/>
        <v>45812</v>
      </c>
      <c r="E260" s="93">
        <f t="shared" si="3"/>
        <v>84</v>
      </c>
      <c r="F260" s="94">
        <f t="shared" si="4"/>
        <v>60</v>
      </c>
      <c r="G260" s="94">
        <f t="shared" si="5"/>
        <v>90</v>
      </c>
      <c r="H260" s="95">
        <f>IF(F260=1,VLOOKUP($B260,'Tổng hợp'!$A:$S,2,0),
IF(F260=7,VLOOKUP($B260,'Tổng hợp'!$A:$S,3,0),
IF(F260=14,VLOOKUP($B260,'Tổng hợp'!$A:$T,4,0),
IF(F260=30,VLOOKUP($B260,'Tổng hợp'!$A:$T,5,0),
IF(F260=60,VLOOKUP($B260,'Tổng hợp'!$A:$T,6,0),
IF(F260=90,VLOOKUP($B260,'Tổng hợp'!$A:$T,7,0),
IF(F260=180,VLOOKUP($B260,'Tổng hợp'!$A:$T,8,0),
IF(F260=270,VLOOKUP($B260,'Tổng hợp'!$A:$T,9,0),
IF(F260=365,VLOOKUP($B260,'Tổng hợp'!$A:$S,10,0),
IF(F260=730,VLOOKUP($B260,'Tổng hợp'!$A:$S,11,0),
IF(F260=1095,VLOOKUP($B260,'Tổng hợp'!$A:$S,12,0),
IF(F260=1460,VLOOKUP($B260,'Tổng hợp'!$A:$S,13,0),
IF(F260=1825,VLOOKUP($B260,'Tổng hợp'!$A:$S,14,0),
IF(F260=2555,VLOOKUP($B260,'Tổng hợp'!$A:$S,15,0),
IF(F260=3650,VLOOKUP($B260,'Tổng hợp'!$A:$S,16,0),
IF(F260=5475,VLOOKUP($B260,'Tổng hợp'!$A:$S,17,0),
IF(F260=7300,VLOOKUP($B260,'Tổng hợp'!$A:$S,18,0),
IF(F260=10950,VLOOKUP($B260,'Tổng hợp'!$A:$S,19,0),
""))))))))))))))))))</f>
        <v>0.007470955673</v>
      </c>
      <c r="I260" s="95">
        <f>IF(G260=1,VLOOKUP($B260,'Tổng hợp'!$A:$S,2,0),
IF(G260=7,VLOOKUP($B260,'Tổng hợp'!$A:$S,3,0),
IF(G260=14,VLOOKUP($B260,'Tổng hợp'!$A:$T,4,0),
IF(G260=30,VLOOKUP($B260,'Tổng hợp'!$A:$T,5,0),
IF(G260=60,VLOOKUP($B260,'Tổng hợp'!$A:$T,6,0),
IF(G260=90,VLOOKUP($B260,'Tổng hợp'!$A:$T,7,0),
IF(G260=180,VLOOKUP($B260,'Tổng hợp'!$A:$T,8,0),
IF(G260=270,VLOOKUP($B260,'Tổng hợp'!$A:$T,9,0),
IF(G260=365,VLOOKUP($B260,'Tổng hợp'!$A:$S,10,0),
IF(G260=730,VLOOKUP($B260,'Tổng hợp'!$A:$S,11,0),
IF(G260=1095,VLOOKUP($B260,'Tổng hợp'!$A:$S,12,0),
IF(G260=1460,VLOOKUP($B260,'Tổng hợp'!$A:$S,13,0),
IF(G260=1825,VLOOKUP($B260,'Tổng hợp'!$A:$S,14,0),
IF(G260=2555,VLOOKUP($B260,'Tổng hợp'!$A:$S,15,0),
IF(G260=3650,VLOOKUP($B260,'Tổng hợp'!$A:$S,16,0),
IF(G260=5475,VLOOKUP($B260,'Tổng hợp'!$A:$S,17,0),
IF(G260=7300,VLOOKUP($B260,'Tổng hợp'!$A:$S,18,0),
IF(G260=10950,VLOOKUP($B260,'Tổng hợp'!$A:$S,19,0),
""))))))))))))))))))</f>
        <v>0.008004595364</v>
      </c>
      <c r="J260" s="95">
        <f t="shared" si="6"/>
        <v>0.05920786743</v>
      </c>
      <c r="K260" s="95">
        <f t="shared" si="7"/>
        <v>0.001399353103</v>
      </c>
      <c r="L260" s="95">
        <f t="shared" si="8"/>
        <v>0.07033898855</v>
      </c>
      <c r="M260" s="96">
        <f t="shared" si="9"/>
        <v>3445673246</v>
      </c>
      <c r="N260" s="92" t="b">
        <f t="shared" si="10"/>
        <v>0</v>
      </c>
      <c r="O260" s="93">
        <f t="shared" si="11"/>
        <v>-45728</v>
      </c>
      <c r="P260" s="94">
        <f t="shared" si="12"/>
        <v>0</v>
      </c>
      <c r="Q260" s="94">
        <f t="shared" si="13"/>
        <v>1</v>
      </c>
      <c r="R260" s="95" t="str">
        <f t="shared" si="14"/>
        <v/>
      </c>
      <c r="S260" s="95">
        <f>IF(Q260=1,VLOOKUP($B260,'Tổng hợp'!$A:$S,2,0),
IF(Q260=7,VLOOKUP($B260,'Tổng hợp'!$A:$S,3,0),
IF(Q260=14,VLOOKUP($B260,'Tổng hợp'!$A:$T,4,0),
IF(Q260=30,VLOOKUP($B260,'Tổng hợp'!$A:$T,5,0),
IF(Q260=60,VLOOKUP($B260,'Tổng hợp'!$A:$T,6,0),
IF(Q260=90,VLOOKUP($B260,'Tổng hợp'!$A:$T,7,0),
IF(Q260=180,VLOOKUP($B260,'Tổng hợp'!$A:$T,8,0),
IF(Q260=270,VLOOKUP($B260,'Tổng hợp'!$A:$T,9,0),
IF(Q260=365,VLOOKUP($B260,'Tổng hợp'!$A:$S,10,0),
IF(Q260=730,VLOOKUP($B260,'Tổng hợp'!$A:$S,11,0),
IF(Q260=1095,VLOOKUP($B260,'Tổng hợp'!$A:$S,12,0),
IF(Q260=1460,VLOOKUP($B260,'Tổng hợp'!$A:$S,13,0),
IF(Q260=1825,VLOOKUP($B260,'Tổng hợp'!$A:$S,14,0),
IF(Q260=2555,VLOOKUP($B260,'Tổng hợp'!$A:$S,15,0),
IF(Q260=3650,VLOOKUP($B260,'Tổng hợp'!$A:$S,16,0),
IF(Q260=5475,VLOOKUP($B260,'Tổng hợp'!$A:$S,17,0),
IF(Q260=7300,VLOOKUP($B260,'Tổng hợp'!$A:$S,18,0),
IF(Q260=10950,VLOOKUP($B260,'Tổng hợp'!$A:$S,19,0),
""))))))))))))))))))</f>
        <v>0.001011106783</v>
      </c>
      <c r="T260" s="95">
        <f t="shared" si="15"/>
        <v>0.05131</v>
      </c>
      <c r="U260" s="95">
        <f t="shared" si="28"/>
        <v>0</v>
      </c>
      <c r="V260" s="95">
        <f t="shared" si="16"/>
        <v>0.07024062831</v>
      </c>
      <c r="W260" s="96">
        <f t="shared" si="17"/>
        <v>0</v>
      </c>
      <c r="X260" s="92">
        <f t="shared" si="18"/>
        <v>45812</v>
      </c>
      <c r="Y260" s="93">
        <f t="shared" si="19"/>
        <v>435</v>
      </c>
      <c r="Z260" s="94">
        <f t="shared" si="20"/>
        <v>365</v>
      </c>
      <c r="AA260" s="94">
        <f t="shared" si="21"/>
        <v>730</v>
      </c>
      <c r="AB260" s="95">
        <f>IF(Z260=1,VLOOKUP($B260,'Tổng hợp'!$A:$S,2,0),
IF(Z260=7,VLOOKUP($B260,'Tổng hợp'!$A:$S,3,0),
IF(Z260=14,VLOOKUP($B260,'Tổng hợp'!$A:$T,4,0),
IF(Z260=30,VLOOKUP($B260,'Tổng hợp'!$A:$T,5,0),
IF(Z260=60,VLOOKUP($B260,'Tổng hợp'!$A:$T,6,0),
IF(Z260=90,VLOOKUP($B260,'Tổng hợp'!$A:$T,7,0),
IF(Z260=180,VLOOKUP($B260,'Tổng hợp'!$A:$T,8,0),
IF(Z260=270,VLOOKUP($B260,'Tổng hợp'!$A:$T,9,0),
IF(Z260=365,VLOOKUP($B260,'Tổng hợp'!$A:$S,10,0),
IF(Z260=730,VLOOKUP($B260,'Tổng hợp'!$A:$S,11,0),
IF(Z260=1095,VLOOKUP($B260,'Tổng hợp'!$A:$S,12,0),
IF(Z260=1460,VLOOKUP($B260,'Tổng hợp'!$A:$S,13,0),
IF(Z260=1825,VLOOKUP($B260,'Tổng hợp'!$A:$S,14,0),
IF(Z260=2555,VLOOKUP($B260,'Tổng hợp'!$A:$S,15,0),
IF(Z260=3650,VLOOKUP($B260,'Tổng hợp'!$A:$S,16,0),
IF(Z260=5475,VLOOKUP($B260,'Tổng hợp'!$A:$S,17,0),
IF(Z260=7300,VLOOKUP($B260,'Tổng hợp'!$A:$S,18,0),
IF(Z260=10950,VLOOKUP($B260,'Tổng hợp'!$A:$S,19,0),
""))))))))))))))))))</f>
        <v>0.01442</v>
      </c>
      <c r="AC260" s="95">
        <f>IF(AA260=1,VLOOKUP($B260,'Tổng hợp'!$A:$S,2,0),
IF(AA260=7,VLOOKUP($B260,'Tổng hợp'!$A:$S,3,0),
IF(AA260=14,VLOOKUP($B260,'Tổng hợp'!$A:$T,4,0),
IF(AA260=30,VLOOKUP($B260,'Tổng hợp'!$A:$T,5,0),
IF(AA260=60,VLOOKUP($B260,'Tổng hợp'!$A:$T,6,0),
IF(AA260=90,VLOOKUP($B260,'Tổng hợp'!$A:$T,7,0),
IF(AA260=180,VLOOKUP($B260,'Tổng hợp'!$A:$T,8,0),
IF(AA260=270,VLOOKUP($B260,'Tổng hợp'!$A:$T,9,0),
IF(AA260=365,VLOOKUP($B260,'Tổng hợp'!$A:$S,10,0),
IF(AA260=730,VLOOKUP($B260,'Tổng hợp'!$A:$S,11,0),
IF(AA260=1095,VLOOKUP($B260,'Tổng hợp'!$A:$S,12,0),
IF(AA260=1460,VLOOKUP($B260,'Tổng hợp'!$A:$S,13,0),
IF(AA260=1825,VLOOKUP($B260,'Tổng hợp'!$A:$S,14,0),
IF(AA260=2555,VLOOKUP($B260,'Tổng hợp'!$A:$S,15,0),
IF(AA260=3650,VLOOKUP($B260,'Tổng hợp'!$A:$S,16,0),
IF(AA260=5475,VLOOKUP($B260,'Tổng hợp'!$A:$S,17,0),
IF(AA260=7300,VLOOKUP($B260,'Tổng hợp'!$A:$S,18,0),
IF(AA260=10950,VLOOKUP($B260,'Tổng hợp'!$A:$S,19,0),
""))))))))))))))))))</f>
        <v>0.01467</v>
      </c>
      <c r="AD260" s="95">
        <f t="shared" si="22"/>
        <v>0.06577794521</v>
      </c>
      <c r="AE260" s="95">
        <f t="shared" si="23"/>
        <v>0.0005978724668</v>
      </c>
      <c r="AF260" s="95">
        <f t="shared" si="24"/>
        <v>0.0702826358</v>
      </c>
      <c r="AG260" s="96">
        <f t="shared" si="25"/>
        <v>46112034299</v>
      </c>
      <c r="AH260" s="97">
        <f t="shared" si="26"/>
        <v>49557707546</v>
      </c>
      <c r="AI260" s="96">
        <f t="shared" si="27"/>
        <v>-3112983180</v>
      </c>
      <c r="AJ260" s="9"/>
      <c r="AK260" s="12"/>
    </row>
    <row r="261" ht="15.75" customHeight="1">
      <c r="A261" s="90">
        <v>242.0</v>
      </c>
      <c r="B261" s="91">
        <f>HLOOKUP(B260,VBMA!$A:$A,VLOOKUP(B260,VBMA!A:AF,32,0) +1)</f>
        <v>45376</v>
      </c>
      <c r="C261" s="92">
        <f t="shared" si="1"/>
        <v>45812</v>
      </c>
      <c r="D261" s="92">
        <f t="shared" si="2"/>
        <v>45812</v>
      </c>
      <c r="E261" s="93">
        <f t="shared" si="3"/>
        <v>84</v>
      </c>
      <c r="F261" s="94">
        <f t="shared" si="4"/>
        <v>60</v>
      </c>
      <c r="G261" s="94">
        <f t="shared" si="5"/>
        <v>90</v>
      </c>
      <c r="H261" s="95">
        <f>IF(F261=1,VLOOKUP($B261,'Tổng hợp'!$A:$S,2,0),
IF(F261=7,VLOOKUP($B261,'Tổng hợp'!$A:$S,3,0),
IF(F261=14,VLOOKUP($B261,'Tổng hợp'!$A:$T,4,0),
IF(F261=30,VLOOKUP($B261,'Tổng hợp'!$A:$T,5,0),
IF(F261=60,VLOOKUP($B261,'Tổng hợp'!$A:$T,6,0),
IF(F261=90,VLOOKUP($B261,'Tổng hợp'!$A:$T,7,0),
IF(F261=180,VLOOKUP($B261,'Tổng hợp'!$A:$T,8,0),
IF(F261=270,VLOOKUP($B261,'Tổng hợp'!$A:$T,9,0),
IF(F261=365,VLOOKUP($B261,'Tổng hợp'!$A:$S,10,0),
IF(F261=730,VLOOKUP($B261,'Tổng hợp'!$A:$S,11,0),
IF(F261=1095,VLOOKUP($B261,'Tổng hợp'!$A:$S,12,0),
IF(F261=1460,VLOOKUP($B261,'Tổng hợp'!$A:$S,13,0),
IF(F261=1825,VLOOKUP($B261,'Tổng hợp'!$A:$S,14,0),
IF(F261=2555,VLOOKUP($B261,'Tổng hợp'!$A:$S,15,0),
IF(F261=3650,VLOOKUP($B261,'Tổng hợp'!$A:$S,16,0),
IF(F261=5475,VLOOKUP($B261,'Tổng hợp'!$A:$S,17,0),
IF(F261=7300,VLOOKUP($B261,'Tổng hợp'!$A:$S,18,0),
IF(F261=10950,VLOOKUP($B261,'Tổng hợp'!$A:$S,19,0),
""))))))))))))))))))</f>
        <v>0.00717030137</v>
      </c>
      <c r="I261" s="95">
        <f>IF(G261=1,VLOOKUP($B261,'Tổng hợp'!$A:$S,2,0),
IF(G261=7,VLOOKUP($B261,'Tổng hợp'!$A:$S,3,0),
IF(G261=14,VLOOKUP($B261,'Tổng hợp'!$A:$T,4,0),
IF(G261=30,VLOOKUP($B261,'Tổng hợp'!$A:$T,5,0),
IF(G261=60,VLOOKUP($B261,'Tổng hợp'!$A:$T,6,0),
IF(G261=90,VLOOKUP($B261,'Tổng hợp'!$A:$T,7,0),
IF(G261=180,VLOOKUP($B261,'Tổng hợp'!$A:$T,8,0),
IF(G261=270,VLOOKUP($B261,'Tổng hợp'!$A:$T,9,0),
IF(G261=365,VLOOKUP($B261,'Tổng hợp'!$A:$S,10,0),
IF(G261=730,VLOOKUP($B261,'Tổng hợp'!$A:$S,11,0),
IF(G261=1095,VLOOKUP($B261,'Tổng hợp'!$A:$S,12,0),
IF(G261=1460,VLOOKUP($B261,'Tổng hợp'!$A:$S,13,0),
IF(G261=1825,VLOOKUP($B261,'Tổng hợp'!$A:$S,14,0),
IF(G261=2555,VLOOKUP($B261,'Tổng hợp'!$A:$S,15,0),
IF(G261=3650,VLOOKUP($B261,'Tổng hợp'!$A:$S,16,0),
IF(G261=5475,VLOOKUP($B261,'Tổng hợp'!$A:$S,17,0),
IF(G261=7300,VLOOKUP($B261,'Tổng hợp'!$A:$S,18,0),
IF(G261=10950,VLOOKUP($B261,'Tổng hợp'!$A:$S,19,0),
""))))))))))))))))))</f>
        <v>0.007976265477</v>
      </c>
      <c r="J261" s="95">
        <f t="shared" si="6"/>
        <v>0.05912507266</v>
      </c>
      <c r="K261" s="95">
        <f t="shared" si="7"/>
        <v>0.006468082021</v>
      </c>
      <c r="L261" s="95">
        <f t="shared" si="8"/>
        <v>0.07069642292</v>
      </c>
      <c r="M261" s="96">
        <f t="shared" si="9"/>
        <v>3445408490</v>
      </c>
      <c r="N261" s="92" t="b">
        <f t="shared" si="10"/>
        <v>0</v>
      </c>
      <c r="O261" s="93">
        <f t="shared" si="11"/>
        <v>-45728</v>
      </c>
      <c r="P261" s="94">
        <f t="shared" si="12"/>
        <v>0</v>
      </c>
      <c r="Q261" s="94">
        <f t="shared" si="13"/>
        <v>1</v>
      </c>
      <c r="R261" s="95" t="str">
        <f t="shared" si="14"/>
        <v/>
      </c>
      <c r="S261" s="95">
        <f>IF(Q261=1,VLOOKUP($B261,'Tổng hợp'!$A:$S,2,0),
IF(Q261=7,VLOOKUP($B261,'Tổng hợp'!$A:$S,3,0),
IF(Q261=14,VLOOKUP($B261,'Tổng hợp'!$A:$T,4,0),
IF(Q261=30,VLOOKUP($B261,'Tổng hợp'!$A:$T,5,0),
IF(Q261=60,VLOOKUP($B261,'Tổng hợp'!$A:$T,6,0),
IF(Q261=90,VLOOKUP($B261,'Tổng hợp'!$A:$T,7,0),
IF(Q261=180,VLOOKUP($B261,'Tổng hợp'!$A:$T,8,0),
IF(Q261=270,VLOOKUP($B261,'Tổng hợp'!$A:$T,9,0),
IF(Q261=365,VLOOKUP($B261,'Tổng hợp'!$A:$S,10,0),
IF(Q261=730,VLOOKUP($B261,'Tổng hợp'!$A:$S,11,0),
IF(Q261=1095,VLOOKUP($B261,'Tổng hợp'!$A:$S,12,0),
IF(Q261=1460,VLOOKUP($B261,'Tổng hợp'!$A:$S,13,0),
IF(Q261=1825,VLOOKUP($B261,'Tổng hợp'!$A:$S,14,0),
IF(Q261=2555,VLOOKUP($B261,'Tổng hợp'!$A:$S,15,0),
IF(Q261=3650,VLOOKUP($B261,'Tổng hợp'!$A:$S,16,0),
IF(Q261=5475,VLOOKUP($B261,'Tổng hợp'!$A:$S,17,0),
IF(Q261=7300,VLOOKUP($B261,'Tổng hợp'!$A:$S,18,0),
IF(Q261=10950,VLOOKUP($B261,'Tổng hợp'!$A:$S,19,0),
""))))))))))))))))))</f>
        <v>0.0008893397048</v>
      </c>
      <c r="T261" s="95">
        <f t="shared" si="15"/>
        <v>0.05131</v>
      </c>
      <c r="U261" s="95">
        <f t="shared" si="28"/>
        <v>0</v>
      </c>
      <c r="V261" s="95">
        <f t="shared" si="16"/>
        <v>0.07024062831</v>
      </c>
      <c r="W261" s="96">
        <f t="shared" si="17"/>
        <v>0</v>
      </c>
      <c r="X261" s="92">
        <f t="shared" si="18"/>
        <v>45812</v>
      </c>
      <c r="Y261" s="93">
        <f t="shared" si="19"/>
        <v>436</v>
      </c>
      <c r="Z261" s="94">
        <f t="shared" si="20"/>
        <v>365</v>
      </c>
      <c r="AA261" s="94">
        <f t="shared" si="21"/>
        <v>730</v>
      </c>
      <c r="AB261" s="95">
        <f>IF(Z261=1,VLOOKUP($B261,'Tổng hợp'!$A:$S,2,0),
IF(Z261=7,VLOOKUP($B261,'Tổng hợp'!$A:$S,3,0),
IF(Z261=14,VLOOKUP($B261,'Tổng hợp'!$A:$T,4,0),
IF(Z261=30,VLOOKUP($B261,'Tổng hợp'!$A:$T,5,0),
IF(Z261=60,VLOOKUP($B261,'Tổng hợp'!$A:$T,6,0),
IF(Z261=90,VLOOKUP($B261,'Tổng hợp'!$A:$T,7,0),
IF(Z261=180,VLOOKUP($B261,'Tổng hợp'!$A:$T,8,0),
IF(Z261=270,VLOOKUP($B261,'Tổng hợp'!$A:$T,9,0),
IF(Z261=365,VLOOKUP($B261,'Tổng hợp'!$A:$S,10,0),
IF(Z261=730,VLOOKUP($B261,'Tổng hợp'!$A:$S,11,0),
IF(Z261=1095,VLOOKUP($B261,'Tổng hợp'!$A:$S,12,0),
IF(Z261=1460,VLOOKUP($B261,'Tổng hợp'!$A:$S,13,0),
IF(Z261=1825,VLOOKUP($B261,'Tổng hợp'!$A:$S,14,0),
IF(Z261=2555,VLOOKUP($B261,'Tổng hợp'!$A:$S,15,0),
IF(Z261=3650,VLOOKUP($B261,'Tổng hợp'!$A:$S,16,0),
IF(Z261=5475,VLOOKUP($B261,'Tổng hợp'!$A:$S,17,0),
IF(Z261=7300,VLOOKUP($B261,'Tổng hợp'!$A:$S,18,0),
IF(Z261=10950,VLOOKUP($B261,'Tổng hợp'!$A:$S,19,0),
""))))))))))))))))))</f>
        <v>0.01438</v>
      </c>
      <c r="AC261" s="95">
        <f>IF(AA261=1,VLOOKUP($B261,'Tổng hợp'!$A:$S,2,0),
IF(AA261=7,VLOOKUP($B261,'Tổng hợp'!$A:$S,3,0),
IF(AA261=14,VLOOKUP($B261,'Tổng hợp'!$A:$T,4,0),
IF(AA261=30,VLOOKUP($B261,'Tổng hợp'!$A:$T,5,0),
IF(AA261=60,VLOOKUP($B261,'Tổng hợp'!$A:$T,6,0),
IF(AA261=90,VLOOKUP($B261,'Tổng hợp'!$A:$T,7,0),
IF(AA261=180,VLOOKUP($B261,'Tổng hợp'!$A:$T,8,0),
IF(AA261=270,VLOOKUP($B261,'Tổng hợp'!$A:$T,9,0),
IF(AA261=365,VLOOKUP($B261,'Tổng hợp'!$A:$S,10,0),
IF(AA261=730,VLOOKUP($B261,'Tổng hợp'!$A:$S,11,0),
IF(AA261=1095,VLOOKUP($B261,'Tổng hợp'!$A:$S,12,0),
IF(AA261=1460,VLOOKUP($B261,'Tổng hợp'!$A:$S,13,0),
IF(AA261=1825,VLOOKUP($B261,'Tổng hợp'!$A:$S,14,0),
IF(AA261=2555,VLOOKUP($B261,'Tổng hợp'!$A:$S,15,0),
IF(AA261=3650,VLOOKUP($B261,'Tổng hợp'!$A:$S,16,0),
IF(AA261=5475,VLOOKUP($B261,'Tổng hợp'!$A:$S,17,0),
IF(AA261=7300,VLOOKUP($B261,'Tổng hợp'!$A:$S,18,0),
IF(AA261=10950,VLOOKUP($B261,'Tổng hợp'!$A:$S,19,0),
""))))))))))))))))))</f>
        <v>0.01463</v>
      </c>
      <c r="AD261" s="95">
        <f t="shared" si="22"/>
        <v>0.06573863014</v>
      </c>
      <c r="AE261" s="95">
        <f t="shared" si="23"/>
        <v>0.007572378914</v>
      </c>
      <c r="AF261" s="95">
        <f t="shared" si="24"/>
        <v>0.07077453588</v>
      </c>
      <c r="AG261" s="96">
        <f t="shared" si="25"/>
        <v>46078156100</v>
      </c>
      <c r="AH261" s="97">
        <f t="shared" si="26"/>
        <v>49523564590</v>
      </c>
      <c r="AI261" s="96">
        <f t="shared" si="27"/>
        <v>-3147126135</v>
      </c>
      <c r="AJ261" s="9"/>
      <c r="AK261" s="12"/>
    </row>
    <row r="262" ht="15.75" customHeight="1">
      <c r="A262" s="90">
        <v>243.0</v>
      </c>
      <c r="B262" s="91">
        <f>HLOOKUP(B261,VBMA!$A:$A,VLOOKUP(B261,VBMA!A:AF,32,0) +1)</f>
        <v>45373</v>
      </c>
      <c r="C262" s="92">
        <f t="shared" si="1"/>
        <v>45812</v>
      </c>
      <c r="D262" s="92">
        <f t="shared" si="2"/>
        <v>45812</v>
      </c>
      <c r="E262" s="93">
        <f t="shared" si="3"/>
        <v>84</v>
      </c>
      <c r="F262" s="94">
        <f t="shared" si="4"/>
        <v>60</v>
      </c>
      <c r="G262" s="94">
        <f t="shared" si="5"/>
        <v>90</v>
      </c>
      <c r="H262" s="95">
        <f>IF(F262=1,VLOOKUP($B262,'Tổng hợp'!$A:$S,2,0),
IF(F262=7,VLOOKUP($B262,'Tổng hợp'!$A:$S,3,0),
IF(F262=14,VLOOKUP($B262,'Tổng hợp'!$A:$T,4,0),
IF(F262=30,VLOOKUP($B262,'Tổng hợp'!$A:$T,5,0),
IF(F262=60,VLOOKUP($B262,'Tổng hợp'!$A:$T,6,0),
IF(F262=90,VLOOKUP($B262,'Tổng hợp'!$A:$T,7,0),
IF(F262=180,VLOOKUP($B262,'Tổng hợp'!$A:$T,8,0),
IF(F262=270,VLOOKUP($B262,'Tổng hợp'!$A:$T,9,0),
IF(F262=365,VLOOKUP($B262,'Tổng hợp'!$A:$S,10,0),
IF(F262=730,VLOOKUP($B262,'Tổng hợp'!$A:$S,11,0),
IF(F262=1095,VLOOKUP($B262,'Tổng hợp'!$A:$S,12,0),
IF(F262=1460,VLOOKUP($B262,'Tổng hợp'!$A:$S,13,0),
IF(F262=1825,VLOOKUP($B262,'Tổng hợp'!$A:$S,14,0),
IF(F262=2555,VLOOKUP($B262,'Tổng hợp'!$A:$S,15,0),
IF(F262=3650,VLOOKUP($B262,'Tổng hợp'!$A:$S,16,0),
IF(F262=5475,VLOOKUP($B262,'Tổng hợp'!$A:$S,17,0),
IF(F262=7300,VLOOKUP($B262,'Tổng hợp'!$A:$S,18,0),
IF(F262=10950,VLOOKUP($B262,'Tổng hợp'!$A:$S,19,0),
""))))))))))))))))))</f>
        <v>0.006716051923</v>
      </c>
      <c r="I262" s="95">
        <f>IF(G262=1,VLOOKUP($B262,'Tổng hợp'!$A:$S,2,0),
IF(G262=7,VLOOKUP($B262,'Tổng hợp'!$A:$S,3,0),
IF(G262=14,VLOOKUP($B262,'Tổng hợp'!$A:$T,4,0),
IF(G262=30,VLOOKUP($B262,'Tổng hợp'!$A:$T,5,0),
IF(G262=60,VLOOKUP($B262,'Tổng hợp'!$A:$T,6,0),
IF(G262=90,VLOOKUP($B262,'Tổng hợp'!$A:$T,7,0),
IF(G262=180,VLOOKUP($B262,'Tổng hợp'!$A:$T,8,0),
IF(G262=270,VLOOKUP($B262,'Tổng hợp'!$A:$T,9,0),
IF(G262=365,VLOOKUP($B262,'Tổng hợp'!$A:$S,10,0),
IF(G262=730,VLOOKUP($B262,'Tổng hợp'!$A:$S,11,0),
IF(G262=1095,VLOOKUP($B262,'Tổng hợp'!$A:$S,12,0),
IF(G262=1460,VLOOKUP($B262,'Tổng hợp'!$A:$S,13,0),
IF(G262=1825,VLOOKUP($B262,'Tổng hợp'!$A:$S,14,0),
IF(G262=2555,VLOOKUP($B262,'Tổng hợp'!$A:$S,15,0),
IF(G262=3650,VLOOKUP($B262,'Tổng hợp'!$A:$S,16,0),
IF(G262=5475,VLOOKUP($B262,'Tổng hợp'!$A:$S,17,0),
IF(G262=7300,VLOOKUP($B262,'Tổng hợp'!$A:$S,18,0),
IF(G262=10950,VLOOKUP($B262,'Tổng hợp'!$A:$S,19,0),
""))))))))))))))))))</f>
        <v>0.007613338213</v>
      </c>
      <c r="J262" s="95">
        <f t="shared" si="6"/>
        <v>0.05874388095</v>
      </c>
      <c r="K262" s="95">
        <f t="shared" si="7"/>
        <v>0.00007116197193</v>
      </c>
      <c r="L262" s="95">
        <f t="shared" si="8"/>
        <v>0.07024562695</v>
      </c>
      <c r="M262" s="96">
        <f t="shared" si="9"/>
        <v>3445742418</v>
      </c>
      <c r="N262" s="92" t="b">
        <f t="shared" si="10"/>
        <v>0</v>
      </c>
      <c r="O262" s="93">
        <f t="shared" si="11"/>
        <v>-45728</v>
      </c>
      <c r="P262" s="94">
        <f t="shared" si="12"/>
        <v>0</v>
      </c>
      <c r="Q262" s="94">
        <f t="shared" si="13"/>
        <v>1</v>
      </c>
      <c r="R262" s="95" t="str">
        <f t="shared" si="14"/>
        <v/>
      </c>
      <c r="S262" s="95">
        <f>IF(Q262=1,VLOOKUP($B262,'Tổng hợp'!$A:$S,2,0),
IF(Q262=7,VLOOKUP($B262,'Tổng hợp'!$A:$S,3,0),
IF(Q262=14,VLOOKUP($B262,'Tổng hợp'!$A:$T,4,0),
IF(Q262=30,VLOOKUP($B262,'Tổng hợp'!$A:$T,5,0),
IF(Q262=60,VLOOKUP($B262,'Tổng hợp'!$A:$T,6,0),
IF(Q262=90,VLOOKUP($B262,'Tổng hợp'!$A:$T,7,0),
IF(Q262=180,VLOOKUP($B262,'Tổng hợp'!$A:$T,8,0),
IF(Q262=270,VLOOKUP($B262,'Tổng hợp'!$A:$T,9,0),
IF(Q262=365,VLOOKUP($B262,'Tổng hợp'!$A:$S,10,0),
IF(Q262=730,VLOOKUP($B262,'Tổng hợp'!$A:$S,11,0),
IF(Q262=1095,VLOOKUP($B262,'Tổng hợp'!$A:$S,12,0),
IF(Q262=1460,VLOOKUP($B262,'Tổng hợp'!$A:$S,13,0),
IF(Q262=1825,VLOOKUP($B262,'Tổng hợp'!$A:$S,14,0),
IF(Q262=2555,VLOOKUP($B262,'Tổng hợp'!$A:$S,15,0),
IF(Q262=3650,VLOOKUP($B262,'Tổng hợp'!$A:$S,16,0),
IF(Q262=5475,VLOOKUP($B262,'Tổng hợp'!$A:$S,17,0),
IF(Q262=7300,VLOOKUP($B262,'Tổng hợp'!$A:$S,18,0),
IF(Q262=10950,VLOOKUP($B262,'Tổng hợp'!$A:$S,19,0),
""))))))))))))))))))</f>
        <v>0.0005438098723</v>
      </c>
      <c r="T262" s="95">
        <f t="shared" si="15"/>
        <v>0.05131</v>
      </c>
      <c r="U262" s="95">
        <f t="shared" si="28"/>
        <v>0</v>
      </c>
      <c r="V262" s="95">
        <f t="shared" si="16"/>
        <v>0.07024062831</v>
      </c>
      <c r="W262" s="96">
        <f t="shared" si="17"/>
        <v>0</v>
      </c>
      <c r="X262" s="92">
        <f t="shared" si="18"/>
        <v>45812</v>
      </c>
      <c r="Y262" s="93">
        <f t="shared" si="19"/>
        <v>439</v>
      </c>
      <c r="Z262" s="94">
        <f t="shared" si="20"/>
        <v>365</v>
      </c>
      <c r="AA262" s="94">
        <f t="shared" si="21"/>
        <v>730</v>
      </c>
      <c r="AB262" s="95">
        <f>IF(Z262=1,VLOOKUP($B262,'Tổng hợp'!$A:$S,2,0),
IF(Z262=7,VLOOKUP($B262,'Tổng hợp'!$A:$S,3,0),
IF(Z262=14,VLOOKUP($B262,'Tổng hợp'!$A:$T,4,0),
IF(Z262=30,VLOOKUP($B262,'Tổng hợp'!$A:$T,5,0),
IF(Z262=60,VLOOKUP($B262,'Tổng hợp'!$A:$T,6,0),
IF(Z262=90,VLOOKUP($B262,'Tổng hợp'!$A:$T,7,0),
IF(Z262=180,VLOOKUP($B262,'Tổng hợp'!$A:$T,8,0),
IF(Z262=270,VLOOKUP($B262,'Tổng hợp'!$A:$T,9,0),
IF(Z262=365,VLOOKUP($B262,'Tổng hợp'!$A:$S,10,0),
IF(Z262=730,VLOOKUP($B262,'Tổng hợp'!$A:$S,11,0),
IF(Z262=1095,VLOOKUP($B262,'Tổng hợp'!$A:$S,12,0),
IF(Z262=1460,VLOOKUP($B262,'Tổng hợp'!$A:$S,13,0),
IF(Z262=1825,VLOOKUP($B262,'Tổng hợp'!$A:$S,14,0),
IF(Z262=2555,VLOOKUP($B262,'Tổng hợp'!$A:$S,15,0),
IF(Z262=3650,VLOOKUP($B262,'Tổng hợp'!$A:$S,16,0),
IF(Z262=5475,VLOOKUP($B262,'Tổng hợp'!$A:$S,17,0),
IF(Z262=7300,VLOOKUP($B262,'Tổng hợp'!$A:$S,18,0),
IF(Z262=10950,VLOOKUP($B262,'Tổng hợp'!$A:$S,19,0),
""))))))))))))))))))</f>
        <v>0.01388</v>
      </c>
      <c r="AC262" s="95">
        <f>IF(AA262=1,VLOOKUP($B262,'Tổng hợp'!$A:$S,2,0),
IF(AA262=7,VLOOKUP($B262,'Tổng hợp'!$A:$S,3,0),
IF(AA262=14,VLOOKUP($B262,'Tổng hợp'!$A:$T,4,0),
IF(AA262=30,VLOOKUP($B262,'Tổng hợp'!$A:$T,5,0),
IF(AA262=60,VLOOKUP($B262,'Tổng hợp'!$A:$T,6,0),
IF(AA262=90,VLOOKUP($B262,'Tổng hợp'!$A:$T,7,0),
IF(AA262=180,VLOOKUP($B262,'Tổng hợp'!$A:$T,8,0),
IF(AA262=270,VLOOKUP($B262,'Tổng hợp'!$A:$T,9,0),
IF(AA262=365,VLOOKUP($B262,'Tổng hợp'!$A:$S,10,0),
IF(AA262=730,VLOOKUP($B262,'Tổng hợp'!$A:$S,11,0),
IF(AA262=1095,VLOOKUP($B262,'Tổng hợp'!$A:$S,12,0),
IF(AA262=1460,VLOOKUP($B262,'Tổng hợp'!$A:$S,13,0),
IF(AA262=1825,VLOOKUP($B262,'Tổng hợp'!$A:$S,14,0),
IF(AA262=2555,VLOOKUP($B262,'Tổng hợp'!$A:$S,15,0),
IF(AA262=3650,VLOOKUP($B262,'Tổng hợp'!$A:$S,16,0),
IF(AA262=5475,VLOOKUP($B262,'Tổng hợp'!$A:$S,17,0),
IF(AA262=7300,VLOOKUP($B262,'Tổng hợp'!$A:$S,18,0),
IF(AA262=10950,VLOOKUP($B262,'Tổng hợp'!$A:$S,19,0),
""))))))))))))))))))</f>
        <v>0.01414</v>
      </c>
      <c r="AD262" s="95">
        <f t="shared" si="22"/>
        <v>0.06524271233</v>
      </c>
      <c r="AE262" s="95">
        <f t="shared" si="23"/>
        <v>-0.001385223403</v>
      </c>
      <c r="AF262" s="95">
        <f t="shared" si="24"/>
        <v>0.07014339671</v>
      </c>
      <c r="AG262" s="96">
        <f t="shared" si="25"/>
        <v>46084934032</v>
      </c>
      <c r="AH262" s="97">
        <f t="shared" si="26"/>
        <v>49530676450</v>
      </c>
      <c r="AI262" s="96">
        <f t="shared" si="27"/>
        <v>-3140014275</v>
      </c>
      <c r="AJ262" s="9"/>
      <c r="AK262" s="12"/>
    </row>
    <row r="263" ht="15.75" customHeight="1">
      <c r="A263" s="90">
        <v>244.0</v>
      </c>
      <c r="B263" s="91">
        <f>HLOOKUP(B262,VBMA!$A:$A,VLOOKUP(B262,VBMA!A:AF,32,0) +1)</f>
        <v>45372</v>
      </c>
      <c r="C263" s="92">
        <f t="shared" si="1"/>
        <v>45812</v>
      </c>
      <c r="D263" s="92">
        <f t="shared" si="2"/>
        <v>45812</v>
      </c>
      <c r="E263" s="93">
        <f t="shared" si="3"/>
        <v>84</v>
      </c>
      <c r="F263" s="94">
        <f t="shared" si="4"/>
        <v>60</v>
      </c>
      <c r="G263" s="94">
        <f t="shared" si="5"/>
        <v>90</v>
      </c>
      <c r="H263" s="95">
        <f>IF(F263=1,VLOOKUP($B263,'Tổng hợp'!$A:$S,2,0),
IF(F263=7,VLOOKUP($B263,'Tổng hợp'!$A:$S,3,0),
IF(F263=14,VLOOKUP($B263,'Tổng hợp'!$A:$T,4,0),
IF(F263=30,VLOOKUP($B263,'Tổng hợp'!$A:$T,5,0),
IF(F263=60,VLOOKUP($B263,'Tổng hợp'!$A:$T,6,0),
IF(F263=90,VLOOKUP($B263,'Tổng hợp'!$A:$T,7,0),
IF(F263=180,VLOOKUP($B263,'Tổng hợp'!$A:$T,8,0),
IF(F263=270,VLOOKUP($B263,'Tổng hợp'!$A:$T,9,0),
IF(F263=365,VLOOKUP($B263,'Tổng hợp'!$A:$S,10,0),
IF(F263=730,VLOOKUP($B263,'Tổng hợp'!$A:$S,11,0),
IF(F263=1095,VLOOKUP($B263,'Tổng hợp'!$A:$S,12,0),
IF(F263=1460,VLOOKUP($B263,'Tổng hợp'!$A:$S,13,0),
IF(F263=1825,VLOOKUP($B263,'Tổng hợp'!$A:$S,14,0),
IF(F263=2555,VLOOKUP($B263,'Tổng hợp'!$A:$S,15,0),
IF(F263=3650,VLOOKUP($B263,'Tổng hợp'!$A:$S,16,0),
IF(F263=5475,VLOOKUP($B263,'Tổng hợp'!$A:$S,17,0),
IF(F263=7300,VLOOKUP($B263,'Tổng hợp'!$A:$S,18,0),
IF(F263=10950,VLOOKUP($B263,'Tổng hợp'!$A:$S,19,0),
""))))))))))))))))))</f>
        <v>0.006712275388</v>
      </c>
      <c r="I263" s="95">
        <f>IF(G263=1,VLOOKUP($B263,'Tổng hợp'!$A:$S,2,0),
IF(G263=7,VLOOKUP($B263,'Tổng hợp'!$A:$S,3,0),
IF(G263=14,VLOOKUP($B263,'Tổng hợp'!$A:$T,4,0),
IF(G263=30,VLOOKUP($B263,'Tổng hợp'!$A:$T,5,0),
IF(G263=60,VLOOKUP($B263,'Tổng hợp'!$A:$T,6,0),
IF(G263=90,VLOOKUP($B263,'Tổng hợp'!$A:$T,7,0),
IF(G263=180,VLOOKUP($B263,'Tổng hợp'!$A:$T,8,0),
IF(G263=270,VLOOKUP($B263,'Tổng hợp'!$A:$T,9,0),
IF(G263=365,VLOOKUP($B263,'Tổng hợp'!$A:$S,10,0),
IF(G263=730,VLOOKUP($B263,'Tổng hợp'!$A:$S,11,0),
IF(G263=1095,VLOOKUP($B263,'Tổng hợp'!$A:$S,12,0),
IF(G263=1460,VLOOKUP($B263,'Tổng hợp'!$A:$S,13,0),
IF(G263=1825,VLOOKUP($B263,'Tổng hợp'!$A:$S,14,0),
IF(G263=2555,VLOOKUP($B263,'Tổng hợp'!$A:$S,15,0),
IF(G263=3650,VLOOKUP($B263,'Tổng hợp'!$A:$S,16,0),
IF(G263=5475,VLOOKUP($B263,'Tổng hợp'!$A:$S,17,0),
IF(G263=7300,VLOOKUP($B263,'Tổng hợp'!$A:$S,18,0),
IF(G263=10950,VLOOKUP($B263,'Tổng hợp'!$A:$S,19,0),
""))))))))))))))))))</f>
        <v>0.00760905712</v>
      </c>
      <c r="J263" s="95">
        <f t="shared" si="6"/>
        <v>0.05873970077</v>
      </c>
      <c r="K263" s="95">
        <f t="shared" si="7"/>
        <v>0.002312067765</v>
      </c>
      <c r="L263" s="95">
        <f t="shared" si="8"/>
        <v>0.07040321729</v>
      </c>
      <c r="M263" s="96">
        <f t="shared" si="9"/>
        <v>3445625663</v>
      </c>
      <c r="N263" s="92" t="b">
        <f t="shared" si="10"/>
        <v>0</v>
      </c>
      <c r="O263" s="93">
        <f t="shared" si="11"/>
        <v>-45728</v>
      </c>
      <c r="P263" s="94">
        <f t="shared" si="12"/>
        <v>0</v>
      </c>
      <c r="Q263" s="94">
        <f t="shared" si="13"/>
        <v>1</v>
      </c>
      <c r="R263" s="95" t="str">
        <f t="shared" si="14"/>
        <v/>
      </c>
      <c r="S263" s="95">
        <f>IF(Q263=1,VLOOKUP($B263,'Tổng hợp'!$A:$S,2,0),
IF(Q263=7,VLOOKUP($B263,'Tổng hợp'!$A:$S,3,0),
IF(Q263=14,VLOOKUP($B263,'Tổng hợp'!$A:$T,4,0),
IF(Q263=30,VLOOKUP($B263,'Tổng hợp'!$A:$T,5,0),
IF(Q263=60,VLOOKUP($B263,'Tổng hợp'!$A:$T,6,0),
IF(Q263=90,VLOOKUP($B263,'Tổng hợp'!$A:$T,7,0),
IF(Q263=180,VLOOKUP($B263,'Tổng hợp'!$A:$T,8,0),
IF(Q263=270,VLOOKUP($B263,'Tổng hợp'!$A:$T,9,0),
IF(Q263=365,VLOOKUP($B263,'Tổng hợp'!$A:$S,10,0),
IF(Q263=730,VLOOKUP($B263,'Tổng hợp'!$A:$S,11,0),
IF(Q263=1095,VLOOKUP($B263,'Tổng hợp'!$A:$S,12,0),
IF(Q263=1460,VLOOKUP($B263,'Tổng hợp'!$A:$S,13,0),
IF(Q263=1825,VLOOKUP($B263,'Tổng hợp'!$A:$S,14,0),
IF(Q263=2555,VLOOKUP($B263,'Tổng hợp'!$A:$S,15,0),
IF(Q263=3650,VLOOKUP($B263,'Tổng hợp'!$A:$S,16,0),
IF(Q263=5475,VLOOKUP($B263,'Tổng hợp'!$A:$S,17,0),
IF(Q263=7300,VLOOKUP($B263,'Tổng hợp'!$A:$S,18,0),
IF(Q263=10950,VLOOKUP($B263,'Tổng hợp'!$A:$S,19,0),
""))))))))))))))))))</f>
        <v>0.000625029692</v>
      </c>
      <c r="T263" s="95">
        <f t="shared" si="15"/>
        <v>0.05131</v>
      </c>
      <c r="U263" s="95">
        <f t="shared" si="28"/>
        <v>0</v>
      </c>
      <c r="V263" s="95">
        <f t="shared" si="16"/>
        <v>0.07024062831</v>
      </c>
      <c r="W263" s="96">
        <f t="shared" si="17"/>
        <v>0</v>
      </c>
      <c r="X263" s="92">
        <f t="shared" si="18"/>
        <v>45812</v>
      </c>
      <c r="Y263" s="93">
        <f t="shared" si="19"/>
        <v>440</v>
      </c>
      <c r="Z263" s="94">
        <f t="shared" si="20"/>
        <v>365</v>
      </c>
      <c r="AA263" s="94">
        <f t="shared" si="21"/>
        <v>730</v>
      </c>
      <c r="AB263" s="95">
        <f>IF(Z263=1,VLOOKUP($B263,'Tổng hợp'!$A:$S,2,0),
IF(Z263=7,VLOOKUP($B263,'Tổng hợp'!$A:$S,3,0),
IF(Z263=14,VLOOKUP($B263,'Tổng hợp'!$A:$T,4,0),
IF(Z263=30,VLOOKUP($B263,'Tổng hợp'!$A:$T,5,0),
IF(Z263=60,VLOOKUP($B263,'Tổng hợp'!$A:$T,6,0),
IF(Z263=90,VLOOKUP($B263,'Tổng hợp'!$A:$T,7,0),
IF(Z263=180,VLOOKUP($B263,'Tổng hợp'!$A:$T,8,0),
IF(Z263=270,VLOOKUP($B263,'Tổng hợp'!$A:$T,9,0),
IF(Z263=365,VLOOKUP($B263,'Tổng hợp'!$A:$S,10,0),
IF(Z263=730,VLOOKUP($B263,'Tổng hợp'!$A:$S,11,0),
IF(Z263=1095,VLOOKUP($B263,'Tổng hợp'!$A:$S,12,0),
IF(Z263=1460,VLOOKUP($B263,'Tổng hợp'!$A:$S,13,0),
IF(Z263=1825,VLOOKUP($B263,'Tổng hợp'!$A:$S,14,0),
IF(Z263=2555,VLOOKUP($B263,'Tổng hợp'!$A:$S,15,0),
IF(Z263=3650,VLOOKUP($B263,'Tổng hợp'!$A:$S,16,0),
IF(Z263=5475,VLOOKUP($B263,'Tổng hợp'!$A:$S,17,0),
IF(Z263=7300,VLOOKUP($B263,'Tổng hợp'!$A:$S,18,0),
IF(Z263=10950,VLOOKUP($B263,'Tổng hợp'!$A:$S,19,0),
""))))))))))))))))))</f>
        <v>0.01398</v>
      </c>
      <c r="AC263" s="95">
        <f>IF(AA263=1,VLOOKUP($B263,'Tổng hợp'!$A:$S,2,0),
IF(AA263=7,VLOOKUP($B263,'Tổng hợp'!$A:$S,3,0),
IF(AA263=14,VLOOKUP($B263,'Tổng hợp'!$A:$T,4,0),
IF(AA263=30,VLOOKUP($B263,'Tổng hợp'!$A:$T,5,0),
IF(AA263=60,VLOOKUP($B263,'Tổng hợp'!$A:$T,6,0),
IF(AA263=90,VLOOKUP($B263,'Tổng hợp'!$A:$T,7,0),
IF(AA263=180,VLOOKUP($B263,'Tổng hợp'!$A:$T,8,0),
IF(AA263=270,VLOOKUP($B263,'Tổng hợp'!$A:$T,9,0),
IF(AA263=365,VLOOKUP($B263,'Tổng hợp'!$A:$S,10,0),
IF(AA263=730,VLOOKUP($B263,'Tổng hợp'!$A:$S,11,0),
IF(AA263=1095,VLOOKUP($B263,'Tổng hợp'!$A:$S,12,0),
IF(AA263=1460,VLOOKUP($B263,'Tổng hợp'!$A:$S,13,0),
IF(AA263=1825,VLOOKUP($B263,'Tổng hợp'!$A:$S,14,0),
IF(AA263=2555,VLOOKUP($B263,'Tổng hợp'!$A:$S,15,0),
IF(AA263=3650,VLOOKUP($B263,'Tổng hợp'!$A:$S,16,0),
IF(AA263=5475,VLOOKUP($B263,'Tổng hợp'!$A:$S,17,0),
IF(AA263=7300,VLOOKUP($B263,'Tổng hợp'!$A:$S,18,0),
IF(AA263=10950,VLOOKUP($B263,'Tổng hợp'!$A:$S,19,0),
""))))))))))))))))))</f>
        <v>0.01419</v>
      </c>
      <c r="AD263" s="95">
        <f t="shared" si="22"/>
        <v>0.06533315068</v>
      </c>
      <c r="AE263" s="95">
        <f t="shared" si="23"/>
        <v>0.001619150816</v>
      </c>
      <c r="AF263" s="95">
        <f t="shared" si="24"/>
        <v>0.0703544506</v>
      </c>
      <c r="AG263" s="96">
        <f t="shared" si="25"/>
        <v>46065423278</v>
      </c>
      <c r="AH263" s="97">
        <f t="shared" si="26"/>
        <v>49511048942</v>
      </c>
      <c r="AI263" s="96">
        <f t="shared" si="27"/>
        <v>-3159641784</v>
      </c>
      <c r="AJ263" s="9"/>
      <c r="AK263" s="12"/>
    </row>
    <row r="264" ht="15.75" customHeight="1">
      <c r="A264" s="90">
        <v>245.0</v>
      </c>
      <c r="B264" s="91">
        <f>HLOOKUP(B263,VBMA!$A:$A,VLOOKUP(B263,VBMA!A:AF,32,0) +1)</f>
        <v>45371</v>
      </c>
      <c r="C264" s="92">
        <f t="shared" si="1"/>
        <v>45812</v>
      </c>
      <c r="D264" s="92">
        <f t="shared" si="2"/>
        <v>45812</v>
      </c>
      <c r="E264" s="93">
        <f t="shared" si="3"/>
        <v>84</v>
      </c>
      <c r="F264" s="94">
        <f t="shared" si="4"/>
        <v>60</v>
      </c>
      <c r="G264" s="94">
        <f t="shared" si="5"/>
        <v>90</v>
      </c>
      <c r="H264" s="95">
        <f>IF(F264=1,VLOOKUP($B264,'Tổng hợp'!$A:$S,2,0),
IF(F264=7,VLOOKUP($B264,'Tổng hợp'!$A:$S,3,0),
IF(F264=14,VLOOKUP($B264,'Tổng hợp'!$A:$T,4,0),
IF(F264=30,VLOOKUP($B264,'Tổng hợp'!$A:$T,5,0),
IF(F264=60,VLOOKUP($B264,'Tổng hợp'!$A:$T,6,0),
IF(F264=90,VLOOKUP($B264,'Tổng hợp'!$A:$T,7,0),
IF(F264=180,VLOOKUP($B264,'Tổng hợp'!$A:$T,8,0),
IF(F264=270,VLOOKUP($B264,'Tổng hợp'!$A:$T,9,0),
IF(F264=365,VLOOKUP($B264,'Tổng hợp'!$A:$S,10,0),
IF(F264=730,VLOOKUP($B264,'Tổng hợp'!$A:$S,11,0),
IF(F264=1095,VLOOKUP($B264,'Tổng hợp'!$A:$S,12,0),
IF(F264=1460,VLOOKUP($B264,'Tổng hợp'!$A:$S,13,0),
IF(F264=1825,VLOOKUP($B264,'Tổng hợp'!$A:$S,14,0),
IF(F264=2555,VLOOKUP($B264,'Tổng hợp'!$A:$S,15,0),
IF(F264=3650,VLOOKUP($B264,'Tổng hợp'!$A:$S,16,0),
IF(F264=5475,VLOOKUP($B264,'Tổng hợp'!$A:$S,17,0),
IF(F264=7300,VLOOKUP($B264,'Tổng hợp'!$A:$S,18,0),
IF(F264=10950,VLOOKUP($B264,'Tổng hợp'!$A:$S,19,0),
""))))))))))))))))))</f>
        <v>0.006589721027</v>
      </c>
      <c r="I264" s="95">
        <f>IF(G264=1,VLOOKUP($B264,'Tổng hợp'!$A:$S,2,0),
IF(G264=7,VLOOKUP($B264,'Tổng hợp'!$A:$S,3,0),
IF(G264=14,VLOOKUP($B264,'Tổng hợp'!$A:$T,4,0),
IF(G264=30,VLOOKUP($B264,'Tổng hợp'!$A:$T,5,0),
IF(G264=60,VLOOKUP($B264,'Tổng hợp'!$A:$T,6,0),
IF(G264=90,VLOOKUP($B264,'Tổng hợp'!$A:$T,7,0),
IF(G264=180,VLOOKUP($B264,'Tổng hợp'!$A:$T,8,0),
IF(G264=270,VLOOKUP($B264,'Tổng hợp'!$A:$T,9,0),
IF(G264=365,VLOOKUP($B264,'Tổng hợp'!$A:$S,10,0),
IF(G264=730,VLOOKUP($B264,'Tổng hợp'!$A:$S,11,0),
IF(G264=1095,VLOOKUP($B264,'Tổng hợp'!$A:$S,12,0),
IF(G264=1460,VLOOKUP($B264,'Tổng hợp'!$A:$S,13,0),
IF(G264=1825,VLOOKUP($B264,'Tổng hợp'!$A:$S,14,0),
IF(G264=2555,VLOOKUP($B264,'Tổng hợp'!$A:$S,15,0),
IF(G264=3650,VLOOKUP($B264,'Tổng hợp'!$A:$S,16,0),
IF(G264=5475,VLOOKUP($B264,'Tổng hợp'!$A:$S,17,0),
IF(G264=7300,VLOOKUP($B264,'Tổng hợp'!$A:$S,18,0),
IF(G264=10950,VLOOKUP($B264,'Tổng hợp'!$A:$S,19,0),
""))))))))))))))))))</f>
        <v>0.007470129099</v>
      </c>
      <c r="J264" s="95">
        <f t="shared" si="6"/>
        <v>0.05860404748</v>
      </c>
      <c r="K264" s="95">
        <f t="shared" si="7"/>
        <v>-0.0004118602136</v>
      </c>
      <c r="L264" s="95">
        <f t="shared" si="8"/>
        <v>0.07021170494</v>
      </c>
      <c r="M264" s="96">
        <f t="shared" si="9"/>
        <v>3445767553</v>
      </c>
      <c r="N264" s="92" t="b">
        <f t="shared" si="10"/>
        <v>0</v>
      </c>
      <c r="O264" s="93">
        <f t="shared" si="11"/>
        <v>-45728</v>
      </c>
      <c r="P264" s="94">
        <f t="shared" si="12"/>
        <v>0</v>
      </c>
      <c r="Q264" s="94">
        <f t="shared" si="13"/>
        <v>1</v>
      </c>
      <c r="R264" s="95" t="str">
        <f t="shared" si="14"/>
        <v/>
      </c>
      <c r="S264" s="95">
        <f>IF(Q264=1,VLOOKUP($B264,'Tổng hợp'!$A:$S,2,0),
IF(Q264=7,VLOOKUP($B264,'Tổng hợp'!$A:$S,3,0),
IF(Q264=14,VLOOKUP($B264,'Tổng hợp'!$A:$T,4,0),
IF(Q264=30,VLOOKUP($B264,'Tổng hợp'!$A:$T,5,0),
IF(Q264=60,VLOOKUP($B264,'Tổng hợp'!$A:$T,6,0),
IF(Q264=90,VLOOKUP($B264,'Tổng hợp'!$A:$T,7,0),
IF(Q264=180,VLOOKUP($B264,'Tổng hợp'!$A:$T,8,0),
IF(Q264=270,VLOOKUP($B264,'Tổng hợp'!$A:$T,9,0),
IF(Q264=365,VLOOKUP($B264,'Tổng hợp'!$A:$S,10,0),
IF(Q264=730,VLOOKUP($B264,'Tổng hợp'!$A:$S,11,0),
IF(Q264=1095,VLOOKUP($B264,'Tổng hợp'!$A:$S,12,0),
IF(Q264=1460,VLOOKUP($B264,'Tổng hợp'!$A:$S,13,0),
IF(Q264=1825,VLOOKUP($B264,'Tổng hợp'!$A:$S,14,0),
IF(Q264=2555,VLOOKUP($B264,'Tổng hợp'!$A:$S,15,0),
IF(Q264=3650,VLOOKUP($B264,'Tổng hợp'!$A:$S,16,0),
IF(Q264=5475,VLOOKUP($B264,'Tổng hợp'!$A:$S,17,0),
IF(Q264=7300,VLOOKUP($B264,'Tổng hợp'!$A:$S,18,0),
IF(Q264=10950,VLOOKUP($B264,'Tổng hợp'!$A:$S,19,0),
""))))))))))))))))))</f>
        <v>0.0005869387149</v>
      </c>
      <c r="T264" s="95">
        <f t="shared" si="15"/>
        <v>0.05131</v>
      </c>
      <c r="U264" s="95">
        <f t="shared" si="28"/>
        <v>0</v>
      </c>
      <c r="V264" s="95">
        <f t="shared" si="16"/>
        <v>0.07024062831</v>
      </c>
      <c r="W264" s="96">
        <f t="shared" si="17"/>
        <v>0</v>
      </c>
      <c r="X264" s="92">
        <f t="shared" si="18"/>
        <v>45812</v>
      </c>
      <c r="Y264" s="93">
        <f t="shared" si="19"/>
        <v>441</v>
      </c>
      <c r="Z264" s="94">
        <f t="shared" si="20"/>
        <v>365</v>
      </c>
      <c r="AA264" s="94">
        <f t="shared" si="21"/>
        <v>730</v>
      </c>
      <c r="AB264" s="95">
        <f>IF(Z264=1,VLOOKUP($B264,'Tổng hợp'!$A:$S,2,0),
IF(Z264=7,VLOOKUP($B264,'Tổng hợp'!$A:$S,3,0),
IF(Z264=14,VLOOKUP($B264,'Tổng hợp'!$A:$T,4,0),
IF(Z264=30,VLOOKUP($B264,'Tổng hợp'!$A:$T,5,0),
IF(Z264=60,VLOOKUP($B264,'Tổng hợp'!$A:$T,6,0),
IF(Z264=90,VLOOKUP($B264,'Tổng hợp'!$A:$T,7,0),
IF(Z264=180,VLOOKUP($B264,'Tổng hợp'!$A:$T,8,0),
IF(Z264=270,VLOOKUP($B264,'Tổng hợp'!$A:$T,9,0),
IF(Z264=365,VLOOKUP($B264,'Tổng hợp'!$A:$S,10,0),
IF(Z264=730,VLOOKUP($B264,'Tổng hợp'!$A:$S,11,0),
IF(Z264=1095,VLOOKUP($B264,'Tổng hợp'!$A:$S,12,0),
IF(Z264=1460,VLOOKUP($B264,'Tổng hợp'!$A:$S,13,0),
IF(Z264=1825,VLOOKUP($B264,'Tổng hợp'!$A:$S,14,0),
IF(Z264=2555,VLOOKUP($B264,'Tổng hợp'!$A:$S,15,0),
IF(Z264=3650,VLOOKUP($B264,'Tổng hợp'!$A:$S,16,0),
IF(Z264=5475,VLOOKUP($B264,'Tổng hợp'!$A:$S,17,0),
IF(Z264=7300,VLOOKUP($B264,'Tổng hợp'!$A:$S,18,0),
IF(Z264=10950,VLOOKUP($B264,'Tổng hợp'!$A:$S,19,0),
""))))))))))))))))))</f>
        <v>0.01383</v>
      </c>
      <c r="AC264" s="95">
        <f>IF(AA264=1,VLOOKUP($B264,'Tổng hợp'!$A:$S,2,0),
IF(AA264=7,VLOOKUP($B264,'Tổng hợp'!$A:$S,3,0),
IF(AA264=14,VLOOKUP($B264,'Tổng hợp'!$A:$T,4,0),
IF(AA264=30,VLOOKUP($B264,'Tổng hợp'!$A:$T,5,0),
IF(AA264=60,VLOOKUP($B264,'Tổng hợp'!$A:$T,6,0),
IF(AA264=90,VLOOKUP($B264,'Tổng hợp'!$A:$T,7,0),
IF(AA264=180,VLOOKUP($B264,'Tổng hợp'!$A:$T,8,0),
IF(AA264=270,VLOOKUP($B264,'Tổng hợp'!$A:$T,9,0),
IF(AA264=365,VLOOKUP($B264,'Tổng hợp'!$A:$S,10,0),
IF(AA264=730,VLOOKUP($B264,'Tổng hợp'!$A:$S,11,0),
IF(AA264=1095,VLOOKUP($B264,'Tổng hợp'!$A:$S,12,0),
IF(AA264=1460,VLOOKUP($B264,'Tổng hợp'!$A:$S,13,0),
IF(AA264=1825,VLOOKUP($B264,'Tổng hợp'!$A:$S,14,0),
IF(AA264=2555,VLOOKUP($B264,'Tổng hợp'!$A:$S,15,0),
IF(AA264=3650,VLOOKUP($B264,'Tổng hợp'!$A:$S,16,0),
IF(AA264=5475,VLOOKUP($B264,'Tổng hợp'!$A:$S,17,0),
IF(AA264=7300,VLOOKUP($B264,'Tổng hợp'!$A:$S,18,0),
IF(AA264=10950,VLOOKUP($B264,'Tổng hợp'!$A:$S,19,0),
""))))))))))))))))))</f>
        <v>0.01425</v>
      </c>
      <c r="AD264" s="95">
        <f t="shared" si="22"/>
        <v>0.06522745205</v>
      </c>
      <c r="AE264" s="95">
        <f t="shared" si="23"/>
        <v>0.002245039855</v>
      </c>
      <c r="AF264" s="95">
        <f t="shared" si="24"/>
        <v>0.07039849846</v>
      </c>
      <c r="AG264" s="96">
        <f t="shared" si="25"/>
        <v>46054553402</v>
      </c>
      <c r="AH264" s="97">
        <f t="shared" si="26"/>
        <v>49500320955</v>
      </c>
      <c r="AI264" s="96">
        <f t="shared" si="27"/>
        <v>-3170369770</v>
      </c>
      <c r="AJ264" s="9"/>
      <c r="AK264" s="12"/>
    </row>
    <row r="265" ht="15.75" customHeight="1">
      <c r="A265" s="90">
        <v>246.0</v>
      </c>
      <c r="B265" s="91">
        <f>HLOOKUP(B264,VBMA!$A:$A,VLOOKUP(B264,VBMA!A:AF,32,0) +1)</f>
        <v>45370</v>
      </c>
      <c r="C265" s="92">
        <f t="shared" si="1"/>
        <v>45812</v>
      </c>
      <c r="D265" s="92">
        <f t="shared" si="2"/>
        <v>45812</v>
      </c>
      <c r="E265" s="93">
        <f t="shared" si="3"/>
        <v>84</v>
      </c>
      <c r="F265" s="94">
        <f t="shared" si="4"/>
        <v>60</v>
      </c>
      <c r="G265" s="94">
        <f t="shared" si="5"/>
        <v>90</v>
      </c>
      <c r="H265" s="95">
        <f>IF(F265=1,VLOOKUP($B265,'Tổng hợp'!$A:$S,2,0),
IF(F265=7,VLOOKUP($B265,'Tổng hợp'!$A:$S,3,0),
IF(F265=14,VLOOKUP($B265,'Tổng hợp'!$A:$T,4,0),
IF(F265=30,VLOOKUP($B265,'Tổng hợp'!$A:$T,5,0),
IF(F265=60,VLOOKUP($B265,'Tổng hợp'!$A:$T,6,0),
IF(F265=90,VLOOKUP($B265,'Tổng hợp'!$A:$T,7,0),
IF(F265=180,VLOOKUP($B265,'Tổng hợp'!$A:$T,8,0),
IF(F265=270,VLOOKUP($B265,'Tổng hợp'!$A:$T,9,0),
IF(F265=365,VLOOKUP($B265,'Tổng hợp'!$A:$S,10,0),
IF(F265=730,VLOOKUP($B265,'Tổng hợp'!$A:$S,11,0),
IF(F265=1095,VLOOKUP($B265,'Tổng hợp'!$A:$S,12,0),
IF(F265=1460,VLOOKUP($B265,'Tổng hợp'!$A:$S,13,0),
IF(F265=1825,VLOOKUP($B265,'Tổng hợp'!$A:$S,14,0),
IF(F265=2555,VLOOKUP($B265,'Tổng hợp'!$A:$S,15,0),
IF(F265=3650,VLOOKUP($B265,'Tổng hợp'!$A:$S,16,0),
IF(F265=5475,VLOOKUP($B265,'Tổng hợp'!$A:$S,17,0),
IF(F265=7300,VLOOKUP($B265,'Tổng hợp'!$A:$S,18,0),
IF(F265=10950,VLOOKUP($B265,'Tổng hợp'!$A:$S,19,0),
""))))))))))))))))))</f>
        <v>0.006742541334</v>
      </c>
      <c r="I265" s="95">
        <f>IF(G265=1,VLOOKUP($B265,'Tổng hợp'!$A:$S,2,0),
IF(G265=7,VLOOKUP($B265,'Tổng hợp'!$A:$S,3,0),
IF(G265=14,VLOOKUP($B265,'Tổng hợp'!$A:$T,4,0),
IF(G265=30,VLOOKUP($B265,'Tổng hợp'!$A:$T,5,0),
IF(G265=60,VLOOKUP($B265,'Tổng hợp'!$A:$T,6,0),
IF(G265=90,VLOOKUP($B265,'Tổng hợp'!$A:$T,7,0),
IF(G265=180,VLOOKUP($B265,'Tổng hợp'!$A:$T,8,0),
IF(G265=270,VLOOKUP($B265,'Tổng hợp'!$A:$T,9,0),
IF(G265=365,VLOOKUP($B265,'Tổng hợp'!$A:$S,10,0),
IF(G265=730,VLOOKUP($B265,'Tổng hợp'!$A:$S,11,0),
IF(G265=1095,VLOOKUP($B265,'Tổng hợp'!$A:$S,12,0),
IF(G265=1460,VLOOKUP($B265,'Tổng hợp'!$A:$S,13,0),
IF(G265=1825,VLOOKUP($B265,'Tổng hợp'!$A:$S,14,0),
IF(G265=2555,VLOOKUP($B265,'Tổng hợp'!$A:$S,15,0),
IF(G265=3650,VLOOKUP($B265,'Tổng hợp'!$A:$S,16,0),
IF(G265=5475,VLOOKUP($B265,'Tổng hợp'!$A:$S,17,0),
IF(G265=7300,VLOOKUP($B265,'Tổng hợp'!$A:$S,18,0),
IF(G265=10950,VLOOKUP($B265,'Tổng hợp'!$A:$S,19,0),
""))))))))))))))))))</f>
        <v>0.007462101081</v>
      </c>
      <c r="J265" s="95">
        <f t="shared" si="6"/>
        <v>0.05862818913</v>
      </c>
      <c r="K265" s="95">
        <f t="shared" si="7"/>
        <v>0.002540276967</v>
      </c>
      <c r="L265" s="95">
        <f t="shared" si="8"/>
        <v>0.07041928578</v>
      </c>
      <c r="M265" s="96">
        <f t="shared" si="9"/>
        <v>3445613760</v>
      </c>
      <c r="N265" s="92" t="b">
        <f t="shared" si="10"/>
        <v>0</v>
      </c>
      <c r="O265" s="93">
        <f t="shared" si="11"/>
        <v>-45728</v>
      </c>
      <c r="P265" s="94">
        <f t="shared" si="12"/>
        <v>0</v>
      </c>
      <c r="Q265" s="94">
        <f t="shared" si="13"/>
        <v>1</v>
      </c>
      <c r="R265" s="95" t="str">
        <f t="shared" si="14"/>
        <v/>
      </c>
      <c r="S265" s="95">
        <f>IF(Q265=1,VLOOKUP($B265,'Tổng hợp'!$A:$S,2,0),
IF(Q265=7,VLOOKUP($B265,'Tổng hợp'!$A:$S,3,0),
IF(Q265=14,VLOOKUP($B265,'Tổng hợp'!$A:$T,4,0),
IF(Q265=30,VLOOKUP($B265,'Tổng hợp'!$A:$T,5,0),
IF(Q265=60,VLOOKUP($B265,'Tổng hợp'!$A:$T,6,0),
IF(Q265=90,VLOOKUP($B265,'Tổng hợp'!$A:$T,7,0),
IF(Q265=180,VLOOKUP($B265,'Tổng hợp'!$A:$T,8,0),
IF(Q265=270,VLOOKUP($B265,'Tổng hợp'!$A:$T,9,0),
IF(Q265=365,VLOOKUP($B265,'Tổng hợp'!$A:$S,10,0),
IF(Q265=730,VLOOKUP($B265,'Tổng hợp'!$A:$S,11,0),
IF(Q265=1095,VLOOKUP($B265,'Tổng hợp'!$A:$S,12,0),
IF(Q265=1460,VLOOKUP($B265,'Tổng hợp'!$A:$S,13,0),
IF(Q265=1825,VLOOKUP($B265,'Tổng hợp'!$A:$S,14,0),
IF(Q265=2555,VLOOKUP($B265,'Tổng hợp'!$A:$S,15,0),
IF(Q265=3650,VLOOKUP($B265,'Tổng hợp'!$A:$S,16,0),
IF(Q265=5475,VLOOKUP($B265,'Tổng hợp'!$A:$S,17,0),
IF(Q265=7300,VLOOKUP($B265,'Tổng hợp'!$A:$S,18,0),
IF(Q265=10950,VLOOKUP($B265,'Tổng hợp'!$A:$S,19,0),
""))))))))))))))))))</f>
        <v>0.0009061122741</v>
      </c>
      <c r="T265" s="95">
        <f t="shared" si="15"/>
        <v>0.05131</v>
      </c>
      <c r="U265" s="95">
        <f t="shared" si="28"/>
        <v>0</v>
      </c>
      <c r="V265" s="95">
        <f t="shared" si="16"/>
        <v>0.07024062831</v>
      </c>
      <c r="W265" s="96">
        <f t="shared" si="17"/>
        <v>0</v>
      </c>
      <c r="X265" s="92">
        <f t="shared" si="18"/>
        <v>45812</v>
      </c>
      <c r="Y265" s="93">
        <f t="shared" si="19"/>
        <v>442</v>
      </c>
      <c r="Z265" s="94">
        <f t="shared" si="20"/>
        <v>365</v>
      </c>
      <c r="AA265" s="94">
        <f t="shared" si="21"/>
        <v>730</v>
      </c>
      <c r="AB265" s="95">
        <f>IF(Z265=1,VLOOKUP($B265,'Tổng hợp'!$A:$S,2,0),
IF(Z265=7,VLOOKUP($B265,'Tổng hợp'!$A:$S,3,0),
IF(Z265=14,VLOOKUP($B265,'Tổng hợp'!$A:$T,4,0),
IF(Z265=30,VLOOKUP($B265,'Tổng hợp'!$A:$T,5,0),
IF(Z265=60,VLOOKUP($B265,'Tổng hợp'!$A:$T,6,0),
IF(Z265=90,VLOOKUP($B265,'Tổng hợp'!$A:$T,7,0),
IF(Z265=180,VLOOKUP($B265,'Tổng hợp'!$A:$T,8,0),
IF(Z265=270,VLOOKUP($B265,'Tổng hợp'!$A:$T,9,0),
IF(Z265=365,VLOOKUP($B265,'Tổng hợp'!$A:$S,10,0),
IF(Z265=730,VLOOKUP($B265,'Tổng hợp'!$A:$S,11,0),
IF(Z265=1095,VLOOKUP($B265,'Tổng hợp'!$A:$S,12,0),
IF(Z265=1460,VLOOKUP($B265,'Tổng hợp'!$A:$S,13,0),
IF(Z265=1825,VLOOKUP($B265,'Tổng hợp'!$A:$S,14,0),
IF(Z265=2555,VLOOKUP($B265,'Tổng hợp'!$A:$S,15,0),
IF(Z265=3650,VLOOKUP($B265,'Tổng hợp'!$A:$S,16,0),
IF(Z265=5475,VLOOKUP($B265,'Tổng hợp'!$A:$S,17,0),
IF(Z265=7300,VLOOKUP($B265,'Tổng hợp'!$A:$S,18,0),
IF(Z265=10950,VLOOKUP($B265,'Tổng hợp'!$A:$S,19,0),
""))))))))))))))))))</f>
        <v>0.01371</v>
      </c>
      <c r="AC265" s="95">
        <f>IF(AA265=1,VLOOKUP($B265,'Tổng hợp'!$A:$S,2,0),
IF(AA265=7,VLOOKUP($B265,'Tổng hợp'!$A:$S,3,0),
IF(AA265=14,VLOOKUP($B265,'Tổng hợp'!$A:$T,4,0),
IF(AA265=30,VLOOKUP($B265,'Tổng hợp'!$A:$T,5,0),
IF(AA265=60,VLOOKUP($B265,'Tổng hợp'!$A:$T,6,0),
IF(AA265=90,VLOOKUP($B265,'Tổng hợp'!$A:$T,7,0),
IF(AA265=180,VLOOKUP($B265,'Tổng hợp'!$A:$T,8,0),
IF(AA265=270,VLOOKUP($B265,'Tổng hợp'!$A:$T,9,0),
IF(AA265=365,VLOOKUP($B265,'Tổng hợp'!$A:$S,10,0),
IF(AA265=730,VLOOKUP($B265,'Tổng hợp'!$A:$S,11,0),
IF(AA265=1095,VLOOKUP($B265,'Tổng hợp'!$A:$S,12,0),
IF(AA265=1460,VLOOKUP($B265,'Tổng hợp'!$A:$S,13,0),
IF(AA265=1825,VLOOKUP($B265,'Tổng hợp'!$A:$S,14,0),
IF(AA265=2555,VLOOKUP($B265,'Tổng hợp'!$A:$S,15,0),
IF(AA265=3650,VLOOKUP($B265,'Tổng hợp'!$A:$S,16,0),
IF(AA265=5475,VLOOKUP($B265,'Tổng hợp'!$A:$S,17,0),
IF(AA265=7300,VLOOKUP($B265,'Tổng hợp'!$A:$S,18,0),
IF(AA265=10950,VLOOKUP($B265,'Tổng hợp'!$A:$S,19,0),
""))))))))))))))))))</f>
        <v>0.014</v>
      </c>
      <c r="AD265" s="95">
        <f t="shared" si="22"/>
        <v>0.06508117808</v>
      </c>
      <c r="AE265" s="95">
        <f t="shared" si="23"/>
        <v>0.004145035569</v>
      </c>
      <c r="AF265" s="95">
        <f t="shared" si="24"/>
        <v>0.07053238246</v>
      </c>
      <c r="AG265" s="96">
        <f t="shared" si="25"/>
        <v>46038996870</v>
      </c>
      <c r="AH265" s="97">
        <f t="shared" si="26"/>
        <v>49484610629</v>
      </c>
      <c r="AI265" s="96">
        <f t="shared" si="27"/>
        <v>-3186080096</v>
      </c>
      <c r="AJ265" s="9"/>
      <c r="AK265" s="12"/>
    </row>
    <row r="266" ht="15.75" customHeight="1">
      <c r="A266" s="90">
        <v>247.0</v>
      </c>
      <c r="B266" s="91">
        <f>HLOOKUP(B265,VBMA!$A:$A,VLOOKUP(B265,VBMA!A:AF,32,0) +1)</f>
        <v>45369</v>
      </c>
      <c r="C266" s="92">
        <f t="shared" si="1"/>
        <v>45812</v>
      </c>
      <c r="D266" s="92">
        <f t="shared" si="2"/>
        <v>45812</v>
      </c>
      <c r="E266" s="93">
        <f t="shared" si="3"/>
        <v>84</v>
      </c>
      <c r="F266" s="94">
        <f t="shared" si="4"/>
        <v>60</v>
      </c>
      <c r="G266" s="94">
        <f t="shared" si="5"/>
        <v>90</v>
      </c>
      <c r="H266" s="95">
        <f>IF(F266=1,VLOOKUP($B266,'Tổng hợp'!$A:$S,2,0),
IF(F266=7,VLOOKUP($B266,'Tổng hợp'!$A:$S,3,0),
IF(F266=14,VLOOKUP($B266,'Tổng hợp'!$A:$T,4,0),
IF(F266=30,VLOOKUP($B266,'Tổng hợp'!$A:$T,5,0),
IF(F266=60,VLOOKUP($B266,'Tổng hợp'!$A:$T,6,0),
IF(F266=90,VLOOKUP($B266,'Tổng hợp'!$A:$T,7,0),
IF(F266=180,VLOOKUP($B266,'Tổng hợp'!$A:$T,8,0),
IF(F266=270,VLOOKUP($B266,'Tổng hợp'!$A:$T,9,0),
IF(F266=365,VLOOKUP($B266,'Tổng hợp'!$A:$S,10,0),
IF(F266=730,VLOOKUP($B266,'Tổng hợp'!$A:$S,11,0),
IF(F266=1095,VLOOKUP($B266,'Tổng hợp'!$A:$S,12,0),
IF(F266=1460,VLOOKUP($B266,'Tổng hợp'!$A:$S,13,0),
IF(F266=1825,VLOOKUP($B266,'Tổng hợp'!$A:$S,14,0),
IF(F266=2555,VLOOKUP($B266,'Tổng hợp'!$A:$S,15,0),
IF(F266=3650,VLOOKUP($B266,'Tổng hợp'!$A:$S,16,0),
IF(F266=5475,VLOOKUP($B266,'Tổng hợp'!$A:$S,17,0),
IF(F266=7300,VLOOKUP($B266,'Tổng hợp'!$A:$S,18,0),
IF(F266=10950,VLOOKUP($B266,'Tổng hợp'!$A:$S,19,0),
""))))))))))))))))))</f>
        <v>0.006753826222</v>
      </c>
      <c r="I266" s="95">
        <f>IF(G266=1,VLOOKUP($B266,'Tổng hợp'!$A:$S,2,0),
IF(G266=7,VLOOKUP($B266,'Tổng hợp'!$A:$S,3,0),
IF(G266=14,VLOOKUP($B266,'Tổng hợp'!$A:$T,4,0),
IF(G266=30,VLOOKUP($B266,'Tổng hợp'!$A:$T,5,0),
IF(G266=60,VLOOKUP($B266,'Tổng hợp'!$A:$T,6,0),
IF(G266=90,VLOOKUP($B266,'Tổng hợp'!$A:$T,7,0),
IF(G266=180,VLOOKUP($B266,'Tổng hợp'!$A:$T,8,0),
IF(G266=270,VLOOKUP($B266,'Tổng hợp'!$A:$T,9,0),
IF(G266=365,VLOOKUP($B266,'Tổng hợp'!$A:$S,10,0),
IF(G266=730,VLOOKUP($B266,'Tổng hợp'!$A:$S,11,0),
IF(G266=1095,VLOOKUP($B266,'Tổng hợp'!$A:$S,12,0),
IF(G266=1460,VLOOKUP($B266,'Tổng hợp'!$A:$S,13,0),
IF(G266=1825,VLOOKUP($B266,'Tổng hợp'!$A:$S,14,0),
IF(G266=2555,VLOOKUP($B266,'Tổng hợp'!$A:$S,15,0),
IF(G266=3650,VLOOKUP($B266,'Tổng hợp'!$A:$S,16,0),
IF(G266=5475,VLOOKUP($B266,'Tổng hợp'!$A:$S,17,0),
IF(G266=7300,VLOOKUP($B266,'Tổng hợp'!$A:$S,18,0),
IF(G266=10950,VLOOKUP($B266,'Tổng hợp'!$A:$S,19,0),
""))))))))))))))))))</f>
        <v>0.007273351316</v>
      </c>
      <c r="J266" s="95">
        <f t="shared" si="6"/>
        <v>0.0584794463</v>
      </c>
      <c r="K266" s="95">
        <f t="shared" si="7"/>
        <v>0.002372187094</v>
      </c>
      <c r="L266" s="95">
        <f t="shared" si="8"/>
        <v>0.07040745001</v>
      </c>
      <c r="M266" s="96">
        <f t="shared" si="9"/>
        <v>3445622528</v>
      </c>
      <c r="N266" s="92" t="b">
        <f t="shared" si="10"/>
        <v>0</v>
      </c>
      <c r="O266" s="93">
        <f t="shared" si="11"/>
        <v>-45728</v>
      </c>
      <c r="P266" s="94">
        <f t="shared" si="12"/>
        <v>0</v>
      </c>
      <c r="Q266" s="94">
        <f t="shared" si="13"/>
        <v>1</v>
      </c>
      <c r="R266" s="95" t="str">
        <f t="shared" si="14"/>
        <v/>
      </c>
      <c r="S266" s="95">
        <f>IF(Q266=1,VLOOKUP($B266,'Tổng hợp'!$A:$S,2,0),
IF(Q266=7,VLOOKUP($B266,'Tổng hợp'!$A:$S,3,0),
IF(Q266=14,VLOOKUP($B266,'Tổng hợp'!$A:$T,4,0),
IF(Q266=30,VLOOKUP($B266,'Tổng hợp'!$A:$T,5,0),
IF(Q266=60,VLOOKUP($B266,'Tổng hợp'!$A:$T,6,0),
IF(Q266=90,VLOOKUP($B266,'Tổng hợp'!$A:$T,7,0),
IF(Q266=180,VLOOKUP($B266,'Tổng hợp'!$A:$T,8,0),
IF(Q266=270,VLOOKUP($B266,'Tổng hợp'!$A:$T,9,0),
IF(Q266=365,VLOOKUP($B266,'Tổng hợp'!$A:$S,10,0),
IF(Q266=730,VLOOKUP($B266,'Tổng hợp'!$A:$S,11,0),
IF(Q266=1095,VLOOKUP($B266,'Tổng hợp'!$A:$S,12,0),
IF(Q266=1460,VLOOKUP($B266,'Tổng hợp'!$A:$S,13,0),
IF(Q266=1825,VLOOKUP($B266,'Tổng hợp'!$A:$S,14,0),
IF(Q266=2555,VLOOKUP($B266,'Tổng hợp'!$A:$S,15,0),
IF(Q266=3650,VLOOKUP($B266,'Tổng hợp'!$A:$S,16,0),
IF(Q266=5475,VLOOKUP($B266,'Tổng hợp'!$A:$S,17,0),
IF(Q266=7300,VLOOKUP($B266,'Tổng hợp'!$A:$S,18,0),
IF(Q266=10950,VLOOKUP($B266,'Tổng hợp'!$A:$S,19,0),
""))))))))))))))))))</f>
        <v>0.001376741499</v>
      </c>
      <c r="T266" s="95">
        <f t="shared" si="15"/>
        <v>0.05131</v>
      </c>
      <c r="U266" s="95">
        <f t="shared" si="28"/>
        <v>0</v>
      </c>
      <c r="V266" s="95">
        <f t="shared" si="16"/>
        <v>0.07024062831</v>
      </c>
      <c r="W266" s="96">
        <f t="shared" si="17"/>
        <v>0</v>
      </c>
      <c r="X266" s="92">
        <f t="shared" si="18"/>
        <v>45812</v>
      </c>
      <c r="Y266" s="93">
        <f t="shared" si="19"/>
        <v>443</v>
      </c>
      <c r="Z266" s="94">
        <f t="shared" si="20"/>
        <v>365</v>
      </c>
      <c r="AA266" s="94">
        <f t="shared" si="21"/>
        <v>730</v>
      </c>
      <c r="AB266" s="95">
        <f>IF(Z266=1,VLOOKUP($B266,'Tổng hợp'!$A:$S,2,0),
IF(Z266=7,VLOOKUP($B266,'Tổng hợp'!$A:$S,3,0),
IF(Z266=14,VLOOKUP($B266,'Tổng hợp'!$A:$T,4,0),
IF(Z266=30,VLOOKUP($B266,'Tổng hợp'!$A:$T,5,0),
IF(Z266=60,VLOOKUP($B266,'Tổng hợp'!$A:$T,6,0),
IF(Z266=90,VLOOKUP($B266,'Tổng hợp'!$A:$T,7,0),
IF(Z266=180,VLOOKUP($B266,'Tổng hợp'!$A:$T,8,0),
IF(Z266=270,VLOOKUP($B266,'Tổng hợp'!$A:$T,9,0),
IF(Z266=365,VLOOKUP($B266,'Tổng hợp'!$A:$S,10,0),
IF(Z266=730,VLOOKUP($B266,'Tổng hợp'!$A:$S,11,0),
IF(Z266=1095,VLOOKUP($B266,'Tổng hợp'!$A:$S,12,0),
IF(Z266=1460,VLOOKUP($B266,'Tổng hợp'!$A:$S,13,0),
IF(Z266=1825,VLOOKUP($B266,'Tổng hợp'!$A:$S,14,0),
IF(Z266=2555,VLOOKUP($B266,'Tổng hợp'!$A:$S,15,0),
IF(Z266=3650,VLOOKUP($B266,'Tổng hợp'!$A:$S,16,0),
IF(Z266=5475,VLOOKUP($B266,'Tổng hợp'!$A:$S,17,0),
IF(Z266=7300,VLOOKUP($B266,'Tổng hợp'!$A:$S,18,0),
IF(Z266=10950,VLOOKUP($B266,'Tổng hợp'!$A:$S,19,0),
""))))))))))))))))))</f>
        <v>0.01344</v>
      </c>
      <c r="AC266" s="95">
        <f>IF(AA266=1,VLOOKUP($B266,'Tổng hợp'!$A:$S,2,0),
IF(AA266=7,VLOOKUP($B266,'Tổng hợp'!$A:$S,3,0),
IF(AA266=14,VLOOKUP($B266,'Tổng hợp'!$A:$T,4,0),
IF(AA266=30,VLOOKUP($B266,'Tổng hợp'!$A:$T,5,0),
IF(AA266=60,VLOOKUP($B266,'Tổng hợp'!$A:$T,6,0),
IF(AA266=90,VLOOKUP($B266,'Tổng hợp'!$A:$T,7,0),
IF(AA266=180,VLOOKUP($B266,'Tổng hợp'!$A:$T,8,0),
IF(AA266=270,VLOOKUP($B266,'Tổng hợp'!$A:$T,9,0),
IF(AA266=365,VLOOKUP($B266,'Tổng hợp'!$A:$S,10,0),
IF(AA266=730,VLOOKUP($B266,'Tổng hợp'!$A:$S,11,0),
IF(AA266=1095,VLOOKUP($B266,'Tổng hợp'!$A:$S,12,0),
IF(AA266=1460,VLOOKUP($B266,'Tổng hợp'!$A:$S,13,0),
IF(AA266=1825,VLOOKUP($B266,'Tổng hợp'!$A:$S,14,0),
IF(AA266=2555,VLOOKUP($B266,'Tổng hợp'!$A:$S,15,0),
IF(AA266=3650,VLOOKUP($B266,'Tổng hợp'!$A:$S,16,0),
IF(AA266=5475,VLOOKUP($B266,'Tổng hợp'!$A:$S,17,0),
IF(AA266=7300,VLOOKUP($B266,'Tổng hợp'!$A:$S,18,0),
IF(AA266=10950,VLOOKUP($B266,'Tổng hợp'!$A:$S,19,0),
""))))))))))))))))))</f>
        <v>0.01373</v>
      </c>
      <c r="AD266" s="95">
        <f t="shared" si="22"/>
        <v>0.0648119726</v>
      </c>
      <c r="AE266" s="95">
        <f t="shared" si="23"/>
        <v>0.002280632024</v>
      </c>
      <c r="AF266" s="95">
        <f t="shared" si="24"/>
        <v>0.07040100414</v>
      </c>
      <c r="AG266" s="96">
        <f t="shared" si="25"/>
        <v>46037257926</v>
      </c>
      <c r="AH266" s="97">
        <f t="shared" si="26"/>
        <v>49482880453</v>
      </c>
      <c r="AI266" s="96">
        <f t="shared" si="27"/>
        <v>-3187810272</v>
      </c>
      <c r="AJ266" s="9"/>
      <c r="AK266" s="12"/>
    </row>
    <row r="267" ht="15.75" customHeight="1">
      <c r="A267" s="90">
        <v>248.0</v>
      </c>
      <c r="B267" s="91">
        <f>HLOOKUP(B266,VBMA!$A:$A,VLOOKUP(B266,VBMA!A:AF,32,0) +1)</f>
        <v>45366</v>
      </c>
      <c r="C267" s="92">
        <f t="shared" si="1"/>
        <v>45812</v>
      </c>
      <c r="D267" s="92">
        <f t="shared" si="2"/>
        <v>45812</v>
      </c>
      <c r="E267" s="93">
        <f t="shared" si="3"/>
        <v>84</v>
      </c>
      <c r="F267" s="94">
        <f t="shared" si="4"/>
        <v>60</v>
      </c>
      <c r="G267" s="94">
        <f t="shared" si="5"/>
        <v>90</v>
      </c>
      <c r="H267" s="95">
        <f>IF(F267=1,VLOOKUP($B267,'Tổng hợp'!$A:$S,2,0),
IF(F267=7,VLOOKUP($B267,'Tổng hợp'!$A:$S,3,0),
IF(F267=14,VLOOKUP($B267,'Tổng hợp'!$A:$T,4,0),
IF(F267=30,VLOOKUP($B267,'Tổng hợp'!$A:$T,5,0),
IF(F267=60,VLOOKUP($B267,'Tổng hợp'!$A:$T,6,0),
IF(F267=90,VLOOKUP($B267,'Tổng hợp'!$A:$T,7,0),
IF(F267=180,VLOOKUP($B267,'Tổng hợp'!$A:$T,8,0),
IF(F267=270,VLOOKUP($B267,'Tổng hợp'!$A:$T,9,0),
IF(F267=365,VLOOKUP($B267,'Tổng hợp'!$A:$S,10,0),
IF(F267=730,VLOOKUP($B267,'Tổng hợp'!$A:$S,11,0),
IF(F267=1095,VLOOKUP($B267,'Tổng hợp'!$A:$S,12,0),
IF(F267=1460,VLOOKUP($B267,'Tổng hợp'!$A:$S,13,0),
IF(F267=1825,VLOOKUP($B267,'Tổng hợp'!$A:$S,14,0),
IF(F267=2555,VLOOKUP($B267,'Tổng hợp'!$A:$S,15,0),
IF(F267=3650,VLOOKUP($B267,'Tổng hợp'!$A:$S,16,0),
IF(F267=5475,VLOOKUP($B267,'Tổng hợp'!$A:$S,17,0),
IF(F267=7300,VLOOKUP($B267,'Tổng hợp'!$A:$S,18,0),
IF(F267=10950,VLOOKUP($B267,'Tổng hợp'!$A:$S,19,0),
""))))))))))))))))))</f>
        <v>0.006604156412</v>
      </c>
      <c r="I267" s="95">
        <f>IF(G267=1,VLOOKUP($B267,'Tổng hợp'!$A:$S,2,0),
IF(G267=7,VLOOKUP($B267,'Tổng hợp'!$A:$S,3,0),
IF(G267=14,VLOOKUP($B267,'Tổng hợp'!$A:$T,4,0),
IF(G267=30,VLOOKUP($B267,'Tổng hợp'!$A:$T,5,0),
IF(G267=60,VLOOKUP($B267,'Tổng hợp'!$A:$T,6,0),
IF(G267=90,VLOOKUP($B267,'Tổng hợp'!$A:$T,7,0),
IF(G267=180,VLOOKUP($B267,'Tổng hợp'!$A:$T,8,0),
IF(G267=270,VLOOKUP($B267,'Tổng hợp'!$A:$T,9,0),
IF(G267=365,VLOOKUP($B267,'Tổng hợp'!$A:$S,10,0),
IF(G267=730,VLOOKUP($B267,'Tổng hợp'!$A:$S,11,0),
IF(G267=1095,VLOOKUP($B267,'Tổng hợp'!$A:$S,12,0),
IF(G267=1460,VLOOKUP($B267,'Tổng hợp'!$A:$S,13,0),
IF(G267=1825,VLOOKUP($B267,'Tổng hợp'!$A:$S,14,0),
IF(G267=2555,VLOOKUP($B267,'Tổng hợp'!$A:$S,15,0),
IF(G267=3650,VLOOKUP($B267,'Tổng hợp'!$A:$S,16,0),
IF(G267=5475,VLOOKUP($B267,'Tổng hợp'!$A:$S,17,0),
IF(G267=7300,VLOOKUP($B267,'Tổng hợp'!$A:$S,18,0),
IF(G267=10950,VLOOKUP($B267,'Tổng hợp'!$A:$S,19,0),
""))))))))))))))))))</f>
        <v>0.007137569046</v>
      </c>
      <c r="J267" s="95">
        <f t="shared" si="6"/>
        <v>0.05834088652</v>
      </c>
      <c r="K267" s="95">
        <f t="shared" si="7"/>
        <v>-0.005515954834</v>
      </c>
      <c r="L267" s="95">
        <f t="shared" si="8"/>
        <v>0.06985425078</v>
      </c>
      <c r="M267" s="96">
        <f t="shared" si="9"/>
        <v>3446032472</v>
      </c>
      <c r="N267" s="92" t="b">
        <f t="shared" si="10"/>
        <v>0</v>
      </c>
      <c r="O267" s="93">
        <f t="shared" si="11"/>
        <v>-45728</v>
      </c>
      <c r="P267" s="94">
        <f t="shared" si="12"/>
        <v>0</v>
      </c>
      <c r="Q267" s="94">
        <f t="shared" si="13"/>
        <v>1</v>
      </c>
      <c r="R267" s="95" t="str">
        <f t="shared" si="14"/>
        <v/>
      </c>
      <c r="S267" s="95">
        <f>IF(Q267=1,VLOOKUP($B267,'Tổng hợp'!$A:$S,2,0),
IF(Q267=7,VLOOKUP($B267,'Tổng hợp'!$A:$S,3,0),
IF(Q267=14,VLOOKUP($B267,'Tổng hợp'!$A:$T,4,0),
IF(Q267=30,VLOOKUP($B267,'Tổng hợp'!$A:$T,5,0),
IF(Q267=60,VLOOKUP($B267,'Tổng hợp'!$A:$T,6,0),
IF(Q267=90,VLOOKUP($B267,'Tổng hợp'!$A:$T,7,0),
IF(Q267=180,VLOOKUP($B267,'Tổng hợp'!$A:$T,8,0),
IF(Q267=270,VLOOKUP($B267,'Tổng hợp'!$A:$T,9,0),
IF(Q267=365,VLOOKUP($B267,'Tổng hợp'!$A:$S,10,0),
IF(Q267=730,VLOOKUP($B267,'Tổng hợp'!$A:$S,11,0),
IF(Q267=1095,VLOOKUP($B267,'Tổng hợp'!$A:$S,12,0),
IF(Q267=1460,VLOOKUP($B267,'Tổng hợp'!$A:$S,13,0),
IF(Q267=1825,VLOOKUP($B267,'Tổng hợp'!$A:$S,14,0),
IF(Q267=2555,VLOOKUP($B267,'Tổng hợp'!$A:$S,15,0),
IF(Q267=3650,VLOOKUP($B267,'Tổng hợp'!$A:$S,16,0),
IF(Q267=5475,VLOOKUP($B267,'Tổng hợp'!$A:$S,17,0),
IF(Q267=7300,VLOOKUP($B267,'Tổng hợp'!$A:$S,18,0),
IF(Q267=10950,VLOOKUP($B267,'Tổng hợp'!$A:$S,19,0),
""))))))))))))))))))</f>
        <v>0.002184451736</v>
      </c>
      <c r="T267" s="95">
        <f t="shared" si="15"/>
        <v>0.05131</v>
      </c>
      <c r="U267" s="95">
        <f t="shared" si="28"/>
        <v>0</v>
      </c>
      <c r="V267" s="95">
        <f t="shared" si="16"/>
        <v>0.07024062831</v>
      </c>
      <c r="W267" s="96">
        <f t="shared" si="17"/>
        <v>0</v>
      </c>
      <c r="X267" s="92">
        <f t="shared" si="18"/>
        <v>45812</v>
      </c>
      <c r="Y267" s="93">
        <f t="shared" si="19"/>
        <v>446</v>
      </c>
      <c r="Z267" s="94">
        <f t="shared" si="20"/>
        <v>365</v>
      </c>
      <c r="AA267" s="94">
        <f t="shared" si="21"/>
        <v>730</v>
      </c>
      <c r="AB267" s="95">
        <f>IF(Z267=1,VLOOKUP($B267,'Tổng hợp'!$A:$S,2,0),
IF(Z267=7,VLOOKUP($B267,'Tổng hợp'!$A:$S,3,0),
IF(Z267=14,VLOOKUP($B267,'Tổng hợp'!$A:$T,4,0),
IF(Z267=30,VLOOKUP($B267,'Tổng hợp'!$A:$T,5,0),
IF(Z267=60,VLOOKUP($B267,'Tổng hợp'!$A:$T,6,0),
IF(Z267=90,VLOOKUP($B267,'Tổng hợp'!$A:$T,7,0),
IF(Z267=180,VLOOKUP($B267,'Tổng hợp'!$A:$T,8,0),
IF(Z267=270,VLOOKUP($B267,'Tổng hợp'!$A:$T,9,0),
IF(Z267=365,VLOOKUP($B267,'Tổng hợp'!$A:$S,10,0),
IF(Z267=730,VLOOKUP($B267,'Tổng hợp'!$A:$S,11,0),
IF(Z267=1095,VLOOKUP($B267,'Tổng hợp'!$A:$S,12,0),
IF(Z267=1460,VLOOKUP($B267,'Tổng hợp'!$A:$S,13,0),
IF(Z267=1825,VLOOKUP($B267,'Tổng hợp'!$A:$S,14,0),
IF(Z267=2555,VLOOKUP($B267,'Tổng hợp'!$A:$S,15,0),
IF(Z267=3650,VLOOKUP($B267,'Tổng hợp'!$A:$S,16,0),
IF(Z267=5475,VLOOKUP($B267,'Tổng hợp'!$A:$S,17,0),
IF(Z267=7300,VLOOKUP($B267,'Tổng hợp'!$A:$S,18,0),
IF(Z267=10950,VLOOKUP($B267,'Tổng hợp'!$A:$S,19,0),
""))))))))))))))))))</f>
        <v>0.01327</v>
      </c>
      <c r="AC267" s="95">
        <f>IF(AA267=1,VLOOKUP($B267,'Tổng hợp'!$A:$S,2,0),
IF(AA267=7,VLOOKUP($B267,'Tổng hợp'!$A:$S,3,0),
IF(AA267=14,VLOOKUP($B267,'Tổng hợp'!$A:$T,4,0),
IF(AA267=30,VLOOKUP($B267,'Tổng hợp'!$A:$T,5,0),
IF(AA267=60,VLOOKUP($B267,'Tổng hợp'!$A:$T,6,0),
IF(AA267=90,VLOOKUP($B267,'Tổng hợp'!$A:$T,7,0),
IF(AA267=180,VLOOKUP($B267,'Tổng hợp'!$A:$T,8,0),
IF(AA267=270,VLOOKUP($B267,'Tổng hợp'!$A:$T,9,0),
IF(AA267=365,VLOOKUP($B267,'Tổng hợp'!$A:$S,10,0),
IF(AA267=730,VLOOKUP($B267,'Tổng hợp'!$A:$S,11,0),
IF(AA267=1095,VLOOKUP($B267,'Tổng hợp'!$A:$S,12,0),
IF(AA267=1460,VLOOKUP($B267,'Tổng hợp'!$A:$S,13,0),
IF(AA267=1825,VLOOKUP($B267,'Tổng hợp'!$A:$S,14,0),
IF(AA267=2555,VLOOKUP($B267,'Tổng hợp'!$A:$S,15,0),
IF(AA267=3650,VLOOKUP($B267,'Tổng hợp'!$A:$S,16,0),
IF(AA267=5475,VLOOKUP($B267,'Tổng hợp'!$A:$S,17,0),
IF(AA267=7300,VLOOKUP($B267,'Tổng hợp'!$A:$S,18,0),
IF(AA267=10950,VLOOKUP($B267,'Tổng hợp'!$A:$S,19,0),
""))))))))))))))))))</f>
        <v>0.01365</v>
      </c>
      <c r="AD267" s="95">
        <f t="shared" si="22"/>
        <v>0.06466432877</v>
      </c>
      <c r="AE267" s="95">
        <f t="shared" si="23"/>
        <v>0.001566315803</v>
      </c>
      <c r="AF267" s="95">
        <f t="shared" si="24"/>
        <v>0.07035073352</v>
      </c>
      <c r="AG267" s="96">
        <f t="shared" si="25"/>
        <v>46014162669</v>
      </c>
      <c r="AH267" s="97">
        <f t="shared" si="26"/>
        <v>49460195140</v>
      </c>
      <c r="AI267" s="96">
        <f t="shared" si="27"/>
        <v>-3210495585</v>
      </c>
      <c r="AJ267" s="9"/>
      <c r="AK267" s="12"/>
    </row>
    <row r="268" ht="15.75" customHeight="1">
      <c r="A268" s="90">
        <v>249.0</v>
      </c>
      <c r="B268" s="91">
        <f>HLOOKUP(B267,VBMA!$A:$A,VLOOKUP(B267,VBMA!A:AF,32,0) +1)</f>
        <v>45365</v>
      </c>
      <c r="C268" s="92">
        <f t="shared" si="1"/>
        <v>45812</v>
      </c>
      <c r="D268" s="92">
        <f t="shared" si="2"/>
        <v>45812</v>
      </c>
      <c r="E268" s="93">
        <f t="shared" si="3"/>
        <v>84</v>
      </c>
      <c r="F268" s="94">
        <f t="shared" si="4"/>
        <v>60</v>
      </c>
      <c r="G268" s="94">
        <f t="shared" si="5"/>
        <v>90</v>
      </c>
      <c r="H268" s="95">
        <f>IF(F268=1,VLOOKUP($B268,'Tổng hợp'!$A:$S,2,0),
IF(F268=7,VLOOKUP($B268,'Tổng hợp'!$A:$S,3,0),
IF(F268=14,VLOOKUP($B268,'Tổng hợp'!$A:$T,4,0),
IF(F268=30,VLOOKUP($B268,'Tổng hợp'!$A:$T,5,0),
IF(F268=60,VLOOKUP($B268,'Tổng hợp'!$A:$T,6,0),
IF(F268=90,VLOOKUP($B268,'Tổng hợp'!$A:$T,7,0),
IF(F268=180,VLOOKUP($B268,'Tổng hợp'!$A:$T,8,0),
IF(F268=270,VLOOKUP($B268,'Tổng hợp'!$A:$T,9,0),
IF(F268=365,VLOOKUP($B268,'Tổng hợp'!$A:$S,10,0),
IF(F268=730,VLOOKUP($B268,'Tổng hợp'!$A:$S,11,0),
IF(F268=1095,VLOOKUP($B268,'Tổng hợp'!$A:$S,12,0),
IF(F268=1460,VLOOKUP($B268,'Tổng hợp'!$A:$S,13,0),
IF(F268=1825,VLOOKUP($B268,'Tổng hợp'!$A:$S,14,0),
IF(F268=2555,VLOOKUP($B268,'Tổng hợp'!$A:$S,15,0),
IF(F268=3650,VLOOKUP($B268,'Tổng hợp'!$A:$S,16,0),
IF(F268=5475,VLOOKUP($B268,'Tổng hợp'!$A:$S,17,0),
IF(F268=7300,VLOOKUP($B268,'Tổng hợp'!$A:$S,18,0),
IF(F268=10950,VLOOKUP($B268,'Tổng hợp'!$A:$S,19,0),
""))))))))))))))))))</f>
        <v>0.006973223723</v>
      </c>
      <c r="I268" s="95">
        <f>IF(G268=1,VLOOKUP($B268,'Tổng hợp'!$A:$S,2,0),
IF(G268=7,VLOOKUP($B268,'Tổng hợp'!$A:$S,3,0),
IF(G268=14,VLOOKUP($B268,'Tổng hợp'!$A:$T,4,0),
IF(G268=30,VLOOKUP($B268,'Tổng hợp'!$A:$T,5,0),
IF(G268=60,VLOOKUP($B268,'Tổng hợp'!$A:$T,6,0),
IF(G268=90,VLOOKUP($B268,'Tổng hợp'!$A:$T,7,0),
IF(G268=180,VLOOKUP($B268,'Tổng hợp'!$A:$T,8,0),
IF(G268=270,VLOOKUP($B268,'Tổng hợp'!$A:$T,9,0),
IF(G268=365,VLOOKUP($B268,'Tổng hợp'!$A:$S,10,0),
IF(G268=730,VLOOKUP($B268,'Tổng hợp'!$A:$S,11,0),
IF(G268=1095,VLOOKUP($B268,'Tổng hợp'!$A:$S,12,0),
IF(G268=1460,VLOOKUP($B268,'Tổng hợp'!$A:$S,13,0),
IF(G268=1825,VLOOKUP($B268,'Tổng hợp'!$A:$S,14,0),
IF(G268=2555,VLOOKUP($B268,'Tổng hợp'!$A:$S,15,0),
IF(G268=3650,VLOOKUP($B268,'Tổng hợp'!$A:$S,16,0),
IF(G268=5475,VLOOKUP($B268,'Tổng hợp'!$A:$S,17,0),
IF(G268=7300,VLOOKUP($B268,'Tổng hợp'!$A:$S,18,0),
IF(G268=10950,VLOOKUP($B268,'Tổng hợp'!$A:$S,19,0),
""))))))))))))))))))</f>
        <v>0.007448670795</v>
      </c>
      <c r="J268" s="95">
        <f t="shared" si="6"/>
        <v>0.05866358138</v>
      </c>
      <c r="K268" s="95">
        <f t="shared" si="7"/>
        <v>0.001989578625</v>
      </c>
      <c r="L268" s="95">
        <f t="shared" si="8"/>
        <v>0.07038051667</v>
      </c>
      <c r="M268" s="96">
        <f t="shared" si="9"/>
        <v>3445642480</v>
      </c>
      <c r="N268" s="92" t="b">
        <f t="shared" si="10"/>
        <v>0</v>
      </c>
      <c r="O268" s="93">
        <f t="shared" si="11"/>
        <v>-45728</v>
      </c>
      <c r="P268" s="94">
        <f t="shared" si="12"/>
        <v>0</v>
      </c>
      <c r="Q268" s="94">
        <f t="shared" si="13"/>
        <v>1</v>
      </c>
      <c r="R268" s="95" t="str">
        <f t="shared" si="14"/>
        <v/>
      </c>
      <c r="S268" s="95">
        <f>IF(Q268=1,VLOOKUP($B268,'Tổng hợp'!$A:$S,2,0),
IF(Q268=7,VLOOKUP($B268,'Tổng hợp'!$A:$S,3,0),
IF(Q268=14,VLOOKUP($B268,'Tổng hợp'!$A:$T,4,0),
IF(Q268=30,VLOOKUP($B268,'Tổng hợp'!$A:$T,5,0),
IF(Q268=60,VLOOKUP($B268,'Tổng hợp'!$A:$T,6,0),
IF(Q268=90,VLOOKUP($B268,'Tổng hợp'!$A:$T,7,0),
IF(Q268=180,VLOOKUP($B268,'Tổng hợp'!$A:$T,8,0),
IF(Q268=270,VLOOKUP($B268,'Tổng hợp'!$A:$T,9,0),
IF(Q268=365,VLOOKUP($B268,'Tổng hợp'!$A:$S,10,0),
IF(Q268=730,VLOOKUP($B268,'Tổng hợp'!$A:$S,11,0),
IF(Q268=1095,VLOOKUP($B268,'Tổng hợp'!$A:$S,12,0),
IF(Q268=1460,VLOOKUP($B268,'Tổng hợp'!$A:$S,13,0),
IF(Q268=1825,VLOOKUP($B268,'Tổng hợp'!$A:$S,14,0),
IF(Q268=2555,VLOOKUP($B268,'Tổng hợp'!$A:$S,15,0),
IF(Q268=3650,VLOOKUP($B268,'Tổng hợp'!$A:$S,16,0),
IF(Q268=5475,VLOOKUP($B268,'Tổng hợp'!$A:$S,17,0),
IF(Q268=7300,VLOOKUP($B268,'Tổng hợp'!$A:$S,18,0),
IF(Q268=10950,VLOOKUP($B268,'Tổng hợp'!$A:$S,19,0),
""))))))))))))))))))</f>
        <v>0.003433784409</v>
      </c>
      <c r="T268" s="95">
        <f t="shared" si="15"/>
        <v>0.05131</v>
      </c>
      <c r="U268" s="95">
        <f t="shared" si="28"/>
        <v>0</v>
      </c>
      <c r="V268" s="95">
        <f t="shared" si="16"/>
        <v>0.07024062831</v>
      </c>
      <c r="W268" s="96">
        <f t="shared" si="17"/>
        <v>0</v>
      </c>
      <c r="X268" s="92">
        <f t="shared" si="18"/>
        <v>45812</v>
      </c>
      <c r="Y268" s="93">
        <f t="shared" si="19"/>
        <v>447</v>
      </c>
      <c r="Z268" s="94">
        <f t="shared" si="20"/>
        <v>365</v>
      </c>
      <c r="AA268" s="94">
        <f t="shared" si="21"/>
        <v>730</v>
      </c>
      <c r="AB268" s="95">
        <f>IF(Z268=1,VLOOKUP($B268,'Tổng hợp'!$A:$S,2,0),
IF(Z268=7,VLOOKUP($B268,'Tổng hợp'!$A:$S,3,0),
IF(Z268=14,VLOOKUP($B268,'Tổng hợp'!$A:$T,4,0),
IF(Z268=30,VLOOKUP($B268,'Tổng hợp'!$A:$T,5,0),
IF(Z268=60,VLOOKUP($B268,'Tổng hợp'!$A:$T,6,0),
IF(Z268=90,VLOOKUP($B268,'Tổng hợp'!$A:$T,7,0),
IF(Z268=180,VLOOKUP($B268,'Tổng hợp'!$A:$T,8,0),
IF(Z268=270,VLOOKUP($B268,'Tổng hợp'!$A:$T,9,0),
IF(Z268=365,VLOOKUP($B268,'Tổng hợp'!$A:$S,10,0),
IF(Z268=730,VLOOKUP($B268,'Tổng hợp'!$A:$S,11,0),
IF(Z268=1095,VLOOKUP($B268,'Tổng hợp'!$A:$S,12,0),
IF(Z268=1460,VLOOKUP($B268,'Tổng hợp'!$A:$S,13,0),
IF(Z268=1825,VLOOKUP($B268,'Tổng hợp'!$A:$S,14,0),
IF(Z268=2555,VLOOKUP($B268,'Tổng hợp'!$A:$S,15,0),
IF(Z268=3650,VLOOKUP($B268,'Tổng hợp'!$A:$S,16,0),
IF(Z268=5475,VLOOKUP($B268,'Tổng hợp'!$A:$S,17,0),
IF(Z268=7300,VLOOKUP($B268,'Tổng hợp'!$A:$S,18,0),
IF(Z268=10950,VLOOKUP($B268,'Tổng hợp'!$A:$S,19,0),
""))))))))))))))))))</f>
        <v>0.01317</v>
      </c>
      <c r="AC268" s="95">
        <f>IF(AA268=1,VLOOKUP($B268,'Tổng hợp'!$A:$S,2,0),
IF(AA268=7,VLOOKUP($B268,'Tổng hợp'!$A:$S,3,0),
IF(AA268=14,VLOOKUP($B268,'Tổng hợp'!$A:$T,4,0),
IF(AA268=30,VLOOKUP($B268,'Tổng hợp'!$A:$T,5,0),
IF(AA268=60,VLOOKUP($B268,'Tổng hợp'!$A:$T,6,0),
IF(AA268=90,VLOOKUP($B268,'Tổng hợp'!$A:$T,7,0),
IF(AA268=180,VLOOKUP($B268,'Tổng hợp'!$A:$T,8,0),
IF(AA268=270,VLOOKUP($B268,'Tổng hợp'!$A:$T,9,0),
IF(AA268=365,VLOOKUP($B268,'Tổng hợp'!$A:$S,10,0),
IF(AA268=730,VLOOKUP($B268,'Tổng hợp'!$A:$S,11,0),
IF(AA268=1095,VLOOKUP($B268,'Tổng hợp'!$A:$S,12,0),
IF(AA268=1460,VLOOKUP($B268,'Tổng hợp'!$A:$S,13,0),
IF(AA268=1825,VLOOKUP($B268,'Tổng hợp'!$A:$S,14,0),
IF(AA268=2555,VLOOKUP($B268,'Tổng hợp'!$A:$S,15,0),
IF(AA268=3650,VLOOKUP($B268,'Tổng hợp'!$A:$S,16,0),
IF(AA268=5475,VLOOKUP($B268,'Tổng hợp'!$A:$S,17,0),
IF(AA268=7300,VLOOKUP($B268,'Tổng hợp'!$A:$S,18,0),
IF(AA268=10950,VLOOKUP($B268,'Tổng hợp'!$A:$S,19,0),
""))))))))))))))))))</f>
        <v>0.01354</v>
      </c>
      <c r="AD268" s="95">
        <f t="shared" si="22"/>
        <v>0.06456312329</v>
      </c>
      <c r="AE268" s="95">
        <f t="shared" si="23"/>
        <v>-0.00001570076881</v>
      </c>
      <c r="AF268" s="95">
        <f t="shared" si="24"/>
        <v>0.07023952548</v>
      </c>
      <c r="AG268" s="96">
        <f t="shared" si="25"/>
        <v>46011447124</v>
      </c>
      <c r="AH268" s="97">
        <f t="shared" si="26"/>
        <v>49457089605</v>
      </c>
      <c r="AI268" s="96">
        <f t="shared" si="27"/>
        <v>-3213601121</v>
      </c>
      <c r="AJ268" s="9"/>
      <c r="AK268" s="12"/>
    </row>
    <row r="269" ht="15.75" customHeight="1">
      <c r="A269" s="90">
        <v>250.0</v>
      </c>
      <c r="B269" s="91">
        <f>HLOOKUP(B268,VBMA!$A:$A,VLOOKUP(B268,VBMA!A:AF,32,0) +1)</f>
        <v>45364</v>
      </c>
      <c r="C269" s="92">
        <f t="shared" si="1"/>
        <v>45812</v>
      </c>
      <c r="D269" s="92">
        <f t="shared" si="2"/>
        <v>45812</v>
      </c>
      <c r="E269" s="93">
        <f t="shared" si="3"/>
        <v>84</v>
      </c>
      <c r="F269" s="94">
        <f t="shared" si="4"/>
        <v>60</v>
      </c>
      <c r="G269" s="94">
        <f t="shared" si="5"/>
        <v>90</v>
      </c>
      <c r="H269" s="95">
        <f>IF(F269=1,VLOOKUP($B269,'Tổng hợp'!$A:$S,2,0),
IF(F269=7,VLOOKUP($B269,'Tổng hợp'!$A:$S,3,0),
IF(F269=14,VLOOKUP($B269,'Tổng hợp'!$A:$T,4,0),
IF(F269=30,VLOOKUP($B269,'Tổng hợp'!$A:$T,5,0),
IF(F269=60,VLOOKUP($B269,'Tổng hợp'!$A:$T,6,0),
IF(F269=90,VLOOKUP($B269,'Tổng hợp'!$A:$T,7,0),
IF(F269=180,VLOOKUP($B269,'Tổng hợp'!$A:$T,8,0),
IF(F269=270,VLOOKUP($B269,'Tổng hợp'!$A:$T,9,0),
IF(F269=365,VLOOKUP($B269,'Tổng hợp'!$A:$S,10,0),
IF(F269=730,VLOOKUP($B269,'Tổng hợp'!$A:$S,11,0),
IF(F269=1095,VLOOKUP($B269,'Tổng hợp'!$A:$S,12,0),
IF(F269=1460,VLOOKUP($B269,'Tổng hợp'!$A:$S,13,0),
IF(F269=1825,VLOOKUP($B269,'Tổng hợp'!$A:$S,14,0),
IF(F269=2555,VLOOKUP($B269,'Tổng hợp'!$A:$S,15,0),
IF(F269=3650,VLOOKUP($B269,'Tổng hợp'!$A:$S,16,0),
IF(F269=5475,VLOOKUP($B269,'Tổng hợp'!$A:$S,17,0),
IF(F269=7300,VLOOKUP($B269,'Tổng hợp'!$A:$S,18,0),
IF(F269=10950,VLOOKUP($B269,'Tổng hợp'!$A:$S,19,0),
""))))))))))))))))))</f>
        <v>0.006823439798</v>
      </c>
      <c r="I269" s="95">
        <f>IF(G269=1,VLOOKUP($B269,'Tổng hợp'!$A:$S,2,0),
IF(G269=7,VLOOKUP($B269,'Tổng hợp'!$A:$S,3,0),
IF(G269=14,VLOOKUP($B269,'Tổng hợp'!$A:$T,4,0),
IF(G269=30,VLOOKUP($B269,'Tổng hợp'!$A:$T,5,0),
IF(G269=60,VLOOKUP($B269,'Tổng hợp'!$A:$T,6,0),
IF(G269=90,VLOOKUP($B269,'Tổng hợp'!$A:$T,7,0),
IF(G269=180,VLOOKUP($B269,'Tổng hợp'!$A:$T,8,0),
IF(G269=270,VLOOKUP($B269,'Tổng hợp'!$A:$T,9,0),
IF(G269=365,VLOOKUP($B269,'Tổng hợp'!$A:$S,10,0),
IF(G269=730,VLOOKUP($B269,'Tổng hợp'!$A:$S,11,0),
IF(G269=1095,VLOOKUP($B269,'Tổng hợp'!$A:$S,12,0),
IF(G269=1460,VLOOKUP($B269,'Tổng hợp'!$A:$S,13,0),
IF(G269=1825,VLOOKUP($B269,'Tổng hợp'!$A:$S,14,0),
IF(G269=2555,VLOOKUP($B269,'Tổng hợp'!$A:$S,15,0),
IF(G269=3650,VLOOKUP($B269,'Tổng hợp'!$A:$S,16,0),
IF(G269=5475,VLOOKUP($B269,'Tổng hợp'!$A:$S,17,0),
IF(G269=7300,VLOOKUP($B269,'Tổng hợp'!$A:$S,18,0),
IF(G269=10950,VLOOKUP($B269,'Tổng hợp'!$A:$S,19,0),
""))))))))))))))))))</f>
        <v>0.007340367056</v>
      </c>
      <c r="J269" s="95">
        <f t="shared" si="6"/>
        <v>0.0585469816</v>
      </c>
      <c r="K269" s="95">
        <f t="shared" si="7"/>
        <v>-0.001383129996</v>
      </c>
      <c r="L269" s="95">
        <f t="shared" si="8"/>
        <v>0.07014354354</v>
      </c>
      <c r="M269" s="96">
        <f t="shared" si="9"/>
        <v>3445818061</v>
      </c>
      <c r="N269" s="92" t="b">
        <f t="shared" si="10"/>
        <v>0</v>
      </c>
      <c r="O269" s="93">
        <f t="shared" si="11"/>
        <v>-45728</v>
      </c>
      <c r="P269" s="94">
        <f t="shared" si="12"/>
        <v>0</v>
      </c>
      <c r="Q269" s="94">
        <f t="shared" si="13"/>
        <v>1</v>
      </c>
      <c r="R269" s="95" t="str">
        <f t="shared" si="14"/>
        <v/>
      </c>
      <c r="S269" s="95">
        <f>IF(Q269=1,VLOOKUP($B269,'Tổng hợp'!$A:$S,2,0),
IF(Q269=7,VLOOKUP($B269,'Tổng hợp'!$A:$S,3,0),
IF(Q269=14,VLOOKUP($B269,'Tổng hợp'!$A:$T,4,0),
IF(Q269=30,VLOOKUP($B269,'Tổng hợp'!$A:$T,5,0),
IF(Q269=60,VLOOKUP($B269,'Tổng hợp'!$A:$T,6,0),
IF(Q269=90,VLOOKUP($B269,'Tổng hợp'!$A:$T,7,0),
IF(Q269=180,VLOOKUP($B269,'Tổng hợp'!$A:$T,8,0),
IF(Q269=270,VLOOKUP($B269,'Tổng hợp'!$A:$T,9,0),
IF(Q269=365,VLOOKUP($B269,'Tổng hợp'!$A:$S,10,0),
IF(Q269=730,VLOOKUP($B269,'Tổng hợp'!$A:$S,11,0),
IF(Q269=1095,VLOOKUP($B269,'Tổng hợp'!$A:$S,12,0),
IF(Q269=1460,VLOOKUP($B269,'Tổng hợp'!$A:$S,13,0),
IF(Q269=1825,VLOOKUP($B269,'Tổng hợp'!$A:$S,14,0),
IF(Q269=2555,VLOOKUP($B269,'Tổng hợp'!$A:$S,15,0),
IF(Q269=3650,VLOOKUP($B269,'Tổng hợp'!$A:$S,16,0),
IF(Q269=5475,VLOOKUP($B269,'Tổng hợp'!$A:$S,17,0),
IF(Q269=7300,VLOOKUP($B269,'Tổng hợp'!$A:$S,18,0),
IF(Q269=10950,VLOOKUP($B269,'Tổng hợp'!$A:$S,19,0),
""))))))))))))))))))</f>
        <v>0.003773568979</v>
      </c>
      <c r="T269" s="95">
        <f t="shared" si="15"/>
        <v>0.05131</v>
      </c>
      <c r="U269" s="95">
        <f t="shared" si="28"/>
        <v>0</v>
      </c>
      <c r="V269" s="95">
        <f t="shared" si="16"/>
        <v>0.07024062831</v>
      </c>
      <c r="W269" s="96">
        <f t="shared" si="17"/>
        <v>0</v>
      </c>
      <c r="X269" s="92">
        <f t="shared" si="18"/>
        <v>45812</v>
      </c>
      <c r="Y269" s="93">
        <f t="shared" si="19"/>
        <v>448</v>
      </c>
      <c r="Z269" s="94">
        <f t="shared" si="20"/>
        <v>365</v>
      </c>
      <c r="AA269" s="94">
        <f t="shared" si="21"/>
        <v>730</v>
      </c>
      <c r="AB269" s="95">
        <f>IF(Z269=1,VLOOKUP($B269,'Tổng hợp'!$A:$S,2,0),
IF(Z269=7,VLOOKUP($B269,'Tổng hợp'!$A:$S,3,0),
IF(Z269=14,VLOOKUP($B269,'Tổng hợp'!$A:$T,4,0),
IF(Z269=30,VLOOKUP($B269,'Tổng hợp'!$A:$T,5,0),
IF(Z269=60,VLOOKUP($B269,'Tổng hợp'!$A:$T,6,0),
IF(Z269=90,VLOOKUP($B269,'Tổng hợp'!$A:$T,7,0),
IF(Z269=180,VLOOKUP($B269,'Tổng hợp'!$A:$T,8,0),
IF(Z269=270,VLOOKUP($B269,'Tổng hợp'!$A:$T,9,0),
IF(Z269=365,VLOOKUP($B269,'Tổng hợp'!$A:$S,10,0),
IF(Z269=730,VLOOKUP($B269,'Tổng hợp'!$A:$S,11,0),
IF(Z269=1095,VLOOKUP($B269,'Tổng hợp'!$A:$S,12,0),
IF(Z269=1460,VLOOKUP($B269,'Tổng hợp'!$A:$S,13,0),
IF(Z269=1825,VLOOKUP($B269,'Tổng hợp'!$A:$S,14,0),
IF(Z269=2555,VLOOKUP($B269,'Tổng hợp'!$A:$S,15,0),
IF(Z269=3650,VLOOKUP($B269,'Tổng hợp'!$A:$S,16,0),
IF(Z269=5475,VLOOKUP($B269,'Tổng hợp'!$A:$S,17,0),
IF(Z269=7300,VLOOKUP($B269,'Tổng hợp'!$A:$S,18,0),
IF(Z269=10950,VLOOKUP($B269,'Tổng hợp'!$A:$S,19,0),
""))))))))))))))))))</f>
        <v>0.01317</v>
      </c>
      <c r="AC269" s="95">
        <f>IF(AA269=1,VLOOKUP($B269,'Tổng hợp'!$A:$S,2,0),
IF(AA269=7,VLOOKUP($B269,'Tổng hợp'!$A:$S,3,0),
IF(AA269=14,VLOOKUP($B269,'Tổng hợp'!$A:$T,4,0),
IF(AA269=30,VLOOKUP($B269,'Tổng hợp'!$A:$T,5,0),
IF(AA269=60,VLOOKUP($B269,'Tổng hợp'!$A:$T,6,0),
IF(AA269=90,VLOOKUP($B269,'Tổng hợp'!$A:$T,7,0),
IF(AA269=180,VLOOKUP($B269,'Tổng hợp'!$A:$T,8,0),
IF(AA269=270,VLOOKUP($B269,'Tổng hợp'!$A:$T,9,0),
IF(AA269=365,VLOOKUP($B269,'Tổng hợp'!$A:$S,10,0),
IF(AA269=730,VLOOKUP($B269,'Tổng hợp'!$A:$S,11,0),
IF(AA269=1095,VLOOKUP($B269,'Tổng hợp'!$A:$S,12,0),
IF(AA269=1460,VLOOKUP($B269,'Tổng hợp'!$A:$S,13,0),
IF(AA269=1825,VLOOKUP($B269,'Tổng hợp'!$A:$S,14,0),
IF(AA269=2555,VLOOKUP($B269,'Tổng hợp'!$A:$S,15,0),
IF(AA269=3650,VLOOKUP($B269,'Tổng hợp'!$A:$S,16,0),
IF(AA269=5475,VLOOKUP($B269,'Tổng hợp'!$A:$S,17,0),
IF(AA269=7300,VLOOKUP($B269,'Tổng hợp'!$A:$S,18,0),
IF(AA269=10950,VLOOKUP($B269,'Tổng hợp'!$A:$S,19,0),
""))))))))))))))))))</f>
        <v>0.01354</v>
      </c>
      <c r="AD269" s="95">
        <f t="shared" si="22"/>
        <v>0.06456413699</v>
      </c>
      <c r="AE269" s="95">
        <f t="shared" si="23"/>
        <v>0.0006040207249</v>
      </c>
      <c r="AF269" s="95">
        <f t="shared" si="24"/>
        <v>0.07028306792</v>
      </c>
      <c r="AG269" s="96">
        <f t="shared" si="25"/>
        <v>46000593626</v>
      </c>
      <c r="AH269" s="97">
        <f t="shared" si="26"/>
        <v>49446411687</v>
      </c>
      <c r="AI269" s="96">
        <f t="shared" si="27"/>
        <v>-3224279038</v>
      </c>
      <c r="AJ269" s="9"/>
      <c r="AK269" s="12"/>
    </row>
    <row r="270" ht="15.75" customHeight="1">
      <c r="A270" s="90">
        <v>251.0</v>
      </c>
      <c r="B270" s="91">
        <f>HLOOKUP(B269,VBMA!$A:$A,VLOOKUP(B269,VBMA!A:AF,32,0) +1)</f>
        <v>45363</v>
      </c>
      <c r="C270" s="92">
        <f t="shared" si="1"/>
        <v>45812</v>
      </c>
      <c r="D270" s="92">
        <f t="shared" si="2"/>
        <v>45812</v>
      </c>
      <c r="E270" s="93">
        <f t="shared" si="3"/>
        <v>84</v>
      </c>
      <c r="F270" s="94">
        <f t="shared" si="4"/>
        <v>60</v>
      </c>
      <c r="G270" s="94">
        <f t="shared" si="5"/>
        <v>90</v>
      </c>
      <c r="H270" s="95">
        <f>IF(F270=1,VLOOKUP($B270,'Tổng hợp'!$A:$S,2,0),
IF(F270=7,VLOOKUP($B270,'Tổng hợp'!$A:$S,3,0),
IF(F270=14,VLOOKUP($B270,'Tổng hợp'!$A:$T,4,0),
IF(F270=30,VLOOKUP($B270,'Tổng hợp'!$A:$T,5,0),
IF(F270=60,VLOOKUP($B270,'Tổng hợp'!$A:$T,6,0),
IF(F270=90,VLOOKUP($B270,'Tổng hợp'!$A:$T,7,0),
IF(F270=180,VLOOKUP($B270,'Tổng hợp'!$A:$T,8,0),
IF(F270=270,VLOOKUP($B270,'Tổng hợp'!$A:$T,9,0),
IF(F270=365,VLOOKUP($B270,'Tổng hợp'!$A:$S,10,0),
IF(F270=730,VLOOKUP($B270,'Tổng hợp'!$A:$S,11,0),
IF(F270=1095,VLOOKUP($B270,'Tổng hợp'!$A:$S,12,0),
IF(F270=1460,VLOOKUP($B270,'Tổng hợp'!$A:$S,13,0),
IF(F270=1825,VLOOKUP($B270,'Tổng hợp'!$A:$S,14,0),
IF(F270=2555,VLOOKUP($B270,'Tổng hợp'!$A:$S,15,0),
IF(F270=3650,VLOOKUP($B270,'Tổng hợp'!$A:$S,16,0),
IF(F270=5475,VLOOKUP($B270,'Tổng hợp'!$A:$S,17,0),
IF(F270=7300,VLOOKUP($B270,'Tổng hợp'!$A:$S,18,0),
IF(F270=10950,VLOOKUP($B270,'Tổng hợp'!$A:$S,19,0),
""))))))))))))))))))</f>
        <v>0.006898344566</v>
      </c>
      <c r="I270" s="95">
        <f>IF(G270=1,VLOOKUP($B270,'Tổng hợp'!$A:$S,2,0),
IF(G270=7,VLOOKUP($B270,'Tổng hợp'!$A:$S,3,0),
IF(G270=14,VLOOKUP($B270,'Tổng hợp'!$A:$T,4,0),
IF(G270=30,VLOOKUP($B270,'Tổng hợp'!$A:$T,5,0),
IF(G270=60,VLOOKUP($B270,'Tổng hợp'!$A:$T,6,0),
IF(G270=90,VLOOKUP($B270,'Tổng hợp'!$A:$T,7,0),
IF(G270=180,VLOOKUP($B270,'Tổng hợp'!$A:$T,8,0),
IF(G270=270,VLOOKUP($B270,'Tổng hợp'!$A:$T,9,0),
IF(G270=365,VLOOKUP($B270,'Tổng hợp'!$A:$S,10,0),
IF(G270=730,VLOOKUP($B270,'Tổng hợp'!$A:$S,11,0),
IF(G270=1095,VLOOKUP($B270,'Tổng hợp'!$A:$S,12,0),
IF(G270=1460,VLOOKUP($B270,'Tổng hợp'!$A:$S,13,0),
IF(G270=1825,VLOOKUP($B270,'Tổng hợp'!$A:$S,14,0),
IF(G270=2555,VLOOKUP($B270,'Tổng hợp'!$A:$S,15,0),
IF(G270=3650,VLOOKUP($B270,'Tổng hợp'!$A:$S,16,0),
IF(G270=5475,VLOOKUP($B270,'Tổng hợp'!$A:$S,17,0),
IF(G270=7300,VLOOKUP($B270,'Tổng hợp'!$A:$S,18,0),
IF(G270=10950,VLOOKUP($B270,'Tổng hợp'!$A:$S,19,0),
""))))))))))))))))))</f>
        <v>0.007422933506</v>
      </c>
      <c r="J270" s="95">
        <f t="shared" si="6"/>
        <v>0.05862801572</v>
      </c>
      <c r="K270" s="95" t="str">
        <f t="shared" si="7"/>
        <v>Chưa phát sinh</v>
      </c>
      <c r="L270" s="95" t="str">
        <f t="shared" si="8"/>
        <v>Chưa phát sinh</v>
      </c>
      <c r="M270" s="96">
        <f t="shared" si="9"/>
        <v>0</v>
      </c>
      <c r="N270" s="92" t="b">
        <f t="shared" si="10"/>
        <v>0</v>
      </c>
      <c r="O270" s="93">
        <f t="shared" si="11"/>
        <v>-45728</v>
      </c>
      <c r="P270" s="94">
        <f t="shared" si="12"/>
        <v>0</v>
      </c>
      <c r="Q270" s="94">
        <f t="shared" si="13"/>
        <v>1</v>
      </c>
      <c r="R270" s="95" t="str">
        <f t="shared" si="14"/>
        <v/>
      </c>
      <c r="S270" s="95">
        <f>IF(Q270=1,VLOOKUP($B270,'Tổng hợp'!$A:$S,2,0),
IF(Q270=7,VLOOKUP($B270,'Tổng hợp'!$A:$S,3,0),
IF(Q270=14,VLOOKUP($B270,'Tổng hợp'!$A:$T,4,0),
IF(Q270=30,VLOOKUP($B270,'Tổng hợp'!$A:$T,5,0),
IF(Q270=60,VLOOKUP($B270,'Tổng hợp'!$A:$T,6,0),
IF(Q270=90,VLOOKUP($B270,'Tổng hợp'!$A:$T,7,0),
IF(Q270=180,VLOOKUP($B270,'Tổng hợp'!$A:$T,8,0),
IF(Q270=270,VLOOKUP($B270,'Tổng hợp'!$A:$T,9,0),
IF(Q270=365,VLOOKUP($B270,'Tổng hợp'!$A:$S,10,0),
IF(Q270=730,VLOOKUP($B270,'Tổng hợp'!$A:$S,11,0),
IF(Q270=1095,VLOOKUP($B270,'Tổng hợp'!$A:$S,12,0),
IF(Q270=1460,VLOOKUP($B270,'Tổng hợp'!$A:$S,13,0),
IF(Q270=1825,VLOOKUP($B270,'Tổng hợp'!$A:$S,14,0),
IF(Q270=2555,VLOOKUP($B270,'Tổng hợp'!$A:$S,15,0),
IF(Q270=3650,VLOOKUP($B270,'Tổng hợp'!$A:$S,16,0),
IF(Q270=5475,VLOOKUP($B270,'Tổng hợp'!$A:$S,17,0),
IF(Q270=7300,VLOOKUP($B270,'Tổng hợp'!$A:$S,18,0),
IF(Q270=10950,VLOOKUP($B270,'Tổng hợp'!$A:$S,19,0),
""))))))))))))))))))</f>
        <v>0.003934417053</v>
      </c>
      <c r="T270" s="95">
        <f t="shared" si="15"/>
        <v>0.05131</v>
      </c>
      <c r="U270" s="95">
        <f t="shared" si="28"/>
        <v>0</v>
      </c>
      <c r="V270" s="95">
        <f t="shared" si="16"/>
        <v>0.07024062831</v>
      </c>
      <c r="W270" s="96">
        <f t="shared" si="17"/>
        <v>0</v>
      </c>
      <c r="X270" s="92">
        <f t="shared" si="18"/>
        <v>45812</v>
      </c>
      <c r="Y270" s="93">
        <f t="shared" si="19"/>
        <v>449</v>
      </c>
      <c r="Z270" s="94">
        <f t="shared" si="20"/>
        <v>365</v>
      </c>
      <c r="AA270" s="94">
        <f t="shared" si="21"/>
        <v>730</v>
      </c>
      <c r="AB270" s="95">
        <f>IF(Z270=1,VLOOKUP($B270,'Tổng hợp'!$A:$S,2,0),
IF(Z270=7,VLOOKUP($B270,'Tổng hợp'!$A:$S,3,0),
IF(Z270=14,VLOOKUP($B270,'Tổng hợp'!$A:$T,4,0),
IF(Z270=30,VLOOKUP($B270,'Tổng hợp'!$A:$T,5,0),
IF(Z270=60,VLOOKUP($B270,'Tổng hợp'!$A:$T,6,0),
IF(Z270=90,VLOOKUP($B270,'Tổng hợp'!$A:$T,7,0),
IF(Z270=180,VLOOKUP($B270,'Tổng hợp'!$A:$T,8,0),
IF(Z270=270,VLOOKUP($B270,'Tổng hợp'!$A:$T,9,0),
IF(Z270=365,VLOOKUP($B270,'Tổng hợp'!$A:$S,10,0),
IF(Z270=730,VLOOKUP($B270,'Tổng hợp'!$A:$S,11,0),
IF(Z270=1095,VLOOKUP($B270,'Tổng hợp'!$A:$S,12,0),
IF(Z270=1460,VLOOKUP($B270,'Tổng hợp'!$A:$S,13,0),
IF(Z270=1825,VLOOKUP($B270,'Tổng hợp'!$A:$S,14,0),
IF(Z270=2555,VLOOKUP($B270,'Tổng hợp'!$A:$S,15,0),
IF(Z270=3650,VLOOKUP($B270,'Tổng hợp'!$A:$S,16,0),
IF(Z270=5475,VLOOKUP($B270,'Tổng hợp'!$A:$S,17,0),
IF(Z270=7300,VLOOKUP($B270,'Tổng hợp'!$A:$S,18,0),
IF(Z270=10950,VLOOKUP($B270,'Tổng hợp'!$A:$S,19,0),
""))))))))))))))))))</f>
        <v>0.01313</v>
      </c>
      <c r="AC270" s="95">
        <f>IF(AA270=1,VLOOKUP($B270,'Tổng hợp'!$A:$S,2,0),
IF(AA270=7,VLOOKUP($B270,'Tổng hợp'!$A:$S,3,0),
IF(AA270=14,VLOOKUP($B270,'Tổng hợp'!$A:$T,4,0),
IF(AA270=30,VLOOKUP($B270,'Tổng hợp'!$A:$T,5,0),
IF(AA270=60,VLOOKUP($B270,'Tổng hợp'!$A:$T,6,0),
IF(AA270=90,VLOOKUP($B270,'Tổng hợp'!$A:$T,7,0),
IF(AA270=180,VLOOKUP($B270,'Tổng hợp'!$A:$T,8,0),
IF(AA270=270,VLOOKUP($B270,'Tổng hợp'!$A:$T,9,0),
IF(AA270=365,VLOOKUP($B270,'Tổng hợp'!$A:$S,10,0),
IF(AA270=730,VLOOKUP($B270,'Tổng hợp'!$A:$S,11,0),
IF(AA270=1095,VLOOKUP($B270,'Tổng hợp'!$A:$S,12,0),
IF(AA270=1460,VLOOKUP($B270,'Tổng hợp'!$A:$S,13,0),
IF(AA270=1825,VLOOKUP($B270,'Tổng hợp'!$A:$S,14,0),
IF(AA270=2555,VLOOKUP($B270,'Tổng hợp'!$A:$S,15,0),
IF(AA270=3650,VLOOKUP($B270,'Tổng hợp'!$A:$S,16,0),
IF(AA270=5475,VLOOKUP($B270,'Tổng hợp'!$A:$S,17,0),
IF(AA270=7300,VLOOKUP($B270,'Tổng hợp'!$A:$S,18,0),
IF(AA270=10950,VLOOKUP($B270,'Tổng hợp'!$A:$S,19,0),
""))))))))))))))))))</f>
        <v>0.0135</v>
      </c>
      <c r="AD270" s="95">
        <f t="shared" si="22"/>
        <v>0.06452515068</v>
      </c>
      <c r="AE270" s="95" t="str">
        <f t="shared" si="23"/>
        <v>Chưa phát sinh</v>
      </c>
      <c r="AF270" s="95" t="str">
        <f t="shared" si="24"/>
        <v>Chưa phát sinh</v>
      </c>
      <c r="AG270" s="96">
        <f t="shared" si="25"/>
        <v>0</v>
      </c>
      <c r="AH270" s="97">
        <f t="shared" si="26"/>
        <v>0</v>
      </c>
      <c r="AI270" s="96">
        <f t="shared" si="27"/>
        <v>-52670690725</v>
      </c>
      <c r="AJ270" s="9"/>
      <c r="AK270" s="12"/>
    </row>
    <row r="271" ht="15.75" customHeight="1">
      <c r="A271" s="9"/>
      <c r="B271" s="9"/>
      <c r="C271" s="9"/>
      <c r="D271" s="9"/>
      <c r="E271" s="9"/>
      <c r="F271" s="9"/>
      <c r="G271" s="34"/>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9"/>
      <c r="AH271" s="9"/>
      <c r="AI271" s="9"/>
      <c r="AJ271" s="9"/>
      <c r="AK271" s="12"/>
    </row>
    <row r="272" ht="15.75" customHeight="1">
      <c r="A272" s="9"/>
      <c r="B272" s="9"/>
      <c r="C272" s="9"/>
      <c r="D272" s="9"/>
      <c r="E272" s="9"/>
      <c r="F272" s="9"/>
      <c r="G272" s="34"/>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9"/>
      <c r="AG272" s="9"/>
      <c r="AH272" s="9"/>
      <c r="AI272" s="9"/>
      <c r="AJ272" s="9"/>
      <c r="AK272" s="12"/>
    </row>
    <row r="273" ht="15.75" customHeight="1">
      <c r="A273" s="9"/>
      <c r="B273" s="9"/>
      <c r="C273" s="9"/>
      <c r="D273" s="9"/>
      <c r="E273" s="9"/>
      <c r="F273" s="9"/>
      <c r="G273" s="34"/>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9"/>
      <c r="AH273" s="9"/>
      <c r="AI273" s="9"/>
      <c r="AJ273" s="9"/>
      <c r="AK273" s="12"/>
    </row>
    <row r="274" ht="15.75" customHeight="1">
      <c r="A274" s="9"/>
      <c r="B274" s="9"/>
      <c r="C274" s="9"/>
      <c r="D274" s="9"/>
      <c r="E274" s="9"/>
      <c r="F274" s="9"/>
      <c r="G274" s="34"/>
      <c r="H274" s="9"/>
      <c r="I274" s="9"/>
      <c r="J274" s="9"/>
      <c r="K274" s="9"/>
      <c r="L274" s="9"/>
      <c r="M274" s="9"/>
      <c r="N274" s="9"/>
      <c r="O274" s="9"/>
      <c r="P274" s="9"/>
      <c r="Q274" s="9"/>
      <c r="R274" s="9"/>
      <c r="S274" s="9"/>
      <c r="T274" s="9"/>
      <c r="U274" s="9"/>
      <c r="V274" s="9"/>
      <c r="W274" s="9"/>
      <c r="X274" s="9"/>
      <c r="Y274" s="9"/>
      <c r="Z274" s="9"/>
      <c r="AA274" s="9"/>
      <c r="AB274" s="9"/>
      <c r="AC274" s="9"/>
      <c r="AD274" s="9"/>
      <c r="AE274" s="9"/>
      <c r="AF274" s="9"/>
      <c r="AG274" s="9"/>
      <c r="AH274" s="9"/>
      <c r="AI274" s="9"/>
      <c r="AJ274" s="9"/>
      <c r="AK274" s="12"/>
    </row>
    <row r="275" ht="15.75" customHeight="1">
      <c r="A275" s="9"/>
      <c r="B275" s="9"/>
      <c r="C275" s="9"/>
      <c r="D275" s="9"/>
      <c r="E275" s="9"/>
      <c r="F275" s="9"/>
      <c r="G275" s="34"/>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12"/>
    </row>
    <row r="276" ht="15.75" customHeight="1">
      <c r="A276" s="9"/>
      <c r="B276" s="9"/>
      <c r="C276" s="9"/>
      <c r="D276" s="9"/>
      <c r="E276" s="9"/>
      <c r="F276" s="9"/>
      <c r="G276" s="34"/>
      <c r="H276" s="9"/>
      <c r="I276" s="9"/>
      <c r="J276" s="9"/>
      <c r="K276" s="9"/>
      <c r="L276" s="9"/>
      <c r="M276" s="9"/>
      <c r="N276" s="9"/>
      <c r="O276" s="9"/>
      <c r="P276" s="9"/>
      <c r="Q276" s="9"/>
      <c r="R276" s="9"/>
      <c r="S276" s="9"/>
      <c r="T276" s="9"/>
      <c r="U276" s="9"/>
      <c r="V276" s="9"/>
      <c r="W276" s="9"/>
      <c r="X276" s="9"/>
      <c r="Y276" s="9"/>
      <c r="Z276" s="9"/>
      <c r="AA276" s="9"/>
      <c r="AB276" s="9"/>
      <c r="AC276" s="9"/>
      <c r="AD276" s="9"/>
      <c r="AE276" s="9"/>
      <c r="AF276" s="9"/>
      <c r="AG276" s="9"/>
      <c r="AH276" s="9"/>
      <c r="AI276" s="9"/>
      <c r="AJ276" s="9"/>
      <c r="AK276" s="12"/>
    </row>
    <row r="277" ht="15.75" customHeight="1">
      <c r="A277" s="9"/>
      <c r="B277" s="9"/>
      <c r="C277" s="9"/>
      <c r="D277" s="9"/>
      <c r="E277" s="9"/>
      <c r="F277" s="9"/>
      <c r="G277" s="34"/>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9"/>
      <c r="AH277" s="9"/>
      <c r="AI277" s="9"/>
      <c r="AJ277" s="9"/>
      <c r="AK277" s="12"/>
    </row>
    <row r="278" ht="15.75" customHeight="1">
      <c r="A278" s="9"/>
      <c r="B278" s="9"/>
      <c r="C278" s="9"/>
      <c r="D278" s="9"/>
      <c r="E278" s="9"/>
      <c r="F278" s="9"/>
      <c r="G278" s="34"/>
      <c r="H278" s="9"/>
      <c r="I278" s="9"/>
      <c r="J278" s="9"/>
      <c r="K278" s="9"/>
      <c r="L278" s="9"/>
      <c r="M278" s="9"/>
      <c r="N278" s="9"/>
      <c r="O278" s="9"/>
      <c r="P278" s="9"/>
      <c r="Q278" s="9"/>
      <c r="R278" s="9"/>
      <c r="S278" s="9"/>
      <c r="T278" s="9"/>
      <c r="U278" s="9"/>
      <c r="V278" s="9"/>
      <c r="W278" s="9"/>
      <c r="X278" s="9"/>
      <c r="Y278" s="9"/>
      <c r="Z278" s="9"/>
      <c r="AA278" s="9"/>
      <c r="AB278" s="9"/>
      <c r="AC278" s="9"/>
      <c r="AD278" s="9"/>
      <c r="AE278" s="9"/>
      <c r="AF278" s="9"/>
      <c r="AG278" s="9"/>
      <c r="AH278" s="9"/>
      <c r="AI278" s="9"/>
      <c r="AJ278" s="9"/>
      <c r="AK278" s="12"/>
    </row>
    <row r="279" ht="15.75" customHeight="1">
      <c r="A279" s="9"/>
      <c r="B279" s="9"/>
      <c r="C279" s="9"/>
      <c r="D279" s="9"/>
      <c r="E279" s="9"/>
      <c r="F279" s="9"/>
      <c r="G279" s="34"/>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9"/>
      <c r="AH279" s="9"/>
      <c r="AI279" s="9"/>
      <c r="AJ279" s="9"/>
      <c r="AK279" s="12"/>
    </row>
    <row r="280" ht="15.75" customHeight="1">
      <c r="A280" s="9"/>
      <c r="B280" s="9"/>
      <c r="C280" s="9"/>
      <c r="D280" s="9"/>
      <c r="E280" s="9"/>
      <c r="F280" s="9"/>
      <c r="G280" s="34"/>
      <c r="H280" s="9"/>
      <c r="I280" s="9"/>
      <c r="J280" s="9"/>
      <c r="K280" s="9"/>
      <c r="L280" s="9"/>
      <c r="M280" s="9"/>
      <c r="N280" s="9"/>
      <c r="O280" s="9"/>
      <c r="P280" s="9"/>
      <c r="Q280" s="9"/>
      <c r="R280" s="9"/>
      <c r="S280" s="9"/>
      <c r="T280" s="9"/>
      <c r="U280" s="9"/>
      <c r="V280" s="9"/>
      <c r="W280" s="9"/>
      <c r="X280" s="9"/>
      <c r="Y280" s="9"/>
      <c r="Z280" s="9"/>
      <c r="AA280" s="9"/>
      <c r="AB280" s="9"/>
      <c r="AC280" s="9"/>
      <c r="AD280" s="9"/>
      <c r="AE280" s="9"/>
      <c r="AF280" s="9"/>
      <c r="AG280" s="9"/>
      <c r="AH280" s="9"/>
      <c r="AI280" s="9"/>
      <c r="AJ280" s="9"/>
      <c r="AK280" s="12"/>
    </row>
    <row r="281" ht="15.75" customHeight="1">
      <c r="A281" s="9"/>
      <c r="B281" s="9"/>
      <c r="C281" s="9"/>
      <c r="D281" s="9"/>
      <c r="E281" s="9"/>
      <c r="F281" s="9"/>
      <c r="G281" s="34"/>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9"/>
      <c r="AH281" s="9"/>
      <c r="AI281" s="9"/>
      <c r="AJ281" s="9"/>
      <c r="AK281" s="12"/>
    </row>
    <row r="282" ht="15.75" customHeight="1">
      <c r="A282" s="9"/>
      <c r="B282" s="9"/>
      <c r="C282" s="9"/>
      <c r="D282" s="9"/>
      <c r="E282" s="9"/>
      <c r="F282" s="9"/>
      <c r="G282" s="34"/>
      <c r="H282" s="9"/>
      <c r="I282" s="9"/>
      <c r="J282" s="9"/>
      <c r="K282" s="9"/>
      <c r="L282" s="9"/>
      <c r="M282" s="9"/>
      <c r="N282" s="9"/>
      <c r="O282" s="9"/>
      <c r="P282" s="9"/>
      <c r="Q282" s="9"/>
      <c r="R282" s="9"/>
      <c r="S282" s="9"/>
      <c r="T282" s="9"/>
      <c r="U282" s="9"/>
      <c r="V282" s="9"/>
      <c r="W282" s="9"/>
      <c r="X282" s="9"/>
      <c r="Y282" s="9"/>
      <c r="Z282" s="9"/>
      <c r="AA282" s="9"/>
      <c r="AB282" s="9"/>
      <c r="AC282" s="9"/>
      <c r="AD282" s="9"/>
      <c r="AE282" s="9"/>
      <c r="AF282" s="9"/>
      <c r="AG282" s="9"/>
      <c r="AH282" s="9"/>
      <c r="AI282" s="9"/>
      <c r="AJ282" s="9"/>
      <c r="AK282" s="12"/>
    </row>
    <row r="283" ht="15.75" customHeight="1">
      <c r="A283" s="9"/>
      <c r="B283" s="9"/>
      <c r="C283" s="9"/>
      <c r="D283" s="9"/>
      <c r="E283" s="9"/>
      <c r="F283" s="9"/>
      <c r="G283" s="34"/>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9"/>
      <c r="AH283" s="9"/>
      <c r="AI283" s="9"/>
      <c r="AJ283" s="9"/>
      <c r="AK283" s="12"/>
    </row>
    <row r="284" ht="15.75" customHeight="1">
      <c r="A284" s="9"/>
      <c r="B284" s="9"/>
      <c r="C284" s="9"/>
      <c r="D284" s="9"/>
      <c r="E284" s="9"/>
      <c r="F284" s="9"/>
      <c r="G284" s="34"/>
      <c r="H284" s="9"/>
      <c r="I284" s="9"/>
      <c r="J284" s="9"/>
      <c r="K284" s="9"/>
      <c r="L284" s="9"/>
      <c r="M284" s="9"/>
      <c r="N284" s="9"/>
      <c r="O284" s="9"/>
      <c r="P284" s="9"/>
      <c r="Q284" s="9"/>
      <c r="R284" s="9"/>
      <c r="S284" s="9"/>
      <c r="T284" s="9"/>
      <c r="U284" s="9"/>
      <c r="V284" s="9"/>
      <c r="W284" s="9"/>
      <c r="X284" s="9"/>
      <c r="Y284" s="9"/>
      <c r="Z284" s="9"/>
      <c r="AA284" s="9"/>
      <c r="AB284" s="9"/>
      <c r="AC284" s="9"/>
      <c r="AD284" s="9"/>
      <c r="AE284" s="9"/>
      <c r="AF284" s="9"/>
      <c r="AG284" s="9"/>
      <c r="AH284" s="9"/>
      <c r="AI284" s="9"/>
      <c r="AJ284" s="9"/>
      <c r="AK284" s="12"/>
    </row>
    <row r="285" ht="15.75" customHeight="1">
      <c r="A285" s="9"/>
      <c r="B285" s="9"/>
      <c r="C285" s="9"/>
      <c r="D285" s="9"/>
      <c r="E285" s="9"/>
      <c r="F285" s="9"/>
      <c r="G285" s="34"/>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9"/>
      <c r="AH285" s="9"/>
      <c r="AI285" s="9"/>
      <c r="AJ285" s="9"/>
      <c r="AK285" s="12"/>
    </row>
    <row r="286" ht="15.75" customHeight="1">
      <c r="A286" s="9"/>
      <c r="B286" s="9"/>
      <c r="C286" s="9"/>
      <c r="D286" s="9"/>
      <c r="E286" s="9"/>
      <c r="F286" s="9"/>
      <c r="G286" s="34"/>
      <c r="H286" s="9"/>
      <c r="I286" s="9"/>
      <c r="J286" s="9"/>
      <c r="K286" s="9"/>
      <c r="L286" s="9"/>
      <c r="M286" s="9"/>
      <c r="N286" s="9"/>
      <c r="O286" s="9"/>
      <c r="P286" s="9"/>
      <c r="Q286" s="9"/>
      <c r="R286" s="9"/>
      <c r="S286" s="9"/>
      <c r="T286" s="9"/>
      <c r="U286" s="9"/>
      <c r="V286" s="9"/>
      <c r="W286" s="9"/>
      <c r="X286" s="9"/>
      <c r="Y286" s="9"/>
      <c r="Z286" s="9"/>
      <c r="AA286" s="9"/>
      <c r="AB286" s="9"/>
      <c r="AC286" s="9"/>
      <c r="AD286" s="9"/>
      <c r="AE286" s="9"/>
      <c r="AF286" s="9"/>
      <c r="AG286" s="9"/>
      <c r="AH286" s="9"/>
      <c r="AI286" s="9"/>
      <c r="AJ286" s="9"/>
      <c r="AK286" s="12"/>
    </row>
    <row r="287" ht="15.75" customHeight="1">
      <c r="A287" s="9"/>
      <c r="B287" s="9"/>
      <c r="C287" s="9"/>
      <c r="D287" s="9"/>
      <c r="E287" s="9"/>
      <c r="F287" s="9"/>
      <c r="G287" s="34"/>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9"/>
      <c r="AH287" s="9"/>
      <c r="AI287" s="9"/>
      <c r="AJ287" s="9"/>
      <c r="AK287" s="12"/>
    </row>
    <row r="288" ht="15.75" customHeight="1">
      <c r="A288" s="9"/>
      <c r="B288" s="9"/>
      <c r="C288" s="9"/>
      <c r="D288" s="9"/>
      <c r="E288" s="9"/>
      <c r="F288" s="9"/>
      <c r="G288" s="34"/>
      <c r="H288" s="9"/>
      <c r="I288" s="9"/>
      <c r="J288" s="9"/>
      <c r="K288" s="9"/>
      <c r="L288" s="9"/>
      <c r="M288" s="9"/>
      <c r="N288" s="9"/>
      <c r="O288" s="9"/>
      <c r="P288" s="9"/>
      <c r="Q288" s="9"/>
      <c r="R288" s="9"/>
      <c r="S288" s="9"/>
      <c r="T288" s="9"/>
      <c r="U288" s="9"/>
      <c r="V288" s="9"/>
      <c r="W288" s="9"/>
      <c r="X288" s="9"/>
      <c r="Y288" s="9"/>
      <c r="Z288" s="9"/>
      <c r="AA288" s="9"/>
      <c r="AB288" s="9"/>
      <c r="AC288" s="9"/>
      <c r="AD288" s="9"/>
      <c r="AE288" s="9"/>
      <c r="AF288" s="9"/>
      <c r="AG288" s="9"/>
      <c r="AH288" s="9"/>
      <c r="AI288" s="9"/>
      <c r="AJ288" s="9"/>
      <c r="AK288" s="12"/>
    </row>
    <row r="289" ht="15.75" customHeight="1">
      <c r="A289" s="9"/>
      <c r="B289" s="9"/>
      <c r="C289" s="9"/>
      <c r="D289" s="9"/>
      <c r="E289" s="9"/>
      <c r="F289" s="9"/>
      <c r="G289" s="34"/>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9"/>
      <c r="AH289" s="9"/>
      <c r="AI289" s="9"/>
      <c r="AJ289" s="9"/>
      <c r="AK289" s="12"/>
    </row>
    <row r="290" ht="15.75" customHeight="1">
      <c r="A290" s="9"/>
      <c r="B290" s="9"/>
      <c r="C290" s="9"/>
      <c r="D290" s="9"/>
      <c r="E290" s="9"/>
      <c r="F290" s="9"/>
      <c r="G290" s="34"/>
      <c r="H290" s="9"/>
      <c r="I290" s="9"/>
      <c r="J290" s="9"/>
      <c r="K290" s="9"/>
      <c r="L290" s="9"/>
      <c r="M290" s="9"/>
      <c r="N290" s="9"/>
      <c r="O290" s="9"/>
      <c r="P290" s="9"/>
      <c r="Q290" s="9"/>
      <c r="R290" s="9"/>
      <c r="S290" s="9"/>
      <c r="T290" s="9"/>
      <c r="U290" s="9"/>
      <c r="V290" s="9"/>
      <c r="W290" s="9"/>
      <c r="X290" s="9"/>
      <c r="Y290" s="9"/>
      <c r="Z290" s="9"/>
      <c r="AA290" s="9"/>
      <c r="AB290" s="9"/>
      <c r="AC290" s="9"/>
      <c r="AD290" s="9"/>
      <c r="AE290" s="9"/>
      <c r="AF290" s="9"/>
      <c r="AG290" s="9"/>
      <c r="AH290" s="9"/>
      <c r="AI290" s="9"/>
      <c r="AJ290" s="9"/>
      <c r="AK290" s="12"/>
    </row>
    <row r="291" ht="15.75" customHeight="1">
      <c r="A291" s="9"/>
      <c r="B291" s="9"/>
      <c r="C291" s="9"/>
      <c r="D291" s="9"/>
      <c r="E291" s="9"/>
      <c r="F291" s="9"/>
      <c r="G291" s="34"/>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9"/>
      <c r="AH291" s="9"/>
      <c r="AI291" s="9"/>
      <c r="AJ291" s="9"/>
      <c r="AK291" s="12"/>
    </row>
    <row r="292" ht="15.75" customHeight="1">
      <c r="A292" s="9"/>
      <c r="B292" s="9"/>
      <c r="C292" s="9"/>
      <c r="D292" s="9"/>
      <c r="E292" s="9"/>
      <c r="F292" s="9"/>
      <c r="G292" s="34"/>
      <c r="H292" s="9"/>
      <c r="I292" s="9"/>
      <c r="J292" s="9"/>
      <c r="K292" s="9"/>
      <c r="L292" s="9"/>
      <c r="M292" s="9"/>
      <c r="N292" s="9"/>
      <c r="O292" s="9"/>
      <c r="P292" s="9"/>
      <c r="Q292" s="9"/>
      <c r="R292" s="9"/>
      <c r="S292" s="9"/>
      <c r="T292" s="9"/>
      <c r="U292" s="9"/>
      <c r="V292" s="9"/>
      <c r="W292" s="9"/>
      <c r="X292" s="9"/>
      <c r="Y292" s="9"/>
      <c r="Z292" s="9"/>
      <c r="AA292" s="9"/>
      <c r="AB292" s="9"/>
      <c r="AC292" s="9"/>
      <c r="AD292" s="9"/>
      <c r="AE292" s="9"/>
      <c r="AF292" s="9"/>
      <c r="AG292" s="9"/>
      <c r="AH292" s="9"/>
      <c r="AI292" s="9"/>
      <c r="AJ292" s="9"/>
      <c r="AK292" s="12"/>
    </row>
    <row r="293" ht="15.75" customHeight="1">
      <c r="A293" s="9"/>
      <c r="B293" s="9"/>
      <c r="C293" s="9"/>
      <c r="D293" s="9"/>
      <c r="E293" s="9"/>
      <c r="F293" s="9"/>
      <c r="G293" s="34"/>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9"/>
      <c r="AH293" s="9"/>
      <c r="AI293" s="9"/>
      <c r="AJ293" s="9"/>
      <c r="AK293" s="12"/>
    </row>
    <row r="294" ht="15.75" customHeight="1">
      <c r="A294" s="9"/>
      <c r="B294" s="9"/>
      <c r="C294" s="9"/>
      <c r="D294" s="9"/>
      <c r="E294" s="9"/>
      <c r="F294" s="9"/>
      <c r="G294" s="34"/>
      <c r="H294" s="9"/>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9"/>
      <c r="AJ294" s="9"/>
      <c r="AK294" s="12"/>
    </row>
    <row r="295" ht="15.75" customHeight="1">
      <c r="A295" s="9"/>
      <c r="B295" s="9"/>
      <c r="C295" s="9"/>
      <c r="D295" s="9"/>
      <c r="E295" s="9"/>
      <c r="F295" s="9"/>
      <c r="G295" s="34"/>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9"/>
      <c r="AJ295" s="9"/>
      <c r="AK295" s="12"/>
    </row>
    <row r="296" ht="15.75" customHeight="1">
      <c r="A296" s="9"/>
      <c r="B296" s="9"/>
      <c r="C296" s="9"/>
      <c r="D296" s="9"/>
      <c r="E296" s="9"/>
      <c r="F296" s="9"/>
      <c r="G296" s="34"/>
      <c r="H296" s="9"/>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9"/>
      <c r="AJ296" s="9"/>
      <c r="AK296" s="12"/>
    </row>
    <row r="297" ht="15.75" customHeight="1">
      <c r="A297" s="9"/>
      <c r="B297" s="9"/>
      <c r="C297" s="9"/>
      <c r="D297" s="9"/>
      <c r="E297" s="9"/>
      <c r="F297" s="9"/>
      <c r="G297" s="34"/>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9"/>
      <c r="AJ297" s="9"/>
      <c r="AK297" s="12"/>
    </row>
    <row r="298" ht="15.75" customHeight="1">
      <c r="A298" s="9"/>
      <c r="B298" s="9"/>
      <c r="C298" s="9"/>
      <c r="D298" s="9"/>
      <c r="E298" s="9"/>
      <c r="F298" s="9"/>
      <c r="G298" s="34"/>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9"/>
      <c r="AJ298" s="9"/>
      <c r="AK298" s="12"/>
    </row>
    <row r="299" ht="15.75" customHeight="1">
      <c r="A299" s="9"/>
      <c r="B299" s="9"/>
      <c r="C299" s="9"/>
      <c r="D299" s="9"/>
      <c r="E299" s="9"/>
      <c r="F299" s="9"/>
      <c r="G299" s="34"/>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9"/>
      <c r="AJ299" s="9"/>
      <c r="AK299" s="12"/>
    </row>
    <row r="300" ht="15.75" customHeight="1">
      <c r="A300" s="9"/>
      <c r="B300" s="9"/>
      <c r="C300" s="9"/>
      <c r="D300" s="9"/>
      <c r="E300" s="9"/>
      <c r="F300" s="9"/>
      <c r="G300" s="34"/>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9"/>
      <c r="AJ300" s="9"/>
      <c r="AK300" s="12"/>
    </row>
    <row r="301" ht="15.75" customHeight="1">
      <c r="A301" s="9"/>
      <c r="B301" s="9"/>
      <c r="C301" s="9"/>
      <c r="D301" s="9"/>
      <c r="E301" s="9"/>
      <c r="F301" s="9"/>
      <c r="G301" s="34"/>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9"/>
      <c r="AJ301" s="9"/>
      <c r="AK301" s="12"/>
    </row>
    <row r="302" ht="15.75" customHeight="1">
      <c r="A302" s="9"/>
      <c r="B302" s="9"/>
      <c r="C302" s="9"/>
      <c r="D302" s="9"/>
      <c r="E302" s="9"/>
      <c r="F302" s="9"/>
      <c r="G302" s="34"/>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9"/>
      <c r="AJ302" s="9"/>
      <c r="AK302" s="12"/>
    </row>
    <row r="303" ht="15.75" customHeight="1">
      <c r="A303" s="9"/>
      <c r="B303" s="9"/>
      <c r="C303" s="9"/>
      <c r="D303" s="9"/>
      <c r="E303" s="9"/>
      <c r="F303" s="9"/>
      <c r="G303" s="34"/>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9"/>
      <c r="AJ303" s="9"/>
      <c r="AK303" s="12"/>
    </row>
    <row r="304" ht="15.75" customHeight="1">
      <c r="A304" s="9"/>
      <c r="B304" s="9"/>
      <c r="C304" s="9"/>
      <c r="D304" s="9"/>
      <c r="E304" s="9"/>
      <c r="F304" s="9"/>
      <c r="G304" s="34"/>
      <c r="H304" s="9"/>
      <c r="I304" s="9"/>
      <c r="J304" s="9"/>
      <c r="K304" s="9"/>
      <c r="L304" s="9"/>
      <c r="M304" s="9"/>
      <c r="N304" s="9"/>
      <c r="O304" s="9"/>
      <c r="P304" s="9"/>
      <c r="Q304" s="9"/>
      <c r="R304" s="9"/>
      <c r="S304" s="9"/>
      <c r="T304" s="9"/>
      <c r="U304" s="9"/>
      <c r="V304" s="9"/>
      <c r="W304" s="9"/>
      <c r="X304" s="9"/>
      <c r="Y304" s="9"/>
      <c r="Z304" s="9"/>
      <c r="AA304" s="9"/>
      <c r="AB304" s="9"/>
      <c r="AC304" s="9"/>
      <c r="AD304" s="9"/>
      <c r="AE304" s="9"/>
      <c r="AF304" s="9"/>
      <c r="AG304" s="9"/>
      <c r="AH304" s="9"/>
      <c r="AI304" s="9"/>
      <c r="AJ304" s="9"/>
      <c r="AK304" s="12"/>
    </row>
    <row r="305" ht="15.75" customHeight="1">
      <c r="A305" s="9"/>
      <c r="B305" s="9"/>
      <c r="C305" s="9"/>
      <c r="D305" s="9"/>
      <c r="E305" s="9"/>
      <c r="F305" s="9"/>
      <c r="G305" s="34"/>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9"/>
      <c r="AJ305" s="9"/>
      <c r="AK305" s="12"/>
    </row>
    <row r="306" ht="15.75" customHeight="1">
      <c r="A306" s="9"/>
      <c r="B306" s="9"/>
      <c r="C306" s="9"/>
      <c r="D306" s="9"/>
      <c r="E306" s="9"/>
      <c r="F306" s="9"/>
      <c r="G306" s="34"/>
      <c r="H306" s="9"/>
      <c r="I306" s="9"/>
      <c r="J306" s="9"/>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9"/>
      <c r="AJ306" s="9"/>
      <c r="AK306" s="12"/>
    </row>
    <row r="307" ht="15.75" customHeight="1">
      <c r="A307" s="9"/>
      <c r="B307" s="9"/>
      <c r="C307" s="9"/>
      <c r="D307" s="9"/>
      <c r="E307" s="9"/>
      <c r="F307" s="9"/>
      <c r="G307" s="34"/>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12"/>
    </row>
    <row r="308" ht="15.75" customHeight="1">
      <c r="A308" s="9"/>
      <c r="B308" s="9"/>
      <c r="C308" s="9"/>
      <c r="D308" s="9"/>
      <c r="E308" s="9"/>
      <c r="F308" s="9"/>
      <c r="G308" s="34"/>
      <c r="H308" s="9"/>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9"/>
      <c r="AJ308" s="9"/>
      <c r="AK308" s="12"/>
    </row>
    <row r="309" ht="15.75" customHeight="1">
      <c r="A309" s="9"/>
      <c r="B309" s="9"/>
      <c r="C309" s="9"/>
      <c r="D309" s="9"/>
      <c r="E309" s="9"/>
      <c r="F309" s="9"/>
      <c r="G309" s="34"/>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9"/>
      <c r="AJ309" s="9"/>
      <c r="AK309" s="12"/>
    </row>
    <row r="310" ht="15.75" customHeight="1">
      <c r="A310" s="9"/>
      <c r="B310" s="9"/>
      <c r="C310" s="9"/>
      <c r="D310" s="9"/>
      <c r="E310" s="9"/>
      <c r="F310" s="9"/>
      <c r="G310" s="34"/>
      <c r="H310" s="9"/>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9"/>
      <c r="AJ310" s="9"/>
      <c r="AK310" s="12"/>
    </row>
    <row r="311" ht="15.75" customHeight="1">
      <c r="A311" s="9"/>
      <c r="B311" s="9"/>
      <c r="C311" s="9"/>
      <c r="D311" s="9"/>
      <c r="E311" s="9"/>
      <c r="F311" s="9"/>
      <c r="G311" s="34"/>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9"/>
      <c r="AJ311" s="9"/>
      <c r="AK311" s="12"/>
    </row>
    <row r="312" ht="15.75" customHeight="1">
      <c r="A312" s="9"/>
      <c r="B312" s="9"/>
      <c r="C312" s="9"/>
      <c r="D312" s="9"/>
      <c r="E312" s="9"/>
      <c r="F312" s="9"/>
      <c r="G312" s="34"/>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12"/>
    </row>
    <row r="313" ht="15.75" customHeight="1">
      <c r="A313" s="9"/>
      <c r="B313" s="9"/>
      <c r="C313" s="9"/>
      <c r="D313" s="9"/>
      <c r="E313" s="9"/>
      <c r="F313" s="9"/>
      <c r="G313" s="34"/>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9"/>
      <c r="AJ313" s="9"/>
      <c r="AK313" s="12"/>
    </row>
    <row r="314" ht="15.75" customHeight="1">
      <c r="A314" s="9"/>
      <c r="B314" s="9"/>
      <c r="C314" s="9"/>
      <c r="D314" s="9"/>
      <c r="E314" s="9"/>
      <c r="F314" s="9"/>
      <c r="G314" s="34"/>
      <c r="H314" s="9"/>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9"/>
      <c r="AJ314" s="9"/>
      <c r="AK314" s="12"/>
    </row>
    <row r="315" ht="15.75" customHeight="1">
      <c r="A315" s="9"/>
      <c r="B315" s="9"/>
      <c r="C315" s="9"/>
      <c r="D315" s="9"/>
      <c r="E315" s="9"/>
      <c r="F315" s="9"/>
      <c r="G315" s="34"/>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9"/>
      <c r="AJ315" s="9"/>
      <c r="AK315" s="12"/>
    </row>
    <row r="316" ht="15.75" customHeight="1">
      <c r="A316" s="9"/>
      <c r="B316" s="9"/>
      <c r="C316" s="9"/>
      <c r="D316" s="9"/>
      <c r="E316" s="9"/>
      <c r="F316" s="9"/>
      <c r="G316" s="34"/>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9"/>
      <c r="AJ316" s="9"/>
      <c r="AK316" s="12"/>
    </row>
    <row r="317" ht="15.75" customHeight="1">
      <c r="A317" s="9"/>
      <c r="B317" s="9"/>
      <c r="C317" s="9"/>
      <c r="D317" s="9"/>
      <c r="E317" s="9"/>
      <c r="F317" s="9"/>
      <c r="G317" s="34"/>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9"/>
      <c r="AH317" s="9"/>
      <c r="AI317" s="9"/>
      <c r="AJ317" s="9"/>
      <c r="AK317" s="12"/>
    </row>
    <row r="318" ht="15.75" customHeight="1">
      <c r="A318" s="9"/>
      <c r="B318" s="9"/>
      <c r="C318" s="9"/>
      <c r="D318" s="9"/>
      <c r="E318" s="9"/>
      <c r="F318" s="9"/>
      <c r="G318" s="34"/>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12"/>
    </row>
    <row r="319" ht="15.75" customHeight="1">
      <c r="A319" s="9"/>
      <c r="B319" s="9"/>
      <c r="C319" s="9"/>
      <c r="D319" s="9"/>
      <c r="E319" s="9"/>
      <c r="F319" s="9"/>
      <c r="G319" s="34"/>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12"/>
    </row>
    <row r="320" ht="15.75" customHeight="1">
      <c r="A320" s="9"/>
      <c r="B320" s="9"/>
      <c r="C320" s="9"/>
      <c r="D320" s="9"/>
      <c r="E320" s="9"/>
      <c r="F320" s="9"/>
      <c r="G320" s="34"/>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12"/>
    </row>
    <row r="321" ht="15.75" customHeight="1">
      <c r="A321" s="9"/>
      <c r="B321" s="9"/>
      <c r="C321" s="9"/>
      <c r="D321" s="9"/>
      <c r="E321" s="9"/>
      <c r="F321" s="9"/>
      <c r="G321" s="34"/>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9"/>
      <c r="AH321" s="9"/>
      <c r="AI321" s="9"/>
      <c r="AJ321" s="9"/>
      <c r="AK321" s="12"/>
    </row>
    <row r="322" ht="15.75" customHeight="1">
      <c r="A322" s="9"/>
      <c r="B322" s="9"/>
      <c r="C322" s="9"/>
      <c r="D322" s="9"/>
      <c r="E322" s="9"/>
      <c r="F322" s="9"/>
      <c r="G322" s="34"/>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12"/>
    </row>
    <row r="323" ht="15.75" customHeight="1">
      <c r="A323" s="9"/>
      <c r="B323" s="9"/>
      <c r="C323" s="9"/>
      <c r="D323" s="9"/>
      <c r="E323" s="9"/>
      <c r="F323" s="9"/>
      <c r="G323" s="34"/>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12"/>
    </row>
    <row r="324" ht="15.75" customHeight="1">
      <c r="A324" s="9"/>
      <c r="B324" s="9"/>
      <c r="C324" s="9"/>
      <c r="D324" s="9"/>
      <c r="E324" s="9"/>
      <c r="F324" s="9"/>
      <c r="G324" s="34"/>
      <c r="H324" s="9"/>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9"/>
      <c r="AJ324" s="9"/>
      <c r="AK324" s="12"/>
    </row>
    <row r="325" ht="15.75" customHeight="1">
      <c r="A325" s="9"/>
      <c r="B325" s="9"/>
      <c r="C325" s="9"/>
      <c r="D325" s="9"/>
      <c r="E325" s="9"/>
      <c r="F325" s="9"/>
      <c r="G325" s="34"/>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c r="AI325" s="9"/>
      <c r="AJ325" s="9"/>
      <c r="AK325" s="12"/>
    </row>
    <row r="326" ht="15.75" customHeight="1">
      <c r="A326" s="9"/>
      <c r="B326" s="9"/>
      <c r="C326" s="9"/>
      <c r="D326" s="9"/>
      <c r="E326" s="9"/>
      <c r="F326" s="9"/>
      <c r="G326" s="34"/>
      <c r="H326" s="9"/>
      <c r="I326" s="9"/>
      <c r="J326" s="9"/>
      <c r="K326" s="9"/>
      <c r="L326" s="9"/>
      <c r="M326" s="9"/>
      <c r="N326" s="9"/>
      <c r="O326" s="9"/>
      <c r="P326" s="9"/>
      <c r="Q326" s="9"/>
      <c r="R326" s="9"/>
      <c r="S326" s="9"/>
      <c r="T326" s="9"/>
      <c r="U326" s="9"/>
      <c r="V326" s="9"/>
      <c r="W326" s="9"/>
      <c r="X326" s="9"/>
      <c r="Y326" s="9"/>
      <c r="Z326" s="9"/>
      <c r="AA326" s="9"/>
      <c r="AB326" s="9"/>
      <c r="AC326" s="9"/>
      <c r="AD326" s="9"/>
      <c r="AE326" s="9"/>
      <c r="AF326" s="9"/>
      <c r="AG326" s="9"/>
      <c r="AH326" s="9"/>
      <c r="AI326" s="9"/>
      <c r="AJ326" s="9"/>
      <c r="AK326" s="12"/>
    </row>
    <row r="327" ht="15.75" customHeight="1">
      <c r="A327" s="9"/>
      <c r="B327" s="9"/>
      <c r="C327" s="9"/>
      <c r="D327" s="9"/>
      <c r="E327" s="9"/>
      <c r="F327" s="9"/>
      <c r="G327" s="34"/>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12"/>
    </row>
    <row r="328" ht="15.75" customHeight="1">
      <c r="A328" s="9"/>
      <c r="B328" s="9"/>
      <c r="C328" s="9"/>
      <c r="D328" s="9"/>
      <c r="E328" s="9"/>
      <c r="F328" s="9"/>
      <c r="G328" s="34"/>
      <c r="H328" s="9"/>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12"/>
    </row>
    <row r="329" ht="15.75" customHeight="1">
      <c r="A329" s="9"/>
      <c r="B329" s="9"/>
      <c r="C329" s="9"/>
      <c r="D329" s="9"/>
      <c r="E329" s="9"/>
      <c r="F329" s="9"/>
      <c r="G329" s="34"/>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9"/>
      <c r="AJ329" s="9"/>
      <c r="AK329" s="12"/>
    </row>
    <row r="330" ht="15.75" customHeight="1">
      <c r="A330" s="9"/>
      <c r="B330" s="9"/>
      <c r="C330" s="9"/>
      <c r="D330" s="9"/>
      <c r="E330" s="9"/>
      <c r="F330" s="9"/>
      <c r="G330" s="34"/>
      <c r="H330" s="9"/>
      <c r="I330" s="9"/>
      <c r="J330" s="9"/>
      <c r="K330" s="9"/>
      <c r="L330" s="9"/>
      <c r="M330" s="9"/>
      <c r="N330" s="9"/>
      <c r="O330" s="9"/>
      <c r="P330" s="9"/>
      <c r="Q330" s="9"/>
      <c r="R330" s="9"/>
      <c r="S330" s="9"/>
      <c r="T330" s="9"/>
      <c r="U330" s="9"/>
      <c r="V330" s="9"/>
      <c r="W330" s="9"/>
      <c r="X330" s="9"/>
      <c r="Y330" s="9"/>
      <c r="Z330" s="9"/>
      <c r="AA330" s="9"/>
      <c r="AB330" s="9"/>
      <c r="AC330" s="9"/>
      <c r="AD330" s="9"/>
      <c r="AE330" s="9"/>
      <c r="AF330" s="9"/>
      <c r="AG330" s="9"/>
      <c r="AH330" s="9"/>
      <c r="AI330" s="9"/>
      <c r="AJ330" s="9"/>
      <c r="AK330" s="12"/>
    </row>
    <row r="331" ht="15.75" customHeight="1">
      <c r="A331" s="9"/>
      <c r="B331" s="9"/>
      <c r="C331" s="9"/>
      <c r="D331" s="9"/>
      <c r="E331" s="9"/>
      <c r="F331" s="9"/>
      <c r="G331" s="34"/>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12"/>
    </row>
    <row r="332" ht="15.75" customHeight="1">
      <c r="A332" s="9"/>
      <c r="B332" s="9"/>
      <c r="C332" s="9"/>
      <c r="D332" s="9"/>
      <c r="E332" s="9"/>
      <c r="F332" s="9"/>
      <c r="G332" s="34"/>
      <c r="H332" s="9"/>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9"/>
      <c r="AJ332" s="9"/>
      <c r="AK332" s="12"/>
    </row>
    <row r="333" ht="15.75" customHeight="1">
      <c r="A333" s="9"/>
      <c r="B333" s="9"/>
      <c r="C333" s="9"/>
      <c r="D333" s="9"/>
      <c r="E333" s="9"/>
      <c r="F333" s="9"/>
      <c r="G333" s="34"/>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12"/>
    </row>
    <row r="334" ht="15.75" customHeight="1">
      <c r="A334" s="9"/>
      <c r="B334" s="9"/>
      <c r="C334" s="9"/>
      <c r="D334" s="9"/>
      <c r="E334" s="9"/>
      <c r="F334" s="9"/>
      <c r="G334" s="34"/>
      <c r="H334" s="9"/>
      <c r="I334" s="9"/>
      <c r="J334" s="9"/>
      <c r="K334" s="9"/>
      <c r="L334" s="9"/>
      <c r="M334" s="9"/>
      <c r="N334" s="9"/>
      <c r="O334" s="9"/>
      <c r="P334" s="9"/>
      <c r="Q334" s="9"/>
      <c r="R334" s="9"/>
      <c r="S334" s="9"/>
      <c r="T334" s="9"/>
      <c r="U334" s="9"/>
      <c r="V334" s="9"/>
      <c r="W334" s="9"/>
      <c r="X334" s="9"/>
      <c r="Y334" s="9"/>
      <c r="Z334" s="9"/>
      <c r="AA334" s="9"/>
      <c r="AB334" s="9"/>
      <c r="AC334" s="9"/>
      <c r="AD334" s="9"/>
      <c r="AE334" s="9"/>
      <c r="AF334" s="9"/>
      <c r="AG334" s="9"/>
      <c r="AH334" s="9"/>
      <c r="AI334" s="9"/>
      <c r="AJ334" s="9"/>
      <c r="AK334" s="12"/>
    </row>
    <row r="335" ht="15.75" customHeight="1">
      <c r="A335" s="9"/>
      <c r="B335" s="9"/>
      <c r="C335" s="9"/>
      <c r="D335" s="9"/>
      <c r="E335" s="9"/>
      <c r="F335" s="9"/>
      <c r="G335" s="34"/>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9"/>
      <c r="AJ335" s="9"/>
      <c r="AK335" s="12"/>
    </row>
    <row r="336" ht="15.75" customHeight="1">
      <c r="A336" s="9"/>
      <c r="B336" s="9"/>
      <c r="C336" s="9"/>
      <c r="D336" s="9"/>
      <c r="E336" s="9"/>
      <c r="F336" s="9"/>
      <c r="G336" s="34"/>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12"/>
    </row>
    <row r="337" ht="15.75" customHeight="1">
      <c r="A337" s="9"/>
      <c r="B337" s="9"/>
      <c r="C337" s="9"/>
      <c r="D337" s="9"/>
      <c r="E337" s="9"/>
      <c r="F337" s="9"/>
      <c r="G337" s="34"/>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9"/>
      <c r="AJ337" s="9"/>
      <c r="AK337" s="12"/>
    </row>
    <row r="338" ht="15.75" customHeight="1">
      <c r="A338" s="9"/>
      <c r="B338" s="9"/>
      <c r="C338" s="9"/>
      <c r="D338" s="9"/>
      <c r="E338" s="9"/>
      <c r="F338" s="9"/>
      <c r="G338" s="34"/>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12"/>
    </row>
    <row r="339" ht="15.75" customHeight="1">
      <c r="A339" s="9"/>
      <c r="B339" s="9"/>
      <c r="C339" s="9"/>
      <c r="D339" s="9"/>
      <c r="E339" s="9"/>
      <c r="F339" s="9"/>
      <c r="G339" s="34"/>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9"/>
      <c r="AJ339" s="9"/>
      <c r="AK339" s="12"/>
    </row>
    <row r="340" ht="15.75" customHeight="1">
      <c r="A340" s="9"/>
      <c r="B340" s="9"/>
      <c r="C340" s="9"/>
      <c r="D340" s="9"/>
      <c r="E340" s="9"/>
      <c r="F340" s="9"/>
      <c r="G340" s="34"/>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9"/>
      <c r="AJ340" s="9"/>
      <c r="AK340" s="12"/>
    </row>
    <row r="341" ht="15.75" customHeight="1">
      <c r="A341" s="9"/>
      <c r="B341" s="9"/>
      <c r="C341" s="9"/>
      <c r="D341" s="9"/>
      <c r="E341" s="9"/>
      <c r="F341" s="9"/>
      <c r="G341" s="34"/>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9"/>
      <c r="AJ341" s="9"/>
      <c r="AK341" s="12"/>
    </row>
    <row r="342" ht="15.75" customHeight="1">
      <c r="A342" s="9"/>
      <c r="B342" s="9"/>
      <c r="C342" s="9"/>
      <c r="D342" s="9"/>
      <c r="E342" s="9"/>
      <c r="F342" s="9"/>
      <c r="G342" s="34"/>
      <c r="H342" s="9"/>
      <c r="I342" s="9"/>
      <c r="J342" s="9"/>
      <c r="K342" s="9"/>
      <c r="L342" s="9"/>
      <c r="M342" s="9"/>
      <c r="N342" s="9"/>
      <c r="O342" s="9"/>
      <c r="P342" s="9"/>
      <c r="Q342" s="9"/>
      <c r="R342" s="9"/>
      <c r="S342" s="9"/>
      <c r="T342" s="9"/>
      <c r="U342" s="9"/>
      <c r="V342" s="9"/>
      <c r="W342" s="9"/>
      <c r="X342" s="9"/>
      <c r="Y342" s="9"/>
      <c r="Z342" s="9"/>
      <c r="AA342" s="9"/>
      <c r="AB342" s="9"/>
      <c r="AC342" s="9"/>
      <c r="AD342" s="9"/>
      <c r="AE342" s="9"/>
      <c r="AF342" s="9"/>
      <c r="AG342" s="9"/>
      <c r="AH342" s="9"/>
      <c r="AI342" s="9"/>
      <c r="AJ342" s="9"/>
      <c r="AK342" s="12"/>
    </row>
    <row r="343" ht="15.75" customHeight="1">
      <c r="A343" s="9"/>
      <c r="B343" s="9"/>
      <c r="C343" s="9"/>
      <c r="D343" s="9"/>
      <c r="E343" s="9"/>
      <c r="F343" s="9"/>
      <c r="G343" s="34"/>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9"/>
      <c r="AH343" s="9"/>
      <c r="AI343" s="9"/>
      <c r="AJ343" s="9"/>
      <c r="AK343" s="12"/>
    </row>
    <row r="344" ht="15.75" customHeight="1">
      <c r="A344" s="9"/>
      <c r="B344" s="9"/>
      <c r="C344" s="9"/>
      <c r="D344" s="9"/>
      <c r="E344" s="9"/>
      <c r="F344" s="9"/>
      <c r="G344" s="34"/>
      <c r="H344" s="9"/>
      <c r="I344" s="9"/>
      <c r="J344" s="9"/>
      <c r="K344" s="9"/>
      <c r="L344" s="9"/>
      <c r="M344" s="9"/>
      <c r="N344" s="9"/>
      <c r="O344" s="9"/>
      <c r="P344" s="9"/>
      <c r="Q344" s="9"/>
      <c r="R344" s="9"/>
      <c r="S344" s="9"/>
      <c r="T344" s="9"/>
      <c r="U344" s="9"/>
      <c r="V344" s="9"/>
      <c r="W344" s="9"/>
      <c r="X344" s="9"/>
      <c r="Y344" s="9"/>
      <c r="Z344" s="9"/>
      <c r="AA344" s="9"/>
      <c r="AB344" s="9"/>
      <c r="AC344" s="9"/>
      <c r="AD344" s="9"/>
      <c r="AE344" s="9"/>
      <c r="AF344" s="9"/>
      <c r="AG344" s="9"/>
      <c r="AH344" s="9"/>
      <c r="AI344" s="9"/>
      <c r="AJ344" s="9"/>
      <c r="AK344" s="12"/>
    </row>
    <row r="345" ht="15.75" customHeight="1">
      <c r="A345" s="9"/>
      <c r="B345" s="9"/>
      <c r="C345" s="9"/>
      <c r="D345" s="9"/>
      <c r="E345" s="9"/>
      <c r="F345" s="9"/>
      <c r="G345" s="34"/>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9"/>
      <c r="AH345" s="9"/>
      <c r="AI345" s="9"/>
      <c r="AJ345" s="9"/>
      <c r="AK345" s="12"/>
    </row>
    <row r="346" ht="15.75" customHeight="1">
      <c r="A346" s="9"/>
      <c r="B346" s="9"/>
      <c r="C346" s="9"/>
      <c r="D346" s="9"/>
      <c r="E346" s="9"/>
      <c r="F346" s="9"/>
      <c r="G346" s="34"/>
      <c r="H346" s="9"/>
      <c r="I346" s="9"/>
      <c r="J346" s="9"/>
      <c r="K346" s="9"/>
      <c r="L346" s="9"/>
      <c r="M346" s="9"/>
      <c r="N346" s="9"/>
      <c r="O346" s="9"/>
      <c r="P346" s="9"/>
      <c r="Q346" s="9"/>
      <c r="R346" s="9"/>
      <c r="S346" s="9"/>
      <c r="T346" s="9"/>
      <c r="U346" s="9"/>
      <c r="V346" s="9"/>
      <c r="W346" s="9"/>
      <c r="X346" s="9"/>
      <c r="Y346" s="9"/>
      <c r="Z346" s="9"/>
      <c r="AA346" s="9"/>
      <c r="AB346" s="9"/>
      <c r="AC346" s="9"/>
      <c r="AD346" s="9"/>
      <c r="AE346" s="9"/>
      <c r="AF346" s="9"/>
      <c r="AG346" s="9"/>
      <c r="AH346" s="9"/>
      <c r="AI346" s="9"/>
      <c r="AJ346" s="9"/>
      <c r="AK346" s="12"/>
    </row>
    <row r="347" ht="15.75" customHeight="1">
      <c r="A347" s="9"/>
      <c r="B347" s="9"/>
      <c r="C347" s="9"/>
      <c r="D347" s="9"/>
      <c r="E347" s="9"/>
      <c r="F347" s="9"/>
      <c r="G347" s="34"/>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9"/>
      <c r="AH347" s="9"/>
      <c r="AI347" s="9"/>
      <c r="AJ347" s="9"/>
      <c r="AK347" s="12"/>
    </row>
    <row r="348" ht="15.75" customHeight="1">
      <c r="A348" s="9"/>
      <c r="B348" s="9"/>
      <c r="C348" s="9"/>
      <c r="D348" s="9"/>
      <c r="E348" s="9"/>
      <c r="F348" s="9"/>
      <c r="G348" s="34"/>
      <c r="H348" s="9"/>
      <c r="I348" s="9"/>
      <c r="J348" s="9"/>
      <c r="K348" s="9"/>
      <c r="L348" s="9"/>
      <c r="M348" s="9"/>
      <c r="N348" s="9"/>
      <c r="O348" s="9"/>
      <c r="P348" s="9"/>
      <c r="Q348" s="9"/>
      <c r="R348" s="9"/>
      <c r="S348" s="9"/>
      <c r="T348" s="9"/>
      <c r="U348" s="9"/>
      <c r="V348" s="9"/>
      <c r="W348" s="9"/>
      <c r="X348" s="9"/>
      <c r="Y348" s="9"/>
      <c r="Z348" s="9"/>
      <c r="AA348" s="9"/>
      <c r="AB348" s="9"/>
      <c r="AC348" s="9"/>
      <c r="AD348" s="9"/>
      <c r="AE348" s="9"/>
      <c r="AF348" s="9"/>
      <c r="AG348" s="9"/>
      <c r="AH348" s="9"/>
      <c r="AI348" s="9"/>
      <c r="AJ348" s="9"/>
      <c r="AK348" s="12"/>
    </row>
    <row r="349" ht="15.75" customHeight="1">
      <c r="A349" s="9"/>
      <c r="B349" s="9"/>
      <c r="C349" s="9"/>
      <c r="D349" s="9"/>
      <c r="E349" s="9"/>
      <c r="F349" s="9"/>
      <c r="G349" s="34"/>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9"/>
      <c r="AH349" s="9"/>
      <c r="AI349" s="9"/>
      <c r="AJ349" s="9"/>
      <c r="AK349" s="12"/>
    </row>
    <row r="350" ht="15.75" customHeight="1">
      <c r="A350" s="9"/>
      <c r="B350" s="9"/>
      <c r="C350" s="9"/>
      <c r="D350" s="9"/>
      <c r="E350" s="9"/>
      <c r="F350" s="9"/>
      <c r="G350" s="34"/>
      <c r="H350" s="9"/>
      <c r="I350" s="9"/>
      <c r="J350" s="9"/>
      <c r="K350" s="9"/>
      <c r="L350" s="9"/>
      <c r="M350" s="9"/>
      <c r="N350" s="9"/>
      <c r="O350" s="9"/>
      <c r="P350" s="9"/>
      <c r="Q350" s="9"/>
      <c r="R350" s="9"/>
      <c r="S350" s="9"/>
      <c r="T350" s="9"/>
      <c r="U350" s="9"/>
      <c r="V350" s="9"/>
      <c r="W350" s="9"/>
      <c r="X350" s="9"/>
      <c r="Y350" s="9"/>
      <c r="Z350" s="9"/>
      <c r="AA350" s="9"/>
      <c r="AB350" s="9"/>
      <c r="AC350" s="9"/>
      <c r="AD350" s="9"/>
      <c r="AE350" s="9"/>
      <c r="AF350" s="9"/>
      <c r="AG350" s="9"/>
      <c r="AH350" s="9"/>
      <c r="AI350" s="9"/>
      <c r="AJ350" s="9"/>
      <c r="AK350" s="12"/>
    </row>
    <row r="351" ht="15.75" customHeight="1">
      <c r="A351" s="9"/>
      <c r="B351" s="9"/>
      <c r="C351" s="9"/>
      <c r="D351" s="9"/>
      <c r="E351" s="9"/>
      <c r="F351" s="9"/>
      <c r="G351" s="34"/>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9"/>
      <c r="AH351" s="9"/>
      <c r="AI351" s="9"/>
      <c r="AJ351" s="9"/>
      <c r="AK351" s="12"/>
    </row>
    <row r="352" ht="15.75" customHeight="1">
      <c r="A352" s="9"/>
      <c r="B352" s="9"/>
      <c r="C352" s="9"/>
      <c r="D352" s="9"/>
      <c r="E352" s="9"/>
      <c r="F352" s="9"/>
      <c r="G352" s="34"/>
      <c r="H352" s="9"/>
      <c r="I352" s="9"/>
      <c r="J352" s="9"/>
      <c r="K352" s="9"/>
      <c r="L352" s="9"/>
      <c r="M352" s="9"/>
      <c r="N352" s="9"/>
      <c r="O352" s="9"/>
      <c r="P352" s="9"/>
      <c r="Q352" s="9"/>
      <c r="R352" s="9"/>
      <c r="S352" s="9"/>
      <c r="T352" s="9"/>
      <c r="U352" s="9"/>
      <c r="V352" s="9"/>
      <c r="W352" s="9"/>
      <c r="X352" s="9"/>
      <c r="Y352" s="9"/>
      <c r="Z352" s="9"/>
      <c r="AA352" s="9"/>
      <c r="AB352" s="9"/>
      <c r="AC352" s="9"/>
      <c r="AD352" s="9"/>
      <c r="AE352" s="9"/>
      <c r="AF352" s="9"/>
      <c r="AG352" s="9"/>
      <c r="AH352" s="9"/>
      <c r="AI352" s="9"/>
      <c r="AJ352" s="9"/>
      <c r="AK352" s="12"/>
    </row>
    <row r="353" ht="15.75" customHeight="1">
      <c r="A353" s="9"/>
      <c r="B353" s="9"/>
      <c r="C353" s="9"/>
      <c r="D353" s="9"/>
      <c r="E353" s="9"/>
      <c r="F353" s="9"/>
      <c r="G353" s="34"/>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9"/>
      <c r="AH353" s="9"/>
      <c r="AI353" s="9"/>
      <c r="AJ353" s="9"/>
      <c r="AK353" s="12"/>
    </row>
    <row r="354" ht="15.75" customHeight="1">
      <c r="A354" s="9"/>
      <c r="B354" s="9"/>
      <c r="C354" s="9"/>
      <c r="D354" s="9"/>
      <c r="E354" s="9"/>
      <c r="F354" s="9"/>
      <c r="G354" s="34"/>
      <c r="H354" s="9"/>
      <c r="I354" s="9"/>
      <c r="J354" s="9"/>
      <c r="K354" s="9"/>
      <c r="L354" s="9"/>
      <c r="M354" s="9"/>
      <c r="N354" s="9"/>
      <c r="O354" s="9"/>
      <c r="P354" s="9"/>
      <c r="Q354" s="9"/>
      <c r="R354" s="9"/>
      <c r="S354" s="9"/>
      <c r="T354" s="9"/>
      <c r="U354" s="9"/>
      <c r="V354" s="9"/>
      <c r="W354" s="9"/>
      <c r="X354" s="9"/>
      <c r="Y354" s="9"/>
      <c r="Z354" s="9"/>
      <c r="AA354" s="9"/>
      <c r="AB354" s="9"/>
      <c r="AC354" s="9"/>
      <c r="AD354" s="9"/>
      <c r="AE354" s="9"/>
      <c r="AF354" s="9"/>
      <c r="AG354" s="9"/>
      <c r="AH354" s="9"/>
      <c r="AI354" s="9"/>
      <c r="AJ354" s="9"/>
      <c r="AK354" s="12"/>
    </row>
    <row r="355" ht="15.75" customHeight="1">
      <c r="A355" s="9"/>
      <c r="B355" s="9"/>
      <c r="C355" s="9"/>
      <c r="D355" s="9"/>
      <c r="E355" s="9"/>
      <c r="F355" s="9"/>
      <c r="G355" s="34"/>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9"/>
      <c r="AH355" s="9"/>
      <c r="AI355" s="9"/>
      <c r="AJ355" s="9"/>
      <c r="AK355" s="12"/>
    </row>
    <row r="356" ht="15.75" customHeight="1">
      <c r="A356" s="9"/>
      <c r="B356" s="9"/>
      <c r="C356" s="9"/>
      <c r="D356" s="9"/>
      <c r="E356" s="9"/>
      <c r="F356" s="9"/>
      <c r="G356" s="34"/>
      <c r="H356" s="9"/>
      <c r="I356" s="9"/>
      <c r="J356" s="9"/>
      <c r="K356" s="9"/>
      <c r="L356" s="9"/>
      <c r="M356" s="9"/>
      <c r="N356" s="9"/>
      <c r="O356" s="9"/>
      <c r="P356" s="9"/>
      <c r="Q356" s="9"/>
      <c r="R356" s="9"/>
      <c r="S356" s="9"/>
      <c r="T356" s="9"/>
      <c r="U356" s="9"/>
      <c r="V356" s="9"/>
      <c r="W356" s="9"/>
      <c r="X356" s="9"/>
      <c r="Y356" s="9"/>
      <c r="Z356" s="9"/>
      <c r="AA356" s="9"/>
      <c r="AB356" s="9"/>
      <c r="AC356" s="9"/>
      <c r="AD356" s="9"/>
      <c r="AE356" s="9"/>
      <c r="AF356" s="9"/>
      <c r="AG356" s="9"/>
      <c r="AH356" s="9"/>
      <c r="AI356" s="9"/>
      <c r="AJ356" s="9"/>
      <c r="AK356" s="12"/>
    </row>
    <row r="357" ht="15.75" customHeight="1">
      <c r="A357" s="9"/>
      <c r="B357" s="9"/>
      <c r="C357" s="9"/>
      <c r="D357" s="9"/>
      <c r="E357" s="9"/>
      <c r="F357" s="9"/>
      <c r="G357" s="34"/>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9"/>
      <c r="AH357" s="9"/>
      <c r="AI357" s="9"/>
      <c r="AJ357" s="9"/>
      <c r="AK357" s="12"/>
    </row>
    <row r="358" ht="15.75" customHeight="1">
      <c r="A358" s="9"/>
      <c r="B358" s="9"/>
      <c r="C358" s="9"/>
      <c r="D358" s="9"/>
      <c r="E358" s="9"/>
      <c r="F358" s="9"/>
      <c r="G358" s="34"/>
      <c r="H358" s="9"/>
      <c r="I358" s="9"/>
      <c r="J358" s="9"/>
      <c r="K358" s="9"/>
      <c r="L358" s="9"/>
      <c r="M358" s="9"/>
      <c r="N358" s="9"/>
      <c r="O358" s="9"/>
      <c r="P358" s="9"/>
      <c r="Q358" s="9"/>
      <c r="R358" s="9"/>
      <c r="S358" s="9"/>
      <c r="T358" s="9"/>
      <c r="U358" s="9"/>
      <c r="V358" s="9"/>
      <c r="W358" s="9"/>
      <c r="X358" s="9"/>
      <c r="Y358" s="9"/>
      <c r="Z358" s="9"/>
      <c r="AA358" s="9"/>
      <c r="AB358" s="9"/>
      <c r="AC358" s="9"/>
      <c r="AD358" s="9"/>
      <c r="AE358" s="9"/>
      <c r="AF358" s="9"/>
      <c r="AG358" s="9"/>
      <c r="AH358" s="9"/>
      <c r="AI358" s="9"/>
      <c r="AJ358" s="9"/>
      <c r="AK358" s="12"/>
    </row>
    <row r="359" ht="15.75" customHeight="1">
      <c r="A359" s="9"/>
      <c r="B359" s="9"/>
      <c r="C359" s="9"/>
      <c r="D359" s="9"/>
      <c r="E359" s="9"/>
      <c r="F359" s="9"/>
      <c r="G359" s="34"/>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9"/>
      <c r="AH359" s="9"/>
      <c r="AI359" s="9"/>
      <c r="AJ359" s="9"/>
      <c r="AK359" s="12"/>
    </row>
    <row r="360" ht="15.75" customHeight="1">
      <c r="A360" s="9"/>
      <c r="B360" s="9"/>
      <c r="C360" s="9"/>
      <c r="D360" s="9"/>
      <c r="E360" s="9"/>
      <c r="F360" s="9"/>
      <c r="G360" s="34"/>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12"/>
    </row>
    <row r="361" ht="15.75" customHeight="1">
      <c r="A361" s="9"/>
      <c r="B361" s="9"/>
      <c r="C361" s="9"/>
      <c r="D361" s="9"/>
      <c r="E361" s="9"/>
      <c r="F361" s="9"/>
      <c r="G361" s="34"/>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9"/>
      <c r="AH361" s="9"/>
      <c r="AI361" s="9"/>
      <c r="AJ361" s="9"/>
      <c r="AK361" s="12"/>
    </row>
    <row r="362" ht="15.75" customHeight="1">
      <c r="A362" s="9"/>
      <c r="B362" s="9"/>
      <c r="C362" s="9"/>
      <c r="D362" s="9"/>
      <c r="E362" s="9"/>
      <c r="F362" s="9"/>
      <c r="G362" s="34"/>
      <c r="H362" s="9"/>
      <c r="I362" s="9"/>
      <c r="J362" s="9"/>
      <c r="K362" s="9"/>
      <c r="L362" s="9"/>
      <c r="M362" s="9"/>
      <c r="N362" s="9"/>
      <c r="O362" s="9"/>
      <c r="P362" s="9"/>
      <c r="Q362" s="9"/>
      <c r="R362" s="9"/>
      <c r="S362" s="9"/>
      <c r="T362" s="9"/>
      <c r="U362" s="9"/>
      <c r="V362" s="9"/>
      <c r="W362" s="9"/>
      <c r="X362" s="9"/>
      <c r="Y362" s="9"/>
      <c r="Z362" s="9"/>
      <c r="AA362" s="9"/>
      <c r="AB362" s="9"/>
      <c r="AC362" s="9"/>
      <c r="AD362" s="9"/>
      <c r="AE362" s="9"/>
      <c r="AF362" s="9"/>
      <c r="AG362" s="9"/>
      <c r="AH362" s="9"/>
      <c r="AI362" s="9"/>
      <c r="AJ362" s="9"/>
      <c r="AK362" s="12"/>
    </row>
    <row r="363" ht="15.75" customHeight="1">
      <c r="A363" s="9"/>
      <c r="B363" s="9"/>
      <c r="C363" s="9"/>
      <c r="D363" s="9"/>
      <c r="E363" s="9"/>
      <c r="F363" s="9"/>
      <c r="G363" s="34"/>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9"/>
      <c r="AH363" s="9"/>
      <c r="AI363" s="9"/>
      <c r="AJ363" s="9"/>
      <c r="AK363" s="12"/>
    </row>
    <row r="364" ht="15.75" customHeight="1">
      <c r="A364" s="9"/>
      <c r="B364" s="9"/>
      <c r="C364" s="9"/>
      <c r="D364" s="9"/>
      <c r="E364" s="9"/>
      <c r="F364" s="9"/>
      <c r="G364" s="34"/>
      <c r="H364" s="9"/>
      <c r="I364" s="9"/>
      <c r="J364" s="9"/>
      <c r="K364" s="9"/>
      <c r="L364" s="9"/>
      <c r="M364" s="9"/>
      <c r="N364" s="9"/>
      <c r="O364" s="9"/>
      <c r="P364" s="9"/>
      <c r="Q364" s="9"/>
      <c r="R364" s="9"/>
      <c r="S364" s="9"/>
      <c r="T364" s="9"/>
      <c r="U364" s="9"/>
      <c r="V364" s="9"/>
      <c r="W364" s="9"/>
      <c r="X364" s="9"/>
      <c r="Y364" s="9"/>
      <c r="Z364" s="9"/>
      <c r="AA364" s="9"/>
      <c r="AB364" s="9"/>
      <c r="AC364" s="9"/>
      <c r="AD364" s="9"/>
      <c r="AE364" s="9"/>
      <c r="AF364" s="9"/>
      <c r="AG364" s="9"/>
      <c r="AH364" s="9"/>
      <c r="AI364" s="9"/>
      <c r="AJ364" s="9"/>
      <c r="AK364" s="12"/>
    </row>
    <row r="365" ht="15.75" customHeight="1">
      <c r="A365" s="9"/>
      <c r="B365" s="9"/>
      <c r="C365" s="9"/>
      <c r="D365" s="9"/>
      <c r="E365" s="9"/>
      <c r="F365" s="9"/>
      <c r="G365" s="34"/>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9"/>
      <c r="AH365" s="9"/>
      <c r="AI365" s="9"/>
      <c r="AJ365" s="9"/>
      <c r="AK365" s="12"/>
    </row>
    <row r="366" ht="15.75" customHeight="1">
      <c r="A366" s="9"/>
      <c r="B366" s="9"/>
      <c r="C366" s="9"/>
      <c r="D366" s="9"/>
      <c r="E366" s="9"/>
      <c r="F366" s="9"/>
      <c r="G366" s="34"/>
      <c r="H366" s="9"/>
      <c r="I366" s="9"/>
      <c r="J366" s="9"/>
      <c r="K366" s="9"/>
      <c r="L366" s="9"/>
      <c r="M366" s="9"/>
      <c r="N366" s="9"/>
      <c r="O366" s="9"/>
      <c r="P366" s="9"/>
      <c r="Q366" s="9"/>
      <c r="R366" s="9"/>
      <c r="S366" s="9"/>
      <c r="T366" s="9"/>
      <c r="U366" s="9"/>
      <c r="V366" s="9"/>
      <c r="W366" s="9"/>
      <c r="X366" s="9"/>
      <c r="Y366" s="9"/>
      <c r="Z366" s="9"/>
      <c r="AA366" s="9"/>
      <c r="AB366" s="9"/>
      <c r="AC366" s="9"/>
      <c r="AD366" s="9"/>
      <c r="AE366" s="9"/>
      <c r="AF366" s="9"/>
      <c r="AG366" s="9"/>
      <c r="AH366" s="9"/>
      <c r="AI366" s="9"/>
      <c r="AJ366" s="9"/>
      <c r="AK366" s="12"/>
    </row>
    <row r="367" ht="15.75" customHeight="1">
      <c r="A367" s="9"/>
      <c r="B367" s="9"/>
      <c r="C367" s="9"/>
      <c r="D367" s="9"/>
      <c r="E367" s="9"/>
      <c r="F367" s="9"/>
      <c r="G367" s="34"/>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9"/>
      <c r="AH367" s="9"/>
      <c r="AI367" s="9"/>
      <c r="AJ367" s="9"/>
      <c r="AK367" s="12"/>
    </row>
    <row r="368" ht="15.75" customHeight="1">
      <c r="A368" s="9"/>
      <c r="B368" s="9"/>
      <c r="C368" s="9"/>
      <c r="D368" s="9"/>
      <c r="E368" s="9"/>
      <c r="F368" s="9"/>
      <c r="G368" s="34"/>
      <c r="H368" s="9"/>
      <c r="I368" s="9"/>
      <c r="J368" s="9"/>
      <c r="K368" s="9"/>
      <c r="L368" s="9"/>
      <c r="M368" s="9"/>
      <c r="N368" s="9"/>
      <c r="O368" s="9"/>
      <c r="P368" s="9"/>
      <c r="Q368" s="9"/>
      <c r="R368" s="9"/>
      <c r="S368" s="9"/>
      <c r="T368" s="9"/>
      <c r="U368" s="9"/>
      <c r="V368" s="9"/>
      <c r="W368" s="9"/>
      <c r="X368" s="9"/>
      <c r="Y368" s="9"/>
      <c r="Z368" s="9"/>
      <c r="AA368" s="9"/>
      <c r="AB368" s="9"/>
      <c r="AC368" s="9"/>
      <c r="AD368" s="9"/>
      <c r="AE368" s="9"/>
      <c r="AF368" s="9"/>
      <c r="AG368" s="9"/>
      <c r="AH368" s="9"/>
      <c r="AI368" s="9"/>
      <c r="AJ368" s="9"/>
      <c r="AK368" s="12"/>
    </row>
    <row r="369" ht="15.75" customHeight="1">
      <c r="A369" s="9"/>
      <c r="B369" s="9"/>
      <c r="C369" s="9"/>
      <c r="D369" s="9"/>
      <c r="E369" s="9"/>
      <c r="F369" s="9"/>
      <c r="G369" s="34"/>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9"/>
      <c r="AH369" s="9"/>
      <c r="AI369" s="9"/>
      <c r="AJ369" s="9"/>
      <c r="AK369" s="12"/>
    </row>
    <row r="370" ht="15.75" customHeight="1">
      <c r="A370" s="9"/>
      <c r="B370" s="9"/>
      <c r="C370" s="9"/>
      <c r="D370" s="9"/>
      <c r="E370" s="9"/>
      <c r="F370" s="9"/>
      <c r="G370" s="34"/>
      <c r="H370" s="9"/>
      <c r="I370" s="9"/>
      <c r="J370" s="9"/>
      <c r="K370" s="9"/>
      <c r="L370" s="9"/>
      <c r="M370" s="9"/>
      <c r="N370" s="9"/>
      <c r="O370" s="9"/>
      <c r="P370" s="9"/>
      <c r="Q370" s="9"/>
      <c r="R370" s="9"/>
      <c r="S370" s="9"/>
      <c r="T370" s="9"/>
      <c r="U370" s="9"/>
      <c r="V370" s="9"/>
      <c r="W370" s="9"/>
      <c r="X370" s="9"/>
      <c r="Y370" s="9"/>
      <c r="Z370" s="9"/>
      <c r="AA370" s="9"/>
      <c r="AB370" s="9"/>
      <c r="AC370" s="9"/>
      <c r="AD370" s="9"/>
      <c r="AE370" s="9"/>
      <c r="AF370" s="9"/>
      <c r="AG370" s="9"/>
      <c r="AH370" s="9"/>
      <c r="AI370" s="9"/>
      <c r="AJ370" s="9"/>
      <c r="AK370" s="12"/>
    </row>
    <row r="371" ht="15.75" customHeight="1">
      <c r="A371" s="9"/>
      <c r="B371" s="9"/>
      <c r="C371" s="9"/>
      <c r="D371" s="9"/>
      <c r="E371" s="9"/>
      <c r="F371" s="9"/>
      <c r="G371" s="34"/>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9"/>
      <c r="AH371" s="9"/>
      <c r="AI371" s="9"/>
      <c r="AJ371" s="9"/>
      <c r="AK371" s="12"/>
    </row>
    <row r="372" ht="15.75" customHeight="1">
      <c r="A372" s="9"/>
      <c r="B372" s="9"/>
      <c r="C372" s="9"/>
      <c r="D372" s="9"/>
      <c r="E372" s="9"/>
      <c r="F372" s="9"/>
      <c r="G372" s="34"/>
      <c r="H372" s="9"/>
      <c r="I372" s="9"/>
      <c r="J372" s="9"/>
      <c r="K372" s="9"/>
      <c r="L372" s="9"/>
      <c r="M372" s="9"/>
      <c r="N372" s="9"/>
      <c r="O372" s="9"/>
      <c r="P372" s="9"/>
      <c r="Q372" s="9"/>
      <c r="R372" s="9"/>
      <c r="S372" s="9"/>
      <c r="T372" s="9"/>
      <c r="U372" s="9"/>
      <c r="V372" s="9"/>
      <c r="W372" s="9"/>
      <c r="X372" s="9"/>
      <c r="Y372" s="9"/>
      <c r="Z372" s="9"/>
      <c r="AA372" s="9"/>
      <c r="AB372" s="9"/>
      <c r="AC372" s="9"/>
      <c r="AD372" s="9"/>
      <c r="AE372" s="9"/>
      <c r="AF372" s="9"/>
      <c r="AG372" s="9"/>
      <c r="AH372" s="9"/>
      <c r="AI372" s="9"/>
      <c r="AJ372" s="9"/>
      <c r="AK372" s="12"/>
    </row>
    <row r="373" ht="15.75" customHeight="1">
      <c r="A373" s="9"/>
      <c r="B373" s="9"/>
      <c r="C373" s="9"/>
      <c r="D373" s="9"/>
      <c r="E373" s="9"/>
      <c r="F373" s="9"/>
      <c r="G373" s="34"/>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9"/>
      <c r="AH373" s="9"/>
      <c r="AI373" s="9"/>
      <c r="AJ373" s="9"/>
      <c r="AK373" s="12"/>
    </row>
    <row r="374" ht="15.75" customHeight="1">
      <c r="A374" s="9"/>
      <c r="B374" s="9"/>
      <c r="C374" s="9"/>
      <c r="D374" s="9"/>
      <c r="E374" s="9"/>
      <c r="F374" s="9"/>
      <c r="G374" s="34"/>
      <c r="H374" s="9"/>
      <c r="I374" s="9"/>
      <c r="J374" s="9"/>
      <c r="K374" s="9"/>
      <c r="L374" s="9"/>
      <c r="M374" s="9"/>
      <c r="N374" s="9"/>
      <c r="O374" s="9"/>
      <c r="P374" s="9"/>
      <c r="Q374" s="9"/>
      <c r="R374" s="9"/>
      <c r="S374" s="9"/>
      <c r="T374" s="9"/>
      <c r="U374" s="9"/>
      <c r="V374" s="9"/>
      <c r="W374" s="9"/>
      <c r="X374" s="9"/>
      <c r="Y374" s="9"/>
      <c r="Z374" s="9"/>
      <c r="AA374" s="9"/>
      <c r="AB374" s="9"/>
      <c r="AC374" s="9"/>
      <c r="AD374" s="9"/>
      <c r="AE374" s="9"/>
      <c r="AF374" s="9"/>
      <c r="AG374" s="9"/>
      <c r="AH374" s="9"/>
      <c r="AI374" s="9"/>
      <c r="AJ374" s="9"/>
      <c r="AK374" s="12"/>
    </row>
    <row r="375" ht="15.75" customHeight="1">
      <c r="A375" s="9"/>
      <c r="B375" s="9"/>
      <c r="C375" s="9"/>
      <c r="D375" s="9"/>
      <c r="E375" s="9"/>
      <c r="F375" s="9"/>
      <c r="G375" s="34"/>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9"/>
      <c r="AH375" s="9"/>
      <c r="AI375" s="9"/>
      <c r="AJ375" s="9"/>
      <c r="AK375" s="12"/>
    </row>
    <row r="376" ht="15.75" customHeight="1">
      <c r="A376" s="9"/>
      <c r="B376" s="9"/>
      <c r="C376" s="9"/>
      <c r="D376" s="9"/>
      <c r="E376" s="9"/>
      <c r="F376" s="9"/>
      <c r="G376" s="34"/>
      <c r="H376" s="9"/>
      <c r="I376" s="9"/>
      <c r="J376" s="9"/>
      <c r="K376" s="9"/>
      <c r="L376" s="9"/>
      <c r="M376" s="9"/>
      <c r="N376" s="9"/>
      <c r="O376" s="9"/>
      <c r="P376" s="9"/>
      <c r="Q376" s="9"/>
      <c r="R376" s="9"/>
      <c r="S376" s="9"/>
      <c r="T376" s="9"/>
      <c r="U376" s="9"/>
      <c r="V376" s="9"/>
      <c r="W376" s="9"/>
      <c r="X376" s="9"/>
      <c r="Y376" s="9"/>
      <c r="Z376" s="9"/>
      <c r="AA376" s="9"/>
      <c r="AB376" s="9"/>
      <c r="AC376" s="9"/>
      <c r="AD376" s="9"/>
      <c r="AE376" s="9"/>
      <c r="AF376" s="9"/>
      <c r="AG376" s="9"/>
      <c r="AH376" s="9"/>
      <c r="AI376" s="9"/>
      <c r="AJ376" s="9"/>
      <c r="AK376" s="12"/>
    </row>
    <row r="377" ht="15.75" customHeight="1">
      <c r="A377" s="9"/>
      <c r="B377" s="9"/>
      <c r="C377" s="9"/>
      <c r="D377" s="9"/>
      <c r="E377" s="9"/>
      <c r="F377" s="9"/>
      <c r="G377" s="34"/>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9"/>
      <c r="AH377" s="9"/>
      <c r="AI377" s="9"/>
      <c r="AJ377" s="9"/>
      <c r="AK377" s="12"/>
    </row>
    <row r="378" ht="15.75" customHeight="1">
      <c r="A378" s="9"/>
      <c r="B378" s="9"/>
      <c r="C378" s="9"/>
      <c r="D378" s="9"/>
      <c r="E378" s="9"/>
      <c r="F378" s="9"/>
      <c r="G378" s="34"/>
      <c r="H378" s="9"/>
      <c r="I378" s="9"/>
      <c r="J378" s="9"/>
      <c r="K378" s="9"/>
      <c r="L378" s="9"/>
      <c r="M378" s="9"/>
      <c r="N378" s="9"/>
      <c r="O378" s="9"/>
      <c r="P378" s="9"/>
      <c r="Q378" s="9"/>
      <c r="R378" s="9"/>
      <c r="S378" s="9"/>
      <c r="T378" s="9"/>
      <c r="U378" s="9"/>
      <c r="V378" s="9"/>
      <c r="W378" s="9"/>
      <c r="X378" s="9"/>
      <c r="Y378" s="9"/>
      <c r="Z378" s="9"/>
      <c r="AA378" s="9"/>
      <c r="AB378" s="9"/>
      <c r="AC378" s="9"/>
      <c r="AD378" s="9"/>
      <c r="AE378" s="9"/>
      <c r="AF378" s="9"/>
      <c r="AG378" s="9"/>
      <c r="AH378" s="9"/>
      <c r="AI378" s="9"/>
      <c r="AJ378" s="9"/>
      <c r="AK378" s="12"/>
    </row>
    <row r="379" ht="15.75" customHeight="1">
      <c r="A379" s="9"/>
      <c r="B379" s="9"/>
      <c r="C379" s="9"/>
      <c r="D379" s="9"/>
      <c r="E379" s="9"/>
      <c r="F379" s="9"/>
      <c r="G379" s="34"/>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9"/>
      <c r="AH379" s="9"/>
      <c r="AI379" s="9"/>
      <c r="AJ379" s="9"/>
      <c r="AK379" s="12"/>
    </row>
    <row r="380" ht="15.75" customHeight="1">
      <c r="A380" s="9"/>
      <c r="B380" s="9"/>
      <c r="C380" s="9"/>
      <c r="D380" s="9"/>
      <c r="E380" s="9"/>
      <c r="F380" s="9"/>
      <c r="G380" s="34"/>
      <c r="H380" s="9"/>
      <c r="I380" s="9"/>
      <c r="J380" s="9"/>
      <c r="K380" s="9"/>
      <c r="L380" s="9"/>
      <c r="M380" s="9"/>
      <c r="N380" s="9"/>
      <c r="O380" s="9"/>
      <c r="P380" s="9"/>
      <c r="Q380" s="9"/>
      <c r="R380" s="9"/>
      <c r="S380" s="9"/>
      <c r="T380" s="9"/>
      <c r="U380" s="9"/>
      <c r="V380" s="9"/>
      <c r="W380" s="9"/>
      <c r="X380" s="9"/>
      <c r="Y380" s="9"/>
      <c r="Z380" s="9"/>
      <c r="AA380" s="9"/>
      <c r="AB380" s="9"/>
      <c r="AC380" s="9"/>
      <c r="AD380" s="9"/>
      <c r="AE380" s="9"/>
      <c r="AF380" s="9"/>
      <c r="AG380" s="9"/>
      <c r="AH380" s="9"/>
      <c r="AI380" s="9"/>
      <c r="AJ380" s="9"/>
      <c r="AK380" s="12"/>
    </row>
    <row r="381" ht="15.75" customHeight="1">
      <c r="A381" s="9"/>
      <c r="B381" s="9"/>
      <c r="C381" s="9"/>
      <c r="D381" s="9"/>
      <c r="E381" s="9"/>
      <c r="F381" s="9"/>
      <c r="G381" s="34"/>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9"/>
      <c r="AH381" s="9"/>
      <c r="AI381" s="9"/>
      <c r="AJ381" s="9"/>
      <c r="AK381" s="12"/>
    </row>
    <row r="382" ht="15.75" customHeight="1">
      <c r="A382" s="9"/>
      <c r="B382" s="9"/>
      <c r="C382" s="9"/>
      <c r="D382" s="9"/>
      <c r="E382" s="9"/>
      <c r="F382" s="9"/>
      <c r="G382" s="34"/>
      <c r="H382" s="9"/>
      <c r="I382" s="9"/>
      <c r="J382" s="9"/>
      <c r="K382" s="9"/>
      <c r="L382" s="9"/>
      <c r="M382" s="9"/>
      <c r="N382" s="9"/>
      <c r="O382" s="9"/>
      <c r="P382" s="9"/>
      <c r="Q382" s="9"/>
      <c r="R382" s="9"/>
      <c r="S382" s="9"/>
      <c r="T382" s="9"/>
      <c r="U382" s="9"/>
      <c r="V382" s="9"/>
      <c r="W382" s="9"/>
      <c r="X382" s="9"/>
      <c r="Y382" s="9"/>
      <c r="Z382" s="9"/>
      <c r="AA382" s="9"/>
      <c r="AB382" s="9"/>
      <c r="AC382" s="9"/>
      <c r="AD382" s="9"/>
      <c r="AE382" s="9"/>
      <c r="AF382" s="9"/>
      <c r="AG382" s="9"/>
      <c r="AH382" s="9"/>
      <c r="AI382" s="9"/>
      <c r="AJ382" s="9"/>
      <c r="AK382" s="12"/>
    </row>
    <row r="383" ht="15.75" customHeight="1">
      <c r="A383" s="9"/>
      <c r="B383" s="9"/>
      <c r="C383" s="9"/>
      <c r="D383" s="9"/>
      <c r="E383" s="9"/>
      <c r="F383" s="9"/>
      <c r="G383" s="34"/>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9"/>
      <c r="AH383" s="9"/>
      <c r="AI383" s="9"/>
      <c r="AJ383" s="9"/>
      <c r="AK383" s="12"/>
    </row>
    <row r="384" ht="15.75" customHeight="1">
      <c r="A384" s="9"/>
      <c r="B384" s="9"/>
      <c r="C384" s="9"/>
      <c r="D384" s="9"/>
      <c r="E384" s="9"/>
      <c r="F384" s="9"/>
      <c r="G384" s="34"/>
      <c r="H384" s="9"/>
      <c r="I384" s="9"/>
      <c r="J384" s="9"/>
      <c r="K384" s="9"/>
      <c r="L384" s="9"/>
      <c r="M384" s="9"/>
      <c r="N384" s="9"/>
      <c r="O384" s="9"/>
      <c r="P384" s="9"/>
      <c r="Q384" s="9"/>
      <c r="R384" s="9"/>
      <c r="S384" s="9"/>
      <c r="T384" s="9"/>
      <c r="U384" s="9"/>
      <c r="V384" s="9"/>
      <c r="W384" s="9"/>
      <c r="X384" s="9"/>
      <c r="Y384" s="9"/>
      <c r="Z384" s="9"/>
      <c r="AA384" s="9"/>
      <c r="AB384" s="9"/>
      <c r="AC384" s="9"/>
      <c r="AD384" s="9"/>
      <c r="AE384" s="9"/>
      <c r="AF384" s="9"/>
      <c r="AG384" s="9"/>
      <c r="AH384" s="9"/>
      <c r="AI384" s="9"/>
      <c r="AJ384" s="9"/>
      <c r="AK384" s="12"/>
    </row>
    <row r="385" ht="15.75" customHeight="1">
      <c r="A385" s="9"/>
      <c r="B385" s="9"/>
      <c r="C385" s="9"/>
      <c r="D385" s="9"/>
      <c r="E385" s="9"/>
      <c r="F385" s="9"/>
      <c r="G385" s="34"/>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9"/>
      <c r="AH385" s="9"/>
      <c r="AI385" s="9"/>
      <c r="AJ385" s="9"/>
      <c r="AK385" s="12"/>
    </row>
    <row r="386" ht="15.75" customHeight="1">
      <c r="A386" s="9"/>
      <c r="B386" s="9"/>
      <c r="C386" s="9"/>
      <c r="D386" s="9"/>
      <c r="E386" s="9"/>
      <c r="F386" s="9"/>
      <c r="G386" s="34"/>
      <c r="H386" s="9"/>
      <c r="I386" s="9"/>
      <c r="J386" s="9"/>
      <c r="K386" s="9"/>
      <c r="L386" s="9"/>
      <c r="M386" s="9"/>
      <c r="N386" s="9"/>
      <c r="O386" s="9"/>
      <c r="P386" s="9"/>
      <c r="Q386" s="9"/>
      <c r="R386" s="9"/>
      <c r="S386" s="9"/>
      <c r="T386" s="9"/>
      <c r="U386" s="9"/>
      <c r="V386" s="9"/>
      <c r="W386" s="9"/>
      <c r="X386" s="9"/>
      <c r="Y386" s="9"/>
      <c r="Z386" s="9"/>
      <c r="AA386" s="9"/>
      <c r="AB386" s="9"/>
      <c r="AC386" s="9"/>
      <c r="AD386" s="9"/>
      <c r="AE386" s="9"/>
      <c r="AF386" s="9"/>
      <c r="AG386" s="9"/>
      <c r="AH386" s="9"/>
      <c r="AI386" s="9"/>
      <c r="AJ386" s="9"/>
      <c r="AK386" s="12"/>
    </row>
    <row r="387" ht="15.75" customHeight="1">
      <c r="A387" s="9"/>
      <c r="B387" s="9"/>
      <c r="C387" s="9"/>
      <c r="D387" s="9"/>
      <c r="E387" s="9"/>
      <c r="F387" s="9"/>
      <c r="G387" s="34"/>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9"/>
      <c r="AH387" s="9"/>
      <c r="AI387" s="9"/>
      <c r="AJ387" s="9"/>
      <c r="AK387" s="12"/>
    </row>
    <row r="388" ht="15.75" customHeight="1">
      <c r="A388" s="9"/>
      <c r="B388" s="9"/>
      <c r="C388" s="9"/>
      <c r="D388" s="9"/>
      <c r="E388" s="9"/>
      <c r="F388" s="9"/>
      <c r="G388" s="34"/>
      <c r="H388" s="9"/>
      <c r="I388" s="9"/>
      <c r="J388" s="9"/>
      <c r="K388" s="9"/>
      <c r="L388" s="9"/>
      <c r="M388" s="9"/>
      <c r="N388" s="9"/>
      <c r="O388" s="9"/>
      <c r="P388" s="9"/>
      <c r="Q388" s="9"/>
      <c r="R388" s="9"/>
      <c r="S388" s="9"/>
      <c r="T388" s="9"/>
      <c r="U388" s="9"/>
      <c r="V388" s="9"/>
      <c r="W388" s="9"/>
      <c r="X388" s="9"/>
      <c r="Y388" s="9"/>
      <c r="Z388" s="9"/>
      <c r="AA388" s="9"/>
      <c r="AB388" s="9"/>
      <c r="AC388" s="9"/>
      <c r="AD388" s="9"/>
      <c r="AE388" s="9"/>
      <c r="AF388" s="9"/>
      <c r="AG388" s="9"/>
      <c r="AH388" s="9"/>
      <c r="AI388" s="9"/>
      <c r="AJ388" s="9"/>
      <c r="AK388" s="12"/>
    </row>
    <row r="389" ht="15.75" customHeight="1">
      <c r="A389" s="9"/>
      <c r="B389" s="9"/>
      <c r="C389" s="9"/>
      <c r="D389" s="9"/>
      <c r="E389" s="9"/>
      <c r="F389" s="9"/>
      <c r="G389" s="34"/>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9"/>
      <c r="AH389" s="9"/>
      <c r="AI389" s="9"/>
      <c r="AJ389" s="9"/>
      <c r="AK389" s="12"/>
    </row>
    <row r="390" ht="15.75" customHeight="1">
      <c r="A390" s="9"/>
      <c r="B390" s="9"/>
      <c r="C390" s="9"/>
      <c r="D390" s="9"/>
      <c r="E390" s="9"/>
      <c r="F390" s="9"/>
      <c r="G390" s="34"/>
      <c r="H390" s="9"/>
      <c r="I390" s="9"/>
      <c r="J390" s="9"/>
      <c r="K390" s="9"/>
      <c r="L390" s="9"/>
      <c r="M390" s="9"/>
      <c r="N390" s="9"/>
      <c r="O390" s="9"/>
      <c r="P390" s="9"/>
      <c r="Q390" s="9"/>
      <c r="R390" s="9"/>
      <c r="S390" s="9"/>
      <c r="T390" s="9"/>
      <c r="U390" s="9"/>
      <c r="V390" s="9"/>
      <c r="W390" s="9"/>
      <c r="X390" s="9"/>
      <c r="Y390" s="9"/>
      <c r="Z390" s="9"/>
      <c r="AA390" s="9"/>
      <c r="AB390" s="9"/>
      <c r="AC390" s="9"/>
      <c r="AD390" s="9"/>
      <c r="AE390" s="9"/>
      <c r="AF390" s="9"/>
      <c r="AG390" s="9"/>
      <c r="AH390" s="9"/>
      <c r="AI390" s="9"/>
      <c r="AJ390" s="9"/>
      <c r="AK390" s="12"/>
    </row>
    <row r="391" ht="15.75" customHeight="1">
      <c r="A391" s="9"/>
      <c r="B391" s="9"/>
      <c r="C391" s="9"/>
      <c r="D391" s="9"/>
      <c r="E391" s="9"/>
      <c r="F391" s="9"/>
      <c r="G391" s="34"/>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9"/>
      <c r="AH391" s="9"/>
      <c r="AI391" s="9"/>
      <c r="AJ391" s="9"/>
      <c r="AK391" s="12"/>
    </row>
    <row r="392" ht="15.75" customHeight="1">
      <c r="A392" s="9"/>
      <c r="B392" s="9"/>
      <c r="C392" s="9"/>
      <c r="D392" s="9"/>
      <c r="E392" s="9"/>
      <c r="F392" s="9"/>
      <c r="G392" s="34"/>
      <c r="H392" s="9"/>
      <c r="I392" s="9"/>
      <c r="J392" s="9"/>
      <c r="K392" s="9"/>
      <c r="L392" s="9"/>
      <c r="M392" s="9"/>
      <c r="N392" s="9"/>
      <c r="O392" s="9"/>
      <c r="P392" s="9"/>
      <c r="Q392" s="9"/>
      <c r="R392" s="9"/>
      <c r="S392" s="9"/>
      <c r="T392" s="9"/>
      <c r="U392" s="9"/>
      <c r="V392" s="9"/>
      <c r="W392" s="9"/>
      <c r="X392" s="9"/>
      <c r="Y392" s="9"/>
      <c r="Z392" s="9"/>
      <c r="AA392" s="9"/>
      <c r="AB392" s="9"/>
      <c r="AC392" s="9"/>
      <c r="AD392" s="9"/>
      <c r="AE392" s="9"/>
      <c r="AF392" s="9"/>
      <c r="AG392" s="9"/>
      <c r="AH392" s="9"/>
      <c r="AI392" s="9"/>
      <c r="AJ392" s="9"/>
      <c r="AK392" s="12"/>
    </row>
    <row r="393" ht="15.75" customHeight="1">
      <c r="A393" s="9"/>
      <c r="B393" s="9"/>
      <c r="C393" s="9"/>
      <c r="D393" s="9"/>
      <c r="E393" s="9"/>
      <c r="F393" s="9"/>
      <c r="G393" s="34"/>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9"/>
      <c r="AH393" s="9"/>
      <c r="AI393" s="9"/>
      <c r="AJ393" s="9"/>
      <c r="AK393" s="12"/>
    </row>
    <row r="394" ht="15.75" customHeight="1">
      <c r="A394" s="9"/>
      <c r="B394" s="9"/>
      <c r="C394" s="9"/>
      <c r="D394" s="9"/>
      <c r="E394" s="9"/>
      <c r="F394" s="9"/>
      <c r="G394" s="34"/>
      <c r="H394" s="9"/>
      <c r="I394" s="9"/>
      <c r="J394" s="9"/>
      <c r="K394" s="9"/>
      <c r="L394" s="9"/>
      <c r="M394" s="9"/>
      <c r="N394" s="9"/>
      <c r="O394" s="9"/>
      <c r="P394" s="9"/>
      <c r="Q394" s="9"/>
      <c r="R394" s="9"/>
      <c r="S394" s="9"/>
      <c r="T394" s="9"/>
      <c r="U394" s="9"/>
      <c r="V394" s="9"/>
      <c r="W394" s="9"/>
      <c r="X394" s="9"/>
      <c r="Y394" s="9"/>
      <c r="Z394" s="9"/>
      <c r="AA394" s="9"/>
      <c r="AB394" s="9"/>
      <c r="AC394" s="9"/>
      <c r="AD394" s="9"/>
      <c r="AE394" s="9"/>
      <c r="AF394" s="9"/>
      <c r="AG394" s="9"/>
      <c r="AH394" s="9"/>
      <c r="AI394" s="9"/>
      <c r="AJ394" s="9"/>
      <c r="AK394" s="12"/>
    </row>
    <row r="395" ht="15.75" customHeight="1">
      <c r="A395" s="9"/>
      <c r="B395" s="9"/>
      <c r="C395" s="9"/>
      <c r="D395" s="9"/>
      <c r="E395" s="9"/>
      <c r="F395" s="9"/>
      <c r="G395" s="34"/>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9"/>
      <c r="AH395" s="9"/>
      <c r="AI395" s="9"/>
      <c r="AJ395" s="9"/>
      <c r="AK395" s="12"/>
    </row>
    <row r="396" ht="15.75" customHeight="1">
      <c r="A396" s="9"/>
      <c r="B396" s="9"/>
      <c r="C396" s="9"/>
      <c r="D396" s="9"/>
      <c r="E396" s="9"/>
      <c r="F396" s="9"/>
      <c r="G396" s="34"/>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12"/>
    </row>
    <row r="397" ht="15.75" customHeight="1">
      <c r="A397" s="9"/>
      <c r="B397" s="9"/>
      <c r="C397" s="9"/>
      <c r="D397" s="9"/>
      <c r="E397" s="9"/>
      <c r="F397" s="9"/>
      <c r="G397" s="34"/>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9"/>
      <c r="AH397" s="9"/>
      <c r="AI397" s="9"/>
      <c r="AJ397" s="9"/>
      <c r="AK397" s="12"/>
    </row>
    <row r="398" ht="15.75" customHeight="1">
      <c r="A398" s="9"/>
      <c r="B398" s="9"/>
      <c r="C398" s="9"/>
      <c r="D398" s="9"/>
      <c r="E398" s="9"/>
      <c r="F398" s="9"/>
      <c r="G398" s="34"/>
      <c r="H398" s="9"/>
      <c r="I398" s="9"/>
      <c r="J398" s="9"/>
      <c r="K398" s="9"/>
      <c r="L398" s="9"/>
      <c r="M398" s="9"/>
      <c r="N398" s="9"/>
      <c r="O398" s="9"/>
      <c r="P398" s="9"/>
      <c r="Q398" s="9"/>
      <c r="R398" s="9"/>
      <c r="S398" s="9"/>
      <c r="T398" s="9"/>
      <c r="U398" s="9"/>
      <c r="V398" s="9"/>
      <c r="W398" s="9"/>
      <c r="X398" s="9"/>
      <c r="Y398" s="9"/>
      <c r="Z398" s="9"/>
      <c r="AA398" s="9"/>
      <c r="AB398" s="9"/>
      <c r="AC398" s="9"/>
      <c r="AD398" s="9"/>
      <c r="AE398" s="9"/>
      <c r="AF398" s="9"/>
      <c r="AG398" s="9"/>
      <c r="AH398" s="9"/>
      <c r="AI398" s="9"/>
      <c r="AJ398" s="9"/>
      <c r="AK398" s="12"/>
    </row>
    <row r="399" ht="15.75" customHeight="1">
      <c r="A399" s="9"/>
      <c r="B399" s="9"/>
      <c r="C399" s="9"/>
      <c r="D399" s="9"/>
      <c r="E399" s="9"/>
      <c r="F399" s="9"/>
      <c r="G399" s="34"/>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9"/>
      <c r="AH399" s="9"/>
      <c r="AI399" s="9"/>
      <c r="AJ399" s="9"/>
      <c r="AK399" s="12"/>
    </row>
    <row r="400" ht="15.75" customHeight="1">
      <c r="A400" s="9"/>
      <c r="B400" s="9"/>
      <c r="C400" s="9"/>
      <c r="D400" s="9"/>
      <c r="E400" s="9"/>
      <c r="F400" s="9"/>
      <c r="G400" s="34"/>
      <c r="H400" s="9"/>
      <c r="I400" s="9"/>
      <c r="J400" s="9"/>
      <c r="K400" s="9"/>
      <c r="L400" s="9"/>
      <c r="M400" s="9"/>
      <c r="N400" s="9"/>
      <c r="O400" s="9"/>
      <c r="P400" s="9"/>
      <c r="Q400" s="9"/>
      <c r="R400" s="9"/>
      <c r="S400" s="9"/>
      <c r="T400" s="9"/>
      <c r="U400" s="9"/>
      <c r="V400" s="9"/>
      <c r="W400" s="9"/>
      <c r="X400" s="9"/>
      <c r="Y400" s="9"/>
      <c r="Z400" s="9"/>
      <c r="AA400" s="9"/>
      <c r="AB400" s="9"/>
      <c r="AC400" s="9"/>
      <c r="AD400" s="9"/>
      <c r="AE400" s="9"/>
      <c r="AF400" s="9"/>
      <c r="AG400" s="9"/>
      <c r="AH400" s="9"/>
      <c r="AI400" s="9"/>
      <c r="AJ400" s="9"/>
      <c r="AK400" s="12"/>
    </row>
    <row r="401" ht="15.75" customHeight="1">
      <c r="A401" s="9"/>
      <c r="B401" s="9"/>
      <c r="C401" s="9"/>
      <c r="D401" s="9"/>
      <c r="E401" s="9"/>
      <c r="F401" s="9"/>
      <c r="G401" s="34"/>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9"/>
      <c r="AH401" s="9"/>
      <c r="AI401" s="9"/>
      <c r="AJ401" s="9"/>
      <c r="AK401" s="12"/>
    </row>
    <row r="402" ht="15.75" customHeight="1">
      <c r="A402" s="9"/>
      <c r="B402" s="9"/>
      <c r="C402" s="9"/>
      <c r="D402" s="9"/>
      <c r="E402" s="9"/>
      <c r="F402" s="9"/>
      <c r="G402" s="34"/>
      <c r="H402" s="9"/>
      <c r="I402" s="9"/>
      <c r="J402" s="9"/>
      <c r="K402" s="9"/>
      <c r="L402" s="9"/>
      <c r="M402" s="9"/>
      <c r="N402" s="9"/>
      <c r="O402" s="9"/>
      <c r="P402" s="9"/>
      <c r="Q402" s="9"/>
      <c r="R402" s="9"/>
      <c r="S402" s="9"/>
      <c r="T402" s="9"/>
      <c r="U402" s="9"/>
      <c r="V402" s="9"/>
      <c r="W402" s="9"/>
      <c r="X402" s="9"/>
      <c r="Y402" s="9"/>
      <c r="Z402" s="9"/>
      <c r="AA402" s="9"/>
      <c r="AB402" s="9"/>
      <c r="AC402" s="9"/>
      <c r="AD402" s="9"/>
      <c r="AE402" s="9"/>
      <c r="AF402" s="9"/>
      <c r="AG402" s="9"/>
      <c r="AH402" s="9"/>
      <c r="AI402" s="9"/>
      <c r="AJ402" s="9"/>
      <c r="AK402" s="12"/>
    </row>
    <row r="403" ht="15.75" customHeight="1">
      <c r="A403" s="9"/>
      <c r="B403" s="9"/>
      <c r="C403" s="9"/>
      <c r="D403" s="9"/>
      <c r="E403" s="9"/>
      <c r="F403" s="9"/>
      <c r="G403" s="34"/>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9"/>
      <c r="AH403" s="9"/>
      <c r="AI403" s="9"/>
      <c r="AJ403" s="9"/>
      <c r="AK403" s="12"/>
    </row>
    <row r="404" ht="15.75" customHeight="1">
      <c r="A404" s="9"/>
      <c r="B404" s="9"/>
      <c r="C404" s="9"/>
      <c r="D404" s="9"/>
      <c r="E404" s="9"/>
      <c r="F404" s="9"/>
      <c r="G404" s="34"/>
      <c r="H404" s="9"/>
      <c r="I404" s="9"/>
      <c r="J404" s="9"/>
      <c r="K404" s="9"/>
      <c r="L404" s="9"/>
      <c r="M404" s="9"/>
      <c r="N404" s="9"/>
      <c r="O404" s="9"/>
      <c r="P404" s="9"/>
      <c r="Q404" s="9"/>
      <c r="R404" s="9"/>
      <c r="S404" s="9"/>
      <c r="T404" s="9"/>
      <c r="U404" s="9"/>
      <c r="V404" s="9"/>
      <c r="W404" s="9"/>
      <c r="X404" s="9"/>
      <c r="Y404" s="9"/>
      <c r="Z404" s="9"/>
      <c r="AA404" s="9"/>
      <c r="AB404" s="9"/>
      <c r="AC404" s="9"/>
      <c r="AD404" s="9"/>
      <c r="AE404" s="9"/>
      <c r="AF404" s="9"/>
      <c r="AG404" s="9"/>
      <c r="AH404" s="9"/>
      <c r="AI404" s="9"/>
      <c r="AJ404" s="9"/>
      <c r="AK404" s="12"/>
    </row>
    <row r="405" ht="15.75" customHeight="1">
      <c r="A405" s="9"/>
      <c r="B405" s="9"/>
      <c r="C405" s="9"/>
      <c r="D405" s="9"/>
      <c r="E405" s="9"/>
      <c r="F405" s="9"/>
      <c r="G405" s="34"/>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9"/>
      <c r="AH405" s="9"/>
      <c r="AI405" s="9"/>
      <c r="AJ405" s="9"/>
      <c r="AK405" s="12"/>
    </row>
    <row r="406" ht="15.75" customHeight="1">
      <c r="A406" s="9"/>
      <c r="B406" s="9"/>
      <c r="C406" s="9"/>
      <c r="D406" s="9"/>
      <c r="E406" s="9"/>
      <c r="F406" s="9"/>
      <c r="G406" s="34"/>
      <c r="H406" s="9"/>
      <c r="I406" s="9"/>
      <c r="J406" s="9"/>
      <c r="K406" s="9"/>
      <c r="L406" s="9"/>
      <c r="M406" s="9"/>
      <c r="N406" s="9"/>
      <c r="O406" s="9"/>
      <c r="P406" s="9"/>
      <c r="Q406" s="9"/>
      <c r="R406" s="9"/>
      <c r="S406" s="9"/>
      <c r="T406" s="9"/>
      <c r="U406" s="9"/>
      <c r="V406" s="9"/>
      <c r="W406" s="9"/>
      <c r="X406" s="9"/>
      <c r="Y406" s="9"/>
      <c r="Z406" s="9"/>
      <c r="AA406" s="9"/>
      <c r="AB406" s="9"/>
      <c r="AC406" s="9"/>
      <c r="AD406" s="9"/>
      <c r="AE406" s="9"/>
      <c r="AF406" s="9"/>
      <c r="AG406" s="9"/>
      <c r="AH406" s="9"/>
      <c r="AI406" s="9"/>
      <c r="AJ406" s="9"/>
      <c r="AK406" s="12"/>
    </row>
    <row r="407" ht="15.75" customHeight="1">
      <c r="A407" s="9"/>
      <c r="B407" s="9"/>
      <c r="C407" s="9"/>
      <c r="D407" s="9"/>
      <c r="E407" s="9"/>
      <c r="F407" s="9"/>
      <c r="G407" s="34"/>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9"/>
      <c r="AH407" s="9"/>
      <c r="AI407" s="9"/>
      <c r="AJ407" s="9"/>
      <c r="AK407" s="12"/>
    </row>
    <row r="408" ht="15.75" customHeight="1">
      <c r="A408" s="9"/>
      <c r="B408" s="9"/>
      <c r="C408" s="9"/>
      <c r="D408" s="9"/>
      <c r="E408" s="9"/>
      <c r="F408" s="9"/>
      <c r="G408" s="34"/>
      <c r="H408" s="9"/>
      <c r="I408" s="9"/>
      <c r="J408" s="9"/>
      <c r="K408" s="9"/>
      <c r="L408" s="9"/>
      <c r="M408" s="9"/>
      <c r="N408" s="9"/>
      <c r="O408" s="9"/>
      <c r="P408" s="9"/>
      <c r="Q408" s="9"/>
      <c r="R408" s="9"/>
      <c r="S408" s="9"/>
      <c r="T408" s="9"/>
      <c r="U408" s="9"/>
      <c r="V408" s="9"/>
      <c r="W408" s="9"/>
      <c r="X408" s="9"/>
      <c r="Y408" s="9"/>
      <c r="Z408" s="9"/>
      <c r="AA408" s="9"/>
      <c r="AB408" s="9"/>
      <c r="AC408" s="9"/>
      <c r="AD408" s="9"/>
      <c r="AE408" s="9"/>
      <c r="AF408" s="9"/>
      <c r="AG408" s="9"/>
      <c r="AH408" s="9"/>
      <c r="AI408" s="9"/>
      <c r="AJ408" s="9"/>
      <c r="AK408" s="12"/>
    </row>
    <row r="409" ht="15.75" customHeight="1">
      <c r="A409" s="9"/>
      <c r="B409" s="9"/>
      <c r="C409" s="9"/>
      <c r="D409" s="9"/>
      <c r="E409" s="9"/>
      <c r="F409" s="9"/>
      <c r="G409" s="34"/>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9"/>
      <c r="AH409" s="9"/>
      <c r="AI409" s="9"/>
      <c r="AJ409" s="9"/>
      <c r="AK409" s="12"/>
    </row>
    <row r="410" ht="15.75" customHeight="1">
      <c r="A410" s="9"/>
      <c r="B410" s="9"/>
      <c r="C410" s="9"/>
      <c r="D410" s="9"/>
      <c r="E410" s="9"/>
      <c r="F410" s="9"/>
      <c r="G410" s="34"/>
      <c r="H410" s="9"/>
      <c r="I410" s="9"/>
      <c r="J410" s="9"/>
      <c r="K410" s="9"/>
      <c r="L410" s="9"/>
      <c r="M410" s="9"/>
      <c r="N410" s="9"/>
      <c r="O410" s="9"/>
      <c r="P410" s="9"/>
      <c r="Q410" s="9"/>
      <c r="R410" s="9"/>
      <c r="S410" s="9"/>
      <c r="T410" s="9"/>
      <c r="U410" s="9"/>
      <c r="V410" s="9"/>
      <c r="W410" s="9"/>
      <c r="X410" s="9"/>
      <c r="Y410" s="9"/>
      <c r="Z410" s="9"/>
      <c r="AA410" s="9"/>
      <c r="AB410" s="9"/>
      <c r="AC410" s="9"/>
      <c r="AD410" s="9"/>
      <c r="AE410" s="9"/>
      <c r="AF410" s="9"/>
      <c r="AG410" s="9"/>
      <c r="AH410" s="9"/>
      <c r="AI410" s="9"/>
      <c r="AJ410" s="9"/>
      <c r="AK410" s="12"/>
    </row>
    <row r="411" ht="15.75" customHeight="1">
      <c r="A411" s="9"/>
      <c r="B411" s="9"/>
      <c r="C411" s="9"/>
      <c r="D411" s="9"/>
      <c r="E411" s="9"/>
      <c r="F411" s="9"/>
      <c r="G411" s="34"/>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9"/>
      <c r="AH411" s="9"/>
      <c r="AI411" s="9"/>
      <c r="AJ411" s="9"/>
      <c r="AK411" s="12"/>
    </row>
    <row r="412" ht="15.75" customHeight="1">
      <c r="A412" s="9"/>
      <c r="B412" s="9"/>
      <c r="C412" s="9"/>
      <c r="D412" s="9"/>
      <c r="E412" s="9"/>
      <c r="F412" s="9"/>
      <c r="G412" s="34"/>
      <c r="H412" s="9"/>
      <c r="I412" s="9"/>
      <c r="J412" s="9"/>
      <c r="K412" s="9"/>
      <c r="L412" s="9"/>
      <c r="M412" s="9"/>
      <c r="N412" s="9"/>
      <c r="O412" s="9"/>
      <c r="P412" s="9"/>
      <c r="Q412" s="9"/>
      <c r="R412" s="9"/>
      <c r="S412" s="9"/>
      <c r="T412" s="9"/>
      <c r="U412" s="9"/>
      <c r="V412" s="9"/>
      <c r="W412" s="9"/>
      <c r="X412" s="9"/>
      <c r="Y412" s="9"/>
      <c r="Z412" s="9"/>
      <c r="AA412" s="9"/>
      <c r="AB412" s="9"/>
      <c r="AC412" s="9"/>
      <c r="AD412" s="9"/>
      <c r="AE412" s="9"/>
      <c r="AF412" s="9"/>
      <c r="AG412" s="9"/>
      <c r="AH412" s="9"/>
      <c r="AI412" s="9"/>
      <c r="AJ412" s="9"/>
      <c r="AK412" s="12"/>
    </row>
    <row r="413" ht="15.75" customHeight="1">
      <c r="A413" s="9"/>
      <c r="B413" s="9"/>
      <c r="C413" s="9"/>
      <c r="D413" s="9"/>
      <c r="E413" s="9"/>
      <c r="F413" s="9"/>
      <c r="G413" s="34"/>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9"/>
      <c r="AH413" s="9"/>
      <c r="AI413" s="9"/>
      <c r="AJ413" s="9"/>
      <c r="AK413" s="12"/>
    </row>
    <row r="414" ht="15.75" customHeight="1">
      <c r="A414" s="9"/>
      <c r="B414" s="9"/>
      <c r="C414" s="9"/>
      <c r="D414" s="9"/>
      <c r="E414" s="9"/>
      <c r="F414" s="9"/>
      <c r="G414" s="34"/>
      <c r="H414" s="9"/>
      <c r="I414" s="9"/>
      <c r="J414" s="9"/>
      <c r="K414" s="9"/>
      <c r="L414" s="9"/>
      <c r="M414" s="9"/>
      <c r="N414" s="9"/>
      <c r="O414" s="9"/>
      <c r="P414" s="9"/>
      <c r="Q414" s="9"/>
      <c r="R414" s="9"/>
      <c r="S414" s="9"/>
      <c r="T414" s="9"/>
      <c r="U414" s="9"/>
      <c r="V414" s="9"/>
      <c r="W414" s="9"/>
      <c r="X414" s="9"/>
      <c r="Y414" s="9"/>
      <c r="Z414" s="9"/>
      <c r="AA414" s="9"/>
      <c r="AB414" s="9"/>
      <c r="AC414" s="9"/>
      <c r="AD414" s="9"/>
      <c r="AE414" s="9"/>
      <c r="AF414" s="9"/>
      <c r="AG414" s="9"/>
      <c r="AH414" s="9"/>
      <c r="AI414" s="9"/>
      <c r="AJ414" s="9"/>
      <c r="AK414" s="12"/>
    </row>
    <row r="415" ht="15.75" customHeight="1">
      <c r="A415" s="9"/>
      <c r="B415" s="9"/>
      <c r="C415" s="9"/>
      <c r="D415" s="9"/>
      <c r="E415" s="9"/>
      <c r="F415" s="9"/>
      <c r="G415" s="34"/>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9"/>
      <c r="AH415" s="9"/>
      <c r="AI415" s="9"/>
      <c r="AJ415" s="9"/>
      <c r="AK415" s="12"/>
    </row>
    <row r="416" ht="15.75" customHeight="1">
      <c r="A416" s="9"/>
      <c r="B416" s="9"/>
      <c r="C416" s="9"/>
      <c r="D416" s="9"/>
      <c r="E416" s="9"/>
      <c r="F416" s="9"/>
      <c r="G416" s="34"/>
      <c r="H416" s="9"/>
      <c r="I416" s="9"/>
      <c r="J416" s="9"/>
      <c r="K416" s="9"/>
      <c r="L416" s="9"/>
      <c r="M416" s="9"/>
      <c r="N416" s="9"/>
      <c r="O416" s="9"/>
      <c r="P416" s="9"/>
      <c r="Q416" s="9"/>
      <c r="R416" s="9"/>
      <c r="S416" s="9"/>
      <c r="T416" s="9"/>
      <c r="U416" s="9"/>
      <c r="V416" s="9"/>
      <c r="W416" s="9"/>
      <c r="X416" s="9"/>
      <c r="Y416" s="9"/>
      <c r="Z416" s="9"/>
      <c r="AA416" s="9"/>
      <c r="AB416" s="9"/>
      <c r="AC416" s="9"/>
      <c r="AD416" s="9"/>
      <c r="AE416" s="9"/>
      <c r="AF416" s="9"/>
      <c r="AG416" s="9"/>
      <c r="AH416" s="9"/>
      <c r="AI416" s="9"/>
      <c r="AJ416" s="9"/>
      <c r="AK416" s="12"/>
    </row>
    <row r="417" ht="15.75" customHeight="1">
      <c r="A417" s="9"/>
      <c r="B417" s="9"/>
      <c r="C417" s="9"/>
      <c r="D417" s="9"/>
      <c r="E417" s="9"/>
      <c r="F417" s="9"/>
      <c r="G417" s="34"/>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9"/>
      <c r="AH417" s="9"/>
      <c r="AI417" s="9"/>
      <c r="AJ417" s="9"/>
      <c r="AK417" s="12"/>
    </row>
    <row r="418" ht="15.75" customHeight="1">
      <c r="A418" s="9"/>
      <c r="B418" s="9"/>
      <c r="C418" s="9"/>
      <c r="D418" s="9"/>
      <c r="E418" s="9"/>
      <c r="F418" s="9"/>
      <c r="G418" s="34"/>
      <c r="H418" s="9"/>
      <c r="I418" s="9"/>
      <c r="J418" s="9"/>
      <c r="K418" s="9"/>
      <c r="L418" s="9"/>
      <c r="M418" s="9"/>
      <c r="N418" s="9"/>
      <c r="O418" s="9"/>
      <c r="P418" s="9"/>
      <c r="Q418" s="9"/>
      <c r="R418" s="9"/>
      <c r="S418" s="9"/>
      <c r="T418" s="9"/>
      <c r="U418" s="9"/>
      <c r="V418" s="9"/>
      <c r="W418" s="9"/>
      <c r="X418" s="9"/>
      <c r="Y418" s="9"/>
      <c r="Z418" s="9"/>
      <c r="AA418" s="9"/>
      <c r="AB418" s="9"/>
      <c r="AC418" s="9"/>
      <c r="AD418" s="9"/>
      <c r="AE418" s="9"/>
      <c r="AF418" s="9"/>
      <c r="AG418" s="9"/>
      <c r="AH418" s="9"/>
      <c r="AI418" s="9"/>
      <c r="AJ418" s="9"/>
      <c r="AK418" s="12"/>
    </row>
    <row r="419" ht="15.75" customHeight="1">
      <c r="A419" s="9"/>
      <c r="B419" s="9"/>
      <c r="C419" s="9"/>
      <c r="D419" s="9"/>
      <c r="E419" s="9"/>
      <c r="F419" s="9"/>
      <c r="G419" s="34"/>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9"/>
      <c r="AH419" s="9"/>
      <c r="AI419" s="9"/>
      <c r="AJ419" s="9"/>
      <c r="AK419" s="12"/>
    </row>
    <row r="420" ht="15.75" customHeight="1">
      <c r="A420" s="9"/>
      <c r="B420" s="9"/>
      <c r="C420" s="9"/>
      <c r="D420" s="9"/>
      <c r="E420" s="9"/>
      <c r="F420" s="9"/>
      <c r="G420" s="34"/>
      <c r="H420" s="9"/>
      <c r="I420" s="9"/>
      <c r="J420" s="9"/>
      <c r="K420" s="9"/>
      <c r="L420" s="9"/>
      <c r="M420" s="9"/>
      <c r="N420" s="9"/>
      <c r="O420" s="9"/>
      <c r="P420" s="9"/>
      <c r="Q420" s="9"/>
      <c r="R420" s="9"/>
      <c r="S420" s="9"/>
      <c r="T420" s="9"/>
      <c r="U420" s="9"/>
      <c r="V420" s="9"/>
      <c r="W420" s="9"/>
      <c r="X420" s="9"/>
      <c r="Y420" s="9"/>
      <c r="Z420" s="9"/>
      <c r="AA420" s="9"/>
      <c r="AB420" s="9"/>
      <c r="AC420" s="9"/>
      <c r="AD420" s="9"/>
      <c r="AE420" s="9"/>
      <c r="AF420" s="9"/>
      <c r="AG420" s="9"/>
      <c r="AH420" s="9"/>
      <c r="AI420" s="9"/>
      <c r="AJ420" s="9"/>
      <c r="AK420" s="12"/>
    </row>
    <row r="421" ht="15.75" customHeight="1">
      <c r="A421" s="9"/>
      <c r="B421" s="9"/>
      <c r="C421" s="9"/>
      <c r="D421" s="9"/>
      <c r="E421" s="9"/>
      <c r="F421" s="9"/>
      <c r="G421" s="34"/>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9"/>
      <c r="AH421" s="9"/>
      <c r="AI421" s="9"/>
      <c r="AJ421" s="9"/>
      <c r="AK421" s="12"/>
    </row>
    <row r="422" ht="15.75" customHeight="1">
      <c r="A422" s="9"/>
      <c r="B422" s="9"/>
      <c r="C422" s="9"/>
      <c r="D422" s="9"/>
      <c r="E422" s="9"/>
      <c r="F422" s="9"/>
      <c r="G422" s="34"/>
      <c r="H422" s="9"/>
      <c r="I422" s="9"/>
      <c r="J422" s="9"/>
      <c r="K422" s="9"/>
      <c r="L422" s="9"/>
      <c r="M422" s="9"/>
      <c r="N422" s="9"/>
      <c r="O422" s="9"/>
      <c r="P422" s="9"/>
      <c r="Q422" s="9"/>
      <c r="R422" s="9"/>
      <c r="S422" s="9"/>
      <c r="T422" s="9"/>
      <c r="U422" s="9"/>
      <c r="V422" s="9"/>
      <c r="W422" s="9"/>
      <c r="X422" s="9"/>
      <c r="Y422" s="9"/>
      <c r="Z422" s="9"/>
      <c r="AA422" s="9"/>
      <c r="AB422" s="9"/>
      <c r="AC422" s="9"/>
      <c r="AD422" s="9"/>
      <c r="AE422" s="9"/>
      <c r="AF422" s="9"/>
      <c r="AG422" s="9"/>
      <c r="AH422" s="9"/>
      <c r="AI422" s="9"/>
      <c r="AJ422" s="9"/>
      <c r="AK422" s="12"/>
    </row>
    <row r="423" ht="15.75" customHeight="1">
      <c r="A423" s="9"/>
      <c r="B423" s="9"/>
      <c r="C423" s="9"/>
      <c r="D423" s="9"/>
      <c r="E423" s="9"/>
      <c r="F423" s="9"/>
      <c r="G423" s="34"/>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9"/>
      <c r="AH423" s="9"/>
      <c r="AI423" s="9"/>
      <c r="AJ423" s="9"/>
      <c r="AK423" s="12"/>
    </row>
    <row r="424" ht="15.75" customHeight="1">
      <c r="A424" s="9"/>
      <c r="B424" s="9"/>
      <c r="C424" s="9"/>
      <c r="D424" s="9"/>
      <c r="E424" s="9"/>
      <c r="F424" s="9"/>
      <c r="G424" s="34"/>
      <c r="H424" s="9"/>
      <c r="I424" s="9"/>
      <c r="J424" s="9"/>
      <c r="K424" s="9"/>
      <c r="L424" s="9"/>
      <c r="M424" s="9"/>
      <c r="N424" s="9"/>
      <c r="O424" s="9"/>
      <c r="P424" s="9"/>
      <c r="Q424" s="9"/>
      <c r="R424" s="9"/>
      <c r="S424" s="9"/>
      <c r="T424" s="9"/>
      <c r="U424" s="9"/>
      <c r="V424" s="9"/>
      <c r="W424" s="9"/>
      <c r="X424" s="9"/>
      <c r="Y424" s="9"/>
      <c r="Z424" s="9"/>
      <c r="AA424" s="9"/>
      <c r="AB424" s="9"/>
      <c r="AC424" s="9"/>
      <c r="AD424" s="9"/>
      <c r="AE424" s="9"/>
      <c r="AF424" s="9"/>
      <c r="AG424" s="9"/>
      <c r="AH424" s="9"/>
      <c r="AI424" s="9"/>
      <c r="AJ424" s="9"/>
      <c r="AK424" s="12"/>
    </row>
    <row r="425" ht="15.75" customHeight="1">
      <c r="A425" s="9"/>
      <c r="B425" s="9"/>
      <c r="C425" s="9"/>
      <c r="D425" s="9"/>
      <c r="E425" s="9"/>
      <c r="F425" s="9"/>
      <c r="G425" s="34"/>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9"/>
      <c r="AH425" s="9"/>
      <c r="AI425" s="9"/>
      <c r="AJ425" s="9"/>
      <c r="AK425" s="12"/>
    </row>
    <row r="426" ht="15.75" customHeight="1">
      <c r="A426" s="9"/>
      <c r="B426" s="9"/>
      <c r="C426" s="9"/>
      <c r="D426" s="9"/>
      <c r="E426" s="9"/>
      <c r="F426" s="9"/>
      <c r="G426" s="34"/>
      <c r="H426" s="9"/>
      <c r="I426" s="9"/>
      <c r="J426" s="9"/>
      <c r="K426" s="9"/>
      <c r="L426" s="9"/>
      <c r="M426" s="9"/>
      <c r="N426" s="9"/>
      <c r="O426" s="9"/>
      <c r="P426" s="9"/>
      <c r="Q426" s="9"/>
      <c r="R426" s="9"/>
      <c r="S426" s="9"/>
      <c r="T426" s="9"/>
      <c r="U426" s="9"/>
      <c r="V426" s="9"/>
      <c r="W426" s="9"/>
      <c r="X426" s="9"/>
      <c r="Y426" s="9"/>
      <c r="Z426" s="9"/>
      <c r="AA426" s="9"/>
      <c r="AB426" s="9"/>
      <c r="AC426" s="9"/>
      <c r="AD426" s="9"/>
      <c r="AE426" s="9"/>
      <c r="AF426" s="9"/>
      <c r="AG426" s="9"/>
      <c r="AH426" s="9"/>
      <c r="AI426" s="9"/>
      <c r="AJ426" s="9"/>
      <c r="AK426" s="12"/>
    </row>
    <row r="427" ht="15.75" customHeight="1">
      <c r="A427" s="9"/>
      <c r="B427" s="9"/>
      <c r="C427" s="9"/>
      <c r="D427" s="9"/>
      <c r="E427" s="9"/>
      <c r="F427" s="9"/>
      <c r="G427" s="34"/>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9"/>
      <c r="AH427" s="9"/>
      <c r="AI427" s="9"/>
      <c r="AJ427" s="9"/>
      <c r="AK427" s="12"/>
    </row>
    <row r="428" ht="15.75" customHeight="1">
      <c r="A428" s="9"/>
      <c r="B428" s="9"/>
      <c r="C428" s="9"/>
      <c r="D428" s="9"/>
      <c r="E428" s="9"/>
      <c r="F428" s="9"/>
      <c r="G428" s="34"/>
      <c r="H428" s="9"/>
      <c r="I428" s="9"/>
      <c r="J428" s="9"/>
      <c r="K428" s="9"/>
      <c r="L428" s="9"/>
      <c r="M428" s="9"/>
      <c r="N428" s="9"/>
      <c r="O428" s="9"/>
      <c r="P428" s="9"/>
      <c r="Q428" s="9"/>
      <c r="R428" s="9"/>
      <c r="S428" s="9"/>
      <c r="T428" s="9"/>
      <c r="U428" s="9"/>
      <c r="V428" s="9"/>
      <c r="W428" s="9"/>
      <c r="X428" s="9"/>
      <c r="Y428" s="9"/>
      <c r="Z428" s="9"/>
      <c r="AA428" s="9"/>
      <c r="AB428" s="9"/>
      <c r="AC428" s="9"/>
      <c r="AD428" s="9"/>
      <c r="AE428" s="9"/>
      <c r="AF428" s="9"/>
      <c r="AG428" s="9"/>
      <c r="AH428" s="9"/>
      <c r="AI428" s="9"/>
      <c r="AJ428" s="9"/>
      <c r="AK428" s="12"/>
    </row>
    <row r="429" ht="15.75" customHeight="1">
      <c r="A429" s="9"/>
      <c r="B429" s="9"/>
      <c r="C429" s="9"/>
      <c r="D429" s="9"/>
      <c r="E429" s="9"/>
      <c r="F429" s="9"/>
      <c r="G429" s="34"/>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9"/>
      <c r="AH429" s="9"/>
      <c r="AI429" s="9"/>
      <c r="AJ429" s="9"/>
      <c r="AK429" s="12"/>
    </row>
    <row r="430" ht="15.75" customHeight="1">
      <c r="A430" s="9"/>
      <c r="B430" s="9"/>
      <c r="C430" s="9"/>
      <c r="D430" s="9"/>
      <c r="E430" s="9"/>
      <c r="F430" s="9"/>
      <c r="G430" s="34"/>
      <c r="H430" s="9"/>
      <c r="I430" s="9"/>
      <c r="J430" s="9"/>
      <c r="K430" s="9"/>
      <c r="L430" s="9"/>
      <c r="M430" s="9"/>
      <c r="N430" s="9"/>
      <c r="O430" s="9"/>
      <c r="P430" s="9"/>
      <c r="Q430" s="9"/>
      <c r="R430" s="9"/>
      <c r="S430" s="9"/>
      <c r="T430" s="9"/>
      <c r="U430" s="9"/>
      <c r="V430" s="9"/>
      <c r="W430" s="9"/>
      <c r="X430" s="9"/>
      <c r="Y430" s="9"/>
      <c r="Z430" s="9"/>
      <c r="AA430" s="9"/>
      <c r="AB430" s="9"/>
      <c r="AC430" s="9"/>
      <c r="AD430" s="9"/>
      <c r="AE430" s="9"/>
      <c r="AF430" s="9"/>
      <c r="AG430" s="9"/>
      <c r="AH430" s="9"/>
      <c r="AI430" s="9"/>
      <c r="AJ430" s="9"/>
      <c r="AK430" s="12"/>
    </row>
    <row r="431" ht="15.75" customHeight="1">
      <c r="A431" s="9"/>
      <c r="B431" s="9"/>
      <c r="C431" s="9"/>
      <c r="D431" s="9"/>
      <c r="E431" s="9"/>
      <c r="F431" s="9"/>
      <c r="G431" s="34"/>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9"/>
      <c r="AH431" s="9"/>
      <c r="AI431" s="9"/>
      <c r="AJ431" s="9"/>
      <c r="AK431" s="12"/>
    </row>
    <row r="432" ht="15.75" customHeight="1">
      <c r="A432" s="9"/>
      <c r="B432" s="9"/>
      <c r="C432" s="9"/>
      <c r="D432" s="9"/>
      <c r="E432" s="9"/>
      <c r="F432" s="9"/>
      <c r="G432" s="34"/>
      <c r="H432" s="9"/>
      <c r="I432" s="9"/>
      <c r="J432" s="9"/>
      <c r="K432" s="9"/>
      <c r="L432" s="9"/>
      <c r="M432" s="9"/>
      <c r="N432" s="9"/>
      <c r="O432" s="9"/>
      <c r="P432" s="9"/>
      <c r="Q432" s="9"/>
      <c r="R432" s="9"/>
      <c r="S432" s="9"/>
      <c r="T432" s="9"/>
      <c r="U432" s="9"/>
      <c r="V432" s="9"/>
      <c r="W432" s="9"/>
      <c r="X432" s="9"/>
      <c r="Y432" s="9"/>
      <c r="Z432" s="9"/>
      <c r="AA432" s="9"/>
      <c r="AB432" s="9"/>
      <c r="AC432" s="9"/>
      <c r="AD432" s="9"/>
      <c r="AE432" s="9"/>
      <c r="AF432" s="9"/>
      <c r="AG432" s="9"/>
      <c r="AH432" s="9"/>
      <c r="AI432" s="9"/>
      <c r="AJ432" s="9"/>
      <c r="AK432" s="12"/>
    </row>
    <row r="433" ht="15.75" customHeight="1">
      <c r="A433" s="9"/>
      <c r="B433" s="9"/>
      <c r="C433" s="9"/>
      <c r="D433" s="9"/>
      <c r="E433" s="9"/>
      <c r="F433" s="9"/>
      <c r="G433" s="34"/>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9"/>
      <c r="AH433" s="9"/>
      <c r="AI433" s="9"/>
      <c r="AJ433" s="9"/>
      <c r="AK433" s="12"/>
    </row>
    <row r="434" ht="15.75" customHeight="1">
      <c r="A434" s="9"/>
      <c r="B434" s="9"/>
      <c r="C434" s="9"/>
      <c r="D434" s="9"/>
      <c r="E434" s="9"/>
      <c r="F434" s="9"/>
      <c r="G434" s="34"/>
      <c r="H434" s="9"/>
      <c r="I434" s="9"/>
      <c r="J434" s="9"/>
      <c r="K434" s="9"/>
      <c r="L434" s="9"/>
      <c r="M434" s="9"/>
      <c r="N434" s="9"/>
      <c r="O434" s="9"/>
      <c r="P434" s="9"/>
      <c r="Q434" s="9"/>
      <c r="R434" s="9"/>
      <c r="S434" s="9"/>
      <c r="T434" s="9"/>
      <c r="U434" s="9"/>
      <c r="V434" s="9"/>
      <c r="W434" s="9"/>
      <c r="X434" s="9"/>
      <c r="Y434" s="9"/>
      <c r="Z434" s="9"/>
      <c r="AA434" s="9"/>
      <c r="AB434" s="9"/>
      <c r="AC434" s="9"/>
      <c r="AD434" s="9"/>
      <c r="AE434" s="9"/>
      <c r="AF434" s="9"/>
      <c r="AG434" s="9"/>
      <c r="AH434" s="9"/>
      <c r="AI434" s="9"/>
      <c r="AJ434" s="9"/>
      <c r="AK434" s="12"/>
    </row>
    <row r="435" ht="15.75" customHeight="1">
      <c r="A435" s="9"/>
      <c r="B435" s="9"/>
      <c r="C435" s="9"/>
      <c r="D435" s="9"/>
      <c r="E435" s="9"/>
      <c r="F435" s="9"/>
      <c r="G435" s="34"/>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9"/>
      <c r="AH435" s="9"/>
      <c r="AI435" s="9"/>
      <c r="AJ435" s="9"/>
      <c r="AK435" s="12"/>
    </row>
    <row r="436" ht="15.75" customHeight="1">
      <c r="A436" s="9"/>
      <c r="B436" s="9"/>
      <c r="C436" s="9"/>
      <c r="D436" s="9"/>
      <c r="E436" s="9"/>
      <c r="F436" s="9"/>
      <c r="G436" s="34"/>
      <c r="H436" s="9"/>
      <c r="I436" s="9"/>
      <c r="J436" s="9"/>
      <c r="K436" s="9"/>
      <c r="L436" s="9"/>
      <c r="M436" s="9"/>
      <c r="N436" s="9"/>
      <c r="O436" s="9"/>
      <c r="P436" s="9"/>
      <c r="Q436" s="9"/>
      <c r="R436" s="9"/>
      <c r="S436" s="9"/>
      <c r="T436" s="9"/>
      <c r="U436" s="9"/>
      <c r="V436" s="9"/>
      <c r="W436" s="9"/>
      <c r="X436" s="9"/>
      <c r="Y436" s="9"/>
      <c r="Z436" s="9"/>
      <c r="AA436" s="9"/>
      <c r="AB436" s="9"/>
      <c r="AC436" s="9"/>
      <c r="AD436" s="9"/>
      <c r="AE436" s="9"/>
      <c r="AF436" s="9"/>
      <c r="AG436" s="9"/>
      <c r="AH436" s="9"/>
      <c r="AI436" s="9"/>
      <c r="AJ436" s="9"/>
      <c r="AK436" s="12"/>
    </row>
    <row r="437" ht="15.75" customHeight="1">
      <c r="A437" s="9"/>
      <c r="B437" s="9"/>
      <c r="C437" s="9"/>
      <c r="D437" s="9"/>
      <c r="E437" s="9"/>
      <c r="F437" s="9"/>
      <c r="G437" s="34"/>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9"/>
      <c r="AH437" s="9"/>
      <c r="AI437" s="9"/>
      <c r="AJ437" s="9"/>
      <c r="AK437" s="12"/>
    </row>
    <row r="438" ht="15.75" customHeight="1">
      <c r="A438" s="9"/>
      <c r="B438" s="9"/>
      <c r="C438" s="9"/>
      <c r="D438" s="9"/>
      <c r="E438" s="9"/>
      <c r="F438" s="9"/>
      <c r="G438" s="34"/>
      <c r="H438" s="9"/>
      <c r="I438" s="9"/>
      <c r="J438" s="9"/>
      <c r="K438" s="9"/>
      <c r="L438" s="9"/>
      <c r="M438" s="9"/>
      <c r="N438" s="9"/>
      <c r="O438" s="9"/>
      <c r="P438" s="9"/>
      <c r="Q438" s="9"/>
      <c r="R438" s="9"/>
      <c r="S438" s="9"/>
      <c r="T438" s="9"/>
      <c r="U438" s="9"/>
      <c r="V438" s="9"/>
      <c r="W438" s="9"/>
      <c r="X438" s="9"/>
      <c r="Y438" s="9"/>
      <c r="Z438" s="9"/>
      <c r="AA438" s="9"/>
      <c r="AB438" s="9"/>
      <c r="AC438" s="9"/>
      <c r="AD438" s="9"/>
      <c r="AE438" s="9"/>
      <c r="AF438" s="9"/>
      <c r="AG438" s="9"/>
      <c r="AH438" s="9"/>
      <c r="AI438" s="9"/>
      <c r="AJ438" s="9"/>
      <c r="AK438" s="12"/>
    </row>
    <row r="439" ht="15.75" customHeight="1">
      <c r="A439" s="9"/>
      <c r="B439" s="9"/>
      <c r="C439" s="9"/>
      <c r="D439" s="9"/>
      <c r="E439" s="9"/>
      <c r="F439" s="9"/>
      <c r="G439" s="34"/>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9"/>
      <c r="AH439" s="9"/>
      <c r="AI439" s="9"/>
      <c r="AJ439" s="9"/>
      <c r="AK439" s="12"/>
    </row>
    <row r="440" ht="15.75" customHeight="1">
      <c r="A440" s="9"/>
      <c r="B440" s="9"/>
      <c r="C440" s="9"/>
      <c r="D440" s="9"/>
      <c r="E440" s="9"/>
      <c r="F440" s="9"/>
      <c r="G440" s="34"/>
      <c r="H440" s="9"/>
      <c r="I440" s="9"/>
      <c r="J440" s="9"/>
      <c r="K440" s="9"/>
      <c r="L440" s="9"/>
      <c r="M440" s="9"/>
      <c r="N440" s="9"/>
      <c r="O440" s="9"/>
      <c r="P440" s="9"/>
      <c r="Q440" s="9"/>
      <c r="R440" s="9"/>
      <c r="S440" s="9"/>
      <c r="T440" s="9"/>
      <c r="U440" s="9"/>
      <c r="V440" s="9"/>
      <c r="W440" s="9"/>
      <c r="X440" s="9"/>
      <c r="Y440" s="9"/>
      <c r="Z440" s="9"/>
      <c r="AA440" s="9"/>
      <c r="AB440" s="9"/>
      <c r="AC440" s="9"/>
      <c r="AD440" s="9"/>
      <c r="AE440" s="9"/>
      <c r="AF440" s="9"/>
      <c r="AG440" s="9"/>
      <c r="AH440" s="9"/>
      <c r="AI440" s="9"/>
      <c r="AJ440" s="9"/>
      <c r="AK440" s="12"/>
    </row>
    <row r="441" ht="15.75" customHeight="1">
      <c r="A441" s="9"/>
      <c r="B441" s="9"/>
      <c r="C441" s="9"/>
      <c r="D441" s="9"/>
      <c r="E441" s="9"/>
      <c r="F441" s="9"/>
      <c r="G441" s="34"/>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9"/>
      <c r="AH441" s="9"/>
      <c r="AI441" s="9"/>
      <c r="AJ441" s="9"/>
      <c r="AK441" s="12"/>
    </row>
    <row r="442" ht="15.75" customHeight="1">
      <c r="A442" s="9"/>
      <c r="B442" s="9"/>
      <c r="C442" s="9"/>
      <c r="D442" s="9"/>
      <c r="E442" s="9"/>
      <c r="F442" s="9"/>
      <c r="G442" s="34"/>
      <c r="H442" s="9"/>
      <c r="I442" s="9"/>
      <c r="J442" s="9"/>
      <c r="K442" s="9"/>
      <c r="L442" s="9"/>
      <c r="M442" s="9"/>
      <c r="N442" s="9"/>
      <c r="O442" s="9"/>
      <c r="P442" s="9"/>
      <c r="Q442" s="9"/>
      <c r="R442" s="9"/>
      <c r="S442" s="9"/>
      <c r="T442" s="9"/>
      <c r="U442" s="9"/>
      <c r="V442" s="9"/>
      <c r="W442" s="9"/>
      <c r="X442" s="9"/>
      <c r="Y442" s="9"/>
      <c r="Z442" s="9"/>
      <c r="AA442" s="9"/>
      <c r="AB442" s="9"/>
      <c r="AC442" s="9"/>
      <c r="AD442" s="9"/>
      <c r="AE442" s="9"/>
      <c r="AF442" s="9"/>
      <c r="AG442" s="9"/>
      <c r="AH442" s="9"/>
      <c r="AI442" s="9"/>
      <c r="AJ442" s="9"/>
      <c r="AK442" s="12"/>
    </row>
    <row r="443" ht="15.75" customHeight="1">
      <c r="A443" s="9"/>
      <c r="B443" s="9"/>
      <c r="C443" s="9"/>
      <c r="D443" s="9"/>
      <c r="E443" s="9"/>
      <c r="F443" s="9"/>
      <c r="G443" s="34"/>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9"/>
      <c r="AH443" s="9"/>
      <c r="AI443" s="9"/>
      <c r="AJ443" s="9"/>
      <c r="AK443" s="12"/>
    </row>
    <row r="444" ht="15.75" customHeight="1">
      <c r="A444" s="9"/>
      <c r="B444" s="9"/>
      <c r="C444" s="9"/>
      <c r="D444" s="9"/>
      <c r="E444" s="9"/>
      <c r="F444" s="9"/>
      <c r="G444" s="34"/>
      <c r="H444" s="9"/>
      <c r="I444" s="9"/>
      <c r="J444" s="9"/>
      <c r="K444" s="9"/>
      <c r="L444" s="9"/>
      <c r="M444" s="9"/>
      <c r="N444" s="9"/>
      <c r="O444" s="9"/>
      <c r="P444" s="9"/>
      <c r="Q444" s="9"/>
      <c r="R444" s="9"/>
      <c r="S444" s="9"/>
      <c r="T444" s="9"/>
      <c r="U444" s="9"/>
      <c r="V444" s="9"/>
      <c r="W444" s="9"/>
      <c r="X444" s="9"/>
      <c r="Y444" s="9"/>
      <c r="Z444" s="9"/>
      <c r="AA444" s="9"/>
      <c r="AB444" s="9"/>
      <c r="AC444" s="9"/>
      <c r="AD444" s="9"/>
      <c r="AE444" s="9"/>
      <c r="AF444" s="9"/>
      <c r="AG444" s="9"/>
      <c r="AH444" s="9"/>
      <c r="AI444" s="9"/>
      <c r="AJ444" s="9"/>
      <c r="AK444" s="12"/>
    </row>
    <row r="445" ht="15.75" customHeight="1">
      <c r="A445" s="9"/>
      <c r="B445" s="9"/>
      <c r="C445" s="9"/>
      <c r="D445" s="9"/>
      <c r="E445" s="9"/>
      <c r="F445" s="9"/>
      <c r="G445" s="34"/>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9"/>
      <c r="AH445" s="9"/>
      <c r="AI445" s="9"/>
      <c r="AJ445" s="9"/>
      <c r="AK445" s="12"/>
    </row>
    <row r="446" ht="15.75" customHeight="1">
      <c r="A446" s="9"/>
      <c r="B446" s="9"/>
      <c r="C446" s="9"/>
      <c r="D446" s="9"/>
      <c r="E446" s="9"/>
      <c r="F446" s="9"/>
      <c r="G446" s="34"/>
      <c r="H446" s="9"/>
      <c r="I446" s="9"/>
      <c r="J446" s="9"/>
      <c r="K446" s="9"/>
      <c r="L446" s="9"/>
      <c r="M446" s="9"/>
      <c r="N446" s="9"/>
      <c r="O446" s="9"/>
      <c r="P446" s="9"/>
      <c r="Q446" s="9"/>
      <c r="R446" s="9"/>
      <c r="S446" s="9"/>
      <c r="T446" s="9"/>
      <c r="U446" s="9"/>
      <c r="V446" s="9"/>
      <c r="W446" s="9"/>
      <c r="X446" s="9"/>
      <c r="Y446" s="9"/>
      <c r="Z446" s="9"/>
      <c r="AA446" s="9"/>
      <c r="AB446" s="9"/>
      <c r="AC446" s="9"/>
      <c r="AD446" s="9"/>
      <c r="AE446" s="9"/>
      <c r="AF446" s="9"/>
      <c r="AG446" s="9"/>
      <c r="AH446" s="9"/>
      <c r="AI446" s="9"/>
      <c r="AJ446" s="9"/>
      <c r="AK446" s="12"/>
    </row>
    <row r="447" ht="15.75" customHeight="1">
      <c r="A447" s="9"/>
      <c r="B447" s="9"/>
      <c r="C447" s="9"/>
      <c r="D447" s="9"/>
      <c r="E447" s="9"/>
      <c r="F447" s="9"/>
      <c r="G447" s="34"/>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9"/>
      <c r="AH447" s="9"/>
      <c r="AI447" s="9"/>
      <c r="AJ447" s="9"/>
      <c r="AK447" s="12"/>
    </row>
    <row r="448" ht="15.75" customHeight="1">
      <c r="A448" s="9"/>
      <c r="B448" s="9"/>
      <c r="C448" s="9"/>
      <c r="D448" s="9"/>
      <c r="E448" s="9"/>
      <c r="F448" s="9"/>
      <c r="G448" s="34"/>
      <c r="H448" s="9"/>
      <c r="I448" s="9"/>
      <c r="J448" s="9"/>
      <c r="K448" s="9"/>
      <c r="L448" s="9"/>
      <c r="M448" s="9"/>
      <c r="N448" s="9"/>
      <c r="O448" s="9"/>
      <c r="P448" s="9"/>
      <c r="Q448" s="9"/>
      <c r="R448" s="9"/>
      <c r="S448" s="9"/>
      <c r="T448" s="9"/>
      <c r="U448" s="9"/>
      <c r="V448" s="9"/>
      <c r="W448" s="9"/>
      <c r="X448" s="9"/>
      <c r="Y448" s="9"/>
      <c r="Z448" s="9"/>
      <c r="AA448" s="9"/>
      <c r="AB448" s="9"/>
      <c r="AC448" s="9"/>
      <c r="AD448" s="9"/>
      <c r="AE448" s="9"/>
      <c r="AF448" s="9"/>
      <c r="AG448" s="9"/>
      <c r="AH448" s="9"/>
      <c r="AI448" s="9"/>
      <c r="AJ448" s="9"/>
      <c r="AK448" s="12"/>
    </row>
    <row r="449" ht="15.75" customHeight="1">
      <c r="A449" s="9"/>
      <c r="B449" s="9"/>
      <c r="C449" s="9"/>
      <c r="D449" s="9"/>
      <c r="E449" s="9"/>
      <c r="F449" s="9"/>
      <c r="G449" s="34"/>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9"/>
      <c r="AH449" s="9"/>
      <c r="AI449" s="9"/>
      <c r="AJ449" s="9"/>
      <c r="AK449" s="12"/>
    </row>
    <row r="450" ht="15.75" customHeight="1">
      <c r="A450" s="9"/>
      <c r="B450" s="9"/>
      <c r="C450" s="9"/>
      <c r="D450" s="9"/>
      <c r="E450" s="9"/>
      <c r="F450" s="9"/>
      <c r="G450" s="34"/>
      <c r="H450" s="9"/>
      <c r="I450" s="9"/>
      <c r="J450" s="9"/>
      <c r="K450" s="9"/>
      <c r="L450" s="9"/>
      <c r="M450" s="9"/>
      <c r="N450" s="9"/>
      <c r="O450" s="9"/>
      <c r="P450" s="9"/>
      <c r="Q450" s="9"/>
      <c r="R450" s="9"/>
      <c r="S450" s="9"/>
      <c r="T450" s="9"/>
      <c r="U450" s="9"/>
      <c r="V450" s="9"/>
      <c r="W450" s="9"/>
      <c r="X450" s="9"/>
      <c r="Y450" s="9"/>
      <c r="Z450" s="9"/>
      <c r="AA450" s="9"/>
      <c r="AB450" s="9"/>
      <c r="AC450" s="9"/>
      <c r="AD450" s="9"/>
      <c r="AE450" s="9"/>
      <c r="AF450" s="9"/>
      <c r="AG450" s="9"/>
      <c r="AH450" s="9"/>
      <c r="AI450" s="9"/>
      <c r="AJ450" s="9"/>
      <c r="AK450" s="12"/>
    </row>
    <row r="451" ht="15.75" customHeight="1">
      <c r="A451" s="9"/>
      <c r="B451" s="9"/>
      <c r="C451" s="9"/>
      <c r="D451" s="9"/>
      <c r="E451" s="9"/>
      <c r="F451" s="9"/>
      <c r="G451" s="34"/>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9"/>
      <c r="AH451" s="9"/>
      <c r="AI451" s="9"/>
      <c r="AJ451" s="9"/>
      <c r="AK451" s="12"/>
    </row>
    <row r="452" ht="15.75" customHeight="1">
      <c r="A452" s="9"/>
      <c r="B452" s="9"/>
      <c r="C452" s="9"/>
      <c r="D452" s="9"/>
      <c r="E452" s="9"/>
      <c r="F452" s="9"/>
      <c r="G452" s="34"/>
      <c r="H452" s="9"/>
      <c r="I452" s="9"/>
      <c r="J452" s="9"/>
      <c r="K452" s="9"/>
      <c r="L452" s="9"/>
      <c r="M452" s="9"/>
      <c r="N452" s="9"/>
      <c r="O452" s="9"/>
      <c r="P452" s="9"/>
      <c r="Q452" s="9"/>
      <c r="R452" s="9"/>
      <c r="S452" s="9"/>
      <c r="T452" s="9"/>
      <c r="U452" s="9"/>
      <c r="V452" s="9"/>
      <c r="W452" s="9"/>
      <c r="X452" s="9"/>
      <c r="Y452" s="9"/>
      <c r="Z452" s="9"/>
      <c r="AA452" s="9"/>
      <c r="AB452" s="9"/>
      <c r="AC452" s="9"/>
      <c r="AD452" s="9"/>
      <c r="AE452" s="9"/>
      <c r="AF452" s="9"/>
      <c r="AG452" s="9"/>
      <c r="AH452" s="9"/>
      <c r="AI452" s="9"/>
      <c r="AJ452" s="9"/>
      <c r="AK452" s="12"/>
    </row>
    <row r="453" ht="15.75" customHeight="1">
      <c r="A453" s="9"/>
      <c r="B453" s="9"/>
      <c r="C453" s="9"/>
      <c r="D453" s="9"/>
      <c r="E453" s="9"/>
      <c r="F453" s="9"/>
      <c r="G453" s="34"/>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9"/>
      <c r="AH453" s="9"/>
      <c r="AI453" s="9"/>
      <c r="AJ453" s="9"/>
      <c r="AK453" s="12"/>
    </row>
    <row r="454" ht="15.75" customHeight="1">
      <c r="A454" s="9"/>
      <c r="B454" s="9"/>
      <c r="C454" s="9"/>
      <c r="D454" s="9"/>
      <c r="E454" s="9"/>
      <c r="F454" s="9"/>
      <c r="G454" s="34"/>
      <c r="H454" s="9"/>
      <c r="I454" s="9"/>
      <c r="J454" s="9"/>
      <c r="K454" s="9"/>
      <c r="L454" s="9"/>
      <c r="M454" s="9"/>
      <c r="N454" s="9"/>
      <c r="O454" s="9"/>
      <c r="P454" s="9"/>
      <c r="Q454" s="9"/>
      <c r="R454" s="9"/>
      <c r="S454" s="9"/>
      <c r="T454" s="9"/>
      <c r="U454" s="9"/>
      <c r="V454" s="9"/>
      <c r="W454" s="9"/>
      <c r="X454" s="9"/>
      <c r="Y454" s="9"/>
      <c r="Z454" s="9"/>
      <c r="AA454" s="9"/>
      <c r="AB454" s="9"/>
      <c r="AC454" s="9"/>
      <c r="AD454" s="9"/>
      <c r="AE454" s="9"/>
      <c r="AF454" s="9"/>
      <c r="AG454" s="9"/>
      <c r="AH454" s="9"/>
      <c r="AI454" s="9"/>
      <c r="AJ454" s="9"/>
      <c r="AK454" s="12"/>
    </row>
    <row r="455" ht="15.75" customHeight="1">
      <c r="A455" s="9"/>
      <c r="B455" s="9"/>
      <c r="C455" s="9"/>
      <c r="D455" s="9"/>
      <c r="E455" s="9"/>
      <c r="F455" s="9"/>
      <c r="G455" s="34"/>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9"/>
      <c r="AH455" s="9"/>
      <c r="AI455" s="9"/>
      <c r="AJ455" s="9"/>
      <c r="AK455" s="12"/>
    </row>
    <row r="456" ht="15.75" customHeight="1">
      <c r="A456" s="9"/>
      <c r="B456" s="9"/>
      <c r="C456" s="9"/>
      <c r="D456" s="9"/>
      <c r="E456" s="9"/>
      <c r="F456" s="9"/>
      <c r="G456" s="34"/>
      <c r="H456" s="9"/>
      <c r="I456" s="9"/>
      <c r="J456" s="9"/>
      <c r="K456" s="9"/>
      <c r="L456" s="9"/>
      <c r="M456" s="9"/>
      <c r="N456" s="9"/>
      <c r="O456" s="9"/>
      <c r="P456" s="9"/>
      <c r="Q456" s="9"/>
      <c r="R456" s="9"/>
      <c r="S456" s="9"/>
      <c r="T456" s="9"/>
      <c r="U456" s="9"/>
      <c r="V456" s="9"/>
      <c r="W456" s="9"/>
      <c r="X456" s="9"/>
      <c r="Y456" s="9"/>
      <c r="Z456" s="9"/>
      <c r="AA456" s="9"/>
      <c r="AB456" s="9"/>
      <c r="AC456" s="9"/>
      <c r="AD456" s="9"/>
      <c r="AE456" s="9"/>
      <c r="AF456" s="9"/>
      <c r="AG456" s="9"/>
      <c r="AH456" s="9"/>
      <c r="AI456" s="9"/>
      <c r="AJ456" s="9"/>
      <c r="AK456" s="12"/>
    </row>
    <row r="457" ht="15.75" customHeight="1">
      <c r="A457" s="9"/>
      <c r="B457" s="9"/>
      <c r="C457" s="9"/>
      <c r="D457" s="9"/>
      <c r="E457" s="9"/>
      <c r="F457" s="9"/>
      <c r="G457" s="34"/>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9"/>
      <c r="AH457" s="9"/>
      <c r="AI457" s="9"/>
      <c r="AJ457" s="9"/>
      <c r="AK457" s="12"/>
    </row>
    <row r="458" ht="15.75" customHeight="1">
      <c r="A458" s="9"/>
      <c r="B458" s="9"/>
      <c r="C458" s="9"/>
      <c r="D458" s="9"/>
      <c r="E458" s="9"/>
      <c r="F458" s="9"/>
      <c r="G458" s="34"/>
      <c r="H458" s="9"/>
      <c r="I458" s="9"/>
      <c r="J458" s="9"/>
      <c r="K458" s="9"/>
      <c r="L458" s="9"/>
      <c r="M458" s="9"/>
      <c r="N458" s="9"/>
      <c r="O458" s="9"/>
      <c r="P458" s="9"/>
      <c r="Q458" s="9"/>
      <c r="R458" s="9"/>
      <c r="S458" s="9"/>
      <c r="T458" s="9"/>
      <c r="U458" s="9"/>
      <c r="V458" s="9"/>
      <c r="W458" s="9"/>
      <c r="X458" s="9"/>
      <c r="Y458" s="9"/>
      <c r="Z458" s="9"/>
      <c r="AA458" s="9"/>
      <c r="AB458" s="9"/>
      <c r="AC458" s="9"/>
      <c r="AD458" s="9"/>
      <c r="AE458" s="9"/>
      <c r="AF458" s="9"/>
      <c r="AG458" s="9"/>
      <c r="AH458" s="9"/>
      <c r="AI458" s="9"/>
      <c r="AJ458" s="9"/>
      <c r="AK458" s="12"/>
    </row>
    <row r="459" ht="15.75" customHeight="1">
      <c r="A459" s="9"/>
      <c r="B459" s="9"/>
      <c r="C459" s="9"/>
      <c r="D459" s="9"/>
      <c r="E459" s="9"/>
      <c r="F459" s="9"/>
      <c r="G459" s="34"/>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9"/>
      <c r="AH459" s="9"/>
      <c r="AI459" s="9"/>
      <c r="AJ459" s="9"/>
      <c r="AK459" s="12"/>
    </row>
    <row r="460" ht="15.75" customHeight="1">
      <c r="A460" s="9"/>
      <c r="B460" s="9"/>
      <c r="C460" s="9"/>
      <c r="D460" s="9"/>
      <c r="E460" s="9"/>
      <c r="F460" s="9"/>
      <c r="G460" s="34"/>
      <c r="H460" s="9"/>
      <c r="I460" s="9"/>
      <c r="J460" s="9"/>
      <c r="K460" s="9"/>
      <c r="L460" s="9"/>
      <c r="M460" s="9"/>
      <c r="N460" s="9"/>
      <c r="O460" s="9"/>
      <c r="P460" s="9"/>
      <c r="Q460" s="9"/>
      <c r="R460" s="9"/>
      <c r="S460" s="9"/>
      <c r="T460" s="9"/>
      <c r="U460" s="9"/>
      <c r="V460" s="9"/>
      <c r="W460" s="9"/>
      <c r="X460" s="9"/>
      <c r="Y460" s="9"/>
      <c r="Z460" s="9"/>
      <c r="AA460" s="9"/>
      <c r="AB460" s="9"/>
      <c r="AC460" s="9"/>
      <c r="AD460" s="9"/>
      <c r="AE460" s="9"/>
      <c r="AF460" s="9"/>
      <c r="AG460" s="9"/>
      <c r="AH460" s="9"/>
      <c r="AI460" s="9"/>
      <c r="AJ460" s="9"/>
      <c r="AK460" s="12"/>
    </row>
    <row r="461" ht="15.75" customHeight="1">
      <c r="A461" s="9"/>
      <c r="B461" s="9"/>
      <c r="C461" s="9"/>
      <c r="D461" s="9"/>
      <c r="E461" s="9"/>
      <c r="F461" s="9"/>
      <c r="G461" s="34"/>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9"/>
      <c r="AH461" s="9"/>
      <c r="AI461" s="9"/>
      <c r="AJ461" s="9"/>
      <c r="AK461" s="12"/>
    </row>
    <row r="462" ht="15.75" customHeight="1">
      <c r="A462" s="9"/>
      <c r="B462" s="9"/>
      <c r="C462" s="9"/>
      <c r="D462" s="9"/>
      <c r="E462" s="9"/>
      <c r="F462" s="9"/>
      <c r="G462" s="34"/>
      <c r="H462" s="9"/>
      <c r="I462" s="9"/>
      <c r="J462" s="9"/>
      <c r="K462" s="9"/>
      <c r="L462" s="9"/>
      <c r="M462" s="9"/>
      <c r="N462" s="9"/>
      <c r="O462" s="9"/>
      <c r="P462" s="9"/>
      <c r="Q462" s="9"/>
      <c r="R462" s="9"/>
      <c r="S462" s="9"/>
      <c r="T462" s="9"/>
      <c r="U462" s="9"/>
      <c r="V462" s="9"/>
      <c r="W462" s="9"/>
      <c r="X462" s="9"/>
      <c r="Y462" s="9"/>
      <c r="Z462" s="9"/>
      <c r="AA462" s="9"/>
      <c r="AB462" s="9"/>
      <c r="AC462" s="9"/>
      <c r="AD462" s="9"/>
      <c r="AE462" s="9"/>
      <c r="AF462" s="9"/>
      <c r="AG462" s="9"/>
      <c r="AH462" s="9"/>
      <c r="AI462" s="9"/>
      <c r="AJ462" s="9"/>
      <c r="AK462" s="12"/>
    </row>
    <row r="463" ht="15.75" customHeight="1">
      <c r="A463" s="9"/>
      <c r="B463" s="9"/>
      <c r="C463" s="9"/>
      <c r="D463" s="9"/>
      <c r="E463" s="9"/>
      <c r="F463" s="9"/>
      <c r="G463" s="34"/>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9"/>
      <c r="AH463" s="9"/>
      <c r="AI463" s="9"/>
      <c r="AJ463" s="9"/>
      <c r="AK463" s="12"/>
    </row>
    <row r="464" ht="15.75" customHeight="1">
      <c r="A464" s="9"/>
      <c r="B464" s="9"/>
      <c r="C464" s="9"/>
      <c r="D464" s="9"/>
      <c r="E464" s="9"/>
      <c r="F464" s="9"/>
      <c r="G464" s="34"/>
      <c r="H464" s="9"/>
      <c r="I464" s="9"/>
      <c r="J464" s="9"/>
      <c r="K464" s="9"/>
      <c r="L464" s="9"/>
      <c r="M464" s="9"/>
      <c r="N464" s="9"/>
      <c r="O464" s="9"/>
      <c r="P464" s="9"/>
      <c r="Q464" s="9"/>
      <c r="R464" s="9"/>
      <c r="S464" s="9"/>
      <c r="T464" s="9"/>
      <c r="U464" s="9"/>
      <c r="V464" s="9"/>
      <c r="W464" s="9"/>
      <c r="X464" s="9"/>
      <c r="Y464" s="9"/>
      <c r="Z464" s="9"/>
      <c r="AA464" s="9"/>
      <c r="AB464" s="9"/>
      <c r="AC464" s="9"/>
      <c r="AD464" s="9"/>
      <c r="AE464" s="9"/>
      <c r="AF464" s="9"/>
      <c r="AG464" s="9"/>
      <c r="AH464" s="9"/>
      <c r="AI464" s="9"/>
      <c r="AJ464" s="9"/>
      <c r="AK464" s="12"/>
    </row>
    <row r="465" ht="15.75" customHeight="1">
      <c r="A465" s="9"/>
      <c r="B465" s="9"/>
      <c r="C465" s="9"/>
      <c r="D465" s="9"/>
      <c r="E465" s="9"/>
      <c r="F465" s="9"/>
      <c r="G465" s="34"/>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9"/>
      <c r="AH465" s="9"/>
      <c r="AI465" s="9"/>
      <c r="AJ465" s="9"/>
      <c r="AK465" s="12"/>
    </row>
    <row r="466" ht="15.75" customHeight="1">
      <c r="A466" s="9"/>
      <c r="B466" s="9"/>
      <c r="C466" s="9"/>
      <c r="D466" s="9"/>
      <c r="E466" s="9"/>
      <c r="F466" s="9"/>
      <c r="G466" s="34"/>
      <c r="H466" s="9"/>
      <c r="I466" s="9"/>
      <c r="J466" s="9"/>
      <c r="K466" s="9"/>
      <c r="L466" s="9"/>
      <c r="M466" s="9"/>
      <c r="N466" s="9"/>
      <c r="O466" s="9"/>
      <c r="P466" s="9"/>
      <c r="Q466" s="9"/>
      <c r="R466" s="9"/>
      <c r="S466" s="9"/>
      <c r="T466" s="9"/>
      <c r="U466" s="9"/>
      <c r="V466" s="9"/>
      <c r="W466" s="9"/>
      <c r="X466" s="9"/>
      <c r="Y466" s="9"/>
      <c r="Z466" s="9"/>
      <c r="AA466" s="9"/>
      <c r="AB466" s="9"/>
      <c r="AC466" s="9"/>
      <c r="AD466" s="9"/>
      <c r="AE466" s="9"/>
      <c r="AF466" s="9"/>
      <c r="AG466" s="9"/>
      <c r="AH466" s="9"/>
      <c r="AI466" s="9"/>
      <c r="AJ466" s="9"/>
      <c r="AK466" s="12"/>
    </row>
    <row r="467" ht="15.75" customHeight="1">
      <c r="A467" s="9"/>
      <c r="B467" s="9"/>
      <c r="C467" s="9"/>
      <c r="D467" s="9"/>
      <c r="E467" s="9"/>
      <c r="F467" s="9"/>
      <c r="G467" s="34"/>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9"/>
      <c r="AH467" s="9"/>
      <c r="AI467" s="9"/>
      <c r="AJ467" s="9"/>
      <c r="AK467" s="12"/>
    </row>
    <row r="468" ht="15.75" customHeight="1">
      <c r="A468" s="9"/>
      <c r="B468" s="9"/>
      <c r="C468" s="9"/>
      <c r="D468" s="9"/>
      <c r="E468" s="9"/>
      <c r="F468" s="9"/>
      <c r="G468" s="34"/>
      <c r="H468" s="9"/>
      <c r="I468" s="9"/>
      <c r="J468" s="9"/>
      <c r="K468" s="9"/>
      <c r="L468" s="9"/>
      <c r="M468" s="9"/>
      <c r="N468" s="9"/>
      <c r="O468" s="9"/>
      <c r="P468" s="9"/>
      <c r="Q468" s="9"/>
      <c r="R468" s="9"/>
      <c r="S468" s="9"/>
      <c r="T468" s="9"/>
      <c r="U468" s="9"/>
      <c r="V468" s="9"/>
      <c r="W468" s="9"/>
      <c r="X468" s="9"/>
      <c r="Y468" s="9"/>
      <c r="Z468" s="9"/>
      <c r="AA468" s="9"/>
      <c r="AB468" s="9"/>
      <c r="AC468" s="9"/>
      <c r="AD468" s="9"/>
      <c r="AE468" s="9"/>
      <c r="AF468" s="9"/>
      <c r="AG468" s="9"/>
      <c r="AH468" s="9"/>
      <c r="AI468" s="9"/>
      <c r="AJ468" s="9"/>
      <c r="AK468" s="12"/>
    </row>
    <row r="469" ht="15.75" customHeight="1">
      <c r="A469" s="9"/>
      <c r="B469" s="9"/>
      <c r="C469" s="9"/>
      <c r="D469" s="9"/>
      <c r="E469" s="9"/>
      <c r="F469" s="9"/>
      <c r="G469" s="34"/>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9"/>
      <c r="AH469" s="9"/>
      <c r="AI469" s="9"/>
      <c r="AJ469" s="9"/>
      <c r="AK469" s="12"/>
    </row>
    <row r="470" ht="15.75" customHeight="1">
      <c r="A470" s="9"/>
      <c r="B470" s="9"/>
      <c r="C470" s="9"/>
      <c r="D470" s="9"/>
      <c r="E470" s="9"/>
      <c r="F470" s="9"/>
      <c r="G470" s="34"/>
      <c r="H470" s="9"/>
      <c r="I470" s="9"/>
      <c r="J470" s="9"/>
      <c r="K470" s="9"/>
      <c r="L470" s="9"/>
      <c r="M470" s="9"/>
      <c r="N470" s="9"/>
      <c r="O470" s="9"/>
      <c r="P470" s="9"/>
      <c r="Q470" s="9"/>
      <c r="R470" s="9"/>
      <c r="S470" s="9"/>
      <c r="T470" s="9"/>
      <c r="U470" s="9"/>
      <c r="V470" s="9"/>
      <c r="W470" s="9"/>
      <c r="X470" s="9"/>
      <c r="Y470" s="9"/>
      <c r="Z470" s="9"/>
      <c r="AA470" s="9"/>
      <c r="AB470" s="9"/>
      <c r="AC470" s="9"/>
      <c r="AD470" s="9"/>
      <c r="AE470" s="9"/>
      <c r="AF470" s="9"/>
      <c r="AG470" s="9"/>
      <c r="AH470" s="9"/>
      <c r="AI470" s="9"/>
      <c r="AJ470" s="9"/>
      <c r="AK470" s="12"/>
    </row>
    <row r="471" ht="15.75" customHeight="1">
      <c r="A471" s="9"/>
      <c r="B471" s="9"/>
      <c r="C471" s="9"/>
      <c r="D471" s="9"/>
      <c r="E471" s="9"/>
      <c r="F471" s="9"/>
      <c r="G471" s="34"/>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9"/>
      <c r="AH471" s="9"/>
      <c r="AI471" s="9"/>
      <c r="AJ471" s="9"/>
      <c r="AK471" s="12"/>
    </row>
    <row r="472" ht="15.75" customHeight="1">
      <c r="A472" s="9"/>
      <c r="B472" s="9"/>
      <c r="C472" s="9"/>
      <c r="D472" s="9"/>
      <c r="E472" s="9"/>
      <c r="F472" s="9"/>
      <c r="G472" s="34"/>
      <c r="H472" s="9"/>
      <c r="I472" s="9"/>
      <c r="J472" s="9"/>
      <c r="K472" s="9"/>
      <c r="L472" s="9"/>
      <c r="M472" s="9"/>
      <c r="N472" s="9"/>
      <c r="O472" s="9"/>
      <c r="P472" s="9"/>
      <c r="Q472" s="9"/>
      <c r="R472" s="9"/>
      <c r="S472" s="9"/>
      <c r="T472" s="9"/>
      <c r="U472" s="9"/>
      <c r="V472" s="9"/>
      <c r="W472" s="9"/>
      <c r="X472" s="9"/>
      <c r="Y472" s="9"/>
      <c r="Z472" s="9"/>
      <c r="AA472" s="9"/>
      <c r="AB472" s="9"/>
      <c r="AC472" s="9"/>
      <c r="AD472" s="9"/>
      <c r="AE472" s="9"/>
      <c r="AF472" s="9"/>
      <c r="AG472" s="9"/>
      <c r="AH472" s="9"/>
      <c r="AI472" s="9"/>
      <c r="AJ472" s="9"/>
      <c r="AK472" s="12"/>
    </row>
    <row r="473" ht="15.75" customHeight="1">
      <c r="A473" s="9"/>
      <c r="B473" s="9"/>
      <c r="C473" s="9"/>
      <c r="D473" s="9"/>
      <c r="E473" s="9"/>
      <c r="F473" s="9"/>
      <c r="G473" s="34"/>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9"/>
      <c r="AH473" s="9"/>
      <c r="AI473" s="9"/>
      <c r="AJ473" s="9"/>
      <c r="AK473" s="12"/>
    </row>
    <row r="474" ht="15.75" customHeight="1">
      <c r="A474" s="9"/>
      <c r="B474" s="9"/>
      <c r="C474" s="9"/>
      <c r="D474" s="9"/>
      <c r="E474" s="9"/>
      <c r="F474" s="9"/>
      <c r="G474" s="34"/>
      <c r="H474" s="9"/>
      <c r="I474" s="9"/>
      <c r="J474" s="9"/>
      <c r="K474" s="9"/>
      <c r="L474" s="9"/>
      <c r="M474" s="9"/>
      <c r="N474" s="9"/>
      <c r="O474" s="9"/>
      <c r="P474" s="9"/>
      <c r="Q474" s="9"/>
      <c r="R474" s="9"/>
      <c r="S474" s="9"/>
      <c r="T474" s="9"/>
      <c r="U474" s="9"/>
      <c r="V474" s="9"/>
      <c r="W474" s="9"/>
      <c r="X474" s="9"/>
      <c r="Y474" s="9"/>
      <c r="Z474" s="9"/>
      <c r="AA474" s="9"/>
      <c r="AB474" s="9"/>
      <c r="AC474" s="9"/>
      <c r="AD474" s="9"/>
      <c r="AE474" s="9"/>
      <c r="AF474" s="9"/>
      <c r="AG474" s="9"/>
      <c r="AH474" s="9"/>
      <c r="AI474" s="9"/>
      <c r="AJ474" s="9"/>
      <c r="AK474" s="12"/>
    </row>
    <row r="475" ht="15.75" customHeight="1">
      <c r="A475" s="9"/>
      <c r="B475" s="9"/>
      <c r="C475" s="9"/>
      <c r="D475" s="9"/>
      <c r="E475" s="9"/>
      <c r="F475" s="9"/>
      <c r="G475" s="34"/>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9"/>
      <c r="AH475" s="9"/>
      <c r="AI475" s="9"/>
      <c r="AJ475" s="9"/>
      <c r="AK475" s="12"/>
    </row>
    <row r="476" ht="15.75" customHeight="1">
      <c r="A476" s="9"/>
      <c r="B476" s="9"/>
      <c r="C476" s="9"/>
      <c r="D476" s="9"/>
      <c r="E476" s="9"/>
      <c r="F476" s="9"/>
      <c r="G476" s="34"/>
      <c r="H476" s="9"/>
      <c r="I476" s="9"/>
      <c r="J476" s="9"/>
      <c r="K476" s="9"/>
      <c r="L476" s="9"/>
      <c r="M476" s="9"/>
      <c r="N476" s="9"/>
      <c r="O476" s="9"/>
      <c r="P476" s="9"/>
      <c r="Q476" s="9"/>
      <c r="R476" s="9"/>
      <c r="S476" s="9"/>
      <c r="T476" s="9"/>
      <c r="U476" s="9"/>
      <c r="V476" s="9"/>
      <c r="W476" s="9"/>
      <c r="X476" s="9"/>
      <c r="Y476" s="9"/>
      <c r="Z476" s="9"/>
      <c r="AA476" s="9"/>
      <c r="AB476" s="9"/>
      <c r="AC476" s="9"/>
      <c r="AD476" s="9"/>
      <c r="AE476" s="9"/>
      <c r="AF476" s="9"/>
      <c r="AG476" s="9"/>
      <c r="AH476" s="9"/>
      <c r="AI476" s="9"/>
      <c r="AJ476" s="9"/>
      <c r="AK476" s="12"/>
    </row>
    <row r="477" ht="15.75" customHeight="1">
      <c r="A477" s="9"/>
      <c r="B477" s="9"/>
      <c r="C477" s="9"/>
      <c r="D477" s="9"/>
      <c r="E477" s="9"/>
      <c r="F477" s="9"/>
      <c r="G477" s="34"/>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9"/>
      <c r="AH477" s="9"/>
      <c r="AI477" s="9"/>
      <c r="AJ477" s="9"/>
      <c r="AK477" s="12"/>
    </row>
    <row r="478" ht="15.75" customHeight="1">
      <c r="A478" s="9"/>
      <c r="B478" s="9"/>
      <c r="C478" s="9"/>
      <c r="D478" s="9"/>
      <c r="E478" s="9"/>
      <c r="F478" s="9"/>
      <c r="G478" s="34"/>
      <c r="H478" s="9"/>
      <c r="I478" s="9"/>
      <c r="J478" s="9"/>
      <c r="K478" s="9"/>
      <c r="L478" s="9"/>
      <c r="M478" s="9"/>
      <c r="N478" s="9"/>
      <c r="O478" s="9"/>
      <c r="P478" s="9"/>
      <c r="Q478" s="9"/>
      <c r="R478" s="9"/>
      <c r="S478" s="9"/>
      <c r="T478" s="9"/>
      <c r="U478" s="9"/>
      <c r="V478" s="9"/>
      <c r="W478" s="9"/>
      <c r="X478" s="9"/>
      <c r="Y478" s="9"/>
      <c r="Z478" s="9"/>
      <c r="AA478" s="9"/>
      <c r="AB478" s="9"/>
      <c r="AC478" s="9"/>
      <c r="AD478" s="9"/>
      <c r="AE478" s="9"/>
      <c r="AF478" s="9"/>
      <c r="AG478" s="9"/>
      <c r="AH478" s="9"/>
      <c r="AI478" s="9"/>
      <c r="AJ478" s="9"/>
      <c r="AK478" s="12"/>
    </row>
    <row r="479" ht="15.75" customHeight="1">
      <c r="A479" s="9"/>
      <c r="B479" s="9"/>
      <c r="C479" s="9"/>
      <c r="D479" s="9"/>
      <c r="E479" s="9"/>
      <c r="F479" s="9"/>
      <c r="G479" s="34"/>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9"/>
      <c r="AH479" s="9"/>
      <c r="AI479" s="9"/>
      <c r="AJ479" s="9"/>
      <c r="AK479" s="12"/>
    </row>
    <row r="480" ht="15.75" customHeight="1">
      <c r="A480" s="9"/>
      <c r="B480" s="9"/>
      <c r="C480" s="9"/>
      <c r="D480" s="9"/>
      <c r="E480" s="9"/>
      <c r="F480" s="9"/>
      <c r="G480" s="34"/>
      <c r="H480" s="9"/>
      <c r="I480" s="9"/>
      <c r="J480" s="9"/>
      <c r="K480" s="9"/>
      <c r="L480" s="9"/>
      <c r="M480" s="9"/>
      <c r="N480" s="9"/>
      <c r="O480" s="9"/>
      <c r="P480" s="9"/>
      <c r="Q480" s="9"/>
      <c r="R480" s="9"/>
      <c r="S480" s="9"/>
      <c r="T480" s="9"/>
      <c r="U480" s="9"/>
      <c r="V480" s="9"/>
      <c r="W480" s="9"/>
      <c r="X480" s="9"/>
      <c r="Y480" s="9"/>
      <c r="Z480" s="9"/>
      <c r="AA480" s="9"/>
      <c r="AB480" s="9"/>
      <c r="AC480" s="9"/>
      <c r="AD480" s="9"/>
      <c r="AE480" s="9"/>
      <c r="AF480" s="9"/>
      <c r="AG480" s="9"/>
      <c r="AH480" s="9"/>
      <c r="AI480" s="9"/>
      <c r="AJ480" s="9"/>
      <c r="AK480" s="12"/>
    </row>
    <row r="481" ht="15.75" customHeight="1">
      <c r="A481" s="9"/>
      <c r="B481" s="9"/>
      <c r="C481" s="9"/>
      <c r="D481" s="9"/>
      <c r="E481" s="9"/>
      <c r="F481" s="9"/>
      <c r="G481" s="34"/>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9"/>
      <c r="AH481" s="9"/>
      <c r="AI481" s="9"/>
      <c r="AJ481" s="9"/>
      <c r="AK481" s="12"/>
    </row>
    <row r="482" ht="15.75" customHeight="1">
      <c r="A482" s="9"/>
      <c r="B482" s="9"/>
      <c r="C482" s="9"/>
      <c r="D482" s="9"/>
      <c r="E482" s="9"/>
      <c r="F482" s="9"/>
      <c r="G482" s="34"/>
      <c r="H482" s="9"/>
      <c r="I482" s="9"/>
      <c r="J482" s="9"/>
      <c r="K482" s="9"/>
      <c r="L482" s="9"/>
      <c r="M482" s="9"/>
      <c r="N482" s="9"/>
      <c r="O482" s="9"/>
      <c r="P482" s="9"/>
      <c r="Q482" s="9"/>
      <c r="R482" s="9"/>
      <c r="S482" s="9"/>
      <c r="T482" s="9"/>
      <c r="U482" s="9"/>
      <c r="V482" s="9"/>
      <c r="W482" s="9"/>
      <c r="X482" s="9"/>
      <c r="Y482" s="9"/>
      <c r="Z482" s="9"/>
      <c r="AA482" s="9"/>
      <c r="AB482" s="9"/>
      <c r="AC482" s="9"/>
      <c r="AD482" s="9"/>
      <c r="AE482" s="9"/>
      <c r="AF482" s="9"/>
      <c r="AG482" s="9"/>
      <c r="AH482" s="9"/>
      <c r="AI482" s="9"/>
      <c r="AJ482" s="9"/>
      <c r="AK482" s="12"/>
    </row>
    <row r="483" ht="15.75" customHeight="1">
      <c r="A483" s="9"/>
      <c r="B483" s="9"/>
      <c r="C483" s="9"/>
      <c r="D483" s="9"/>
      <c r="E483" s="9"/>
      <c r="F483" s="9"/>
      <c r="G483" s="34"/>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9"/>
      <c r="AH483" s="9"/>
      <c r="AI483" s="9"/>
      <c r="AJ483" s="9"/>
      <c r="AK483" s="12"/>
    </row>
    <row r="484" ht="15.75" customHeight="1">
      <c r="A484" s="9"/>
      <c r="B484" s="9"/>
      <c r="C484" s="9"/>
      <c r="D484" s="9"/>
      <c r="E484" s="9"/>
      <c r="F484" s="9"/>
      <c r="G484" s="34"/>
      <c r="H484" s="9"/>
      <c r="I484" s="9"/>
      <c r="J484" s="9"/>
      <c r="K484" s="9"/>
      <c r="L484" s="9"/>
      <c r="M484" s="9"/>
      <c r="N484" s="9"/>
      <c r="O484" s="9"/>
      <c r="P484" s="9"/>
      <c r="Q484" s="9"/>
      <c r="R484" s="9"/>
      <c r="S484" s="9"/>
      <c r="T484" s="9"/>
      <c r="U484" s="9"/>
      <c r="V484" s="9"/>
      <c r="W484" s="9"/>
      <c r="X484" s="9"/>
      <c r="Y484" s="9"/>
      <c r="Z484" s="9"/>
      <c r="AA484" s="9"/>
      <c r="AB484" s="9"/>
      <c r="AC484" s="9"/>
      <c r="AD484" s="9"/>
      <c r="AE484" s="9"/>
      <c r="AF484" s="9"/>
      <c r="AG484" s="9"/>
      <c r="AH484" s="9"/>
      <c r="AI484" s="9"/>
      <c r="AJ484" s="9"/>
      <c r="AK484" s="12"/>
    </row>
    <row r="485" ht="15.75" customHeight="1">
      <c r="A485" s="9"/>
      <c r="B485" s="9"/>
      <c r="C485" s="9"/>
      <c r="D485" s="9"/>
      <c r="E485" s="9"/>
      <c r="F485" s="9"/>
      <c r="G485" s="34"/>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9"/>
      <c r="AH485" s="9"/>
      <c r="AI485" s="9"/>
      <c r="AJ485" s="9"/>
      <c r="AK485" s="12"/>
    </row>
    <row r="486" ht="15.75" customHeight="1">
      <c r="A486" s="9"/>
      <c r="B486" s="9"/>
      <c r="C486" s="9"/>
      <c r="D486" s="9"/>
      <c r="E486" s="9"/>
      <c r="F486" s="9"/>
      <c r="G486" s="34"/>
      <c r="H486" s="9"/>
      <c r="I486" s="9"/>
      <c r="J486" s="9"/>
      <c r="K486" s="9"/>
      <c r="L486" s="9"/>
      <c r="M486" s="9"/>
      <c r="N486" s="9"/>
      <c r="O486" s="9"/>
      <c r="P486" s="9"/>
      <c r="Q486" s="9"/>
      <c r="R486" s="9"/>
      <c r="S486" s="9"/>
      <c r="T486" s="9"/>
      <c r="U486" s="9"/>
      <c r="V486" s="9"/>
      <c r="W486" s="9"/>
      <c r="X486" s="9"/>
      <c r="Y486" s="9"/>
      <c r="Z486" s="9"/>
      <c r="AA486" s="9"/>
      <c r="AB486" s="9"/>
      <c r="AC486" s="9"/>
      <c r="AD486" s="9"/>
      <c r="AE486" s="9"/>
      <c r="AF486" s="9"/>
      <c r="AG486" s="9"/>
      <c r="AH486" s="9"/>
      <c r="AI486" s="9"/>
      <c r="AJ486" s="9"/>
      <c r="AK486" s="12"/>
    </row>
    <row r="487" ht="15.75" customHeight="1">
      <c r="A487" s="9"/>
      <c r="B487" s="9"/>
      <c r="C487" s="9"/>
      <c r="D487" s="9"/>
      <c r="E487" s="9"/>
      <c r="F487" s="9"/>
      <c r="G487" s="34"/>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9"/>
      <c r="AH487" s="9"/>
      <c r="AI487" s="9"/>
      <c r="AJ487" s="9"/>
      <c r="AK487" s="12"/>
    </row>
    <row r="488" ht="15.75" customHeight="1">
      <c r="A488" s="9"/>
      <c r="B488" s="9"/>
      <c r="C488" s="9"/>
      <c r="D488" s="9"/>
      <c r="E488" s="9"/>
      <c r="F488" s="9"/>
      <c r="G488" s="34"/>
      <c r="H488" s="9"/>
      <c r="I488" s="9"/>
      <c r="J488" s="9"/>
      <c r="K488" s="9"/>
      <c r="L488" s="9"/>
      <c r="M488" s="9"/>
      <c r="N488" s="9"/>
      <c r="O488" s="9"/>
      <c r="P488" s="9"/>
      <c r="Q488" s="9"/>
      <c r="R488" s="9"/>
      <c r="S488" s="9"/>
      <c r="T488" s="9"/>
      <c r="U488" s="9"/>
      <c r="V488" s="9"/>
      <c r="W488" s="9"/>
      <c r="X488" s="9"/>
      <c r="Y488" s="9"/>
      <c r="Z488" s="9"/>
      <c r="AA488" s="9"/>
      <c r="AB488" s="9"/>
      <c r="AC488" s="9"/>
      <c r="AD488" s="9"/>
      <c r="AE488" s="9"/>
      <c r="AF488" s="9"/>
      <c r="AG488" s="9"/>
      <c r="AH488" s="9"/>
      <c r="AI488" s="9"/>
      <c r="AJ488" s="9"/>
      <c r="AK488" s="12"/>
    </row>
    <row r="489" ht="15.75" customHeight="1">
      <c r="A489" s="9"/>
      <c r="B489" s="9"/>
      <c r="C489" s="9"/>
      <c r="D489" s="9"/>
      <c r="E489" s="9"/>
      <c r="F489" s="9"/>
      <c r="G489" s="34"/>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9"/>
      <c r="AH489" s="9"/>
      <c r="AI489" s="9"/>
      <c r="AJ489" s="9"/>
      <c r="AK489" s="12"/>
    </row>
    <row r="490" ht="15.75" customHeight="1">
      <c r="A490" s="9"/>
      <c r="B490" s="9"/>
      <c r="C490" s="9"/>
      <c r="D490" s="9"/>
      <c r="E490" s="9"/>
      <c r="F490" s="9"/>
      <c r="G490" s="34"/>
      <c r="H490" s="9"/>
      <c r="I490" s="9"/>
      <c r="J490" s="9"/>
      <c r="K490" s="9"/>
      <c r="L490" s="9"/>
      <c r="M490" s="9"/>
      <c r="N490" s="9"/>
      <c r="O490" s="9"/>
      <c r="P490" s="9"/>
      <c r="Q490" s="9"/>
      <c r="R490" s="9"/>
      <c r="S490" s="9"/>
      <c r="T490" s="9"/>
      <c r="U490" s="9"/>
      <c r="V490" s="9"/>
      <c r="W490" s="9"/>
      <c r="X490" s="9"/>
      <c r="Y490" s="9"/>
      <c r="Z490" s="9"/>
      <c r="AA490" s="9"/>
      <c r="AB490" s="9"/>
      <c r="AC490" s="9"/>
      <c r="AD490" s="9"/>
      <c r="AE490" s="9"/>
      <c r="AF490" s="9"/>
      <c r="AG490" s="9"/>
      <c r="AH490" s="9"/>
      <c r="AI490" s="9"/>
      <c r="AJ490" s="9"/>
      <c r="AK490" s="12"/>
    </row>
    <row r="491" ht="15.75" customHeight="1">
      <c r="A491" s="9"/>
      <c r="B491" s="9"/>
      <c r="C491" s="9"/>
      <c r="D491" s="9"/>
      <c r="E491" s="9"/>
      <c r="F491" s="9"/>
      <c r="G491" s="34"/>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9"/>
      <c r="AH491" s="9"/>
      <c r="AI491" s="9"/>
      <c r="AJ491" s="9"/>
      <c r="AK491" s="12"/>
    </row>
    <row r="492" ht="15.75" customHeight="1">
      <c r="A492" s="9"/>
      <c r="B492" s="9"/>
      <c r="C492" s="9"/>
      <c r="D492" s="9"/>
      <c r="E492" s="9"/>
      <c r="F492" s="9"/>
      <c r="G492" s="34"/>
      <c r="H492" s="9"/>
      <c r="I492" s="9"/>
      <c r="J492" s="9"/>
      <c r="K492" s="9"/>
      <c r="L492" s="9"/>
      <c r="M492" s="9"/>
      <c r="N492" s="9"/>
      <c r="O492" s="9"/>
      <c r="P492" s="9"/>
      <c r="Q492" s="9"/>
      <c r="R492" s="9"/>
      <c r="S492" s="9"/>
      <c r="T492" s="9"/>
      <c r="U492" s="9"/>
      <c r="V492" s="9"/>
      <c r="W492" s="9"/>
      <c r="X492" s="9"/>
      <c r="Y492" s="9"/>
      <c r="Z492" s="9"/>
      <c r="AA492" s="9"/>
      <c r="AB492" s="9"/>
      <c r="AC492" s="9"/>
      <c r="AD492" s="9"/>
      <c r="AE492" s="9"/>
      <c r="AF492" s="9"/>
      <c r="AG492" s="9"/>
      <c r="AH492" s="9"/>
      <c r="AI492" s="9"/>
      <c r="AJ492" s="9"/>
      <c r="AK492" s="12"/>
    </row>
    <row r="493" ht="15.75" customHeight="1">
      <c r="A493" s="9"/>
      <c r="B493" s="9"/>
      <c r="C493" s="9"/>
      <c r="D493" s="9"/>
      <c r="E493" s="9"/>
      <c r="F493" s="9"/>
      <c r="G493" s="34"/>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9"/>
      <c r="AH493" s="9"/>
      <c r="AI493" s="9"/>
      <c r="AJ493" s="9"/>
      <c r="AK493" s="12"/>
    </row>
    <row r="494" ht="15.75" customHeight="1">
      <c r="A494" s="9"/>
      <c r="B494" s="9"/>
      <c r="C494" s="9"/>
      <c r="D494" s="9"/>
      <c r="E494" s="9"/>
      <c r="F494" s="9"/>
      <c r="G494" s="34"/>
      <c r="H494" s="9"/>
      <c r="I494" s="9"/>
      <c r="J494" s="9"/>
      <c r="K494" s="9"/>
      <c r="L494" s="9"/>
      <c r="M494" s="9"/>
      <c r="N494" s="9"/>
      <c r="O494" s="9"/>
      <c r="P494" s="9"/>
      <c r="Q494" s="9"/>
      <c r="R494" s="9"/>
      <c r="S494" s="9"/>
      <c r="T494" s="9"/>
      <c r="U494" s="9"/>
      <c r="V494" s="9"/>
      <c r="W494" s="9"/>
      <c r="X494" s="9"/>
      <c r="Y494" s="9"/>
      <c r="Z494" s="9"/>
      <c r="AA494" s="9"/>
      <c r="AB494" s="9"/>
      <c r="AC494" s="9"/>
      <c r="AD494" s="9"/>
      <c r="AE494" s="9"/>
      <c r="AF494" s="9"/>
      <c r="AG494" s="9"/>
      <c r="AH494" s="9"/>
      <c r="AI494" s="9"/>
      <c r="AJ494" s="9"/>
      <c r="AK494" s="12"/>
    </row>
    <row r="495" ht="15.75" customHeight="1">
      <c r="A495" s="9"/>
      <c r="B495" s="9"/>
      <c r="C495" s="9"/>
      <c r="D495" s="9"/>
      <c r="E495" s="9"/>
      <c r="F495" s="9"/>
      <c r="G495" s="34"/>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9"/>
      <c r="AH495" s="9"/>
      <c r="AI495" s="9"/>
      <c r="AJ495" s="9"/>
      <c r="AK495" s="12"/>
    </row>
    <row r="496" ht="15.75" customHeight="1">
      <c r="A496" s="9"/>
      <c r="B496" s="9"/>
      <c r="C496" s="9"/>
      <c r="D496" s="9"/>
      <c r="E496" s="9"/>
      <c r="F496" s="9"/>
      <c r="G496" s="34"/>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12"/>
    </row>
    <row r="497" ht="15.75" customHeight="1">
      <c r="A497" s="9"/>
      <c r="B497" s="9"/>
      <c r="C497" s="9"/>
      <c r="D497" s="9"/>
      <c r="E497" s="9"/>
      <c r="F497" s="9"/>
      <c r="G497" s="34"/>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12"/>
    </row>
    <row r="498" ht="15.75" customHeight="1">
      <c r="A498" s="9"/>
      <c r="B498" s="9"/>
      <c r="C498" s="9"/>
      <c r="D498" s="9"/>
      <c r="E498" s="9"/>
      <c r="F498" s="9"/>
      <c r="G498" s="34"/>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12"/>
    </row>
    <row r="499" ht="15.75" customHeight="1">
      <c r="A499" s="9"/>
      <c r="B499" s="9"/>
      <c r="C499" s="9"/>
      <c r="D499" s="9"/>
      <c r="E499" s="9"/>
      <c r="F499" s="9"/>
      <c r="G499" s="34"/>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12"/>
    </row>
    <row r="500" ht="15.75" customHeight="1">
      <c r="A500" s="9"/>
      <c r="B500" s="9"/>
      <c r="C500" s="9"/>
      <c r="D500" s="9"/>
      <c r="E500" s="9"/>
      <c r="F500" s="9"/>
      <c r="G500" s="34"/>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12"/>
    </row>
    <row r="501" ht="15.75" customHeight="1">
      <c r="A501" s="9"/>
      <c r="B501" s="9"/>
      <c r="C501" s="9"/>
      <c r="D501" s="9"/>
      <c r="E501" s="9"/>
      <c r="F501" s="9"/>
      <c r="G501" s="34"/>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12"/>
    </row>
    <row r="502" ht="15.75" customHeight="1">
      <c r="A502" s="9"/>
      <c r="B502" s="9"/>
      <c r="C502" s="9"/>
      <c r="D502" s="9"/>
      <c r="E502" s="9"/>
      <c r="F502" s="9"/>
      <c r="G502" s="34"/>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12"/>
    </row>
    <row r="503" ht="15.75" customHeight="1">
      <c r="A503" s="9"/>
      <c r="B503" s="9"/>
      <c r="C503" s="9"/>
      <c r="D503" s="9"/>
      <c r="E503" s="9"/>
      <c r="F503" s="9"/>
      <c r="G503" s="34"/>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12"/>
    </row>
    <row r="504" ht="15.75" customHeight="1">
      <c r="A504" s="9"/>
      <c r="B504" s="9"/>
      <c r="C504" s="9"/>
      <c r="D504" s="9"/>
      <c r="E504" s="9"/>
      <c r="F504" s="9"/>
      <c r="G504" s="34"/>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12"/>
    </row>
    <row r="505" ht="15.75" customHeight="1">
      <c r="A505" s="9"/>
      <c r="B505" s="9"/>
      <c r="C505" s="9"/>
      <c r="D505" s="9"/>
      <c r="E505" s="9"/>
      <c r="F505" s="9"/>
      <c r="G505" s="34"/>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12"/>
    </row>
    <row r="506" ht="15.75" customHeight="1">
      <c r="A506" s="9"/>
      <c r="B506" s="9"/>
      <c r="C506" s="9"/>
      <c r="D506" s="9"/>
      <c r="E506" s="9"/>
      <c r="F506" s="9"/>
      <c r="G506" s="34"/>
      <c r="H506" s="9"/>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9"/>
      <c r="AJ506" s="9"/>
      <c r="AK506" s="12"/>
    </row>
    <row r="507" ht="15.75" customHeight="1">
      <c r="A507" s="9"/>
      <c r="B507" s="9"/>
      <c r="C507" s="9"/>
      <c r="D507" s="9"/>
      <c r="E507" s="9"/>
      <c r="F507" s="9"/>
      <c r="G507" s="34"/>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12"/>
    </row>
    <row r="508" ht="15.75" customHeight="1">
      <c r="A508" s="9"/>
      <c r="B508" s="9"/>
      <c r="C508" s="9"/>
      <c r="D508" s="9"/>
      <c r="E508" s="9"/>
      <c r="F508" s="9"/>
      <c r="G508" s="34"/>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12"/>
    </row>
    <row r="509" ht="15.75" customHeight="1">
      <c r="A509" s="9"/>
      <c r="B509" s="9"/>
      <c r="C509" s="9"/>
      <c r="D509" s="9"/>
      <c r="E509" s="9"/>
      <c r="F509" s="9"/>
      <c r="G509" s="34"/>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12"/>
    </row>
    <row r="510" ht="15.75" customHeight="1">
      <c r="A510" s="9"/>
      <c r="B510" s="9"/>
      <c r="C510" s="9"/>
      <c r="D510" s="9"/>
      <c r="E510" s="9"/>
      <c r="F510" s="9"/>
      <c r="G510" s="34"/>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12"/>
    </row>
    <row r="511" ht="15.75" customHeight="1">
      <c r="A511" s="9"/>
      <c r="B511" s="9"/>
      <c r="C511" s="9"/>
      <c r="D511" s="9"/>
      <c r="E511" s="9"/>
      <c r="F511" s="9"/>
      <c r="G511" s="34"/>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12"/>
    </row>
    <row r="512" ht="15.75" customHeight="1">
      <c r="A512" s="9"/>
      <c r="B512" s="9"/>
      <c r="C512" s="9"/>
      <c r="D512" s="9"/>
      <c r="E512" s="9"/>
      <c r="F512" s="9"/>
      <c r="G512" s="34"/>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12"/>
    </row>
    <row r="513" ht="15.75" customHeight="1">
      <c r="A513" s="9"/>
      <c r="B513" s="9"/>
      <c r="C513" s="9"/>
      <c r="D513" s="9"/>
      <c r="E513" s="9"/>
      <c r="F513" s="9"/>
      <c r="G513" s="34"/>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12"/>
    </row>
    <row r="514" ht="15.75" customHeight="1">
      <c r="A514" s="9"/>
      <c r="B514" s="9"/>
      <c r="C514" s="9"/>
      <c r="D514" s="9"/>
      <c r="E514" s="9"/>
      <c r="F514" s="9"/>
      <c r="G514" s="34"/>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12"/>
    </row>
    <row r="515" ht="15.75" customHeight="1">
      <c r="A515" s="9"/>
      <c r="B515" s="9"/>
      <c r="C515" s="9"/>
      <c r="D515" s="9"/>
      <c r="E515" s="9"/>
      <c r="F515" s="9"/>
      <c r="G515" s="34"/>
      <c r="H515" s="9"/>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9"/>
      <c r="AJ515" s="9"/>
      <c r="AK515" s="12"/>
    </row>
    <row r="516" ht="15.75" customHeight="1">
      <c r="A516" s="9"/>
      <c r="B516" s="9"/>
      <c r="C516" s="9"/>
      <c r="D516" s="9"/>
      <c r="E516" s="9"/>
      <c r="F516" s="9"/>
      <c r="G516" s="34"/>
      <c r="H516" s="9"/>
      <c r="I516" s="9"/>
      <c r="J516" s="9"/>
      <c r="K516" s="9"/>
      <c r="L516" s="9"/>
      <c r="M516" s="9"/>
      <c r="N516" s="9"/>
      <c r="O516" s="9"/>
      <c r="P516" s="9"/>
      <c r="Q516" s="9"/>
      <c r="R516" s="9"/>
      <c r="S516" s="9"/>
      <c r="T516" s="9"/>
      <c r="U516" s="9"/>
      <c r="V516" s="9"/>
      <c r="W516" s="9"/>
      <c r="X516" s="9"/>
      <c r="Y516" s="9"/>
      <c r="Z516" s="9"/>
      <c r="AA516" s="9"/>
      <c r="AB516" s="9"/>
      <c r="AC516" s="9"/>
      <c r="AD516" s="9"/>
      <c r="AE516" s="9"/>
      <c r="AF516" s="9"/>
      <c r="AG516" s="9"/>
      <c r="AH516" s="9"/>
      <c r="AI516" s="9"/>
      <c r="AJ516" s="9"/>
      <c r="AK516" s="12"/>
    </row>
    <row r="517" ht="15.75" customHeight="1">
      <c r="A517" s="9"/>
      <c r="B517" s="9"/>
      <c r="C517" s="9"/>
      <c r="D517" s="9"/>
      <c r="E517" s="9"/>
      <c r="F517" s="9"/>
      <c r="G517" s="34"/>
      <c r="H517" s="9"/>
      <c r="I517" s="9"/>
      <c r="J517" s="9"/>
      <c r="K517" s="9"/>
      <c r="L517" s="9"/>
      <c r="M517" s="9"/>
      <c r="N517" s="9"/>
      <c r="O517" s="9"/>
      <c r="P517" s="9"/>
      <c r="Q517" s="9"/>
      <c r="R517" s="9"/>
      <c r="S517" s="9"/>
      <c r="T517" s="9"/>
      <c r="U517" s="9"/>
      <c r="V517" s="9"/>
      <c r="W517" s="9"/>
      <c r="X517" s="9"/>
      <c r="Y517" s="9"/>
      <c r="Z517" s="9"/>
      <c r="AA517" s="9"/>
      <c r="AB517" s="9"/>
      <c r="AC517" s="9"/>
      <c r="AD517" s="9"/>
      <c r="AE517" s="9"/>
      <c r="AF517" s="9"/>
      <c r="AG517" s="9"/>
      <c r="AH517" s="9"/>
      <c r="AI517" s="9"/>
      <c r="AJ517" s="9"/>
      <c r="AK517" s="12"/>
    </row>
    <row r="518" ht="15.75" customHeight="1">
      <c r="A518" s="9"/>
      <c r="B518" s="9"/>
      <c r="C518" s="9"/>
      <c r="D518" s="9"/>
      <c r="E518" s="9"/>
      <c r="F518" s="9"/>
      <c r="G518" s="34"/>
      <c r="H518" s="9"/>
      <c r="I518" s="9"/>
      <c r="J518" s="9"/>
      <c r="K518" s="9"/>
      <c r="L518" s="9"/>
      <c r="M518" s="9"/>
      <c r="N518" s="9"/>
      <c r="O518" s="9"/>
      <c r="P518" s="9"/>
      <c r="Q518" s="9"/>
      <c r="R518" s="9"/>
      <c r="S518" s="9"/>
      <c r="T518" s="9"/>
      <c r="U518" s="9"/>
      <c r="V518" s="9"/>
      <c r="W518" s="9"/>
      <c r="X518" s="9"/>
      <c r="Y518" s="9"/>
      <c r="Z518" s="9"/>
      <c r="AA518" s="9"/>
      <c r="AB518" s="9"/>
      <c r="AC518" s="9"/>
      <c r="AD518" s="9"/>
      <c r="AE518" s="9"/>
      <c r="AF518" s="9"/>
      <c r="AG518" s="9"/>
      <c r="AH518" s="9"/>
      <c r="AI518" s="9"/>
      <c r="AJ518" s="9"/>
      <c r="AK518" s="12"/>
    </row>
    <row r="519" ht="15.75" customHeight="1">
      <c r="A519" s="9"/>
      <c r="B519" s="9"/>
      <c r="C519" s="9"/>
      <c r="D519" s="9"/>
      <c r="E519" s="9"/>
      <c r="F519" s="9"/>
      <c r="G519" s="34"/>
      <c r="H519" s="9"/>
      <c r="I519" s="9"/>
      <c r="J519" s="9"/>
      <c r="K519" s="9"/>
      <c r="L519" s="9"/>
      <c r="M519" s="9"/>
      <c r="N519" s="9"/>
      <c r="O519" s="9"/>
      <c r="P519" s="9"/>
      <c r="Q519" s="9"/>
      <c r="R519" s="9"/>
      <c r="S519" s="9"/>
      <c r="T519" s="9"/>
      <c r="U519" s="9"/>
      <c r="V519" s="9"/>
      <c r="W519" s="9"/>
      <c r="X519" s="9"/>
      <c r="Y519" s="9"/>
      <c r="Z519" s="9"/>
      <c r="AA519" s="9"/>
      <c r="AB519" s="9"/>
      <c r="AC519" s="9"/>
      <c r="AD519" s="9"/>
      <c r="AE519" s="9"/>
      <c r="AF519" s="9"/>
      <c r="AG519" s="9"/>
      <c r="AH519" s="9"/>
      <c r="AI519" s="9"/>
      <c r="AJ519" s="9"/>
      <c r="AK519" s="12"/>
    </row>
    <row r="520" ht="15.75" customHeight="1">
      <c r="A520" s="9"/>
      <c r="B520" s="9"/>
      <c r="C520" s="9"/>
      <c r="D520" s="9"/>
      <c r="E520" s="9"/>
      <c r="F520" s="9"/>
      <c r="G520" s="34"/>
      <c r="H520" s="9"/>
      <c r="I520" s="9"/>
      <c r="J520" s="9"/>
      <c r="K520" s="9"/>
      <c r="L520" s="9"/>
      <c r="M520" s="9"/>
      <c r="N520" s="9"/>
      <c r="O520" s="9"/>
      <c r="P520" s="9"/>
      <c r="Q520" s="9"/>
      <c r="R520" s="9"/>
      <c r="S520" s="9"/>
      <c r="T520" s="9"/>
      <c r="U520" s="9"/>
      <c r="V520" s="9"/>
      <c r="W520" s="9"/>
      <c r="X520" s="9"/>
      <c r="Y520" s="9"/>
      <c r="Z520" s="9"/>
      <c r="AA520" s="9"/>
      <c r="AB520" s="9"/>
      <c r="AC520" s="9"/>
      <c r="AD520" s="9"/>
      <c r="AE520" s="9"/>
      <c r="AF520" s="9"/>
      <c r="AG520" s="9"/>
      <c r="AH520" s="9"/>
      <c r="AI520" s="9"/>
      <c r="AJ520" s="9"/>
      <c r="AK520" s="12"/>
    </row>
    <row r="521" ht="15.75" customHeight="1">
      <c r="A521" s="9"/>
      <c r="B521" s="9"/>
      <c r="C521" s="9"/>
      <c r="D521" s="9"/>
      <c r="E521" s="9"/>
      <c r="F521" s="9"/>
      <c r="G521" s="34"/>
      <c r="H521" s="9"/>
      <c r="I521" s="9"/>
      <c r="J521" s="9"/>
      <c r="K521" s="9"/>
      <c r="L521" s="9"/>
      <c r="M521" s="9"/>
      <c r="N521" s="9"/>
      <c r="O521" s="9"/>
      <c r="P521" s="9"/>
      <c r="Q521" s="9"/>
      <c r="R521" s="9"/>
      <c r="S521" s="9"/>
      <c r="T521" s="9"/>
      <c r="U521" s="9"/>
      <c r="V521" s="9"/>
      <c r="W521" s="9"/>
      <c r="X521" s="9"/>
      <c r="Y521" s="9"/>
      <c r="Z521" s="9"/>
      <c r="AA521" s="9"/>
      <c r="AB521" s="9"/>
      <c r="AC521" s="9"/>
      <c r="AD521" s="9"/>
      <c r="AE521" s="9"/>
      <c r="AF521" s="9"/>
      <c r="AG521" s="9"/>
      <c r="AH521" s="9"/>
      <c r="AI521" s="9"/>
      <c r="AJ521" s="9"/>
      <c r="AK521" s="12"/>
    </row>
    <row r="522" ht="15.75" customHeight="1">
      <c r="A522" s="9"/>
      <c r="B522" s="9"/>
      <c r="C522" s="9"/>
      <c r="D522" s="9"/>
      <c r="E522" s="9"/>
      <c r="F522" s="9"/>
      <c r="G522" s="34"/>
      <c r="H522" s="9"/>
      <c r="I522" s="9"/>
      <c r="J522" s="9"/>
      <c r="K522" s="9"/>
      <c r="L522" s="9"/>
      <c r="M522" s="9"/>
      <c r="N522" s="9"/>
      <c r="O522" s="9"/>
      <c r="P522" s="9"/>
      <c r="Q522" s="9"/>
      <c r="R522" s="9"/>
      <c r="S522" s="9"/>
      <c r="T522" s="9"/>
      <c r="U522" s="9"/>
      <c r="V522" s="9"/>
      <c r="W522" s="9"/>
      <c r="X522" s="9"/>
      <c r="Y522" s="9"/>
      <c r="Z522" s="9"/>
      <c r="AA522" s="9"/>
      <c r="AB522" s="9"/>
      <c r="AC522" s="9"/>
      <c r="AD522" s="9"/>
      <c r="AE522" s="9"/>
      <c r="AF522" s="9"/>
      <c r="AG522" s="9"/>
      <c r="AH522" s="9"/>
      <c r="AI522" s="9"/>
      <c r="AJ522" s="9"/>
      <c r="AK522" s="12"/>
    </row>
    <row r="523" ht="15.75" customHeight="1">
      <c r="A523" s="9"/>
      <c r="B523" s="9"/>
      <c r="C523" s="9"/>
      <c r="D523" s="9"/>
      <c r="E523" s="9"/>
      <c r="F523" s="9"/>
      <c r="G523" s="34"/>
      <c r="H523" s="9"/>
      <c r="I523" s="9"/>
      <c r="J523" s="9"/>
      <c r="K523" s="9"/>
      <c r="L523" s="9"/>
      <c r="M523" s="9"/>
      <c r="N523" s="9"/>
      <c r="O523" s="9"/>
      <c r="P523" s="9"/>
      <c r="Q523" s="9"/>
      <c r="R523" s="9"/>
      <c r="S523" s="9"/>
      <c r="T523" s="9"/>
      <c r="U523" s="9"/>
      <c r="V523" s="9"/>
      <c r="W523" s="9"/>
      <c r="X523" s="9"/>
      <c r="Y523" s="9"/>
      <c r="Z523" s="9"/>
      <c r="AA523" s="9"/>
      <c r="AB523" s="9"/>
      <c r="AC523" s="9"/>
      <c r="AD523" s="9"/>
      <c r="AE523" s="9"/>
      <c r="AF523" s="9"/>
      <c r="AG523" s="9"/>
      <c r="AH523" s="9"/>
      <c r="AI523" s="9"/>
      <c r="AJ523" s="9"/>
      <c r="AK523" s="12"/>
    </row>
    <row r="524" ht="15.75" customHeight="1">
      <c r="A524" s="9"/>
      <c r="B524" s="9"/>
      <c r="C524" s="9"/>
      <c r="D524" s="9"/>
      <c r="E524" s="9"/>
      <c r="F524" s="9"/>
      <c r="G524" s="34"/>
      <c r="H524" s="9"/>
      <c r="I524" s="9"/>
      <c r="J524" s="9"/>
      <c r="K524" s="9"/>
      <c r="L524" s="9"/>
      <c r="M524" s="9"/>
      <c r="N524" s="9"/>
      <c r="O524" s="9"/>
      <c r="P524" s="9"/>
      <c r="Q524" s="9"/>
      <c r="R524" s="9"/>
      <c r="S524" s="9"/>
      <c r="T524" s="9"/>
      <c r="U524" s="9"/>
      <c r="V524" s="9"/>
      <c r="W524" s="9"/>
      <c r="X524" s="9"/>
      <c r="Y524" s="9"/>
      <c r="Z524" s="9"/>
      <c r="AA524" s="9"/>
      <c r="AB524" s="9"/>
      <c r="AC524" s="9"/>
      <c r="AD524" s="9"/>
      <c r="AE524" s="9"/>
      <c r="AF524" s="9"/>
      <c r="AG524" s="9"/>
      <c r="AH524" s="9"/>
      <c r="AI524" s="9"/>
      <c r="AJ524" s="9"/>
      <c r="AK524" s="12"/>
    </row>
    <row r="525" ht="15.75" customHeight="1">
      <c r="A525" s="9"/>
      <c r="B525" s="9"/>
      <c r="C525" s="9"/>
      <c r="D525" s="9"/>
      <c r="E525" s="9"/>
      <c r="F525" s="9"/>
      <c r="G525" s="34"/>
      <c r="H525" s="9"/>
      <c r="I525" s="9"/>
      <c r="J525" s="9"/>
      <c r="K525" s="9"/>
      <c r="L525" s="9"/>
      <c r="M525" s="9"/>
      <c r="N525" s="9"/>
      <c r="O525" s="9"/>
      <c r="P525" s="9"/>
      <c r="Q525" s="9"/>
      <c r="R525" s="9"/>
      <c r="S525" s="9"/>
      <c r="T525" s="9"/>
      <c r="U525" s="9"/>
      <c r="V525" s="9"/>
      <c r="W525" s="9"/>
      <c r="X525" s="9"/>
      <c r="Y525" s="9"/>
      <c r="Z525" s="9"/>
      <c r="AA525" s="9"/>
      <c r="AB525" s="9"/>
      <c r="AC525" s="9"/>
      <c r="AD525" s="9"/>
      <c r="AE525" s="9"/>
      <c r="AF525" s="9"/>
      <c r="AG525" s="9"/>
      <c r="AH525" s="9"/>
      <c r="AI525" s="9"/>
      <c r="AJ525" s="9"/>
      <c r="AK525" s="12"/>
    </row>
    <row r="526" ht="15.75" customHeight="1">
      <c r="A526" s="9"/>
      <c r="B526" s="9"/>
      <c r="C526" s="9"/>
      <c r="D526" s="9"/>
      <c r="E526" s="9"/>
      <c r="F526" s="9"/>
      <c r="G526" s="34"/>
      <c r="H526" s="9"/>
      <c r="I526" s="9"/>
      <c r="J526" s="9"/>
      <c r="K526" s="9"/>
      <c r="L526" s="9"/>
      <c r="M526" s="9"/>
      <c r="N526" s="9"/>
      <c r="O526" s="9"/>
      <c r="P526" s="9"/>
      <c r="Q526" s="9"/>
      <c r="R526" s="9"/>
      <c r="S526" s="9"/>
      <c r="T526" s="9"/>
      <c r="U526" s="9"/>
      <c r="V526" s="9"/>
      <c r="W526" s="9"/>
      <c r="X526" s="9"/>
      <c r="Y526" s="9"/>
      <c r="Z526" s="9"/>
      <c r="AA526" s="9"/>
      <c r="AB526" s="9"/>
      <c r="AC526" s="9"/>
      <c r="AD526" s="9"/>
      <c r="AE526" s="9"/>
      <c r="AF526" s="9"/>
      <c r="AG526" s="9"/>
      <c r="AH526" s="9"/>
      <c r="AI526" s="9"/>
      <c r="AJ526" s="9"/>
      <c r="AK526" s="12"/>
    </row>
    <row r="527" ht="15.75" customHeight="1">
      <c r="A527" s="9"/>
      <c r="B527" s="9"/>
      <c r="C527" s="9"/>
      <c r="D527" s="9"/>
      <c r="E527" s="9"/>
      <c r="F527" s="9"/>
      <c r="G527" s="34"/>
      <c r="H527" s="9"/>
      <c r="I527" s="9"/>
      <c r="J527" s="9"/>
      <c r="K527" s="9"/>
      <c r="L527" s="9"/>
      <c r="M527" s="9"/>
      <c r="N527" s="9"/>
      <c r="O527" s="9"/>
      <c r="P527" s="9"/>
      <c r="Q527" s="9"/>
      <c r="R527" s="9"/>
      <c r="S527" s="9"/>
      <c r="T527" s="9"/>
      <c r="U527" s="9"/>
      <c r="V527" s="9"/>
      <c r="W527" s="9"/>
      <c r="X527" s="9"/>
      <c r="Y527" s="9"/>
      <c r="Z527" s="9"/>
      <c r="AA527" s="9"/>
      <c r="AB527" s="9"/>
      <c r="AC527" s="9"/>
      <c r="AD527" s="9"/>
      <c r="AE527" s="9"/>
      <c r="AF527" s="9"/>
      <c r="AG527" s="9"/>
      <c r="AH527" s="9"/>
      <c r="AI527" s="9"/>
      <c r="AJ527" s="9"/>
      <c r="AK527" s="12"/>
    </row>
    <row r="528" ht="15.75" customHeight="1">
      <c r="A528" s="9"/>
      <c r="B528" s="9"/>
      <c r="C528" s="9"/>
      <c r="D528" s="9"/>
      <c r="E528" s="9"/>
      <c r="F528" s="9"/>
      <c r="G528" s="34"/>
      <c r="H528" s="9"/>
      <c r="I528" s="9"/>
      <c r="J528" s="9"/>
      <c r="K528" s="9"/>
      <c r="L528" s="9"/>
      <c r="M528" s="9"/>
      <c r="N528" s="9"/>
      <c r="O528" s="9"/>
      <c r="P528" s="9"/>
      <c r="Q528" s="9"/>
      <c r="R528" s="9"/>
      <c r="S528" s="9"/>
      <c r="T528" s="9"/>
      <c r="U528" s="9"/>
      <c r="V528" s="9"/>
      <c r="W528" s="9"/>
      <c r="X528" s="9"/>
      <c r="Y528" s="9"/>
      <c r="Z528" s="9"/>
      <c r="AA528" s="9"/>
      <c r="AB528" s="9"/>
      <c r="AC528" s="9"/>
      <c r="AD528" s="9"/>
      <c r="AE528" s="9"/>
      <c r="AF528" s="9"/>
      <c r="AG528" s="9"/>
      <c r="AH528" s="9"/>
      <c r="AI528" s="9"/>
      <c r="AJ528" s="9"/>
      <c r="AK528" s="12"/>
    </row>
    <row r="529" ht="15.75" customHeight="1">
      <c r="A529" s="9"/>
      <c r="B529" s="9"/>
      <c r="C529" s="9"/>
      <c r="D529" s="9"/>
      <c r="E529" s="9"/>
      <c r="F529" s="9"/>
      <c r="G529" s="34"/>
      <c r="H529" s="9"/>
      <c r="I529" s="9"/>
      <c r="J529" s="9"/>
      <c r="K529" s="9"/>
      <c r="L529" s="9"/>
      <c r="M529" s="9"/>
      <c r="N529" s="9"/>
      <c r="O529" s="9"/>
      <c r="P529" s="9"/>
      <c r="Q529" s="9"/>
      <c r="R529" s="9"/>
      <c r="S529" s="9"/>
      <c r="T529" s="9"/>
      <c r="U529" s="9"/>
      <c r="V529" s="9"/>
      <c r="W529" s="9"/>
      <c r="X529" s="9"/>
      <c r="Y529" s="9"/>
      <c r="Z529" s="9"/>
      <c r="AA529" s="9"/>
      <c r="AB529" s="9"/>
      <c r="AC529" s="9"/>
      <c r="AD529" s="9"/>
      <c r="AE529" s="9"/>
      <c r="AF529" s="9"/>
      <c r="AG529" s="9"/>
      <c r="AH529" s="9"/>
      <c r="AI529" s="9"/>
      <c r="AJ529" s="9"/>
      <c r="AK529" s="12"/>
    </row>
    <row r="530" ht="15.75" customHeight="1">
      <c r="A530" s="9"/>
      <c r="B530" s="9"/>
      <c r="C530" s="9"/>
      <c r="D530" s="9"/>
      <c r="E530" s="9"/>
      <c r="F530" s="9"/>
      <c r="G530" s="34"/>
      <c r="H530" s="9"/>
      <c r="I530" s="9"/>
      <c r="J530" s="9"/>
      <c r="K530" s="9"/>
      <c r="L530" s="9"/>
      <c r="M530" s="9"/>
      <c r="N530" s="9"/>
      <c r="O530" s="9"/>
      <c r="P530" s="9"/>
      <c r="Q530" s="9"/>
      <c r="R530" s="9"/>
      <c r="S530" s="9"/>
      <c r="T530" s="9"/>
      <c r="U530" s="9"/>
      <c r="V530" s="9"/>
      <c r="W530" s="9"/>
      <c r="X530" s="9"/>
      <c r="Y530" s="9"/>
      <c r="Z530" s="9"/>
      <c r="AA530" s="9"/>
      <c r="AB530" s="9"/>
      <c r="AC530" s="9"/>
      <c r="AD530" s="9"/>
      <c r="AE530" s="9"/>
      <c r="AF530" s="9"/>
      <c r="AG530" s="9"/>
      <c r="AH530" s="9"/>
      <c r="AI530" s="9"/>
      <c r="AJ530" s="9"/>
      <c r="AK530" s="12"/>
    </row>
    <row r="531" ht="15.75" customHeight="1">
      <c r="A531" s="9"/>
      <c r="B531" s="9"/>
      <c r="C531" s="9"/>
      <c r="D531" s="9"/>
      <c r="E531" s="9"/>
      <c r="F531" s="9"/>
      <c r="G531" s="34"/>
      <c r="H531" s="9"/>
      <c r="I531" s="9"/>
      <c r="J531" s="9"/>
      <c r="K531" s="9"/>
      <c r="L531" s="9"/>
      <c r="M531" s="9"/>
      <c r="N531" s="9"/>
      <c r="O531" s="9"/>
      <c r="P531" s="9"/>
      <c r="Q531" s="9"/>
      <c r="R531" s="9"/>
      <c r="S531" s="9"/>
      <c r="T531" s="9"/>
      <c r="U531" s="9"/>
      <c r="V531" s="9"/>
      <c r="W531" s="9"/>
      <c r="X531" s="9"/>
      <c r="Y531" s="9"/>
      <c r="Z531" s="9"/>
      <c r="AA531" s="9"/>
      <c r="AB531" s="9"/>
      <c r="AC531" s="9"/>
      <c r="AD531" s="9"/>
      <c r="AE531" s="9"/>
      <c r="AF531" s="9"/>
      <c r="AG531" s="9"/>
      <c r="AH531" s="9"/>
      <c r="AI531" s="9"/>
      <c r="AJ531" s="9"/>
      <c r="AK531" s="12"/>
    </row>
    <row r="532" ht="15.75" customHeight="1">
      <c r="A532" s="9"/>
      <c r="B532" s="9"/>
      <c r="C532" s="9"/>
      <c r="D532" s="9"/>
      <c r="E532" s="9"/>
      <c r="F532" s="9"/>
      <c r="G532" s="34"/>
      <c r="H532" s="9"/>
      <c r="I532" s="9"/>
      <c r="J532" s="9"/>
      <c r="K532" s="9"/>
      <c r="L532" s="9"/>
      <c r="M532" s="9"/>
      <c r="N532" s="9"/>
      <c r="O532" s="9"/>
      <c r="P532" s="9"/>
      <c r="Q532" s="9"/>
      <c r="R532" s="9"/>
      <c r="S532" s="9"/>
      <c r="T532" s="9"/>
      <c r="U532" s="9"/>
      <c r="V532" s="9"/>
      <c r="W532" s="9"/>
      <c r="X532" s="9"/>
      <c r="Y532" s="9"/>
      <c r="Z532" s="9"/>
      <c r="AA532" s="9"/>
      <c r="AB532" s="9"/>
      <c r="AC532" s="9"/>
      <c r="AD532" s="9"/>
      <c r="AE532" s="9"/>
      <c r="AF532" s="9"/>
      <c r="AG532" s="9"/>
      <c r="AH532" s="9"/>
      <c r="AI532" s="9"/>
      <c r="AJ532" s="9"/>
      <c r="AK532" s="12"/>
    </row>
    <row r="533" ht="15.75" customHeight="1">
      <c r="A533" s="9"/>
      <c r="B533" s="9"/>
      <c r="C533" s="9"/>
      <c r="D533" s="9"/>
      <c r="E533" s="9"/>
      <c r="F533" s="9"/>
      <c r="G533" s="34"/>
      <c r="H533" s="9"/>
      <c r="I533" s="9"/>
      <c r="J533" s="9"/>
      <c r="K533" s="9"/>
      <c r="L533" s="9"/>
      <c r="M533" s="9"/>
      <c r="N533" s="9"/>
      <c r="O533" s="9"/>
      <c r="P533" s="9"/>
      <c r="Q533" s="9"/>
      <c r="R533" s="9"/>
      <c r="S533" s="9"/>
      <c r="T533" s="9"/>
      <c r="U533" s="9"/>
      <c r="V533" s="9"/>
      <c r="W533" s="9"/>
      <c r="X533" s="9"/>
      <c r="Y533" s="9"/>
      <c r="Z533" s="9"/>
      <c r="AA533" s="9"/>
      <c r="AB533" s="9"/>
      <c r="AC533" s="9"/>
      <c r="AD533" s="9"/>
      <c r="AE533" s="9"/>
      <c r="AF533" s="9"/>
      <c r="AG533" s="9"/>
      <c r="AH533" s="9"/>
      <c r="AI533" s="9"/>
      <c r="AJ533" s="9"/>
      <c r="AK533" s="12"/>
    </row>
    <row r="534" ht="15.75" customHeight="1">
      <c r="A534" s="9"/>
      <c r="B534" s="9"/>
      <c r="C534" s="9"/>
      <c r="D534" s="9"/>
      <c r="E534" s="9"/>
      <c r="F534" s="9"/>
      <c r="G534" s="34"/>
      <c r="H534" s="9"/>
      <c r="I534" s="9"/>
      <c r="J534" s="9"/>
      <c r="K534" s="9"/>
      <c r="L534" s="9"/>
      <c r="M534" s="9"/>
      <c r="N534" s="9"/>
      <c r="O534" s="9"/>
      <c r="P534" s="9"/>
      <c r="Q534" s="9"/>
      <c r="R534" s="9"/>
      <c r="S534" s="9"/>
      <c r="T534" s="9"/>
      <c r="U534" s="9"/>
      <c r="V534" s="9"/>
      <c r="W534" s="9"/>
      <c r="X534" s="9"/>
      <c r="Y534" s="9"/>
      <c r="Z534" s="9"/>
      <c r="AA534" s="9"/>
      <c r="AB534" s="9"/>
      <c r="AC534" s="9"/>
      <c r="AD534" s="9"/>
      <c r="AE534" s="9"/>
      <c r="AF534" s="9"/>
      <c r="AG534" s="9"/>
      <c r="AH534" s="9"/>
      <c r="AI534" s="9"/>
      <c r="AJ534" s="9"/>
      <c r="AK534" s="12"/>
    </row>
    <row r="535" ht="15.75" customHeight="1">
      <c r="A535" s="9"/>
      <c r="B535" s="9"/>
      <c r="C535" s="9"/>
      <c r="D535" s="9"/>
      <c r="E535" s="9"/>
      <c r="F535" s="9"/>
      <c r="G535" s="34"/>
      <c r="H535" s="9"/>
      <c r="I535" s="9"/>
      <c r="J535" s="9"/>
      <c r="K535" s="9"/>
      <c r="L535" s="9"/>
      <c r="M535" s="9"/>
      <c r="N535" s="9"/>
      <c r="O535" s="9"/>
      <c r="P535" s="9"/>
      <c r="Q535" s="9"/>
      <c r="R535" s="9"/>
      <c r="S535" s="9"/>
      <c r="T535" s="9"/>
      <c r="U535" s="9"/>
      <c r="V535" s="9"/>
      <c r="W535" s="9"/>
      <c r="X535" s="9"/>
      <c r="Y535" s="9"/>
      <c r="Z535" s="9"/>
      <c r="AA535" s="9"/>
      <c r="AB535" s="9"/>
      <c r="AC535" s="9"/>
      <c r="AD535" s="9"/>
      <c r="AE535" s="9"/>
      <c r="AF535" s="9"/>
      <c r="AG535" s="9"/>
      <c r="AH535" s="9"/>
      <c r="AI535" s="9"/>
      <c r="AJ535" s="9"/>
      <c r="AK535" s="12"/>
    </row>
    <row r="536" ht="15.75" customHeight="1">
      <c r="A536" s="9"/>
      <c r="B536" s="9"/>
      <c r="C536" s="9"/>
      <c r="D536" s="9"/>
      <c r="E536" s="9"/>
      <c r="F536" s="9"/>
      <c r="G536" s="34"/>
      <c r="H536" s="9"/>
      <c r="I536" s="9"/>
      <c r="J536" s="9"/>
      <c r="K536" s="9"/>
      <c r="L536" s="9"/>
      <c r="M536" s="9"/>
      <c r="N536" s="9"/>
      <c r="O536" s="9"/>
      <c r="P536" s="9"/>
      <c r="Q536" s="9"/>
      <c r="R536" s="9"/>
      <c r="S536" s="9"/>
      <c r="T536" s="9"/>
      <c r="U536" s="9"/>
      <c r="V536" s="9"/>
      <c r="W536" s="9"/>
      <c r="X536" s="9"/>
      <c r="Y536" s="9"/>
      <c r="Z536" s="9"/>
      <c r="AA536" s="9"/>
      <c r="AB536" s="9"/>
      <c r="AC536" s="9"/>
      <c r="AD536" s="9"/>
      <c r="AE536" s="9"/>
      <c r="AF536" s="9"/>
      <c r="AG536" s="9"/>
      <c r="AH536" s="9"/>
      <c r="AI536" s="9"/>
      <c r="AJ536" s="9"/>
      <c r="AK536" s="12"/>
    </row>
    <row r="537" ht="15.75" customHeight="1">
      <c r="A537" s="9"/>
      <c r="B537" s="9"/>
      <c r="C537" s="9"/>
      <c r="D537" s="9"/>
      <c r="E537" s="9"/>
      <c r="F537" s="9"/>
      <c r="G537" s="34"/>
      <c r="H537" s="9"/>
      <c r="I537" s="9"/>
      <c r="J537" s="9"/>
      <c r="K537" s="9"/>
      <c r="L537" s="9"/>
      <c r="M537" s="9"/>
      <c r="N537" s="9"/>
      <c r="O537" s="9"/>
      <c r="P537" s="9"/>
      <c r="Q537" s="9"/>
      <c r="R537" s="9"/>
      <c r="S537" s="9"/>
      <c r="T537" s="9"/>
      <c r="U537" s="9"/>
      <c r="V537" s="9"/>
      <c r="W537" s="9"/>
      <c r="X537" s="9"/>
      <c r="Y537" s="9"/>
      <c r="Z537" s="9"/>
      <c r="AA537" s="9"/>
      <c r="AB537" s="9"/>
      <c r="AC537" s="9"/>
      <c r="AD537" s="9"/>
      <c r="AE537" s="9"/>
      <c r="AF537" s="9"/>
      <c r="AG537" s="9"/>
      <c r="AH537" s="9"/>
      <c r="AI537" s="9"/>
      <c r="AJ537" s="9"/>
      <c r="AK537" s="12"/>
    </row>
    <row r="538" ht="15.75" customHeight="1">
      <c r="A538" s="9"/>
      <c r="B538" s="9"/>
      <c r="C538" s="9"/>
      <c r="D538" s="9"/>
      <c r="E538" s="9"/>
      <c r="F538" s="9"/>
      <c r="G538" s="34"/>
      <c r="H538" s="9"/>
      <c r="I538" s="9"/>
      <c r="J538" s="9"/>
      <c r="K538" s="9"/>
      <c r="L538" s="9"/>
      <c r="M538" s="9"/>
      <c r="N538" s="9"/>
      <c r="O538" s="9"/>
      <c r="P538" s="9"/>
      <c r="Q538" s="9"/>
      <c r="R538" s="9"/>
      <c r="S538" s="9"/>
      <c r="T538" s="9"/>
      <c r="U538" s="9"/>
      <c r="V538" s="9"/>
      <c r="W538" s="9"/>
      <c r="X538" s="9"/>
      <c r="Y538" s="9"/>
      <c r="Z538" s="9"/>
      <c r="AA538" s="9"/>
      <c r="AB538" s="9"/>
      <c r="AC538" s="9"/>
      <c r="AD538" s="9"/>
      <c r="AE538" s="9"/>
      <c r="AF538" s="9"/>
      <c r="AG538" s="9"/>
      <c r="AH538" s="9"/>
      <c r="AI538" s="9"/>
      <c r="AJ538" s="9"/>
      <c r="AK538" s="12"/>
    </row>
    <row r="539" ht="15.75" customHeight="1">
      <c r="A539" s="9"/>
      <c r="B539" s="9"/>
      <c r="C539" s="9"/>
      <c r="D539" s="9"/>
      <c r="E539" s="9"/>
      <c r="F539" s="9"/>
      <c r="G539" s="34"/>
      <c r="H539" s="9"/>
      <c r="I539" s="9"/>
      <c r="J539" s="9"/>
      <c r="K539" s="9"/>
      <c r="L539" s="9"/>
      <c r="M539" s="9"/>
      <c r="N539" s="9"/>
      <c r="O539" s="9"/>
      <c r="P539" s="9"/>
      <c r="Q539" s="9"/>
      <c r="R539" s="9"/>
      <c r="S539" s="9"/>
      <c r="T539" s="9"/>
      <c r="U539" s="9"/>
      <c r="V539" s="9"/>
      <c r="W539" s="9"/>
      <c r="X539" s="9"/>
      <c r="Y539" s="9"/>
      <c r="Z539" s="9"/>
      <c r="AA539" s="9"/>
      <c r="AB539" s="9"/>
      <c r="AC539" s="9"/>
      <c r="AD539" s="9"/>
      <c r="AE539" s="9"/>
      <c r="AF539" s="9"/>
      <c r="AG539" s="9"/>
      <c r="AH539" s="9"/>
      <c r="AI539" s="9"/>
      <c r="AJ539" s="9"/>
      <c r="AK539" s="12"/>
    </row>
    <row r="540" ht="15.75" customHeight="1">
      <c r="A540" s="9"/>
      <c r="B540" s="9"/>
      <c r="C540" s="9"/>
      <c r="D540" s="9"/>
      <c r="E540" s="9"/>
      <c r="F540" s="9"/>
      <c r="G540" s="34"/>
      <c r="H540" s="9"/>
      <c r="I540" s="9"/>
      <c r="J540" s="9"/>
      <c r="K540" s="9"/>
      <c r="L540" s="9"/>
      <c r="M540" s="9"/>
      <c r="N540" s="9"/>
      <c r="O540" s="9"/>
      <c r="P540" s="9"/>
      <c r="Q540" s="9"/>
      <c r="R540" s="9"/>
      <c r="S540" s="9"/>
      <c r="T540" s="9"/>
      <c r="U540" s="9"/>
      <c r="V540" s="9"/>
      <c r="W540" s="9"/>
      <c r="X540" s="9"/>
      <c r="Y540" s="9"/>
      <c r="Z540" s="9"/>
      <c r="AA540" s="9"/>
      <c r="AB540" s="9"/>
      <c r="AC540" s="9"/>
      <c r="AD540" s="9"/>
      <c r="AE540" s="9"/>
      <c r="AF540" s="9"/>
      <c r="AG540" s="9"/>
      <c r="AH540" s="9"/>
      <c r="AI540" s="9"/>
      <c r="AJ540" s="9"/>
      <c r="AK540" s="12"/>
    </row>
    <row r="541" ht="15.75" customHeight="1">
      <c r="A541" s="9"/>
      <c r="B541" s="9"/>
      <c r="C541" s="9"/>
      <c r="D541" s="9"/>
      <c r="E541" s="9"/>
      <c r="F541" s="9"/>
      <c r="G541" s="34"/>
      <c r="H541" s="9"/>
      <c r="I541" s="9"/>
      <c r="J541" s="9"/>
      <c r="K541" s="9"/>
      <c r="L541" s="9"/>
      <c r="M541" s="9"/>
      <c r="N541" s="9"/>
      <c r="O541" s="9"/>
      <c r="P541" s="9"/>
      <c r="Q541" s="9"/>
      <c r="R541" s="9"/>
      <c r="S541" s="9"/>
      <c r="T541" s="9"/>
      <c r="U541" s="9"/>
      <c r="V541" s="9"/>
      <c r="W541" s="9"/>
      <c r="X541" s="9"/>
      <c r="Y541" s="9"/>
      <c r="Z541" s="9"/>
      <c r="AA541" s="9"/>
      <c r="AB541" s="9"/>
      <c r="AC541" s="9"/>
      <c r="AD541" s="9"/>
      <c r="AE541" s="9"/>
      <c r="AF541" s="9"/>
      <c r="AG541" s="9"/>
      <c r="AH541" s="9"/>
      <c r="AI541" s="9"/>
      <c r="AJ541" s="9"/>
      <c r="AK541" s="12"/>
    </row>
    <row r="542" ht="15.75" customHeight="1">
      <c r="A542" s="9"/>
      <c r="B542" s="9"/>
      <c r="C542" s="9"/>
      <c r="D542" s="9"/>
      <c r="E542" s="9"/>
      <c r="F542" s="9"/>
      <c r="G542" s="34"/>
      <c r="H542" s="9"/>
      <c r="I542" s="9"/>
      <c r="J542" s="9"/>
      <c r="K542" s="9"/>
      <c r="L542" s="9"/>
      <c r="M542" s="9"/>
      <c r="N542" s="9"/>
      <c r="O542" s="9"/>
      <c r="P542" s="9"/>
      <c r="Q542" s="9"/>
      <c r="R542" s="9"/>
      <c r="S542" s="9"/>
      <c r="T542" s="9"/>
      <c r="U542" s="9"/>
      <c r="V542" s="9"/>
      <c r="W542" s="9"/>
      <c r="X542" s="9"/>
      <c r="Y542" s="9"/>
      <c r="Z542" s="9"/>
      <c r="AA542" s="9"/>
      <c r="AB542" s="9"/>
      <c r="AC542" s="9"/>
      <c r="AD542" s="9"/>
      <c r="AE542" s="9"/>
      <c r="AF542" s="9"/>
      <c r="AG542" s="9"/>
      <c r="AH542" s="9"/>
      <c r="AI542" s="9"/>
      <c r="AJ542" s="9"/>
      <c r="AK542" s="12"/>
    </row>
    <row r="543" ht="15.75" customHeight="1">
      <c r="A543" s="9"/>
      <c r="B543" s="9"/>
      <c r="C543" s="9"/>
      <c r="D543" s="9"/>
      <c r="E543" s="9"/>
      <c r="F543" s="9"/>
      <c r="G543" s="34"/>
      <c r="H543" s="9"/>
      <c r="I543" s="9"/>
      <c r="J543" s="9"/>
      <c r="K543" s="9"/>
      <c r="L543" s="9"/>
      <c r="M543" s="9"/>
      <c r="N543" s="9"/>
      <c r="O543" s="9"/>
      <c r="P543" s="9"/>
      <c r="Q543" s="9"/>
      <c r="R543" s="9"/>
      <c r="S543" s="9"/>
      <c r="T543" s="9"/>
      <c r="U543" s="9"/>
      <c r="V543" s="9"/>
      <c r="W543" s="9"/>
      <c r="X543" s="9"/>
      <c r="Y543" s="9"/>
      <c r="Z543" s="9"/>
      <c r="AA543" s="9"/>
      <c r="AB543" s="9"/>
      <c r="AC543" s="9"/>
      <c r="AD543" s="9"/>
      <c r="AE543" s="9"/>
      <c r="AF543" s="9"/>
      <c r="AG543" s="9"/>
      <c r="AH543" s="9"/>
      <c r="AI543" s="9"/>
      <c r="AJ543" s="9"/>
      <c r="AK543" s="12"/>
    </row>
    <row r="544" ht="15.75" customHeight="1">
      <c r="A544" s="9"/>
      <c r="B544" s="9"/>
      <c r="C544" s="9"/>
      <c r="D544" s="9"/>
      <c r="E544" s="9"/>
      <c r="F544" s="9"/>
      <c r="G544" s="34"/>
      <c r="H544" s="9"/>
      <c r="I544" s="9"/>
      <c r="J544" s="9"/>
      <c r="K544" s="9"/>
      <c r="L544" s="9"/>
      <c r="M544" s="9"/>
      <c r="N544" s="9"/>
      <c r="O544" s="9"/>
      <c r="P544" s="9"/>
      <c r="Q544" s="9"/>
      <c r="R544" s="9"/>
      <c r="S544" s="9"/>
      <c r="T544" s="9"/>
      <c r="U544" s="9"/>
      <c r="V544" s="9"/>
      <c r="W544" s="9"/>
      <c r="X544" s="9"/>
      <c r="Y544" s="9"/>
      <c r="Z544" s="9"/>
      <c r="AA544" s="9"/>
      <c r="AB544" s="9"/>
      <c r="AC544" s="9"/>
      <c r="AD544" s="9"/>
      <c r="AE544" s="9"/>
      <c r="AF544" s="9"/>
      <c r="AG544" s="9"/>
      <c r="AH544" s="9"/>
      <c r="AI544" s="9"/>
      <c r="AJ544" s="9"/>
      <c r="AK544" s="12"/>
    </row>
    <row r="545" ht="15.75" customHeight="1">
      <c r="A545" s="9"/>
      <c r="B545" s="9"/>
      <c r="C545" s="9"/>
      <c r="D545" s="9"/>
      <c r="E545" s="9"/>
      <c r="F545" s="9"/>
      <c r="G545" s="34"/>
      <c r="H545" s="9"/>
      <c r="I545" s="9"/>
      <c r="J545" s="9"/>
      <c r="K545" s="9"/>
      <c r="L545" s="9"/>
      <c r="M545" s="9"/>
      <c r="N545" s="9"/>
      <c r="O545" s="9"/>
      <c r="P545" s="9"/>
      <c r="Q545" s="9"/>
      <c r="R545" s="9"/>
      <c r="S545" s="9"/>
      <c r="T545" s="9"/>
      <c r="U545" s="9"/>
      <c r="V545" s="9"/>
      <c r="W545" s="9"/>
      <c r="X545" s="9"/>
      <c r="Y545" s="9"/>
      <c r="Z545" s="9"/>
      <c r="AA545" s="9"/>
      <c r="AB545" s="9"/>
      <c r="AC545" s="9"/>
      <c r="AD545" s="9"/>
      <c r="AE545" s="9"/>
      <c r="AF545" s="9"/>
      <c r="AG545" s="9"/>
      <c r="AH545" s="9"/>
      <c r="AI545" s="9"/>
      <c r="AJ545" s="9"/>
      <c r="AK545" s="12"/>
    </row>
    <row r="546" ht="15.75" customHeight="1">
      <c r="A546" s="9"/>
      <c r="B546" s="9"/>
      <c r="C546" s="9"/>
      <c r="D546" s="9"/>
      <c r="E546" s="9"/>
      <c r="F546" s="9"/>
      <c r="G546" s="34"/>
      <c r="H546" s="9"/>
      <c r="I546" s="9"/>
      <c r="J546" s="9"/>
      <c r="K546" s="9"/>
      <c r="L546" s="9"/>
      <c r="M546" s="9"/>
      <c r="N546" s="9"/>
      <c r="O546" s="9"/>
      <c r="P546" s="9"/>
      <c r="Q546" s="9"/>
      <c r="R546" s="9"/>
      <c r="S546" s="9"/>
      <c r="T546" s="9"/>
      <c r="U546" s="9"/>
      <c r="V546" s="9"/>
      <c r="W546" s="9"/>
      <c r="X546" s="9"/>
      <c r="Y546" s="9"/>
      <c r="Z546" s="9"/>
      <c r="AA546" s="9"/>
      <c r="AB546" s="9"/>
      <c r="AC546" s="9"/>
      <c r="AD546" s="9"/>
      <c r="AE546" s="9"/>
      <c r="AF546" s="9"/>
      <c r="AG546" s="9"/>
      <c r="AH546" s="9"/>
      <c r="AI546" s="9"/>
      <c r="AJ546" s="9"/>
      <c r="AK546" s="12"/>
    </row>
    <row r="547" ht="15.75" customHeight="1">
      <c r="A547" s="9"/>
      <c r="B547" s="9"/>
      <c r="C547" s="9"/>
      <c r="D547" s="9"/>
      <c r="E547" s="9"/>
      <c r="F547" s="9"/>
      <c r="G547" s="34"/>
      <c r="H547" s="9"/>
      <c r="I547" s="9"/>
      <c r="J547" s="9"/>
      <c r="K547" s="9"/>
      <c r="L547" s="9"/>
      <c r="M547" s="9"/>
      <c r="N547" s="9"/>
      <c r="O547" s="9"/>
      <c r="P547" s="9"/>
      <c r="Q547" s="9"/>
      <c r="R547" s="9"/>
      <c r="S547" s="9"/>
      <c r="T547" s="9"/>
      <c r="U547" s="9"/>
      <c r="V547" s="9"/>
      <c r="W547" s="9"/>
      <c r="X547" s="9"/>
      <c r="Y547" s="9"/>
      <c r="Z547" s="9"/>
      <c r="AA547" s="9"/>
      <c r="AB547" s="9"/>
      <c r="AC547" s="9"/>
      <c r="AD547" s="9"/>
      <c r="AE547" s="9"/>
      <c r="AF547" s="9"/>
      <c r="AG547" s="9"/>
      <c r="AH547" s="9"/>
      <c r="AI547" s="9"/>
      <c r="AJ547" s="9"/>
      <c r="AK547" s="12"/>
    </row>
    <row r="548" ht="15.75" customHeight="1">
      <c r="A548" s="9"/>
      <c r="B548" s="9"/>
      <c r="C548" s="9"/>
      <c r="D548" s="9"/>
      <c r="E548" s="9"/>
      <c r="F548" s="9"/>
      <c r="G548" s="34"/>
      <c r="H548" s="9"/>
      <c r="I548" s="9"/>
      <c r="J548" s="9"/>
      <c r="K548" s="9"/>
      <c r="L548" s="9"/>
      <c r="M548" s="9"/>
      <c r="N548" s="9"/>
      <c r="O548" s="9"/>
      <c r="P548" s="9"/>
      <c r="Q548" s="9"/>
      <c r="R548" s="9"/>
      <c r="S548" s="9"/>
      <c r="T548" s="9"/>
      <c r="U548" s="9"/>
      <c r="V548" s="9"/>
      <c r="W548" s="9"/>
      <c r="X548" s="9"/>
      <c r="Y548" s="9"/>
      <c r="Z548" s="9"/>
      <c r="AA548" s="9"/>
      <c r="AB548" s="9"/>
      <c r="AC548" s="9"/>
      <c r="AD548" s="9"/>
      <c r="AE548" s="9"/>
      <c r="AF548" s="9"/>
      <c r="AG548" s="9"/>
      <c r="AH548" s="9"/>
      <c r="AI548" s="9"/>
      <c r="AJ548" s="9"/>
      <c r="AK548" s="12"/>
    </row>
    <row r="549" ht="15.75" customHeight="1">
      <c r="A549" s="9"/>
      <c r="B549" s="9"/>
      <c r="C549" s="9"/>
      <c r="D549" s="9"/>
      <c r="E549" s="9"/>
      <c r="F549" s="9"/>
      <c r="G549" s="34"/>
      <c r="H549" s="9"/>
      <c r="I549" s="9"/>
      <c r="J549" s="9"/>
      <c r="K549" s="9"/>
      <c r="L549" s="9"/>
      <c r="M549" s="9"/>
      <c r="N549" s="9"/>
      <c r="O549" s="9"/>
      <c r="P549" s="9"/>
      <c r="Q549" s="9"/>
      <c r="R549" s="9"/>
      <c r="S549" s="9"/>
      <c r="T549" s="9"/>
      <c r="U549" s="9"/>
      <c r="V549" s="9"/>
      <c r="W549" s="9"/>
      <c r="X549" s="9"/>
      <c r="Y549" s="9"/>
      <c r="Z549" s="9"/>
      <c r="AA549" s="9"/>
      <c r="AB549" s="9"/>
      <c r="AC549" s="9"/>
      <c r="AD549" s="9"/>
      <c r="AE549" s="9"/>
      <c r="AF549" s="9"/>
      <c r="AG549" s="9"/>
      <c r="AH549" s="9"/>
      <c r="AI549" s="9"/>
      <c r="AJ549" s="9"/>
      <c r="AK549" s="12"/>
    </row>
    <row r="550" ht="15.75" customHeight="1">
      <c r="A550" s="9"/>
      <c r="B550" s="9"/>
      <c r="C550" s="9"/>
      <c r="D550" s="9"/>
      <c r="E550" s="9"/>
      <c r="F550" s="9"/>
      <c r="G550" s="34"/>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12"/>
    </row>
    <row r="551" ht="15.75" customHeight="1">
      <c r="A551" s="9"/>
      <c r="B551" s="9"/>
      <c r="C551" s="9"/>
      <c r="D551" s="9"/>
      <c r="E551" s="9"/>
      <c r="F551" s="9"/>
      <c r="G551" s="34"/>
      <c r="H551" s="9"/>
      <c r="I551" s="9"/>
      <c r="J551" s="9"/>
      <c r="K551" s="9"/>
      <c r="L551" s="9"/>
      <c r="M551" s="9"/>
      <c r="N551" s="9"/>
      <c r="O551" s="9"/>
      <c r="P551" s="9"/>
      <c r="Q551" s="9"/>
      <c r="R551" s="9"/>
      <c r="S551" s="9"/>
      <c r="T551" s="9"/>
      <c r="U551" s="9"/>
      <c r="V551" s="9"/>
      <c r="W551" s="9"/>
      <c r="X551" s="9"/>
      <c r="Y551" s="9"/>
      <c r="Z551" s="9"/>
      <c r="AA551" s="9"/>
      <c r="AB551" s="9"/>
      <c r="AC551" s="9"/>
      <c r="AD551" s="9"/>
      <c r="AE551" s="9"/>
      <c r="AF551" s="9"/>
      <c r="AG551" s="9"/>
      <c r="AH551" s="9"/>
      <c r="AI551" s="9"/>
      <c r="AJ551" s="9"/>
      <c r="AK551" s="12"/>
    </row>
    <row r="552" ht="15.75" customHeight="1">
      <c r="A552" s="9"/>
      <c r="B552" s="9"/>
      <c r="C552" s="9"/>
      <c r="D552" s="9"/>
      <c r="E552" s="9"/>
      <c r="F552" s="9"/>
      <c r="G552" s="34"/>
      <c r="H552" s="9"/>
      <c r="I552" s="9"/>
      <c r="J552" s="9"/>
      <c r="K552" s="9"/>
      <c r="L552" s="9"/>
      <c r="M552" s="9"/>
      <c r="N552" s="9"/>
      <c r="O552" s="9"/>
      <c r="P552" s="9"/>
      <c r="Q552" s="9"/>
      <c r="R552" s="9"/>
      <c r="S552" s="9"/>
      <c r="T552" s="9"/>
      <c r="U552" s="9"/>
      <c r="V552" s="9"/>
      <c r="W552" s="9"/>
      <c r="X552" s="9"/>
      <c r="Y552" s="9"/>
      <c r="Z552" s="9"/>
      <c r="AA552" s="9"/>
      <c r="AB552" s="9"/>
      <c r="AC552" s="9"/>
      <c r="AD552" s="9"/>
      <c r="AE552" s="9"/>
      <c r="AF552" s="9"/>
      <c r="AG552" s="9"/>
      <c r="AH552" s="9"/>
      <c r="AI552" s="9"/>
      <c r="AJ552" s="9"/>
      <c r="AK552" s="12"/>
    </row>
    <row r="553" ht="15.75" customHeight="1">
      <c r="A553" s="9"/>
      <c r="B553" s="9"/>
      <c r="C553" s="9"/>
      <c r="D553" s="9"/>
      <c r="E553" s="9"/>
      <c r="F553" s="9"/>
      <c r="G553" s="34"/>
      <c r="H553" s="9"/>
      <c r="I553" s="9"/>
      <c r="J553" s="9"/>
      <c r="K553" s="9"/>
      <c r="L553" s="9"/>
      <c r="M553" s="9"/>
      <c r="N553" s="9"/>
      <c r="O553" s="9"/>
      <c r="P553" s="9"/>
      <c r="Q553" s="9"/>
      <c r="R553" s="9"/>
      <c r="S553" s="9"/>
      <c r="T553" s="9"/>
      <c r="U553" s="9"/>
      <c r="V553" s="9"/>
      <c r="W553" s="9"/>
      <c r="X553" s="9"/>
      <c r="Y553" s="9"/>
      <c r="Z553" s="9"/>
      <c r="AA553" s="9"/>
      <c r="AB553" s="9"/>
      <c r="AC553" s="9"/>
      <c r="AD553" s="9"/>
      <c r="AE553" s="9"/>
      <c r="AF553" s="9"/>
      <c r="AG553" s="9"/>
      <c r="AH553" s="9"/>
      <c r="AI553" s="9"/>
      <c r="AJ553" s="9"/>
      <c r="AK553" s="12"/>
    </row>
    <row r="554" ht="15.75" customHeight="1">
      <c r="A554" s="9"/>
      <c r="B554" s="9"/>
      <c r="C554" s="9"/>
      <c r="D554" s="9"/>
      <c r="E554" s="9"/>
      <c r="F554" s="9"/>
      <c r="G554" s="34"/>
      <c r="H554" s="9"/>
      <c r="I554" s="9"/>
      <c r="J554" s="9"/>
      <c r="K554" s="9"/>
      <c r="L554" s="9"/>
      <c r="M554" s="9"/>
      <c r="N554" s="9"/>
      <c r="O554" s="9"/>
      <c r="P554" s="9"/>
      <c r="Q554" s="9"/>
      <c r="R554" s="9"/>
      <c r="S554" s="9"/>
      <c r="T554" s="9"/>
      <c r="U554" s="9"/>
      <c r="V554" s="9"/>
      <c r="W554" s="9"/>
      <c r="X554" s="9"/>
      <c r="Y554" s="9"/>
      <c r="Z554" s="9"/>
      <c r="AA554" s="9"/>
      <c r="AB554" s="9"/>
      <c r="AC554" s="9"/>
      <c r="AD554" s="9"/>
      <c r="AE554" s="9"/>
      <c r="AF554" s="9"/>
      <c r="AG554" s="9"/>
      <c r="AH554" s="9"/>
      <c r="AI554" s="9"/>
      <c r="AJ554" s="9"/>
      <c r="AK554" s="12"/>
    </row>
    <row r="555" ht="15.75" customHeight="1">
      <c r="A555" s="9"/>
      <c r="B555" s="9"/>
      <c r="C555" s="9"/>
      <c r="D555" s="9"/>
      <c r="E555" s="9"/>
      <c r="F555" s="9"/>
      <c r="G555" s="34"/>
      <c r="H555" s="9"/>
      <c r="I555" s="9"/>
      <c r="J555" s="9"/>
      <c r="K555" s="9"/>
      <c r="L555" s="9"/>
      <c r="M555" s="9"/>
      <c r="N555" s="9"/>
      <c r="O555" s="9"/>
      <c r="P555" s="9"/>
      <c r="Q555" s="9"/>
      <c r="R555" s="9"/>
      <c r="S555" s="9"/>
      <c r="T555" s="9"/>
      <c r="U555" s="9"/>
      <c r="V555" s="9"/>
      <c r="W555" s="9"/>
      <c r="X555" s="9"/>
      <c r="Y555" s="9"/>
      <c r="Z555" s="9"/>
      <c r="AA555" s="9"/>
      <c r="AB555" s="9"/>
      <c r="AC555" s="9"/>
      <c r="AD555" s="9"/>
      <c r="AE555" s="9"/>
      <c r="AF555" s="9"/>
      <c r="AG555" s="9"/>
      <c r="AH555" s="9"/>
      <c r="AI555" s="9"/>
      <c r="AJ555" s="9"/>
      <c r="AK555" s="12"/>
    </row>
    <row r="556" ht="15.75" customHeight="1">
      <c r="A556" s="9"/>
      <c r="B556" s="9"/>
      <c r="C556" s="9"/>
      <c r="D556" s="9"/>
      <c r="E556" s="9"/>
      <c r="F556" s="9"/>
      <c r="G556" s="34"/>
      <c r="H556" s="9"/>
      <c r="I556" s="9"/>
      <c r="J556" s="9"/>
      <c r="K556" s="9"/>
      <c r="L556" s="9"/>
      <c r="M556" s="9"/>
      <c r="N556" s="9"/>
      <c r="O556" s="9"/>
      <c r="P556" s="9"/>
      <c r="Q556" s="9"/>
      <c r="R556" s="9"/>
      <c r="S556" s="9"/>
      <c r="T556" s="9"/>
      <c r="U556" s="9"/>
      <c r="V556" s="9"/>
      <c r="W556" s="9"/>
      <c r="X556" s="9"/>
      <c r="Y556" s="9"/>
      <c r="Z556" s="9"/>
      <c r="AA556" s="9"/>
      <c r="AB556" s="9"/>
      <c r="AC556" s="9"/>
      <c r="AD556" s="9"/>
      <c r="AE556" s="9"/>
      <c r="AF556" s="9"/>
      <c r="AG556" s="9"/>
      <c r="AH556" s="9"/>
      <c r="AI556" s="9"/>
      <c r="AJ556" s="9"/>
      <c r="AK556" s="12"/>
    </row>
    <row r="557" ht="15.75" customHeight="1">
      <c r="A557" s="9"/>
      <c r="B557" s="9"/>
      <c r="C557" s="9"/>
      <c r="D557" s="9"/>
      <c r="E557" s="9"/>
      <c r="F557" s="9"/>
      <c r="G557" s="34"/>
      <c r="H557" s="9"/>
      <c r="I557" s="9"/>
      <c r="J557" s="9"/>
      <c r="K557" s="9"/>
      <c r="L557" s="9"/>
      <c r="M557" s="9"/>
      <c r="N557" s="9"/>
      <c r="O557" s="9"/>
      <c r="P557" s="9"/>
      <c r="Q557" s="9"/>
      <c r="R557" s="9"/>
      <c r="S557" s="9"/>
      <c r="T557" s="9"/>
      <c r="U557" s="9"/>
      <c r="V557" s="9"/>
      <c r="W557" s="9"/>
      <c r="X557" s="9"/>
      <c r="Y557" s="9"/>
      <c r="Z557" s="9"/>
      <c r="AA557" s="9"/>
      <c r="AB557" s="9"/>
      <c r="AC557" s="9"/>
      <c r="AD557" s="9"/>
      <c r="AE557" s="9"/>
      <c r="AF557" s="9"/>
      <c r="AG557" s="9"/>
      <c r="AH557" s="9"/>
      <c r="AI557" s="9"/>
      <c r="AJ557" s="9"/>
      <c r="AK557" s="12"/>
    </row>
    <row r="558" ht="15.75" customHeight="1">
      <c r="A558" s="9"/>
      <c r="B558" s="9"/>
      <c r="C558" s="9"/>
      <c r="D558" s="9"/>
      <c r="E558" s="9"/>
      <c r="F558" s="9"/>
      <c r="G558" s="34"/>
      <c r="H558" s="9"/>
      <c r="I558" s="9"/>
      <c r="J558" s="9"/>
      <c r="K558" s="9"/>
      <c r="L558" s="9"/>
      <c r="M558" s="9"/>
      <c r="N558" s="9"/>
      <c r="O558" s="9"/>
      <c r="P558" s="9"/>
      <c r="Q558" s="9"/>
      <c r="R558" s="9"/>
      <c r="S558" s="9"/>
      <c r="T558" s="9"/>
      <c r="U558" s="9"/>
      <c r="V558" s="9"/>
      <c r="W558" s="9"/>
      <c r="X558" s="9"/>
      <c r="Y558" s="9"/>
      <c r="Z558" s="9"/>
      <c r="AA558" s="9"/>
      <c r="AB558" s="9"/>
      <c r="AC558" s="9"/>
      <c r="AD558" s="9"/>
      <c r="AE558" s="9"/>
      <c r="AF558" s="9"/>
      <c r="AG558" s="9"/>
      <c r="AH558" s="9"/>
      <c r="AI558" s="9"/>
      <c r="AJ558" s="9"/>
      <c r="AK558" s="12"/>
    </row>
    <row r="559" ht="15.75" customHeight="1">
      <c r="A559" s="9"/>
      <c r="B559" s="9"/>
      <c r="C559" s="9"/>
      <c r="D559" s="9"/>
      <c r="E559" s="9"/>
      <c r="F559" s="9"/>
      <c r="G559" s="34"/>
      <c r="H559" s="9"/>
      <c r="I559" s="9"/>
      <c r="J559" s="9"/>
      <c r="K559" s="9"/>
      <c r="L559" s="9"/>
      <c r="M559" s="9"/>
      <c r="N559" s="9"/>
      <c r="O559" s="9"/>
      <c r="P559" s="9"/>
      <c r="Q559" s="9"/>
      <c r="R559" s="9"/>
      <c r="S559" s="9"/>
      <c r="T559" s="9"/>
      <c r="U559" s="9"/>
      <c r="V559" s="9"/>
      <c r="W559" s="9"/>
      <c r="X559" s="9"/>
      <c r="Y559" s="9"/>
      <c r="Z559" s="9"/>
      <c r="AA559" s="9"/>
      <c r="AB559" s="9"/>
      <c r="AC559" s="9"/>
      <c r="AD559" s="9"/>
      <c r="AE559" s="9"/>
      <c r="AF559" s="9"/>
      <c r="AG559" s="9"/>
      <c r="AH559" s="9"/>
      <c r="AI559" s="9"/>
      <c r="AJ559" s="9"/>
      <c r="AK559" s="12"/>
    </row>
    <row r="560" ht="15.75" customHeight="1">
      <c r="A560" s="9"/>
      <c r="B560" s="9"/>
      <c r="C560" s="9"/>
      <c r="D560" s="9"/>
      <c r="E560" s="9"/>
      <c r="F560" s="9"/>
      <c r="G560" s="34"/>
      <c r="H560" s="9"/>
      <c r="I560" s="9"/>
      <c r="J560" s="9"/>
      <c r="K560" s="9"/>
      <c r="L560" s="9"/>
      <c r="M560" s="9"/>
      <c r="N560" s="9"/>
      <c r="O560" s="9"/>
      <c r="P560" s="9"/>
      <c r="Q560" s="9"/>
      <c r="R560" s="9"/>
      <c r="S560" s="9"/>
      <c r="T560" s="9"/>
      <c r="U560" s="9"/>
      <c r="V560" s="9"/>
      <c r="W560" s="9"/>
      <c r="X560" s="9"/>
      <c r="Y560" s="9"/>
      <c r="Z560" s="9"/>
      <c r="AA560" s="9"/>
      <c r="AB560" s="9"/>
      <c r="AC560" s="9"/>
      <c r="AD560" s="9"/>
      <c r="AE560" s="9"/>
      <c r="AF560" s="9"/>
      <c r="AG560" s="9"/>
      <c r="AH560" s="9"/>
      <c r="AI560" s="9"/>
      <c r="AJ560" s="9"/>
      <c r="AK560" s="12"/>
    </row>
    <row r="561" ht="15.75" customHeight="1">
      <c r="A561" s="9"/>
      <c r="B561" s="9"/>
      <c r="C561" s="9"/>
      <c r="D561" s="9"/>
      <c r="E561" s="9"/>
      <c r="F561" s="9"/>
      <c r="G561" s="34"/>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12"/>
    </row>
    <row r="562" ht="15.75" customHeight="1">
      <c r="A562" s="9"/>
      <c r="B562" s="9"/>
      <c r="C562" s="9"/>
      <c r="D562" s="9"/>
      <c r="E562" s="9"/>
      <c r="F562" s="9"/>
      <c r="G562" s="34"/>
      <c r="H562" s="9"/>
      <c r="I562" s="9"/>
      <c r="J562" s="9"/>
      <c r="K562" s="9"/>
      <c r="L562" s="9"/>
      <c r="M562" s="9"/>
      <c r="N562" s="9"/>
      <c r="O562" s="9"/>
      <c r="P562" s="9"/>
      <c r="Q562" s="9"/>
      <c r="R562" s="9"/>
      <c r="S562" s="9"/>
      <c r="T562" s="9"/>
      <c r="U562" s="9"/>
      <c r="V562" s="9"/>
      <c r="W562" s="9"/>
      <c r="X562" s="9"/>
      <c r="Y562" s="9"/>
      <c r="Z562" s="9"/>
      <c r="AA562" s="9"/>
      <c r="AB562" s="9"/>
      <c r="AC562" s="9"/>
      <c r="AD562" s="9"/>
      <c r="AE562" s="9"/>
      <c r="AF562" s="9"/>
      <c r="AG562" s="9"/>
      <c r="AH562" s="9"/>
      <c r="AI562" s="9"/>
      <c r="AJ562" s="9"/>
      <c r="AK562" s="12"/>
    </row>
    <row r="563" ht="15.75" customHeight="1">
      <c r="A563" s="9"/>
      <c r="B563" s="9"/>
      <c r="C563" s="9"/>
      <c r="D563" s="9"/>
      <c r="E563" s="9"/>
      <c r="F563" s="9"/>
      <c r="G563" s="34"/>
      <c r="H563" s="9"/>
      <c r="I563" s="9"/>
      <c r="J563" s="9"/>
      <c r="K563" s="9"/>
      <c r="L563" s="9"/>
      <c r="M563" s="9"/>
      <c r="N563" s="9"/>
      <c r="O563" s="9"/>
      <c r="P563" s="9"/>
      <c r="Q563" s="9"/>
      <c r="R563" s="9"/>
      <c r="S563" s="9"/>
      <c r="T563" s="9"/>
      <c r="U563" s="9"/>
      <c r="V563" s="9"/>
      <c r="W563" s="9"/>
      <c r="X563" s="9"/>
      <c r="Y563" s="9"/>
      <c r="Z563" s="9"/>
      <c r="AA563" s="9"/>
      <c r="AB563" s="9"/>
      <c r="AC563" s="9"/>
      <c r="AD563" s="9"/>
      <c r="AE563" s="9"/>
      <c r="AF563" s="9"/>
      <c r="AG563" s="9"/>
      <c r="AH563" s="9"/>
      <c r="AI563" s="9"/>
      <c r="AJ563" s="9"/>
      <c r="AK563" s="12"/>
    </row>
    <row r="564" ht="15.75" customHeight="1">
      <c r="A564" s="9"/>
      <c r="B564" s="9"/>
      <c r="C564" s="9"/>
      <c r="D564" s="9"/>
      <c r="E564" s="9"/>
      <c r="F564" s="9"/>
      <c r="G564" s="34"/>
      <c r="H564" s="9"/>
      <c r="I564" s="9"/>
      <c r="J564" s="9"/>
      <c r="K564" s="9"/>
      <c r="L564" s="9"/>
      <c r="M564" s="9"/>
      <c r="N564" s="9"/>
      <c r="O564" s="9"/>
      <c r="P564" s="9"/>
      <c r="Q564" s="9"/>
      <c r="R564" s="9"/>
      <c r="S564" s="9"/>
      <c r="T564" s="9"/>
      <c r="U564" s="9"/>
      <c r="V564" s="9"/>
      <c r="W564" s="9"/>
      <c r="X564" s="9"/>
      <c r="Y564" s="9"/>
      <c r="Z564" s="9"/>
      <c r="AA564" s="9"/>
      <c r="AB564" s="9"/>
      <c r="AC564" s="9"/>
      <c r="AD564" s="9"/>
      <c r="AE564" s="9"/>
      <c r="AF564" s="9"/>
      <c r="AG564" s="9"/>
      <c r="AH564" s="9"/>
      <c r="AI564" s="9"/>
      <c r="AJ564" s="9"/>
      <c r="AK564" s="12"/>
    </row>
    <row r="565" ht="15.75" customHeight="1">
      <c r="A565" s="9"/>
      <c r="B565" s="9"/>
      <c r="C565" s="9"/>
      <c r="D565" s="9"/>
      <c r="E565" s="9"/>
      <c r="F565" s="9"/>
      <c r="G565" s="34"/>
      <c r="H565" s="9"/>
      <c r="I565" s="9"/>
      <c r="J565" s="9"/>
      <c r="K565" s="9"/>
      <c r="L565" s="9"/>
      <c r="M565" s="9"/>
      <c r="N565" s="9"/>
      <c r="O565" s="9"/>
      <c r="P565" s="9"/>
      <c r="Q565" s="9"/>
      <c r="R565" s="9"/>
      <c r="S565" s="9"/>
      <c r="T565" s="9"/>
      <c r="U565" s="9"/>
      <c r="V565" s="9"/>
      <c r="W565" s="9"/>
      <c r="X565" s="9"/>
      <c r="Y565" s="9"/>
      <c r="Z565" s="9"/>
      <c r="AA565" s="9"/>
      <c r="AB565" s="9"/>
      <c r="AC565" s="9"/>
      <c r="AD565" s="9"/>
      <c r="AE565" s="9"/>
      <c r="AF565" s="9"/>
      <c r="AG565" s="9"/>
      <c r="AH565" s="9"/>
      <c r="AI565" s="9"/>
      <c r="AJ565" s="9"/>
      <c r="AK565" s="12"/>
    </row>
    <row r="566" ht="15.75" customHeight="1">
      <c r="A566" s="9"/>
      <c r="B566" s="9"/>
      <c r="C566" s="9"/>
      <c r="D566" s="9"/>
      <c r="E566" s="9"/>
      <c r="F566" s="9"/>
      <c r="G566" s="34"/>
      <c r="H566" s="9"/>
      <c r="I566" s="9"/>
      <c r="J566" s="9"/>
      <c r="K566" s="9"/>
      <c r="L566" s="9"/>
      <c r="M566" s="9"/>
      <c r="N566" s="9"/>
      <c r="O566" s="9"/>
      <c r="P566" s="9"/>
      <c r="Q566" s="9"/>
      <c r="R566" s="9"/>
      <c r="S566" s="9"/>
      <c r="T566" s="9"/>
      <c r="U566" s="9"/>
      <c r="V566" s="9"/>
      <c r="W566" s="9"/>
      <c r="X566" s="9"/>
      <c r="Y566" s="9"/>
      <c r="Z566" s="9"/>
      <c r="AA566" s="9"/>
      <c r="AB566" s="9"/>
      <c r="AC566" s="9"/>
      <c r="AD566" s="9"/>
      <c r="AE566" s="9"/>
      <c r="AF566" s="9"/>
      <c r="AG566" s="9"/>
      <c r="AH566" s="9"/>
      <c r="AI566" s="9"/>
      <c r="AJ566" s="9"/>
      <c r="AK566" s="12"/>
    </row>
    <row r="567" ht="15.75" customHeight="1">
      <c r="A567" s="9"/>
      <c r="B567" s="9"/>
      <c r="C567" s="9"/>
      <c r="D567" s="9"/>
      <c r="E567" s="9"/>
      <c r="F567" s="9"/>
      <c r="G567" s="34"/>
      <c r="H567" s="9"/>
      <c r="I567" s="9"/>
      <c r="J567" s="9"/>
      <c r="K567" s="9"/>
      <c r="L567" s="9"/>
      <c r="M567" s="9"/>
      <c r="N567" s="9"/>
      <c r="O567" s="9"/>
      <c r="P567" s="9"/>
      <c r="Q567" s="9"/>
      <c r="R567" s="9"/>
      <c r="S567" s="9"/>
      <c r="T567" s="9"/>
      <c r="U567" s="9"/>
      <c r="V567" s="9"/>
      <c r="W567" s="9"/>
      <c r="X567" s="9"/>
      <c r="Y567" s="9"/>
      <c r="Z567" s="9"/>
      <c r="AA567" s="9"/>
      <c r="AB567" s="9"/>
      <c r="AC567" s="9"/>
      <c r="AD567" s="9"/>
      <c r="AE567" s="9"/>
      <c r="AF567" s="9"/>
      <c r="AG567" s="9"/>
      <c r="AH567" s="9"/>
      <c r="AI567" s="9"/>
      <c r="AJ567" s="9"/>
      <c r="AK567" s="12"/>
    </row>
    <row r="568" ht="15.75" customHeight="1">
      <c r="A568" s="9"/>
      <c r="B568" s="9"/>
      <c r="C568" s="9"/>
      <c r="D568" s="9"/>
      <c r="E568" s="9"/>
      <c r="F568" s="9"/>
      <c r="G568" s="34"/>
      <c r="H568" s="9"/>
      <c r="I568" s="9"/>
      <c r="J568" s="9"/>
      <c r="K568" s="9"/>
      <c r="L568" s="9"/>
      <c r="M568" s="9"/>
      <c r="N568" s="9"/>
      <c r="O568" s="9"/>
      <c r="P568" s="9"/>
      <c r="Q568" s="9"/>
      <c r="R568" s="9"/>
      <c r="S568" s="9"/>
      <c r="T568" s="9"/>
      <c r="U568" s="9"/>
      <c r="V568" s="9"/>
      <c r="W568" s="9"/>
      <c r="X568" s="9"/>
      <c r="Y568" s="9"/>
      <c r="Z568" s="9"/>
      <c r="AA568" s="9"/>
      <c r="AB568" s="9"/>
      <c r="AC568" s="9"/>
      <c r="AD568" s="9"/>
      <c r="AE568" s="9"/>
      <c r="AF568" s="9"/>
      <c r="AG568" s="9"/>
      <c r="AH568" s="9"/>
      <c r="AI568" s="9"/>
      <c r="AJ568" s="9"/>
      <c r="AK568" s="12"/>
    </row>
    <row r="569" ht="15.75" customHeight="1">
      <c r="A569" s="9"/>
      <c r="B569" s="9"/>
      <c r="C569" s="9"/>
      <c r="D569" s="9"/>
      <c r="E569" s="9"/>
      <c r="F569" s="9"/>
      <c r="G569" s="34"/>
      <c r="H569" s="9"/>
      <c r="I569" s="9"/>
      <c r="J569" s="9"/>
      <c r="K569" s="9"/>
      <c r="L569" s="9"/>
      <c r="M569" s="9"/>
      <c r="N569" s="9"/>
      <c r="O569" s="9"/>
      <c r="P569" s="9"/>
      <c r="Q569" s="9"/>
      <c r="R569" s="9"/>
      <c r="S569" s="9"/>
      <c r="T569" s="9"/>
      <c r="U569" s="9"/>
      <c r="V569" s="9"/>
      <c r="W569" s="9"/>
      <c r="X569" s="9"/>
      <c r="Y569" s="9"/>
      <c r="Z569" s="9"/>
      <c r="AA569" s="9"/>
      <c r="AB569" s="9"/>
      <c r="AC569" s="9"/>
      <c r="AD569" s="9"/>
      <c r="AE569" s="9"/>
      <c r="AF569" s="9"/>
      <c r="AG569" s="9"/>
      <c r="AH569" s="9"/>
      <c r="AI569" s="9"/>
      <c r="AJ569" s="9"/>
      <c r="AK569" s="12"/>
    </row>
    <row r="570" ht="15.75" customHeight="1">
      <c r="A570" s="9"/>
      <c r="B570" s="9"/>
      <c r="C570" s="9"/>
      <c r="D570" s="9"/>
      <c r="E570" s="9"/>
      <c r="F570" s="9"/>
      <c r="G570" s="34"/>
      <c r="H570" s="9"/>
      <c r="I570" s="9"/>
      <c r="J570" s="9"/>
      <c r="K570" s="9"/>
      <c r="L570" s="9"/>
      <c r="M570" s="9"/>
      <c r="N570" s="9"/>
      <c r="O570" s="9"/>
      <c r="P570" s="9"/>
      <c r="Q570" s="9"/>
      <c r="R570" s="9"/>
      <c r="S570" s="9"/>
      <c r="T570" s="9"/>
      <c r="U570" s="9"/>
      <c r="V570" s="9"/>
      <c r="W570" s="9"/>
      <c r="X570" s="9"/>
      <c r="Y570" s="9"/>
      <c r="Z570" s="9"/>
      <c r="AA570" s="9"/>
      <c r="AB570" s="9"/>
      <c r="AC570" s="9"/>
      <c r="AD570" s="9"/>
      <c r="AE570" s="9"/>
      <c r="AF570" s="9"/>
      <c r="AG570" s="9"/>
      <c r="AH570" s="9"/>
      <c r="AI570" s="9"/>
      <c r="AJ570" s="9"/>
      <c r="AK570" s="12"/>
    </row>
    <row r="571" ht="15.75" customHeight="1">
      <c r="A571" s="9"/>
      <c r="B571" s="9"/>
      <c r="C571" s="9"/>
      <c r="D571" s="9"/>
      <c r="E571" s="9"/>
      <c r="F571" s="9"/>
      <c r="G571" s="34"/>
      <c r="H571" s="9"/>
      <c r="I571" s="9"/>
      <c r="J571" s="9"/>
      <c r="K571" s="9"/>
      <c r="L571" s="9"/>
      <c r="M571" s="9"/>
      <c r="N571" s="9"/>
      <c r="O571" s="9"/>
      <c r="P571" s="9"/>
      <c r="Q571" s="9"/>
      <c r="R571" s="9"/>
      <c r="S571" s="9"/>
      <c r="T571" s="9"/>
      <c r="U571" s="9"/>
      <c r="V571" s="9"/>
      <c r="W571" s="9"/>
      <c r="X571" s="9"/>
      <c r="Y571" s="9"/>
      <c r="Z571" s="9"/>
      <c r="AA571" s="9"/>
      <c r="AB571" s="9"/>
      <c r="AC571" s="9"/>
      <c r="AD571" s="9"/>
      <c r="AE571" s="9"/>
      <c r="AF571" s="9"/>
      <c r="AG571" s="9"/>
      <c r="AH571" s="9"/>
      <c r="AI571" s="9"/>
      <c r="AJ571" s="9"/>
      <c r="AK571" s="12"/>
    </row>
    <row r="572" ht="15.75" customHeight="1">
      <c r="A572" s="9"/>
      <c r="B572" s="9"/>
      <c r="C572" s="9"/>
      <c r="D572" s="9"/>
      <c r="E572" s="9"/>
      <c r="F572" s="9"/>
      <c r="G572" s="34"/>
      <c r="H572" s="9"/>
      <c r="I572" s="9"/>
      <c r="J572" s="9"/>
      <c r="K572" s="9"/>
      <c r="L572" s="9"/>
      <c r="M572" s="9"/>
      <c r="N572" s="9"/>
      <c r="O572" s="9"/>
      <c r="P572" s="9"/>
      <c r="Q572" s="9"/>
      <c r="R572" s="9"/>
      <c r="S572" s="9"/>
      <c r="T572" s="9"/>
      <c r="U572" s="9"/>
      <c r="V572" s="9"/>
      <c r="W572" s="9"/>
      <c r="X572" s="9"/>
      <c r="Y572" s="9"/>
      <c r="Z572" s="9"/>
      <c r="AA572" s="9"/>
      <c r="AB572" s="9"/>
      <c r="AC572" s="9"/>
      <c r="AD572" s="9"/>
      <c r="AE572" s="9"/>
      <c r="AF572" s="9"/>
      <c r="AG572" s="9"/>
      <c r="AH572" s="9"/>
      <c r="AI572" s="9"/>
      <c r="AJ572" s="9"/>
      <c r="AK572" s="12"/>
    </row>
    <row r="573" ht="15.75" customHeight="1">
      <c r="A573" s="9"/>
      <c r="B573" s="9"/>
      <c r="C573" s="9"/>
      <c r="D573" s="9"/>
      <c r="E573" s="9"/>
      <c r="F573" s="9"/>
      <c r="G573" s="34"/>
      <c r="H573" s="9"/>
      <c r="I573" s="9"/>
      <c r="J573" s="9"/>
      <c r="K573" s="9"/>
      <c r="L573" s="9"/>
      <c r="M573" s="9"/>
      <c r="N573" s="9"/>
      <c r="O573" s="9"/>
      <c r="P573" s="9"/>
      <c r="Q573" s="9"/>
      <c r="R573" s="9"/>
      <c r="S573" s="9"/>
      <c r="T573" s="9"/>
      <c r="U573" s="9"/>
      <c r="V573" s="9"/>
      <c r="W573" s="9"/>
      <c r="X573" s="9"/>
      <c r="Y573" s="9"/>
      <c r="Z573" s="9"/>
      <c r="AA573" s="9"/>
      <c r="AB573" s="9"/>
      <c r="AC573" s="9"/>
      <c r="AD573" s="9"/>
      <c r="AE573" s="9"/>
      <c r="AF573" s="9"/>
      <c r="AG573" s="9"/>
      <c r="AH573" s="9"/>
      <c r="AI573" s="9"/>
      <c r="AJ573" s="9"/>
      <c r="AK573" s="12"/>
    </row>
    <row r="574" ht="15.75" customHeight="1">
      <c r="A574" s="9"/>
      <c r="B574" s="9"/>
      <c r="C574" s="9"/>
      <c r="D574" s="9"/>
      <c r="E574" s="9"/>
      <c r="F574" s="9"/>
      <c r="G574" s="34"/>
      <c r="H574" s="9"/>
      <c r="I574" s="9"/>
      <c r="J574" s="9"/>
      <c r="K574" s="9"/>
      <c r="L574" s="9"/>
      <c r="M574" s="9"/>
      <c r="N574" s="9"/>
      <c r="O574" s="9"/>
      <c r="P574" s="9"/>
      <c r="Q574" s="9"/>
      <c r="R574" s="9"/>
      <c r="S574" s="9"/>
      <c r="T574" s="9"/>
      <c r="U574" s="9"/>
      <c r="V574" s="9"/>
      <c r="W574" s="9"/>
      <c r="X574" s="9"/>
      <c r="Y574" s="9"/>
      <c r="Z574" s="9"/>
      <c r="AA574" s="9"/>
      <c r="AB574" s="9"/>
      <c r="AC574" s="9"/>
      <c r="AD574" s="9"/>
      <c r="AE574" s="9"/>
      <c r="AF574" s="9"/>
      <c r="AG574" s="9"/>
      <c r="AH574" s="9"/>
      <c r="AI574" s="9"/>
      <c r="AJ574" s="9"/>
      <c r="AK574" s="12"/>
    </row>
    <row r="575" ht="15.75" customHeight="1">
      <c r="A575" s="9"/>
      <c r="B575" s="9"/>
      <c r="C575" s="9"/>
      <c r="D575" s="9"/>
      <c r="E575" s="9"/>
      <c r="F575" s="9"/>
      <c r="G575" s="34"/>
      <c r="H575" s="9"/>
      <c r="I575" s="9"/>
      <c r="J575" s="9"/>
      <c r="K575" s="9"/>
      <c r="L575" s="9"/>
      <c r="M575" s="9"/>
      <c r="N575" s="9"/>
      <c r="O575" s="9"/>
      <c r="P575" s="9"/>
      <c r="Q575" s="9"/>
      <c r="R575" s="9"/>
      <c r="S575" s="9"/>
      <c r="T575" s="9"/>
      <c r="U575" s="9"/>
      <c r="V575" s="9"/>
      <c r="W575" s="9"/>
      <c r="X575" s="9"/>
      <c r="Y575" s="9"/>
      <c r="Z575" s="9"/>
      <c r="AA575" s="9"/>
      <c r="AB575" s="9"/>
      <c r="AC575" s="9"/>
      <c r="AD575" s="9"/>
      <c r="AE575" s="9"/>
      <c r="AF575" s="9"/>
      <c r="AG575" s="9"/>
      <c r="AH575" s="9"/>
      <c r="AI575" s="9"/>
      <c r="AJ575" s="9"/>
      <c r="AK575" s="12"/>
    </row>
    <row r="576" ht="15.75" customHeight="1">
      <c r="A576" s="9"/>
      <c r="B576" s="9"/>
      <c r="C576" s="9"/>
      <c r="D576" s="9"/>
      <c r="E576" s="9"/>
      <c r="F576" s="9"/>
      <c r="G576" s="34"/>
      <c r="H576" s="9"/>
      <c r="I576" s="9"/>
      <c r="J576" s="9"/>
      <c r="K576" s="9"/>
      <c r="L576" s="9"/>
      <c r="M576" s="9"/>
      <c r="N576" s="9"/>
      <c r="O576" s="9"/>
      <c r="P576" s="9"/>
      <c r="Q576" s="9"/>
      <c r="R576" s="9"/>
      <c r="S576" s="9"/>
      <c r="T576" s="9"/>
      <c r="U576" s="9"/>
      <c r="V576" s="9"/>
      <c r="W576" s="9"/>
      <c r="X576" s="9"/>
      <c r="Y576" s="9"/>
      <c r="Z576" s="9"/>
      <c r="AA576" s="9"/>
      <c r="AB576" s="9"/>
      <c r="AC576" s="9"/>
      <c r="AD576" s="9"/>
      <c r="AE576" s="9"/>
      <c r="AF576" s="9"/>
      <c r="AG576" s="9"/>
      <c r="AH576" s="9"/>
      <c r="AI576" s="9"/>
      <c r="AJ576" s="9"/>
      <c r="AK576" s="12"/>
    </row>
    <row r="577" ht="15.75" customHeight="1">
      <c r="A577" s="9"/>
      <c r="B577" s="9"/>
      <c r="C577" s="9"/>
      <c r="D577" s="9"/>
      <c r="E577" s="9"/>
      <c r="F577" s="9"/>
      <c r="G577" s="34"/>
      <c r="H577" s="9"/>
      <c r="I577" s="9"/>
      <c r="J577" s="9"/>
      <c r="K577" s="9"/>
      <c r="L577" s="9"/>
      <c r="M577" s="9"/>
      <c r="N577" s="9"/>
      <c r="O577" s="9"/>
      <c r="P577" s="9"/>
      <c r="Q577" s="9"/>
      <c r="R577" s="9"/>
      <c r="S577" s="9"/>
      <c r="T577" s="9"/>
      <c r="U577" s="9"/>
      <c r="V577" s="9"/>
      <c r="W577" s="9"/>
      <c r="X577" s="9"/>
      <c r="Y577" s="9"/>
      <c r="Z577" s="9"/>
      <c r="AA577" s="9"/>
      <c r="AB577" s="9"/>
      <c r="AC577" s="9"/>
      <c r="AD577" s="9"/>
      <c r="AE577" s="9"/>
      <c r="AF577" s="9"/>
      <c r="AG577" s="9"/>
      <c r="AH577" s="9"/>
      <c r="AI577" s="9"/>
      <c r="AJ577" s="9"/>
      <c r="AK577" s="12"/>
    </row>
    <row r="578" ht="15.75" customHeight="1">
      <c r="A578" s="9"/>
      <c r="B578" s="9"/>
      <c r="C578" s="9"/>
      <c r="D578" s="9"/>
      <c r="E578" s="9"/>
      <c r="F578" s="9"/>
      <c r="G578" s="34"/>
      <c r="H578" s="9"/>
      <c r="I578" s="9"/>
      <c r="J578" s="9"/>
      <c r="K578" s="9"/>
      <c r="L578" s="9"/>
      <c r="M578" s="9"/>
      <c r="N578" s="9"/>
      <c r="O578" s="9"/>
      <c r="P578" s="9"/>
      <c r="Q578" s="9"/>
      <c r="R578" s="9"/>
      <c r="S578" s="9"/>
      <c r="T578" s="9"/>
      <c r="U578" s="9"/>
      <c r="V578" s="9"/>
      <c r="W578" s="9"/>
      <c r="X578" s="9"/>
      <c r="Y578" s="9"/>
      <c r="Z578" s="9"/>
      <c r="AA578" s="9"/>
      <c r="AB578" s="9"/>
      <c r="AC578" s="9"/>
      <c r="AD578" s="9"/>
      <c r="AE578" s="9"/>
      <c r="AF578" s="9"/>
      <c r="AG578" s="9"/>
      <c r="AH578" s="9"/>
      <c r="AI578" s="9"/>
      <c r="AJ578" s="9"/>
      <c r="AK578" s="12"/>
    </row>
    <row r="579" ht="15.75" customHeight="1">
      <c r="A579" s="9"/>
      <c r="B579" s="9"/>
      <c r="C579" s="9"/>
      <c r="D579" s="9"/>
      <c r="E579" s="9"/>
      <c r="F579" s="9"/>
      <c r="G579" s="34"/>
      <c r="H579" s="9"/>
      <c r="I579" s="9"/>
      <c r="J579" s="9"/>
      <c r="K579" s="9"/>
      <c r="L579" s="9"/>
      <c r="M579" s="9"/>
      <c r="N579" s="9"/>
      <c r="O579" s="9"/>
      <c r="P579" s="9"/>
      <c r="Q579" s="9"/>
      <c r="R579" s="9"/>
      <c r="S579" s="9"/>
      <c r="T579" s="9"/>
      <c r="U579" s="9"/>
      <c r="V579" s="9"/>
      <c r="W579" s="9"/>
      <c r="X579" s="9"/>
      <c r="Y579" s="9"/>
      <c r="Z579" s="9"/>
      <c r="AA579" s="9"/>
      <c r="AB579" s="9"/>
      <c r="AC579" s="9"/>
      <c r="AD579" s="9"/>
      <c r="AE579" s="9"/>
      <c r="AF579" s="9"/>
      <c r="AG579" s="9"/>
      <c r="AH579" s="9"/>
      <c r="AI579" s="9"/>
      <c r="AJ579" s="9"/>
      <c r="AK579" s="12"/>
    </row>
    <row r="580" ht="15.75" customHeight="1">
      <c r="A580" s="9"/>
      <c r="B580" s="9"/>
      <c r="C580" s="9"/>
      <c r="D580" s="9"/>
      <c r="E580" s="9"/>
      <c r="F580" s="9"/>
      <c r="G580" s="34"/>
      <c r="H580" s="9"/>
      <c r="I580" s="9"/>
      <c r="J580" s="9"/>
      <c r="K580" s="9"/>
      <c r="L580" s="9"/>
      <c r="M580" s="9"/>
      <c r="N580" s="9"/>
      <c r="O580" s="9"/>
      <c r="P580" s="9"/>
      <c r="Q580" s="9"/>
      <c r="R580" s="9"/>
      <c r="S580" s="9"/>
      <c r="T580" s="9"/>
      <c r="U580" s="9"/>
      <c r="V580" s="9"/>
      <c r="W580" s="9"/>
      <c r="X580" s="9"/>
      <c r="Y580" s="9"/>
      <c r="Z580" s="9"/>
      <c r="AA580" s="9"/>
      <c r="AB580" s="9"/>
      <c r="AC580" s="9"/>
      <c r="AD580" s="9"/>
      <c r="AE580" s="9"/>
      <c r="AF580" s="9"/>
      <c r="AG580" s="9"/>
      <c r="AH580" s="9"/>
      <c r="AI580" s="9"/>
      <c r="AJ580" s="9"/>
      <c r="AK580" s="12"/>
    </row>
    <row r="581" ht="15.75" customHeight="1">
      <c r="A581" s="9"/>
      <c r="B581" s="9"/>
      <c r="C581" s="9"/>
      <c r="D581" s="9"/>
      <c r="E581" s="9"/>
      <c r="F581" s="9"/>
      <c r="G581" s="34"/>
      <c r="H581" s="9"/>
      <c r="I581" s="9"/>
      <c r="J581" s="9"/>
      <c r="K581" s="9"/>
      <c r="L581" s="9"/>
      <c r="M581" s="9"/>
      <c r="N581" s="9"/>
      <c r="O581" s="9"/>
      <c r="P581" s="9"/>
      <c r="Q581" s="9"/>
      <c r="R581" s="9"/>
      <c r="S581" s="9"/>
      <c r="T581" s="9"/>
      <c r="U581" s="9"/>
      <c r="V581" s="9"/>
      <c r="W581" s="9"/>
      <c r="X581" s="9"/>
      <c r="Y581" s="9"/>
      <c r="Z581" s="9"/>
      <c r="AA581" s="9"/>
      <c r="AB581" s="9"/>
      <c r="AC581" s="9"/>
      <c r="AD581" s="9"/>
      <c r="AE581" s="9"/>
      <c r="AF581" s="9"/>
      <c r="AG581" s="9"/>
      <c r="AH581" s="9"/>
      <c r="AI581" s="9"/>
      <c r="AJ581" s="9"/>
      <c r="AK581" s="12"/>
    </row>
    <row r="582" ht="15.75" customHeight="1">
      <c r="A582" s="9"/>
      <c r="B582" s="9"/>
      <c r="C582" s="9"/>
      <c r="D582" s="9"/>
      <c r="E582" s="9"/>
      <c r="F582" s="9"/>
      <c r="G582" s="34"/>
      <c r="H582" s="9"/>
      <c r="I582" s="9"/>
      <c r="J582" s="9"/>
      <c r="K582" s="9"/>
      <c r="L582" s="9"/>
      <c r="M582" s="9"/>
      <c r="N582" s="9"/>
      <c r="O582" s="9"/>
      <c r="P582" s="9"/>
      <c r="Q582" s="9"/>
      <c r="R582" s="9"/>
      <c r="S582" s="9"/>
      <c r="T582" s="9"/>
      <c r="U582" s="9"/>
      <c r="V582" s="9"/>
      <c r="W582" s="9"/>
      <c r="X582" s="9"/>
      <c r="Y582" s="9"/>
      <c r="Z582" s="9"/>
      <c r="AA582" s="9"/>
      <c r="AB582" s="9"/>
      <c r="AC582" s="9"/>
      <c r="AD582" s="9"/>
      <c r="AE582" s="9"/>
      <c r="AF582" s="9"/>
      <c r="AG582" s="9"/>
      <c r="AH582" s="9"/>
      <c r="AI582" s="9"/>
      <c r="AJ582" s="9"/>
      <c r="AK582" s="12"/>
    </row>
    <row r="583" ht="15.75" customHeight="1">
      <c r="A583" s="9"/>
      <c r="B583" s="9"/>
      <c r="C583" s="9"/>
      <c r="D583" s="9"/>
      <c r="E583" s="9"/>
      <c r="F583" s="9"/>
      <c r="G583" s="34"/>
      <c r="H583" s="9"/>
      <c r="I583" s="9"/>
      <c r="J583" s="9"/>
      <c r="K583" s="9"/>
      <c r="L583" s="9"/>
      <c r="M583" s="9"/>
      <c r="N583" s="9"/>
      <c r="O583" s="9"/>
      <c r="P583" s="9"/>
      <c r="Q583" s="9"/>
      <c r="R583" s="9"/>
      <c r="S583" s="9"/>
      <c r="T583" s="9"/>
      <c r="U583" s="9"/>
      <c r="V583" s="9"/>
      <c r="W583" s="9"/>
      <c r="X583" s="9"/>
      <c r="Y583" s="9"/>
      <c r="Z583" s="9"/>
      <c r="AA583" s="9"/>
      <c r="AB583" s="9"/>
      <c r="AC583" s="9"/>
      <c r="AD583" s="9"/>
      <c r="AE583" s="9"/>
      <c r="AF583" s="9"/>
      <c r="AG583" s="9"/>
      <c r="AH583" s="9"/>
      <c r="AI583" s="9"/>
      <c r="AJ583" s="9"/>
      <c r="AK583" s="12"/>
    </row>
    <row r="584" ht="15.75" customHeight="1">
      <c r="A584" s="9"/>
      <c r="B584" s="9"/>
      <c r="C584" s="9"/>
      <c r="D584" s="9"/>
      <c r="E584" s="9"/>
      <c r="F584" s="9"/>
      <c r="G584" s="34"/>
      <c r="H584" s="9"/>
      <c r="I584" s="9"/>
      <c r="J584" s="9"/>
      <c r="K584" s="9"/>
      <c r="L584" s="9"/>
      <c r="M584" s="9"/>
      <c r="N584" s="9"/>
      <c r="O584" s="9"/>
      <c r="P584" s="9"/>
      <c r="Q584" s="9"/>
      <c r="R584" s="9"/>
      <c r="S584" s="9"/>
      <c r="T584" s="9"/>
      <c r="U584" s="9"/>
      <c r="V584" s="9"/>
      <c r="W584" s="9"/>
      <c r="X584" s="9"/>
      <c r="Y584" s="9"/>
      <c r="Z584" s="9"/>
      <c r="AA584" s="9"/>
      <c r="AB584" s="9"/>
      <c r="AC584" s="9"/>
      <c r="AD584" s="9"/>
      <c r="AE584" s="9"/>
      <c r="AF584" s="9"/>
      <c r="AG584" s="9"/>
      <c r="AH584" s="9"/>
      <c r="AI584" s="9"/>
      <c r="AJ584" s="9"/>
      <c r="AK584" s="12"/>
    </row>
    <row r="585" ht="15.75" customHeight="1">
      <c r="A585" s="9"/>
      <c r="B585" s="9"/>
      <c r="C585" s="9"/>
      <c r="D585" s="9"/>
      <c r="E585" s="9"/>
      <c r="F585" s="9"/>
      <c r="G585" s="34"/>
      <c r="H585" s="9"/>
      <c r="I585" s="9"/>
      <c r="J585" s="9"/>
      <c r="K585" s="9"/>
      <c r="L585" s="9"/>
      <c r="M585" s="9"/>
      <c r="N585" s="9"/>
      <c r="O585" s="9"/>
      <c r="P585" s="9"/>
      <c r="Q585" s="9"/>
      <c r="R585" s="9"/>
      <c r="S585" s="9"/>
      <c r="T585" s="9"/>
      <c r="U585" s="9"/>
      <c r="V585" s="9"/>
      <c r="W585" s="9"/>
      <c r="X585" s="9"/>
      <c r="Y585" s="9"/>
      <c r="Z585" s="9"/>
      <c r="AA585" s="9"/>
      <c r="AB585" s="9"/>
      <c r="AC585" s="9"/>
      <c r="AD585" s="9"/>
      <c r="AE585" s="9"/>
      <c r="AF585" s="9"/>
      <c r="AG585" s="9"/>
      <c r="AH585" s="9"/>
      <c r="AI585" s="9"/>
      <c r="AJ585" s="9"/>
      <c r="AK585" s="12"/>
    </row>
    <row r="586" ht="15.75" customHeight="1">
      <c r="A586" s="9"/>
      <c r="B586" s="9"/>
      <c r="C586" s="9"/>
      <c r="D586" s="9"/>
      <c r="E586" s="9"/>
      <c r="F586" s="9"/>
      <c r="G586" s="34"/>
      <c r="H586" s="9"/>
      <c r="I586" s="9"/>
      <c r="J586" s="9"/>
      <c r="K586" s="9"/>
      <c r="L586" s="9"/>
      <c r="M586" s="9"/>
      <c r="N586" s="9"/>
      <c r="O586" s="9"/>
      <c r="P586" s="9"/>
      <c r="Q586" s="9"/>
      <c r="R586" s="9"/>
      <c r="S586" s="9"/>
      <c r="T586" s="9"/>
      <c r="U586" s="9"/>
      <c r="V586" s="9"/>
      <c r="W586" s="9"/>
      <c r="X586" s="9"/>
      <c r="Y586" s="9"/>
      <c r="Z586" s="9"/>
      <c r="AA586" s="9"/>
      <c r="AB586" s="9"/>
      <c r="AC586" s="9"/>
      <c r="AD586" s="9"/>
      <c r="AE586" s="9"/>
      <c r="AF586" s="9"/>
      <c r="AG586" s="9"/>
      <c r="AH586" s="9"/>
      <c r="AI586" s="9"/>
      <c r="AJ586" s="9"/>
      <c r="AK586" s="12"/>
    </row>
    <row r="587" ht="15.75" customHeight="1">
      <c r="A587" s="9"/>
      <c r="B587" s="9"/>
      <c r="C587" s="9"/>
      <c r="D587" s="9"/>
      <c r="E587" s="9"/>
      <c r="F587" s="9"/>
      <c r="G587" s="34"/>
      <c r="H587" s="9"/>
      <c r="I587" s="9"/>
      <c r="J587" s="9"/>
      <c r="K587" s="9"/>
      <c r="L587" s="9"/>
      <c r="M587" s="9"/>
      <c r="N587" s="9"/>
      <c r="O587" s="9"/>
      <c r="P587" s="9"/>
      <c r="Q587" s="9"/>
      <c r="R587" s="9"/>
      <c r="S587" s="9"/>
      <c r="T587" s="9"/>
      <c r="U587" s="9"/>
      <c r="V587" s="9"/>
      <c r="W587" s="9"/>
      <c r="X587" s="9"/>
      <c r="Y587" s="9"/>
      <c r="Z587" s="9"/>
      <c r="AA587" s="9"/>
      <c r="AB587" s="9"/>
      <c r="AC587" s="9"/>
      <c r="AD587" s="9"/>
      <c r="AE587" s="9"/>
      <c r="AF587" s="9"/>
      <c r="AG587" s="9"/>
      <c r="AH587" s="9"/>
      <c r="AI587" s="9"/>
      <c r="AJ587" s="9"/>
      <c r="AK587" s="12"/>
    </row>
    <row r="588" ht="15.75" customHeight="1">
      <c r="A588" s="9"/>
      <c r="B588" s="9"/>
      <c r="C588" s="9"/>
      <c r="D588" s="9"/>
      <c r="E588" s="9"/>
      <c r="F588" s="9"/>
      <c r="G588" s="34"/>
      <c r="H588" s="9"/>
      <c r="I588" s="9"/>
      <c r="J588" s="9"/>
      <c r="K588" s="9"/>
      <c r="L588" s="9"/>
      <c r="M588" s="9"/>
      <c r="N588" s="9"/>
      <c r="O588" s="9"/>
      <c r="P588" s="9"/>
      <c r="Q588" s="9"/>
      <c r="R588" s="9"/>
      <c r="S588" s="9"/>
      <c r="T588" s="9"/>
      <c r="U588" s="9"/>
      <c r="V588" s="9"/>
      <c r="W588" s="9"/>
      <c r="X588" s="9"/>
      <c r="Y588" s="9"/>
      <c r="Z588" s="9"/>
      <c r="AA588" s="9"/>
      <c r="AB588" s="9"/>
      <c r="AC588" s="9"/>
      <c r="AD588" s="9"/>
      <c r="AE588" s="9"/>
      <c r="AF588" s="9"/>
      <c r="AG588" s="9"/>
      <c r="AH588" s="9"/>
      <c r="AI588" s="9"/>
      <c r="AJ588" s="9"/>
      <c r="AK588" s="12"/>
    </row>
    <row r="589" ht="15.75" customHeight="1">
      <c r="A589" s="9"/>
      <c r="B589" s="9"/>
      <c r="C589" s="9"/>
      <c r="D589" s="9"/>
      <c r="E589" s="9"/>
      <c r="F589" s="9"/>
      <c r="G589" s="34"/>
      <c r="H589" s="9"/>
      <c r="I589" s="9"/>
      <c r="J589" s="9"/>
      <c r="K589" s="9"/>
      <c r="L589" s="9"/>
      <c r="M589" s="9"/>
      <c r="N589" s="9"/>
      <c r="O589" s="9"/>
      <c r="P589" s="9"/>
      <c r="Q589" s="9"/>
      <c r="R589" s="9"/>
      <c r="S589" s="9"/>
      <c r="T589" s="9"/>
      <c r="U589" s="9"/>
      <c r="V589" s="9"/>
      <c r="W589" s="9"/>
      <c r="X589" s="9"/>
      <c r="Y589" s="9"/>
      <c r="Z589" s="9"/>
      <c r="AA589" s="9"/>
      <c r="AB589" s="9"/>
      <c r="AC589" s="9"/>
      <c r="AD589" s="9"/>
      <c r="AE589" s="9"/>
      <c r="AF589" s="9"/>
      <c r="AG589" s="9"/>
      <c r="AH589" s="9"/>
      <c r="AI589" s="9"/>
      <c r="AJ589" s="9"/>
      <c r="AK589" s="12"/>
    </row>
    <row r="590" ht="15.75" customHeight="1">
      <c r="A590" s="9"/>
      <c r="B590" s="9"/>
      <c r="C590" s="9"/>
      <c r="D590" s="9"/>
      <c r="E590" s="9"/>
      <c r="F590" s="9"/>
      <c r="G590" s="34"/>
      <c r="H590" s="9"/>
      <c r="I590" s="9"/>
      <c r="J590" s="9"/>
      <c r="K590" s="9"/>
      <c r="L590" s="9"/>
      <c r="M590" s="9"/>
      <c r="N590" s="9"/>
      <c r="O590" s="9"/>
      <c r="P590" s="9"/>
      <c r="Q590" s="9"/>
      <c r="R590" s="9"/>
      <c r="S590" s="9"/>
      <c r="T590" s="9"/>
      <c r="U590" s="9"/>
      <c r="V590" s="9"/>
      <c r="W590" s="9"/>
      <c r="X590" s="9"/>
      <c r="Y590" s="9"/>
      <c r="Z590" s="9"/>
      <c r="AA590" s="9"/>
      <c r="AB590" s="9"/>
      <c r="AC590" s="9"/>
      <c r="AD590" s="9"/>
      <c r="AE590" s="9"/>
      <c r="AF590" s="9"/>
      <c r="AG590" s="9"/>
      <c r="AH590" s="9"/>
      <c r="AI590" s="9"/>
      <c r="AJ590" s="9"/>
      <c r="AK590" s="12"/>
    </row>
    <row r="591" ht="15.75" customHeight="1">
      <c r="A591" s="9"/>
      <c r="B591" s="9"/>
      <c r="C591" s="9"/>
      <c r="D591" s="9"/>
      <c r="E591" s="9"/>
      <c r="F591" s="9"/>
      <c r="G591" s="34"/>
      <c r="H591" s="9"/>
      <c r="I591" s="9"/>
      <c r="J591" s="9"/>
      <c r="K591" s="9"/>
      <c r="L591" s="9"/>
      <c r="M591" s="9"/>
      <c r="N591" s="9"/>
      <c r="O591" s="9"/>
      <c r="P591" s="9"/>
      <c r="Q591" s="9"/>
      <c r="R591" s="9"/>
      <c r="S591" s="9"/>
      <c r="T591" s="9"/>
      <c r="U591" s="9"/>
      <c r="V591" s="9"/>
      <c r="W591" s="9"/>
      <c r="X591" s="9"/>
      <c r="Y591" s="9"/>
      <c r="Z591" s="9"/>
      <c r="AA591" s="9"/>
      <c r="AB591" s="9"/>
      <c r="AC591" s="9"/>
      <c r="AD591" s="9"/>
      <c r="AE591" s="9"/>
      <c r="AF591" s="9"/>
      <c r="AG591" s="9"/>
      <c r="AH591" s="9"/>
      <c r="AI591" s="9"/>
      <c r="AJ591" s="9"/>
      <c r="AK591" s="12"/>
    </row>
    <row r="592" ht="15.75" customHeight="1">
      <c r="A592" s="9"/>
      <c r="B592" s="9"/>
      <c r="C592" s="9"/>
      <c r="D592" s="9"/>
      <c r="E592" s="9"/>
      <c r="F592" s="9"/>
      <c r="G592" s="34"/>
      <c r="H592" s="9"/>
      <c r="I592" s="9"/>
      <c r="J592" s="9"/>
      <c r="K592" s="9"/>
      <c r="L592" s="9"/>
      <c r="M592" s="9"/>
      <c r="N592" s="9"/>
      <c r="O592" s="9"/>
      <c r="P592" s="9"/>
      <c r="Q592" s="9"/>
      <c r="R592" s="9"/>
      <c r="S592" s="9"/>
      <c r="T592" s="9"/>
      <c r="U592" s="9"/>
      <c r="V592" s="9"/>
      <c r="W592" s="9"/>
      <c r="X592" s="9"/>
      <c r="Y592" s="9"/>
      <c r="Z592" s="9"/>
      <c r="AA592" s="9"/>
      <c r="AB592" s="9"/>
      <c r="AC592" s="9"/>
      <c r="AD592" s="9"/>
      <c r="AE592" s="9"/>
      <c r="AF592" s="9"/>
      <c r="AG592" s="9"/>
      <c r="AH592" s="9"/>
      <c r="AI592" s="9"/>
      <c r="AJ592" s="9"/>
      <c r="AK592" s="12"/>
    </row>
    <row r="593" ht="15.75" customHeight="1">
      <c r="A593" s="9"/>
      <c r="B593" s="9"/>
      <c r="C593" s="9"/>
      <c r="D593" s="9"/>
      <c r="E593" s="9"/>
      <c r="F593" s="9"/>
      <c r="G593" s="34"/>
      <c r="H593" s="9"/>
      <c r="I593" s="9"/>
      <c r="J593" s="9"/>
      <c r="K593" s="9"/>
      <c r="L593" s="9"/>
      <c r="M593" s="9"/>
      <c r="N593" s="9"/>
      <c r="O593" s="9"/>
      <c r="P593" s="9"/>
      <c r="Q593" s="9"/>
      <c r="R593" s="9"/>
      <c r="S593" s="9"/>
      <c r="T593" s="9"/>
      <c r="U593" s="9"/>
      <c r="V593" s="9"/>
      <c r="W593" s="9"/>
      <c r="X593" s="9"/>
      <c r="Y593" s="9"/>
      <c r="Z593" s="9"/>
      <c r="AA593" s="9"/>
      <c r="AB593" s="9"/>
      <c r="AC593" s="9"/>
      <c r="AD593" s="9"/>
      <c r="AE593" s="9"/>
      <c r="AF593" s="9"/>
      <c r="AG593" s="9"/>
      <c r="AH593" s="9"/>
      <c r="AI593" s="9"/>
      <c r="AJ593" s="9"/>
      <c r="AK593" s="12"/>
    </row>
    <row r="594" ht="15.75" customHeight="1">
      <c r="A594" s="9"/>
      <c r="B594" s="9"/>
      <c r="C594" s="9"/>
      <c r="D594" s="9"/>
      <c r="E594" s="9"/>
      <c r="F594" s="9"/>
      <c r="G594" s="34"/>
      <c r="H594" s="9"/>
      <c r="I594" s="9"/>
      <c r="J594" s="9"/>
      <c r="K594" s="9"/>
      <c r="L594" s="9"/>
      <c r="M594" s="9"/>
      <c r="N594" s="9"/>
      <c r="O594" s="9"/>
      <c r="P594" s="9"/>
      <c r="Q594" s="9"/>
      <c r="R594" s="9"/>
      <c r="S594" s="9"/>
      <c r="T594" s="9"/>
      <c r="U594" s="9"/>
      <c r="V594" s="9"/>
      <c r="W594" s="9"/>
      <c r="X594" s="9"/>
      <c r="Y594" s="9"/>
      <c r="Z594" s="9"/>
      <c r="AA594" s="9"/>
      <c r="AB594" s="9"/>
      <c r="AC594" s="9"/>
      <c r="AD594" s="9"/>
      <c r="AE594" s="9"/>
      <c r="AF594" s="9"/>
      <c r="AG594" s="9"/>
      <c r="AH594" s="9"/>
      <c r="AI594" s="9"/>
      <c r="AJ594" s="9"/>
      <c r="AK594" s="12"/>
    </row>
    <row r="595" ht="15.75" customHeight="1">
      <c r="A595" s="9"/>
      <c r="B595" s="9"/>
      <c r="C595" s="9"/>
      <c r="D595" s="9"/>
      <c r="E595" s="9"/>
      <c r="F595" s="9"/>
      <c r="G595" s="34"/>
      <c r="H595" s="9"/>
      <c r="I595" s="9"/>
      <c r="J595" s="9"/>
      <c r="K595" s="9"/>
      <c r="L595" s="9"/>
      <c r="M595" s="9"/>
      <c r="N595" s="9"/>
      <c r="O595" s="9"/>
      <c r="P595" s="9"/>
      <c r="Q595" s="9"/>
      <c r="R595" s="9"/>
      <c r="S595" s="9"/>
      <c r="T595" s="9"/>
      <c r="U595" s="9"/>
      <c r="V595" s="9"/>
      <c r="W595" s="9"/>
      <c r="X595" s="9"/>
      <c r="Y595" s="9"/>
      <c r="Z595" s="9"/>
      <c r="AA595" s="9"/>
      <c r="AB595" s="9"/>
      <c r="AC595" s="9"/>
      <c r="AD595" s="9"/>
      <c r="AE595" s="9"/>
      <c r="AF595" s="9"/>
      <c r="AG595" s="9"/>
      <c r="AH595" s="9"/>
      <c r="AI595" s="9"/>
      <c r="AJ595" s="9"/>
      <c r="AK595" s="12"/>
    </row>
    <row r="596" ht="15.75" customHeight="1">
      <c r="A596" s="9"/>
      <c r="B596" s="9"/>
      <c r="C596" s="9"/>
      <c r="D596" s="9"/>
      <c r="E596" s="9"/>
      <c r="F596" s="9"/>
      <c r="G596" s="34"/>
      <c r="H596" s="9"/>
      <c r="I596" s="9"/>
      <c r="J596" s="9"/>
      <c r="K596" s="9"/>
      <c r="L596" s="9"/>
      <c r="M596" s="9"/>
      <c r="N596" s="9"/>
      <c r="O596" s="9"/>
      <c r="P596" s="9"/>
      <c r="Q596" s="9"/>
      <c r="R596" s="9"/>
      <c r="S596" s="9"/>
      <c r="T596" s="9"/>
      <c r="U596" s="9"/>
      <c r="V596" s="9"/>
      <c r="W596" s="9"/>
      <c r="X596" s="9"/>
      <c r="Y596" s="9"/>
      <c r="Z596" s="9"/>
      <c r="AA596" s="9"/>
      <c r="AB596" s="9"/>
      <c r="AC596" s="9"/>
      <c r="AD596" s="9"/>
      <c r="AE596" s="9"/>
      <c r="AF596" s="9"/>
      <c r="AG596" s="9"/>
      <c r="AH596" s="9"/>
      <c r="AI596" s="9"/>
      <c r="AJ596" s="9"/>
      <c r="AK596" s="12"/>
    </row>
    <row r="597" ht="15.75" customHeight="1">
      <c r="A597" s="9"/>
      <c r="B597" s="9"/>
      <c r="C597" s="9"/>
      <c r="D597" s="9"/>
      <c r="E597" s="9"/>
      <c r="F597" s="9"/>
      <c r="G597" s="34"/>
      <c r="H597" s="9"/>
      <c r="I597" s="9"/>
      <c r="J597" s="9"/>
      <c r="K597" s="9"/>
      <c r="L597" s="9"/>
      <c r="M597" s="9"/>
      <c r="N597" s="9"/>
      <c r="O597" s="9"/>
      <c r="P597" s="9"/>
      <c r="Q597" s="9"/>
      <c r="R597" s="9"/>
      <c r="S597" s="9"/>
      <c r="T597" s="9"/>
      <c r="U597" s="9"/>
      <c r="V597" s="9"/>
      <c r="W597" s="9"/>
      <c r="X597" s="9"/>
      <c r="Y597" s="9"/>
      <c r="Z597" s="9"/>
      <c r="AA597" s="9"/>
      <c r="AB597" s="9"/>
      <c r="AC597" s="9"/>
      <c r="AD597" s="9"/>
      <c r="AE597" s="9"/>
      <c r="AF597" s="9"/>
      <c r="AG597" s="9"/>
      <c r="AH597" s="9"/>
      <c r="AI597" s="9"/>
      <c r="AJ597" s="9"/>
      <c r="AK597" s="12"/>
    </row>
    <row r="598" ht="15.75" customHeight="1">
      <c r="A598" s="9"/>
      <c r="B598" s="9"/>
      <c r="C598" s="9"/>
      <c r="D598" s="9"/>
      <c r="E598" s="9"/>
      <c r="F598" s="9"/>
      <c r="G598" s="34"/>
      <c r="H598" s="9"/>
      <c r="I598" s="9"/>
      <c r="J598" s="9"/>
      <c r="K598" s="9"/>
      <c r="L598" s="9"/>
      <c r="M598" s="9"/>
      <c r="N598" s="9"/>
      <c r="O598" s="9"/>
      <c r="P598" s="9"/>
      <c r="Q598" s="9"/>
      <c r="R598" s="9"/>
      <c r="S598" s="9"/>
      <c r="T598" s="9"/>
      <c r="U598" s="9"/>
      <c r="V598" s="9"/>
      <c r="W598" s="9"/>
      <c r="X598" s="9"/>
      <c r="Y598" s="9"/>
      <c r="Z598" s="9"/>
      <c r="AA598" s="9"/>
      <c r="AB598" s="9"/>
      <c r="AC598" s="9"/>
      <c r="AD598" s="9"/>
      <c r="AE598" s="9"/>
      <c r="AF598" s="9"/>
      <c r="AG598" s="9"/>
      <c r="AH598" s="9"/>
      <c r="AI598" s="9"/>
      <c r="AJ598" s="9"/>
      <c r="AK598" s="12"/>
    </row>
    <row r="599" ht="15.75" customHeight="1">
      <c r="A599" s="9"/>
      <c r="B599" s="9"/>
      <c r="C599" s="9"/>
      <c r="D599" s="9"/>
      <c r="E599" s="9"/>
      <c r="F599" s="9"/>
      <c r="G599" s="34"/>
      <c r="H599" s="9"/>
      <c r="I599" s="9"/>
      <c r="J599" s="9"/>
      <c r="K599" s="9"/>
      <c r="L599" s="9"/>
      <c r="M599" s="9"/>
      <c r="N599" s="9"/>
      <c r="O599" s="9"/>
      <c r="P599" s="9"/>
      <c r="Q599" s="9"/>
      <c r="R599" s="9"/>
      <c r="S599" s="9"/>
      <c r="T599" s="9"/>
      <c r="U599" s="9"/>
      <c r="V599" s="9"/>
      <c r="W599" s="9"/>
      <c r="X599" s="9"/>
      <c r="Y599" s="9"/>
      <c r="Z599" s="9"/>
      <c r="AA599" s="9"/>
      <c r="AB599" s="9"/>
      <c r="AC599" s="9"/>
      <c r="AD599" s="9"/>
      <c r="AE599" s="9"/>
      <c r="AF599" s="9"/>
      <c r="AG599" s="9"/>
      <c r="AH599" s="9"/>
      <c r="AI599" s="9"/>
      <c r="AJ599" s="9"/>
      <c r="AK599" s="12"/>
    </row>
    <row r="600" ht="15.75" customHeight="1">
      <c r="A600" s="9"/>
      <c r="B600" s="9"/>
      <c r="C600" s="9"/>
      <c r="D600" s="9"/>
      <c r="E600" s="9"/>
      <c r="F600" s="9"/>
      <c r="G600" s="34"/>
      <c r="H600" s="9"/>
      <c r="I600" s="9"/>
      <c r="J600" s="9"/>
      <c r="K600" s="9"/>
      <c r="L600" s="9"/>
      <c r="M600" s="9"/>
      <c r="N600" s="9"/>
      <c r="O600" s="9"/>
      <c r="P600" s="9"/>
      <c r="Q600" s="9"/>
      <c r="R600" s="9"/>
      <c r="S600" s="9"/>
      <c r="T600" s="9"/>
      <c r="U600" s="9"/>
      <c r="V600" s="9"/>
      <c r="W600" s="9"/>
      <c r="X600" s="9"/>
      <c r="Y600" s="9"/>
      <c r="Z600" s="9"/>
      <c r="AA600" s="9"/>
      <c r="AB600" s="9"/>
      <c r="AC600" s="9"/>
      <c r="AD600" s="9"/>
      <c r="AE600" s="9"/>
      <c r="AF600" s="9"/>
      <c r="AG600" s="9"/>
      <c r="AH600" s="9"/>
      <c r="AI600" s="9"/>
      <c r="AJ600" s="9"/>
      <c r="AK600" s="12"/>
    </row>
    <row r="601" ht="15.75" customHeight="1">
      <c r="A601" s="9"/>
      <c r="B601" s="9"/>
      <c r="C601" s="9"/>
      <c r="D601" s="9"/>
      <c r="E601" s="9"/>
      <c r="F601" s="9"/>
      <c r="G601" s="34"/>
      <c r="H601" s="9"/>
      <c r="I601" s="9"/>
      <c r="J601" s="9"/>
      <c r="K601" s="9"/>
      <c r="L601" s="9"/>
      <c r="M601" s="9"/>
      <c r="N601" s="9"/>
      <c r="O601" s="9"/>
      <c r="P601" s="9"/>
      <c r="Q601" s="9"/>
      <c r="R601" s="9"/>
      <c r="S601" s="9"/>
      <c r="T601" s="9"/>
      <c r="U601" s="9"/>
      <c r="V601" s="9"/>
      <c r="W601" s="9"/>
      <c r="X601" s="9"/>
      <c r="Y601" s="9"/>
      <c r="Z601" s="9"/>
      <c r="AA601" s="9"/>
      <c r="AB601" s="9"/>
      <c r="AC601" s="9"/>
      <c r="AD601" s="9"/>
      <c r="AE601" s="9"/>
      <c r="AF601" s="9"/>
      <c r="AG601" s="9"/>
      <c r="AH601" s="9"/>
      <c r="AI601" s="9"/>
      <c r="AJ601" s="9"/>
      <c r="AK601" s="12"/>
    </row>
    <row r="602" ht="15.75" customHeight="1">
      <c r="A602" s="9"/>
      <c r="B602" s="9"/>
      <c r="C602" s="9"/>
      <c r="D602" s="9"/>
      <c r="E602" s="9"/>
      <c r="F602" s="9"/>
      <c r="G602" s="34"/>
      <c r="H602" s="9"/>
      <c r="I602" s="9"/>
      <c r="J602" s="9"/>
      <c r="K602" s="9"/>
      <c r="L602" s="9"/>
      <c r="M602" s="9"/>
      <c r="N602" s="9"/>
      <c r="O602" s="9"/>
      <c r="P602" s="9"/>
      <c r="Q602" s="9"/>
      <c r="R602" s="9"/>
      <c r="S602" s="9"/>
      <c r="T602" s="9"/>
      <c r="U602" s="9"/>
      <c r="V602" s="9"/>
      <c r="W602" s="9"/>
      <c r="X602" s="9"/>
      <c r="Y602" s="9"/>
      <c r="Z602" s="9"/>
      <c r="AA602" s="9"/>
      <c r="AB602" s="9"/>
      <c r="AC602" s="9"/>
      <c r="AD602" s="9"/>
      <c r="AE602" s="9"/>
      <c r="AF602" s="9"/>
      <c r="AG602" s="9"/>
      <c r="AH602" s="9"/>
      <c r="AI602" s="9"/>
      <c r="AJ602" s="9"/>
      <c r="AK602" s="12"/>
    </row>
    <row r="603" ht="15.75" customHeight="1">
      <c r="A603" s="9"/>
      <c r="B603" s="9"/>
      <c r="C603" s="9"/>
      <c r="D603" s="9"/>
      <c r="E603" s="9"/>
      <c r="F603" s="9"/>
      <c r="G603" s="34"/>
      <c r="H603" s="9"/>
      <c r="I603" s="9"/>
      <c r="J603" s="9"/>
      <c r="K603" s="9"/>
      <c r="L603" s="9"/>
      <c r="M603" s="9"/>
      <c r="N603" s="9"/>
      <c r="O603" s="9"/>
      <c r="P603" s="9"/>
      <c r="Q603" s="9"/>
      <c r="R603" s="9"/>
      <c r="S603" s="9"/>
      <c r="T603" s="9"/>
      <c r="U603" s="9"/>
      <c r="V603" s="9"/>
      <c r="W603" s="9"/>
      <c r="X603" s="9"/>
      <c r="Y603" s="9"/>
      <c r="Z603" s="9"/>
      <c r="AA603" s="9"/>
      <c r="AB603" s="9"/>
      <c r="AC603" s="9"/>
      <c r="AD603" s="9"/>
      <c r="AE603" s="9"/>
      <c r="AF603" s="9"/>
      <c r="AG603" s="9"/>
      <c r="AH603" s="9"/>
      <c r="AI603" s="9"/>
      <c r="AJ603" s="9"/>
      <c r="AK603" s="12"/>
    </row>
    <row r="604" ht="15.75" customHeight="1">
      <c r="A604" s="9"/>
      <c r="B604" s="9"/>
      <c r="C604" s="9"/>
      <c r="D604" s="9"/>
      <c r="E604" s="9"/>
      <c r="F604" s="9"/>
      <c r="G604" s="34"/>
      <c r="H604" s="9"/>
      <c r="I604" s="9"/>
      <c r="J604" s="9"/>
      <c r="K604" s="9"/>
      <c r="L604" s="9"/>
      <c r="M604" s="9"/>
      <c r="N604" s="9"/>
      <c r="O604" s="9"/>
      <c r="P604" s="9"/>
      <c r="Q604" s="9"/>
      <c r="R604" s="9"/>
      <c r="S604" s="9"/>
      <c r="T604" s="9"/>
      <c r="U604" s="9"/>
      <c r="V604" s="9"/>
      <c r="W604" s="9"/>
      <c r="X604" s="9"/>
      <c r="Y604" s="9"/>
      <c r="Z604" s="9"/>
      <c r="AA604" s="9"/>
      <c r="AB604" s="9"/>
      <c r="AC604" s="9"/>
      <c r="AD604" s="9"/>
      <c r="AE604" s="9"/>
      <c r="AF604" s="9"/>
      <c r="AG604" s="9"/>
      <c r="AH604" s="9"/>
      <c r="AI604" s="9"/>
      <c r="AJ604" s="9"/>
      <c r="AK604" s="12"/>
    </row>
    <row r="605" ht="15.75" customHeight="1">
      <c r="A605" s="9"/>
      <c r="B605" s="9"/>
      <c r="C605" s="9"/>
      <c r="D605" s="9"/>
      <c r="E605" s="9"/>
      <c r="F605" s="9"/>
      <c r="G605" s="34"/>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12"/>
    </row>
    <row r="606" ht="15.75" customHeight="1">
      <c r="A606" s="9"/>
      <c r="B606" s="9"/>
      <c r="C606" s="9"/>
      <c r="D606" s="9"/>
      <c r="E606" s="9"/>
      <c r="F606" s="9"/>
      <c r="G606" s="34"/>
      <c r="H606" s="9"/>
      <c r="I606" s="9"/>
      <c r="J606" s="9"/>
      <c r="K606" s="9"/>
      <c r="L606" s="9"/>
      <c r="M606" s="9"/>
      <c r="N606" s="9"/>
      <c r="O606" s="9"/>
      <c r="P606" s="9"/>
      <c r="Q606" s="9"/>
      <c r="R606" s="9"/>
      <c r="S606" s="9"/>
      <c r="T606" s="9"/>
      <c r="U606" s="9"/>
      <c r="V606" s="9"/>
      <c r="W606" s="9"/>
      <c r="X606" s="9"/>
      <c r="Y606" s="9"/>
      <c r="Z606" s="9"/>
      <c r="AA606" s="9"/>
      <c r="AB606" s="9"/>
      <c r="AC606" s="9"/>
      <c r="AD606" s="9"/>
      <c r="AE606" s="9"/>
      <c r="AF606" s="9"/>
      <c r="AG606" s="9"/>
      <c r="AH606" s="9"/>
      <c r="AI606" s="9"/>
      <c r="AJ606" s="9"/>
      <c r="AK606" s="12"/>
    </row>
    <row r="607" ht="15.75" customHeight="1">
      <c r="A607" s="9"/>
      <c r="B607" s="9"/>
      <c r="C607" s="9"/>
      <c r="D607" s="9"/>
      <c r="E607" s="9"/>
      <c r="F607" s="9"/>
      <c r="G607" s="34"/>
      <c r="H607" s="9"/>
      <c r="I607" s="9"/>
      <c r="J607" s="9"/>
      <c r="K607" s="9"/>
      <c r="L607" s="9"/>
      <c r="M607" s="9"/>
      <c r="N607" s="9"/>
      <c r="O607" s="9"/>
      <c r="P607" s="9"/>
      <c r="Q607" s="9"/>
      <c r="R607" s="9"/>
      <c r="S607" s="9"/>
      <c r="T607" s="9"/>
      <c r="U607" s="9"/>
      <c r="V607" s="9"/>
      <c r="W607" s="9"/>
      <c r="X607" s="9"/>
      <c r="Y607" s="9"/>
      <c r="Z607" s="9"/>
      <c r="AA607" s="9"/>
      <c r="AB607" s="9"/>
      <c r="AC607" s="9"/>
      <c r="AD607" s="9"/>
      <c r="AE607" s="9"/>
      <c r="AF607" s="9"/>
      <c r="AG607" s="9"/>
      <c r="AH607" s="9"/>
      <c r="AI607" s="9"/>
      <c r="AJ607" s="9"/>
      <c r="AK607" s="12"/>
    </row>
    <row r="608" ht="15.75" customHeight="1">
      <c r="A608" s="9"/>
      <c r="B608" s="9"/>
      <c r="C608" s="9"/>
      <c r="D608" s="9"/>
      <c r="E608" s="9"/>
      <c r="F608" s="9"/>
      <c r="G608" s="34"/>
      <c r="H608" s="9"/>
      <c r="I608" s="9"/>
      <c r="J608" s="9"/>
      <c r="K608" s="9"/>
      <c r="L608" s="9"/>
      <c r="M608" s="9"/>
      <c r="N608" s="9"/>
      <c r="O608" s="9"/>
      <c r="P608" s="9"/>
      <c r="Q608" s="9"/>
      <c r="R608" s="9"/>
      <c r="S608" s="9"/>
      <c r="T608" s="9"/>
      <c r="U608" s="9"/>
      <c r="V608" s="9"/>
      <c r="W608" s="9"/>
      <c r="X608" s="9"/>
      <c r="Y608" s="9"/>
      <c r="Z608" s="9"/>
      <c r="AA608" s="9"/>
      <c r="AB608" s="9"/>
      <c r="AC608" s="9"/>
      <c r="AD608" s="9"/>
      <c r="AE608" s="9"/>
      <c r="AF608" s="9"/>
      <c r="AG608" s="9"/>
      <c r="AH608" s="9"/>
      <c r="AI608" s="9"/>
      <c r="AJ608" s="9"/>
      <c r="AK608" s="12"/>
    </row>
    <row r="609" ht="15.75" customHeight="1">
      <c r="A609" s="9"/>
      <c r="B609" s="9"/>
      <c r="C609" s="9"/>
      <c r="D609" s="9"/>
      <c r="E609" s="9"/>
      <c r="F609" s="9"/>
      <c r="G609" s="34"/>
      <c r="H609" s="9"/>
      <c r="I609" s="9"/>
      <c r="J609" s="9"/>
      <c r="K609" s="9"/>
      <c r="L609" s="9"/>
      <c r="M609" s="9"/>
      <c r="N609" s="9"/>
      <c r="O609" s="9"/>
      <c r="P609" s="9"/>
      <c r="Q609" s="9"/>
      <c r="R609" s="9"/>
      <c r="S609" s="9"/>
      <c r="T609" s="9"/>
      <c r="U609" s="9"/>
      <c r="V609" s="9"/>
      <c r="W609" s="9"/>
      <c r="X609" s="9"/>
      <c r="Y609" s="9"/>
      <c r="Z609" s="9"/>
      <c r="AA609" s="9"/>
      <c r="AB609" s="9"/>
      <c r="AC609" s="9"/>
      <c r="AD609" s="9"/>
      <c r="AE609" s="9"/>
      <c r="AF609" s="9"/>
      <c r="AG609" s="9"/>
      <c r="AH609" s="9"/>
      <c r="AI609" s="9"/>
      <c r="AJ609" s="9"/>
      <c r="AK609" s="12"/>
    </row>
    <row r="610" ht="15.75" customHeight="1">
      <c r="A610" s="9"/>
      <c r="B610" s="9"/>
      <c r="C610" s="9"/>
      <c r="D610" s="9"/>
      <c r="E610" s="9"/>
      <c r="F610" s="9"/>
      <c r="G610" s="34"/>
      <c r="H610" s="9"/>
      <c r="I610" s="9"/>
      <c r="J610" s="9"/>
      <c r="K610" s="9"/>
      <c r="L610" s="9"/>
      <c r="M610" s="9"/>
      <c r="N610" s="9"/>
      <c r="O610" s="9"/>
      <c r="P610" s="9"/>
      <c r="Q610" s="9"/>
      <c r="R610" s="9"/>
      <c r="S610" s="9"/>
      <c r="T610" s="9"/>
      <c r="U610" s="9"/>
      <c r="V610" s="9"/>
      <c r="W610" s="9"/>
      <c r="X610" s="9"/>
      <c r="Y610" s="9"/>
      <c r="Z610" s="9"/>
      <c r="AA610" s="9"/>
      <c r="AB610" s="9"/>
      <c r="AC610" s="9"/>
      <c r="AD610" s="9"/>
      <c r="AE610" s="9"/>
      <c r="AF610" s="9"/>
      <c r="AG610" s="9"/>
      <c r="AH610" s="9"/>
      <c r="AI610" s="9"/>
      <c r="AJ610" s="9"/>
      <c r="AK610" s="12"/>
    </row>
    <row r="611" ht="15.75" customHeight="1">
      <c r="A611" s="9"/>
      <c r="B611" s="9"/>
      <c r="C611" s="9"/>
      <c r="D611" s="9"/>
      <c r="E611" s="9"/>
      <c r="F611" s="9"/>
      <c r="G611" s="34"/>
      <c r="H611" s="9"/>
      <c r="I611" s="9"/>
      <c r="J611" s="9"/>
      <c r="K611" s="9"/>
      <c r="L611" s="9"/>
      <c r="M611" s="9"/>
      <c r="N611" s="9"/>
      <c r="O611" s="9"/>
      <c r="P611" s="9"/>
      <c r="Q611" s="9"/>
      <c r="R611" s="9"/>
      <c r="S611" s="9"/>
      <c r="T611" s="9"/>
      <c r="U611" s="9"/>
      <c r="V611" s="9"/>
      <c r="W611" s="9"/>
      <c r="X611" s="9"/>
      <c r="Y611" s="9"/>
      <c r="Z611" s="9"/>
      <c r="AA611" s="9"/>
      <c r="AB611" s="9"/>
      <c r="AC611" s="9"/>
      <c r="AD611" s="9"/>
      <c r="AE611" s="9"/>
      <c r="AF611" s="9"/>
      <c r="AG611" s="9"/>
      <c r="AH611" s="9"/>
      <c r="AI611" s="9"/>
      <c r="AJ611" s="9"/>
      <c r="AK611" s="12"/>
    </row>
    <row r="612" ht="15.75" customHeight="1">
      <c r="A612" s="9"/>
      <c r="B612" s="9"/>
      <c r="C612" s="9"/>
      <c r="D612" s="9"/>
      <c r="E612" s="9"/>
      <c r="F612" s="9"/>
      <c r="G612" s="34"/>
      <c r="H612" s="9"/>
      <c r="I612" s="9"/>
      <c r="J612" s="9"/>
      <c r="K612" s="9"/>
      <c r="L612" s="9"/>
      <c r="M612" s="9"/>
      <c r="N612" s="9"/>
      <c r="O612" s="9"/>
      <c r="P612" s="9"/>
      <c r="Q612" s="9"/>
      <c r="R612" s="9"/>
      <c r="S612" s="9"/>
      <c r="T612" s="9"/>
      <c r="U612" s="9"/>
      <c r="V612" s="9"/>
      <c r="W612" s="9"/>
      <c r="X612" s="9"/>
      <c r="Y612" s="9"/>
      <c r="Z612" s="9"/>
      <c r="AA612" s="9"/>
      <c r="AB612" s="9"/>
      <c r="AC612" s="9"/>
      <c r="AD612" s="9"/>
      <c r="AE612" s="9"/>
      <c r="AF612" s="9"/>
      <c r="AG612" s="9"/>
      <c r="AH612" s="9"/>
      <c r="AI612" s="9"/>
      <c r="AJ612" s="9"/>
      <c r="AK612" s="12"/>
    </row>
    <row r="613" ht="15.75" customHeight="1">
      <c r="A613" s="9"/>
      <c r="B613" s="9"/>
      <c r="C613" s="9"/>
      <c r="D613" s="9"/>
      <c r="E613" s="9"/>
      <c r="F613" s="9"/>
      <c r="G613" s="34"/>
      <c r="H613" s="9"/>
      <c r="I613" s="9"/>
      <c r="J613" s="9"/>
      <c r="K613" s="9"/>
      <c r="L613" s="9"/>
      <c r="M613" s="9"/>
      <c r="N613" s="9"/>
      <c r="O613" s="9"/>
      <c r="P613" s="9"/>
      <c r="Q613" s="9"/>
      <c r="R613" s="9"/>
      <c r="S613" s="9"/>
      <c r="T613" s="9"/>
      <c r="U613" s="9"/>
      <c r="V613" s="9"/>
      <c r="W613" s="9"/>
      <c r="X613" s="9"/>
      <c r="Y613" s="9"/>
      <c r="Z613" s="9"/>
      <c r="AA613" s="9"/>
      <c r="AB613" s="9"/>
      <c r="AC613" s="9"/>
      <c r="AD613" s="9"/>
      <c r="AE613" s="9"/>
      <c r="AF613" s="9"/>
      <c r="AG613" s="9"/>
      <c r="AH613" s="9"/>
      <c r="AI613" s="9"/>
      <c r="AJ613" s="9"/>
      <c r="AK613" s="12"/>
    </row>
    <row r="614" ht="15.75" customHeight="1">
      <c r="A614" s="9"/>
      <c r="B614" s="9"/>
      <c r="C614" s="9"/>
      <c r="D614" s="9"/>
      <c r="E614" s="9"/>
      <c r="F614" s="9"/>
      <c r="G614" s="34"/>
      <c r="H614" s="9"/>
      <c r="I614" s="9"/>
      <c r="J614" s="9"/>
      <c r="K614" s="9"/>
      <c r="L614" s="9"/>
      <c r="M614" s="9"/>
      <c r="N614" s="9"/>
      <c r="O614" s="9"/>
      <c r="P614" s="9"/>
      <c r="Q614" s="9"/>
      <c r="R614" s="9"/>
      <c r="S614" s="9"/>
      <c r="T614" s="9"/>
      <c r="U614" s="9"/>
      <c r="V614" s="9"/>
      <c r="W614" s="9"/>
      <c r="X614" s="9"/>
      <c r="Y614" s="9"/>
      <c r="Z614" s="9"/>
      <c r="AA614" s="9"/>
      <c r="AB614" s="9"/>
      <c r="AC614" s="9"/>
      <c r="AD614" s="9"/>
      <c r="AE614" s="9"/>
      <c r="AF614" s="9"/>
      <c r="AG614" s="9"/>
      <c r="AH614" s="9"/>
      <c r="AI614" s="9"/>
      <c r="AJ614" s="9"/>
      <c r="AK614" s="12"/>
    </row>
    <row r="615" ht="15.75" customHeight="1">
      <c r="A615" s="9"/>
      <c r="B615" s="9"/>
      <c r="C615" s="9"/>
      <c r="D615" s="9"/>
      <c r="E615" s="9"/>
      <c r="F615" s="9"/>
      <c r="G615" s="34"/>
      <c r="H615" s="9"/>
      <c r="I615" s="9"/>
      <c r="J615" s="9"/>
      <c r="K615" s="9"/>
      <c r="L615" s="9"/>
      <c r="M615" s="9"/>
      <c r="N615" s="9"/>
      <c r="O615" s="9"/>
      <c r="P615" s="9"/>
      <c r="Q615" s="9"/>
      <c r="R615" s="9"/>
      <c r="S615" s="9"/>
      <c r="T615" s="9"/>
      <c r="U615" s="9"/>
      <c r="V615" s="9"/>
      <c r="W615" s="9"/>
      <c r="X615" s="9"/>
      <c r="Y615" s="9"/>
      <c r="Z615" s="9"/>
      <c r="AA615" s="9"/>
      <c r="AB615" s="9"/>
      <c r="AC615" s="9"/>
      <c r="AD615" s="9"/>
      <c r="AE615" s="9"/>
      <c r="AF615" s="9"/>
      <c r="AG615" s="9"/>
      <c r="AH615" s="9"/>
      <c r="AI615" s="9"/>
      <c r="AJ615" s="9"/>
      <c r="AK615" s="12"/>
    </row>
    <row r="616" ht="15.75" customHeight="1">
      <c r="A616" s="9"/>
      <c r="B616" s="9"/>
      <c r="C616" s="9"/>
      <c r="D616" s="9"/>
      <c r="E616" s="9"/>
      <c r="F616" s="9"/>
      <c r="G616" s="34"/>
      <c r="H616" s="9"/>
      <c r="I616" s="9"/>
      <c r="J616" s="9"/>
      <c r="K616" s="9"/>
      <c r="L616" s="9"/>
      <c r="M616" s="9"/>
      <c r="N616" s="9"/>
      <c r="O616" s="9"/>
      <c r="P616" s="9"/>
      <c r="Q616" s="9"/>
      <c r="R616" s="9"/>
      <c r="S616" s="9"/>
      <c r="T616" s="9"/>
      <c r="U616" s="9"/>
      <c r="V616" s="9"/>
      <c r="W616" s="9"/>
      <c r="X616" s="9"/>
      <c r="Y616" s="9"/>
      <c r="Z616" s="9"/>
      <c r="AA616" s="9"/>
      <c r="AB616" s="9"/>
      <c r="AC616" s="9"/>
      <c r="AD616" s="9"/>
      <c r="AE616" s="9"/>
      <c r="AF616" s="9"/>
      <c r="AG616" s="9"/>
      <c r="AH616" s="9"/>
      <c r="AI616" s="9"/>
      <c r="AJ616" s="9"/>
      <c r="AK616" s="12"/>
    </row>
    <row r="617" ht="15.75" customHeight="1">
      <c r="A617" s="9"/>
      <c r="B617" s="9"/>
      <c r="C617" s="9"/>
      <c r="D617" s="9"/>
      <c r="E617" s="9"/>
      <c r="F617" s="9"/>
      <c r="G617" s="34"/>
      <c r="H617" s="9"/>
      <c r="I617" s="9"/>
      <c r="J617" s="9"/>
      <c r="K617" s="9"/>
      <c r="L617" s="9"/>
      <c r="M617" s="9"/>
      <c r="N617" s="9"/>
      <c r="O617" s="9"/>
      <c r="P617" s="9"/>
      <c r="Q617" s="9"/>
      <c r="R617" s="9"/>
      <c r="S617" s="9"/>
      <c r="T617" s="9"/>
      <c r="U617" s="9"/>
      <c r="V617" s="9"/>
      <c r="W617" s="9"/>
      <c r="X617" s="9"/>
      <c r="Y617" s="9"/>
      <c r="Z617" s="9"/>
      <c r="AA617" s="9"/>
      <c r="AB617" s="9"/>
      <c r="AC617" s="9"/>
      <c r="AD617" s="9"/>
      <c r="AE617" s="9"/>
      <c r="AF617" s="9"/>
      <c r="AG617" s="9"/>
      <c r="AH617" s="9"/>
      <c r="AI617" s="9"/>
      <c r="AJ617" s="9"/>
      <c r="AK617" s="12"/>
    </row>
    <row r="618" ht="15.75" customHeight="1">
      <c r="A618" s="9"/>
      <c r="B618" s="9"/>
      <c r="C618" s="9"/>
      <c r="D618" s="9"/>
      <c r="E618" s="9"/>
      <c r="F618" s="9"/>
      <c r="G618" s="34"/>
      <c r="H618" s="9"/>
      <c r="I618" s="9"/>
      <c r="J618" s="9"/>
      <c r="K618" s="9"/>
      <c r="L618" s="9"/>
      <c r="M618" s="9"/>
      <c r="N618" s="9"/>
      <c r="O618" s="9"/>
      <c r="P618" s="9"/>
      <c r="Q618" s="9"/>
      <c r="R618" s="9"/>
      <c r="S618" s="9"/>
      <c r="T618" s="9"/>
      <c r="U618" s="9"/>
      <c r="V618" s="9"/>
      <c r="W618" s="9"/>
      <c r="X618" s="9"/>
      <c r="Y618" s="9"/>
      <c r="Z618" s="9"/>
      <c r="AA618" s="9"/>
      <c r="AB618" s="9"/>
      <c r="AC618" s="9"/>
      <c r="AD618" s="9"/>
      <c r="AE618" s="9"/>
      <c r="AF618" s="9"/>
      <c r="AG618" s="9"/>
      <c r="AH618" s="9"/>
      <c r="AI618" s="9"/>
      <c r="AJ618" s="9"/>
      <c r="AK618" s="12"/>
    </row>
    <row r="619" ht="15.75" customHeight="1">
      <c r="A619" s="9"/>
      <c r="B619" s="9"/>
      <c r="C619" s="9"/>
      <c r="D619" s="9"/>
      <c r="E619" s="9"/>
      <c r="F619" s="9"/>
      <c r="G619" s="34"/>
      <c r="H619" s="9"/>
      <c r="I619" s="9"/>
      <c r="J619" s="9"/>
      <c r="K619" s="9"/>
      <c r="L619" s="9"/>
      <c r="M619" s="9"/>
      <c r="N619" s="9"/>
      <c r="O619" s="9"/>
      <c r="P619" s="9"/>
      <c r="Q619" s="9"/>
      <c r="R619" s="9"/>
      <c r="S619" s="9"/>
      <c r="T619" s="9"/>
      <c r="U619" s="9"/>
      <c r="V619" s="9"/>
      <c r="W619" s="9"/>
      <c r="X619" s="9"/>
      <c r="Y619" s="9"/>
      <c r="Z619" s="9"/>
      <c r="AA619" s="9"/>
      <c r="AB619" s="9"/>
      <c r="AC619" s="9"/>
      <c r="AD619" s="9"/>
      <c r="AE619" s="9"/>
      <c r="AF619" s="9"/>
      <c r="AG619" s="9"/>
      <c r="AH619" s="9"/>
      <c r="AI619" s="9"/>
      <c r="AJ619" s="9"/>
      <c r="AK619" s="12"/>
    </row>
    <row r="620" ht="15.75" customHeight="1">
      <c r="A620" s="9"/>
      <c r="B620" s="9"/>
      <c r="C620" s="9"/>
      <c r="D620" s="9"/>
      <c r="E620" s="9"/>
      <c r="F620" s="9"/>
      <c r="G620" s="34"/>
      <c r="H620" s="9"/>
      <c r="I620" s="9"/>
      <c r="J620" s="9"/>
      <c r="K620" s="9"/>
      <c r="L620" s="9"/>
      <c r="M620" s="9"/>
      <c r="N620" s="9"/>
      <c r="O620" s="9"/>
      <c r="P620" s="9"/>
      <c r="Q620" s="9"/>
      <c r="R620" s="9"/>
      <c r="S620" s="9"/>
      <c r="T620" s="9"/>
      <c r="U620" s="9"/>
      <c r="V620" s="9"/>
      <c r="W620" s="9"/>
      <c r="X620" s="9"/>
      <c r="Y620" s="9"/>
      <c r="Z620" s="9"/>
      <c r="AA620" s="9"/>
      <c r="AB620" s="9"/>
      <c r="AC620" s="9"/>
      <c r="AD620" s="9"/>
      <c r="AE620" s="9"/>
      <c r="AF620" s="9"/>
      <c r="AG620" s="9"/>
      <c r="AH620" s="9"/>
      <c r="AI620" s="9"/>
      <c r="AJ620" s="9"/>
      <c r="AK620" s="12"/>
    </row>
    <row r="621" ht="15.75" customHeight="1">
      <c r="A621" s="9"/>
      <c r="B621" s="9"/>
      <c r="C621" s="9"/>
      <c r="D621" s="9"/>
      <c r="E621" s="9"/>
      <c r="F621" s="9"/>
      <c r="G621" s="34"/>
      <c r="H621" s="9"/>
      <c r="I621" s="9"/>
      <c r="J621" s="9"/>
      <c r="K621" s="9"/>
      <c r="L621" s="9"/>
      <c r="M621" s="9"/>
      <c r="N621" s="9"/>
      <c r="O621" s="9"/>
      <c r="P621" s="9"/>
      <c r="Q621" s="9"/>
      <c r="R621" s="9"/>
      <c r="S621" s="9"/>
      <c r="T621" s="9"/>
      <c r="U621" s="9"/>
      <c r="V621" s="9"/>
      <c r="W621" s="9"/>
      <c r="X621" s="9"/>
      <c r="Y621" s="9"/>
      <c r="Z621" s="9"/>
      <c r="AA621" s="9"/>
      <c r="AB621" s="9"/>
      <c r="AC621" s="9"/>
      <c r="AD621" s="9"/>
      <c r="AE621" s="9"/>
      <c r="AF621" s="9"/>
      <c r="AG621" s="9"/>
      <c r="AH621" s="9"/>
      <c r="AI621" s="9"/>
      <c r="AJ621" s="9"/>
      <c r="AK621" s="12"/>
    </row>
    <row r="622" ht="15.75" customHeight="1">
      <c r="A622" s="9"/>
      <c r="B622" s="9"/>
      <c r="C622" s="9"/>
      <c r="D622" s="9"/>
      <c r="E622" s="9"/>
      <c r="F622" s="9"/>
      <c r="G622" s="34"/>
      <c r="H622" s="9"/>
      <c r="I622" s="9"/>
      <c r="J622" s="9"/>
      <c r="K622" s="9"/>
      <c r="L622" s="9"/>
      <c r="M622" s="9"/>
      <c r="N622" s="9"/>
      <c r="O622" s="9"/>
      <c r="P622" s="9"/>
      <c r="Q622" s="9"/>
      <c r="R622" s="9"/>
      <c r="S622" s="9"/>
      <c r="T622" s="9"/>
      <c r="U622" s="9"/>
      <c r="V622" s="9"/>
      <c r="W622" s="9"/>
      <c r="X622" s="9"/>
      <c r="Y622" s="9"/>
      <c r="Z622" s="9"/>
      <c r="AA622" s="9"/>
      <c r="AB622" s="9"/>
      <c r="AC622" s="9"/>
      <c r="AD622" s="9"/>
      <c r="AE622" s="9"/>
      <c r="AF622" s="9"/>
      <c r="AG622" s="9"/>
      <c r="AH622" s="9"/>
      <c r="AI622" s="9"/>
      <c r="AJ622" s="9"/>
      <c r="AK622" s="12"/>
    </row>
    <row r="623" ht="15.75" customHeight="1">
      <c r="A623" s="9"/>
      <c r="B623" s="9"/>
      <c r="C623" s="9"/>
      <c r="D623" s="9"/>
      <c r="E623" s="9"/>
      <c r="F623" s="9"/>
      <c r="G623" s="34"/>
      <c r="H623" s="9"/>
      <c r="I623" s="9"/>
      <c r="J623" s="9"/>
      <c r="K623" s="9"/>
      <c r="L623" s="9"/>
      <c r="M623" s="9"/>
      <c r="N623" s="9"/>
      <c r="O623" s="9"/>
      <c r="P623" s="9"/>
      <c r="Q623" s="9"/>
      <c r="R623" s="9"/>
      <c r="S623" s="9"/>
      <c r="T623" s="9"/>
      <c r="U623" s="9"/>
      <c r="V623" s="9"/>
      <c r="W623" s="9"/>
      <c r="X623" s="9"/>
      <c r="Y623" s="9"/>
      <c r="Z623" s="9"/>
      <c r="AA623" s="9"/>
      <c r="AB623" s="9"/>
      <c r="AC623" s="9"/>
      <c r="AD623" s="9"/>
      <c r="AE623" s="9"/>
      <c r="AF623" s="9"/>
      <c r="AG623" s="9"/>
      <c r="AH623" s="9"/>
      <c r="AI623" s="9"/>
      <c r="AJ623" s="9"/>
      <c r="AK623" s="12"/>
    </row>
    <row r="624" ht="15.75" customHeight="1">
      <c r="A624" s="9"/>
      <c r="B624" s="9"/>
      <c r="C624" s="9"/>
      <c r="D624" s="9"/>
      <c r="E624" s="9"/>
      <c r="F624" s="9"/>
      <c r="G624" s="34"/>
      <c r="H624" s="9"/>
      <c r="I624" s="9"/>
      <c r="J624" s="9"/>
      <c r="K624" s="9"/>
      <c r="L624" s="9"/>
      <c r="M624" s="9"/>
      <c r="N624" s="9"/>
      <c r="O624" s="9"/>
      <c r="P624" s="9"/>
      <c r="Q624" s="9"/>
      <c r="R624" s="9"/>
      <c r="S624" s="9"/>
      <c r="T624" s="9"/>
      <c r="U624" s="9"/>
      <c r="V624" s="9"/>
      <c r="W624" s="9"/>
      <c r="X624" s="9"/>
      <c r="Y624" s="9"/>
      <c r="Z624" s="9"/>
      <c r="AA624" s="9"/>
      <c r="AB624" s="9"/>
      <c r="AC624" s="9"/>
      <c r="AD624" s="9"/>
      <c r="AE624" s="9"/>
      <c r="AF624" s="9"/>
      <c r="AG624" s="9"/>
      <c r="AH624" s="9"/>
      <c r="AI624" s="9"/>
      <c r="AJ624" s="9"/>
      <c r="AK624" s="12"/>
    </row>
    <row r="625" ht="15.75" customHeight="1">
      <c r="A625" s="9"/>
      <c r="B625" s="9"/>
      <c r="C625" s="9"/>
      <c r="D625" s="9"/>
      <c r="E625" s="9"/>
      <c r="F625" s="9"/>
      <c r="G625" s="34"/>
      <c r="H625" s="9"/>
      <c r="I625" s="9"/>
      <c r="J625" s="9"/>
      <c r="K625" s="9"/>
      <c r="L625" s="9"/>
      <c r="M625" s="9"/>
      <c r="N625" s="9"/>
      <c r="O625" s="9"/>
      <c r="P625" s="9"/>
      <c r="Q625" s="9"/>
      <c r="R625" s="9"/>
      <c r="S625" s="9"/>
      <c r="T625" s="9"/>
      <c r="U625" s="9"/>
      <c r="V625" s="9"/>
      <c r="W625" s="9"/>
      <c r="X625" s="9"/>
      <c r="Y625" s="9"/>
      <c r="Z625" s="9"/>
      <c r="AA625" s="9"/>
      <c r="AB625" s="9"/>
      <c r="AC625" s="9"/>
      <c r="AD625" s="9"/>
      <c r="AE625" s="9"/>
      <c r="AF625" s="9"/>
      <c r="AG625" s="9"/>
      <c r="AH625" s="9"/>
      <c r="AI625" s="9"/>
      <c r="AJ625" s="9"/>
      <c r="AK625" s="12"/>
    </row>
    <row r="626" ht="15.75" customHeight="1">
      <c r="A626" s="9"/>
      <c r="B626" s="9"/>
      <c r="C626" s="9"/>
      <c r="D626" s="9"/>
      <c r="E626" s="9"/>
      <c r="F626" s="9"/>
      <c r="G626" s="34"/>
      <c r="H626" s="9"/>
      <c r="I626" s="9"/>
      <c r="J626" s="9"/>
      <c r="K626" s="9"/>
      <c r="L626" s="9"/>
      <c r="M626" s="9"/>
      <c r="N626" s="9"/>
      <c r="O626" s="9"/>
      <c r="P626" s="9"/>
      <c r="Q626" s="9"/>
      <c r="R626" s="9"/>
      <c r="S626" s="9"/>
      <c r="T626" s="9"/>
      <c r="U626" s="9"/>
      <c r="V626" s="9"/>
      <c r="W626" s="9"/>
      <c r="X626" s="9"/>
      <c r="Y626" s="9"/>
      <c r="Z626" s="9"/>
      <c r="AA626" s="9"/>
      <c r="AB626" s="9"/>
      <c r="AC626" s="9"/>
      <c r="AD626" s="9"/>
      <c r="AE626" s="9"/>
      <c r="AF626" s="9"/>
      <c r="AG626" s="9"/>
      <c r="AH626" s="9"/>
      <c r="AI626" s="9"/>
      <c r="AJ626" s="9"/>
      <c r="AK626" s="12"/>
    </row>
    <row r="627" ht="15.75" customHeight="1">
      <c r="A627" s="9"/>
      <c r="B627" s="9"/>
      <c r="C627" s="9"/>
      <c r="D627" s="9"/>
      <c r="E627" s="9"/>
      <c r="F627" s="9"/>
      <c r="G627" s="34"/>
      <c r="H627" s="9"/>
      <c r="I627" s="9"/>
      <c r="J627" s="9"/>
      <c r="K627" s="9"/>
      <c r="L627" s="9"/>
      <c r="M627" s="9"/>
      <c r="N627" s="9"/>
      <c r="O627" s="9"/>
      <c r="P627" s="9"/>
      <c r="Q627" s="9"/>
      <c r="R627" s="9"/>
      <c r="S627" s="9"/>
      <c r="T627" s="9"/>
      <c r="U627" s="9"/>
      <c r="V627" s="9"/>
      <c r="W627" s="9"/>
      <c r="X627" s="9"/>
      <c r="Y627" s="9"/>
      <c r="Z627" s="9"/>
      <c r="AA627" s="9"/>
      <c r="AB627" s="9"/>
      <c r="AC627" s="9"/>
      <c r="AD627" s="9"/>
      <c r="AE627" s="9"/>
      <c r="AF627" s="9"/>
      <c r="AG627" s="9"/>
      <c r="AH627" s="9"/>
      <c r="AI627" s="9"/>
      <c r="AJ627" s="9"/>
      <c r="AK627" s="12"/>
    </row>
    <row r="628" ht="15.75" customHeight="1">
      <c r="A628" s="9"/>
      <c r="B628" s="9"/>
      <c r="C628" s="9"/>
      <c r="D628" s="9"/>
      <c r="E628" s="9"/>
      <c r="F628" s="9"/>
      <c r="G628" s="34"/>
      <c r="H628" s="9"/>
      <c r="I628" s="9"/>
      <c r="J628" s="9"/>
      <c r="K628" s="9"/>
      <c r="L628" s="9"/>
      <c r="M628" s="9"/>
      <c r="N628" s="9"/>
      <c r="O628" s="9"/>
      <c r="P628" s="9"/>
      <c r="Q628" s="9"/>
      <c r="R628" s="9"/>
      <c r="S628" s="9"/>
      <c r="T628" s="9"/>
      <c r="U628" s="9"/>
      <c r="V628" s="9"/>
      <c r="W628" s="9"/>
      <c r="X628" s="9"/>
      <c r="Y628" s="9"/>
      <c r="Z628" s="9"/>
      <c r="AA628" s="9"/>
      <c r="AB628" s="9"/>
      <c r="AC628" s="9"/>
      <c r="AD628" s="9"/>
      <c r="AE628" s="9"/>
      <c r="AF628" s="9"/>
      <c r="AG628" s="9"/>
      <c r="AH628" s="9"/>
      <c r="AI628" s="9"/>
      <c r="AJ628" s="9"/>
      <c r="AK628" s="12"/>
    </row>
    <row r="629" ht="15.75" customHeight="1">
      <c r="A629" s="9"/>
      <c r="B629" s="9"/>
      <c r="C629" s="9"/>
      <c r="D629" s="9"/>
      <c r="E629" s="9"/>
      <c r="F629" s="9"/>
      <c r="G629" s="34"/>
      <c r="H629" s="9"/>
      <c r="I629" s="9"/>
      <c r="J629" s="9"/>
      <c r="K629" s="9"/>
      <c r="L629" s="9"/>
      <c r="M629" s="9"/>
      <c r="N629" s="9"/>
      <c r="O629" s="9"/>
      <c r="P629" s="9"/>
      <c r="Q629" s="9"/>
      <c r="R629" s="9"/>
      <c r="S629" s="9"/>
      <c r="T629" s="9"/>
      <c r="U629" s="9"/>
      <c r="V629" s="9"/>
      <c r="W629" s="9"/>
      <c r="X629" s="9"/>
      <c r="Y629" s="9"/>
      <c r="Z629" s="9"/>
      <c r="AA629" s="9"/>
      <c r="AB629" s="9"/>
      <c r="AC629" s="9"/>
      <c r="AD629" s="9"/>
      <c r="AE629" s="9"/>
      <c r="AF629" s="9"/>
      <c r="AG629" s="9"/>
      <c r="AH629" s="9"/>
      <c r="AI629" s="9"/>
      <c r="AJ629" s="9"/>
      <c r="AK629" s="12"/>
    </row>
    <row r="630" ht="15.75" customHeight="1">
      <c r="A630" s="9"/>
      <c r="B630" s="9"/>
      <c r="C630" s="9"/>
      <c r="D630" s="9"/>
      <c r="E630" s="9"/>
      <c r="F630" s="9"/>
      <c r="G630" s="34"/>
      <c r="H630" s="9"/>
      <c r="I630" s="9"/>
      <c r="J630" s="9"/>
      <c r="K630" s="9"/>
      <c r="L630" s="9"/>
      <c r="M630" s="9"/>
      <c r="N630" s="9"/>
      <c r="O630" s="9"/>
      <c r="P630" s="9"/>
      <c r="Q630" s="9"/>
      <c r="R630" s="9"/>
      <c r="S630" s="9"/>
      <c r="T630" s="9"/>
      <c r="U630" s="9"/>
      <c r="V630" s="9"/>
      <c r="W630" s="9"/>
      <c r="X630" s="9"/>
      <c r="Y630" s="9"/>
      <c r="Z630" s="9"/>
      <c r="AA630" s="9"/>
      <c r="AB630" s="9"/>
      <c r="AC630" s="9"/>
      <c r="AD630" s="9"/>
      <c r="AE630" s="9"/>
      <c r="AF630" s="9"/>
      <c r="AG630" s="9"/>
      <c r="AH630" s="9"/>
      <c r="AI630" s="9"/>
      <c r="AJ630" s="9"/>
      <c r="AK630" s="12"/>
    </row>
    <row r="631" ht="15.75" customHeight="1">
      <c r="A631" s="9"/>
      <c r="B631" s="9"/>
      <c r="C631" s="9"/>
      <c r="D631" s="9"/>
      <c r="E631" s="9"/>
      <c r="F631" s="9"/>
      <c r="G631" s="34"/>
      <c r="H631" s="9"/>
      <c r="I631" s="9"/>
      <c r="J631" s="9"/>
      <c r="K631" s="9"/>
      <c r="L631" s="9"/>
      <c r="M631" s="9"/>
      <c r="N631" s="9"/>
      <c r="O631" s="9"/>
      <c r="P631" s="9"/>
      <c r="Q631" s="9"/>
      <c r="R631" s="9"/>
      <c r="S631" s="9"/>
      <c r="T631" s="9"/>
      <c r="U631" s="9"/>
      <c r="V631" s="9"/>
      <c r="W631" s="9"/>
      <c r="X631" s="9"/>
      <c r="Y631" s="9"/>
      <c r="Z631" s="9"/>
      <c r="AA631" s="9"/>
      <c r="AB631" s="9"/>
      <c r="AC631" s="9"/>
      <c r="AD631" s="9"/>
      <c r="AE631" s="9"/>
      <c r="AF631" s="9"/>
      <c r="AG631" s="9"/>
      <c r="AH631" s="9"/>
      <c r="AI631" s="9"/>
      <c r="AJ631" s="9"/>
      <c r="AK631" s="12"/>
    </row>
    <row r="632" ht="15.75" customHeight="1">
      <c r="A632" s="9"/>
      <c r="B632" s="9"/>
      <c r="C632" s="9"/>
      <c r="D632" s="9"/>
      <c r="E632" s="9"/>
      <c r="F632" s="9"/>
      <c r="G632" s="34"/>
      <c r="H632" s="9"/>
      <c r="I632" s="9"/>
      <c r="J632" s="9"/>
      <c r="K632" s="9"/>
      <c r="L632" s="9"/>
      <c r="M632" s="9"/>
      <c r="N632" s="9"/>
      <c r="O632" s="9"/>
      <c r="P632" s="9"/>
      <c r="Q632" s="9"/>
      <c r="R632" s="9"/>
      <c r="S632" s="9"/>
      <c r="T632" s="9"/>
      <c r="U632" s="9"/>
      <c r="V632" s="9"/>
      <c r="W632" s="9"/>
      <c r="X632" s="9"/>
      <c r="Y632" s="9"/>
      <c r="Z632" s="9"/>
      <c r="AA632" s="9"/>
      <c r="AB632" s="9"/>
      <c r="AC632" s="9"/>
      <c r="AD632" s="9"/>
      <c r="AE632" s="9"/>
      <c r="AF632" s="9"/>
      <c r="AG632" s="9"/>
      <c r="AH632" s="9"/>
      <c r="AI632" s="9"/>
      <c r="AJ632" s="9"/>
      <c r="AK632" s="12"/>
    </row>
    <row r="633" ht="15.75" customHeight="1">
      <c r="A633" s="9"/>
      <c r="B633" s="9"/>
      <c r="C633" s="9"/>
      <c r="D633" s="9"/>
      <c r="E633" s="9"/>
      <c r="F633" s="9"/>
      <c r="G633" s="34"/>
      <c r="H633" s="9"/>
      <c r="I633" s="9"/>
      <c r="J633" s="9"/>
      <c r="K633" s="9"/>
      <c r="L633" s="9"/>
      <c r="M633" s="9"/>
      <c r="N633" s="9"/>
      <c r="O633" s="9"/>
      <c r="P633" s="9"/>
      <c r="Q633" s="9"/>
      <c r="R633" s="9"/>
      <c r="S633" s="9"/>
      <c r="T633" s="9"/>
      <c r="U633" s="9"/>
      <c r="V633" s="9"/>
      <c r="W633" s="9"/>
      <c r="X633" s="9"/>
      <c r="Y633" s="9"/>
      <c r="Z633" s="9"/>
      <c r="AA633" s="9"/>
      <c r="AB633" s="9"/>
      <c r="AC633" s="9"/>
      <c r="AD633" s="9"/>
      <c r="AE633" s="9"/>
      <c r="AF633" s="9"/>
      <c r="AG633" s="9"/>
      <c r="AH633" s="9"/>
      <c r="AI633" s="9"/>
      <c r="AJ633" s="9"/>
      <c r="AK633" s="12"/>
    </row>
    <row r="634" ht="15.75" customHeight="1">
      <c r="A634" s="9"/>
      <c r="B634" s="9"/>
      <c r="C634" s="9"/>
      <c r="D634" s="9"/>
      <c r="E634" s="9"/>
      <c r="F634" s="9"/>
      <c r="G634" s="34"/>
      <c r="H634" s="9"/>
      <c r="I634" s="9"/>
      <c r="J634" s="9"/>
      <c r="K634" s="9"/>
      <c r="L634" s="9"/>
      <c r="M634" s="9"/>
      <c r="N634" s="9"/>
      <c r="O634" s="9"/>
      <c r="P634" s="9"/>
      <c r="Q634" s="9"/>
      <c r="R634" s="9"/>
      <c r="S634" s="9"/>
      <c r="T634" s="9"/>
      <c r="U634" s="9"/>
      <c r="V634" s="9"/>
      <c r="W634" s="9"/>
      <c r="X634" s="9"/>
      <c r="Y634" s="9"/>
      <c r="Z634" s="9"/>
      <c r="AA634" s="9"/>
      <c r="AB634" s="9"/>
      <c r="AC634" s="9"/>
      <c r="AD634" s="9"/>
      <c r="AE634" s="9"/>
      <c r="AF634" s="9"/>
      <c r="AG634" s="9"/>
      <c r="AH634" s="9"/>
      <c r="AI634" s="9"/>
      <c r="AJ634" s="9"/>
      <c r="AK634" s="12"/>
    </row>
    <row r="635" ht="15.75" customHeight="1">
      <c r="A635" s="9"/>
      <c r="B635" s="9"/>
      <c r="C635" s="9"/>
      <c r="D635" s="9"/>
      <c r="E635" s="9"/>
      <c r="F635" s="9"/>
      <c r="G635" s="34"/>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12"/>
    </row>
    <row r="636" ht="15.75" customHeight="1">
      <c r="A636" s="9"/>
      <c r="B636" s="9"/>
      <c r="C636" s="9"/>
      <c r="D636" s="9"/>
      <c r="E636" s="9"/>
      <c r="F636" s="9"/>
      <c r="G636" s="34"/>
      <c r="H636" s="9"/>
      <c r="I636" s="9"/>
      <c r="J636" s="9"/>
      <c r="K636" s="9"/>
      <c r="L636" s="9"/>
      <c r="M636" s="9"/>
      <c r="N636" s="9"/>
      <c r="O636" s="9"/>
      <c r="P636" s="9"/>
      <c r="Q636" s="9"/>
      <c r="R636" s="9"/>
      <c r="S636" s="9"/>
      <c r="T636" s="9"/>
      <c r="U636" s="9"/>
      <c r="V636" s="9"/>
      <c r="W636" s="9"/>
      <c r="X636" s="9"/>
      <c r="Y636" s="9"/>
      <c r="Z636" s="9"/>
      <c r="AA636" s="9"/>
      <c r="AB636" s="9"/>
      <c r="AC636" s="9"/>
      <c r="AD636" s="9"/>
      <c r="AE636" s="9"/>
      <c r="AF636" s="9"/>
      <c r="AG636" s="9"/>
      <c r="AH636" s="9"/>
      <c r="AI636" s="9"/>
      <c r="AJ636" s="9"/>
      <c r="AK636" s="12"/>
    </row>
    <row r="637" ht="15.75" customHeight="1">
      <c r="A637" s="9"/>
      <c r="B637" s="9"/>
      <c r="C637" s="9"/>
      <c r="D637" s="9"/>
      <c r="E637" s="9"/>
      <c r="F637" s="9"/>
      <c r="G637" s="34"/>
      <c r="H637" s="9"/>
      <c r="I637" s="9"/>
      <c r="J637" s="9"/>
      <c r="K637" s="9"/>
      <c r="L637" s="9"/>
      <c r="M637" s="9"/>
      <c r="N637" s="9"/>
      <c r="O637" s="9"/>
      <c r="P637" s="9"/>
      <c r="Q637" s="9"/>
      <c r="R637" s="9"/>
      <c r="S637" s="9"/>
      <c r="T637" s="9"/>
      <c r="U637" s="9"/>
      <c r="V637" s="9"/>
      <c r="W637" s="9"/>
      <c r="X637" s="9"/>
      <c r="Y637" s="9"/>
      <c r="Z637" s="9"/>
      <c r="AA637" s="9"/>
      <c r="AB637" s="9"/>
      <c r="AC637" s="9"/>
      <c r="AD637" s="9"/>
      <c r="AE637" s="9"/>
      <c r="AF637" s="9"/>
      <c r="AG637" s="9"/>
      <c r="AH637" s="9"/>
      <c r="AI637" s="9"/>
      <c r="AJ637" s="9"/>
      <c r="AK637" s="12"/>
    </row>
    <row r="638" ht="15.75" customHeight="1">
      <c r="A638" s="9"/>
      <c r="B638" s="9"/>
      <c r="C638" s="9"/>
      <c r="D638" s="9"/>
      <c r="E638" s="9"/>
      <c r="F638" s="9"/>
      <c r="G638" s="34"/>
      <c r="H638" s="9"/>
      <c r="I638" s="9"/>
      <c r="J638" s="9"/>
      <c r="K638" s="9"/>
      <c r="L638" s="9"/>
      <c r="M638" s="9"/>
      <c r="N638" s="9"/>
      <c r="O638" s="9"/>
      <c r="P638" s="9"/>
      <c r="Q638" s="9"/>
      <c r="R638" s="9"/>
      <c r="S638" s="9"/>
      <c r="T638" s="9"/>
      <c r="U638" s="9"/>
      <c r="V638" s="9"/>
      <c r="W638" s="9"/>
      <c r="X638" s="9"/>
      <c r="Y638" s="9"/>
      <c r="Z638" s="9"/>
      <c r="AA638" s="9"/>
      <c r="AB638" s="9"/>
      <c r="AC638" s="9"/>
      <c r="AD638" s="9"/>
      <c r="AE638" s="9"/>
      <c r="AF638" s="9"/>
      <c r="AG638" s="9"/>
      <c r="AH638" s="9"/>
      <c r="AI638" s="9"/>
      <c r="AJ638" s="9"/>
      <c r="AK638" s="12"/>
    </row>
    <row r="639" ht="15.75" customHeight="1">
      <c r="A639" s="9"/>
      <c r="B639" s="9"/>
      <c r="C639" s="9"/>
      <c r="D639" s="9"/>
      <c r="E639" s="9"/>
      <c r="F639" s="9"/>
      <c r="G639" s="34"/>
      <c r="H639" s="9"/>
      <c r="I639" s="9"/>
      <c r="J639" s="9"/>
      <c r="K639" s="9"/>
      <c r="L639" s="9"/>
      <c r="M639" s="9"/>
      <c r="N639" s="9"/>
      <c r="O639" s="9"/>
      <c r="P639" s="9"/>
      <c r="Q639" s="9"/>
      <c r="R639" s="9"/>
      <c r="S639" s="9"/>
      <c r="T639" s="9"/>
      <c r="U639" s="9"/>
      <c r="V639" s="9"/>
      <c r="W639" s="9"/>
      <c r="X639" s="9"/>
      <c r="Y639" s="9"/>
      <c r="Z639" s="9"/>
      <c r="AA639" s="9"/>
      <c r="AB639" s="9"/>
      <c r="AC639" s="9"/>
      <c r="AD639" s="9"/>
      <c r="AE639" s="9"/>
      <c r="AF639" s="9"/>
      <c r="AG639" s="9"/>
      <c r="AH639" s="9"/>
      <c r="AI639" s="9"/>
      <c r="AJ639" s="9"/>
      <c r="AK639" s="12"/>
    </row>
    <row r="640" ht="15.75" customHeight="1">
      <c r="A640" s="9"/>
      <c r="B640" s="9"/>
      <c r="C640" s="9"/>
      <c r="D640" s="9"/>
      <c r="E640" s="9"/>
      <c r="F640" s="9"/>
      <c r="G640" s="34"/>
      <c r="H640" s="9"/>
      <c r="I640" s="9"/>
      <c r="J640" s="9"/>
      <c r="K640" s="9"/>
      <c r="L640" s="9"/>
      <c r="M640" s="9"/>
      <c r="N640" s="9"/>
      <c r="O640" s="9"/>
      <c r="P640" s="9"/>
      <c r="Q640" s="9"/>
      <c r="R640" s="9"/>
      <c r="S640" s="9"/>
      <c r="T640" s="9"/>
      <c r="U640" s="9"/>
      <c r="V640" s="9"/>
      <c r="W640" s="9"/>
      <c r="X640" s="9"/>
      <c r="Y640" s="9"/>
      <c r="Z640" s="9"/>
      <c r="AA640" s="9"/>
      <c r="AB640" s="9"/>
      <c r="AC640" s="9"/>
      <c r="AD640" s="9"/>
      <c r="AE640" s="9"/>
      <c r="AF640" s="9"/>
      <c r="AG640" s="9"/>
      <c r="AH640" s="9"/>
      <c r="AI640" s="9"/>
      <c r="AJ640" s="9"/>
      <c r="AK640" s="12"/>
    </row>
    <row r="641" ht="15.75" customHeight="1">
      <c r="A641" s="9"/>
      <c r="B641" s="9"/>
      <c r="C641" s="9"/>
      <c r="D641" s="9"/>
      <c r="E641" s="9"/>
      <c r="F641" s="9"/>
      <c r="G641" s="34"/>
      <c r="H641" s="9"/>
      <c r="I641" s="9"/>
      <c r="J641" s="9"/>
      <c r="K641" s="9"/>
      <c r="L641" s="9"/>
      <c r="M641" s="9"/>
      <c r="N641" s="9"/>
      <c r="O641" s="9"/>
      <c r="P641" s="9"/>
      <c r="Q641" s="9"/>
      <c r="R641" s="9"/>
      <c r="S641" s="9"/>
      <c r="T641" s="9"/>
      <c r="U641" s="9"/>
      <c r="V641" s="9"/>
      <c r="W641" s="9"/>
      <c r="X641" s="9"/>
      <c r="Y641" s="9"/>
      <c r="Z641" s="9"/>
      <c r="AA641" s="9"/>
      <c r="AB641" s="9"/>
      <c r="AC641" s="9"/>
      <c r="AD641" s="9"/>
      <c r="AE641" s="9"/>
      <c r="AF641" s="9"/>
      <c r="AG641" s="9"/>
      <c r="AH641" s="9"/>
      <c r="AI641" s="9"/>
      <c r="AJ641" s="9"/>
      <c r="AK641" s="12"/>
    </row>
    <row r="642" ht="15.75" customHeight="1">
      <c r="A642" s="9"/>
      <c r="B642" s="9"/>
      <c r="C642" s="9"/>
      <c r="D642" s="9"/>
      <c r="E642" s="9"/>
      <c r="F642" s="9"/>
      <c r="G642" s="34"/>
      <c r="H642" s="9"/>
      <c r="I642" s="9"/>
      <c r="J642" s="9"/>
      <c r="K642" s="9"/>
      <c r="L642" s="9"/>
      <c r="M642" s="9"/>
      <c r="N642" s="9"/>
      <c r="O642" s="9"/>
      <c r="P642" s="9"/>
      <c r="Q642" s="9"/>
      <c r="R642" s="9"/>
      <c r="S642" s="9"/>
      <c r="T642" s="9"/>
      <c r="U642" s="9"/>
      <c r="V642" s="9"/>
      <c r="W642" s="9"/>
      <c r="X642" s="9"/>
      <c r="Y642" s="9"/>
      <c r="Z642" s="9"/>
      <c r="AA642" s="9"/>
      <c r="AB642" s="9"/>
      <c r="AC642" s="9"/>
      <c r="AD642" s="9"/>
      <c r="AE642" s="9"/>
      <c r="AF642" s="9"/>
      <c r="AG642" s="9"/>
      <c r="AH642" s="9"/>
      <c r="AI642" s="9"/>
      <c r="AJ642" s="9"/>
      <c r="AK642" s="12"/>
    </row>
    <row r="643" ht="15.75" customHeight="1">
      <c r="A643" s="9"/>
      <c r="B643" s="9"/>
      <c r="C643" s="9"/>
      <c r="D643" s="9"/>
      <c r="E643" s="9"/>
      <c r="F643" s="9"/>
      <c r="G643" s="34"/>
      <c r="H643" s="9"/>
      <c r="I643" s="9"/>
      <c r="J643" s="9"/>
      <c r="K643" s="9"/>
      <c r="L643" s="9"/>
      <c r="M643" s="9"/>
      <c r="N643" s="9"/>
      <c r="O643" s="9"/>
      <c r="P643" s="9"/>
      <c r="Q643" s="9"/>
      <c r="R643" s="9"/>
      <c r="S643" s="9"/>
      <c r="T643" s="9"/>
      <c r="U643" s="9"/>
      <c r="V643" s="9"/>
      <c r="W643" s="9"/>
      <c r="X643" s="9"/>
      <c r="Y643" s="9"/>
      <c r="Z643" s="9"/>
      <c r="AA643" s="9"/>
      <c r="AB643" s="9"/>
      <c r="AC643" s="9"/>
      <c r="AD643" s="9"/>
      <c r="AE643" s="9"/>
      <c r="AF643" s="9"/>
      <c r="AG643" s="9"/>
      <c r="AH643" s="9"/>
      <c r="AI643" s="9"/>
      <c r="AJ643" s="9"/>
      <c r="AK643" s="12"/>
    </row>
    <row r="644" ht="15.75" customHeight="1">
      <c r="A644" s="9"/>
      <c r="B644" s="9"/>
      <c r="C644" s="9"/>
      <c r="D644" s="9"/>
      <c r="E644" s="9"/>
      <c r="F644" s="9"/>
      <c r="G644" s="34"/>
      <c r="H644" s="9"/>
      <c r="I644" s="9"/>
      <c r="J644" s="9"/>
      <c r="K644" s="9"/>
      <c r="L644" s="9"/>
      <c r="M644" s="9"/>
      <c r="N644" s="9"/>
      <c r="O644" s="9"/>
      <c r="P644" s="9"/>
      <c r="Q644" s="9"/>
      <c r="R644" s="9"/>
      <c r="S644" s="9"/>
      <c r="T644" s="9"/>
      <c r="U644" s="9"/>
      <c r="V644" s="9"/>
      <c r="W644" s="9"/>
      <c r="X644" s="9"/>
      <c r="Y644" s="9"/>
      <c r="Z644" s="9"/>
      <c r="AA644" s="9"/>
      <c r="AB644" s="9"/>
      <c r="AC644" s="9"/>
      <c r="AD644" s="9"/>
      <c r="AE644" s="9"/>
      <c r="AF644" s="9"/>
      <c r="AG644" s="9"/>
      <c r="AH644" s="9"/>
      <c r="AI644" s="9"/>
      <c r="AJ644" s="9"/>
      <c r="AK644" s="12"/>
    </row>
    <row r="645" ht="15.75" customHeight="1">
      <c r="A645" s="9"/>
      <c r="B645" s="9"/>
      <c r="C645" s="9"/>
      <c r="D645" s="9"/>
      <c r="E645" s="9"/>
      <c r="F645" s="9"/>
      <c r="G645" s="34"/>
      <c r="H645" s="9"/>
      <c r="I645" s="9"/>
      <c r="J645" s="9"/>
      <c r="K645" s="9"/>
      <c r="L645" s="9"/>
      <c r="M645" s="9"/>
      <c r="N645" s="9"/>
      <c r="O645" s="9"/>
      <c r="P645" s="9"/>
      <c r="Q645" s="9"/>
      <c r="R645" s="9"/>
      <c r="S645" s="9"/>
      <c r="T645" s="9"/>
      <c r="U645" s="9"/>
      <c r="V645" s="9"/>
      <c r="W645" s="9"/>
      <c r="X645" s="9"/>
      <c r="Y645" s="9"/>
      <c r="Z645" s="9"/>
      <c r="AA645" s="9"/>
      <c r="AB645" s="9"/>
      <c r="AC645" s="9"/>
      <c r="AD645" s="9"/>
      <c r="AE645" s="9"/>
      <c r="AF645" s="9"/>
      <c r="AG645" s="9"/>
      <c r="AH645" s="9"/>
      <c r="AI645" s="9"/>
      <c r="AJ645" s="9"/>
      <c r="AK645" s="12"/>
    </row>
    <row r="646" ht="15.75" customHeight="1">
      <c r="A646" s="9"/>
      <c r="B646" s="9"/>
      <c r="C646" s="9"/>
      <c r="D646" s="9"/>
      <c r="E646" s="9"/>
      <c r="F646" s="9"/>
      <c r="G646" s="34"/>
      <c r="H646" s="9"/>
      <c r="I646" s="9"/>
      <c r="J646" s="9"/>
      <c r="K646" s="9"/>
      <c r="L646" s="9"/>
      <c r="M646" s="9"/>
      <c r="N646" s="9"/>
      <c r="O646" s="9"/>
      <c r="P646" s="9"/>
      <c r="Q646" s="9"/>
      <c r="R646" s="9"/>
      <c r="S646" s="9"/>
      <c r="T646" s="9"/>
      <c r="U646" s="9"/>
      <c r="V646" s="9"/>
      <c r="W646" s="9"/>
      <c r="X646" s="9"/>
      <c r="Y646" s="9"/>
      <c r="Z646" s="9"/>
      <c r="AA646" s="9"/>
      <c r="AB646" s="9"/>
      <c r="AC646" s="9"/>
      <c r="AD646" s="9"/>
      <c r="AE646" s="9"/>
      <c r="AF646" s="9"/>
      <c r="AG646" s="9"/>
      <c r="AH646" s="9"/>
      <c r="AI646" s="9"/>
      <c r="AJ646" s="9"/>
      <c r="AK646" s="12"/>
    </row>
    <row r="647" ht="15.75" customHeight="1">
      <c r="A647" s="9"/>
      <c r="B647" s="9"/>
      <c r="C647" s="9"/>
      <c r="D647" s="9"/>
      <c r="E647" s="9"/>
      <c r="F647" s="9"/>
      <c r="G647" s="34"/>
      <c r="H647" s="9"/>
      <c r="I647" s="9"/>
      <c r="J647" s="9"/>
      <c r="K647" s="9"/>
      <c r="L647" s="9"/>
      <c r="M647" s="9"/>
      <c r="N647" s="9"/>
      <c r="O647" s="9"/>
      <c r="P647" s="9"/>
      <c r="Q647" s="9"/>
      <c r="R647" s="9"/>
      <c r="S647" s="9"/>
      <c r="T647" s="9"/>
      <c r="U647" s="9"/>
      <c r="V647" s="9"/>
      <c r="W647" s="9"/>
      <c r="X647" s="9"/>
      <c r="Y647" s="9"/>
      <c r="Z647" s="9"/>
      <c r="AA647" s="9"/>
      <c r="AB647" s="9"/>
      <c r="AC647" s="9"/>
      <c r="AD647" s="9"/>
      <c r="AE647" s="9"/>
      <c r="AF647" s="9"/>
      <c r="AG647" s="9"/>
      <c r="AH647" s="9"/>
      <c r="AI647" s="9"/>
      <c r="AJ647" s="9"/>
      <c r="AK647" s="12"/>
    </row>
    <row r="648" ht="15.75" customHeight="1">
      <c r="A648" s="9"/>
      <c r="B648" s="9"/>
      <c r="C648" s="9"/>
      <c r="D648" s="9"/>
      <c r="E648" s="9"/>
      <c r="F648" s="9"/>
      <c r="G648" s="34"/>
      <c r="H648" s="9"/>
      <c r="I648" s="9"/>
      <c r="J648" s="9"/>
      <c r="K648" s="9"/>
      <c r="L648" s="9"/>
      <c r="M648" s="9"/>
      <c r="N648" s="9"/>
      <c r="O648" s="9"/>
      <c r="P648" s="9"/>
      <c r="Q648" s="9"/>
      <c r="R648" s="9"/>
      <c r="S648" s="9"/>
      <c r="T648" s="9"/>
      <c r="U648" s="9"/>
      <c r="V648" s="9"/>
      <c r="W648" s="9"/>
      <c r="X648" s="9"/>
      <c r="Y648" s="9"/>
      <c r="Z648" s="9"/>
      <c r="AA648" s="9"/>
      <c r="AB648" s="9"/>
      <c r="AC648" s="9"/>
      <c r="AD648" s="9"/>
      <c r="AE648" s="9"/>
      <c r="AF648" s="9"/>
      <c r="AG648" s="9"/>
      <c r="AH648" s="9"/>
      <c r="AI648" s="9"/>
      <c r="AJ648" s="9"/>
      <c r="AK648" s="12"/>
    </row>
    <row r="649" ht="15.75" customHeight="1">
      <c r="A649" s="9"/>
      <c r="B649" s="9"/>
      <c r="C649" s="9"/>
      <c r="D649" s="9"/>
      <c r="E649" s="9"/>
      <c r="F649" s="9"/>
      <c r="G649" s="34"/>
      <c r="H649" s="9"/>
      <c r="I649" s="9"/>
      <c r="J649" s="9"/>
      <c r="K649" s="9"/>
      <c r="L649" s="9"/>
      <c r="M649" s="9"/>
      <c r="N649" s="9"/>
      <c r="O649" s="9"/>
      <c r="P649" s="9"/>
      <c r="Q649" s="9"/>
      <c r="R649" s="9"/>
      <c r="S649" s="9"/>
      <c r="T649" s="9"/>
      <c r="U649" s="9"/>
      <c r="V649" s="9"/>
      <c r="W649" s="9"/>
      <c r="X649" s="9"/>
      <c r="Y649" s="9"/>
      <c r="Z649" s="9"/>
      <c r="AA649" s="9"/>
      <c r="AB649" s="9"/>
      <c r="AC649" s="9"/>
      <c r="AD649" s="9"/>
      <c r="AE649" s="9"/>
      <c r="AF649" s="9"/>
      <c r="AG649" s="9"/>
      <c r="AH649" s="9"/>
      <c r="AI649" s="9"/>
      <c r="AJ649" s="9"/>
      <c r="AK649" s="12"/>
    </row>
    <row r="650" ht="15.75" customHeight="1">
      <c r="A650" s="9"/>
      <c r="B650" s="9"/>
      <c r="C650" s="9"/>
      <c r="D650" s="9"/>
      <c r="E650" s="9"/>
      <c r="F650" s="9"/>
      <c r="G650" s="34"/>
      <c r="H650" s="9"/>
      <c r="I650" s="9"/>
      <c r="J650" s="9"/>
      <c r="K650" s="9"/>
      <c r="L650" s="9"/>
      <c r="M650" s="9"/>
      <c r="N650" s="9"/>
      <c r="O650" s="9"/>
      <c r="P650" s="9"/>
      <c r="Q650" s="9"/>
      <c r="R650" s="9"/>
      <c r="S650" s="9"/>
      <c r="T650" s="9"/>
      <c r="U650" s="9"/>
      <c r="V650" s="9"/>
      <c r="W650" s="9"/>
      <c r="X650" s="9"/>
      <c r="Y650" s="9"/>
      <c r="Z650" s="9"/>
      <c r="AA650" s="9"/>
      <c r="AB650" s="9"/>
      <c r="AC650" s="9"/>
      <c r="AD650" s="9"/>
      <c r="AE650" s="9"/>
      <c r="AF650" s="9"/>
      <c r="AG650" s="9"/>
      <c r="AH650" s="9"/>
      <c r="AI650" s="9"/>
      <c r="AJ650" s="9"/>
      <c r="AK650" s="12"/>
    </row>
    <row r="651" ht="15.75" customHeight="1">
      <c r="A651" s="9"/>
      <c r="B651" s="9"/>
      <c r="C651" s="9"/>
      <c r="D651" s="9"/>
      <c r="E651" s="9"/>
      <c r="F651" s="9"/>
      <c r="G651" s="34"/>
      <c r="H651" s="9"/>
      <c r="I651" s="9"/>
      <c r="J651" s="9"/>
      <c r="K651" s="9"/>
      <c r="L651" s="9"/>
      <c r="M651" s="9"/>
      <c r="N651" s="9"/>
      <c r="O651" s="9"/>
      <c r="P651" s="9"/>
      <c r="Q651" s="9"/>
      <c r="R651" s="9"/>
      <c r="S651" s="9"/>
      <c r="T651" s="9"/>
      <c r="U651" s="9"/>
      <c r="V651" s="9"/>
      <c r="W651" s="9"/>
      <c r="X651" s="9"/>
      <c r="Y651" s="9"/>
      <c r="Z651" s="9"/>
      <c r="AA651" s="9"/>
      <c r="AB651" s="9"/>
      <c r="AC651" s="9"/>
      <c r="AD651" s="9"/>
      <c r="AE651" s="9"/>
      <c r="AF651" s="9"/>
      <c r="AG651" s="9"/>
      <c r="AH651" s="9"/>
      <c r="AI651" s="9"/>
      <c r="AJ651" s="9"/>
      <c r="AK651" s="12"/>
    </row>
    <row r="652" ht="15.75" customHeight="1">
      <c r="A652" s="9"/>
      <c r="B652" s="9"/>
      <c r="C652" s="9"/>
      <c r="D652" s="9"/>
      <c r="E652" s="9"/>
      <c r="F652" s="9"/>
      <c r="G652" s="34"/>
      <c r="H652" s="9"/>
      <c r="I652" s="9"/>
      <c r="J652" s="9"/>
      <c r="K652" s="9"/>
      <c r="L652" s="9"/>
      <c r="M652" s="9"/>
      <c r="N652" s="9"/>
      <c r="O652" s="9"/>
      <c r="P652" s="9"/>
      <c r="Q652" s="9"/>
      <c r="R652" s="9"/>
      <c r="S652" s="9"/>
      <c r="T652" s="9"/>
      <c r="U652" s="9"/>
      <c r="V652" s="9"/>
      <c r="W652" s="9"/>
      <c r="X652" s="9"/>
      <c r="Y652" s="9"/>
      <c r="Z652" s="9"/>
      <c r="AA652" s="9"/>
      <c r="AB652" s="9"/>
      <c r="AC652" s="9"/>
      <c r="AD652" s="9"/>
      <c r="AE652" s="9"/>
      <c r="AF652" s="9"/>
      <c r="AG652" s="9"/>
      <c r="AH652" s="9"/>
      <c r="AI652" s="9"/>
      <c r="AJ652" s="9"/>
      <c r="AK652" s="12"/>
    </row>
    <row r="653" ht="15.75" customHeight="1">
      <c r="A653" s="9"/>
      <c r="B653" s="9"/>
      <c r="C653" s="9"/>
      <c r="D653" s="9"/>
      <c r="E653" s="9"/>
      <c r="F653" s="9"/>
      <c r="G653" s="34"/>
      <c r="H653" s="9"/>
      <c r="I653" s="9"/>
      <c r="J653" s="9"/>
      <c r="K653" s="9"/>
      <c r="L653" s="9"/>
      <c r="M653" s="9"/>
      <c r="N653" s="9"/>
      <c r="O653" s="9"/>
      <c r="P653" s="9"/>
      <c r="Q653" s="9"/>
      <c r="R653" s="9"/>
      <c r="S653" s="9"/>
      <c r="T653" s="9"/>
      <c r="U653" s="9"/>
      <c r="V653" s="9"/>
      <c r="W653" s="9"/>
      <c r="X653" s="9"/>
      <c r="Y653" s="9"/>
      <c r="Z653" s="9"/>
      <c r="AA653" s="9"/>
      <c r="AB653" s="9"/>
      <c r="AC653" s="9"/>
      <c r="AD653" s="9"/>
      <c r="AE653" s="9"/>
      <c r="AF653" s="9"/>
      <c r="AG653" s="9"/>
      <c r="AH653" s="9"/>
      <c r="AI653" s="9"/>
      <c r="AJ653" s="9"/>
      <c r="AK653" s="12"/>
    </row>
    <row r="654" ht="15.75" customHeight="1">
      <c r="A654" s="9"/>
      <c r="B654" s="9"/>
      <c r="C654" s="9"/>
      <c r="D654" s="9"/>
      <c r="E654" s="9"/>
      <c r="F654" s="9"/>
      <c r="G654" s="34"/>
      <c r="H654" s="9"/>
      <c r="I654" s="9"/>
      <c r="J654" s="9"/>
      <c r="K654" s="9"/>
      <c r="L654" s="9"/>
      <c r="M654" s="9"/>
      <c r="N654" s="9"/>
      <c r="O654" s="9"/>
      <c r="P654" s="9"/>
      <c r="Q654" s="9"/>
      <c r="R654" s="9"/>
      <c r="S654" s="9"/>
      <c r="T654" s="9"/>
      <c r="U654" s="9"/>
      <c r="V654" s="9"/>
      <c r="W654" s="9"/>
      <c r="X654" s="9"/>
      <c r="Y654" s="9"/>
      <c r="Z654" s="9"/>
      <c r="AA654" s="9"/>
      <c r="AB654" s="9"/>
      <c r="AC654" s="9"/>
      <c r="AD654" s="9"/>
      <c r="AE654" s="9"/>
      <c r="AF654" s="9"/>
      <c r="AG654" s="9"/>
      <c r="AH654" s="9"/>
      <c r="AI654" s="9"/>
      <c r="AJ654" s="9"/>
      <c r="AK654" s="12"/>
    </row>
    <row r="655" ht="15.75" customHeight="1">
      <c r="A655" s="9"/>
      <c r="B655" s="9"/>
      <c r="C655" s="9"/>
      <c r="D655" s="9"/>
      <c r="E655" s="9"/>
      <c r="F655" s="9"/>
      <c r="G655" s="34"/>
      <c r="H655" s="9"/>
      <c r="I655" s="9"/>
      <c r="J655" s="9"/>
      <c r="K655" s="9"/>
      <c r="L655" s="9"/>
      <c r="M655" s="9"/>
      <c r="N655" s="9"/>
      <c r="O655" s="9"/>
      <c r="P655" s="9"/>
      <c r="Q655" s="9"/>
      <c r="R655" s="9"/>
      <c r="S655" s="9"/>
      <c r="T655" s="9"/>
      <c r="U655" s="9"/>
      <c r="V655" s="9"/>
      <c r="W655" s="9"/>
      <c r="X655" s="9"/>
      <c r="Y655" s="9"/>
      <c r="Z655" s="9"/>
      <c r="AA655" s="9"/>
      <c r="AB655" s="9"/>
      <c r="AC655" s="9"/>
      <c r="AD655" s="9"/>
      <c r="AE655" s="9"/>
      <c r="AF655" s="9"/>
      <c r="AG655" s="9"/>
      <c r="AH655" s="9"/>
      <c r="AI655" s="9"/>
      <c r="AJ655" s="9"/>
      <c r="AK655" s="12"/>
    </row>
    <row r="656" ht="15.75" customHeight="1">
      <c r="A656" s="9"/>
      <c r="B656" s="9"/>
      <c r="C656" s="9"/>
      <c r="D656" s="9"/>
      <c r="E656" s="9"/>
      <c r="F656" s="9"/>
      <c r="G656" s="34"/>
      <c r="H656" s="9"/>
      <c r="I656" s="9"/>
      <c r="J656" s="9"/>
      <c r="K656" s="9"/>
      <c r="L656" s="9"/>
      <c r="M656" s="9"/>
      <c r="N656" s="9"/>
      <c r="O656" s="9"/>
      <c r="P656" s="9"/>
      <c r="Q656" s="9"/>
      <c r="R656" s="9"/>
      <c r="S656" s="9"/>
      <c r="T656" s="9"/>
      <c r="U656" s="9"/>
      <c r="V656" s="9"/>
      <c r="W656" s="9"/>
      <c r="X656" s="9"/>
      <c r="Y656" s="9"/>
      <c r="Z656" s="9"/>
      <c r="AA656" s="9"/>
      <c r="AB656" s="9"/>
      <c r="AC656" s="9"/>
      <c r="AD656" s="9"/>
      <c r="AE656" s="9"/>
      <c r="AF656" s="9"/>
      <c r="AG656" s="9"/>
      <c r="AH656" s="9"/>
      <c r="AI656" s="9"/>
      <c r="AJ656" s="9"/>
      <c r="AK656" s="12"/>
    </row>
    <row r="657" ht="15.75" customHeight="1">
      <c r="A657" s="9"/>
      <c r="B657" s="9"/>
      <c r="C657" s="9"/>
      <c r="D657" s="9"/>
      <c r="E657" s="9"/>
      <c r="F657" s="9"/>
      <c r="G657" s="34"/>
      <c r="H657" s="9"/>
      <c r="I657" s="9"/>
      <c r="J657" s="9"/>
      <c r="K657" s="9"/>
      <c r="L657" s="9"/>
      <c r="M657" s="9"/>
      <c r="N657" s="9"/>
      <c r="O657" s="9"/>
      <c r="P657" s="9"/>
      <c r="Q657" s="9"/>
      <c r="R657" s="9"/>
      <c r="S657" s="9"/>
      <c r="T657" s="9"/>
      <c r="U657" s="9"/>
      <c r="V657" s="9"/>
      <c r="W657" s="9"/>
      <c r="X657" s="9"/>
      <c r="Y657" s="9"/>
      <c r="Z657" s="9"/>
      <c r="AA657" s="9"/>
      <c r="AB657" s="9"/>
      <c r="AC657" s="9"/>
      <c r="AD657" s="9"/>
      <c r="AE657" s="9"/>
      <c r="AF657" s="9"/>
      <c r="AG657" s="9"/>
      <c r="AH657" s="9"/>
      <c r="AI657" s="9"/>
      <c r="AJ657" s="9"/>
      <c r="AK657" s="12"/>
    </row>
    <row r="658" ht="15.75" customHeight="1">
      <c r="A658" s="9"/>
      <c r="B658" s="9"/>
      <c r="C658" s="9"/>
      <c r="D658" s="9"/>
      <c r="E658" s="9"/>
      <c r="F658" s="9"/>
      <c r="G658" s="34"/>
      <c r="H658" s="9"/>
      <c r="I658" s="9"/>
      <c r="J658" s="9"/>
      <c r="K658" s="9"/>
      <c r="L658" s="9"/>
      <c r="M658" s="9"/>
      <c r="N658" s="9"/>
      <c r="O658" s="9"/>
      <c r="P658" s="9"/>
      <c r="Q658" s="9"/>
      <c r="R658" s="9"/>
      <c r="S658" s="9"/>
      <c r="T658" s="9"/>
      <c r="U658" s="9"/>
      <c r="V658" s="9"/>
      <c r="W658" s="9"/>
      <c r="X658" s="9"/>
      <c r="Y658" s="9"/>
      <c r="Z658" s="9"/>
      <c r="AA658" s="9"/>
      <c r="AB658" s="9"/>
      <c r="AC658" s="9"/>
      <c r="AD658" s="9"/>
      <c r="AE658" s="9"/>
      <c r="AF658" s="9"/>
      <c r="AG658" s="9"/>
      <c r="AH658" s="9"/>
      <c r="AI658" s="9"/>
      <c r="AJ658" s="9"/>
      <c r="AK658" s="12"/>
    </row>
    <row r="659" ht="15.75" customHeight="1">
      <c r="A659" s="9"/>
      <c r="B659" s="9"/>
      <c r="C659" s="9"/>
      <c r="D659" s="9"/>
      <c r="E659" s="9"/>
      <c r="F659" s="9"/>
      <c r="G659" s="34"/>
      <c r="H659" s="9"/>
      <c r="I659" s="9"/>
      <c r="J659" s="9"/>
      <c r="K659" s="9"/>
      <c r="L659" s="9"/>
      <c r="M659" s="9"/>
      <c r="N659" s="9"/>
      <c r="O659" s="9"/>
      <c r="P659" s="9"/>
      <c r="Q659" s="9"/>
      <c r="R659" s="9"/>
      <c r="S659" s="9"/>
      <c r="T659" s="9"/>
      <c r="U659" s="9"/>
      <c r="V659" s="9"/>
      <c r="W659" s="9"/>
      <c r="X659" s="9"/>
      <c r="Y659" s="9"/>
      <c r="Z659" s="9"/>
      <c r="AA659" s="9"/>
      <c r="AB659" s="9"/>
      <c r="AC659" s="9"/>
      <c r="AD659" s="9"/>
      <c r="AE659" s="9"/>
      <c r="AF659" s="9"/>
      <c r="AG659" s="9"/>
      <c r="AH659" s="9"/>
      <c r="AI659" s="9"/>
      <c r="AJ659" s="9"/>
      <c r="AK659" s="12"/>
    </row>
    <row r="660" ht="15.75" customHeight="1">
      <c r="A660" s="9"/>
      <c r="B660" s="9"/>
      <c r="C660" s="9"/>
      <c r="D660" s="9"/>
      <c r="E660" s="9"/>
      <c r="F660" s="9"/>
      <c r="G660" s="34"/>
      <c r="H660" s="9"/>
      <c r="I660" s="9"/>
      <c r="J660" s="9"/>
      <c r="K660" s="9"/>
      <c r="L660" s="9"/>
      <c r="M660" s="9"/>
      <c r="N660" s="9"/>
      <c r="O660" s="9"/>
      <c r="P660" s="9"/>
      <c r="Q660" s="9"/>
      <c r="R660" s="9"/>
      <c r="S660" s="9"/>
      <c r="T660" s="9"/>
      <c r="U660" s="9"/>
      <c r="V660" s="9"/>
      <c r="W660" s="9"/>
      <c r="X660" s="9"/>
      <c r="Y660" s="9"/>
      <c r="Z660" s="9"/>
      <c r="AA660" s="9"/>
      <c r="AB660" s="9"/>
      <c r="AC660" s="9"/>
      <c r="AD660" s="9"/>
      <c r="AE660" s="9"/>
      <c r="AF660" s="9"/>
      <c r="AG660" s="9"/>
      <c r="AH660" s="9"/>
      <c r="AI660" s="9"/>
      <c r="AJ660" s="9"/>
      <c r="AK660" s="12"/>
    </row>
    <row r="661" ht="15.75" customHeight="1">
      <c r="A661" s="9"/>
      <c r="B661" s="9"/>
      <c r="C661" s="9"/>
      <c r="D661" s="9"/>
      <c r="E661" s="9"/>
      <c r="F661" s="9"/>
      <c r="G661" s="34"/>
      <c r="H661" s="9"/>
      <c r="I661" s="9"/>
      <c r="J661" s="9"/>
      <c r="K661" s="9"/>
      <c r="L661" s="9"/>
      <c r="M661" s="9"/>
      <c r="N661" s="9"/>
      <c r="O661" s="9"/>
      <c r="P661" s="9"/>
      <c r="Q661" s="9"/>
      <c r="R661" s="9"/>
      <c r="S661" s="9"/>
      <c r="T661" s="9"/>
      <c r="U661" s="9"/>
      <c r="V661" s="9"/>
      <c r="W661" s="9"/>
      <c r="X661" s="9"/>
      <c r="Y661" s="9"/>
      <c r="Z661" s="9"/>
      <c r="AA661" s="9"/>
      <c r="AB661" s="9"/>
      <c r="AC661" s="9"/>
      <c r="AD661" s="9"/>
      <c r="AE661" s="9"/>
      <c r="AF661" s="9"/>
      <c r="AG661" s="9"/>
      <c r="AH661" s="9"/>
      <c r="AI661" s="9"/>
      <c r="AJ661" s="9"/>
      <c r="AK661" s="12"/>
    </row>
    <row r="662" ht="15.75" customHeight="1">
      <c r="A662" s="9"/>
      <c r="B662" s="9"/>
      <c r="C662" s="9"/>
      <c r="D662" s="9"/>
      <c r="E662" s="9"/>
      <c r="F662" s="9"/>
      <c r="G662" s="34"/>
      <c r="H662" s="9"/>
      <c r="I662" s="9"/>
      <c r="J662" s="9"/>
      <c r="K662" s="9"/>
      <c r="L662" s="9"/>
      <c r="M662" s="9"/>
      <c r="N662" s="9"/>
      <c r="O662" s="9"/>
      <c r="P662" s="9"/>
      <c r="Q662" s="9"/>
      <c r="R662" s="9"/>
      <c r="S662" s="9"/>
      <c r="T662" s="9"/>
      <c r="U662" s="9"/>
      <c r="V662" s="9"/>
      <c r="W662" s="9"/>
      <c r="X662" s="9"/>
      <c r="Y662" s="9"/>
      <c r="Z662" s="9"/>
      <c r="AA662" s="9"/>
      <c r="AB662" s="9"/>
      <c r="AC662" s="9"/>
      <c r="AD662" s="9"/>
      <c r="AE662" s="9"/>
      <c r="AF662" s="9"/>
      <c r="AG662" s="9"/>
      <c r="AH662" s="9"/>
      <c r="AI662" s="9"/>
      <c r="AJ662" s="9"/>
      <c r="AK662" s="12"/>
    </row>
    <row r="663" ht="15.75" customHeight="1">
      <c r="A663" s="9"/>
      <c r="B663" s="9"/>
      <c r="C663" s="9"/>
      <c r="D663" s="9"/>
      <c r="E663" s="9"/>
      <c r="F663" s="9"/>
      <c r="G663" s="34"/>
      <c r="H663" s="9"/>
      <c r="I663" s="9"/>
      <c r="J663" s="9"/>
      <c r="K663" s="9"/>
      <c r="L663" s="9"/>
      <c r="M663" s="9"/>
      <c r="N663" s="9"/>
      <c r="O663" s="9"/>
      <c r="P663" s="9"/>
      <c r="Q663" s="9"/>
      <c r="R663" s="9"/>
      <c r="S663" s="9"/>
      <c r="T663" s="9"/>
      <c r="U663" s="9"/>
      <c r="V663" s="9"/>
      <c r="W663" s="9"/>
      <c r="X663" s="9"/>
      <c r="Y663" s="9"/>
      <c r="Z663" s="9"/>
      <c r="AA663" s="9"/>
      <c r="AB663" s="9"/>
      <c r="AC663" s="9"/>
      <c r="AD663" s="9"/>
      <c r="AE663" s="9"/>
      <c r="AF663" s="9"/>
      <c r="AG663" s="9"/>
      <c r="AH663" s="9"/>
      <c r="AI663" s="9"/>
      <c r="AJ663" s="9"/>
      <c r="AK663" s="12"/>
    </row>
    <row r="664" ht="15.75" customHeight="1">
      <c r="A664" s="9"/>
      <c r="B664" s="9"/>
      <c r="C664" s="9"/>
      <c r="D664" s="9"/>
      <c r="E664" s="9"/>
      <c r="F664" s="9"/>
      <c r="G664" s="34"/>
      <c r="H664" s="9"/>
      <c r="I664" s="9"/>
      <c r="J664" s="9"/>
      <c r="K664" s="9"/>
      <c r="L664" s="9"/>
      <c r="M664" s="9"/>
      <c r="N664" s="9"/>
      <c r="O664" s="9"/>
      <c r="P664" s="9"/>
      <c r="Q664" s="9"/>
      <c r="R664" s="9"/>
      <c r="S664" s="9"/>
      <c r="T664" s="9"/>
      <c r="U664" s="9"/>
      <c r="V664" s="9"/>
      <c r="W664" s="9"/>
      <c r="X664" s="9"/>
      <c r="Y664" s="9"/>
      <c r="Z664" s="9"/>
      <c r="AA664" s="9"/>
      <c r="AB664" s="9"/>
      <c r="AC664" s="9"/>
      <c r="AD664" s="9"/>
      <c r="AE664" s="9"/>
      <c r="AF664" s="9"/>
      <c r="AG664" s="9"/>
      <c r="AH664" s="9"/>
      <c r="AI664" s="9"/>
      <c r="AJ664" s="9"/>
      <c r="AK664" s="12"/>
    </row>
    <row r="665" ht="15.75" customHeight="1">
      <c r="A665" s="9"/>
      <c r="B665" s="9"/>
      <c r="C665" s="9"/>
      <c r="D665" s="9"/>
      <c r="E665" s="9"/>
      <c r="F665" s="9"/>
      <c r="G665" s="34"/>
      <c r="H665" s="9"/>
      <c r="I665" s="9"/>
      <c r="J665" s="9"/>
      <c r="K665" s="9"/>
      <c r="L665" s="9"/>
      <c r="M665" s="9"/>
      <c r="N665" s="9"/>
      <c r="O665" s="9"/>
      <c r="P665" s="9"/>
      <c r="Q665" s="9"/>
      <c r="R665" s="9"/>
      <c r="S665" s="9"/>
      <c r="T665" s="9"/>
      <c r="U665" s="9"/>
      <c r="V665" s="9"/>
      <c r="W665" s="9"/>
      <c r="X665" s="9"/>
      <c r="Y665" s="9"/>
      <c r="Z665" s="9"/>
      <c r="AA665" s="9"/>
      <c r="AB665" s="9"/>
      <c r="AC665" s="9"/>
      <c r="AD665" s="9"/>
      <c r="AE665" s="9"/>
      <c r="AF665" s="9"/>
      <c r="AG665" s="9"/>
      <c r="AH665" s="9"/>
      <c r="AI665" s="9"/>
      <c r="AJ665" s="9"/>
      <c r="AK665" s="12"/>
    </row>
    <row r="666" ht="15.75" customHeight="1">
      <c r="A666" s="9"/>
      <c r="B666" s="9"/>
      <c r="C666" s="9"/>
      <c r="D666" s="9"/>
      <c r="E666" s="9"/>
      <c r="F666" s="9"/>
      <c r="G666" s="34"/>
      <c r="H666" s="9"/>
      <c r="I666" s="9"/>
      <c r="J666" s="9"/>
      <c r="K666" s="9"/>
      <c r="L666" s="9"/>
      <c r="M666" s="9"/>
      <c r="N666" s="9"/>
      <c r="O666" s="9"/>
      <c r="P666" s="9"/>
      <c r="Q666" s="9"/>
      <c r="R666" s="9"/>
      <c r="S666" s="9"/>
      <c r="T666" s="9"/>
      <c r="U666" s="9"/>
      <c r="V666" s="9"/>
      <c r="W666" s="9"/>
      <c r="X666" s="9"/>
      <c r="Y666" s="9"/>
      <c r="Z666" s="9"/>
      <c r="AA666" s="9"/>
      <c r="AB666" s="9"/>
      <c r="AC666" s="9"/>
      <c r="AD666" s="9"/>
      <c r="AE666" s="9"/>
      <c r="AF666" s="9"/>
      <c r="AG666" s="9"/>
      <c r="AH666" s="9"/>
      <c r="AI666" s="9"/>
      <c r="AJ666" s="9"/>
      <c r="AK666" s="12"/>
    </row>
    <row r="667" ht="15.75" customHeight="1">
      <c r="A667" s="9"/>
      <c r="B667" s="9"/>
      <c r="C667" s="9"/>
      <c r="D667" s="9"/>
      <c r="E667" s="9"/>
      <c r="F667" s="9"/>
      <c r="G667" s="34"/>
      <c r="H667" s="9"/>
      <c r="I667" s="9"/>
      <c r="J667" s="9"/>
      <c r="K667" s="9"/>
      <c r="L667" s="9"/>
      <c r="M667" s="9"/>
      <c r="N667" s="9"/>
      <c r="O667" s="9"/>
      <c r="P667" s="9"/>
      <c r="Q667" s="9"/>
      <c r="R667" s="9"/>
      <c r="S667" s="9"/>
      <c r="T667" s="9"/>
      <c r="U667" s="9"/>
      <c r="V667" s="9"/>
      <c r="W667" s="9"/>
      <c r="X667" s="9"/>
      <c r="Y667" s="9"/>
      <c r="Z667" s="9"/>
      <c r="AA667" s="9"/>
      <c r="AB667" s="9"/>
      <c r="AC667" s="9"/>
      <c r="AD667" s="9"/>
      <c r="AE667" s="9"/>
      <c r="AF667" s="9"/>
      <c r="AG667" s="9"/>
      <c r="AH667" s="9"/>
      <c r="AI667" s="9"/>
      <c r="AJ667" s="9"/>
      <c r="AK667" s="12"/>
    </row>
    <row r="668" ht="15.75" customHeight="1">
      <c r="A668" s="9"/>
      <c r="B668" s="9"/>
      <c r="C668" s="9"/>
      <c r="D668" s="9"/>
      <c r="E668" s="9"/>
      <c r="F668" s="9"/>
      <c r="G668" s="34"/>
      <c r="H668" s="9"/>
      <c r="I668" s="9"/>
      <c r="J668" s="9"/>
      <c r="K668" s="9"/>
      <c r="L668" s="9"/>
      <c r="M668" s="9"/>
      <c r="N668" s="9"/>
      <c r="O668" s="9"/>
      <c r="P668" s="9"/>
      <c r="Q668" s="9"/>
      <c r="R668" s="9"/>
      <c r="S668" s="9"/>
      <c r="T668" s="9"/>
      <c r="U668" s="9"/>
      <c r="V668" s="9"/>
      <c r="W668" s="9"/>
      <c r="X668" s="9"/>
      <c r="Y668" s="9"/>
      <c r="Z668" s="9"/>
      <c r="AA668" s="9"/>
      <c r="AB668" s="9"/>
      <c r="AC668" s="9"/>
      <c r="AD668" s="9"/>
      <c r="AE668" s="9"/>
      <c r="AF668" s="9"/>
      <c r="AG668" s="9"/>
      <c r="AH668" s="9"/>
      <c r="AI668" s="9"/>
      <c r="AJ668" s="9"/>
      <c r="AK668" s="12"/>
    </row>
    <row r="669" ht="15.75" customHeight="1">
      <c r="A669" s="9"/>
      <c r="B669" s="9"/>
      <c r="C669" s="9"/>
      <c r="D669" s="9"/>
      <c r="E669" s="9"/>
      <c r="F669" s="9"/>
      <c r="G669" s="34"/>
      <c r="H669" s="9"/>
      <c r="I669" s="9"/>
      <c r="J669" s="9"/>
      <c r="K669" s="9"/>
      <c r="L669" s="9"/>
      <c r="M669" s="9"/>
      <c r="N669" s="9"/>
      <c r="O669" s="9"/>
      <c r="P669" s="9"/>
      <c r="Q669" s="9"/>
      <c r="R669" s="9"/>
      <c r="S669" s="9"/>
      <c r="T669" s="9"/>
      <c r="U669" s="9"/>
      <c r="V669" s="9"/>
      <c r="W669" s="9"/>
      <c r="X669" s="9"/>
      <c r="Y669" s="9"/>
      <c r="Z669" s="9"/>
      <c r="AA669" s="9"/>
      <c r="AB669" s="9"/>
      <c r="AC669" s="9"/>
      <c r="AD669" s="9"/>
      <c r="AE669" s="9"/>
      <c r="AF669" s="9"/>
      <c r="AG669" s="9"/>
      <c r="AH669" s="9"/>
      <c r="AI669" s="9"/>
      <c r="AJ669" s="9"/>
      <c r="AK669" s="12"/>
    </row>
    <row r="670" ht="15.75" customHeight="1">
      <c r="A670" s="9"/>
      <c r="B670" s="9"/>
      <c r="C670" s="9"/>
      <c r="D670" s="9"/>
      <c r="E670" s="9"/>
      <c r="F670" s="9"/>
      <c r="G670" s="34"/>
      <c r="H670" s="9"/>
      <c r="I670" s="9"/>
      <c r="J670" s="9"/>
      <c r="K670" s="9"/>
      <c r="L670" s="9"/>
      <c r="M670" s="9"/>
      <c r="N670" s="9"/>
      <c r="O670" s="9"/>
      <c r="P670" s="9"/>
      <c r="Q670" s="9"/>
      <c r="R670" s="9"/>
      <c r="S670" s="9"/>
      <c r="T670" s="9"/>
      <c r="U670" s="9"/>
      <c r="V670" s="9"/>
      <c r="W670" s="9"/>
      <c r="X670" s="9"/>
      <c r="Y670" s="9"/>
      <c r="Z670" s="9"/>
      <c r="AA670" s="9"/>
      <c r="AB670" s="9"/>
      <c r="AC670" s="9"/>
      <c r="AD670" s="9"/>
      <c r="AE670" s="9"/>
      <c r="AF670" s="9"/>
      <c r="AG670" s="9"/>
      <c r="AH670" s="9"/>
      <c r="AI670" s="9"/>
      <c r="AJ670" s="9"/>
      <c r="AK670" s="12"/>
    </row>
    <row r="671" ht="15.75" customHeight="1">
      <c r="A671" s="9"/>
      <c r="B671" s="9"/>
      <c r="C671" s="9"/>
      <c r="D671" s="9"/>
      <c r="E671" s="9"/>
      <c r="F671" s="9"/>
      <c r="G671" s="34"/>
      <c r="H671" s="9"/>
      <c r="I671" s="9"/>
      <c r="J671" s="9"/>
      <c r="K671" s="9"/>
      <c r="L671" s="9"/>
      <c r="M671" s="9"/>
      <c r="N671" s="9"/>
      <c r="O671" s="9"/>
      <c r="P671" s="9"/>
      <c r="Q671" s="9"/>
      <c r="R671" s="9"/>
      <c r="S671" s="9"/>
      <c r="T671" s="9"/>
      <c r="U671" s="9"/>
      <c r="V671" s="9"/>
      <c r="W671" s="9"/>
      <c r="X671" s="9"/>
      <c r="Y671" s="9"/>
      <c r="Z671" s="9"/>
      <c r="AA671" s="9"/>
      <c r="AB671" s="9"/>
      <c r="AC671" s="9"/>
      <c r="AD671" s="9"/>
      <c r="AE671" s="9"/>
      <c r="AF671" s="9"/>
      <c r="AG671" s="9"/>
      <c r="AH671" s="9"/>
      <c r="AI671" s="9"/>
      <c r="AJ671" s="9"/>
      <c r="AK671" s="12"/>
    </row>
    <row r="672" ht="15.75" customHeight="1">
      <c r="A672" s="9"/>
      <c r="B672" s="9"/>
      <c r="C672" s="9"/>
      <c r="D672" s="9"/>
      <c r="E672" s="9"/>
      <c r="F672" s="9"/>
      <c r="G672" s="34"/>
      <c r="H672" s="9"/>
      <c r="I672" s="9"/>
      <c r="J672" s="9"/>
      <c r="K672" s="9"/>
      <c r="L672" s="9"/>
      <c r="M672" s="9"/>
      <c r="N672" s="9"/>
      <c r="O672" s="9"/>
      <c r="P672" s="9"/>
      <c r="Q672" s="9"/>
      <c r="R672" s="9"/>
      <c r="S672" s="9"/>
      <c r="T672" s="9"/>
      <c r="U672" s="9"/>
      <c r="V672" s="9"/>
      <c r="W672" s="9"/>
      <c r="X672" s="9"/>
      <c r="Y672" s="9"/>
      <c r="Z672" s="9"/>
      <c r="AA672" s="9"/>
      <c r="AB672" s="9"/>
      <c r="AC672" s="9"/>
      <c r="AD672" s="9"/>
      <c r="AE672" s="9"/>
      <c r="AF672" s="9"/>
      <c r="AG672" s="9"/>
      <c r="AH672" s="9"/>
      <c r="AI672" s="9"/>
      <c r="AJ672" s="9"/>
      <c r="AK672" s="12"/>
    </row>
    <row r="673" ht="15.75" customHeight="1">
      <c r="A673" s="9"/>
      <c r="B673" s="9"/>
      <c r="C673" s="9"/>
      <c r="D673" s="9"/>
      <c r="E673" s="9"/>
      <c r="F673" s="9"/>
      <c r="G673" s="34"/>
      <c r="H673" s="9"/>
      <c r="I673" s="9"/>
      <c r="J673" s="9"/>
      <c r="K673" s="9"/>
      <c r="L673" s="9"/>
      <c r="M673" s="9"/>
      <c r="N673" s="9"/>
      <c r="O673" s="9"/>
      <c r="P673" s="9"/>
      <c r="Q673" s="9"/>
      <c r="R673" s="9"/>
      <c r="S673" s="9"/>
      <c r="T673" s="9"/>
      <c r="U673" s="9"/>
      <c r="V673" s="9"/>
      <c r="W673" s="9"/>
      <c r="X673" s="9"/>
      <c r="Y673" s="9"/>
      <c r="Z673" s="9"/>
      <c r="AA673" s="9"/>
      <c r="AB673" s="9"/>
      <c r="AC673" s="9"/>
      <c r="AD673" s="9"/>
      <c r="AE673" s="9"/>
      <c r="AF673" s="9"/>
      <c r="AG673" s="9"/>
      <c r="AH673" s="9"/>
      <c r="AI673" s="9"/>
      <c r="AJ673" s="9"/>
      <c r="AK673" s="12"/>
    </row>
    <row r="674" ht="15.75" customHeight="1">
      <c r="A674" s="9"/>
      <c r="B674" s="9"/>
      <c r="C674" s="9"/>
      <c r="D674" s="9"/>
      <c r="E674" s="9"/>
      <c r="F674" s="9"/>
      <c r="G674" s="34"/>
      <c r="H674" s="9"/>
      <c r="I674" s="9"/>
      <c r="J674" s="9"/>
      <c r="K674" s="9"/>
      <c r="L674" s="9"/>
      <c r="M674" s="9"/>
      <c r="N674" s="9"/>
      <c r="O674" s="9"/>
      <c r="P674" s="9"/>
      <c r="Q674" s="9"/>
      <c r="R674" s="9"/>
      <c r="S674" s="9"/>
      <c r="T674" s="9"/>
      <c r="U674" s="9"/>
      <c r="V674" s="9"/>
      <c r="W674" s="9"/>
      <c r="X674" s="9"/>
      <c r="Y674" s="9"/>
      <c r="Z674" s="9"/>
      <c r="AA674" s="9"/>
      <c r="AB674" s="9"/>
      <c r="AC674" s="9"/>
      <c r="AD674" s="9"/>
      <c r="AE674" s="9"/>
      <c r="AF674" s="9"/>
      <c r="AG674" s="9"/>
      <c r="AH674" s="9"/>
      <c r="AI674" s="9"/>
      <c r="AJ674" s="9"/>
      <c r="AK674" s="12"/>
    </row>
    <row r="675" ht="15.75" customHeight="1">
      <c r="A675" s="9"/>
      <c r="B675" s="9"/>
      <c r="C675" s="9"/>
      <c r="D675" s="9"/>
      <c r="E675" s="9"/>
      <c r="F675" s="9"/>
      <c r="G675" s="34"/>
      <c r="H675" s="9"/>
      <c r="I675" s="9"/>
      <c r="J675" s="9"/>
      <c r="K675" s="9"/>
      <c r="L675" s="9"/>
      <c r="M675" s="9"/>
      <c r="N675" s="9"/>
      <c r="O675" s="9"/>
      <c r="P675" s="9"/>
      <c r="Q675" s="9"/>
      <c r="R675" s="9"/>
      <c r="S675" s="9"/>
      <c r="T675" s="9"/>
      <c r="U675" s="9"/>
      <c r="V675" s="9"/>
      <c r="W675" s="9"/>
      <c r="X675" s="9"/>
      <c r="Y675" s="9"/>
      <c r="Z675" s="9"/>
      <c r="AA675" s="9"/>
      <c r="AB675" s="9"/>
      <c r="AC675" s="9"/>
      <c r="AD675" s="9"/>
      <c r="AE675" s="9"/>
      <c r="AF675" s="9"/>
      <c r="AG675" s="9"/>
      <c r="AH675" s="9"/>
      <c r="AI675" s="9"/>
      <c r="AJ675" s="9"/>
      <c r="AK675" s="12"/>
    </row>
    <row r="676" ht="15.75" customHeight="1">
      <c r="A676" s="9"/>
      <c r="B676" s="9"/>
      <c r="C676" s="9"/>
      <c r="D676" s="9"/>
      <c r="E676" s="9"/>
      <c r="F676" s="9"/>
      <c r="G676" s="34"/>
      <c r="H676" s="9"/>
      <c r="I676" s="9"/>
      <c r="J676" s="9"/>
      <c r="K676" s="9"/>
      <c r="L676" s="9"/>
      <c r="M676" s="9"/>
      <c r="N676" s="9"/>
      <c r="O676" s="9"/>
      <c r="P676" s="9"/>
      <c r="Q676" s="9"/>
      <c r="R676" s="9"/>
      <c r="S676" s="9"/>
      <c r="T676" s="9"/>
      <c r="U676" s="9"/>
      <c r="V676" s="9"/>
      <c r="W676" s="9"/>
      <c r="X676" s="9"/>
      <c r="Y676" s="9"/>
      <c r="Z676" s="9"/>
      <c r="AA676" s="9"/>
      <c r="AB676" s="9"/>
      <c r="AC676" s="9"/>
      <c r="AD676" s="9"/>
      <c r="AE676" s="9"/>
      <c r="AF676" s="9"/>
      <c r="AG676" s="9"/>
      <c r="AH676" s="9"/>
      <c r="AI676" s="9"/>
      <c r="AJ676" s="9"/>
      <c r="AK676" s="12"/>
    </row>
    <row r="677" ht="15.75" customHeight="1">
      <c r="A677" s="9"/>
      <c r="B677" s="9"/>
      <c r="C677" s="9"/>
      <c r="D677" s="9"/>
      <c r="E677" s="9"/>
      <c r="F677" s="9"/>
      <c r="G677" s="34"/>
      <c r="H677" s="9"/>
      <c r="I677" s="9"/>
      <c r="J677" s="9"/>
      <c r="K677" s="9"/>
      <c r="L677" s="9"/>
      <c r="M677" s="9"/>
      <c r="N677" s="9"/>
      <c r="O677" s="9"/>
      <c r="P677" s="9"/>
      <c r="Q677" s="9"/>
      <c r="R677" s="9"/>
      <c r="S677" s="9"/>
      <c r="T677" s="9"/>
      <c r="U677" s="9"/>
      <c r="V677" s="9"/>
      <c r="W677" s="9"/>
      <c r="X677" s="9"/>
      <c r="Y677" s="9"/>
      <c r="Z677" s="9"/>
      <c r="AA677" s="9"/>
      <c r="AB677" s="9"/>
      <c r="AC677" s="9"/>
      <c r="AD677" s="9"/>
      <c r="AE677" s="9"/>
      <c r="AF677" s="9"/>
      <c r="AG677" s="9"/>
      <c r="AH677" s="9"/>
      <c r="AI677" s="9"/>
      <c r="AJ677" s="9"/>
      <c r="AK677" s="12"/>
    </row>
    <row r="678" ht="15.75" customHeight="1">
      <c r="A678" s="9"/>
      <c r="B678" s="9"/>
      <c r="C678" s="9"/>
      <c r="D678" s="9"/>
      <c r="E678" s="9"/>
      <c r="F678" s="9"/>
      <c r="G678" s="34"/>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12"/>
    </row>
    <row r="679" ht="15.75" customHeight="1">
      <c r="A679" s="9"/>
      <c r="B679" s="9"/>
      <c r="C679" s="9"/>
      <c r="D679" s="9"/>
      <c r="E679" s="9"/>
      <c r="F679" s="9"/>
      <c r="G679" s="34"/>
      <c r="H679" s="9"/>
      <c r="I679" s="9"/>
      <c r="J679" s="9"/>
      <c r="K679" s="9"/>
      <c r="L679" s="9"/>
      <c r="M679" s="9"/>
      <c r="N679" s="9"/>
      <c r="O679" s="9"/>
      <c r="P679" s="9"/>
      <c r="Q679" s="9"/>
      <c r="R679" s="9"/>
      <c r="S679" s="9"/>
      <c r="T679" s="9"/>
      <c r="U679" s="9"/>
      <c r="V679" s="9"/>
      <c r="W679" s="9"/>
      <c r="X679" s="9"/>
      <c r="Y679" s="9"/>
      <c r="Z679" s="9"/>
      <c r="AA679" s="9"/>
      <c r="AB679" s="9"/>
      <c r="AC679" s="9"/>
      <c r="AD679" s="9"/>
      <c r="AE679" s="9"/>
      <c r="AF679" s="9"/>
      <c r="AG679" s="9"/>
      <c r="AH679" s="9"/>
      <c r="AI679" s="9"/>
      <c r="AJ679" s="9"/>
      <c r="AK679" s="12"/>
    </row>
    <row r="680" ht="15.75" customHeight="1">
      <c r="A680" s="9"/>
      <c r="B680" s="9"/>
      <c r="C680" s="9"/>
      <c r="D680" s="9"/>
      <c r="E680" s="9"/>
      <c r="F680" s="9"/>
      <c r="G680" s="34"/>
      <c r="H680" s="9"/>
      <c r="I680" s="9"/>
      <c r="J680" s="9"/>
      <c r="K680" s="9"/>
      <c r="L680" s="9"/>
      <c r="M680" s="9"/>
      <c r="N680" s="9"/>
      <c r="O680" s="9"/>
      <c r="P680" s="9"/>
      <c r="Q680" s="9"/>
      <c r="R680" s="9"/>
      <c r="S680" s="9"/>
      <c r="T680" s="9"/>
      <c r="U680" s="9"/>
      <c r="V680" s="9"/>
      <c r="W680" s="9"/>
      <c r="X680" s="9"/>
      <c r="Y680" s="9"/>
      <c r="Z680" s="9"/>
      <c r="AA680" s="9"/>
      <c r="AB680" s="9"/>
      <c r="AC680" s="9"/>
      <c r="AD680" s="9"/>
      <c r="AE680" s="9"/>
      <c r="AF680" s="9"/>
      <c r="AG680" s="9"/>
      <c r="AH680" s="9"/>
      <c r="AI680" s="9"/>
      <c r="AJ680" s="9"/>
      <c r="AK680" s="12"/>
    </row>
    <row r="681" ht="15.75" customHeight="1">
      <c r="A681" s="9"/>
      <c r="B681" s="9"/>
      <c r="C681" s="9"/>
      <c r="D681" s="9"/>
      <c r="E681" s="9"/>
      <c r="F681" s="9"/>
      <c r="G681" s="34"/>
      <c r="H681" s="9"/>
      <c r="I681" s="9"/>
      <c r="J681" s="9"/>
      <c r="K681" s="9"/>
      <c r="L681" s="9"/>
      <c r="M681" s="9"/>
      <c r="N681" s="9"/>
      <c r="O681" s="9"/>
      <c r="P681" s="9"/>
      <c r="Q681" s="9"/>
      <c r="R681" s="9"/>
      <c r="S681" s="9"/>
      <c r="T681" s="9"/>
      <c r="U681" s="9"/>
      <c r="V681" s="9"/>
      <c r="W681" s="9"/>
      <c r="X681" s="9"/>
      <c r="Y681" s="9"/>
      <c r="Z681" s="9"/>
      <c r="AA681" s="9"/>
      <c r="AB681" s="9"/>
      <c r="AC681" s="9"/>
      <c r="AD681" s="9"/>
      <c r="AE681" s="9"/>
      <c r="AF681" s="9"/>
      <c r="AG681" s="9"/>
      <c r="AH681" s="9"/>
      <c r="AI681" s="9"/>
      <c r="AJ681" s="9"/>
      <c r="AK681" s="12"/>
    </row>
    <row r="682" ht="15.75" customHeight="1">
      <c r="A682" s="9"/>
      <c r="B682" s="9"/>
      <c r="C682" s="9"/>
      <c r="D682" s="9"/>
      <c r="E682" s="9"/>
      <c r="F682" s="9"/>
      <c r="G682" s="34"/>
      <c r="H682" s="9"/>
      <c r="I682" s="9"/>
      <c r="J682" s="9"/>
      <c r="K682" s="9"/>
      <c r="L682" s="9"/>
      <c r="M682" s="9"/>
      <c r="N682" s="9"/>
      <c r="O682" s="9"/>
      <c r="P682" s="9"/>
      <c r="Q682" s="9"/>
      <c r="R682" s="9"/>
      <c r="S682" s="9"/>
      <c r="T682" s="9"/>
      <c r="U682" s="9"/>
      <c r="V682" s="9"/>
      <c r="W682" s="9"/>
      <c r="X682" s="9"/>
      <c r="Y682" s="9"/>
      <c r="Z682" s="9"/>
      <c r="AA682" s="9"/>
      <c r="AB682" s="9"/>
      <c r="AC682" s="9"/>
      <c r="AD682" s="9"/>
      <c r="AE682" s="9"/>
      <c r="AF682" s="9"/>
      <c r="AG682" s="9"/>
      <c r="AH682" s="9"/>
      <c r="AI682" s="9"/>
      <c r="AJ682" s="9"/>
      <c r="AK682" s="12"/>
    </row>
    <row r="683" ht="15.75" customHeight="1">
      <c r="A683" s="9"/>
      <c r="B683" s="9"/>
      <c r="C683" s="9"/>
      <c r="D683" s="9"/>
      <c r="E683" s="9"/>
      <c r="F683" s="9"/>
      <c r="G683" s="34"/>
      <c r="H683" s="9"/>
      <c r="I683" s="9"/>
      <c r="J683" s="9"/>
      <c r="K683" s="9"/>
      <c r="L683" s="9"/>
      <c r="M683" s="9"/>
      <c r="N683" s="9"/>
      <c r="O683" s="9"/>
      <c r="P683" s="9"/>
      <c r="Q683" s="9"/>
      <c r="R683" s="9"/>
      <c r="S683" s="9"/>
      <c r="T683" s="9"/>
      <c r="U683" s="9"/>
      <c r="V683" s="9"/>
      <c r="W683" s="9"/>
      <c r="X683" s="9"/>
      <c r="Y683" s="9"/>
      <c r="Z683" s="9"/>
      <c r="AA683" s="9"/>
      <c r="AB683" s="9"/>
      <c r="AC683" s="9"/>
      <c r="AD683" s="9"/>
      <c r="AE683" s="9"/>
      <c r="AF683" s="9"/>
      <c r="AG683" s="9"/>
      <c r="AH683" s="9"/>
      <c r="AI683" s="9"/>
      <c r="AJ683" s="9"/>
      <c r="AK683" s="12"/>
    </row>
    <row r="684" ht="15.75" customHeight="1">
      <c r="A684" s="9"/>
      <c r="B684" s="9"/>
      <c r="C684" s="9"/>
      <c r="D684" s="9"/>
      <c r="E684" s="9"/>
      <c r="F684" s="9"/>
      <c r="G684" s="34"/>
      <c r="H684" s="9"/>
      <c r="I684" s="9"/>
      <c r="J684" s="9"/>
      <c r="K684" s="9"/>
      <c r="L684" s="9"/>
      <c r="M684" s="9"/>
      <c r="N684" s="9"/>
      <c r="O684" s="9"/>
      <c r="P684" s="9"/>
      <c r="Q684" s="9"/>
      <c r="R684" s="9"/>
      <c r="S684" s="9"/>
      <c r="T684" s="9"/>
      <c r="U684" s="9"/>
      <c r="V684" s="9"/>
      <c r="W684" s="9"/>
      <c r="X684" s="9"/>
      <c r="Y684" s="9"/>
      <c r="Z684" s="9"/>
      <c r="AA684" s="9"/>
      <c r="AB684" s="9"/>
      <c r="AC684" s="9"/>
      <c r="AD684" s="9"/>
      <c r="AE684" s="9"/>
      <c r="AF684" s="9"/>
      <c r="AG684" s="9"/>
      <c r="AH684" s="9"/>
      <c r="AI684" s="9"/>
      <c r="AJ684" s="9"/>
      <c r="AK684" s="12"/>
    </row>
    <row r="685" ht="15.75" customHeight="1">
      <c r="A685" s="9"/>
      <c r="B685" s="9"/>
      <c r="C685" s="9"/>
      <c r="D685" s="9"/>
      <c r="E685" s="9"/>
      <c r="F685" s="9"/>
      <c r="G685" s="34"/>
      <c r="H685" s="9"/>
      <c r="I685" s="9"/>
      <c r="J685" s="9"/>
      <c r="K685" s="9"/>
      <c r="L685" s="9"/>
      <c r="M685" s="9"/>
      <c r="N685" s="9"/>
      <c r="O685" s="9"/>
      <c r="P685" s="9"/>
      <c r="Q685" s="9"/>
      <c r="R685" s="9"/>
      <c r="S685" s="9"/>
      <c r="T685" s="9"/>
      <c r="U685" s="9"/>
      <c r="V685" s="9"/>
      <c r="W685" s="9"/>
      <c r="X685" s="9"/>
      <c r="Y685" s="9"/>
      <c r="Z685" s="9"/>
      <c r="AA685" s="9"/>
      <c r="AB685" s="9"/>
      <c r="AC685" s="9"/>
      <c r="AD685" s="9"/>
      <c r="AE685" s="9"/>
      <c r="AF685" s="9"/>
      <c r="AG685" s="9"/>
      <c r="AH685" s="9"/>
      <c r="AI685" s="9"/>
      <c r="AJ685" s="9"/>
      <c r="AK685" s="12"/>
    </row>
    <row r="686" ht="15.75" customHeight="1">
      <c r="A686" s="9"/>
      <c r="B686" s="9"/>
      <c r="C686" s="9"/>
      <c r="D686" s="9"/>
      <c r="E686" s="9"/>
      <c r="F686" s="9"/>
      <c r="G686" s="34"/>
      <c r="H686" s="9"/>
      <c r="I686" s="9"/>
      <c r="J686" s="9"/>
      <c r="K686" s="9"/>
      <c r="L686" s="9"/>
      <c r="M686" s="9"/>
      <c r="N686" s="9"/>
      <c r="O686" s="9"/>
      <c r="P686" s="9"/>
      <c r="Q686" s="9"/>
      <c r="R686" s="9"/>
      <c r="S686" s="9"/>
      <c r="T686" s="9"/>
      <c r="U686" s="9"/>
      <c r="V686" s="9"/>
      <c r="W686" s="9"/>
      <c r="X686" s="9"/>
      <c r="Y686" s="9"/>
      <c r="Z686" s="9"/>
      <c r="AA686" s="9"/>
      <c r="AB686" s="9"/>
      <c r="AC686" s="9"/>
      <c r="AD686" s="9"/>
      <c r="AE686" s="9"/>
      <c r="AF686" s="9"/>
      <c r="AG686" s="9"/>
      <c r="AH686" s="9"/>
      <c r="AI686" s="9"/>
      <c r="AJ686" s="9"/>
      <c r="AK686" s="12"/>
    </row>
    <row r="687" ht="15.75" customHeight="1">
      <c r="A687" s="9"/>
      <c r="B687" s="9"/>
      <c r="C687" s="9"/>
      <c r="D687" s="9"/>
      <c r="E687" s="9"/>
      <c r="F687" s="9"/>
      <c r="G687" s="34"/>
      <c r="H687" s="9"/>
      <c r="I687" s="9"/>
      <c r="J687" s="9"/>
      <c r="K687" s="9"/>
      <c r="L687" s="9"/>
      <c r="M687" s="9"/>
      <c r="N687" s="9"/>
      <c r="O687" s="9"/>
      <c r="P687" s="9"/>
      <c r="Q687" s="9"/>
      <c r="R687" s="9"/>
      <c r="S687" s="9"/>
      <c r="T687" s="9"/>
      <c r="U687" s="9"/>
      <c r="V687" s="9"/>
      <c r="W687" s="9"/>
      <c r="X687" s="9"/>
      <c r="Y687" s="9"/>
      <c r="Z687" s="9"/>
      <c r="AA687" s="9"/>
      <c r="AB687" s="9"/>
      <c r="AC687" s="9"/>
      <c r="AD687" s="9"/>
      <c r="AE687" s="9"/>
      <c r="AF687" s="9"/>
      <c r="AG687" s="9"/>
      <c r="AH687" s="9"/>
      <c r="AI687" s="9"/>
      <c r="AJ687" s="9"/>
      <c r="AK687" s="12"/>
    </row>
    <row r="688" ht="15.75" customHeight="1">
      <c r="A688" s="9"/>
      <c r="B688" s="9"/>
      <c r="C688" s="9"/>
      <c r="D688" s="9"/>
      <c r="E688" s="9"/>
      <c r="F688" s="9"/>
      <c r="G688" s="34"/>
      <c r="H688" s="9"/>
      <c r="I688" s="9"/>
      <c r="J688" s="9"/>
      <c r="K688" s="9"/>
      <c r="L688" s="9"/>
      <c r="M688" s="9"/>
      <c r="N688" s="9"/>
      <c r="O688" s="9"/>
      <c r="P688" s="9"/>
      <c r="Q688" s="9"/>
      <c r="R688" s="9"/>
      <c r="S688" s="9"/>
      <c r="T688" s="9"/>
      <c r="U688" s="9"/>
      <c r="V688" s="9"/>
      <c r="W688" s="9"/>
      <c r="X688" s="9"/>
      <c r="Y688" s="9"/>
      <c r="Z688" s="9"/>
      <c r="AA688" s="9"/>
      <c r="AB688" s="9"/>
      <c r="AC688" s="9"/>
      <c r="AD688" s="9"/>
      <c r="AE688" s="9"/>
      <c r="AF688" s="9"/>
      <c r="AG688" s="9"/>
      <c r="AH688" s="9"/>
      <c r="AI688" s="9"/>
      <c r="AJ688" s="9"/>
      <c r="AK688" s="12"/>
    </row>
    <row r="689" ht="15.75" customHeight="1">
      <c r="A689" s="9"/>
      <c r="B689" s="9"/>
      <c r="C689" s="9"/>
      <c r="D689" s="9"/>
      <c r="E689" s="9"/>
      <c r="F689" s="9"/>
      <c r="G689" s="34"/>
      <c r="H689" s="9"/>
      <c r="I689" s="9"/>
      <c r="J689" s="9"/>
      <c r="K689" s="9"/>
      <c r="L689" s="9"/>
      <c r="M689" s="9"/>
      <c r="N689" s="9"/>
      <c r="O689" s="9"/>
      <c r="P689" s="9"/>
      <c r="Q689" s="9"/>
      <c r="R689" s="9"/>
      <c r="S689" s="9"/>
      <c r="T689" s="9"/>
      <c r="U689" s="9"/>
      <c r="V689" s="9"/>
      <c r="W689" s="9"/>
      <c r="X689" s="9"/>
      <c r="Y689" s="9"/>
      <c r="Z689" s="9"/>
      <c r="AA689" s="9"/>
      <c r="AB689" s="9"/>
      <c r="AC689" s="9"/>
      <c r="AD689" s="9"/>
      <c r="AE689" s="9"/>
      <c r="AF689" s="9"/>
      <c r="AG689" s="9"/>
      <c r="AH689" s="9"/>
      <c r="AI689" s="9"/>
      <c r="AJ689" s="9"/>
      <c r="AK689" s="12"/>
    </row>
    <row r="690" ht="15.75" customHeight="1">
      <c r="A690" s="9"/>
      <c r="B690" s="9"/>
      <c r="C690" s="9"/>
      <c r="D690" s="9"/>
      <c r="E690" s="9"/>
      <c r="F690" s="9"/>
      <c r="G690" s="34"/>
      <c r="H690" s="9"/>
      <c r="I690" s="9"/>
      <c r="J690" s="9"/>
      <c r="K690" s="9"/>
      <c r="L690" s="9"/>
      <c r="M690" s="9"/>
      <c r="N690" s="9"/>
      <c r="O690" s="9"/>
      <c r="P690" s="9"/>
      <c r="Q690" s="9"/>
      <c r="R690" s="9"/>
      <c r="S690" s="9"/>
      <c r="T690" s="9"/>
      <c r="U690" s="9"/>
      <c r="V690" s="9"/>
      <c r="W690" s="9"/>
      <c r="X690" s="9"/>
      <c r="Y690" s="9"/>
      <c r="Z690" s="9"/>
      <c r="AA690" s="9"/>
      <c r="AB690" s="9"/>
      <c r="AC690" s="9"/>
      <c r="AD690" s="9"/>
      <c r="AE690" s="9"/>
      <c r="AF690" s="9"/>
      <c r="AG690" s="9"/>
      <c r="AH690" s="9"/>
      <c r="AI690" s="9"/>
      <c r="AJ690" s="9"/>
      <c r="AK690" s="12"/>
    </row>
    <row r="691" ht="15.75" customHeight="1">
      <c r="A691" s="9"/>
      <c r="B691" s="9"/>
      <c r="C691" s="9"/>
      <c r="D691" s="9"/>
      <c r="E691" s="9"/>
      <c r="F691" s="9"/>
      <c r="G691" s="34"/>
      <c r="H691" s="9"/>
      <c r="I691" s="9"/>
      <c r="J691" s="9"/>
      <c r="K691" s="9"/>
      <c r="L691" s="9"/>
      <c r="M691" s="9"/>
      <c r="N691" s="9"/>
      <c r="O691" s="9"/>
      <c r="P691" s="9"/>
      <c r="Q691" s="9"/>
      <c r="R691" s="9"/>
      <c r="S691" s="9"/>
      <c r="T691" s="9"/>
      <c r="U691" s="9"/>
      <c r="V691" s="9"/>
      <c r="W691" s="9"/>
      <c r="X691" s="9"/>
      <c r="Y691" s="9"/>
      <c r="Z691" s="9"/>
      <c r="AA691" s="9"/>
      <c r="AB691" s="9"/>
      <c r="AC691" s="9"/>
      <c r="AD691" s="9"/>
      <c r="AE691" s="9"/>
      <c r="AF691" s="9"/>
      <c r="AG691" s="9"/>
      <c r="AH691" s="9"/>
      <c r="AI691" s="9"/>
      <c r="AJ691" s="9"/>
      <c r="AK691" s="12"/>
    </row>
    <row r="692" ht="15.75" customHeight="1">
      <c r="A692" s="9"/>
      <c r="B692" s="9"/>
      <c r="C692" s="9"/>
      <c r="D692" s="9"/>
      <c r="E692" s="9"/>
      <c r="F692" s="9"/>
      <c r="G692" s="34"/>
      <c r="H692" s="9"/>
      <c r="I692" s="9"/>
      <c r="J692" s="9"/>
      <c r="K692" s="9"/>
      <c r="L692" s="9"/>
      <c r="M692" s="9"/>
      <c r="N692" s="9"/>
      <c r="O692" s="9"/>
      <c r="P692" s="9"/>
      <c r="Q692" s="9"/>
      <c r="R692" s="9"/>
      <c r="S692" s="9"/>
      <c r="T692" s="9"/>
      <c r="U692" s="9"/>
      <c r="V692" s="9"/>
      <c r="W692" s="9"/>
      <c r="X692" s="9"/>
      <c r="Y692" s="9"/>
      <c r="Z692" s="9"/>
      <c r="AA692" s="9"/>
      <c r="AB692" s="9"/>
      <c r="AC692" s="9"/>
      <c r="AD692" s="9"/>
      <c r="AE692" s="9"/>
      <c r="AF692" s="9"/>
      <c r="AG692" s="9"/>
      <c r="AH692" s="9"/>
      <c r="AI692" s="9"/>
      <c r="AJ692" s="9"/>
      <c r="AK692" s="12"/>
    </row>
    <row r="693" ht="15.75" customHeight="1">
      <c r="A693" s="9"/>
      <c r="B693" s="9"/>
      <c r="C693" s="9"/>
      <c r="D693" s="9"/>
      <c r="E693" s="9"/>
      <c r="F693" s="9"/>
      <c r="G693" s="34"/>
      <c r="H693" s="9"/>
      <c r="I693" s="9"/>
      <c r="J693" s="9"/>
      <c r="K693" s="9"/>
      <c r="L693" s="9"/>
      <c r="M693" s="9"/>
      <c r="N693" s="9"/>
      <c r="O693" s="9"/>
      <c r="P693" s="9"/>
      <c r="Q693" s="9"/>
      <c r="R693" s="9"/>
      <c r="S693" s="9"/>
      <c r="T693" s="9"/>
      <c r="U693" s="9"/>
      <c r="V693" s="9"/>
      <c r="W693" s="9"/>
      <c r="X693" s="9"/>
      <c r="Y693" s="9"/>
      <c r="Z693" s="9"/>
      <c r="AA693" s="9"/>
      <c r="AB693" s="9"/>
      <c r="AC693" s="9"/>
      <c r="AD693" s="9"/>
      <c r="AE693" s="9"/>
      <c r="AF693" s="9"/>
      <c r="AG693" s="9"/>
      <c r="AH693" s="9"/>
      <c r="AI693" s="9"/>
      <c r="AJ693" s="9"/>
      <c r="AK693" s="12"/>
    </row>
    <row r="694" ht="15.75" customHeight="1">
      <c r="A694" s="9"/>
      <c r="B694" s="9"/>
      <c r="C694" s="9"/>
      <c r="D694" s="9"/>
      <c r="E694" s="9"/>
      <c r="F694" s="9"/>
      <c r="G694" s="34"/>
      <c r="H694" s="9"/>
      <c r="I694" s="9"/>
      <c r="J694" s="9"/>
      <c r="K694" s="9"/>
      <c r="L694" s="9"/>
      <c r="M694" s="9"/>
      <c r="N694" s="9"/>
      <c r="O694" s="9"/>
      <c r="P694" s="9"/>
      <c r="Q694" s="9"/>
      <c r="R694" s="9"/>
      <c r="S694" s="9"/>
      <c r="T694" s="9"/>
      <c r="U694" s="9"/>
      <c r="V694" s="9"/>
      <c r="W694" s="9"/>
      <c r="X694" s="9"/>
      <c r="Y694" s="9"/>
      <c r="Z694" s="9"/>
      <c r="AA694" s="9"/>
      <c r="AB694" s="9"/>
      <c r="AC694" s="9"/>
      <c r="AD694" s="9"/>
      <c r="AE694" s="9"/>
      <c r="AF694" s="9"/>
      <c r="AG694" s="9"/>
      <c r="AH694" s="9"/>
      <c r="AI694" s="9"/>
      <c r="AJ694" s="9"/>
      <c r="AK694" s="12"/>
    </row>
    <row r="695" ht="15.75" customHeight="1">
      <c r="A695" s="9"/>
      <c r="B695" s="9"/>
      <c r="C695" s="9"/>
      <c r="D695" s="9"/>
      <c r="E695" s="9"/>
      <c r="F695" s="9"/>
      <c r="G695" s="34"/>
      <c r="H695" s="9"/>
      <c r="I695" s="9"/>
      <c r="J695" s="9"/>
      <c r="K695" s="9"/>
      <c r="L695" s="9"/>
      <c r="M695" s="9"/>
      <c r="N695" s="9"/>
      <c r="O695" s="9"/>
      <c r="P695" s="9"/>
      <c r="Q695" s="9"/>
      <c r="R695" s="9"/>
      <c r="S695" s="9"/>
      <c r="T695" s="9"/>
      <c r="U695" s="9"/>
      <c r="V695" s="9"/>
      <c r="W695" s="9"/>
      <c r="X695" s="9"/>
      <c r="Y695" s="9"/>
      <c r="Z695" s="9"/>
      <c r="AA695" s="9"/>
      <c r="AB695" s="9"/>
      <c r="AC695" s="9"/>
      <c r="AD695" s="9"/>
      <c r="AE695" s="9"/>
      <c r="AF695" s="9"/>
      <c r="AG695" s="9"/>
      <c r="AH695" s="9"/>
      <c r="AI695" s="9"/>
      <c r="AJ695" s="9"/>
      <c r="AK695" s="12"/>
    </row>
    <row r="696" ht="15.75" customHeight="1">
      <c r="A696" s="9"/>
      <c r="B696" s="9"/>
      <c r="C696" s="9"/>
      <c r="D696" s="9"/>
      <c r="E696" s="9"/>
      <c r="F696" s="9"/>
      <c r="G696" s="34"/>
      <c r="H696" s="9"/>
      <c r="I696" s="9"/>
      <c r="J696" s="9"/>
      <c r="K696" s="9"/>
      <c r="L696" s="9"/>
      <c r="M696" s="9"/>
      <c r="N696" s="9"/>
      <c r="O696" s="9"/>
      <c r="P696" s="9"/>
      <c r="Q696" s="9"/>
      <c r="R696" s="9"/>
      <c r="S696" s="9"/>
      <c r="T696" s="9"/>
      <c r="U696" s="9"/>
      <c r="V696" s="9"/>
      <c r="W696" s="9"/>
      <c r="X696" s="9"/>
      <c r="Y696" s="9"/>
      <c r="Z696" s="9"/>
      <c r="AA696" s="9"/>
      <c r="AB696" s="9"/>
      <c r="AC696" s="9"/>
      <c r="AD696" s="9"/>
      <c r="AE696" s="9"/>
      <c r="AF696" s="9"/>
      <c r="AG696" s="9"/>
      <c r="AH696" s="9"/>
      <c r="AI696" s="9"/>
      <c r="AJ696" s="9"/>
      <c r="AK696" s="12"/>
    </row>
    <row r="697" ht="15.75" customHeight="1">
      <c r="A697" s="9"/>
      <c r="B697" s="9"/>
      <c r="C697" s="9"/>
      <c r="D697" s="9"/>
      <c r="E697" s="9"/>
      <c r="F697" s="9"/>
      <c r="G697" s="34"/>
      <c r="H697" s="9"/>
      <c r="I697" s="9"/>
      <c r="J697" s="9"/>
      <c r="K697" s="9"/>
      <c r="L697" s="9"/>
      <c r="M697" s="9"/>
      <c r="N697" s="9"/>
      <c r="O697" s="9"/>
      <c r="P697" s="9"/>
      <c r="Q697" s="9"/>
      <c r="R697" s="9"/>
      <c r="S697" s="9"/>
      <c r="T697" s="9"/>
      <c r="U697" s="9"/>
      <c r="V697" s="9"/>
      <c r="W697" s="9"/>
      <c r="X697" s="9"/>
      <c r="Y697" s="9"/>
      <c r="Z697" s="9"/>
      <c r="AA697" s="9"/>
      <c r="AB697" s="9"/>
      <c r="AC697" s="9"/>
      <c r="AD697" s="9"/>
      <c r="AE697" s="9"/>
      <c r="AF697" s="9"/>
      <c r="AG697" s="9"/>
      <c r="AH697" s="9"/>
      <c r="AI697" s="9"/>
      <c r="AJ697" s="9"/>
      <c r="AK697" s="12"/>
    </row>
    <row r="698" ht="15.75" customHeight="1">
      <c r="A698" s="9"/>
      <c r="B698" s="9"/>
      <c r="C698" s="9"/>
      <c r="D698" s="9"/>
      <c r="E698" s="9"/>
      <c r="F698" s="9"/>
      <c r="G698" s="34"/>
      <c r="H698" s="9"/>
      <c r="I698" s="9"/>
      <c r="J698" s="9"/>
      <c r="K698" s="9"/>
      <c r="L698" s="9"/>
      <c r="M698" s="9"/>
      <c r="N698" s="9"/>
      <c r="O698" s="9"/>
      <c r="P698" s="9"/>
      <c r="Q698" s="9"/>
      <c r="R698" s="9"/>
      <c r="S698" s="9"/>
      <c r="T698" s="9"/>
      <c r="U698" s="9"/>
      <c r="V698" s="9"/>
      <c r="W698" s="9"/>
      <c r="X698" s="9"/>
      <c r="Y698" s="9"/>
      <c r="Z698" s="9"/>
      <c r="AA698" s="9"/>
      <c r="AB698" s="9"/>
      <c r="AC698" s="9"/>
      <c r="AD698" s="9"/>
      <c r="AE698" s="9"/>
      <c r="AF698" s="9"/>
      <c r="AG698" s="9"/>
      <c r="AH698" s="9"/>
      <c r="AI698" s="9"/>
      <c r="AJ698" s="9"/>
      <c r="AK698" s="12"/>
    </row>
    <row r="699" ht="15.75" customHeight="1">
      <c r="A699" s="9"/>
      <c r="B699" s="9"/>
      <c r="C699" s="9"/>
      <c r="D699" s="9"/>
      <c r="E699" s="9"/>
      <c r="F699" s="9"/>
      <c r="G699" s="34"/>
      <c r="H699" s="9"/>
      <c r="I699" s="9"/>
      <c r="J699" s="9"/>
      <c r="K699" s="9"/>
      <c r="L699" s="9"/>
      <c r="M699" s="9"/>
      <c r="N699" s="9"/>
      <c r="O699" s="9"/>
      <c r="P699" s="9"/>
      <c r="Q699" s="9"/>
      <c r="R699" s="9"/>
      <c r="S699" s="9"/>
      <c r="T699" s="9"/>
      <c r="U699" s="9"/>
      <c r="V699" s="9"/>
      <c r="W699" s="9"/>
      <c r="X699" s="9"/>
      <c r="Y699" s="9"/>
      <c r="Z699" s="9"/>
      <c r="AA699" s="9"/>
      <c r="AB699" s="9"/>
      <c r="AC699" s="9"/>
      <c r="AD699" s="9"/>
      <c r="AE699" s="9"/>
      <c r="AF699" s="9"/>
      <c r="AG699" s="9"/>
      <c r="AH699" s="9"/>
      <c r="AI699" s="9"/>
      <c r="AJ699" s="9"/>
      <c r="AK699" s="12"/>
    </row>
    <row r="700" ht="15.75" customHeight="1">
      <c r="A700" s="9"/>
      <c r="B700" s="9"/>
      <c r="C700" s="9"/>
      <c r="D700" s="9"/>
      <c r="E700" s="9"/>
      <c r="F700" s="9"/>
      <c r="G700" s="34"/>
      <c r="H700" s="9"/>
      <c r="I700" s="9"/>
      <c r="J700" s="9"/>
      <c r="K700" s="9"/>
      <c r="L700" s="9"/>
      <c r="M700" s="9"/>
      <c r="N700" s="9"/>
      <c r="O700" s="9"/>
      <c r="P700" s="9"/>
      <c r="Q700" s="9"/>
      <c r="R700" s="9"/>
      <c r="S700" s="9"/>
      <c r="T700" s="9"/>
      <c r="U700" s="9"/>
      <c r="V700" s="9"/>
      <c r="W700" s="9"/>
      <c r="X700" s="9"/>
      <c r="Y700" s="9"/>
      <c r="Z700" s="9"/>
      <c r="AA700" s="9"/>
      <c r="AB700" s="9"/>
      <c r="AC700" s="9"/>
      <c r="AD700" s="9"/>
      <c r="AE700" s="9"/>
      <c r="AF700" s="9"/>
      <c r="AG700" s="9"/>
      <c r="AH700" s="9"/>
      <c r="AI700" s="9"/>
      <c r="AJ700" s="9"/>
      <c r="AK700" s="12"/>
    </row>
    <row r="701" ht="15.75" customHeight="1">
      <c r="A701" s="9"/>
      <c r="B701" s="9"/>
      <c r="C701" s="9"/>
      <c r="D701" s="9"/>
      <c r="E701" s="9"/>
      <c r="F701" s="9"/>
      <c r="G701" s="34"/>
      <c r="H701" s="9"/>
      <c r="I701" s="9"/>
      <c r="J701" s="9"/>
      <c r="K701" s="9"/>
      <c r="L701" s="9"/>
      <c r="M701" s="9"/>
      <c r="N701" s="9"/>
      <c r="O701" s="9"/>
      <c r="P701" s="9"/>
      <c r="Q701" s="9"/>
      <c r="R701" s="9"/>
      <c r="S701" s="9"/>
      <c r="T701" s="9"/>
      <c r="U701" s="9"/>
      <c r="V701" s="9"/>
      <c r="W701" s="9"/>
      <c r="X701" s="9"/>
      <c r="Y701" s="9"/>
      <c r="Z701" s="9"/>
      <c r="AA701" s="9"/>
      <c r="AB701" s="9"/>
      <c r="AC701" s="9"/>
      <c r="AD701" s="9"/>
      <c r="AE701" s="9"/>
      <c r="AF701" s="9"/>
      <c r="AG701" s="9"/>
      <c r="AH701" s="9"/>
      <c r="AI701" s="9"/>
      <c r="AJ701" s="9"/>
      <c r="AK701" s="12"/>
    </row>
    <row r="702" ht="15.75" customHeight="1">
      <c r="A702" s="9"/>
      <c r="B702" s="9"/>
      <c r="C702" s="9"/>
      <c r="D702" s="9"/>
      <c r="E702" s="9"/>
      <c r="F702" s="9"/>
      <c r="G702" s="34"/>
      <c r="H702" s="9"/>
      <c r="I702" s="9"/>
      <c r="J702" s="9"/>
      <c r="K702" s="9"/>
      <c r="L702" s="9"/>
      <c r="M702" s="9"/>
      <c r="N702" s="9"/>
      <c r="O702" s="9"/>
      <c r="P702" s="9"/>
      <c r="Q702" s="9"/>
      <c r="R702" s="9"/>
      <c r="S702" s="9"/>
      <c r="T702" s="9"/>
      <c r="U702" s="9"/>
      <c r="V702" s="9"/>
      <c r="W702" s="9"/>
      <c r="X702" s="9"/>
      <c r="Y702" s="9"/>
      <c r="Z702" s="9"/>
      <c r="AA702" s="9"/>
      <c r="AB702" s="9"/>
      <c r="AC702" s="9"/>
      <c r="AD702" s="9"/>
      <c r="AE702" s="9"/>
      <c r="AF702" s="9"/>
      <c r="AG702" s="9"/>
      <c r="AH702" s="9"/>
      <c r="AI702" s="9"/>
      <c r="AJ702" s="9"/>
      <c r="AK702" s="12"/>
    </row>
    <row r="703" ht="15.75" customHeight="1">
      <c r="A703" s="9"/>
      <c r="B703" s="9"/>
      <c r="C703" s="9"/>
      <c r="D703" s="9"/>
      <c r="E703" s="9"/>
      <c r="F703" s="9"/>
      <c r="G703" s="34"/>
      <c r="H703" s="9"/>
      <c r="I703" s="9"/>
      <c r="J703" s="9"/>
      <c r="K703" s="9"/>
      <c r="L703" s="9"/>
      <c r="M703" s="9"/>
      <c r="N703" s="9"/>
      <c r="O703" s="9"/>
      <c r="P703" s="9"/>
      <c r="Q703" s="9"/>
      <c r="R703" s="9"/>
      <c r="S703" s="9"/>
      <c r="T703" s="9"/>
      <c r="U703" s="9"/>
      <c r="V703" s="9"/>
      <c r="W703" s="9"/>
      <c r="X703" s="9"/>
      <c r="Y703" s="9"/>
      <c r="Z703" s="9"/>
      <c r="AA703" s="9"/>
      <c r="AB703" s="9"/>
      <c r="AC703" s="9"/>
      <c r="AD703" s="9"/>
      <c r="AE703" s="9"/>
      <c r="AF703" s="9"/>
      <c r="AG703" s="9"/>
      <c r="AH703" s="9"/>
      <c r="AI703" s="9"/>
      <c r="AJ703" s="9"/>
      <c r="AK703" s="12"/>
    </row>
    <row r="704" ht="15.75" customHeight="1">
      <c r="A704" s="9"/>
      <c r="B704" s="9"/>
      <c r="C704" s="9"/>
      <c r="D704" s="9"/>
      <c r="E704" s="9"/>
      <c r="F704" s="9"/>
      <c r="G704" s="34"/>
      <c r="H704" s="9"/>
      <c r="I704" s="9"/>
      <c r="J704" s="9"/>
      <c r="K704" s="9"/>
      <c r="L704" s="9"/>
      <c r="M704" s="9"/>
      <c r="N704" s="9"/>
      <c r="O704" s="9"/>
      <c r="P704" s="9"/>
      <c r="Q704" s="9"/>
      <c r="R704" s="9"/>
      <c r="S704" s="9"/>
      <c r="T704" s="9"/>
      <c r="U704" s="9"/>
      <c r="V704" s="9"/>
      <c r="W704" s="9"/>
      <c r="X704" s="9"/>
      <c r="Y704" s="9"/>
      <c r="Z704" s="9"/>
      <c r="AA704" s="9"/>
      <c r="AB704" s="9"/>
      <c r="AC704" s="9"/>
      <c r="AD704" s="9"/>
      <c r="AE704" s="9"/>
      <c r="AF704" s="9"/>
      <c r="AG704" s="9"/>
      <c r="AH704" s="9"/>
      <c r="AI704" s="9"/>
      <c r="AJ704" s="9"/>
      <c r="AK704" s="12"/>
    </row>
    <row r="705" ht="15.75" customHeight="1">
      <c r="A705" s="9"/>
      <c r="B705" s="9"/>
      <c r="C705" s="9"/>
      <c r="D705" s="9"/>
      <c r="E705" s="9"/>
      <c r="F705" s="9"/>
      <c r="G705" s="34"/>
      <c r="H705" s="9"/>
      <c r="I705" s="9"/>
      <c r="J705" s="9"/>
      <c r="K705" s="9"/>
      <c r="L705" s="9"/>
      <c r="M705" s="9"/>
      <c r="N705" s="9"/>
      <c r="O705" s="9"/>
      <c r="P705" s="9"/>
      <c r="Q705" s="9"/>
      <c r="R705" s="9"/>
      <c r="S705" s="9"/>
      <c r="T705" s="9"/>
      <c r="U705" s="9"/>
      <c r="V705" s="9"/>
      <c r="W705" s="9"/>
      <c r="X705" s="9"/>
      <c r="Y705" s="9"/>
      <c r="Z705" s="9"/>
      <c r="AA705" s="9"/>
      <c r="AB705" s="9"/>
      <c r="AC705" s="9"/>
      <c r="AD705" s="9"/>
      <c r="AE705" s="9"/>
      <c r="AF705" s="9"/>
      <c r="AG705" s="9"/>
      <c r="AH705" s="9"/>
      <c r="AI705" s="9"/>
      <c r="AJ705" s="9"/>
      <c r="AK705" s="12"/>
    </row>
    <row r="706" ht="15.75" customHeight="1">
      <c r="A706" s="9"/>
      <c r="B706" s="9"/>
      <c r="C706" s="9"/>
      <c r="D706" s="9"/>
      <c r="E706" s="9"/>
      <c r="F706" s="9"/>
      <c r="G706" s="34"/>
      <c r="H706" s="9"/>
      <c r="I706" s="9"/>
      <c r="J706" s="9"/>
      <c r="K706" s="9"/>
      <c r="L706" s="9"/>
      <c r="M706" s="9"/>
      <c r="N706" s="9"/>
      <c r="O706" s="9"/>
      <c r="P706" s="9"/>
      <c r="Q706" s="9"/>
      <c r="R706" s="9"/>
      <c r="S706" s="9"/>
      <c r="T706" s="9"/>
      <c r="U706" s="9"/>
      <c r="V706" s="9"/>
      <c r="W706" s="9"/>
      <c r="X706" s="9"/>
      <c r="Y706" s="9"/>
      <c r="Z706" s="9"/>
      <c r="AA706" s="9"/>
      <c r="AB706" s="9"/>
      <c r="AC706" s="9"/>
      <c r="AD706" s="9"/>
      <c r="AE706" s="9"/>
      <c r="AF706" s="9"/>
      <c r="AG706" s="9"/>
      <c r="AH706" s="9"/>
      <c r="AI706" s="9"/>
      <c r="AJ706" s="9"/>
      <c r="AK706" s="12"/>
    </row>
    <row r="707" ht="15.75" customHeight="1">
      <c r="A707" s="9"/>
      <c r="B707" s="9"/>
      <c r="C707" s="9"/>
      <c r="D707" s="9"/>
      <c r="E707" s="9"/>
      <c r="F707" s="9"/>
      <c r="G707" s="34"/>
      <c r="H707" s="9"/>
      <c r="I707" s="9"/>
      <c r="J707" s="9"/>
      <c r="K707" s="9"/>
      <c r="L707" s="9"/>
      <c r="M707" s="9"/>
      <c r="N707" s="9"/>
      <c r="O707" s="9"/>
      <c r="P707" s="9"/>
      <c r="Q707" s="9"/>
      <c r="R707" s="9"/>
      <c r="S707" s="9"/>
      <c r="T707" s="9"/>
      <c r="U707" s="9"/>
      <c r="V707" s="9"/>
      <c r="W707" s="9"/>
      <c r="X707" s="9"/>
      <c r="Y707" s="9"/>
      <c r="Z707" s="9"/>
      <c r="AA707" s="9"/>
      <c r="AB707" s="9"/>
      <c r="AC707" s="9"/>
      <c r="AD707" s="9"/>
      <c r="AE707" s="9"/>
      <c r="AF707" s="9"/>
      <c r="AG707" s="9"/>
      <c r="AH707" s="9"/>
      <c r="AI707" s="9"/>
      <c r="AJ707" s="9"/>
      <c r="AK707" s="12"/>
    </row>
    <row r="708" ht="15.75" customHeight="1">
      <c r="A708" s="9"/>
      <c r="B708" s="9"/>
      <c r="C708" s="9"/>
      <c r="D708" s="9"/>
      <c r="E708" s="9"/>
      <c r="F708" s="9"/>
      <c r="G708" s="34"/>
      <c r="H708" s="9"/>
      <c r="I708" s="9"/>
      <c r="J708" s="9"/>
      <c r="K708" s="9"/>
      <c r="L708" s="9"/>
      <c r="M708" s="9"/>
      <c r="N708" s="9"/>
      <c r="O708" s="9"/>
      <c r="P708" s="9"/>
      <c r="Q708" s="9"/>
      <c r="R708" s="9"/>
      <c r="S708" s="9"/>
      <c r="T708" s="9"/>
      <c r="U708" s="9"/>
      <c r="V708" s="9"/>
      <c r="W708" s="9"/>
      <c r="X708" s="9"/>
      <c r="Y708" s="9"/>
      <c r="Z708" s="9"/>
      <c r="AA708" s="9"/>
      <c r="AB708" s="9"/>
      <c r="AC708" s="9"/>
      <c r="AD708" s="9"/>
      <c r="AE708" s="9"/>
      <c r="AF708" s="9"/>
      <c r="AG708" s="9"/>
      <c r="AH708" s="9"/>
      <c r="AI708" s="9"/>
      <c r="AJ708" s="9"/>
      <c r="AK708" s="12"/>
    </row>
    <row r="709" ht="15.75" customHeight="1">
      <c r="A709" s="9"/>
      <c r="B709" s="9"/>
      <c r="C709" s="9"/>
      <c r="D709" s="9"/>
      <c r="E709" s="9"/>
      <c r="F709" s="9"/>
      <c r="G709" s="34"/>
      <c r="H709" s="9"/>
      <c r="I709" s="9"/>
      <c r="J709" s="9"/>
      <c r="K709" s="9"/>
      <c r="L709" s="9"/>
      <c r="M709" s="9"/>
      <c r="N709" s="9"/>
      <c r="O709" s="9"/>
      <c r="P709" s="9"/>
      <c r="Q709" s="9"/>
      <c r="R709" s="9"/>
      <c r="S709" s="9"/>
      <c r="T709" s="9"/>
      <c r="U709" s="9"/>
      <c r="V709" s="9"/>
      <c r="W709" s="9"/>
      <c r="X709" s="9"/>
      <c r="Y709" s="9"/>
      <c r="Z709" s="9"/>
      <c r="AA709" s="9"/>
      <c r="AB709" s="9"/>
      <c r="AC709" s="9"/>
      <c r="AD709" s="9"/>
      <c r="AE709" s="9"/>
      <c r="AF709" s="9"/>
      <c r="AG709" s="9"/>
      <c r="AH709" s="9"/>
      <c r="AI709" s="9"/>
      <c r="AJ709" s="9"/>
      <c r="AK709" s="12"/>
    </row>
    <row r="710" ht="15.75" customHeight="1">
      <c r="A710" s="9"/>
      <c r="B710" s="9"/>
      <c r="C710" s="9"/>
      <c r="D710" s="9"/>
      <c r="E710" s="9"/>
      <c r="F710" s="9"/>
      <c r="G710" s="34"/>
      <c r="H710" s="9"/>
      <c r="I710" s="9"/>
      <c r="J710" s="9"/>
      <c r="K710" s="9"/>
      <c r="L710" s="9"/>
      <c r="M710" s="9"/>
      <c r="N710" s="9"/>
      <c r="O710" s="9"/>
      <c r="P710" s="9"/>
      <c r="Q710" s="9"/>
      <c r="R710" s="9"/>
      <c r="S710" s="9"/>
      <c r="T710" s="9"/>
      <c r="U710" s="9"/>
      <c r="V710" s="9"/>
      <c r="W710" s="9"/>
      <c r="X710" s="9"/>
      <c r="Y710" s="9"/>
      <c r="Z710" s="9"/>
      <c r="AA710" s="9"/>
      <c r="AB710" s="9"/>
      <c r="AC710" s="9"/>
      <c r="AD710" s="9"/>
      <c r="AE710" s="9"/>
      <c r="AF710" s="9"/>
      <c r="AG710" s="9"/>
      <c r="AH710" s="9"/>
      <c r="AI710" s="9"/>
      <c r="AJ710" s="9"/>
      <c r="AK710" s="12"/>
    </row>
    <row r="711" ht="15.75" customHeight="1">
      <c r="A711" s="9"/>
      <c r="B711" s="9"/>
      <c r="C711" s="9"/>
      <c r="D711" s="9"/>
      <c r="E711" s="9"/>
      <c r="F711" s="9"/>
      <c r="G711" s="34"/>
      <c r="H711" s="9"/>
      <c r="I711" s="9"/>
      <c r="J711" s="9"/>
      <c r="K711" s="9"/>
      <c r="L711" s="9"/>
      <c r="M711" s="9"/>
      <c r="N711" s="9"/>
      <c r="O711" s="9"/>
      <c r="P711" s="9"/>
      <c r="Q711" s="9"/>
      <c r="R711" s="9"/>
      <c r="S711" s="9"/>
      <c r="T711" s="9"/>
      <c r="U711" s="9"/>
      <c r="V711" s="9"/>
      <c r="W711" s="9"/>
      <c r="X711" s="9"/>
      <c r="Y711" s="9"/>
      <c r="Z711" s="9"/>
      <c r="AA711" s="9"/>
      <c r="AB711" s="9"/>
      <c r="AC711" s="9"/>
      <c r="AD711" s="9"/>
      <c r="AE711" s="9"/>
      <c r="AF711" s="9"/>
      <c r="AG711" s="9"/>
      <c r="AH711" s="9"/>
      <c r="AI711" s="9"/>
      <c r="AJ711" s="9"/>
      <c r="AK711" s="12"/>
    </row>
    <row r="712" ht="15.75" customHeight="1">
      <c r="A712" s="9"/>
      <c r="B712" s="9"/>
      <c r="C712" s="9"/>
      <c r="D712" s="9"/>
      <c r="E712" s="9"/>
      <c r="F712" s="9"/>
      <c r="G712" s="34"/>
      <c r="H712" s="9"/>
      <c r="I712" s="9"/>
      <c r="J712" s="9"/>
      <c r="K712" s="9"/>
      <c r="L712" s="9"/>
      <c r="M712" s="9"/>
      <c r="N712" s="9"/>
      <c r="O712" s="9"/>
      <c r="P712" s="9"/>
      <c r="Q712" s="9"/>
      <c r="R712" s="9"/>
      <c r="S712" s="9"/>
      <c r="T712" s="9"/>
      <c r="U712" s="9"/>
      <c r="V712" s="9"/>
      <c r="W712" s="9"/>
      <c r="X712" s="9"/>
      <c r="Y712" s="9"/>
      <c r="Z712" s="9"/>
      <c r="AA712" s="9"/>
      <c r="AB712" s="9"/>
      <c r="AC712" s="9"/>
      <c r="AD712" s="9"/>
      <c r="AE712" s="9"/>
      <c r="AF712" s="9"/>
      <c r="AG712" s="9"/>
      <c r="AH712" s="9"/>
      <c r="AI712" s="9"/>
      <c r="AJ712" s="9"/>
      <c r="AK712" s="12"/>
    </row>
    <row r="713" ht="15.75" customHeight="1">
      <c r="A713" s="9"/>
      <c r="B713" s="9"/>
      <c r="C713" s="9"/>
      <c r="D713" s="9"/>
      <c r="E713" s="9"/>
      <c r="F713" s="9"/>
      <c r="G713" s="34"/>
      <c r="H713" s="9"/>
      <c r="I713" s="9"/>
      <c r="J713" s="9"/>
      <c r="K713" s="9"/>
      <c r="L713" s="9"/>
      <c r="M713" s="9"/>
      <c r="N713" s="9"/>
      <c r="O713" s="9"/>
      <c r="P713" s="9"/>
      <c r="Q713" s="9"/>
      <c r="R713" s="9"/>
      <c r="S713" s="9"/>
      <c r="T713" s="9"/>
      <c r="U713" s="9"/>
      <c r="V713" s="9"/>
      <c r="W713" s="9"/>
      <c r="X713" s="9"/>
      <c r="Y713" s="9"/>
      <c r="Z713" s="9"/>
      <c r="AA713" s="9"/>
      <c r="AB713" s="9"/>
      <c r="AC713" s="9"/>
      <c r="AD713" s="9"/>
      <c r="AE713" s="9"/>
      <c r="AF713" s="9"/>
      <c r="AG713" s="9"/>
      <c r="AH713" s="9"/>
      <c r="AI713" s="9"/>
      <c r="AJ713" s="9"/>
      <c r="AK713" s="12"/>
    </row>
    <row r="714" ht="15.75" customHeight="1">
      <c r="A714" s="9"/>
      <c r="B714" s="9"/>
      <c r="C714" s="9"/>
      <c r="D714" s="9"/>
      <c r="E714" s="9"/>
      <c r="F714" s="9"/>
      <c r="G714" s="34"/>
      <c r="H714" s="9"/>
      <c r="I714" s="9"/>
      <c r="J714" s="9"/>
      <c r="K714" s="9"/>
      <c r="L714" s="9"/>
      <c r="M714" s="9"/>
      <c r="N714" s="9"/>
      <c r="O714" s="9"/>
      <c r="P714" s="9"/>
      <c r="Q714" s="9"/>
      <c r="R714" s="9"/>
      <c r="S714" s="9"/>
      <c r="T714" s="9"/>
      <c r="U714" s="9"/>
      <c r="V714" s="9"/>
      <c r="W714" s="9"/>
      <c r="X714" s="9"/>
      <c r="Y714" s="9"/>
      <c r="Z714" s="9"/>
      <c r="AA714" s="9"/>
      <c r="AB714" s="9"/>
      <c r="AC714" s="9"/>
      <c r="AD714" s="9"/>
      <c r="AE714" s="9"/>
      <c r="AF714" s="9"/>
      <c r="AG714" s="9"/>
      <c r="AH714" s="9"/>
      <c r="AI714" s="9"/>
      <c r="AJ714" s="9"/>
      <c r="AK714" s="12"/>
    </row>
    <row r="715" ht="15.75" customHeight="1">
      <c r="A715" s="9"/>
      <c r="B715" s="9"/>
      <c r="C715" s="9"/>
      <c r="D715" s="9"/>
      <c r="E715" s="9"/>
      <c r="F715" s="9"/>
      <c r="G715" s="34"/>
      <c r="H715" s="9"/>
      <c r="I715" s="9"/>
      <c r="J715" s="9"/>
      <c r="K715" s="9"/>
      <c r="L715" s="9"/>
      <c r="M715" s="9"/>
      <c r="N715" s="9"/>
      <c r="O715" s="9"/>
      <c r="P715" s="9"/>
      <c r="Q715" s="9"/>
      <c r="R715" s="9"/>
      <c r="S715" s="9"/>
      <c r="T715" s="9"/>
      <c r="U715" s="9"/>
      <c r="V715" s="9"/>
      <c r="W715" s="9"/>
      <c r="X715" s="9"/>
      <c r="Y715" s="9"/>
      <c r="Z715" s="9"/>
      <c r="AA715" s="9"/>
      <c r="AB715" s="9"/>
      <c r="AC715" s="9"/>
      <c r="AD715" s="9"/>
      <c r="AE715" s="9"/>
      <c r="AF715" s="9"/>
      <c r="AG715" s="9"/>
      <c r="AH715" s="9"/>
      <c r="AI715" s="9"/>
      <c r="AJ715" s="9"/>
      <c r="AK715" s="12"/>
    </row>
    <row r="716" ht="15.75" customHeight="1">
      <c r="A716" s="9"/>
      <c r="B716" s="9"/>
      <c r="C716" s="9"/>
      <c r="D716" s="9"/>
      <c r="E716" s="9"/>
      <c r="F716" s="9"/>
      <c r="G716" s="34"/>
      <c r="H716" s="9"/>
      <c r="I716" s="9"/>
      <c r="J716" s="9"/>
      <c r="K716" s="9"/>
      <c r="L716" s="9"/>
      <c r="M716" s="9"/>
      <c r="N716" s="9"/>
      <c r="O716" s="9"/>
      <c r="P716" s="9"/>
      <c r="Q716" s="9"/>
      <c r="R716" s="9"/>
      <c r="S716" s="9"/>
      <c r="T716" s="9"/>
      <c r="U716" s="9"/>
      <c r="V716" s="9"/>
      <c r="W716" s="9"/>
      <c r="X716" s="9"/>
      <c r="Y716" s="9"/>
      <c r="Z716" s="9"/>
      <c r="AA716" s="9"/>
      <c r="AB716" s="9"/>
      <c r="AC716" s="9"/>
      <c r="AD716" s="9"/>
      <c r="AE716" s="9"/>
      <c r="AF716" s="9"/>
      <c r="AG716" s="9"/>
      <c r="AH716" s="9"/>
      <c r="AI716" s="9"/>
      <c r="AJ716" s="9"/>
      <c r="AK716" s="12"/>
    </row>
    <row r="717" ht="15.75" customHeight="1">
      <c r="A717" s="9"/>
      <c r="B717" s="9"/>
      <c r="C717" s="9"/>
      <c r="D717" s="9"/>
      <c r="E717" s="9"/>
      <c r="F717" s="9"/>
      <c r="G717" s="34"/>
      <c r="H717" s="9"/>
      <c r="I717" s="9"/>
      <c r="J717" s="9"/>
      <c r="K717" s="9"/>
      <c r="L717" s="9"/>
      <c r="M717" s="9"/>
      <c r="N717" s="9"/>
      <c r="O717" s="9"/>
      <c r="P717" s="9"/>
      <c r="Q717" s="9"/>
      <c r="R717" s="9"/>
      <c r="S717" s="9"/>
      <c r="T717" s="9"/>
      <c r="U717" s="9"/>
      <c r="V717" s="9"/>
      <c r="W717" s="9"/>
      <c r="X717" s="9"/>
      <c r="Y717" s="9"/>
      <c r="Z717" s="9"/>
      <c r="AA717" s="9"/>
      <c r="AB717" s="9"/>
      <c r="AC717" s="9"/>
      <c r="AD717" s="9"/>
      <c r="AE717" s="9"/>
      <c r="AF717" s="9"/>
      <c r="AG717" s="9"/>
      <c r="AH717" s="9"/>
      <c r="AI717" s="9"/>
      <c r="AJ717" s="9"/>
      <c r="AK717" s="12"/>
    </row>
    <row r="718" ht="15.75" customHeight="1">
      <c r="A718" s="9"/>
      <c r="B718" s="9"/>
      <c r="C718" s="9"/>
      <c r="D718" s="9"/>
      <c r="E718" s="9"/>
      <c r="F718" s="9"/>
      <c r="G718" s="34"/>
      <c r="H718" s="9"/>
      <c r="I718" s="9"/>
      <c r="J718" s="9"/>
      <c r="K718" s="9"/>
      <c r="L718" s="9"/>
      <c r="M718" s="9"/>
      <c r="N718" s="9"/>
      <c r="O718" s="9"/>
      <c r="P718" s="9"/>
      <c r="Q718" s="9"/>
      <c r="R718" s="9"/>
      <c r="S718" s="9"/>
      <c r="T718" s="9"/>
      <c r="U718" s="9"/>
      <c r="V718" s="9"/>
      <c r="W718" s="9"/>
      <c r="X718" s="9"/>
      <c r="Y718" s="9"/>
      <c r="Z718" s="9"/>
      <c r="AA718" s="9"/>
      <c r="AB718" s="9"/>
      <c r="AC718" s="9"/>
      <c r="AD718" s="9"/>
      <c r="AE718" s="9"/>
      <c r="AF718" s="9"/>
      <c r="AG718" s="9"/>
      <c r="AH718" s="9"/>
      <c r="AI718" s="9"/>
      <c r="AJ718" s="9"/>
      <c r="AK718" s="12"/>
    </row>
    <row r="719" ht="15.75" customHeight="1">
      <c r="A719" s="9"/>
      <c r="B719" s="9"/>
      <c r="C719" s="9"/>
      <c r="D719" s="9"/>
      <c r="E719" s="9"/>
      <c r="F719" s="9"/>
      <c r="G719" s="34"/>
      <c r="H719" s="9"/>
      <c r="I719" s="9"/>
      <c r="J719" s="9"/>
      <c r="K719" s="9"/>
      <c r="L719" s="9"/>
      <c r="M719" s="9"/>
      <c r="N719" s="9"/>
      <c r="O719" s="9"/>
      <c r="P719" s="9"/>
      <c r="Q719" s="9"/>
      <c r="R719" s="9"/>
      <c r="S719" s="9"/>
      <c r="T719" s="9"/>
      <c r="U719" s="9"/>
      <c r="V719" s="9"/>
      <c r="W719" s="9"/>
      <c r="X719" s="9"/>
      <c r="Y719" s="9"/>
      <c r="Z719" s="9"/>
      <c r="AA719" s="9"/>
      <c r="AB719" s="9"/>
      <c r="AC719" s="9"/>
      <c r="AD719" s="9"/>
      <c r="AE719" s="9"/>
      <c r="AF719" s="9"/>
      <c r="AG719" s="9"/>
      <c r="AH719" s="9"/>
      <c r="AI719" s="9"/>
      <c r="AJ719" s="9"/>
      <c r="AK719" s="12"/>
    </row>
    <row r="720" ht="15.75" customHeight="1">
      <c r="A720" s="9"/>
      <c r="B720" s="9"/>
      <c r="C720" s="9"/>
      <c r="D720" s="9"/>
      <c r="E720" s="9"/>
      <c r="F720" s="9"/>
      <c r="G720" s="34"/>
      <c r="H720" s="9"/>
      <c r="I720" s="9"/>
      <c r="J720" s="9"/>
      <c r="K720" s="9"/>
      <c r="L720" s="9"/>
      <c r="M720" s="9"/>
      <c r="N720" s="9"/>
      <c r="O720" s="9"/>
      <c r="P720" s="9"/>
      <c r="Q720" s="9"/>
      <c r="R720" s="9"/>
      <c r="S720" s="9"/>
      <c r="T720" s="9"/>
      <c r="U720" s="9"/>
      <c r="V720" s="9"/>
      <c r="W720" s="9"/>
      <c r="X720" s="9"/>
      <c r="Y720" s="9"/>
      <c r="Z720" s="9"/>
      <c r="AA720" s="9"/>
      <c r="AB720" s="9"/>
      <c r="AC720" s="9"/>
      <c r="AD720" s="9"/>
      <c r="AE720" s="9"/>
      <c r="AF720" s="9"/>
      <c r="AG720" s="9"/>
      <c r="AH720" s="9"/>
      <c r="AI720" s="9"/>
      <c r="AJ720" s="9"/>
      <c r="AK720" s="12"/>
    </row>
    <row r="721" ht="15.75" customHeight="1">
      <c r="A721" s="9"/>
      <c r="B721" s="9"/>
      <c r="C721" s="9"/>
      <c r="D721" s="9"/>
      <c r="E721" s="9"/>
      <c r="F721" s="9"/>
      <c r="G721" s="34"/>
      <c r="H721" s="9"/>
      <c r="I721" s="9"/>
      <c r="J721" s="9"/>
      <c r="K721" s="9"/>
      <c r="L721" s="9"/>
      <c r="M721" s="9"/>
      <c r="N721" s="9"/>
      <c r="O721" s="9"/>
      <c r="P721" s="9"/>
      <c r="Q721" s="9"/>
      <c r="R721" s="9"/>
      <c r="S721" s="9"/>
      <c r="T721" s="9"/>
      <c r="U721" s="9"/>
      <c r="V721" s="9"/>
      <c r="W721" s="9"/>
      <c r="X721" s="9"/>
      <c r="Y721" s="9"/>
      <c r="Z721" s="9"/>
      <c r="AA721" s="9"/>
      <c r="AB721" s="9"/>
      <c r="AC721" s="9"/>
      <c r="AD721" s="9"/>
      <c r="AE721" s="9"/>
      <c r="AF721" s="9"/>
      <c r="AG721" s="9"/>
      <c r="AH721" s="9"/>
      <c r="AI721" s="9"/>
      <c r="AJ721" s="9"/>
      <c r="AK721" s="12"/>
    </row>
    <row r="722" ht="15.75" customHeight="1">
      <c r="A722" s="9"/>
      <c r="B722" s="9"/>
      <c r="C722" s="9"/>
      <c r="D722" s="9"/>
      <c r="E722" s="9"/>
      <c r="F722" s="9"/>
      <c r="G722" s="34"/>
      <c r="H722" s="9"/>
      <c r="I722" s="9"/>
      <c r="J722" s="9"/>
      <c r="K722" s="9"/>
      <c r="L722" s="9"/>
      <c r="M722" s="9"/>
      <c r="N722" s="9"/>
      <c r="O722" s="9"/>
      <c r="P722" s="9"/>
      <c r="Q722" s="9"/>
      <c r="R722" s="9"/>
      <c r="S722" s="9"/>
      <c r="T722" s="9"/>
      <c r="U722" s="9"/>
      <c r="V722" s="9"/>
      <c r="W722" s="9"/>
      <c r="X722" s="9"/>
      <c r="Y722" s="9"/>
      <c r="Z722" s="9"/>
      <c r="AA722" s="9"/>
      <c r="AB722" s="9"/>
      <c r="AC722" s="9"/>
      <c r="AD722" s="9"/>
      <c r="AE722" s="9"/>
      <c r="AF722" s="9"/>
      <c r="AG722" s="9"/>
      <c r="AH722" s="9"/>
      <c r="AI722" s="9"/>
      <c r="AJ722" s="9"/>
      <c r="AK722" s="12"/>
    </row>
    <row r="723" ht="15.75" customHeight="1">
      <c r="A723" s="9"/>
      <c r="B723" s="9"/>
      <c r="C723" s="9"/>
      <c r="D723" s="9"/>
      <c r="E723" s="9"/>
      <c r="F723" s="9"/>
      <c r="G723" s="34"/>
      <c r="H723" s="9"/>
      <c r="I723" s="9"/>
      <c r="J723" s="9"/>
      <c r="K723" s="9"/>
      <c r="L723" s="9"/>
      <c r="M723" s="9"/>
      <c r="N723" s="9"/>
      <c r="O723" s="9"/>
      <c r="P723" s="9"/>
      <c r="Q723" s="9"/>
      <c r="R723" s="9"/>
      <c r="S723" s="9"/>
      <c r="T723" s="9"/>
      <c r="U723" s="9"/>
      <c r="V723" s="9"/>
      <c r="W723" s="9"/>
      <c r="X723" s="9"/>
      <c r="Y723" s="9"/>
      <c r="Z723" s="9"/>
      <c r="AA723" s="9"/>
      <c r="AB723" s="9"/>
      <c r="AC723" s="9"/>
      <c r="AD723" s="9"/>
      <c r="AE723" s="9"/>
      <c r="AF723" s="9"/>
      <c r="AG723" s="9"/>
      <c r="AH723" s="9"/>
      <c r="AI723" s="9"/>
      <c r="AJ723" s="9"/>
      <c r="AK723" s="12"/>
    </row>
    <row r="724" ht="15.75" customHeight="1">
      <c r="A724" s="9"/>
      <c r="B724" s="9"/>
      <c r="C724" s="9"/>
      <c r="D724" s="9"/>
      <c r="E724" s="9"/>
      <c r="F724" s="9"/>
      <c r="G724" s="34"/>
      <c r="H724" s="9"/>
      <c r="I724" s="9"/>
      <c r="J724" s="9"/>
      <c r="K724" s="9"/>
      <c r="L724" s="9"/>
      <c r="M724" s="9"/>
      <c r="N724" s="9"/>
      <c r="O724" s="9"/>
      <c r="P724" s="9"/>
      <c r="Q724" s="9"/>
      <c r="R724" s="9"/>
      <c r="S724" s="9"/>
      <c r="T724" s="9"/>
      <c r="U724" s="9"/>
      <c r="V724" s="9"/>
      <c r="W724" s="9"/>
      <c r="X724" s="9"/>
      <c r="Y724" s="9"/>
      <c r="Z724" s="9"/>
      <c r="AA724" s="9"/>
      <c r="AB724" s="9"/>
      <c r="AC724" s="9"/>
      <c r="AD724" s="9"/>
      <c r="AE724" s="9"/>
      <c r="AF724" s="9"/>
      <c r="AG724" s="9"/>
      <c r="AH724" s="9"/>
      <c r="AI724" s="9"/>
      <c r="AJ724" s="9"/>
      <c r="AK724" s="12"/>
    </row>
    <row r="725" ht="15.75" customHeight="1">
      <c r="A725" s="9"/>
      <c r="B725" s="9"/>
      <c r="C725" s="9"/>
      <c r="D725" s="9"/>
      <c r="E725" s="9"/>
      <c r="F725" s="9"/>
      <c r="G725" s="34"/>
      <c r="H725" s="9"/>
      <c r="I725" s="9"/>
      <c r="J725" s="9"/>
      <c r="K725" s="9"/>
      <c r="L725" s="9"/>
      <c r="M725" s="9"/>
      <c r="N725" s="9"/>
      <c r="O725" s="9"/>
      <c r="P725" s="9"/>
      <c r="Q725" s="9"/>
      <c r="R725" s="9"/>
      <c r="S725" s="9"/>
      <c r="T725" s="9"/>
      <c r="U725" s="9"/>
      <c r="V725" s="9"/>
      <c r="W725" s="9"/>
      <c r="X725" s="9"/>
      <c r="Y725" s="9"/>
      <c r="Z725" s="9"/>
      <c r="AA725" s="9"/>
      <c r="AB725" s="9"/>
      <c r="AC725" s="9"/>
      <c r="AD725" s="9"/>
      <c r="AE725" s="9"/>
      <c r="AF725" s="9"/>
      <c r="AG725" s="9"/>
      <c r="AH725" s="9"/>
      <c r="AI725" s="9"/>
      <c r="AJ725" s="9"/>
      <c r="AK725" s="12"/>
    </row>
    <row r="726" ht="15.75" customHeight="1">
      <c r="A726" s="9"/>
      <c r="B726" s="9"/>
      <c r="C726" s="9"/>
      <c r="D726" s="9"/>
      <c r="E726" s="9"/>
      <c r="F726" s="9"/>
      <c r="G726" s="34"/>
      <c r="H726" s="9"/>
      <c r="I726" s="9"/>
      <c r="J726" s="9"/>
      <c r="K726" s="9"/>
      <c r="L726" s="9"/>
      <c r="M726" s="9"/>
      <c r="N726" s="9"/>
      <c r="O726" s="9"/>
      <c r="P726" s="9"/>
      <c r="Q726" s="9"/>
      <c r="R726" s="9"/>
      <c r="S726" s="9"/>
      <c r="T726" s="9"/>
      <c r="U726" s="9"/>
      <c r="V726" s="9"/>
      <c r="W726" s="9"/>
      <c r="X726" s="9"/>
      <c r="Y726" s="9"/>
      <c r="Z726" s="9"/>
      <c r="AA726" s="9"/>
      <c r="AB726" s="9"/>
      <c r="AC726" s="9"/>
      <c r="AD726" s="9"/>
      <c r="AE726" s="9"/>
      <c r="AF726" s="9"/>
      <c r="AG726" s="9"/>
      <c r="AH726" s="9"/>
      <c r="AI726" s="9"/>
      <c r="AJ726" s="9"/>
      <c r="AK726" s="12"/>
    </row>
    <row r="727" ht="15.75" customHeight="1">
      <c r="A727" s="9"/>
      <c r="B727" s="9"/>
      <c r="C727" s="9"/>
      <c r="D727" s="9"/>
      <c r="E727" s="9"/>
      <c r="F727" s="9"/>
      <c r="G727" s="34"/>
      <c r="H727" s="9"/>
      <c r="I727" s="9"/>
      <c r="J727" s="9"/>
      <c r="K727" s="9"/>
      <c r="L727" s="9"/>
      <c r="M727" s="9"/>
      <c r="N727" s="9"/>
      <c r="O727" s="9"/>
      <c r="P727" s="9"/>
      <c r="Q727" s="9"/>
      <c r="R727" s="9"/>
      <c r="S727" s="9"/>
      <c r="T727" s="9"/>
      <c r="U727" s="9"/>
      <c r="V727" s="9"/>
      <c r="W727" s="9"/>
      <c r="X727" s="9"/>
      <c r="Y727" s="9"/>
      <c r="Z727" s="9"/>
      <c r="AA727" s="9"/>
      <c r="AB727" s="9"/>
      <c r="AC727" s="9"/>
      <c r="AD727" s="9"/>
      <c r="AE727" s="9"/>
      <c r="AF727" s="9"/>
      <c r="AG727" s="9"/>
      <c r="AH727" s="9"/>
      <c r="AI727" s="9"/>
      <c r="AJ727" s="9"/>
      <c r="AK727" s="12"/>
    </row>
    <row r="728" ht="15.75" customHeight="1">
      <c r="A728" s="9"/>
      <c r="B728" s="9"/>
      <c r="C728" s="9"/>
      <c r="D728" s="9"/>
      <c r="E728" s="9"/>
      <c r="F728" s="9"/>
      <c r="G728" s="34"/>
      <c r="H728" s="9"/>
      <c r="I728" s="9"/>
      <c r="J728" s="9"/>
      <c r="K728" s="9"/>
      <c r="L728" s="9"/>
      <c r="M728" s="9"/>
      <c r="N728" s="9"/>
      <c r="O728" s="9"/>
      <c r="P728" s="9"/>
      <c r="Q728" s="9"/>
      <c r="R728" s="9"/>
      <c r="S728" s="9"/>
      <c r="T728" s="9"/>
      <c r="U728" s="9"/>
      <c r="V728" s="9"/>
      <c r="W728" s="9"/>
      <c r="X728" s="9"/>
      <c r="Y728" s="9"/>
      <c r="Z728" s="9"/>
      <c r="AA728" s="9"/>
      <c r="AB728" s="9"/>
      <c r="AC728" s="9"/>
      <c r="AD728" s="9"/>
      <c r="AE728" s="9"/>
      <c r="AF728" s="9"/>
      <c r="AG728" s="9"/>
      <c r="AH728" s="9"/>
      <c r="AI728" s="9"/>
      <c r="AJ728" s="9"/>
      <c r="AK728" s="12"/>
    </row>
    <row r="729" ht="15.75" customHeight="1">
      <c r="A729" s="9"/>
      <c r="B729" s="9"/>
      <c r="C729" s="9"/>
      <c r="D729" s="9"/>
      <c r="E729" s="9"/>
      <c r="F729" s="9"/>
      <c r="G729" s="34"/>
      <c r="H729" s="9"/>
      <c r="I729" s="9"/>
      <c r="J729" s="9"/>
      <c r="K729" s="9"/>
      <c r="L729" s="9"/>
      <c r="M729" s="9"/>
      <c r="N729" s="9"/>
      <c r="O729" s="9"/>
      <c r="P729" s="9"/>
      <c r="Q729" s="9"/>
      <c r="R729" s="9"/>
      <c r="S729" s="9"/>
      <c r="T729" s="9"/>
      <c r="U729" s="9"/>
      <c r="V729" s="9"/>
      <c r="W729" s="9"/>
      <c r="X729" s="9"/>
      <c r="Y729" s="9"/>
      <c r="Z729" s="9"/>
      <c r="AA729" s="9"/>
      <c r="AB729" s="9"/>
      <c r="AC729" s="9"/>
      <c r="AD729" s="9"/>
      <c r="AE729" s="9"/>
      <c r="AF729" s="9"/>
      <c r="AG729" s="9"/>
      <c r="AH729" s="9"/>
      <c r="AI729" s="9"/>
      <c r="AJ729" s="9"/>
      <c r="AK729" s="12"/>
    </row>
    <row r="730" ht="15.75" customHeight="1">
      <c r="A730" s="9"/>
      <c r="B730" s="9"/>
      <c r="C730" s="9"/>
      <c r="D730" s="9"/>
      <c r="E730" s="9"/>
      <c r="F730" s="9"/>
      <c r="G730" s="34"/>
      <c r="H730" s="9"/>
      <c r="I730" s="9"/>
      <c r="J730" s="9"/>
      <c r="K730" s="9"/>
      <c r="L730" s="9"/>
      <c r="M730" s="9"/>
      <c r="N730" s="9"/>
      <c r="O730" s="9"/>
      <c r="P730" s="9"/>
      <c r="Q730" s="9"/>
      <c r="R730" s="9"/>
      <c r="S730" s="9"/>
      <c r="T730" s="9"/>
      <c r="U730" s="9"/>
      <c r="V730" s="9"/>
      <c r="W730" s="9"/>
      <c r="X730" s="9"/>
      <c r="Y730" s="9"/>
      <c r="Z730" s="9"/>
      <c r="AA730" s="9"/>
      <c r="AB730" s="9"/>
      <c r="AC730" s="9"/>
      <c r="AD730" s="9"/>
      <c r="AE730" s="9"/>
      <c r="AF730" s="9"/>
      <c r="AG730" s="9"/>
      <c r="AH730" s="9"/>
      <c r="AI730" s="9"/>
      <c r="AJ730" s="9"/>
      <c r="AK730" s="12"/>
    </row>
    <row r="731" ht="15.75" customHeight="1">
      <c r="A731" s="9"/>
      <c r="B731" s="9"/>
      <c r="C731" s="9"/>
      <c r="D731" s="9"/>
      <c r="E731" s="9"/>
      <c r="F731" s="9"/>
      <c r="G731" s="34"/>
      <c r="H731" s="9"/>
      <c r="I731" s="9"/>
      <c r="J731" s="9"/>
      <c r="K731" s="9"/>
      <c r="L731" s="9"/>
      <c r="M731" s="9"/>
      <c r="N731" s="9"/>
      <c r="O731" s="9"/>
      <c r="P731" s="9"/>
      <c r="Q731" s="9"/>
      <c r="R731" s="9"/>
      <c r="S731" s="9"/>
      <c r="T731" s="9"/>
      <c r="U731" s="9"/>
      <c r="V731" s="9"/>
      <c r="W731" s="9"/>
      <c r="X731" s="9"/>
      <c r="Y731" s="9"/>
      <c r="Z731" s="9"/>
      <c r="AA731" s="9"/>
      <c r="AB731" s="9"/>
      <c r="AC731" s="9"/>
      <c r="AD731" s="9"/>
      <c r="AE731" s="9"/>
      <c r="AF731" s="9"/>
      <c r="AG731" s="9"/>
      <c r="AH731" s="9"/>
      <c r="AI731" s="9"/>
      <c r="AJ731" s="9"/>
      <c r="AK731" s="12"/>
    </row>
    <row r="732" ht="15.75" customHeight="1">
      <c r="A732" s="9"/>
      <c r="B732" s="9"/>
      <c r="C732" s="9"/>
      <c r="D732" s="9"/>
      <c r="E732" s="9"/>
      <c r="F732" s="9"/>
      <c r="G732" s="34"/>
      <c r="H732" s="9"/>
      <c r="I732" s="9"/>
      <c r="J732" s="9"/>
      <c r="K732" s="9"/>
      <c r="L732" s="9"/>
      <c r="M732" s="9"/>
      <c r="N732" s="9"/>
      <c r="O732" s="9"/>
      <c r="P732" s="9"/>
      <c r="Q732" s="9"/>
      <c r="R732" s="9"/>
      <c r="S732" s="9"/>
      <c r="T732" s="9"/>
      <c r="U732" s="9"/>
      <c r="V732" s="9"/>
      <c r="W732" s="9"/>
      <c r="X732" s="9"/>
      <c r="Y732" s="9"/>
      <c r="Z732" s="9"/>
      <c r="AA732" s="9"/>
      <c r="AB732" s="9"/>
      <c r="AC732" s="9"/>
      <c r="AD732" s="9"/>
      <c r="AE732" s="9"/>
      <c r="AF732" s="9"/>
      <c r="AG732" s="9"/>
      <c r="AH732" s="9"/>
      <c r="AI732" s="9"/>
      <c r="AJ732" s="9"/>
      <c r="AK732" s="12"/>
    </row>
    <row r="733" ht="15.75" customHeight="1">
      <c r="A733" s="9"/>
      <c r="B733" s="9"/>
      <c r="C733" s="9"/>
      <c r="D733" s="9"/>
      <c r="E733" s="9"/>
      <c r="F733" s="9"/>
      <c r="G733" s="34"/>
      <c r="H733" s="9"/>
      <c r="I733" s="9"/>
      <c r="J733" s="9"/>
      <c r="K733" s="9"/>
      <c r="L733" s="9"/>
      <c r="M733" s="9"/>
      <c r="N733" s="9"/>
      <c r="O733" s="9"/>
      <c r="P733" s="9"/>
      <c r="Q733" s="9"/>
      <c r="R733" s="9"/>
      <c r="S733" s="9"/>
      <c r="T733" s="9"/>
      <c r="U733" s="9"/>
      <c r="V733" s="9"/>
      <c r="W733" s="9"/>
      <c r="X733" s="9"/>
      <c r="Y733" s="9"/>
      <c r="Z733" s="9"/>
      <c r="AA733" s="9"/>
      <c r="AB733" s="9"/>
      <c r="AC733" s="9"/>
      <c r="AD733" s="9"/>
      <c r="AE733" s="9"/>
      <c r="AF733" s="9"/>
      <c r="AG733" s="9"/>
      <c r="AH733" s="9"/>
      <c r="AI733" s="9"/>
      <c r="AJ733" s="9"/>
      <c r="AK733" s="12"/>
    </row>
    <row r="734" ht="15.75" customHeight="1">
      <c r="A734" s="9"/>
      <c r="B734" s="9"/>
      <c r="C734" s="9"/>
      <c r="D734" s="9"/>
      <c r="E734" s="9"/>
      <c r="F734" s="9"/>
      <c r="G734" s="34"/>
      <c r="H734" s="9"/>
      <c r="I734" s="9"/>
      <c r="J734" s="9"/>
      <c r="K734" s="9"/>
      <c r="L734" s="9"/>
      <c r="M734" s="9"/>
      <c r="N734" s="9"/>
      <c r="O734" s="9"/>
      <c r="P734" s="9"/>
      <c r="Q734" s="9"/>
      <c r="R734" s="9"/>
      <c r="S734" s="9"/>
      <c r="T734" s="9"/>
      <c r="U734" s="9"/>
      <c r="V734" s="9"/>
      <c r="W734" s="9"/>
      <c r="X734" s="9"/>
      <c r="Y734" s="9"/>
      <c r="Z734" s="9"/>
      <c r="AA734" s="9"/>
      <c r="AB734" s="9"/>
      <c r="AC734" s="9"/>
      <c r="AD734" s="9"/>
      <c r="AE734" s="9"/>
      <c r="AF734" s="9"/>
      <c r="AG734" s="9"/>
      <c r="AH734" s="9"/>
      <c r="AI734" s="9"/>
      <c r="AJ734" s="9"/>
      <c r="AK734" s="12"/>
    </row>
    <row r="735" ht="15.75" customHeight="1">
      <c r="A735" s="9"/>
      <c r="B735" s="9"/>
      <c r="C735" s="9"/>
      <c r="D735" s="9"/>
      <c r="E735" s="9"/>
      <c r="F735" s="9"/>
      <c r="G735" s="34"/>
      <c r="H735" s="9"/>
      <c r="I735" s="9"/>
      <c r="J735" s="9"/>
      <c r="K735" s="9"/>
      <c r="L735" s="9"/>
      <c r="M735" s="9"/>
      <c r="N735" s="9"/>
      <c r="O735" s="9"/>
      <c r="P735" s="9"/>
      <c r="Q735" s="9"/>
      <c r="R735" s="9"/>
      <c r="S735" s="9"/>
      <c r="T735" s="9"/>
      <c r="U735" s="9"/>
      <c r="V735" s="9"/>
      <c r="W735" s="9"/>
      <c r="X735" s="9"/>
      <c r="Y735" s="9"/>
      <c r="Z735" s="9"/>
      <c r="AA735" s="9"/>
      <c r="AB735" s="9"/>
      <c r="AC735" s="9"/>
      <c r="AD735" s="9"/>
      <c r="AE735" s="9"/>
      <c r="AF735" s="9"/>
      <c r="AG735" s="9"/>
      <c r="AH735" s="9"/>
      <c r="AI735" s="9"/>
      <c r="AJ735" s="9"/>
      <c r="AK735" s="12"/>
    </row>
    <row r="736" ht="15.75" customHeight="1">
      <c r="A736" s="9"/>
      <c r="B736" s="9"/>
      <c r="C736" s="9"/>
      <c r="D736" s="9"/>
      <c r="E736" s="9"/>
      <c r="F736" s="9"/>
      <c r="G736" s="34"/>
      <c r="H736" s="9"/>
      <c r="I736" s="9"/>
      <c r="J736" s="9"/>
      <c r="K736" s="9"/>
      <c r="L736" s="9"/>
      <c r="M736" s="9"/>
      <c r="N736" s="9"/>
      <c r="O736" s="9"/>
      <c r="P736" s="9"/>
      <c r="Q736" s="9"/>
      <c r="R736" s="9"/>
      <c r="S736" s="9"/>
      <c r="T736" s="9"/>
      <c r="U736" s="9"/>
      <c r="V736" s="9"/>
      <c r="W736" s="9"/>
      <c r="X736" s="9"/>
      <c r="Y736" s="9"/>
      <c r="Z736" s="9"/>
      <c r="AA736" s="9"/>
      <c r="AB736" s="9"/>
      <c r="AC736" s="9"/>
      <c r="AD736" s="9"/>
      <c r="AE736" s="9"/>
      <c r="AF736" s="9"/>
      <c r="AG736" s="9"/>
      <c r="AH736" s="9"/>
      <c r="AI736" s="9"/>
      <c r="AJ736" s="9"/>
      <c r="AK736" s="12"/>
    </row>
    <row r="737" ht="15.75" customHeight="1">
      <c r="A737" s="9"/>
      <c r="B737" s="9"/>
      <c r="C737" s="9"/>
      <c r="D737" s="9"/>
      <c r="E737" s="9"/>
      <c r="F737" s="9"/>
      <c r="G737" s="34"/>
      <c r="H737" s="9"/>
      <c r="I737" s="9"/>
      <c r="J737" s="9"/>
      <c r="K737" s="9"/>
      <c r="L737" s="9"/>
      <c r="M737" s="9"/>
      <c r="N737" s="9"/>
      <c r="O737" s="9"/>
      <c r="P737" s="9"/>
      <c r="Q737" s="9"/>
      <c r="R737" s="9"/>
      <c r="S737" s="9"/>
      <c r="T737" s="9"/>
      <c r="U737" s="9"/>
      <c r="V737" s="9"/>
      <c r="W737" s="9"/>
      <c r="X737" s="9"/>
      <c r="Y737" s="9"/>
      <c r="Z737" s="9"/>
      <c r="AA737" s="9"/>
      <c r="AB737" s="9"/>
      <c r="AC737" s="9"/>
      <c r="AD737" s="9"/>
      <c r="AE737" s="9"/>
      <c r="AF737" s="9"/>
      <c r="AG737" s="9"/>
      <c r="AH737" s="9"/>
      <c r="AI737" s="9"/>
      <c r="AJ737" s="9"/>
      <c r="AK737" s="12"/>
    </row>
    <row r="738" ht="15.75" customHeight="1">
      <c r="A738" s="9"/>
      <c r="B738" s="9"/>
      <c r="C738" s="9"/>
      <c r="D738" s="9"/>
      <c r="E738" s="9"/>
      <c r="F738" s="9"/>
      <c r="G738" s="34"/>
      <c r="H738" s="9"/>
      <c r="I738" s="9"/>
      <c r="J738" s="9"/>
      <c r="K738" s="9"/>
      <c r="L738" s="9"/>
      <c r="M738" s="9"/>
      <c r="N738" s="9"/>
      <c r="O738" s="9"/>
      <c r="P738" s="9"/>
      <c r="Q738" s="9"/>
      <c r="R738" s="9"/>
      <c r="S738" s="9"/>
      <c r="T738" s="9"/>
      <c r="U738" s="9"/>
      <c r="V738" s="9"/>
      <c r="W738" s="9"/>
      <c r="X738" s="9"/>
      <c r="Y738" s="9"/>
      <c r="Z738" s="9"/>
      <c r="AA738" s="9"/>
      <c r="AB738" s="9"/>
      <c r="AC738" s="9"/>
      <c r="AD738" s="9"/>
      <c r="AE738" s="9"/>
      <c r="AF738" s="9"/>
      <c r="AG738" s="9"/>
      <c r="AH738" s="9"/>
      <c r="AI738" s="9"/>
      <c r="AJ738" s="9"/>
      <c r="AK738" s="12"/>
    </row>
    <row r="739" ht="15.75" customHeight="1">
      <c r="A739" s="9"/>
      <c r="B739" s="9"/>
      <c r="C739" s="9"/>
      <c r="D739" s="9"/>
      <c r="E739" s="9"/>
      <c r="F739" s="9"/>
      <c r="G739" s="34"/>
      <c r="H739" s="9"/>
      <c r="I739" s="9"/>
      <c r="J739" s="9"/>
      <c r="K739" s="9"/>
      <c r="L739" s="9"/>
      <c r="M739" s="9"/>
      <c r="N739" s="9"/>
      <c r="O739" s="9"/>
      <c r="P739" s="9"/>
      <c r="Q739" s="9"/>
      <c r="R739" s="9"/>
      <c r="S739" s="9"/>
      <c r="T739" s="9"/>
      <c r="U739" s="9"/>
      <c r="V739" s="9"/>
      <c r="W739" s="9"/>
      <c r="X739" s="9"/>
      <c r="Y739" s="9"/>
      <c r="Z739" s="9"/>
      <c r="AA739" s="9"/>
      <c r="AB739" s="9"/>
      <c r="AC739" s="9"/>
      <c r="AD739" s="9"/>
      <c r="AE739" s="9"/>
      <c r="AF739" s="9"/>
      <c r="AG739" s="9"/>
      <c r="AH739" s="9"/>
      <c r="AI739" s="9"/>
      <c r="AJ739" s="9"/>
      <c r="AK739" s="12"/>
    </row>
    <row r="740" ht="15.75" customHeight="1">
      <c r="A740" s="9"/>
      <c r="B740" s="9"/>
      <c r="C740" s="9"/>
      <c r="D740" s="9"/>
      <c r="E740" s="9"/>
      <c r="F740" s="9"/>
      <c r="G740" s="34"/>
      <c r="H740" s="9"/>
      <c r="I740" s="9"/>
      <c r="J740" s="9"/>
      <c r="K740" s="9"/>
      <c r="L740" s="9"/>
      <c r="M740" s="9"/>
      <c r="N740" s="9"/>
      <c r="O740" s="9"/>
      <c r="P740" s="9"/>
      <c r="Q740" s="9"/>
      <c r="R740" s="9"/>
      <c r="S740" s="9"/>
      <c r="T740" s="9"/>
      <c r="U740" s="9"/>
      <c r="V740" s="9"/>
      <c r="W740" s="9"/>
      <c r="X740" s="9"/>
      <c r="Y740" s="9"/>
      <c r="Z740" s="9"/>
      <c r="AA740" s="9"/>
      <c r="AB740" s="9"/>
      <c r="AC740" s="9"/>
      <c r="AD740" s="9"/>
      <c r="AE740" s="9"/>
      <c r="AF740" s="9"/>
      <c r="AG740" s="9"/>
      <c r="AH740" s="9"/>
      <c r="AI740" s="9"/>
      <c r="AJ740" s="9"/>
      <c r="AK740" s="12"/>
    </row>
    <row r="741" ht="15.75" customHeight="1">
      <c r="A741" s="9"/>
      <c r="B741" s="9"/>
      <c r="C741" s="9"/>
      <c r="D741" s="9"/>
      <c r="E741" s="9"/>
      <c r="F741" s="9"/>
      <c r="G741" s="34"/>
      <c r="H741" s="9"/>
      <c r="I741" s="9"/>
      <c r="J741" s="9"/>
      <c r="K741" s="9"/>
      <c r="L741" s="9"/>
      <c r="M741" s="9"/>
      <c r="N741" s="9"/>
      <c r="O741" s="9"/>
      <c r="P741" s="9"/>
      <c r="Q741" s="9"/>
      <c r="R741" s="9"/>
      <c r="S741" s="9"/>
      <c r="T741" s="9"/>
      <c r="U741" s="9"/>
      <c r="V741" s="9"/>
      <c r="W741" s="9"/>
      <c r="X741" s="9"/>
      <c r="Y741" s="9"/>
      <c r="Z741" s="9"/>
      <c r="AA741" s="9"/>
      <c r="AB741" s="9"/>
      <c r="AC741" s="9"/>
      <c r="AD741" s="9"/>
      <c r="AE741" s="9"/>
      <c r="AF741" s="9"/>
      <c r="AG741" s="9"/>
      <c r="AH741" s="9"/>
      <c r="AI741" s="9"/>
      <c r="AJ741" s="9"/>
      <c r="AK741" s="12"/>
    </row>
    <row r="742" ht="15.75" customHeight="1">
      <c r="A742" s="9"/>
      <c r="B742" s="9"/>
      <c r="C742" s="9"/>
      <c r="D742" s="9"/>
      <c r="E742" s="9"/>
      <c r="F742" s="9"/>
      <c r="G742" s="34"/>
      <c r="H742" s="9"/>
      <c r="I742" s="9"/>
      <c r="J742" s="9"/>
      <c r="K742" s="9"/>
      <c r="L742" s="9"/>
      <c r="M742" s="9"/>
      <c r="N742" s="9"/>
      <c r="O742" s="9"/>
      <c r="P742" s="9"/>
      <c r="Q742" s="9"/>
      <c r="R742" s="9"/>
      <c r="S742" s="9"/>
      <c r="T742" s="9"/>
      <c r="U742" s="9"/>
      <c r="V742" s="9"/>
      <c r="W742" s="9"/>
      <c r="X742" s="9"/>
      <c r="Y742" s="9"/>
      <c r="Z742" s="9"/>
      <c r="AA742" s="9"/>
      <c r="AB742" s="9"/>
      <c r="AC742" s="9"/>
      <c r="AD742" s="9"/>
      <c r="AE742" s="9"/>
      <c r="AF742" s="9"/>
      <c r="AG742" s="9"/>
      <c r="AH742" s="9"/>
      <c r="AI742" s="9"/>
      <c r="AJ742" s="9"/>
      <c r="AK742" s="12"/>
    </row>
    <row r="743" ht="15.75" customHeight="1">
      <c r="A743" s="9"/>
      <c r="B743" s="9"/>
      <c r="C743" s="9"/>
      <c r="D743" s="9"/>
      <c r="E743" s="9"/>
      <c r="F743" s="9"/>
      <c r="G743" s="34"/>
      <c r="H743" s="9"/>
      <c r="I743" s="9"/>
      <c r="J743" s="9"/>
      <c r="K743" s="9"/>
      <c r="L743" s="9"/>
      <c r="M743" s="9"/>
      <c r="N743" s="9"/>
      <c r="O743" s="9"/>
      <c r="P743" s="9"/>
      <c r="Q743" s="9"/>
      <c r="R743" s="9"/>
      <c r="S743" s="9"/>
      <c r="T743" s="9"/>
      <c r="U743" s="9"/>
      <c r="V743" s="9"/>
      <c r="W743" s="9"/>
      <c r="X743" s="9"/>
      <c r="Y743" s="9"/>
      <c r="Z743" s="9"/>
      <c r="AA743" s="9"/>
      <c r="AB743" s="9"/>
      <c r="AC743" s="9"/>
      <c r="AD743" s="9"/>
      <c r="AE743" s="9"/>
      <c r="AF743" s="9"/>
      <c r="AG743" s="9"/>
      <c r="AH743" s="9"/>
      <c r="AI743" s="9"/>
      <c r="AJ743" s="9"/>
      <c r="AK743" s="12"/>
    </row>
    <row r="744" ht="15.75" customHeight="1">
      <c r="A744" s="9"/>
      <c r="B744" s="9"/>
      <c r="C744" s="9"/>
      <c r="D744" s="9"/>
      <c r="E744" s="9"/>
      <c r="F744" s="9"/>
      <c r="G744" s="34"/>
      <c r="H744" s="9"/>
      <c r="I744" s="9"/>
      <c r="J744" s="9"/>
      <c r="K744" s="9"/>
      <c r="L744" s="9"/>
      <c r="M744" s="9"/>
      <c r="N744" s="9"/>
      <c r="O744" s="9"/>
      <c r="P744" s="9"/>
      <c r="Q744" s="9"/>
      <c r="R744" s="9"/>
      <c r="S744" s="9"/>
      <c r="T744" s="9"/>
      <c r="U744" s="9"/>
      <c r="V744" s="9"/>
      <c r="W744" s="9"/>
      <c r="X744" s="9"/>
      <c r="Y744" s="9"/>
      <c r="Z744" s="9"/>
      <c r="AA744" s="9"/>
      <c r="AB744" s="9"/>
      <c r="AC744" s="9"/>
      <c r="AD744" s="9"/>
      <c r="AE744" s="9"/>
      <c r="AF744" s="9"/>
      <c r="AG744" s="9"/>
      <c r="AH744" s="9"/>
      <c r="AI744" s="9"/>
      <c r="AJ744" s="9"/>
      <c r="AK744" s="12"/>
    </row>
    <row r="745" ht="15.75" customHeight="1">
      <c r="A745" s="9"/>
      <c r="B745" s="9"/>
      <c r="C745" s="9"/>
      <c r="D745" s="9"/>
      <c r="E745" s="9"/>
      <c r="F745" s="9"/>
      <c r="G745" s="34"/>
      <c r="H745" s="9"/>
      <c r="I745" s="9"/>
      <c r="J745" s="9"/>
      <c r="K745" s="9"/>
      <c r="L745" s="9"/>
      <c r="M745" s="9"/>
      <c r="N745" s="9"/>
      <c r="O745" s="9"/>
      <c r="P745" s="9"/>
      <c r="Q745" s="9"/>
      <c r="R745" s="9"/>
      <c r="S745" s="9"/>
      <c r="T745" s="9"/>
      <c r="U745" s="9"/>
      <c r="V745" s="9"/>
      <c r="W745" s="9"/>
      <c r="X745" s="9"/>
      <c r="Y745" s="9"/>
      <c r="Z745" s="9"/>
      <c r="AA745" s="9"/>
      <c r="AB745" s="9"/>
      <c r="AC745" s="9"/>
      <c r="AD745" s="9"/>
      <c r="AE745" s="9"/>
      <c r="AF745" s="9"/>
      <c r="AG745" s="9"/>
      <c r="AH745" s="9"/>
      <c r="AI745" s="9"/>
      <c r="AJ745" s="9"/>
      <c r="AK745" s="12"/>
    </row>
    <row r="746" ht="15.75" customHeight="1">
      <c r="A746" s="9"/>
      <c r="B746" s="9"/>
      <c r="C746" s="9"/>
      <c r="D746" s="9"/>
      <c r="E746" s="9"/>
      <c r="F746" s="9"/>
      <c r="G746" s="34"/>
      <c r="H746" s="9"/>
      <c r="I746" s="9"/>
      <c r="J746" s="9"/>
      <c r="K746" s="9"/>
      <c r="L746" s="9"/>
      <c r="M746" s="9"/>
      <c r="N746" s="9"/>
      <c r="O746" s="9"/>
      <c r="P746" s="9"/>
      <c r="Q746" s="9"/>
      <c r="R746" s="9"/>
      <c r="S746" s="9"/>
      <c r="T746" s="9"/>
      <c r="U746" s="9"/>
      <c r="V746" s="9"/>
      <c r="W746" s="9"/>
      <c r="X746" s="9"/>
      <c r="Y746" s="9"/>
      <c r="Z746" s="9"/>
      <c r="AA746" s="9"/>
      <c r="AB746" s="9"/>
      <c r="AC746" s="9"/>
      <c r="AD746" s="9"/>
      <c r="AE746" s="9"/>
      <c r="AF746" s="9"/>
      <c r="AG746" s="9"/>
      <c r="AH746" s="9"/>
      <c r="AI746" s="9"/>
      <c r="AJ746" s="9"/>
      <c r="AK746" s="12"/>
    </row>
    <row r="747" ht="15.75" customHeight="1">
      <c r="A747" s="9"/>
      <c r="B747" s="9"/>
      <c r="C747" s="9"/>
      <c r="D747" s="9"/>
      <c r="E747" s="9"/>
      <c r="F747" s="9"/>
      <c r="G747" s="34"/>
      <c r="H747" s="9"/>
      <c r="I747" s="9"/>
      <c r="J747" s="9"/>
      <c r="K747" s="9"/>
      <c r="L747" s="9"/>
      <c r="M747" s="9"/>
      <c r="N747" s="9"/>
      <c r="O747" s="9"/>
      <c r="P747" s="9"/>
      <c r="Q747" s="9"/>
      <c r="R747" s="9"/>
      <c r="S747" s="9"/>
      <c r="T747" s="9"/>
      <c r="U747" s="9"/>
      <c r="V747" s="9"/>
      <c r="W747" s="9"/>
      <c r="X747" s="9"/>
      <c r="Y747" s="9"/>
      <c r="Z747" s="9"/>
      <c r="AA747" s="9"/>
      <c r="AB747" s="9"/>
      <c r="AC747" s="9"/>
      <c r="AD747" s="9"/>
      <c r="AE747" s="9"/>
      <c r="AF747" s="9"/>
      <c r="AG747" s="9"/>
      <c r="AH747" s="9"/>
      <c r="AI747" s="9"/>
      <c r="AJ747" s="9"/>
      <c r="AK747" s="12"/>
    </row>
    <row r="748" ht="15.75" customHeight="1">
      <c r="A748" s="9"/>
      <c r="B748" s="9"/>
      <c r="C748" s="9"/>
      <c r="D748" s="9"/>
      <c r="E748" s="9"/>
      <c r="F748" s="9"/>
      <c r="G748" s="34"/>
      <c r="H748" s="9"/>
      <c r="I748" s="9"/>
      <c r="J748" s="9"/>
      <c r="K748" s="9"/>
      <c r="L748" s="9"/>
      <c r="M748" s="9"/>
      <c r="N748" s="9"/>
      <c r="O748" s="9"/>
      <c r="P748" s="9"/>
      <c r="Q748" s="9"/>
      <c r="R748" s="9"/>
      <c r="S748" s="9"/>
      <c r="T748" s="9"/>
      <c r="U748" s="9"/>
      <c r="V748" s="9"/>
      <c r="W748" s="9"/>
      <c r="X748" s="9"/>
      <c r="Y748" s="9"/>
      <c r="Z748" s="9"/>
      <c r="AA748" s="9"/>
      <c r="AB748" s="9"/>
      <c r="AC748" s="9"/>
      <c r="AD748" s="9"/>
      <c r="AE748" s="9"/>
      <c r="AF748" s="9"/>
      <c r="AG748" s="9"/>
      <c r="AH748" s="9"/>
      <c r="AI748" s="9"/>
      <c r="AJ748" s="9"/>
      <c r="AK748" s="12"/>
    </row>
    <row r="749" ht="15.75" customHeight="1">
      <c r="A749" s="9"/>
      <c r="B749" s="9"/>
      <c r="C749" s="9"/>
      <c r="D749" s="9"/>
      <c r="E749" s="9"/>
      <c r="F749" s="9"/>
      <c r="G749" s="34"/>
      <c r="H749" s="9"/>
      <c r="I749" s="9"/>
      <c r="J749" s="9"/>
      <c r="K749" s="9"/>
      <c r="L749" s="9"/>
      <c r="M749" s="9"/>
      <c r="N749" s="9"/>
      <c r="O749" s="9"/>
      <c r="P749" s="9"/>
      <c r="Q749" s="9"/>
      <c r="R749" s="9"/>
      <c r="S749" s="9"/>
      <c r="T749" s="9"/>
      <c r="U749" s="9"/>
      <c r="V749" s="9"/>
      <c r="W749" s="9"/>
      <c r="X749" s="9"/>
      <c r="Y749" s="9"/>
      <c r="Z749" s="9"/>
      <c r="AA749" s="9"/>
      <c r="AB749" s="9"/>
      <c r="AC749" s="9"/>
      <c r="AD749" s="9"/>
      <c r="AE749" s="9"/>
      <c r="AF749" s="9"/>
      <c r="AG749" s="9"/>
      <c r="AH749" s="9"/>
      <c r="AI749" s="9"/>
      <c r="AJ749" s="9"/>
      <c r="AK749" s="12"/>
    </row>
    <row r="750" ht="15.75" customHeight="1">
      <c r="A750" s="9"/>
      <c r="B750" s="9"/>
      <c r="C750" s="9"/>
      <c r="D750" s="9"/>
      <c r="E750" s="9"/>
      <c r="F750" s="9"/>
      <c r="G750" s="34"/>
      <c r="H750" s="9"/>
      <c r="I750" s="9"/>
      <c r="J750" s="9"/>
      <c r="K750" s="9"/>
      <c r="L750" s="9"/>
      <c r="M750" s="9"/>
      <c r="N750" s="9"/>
      <c r="O750" s="9"/>
      <c r="P750" s="9"/>
      <c r="Q750" s="9"/>
      <c r="R750" s="9"/>
      <c r="S750" s="9"/>
      <c r="T750" s="9"/>
      <c r="U750" s="9"/>
      <c r="V750" s="9"/>
      <c r="W750" s="9"/>
      <c r="X750" s="9"/>
      <c r="Y750" s="9"/>
      <c r="Z750" s="9"/>
      <c r="AA750" s="9"/>
      <c r="AB750" s="9"/>
      <c r="AC750" s="9"/>
      <c r="AD750" s="9"/>
      <c r="AE750" s="9"/>
      <c r="AF750" s="9"/>
      <c r="AG750" s="9"/>
      <c r="AH750" s="9"/>
      <c r="AI750" s="9"/>
      <c r="AJ750" s="9"/>
      <c r="AK750" s="12"/>
    </row>
    <row r="751" ht="15.75" customHeight="1">
      <c r="A751" s="9"/>
      <c r="B751" s="9"/>
      <c r="C751" s="9"/>
      <c r="D751" s="9"/>
      <c r="E751" s="9"/>
      <c r="F751" s="9"/>
      <c r="G751" s="34"/>
      <c r="H751" s="9"/>
      <c r="I751" s="9"/>
      <c r="J751" s="9"/>
      <c r="K751" s="9"/>
      <c r="L751" s="9"/>
      <c r="M751" s="9"/>
      <c r="N751" s="9"/>
      <c r="O751" s="9"/>
      <c r="P751" s="9"/>
      <c r="Q751" s="9"/>
      <c r="R751" s="9"/>
      <c r="S751" s="9"/>
      <c r="T751" s="9"/>
      <c r="U751" s="9"/>
      <c r="V751" s="9"/>
      <c r="W751" s="9"/>
      <c r="X751" s="9"/>
      <c r="Y751" s="9"/>
      <c r="Z751" s="9"/>
      <c r="AA751" s="9"/>
      <c r="AB751" s="9"/>
      <c r="AC751" s="9"/>
      <c r="AD751" s="9"/>
      <c r="AE751" s="9"/>
      <c r="AF751" s="9"/>
      <c r="AG751" s="9"/>
      <c r="AH751" s="9"/>
      <c r="AI751" s="9"/>
      <c r="AJ751" s="9"/>
      <c r="AK751" s="12"/>
    </row>
    <row r="752" ht="15.75" customHeight="1">
      <c r="A752" s="9"/>
      <c r="B752" s="9"/>
      <c r="C752" s="9"/>
      <c r="D752" s="9"/>
      <c r="E752" s="9"/>
      <c r="F752" s="9"/>
      <c r="G752" s="34"/>
      <c r="H752" s="9"/>
      <c r="I752" s="9"/>
      <c r="J752" s="9"/>
      <c r="K752" s="9"/>
      <c r="L752" s="9"/>
      <c r="M752" s="9"/>
      <c r="N752" s="9"/>
      <c r="O752" s="9"/>
      <c r="P752" s="9"/>
      <c r="Q752" s="9"/>
      <c r="R752" s="9"/>
      <c r="S752" s="9"/>
      <c r="T752" s="9"/>
      <c r="U752" s="9"/>
      <c r="V752" s="9"/>
      <c r="W752" s="9"/>
      <c r="X752" s="9"/>
      <c r="Y752" s="9"/>
      <c r="Z752" s="9"/>
      <c r="AA752" s="9"/>
      <c r="AB752" s="9"/>
      <c r="AC752" s="9"/>
      <c r="AD752" s="9"/>
      <c r="AE752" s="9"/>
      <c r="AF752" s="9"/>
      <c r="AG752" s="9"/>
      <c r="AH752" s="9"/>
      <c r="AI752" s="9"/>
      <c r="AJ752" s="9"/>
      <c r="AK752" s="12"/>
    </row>
    <row r="753" ht="15.75" customHeight="1">
      <c r="A753" s="9"/>
      <c r="B753" s="9"/>
      <c r="C753" s="9"/>
      <c r="D753" s="9"/>
      <c r="E753" s="9"/>
      <c r="F753" s="9"/>
      <c r="G753" s="34"/>
      <c r="H753" s="9"/>
      <c r="I753" s="9"/>
      <c r="J753" s="9"/>
      <c r="K753" s="9"/>
      <c r="L753" s="9"/>
      <c r="M753" s="9"/>
      <c r="N753" s="9"/>
      <c r="O753" s="9"/>
      <c r="P753" s="9"/>
      <c r="Q753" s="9"/>
      <c r="R753" s="9"/>
      <c r="S753" s="9"/>
      <c r="T753" s="9"/>
      <c r="U753" s="9"/>
      <c r="V753" s="9"/>
      <c r="W753" s="9"/>
      <c r="X753" s="9"/>
      <c r="Y753" s="9"/>
      <c r="Z753" s="9"/>
      <c r="AA753" s="9"/>
      <c r="AB753" s="9"/>
      <c r="AC753" s="9"/>
      <c r="AD753" s="9"/>
      <c r="AE753" s="9"/>
      <c r="AF753" s="9"/>
      <c r="AG753" s="9"/>
      <c r="AH753" s="9"/>
      <c r="AI753" s="9"/>
      <c r="AJ753" s="9"/>
      <c r="AK753" s="12"/>
    </row>
    <row r="754" ht="15.75" customHeight="1">
      <c r="A754" s="9"/>
      <c r="B754" s="9"/>
      <c r="C754" s="9"/>
      <c r="D754" s="9"/>
      <c r="E754" s="9"/>
      <c r="F754" s="9"/>
      <c r="G754" s="34"/>
      <c r="H754" s="9"/>
      <c r="I754" s="9"/>
      <c r="J754" s="9"/>
      <c r="K754" s="9"/>
      <c r="L754" s="9"/>
      <c r="M754" s="9"/>
      <c r="N754" s="9"/>
      <c r="O754" s="9"/>
      <c r="P754" s="9"/>
      <c r="Q754" s="9"/>
      <c r="R754" s="9"/>
      <c r="S754" s="9"/>
      <c r="T754" s="9"/>
      <c r="U754" s="9"/>
      <c r="V754" s="9"/>
      <c r="W754" s="9"/>
      <c r="X754" s="9"/>
      <c r="Y754" s="9"/>
      <c r="Z754" s="9"/>
      <c r="AA754" s="9"/>
      <c r="AB754" s="9"/>
      <c r="AC754" s="9"/>
      <c r="AD754" s="9"/>
      <c r="AE754" s="9"/>
      <c r="AF754" s="9"/>
      <c r="AG754" s="9"/>
      <c r="AH754" s="9"/>
      <c r="AI754" s="9"/>
      <c r="AJ754" s="9"/>
      <c r="AK754" s="12"/>
    </row>
    <row r="755" ht="15.75" customHeight="1">
      <c r="A755" s="9"/>
      <c r="B755" s="9"/>
      <c r="C755" s="9"/>
      <c r="D755" s="9"/>
      <c r="E755" s="9"/>
      <c r="F755" s="9"/>
      <c r="G755" s="34"/>
      <c r="H755" s="9"/>
      <c r="I755" s="9"/>
      <c r="J755" s="9"/>
      <c r="K755" s="9"/>
      <c r="L755" s="9"/>
      <c r="M755" s="9"/>
      <c r="N755" s="9"/>
      <c r="O755" s="9"/>
      <c r="P755" s="9"/>
      <c r="Q755" s="9"/>
      <c r="R755" s="9"/>
      <c r="S755" s="9"/>
      <c r="T755" s="9"/>
      <c r="U755" s="9"/>
      <c r="V755" s="9"/>
      <c r="W755" s="9"/>
      <c r="X755" s="9"/>
      <c r="Y755" s="9"/>
      <c r="Z755" s="9"/>
      <c r="AA755" s="9"/>
      <c r="AB755" s="9"/>
      <c r="AC755" s="9"/>
      <c r="AD755" s="9"/>
      <c r="AE755" s="9"/>
      <c r="AF755" s="9"/>
      <c r="AG755" s="9"/>
      <c r="AH755" s="9"/>
      <c r="AI755" s="9"/>
      <c r="AJ755" s="9"/>
      <c r="AK755" s="12"/>
    </row>
    <row r="756" ht="15.75" customHeight="1">
      <c r="A756" s="9"/>
      <c r="B756" s="9"/>
      <c r="C756" s="9"/>
      <c r="D756" s="9"/>
      <c r="E756" s="9"/>
      <c r="F756" s="9"/>
      <c r="G756" s="34"/>
      <c r="H756" s="9"/>
      <c r="I756" s="9"/>
      <c r="J756" s="9"/>
      <c r="K756" s="9"/>
      <c r="L756" s="9"/>
      <c r="M756" s="9"/>
      <c r="N756" s="9"/>
      <c r="O756" s="9"/>
      <c r="P756" s="9"/>
      <c r="Q756" s="9"/>
      <c r="R756" s="9"/>
      <c r="S756" s="9"/>
      <c r="T756" s="9"/>
      <c r="U756" s="9"/>
      <c r="V756" s="9"/>
      <c r="W756" s="9"/>
      <c r="X756" s="9"/>
      <c r="Y756" s="9"/>
      <c r="Z756" s="9"/>
      <c r="AA756" s="9"/>
      <c r="AB756" s="9"/>
      <c r="AC756" s="9"/>
      <c r="AD756" s="9"/>
      <c r="AE756" s="9"/>
      <c r="AF756" s="9"/>
      <c r="AG756" s="9"/>
      <c r="AH756" s="9"/>
      <c r="AI756" s="9"/>
      <c r="AJ756" s="9"/>
      <c r="AK756" s="12"/>
    </row>
    <row r="757" ht="15.75" customHeight="1">
      <c r="A757" s="9"/>
      <c r="B757" s="9"/>
      <c r="C757" s="9"/>
      <c r="D757" s="9"/>
      <c r="E757" s="9"/>
      <c r="F757" s="9"/>
      <c r="G757" s="34"/>
      <c r="H757" s="9"/>
      <c r="I757" s="9"/>
      <c r="J757" s="9"/>
      <c r="K757" s="9"/>
      <c r="L757" s="9"/>
      <c r="M757" s="9"/>
      <c r="N757" s="9"/>
      <c r="O757" s="9"/>
      <c r="P757" s="9"/>
      <c r="Q757" s="9"/>
      <c r="R757" s="9"/>
      <c r="S757" s="9"/>
      <c r="T757" s="9"/>
      <c r="U757" s="9"/>
      <c r="V757" s="9"/>
      <c r="W757" s="9"/>
      <c r="X757" s="9"/>
      <c r="Y757" s="9"/>
      <c r="Z757" s="9"/>
      <c r="AA757" s="9"/>
      <c r="AB757" s="9"/>
      <c r="AC757" s="9"/>
      <c r="AD757" s="9"/>
      <c r="AE757" s="9"/>
      <c r="AF757" s="9"/>
      <c r="AG757" s="9"/>
      <c r="AH757" s="9"/>
      <c r="AI757" s="9"/>
      <c r="AJ757" s="9"/>
      <c r="AK757" s="12"/>
    </row>
    <row r="758" ht="15.75" customHeight="1">
      <c r="A758" s="9"/>
      <c r="B758" s="9"/>
      <c r="C758" s="9"/>
      <c r="D758" s="9"/>
      <c r="E758" s="9"/>
      <c r="F758" s="9"/>
      <c r="G758" s="34"/>
      <c r="H758" s="9"/>
      <c r="I758" s="9"/>
      <c r="J758" s="9"/>
      <c r="K758" s="9"/>
      <c r="L758" s="9"/>
      <c r="M758" s="9"/>
      <c r="N758" s="9"/>
      <c r="O758" s="9"/>
      <c r="P758" s="9"/>
      <c r="Q758" s="9"/>
      <c r="R758" s="9"/>
      <c r="S758" s="9"/>
      <c r="T758" s="9"/>
      <c r="U758" s="9"/>
      <c r="V758" s="9"/>
      <c r="W758" s="9"/>
      <c r="X758" s="9"/>
      <c r="Y758" s="9"/>
      <c r="Z758" s="9"/>
      <c r="AA758" s="9"/>
      <c r="AB758" s="9"/>
      <c r="AC758" s="9"/>
      <c r="AD758" s="9"/>
      <c r="AE758" s="9"/>
      <c r="AF758" s="9"/>
      <c r="AG758" s="9"/>
      <c r="AH758" s="9"/>
      <c r="AI758" s="9"/>
      <c r="AJ758" s="9"/>
      <c r="AK758" s="12"/>
    </row>
    <row r="759" ht="15.75" customHeight="1">
      <c r="A759" s="9"/>
      <c r="B759" s="9"/>
      <c r="C759" s="9"/>
      <c r="D759" s="9"/>
      <c r="E759" s="9"/>
      <c r="F759" s="9"/>
      <c r="G759" s="34"/>
      <c r="H759" s="9"/>
      <c r="I759" s="9"/>
      <c r="J759" s="9"/>
      <c r="K759" s="9"/>
      <c r="L759" s="9"/>
      <c r="M759" s="9"/>
      <c r="N759" s="9"/>
      <c r="O759" s="9"/>
      <c r="P759" s="9"/>
      <c r="Q759" s="9"/>
      <c r="R759" s="9"/>
      <c r="S759" s="9"/>
      <c r="T759" s="9"/>
      <c r="U759" s="9"/>
      <c r="V759" s="9"/>
      <c r="W759" s="9"/>
      <c r="X759" s="9"/>
      <c r="Y759" s="9"/>
      <c r="Z759" s="9"/>
      <c r="AA759" s="9"/>
      <c r="AB759" s="9"/>
      <c r="AC759" s="9"/>
      <c r="AD759" s="9"/>
      <c r="AE759" s="9"/>
      <c r="AF759" s="9"/>
      <c r="AG759" s="9"/>
      <c r="AH759" s="9"/>
      <c r="AI759" s="9"/>
      <c r="AJ759" s="9"/>
      <c r="AK759" s="12"/>
    </row>
    <row r="760" ht="15.75" customHeight="1">
      <c r="A760" s="9"/>
      <c r="B760" s="9"/>
      <c r="C760" s="9"/>
      <c r="D760" s="9"/>
      <c r="E760" s="9"/>
      <c r="F760" s="9"/>
      <c r="G760" s="34"/>
      <c r="H760" s="9"/>
      <c r="I760" s="9"/>
      <c r="J760" s="9"/>
      <c r="K760" s="9"/>
      <c r="L760" s="9"/>
      <c r="M760" s="9"/>
      <c r="N760" s="9"/>
      <c r="O760" s="9"/>
      <c r="P760" s="9"/>
      <c r="Q760" s="9"/>
      <c r="R760" s="9"/>
      <c r="S760" s="9"/>
      <c r="T760" s="9"/>
      <c r="U760" s="9"/>
      <c r="V760" s="9"/>
      <c r="W760" s="9"/>
      <c r="X760" s="9"/>
      <c r="Y760" s="9"/>
      <c r="Z760" s="9"/>
      <c r="AA760" s="9"/>
      <c r="AB760" s="9"/>
      <c r="AC760" s="9"/>
      <c r="AD760" s="9"/>
      <c r="AE760" s="9"/>
      <c r="AF760" s="9"/>
      <c r="AG760" s="9"/>
      <c r="AH760" s="9"/>
      <c r="AI760" s="9"/>
      <c r="AJ760" s="9"/>
      <c r="AK760" s="12"/>
    </row>
    <row r="761" ht="15.75" customHeight="1">
      <c r="A761" s="9"/>
      <c r="B761" s="9"/>
      <c r="C761" s="9"/>
      <c r="D761" s="9"/>
      <c r="E761" s="9"/>
      <c r="F761" s="9"/>
      <c r="G761" s="34"/>
      <c r="H761" s="9"/>
      <c r="I761" s="9"/>
      <c r="J761" s="9"/>
      <c r="K761" s="9"/>
      <c r="L761" s="9"/>
      <c r="M761" s="9"/>
      <c r="N761" s="9"/>
      <c r="O761" s="9"/>
      <c r="P761" s="9"/>
      <c r="Q761" s="9"/>
      <c r="R761" s="9"/>
      <c r="S761" s="9"/>
      <c r="T761" s="9"/>
      <c r="U761" s="9"/>
      <c r="V761" s="9"/>
      <c r="W761" s="9"/>
      <c r="X761" s="9"/>
      <c r="Y761" s="9"/>
      <c r="Z761" s="9"/>
      <c r="AA761" s="9"/>
      <c r="AB761" s="9"/>
      <c r="AC761" s="9"/>
      <c r="AD761" s="9"/>
      <c r="AE761" s="9"/>
      <c r="AF761" s="9"/>
      <c r="AG761" s="9"/>
      <c r="AH761" s="9"/>
      <c r="AI761" s="9"/>
      <c r="AJ761" s="9"/>
      <c r="AK761" s="12"/>
    </row>
    <row r="762" ht="15.75" customHeight="1">
      <c r="A762" s="9"/>
      <c r="B762" s="9"/>
      <c r="C762" s="9"/>
      <c r="D762" s="9"/>
      <c r="E762" s="9"/>
      <c r="F762" s="9"/>
      <c r="G762" s="34"/>
      <c r="H762" s="9"/>
      <c r="I762" s="9"/>
      <c r="J762" s="9"/>
      <c r="K762" s="9"/>
      <c r="L762" s="9"/>
      <c r="M762" s="9"/>
      <c r="N762" s="9"/>
      <c r="O762" s="9"/>
      <c r="P762" s="9"/>
      <c r="Q762" s="9"/>
      <c r="R762" s="9"/>
      <c r="S762" s="9"/>
      <c r="T762" s="9"/>
      <c r="U762" s="9"/>
      <c r="V762" s="9"/>
      <c r="W762" s="9"/>
      <c r="X762" s="9"/>
      <c r="Y762" s="9"/>
      <c r="Z762" s="9"/>
      <c r="AA762" s="9"/>
      <c r="AB762" s="9"/>
      <c r="AC762" s="9"/>
      <c r="AD762" s="9"/>
      <c r="AE762" s="9"/>
      <c r="AF762" s="9"/>
      <c r="AG762" s="9"/>
      <c r="AH762" s="9"/>
      <c r="AI762" s="9"/>
      <c r="AJ762" s="9"/>
      <c r="AK762" s="12"/>
    </row>
    <row r="763" ht="15.75" customHeight="1">
      <c r="A763" s="9"/>
      <c r="B763" s="9"/>
      <c r="C763" s="9"/>
      <c r="D763" s="9"/>
      <c r="E763" s="9"/>
      <c r="F763" s="9"/>
      <c r="G763" s="34"/>
      <c r="H763" s="9"/>
      <c r="I763" s="9"/>
      <c r="J763" s="9"/>
      <c r="K763" s="9"/>
      <c r="L763" s="9"/>
      <c r="M763" s="9"/>
      <c r="N763" s="9"/>
      <c r="O763" s="9"/>
      <c r="P763" s="9"/>
      <c r="Q763" s="9"/>
      <c r="R763" s="9"/>
      <c r="S763" s="9"/>
      <c r="T763" s="9"/>
      <c r="U763" s="9"/>
      <c r="V763" s="9"/>
      <c r="W763" s="9"/>
      <c r="X763" s="9"/>
      <c r="Y763" s="9"/>
      <c r="Z763" s="9"/>
      <c r="AA763" s="9"/>
      <c r="AB763" s="9"/>
      <c r="AC763" s="9"/>
      <c r="AD763" s="9"/>
      <c r="AE763" s="9"/>
      <c r="AF763" s="9"/>
      <c r="AG763" s="9"/>
      <c r="AH763" s="9"/>
      <c r="AI763" s="9"/>
      <c r="AJ763" s="9"/>
      <c r="AK763" s="12"/>
    </row>
    <row r="764" ht="15.75" customHeight="1">
      <c r="A764" s="9"/>
      <c r="B764" s="9"/>
      <c r="C764" s="9"/>
      <c r="D764" s="9"/>
      <c r="E764" s="9"/>
      <c r="F764" s="9"/>
      <c r="G764" s="34"/>
      <c r="H764" s="9"/>
      <c r="I764" s="9"/>
      <c r="J764" s="9"/>
      <c r="K764" s="9"/>
      <c r="L764" s="9"/>
      <c r="M764" s="9"/>
      <c r="N764" s="9"/>
      <c r="O764" s="9"/>
      <c r="P764" s="9"/>
      <c r="Q764" s="9"/>
      <c r="R764" s="9"/>
      <c r="S764" s="9"/>
      <c r="T764" s="9"/>
      <c r="U764" s="9"/>
      <c r="V764" s="9"/>
      <c r="W764" s="9"/>
      <c r="X764" s="9"/>
      <c r="Y764" s="9"/>
      <c r="Z764" s="9"/>
      <c r="AA764" s="9"/>
      <c r="AB764" s="9"/>
      <c r="AC764" s="9"/>
      <c r="AD764" s="9"/>
      <c r="AE764" s="9"/>
      <c r="AF764" s="9"/>
      <c r="AG764" s="9"/>
      <c r="AH764" s="9"/>
      <c r="AI764" s="9"/>
      <c r="AJ764" s="9"/>
      <c r="AK764" s="12"/>
    </row>
    <row r="765" ht="15.75" customHeight="1">
      <c r="A765" s="9"/>
      <c r="B765" s="9"/>
      <c r="C765" s="9"/>
      <c r="D765" s="9"/>
      <c r="E765" s="9"/>
      <c r="F765" s="9"/>
      <c r="G765" s="34"/>
      <c r="H765" s="9"/>
      <c r="I765" s="9"/>
      <c r="J765" s="9"/>
      <c r="K765" s="9"/>
      <c r="L765" s="9"/>
      <c r="M765" s="9"/>
      <c r="N765" s="9"/>
      <c r="O765" s="9"/>
      <c r="P765" s="9"/>
      <c r="Q765" s="9"/>
      <c r="R765" s="9"/>
      <c r="S765" s="9"/>
      <c r="T765" s="9"/>
      <c r="U765" s="9"/>
      <c r="V765" s="9"/>
      <c r="W765" s="9"/>
      <c r="X765" s="9"/>
      <c r="Y765" s="9"/>
      <c r="Z765" s="9"/>
      <c r="AA765" s="9"/>
      <c r="AB765" s="9"/>
      <c r="AC765" s="9"/>
      <c r="AD765" s="9"/>
      <c r="AE765" s="9"/>
      <c r="AF765" s="9"/>
      <c r="AG765" s="9"/>
      <c r="AH765" s="9"/>
      <c r="AI765" s="9"/>
      <c r="AJ765" s="9"/>
      <c r="AK765" s="12"/>
    </row>
    <row r="766" ht="15.75" customHeight="1">
      <c r="A766" s="9"/>
      <c r="B766" s="9"/>
      <c r="C766" s="9"/>
      <c r="D766" s="9"/>
      <c r="E766" s="9"/>
      <c r="F766" s="9"/>
      <c r="G766" s="34"/>
      <c r="H766" s="9"/>
      <c r="I766" s="9"/>
      <c r="J766" s="9"/>
      <c r="K766" s="9"/>
      <c r="L766" s="9"/>
      <c r="M766" s="9"/>
      <c r="N766" s="9"/>
      <c r="O766" s="9"/>
      <c r="P766" s="9"/>
      <c r="Q766" s="9"/>
      <c r="R766" s="9"/>
      <c r="S766" s="9"/>
      <c r="T766" s="9"/>
      <c r="U766" s="9"/>
      <c r="V766" s="9"/>
      <c r="W766" s="9"/>
      <c r="X766" s="9"/>
      <c r="Y766" s="9"/>
      <c r="Z766" s="9"/>
      <c r="AA766" s="9"/>
      <c r="AB766" s="9"/>
      <c r="AC766" s="9"/>
      <c r="AD766" s="9"/>
      <c r="AE766" s="9"/>
      <c r="AF766" s="9"/>
      <c r="AG766" s="9"/>
      <c r="AH766" s="9"/>
      <c r="AI766" s="9"/>
      <c r="AJ766" s="9"/>
      <c r="AK766" s="12"/>
    </row>
    <row r="767" ht="15.75" customHeight="1">
      <c r="A767" s="9"/>
      <c r="B767" s="9"/>
      <c r="C767" s="9"/>
      <c r="D767" s="9"/>
      <c r="E767" s="9"/>
      <c r="F767" s="9"/>
      <c r="G767" s="34"/>
      <c r="H767" s="9"/>
      <c r="I767" s="9"/>
      <c r="J767" s="9"/>
      <c r="K767" s="9"/>
      <c r="L767" s="9"/>
      <c r="M767" s="9"/>
      <c r="N767" s="9"/>
      <c r="O767" s="9"/>
      <c r="P767" s="9"/>
      <c r="Q767" s="9"/>
      <c r="R767" s="9"/>
      <c r="S767" s="9"/>
      <c r="T767" s="9"/>
      <c r="U767" s="9"/>
      <c r="V767" s="9"/>
      <c r="W767" s="9"/>
      <c r="X767" s="9"/>
      <c r="Y767" s="9"/>
      <c r="Z767" s="9"/>
      <c r="AA767" s="9"/>
      <c r="AB767" s="9"/>
      <c r="AC767" s="9"/>
      <c r="AD767" s="9"/>
      <c r="AE767" s="9"/>
      <c r="AF767" s="9"/>
      <c r="AG767" s="9"/>
      <c r="AH767" s="9"/>
      <c r="AI767" s="9"/>
      <c r="AJ767" s="9"/>
      <c r="AK767" s="12"/>
    </row>
    <row r="768" ht="15.75" customHeight="1">
      <c r="A768" s="9"/>
      <c r="B768" s="9"/>
      <c r="C768" s="9"/>
      <c r="D768" s="9"/>
      <c r="E768" s="9"/>
      <c r="F768" s="9"/>
      <c r="G768" s="34"/>
      <c r="H768" s="9"/>
      <c r="I768" s="9"/>
      <c r="J768" s="9"/>
      <c r="K768" s="9"/>
      <c r="L768" s="9"/>
      <c r="M768" s="9"/>
      <c r="N768" s="9"/>
      <c r="O768" s="9"/>
      <c r="P768" s="9"/>
      <c r="Q768" s="9"/>
      <c r="R768" s="9"/>
      <c r="S768" s="9"/>
      <c r="T768" s="9"/>
      <c r="U768" s="9"/>
      <c r="V768" s="9"/>
      <c r="W768" s="9"/>
      <c r="X768" s="9"/>
      <c r="Y768" s="9"/>
      <c r="Z768" s="9"/>
      <c r="AA768" s="9"/>
      <c r="AB768" s="9"/>
      <c r="AC768" s="9"/>
      <c r="AD768" s="9"/>
      <c r="AE768" s="9"/>
      <c r="AF768" s="9"/>
      <c r="AG768" s="9"/>
      <c r="AH768" s="9"/>
      <c r="AI768" s="9"/>
      <c r="AJ768" s="9"/>
      <c r="AK768" s="12"/>
    </row>
    <row r="769" ht="15.75" customHeight="1">
      <c r="A769" s="9"/>
      <c r="B769" s="9"/>
      <c r="C769" s="9"/>
      <c r="D769" s="9"/>
      <c r="E769" s="9"/>
      <c r="F769" s="9"/>
      <c r="G769" s="34"/>
      <c r="H769" s="9"/>
      <c r="I769" s="9"/>
      <c r="J769" s="9"/>
      <c r="K769" s="9"/>
      <c r="L769" s="9"/>
      <c r="M769" s="9"/>
      <c r="N769" s="9"/>
      <c r="O769" s="9"/>
      <c r="P769" s="9"/>
      <c r="Q769" s="9"/>
      <c r="R769" s="9"/>
      <c r="S769" s="9"/>
      <c r="T769" s="9"/>
      <c r="U769" s="9"/>
      <c r="V769" s="9"/>
      <c r="W769" s="9"/>
      <c r="X769" s="9"/>
      <c r="Y769" s="9"/>
      <c r="Z769" s="9"/>
      <c r="AA769" s="9"/>
      <c r="AB769" s="9"/>
      <c r="AC769" s="9"/>
      <c r="AD769" s="9"/>
      <c r="AE769" s="9"/>
      <c r="AF769" s="9"/>
      <c r="AG769" s="9"/>
      <c r="AH769" s="9"/>
      <c r="AI769" s="9"/>
      <c r="AJ769" s="9"/>
      <c r="AK769" s="12"/>
    </row>
    <row r="770" ht="15.75" customHeight="1">
      <c r="A770" s="9"/>
      <c r="B770" s="9"/>
      <c r="C770" s="9"/>
      <c r="D770" s="9"/>
      <c r="E770" s="9"/>
      <c r="F770" s="9"/>
      <c r="G770" s="34"/>
      <c r="H770" s="9"/>
      <c r="I770" s="9"/>
      <c r="J770" s="9"/>
      <c r="K770" s="9"/>
      <c r="L770" s="9"/>
      <c r="M770" s="9"/>
      <c r="N770" s="9"/>
      <c r="O770" s="9"/>
      <c r="P770" s="9"/>
      <c r="Q770" s="9"/>
      <c r="R770" s="9"/>
      <c r="S770" s="9"/>
      <c r="T770" s="9"/>
      <c r="U770" s="9"/>
      <c r="V770" s="9"/>
      <c r="W770" s="9"/>
      <c r="X770" s="9"/>
      <c r="Y770" s="9"/>
      <c r="Z770" s="9"/>
      <c r="AA770" s="9"/>
      <c r="AB770" s="9"/>
      <c r="AC770" s="9"/>
      <c r="AD770" s="9"/>
      <c r="AE770" s="9"/>
      <c r="AF770" s="9"/>
      <c r="AG770" s="9"/>
      <c r="AH770" s="9"/>
      <c r="AI770" s="9"/>
      <c r="AJ770" s="9"/>
      <c r="AK770" s="12"/>
    </row>
    <row r="771" ht="15.75" customHeight="1">
      <c r="A771" s="9"/>
      <c r="B771" s="9"/>
      <c r="C771" s="9"/>
      <c r="D771" s="9"/>
      <c r="E771" s="9"/>
      <c r="F771" s="9"/>
      <c r="G771" s="34"/>
      <c r="H771" s="9"/>
      <c r="I771" s="9"/>
      <c r="J771" s="9"/>
      <c r="K771" s="9"/>
      <c r="L771" s="9"/>
      <c r="M771" s="9"/>
      <c r="N771" s="9"/>
      <c r="O771" s="9"/>
      <c r="P771" s="9"/>
      <c r="Q771" s="9"/>
      <c r="R771" s="9"/>
      <c r="S771" s="9"/>
      <c r="T771" s="9"/>
      <c r="U771" s="9"/>
      <c r="V771" s="9"/>
      <c r="W771" s="9"/>
      <c r="X771" s="9"/>
      <c r="Y771" s="9"/>
      <c r="Z771" s="9"/>
      <c r="AA771" s="9"/>
      <c r="AB771" s="9"/>
      <c r="AC771" s="9"/>
      <c r="AD771" s="9"/>
      <c r="AE771" s="9"/>
      <c r="AF771" s="9"/>
      <c r="AG771" s="9"/>
      <c r="AH771" s="9"/>
      <c r="AI771" s="9"/>
      <c r="AJ771" s="9"/>
      <c r="AK771" s="12"/>
    </row>
    <row r="772" ht="15.75" customHeight="1">
      <c r="A772" s="9"/>
      <c r="B772" s="9"/>
      <c r="C772" s="9"/>
      <c r="D772" s="9"/>
      <c r="E772" s="9"/>
      <c r="F772" s="9"/>
      <c r="G772" s="34"/>
      <c r="H772" s="9"/>
      <c r="I772" s="9"/>
      <c r="J772" s="9"/>
      <c r="K772" s="9"/>
      <c r="L772" s="9"/>
      <c r="M772" s="9"/>
      <c r="N772" s="9"/>
      <c r="O772" s="9"/>
      <c r="P772" s="9"/>
      <c r="Q772" s="9"/>
      <c r="R772" s="9"/>
      <c r="S772" s="9"/>
      <c r="T772" s="9"/>
      <c r="U772" s="9"/>
      <c r="V772" s="9"/>
      <c r="W772" s="9"/>
      <c r="X772" s="9"/>
      <c r="Y772" s="9"/>
      <c r="Z772" s="9"/>
      <c r="AA772" s="9"/>
      <c r="AB772" s="9"/>
      <c r="AC772" s="9"/>
      <c r="AD772" s="9"/>
      <c r="AE772" s="9"/>
      <c r="AF772" s="9"/>
      <c r="AG772" s="9"/>
      <c r="AH772" s="9"/>
      <c r="AI772" s="9"/>
      <c r="AJ772" s="9"/>
      <c r="AK772" s="12"/>
    </row>
    <row r="773" ht="15.75" customHeight="1">
      <c r="A773" s="9"/>
      <c r="B773" s="9"/>
      <c r="C773" s="9"/>
      <c r="D773" s="9"/>
      <c r="E773" s="9"/>
      <c r="F773" s="9"/>
      <c r="G773" s="34"/>
      <c r="H773" s="9"/>
      <c r="I773" s="9"/>
      <c r="J773" s="9"/>
      <c r="K773" s="9"/>
      <c r="L773" s="9"/>
      <c r="M773" s="9"/>
      <c r="N773" s="9"/>
      <c r="O773" s="9"/>
      <c r="P773" s="9"/>
      <c r="Q773" s="9"/>
      <c r="R773" s="9"/>
      <c r="S773" s="9"/>
      <c r="T773" s="9"/>
      <c r="U773" s="9"/>
      <c r="V773" s="9"/>
      <c r="W773" s="9"/>
      <c r="X773" s="9"/>
      <c r="Y773" s="9"/>
      <c r="Z773" s="9"/>
      <c r="AA773" s="9"/>
      <c r="AB773" s="9"/>
      <c r="AC773" s="9"/>
      <c r="AD773" s="9"/>
      <c r="AE773" s="9"/>
      <c r="AF773" s="9"/>
      <c r="AG773" s="9"/>
      <c r="AH773" s="9"/>
      <c r="AI773" s="9"/>
      <c r="AJ773" s="9"/>
      <c r="AK773" s="12"/>
    </row>
    <row r="774" ht="15.75" customHeight="1">
      <c r="A774" s="9"/>
      <c r="B774" s="9"/>
      <c r="C774" s="9"/>
      <c r="D774" s="9"/>
      <c r="E774" s="9"/>
      <c r="F774" s="9"/>
      <c r="G774" s="34"/>
      <c r="H774" s="9"/>
      <c r="I774" s="9"/>
      <c r="J774" s="9"/>
      <c r="K774" s="9"/>
      <c r="L774" s="9"/>
      <c r="M774" s="9"/>
      <c r="N774" s="9"/>
      <c r="O774" s="9"/>
      <c r="P774" s="9"/>
      <c r="Q774" s="9"/>
      <c r="R774" s="9"/>
      <c r="S774" s="9"/>
      <c r="T774" s="9"/>
      <c r="U774" s="9"/>
      <c r="V774" s="9"/>
      <c r="W774" s="9"/>
      <c r="X774" s="9"/>
      <c r="Y774" s="9"/>
      <c r="Z774" s="9"/>
      <c r="AA774" s="9"/>
      <c r="AB774" s="9"/>
      <c r="AC774" s="9"/>
      <c r="AD774" s="9"/>
      <c r="AE774" s="9"/>
      <c r="AF774" s="9"/>
      <c r="AG774" s="9"/>
      <c r="AH774" s="9"/>
      <c r="AI774" s="9"/>
      <c r="AJ774" s="9"/>
      <c r="AK774" s="12"/>
    </row>
    <row r="775" ht="15.75" customHeight="1">
      <c r="A775" s="9"/>
      <c r="B775" s="9"/>
      <c r="C775" s="9"/>
      <c r="D775" s="9"/>
      <c r="E775" s="9"/>
      <c r="F775" s="9"/>
      <c r="G775" s="34"/>
      <c r="H775" s="9"/>
      <c r="I775" s="9"/>
      <c r="J775" s="9"/>
      <c r="K775" s="9"/>
      <c r="L775" s="9"/>
      <c r="M775" s="9"/>
      <c r="N775" s="9"/>
      <c r="O775" s="9"/>
      <c r="P775" s="9"/>
      <c r="Q775" s="9"/>
      <c r="R775" s="9"/>
      <c r="S775" s="9"/>
      <c r="T775" s="9"/>
      <c r="U775" s="9"/>
      <c r="V775" s="9"/>
      <c r="W775" s="9"/>
      <c r="X775" s="9"/>
      <c r="Y775" s="9"/>
      <c r="Z775" s="9"/>
      <c r="AA775" s="9"/>
      <c r="AB775" s="9"/>
      <c r="AC775" s="9"/>
      <c r="AD775" s="9"/>
      <c r="AE775" s="9"/>
      <c r="AF775" s="9"/>
      <c r="AG775" s="9"/>
      <c r="AH775" s="9"/>
      <c r="AI775" s="9"/>
      <c r="AJ775" s="9"/>
      <c r="AK775" s="12"/>
    </row>
    <row r="776" ht="15.75" customHeight="1">
      <c r="A776" s="9"/>
      <c r="B776" s="9"/>
      <c r="C776" s="9"/>
      <c r="D776" s="9"/>
      <c r="E776" s="9"/>
      <c r="F776" s="9"/>
      <c r="G776" s="34"/>
      <c r="H776" s="9"/>
      <c r="I776" s="9"/>
      <c r="J776" s="9"/>
      <c r="K776" s="9"/>
      <c r="L776" s="9"/>
      <c r="M776" s="9"/>
      <c r="N776" s="9"/>
      <c r="O776" s="9"/>
      <c r="P776" s="9"/>
      <c r="Q776" s="9"/>
      <c r="R776" s="9"/>
      <c r="S776" s="9"/>
      <c r="T776" s="9"/>
      <c r="U776" s="9"/>
      <c r="V776" s="9"/>
      <c r="W776" s="9"/>
      <c r="X776" s="9"/>
      <c r="Y776" s="9"/>
      <c r="Z776" s="9"/>
      <c r="AA776" s="9"/>
      <c r="AB776" s="9"/>
      <c r="AC776" s="9"/>
      <c r="AD776" s="9"/>
      <c r="AE776" s="9"/>
      <c r="AF776" s="9"/>
      <c r="AG776" s="9"/>
      <c r="AH776" s="9"/>
      <c r="AI776" s="9"/>
      <c r="AJ776" s="9"/>
      <c r="AK776" s="12"/>
    </row>
    <row r="777" ht="15.75" customHeight="1">
      <c r="A777" s="9"/>
      <c r="B777" s="9"/>
      <c r="C777" s="9"/>
      <c r="D777" s="9"/>
      <c r="E777" s="9"/>
      <c r="F777" s="9"/>
      <c r="G777" s="34"/>
      <c r="H777" s="9"/>
      <c r="I777" s="9"/>
      <c r="J777" s="9"/>
      <c r="K777" s="9"/>
      <c r="L777" s="9"/>
      <c r="M777" s="9"/>
      <c r="N777" s="9"/>
      <c r="O777" s="9"/>
      <c r="P777" s="9"/>
      <c r="Q777" s="9"/>
      <c r="R777" s="9"/>
      <c r="S777" s="9"/>
      <c r="T777" s="9"/>
      <c r="U777" s="9"/>
      <c r="V777" s="9"/>
      <c r="W777" s="9"/>
      <c r="X777" s="9"/>
      <c r="Y777" s="9"/>
      <c r="Z777" s="9"/>
      <c r="AA777" s="9"/>
      <c r="AB777" s="9"/>
      <c r="AC777" s="9"/>
      <c r="AD777" s="9"/>
      <c r="AE777" s="9"/>
      <c r="AF777" s="9"/>
      <c r="AG777" s="9"/>
      <c r="AH777" s="9"/>
      <c r="AI777" s="9"/>
      <c r="AJ777" s="9"/>
      <c r="AK777" s="12"/>
    </row>
    <row r="778" ht="15.75" customHeight="1">
      <c r="A778" s="9"/>
      <c r="B778" s="9"/>
      <c r="C778" s="9"/>
      <c r="D778" s="9"/>
      <c r="E778" s="9"/>
      <c r="F778" s="9"/>
      <c r="G778" s="34"/>
      <c r="H778" s="9"/>
      <c r="I778" s="9"/>
      <c r="J778" s="9"/>
      <c r="K778" s="9"/>
      <c r="L778" s="9"/>
      <c r="M778" s="9"/>
      <c r="N778" s="9"/>
      <c r="O778" s="9"/>
      <c r="P778" s="9"/>
      <c r="Q778" s="9"/>
      <c r="R778" s="9"/>
      <c r="S778" s="9"/>
      <c r="T778" s="9"/>
      <c r="U778" s="9"/>
      <c r="V778" s="9"/>
      <c r="W778" s="9"/>
      <c r="X778" s="9"/>
      <c r="Y778" s="9"/>
      <c r="Z778" s="9"/>
      <c r="AA778" s="9"/>
      <c r="AB778" s="9"/>
      <c r="AC778" s="9"/>
      <c r="AD778" s="9"/>
      <c r="AE778" s="9"/>
      <c r="AF778" s="9"/>
      <c r="AG778" s="9"/>
      <c r="AH778" s="9"/>
      <c r="AI778" s="9"/>
      <c r="AJ778" s="9"/>
      <c r="AK778" s="12"/>
    </row>
    <row r="779" ht="15.75" customHeight="1">
      <c r="A779" s="9"/>
      <c r="B779" s="9"/>
      <c r="C779" s="9"/>
      <c r="D779" s="9"/>
      <c r="E779" s="9"/>
      <c r="F779" s="9"/>
      <c r="G779" s="34"/>
      <c r="H779" s="9"/>
      <c r="I779" s="9"/>
      <c r="J779" s="9"/>
      <c r="K779" s="9"/>
      <c r="L779" s="9"/>
      <c r="M779" s="9"/>
      <c r="N779" s="9"/>
      <c r="O779" s="9"/>
      <c r="P779" s="9"/>
      <c r="Q779" s="9"/>
      <c r="R779" s="9"/>
      <c r="S779" s="9"/>
      <c r="T779" s="9"/>
      <c r="U779" s="9"/>
      <c r="V779" s="9"/>
      <c r="W779" s="9"/>
      <c r="X779" s="9"/>
      <c r="Y779" s="9"/>
      <c r="Z779" s="9"/>
      <c r="AA779" s="9"/>
      <c r="AB779" s="9"/>
      <c r="AC779" s="9"/>
      <c r="AD779" s="9"/>
      <c r="AE779" s="9"/>
      <c r="AF779" s="9"/>
      <c r="AG779" s="9"/>
      <c r="AH779" s="9"/>
      <c r="AI779" s="9"/>
      <c r="AJ779" s="9"/>
      <c r="AK779" s="12"/>
    </row>
    <row r="780" ht="15.75" customHeight="1">
      <c r="A780" s="9"/>
      <c r="B780" s="9"/>
      <c r="C780" s="9"/>
      <c r="D780" s="9"/>
      <c r="E780" s="9"/>
      <c r="F780" s="9"/>
      <c r="G780" s="34"/>
      <c r="H780" s="9"/>
      <c r="I780" s="9"/>
      <c r="J780" s="9"/>
      <c r="K780" s="9"/>
      <c r="L780" s="9"/>
      <c r="M780" s="9"/>
      <c r="N780" s="9"/>
      <c r="O780" s="9"/>
      <c r="P780" s="9"/>
      <c r="Q780" s="9"/>
      <c r="R780" s="9"/>
      <c r="S780" s="9"/>
      <c r="T780" s="9"/>
      <c r="U780" s="9"/>
      <c r="V780" s="9"/>
      <c r="W780" s="9"/>
      <c r="X780" s="9"/>
      <c r="Y780" s="9"/>
      <c r="Z780" s="9"/>
      <c r="AA780" s="9"/>
      <c r="AB780" s="9"/>
      <c r="AC780" s="9"/>
      <c r="AD780" s="9"/>
      <c r="AE780" s="9"/>
      <c r="AF780" s="9"/>
      <c r="AG780" s="9"/>
      <c r="AH780" s="9"/>
      <c r="AI780" s="9"/>
      <c r="AJ780" s="9"/>
      <c r="AK780" s="12"/>
    </row>
    <row r="781" ht="15.75" customHeight="1">
      <c r="A781" s="9"/>
      <c r="B781" s="9"/>
      <c r="C781" s="9"/>
      <c r="D781" s="9"/>
      <c r="E781" s="9"/>
      <c r="F781" s="9"/>
      <c r="G781" s="34"/>
      <c r="H781" s="9"/>
      <c r="I781" s="9"/>
      <c r="J781" s="9"/>
      <c r="K781" s="9"/>
      <c r="L781" s="9"/>
      <c r="M781" s="9"/>
      <c r="N781" s="9"/>
      <c r="O781" s="9"/>
      <c r="P781" s="9"/>
      <c r="Q781" s="9"/>
      <c r="R781" s="9"/>
      <c r="S781" s="9"/>
      <c r="T781" s="9"/>
      <c r="U781" s="9"/>
      <c r="V781" s="9"/>
      <c r="W781" s="9"/>
      <c r="X781" s="9"/>
      <c r="Y781" s="9"/>
      <c r="Z781" s="9"/>
      <c r="AA781" s="9"/>
      <c r="AB781" s="9"/>
      <c r="AC781" s="9"/>
      <c r="AD781" s="9"/>
      <c r="AE781" s="9"/>
      <c r="AF781" s="9"/>
      <c r="AG781" s="9"/>
      <c r="AH781" s="9"/>
      <c r="AI781" s="9"/>
      <c r="AJ781" s="9"/>
      <c r="AK781" s="12"/>
    </row>
    <row r="782" ht="15.75" customHeight="1">
      <c r="A782" s="9"/>
      <c r="B782" s="9"/>
      <c r="C782" s="9"/>
      <c r="D782" s="9"/>
      <c r="E782" s="9"/>
      <c r="F782" s="9"/>
      <c r="G782" s="34"/>
      <c r="H782" s="9"/>
      <c r="I782" s="9"/>
      <c r="J782" s="9"/>
      <c r="K782" s="9"/>
      <c r="L782" s="9"/>
      <c r="M782" s="9"/>
      <c r="N782" s="9"/>
      <c r="O782" s="9"/>
      <c r="P782" s="9"/>
      <c r="Q782" s="9"/>
      <c r="R782" s="9"/>
      <c r="S782" s="9"/>
      <c r="T782" s="9"/>
      <c r="U782" s="9"/>
      <c r="V782" s="9"/>
      <c r="W782" s="9"/>
      <c r="X782" s="9"/>
      <c r="Y782" s="9"/>
      <c r="Z782" s="9"/>
      <c r="AA782" s="9"/>
      <c r="AB782" s="9"/>
      <c r="AC782" s="9"/>
      <c r="AD782" s="9"/>
      <c r="AE782" s="9"/>
      <c r="AF782" s="9"/>
      <c r="AG782" s="9"/>
      <c r="AH782" s="9"/>
      <c r="AI782" s="9"/>
      <c r="AJ782" s="9"/>
      <c r="AK782" s="12"/>
    </row>
    <row r="783" ht="15.75" customHeight="1">
      <c r="A783" s="9"/>
      <c r="B783" s="9"/>
      <c r="C783" s="9"/>
      <c r="D783" s="9"/>
      <c r="E783" s="9"/>
      <c r="F783" s="9"/>
      <c r="G783" s="34"/>
      <c r="H783" s="9"/>
      <c r="I783" s="9"/>
      <c r="J783" s="9"/>
      <c r="K783" s="9"/>
      <c r="L783" s="9"/>
      <c r="M783" s="9"/>
      <c r="N783" s="9"/>
      <c r="O783" s="9"/>
      <c r="P783" s="9"/>
      <c r="Q783" s="9"/>
      <c r="R783" s="9"/>
      <c r="S783" s="9"/>
      <c r="T783" s="9"/>
      <c r="U783" s="9"/>
      <c r="V783" s="9"/>
      <c r="W783" s="9"/>
      <c r="X783" s="9"/>
      <c r="Y783" s="9"/>
      <c r="Z783" s="9"/>
      <c r="AA783" s="9"/>
      <c r="AB783" s="9"/>
      <c r="AC783" s="9"/>
      <c r="AD783" s="9"/>
      <c r="AE783" s="9"/>
      <c r="AF783" s="9"/>
      <c r="AG783" s="9"/>
      <c r="AH783" s="9"/>
      <c r="AI783" s="9"/>
      <c r="AJ783" s="9"/>
      <c r="AK783" s="12"/>
    </row>
    <row r="784" ht="15.75" customHeight="1">
      <c r="A784" s="9"/>
      <c r="B784" s="9"/>
      <c r="C784" s="9"/>
      <c r="D784" s="9"/>
      <c r="E784" s="9"/>
      <c r="F784" s="9"/>
      <c r="G784" s="34"/>
      <c r="H784" s="9"/>
      <c r="I784" s="9"/>
      <c r="J784" s="9"/>
      <c r="K784" s="9"/>
      <c r="L784" s="9"/>
      <c r="M784" s="9"/>
      <c r="N784" s="9"/>
      <c r="O784" s="9"/>
      <c r="P784" s="9"/>
      <c r="Q784" s="9"/>
      <c r="R784" s="9"/>
      <c r="S784" s="9"/>
      <c r="T784" s="9"/>
      <c r="U784" s="9"/>
      <c r="V784" s="9"/>
      <c r="W784" s="9"/>
      <c r="X784" s="9"/>
      <c r="Y784" s="9"/>
      <c r="Z784" s="9"/>
      <c r="AA784" s="9"/>
      <c r="AB784" s="9"/>
      <c r="AC784" s="9"/>
      <c r="AD784" s="9"/>
      <c r="AE784" s="9"/>
      <c r="AF784" s="9"/>
      <c r="AG784" s="9"/>
      <c r="AH784" s="9"/>
      <c r="AI784" s="9"/>
      <c r="AJ784" s="9"/>
      <c r="AK784" s="12"/>
    </row>
    <row r="785" ht="15.75" customHeight="1">
      <c r="A785" s="9"/>
      <c r="B785" s="9"/>
      <c r="C785" s="9"/>
      <c r="D785" s="9"/>
      <c r="E785" s="9"/>
      <c r="F785" s="9"/>
      <c r="G785" s="34"/>
      <c r="H785" s="9"/>
      <c r="I785" s="9"/>
      <c r="J785" s="9"/>
      <c r="K785" s="9"/>
      <c r="L785" s="9"/>
      <c r="M785" s="9"/>
      <c r="N785" s="9"/>
      <c r="O785" s="9"/>
      <c r="P785" s="9"/>
      <c r="Q785" s="9"/>
      <c r="R785" s="9"/>
      <c r="S785" s="9"/>
      <c r="T785" s="9"/>
      <c r="U785" s="9"/>
      <c r="V785" s="9"/>
      <c r="W785" s="9"/>
      <c r="X785" s="9"/>
      <c r="Y785" s="9"/>
      <c r="Z785" s="9"/>
      <c r="AA785" s="9"/>
      <c r="AB785" s="9"/>
      <c r="AC785" s="9"/>
      <c r="AD785" s="9"/>
      <c r="AE785" s="9"/>
      <c r="AF785" s="9"/>
      <c r="AG785" s="9"/>
      <c r="AH785" s="9"/>
      <c r="AI785" s="9"/>
      <c r="AJ785" s="9"/>
      <c r="AK785" s="12"/>
    </row>
    <row r="786" ht="15.75" customHeight="1">
      <c r="A786" s="9"/>
      <c r="B786" s="9"/>
      <c r="C786" s="9"/>
      <c r="D786" s="9"/>
      <c r="E786" s="9"/>
      <c r="F786" s="9"/>
      <c r="G786" s="34"/>
      <c r="H786" s="9"/>
      <c r="I786" s="9"/>
      <c r="J786" s="9"/>
      <c r="K786" s="9"/>
      <c r="L786" s="9"/>
      <c r="M786" s="9"/>
      <c r="N786" s="9"/>
      <c r="O786" s="9"/>
      <c r="P786" s="9"/>
      <c r="Q786" s="9"/>
      <c r="R786" s="9"/>
      <c r="S786" s="9"/>
      <c r="T786" s="9"/>
      <c r="U786" s="9"/>
      <c r="V786" s="9"/>
      <c r="W786" s="9"/>
      <c r="X786" s="9"/>
      <c r="Y786" s="9"/>
      <c r="Z786" s="9"/>
      <c r="AA786" s="9"/>
      <c r="AB786" s="9"/>
      <c r="AC786" s="9"/>
      <c r="AD786" s="9"/>
      <c r="AE786" s="9"/>
      <c r="AF786" s="9"/>
      <c r="AG786" s="9"/>
      <c r="AH786" s="9"/>
      <c r="AI786" s="9"/>
      <c r="AJ786" s="9"/>
      <c r="AK786" s="12"/>
    </row>
    <row r="787" ht="15.75" customHeight="1">
      <c r="A787" s="9"/>
      <c r="B787" s="9"/>
      <c r="C787" s="9"/>
      <c r="D787" s="9"/>
      <c r="E787" s="9"/>
      <c r="F787" s="9"/>
      <c r="G787" s="34"/>
      <c r="H787" s="9"/>
      <c r="I787" s="9"/>
      <c r="J787" s="9"/>
      <c r="K787" s="9"/>
      <c r="L787" s="9"/>
      <c r="M787" s="9"/>
      <c r="N787" s="9"/>
      <c r="O787" s="9"/>
      <c r="P787" s="9"/>
      <c r="Q787" s="9"/>
      <c r="R787" s="9"/>
      <c r="S787" s="9"/>
      <c r="T787" s="9"/>
      <c r="U787" s="9"/>
      <c r="V787" s="9"/>
      <c r="W787" s="9"/>
      <c r="X787" s="9"/>
      <c r="Y787" s="9"/>
      <c r="Z787" s="9"/>
      <c r="AA787" s="9"/>
      <c r="AB787" s="9"/>
      <c r="AC787" s="9"/>
      <c r="AD787" s="9"/>
      <c r="AE787" s="9"/>
      <c r="AF787" s="9"/>
      <c r="AG787" s="9"/>
      <c r="AH787" s="9"/>
      <c r="AI787" s="9"/>
      <c r="AJ787" s="9"/>
      <c r="AK787" s="12"/>
    </row>
    <row r="788" ht="15.75" customHeight="1">
      <c r="A788" s="9"/>
      <c r="B788" s="9"/>
      <c r="C788" s="9"/>
      <c r="D788" s="9"/>
      <c r="E788" s="9"/>
      <c r="F788" s="9"/>
      <c r="G788" s="34"/>
      <c r="H788" s="9"/>
      <c r="I788" s="9"/>
      <c r="J788" s="9"/>
      <c r="K788" s="9"/>
      <c r="L788" s="9"/>
      <c r="M788" s="9"/>
      <c r="N788" s="9"/>
      <c r="O788" s="9"/>
      <c r="P788" s="9"/>
      <c r="Q788" s="9"/>
      <c r="R788" s="9"/>
      <c r="S788" s="9"/>
      <c r="T788" s="9"/>
      <c r="U788" s="9"/>
      <c r="V788" s="9"/>
      <c r="W788" s="9"/>
      <c r="X788" s="9"/>
      <c r="Y788" s="9"/>
      <c r="Z788" s="9"/>
      <c r="AA788" s="9"/>
      <c r="AB788" s="9"/>
      <c r="AC788" s="9"/>
      <c r="AD788" s="9"/>
      <c r="AE788" s="9"/>
      <c r="AF788" s="9"/>
      <c r="AG788" s="9"/>
      <c r="AH788" s="9"/>
      <c r="AI788" s="9"/>
      <c r="AJ788" s="9"/>
      <c r="AK788" s="12"/>
    </row>
    <row r="789" ht="15.75" customHeight="1">
      <c r="A789" s="9"/>
      <c r="B789" s="9"/>
      <c r="C789" s="9"/>
      <c r="D789" s="9"/>
      <c r="E789" s="9"/>
      <c r="F789" s="9"/>
      <c r="G789" s="34"/>
      <c r="H789" s="9"/>
      <c r="I789" s="9"/>
      <c r="J789" s="9"/>
      <c r="K789" s="9"/>
      <c r="L789" s="9"/>
      <c r="M789" s="9"/>
      <c r="N789" s="9"/>
      <c r="O789" s="9"/>
      <c r="P789" s="9"/>
      <c r="Q789" s="9"/>
      <c r="R789" s="9"/>
      <c r="S789" s="9"/>
      <c r="T789" s="9"/>
      <c r="U789" s="9"/>
      <c r="V789" s="9"/>
      <c r="W789" s="9"/>
      <c r="X789" s="9"/>
      <c r="Y789" s="9"/>
      <c r="Z789" s="9"/>
      <c r="AA789" s="9"/>
      <c r="AB789" s="9"/>
      <c r="AC789" s="9"/>
      <c r="AD789" s="9"/>
      <c r="AE789" s="9"/>
      <c r="AF789" s="9"/>
      <c r="AG789" s="9"/>
      <c r="AH789" s="9"/>
      <c r="AI789" s="9"/>
      <c r="AJ789" s="9"/>
      <c r="AK789" s="12"/>
    </row>
    <row r="790" ht="15.75" customHeight="1">
      <c r="A790" s="9"/>
      <c r="B790" s="9"/>
      <c r="C790" s="9"/>
      <c r="D790" s="9"/>
      <c r="E790" s="9"/>
      <c r="F790" s="9"/>
      <c r="G790" s="34"/>
      <c r="H790" s="9"/>
      <c r="I790" s="9"/>
      <c r="J790" s="9"/>
      <c r="K790" s="9"/>
      <c r="L790" s="9"/>
      <c r="M790" s="9"/>
      <c r="N790" s="9"/>
      <c r="O790" s="9"/>
      <c r="P790" s="9"/>
      <c r="Q790" s="9"/>
      <c r="R790" s="9"/>
      <c r="S790" s="9"/>
      <c r="T790" s="9"/>
      <c r="U790" s="9"/>
      <c r="V790" s="9"/>
      <c r="W790" s="9"/>
      <c r="X790" s="9"/>
      <c r="Y790" s="9"/>
      <c r="Z790" s="9"/>
      <c r="AA790" s="9"/>
      <c r="AB790" s="9"/>
      <c r="AC790" s="9"/>
      <c r="AD790" s="9"/>
      <c r="AE790" s="9"/>
      <c r="AF790" s="9"/>
      <c r="AG790" s="9"/>
      <c r="AH790" s="9"/>
      <c r="AI790" s="9"/>
      <c r="AJ790" s="9"/>
      <c r="AK790" s="12"/>
    </row>
    <row r="791" ht="15.75" customHeight="1">
      <c r="A791" s="9"/>
      <c r="B791" s="9"/>
      <c r="C791" s="9"/>
      <c r="D791" s="9"/>
      <c r="E791" s="9"/>
      <c r="F791" s="9"/>
      <c r="G791" s="34"/>
      <c r="H791" s="9"/>
      <c r="I791" s="9"/>
      <c r="J791" s="9"/>
      <c r="K791" s="9"/>
      <c r="L791" s="9"/>
      <c r="M791" s="9"/>
      <c r="N791" s="9"/>
      <c r="O791" s="9"/>
      <c r="P791" s="9"/>
      <c r="Q791" s="9"/>
      <c r="R791" s="9"/>
      <c r="S791" s="9"/>
      <c r="T791" s="9"/>
      <c r="U791" s="9"/>
      <c r="V791" s="9"/>
      <c r="W791" s="9"/>
      <c r="X791" s="9"/>
      <c r="Y791" s="9"/>
      <c r="Z791" s="9"/>
      <c r="AA791" s="9"/>
      <c r="AB791" s="9"/>
      <c r="AC791" s="9"/>
      <c r="AD791" s="9"/>
      <c r="AE791" s="9"/>
      <c r="AF791" s="9"/>
      <c r="AG791" s="9"/>
      <c r="AH791" s="9"/>
      <c r="AI791" s="9"/>
      <c r="AJ791" s="9"/>
      <c r="AK791" s="12"/>
    </row>
    <row r="792" ht="15.75" customHeight="1">
      <c r="A792" s="9"/>
      <c r="B792" s="9"/>
      <c r="C792" s="9"/>
      <c r="D792" s="9"/>
      <c r="E792" s="9"/>
      <c r="F792" s="9"/>
      <c r="G792" s="34"/>
      <c r="H792" s="9"/>
      <c r="I792" s="9"/>
      <c r="J792" s="9"/>
      <c r="K792" s="9"/>
      <c r="L792" s="9"/>
      <c r="M792" s="9"/>
      <c r="N792" s="9"/>
      <c r="O792" s="9"/>
      <c r="P792" s="9"/>
      <c r="Q792" s="9"/>
      <c r="R792" s="9"/>
      <c r="S792" s="9"/>
      <c r="T792" s="9"/>
      <c r="U792" s="9"/>
      <c r="V792" s="9"/>
      <c r="W792" s="9"/>
      <c r="X792" s="9"/>
      <c r="Y792" s="9"/>
      <c r="Z792" s="9"/>
      <c r="AA792" s="9"/>
      <c r="AB792" s="9"/>
      <c r="AC792" s="9"/>
      <c r="AD792" s="9"/>
      <c r="AE792" s="9"/>
      <c r="AF792" s="9"/>
      <c r="AG792" s="9"/>
      <c r="AH792" s="9"/>
      <c r="AI792" s="9"/>
      <c r="AJ792" s="9"/>
      <c r="AK792" s="12"/>
    </row>
    <row r="793" ht="15.75" customHeight="1">
      <c r="A793" s="9"/>
      <c r="B793" s="9"/>
      <c r="C793" s="9"/>
      <c r="D793" s="9"/>
      <c r="E793" s="9"/>
      <c r="F793" s="9"/>
      <c r="G793" s="34"/>
      <c r="H793" s="9"/>
      <c r="I793" s="9"/>
      <c r="J793" s="9"/>
      <c r="K793" s="9"/>
      <c r="L793" s="9"/>
      <c r="M793" s="9"/>
      <c r="N793" s="9"/>
      <c r="O793" s="9"/>
      <c r="P793" s="9"/>
      <c r="Q793" s="9"/>
      <c r="R793" s="9"/>
      <c r="S793" s="9"/>
      <c r="T793" s="9"/>
      <c r="U793" s="9"/>
      <c r="V793" s="9"/>
      <c r="W793" s="9"/>
      <c r="X793" s="9"/>
      <c r="Y793" s="9"/>
      <c r="Z793" s="9"/>
      <c r="AA793" s="9"/>
      <c r="AB793" s="9"/>
      <c r="AC793" s="9"/>
      <c r="AD793" s="9"/>
      <c r="AE793" s="9"/>
      <c r="AF793" s="9"/>
      <c r="AG793" s="9"/>
      <c r="AH793" s="9"/>
      <c r="AI793" s="9"/>
      <c r="AJ793" s="9"/>
      <c r="AK793" s="12"/>
    </row>
    <row r="794" ht="15.75" customHeight="1">
      <c r="A794" s="9"/>
      <c r="B794" s="9"/>
      <c r="C794" s="9"/>
      <c r="D794" s="9"/>
      <c r="E794" s="9"/>
      <c r="F794" s="9"/>
      <c r="G794" s="34"/>
      <c r="H794" s="9"/>
      <c r="I794" s="9"/>
      <c r="J794" s="9"/>
      <c r="K794" s="9"/>
      <c r="L794" s="9"/>
      <c r="M794" s="9"/>
      <c r="N794" s="9"/>
      <c r="O794" s="9"/>
      <c r="P794" s="9"/>
      <c r="Q794" s="9"/>
      <c r="R794" s="9"/>
      <c r="S794" s="9"/>
      <c r="T794" s="9"/>
      <c r="U794" s="9"/>
      <c r="V794" s="9"/>
      <c r="W794" s="9"/>
      <c r="X794" s="9"/>
      <c r="Y794" s="9"/>
      <c r="Z794" s="9"/>
      <c r="AA794" s="9"/>
      <c r="AB794" s="9"/>
      <c r="AC794" s="9"/>
      <c r="AD794" s="9"/>
      <c r="AE794" s="9"/>
      <c r="AF794" s="9"/>
      <c r="AG794" s="9"/>
      <c r="AH794" s="9"/>
      <c r="AI794" s="9"/>
      <c r="AJ794" s="9"/>
      <c r="AK794" s="12"/>
    </row>
    <row r="795" ht="15.75" customHeight="1">
      <c r="A795" s="9"/>
      <c r="B795" s="9"/>
      <c r="C795" s="9"/>
      <c r="D795" s="9"/>
      <c r="E795" s="9"/>
      <c r="F795" s="9"/>
      <c r="G795" s="34"/>
      <c r="H795" s="9"/>
      <c r="I795" s="9"/>
      <c r="J795" s="9"/>
      <c r="K795" s="9"/>
      <c r="L795" s="9"/>
      <c r="M795" s="9"/>
      <c r="N795" s="9"/>
      <c r="O795" s="9"/>
      <c r="P795" s="9"/>
      <c r="Q795" s="9"/>
      <c r="R795" s="9"/>
      <c r="S795" s="9"/>
      <c r="T795" s="9"/>
      <c r="U795" s="9"/>
      <c r="V795" s="9"/>
      <c r="W795" s="9"/>
      <c r="X795" s="9"/>
      <c r="Y795" s="9"/>
      <c r="Z795" s="9"/>
      <c r="AA795" s="9"/>
      <c r="AB795" s="9"/>
      <c r="AC795" s="9"/>
      <c r="AD795" s="9"/>
      <c r="AE795" s="9"/>
      <c r="AF795" s="9"/>
      <c r="AG795" s="9"/>
      <c r="AH795" s="9"/>
      <c r="AI795" s="9"/>
      <c r="AJ795" s="9"/>
      <c r="AK795" s="12"/>
    </row>
    <row r="796" ht="15.75" customHeight="1">
      <c r="A796" s="9"/>
      <c r="B796" s="9"/>
      <c r="C796" s="9"/>
      <c r="D796" s="9"/>
      <c r="E796" s="9"/>
      <c r="F796" s="9"/>
      <c r="G796" s="34"/>
      <c r="H796" s="9"/>
      <c r="I796" s="9"/>
      <c r="J796" s="9"/>
      <c r="K796" s="9"/>
      <c r="L796" s="9"/>
      <c r="M796" s="9"/>
      <c r="N796" s="9"/>
      <c r="O796" s="9"/>
      <c r="P796" s="9"/>
      <c r="Q796" s="9"/>
      <c r="R796" s="9"/>
      <c r="S796" s="9"/>
      <c r="T796" s="9"/>
      <c r="U796" s="9"/>
      <c r="V796" s="9"/>
      <c r="W796" s="9"/>
      <c r="X796" s="9"/>
      <c r="Y796" s="9"/>
      <c r="Z796" s="9"/>
      <c r="AA796" s="9"/>
      <c r="AB796" s="9"/>
      <c r="AC796" s="9"/>
      <c r="AD796" s="9"/>
      <c r="AE796" s="9"/>
      <c r="AF796" s="9"/>
      <c r="AG796" s="9"/>
      <c r="AH796" s="9"/>
      <c r="AI796" s="9"/>
      <c r="AJ796" s="9"/>
      <c r="AK796" s="12"/>
    </row>
    <row r="797" ht="15.75" customHeight="1">
      <c r="A797" s="9"/>
      <c r="B797" s="9"/>
      <c r="C797" s="9"/>
      <c r="D797" s="9"/>
      <c r="E797" s="9"/>
      <c r="F797" s="9"/>
      <c r="G797" s="34"/>
      <c r="H797" s="9"/>
      <c r="I797" s="9"/>
      <c r="J797" s="9"/>
      <c r="K797" s="9"/>
      <c r="L797" s="9"/>
      <c r="M797" s="9"/>
      <c r="N797" s="9"/>
      <c r="O797" s="9"/>
      <c r="P797" s="9"/>
      <c r="Q797" s="9"/>
      <c r="R797" s="9"/>
      <c r="S797" s="9"/>
      <c r="T797" s="9"/>
      <c r="U797" s="9"/>
      <c r="V797" s="9"/>
      <c r="W797" s="9"/>
      <c r="X797" s="9"/>
      <c r="Y797" s="9"/>
      <c r="Z797" s="9"/>
      <c r="AA797" s="9"/>
      <c r="AB797" s="9"/>
      <c r="AC797" s="9"/>
      <c r="AD797" s="9"/>
      <c r="AE797" s="9"/>
      <c r="AF797" s="9"/>
      <c r="AG797" s="9"/>
      <c r="AH797" s="9"/>
      <c r="AI797" s="9"/>
      <c r="AJ797" s="9"/>
      <c r="AK797" s="12"/>
    </row>
    <row r="798" ht="15.75" customHeight="1">
      <c r="A798" s="9"/>
      <c r="B798" s="9"/>
      <c r="C798" s="9"/>
      <c r="D798" s="9"/>
      <c r="E798" s="9"/>
      <c r="F798" s="9"/>
      <c r="G798" s="34"/>
      <c r="H798" s="9"/>
      <c r="I798" s="9"/>
      <c r="J798" s="9"/>
      <c r="K798" s="9"/>
      <c r="L798" s="9"/>
      <c r="M798" s="9"/>
      <c r="N798" s="9"/>
      <c r="O798" s="9"/>
      <c r="P798" s="9"/>
      <c r="Q798" s="9"/>
      <c r="R798" s="9"/>
      <c r="S798" s="9"/>
      <c r="T798" s="9"/>
      <c r="U798" s="9"/>
      <c r="V798" s="9"/>
      <c r="W798" s="9"/>
      <c r="X798" s="9"/>
      <c r="Y798" s="9"/>
      <c r="Z798" s="9"/>
      <c r="AA798" s="9"/>
      <c r="AB798" s="9"/>
      <c r="AC798" s="9"/>
      <c r="AD798" s="9"/>
      <c r="AE798" s="9"/>
      <c r="AF798" s="9"/>
      <c r="AG798" s="9"/>
      <c r="AH798" s="9"/>
      <c r="AI798" s="9"/>
      <c r="AJ798" s="9"/>
      <c r="AK798" s="12"/>
    </row>
    <row r="799" ht="15.75" customHeight="1">
      <c r="A799" s="9"/>
      <c r="B799" s="9"/>
      <c r="C799" s="9"/>
      <c r="D799" s="9"/>
      <c r="E799" s="9"/>
      <c r="F799" s="9"/>
      <c r="G799" s="34"/>
      <c r="H799" s="9"/>
      <c r="I799" s="9"/>
      <c r="J799" s="9"/>
      <c r="K799" s="9"/>
      <c r="L799" s="9"/>
      <c r="M799" s="9"/>
      <c r="N799" s="9"/>
      <c r="O799" s="9"/>
      <c r="P799" s="9"/>
      <c r="Q799" s="9"/>
      <c r="R799" s="9"/>
      <c r="S799" s="9"/>
      <c r="T799" s="9"/>
      <c r="U799" s="9"/>
      <c r="V799" s="9"/>
      <c r="W799" s="9"/>
      <c r="X799" s="9"/>
      <c r="Y799" s="9"/>
      <c r="Z799" s="9"/>
      <c r="AA799" s="9"/>
      <c r="AB799" s="9"/>
      <c r="AC799" s="9"/>
      <c r="AD799" s="9"/>
      <c r="AE799" s="9"/>
      <c r="AF799" s="9"/>
      <c r="AG799" s="9"/>
      <c r="AH799" s="9"/>
      <c r="AI799" s="9"/>
      <c r="AJ799" s="9"/>
      <c r="AK799" s="12"/>
    </row>
    <row r="800" ht="15.75" customHeight="1">
      <c r="A800" s="9"/>
      <c r="B800" s="9"/>
      <c r="C800" s="9"/>
      <c r="D800" s="9"/>
      <c r="E800" s="9"/>
      <c r="F800" s="9"/>
      <c r="G800" s="34"/>
      <c r="H800" s="9"/>
      <c r="I800" s="9"/>
      <c r="J800" s="9"/>
      <c r="K800" s="9"/>
      <c r="L800" s="9"/>
      <c r="M800" s="9"/>
      <c r="N800" s="9"/>
      <c r="O800" s="9"/>
      <c r="P800" s="9"/>
      <c r="Q800" s="9"/>
      <c r="R800" s="9"/>
      <c r="S800" s="9"/>
      <c r="T800" s="9"/>
      <c r="U800" s="9"/>
      <c r="V800" s="9"/>
      <c r="W800" s="9"/>
      <c r="X800" s="9"/>
      <c r="Y800" s="9"/>
      <c r="Z800" s="9"/>
      <c r="AA800" s="9"/>
      <c r="AB800" s="9"/>
      <c r="AC800" s="9"/>
      <c r="AD800" s="9"/>
      <c r="AE800" s="9"/>
      <c r="AF800" s="9"/>
      <c r="AG800" s="9"/>
      <c r="AH800" s="9"/>
      <c r="AI800" s="9"/>
      <c r="AJ800" s="9"/>
      <c r="AK800" s="12"/>
    </row>
    <row r="801" ht="15.75" customHeight="1">
      <c r="A801" s="9"/>
      <c r="B801" s="9"/>
      <c r="C801" s="9"/>
      <c r="D801" s="9"/>
      <c r="E801" s="9"/>
      <c r="F801" s="9"/>
      <c r="G801" s="34"/>
      <c r="H801" s="9"/>
      <c r="I801" s="9"/>
      <c r="J801" s="9"/>
      <c r="K801" s="9"/>
      <c r="L801" s="9"/>
      <c r="M801" s="9"/>
      <c r="N801" s="9"/>
      <c r="O801" s="9"/>
      <c r="P801" s="9"/>
      <c r="Q801" s="9"/>
      <c r="R801" s="9"/>
      <c r="S801" s="9"/>
      <c r="T801" s="9"/>
      <c r="U801" s="9"/>
      <c r="V801" s="9"/>
      <c r="W801" s="9"/>
      <c r="X801" s="9"/>
      <c r="Y801" s="9"/>
      <c r="Z801" s="9"/>
      <c r="AA801" s="9"/>
      <c r="AB801" s="9"/>
      <c r="AC801" s="9"/>
      <c r="AD801" s="9"/>
      <c r="AE801" s="9"/>
      <c r="AF801" s="9"/>
      <c r="AG801" s="9"/>
      <c r="AH801" s="9"/>
      <c r="AI801" s="9"/>
      <c r="AJ801" s="9"/>
      <c r="AK801" s="12"/>
    </row>
    <row r="802" ht="15.75" customHeight="1">
      <c r="A802" s="9"/>
      <c r="B802" s="9"/>
      <c r="C802" s="9"/>
      <c r="D802" s="9"/>
      <c r="E802" s="9"/>
      <c r="F802" s="9"/>
      <c r="G802" s="34"/>
      <c r="H802" s="9"/>
      <c r="I802" s="9"/>
      <c r="J802" s="9"/>
      <c r="K802" s="9"/>
      <c r="L802" s="9"/>
      <c r="M802" s="9"/>
      <c r="N802" s="9"/>
      <c r="O802" s="9"/>
      <c r="P802" s="9"/>
      <c r="Q802" s="9"/>
      <c r="R802" s="9"/>
      <c r="S802" s="9"/>
      <c r="T802" s="9"/>
      <c r="U802" s="9"/>
      <c r="V802" s="9"/>
      <c r="W802" s="9"/>
      <c r="X802" s="9"/>
      <c r="Y802" s="9"/>
      <c r="Z802" s="9"/>
      <c r="AA802" s="9"/>
      <c r="AB802" s="9"/>
      <c r="AC802" s="9"/>
      <c r="AD802" s="9"/>
      <c r="AE802" s="9"/>
      <c r="AF802" s="9"/>
      <c r="AG802" s="9"/>
      <c r="AH802" s="9"/>
      <c r="AI802" s="9"/>
      <c r="AJ802" s="9"/>
      <c r="AK802" s="12"/>
    </row>
    <row r="803" ht="15.75" customHeight="1">
      <c r="A803" s="9"/>
      <c r="B803" s="9"/>
      <c r="C803" s="9"/>
      <c r="D803" s="9"/>
      <c r="E803" s="9"/>
      <c r="F803" s="9"/>
      <c r="G803" s="34"/>
      <c r="H803" s="9"/>
      <c r="I803" s="9"/>
      <c r="J803" s="9"/>
      <c r="K803" s="9"/>
      <c r="L803" s="9"/>
      <c r="M803" s="9"/>
      <c r="N803" s="9"/>
      <c r="O803" s="9"/>
      <c r="P803" s="9"/>
      <c r="Q803" s="9"/>
      <c r="R803" s="9"/>
      <c r="S803" s="9"/>
      <c r="T803" s="9"/>
      <c r="U803" s="9"/>
      <c r="V803" s="9"/>
      <c r="W803" s="9"/>
      <c r="X803" s="9"/>
      <c r="Y803" s="9"/>
      <c r="Z803" s="9"/>
      <c r="AA803" s="9"/>
      <c r="AB803" s="9"/>
      <c r="AC803" s="9"/>
      <c r="AD803" s="9"/>
      <c r="AE803" s="9"/>
      <c r="AF803" s="9"/>
      <c r="AG803" s="9"/>
      <c r="AH803" s="9"/>
      <c r="AI803" s="9"/>
      <c r="AJ803" s="9"/>
      <c r="AK803" s="12"/>
    </row>
    <row r="804" ht="15.75" customHeight="1">
      <c r="A804" s="9"/>
      <c r="B804" s="9"/>
      <c r="C804" s="9"/>
      <c r="D804" s="9"/>
      <c r="E804" s="9"/>
      <c r="F804" s="9"/>
      <c r="G804" s="34"/>
      <c r="H804" s="9"/>
      <c r="I804" s="9"/>
      <c r="J804" s="9"/>
      <c r="K804" s="9"/>
      <c r="L804" s="9"/>
      <c r="M804" s="9"/>
      <c r="N804" s="9"/>
      <c r="O804" s="9"/>
      <c r="P804" s="9"/>
      <c r="Q804" s="9"/>
      <c r="R804" s="9"/>
      <c r="S804" s="9"/>
      <c r="T804" s="9"/>
      <c r="U804" s="9"/>
      <c r="V804" s="9"/>
      <c r="W804" s="9"/>
      <c r="X804" s="9"/>
      <c r="Y804" s="9"/>
      <c r="Z804" s="9"/>
      <c r="AA804" s="9"/>
      <c r="AB804" s="9"/>
      <c r="AC804" s="9"/>
      <c r="AD804" s="9"/>
      <c r="AE804" s="9"/>
      <c r="AF804" s="9"/>
      <c r="AG804" s="9"/>
      <c r="AH804" s="9"/>
      <c r="AI804" s="9"/>
      <c r="AJ804" s="9"/>
      <c r="AK804" s="12"/>
    </row>
    <row r="805" ht="15.75" customHeight="1">
      <c r="A805" s="9"/>
      <c r="B805" s="9"/>
      <c r="C805" s="9"/>
      <c r="D805" s="9"/>
      <c r="E805" s="9"/>
      <c r="F805" s="9"/>
      <c r="G805" s="34"/>
      <c r="H805" s="9"/>
      <c r="I805" s="9"/>
      <c r="J805" s="9"/>
      <c r="K805" s="9"/>
      <c r="L805" s="9"/>
      <c r="M805" s="9"/>
      <c r="N805" s="9"/>
      <c r="O805" s="9"/>
      <c r="P805" s="9"/>
      <c r="Q805" s="9"/>
      <c r="R805" s="9"/>
      <c r="S805" s="9"/>
      <c r="T805" s="9"/>
      <c r="U805" s="9"/>
      <c r="V805" s="9"/>
      <c r="W805" s="9"/>
      <c r="X805" s="9"/>
      <c r="Y805" s="9"/>
      <c r="Z805" s="9"/>
      <c r="AA805" s="9"/>
      <c r="AB805" s="9"/>
      <c r="AC805" s="9"/>
      <c r="AD805" s="9"/>
      <c r="AE805" s="9"/>
      <c r="AF805" s="9"/>
      <c r="AG805" s="9"/>
      <c r="AH805" s="9"/>
      <c r="AI805" s="9"/>
      <c r="AJ805" s="9"/>
      <c r="AK805" s="12"/>
    </row>
    <row r="806" ht="15.75" customHeight="1">
      <c r="A806" s="9"/>
      <c r="B806" s="9"/>
      <c r="C806" s="9"/>
      <c r="D806" s="9"/>
      <c r="E806" s="9"/>
      <c r="F806" s="9"/>
      <c r="G806" s="34"/>
      <c r="H806" s="9"/>
      <c r="I806" s="9"/>
      <c r="J806" s="9"/>
      <c r="K806" s="9"/>
      <c r="L806" s="9"/>
      <c r="M806" s="9"/>
      <c r="N806" s="9"/>
      <c r="O806" s="9"/>
      <c r="P806" s="9"/>
      <c r="Q806" s="9"/>
      <c r="R806" s="9"/>
      <c r="S806" s="9"/>
      <c r="T806" s="9"/>
      <c r="U806" s="9"/>
      <c r="V806" s="9"/>
      <c r="W806" s="9"/>
      <c r="X806" s="9"/>
      <c r="Y806" s="9"/>
      <c r="Z806" s="9"/>
      <c r="AA806" s="9"/>
      <c r="AB806" s="9"/>
      <c r="AC806" s="9"/>
      <c r="AD806" s="9"/>
      <c r="AE806" s="9"/>
      <c r="AF806" s="9"/>
      <c r="AG806" s="9"/>
      <c r="AH806" s="9"/>
      <c r="AI806" s="9"/>
      <c r="AJ806" s="9"/>
      <c r="AK806" s="12"/>
    </row>
    <row r="807" ht="15.75" customHeight="1">
      <c r="A807" s="9"/>
      <c r="B807" s="9"/>
      <c r="C807" s="9"/>
      <c r="D807" s="9"/>
      <c r="E807" s="9"/>
      <c r="F807" s="9"/>
      <c r="G807" s="34"/>
      <c r="H807" s="9"/>
      <c r="I807" s="9"/>
      <c r="J807" s="9"/>
      <c r="K807" s="9"/>
      <c r="L807" s="9"/>
      <c r="M807" s="9"/>
      <c r="N807" s="9"/>
      <c r="O807" s="9"/>
      <c r="P807" s="9"/>
      <c r="Q807" s="9"/>
      <c r="R807" s="9"/>
      <c r="S807" s="9"/>
      <c r="T807" s="9"/>
      <c r="U807" s="9"/>
      <c r="V807" s="9"/>
      <c r="W807" s="9"/>
      <c r="X807" s="9"/>
      <c r="Y807" s="9"/>
      <c r="Z807" s="9"/>
      <c r="AA807" s="9"/>
      <c r="AB807" s="9"/>
      <c r="AC807" s="9"/>
      <c r="AD807" s="9"/>
      <c r="AE807" s="9"/>
      <c r="AF807" s="9"/>
      <c r="AG807" s="9"/>
      <c r="AH807" s="9"/>
      <c r="AI807" s="9"/>
      <c r="AJ807" s="9"/>
      <c r="AK807" s="12"/>
    </row>
    <row r="808" ht="15.75" customHeight="1">
      <c r="A808" s="9"/>
      <c r="B808" s="9"/>
      <c r="C808" s="9"/>
      <c r="D808" s="9"/>
      <c r="E808" s="9"/>
      <c r="F808" s="9"/>
      <c r="G808" s="34"/>
      <c r="H808" s="9"/>
      <c r="I808" s="9"/>
      <c r="J808" s="9"/>
      <c r="K808" s="9"/>
      <c r="L808" s="9"/>
      <c r="M808" s="9"/>
      <c r="N808" s="9"/>
      <c r="O808" s="9"/>
      <c r="P808" s="9"/>
      <c r="Q808" s="9"/>
      <c r="R808" s="9"/>
      <c r="S808" s="9"/>
      <c r="T808" s="9"/>
      <c r="U808" s="9"/>
      <c r="V808" s="9"/>
      <c r="W808" s="9"/>
      <c r="X808" s="9"/>
      <c r="Y808" s="9"/>
      <c r="Z808" s="9"/>
      <c r="AA808" s="9"/>
      <c r="AB808" s="9"/>
      <c r="AC808" s="9"/>
      <c r="AD808" s="9"/>
      <c r="AE808" s="9"/>
      <c r="AF808" s="9"/>
      <c r="AG808" s="9"/>
      <c r="AH808" s="9"/>
      <c r="AI808" s="9"/>
      <c r="AJ808" s="9"/>
      <c r="AK808" s="12"/>
    </row>
    <row r="809" ht="15.75" customHeight="1">
      <c r="A809" s="9"/>
      <c r="B809" s="9"/>
      <c r="C809" s="9"/>
      <c r="D809" s="9"/>
      <c r="E809" s="9"/>
      <c r="F809" s="9"/>
      <c r="G809" s="34"/>
      <c r="H809" s="9"/>
      <c r="I809" s="9"/>
      <c r="J809" s="9"/>
      <c r="K809" s="9"/>
      <c r="L809" s="9"/>
      <c r="M809" s="9"/>
      <c r="N809" s="9"/>
      <c r="O809" s="9"/>
      <c r="P809" s="9"/>
      <c r="Q809" s="9"/>
      <c r="R809" s="9"/>
      <c r="S809" s="9"/>
      <c r="T809" s="9"/>
      <c r="U809" s="9"/>
      <c r="V809" s="9"/>
      <c r="W809" s="9"/>
      <c r="X809" s="9"/>
      <c r="Y809" s="9"/>
      <c r="Z809" s="9"/>
      <c r="AA809" s="9"/>
      <c r="AB809" s="9"/>
      <c r="AC809" s="9"/>
      <c r="AD809" s="9"/>
      <c r="AE809" s="9"/>
      <c r="AF809" s="9"/>
      <c r="AG809" s="9"/>
      <c r="AH809" s="9"/>
      <c r="AI809" s="9"/>
      <c r="AJ809" s="9"/>
      <c r="AK809" s="12"/>
    </row>
    <row r="810" ht="15.75" customHeight="1">
      <c r="A810" s="9"/>
      <c r="B810" s="9"/>
      <c r="C810" s="9"/>
      <c r="D810" s="9"/>
      <c r="E810" s="9"/>
      <c r="F810" s="9"/>
      <c r="G810" s="34"/>
      <c r="H810" s="9"/>
      <c r="I810" s="9"/>
      <c r="J810" s="9"/>
      <c r="K810" s="9"/>
      <c r="L810" s="9"/>
      <c r="M810" s="9"/>
      <c r="N810" s="9"/>
      <c r="O810" s="9"/>
      <c r="P810" s="9"/>
      <c r="Q810" s="9"/>
      <c r="R810" s="9"/>
      <c r="S810" s="9"/>
      <c r="T810" s="9"/>
      <c r="U810" s="9"/>
      <c r="V810" s="9"/>
      <c r="W810" s="9"/>
      <c r="X810" s="9"/>
      <c r="Y810" s="9"/>
      <c r="Z810" s="9"/>
      <c r="AA810" s="9"/>
      <c r="AB810" s="9"/>
      <c r="AC810" s="9"/>
      <c r="AD810" s="9"/>
      <c r="AE810" s="9"/>
      <c r="AF810" s="9"/>
      <c r="AG810" s="9"/>
      <c r="AH810" s="9"/>
      <c r="AI810" s="9"/>
      <c r="AJ810" s="9"/>
      <c r="AK810" s="12"/>
    </row>
    <row r="811" ht="15.75" customHeight="1">
      <c r="A811" s="9"/>
      <c r="B811" s="9"/>
      <c r="C811" s="9"/>
      <c r="D811" s="9"/>
      <c r="E811" s="9"/>
      <c r="F811" s="9"/>
      <c r="G811" s="34"/>
      <c r="H811" s="9"/>
      <c r="I811" s="9"/>
      <c r="J811" s="9"/>
      <c r="K811" s="9"/>
      <c r="L811" s="9"/>
      <c r="M811" s="9"/>
      <c r="N811" s="9"/>
      <c r="O811" s="9"/>
      <c r="P811" s="9"/>
      <c r="Q811" s="9"/>
      <c r="R811" s="9"/>
      <c r="S811" s="9"/>
      <c r="T811" s="9"/>
      <c r="U811" s="9"/>
      <c r="V811" s="9"/>
      <c r="W811" s="9"/>
      <c r="X811" s="9"/>
      <c r="Y811" s="9"/>
      <c r="Z811" s="9"/>
      <c r="AA811" s="9"/>
      <c r="AB811" s="9"/>
      <c r="AC811" s="9"/>
      <c r="AD811" s="9"/>
      <c r="AE811" s="9"/>
      <c r="AF811" s="9"/>
      <c r="AG811" s="9"/>
      <c r="AH811" s="9"/>
      <c r="AI811" s="9"/>
      <c r="AJ811" s="9"/>
      <c r="AK811" s="12"/>
    </row>
    <row r="812" ht="15.75" customHeight="1">
      <c r="A812" s="9"/>
      <c r="B812" s="9"/>
      <c r="C812" s="9"/>
      <c r="D812" s="9"/>
      <c r="E812" s="9"/>
      <c r="F812" s="9"/>
      <c r="G812" s="34"/>
      <c r="H812" s="9"/>
      <c r="I812" s="9"/>
      <c r="J812" s="9"/>
      <c r="K812" s="9"/>
      <c r="L812" s="9"/>
      <c r="M812" s="9"/>
      <c r="N812" s="9"/>
      <c r="O812" s="9"/>
      <c r="P812" s="9"/>
      <c r="Q812" s="9"/>
      <c r="R812" s="9"/>
      <c r="S812" s="9"/>
      <c r="T812" s="9"/>
      <c r="U812" s="9"/>
      <c r="V812" s="9"/>
      <c r="W812" s="9"/>
      <c r="X812" s="9"/>
      <c r="Y812" s="9"/>
      <c r="Z812" s="9"/>
      <c r="AA812" s="9"/>
      <c r="AB812" s="9"/>
      <c r="AC812" s="9"/>
      <c r="AD812" s="9"/>
      <c r="AE812" s="9"/>
      <c r="AF812" s="9"/>
      <c r="AG812" s="9"/>
      <c r="AH812" s="9"/>
      <c r="AI812" s="9"/>
      <c r="AJ812" s="9"/>
      <c r="AK812" s="12"/>
    </row>
    <row r="813" ht="15.75" customHeight="1">
      <c r="A813" s="9"/>
      <c r="B813" s="9"/>
      <c r="C813" s="9"/>
      <c r="D813" s="9"/>
      <c r="E813" s="9"/>
      <c r="F813" s="9"/>
      <c r="G813" s="34"/>
      <c r="H813" s="9"/>
      <c r="I813" s="9"/>
      <c r="J813" s="9"/>
      <c r="K813" s="9"/>
      <c r="L813" s="9"/>
      <c r="M813" s="9"/>
      <c r="N813" s="9"/>
      <c r="O813" s="9"/>
      <c r="P813" s="9"/>
      <c r="Q813" s="9"/>
      <c r="R813" s="9"/>
      <c r="S813" s="9"/>
      <c r="T813" s="9"/>
      <c r="U813" s="9"/>
      <c r="V813" s="9"/>
      <c r="W813" s="9"/>
      <c r="X813" s="9"/>
      <c r="Y813" s="9"/>
      <c r="Z813" s="9"/>
      <c r="AA813" s="9"/>
      <c r="AB813" s="9"/>
      <c r="AC813" s="9"/>
      <c r="AD813" s="9"/>
      <c r="AE813" s="9"/>
      <c r="AF813" s="9"/>
      <c r="AG813" s="9"/>
      <c r="AH813" s="9"/>
      <c r="AI813" s="9"/>
      <c r="AJ813" s="9"/>
      <c r="AK813" s="12"/>
    </row>
    <row r="814" ht="15.75" customHeight="1">
      <c r="A814" s="9"/>
      <c r="B814" s="9"/>
      <c r="C814" s="9"/>
      <c r="D814" s="9"/>
      <c r="E814" s="9"/>
      <c r="F814" s="9"/>
      <c r="G814" s="34"/>
      <c r="H814" s="9"/>
      <c r="I814" s="9"/>
      <c r="J814" s="9"/>
      <c r="K814" s="9"/>
      <c r="L814" s="9"/>
      <c r="M814" s="9"/>
      <c r="N814" s="9"/>
      <c r="O814" s="9"/>
      <c r="P814" s="9"/>
      <c r="Q814" s="9"/>
      <c r="R814" s="9"/>
      <c r="S814" s="9"/>
      <c r="T814" s="9"/>
      <c r="U814" s="9"/>
      <c r="V814" s="9"/>
      <c r="W814" s="9"/>
      <c r="X814" s="9"/>
      <c r="Y814" s="9"/>
      <c r="Z814" s="9"/>
      <c r="AA814" s="9"/>
      <c r="AB814" s="9"/>
      <c r="AC814" s="9"/>
      <c r="AD814" s="9"/>
      <c r="AE814" s="9"/>
      <c r="AF814" s="9"/>
      <c r="AG814" s="9"/>
      <c r="AH814" s="9"/>
      <c r="AI814" s="9"/>
      <c r="AJ814" s="9"/>
      <c r="AK814" s="12"/>
    </row>
    <row r="815" ht="15.75" customHeight="1">
      <c r="A815" s="9"/>
      <c r="B815" s="9"/>
      <c r="C815" s="9"/>
      <c r="D815" s="9"/>
      <c r="E815" s="9"/>
      <c r="F815" s="9"/>
      <c r="G815" s="34"/>
      <c r="H815" s="9"/>
      <c r="I815" s="9"/>
      <c r="J815" s="9"/>
      <c r="K815" s="9"/>
      <c r="L815" s="9"/>
      <c r="M815" s="9"/>
      <c r="N815" s="9"/>
      <c r="O815" s="9"/>
      <c r="P815" s="9"/>
      <c r="Q815" s="9"/>
      <c r="R815" s="9"/>
      <c r="S815" s="9"/>
      <c r="T815" s="9"/>
      <c r="U815" s="9"/>
      <c r="V815" s="9"/>
      <c r="W815" s="9"/>
      <c r="X815" s="9"/>
      <c r="Y815" s="9"/>
      <c r="Z815" s="9"/>
      <c r="AA815" s="9"/>
      <c r="AB815" s="9"/>
      <c r="AC815" s="9"/>
      <c r="AD815" s="9"/>
      <c r="AE815" s="9"/>
      <c r="AF815" s="9"/>
      <c r="AG815" s="9"/>
      <c r="AH815" s="9"/>
      <c r="AI815" s="9"/>
      <c r="AJ815" s="9"/>
      <c r="AK815" s="12"/>
    </row>
    <row r="816" ht="15.75" customHeight="1">
      <c r="A816" s="9"/>
      <c r="B816" s="9"/>
      <c r="C816" s="9"/>
      <c r="D816" s="9"/>
      <c r="E816" s="9"/>
      <c r="F816" s="9"/>
      <c r="G816" s="34"/>
      <c r="H816" s="9"/>
      <c r="I816" s="9"/>
      <c r="J816" s="9"/>
      <c r="K816" s="9"/>
      <c r="L816" s="9"/>
      <c r="M816" s="9"/>
      <c r="N816" s="9"/>
      <c r="O816" s="9"/>
      <c r="P816" s="9"/>
      <c r="Q816" s="9"/>
      <c r="R816" s="9"/>
      <c r="S816" s="9"/>
      <c r="T816" s="9"/>
      <c r="U816" s="9"/>
      <c r="V816" s="9"/>
      <c r="W816" s="9"/>
      <c r="X816" s="9"/>
      <c r="Y816" s="9"/>
      <c r="Z816" s="9"/>
      <c r="AA816" s="9"/>
      <c r="AB816" s="9"/>
      <c r="AC816" s="9"/>
      <c r="AD816" s="9"/>
      <c r="AE816" s="9"/>
      <c r="AF816" s="9"/>
      <c r="AG816" s="9"/>
      <c r="AH816" s="9"/>
      <c r="AI816" s="9"/>
      <c r="AJ816" s="9"/>
      <c r="AK816" s="12"/>
    </row>
    <row r="817" ht="15.75" customHeight="1">
      <c r="A817" s="9"/>
      <c r="B817" s="9"/>
      <c r="C817" s="9"/>
      <c r="D817" s="9"/>
      <c r="E817" s="9"/>
      <c r="F817" s="9"/>
      <c r="G817" s="34"/>
      <c r="H817" s="9"/>
      <c r="I817" s="9"/>
      <c r="J817" s="9"/>
      <c r="K817" s="9"/>
      <c r="L817" s="9"/>
      <c r="M817" s="9"/>
      <c r="N817" s="9"/>
      <c r="O817" s="9"/>
      <c r="P817" s="9"/>
      <c r="Q817" s="9"/>
      <c r="R817" s="9"/>
      <c r="S817" s="9"/>
      <c r="T817" s="9"/>
      <c r="U817" s="9"/>
      <c r="V817" s="9"/>
      <c r="W817" s="9"/>
      <c r="X817" s="9"/>
      <c r="Y817" s="9"/>
      <c r="Z817" s="9"/>
      <c r="AA817" s="9"/>
      <c r="AB817" s="9"/>
      <c r="AC817" s="9"/>
      <c r="AD817" s="9"/>
      <c r="AE817" s="9"/>
      <c r="AF817" s="9"/>
      <c r="AG817" s="9"/>
      <c r="AH817" s="9"/>
      <c r="AI817" s="9"/>
      <c r="AJ817" s="9"/>
      <c r="AK817" s="12"/>
    </row>
    <row r="818" ht="15.75" customHeight="1">
      <c r="A818" s="9"/>
      <c r="B818" s="9"/>
      <c r="C818" s="9"/>
      <c r="D818" s="9"/>
      <c r="E818" s="9"/>
      <c r="F818" s="9"/>
      <c r="G818" s="34"/>
      <c r="H818" s="9"/>
      <c r="I818" s="9"/>
      <c r="J818" s="9"/>
      <c r="K818" s="9"/>
      <c r="L818" s="9"/>
      <c r="M818" s="9"/>
      <c r="N818" s="9"/>
      <c r="O818" s="9"/>
      <c r="P818" s="9"/>
      <c r="Q818" s="9"/>
      <c r="R818" s="9"/>
      <c r="S818" s="9"/>
      <c r="T818" s="9"/>
      <c r="U818" s="9"/>
      <c r="V818" s="9"/>
      <c r="W818" s="9"/>
      <c r="X818" s="9"/>
      <c r="Y818" s="9"/>
      <c r="Z818" s="9"/>
      <c r="AA818" s="9"/>
      <c r="AB818" s="9"/>
      <c r="AC818" s="9"/>
      <c r="AD818" s="9"/>
      <c r="AE818" s="9"/>
      <c r="AF818" s="9"/>
      <c r="AG818" s="9"/>
      <c r="AH818" s="9"/>
      <c r="AI818" s="9"/>
      <c r="AJ818" s="9"/>
      <c r="AK818" s="12"/>
    </row>
    <row r="819" ht="15.75" customHeight="1">
      <c r="A819" s="9"/>
      <c r="B819" s="9"/>
      <c r="C819" s="9"/>
      <c r="D819" s="9"/>
      <c r="E819" s="9"/>
      <c r="F819" s="9"/>
      <c r="G819" s="34"/>
      <c r="H819" s="9"/>
      <c r="I819" s="9"/>
      <c r="J819" s="9"/>
      <c r="K819" s="9"/>
      <c r="L819" s="9"/>
      <c r="M819" s="9"/>
      <c r="N819" s="9"/>
      <c r="O819" s="9"/>
      <c r="P819" s="9"/>
      <c r="Q819" s="9"/>
      <c r="R819" s="9"/>
      <c r="S819" s="9"/>
      <c r="T819" s="9"/>
      <c r="U819" s="9"/>
      <c r="V819" s="9"/>
      <c r="W819" s="9"/>
      <c r="X819" s="9"/>
      <c r="Y819" s="9"/>
      <c r="Z819" s="9"/>
      <c r="AA819" s="9"/>
      <c r="AB819" s="9"/>
      <c r="AC819" s="9"/>
      <c r="AD819" s="9"/>
      <c r="AE819" s="9"/>
      <c r="AF819" s="9"/>
      <c r="AG819" s="9"/>
      <c r="AH819" s="9"/>
      <c r="AI819" s="9"/>
      <c r="AJ819" s="9"/>
      <c r="AK819" s="12"/>
    </row>
    <row r="820" ht="15.75" customHeight="1">
      <c r="A820" s="9"/>
      <c r="B820" s="9"/>
      <c r="C820" s="9"/>
      <c r="D820" s="9"/>
      <c r="E820" s="9"/>
      <c r="F820" s="9"/>
      <c r="G820" s="34"/>
      <c r="H820" s="9"/>
      <c r="I820" s="9"/>
      <c r="J820" s="9"/>
      <c r="K820" s="9"/>
      <c r="L820" s="9"/>
      <c r="M820" s="9"/>
      <c r="N820" s="9"/>
      <c r="O820" s="9"/>
      <c r="P820" s="9"/>
      <c r="Q820" s="9"/>
      <c r="R820" s="9"/>
      <c r="S820" s="9"/>
      <c r="T820" s="9"/>
      <c r="U820" s="9"/>
      <c r="V820" s="9"/>
      <c r="W820" s="9"/>
      <c r="X820" s="9"/>
      <c r="Y820" s="9"/>
      <c r="Z820" s="9"/>
      <c r="AA820" s="9"/>
      <c r="AB820" s="9"/>
      <c r="AC820" s="9"/>
      <c r="AD820" s="9"/>
      <c r="AE820" s="9"/>
      <c r="AF820" s="9"/>
      <c r="AG820" s="9"/>
      <c r="AH820" s="9"/>
      <c r="AI820" s="9"/>
      <c r="AJ820" s="9"/>
      <c r="AK820" s="12"/>
    </row>
    <row r="821" ht="15.75" customHeight="1">
      <c r="A821" s="9"/>
      <c r="B821" s="9"/>
      <c r="C821" s="9"/>
      <c r="D821" s="9"/>
      <c r="E821" s="9"/>
      <c r="F821" s="9"/>
      <c r="G821" s="34"/>
      <c r="H821" s="9"/>
      <c r="I821" s="9"/>
      <c r="J821" s="9"/>
      <c r="K821" s="9"/>
      <c r="L821" s="9"/>
      <c r="M821" s="9"/>
      <c r="N821" s="9"/>
      <c r="O821" s="9"/>
      <c r="P821" s="9"/>
      <c r="Q821" s="9"/>
      <c r="R821" s="9"/>
      <c r="S821" s="9"/>
      <c r="T821" s="9"/>
      <c r="U821" s="9"/>
      <c r="V821" s="9"/>
      <c r="W821" s="9"/>
      <c r="X821" s="9"/>
      <c r="Y821" s="9"/>
      <c r="Z821" s="9"/>
      <c r="AA821" s="9"/>
      <c r="AB821" s="9"/>
      <c r="AC821" s="9"/>
      <c r="AD821" s="9"/>
      <c r="AE821" s="9"/>
      <c r="AF821" s="9"/>
      <c r="AG821" s="9"/>
      <c r="AH821" s="9"/>
      <c r="AI821" s="9"/>
      <c r="AJ821" s="9"/>
      <c r="AK821" s="12"/>
    </row>
    <row r="822" ht="15.75" customHeight="1">
      <c r="A822" s="9"/>
      <c r="B822" s="9"/>
      <c r="C822" s="9"/>
      <c r="D822" s="9"/>
      <c r="E822" s="9"/>
      <c r="F822" s="9"/>
      <c r="G822" s="34"/>
      <c r="H822" s="9"/>
      <c r="I822" s="9"/>
      <c r="J822" s="9"/>
      <c r="K822" s="9"/>
      <c r="L822" s="9"/>
      <c r="M822" s="9"/>
      <c r="N822" s="9"/>
      <c r="O822" s="9"/>
      <c r="P822" s="9"/>
      <c r="Q822" s="9"/>
      <c r="R822" s="9"/>
      <c r="S822" s="9"/>
      <c r="T822" s="9"/>
      <c r="U822" s="9"/>
      <c r="V822" s="9"/>
      <c r="W822" s="9"/>
      <c r="X822" s="9"/>
      <c r="Y822" s="9"/>
      <c r="Z822" s="9"/>
      <c r="AA822" s="9"/>
      <c r="AB822" s="9"/>
      <c r="AC822" s="9"/>
      <c r="AD822" s="9"/>
      <c r="AE822" s="9"/>
      <c r="AF822" s="9"/>
      <c r="AG822" s="9"/>
      <c r="AH822" s="9"/>
      <c r="AI822" s="9"/>
      <c r="AJ822" s="9"/>
      <c r="AK822" s="12"/>
    </row>
    <row r="823" ht="15.75" customHeight="1">
      <c r="A823" s="9"/>
      <c r="B823" s="9"/>
      <c r="C823" s="9"/>
      <c r="D823" s="9"/>
      <c r="E823" s="9"/>
      <c r="F823" s="9"/>
      <c r="G823" s="34"/>
      <c r="H823" s="9"/>
      <c r="I823" s="9"/>
      <c r="J823" s="9"/>
      <c r="K823" s="9"/>
      <c r="L823" s="9"/>
      <c r="M823" s="9"/>
      <c r="N823" s="9"/>
      <c r="O823" s="9"/>
      <c r="P823" s="9"/>
      <c r="Q823" s="9"/>
      <c r="R823" s="9"/>
      <c r="S823" s="9"/>
      <c r="T823" s="9"/>
      <c r="U823" s="9"/>
      <c r="V823" s="9"/>
      <c r="W823" s="9"/>
      <c r="X823" s="9"/>
      <c r="Y823" s="9"/>
      <c r="Z823" s="9"/>
      <c r="AA823" s="9"/>
      <c r="AB823" s="9"/>
      <c r="AC823" s="9"/>
      <c r="AD823" s="9"/>
      <c r="AE823" s="9"/>
      <c r="AF823" s="9"/>
      <c r="AG823" s="9"/>
      <c r="AH823" s="9"/>
      <c r="AI823" s="9"/>
      <c r="AJ823" s="9"/>
      <c r="AK823" s="12"/>
    </row>
    <row r="824" ht="15.75" customHeight="1">
      <c r="A824" s="9"/>
      <c r="B824" s="9"/>
      <c r="C824" s="9"/>
      <c r="D824" s="9"/>
      <c r="E824" s="9"/>
      <c r="F824" s="9"/>
      <c r="G824" s="34"/>
      <c r="H824" s="9"/>
      <c r="I824" s="9"/>
      <c r="J824" s="9"/>
      <c r="K824" s="9"/>
      <c r="L824" s="9"/>
      <c r="M824" s="9"/>
      <c r="N824" s="9"/>
      <c r="O824" s="9"/>
      <c r="P824" s="9"/>
      <c r="Q824" s="9"/>
      <c r="R824" s="9"/>
      <c r="S824" s="9"/>
      <c r="T824" s="9"/>
      <c r="U824" s="9"/>
      <c r="V824" s="9"/>
      <c r="W824" s="9"/>
      <c r="X824" s="9"/>
      <c r="Y824" s="9"/>
      <c r="Z824" s="9"/>
      <c r="AA824" s="9"/>
      <c r="AB824" s="9"/>
      <c r="AC824" s="9"/>
      <c r="AD824" s="9"/>
      <c r="AE824" s="9"/>
      <c r="AF824" s="9"/>
      <c r="AG824" s="9"/>
      <c r="AH824" s="9"/>
      <c r="AI824" s="9"/>
      <c r="AJ824" s="9"/>
      <c r="AK824" s="12"/>
    </row>
    <row r="825" ht="15.75" customHeight="1">
      <c r="A825" s="9"/>
      <c r="B825" s="9"/>
      <c r="C825" s="9"/>
      <c r="D825" s="9"/>
      <c r="E825" s="9"/>
      <c r="F825" s="9"/>
      <c r="G825" s="34"/>
      <c r="H825" s="9"/>
      <c r="I825" s="9"/>
      <c r="J825" s="9"/>
      <c r="K825" s="9"/>
      <c r="L825" s="9"/>
      <c r="M825" s="9"/>
      <c r="N825" s="9"/>
      <c r="O825" s="9"/>
      <c r="P825" s="9"/>
      <c r="Q825" s="9"/>
      <c r="R825" s="9"/>
      <c r="S825" s="9"/>
      <c r="T825" s="9"/>
      <c r="U825" s="9"/>
      <c r="V825" s="9"/>
      <c r="W825" s="9"/>
      <c r="X825" s="9"/>
      <c r="Y825" s="9"/>
      <c r="Z825" s="9"/>
      <c r="AA825" s="9"/>
      <c r="AB825" s="9"/>
      <c r="AC825" s="9"/>
      <c r="AD825" s="9"/>
      <c r="AE825" s="9"/>
      <c r="AF825" s="9"/>
      <c r="AG825" s="9"/>
      <c r="AH825" s="9"/>
      <c r="AI825" s="9"/>
      <c r="AJ825" s="9"/>
      <c r="AK825" s="12"/>
    </row>
    <row r="826" ht="15.75" customHeight="1">
      <c r="A826" s="9"/>
      <c r="B826" s="9"/>
      <c r="C826" s="9"/>
      <c r="D826" s="9"/>
      <c r="E826" s="9"/>
      <c r="F826" s="9"/>
      <c r="G826" s="34"/>
      <c r="H826" s="9"/>
      <c r="I826" s="9"/>
      <c r="J826" s="9"/>
      <c r="K826" s="9"/>
      <c r="L826" s="9"/>
      <c r="M826" s="9"/>
      <c r="N826" s="9"/>
      <c r="O826" s="9"/>
      <c r="P826" s="9"/>
      <c r="Q826" s="9"/>
      <c r="R826" s="9"/>
      <c r="S826" s="9"/>
      <c r="T826" s="9"/>
      <c r="U826" s="9"/>
      <c r="V826" s="9"/>
      <c r="W826" s="9"/>
      <c r="X826" s="9"/>
      <c r="Y826" s="9"/>
      <c r="Z826" s="9"/>
      <c r="AA826" s="9"/>
      <c r="AB826" s="9"/>
      <c r="AC826" s="9"/>
      <c r="AD826" s="9"/>
      <c r="AE826" s="9"/>
      <c r="AF826" s="9"/>
      <c r="AG826" s="9"/>
      <c r="AH826" s="9"/>
      <c r="AI826" s="9"/>
      <c r="AJ826" s="9"/>
      <c r="AK826" s="12"/>
    </row>
    <row r="827" ht="15.75" customHeight="1">
      <c r="A827" s="9"/>
      <c r="B827" s="9"/>
      <c r="C827" s="9"/>
      <c r="D827" s="9"/>
      <c r="E827" s="9"/>
      <c r="F827" s="9"/>
      <c r="G827" s="34"/>
      <c r="H827" s="9"/>
      <c r="I827" s="9"/>
      <c r="J827" s="9"/>
      <c r="K827" s="9"/>
      <c r="L827" s="9"/>
      <c r="M827" s="9"/>
      <c r="N827" s="9"/>
      <c r="O827" s="9"/>
      <c r="P827" s="9"/>
      <c r="Q827" s="9"/>
      <c r="R827" s="9"/>
      <c r="S827" s="9"/>
      <c r="T827" s="9"/>
      <c r="U827" s="9"/>
      <c r="V827" s="9"/>
      <c r="W827" s="9"/>
      <c r="X827" s="9"/>
      <c r="Y827" s="9"/>
      <c r="Z827" s="9"/>
      <c r="AA827" s="9"/>
      <c r="AB827" s="9"/>
      <c r="AC827" s="9"/>
      <c r="AD827" s="9"/>
      <c r="AE827" s="9"/>
      <c r="AF827" s="9"/>
      <c r="AG827" s="9"/>
      <c r="AH827" s="9"/>
      <c r="AI827" s="9"/>
      <c r="AJ827" s="9"/>
      <c r="AK827" s="12"/>
    </row>
    <row r="828" ht="15.75" customHeight="1">
      <c r="A828" s="9"/>
      <c r="B828" s="9"/>
      <c r="C828" s="9"/>
      <c r="D828" s="9"/>
      <c r="E828" s="9"/>
      <c r="F828" s="9"/>
      <c r="G828" s="34"/>
      <c r="H828" s="9"/>
      <c r="I828" s="9"/>
      <c r="J828" s="9"/>
      <c r="K828" s="9"/>
      <c r="L828" s="9"/>
      <c r="M828" s="9"/>
      <c r="N828" s="9"/>
      <c r="O828" s="9"/>
      <c r="P828" s="9"/>
      <c r="Q828" s="9"/>
      <c r="R828" s="9"/>
      <c r="S828" s="9"/>
      <c r="T828" s="9"/>
      <c r="U828" s="9"/>
      <c r="V828" s="9"/>
      <c r="W828" s="9"/>
      <c r="X828" s="9"/>
      <c r="Y828" s="9"/>
      <c r="Z828" s="9"/>
      <c r="AA828" s="9"/>
      <c r="AB828" s="9"/>
      <c r="AC828" s="9"/>
      <c r="AD828" s="9"/>
      <c r="AE828" s="9"/>
      <c r="AF828" s="9"/>
      <c r="AG828" s="9"/>
      <c r="AH828" s="9"/>
      <c r="AI828" s="9"/>
      <c r="AJ828" s="9"/>
      <c r="AK828" s="12"/>
    </row>
    <row r="829" ht="15.75" customHeight="1">
      <c r="A829" s="9"/>
      <c r="B829" s="9"/>
      <c r="C829" s="9"/>
      <c r="D829" s="9"/>
      <c r="E829" s="9"/>
      <c r="F829" s="9"/>
      <c r="G829" s="34"/>
      <c r="H829" s="9"/>
      <c r="I829" s="9"/>
      <c r="J829" s="9"/>
      <c r="K829" s="9"/>
      <c r="L829" s="9"/>
      <c r="M829" s="9"/>
      <c r="N829" s="9"/>
      <c r="O829" s="9"/>
      <c r="P829" s="9"/>
      <c r="Q829" s="9"/>
      <c r="R829" s="9"/>
      <c r="S829" s="9"/>
      <c r="T829" s="9"/>
      <c r="U829" s="9"/>
      <c r="V829" s="9"/>
      <c r="W829" s="9"/>
      <c r="X829" s="9"/>
      <c r="Y829" s="9"/>
      <c r="Z829" s="9"/>
      <c r="AA829" s="9"/>
      <c r="AB829" s="9"/>
      <c r="AC829" s="9"/>
      <c r="AD829" s="9"/>
      <c r="AE829" s="9"/>
      <c r="AF829" s="9"/>
      <c r="AG829" s="9"/>
      <c r="AH829" s="9"/>
      <c r="AI829" s="9"/>
      <c r="AJ829" s="9"/>
      <c r="AK829" s="12"/>
    </row>
    <row r="830" ht="15.75" customHeight="1">
      <c r="A830" s="9"/>
      <c r="B830" s="9"/>
      <c r="C830" s="9"/>
      <c r="D830" s="9"/>
      <c r="E830" s="9"/>
      <c r="F830" s="9"/>
      <c r="G830" s="34"/>
      <c r="H830" s="9"/>
      <c r="I830" s="9"/>
      <c r="J830" s="9"/>
      <c r="K830" s="9"/>
      <c r="L830" s="9"/>
      <c r="M830" s="9"/>
      <c r="N830" s="9"/>
      <c r="O830" s="9"/>
      <c r="P830" s="9"/>
      <c r="Q830" s="9"/>
      <c r="R830" s="9"/>
      <c r="S830" s="9"/>
      <c r="T830" s="9"/>
      <c r="U830" s="9"/>
      <c r="V830" s="9"/>
      <c r="W830" s="9"/>
      <c r="X830" s="9"/>
      <c r="Y830" s="9"/>
      <c r="Z830" s="9"/>
      <c r="AA830" s="9"/>
      <c r="AB830" s="9"/>
      <c r="AC830" s="9"/>
      <c r="AD830" s="9"/>
      <c r="AE830" s="9"/>
      <c r="AF830" s="9"/>
      <c r="AG830" s="9"/>
      <c r="AH830" s="9"/>
      <c r="AI830" s="9"/>
      <c r="AJ830" s="9"/>
      <c r="AK830" s="12"/>
    </row>
    <row r="831" ht="15.75" customHeight="1">
      <c r="A831" s="9"/>
      <c r="B831" s="9"/>
      <c r="C831" s="9"/>
      <c r="D831" s="9"/>
      <c r="E831" s="9"/>
      <c r="F831" s="9"/>
      <c r="G831" s="34"/>
      <c r="H831" s="9"/>
      <c r="I831" s="9"/>
      <c r="J831" s="9"/>
      <c r="K831" s="9"/>
      <c r="L831" s="9"/>
      <c r="M831" s="9"/>
      <c r="N831" s="9"/>
      <c r="O831" s="9"/>
      <c r="P831" s="9"/>
      <c r="Q831" s="9"/>
      <c r="R831" s="9"/>
      <c r="S831" s="9"/>
      <c r="T831" s="9"/>
      <c r="U831" s="9"/>
      <c r="V831" s="9"/>
      <c r="W831" s="9"/>
      <c r="X831" s="9"/>
      <c r="Y831" s="9"/>
      <c r="Z831" s="9"/>
      <c r="AA831" s="9"/>
      <c r="AB831" s="9"/>
      <c r="AC831" s="9"/>
      <c r="AD831" s="9"/>
      <c r="AE831" s="9"/>
      <c r="AF831" s="9"/>
      <c r="AG831" s="9"/>
      <c r="AH831" s="9"/>
      <c r="AI831" s="9"/>
      <c r="AJ831" s="9"/>
      <c r="AK831" s="12"/>
    </row>
    <row r="832" ht="15.75" customHeight="1">
      <c r="A832" s="9"/>
      <c r="B832" s="9"/>
      <c r="C832" s="9"/>
      <c r="D832" s="9"/>
      <c r="E832" s="9"/>
      <c r="F832" s="9"/>
      <c r="G832" s="34"/>
      <c r="H832" s="9"/>
      <c r="I832" s="9"/>
      <c r="J832" s="9"/>
      <c r="K832" s="9"/>
      <c r="L832" s="9"/>
      <c r="M832" s="9"/>
      <c r="N832" s="9"/>
      <c r="O832" s="9"/>
      <c r="P832" s="9"/>
      <c r="Q832" s="9"/>
      <c r="R832" s="9"/>
      <c r="S832" s="9"/>
      <c r="T832" s="9"/>
      <c r="U832" s="9"/>
      <c r="V832" s="9"/>
      <c r="W832" s="9"/>
      <c r="X832" s="9"/>
      <c r="Y832" s="9"/>
      <c r="Z832" s="9"/>
      <c r="AA832" s="9"/>
      <c r="AB832" s="9"/>
      <c r="AC832" s="9"/>
      <c r="AD832" s="9"/>
      <c r="AE832" s="9"/>
      <c r="AF832" s="9"/>
      <c r="AG832" s="9"/>
      <c r="AH832" s="9"/>
      <c r="AI832" s="9"/>
      <c r="AJ832" s="9"/>
      <c r="AK832" s="12"/>
    </row>
    <row r="833" ht="15.75" customHeight="1">
      <c r="A833" s="9"/>
      <c r="B833" s="9"/>
      <c r="C833" s="9"/>
      <c r="D833" s="9"/>
      <c r="E833" s="9"/>
      <c r="F833" s="9"/>
      <c r="G833" s="34"/>
      <c r="H833" s="9"/>
      <c r="I833" s="9"/>
      <c r="J833" s="9"/>
      <c r="K833" s="9"/>
      <c r="L833" s="9"/>
      <c r="M833" s="9"/>
      <c r="N833" s="9"/>
      <c r="O833" s="9"/>
      <c r="P833" s="9"/>
      <c r="Q833" s="9"/>
      <c r="R833" s="9"/>
      <c r="S833" s="9"/>
      <c r="T833" s="9"/>
      <c r="U833" s="9"/>
      <c r="V833" s="9"/>
      <c r="W833" s="9"/>
      <c r="X833" s="9"/>
      <c r="Y833" s="9"/>
      <c r="Z833" s="9"/>
      <c r="AA833" s="9"/>
      <c r="AB833" s="9"/>
      <c r="AC833" s="9"/>
      <c r="AD833" s="9"/>
      <c r="AE833" s="9"/>
      <c r="AF833" s="9"/>
      <c r="AG833" s="9"/>
      <c r="AH833" s="9"/>
      <c r="AI833" s="9"/>
      <c r="AJ833" s="9"/>
      <c r="AK833" s="12"/>
    </row>
    <row r="834" ht="15.75" customHeight="1">
      <c r="A834" s="9"/>
      <c r="B834" s="9"/>
      <c r="C834" s="9"/>
      <c r="D834" s="9"/>
      <c r="E834" s="9"/>
      <c r="F834" s="9"/>
      <c r="G834" s="34"/>
      <c r="H834" s="9"/>
      <c r="I834" s="9"/>
      <c r="J834" s="9"/>
      <c r="K834" s="9"/>
      <c r="L834" s="9"/>
      <c r="M834" s="9"/>
      <c r="N834" s="9"/>
      <c r="O834" s="9"/>
      <c r="P834" s="9"/>
      <c r="Q834" s="9"/>
      <c r="R834" s="9"/>
      <c r="S834" s="9"/>
      <c r="T834" s="9"/>
      <c r="U834" s="9"/>
      <c r="V834" s="9"/>
      <c r="W834" s="9"/>
      <c r="X834" s="9"/>
      <c r="Y834" s="9"/>
      <c r="Z834" s="9"/>
      <c r="AA834" s="9"/>
      <c r="AB834" s="9"/>
      <c r="AC834" s="9"/>
      <c r="AD834" s="9"/>
      <c r="AE834" s="9"/>
      <c r="AF834" s="9"/>
      <c r="AG834" s="9"/>
      <c r="AH834" s="9"/>
      <c r="AI834" s="9"/>
      <c r="AJ834" s="9"/>
      <c r="AK834" s="12"/>
    </row>
    <row r="835" ht="15.75" customHeight="1">
      <c r="A835" s="9"/>
      <c r="B835" s="9"/>
      <c r="C835" s="9"/>
      <c r="D835" s="9"/>
      <c r="E835" s="9"/>
      <c r="F835" s="9"/>
      <c r="G835" s="34"/>
      <c r="H835" s="9"/>
      <c r="I835" s="9"/>
      <c r="J835" s="9"/>
      <c r="K835" s="9"/>
      <c r="L835" s="9"/>
      <c r="M835" s="9"/>
      <c r="N835" s="9"/>
      <c r="O835" s="9"/>
      <c r="P835" s="9"/>
      <c r="Q835" s="9"/>
      <c r="R835" s="9"/>
      <c r="S835" s="9"/>
      <c r="T835" s="9"/>
      <c r="U835" s="9"/>
      <c r="V835" s="9"/>
      <c r="W835" s="9"/>
      <c r="X835" s="9"/>
      <c r="Y835" s="9"/>
      <c r="Z835" s="9"/>
      <c r="AA835" s="9"/>
      <c r="AB835" s="9"/>
      <c r="AC835" s="9"/>
      <c r="AD835" s="9"/>
      <c r="AE835" s="9"/>
      <c r="AF835" s="9"/>
      <c r="AG835" s="9"/>
      <c r="AH835" s="9"/>
      <c r="AI835" s="9"/>
      <c r="AJ835" s="9"/>
      <c r="AK835" s="12"/>
    </row>
    <row r="836" ht="15.75" customHeight="1">
      <c r="A836" s="9"/>
      <c r="B836" s="9"/>
      <c r="C836" s="9"/>
      <c r="D836" s="9"/>
      <c r="E836" s="9"/>
      <c r="F836" s="9"/>
      <c r="G836" s="34"/>
      <c r="H836" s="9"/>
      <c r="I836" s="9"/>
      <c r="J836" s="9"/>
      <c r="K836" s="9"/>
      <c r="L836" s="9"/>
      <c r="M836" s="9"/>
      <c r="N836" s="9"/>
      <c r="O836" s="9"/>
      <c r="P836" s="9"/>
      <c r="Q836" s="9"/>
      <c r="R836" s="9"/>
      <c r="S836" s="9"/>
      <c r="T836" s="9"/>
      <c r="U836" s="9"/>
      <c r="V836" s="9"/>
      <c r="W836" s="9"/>
      <c r="X836" s="9"/>
      <c r="Y836" s="9"/>
      <c r="Z836" s="9"/>
      <c r="AA836" s="9"/>
      <c r="AB836" s="9"/>
      <c r="AC836" s="9"/>
      <c r="AD836" s="9"/>
      <c r="AE836" s="9"/>
      <c r="AF836" s="9"/>
      <c r="AG836" s="9"/>
      <c r="AH836" s="9"/>
      <c r="AI836" s="9"/>
      <c r="AJ836" s="9"/>
      <c r="AK836" s="12"/>
    </row>
    <row r="837" ht="15.75" customHeight="1">
      <c r="A837" s="9"/>
      <c r="B837" s="9"/>
      <c r="C837" s="9"/>
      <c r="D837" s="9"/>
      <c r="E837" s="9"/>
      <c r="F837" s="9"/>
      <c r="G837" s="34"/>
      <c r="H837" s="9"/>
      <c r="I837" s="9"/>
      <c r="J837" s="9"/>
      <c r="K837" s="9"/>
      <c r="L837" s="9"/>
      <c r="M837" s="9"/>
      <c r="N837" s="9"/>
      <c r="O837" s="9"/>
      <c r="P837" s="9"/>
      <c r="Q837" s="9"/>
      <c r="R837" s="9"/>
      <c r="S837" s="9"/>
      <c r="T837" s="9"/>
      <c r="U837" s="9"/>
      <c r="V837" s="9"/>
      <c r="W837" s="9"/>
      <c r="X837" s="9"/>
      <c r="Y837" s="9"/>
      <c r="Z837" s="9"/>
      <c r="AA837" s="9"/>
      <c r="AB837" s="9"/>
      <c r="AC837" s="9"/>
      <c r="AD837" s="9"/>
      <c r="AE837" s="9"/>
      <c r="AF837" s="9"/>
      <c r="AG837" s="9"/>
      <c r="AH837" s="9"/>
      <c r="AI837" s="9"/>
      <c r="AJ837" s="9"/>
      <c r="AK837" s="12"/>
    </row>
    <row r="838" ht="15.75" customHeight="1">
      <c r="A838" s="9"/>
      <c r="B838" s="9"/>
      <c r="C838" s="9"/>
      <c r="D838" s="9"/>
      <c r="E838" s="9"/>
      <c r="F838" s="9"/>
      <c r="G838" s="34"/>
      <c r="H838" s="9"/>
      <c r="I838" s="9"/>
      <c r="J838" s="9"/>
      <c r="K838" s="9"/>
      <c r="L838" s="9"/>
      <c r="M838" s="9"/>
      <c r="N838" s="9"/>
      <c r="O838" s="9"/>
      <c r="P838" s="9"/>
      <c r="Q838" s="9"/>
      <c r="R838" s="9"/>
      <c r="S838" s="9"/>
      <c r="T838" s="9"/>
      <c r="U838" s="9"/>
      <c r="V838" s="9"/>
      <c r="W838" s="9"/>
      <c r="X838" s="9"/>
      <c r="Y838" s="9"/>
      <c r="Z838" s="9"/>
      <c r="AA838" s="9"/>
      <c r="AB838" s="9"/>
      <c r="AC838" s="9"/>
      <c r="AD838" s="9"/>
      <c r="AE838" s="9"/>
      <c r="AF838" s="9"/>
      <c r="AG838" s="9"/>
      <c r="AH838" s="9"/>
      <c r="AI838" s="9"/>
      <c r="AJ838" s="9"/>
      <c r="AK838" s="12"/>
    </row>
    <row r="839" ht="15.75" customHeight="1">
      <c r="A839" s="9"/>
      <c r="B839" s="9"/>
      <c r="C839" s="9"/>
      <c r="D839" s="9"/>
      <c r="E839" s="9"/>
      <c r="F839" s="9"/>
      <c r="G839" s="34"/>
      <c r="H839" s="9"/>
      <c r="I839" s="9"/>
      <c r="J839" s="9"/>
      <c r="K839" s="9"/>
      <c r="L839" s="9"/>
      <c r="M839" s="9"/>
      <c r="N839" s="9"/>
      <c r="O839" s="9"/>
      <c r="P839" s="9"/>
      <c r="Q839" s="9"/>
      <c r="R839" s="9"/>
      <c r="S839" s="9"/>
      <c r="T839" s="9"/>
      <c r="U839" s="9"/>
      <c r="V839" s="9"/>
      <c r="W839" s="9"/>
      <c r="X839" s="9"/>
      <c r="Y839" s="9"/>
      <c r="Z839" s="9"/>
      <c r="AA839" s="9"/>
      <c r="AB839" s="9"/>
      <c r="AC839" s="9"/>
      <c r="AD839" s="9"/>
      <c r="AE839" s="9"/>
      <c r="AF839" s="9"/>
      <c r="AG839" s="9"/>
      <c r="AH839" s="9"/>
      <c r="AI839" s="9"/>
      <c r="AJ839" s="9"/>
      <c r="AK839" s="12"/>
    </row>
    <row r="840" ht="15.75" customHeight="1">
      <c r="A840" s="9"/>
      <c r="B840" s="9"/>
      <c r="C840" s="9"/>
      <c r="D840" s="9"/>
      <c r="E840" s="9"/>
      <c r="F840" s="9"/>
      <c r="G840" s="34"/>
      <c r="H840" s="9"/>
      <c r="I840" s="9"/>
      <c r="J840" s="9"/>
      <c r="K840" s="9"/>
      <c r="L840" s="9"/>
      <c r="M840" s="9"/>
      <c r="N840" s="9"/>
      <c r="O840" s="9"/>
      <c r="P840" s="9"/>
      <c r="Q840" s="9"/>
      <c r="R840" s="9"/>
      <c r="S840" s="9"/>
      <c r="T840" s="9"/>
      <c r="U840" s="9"/>
      <c r="V840" s="9"/>
      <c r="W840" s="9"/>
      <c r="X840" s="9"/>
      <c r="Y840" s="9"/>
      <c r="Z840" s="9"/>
      <c r="AA840" s="9"/>
      <c r="AB840" s="9"/>
      <c r="AC840" s="9"/>
      <c r="AD840" s="9"/>
      <c r="AE840" s="9"/>
      <c r="AF840" s="9"/>
      <c r="AG840" s="9"/>
      <c r="AH840" s="9"/>
      <c r="AI840" s="9"/>
      <c r="AJ840" s="9"/>
      <c r="AK840" s="12"/>
    </row>
    <row r="841" ht="15.75" customHeight="1">
      <c r="A841" s="9"/>
      <c r="B841" s="9"/>
      <c r="C841" s="9"/>
      <c r="D841" s="9"/>
      <c r="E841" s="9"/>
      <c r="F841" s="9"/>
      <c r="G841" s="34"/>
      <c r="H841" s="9"/>
      <c r="I841" s="9"/>
      <c r="J841" s="9"/>
      <c r="K841" s="9"/>
      <c r="L841" s="9"/>
      <c r="M841" s="9"/>
      <c r="N841" s="9"/>
      <c r="O841" s="9"/>
      <c r="P841" s="9"/>
      <c r="Q841" s="9"/>
      <c r="R841" s="9"/>
      <c r="S841" s="9"/>
      <c r="T841" s="9"/>
      <c r="U841" s="9"/>
      <c r="V841" s="9"/>
      <c r="W841" s="9"/>
      <c r="X841" s="9"/>
      <c r="Y841" s="9"/>
      <c r="Z841" s="9"/>
      <c r="AA841" s="9"/>
      <c r="AB841" s="9"/>
      <c r="AC841" s="9"/>
      <c r="AD841" s="9"/>
      <c r="AE841" s="9"/>
      <c r="AF841" s="9"/>
      <c r="AG841" s="9"/>
      <c r="AH841" s="9"/>
      <c r="AI841" s="9"/>
      <c r="AJ841" s="9"/>
      <c r="AK841" s="12"/>
    </row>
    <row r="842" ht="15.75" customHeight="1">
      <c r="A842" s="9"/>
      <c r="B842" s="9"/>
      <c r="C842" s="9"/>
      <c r="D842" s="9"/>
      <c r="E842" s="9"/>
      <c r="F842" s="9"/>
      <c r="G842" s="34"/>
      <c r="H842" s="9"/>
      <c r="I842" s="9"/>
      <c r="J842" s="9"/>
      <c r="K842" s="9"/>
      <c r="L842" s="9"/>
      <c r="M842" s="9"/>
      <c r="N842" s="9"/>
      <c r="O842" s="9"/>
      <c r="P842" s="9"/>
      <c r="Q842" s="9"/>
      <c r="R842" s="9"/>
      <c r="S842" s="9"/>
      <c r="T842" s="9"/>
      <c r="U842" s="9"/>
      <c r="V842" s="9"/>
      <c r="W842" s="9"/>
      <c r="X842" s="9"/>
      <c r="Y842" s="9"/>
      <c r="Z842" s="9"/>
      <c r="AA842" s="9"/>
      <c r="AB842" s="9"/>
      <c r="AC842" s="9"/>
      <c r="AD842" s="9"/>
      <c r="AE842" s="9"/>
      <c r="AF842" s="9"/>
      <c r="AG842" s="9"/>
      <c r="AH842" s="9"/>
      <c r="AI842" s="9"/>
      <c r="AJ842" s="9"/>
      <c r="AK842" s="12"/>
    </row>
    <row r="843" ht="15.75" customHeight="1">
      <c r="A843" s="9"/>
      <c r="B843" s="9"/>
      <c r="C843" s="9"/>
      <c r="D843" s="9"/>
      <c r="E843" s="9"/>
      <c r="F843" s="9"/>
      <c r="G843" s="34"/>
      <c r="H843" s="9"/>
      <c r="I843" s="9"/>
      <c r="J843" s="9"/>
      <c r="K843" s="9"/>
      <c r="L843" s="9"/>
      <c r="M843" s="9"/>
      <c r="N843" s="9"/>
      <c r="O843" s="9"/>
      <c r="P843" s="9"/>
      <c r="Q843" s="9"/>
      <c r="R843" s="9"/>
      <c r="S843" s="9"/>
      <c r="T843" s="9"/>
      <c r="U843" s="9"/>
      <c r="V843" s="9"/>
      <c r="W843" s="9"/>
      <c r="X843" s="9"/>
      <c r="Y843" s="9"/>
      <c r="Z843" s="9"/>
      <c r="AA843" s="9"/>
      <c r="AB843" s="9"/>
      <c r="AC843" s="9"/>
      <c r="AD843" s="9"/>
      <c r="AE843" s="9"/>
      <c r="AF843" s="9"/>
      <c r="AG843" s="9"/>
      <c r="AH843" s="9"/>
      <c r="AI843" s="9"/>
      <c r="AJ843" s="9"/>
      <c r="AK843" s="12"/>
    </row>
    <row r="844" ht="15.75" customHeight="1">
      <c r="A844" s="9"/>
      <c r="B844" s="9"/>
      <c r="C844" s="9"/>
      <c r="D844" s="9"/>
      <c r="E844" s="9"/>
      <c r="F844" s="9"/>
      <c r="G844" s="34"/>
      <c r="H844" s="9"/>
      <c r="I844" s="9"/>
      <c r="J844" s="9"/>
      <c r="K844" s="9"/>
      <c r="L844" s="9"/>
      <c r="M844" s="9"/>
      <c r="N844" s="9"/>
      <c r="O844" s="9"/>
      <c r="P844" s="9"/>
      <c r="Q844" s="9"/>
      <c r="R844" s="9"/>
      <c r="S844" s="9"/>
      <c r="T844" s="9"/>
      <c r="U844" s="9"/>
      <c r="V844" s="9"/>
      <c r="W844" s="9"/>
      <c r="X844" s="9"/>
      <c r="Y844" s="9"/>
      <c r="Z844" s="9"/>
      <c r="AA844" s="9"/>
      <c r="AB844" s="9"/>
      <c r="AC844" s="9"/>
      <c r="AD844" s="9"/>
      <c r="AE844" s="9"/>
      <c r="AF844" s="9"/>
      <c r="AG844" s="9"/>
      <c r="AH844" s="9"/>
      <c r="AI844" s="9"/>
      <c r="AJ844" s="9"/>
      <c r="AK844" s="12"/>
    </row>
    <row r="845" ht="15.75" customHeight="1">
      <c r="A845" s="9"/>
      <c r="B845" s="9"/>
      <c r="C845" s="9"/>
      <c r="D845" s="9"/>
      <c r="E845" s="9"/>
      <c r="F845" s="9"/>
      <c r="G845" s="34"/>
      <c r="H845" s="9"/>
      <c r="I845" s="9"/>
      <c r="J845" s="9"/>
      <c r="K845" s="9"/>
      <c r="L845" s="9"/>
      <c r="M845" s="9"/>
      <c r="N845" s="9"/>
      <c r="O845" s="9"/>
      <c r="P845" s="9"/>
      <c r="Q845" s="9"/>
      <c r="R845" s="9"/>
      <c r="S845" s="9"/>
      <c r="T845" s="9"/>
      <c r="U845" s="9"/>
      <c r="V845" s="9"/>
      <c r="W845" s="9"/>
      <c r="X845" s="9"/>
      <c r="Y845" s="9"/>
      <c r="Z845" s="9"/>
      <c r="AA845" s="9"/>
      <c r="AB845" s="9"/>
      <c r="AC845" s="9"/>
      <c r="AD845" s="9"/>
      <c r="AE845" s="9"/>
      <c r="AF845" s="9"/>
      <c r="AG845" s="9"/>
      <c r="AH845" s="9"/>
      <c r="AI845" s="9"/>
      <c r="AJ845" s="9"/>
      <c r="AK845" s="12"/>
    </row>
    <row r="846" ht="15.75" customHeight="1">
      <c r="A846" s="9"/>
      <c r="B846" s="9"/>
      <c r="C846" s="9"/>
      <c r="D846" s="9"/>
      <c r="E846" s="9"/>
      <c r="F846" s="9"/>
      <c r="G846" s="34"/>
      <c r="H846" s="9"/>
      <c r="I846" s="9"/>
      <c r="J846" s="9"/>
      <c r="K846" s="9"/>
      <c r="L846" s="9"/>
      <c r="M846" s="9"/>
      <c r="N846" s="9"/>
      <c r="O846" s="9"/>
      <c r="P846" s="9"/>
      <c r="Q846" s="9"/>
      <c r="R846" s="9"/>
      <c r="S846" s="9"/>
      <c r="T846" s="9"/>
      <c r="U846" s="9"/>
      <c r="V846" s="9"/>
      <c r="W846" s="9"/>
      <c r="X846" s="9"/>
      <c r="Y846" s="9"/>
      <c r="Z846" s="9"/>
      <c r="AA846" s="9"/>
      <c r="AB846" s="9"/>
      <c r="AC846" s="9"/>
      <c r="AD846" s="9"/>
      <c r="AE846" s="9"/>
      <c r="AF846" s="9"/>
      <c r="AG846" s="9"/>
      <c r="AH846" s="9"/>
      <c r="AI846" s="9"/>
      <c r="AJ846" s="9"/>
      <c r="AK846" s="12"/>
    </row>
    <row r="847" ht="15.75" customHeight="1">
      <c r="A847" s="9"/>
      <c r="B847" s="9"/>
      <c r="C847" s="9"/>
      <c r="D847" s="9"/>
      <c r="E847" s="9"/>
      <c r="F847" s="9"/>
      <c r="G847" s="34"/>
      <c r="H847" s="9"/>
      <c r="I847" s="9"/>
      <c r="J847" s="9"/>
      <c r="K847" s="9"/>
      <c r="L847" s="9"/>
      <c r="M847" s="9"/>
      <c r="N847" s="9"/>
      <c r="O847" s="9"/>
      <c r="P847" s="9"/>
      <c r="Q847" s="9"/>
      <c r="R847" s="9"/>
      <c r="S847" s="9"/>
      <c r="T847" s="9"/>
      <c r="U847" s="9"/>
      <c r="V847" s="9"/>
      <c r="W847" s="9"/>
      <c r="X847" s="9"/>
      <c r="Y847" s="9"/>
      <c r="Z847" s="9"/>
      <c r="AA847" s="9"/>
      <c r="AB847" s="9"/>
      <c r="AC847" s="9"/>
      <c r="AD847" s="9"/>
      <c r="AE847" s="9"/>
      <c r="AF847" s="9"/>
      <c r="AG847" s="9"/>
      <c r="AH847" s="9"/>
      <c r="AI847" s="9"/>
      <c r="AJ847" s="9"/>
      <c r="AK847" s="12"/>
    </row>
    <row r="848" ht="15.75" customHeight="1">
      <c r="A848" s="9"/>
      <c r="B848" s="9"/>
      <c r="C848" s="9"/>
      <c r="D848" s="9"/>
      <c r="E848" s="9"/>
      <c r="F848" s="9"/>
      <c r="G848" s="34"/>
      <c r="H848" s="9"/>
      <c r="I848" s="9"/>
      <c r="J848" s="9"/>
      <c r="K848" s="9"/>
      <c r="L848" s="9"/>
      <c r="M848" s="9"/>
      <c r="N848" s="9"/>
      <c r="O848" s="9"/>
      <c r="P848" s="9"/>
      <c r="Q848" s="9"/>
      <c r="R848" s="9"/>
      <c r="S848" s="9"/>
      <c r="T848" s="9"/>
      <c r="U848" s="9"/>
      <c r="V848" s="9"/>
      <c r="W848" s="9"/>
      <c r="X848" s="9"/>
      <c r="Y848" s="9"/>
      <c r="Z848" s="9"/>
      <c r="AA848" s="9"/>
      <c r="AB848" s="9"/>
      <c r="AC848" s="9"/>
      <c r="AD848" s="9"/>
      <c r="AE848" s="9"/>
      <c r="AF848" s="9"/>
      <c r="AG848" s="9"/>
      <c r="AH848" s="9"/>
      <c r="AI848" s="9"/>
      <c r="AJ848" s="9"/>
      <c r="AK848" s="12"/>
    </row>
    <row r="849" ht="15.75" customHeight="1">
      <c r="A849" s="9"/>
      <c r="B849" s="9"/>
      <c r="C849" s="9"/>
      <c r="D849" s="9"/>
      <c r="E849" s="9"/>
      <c r="F849" s="9"/>
      <c r="G849" s="34"/>
      <c r="H849" s="9"/>
      <c r="I849" s="9"/>
      <c r="J849" s="9"/>
      <c r="K849" s="9"/>
      <c r="L849" s="9"/>
      <c r="M849" s="9"/>
      <c r="N849" s="9"/>
      <c r="O849" s="9"/>
      <c r="P849" s="9"/>
      <c r="Q849" s="9"/>
      <c r="R849" s="9"/>
      <c r="S849" s="9"/>
      <c r="T849" s="9"/>
      <c r="U849" s="9"/>
      <c r="V849" s="9"/>
      <c r="W849" s="9"/>
      <c r="X849" s="9"/>
      <c r="Y849" s="9"/>
      <c r="Z849" s="9"/>
      <c r="AA849" s="9"/>
      <c r="AB849" s="9"/>
      <c r="AC849" s="9"/>
      <c r="AD849" s="9"/>
      <c r="AE849" s="9"/>
      <c r="AF849" s="9"/>
      <c r="AG849" s="9"/>
      <c r="AH849" s="9"/>
      <c r="AI849" s="9"/>
      <c r="AJ849" s="9"/>
      <c r="AK849" s="12"/>
    </row>
    <row r="850" ht="15.75" customHeight="1">
      <c r="A850" s="9"/>
      <c r="B850" s="9"/>
      <c r="C850" s="9"/>
      <c r="D850" s="9"/>
      <c r="E850" s="9"/>
      <c r="F850" s="9"/>
      <c r="G850" s="34"/>
      <c r="H850" s="9"/>
      <c r="I850" s="9"/>
      <c r="J850" s="9"/>
      <c r="K850" s="9"/>
      <c r="L850" s="9"/>
      <c r="M850" s="9"/>
      <c r="N850" s="9"/>
      <c r="O850" s="9"/>
      <c r="P850" s="9"/>
      <c r="Q850" s="9"/>
      <c r="R850" s="9"/>
      <c r="S850" s="9"/>
      <c r="T850" s="9"/>
      <c r="U850" s="9"/>
      <c r="V850" s="9"/>
      <c r="W850" s="9"/>
      <c r="X850" s="9"/>
      <c r="Y850" s="9"/>
      <c r="Z850" s="9"/>
      <c r="AA850" s="9"/>
      <c r="AB850" s="9"/>
      <c r="AC850" s="9"/>
      <c r="AD850" s="9"/>
      <c r="AE850" s="9"/>
      <c r="AF850" s="9"/>
      <c r="AG850" s="9"/>
      <c r="AH850" s="9"/>
      <c r="AI850" s="9"/>
      <c r="AJ850" s="9"/>
      <c r="AK850" s="12"/>
    </row>
    <row r="851" ht="15.75" customHeight="1">
      <c r="A851" s="9"/>
      <c r="B851" s="9"/>
      <c r="C851" s="9"/>
      <c r="D851" s="9"/>
      <c r="E851" s="9"/>
      <c r="F851" s="9"/>
      <c r="G851" s="34"/>
      <c r="H851" s="9"/>
      <c r="I851" s="9"/>
      <c r="J851" s="9"/>
      <c r="K851" s="9"/>
      <c r="L851" s="9"/>
      <c r="M851" s="9"/>
      <c r="N851" s="9"/>
      <c r="O851" s="9"/>
      <c r="P851" s="9"/>
      <c r="Q851" s="9"/>
      <c r="R851" s="9"/>
      <c r="S851" s="9"/>
      <c r="T851" s="9"/>
      <c r="U851" s="9"/>
      <c r="V851" s="9"/>
      <c r="W851" s="9"/>
      <c r="X851" s="9"/>
      <c r="Y851" s="9"/>
      <c r="Z851" s="9"/>
      <c r="AA851" s="9"/>
      <c r="AB851" s="9"/>
      <c r="AC851" s="9"/>
      <c r="AD851" s="9"/>
      <c r="AE851" s="9"/>
      <c r="AF851" s="9"/>
      <c r="AG851" s="9"/>
      <c r="AH851" s="9"/>
      <c r="AI851" s="9"/>
      <c r="AJ851" s="9"/>
      <c r="AK851" s="12"/>
    </row>
    <row r="852" ht="15.75" customHeight="1">
      <c r="A852" s="9"/>
      <c r="B852" s="9"/>
      <c r="C852" s="9"/>
      <c r="D852" s="9"/>
      <c r="E852" s="9"/>
      <c r="F852" s="9"/>
      <c r="G852" s="34"/>
      <c r="H852" s="9"/>
      <c r="I852" s="9"/>
      <c r="J852" s="9"/>
      <c r="K852" s="9"/>
      <c r="L852" s="9"/>
      <c r="M852" s="9"/>
      <c r="N852" s="9"/>
      <c r="O852" s="9"/>
      <c r="P852" s="9"/>
      <c r="Q852" s="9"/>
      <c r="R852" s="9"/>
      <c r="S852" s="9"/>
      <c r="T852" s="9"/>
      <c r="U852" s="9"/>
      <c r="V852" s="9"/>
      <c r="W852" s="9"/>
      <c r="X852" s="9"/>
      <c r="Y852" s="9"/>
      <c r="Z852" s="9"/>
      <c r="AA852" s="9"/>
      <c r="AB852" s="9"/>
      <c r="AC852" s="9"/>
      <c r="AD852" s="9"/>
      <c r="AE852" s="9"/>
      <c r="AF852" s="9"/>
      <c r="AG852" s="9"/>
      <c r="AH852" s="9"/>
      <c r="AI852" s="9"/>
      <c r="AJ852" s="9"/>
      <c r="AK852" s="12"/>
    </row>
    <row r="853" ht="15.75" customHeight="1">
      <c r="A853" s="9"/>
      <c r="B853" s="9"/>
      <c r="C853" s="9"/>
      <c r="D853" s="9"/>
      <c r="E853" s="9"/>
      <c r="F853" s="9"/>
      <c r="G853" s="34"/>
      <c r="H853" s="9"/>
      <c r="I853" s="9"/>
      <c r="J853" s="9"/>
      <c r="K853" s="9"/>
      <c r="L853" s="9"/>
      <c r="M853" s="9"/>
      <c r="N853" s="9"/>
      <c r="O853" s="9"/>
      <c r="P853" s="9"/>
      <c r="Q853" s="9"/>
      <c r="R853" s="9"/>
      <c r="S853" s="9"/>
      <c r="T853" s="9"/>
      <c r="U853" s="9"/>
      <c r="V853" s="9"/>
      <c r="W853" s="9"/>
      <c r="X853" s="9"/>
      <c r="Y853" s="9"/>
      <c r="Z853" s="9"/>
      <c r="AA853" s="9"/>
      <c r="AB853" s="9"/>
      <c r="AC853" s="9"/>
      <c r="AD853" s="9"/>
      <c r="AE853" s="9"/>
      <c r="AF853" s="9"/>
      <c r="AG853" s="9"/>
      <c r="AH853" s="9"/>
      <c r="AI853" s="9"/>
      <c r="AJ853" s="9"/>
      <c r="AK853" s="12"/>
    </row>
    <row r="854" ht="15.75" customHeight="1">
      <c r="A854" s="9"/>
      <c r="B854" s="9"/>
      <c r="C854" s="9"/>
      <c r="D854" s="9"/>
      <c r="E854" s="9"/>
      <c r="F854" s="9"/>
      <c r="G854" s="34"/>
      <c r="H854" s="9"/>
      <c r="I854" s="9"/>
      <c r="J854" s="9"/>
      <c r="K854" s="9"/>
      <c r="L854" s="9"/>
      <c r="M854" s="9"/>
      <c r="N854" s="9"/>
      <c r="O854" s="9"/>
      <c r="P854" s="9"/>
      <c r="Q854" s="9"/>
      <c r="R854" s="9"/>
      <c r="S854" s="9"/>
      <c r="T854" s="9"/>
      <c r="U854" s="9"/>
      <c r="V854" s="9"/>
      <c r="W854" s="9"/>
      <c r="X854" s="9"/>
      <c r="Y854" s="9"/>
      <c r="Z854" s="9"/>
      <c r="AA854" s="9"/>
      <c r="AB854" s="9"/>
      <c r="AC854" s="9"/>
      <c r="AD854" s="9"/>
      <c r="AE854" s="9"/>
      <c r="AF854" s="9"/>
      <c r="AG854" s="9"/>
      <c r="AH854" s="9"/>
      <c r="AI854" s="9"/>
      <c r="AJ854" s="9"/>
      <c r="AK854" s="12"/>
    </row>
    <row r="855" ht="15.75" customHeight="1">
      <c r="A855" s="9"/>
      <c r="B855" s="9"/>
      <c r="C855" s="9"/>
      <c r="D855" s="9"/>
      <c r="E855" s="9"/>
      <c r="F855" s="9"/>
      <c r="G855" s="34"/>
      <c r="H855" s="9"/>
      <c r="I855" s="9"/>
      <c r="J855" s="9"/>
      <c r="K855" s="9"/>
      <c r="L855" s="9"/>
      <c r="M855" s="9"/>
      <c r="N855" s="9"/>
      <c r="O855" s="9"/>
      <c r="P855" s="9"/>
      <c r="Q855" s="9"/>
      <c r="R855" s="9"/>
      <c r="S855" s="9"/>
      <c r="T855" s="9"/>
      <c r="U855" s="9"/>
      <c r="V855" s="9"/>
      <c r="W855" s="9"/>
      <c r="X855" s="9"/>
      <c r="Y855" s="9"/>
      <c r="Z855" s="9"/>
      <c r="AA855" s="9"/>
      <c r="AB855" s="9"/>
      <c r="AC855" s="9"/>
      <c r="AD855" s="9"/>
      <c r="AE855" s="9"/>
      <c r="AF855" s="9"/>
      <c r="AG855" s="9"/>
      <c r="AH855" s="9"/>
      <c r="AI855" s="9"/>
      <c r="AJ855" s="9"/>
      <c r="AK855" s="12"/>
    </row>
    <row r="856" ht="15.75" customHeight="1">
      <c r="A856" s="9"/>
      <c r="B856" s="9"/>
      <c r="C856" s="9"/>
      <c r="D856" s="9"/>
      <c r="E856" s="9"/>
      <c r="F856" s="9"/>
      <c r="G856" s="34"/>
      <c r="H856" s="9"/>
      <c r="I856" s="9"/>
      <c r="J856" s="9"/>
      <c r="K856" s="9"/>
      <c r="L856" s="9"/>
      <c r="M856" s="9"/>
      <c r="N856" s="9"/>
      <c r="O856" s="9"/>
      <c r="P856" s="9"/>
      <c r="Q856" s="9"/>
      <c r="R856" s="9"/>
      <c r="S856" s="9"/>
      <c r="T856" s="9"/>
      <c r="U856" s="9"/>
      <c r="V856" s="9"/>
      <c r="W856" s="9"/>
      <c r="X856" s="9"/>
      <c r="Y856" s="9"/>
      <c r="Z856" s="9"/>
      <c r="AA856" s="9"/>
      <c r="AB856" s="9"/>
      <c r="AC856" s="9"/>
      <c r="AD856" s="9"/>
      <c r="AE856" s="9"/>
      <c r="AF856" s="9"/>
      <c r="AG856" s="9"/>
      <c r="AH856" s="9"/>
      <c r="AI856" s="9"/>
      <c r="AJ856" s="9"/>
      <c r="AK856" s="12"/>
    </row>
    <row r="857" ht="15.75" customHeight="1">
      <c r="A857" s="9"/>
      <c r="B857" s="9"/>
      <c r="C857" s="9"/>
      <c r="D857" s="9"/>
      <c r="E857" s="9"/>
      <c r="F857" s="9"/>
      <c r="G857" s="34"/>
      <c r="H857" s="9"/>
      <c r="I857" s="9"/>
      <c r="J857" s="9"/>
      <c r="K857" s="9"/>
      <c r="L857" s="9"/>
      <c r="M857" s="9"/>
      <c r="N857" s="9"/>
      <c r="O857" s="9"/>
      <c r="P857" s="9"/>
      <c r="Q857" s="9"/>
      <c r="R857" s="9"/>
      <c r="S857" s="9"/>
      <c r="T857" s="9"/>
      <c r="U857" s="9"/>
      <c r="V857" s="9"/>
      <c r="W857" s="9"/>
      <c r="X857" s="9"/>
      <c r="Y857" s="9"/>
      <c r="Z857" s="9"/>
      <c r="AA857" s="9"/>
      <c r="AB857" s="9"/>
      <c r="AC857" s="9"/>
      <c r="AD857" s="9"/>
      <c r="AE857" s="9"/>
      <c r="AF857" s="9"/>
      <c r="AG857" s="9"/>
      <c r="AH857" s="9"/>
      <c r="AI857" s="9"/>
      <c r="AJ857" s="9"/>
      <c r="AK857" s="12"/>
    </row>
    <row r="858" ht="15.75" customHeight="1">
      <c r="A858" s="9"/>
      <c r="B858" s="9"/>
      <c r="C858" s="9"/>
      <c r="D858" s="9"/>
      <c r="E858" s="9"/>
      <c r="F858" s="9"/>
      <c r="G858" s="34"/>
      <c r="H858" s="9"/>
      <c r="I858" s="9"/>
      <c r="J858" s="9"/>
      <c r="K858" s="9"/>
      <c r="L858" s="9"/>
      <c r="M858" s="9"/>
      <c r="N858" s="9"/>
      <c r="O858" s="9"/>
      <c r="P858" s="9"/>
      <c r="Q858" s="9"/>
      <c r="R858" s="9"/>
      <c r="S858" s="9"/>
      <c r="T858" s="9"/>
      <c r="U858" s="9"/>
      <c r="V858" s="9"/>
      <c r="W858" s="9"/>
      <c r="X858" s="9"/>
      <c r="Y858" s="9"/>
      <c r="Z858" s="9"/>
      <c r="AA858" s="9"/>
      <c r="AB858" s="9"/>
      <c r="AC858" s="9"/>
      <c r="AD858" s="9"/>
      <c r="AE858" s="9"/>
      <c r="AF858" s="9"/>
      <c r="AG858" s="9"/>
      <c r="AH858" s="9"/>
      <c r="AI858" s="9"/>
      <c r="AJ858" s="9"/>
      <c r="AK858" s="12"/>
    </row>
    <row r="859" ht="15.75" customHeight="1">
      <c r="A859" s="9"/>
      <c r="B859" s="9"/>
      <c r="C859" s="9"/>
      <c r="D859" s="9"/>
      <c r="E859" s="9"/>
      <c r="F859" s="9"/>
      <c r="G859" s="34"/>
      <c r="H859" s="9"/>
      <c r="I859" s="9"/>
      <c r="J859" s="9"/>
      <c r="K859" s="9"/>
      <c r="L859" s="9"/>
      <c r="M859" s="9"/>
      <c r="N859" s="9"/>
      <c r="O859" s="9"/>
      <c r="P859" s="9"/>
      <c r="Q859" s="9"/>
      <c r="R859" s="9"/>
      <c r="S859" s="9"/>
      <c r="T859" s="9"/>
      <c r="U859" s="9"/>
      <c r="V859" s="9"/>
      <c r="W859" s="9"/>
      <c r="X859" s="9"/>
      <c r="Y859" s="9"/>
      <c r="Z859" s="9"/>
      <c r="AA859" s="9"/>
      <c r="AB859" s="9"/>
      <c r="AC859" s="9"/>
      <c r="AD859" s="9"/>
      <c r="AE859" s="9"/>
      <c r="AF859" s="9"/>
      <c r="AG859" s="9"/>
      <c r="AH859" s="9"/>
      <c r="AI859" s="9"/>
      <c r="AJ859" s="9"/>
      <c r="AK859" s="12"/>
    </row>
    <row r="860" ht="15.75" customHeight="1">
      <c r="A860" s="9"/>
      <c r="B860" s="9"/>
      <c r="C860" s="9"/>
      <c r="D860" s="9"/>
      <c r="E860" s="9"/>
      <c r="F860" s="9"/>
      <c r="G860" s="34"/>
      <c r="H860" s="9"/>
      <c r="I860" s="9"/>
      <c r="J860" s="9"/>
      <c r="K860" s="9"/>
      <c r="L860" s="9"/>
      <c r="M860" s="9"/>
      <c r="N860" s="9"/>
      <c r="O860" s="9"/>
      <c r="P860" s="9"/>
      <c r="Q860" s="9"/>
      <c r="R860" s="9"/>
      <c r="S860" s="9"/>
      <c r="T860" s="9"/>
      <c r="U860" s="9"/>
      <c r="V860" s="9"/>
      <c r="W860" s="9"/>
      <c r="X860" s="9"/>
      <c r="Y860" s="9"/>
      <c r="Z860" s="9"/>
      <c r="AA860" s="9"/>
      <c r="AB860" s="9"/>
      <c r="AC860" s="9"/>
      <c r="AD860" s="9"/>
      <c r="AE860" s="9"/>
      <c r="AF860" s="9"/>
      <c r="AG860" s="9"/>
      <c r="AH860" s="9"/>
      <c r="AI860" s="9"/>
      <c r="AJ860" s="9"/>
      <c r="AK860" s="12"/>
    </row>
    <row r="861" ht="15.75" customHeight="1">
      <c r="A861" s="9"/>
      <c r="B861" s="9"/>
      <c r="C861" s="9"/>
      <c r="D861" s="9"/>
      <c r="E861" s="9"/>
      <c r="F861" s="9"/>
      <c r="G861" s="34"/>
      <c r="H861" s="9"/>
      <c r="I861" s="9"/>
      <c r="J861" s="9"/>
      <c r="K861" s="9"/>
      <c r="L861" s="9"/>
      <c r="M861" s="9"/>
      <c r="N861" s="9"/>
      <c r="O861" s="9"/>
      <c r="P861" s="9"/>
      <c r="Q861" s="9"/>
      <c r="R861" s="9"/>
      <c r="S861" s="9"/>
      <c r="T861" s="9"/>
      <c r="U861" s="9"/>
      <c r="V861" s="9"/>
      <c r="W861" s="9"/>
      <c r="X861" s="9"/>
      <c r="Y861" s="9"/>
      <c r="Z861" s="9"/>
      <c r="AA861" s="9"/>
      <c r="AB861" s="9"/>
      <c r="AC861" s="9"/>
      <c r="AD861" s="9"/>
      <c r="AE861" s="9"/>
      <c r="AF861" s="9"/>
      <c r="AG861" s="9"/>
      <c r="AH861" s="9"/>
      <c r="AI861" s="9"/>
      <c r="AJ861" s="9"/>
      <c r="AK861" s="12"/>
    </row>
    <row r="862" ht="15.75" customHeight="1">
      <c r="A862" s="9"/>
      <c r="B862" s="9"/>
      <c r="C862" s="9"/>
      <c r="D862" s="9"/>
      <c r="E862" s="9"/>
      <c r="F862" s="9"/>
      <c r="G862" s="34"/>
      <c r="H862" s="9"/>
      <c r="I862" s="9"/>
      <c r="J862" s="9"/>
      <c r="K862" s="9"/>
      <c r="L862" s="9"/>
      <c r="M862" s="9"/>
      <c r="N862" s="9"/>
      <c r="O862" s="9"/>
      <c r="P862" s="9"/>
      <c r="Q862" s="9"/>
      <c r="R862" s="9"/>
      <c r="S862" s="9"/>
      <c r="T862" s="9"/>
      <c r="U862" s="9"/>
      <c r="V862" s="9"/>
      <c r="W862" s="9"/>
      <c r="X862" s="9"/>
      <c r="Y862" s="9"/>
      <c r="Z862" s="9"/>
      <c r="AA862" s="9"/>
      <c r="AB862" s="9"/>
      <c r="AC862" s="9"/>
      <c r="AD862" s="9"/>
      <c r="AE862" s="9"/>
      <c r="AF862" s="9"/>
      <c r="AG862" s="9"/>
      <c r="AH862" s="9"/>
      <c r="AI862" s="9"/>
      <c r="AJ862" s="9"/>
      <c r="AK862" s="12"/>
    </row>
    <row r="863" ht="15.75" customHeight="1">
      <c r="A863" s="9"/>
      <c r="B863" s="9"/>
      <c r="C863" s="9"/>
      <c r="D863" s="9"/>
      <c r="E863" s="9"/>
      <c r="F863" s="9"/>
      <c r="G863" s="34"/>
      <c r="H863" s="9"/>
      <c r="I863" s="9"/>
      <c r="J863" s="9"/>
      <c r="K863" s="9"/>
      <c r="L863" s="9"/>
      <c r="M863" s="9"/>
      <c r="N863" s="9"/>
      <c r="O863" s="9"/>
      <c r="P863" s="9"/>
      <c r="Q863" s="9"/>
      <c r="R863" s="9"/>
      <c r="S863" s="9"/>
      <c r="T863" s="9"/>
      <c r="U863" s="9"/>
      <c r="V863" s="9"/>
      <c r="W863" s="9"/>
      <c r="X863" s="9"/>
      <c r="Y863" s="9"/>
      <c r="Z863" s="9"/>
      <c r="AA863" s="9"/>
      <c r="AB863" s="9"/>
      <c r="AC863" s="9"/>
      <c r="AD863" s="9"/>
      <c r="AE863" s="9"/>
      <c r="AF863" s="9"/>
      <c r="AG863" s="9"/>
      <c r="AH863" s="9"/>
      <c r="AI863" s="9"/>
      <c r="AJ863" s="9"/>
      <c r="AK863" s="12"/>
    </row>
    <row r="864" ht="15.75" customHeight="1">
      <c r="A864" s="9"/>
      <c r="B864" s="9"/>
      <c r="C864" s="9"/>
      <c r="D864" s="9"/>
      <c r="E864" s="9"/>
      <c r="F864" s="9"/>
      <c r="G864" s="34"/>
      <c r="H864" s="9"/>
      <c r="I864" s="9"/>
      <c r="J864" s="9"/>
      <c r="K864" s="9"/>
      <c r="L864" s="9"/>
      <c r="M864" s="9"/>
      <c r="N864" s="9"/>
      <c r="O864" s="9"/>
      <c r="P864" s="9"/>
      <c r="Q864" s="9"/>
      <c r="R864" s="9"/>
      <c r="S864" s="9"/>
      <c r="T864" s="9"/>
      <c r="U864" s="9"/>
      <c r="V864" s="9"/>
      <c r="W864" s="9"/>
      <c r="X864" s="9"/>
      <c r="Y864" s="9"/>
      <c r="Z864" s="9"/>
      <c r="AA864" s="9"/>
      <c r="AB864" s="9"/>
      <c r="AC864" s="9"/>
      <c r="AD864" s="9"/>
      <c r="AE864" s="9"/>
      <c r="AF864" s="9"/>
      <c r="AG864" s="9"/>
      <c r="AH864" s="9"/>
      <c r="AI864" s="9"/>
      <c r="AJ864" s="9"/>
      <c r="AK864" s="12"/>
    </row>
    <row r="865" ht="15.75" customHeight="1">
      <c r="A865" s="9"/>
      <c r="B865" s="9"/>
      <c r="C865" s="9"/>
      <c r="D865" s="9"/>
      <c r="E865" s="9"/>
      <c r="F865" s="9"/>
      <c r="G865" s="34"/>
      <c r="H865" s="9"/>
      <c r="I865" s="9"/>
      <c r="J865" s="9"/>
      <c r="K865" s="9"/>
      <c r="L865" s="9"/>
      <c r="M865" s="9"/>
      <c r="N865" s="9"/>
      <c r="O865" s="9"/>
      <c r="P865" s="9"/>
      <c r="Q865" s="9"/>
      <c r="R865" s="9"/>
      <c r="S865" s="9"/>
      <c r="T865" s="9"/>
      <c r="U865" s="9"/>
      <c r="V865" s="9"/>
      <c r="W865" s="9"/>
      <c r="X865" s="9"/>
      <c r="Y865" s="9"/>
      <c r="Z865" s="9"/>
      <c r="AA865" s="9"/>
      <c r="AB865" s="9"/>
      <c r="AC865" s="9"/>
      <c r="AD865" s="9"/>
      <c r="AE865" s="9"/>
      <c r="AF865" s="9"/>
      <c r="AG865" s="9"/>
      <c r="AH865" s="9"/>
      <c r="AI865" s="9"/>
      <c r="AJ865" s="9"/>
      <c r="AK865" s="12"/>
    </row>
    <row r="866" ht="15.75" customHeight="1">
      <c r="A866" s="9"/>
      <c r="B866" s="9"/>
      <c r="C866" s="9"/>
      <c r="D866" s="9"/>
      <c r="E866" s="9"/>
      <c r="F866" s="9"/>
      <c r="G866" s="34"/>
      <c r="H866" s="9"/>
      <c r="I866" s="9"/>
      <c r="J866" s="9"/>
      <c r="K866" s="9"/>
      <c r="L866" s="9"/>
      <c r="M866" s="9"/>
      <c r="N866" s="9"/>
      <c r="O866" s="9"/>
      <c r="P866" s="9"/>
      <c r="Q866" s="9"/>
      <c r="R866" s="9"/>
      <c r="S866" s="9"/>
      <c r="T866" s="9"/>
      <c r="U866" s="9"/>
      <c r="V866" s="9"/>
      <c r="W866" s="9"/>
      <c r="X866" s="9"/>
      <c r="Y866" s="9"/>
      <c r="Z866" s="9"/>
      <c r="AA866" s="9"/>
      <c r="AB866" s="9"/>
      <c r="AC866" s="9"/>
      <c r="AD866" s="9"/>
      <c r="AE866" s="9"/>
      <c r="AF866" s="9"/>
      <c r="AG866" s="9"/>
      <c r="AH866" s="9"/>
      <c r="AI866" s="9"/>
      <c r="AJ866" s="9"/>
      <c r="AK866" s="12"/>
    </row>
    <row r="867" ht="15.75" customHeight="1">
      <c r="A867" s="9"/>
      <c r="B867" s="9"/>
      <c r="C867" s="9"/>
      <c r="D867" s="9"/>
      <c r="E867" s="9"/>
      <c r="F867" s="9"/>
      <c r="G867" s="34"/>
      <c r="H867" s="9"/>
      <c r="I867" s="9"/>
      <c r="J867" s="9"/>
      <c r="K867" s="9"/>
      <c r="L867" s="9"/>
      <c r="M867" s="9"/>
      <c r="N867" s="9"/>
      <c r="O867" s="9"/>
      <c r="P867" s="9"/>
      <c r="Q867" s="9"/>
      <c r="R867" s="9"/>
      <c r="S867" s="9"/>
      <c r="T867" s="9"/>
      <c r="U867" s="9"/>
      <c r="V867" s="9"/>
      <c r="W867" s="9"/>
      <c r="X867" s="9"/>
      <c r="Y867" s="9"/>
      <c r="Z867" s="9"/>
      <c r="AA867" s="9"/>
      <c r="AB867" s="9"/>
      <c r="AC867" s="9"/>
      <c r="AD867" s="9"/>
      <c r="AE867" s="9"/>
      <c r="AF867" s="9"/>
      <c r="AG867" s="9"/>
      <c r="AH867" s="9"/>
      <c r="AI867" s="9"/>
      <c r="AJ867" s="9"/>
      <c r="AK867" s="12"/>
    </row>
    <row r="868" ht="15.75" customHeight="1">
      <c r="A868" s="9"/>
      <c r="B868" s="9"/>
      <c r="C868" s="9"/>
      <c r="D868" s="9"/>
      <c r="E868" s="9"/>
      <c r="F868" s="9"/>
      <c r="G868" s="34"/>
      <c r="H868" s="9"/>
      <c r="I868" s="9"/>
      <c r="J868" s="9"/>
      <c r="K868" s="9"/>
      <c r="L868" s="9"/>
      <c r="M868" s="9"/>
      <c r="N868" s="9"/>
      <c r="O868" s="9"/>
      <c r="P868" s="9"/>
      <c r="Q868" s="9"/>
      <c r="R868" s="9"/>
      <c r="S868" s="9"/>
      <c r="T868" s="9"/>
      <c r="U868" s="9"/>
      <c r="V868" s="9"/>
      <c r="W868" s="9"/>
      <c r="X868" s="9"/>
      <c r="Y868" s="9"/>
      <c r="Z868" s="9"/>
      <c r="AA868" s="9"/>
      <c r="AB868" s="9"/>
      <c r="AC868" s="9"/>
      <c r="AD868" s="9"/>
      <c r="AE868" s="9"/>
      <c r="AF868" s="9"/>
      <c r="AG868" s="9"/>
      <c r="AH868" s="9"/>
      <c r="AI868" s="9"/>
      <c r="AJ868" s="9"/>
      <c r="AK868" s="12"/>
    </row>
    <row r="869" ht="15.75" customHeight="1">
      <c r="A869" s="9"/>
      <c r="B869" s="9"/>
      <c r="C869" s="9"/>
      <c r="D869" s="9"/>
      <c r="E869" s="9"/>
      <c r="F869" s="9"/>
      <c r="G869" s="34"/>
      <c r="H869" s="9"/>
      <c r="I869" s="9"/>
      <c r="J869" s="9"/>
      <c r="K869" s="9"/>
      <c r="L869" s="9"/>
      <c r="M869" s="9"/>
      <c r="N869" s="9"/>
      <c r="O869" s="9"/>
      <c r="P869" s="9"/>
      <c r="Q869" s="9"/>
      <c r="R869" s="9"/>
      <c r="S869" s="9"/>
      <c r="T869" s="9"/>
      <c r="U869" s="9"/>
      <c r="V869" s="9"/>
      <c r="W869" s="9"/>
      <c r="X869" s="9"/>
      <c r="Y869" s="9"/>
      <c r="Z869" s="9"/>
      <c r="AA869" s="9"/>
      <c r="AB869" s="9"/>
      <c r="AC869" s="9"/>
      <c r="AD869" s="9"/>
      <c r="AE869" s="9"/>
      <c r="AF869" s="9"/>
      <c r="AG869" s="9"/>
      <c r="AH869" s="9"/>
      <c r="AI869" s="9"/>
      <c r="AJ869" s="9"/>
      <c r="AK869" s="12"/>
    </row>
    <row r="870" ht="15.75" customHeight="1">
      <c r="A870" s="9"/>
      <c r="B870" s="9"/>
      <c r="C870" s="9"/>
      <c r="D870" s="9"/>
      <c r="E870" s="9"/>
      <c r="F870" s="9"/>
      <c r="G870" s="34"/>
      <c r="H870" s="9"/>
      <c r="I870" s="9"/>
      <c r="J870" s="9"/>
      <c r="K870" s="9"/>
      <c r="L870" s="9"/>
      <c r="M870" s="9"/>
      <c r="N870" s="9"/>
      <c r="O870" s="9"/>
      <c r="P870" s="9"/>
      <c r="Q870" s="9"/>
      <c r="R870" s="9"/>
      <c r="S870" s="9"/>
      <c r="T870" s="9"/>
      <c r="U870" s="9"/>
      <c r="V870" s="9"/>
      <c r="W870" s="9"/>
      <c r="X870" s="9"/>
      <c r="Y870" s="9"/>
      <c r="Z870" s="9"/>
      <c r="AA870" s="9"/>
      <c r="AB870" s="9"/>
      <c r="AC870" s="9"/>
      <c r="AD870" s="9"/>
      <c r="AE870" s="9"/>
      <c r="AF870" s="9"/>
      <c r="AG870" s="9"/>
      <c r="AH870" s="9"/>
      <c r="AI870" s="9"/>
      <c r="AJ870" s="9"/>
      <c r="AK870" s="12"/>
    </row>
    <row r="871" ht="15.75" customHeight="1">
      <c r="A871" s="9"/>
      <c r="B871" s="9"/>
      <c r="C871" s="9"/>
      <c r="D871" s="9"/>
      <c r="E871" s="9"/>
      <c r="F871" s="9"/>
      <c r="G871" s="34"/>
      <c r="H871" s="9"/>
      <c r="I871" s="9"/>
      <c r="J871" s="9"/>
      <c r="K871" s="9"/>
      <c r="L871" s="9"/>
      <c r="M871" s="9"/>
      <c r="N871" s="9"/>
      <c r="O871" s="9"/>
      <c r="P871" s="9"/>
      <c r="Q871" s="9"/>
      <c r="R871" s="9"/>
      <c r="S871" s="9"/>
      <c r="T871" s="9"/>
      <c r="U871" s="9"/>
      <c r="V871" s="9"/>
      <c r="W871" s="9"/>
      <c r="X871" s="9"/>
      <c r="Y871" s="9"/>
      <c r="Z871" s="9"/>
      <c r="AA871" s="9"/>
      <c r="AB871" s="9"/>
      <c r="AC871" s="9"/>
      <c r="AD871" s="9"/>
      <c r="AE871" s="9"/>
      <c r="AF871" s="9"/>
      <c r="AG871" s="9"/>
      <c r="AH871" s="9"/>
      <c r="AI871" s="9"/>
      <c r="AJ871" s="9"/>
      <c r="AK871" s="12"/>
    </row>
    <row r="872" ht="15.75" customHeight="1">
      <c r="A872" s="9"/>
      <c r="B872" s="9"/>
      <c r="C872" s="9"/>
      <c r="D872" s="9"/>
      <c r="E872" s="9"/>
      <c r="F872" s="9"/>
      <c r="G872" s="34"/>
      <c r="H872" s="9"/>
      <c r="I872" s="9"/>
      <c r="J872" s="9"/>
      <c r="K872" s="9"/>
      <c r="L872" s="9"/>
      <c r="M872" s="9"/>
      <c r="N872" s="9"/>
      <c r="O872" s="9"/>
      <c r="P872" s="9"/>
      <c r="Q872" s="9"/>
      <c r="R872" s="9"/>
      <c r="S872" s="9"/>
      <c r="T872" s="9"/>
      <c r="U872" s="9"/>
      <c r="V872" s="9"/>
      <c r="W872" s="9"/>
      <c r="X872" s="9"/>
      <c r="Y872" s="9"/>
      <c r="Z872" s="9"/>
      <c r="AA872" s="9"/>
      <c r="AB872" s="9"/>
      <c r="AC872" s="9"/>
      <c r="AD872" s="9"/>
      <c r="AE872" s="9"/>
      <c r="AF872" s="9"/>
      <c r="AG872" s="9"/>
      <c r="AH872" s="9"/>
      <c r="AI872" s="9"/>
      <c r="AJ872" s="9"/>
      <c r="AK872" s="12"/>
    </row>
    <row r="873" ht="15.75" customHeight="1">
      <c r="A873" s="9"/>
      <c r="B873" s="9"/>
      <c r="C873" s="9"/>
      <c r="D873" s="9"/>
      <c r="E873" s="9"/>
      <c r="F873" s="9"/>
      <c r="G873" s="34"/>
      <c r="H873" s="9"/>
      <c r="I873" s="9"/>
      <c r="J873" s="9"/>
      <c r="K873" s="9"/>
      <c r="L873" s="9"/>
      <c r="M873" s="9"/>
      <c r="N873" s="9"/>
      <c r="O873" s="9"/>
      <c r="P873" s="9"/>
      <c r="Q873" s="9"/>
      <c r="R873" s="9"/>
      <c r="S873" s="9"/>
      <c r="T873" s="9"/>
      <c r="U873" s="9"/>
      <c r="V873" s="9"/>
      <c r="W873" s="9"/>
      <c r="X873" s="9"/>
      <c r="Y873" s="9"/>
      <c r="Z873" s="9"/>
      <c r="AA873" s="9"/>
      <c r="AB873" s="9"/>
      <c r="AC873" s="9"/>
      <c r="AD873" s="9"/>
      <c r="AE873" s="9"/>
      <c r="AF873" s="9"/>
      <c r="AG873" s="9"/>
      <c r="AH873" s="9"/>
      <c r="AI873" s="9"/>
      <c r="AJ873" s="9"/>
      <c r="AK873" s="12"/>
    </row>
    <row r="874" ht="15.75" customHeight="1">
      <c r="A874" s="9"/>
      <c r="B874" s="9"/>
      <c r="C874" s="9"/>
      <c r="D874" s="9"/>
      <c r="E874" s="9"/>
      <c r="F874" s="9"/>
      <c r="G874" s="34"/>
      <c r="H874" s="9"/>
      <c r="I874" s="9"/>
      <c r="J874" s="9"/>
      <c r="K874" s="9"/>
      <c r="L874" s="9"/>
      <c r="M874" s="9"/>
      <c r="N874" s="9"/>
      <c r="O874" s="9"/>
      <c r="P874" s="9"/>
      <c r="Q874" s="9"/>
      <c r="R874" s="9"/>
      <c r="S874" s="9"/>
      <c r="T874" s="9"/>
      <c r="U874" s="9"/>
      <c r="V874" s="9"/>
      <c r="W874" s="9"/>
      <c r="X874" s="9"/>
      <c r="Y874" s="9"/>
      <c r="Z874" s="9"/>
      <c r="AA874" s="9"/>
      <c r="AB874" s="9"/>
      <c r="AC874" s="9"/>
      <c r="AD874" s="9"/>
      <c r="AE874" s="9"/>
      <c r="AF874" s="9"/>
      <c r="AG874" s="9"/>
      <c r="AH874" s="9"/>
      <c r="AI874" s="9"/>
      <c r="AJ874" s="9"/>
      <c r="AK874" s="12"/>
    </row>
    <row r="875" ht="15.75" customHeight="1">
      <c r="A875" s="9"/>
      <c r="B875" s="9"/>
      <c r="C875" s="9"/>
      <c r="D875" s="9"/>
      <c r="E875" s="9"/>
      <c r="F875" s="9"/>
      <c r="G875" s="34"/>
      <c r="H875" s="9"/>
      <c r="I875" s="9"/>
      <c r="J875" s="9"/>
      <c r="K875" s="9"/>
      <c r="L875" s="9"/>
      <c r="M875" s="9"/>
      <c r="N875" s="9"/>
      <c r="O875" s="9"/>
      <c r="P875" s="9"/>
      <c r="Q875" s="9"/>
      <c r="R875" s="9"/>
      <c r="S875" s="9"/>
      <c r="T875" s="9"/>
      <c r="U875" s="9"/>
      <c r="V875" s="9"/>
      <c r="W875" s="9"/>
      <c r="X875" s="9"/>
      <c r="Y875" s="9"/>
      <c r="Z875" s="9"/>
      <c r="AA875" s="9"/>
      <c r="AB875" s="9"/>
      <c r="AC875" s="9"/>
      <c r="AD875" s="9"/>
      <c r="AE875" s="9"/>
      <c r="AF875" s="9"/>
      <c r="AG875" s="9"/>
      <c r="AH875" s="9"/>
      <c r="AI875" s="9"/>
      <c r="AJ875" s="9"/>
      <c r="AK875" s="12"/>
    </row>
    <row r="876" ht="15.75" customHeight="1">
      <c r="A876" s="9"/>
      <c r="B876" s="9"/>
      <c r="C876" s="9"/>
      <c r="D876" s="9"/>
      <c r="E876" s="9"/>
      <c r="F876" s="9"/>
      <c r="G876" s="34"/>
      <c r="H876" s="9"/>
      <c r="I876" s="9"/>
      <c r="J876" s="9"/>
      <c r="K876" s="9"/>
      <c r="L876" s="9"/>
      <c r="M876" s="9"/>
      <c r="N876" s="9"/>
      <c r="O876" s="9"/>
      <c r="P876" s="9"/>
      <c r="Q876" s="9"/>
      <c r="R876" s="9"/>
      <c r="S876" s="9"/>
      <c r="T876" s="9"/>
      <c r="U876" s="9"/>
      <c r="V876" s="9"/>
      <c r="W876" s="9"/>
      <c r="X876" s="9"/>
      <c r="Y876" s="9"/>
      <c r="Z876" s="9"/>
      <c r="AA876" s="9"/>
      <c r="AB876" s="9"/>
      <c r="AC876" s="9"/>
      <c r="AD876" s="9"/>
      <c r="AE876" s="9"/>
      <c r="AF876" s="9"/>
      <c r="AG876" s="9"/>
      <c r="AH876" s="9"/>
      <c r="AI876" s="9"/>
      <c r="AJ876" s="9"/>
      <c r="AK876" s="12"/>
    </row>
    <row r="877" ht="15.75" customHeight="1">
      <c r="A877" s="9"/>
      <c r="B877" s="9"/>
      <c r="C877" s="9"/>
      <c r="D877" s="9"/>
      <c r="E877" s="9"/>
      <c r="F877" s="9"/>
      <c r="G877" s="34"/>
      <c r="H877" s="9"/>
      <c r="I877" s="9"/>
      <c r="J877" s="9"/>
      <c r="K877" s="9"/>
      <c r="L877" s="9"/>
      <c r="M877" s="9"/>
      <c r="N877" s="9"/>
      <c r="O877" s="9"/>
      <c r="P877" s="9"/>
      <c r="Q877" s="9"/>
      <c r="R877" s="9"/>
      <c r="S877" s="9"/>
      <c r="T877" s="9"/>
      <c r="U877" s="9"/>
      <c r="V877" s="9"/>
      <c r="W877" s="9"/>
      <c r="X877" s="9"/>
      <c r="Y877" s="9"/>
      <c r="Z877" s="9"/>
      <c r="AA877" s="9"/>
      <c r="AB877" s="9"/>
      <c r="AC877" s="9"/>
      <c r="AD877" s="9"/>
      <c r="AE877" s="9"/>
      <c r="AF877" s="9"/>
      <c r="AG877" s="9"/>
      <c r="AH877" s="9"/>
      <c r="AI877" s="9"/>
      <c r="AJ877" s="9"/>
      <c r="AK877" s="12"/>
    </row>
    <row r="878" ht="15.75" customHeight="1">
      <c r="A878" s="9"/>
      <c r="B878" s="9"/>
      <c r="C878" s="9"/>
      <c r="D878" s="9"/>
      <c r="E878" s="9"/>
      <c r="F878" s="9"/>
      <c r="G878" s="34"/>
      <c r="H878" s="9"/>
      <c r="I878" s="9"/>
      <c r="J878" s="9"/>
      <c r="K878" s="9"/>
      <c r="L878" s="9"/>
      <c r="M878" s="9"/>
      <c r="N878" s="9"/>
      <c r="O878" s="9"/>
      <c r="P878" s="9"/>
      <c r="Q878" s="9"/>
      <c r="R878" s="9"/>
      <c r="S878" s="9"/>
      <c r="T878" s="9"/>
      <c r="U878" s="9"/>
      <c r="V878" s="9"/>
      <c r="W878" s="9"/>
      <c r="X878" s="9"/>
      <c r="Y878" s="9"/>
      <c r="Z878" s="9"/>
      <c r="AA878" s="9"/>
      <c r="AB878" s="9"/>
      <c r="AC878" s="9"/>
      <c r="AD878" s="9"/>
      <c r="AE878" s="9"/>
      <c r="AF878" s="9"/>
      <c r="AG878" s="9"/>
      <c r="AH878" s="9"/>
      <c r="AI878" s="9"/>
      <c r="AJ878" s="9"/>
      <c r="AK878" s="12"/>
    </row>
    <row r="879" ht="15.75" customHeight="1">
      <c r="A879" s="9"/>
      <c r="B879" s="9"/>
      <c r="C879" s="9"/>
      <c r="D879" s="9"/>
      <c r="E879" s="9"/>
      <c r="F879" s="9"/>
      <c r="G879" s="34"/>
      <c r="H879" s="9"/>
      <c r="I879" s="9"/>
      <c r="J879" s="9"/>
      <c r="K879" s="9"/>
      <c r="L879" s="9"/>
      <c r="M879" s="9"/>
      <c r="N879" s="9"/>
      <c r="O879" s="9"/>
      <c r="P879" s="9"/>
      <c r="Q879" s="9"/>
      <c r="R879" s="9"/>
      <c r="S879" s="9"/>
      <c r="T879" s="9"/>
      <c r="U879" s="9"/>
      <c r="V879" s="9"/>
      <c r="W879" s="9"/>
      <c r="X879" s="9"/>
      <c r="Y879" s="9"/>
      <c r="Z879" s="9"/>
      <c r="AA879" s="9"/>
      <c r="AB879" s="9"/>
      <c r="AC879" s="9"/>
      <c r="AD879" s="9"/>
      <c r="AE879" s="9"/>
      <c r="AF879" s="9"/>
      <c r="AG879" s="9"/>
      <c r="AH879" s="9"/>
      <c r="AI879" s="9"/>
      <c r="AJ879" s="9"/>
      <c r="AK879" s="12"/>
    </row>
    <row r="880" ht="15.75" customHeight="1">
      <c r="A880" s="9"/>
      <c r="B880" s="9"/>
      <c r="C880" s="9"/>
      <c r="D880" s="9"/>
      <c r="E880" s="9"/>
      <c r="F880" s="9"/>
      <c r="G880" s="34"/>
      <c r="H880" s="9"/>
      <c r="I880" s="9"/>
      <c r="J880" s="9"/>
      <c r="K880" s="9"/>
      <c r="L880" s="9"/>
      <c r="M880" s="9"/>
      <c r="N880" s="9"/>
      <c r="O880" s="9"/>
      <c r="P880" s="9"/>
      <c r="Q880" s="9"/>
      <c r="R880" s="9"/>
      <c r="S880" s="9"/>
      <c r="T880" s="9"/>
      <c r="U880" s="9"/>
      <c r="V880" s="9"/>
      <c r="W880" s="9"/>
      <c r="X880" s="9"/>
      <c r="Y880" s="9"/>
      <c r="Z880" s="9"/>
      <c r="AA880" s="9"/>
      <c r="AB880" s="9"/>
      <c r="AC880" s="9"/>
      <c r="AD880" s="9"/>
      <c r="AE880" s="9"/>
      <c r="AF880" s="9"/>
      <c r="AG880" s="9"/>
      <c r="AH880" s="9"/>
      <c r="AI880" s="9"/>
      <c r="AJ880" s="9"/>
      <c r="AK880" s="12"/>
    </row>
    <row r="881" ht="15.75" customHeight="1">
      <c r="A881" s="9"/>
      <c r="B881" s="9"/>
      <c r="C881" s="9"/>
      <c r="D881" s="9"/>
      <c r="E881" s="9"/>
      <c r="F881" s="9"/>
      <c r="G881" s="34"/>
      <c r="H881" s="9"/>
      <c r="I881" s="9"/>
      <c r="J881" s="9"/>
      <c r="K881" s="9"/>
      <c r="L881" s="9"/>
      <c r="M881" s="9"/>
      <c r="N881" s="9"/>
      <c r="O881" s="9"/>
      <c r="P881" s="9"/>
      <c r="Q881" s="9"/>
      <c r="R881" s="9"/>
      <c r="S881" s="9"/>
      <c r="T881" s="9"/>
      <c r="U881" s="9"/>
      <c r="V881" s="9"/>
      <c r="W881" s="9"/>
      <c r="X881" s="9"/>
      <c r="Y881" s="9"/>
      <c r="Z881" s="9"/>
      <c r="AA881" s="9"/>
      <c r="AB881" s="9"/>
      <c r="AC881" s="9"/>
      <c r="AD881" s="9"/>
      <c r="AE881" s="9"/>
      <c r="AF881" s="9"/>
      <c r="AG881" s="9"/>
      <c r="AH881" s="9"/>
      <c r="AI881" s="9"/>
      <c r="AJ881" s="9"/>
      <c r="AK881" s="12"/>
    </row>
    <row r="882" ht="15.75" customHeight="1">
      <c r="A882" s="9"/>
      <c r="B882" s="9"/>
      <c r="C882" s="9"/>
      <c r="D882" s="9"/>
      <c r="E882" s="9"/>
      <c r="F882" s="9"/>
      <c r="G882" s="34"/>
      <c r="H882" s="9"/>
      <c r="I882" s="9"/>
      <c r="J882" s="9"/>
      <c r="K882" s="9"/>
      <c r="L882" s="9"/>
      <c r="M882" s="9"/>
      <c r="N882" s="9"/>
      <c r="O882" s="9"/>
      <c r="P882" s="9"/>
      <c r="Q882" s="9"/>
      <c r="R882" s="9"/>
      <c r="S882" s="9"/>
      <c r="T882" s="9"/>
      <c r="U882" s="9"/>
      <c r="V882" s="9"/>
      <c r="W882" s="9"/>
      <c r="X882" s="9"/>
      <c r="Y882" s="9"/>
      <c r="Z882" s="9"/>
      <c r="AA882" s="9"/>
      <c r="AB882" s="9"/>
      <c r="AC882" s="9"/>
      <c r="AD882" s="9"/>
      <c r="AE882" s="9"/>
      <c r="AF882" s="9"/>
      <c r="AG882" s="9"/>
      <c r="AH882" s="9"/>
      <c r="AI882" s="9"/>
      <c r="AJ882" s="9"/>
      <c r="AK882" s="12"/>
    </row>
    <row r="883" ht="15.75" customHeight="1">
      <c r="A883" s="9"/>
      <c r="B883" s="9"/>
      <c r="C883" s="9"/>
      <c r="D883" s="9"/>
      <c r="E883" s="9"/>
      <c r="F883" s="9"/>
      <c r="G883" s="34"/>
      <c r="H883" s="9"/>
      <c r="I883" s="9"/>
      <c r="J883" s="9"/>
      <c r="K883" s="9"/>
      <c r="L883" s="9"/>
      <c r="M883" s="9"/>
      <c r="N883" s="9"/>
      <c r="O883" s="9"/>
      <c r="P883" s="9"/>
      <c r="Q883" s="9"/>
      <c r="R883" s="9"/>
      <c r="S883" s="9"/>
      <c r="T883" s="9"/>
      <c r="U883" s="9"/>
      <c r="V883" s="9"/>
      <c r="W883" s="9"/>
      <c r="X883" s="9"/>
      <c r="Y883" s="9"/>
      <c r="Z883" s="9"/>
      <c r="AA883" s="9"/>
      <c r="AB883" s="9"/>
      <c r="AC883" s="9"/>
      <c r="AD883" s="9"/>
      <c r="AE883" s="9"/>
      <c r="AF883" s="9"/>
      <c r="AG883" s="9"/>
      <c r="AH883" s="9"/>
      <c r="AI883" s="9"/>
      <c r="AJ883" s="9"/>
      <c r="AK883" s="12"/>
    </row>
    <row r="884" ht="15.75" customHeight="1">
      <c r="A884" s="9"/>
      <c r="B884" s="9"/>
      <c r="C884" s="9"/>
      <c r="D884" s="9"/>
      <c r="E884" s="9"/>
      <c r="F884" s="9"/>
      <c r="G884" s="34"/>
      <c r="H884" s="9"/>
      <c r="I884" s="9"/>
      <c r="J884" s="9"/>
      <c r="K884" s="9"/>
      <c r="L884" s="9"/>
      <c r="M884" s="9"/>
      <c r="N884" s="9"/>
      <c r="O884" s="9"/>
      <c r="P884" s="9"/>
      <c r="Q884" s="9"/>
      <c r="R884" s="9"/>
      <c r="S884" s="9"/>
      <c r="T884" s="9"/>
      <c r="U884" s="9"/>
      <c r="V884" s="9"/>
      <c r="W884" s="9"/>
      <c r="X884" s="9"/>
      <c r="Y884" s="9"/>
      <c r="Z884" s="9"/>
      <c r="AA884" s="9"/>
      <c r="AB884" s="9"/>
      <c r="AC884" s="9"/>
      <c r="AD884" s="9"/>
      <c r="AE884" s="9"/>
      <c r="AF884" s="9"/>
      <c r="AG884" s="9"/>
      <c r="AH884" s="9"/>
      <c r="AI884" s="9"/>
      <c r="AJ884" s="9"/>
      <c r="AK884" s="12"/>
    </row>
    <row r="885" ht="15.75" customHeight="1">
      <c r="A885" s="9"/>
      <c r="B885" s="9"/>
      <c r="C885" s="9"/>
      <c r="D885" s="9"/>
      <c r="E885" s="9"/>
      <c r="F885" s="9"/>
      <c r="G885" s="34"/>
      <c r="H885" s="9"/>
      <c r="I885" s="9"/>
      <c r="J885" s="9"/>
      <c r="K885" s="9"/>
      <c r="L885" s="9"/>
      <c r="M885" s="9"/>
      <c r="N885" s="9"/>
      <c r="O885" s="9"/>
      <c r="P885" s="9"/>
      <c r="Q885" s="9"/>
      <c r="R885" s="9"/>
      <c r="S885" s="9"/>
      <c r="T885" s="9"/>
      <c r="U885" s="9"/>
      <c r="V885" s="9"/>
      <c r="W885" s="9"/>
      <c r="X885" s="9"/>
      <c r="Y885" s="9"/>
      <c r="Z885" s="9"/>
      <c r="AA885" s="9"/>
      <c r="AB885" s="9"/>
      <c r="AC885" s="9"/>
      <c r="AD885" s="9"/>
      <c r="AE885" s="9"/>
      <c r="AF885" s="9"/>
      <c r="AG885" s="9"/>
      <c r="AH885" s="9"/>
      <c r="AI885" s="9"/>
      <c r="AJ885" s="9"/>
      <c r="AK885" s="12"/>
    </row>
    <row r="886" ht="15.75" customHeight="1">
      <c r="A886" s="9"/>
      <c r="B886" s="9"/>
      <c r="C886" s="9"/>
      <c r="D886" s="9"/>
      <c r="E886" s="9"/>
      <c r="F886" s="9"/>
      <c r="G886" s="34"/>
      <c r="H886" s="9"/>
      <c r="I886" s="9"/>
      <c r="J886" s="9"/>
      <c r="K886" s="9"/>
      <c r="L886" s="9"/>
      <c r="M886" s="9"/>
      <c r="N886" s="9"/>
      <c r="O886" s="9"/>
      <c r="P886" s="9"/>
      <c r="Q886" s="9"/>
      <c r="R886" s="9"/>
      <c r="S886" s="9"/>
      <c r="T886" s="9"/>
      <c r="U886" s="9"/>
      <c r="V886" s="9"/>
      <c r="W886" s="9"/>
      <c r="X886" s="9"/>
      <c r="Y886" s="9"/>
      <c r="Z886" s="9"/>
      <c r="AA886" s="9"/>
      <c r="AB886" s="9"/>
      <c r="AC886" s="9"/>
      <c r="AD886" s="9"/>
      <c r="AE886" s="9"/>
      <c r="AF886" s="9"/>
      <c r="AG886" s="9"/>
      <c r="AH886" s="9"/>
      <c r="AI886" s="9"/>
      <c r="AJ886" s="9"/>
      <c r="AK886" s="12"/>
    </row>
    <row r="887" ht="15.75" customHeight="1">
      <c r="A887" s="9"/>
      <c r="B887" s="9"/>
      <c r="C887" s="9"/>
      <c r="D887" s="9"/>
      <c r="E887" s="9"/>
      <c r="F887" s="9"/>
      <c r="G887" s="34"/>
      <c r="H887" s="9"/>
      <c r="I887" s="9"/>
      <c r="J887" s="9"/>
      <c r="K887" s="9"/>
      <c r="L887" s="9"/>
      <c r="M887" s="9"/>
      <c r="N887" s="9"/>
      <c r="O887" s="9"/>
      <c r="P887" s="9"/>
      <c r="Q887" s="9"/>
      <c r="R887" s="9"/>
      <c r="S887" s="9"/>
      <c r="T887" s="9"/>
      <c r="U887" s="9"/>
      <c r="V887" s="9"/>
      <c r="W887" s="9"/>
      <c r="X887" s="9"/>
      <c r="Y887" s="9"/>
      <c r="Z887" s="9"/>
      <c r="AA887" s="9"/>
      <c r="AB887" s="9"/>
      <c r="AC887" s="9"/>
      <c r="AD887" s="9"/>
      <c r="AE887" s="9"/>
      <c r="AF887" s="9"/>
      <c r="AG887" s="9"/>
      <c r="AH887" s="9"/>
      <c r="AI887" s="9"/>
      <c r="AJ887" s="9"/>
      <c r="AK887" s="12"/>
    </row>
    <row r="888" ht="15.75" customHeight="1">
      <c r="A888" s="9"/>
      <c r="B888" s="9"/>
      <c r="C888" s="9"/>
      <c r="D888" s="9"/>
      <c r="E888" s="9"/>
      <c r="F888" s="9"/>
      <c r="G888" s="34"/>
      <c r="H888" s="9"/>
      <c r="I888" s="9"/>
      <c r="J888" s="9"/>
      <c r="K888" s="9"/>
      <c r="L888" s="9"/>
      <c r="M888" s="9"/>
      <c r="N888" s="9"/>
      <c r="O888" s="9"/>
      <c r="P888" s="9"/>
      <c r="Q888" s="9"/>
      <c r="R888" s="9"/>
      <c r="S888" s="9"/>
      <c r="T888" s="9"/>
      <c r="U888" s="9"/>
      <c r="V888" s="9"/>
      <c r="W888" s="9"/>
      <c r="X888" s="9"/>
      <c r="Y888" s="9"/>
      <c r="Z888" s="9"/>
      <c r="AA888" s="9"/>
      <c r="AB888" s="9"/>
      <c r="AC888" s="9"/>
      <c r="AD888" s="9"/>
      <c r="AE888" s="9"/>
      <c r="AF888" s="9"/>
      <c r="AG888" s="9"/>
      <c r="AH888" s="9"/>
      <c r="AI888" s="9"/>
      <c r="AJ888" s="9"/>
      <c r="AK888" s="12"/>
    </row>
    <row r="889" ht="15.75" customHeight="1">
      <c r="A889" s="9"/>
      <c r="B889" s="9"/>
      <c r="C889" s="9"/>
      <c r="D889" s="9"/>
      <c r="E889" s="9"/>
      <c r="F889" s="9"/>
      <c r="G889" s="34"/>
      <c r="H889" s="9"/>
      <c r="I889" s="9"/>
      <c r="J889" s="9"/>
      <c r="K889" s="9"/>
      <c r="L889" s="9"/>
      <c r="M889" s="9"/>
      <c r="N889" s="9"/>
      <c r="O889" s="9"/>
      <c r="P889" s="9"/>
      <c r="Q889" s="9"/>
      <c r="R889" s="9"/>
      <c r="S889" s="9"/>
      <c r="T889" s="9"/>
      <c r="U889" s="9"/>
      <c r="V889" s="9"/>
      <c r="W889" s="9"/>
      <c r="X889" s="9"/>
      <c r="Y889" s="9"/>
      <c r="Z889" s="9"/>
      <c r="AA889" s="9"/>
      <c r="AB889" s="9"/>
      <c r="AC889" s="9"/>
      <c r="AD889" s="9"/>
      <c r="AE889" s="9"/>
      <c r="AF889" s="9"/>
      <c r="AG889" s="9"/>
      <c r="AH889" s="9"/>
      <c r="AI889" s="9"/>
      <c r="AJ889" s="9"/>
      <c r="AK889" s="12"/>
    </row>
    <row r="890" ht="15.75" customHeight="1">
      <c r="A890" s="9"/>
      <c r="B890" s="9"/>
      <c r="C890" s="9"/>
      <c r="D890" s="9"/>
      <c r="E890" s="9"/>
      <c r="F890" s="9"/>
      <c r="G890" s="34"/>
      <c r="H890" s="9"/>
      <c r="I890" s="9"/>
      <c r="J890" s="9"/>
      <c r="K890" s="9"/>
      <c r="L890" s="9"/>
      <c r="M890" s="9"/>
      <c r="N890" s="9"/>
      <c r="O890" s="9"/>
      <c r="P890" s="9"/>
      <c r="Q890" s="9"/>
      <c r="R890" s="9"/>
      <c r="S890" s="9"/>
      <c r="T890" s="9"/>
      <c r="U890" s="9"/>
      <c r="V890" s="9"/>
      <c r="W890" s="9"/>
      <c r="X890" s="9"/>
      <c r="Y890" s="9"/>
      <c r="Z890" s="9"/>
      <c r="AA890" s="9"/>
      <c r="AB890" s="9"/>
      <c r="AC890" s="9"/>
      <c r="AD890" s="9"/>
      <c r="AE890" s="9"/>
      <c r="AF890" s="9"/>
      <c r="AG890" s="9"/>
      <c r="AH890" s="9"/>
      <c r="AI890" s="9"/>
      <c r="AJ890" s="9"/>
      <c r="AK890" s="12"/>
    </row>
    <row r="891" ht="15.75" customHeight="1">
      <c r="A891" s="9"/>
      <c r="B891" s="9"/>
      <c r="C891" s="9"/>
      <c r="D891" s="9"/>
      <c r="E891" s="9"/>
      <c r="F891" s="9"/>
      <c r="G891" s="34"/>
      <c r="H891" s="9"/>
      <c r="I891" s="9"/>
      <c r="J891" s="9"/>
      <c r="K891" s="9"/>
      <c r="L891" s="9"/>
      <c r="M891" s="9"/>
      <c r="N891" s="9"/>
      <c r="O891" s="9"/>
      <c r="P891" s="9"/>
      <c r="Q891" s="9"/>
      <c r="R891" s="9"/>
      <c r="S891" s="9"/>
      <c r="T891" s="9"/>
      <c r="U891" s="9"/>
      <c r="V891" s="9"/>
      <c r="W891" s="9"/>
      <c r="X891" s="9"/>
      <c r="Y891" s="9"/>
      <c r="Z891" s="9"/>
      <c r="AA891" s="9"/>
      <c r="AB891" s="9"/>
      <c r="AC891" s="9"/>
      <c r="AD891" s="9"/>
      <c r="AE891" s="9"/>
      <c r="AF891" s="9"/>
      <c r="AG891" s="9"/>
      <c r="AH891" s="9"/>
      <c r="AI891" s="9"/>
      <c r="AJ891" s="9"/>
      <c r="AK891" s="12"/>
    </row>
    <row r="892" ht="15.75" customHeight="1">
      <c r="A892" s="9"/>
      <c r="B892" s="9"/>
      <c r="C892" s="9"/>
      <c r="D892" s="9"/>
      <c r="E892" s="9"/>
      <c r="F892" s="9"/>
      <c r="G892" s="34"/>
      <c r="H892" s="9"/>
      <c r="I892" s="9"/>
      <c r="J892" s="9"/>
      <c r="K892" s="9"/>
      <c r="L892" s="9"/>
      <c r="M892" s="9"/>
      <c r="N892" s="9"/>
      <c r="O892" s="9"/>
      <c r="P892" s="9"/>
      <c r="Q892" s="9"/>
      <c r="R892" s="9"/>
      <c r="S892" s="9"/>
      <c r="T892" s="9"/>
      <c r="U892" s="9"/>
      <c r="V892" s="9"/>
      <c r="W892" s="9"/>
      <c r="X892" s="9"/>
      <c r="Y892" s="9"/>
      <c r="Z892" s="9"/>
      <c r="AA892" s="9"/>
      <c r="AB892" s="9"/>
      <c r="AC892" s="9"/>
      <c r="AD892" s="9"/>
      <c r="AE892" s="9"/>
      <c r="AF892" s="9"/>
      <c r="AG892" s="9"/>
      <c r="AH892" s="9"/>
      <c r="AI892" s="9"/>
      <c r="AJ892" s="9"/>
      <c r="AK892" s="12"/>
    </row>
    <row r="893" ht="15.75" customHeight="1">
      <c r="A893" s="9"/>
      <c r="B893" s="9"/>
      <c r="C893" s="9"/>
      <c r="D893" s="9"/>
      <c r="E893" s="9"/>
      <c r="F893" s="9"/>
      <c r="G893" s="34"/>
      <c r="H893" s="9"/>
      <c r="I893" s="9"/>
      <c r="J893" s="9"/>
      <c r="K893" s="9"/>
      <c r="L893" s="9"/>
      <c r="M893" s="9"/>
      <c r="N893" s="9"/>
      <c r="O893" s="9"/>
      <c r="P893" s="9"/>
      <c r="Q893" s="9"/>
      <c r="R893" s="9"/>
      <c r="S893" s="9"/>
      <c r="T893" s="9"/>
      <c r="U893" s="9"/>
      <c r="V893" s="9"/>
      <c r="W893" s="9"/>
      <c r="X893" s="9"/>
      <c r="Y893" s="9"/>
      <c r="Z893" s="9"/>
      <c r="AA893" s="9"/>
      <c r="AB893" s="9"/>
      <c r="AC893" s="9"/>
      <c r="AD893" s="9"/>
      <c r="AE893" s="9"/>
      <c r="AF893" s="9"/>
      <c r="AG893" s="9"/>
      <c r="AH893" s="9"/>
      <c r="AI893" s="9"/>
      <c r="AJ893" s="9"/>
      <c r="AK893" s="12"/>
    </row>
    <row r="894" ht="15.75" customHeight="1">
      <c r="A894" s="9"/>
      <c r="B894" s="9"/>
      <c r="C894" s="9"/>
      <c r="D894" s="9"/>
      <c r="E894" s="9"/>
      <c r="F894" s="9"/>
      <c r="G894" s="34"/>
      <c r="H894" s="9"/>
      <c r="I894" s="9"/>
      <c r="J894" s="9"/>
      <c r="K894" s="9"/>
      <c r="L894" s="9"/>
      <c r="M894" s="9"/>
      <c r="N894" s="9"/>
      <c r="O894" s="9"/>
      <c r="P894" s="9"/>
      <c r="Q894" s="9"/>
      <c r="R894" s="9"/>
      <c r="S894" s="9"/>
      <c r="T894" s="9"/>
      <c r="U894" s="9"/>
      <c r="V894" s="9"/>
      <c r="W894" s="9"/>
      <c r="X894" s="9"/>
      <c r="Y894" s="9"/>
      <c r="Z894" s="9"/>
      <c r="AA894" s="9"/>
      <c r="AB894" s="9"/>
      <c r="AC894" s="9"/>
      <c r="AD894" s="9"/>
      <c r="AE894" s="9"/>
      <c r="AF894" s="9"/>
      <c r="AG894" s="9"/>
      <c r="AH894" s="9"/>
      <c r="AI894" s="9"/>
      <c r="AJ894" s="9"/>
      <c r="AK894" s="12"/>
    </row>
    <row r="895" ht="15.75" customHeight="1">
      <c r="A895" s="9"/>
      <c r="B895" s="9"/>
      <c r="C895" s="9"/>
      <c r="D895" s="9"/>
      <c r="E895" s="9"/>
      <c r="F895" s="9"/>
      <c r="G895" s="34"/>
      <c r="H895" s="9"/>
      <c r="I895" s="9"/>
      <c r="J895" s="9"/>
      <c r="K895" s="9"/>
      <c r="L895" s="9"/>
      <c r="M895" s="9"/>
      <c r="N895" s="9"/>
      <c r="O895" s="9"/>
      <c r="P895" s="9"/>
      <c r="Q895" s="9"/>
      <c r="R895" s="9"/>
      <c r="S895" s="9"/>
      <c r="T895" s="9"/>
      <c r="U895" s="9"/>
      <c r="V895" s="9"/>
      <c r="W895" s="9"/>
      <c r="X895" s="9"/>
      <c r="Y895" s="9"/>
      <c r="Z895" s="9"/>
      <c r="AA895" s="9"/>
      <c r="AB895" s="9"/>
      <c r="AC895" s="9"/>
      <c r="AD895" s="9"/>
      <c r="AE895" s="9"/>
      <c r="AF895" s="9"/>
      <c r="AG895" s="9"/>
      <c r="AH895" s="9"/>
      <c r="AI895" s="9"/>
      <c r="AJ895" s="9"/>
      <c r="AK895" s="12"/>
    </row>
    <row r="896" ht="15.75" customHeight="1">
      <c r="A896" s="9"/>
      <c r="B896" s="9"/>
      <c r="C896" s="9"/>
      <c r="D896" s="9"/>
      <c r="E896" s="9"/>
      <c r="F896" s="9"/>
      <c r="G896" s="34"/>
      <c r="H896" s="9"/>
      <c r="I896" s="9"/>
      <c r="J896" s="9"/>
      <c r="K896" s="9"/>
      <c r="L896" s="9"/>
      <c r="M896" s="9"/>
      <c r="N896" s="9"/>
      <c r="O896" s="9"/>
      <c r="P896" s="9"/>
      <c r="Q896" s="9"/>
      <c r="R896" s="9"/>
      <c r="S896" s="9"/>
      <c r="T896" s="9"/>
      <c r="U896" s="9"/>
      <c r="V896" s="9"/>
      <c r="W896" s="9"/>
      <c r="X896" s="9"/>
      <c r="Y896" s="9"/>
      <c r="Z896" s="9"/>
      <c r="AA896" s="9"/>
      <c r="AB896" s="9"/>
      <c r="AC896" s="9"/>
      <c r="AD896" s="9"/>
      <c r="AE896" s="9"/>
      <c r="AF896" s="9"/>
      <c r="AG896" s="9"/>
      <c r="AH896" s="9"/>
      <c r="AI896" s="9"/>
      <c r="AJ896" s="9"/>
      <c r="AK896" s="12"/>
    </row>
    <row r="897" ht="15.75" customHeight="1">
      <c r="A897" s="9"/>
      <c r="B897" s="9"/>
      <c r="C897" s="9"/>
      <c r="D897" s="9"/>
      <c r="E897" s="9"/>
      <c r="F897" s="9"/>
      <c r="G897" s="34"/>
      <c r="H897" s="9"/>
      <c r="I897" s="9"/>
      <c r="J897" s="9"/>
      <c r="K897" s="9"/>
      <c r="L897" s="9"/>
      <c r="M897" s="9"/>
      <c r="N897" s="9"/>
      <c r="O897" s="9"/>
      <c r="P897" s="9"/>
      <c r="Q897" s="9"/>
      <c r="R897" s="9"/>
      <c r="S897" s="9"/>
      <c r="T897" s="9"/>
      <c r="U897" s="9"/>
      <c r="V897" s="9"/>
      <c r="W897" s="9"/>
      <c r="X897" s="9"/>
      <c r="Y897" s="9"/>
      <c r="Z897" s="9"/>
      <c r="AA897" s="9"/>
      <c r="AB897" s="9"/>
      <c r="AC897" s="9"/>
      <c r="AD897" s="9"/>
      <c r="AE897" s="9"/>
      <c r="AF897" s="9"/>
      <c r="AG897" s="9"/>
      <c r="AH897" s="9"/>
      <c r="AI897" s="9"/>
      <c r="AJ897" s="9"/>
      <c r="AK897" s="12"/>
    </row>
    <row r="898" ht="15.75" customHeight="1">
      <c r="A898" s="9"/>
      <c r="B898" s="9"/>
      <c r="C898" s="9"/>
      <c r="D898" s="9"/>
      <c r="E898" s="9"/>
      <c r="F898" s="9"/>
      <c r="G898" s="34"/>
      <c r="H898" s="9"/>
      <c r="I898" s="9"/>
      <c r="J898" s="9"/>
      <c r="K898" s="9"/>
      <c r="L898" s="9"/>
      <c r="M898" s="9"/>
      <c r="N898" s="9"/>
      <c r="O898" s="9"/>
      <c r="P898" s="9"/>
      <c r="Q898" s="9"/>
      <c r="R898" s="9"/>
      <c r="S898" s="9"/>
      <c r="T898" s="9"/>
      <c r="U898" s="9"/>
      <c r="V898" s="9"/>
      <c r="W898" s="9"/>
      <c r="X898" s="9"/>
      <c r="Y898" s="9"/>
      <c r="Z898" s="9"/>
      <c r="AA898" s="9"/>
      <c r="AB898" s="9"/>
      <c r="AC898" s="9"/>
      <c r="AD898" s="9"/>
      <c r="AE898" s="9"/>
      <c r="AF898" s="9"/>
      <c r="AG898" s="9"/>
      <c r="AH898" s="9"/>
      <c r="AI898" s="9"/>
      <c r="AJ898" s="9"/>
      <c r="AK898" s="12"/>
    </row>
    <row r="899" ht="15.75" customHeight="1">
      <c r="A899" s="9"/>
      <c r="B899" s="9"/>
      <c r="C899" s="9"/>
      <c r="D899" s="9"/>
      <c r="E899" s="9"/>
      <c r="F899" s="9"/>
      <c r="G899" s="34"/>
      <c r="H899" s="9"/>
      <c r="I899" s="9"/>
      <c r="J899" s="9"/>
      <c r="K899" s="9"/>
      <c r="L899" s="9"/>
      <c r="M899" s="9"/>
      <c r="N899" s="9"/>
      <c r="O899" s="9"/>
      <c r="P899" s="9"/>
      <c r="Q899" s="9"/>
      <c r="R899" s="9"/>
      <c r="S899" s="9"/>
      <c r="T899" s="9"/>
      <c r="U899" s="9"/>
      <c r="V899" s="9"/>
      <c r="W899" s="9"/>
      <c r="X899" s="9"/>
      <c r="Y899" s="9"/>
      <c r="Z899" s="9"/>
      <c r="AA899" s="9"/>
      <c r="AB899" s="9"/>
      <c r="AC899" s="9"/>
      <c r="AD899" s="9"/>
      <c r="AE899" s="9"/>
      <c r="AF899" s="9"/>
      <c r="AG899" s="9"/>
      <c r="AH899" s="9"/>
      <c r="AI899" s="9"/>
      <c r="AJ899" s="9"/>
      <c r="AK899" s="12"/>
    </row>
    <row r="900" ht="15.75" customHeight="1">
      <c r="A900" s="9"/>
      <c r="B900" s="9"/>
      <c r="C900" s="9"/>
      <c r="D900" s="9"/>
      <c r="E900" s="9"/>
      <c r="F900" s="9"/>
      <c r="G900" s="34"/>
      <c r="H900" s="9"/>
      <c r="I900" s="9"/>
      <c r="J900" s="9"/>
      <c r="K900" s="9"/>
      <c r="L900" s="9"/>
      <c r="M900" s="9"/>
      <c r="N900" s="9"/>
      <c r="O900" s="9"/>
      <c r="P900" s="9"/>
      <c r="Q900" s="9"/>
      <c r="R900" s="9"/>
      <c r="S900" s="9"/>
      <c r="T900" s="9"/>
      <c r="U900" s="9"/>
      <c r="V900" s="9"/>
      <c r="W900" s="9"/>
      <c r="X900" s="9"/>
      <c r="Y900" s="9"/>
      <c r="Z900" s="9"/>
      <c r="AA900" s="9"/>
      <c r="AB900" s="9"/>
      <c r="AC900" s="9"/>
      <c r="AD900" s="9"/>
      <c r="AE900" s="9"/>
      <c r="AF900" s="9"/>
      <c r="AG900" s="9"/>
      <c r="AH900" s="9"/>
      <c r="AI900" s="9"/>
      <c r="AJ900" s="9"/>
      <c r="AK900" s="12"/>
    </row>
    <row r="901" ht="15.75" customHeight="1">
      <c r="A901" s="9"/>
      <c r="B901" s="9"/>
      <c r="C901" s="9"/>
      <c r="D901" s="9"/>
      <c r="E901" s="9"/>
      <c r="F901" s="9"/>
      <c r="G901" s="34"/>
      <c r="H901" s="9"/>
      <c r="I901" s="9"/>
      <c r="J901" s="9"/>
      <c r="K901" s="9"/>
      <c r="L901" s="9"/>
      <c r="M901" s="9"/>
      <c r="N901" s="9"/>
      <c r="O901" s="9"/>
      <c r="P901" s="9"/>
      <c r="Q901" s="9"/>
      <c r="R901" s="9"/>
      <c r="S901" s="9"/>
      <c r="T901" s="9"/>
      <c r="U901" s="9"/>
      <c r="V901" s="9"/>
      <c r="W901" s="9"/>
      <c r="X901" s="9"/>
      <c r="Y901" s="9"/>
      <c r="Z901" s="9"/>
      <c r="AA901" s="9"/>
      <c r="AB901" s="9"/>
      <c r="AC901" s="9"/>
      <c r="AD901" s="9"/>
      <c r="AE901" s="9"/>
      <c r="AF901" s="9"/>
      <c r="AG901" s="9"/>
      <c r="AH901" s="9"/>
      <c r="AI901" s="9"/>
      <c r="AJ901" s="9"/>
      <c r="AK901" s="12"/>
    </row>
    <row r="902" ht="15.75" customHeight="1">
      <c r="A902" s="9"/>
      <c r="B902" s="9"/>
      <c r="C902" s="9"/>
      <c r="D902" s="9"/>
      <c r="E902" s="9"/>
      <c r="F902" s="9"/>
      <c r="G902" s="34"/>
      <c r="H902" s="9"/>
      <c r="I902" s="9"/>
      <c r="J902" s="9"/>
      <c r="K902" s="9"/>
      <c r="L902" s="9"/>
      <c r="M902" s="9"/>
      <c r="N902" s="9"/>
      <c r="O902" s="9"/>
      <c r="P902" s="9"/>
      <c r="Q902" s="9"/>
      <c r="R902" s="9"/>
      <c r="S902" s="9"/>
      <c r="T902" s="9"/>
      <c r="U902" s="9"/>
      <c r="V902" s="9"/>
      <c r="W902" s="9"/>
      <c r="X902" s="9"/>
      <c r="Y902" s="9"/>
      <c r="Z902" s="9"/>
      <c r="AA902" s="9"/>
      <c r="AB902" s="9"/>
      <c r="AC902" s="9"/>
      <c r="AD902" s="9"/>
      <c r="AE902" s="9"/>
      <c r="AF902" s="9"/>
      <c r="AG902" s="9"/>
      <c r="AH902" s="9"/>
      <c r="AI902" s="9"/>
      <c r="AJ902" s="9"/>
      <c r="AK902" s="12"/>
    </row>
    <row r="903" ht="15.75" customHeight="1">
      <c r="A903" s="9"/>
      <c r="B903" s="9"/>
      <c r="C903" s="9"/>
      <c r="D903" s="9"/>
      <c r="E903" s="9"/>
      <c r="F903" s="9"/>
      <c r="G903" s="34"/>
      <c r="H903" s="9"/>
      <c r="I903" s="9"/>
      <c r="J903" s="9"/>
      <c r="K903" s="9"/>
      <c r="L903" s="9"/>
      <c r="M903" s="9"/>
      <c r="N903" s="9"/>
      <c r="O903" s="9"/>
      <c r="P903" s="9"/>
      <c r="Q903" s="9"/>
      <c r="R903" s="9"/>
      <c r="S903" s="9"/>
      <c r="T903" s="9"/>
      <c r="U903" s="9"/>
      <c r="V903" s="9"/>
      <c r="W903" s="9"/>
      <c r="X903" s="9"/>
      <c r="Y903" s="9"/>
      <c r="Z903" s="9"/>
      <c r="AA903" s="9"/>
      <c r="AB903" s="9"/>
      <c r="AC903" s="9"/>
      <c r="AD903" s="9"/>
      <c r="AE903" s="9"/>
      <c r="AF903" s="9"/>
      <c r="AG903" s="9"/>
      <c r="AH903" s="9"/>
      <c r="AI903" s="9"/>
      <c r="AJ903" s="9"/>
      <c r="AK903" s="12"/>
    </row>
    <row r="904" ht="15.75" customHeight="1">
      <c r="A904" s="9"/>
      <c r="B904" s="9"/>
      <c r="C904" s="9"/>
      <c r="D904" s="9"/>
      <c r="E904" s="9"/>
      <c r="F904" s="9"/>
      <c r="G904" s="34"/>
      <c r="H904" s="9"/>
      <c r="I904" s="9"/>
      <c r="J904" s="9"/>
      <c r="K904" s="9"/>
      <c r="L904" s="9"/>
      <c r="M904" s="9"/>
      <c r="N904" s="9"/>
      <c r="O904" s="9"/>
      <c r="P904" s="9"/>
      <c r="Q904" s="9"/>
      <c r="R904" s="9"/>
      <c r="S904" s="9"/>
      <c r="T904" s="9"/>
      <c r="U904" s="9"/>
      <c r="V904" s="9"/>
      <c r="W904" s="9"/>
      <c r="X904" s="9"/>
      <c r="Y904" s="9"/>
      <c r="Z904" s="9"/>
      <c r="AA904" s="9"/>
      <c r="AB904" s="9"/>
      <c r="AC904" s="9"/>
      <c r="AD904" s="9"/>
      <c r="AE904" s="9"/>
      <c r="AF904" s="9"/>
      <c r="AG904" s="9"/>
      <c r="AH904" s="9"/>
      <c r="AI904" s="9"/>
      <c r="AJ904" s="9"/>
      <c r="AK904" s="12"/>
    </row>
    <row r="905" ht="15.75" customHeight="1">
      <c r="A905" s="9"/>
      <c r="B905" s="9"/>
      <c r="C905" s="9"/>
      <c r="D905" s="9"/>
      <c r="E905" s="9"/>
      <c r="F905" s="9"/>
      <c r="G905" s="34"/>
      <c r="H905" s="9"/>
      <c r="I905" s="9"/>
      <c r="J905" s="9"/>
      <c r="K905" s="9"/>
      <c r="L905" s="9"/>
      <c r="M905" s="9"/>
      <c r="N905" s="9"/>
      <c r="O905" s="9"/>
      <c r="P905" s="9"/>
      <c r="Q905" s="9"/>
      <c r="R905" s="9"/>
      <c r="S905" s="9"/>
      <c r="T905" s="9"/>
      <c r="U905" s="9"/>
      <c r="V905" s="9"/>
      <c r="W905" s="9"/>
      <c r="X905" s="9"/>
      <c r="Y905" s="9"/>
      <c r="Z905" s="9"/>
      <c r="AA905" s="9"/>
      <c r="AB905" s="9"/>
      <c r="AC905" s="9"/>
      <c r="AD905" s="9"/>
      <c r="AE905" s="9"/>
      <c r="AF905" s="9"/>
      <c r="AG905" s="9"/>
      <c r="AH905" s="9"/>
      <c r="AI905" s="9"/>
      <c r="AJ905" s="9"/>
      <c r="AK905" s="12"/>
    </row>
    <row r="906" ht="15.75" customHeight="1">
      <c r="A906" s="9"/>
      <c r="B906" s="9"/>
      <c r="C906" s="9"/>
      <c r="D906" s="9"/>
      <c r="E906" s="9"/>
      <c r="F906" s="9"/>
      <c r="G906" s="34"/>
      <c r="H906" s="9"/>
      <c r="I906" s="9"/>
      <c r="J906" s="9"/>
      <c r="K906" s="9"/>
      <c r="L906" s="9"/>
      <c r="M906" s="9"/>
      <c r="N906" s="9"/>
      <c r="O906" s="9"/>
      <c r="P906" s="9"/>
      <c r="Q906" s="9"/>
      <c r="R906" s="9"/>
      <c r="S906" s="9"/>
      <c r="T906" s="9"/>
      <c r="U906" s="9"/>
      <c r="V906" s="9"/>
      <c r="W906" s="9"/>
      <c r="X906" s="9"/>
      <c r="Y906" s="9"/>
      <c r="Z906" s="9"/>
      <c r="AA906" s="9"/>
      <c r="AB906" s="9"/>
      <c r="AC906" s="9"/>
      <c r="AD906" s="9"/>
      <c r="AE906" s="9"/>
      <c r="AF906" s="9"/>
      <c r="AG906" s="9"/>
      <c r="AH906" s="9"/>
      <c r="AI906" s="9"/>
      <c r="AJ906" s="9"/>
      <c r="AK906" s="12"/>
    </row>
    <row r="907" ht="15.75" customHeight="1">
      <c r="A907" s="9"/>
      <c r="B907" s="9"/>
      <c r="C907" s="9"/>
      <c r="D907" s="9"/>
      <c r="E907" s="9"/>
      <c r="F907" s="9"/>
      <c r="G907" s="34"/>
      <c r="H907" s="9"/>
      <c r="I907" s="9"/>
      <c r="J907" s="9"/>
      <c r="K907" s="9"/>
      <c r="L907" s="9"/>
      <c r="M907" s="9"/>
      <c r="N907" s="9"/>
      <c r="O907" s="9"/>
      <c r="P907" s="9"/>
      <c r="Q907" s="9"/>
      <c r="R907" s="9"/>
      <c r="S907" s="9"/>
      <c r="T907" s="9"/>
      <c r="U907" s="9"/>
      <c r="V907" s="9"/>
      <c r="W907" s="9"/>
      <c r="X907" s="9"/>
      <c r="Y907" s="9"/>
      <c r="Z907" s="9"/>
      <c r="AA907" s="9"/>
      <c r="AB907" s="9"/>
      <c r="AC907" s="9"/>
      <c r="AD907" s="9"/>
      <c r="AE907" s="9"/>
      <c r="AF907" s="9"/>
      <c r="AG907" s="9"/>
      <c r="AH907" s="9"/>
      <c r="AI907" s="9"/>
      <c r="AJ907" s="9"/>
      <c r="AK907" s="12"/>
    </row>
    <row r="908" ht="15.75" customHeight="1">
      <c r="A908" s="9"/>
      <c r="B908" s="9"/>
      <c r="C908" s="9"/>
      <c r="D908" s="9"/>
      <c r="E908" s="9"/>
      <c r="F908" s="9"/>
      <c r="G908" s="34"/>
      <c r="H908" s="9"/>
      <c r="I908" s="9"/>
      <c r="J908" s="9"/>
      <c r="K908" s="9"/>
      <c r="L908" s="9"/>
      <c r="M908" s="9"/>
      <c r="N908" s="9"/>
      <c r="O908" s="9"/>
      <c r="P908" s="9"/>
      <c r="Q908" s="9"/>
      <c r="R908" s="9"/>
      <c r="S908" s="9"/>
      <c r="T908" s="9"/>
      <c r="U908" s="9"/>
      <c r="V908" s="9"/>
      <c r="W908" s="9"/>
      <c r="X908" s="9"/>
      <c r="Y908" s="9"/>
      <c r="Z908" s="9"/>
      <c r="AA908" s="9"/>
      <c r="AB908" s="9"/>
      <c r="AC908" s="9"/>
      <c r="AD908" s="9"/>
      <c r="AE908" s="9"/>
      <c r="AF908" s="9"/>
      <c r="AG908" s="9"/>
      <c r="AH908" s="9"/>
      <c r="AI908" s="9"/>
      <c r="AJ908" s="9"/>
      <c r="AK908" s="12"/>
    </row>
    <row r="909" ht="15.75" customHeight="1">
      <c r="A909" s="9"/>
      <c r="B909" s="9"/>
      <c r="C909" s="9"/>
      <c r="D909" s="9"/>
      <c r="E909" s="9"/>
      <c r="F909" s="9"/>
      <c r="G909" s="34"/>
      <c r="H909" s="9"/>
      <c r="I909" s="9"/>
      <c r="J909" s="9"/>
      <c r="K909" s="9"/>
      <c r="L909" s="9"/>
      <c r="M909" s="9"/>
      <c r="N909" s="9"/>
      <c r="O909" s="9"/>
      <c r="P909" s="9"/>
      <c r="Q909" s="9"/>
      <c r="R909" s="9"/>
      <c r="S909" s="9"/>
      <c r="T909" s="9"/>
      <c r="U909" s="9"/>
      <c r="V909" s="9"/>
      <c r="W909" s="9"/>
      <c r="X909" s="9"/>
      <c r="Y909" s="9"/>
      <c r="Z909" s="9"/>
      <c r="AA909" s="9"/>
      <c r="AB909" s="9"/>
      <c r="AC909" s="9"/>
      <c r="AD909" s="9"/>
      <c r="AE909" s="9"/>
      <c r="AF909" s="9"/>
      <c r="AG909" s="9"/>
      <c r="AH909" s="9"/>
      <c r="AI909" s="9"/>
      <c r="AJ909" s="9"/>
      <c r="AK909" s="12"/>
    </row>
    <row r="910" ht="15.75" customHeight="1">
      <c r="A910" s="9"/>
      <c r="B910" s="9"/>
      <c r="C910" s="9"/>
      <c r="D910" s="9"/>
      <c r="E910" s="9"/>
      <c r="F910" s="9"/>
      <c r="G910" s="34"/>
      <c r="H910" s="9"/>
      <c r="I910" s="9"/>
      <c r="J910" s="9"/>
      <c r="K910" s="9"/>
      <c r="L910" s="9"/>
      <c r="M910" s="9"/>
      <c r="N910" s="9"/>
      <c r="O910" s="9"/>
      <c r="P910" s="9"/>
      <c r="Q910" s="9"/>
      <c r="R910" s="9"/>
      <c r="S910" s="9"/>
      <c r="T910" s="9"/>
      <c r="U910" s="9"/>
      <c r="V910" s="9"/>
      <c r="W910" s="9"/>
      <c r="X910" s="9"/>
      <c r="Y910" s="9"/>
      <c r="Z910" s="9"/>
      <c r="AA910" s="9"/>
      <c r="AB910" s="9"/>
      <c r="AC910" s="9"/>
      <c r="AD910" s="9"/>
      <c r="AE910" s="9"/>
      <c r="AF910" s="9"/>
      <c r="AG910" s="9"/>
      <c r="AH910" s="9"/>
      <c r="AI910" s="9"/>
      <c r="AJ910" s="9"/>
      <c r="AK910" s="12"/>
    </row>
    <row r="911" ht="15.75" customHeight="1">
      <c r="A911" s="9"/>
      <c r="B911" s="9"/>
      <c r="C911" s="9"/>
      <c r="D911" s="9"/>
      <c r="E911" s="9"/>
      <c r="F911" s="9"/>
      <c r="G911" s="34"/>
      <c r="H911" s="9"/>
      <c r="I911" s="9"/>
      <c r="J911" s="9"/>
      <c r="K911" s="9"/>
      <c r="L911" s="9"/>
      <c r="M911" s="9"/>
      <c r="N911" s="9"/>
      <c r="O911" s="9"/>
      <c r="P911" s="9"/>
      <c r="Q911" s="9"/>
      <c r="R911" s="9"/>
      <c r="S911" s="9"/>
      <c r="T911" s="9"/>
      <c r="U911" s="9"/>
      <c r="V911" s="9"/>
      <c r="W911" s="9"/>
      <c r="X911" s="9"/>
      <c r="Y911" s="9"/>
      <c r="Z911" s="9"/>
      <c r="AA911" s="9"/>
      <c r="AB911" s="9"/>
      <c r="AC911" s="9"/>
      <c r="AD911" s="9"/>
      <c r="AE911" s="9"/>
      <c r="AF911" s="9"/>
      <c r="AG911" s="9"/>
      <c r="AH911" s="9"/>
      <c r="AI911" s="9"/>
      <c r="AJ911" s="9"/>
      <c r="AK911" s="12"/>
    </row>
    <row r="912" ht="15.75" customHeight="1">
      <c r="A912" s="9"/>
      <c r="B912" s="9"/>
      <c r="C912" s="9"/>
      <c r="D912" s="9"/>
      <c r="E912" s="9"/>
      <c r="F912" s="9"/>
      <c r="G912" s="34"/>
      <c r="H912" s="9"/>
      <c r="I912" s="9"/>
      <c r="J912" s="9"/>
      <c r="K912" s="9"/>
      <c r="L912" s="9"/>
      <c r="M912" s="9"/>
      <c r="N912" s="9"/>
      <c r="O912" s="9"/>
      <c r="P912" s="9"/>
      <c r="Q912" s="9"/>
      <c r="R912" s="9"/>
      <c r="S912" s="9"/>
      <c r="T912" s="9"/>
      <c r="U912" s="9"/>
      <c r="V912" s="9"/>
      <c r="W912" s="9"/>
      <c r="X912" s="9"/>
      <c r="Y912" s="9"/>
      <c r="Z912" s="9"/>
      <c r="AA912" s="9"/>
      <c r="AB912" s="9"/>
      <c r="AC912" s="9"/>
      <c r="AD912" s="9"/>
      <c r="AE912" s="9"/>
      <c r="AF912" s="9"/>
      <c r="AG912" s="9"/>
      <c r="AH912" s="9"/>
      <c r="AI912" s="9"/>
      <c r="AJ912" s="9"/>
      <c r="AK912" s="12"/>
    </row>
    <row r="913" ht="15.75" customHeight="1">
      <c r="A913" s="9"/>
      <c r="B913" s="9"/>
      <c r="C913" s="9"/>
      <c r="D913" s="9"/>
      <c r="E913" s="9"/>
      <c r="F913" s="9"/>
      <c r="G913" s="34"/>
      <c r="H913" s="9"/>
      <c r="I913" s="9"/>
      <c r="J913" s="9"/>
      <c r="K913" s="9"/>
      <c r="L913" s="9"/>
      <c r="M913" s="9"/>
      <c r="N913" s="9"/>
      <c r="O913" s="9"/>
      <c r="P913" s="9"/>
      <c r="Q913" s="9"/>
      <c r="R913" s="9"/>
      <c r="S913" s="9"/>
      <c r="T913" s="9"/>
      <c r="U913" s="9"/>
      <c r="V913" s="9"/>
      <c r="W913" s="9"/>
      <c r="X913" s="9"/>
      <c r="Y913" s="9"/>
      <c r="Z913" s="9"/>
      <c r="AA913" s="9"/>
      <c r="AB913" s="9"/>
      <c r="AC913" s="9"/>
      <c r="AD913" s="9"/>
      <c r="AE913" s="9"/>
      <c r="AF913" s="9"/>
      <c r="AG913" s="9"/>
      <c r="AH913" s="9"/>
      <c r="AI913" s="9"/>
      <c r="AJ913" s="9"/>
      <c r="AK913" s="12"/>
    </row>
    <row r="914" ht="15.75" customHeight="1">
      <c r="A914" s="9"/>
      <c r="B914" s="9"/>
      <c r="C914" s="9"/>
      <c r="D914" s="9"/>
      <c r="E914" s="9"/>
      <c r="F914" s="9"/>
      <c r="G914" s="34"/>
      <c r="H914" s="9"/>
      <c r="I914" s="9"/>
      <c r="J914" s="9"/>
      <c r="K914" s="9"/>
      <c r="L914" s="9"/>
      <c r="M914" s="9"/>
      <c r="N914" s="9"/>
      <c r="O914" s="9"/>
      <c r="P914" s="9"/>
      <c r="Q914" s="9"/>
      <c r="R914" s="9"/>
      <c r="S914" s="9"/>
      <c r="T914" s="9"/>
      <c r="U914" s="9"/>
      <c r="V914" s="9"/>
      <c r="W914" s="9"/>
      <c r="X914" s="9"/>
      <c r="Y914" s="9"/>
      <c r="Z914" s="9"/>
      <c r="AA914" s="9"/>
      <c r="AB914" s="9"/>
      <c r="AC914" s="9"/>
      <c r="AD914" s="9"/>
      <c r="AE914" s="9"/>
      <c r="AF914" s="9"/>
      <c r="AG914" s="9"/>
      <c r="AH914" s="9"/>
      <c r="AI914" s="9"/>
      <c r="AJ914" s="9"/>
      <c r="AK914" s="12"/>
    </row>
    <row r="915" ht="15.75" customHeight="1">
      <c r="A915" s="9"/>
      <c r="B915" s="9"/>
      <c r="C915" s="9"/>
      <c r="D915" s="9"/>
      <c r="E915" s="9"/>
      <c r="F915" s="9"/>
      <c r="G915" s="34"/>
      <c r="H915" s="9"/>
      <c r="I915" s="9"/>
      <c r="J915" s="9"/>
      <c r="K915" s="9"/>
      <c r="L915" s="9"/>
      <c r="M915" s="9"/>
      <c r="N915" s="9"/>
      <c r="O915" s="9"/>
      <c r="P915" s="9"/>
      <c r="Q915" s="9"/>
      <c r="R915" s="9"/>
      <c r="S915" s="9"/>
      <c r="T915" s="9"/>
      <c r="U915" s="9"/>
      <c r="V915" s="9"/>
      <c r="W915" s="9"/>
      <c r="X915" s="9"/>
      <c r="Y915" s="9"/>
      <c r="Z915" s="9"/>
      <c r="AA915" s="9"/>
      <c r="AB915" s="9"/>
      <c r="AC915" s="9"/>
      <c r="AD915" s="9"/>
      <c r="AE915" s="9"/>
      <c r="AF915" s="9"/>
      <c r="AG915" s="9"/>
      <c r="AH915" s="9"/>
      <c r="AI915" s="9"/>
      <c r="AJ915" s="9"/>
      <c r="AK915" s="12"/>
    </row>
    <row r="916" ht="15.75" customHeight="1">
      <c r="A916" s="9"/>
      <c r="B916" s="9"/>
      <c r="C916" s="9"/>
      <c r="D916" s="9"/>
      <c r="E916" s="9"/>
      <c r="F916" s="9"/>
      <c r="G916" s="34"/>
      <c r="H916" s="9"/>
      <c r="I916" s="9"/>
      <c r="J916" s="9"/>
      <c r="K916" s="9"/>
      <c r="L916" s="9"/>
      <c r="M916" s="9"/>
      <c r="N916" s="9"/>
      <c r="O916" s="9"/>
      <c r="P916" s="9"/>
      <c r="Q916" s="9"/>
      <c r="R916" s="9"/>
      <c r="S916" s="9"/>
      <c r="T916" s="9"/>
      <c r="U916" s="9"/>
      <c r="V916" s="9"/>
      <c r="W916" s="9"/>
      <c r="X916" s="9"/>
      <c r="Y916" s="9"/>
      <c r="Z916" s="9"/>
      <c r="AA916" s="9"/>
      <c r="AB916" s="9"/>
      <c r="AC916" s="9"/>
      <c r="AD916" s="9"/>
      <c r="AE916" s="9"/>
      <c r="AF916" s="9"/>
      <c r="AG916" s="9"/>
      <c r="AH916" s="9"/>
      <c r="AI916" s="9"/>
      <c r="AJ916" s="9"/>
      <c r="AK916" s="12"/>
    </row>
    <row r="917" ht="15.75" customHeight="1">
      <c r="A917" s="9"/>
      <c r="B917" s="9"/>
      <c r="C917" s="9"/>
      <c r="D917" s="9"/>
      <c r="E917" s="9"/>
      <c r="F917" s="9"/>
      <c r="G917" s="34"/>
      <c r="H917" s="9"/>
      <c r="I917" s="9"/>
      <c r="J917" s="9"/>
      <c r="K917" s="9"/>
      <c r="L917" s="9"/>
      <c r="M917" s="9"/>
      <c r="N917" s="9"/>
      <c r="O917" s="9"/>
      <c r="P917" s="9"/>
      <c r="Q917" s="9"/>
      <c r="R917" s="9"/>
      <c r="S917" s="9"/>
      <c r="T917" s="9"/>
      <c r="U917" s="9"/>
      <c r="V917" s="9"/>
      <c r="W917" s="9"/>
      <c r="X917" s="9"/>
      <c r="Y917" s="9"/>
      <c r="Z917" s="9"/>
      <c r="AA917" s="9"/>
      <c r="AB917" s="9"/>
      <c r="AC917" s="9"/>
      <c r="AD917" s="9"/>
      <c r="AE917" s="9"/>
      <c r="AF917" s="9"/>
      <c r="AG917" s="9"/>
      <c r="AH917" s="9"/>
      <c r="AI917" s="9"/>
      <c r="AJ917" s="9"/>
      <c r="AK917" s="12"/>
    </row>
    <row r="918" ht="15.75" customHeight="1">
      <c r="A918" s="9"/>
      <c r="B918" s="9"/>
      <c r="C918" s="9"/>
      <c r="D918" s="9"/>
      <c r="E918" s="9"/>
      <c r="F918" s="9"/>
      <c r="G918" s="34"/>
      <c r="H918" s="9"/>
      <c r="I918" s="9"/>
      <c r="J918" s="9"/>
      <c r="K918" s="9"/>
      <c r="L918" s="9"/>
      <c r="M918" s="9"/>
      <c r="N918" s="9"/>
      <c r="O918" s="9"/>
      <c r="P918" s="9"/>
      <c r="Q918" s="9"/>
      <c r="R918" s="9"/>
      <c r="S918" s="9"/>
      <c r="T918" s="9"/>
      <c r="U918" s="9"/>
      <c r="V918" s="9"/>
      <c r="W918" s="9"/>
      <c r="X918" s="9"/>
      <c r="Y918" s="9"/>
      <c r="Z918" s="9"/>
      <c r="AA918" s="9"/>
      <c r="AB918" s="9"/>
      <c r="AC918" s="9"/>
      <c r="AD918" s="9"/>
      <c r="AE918" s="9"/>
      <c r="AF918" s="9"/>
      <c r="AG918" s="9"/>
      <c r="AH918" s="9"/>
      <c r="AI918" s="9"/>
      <c r="AJ918" s="9"/>
      <c r="AK918" s="12"/>
    </row>
    <row r="919" ht="15.75" customHeight="1">
      <c r="A919" s="9"/>
      <c r="B919" s="9"/>
      <c r="C919" s="9"/>
      <c r="D919" s="9"/>
      <c r="E919" s="9"/>
      <c r="F919" s="9"/>
      <c r="G919" s="34"/>
      <c r="H919" s="9"/>
      <c r="I919" s="9"/>
      <c r="J919" s="9"/>
      <c r="K919" s="9"/>
      <c r="L919" s="9"/>
      <c r="M919" s="9"/>
      <c r="N919" s="9"/>
      <c r="O919" s="9"/>
      <c r="P919" s="9"/>
      <c r="Q919" s="9"/>
      <c r="R919" s="9"/>
      <c r="S919" s="9"/>
      <c r="T919" s="9"/>
      <c r="U919" s="9"/>
      <c r="V919" s="9"/>
      <c r="W919" s="9"/>
      <c r="X919" s="9"/>
      <c r="Y919" s="9"/>
      <c r="Z919" s="9"/>
      <c r="AA919" s="9"/>
      <c r="AB919" s="9"/>
      <c r="AC919" s="9"/>
      <c r="AD919" s="9"/>
      <c r="AE919" s="9"/>
      <c r="AF919" s="9"/>
      <c r="AG919" s="9"/>
      <c r="AH919" s="9"/>
      <c r="AI919" s="9"/>
      <c r="AJ919" s="9"/>
      <c r="AK919" s="12"/>
    </row>
    <row r="920" ht="15.75" customHeight="1">
      <c r="A920" s="9"/>
      <c r="B920" s="9"/>
      <c r="C920" s="9"/>
      <c r="D920" s="9"/>
      <c r="E920" s="9"/>
      <c r="F920" s="9"/>
      <c r="G920" s="34"/>
      <c r="H920" s="9"/>
      <c r="I920" s="9"/>
      <c r="J920" s="9"/>
      <c r="K920" s="9"/>
      <c r="L920" s="9"/>
      <c r="M920" s="9"/>
      <c r="N920" s="9"/>
      <c r="O920" s="9"/>
      <c r="P920" s="9"/>
      <c r="Q920" s="9"/>
      <c r="R920" s="9"/>
      <c r="S920" s="9"/>
      <c r="T920" s="9"/>
      <c r="U920" s="9"/>
      <c r="V920" s="9"/>
      <c r="W920" s="9"/>
      <c r="X920" s="9"/>
      <c r="Y920" s="9"/>
      <c r="Z920" s="9"/>
      <c r="AA920" s="9"/>
      <c r="AB920" s="9"/>
      <c r="AC920" s="9"/>
      <c r="AD920" s="9"/>
      <c r="AE920" s="9"/>
      <c r="AF920" s="9"/>
      <c r="AG920" s="9"/>
      <c r="AH920" s="9"/>
      <c r="AI920" s="9"/>
      <c r="AJ920" s="9"/>
      <c r="AK920" s="12"/>
    </row>
    <row r="921" ht="15.75" customHeight="1">
      <c r="A921" s="9"/>
      <c r="B921" s="9"/>
      <c r="C921" s="9"/>
      <c r="D921" s="9"/>
      <c r="E921" s="9"/>
      <c r="F921" s="9"/>
      <c r="G921" s="34"/>
      <c r="H921" s="9"/>
      <c r="I921" s="9"/>
      <c r="J921" s="9"/>
      <c r="K921" s="9"/>
      <c r="L921" s="9"/>
      <c r="M921" s="9"/>
      <c r="N921" s="9"/>
      <c r="O921" s="9"/>
      <c r="P921" s="9"/>
      <c r="Q921" s="9"/>
      <c r="R921" s="9"/>
      <c r="S921" s="9"/>
      <c r="T921" s="9"/>
      <c r="U921" s="9"/>
      <c r="V921" s="9"/>
      <c r="W921" s="9"/>
      <c r="X921" s="9"/>
      <c r="Y921" s="9"/>
      <c r="Z921" s="9"/>
      <c r="AA921" s="9"/>
      <c r="AB921" s="9"/>
      <c r="AC921" s="9"/>
      <c r="AD921" s="9"/>
      <c r="AE921" s="9"/>
      <c r="AF921" s="9"/>
      <c r="AG921" s="9"/>
      <c r="AH921" s="9"/>
      <c r="AI921" s="9"/>
      <c r="AJ921" s="9"/>
      <c r="AK921" s="12"/>
    </row>
    <row r="922" ht="15.75" customHeight="1">
      <c r="A922" s="9"/>
      <c r="B922" s="9"/>
      <c r="C922" s="9"/>
      <c r="D922" s="9"/>
      <c r="E922" s="9"/>
      <c r="F922" s="9"/>
      <c r="G922" s="34"/>
      <c r="H922" s="9"/>
      <c r="I922" s="9"/>
      <c r="J922" s="9"/>
      <c r="K922" s="9"/>
      <c r="L922" s="9"/>
      <c r="M922" s="9"/>
      <c r="N922" s="9"/>
      <c r="O922" s="9"/>
      <c r="P922" s="9"/>
      <c r="Q922" s="9"/>
      <c r="R922" s="9"/>
      <c r="S922" s="9"/>
      <c r="T922" s="9"/>
      <c r="U922" s="9"/>
      <c r="V922" s="9"/>
      <c r="W922" s="9"/>
      <c r="X922" s="9"/>
      <c r="Y922" s="9"/>
      <c r="Z922" s="9"/>
      <c r="AA922" s="9"/>
      <c r="AB922" s="9"/>
      <c r="AC922" s="9"/>
      <c r="AD922" s="9"/>
      <c r="AE922" s="9"/>
      <c r="AF922" s="9"/>
      <c r="AG922" s="9"/>
      <c r="AH922" s="9"/>
      <c r="AI922" s="9"/>
      <c r="AJ922" s="9"/>
      <c r="AK922" s="12"/>
    </row>
    <row r="923" ht="15.75" customHeight="1">
      <c r="A923" s="9"/>
      <c r="B923" s="9"/>
      <c r="C923" s="9"/>
      <c r="D923" s="9"/>
      <c r="E923" s="9"/>
      <c r="F923" s="9"/>
      <c r="G923" s="34"/>
      <c r="H923" s="9"/>
      <c r="I923" s="9"/>
      <c r="J923" s="9"/>
      <c r="K923" s="9"/>
      <c r="L923" s="9"/>
      <c r="M923" s="9"/>
      <c r="N923" s="9"/>
      <c r="O923" s="9"/>
      <c r="P923" s="9"/>
      <c r="Q923" s="9"/>
      <c r="R923" s="9"/>
      <c r="S923" s="9"/>
      <c r="T923" s="9"/>
      <c r="U923" s="9"/>
      <c r="V923" s="9"/>
      <c r="W923" s="9"/>
      <c r="X923" s="9"/>
      <c r="Y923" s="9"/>
      <c r="Z923" s="9"/>
      <c r="AA923" s="9"/>
      <c r="AB923" s="9"/>
      <c r="AC923" s="9"/>
      <c r="AD923" s="9"/>
      <c r="AE923" s="9"/>
      <c r="AF923" s="9"/>
      <c r="AG923" s="9"/>
      <c r="AH923" s="9"/>
      <c r="AI923" s="9"/>
      <c r="AJ923" s="9"/>
      <c r="AK923" s="12"/>
    </row>
    <row r="924" ht="15.75" customHeight="1">
      <c r="A924" s="9"/>
      <c r="B924" s="9"/>
      <c r="C924" s="9"/>
      <c r="D924" s="9"/>
      <c r="E924" s="9"/>
      <c r="F924" s="9"/>
      <c r="G924" s="34"/>
      <c r="H924" s="9"/>
      <c r="I924" s="9"/>
      <c r="J924" s="9"/>
      <c r="K924" s="9"/>
      <c r="L924" s="9"/>
      <c r="M924" s="9"/>
      <c r="N924" s="9"/>
      <c r="O924" s="9"/>
      <c r="P924" s="9"/>
      <c r="Q924" s="9"/>
      <c r="R924" s="9"/>
      <c r="S924" s="9"/>
      <c r="T924" s="9"/>
      <c r="U924" s="9"/>
      <c r="V924" s="9"/>
      <c r="W924" s="9"/>
      <c r="X924" s="9"/>
      <c r="Y924" s="9"/>
      <c r="Z924" s="9"/>
      <c r="AA924" s="9"/>
      <c r="AB924" s="9"/>
      <c r="AC924" s="9"/>
      <c r="AD924" s="9"/>
      <c r="AE924" s="9"/>
      <c r="AF924" s="9"/>
      <c r="AG924" s="9"/>
      <c r="AH924" s="9"/>
      <c r="AI924" s="9"/>
      <c r="AJ924" s="9"/>
      <c r="AK924" s="12"/>
    </row>
    <row r="925" ht="15.75" customHeight="1">
      <c r="A925" s="9"/>
      <c r="B925" s="9"/>
      <c r="C925" s="9"/>
      <c r="D925" s="9"/>
      <c r="E925" s="9"/>
      <c r="F925" s="9"/>
      <c r="G925" s="34"/>
      <c r="H925" s="9"/>
      <c r="I925" s="9"/>
      <c r="J925" s="9"/>
      <c r="K925" s="9"/>
      <c r="L925" s="9"/>
      <c r="M925" s="9"/>
      <c r="N925" s="9"/>
      <c r="O925" s="9"/>
      <c r="P925" s="9"/>
      <c r="Q925" s="9"/>
      <c r="R925" s="9"/>
      <c r="S925" s="9"/>
      <c r="T925" s="9"/>
      <c r="U925" s="9"/>
      <c r="V925" s="9"/>
      <c r="W925" s="9"/>
      <c r="X925" s="9"/>
      <c r="Y925" s="9"/>
      <c r="Z925" s="9"/>
      <c r="AA925" s="9"/>
      <c r="AB925" s="9"/>
      <c r="AC925" s="9"/>
      <c r="AD925" s="9"/>
      <c r="AE925" s="9"/>
      <c r="AF925" s="9"/>
      <c r="AG925" s="9"/>
      <c r="AH925" s="9"/>
      <c r="AI925" s="9"/>
      <c r="AJ925" s="9"/>
      <c r="AK925" s="12"/>
    </row>
    <row r="926" ht="15.75" customHeight="1">
      <c r="A926" s="9"/>
      <c r="B926" s="9"/>
      <c r="C926" s="9"/>
      <c r="D926" s="9"/>
      <c r="E926" s="9"/>
      <c r="F926" s="9"/>
      <c r="G926" s="34"/>
      <c r="H926" s="9"/>
      <c r="I926" s="9"/>
      <c r="J926" s="9"/>
      <c r="K926" s="9"/>
      <c r="L926" s="9"/>
      <c r="M926" s="9"/>
      <c r="N926" s="9"/>
      <c r="O926" s="9"/>
      <c r="P926" s="9"/>
      <c r="Q926" s="9"/>
      <c r="R926" s="9"/>
      <c r="S926" s="9"/>
      <c r="T926" s="9"/>
      <c r="U926" s="9"/>
      <c r="V926" s="9"/>
      <c r="W926" s="9"/>
      <c r="X926" s="9"/>
      <c r="Y926" s="9"/>
      <c r="Z926" s="9"/>
      <c r="AA926" s="9"/>
      <c r="AB926" s="9"/>
      <c r="AC926" s="9"/>
      <c r="AD926" s="9"/>
      <c r="AE926" s="9"/>
      <c r="AF926" s="9"/>
      <c r="AG926" s="9"/>
      <c r="AH926" s="9"/>
      <c r="AI926" s="9"/>
      <c r="AJ926" s="9"/>
      <c r="AK926" s="12"/>
    </row>
    <row r="927" ht="15.75" customHeight="1">
      <c r="A927" s="9"/>
      <c r="B927" s="9"/>
      <c r="C927" s="9"/>
      <c r="D927" s="9"/>
      <c r="E927" s="9"/>
      <c r="F927" s="9"/>
      <c r="G927" s="34"/>
      <c r="H927" s="9"/>
      <c r="I927" s="9"/>
      <c r="J927" s="9"/>
      <c r="K927" s="9"/>
      <c r="L927" s="9"/>
      <c r="M927" s="9"/>
      <c r="N927" s="9"/>
      <c r="O927" s="9"/>
      <c r="P927" s="9"/>
      <c r="Q927" s="9"/>
      <c r="R927" s="9"/>
      <c r="S927" s="9"/>
      <c r="T927" s="9"/>
      <c r="U927" s="9"/>
      <c r="V927" s="9"/>
      <c r="W927" s="9"/>
      <c r="X927" s="9"/>
      <c r="Y927" s="9"/>
      <c r="Z927" s="9"/>
      <c r="AA927" s="9"/>
      <c r="AB927" s="9"/>
      <c r="AC927" s="9"/>
      <c r="AD927" s="9"/>
      <c r="AE927" s="9"/>
      <c r="AF927" s="9"/>
      <c r="AG927" s="9"/>
      <c r="AH927" s="9"/>
      <c r="AI927" s="9"/>
      <c r="AJ927" s="9"/>
      <c r="AK927" s="12"/>
    </row>
    <row r="928" ht="15.75" customHeight="1">
      <c r="A928" s="9"/>
      <c r="B928" s="9"/>
      <c r="C928" s="9"/>
      <c r="D928" s="9"/>
      <c r="E928" s="9"/>
      <c r="F928" s="9"/>
      <c r="G928" s="34"/>
      <c r="H928" s="9"/>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c r="AI928" s="9"/>
      <c r="AJ928" s="9"/>
      <c r="AK928" s="12"/>
    </row>
    <row r="929" ht="15.75" customHeight="1">
      <c r="A929" s="9"/>
      <c r="B929" s="9"/>
      <c r="C929" s="9"/>
      <c r="D929" s="9"/>
      <c r="E929" s="9"/>
      <c r="F929" s="9"/>
      <c r="G929" s="34"/>
      <c r="H929" s="9"/>
      <c r="I929" s="9"/>
      <c r="J929" s="9"/>
      <c r="K929" s="9"/>
      <c r="L929" s="9"/>
      <c r="M929" s="9"/>
      <c r="N929" s="9"/>
      <c r="O929" s="9"/>
      <c r="P929" s="9"/>
      <c r="Q929" s="9"/>
      <c r="R929" s="9"/>
      <c r="S929" s="9"/>
      <c r="T929" s="9"/>
      <c r="U929" s="9"/>
      <c r="V929" s="9"/>
      <c r="W929" s="9"/>
      <c r="X929" s="9"/>
      <c r="Y929" s="9"/>
      <c r="Z929" s="9"/>
      <c r="AA929" s="9"/>
      <c r="AB929" s="9"/>
      <c r="AC929" s="9"/>
      <c r="AD929" s="9"/>
      <c r="AE929" s="9"/>
      <c r="AF929" s="9"/>
      <c r="AG929" s="9"/>
      <c r="AH929" s="9"/>
      <c r="AI929" s="9"/>
      <c r="AJ929" s="9"/>
      <c r="AK929" s="12"/>
    </row>
    <row r="930" ht="15.75" customHeight="1">
      <c r="A930" s="9"/>
      <c r="B930" s="9"/>
      <c r="C930" s="9"/>
      <c r="D930" s="9"/>
      <c r="E930" s="9"/>
      <c r="F930" s="9"/>
      <c r="G930" s="34"/>
      <c r="H930" s="9"/>
      <c r="I930" s="9"/>
      <c r="J930" s="9"/>
      <c r="K930" s="9"/>
      <c r="L930" s="9"/>
      <c r="M930" s="9"/>
      <c r="N930" s="9"/>
      <c r="O930" s="9"/>
      <c r="P930" s="9"/>
      <c r="Q930" s="9"/>
      <c r="R930" s="9"/>
      <c r="S930" s="9"/>
      <c r="T930" s="9"/>
      <c r="U930" s="9"/>
      <c r="V930" s="9"/>
      <c r="W930" s="9"/>
      <c r="X930" s="9"/>
      <c r="Y930" s="9"/>
      <c r="Z930" s="9"/>
      <c r="AA930" s="9"/>
      <c r="AB930" s="9"/>
      <c r="AC930" s="9"/>
      <c r="AD930" s="9"/>
      <c r="AE930" s="9"/>
      <c r="AF930" s="9"/>
      <c r="AG930" s="9"/>
      <c r="AH930" s="9"/>
      <c r="AI930" s="9"/>
      <c r="AJ930" s="9"/>
      <c r="AK930" s="12"/>
    </row>
    <row r="931" ht="15.75" customHeight="1">
      <c r="A931" s="9"/>
      <c r="B931" s="9"/>
      <c r="C931" s="9"/>
      <c r="D931" s="9"/>
      <c r="E931" s="9"/>
      <c r="F931" s="9"/>
      <c r="G931" s="34"/>
      <c r="H931" s="9"/>
      <c r="I931" s="9"/>
      <c r="J931" s="9"/>
      <c r="K931" s="9"/>
      <c r="L931" s="9"/>
      <c r="M931" s="9"/>
      <c r="N931" s="9"/>
      <c r="O931" s="9"/>
      <c r="P931" s="9"/>
      <c r="Q931" s="9"/>
      <c r="R931" s="9"/>
      <c r="S931" s="9"/>
      <c r="T931" s="9"/>
      <c r="U931" s="9"/>
      <c r="V931" s="9"/>
      <c r="W931" s="9"/>
      <c r="X931" s="9"/>
      <c r="Y931" s="9"/>
      <c r="Z931" s="9"/>
      <c r="AA931" s="9"/>
      <c r="AB931" s="9"/>
      <c r="AC931" s="9"/>
      <c r="AD931" s="9"/>
      <c r="AE931" s="9"/>
      <c r="AF931" s="9"/>
      <c r="AG931" s="9"/>
      <c r="AH931" s="9"/>
      <c r="AI931" s="9"/>
      <c r="AJ931" s="9"/>
      <c r="AK931" s="12"/>
    </row>
    <row r="932" ht="15.75" customHeight="1">
      <c r="A932" s="9"/>
      <c r="B932" s="9"/>
      <c r="C932" s="9"/>
      <c r="D932" s="9"/>
      <c r="E932" s="9"/>
      <c r="F932" s="9"/>
      <c r="G932" s="34"/>
      <c r="H932" s="9"/>
      <c r="I932" s="9"/>
      <c r="J932" s="9"/>
      <c r="K932" s="9"/>
      <c r="L932" s="9"/>
      <c r="M932" s="9"/>
      <c r="N932" s="9"/>
      <c r="O932" s="9"/>
      <c r="P932" s="9"/>
      <c r="Q932" s="9"/>
      <c r="R932" s="9"/>
      <c r="S932" s="9"/>
      <c r="T932" s="9"/>
      <c r="U932" s="9"/>
      <c r="V932" s="9"/>
      <c r="W932" s="9"/>
      <c r="X932" s="9"/>
      <c r="Y932" s="9"/>
      <c r="Z932" s="9"/>
      <c r="AA932" s="9"/>
      <c r="AB932" s="9"/>
      <c r="AC932" s="9"/>
      <c r="AD932" s="9"/>
      <c r="AE932" s="9"/>
      <c r="AF932" s="9"/>
      <c r="AG932" s="9"/>
      <c r="AH932" s="9"/>
      <c r="AI932" s="9"/>
      <c r="AJ932" s="9"/>
      <c r="AK932" s="12"/>
    </row>
    <row r="933" ht="15.75" customHeight="1">
      <c r="A933" s="9"/>
      <c r="B933" s="9"/>
      <c r="C933" s="9"/>
      <c r="D933" s="9"/>
      <c r="E933" s="9"/>
      <c r="F933" s="9"/>
      <c r="G933" s="34"/>
      <c r="H933" s="9"/>
      <c r="I933" s="9"/>
      <c r="J933" s="9"/>
      <c r="K933" s="9"/>
      <c r="L933" s="9"/>
      <c r="M933" s="9"/>
      <c r="N933" s="9"/>
      <c r="O933" s="9"/>
      <c r="P933" s="9"/>
      <c r="Q933" s="9"/>
      <c r="R933" s="9"/>
      <c r="S933" s="9"/>
      <c r="T933" s="9"/>
      <c r="U933" s="9"/>
      <c r="V933" s="9"/>
      <c r="W933" s="9"/>
      <c r="X933" s="9"/>
      <c r="Y933" s="9"/>
      <c r="Z933" s="9"/>
      <c r="AA933" s="9"/>
      <c r="AB933" s="9"/>
      <c r="AC933" s="9"/>
      <c r="AD933" s="9"/>
      <c r="AE933" s="9"/>
      <c r="AF933" s="9"/>
      <c r="AG933" s="9"/>
      <c r="AH933" s="9"/>
      <c r="AI933" s="9"/>
      <c r="AJ933" s="9"/>
      <c r="AK933" s="12"/>
    </row>
    <row r="934" ht="15.75" customHeight="1">
      <c r="A934" s="9"/>
      <c r="B934" s="9"/>
      <c r="C934" s="9"/>
      <c r="D934" s="9"/>
      <c r="E934" s="9"/>
      <c r="F934" s="9"/>
      <c r="G934" s="34"/>
      <c r="H934" s="9"/>
      <c r="I934" s="9"/>
      <c r="J934" s="9"/>
      <c r="K934" s="9"/>
      <c r="L934" s="9"/>
      <c r="M934" s="9"/>
      <c r="N934" s="9"/>
      <c r="O934" s="9"/>
      <c r="P934" s="9"/>
      <c r="Q934" s="9"/>
      <c r="R934" s="9"/>
      <c r="S934" s="9"/>
      <c r="T934" s="9"/>
      <c r="U934" s="9"/>
      <c r="V934" s="9"/>
      <c r="W934" s="9"/>
      <c r="X934" s="9"/>
      <c r="Y934" s="9"/>
      <c r="Z934" s="9"/>
      <c r="AA934" s="9"/>
      <c r="AB934" s="9"/>
      <c r="AC934" s="9"/>
      <c r="AD934" s="9"/>
      <c r="AE934" s="9"/>
      <c r="AF934" s="9"/>
      <c r="AG934" s="9"/>
      <c r="AH934" s="9"/>
      <c r="AI934" s="9"/>
      <c r="AJ934" s="9"/>
      <c r="AK934" s="12"/>
    </row>
    <row r="935" ht="15.75" customHeight="1">
      <c r="A935" s="9"/>
      <c r="B935" s="9"/>
      <c r="C935" s="9"/>
      <c r="D935" s="9"/>
      <c r="E935" s="9"/>
      <c r="F935" s="9"/>
      <c r="G935" s="34"/>
      <c r="H935" s="9"/>
      <c r="I935" s="9"/>
      <c r="J935" s="9"/>
      <c r="K935" s="9"/>
      <c r="L935" s="9"/>
      <c r="M935" s="9"/>
      <c r="N935" s="9"/>
      <c r="O935" s="9"/>
      <c r="P935" s="9"/>
      <c r="Q935" s="9"/>
      <c r="R935" s="9"/>
      <c r="S935" s="9"/>
      <c r="T935" s="9"/>
      <c r="U935" s="9"/>
      <c r="V935" s="9"/>
      <c r="W935" s="9"/>
      <c r="X935" s="9"/>
      <c r="Y935" s="9"/>
      <c r="Z935" s="9"/>
      <c r="AA935" s="9"/>
      <c r="AB935" s="9"/>
      <c r="AC935" s="9"/>
      <c r="AD935" s="9"/>
      <c r="AE935" s="9"/>
      <c r="AF935" s="9"/>
      <c r="AG935" s="9"/>
      <c r="AH935" s="9"/>
      <c r="AI935" s="9"/>
      <c r="AJ935" s="9"/>
      <c r="AK935" s="12"/>
    </row>
    <row r="936" ht="15.75" customHeight="1">
      <c r="A936" s="9"/>
      <c r="B936" s="9"/>
      <c r="C936" s="9"/>
      <c r="D936" s="9"/>
      <c r="E936" s="9"/>
      <c r="F936" s="9"/>
      <c r="G936" s="34"/>
      <c r="H936" s="9"/>
      <c r="I936" s="9"/>
      <c r="J936" s="9"/>
      <c r="K936" s="9"/>
      <c r="L936" s="9"/>
      <c r="M936" s="9"/>
      <c r="N936" s="9"/>
      <c r="O936" s="9"/>
      <c r="P936" s="9"/>
      <c r="Q936" s="9"/>
      <c r="R936" s="9"/>
      <c r="S936" s="9"/>
      <c r="T936" s="9"/>
      <c r="U936" s="9"/>
      <c r="V936" s="9"/>
      <c r="W936" s="9"/>
      <c r="X936" s="9"/>
      <c r="Y936" s="9"/>
      <c r="Z936" s="9"/>
      <c r="AA936" s="9"/>
      <c r="AB936" s="9"/>
      <c r="AC936" s="9"/>
      <c r="AD936" s="9"/>
      <c r="AE936" s="9"/>
      <c r="AF936" s="9"/>
      <c r="AG936" s="9"/>
      <c r="AH936" s="9"/>
      <c r="AI936" s="9"/>
      <c r="AJ936" s="9"/>
      <c r="AK936" s="12"/>
    </row>
    <row r="937" ht="15.75" customHeight="1">
      <c r="A937" s="9"/>
      <c r="B937" s="9"/>
      <c r="C937" s="9"/>
      <c r="D937" s="9"/>
      <c r="E937" s="9"/>
      <c r="F937" s="9"/>
      <c r="G937" s="34"/>
      <c r="H937" s="9"/>
      <c r="I937" s="9"/>
      <c r="J937" s="9"/>
      <c r="K937" s="9"/>
      <c r="L937" s="9"/>
      <c r="M937" s="9"/>
      <c r="N937" s="9"/>
      <c r="O937" s="9"/>
      <c r="P937" s="9"/>
      <c r="Q937" s="9"/>
      <c r="R937" s="9"/>
      <c r="S937" s="9"/>
      <c r="T937" s="9"/>
      <c r="U937" s="9"/>
      <c r="V937" s="9"/>
      <c r="W937" s="9"/>
      <c r="X937" s="9"/>
      <c r="Y937" s="9"/>
      <c r="Z937" s="9"/>
      <c r="AA937" s="9"/>
      <c r="AB937" s="9"/>
      <c r="AC937" s="9"/>
      <c r="AD937" s="9"/>
      <c r="AE937" s="9"/>
      <c r="AF937" s="9"/>
      <c r="AG937" s="9"/>
      <c r="AH937" s="9"/>
      <c r="AI937" s="9"/>
      <c r="AJ937" s="9"/>
      <c r="AK937" s="12"/>
    </row>
    <row r="938" ht="15.75" customHeight="1">
      <c r="A938" s="9"/>
      <c r="B938" s="9"/>
      <c r="C938" s="9"/>
      <c r="D938" s="9"/>
      <c r="E938" s="9"/>
      <c r="F938" s="9"/>
      <c r="G938" s="34"/>
      <c r="H938" s="9"/>
      <c r="I938" s="9"/>
      <c r="J938" s="9"/>
      <c r="K938" s="9"/>
      <c r="L938" s="9"/>
      <c r="M938" s="9"/>
      <c r="N938" s="9"/>
      <c r="O938" s="9"/>
      <c r="P938" s="9"/>
      <c r="Q938" s="9"/>
      <c r="R938" s="9"/>
      <c r="S938" s="9"/>
      <c r="T938" s="9"/>
      <c r="U938" s="9"/>
      <c r="V938" s="9"/>
      <c r="W938" s="9"/>
      <c r="X938" s="9"/>
      <c r="Y938" s="9"/>
      <c r="Z938" s="9"/>
      <c r="AA938" s="9"/>
      <c r="AB938" s="9"/>
      <c r="AC938" s="9"/>
      <c r="AD938" s="9"/>
      <c r="AE938" s="9"/>
      <c r="AF938" s="9"/>
      <c r="AG938" s="9"/>
      <c r="AH938" s="9"/>
      <c r="AI938" s="9"/>
      <c r="AJ938" s="9"/>
      <c r="AK938" s="12"/>
    </row>
    <row r="939" ht="15.75" customHeight="1">
      <c r="A939" s="9"/>
      <c r="B939" s="9"/>
      <c r="C939" s="9"/>
      <c r="D939" s="9"/>
      <c r="E939" s="9"/>
      <c r="F939" s="9"/>
      <c r="G939" s="34"/>
      <c r="H939" s="9"/>
      <c r="I939" s="9"/>
      <c r="J939" s="9"/>
      <c r="K939" s="9"/>
      <c r="L939" s="9"/>
      <c r="M939" s="9"/>
      <c r="N939" s="9"/>
      <c r="O939" s="9"/>
      <c r="P939" s="9"/>
      <c r="Q939" s="9"/>
      <c r="R939" s="9"/>
      <c r="S939" s="9"/>
      <c r="T939" s="9"/>
      <c r="U939" s="9"/>
      <c r="V939" s="9"/>
      <c r="W939" s="9"/>
      <c r="X939" s="9"/>
      <c r="Y939" s="9"/>
      <c r="Z939" s="9"/>
      <c r="AA939" s="9"/>
      <c r="AB939" s="9"/>
      <c r="AC939" s="9"/>
      <c r="AD939" s="9"/>
      <c r="AE939" s="9"/>
      <c r="AF939" s="9"/>
      <c r="AG939" s="9"/>
      <c r="AH939" s="9"/>
      <c r="AI939" s="9"/>
      <c r="AJ939" s="9"/>
      <c r="AK939" s="12"/>
    </row>
    <row r="940" ht="15.75" customHeight="1">
      <c r="A940" s="9"/>
      <c r="B940" s="9"/>
      <c r="C940" s="9"/>
      <c r="D940" s="9"/>
      <c r="E940" s="9"/>
      <c r="F940" s="9"/>
      <c r="G940" s="34"/>
      <c r="H940" s="9"/>
      <c r="I940" s="9"/>
      <c r="J940" s="9"/>
      <c r="K940" s="9"/>
      <c r="L940" s="9"/>
      <c r="M940" s="9"/>
      <c r="N940" s="9"/>
      <c r="O940" s="9"/>
      <c r="P940" s="9"/>
      <c r="Q940" s="9"/>
      <c r="R940" s="9"/>
      <c r="S940" s="9"/>
      <c r="T940" s="9"/>
      <c r="U940" s="9"/>
      <c r="V940" s="9"/>
      <c r="W940" s="9"/>
      <c r="X940" s="9"/>
      <c r="Y940" s="9"/>
      <c r="Z940" s="9"/>
      <c r="AA940" s="9"/>
      <c r="AB940" s="9"/>
      <c r="AC940" s="9"/>
      <c r="AD940" s="9"/>
      <c r="AE940" s="9"/>
      <c r="AF940" s="9"/>
      <c r="AG940" s="9"/>
      <c r="AH940" s="9"/>
      <c r="AI940" s="9"/>
      <c r="AJ940" s="9"/>
      <c r="AK940" s="12"/>
    </row>
    <row r="941" ht="15.75" customHeight="1">
      <c r="A941" s="9"/>
      <c r="B941" s="9"/>
      <c r="C941" s="9"/>
      <c r="D941" s="9"/>
      <c r="E941" s="9"/>
      <c r="F941" s="9"/>
      <c r="G941" s="34"/>
      <c r="H941" s="9"/>
      <c r="I941" s="9"/>
      <c r="J941" s="9"/>
      <c r="K941" s="9"/>
      <c r="L941" s="9"/>
      <c r="M941" s="9"/>
      <c r="N941" s="9"/>
      <c r="O941" s="9"/>
      <c r="P941" s="9"/>
      <c r="Q941" s="9"/>
      <c r="R941" s="9"/>
      <c r="S941" s="9"/>
      <c r="T941" s="9"/>
      <c r="U941" s="9"/>
      <c r="V941" s="9"/>
      <c r="W941" s="9"/>
      <c r="X941" s="9"/>
      <c r="Y941" s="9"/>
      <c r="Z941" s="9"/>
      <c r="AA941" s="9"/>
      <c r="AB941" s="9"/>
      <c r="AC941" s="9"/>
      <c r="AD941" s="9"/>
      <c r="AE941" s="9"/>
      <c r="AF941" s="9"/>
      <c r="AG941" s="9"/>
      <c r="AH941" s="9"/>
      <c r="AI941" s="9"/>
      <c r="AJ941" s="9"/>
      <c r="AK941" s="12"/>
    </row>
    <row r="942" ht="15.75" customHeight="1">
      <c r="A942" s="9"/>
      <c r="B942" s="9"/>
      <c r="C942" s="9"/>
      <c r="D942" s="9"/>
      <c r="E942" s="9"/>
      <c r="F942" s="9"/>
      <c r="G942" s="34"/>
      <c r="H942" s="9"/>
      <c r="I942" s="9"/>
      <c r="J942" s="9"/>
      <c r="K942" s="9"/>
      <c r="L942" s="9"/>
      <c r="M942" s="9"/>
      <c r="N942" s="9"/>
      <c r="O942" s="9"/>
      <c r="P942" s="9"/>
      <c r="Q942" s="9"/>
      <c r="R942" s="9"/>
      <c r="S942" s="9"/>
      <c r="T942" s="9"/>
      <c r="U942" s="9"/>
      <c r="V942" s="9"/>
      <c r="W942" s="9"/>
      <c r="X942" s="9"/>
      <c r="Y942" s="9"/>
      <c r="Z942" s="9"/>
      <c r="AA942" s="9"/>
      <c r="AB942" s="9"/>
      <c r="AC942" s="9"/>
      <c r="AD942" s="9"/>
      <c r="AE942" s="9"/>
      <c r="AF942" s="9"/>
      <c r="AG942" s="9"/>
      <c r="AH942" s="9"/>
      <c r="AI942" s="9"/>
      <c r="AJ942" s="9"/>
      <c r="AK942" s="12"/>
    </row>
    <row r="943" ht="15.75" customHeight="1">
      <c r="A943" s="9"/>
      <c r="B943" s="9"/>
      <c r="C943" s="9"/>
      <c r="D943" s="9"/>
      <c r="E943" s="9"/>
      <c r="F943" s="9"/>
      <c r="G943" s="34"/>
      <c r="H943" s="9"/>
      <c r="I943" s="9"/>
      <c r="J943" s="9"/>
      <c r="K943" s="9"/>
      <c r="L943" s="9"/>
      <c r="M943" s="9"/>
      <c r="N943" s="9"/>
      <c r="O943" s="9"/>
      <c r="P943" s="9"/>
      <c r="Q943" s="9"/>
      <c r="R943" s="9"/>
      <c r="S943" s="9"/>
      <c r="T943" s="9"/>
      <c r="U943" s="9"/>
      <c r="V943" s="9"/>
      <c r="W943" s="9"/>
      <c r="X943" s="9"/>
      <c r="Y943" s="9"/>
      <c r="Z943" s="9"/>
      <c r="AA943" s="9"/>
      <c r="AB943" s="9"/>
      <c r="AC943" s="9"/>
      <c r="AD943" s="9"/>
      <c r="AE943" s="9"/>
      <c r="AF943" s="9"/>
      <c r="AG943" s="9"/>
      <c r="AH943" s="9"/>
      <c r="AI943" s="9"/>
      <c r="AJ943" s="9"/>
      <c r="AK943" s="12"/>
    </row>
    <row r="944" ht="15.75" customHeight="1">
      <c r="A944" s="9"/>
      <c r="B944" s="9"/>
      <c r="C944" s="9"/>
      <c r="D944" s="9"/>
      <c r="E944" s="9"/>
      <c r="F944" s="9"/>
      <c r="G944" s="34"/>
      <c r="H944" s="9"/>
      <c r="I944" s="9"/>
      <c r="J944" s="9"/>
      <c r="K944" s="9"/>
      <c r="L944" s="9"/>
      <c r="M944" s="9"/>
      <c r="N944" s="9"/>
      <c r="O944" s="9"/>
      <c r="P944" s="9"/>
      <c r="Q944" s="9"/>
      <c r="R944" s="9"/>
      <c r="S944" s="9"/>
      <c r="T944" s="9"/>
      <c r="U944" s="9"/>
      <c r="V944" s="9"/>
      <c r="W944" s="9"/>
      <c r="X944" s="9"/>
      <c r="Y944" s="9"/>
      <c r="Z944" s="9"/>
      <c r="AA944" s="9"/>
      <c r="AB944" s="9"/>
      <c r="AC944" s="9"/>
      <c r="AD944" s="9"/>
      <c r="AE944" s="9"/>
      <c r="AF944" s="9"/>
      <c r="AG944" s="9"/>
      <c r="AH944" s="9"/>
      <c r="AI944" s="9"/>
      <c r="AJ944" s="9"/>
      <c r="AK944" s="12"/>
    </row>
    <row r="945" ht="15.75" customHeight="1">
      <c r="A945" s="9"/>
      <c r="B945" s="9"/>
      <c r="C945" s="9"/>
      <c r="D945" s="9"/>
      <c r="E945" s="9"/>
      <c r="F945" s="9"/>
      <c r="G945" s="34"/>
      <c r="H945" s="9"/>
      <c r="I945" s="9"/>
      <c r="J945" s="9"/>
      <c r="K945" s="9"/>
      <c r="L945" s="9"/>
      <c r="M945" s="9"/>
      <c r="N945" s="9"/>
      <c r="O945" s="9"/>
      <c r="P945" s="9"/>
      <c r="Q945" s="9"/>
      <c r="R945" s="9"/>
      <c r="S945" s="9"/>
      <c r="T945" s="9"/>
      <c r="U945" s="9"/>
      <c r="V945" s="9"/>
      <c r="W945" s="9"/>
      <c r="X945" s="9"/>
      <c r="Y945" s="9"/>
      <c r="Z945" s="9"/>
      <c r="AA945" s="9"/>
      <c r="AB945" s="9"/>
      <c r="AC945" s="9"/>
      <c r="AD945" s="9"/>
      <c r="AE945" s="9"/>
      <c r="AF945" s="9"/>
      <c r="AG945" s="9"/>
      <c r="AH945" s="9"/>
      <c r="AI945" s="9"/>
      <c r="AJ945" s="9"/>
      <c r="AK945" s="12"/>
    </row>
    <row r="946" ht="15.75" customHeight="1">
      <c r="A946" s="9"/>
      <c r="B946" s="9"/>
      <c r="C946" s="9"/>
      <c r="D946" s="9"/>
      <c r="E946" s="9"/>
      <c r="F946" s="9"/>
      <c r="G946" s="34"/>
      <c r="H946" s="9"/>
      <c r="I946" s="9"/>
      <c r="J946" s="9"/>
      <c r="K946" s="9"/>
      <c r="L946" s="9"/>
      <c r="M946" s="9"/>
      <c r="N946" s="9"/>
      <c r="O946" s="9"/>
      <c r="P946" s="9"/>
      <c r="Q946" s="9"/>
      <c r="R946" s="9"/>
      <c r="S946" s="9"/>
      <c r="T946" s="9"/>
      <c r="U946" s="9"/>
      <c r="V946" s="9"/>
      <c r="W946" s="9"/>
      <c r="X946" s="9"/>
      <c r="Y946" s="9"/>
      <c r="Z946" s="9"/>
      <c r="AA946" s="9"/>
      <c r="AB946" s="9"/>
      <c r="AC946" s="9"/>
      <c r="AD946" s="9"/>
      <c r="AE946" s="9"/>
      <c r="AF946" s="9"/>
      <c r="AG946" s="9"/>
      <c r="AH946" s="9"/>
      <c r="AI946" s="9"/>
      <c r="AJ946" s="9"/>
      <c r="AK946" s="12"/>
    </row>
    <row r="947" ht="15.75" customHeight="1">
      <c r="A947" s="9"/>
      <c r="B947" s="9"/>
      <c r="C947" s="9"/>
      <c r="D947" s="9"/>
      <c r="E947" s="9"/>
      <c r="F947" s="9"/>
      <c r="G947" s="34"/>
      <c r="H947" s="9"/>
      <c r="I947" s="9"/>
      <c r="J947" s="9"/>
      <c r="K947" s="9"/>
      <c r="L947" s="9"/>
      <c r="M947" s="9"/>
      <c r="N947" s="9"/>
      <c r="O947" s="9"/>
      <c r="P947" s="9"/>
      <c r="Q947" s="9"/>
      <c r="R947" s="9"/>
      <c r="S947" s="9"/>
      <c r="T947" s="9"/>
      <c r="U947" s="9"/>
      <c r="V947" s="9"/>
      <c r="W947" s="9"/>
      <c r="X947" s="9"/>
      <c r="Y947" s="9"/>
      <c r="Z947" s="9"/>
      <c r="AA947" s="9"/>
      <c r="AB947" s="9"/>
      <c r="AC947" s="9"/>
      <c r="AD947" s="9"/>
      <c r="AE947" s="9"/>
      <c r="AF947" s="9"/>
      <c r="AG947" s="9"/>
      <c r="AH947" s="9"/>
      <c r="AI947" s="9"/>
      <c r="AJ947" s="9"/>
      <c r="AK947" s="12"/>
    </row>
    <row r="948" ht="15.75" customHeight="1">
      <c r="A948" s="9"/>
      <c r="B948" s="9"/>
      <c r="C948" s="9"/>
      <c r="D948" s="9"/>
      <c r="E948" s="9"/>
      <c r="F948" s="9"/>
      <c r="G948" s="34"/>
      <c r="H948" s="9"/>
      <c r="I948" s="9"/>
      <c r="J948" s="9"/>
      <c r="K948" s="9"/>
      <c r="L948" s="9"/>
      <c r="M948" s="9"/>
      <c r="N948" s="9"/>
      <c r="O948" s="9"/>
      <c r="P948" s="9"/>
      <c r="Q948" s="9"/>
      <c r="R948" s="9"/>
      <c r="S948" s="9"/>
      <c r="T948" s="9"/>
      <c r="U948" s="9"/>
      <c r="V948" s="9"/>
      <c r="W948" s="9"/>
      <c r="X948" s="9"/>
      <c r="Y948" s="9"/>
      <c r="Z948" s="9"/>
      <c r="AA948" s="9"/>
      <c r="AB948" s="9"/>
      <c r="AC948" s="9"/>
      <c r="AD948" s="9"/>
      <c r="AE948" s="9"/>
      <c r="AF948" s="9"/>
      <c r="AG948" s="9"/>
      <c r="AH948" s="9"/>
      <c r="AI948" s="9"/>
      <c r="AJ948" s="9"/>
      <c r="AK948" s="12"/>
    </row>
    <row r="949" ht="15.75" customHeight="1">
      <c r="A949" s="9"/>
      <c r="B949" s="9"/>
      <c r="C949" s="9"/>
      <c r="D949" s="9"/>
      <c r="E949" s="9"/>
      <c r="F949" s="9"/>
      <c r="G949" s="34"/>
      <c r="H949" s="9"/>
      <c r="I949" s="9"/>
      <c r="J949" s="9"/>
      <c r="K949" s="9"/>
      <c r="L949" s="9"/>
      <c r="M949" s="9"/>
      <c r="N949" s="9"/>
      <c r="O949" s="9"/>
      <c r="P949" s="9"/>
      <c r="Q949" s="9"/>
      <c r="R949" s="9"/>
      <c r="S949" s="9"/>
      <c r="T949" s="9"/>
      <c r="U949" s="9"/>
      <c r="V949" s="9"/>
      <c r="W949" s="9"/>
      <c r="X949" s="9"/>
      <c r="Y949" s="9"/>
      <c r="Z949" s="9"/>
      <c r="AA949" s="9"/>
      <c r="AB949" s="9"/>
      <c r="AC949" s="9"/>
      <c r="AD949" s="9"/>
      <c r="AE949" s="9"/>
      <c r="AF949" s="9"/>
      <c r="AG949" s="9"/>
      <c r="AH949" s="9"/>
      <c r="AI949" s="9"/>
      <c r="AJ949" s="9"/>
      <c r="AK949" s="12"/>
    </row>
    <row r="950" ht="15.75" customHeight="1">
      <c r="A950" s="9"/>
      <c r="B950" s="9"/>
      <c r="C950" s="9"/>
      <c r="D950" s="9"/>
      <c r="E950" s="9"/>
      <c r="F950" s="9"/>
      <c r="G950" s="34"/>
      <c r="H950" s="9"/>
      <c r="I950" s="9"/>
      <c r="J950" s="9"/>
      <c r="K950" s="9"/>
      <c r="L950" s="9"/>
      <c r="M950" s="9"/>
      <c r="N950" s="9"/>
      <c r="O950" s="9"/>
      <c r="P950" s="9"/>
      <c r="Q950" s="9"/>
      <c r="R950" s="9"/>
      <c r="S950" s="9"/>
      <c r="T950" s="9"/>
      <c r="U950" s="9"/>
      <c r="V950" s="9"/>
      <c r="W950" s="9"/>
      <c r="X950" s="9"/>
      <c r="Y950" s="9"/>
      <c r="Z950" s="9"/>
      <c r="AA950" s="9"/>
      <c r="AB950" s="9"/>
      <c r="AC950" s="9"/>
      <c r="AD950" s="9"/>
      <c r="AE950" s="9"/>
      <c r="AF950" s="9"/>
      <c r="AG950" s="9"/>
      <c r="AH950" s="9"/>
      <c r="AI950" s="9"/>
      <c r="AJ950" s="9"/>
      <c r="AK950" s="12"/>
    </row>
    <row r="951" ht="15.75" customHeight="1">
      <c r="A951" s="9"/>
      <c r="B951" s="9"/>
      <c r="C951" s="9"/>
      <c r="D951" s="9"/>
      <c r="E951" s="9"/>
      <c r="F951" s="9"/>
      <c r="G951" s="34"/>
      <c r="H951" s="9"/>
      <c r="I951" s="9"/>
      <c r="J951" s="9"/>
      <c r="K951" s="9"/>
      <c r="L951" s="9"/>
      <c r="M951" s="9"/>
      <c r="N951" s="9"/>
      <c r="O951" s="9"/>
      <c r="P951" s="9"/>
      <c r="Q951" s="9"/>
      <c r="R951" s="9"/>
      <c r="S951" s="9"/>
      <c r="T951" s="9"/>
      <c r="U951" s="9"/>
      <c r="V951" s="9"/>
      <c r="W951" s="9"/>
      <c r="X951" s="9"/>
      <c r="Y951" s="9"/>
      <c r="Z951" s="9"/>
      <c r="AA951" s="9"/>
      <c r="AB951" s="9"/>
      <c r="AC951" s="9"/>
      <c r="AD951" s="9"/>
      <c r="AE951" s="9"/>
      <c r="AF951" s="9"/>
      <c r="AG951" s="9"/>
      <c r="AH951" s="9"/>
      <c r="AI951" s="9"/>
      <c r="AJ951" s="9"/>
      <c r="AK951" s="12"/>
    </row>
    <row r="952" ht="15.75" customHeight="1">
      <c r="A952" s="9"/>
      <c r="B952" s="9"/>
      <c r="C952" s="9"/>
      <c r="D952" s="9"/>
      <c r="E952" s="9"/>
      <c r="F952" s="9"/>
      <c r="G952" s="34"/>
      <c r="H952" s="9"/>
      <c r="I952" s="9"/>
      <c r="J952" s="9"/>
      <c r="K952" s="9"/>
      <c r="L952" s="9"/>
      <c r="M952" s="9"/>
      <c r="N952" s="9"/>
      <c r="O952" s="9"/>
      <c r="P952" s="9"/>
      <c r="Q952" s="9"/>
      <c r="R952" s="9"/>
      <c r="S952" s="9"/>
      <c r="T952" s="9"/>
      <c r="U952" s="9"/>
      <c r="V952" s="9"/>
      <c r="W952" s="9"/>
      <c r="X952" s="9"/>
      <c r="Y952" s="9"/>
      <c r="Z952" s="9"/>
      <c r="AA952" s="9"/>
      <c r="AB952" s="9"/>
      <c r="AC952" s="9"/>
      <c r="AD952" s="9"/>
      <c r="AE952" s="9"/>
      <c r="AF952" s="9"/>
      <c r="AG952" s="9"/>
      <c r="AH952" s="9"/>
      <c r="AI952" s="9"/>
      <c r="AJ952" s="9"/>
      <c r="AK952" s="12"/>
    </row>
    <row r="953" ht="15.75" customHeight="1">
      <c r="A953" s="9"/>
      <c r="B953" s="9"/>
      <c r="C953" s="9"/>
      <c r="D953" s="9"/>
      <c r="E953" s="9"/>
      <c r="F953" s="9"/>
      <c r="G953" s="34"/>
      <c r="H953" s="9"/>
      <c r="I953" s="9"/>
      <c r="J953" s="9"/>
      <c r="K953" s="9"/>
      <c r="L953" s="9"/>
      <c r="M953" s="9"/>
      <c r="N953" s="9"/>
      <c r="O953" s="9"/>
      <c r="P953" s="9"/>
      <c r="Q953" s="9"/>
      <c r="R953" s="9"/>
      <c r="S953" s="9"/>
      <c r="T953" s="9"/>
      <c r="U953" s="9"/>
      <c r="V953" s="9"/>
      <c r="W953" s="9"/>
      <c r="X953" s="9"/>
      <c r="Y953" s="9"/>
      <c r="Z953" s="9"/>
      <c r="AA953" s="9"/>
      <c r="AB953" s="9"/>
      <c r="AC953" s="9"/>
      <c r="AD953" s="9"/>
      <c r="AE953" s="9"/>
      <c r="AF953" s="9"/>
      <c r="AG953" s="9"/>
      <c r="AH953" s="9"/>
      <c r="AI953" s="9"/>
      <c r="AJ953" s="9"/>
      <c r="AK953" s="12"/>
    </row>
    <row r="954" ht="15.75" customHeight="1">
      <c r="A954" s="9"/>
      <c r="B954" s="9"/>
      <c r="C954" s="9"/>
      <c r="D954" s="9"/>
      <c r="E954" s="9"/>
      <c r="F954" s="9"/>
      <c r="G954" s="34"/>
      <c r="H954" s="9"/>
      <c r="I954" s="9"/>
      <c r="J954" s="9"/>
      <c r="K954" s="9"/>
      <c r="L954" s="9"/>
      <c r="M954" s="9"/>
      <c r="N954" s="9"/>
      <c r="O954" s="9"/>
      <c r="P954" s="9"/>
      <c r="Q954" s="9"/>
      <c r="R954" s="9"/>
      <c r="S954" s="9"/>
      <c r="T954" s="9"/>
      <c r="U954" s="9"/>
      <c r="V954" s="9"/>
      <c r="W954" s="9"/>
      <c r="X954" s="9"/>
      <c r="Y954" s="9"/>
      <c r="Z954" s="9"/>
      <c r="AA954" s="9"/>
      <c r="AB954" s="9"/>
      <c r="AC954" s="9"/>
      <c r="AD954" s="9"/>
      <c r="AE954" s="9"/>
      <c r="AF954" s="9"/>
      <c r="AG954" s="9"/>
      <c r="AH954" s="9"/>
      <c r="AI954" s="9"/>
      <c r="AJ954" s="9"/>
      <c r="AK954" s="12"/>
    </row>
    <row r="955" ht="15.75" customHeight="1">
      <c r="A955" s="9"/>
      <c r="B955" s="9"/>
      <c r="C955" s="9"/>
      <c r="D955" s="9"/>
      <c r="E955" s="9"/>
      <c r="F955" s="9"/>
      <c r="G955" s="34"/>
      <c r="H955" s="9"/>
      <c r="I955" s="9"/>
      <c r="J955" s="9"/>
      <c r="K955" s="9"/>
      <c r="L955" s="9"/>
      <c r="M955" s="9"/>
      <c r="N955" s="9"/>
      <c r="O955" s="9"/>
      <c r="P955" s="9"/>
      <c r="Q955" s="9"/>
      <c r="R955" s="9"/>
      <c r="S955" s="9"/>
      <c r="T955" s="9"/>
      <c r="U955" s="9"/>
      <c r="V955" s="9"/>
      <c r="W955" s="9"/>
      <c r="X955" s="9"/>
      <c r="Y955" s="9"/>
      <c r="Z955" s="9"/>
      <c r="AA955" s="9"/>
      <c r="AB955" s="9"/>
      <c r="AC955" s="9"/>
      <c r="AD955" s="9"/>
      <c r="AE955" s="9"/>
      <c r="AF955" s="9"/>
      <c r="AG955" s="9"/>
      <c r="AH955" s="9"/>
      <c r="AI955" s="9"/>
      <c r="AJ955" s="9"/>
      <c r="AK955" s="12"/>
    </row>
    <row r="956" ht="15.75" customHeight="1">
      <c r="A956" s="9"/>
      <c r="B956" s="9"/>
      <c r="C956" s="9"/>
      <c r="D956" s="9"/>
      <c r="E956" s="9"/>
      <c r="F956" s="9"/>
      <c r="G956" s="34"/>
      <c r="H956" s="9"/>
      <c r="I956" s="9"/>
      <c r="J956" s="9"/>
      <c r="K956" s="9"/>
      <c r="L956" s="9"/>
      <c r="M956" s="9"/>
      <c r="N956" s="9"/>
      <c r="O956" s="9"/>
      <c r="P956" s="9"/>
      <c r="Q956" s="9"/>
      <c r="R956" s="9"/>
      <c r="S956" s="9"/>
      <c r="T956" s="9"/>
      <c r="U956" s="9"/>
      <c r="V956" s="9"/>
      <c r="W956" s="9"/>
      <c r="X956" s="9"/>
      <c r="Y956" s="9"/>
      <c r="Z956" s="9"/>
      <c r="AA956" s="9"/>
      <c r="AB956" s="9"/>
      <c r="AC956" s="9"/>
      <c r="AD956" s="9"/>
      <c r="AE956" s="9"/>
      <c r="AF956" s="9"/>
      <c r="AG956" s="9"/>
      <c r="AH956" s="9"/>
      <c r="AI956" s="9"/>
      <c r="AJ956" s="9"/>
      <c r="AK956" s="12"/>
    </row>
    <row r="957" ht="15.75" customHeight="1">
      <c r="A957" s="9"/>
      <c r="B957" s="9"/>
      <c r="C957" s="9"/>
      <c r="D957" s="9"/>
      <c r="E957" s="9"/>
      <c r="F957" s="9"/>
      <c r="G957" s="34"/>
      <c r="H957" s="9"/>
      <c r="I957" s="9"/>
      <c r="J957" s="9"/>
      <c r="K957" s="9"/>
      <c r="L957" s="9"/>
      <c r="M957" s="9"/>
      <c r="N957" s="9"/>
      <c r="O957" s="9"/>
      <c r="P957" s="9"/>
      <c r="Q957" s="9"/>
      <c r="R957" s="9"/>
      <c r="S957" s="9"/>
      <c r="T957" s="9"/>
      <c r="U957" s="9"/>
      <c r="V957" s="9"/>
      <c r="W957" s="9"/>
      <c r="X957" s="9"/>
      <c r="Y957" s="9"/>
      <c r="Z957" s="9"/>
      <c r="AA957" s="9"/>
      <c r="AB957" s="9"/>
      <c r="AC957" s="9"/>
      <c r="AD957" s="9"/>
      <c r="AE957" s="9"/>
      <c r="AF957" s="9"/>
      <c r="AG957" s="9"/>
      <c r="AH957" s="9"/>
      <c r="AI957" s="9"/>
      <c r="AJ957" s="9"/>
      <c r="AK957" s="12"/>
    </row>
    <row r="958" ht="15.75" customHeight="1">
      <c r="A958" s="9"/>
      <c r="B958" s="9"/>
      <c r="C958" s="9"/>
      <c r="D958" s="9"/>
      <c r="E958" s="9"/>
      <c r="F958" s="9"/>
      <c r="G958" s="34"/>
      <c r="H958" s="9"/>
      <c r="I958" s="9"/>
      <c r="J958" s="9"/>
      <c r="K958" s="9"/>
      <c r="L958" s="9"/>
      <c r="M958" s="9"/>
      <c r="N958" s="9"/>
      <c r="O958" s="9"/>
      <c r="P958" s="9"/>
      <c r="Q958" s="9"/>
      <c r="R958" s="9"/>
      <c r="S958" s="9"/>
      <c r="T958" s="9"/>
      <c r="U958" s="9"/>
      <c r="V958" s="9"/>
      <c r="W958" s="9"/>
      <c r="X958" s="9"/>
      <c r="Y958" s="9"/>
      <c r="Z958" s="9"/>
      <c r="AA958" s="9"/>
      <c r="AB958" s="9"/>
      <c r="AC958" s="9"/>
      <c r="AD958" s="9"/>
      <c r="AE958" s="9"/>
      <c r="AF958" s="9"/>
      <c r="AG958" s="9"/>
      <c r="AH958" s="9"/>
      <c r="AI958" s="9"/>
      <c r="AJ958" s="9"/>
      <c r="AK958" s="12"/>
    </row>
    <row r="959" ht="15.75" customHeight="1">
      <c r="A959" s="9"/>
      <c r="B959" s="9"/>
      <c r="C959" s="9"/>
      <c r="D959" s="9"/>
      <c r="E959" s="9"/>
      <c r="F959" s="9"/>
      <c r="G959" s="34"/>
      <c r="H959" s="9"/>
      <c r="I959" s="9"/>
      <c r="J959" s="9"/>
      <c r="K959" s="9"/>
      <c r="L959" s="9"/>
      <c r="M959" s="9"/>
      <c r="N959" s="9"/>
      <c r="O959" s="9"/>
      <c r="P959" s="9"/>
      <c r="Q959" s="9"/>
      <c r="R959" s="9"/>
      <c r="S959" s="9"/>
      <c r="T959" s="9"/>
      <c r="U959" s="9"/>
      <c r="V959" s="9"/>
      <c r="W959" s="9"/>
      <c r="X959" s="9"/>
      <c r="Y959" s="9"/>
      <c r="Z959" s="9"/>
      <c r="AA959" s="9"/>
      <c r="AB959" s="9"/>
      <c r="AC959" s="9"/>
      <c r="AD959" s="9"/>
      <c r="AE959" s="9"/>
      <c r="AF959" s="9"/>
      <c r="AG959" s="9"/>
      <c r="AH959" s="9"/>
      <c r="AI959" s="9"/>
      <c r="AJ959" s="9"/>
      <c r="AK959" s="12"/>
    </row>
    <row r="960" ht="15.75" customHeight="1">
      <c r="A960" s="9"/>
      <c r="B960" s="9"/>
      <c r="C960" s="9"/>
      <c r="D960" s="9"/>
      <c r="E960" s="9"/>
      <c r="F960" s="9"/>
      <c r="G960" s="34"/>
      <c r="H960" s="9"/>
      <c r="I960" s="9"/>
      <c r="J960" s="9"/>
      <c r="K960" s="9"/>
      <c r="L960" s="9"/>
      <c r="M960" s="9"/>
      <c r="N960" s="9"/>
      <c r="O960" s="9"/>
      <c r="P960" s="9"/>
      <c r="Q960" s="9"/>
      <c r="R960" s="9"/>
      <c r="S960" s="9"/>
      <c r="T960" s="9"/>
      <c r="U960" s="9"/>
      <c r="V960" s="9"/>
      <c r="W960" s="9"/>
      <c r="X960" s="9"/>
      <c r="Y960" s="9"/>
      <c r="Z960" s="9"/>
      <c r="AA960" s="9"/>
      <c r="AB960" s="9"/>
      <c r="AC960" s="9"/>
      <c r="AD960" s="9"/>
      <c r="AE960" s="9"/>
      <c r="AF960" s="9"/>
      <c r="AG960" s="9"/>
      <c r="AH960" s="9"/>
      <c r="AI960" s="9"/>
      <c r="AJ960" s="9"/>
      <c r="AK960" s="12"/>
    </row>
    <row r="961" ht="15.75" customHeight="1">
      <c r="A961" s="9"/>
      <c r="B961" s="9"/>
      <c r="C961" s="9"/>
      <c r="D961" s="9"/>
      <c r="E961" s="9"/>
      <c r="F961" s="9"/>
      <c r="G961" s="34"/>
      <c r="H961" s="9"/>
      <c r="I961" s="9"/>
      <c r="J961" s="9"/>
      <c r="K961" s="9"/>
      <c r="L961" s="9"/>
      <c r="M961" s="9"/>
      <c r="N961" s="9"/>
      <c r="O961" s="9"/>
      <c r="P961" s="9"/>
      <c r="Q961" s="9"/>
      <c r="R961" s="9"/>
      <c r="S961" s="9"/>
      <c r="T961" s="9"/>
      <c r="U961" s="9"/>
      <c r="V961" s="9"/>
      <c r="W961" s="9"/>
      <c r="X961" s="9"/>
      <c r="Y961" s="9"/>
      <c r="Z961" s="9"/>
      <c r="AA961" s="9"/>
      <c r="AB961" s="9"/>
      <c r="AC961" s="9"/>
      <c r="AD961" s="9"/>
      <c r="AE961" s="9"/>
      <c r="AF961" s="9"/>
      <c r="AG961" s="9"/>
      <c r="AH961" s="9"/>
      <c r="AI961" s="9"/>
      <c r="AJ961" s="9"/>
      <c r="AK961" s="12"/>
    </row>
    <row r="962" ht="15.75" customHeight="1">
      <c r="A962" s="9"/>
      <c r="B962" s="9"/>
      <c r="C962" s="9"/>
      <c r="D962" s="9"/>
      <c r="E962" s="9"/>
      <c r="F962" s="9"/>
      <c r="G962" s="34"/>
      <c r="H962" s="9"/>
      <c r="I962" s="9"/>
      <c r="J962" s="9"/>
      <c r="K962" s="9"/>
      <c r="L962" s="9"/>
      <c r="M962" s="9"/>
      <c r="N962" s="9"/>
      <c r="O962" s="9"/>
      <c r="P962" s="9"/>
      <c r="Q962" s="9"/>
      <c r="R962" s="9"/>
      <c r="S962" s="9"/>
      <c r="T962" s="9"/>
      <c r="U962" s="9"/>
      <c r="V962" s="9"/>
      <c r="W962" s="9"/>
      <c r="X962" s="9"/>
      <c r="Y962" s="9"/>
      <c r="Z962" s="9"/>
      <c r="AA962" s="9"/>
      <c r="AB962" s="9"/>
      <c r="AC962" s="9"/>
      <c r="AD962" s="9"/>
      <c r="AE962" s="9"/>
      <c r="AF962" s="9"/>
      <c r="AG962" s="9"/>
      <c r="AH962" s="9"/>
      <c r="AI962" s="9"/>
      <c r="AJ962" s="9"/>
      <c r="AK962" s="12"/>
    </row>
    <row r="963" ht="15.75" customHeight="1">
      <c r="A963" s="9"/>
      <c r="B963" s="9"/>
      <c r="C963" s="9"/>
      <c r="D963" s="9"/>
      <c r="E963" s="9"/>
      <c r="F963" s="9"/>
      <c r="G963" s="34"/>
      <c r="H963" s="9"/>
      <c r="I963" s="9"/>
      <c r="J963" s="9"/>
      <c r="K963" s="9"/>
      <c r="L963" s="9"/>
      <c r="M963" s="9"/>
      <c r="N963" s="9"/>
      <c r="O963" s="9"/>
      <c r="P963" s="9"/>
      <c r="Q963" s="9"/>
      <c r="R963" s="9"/>
      <c r="S963" s="9"/>
      <c r="T963" s="9"/>
      <c r="U963" s="9"/>
      <c r="V963" s="9"/>
      <c r="W963" s="9"/>
      <c r="X963" s="9"/>
      <c r="Y963" s="9"/>
      <c r="Z963" s="9"/>
      <c r="AA963" s="9"/>
      <c r="AB963" s="9"/>
      <c r="AC963" s="9"/>
      <c r="AD963" s="9"/>
      <c r="AE963" s="9"/>
      <c r="AF963" s="9"/>
      <c r="AG963" s="9"/>
      <c r="AH963" s="9"/>
      <c r="AI963" s="9"/>
      <c r="AJ963" s="9"/>
      <c r="AK963" s="12"/>
    </row>
    <row r="964" ht="15.75" customHeight="1">
      <c r="A964" s="9"/>
      <c r="B964" s="9"/>
      <c r="C964" s="9"/>
      <c r="D964" s="9"/>
      <c r="E964" s="9"/>
      <c r="F964" s="9"/>
      <c r="G964" s="34"/>
      <c r="H964" s="9"/>
      <c r="I964" s="9"/>
      <c r="J964" s="9"/>
      <c r="K964" s="9"/>
      <c r="L964" s="9"/>
      <c r="M964" s="9"/>
      <c r="N964" s="9"/>
      <c r="O964" s="9"/>
      <c r="P964" s="9"/>
      <c r="Q964" s="9"/>
      <c r="R964" s="9"/>
      <c r="S964" s="9"/>
      <c r="T964" s="9"/>
      <c r="U964" s="9"/>
      <c r="V964" s="9"/>
      <c r="W964" s="9"/>
      <c r="X964" s="9"/>
      <c r="Y964" s="9"/>
      <c r="Z964" s="9"/>
      <c r="AA964" s="9"/>
      <c r="AB964" s="9"/>
      <c r="AC964" s="9"/>
      <c r="AD964" s="9"/>
      <c r="AE964" s="9"/>
      <c r="AF964" s="9"/>
      <c r="AG964" s="9"/>
      <c r="AH964" s="9"/>
      <c r="AI964" s="9"/>
      <c r="AJ964" s="9"/>
      <c r="AK964" s="12"/>
    </row>
    <row r="965" ht="15.75" customHeight="1">
      <c r="A965" s="9"/>
      <c r="B965" s="9"/>
      <c r="C965" s="9"/>
      <c r="D965" s="9"/>
      <c r="E965" s="9"/>
      <c r="F965" s="9"/>
      <c r="G965" s="34"/>
      <c r="H965" s="9"/>
      <c r="I965" s="9"/>
      <c r="J965" s="9"/>
      <c r="K965" s="9"/>
      <c r="L965" s="9"/>
      <c r="M965" s="9"/>
      <c r="N965" s="9"/>
      <c r="O965" s="9"/>
      <c r="P965" s="9"/>
      <c r="Q965" s="9"/>
      <c r="R965" s="9"/>
      <c r="S965" s="9"/>
      <c r="T965" s="9"/>
      <c r="U965" s="9"/>
      <c r="V965" s="9"/>
      <c r="W965" s="9"/>
      <c r="X965" s="9"/>
      <c r="Y965" s="9"/>
      <c r="Z965" s="9"/>
      <c r="AA965" s="9"/>
      <c r="AB965" s="9"/>
      <c r="AC965" s="9"/>
      <c r="AD965" s="9"/>
      <c r="AE965" s="9"/>
      <c r="AF965" s="9"/>
      <c r="AG965" s="9"/>
      <c r="AH965" s="9"/>
      <c r="AI965" s="9"/>
      <c r="AJ965" s="9"/>
      <c r="AK965" s="12"/>
    </row>
    <row r="966" ht="15.75" customHeight="1">
      <c r="A966" s="9"/>
      <c r="B966" s="9"/>
      <c r="C966" s="9"/>
      <c r="D966" s="9"/>
      <c r="E966" s="9"/>
      <c r="F966" s="9"/>
      <c r="G966" s="34"/>
      <c r="H966" s="9"/>
      <c r="I966" s="9"/>
      <c r="J966" s="9"/>
      <c r="K966" s="9"/>
      <c r="L966" s="9"/>
      <c r="M966" s="9"/>
      <c r="N966" s="9"/>
      <c r="O966" s="9"/>
      <c r="P966" s="9"/>
      <c r="Q966" s="9"/>
      <c r="R966" s="9"/>
      <c r="S966" s="9"/>
      <c r="T966" s="9"/>
      <c r="U966" s="9"/>
      <c r="V966" s="9"/>
      <c r="W966" s="9"/>
      <c r="X966" s="9"/>
      <c r="Y966" s="9"/>
      <c r="Z966" s="9"/>
      <c r="AA966" s="9"/>
      <c r="AB966" s="9"/>
      <c r="AC966" s="9"/>
      <c r="AD966" s="9"/>
      <c r="AE966" s="9"/>
      <c r="AF966" s="9"/>
      <c r="AG966" s="9"/>
      <c r="AH966" s="9"/>
      <c r="AI966" s="9"/>
      <c r="AJ966" s="9"/>
      <c r="AK966" s="12"/>
    </row>
    <row r="967" ht="15.75" customHeight="1">
      <c r="A967" s="9"/>
      <c r="B967" s="9"/>
      <c r="C967" s="9"/>
      <c r="D967" s="9"/>
      <c r="E967" s="9"/>
      <c r="F967" s="9"/>
      <c r="G967" s="34"/>
      <c r="H967" s="9"/>
      <c r="I967" s="9"/>
      <c r="J967" s="9"/>
      <c r="K967" s="9"/>
      <c r="L967" s="9"/>
      <c r="M967" s="9"/>
      <c r="N967" s="9"/>
      <c r="O967" s="9"/>
      <c r="P967" s="9"/>
      <c r="Q967" s="9"/>
      <c r="R967" s="9"/>
      <c r="S967" s="9"/>
      <c r="T967" s="9"/>
      <c r="U967" s="9"/>
      <c r="V967" s="9"/>
      <c r="W967" s="9"/>
      <c r="X967" s="9"/>
      <c r="Y967" s="9"/>
      <c r="Z967" s="9"/>
      <c r="AA967" s="9"/>
      <c r="AB967" s="9"/>
      <c r="AC967" s="9"/>
      <c r="AD967" s="9"/>
      <c r="AE967" s="9"/>
      <c r="AF967" s="9"/>
      <c r="AG967" s="9"/>
      <c r="AH967" s="9"/>
      <c r="AI967" s="9"/>
      <c r="AJ967" s="9"/>
      <c r="AK967" s="12"/>
    </row>
    <row r="968" ht="15.75" customHeight="1">
      <c r="A968" s="9"/>
      <c r="B968" s="9"/>
      <c r="C968" s="9"/>
      <c r="D968" s="9"/>
      <c r="E968" s="9"/>
      <c r="F968" s="9"/>
      <c r="G968" s="34"/>
      <c r="H968" s="9"/>
      <c r="I968" s="9"/>
      <c r="J968" s="9"/>
      <c r="K968" s="9"/>
      <c r="L968" s="9"/>
      <c r="M968" s="9"/>
      <c r="N968" s="9"/>
      <c r="O968" s="9"/>
      <c r="P968" s="9"/>
      <c r="Q968" s="9"/>
      <c r="R968" s="9"/>
      <c r="S968" s="9"/>
      <c r="T968" s="9"/>
      <c r="U968" s="9"/>
      <c r="V968" s="9"/>
      <c r="W968" s="9"/>
      <c r="X968" s="9"/>
      <c r="Y968" s="9"/>
      <c r="Z968" s="9"/>
      <c r="AA968" s="9"/>
      <c r="AB968" s="9"/>
      <c r="AC968" s="9"/>
      <c r="AD968" s="9"/>
      <c r="AE968" s="9"/>
      <c r="AF968" s="9"/>
      <c r="AG968" s="9"/>
      <c r="AH968" s="9"/>
      <c r="AI968" s="9"/>
      <c r="AJ968" s="9"/>
      <c r="AK968" s="12"/>
    </row>
    <row r="969" ht="15.75" customHeight="1">
      <c r="A969" s="9"/>
      <c r="B969" s="9"/>
      <c r="C969" s="9"/>
      <c r="D969" s="9"/>
      <c r="E969" s="9"/>
      <c r="F969" s="9"/>
      <c r="G969" s="34"/>
      <c r="H969" s="9"/>
      <c r="I969" s="9"/>
      <c r="J969" s="9"/>
      <c r="K969" s="9"/>
      <c r="L969" s="9"/>
      <c r="M969" s="9"/>
      <c r="N969" s="9"/>
      <c r="O969" s="9"/>
      <c r="P969" s="9"/>
      <c r="Q969" s="9"/>
      <c r="R969" s="9"/>
      <c r="S969" s="9"/>
      <c r="T969" s="9"/>
      <c r="U969" s="9"/>
      <c r="V969" s="9"/>
      <c r="W969" s="9"/>
      <c r="X969" s="9"/>
      <c r="Y969" s="9"/>
      <c r="Z969" s="9"/>
      <c r="AA969" s="9"/>
      <c r="AB969" s="9"/>
      <c r="AC969" s="9"/>
      <c r="AD969" s="9"/>
      <c r="AE969" s="9"/>
      <c r="AF969" s="9"/>
      <c r="AG969" s="9"/>
      <c r="AH969" s="9"/>
      <c r="AI969" s="9"/>
      <c r="AJ969" s="9"/>
      <c r="AK969" s="12"/>
    </row>
    <row r="970" ht="15.75" customHeight="1">
      <c r="A970" s="9"/>
      <c r="B970" s="9"/>
      <c r="C970" s="9"/>
      <c r="D970" s="9"/>
      <c r="E970" s="9"/>
      <c r="F970" s="9"/>
      <c r="G970" s="34"/>
      <c r="H970" s="9"/>
      <c r="I970" s="9"/>
      <c r="J970" s="9"/>
      <c r="K970" s="9"/>
      <c r="L970" s="9"/>
      <c r="M970" s="9"/>
      <c r="N970" s="9"/>
      <c r="O970" s="9"/>
      <c r="P970" s="9"/>
      <c r="Q970" s="9"/>
      <c r="R970" s="9"/>
      <c r="S970" s="9"/>
      <c r="T970" s="9"/>
      <c r="U970" s="9"/>
      <c r="V970" s="9"/>
      <c r="W970" s="9"/>
      <c r="X970" s="9"/>
      <c r="Y970" s="9"/>
      <c r="Z970" s="9"/>
      <c r="AA970" s="9"/>
      <c r="AB970" s="9"/>
      <c r="AC970" s="9"/>
      <c r="AD970" s="9"/>
      <c r="AE970" s="9"/>
      <c r="AF970" s="9"/>
      <c r="AG970" s="9"/>
      <c r="AH970" s="9"/>
      <c r="AI970" s="9"/>
      <c r="AJ970" s="9"/>
      <c r="AK970" s="12"/>
    </row>
    <row r="971" ht="15.75" customHeight="1">
      <c r="A971" s="9"/>
      <c r="B971" s="9"/>
      <c r="C971" s="9"/>
      <c r="D971" s="9"/>
      <c r="E971" s="9"/>
      <c r="F971" s="9"/>
      <c r="G971" s="34"/>
      <c r="H971" s="9"/>
      <c r="I971" s="9"/>
      <c r="J971" s="9"/>
      <c r="K971" s="9"/>
      <c r="L971" s="9"/>
      <c r="M971" s="9"/>
      <c r="N971" s="9"/>
      <c r="O971" s="9"/>
      <c r="P971" s="9"/>
      <c r="Q971" s="9"/>
      <c r="R971" s="9"/>
      <c r="S971" s="9"/>
      <c r="T971" s="9"/>
      <c r="U971" s="9"/>
      <c r="V971" s="9"/>
      <c r="W971" s="9"/>
      <c r="X971" s="9"/>
      <c r="Y971" s="9"/>
      <c r="Z971" s="9"/>
      <c r="AA971" s="9"/>
      <c r="AB971" s="9"/>
      <c r="AC971" s="9"/>
      <c r="AD971" s="9"/>
      <c r="AE971" s="9"/>
      <c r="AF971" s="9"/>
      <c r="AG971" s="9"/>
      <c r="AH971" s="9"/>
      <c r="AI971" s="9"/>
      <c r="AJ971" s="9"/>
      <c r="AK971" s="12"/>
    </row>
    <row r="972" ht="15.75" customHeight="1">
      <c r="A972" s="9"/>
      <c r="B972" s="9"/>
      <c r="C972" s="9"/>
      <c r="D972" s="9"/>
      <c r="E972" s="9"/>
      <c r="F972" s="9"/>
      <c r="G972" s="34"/>
      <c r="H972" s="9"/>
      <c r="I972" s="9"/>
      <c r="J972" s="9"/>
      <c r="K972" s="9"/>
      <c r="L972" s="9"/>
      <c r="M972" s="9"/>
      <c r="N972" s="9"/>
      <c r="O972" s="9"/>
      <c r="P972" s="9"/>
      <c r="Q972" s="9"/>
      <c r="R972" s="9"/>
      <c r="S972" s="9"/>
      <c r="T972" s="9"/>
      <c r="U972" s="9"/>
      <c r="V972" s="9"/>
      <c r="W972" s="9"/>
      <c r="X972" s="9"/>
      <c r="Y972" s="9"/>
      <c r="Z972" s="9"/>
      <c r="AA972" s="9"/>
      <c r="AB972" s="9"/>
      <c r="AC972" s="9"/>
      <c r="AD972" s="9"/>
      <c r="AE972" s="9"/>
      <c r="AF972" s="9"/>
      <c r="AG972" s="9"/>
      <c r="AH972" s="9"/>
      <c r="AI972" s="9"/>
      <c r="AJ972" s="9"/>
      <c r="AK972" s="12"/>
    </row>
    <row r="973" ht="15.75" customHeight="1">
      <c r="A973" s="9"/>
      <c r="B973" s="9"/>
      <c r="C973" s="9"/>
      <c r="D973" s="9"/>
      <c r="E973" s="9"/>
      <c r="F973" s="9"/>
      <c r="G973" s="34"/>
      <c r="H973" s="9"/>
      <c r="I973" s="9"/>
      <c r="J973" s="9"/>
      <c r="K973" s="9"/>
      <c r="L973" s="9"/>
      <c r="M973" s="9"/>
      <c r="N973" s="9"/>
      <c r="O973" s="9"/>
      <c r="P973" s="9"/>
      <c r="Q973" s="9"/>
      <c r="R973" s="9"/>
      <c r="S973" s="9"/>
      <c r="T973" s="9"/>
      <c r="U973" s="9"/>
      <c r="V973" s="9"/>
      <c r="W973" s="9"/>
      <c r="X973" s="9"/>
      <c r="Y973" s="9"/>
      <c r="Z973" s="9"/>
      <c r="AA973" s="9"/>
      <c r="AB973" s="9"/>
      <c r="AC973" s="9"/>
      <c r="AD973" s="9"/>
      <c r="AE973" s="9"/>
      <c r="AF973" s="9"/>
      <c r="AG973" s="9"/>
      <c r="AH973" s="9"/>
      <c r="AI973" s="9"/>
      <c r="AJ973" s="9"/>
      <c r="AK973" s="12"/>
    </row>
    <row r="974" ht="15.75" customHeight="1">
      <c r="A974" s="9"/>
      <c r="B974" s="9"/>
      <c r="C974" s="9"/>
      <c r="D974" s="9"/>
      <c r="E974" s="9"/>
      <c r="F974" s="9"/>
      <c r="G974" s="34"/>
      <c r="H974" s="9"/>
      <c r="I974" s="9"/>
      <c r="J974" s="9"/>
      <c r="K974" s="9"/>
      <c r="L974" s="9"/>
      <c r="M974" s="9"/>
      <c r="N974" s="9"/>
      <c r="O974" s="9"/>
      <c r="P974" s="9"/>
      <c r="Q974" s="9"/>
      <c r="R974" s="9"/>
      <c r="S974" s="9"/>
      <c r="T974" s="9"/>
      <c r="U974" s="9"/>
      <c r="V974" s="9"/>
      <c r="W974" s="9"/>
      <c r="X974" s="9"/>
      <c r="Y974" s="9"/>
      <c r="Z974" s="9"/>
      <c r="AA974" s="9"/>
      <c r="AB974" s="9"/>
      <c r="AC974" s="9"/>
      <c r="AD974" s="9"/>
      <c r="AE974" s="9"/>
      <c r="AF974" s="9"/>
      <c r="AG974" s="9"/>
      <c r="AH974" s="9"/>
      <c r="AI974" s="9"/>
      <c r="AJ974" s="9"/>
      <c r="AK974" s="12"/>
    </row>
    <row r="975" ht="15.75" customHeight="1">
      <c r="A975" s="9"/>
      <c r="B975" s="9"/>
      <c r="C975" s="9"/>
      <c r="D975" s="9"/>
      <c r="E975" s="9"/>
      <c r="F975" s="9"/>
      <c r="G975" s="34"/>
      <c r="H975" s="9"/>
      <c r="I975" s="9"/>
      <c r="J975" s="9"/>
      <c r="K975" s="9"/>
      <c r="L975" s="9"/>
      <c r="M975" s="9"/>
      <c r="N975" s="9"/>
      <c r="O975" s="9"/>
      <c r="P975" s="9"/>
      <c r="Q975" s="9"/>
      <c r="R975" s="9"/>
      <c r="S975" s="9"/>
      <c r="T975" s="9"/>
      <c r="U975" s="9"/>
      <c r="V975" s="9"/>
      <c r="W975" s="9"/>
      <c r="X975" s="9"/>
      <c r="Y975" s="9"/>
      <c r="Z975" s="9"/>
      <c r="AA975" s="9"/>
      <c r="AB975" s="9"/>
      <c r="AC975" s="9"/>
      <c r="AD975" s="9"/>
      <c r="AE975" s="9"/>
      <c r="AF975" s="9"/>
      <c r="AG975" s="9"/>
      <c r="AH975" s="9"/>
      <c r="AI975" s="9"/>
      <c r="AJ975" s="9"/>
      <c r="AK975" s="12"/>
    </row>
    <row r="976" ht="15.75" customHeight="1">
      <c r="A976" s="9"/>
      <c r="B976" s="9"/>
      <c r="C976" s="9"/>
      <c r="D976" s="9"/>
      <c r="E976" s="9"/>
      <c r="F976" s="9"/>
      <c r="G976" s="34"/>
      <c r="H976" s="9"/>
      <c r="I976" s="9"/>
      <c r="J976" s="9"/>
      <c r="K976" s="9"/>
      <c r="L976" s="9"/>
      <c r="M976" s="9"/>
      <c r="N976" s="9"/>
      <c r="O976" s="9"/>
      <c r="P976" s="9"/>
      <c r="Q976" s="9"/>
      <c r="R976" s="9"/>
      <c r="S976" s="9"/>
      <c r="T976" s="9"/>
      <c r="U976" s="9"/>
      <c r="V976" s="9"/>
      <c r="W976" s="9"/>
      <c r="X976" s="9"/>
      <c r="Y976" s="9"/>
      <c r="Z976" s="9"/>
      <c r="AA976" s="9"/>
      <c r="AB976" s="9"/>
      <c r="AC976" s="9"/>
      <c r="AD976" s="9"/>
      <c r="AE976" s="9"/>
      <c r="AF976" s="9"/>
      <c r="AG976" s="9"/>
      <c r="AH976" s="9"/>
      <c r="AI976" s="9"/>
      <c r="AJ976" s="9"/>
      <c r="AK976" s="12"/>
    </row>
    <row r="977" ht="15.75" customHeight="1">
      <c r="A977" s="9"/>
      <c r="B977" s="9"/>
      <c r="C977" s="9"/>
      <c r="D977" s="9"/>
      <c r="E977" s="9"/>
      <c r="F977" s="9"/>
      <c r="G977" s="34"/>
      <c r="H977" s="9"/>
      <c r="I977" s="9"/>
      <c r="J977" s="9"/>
      <c r="K977" s="9"/>
      <c r="L977" s="9"/>
      <c r="M977" s="9"/>
      <c r="N977" s="9"/>
      <c r="O977" s="9"/>
      <c r="P977" s="9"/>
      <c r="Q977" s="9"/>
      <c r="R977" s="9"/>
      <c r="S977" s="9"/>
      <c r="T977" s="9"/>
      <c r="U977" s="9"/>
      <c r="V977" s="9"/>
      <c r="W977" s="9"/>
      <c r="X977" s="9"/>
      <c r="Y977" s="9"/>
      <c r="Z977" s="9"/>
      <c r="AA977" s="9"/>
      <c r="AB977" s="9"/>
      <c r="AC977" s="9"/>
      <c r="AD977" s="9"/>
      <c r="AE977" s="9"/>
      <c r="AF977" s="9"/>
      <c r="AG977" s="9"/>
      <c r="AH977" s="9"/>
      <c r="AI977" s="9"/>
      <c r="AJ977" s="9"/>
      <c r="AK977" s="12"/>
    </row>
    <row r="978" ht="15.75" customHeight="1">
      <c r="A978" s="9"/>
      <c r="B978" s="9"/>
      <c r="C978" s="9"/>
      <c r="D978" s="9"/>
      <c r="E978" s="9"/>
      <c r="F978" s="9"/>
      <c r="G978" s="34"/>
      <c r="H978" s="9"/>
      <c r="I978" s="9"/>
      <c r="J978" s="9"/>
      <c r="K978" s="9"/>
      <c r="L978" s="9"/>
      <c r="M978" s="9"/>
      <c r="N978" s="9"/>
      <c r="O978" s="9"/>
      <c r="P978" s="9"/>
      <c r="Q978" s="9"/>
      <c r="R978" s="9"/>
      <c r="S978" s="9"/>
      <c r="T978" s="9"/>
      <c r="U978" s="9"/>
      <c r="V978" s="9"/>
      <c r="W978" s="9"/>
      <c r="X978" s="9"/>
      <c r="Y978" s="9"/>
      <c r="Z978" s="9"/>
      <c r="AA978" s="9"/>
      <c r="AB978" s="9"/>
      <c r="AC978" s="9"/>
      <c r="AD978" s="9"/>
      <c r="AE978" s="9"/>
      <c r="AF978" s="9"/>
      <c r="AG978" s="9"/>
      <c r="AH978" s="9"/>
      <c r="AI978" s="9"/>
      <c r="AJ978" s="9"/>
      <c r="AK978" s="12"/>
    </row>
    <row r="979" ht="15.75" customHeight="1">
      <c r="A979" s="9"/>
      <c r="B979" s="9"/>
      <c r="C979" s="9"/>
      <c r="D979" s="9"/>
      <c r="E979" s="9"/>
      <c r="F979" s="9"/>
      <c r="G979" s="34"/>
      <c r="H979" s="9"/>
      <c r="I979" s="9"/>
      <c r="J979" s="9"/>
      <c r="K979" s="9"/>
      <c r="L979" s="9"/>
      <c r="M979" s="9"/>
      <c r="N979" s="9"/>
      <c r="O979" s="9"/>
      <c r="P979" s="9"/>
      <c r="Q979" s="9"/>
      <c r="R979" s="9"/>
      <c r="S979" s="9"/>
      <c r="T979" s="9"/>
      <c r="U979" s="9"/>
      <c r="V979" s="9"/>
      <c r="W979" s="9"/>
      <c r="X979" s="9"/>
      <c r="Y979" s="9"/>
      <c r="Z979" s="9"/>
      <c r="AA979" s="9"/>
      <c r="AB979" s="9"/>
      <c r="AC979" s="9"/>
      <c r="AD979" s="9"/>
      <c r="AE979" s="9"/>
      <c r="AF979" s="9"/>
      <c r="AG979" s="9"/>
      <c r="AH979" s="9"/>
      <c r="AI979" s="9"/>
      <c r="AJ979" s="9"/>
      <c r="AK979" s="12"/>
    </row>
    <row r="980" ht="15.75" customHeight="1">
      <c r="A980" s="9"/>
      <c r="B980" s="9"/>
      <c r="C980" s="9"/>
      <c r="D980" s="9"/>
      <c r="E980" s="9"/>
      <c r="F980" s="9"/>
      <c r="G980" s="34"/>
      <c r="H980" s="9"/>
      <c r="I980" s="9"/>
      <c r="J980" s="9"/>
      <c r="K980" s="9"/>
      <c r="L980" s="9"/>
      <c r="M980" s="9"/>
      <c r="N980" s="9"/>
      <c r="O980" s="9"/>
      <c r="P980" s="9"/>
      <c r="Q980" s="9"/>
      <c r="R980" s="9"/>
      <c r="S980" s="9"/>
      <c r="T980" s="9"/>
      <c r="U980" s="9"/>
      <c r="V980" s="9"/>
      <c r="W980" s="9"/>
      <c r="X980" s="9"/>
      <c r="Y980" s="9"/>
      <c r="Z980" s="9"/>
      <c r="AA980" s="9"/>
      <c r="AB980" s="9"/>
      <c r="AC980" s="9"/>
      <c r="AD980" s="9"/>
      <c r="AE980" s="9"/>
      <c r="AF980" s="9"/>
      <c r="AG980" s="9"/>
      <c r="AH980" s="9"/>
      <c r="AI980" s="9"/>
      <c r="AJ980" s="9"/>
      <c r="AK980" s="12"/>
    </row>
    <row r="981" ht="15.75" customHeight="1">
      <c r="A981" s="9"/>
      <c r="B981" s="9"/>
      <c r="C981" s="9"/>
      <c r="D981" s="9"/>
      <c r="E981" s="9"/>
      <c r="F981" s="9"/>
      <c r="G981" s="34"/>
      <c r="H981" s="9"/>
      <c r="I981" s="9"/>
      <c r="J981" s="9"/>
      <c r="K981" s="9"/>
      <c r="L981" s="9"/>
      <c r="M981" s="9"/>
      <c r="N981" s="9"/>
      <c r="O981" s="9"/>
      <c r="P981" s="9"/>
      <c r="Q981" s="9"/>
      <c r="R981" s="9"/>
      <c r="S981" s="9"/>
      <c r="T981" s="9"/>
      <c r="U981" s="9"/>
      <c r="V981" s="9"/>
      <c r="W981" s="9"/>
      <c r="X981" s="9"/>
      <c r="Y981" s="9"/>
      <c r="Z981" s="9"/>
      <c r="AA981" s="9"/>
      <c r="AB981" s="9"/>
      <c r="AC981" s="9"/>
      <c r="AD981" s="9"/>
      <c r="AE981" s="9"/>
      <c r="AF981" s="9"/>
      <c r="AG981" s="9"/>
      <c r="AH981" s="9"/>
      <c r="AI981" s="9"/>
      <c r="AJ981" s="9"/>
      <c r="AK981" s="12"/>
    </row>
    <row r="982" ht="15.75" customHeight="1">
      <c r="A982" s="9"/>
      <c r="B982" s="9"/>
      <c r="C982" s="9"/>
      <c r="D982" s="9"/>
      <c r="E982" s="9"/>
      <c r="F982" s="9"/>
      <c r="G982" s="34"/>
      <c r="H982" s="9"/>
      <c r="I982" s="9"/>
      <c r="J982" s="9"/>
      <c r="K982" s="9"/>
      <c r="L982" s="9"/>
      <c r="M982" s="9"/>
      <c r="N982" s="9"/>
      <c r="O982" s="9"/>
      <c r="P982" s="9"/>
      <c r="Q982" s="9"/>
      <c r="R982" s="9"/>
      <c r="S982" s="9"/>
      <c r="T982" s="9"/>
      <c r="U982" s="9"/>
      <c r="V982" s="9"/>
      <c r="W982" s="9"/>
      <c r="X982" s="9"/>
      <c r="Y982" s="9"/>
      <c r="Z982" s="9"/>
      <c r="AA982" s="9"/>
      <c r="AB982" s="9"/>
      <c r="AC982" s="9"/>
      <c r="AD982" s="9"/>
      <c r="AE982" s="9"/>
      <c r="AF982" s="9"/>
      <c r="AG982" s="9"/>
      <c r="AH982" s="9"/>
      <c r="AI982" s="9"/>
      <c r="AJ982" s="9"/>
      <c r="AK982" s="12"/>
    </row>
    <row r="983" ht="15.75" customHeight="1">
      <c r="A983" s="9"/>
      <c r="B983" s="9"/>
      <c r="C983" s="9"/>
      <c r="D983" s="9"/>
      <c r="E983" s="9"/>
      <c r="F983" s="9"/>
      <c r="G983" s="34"/>
      <c r="H983" s="9"/>
      <c r="I983" s="9"/>
      <c r="J983" s="9"/>
      <c r="K983" s="9"/>
      <c r="L983" s="9"/>
      <c r="M983" s="9"/>
      <c r="N983" s="9"/>
      <c r="O983" s="9"/>
      <c r="P983" s="9"/>
      <c r="Q983" s="9"/>
      <c r="R983" s="9"/>
      <c r="S983" s="9"/>
      <c r="T983" s="9"/>
      <c r="U983" s="9"/>
      <c r="V983" s="9"/>
      <c r="W983" s="9"/>
      <c r="X983" s="9"/>
      <c r="Y983" s="9"/>
      <c r="Z983" s="9"/>
      <c r="AA983" s="9"/>
      <c r="AB983" s="9"/>
      <c r="AC983" s="9"/>
      <c r="AD983" s="9"/>
      <c r="AE983" s="9"/>
      <c r="AF983" s="9"/>
      <c r="AG983" s="9"/>
      <c r="AH983" s="9"/>
      <c r="AI983" s="9"/>
      <c r="AJ983" s="9"/>
      <c r="AK983" s="12"/>
    </row>
    <row r="984" ht="15.75" customHeight="1">
      <c r="A984" s="9"/>
      <c r="B984" s="9"/>
      <c r="C984" s="9"/>
      <c r="D984" s="9"/>
      <c r="E984" s="9"/>
      <c r="F984" s="9"/>
      <c r="G984" s="34"/>
      <c r="H984" s="9"/>
      <c r="I984" s="9"/>
      <c r="J984" s="9"/>
      <c r="K984" s="9"/>
      <c r="L984" s="9"/>
      <c r="M984" s="9"/>
      <c r="N984" s="9"/>
      <c r="O984" s="9"/>
      <c r="P984" s="9"/>
      <c r="Q984" s="9"/>
      <c r="R984" s="9"/>
      <c r="S984" s="9"/>
      <c r="T984" s="9"/>
      <c r="U984" s="9"/>
      <c r="V984" s="9"/>
      <c r="W984" s="9"/>
      <c r="X984" s="9"/>
      <c r="Y984" s="9"/>
      <c r="Z984" s="9"/>
      <c r="AA984" s="9"/>
      <c r="AB984" s="9"/>
      <c r="AC984" s="9"/>
      <c r="AD984" s="9"/>
      <c r="AE984" s="9"/>
      <c r="AF984" s="9"/>
      <c r="AG984" s="9"/>
      <c r="AH984" s="9"/>
      <c r="AI984" s="9"/>
      <c r="AJ984" s="9"/>
      <c r="AK984" s="12"/>
    </row>
    <row r="985" ht="15.75" customHeight="1">
      <c r="A985" s="9"/>
      <c r="B985" s="9"/>
      <c r="C985" s="9"/>
      <c r="D985" s="9"/>
      <c r="E985" s="9"/>
      <c r="F985" s="9"/>
      <c r="G985" s="34"/>
      <c r="H985" s="9"/>
      <c r="I985" s="9"/>
      <c r="J985" s="9"/>
      <c r="K985" s="9"/>
      <c r="L985" s="9"/>
      <c r="M985" s="9"/>
      <c r="N985" s="9"/>
      <c r="O985" s="9"/>
      <c r="P985" s="9"/>
      <c r="Q985" s="9"/>
      <c r="R985" s="9"/>
      <c r="S985" s="9"/>
      <c r="T985" s="9"/>
      <c r="U985" s="9"/>
      <c r="V985" s="9"/>
      <c r="W985" s="9"/>
      <c r="X985" s="9"/>
      <c r="Y985" s="9"/>
      <c r="Z985" s="9"/>
      <c r="AA985" s="9"/>
      <c r="AB985" s="9"/>
      <c r="AC985" s="9"/>
      <c r="AD985" s="9"/>
      <c r="AE985" s="9"/>
      <c r="AF985" s="9"/>
      <c r="AG985" s="9"/>
      <c r="AH985" s="9"/>
      <c r="AI985" s="9"/>
      <c r="AJ985" s="9"/>
      <c r="AK985" s="12"/>
    </row>
    <row r="986" ht="15.75" customHeight="1">
      <c r="A986" s="9"/>
      <c r="B986" s="9"/>
      <c r="C986" s="9"/>
      <c r="D986" s="9"/>
      <c r="E986" s="9"/>
      <c r="F986" s="9"/>
      <c r="G986" s="34"/>
      <c r="H986" s="9"/>
      <c r="I986" s="9"/>
      <c r="J986" s="9"/>
      <c r="K986" s="9"/>
      <c r="L986" s="9"/>
      <c r="M986" s="9"/>
      <c r="N986" s="9"/>
      <c r="O986" s="9"/>
      <c r="P986" s="9"/>
      <c r="Q986" s="9"/>
      <c r="R986" s="9"/>
      <c r="S986" s="9"/>
      <c r="T986" s="9"/>
      <c r="U986" s="9"/>
      <c r="V986" s="9"/>
      <c r="W986" s="9"/>
      <c r="X986" s="9"/>
      <c r="Y986" s="9"/>
      <c r="Z986" s="9"/>
      <c r="AA986" s="9"/>
      <c r="AB986" s="9"/>
      <c r="AC986" s="9"/>
      <c r="AD986" s="9"/>
      <c r="AE986" s="9"/>
      <c r="AF986" s="9"/>
      <c r="AG986" s="9"/>
      <c r="AH986" s="9"/>
      <c r="AI986" s="9"/>
      <c r="AJ986" s="9"/>
      <c r="AK986" s="12"/>
    </row>
    <row r="987" ht="15.75" customHeight="1">
      <c r="A987" s="9"/>
      <c r="B987" s="9"/>
      <c r="C987" s="9"/>
      <c r="D987" s="9"/>
      <c r="E987" s="9"/>
      <c r="F987" s="9"/>
      <c r="G987" s="34"/>
      <c r="H987" s="9"/>
      <c r="I987" s="9"/>
      <c r="J987" s="9"/>
      <c r="K987" s="9"/>
      <c r="L987" s="9"/>
      <c r="M987" s="9"/>
      <c r="N987" s="9"/>
      <c r="O987" s="9"/>
      <c r="P987" s="9"/>
      <c r="Q987" s="9"/>
      <c r="R987" s="9"/>
      <c r="S987" s="9"/>
      <c r="T987" s="9"/>
      <c r="U987" s="9"/>
      <c r="V987" s="9"/>
      <c r="W987" s="9"/>
      <c r="X987" s="9"/>
      <c r="Y987" s="9"/>
      <c r="Z987" s="9"/>
      <c r="AA987" s="9"/>
      <c r="AB987" s="9"/>
      <c r="AC987" s="9"/>
      <c r="AD987" s="9"/>
      <c r="AE987" s="9"/>
      <c r="AF987" s="9"/>
      <c r="AG987" s="9"/>
      <c r="AH987" s="9"/>
      <c r="AI987" s="9"/>
      <c r="AJ987" s="9"/>
      <c r="AK987" s="12"/>
    </row>
    <row r="988" ht="15.75" customHeight="1">
      <c r="A988" s="9"/>
      <c r="B988" s="9"/>
      <c r="C988" s="9"/>
      <c r="D988" s="9"/>
      <c r="E988" s="9"/>
      <c r="F988" s="9"/>
      <c r="G988" s="34"/>
      <c r="H988" s="9"/>
      <c r="I988" s="9"/>
      <c r="J988" s="9"/>
      <c r="K988" s="9"/>
      <c r="L988" s="9"/>
      <c r="M988" s="9"/>
      <c r="N988" s="9"/>
      <c r="O988" s="9"/>
      <c r="P988" s="9"/>
      <c r="Q988" s="9"/>
      <c r="R988" s="9"/>
      <c r="S988" s="9"/>
      <c r="T988" s="9"/>
      <c r="U988" s="9"/>
      <c r="V988" s="9"/>
      <c r="W988" s="9"/>
      <c r="X988" s="9"/>
      <c r="Y988" s="9"/>
      <c r="Z988" s="9"/>
      <c r="AA988" s="9"/>
      <c r="AB988" s="9"/>
      <c r="AC988" s="9"/>
      <c r="AD988" s="9"/>
      <c r="AE988" s="9"/>
      <c r="AF988" s="9"/>
      <c r="AG988" s="9"/>
      <c r="AH988" s="9"/>
      <c r="AI988" s="9"/>
      <c r="AJ988" s="9"/>
      <c r="AK988" s="12"/>
    </row>
    <row r="989" ht="15.75" customHeight="1">
      <c r="A989" s="9"/>
      <c r="B989" s="9"/>
      <c r="C989" s="9"/>
      <c r="D989" s="9"/>
      <c r="E989" s="9"/>
      <c r="F989" s="9"/>
      <c r="G989" s="34"/>
      <c r="H989" s="9"/>
      <c r="I989" s="9"/>
      <c r="J989" s="9"/>
      <c r="K989" s="9"/>
      <c r="L989" s="9"/>
      <c r="M989" s="9"/>
      <c r="N989" s="9"/>
      <c r="O989" s="9"/>
      <c r="P989" s="9"/>
      <c r="Q989" s="9"/>
      <c r="R989" s="9"/>
      <c r="S989" s="9"/>
      <c r="T989" s="9"/>
      <c r="U989" s="9"/>
      <c r="V989" s="9"/>
      <c r="W989" s="9"/>
      <c r="X989" s="9"/>
      <c r="Y989" s="9"/>
      <c r="Z989" s="9"/>
      <c r="AA989" s="9"/>
      <c r="AB989" s="9"/>
      <c r="AC989" s="9"/>
      <c r="AD989" s="9"/>
      <c r="AE989" s="9"/>
      <c r="AF989" s="9"/>
      <c r="AG989" s="9"/>
      <c r="AH989" s="9"/>
      <c r="AI989" s="9"/>
      <c r="AJ989" s="9"/>
      <c r="AK989" s="12"/>
    </row>
    <row r="990" ht="15.75" customHeight="1">
      <c r="A990" s="9"/>
      <c r="B990" s="9"/>
      <c r="C990" s="9"/>
      <c r="D990" s="9"/>
      <c r="E990" s="9"/>
      <c r="F990" s="9"/>
      <c r="G990" s="34"/>
      <c r="H990" s="9"/>
      <c r="I990" s="9"/>
      <c r="J990" s="9"/>
      <c r="K990" s="9"/>
      <c r="L990" s="9"/>
      <c r="M990" s="9"/>
      <c r="N990" s="9"/>
      <c r="O990" s="9"/>
      <c r="P990" s="9"/>
      <c r="Q990" s="9"/>
      <c r="R990" s="9"/>
      <c r="S990" s="9"/>
      <c r="T990" s="9"/>
      <c r="U990" s="9"/>
      <c r="V990" s="9"/>
      <c r="W990" s="9"/>
      <c r="X990" s="9"/>
      <c r="Y990" s="9"/>
      <c r="Z990" s="9"/>
      <c r="AA990" s="9"/>
      <c r="AB990" s="9"/>
      <c r="AC990" s="9"/>
      <c r="AD990" s="9"/>
      <c r="AE990" s="9"/>
      <c r="AF990" s="9"/>
      <c r="AG990" s="9"/>
      <c r="AH990" s="9"/>
      <c r="AI990" s="9"/>
      <c r="AJ990" s="9"/>
      <c r="AK990" s="12"/>
    </row>
    <row r="991" ht="15.75" customHeight="1">
      <c r="A991" s="9"/>
      <c r="B991" s="9"/>
      <c r="C991" s="9"/>
      <c r="D991" s="9"/>
      <c r="E991" s="9"/>
      <c r="F991" s="9"/>
      <c r="G991" s="34"/>
      <c r="H991" s="9"/>
      <c r="I991" s="9"/>
      <c r="J991" s="9"/>
      <c r="K991" s="9"/>
      <c r="L991" s="9"/>
      <c r="M991" s="9"/>
      <c r="N991" s="9"/>
      <c r="O991" s="9"/>
      <c r="P991" s="9"/>
      <c r="Q991" s="9"/>
      <c r="R991" s="9"/>
      <c r="S991" s="9"/>
      <c r="T991" s="9"/>
      <c r="U991" s="9"/>
      <c r="V991" s="9"/>
      <c r="W991" s="9"/>
      <c r="X991" s="9"/>
      <c r="Y991" s="9"/>
      <c r="Z991" s="9"/>
      <c r="AA991" s="9"/>
      <c r="AB991" s="9"/>
      <c r="AC991" s="9"/>
      <c r="AD991" s="9"/>
      <c r="AE991" s="9"/>
      <c r="AF991" s="9"/>
      <c r="AG991" s="9"/>
      <c r="AH991" s="9"/>
      <c r="AI991" s="9"/>
      <c r="AJ991" s="9"/>
      <c r="AK991" s="12"/>
    </row>
    <row r="992" ht="15.75" customHeight="1">
      <c r="A992" s="9"/>
      <c r="B992" s="9"/>
      <c r="C992" s="9"/>
      <c r="D992" s="9"/>
      <c r="E992" s="9"/>
      <c r="F992" s="9"/>
      <c r="G992" s="34"/>
      <c r="H992" s="9"/>
      <c r="I992" s="9"/>
      <c r="J992" s="9"/>
      <c r="K992" s="9"/>
      <c r="L992" s="9"/>
      <c r="M992" s="9"/>
      <c r="N992" s="9"/>
      <c r="O992" s="9"/>
      <c r="P992" s="9"/>
      <c r="Q992" s="9"/>
      <c r="R992" s="9"/>
      <c r="S992" s="9"/>
      <c r="T992" s="9"/>
      <c r="U992" s="9"/>
      <c r="V992" s="9"/>
      <c r="W992" s="9"/>
      <c r="X992" s="9"/>
      <c r="Y992" s="9"/>
      <c r="Z992" s="9"/>
      <c r="AA992" s="9"/>
      <c r="AB992" s="9"/>
      <c r="AC992" s="9"/>
      <c r="AD992" s="9"/>
      <c r="AE992" s="9"/>
      <c r="AF992" s="9"/>
      <c r="AG992" s="9"/>
      <c r="AH992" s="9"/>
      <c r="AI992" s="9"/>
      <c r="AJ992" s="9"/>
      <c r="AK992" s="12"/>
    </row>
    <row r="993" ht="15.75" customHeight="1">
      <c r="A993" s="9"/>
      <c r="B993" s="9"/>
      <c r="C993" s="9"/>
      <c r="D993" s="9"/>
      <c r="E993" s="9"/>
      <c r="F993" s="9"/>
      <c r="G993" s="34"/>
      <c r="H993" s="9"/>
      <c r="I993" s="9"/>
      <c r="J993" s="9"/>
      <c r="K993" s="9"/>
      <c r="L993" s="9"/>
      <c r="M993" s="9"/>
      <c r="N993" s="9"/>
      <c r="O993" s="9"/>
      <c r="P993" s="9"/>
      <c r="Q993" s="9"/>
      <c r="R993" s="9"/>
      <c r="S993" s="9"/>
      <c r="T993" s="9"/>
      <c r="U993" s="9"/>
      <c r="V993" s="9"/>
      <c r="W993" s="9"/>
      <c r="X993" s="9"/>
      <c r="Y993" s="9"/>
      <c r="Z993" s="9"/>
      <c r="AA993" s="9"/>
      <c r="AB993" s="9"/>
      <c r="AC993" s="9"/>
      <c r="AD993" s="9"/>
      <c r="AE993" s="9"/>
      <c r="AF993" s="9"/>
      <c r="AG993" s="9"/>
      <c r="AH993" s="9"/>
      <c r="AI993" s="9"/>
      <c r="AJ993" s="9"/>
      <c r="AK993" s="12"/>
    </row>
    <row r="994" ht="15.75" customHeight="1">
      <c r="A994" s="9"/>
      <c r="B994" s="9"/>
      <c r="C994" s="9"/>
      <c r="D994" s="9"/>
      <c r="E994" s="9"/>
      <c r="F994" s="9"/>
      <c r="G994" s="34"/>
      <c r="H994" s="9"/>
      <c r="I994" s="9"/>
      <c r="J994" s="9"/>
      <c r="K994" s="9"/>
      <c r="L994" s="9"/>
      <c r="M994" s="9"/>
      <c r="N994" s="9"/>
      <c r="O994" s="9"/>
      <c r="P994" s="9"/>
      <c r="Q994" s="9"/>
      <c r="R994" s="9"/>
      <c r="S994" s="9"/>
      <c r="T994" s="9"/>
      <c r="U994" s="9"/>
      <c r="V994" s="9"/>
      <c r="W994" s="9"/>
      <c r="X994" s="9"/>
      <c r="Y994" s="9"/>
      <c r="Z994" s="9"/>
      <c r="AA994" s="9"/>
      <c r="AB994" s="9"/>
      <c r="AC994" s="9"/>
      <c r="AD994" s="9"/>
      <c r="AE994" s="9"/>
      <c r="AF994" s="9"/>
      <c r="AG994" s="9"/>
      <c r="AH994" s="9"/>
      <c r="AI994" s="9"/>
      <c r="AJ994" s="9"/>
      <c r="AK994" s="12"/>
    </row>
    <row r="995" ht="15.75" customHeight="1">
      <c r="A995" s="9"/>
      <c r="B995" s="9"/>
      <c r="C995" s="9"/>
      <c r="D995" s="9"/>
      <c r="E995" s="9"/>
      <c r="F995" s="9"/>
      <c r="G995" s="34"/>
      <c r="H995" s="9"/>
      <c r="I995" s="9"/>
      <c r="J995" s="9"/>
      <c r="K995" s="9"/>
      <c r="L995" s="9"/>
      <c r="M995" s="9"/>
      <c r="N995" s="9"/>
      <c r="O995" s="9"/>
      <c r="P995" s="9"/>
      <c r="Q995" s="9"/>
      <c r="R995" s="9"/>
      <c r="S995" s="9"/>
      <c r="T995" s="9"/>
      <c r="U995" s="9"/>
      <c r="V995" s="9"/>
      <c r="W995" s="9"/>
      <c r="X995" s="9"/>
      <c r="Y995" s="9"/>
      <c r="Z995" s="9"/>
      <c r="AA995" s="9"/>
      <c r="AB995" s="9"/>
      <c r="AC995" s="9"/>
      <c r="AD995" s="9"/>
      <c r="AE995" s="9"/>
      <c r="AF995" s="9"/>
      <c r="AG995" s="9"/>
      <c r="AH995" s="9"/>
      <c r="AI995" s="9"/>
      <c r="AJ995" s="9"/>
      <c r="AK995" s="12"/>
    </row>
    <row r="996" ht="15.75" customHeight="1">
      <c r="A996" s="9"/>
      <c r="B996" s="9"/>
      <c r="C996" s="9"/>
      <c r="D996" s="9"/>
      <c r="E996" s="9"/>
      <c r="F996" s="9"/>
      <c r="G996" s="34"/>
      <c r="H996" s="9"/>
      <c r="I996" s="9"/>
      <c r="J996" s="9"/>
      <c r="K996" s="9"/>
      <c r="L996" s="9"/>
      <c r="M996" s="9"/>
      <c r="N996" s="9"/>
      <c r="O996" s="9"/>
      <c r="P996" s="9"/>
      <c r="Q996" s="9"/>
      <c r="R996" s="9"/>
      <c r="S996" s="9"/>
      <c r="T996" s="9"/>
      <c r="U996" s="9"/>
      <c r="V996" s="9"/>
      <c r="W996" s="9"/>
      <c r="X996" s="9"/>
      <c r="Y996" s="9"/>
      <c r="Z996" s="9"/>
      <c r="AA996" s="9"/>
      <c r="AB996" s="9"/>
      <c r="AC996" s="9"/>
      <c r="AD996" s="9"/>
      <c r="AE996" s="9"/>
      <c r="AF996" s="9"/>
      <c r="AG996" s="9"/>
      <c r="AH996" s="9"/>
      <c r="AI996" s="9"/>
      <c r="AJ996" s="9"/>
      <c r="AK996" s="12"/>
    </row>
    <row r="997" ht="15.75" customHeight="1">
      <c r="A997" s="9"/>
      <c r="B997" s="9"/>
      <c r="C997" s="9"/>
      <c r="D997" s="9"/>
      <c r="E997" s="9"/>
      <c r="F997" s="9"/>
      <c r="G997" s="34"/>
      <c r="H997" s="9"/>
      <c r="I997" s="9"/>
      <c r="J997" s="9"/>
      <c r="K997" s="9"/>
      <c r="L997" s="9"/>
      <c r="M997" s="9"/>
      <c r="N997" s="9"/>
      <c r="O997" s="9"/>
      <c r="P997" s="9"/>
      <c r="Q997" s="9"/>
      <c r="R997" s="9"/>
      <c r="S997" s="9"/>
      <c r="T997" s="9"/>
      <c r="U997" s="9"/>
      <c r="V997" s="9"/>
      <c r="W997" s="9"/>
      <c r="X997" s="9"/>
      <c r="Y997" s="9"/>
      <c r="Z997" s="9"/>
      <c r="AA997" s="9"/>
      <c r="AB997" s="9"/>
      <c r="AC997" s="9"/>
      <c r="AD997" s="9"/>
      <c r="AE997" s="9"/>
      <c r="AF997" s="9"/>
      <c r="AG997" s="9"/>
      <c r="AH997" s="9"/>
      <c r="AI997" s="9"/>
      <c r="AJ997" s="9"/>
      <c r="AK997" s="12"/>
    </row>
    <row r="998" ht="15.75" customHeight="1">
      <c r="A998" s="9"/>
      <c r="B998" s="9"/>
      <c r="C998" s="9"/>
      <c r="D998" s="9"/>
      <c r="E998" s="9"/>
      <c r="F998" s="9"/>
      <c r="G998" s="34"/>
      <c r="H998" s="9"/>
      <c r="I998" s="9"/>
      <c r="J998" s="9"/>
      <c r="K998" s="9"/>
      <c r="L998" s="9"/>
      <c r="M998" s="9"/>
      <c r="N998" s="9"/>
      <c r="O998" s="9"/>
      <c r="P998" s="9"/>
      <c r="Q998" s="9"/>
      <c r="R998" s="9"/>
      <c r="S998" s="9"/>
      <c r="T998" s="9"/>
      <c r="U998" s="9"/>
      <c r="V998" s="9"/>
      <c r="W998" s="9"/>
      <c r="X998" s="9"/>
      <c r="Y998" s="9"/>
      <c r="Z998" s="9"/>
      <c r="AA998" s="9"/>
      <c r="AB998" s="9"/>
      <c r="AC998" s="9"/>
      <c r="AD998" s="9"/>
      <c r="AE998" s="9"/>
      <c r="AF998" s="9"/>
      <c r="AG998" s="9"/>
      <c r="AH998" s="9"/>
      <c r="AI998" s="9"/>
      <c r="AJ998" s="9"/>
      <c r="AK998" s="12"/>
    </row>
    <row r="999" ht="15.75" customHeight="1">
      <c r="A999" s="9"/>
      <c r="B999" s="9"/>
      <c r="C999" s="9"/>
      <c r="D999" s="9"/>
      <c r="E999" s="9"/>
      <c r="F999" s="9"/>
      <c r="G999" s="34"/>
      <c r="H999" s="9"/>
      <c r="I999" s="9"/>
      <c r="J999" s="9"/>
      <c r="K999" s="9"/>
      <c r="L999" s="9"/>
      <c r="M999" s="9"/>
      <c r="N999" s="9"/>
      <c r="O999" s="9"/>
      <c r="P999" s="9"/>
      <c r="Q999" s="9"/>
      <c r="R999" s="9"/>
      <c r="S999" s="9"/>
      <c r="T999" s="9"/>
      <c r="U999" s="9"/>
      <c r="V999" s="9"/>
      <c r="W999" s="9"/>
      <c r="X999" s="9"/>
      <c r="Y999" s="9"/>
      <c r="Z999" s="9"/>
      <c r="AA999" s="9"/>
      <c r="AB999" s="9"/>
      <c r="AC999" s="9"/>
      <c r="AD999" s="9"/>
      <c r="AE999" s="9"/>
      <c r="AF999" s="9"/>
      <c r="AG999" s="9"/>
      <c r="AH999" s="9"/>
      <c r="AI999" s="9"/>
      <c r="AJ999" s="9"/>
      <c r="AK999" s="12"/>
    </row>
    <row r="1000" ht="15.75" customHeight="1">
      <c r="A1000" s="9"/>
      <c r="B1000" s="9"/>
      <c r="C1000" s="9"/>
      <c r="D1000" s="9"/>
      <c r="E1000" s="9"/>
      <c r="F1000" s="9"/>
      <c r="G1000" s="34"/>
      <c r="H1000" s="9"/>
      <c r="I1000" s="9"/>
      <c r="J1000" s="9"/>
      <c r="K1000" s="9"/>
      <c r="L1000" s="9"/>
      <c r="M1000" s="9"/>
      <c r="N1000" s="9"/>
      <c r="O1000" s="9"/>
      <c r="P1000" s="9"/>
      <c r="Q1000" s="9"/>
      <c r="R1000" s="9"/>
      <c r="S1000" s="9"/>
      <c r="T1000" s="9"/>
      <c r="U1000" s="9"/>
      <c r="V1000" s="9"/>
      <c r="W1000" s="9"/>
      <c r="X1000" s="9"/>
      <c r="Y1000" s="9"/>
      <c r="Z1000" s="9"/>
      <c r="AA1000" s="9"/>
      <c r="AB1000" s="9"/>
      <c r="AC1000" s="9"/>
      <c r="AD1000" s="9"/>
      <c r="AE1000" s="9"/>
      <c r="AF1000" s="9"/>
      <c r="AG1000" s="9"/>
      <c r="AH1000" s="9"/>
      <c r="AI1000" s="9"/>
      <c r="AJ1000" s="9"/>
      <c r="AK1000" s="12"/>
    </row>
  </sheetData>
  <mergeCells count="10">
    <mergeCell ref="N16:W16"/>
    <mergeCell ref="N18:W18"/>
    <mergeCell ref="N20:W20"/>
    <mergeCell ref="C3:C11"/>
    <mergeCell ref="D15:W15"/>
    <mergeCell ref="X15:AG15"/>
    <mergeCell ref="D16:M16"/>
    <mergeCell ref="X16:AG16"/>
    <mergeCell ref="AH16:AH17"/>
    <mergeCell ref="AI16:AI17"/>
  </mergeCell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00B050"/>
    <pageSetUpPr/>
  </sheetPr>
  <sheetViews>
    <sheetView workbookViewId="0"/>
  </sheetViews>
  <sheetFormatPr customHeight="1" defaultColWidth="14.43" defaultRowHeight="15.0"/>
  <cols>
    <col customWidth="1" min="1" max="1" width="18.57"/>
    <col customWidth="1" min="2" max="2" width="20.71"/>
    <col customWidth="1" min="3" max="3" width="9.29"/>
    <col customWidth="1" min="4" max="4" width="14.0"/>
    <col customWidth="1" min="5" max="5" width="13.57"/>
    <col customWidth="1" min="6" max="6" width="16.71"/>
    <col customWidth="1" min="7" max="7" width="16.43"/>
    <col customWidth="1" min="8" max="8" width="16.14"/>
    <col customWidth="1" min="9" max="9" width="18.57"/>
    <col customWidth="1" min="10" max="26" width="8.71"/>
  </cols>
  <sheetData>
    <row r="1" ht="15.75" customHeight="1">
      <c r="A1" s="99" t="s">
        <v>47</v>
      </c>
      <c r="B1" s="100" t="s">
        <v>51</v>
      </c>
      <c r="C1" s="100" t="s">
        <v>54</v>
      </c>
      <c r="D1" s="100" t="s">
        <v>57</v>
      </c>
      <c r="E1" s="100" t="s">
        <v>58</v>
      </c>
      <c r="F1" s="100" t="s">
        <v>59</v>
      </c>
      <c r="G1" s="100" t="s">
        <v>60</v>
      </c>
      <c r="H1" s="100" t="s">
        <v>61</v>
      </c>
      <c r="I1" s="100" t="s">
        <v>62</v>
      </c>
      <c r="J1" s="100" t="s">
        <v>63</v>
      </c>
      <c r="K1" s="2"/>
      <c r="L1" s="2"/>
      <c r="M1" s="2"/>
      <c r="N1" s="2"/>
      <c r="O1" s="2"/>
      <c r="P1" s="2"/>
      <c r="Q1" s="2"/>
      <c r="R1" s="2"/>
      <c r="S1" s="2"/>
      <c r="T1" s="2"/>
      <c r="U1" s="2"/>
      <c r="V1" s="2"/>
      <c r="W1" s="2"/>
      <c r="X1" s="2"/>
      <c r="Y1" s="2"/>
      <c r="Z1" s="2"/>
    </row>
    <row r="2" ht="15.75" customHeight="1">
      <c r="A2" s="3" t="s">
        <v>48</v>
      </c>
      <c r="B2" s="101">
        <v>1.0E9</v>
      </c>
      <c r="C2" s="102">
        <v>50.0</v>
      </c>
      <c r="D2" s="103">
        <v>0.07</v>
      </c>
      <c r="E2" s="104">
        <v>1.0</v>
      </c>
      <c r="F2" s="105">
        <v>45453.0</v>
      </c>
      <c r="G2" s="105">
        <v>45812.0</v>
      </c>
      <c r="H2" s="105">
        <v>45728.0</v>
      </c>
      <c r="I2" s="101">
        <f>C2*B2</f>
        <v>50000000000</v>
      </c>
      <c r="J2" s="104" t="s">
        <v>64</v>
      </c>
      <c r="K2" s="2"/>
      <c r="L2" s="2"/>
      <c r="M2" s="2"/>
      <c r="N2" s="2"/>
      <c r="O2" s="2"/>
      <c r="P2" s="2"/>
      <c r="Q2" s="2"/>
      <c r="R2" s="2"/>
      <c r="S2" s="2"/>
      <c r="T2" s="2"/>
      <c r="U2" s="2"/>
      <c r="V2" s="2"/>
      <c r="W2" s="2"/>
      <c r="X2" s="2"/>
      <c r="Y2" s="2"/>
      <c r="Z2" s="2"/>
    </row>
    <row r="3" ht="15.75" customHeight="1">
      <c r="A3" s="2"/>
      <c r="B3" s="2"/>
      <c r="C3" s="2"/>
      <c r="D3" s="2"/>
      <c r="E3" s="2"/>
      <c r="F3" s="2"/>
      <c r="G3" s="2"/>
      <c r="H3" s="2"/>
      <c r="I3" s="2"/>
      <c r="J3" s="2"/>
      <c r="K3" s="2"/>
      <c r="L3" s="2"/>
      <c r="M3" s="2"/>
      <c r="N3" s="2"/>
      <c r="O3" s="2"/>
      <c r="P3" s="2"/>
      <c r="Q3" s="2"/>
      <c r="R3" s="2"/>
      <c r="S3" s="2"/>
      <c r="T3" s="2"/>
      <c r="U3" s="2"/>
      <c r="V3" s="2"/>
      <c r="W3" s="2"/>
      <c r="X3" s="2"/>
      <c r="Y3" s="2"/>
      <c r="Z3" s="2"/>
    </row>
    <row r="4" ht="15.75" customHeight="1">
      <c r="A4" s="2"/>
      <c r="B4" s="2"/>
      <c r="C4" s="2"/>
      <c r="D4" s="2"/>
      <c r="E4" s="2"/>
      <c r="F4" s="2"/>
      <c r="G4" s="2"/>
      <c r="H4" s="2"/>
      <c r="I4" s="2"/>
      <c r="J4" s="2"/>
      <c r="K4" s="2"/>
      <c r="L4" s="2"/>
      <c r="M4" s="2"/>
      <c r="N4" s="2"/>
      <c r="O4" s="2"/>
      <c r="P4" s="2"/>
      <c r="Q4" s="2"/>
      <c r="R4" s="2"/>
      <c r="S4" s="2"/>
      <c r="T4" s="2"/>
      <c r="U4" s="2"/>
      <c r="V4" s="2"/>
      <c r="W4" s="2"/>
      <c r="X4" s="2"/>
      <c r="Y4" s="2"/>
      <c r="Z4" s="2"/>
    </row>
    <row r="5" ht="15.75" customHeight="1">
      <c r="A5" s="2"/>
      <c r="B5" s="2"/>
      <c r="C5" s="2"/>
      <c r="D5" s="2"/>
      <c r="E5" s="2"/>
      <c r="F5" s="2"/>
      <c r="G5" s="2"/>
      <c r="H5" s="2"/>
      <c r="I5" s="2"/>
      <c r="J5" s="2"/>
      <c r="K5" s="2"/>
      <c r="L5" s="2"/>
      <c r="M5" s="2"/>
      <c r="N5" s="2"/>
      <c r="O5" s="2"/>
      <c r="P5" s="2"/>
      <c r="Q5" s="2"/>
      <c r="R5" s="2"/>
      <c r="S5" s="2"/>
      <c r="T5" s="2"/>
      <c r="U5" s="2"/>
      <c r="V5" s="2"/>
      <c r="W5" s="2"/>
      <c r="X5" s="2"/>
      <c r="Y5" s="2"/>
      <c r="Z5" s="2"/>
    </row>
    <row r="6" ht="15.75" customHeight="1">
      <c r="A6" s="2"/>
      <c r="B6" s="2"/>
      <c r="C6" s="2"/>
      <c r="D6" s="2"/>
      <c r="E6" s="2"/>
      <c r="F6" s="2"/>
      <c r="G6" s="2"/>
      <c r="H6" s="2"/>
      <c r="I6" s="2"/>
      <c r="J6" s="2"/>
      <c r="K6" s="2"/>
      <c r="L6" s="2"/>
      <c r="M6" s="2"/>
      <c r="N6" s="2"/>
      <c r="O6" s="2"/>
      <c r="P6" s="2"/>
      <c r="Q6" s="2"/>
      <c r="R6" s="2"/>
      <c r="S6" s="2"/>
      <c r="T6" s="2"/>
      <c r="U6" s="2"/>
      <c r="V6" s="2"/>
      <c r="W6" s="2"/>
      <c r="X6" s="2"/>
      <c r="Y6" s="2"/>
      <c r="Z6" s="2"/>
    </row>
    <row r="7" ht="15.75" customHeight="1">
      <c r="A7" s="2"/>
      <c r="B7" s="2"/>
      <c r="C7" s="2"/>
      <c r="D7" s="2"/>
      <c r="E7" s="2"/>
      <c r="F7" s="2"/>
      <c r="G7" s="2"/>
      <c r="H7" s="2"/>
      <c r="I7" s="2"/>
      <c r="J7" s="2"/>
      <c r="K7" s="2"/>
      <c r="L7" s="2"/>
      <c r="M7" s="2"/>
      <c r="N7" s="2"/>
      <c r="O7" s="2"/>
      <c r="P7" s="2"/>
      <c r="Q7" s="2"/>
      <c r="R7" s="2"/>
      <c r="S7" s="2"/>
      <c r="T7" s="2"/>
      <c r="U7" s="2"/>
      <c r="V7" s="2"/>
      <c r="W7" s="2"/>
      <c r="X7" s="2"/>
      <c r="Y7" s="2"/>
      <c r="Z7" s="2"/>
    </row>
    <row r="8" ht="15.75" customHeight="1">
      <c r="A8" s="2"/>
      <c r="B8" s="2"/>
      <c r="C8" s="2"/>
      <c r="D8" s="2"/>
      <c r="E8" s="2"/>
      <c r="F8" s="2"/>
      <c r="G8" s="2"/>
      <c r="H8" s="2"/>
      <c r="I8" s="2"/>
      <c r="J8" s="2"/>
      <c r="K8" s="2"/>
      <c r="L8" s="2"/>
      <c r="M8" s="2"/>
      <c r="N8" s="2"/>
      <c r="O8" s="2"/>
      <c r="P8" s="2"/>
      <c r="Q8" s="2"/>
      <c r="R8" s="2"/>
      <c r="S8" s="2"/>
      <c r="T8" s="2"/>
      <c r="U8" s="2"/>
      <c r="V8" s="2"/>
      <c r="W8" s="2"/>
      <c r="X8" s="2"/>
      <c r="Y8" s="2"/>
      <c r="Z8" s="2"/>
    </row>
    <row r="9" ht="15.75" customHeight="1">
      <c r="A9" s="2"/>
      <c r="B9" s="2"/>
      <c r="C9" s="2"/>
      <c r="D9" s="2"/>
      <c r="E9" s="2"/>
      <c r="F9" s="2"/>
      <c r="G9" s="2"/>
      <c r="H9" s="2"/>
      <c r="I9" s="2"/>
      <c r="J9" s="2"/>
      <c r="K9" s="2"/>
      <c r="L9" s="2"/>
      <c r="M9" s="2"/>
      <c r="N9" s="2"/>
      <c r="O9" s="2"/>
      <c r="P9" s="2"/>
      <c r="Q9" s="2"/>
      <c r="R9" s="2"/>
      <c r="S9" s="2"/>
      <c r="T9" s="2"/>
      <c r="U9" s="2"/>
      <c r="V9" s="2"/>
      <c r="W9" s="2"/>
      <c r="X9" s="2"/>
      <c r="Y9" s="2"/>
      <c r="Z9" s="2"/>
    </row>
    <row r="10" ht="15.75" customHeight="1">
      <c r="A10" s="2"/>
      <c r="B10" s="2"/>
      <c r="C10" s="2"/>
      <c r="D10" s="2"/>
      <c r="E10" s="2"/>
      <c r="F10" s="2"/>
      <c r="G10" s="2"/>
      <c r="H10" s="2"/>
      <c r="I10" s="2"/>
      <c r="J10" s="2"/>
      <c r="K10" s="2"/>
      <c r="L10" s="2"/>
      <c r="M10" s="2"/>
      <c r="N10" s="2"/>
      <c r="O10" s="2"/>
      <c r="P10" s="2"/>
      <c r="Q10" s="2"/>
      <c r="R10" s="2"/>
      <c r="S10" s="2"/>
      <c r="T10" s="2"/>
      <c r="U10" s="2"/>
      <c r="V10" s="2"/>
      <c r="W10" s="2"/>
      <c r="X10" s="2"/>
      <c r="Y10" s="2"/>
      <c r="Z10" s="2"/>
    </row>
    <row r="11" ht="15.75" customHeight="1">
      <c r="A11" s="2"/>
      <c r="B11" s="2"/>
      <c r="C11" s="2"/>
      <c r="D11" s="2"/>
      <c r="E11" s="2"/>
      <c r="F11" s="2"/>
      <c r="G11" s="2"/>
      <c r="H11" s="2"/>
      <c r="I11" s="2"/>
      <c r="J11" s="2"/>
      <c r="K11" s="2"/>
      <c r="L11" s="2"/>
      <c r="M11" s="2"/>
      <c r="N11" s="2"/>
      <c r="O11" s="2"/>
      <c r="P11" s="2"/>
      <c r="Q11" s="2"/>
      <c r="R11" s="2"/>
      <c r="S11" s="2"/>
      <c r="T11" s="2"/>
      <c r="U11" s="2"/>
      <c r="V11" s="2"/>
      <c r="W11" s="2"/>
      <c r="X11" s="2"/>
      <c r="Y11" s="2"/>
      <c r="Z11" s="2"/>
    </row>
    <row r="12" ht="15.75" customHeight="1">
      <c r="A12" s="2"/>
      <c r="B12" s="2"/>
      <c r="C12" s="2"/>
      <c r="D12" s="2"/>
      <c r="E12" s="2"/>
      <c r="F12" s="2"/>
      <c r="G12" s="2"/>
      <c r="H12" s="2"/>
      <c r="I12" s="2"/>
      <c r="J12" s="2"/>
      <c r="K12" s="2"/>
      <c r="L12" s="2"/>
      <c r="M12" s="2"/>
      <c r="N12" s="2"/>
      <c r="O12" s="2"/>
      <c r="P12" s="2"/>
      <c r="Q12" s="2"/>
      <c r="R12" s="2"/>
      <c r="S12" s="2"/>
      <c r="T12" s="2"/>
      <c r="U12" s="2"/>
      <c r="V12" s="2"/>
      <c r="W12" s="2"/>
      <c r="X12" s="2"/>
      <c r="Y12" s="2"/>
      <c r="Z12" s="2"/>
    </row>
    <row r="13" ht="15.75" customHeight="1">
      <c r="A13" s="2"/>
      <c r="B13" s="2"/>
      <c r="C13" s="2"/>
      <c r="D13" s="2"/>
      <c r="E13" s="2"/>
      <c r="F13" s="2"/>
      <c r="G13" s="2"/>
      <c r="H13" s="2"/>
      <c r="I13" s="2"/>
      <c r="J13" s="2"/>
      <c r="K13" s="2"/>
      <c r="L13" s="2"/>
      <c r="M13" s="2"/>
      <c r="N13" s="2"/>
      <c r="O13" s="2"/>
      <c r="P13" s="2"/>
      <c r="Q13" s="2"/>
      <c r="R13" s="2"/>
      <c r="S13" s="2"/>
      <c r="T13" s="2"/>
      <c r="U13" s="2"/>
      <c r="V13" s="2"/>
      <c r="W13" s="2"/>
      <c r="X13" s="2"/>
      <c r="Y13" s="2"/>
      <c r="Z13" s="2"/>
    </row>
    <row r="14" ht="15.75" customHeight="1">
      <c r="A14" s="2"/>
      <c r="B14" s="2"/>
      <c r="C14" s="2"/>
      <c r="D14" s="2"/>
      <c r="E14" s="2"/>
      <c r="F14" s="2"/>
      <c r="G14" s="2"/>
      <c r="H14" s="2"/>
      <c r="I14" s="2"/>
      <c r="J14" s="2"/>
      <c r="K14" s="2"/>
      <c r="L14" s="2"/>
      <c r="M14" s="2"/>
      <c r="N14" s="2"/>
      <c r="O14" s="2"/>
      <c r="P14" s="2"/>
      <c r="Q14" s="2"/>
      <c r="R14" s="2"/>
      <c r="S14" s="2"/>
      <c r="T14" s="2"/>
      <c r="U14" s="2"/>
      <c r="V14" s="2"/>
      <c r="W14" s="2"/>
      <c r="X14" s="2"/>
      <c r="Y14" s="2"/>
      <c r="Z14" s="2"/>
    </row>
    <row r="15" ht="15.75" customHeight="1">
      <c r="A15" s="2"/>
      <c r="B15" s="2"/>
      <c r="C15" s="2"/>
      <c r="D15" s="2"/>
      <c r="E15" s="2"/>
      <c r="F15" s="2"/>
      <c r="G15" s="2"/>
      <c r="H15" s="2"/>
      <c r="I15" s="2"/>
      <c r="J15" s="2"/>
      <c r="K15" s="2"/>
      <c r="L15" s="2"/>
      <c r="M15" s="2"/>
      <c r="N15" s="2"/>
      <c r="O15" s="2"/>
      <c r="P15" s="2"/>
      <c r="Q15" s="2"/>
      <c r="R15" s="2"/>
      <c r="S15" s="2"/>
      <c r="T15" s="2"/>
      <c r="U15" s="2"/>
      <c r="V15" s="2"/>
      <c r="W15" s="2"/>
      <c r="X15" s="2"/>
      <c r="Y15" s="2"/>
      <c r="Z15" s="2"/>
    </row>
    <row r="16" ht="15.75" customHeight="1">
      <c r="A16" s="2"/>
      <c r="B16" s="2"/>
      <c r="C16" s="2"/>
      <c r="D16" s="2"/>
      <c r="E16" s="2"/>
      <c r="F16" s="2"/>
      <c r="G16" s="2"/>
      <c r="H16" s="2"/>
      <c r="I16" s="2"/>
      <c r="J16" s="2"/>
      <c r="K16" s="2"/>
      <c r="L16" s="2"/>
      <c r="M16" s="2"/>
      <c r="N16" s="2"/>
      <c r="O16" s="2"/>
      <c r="P16" s="2"/>
      <c r="Q16" s="2"/>
      <c r="R16" s="2"/>
      <c r="S16" s="2"/>
      <c r="T16" s="2"/>
      <c r="U16" s="2"/>
      <c r="V16" s="2"/>
      <c r="W16" s="2"/>
      <c r="X16" s="2"/>
      <c r="Y16" s="2"/>
      <c r="Z16" s="2"/>
    </row>
    <row r="17" ht="15.75" customHeight="1">
      <c r="A17" s="2"/>
      <c r="B17" s="2"/>
      <c r="C17" s="2"/>
      <c r="D17" s="2"/>
      <c r="E17" s="2"/>
      <c r="F17" s="2"/>
      <c r="G17" s="2"/>
      <c r="H17" s="2"/>
      <c r="I17" s="2"/>
      <c r="J17" s="2"/>
      <c r="K17" s="2"/>
      <c r="L17" s="2"/>
      <c r="M17" s="2"/>
      <c r="N17" s="2"/>
      <c r="O17" s="2"/>
      <c r="P17" s="2"/>
      <c r="Q17" s="2"/>
      <c r="R17" s="2"/>
      <c r="S17" s="2"/>
      <c r="T17" s="2"/>
      <c r="U17" s="2"/>
      <c r="V17" s="2"/>
      <c r="W17" s="2"/>
      <c r="X17" s="2"/>
      <c r="Y17" s="2"/>
      <c r="Z17" s="2"/>
    </row>
    <row r="18" ht="15.75" customHeight="1">
      <c r="A18" s="2"/>
      <c r="B18" s="2"/>
      <c r="C18" s="2"/>
      <c r="D18" s="2"/>
      <c r="E18" s="2"/>
      <c r="F18" s="2"/>
      <c r="G18" s="2"/>
      <c r="H18" s="2"/>
      <c r="I18" s="2"/>
      <c r="J18" s="2"/>
      <c r="K18" s="2"/>
      <c r="L18" s="2"/>
      <c r="M18" s="2"/>
      <c r="N18" s="2"/>
      <c r="O18" s="2"/>
      <c r="P18" s="2"/>
      <c r="Q18" s="2"/>
      <c r="R18" s="2"/>
      <c r="S18" s="2"/>
      <c r="T18" s="2"/>
      <c r="U18" s="2"/>
      <c r="V18" s="2"/>
      <c r="W18" s="2"/>
      <c r="X18" s="2"/>
      <c r="Y18" s="2"/>
      <c r="Z18" s="2"/>
    </row>
    <row r="19" ht="15.75" customHeight="1">
      <c r="A19" s="2"/>
      <c r="B19" s="2"/>
      <c r="C19" s="2"/>
      <c r="D19" s="2"/>
      <c r="E19" s="2"/>
      <c r="F19" s="2"/>
      <c r="G19" s="2"/>
      <c r="H19" s="2"/>
      <c r="I19" s="2"/>
      <c r="J19" s="2"/>
      <c r="K19" s="2"/>
      <c r="L19" s="2"/>
      <c r="M19" s="2"/>
      <c r="N19" s="2"/>
      <c r="O19" s="2"/>
      <c r="P19" s="2"/>
      <c r="Q19" s="2"/>
      <c r="R19" s="2"/>
      <c r="S19" s="2"/>
      <c r="T19" s="2"/>
      <c r="U19" s="2"/>
      <c r="V19" s="2"/>
      <c r="W19" s="2"/>
      <c r="X19" s="2"/>
      <c r="Y19" s="2"/>
      <c r="Z19" s="2"/>
    </row>
    <row r="20" ht="15.75" customHeight="1">
      <c r="A20" s="2"/>
      <c r="B20" s="2"/>
      <c r="C20" s="2"/>
      <c r="D20" s="2"/>
      <c r="E20" s="2"/>
      <c r="F20" s="2"/>
      <c r="G20" s="2"/>
      <c r="H20" s="2"/>
      <c r="I20" s="2"/>
      <c r="J20" s="2"/>
      <c r="K20" s="2"/>
      <c r="L20" s="2"/>
      <c r="M20" s="2"/>
      <c r="N20" s="2"/>
      <c r="O20" s="2"/>
      <c r="P20" s="2"/>
      <c r="Q20" s="2"/>
      <c r="R20" s="2"/>
      <c r="S20" s="2"/>
      <c r="T20" s="2"/>
      <c r="U20" s="2"/>
      <c r="V20" s="2"/>
      <c r="W20" s="2"/>
      <c r="X20" s="2"/>
      <c r="Y20" s="2"/>
      <c r="Z20" s="2"/>
    </row>
    <row r="21" ht="15.75" customHeight="1">
      <c r="A21" s="2"/>
      <c r="B21" s="2"/>
      <c r="C21" s="2"/>
      <c r="D21" s="2"/>
      <c r="E21" s="2"/>
      <c r="F21" s="2"/>
      <c r="G21" s="2"/>
      <c r="H21" s="2"/>
      <c r="I21" s="2"/>
      <c r="J21" s="2"/>
      <c r="K21" s="2"/>
      <c r="L21" s="2"/>
      <c r="M21" s="2"/>
      <c r="N21" s="2"/>
      <c r="O21" s="2"/>
      <c r="P21" s="2"/>
      <c r="Q21" s="2"/>
      <c r="R21" s="2"/>
      <c r="S21" s="2"/>
      <c r="T21" s="2"/>
      <c r="U21" s="2"/>
      <c r="V21" s="2"/>
      <c r="W21" s="2"/>
      <c r="X21" s="2"/>
      <c r="Y21" s="2"/>
      <c r="Z21" s="2"/>
    </row>
    <row r="22" ht="15.75" customHeight="1">
      <c r="A22" s="2"/>
      <c r="B22" s="2"/>
      <c r="C22" s="2"/>
      <c r="D22" s="2"/>
      <c r="E22" s="2"/>
      <c r="F22" s="2"/>
      <c r="G22" s="2"/>
      <c r="H22" s="2"/>
      <c r="I22" s="2"/>
      <c r="J22" s="2"/>
      <c r="K22" s="2"/>
      <c r="L22" s="2"/>
      <c r="M22" s="2"/>
      <c r="N22" s="2"/>
      <c r="O22" s="2"/>
      <c r="P22" s="2"/>
      <c r="Q22" s="2"/>
      <c r="R22" s="2"/>
      <c r="S22" s="2"/>
      <c r="T22" s="2"/>
      <c r="U22" s="2"/>
      <c r="V22" s="2"/>
      <c r="W22" s="2"/>
      <c r="X22" s="2"/>
      <c r="Y22" s="2"/>
      <c r="Z22" s="2"/>
    </row>
    <row r="23" ht="15.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5.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5.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5.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5.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5.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5.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5.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5.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00B050"/>
    <pageSetUpPr/>
  </sheetPr>
  <sheetViews>
    <sheetView workbookViewId="0"/>
  </sheetViews>
  <sheetFormatPr customHeight="1" defaultColWidth="14.43" defaultRowHeight="15.0"/>
  <cols>
    <col customWidth="1" min="1" max="3" width="8.71"/>
    <col customWidth="1" min="4" max="4" width="13.29"/>
    <col customWidth="1" min="5" max="13" width="13.86"/>
  </cols>
  <sheetData>
    <row r="2">
      <c r="A2" s="106" t="s">
        <v>114</v>
      </c>
      <c r="C2" s="106" t="str">
        <f>_xll.RDP.HistoricalPricing($A$2:$A$10,"FIXING_1","START:01-Jan-2008 INTERVAL:P1D SOURCE:RFV",,"TSREPEAT:NO CH:IN;Fd RH:Timestamp",D3)</f>
        <v>#NAME?</v>
      </c>
    </row>
    <row r="3">
      <c r="A3" s="106" t="s">
        <v>115</v>
      </c>
      <c r="E3" s="107" t="s">
        <v>114</v>
      </c>
      <c r="F3" s="107" t="s">
        <v>115</v>
      </c>
      <c r="G3" s="107" t="s">
        <v>116</v>
      </c>
      <c r="H3" s="107" t="s">
        <v>117</v>
      </c>
      <c r="I3" s="107" t="s">
        <v>118</v>
      </c>
      <c r="J3" s="107" t="s">
        <v>119</v>
      </c>
      <c r="K3" s="107" t="s">
        <v>120</v>
      </c>
      <c r="L3" s="107" t="s">
        <v>121</v>
      </c>
      <c r="M3" s="107" t="s">
        <v>122</v>
      </c>
    </row>
    <row r="4">
      <c r="A4" s="106" t="s">
        <v>116</v>
      </c>
      <c r="D4" s="107" t="s">
        <v>123</v>
      </c>
      <c r="E4" s="107" t="s">
        <v>124</v>
      </c>
      <c r="F4" s="107" t="s">
        <v>124</v>
      </c>
      <c r="G4" s="107" t="s">
        <v>124</v>
      </c>
      <c r="H4" s="107" t="s">
        <v>124</v>
      </c>
      <c r="I4" s="107" t="s">
        <v>124</v>
      </c>
      <c r="J4" s="107" t="s">
        <v>124</v>
      </c>
      <c r="K4" s="107" t="s">
        <v>124</v>
      </c>
      <c r="L4" s="107" t="s">
        <v>124</v>
      </c>
      <c r="M4" s="107" t="s">
        <v>124</v>
      </c>
    </row>
    <row r="5">
      <c r="A5" s="106" t="s">
        <v>117</v>
      </c>
      <c r="D5" s="108">
        <v>45728.0</v>
      </c>
      <c r="E5" s="106">
        <v>4.74</v>
      </c>
      <c r="F5" s="106">
        <v>4.76</v>
      </c>
      <c r="G5" s="106">
        <v>4.71</v>
      </c>
      <c r="H5" s="106">
        <v>4.73</v>
      </c>
      <c r="I5" s="106">
        <v>4.81</v>
      </c>
      <c r="J5" s="106">
        <v>4.84</v>
      </c>
      <c r="K5" s="106">
        <v>5.14</v>
      </c>
      <c r="L5" s="106">
        <v>5.23</v>
      </c>
      <c r="M5" s="106">
        <v>5.24</v>
      </c>
    </row>
    <row r="6">
      <c r="A6" s="106" t="s">
        <v>118</v>
      </c>
      <c r="D6" s="108">
        <v>45727.0</v>
      </c>
      <c r="E6" s="106">
        <v>4.58</v>
      </c>
      <c r="F6" s="106">
        <v>4.6</v>
      </c>
      <c r="G6" s="106">
        <v>4.6</v>
      </c>
      <c r="H6" s="106">
        <v>4.54</v>
      </c>
      <c r="I6" s="106">
        <v>4.7</v>
      </c>
      <c r="J6" s="106">
        <v>4.72</v>
      </c>
      <c r="K6" s="106">
        <v>5.14</v>
      </c>
      <c r="L6" s="106">
        <v>5.18</v>
      </c>
      <c r="M6" s="106">
        <v>5.2</v>
      </c>
    </row>
    <row r="7">
      <c r="A7" s="106" t="s">
        <v>119</v>
      </c>
      <c r="D7" s="108">
        <v>45726.0</v>
      </c>
      <c r="E7" s="106">
        <v>4.15</v>
      </c>
      <c r="F7" s="106">
        <v>4.32</v>
      </c>
      <c r="G7" s="106">
        <v>4.37</v>
      </c>
      <c r="H7" s="106">
        <v>4.53</v>
      </c>
      <c r="I7" s="106">
        <v>4.68</v>
      </c>
      <c r="J7" s="106">
        <v>4.73</v>
      </c>
      <c r="K7" s="106">
        <v>5.1</v>
      </c>
      <c r="L7" s="106">
        <v>5.22</v>
      </c>
      <c r="M7" s="106">
        <v>5.24</v>
      </c>
    </row>
    <row r="8">
      <c r="A8" s="106" t="s">
        <v>120</v>
      </c>
      <c r="D8" s="108">
        <v>45723.0</v>
      </c>
      <c r="E8" s="106">
        <v>3.99</v>
      </c>
      <c r="F8" s="106">
        <v>4.09</v>
      </c>
      <c r="G8" s="106">
        <v>4.27</v>
      </c>
      <c r="H8" s="106">
        <v>4.43</v>
      </c>
      <c r="I8" s="106">
        <v>4.7</v>
      </c>
      <c r="J8" s="106">
        <v>4.74</v>
      </c>
      <c r="K8" s="106">
        <v>5.13</v>
      </c>
      <c r="L8" s="106">
        <v>5.2</v>
      </c>
      <c r="M8" s="106">
        <v>5.22</v>
      </c>
    </row>
    <row r="9">
      <c r="A9" s="106" t="s">
        <v>121</v>
      </c>
      <c r="D9" s="108">
        <v>45722.0</v>
      </c>
      <c r="E9" s="106">
        <v>4.02</v>
      </c>
      <c r="F9" s="106">
        <v>4.16</v>
      </c>
      <c r="G9" s="106">
        <v>4.3</v>
      </c>
      <c r="H9" s="106">
        <v>4.42</v>
      </c>
      <c r="I9" s="106">
        <v>4.76</v>
      </c>
      <c r="J9" s="106">
        <v>4.82</v>
      </c>
      <c r="K9" s="106">
        <v>5.22</v>
      </c>
      <c r="L9" s="106">
        <v>5.25</v>
      </c>
      <c r="M9" s="106">
        <v>5.3</v>
      </c>
    </row>
    <row r="10">
      <c r="A10" s="106" t="s">
        <v>122</v>
      </c>
      <c r="D10" s="108">
        <v>45721.0</v>
      </c>
      <c r="E10" s="106">
        <v>4.17</v>
      </c>
      <c r="F10" s="106">
        <v>4.31</v>
      </c>
      <c r="G10" s="106">
        <v>4.41</v>
      </c>
      <c r="H10" s="106">
        <v>4.51</v>
      </c>
      <c r="I10" s="106">
        <v>4.87</v>
      </c>
      <c r="J10" s="106">
        <v>4.91</v>
      </c>
      <c r="K10" s="106">
        <v>5.23</v>
      </c>
      <c r="L10" s="106">
        <v>5.24</v>
      </c>
      <c r="M10" s="106">
        <v>5.28</v>
      </c>
    </row>
    <row r="11">
      <c r="D11" s="108">
        <v>45720.0</v>
      </c>
      <c r="E11" s="106">
        <v>4.77</v>
      </c>
      <c r="F11" s="106">
        <v>4.82</v>
      </c>
      <c r="G11" s="106">
        <v>4.85</v>
      </c>
      <c r="H11" s="106">
        <v>4.88</v>
      </c>
      <c r="I11" s="106">
        <v>4.97</v>
      </c>
      <c r="J11" s="106">
        <v>5.03</v>
      </c>
      <c r="K11" s="106">
        <v>5.27</v>
      </c>
      <c r="L11" s="106">
        <v>5.29</v>
      </c>
      <c r="M11" s="106">
        <v>5.31</v>
      </c>
    </row>
    <row r="12">
      <c r="D12" s="108">
        <v>45719.0</v>
      </c>
      <c r="E12" s="106">
        <v>4.76</v>
      </c>
      <c r="F12" s="106">
        <v>4.82</v>
      </c>
      <c r="G12" s="106">
        <v>4.82</v>
      </c>
      <c r="H12" s="106">
        <v>4.88</v>
      </c>
      <c r="I12" s="106">
        <v>5.02</v>
      </c>
      <c r="J12" s="106">
        <v>5.08</v>
      </c>
      <c r="K12" s="106">
        <v>5.28</v>
      </c>
      <c r="L12" s="106">
        <v>5.33</v>
      </c>
      <c r="M12" s="106">
        <v>5.35</v>
      </c>
    </row>
    <row r="13">
      <c r="D13" s="108">
        <v>45716.0</v>
      </c>
      <c r="E13" s="106">
        <v>4.8</v>
      </c>
      <c r="F13" s="106">
        <v>4.88</v>
      </c>
      <c r="G13" s="106">
        <v>4.88</v>
      </c>
      <c r="H13" s="106">
        <v>4.93</v>
      </c>
      <c r="I13" s="106">
        <v>5.03</v>
      </c>
      <c r="J13" s="106">
        <v>5.09</v>
      </c>
      <c r="K13" s="106">
        <v>5.28</v>
      </c>
      <c r="L13" s="106">
        <v>5.33</v>
      </c>
      <c r="M13" s="106">
        <v>5.35</v>
      </c>
    </row>
    <row r="14">
      <c r="D14" s="108">
        <v>45715.0</v>
      </c>
      <c r="E14" s="106">
        <v>3.82</v>
      </c>
      <c r="F14" s="106">
        <v>4.37</v>
      </c>
      <c r="G14" s="106">
        <v>4.62</v>
      </c>
      <c r="H14" s="106">
        <v>4.82</v>
      </c>
      <c r="I14" s="106">
        <v>4.95</v>
      </c>
      <c r="J14" s="106">
        <v>5.03</v>
      </c>
      <c r="K14" s="106">
        <v>5.25</v>
      </c>
      <c r="L14" s="106">
        <v>5.3</v>
      </c>
      <c r="M14" s="106">
        <v>5.32</v>
      </c>
    </row>
    <row r="15">
      <c r="D15" s="108">
        <v>45714.0</v>
      </c>
      <c r="E15" s="106">
        <v>4.2</v>
      </c>
      <c r="F15" s="106">
        <v>4.52</v>
      </c>
      <c r="G15" s="106">
        <v>4.75</v>
      </c>
      <c r="H15" s="106">
        <v>4.87</v>
      </c>
      <c r="I15" s="106">
        <v>4.98</v>
      </c>
      <c r="J15" s="106">
        <v>5.08</v>
      </c>
      <c r="K15" s="106">
        <v>5.28</v>
      </c>
      <c r="L15" s="106">
        <v>5.34</v>
      </c>
      <c r="M15" s="106">
        <v>5.36</v>
      </c>
    </row>
    <row r="16">
      <c r="D16" s="108">
        <v>45713.0</v>
      </c>
      <c r="E16" s="106">
        <v>4.76</v>
      </c>
      <c r="F16" s="106">
        <v>4.8</v>
      </c>
      <c r="G16" s="106">
        <v>4.91</v>
      </c>
      <c r="H16" s="106">
        <v>4.94</v>
      </c>
      <c r="I16" s="106">
        <v>5.03</v>
      </c>
      <c r="J16" s="106">
        <v>5.09</v>
      </c>
      <c r="K16" s="106">
        <v>5.29</v>
      </c>
      <c r="L16" s="106">
        <v>5.33</v>
      </c>
      <c r="M16" s="106">
        <v>5.35</v>
      </c>
    </row>
    <row r="17">
      <c r="D17" s="108">
        <v>45712.0</v>
      </c>
      <c r="E17" s="106">
        <v>4.53</v>
      </c>
      <c r="F17" s="106">
        <v>4.68</v>
      </c>
      <c r="G17" s="106">
        <v>4.78</v>
      </c>
      <c r="H17" s="106">
        <v>4.88</v>
      </c>
      <c r="I17" s="106">
        <v>4.97</v>
      </c>
      <c r="J17" s="106">
        <v>5.07</v>
      </c>
      <c r="K17" s="106">
        <v>5.28</v>
      </c>
      <c r="L17" s="106">
        <v>5.32</v>
      </c>
      <c r="M17" s="106">
        <v>5.34</v>
      </c>
    </row>
    <row r="18">
      <c r="D18" s="108">
        <v>45709.0</v>
      </c>
      <c r="E18" s="106">
        <v>4.07</v>
      </c>
      <c r="F18" s="106">
        <v>4.42</v>
      </c>
      <c r="G18" s="106">
        <v>4.58</v>
      </c>
      <c r="H18" s="106">
        <v>4.78</v>
      </c>
      <c r="I18" s="106">
        <v>5.0</v>
      </c>
      <c r="J18" s="106">
        <v>5.1</v>
      </c>
      <c r="K18" s="106">
        <v>5.28</v>
      </c>
      <c r="L18" s="106">
        <v>5.34</v>
      </c>
      <c r="M18" s="106">
        <v>5.36</v>
      </c>
    </row>
    <row r="19">
      <c r="D19" s="108">
        <v>45708.0</v>
      </c>
      <c r="E19" s="106">
        <v>4.18</v>
      </c>
      <c r="F19" s="106">
        <v>4.45</v>
      </c>
      <c r="G19" s="106">
        <v>4.62</v>
      </c>
      <c r="H19" s="106">
        <v>4.8</v>
      </c>
      <c r="I19" s="106">
        <v>4.98</v>
      </c>
      <c r="J19" s="106">
        <v>5.1</v>
      </c>
      <c r="K19" s="106">
        <v>5.28</v>
      </c>
      <c r="L19" s="106">
        <v>5.34</v>
      </c>
      <c r="M19" s="106">
        <v>5.34</v>
      </c>
    </row>
    <row r="20">
      <c r="D20" s="108">
        <v>45707.0</v>
      </c>
      <c r="E20" s="106">
        <v>4.33</v>
      </c>
      <c r="F20" s="106">
        <v>4.57</v>
      </c>
      <c r="G20" s="106">
        <v>4.75</v>
      </c>
      <c r="H20" s="106">
        <v>4.88</v>
      </c>
      <c r="I20" s="106">
        <v>5.03</v>
      </c>
      <c r="J20" s="106">
        <v>5.15</v>
      </c>
      <c r="K20" s="106">
        <v>5.27</v>
      </c>
      <c r="L20" s="106">
        <v>5.32</v>
      </c>
      <c r="M20" s="106">
        <v>5.34</v>
      </c>
    </row>
    <row r="21" ht="15.75" customHeight="1">
      <c r="D21" s="108">
        <v>45706.0</v>
      </c>
      <c r="E21" s="106">
        <v>4.68</v>
      </c>
      <c r="F21" s="106">
        <v>4.8</v>
      </c>
      <c r="G21" s="106">
        <v>4.85</v>
      </c>
      <c r="H21" s="106">
        <v>4.92</v>
      </c>
      <c r="I21" s="106">
        <v>5.02</v>
      </c>
      <c r="J21" s="106">
        <v>5.12</v>
      </c>
      <c r="K21" s="106">
        <v>5.27</v>
      </c>
      <c r="L21" s="106">
        <v>5.32</v>
      </c>
      <c r="M21" s="106">
        <v>5.34</v>
      </c>
    </row>
    <row r="22" ht="15.75" customHeight="1">
      <c r="D22" s="108">
        <v>45705.0</v>
      </c>
      <c r="E22" s="106">
        <v>4.55</v>
      </c>
      <c r="F22" s="106">
        <v>4.72</v>
      </c>
      <c r="G22" s="106">
        <v>4.75</v>
      </c>
      <c r="H22" s="106">
        <v>4.9</v>
      </c>
      <c r="I22" s="106">
        <v>5.03</v>
      </c>
      <c r="J22" s="106">
        <v>5.12</v>
      </c>
      <c r="K22" s="106">
        <v>5.28</v>
      </c>
      <c r="L22" s="106">
        <v>5.36</v>
      </c>
      <c r="M22" s="106">
        <v>5.36</v>
      </c>
    </row>
    <row r="23" ht="15.75" customHeight="1">
      <c r="D23" s="108">
        <v>45702.0</v>
      </c>
      <c r="E23" s="106">
        <v>4.02</v>
      </c>
      <c r="F23" s="106">
        <v>4.35</v>
      </c>
      <c r="G23" s="106">
        <v>4.63</v>
      </c>
      <c r="H23" s="106">
        <v>4.8</v>
      </c>
      <c r="I23" s="106">
        <v>5.02</v>
      </c>
      <c r="J23" s="106">
        <v>5.07</v>
      </c>
      <c r="K23" s="106">
        <v>5.27</v>
      </c>
      <c r="L23" s="106">
        <v>5.34</v>
      </c>
      <c r="M23" s="106">
        <v>5.36</v>
      </c>
    </row>
    <row r="24" ht="15.75" customHeight="1">
      <c r="D24" s="108">
        <v>45701.0</v>
      </c>
      <c r="E24" s="106">
        <v>4.26</v>
      </c>
      <c r="F24" s="106">
        <v>4.5</v>
      </c>
      <c r="G24" s="106">
        <v>4.64</v>
      </c>
      <c r="H24" s="106">
        <v>4.84</v>
      </c>
      <c r="I24" s="106">
        <v>5.07</v>
      </c>
      <c r="J24" s="106">
        <v>5.14</v>
      </c>
      <c r="K24" s="106">
        <v>5.26</v>
      </c>
      <c r="L24" s="106">
        <v>5.32</v>
      </c>
      <c r="M24" s="106">
        <v>5.33</v>
      </c>
    </row>
    <row r="25" ht="15.75" customHeight="1">
      <c r="D25" s="108">
        <v>45700.0</v>
      </c>
      <c r="E25" s="106">
        <v>4.53</v>
      </c>
      <c r="F25" s="106">
        <v>4.66</v>
      </c>
      <c r="G25" s="106">
        <v>4.83</v>
      </c>
      <c r="H25" s="106">
        <v>5.01</v>
      </c>
      <c r="I25" s="106">
        <v>5.13</v>
      </c>
      <c r="J25" s="106">
        <v>5.16</v>
      </c>
      <c r="K25" s="106">
        <v>5.3</v>
      </c>
      <c r="L25" s="106">
        <v>5.32</v>
      </c>
      <c r="M25" s="106">
        <v>5.33</v>
      </c>
    </row>
    <row r="26" ht="15.75" customHeight="1">
      <c r="D26" s="108">
        <v>45699.0</v>
      </c>
      <c r="E26" s="106">
        <v>5.42</v>
      </c>
      <c r="F26" s="106">
        <v>5.48</v>
      </c>
      <c r="G26" s="106">
        <v>5.5</v>
      </c>
      <c r="H26" s="106">
        <v>5.38</v>
      </c>
      <c r="I26" s="106">
        <v>5.3</v>
      </c>
      <c r="J26" s="106">
        <v>5.28</v>
      </c>
      <c r="K26" s="106">
        <v>5.3</v>
      </c>
      <c r="L26" s="106">
        <v>5.32</v>
      </c>
      <c r="M26" s="106">
        <v>5.34</v>
      </c>
    </row>
    <row r="27" ht="15.75" customHeight="1">
      <c r="D27" s="108">
        <v>45698.0</v>
      </c>
      <c r="E27" s="106">
        <v>5.51</v>
      </c>
      <c r="F27" s="106">
        <v>5.5</v>
      </c>
      <c r="G27" s="106">
        <v>5.46</v>
      </c>
      <c r="H27" s="106">
        <v>5.24</v>
      </c>
      <c r="I27" s="106">
        <v>5.23</v>
      </c>
      <c r="J27" s="106">
        <v>5.21</v>
      </c>
      <c r="K27" s="106">
        <v>5.33</v>
      </c>
      <c r="L27" s="106">
        <v>5.32</v>
      </c>
      <c r="M27" s="106">
        <v>5.33</v>
      </c>
    </row>
    <row r="28" ht="15.75" customHeight="1">
      <c r="D28" s="108">
        <v>45695.0</v>
      </c>
      <c r="E28" s="106">
        <v>4.5</v>
      </c>
      <c r="F28" s="106">
        <v>4.68</v>
      </c>
      <c r="G28" s="106">
        <v>4.8</v>
      </c>
      <c r="H28" s="106">
        <v>4.9</v>
      </c>
      <c r="I28" s="106">
        <v>5.04</v>
      </c>
      <c r="J28" s="106">
        <v>5.08</v>
      </c>
      <c r="K28" s="106">
        <v>5.26</v>
      </c>
      <c r="L28" s="106">
        <v>5.25</v>
      </c>
      <c r="M28" s="106">
        <v>5.28</v>
      </c>
    </row>
    <row r="29" ht="15.75" customHeight="1">
      <c r="D29" s="108">
        <v>45694.0</v>
      </c>
      <c r="E29" s="106">
        <v>4.37</v>
      </c>
      <c r="F29" s="106">
        <v>4.57</v>
      </c>
      <c r="G29" s="106">
        <v>4.73</v>
      </c>
      <c r="H29" s="106">
        <v>4.85</v>
      </c>
      <c r="I29" s="106">
        <v>5.05</v>
      </c>
      <c r="J29" s="106">
        <v>5.08</v>
      </c>
      <c r="K29" s="106">
        <v>5.3</v>
      </c>
      <c r="L29" s="106">
        <v>5.28</v>
      </c>
      <c r="M29" s="106">
        <v>5.3</v>
      </c>
    </row>
    <row r="30" ht="15.75" customHeight="1">
      <c r="D30" s="108">
        <v>45693.0</v>
      </c>
      <c r="E30" s="106">
        <v>4.51</v>
      </c>
      <c r="F30" s="106">
        <v>4.71</v>
      </c>
      <c r="G30" s="106">
        <v>4.84</v>
      </c>
      <c r="H30" s="106">
        <v>5.01</v>
      </c>
      <c r="I30" s="106">
        <v>5.1</v>
      </c>
      <c r="J30" s="106">
        <v>5.11</v>
      </c>
      <c r="K30" s="106">
        <v>5.26</v>
      </c>
      <c r="L30" s="106">
        <v>5.3</v>
      </c>
      <c r="M30" s="106">
        <v>5.32</v>
      </c>
    </row>
    <row r="31" ht="15.75" customHeight="1">
      <c r="D31" s="108">
        <v>45692.0</v>
      </c>
      <c r="E31" s="106">
        <v>5.5</v>
      </c>
      <c r="F31" s="106">
        <v>5.44</v>
      </c>
      <c r="G31" s="106">
        <v>5.38</v>
      </c>
      <c r="H31" s="106">
        <v>5.28</v>
      </c>
      <c r="I31" s="106">
        <v>5.32</v>
      </c>
      <c r="J31" s="106">
        <v>5.28</v>
      </c>
      <c r="K31" s="106">
        <v>5.32</v>
      </c>
      <c r="L31" s="106">
        <v>5.38</v>
      </c>
      <c r="M31" s="106">
        <v>5.38</v>
      </c>
    </row>
    <row r="32" ht="15.75" customHeight="1">
      <c r="D32" s="108">
        <v>45691.0</v>
      </c>
      <c r="E32" s="106">
        <v>4.86</v>
      </c>
      <c r="F32" s="106">
        <v>4.98</v>
      </c>
      <c r="G32" s="106">
        <v>5.06</v>
      </c>
      <c r="H32" s="106">
        <v>5.06</v>
      </c>
      <c r="I32" s="106">
        <v>5.14</v>
      </c>
      <c r="J32" s="106">
        <v>5.14</v>
      </c>
      <c r="K32" s="106">
        <v>5.3</v>
      </c>
      <c r="L32" s="106">
        <v>5.28</v>
      </c>
      <c r="M32" s="106">
        <v>5.28</v>
      </c>
    </row>
    <row r="33" ht="15.75" customHeight="1">
      <c r="D33" s="108">
        <v>45681.0</v>
      </c>
      <c r="E33" s="106">
        <v>4.82</v>
      </c>
      <c r="F33" s="106">
        <v>4.87</v>
      </c>
      <c r="G33" s="106">
        <v>4.93</v>
      </c>
      <c r="H33" s="106">
        <v>5.1</v>
      </c>
      <c r="I33" s="106">
        <v>5.12</v>
      </c>
      <c r="J33" s="106">
        <v>5.17</v>
      </c>
      <c r="K33" s="106">
        <v>5.3</v>
      </c>
      <c r="L33" s="106">
        <v>5.34</v>
      </c>
      <c r="M33" s="106">
        <v>5.34</v>
      </c>
    </row>
    <row r="34" ht="15.75" customHeight="1">
      <c r="D34" s="108">
        <v>45680.0</v>
      </c>
      <c r="E34" s="106">
        <v>4.0</v>
      </c>
      <c r="F34" s="106">
        <v>4.82</v>
      </c>
      <c r="G34" s="106">
        <v>4.92</v>
      </c>
      <c r="H34" s="106">
        <v>5.02</v>
      </c>
      <c r="I34" s="106">
        <v>5.08</v>
      </c>
      <c r="J34" s="106">
        <v>5.12</v>
      </c>
      <c r="K34" s="106">
        <v>5.28</v>
      </c>
      <c r="L34" s="106">
        <v>5.33</v>
      </c>
      <c r="M34" s="106">
        <v>5.33</v>
      </c>
    </row>
    <row r="35" ht="15.75" customHeight="1">
      <c r="D35" s="108">
        <v>45679.0</v>
      </c>
      <c r="E35" s="106">
        <v>3.95</v>
      </c>
      <c r="F35" s="106">
        <v>4.85</v>
      </c>
      <c r="G35" s="106">
        <v>4.88</v>
      </c>
      <c r="H35" s="106">
        <v>5.0</v>
      </c>
      <c r="I35" s="106">
        <v>5.18</v>
      </c>
      <c r="J35" s="106">
        <v>5.25</v>
      </c>
      <c r="K35" s="106">
        <v>5.4</v>
      </c>
      <c r="L35" s="106">
        <v>5.36</v>
      </c>
      <c r="M35" s="106">
        <v>5.36</v>
      </c>
    </row>
    <row r="36" ht="15.75" customHeight="1">
      <c r="D36" s="108">
        <v>45678.0</v>
      </c>
      <c r="E36" s="106">
        <v>4.0</v>
      </c>
      <c r="F36" s="106">
        <v>4.82</v>
      </c>
      <c r="G36" s="106">
        <v>4.86</v>
      </c>
      <c r="H36" s="106">
        <v>4.96</v>
      </c>
      <c r="I36" s="106">
        <v>5.14</v>
      </c>
      <c r="J36" s="106">
        <v>5.2</v>
      </c>
      <c r="K36" s="106">
        <v>5.38</v>
      </c>
      <c r="L36" s="106">
        <v>5.4</v>
      </c>
      <c r="M36" s="106">
        <v>5.4</v>
      </c>
    </row>
    <row r="37" ht="15.75" customHeight="1">
      <c r="D37" s="108">
        <v>45677.0</v>
      </c>
      <c r="E37" s="106">
        <v>4.67</v>
      </c>
      <c r="F37" s="106">
        <v>4.95</v>
      </c>
      <c r="G37" s="106">
        <v>4.98</v>
      </c>
      <c r="H37" s="106">
        <v>5.07</v>
      </c>
      <c r="I37" s="106">
        <v>5.17</v>
      </c>
      <c r="J37" s="106">
        <v>5.18</v>
      </c>
      <c r="K37" s="106">
        <v>5.32</v>
      </c>
      <c r="L37" s="106">
        <v>5.38</v>
      </c>
      <c r="M37" s="106">
        <v>5.38</v>
      </c>
    </row>
    <row r="38" ht="15.75" customHeight="1">
      <c r="D38" s="108">
        <v>45674.0</v>
      </c>
      <c r="E38" s="106">
        <v>4.0</v>
      </c>
      <c r="F38" s="106">
        <v>4.32</v>
      </c>
      <c r="G38" s="106">
        <v>4.9</v>
      </c>
      <c r="H38" s="106">
        <v>5.06</v>
      </c>
      <c r="I38" s="106">
        <v>5.18</v>
      </c>
      <c r="J38" s="106">
        <v>5.22</v>
      </c>
      <c r="K38" s="106">
        <v>5.34</v>
      </c>
      <c r="L38" s="106">
        <v>5.38</v>
      </c>
      <c r="M38" s="106">
        <v>5.38</v>
      </c>
    </row>
    <row r="39" ht="15.75" customHeight="1">
      <c r="D39" s="108">
        <v>45673.0</v>
      </c>
      <c r="E39" s="106">
        <v>3.92</v>
      </c>
      <c r="F39" s="106">
        <v>4.28</v>
      </c>
      <c r="G39" s="106">
        <v>5.04</v>
      </c>
      <c r="H39" s="106">
        <v>5.08</v>
      </c>
      <c r="I39" s="106">
        <v>5.14</v>
      </c>
      <c r="J39" s="106">
        <v>5.16</v>
      </c>
      <c r="K39" s="106">
        <v>5.32</v>
      </c>
      <c r="L39" s="106">
        <v>5.36</v>
      </c>
      <c r="M39" s="106">
        <v>5.36</v>
      </c>
    </row>
    <row r="40" ht="15.75" customHeight="1">
      <c r="D40" s="108">
        <v>45672.0</v>
      </c>
      <c r="E40" s="106">
        <v>3.95</v>
      </c>
      <c r="F40" s="106">
        <v>4.35</v>
      </c>
      <c r="G40" s="106">
        <v>4.93</v>
      </c>
      <c r="H40" s="106">
        <v>5.12</v>
      </c>
      <c r="I40" s="106">
        <v>5.17</v>
      </c>
      <c r="J40" s="106">
        <v>5.22</v>
      </c>
      <c r="K40" s="106">
        <v>5.37</v>
      </c>
      <c r="L40" s="106">
        <v>5.38</v>
      </c>
      <c r="M40" s="106">
        <v>5.38</v>
      </c>
    </row>
    <row r="41" ht="15.75" customHeight="1">
      <c r="D41" s="108">
        <v>45671.0</v>
      </c>
      <c r="E41" s="106">
        <v>4.5</v>
      </c>
      <c r="F41" s="106">
        <v>4.82</v>
      </c>
      <c r="G41" s="106">
        <v>5.07</v>
      </c>
      <c r="H41" s="106">
        <v>5.2</v>
      </c>
      <c r="I41" s="106">
        <v>5.25</v>
      </c>
      <c r="J41" s="106">
        <v>5.27</v>
      </c>
      <c r="K41" s="106">
        <v>5.43</v>
      </c>
      <c r="L41" s="106">
        <v>5.42</v>
      </c>
      <c r="M41" s="106">
        <v>5.42</v>
      </c>
    </row>
    <row r="42" ht="15.75" customHeight="1">
      <c r="D42" s="108">
        <v>45670.0</v>
      </c>
      <c r="E42" s="106">
        <v>4.98</v>
      </c>
      <c r="F42" s="106">
        <v>5.1</v>
      </c>
      <c r="G42" s="106">
        <v>5.14</v>
      </c>
      <c r="H42" s="106">
        <v>5.26</v>
      </c>
      <c r="I42" s="106">
        <v>5.3</v>
      </c>
      <c r="J42" s="106">
        <v>5.36</v>
      </c>
      <c r="K42" s="106">
        <v>5.44</v>
      </c>
      <c r="L42" s="106">
        <v>5.43</v>
      </c>
      <c r="M42" s="106">
        <v>5.43</v>
      </c>
    </row>
    <row r="43" ht="15.75" customHeight="1">
      <c r="D43" s="108">
        <v>45667.0</v>
      </c>
      <c r="E43" s="106">
        <v>4.76</v>
      </c>
      <c r="F43" s="106">
        <v>4.91</v>
      </c>
      <c r="G43" s="106">
        <v>4.97</v>
      </c>
      <c r="H43" s="106">
        <v>5.14</v>
      </c>
      <c r="I43" s="106">
        <v>5.26</v>
      </c>
      <c r="J43" s="106">
        <v>5.29</v>
      </c>
      <c r="K43" s="106">
        <v>5.41</v>
      </c>
      <c r="L43" s="106">
        <v>5.4</v>
      </c>
      <c r="M43" s="106">
        <v>5.4</v>
      </c>
    </row>
    <row r="44" ht="15.75" customHeight="1">
      <c r="D44" s="108">
        <v>45666.0</v>
      </c>
      <c r="E44" s="106">
        <v>4.35</v>
      </c>
      <c r="F44" s="106">
        <v>4.53</v>
      </c>
      <c r="G44" s="106">
        <v>4.63</v>
      </c>
      <c r="H44" s="106">
        <v>5.1</v>
      </c>
      <c r="I44" s="106">
        <v>5.25</v>
      </c>
      <c r="J44" s="106">
        <v>5.28</v>
      </c>
      <c r="K44" s="106">
        <v>5.43</v>
      </c>
      <c r="L44" s="106">
        <v>5.4</v>
      </c>
      <c r="M44" s="106">
        <v>5.4</v>
      </c>
    </row>
    <row r="45" ht="15.75" customHeight="1">
      <c r="D45" s="108">
        <v>45665.0</v>
      </c>
      <c r="E45" s="106">
        <v>3.99</v>
      </c>
      <c r="F45" s="106">
        <v>4.3</v>
      </c>
      <c r="G45" s="106">
        <v>4.5</v>
      </c>
      <c r="H45" s="106">
        <v>5.07</v>
      </c>
      <c r="I45" s="106">
        <v>5.24</v>
      </c>
      <c r="J45" s="106">
        <v>5.29</v>
      </c>
      <c r="K45" s="106">
        <v>5.43</v>
      </c>
      <c r="L45" s="106">
        <v>5.42</v>
      </c>
      <c r="M45" s="106">
        <v>5.42</v>
      </c>
    </row>
    <row r="46" ht="15.75" customHeight="1">
      <c r="D46" s="108">
        <v>45664.0</v>
      </c>
      <c r="E46" s="106">
        <v>3.86</v>
      </c>
      <c r="F46" s="106">
        <v>4.26</v>
      </c>
      <c r="G46" s="106">
        <v>4.44</v>
      </c>
      <c r="H46" s="106">
        <v>5.06</v>
      </c>
      <c r="I46" s="106">
        <v>5.24</v>
      </c>
      <c r="J46" s="106">
        <v>5.29</v>
      </c>
      <c r="K46" s="106">
        <v>5.43</v>
      </c>
      <c r="L46" s="106">
        <v>5.42</v>
      </c>
      <c r="M46" s="106">
        <v>5.42</v>
      </c>
    </row>
    <row r="47" ht="15.75" customHeight="1">
      <c r="D47" s="108">
        <v>45663.0</v>
      </c>
      <c r="E47" s="106">
        <v>3.91</v>
      </c>
      <c r="F47" s="106">
        <v>4.33</v>
      </c>
      <c r="G47" s="106">
        <v>4.49</v>
      </c>
      <c r="H47" s="106">
        <v>5.09</v>
      </c>
      <c r="I47" s="106">
        <v>5.24</v>
      </c>
      <c r="J47" s="106">
        <v>5.3</v>
      </c>
      <c r="K47" s="106">
        <v>5.43</v>
      </c>
      <c r="L47" s="106">
        <v>5.42</v>
      </c>
      <c r="M47" s="106">
        <v>5.42</v>
      </c>
    </row>
    <row r="48" ht="15.75" customHeight="1">
      <c r="D48" s="108">
        <v>45660.0</v>
      </c>
      <c r="E48" s="106">
        <v>4.0</v>
      </c>
      <c r="F48" s="106">
        <v>4.35</v>
      </c>
      <c r="G48" s="106">
        <v>4.48</v>
      </c>
      <c r="H48" s="106">
        <v>5.15</v>
      </c>
      <c r="I48" s="106">
        <v>5.3</v>
      </c>
      <c r="J48" s="106">
        <v>5.38</v>
      </c>
      <c r="K48" s="106">
        <v>5.45</v>
      </c>
      <c r="L48" s="106">
        <v>5.4</v>
      </c>
      <c r="M48" s="106">
        <v>5.4</v>
      </c>
    </row>
    <row r="49" ht="15.75" customHeight="1">
      <c r="D49" s="108">
        <v>45659.0</v>
      </c>
      <c r="E49" s="106">
        <v>4.08</v>
      </c>
      <c r="F49" s="106">
        <v>4.42</v>
      </c>
      <c r="G49" s="106">
        <v>4.56</v>
      </c>
      <c r="H49" s="106">
        <v>5.22</v>
      </c>
      <c r="I49" s="106">
        <v>5.3</v>
      </c>
      <c r="J49" s="106">
        <v>5.32</v>
      </c>
      <c r="K49" s="106">
        <v>5.44</v>
      </c>
      <c r="L49" s="106">
        <v>5.4</v>
      </c>
      <c r="M49" s="106">
        <v>5.4</v>
      </c>
    </row>
    <row r="50" ht="15.75" customHeight="1">
      <c r="D50" s="108">
        <v>45657.0</v>
      </c>
      <c r="E50" s="106">
        <v>3.97</v>
      </c>
      <c r="F50" s="106">
        <v>4.97</v>
      </c>
      <c r="G50" s="106">
        <v>5.18</v>
      </c>
      <c r="H50" s="106">
        <v>5.3</v>
      </c>
      <c r="I50" s="106">
        <v>5.4</v>
      </c>
      <c r="J50" s="106">
        <v>5.43</v>
      </c>
      <c r="K50" s="106">
        <v>5.48</v>
      </c>
      <c r="L50" s="106">
        <v>5.46</v>
      </c>
      <c r="M50" s="106">
        <v>5.46</v>
      </c>
    </row>
    <row r="51" ht="15.75" customHeight="1">
      <c r="D51" s="108">
        <v>45656.0</v>
      </c>
      <c r="E51" s="106">
        <v>2.98</v>
      </c>
      <c r="F51" s="106">
        <v>4.94</v>
      </c>
      <c r="G51" s="106">
        <v>5.24</v>
      </c>
      <c r="H51" s="106">
        <v>5.3</v>
      </c>
      <c r="I51" s="106">
        <v>5.36</v>
      </c>
      <c r="J51" s="106">
        <v>5.4</v>
      </c>
      <c r="K51" s="106">
        <v>5.44</v>
      </c>
      <c r="L51" s="106">
        <v>5.4</v>
      </c>
      <c r="M51" s="106">
        <v>5.4</v>
      </c>
    </row>
    <row r="52" ht="15.75" customHeight="1">
      <c r="D52" s="108">
        <v>45653.0</v>
      </c>
      <c r="E52" s="106">
        <v>4.1</v>
      </c>
      <c r="F52" s="106">
        <v>5.28</v>
      </c>
      <c r="G52" s="106">
        <v>5.3</v>
      </c>
      <c r="H52" s="106">
        <v>5.42</v>
      </c>
      <c r="I52" s="106">
        <v>5.48</v>
      </c>
      <c r="J52" s="106">
        <v>5.5</v>
      </c>
      <c r="K52" s="106">
        <v>5.46</v>
      </c>
      <c r="L52" s="106">
        <v>5.43</v>
      </c>
      <c r="M52" s="106">
        <v>5.43</v>
      </c>
    </row>
    <row r="53" ht="15.75" customHeight="1">
      <c r="D53" s="108">
        <v>45652.0</v>
      </c>
      <c r="E53" s="106">
        <v>4.74</v>
      </c>
      <c r="F53" s="106">
        <v>5.34</v>
      </c>
      <c r="G53" s="106">
        <v>5.34</v>
      </c>
      <c r="H53" s="106">
        <v>5.38</v>
      </c>
      <c r="I53" s="106">
        <v>5.46</v>
      </c>
      <c r="J53" s="106">
        <v>5.48</v>
      </c>
      <c r="K53" s="106">
        <v>5.44</v>
      </c>
      <c r="L53" s="106">
        <v>5.4</v>
      </c>
      <c r="M53" s="106">
        <v>5.4</v>
      </c>
    </row>
    <row r="54" ht="15.75" customHeight="1">
      <c r="D54" s="108">
        <v>45651.0</v>
      </c>
      <c r="E54" s="106">
        <v>4.48</v>
      </c>
      <c r="F54" s="106">
        <v>4.88</v>
      </c>
      <c r="G54" s="106">
        <v>5.12</v>
      </c>
      <c r="H54" s="106">
        <v>5.32</v>
      </c>
      <c r="I54" s="106">
        <v>5.45</v>
      </c>
      <c r="J54" s="106">
        <v>5.45</v>
      </c>
      <c r="K54" s="106">
        <v>5.43</v>
      </c>
      <c r="L54" s="106">
        <v>5.4</v>
      </c>
      <c r="M54" s="106">
        <v>5.4</v>
      </c>
    </row>
    <row r="55" ht="15.75" customHeight="1">
      <c r="D55" s="108">
        <v>45650.0</v>
      </c>
      <c r="E55" s="106">
        <v>4.48</v>
      </c>
      <c r="F55" s="106">
        <v>4.7</v>
      </c>
      <c r="G55" s="106">
        <v>5.05</v>
      </c>
      <c r="H55" s="106">
        <v>5.18</v>
      </c>
      <c r="I55" s="106">
        <v>5.28</v>
      </c>
      <c r="J55" s="106">
        <v>5.35</v>
      </c>
      <c r="K55" s="106">
        <v>5.5</v>
      </c>
      <c r="L55" s="106">
        <v>5.44</v>
      </c>
      <c r="M55" s="106">
        <v>5.44</v>
      </c>
    </row>
    <row r="56" ht="15.75" customHeight="1">
      <c r="D56" s="108">
        <v>45649.0</v>
      </c>
      <c r="E56" s="106">
        <v>4.43</v>
      </c>
      <c r="F56" s="106">
        <v>4.6</v>
      </c>
      <c r="G56" s="106">
        <v>5.02</v>
      </c>
      <c r="H56" s="106">
        <v>5.17</v>
      </c>
      <c r="I56" s="106">
        <v>5.35</v>
      </c>
      <c r="J56" s="106">
        <v>5.4</v>
      </c>
      <c r="K56" s="106">
        <v>5.45</v>
      </c>
      <c r="L56" s="106">
        <v>5.4</v>
      </c>
      <c r="M56" s="106">
        <v>5.4</v>
      </c>
    </row>
    <row r="57" ht="15.75" customHeight="1">
      <c r="D57" s="108">
        <v>45646.0</v>
      </c>
      <c r="E57" s="106">
        <v>4.09</v>
      </c>
      <c r="F57" s="106">
        <v>4.5</v>
      </c>
      <c r="G57" s="106">
        <v>4.97</v>
      </c>
      <c r="H57" s="106">
        <v>5.13</v>
      </c>
      <c r="I57" s="106">
        <v>5.29</v>
      </c>
      <c r="J57" s="106">
        <v>5.33</v>
      </c>
      <c r="K57" s="106">
        <v>5.41</v>
      </c>
      <c r="L57" s="106">
        <v>5.4</v>
      </c>
      <c r="M57" s="106">
        <v>5.4</v>
      </c>
    </row>
    <row r="58" ht="15.75" customHeight="1">
      <c r="D58" s="108">
        <v>45645.0</v>
      </c>
      <c r="E58" s="106">
        <v>2.7</v>
      </c>
      <c r="F58" s="106">
        <v>3.67</v>
      </c>
      <c r="G58" s="106">
        <v>4.76</v>
      </c>
      <c r="H58" s="106">
        <v>4.96</v>
      </c>
      <c r="I58" s="106">
        <v>5.24</v>
      </c>
      <c r="J58" s="106">
        <v>5.3</v>
      </c>
      <c r="K58" s="106">
        <v>5.41</v>
      </c>
      <c r="L58" s="106">
        <v>5.4</v>
      </c>
      <c r="M58" s="106">
        <v>5.4</v>
      </c>
    </row>
    <row r="59" ht="15.75" customHeight="1">
      <c r="D59" s="108">
        <v>45644.0</v>
      </c>
      <c r="E59" s="106">
        <v>2.8</v>
      </c>
      <c r="F59" s="106">
        <v>3.68</v>
      </c>
      <c r="G59" s="106">
        <v>4.75</v>
      </c>
      <c r="H59" s="106">
        <v>5.02</v>
      </c>
      <c r="I59" s="106">
        <v>5.27</v>
      </c>
      <c r="J59" s="106">
        <v>5.32</v>
      </c>
      <c r="K59" s="106">
        <v>5.38</v>
      </c>
      <c r="L59" s="106">
        <v>5.42</v>
      </c>
      <c r="M59" s="106">
        <v>5.42</v>
      </c>
    </row>
    <row r="60" ht="15.75" customHeight="1">
      <c r="D60" s="108">
        <v>45643.0</v>
      </c>
      <c r="E60" s="106">
        <v>3.33</v>
      </c>
      <c r="F60" s="106">
        <v>3.9</v>
      </c>
      <c r="G60" s="106">
        <v>4.3</v>
      </c>
      <c r="H60" s="106">
        <v>5.07</v>
      </c>
      <c r="I60" s="106">
        <v>5.38</v>
      </c>
      <c r="J60" s="106">
        <v>5.38</v>
      </c>
      <c r="K60" s="106">
        <v>5.45</v>
      </c>
      <c r="L60" s="106">
        <v>5.42</v>
      </c>
      <c r="M60" s="106">
        <v>5.42</v>
      </c>
    </row>
    <row r="61" ht="15.75" customHeight="1">
      <c r="D61" s="108">
        <v>45642.0</v>
      </c>
      <c r="E61" s="106">
        <v>3.89</v>
      </c>
      <c r="F61" s="106">
        <v>4.26</v>
      </c>
      <c r="G61" s="106">
        <v>4.47</v>
      </c>
      <c r="H61" s="106">
        <v>5.06</v>
      </c>
      <c r="I61" s="106">
        <v>5.34</v>
      </c>
      <c r="J61" s="106">
        <v>5.36</v>
      </c>
      <c r="K61" s="106">
        <v>5.44</v>
      </c>
      <c r="L61" s="106">
        <v>5.42</v>
      </c>
      <c r="M61" s="106">
        <v>5.42</v>
      </c>
    </row>
    <row r="62" ht="15.75" customHeight="1">
      <c r="D62" s="108">
        <v>45639.0</v>
      </c>
      <c r="E62" s="106">
        <v>4.08</v>
      </c>
      <c r="F62" s="106">
        <v>4.43</v>
      </c>
      <c r="G62" s="106">
        <v>4.58</v>
      </c>
      <c r="H62" s="106">
        <v>5.12</v>
      </c>
      <c r="I62" s="106">
        <v>5.4</v>
      </c>
      <c r="J62" s="106">
        <v>5.43</v>
      </c>
      <c r="K62" s="106">
        <v>5.5</v>
      </c>
      <c r="L62" s="106">
        <v>5.48</v>
      </c>
      <c r="M62" s="106">
        <v>5.48</v>
      </c>
    </row>
    <row r="63" ht="15.75" customHeight="1">
      <c r="D63" s="108">
        <v>45638.0</v>
      </c>
      <c r="E63" s="106">
        <v>4.52</v>
      </c>
      <c r="F63" s="106">
        <v>4.7</v>
      </c>
      <c r="G63" s="106">
        <v>4.8</v>
      </c>
      <c r="H63" s="106">
        <v>5.06</v>
      </c>
      <c r="I63" s="106">
        <v>5.26</v>
      </c>
      <c r="J63" s="106">
        <v>5.3</v>
      </c>
      <c r="K63" s="106">
        <v>5.42</v>
      </c>
      <c r="L63" s="106">
        <v>5.43</v>
      </c>
      <c r="M63" s="106">
        <v>5.43</v>
      </c>
    </row>
    <row r="64" ht="15.75" customHeight="1">
      <c r="D64" s="108">
        <v>45637.0</v>
      </c>
      <c r="E64" s="106">
        <v>4.52</v>
      </c>
      <c r="F64" s="106">
        <v>4.65</v>
      </c>
      <c r="G64" s="106">
        <v>4.78</v>
      </c>
      <c r="H64" s="106">
        <v>5.07</v>
      </c>
      <c r="I64" s="106">
        <v>5.27</v>
      </c>
      <c r="J64" s="106">
        <v>5.3</v>
      </c>
      <c r="K64" s="106">
        <v>5.38</v>
      </c>
      <c r="L64" s="106">
        <v>5.34</v>
      </c>
      <c r="M64" s="106">
        <v>5.34</v>
      </c>
    </row>
    <row r="65" ht="15.75" customHeight="1">
      <c r="D65" s="108">
        <v>45636.0</v>
      </c>
      <c r="E65" s="106">
        <v>4.22</v>
      </c>
      <c r="F65" s="106">
        <v>4.34</v>
      </c>
      <c r="G65" s="106">
        <v>4.48</v>
      </c>
      <c r="H65" s="106">
        <v>4.8</v>
      </c>
      <c r="I65" s="106">
        <v>5.14</v>
      </c>
      <c r="J65" s="106">
        <v>5.2</v>
      </c>
      <c r="K65" s="106">
        <v>5.34</v>
      </c>
      <c r="L65" s="106">
        <v>5.3</v>
      </c>
      <c r="M65" s="106">
        <v>5.3</v>
      </c>
    </row>
    <row r="66" ht="15.75" customHeight="1">
      <c r="D66" s="108">
        <v>45635.0</v>
      </c>
      <c r="E66" s="106">
        <v>4.05</v>
      </c>
      <c r="F66" s="106">
        <v>4.27</v>
      </c>
      <c r="G66" s="106">
        <v>4.48</v>
      </c>
      <c r="H66" s="106">
        <v>4.78</v>
      </c>
      <c r="I66" s="106">
        <v>5.17</v>
      </c>
      <c r="J66" s="106">
        <v>5.2</v>
      </c>
      <c r="K66" s="106">
        <v>5.32</v>
      </c>
      <c r="L66" s="106">
        <v>5.28</v>
      </c>
      <c r="M66" s="106">
        <v>5.28</v>
      </c>
    </row>
    <row r="67" ht="15.75" customHeight="1">
      <c r="D67" s="108">
        <v>45632.0</v>
      </c>
      <c r="E67" s="106">
        <v>4.0</v>
      </c>
      <c r="F67" s="106">
        <v>4.27</v>
      </c>
      <c r="G67" s="106">
        <v>4.47</v>
      </c>
      <c r="H67" s="106">
        <v>4.77</v>
      </c>
      <c r="I67" s="106">
        <v>5.17</v>
      </c>
      <c r="J67" s="106">
        <v>5.2</v>
      </c>
      <c r="K67" s="106">
        <v>5.32</v>
      </c>
      <c r="L67" s="106">
        <v>5.28</v>
      </c>
      <c r="M67" s="106">
        <v>5.28</v>
      </c>
    </row>
    <row r="68" ht="15.75" customHeight="1">
      <c r="D68" s="108">
        <v>45631.0</v>
      </c>
      <c r="E68" s="106">
        <v>4.03</v>
      </c>
      <c r="F68" s="106">
        <v>4.27</v>
      </c>
      <c r="G68" s="106">
        <v>4.48</v>
      </c>
      <c r="H68" s="106">
        <v>4.8</v>
      </c>
      <c r="I68" s="106">
        <v>5.17</v>
      </c>
      <c r="J68" s="106">
        <v>5.2</v>
      </c>
      <c r="K68" s="106">
        <v>5.3</v>
      </c>
      <c r="L68" s="106">
        <v>5.26</v>
      </c>
      <c r="M68" s="106">
        <v>5.26</v>
      </c>
    </row>
    <row r="69" ht="15.75" customHeight="1">
      <c r="D69" s="108">
        <v>45630.0</v>
      </c>
      <c r="E69" s="106">
        <v>4.14</v>
      </c>
      <c r="F69" s="106">
        <v>4.42</v>
      </c>
      <c r="G69" s="106">
        <v>4.6</v>
      </c>
      <c r="H69" s="106">
        <v>4.82</v>
      </c>
      <c r="I69" s="106">
        <v>5.18</v>
      </c>
      <c r="J69" s="106">
        <v>5.18</v>
      </c>
      <c r="K69" s="106">
        <v>5.28</v>
      </c>
      <c r="L69" s="106">
        <v>5.28</v>
      </c>
      <c r="M69" s="106">
        <v>5.28</v>
      </c>
    </row>
    <row r="70" ht="15.75" customHeight="1">
      <c r="D70" s="108">
        <v>45629.0</v>
      </c>
      <c r="E70" s="106">
        <v>4.2</v>
      </c>
      <c r="F70" s="106">
        <v>4.5</v>
      </c>
      <c r="G70" s="106">
        <v>4.65</v>
      </c>
      <c r="H70" s="106">
        <v>4.9</v>
      </c>
      <c r="I70" s="106">
        <v>5.18</v>
      </c>
      <c r="J70" s="106">
        <v>5.2</v>
      </c>
      <c r="K70" s="106">
        <v>5.27</v>
      </c>
      <c r="L70" s="106">
        <v>5.28</v>
      </c>
      <c r="M70" s="106">
        <v>5.28</v>
      </c>
    </row>
    <row r="71" ht="15.75" customHeight="1">
      <c r="D71" s="108">
        <v>45628.0</v>
      </c>
      <c r="E71" s="106">
        <v>4.22</v>
      </c>
      <c r="F71" s="106">
        <v>4.48</v>
      </c>
      <c r="G71" s="106">
        <v>4.66</v>
      </c>
      <c r="H71" s="106">
        <v>4.88</v>
      </c>
      <c r="I71" s="106">
        <v>5.2</v>
      </c>
      <c r="J71" s="106">
        <v>5.24</v>
      </c>
      <c r="K71" s="106">
        <v>5.32</v>
      </c>
      <c r="L71" s="106">
        <v>5.3</v>
      </c>
      <c r="M71" s="106">
        <v>5.3</v>
      </c>
    </row>
    <row r="72" ht="15.75" customHeight="1">
      <c r="D72" s="108">
        <v>45625.0</v>
      </c>
      <c r="E72" s="106">
        <v>3.13</v>
      </c>
      <c r="F72" s="106">
        <v>3.9</v>
      </c>
      <c r="G72" s="106">
        <v>4.49</v>
      </c>
      <c r="H72" s="106">
        <v>4.79</v>
      </c>
      <c r="I72" s="106">
        <v>5.13</v>
      </c>
      <c r="J72" s="106">
        <v>5.16</v>
      </c>
      <c r="K72" s="106">
        <v>5.3</v>
      </c>
      <c r="L72" s="106">
        <v>5.27</v>
      </c>
      <c r="M72" s="106">
        <v>5.27</v>
      </c>
    </row>
    <row r="73" ht="15.75" customHeight="1">
      <c r="D73" s="108">
        <v>45624.0</v>
      </c>
      <c r="E73" s="106">
        <v>3.34</v>
      </c>
      <c r="F73" s="106">
        <v>4.04</v>
      </c>
      <c r="G73" s="106">
        <v>4.59</v>
      </c>
      <c r="H73" s="106">
        <v>4.9</v>
      </c>
      <c r="I73" s="106">
        <v>5.19</v>
      </c>
      <c r="J73" s="106">
        <v>5.23</v>
      </c>
      <c r="K73" s="106">
        <v>5.31</v>
      </c>
      <c r="L73" s="106">
        <v>5.28</v>
      </c>
      <c r="M73" s="106">
        <v>5.28</v>
      </c>
    </row>
    <row r="74" ht="15.75" customHeight="1">
      <c r="D74" s="108">
        <v>45623.0</v>
      </c>
      <c r="E74" s="106">
        <v>4.4</v>
      </c>
      <c r="F74" s="106">
        <v>4.58</v>
      </c>
      <c r="G74" s="106">
        <v>4.83</v>
      </c>
      <c r="H74" s="106">
        <v>5.18</v>
      </c>
      <c r="I74" s="106">
        <v>5.25</v>
      </c>
      <c r="J74" s="106">
        <v>5.25</v>
      </c>
      <c r="K74" s="106">
        <v>5.33</v>
      </c>
      <c r="L74" s="106">
        <v>5.34</v>
      </c>
      <c r="M74" s="106">
        <v>5.34</v>
      </c>
    </row>
    <row r="75" ht="15.75" customHeight="1">
      <c r="D75" s="108">
        <v>45622.0</v>
      </c>
      <c r="E75" s="106">
        <v>5.45</v>
      </c>
      <c r="F75" s="106">
        <v>5.45</v>
      </c>
      <c r="G75" s="106">
        <v>5.48</v>
      </c>
      <c r="H75" s="106">
        <v>5.43</v>
      </c>
      <c r="I75" s="106">
        <v>5.43</v>
      </c>
      <c r="J75" s="106">
        <v>5.43</v>
      </c>
      <c r="K75" s="106">
        <v>5.42</v>
      </c>
      <c r="L75" s="106">
        <v>5.36</v>
      </c>
      <c r="M75" s="106">
        <v>5.36</v>
      </c>
    </row>
    <row r="76" ht="15.75" customHeight="1">
      <c r="D76" s="108">
        <v>45621.0</v>
      </c>
      <c r="E76" s="106">
        <v>5.48</v>
      </c>
      <c r="F76" s="106">
        <v>5.53</v>
      </c>
      <c r="G76" s="106">
        <v>5.58</v>
      </c>
      <c r="H76" s="106">
        <v>5.58</v>
      </c>
      <c r="I76" s="106">
        <v>5.48</v>
      </c>
      <c r="J76" s="106">
        <v>5.5</v>
      </c>
      <c r="K76" s="106">
        <v>5.4</v>
      </c>
      <c r="L76" s="106">
        <v>5.36</v>
      </c>
      <c r="M76" s="106">
        <v>5.36</v>
      </c>
    </row>
    <row r="77" ht="15.75" customHeight="1">
      <c r="D77" s="108">
        <v>45618.0</v>
      </c>
      <c r="E77" s="106">
        <v>4.6</v>
      </c>
      <c r="F77" s="106">
        <v>4.76</v>
      </c>
      <c r="G77" s="106">
        <v>4.86</v>
      </c>
      <c r="H77" s="106">
        <v>4.98</v>
      </c>
      <c r="I77" s="106">
        <v>5.2</v>
      </c>
      <c r="J77" s="106">
        <v>5.28</v>
      </c>
      <c r="K77" s="106">
        <v>5.28</v>
      </c>
      <c r="L77" s="106">
        <v>5.28</v>
      </c>
      <c r="M77" s="106">
        <v>5.28</v>
      </c>
    </row>
    <row r="78" ht="15.75" customHeight="1">
      <c r="D78" s="108">
        <v>45617.0</v>
      </c>
      <c r="E78" s="106">
        <v>4.18</v>
      </c>
      <c r="F78" s="106">
        <v>4.4</v>
      </c>
      <c r="G78" s="106">
        <v>4.67</v>
      </c>
      <c r="H78" s="106">
        <v>4.82</v>
      </c>
      <c r="I78" s="106">
        <v>5.08</v>
      </c>
      <c r="J78" s="106">
        <v>5.17</v>
      </c>
      <c r="K78" s="106">
        <v>5.23</v>
      </c>
      <c r="L78" s="106">
        <v>5.26</v>
      </c>
      <c r="M78" s="106">
        <v>5.28</v>
      </c>
    </row>
    <row r="79" ht="15.75" customHeight="1">
      <c r="D79" s="108">
        <v>45616.0</v>
      </c>
      <c r="E79" s="106">
        <v>4.18</v>
      </c>
      <c r="F79" s="106">
        <v>4.4</v>
      </c>
      <c r="G79" s="106">
        <v>4.63</v>
      </c>
      <c r="H79" s="106">
        <v>4.8</v>
      </c>
      <c r="I79" s="106">
        <v>5.08</v>
      </c>
      <c r="J79" s="106">
        <v>5.17</v>
      </c>
      <c r="K79" s="106">
        <v>5.2</v>
      </c>
      <c r="L79" s="106">
        <v>5.18</v>
      </c>
      <c r="M79" s="106">
        <v>5.24</v>
      </c>
    </row>
    <row r="80" ht="15.75" customHeight="1">
      <c r="D80" s="108">
        <v>45615.0</v>
      </c>
      <c r="E80" s="106">
        <v>5.16</v>
      </c>
      <c r="F80" s="106">
        <v>5.3</v>
      </c>
      <c r="G80" s="106">
        <v>5.41</v>
      </c>
      <c r="H80" s="106">
        <v>5.44</v>
      </c>
      <c r="I80" s="106">
        <v>5.39</v>
      </c>
      <c r="J80" s="106">
        <v>5.37</v>
      </c>
      <c r="K80" s="106">
        <v>5.23</v>
      </c>
      <c r="L80" s="106">
        <v>5.25</v>
      </c>
      <c r="M80" s="106">
        <v>5.3</v>
      </c>
    </row>
    <row r="81" ht="15.75" customHeight="1">
      <c r="D81" s="108">
        <v>45614.0</v>
      </c>
      <c r="E81" s="106">
        <v>5.78</v>
      </c>
      <c r="F81" s="106">
        <v>5.77</v>
      </c>
      <c r="G81" s="106">
        <v>5.7</v>
      </c>
      <c r="H81" s="106">
        <v>5.57</v>
      </c>
      <c r="I81" s="106">
        <v>5.4</v>
      </c>
      <c r="J81" s="106">
        <v>5.42</v>
      </c>
      <c r="K81" s="106">
        <v>5.23</v>
      </c>
      <c r="L81" s="106">
        <v>5.24</v>
      </c>
      <c r="M81" s="106">
        <v>5.3</v>
      </c>
    </row>
    <row r="82" ht="15.75" customHeight="1">
      <c r="D82" s="108">
        <v>45611.0</v>
      </c>
      <c r="E82" s="106">
        <v>5.78</v>
      </c>
      <c r="F82" s="106">
        <v>5.8</v>
      </c>
      <c r="G82" s="106">
        <v>5.74</v>
      </c>
      <c r="H82" s="106">
        <v>5.5</v>
      </c>
      <c r="I82" s="106">
        <v>5.32</v>
      </c>
      <c r="J82" s="106">
        <v>5.36</v>
      </c>
      <c r="K82" s="106">
        <v>5.26</v>
      </c>
      <c r="L82" s="106">
        <v>5.2</v>
      </c>
      <c r="M82" s="106">
        <v>5.25</v>
      </c>
    </row>
    <row r="83" ht="15.75" customHeight="1">
      <c r="D83" s="108">
        <v>45610.0</v>
      </c>
      <c r="E83" s="106">
        <v>5.6</v>
      </c>
      <c r="F83" s="106">
        <v>5.59</v>
      </c>
      <c r="G83" s="106">
        <v>5.53</v>
      </c>
      <c r="H83" s="106">
        <v>5.36</v>
      </c>
      <c r="I83" s="106">
        <v>5.31</v>
      </c>
      <c r="J83" s="106">
        <v>5.37</v>
      </c>
      <c r="K83" s="106">
        <v>5.3</v>
      </c>
      <c r="L83" s="106">
        <v>5.25</v>
      </c>
      <c r="M83" s="106">
        <v>5.3</v>
      </c>
    </row>
    <row r="84" ht="15.75" customHeight="1">
      <c r="D84" s="108">
        <v>45609.0</v>
      </c>
      <c r="E84" s="106">
        <v>5.34</v>
      </c>
      <c r="F84" s="106">
        <v>5.36</v>
      </c>
      <c r="G84" s="106">
        <v>5.3</v>
      </c>
      <c r="H84" s="106">
        <v>5.26</v>
      </c>
      <c r="I84" s="106">
        <v>5.27</v>
      </c>
      <c r="J84" s="106">
        <v>5.29</v>
      </c>
      <c r="K84" s="106">
        <v>5.23</v>
      </c>
      <c r="L84" s="106">
        <v>5.17</v>
      </c>
      <c r="M84" s="106">
        <v>5.25</v>
      </c>
    </row>
    <row r="85" ht="15.75" customHeight="1">
      <c r="D85" s="108">
        <v>45608.0</v>
      </c>
      <c r="E85" s="106">
        <v>4.76</v>
      </c>
      <c r="F85" s="106">
        <v>4.84</v>
      </c>
      <c r="G85" s="106">
        <v>4.88</v>
      </c>
      <c r="H85" s="106">
        <v>4.88</v>
      </c>
      <c r="I85" s="106">
        <v>4.98</v>
      </c>
      <c r="J85" s="106">
        <v>5.0</v>
      </c>
      <c r="K85" s="106">
        <v>5.06</v>
      </c>
      <c r="L85" s="106">
        <v>5.03</v>
      </c>
      <c r="M85" s="106">
        <v>5.1</v>
      </c>
    </row>
    <row r="86" ht="15.75" customHeight="1">
      <c r="D86" s="108">
        <v>45607.0</v>
      </c>
      <c r="E86" s="106">
        <v>4.6</v>
      </c>
      <c r="F86" s="106">
        <v>4.69</v>
      </c>
      <c r="G86" s="106">
        <v>4.78</v>
      </c>
      <c r="H86" s="106">
        <v>4.88</v>
      </c>
      <c r="I86" s="106">
        <v>4.96</v>
      </c>
      <c r="J86" s="106">
        <v>4.98</v>
      </c>
      <c r="K86" s="106">
        <v>5.02</v>
      </c>
      <c r="L86" s="106">
        <v>5.0</v>
      </c>
      <c r="M86" s="106">
        <v>5.1</v>
      </c>
    </row>
    <row r="87" ht="15.75" customHeight="1">
      <c r="D87" s="108">
        <v>45604.0</v>
      </c>
      <c r="E87" s="106">
        <v>4.57</v>
      </c>
      <c r="F87" s="106">
        <v>4.67</v>
      </c>
      <c r="G87" s="106">
        <v>4.77</v>
      </c>
      <c r="H87" s="106">
        <v>4.88</v>
      </c>
      <c r="I87" s="106">
        <v>4.97</v>
      </c>
      <c r="J87" s="106">
        <v>4.98</v>
      </c>
      <c r="K87" s="106">
        <v>5.02</v>
      </c>
      <c r="L87" s="106">
        <v>5.0</v>
      </c>
      <c r="M87" s="106">
        <v>5.16</v>
      </c>
    </row>
    <row r="88" ht="15.75" customHeight="1">
      <c r="D88" s="108">
        <v>45603.0</v>
      </c>
      <c r="E88" s="106">
        <v>4.77</v>
      </c>
      <c r="F88" s="106">
        <v>4.88</v>
      </c>
      <c r="G88" s="106">
        <v>5.02</v>
      </c>
      <c r="H88" s="106">
        <v>5.08</v>
      </c>
      <c r="I88" s="106">
        <v>5.1</v>
      </c>
      <c r="J88" s="106">
        <v>5.13</v>
      </c>
      <c r="K88" s="106">
        <v>5.12</v>
      </c>
      <c r="L88" s="106">
        <v>5.0</v>
      </c>
      <c r="M88" s="106">
        <v>5.12</v>
      </c>
    </row>
    <row r="89" ht="15.75" customHeight="1">
      <c r="D89" s="108">
        <v>45602.0</v>
      </c>
      <c r="E89" s="106">
        <v>4.77</v>
      </c>
      <c r="F89" s="106">
        <v>4.84</v>
      </c>
      <c r="G89" s="106">
        <v>4.93</v>
      </c>
      <c r="H89" s="106">
        <v>4.97</v>
      </c>
      <c r="I89" s="106">
        <v>5.06</v>
      </c>
      <c r="J89" s="106">
        <v>5.09</v>
      </c>
      <c r="K89" s="106">
        <v>5.01</v>
      </c>
      <c r="L89" s="106">
        <v>5.0</v>
      </c>
      <c r="M89" s="106">
        <v>5.1</v>
      </c>
    </row>
    <row r="90" ht="15.75" customHeight="1">
      <c r="D90" s="108">
        <v>45601.0</v>
      </c>
      <c r="E90" s="106">
        <v>5.65</v>
      </c>
      <c r="F90" s="106">
        <v>5.6</v>
      </c>
      <c r="G90" s="106">
        <v>5.6</v>
      </c>
      <c r="H90" s="106">
        <v>5.5</v>
      </c>
      <c r="I90" s="106">
        <v>5.33</v>
      </c>
      <c r="J90" s="106">
        <v>5.28</v>
      </c>
      <c r="K90" s="106">
        <v>5.05</v>
      </c>
      <c r="L90" s="106">
        <v>5.0</v>
      </c>
      <c r="M90" s="106">
        <v>5.08</v>
      </c>
    </row>
    <row r="91" ht="15.75" customHeight="1">
      <c r="D91" s="108">
        <v>45600.0</v>
      </c>
      <c r="E91" s="106">
        <v>6.2</v>
      </c>
      <c r="F91" s="106">
        <v>6.18</v>
      </c>
      <c r="G91" s="106">
        <v>5.95</v>
      </c>
      <c r="H91" s="106">
        <v>5.75</v>
      </c>
      <c r="I91" s="106">
        <v>5.25</v>
      </c>
      <c r="J91" s="106">
        <v>5.2</v>
      </c>
      <c r="K91" s="106">
        <v>5.0</v>
      </c>
      <c r="L91" s="106">
        <v>5.0</v>
      </c>
      <c r="M91" s="106">
        <v>5.12</v>
      </c>
    </row>
    <row r="92" ht="15.75" customHeight="1">
      <c r="D92" s="108">
        <v>45597.0</v>
      </c>
      <c r="E92" s="106">
        <v>3.97</v>
      </c>
      <c r="F92" s="106">
        <v>4.2</v>
      </c>
      <c r="G92" s="106">
        <v>4.3</v>
      </c>
      <c r="H92" s="106">
        <v>4.37</v>
      </c>
      <c r="I92" s="106">
        <v>4.47</v>
      </c>
      <c r="J92" s="106">
        <v>4.53</v>
      </c>
      <c r="K92" s="106">
        <v>4.8</v>
      </c>
      <c r="L92" s="106">
        <v>5.0</v>
      </c>
      <c r="M92" s="106">
        <v>5.08</v>
      </c>
    </row>
    <row r="93" ht="15.75" customHeight="1">
      <c r="D93" s="108">
        <v>45596.0</v>
      </c>
      <c r="E93" s="106">
        <v>3.57</v>
      </c>
      <c r="F93" s="106">
        <v>3.97</v>
      </c>
      <c r="G93" s="106">
        <v>4.18</v>
      </c>
      <c r="H93" s="106">
        <v>4.3</v>
      </c>
      <c r="I93" s="106">
        <v>4.43</v>
      </c>
      <c r="J93" s="106">
        <v>4.53</v>
      </c>
      <c r="K93" s="106">
        <v>4.8</v>
      </c>
      <c r="L93" s="106">
        <v>4.99</v>
      </c>
      <c r="M93" s="106">
        <v>5.09</v>
      </c>
    </row>
    <row r="94" ht="15.75" customHeight="1">
      <c r="D94" s="108">
        <v>45595.0</v>
      </c>
      <c r="E94" s="106">
        <v>3.74</v>
      </c>
      <c r="F94" s="106">
        <v>4.17</v>
      </c>
      <c r="G94" s="106">
        <v>4.34</v>
      </c>
      <c r="H94" s="106">
        <v>4.46</v>
      </c>
      <c r="I94" s="106">
        <v>4.59</v>
      </c>
      <c r="J94" s="106">
        <v>4.64</v>
      </c>
      <c r="K94" s="106">
        <v>4.8</v>
      </c>
      <c r="L94" s="106">
        <v>4.98</v>
      </c>
      <c r="M94" s="106">
        <v>5.07</v>
      </c>
    </row>
    <row r="95" ht="15.75" customHeight="1">
      <c r="D95" s="108">
        <v>45594.0</v>
      </c>
      <c r="E95" s="106">
        <v>4.64</v>
      </c>
      <c r="F95" s="106">
        <v>4.71</v>
      </c>
      <c r="G95" s="106">
        <v>4.71</v>
      </c>
      <c r="H95" s="106">
        <v>4.7</v>
      </c>
      <c r="I95" s="106">
        <v>4.73</v>
      </c>
      <c r="J95" s="106">
        <v>4.73</v>
      </c>
      <c r="K95" s="106">
        <v>4.81</v>
      </c>
      <c r="L95" s="106">
        <v>4.98</v>
      </c>
      <c r="M95" s="106">
        <v>5.07</v>
      </c>
    </row>
    <row r="96" ht="15.75" customHeight="1">
      <c r="D96" s="108">
        <v>45593.0</v>
      </c>
      <c r="E96" s="106">
        <v>4.67</v>
      </c>
      <c r="F96" s="106">
        <v>4.72</v>
      </c>
      <c r="G96" s="106">
        <v>4.7</v>
      </c>
      <c r="H96" s="106">
        <v>4.7</v>
      </c>
      <c r="I96" s="106">
        <v>4.7</v>
      </c>
      <c r="J96" s="106">
        <v>4.72</v>
      </c>
      <c r="K96" s="106">
        <v>4.82</v>
      </c>
      <c r="L96" s="106">
        <v>4.98</v>
      </c>
      <c r="M96" s="106">
        <v>5.08</v>
      </c>
    </row>
    <row r="97" ht="15.75" customHeight="1">
      <c r="D97" s="108">
        <v>45590.0</v>
      </c>
      <c r="E97" s="106">
        <v>3.92</v>
      </c>
      <c r="F97" s="106">
        <v>4.03</v>
      </c>
      <c r="G97" s="106">
        <v>4.22</v>
      </c>
      <c r="H97" s="106">
        <v>4.3</v>
      </c>
      <c r="I97" s="106">
        <v>4.37</v>
      </c>
      <c r="J97" s="106">
        <v>4.42</v>
      </c>
      <c r="K97" s="106">
        <v>4.77</v>
      </c>
      <c r="L97" s="106">
        <v>4.94</v>
      </c>
      <c r="M97" s="106">
        <v>5.04</v>
      </c>
    </row>
    <row r="98" ht="15.75" customHeight="1">
      <c r="D98" s="108">
        <v>45589.0</v>
      </c>
      <c r="E98" s="106">
        <v>3.78</v>
      </c>
      <c r="F98" s="106">
        <v>4.02</v>
      </c>
      <c r="G98" s="106">
        <v>4.19</v>
      </c>
      <c r="H98" s="106">
        <v>4.3</v>
      </c>
      <c r="I98" s="106">
        <v>4.32</v>
      </c>
      <c r="J98" s="106">
        <v>4.36</v>
      </c>
      <c r="K98" s="106">
        <v>4.82</v>
      </c>
      <c r="L98" s="106">
        <v>5.0</v>
      </c>
      <c r="M98" s="106">
        <v>5.1</v>
      </c>
    </row>
    <row r="99" ht="15.75" customHeight="1">
      <c r="D99" s="108">
        <v>45588.0</v>
      </c>
      <c r="E99" s="106">
        <v>3.83</v>
      </c>
      <c r="F99" s="106">
        <v>3.99</v>
      </c>
      <c r="G99" s="106">
        <v>4.14</v>
      </c>
      <c r="H99" s="106">
        <v>4.26</v>
      </c>
      <c r="I99" s="106">
        <v>4.33</v>
      </c>
      <c r="J99" s="106">
        <v>4.37</v>
      </c>
      <c r="K99" s="106">
        <v>4.79</v>
      </c>
      <c r="L99" s="106">
        <v>4.95</v>
      </c>
      <c r="M99" s="106">
        <v>5.07</v>
      </c>
    </row>
    <row r="100" ht="15.75" customHeight="1">
      <c r="D100" s="108">
        <v>45587.0</v>
      </c>
      <c r="E100" s="106">
        <v>4.0</v>
      </c>
      <c r="F100" s="106">
        <v>4.08</v>
      </c>
      <c r="G100" s="106">
        <v>4.15</v>
      </c>
      <c r="H100" s="106">
        <v>4.23</v>
      </c>
      <c r="I100" s="106">
        <v>4.3</v>
      </c>
      <c r="J100" s="106">
        <v>4.37</v>
      </c>
      <c r="K100" s="106">
        <v>4.82</v>
      </c>
      <c r="L100" s="106">
        <v>4.97</v>
      </c>
      <c r="M100" s="106">
        <v>5.09</v>
      </c>
    </row>
    <row r="101" ht="15.75" customHeight="1">
      <c r="D101" s="108">
        <v>45586.0</v>
      </c>
      <c r="E101" s="106">
        <v>3.9</v>
      </c>
      <c r="F101" s="106">
        <v>4.01</v>
      </c>
      <c r="G101" s="106">
        <v>4.07</v>
      </c>
      <c r="H101" s="106">
        <v>4.1</v>
      </c>
      <c r="I101" s="106">
        <v>4.17</v>
      </c>
      <c r="J101" s="106">
        <v>4.27</v>
      </c>
      <c r="K101" s="106">
        <v>4.79</v>
      </c>
      <c r="L101" s="106">
        <v>4.97</v>
      </c>
      <c r="M101" s="106">
        <v>5.1</v>
      </c>
    </row>
    <row r="102" ht="15.75" customHeight="1">
      <c r="D102" s="108">
        <v>45583.0</v>
      </c>
      <c r="E102" s="106">
        <v>2.73</v>
      </c>
      <c r="F102" s="106">
        <v>2.96</v>
      </c>
      <c r="G102" s="106">
        <v>3.24</v>
      </c>
      <c r="H102" s="106">
        <v>3.67</v>
      </c>
      <c r="I102" s="106">
        <v>3.9</v>
      </c>
      <c r="J102" s="106">
        <v>4.07</v>
      </c>
      <c r="K102" s="106">
        <v>4.71</v>
      </c>
      <c r="L102" s="106">
        <v>4.92</v>
      </c>
      <c r="M102" s="106">
        <v>5.03</v>
      </c>
    </row>
    <row r="103" ht="15.75" customHeight="1">
      <c r="D103" s="108">
        <v>45582.0</v>
      </c>
      <c r="E103" s="106">
        <v>2.74</v>
      </c>
      <c r="F103" s="106">
        <v>2.98</v>
      </c>
      <c r="G103" s="106">
        <v>3.2</v>
      </c>
      <c r="H103" s="106">
        <v>3.62</v>
      </c>
      <c r="I103" s="106">
        <v>3.86</v>
      </c>
      <c r="J103" s="106">
        <v>4.12</v>
      </c>
      <c r="K103" s="106">
        <v>4.74</v>
      </c>
      <c r="L103" s="106">
        <v>4.95</v>
      </c>
      <c r="M103" s="106">
        <v>5.05</v>
      </c>
    </row>
    <row r="104" ht="15.75" customHeight="1">
      <c r="D104" s="108">
        <v>45581.0</v>
      </c>
      <c r="E104" s="106">
        <v>2.8</v>
      </c>
      <c r="F104" s="106">
        <v>3.03</v>
      </c>
      <c r="G104" s="106">
        <v>3.24</v>
      </c>
      <c r="H104" s="106">
        <v>3.67</v>
      </c>
      <c r="I104" s="106">
        <v>3.89</v>
      </c>
      <c r="J104" s="106">
        <v>4.11</v>
      </c>
      <c r="K104" s="106">
        <v>4.73</v>
      </c>
      <c r="L104" s="106">
        <v>4.93</v>
      </c>
      <c r="M104" s="106">
        <v>5.05</v>
      </c>
    </row>
    <row r="105" ht="15.75" customHeight="1">
      <c r="D105" s="108">
        <v>45580.0</v>
      </c>
      <c r="E105" s="106">
        <v>2.95</v>
      </c>
      <c r="F105" s="106">
        <v>3.18</v>
      </c>
      <c r="G105" s="106">
        <v>3.43</v>
      </c>
      <c r="H105" s="106">
        <v>3.77</v>
      </c>
      <c r="I105" s="106">
        <v>3.95</v>
      </c>
      <c r="J105" s="106">
        <v>4.13</v>
      </c>
      <c r="K105" s="106">
        <v>4.77</v>
      </c>
      <c r="L105" s="106">
        <v>4.94</v>
      </c>
      <c r="M105" s="106">
        <v>5.07</v>
      </c>
    </row>
    <row r="106" ht="15.75" customHeight="1">
      <c r="D106" s="108">
        <v>45579.0</v>
      </c>
      <c r="E106" s="106">
        <v>3.12</v>
      </c>
      <c r="F106" s="106">
        <v>3.3</v>
      </c>
      <c r="G106" s="106">
        <v>3.53</v>
      </c>
      <c r="H106" s="106">
        <v>3.83</v>
      </c>
      <c r="I106" s="106">
        <v>4.05</v>
      </c>
      <c r="J106" s="106">
        <v>4.17</v>
      </c>
      <c r="K106" s="106">
        <v>4.78</v>
      </c>
      <c r="L106" s="106">
        <v>4.94</v>
      </c>
      <c r="M106" s="106">
        <v>5.09</v>
      </c>
    </row>
    <row r="107" ht="15.75" customHeight="1">
      <c r="D107" s="108">
        <v>45576.0</v>
      </c>
      <c r="E107" s="106">
        <v>3.22</v>
      </c>
      <c r="F107" s="106">
        <v>3.45</v>
      </c>
      <c r="G107" s="106">
        <v>3.62</v>
      </c>
      <c r="H107" s="106">
        <v>3.9</v>
      </c>
      <c r="I107" s="106">
        <v>4.08</v>
      </c>
      <c r="J107" s="106">
        <v>4.2</v>
      </c>
      <c r="K107" s="106">
        <v>4.78</v>
      </c>
      <c r="L107" s="106">
        <v>4.98</v>
      </c>
      <c r="M107" s="106">
        <v>5.12</v>
      </c>
    </row>
    <row r="108" ht="15.75" customHeight="1">
      <c r="D108" s="108">
        <v>45575.0</v>
      </c>
      <c r="E108" s="106">
        <v>3.31</v>
      </c>
      <c r="F108" s="106">
        <v>3.5</v>
      </c>
      <c r="G108" s="106">
        <v>3.7</v>
      </c>
      <c r="H108" s="106">
        <v>3.97</v>
      </c>
      <c r="I108" s="106">
        <v>4.13</v>
      </c>
      <c r="J108" s="106">
        <v>4.27</v>
      </c>
      <c r="K108" s="106">
        <v>4.76</v>
      </c>
      <c r="L108" s="106">
        <v>4.95</v>
      </c>
      <c r="M108" s="106">
        <v>5.1</v>
      </c>
    </row>
    <row r="109" ht="15.75" customHeight="1">
      <c r="D109" s="108">
        <v>45574.0</v>
      </c>
      <c r="E109" s="106">
        <v>3.37</v>
      </c>
      <c r="F109" s="106">
        <v>3.54</v>
      </c>
      <c r="G109" s="106">
        <v>3.76</v>
      </c>
      <c r="H109" s="106">
        <v>4.0</v>
      </c>
      <c r="I109" s="106">
        <v>4.13</v>
      </c>
      <c r="J109" s="106">
        <v>4.29</v>
      </c>
      <c r="K109" s="106">
        <v>4.77</v>
      </c>
      <c r="L109" s="106">
        <v>4.95</v>
      </c>
      <c r="M109" s="106">
        <v>5.1</v>
      </c>
    </row>
    <row r="110" ht="15.75" customHeight="1">
      <c r="D110" s="108">
        <v>45573.0</v>
      </c>
      <c r="E110" s="106">
        <v>3.48</v>
      </c>
      <c r="F110" s="106">
        <v>3.66</v>
      </c>
      <c r="G110" s="106">
        <v>3.83</v>
      </c>
      <c r="H110" s="106">
        <v>4.04</v>
      </c>
      <c r="I110" s="106">
        <v>4.2</v>
      </c>
      <c r="J110" s="106">
        <v>4.31</v>
      </c>
      <c r="K110" s="106">
        <v>4.77</v>
      </c>
      <c r="L110" s="106">
        <v>4.97</v>
      </c>
      <c r="M110" s="106">
        <v>5.17</v>
      </c>
    </row>
    <row r="111" ht="15.75" customHeight="1">
      <c r="D111" s="108">
        <v>45572.0</v>
      </c>
      <c r="E111" s="106">
        <v>3.56</v>
      </c>
      <c r="F111" s="106">
        <v>3.7</v>
      </c>
      <c r="G111" s="106">
        <v>3.84</v>
      </c>
      <c r="H111" s="106">
        <v>4.04</v>
      </c>
      <c r="I111" s="106">
        <v>4.2</v>
      </c>
      <c r="J111" s="106">
        <v>4.32</v>
      </c>
      <c r="K111" s="106">
        <v>4.86</v>
      </c>
      <c r="L111" s="106">
        <v>5.05</v>
      </c>
      <c r="M111" s="106">
        <v>5.23</v>
      </c>
    </row>
    <row r="112" ht="15.75" customHeight="1">
      <c r="D112" s="108">
        <v>45569.0</v>
      </c>
      <c r="E112" s="106">
        <v>3.72</v>
      </c>
      <c r="F112" s="106">
        <v>3.9</v>
      </c>
      <c r="G112" s="106">
        <v>4.02</v>
      </c>
      <c r="H112" s="106">
        <v>4.17</v>
      </c>
      <c r="I112" s="106">
        <v>4.32</v>
      </c>
      <c r="J112" s="106">
        <v>4.37</v>
      </c>
      <c r="K112" s="106">
        <v>4.82</v>
      </c>
      <c r="L112" s="106">
        <v>5.02</v>
      </c>
      <c r="M112" s="106">
        <v>5.16</v>
      </c>
    </row>
    <row r="113" ht="15.75" customHeight="1">
      <c r="D113" s="108">
        <v>45568.0</v>
      </c>
      <c r="E113" s="106">
        <v>4.0</v>
      </c>
      <c r="F113" s="106">
        <v>4.1</v>
      </c>
      <c r="G113" s="106">
        <v>4.2</v>
      </c>
      <c r="H113" s="106">
        <v>4.25</v>
      </c>
      <c r="I113" s="106">
        <v>4.35</v>
      </c>
      <c r="J113" s="106">
        <v>4.38</v>
      </c>
      <c r="K113" s="106">
        <v>4.83</v>
      </c>
      <c r="L113" s="106">
        <v>5.02</v>
      </c>
      <c r="M113" s="106">
        <v>5.16</v>
      </c>
    </row>
    <row r="114" ht="15.75" customHeight="1">
      <c r="D114" s="108">
        <v>45567.0</v>
      </c>
      <c r="E114" s="106">
        <v>4.14</v>
      </c>
      <c r="F114" s="106">
        <v>4.29</v>
      </c>
      <c r="G114" s="106">
        <v>4.31</v>
      </c>
      <c r="H114" s="106">
        <v>4.3</v>
      </c>
      <c r="I114" s="106">
        <v>4.34</v>
      </c>
      <c r="J114" s="106">
        <v>4.37</v>
      </c>
      <c r="K114" s="106">
        <v>4.84</v>
      </c>
      <c r="L114" s="106">
        <v>5.08</v>
      </c>
      <c r="M114" s="106">
        <v>5.22</v>
      </c>
    </row>
    <row r="115" ht="15.75" customHeight="1">
      <c r="D115" s="108">
        <v>45566.0</v>
      </c>
      <c r="E115" s="106">
        <v>4.3</v>
      </c>
      <c r="F115" s="106">
        <v>4.36</v>
      </c>
      <c r="G115" s="106">
        <v>4.36</v>
      </c>
      <c r="H115" s="106">
        <v>4.33</v>
      </c>
      <c r="I115" s="106">
        <v>4.37</v>
      </c>
      <c r="J115" s="106">
        <v>4.39</v>
      </c>
      <c r="K115" s="106">
        <v>4.83</v>
      </c>
      <c r="L115" s="106">
        <v>5.1</v>
      </c>
      <c r="M115" s="106">
        <v>5.23</v>
      </c>
    </row>
    <row r="116" ht="15.75" customHeight="1">
      <c r="D116" s="108">
        <v>45565.0</v>
      </c>
      <c r="E116" s="106">
        <v>4.47</v>
      </c>
      <c r="F116" s="106">
        <v>4.48</v>
      </c>
      <c r="G116" s="106">
        <v>4.45</v>
      </c>
      <c r="H116" s="106">
        <v>4.37</v>
      </c>
      <c r="I116" s="106">
        <v>4.4</v>
      </c>
      <c r="J116" s="106">
        <v>4.43</v>
      </c>
      <c r="K116" s="106">
        <v>4.85</v>
      </c>
      <c r="L116" s="106">
        <v>5.16</v>
      </c>
      <c r="M116" s="106">
        <v>5.34</v>
      </c>
    </row>
    <row r="117" ht="15.75" customHeight="1">
      <c r="D117" s="108">
        <v>45562.0</v>
      </c>
      <c r="E117" s="106">
        <v>4.24</v>
      </c>
      <c r="F117" s="106">
        <v>4.38</v>
      </c>
      <c r="G117" s="106">
        <v>4.38</v>
      </c>
      <c r="H117" s="106">
        <v>4.36</v>
      </c>
      <c r="I117" s="106">
        <v>4.34</v>
      </c>
      <c r="J117" s="106">
        <v>4.36</v>
      </c>
      <c r="K117" s="106">
        <v>4.84</v>
      </c>
      <c r="L117" s="106">
        <v>5.13</v>
      </c>
      <c r="M117" s="106">
        <v>5.3</v>
      </c>
    </row>
    <row r="118" ht="15.75" customHeight="1">
      <c r="D118" s="108">
        <v>45561.0</v>
      </c>
      <c r="E118" s="106">
        <v>4.23</v>
      </c>
      <c r="F118" s="106">
        <v>4.36</v>
      </c>
      <c r="G118" s="106">
        <v>4.37</v>
      </c>
      <c r="H118" s="106">
        <v>4.36</v>
      </c>
      <c r="I118" s="106">
        <v>4.36</v>
      </c>
      <c r="J118" s="106">
        <v>4.37</v>
      </c>
      <c r="K118" s="106">
        <v>4.84</v>
      </c>
      <c r="L118" s="106">
        <v>5.13</v>
      </c>
      <c r="M118" s="106">
        <v>5.28</v>
      </c>
    </row>
    <row r="119" ht="15.75" customHeight="1">
      <c r="D119" s="108">
        <v>45560.0</v>
      </c>
      <c r="E119" s="106">
        <v>4.2</v>
      </c>
      <c r="F119" s="106">
        <v>4.35</v>
      </c>
      <c r="G119" s="106">
        <v>4.38</v>
      </c>
      <c r="H119" s="106">
        <v>4.32</v>
      </c>
      <c r="I119" s="106">
        <v>4.33</v>
      </c>
      <c r="J119" s="106">
        <v>4.4</v>
      </c>
      <c r="K119" s="106">
        <v>4.9</v>
      </c>
      <c r="L119" s="106">
        <v>5.21</v>
      </c>
      <c r="M119" s="106">
        <v>5.31</v>
      </c>
    </row>
    <row r="120" ht="15.75" customHeight="1">
      <c r="D120" s="108">
        <v>45559.0</v>
      </c>
      <c r="E120" s="106">
        <v>4.27</v>
      </c>
      <c r="F120" s="106">
        <v>4.42</v>
      </c>
      <c r="G120" s="106">
        <v>4.4</v>
      </c>
      <c r="H120" s="106">
        <v>4.37</v>
      </c>
      <c r="I120" s="106">
        <v>4.33</v>
      </c>
      <c r="J120" s="106">
        <v>4.42</v>
      </c>
      <c r="K120" s="106">
        <v>4.93</v>
      </c>
      <c r="L120" s="106">
        <v>5.23</v>
      </c>
      <c r="M120" s="106">
        <v>5.33</v>
      </c>
    </row>
    <row r="121" ht="15.75" customHeight="1">
      <c r="D121" s="108">
        <v>45558.0</v>
      </c>
      <c r="E121" s="106">
        <v>3.96</v>
      </c>
      <c r="F121" s="106">
        <v>4.0</v>
      </c>
      <c r="G121" s="106">
        <v>4.03</v>
      </c>
      <c r="H121" s="106">
        <v>4.11</v>
      </c>
      <c r="I121" s="106">
        <v>4.27</v>
      </c>
      <c r="J121" s="106">
        <v>4.34</v>
      </c>
      <c r="K121" s="106">
        <v>4.9</v>
      </c>
      <c r="L121" s="106">
        <v>5.22</v>
      </c>
      <c r="M121" s="106">
        <v>5.32</v>
      </c>
    </row>
    <row r="122" ht="15.75" customHeight="1">
      <c r="D122" s="108">
        <v>45555.0</v>
      </c>
      <c r="E122" s="106">
        <v>3.54</v>
      </c>
      <c r="F122" s="106">
        <v>3.73</v>
      </c>
      <c r="G122" s="106">
        <v>3.83</v>
      </c>
      <c r="H122" s="106">
        <v>4.03</v>
      </c>
      <c r="I122" s="106">
        <v>4.26</v>
      </c>
      <c r="J122" s="106">
        <v>4.37</v>
      </c>
      <c r="K122" s="106">
        <v>4.91</v>
      </c>
      <c r="L122" s="106">
        <v>5.22</v>
      </c>
      <c r="M122" s="106">
        <v>5.32</v>
      </c>
    </row>
    <row r="123" ht="15.75" customHeight="1">
      <c r="D123" s="108">
        <v>45554.0</v>
      </c>
      <c r="E123" s="106">
        <v>3.28</v>
      </c>
      <c r="F123" s="106">
        <v>3.52</v>
      </c>
      <c r="G123" s="106">
        <v>3.72</v>
      </c>
      <c r="H123" s="106">
        <v>4.02</v>
      </c>
      <c r="I123" s="106">
        <v>4.24</v>
      </c>
      <c r="J123" s="106">
        <v>4.36</v>
      </c>
      <c r="K123" s="106">
        <v>4.9</v>
      </c>
      <c r="L123" s="106">
        <v>5.23</v>
      </c>
      <c r="M123" s="106">
        <v>5.35</v>
      </c>
    </row>
    <row r="124" ht="15.75" customHeight="1">
      <c r="D124" s="108">
        <v>45553.0</v>
      </c>
      <c r="E124" s="106">
        <v>3.22</v>
      </c>
      <c r="F124" s="106">
        <v>3.43</v>
      </c>
      <c r="G124" s="106">
        <v>3.67</v>
      </c>
      <c r="H124" s="106">
        <v>4.03</v>
      </c>
      <c r="I124" s="106">
        <v>4.28</v>
      </c>
      <c r="J124" s="106">
        <v>4.4</v>
      </c>
      <c r="K124" s="106">
        <v>4.93</v>
      </c>
      <c r="L124" s="106">
        <v>5.26</v>
      </c>
      <c r="M124" s="106">
        <v>5.36</v>
      </c>
    </row>
    <row r="125" ht="15.75" customHeight="1">
      <c r="D125" s="108">
        <v>45552.0</v>
      </c>
      <c r="E125" s="106">
        <v>3.23</v>
      </c>
      <c r="F125" s="106">
        <v>3.43</v>
      </c>
      <c r="G125" s="106">
        <v>3.65</v>
      </c>
      <c r="H125" s="106">
        <v>4.02</v>
      </c>
      <c r="I125" s="106">
        <v>4.28</v>
      </c>
      <c r="J125" s="106">
        <v>4.43</v>
      </c>
      <c r="K125" s="106">
        <v>4.97</v>
      </c>
      <c r="L125" s="106">
        <v>5.27</v>
      </c>
      <c r="M125" s="106">
        <v>5.39</v>
      </c>
    </row>
    <row r="126" ht="15.75" customHeight="1">
      <c r="D126" s="108">
        <v>45551.0</v>
      </c>
      <c r="E126" s="106">
        <v>3.25</v>
      </c>
      <c r="F126" s="106">
        <v>3.5</v>
      </c>
      <c r="G126" s="106">
        <v>3.75</v>
      </c>
      <c r="H126" s="106">
        <v>4.18</v>
      </c>
      <c r="I126" s="106">
        <v>4.33</v>
      </c>
      <c r="J126" s="106">
        <v>4.45</v>
      </c>
      <c r="K126" s="106">
        <v>5.0</v>
      </c>
      <c r="L126" s="106">
        <v>5.3</v>
      </c>
      <c r="M126" s="106">
        <v>5.44</v>
      </c>
    </row>
    <row r="127" ht="15.75" customHeight="1">
      <c r="D127" s="108">
        <v>45548.0</v>
      </c>
      <c r="E127" s="106">
        <v>3.44</v>
      </c>
      <c r="F127" s="106">
        <v>3.76</v>
      </c>
      <c r="G127" s="106">
        <v>3.97</v>
      </c>
      <c r="H127" s="106">
        <v>4.39</v>
      </c>
      <c r="I127" s="106">
        <v>4.6</v>
      </c>
      <c r="J127" s="106">
        <v>4.73</v>
      </c>
      <c r="K127" s="106">
        <v>5.07</v>
      </c>
      <c r="L127" s="106">
        <v>5.35</v>
      </c>
      <c r="M127" s="106">
        <v>5.47</v>
      </c>
    </row>
    <row r="128" ht="15.75" customHeight="1">
      <c r="D128" s="108">
        <v>45547.0</v>
      </c>
      <c r="E128" s="106">
        <v>3.82</v>
      </c>
      <c r="F128" s="106">
        <v>4.03</v>
      </c>
      <c r="G128" s="106">
        <v>4.22</v>
      </c>
      <c r="H128" s="106">
        <v>4.47</v>
      </c>
      <c r="I128" s="106">
        <v>4.63</v>
      </c>
      <c r="J128" s="106">
        <v>4.77</v>
      </c>
      <c r="K128" s="106">
        <v>5.17</v>
      </c>
      <c r="L128" s="106">
        <v>5.36</v>
      </c>
      <c r="M128" s="106">
        <v>5.46</v>
      </c>
    </row>
    <row r="129" ht="15.75" customHeight="1">
      <c r="D129" s="108">
        <v>45546.0</v>
      </c>
      <c r="E129" s="106">
        <v>4.15</v>
      </c>
      <c r="F129" s="106">
        <v>4.32</v>
      </c>
      <c r="G129" s="106">
        <v>4.45</v>
      </c>
      <c r="H129" s="106">
        <v>4.6</v>
      </c>
      <c r="I129" s="106">
        <v>4.75</v>
      </c>
      <c r="J129" s="106">
        <v>4.83</v>
      </c>
      <c r="K129" s="106">
        <v>5.15</v>
      </c>
      <c r="L129" s="106">
        <v>5.36</v>
      </c>
      <c r="M129" s="106">
        <v>5.48</v>
      </c>
    </row>
    <row r="130" ht="15.75" customHeight="1">
      <c r="D130" s="108">
        <v>45545.0</v>
      </c>
      <c r="E130" s="106">
        <v>4.37</v>
      </c>
      <c r="F130" s="106">
        <v>4.5</v>
      </c>
      <c r="G130" s="106">
        <v>4.6</v>
      </c>
      <c r="H130" s="106">
        <v>4.68</v>
      </c>
      <c r="I130" s="106">
        <v>4.78</v>
      </c>
      <c r="J130" s="106">
        <v>4.88</v>
      </c>
      <c r="K130" s="106">
        <v>5.22</v>
      </c>
      <c r="L130" s="106">
        <v>5.38</v>
      </c>
      <c r="M130" s="106">
        <v>5.46</v>
      </c>
    </row>
    <row r="131" ht="15.75" customHeight="1">
      <c r="D131" s="108">
        <v>45544.0</v>
      </c>
      <c r="E131" s="106">
        <v>4.56</v>
      </c>
      <c r="F131" s="106">
        <v>4.6</v>
      </c>
      <c r="G131" s="106">
        <v>4.66</v>
      </c>
      <c r="H131" s="106">
        <v>4.71</v>
      </c>
      <c r="I131" s="106">
        <v>4.8</v>
      </c>
      <c r="J131" s="106">
        <v>4.89</v>
      </c>
      <c r="K131" s="106">
        <v>5.19</v>
      </c>
      <c r="L131" s="106">
        <v>5.37</v>
      </c>
      <c r="M131" s="106">
        <v>5.47</v>
      </c>
    </row>
    <row r="132" ht="15.75" customHeight="1">
      <c r="D132" s="108">
        <v>45541.0</v>
      </c>
      <c r="E132" s="106">
        <v>4.59</v>
      </c>
      <c r="F132" s="106">
        <v>4.61</v>
      </c>
      <c r="G132" s="106">
        <v>4.7</v>
      </c>
      <c r="H132" s="106">
        <v>4.71</v>
      </c>
      <c r="I132" s="106">
        <v>4.8</v>
      </c>
      <c r="J132" s="106">
        <v>4.89</v>
      </c>
      <c r="K132" s="106">
        <v>5.23</v>
      </c>
      <c r="L132" s="106">
        <v>5.38</v>
      </c>
      <c r="M132" s="106">
        <v>5.48</v>
      </c>
    </row>
    <row r="133" ht="15.75" customHeight="1">
      <c r="D133" s="108">
        <v>45540.0</v>
      </c>
      <c r="E133" s="106">
        <v>4.55</v>
      </c>
      <c r="F133" s="106">
        <v>4.6</v>
      </c>
      <c r="G133" s="106">
        <v>4.72</v>
      </c>
      <c r="H133" s="106">
        <v>4.73</v>
      </c>
      <c r="I133" s="106">
        <v>4.78</v>
      </c>
      <c r="J133" s="106">
        <v>4.88</v>
      </c>
      <c r="K133" s="106">
        <v>5.22</v>
      </c>
      <c r="L133" s="106">
        <v>5.38</v>
      </c>
      <c r="M133" s="106">
        <v>5.46</v>
      </c>
    </row>
    <row r="134" ht="15.75" customHeight="1">
      <c r="D134" s="108">
        <v>45539.0</v>
      </c>
      <c r="E134" s="106">
        <v>4.56</v>
      </c>
      <c r="F134" s="106">
        <v>4.61</v>
      </c>
      <c r="G134" s="106">
        <v>4.7</v>
      </c>
      <c r="H134" s="106">
        <v>4.74</v>
      </c>
      <c r="I134" s="106">
        <v>4.79</v>
      </c>
      <c r="J134" s="106">
        <v>4.9</v>
      </c>
      <c r="K134" s="106">
        <v>5.23</v>
      </c>
      <c r="L134" s="106">
        <v>5.38</v>
      </c>
      <c r="M134" s="106">
        <v>5.47</v>
      </c>
    </row>
    <row r="135" ht="15.75" customHeight="1">
      <c r="D135" s="108">
        <v>45534.0</v>
      </c>
      <c r="E135" s="106">
        <v>4.47</v>
      </c>
      <c r="F135" s="106">
        <v>4.53</v>
      </c>
      <c r="G135" s="106">
        <v>4.6</v>
      </c>
      <c r="H135" s="106">
        <v>4.72</v>
      </c>
      <c r="I135" s="106">
        <v>4.82</v>
      </c>
      <c r="J135" s="106">
        <v>4.93</v>
      </c>
      <c r="K135" s="106">
        <v>5.23</v>
      </c>
      <c r="L135" s="106">
        <v>5.4</v>
      </c>
      <c r="M135" s="106">
        <v>5.49</v>
      </c>
    </row>
    <row r="136" ht="15.75" customHeight="1">
      <c r="D136" s="108">
        <v>45533.0</v>
      </c>
      <c r="E136" s="106">
        <v>4.1</v>
      </c>
      <c r="F136" s="106">
        <v>4.4</v>
      </c>
      <c r="G136" s="106">
        <v>4.53</v>
      </c>
      <c r="H136" s="106">
        <v>4.65</v>
      </c>
      <c r="I136" s="106">
        <v>4.77</v>
      </c>
      <c r="J136" s="106">
        <v>4.87</v>
      </c>
      <c r="K136" s="106">
        <v>5.18</v>
      </c>
      <c r="L136" s="106">
        <v>5.38</v>
      </c>
      <c r="M136" s="106">
        <v>5.47</v>
      </c>
    </row>
    <row r="137" ht="15.75" customHeight="1">
      <c r="D137" s="108">
        <v>45532.0</v>
      </c>
      <c r="E137" s="106">
        <v>4.43</v>
      </c>
      <c r="F137" s="106">
        <v>4.6</v>
      </c>
      <c r="G137" s="106">
        <v>4.67</v>
      </c>
      <c r="H137" s="106">
        <v>4.75</v>
      </c>
      <c r="I137" s="106">
        <v>4.85</v>
      </c>
      <c r="J137" s="106">
        <v>4.92</v>
      </c>
      <c r="K137" s="106">
        <v>5.27</v>
      </c>
      <c r="L137" s="106">
        <v>5.39</v>
      </c>
      <c r="M137" s="106">
        <v>5.48</v>
      </c>
    </row>
    <row r="138" ht="15.75" customHeight="1">
      <c r="D138" s="108">
        <v>45531.0</v>
      </c>
      <c r="E138" s="106">
        <v>4.67</v>
      </c>
      <c r="F138" s="106">
        <v>4.77</v>
      </c>
      <c r="G138" s="106">
        <v>4.8</v>
      </c>
      <c r="H138" s="106">
        <v>4.83</v>
      </c>
      <c r="I138" s="106">
        <v>4.9</v>
      </c>
      <c r="J138" s="106">
        <v>4.95</v>
      </c>
      <c r="K138" s="106">
        <v>5.28</v>
      </c>
      <c r="L138" s="106">
        <v>5.41</v>
      </c>
      <c r="M138" s="106">
        <v>5.49</v>
      </c>
    </row>
    <row r="139" ht="15.75" customHeight="1">
      <c r="D139" s="108">
        <v>45530.0</v>
      </c>
      <c r="E139" s="106">
        <v>4.53</v>
      </c>
      <c r="F139" s="106">
        <v>4.62</v>
      </c>
      <c r="G139" s="106">
        <v>4.68</v>
      </c>
      <c r="H139" s="106">
        <v>4.77</v>
      </c>
      <c r="I139" s="106">
        <v>4.88</v>
      </c>
      <c r="J139" s="106">
        <v>4.95</v>
      </c>
      <c r="K139" s="106">
        <v>5.32</v>
      </c>
      <c r="L139" s="106">
        <v>5.42</v>
      </c>
      <c r="M139" s="106">
        <v>5.5</v>
      </c>
    </row>
    <row r="140" ht="15.75" customHeight="1">
      <c r="D140" s="108">
        <v>45527.0</v>
      </c>
      <c r="E140" s="106">
        <v>4.46</v>
      </c>
      <c r="F140" s="106">
        <v>4.56</v>
      </c>
      <c r="G140" s="106">
        <v>4.66</v>
      </c>
      <c r="H140" s="106">
        <v>4.72</v>
      </c>
      <c r="I140" s="106">
        <v>4.84</v>
      </c>
      <c r="J140" s="106">
        <v>4.92</v>
      </c>
      <c r="K140" s="106">
        <v>5.28</v>
      </c>
      <c r="L140" s="106">
        <v>5.4</v>
      </c>
      <c r="M140" s="106">
        <v>5.5</v>
      </c>
    </row>
    <row r="141" ht="15.75" customHeight="1">
      <c r="D141" s="108">
        <v>45526.0</v>
      </c>
      <c r="E141" s="106">
        <v>4.37</v>
      </c>
      <c r="F141" s="106">
        <v>4.52</v>
      </c>
      <c r="G141" s="106">
        <v>4.63</v>
      </c>
      <c r="H141" s="106">
        <v>4.72</v>
      </c>
      <c r="I141" s="106">
        <v>4.83</v>
      </c>
      <c r="J141" s="106">
        <v>4.93</v>
      </c>
      <c r="K141" s="106">
        <v>5.27</v>
      </c>
      <c r="L141" s="106">
        <v>5.4</v>
      </c>
      <c r="M141" s="106">
        <v>5.5</v>
      </c>
    </row>
    <row r="142" ht="15.75" customHeight="1">
      <c r="D142" s="108">
        <v>45525.0</v>
      </c>
      <c r="E142" s="106">
        <v>4.42</v>
      </c>
      <c r="F142" s="106">
        <v>4.58</v>
      </c>
      <c r="G142" s="106">
        <v>4.66</v>
      </c>
      <c r="H142" s="106">
        <v>4.72</v>
      </c>
      <c r="I142" s="106">
        <v>4.84</v>
      </c>
      <c r="J142" s="106">
        <v>4.94</v>
      </c>
      <c r="K142" s="106">
        <v>5.32</v>
      </c>
      <c r="L142" s="106">
        <v>5.4</v>
      </c>
      <c r="M142" s="106">
        <v>5.5</v>
      </c>
    </row>
    <row r="143" ht="15.75" customHeight="1">
      <c r="D143" s="108">
        <v>45524.0</v>
      </c>
      <c r="E143" s="106">
        <v>4.5</v>
      </c>
      <c r="F143" s="106">
        <v>4.6</v>
      </c>
      <c r="G143" s="106">
        <v>4.7</v>
      </c>
      <c r="H143" s="106">
        <v>4.76</v>
      </c>
      <c r="I143" s="106">
        <v>4.9</v>
      </c>
      <c r="J143" s="106">
        <v>5.0</v>
      </c>
      <c r="K143" s="106">
        <v>5.28</v>
      </c>
      <c r="L143" s="106">
        <v>5.4</v>
      </c>
      <c r="M143" s="106">
        <v>5.5</v>
      </c>
    </row>
    <row r="144" ht="15.75" customHeight="1">
      <c r="D144" s="108">
        <v>45523.0</v>
      </c>
      <c r="E144" s="106">
        <v>4.59</v>
      </c>
      <c r="F144" s="106">
        <v>4.66</v>
      </c>
      <c r="G144" s="106">
        <v>4.73</v>
      </c>
      <c r="H144" s="106">
        <v>4.77</v>
      </c>
      <c r="I144" s="106">
        <v>4.91</v>
      </c>
      <c r="J144" s="106">
        <v>5.01</v>
      </c>
      <c r="K144" s="106">
        <v>5.3</v>
      </c>
      <c r="L144" s="106">
        <v>5.4</v>
      </c>
      <c r="M144" s="106">
        <v>5.5</v>
      </c>
    </row>
    <row r="145" ht="15.75" customHeight="1">
      <c r="D145" s="108">
        <v>45520.0</v>
      </c>
      <c r="E145" s="106">
        <v>4.57</v>
      </c>
      <c r="F145" s="106">
        <v>4.64</v>
      </c>
      <c r="G145" s="106">
        <v>4.69</v>
      </c>
      <c r="H145" s="106">
        <v>4.76</v>
      </c>
      <c r="I145" s="106">
        <v>4.91</v>
      </c>
      <c r="J145" s="106">
        <v>5.01</v>
      </c>
      <c r="K145" s="106">
        <v>5.3</v>
      </c>
      <c r="L145" s="106">
        <v>5.4</v>
      </c>
      <c r="M145" s="106">
        <v>5.5</v>
      </c>
    </row>
    <row r="146" ht="15.75" customHeight="1">
      <c r="D146" s="108">
        <v>45519.0</v>
      </c>
      <c r="E146" s="106">
        <v>4.56</v>
      </c>
      <c r="F146" s="106">
        <v>4.63</v>
      </c>
      <c r="G146" s="106">
        <v>4.69</v>
      </c>
      <c r="H146" s="106">
        <v>4.76</v>
      </c>
      <c r="I146" s="106">
        <v>4.9</v>
      </c>
      <c r="J146" s="106">
        <v>4.99</v>
      </c>
      <c r="K146" s="106">
        <v>5.29</v>
      </c>
      <c r="L146" s="106">
        <v>5.4</v>
      </c>
      <c r="M146" s="106">
        <v>5.5</v>
      </c>
    </row>
    <row r="147" ht="15.75" customHeight="1">
      <c r="D147" s="108">
        <v>45518.0</v>
      </c>
      <c r="E147" s="106">
        <v>4.5</v>
      </c>
      <c r="F147" s="106">
        <v>4.6</v>
      </c>
      <c r="G147" s="106">
        <v>4.68</v>
      </c>
      <c r="H147" s="106">
        <v>4.75</v>
      </c>
      <c r="I147" s="106">
        <v>4.9</v>
      </c>
      <c r="J147" s="106">
        <v>5.0</v>
      </c>
      <c r="K147" s="106">
        <v>5.33</v>
      </c>
      <c r="L147" s="106">
        <v>5.42</v>
      </c>
      <c r="M147" s="106">
        <v>5.5</v>
      </c>
    </row>
    <row r="148" ht="15.75" customHeight="1">
      <c r="D148" s="108">
        <v>45517.0</v>
      </c>
      <c r="E148" s="106">
        <v>4.41</v>
      </c>
      <c r="F148" s="106">
        <v>4.56</v>
      </c>
      <c r="G148" s="106">
        <v>4.67</v>
      </c>
      <c r="H148" s="106">
        <v>4.8</v>
      </c>
      <c r="I148" s="106">
        <v>4.93</v>
      </c>
      <c r="J148" s="106">
        <v>5.01</v>
      </c>
      <c r="K148" s="106">
        <v>5.29</v>
      </c>
      <c r="L148" s="106">
        <v>5.42</v>
      </c>
      <c r="M148" s="106">
        <v>5.49</v>
      </c>
    </row>
    <row r="149" ht="15.75" customHeight="1">
      <c r="D149" s="108">
        <v>45516.0</v>
      </c>
      <c r="E149" s="106">
        <v>4.4</v>
      </c>
      <c r="F149" s="106">
        <v>4.5</v>
      </c>
      <c r="G149" s="106">
        <v>4.62</v>
      </c>
      <c r="H149" s="106">
        <v>4.74</v>
      </c>
      <c r="I149" s="106">
        <v>4.86</v>
      </c>
      <c r="J149" s="106">
        <v>4.94</v>
      </c>
      <c r="K149" s="106">
        <v>5.28</v>
      </c>
      <c r="L149" s="106">
        <v>5.4</v>
      </c>
      <c r="M149" s="106">
        <v>5.5</v>
      </c>
    </row>
    <row r="150" ht="15.75" customHeight="1">
      <c r="D150" s="108">
        <v>45513.0</v>
      </c>
      <c r="E150" s="106">
        <v>4.4</v>
      </c>
      <c r="F150" s="106">
        <v>4.53</v>
      </c>
      <c r="G150" s="106">
        <v>4.65</v>
      </c>
      <c r="H150" s="106">
        <v>4.8</v>
      </c>
      <c r="I150" s="106">
        <v>4.95</v>
      </c>
      <c r="J150" s="106">
        <v>4.98</v>
      </c>
      <c r="K150" s="106">
        <v>5.3</v>
      </c>
      <c r="L150" s="106">
        <v>5.42</v>
      </c>
      <c r="M150" s="106">
        <v>5.5</v>
      </c>
    </row>
    <row r="151" ht="15.75" customHeight="1">
      <c r="D151" s="108">
        <v>45512.0</v>
      </c>
      <c r="E151" s="106">
        <v>4.45</v>
      </c>
      <c r="F151" s="106">
        <v>4.6</v>
      </c>
      <c r="G151" s="106">
        <v>4.7</v>
      </c>
      <c r="H151" s="106">
        <v>4.83</v>
      </c>
      <c r="I151" s="106">
        <v>4.97</v>
      </c>
      <c r="J151" s="106">
        <v>5.03</v>
      </c>
      <c r="K151" s="106">
        <v>5.33</v>
      </c>
      <c r="L151" s="106">
        <v>5.4</v>
      </c>
      <c r="M151" s="106">
        <v>5.5</v>
      </c>
    </row>
    <row r="152" ht="15.75" customHeight="1">
      <c r="D152" s="108">
        <v>45511.0</v>
      </c>
      <c r="E152" s="106">
        <v>4.7</v>
      </c>
      <c r="F152" s="106">
        <v>4.78</v>
      </c>
      <c r="G152" s="106">
        <v>4.86</v>
      </c>
      <c r="H152" s="106">
        <v>4.96</v>
      </c>
      <c r="I152" s="106">
        <v>5.04</v>
      </c>
      <c r="J152" s="106">
        <v>5.12</v>
      </c>
      <c r="K152" s="106">
        <v>5.36</v>
      </c>
      <c r="L152" s="106">
        <v>5.43</v>
      </c>
      <c r="M152" s="106">
        <v>5.5</v>
      </c>
    </row>
    <row r="153" ht="15.75" customHeight="1">
      <c r="D153" s="108">
        <v>45510.0</v>
      </c>
      <c r="E153" s="106">
        <v>4.88</v>
      </c>
      <c r="F153" s="106">
        <v>4.9</v>
      </c>
      <c r="G153" s="106">
        <v>4.95</v>
      </c>
      <c r="H153" s="106">
        <v>4.97</v>
      </c>
      <c r="I153" s="106">
        <v>5.07</v>
      </c>
      <c r="J153" s="106">
        <v>5.15</v>
      </c>
      <c r="K153" s="106">
        <v>5.38</v>
      </c>
      <c r="L153" s="106">
        <v>5.44</v>
      </c>
      <c r="M153" s="106">
        <v>5.5</v>
      </c>
    </row>
    <row r="154" ht="15.75" customHeight="1">
      <c r="D154" s="108">
        <v>45509.0</v>
      </c>
      <c r="E154" s="106">
        <v>4.93</v>
      </c>
      <c r="F154" s="106">
        <v>4.9</v>
      </c>
      <c r="G154" s="106">
        <v>4.96</v>
      </c>
      <c r="H154" s="106">
        <v>5.03</v>
      </c>
      <c r="I154" s="106">
        <v>5.09</v>
      </c>
      <c r="J154" s="106">
        <v>5.14</v>
      </c>
      <c r="K154" s="106">
        <v>5.36</v>
      </c>
      <c r="L154" s="106">
        <v>5.43</v>
      </c>
      <c r="M154" s="106">
        <v>5.5</v>
      </c>
    </row>
    <row r="155" ht="15.75" customHeight="1">
      <c r="D155" s="108">
        <v>45506.0</v>
      </c>
      <c r="E155" s="106">
        <v>4.77</v>
      </c>
      <c r="F155" s="106">
        <v>4.83</v>
      </c>
      <c r="G155" s="106">
        <v>4.88</v>
      </c>
      <c r="H155" s="106">
        <v>5.0</v>
      </c>
      <c r="I155" s="106">
        <v>5.08</v>
      </c>
      <c r="J155" s="106">
        <v>5.13</v>
      </c>
      <c r="K155" s="106">
        <v>5.38</v>
      </c>
      <c r="L155" s="106">
        <v>5.44</v>
      </c>
      <c r="M155" s="106">
        <v>5.5</v>
      </c>
    </row>
    <row r="156" ht="15.75" customHeight="1">
      <c r="D156" s="108">
        <v>45505.0</v>
      </c>
      <c r="E156" s="106">
        <v>4.62</v>
      </c>
      <c r="F156" s="106">
        <v>4.75</v>
      </c>
      <c r="G156" s="106">
        <v>4.83</v>
      </c>
      <c r="H156" s="106">
        <v>4.98</v>
      </c>
      <c r="I156" s="106">
        <v>5.08</v>
      </c>
      <c r="J156" s="106">
        <v>5.18</v>
      </c>
      <c r="K156" s="106">
        <v>5.36</v>
      </c>
      <c r="L156" s="106">
        <v>5.44</v>
      </c>
      <c r="M156" s="106">
        <v>5.49</v>
      </c>
    </row>
    <row r="157" ht="15.75" customHeight="1">
      <c r="D157" s="108">
        <v>45504.0</v>
      </c>
      <c r="E157" s="106">
        <v>4.47</v>
      </c>
      <c r="F157" s="106">
        <v>4.68</v>
      </c>
      <c r="G157" s="106">
        <v>4.82</v>
      </c>
      <c r="H157" s="106">
        <v>4.95</v>
      </c>
      <c r="I157" s="106">
        <v>5.05</v>
      </c>
      <c r="J157" s="106">
        <v>5.13</v>
      </c>
      <c r="K157" s="106">
        <v>5.36</v>
      </c>
      <c r="L157" s="106">
        <v>5.42</v>
      </c>
      <c r="M157" s="106">
        <v>5.49</v>
      </c>
    </row>
    <row r="158" ht="15.75" customHeight="1">
      <c r="D158" s="108">
        <v>45503.0</v>
      </c>
      <c r="E158" s="106">
        <v>4.68</v>
      </c>
      <c r="F158" s="106">
        <v>4.87</v>
      </c>
      <c r="G158" s="106">
        <v>4.95</v>
      </c>
      <c r="H158" s="106">
        <v>5.0</v>
      </c>
      <c r="I158" s="106">
        <v>5.1</v>
      </c>
      <c r="J158" s="106">
        <v>5.18</v>
      </c>
      <c r="K158" s="106">
        <v>5.38</v>
      </c>
      <c r="L158" s="106">
        <v>5.44</v>
      </c>
      <c r="M158" s="106">
        <v>5.49</v>
      </c>
    </row>
    <row r="159" ht="15.75" customHeight="1">
      <c r="D159" s="108">
        <v>45502.0</v>
      </c>
      <c r="E159" s="106">
        <v>4.93</v>
      </c>
      <c r="F159" s="106">
        <v>5.0</v>
      </c>
      <c r="G159" s="106">
        <v>5.0</v>
      </c>
      <c r="H159" s="106">
        <v>5.02</v>
      </c>
      <c r="I159" s="106">
        <v>5.1</v>
      </c>
      <c r="J159" s="106">
        <v>5.2</v>
      </c>
      <c r="K159" s="106">
        <v>5.38</v>
      </c>
      <c r="L159" s="106">
        <v>5.44</v>
      </c>
      <c r="M159" s="106">
        <v>5.49</v>
      </c>
    </row>
    <row r="160" ht="15.75" customHeight="1">
      <c r="D160" s="108">
        <v>45499.0</v>
      </c>
      <c r="E160" s="106">
        <v>4.93</v>
      </c>
      <c r="F160" s="106">
        <v>5.0</v>
      </c>
      <c r="G160" s="106">
        <v>5.0</v>
      </c>
      <c r="H160" s="106">
        <v>5.02</v>
      </c>
      <c r="I160" s="106">
        <v>5.1</v>
      </c>
      <c r="J160" s="106">
        <v>5.22</v>
      </c>
      <c r="K160" s="106">
        <v>5.39</v>
      </c>
      <c r="L160" s="106">
        <v>5.44</v>
      </c>
      <c r="M160" s="106">
        <v>5.48</v>
      </c>
    </row>
    <row r="161" ht="15.75" customHeight="1">
      <c r="D161" s="108">
        <v>45498.0</v>
      </c>
      <c r="E161" s="106">
        <v>4.88</v>
      </c>
      <c r="F161" s="106">
        <v>4.98</v>
      </c>
      <c r="G161" s="106">
        <v>5.0</v>
      </c>
      <c r="H161" s="106">
        <v>5.02</v>
      </c>
      <c r="I161" s="106">
        <v>5.1</v>
      </c>
      <c r="J161" s="106">
        <v>5.22</v>
      </c>
      <c r="K161" s="106">
        <v>5.39</v>
      </c>
      <c r="L161" s="106">
        <v>5.44</v>
      </c>
      <c r="M161" s="106">
        <v>5.48</v>
      </c>
    </row>
    <row r="162" ht="15.75" customHeight="1">
      <c r="D162" s="108">
        <v>45497.0</v>
      </c>
      <c r="E162" s="106">
        <v>4.8</v>
      </c>
      <c r="F162" s="106">
        <v>4.87</v>
      </c>
      <c r="G162" s="106">
        <v>4.95</v>
      </c>
      <c r="H162" s="106">
        <v>5.02</v>
      </c>
      <c r="I162" s="106">
        <v>5.1</v>
      </c>
      <c r="J162" s="106">
        <v>5.18</v>
      </c>
      <c r="K162" s="106">
        <v>5.39</v>
      </c>
      <c r="L162" s="106">
        <v>5.44</v>
      </c>
      <c r="M162" s="106">
        <v>5.49</v>
      </c>
    </row>
    <row r="163" ht="15.75" customHeight="1">
      <c r="D163" s="108">
        <v>45496.0</v>
      </c>
      <c r="E163" s="106">
        <v>4.66</v>
      </c>
      <c r="F163" s="106">
        <v>4.74</v>
      </c>
      <c r="G163" s="106">
        <v>4.83</v>
      </c>
      <c r="H163" s="106">
        <v>4.96</v>
      </c>
      <c r="I163" s="106">
        <v>5.1</v>
      </c>
      <c r="J163" s="106">
        <v>5.19</v>
      </c>
      <c r="K163" s="106">
        <v>5.39</v>
      </c>
      <c r="L163" s="106">
        <v>5.43</v>
      </c>
      <c r="M163" s="106">
        <v>5.48</v>
      </c>
    </row>
    <row r="164" ht="15.75" customHeight="1">
      <c r="D164" s="108">
        <v>45495.0</v>
      </c>
      <c r="E164" s="106">
        <v>4.6</v>
      </c>
      <c r="F164" s="106">
        <v>4.71</v>
      </c>
      <c r="G164" s="106">
        <v>4.8</v>
      </c>
      <c r="H164" s="106">
        <v>4.96</v>
      </c>
      <c r="I164" s="106">
        <v>5.09</v>
      </c>
      <c r="J164" s="106">
        <v>5.19</v>
      </c>
      <c r="K164" s="106">
        <v>5.4</v>
      </c>
      <c r="L164" s="106">
        <v>5.45</v>
      </c>
      <c r="M164" s="106">
        <v>5.48</v>
      </c>
    </row>
    <row r="165" ht="15.75" customHeight="1">
      <c r="D165" s="108">
        <v>45492.0</v>
      </c>
      <c r="E165" s="106">
        <v>4.54</v>
      </c>
      <c r="F165" s="106">
        <v>4.64</v>
      </c>
      <c r="G165" s="106">
        <v>4.78</v>
      </c>
      <c r="H165" s="106">
        <v>4.96</v>
      </c>
      <c r="I165" s="106">
        <v>5.12</v>
      </c>
      <c r="J165" s="106">
        <v>5.2</v>
      </c>
      <c r="K165" s="106">
        <v>5.4</v>
      </c>
      <c r="L165" s="106">
        <v>5.43</v>
      </c>
      <c r="M165" s="106">
        <v>5.45</v>
      </c>
    </row>
    <row r="166" ht="15.75" customHeight="1">
      <c r="D166" s="108">
        <v>45491.0</v>
      </c>
      <c r="E166" s="106">
        <v>4.52</v>
      </c>
      <c r="F166" s="106">
        <v>4.65</v>
      </c>
      <c r="G166" s="106">
        <v>4.78</v>
      </c>
      <c r="H166" s="106">
        <v>4.97</v>
      </c>
      <c r="I166" s="106">
        <v>5.1</v>
      </c>
      <c r="J166" s="106">
        <v>5.2</v>
      </c>
      <c r="K166" s="106">
        <v>5.4</v>
      </c>
      <c r="L166" s="106">
        <v>5.44</v>
      </c>
      <c r="M166" s="106">
        <v>5.46</v>
      </c>
    </row>
    <row r="167" ht="15.75" customHeight="1">
      <c r="D167" s="108">
        <v>45490.0</v>
      </c>
      <c r="E167" s="106">
        <v>4.6</v>
      </c>
      <c r="F167" s="106">
        <v>4.7</v>
      </c>
      <c r="G167" s="106">
        <v>4.8</v>
      </c>
      <c r="H167" s="106">
        <v>4.98</v>
      </c>
      <c r="I167" s="106">
        <v>5.1</v>
      </c>
      <c r="J167" s="106">
        <v>5.2</v>
      </c>
      <c r="K167" s="106">
        <v>5.4</v>
      </c>
      <c r="L167" s="106">
        <v>5.45</v>
      </c>
      <c r="M167" s="106">
        <v>5.48</v>
      </c>
    </row>
    <row r="168" ht="15.75" customHeight="1">
      <c r="D168" s="108">
        <v>45489.0</v>
      </c>
      <c r="E168" s="106">
        <v>4.5</v>
      </c>
      <c r="F168" s="106">
        <v>4.65</v>
      </c>
      <c r="G168" s="106">
        <v>4.77</v>
      </c>
      <c r="H168" s="106">
        <v>4.97</v>
      </c>
      <c r="I168" s="106">
        <v>5.08</v>
      </c>
      <c r="J168" s="106">
        <v>5.2</v>
      </c>
      <c r="K168" s="106">
        <v>5.4</v>
      </c>
      <c r="L168" s="106">
        <v>5.44</v>
      </c>
      <c r="M168" s="106">
        <v>5.47</v>
      </c>
    </row>
    <row r="169" ht="15.75" customHeight="1">
      <c r="D169" s="108">
        <v>45488.0</v>
      </c>
      <c r="E169" s="106">
        <v>4.5</v>
      </c>
      <c r="F169" s="106">
        <v>4.6</v>
      </c>
      <c r="G169" s="106">
        <v>4.74</v>
      </c>
      <c r="H169" s="106">
        <v>4.96</v>
      </c>
      <c r="I169" s="106">
        <v>5.12</v>
      </c>
      <c r="J169" s="106">
        <v>5.2</v>
      </c>
      <c r="K169" s="106">
        <v>5.4</v>
      </c>
      <c r="L169" s="106">
        <v>5.43</v>
      </c>
      <c r="M169" s="106">
        <v>5.45</v>
      </c>
    </row>
    <row r="170" ht="15.75" customHeight="1">
      <c r="D170" s="108">
        <v>45485.0</v>
      </c>
      <c r="E170" s="106">
        <v>4.5</v>
      </c>
      <c r="F170" s="106">
        <v>4.61</v>
      </c>
      <c r="G170" s="106">
        <v>4.74</v>
      </c>
      <c r="H170" s="106">
        <v>4.97</v>
      </c>
      <c r="I170" s="106">
        <v>5.1</v>
      </c>
      <c r="J170" s="106">
        <v>5.21</v>
      </c>
      <c r="K170" s="106">
        <v>5.39</v>
      </c>
      <c r="L170" s="106">
        <v>5.43</v>
      </c>
      <c r="M170" s="106">
        <v>5.47</v>
      </c>
    </row>
    <row r="171" ht="15.75" customHeight="1">
      <c r="D171" s="108">
        <v>45484.0</v>
      </c>
      <c r="E171" s="106">
        <v>4.64</v>
      </c>
      <c r="F171" s="106">
        <v>4.74</v>
      </c>
      <c r="G171" s="106">
        <v>4.86</v>
      </c>
      <c r="H171" s="106">
        <v>5.0</v>
      </c>
      <c r="I171" s="106">
        <v>5.1</v>
      </c>
      <c r="J171" s="106">
        <v>5.21</v>
      </c>
      <c r="K171" s="106">
        <v>5.4</v>
      </c>
      <c r="L171" s="106">
        <v>5.43</v>
      </c>
      <c r="M171" s="106">
        <v>5.45</v>
      </c>
    </row>
    <row r="172" ht="15.75" customHeight="1">
      <c r="D172" s="108">
        <v>45483.0</v>
      </c>
      <c r="E172" s="106">
        <v>4.91</v>
      </c>
      <c r="F172" s="106">
        <v>4.99</v>
      </c>
      <c r="G172" s="106">
        <v>5.03</v>
      </c>
      <c r="H172" s="106">
        <v>5.04</v>
      </c>
      <c r="I172" s="106">
        <v>5.1</v>
      </c>
      <c r="J172" s="106">
        <v>5.21</v>
      </c>
      <c r="K172" s="106">
        <v>5.4</v>
      </c>
      <c r="L172" s="106">
        <v>5.45</v>
      </c>
      <c r="M172" s="106">
        <v>5.47</v>
      </c>
    </row>
    <row r="173" ht="15.75" customHeight="1">
      <c r="D173" s="108">
        <v>45482.0</v>
      </c>
      <c r="E173" s="106">
        <v>4.99</v>
      </c>
      <c r="F173" s="106">
        <v>5.01</v>
      </c>
      <c r="G173" s="106">
        <v>5.06</v>
      </c>
      <c r="H173" s="106">
        <v>5.07</v>
      </c>
      <c r="I173" s="106">
        <v>5.14</v>
      </c>
      <c r="J173" s="106">
        <v>5.23</v>
      </c>
      <c r="K173" s="106">
        <v>5.39</v>
      </c>
      <c r="L173" s="106">
        <v>5.43</v>
      </c>
      <c r="M173" s="106">
        <v>5.47</v>
      </c>
    </row>
    <row r="174" ht="15.75" customHeight="1">
      <c r="D174" s="108">
        <v>45481.0</v>
      </c>
      <c r="E174" s="106">
        <v>4.9</v>
      </c>
      <c r="F174" s="106">
        <v>4.98</v>
      </c>
      <c r="G174" s="106">
        <v>5.02</v>
      </c>
      <c r="H174" s="106">
        <v>5.02</v>
      </c>
      <c r="I174" s="106">
        <v>5.1</v>
      </c>
      <c r="J174" s="106">
        <v>5.2</v>
      </c>
      <c r="K174" s="106">
        <v>5.4</v>
      </c>
      <c r="L174" s="106">
        <v>5.45</v>
      </c>
      <c r="M174" s="106">
        <v>5.48</v>
      </c>
    </row>
    <row r="175" ht="15.75" customHeight="1">
      <c r="D175" s="108">
        <v>45478.0</v>
      </c>
      <c r="E175" s="106">
        <v>4.8</v>
      </c>
      <c r="F175" s="106">
        <v>4.86</v>
      </c>
      <c r="G175" s="106">
        <v>4.92</v>
      </c>
      <c r="H175" s="106">
        <v>4.94</v>
      </c>
      <c r="I175" s="106">
        <v>5.08</v>
      </c>
      <c r="J175" s="106">
        <v>5.16</v>
      </c>
      <c r="K175" s="106">
        <v>5.38</v>
      </c>
      <c r="L175" s="106">
        <v>5.42</v>
      </c>
      <c r="M175" s="106">
        <v>5.44</v>
      </c>
    </row>
    <row r="176" ht="15.75" customHeight="1">
      <c r="D176" s="108">
        <v>45477.0</v>
      </c>
      <c r="E176" s="106">
        <v>4.53</v>
      </c>
      <c r="F176" s="106">
        <v>4.69</v>
      </c>
      <c r="G176" s="106">
        <v>4.79</v>
      </c>
      <c r="H176" s="106">
        <v>4.91</v>
      </c>
      <c r="I176" s="106">
        <v>5.03</v>
      </c>
      <c r="J176" s="106">
        <v>5.14</v>
      </c>
      <c r="K176" s="106">
        <v>5.39</v>
      </c>
      <c r="L176" s="106">
        <v>5.43</v>
      </c>
      <c r="M176" s="106">
        <v>5.45</v>
      </c>
    </row>
    <row r="177" ht="15.75" customHeight="1">
      <c r="D177" s="108">
        <v>45476.0</v>
      </c>
      <c r="E177" s="106">
        <v>4.48</v>
      </c>
      <c r="F177" s="106">
        <v>4.6</v>
      </c>
      <c r="G177" s="106">
        <v>4.76</v>
      </c>
      <c r="H177" s="106">
        <v>4.88</v>
      </c>
      <c r="I177" s="106">
        <v>5.02</v>
      </c>
      <c r="J177" s="106">
        <v>5.14</v>
      </c>
      <c r="K177" s="106">
        <v>5.4</v>
      </c>
      <c r="L177" s="106">
        <v>5.43</v>
      </c>
      <c r="M177" s="106">
        <v>5.45</v>
      </c>
    </row>
    <row r="178" ht="15.75" customHeight="1">
      <c r="D178" s="108">
        <v>45475.0</v>
      </c>
      <c r="E178" s="106">
        <v>4.51</v>
      </c>
      <c r="F178" s="106">
        <v>4.67</v>
      </c>
      <c r="G178" s="106">
        <v>4.8</v>
      </c>
      <c r="H178" s="106">
        <v>4.91</v>
      </c>
      <c r="I178" s="106">
        <v>5.06</v>
      </c>
      <c r="J178" s="106">
        <v>5.16</v>
      </c>
      <c r="K178" s="106">
        <v>5.39</v>
      </c>
      <c r="L178" s="106">
        <v>5.43</v>
      </c>
      <c r="M178" s="106">
        <v>5.45</v>
      </c>
    </row>
    <row r="179" ht="15.75" customHeight="1">
      <c r="D179" s="108">
        <v>45474.0</v>
      </c>
      <c r="E179" s="106">
        <v>4.86</v>
      </c>
      <c r="F179" s="106">
        <v>4.94</v>
      </c>
      <c r="G179" s="106">
        <v>5.02</v>
      </c>
      <c r="H179" s="106">
        <v>5.04</v>
      </c>
      <c r="I179" s="106">
        <v>5.16</v>
      </c>
      <c r="J179" s="106">
        <v>5.2</v>
      </c>
      <c r="K179" s="106">
        <v>5.4</v>
      </c>
      <c r="L179" s="106">
        <v>5.38</v>
      </c>
      <c r="M179" s="106">
        <v>5.43</v>
      </c>
    </row>
    <row r="180" ht="15.75" customHeight="1">
      <c r="D180" s="108">
        <v>45471.0</v>
      </c>
      <c r="E180" s="106">
        <v>4.74</v>
      </c>
      <c r="F180" s="106">
        <v>4.9</v>
      </c>
      <c r="G180" s="106">
        <v>4.92</v>
      </c>
      <c r="H180" s="106">
        <v>5.0</v>
      </c>
      <c r="I180" s="106">
        <v>5.08</v>
      </c>
      <c r="J180" s="106">
        <v>5.14</v>
      </c>
      <c r="K180" s="106">
        <v>5.38</v>
      </c>
      <c r="L180" s="106">
        <v>5.43</v>
      </c>
      <c r="M180" s="106">
        <v>5.45</v>
      </c>
    </row>
    <row r="181" ht="15.75" customHeight="1">
      <c r="D181" s="108">
        <v>45470.0</v>
      </c>
      <c r="E181" s="106">
        <v>3.02</v>
      </c>
      <c r="F181" s="106">
        <v>4.48</v>
      </c>
      <c r="G181" s="106">
        <v>4.6</v>
      </c>
      <c r="H181" s="106">
        <v>4.82</v>
      </c>
      <c r="I181" s="106">
        <v>4.96</v>
      </c>
      <c r="J181" s="106">
        <v>5.06</v>
      </c>
      <c r="K181" s="106">
        <v>5.38</v>
      </c>
      <c r="L181" s="106">
        <v>5.42</v>
      </c>
      <c r="M181" s="106">
        <v>5.44</v>
      </c>
    </row>
    <row r="182" ht="15.75" customHeight="1">
      <c r="D182" s="108">
        <v>45469.0</v>
      </c>
      <c r="E182" s="106">
        <v>2.92</v>
      </c>
      <c r="F182" s="106">
        <v>4.16</v>
      </c>
      <c r="G182" s="106">
        <v>4.48</v>
      </c>
      <c r="H182" s="106">
        <v>4.76</v>
      </c>
      <c r="I182" s="106">
        <v>4.92</v>
      </c>
      <c r="J182" s="106">
        <v>5.04</v>
      </c>
      <c r="K182" s="106">
        <v>5.4</v>
      </c>
      <c r="L182" s="106">
        <v>5.43</v>
      </c>
      <c r="M182" s="106">
        <v>5.45</v>
      </c>
    </row>
    <row r="183" ht="15.75" customHeight="1">
      <c r="D183" s="108">
        <v>45468.0</v>
      </c>
      <c r="E183" s="106">
        <v>3.4</v>
      </c>
      <c r="F183" s="106">
        <v>4.2</v>
      </c>
      <c r="G183" s="106">
        <v>4.47</v>
      </c>
      <c r="H183" s="106">
        <v>4.79</v>
      </c>
      <c r="I183" s="106">
        <v>5.0</v>
      </c>
      <c r="J183" s="106">
        <v>5.13</v>
      </c>
      <c r="K183" s="106">
        <v>5.39</v>
      </c>
      <c r="L183" s="106">
        <v>5.4</v>
      </c>
      <c r="M183" s="106">
        <v>5.45</v>
      </c>
    </row>
    <row r="184" ht="15.75" customHeight="1">
      <c r="D184" s="108">
        <v>45467.0</v>
      </c>
      <c r="E184" s="106">
        <v>3.57</v>
      </c>
      <c r="F184" s="106">
        <v>4.2</v>
      </c>
      <c r="G184" s="106">
        <v>4.56</v>
      </c>
      <c r="H184" s="106">
        <v>4.81</v>
      </c>
      <c r="I184" s="106">
        <v>4.97</v>
      </c>
      <c r="J184" s="106">
        <v>5.1</v>
      </c>
      <c r="K184" s="106">
        <v>5.39</v>
      </c>
      <c r="L184" s="106">
        <v>5.43</v>
      </c>
      <c r="M184" s="106">
        <v>5.45</v>
      </c>
    </row>
    <row r="185" ht="15.75" customHeight="1">
      <c r="D185" s="108">
        <v>45464.0</v>
      </c>
      <c r="E185" s="106">
        <v>3.42</v>
      </c>
      <c r="F185" s="106">
        <v>3.76</v>
      </c>
      <c r="G185" s="106">
        <v>4.48</v>
      </c>
      <c r="H185" s="106">
        <v>4.74</v>
      </c>
      <c r="I185" s="106">
        <v>4.96</v>
      </c>
      <c r="J185" s="106">
        <v>5.04</v>
      </c>
      <c r="K185" s="106">
        <v>5.38</v>
      </c>
      <c r="L185" s="106">
        <v>5.43</v>
      </c>
      <c r="M185" s="106">
        <v>5.43</v>
      </c>
    </row>
    <row r="186" ht="15.75" customHeight="1">
      <c r="D186" s="108">
        <v>45463.0</v>
      </c>
      <c r="E186" s="106">
        <v>3.55</v>
      </c>
      <c r="F186" s="106">
        <v>3.92</v>
      </c>
      <c r="G186" s="106">
        <v>4.48</v>
      </c>
      <c r="H186" s="106">
        <v>4.75</v>
      </c>
      <c r="I186" s="106">
        <v>4.95</v>
      </c>
      <c r="J186" s="106">
        <v>5.03</v>
      </c>
      <c r="K186" s="106">
        <v>5.38</v>
      </c>
      <c r="L186" s="106">
        <v>5.42</v>
      </c>
      <c r="M186" s="106">
        <v>5.44</v>
      </c>
    </row>
    <row r="187" ht="15.75" customHeight="1">
      <c r="D187" s="108">
        <v>45462.0</v>
      </c>
      <c r="E187" s="106">
        <v>3.95</v>
      </c>
      <c r="F187" s="106">
        <v>4.22</v>
      </c>
      <c r="G187" s="106">
        <v>4.6</v>
      </c>
      <c r="H187" s="106">
        <v>4.83</v>
      </c>
      <c r="I187" s="106">
        <v>5.03</v>
      </c>
      <c r="J187" s="106">
        <v>5.13</v>
      </c>
      <c r="K187" s="106">
        <v>5.4</v>
      </c>
      <c r="L187" s="106">
        <v>5.43</v>
      </c>
      <c r="M187" s="106">
        <v>5.46</v>
      </c>
    </row>
    <row r="188" ht="15.75" customHeight="1">
      <c r="D188" s="108">
        <v>45461.0</v>
      </c>
      <c r="E188" s="106">
        <v>4.26</v>
      </c>
      <c r="F188" s="106">
        <v>4.44</v>
      </c>
      <c r="G188" s="106">
        <v>4.66</v>
      </c>
      <c r="H188" s="106">
        <v>4.89</v>
      </c>
      <c r="I188" s="106">
        <v>5.07</v>
      </c>
      <c r="J188" s="106">
        <v>5.16</v>
      </c>
      <c r="K188" s="106">
        <v>5.41</v>
      </c>
      <c r="L188" s="106">
        <v>5.43</v>
      </c>
      <c r="M188" s="106">
        <v>5.45</v>
      </c>
    </row>
    <row r="189" ht="15.75" customHeight="1">
      <c r="D189" s="108">
        <v>45460.0</v>
      </c>
      <c r="E189" s="106">
        <v>4.4</v>
      </c>
      <c r="F189" s="106">
        <v>4.55</v>
      </c>
      <c r="G189" s="106">
        <v>4.75</v>
      </c>
      <c r="H189" s="106">
        <v>4.9</v>
      </c>
      <c r="I189" s="106">
        <v>5.12</v>
      </c>
      <c r="J189" s="106">
        <v>5.2</v>
      </c>
      <c r="K189" s="106">
        <v>5.42</v>
      </c>
      <c r="L189" s="106">
        <v>5.42</v>
      </c>
      <c r="M189" s="106">
        <v>5.44</v>
      </c>
    </row>
    <row r="190" ht="15.75" customHeight="1">
      <c r="D190" s="108">
        <v>45457.0</v>
      </c>
      <c r="E190" s="106">
        <v>4.45</v>
      </c>
      <c r="F190" s="106">
        <v>4.58</v>
      </c>
      <c r="G190" s="106">
        <v>4.73</v>
      </c>
      <c r="H190" s="106">
        <v>4.9</v>
      </c>
      <c r="I190" s="106">
        <v>5.1</v>
      </c>
      <c r="J190" s="106">
        <v>5.2</v>
      </c>
      <c r="K190" s="106">
        <v>5.4</v>
      </c>
      <c r="L190" s="106">
        <v>5.4</v>
      </c>
      <c r="M190" s="106">
        <v>5.42</v>
      </c>
    </row>
    <row r="191" ht="15.75" customHeight="1">
      <c r="D191" s="108">
        <v>45456.0</v>
      </c>
      <c r="E191" s="106">
        <v>4.6</v>
      </c>
      <c r="F191" s="106">
        <v>4.7</v>
      </c>
      <c r="G191" s="106">
        <v>4.8</v>
      </c>
      <c r="H191" s="106">
        <v>4.92</v>
      </c>
      <c r="I191" s="106">
        <v>5.12</v>
      </c>
      <c r="J191" s="106">
        <v>5.2</v>
      </c>
      <c r="K191" s="106">
        <v>5.4</v>
      </c>
      <c r="L191" s="106">
        <v>5.4</v>
      </c>
      <c r="M191" s="106">
        <v>5.43</v>
      </c>
    </row>
    <row r="192" ht="15.75" customHeight="1">
      <c r="D192" s="108">
        <v>45455.0</v>
      </c>
      <c r="E192" s="106">
        <v>4.57</v>
      </c>
      <c r="F192" s="106">
        <v>4.68</v>
      </c>
      <c r="G192" s="106">
        <v>4.78</v>
      </c>
      <c r="H192" s="106">
        <v>4.93</v>
      </c>
      <c r="I192" s="106">
        <v>5.08</v>
      </c>
      <c r="J192" s="106">
        <v>5.18</v>
      </c>
      <c r="K192" s="106">
        <v>5.4</v>
      </c>
      <c r="L192" s="106">
        <v>5.4</v>
      </c>
      <c r="M192" s="106">
        <v>5.44</v>
      </c>
    </row>
    <row r="193" ht="15.75" customHeight="1">
      <c r="D193" s="108">
        <v>45454.0</v>
      </c>
      <c r="E193" s="106">
        <v>4.49</v>
      </c>
      <c r="F193" s="106">
        <v>4.57</v>
      </c>
      <c r="G193" s="106">
        <v>4.7</v>
      </c>
      <c r="H193" s="106">
        <v>4.86</v>
      </c>
      <c r="I193" s="106">
        <v>5.09</v>
      </c>
      <c r="J193" s="106">
        <v>5.19</v>
      </c>
      <c r="K193" s="106">
        <v>5.43</v>
      </c>
      <c r="L193" s="106">
        <v>5.4</v>
      </c>
      <c r="M193" s="106">
        <v>5.43</v>
      </c>
    </row>
    <row r="194" ht="15.75" customHeight="1">
      <c r="D194" s="108">
        <v>45453.0</v>
      </c>
      <c r="E194" s="106">
        <v>4.26</v>
      </c>
      <c r="F194" s="106">
        <v>4.46</v>
      </c>
      <c r="G194" s="106">
        <v>4.58</v>
      </c>
      <c r="H194" s="106">
        <v>4.83</v>
      </c>
      <c r="I194" s="106">
        <v>5.08</v>
      </c>
      <c r="J194" s="106">
        <v>5.19</v>
      </c>
      <c r="K194" s="106">
        <v>5.4</v>
      </c>
      <c r="L194" s="106">
        <v>5.4</v>
      </c>
      <c r="M194" s="106">
        <v>5.43</v>
      </c>
    </row>
    <row r="195" ht="15.75" customHeight="1">
      <c r="D195" s="108">
        <v>45450.0</v>
      </c>
      <c r="E195" s="106">
        <v>4.1</v>
      </c>
      <c r="F195" s="106">
        <v>4.38</v>
      </c>
      <c r="G195" s="106">
        <v>4.52</v>
      </c>
      <c r="H195" s="106">
        <v>4.83</v>
      </c>
      <c r="I195" s="106">
        <v>5.13</v>
      </c>
      <c r="J195" s="106">
        <v>5.22</v>
      </c>
      <c r="K195" s="106">
        <v>5.42</v>
      </c>
      <c r="L195" s="106">
        <v>5.43</v>
      </c>
      <c r="M195" s="106">
        <v>5.43</v>
      </c>
    </row>
    <row r="196" ht="15.75" customHeight="1">
      <c r="D196" s="108">
        <v>45449.0</v>
      </c>
      <c r="E196" s="106">
        <v>4.08</v>
      </c>
      <c r="F196" s="106">
        <v>4.34</v>
      </c>
      <c r="G196" s="106">
        <v>4.56</v>
      </c>
      <c r="H196" s="106">
        <v>4.77</v>
      </c>
      <c r="I196" s="106">
        <v>5.11</v>
      </c>
      <c r="J196" s="106">
        <v>5.19</v>
      </c>
      <c r="K196" s="106">
        <v>5.42</v>
      </c>
      <c r="L196" s="106">
        <v>5.43</v>
      </c>
      <c r="M196" s="106">
        <v>5.43</v>
      </c>
    </row>
    <row r="197" ht="15.75" customHeight="1">
      <c r="D197" s="108">
        <v>45448.0</v>
      </c>
      <c r="E197" s="106">
        <v>4.0</v>
      </c>
      <c r="F197" s="106">
        <v>4.28</v>
      </c>
      <c r="G197" s="106">
        <v>4.53</v>
      </c>
      <c r="H197" s="106">
        <v>4.77</v>
      </c>
      <c r="I197" s="106">
        <v>5.11</v>
      </c>
      <c r="J197" s="106">
        <v>5.21</v>
      </c>
      <c r="K197" s="106">
        <v>5.42</v>
      </c>
      <c r="L197" s="106">
        <v>5.44</v>
      </c>
      <c r="M197" s="106">
        <v>5.44</v>
      </c>
    </row>
    <row r="198" ht="15.75" customHeight="1">
      <c r="D198" s="108">
        <v>45447.0</v>
      </c>
      <c r="E198" s="106">
        <v>4.09</v>
      </c>
      <c r="F198" s="106">
        <v>4.33</v>
      </c>
      <c r="G198" s="106">
        <v>4.54</v>
      </c>
      <c r="H198" s="106">
        <v>4.83</v>
      </c>
      <c r="I198" s="106">
        <v>5.14</v>
      </c>
      <c r="J198" s="106">
        <v>5.24</v>
      </c>
      <c r="K198" s="106">
        <v>5.41</v>
      </c>
      <c r="L198" s="106">
        <v>5.43</v>
      </c>
      <c r="M198" s="106">
        <v>5.43</v>
      </c>
    </row>
    <row r="199" ht="15.75" customHeight="1">
      <c r="D199" s="108">
        <v>45446.0</v>
      </c>
      <c r="E199" s="106">
        <v>3.9</v>
      </c>
      <c r="F199" s="106">
        <v>4.25</v>
      </c>
      <c r="G199" s="106">
        <v>4.53</v>
      </c>
      <c r="H199" s="106">
        <v>4.82</v>
      </c>
      <c r="I199" s="106">
        <v>5.18</v>
      </c>
      <c r="J199" s="106">
        <v>5.25</v>
      </c>
      <c r="K199" s="106">
        <v>5.4</v>
      </c>
      <c r="L199" s="106">
        <v>5.38</v>
      </c>
      <c r="M199" s="106">
        <v>5.42</v>
      </c>
    </row>
    <row r="200" ht="15.75" customHeight="1">
      <c r="D200" s="108">
        <v>45443.0</v>
      </c>
      <c r="E200" s="106">
        <v>2.93</v>
      </c>
      <c r="F200" s="106">
        <v>3.7</v>
      </c>
      <c r="G200" s="106">
        <v>4.45</v>
      </c>
      <c r="H200" s="106">
        <v>5.0</v>
      </c>
      <c r="I200" s="106">
        <v>5.2</v>
      </c>
      <c r="J200" s="106">
        <v>5.3</v>
      </c>
      <c r="K200" s="106">
        <v>5.4</v>
      </c>
      <c r="L200" s="106">
        <v>5.36</v>
      </c>
      <c r="M200" s="106">
        <v>5.4</v>
      </c>
    </row>
    <row r="201" ht="15.75" customHeight="1">
      <c r="D201" s="108">
        <v>45442.0</v>
      </c>
      <c r="E201" s="106">
        <v>3.4</v>
      </c>
      <c r="F201" s="106">
        <v>3.97</v>
      </c>
      <c r="G201" s="106">
        <v>4.5</v>
      </c>
      <c r="H201" s="106">
        <v>5.0</v>
      </c>
      <c r="I201" s="106">
        <v>5.23</v>
      </c>
      <c r="J201" s="106">
        <v>5.29</v>
      </c>
      <c r="K201" s="106">
        <v>5.37</v>
      </c>
      <c r="L201" s="106">
        <v>5.35</v>
      </c>
      <c r="M201" s="106">
        <v>5.41</v>
      </c>
    </row>
    <row r="202" ht="15.75" customHeight="1">
      <c r="D202" s="108">
        <v>45441.0</v>
      </c>
      <c r="E202" s="106">
        <v>4.04</v>
      </c>
      <c r="F202" s="106">
        <v>4.4</v>
      </c>
      <c r="G202" s="106">
        <v>4.71</v>
      </c>
      <c r="H202" s="106">
        <v>5.11</v>
      </c>
      <c r="I202" s="106">
        <v>5.33</v>
      </c>
      <c r="J202" s="106">
        <v>5.37</v>
      </c>
      <c r="K202" s="106">
        <v>5.4</v>
      </c>
      <c r="L202" s="106">
        <v>5.35</v>
      </c>
      <c r="M202" s="106">
        <v>5.41</v>
      </c>
    </row>
    <row r="203" ht="15.75" customHeight="1">
      <c r="D203" s="108">
        <v>45440.0</v>
      </c>
      <c r="E203" s="106">
        <v>4.82</v>
      </c>
      <c r="F203" s="106">
        <v>5.06</v>
      </c>
      <c r="G203" s="106">
        <v>5.24</v>
      </c>
      <c r="H203" s="106">
        <v>5.36</v>
      </c>
      <c r="I203" s="106">
        <v>5.43</v>
      </c>
      <c r="J203" s="106">
        <v>5.45</v>
      </c>
      <c r="K203" s="106">
        <v>5.4</v>
      </c>
      <c r="L203" s="106">
        <v>5.3</v>
      </c>
      <c r="M203" s="106">
        <v>5.39</v>
      </c>
    </row>
    <row r="204" ht="15.75" customHeight="1">
      <c r="D204" s="108">
        <v>45439.0</v>
      </c>
      <c r="E204" s="106">
        <v>5.1</v>
      </c>
      <c r="F204" s="106">
        <v>5.3</v>
      </c>
      <c r="G204" s="106">
        <v>5.38</v>
      </c>
      <c r="H204" s="106">
        <v>5.48</v>
      </c>
      <c r="I204" s="106">
        <v>5.5</v>
      </c>
      <c r="J204" s="106">
        <v>5.5</v>
      </c>
      <c r="K204" s="106">
        <v>5.45</v>
      </c>
      <c r="L204" s="106">
        <v>5.34</v>
      </c>
      <c r="M204" s="106">
        <v>5.41</v>
      </c>
    </row>
    <row r="205" ht="15.75" customHeight="1">
      <c r="D205" s="108">
        <v>45436.0</v>
      </c>
      <c r="E205" s="106">
        <v>5.15</v>
      </c>
      <c r="F205" s="106">
        <v>5.28</v>
      </c>
      <c r="G205" s="106">
        <v>5.35</v>
      </c>
      <c r="H205" s="106">
        <v>5.45</v>
      </c>
      <c r="I205" s="106">
        <v>5.47</v>
      </c>
      <c r="J205" s="106">
        <v>5.45</v>
      </c>
      <c r="K205" s="106">
        <v>5.42</v>
      </c>
      <c r="L205" s="106">
        <v>5.34</v>
      </c>
      <c r="M205" s="106">
        <v>5.37</v>
      </c>
    </row>
    <row r="206" ht="15.75" customHeight="1">
      <c r="D206" s="108">
        <v>45435.0</v>
      </c>
      <c r="E206" s="106">
        <v>5.18</v>
      </c>
      <c r="F206" s="106">
        <v>5.3</v>
      </c>
      <c r="G206" s="106">
        <v>5.4</v>
      </c>
      <c r="H206" s="106">
        <v>5.46</v>
      </c>
      <c r="I206" s="106">
        <v>5.48</v>
      </c>
      <c r="J206" s="106">
        <v>5.48</v>
      </c>
      <c r="K206" s="106">
        <v>5.4</v>
      </c>
      <c r="L206" s="106">
        <v>5.33</v>
      </c>
      <c r="M206" s="106">
        <v>5.35</v>
      </c>
    </row>
    <row r="207" ht="15.75" customHeight="1">
      <c r="D207" s="108">
        <v>45434.0</v>
      </c>
      <c r="E207" s="106">
        <v>4.63</v>
      </c>
      <c r="F207" s="106">
        <v>4.73</v>
      </c>
      <c r="G207" s="106">
        <v>4.85</v>
      </c>
      <c r="H207" s="106">
        <v>4.98</v>
      </c>
      <c r="I207" s="106">
        <v>5.1</v>
      </c>
      <c r="J207" s="106">
        <v>5.16</v>
      </c>
      <c r="K207" s="106">
        <v>5.12</v>
      </c>
      <c r="L207" s="106">
        <v>5.05</v>
      </c>
      <c r="M207" s="106">
        <v>5.3</v>
      </c>
    </row>
    <row r="208" ht="15.75" customHeight="1">
      <c r="D208" s="108">
        <v>45433.0</v>
      </c>
      <c r="E208" s="106">
        <v>4.16</v>
      </c>
      <c r="F208" s="106">
        <v>4.32</v>
      </c>
      <c r="G208" s="106">
        <v>4.5</v>
      </c>
      <c r="H208" s="106">
        <v>4.68</v>
      </c>
      <c r="I208" s="106">
        <v>4.83</v>
      </c>
      <c r="J208" s="106">
        <v>4.92</v>
      </c>
      <c r="K208" s="106">
        <v>5.0</v>
      </c>
      <c r="L208" s="106">
        <v>5.0</v>
      </c>
      <c r="M208" s="106">
        <v>5.28</v>
      </c>
    </row>
    <row r="209" ht="15.75" customHeight="1">
      <c r="D209" s="108">
        <v>45432.0</v>
      </c>
      <c r="E209" s="106">
        <v>4.03</v>
      </c>
      <c r="F209" s="106">
        <v>4.27</v>
      </c>
      <c r="G209" s="106">
        <v>4.45</v>
      </c>
      <c r="H209" s="106">
        <v>4.63</v>
      </c>
      <c r="I209" s="106">
        <v>4.8</v>
      </c>
      <c r="J209" s="106">
        <v>4.87</v>
      </c>
      <c r="K209" s="106">
        <v>5.0</v>
      </c>
      <c r="L209" s="106">
        <v>5.0</v>
      </c>
      <c r="M209" s="106">
        <v>5.28</v>
      </c>
    </row>
    <row r="210" ht="15.75" customHeight="1">
      <c r="D210" s="108">
        <v>45429.0</v>
      </c>
      <c r="E210" s="106">
        <v>3.95</v>
      </c>
      <c r="F210" s="106">
        <v>4.22</v>
      </c>
      <c r="G210" s="106">
        <v>4.4</v>
      </c>
      <c r="H210" s="106">
        <v>4.65</v>
      </c>
      <c r="I210" s="106">
        <v>4.83</v>
      </c>
      <c r="J210" s="106">
        <v>4.89</v>
      </c>
      <c r="K210" s="106">
        <v>5.0</v>
      </c>
      <c r="L210" s="106">
        <v>5.0</v>
      </c>
      <c r="M210" s="106">
        <v>5.28</v>
      </c>
    </row>
    <row r="211" ht="15.75" customHeight="1">
      <c r="D211" s="108">
        <v>45428.0</v>
      </c>
      <c r="E211" s="106">
        <v>3.97</v>
      </c>
      <c r="F211" s="106">
        <v>4.27</v>
      </c>
      <c r="G211" s="106">
        <v>4.5</v>
      </c>
      <c r="H211" s="106">
        <v>4.77</v>
      </c>
      <c r="I211" s="106">
        <v>4.88</v>
      </c>
      <c r="J211" s="106">
        <v>4.91</v>
      </c>
      <c r="K211" s="106">
        <v>5.0</v>
      </c>
      <c r="L211" s="106">
        <v>5.04</v>
      </c>
      <c r="M211" s="106">
        <v>5.33</v>
      </c>
    </row>
    <row r="212" ht="15.75" customHeight="1">
      <c r="D212" s="108">
        <v>45427.0</v>
      </c>
      <c r="E212" s="106">
        <v>4.28</v>
      </c>
      <c r="F212" s="106">
        <v>4.49</v>
      </c>
      <c r="G212" s="106">
        <v>4.68</v>
      </c>
      <c r="H212" s="106">
        <v>4.76</v>
      </c>
      <c r="I212" s="106">
        <v>4.88</v>
      </c>
      <c r="J212" s="106">
        <v>4.9</v>
      </c>
      <c r="K212" s="106">
        <v>5.0</v>
      </c>
      <c r="L212" s="106">
        <v>5.0</v>
      </c>
      <c r="M212" s="106">
        <v>5.34</v>
      </c>
    </row>
    <row r="213" ht="15.75" customHeight="1">
      <c r="D213" s="108">
        <v>45426.0</v>
      </c>
      <c r="E213" s="106">
        <v>4.28</v>
      </c>
      <c r="F213" s="106">
        <v>4.49</v>
      </c>
      <c r="G213" s="106">
        <v>4.67</v>
      </c>
      <c r="H213" s="106">
        <v>4.8</v>
      </c>
      <c r="I213" s="106">
        <v>4.9</v>
      </c>
      <c r="J213" s="106">
        <v>4.93</v>
      </c>
      <c r="K213" s="106">
        <v>5.0</v>
      </c>
      <c r="L213" s="106">
        <v>5.0</v>
      </c>
      <c r="M213" s="106">
        <v>5.33</v>
      </c>
    </row>
    <row r="214" ht="15.75" customHeight="1">
      <c r="D214" s="108">
        <v>45425.0</v>
      </c>
      <c r="E214" s="106">
        <v>4.3</v>
      </c>
      <c r="F214" s="106">
        <v>4.51</v>
      </c>
      <c r="G214" s="106">
        <v>4.68</v>
      </c>
      <c r="H214" s="106">
        <v>4.8</v>
      </c>
      <c r="I214" s="106">
        <v>4.93</v>
      </c>
      <c r="J214" s="106">
        <v>4.95</v>
      </c>
      <c r="K214" s="106">
        <v>5.0</v>
      </c>
      <c r="L214" s="106">
        <v>5.04</v>
      </c>
      <c r="M214" s="106">
        <v>5.31</v>
      </c>
    </row>
    <row r="215" ht="15.75" customHeight="1">
      <c r="D215" s="108">
        <v>45422.0</v>
      </c>
      <c r="E215" s="106">
        <v>4.25</v>
      </c>
      <c r="F215" s="106">
        <v>4.43</v>
      </c>
      <c r="G215" s="106">
        <v>4.66</v>
      </c>
      <c r="H215" s="106">
        <v>4.8</v>
      </c>
      <c r="I215" s="106">
        <v>4.87</v>
      </c>
      <c r="J215" s="106">
        <v>4.89</v>
      </c>
      <c r="K215" s="106">
        <v>5.0</v>
      </c>
      <c r="L215" s="106">
        <v>5.04</v>
      </c>
      <c r="M215" s="106">
        <v>5.37</v>
      </c>
    </row>
    <row r="216" ht="15.75" customHeight="1">
      <c r="D216" s="108">
        <v>45421.0</v>
      </c>
      <c r="E216" s="106">
        <v>4.27</v>
      </c>
      <c r="F216" s="106">
        <v>4.47</v>
      </c>
      <c r="G216" s="106">
        <v>4.66</v>
      </c>
      <c r="H216" s="106">
        <v>4.8</v>
      </c>
      <c r="I216" s="106">
        <v>4.91</v>
      </c>
      <c r="J216" s="106">
        <v>4.95</v>
      </c>
      <c r="K216" s="106">
        <v>5.02</v>
      </c>
      <c r="L216" s="106">
        <v>5.03</v>
      </c>
      <c r="M216" s="106">
        <v>5.38</v>
      </c>
    </row>
    <row r="217" ht="15.75" customHeight="1">
      <c r="D217" s="108">
        <v>45420.0</v>
      </c>
      <c r="E217" s="106">
        <v>4.26</v>
      </c>
      <c r="F217" s="106">
        <v>4.48</v>
      </c>
      <c r="G217" s="106">
        <v>4.68</v>
      </c>
      <c r="H217" s="106">
        <v>4.8</v>
      </c>
      <c r="I217" s="106">
        <v>4.9</v>
      </c>
      <c r="J217" s="106">
        <v>4.93</v>
      </c>
      <c r="K217" s="106">
        <v>4.99</v>
      </c>
      <c r="L217" s="106">
        <v>5.0</v>
      </c>
      <c r="M217" s="106">
        <v>5.28</v>
      </c>
    </row>
    <row r="218" ht="15.75" customHeight="1">
      <c r="D218" s="108">
        <v>45419.0</v>
      </c>
      <c r="E218" s="106">
        <v>4.27</v>
      </c>
      <c r="F218" s="106">
        <v>4.52</v>
      </c>
      <c r="G218" s="106">
        <v>4.67</v>
      </c>
      <c r="H218" s="106">
        <v>4.8</v>
      </c>
      <c r="I218" s="106">
        <v>4.95</v>
      </c>
      <c r="J218" s="106">
        <v>4.98</v>
      </c>
      <c r="K218" s="106">
        <v>5.0</v>
      </c>
      <c r="L218" s="106">
        <v>5.03</v>
      </c>
      <c r="M218" s="106">
        <v>5.36</v>
      </c>
    </row>
    <row r="219" ht="15.75" customHeight="1">
      <c r="D219" s="108">
        <v>45418.0</v>
      </c>
      <c r="E219" s="106">
        <v>4.34</v>
      </c>
      <c r="F219" s="106">
        <v>4.57</v>
      </c>
      <c r="G219" s="106">
        <v>4.7</v>
      </c>
      <c r="H219" s="106">
        <v>4.83</v>
      </c>
      <c r="I219" s="106">
        <v>4.97</v>
      </c>
      <c r="J219" s="106">
        <v>4.99</v>
      </c>
      <c r="K219" s="106">
        <v>5.03</v>
      </c>
      <c r="L219" s="106">
        <v>5.0</v>
      </c>
      <c r="M219" s="106">
        <v>5.33</v>
      </c>
    </row>
    <row r="220" ht="15.75" customHeight="1">
      <c r="D220" s="108">
        <v>45415.0</v>
      </c>
      <c r="E220" s="106">
        <v>4.43</v>
      </c>
      <c r="F220" s="106">
        <v>4.62</v>
      </c>
      <c r="G220" s="106">
        <v>4.73</v>
      </c>
      <c r="H220" s="106">
        <v>4.83</v>
      </c>
      <c r="I220" s="106">
        <v>4.98</v>
      </c>
      <c r="J220" s="106">
        <v>4.98</v>
      </c>
      <c r="K220" s="106">
        <v>5.03</v>
      </c>
      <c r="L220" s="106">
        <v>5.0</v>
      </c>
      <c r="M220" s="106">
        <v>5.31</v>
      </c>
    </row>
    <row r="221" ht="15.75" customHeight="1">
      <c r="D221" s="108">
        <v>45414.0</v>
      </c>
      <c r="E221" s="106">
        <v>4.46</v>
      </c>
      <c r="F221" s="106">
        <v>4.64</v>
      </c>
      <c r="G221" s="106">
        <v>4.74</v>
      </c>
      <c r="H221" s="106">
        <v>4.84</v>
      </c>
      <c r="I221" s="106">
        <v>4.98</v>
      </c>
      <c r="J221" s="106">
        <v>4.98</v>
      </c>
      <c r="K221" s="106">
        <v>5.0</v>
      </c>
      <c r="L221" s="106">
        <v>5.0</v>
      </c>
      <c r="M221" s="106">
        <v>5.26</v>
      </c>
    </row>
    <row r="222" ht="15.75" customHeight="1">
      <c r="D222" s="108">
        <v>45408.0</v>
      </c>
      <c r="E222" s="106">
        <v>4.78</v>
      </c>
      <c r="F222" s="106">
        <v>4.82</v>
      </c>
      <c r="G222" s="106">
        <v>4.92</v>
      </c>
      <c r="H222" s="106">
        <v>4.95</v>
      </c>
      <c r="I222" s="106">
        <v>5.0</v>
      </c>
      <c r="J222" s="106">
        <v>5.0</v>
      </c>
      <c r="K222" s="106">
        <v>5.01</v>
      </c>
      <c r="L222" s="106">
        <v>5.06</v>
      </c>
      <c r="M222" s="106">
        <v>5.31</v>
      </c>
    </row>
    <row r="223" ht="15.75" customHeight="1">
      <c r="D223" s="108">
        <v>45407.0</v>
      </c>
      <c r="E223" s="106">
        <v>4.18</v>
      </c>
      <c r="F223" s="106">
        <v>4.53</v>
      </c>
      <c r="G223" s="106">
        <v>4.7</v>
      </c>
      <c r="H223" s="106">
        <v>4.78</v>
      </c>
      <c r="I223" s="106">
        <v>4.88</v>
      </c>
      <c r="J223" s="106">
        <v>4.91</v>
      </c>
      <c r="K223" s="106">
        <v>5.03</v>
      </c>
      <c r="L223" s="106">
        <v>5.04</v>
      </c>
      <c r="M223" s="106">
        <v>5.35</v>
      </c>
    </row>
    <row r="224" ht="15.75" customHeight="1">
      <c r="D224" s="108">
        <v>45406.0</v>
      </c>
      <c r="E224" s="106">
        <v>4.27</v>
      </c>
      <c r="F224" s="106">
        <v>4.54</v>
      </c>
      <c r="G224" s="106">
        <v>4.66</v>
      </c>
      <c r="H224" s="106">
        <v>4.79</v>
      </c>
      <c r="I224" s="106">
        <v>4.84</v>
      </c>
      <c r="J224" s="106">
        <v>4.89</v>
      </c>
      <c r="K224" s="106">
        <v>4.96</v>
      </c>
      <c r="L224" s="106">
        <v>4.98</v>
      </c>
      <c r="M224" s="106">
        <v>5.28</v>
      </c>
    </row>
    <row r="225" ht="15.75" customHeight="1">
      <c r="D225" s="108">
        <v>45405.0</v>
      </c>
      <c r="E225" s="106">
        <v>4.22</v>
      </c>
      <c r="F225" s="106">
        <v>4.36</v>
      </c>
      <c r="G225" s="106">
        <v>4.42</v>
      </c>
      <c r="H225" s="106">
        <v>4.64</v>
      </c>
      <c r="I225" s="106">
        <v>4.72</v>
      </c>
      <c r="J225" s="106">
        <v>4.77</v>
      </c>
      <c r="K225" s="106">
        <v>4.86</v>
      </c>
      <c r="L225" s="106">
        <v>4.95</v>
      </c>
      <c r="M225" s="106">
        <v>5.28</v>
      </c>
    </row>
    <row r="226" ht="15.75" customHeight="1">
      <c r="D226" s="108">
        <v>45404.0</v>
      </c>
      <c r="E226" s="106">
        <v>3.95</v>
      </c>
      <c r="F226" s="106">
        <v>4.15</v>
      </c>
      <c r="G226" s="106">
        <v>4.33</v>
      </c>
      <c r="H226" s="106">
        <v>4.58</v>
      </c>
      <c r="I226" s="106">
        <v>4.73</v>
      </c>
      <c r="J226" s="106">
        <v>4.74</v>
      </c>
      <c r="K226" s="106">
        <v>4.8</v>
      </c>
      <c r="L226" s="106">
        <v>4.9</v>
      </c>
      <c r="M226" s="106">
        <v>5.2</v>
      </c>
    </row>
    <row r="227" ht="15.75" customHeight="1">
      <c r="D227" s="108">
        <v>45401.0</v>
      </c>
      <c r="E227" s="106">
        <v>3.96</v>
      </c>
      <c r="F227" s="106">
        <v>4.14</v>
      </c>
      <c r="G227" s="106">
        <v>4.36</v>
      </c>
      <c r="H227" s="106">
        <v>4.58</v>
      </c>
      <c r="I227" s="106">
        <v>4.76</v>
      </c>
      <c r="J227" s="106">
        <v>4.74</v>
      </c>
      <c r="K227" s="106">
        <v>4.82</v>
      </c>
      <c r="L227" s="106">
        <v>4.93</v>
      </c>
      <c r="M227" s="106">
        <v>5.2</v>
      </c>
    </row>
    <row r="228" ht="15.75" customHeight="1">
      <c r="D228" s="108">
        <v>45399.0</v>
      </c>
      <c r="E228" s="106">
        <v>4.92</v>
      </c>
      <c r="F228" s="106">
        <v>5.0</v>
      </c>
      <c r="G228" s="106">
        <v>5.0</v>
      </c>
      <c r="H228" s="106">
        <v>4.9</v>
      </c>
      <c r="I228" s="106">
        <v>4.9</v>
      </c>
      <c r="J228" s="106">
        <v>4.92</v>
      </c>
      <c r="K228" s="106">
        <v>4.78</v>
      </c>
      <c r="L228" s="106">
        <v>4.9</v>
      </c>
      <c r="M228" s="106">
        <v>5.2</v>
      </c>
    </row>
    <row r="229" ht="15.75" customHeight="1">
      <c r="D229" s="108">
        <v>45398.0</v>
      </c>
      <c r="E229" s="106">
        <v>4.98</v>
      </c>
      <c r="F229" s="106">
        <v>5.0</v>
      </c>
      <c r="G229" s="106">
        <v>5.0</v>
      </c>
      <c r="H229" s="106">
        <v>4.86</v>
      </c>
      <c r="I229" s="106">
        <v>4.84</v>
      </c>
      <c r="J229" s="106">
        <v>4.84</v>
      </c>
      <c r="K229" s="106">
        <v>4.66</v>
      </c>
      <c r="L229" s="106">
        <v>4.8</v>
      </c>
      <c r="M229" s="106">
        <v>5.2</v>
      </c>
    </row>
    <row r="230" ht="15.75" customHeight="1">
      <c r="D230" s="108">
        <v>45397.0</v>
      </c>
      <c r="E230" s="106">
        <v>4.63</v>
      </c>
      <c r="F230" s="106">
        <v>4.68</v>
      </c>
      <c r="G230" s="106">
        <v>4.68</v>
      </c>
      <c r="H230" s="106">
        <v>4.58</v>
      </c>
      <c r="I230" s="106">
        <v>4.55</v>
      </c>
      <c r="J230" s="106">
        <v>4.55</v>
      </c>
      <c r="K230" s="106">
        <v>4.53</v>
      </c>
      <c r="L230" s="106">
        <v>4.71</v>
      </c>
      <c r="M230" s="106">
        <v>5.2</v>
      </c>
    </row>
    <row r="231" ht="15.75" customHeight="1">
      <c r="D231" s="108">
        <v>45394.0</v>
      </c>
      <c r="E231" s="106">
        <v>4.26</v>
      </c>
      <c r="F231" s="106">
        <v>4.26</v>
      </c>
      <c r="G231" s="106">
        <v>4.36</v>
      </c>
      <c r="H231" s="106">
        <v>4.42</v>
      </c>
      <c r="I231" s="106">
        <v>4.44</v>
      </c>
      <c r="J231" s="106">
        <v>4.42</v>
      </c>
      <c r="K231" s="106">
        <v>4.5</v>
      </c>
      <c r="L231" s="106">
        <v>4.73</v>
      </c>
      <c r="M231" s="106">
        <v>5.33</v>
      </c>
    </row>
    <row r="232" ht="15.75" customHeight="1">
      <c r="D232" s="108">
        <v>45393.0</v>
      </c>
      <c r="E232" s="106">
        <v>3.82</v>
      </c>
      <c r="F232" s="106">
        <v>3.95</v>
      </c>
      <c r="G232" s="106">
        <v>3.95</v>
      </c>
      <c r="H232" s="106">
        <v>3.97</v>
      </c>
      <c r="I232" s="106">
        <v>4.03</v>
      </c>
      <c r="J232" s="106">
        <v>4.05</v>
      </c>
      <c r="K232" s="106">
        <v>4.47</v>
      </c>
      <c r="L232" s="106">
        <v>4.72</v>
      </c>
      <c r="M232" s="106">
        <v>5.35</v>
      </c>
    </row>
    <row r="233" ht="15.75" customHeight="1">
      <c r="D233" s="108">
        <v>45392.0</v>
      </c>
      <c r="E233" s="106">
        <v>3.86</v>
      </c>
      <c r="F233" s="106">
        <v>4.0</v>
      </c>
      <c r="G233" s="106">
        <v>4.02</v>
      </c>
      <c r="H233" s="106">
        <v>3.96</v>
      </c>
      <c r="I233" s="106">
        <v>4.08</v>
      </c>
      <c r="J233" s="106">
        <v>4.08</v>
      </c>
      <c r="K233" s="106">
        <v>4.46</v>
      </c>
      <c r="L233" s="106">
        <v>4.69</v>
      </c>
      <c r="M233" s="106">
        <v>5.24</v>
      </c>
    </row>
    <row r="234" ht="15.75" customHeight="1">
      <c r="D234" s="108">
        <v>45391.0</v>
      </c>
      <c r="E234" s="106">
        <v>3.68</v>
      </c>
      <c r="F234" s="106">
        <v>3.85</v>
      </c>
      <c r="G234" s="106">
        <v>3.83</v>
      </c>
      <c r="H234" s="106">
        <v>3.8</v>
      </c>
      <c r="I234" s="106">
        <v>4.0</v>
      </c>
      <c r="J234" s="106">
        <v>4.0</v>
      </c>
      <c r="K234" s="106">
        <v>4.43</v>
      </c>
      <c r="L234" s="106">
        <v>4.66</v>
      </c>
      <c r="M234" s="106">
        <v>5.31</v>
      </c>
    </row>
    <row r="235" ht="15.75" customHeight="1">
      <c r="D235" s="108">
        <v>45390.0</v>
      </c>
      <c r="E235" s="106">
        <v>2.72</v>
      </c>
      <c r="F235" s="106">
        <v>2.94</v>
      </c>
      <c r="G235" s="106">
        <v>3.34</v>
      </c>
      <c r="H235" s="106">
        <v>3.66</v>
      </c>
      <c r="I235" s="106">
        <v>3.94</v>
      </c>
      <c r="J235" s="106">
        <v>3.96</v>
      </c>
      <c r="K235" s="106">
        <v>4.4</v>
      </c>
      <c r="L235" s="106">
        <v>4.68</v>
      </c>
      <c r="M235" s="106">
        <v>5.28</v>
      </c>
    </row>
    <row r="236" ht="15.75" customHeight="1">
      <c r="D236" s="108">
        <v>45387.0</v>
      </c>
      <c r="E236" s="106">
        <v>2.58</v>
      </c>
      <c r="F236" s="106">
        <v>2.9</v>
      </c>
      <c r="G236" s="106">
        <v>3.23</v>
      </c>
      <c r="H236" s="106">
        <v>3.75</v>
      </c>
      <c r="I236" s="106">
        <v>3.93</v>
      </c>
      <c r="J236" s="106">
        <v>3.98</v>
      </c>
      <c r="K236" s="106">
        <v>4.25</v>
      </c>
      <c r="L236" s="106">
        <v>4.56</v>
      </c>
      <c r="M236" s="106">
        <v>5.2</v>
      </c>
    </row>
    <row r="237" ht="15.75" customHeight="1">
      <c r="D237" s="108">
        <v>45386.0</v>
      </c>
      <c r="E237" s="106">
        <v>3.58</v>
      </c>
      <c r="F237" s="106">
        <v>3.92</v>
      </c>
      <c r="G237" s="106">
        <v>4.05</v>
      </c>
      <c r="H237" s="106">
        <v>4.08</v>
      </c>
      <c r="I237" s="106">
        <v>3.98</v>
      </c>
      <c r="J237" s="106">
        <v>3.98</v>
      </c>
      <c r="K237" s="106">
        <v>4.32</v>
      </c>
      <c r="L237" s="106">
        <v>4.6</v>
      </c>
      <c r="M237" s="106">
        <v>5.2</v>
      </c>
    </row>
    <row r="238" ht="15.75" customHeight="1">
      <c r="D238" s="108">
        <v>45385.0</v>
      </c>
      <c r="E238" s="106">
        <v>4.42</v>
      </c>
      <c r="F238" s="106">
        <v>4.5</v>
      </c>
      <c r="G238" s="106">
        <v>4.5</v>
      </c>
      <c r="H238" s="106">
        <v>4.24</v>
      </c>
      <c r="I238" s="106">
        <v>3.98</v>
      </c>
      <c r="J238" s="106">
        <v>3.98</v>
      </c>
      <c r="K238" s="106">
        <v>4.34</v>
      </c>
      <c r="L238" s="106">
        <v>4.59</v>
      </c>
      <c r="M238" s="106">
        <v>5.2</v>
      </c>
    </row>
    <row r="239" ht="15.75" customHeight="1">
      <c r="D239" s="108">
        <v>45384.0</v>
      </c>
      <c r="E239" s="106">
        <v>4.35</v>
      </c>
      <c r="F239" s="106">
        <v>4.5</v>
      </c>
      <c r="G239" s="106">
        <v>4.5</v>
      </c>
      <c r="H239" s="106">
        <v>4.23</v>
      </c>
      <c r="I239" s="106">
        <v>4.05</v>
      </c>
      <c r="J239" s="106">
        <v>4.05</v>
      </c>
      <c r="K239" s="106">
        <v>4.38</v>
      </c>
      <c r="L239" s="106">
        <v>4.64</v>
      </c>
      <c r="M239" s="106">
        <v>5.26</v>
      </c>
    </row>
    <row r="240" ht="15.75" customHeight="1">
      <c r="D240" s="108">
        <v>45383.0</v>
      </c>
      <c r="E240" s="106">
        <v>3.64</v>
      </c>
      <c r="F240" s="106">
        <v>3.79</v>
      </c>
      <c r="G240" s="106">
        <v>3.86</v>
      </c>
      <c r="H240" s="106">
        <v>3.83</v>
      </c>
      <c r="I240" s="106">
        <v>3.69</v>
      </c>
      <c r="J240" s="106">
        <v>3.73</v>
      </c>
      <c r="K240" s="106">
        <v>4.2</v>
      </c>
      <c r="L240" s="106">
        <v>4.64</v>
      </c>
      <c r="M240" s="106">
        <v>5.25</v>
      </c>
    </row>
    <row r="241" ht="15.75" customHeight="1">
      <c r="D241" s="108">
        <v>45380.0</v>
      </c>
      <c r="E241" s="106">
        <v>2.78</v>
      </c>
      <c r="F241" s="106">
        <v>3.0</v>
      </c>
      <c r="G241" s="106">
        <v>3.02</v>
      </c>
      <c r="H241" s="106">
        <v>3.3</v>
      </c>
      <c r="I241" s="106">
        <v>3.44</v>
      </c>
      <c r="J241" s="106">
        <v>3.38</v>
      </c>
      <c r="K241" s="106">
        <v>4.04</v>
      </c>
      <c r="L241" s="106">
        <v>4.64</v>
      </c>
      <c r="M241" s="106">
        <v>5.2</v>
      </c>
    </row>
    <row r="242" ht="15.75" customHeight="1">
      <c r="D242" s="108">
        <v>45379.0</v>
      </c>
      <c r="E242" s="106">
        <v>0.32</v>
      </c>
      <c r="F242" s="106">
        <v>1.87</v>
      </c>
      <c r="G242" s="106">
        <v>2.15</v>
      </c>
      <c r="H242" s="106">
        <v>2.45</v>
      </c>
      <c r="I242" s="106">
        <v>2.73</v>
      </c>
      <c r="J242" s="106">
        <v>2.95</v>
      </c>
      <c r="K242" s="106">
        <v>4.08</v>
      </c>
      <c r="L242" s="106">
        <v>4.63</v>
      </c>
      <c r="M242" s="106">
        <v>5.26</v>
      </c>
    </row>
    <row r="243" ht="15.75" customHeight="1">
      <c r="D243" s="108">
        <v>45378.0</v>
      </c>
      <c r="E243" s="106">
        <v>0.33</v>
      </c>
      <c r="F243" s="106">
        <v>1.6</v>
      </c>
      <c r="G243" s="106">
        <v>2.0</v>
      </c>
      <c r="H243" s="106">
        <v>2.32</v>
      </c>
      <c r="I243" s="106">
        <v>2.65</v>
      </c>
      <c r="J243" s="106">
        <v>2.86</v>
      </c>
      <c r="K243" s="106">
        <v>4.1</v>
      </c>
      <c r="L243" s="106">
        <v>4.66</v>
      </c>
      <c r="M243" s="106">
        <v>5.28</v>
      </c>
    </row>
    <row r="244" ht="15.75" customHeight="1">
      <c r="D244" s="108">
        <v>45377.0</v>
      </c>
      <c r="E244" s="106">
        <v>0.36</v>
      </c>
      <c r="F244" s="106">
        <v>1.5</v>
      </c>
      <c r="G244" s="106">
        <v>1.85</v>
      </c>
      <c r="H244" s="106">
        <v>2.12</v>
      </c>
      <c r="I244" s="106">
        <v>2.66</v>
      </c>
      <c r="J244" s="106">
        <v>2.85</v>
      </c>
      <c r="K244" s="106">
        <v>4.08</v>
      </c>
      <c r="L244" s="106">
        <v>4.61</v>
      </c>
      <c r="M244" s="106">
        <v>5.18</v>
      </c>
    </row>
    <row r="245" ht="15.75" customHeight="1">
      <c r="D245" s="108">
        <v>45376.0</v>
      </c>
      <c r="E245" s="106">
        <v>0.32</v>
      </c>
      <c r="F245" s="106">
        <v>0.85</v>
      </c>
      <c r="G245" s="106">
        <v>1.7</v>
      </c>
      <c r="H245" s="106">
        <v>2.02</v>
      </c>
      <c r="I245" s="106">
        <v>2.58</v>
      </c>
      <c r="J245" s="106">
        <v>2.87</v>
      </c>
      <c r="K245" s="106">
        <v>4.12</v>
      </c>
      <c r="L245" s="106">
        <v>4.65</v>
      </c>
      <c r="M245" s="106">
        <v>5.26</v>
      </c>
    </row>
    <row r="246" ht="15.75" customHeight="1">
      <c r="D246" s="108">
        <v>45373.0</v>
      </c>
      <c r="E246" s="106">
        <v>0.2</v>
      </c>
      <c r="F246" s="106">
        <v>0.48</v>
      </c>
      <c r="G246" s="106">
        <v>1.2</v>
      </c>
      <c r="H246" s="106">
        <v>1.76</v>
      </c>
      <c r="I246" s="106">
        <v>2.47</v>
      </c>
      <c r="J246" s="106">
        <v>2.8</v>
      </c>
      <c r="K246" s="106">
        <v>4.15</v>
      </c>
      <c r="L246" s="106">
        <v>4.63</v>
      </c>
      <c r="M246" s="106">
        <v>5.26</v>
      </c>
    </row>
    <row r="247" ht="15.75" customHeight="1">
      <c r="D247" s="108">
        <v>45372.0</v>
      </c>
      <c r="E247" s="106">
        <v>0.23</v>
      </c>
      <c r="F247" s="106">
        <v>0.49</v>
      </c>
      <c r="G247" s="106">
        <v>1.19</v>
      </c>
      <c r="H247" s="106">
        <v>1.81</v>
      </c>
      <c r="I247" s="106">
        <v>2.47</v>
      </c>
      <c r="J247" s="106">
        <v>2.8</v>
      </c>
      <c r="K247" s="106">
        <v>4.13</v>
      </c>
      <c r="L247" s="106">
        <v>4.64</v>
      </c>
      <c r="M247" s="106">
        <v>5.23</v>
      </c>
    </row>
    <row r="248" ht="15.75" customHeight="1">
      <c r="D248" s="108">
        <v>45371.0</v>
      </c>
      <c r="E248" s="106">
        <v>0.22</v>
      </c>
      <c r="F248" s="106">
        <v>0.47</v>
      </c>
      <c r="G248" s="106">
        <v>1.23</v>
      </c>
      <c r="H248" s="106">
        <v>1.82</v>
      </c>
      <c r="I248" s="106">
        <v>2.47</v>
      </c>
      <c r="J248" s="106">
        <v>2.8</v>
      </c>
      <c r="K248" s="106">
        <v>4.07</v>
      </c>
      <c r="L248" s="106">
        <v>4.63</v>
      </c>
      <c r="M248" s="106">
        <v>5.24</v>
      </c>
    </row>
    <row r="249" ht="15.75" customHeight="1">
      <c r="D249" s="108">
        <v>45370.0</v>
      </c>
      <c r="E249" s="106">
        <v>0.34</v>
      </c>
      <c r="F249" s="106">
        <v>0.61</v>
      </c>
      <c r="G249" s="106">
        <v>1.26</v>
      </c>
      <c r="H249" s="106">
        <v>1.84</v>
      </c>
      <c r="I249" s="106">
        <v>2.53</v>
      </c>
      <c r="J249" s="106">
        <v>2.8</v>
      </c>
      <c r="K249" s="106">
        <v>4.13</v>
      </c>
      <c r="L249" s="106">
        <v>4.64</v>
      </c>
      <c r="M249" s="106">
        <v>5.2</v>
      </c>
    </row>
    <row r="250" ht="15.75" customHeight="1">
      <c r="D250" s="108">
        <v>45369.0</v>
      </c>
      <c r="E250" s="106">
        <v>0.53</v>
      </c>
      <c r="F250" s="106">
        <v>0.83</v>
      </c>
      <c r="G250" s="106">
        <v>1.33</v>
      </c>
      <c r="H250" s="106">
        <v>2.03</v>
      </c>
      <c r="I250" s="106">
        <v>2.6</v>
      </c>
      <c r="J250" s="106">
        <v>2.8</v>
      </c>
      <c r="K250" s="106">
        <v>4.08</v>
      </c>
      <c r="L250" s="106">
        <v>4.63</v>
      </c>
      <c r="M250" s="106">
        <v>5.11</v>
      </c>
    </row>
    <row r="251" ht="15.75" customHeight="1">
      <c r="D251" s="108">
        <v>45366.0</v>
      </c>
      <c r="E251" s="106">
        <v>0.86</v>
      </c>
      <c r="F251" s="106">
        <v>1.09</v>
      </c>
      <c r="G251" s="106">
        <v>1.44</v>
      </c>
      <c r="H251" s="106">
        <v>2.04</v>
      </c>
      <c r="I251" s="106">
        <v>2.6</v>
      </c>
      <c r="J251" s="106">
        <v>2.81</v>
      </c>
      <c r="K251" s="106">
        <v>4.19</v>
      </c>
      <c r="L251" s="106">
        <v>4.71</v>
      </c>
      <c r="M251" s="106">
        <v>5.29</v>
      </c>
    </row>
    <row r="252" ht="15.75" customHeight="1">
      <c r="D252" s="108">
        <v>45365.0</v>
      </c>
      <c r="E252" s="106">
        <v>1.3</v>
      </c>
      <c r="F252" s="106">
        <v>1.45</v>
      </c>
      <c r="G252" s="106">
        <v>1.68</v>
      </c>
      <c r="H252" s="106">
        <v>2.17</v>
      </c>
      <c r="I252" s="106">
        <v>2.64</v>
      </c>
      <c r="J252" s="106">
        <v>2.82</v>
      </c>
      <c r="K252" s="106">
        <v>4.27</v>
      </c>
      <c r="L252" s="106">
        <v>4.63</v>
      </c>
      <c r="M252" s="106">
        <v>5.21</v>
      </c>
    </row>
    <row r="253" ht="15.75" customHeight="1">
      <c r="D253" s="108">
        <v>45364.0</v>
      </c>
      <c r="E253" s="106">
        <v>1.46</v>
      </c>
      <c r="F253" s="106">
        <v>1.6</v>
      </c>
      <c r="G253" s="106">
        <v>1.8</v>
      </c>
      <c r="H253" s="106">
        <v>2.2</v>
      </c>
      <c r="I253" s="106">
        <v>2.64</v>
      </c>
      <c r="J253" s="106">
        <v>2.84</v>
      </c>
      <c r="K253" s="106">
        <v>4.28</v>
      </c>
      <c r="L253" s="106">
        <v>4.69</v>
      </c>
      <c r="M253" s="106">
        <v>5.29</v>
      </c>
    </row>
    <row r="254" ht="15.75" customHeight="1">
      <c r="D254" s="108">
        <v>45363.0</v>
      </c>
      <c r="E254" s="106">
        <v>1.5</v>
      </c>
      <c r="F254" s="106">
        <v>1.68</v>
      </c>
      <c r="G254" s="106">
        <v>1.8</v>
      </c>
      <c r="H254" s="106">
        <v>2.18</v>
      </c>
      <c r="I254" s="106">
        <v>2.63</v>
      </c>
      <c r="J254" s="106">
        <v>2.83</v>
      </c>
      <c r="K254" s="106">
        <v>4.25</v>
      </c>
      <c r="L254" s="106">
        <v>4.63</v>
      </c>
      <c r="M254" s="106">
        <v>5.17</v>
      </c>
    </row>
    <row r="255" ht="15.75" customHeight="1">
      <c r="D255" s="108">
        <v>45362.0</v>
      </c>
      <c r="E255" s="106">
        <v>0.8</v>
      </c>
      <c r="F255" s="106">
        <v>1.07</v>
      </c>
      <c r="G255" s="106">
        <v>1.36</v>
      </c>
      <c r="H255" s="106">
        <v>2.06</v>
      </c>
      <c r="I255" s="106">
        <v>2.54</v>
      </c>
      <c r="J255" s="106">
        <v>2.79</v>
      </c>
      <c r="K255" s="106">
        <v>4.3</v>
      </c>
      <c r="L255" s="106">
        <v>4.68</v>
      </c>
      <c r="M255" s="106">
        <v>5.28</v>
      </c>
    </row>
    <row r="256" ht="15.75" customHeight="1">
      <c r="D256" s="108">
        <v>45359.0</v>
      </c>
      <c r="E256" s="106">
        <v>0.8</v>
      </c>
      <c r="F256" s="106">
        <v>1.06</v>
      </c>
      <c r="G256" s="106">
        <v>1.32</v>
      </c>
      <c r="H256" s="106">
        <v>2.06</v>
      </c>
      <c r="I256" s="106">
        <v>2.58</v>
      </c>
      <c r="J256" s="106">
        <v>2.8</v>
      </c>
      <c r="K256" s="106">
        <v>4.28</v>
      </c>
      <c r="L256" s="106">
        <v>4.69</v>
      </c>
      <c r="M256" s="106">
        <v>5.24</v>
      </c>
    </row>
    <row r="257" ht="15.75" customHeight="1">
      <c r="D257" s="108">
        <v>45358.0</v>
      </c>
      <c r="E257" s="106">
        <v>1.2</v>
      </c>
      <c r="F257" s="106">
        <v>1.38</v>
      </c>
      <c r="G257" s="106">
        <v>1.66</v>
      </c>
      <c r="H257" s="106">
        <v>2.24</v>
      </c>
      <c r="I257" s="106">
        <v>2.66</v>
      </c>
      <c r="J257" s="106">
        <v>2.82</v>
      </c>
      <c r="K257" s="106">
        <v>4.14</v>
      </c>
      <c r="L257" s="106">
        <v>4.65</v>
      </c>
      <c r="M257" s="106">
        <v>5.24</v>
      </c>
    </row>
    <row r="258" ht="15.75" customHeight="1">
      <c r="D258" s="108">
        <v>45357.0</v>
      </c>
      <c r="E258" s="106">
        <v>1.5</v>
      </c>
      <c r="F258" s="106">
        <v>1.68</v>
      </c>
      <c r="G258" s="106">
        <v>1.9</v>
      </c>
      <c r="H258" s="106">
        <v>2.35</v>
      </c>
      <c r="I258" s="106">
        <v>2.73</v>
      </c>
      <c r="J258" s="106">
        <v>2.92</v>
      </c>
      <c r="K258" s="106">
        <v>4.27</v>
      </c>
      <c r="L258" s="106">
        <v>4.73</v>
      </c>
      <c r="M258" s="106">
        <v>5.29</v>
      </c>
    </row>
    <row r="259" ht="15.75" customHeight="1">
      <c r="D259" s="108">
        <v>45356.0</v>
      </c>
      <c r="E259" s="106">
        <v>1.5</v>
      </c>
      <c r="F259" s="106">
        <v>1.69</v>
      </c>
      <c r="G259" s="106">
        <v>1.9</v>
      </c>
      <c r="H259" s="106">
        <v>2.4</v>
      </c>
      <c r="I259" s="106">
        <v>2.74</v>
      </c>
      <c r="J259" s="106">
        <v>2.93</v>
      </c>
      <c r="K259" s="106">
        <v>4.23</v>
      </c>
      <c r="L259" s="106">
        <v>4.68</v>
      </c>
      <c r="M259" s="106">
        <v>5.26</v>
      </c>
    </row>
    <row r="260" ht="15.75" customHeight="1">
      <c r="D260" s="108">
        <v>45355.0</v>
      </c>
      <c r="E260" s="106">
        <v>1.52</v>
      </c>
      <c r="F260" s="106">
        <v>1.72</v>
      </c>
      <c r="G260" s="106">
        <v>1.96</v>
      </c>
      <c r="H260" s="106">
        <v>2.42</v>
      </c>
      <c r="I260" s="106">
        <v>2.74</v>
      </c>
      <c r="J260" s="106">
        <v>2.92</v>
      </c>
      <c r="K260" s="106">
        <v>4.2</v>
      </c>
      <c r="L260" s="106">
        <v>4.7</v>
      </c>
      <c r="M260" s="106">
        <v>5.23</v>
      </c>
    </row>
    <row r="261" ht="15.75" customHeight="1">
      <c r="D261" s="108">
        <v>45352.0</v>
      </c>
      <c r="E261" s="106">
        <v>1.47</v>
      </c>
      <c r="F261" s="106">
        <v>1.63</v>
      </c>
      <c r="G261" s="106">
        <v>1.86</v>
      </c>
      <c r="H261" s="106">
        <v>2.44</v>
      </c>
      <c r="I261" s="106">
        <v>2.76</v>
      </c>
      <c r="J261" s="106">
        <v>2.91</v>
      </c>
      <c r="K261" s="106">
        <v>4.26</v>
      </c>
      <c r="L261" s="106">
        <v>4.77</v>
      </c>
      <c r="M261" s="106">
        <v>5.33</v>
      </c>
    </row>
    <row r="262" ht="15.75" customHeight="1">
      <c r="D262" s="108">
        <v>45351.0</v>
      </c>
      <c r="E262" s="106">
        <v>1.47</v>
      </c>
      <c r="F262" s="106">
        <v>1.65</v>
      </c>
      <c r="G262" s="106">
        <v>1.9</v>
      </c>
      <c r="H262" s="106">
        <v>2.5</v>
      </c>
      <c r="I262" s="106">
        <v>2.8</v>
      </c>
      <c r="J262" s="106">
        <v>2.97</v>
      </c>
      <c r="K262" s="106">
        <v>4.3</v>
      </c>
      <c r="L262" s="106">
        <v>4.76</v>
      </c>
      <c r="M262" s="106">
        <v>5.3</v>
      </c>
    </row>
    <row r="263" ht="15.75" customHeight="1">
      <c r="D263" s="108">
        <v>45350.0</v>
      </c>
      <c r="E263" s="106">
        <v>2.33</v>
      </c>
      <c r="F263" s="106">
        <v>2.51</v>
      </c>
      <c r="G263" s="106">
        <v>2.6</v>
      </c>
      <c r="H263" s="106">
        <v>2.71</v>
      </c>
      <c r="I263" s="106">
        <v>2.87</v>
      </c>
      <c r="J263" s="106">
        <v>2.93</v>
      </c>
      <c r="K263" s="106">
        <v>4.26</v>
      </c>
      <c r="L263" s="106">
        <v>4.75</v>
      </c>
      <c r="M263" s="106">
        <v>5.28</v>
      </c>
    </row>
    <row r="264" ht="15.75" customHeight="1">
      <c r="D264" s="108">
        <v>45349.0</v>
      </c>
      <c r="E264" s="106">
        <v>3.4</v>
      </c>
      <c r="F264" s="106">
        <v>3.41</v>
      </c>
      <c r="G264" s="106">
        <v>3.29</v>
      </c>
      <c r="H264" s="106">
        <v>2.87</v>
      </c>
      <c r="I264" s="106">
        <v>2.93</v>
      </c>
      <c r="J264" s="106">
        <v>2.93</v>
      </c>
      <c r="K264" s="106">
        <v>4.26</v>
      </c>
      <c r="L264" s="106">
        <v>4.77</v>
      </c>
      <c r="M264" s="106">
        <v>5.28</v>
      </c>
    </row>
    <row r="265" ht="15.75" customHeight="1">
      <c r="D265" s="108">
        <v>45348.0</v>
      </c>
      <c r="E265" s="106">
        <v>3.6</v>
      </c>
      <c r="F265" s="106">
        <v>3.51</v>
      </c>
      <c r="G265" s="106">
        <v>3.33</v>
      </c>
      <c r="H265" s="106">
        <v>2.78</v>
      </c>
      <c r="I265" s="106">
        <v>2.8</v>
      </c>
      <c r="J265" s="106">
        <v>2.9</v>
      </c>
      <c r="K265" s="106">
        <v>4.33</v>
      </c>
      <c r="L265" s="106">
        <v>4.77</v>
      </c>
      <c r="M265" s="106">
        <v>5.28</v>
      </c>
    </row>
    <row r="266" ht="15.75" customHeight="1">
      <c r="D266" s="108">
        <v>45345.0</v>
      </c>
      <c r="E266" s="106">
        <v>3.63</v>
      </c>
      <c r="F266" s="106">
        <v>3.57</v>
      </c>
      <c r="G266" s="106">
        <v>3.35</v>
      </c>
      <c r="H266" s="106">
        <v>2.74</v>
      </c>
      <c r="I266" s="106">
        <v>2.7</v>
      </c>
      <c r="J266" s="106">
        <v>2.83</v>
      </c>
      <c r="K266" s="106">
        <v>4.27</v>
      </c>
      <c r="L266" s="106">
        <v>4.76</v>
      </c>
      <c r="M266" s="106">
        <v>5.3</v>
      </c>
    </row>
    <row r="267" ht="15.75" customHeight="1">
      <c r="D267" s="108">
        <v>45344.0</v>
      </c>
      <c r="E267" s="106">
        <v>3.75</v>
      </c>
      <c r="F267" s="106">
        <v>3.72</v>
      </c>
      <c r="G267" s="106">
        <v>3.4</v>
      </c>
      <c r="H267" s="106">
        <v>2.65</v>
      </c>
      <c r="I267" s="106">
        <v>2.68</v>
      </c>
      <c r="J267" s="106">
        <v>2.83</v>
      </c>
      <c r="K267" s="106">
        <v>4.3</v>
      </c>
      <c r="L267" s="106">
        <v>4.8</v>
      </c>
      <c r="M267" s="106">
        <v>5.34</v>
      </c>
    </row>
    <row r="268" ht="15.75" customHeight="1">
      <c r="D268" s="108">
        <v>45343.0</v>
      </c>
      <c r="E268" s="106">
        <v>4.14</v>
      </c>
      <c r="F268" s="106">
        <v>4.01</v>
      </c>
      <c r="G268" s="106">
        <v>3.34</v>
      </c>
      <c r="H268" s="106">
        <v>2.76</v>
      </c>
      <c r="I268" s="106">
        <v>2.69</v>
      </c>
      <c r="J268" s="106">
        <v>2.81</v>
      </c>
      <c r="K268" s="106">
        <v>4.26</v>
      </c>
      <c r="L268" s="106">
        <v>4.8</v>
      </c>
      <c r="M268" s="106">
        <v>5.28</v>
      </c>
    </row>
    <row r="269" ht="15.75" customHeight="1">
      <c r="D269" s="108">
        <v>45342.0</v>
      </c>
      <c r="E269" s="106">
        <v>2.06</v>
      </c>
      <c r="F269" s="106">
        <v>2.14</v>
      </c>
      <c r="G269" s="106">
        <v>2.11</v>
      </c>
      <c r="H269" s="106">
        <v>2.2</v>
      </c>
      <c r="I269" s="106">
        <v>2.53</v>
      </c>
      <c r="J269" s="106">
        <v>2.79</v>
      </c>
      <c r="K269" s="106">
        <v>4.3</v>
      </c>
      <c r="L269" s="106">
        <v>4.83</v>
      </c>
      <c r="M269" s="106">
        <v>5.33</v>
      </c>
    </row>
    <row r="270" ht="15.75" customHeight="1">
      <c r="D270" s="108">
        <v>45341.0</v>
      </c>
      <c r="E270" s="106">
        <v>1.42</v>
      </c>
      <c r="F270" s="106">
        <v>1.65</v>
      </c>
      <c r="G270" s="106">
        <v>1.8</v>
      </c>
      <c r="H270" s="106">
        <v>2.03</v>
      </c>
      <c r="I270" s="106">
        <v>2.53</v>
      </c>
      <c r="J270" s="106">
        <v>2.8</v>
      </c>
      <c r="K270" s="106">
        <v>4.33</v>
      </c>
      <c r="L270" s="106">
        <v>4.82</v>
      </c>
      <c r="M270" s="106">
        <v>5.3</v>
      </c>
    </row>
    <row r="271" ht="15.75" customHeight="1">
      <c r="D271" s="108">
        <v>45338.0</v>
      </c>
      <c r="E271" s="106">
        <v>1.14</v>
      </c>
      <c r="F271" s="106">
        <v>1.38</v>
      </c>
      <c r="G271" s="106">
        <v>1.52</v>
      </c>
      <c r="H271" s="106">
        <v>1.96</v>
      </c>
      <c r="I271" s="106">
        <v>2.54</v>
      </c>
      <c r="J271" s="106">
        <v>2.8</v>
      </c>
      <c r="K271" s="106">
        <v>4.36</v>
      </c>
      <c r="L271" s="106">
        <v>4.78</v>
      </c>
      <c r="M271" s="106">
        <v>5.25</v>
      </c>
    </row>
    <row r="272" ht="15.75" customHeight="1">
      <c r="D272" s="108">
        <v>45337.0</v>
      </c>
      <c r="E272" s="106">
        <v>1.33</v>
      </c>
      <c r="F272" s="106">
        <v>1.58</v>
      </c>
      <c r="G272" s="106">
        <v>1.8</v>
      </c>
      <c r="H272" s="106">
        <v>2.1</v>
      </c>
      <c r="I272" s="106">
        <v>2.55</v>
      </c>
      <c r="J272" s="106">
        <v>2.8</v>
      </c>
      <c r="K272" s="106">
        <v>4.33</v>
      </c>
      <c r="L272" s="106">
        <v>4.82</v>
      </c>
      <c r="M272" s="106">
        <v>5.3</v>
      </c>
    </row>
    <row r="273" ht="15.75" customHeight="1">
      <c r="D273" s="108">
        <v>45329.0</v>
      </c>
      <c r="E273" s="106">
        <v>3.68</v>
      </c>
      <c r="F273" s="106">
        <v>3.6</v>
      </c>
      <c r="G273" s="106">
        <v>3.38</v>
      </c>
      <c r="H273" s="106">
        <v>2.77</v>
      </c>
      <c r="I273" s="106">
        <v>2.67</v>
      </c>
      <c r="J273" s="106">
        <v>2.83</v>
      </c>
      <c r="K273" s="106">
        <v>4.28</v>
      </c>
      <c r="L273" s="106">
        <v>4.76</v>
      </c>
      <c r="M273" s="106">
        <v>5.26</v>
      </c>
    </row>
    <row r="274" ht="15.75" customHeight="1">
      <c r="D274" s="108">
        <v>45328.0</v>
      </c>
      <c r="E274" s="106">
        <v>2.27</v>
      </c>
      <c r="F274" s="106">
        <v>2.48</v>
      </c>
      <c r="G274" s="106">
        <v>2.47</v>
      </c>
      <c r="H274" s="106">
        <v>2.48</v>
      </c>
      <c r="I274" s="106">
        <v>2.57</v>
      </c>
      <c r="J274" s="106">
        <v>2.78</v>
      </c>
      <c r="K274" s="106">
        <v>4.3</v>
      </c>
      <c r="L274" s="106">
        <v>4.8</v>
      </c>
      <c r="M274" s="106">
        <v>5.28</v>
      </c>
    </row>
    <row r="275" ht="15.75" customHeight="1">
      <c r="D275" s="108">
        <v>45327.0</v>
      </c>
      <c r="E275" s="106">
        <v>1.77</v>
      </c>
      <c r="F275" s="106">
        <v>2.07</v>
      </c>
      <c r="G275" s="106">
        <v>2.23</v>
      </c>
      <c r="H275" s="106">
        <v>2.18</v>
      </c>
      <c r="I275" s="106">
        <v>2.6</v>
      </c>
      <c r="J275" s="106">
        <v>2.8</v>
      </c>
      <c r="K275" s="106">
        <v>4.43</v>
      </c>
      <c r="L275" s="106">
        <v>4.86</v>
      </c>
      <c r="M275" s="106">
        <v>5.34</v>
      </c>
    </row>
    <row r="276" ht="15.75" customHeight="1">
      <c r="D276" s="108">
        <v>45324.0</v>
      </c>
      <c r="E276" s="106">
        <v>1.41</v>
      </c>
      <c r="F276" s="106">
        <v>1.71</v>
      </c>
      <c r="G276" s="106">
        <v>1.84</v>
      </c>
      <c r="H276" s="106">
        <v>1.91</v>
      </c>
      <c r="I276" s="106">
        <v>2.63</v>
      </c>
      <c r="J276" s="106">
        <v>2.8</v>
      </c>
      <c r="K276" s="106">
        <v>4.33</v>
      </c>
      <c r="L276" s="106">
        <v>4.88</v>
      </c>
      <c r="M276" s="106">
        <v>5.37</v>
      </c>
    </row>
    <row r="277" ht="15.75" customHeight="1">
      <c r="D277" s="108">
        <v>45323.0</v>
      </c>
      <c r="E277" s="106">
        <v>1.0</v>
      </c>
      <c r="F277" s="106">
        <v>1.44</v>
      </c>
      <c r="G277" s="106">
        <v>1.72</v>
      </c>
      <c r="H277" s="106">
        <v>1.84</v>
      </c>
      <c r="I277" s="106">
        <v>2.6</v>
      </c>
      <c r="J277" s="106">
        <v>2.8</v>
      </c>
      <c r="K277" s="106">
        <v>4.32</v>
      </c>
      <c r="L277" s="106">
        <v>4.83</v>
      </c>
      <c r="M277" s="106">
        <v>5.28</v>
      </c>
    </row>
    <row r="278" ht="15.75" customHeight="1">
      <c r="D278" s="108">
        <v>45322.0</v>
      </c>
      <c r="E278" s="106">
        <v>1.06</v>
      </c>
      <c r="F278" s="106">
        <v>1.34</v>
      </c>
      <c r="G278" s="106">
        <v>1.5</v>
      </c>
      <c r="H278" s="106">
        <v>1.66</v>
      </c>
      <c r="I278" s="106">
        <v>2.58</v>
      </c>
      <c r="J278" s="106">
        <v>2.8</v>
      </c>
      <c r="K278" s="106">
        <v>4.24</v>
      </c>
      <c r="L278" s="106">
        <v>4.8</v>
      </c>
      <c r="M278" s="106">
        <v>5.26</v>
      </c>
    </row>
    <row r="279" ht="15.75" customHeight="1">
      <c r="D279" s="108">
        <v>45321.0</v>
      </c>
      <c r="E279" s="106">
        <v>0.21</v>
      </c>
      <c r="F279" s="106">
        <v>0.45</v>
      </c>
      <c r="G279" s="106">
        <v>0.77</v>
      </c>
      <c r="H279" s="106">
        <v>1.25</v>
      </c>
      <c r="I279" s="106">
        <v>2.63</v>
      </c>
      <c r="J279" s="106">
        <v>2.8</v>
      </c>
      <c r="K279" s="106">
        <v>4.37</v>
      </c>
      <c r="L279" s="106">
        <v>4.96</v>
      </c>
      <c r="M279" s="106">
        <v>5.31</v>
      </c>
    </row>
    <row r="280" ht="15.75" customHeight="1">
      <c r="D280" s="108">
        <v>45320.0</v>
      </c>
      <c r="E280" s="106">
        <v>0.18</v>
      </c>
      <c r="F280" s="106">
        <v>0.29</v>
      </c>
      <c r="G280" s="106">
        <v>0.58</v>
      </c>
      <c r="H280" s="106">
        <v>1.15</v>
      </c>
      <c r="I280" s="106">
        <v>2.63</v>
      </c>
      <c r="J280" s="106">
        <v>2.8</v>
      </c>
      <c r="K280" s="106">
        <v>4.5</v>
      </c>
      <c r="L280" s="106">
        <v>5.18</v>
      </c>
      <c r="M280" s="106">
        <v>5.39</v>
      </c>
    </row>
    <row r="281" ht="15.75" customHeight="1">
      <c r="D281" s="108">
        <v>45317.0</v>
      </c>
      <c r="E281" s="106">
        <v>0.18</v>
      </c>
      <c r="F281" s="106">
        <v>0.3</v>
      </c>
      <c r="G281" s="106">
        <v>0.53</v>
      </c>
      <c r="H281" s="106">
        <v>1.13</v>
      </c>
      <c r="I281" s="106">
        <v>2.68</v>
      </c>
      <c r="J281" s="106">
        <v>2.82</v>
      </c>
      <c r="K281" s="106">
        <v>4.53</v>
      </c>
      <c r="L281" s="106">
        <v>5.14</v>
      </c>
      <c r="M281" s="106">
        <v>5.41</v>
      </c>
    </row>
    <row r="282" ht="15.75" customHeight="1">
      <c r="D282" s="108">
        <v>45316.0</v>
      </c>
      <c r="E282" s="106">
        <v>0.17</v>
      </c>
      <c r="F282" s="106">
        <v>0.29</v>
      </c>
      <c r="G282" s="106">
        <v>0.5</v>
      </c>
      <c r="H282" s="106">
        <v>1.11</v>
      </c>
      <c r="I282" s="106">
        <v>2.64</v>
      </c>
      <c r="J282" s="106">
        <v>2.8</v>
      </c>
      <c r="K282" s="106">
        <v>4.47</v>
      </c>
      <c r="L282" s="106">
        <v>4.98</v>
      </c>
      <c r="M282" s="106">
        <v>5.38</v>
      </c>
    </row>
    <row r="283" ht="15.75" customHeight="1">
      <c r="D283" s="108">
        <v>45315.0</v>
      </c>
      <c r="E283" s="106">
        <v>0.18</v>
      </c>
      <c r="F283" s="106">
        <v>0.29</v>
      </c>
      <c r="G283" s="106">
        <v>0.5</v>
      </c>
      <c r="H283" s="106">
        <v>1.1</v>
      </c>
      <c r="I283" s="106">
        <v>2.7</v>
      </c>
      <c r="J283" s="106">
        <v>2.82</v>
      </c>
      <c r="K283" s="106">
        <v>4.47</v>
      </c>
      <c r="L283" s="106">
        <v>4.98</v>
      </c>
      <c r="M283" s="106">
        <v>5.37</v>
      </c>
    </row>
    <row r="284" ht="15.75" customHeight="1">
      <c r="D284" s="108">
        <v>45314.0</v>
      </c>
      <c r="E284" s="106">
        <v>0.18</v>
      </c>
      <c r="F284" s="106">
        <v>0.29</v>
      </c>
      <c r="G284" s="106">
        <v>0.5</v>
      </c>
      <c r="H284" s="106">
        <v>1.15</v>
      </c>
      <c r="I284" s="106">
        <v>2.67</v>
      </c>
      <c r="J284" s="106">
        <v>2.83</v>
      </c>
      <c r="K284" s="106">
        <v>4.57</v>
      </c>
      <c r="L284" s="106">
        <v>4.98</v>
      </c>
      <c r="M284" s="106">
        <v>5.37</v>
      </c>
    </row>
    <row r="285" ht="15.75" customHeight="1">
      <c r="D285" s="108">
        <v>45313.0</v>
      </c>
      <c r="E285" s="106">
        <v>0.19</v>
      </c>
      <c r="F285" s="106">
        <v>0.31</v>
      </c>
      <c r="G285" s="106">
        <v>0.52</v>
      </c>
      <c r="H285" s="106">
        <v>1.2</v>
      </c>
      <c r="I285" s="106">
        <v>2.73</v>
      </c>
      <c r="J285" s="106">
        <v>2.93</v>
      </c>
      <c r="K285" s="106">
        <v>4.57</v>
      </c>
      <c r="L285" s="106">
        <v>4.98</v>
      </c>
      <c r="M285" s="106">
        <v>5.35</v>
      </c>
    </row>
    <row r="286" ht="15.75" customHeight="1">
      <c r="D286" s="108">
        <v>45310.0</v>
      </c>
      <c r="E286" s="106">
        <v>0.19</v>
      </c>
      <c r="F286" s="106">
        <v>0.3</v>
      </c>
      <c r="G286" s="106">
        <v>0.58</v>
      </c>
      <c r="H286" s="106">
        <v>1.26</v>
      </c>
      <c r="I286" s="106">
        <v>2.76</v>
      </c>
      <c r="J286" s="106">
        <v>2.96</v>
      </c>
      <c r="K286" s="106">
        <v>4.58</v>
      </c>
      <c r="L286" s="106">
        <v>5.08</v>
      </c>
      <c r="M286" s="106">
        <v>5.39</v>
      </c>
    </row>
    <row r="287" ht="15.75" customHeight="1">
      <c r="D287" s="108">
        <v>45309.0</v>
      </c>
      <c r="E287" s="106">
        <v>0.19</v>
      </c>
      <c r="F287" s="106">
        <v>0.31</v>
      </c>
      <c r="G287" s="106">
        <v>0.57</v>
      </c>
      <c r="H287" s="106">
        <v>1.27</v>
      </c>
      <c r="I287" s="106">
        <v>2.77</v>
      </c>
      <c r="J287" s="106">
        <v>2.97</v>
      </c>
      <c r="K287" s="106">
        <v>4.54</v>
      </c>
      <c r="L287" s="106">
        <v>5.0</v>
      </c>
      <c r="M287" s="106">
        <v>5.38</v>
      </c>
    </row>
    <row r="288" ht="15.75" customHeight="1">
      <c r="D288" s="108">
        <v>45308.0</v>
      </c>
      <c r="E288" s="106">
        <v>0.2</v>
      </c>
      <c r="F288" s="106">
        <v>0.3</v>
      </c>
      <c r="G288" s="106">
        <v>0.58</v>
      </c>
      <c r="H288" s="106">
        <v>1.28</v>
      </c>
      <c r="I288" s="106">
        <v>2.77</v>
      </c>
      <c r="J288" s="106">
        <v>2.97</v>
      </c>
      <c r="K288" s="106">
        <v>4.52</v>
      </c>
      <c r="L288" s="106">
        <v>5.0</v>
      </c>
      <c r="M288" s="106">
        <v>5.35</v>
      </c>
    </row>
    <row r="289" ht="15.75" customHeight="1">
      <c r="D289" s="108">
        <v>45307.0</v>
      </c>
      <c r="E289" s="106">
        <v>0.2</v>
      </c>
      <c r="F289" s="106">
        <v>0.3</v>
      </c>
      <c r="G289" s="106">
        <v>0.55</v>
      </c>
      <c r="H289" s="106">
        <v>1.27</v>
      </c>
      <c r="I289" s="106">
        <v>2.78</v>
      </c>
      <c r="J289" s="106">
        <v>3.0</v>
      </c>
      <c r="K289" s="106">
        <v>4.63</v>
      </c>
      <c r="L289" s="106">
        <v>5.16</v>
      </c>
      <c r="M289" s="106">
        <v>5.41</v>
      </c>
    </row>
    <row r="290" ht="15.75" customHeight="1">
      <c r="D290" s="108">
        <v>45306.0</v>
      </c>
      <c r="E290" s="106">
        <v>0.2</v>
      </c>
      <c r="F290" s="106">
        <v>0.3</v>
      </c>
      <c r="G290" s="106">
        <v>0.57</v>
      </c>
      <c r="H290" s="106">
        <v>1.28</v>
      </c>
      <c r="I290" s="106">
        <v>2.77</v>
      </c>
      <c r="J290" s="106">
        <v>2.97</v>
      </c>
      <c r="K290" s="106">
        <v>4.5</v>
      </c>
      <c r="L290" s="106">
        <v>4.94</v>
      </c>
      <c r="M290" s="106">
        <v>5.36</v>
      </c>
    </row>
    <row r="291" ht="15.75" customHeight="1">
      <c r="D291" s="108">
        <v>45303.0</v>
      </c>
      <c r="E291" s="106">
        <v>0.2</v>
      </c>
      <c r="F291" s="106">
        <v>0.3</v>
      </c>
      <c r="G291" s="106">
        <v>0.55</v>
      </c>
      <c r="H291" s="106">
        <v>1.28</v>
      </c>
      <c r="I291" s="106">
        <v>2.75</v>
      </c>
      <c r="J291" s="106">
        <v>2.97</v>
      </c>
      <c r="K291" s="106">
        <v>4.52</v>
      </c>
      <c r="L291" s="106">
        <v>4.98</v>
      </c>
      <c r="M291" s="106">
        <v>5.4</v>
      </c>
    </row>
    <row r="292" ht="15.75" customHeight="1">
      <c r="D292" s="108">
        <v>45302.0</v>
      </c>
      <c r="E292" s="106">
        <v>0.2</v>
      </c>
      <c r="F292" s="106">
        <v>0.3</v>
      </c>
      <c r="G292" s="106">
        <v>0.53</v>
      </c>
      <c r="H292" s="106">
        <v>1.25</v>
      </c>
      <c r="I292" s="106">
        <v>2.78</v>
      </c>
      <c r="J292" s="106">
        <v>2.98</v>
      </c>
      <c r="K292" s="106">
        <v>4.53</v>
      </c>
      <c r="L292" s="106">
        <v>5.1</v>
      </c>
      <c r="M292" s="106">
        <v>5.44</v>
      </c>
    </row>
    <row r="293" ht="15.75" customHeight="1">
      <c r="D293" s="108">
        <v>45301.0</v>
      </c>
      <c r="E293" s="106">
        <v>0.2</v>
      </c>
      <c r="F293" s="106">
        <v>0.3</v>
      </c>
      <c r="G293" s="106">
        <v>0.53</v>
      </c>
      <c r="H293" s="106">
        <v>1.22</v>
      </c>
      <c r="I293" s="106">
        <v>2.77</v>
      </c>
      <c r="J293" s="106">
        <v>2.97</v>
      </c>
      <c r="K293" s="106">
        <v>4.53</v>
      </c>
      <c r="L293" s="106">
        <v>5.04</v>
      </c>
      <c r="M293" s="106">
        <v>5.42</v>
      </c>
    </row>
    <row r="294" ht="15.75" customHeight="1">
      <c r="D294" s="108">
        <v>45300.0</v>
      </c>
      <c r="E294" s="106">
        <v>0.2</v>
      </c>
      <c r="F294" s="106">
        <v>0.3</v>
      </c>
      <c r="G294" s="106">
        <v>0.53</v>
      </c>
      <c r="H294" s="106">
        <v>1.15</v>
      </c>
      <c r="I294" s="106">
        <v>2.77</v>
      </c>
      <c r="J294" s="106">
        <v>3.0</v>
      </c>
      <c r="K294" s="106">
        <v>4.57</v>
      </c>
      <c r="L294" s="106">
        <v>5.04</v>
      </c>
      <c r="M294" s="106">
        <v>5.46</v>
      </c>
    </row>
    <row r="295" ht="15.75" customHeight="1">
      <c r="D295" s="108">
        <v>45299.0</v>
      </c>
      <c r="E295" s="106">
        <v>0.2</v>
      </c>
      <c r="F295" s="106">
        <v>0.38</v>
      </c>
      <c r="G295" s="106">
        <v>0.67</v>
      </c>
      <c r="H295" s="106">
        <v>1.63</v>
      </c>
      <c r="I295" s="106">
        <v>2.85</v>
      </c>
      <c r="J295" s="106">
        <v>3.17</v>
      </c>
      <c r="K295" s="106">
        <v>4.6</v>
      </c>
      <c r="L295" s="106">
        <v>5.1</v>
      </c>
      <c r="M295" s="106">
        <v>5.48</v>
      </c>
    </row>
    <row r="296" ht="15.75" customHeight="1">
      <c r="D296" s="108">
        <v>45296.0</v>
      </c>
      <c r="E296" s="106">
        <v>0.2</v>
      </c>
      <c r="F296" s="106">
        <v>0.4</v>
      </c>
      <c r="G296" s="106">
        <v>0.7</v>
      </c>
      <c r="H296" s="106">
        <v>1.75</v>
      </c>
      <c r="I296" s="106">
        <v>2.92</v>
      </c>
      <c r="J296" s="106">
        <v>3.2</v>
      </c>
      <c r="K296" s="106">
        <v>4.63</v>
      </c>
      <c r="L296" s="106">
        <v>5.2</v>
      </c>
      <c r="M296" s="106">
        <v>5.56</v>
      </c>
    </row>
    <row r="297" ht="15.75" customHeight="1">
      <c r="D297" s="108">
        <v>45295.0</v>
      </c>
      <c r="E297" s="106">
        <v>0.25</v>
      </c>
      <c r="F297" s="106">
        <v>0.45</v>
      </c>
      <c r="G297" s="106">
        <v>0.78</v>
      </c>
      <c r="H297" s="106">
        <v>1.88</v>
      </c>
      <c r="I297" s="106">
        <v>2.95</v>
      </c>
      <c r="J297" s="106">
        <v>3.2</v>
      </c>
      <c r="K297" s="106">
        <v>4.63</v>
      </c>
      <c r="L297" s="106">
        <v>5.18</v>
      </c>
      <c r="M297" s="106">
        <v>5.52</v>
      </c>
    </row>
    <row r="298" ht="15.75" customHeight="1">
      <c r="D298" s="108">
        <v>45294.0</v>
      </c>
      <c r="E298" s="106">
        <v>0.48</v>
      </c>
      <c r="F298" s="106">
        <v>0.72</v>
      </c>
      <c r="G298" s="106">
        <v>1.22</v>
      </c>
      <c r="H298" s="106">
        <v>2.17</v>
      </c>
      <c r="I298" s="106">
        <v>2.95</v>
      </c>
      <c r="J298" s="106">
        <v>3.23</v>
      </c>
      <c r="K298" s="106">
        <v>4.63</v>
      </c>
      <c r="L298" s="106">
        <v>5.24</v>
      </c>
      <c r="M298" s="106">
        <v>5.6</v>
      </c>
    </row>
    <row r="299" ht="15.75" customHeight="1">
      <c r="D299" s="108">
        <v>45293.0</v>
      </c>
      <c r="E299" s="106">
        <v>0.95</v>
      </c>
      <c r="F299" s="106">
        <v>1.25</v>
      </c>
      <c r="G299" s="106">
        <v>1.68</v>
      </c>
      <c r="H299" s="106">
        <v>2.44</v>
      </c>
      <c r="I299" s="106">
        <v>2.96</v>
      </c>
      <c r="J299" s="106">
        <v>3.22</v>
      </c>
      <c r="K299" s="106">
        <v>4.56</v>
      </c>
      <c r="L299" s="106">
        <v>5.23</v>
      </c>
      <c r="M299" s="106">
        <v>5.73</v>
      </c>
    </row>
    <row r="300" ht="15.75" customHeight="1">
      <c r="D300" s="108">
        <v>45289.0</v>
      </c>
      <c r="E300" s="106">
        <v>3.6</v>
      </c>
      <c r="F300" s="106">
        <v>3.28</v>
      </c>
      <c r="G300" s="106">
        <v>2.94</v>
      </c>
      <c r="H300" s="106">
        <v>2.56</v>
      </c>
      <c r="I300" s="106">
        <v>2.94</v>
      </c>
      <c r="J300" s="106">
        <v>3.2</v>
      </c>
      <c r="K300" s="106">
        <v>4.6</v>
      </c>
      <c r="L300" s="106">
        <v>5.23</v>
      </c>
      <c r="M300" s="106">
        <v>5.85</v>
      </c>
    </row>
    <row r="301" ht="15.75" customHeight="1">
      <c r="D301" s="108">
        <v>45288.0</v>
      </c>
      <c r="E301" s="106">
        <v>0.65</v>
      </c>
      <c r="F301" s="106">
        <v>2.02</v>
      </c>
      <c r="G301" s="106">
        <v>2.08</v>
      </c>
      <c r="H301" s="106">
        <v>2.17</v>
      </c>
      <c r="I301" s="106">
        <v>2.97</v>
      </c>
      <c r="J301" s="106">
        <v>3.2</v>
      </c>
      <c r="K301" s="106">
        <v>4.63</v>
      </c>
      <c r="L301" s="106">
        <v>5.26</v>
      </c>
      <c r="M301" s="106">
        <v>5.92</v>
      </c>
    </row>
    <row r="302" ht="15.75" customHeight="1">
      <c r="D302" s="108">
        <v>45287.0</v>
      </c>
      <c r="E302" s="106">
        <v>0.83</v>
      </c>
      <c r="F302" s="106">
        <v>2.05</v>
      </c>
      <c r="G302" s="106">
        <v>2.05</v>
      </c>
      <c r="H302" s="106">
        <v>2.13</v>
      </c>
      <c r="I302" s="106">
        <v>2.93</v>
      </c>
      <c r="J302" s="106">
        <v>3.2</v>
      </c>
      <c r="K302" s="106">
        <v>4.55</v>
      </c>
      <c r="L302" s="106">
        <v>5.12</v>
      </c>
      <c r="M302" s="106">
        <v>5.92</v>
      </c>
    </row>
    <row r="303" ht="15.75" customHeight="1">
      <c r="D303" s="108">
        <v>45286.0</v>
      </c>
      <c r="E303" s="106">
        <v>1.05</v>
      </c>
      <c r="F303" s="106">
        <v>2.0</v>
      </c>
      <c r="G303" s="106">
        <v>2.02</v>
      </c>
      <c r="H303" s="106">
        <v>2.08</v>
      </c>
      <c r="I303" s="106">
        <v>2.92</v>
      </c>
      <c r="J303" s="106">
        <v>3.22</v>
      </c>
      <c r="K303" s="106">
        <v>4.63</v>
      </c>
      <c r="L303" s="106">
        <v>5.28</v>
      </c>
      <c r="M303" s="106">
        <v>5.92</v>
      </c>
    </row>
    <row r="304" ht="15.75" customHeight="1">
      <c r="D304" s="108">
        <v>45285.0</v>
      </c>
      <c r="E304" s="106">
        <v>0.8</v>
      </c>
      <c r="F304" s="106">
        <v>1.6</v>
      </c>
      <c r="G304" s="106">
        <v>1.76</v>
      </c>
      <c r="H304" s="106">
        <v>1.94</v>
      </c>
      <c r="I304" s="106">
        <v>2.92</v>
      </c>
      <c r="J304" s="106">
        <v>3.2</v>
      </c>
      <c r="K304" s="106">
        <v>4.6</v>
      </c>
      <c r="L304" s="106">
        <v>5.2</v>
      </c>
      <c r="M304" s="106">
        <v>5.93</v>
      </c>
    </row>
    <row r="305" ht="15.75" customHeight="1">
      <c r="D305" s="108">
        <v>45282.0</v>
      </c>
      <c r="E305" s="106">
        <v>0.29</v>
      </c>
      <c r="F305" s="106">
        <v>0.68</v>
      </c>
      <c r="G305" s="106">
        <v>1.3</v>
      </c>
      <c r="H305" s="106">
        <v>1.6</v>
      </c>
      <c r="I305" s="106">
        <v>2.93</v>
      </c>
      <c r="J305" s="106">
        <v>3.22</v>
      </c>
      <c r="K305" s="106">
        <v>4.7</v>
      </c>
      <c r="L305" s="106">
        <v>5.44</v>
      </c>
      <c r="M305" s="106">
        <v>6.02</v>
      </c>
    </row>
    <row r="306" ht="15.75" customHeight="1">
      <c r="D306" s="108">
        <v>45281.0</v>
      </c>
      <c r="E306" s="106">
        <v>0.25</v>
      </c>
      <c r="F306" s="106">
        <v>0.5</v>
      </c>
      <c r="G306" s="106">
        <v>1.18</v>
      </c>
      <c r="H306" s="106">
        <v>1.5</v>
      </c>
      <c r="I306" s="106">
        <v>2.9</v>
      </c>
      <c r="J306" s="106">
        <v>3.2</v>
      </c>
      <c r="K306" s="106">
        <v>4.62</v>
      </c>
      <c r="L306" s="106">
        <v>5.5</v>
      </c>
      <c r="M306" s="106">
        <v>6.05</v>
      </c>
    </row>
    <row r="307" ht="15.75" customHeight="1">
      <c r="D307" s="108">
        <v>45280.0</v>
      </c>
      <c r="E307" s="106">
        <v>0.24</v>
      </c>
      <c r="F307" s="106">
        <v>0.47</v>
      </c>
      <c r="G307" s="106">
        <v>1.1</v>
      </c>
      <c r="H307" s="106">
        <v>1.49</v>
      </c>
      <c r="I307" s="106">
        <v>2.9</v>
      </c>
      <c r="J307" s="106">
        <v>3.21</v>
      </c>
      <c r="K307" s="106">
        <v>4.61</v>
      </c>
      <c r="L307" s="106">
        <v>5.37</v>
      </c>
      <c r="M307" s="106">
        <v>5.93</v>
      </c>
    </row>
    <row r="308" ht="15.75" customHeight="1">
      <c r="D308" s="108">
        <v>45279.0</v>
      </c>
      <c r="E308" s="106">
        <v>0.21</v>
      </c>
      <c r="F308" s="106">
        <v>0.45</v>
      </c>
      <c r="G308" s="106">
        <v>1.04</v>
      </c>
      <c r="H308" s="106">
        <v>1.43</v>
      </c>
      <c r="I308" s="106">
        <v>2.89</v>
      </c>
      <c r="J308" s="106">
        <v>3.21</v>
      </c>
      <c r="K308" s="106">
        <v>4.67</v>
      </c>
      <c r="L308" s="106">
        <v>5.43</v>
      </c>
      <c r="M308" s="106">
        <v>5.92</v>
      </c>
    </row>
    <row r="309" ht="15.75" customHeight="1">
      <c r="D309" s="108">
        <v>45278.0</v>
      </c>
      <c r="E309" s="106">
        <v>0.22</v>
      </c>
      <c r="F309" s="106">
        <v>0.4</v>
      </c>
      <c r="G309" s="106">
        <v>0.84</v>
      </c>
      <c r="H309" s="106">
        <v>1.38</v>
      </c>
      <c r="I309" s="106">
        <v>2.84</v>
      </c>
      <c r="J309" s="106">
        <v>3.22</v>
      </c>
      <c r="K309" s="106">
        <v>4.66</v>
      </c>
      <c r="L309" s="106">
        <v>5.3</v>
      </c>
      <c r="M309" s="106">
        <v>5.85</v>
      </c>
    </row>
    <row r="310" ht="15.75" customHeight="1">
      <c r="D310" s="108">
        <v>45275.0</v>
      </c>
      <c r="E310" s="106">
        <v>0.2</v>
      </c>
      <c r="F310" s="106">
        <v>0.36</v>
      </c>
      <c r="G310" s="106">
        <v>0.6</v>
      </c>
      <c r="H310" s="106">
        <v>1.24</v>
      </c>
      <c r="I310" s="106">
        <v>2.86</v>
      </c>
      <c r="J310" s="106">
        <v>3.21</v>
      </c>
      <c r="K310" s="106">
        <v>4.61</v>
      </c>
      <c r="L310" s="106">
        <v>5.37</v>
      </c>
      <c r="M310" s="106">
        <v>5.93</v>
      </c>
    </row>
    <row r="311" ht="15.75" customHeight="1">
      <c r="D311" s="108">
        <v>45274.0</v>
      </c>
      <c r="E311" s="106">
        <v>0.2</v>
      </c>
      <c r="F311" s="106">
        <v>0.34</v>
      </c>
      <c r="G311" s="106">
        <v>0.55</v>
      </c>
      <c r="H311" s="106">
        <v>1.2</v>
      </c>
      <c r="I311" s="106">
        <v>2.85</v>
      </c>
      <c r="J311" s="106">
        <v>3.2</v>
      </c>
      <c r="K311" s="106">
        <v>4.58</v>
      </c>
      <c r="L311" s="106">
        <v>5.3</v>
      </c>
      <c r="M311" s="106">
        <v>5.92</v>
      </c>
    </row>
    <row r="312" ht="15.75" customHeight="1">
      <c r="D312" s="108">
        <v>45273.0</v>
      </c>
      <c r="E312" s="106">
        <v>0.2</v>
      </c>
      <c r="F312" s="106">
        <v>0.33</v>
      </c>
      <c r="G312" s="106">
        <v>0.57</v>
      </c>
      <c r="H312" s="106">
        <v>1.22</v>
      </c>
      <c r="I312" s="106">
        <v>2.85</v>
      </c>
      <c r="J312" s="106">
        <v>3.22</v>
      </c>
      <c r="K312" s="106">
        <v>4.6</v>
      </c>
      <c r="L312" s="106">
        <v>5.36</v>
      </c>
      <c r="M312" s="106">
        <v>5.92</v>
      </c>
    </row>
    <row r="313" ht="15.75" customHeight="1">
      <c r="D313" s="108">
        <v>45272.0</v>
      </c>
      <c r="E313" s="106">
        <v>0.2</v>
      </c>
      <c r="F313" s="106">
        <v>0.32</v>
      </c>
      <c r="G313" s="106">
        <v>0.57</v>
      </c>
      <c r="H313" s="106">
        <v>1.2</v>
      </c>
      <c r="I313" s="106">
        <v>2.85</v>
      </c>
      <c r="J313" s="106">
        <v>3.23</v>
      </c>
      <c r="K313" s="106">
        <v>4.62</v>
      </c>
      <c r="L313" s="106">
        <v>5.38</v>
      </c>
      <c r="M313" s="106">
        <v>5.94</v>
      </c>
    </row>
    <row r="314" ht="15.75" customHeight="1">
      <c r="D314" s="108">
        <v>45271.0</v>
      </c>
      <c r="E314" s="106">
        <v>0.2</v>
      </c>
      <c r="F314" s="106">
        <v>0.33</v>
      </c>
      <c r="G314" s="106">
        <v>0.58</v>
      </c>
      <c r="H314" s="106">
        <v>1.05</v>
      </c>
      <c r="I314" s="106">
        <v>2.8</v>
      </c>
      <c r="J314" s="106">
        <v>3.25</v>
      </c>
      <c r="K314" s="106">
        <v>4.68</v>
      </c>
      <c r="L314" s="106">
        <v>5.55</v>
      </c>
      <c r="M314" s="106">
        <v>6.05</v>
      </c>
    </row>
    <row r="315" ht="15.75" customHeight="1">
      <c r="D315" s="108">
        <v>45268.0</v>
      </c>
      <c r="E315" s="106">
        <v>0.2</v>
      </c>
      <c r="F315" s="106">
        <v>0.36</v>
      </c>
      <c r="G315" s="106">
        <v>0.58</v>
      </c>
      <c r="H315" s="106">
        <v>1.1</v>
      </c>
      <c r="I315" s="106">
        <v>2.83</v>
      </c>
      <c r="J315" s="106">
        <v>3.28</v>
      </c>
      <c r="K315" s="106">
        <v>4.63</v>
      </c>
      <c r="L315" s="106">
        <v>5.32</v>
      </c>
      <c r="M315" s="106">
        <v>5.96</v>
      </c>
    </row>
    <row r="316" ht="15.75" customHeight="1">
      <c r="D316" s="108">
        <v>45267.0</v>
      </c>
      <c r="E316" s="106">
        <v>0.2</v>
      </c>
      <c r="F316" s="106">
        <v>0.34</v>
      </c>
      <c r="G316" s="106">
        <v>0.57</v>
      </c>
      <c r="H316" s="106">
        <v>1.07</v>
      </c>
      <c r="I316" s="106">
        <v>2.84</v>
      </c>
      <c r="J316" s="106">
        <v>3.24</v>
      </c>
      <c r="K316" s="106">
        <v>4.64</v>
      </c>
      <c r="L316" s="106">
        <v>5.35</v>
      </c>
      <c r="M316" s="106">
        <v>5.85</v>
      </c>
    </row>
    <row r="317" ht="15.75" customHeight="1">
      <c r="D317" s="108">
        <v>45266.0</v>
      </c>
      <c r="E317" s="106">
        <v>0.2</v>
      </c>
      <c r="F317" s="106">
        <v>0.37</v>
      </c>
      <c r="G317" s="106">
        <v>0.58</v>
      </c>
      <c r="H317" s="106">
        <v>1.04</v>
      </c>
      <c r="I317" s="106">
        <v>2.84</v>
      </c>
      <c r="J317" s="106">
        <v>3.26</v>
      </c>
      <c r="K317" s="106">
        <v>4.68</v>
      </c>
      <c r="L317" s="106">
        <v>5.63</v>
      </c>
      <c r="M317" s="106">
        <v>6.08</v>
      </c>
    </row>
    <row r="318" ht="15.75" customHeight="1">
      <c r="D318" s="108">
        <v>45265.0</v>
      </c>
      <c r="E318" s="106">
        <v>0.2</v>
      </c>
      <c r="F318" s="106">
        <v>0.34</v>
      </c>
      <c r="G318" s="106">
        <v>0.57</v>
      </c>
      <c r="H318" s="106">
        <v>1.09</v>
      </c>
      <c r="I318" s="106">
        <v>2.83</v>
      </c>
      <c r="J318" s="106">
        <v>3.23</v>
      </c>
      <c r="K318" s="106">
        <v>4.63</v>
      </c>
      <c r="L318" s="106">
        <v>5.35</v>
      </c>
      <c r="M318" s="106">
        <v>5.88</v>
      </c>
    </row>
    <row r="319" ht="15.75" customHeight="1">
      <c r="D319" s="108">
        <v>45264.0</v>
      </c>
      <c r="E319" s="106">
        <v>0.2</v>
      </c>
      <c r="F319" s="106">
        <v>0.38</v>
      </c>
      <c r="G319" s="106">
        <v>0.58</v>
      </c>
      <c r="H319" s="106">
        <v>1.05</v>
      </c>
      <c r="I319" s="106">
        <v>2.88</v>
      </c>
      <c r="J319" s="106">
        <v>3.27</v>
      </c>
      <c r="K319" s="106">
        <v>4.72</v>
      </c>
      <c r="L319" s="106">
        <v>5.7</v>
      </c>
      <c r="M319" s="106">
        <v>6.12</v>
      </c>
    </row>
    <row r="320" ht="15.75" customHeight="1">
      <c r="D320" s="108">
        <v>45261.0</v>
      </c>
      <c r="E320" s="106">
        <v>0.2</v>
      </c>
      <c r="F320" s="106">
        <v>0.32</v>
      </c>
      <c r="G320" s="106">
        <v>0.56</v>
      </c>
      <c r="H320" s="106">
        <v>1.04</v>
      </c>
      <c r="I320" s="106">
        <v>2.88</v>
      </c>
      <c r="J320" s="106">
        <v>3.24</v>
      </c>
      <c r="K320" s="106">
        <v>4.68</v>
      </c>
      <c r="L320" s="106">
        <v>5.68</v>
      </c>
      <c r="M320" s="106">
        <v>6.1</v>
      </c>
    </row>
    <row r="321" ht="15.75" customHeight="1">
      <c r="D321" s="108">
        <v>45260.0</v>
      </c>
      <c r="E321" s="106">
        <v>0.2</v>
      </c>
      <c r="F321" s="106">
        <v>0.34</v>
      </c>
      <c r="G321" s="106">
        <v>0.56</v>
      </c>
      <c r="H321" s="106">
        <v>1.0</v>
      </c>
      <c r="I321" s="106">
        <v>2.9</v>
      </c>
      <c r="J321" s="106">
        <v>3.22</v>
      </c>
      <c r="K321" s="106">
        <v>4.7</v>
      </c>
      <c r="L321" s="106">
        <v>5.75</v>
      </c>
      <c r="M321" s="106">
        <v>6.1</v>
      </c>
    </row>
    <row r="322" ht="15.75" customHeight="1">
      <c r="D322" s="108">
        <v>45259.0</v>
      </c>
      <c r="E322" s="106">
        <v>0.2</v>
      </c>
      <c r="F322" s="106">
        <v>0.3</v>
      </c>
      <c r="G322" s="106">
        <v>0.54</v>
      </c>
      <c r="H322" s="106">
        <v>0.98</v>
      </c>
      <c r="I322" s="106">
        <v>2.9</v>
      </c>
      <c r="J322" s="106">
        <v>3.2</v>
      </c>
      <c r="K322" s="106">
        <v>4.72</v>
      </c>
      <c r="L322" s="106">
        <v>5.83</v>
      </c>
      <c r="M322" s="106">
        <v>6.18</v>
      </c>
    </row>
    <row r="323" ht="15.75" customHeight="1">
      <c r="D323" s="108">
        <v>45258.0</v>
      </c>
      <c r="E323" s="106">
        <v>0.2</v>
      </c>
      <c r="F323" s="106">
        <v>0.32</v>
      </c>
      <c r="G323" s="106">
        <v>0.54</v>
      </c>
      <c r="H323" s="106">
        <v>0.98</v>
      </c>
      <c r="I323" s="106">
        <v>2.86</v>
      </c>
      <c r="J323" s="106">
        <v>3.18</v>
      </c>
      <c r="K323" s="106">
        <v>4.68</v>
      </c>
      <c r="L323" s="106">
        <v>5.7</v>
      </c>
      <c r="M323" s="106">
        <v>6.1</v>
      </c>
    </row>
    <row r="324" ht="15.75" customHeight="1">
      <c r="D324" s="108">
        <v>45257.0</v>
      </c>
      <c r="E324" s="106">
        <v>0.2</v>
      </c>
      <c r="F324" s="106">
        <v>0.32</v>
      </c>
      <c r="G324" s="106">
        <v>0.56</v>
      </c>
      <c r="H324" s="106">
        <v>0.98</v>
      </c>
      <c r="I324" s="106">
        <v>2.88</v>
      </c>
      <c r="J324" s="106">
        <v>3.2</v>
      </c>
      <c r="K324" s="106">
        <v>4.72</v>
      </c>
      <c r="L324" s="106">
        <v>5.58</v>
      </c>
      <c r="M324" s="106">
        <v>6.0</v>
      </c>
    </row>
    <row r="325" ht="15.75" customHeight="1">
      <c r="D325" s="108">
        <v>45254.0</v>
      </c>
      <c r="E325" s="106">
        <v>0.2</v>
      </c>
      <c r="F325" s="106">
        <v>0.3</v>
      </c>
      <c r="G325" s="106">
        <v>0.49</v>
      </c>
      <c r="H325" s="106">
        <v>0.98</v>
      </c>
      <c r="I325" s="106">
        <v>2.85</v>
      </c>
      <c r="J325" s="106">
        <v>3.2</v>
      </c>
      <c r="K325" s="106">
        <v>4.6</v>
      </c>
      <c r="L325" s="106">
        <v>5.5</v>
      </c>
      <c r="M325" s="106">
        <v>6.04</v>
      </c>
    </row>
    <row r="326" ht="15.75" customHeight="1">
      <c r="D326" s="108">
        <v>45253.0</v>
      </c>
      <c r="E326" s="106">
        <v>0.2</v>
      </c>
      <c r="F326" s="106">
        <v>0.33</v>
      </c>
      <c r="G326" s="106">
        <v>0.51</v>
      </c>
      <c r="H326" s="106">
        <v>0.97</v>
      </c>
      <c r="I326" s="106">
        <v>2.9</v>
      </c>
      <c r="J326" s="106">
        <v>3.26</v>
      </c>
      <c r="K326" s="106">
        <v>4.61</v>
      </c>
      <c r="L326" s="106">
        <v>5.52</v>
      </c>
      <c r="M326" s="106">
        <v>5.95</v>
      </c>
    </row>
    <row r="327" ht="15.75" customHeight="1">
      <c r="D327" s="108">
        <v>45252.0</v>
      </c>
      <c r="E327" s="106">
        <v>0.2</v>
      </c>
      <c r="F327" s="106">
        <v>0.32</v>
      </c>
      <c r="G327" s="106">
        <v>0.53</v>
      </c>
      <c r="H327" s="106">
        <v>0.98</v>
      </c>
      <c r="I327" s="106">
        <v>2.9</v>
      </c>
      <c r="J327" s="106">
        <v>3.27</v>
      </c>
      <c r="K327" s="106">
        <v>4.63</v>
      </c>
      <c r="L327" s="106">
        <v>5.6</v>
      </c>
      <c r="M327" s="106">
        <v>6.02</v>
      </c>
    </row>
    <row r="328" ht="15.75" customHeight="1">
      <c r="D328" s="108">
        <v>45251.0</v>
      </c>
      <c r="E328" s="106">
        <v>0.2</v>
      </c>
      <c r="F328" s="106">
        <v>0.37</v>
      </c>
      <c r="G328" s="106">
        <v>0.56</v>
      </c>
      <c r="H328" s="106">
        <v>1.0</v>
      </c>
      <c r="I328" s="106">
        <v>2.93</v>
      </c>
      <c r="J328" s="106">
        <v>3.26</v>
      </c>
      <c r="K328" s="106">
        <v>4.61</v>
      </c>
      <c r="L328" s="106">
        <v>5.5</v>
      </c>
      <c r="M328" s="106">
        <v>5.93</v>
      </c>
    </row>
    <row r="329" ht="15.75" customHeight="1">
      <c r="D329" s="108">
        <v>45250.0</v>
      </c>
      <c r="E329" s="106">
        <v>0.2</v>
      </c>
      <c r="F329" s="106">
        <v>0.36</v>
      </c>
      <c r="G329" s="106">
        <v>0.56</v>
      </c>
      <c r="H329" s="106">
        <v>1.06</v>
      </c>
      <c r="I329" s="106">
        <v>2.96</v>
      </c>
      <c r="J329" s="106">
        <v>3.24</v>
      </c>
      <c r="K329" s="106">
        <v>4.64</v>
      </c>
      <c r="L329" s="106">
        <v>5.58</v>
      </c>
      <c r="M329" s="106">
        <v>5.93</v>
      </c>
    </row>
    <row r="330" ht="15.75" customHeight="1">
      <c r="D330" s="108">
        <v>45247.0</v>
      </c>
      <c r="E330" s="106">
        <v>0.2</v>
      </c>
      <c r="F330" s="106">
        <v>0.4</v>
      </c>
      <c r="G330" s="106">
        <v>0.6</v>
      </c>
      <c r="H330" s="106">
        <v>1.22</v>
      </c>
      <c r="I330" s="106">
        <v>2.94</v>
      </c>
      <c r="J330" s="106">
        <v>3.28</v>
      </c>
      <c r="K330" s="106">
        <v>4.6</v>
      </c>
      <c r="L330" s="106">
        <v>5.53</v>
      </c>
      <c r="M330" s="106">
        <v>5.98</v>
      </c>
    </row>
    <row r="331" ht="15.75" customHeight="1">
      <c r="D331" s="108">
        <v>45246.0</v>
      </c>
      <c r="E331" s="106">
        <v>0.25</v>
      </c>
      <c r="F331" s="106">
        <v>0.44</v>
      </c>
      <c r="G331" s="106">
        <v>0.66</v>
      </c>
      <c r="H331" s="106">
        <v>1.32</v>
      </c>
      <c r="I331" s="106">
        <v>2.94</v>
      </c>
      <c r="J331" s="106">
        <v>3.24</v>
      </c>
      <c r="K331" s="106">
        <v>4.6</v>
      </c>
      <c r="L331" s="106">
        <v>5.53</v>
      </c>
      <c r="M331" s="106">
        <v>5.9</v>
      </c>
    </row>
    <row r="332" ht="15.75" customHeight="1">
      <c r="D332" s="108">
        <v>45245.0</v>
      </c>
      <c r="E332" s="106">
        <v>0.3</v>
      </c>
      <c r="F332" s="106">
        <v>0.49</v>
      </c>
      <c r="G332" s="106">
        <v>0.73</v>
      </c>
      <c r="H332" s="106">
        <v>1.33</v>
      </c>
      <c r="I332" s="106">
        <v>3.0</v>
      </c>
      <c r="J332" s="106">
        <v>3.34</v>
      </c>
      <c r="K332" s="106">
        <v>4.71</v>
      </c>
      <c r="L332" s="106">
        <v>5.8</v>
      </c>
      <c r="M332" s="106">
        <v>6.02</v>
      </c>
    </row>
    <row r="333" ht="15.75" customHeight="1">
      <c r="D333" s="108">
        <v>45244.0</v>
      </c>
      <c r="E333" s="106">
        <v>0.38</v>
      </c>
      <c r="F333" s="106">
        <v>0.55</v>
      </c>
      <c r="G333" s="106">
        <v>0.83</v>
      </c>
      <c r="H333" s="106">
        <v>1.52</v>
      </c>
      <c r="I333" s="106">
        <v>3.08</v>
      </c>
      <c r="J333" s="106">
        <v>3.4</v>
      </c>
      <c r="K333" s="106">
        <v>4.75</v>
      </c>
      <c r="L333" s="106">
        <v>5.76</v>
      </c>
      <c r="M333" s="106">
        <v>6.02</v>
      </c>
    </row>
    <row r="334" ht="15.75" customHeight="1">
      <c r="D334" s="108">
        <v>45243.0</v>
      </c>
      <c r="E334" s="106">
        <v>0.56</v>
      </c>
      <c r="F334" s="106">
        <v>0.74</v>
      </c>
      <c r="G334" s="106">
        <v>1.06</v>
      </c>
      <c r="H334" s="106">
        <v>1.7</v>
      </c>
      <c r="I334" s="106">
        <v>3.11</v>
      </c>
      <c r="J334" s="106">
        <v>3.39</v>
      </c>
      <c r="K334" s="106">
        <v>4.77</v>
      </c>
      <c r="L334" s="106">
        <v>5.88</v>
      </c>
      <c r="M334" s="106">
        <v>6.17</v>
      </c>
    </row>
    <row r="335" ht="15.75" customHeight="1">
      <c r="D335" s="108">
        <v>45240.0</v>
      </c>
      <c r="E335" s="106">
        <v>0.64</v>
      </c>
      <c r="F335" s="106">
        <v>0.9</v>
      </c>
      <c r="G335" s="106">
        <v>1.2</v>
      </c>
      <c r="H335" s="106">
        <v>1.88</v>
      </c>
      <c r="I335" s="106">
        <v>3.1</v>
      </c>
      <c r="J335" s="106">
        <v>3.36</v>
      </c>
      <c r="K335" s="106">
        <v>4.78</v>
      </c>
      <c r="L335" s="106">
        <v>5.88</v>
      </c>
      <c r="M335" s="106">
        <v>6.25</v>
      </c>
    </row>
    <row r="336" ht="15.75" customHeight="1">
      <c r="D336" s="108">
        <v>45239.0</v>
      </c>
      <c r="E336" s="106">
        <v>0.82</v>
      </c>
      <c r="F336" s="106">
        <v>1.08</v>
      </c>
      <c r="G336" s="106">
        <v>1.37</v>
      </c>
      <c r="H336" s="106">
        <v>1.95</v>
      </c>
      <c r="I336" s="106">
        <v>3.15</v>
      </c>
      <c r="J336" s="106">
        <v>3.45</v>
      </c>
      <c r="K336" s="106">
        <v>4.77</v>
      </c>
      <c r="L336" s="106">
        <v>5.86</v>
      </c>
      <c r="M336" s="106">
        <v>6.2</v>
      </c>
    </row>
    <row r="337" ht="15.75" customHeight="1">
      <c r="D337" s="108">
        <v>45238.0</v>
      </c>
      <c r="E337" s="106">
        <v>0.86</v>
      </c>
      <c r="F337" s="106">
        <v>1.2</v>
      </c>
      <c r="G337" s="106">
        <v>1.47</v>
      </c>
      <c r="H337" s="106">
        <v>2.07</v>
      </c>
      <c r="I337" s="106">
        <v>3.21</v>
      </c>
      <c r="J337" s="106">
        <v>3.54</v>
      </c>
      <c r="K337" s="106">
        <v>4.79</v>
      </c>
      <c r="L337" s="106">
        <v>5.83</v>
      </c>
      <c r="M337" s="106">
        <v>6.03</v>
      </c>
    </row>
    <row r="338" ht="15.75" customHeight="1">
      <c r="D338" s="108">
        <v>45237.0</v>
      </c>
      <c r="E338" s="106">
        <v>1.02</v>
      </c>
      <c r="F338" s="106">
        <v>1.35</v>
      </c>
      <c r="G338" s="106">
        <v>1.58</v>
      </c>
      <c r="H338" s="106">
        <v>2.17</v>
      </c>
      <c r="I338" s="106">
        <v>3.23</v>
      </c>
      <c r="J338" s="106">
        <v>3.55</v>
      </c>
      <c r="K338" s="106">
        <v>4.85</v>
      </c>
      <c r="L338" s="106">
        <v>5.9</v>
      </c>
      <c r="M338" s="106">
        <v>6.2</v>
      </c>
    </row>
    <row r="339" ht="15.75" customHeight="1">
      <c r="D339" s="108">
        <v>45236.0</v>
      </c>
      <c r="E339" s="106">
        <v>1.0</v>
      </c>
      <c r="F339" s="106">
        <v>1.32</v>
      </c>
      <c r="G339" s="106">
        <v>1.6</v>
      </c>
      <c r="H339" s="106">
        <v>2.22</v>
      </c>
      <c r="I339" s="106">
        <v>3.24</v>
      </c>
      <c r="J339" s="106">
        <v>3.54</v>
      </c>
      <c r="K339" s="106">
        <v>4.78</v>
      </c>
      <c r="L339" s="106">
        <v>5.88</v>
      </c>
      <c r="M339" s="106">
        <v>6.08</v>
      </c>
    </row>
    <row r="340" ht="15.75" customHeight="1">
      <c r="D340" s="108">
        <v>45233.0</v>
      </c>
      <c r="E340" s="106">
        <v>1.0</v>
      </c>
      <c r="F340" s="106">
        <v>1.32</v>
      </c>
      <c r="G340" s="106">
        <v>1.6</v>
      </c>
      <c r="H340" s="106">
        <v>2.22</v>
      </c>
      <c r="I340" s="106">
        <v>3.22</v>
      </c>
      <c r="J340" s="106">
        <v>3.54</v>
      </c>
      <c r="K340" s="106">
        <v>4.78</v>
      </c>
      <c r="L340" s="106">
        <v>5.88</v>
      </c>
      <c r="M340" s="106">
        <v>6.18</v>
      </c>
    </row>
    <row r="341" ht="15.75" customHeight="1">
      <c r="D341" s="108">
        <v>45232.0</v>
      </c>
      <c r="E341" s="106">
        <v>1.04</v>
      </c>
      <c r="F341" s="106">
        <v>1.39</v>
      </c>
      <c r="G341" s="106">
        <v>1.64</v>
      </c>
      <c r="H341" s="106">
        <v>2.21</v>
      </c>
      <c r="I341" s="106">
        <v>3.23</v>
      </c>
      <c r="J341" s="106">
        <v>3.53</v>
      </c>
      <c r="K341" s="106">
        <v>4.81</v>
      </c>
      <c r="L341" s="106">
        <v>5.82</v>
      </c>
      <c r="M341" s="106">
        <v>6.12</v>
      </c>
    </row>
    <row r="342" ht="15.75" customHeight="1">
      <c r="D342" s="108">
        <v>45231.0</v>
      </c>
      <c r="E342" s="106">
        <v>1.17</v>
      </c>
      <c r="F342" s="106">
        <v>1.45</v>
      </c>
      <c r="G342" s="106">
        <v>1.68</v>
      </c>
      <c r="H342" s="106">
        <v>2.3</v>
      </c>
      <c r="I342" s="106">
        <v>3.17</v>
      </c>
      <c r="J342" s="106">
        <v>3.45</v>
      </c>
      <c r="K342" s="106">
        <v>4.83</v>
      </c>
      <c r="L342" s="106">
        <v>5.82</v>
      </c>
      <c r="M342" s="106">
        <v>6.08</v>
      </c>
    </row>
    <row r="343" ht="15.75" customHeight="1">
      <c r="D343" s="108">
        <v>45230.0</v>
      </c>
      <c r="E343" s="106">
        <v>0.85</v>
      </c>
      <c r="F343" s="106">
        <v>1.35</v>
      </c>
      <c r="G343" s="106">
        <v>1.62</v>
      </c>
      <c r="H343" s="106">
        <v>2.35</v>
      </c>
      <c r="I343" s="106">
        <v>3.15</v>
      </c>
      <c r="J343" s="106">
        <v>3.45</v>
      </c>
      <c r="K343" s="106">
        <v>4.78</v>
      </c>
      <c r="L343" s="106">
        <v>5.9</v>
      </c>
      <c r="M343" s="106">
        <v>6.2</v>
      </c>
    </row>
    <row r="344" ht="15.75" customHeight="1">
      <c r="D344" s="108">
        <v>45229.0</v>
      </c>
      <c r="E344" s="106">
        <v>1.0</v>
      </c>
      <c r="F344" s="106">
        <v>1.38</v>
      </c>
      <c r="G344" s="106">
        <v>1.68</v>
      </c>
      <c r="H344" s="106">
        <v>2.55</v>
      </c>
      <c r="I344" s="106">
        <v>3.1</v>
      </c>
      <c r="J344" s="106">
        <v>3.43</v>
      </c>
      <c r="K344" s="106">
        <v>4.83</v>
      </c>
      <c r="L344" s="106">
        <v>5.9</v>
      </c>
      <c r="M344" s="106">
        <v>6.14</v>
      </c>
    </row>
    <row r="345" ht="15.75" customHeight="1">
      <c r="D345" s="108">
        <v>45226.0</v>
      </c>
      <c r="E345" s="106">
        <v>1.36</v>
      </c>
      <c r="F345" s="106">
        <v>1.68</v>
      </c>
      <c r="G345" s="106">
        <v>1.94</v>
      </c>
      <c r="H345" s="106">
        <v>2.6</v>
      </c>
      <c r="I345" s="106">
        <v>3.12</v>
      </c>
      <c r="J345" s="106">
        <v>3.42</v>
      </c>
      <c r="K345" s="106">
        <v>4.92</v>
      </c>
      <c r="L345" s="106">
        <v>5.93</v>
      </c>
      <c r="M345" s="106">
        <v>6.18</v>
      </c>
    </row>
    <row r="346" ht="15.75" customHeight="1">
      <c r="D346" s="108">
        <v>45225.0</v>
      </c>
      <c r="E346" s="106">
        <v>1.8</v>
      </c>
      <c r="F346" s="106">
        <v>1.98</v>
      </c>
      <c r="G346" s="106">
        <v>2.28</v>
      </c>
      <c r="H346" s="106">
        <v>2.75</v>
      </c>
      <c r="I346" s="106">
        <v>3.25</v>
      </c>
      <c r="J346" s="106">
        <v>3.48</v>
      </c>
      <c r="K346" s="106">
        <v>4.88</v>
      </c>
      <c r="L346" s="106">
        <v>5.94</v>
      </c>
      <c r="M346" s="106">
        <v>6.22</v>
      </c>
    </row>
    <row r="347" ht="15.75" customHeight="1">
      <c r="D347" s="108">
        <v>45224.0</v>
      </c>
      <c r="E347" s="106">
        <v>2.7</v>
      </c>
      <c r="F347" s="106">
        <v>2.82</v>
      </c>
      <c r="G347" s="106">
        <v>2.94</v>
      </c>
      <c r="H347" s="106">
        <v>3.18</v>
      </c>
      <c r="I347" s="106">
        <v>3.44</v>
      </c>
      <c r="J347" s="106">
        <v>3.62</v>
      </c>
      <c r="K347" s="106">
        <v>4.9</v>
      </c>
      <c r="L347" s="106">
        <v>5.9</v>
      </c>
      <c r="M347" s="106">
        <v>6.23</v>
      </c>
    </row>
    <row r="348" ht="15.75" customHeight="1">
      <c r="D348" s="108">
        <v>45223.0</v>
      </c>
      <c r="E348" s="106">
        <v>2.85</v>
      </c>
      <c r="F348" s="106">
        <v>2.9</v>
      </c>
      <c r="G348" s="106">
        <v>2.95</v>
      </c>
      <c r="H348" s="106">
        <v>3.02</v>
      </c>
      <c r="I348" s="106">
        <v>3.28</v>
      </c>
      <c r="J348" s="106">
        <v>3.55</v>
      </c>
      <c r="K348" s="106">
        <v>4.88</v>
      </c>
      <c r="L348" s="106">
        <v>5.89</v>
      </c>
      <c r="M348" s="106">
        <v>6.11</v>
      </c>
    </row>
    <row r="349" ht="15.75" customHeight="1">
      <c r="D349" s="108">
        <v>45222.0</v>
      </c>
      <c r="E349" s="106">
        <v>2.15</v>
      </c>
      <c r="F349" s="106">
        <v>2.2</v>
      </c>
      <c r="G349" s="106">
        <v>2.32</v>
      </c>
      <c r="H349" s="106">
        <v>2.45</v>
      </c>
      <c r="I349" s="106">
        <v>3.15</v>
      </c>
      <c r="J349" s="106">
        <v>3.47</v>
      </c>
      <c r="K349" s="106">
        <v>4.88</v>
      </c>
      <c r="L349" s="106">
        <v>5.86</v>
      </c>
      <c r="M349" s="106">
        <v>6.12</v>
      </c>
    </row>
    <row r="350" ht="15.75" customHeight="1">
      <c r="D350" s="108">
        <v>45219.0</v>
      </c>
      <c r="E350" s="106">
        <v>1.55</v>
      </c>
      <c r="F350" s="106">
        <v>1.7</v>
      </c>
      <c r="G350" s="106">
        <v>1.83</v>
      </c>
      <c r="H350" s="106">
        <v>2.03</v>
      </c>
      <c r="I350" s="106">
        <v>3.08</v>
      </c>
      <c r="J350" s="106">
        <v>3.45</v>
      </c>
      <c r="K350" s="106">
        <v>4.88</v>
      </c>
      <c r="L350" s="106">
        <v>5.98</v>
      </c>
      <c r="M350" s="106">
        <v>6.28</v>
      </c>
    </row>
    <row r="351" ht="15.75" customHeight="1">
      <c r="D351" s="108">
        <v>45218.0</v>
      </c>
      <c r="E351" s="106">
        <v>0.84</v>
      </c>
      <c r="F351" s="106">
        <v>1.06</v>
      </c>
      <c r="G351" s="106">
        <v>1.32</v>
      </c>
      <c r="H351" s="106">
        <v>1.56</v>
      </c>
      <c r="I351" s="106">
        <v>3.02</v>
      </c>
      <c r="J351" s="106">
        <v>3.36</v>
      </c>
      <c r="K351" s="106">
        <v>4.86</v>
      </c>
      <c r="L351" s="106">
        <v>5.95</v>
      </c>
      <c r="M351" s="106">
        <v>6.28</v>
      </c>
    </row>
    <row r="352" ht="15.75" customHeight="1">
      <c r="D352" s="108">
        <v>45217.0</v>
      </c>
      <c r="E352" s="106">
        <v>0.82</v>
      </c>
      <c r="F352" s="106">
        <v>1.07</v>
      </c>
      <c r="G352" s="106">
        <v>1.22</v>
      </c>
      <c r="H352" s="106">
        <v>1.55</v>
      </c>
      <c r="I352" s="106">
        <v>3.02</v>
      </c>
      <c r="J352" s="106">
        <v>3.35</v>
      </c>
      <c r="K352" s="106">
        <v>4.87</v>
      </c>
      <c r="L352" s="106">
        <v>5.96</v>
      </c>
      <c r="M352" s="106">
        <v>6.26</v>
      </c>
    </row>
    <row r="353" ht="15.75" customHeight="1">
      <c r="D353" s="108">
        <v>45216.0</v>
      </c>
      <c r="E353" s="106">
        <v>0.8</v>
      </c>
      <c r="F353" s="106">
        <v>0.97</v>
      </c>
      <c r="G353" s="106">
        <v>1.2</v>
      </c>
      <c r="H353" s="106">
        <v>1.47</v>
      </c>
      <c r="I353" s="106">
        <v>3.0</v>
      </c>
      <c r="J353" s="106">
        <v>3.32</v>
      </c>
      <c r="K353" s="106">
        <v>4.88</v>
      </c>
      <c r="L353" s="106">
        <v>5.9</v>
      </c>
      <c r="M353" s="106">
        <v>6.11</v>
      </c>
    </row>
    <row r="354" ht="15.75" customHeight="1">
      <c r="D354" s="108">
        <v>45215.0</v>
      </c>
      <c r="E354" s="106">
        <v>0.77</v>
      </c>
      <c r="F354" s="106">
        <v>0.95</v>
      </c>
      <c r="G354" s="106">
        <v>1.18</v>
      </c>
      <c r="H354" s="106">
        <v>1.48</v>
      </c>
      <c r="I354" s="106">
        <v>3.02</v>
      </c>
      <c r="J354" s="106">
        <v>3.35</v>
      </c>
      <c r="K354" s="106">
        <v>4.87</v>
      </c>
      <c r="L354" s="106">
        <v>5.94</v>
      </c>
      <c r="M354" s="106">
        <v>6.22</v>
      </c>
    </row>
    <row r="355" ht="15.75" customHeight="1">
      <c r="D355" s="108">
        <v>45212.0</v>
      </c>
      <c r="E355" s="106">
        <v>0.4</v>
      </c>
      <c r="F355" s="106">
        <v>0.6</v>
      </c>
      <c r="G355" s="106">
        <v>0.82</v>
      </c>
      <c r="H355" s="106">
        <v>1.28</v>
      </c>
      <c r="I355" s="106">
        <v>3.0</v>
      </c>
      <c r="J355" s="106">
        <v>3.3</v>
      </c>
      <c r="K355" s="106">
        <v>4.88</v>
      </c>
      <c r="L355" s="106">
        <v>5.98</v>
      </c>
      <c r="M355" s="106">
        <v>6.23</v>
      </c>
    </row>
    <row r="356" ht="15.75" customHeight="1">
      <c r="D356" s="108">
        <v>45211.0</v>
      </c>
      <c r="E356" s="106">
        <v>0.28</v>
      </c>
      <c r="F356" s="106">
        <v>0.48</v>
      </c>
      <c r="G356" s="106">
        <v>0.76</v>
      </c>
      <c r="H356" s="106">
        <v>1.24</v>
      </c>
      <c r="I356" s="106">
        <v>3.0</v>
      </c>
      <c r="J356" s="106">
        <v>3.28</v>
      </c>
      <c r="K356" s="106">
        <v>4.88</v>
      </c>
      <c r="L356" s="106">
        <v>5.83</v>
      </c>
      <c r="M356" s="106">
        <v>5.95</v>
      </c>
    </row>
    <row r="357" ht="15.75" customHeight="1">
      <c r="D357" s="108">
        <v>45210.0</v>
      </c>
      <c r="E357" s="106">
        <v>0.41</v>
      </c>
      <c r="F357" s="106">
        <v>0.63</v>
      </c>
      <c r="G357" s="106">
        <v>0.93</v>
      </c>
      <c r="H357" s="106">
        <v>1.4</v>
      </c>
      <c r="I357" s="106">
        <v>3.03</v>
      </c>
      <c r="J357" s="106">
        <v>3.34</v>
      </c>
      <c r="K357" s="106">
        <v>4.91</v>
      </c>
      <c r="L357" s="106">
        <v>5.97</v>
      </c>
      <c r="M357" s="106">
        <v>6.18</v>
      </c>
    </row>
    <row r="358" ht="15.75" customHeight="1">
      <c r="D358" s="108">
        <v>45209.0</v>
      </c>
      <c r="E358" s="106">
        <v>0.72</v>
      </c>
      <c r="F358" s="106">
        <v>0.95</v>
      </c>
      <c r="G358" s="106">
        <v>1.22</v>
      </c>
      <c r="H358" s="106">
        <v>1.67</v>
      </c>
      <c r="I358" s="106">
        <v>3.1</v>
      </c>
      <c r="J358" s="106">
        <v>3.42</v>
      </c>
      <c r="K358" s="106">
        <v>4.9</v>
      </c>
      <c r="L358" s="106">
        <v>5.91</v>
      </c>
      <c r="M358" s="106">
        <v>6.11</v>
      </c>
    </row>
    <row r="359" ht="15.75" customHeight="1">
      <c r="D359" s="108">
        <v>45208.0</v>
      </c>
      <c r="E359" s="106">
        <v>1.0</v>
      </c>
      <c r="F359" s="106">
        <v>1.29</v>
      </c>
      <c r="G359" s="106">
        <v>1.53</v>
      </c>
      <c r="H359" s="106">
        <v>1.83</v>
      </c>
      <c r="I359" s="106">
        <v>3.17</v>
      </c>
      <c r="J359" s="106">
        <v>3.49</v>
      </c>
      <c r="K359" s="106">
        <v>4.9</v>
      </c>
      <c r="L359" s="106">
        <v>5.9</v>
      </c>
      <c r="M359" s="106">
        <v>6.08</v>
      </c>
    </row>
    <row r="360" ht="15.75" customHeight="1">
      <c r="D360" s="108">
        <v>45205.0</v>
      </c>
      <c r="E360" s="106">
        <v>1.22</v>
      </c>
      <c r="F360" s="106">
        <v>1.44</v>
      </c>
      <c r="G360" s="106">
        <v>1.66</v>
      </c>
      <c r="H360" s="106">
        <v>1.94</v>
      </c>
      <c r="I360" s="106">
        <v>3.2</v>
      </c>
      <c r="J360" s="106">
        <v>3.52</v>
      </c>
      <c r="K360" s="106">
        <v>4.9</v>
      </c>
      <c r="L360" s="106">
        <v>5.98</v>
      </c>
      <c r="M360" s="106">
        <v>6.3</v>
      </c>
    </row>
    <row r="361" ht="15.75" customHeight="1">
      <c r="D361" s="108">
        <v>45204.0</v>
      </c>
      <c r="E361" s="106">
        <v>1.36</v>
      </c>
      <c r="F361" s="106">
        <v>1.59</v>
      </c>
      <c r="G361" s="106">
        <v>1.73</v>
      </c>
      <c r="H361" s="106">
        <v>1.93</v>
      </c>
      <c r="I361" s="106">
        <v>3.2</v>
      </c>
      <c r="J361" s="106">
        <v>3.53</v>
      </c>
      <c r="K361" s="106">
        <v>4.9</v>
      </c>
      <c r="L361" s="106">
        <v>5.98</v>
      </c>
      <c r="M361" s="106">
        <v>6.23</v>
      </c>
    </row>
    <row r="362" ht="15.75" customHeight="1">
      <c r="D362" s="108">
        <v>45203.0</v>
      </c>
      <c r="E362" s="106">
        <v>1.14</v>
      </c>
      <c r="F362" s="106">
        <v>1.38</v>
      </c>
      <c r="G362" s="106">
        <v>1.52</v>
      </c>
      <c r="H362" s="106">
        <v>1.74</v>
      </c>
      <c r="I362" s="106">
        <v>3.04</v>
      </c>
      <c r="J362" s="106">
        <v>3.3</v>
      </c>
      <c r="K362" s="106">
        <v>4.94</v>
      </c>
      <c r="L362" s="106">
        <v>5.93</v>
      </c>
      <c r="M362" s="106">
        <v>6.25</v>
      </c>
    </row>
    <row r="363" ht="15.75" customHeight="1">
      <c r="D363" s="108">
        <v>45202.0</v>
      </c>
      <c r="E363" s="106">
        <v>0.76</v>
      </c>
      <c r="F363" s="106">
        <v>0.94</v>
      </c>
      <c r="G363" s="106">
        <v>1.07</v>
      </c>
      <c r="H363" s="106">
        <v>1.44</v>
      </c>
      <c r="I363" s="106">
        <v>2.96</v>
      </c>
      <c r="J363" s="106">
        <v>3.24</v>
      </c>
      <c r="K363" s="106">
        <v>4.93</v>
      </c>
      <c r="L363" s="106">
        <v>5.95</v>
      </c>
      <c r="M363" s="106">
        <v>6.23</v>
      </c>
    </row>
    <row r="364" ht="15.75" customHeight="1">
      <c r="D364" s="108">
        <v>45201.0</v>
      </c>
      <c r="E364" s="106">
        <v>0.61</v>
      </c>
      <c r="F364" s="106">
        <v>0.77</v>
      </c>
      <c r="G364" s="106">
        <v>0.87</v>
      </c>
      <c r="H364" s="106">
        <v>1.4</v>
      </c>
      <c r="I364" s="106">
        <v>2.9</v>
      </c>
      <c r="J364" s="106">
        <v>3.16</v>
      </c>
      <c r="K364" s="106">
        <v>4.89</v>
      </c>
      <c r="L364" s="106">
        <v>5.88</v>
      </c>
      <c r="M364" s="106">
        <v>6.15</v>
      </c>
    </row>
    <row r="365" ht="15.75" customHeight="1">
      <c r="D365" s="108">
        <v>45198.0</v>
      </c>
      <c r="E365" s="106">
        <v>0.24</v>
      </c>
      <c r="F365" s="106">
        <v>0.48</v>
      </c>
      <c r="G365" s="106">
        <v>0.66</v>
      </c>
      <c r="H365" s="106">
        <v>1.13</v>
      </c>
      <c r="I365" s="106">
        <v>2.78</v>
      </c>
      <c r="J365" s="106">
        <v>3.1</v>
      </c>
      <c r="K365" s="106">
        <v>4.85</v>
      </c>
      <c r="L365" s="106">
        <v>5.98</v>
      </c>
      <c r="M365" s="106">
        <v>6.38</v>
      </c>
    </row>
    <row r="366" ht="15.75" customHeight="1">
      <c r="D366" s="108">
        <v>45197.0</v>
      </c>
      <c r="E366" s="106">
        <v>0.2</v>
      </c>
      <c r="F366" s="106">
        <v>0.41</v>
      </c>
      <c r="G366" s="106">
        <v>0.58</v>
      </c>
      <c r="H366" s="106">
        <v>1.07</v>
      </c>
      <c r="I366" s="106">
        <v>2.78</v>
      </c>
      <c r="J366" s="106">
        <v>3.12</v>
      </c>
      <c r="K366" s="106">
        <v>4.88</v>
      </c>
      <c r="L366" s="106">
        <v>6.02</v>
      </c>
      <c r="M366" s="106">
        <v>6.44</v>
      </c>
    </row>
    <row r="367" ht="15.75" customHeight="1">
      <c r="D367" s="108">
        <v>45196.0</v>
      </c>
      <c r="E367" s="106">
        <v>0.2</v>
      </c>
      <c r="F367" s="106">
        <v>0.41</v>
      </c>
      <c r="G367" s="106">
        <v>0.55</v>
      </c>
      <c r="H367" s="106">
        <v>1.07</v>
      </c>
      <c r="I367" s="106">
        <v>2.77</v>
      </c>
      <c r="J367" s="106">
        <v>3.1</v>
      </c>
      <c r="K367" s="106">
        <v>4.9</v>
      </c>
      <c r="L367" s="106">
        <v>6.02</v>
      </c>
      <c r="M367" s="106">
        <v>6.44</v>
      </c>
    </row>
    <row r="368" ht="15.75" customHeight="1">
      <c r="D368" s="108">
        <v>45195.0</v>
      </c>
      <c r="E368" s="106">
        <v>0.2</v>
      </c>
      <c r="F368" s="106">
        <v>0.37</v>
      </c>
      <c r="G368" s="106">
        <v>0.53</v>
      </c>
      <c r="H368" s="106">
        <v>1.02</v>
      </c>
      <c r="I368" s="106">
        <v>2.7</v>
      </c>
      <c r="J368" s="106">
        <v>2.98</v>
      </c>
      <c r="K368" s="106">
        <v>4.92</v>
      </c>
      <c r="L368" s="106">
        <v>6.03</v>
      </c>
      <c r="M368" s="106">
        <v>6.45</v>
      </c>
    </row>
    <row r="369" ht="15.75" customHeight="1">
      <c r="D369" s="108">
        <v>45194.0</v>
      </c>
      <c r="E369" s="106">
        <v>0.19</v>
      </c>
      <c r="F369" s="106">
        <v>0.34</v>
      </c>
      <c r="G369" s="106">
        <v>0.5</v>
      </c>
      <c r="H369" s="106">
        <v>1.02</v>
      </c>
      <c r="I369" s="106">
        <v>2.7</v>
      </c>
      <c r="J369" s="106">
        <v>2.96</v>
      </c>
      <c r="K369" s="106">
        <v>4.92</v>
      </c>
      <c r="L369" s="106">
        <v>5.98</v>
      </c>
      <c r="M369" s="106">
        <v>6.38</v>
      </c>
    </row>
    <row r="370" ht="15.75" customHeight="1">
      <c r="D370" s="108">
        <v>45191.0</v>
      </c>
      <c r="E370" s="106">
        <v>0.21</v>
      </c>
      <c r="F370" s="106">
        <v>0.4</v>
      </c>
      <c r="G370" s="106">
        <v>0.53</v>
      </c>
      <c r="H370" s="106">
        <v>1.1</v>
      </c>
      <c r="I370" s="106">
        <v>2.73</v>
      </c>
      <c r="J370" s="106">
        <v>3.09</v>
      </c>
      <c r="K370" s="106">
        <v>4.91</v>
      </c>
      <c r="L370" s="106">
        <v>5.92</v>
      </c>
      <c r="M370" s="106">
        <v>6.25</v>
      </c>
    </row>
    <row r="371" ht="15.75" customHeight="1">
      <c r="D371" s="108">
        <v>45190.0</v>
      </c>
      <c r="E371" s="106">
        <v>0.19</v>
      </c>
      <c r="F371" s="106">
        <v>0.32</v>
      </c>
      <c r="G371" s="106">
        <v>0.44</v>
      </c>
      <c r="H371" s="106">
        <v>1.02</v>
      </c>
      <c r="I371" s="106">
        <v>2.68</v>
      </c>
      <c r="J371" s="106">
        <v>3.02</v>
      </c>
      <c r="K371" s="106">
        <v>4.9</v>
      </c>
      <c r="L371" s="106">
        <v>6.0</v>
      </c>
      <c r="M371" s="106">
        <v>6.38</v>
      </c>
    </row>
    <row r="372" ht="15.75" customHeight="1">
      <c r="D372" s="108">
        <v>45189.0</v>
      </c>
      <c r="E372" s="106">
        <v>0.19</v>
      </c>
      <c r="F372" s="106">
        <v>0.32</v>
      </c>
      <c r="G372" s="106">
        <v>0.46</v>
      </c>
      <c r="H372" s="106">
        <v>1.04</v>
      </c>
      <c r="I372" s="106">
        <v>2.66</v>
      </c>
      <c r="J372" s="106">
        <v>2.98</v>
      </c>
      <c r="K372" s="106">
        <v>4.94</v>
      </c>
      <c r="L372" s="106">
        <v>5.93</v>
      </c>
      <c r="M372" s="106">
        <v>6.3</v>
      </c>
    </row>
    <row r="373" ht="15.75" customHeight="1">
      <c r="D373" s="108">
        <v>45188.0</v>
      </c>
      <c r="E373" s="106">
        <v>0.19</v>
      </c>
      <c r="F373" s="106">
        <v>0.34</v>
      </c>
      <c r="G373" s="106">
        <v>0.48</v>
      </c>
      <c r="H373" s="106">
        <v>1.07</v>
      </c>
      <c r="I373" s="106">
        <v>2.7</v>
      </c>
      <c r="J373" s="106">
        <v>3.04</v>
      </c>
      <c r="K373" s="106">
        <v>4.96</v>
      </c>
      <c r="L373" s="106">
        <v>5.97</v>
      </c>
      <c r="M373" s="106">
        <v>6.37</v>
      </c>
    </row>
    <row r="374" ht="15.75" customHeight="1">
      <c r="D374" s="108">
        <v>45187.0</v>
      </c>
      <c r="E374" s="106">
        <v>0.2</v>
      </c>
      <c r="F374" s="106">
        <v>0.34</v>
      </c>
      <c r="G374" s="106">
        <v>0.48</v>
      </c>
      <c r="H374" s="106">
        <v>1.1</v>
      </c>
      <c r="I374" s="106">
        <v>2.68</v>
      </c>
      <c r="J374" s="106">
        <v>3.03</v>
      </c>
      <c r="K374" s="106">
        <v>4.93</v>
      </c>
      <c r="L374" s="106">
        <v>5.99</v>
      </c>
      <c r="M374" s="106">
        <v>6.38</v>
      </c>
    </row>
    <row r="375" ht="15.75" customHeight="1">
      <c r="D375" s="108">
        <v>45184.0</v>
      </c>
      <c r="E375" s="106">
        <v>0.2</v>
      </c>
      <c r="F375" s="106">
        <v>0.35</v>
      </c>
      <c r="G375" s="106">
        <v>0.49</v>
      </c>
      <c r="H375" s="106">
        <v>1.1</v>
      </c>
      <c r="I375" s="106">
        <v>2.73</v>
      </c>
      <c r="J375" s="106">
        <v>3.07</v>
      </c>
      <c r="K375" s="106">
        <v>4.94</v>
      </c>
      <c r="L375" s="106">
        <v>5.88</v>
      </c>
      <c r="M375" s="106">
        <v>6.22</v>
      </c>
    </row>
    <row r="376" ht="15.75" customHeight="1">
      <c r="D376" s="108">
        <v>45183.0</v>
      </c>
      <c r="E376" s="106">
        <v>0.2</v>
      </c>
      <c r="F376" s="106">
        <v>0.34</v>
      </c>
      <c r="G376" s="106">
        <v>0.48</v>
      </c>
      <c r="H376" s="106">
        <v>1.12</v>
      </c>
      <c r="I376" s="106">
        <v>2.76</v>
      </c>
      <c r="J376" s="106">
        <v>3.04</v>
      </c>
      <c r="K376" s="106">
        <v>4.98</v>
      </c>
      <c r="L376" s="106">
        <v>6.0</v>
      </c>
      <c r="M376" s="106">
        <v>6.38</v>
      </c>
    </row>
    <row r="377" ht="15.75" customHeight="1">
      <c r="D377" s="108">
        <v>45182.0</v>
      </c>
      <c r="E377" s="106">
        <v>0.2</v>
      </c>
      <c r="F377" s="106">
        <v>0.38</v>
      </c>
      <c r="G377" s="106">
        <v>0.51</v>
      </c>
      <c r="H377" s="106">
        <v>1.18</v>
      </c>
      <c r="I377" s="106">
        <v>2.8</v>
      </c>
      <c r="J377" s="106">
        <v>3.1</v>
      </c>
      <c r="K377" s="106">
        <v>4.98</v>
      </c>
      <c r="L377" s="106">
        <v>5.93</v>
      </c>
      <c r="M377" s="106">
        <v>6.29</v>
      </c>
    </row>
    <row r="378" ht="15.75" customHeight="1">
      <c r="D378" s="108">
        <v>45181.0</v>
      </c>
      <c r="E378" s="106">
        <v>0.2</v>
      </c>
      <c r="F378" s="106">
        <v>0.38</v>
      </c>
      <c r="G378" s="106">
        <v>0.51</v>
      </c>
      <c r="H378" s="106">
        <v>1.2</v>
      </c>
      <c r="I378" s="106">
        <v>2.8</v>
      </c>
      <c r="J378" s="106">
        <v>3.1</v>
      </c>
      <c r="K378" s="106">
        <v>4.97</v>
      </c>
      <c r="L378" s="106">
        <v>5.93</v>
      </c>
      <c r="M378" s="106">
        <v>6.27</v>
      </c>
    </row>
    <row r="379" ht="15.75" customHeight="1">
      <c r="D379" s="108">
        <v>45180.0</v>
      </c>
      <c r="E379" s="106">
        <v>0.2</v>
      </c>
      <c r="F379" s="106">
        <v>0.4</v>
      </c>
      <c r="G379" s="106">
        <v>0.52</v>
      </c>
      <c r="H379" s="106">
        <v>1.28</v>
      </c>
      <c r="I379" s="106">
        <v>2.82</v>
      </c>
      <c r="J379" s="106">
        <v>3.18</v>
      </c>
      <c r="K379" s="106">
        <v>5.04</v>
      </c>
      <c r="L379" s="106">
        <v>6.0</v>
      </c>
      <c r="M379" s="106">
        <v>6.38</v>
      </c>
    </row>
    <row r="380" ht="15.75" customHeight="1">
      <c r="D380" s="108">
        <v>45177.0</v>
      </c>
      <c r="E380" s="106">
        <v>0.2</v>
      </c>
      <c r="F380" s="106">
        <v>0.4</v>
      </c>
      <c r="G380" s="106">
        <v>0.54</v>
      </c>
      <c r="H380" s="106">
        <v>1.32</v>
      </c>
      <c r="I380" s="106">
        <v>2.88</v>
      </c>
      <c r="J380" s="106">
        <v>3.2</v>
      </c>
      <c r="K380" s="106">
        <v>5.11</v>
      </c>
      <c r="L380" s="106">
        <v>6.05</v>
      </c>
      <c r="M380" s="106">
        <v>6.43</v>
      </c>
    </row>
    <row r="381" ht="15.75" customHeight="1">
      <c r="D381" s="108">
        <v>45176.0</v>
      </c>
      <c r="E381" s="106">
        <v>0.2</v>
      </c>
      <c r="F381" s="106">
        <v>0.44</v>
      </c>
      <c r="G381" s="106">
        <v>0.59</v>
      </c>
      <c r="H381" s="106">
        <v>1.44</v>
      </c>
      <c r="I381" s="106">
        <v>2.97</v>
      </c>
      <c r="J381" s="106">
        <v>3.24</v>
      </c>
      <c r="K381" s="106">
        <v>5.11</v>
      </c>
      <c r="L381" s="106">
        <v>6.06</v>
      </c>
      <c r="M381" s="106">
        <v>6.45</v>
      </c>
    </row>
    <row r="382" ht="15.75" customHeight="1">
      <c r="D382" s="108">
        <v>45175.0</v>
      </c>
      <c r="E382" s="106">
        <v>0.2</v>
      </c>
      <c r="F382" s="106">
        <v>0.42</v>
      </c>
      <c r="G382" s="106">
        <v>0.58</v>
      </c>
      <c r="H382" s="106">
        <v>1.42</v>
      </c>
      <c r="I382" s="106">
        <v>2.94</v>
      </c>
      <c r="J382" s="106">
        <v>3.21</v>
      </c>
      <c r="K382" s="106">
        <v>5.04</v>
      </c>
      <c r="L382" s="106">
        <v>6.02</v>
      </c>
      <c r="M382" s="106">
        <v>6.4</v>
      </c>
    </row>
    <row r="383" ht="15.75" customHeight="1">
      <c r="D383" s="108">
        <v>45174.0</v>
      </c>
      <c r="E383" s="106">
        <v>0.21</v>
      </c>
      <c r="F383" s="106">
        <v>0.42</v>
      </c>
      <c r="G383" s="106">
        <v>0.6</v>
      </c>
      <c r="H383" s="106">
        <v>1.42</v>
      </c>
      <c r="I383" s="106">
        <v>2.98</v>
      </c>
      <c r="J383" s="106">
        <v>3.26</v>
      </c>
      <c r="K383" s="106">
        <v>5.17</v>
      </c>
      <c r="L383" s="106">
        <v>6.09</v>
      </c>
      <c r="M383" s="106">
        <v>6.48</v>
      </c>
    </row>
    <row r="384" ht="15.75" customHeight="1">
      <c r="D384" s="108">
        <v>45169.0</v>
      </c>
      <c r="E384" s="106">
        <v>0.29</v>
      </c>
      <c r="F384" s="106">
        <v>0.4</v>
      </c>
      <c r="G384" s="106">
        <v>0.57</v>
      </c>
      <c r="H384" s="106">
        <v>1.37</v>
      </c>
      <c r="I384" s="106">
        <v>2.95</v>
      </c>
      <c r="J384" s="106">
        <v>3.22</v>
      </c>
      <c r="K384" s="106">
        <v>5.08</v>
      </c>
      <c r="L384" s="106">
        <v>6.0</v>
      </c>
      <c r="M384" s="106">
        <v>6.42</v>
      </c>
    </row>
    <row r="385" ht="15.75" customHeight="1">
      <c r="D385" s="108">
        <v>45168.0</v>
      </c>
      <c r="E385" s="106">
        <v>0.2</v>
      </c>
      <c r="F385" s="106">
        <v>0.4</v>
      </c>
      <c r="G385" s="106">
        <v>0.58</v>
      </c>
      <c r="H385" s="106">
        <v>1.41</v>
      </c>
      <c r="I385" s="106">
        <v>3.02</v>
      </c>
      <c r="J385" s="106">
        <v>3.28</v>
      </c>
      <c r="K385" s="106">
        <v>5.13</v>
      </c>
      <c r="L385" s="106">
        <v>6.07</v>
      </c>
      <c r="M385" s="106">
        <v>6.5</v>
      </c>
    </row>
    <row r="386" ht="15.75" customHeight="1">
      <c r="D386" s="108">
        <v>45167.0</v>
      </c>
      <c r="E386" s="106">
        <v>0.2</v>
      </c>
      <c r="F386" s="106">
        <v>0.4</v>
      </c>
      <c r="G386" s="106">
        <v>0.6</v>
      </c>
      <c r="H386" s="106">
        <v>1.42</v>
      </c>
      <c r="I386" s="106">
        <v>3.02</v>
      </c>
      <c r="J386" s="106">
        <v>3.3</v>
      </c>
      <c r="K386" s="106">
        <v>5.13</v>
      </c>
      <c r="L386" s="106">
        <v>6.04</v>
      </c>
      <c r="M386" s="106">
        <v>6.43</v>
      </c>
    </row>
    <row r="387" ht="15.75" customHeight="1">
      <c r="D387" s="108">
        <v>45166.0</v>
      </c>
      <c r="E387" s="106">
        <v>0.2</v>
      </c>
      <c r="F387" s="106">
        <v>0.42</v>
      </c>
      <c r="G387" s="106">
        <v>0.58</v>
      </c>
      <c r="H387" s="106">
        <v>1.44</v>
      </c>
      <c r="I387" s="106">
        <v>3.03</v>
      </c>
      <c r="J387" s="106">
        <v>3.28</v>
      </c>
      <c r="K387" s="106">
        <v>5.15</v>
      </c>
      <c r="L387" s="106">
        <v>6.09</v>
      </c>
      <c r="M387" s="106">
        <v>6.5</v>
      </c>
    </row>
    <row r="388" ht="15.75" customHeight="1">
      <c r="D388" s="108">
        <v>45163.0</v>
      </c>
      <c r="E388" s="106">
        <v>0.2</v>
      </c>
      <c r="F388" s="106">
        <v>0.39</v>
      </c>
      <c r="G388" s="106">
        <v>0.56</v>
      </c>
      <c r="H388" s="106">
        <v>1.46</v>
      </c>
      <c r="I388" s="106">
        <v>3.02</v>
      </c>
      <c r="J388" s="106">
        <v>3.32</v>
      </c>
      <c r="K388" s="106">
        <v>5.24</v>
      </c>
      <c r="L388" s="106">
        <v>6.11</v>
      </c>
      <c r="M388" s="106">
        <v>6.53</v>
      </c>
    </row>
    <row r="389" ht="15.75" customHeight="1">
      <c r="D389" s="108">
        <v>45162.0</v>
      </c>
      <c r="E389" s="106">
        <v>0.2</v>
      </c>
      <c r="F389" s="106">
        <v>0.4</v>
      </c>
      <c r="G389" s="106">
        <v>0.58</v>
      </c>
      <c r="H389" s="106">
        <v>1.48</v>
      </c>
      <c r="I389" s="106">
        <v>3.05</v>
      </c>
      <c r="J389" s="106">
        <v>3.4</v>
      </c>
      <c r="K389" s="106">
        <v>5.23</v>
      </c>
      <c r="L389" s="106">
        <v>6.11</v>
      </c>
      <c r="M389" s="106">
        <v>6.5</v>
      </c>
    </row>
    <row r="390" ht="15.75" customHeight="1">
      <c r="D390" s="108">
        <v>45161.0</v>
      </c>
      <c r="E390" s="106">
        <v>0.2</v>
      </c>
      <c r="F390" s="106">
        <v>0.39</v>
      </c>
      <c r="G390" s="106">
        <v>0.61</v>
      </c>
      <c r="H390" s="106">
        <v>1.49</v>
      </c>
      <c r="I390" s="106">
        <v>3.07</v>
      </c>
      <c r="J390" s="106">
        <v>3.38</v>
      </c>
      <c r="K390" s="106">
        <v>5.17</v>
      </c>
      <c r="L390" s="106">
        <v>6.1</v>
      </c>
      <c r="M390" s="106">
        <v>6.53</v>
      </c>
    </row>
    <row r="391" ht="15.75" customHeight="1">
      <c r="D391" s="108">
        <v>45160.0</v>
      </c>
      <c r="E391" s="106">
        <v>0.2</v>
      </c>
      <c r="F391" s="106">
        <v>0.39</v>
      </c>
      <c r="G391" s="106">
        <v>0.6</v>
      </c>
      <c r="H391" s="106">
        <v>1.51</v>
      </c>
      <c r="I391" s="106">
        <v>3.07</v>
      </c>
      <c r="J391" s="106">
        <v>3.41</v>
      </c>
      <c r="K391" s="106">
        <v>5.14</v>
      </c>
      <c r="L391" s="106">
        <v>6.12</v>
      </c>
      <c r="M391" s="106">
        <v>6.55</v>
      </c>
    </row>
    <row r="392" ht="15.75" customHeight="1">
      <c r="D392" s="108">
        <v>45159.0</v>
      </c>
      <c r="E392" s="106">
        <v>0.21</v>
      </c>
      <c r="F392" s="106">
        <v>0.43</v>
      </c>
      <c r="G392" s="106">
        <v>0.64</v>
      </c>
      <c r="H392" s="106">
        <v>1.59</v>
      </c>
      <c r="I392" s="106">
        <v>3.16</v>
      </c>
      <c r="J392" s="106">
        <v>3.48</v>
      </c>
      <c r="K392" s="106">
        <v>5.36</v>
      </c>
      <c r="L392" s="106">
        <v>6.16</v>
      </c>
      <c r="M392" s="106">
        <v>6.56</v>
      </c>
    </row>
    <row r="393" ht="15.75" customHeight="1">
      <c r="D393" s="108">
        <v>45156.0</v>
      </c>
      <c r="E393" s="106">
        <v>0.2</v>
      </c>
      <c r="F393" s="106">
        <v>0.4</v>
      </c>
      <c r="G393" s="106">
        <v>0.63</v>
      </c>
      <c r="H393" s="106">
        <v>1.63</v>
      </c>
      <c r="I393" s="106">
        <v>3.15</v>
      </c>
      <c r="J393" s="106">
        <v>3.5</v>
      </c>
      <c r="K393" s="106">
        <v>5.25</v>
      </c>
      <c r="L393" s="106">
        <v>6.14</v>
      </c>
      <c r="M393" s="106">
        <v>6.62</v>
      </c>
    </row>
    <row r="394" ht="15.75" customHeight="1">
      <c r="D394" s="108">
        <v>45155.0</v>
      </c>
      <c r="E394" s="106">
        <v>0.22</v>
      </c>
      <c r="F394" s="106">
        <v>0.42</v>
      </c>
      <c r="G394" s="106">
        <v>0.63</v>
      </c>
      <c r="H394" s="106">
        <v>1.65</v>
      </c>
      <c r="I394" s="106">
        <v>3.2</v>
      </c>
      <c r="J394" s="106">
        <v>3.55</v>
      </c>
      <c r="K394" s="106">
        <v>5.3</v>
      </c>
      <c r="L394" s="106">
        <v>6.18</v>
      </c>
      <c r="M394" s="106">
        <v>6.62</v>
      </c>
    </row>
    <row r="395" ht="15.75" customHeight="1">
      <c r="D395" s="108">
        <v>45154.0</v>
      </c>
      <c r="E395" s="106">
        <v>0.23</v>
      </c>
      <c r="F395" s="106">
        <v>0.46</v>
      </c>
      <c r="G395" s="106">
        <v>0.66</v>
      </c>
      <c r="H395" s="106">
        <v>1.67</v>
      </c>
      <c r="I395" s="106">
        <v>3.2</v>
      </c>
      <c r="J395" s="106">
        <v>3.56</v>
      </c>
      <c r="K395" s="106">
        <v>5.3</v>
      </c>
      <c r="L395" s="106">
        <v>6.15</v>
      </c>
      <c r="M395" s="106">
        <v>6.62</v>
      </c>
    </row>
    <row r="396" ht="15.75" customHeight="1">
      <c r="D396" s="108">
        <v>45153.0</v>
      </c>
      <c r="E396" s="106">
        <v>0.22</v>
      </c>
      <c r="F396" s="106">
        <v>0.45</v>
      </c>
      <c r="G396" s="106">
        <v>0.65</v>
      </c>
      <c r="H396" s="106">
        <v>1.67</v>
      </c>
      <c r="I396" s="106">
        <v>3.2</v>
      </c>
      <c r="J396" s="106">
        <v>3.55</v>
      </c>
      <c r="K396" s="106">
        <v>5.3</v>
      </c>
      <c r="L396" s="106">
        <v>6.14</v>
      </c>
      <c r="M396" s="106">
        <v>6.56</v>
      </c>
    </row>
    <row r="397" ht="15.75" customHeight="1">
      <c r="D397" s="108">
        <v>45152.0</v>
      </c>
      <c r="E397" s="106">
        <v>0.21</v>
      </c>
      <c r="F397" s="106">
        <v>0.45</v>
      </c>
      <c r="G397" s="106">
        <v>0.65</v>
      </c>
      <c r="H397" s="106">
        <v>1.7</v>
      </c>
      <c r="I397" s="106">
        <v>3.25</v>
      </c>
      <c r="J397" s="106">
        <v>3.55</v>
      </c>
      <c r="K397" s="106">
        <v>5.33</v>
      </c>
      <c r="L397" s="106">
        <v>6.22</v>
      </c>
      <c r="M397" s="106">
        <v>6.6</v>
      </c>
    </row>
    <row r="398" ht="15.75" customHeight="1">
      <c r="D398" s="108">
        <v>45149.0</v>
      </c>
      <c r="E398" s="106">
        <v>0.21</v>
      </c>
      <c r="F398" s="106">
        <v>0.44</v>
      </c>
      <c r="G398" s="106">
        <v>0.67</v>
      </c>
      <c r="H398" s="106">
        <v>1.74</v>
      </c>
      <c r="I398" s="106">
        <v>3.2</v>
      </c>
      <c r="J398" s="106">
        <v>3.54</v>
      </c>
      <c r="K398" s="106">
        <v>5.42</v>
      </c>
      <c r="L398" s="106">
        <v>6.25</v>
      </c>
      <c r="M398" s="106">
        <v>6.7</v>
      </c>
    </row>
    <row r="399" ht="15.75" customHeight="1">
      <c r="D399" s="108">
        <v>45148.0</v>
      </c>
      <c r="E399" s="106">
        <v>0.25</v>
      </c>
      <c r="F399" s="106">
        <v>0.45</v>
      </c>
      <c r="G399" s="106">
        <v>0.68</v>
      </c>
      <c r="H399" s="106">
        <v>1.75</v>
      </c>
      <c r="I399" s="106">
        <v>3.27</v>
      </c>
      <c r="J399" s="106">
        <v>3.68</v>
      </c>
      <c r="K399" s="106">
        <v>5.32</v>
      </c>
      <c r="L399" s="106">
        <v>6.26</v>
      </c>
      <c r="M399" s="106">
        <v>6.68</v>
      </c>
    </row>
    <row r="400" ht="15.75" customHeight="1">
      <c r="D400" s="108">
        <v>45147.0</v>
      </c>
      <c r="E400" s="106">
        <v>0.23</v>
      </c>
      <c r="F400" s="106">
        <v>0.48</v>
      </c>
      <c r="G400" s="106">
        <v>0.69</v>
      </c>
      <c r="H400" s="106">
        <v>1.88</v>
      </c>
      <c r="I400" s="106">
        <v>3.2</v>
      </c>
      <c r="J400" s="106">
        <v>3.63</v>
      </c>
      <c r="K400" s="106">
        <v>5.43</v>
      </c>
      <c r="L400" s="106">
        <v>6.2</v>
      </c>
      <c r="M400" s="106">
        <v>6.72</v>
      </c>
    </row>
    <row r="401" ht="15.75" customHeight="1">
      <c r="D401" s="108">
        <v>45146.0</v>
      </c>
      <c r="E401" s="106">
        <v>0.22</v>
      </c>
      <c r="F401" s="106">
        <v>0.49</v>
      </c>
      <c r="G401" s="106">
        <v>0.7</v>
      </c>
      <c r="H401" s="106">
        <v>1.88</v>
      </c>
      <c r="I401" s="106">
        <v>3.28</v>
      </c>
      <c r="J401" s="106">
        <v>3.74</v>
      </c>
      <c r="K401" s="106">
        <v>5.44</v>
      </c>
      <c r="L401" s="106">
        <v>6.33</v>
      </c>
      <c r="M401" s="106">
        <v>6.83</v>
      </c>
    </row>
    <row r="402" ht="15.75" customHeight="1">
      <c r="D402" s="108">
        <v>45145.0</v>
      </c>
      <c r="E402" s="106">
        <v>0.26</v>
      </c>
      <c r="F402" s="106">
        <v>0.52</v>
      </c>
      <c r="G402" s="106">
        <v>0.74</v>
      </c>
      <c r="H402" s="106">
        <v>1.9</v>
      </c>
      <c r="I402" s="106">
        <v>3.32</v>
      </c>
      <c r="J402" s="106">
        <v>3.86</v>
      </c>
      <c r="K402" s="106">
        <v>5.42</v>
      </c>
      <c r="L402" s="106">
        <v>6.35</v>
      </c>
      <c r="M402" s="106">
        <v>6.78</v>
      </c>
    </row>
    <row r="403" ht="15.75" customHeight="1">
      <c r="D403" s="108">
        <v>45142.0</v>
      </c>
      <c r="E403" s="106">
        <v>0.26</v>
      </c>
      <c r="F403" s="106">
        <v>0.46</v>
      </c>
      <c r="G403" s="106">
        <v>0.7</v>
      </c>
      <c r="H403" s="106">
        <v>1.9</v>
      </c>
      <c r="I403" s="106">
        <v>3.29</v>
      </c>
      <c r="J403" s="106">
        <v>3.77</v>
      </c>
      <c r="K403" s="106">
        <v>5.39</v>
      </c>
      <c r="L403" s="106">
        <v>6.34</v>
      </c>
      <c r="M403" s="106">
        <v>6.78</v>
      </c>
    </row>
    <row r="404" ht="15.75" customHeight="1">
      <c r="D404" s="108">
        <v>45141.0</v>
      </c>
      <c r="E404" s="106">
        <v>0.27</v>
      </c>
      <c r="F404" s="106">
        <v>0.46</v>
      </c>
      <c r="G404" s="106">
        <v>0.72</v>
      </c>
      <c r="H404" s="106">
        <v>1.92</v>
      </c>
      <c r="I404" s="106">
        <v>3.4</v>
      </c>
      <c r="J404" s="106">
        <v>3.9</v>
      </c>
      <c r="K404" s="106">
        <v>5.45</v>
      </c>
      <c r="L404" s="106">
        <v>6.48</v>
      </c>
      <c r="M404" s="106">
        <v>6.76</v>
      </c>
    </row>
    <row r="405" ht="15.75" customHeight="1">
      <c r="D405" s="108">
        <v>45140.0</v>
      </c>
      <c r="E405" s="106">
        <v>0.26</v>
      </c>
      <c r="F405" s="106">
        <v>0.47</v>
      </c>
      <c r="G405" s="106">
        <v>0.7</v>
      </c>
      <c r="H405" s="106">
        <v>1.88</v>
      </c>
      <c r="I405" s="106">
        <v>3.42</v>
      </c>
      <c r="J405" s="106">
        <v>3.94</v>
      </c>
      <c r="K405" s="106">
        <v>5.44</v>
      </c>
      <c r="L405" s="106">
        <v>6.5</v>
      </c>
      <c r="M405" s="106">
        <v>6.85</v>
      </c>
    </row>
    <row r="406" ht="15.75" customHeight="1">
      <c r="D406" s="108">
        <v>45139.0</v>
      </c>
      <c r="E406" s="106">
        <v>0.22</v>
      </c>
      <c r="F406" s="106">
        <v>0.45</v>
      </c>
      <c r="G406" s="106">
        <v>0.67</v>
      </c>
      <c r="H406" s="106">
        <v>1.88</v>
      </c>
      <c r="I406" s="106">
        <v>3.4</v>
      </c>
      <c r="J406" s="106">
        <v>3.93</v>
      </c>
      <c r="K406" s="106">
        <v>5.47</v>
      </c>
      <c r="L406" s="106">
        <v>6.46</v>
      </c>
      <c r="M406" s="106">
        <v>6.84</v>
      </c>
    </row>
    <row r="407" ht="15.75" customHeight="1">
      <c r="D407" s="108">
        <v>45138.0</v>
      </c>
      <c r="E407" s="106">
        <v>0.24</v>
      </c>
      <c r="F407" s="106">
        <v>0.43</v>
      </c>
      <c r="G407" s="106">
        <v>0.64</v>
      </c>
      <c r="H407" s="106">
        <v>1.93</v>
      </c>
      <c r="I407" s="106">
        <v>3.4</v>
      </c>
      <c r="J407" s="106">
        <v>3.91</v>
      </c>
      <c r="K407" s="106">
        <v>5.44</v>
      </c>
      <c r="L407" s="106">
        <v>6.47</v>
      </c>
      <c r="M407" s="106">
        <v>6.72</v>
      </c>
    </row>
    <row r="408" ht="15.75" customHeight="1">
      <c r="D408" s="108">
        <v>45135.0</v>
      </c>
      <c r="E408" s="106">
        <v>0.23</v>
      </c>
      <c r="F408" s="106">
        <v>0.47</v>
      </c>
      <c r="G408" s="106">
        <v>0.7</v>
      </c>
      <c r="H408" s="106">
        <v>1.93</v>
      </c>
      <c r="I408" s="106">
        <v>3.45</v>
      </c>
      <c r="J408" s="106">
        <v>3.97</v>
      </c>
      <c r="K408" s="106">
        <v>5.48</v>
      </c>
      <c r="L408" s="106">
        <v>6.49</v>
      </c>
      <c r="M408" s="106">
        <v>6.79</v>
      </c>
    </row>
    <row r="409" ht="15.75" customHeight="1">
      <c r="D409" s="108">
        <v>45134.0</v>
      </c>
      <c r="E409" s="106">
        <v>0.22</v>
      </c>
      <c r="F409" s="106">
        <v>0.43</v>
      </c>
      <c r="G409" s="106">
        <v>0.67</v>
      </c>
      <c r="H409" s="106">
        <v>1.94</v>
      </c>
      <c r="I409" s="106">
        <v>3.49</v>
      </c>
      <c r="J409" s="106">
        <v>4.0</v>
      </c>
      <c r="K409" s="106">
        <v>5.49</v>
      </c>
      <c r="L409" s="106">
        <v>6.5</v>
      </c>
      <c r="M409" s="106">
        <v>6.82</v>
      </c>
    </row>
    <row r="410" ht="15.75" customHeight="1">
      <c r="D410" s="108">
        <v>45133.0</v>
      </c>
      <c r="E410" s="106">
        <v>0.24</v>
      </c>
      <c r="F410" s="106">
        <v>0.47</v>
      </c>
      <c r="G410" s="106">
        <v>0.68</v>
      </c>
      <c r="H410" s="106">
        <v>2.0</v>
      </c>
      <c r="I410" s="106">
        <v>3.48</v>
      </c>
      <c r="J410" s="106">
        <v>4.02</v>
      </c>
      <c r="K410" s="106">
        <v>5.55</v>
      </c>
      <c r="L410" s="106">
        <v>6.52</v>
      </c>
      <c r="M410" s="106">
        <v>6.84</v>
      </c>
    </row>
    <row r="411" ht="15.75" customHeight="1">
      <c r="D411" s="108">
        <v>45132.0</v>
      </c>
      <c r="E411" s="106">
        <v>0.25</v>
      </c>
      <c r="F411" s="106">
        <v>0.44</v>
      </c>
      <c r="G411" s="106">
        <v>0.64</v>
      </c>
      <c r="H411" s="106">
        <v>1.99</v>
      </c>
      <c r="I411" s="106">
        <v>3.47</v>
      </c>
      <c r="J411" s="106">
        <v>4.01</v>
      </c>
      <c r="K411" s="106">
        <v>5.45</v>
      </c>
      <c r="L411" s="106">
        <v>6.52</v>
      </c>
      <c r="M411" s="106">
        <v>6.8</v>
      </c>
    </row>
    <row r="412" ht="15.75" customHeight="1">
      <c r="D412" s="108">
        <v>45131.0</v>
      </c>
      <c r="E412" s="106">
        <v>0.2</v>
      </c>
      <c r="F412" s="106">
        <v>0.4</v>
      </c>
      <c r="G412" s="106">
        <v>0.6</v>
      </c>
      <c r="H412" s="106">
        <v>1.97</v>
      </c>
      <c r="I412" s="106">
        <v>3.48</v>
      </c>
      <c r="J412" s="106">
        <v>4.02</v>
      </c>
      <c r="K412" s="106">
        <v>5.57</v>
      </c>
      <c r="L412" s="106">
        <v>6.58</v>
      </c>
      <c r="M412" s="106">
        <v>6.88</v>
      </c>
    </row>
    <row r="413" ht="15.75" customHeight="1">
      <c r="D413" s="108">
        <v>45128.0</v>
      </c>
      <c r="E413" s="106">
        <v>0.22</v>
      </c>
      <c r="F413" s="106">
        <v>0.43</v>
      </c>
      <c r="G413" s="106">
        <v>0.62</v>
      </c>
      <c r="H413" s="106">
        <v>2.03</v>
      </c>
      <c r="I413" s="106">
        <v>3.48</v>
      </c>
      <c r="J413" s="106">
        <v>4.05</v>
      </c>
      <c r="K413" s="106">
        <v>5.52</v>
      </c>
      <c r="L413" s="106">
        <v>6.54</v>
      </c>
      <c r="M413" s="106">
        <v>6.8</v>
      </c>
    </row>
    <row r="414" ht="15.75" customHeight="1">
      <c r="D414" s="108">
        <v>45127.0</v>
      </c>
      <c r="E414" s="106">
        <v>0.29</v>
      </c>
      <c r="F414" s="106">
        <v>0.47</v>
      </c>
      <c r="G414" s="106">
        <v>0.73</v>
      </c>
      <c r="H414" s="106">
        <v>2.0</v>
      </c>
      <c r="I414" s="106">
        <v>3.5</v>
      </c>
      <c r="J414" s="106">
        <v>4.03</v>
      </c>
      <c r="K414" s="106">
        <v>5.54</v>
      </c>
      <c r="L414" s="106">
        <v>6.55</v>
      </c>
      <c r="M414" s="106">
        <v>6.83</v>
      </c>
    </row>
    <row r="415" ht="15.75" customHeight="1">
      <c r="D415" s="108">
        <v>45126.0</v>
      </c>
      <c r="E415" s="106">
        <v>0.39</v>
      </c>
      <c r="F415" s="106">
        <v>0.6</v>
      </c>
      <c r="G415" s="106">
        <v>0.89</v>
      </c>
      <c r="H415" s="106">
        <v>2.11</v>
      </c>
      <c r="I415" s="106">
        <v>3.53</v>
      </c>
      <c r="J415" s="106">
        <v>4.09</v>
      </c>
      <c r="K415" s="106">
        <v>5.57</v>
      </c>
      <c r="L415" s="106">
        <v>6.57</v>
      </c>
      <c r="M415" s="106">
        <v>6.8</v>
      </c>
    </row>
    <row r="416" ht="15.75" customHeight="1">
      <c r="D416" s="108">
        <v>45125.0</v>
      </c>
      <c r="E416" s="106">
        <v>0.56</v>
      </c>
      <c r="F416" s="106">
        <v>0.78</v>
      </c>
      <c r="G416" s="106">
        <v>1.0</v>
      </c>
      <c r="H416" s="106">
        <v>2.12</v>
      </c>
      <c r="I416" s="106">
        <v>3.5</v>
      </c>
      <c r="J416" s="106">
        <v>4.08</v>
      </c>
      <c r="K416" s="106">
        <v>5.54</v>
      </c>
      <c r="L416" s="106">
        <v>6.55</v>
      </c>
      <c r="M416" s="106">
        <v>6.8</v>
      </c>
    </row>
    <row r="417" ht="15.75" customHeight="1">
      <c r="D417" s="108">
        <v>45124.0</v>
      </c>
      <c r="E417" s="106">
        <v>0.21</v>
      </c>
      <c r="F417" s="106">
        <v>0.36</v>
      </c>
      <c r="G417" s="106">
        <v>0.64</v>
      </c>
      <c r="H417" s="106">
        <v>2.21</v>
      </c>
      <c r="I417" s="106">
        <v>3.6</v>
      </c>
      <c r="J417" s="106">
        <v>4.07</v>
      </c>
      <c r="K417" s="106">
        <v>5.49</v>
      </c>
      <c r="L417" s="106">
        <v>6.55</v>
      </c>
      <c r="M417" s="106">
        <v>6.78</v>
      </c>
    </row>
    <row r="418" ht="15.75" customHeight="1">
      <c r="D418" s="108">
        <v>45121.0</v>
      </c>
      <c r="E418" s="106">
        <v>0.2</v>
      </c>
      <c r="F418" s="106">
        <v>0.4</v>
      </c>
      <c r="G418" s="106">
        <v>0.64</v>
      </c>
      <c r="H418" s="106">
        <v>2.24</v>
      </c>
      <c r="I418" s="106">
        <v>3.64</v>
      </c>
      <c r="J418" s="106">
        <v>4.18</v>
      </c>
      <c r="K418" s="106">
        <v>5.6</v>
      </c>
      <c r="L418" s="106">
        <v>6.63</v>
      </c>
      <c r="M418" s="106">
        <v>6.88</v>
      </c>
    </row>
    <row r="419" ht="15.75" customHeight="1">
      <c r="D419" s="108">
        <v>45120.0</v>
      </c>
      <c r="E419" s="106">
        <v>0.21</v>
      </c>
      <c r="F419" s="106">
        <v>0.39</v>
      </c>
      <c r="G419" s="106">
        <v>0.69</v>
      </c>
      <c r="H419" s="106">
        <v>2.29</v>
      </c>
      <c r="I419" s="106">
        <v>3.9</v>
      </c>
      <c r="J419" s="106">
        <v>4.27</v>
      </c>
      <c r="K419" s="106">
        <v>5.66</v>
      </c>
      <c r="L419" s="106">
        <v>6.65</v>
      </c>
      <c r="M419" s="106">
        <v>6.92</v>
      </c>
    </row>
    <row r="420" ht="15.75" customHeight="1">
      <c r="D420" s="108">
        <v>45119.0</v>
      </c>
      <c r="E420" s="106">
        <v>0.24</v>
      </c>
      <c r="F420" s="106">
        <v>0.43</v>
      </c>
      <c r="G420" s="106">
        <v>0.81</v>
      </c>
      <c r="H420" s="106">
        <v>2.47</v>
      </c>
      <c r="I420" s="106">
        <v>3.9</v>
      </c>
      <c r="J420" s="106">
        <v>4.33</v>
      </c>
      <c r="K420" s="106">
        <v>5.67</v>
      </c>
      <c r="L420" s="106">
        <v>6.65</v>
      </c>
      <c r="M420" s="106">
        <v>6.94</v>
      </c>
    </row>
    <row r="421" ht="15.75" customHeight="1">
      <c r="D421" s="108">
        <v>45118.0</v>
      </c>
      <c r="E421" s="106">
        <v>0.37</v>
      </c>
      <c r="F421" s="106">
        <v>0.6</v>
      </c>
      <c r="G421" s="106">
        <v>0.97</v>
      </c>
      <c r="H421" s="106">
        <v>2.7</v>
      </c>
      <c r="I421" s="106">
        <v>4.12</v>
      </c>
      <c r="J421" s="106">
        <v>4.47</v>
      </c>
      <c r="K421" s="106">
        <v>5.75</v>
      </c>
      <c r="L421" s="106">
        <v>6.7</v>
      </c>
      <c r="M421" s="106">
        <v>7.03</v>
      </c>
    </row>
    <row r="422" ht="15.75" customHeight="1">
      <c r="D422" s="108">
        <v>45117.0</v>
      </c>
      <c r="E422" s="106">
        <v>0.41</v>
      </c>
      <c r="F422" s="106">
        <v>0.74</v>
      </c>
      <c r="G422" s="106">
        <v>1.14</v>
      </c>
      <c r="H422" s="106">
        <v>2.74</v>
      </c>
      <c r="I422" s="106">
        <v>4.17</v>
      </c>
      <c r="J422" s="106">
        <v>4.51</v>
      </c>
      <c r="K422" s="106">
        <v>5.71</v>
      </c>
      <c r="L422" s="106">
        <v>6.67</v>
      </c>
      <c r="M422" s="106">
        <v>6.98</v>
      </c>
    </row>
    <row r="423" ht="15.75" customHeight="1">
      <c r="D423" s="108">
        <v>45114.0</v>
      </c>
      <c r="E423" s="106">
        <v>0.48</v>
      </c>
      <c r="F423" s="106">
        <v>0.82</v>
      </c>
      <c r="G423" s="106">
        <v>1.3</v>
      </c>
      <c r="H423" s="106">
        <v>2.85</v>
      </c>
      <c r="I423" s="106">
        <v>4.15</v>
      </c>
      <c r="J423" s="106">
        <v>4.53</v>
      </c>
      <c r="K423" s="106">
        <v>5.62</v>
      </c>
      <c r="L423" s="106">
        <v>6.62</v>
      </c>
      <c r="M423" s="106">
        <v>6.88</v>
      </c>
    </row>
    <row r="424" ht="15.75" customHeight="1">
      <c r="D424" s="108">
        <v>45113.0</v>
      </c>
      <c r="E424" s="106">
        <v>0.61</v>
      </c>
      <c r="F424" s="106">
        <v>0.97</v>
      </c>
      <c r="G424" s="106">
        <v>1.43</v>
      </c>
      <c r="H424" s="106">
        <v>2.91</v>
      </c>
      <c r="I424" s="106">
        <v>4.26</v>
      </c>
      <c r="J424" s="106">
        <v>4.59</v>
      </c>
      <c r="K424" s="106">
        <v>5.69</v>
      </c>
      <c r="L424" s="106">
        <v>6.68</v>
      </c>
      <c r="M424" s="106">
        <v>6.92</v>
      </c>
    </row>
    <row r="425" ht="15.75" customHeight="1">
      <c r="D425" s="108">
        <v>45112.0</v>
      </c>
      <c r="E425" s="106">
        <v>0.7</v>
      </c>
      <c r="F425" s="106">
        <v>1.05</v>
      </c>
      <c r="G425" s="106">
        <v>1.45</v>
      </c>
      <c r="H425" s="106">
        <v>2.93</v>
      </c>
      <c r="I425" s="106">
        <v>4.33</v>
      </c>
      <c r="J425" s="106">
        <v>4.67</v>
      </c>
      <c r="K425" s="106">
        <v>5.75</v>
      </c>
      <c r="L425" s="106">
        <v>6.7</v>
      </c>
      <c r="M425" s="106">
        <v>6.97</v>
      </c>
    </row>
    <row r="426" ht="15.75" customHeight="1">
      <c r="D426" s="108">
        <v>45111.0</v>
      </c>
      <c r="E426" s="106">
        <v>0.73</v>
      </c>
      <c r="F426" s="106">
        <v>1.08</v>
      </c>
      <c r="G426" s="106">
        <v>1.52</v>
      </c>
      <c r="H426" s="106">
        <v>2.97</v>
      </c>
      <c r="I426" s="106">
        <v>4.38</v>
      </c>
      <c r="J426" s="106">
        <v>4.72</v>
      </c>
      <c r="K426" s="106">
        <v>5.77</v>
      </c>
      <c r="L426" s="106">
        <v>6.7</v>
      </c>
      <c r="M426" s="106">
        <v>6.98</v>
      </c>
    </row>
    <row r="427" ht="15.75" customHeight="1">
      <c r="D427" s="108">
        <v>45110.0</v>
      </c>
      <c r="E427" s="106">
        <v>0.67</v>
      </c>
      <c r="F427" s="106">
        <v>1.03</v>
      </c>
      <c r="G427" s="106">
        <v>1.52</v>
      </c>
      <c r="H427" s="106">
        <v>2.95</v>
      </c>
      <c r="I427" s="106">
        <v>4.32</v>
      </c>
      <c r="J427" s="106">
        <v>4.68</v>
      </c>
      <c r="K427" s="106">
        <v>5.8</v>
      </c>
      <c r="L427" s="106">
        <v>6.72</v>
      </c>
      <c r="M427" s="106">
        <v>7.03</v>
      </c>
    </row>
    <row r="428" ht="15.75" customHeight="1">
      <c r="D428" s="108">
        <v>45107.0</v>
      </c>
      <c r="E428" s="106">
        <v>0.48</v>
      </c>
      <c r="F428" s="106">
        <v>1.05</v>
      </c>
      <c r="G428" s="106">
        <v>1.55</v>
      </c>
      <c r="H428" s="106">
        <v>2.97</v>
      </c>
      <c r="I428" s="106">
        <v>4.38</v>
      </c>
      <c r="J428" s="106">
        <v>4.73</v>
      </c>
      <c r="K428" s="106">
        <v>5.82</v>
      </c>
      <c r="L428" s="106">
        <v>6.74</v>
      </c>
      <c r="M428" s="106">
        <v>7.07</v>
      </c>
    </row>
    <row r="429" ht="15.75" customHeight="1">
      <c r="D429" s="108">
        <v>45106.0</v>
      </c>
      <c r="E429" s="106">
        <v>0.48</v>
      </c>
      <c r="F429" s="106">
        <v>1.03</v>
      </c>
      <c r="G429" s="106">
        <v>1.57</v>
      </c>
      <c r="H429" s="106">
        <v>2.95</v>
      </c>
      <c r="I429" s="106">
        <v>4.38</v>
      </c>
      <c r="J429" s="106">
        <v>4.73</v>
      </c>
      <c r="K429" s="106">
        <v>5.83</v>
      </c>
      <c r="L429" s="106">
        <v>6.74</v>
      </c>
      <c r="M429" s="106">
        <v>7.08</v>
      </c>
    </row>
    <row r="430" ht="15.75" customHeight="1">
      <c r="D430" s="108">
        <v>45105.0</v>
      </c>
      <c r="E430" s="106">
        <v>0.82</v>
      </c>
      <c r="F430" s="106">
        <v>1.27</v>
      </c>
      <c r="G430" s="106">
        <v>1.7</v>
      </c>
      <c r="H430" s="106">
        <v>2.95</v>
      </c>
      <c r="I430" s="106">
        <v>4.35</v>
      </c>
      <c r="J430" s="106">
        <v>4.77</v>
      </c>
      <c r="K430" s="106">
        <v>5.87</v>
      </c>
      <c r="L430" s="106">
        <v>6.8</v>
      </c>
      <c r="M430" s="106">
        <v>7.2</v>
      </c>
    </row>
    <row r="431" ht="15.75" customHeight="1">
      <c r="D431" s="108">
        <v>45104.0</v>
      </c>
      <c r="E431" s="106">
        <v>0.98</v>
      </c>
      <c r="F431" s="106">
        <v>1.38</v>
      </c>
      <c r="G431" s="106">
        <v>1.8</v>
      </c>
      <c r="H431" s="106">
        <v>3.0</v>
      </c>
      <c r="I431" s="106">
        <v>4.35</v>
      </c>
      <c r="J431" s="106">
        <v>4.77</v>
      </c>
      <c r="K431" s="106">
        <v>5.9</v>
      </c>
      <c r="L431" s="106">
        <v>6.8</v>
      </c>
      <c r="M431" s="106">
        <v>7.23</v>
      </c>
    </row>
    <row r="432" ht="15.75" customHeight="1">
      <c r="D432" s="108">
        <v>45103.0</v>
      </c>
      <c r="E432" s="106">
        <v>1.1</v>
      </c>
      <c r="F432" s="106">
        <v>1.45</v>
      </c>
      <c r="G432" s="106">
        <v>1.88</v>
      </c>
      <c r="H432" s="106">
        <v>3.0</v>
      </c>
      <c r="I432" s="106">
        <v>4.42</v>
      </c>
      <c r="J432" s="106">
        <v>4.83</v>
      </c>
      <c r="K432" s="106">
        <v>5.9</v>
      </c>
      <c r="L432" s="106">
        <v>6.8</v>
      </c>
      <c r="M432" s="106">
        <v>7.2</v>
      </c>
    </row>
    <row r="433" ht="15.75" customHeight="1">
      <c r="D433" s="108">
        <v>45100.0</v>
      </c>
      <c r="E433" s="106">
        <v>1.08</v>
      </c>
      <c r="F433" s="106">
        <v>1.37</v>
      </c>
      <c r="G433" s="106">
        <v>1.85</v>
      </c>
      <c r="H433" s="106">
        <v>3.03</v>
      </c>
      <c r="I433" s="106">
        <v>4.4</v>
      </c>
      <c r="J433" s="106">
        <v>4.77</v>
      </c>
      <c r="K433" s="106">
        <v>5.9</v>
      </c>
      <c r="L433" s="106">
        <v>6.76</v>
      </c>
      <c r="M433" s="106">
        <v>7.13</v>
      </c>
    </row>
    <row r="434" ht="15.75" customHeight="1">
      <c r="D434" s="108">
        <v>45099.0</v>
      </c>
      <c r="E434" s="106">
        <v>1.0</v>
      </c>
      <c r="F434" s="106">
        <v>1.32</v>
      </c>
      <c r="G434" s="106">
        <v>1.78</v>
      </c>
      <c r="H434" s="106">
        <v>3.0</v>
      </c>
      <c r="I434" s="106">
        <v>4.4</v>
      </c>
      <c r="J434" s="106">
        <v>4.78</v>
      </c>
      <c r="K434" s="106">
        <v>5.92</v>
      </c>
      <c r="L434" s="106">
        <v>6.74</v>
      </c>
      <c r="M434" s="106">
        <v>7.13</v>
      </c>
    </row>
    <row r="435" ht="15.75" customHeight="1">
      <c r="D435" s="108">
        <v>45098.0</v>
      </c>
      <c r="E435" s="106">
        <v>0.63</v>
      </c>
      <c r="F435" s="106">
        <v>0.95</v>
      </c>
      <c r="G435" s="106">
        <v>1.5</v>
      </c>
      <c r="H435" s="106">
        <v>3.0</v>
      </c>
      <c r="I435" s="106">
        <v>4.42</v>
      </c>
      <c r="J435" s="106">
        <v>4.83</v>
      </c>
      <c r="K435" s="106">
        <v>5.92</v>
      </c>
      <c r="L435" s="106">
        <v>6.74</v>
      </c>
      <c r="M435" s="106">
        <v>7.13</v>
      </c>
    </row>
    <row r="436" ht="15.75" customHeight="1">
      <c r="D436" s="108">
        <v>45097.0</v>
      </c>
      <c r="E436" s="106">
        <v>0.62</v>
      </c>
      <c r="F436" s="106">
        <v>0.97</v>
      </c>
      <c r="G436" s="106">
        <v>1.48</v>
      </c>
      <c r="H436" s="106">
        <v>3.0</v>
      </c>
      <c r="I436" s="106">
        <v>4.45</v>
      </c>
      <c r="J436" s="106">
        <v>4.83</v>
      </c>
      <c r="K436" s="106">
        <v>5.92</v>
      </c>
      <c r="L436" s="106">
        <v>6.74</v>
      </c>
      <c r="M436" s="106">
        <v>7.13</v>
      </c>
    </row>
    <row r="437" ht="15.75" customHeight="1">
      <c r="D437" s="108">
        <v>45096.0</v>
      </c>
      <c r="E437" s="106">
        <v>0.78</v>
      </c>
      <c r="F437" s="106">
        <v>1.02</v>
      </c>
      <c r="G437" s="106">
        <v>1.53</v>
      </c>
      <c r="H437" s="106">
        <v>3.05</v>
      </c>
      <c r="I437" s="106">
        <v>4.47</v>
      </c>
      <c r="J437" s="106">
        <v>4.87</v>
      </c>
      <c r="K437" s="106">
        <v>6.0</v>
      </c>
      <c r="L437" s="106">
        <v>6.78</v>
      </c>
      <c r="M437" s="106">
        <v>7.13</v>
      </c>
    </row>
    <row r="438" ht="15.75" customHeight="1">
      <c r="D438" s="108">
        <v>45093.0</v>
      </c>
      <c r="E438" s="106">
        <v>1.01</v>
      </c>
      <c r="F438" s="106">
        <v>1.37</v>
      </c>
      <c r="G438" s="106">
        <v>1.86</v>
      </c>
      <c r="H438" s="106">
        <v>3.21</v>
      </c>
      <c r="I438" s="106">
        <v>4.47</v>
      </c>
      <c r="J438" s="106">
        <v>4.94</v>
      </c>
      <c r="K438" s="106">
        <v>6.0</v>
      </c>
      <c r="L438" s="106">
        <v>6.75</v>
      </c>
      <c r="M438" s="106">
        <v>7.18</v>
      </c>
    </row>
    <row r="439" ht="15.75" customHeight="1">
      <c r="D439" s="108">
        <v>45092.0</v>
      </c>
      <c r="E439" s="106">
        <v>1.37</v>
      </c>
      <c r="F439" s="106">
        <v>1.69</v>
      </c>
      <c r="G439" s="106">
        <v>2.2</v>
      </c>
      <c r="H439" s="106">
        <v>3.46</v>
      </c>
      <c r="I439" s="106">
        <v>4.51</v>
      </c>
      <c r="J439" s="106">
        <v>4.99</v>
      </c>
      <c r="K439" s="106">
        <v>6.04</v>
      </c>
      <c r="L439" s="106">
        <v>6.87</v>
      </c>
      <c r="M439" s="106">
        <v>7.32</v>
      </c>
    </row>
    <row r="440" ht="15.75" customHeight="1">
      <c r="D440" s="108">
        <v>45091.0</v>
      </c>
      <c r="E440" s="106">
        <v>1.73</v>
      </c>
      <c r="F440" s="106">
        <v>2.0</v>
      </c>
      <c r="G440" s="106">
        <v>2.47</v>
      </c>
      <c r="H440" s="106">
        <v>3.62</v>
      </c>
      <c r="I440" s="106">
        <v>4.62</v>
      </c>
      <c r="J440" s="106">
        <v>5.02</v>
      </c>
      <c r="K440" s="106">
        <v>6.15</v>
      </c>
      <c r="L440" s="106">
        <v>6.9</v>
      </c>
      <c r="M440" s="106">
        <v>7.38</v>
      </c>
    </row>
    <row r="441" ht="15.75" customHeight="1">
      <c r="D441" s="108">
        <v>45090.0</v>
      </c>
      <c r="E441" s="106">
        <v>1.99</v>
      </c>
      <c r="F441" s="106">
        <v>2.29</v>
      </c>
      <c r="G441" s="106">
        <v>2.7</v>
      </c>
      <c r="H441" s="106">
        <v>3.69</v>
      </c>
      <c r="I441" s="106">
        <v>4.71</v>
      </c>
      <c r="J441" s="106">
        <v>5.07</v>
      </c>
      <c r="K441" s="106">
        <v>6.19</v>
      </c>
      <c r="L441" s="106">
        <v>6.92</v>
      </c>
      <c r="M441" s="106">
        <v>7.4</v>
      </c>
    </row>
    <row r="442" ht="15.75" customHeight="1">
      <c r="D442" s="108">
        <v>45089.0</v>
      </c>
      <c r="E442" s="106">
        <v>2.41</v>
      </c>
      <c r="F442" s="106">
        <v>2.66</v>
      </c>
      <c r="G442" s="106">
        <v>3.04</v>
      </c>
      <c r="H442" s="106">
        <v>3.94</v>
      </c>
      <c r="I442" s="106">
        <v>4.86</v>
      </c>
      <c r="J442" s="106">
        <v>5.21</v>
      </c>
      <c r="K442" s="106">
        <v>6.33</v>
      </c>
      <c r="L442" s="106">
        <v>7.03</v>
      </c>
      <c r="M442" s="106">
        <v>7.56</v>
      </c>
    </row>
    <row r="443" ht="15.75" customHeight="1">
      <c r="D443" s="108">
        <v>45086.0</v>
      </c>
      <c r="E443" s="106">
        <v>2.67</v>
      </c>
      <c r="F443" s="106">
        <v>2.9</v>
      </c>
      <c r="G443" s="106">
        <v>3.18</v>
      </c>
      <c r="H443" s="106">
        <v>4.05</v>
      </c>
      <c r="I443" s="106">
        <v>4.82</v>
      </c>
      <c r="J443" s="106">
        <v>5.23</v>
      </c>
      <c r="K443" s="106">
        <v>6.33</v>
      </c>
      <c r="L443" s="106">
        <v>6.96</v>
      </c>
      <c r="M443" s="106">
        <v>7.45</v>
      </c>
    </row>
    <row r="444" ht="15.75" customHeight="1">
      <c r="D444" s="108">
        <v>45085.0</v>
      </c>
      <c r="E444" s="106">
        <v>3.09</v>
      </c>
      <c r="F444" s="106">
        <v>3.29</v>
      </c>
      <c r="G444" s="106">
        <v>3.53</v>
      </c>
      <c r="H444" s="106">
        <v>4.21</v>
      </c>
      <c r="I444" s="106">
        <v>4.97</v>
      </c>
      <c r="J444" s="106">
        <v>5.3</v>
      </c>
      <c r="K444" s="106">
        <v>6.36</v>
      </c>
      <c r="L444" s="106">
        <v>6.98</v>
      </c>
      <c r="M444" s="106">
        <v>7.5</v>
      </c>
    </row>
    <row r="445" ht="15.75" customHeight="1">
      <c r="D445" s="108">
        <v>45084.0</v>
      </c>
      <c r="E445" s="106">
        <v>3.57</v>
      </c>
      <c r="F445" s="106">
        <v>3.81</v>
      </c>
      <c r="G445" s="106">
        <v>4.04</v>
      </c>
      <c r="H445" s="106">
        <v>4.47</v>
      </c>
      <c r="I445" s="106">
        <v>5.13</v>
      </c>
      <c r="J445" s="106">
        <v>5.41</v>
      </c>
      <c r="K445" s="106">
        <v>6.36</v>
      </c>
      <c r="L445" s="106">
        <v>6.97</v>
      </c>
      <c r="M445" s="106">
        <v>7.52</v>
      </c>
    </row>
    <row r="446" ht="15.75" customHeight="1">
      <c r="D446" s="108">
        <v>45083.0</v>
      </c>
      <c r="E446" s="106">
        <v>3.77</v>
      </c>
      <c r="F446" s="106">
        <v>3.99</v>
      </c>
      <c r="G446" s="106">
        <v>4.2</v>
      </c>
      <c r="H446" s="106">
        <v>4.54</v>
      </c>
      <c r="I446" s="106">
        <v>5.2</v>
      </c>
      <c r="J446" s="106">
        <v>5.47</v>
      </c>
      <c r="K446" s="106">
        <v>6.44</v>
      </c>
      <c r="L446" s="106">
        <v>7.07</v>
      </c>
      <c r="M446" s="106">
        <v>7.58</v>
      </c>
    </row>
    <row r="447" ht="15.75" customHeight="1">
      <c r="D447" s="108">
        <v>45082.0</v>
      </c>
      <c r="E447" s="106">
        <v>3.91</v>
      </c>
      <c r="F447" s="106">
        <v>4.1</v>
      </c>
      <c r="G447" s="106">
        <v>4.27</v>
      </c>
      <c r="H447" s="106">
        <v>4.59</v>
      </c>
      <c r="I447" s="106">
        <v>5.2</v>
      </c>
      <c r="J447" s="106">
        <v>5.5</v>
      </c>
      <c r="K447" s="106">
        <v>6.5</v>
      </c>
      <c r="L447" s="106">
        <v>7.07</v>
      </c>
      <c r="M447" s="106">
        <v>7.58</v>
      </c>
    </row>
    <row r="448" ht="15.75" customHeight="1">
      <c r="D448" s="108">
        <v>45079.0</v>
      </c>
      <c r="E448" s="106">
        <v>4.01</v>
      </c>
      <c r="F448" s="106">
        <v>4.17</v>
      </c>
      <c r="G448" s="106">
        <v>4.29</v>
      </c>
      <c r="H448" s="106">
        <v>4.59</v>
      </c>
      <c r="I448" s="106">
        <v>5.14</v>
      </c>
      <c r="J448" s="106">
        <v>5.47</v>
      </c>
      <c r="K448" s="106">
        <v>6.53</v>
      </c>
      <c r="L448" s="106">
        <v>7.13</v>
      </c>
      <c r="M448" s="106">
        <v>7.6</v>
      </c>
    </row>
    <row r="449" ht="15.75" customHeight="1">
      <c r="D449" s="108">
        <v>45078.0</v>
      </c>
      <c r="E449" s="106">
        <v>4.06</v>
      </c>
      <c r="F449" s="106">
        <v>4.2</v>
      </c>
      <c r="G449" s="106">
        <v>4.3</v>
      </c>
      <c r="H449" s="106">
        <v>4.6</v>
      </c>
      <c r="I449" s="106">
        <v>5.14</v>
      </c>
      <c r="J449" s="106">
        <v>5.56</v>
      </c>
      <c r="K449" s="106">
        <v>6.68</v>
      </c>
      <c r="L449" s="106">
        <v>7.28</v>
      </c>
      <c r="M449" s="106">
        <v>7.76</v>
      </c>
    </row>
    <row r="450" ht="15.75" customHeight="1">
      <c r="D450" s="108">
        <v>45077.0</v>
      </c>
      <c r="E450" s="106">
        <v>3.98</v>
      </c>
      <c r="F450" s="106">
        <v>4.16</v>
      </c>
      <c r="G450" s="106">
        <v>4.32</v>
      </c>
      <c r="H450" s="106">
        <v>4.58</v>
      </c>
      <c r="I450" s="106">
        <v>5.16</v>
      </c>
      <c r="J450" s="106">
        <v>5.62</v>
      </c>
      <c r="K450" s="106">
        <v>6.72</v>
      </c>
      <c r="L450" s="106">
        <v>7.18</v>
      </c>
      <c r="M450" s="106">
        <v>7.68</v>
      </c>
    </row>
    <row r="451" ht="15.75" customHeight="1">
      <c r="D451" s="108">
        <v>45076.0</v>
      </c>
      <c r="E451" s="106">
        <v>3.77</v>
      </c>
      <c r="F451" s="106">
        <v>4.07</v>
      </c>
      <c r="G451" s="106">
        <v>4.25</v>
      </c>
      <c r="H451" s="106">
        <v>4.53</v>
      </c>
      <c r="I451" s="106">
        <v>5.13</v>
      </c>
      <c r="J451" s="106">
        <v>5.5</v>
      </c>
      <c r="K451" s="106">
        <v>6.58</v>
      </c>
      <c r="L451" s="106">
        <v>7.2</v>
      </c>
      <c r="M451" s="106">
        <v>7.68</v>
      </c>
    </row>
    <row r="452" ht="15.75" customHeight="1">
      <c r="D452" s="108">
        <v>45075.0</v>
      </c>
      <c r="E452" s="106">
        <v>3.97</v>
      </c>
      <c r="F452" s="106">
        <v>4.18</v>
      </c>
      <c r="G452" s="106">
        <v>4.37</v>
      </c>
      <c r="H452" s="106">
        <v>4.65</v>
      </c>
      <c r="I452" s="106">
        <v>5.2</v>
      </c>
      <c r="J452" s="106">
        <v>5.57</v>
      </c>
      <c r="K452" s="106">
        <v>6.67</v>
      </c>
      <c r="L452" s="106">
        <v>7.14</v>
      </c>
      <c r="M452" s="106">
        <v>7.6</v>
      </c>
    </row>
    <row r="453" ht="15.75" customHeight="1">
      <c r="D453" s="108">
        <v>45072.0</v>
      </c>
      <c r="E453" s="106">
        <v>4.08</v>
      </c>
      <c r="F453" s="106">
        <v>4.27</v>
      </c>
      <c r="G453" s="106">
        <v>4.4</v>
      </c>
      <c r="H453" s="106">
        <v>4.67</v>
      </c>
      <c r="I453" s="106">
        <v>5.23</v>
      </c>
      <c r="J453" s="106">
        <v>5.63</v>
      </c>
      <c r="K453" s="106">
        <v>6.73</v>
      </c>
      <c r="L453" s="106">
        <v>7.19</v>
      </c>
      <c r="M453" s="106">
        <v>7.67</v>
      </c>
    </row>
    <row r="454" ht="15.75" customHeight="1">
      <c r="D454" s="108">
        <v>45071.0</v>
      </c>
      <c r="E454" s="106">
        <v>4.18</v>
      </c>
      <c r="F454" s="106">
        <v>4.32</v>
      </c>
      <c r="G454" s="106">
        <v>4.47</v>
      </c>
      <c r="H454" s="106">
        <v>4.72</v>
      </c>
      <c r="I454" s="106">
        <v>5.28</v>
      </c>
      <c r="J454" s="106">
        <v>5.63</v>
      </c>
      <c r="K454" s="106">
        <v>6.73</v>
      </c>
      <c r="L454" s="106">
        <v>7.19</v>
      </c>
      <c r="M454" s="106">
        <v>7.67</v>
      </c>
    </row>
    <row r="455" ht="15.75" customHeight="1">
      <c r="D455" s="108">
        <v>45070.0</v>
      </c>
      <c r="E455" s="106">
        <v>4.34</v>
      </c>
      <c r="F455" s="106">
        <v>4.5</v>
      </c>
      <c r="G455" s="106">
        <v>4.58</v>
      </c>
      <c r="H455" s="106">
        <v>4.8</v>
      </c>
      <c r="I455" s="106">
        <v>5.33</v>
      </c>
      <c r="J455" s="106">
        <v>5.68</v>
      </c>
      <c r="K455" s="106">
        <v>6.8</v>
      </c>
      <c r="L455" s="106">
        <v>7.22</v>
      </c>
      <c r="M455" s="106">
        <v>7.7</v>
      </c>
    </row>
    <row r="456" ht="15.75" customHeight="1">
      <c r="D456" s="108">
        <v>45069.0</v>
      </c>
      <c r="E456" s="106">
        <v>4.38</v>
      </c>
      <c r="F456" s="106">
        <v>4.52</v>
      </c>
      <c r="G456" s="106">
        <v>4.66</v>
      </c>
      <c r="H456" s="106">
        <v>4.88</v>
      </c>
      <c r="I456" s="106">
        <v>5.36</v>
      </c>
      <c r="J456" s="106">
        <v>5.74</v>
      </c>
      <c r="K456" s="106">
        <v>6.92</v>
      </c>
      <c r="L456" s="106">
        <v>7.28</v>
      </c>
      <c r="M456" s="106">
        <v>7.86</v>
      </c>
    </row>
    <row r="457" ht="15.75" customHeight="1">
      <c r="D457" s="108">
        <v>45068.0</v>
      </c>
      <c r="E457" s="106">
        <v>4.41</v>
      </c>
      <c r="F457" s="106">
        <v>4.56</v>
      </c>
      <c r="G457" s="106">
        <v>4.67</v>
      </c>
      <c r="H457" s="106">
        <v>4.87</v>
      </c>
      <c r="I457" s="106">
        <v>5.39</v>
      </c>
      <c r="J457" s="106">
        <v>5.73</v>
      </c>
      <c r="K457" s="106">
        <v>6.81</v>
      </c>
      <c r="L457" s="106">
        <v>7.22</v>
      </c>
      <c r="M457" s="106">
        <v>7.7</v>
      </c>
    </row>
    <row r="458" ht="15.75" customHeight="1">
      <c r="D458" s="108">
        <v>45065.0</v>
      </c>
      <c r="E458" s="106">
        <v>4.44</v>
      </c>
      <c r="F458" s="106">
        <v>4.57</v>
      </c>
      <c r="G458" s="106">
        <v>4.71</v>
      </c>
      <c r="H458" s="106">
        <v>4.91</v>
      </c>
      <c r="I458" s="106">
        <v>5.46</v>
      </c>
      <c r="J458" s="106">
        <v>5.86</v>
      </c>
      <c r="K458" s="106">
        <v>6.81</v>
      </c>
      <c r="L458" s="106">
        <v>7.22</v>
      </c>
      <c r="M458" s="106">
        <v>7.7</v>
      </c>
    </row>
    <row r="459" ht="15.75" customHeight="1">
      <c r="D459" s="108">
        <v>45064.0</v>
      </c>
      <c r="E459" s="106">
        <v>4.55</v>
      </c>
      <c r="F459" s="106">
        <v>4.7</v>
      </c>
      <c r="G459" s="106">
        <v>4.82</v>
      </c>
      <c r="H459" s="106">
        <v>5.05</v>
      </c>
      <c r="I459" s="106">
        <v>5.53</v>
      </c>
      <c r="J459" s="106">
        <v>5.93</v>
      </c>
      <c r="K459" s="106">
        <v>6.83</v>
      </c>
      <c r="L459" s="106">
        <v>7.2</v>
      </c>
      <c r="M459" s="106">
        <v>7.68</v>
      </c>
    </row>
    <row r="460" ht="15.75" customHeight="1">
      <c r="D460" s="108">
        <v>45063.0</v>
      </c>
      <c r="E460" s="106">
        <v>4.83</v>
      </c>
      <c r="F460" s="106">
        <v>4.91</v>
      </c>
      <c r="G460" s="106">
        <v>4.99</v>
      </c>
      <c r="H460" s="106">
        <v>5.13</v>
      </c>
      <c r="I460" s="106">
        <v>5.61</v>
      </c>
      <c r="J460" s="106">
        <v>6.01</v>
      </c>
      <c r="K460" s="106">
        <v>6.84</v>
      </c>
      <c r="L460" s="106">
        <v>7.25</v>
      </c>
      <c r="M460" s="106">
        <v>7.74</v>
      </c>
    </row>
    <row r="461" ht="15.75" customHeight="1">
      <c r="D461" s="108">
        <v>45062.0</v>
      </c>
      <c r="E461" s="106">
        <v>4.93</v>
      </c>
      <c r="F461" s="106">
        <v>4.98</v>
      </c>
      <c r="G461" s="106">
        <v>5.02</v>
      </c>
      <c r="H461" s="106">
        <v>5.25</v>
      </c>
      <c r="I461" s="106">
        <v>5.67</v>
      </c>
      <c r="J461" s="106">
        <v>6.1</v>
      </c>
      <c r="K461" s="106">
        <v>6.92</v>
      </c>
      <c r="L461" s="106">
        <v>7.28</v>
      </c>
      <c r="M461" s="106">
        <v>7.75</v>
      </c>
    </row>
    <row r="462" ht="15.75" customHeight="1">
      <c r="D462" s="108">
        <v>45061.0</v>
      </c>
      <c r="E462" s="106">
        <v>4.92</v>
      </c>
      <c r="F462" s="106">
        <v>5.0</v>
      </c>
      <c r="G462" s="106">
        <v>5.03</v>
      </c>
      <c r="H462" s="106">
        <v>5.25</v>
      </c>
      <c r="I462" s="106">
        <v>5.65</v>
      </c>
      <c r="J462" s="106">
        <v>6.07</v>
      </c>
      <c r="K462" s="106">
        <v>6.88</v>
      </c>
      <c r="L462" s="106">
        <v>7.23</v>
      </c>
      <c r="M462" s="106">
        <v>7.7</v>
      </c>
    </row>
    <row r="463" ht="15.75" customHeight="1">
      <c r="D463" s="108">
        <v>45058.0</v>
      </c>
      <c r="E463" s="106">
        <v>4.91</v>
      </c>
      <c r="F463" s="106">
        <v>4.96</v>
      </c>
      <c r="G463" s="106">
        <v>5.04</v>
      </c>
      <c r="H463" s="106">
        <v>5.23</v>
      </c>
      <c r="I463" s="106">
        <v>5.66</v>
      </c>
      <c r="J463" s="106">
        <v>6.07</v>
      </c>
      <c r="K463" s="106">
        <v>6.89</v>
      </c>
      <c r="L463" s="106">
        <v>7.25</v>
      </c>
      <c r="M463" s="106">
        <v>7.72</v>
      </c>
    </row>
    <row r="464" ht="15.75" customHeight="1">
      <c r="D464" s="108">
        <v>45057.0</v>
      </c>
      <c r="E464" s="106">
        <v>4.78</v>
      </c>
      <c r="F464" s="106">
        <v>4.9</v>
      </c>
      <c r="G464" s="106">
        <v>5.0</v>
      </c>
      <c r="H464" s="106">
        <v>5.18</v>
      </c>
      <c r="I464" s="106">
        <v>5.7</v>
      </c>
      <c r="J464" s="106">
        <v>6.14</v>
      </c>
      <c r="K464" s="106">
        <v>6.98</v>
      </c>
      <c r="L464" s="106">
        <v>7.38</v>
      </c>
      <c r="M464" s="106">
        <v>7.82</v>
      </c>
    </row>
    <row r="465" ht="15.75" customHeight="1">
      <c r="D465" s="108">
        <v>45056.0</v>
      </c>
      <c r="E465" s="106">
        <v>4.82</v>
      </c>
      <c r="F465" s="106">
        <v>4.93</v>
      </c>
      <c r="G465" s="106">
        <v>5.03</v>
      </c>
      <c r="H465" s="106">
        <v>5.22</v>
      </c>
      <c r="I465" s="106">
        <v>5.67</v>
      </c>
      <c r="J465" s="106">
        <v>6.03</v>
      </c>
      <c r="K465" s="106">
        <v>6.87</v>
      </c>
      <c r="L465" s="106">
        <v>7.25</v>
      </c>
      <c r="M465" s="106">
        <v>7.72</v>
      </c>
    </row>
    <row r="466" ht="15.75" customHeight="1">
      <c r="D466" s="108">
        <v>45055.0</v>
      </c>
      <c r="E466" s="106">
        <v>5.02</v>
      </c>
      <c r="F466" s="106">
        <v>5.15</v>
      </c>
      <c r="G466" s="106">
        <v>5.18</v>
      </c>
      <c r="H466" s="106">
        <v>5.38</v>
      </c>
      <c r="I466" s="106">
        <v>5.77</v>
      </c>
      <c r="J466" s="106">
        <v>6.17</v>
      </c>
      <c r="K466" s="106">
        <v>7.02</v>
      </c>
      <c r="L466" s="106">
        <v>7.34</v>
      </c>
      <c r="M466" s="106">
        <v>7.8</v>
      </c>
    </row>
    <row r="467" ht="15.75" customHeight="1">
      <c r="D467" s="108">
        <v>45054.0</v>
      </c>
      <c r="E467" s="106">
        <v>5.04</v>
      </c>
      <c r="F467" s="106">
        <v>5.14</v>
      </c>
      <c r="G467" s="106">
        <v>5.17</v>
      </c>
      <c r="H467" s="106">
        <v>5.34</v>
      </c>
      <c r="I467" s="106">
        <v>5.79</v>
      </c>
      <c r="J467" s="106">
        <v>6.17</v>
      </c>
      <c r="K467" s="106">
        <v>7.04</v>
      </c>
      <c r="L467" s="106">
        <v>7.4</v>
      </c>
      <c r="M467" s="106">
        <v>7.86</v>
      </c>
    </row>
    <row r="468" ht="15.75" customHeight="1">
      <c r="D468" s="108">
        <v>45051.0</v>
      </c>
      <c r="E468" s="106">
        <v>4.98</v>
      </c>
      <c r="F468" s="106">
        <v>5.1</v>
      </c>
      <c r="G468" s="106">
        <v>5.18</v>
      </c>
      <c r="H468" s="106">
        <v>5.33</v>
      </c>
      <c r="I468" s="106">
        <v>5.82</v>
      </c>
      <c r="J468" s="106">
        <v>6.17</v>
      </c>
      <c r="K468" s="106">
        <v>7.02</v>
      </c>
      <c r="L468" s="106">
        <v>7.36</v>
      </c>
      <c r="M468" s="106">
        <v>7.83</v>
      </c>
    </row>
    <row r="469" ht="15.75" customHeight="1">
      <c r="D469" s="108">
        <v>45050.0</v>
      </c>
      <c r="E469" s="106">
        <v>4.91</v>
      </c>
      <c r="F469" s="106">
        <v>4.99</v>
      </c>
      <c r="G469" s="106">
        <v>5.06</v>
      </c>
      <c r="H469" s="106">
        <v>5.27</v>
      </c>
      <c r="I469" s="106">
        <v>5.89</v>
      </c>
      <c r="J469" s="106">
        <v>6.19</v>
      </c>
      <c r="K469" s="106">
        <v>7.06</v>
      </c>
      <c r="L469" s="106">
        <v>7.4</v>
      </c>
      <c r="M469" s="106">
        <v>7.8</v>
      </c>
    </row>
    <row r="470" ht="15.75" customHeight="1">
      <c r="D470" s="108">
        <v>45044.0</v>
      </c>
      <c r="E470" s="106">
        <v>4.61</v>
      </c>
      <c r="F470" s="106">
        <v>4.8</v>
      </c>
      <c r="G470" s="106">
        <v>4.93</v>
      </c>
      <c r="H470" s="106">
        <v>5.24</v>
      </c>
      <c r="I470" s="106">
        <v>5.87</v>
      </c>
      <c r="J470" s="106">
        <v>6.21</v>
      </c>
      <c r="K470" s="106">
        <v>7.09</v>
      </c>
      <c r="L470" s="106">
        <v>7.4</v>
      </c>
      <c r="M470" s="106">
        <v>7.86</v>
      </c>
    </row>
    <row r="471" ht="15.75" customHeight="1">
      <c r="D471" s="108">
        <v>45043.0</v>
      </c>
      <c r="E471" s="106">
        <v>4.1</v>
      </c>
      <c r="F471" s="106">
        <v>4.72</v>
      </c>
      <c r="G471" s="106">
        <v>4.86</v>
      </c>
      <c r="H471" s="106">
        <v>5.28</v>
      </c>
      <c r="I471" s="106">
        <v>5.9</v>
      </c>
      <c r="J471" s="106">
        <v>6.16</v>
      </c>
      <c r="K471" s="106">
        <v>7.12</v>
      </c>
      <c r="L471" s="106">
        <v>7.38</v>
      </c>
      <c r="M471" s="106">
        <v>7.8</v>
      </c>
    </row>
    <row r="472" ht="15.75" customHeight="1">
      <c r="D472" s="108">
        <v>45042.0</v>
      </c>
      <c r="E472" s="106">
        <v>4.52</v>
      </c>
      <c r="F472" s="106">
        <v>4.87</v>
      </c>
      <c r="G472" s="106">
        <v>4.98</v>
      </c>
      <c r="H472" s="106">
        <v>5.4</v>
      </c>
      <c r="I472" s="106">
        <v>5.87</v>
      </c>
      <c r="J472" s="106">
        <v>6.17</v>
      </c>
      <c r="K472" s="106">
        <v>7.02</v>
      </c>
      <c r="L472" s="106">
        <v>7.32</v>
      </c>
      <c r="M472" s="106">
        <v>7.73</v>
      </c>
    </row>
    <row r="473" ht="15.75" customHeight="1">
      <c r="D473" s="108">
        <v>45041.0</v>
      </c>
      <c r="E473" s="106">
        <v>6.03</v>
      </c>
      <c r="F473" s="106">
        <v>5.97</v>
      </c>
      <c r="G473" s="106">
        <v>5.98</v>
      </c>
      <c r="H473" s="106">
        <v>5.82</v>
      </c>
      <c r="I473" s="106">
        <v>6.07</v>
      </c>
      <c r="J473" s="106">
        <v>6.35</v>
      </c>
      <c r="K473" s="106">
        <v>7.1</v>
      </c>
      <c r="L473" s="106">
        <v>7.46</v>
      </c>
      <c r="M473" s="106">
        <v>7.9</v>
      </c>
    </row>
    <row r="474" ht="15.75" customHeight="1">
      <c r="D474" s="108">
        <v>45040.0</v>
      </c>
      <c r="E474" s="106">
        <v>3.81</v>
      </c>
      <c r="F474" s="106">
        <v>4.3</v>
      </c>
      <c r="G474" s="106">
        <v>4.69</v>
      </c>
      <c r="H474" s="106">
        <v>4.97</v>
      </c>
      <c r="I474" s="106">
        <v>5.86</v>
      </c>
      <c r="J474" s="106">
        <v>6.33</v>
      </c>
      <c r="K474" s="106">
        <v>7.09</v>
      </c>
      <c r="L474" s="106">
        <v>7.43</v>
      </c>
      <c r="M474" s="106">
        <v>7.88</v>
      </c>
    </row>
    <row r="475" ht="15.75" customHeight="1">
      <c r="D475" s="108">
        <v>45037.0</v>
      </c>
      <c r="E475" s="106">
        <v>3.23</v>
      </c>
      <c r="F475" s="106">
        <v>3.7</v>
      </c>
      <c r="G475" s="106">
        <v>4.27</v>
      </c>
      <c r="H475" s="106">
        <v>4.95</v>
      </c>
      <c r="I475" s="106">
        <v>5.82</v>
      </c>
      <c r="J475" s="106">
        <v>6.28</v>
      </c>
      <c r="K475" s="106">
        <v>7.02</v>
      </c>
      <c r="L475" s="106">
        <v>7.41</v>
      </c>
      <c r="M475" s="106">
        <v>7.82</v>
      </c>
    </row>
    <row r="476" ht="15.75" customHeight="1">
      <c r="D476" s="108">
        <v>45036.0</v>
      </c>
      <c r="E476" s="106">
        <v>3.77</v>
      </c>
      <c r="F476" s="106">
        <v>4.07</v>
      </c>
      <c r="G476" s="106">
        <v>4.61</v>
      </c>
      <c r="H476" s="106">
        <v>5.07</v>
      </c>
      <c r="I476" s="106">
        <v>5.87</v>
      </c>
      <c r="J476" s="106">
        <v>6.34</v>
      </c>
      <c r="K476" s="106">
        <v>7.09</v>
      </c>
      <c r="L476" s="106">
        <v>7.45</v>
      </c>
      <c r="M476" s="106">
        <v>7.92</v>
      </c>
    </row>
    <row r="477" ht="15.75" customHeight="1">
      <c r="D477" s="108">
        <v>45035.0</v>
      </c>
      <c r="E477" s="106">
        <v>4.43</v>
      </c>
      <c r="F477" s="106">
        <v>4.65</v>
      </c>
      <c r="G477" s="106">
        <v>4.9</v>
      </c>
      <c r="H477" s="106">
        <v>5.2</v>
      </c>
      <c r="I477" s="106">
        <v>5.97</v>
      </c>
      <c r="J477" s="106">
        <v>6.45</v>
      </c>
      <c r="K477" s="106">
        <v>7.12</v>
      </c>
      <c r="L477" s="106">
        <v>7.49</v>
      </c>
      <c r="M477" s="106">
        <v>7.93</v>
      </c>
    </row>
    <row r="478" ht="15.75" customHeight="1">
      <c r="D478" s="108">
        <v>45034.0</v>
      </c>
      <c r="E478" s="106">
        <v>5.13</v>
      </c>
      <c r="F478" s="106">
        <v>5.3</v>
      </c>
      <c r="G478" s="106">
        <v>5.42</v>
      </c>
      <c r="H478" s="106">
        <v>5.52</v>
      </c>
      <c r="I478" s="106">
        <v>6.05</v>
      </c>
      <c r="J478" s="106">
        <v>6.47</v>
      </c>
      <c r="K478" s="106">
        <v>7.15</v>
      </c>
      <c r="L478" s="106">
        <v>7.5</v>
      </c>
      <c r="M478" s="106">
        <v>7.93</v>
      </c>
    </row>
    <row r="479" ht="15.75" customHeight="1">
      <c r="D479" s="108">
        <v>45033.0</v>
      </c>
      <c r="E479" s="106">
        <v>5.33</v>
      </c>
      <c r="F479" s="106">
        <v>5.43</v>
      </c>
      <c r="G479" s="106">
        <v>5.53</v>
      </c>
      <c r="H479" s="106">
        <v>5.62</v>
      </c>
      <c r="I479" s="106">
        <v>6.05</v>
      </c>
      <c r="J479" s="106">
        <v>6.48</v>
      </c>
      <c r="K479" s="106">
        <v>7.23</v>
      </c>
      <c r="L479" s="106">
        <v>7.52</v>
      </c>
      <c r="M479" s="106">
        <v>8.0</v>
      </c>
    </row>
    <row r="480" ht="15.75" customHeight="1">
      <c r="D480" s="108">
        <v>45030.0</v>
      </c>
      <c r="E480" s="106">
        <v>5.45</v>
      </c>
      <c r="F480" s="106">
        <v>5.52</v>
      </c>
      <c r="G480" s="106">
        <v>5.53</v>
      </c>
      <c r="H480" s="106">
        <v>5.63</v>
      </c>
      <c r="I480" s="106">
        <v>6.18</v>
      </c>
      <c r="J480" s="106">
        <v>6.52</v>
      </c>
      <c r="K480" s="106">
        <v>7.18</v>
      </c>
      <c r="L480" s="106">
        <v>7.54</v>
      </c>
      <c r="M480" s="106">
        <v>8.0</v>
      </c>
    </row>
    <row r="481" ht="15.75" customHeight="1">
      <c r="D481" s="108">
        <v>45029.0</v>
      </c>
      <c r="E481" s="106">
        <v>5.44</v>
      </c>
      <c r="F481" s="106">
        <v>5.5</v>
      </c>
      <c r="G481" s="106">
        <v>5.54</v>
      </c>
      <c r="H481" s="106">
        <v>5.76</v>
      </c>
      <c r="I481" s="106">
        <v>6.28</v>
      </c>
      <c r="J481" s="106">
        <v>6.54</v>
      </c>
      <c r="K481" s="106">
        <v>7.18</v>
      </c>
      <c r="L481" s="106">
        <v>7.53</v>
      </c>
      <c r="M481" s="106">
        <v>7.96</v>
      </c>
    </row>
    <row r="482" ht="15.75" customHeight="1">
      <c r="D482" s="108">
        <v>45028.0</v>
      </c>
      <c r="E482" s="106">
        <v>5.26</v>
      </c>
      <c r="F482" s="106">
        <v>5.34</v>
      </c>
      <c r="G482" s="106">
        <v>5.4</v>
      </c>
      <c r="H482" s="106">
        <v>5.54</v>
      </c>
      <c r="I482" s="106">
        <v>6.17</v>
      </c>
      <c r="J482" s="106">
        <v>6.51</v>
      </c>
      <c r="K482" s="106">
        <v>7.26</v>
      </c>
      <c r="L482" s="106">
        <v>7.57</v>
      </c>
      <c r="M482" s="106">
        <v>8.0</v>
      </c>
    </row>
    <row r="483" ht="15.75" customHeight="1">
      <c r="D483" s="108">
        <v>45027.0</v>
      </c>
      <c r="E483" s="106">
        <v>5.16</v>
      </c>
      <c r="F483" s="106">
        <v>5.23</v>
      </c>
      <c r="G483" s="106">
        <v>5.31</v>
      </c>
      <c r="H483" s="106">
        <v>5.53</v>
      </c>
      <c r="I483" s="106">
        <v>6.14</v>
      </c>
      <c r="J483" s="106">
        <v>6.5</v>
      </c>
      <c r="K483" s="106">
        <v>7.26</v>
      </c>
      <c r="L483" s="106">
        <v>7.57</v>
      </c>
      <c r="M483" s="106">
        <v>8.0</v>
      </c>
    </row>
    <row r="484" ht="15.75" customHeight="1">
      <c r="D484" s="108">
        <v>45026.0</v>
      </c>
      <c r="E484" s="106">
        <v>5.08</v>
      </c>
      <c r="F484" s="106">
        <v>5.22</v>
      </c>
      <c r="G484" s="106">
        <v>5.3</v>
      </c>
      <c r="H484" s="106">
        <v>5.56</v>
      </c>
      <c r="I484" s="106">
        <v>6.12</v>
      </c>
      <c r="J484" s="106">
        <v>6.54</v>
      </c>
      <c r="K484" s="106">
        <v>7.28</v>
      </c>
      <c r="L484" s="106">
        <v>7.55</v>
      </c>
      <c r="M484" s="106">
        <v>8.0</v>
      </c>
    </row>
    <row r="485" ht="15.75" customHeight="1">
      <c r="D485" s="108">
        <v>45023.0</v>
      </c>
      <c r="E485" s="106">
        <v>5.06</v>
      </c>
      <c r="F485" s="106">
        <v>5.2</v>
      </c>
      <c r="G485" s="106">
        <v>5.33</v>
      </c>
      <c r="H485" s="106">
        <v>5.56</v>
      </c>
      <c r="I485" s="106">
        <v>6.14</v>
      </c>
      <c r="J485" s="106">
        <v>6.51</v>
      </c>
      <c r="K485" s="106">
        <v>7.19</v>
      </c>
      <c r="L485" s="106">
        <v>7.57</v>
      </c>
      <c r="M485" s="106">
        <v>8.0</v>
      </c>
    </row>
    <row r="486" ht="15.75" customHeight="1">
      <c r="D486" s="108">
        <v>45022.0</v>
      </c>
      <c r="E486" s="106">
        <v>4.47</v>
      </c>
      <c r="F486" s="106">
        <v>4.63</v>
      </c>
      <c r="G486" s="106">
        <v>4.77</v>
      </c>
      <c r="H486" s="106">
        <v>5.07</v>
      </c>
      <c r="I486" s="106">
        <v>6.08</v>
      </c>
      <c r="J486" s="106">
        <v>6.53</v>
      </c>
      <c r="K486" s="106">
        <v>7.27</v>
      </c>
      <c r="L486" s="106">
        <v>7.54</v>
      </c>
      <c r="M486" s="106">
        <v>7.95</v>
      </c>
    </row>
    <row r="487" ht="15.75" customHeight="1">
      <c r="D487" s="108">
        <v>45021.0</v>
      </c>
      <c r="E487" s="106">
        <v>3.25</v>
      </c>
      <c r="F487" s="106">
        <v>3.58</v>
      </c>
      <c r="G487" s="106">
        <v>3.88</v>
      </c>
      <c r="H487" s="106">
        <v>4.87</v>
      </c>
      <c r="I487" s="106">
        <v>6.0</v>
      </c>
      <c r="J487" s="106">
        <v>6.43</v>
      </c>
      <c r="K487" s="106">
        <v>7.27</v>
      </c>
      <c r="L487" s="106">
        <v>7.56</v>
      </c>
      <c r="M487" s="106">
        <v>7.97</v>
      </c>
    </row>
    <row r="488" ht="15.75" customHeight="1">
      <c r="D488" s="108">
        <v>45020.0</v>
      </c>
      <c r="E488" s="106">
        <v>2.48</v>
      </c>
      <c r="F488" s="106">
        <v>2.82</v>
      </c>
      <c r="G488" s="106">
        <v>3.3</v>
      </c>
      <c r="H488" s="106">
        <v>4.73</v>
      </c>
      <c r="I488" s="106">
        <v>5.9</v>
      </c>
      <c r="J488" s="106">
        <v>6.38</v>
      </c>
      <c r="K488" s="106">
        <v>7.22</v>
      </c>
      <c r="L488" s="106">
        <v>7.56</v>
      </c>
      <c r="M488" s="106">
        <v>7.97</v>
      </c>
    </row>
    <row r="489" ht="15.75" customHeight="1">
      <c r="D489" s="108">
        <v>45019.0</v>
      </c>
      <c r="E489" s="106">
        <v>1.92</v>
      </c>
      <c r="F489" s="106">
        <v>2.55</v>
      </c>
      <c r="G489" s="106">
        <v>2.98</v>
      </c>
      <c r="H489" s="106">
        <v>4.53</v>
      </c>
      <c r="I489" s="106">
        <v>5.83</v>
      </c>
      <c r="J489" s="106">
        <v>6.37</v>
      </c>
      <c r="K489" s="106">
        <v>7.13</v>
      </c>
      <c r="L489" s="106">
        <v>7.54</v>
      </c>
      <c r="M489" s="106">
        <v>7.95</v>
      </c>
    </row>
    <row r="490" ht="15.75" customHeight="1">
      <c r="D490" s="108">
        <v>45016.0</v>
      </c>
      <c r="E490" s="106">
        <v>1.5</v>
      </c>
      <c r="F490" s="106">
        <v>2.2</v>
      </c>
      <c r="G490" s="106">
        <v>2.73</v>
      </c>
      <c r="H490" s="106">
        <v>4.5</v>
      </c>
      <c r="I490" s="106">
        <v>5.93</v>
      </c>
      <c r="J490" s="106">
        <v>6.43</v>
      </c>
      <c r="K490" s="106">
        <v>7.33</v>
      </c>
      <c r="L490" s="106">
        <v>7.62</v>
      </c>
      <c r="M490" s="106">
        <v>8.03</v>
      </c>
    </row>
    <row r="491" ht="15.75" customHeight="1">
      <c r="D491" s="108">
        <v>45015.0</v>
      </c>
      <c r="E491" s="106">
        <v>1.0</v>
      </c>
      <c r="F491" s="106">
        <v>1.76</v>
      </c>
      <c r="G491" s="106">
        <v>2.48</v>
      </c>
      <c r="H491" s="106">
        <v>4.36</v>
      </c>
      <c r="I491" s="106">
        <v>5.78</v>
      </c>
      <c r="J491" s="106">
        <v>6.38</v>
      </c>
      <c r="K491" s="106">
        <v>7.14</v>
      </c>
      <c r="L491" s="106">
        <v>7.53</v>
      </c>
      <c r="M491" s="106">
        <v>7.96</v>
      </c>
    </row>
    <row r="492" ht="15.75" customHeight="1">
      <c r="D492" s="108">
        <v>45014.0</v>
      </c>
      <c r="E492" s="106">
        <v>1.05</v>
      </c>
      <c r="F492" s="106">
        <v>1.78</v>
      </c>
      <c r="G492" s="106">
        <v>2.5</v>
      </c>
      <c r="H492" s="106">
        <v>4.25</v>
      </c>
      <c r="I492" s="106">
        <v>5.88</v>
      </c>
      <c r="J492" s="106">
        <v>6.38</v>
      </c>
      <c r="K492" s="106">
        <v>7.2</v>
      </c>
      <c r="L492" s="106">
        <v>7.53</v>
      </c>
      <c r="M492" s="106">
        <v>8.0</v>
      </c>
    </row>
    <row r="493" ht="15.75" customHeight="1">
      <c r="D493" s="108">
        <v>45013.0</v>
      </c>
      <c r="E493" s="106">
        <v>1.08</v>
      </c>
      <c r="F493" s="106">
        <v>1.77</v>
      </c>
      <c r="G493" s="106">
        <v>2.5</v>
      </c>
      <c r="H493" s="106">
        <v>4.33</v>
      </c>
      <c r="I493" s="106">
        <v>5.83</v>
      </c>
      <c r="J493" s="106">
        <v>6.37</v>
      </c>
      <c r="K493" s="106">
        <v>7.13</v>
      </c>
      <c r="L493" s="106">
        <v>7.54</v>
      </c>
      <c r="M493" s="106">
        <v>7.97</v>
      </c>
    </row>
    <row r="494" ht="15.75" customHeight="1">
      <c r="D494" s="108">
        <v>45012.0</v>
      </c>
      <c r="E494" s="106">
        <v>1.16</v>
      </c>
      <c r="F494" s="106">
        <v>1.84</v>
      </c>
      <c r="G494" s="106">
        <v>2.56</v>
      </c>
      <c r="H494" s="106">
        <v>4.32</v>
      </c>
      <c r="I494" s="106">
        <v>5.84</v>
      </c>
      <c r="J494" s="106">
        <v>6.42</v>
      </c>
      <c r="K494" s="106">
        <v>7.16</v>
      </c>
      <c r="L494" s="106">
        <v>7.52</v>
      </c>
      <c r="M494" s="106">
        <v>7.96</v>
      </c>
    </row>
    <row r="495" ht="15.75" customHeight="1">
      <c r="D495" s="108">
        <v>45009.0</v>
      </c>
      <c r="E495" s="106">
        <v>1.2</v>
      </c>
      <c r="F495" s="106">
        <v>1.9</v>
      </c>
      <c r="G495" s="106">
        <v>2.9</v>
      </c>
      <c r="H495" s="106">
        <v>4.43</v>
      </c>
      <c r="I495" s="106">
        <v>5.87</v>
      </c>
      <c r="J495" s="106">
        <v>6.45</v>
      </c>
      <c r="K495" s="106">
        <v>7.18</v>
      </c>
      <c r="L495" s="106">
        <v>7.52</v>
      </c>
      <c r="M495" s="106">
        <v>7.95</v>
      </c>
    </row>
    <row r="496" ht="15.75" customHeight="1">
      <c r="D496" s="108">
        <v>45008.0</v>
      </c>
      <c r="E496" s="106">
        <v>1.47</v>
      </c>
      <c r="F496" s="106">
        <v>2.18</v>
      </c>
      <c r="G496" s="106">
        <v>3.07</v>
      </c>
      <c r="H496" s="106">
        <v>4.53</v>
      </c>
      <c r="I496" s="106">
        <v>6.03</v>
      </c>
      <c r="J496" s="106">
        <v>6.52</v>
      </c>
      <c r="K496" s="106">
        <v>7.27</v>
      </c>
      <c r="L496" s="106">
        <v>7.57</v>
      </c>
      <c r="M496" s="106">
        <v>8.02</v>
      </c>
    </row>
    <row r="497" ht="15.75" customHeight="1">
      <c r="D497" s="108">
        <v>45007.0</v>
      </c>
      <c r="E497" s="106">
        <v>1.6</v>
      </c>
      <c r="F497" s="106">
        <v>2.43</v>
      </c>
      <c r="G497" s="106">
        <v>3.23</v>
      </c>
      <c r="H497" s="106">
        <v>4.66</v>
      </c>
      <c r="I497" s="106">
        <v>6.03</v>
      </c>
      <c r="J497" s="106">
        <v>6.5</v>
      </c>
      <c r="K497" s="106">
        <v>7.27</v>
      </c>
      <c r="L497" s="106">
        <v>7.58</v>
      </c>
      <c r="M497" s="106">
        <v>8.06</v>
      </c>
    </row>
    <row r="498" ht="15.75" customHeight="1">
      <c r="D498" s="108">
        <v>45006.0</v>
      </c>
      <c r="E498" s="106">
        <v>2.22</v>
      </c>
      <c r="F498" s="106">
        <v>2.9</v>
      </c>
      <c r="G498" s="106">
        <v>3.53</v>
      </c>
      <c r="H498" s="106">
        <v>5.02</v>
      </c>
      <c r="I498" s="106">
        <v>6.27</v>
      </c>
      <c r="J498" s="106">
        <v>6.65</v>
      </c>
      <c r="K498" s="106">
        <v>7.33</v>
      </c>
      <c r="L498" s="106">
        <v>7.61</v>
      </c>
      <c r="M498" s="106">
        <v>8.03</v>
      </c>
    </row>
    <row r="499" ht="15.75" customHeight="1">
      <c r="D499" s="108">
        <v>45005.0</v>
      </c>
      <c r="E499" s="106">
        <v>2.84</v>
      </c>
      <c r="F499" s="106">
        <v>3.41</v>
      </c>
      <c r="G499" s="106">
        <v>4.0</v>
      </c>
      <c r="H499" s="106">
        <v>5.29</v>
      </c>
      <c r="I499" s="106">
        <v>6.46</v>
      </c>
      <c r="J499" s="106">
        <v>6.89</v>
      </c>
      <c r="K499" s="106">
        <v>7.43</v>
      </c>
      <c r="L499" s="106">
        <v>7.78</v>
      </c>
      <c r="M499" s="106">
        <v>8.08</v>
      </c>
    </row>
    <row r="500" ht="15.75" customHeight="1">
      <c r="D500" s="108">
        <v>45002.0</v>
      </c>
      <c r="E500" s="106">
        <v>3.5</v>
      </c>
      <c r="F500" s="106">
        <v>4.0</v>
      </c>
      <c r="G500" s="106">
        <v>4.58</v>
      </c>
      <c r="H500" s="106">
        <v>5.78</v>
      </c>
      <c r="I500" s="106">
        <v>6.8</v>
      </c>
      <c r="J500" s="106">
        <v>7.18</v>
      </c>
      <c r="K500" s="106">
        <v>7.68</v>
      </c>
      <c r="L500" s="106">
        <v>8.02</v>
      </c>
      <c r="M500" s="106">
        <v>8.38</v>
      </c>
    </row>
    <row r="501" ht="15.75" customHeight="1">
      <c r="D501" s="108">
        <v>45001.0</v>
      </c>
      <c r="E501" s="106">
        <v>4.17</v>
      </c>
      <c r="F501" s="106">
        <v>4.52</v>
      </c>
      <c r="G501" s="106">
        <v>5.28</v>
      </c>
      <c r="H501" s="106">
        <v>6.33</v>
      </c>
      <c r="I501" s="106">
        <v>6.97</v>
      </c>
      <c r="J501" s="106">
        <v>7.18</v>
      </c>
      <c r="K501" s="106">
        <v>7.77</v>
      </c>
      <c r="L501" s="106">
        <v>7.98</v>
      </c>
      <c r="M501" s="106">
        <v>8.3</v>
      </c>
    </row>
    <row r="502" ht="15.75" customHeight="1">
      <c r="D502" s="108">
        <v>45000.0</v>
      </c>
      <c r="E502" s="106">
        <v>5.13</v>
      </c>
      <c r="F502" s="106">
        <v>5.53</v>
      </c>
      <c r="G502" s="106">
        <v>6.0</v>
      </c>
      <c r="H502" s="106">
        <v>6.83</v>
      </c>
      <c r="I502" s="106">
        <v>7.33</v>
      </c>
      <c r="J502" s="106">
        <v>7.53</v>
      </c>
      <c r="K502" s="106">
        <v>7.98</v>
      </c>
      <c r="L502" s="106">
        <v>8.36</v>
      </c>
      <c r="M502" s="106">
        <v>8.48</v>
      </c>
    </row>
    <row r="503" ht="15.75" customHeight="1">
      <c r="D503" s="108">
        <v>44999.0</v>
      </c>
      <c r="E503" s="106">
        <v>5.72</v>
      </c>
      <c r="F503" s="106">
        <v>6.1</v>
      </c>
      <c r="G503" s="106">
        <v>6.5</v>
      </c>
      <c r="H503" s="106">
        <v>7.0</v>
      </c>
      <c r="I503" s="106">
        <v>7.44</v>
      </c>
      <c r="J503" s="106">
        <v>7.62</v>
      </c>
      <c r="K503" s="106">
        <v>8.0</v>
      </c>
      <c r="L503" s="106">
        <v>8.33</v>
      </c>
      <c r="M503" s="106">
        <v>8.44</v>
      </c>
    </row>
    <row r="504" ht="15.75" customHeight="1">
      <c r="D504" s="108">
        <v>44998.0</v>
      </c>
      <c r="E504" s="106">
        <v>6.16</v>
      </c>
      <c r="F504" s="106">
        <v>6.43</v>
      </c>
      <c r="G504" s="106">
        <v>6.67</v>
      </c>
      <c r="H504" s="106">
        <v>7.07</v>
      </c>
      <c r="I504" s="106">
        <v>7.49</v>
      </c>
      <c r="J504" s="106">
        <v>7.74</v>
      </c>
      <c r="K504" s="106">
        <v>8.03</v>
      </c>
      <c r="L504" s="106">
        <v>8.38</v>
      </c>
      <c r="M504" s="106">
        <v>8.56</v>
      </c>
    </row>
    <row r="505" ht="15.75" customHeight="1">
      <c r="D505" s="108">
        <v>44995.0</v>
      </c>
      <c r="E505" s="106">
        <v>6.2</v>
      </c>
      <c r="F505" s="106">
        <v>6.42</v>
      </c>
      <c r="G505" s="106">
        <v>6.63</v>
      </c>
      <c r="H505" s="106">
        <v>7.1</v>
      </c>
      <c r="I505" s="106">
        <v>7.5</v>
      </c>
      <c r="J505" s="106">
        <v>7.78</v>
      </c>
      <c r="K505" s="106">
        <v>8.08</v>
      </c>
      <c r="L505" s="106">
        <v>8.38</v>
      </c>
      <c r="M505" s="106">
        <v>8.53</v>
      </c>
    </row>
    <row r="506" ht="15.75" customHeight="1">
      <c r="D506" s="108">
        <v>44994.0</v>
      </c>
      <c r="E506" s="106">
        <v>6.21</v>
      </c>
      <c r="F506" s="106">
        <v>6.46</v>
      </c>
      <c r="G506" s="106">
        <v>6.66</v>
      </c>
      <c r="H506" s="106">
        <v>7.04</v>
      </c>
      <c r="I506" s="106">
        <v>7.5</v>
      </c>
      <c r="J506" s="106">
        <v>7.79</v>
      </c>
      <c r="K506" s="106">
        <v>8.1</v>
      </c>
      <c r="L506" s="106">
        <v>8.42</v>
      </c>
      <c r="M506" s="106">
        <v>8.55</v>
      </c>
    </row>
    <row r="507" ht="15.75" customHeight="1">
      <c r="D507" s="108">
        <v>44993.0</v>
      </c>
      <c r="E507" s="106">
        <v>6.0</v>
      </c>
      <c r="F507" s="106">
        <v>6.22</v>
      </c>
      <c r="G507" s="106">
        <v>6.52</v>
      </c>
      <c r="H507" s="106">
        <v>7.02</v>
      </c>
      <c r="I507" s="106">
        <v>7.48</v>
      </c>
      <c r="J507" s="106">
        <v>7.76</v>
      </c>
      <c r="K507" s="106">
        <v>8.04</v>
      </c>
      <c r="L507" s="106">
        <v>8.43</v>
      </c>
      <c r="M507" s="106">
        <v>8.53</v>
      </c>
    </row>
    <row r="508" ht="15.75" customHeight="1">
      <c r="D508" s="108">
        <v>44992.0</v>
      </c>
      <c r="E508" s="106">
        <v>6.08</v>
      </c>
      <c r="F508" s="106">
        <v>6.32</v>
      </c>
      <c r="G508" s="106">
        <v>6.57</v>
      </c>
      <c r="H508" s="106">
        <v>7.07</v>
      </c>
      <c r="I508" s="106">
        <v>7.52</v>
      </c>
      <c r="J508" s="106">
        <v>7.8</v>
      </c>
      <c r="K508" s="106">
        <v>8.12</v>
      </c>
      <c r="L508" s="106">
        <v>8.4</v>
      </c>
      <c r="M508" s="106">
        <v>8.56</v>
      </c>
    </row>
    <row r="509" ht="15.75" customHeight="1">
      <c r="D509" s="108">
        <v>44991.0</v>
      </c>
      <c r="E509" s="106">
        <v>6.22</v>
      </c>
      <c r="F509" s="106">
        <v>6.47</v>
      </c>
      <c r="G509" s="106">
        <v>6.68</v>
      </c>
      <c r="H509" s="106">
        <v>7.1</v>
      </c>
      <c r="I509" s="106">
        <v>7.5</v>
      </c>
      <c r="J509" s="106">
        <v>7.73</v>
      </c>
      <c r="K509" s="106">
        <v>8.12</v>
      </c>
      <c r="L509" s="106">
        <v>8.38</v>
      </c>
      <c r="M509" s="106">
        <v>8.53</v>
      </c>
    </row>
    <row r="510" ht="15.75" customHeight="1">
      <c r="D510" s="108">
        <v>44988.0</v>
      </c>
      <c r="E510" s="106">
        <v>6.28</v>
      </c>
      <c r="F510" s="106">
        <v>6.5</v>
      </c>
      <c r="G510" s="106">
        <v>6.72</v>
      </c>
      <c r="H510" s="106">
        <v>7.15</v>
      </c>
      <c r="I510" s="106">
        <v>7.5</v>
      </c>
      <c r="J510" s="106">
        <v>7.75</v>
      </c>
      <c r="K510" s="106">
        <v>8.07</v>
      </c>
      <c r="L510" s="106">
        <v>8.4</v>
      </c>
      <c r="M510" s="106">
        <v>8.55</v>
      </c>
    </row>
    <row r="511" ht="15.75" customHeight="1">
      <c r="D511" s="108">
        <v>44987.0</v>
      </c>
      <c r="E511" s="106">
        <v>6.27</v>
      </c>
      <c r="F511" s="106">
        <v>6.5</v>
      </c>
      <c r="G511" s="106">
        <v>6.69</v>
      </c>
      <c r="H511" s="106">
        <v>7.09</v>
      </c>
      <c r="I511" s="106">
        <v>7.51</v>
      </c>
      <c r="J511" s="106">
        <v>7.74</v>
      </c>
      <c r="K511" s="106">
        <v>8.13</v>
      </c>
      <c r="L511" s="106">
        <v>8.42</v>
      </c>
      <c r="M511" s="106">
        <v>8.56</v>
      </c>
    </row>
    <row r="512" ht="15.75" customHeight="1">
      <c r="D512" s="108">
        <v>44986.0</v>
      </c>
      <c r="E512" s="106">
        <v>6.0</v>
      </c>
      <c r="F512" s="106">
        <v>6.25</v>
      </c>
      <c r="G512" s="106">
        <v>6.55</v>
      </c>
      <c r="H512" s="106">
        <v>6.98</v>
      </c>
      <c r="I512" s="106">
        <v>7.47</v>
      </c>
      <c r="J512" s="106">
        <v>7.77</v>
      </c>
      <c r="K512" s="106">
        <v>8.15</v>
      </c>
      <c r="L512" s="106">
        <v>8.44</v>
      </c>
      <c r="M512" s="106">
        <v>8.58</v>
      </c>
    </row>
    <row r="513" ht="15.75" customHeight="1">
      <c r="D513" s="108">
        <v>44985.0</v>
      </c>
      <c r="E513" s="106">
        <v>5.28</v>
      </c>
      <c r="F513" s="106">
        <v>6.14</v>
      </c>
      <c r="G513" s="106">
        <v>6.52</v>
      </c>
      <c r="H513" s="106">
        <v>6.92</v>
      </c>
      <c r="I513" s="106">
        <v>7.38</v>
      </c>
      <c r="J513" s="106">
        <v>7.62</v>
      </c>
      <c r="K513" s="106">
        <v>8.04</v>
      </c>
      <c r="L513" s="106">
        <v>8.38</v>
      </c>
      <c r="M513" s="106">
        <v>8.52</v>
      </c>
    </row>
    <row r="514" ht="15.75" customHeight="1">
      <c r="D514" s="108">
        <v>44984.0</v>
      </c>
      <c r="E514" s="106">
        <v>5.83</v>
      </c>
      <c r="F514" s="106">
        <v>6.21</v>
      </c>
      <c r="G514" s="106">
        <v>6.57</v>
      </c>
      <c r="H514" s="106">
        <v>6.93</v>
      </c>
      <c r="I514" s="106">
        <v>7.44</v>
      </c>
      <c r="J514" s="106">
        <v>7.77</v>
      </c>
      <c r="K514" s="106">
        <v>8.2</v>
      </c>
      <c r="L514" s="106">
        <v>8.44</v>
      </c>
      <c r="M514" s="106">
        <v>8.58</v>
      </c>
    </row>
    <row r="515" ht="15.75" customHeight="1">
      <c r="D515" s="108">
        <v>44981.0</v>
      </c>
      <c r="E515" s="106">
        <v>6.02</v>
      </c>
      <c r="F515" s="106">
        <v>6.33</v>
      </c>
      <c r="G515" s="106">
        <v>6.55</v>
      </c>
      <c r="H515" s="106">
        <v>6.97</v>
      </c>
      <c r="I515" s="106">
        <v>7.45</v>
      </c>
      <c r="J515" s="106">
        <v>7.68</v>
      </c>
      <c r="K515" s="106">
        <v>8.13</v>
      </c>
      <c r="L515" s="106">
        <v>8.44</v>
      </c>
      <c r="M515" s="106">
        <v>8.58</v>
      </c>
    </row>
    <row r="516" ht="15.75" customHeight="1">
      <c r="D516" s="108">
        <v>44980.0</v>
      </c>
      <c r="E516" s="106">
        <v>6.12</v>
      </c>
      <c r="F516" s="106">
        <v>6.4</v>
      </c>
      <c r="G516" s="106">
        <v>6.62</v>
      </c>
      <c r="H516" s="106">
        <v>6.93</v>
      </c>
      <c r="I516" s="106">
        <v>7.42</v>
      </c>
      <c r="J516" s="106">
        <v>7.67</v>
      </c>
      <c r="K516" s="106">
        <v>8.13</v>
      </c>
      <c r="L516" s="106">
        <v>8.44</v>
      </c>
      <c r="M516" s="106">
        <v>8.58</v>
      </c>
    </row>
    <row r="517" ht="15.75" customHeight="1">
      <c r="D517" s="108">
        <v>44979.0</v>
      </c>
      <c r="E517" s="106">
        <v>6.11</v>
      </c>
      <c r="F517" s="106">
        <v>6.37</v>
      </c>
      <c r="G517" s="106">
        <v>6.6</v>
      </c>
      <c r="H517" s="106">
        <v>6.99</v>
      </c>
      <c r="I517" s="106">
        <v>7.44</v>
      </c>
      <c r="J517" s="106">
        <v>7.69</v>
      </c>
      <c r="K517" s="106">
        <v>8.17</v>
      </c>
      <c r="L517" s="106">
        <v>8.42</v>
      </c>
      <c r="M517" s="106">
        <v>8.56</v>
      </c>
    </row>
    <row r="518" ht="15.75" customHeight="1">
      <c r="D518" s="108">
        <v>44978.0</v>
      </c>
      <c r="E518" s="106">
        <v>4.93</v>
      </c>
      <c r="F518" s="106">
        <v>5.27</v>
      </c>
      <c r="G518" s="106">
        <v>5.67</v>
      </c>
      <c r="H518" s="106">
        <v>6.6</v>
      </c>
      <c r="I518" s="106">
        <v>7.3</v>
      </c>
      <c r="J518" s="106">
        <v>7.53</v>
      </c>
      <c r="K518" s="106">
        <v>8.0</v>
      </c>
      <c r="L518" s="106">
        <v>8.36</v>
      </c>
      <c r="M518" s="106">
        <v>8.5</v>
      </c>
    </row>
    <row r="519" ht="15.75" customHeight="1">
      <c r="D519" s="108">
        <v>44977.0</v>
      </c>
      <c r="E519" s="106">
        <v>4.58</v>
      </c>
      <c r="F519" s="106">
        <v>5.02</v>
      </c>
      <c r="G519" s="106">
        <v>5.5</v>
      </c>
      <c r="H519" s="106">
        <v>6.48</v>
      </c>
      <c r="I519" s="106">
        <v>7.14</v>
      </c>
      <c r="J519" s="106">
        <v>7.46</v>
      </c>
      <c r="K519" s="106">
        <v>8.0</v>
      </c>
      <c r="L519" s="106">
        <v>8.45</v>
      </c>
      <c r="M519" s="106">
        <v>8.55</v>
      </c>
    </row>
    <row r="520" ht="15.75" customHeight="1">
      <c r="D520" s="108">
        <v>44974.0</v>
      </c>
      <c r="E520" s="106">
        <v>4.67</v>
      </c>
      <c r="F520" s="106">
        <v>5.09</v>
      </c>
      <c r="G520" s="106">
        <v>5.51</v>
      </c>
      <c r="H520" s="106">
        <v>6.4</v>
      </c>
      <c r="I520" s="106">
        <v>7.14</v>
      </c>
      <c r="J520" s="106">
        <v>7.47</v>
      </c>
      <c r="K520" s="106">
        <v>8.03</v>
      </c>
      <c r="L520" s="106">
        <v>8.38</v>
      </c>
      <c r="M520" s="106">
        <v>8.54</v>
      </c>
    </row>
    <row r="521" ht="15.75" customHeight="1">
      <c r="D521" s="108">
        <v>44973.0</v>
      </c>
      <c r="E521" s="106">
        <v>4.76</v>
      </c>
      <c r="F521" s="106">
        <v>5.16</v>
      </c>
      <c r="G521" s="106">
        <v>5.54</v>
      </c>
      <c r="H521" s="106">
        <v>6.36</v>
      </c>
      <c r="I521" s="106">
        <v>7.16</v>
      </c>
      <c r="J521" s="106">
        <v>7.44</v>
      </c>
      <c r="K521" s="106">
        <v>8.04</v>
      </c>
      <c r="L521" s="106">
        <v>8.32</v>
      </c>
      <c r="M521" s="106">
        <v>8.52</v>
      </c>
    </row>
    <row r="522" ht="15.75" customHeight="1">
      <c r="D522" s="108">
        <v>44972.0</v>
      </c>
      <c r="E522" s="106">
        <v>3.72</v>
      </c>
      <c r="F522" s="106">
        <v>4.27</v>
      </c>
      <c r="G522" s="106">
        <v>5.1</v>
      </c>
      <c r="H522" s="106">
        <v>6.33</v>
      </c>
      <c r="I522" s="106">
        <v>7.2</v>
      </c>
      <c r="J522" s="106">
        <v>7.55</v>
      </c>
      <c r="K522" s="106">
        <v>8.1</v>
      </c>
      <c r="L522" s="106">
        <v>8.44</v>
      </c>
      <c r="M522" s="106">
        <v>8.55</v>
      </c>
    </row>
    <row r="523" ht="15.75" customHeight="1">
      <c r="D523" s="108">
        <v>44971.0</v>
      </c>
      <c r="E523" s="106">
        <v>4.1</v>
      </c>
      <c r="F523" s="106">
        <v>4.62</v>
      </c>
      <c r="G523" s="106">
        <v>5.52</v>
      </c>
      <c r="H523" s="106">
        <v>6.62</v>
      </c>
      <c r="I523" s="106">
        <v>7.42</v>
      </c>
      <c r="J523" s="106">
        <v>7.72</v>
      </c>
      <c r="K523" s="106">
        <v>8.23</v>
      </c>
      <c r="L523" s="106">
        <v>8.46</v>
      </c>
      <c r="M523" s="106">
        <v>8.55</v>
      </c>
    </row>
    <row r="524" ht="15.75" customHeight="1">
      <c r="D524" s="108">
        <v>44970.0</v>
      </c>
      <c r="E524" s="106">
        <v>4.58</v>
      </c>
      <c r="F524" s="106">
        <v>5.1</v>
      </c>
      <c r="G524" s="106">
        <v>5.86</v>
      </c>
      <c r="H524" s="106">
        <v>6.96</v>
      </c>
      <c r="I524" s="106">
        <v>7.58</v>
      </c>
      <c r="J524" s="106">
        <v>7.88</v>
      </c>
      <c r="K524" s="106">
        <v>8.44</v>
      </c>
      <c r="L524" s="106">
        <v>8.53</v>
      </c>
      <c r="M524" s="106">
        <v>8.62</v>
      </c>
    </row>
    <row r="525" ht="15.75" customHeight="1">
      <c r="D525" s="108">
        <v>44967.0</v>
      </c>
      <c r="E525" s="106">
        <v>4.97</v>
      </c>
      <c r="F525" s="106">
        <v>5.45</v>
      </c>
      <c r="G525" s="106">
        <v>6.13</v>
      </c>
      <c r="H525" s="106">
        <v>7.13</v>
      </c>
      <c r="I525" s="106">
        <v>7.85</v>
      </c>
      <c r="J525" s="106">
        <v>8.02</v>
      </c>
      <c r="K525" s="106">
        <v>8.5</v>
      </c>
      <c r="L525" s="106">
        <v>8.56</v>
      </c>
      <c r="M525" s="106">
        <v>8.73</v>
      </c>
    </row>
    <row r="526" ht="15.75" customHeight="1">
      <c r="D526" s="108">
        <v>44966.0</v>
      </c>
      <c r="E526" s="106">
        <v>5.28</v>
      </c>
      <c r="F526" s="106">
        <v>5.75</v>
      </c>
      <c r="G526" s="106">
        <v>6.38</v>
      </c>
      <c r="H526" s="106">
        <v>7.33</v>
      </c>
      <c r="I526" s="106">
        <v>7.98</v>
      </c>
      <c r="J526" s="106">
        <v>8.1</v>
      </c>
      <c r="K526" s="106">
        <v>8.55</v>
      </c>
      <c r="L526" s="106">
        <v>8.6</v>
      </c>
      <c r="M526" s="106">
        <v>8.78</v>
      </c>
    </row>
    <row r="527" ht="15.75" customHeight="1">
      <c r="D527" s="108">
        <v>44965.0</v>
      </c>
      <c r="E527" s="106">
        <v>5.67</v>
      </c>
      <c r="F527" s="106">
        <v>6.11</v>
      </c>
      <c r="G527" s="106">
        <v>6.71</v>
      </c>
      <c r="H527" s="106">
        <v>7.53</v>
      </c>
      <c r="I527" s="106">
        <v>7.99</v>
      </c>
      <c r="J527" s="106">
        <v>8.23</v>
      </c>
      <c r="K527" s="106">
        <v>8.57</v>
      </c>
      <c r="L527" s="106">
        <v>8.67</v>
      </c>
      <c r="M527" s="106">
        <v>8.82</v>
      </c>
    </row>
    <row r="528" ht="15.75" customHeight="1">
      <c r="D528" s="108">
        <v>44964.0</v>
      </c>
      <c r="E528" s="106">
        <v>6.0</v>
      </c>
      <c r="F528" s="106">
        <v>6.46</v>
      </c>
      <c r="G528" s="106">
        <v>7.1</v>
      </c>
      <c r="H528" s="106">
        <v>7.74</v>
      </c>
      <c r="I528" s="106">
        <v>8.14</v>
      </c>
      <c r="J528" s="106">
        <v>8.36</v>
      </c>
      <c r="K528" s="106">
        <v>8.62</v>
      </c>
      <c r="L528" s="106">
        <v>8.73</v>
      </c>
      <c r="M528" s="106">
        <v>8.86</v>
      </c>
    </row>
    <row r="529" ht="15.75" customHeight="1">
      <c r="D529" s="108">
        <v>44963.0</v>
      </c>
      <c r="E529" s="106">
        <v>6.12</v>
      </c>
      <c r="F529" s="106">
        <v>6.54</v>
      </c>
      <c r="G529" s="106">
        <v>7.08</v>
      </c>
      <c r="H529" s="106">
        <v>7.76</v>
      </c>
      <c r="I529" s="106">
        <v>8.12</v>
      </c>
      <c r="J529" s="106">
        <v>8.36</v>
      </c>
      <c r="K529" s="106">
        <v>8.62</v>
      </c>
      <c r="L529" s="106">
        <v>8.73</v>
      </c>
      <c r="M529" s="106">
        <v>8.84</v>
      </c>
    </row>
    <row r="530" ht="15.75" customHeight="1">
      <c r="D530" s="108">
        <v>44960.0</v>
      </c>
      <c r="E530" s="106">
        <v>6.12</v>
      </c>
      <c r="F530" s="106">
        <v>6.52</v>
      </c>
      <c r="G530" s="106">
        <v>7.13</v>
      </c>
      <c r="H530" s="106">
        <v>7.75</v>
      </c>
      <c r="I530" s="106">
        <v>8.2</v>
      </c>
      <c r="J530" s="106">
        <v>8.43</v>
      </c>
      <c r="K530" s="106">
        <v>8.63</v>
      </c>
      <c r="L530" s="106">
        <v>8.72</v>
      </c>
      <c r="M530" s="106">
        <v>8.83</v>
      </c>
    </row>
    <row r="531" ht="15.75" customHeight="1">
      <c r="D531" s="108">
        <v>44959.0</v>
      </c>
      <c r="E531" s="106">
        <v>6.2</v>
      </c>
      <c r="F531" s="106">
        <v>6.66</v>
      </c>
      <c r="G531" s="106">
        <v>7.16</v>
      </c>
      <c r="H531" s="106">
        <v>7.9</v>
      </c>
      <c r="I531" s="106">
        <v>8.37</v>
      </c>
      <c r="J531" s="106">
        <v>8.59</v>
      </c>
      <c r="K531" s="106">
        <v>8.8</v>
      </c>
      <c r="L531" s="106">
        <v>8.87</v>
      </c>
      <c r="M531" s="106">
        <v>8.9</v>
      </c>
    </row>
    <row r="532" ht="15.75" customHeight="1">
      <c r="D532" s="108">
        <v>44958.0</v>
      </c>
      <c r="E532" s="106">
        <v>6.23</v>
      </c>
      <c r="F532" s="106">
        <v>6.73</v>
      </c>
      <c r="G532" s="106">
        <v>7.33</v>
      </c>
      <c r="H532" s="106">
        <v>7.95</v>
      </c>
      <c r="I532" s="106">
        <v>8.33</v>
      </c>
      <c r="J532" s="106">
        <v>8.45</v>
      </c>
      <c r="K532" s="106">
        <v>8.89</v>
      </c>
      <c r="L532" s="106">
        <v>8.92</v>
      </c>
      <c r="M532" s="106">
        <v>8.95</v>
      </c>
    </row>
    <row r="533" ht="15.75" customHeight="1">
      <c r="D533" s="108">
        <v>44957.0</v>
      </c>
      <c r="E533" s="106">
        <v>6.2</v>
      </c>
      <c r="F533" s="106">
        <v>6.66</v>
      </c>
      <c r="G533" s="106">
        <v>7.12</v>
      </c>
      <c r="H533" s="106">
        <v>8.04</v>
      </c>
      <c r="I533" s="106">
        <v>8.5</v>
      </c>
      <c r="J533" s="106">
        <v>8.78</v>
      </c>
      <c r="K533" s="106">
        <v>8.96</v>
      </c>
      <c r="L533" s="106">
        <v>8.95</v>
      </c>
      <c r="M533" s="106">
        <v>8.96</v>
      </c>
    </row>
    <row r="534" ht="15.75" customHeight="1">
      <c r="D534" s="108">
        <v>44956.0</v>
      </c>
      <c r="E534" s="106">
        <v>6.1</v>
      </c>
      <c r="F534" s="106">
        <v>6.66</v>
      </c>
      <c r="G534" s="106">
        <v>7.08</v>
      </c>
      <c r="H534" s="106">
        <v>7.9</v>
      </c>
      <c r="I534" s="106">
        <v>8.48</v>
      </c>
      <c r="J534" s="106">
        <v>8.66</v>
      </c>
      <c r="K534" s="106">
        <v>8.82</v>
      </c>
      <c r="L534" s="106">
        <v>8.84</v>
      </c>
      <c r="M534" s="106">
        <v>8.88</v>
      </c>
    </row>
    <row r="535" ht="15.75" customHeight="1">
      <c r="D535" s="108">
        <v>44953.0</v>
      </c>
      <c r="E535" s="106">
        <v>6.2</v>
      </c>
      <c r="F535" s="106">
        <v>6.54</v>
      </c>
      <c r="G535" s="106">
        <v>7.08</v>
      </c>
      <c r="H535" s="106">
        <v>7.96</v>
      </c>
      <c r="I535" s="106">
        <v>8.48</v>
      </c>
      <c r="J535" s="106">
        <v>8.68</v>
      </c>
      <c r="K535" s="106">
        <v>8.86</v>
      </c>
      <c r="L535" s="106">
        <v>8.85</v>
      </c>
      <c r="M535" s="106">
        <v>8.89</v>
      </c>
    </row>
    <row r="536" ht="15.75" customHeight="1">
      <c r="D536" s="108">
        <v>44945.0</v>
      </c>
      <c r="E536" s="106">
        <v>6.32</v>
      </c>
      <c r="F536" s="106">
        <v>6.5</v>
      </c>
      <c r="G536" s="106">
        <v>7.25</v>
      </c>
      <c r="H536" s="106">
        <v>8.02</v>
      </c>
      <c r="I536" s="106">
        <v>8.52</v>
      </c>
      <c r="J536" s="106">
        <v>8.82</v>
      </c>
      <c r="K536" s="106">
        <v>8.93</v>
      </c>
      <c r="L536" s="106">
        <v>8.94</v>
      </c>
      <c r="M536" s="106">
        <v>8.99</v>
      </c>
    </row>
    <row r="537" ht="15.75" customHeight="1">
      <c r="D537" s="108">
        <v>44944.0</v>
      </c>
      <c r="E537" s="106">
        <v>6.06</v>
      </c>
      <c r="F537" s="106">
        <v>7.0</v>
      </c>
      <c r="G537" s="106">
        <v>7.44</v>
      </c>
      <c r="H537" s="106">
        <v>8.08</v>
      </c>
      <c r="I537" s="106">
        <v>8.54</v>
      </c>
      <c r="J537" s="106">
        <v>8.76</v>
      </c>
      <c r="K537" s="106">
        <v>8.9</v>
      </c>
      <c r="L537" s="106">
        <v>8.88</v>
      </c>
      <c r="M537" s="106">
        <v>8.9</v>
      </c>
    </row>
    <row r="538" ht="15.75" customHeight="1">
      <c r="D538" s="108">
        <v>44943.0</v>
      </c>
      <c r="E538" s="106">
        <v>6.28</v>
      </c>
      <c r="F538" s="106">
        <v>7.0</v>
      </c>
      <c r="G538" s="106">
        <v>7.5</v>
      </c>
      <c r="H538" s="106">
        <v>8.0</v>
      </c>
      <c r="I538" s="106">
        <v>8.43</v>
      </c>
      <c r="J538" s="106">
        <v>8.68</v>
      </c>
      <c r="K538" s="106">
        <v>8.9</v>
      </c>
      <c r="L538" s="106">
        <v>8.88</v>
      </c>
      <c r="M538" s="106">
        <v>8.94</v>
      </c>
    </row>
    <row r="539" ht="15.75" customHeight="1">
      <c r="D539" s="108">
        <v>44942.0</v>
      </c>
      <c r="E539" s="106">
        <v>6.48</v>
      </c>
      <c r="F539" s="106">
        <v>6.95</v>
      </c>
      <c r="G539" s="106">
        <v>7.48</v>
      </c>
      <c r="H539" s="106">
        <v>8.0</v>
      </c>
      <c r="I539" s="106">
        <v>8.5</v>
      </c>
      <c r="J539" s="106">
        <v>8.85</v>
      </c>
      <c r="K539" s="106">
        <v>8.95</v>
      </c>
      <c r="L539" s="106">
        <v>8.9</v>
      </c>
      <c r="M539" s="106">
        <v>8.95</v>
      </c>
    </row>
    <row r="540" ht="15.75" customHeight="1">
      <c r="D540" s="108">
        <v>44939.0</v>
      </c>
      <c r="E540" s="106">
        <v>6.02</v>
      </c>
      <c r="F540" s="106">
        <v>6.52</v>
      </c>
      <c r="G540" s="106">
        <v>7.04</v>
      </c>
      <c r="H540" s="106">
        <v>8.0</v>
      </c>
      <c r="I540" s="106">
        <v>8.42</v>
      </c>
      <c r="J540" s="106">
        <v>8.78</v>
      </c>
      <c r="K540" s="106">
        <v>8.96</v>
      </c>
      <c r="L540" s="106">
        <v>8.95</v>
      </c>
      <c r="M540" s="106">
        <v>8.96</v>
      </c>
    </row>
    <row r="541" ht="15.75" customHeight="1">
      <c r="D541" s="108">
        <v>44938.0</v>
      </c>
      <c r="E541" s="106">
        <v>5.95</v>
      </c>
      <c r="F541" s="106">
        <v>6.45</v>
      </c>
      <c r="G541" s="106">
        <v>7.18</v>
      </c>
      <c r="H541" s="106">
        <v>7.95</v>
      </c>
      <c r="I541" s="106">
        <v>8.33</v>
      </c>
      <c r="J541" s="106">
        <v>8.73</v>
      </c>
      <c r="K541" s="106">
        <v>8.93</v>
      </c>
      <c r="L541" s="106">
        <v>8.88</v>
      </c>
      <c r="M541" s="106">
        <v>9.0</v>
      </c>
    </row>
    <row r="542" ht="15.75" customHeight="1">
      <c r="D542" s="108">
        <v>44937.0</v>
      </c>
      <c r="E542" s="106">
        <v>5.5</v>
      </c>
      <c r="F542" s="106">
        <v>6.26</v>
      </c>
      <c r="G542" s="106">
        <v>6.93</v>
      </c>
      <c r="H542" s="106">
        <v>7.94</v>
      </c>
      <c r="I542" s="106">
        <v>8.31</v>
      </c>
      <c r="J542" s="106">
        <v>8.71</v>
      </c>
      <c r="K542" s="106">
        <v>8.84</v>
      </c>
      <c r="L542" s="106">
        <v>8.85</v>
      </c>
      <c r="M542" s="106">
        <v>8.96</v>
      </c>
    </row>
    <row r="543" ht="15.75" customHeight="1">
      <c r="D543" s="108">
        <v>44936.0</v>
      </c>
      <c r="E543" s="106">
        <v>5.17</v>
      </c>
      <c r="F543" s="106">
        <v>6.04</v>
      </c>
      <c r="G543" s="106">
        <v>6.8</v>
      </c>
      <c r="H543" s="106">
        <v>7.91</v>
      </c>
      <c r="I543" s="106">
        <v>8.27</v>
      </c>
      <c r="J543" s="106">
        <v>8.57</v>
      </c>
      <c r="K543" s="106">
        <v>8.79</v>
      </c>
      <c r="L543" s="106">
        <v>8.8</v>
      </c>
      <c r="M543" s="106">
        <v>8.92</v>
      </c>
    </row>
    <row r="544" ht="15.75" customHeight="1">
      <c r="D544" s="108">
        <v>44935.0</v>
      </c>
      <c r="E544" s="106">
        <v>5.08</v>
      </c>
      <c r="F544" s="106">
        <v>5.97</v>
      </c>
      <c r="G544" s="106">
        <v>6.83</v>
      </c>
      <c r="H544" s="106">
        <v>7.97</v>
      </c>
      <c r="I544" s="106">
        <v>8.32</v>
      </c>
      <c r="J544" s="106">
        <v>8.67</v>
      </c>
      <c r="K544" s="106">
        <v>8.88</v>
      </c>
      <c r="L544" s="106">
        <v>8.88</v>
      </c>
      <c r="M544" s="106">
        <v>8.95</v>
      </c>
    </row>
    <row r="545" ht="15.75" customHeight="1">
      <c r="D545" s="108">
        <v>44932.0</v>
      </c>
      <c r="E545" s="106">
        <v>5.03</v>
      </c>
      <c r="F545" s="106">
        <v>6.0</v>
      </c>
      <c r="G545" s="106">
        <v>6.78</v>
      </c>
      <c r="H545" s="106">
        <v>7.93</v>
      </c>
      <c r="I545" s="106">
        <v>8.32</v>
      </c>
      <c r="J545" s="106">
        <v>8.58</v>
      </c>
      <c r="K545" s="106">
        <v>8.82</v>
      </c>
      <c r="L545" s="106">
        <v>8.82</v>
      </c>
      <c r="M545" s="106">
        <v>8.9</v>
      </c>
    </row>
    <row r="546" ht="15.75" customHeight="1">
      <c r="D546" s="108">
        <v>44931.0</v>
      </c>
      <c r="E546" s="106">
        <v>5.07</v>
      </c>
      <c r="F546" s="106">
        <v>6.02</v>
      </c>
      <c r="G546" s="106">
        <v>6.82</v>
      </c>
      <c r="H546" s="106">
        <v>7.93</v>
      </c>
      <c r="I546" s="106">
        <v>8.32</v>
      </c>
      <c r="J546" s="106">
        <v>8.67</v>
      </c>
      <c r="K546" s="106">
        <v>8.82</v>
      </c>
      <c r="L546" s="106">
        <v>8.82</v>
      </c>
      <c r="M546" s="106">
        <v>8.95</v>
      </c>
    </row>
    <row r="547" ht="15.75" customHeight="1">
      <c r="D547" s="108">
        <v>44930.0</v>
      </c>
      <c r="E547" s="106">
        <v>5.07</v>
      </c>
      <c r="F547" s="106">
        <v>6.09</v>
      </c>
      <c r="G547" s="106">
        <v>6.74</v>
      </c>
      <c r="H547" s="106">
        <v>7.9</v>
      </c>
      <c r="I547" s="106">
        <v>8.3</v>
      </c>
      <c r="J547" s="106">
        <v>8.66</v>
      </c>
      <c r="K547" s="106">
        <v>8.77</v>
      </c>
      <c r="L547" s="106">
        <v>8.8</v>
      </c>
      <c r="M547" s="106">
        <v>8.92</v>
      </c>
    </row>
    <row r="548" ht="15.75" customHeight="1">
      <c r="D548" s="108">
        <v>44929.0</v>
      </c>
      <c r="E548" s="106">
        <v>5.0</v>
      </c>
      <c r="F548" s="106">
        <v>5.86</v>
      </c>
      <c r="G548" s="106">
        <v>6.78</v>
      </c>
      <c r="H548" s="106">
        <v>7.78</v>
      </c>
      <c r="I548" s="106">
        <v>8.12</v>
      </c>
      <c r="J548" s="106">
        <v>8.48</v>
      </c>
      <c r="K548" s="106">
        <v>8.72</v>
      </c>
      <c r="L548" s="106">
        <v>8.78</v>
      </c>
      <c r="M548" s="106">
        <v>9.02</v>
      </c>
    </row>
    <row r="549" ht="15.75" customHeight="1">
      <c r="D549" s="108">
        <v>44925.0</v>
      </c>
      <c r="E549" s="106">
        <v>4.97</v>
      </c>
      <c r="F549" s="106">
        <v>5.8</v>
      </c>
      <c r="G549" s="106">
        <v>6.68</v>
      </c>
      <c r="H549" s="106">
        <v>7.82</v>
      </c>
      <c r="I549" s="106">
        <v>8.18</v>
      </c>
      <c r="J549" s="106">
        <v>8.5</v>
      </c>
      <c r="K549" s="106">
        <v>8.7</v>
      </c>
      <c r="L549" s="106">
        <v>8.76</v>
      </c>
      <c r="M549" s="106">
        <v>8.9</v>
      </c>
    </row>
    <row r="550" ht="15.75" customHeight="1">
      <c r="D550" s="108">
        <v>44924.0</v>
      </c>
      <c r="E550" s="106">
        <v>2.93</v>
      </c>
      <c r="F550" s="106">
        <v>5.45</v>
      </c>
      <c r="G550" s="106">
        <v>6.43</v>
      </c>
      <c r="H550" s="106">
        <v>8.0</v>
      </c>
      <c r="I550" s="106">
        <v>8.33</v>
      </c>
      <c r="J550" s="106">
        <v>8.68</v>
      </c>
      <c r="K550" s="106">
        <v>8.93</v>
      </c>
      <c r="L550" s="106">
        <v>8.98</v>
      </c>
      <c r="M550" s="106">
        <v>9.06</v>
      </c>
    </row>
    <row r="551" ht="15.75" customHeight="1">
      <c r="D551" s="108">
        <v>44923.0</v>
      </c>
      <c r="E551" s="106">
        <v>3.39</v>
      </c>
      <c r="F551" s="106">
        <v>5.44</v>
      </c>
      <c r="G551" s="106">
        <v>6.46</v>
      </c>
      <c r="H551" s="106">
        <v>7.63</v>
      </c>
      <c r="I551" s="106">
        <v>8.11</v>
      </c>
      <c r="J551" s="106">
        <v>8.51</v>
      </c>
      <c r="K551" s="106">
        <v>8.73</v>
      </c>
      <c r="L551" s="106">
        <v>8.77</v>
      </c>
      <c r="M551" s="106">
        <v>8.92</v>
      </c>
    </row>
    <row r="552" ht="15.75" customHeight="1">
      <c r="D552" s="108">
        <v>44922.0</v>
      </c>
      <c r="E552" s="106">
        <v>3.44</v>
      </c>
      <c r="F552" s="106">
        <v>5.14</v>
      </c>
      <c r="G552" s="106">
        <v>6.31</v>
      </c>
      <c r="H552" s="106">
        <v>7.76</v>
      </c>
      <c r="I552" s="106">
        <v>8.23</v>
      </c>
      <c r="J552" s="106">
        <v>8.63</v>
      </c>
      <c r="K552" s="106">
        <v>8.8</v>
      </c>
      <c r="L552" s="106">
        <v>8.85</v>
      </c>
      <c r="M552" s="106">
        <v>8.93</v>
      </c>
    </row>
    <row r="553" ht="15.75" customHeight="1">
      <c r="D553" s="108">
        <v>44921.0</v>
      </c>
      <c r="E553" s="106">
        <v>3.4</v>
      </c>
      <c r="F553" s="106">
        <v>4.82</v>
      </c>
      <c r="G553" s="106">
        <v>6.18</v>
      </c>
      <c r="H553" s="106">
        <v>7.57</v>
      </c>
      <c r="I553" s="106">
        <v>8.05</v>
      </c>
      <c r="J553" s="106">
        <v>8.43</v>
      </c>
      <c r="K553" s="106">
        <v>8.68</v>
      </c>
      <c r="L553" s="106">
        <v>8.72</v>
      </c>
      <c r="M553" s="106">
        <v>8.9</v>
      </c>
    </row>
    <row r="554" ht="15.75" customHeight="1">
      <c r="D554" s="108">
        <v>44918.0</v>
      </c>
      <c r="E554" s="106">
        <v>3.5</v>
      </c>
      <c r="F554" s="106">
        <v>4.83</v>
      </c>
      <c r="G554" s="106">
        <v>6.45</v>
      </c>
      <c r="H554" s="106">
        <v>7.8</v>
      </c>
      <c r="I554" s="106">
        <v>8.28</v>
      </c>
      <c r="J554" s="106">
        <v>8.6</v>
      </c>
      <c r="K554" s="106">
        <v>8.9</v>
      </c>
      <c r="L554" s="106">
        <v>8.84</v>
      </c>
      <c r="M554" s="106">
        <v>8.95</v>
      </c>
    </row>
    <row r="555" ht="15.75" customHeight="1">
      <c r="D555" s="108">
        <v>44917.0</v>
      </c>
      <c r="E555" s="106">
        <v>3.7</v>
      </c>
      <c r="F555" s="106">
        <v>4.98</v>
      </c>
      <c r="G555" s="106">
        <v>6.52</v>
      </c>
      <c r="H555" s="106">
        <v>7.75</v>
      </c>
      <c r="I555" s="106">
        <v>8.2</v>
      </c>
      <c r="J555" s="106">
        <v>8.52</v>
      </c>
      <c r="K555" s="106">
        <v>8.77</v>
      </c>
      <c r="L555" s="106">
        <v>8.78</v>
      </c>
      <c r="M555" s="106">
        <v>8.9</v>
      </c>
    </row>
    <row r="556" ht="15.75" customHeight="1">
      <c r="D556" s="108">
        <v>44916.0</v>
      </c>
      <c r="E556" s="106">
        <v>3.94</v>
      </c>
      <c r="F556" s="106">
        <v>5.4</v>
      </c>
      <c r="G556" s="106">
        <v>6.57</v>
      </c>
      <c r="H556" s="106">
        <v>7.79</v>
      </c>
      <c r="I556" s="106">
        <v>8.23</v>
      </c>
      <c r="J556" s="106">
        <v>8.59</v>
      </c>
      <c r="K556" s="106">
        <v>8.8</v>
      </c>
      <c r="L556" s="106">
        <v>8.85</v>
      </c>
      <c r="M556" s="106">
        <v>8.96</v>
      </c>
    </row>
    <row r="557" ht="15.75" customHeight="1">
      <c r="D557" s="108">
        <v>44915.0</v>
      </c>
      <c r="E557" s="106">
        <v>3.97</v>
      </c>
      <c r="F557" s="106">
        <v>5.4</v>
      </c>
      <c r="G557" s="106">
        <v>6.47</v>
      </c>
      <c r="H557" s="106">
        <v>7.66</v>
      </c>
      <c r="I557" s="106">
        <v>8.16</v>
      </c>
      <c r="J557" s="106">
        <v>8.49</v>
      </c>
      <c r="K557" s="106">
        <v>8.8</v>
      </c>
      <c r="L557" s="106">
        <v>8.82</v>
      </c>
      <c r="M557" s="106">
        <v>8.96</v>
      </c>
    </row>
    <row r="558" ht="15.75" customHeight="1">
      <c r="D558" s="108">
        <v>44914.0</v>
      </c>
      <c r="E558" s="106">
        <v>4.32</v>
      </c>
      <c r="F558" s="106">
        <v>5.66</v>
      </c>
      <c r="G558" s="106">
        <v>6.64</v>
      </c>
      <c r="H558" s="106">
        <v>7.66</v>
      </c>
      <c r="I558" s="106">
        <v>8.08</v>
      </c>
      <c r="J558" s="106">
        <v>8.48</v>
      </c>
      <c r="K558" s="106">
        <v>8.72</v>
      </c>
      <c r="L558" s="106">
        <v>8.73</v>
      </c>
      <c r="M558" s="106">
        <v>8.82</v>
      </c>
    </row>
    <row r="559" ht="15.75" customHeight="1">
      <c r="D559" s="108">
        <v>44911.0</v>
      </c>
      <c r="E559" s="106">
        <v>4.49</v>
      </c>
      <c r="F559" s="106">
        <v>5.86</v>
      </c>
      <c r="G559" s="106">
        <v>6.54</v>
      </c>
      <c r="H559" s="106">
        <v>7.79</v>
      </c>
      <c r="I559" s="106">
        <v>8.2</v>
      </c>
      <c r="J559" s="106">
        <v>8.59</v>
      </c>
      <c r="K559" s="106">
        <v>8.8</v>
      </c>
      <c r="L559" s="106">
        <v>8.82</v>
      </c>
      <c r="M559" s="106">
        <v>8.92</v>
      </c>
    </row>
    <row r="560" ht="15.75" customHeight="1">
      <c r="D560" s="108">
        <v>44910.0</v>
      </c>
      <c r="E560" s="106">
        <v>5.03</v>
      </c>
      <c r="F560" s="106">
        <v>6.17</v>
      </c>
      <c r="G560" s="106">
        <v>6.78</v>
      </c>
      <c r="H560" s="106">
        <v>7.92</v>
      </c>
      <c r="I560" s="106">
        <v>8.27</v>
      </c>
      <c r="J560" s="106">
        <v>8.62</v>
      </c>
      <c r="K560" s="106">
        <v>8.77</v>
      </c>
      <c r="L560" s="106">
        <v>8.76</v>
      </c>
      <c r="M560" s="106">
        <v>8.88</v>
      </c>
    </row>
    <row r="561" ht="15.75" customHeight="1">
      <c r="D561" s="108">
        <v>44909.0</v>
      </c>
      <c r="E561" s="106">
        <v>5.28</v>
      </c>
      <c r="F561" s="106">
        <v>6.4</v>
      </c>
      <c r="G561" s="106">
        <v>6.9</v>
      </c>
      <c r="H561" s="106">
        <v>7.9</v>
      </c>
      <c r="I561" s="106">
        <v>8.26</v>
      </c>
      <c r="J561" s="106">
        <v>8.54</v>
      </c>
      <c r="K561" s="106">
        <v>8.72</v>
      </c>
      <c r="L561" s="106">
        <v>8.73</v>
      </c>
      <c r="M561" s="106">
        <v>8.83</v>
      </c>
    </row>
    <row r="562" ht="15.75" customHeight="1">
      <c r="D562" s="108">
        <v>44908.0</v>
      </c>
      <c r="E562" s="106">
        <v>5.47</v>
      </c>
      <c r="F562" s="106">
        <v>6.5</v>
      </c>
      <c r="G562" s="106">
        <v>6.92</v>
      </c>
      <c r="H562" s="106">
        <v>8.12</v>
      </c>
      <c r="I562" s="106">
        <v>8.53</v>
      </c>
      <c r="J562" s="106">
        <v>8.84</v>
      </c>
      <c r="K562" s="106">
        <v>8.85</v>
      </c>
      <c r="L562" s="106">
        <v>8.84</v>
      </c>
      <c r="M562" s="106">
        <v>8.95</v>
      </c>
    </row>
    <row r="563" ht="15.75" customHeight="1">
      <c r="D563" s="108">
        <v>44907.0</v>
      </c>
      <c r="E563" s="106">
        <v>5.5</v>
      </c>
      <c r="F563" s="106">
        <v>6.5</v>
      </c>
      <c r="G563" s="106">
        <v>6.9</v>
      </c>
      <c r="H563" s="106">
        <v>7.9</v>
      </c>
      <c r="I563" s="106">
        <v>8.44</v>
      </c>
      <c r="J563" s="106">
        <v>8.7</v>
      </c>
      <c r="K563" s="106">
        <v>8.82</v>
      </c>
      <c r="L563" s="106">
        <v>8.8</v>
      </c>
      <c r="M563" s="106">
        <v>8.96</v>
      </c>
    </row>
    <row r="564" ht="15.75" customHeight="1">
      <c r="D564" s="108">
        <v>44904.0</v>
      </c>
      <c r="E564" s="106">
        <v>5.48</v>
      </c>
      <c r="F564" s="106">
        <v>6.5</v>
      </c>
      <c r="G564" s="106">
        <v>6.96</v>
      </c>
      <c r="H564" s="106">
        <v>7.94</v>
      </c>
      <c r="I564" s="106">
        <v>8.26</v>
      </c>
      <c r="J564" s="106">
        <v>8.48</v>
      </c>
      <c r="K564" s="106">
        <v>8.66</v>
      </c>
      <c r="L564" s="106">
        <v>8.6</v>
      </c>
      <c r="M564" s="106">
        <v>8.7</v>
      </c>
    </row>
    <row r="565" ht="15.75" customHeight="1">
      <c r="D565" s="108">
        <v>44903.0</v>
      </c>
      <c r="E565" s="106">
        <v>5.5</v>
      </c>
      <c r="F565" s="106">
        <v>6.5</v>
      </c>
      <c r="G565" s="106">
        <v>6.96</v>
      </c>
      <c r="H565" s="106">
        <v>7.94</v>
      </c>
      <c r="I565" s="106">
        <v>8.3</v>
      </c>
      <c r="J565" s="106">
        <v>8.62</v>
      </c>
      <c r="K565" s="106">
        <v>8.76</v>
      </c>
      <c r="L565" s="106">
        <v>8.78</v>
      </c>
      <c r="M565" s="106">
        <v>8.88</v>
      </c>
    </row>
    <row r="566" ht="15.75" customHeight="1">
      <c r="D566" s="108">
        <v>44902.0</v>
      </c>
      <c r="E566" s="106">
        <v>5.5</v>
      </c>
      <c r="F566" s="106">
        <v>6.5</v>
      </c>
      <c r="G566" s="106">
        <v>6.92</v>
      </c>
      <c r="H566" s="106">
        <v>8.07</v>
      </c>
      <c r="I566" s="106">
        <v>8.42</v>
      </c>
      <c r="J566" s="106">
        <v>8.65</v>
      </c>
      <c r="K566" s="106">
        <v>8.77</v>
      </c>
      <c r="L566" s="106">
        <v>8.76</v>
      </c>
      <c r="M566" s="106">
        <v>8.88</v>
      </c>
    </row>
    <row r="567" ht="15.75" customHeight="1">
      <c r="D567" s="108">
        <v>44901.0</v>
      </c>
      <c r="E567" s="106">
        <v>5.42</v>
      </c>
      <c r="F567" s="106">
        <v>6.47</v>
      </c>
      <c r="G567" s="106">
        <v>6.88</v>
      </c>
      <c r="H567" s="106">
        <v>7.83</v>
      </c>
      <c r="I567" s="106">
        <v>8.12</v>
      </c>
      <c r="J567" s="106">
        <v>8.37</v>
      </c>
      <c r="K567" s="106">
        <v>8.55</v>
      </c>
      <c r="L567" s="106">
        <v>8.6</v>
      </c>
      <c r="M567" s="106">
        <v>8.75</v>
      </c>
    </row>
    <row r="568" ht="15.75" customHeight="1">
      <c r="D568" s="108">
        <v>44900.0</v>
      </c>
      <c r="E568" s="106">
        <v>5.32</v>
      </c>
      <c r="F568" s="106">
        <v>6.42</v>
      </c>
      <c r="G568" s="106">
        <v>6.88</v>
      </c>
      <c r="H568" s="106">
        <v>7.78</v>
      </c>
      <c r="I568" s="106">
        <v>8.0</v>
      </c>
      <c r="J568" s="106">
        <v>8.3</v>
      </c>
      <c r="K568" s="106">
        <v>8.48</v>
      </c>
      <c r="L568" s="106">
        <v>8.54</v>
      </c>
      <c r="M568" s="106">
        <v>8.7</v>
      </c>
    </row>
    <row r="569" ht="15.75" customHeight="1">
      <c r="D569" s="108">
        <v>44897.0</v>
      </c>
      <c r="E569" s="106">
        <v>5.38</v>
      </c>
      <c r="F569" s="106">
        <v>6.34</v>
      </c>
      <c r="G569" s="106">
        <v>6.94</v>
      </c>
      <c r="H569" s="106">
        <v>7.7</v>
      </c>
      <c r="I569" s="106">
        <v>7.98</v>
      </c>
      <c r="J569" s="106">
        <v>8.28</v>
      </c>
      <c r="K569" s="106">
        <v>8.42</v>
      </c>
      <c r="L569" s="106">
        <v>8.4</v>
      </c>
      <c r="M569" s="106">
        <v>8.52</v>
      </c>
    </row>
    <row r="570" ht="15.75" customHeight="1">
      <c r="D570" s="108">
        <v>44896.0</v>
      </c>
      <c r="E570" s="106">
        <v>5.12</v>
      </c>
      <c r="F570" s="106">
        <v>6.42</v>
      </c>
      <c r="G570" s="106">
        <v>6.92</v>
      </c>
      <c r="H570" s="106">
        <v>7.78</v>
      </c>
      <c r="I570" s="106">
        <v>8.07</v>
      </c>
      <c r="J570" s="106">
        <v>8.37</v>
      </c>
      <c r="K570" s="106">
        <v>8.43</v>
      </c>
      <c r="L570" s="106">
        <v>8.54</v>
      </c>
      <c r="M570" s="106">
        <v>8.63</v>
      </c>
    </row>
    <row r="571" ht="15.75" customHeight="1">
      <c r="D571" s="108">
        <v>44895.0</v>
      </c>
      <c r="E571" s="106">
        <v>5.07</v>
      </c>
      <c r="F571" s="106">
        <v>6.43</v>
      </c>
      <c r="G571" s="106">
        <v>6.87</v>
      </c>
      <c r="H571" s="106">
        <v>7.62</v>
      </c>
      <c r="I571" s="106">
        <v>7.92</v>
      </c>
      <c r="J571" s="106">
        <v>8.18</v>
      </c>
      <c r="K571" s="106">
        <v>8.3</v>
      </c>
      <c r="L571" s="106">
        <v>8.39</v>
      </c>
      <c r="M571" s="106">
        <v>8.5</v>
      </c>
    </row>
    <row r="572" ht="15.75" customHeight="1">
      <c r="D572" s="108">
        <v>44894.0</v>
      </c>
      <c r="E572" s="106">
        <v>5.5</v>
      </c>
      <c r="F572" s="106">
        <v>6.57</v>
      </c>
      <c r="G572" s="106">
        <v>6.96</v>
      </c>
      <c r="H572" s="106">
        <v>7.64</v>
      </c>
      <c r="I572" s="106">
        <v>7.94</v>
      </c>
      <c r="J572" s="106">
        <v>8.17</v>
      </c>
      <c r="K572" s="106">
        <v>8.3</v>
      </c>
      <c r="L572" s="106">
        <v>8.38</v>
      </c>
      <c r="M572" s="106">
        <v>8.5</v>
      </c>
    </row>
    <row r="573" ht="15.75" customHeight="1">
      <c r="D573" s="108">
        <v>44893.0</v>
      </c>
      <c r="E573" s="106">
        <v>5.66</v>
      </c>
      <c r="F573" s="106">
        <v>6.59</v>
      </c>
      <c r="G573" s="106">
        <v>7.07</v>
      </c>
      <c r="H573" s="106">
        <v>7.7</v>
      </c>
      <c r="I573" s="106">
        <v>8.03</v>
      </c>
      <c r="J573" s="106">
        <v>8.23</v>
      </c>
      <c r="K573" s="106">
        <v>8.3</v>
      </c>
      <c r="L573" s="106">
        <v>8.35</v>
      </c>
      <c r="M573" s="106">
        <v>8.48</v>
      </c>
    </row>
    <row r="574" ht="15.75" customHeight="1">
      <c r="D574" s="108">
        <v>44890.0</v>
      </c>
      <c r="E574" s="106">
        <v>5.97</v>
      </c>
      <c r="F574" s="106">
        <v>6.57</v>
      </c>
      <c r="G574" s="106">
        <v>6.93</v>
      </c>
      <c r="H574" s="106">
        <v>7.7</v>
      </c>
      <c r="I574" s="106">
        <v>8.0</v>
      </c>
      <c r="J574" s="106">
        <v>8.22</v>
      </c>
      <c r="K574" s="106">
        <v>8.38</v>
      </c>
      <c r="L574" s="106">
        <v>8.48</v>
      </c>
      <c r="M574" s="106">
        <v>8.7</v>
      </c>
    </row>
    <row r="575" ht="15.75" customHeight="1">
      <c r="D575" s="108">
        <v>44889.0</v>
      </c>
      <c r="E575" s="106">
        <v>5.96</v>
      </c>
      <c r="F575" s="106">
        <v>6.58</v>
      </c>
      <c r="G575" s="106">
        <v>6.98</v>
      </c>
      <c r="H575" s="106">
        <v>7.84</v>
      </c>
      <c r="I575" s="106">
        <v>8.1</v>
      </c>
      <c r="J575" s="106">
        <v>8.3</v>
      </c>
      <c r="K575" s="106">
        <v>8.46</v>
      </c>
      <c r="L575" s="106">
        <v>8.6</v>
      </c>
      <c r="M575" s="106">
        <v>8.76</v>
      </c>
    </row>
    <row r="576" ht="15.75" customHeight="1">
      <c r="D576" s="108">
        <v>44888.0</v>
      </c>
      <c r="E576" s="106">
        <v>5.91</v>
      </c>
      <c r="F576" s="106">
        <v>6.59</v>
      </c>
      <c r="G576" s="106">
        <v>7.04</v>
      </c>
      <c r="H576" s="106">
        <v>7.77</v>
      </c>
      <c r="I576" s="106">
        <v>8.07</v>
      </c>
      <c r="J576" s="106">
        <v>8.27</v>
      </c>
      <c r="K576" s="106">
        <v>8.37</v>
      </c>
      <c r="L576" s="106">
        <v>8.43</v>
      </c>
      <c r="M576" s="106">
        <v>8.58</v>
      </c>
    </row>
    <row r="577" ht="15.75" customHeight="1">
      <c r="D577" s="108">
        <v>44887.0</v>
      </c>
      <c r="E577" s="106">
        <v>5.69</v>
      </c>
      <c r="F577" s="106">
        <v>6.49</v>
      </c>
      <c r="G577" s="106">
        <v>6.9</v>
      </c>
      <c r="H577" s="106">
        <v>7.6</v>
      </c>
      <c r="I577" s="106">
        <v>7.93</v>
      </c>
      <c r="J577" s="106">
        <v>8.13</v>
      </c>
      <c r="K577" s="106">
        <v>8.31</v>
      </c>
      <c r="L577" s="106">
        <v>8.4</v>
      </c>
      <c r="M577" s="106">
        <v>8.56</v>
      </c>
    </row>
    <row r="578" ht="15.75" customHeight="1">
      <c r="D578" s="108">
        <v>44886.0</v>
      </c>
      <c r="E578" s="106">
        <v>5.6</v>
      </c>
      <c r="F578" s="106">
        <v>6.46</v>
      </c>
      <c r="G578" s="106">
        <v>6.9</v>
      </c>
      <c r="H578" s="106">
        <v>7.7</v>
      </c>
      <c r="I578" s="106">
        <v>8.02</v>
      </c>
      <c r="J578" s="106">
        <v>8.2</v>
      </c>
      <c r="K578" s="106">
        <v>8.28</v>
      </c>
      <c r="L578" s="106">
        <v>8.35</v>
      </c>
      <c r="M578" s="106">
        <v>8.48</v>
      </c>
    </row>
    <row r="579" ht="15.75" customHeight="1">
      <c r="D579" s="108">
        <v>44883.0</v>
      </c>
      <c r="E579" s="106">
        <v>5.23</v>
      </c>
      <c r="F579" s="106">
        <v>6.14</v>
      </c>
      <c r="G579" s="106">
        <v>6.71</v>
      </c>
      <c r="H579" s="106">
        <v>7.6</v>
      </c>
      <c r="I579" s="106">
        <v>7.97</v>
      </c>
      <c r="J579" s="106">
        <v>8.14</v>
      </c>
      <c r="K579" s="106">
        <v>8.21</v>
      </c>
      <c r="L579" s="106">
        <v>8.32</v>
      </c>
      <c r="M579" s="106">
        <v>8.44</v>
      </c>
    </row>
    <row r="580" ht="15.75" customHeight="1">
      <c r="D580" s="108">
        <v>44882.0</v>
      </c>
      <c r="E580" s="106">
        <v>5.13</v>
      </c>
      <c r="F580" s="106">
        <v>5.98</v>
      </c>
      <c r="G580" s="106">
        <v>6.7</v>
      </c>
      <c r="H580" s="106">
        <v>7.68</v>
      </c>
      <c r="I580" s="106">
        <v>8.05</v>
      </c>
      <c r="J580" s="106">
        <v>8.18</v>
      </c>
      <c r="K580" s="106">
        <v>8.23</v>
      </c>
      <c r="L580" s="106">
        <v>8.38</v>
      </c>
      <c r="M580" s="106">
        <v>8.58</v>
      </c>
    </row>
    <row r="581" ht="15.75" customHeight="1">
      <c r="D581" s="108">
        <v>44881.0</v>
      </c>
      <c r="E581" s="106">
        <v>4.65</v>
      </c>
      <c r="F581" s="106">
        <v>5.87</v>
      </c>
      <c r="G581" s="106">
        <v>6.38</v>
      </c>
      <c r="H581" s="106">
        <v>7.48</v>
      </c>
      <c r="I581" s="106">
        <v>7.85</v>
      </c>
      <c r="J581" s="106">
        <v>8.03</v>
      </c>
      <c r="K581" s="106">
        <v>8.15</v>
      </c>
      <c r="L581" s="106">
        <v>8.24</v>
      </c>
      <c r="M581" s="106">
        <v>8.38</v>
      </c>
    </row>
    <row r="582" ht="15.75" customHeight="1">
      <c r="D582" s="108">
        <v>44880.0</v>
      </c>
      <c r="E582" s="106">
        <v>4.25</v>
      </c>
      <c r="F582" s="106">
        <v>5.43</v>
      </c>
      <c r="G582" s="106">
        <v>6.22</v>
      </c>
      <c r="H582" s="106">
        <v>7.42</v>
      </c>
      <c r="I582" s="106">
        <v>7.9</v>
      </c>
      <c r="J582" s="106">
        <v>8.08</v>
      </c>
      <c r="K582" s="106">
        <v>8.32</v>
      </c>
      <c r="L582" s="106">
        <v>8.48</v>
      </c>
      <c r="M582" s="106">
        <v>8.65</v>
      </c>
    </row>
    <row r="583" ht="15.75" customHeight="1">
      <c r="D583" s="108">
        <v>44879.0</v>
      </c>
      <c r="E583" s="106">
        <v>4.34</v>
      </c>
      <c r="F583" s="106">
        <v>5.5</v>
      </c>
      <c r="G583" s="106">
        <v>6.33</v>
      </c>
      <c r="H583" s="106">
        <v>7.6</v>
      </c>
      <c r="I583" s="106">
        <v>7.94</v>
      </c>
      <c r="J583" s="106">
        <v>8.07</v>
      </c>
      <c r="K583" s="106">
        <v>8.21</v>
      </c>
      <c r="L583" s="106">
        <v>8.32</v>
      </c>
      <c r="M583" s="106">
        <v>8.44</v>
      </c>
    </row>
    <row r="584" ht="15.75" customHeight="1">
      <c r="D584" s="108">
        <v>44876.0</v>
      </c>
      <c r="E584" s="106">
        <v>4.47</v>
      </c>
      <c r="F584" s="106">
        <v>5.79</v>
      </c>
      <c r="G584" s="106">
        <v>6.51</v>
      </c>
      <c r="H584" s="106">
        <v>7.61</v>
      </c>
      <c r="I584" s="106">
        <v>7.94</v>
      </c>
      <c r="J584" s="106">
        <v>8.11</v>
      </c>
      <c r="K584" s="106">
        <v>8.34</v>
      </c>
      <c r="L584" s="106">
        <v>8.48</v>
      </c>
      <c r="M584" s="106">
        <v>8.62</v>
      </c>
    </row>
    <row r="585" ht="15.75" customHeight="1">
      <c r="D585" s="108">
        <v>44875.0</v>
      </c>
      <c r="E585" s="106">
        <v>4.82</v>
      </c>
      <c r="F585" s="106">
        <v>6.03</v>
      </c>
      <c r="G585" s="106">
        <v>6.72</v>
      </c>
      <c r="H585" s="106">
        <v>7.63</v>
      </c>
      <c r="I585" s="106">
        <v>7.9</v>
      </c>
      <c r="J585" s="106">
        <v>8.0</v>
      </c>
      <c r="K585" s="106">
        <v>8.1</v>
      </c>
      <c r="L585" s="106">
        <v>8.24</v>
      </c>
      <c r="M585" s="106">
        <v>8.38</v>
      </c>
    </row>
    <row r="586" ht="15.75" customHeight="1">
      <c r="D586" s="108">
        <v>44874.0</v>
      </c>
      <c r="E586" s="106">
        <v>5.07</v>
      </c>
      <c r="F586" s="106">
        <v>6.47</v>
      </c>
      <c r="G586" s="106">
        <v>7.1</v>
      </c>
      <c r="H586" s="106">
        <v>7.74</v>
      </c>
      <c r="I586" s="106">
        <v>7.99</v>
      </c>
      <c r="J586" s="106">
        <v>8.07</v>
      </c>
      <c r="K586" s="106">
        <v>8.17</v>
      </c>
      <c r="L586" s="106">
        <v>8.32</v>
      </c>
      <c r="M586" s="106">
        <v>8.44</v>
      </c>
    </row>
    <row r="587" ht="15.75" customHeight="1">
      <c r="D587" s="108">
        <v>44873.0</v>
      </c>
      <c r="E587" s="106">
        <v>5.52</v>
      </c>
      <c r="F587" s="106">
        <v>6.52</v>
      </c>
      <c r="G587" s="106">
        <v>7.15</v>
      </c>
      <c r="H587" s="106">
        <v>7.78</v>
      </c>
      <c r="I587" s="106">
        <v>8.02</v>
      </c>
      <c r="J587" s="106">
        <v>8.08</v>
      </c>
      <c r="K587" s="106">
        <v>8.2</v>
      </c>
      <c r="L587" s="106">
        <v>8.38</v>
      </c>
      <c r="M587" s="106">
        <v>8.55</v>
      </c>
    </row>
    <row r="588" ht="15.75" customHeight="1">
      <c r="D588" s="108">
        <v>44872.0</v>
      </c>
      <c r="E588" s="106">
        <v>6.07</v>
      </c>
      <c r="F588" s="106">
        <v>6.91</v>
      </c>
      <c r="G588" s="106">
        <v>7.27</v>
      </c>
      <c r="H588" s="106">
        <v>7.76</v>
      </c>
      <c r="I588" s="106">
        <v>7.96</v>
      </c>
      <c r="J588" s="106">
        <v>8.06</v>
      </c>
      <c r="K588" s="106">
        <v>8.11</v>
      </c>
      <c r="L588" s="106">
        <v>8.25</v>
      </c>
      <c r="M588" s="106">
        <v>8.38</v>
      </c>
    </row>
    <row r="589" ht="15.75" customHeight="1">
      <c r="D589" s="108">
        <v>44869.0</v>
      </c>
      <c r="E589" s="106">
        <v>6.31</v>
      </c>
      <c r="F589" s="106">
        <v>7.03</v>
      </c>
      <c r="G589" s="106">
        <v>7.43</v>
      </c>
      <c r="H589" s="106">
        <v>7.84</v>
      </c>
      <c r="I589" s="106">
        <v>8.07</v>
      </c>
      <c r="J589" s="106">
        <v>8.16</v>
      </c>
      <c r="K589" s="106">
        <v>8.24</v>
      </c>
      <c r="L589" s="106">
        <v>8.42</v>
      </c>
      <c r="M589" s="106">
        <v>8.54</v>
      </c>
    </row>
    <row r="590" ht="15.75" customHeight="1">
      <c r="D590" s="108">
        <v>44868.0</v>
      </c>
      <c r="E590" s="106">
        <v>6.96</v>
      </c>
      <c r="F590" s="106">
        <v>7.28</v>
      </c>
      <c r="G590" s="106">
        <v>7.6</v>
      </c>
      <c r="H590" s="106">
        <v>7.9</v>
      </c>
      <c r="I590" s="106">
        <v>8.06</v>
      </c>
      <c r="J590" s="106">
        <v>8.16</v>
      </c>
      <c r="K590" s="106">
        <v>8.22</v>
      </c>
      <c r="L590" s="106">
        <v>8.43</v>
      </c>
      <c r="M590" s="106">
        <v>8.5</v>
      </c>
    </row>
    <row r="591" ht="15.75" customHeight="1">
      <c r="D591" s="108">
        <v>44867.0</v>
      </c>
      <c r="E591" s="106">
        <v>6.7</v>
      </c>
      <c r="F591" s="106">
        <v>7.27</v>
      </c>
      <c r="G591" s="106">
        <v>7.5</v>
      </c>
      <c r="H591" s="106">
        <v>7.81</v>
      </c>
      <c r="I591" s="106">
        <v>8.06</v>
      </c>
      <c r="J591" s="106">
        <v>8.16</v>
      </c>
      <c r="K591" s="106">
        <v>8.23</v>
      </c>
      <c r="L591" s="106">
        <v>8.42</v>
      </c>
      <c r="M591" s="106">
        <v>8.48</v>
      </c>
    </row>
    <row r="592" ht="15.75" customHeight="1">
      <c r="D592" s="108">
        <v>44866.0</v>
      </c>
      <c r="E592" s="106">
        <v>6.12</v>
      </c>
      <c r="F592" s="106">
        <v>7.03</v>
      </c>
      <c r="G592" s="106">
        <v>7.35</v>
      </c>
      <c r="H592" s="106">
        <v>7.7</v>
      </c>
      <c r="I592" s="106">
        <v>7.88</v>
      </c>
      <c r="J592" s="106">
        <v>8.0</v>
      </c>
      <c r="K592" s="106">
        <v>8.05</v>
      </c>
      <c r="L592" s="106">
        <v>8.1</v>
      </c>
      <c r="M592" s="106">
        <v>8.15</v>
      </c>
    </row>
    <row r="593" ht="15.75" customHeight="1">
      <c r="D593" s="108">
        <v>44865.0</v>
      </c>
      <c r="E593" s="106">
        <v>5.23</v>
      </c>
      <c r="F593" s="106">
        <v>6.53</v>
      </c>
      <c r="G593" s="106">
        <v>7.0</v>
      </c>
      <c r="H593" s="106">
        <v>7.53</v>
      </c>
      <c r="I593" s="106">
        <v>7.87</v>
      </c>
      <c r="J593" s="106">
        <v>8.0</v>
      </c>
      <c r="K593" s="106">
        <v>8.07</v>
      </c>
      <c r="L593" s="106">
        <v>8.12</v>
      </c>
      <c r="M593" s="106">
        <v>8.18</v>
      </c>
    </row>
    <row r="594" ht="15.75" customHeight="1">
      <c r="D594" s="108">
        <v>44862.0</v>
      </c>
      <c r="E594" s="106">
        <v>4.5</v>
      </c>
      <c r="F594" s="106">
        <v>6.28</v>
      </c>
      <c r="G594" s="106">
        <v>7.0</v>
      </c>
      <c r="H594" s="106">
        <v>7.58</v>
      </c>
      <c r="I594" s="106">
        <v>7.77</v>
      </c>
      <c r="J594" s="106">
        <v>7.95</v>
      </c>
      <c r="K594" s="106">
        <v>8.0</v>
      </c>
      <c r="L594" s="106">
        <v>8.0</v>
      </c>
      <c r="M594" s="106">
        <v>8.0</v>
      </c>
    </row>
    <row r="595" ht="15.75" customHeight="1">
      <c r="D595" s="108">
        <v>44861.0</v>
      </c>
      <c r="E595" s="106">
        <v>5.76</v>
      </c>
      <c r="F595" s="106">
        <v>6.6</v>
      </c>
      <c r="G595" s="106">
        <v>7.09</v>
      </c>
      <c r="H595" s="106">
        <v>7.74</v>
      </c>
      <c r="I595" s="106">
        <v>7.93</v>
      </c>
      <c r="J595" s="106">
        <v>8.07</v>
      </c>
      <c r="K595" s="106">
        <v>8.09</v>
      </c>
      <c r="L595" s="106">
        <v>8.12</v>
      </c>
      <c r="M595" s="106">
        <v>8.16</v>
      </c>
    </row>
    <row r="596" ht="15.75" customHeight="1">
      <c r="D596" s="108">
        <v>44860.0</v>
      </c>
      <c r="E596" s="106">
        <v>6.92</v>
      </c>
      <c r="F596" s="106">
        <v>7.46</v>
      </c>
      <c r="G596" s="106">
        <v>7.58</v>
      </c>
      <c r="H596" s="106">
        <v>7.7</v>
      </c>
      <c r="I596" s="106">
        <v>7.86</v>
      </c>
      <c r="J596" s="106">
        <v>7.96</v>
      </c>
      <c r="K596" s="106">
        <v>8.0</v>
      </c>
      <c r="L596" s="106">
        <v>8.0</v>
      </c>
      <c r="M596" s="106">
        <v>8.14</v>
      </c>
    </row>
    <row r="597" ht="15.75" customHeight="1">
      <c r="D597" s="108">
        <v>44859.0</v>
      </c>
      <c r="E597" s="106">
        <v>7.07</v>
      </c>
      <c r="F597" s="106">
        <v>7.46</v>
      </c>
      <c r="G597" s="106">
        <v>7.61</v>
      </c>
      <c r="H597" s="106">
        <v>7.77</v>
      </c>
      <c r="I597" s="106">
        <v>7.96</v>
      </c>
      <c r="J597" s="106">
        <v>8.09</v>
      </c>
      <c r="K597" s="106">
        <v>8.11</v>
      </c>
      <c r="L597" s="106">
        <v>8.13</v>
      </c>
      <c r="M597" s="106">
        <v>8.2</v>
      </c>
    </row>
    <row r="598" ht="15.75" customHeight="1">
      <c r="D598" s="108">
        <v>44858.0</v>
      </c>
      <c r="E598" s="106">
        <v>5.43</v>
      </c>
      <c r="F598" s="106">
        <v>5.9</v>
      </c>
      <c r="G598" s="106">
        <v>6.24</v>
      </c>
      <c r="H598" s="106">
        <v>6.9</v>
      </c>
      <c r="I598" s="106">
        <v>7.43</v>
      </c>
      <c r="J598" s="106">
        <v>7.71</v>
      </c>
      <c r="K598" s="106">
        <v>7.91</v>
      </c>
      <c r="L598" s="106">
        <v>7.97</v>
      </c>
      <c r="M598" s="106">
        <v>8.02</v>
      </c>
    </row>
    <row r="599" ht="15.75" customHeight="1">
      <c r="D599" s="108">
        <v>44855.0</v>
      </c>
      <c r="E599" s="106">
        <v>4.6</v>
      </c>
      <c r="F599" s="106">
        <v>5.4</v>
      </c>
      <c r="G599" s="106">
        <v>5.84</v>
      </c>
      <c r="H599" s="106">
        <v>6.63</v>
      </c>
      <c r="I599" s="106">
        <v>7.4</v>
      </c>
      <c r="J599" s="106">
        <v>7.63</v>
      </c>
      <c r="K599" s="106">
        <v>7.83</v>
      </c>
      <c r="L599" s="106">
        <v>7.9</v>
      </c>
      <c r="M599" s="106">
        <v>7.88</v>
      </c>
    </row>
    <row r="600" ht="15.75" customHeight="1">
      <c r="D600" s="108">
        <v>44854.0</v>
      </c>
      <c r="E600" s="106">
        <v>4.27</v>
      </c>
      <c r="F600" s="106">
        <v>5.12</v>
      </c>
      <c r="G600" s="106">
        <v>5.68</v>
      </c>
      <c r="H600" s="106">
        <v>6.7</v>
      </c>
      <c r="I600" s="106">
        <v>7.32</v>
      </c>
      <c r="J600" s="106">
        <v>7.65</v>
      </c>
      <c r="K600" s="106">
        <v>7.88</v>
      </c>
      <c r="L600" s="106">
        <v>7.92</v>
      </c>
      <c r="M600" s="106">
        <v>7.96</v>
      </c>
    </row>
    <row r="601" ht="15.75" customHeight="1">
      <c r="D601" s="108">
        <v>44853.0</v>
      </c>
      <c r="E601" s="106">
        <v>3.14</v>
      </c>
      <c r="F601" s="106">
        <v>4.47</v>
      </c>
      <c r="G601" s="106">
        <v>5.27</v>
      </c>
      <c r="H601" s="106">
        <v>6.71</v>
      </c>
      <c r="I601" s="106">
        <v>7.34</v>
      </c>
      <c r="J601" s="106">
        <v>7.64</v>
      </c>
      <c r="K601" s="106">
        <v>7.79</v>
      </c>
      <c r="L601" s="106">
        <v>7.85</v>
      </c>
      <c r="M601" s="106">
        <v>7.93</v>
      </c>
    </row>
    <row r="602" ht="15.75" customHeight="1">
      <c r="D602" s="108">
        <v>44852.0</v>
      </c>
      <c r="E602" s="106">
        <v>3.4</v>
      </c>
      <c r="F602" s="106">
        <v>4.6</v>
      </c>
      <c r="G602" s="106">
        <v>5.39</v>
      </c>
      <c r="H602" s="106">
        <v>6.6</v>
      </c>
      <c r="I602" s="106">
        <v>7.21</v>
      </c>
      <c r="J602" s="106">
        <v>7.39</v>
      </c>
      <c r="K602" s="106">
        <v>7.61</v>
      </c>
      <c r="L602" s="106">
        <v>7.85</v>
      </c>
      <c r="M602" s="106">
        <v>7.92</v>
      </c>
    </row>
    <row r="603" ht="15.75" customHeight="1">
      <c r="D603" s="108">
        <v>44851.0</v>
      </c>
      <c r="E603" s="106">
        <v>4.1</v>
      </c>
      <c r="F603" s="106">
        <v>4.87</v>
      </c>
      <c r="G603" s="106">
        <v>5.55</v>
      </c>
      <c r="H603" s="106">
        <v>6.5</v>
      </c>
      <c r="I603" s="106">
        <v>7.17</v>
      </c>
      <c r="J603" s="106">
        <v>7.35</v>
      </c>
      <c r="K603" s="106">
        <v>7.55</v>
      </c>
      <c r="L603" s="106">
        <v>7.89</v>
      </c>
      <c r="M603" s="106">
        <v>7.97</v>
      </c>
    </row>
    <row r="604" ht="15.75" customHeight="1">
      <c r="D604" s="108">
        <v>44848.0</v>
      </c>
      <c r="E604" s="106">
        <v>4.95</v>
      </c>
      <c r="F604" s="106">
        <v>5.45</v>
      </c>
      <c r="G604" s="106">
        <v>5.95</v>
      </c>
      <c r="H604" s="106">
        <v>6.62</v>
      </c>
      <c r="I604" s="106">
        <v>7.12</v>
      </c>
      <c r="J604" s="106">
        <v>7.42</v>
      </c>
      <c r="K604" s="106">
        <v>7.68</v>
      </c>
      <c r="L604" s="106">
        <v>8.0</v>
      </c>
      <c r="M604" s="106">
        <v>8.06</v>
      </c>
    </row>
    <row r="605" ht="15.75" customHeight="1">
      <c r="D605" s="108">
        <v>44847.0</v>
      </c>
      <c r="E605" s="106">
        <v>5.56</v>
      </c>
      <c r="F605" s="106">
        <v>6.48</v>
      </c>
      <c r="G605" s="106">
        <v>6.96</v>
      </c>
      <c r="H605" s="106">
        <v>7.3</v>
      </c>
      <c r="I605" s="106">
        <v>7.64</v>
      </c>
      <c r="J605" s="106">
        <v>7.8</v>
      </c>
      <c r="K605" s="106">
        <v>7.92</v>
      </c>
      <c r="L605" s="106">
        <v>8.05</v>
      </c>
      <c r="M605" s="106">
        <v>8.08</v>
      </c>
    </row>
    <row r="606" ht="15.75" customHeight="1">
      <c r="D606" s="108">
        <v>44846.0</v>
      </c>
      <c r="E606" s="106">
        <v>6.62</v>
      </c>
      <c r="F606" s="106">
        <v>7.05</v>
      </c>
      <c r="G606" s="106">
        <v>7.22</v>
      </c>
      <c r="H606" s="106">
        <v>7.63</v>
      </c>
      <c r="I606" s="106">
        <v>7.8</v>
      </c>
      <c r="J606" s="106">
        <v>7.88</v>
      </c>
      <c r="K606" s="106">
        <v>7.95</v>
      </c>
      <c r="L606" s="106">
        <v>7.98</v>
      </c>
      <c r="M606" s="106">
        <v>8.0</v>
      </c>
    </row>
    <row r="607" ht="15.75" customHeight="1">
      <c r="D607" s="108">
        <v>44845.0</v>
      </c>
      <c r="E607" s="106">
        <v>6.94</v>
      </c>
      <c r="F607" s="106">
        <v>7.3</v>
      </c>
      <c r="G607" s="106">
        <v>7.44</v>
      </c>
      <c r="H607" s="106">
        <v>7.69</v>
      </c>
      <c r="I607" s="106">
        <v>7.81</v>
      </c>
      <c r="J607" s="106">
        <v>7.91</v>
      </c>
      <c r="K607" s="106">
        <v>7.99</v>
      </c>
      <c r="L607" s="106">
        <v>8.0</v>
      </c>
      <c r="M607" s="106">
        <v>8.04</v>
      </c>
    </row>
    <row r="608" ht="15.75" customHeight="1">
      <c r="D608" s="108">
        <v>44844.0</v>
      </c>
      <c r="E608" s="106">
        <v>7.56</v>
      </c>
      <c r="F608" s="106">
        <v>7.74</v>
      </c>
      <c r="G608" s="106">
        <v>7.98</v>
      </c>
      <c r="H608" s="106">
        <v>8.06</v>
      </c>
      <c r="I608" s="106">
        <v>8.02</v>
      </c>
      <c r="J608" s="106">
        <v>8.02</v>
      </c>
      <c r="K608" s="106">
        <v>8.04</v>
      </c>
      <c r="L608" s="106">
        <v>8.03</v>
      </c>
      <c r="M608" s="106">
        <v>8.14</v>
      </c>
    </row>
    <row r="609" ht="15.75" customHeight="1">
      <c r="D609" s="108">
        <v>44841.0</v>
      </c>
      <c r="E609" s="106">
        <v>6.54</v>
      </c>
      <c r="F609" s="106">
        <v>7.17</v>
      </c>
      <c r="G609" s="106">
        <v>7.39</v>
      </c>
      <c r="H609" s="106">
        <v>7.76</v>
      </c>
      <c r="I609" s="106">
        <v>7.86</v>
      </c>
      <c r="J609" s="106">
        <v>7.8</v>
      </c>
      <c r="K609" s="106">
        <v>7.8</v>
      </c>
      <c r="L609" s="106">
        <v>7.82</v>
      </c>
      <c r="M609" s="106">
        <v>7.88</v>
      </c>
    </row>
    <row r="610" ht="15.75" customHeight="1">
      <c r="D610" s="108">
        <v>44840.0</v>
      </c>
      <c r="E610" s="106">
        <v>7.72</v>
      </c>
      <c r="F610" s="106">
        <v>8.12</v>
      </c>
      <c r="G610" s="106">
        <v>8.08</v>
      </c>
      <c r="H610" s="106">
        <v>8.1</v>
      </c>
      <c r="I610" s="106">
        <v>7.98</v>
      </c>
      <c r="J610" s="106">
        <v>7.95</v>
      </c>
      <c r="K610" s="106">
        <v>7.95</v>
      </c>
      <c r="L610" s="106">
        <v>7.96</v>
      </c>
      <c r="M610" s="106">
        <v>8.0</v>
      </c>
    </row>
    <row r="611" ht="15.75" customHeight="1">
      <c r="D611" s="108">
        <v>44839.0</v>
      </c>
      <c r="E611" s="106">
        <v>8.35</v>
      </c>
      <c r="F611" s="106">
        <v>8.38</v>
      </c>
      <c r="G611" s="106">
        <v>8.15</v>
      </c>
      <c r="H611" s="106">
        <v>8.07</v>
      </c>
      <c r="I611" s="106">
        <v>7.88</v>
      </c>
      <c r="J611" s="106">
        <v>7.8</v>
      </c>
      <c r="K611" s="106">
        <v>7.79</v>
      </c>
      <c r="L611" s="106">
        <v>7.83</v>
      </c>
      <c r="M611" s="106">
        <v>7.9</v>
      </c>
    </row>
    <row r="612" ht="15.75" customHeight="1">
      <c r="D612" s="108">
        <v>44838.0</v>
      </c>
      <c r="E612" s="106">
        <v>7.74</v>
      </c>
      <c r="F612" s="106">
        <v>7.76</v>
      </c>
      <c r="G612" s="106">
        <v>7.62</v>
      </c>
      <c r="H612" s="106">
        <v>7.3</v>
      </c>
      <c r="I612" s="106">
        <v>7.4</v>
      </c>
      <c r="J612" s="106">
        <v>7.48</v>
      </c>
      <c r="K612" s="106">
        <v>7.48</v>
      </c>
      <c r="L612" s="106">
        <v>7.5</v>
      </c>
      <c r="M612" s="106">
        <v>7.65</v>
      </c>
    </row>
    <row r="613" ht="15.75" customHeight="1">
      <c r="D613" s="108">
        <v>44837.0</v>
      </c>
      <c r="E613" s="106">
        <v>5.16</v>
      </c>
      <c r="F613" s="106">
        <v>5.46</v>
      </c>
      <c r="G613" s="106">
        <v>5.61</v>
      </c>
      <c r="H613" s="106">
        <v>5.81</v>
      </c>
      <c r="I613" s="106">
        <v>6.07</v>
      </c>
      <c r="J613" s="106">
        <v>6.29</v>
      </c>
      <c r="K613" s="106">
        <v>6.5</v>
      </c>
      <c r="L613" s="106">
        <v>6.55</v>
      </c>
      <c r="M613" s="106">
        <v>6.6</v>
      </c>
    </row>
    <row r="614" ht="15.75" customHeight="1">
      <c r="D614" s="108">
        <v>44834.0</v>
      </c>
      <c r="E614" s="106">
        <v>4.98</v>
      </c>
      <c r="F614" s="106">
        <v>5.43</v>
      </c>
      <c r="G614" s="106">
        <v>5.63</v>
      </c>
      <c r="H614" s="106">
        <v>5.83</v>
      </c>
      <c r="I614" s="106">
        <v>6.0</v>
      </c>
      <c r="J614" s="106">
        <v>6.18</v>
      </c>
      <c r="K614" s="106">
        <v>6.4</v>
      </c>
      <c r="L614" s="106">
        <v>6.46</v>
      </c>
      <c r="M614" s="106">
        <v>6.53</v>
      </c>
    </row>
    <row r="615" ht="15.75" customHeight="1">
      <c r="D615" s="108">
        <v>44833.0</v>
      </c>
      <c r="E615" s="106">
        <v>4.95</v>
      </c>
      <c r="F615" s="106">
        <v>5.5</v>
      </c>
      <c r="G615" s="106">
        <v>5.67</v>
      </c>
      <c r="H615" s="106">
        <v>5.89</v>
      </c>
      <c r="I615" s="106">
        <v>6.11</v>
      </c>
      <c r="J615" s="106">
        <v>6.31</v>
      </c>
      <c r="K615" s="106">
        <v>6.5</v>
      </c>
      <c r="L615" s="106">
        <v>6.58</v>
      </c>
      <c r="M615" s="106">
        <v>6.64</v>
      </c>
    </row>
    <row r="616" ht="15.75" customHeight="1">
      <c r="D616" s="108">
        <v>44832.0</v>
      </c>
      <c r="E616" s="106">
        <v>5.11</v>
      </c>
      <c r="F616" s="106">
        <v>5.44</v>
      </c>
      <c r="G616" s="106">
        <v>5.6</v>
      </c>
      <c r="H616" s="106">
        <v>5.8</v>
      </c>
      <c r="I616" s="106">
        <v>6.01</v>
      </c>
      <c r="J616" s="106">
        <v>6.23</v>
      </c>
      <c r="K616" s="106">
        <v>6.4</v>
      </c>
      <c r="L616" s="106">
        <v>6.47</v>
      </c>
      <c r="M616" s="106">
        <v>6.5</v>
      </c>
    </row>
    <row r="617" ht="15.75" customHeight="1">
      <c r="D617" s="108">
        <v>44831.0</v>
      </c>
      <c r="E617" s="106">
        <v>5.17</v>
      </c>
      <c r="F617" s="106">
        <v>5.45</v>
      </c>
      <c r="G617" s="106">
        <v>5.6</v>
      </c>
      <c r="H617" s="106">
        <v>5.83</v>
      </c>
      <c r="I617" s="106">
        <v>6.0</v>
      </c>
      <c r="J617" s="106">
        <v>6.22</v>
      </c>
      <c r="K617" s="106">
        <v>6.37</v>
      </c>
      <c r="L617" s="106">
        <v>6.44</v>
      </c>
      <c r="M617" s="106">
        <v>6.52</v>
      </c>
    </row>
    <row r="618" ht="15.75" customHeight="1">
      <c r="D618" s="108">
        <v>44830.0</v>
      </c>
      <c r="E618" s="106">
        <v>5.11</v>
      </c>
      <c r="F618" s="106">
        <v>5.43</v>
      </c>
      <c r="G618" s="106">
        <v>5.56</v>
      </c>
      <c r="H618" s="106">
        <v>5.77</v>
      </c>
      <c r="I618" s="106">
        <v>5.96</v>
      </c>
      <c r="J618" s="106">
        <v>6.17</v>
      </c>
      <c r="K618" s="106">
        <v>6.33</v>
      </c>
      <c r="L618" s="106">
        <v>6.4</v>
      </c>
      <c r="M618" s="106">
        <v>6.47</v>
      </c>
    </row>
    <row r="619" ht="15.75" customHeight="1">
      <c r="D619" s="108">
        <v>44827.0</v>
      </c>
      <c r="E619" s="106">
        <v>5.03</v>
      </c>
      <c r="F619" s="106">
        <v>5.28</v>
      </c>
      <c r="G619" s="106">
        <v>5.4</v>
      </c>
      <c r="H619" s="106">
        <v>5.6</v>
      </c>
      <c r="I619" s="106">
        <v>5.8</v>
      </c>
      <c r="J619" s="106">
        <v>6.02</v>
      </c>
      <c r="K619" s="106">
        <v>6.17</v>
      </c>
      <c r="L619" s="106">
        <v>6.24</v>
      </c>
      <c r="M619" s="106">
        <v>6.3</v>
      </c>
    </row>
    <row r="620" ht="15.75" customHeight="1">
      <c r="D620" s="108">
        <v>44826.0</v>
      </c>
      <c r="E620" s="106">
        <v>4.87</v>
      </c>
      <c r="F620" s="106">
        <v>5.1</v>
      </c>
      <c r="G620" s="106">
        <v>5.27</v>
      </c>
      <c r="H620" s="106">
        <v>5.44</v>
      </c>
      <c r="I620" s="106">
        <v>5.66</v>
      </c>
      <c r="J620" s="106">
        <v>5.89</v>
      </c>
      <c r="K620" s="106">
        <v>6.03</v>
      </c>
      <c r="L620" s="106">
        <v>6.13</v>
      </c>
      <c r="M620" s="106">
        <v>6.2</v>
      </c>
    </row>
    <row r="621" ht="15.75" customHeight="1">
      <c r="D621" s="108">
        <v>44825.0</v>
      </c>
      <c r="E621" s="106">
        <v>4.68</v>
      </c>
      <c r="F621" s="106">
        <v>4.8</v>
      </c>
      <c r="G621" s="106">
        <v>5.02</v>
      </c>
      <c r="H621" s="106">
        <v>5.28</v>
      </c>
      <c r="I621" s="106">
        <v>5.54</v>
      </c>
      <c r="J621" s="106">
        <v>5.82</v>
      </c>
      <c r="K621" s="106">
        <v>5.96</v>
      </c>
      <c r="L621" s="106">
        <v>6.1</v>
      </c>
      <c r="M621" s="106">
        <v>6.18</v>
      </c>
    </row>
    <row r="622" ht="15.75" customHeight="1">
      <c r="D622" s="108">
        <v>44824.0</v>
      </c>
      <c r="E622" s="106">
        <v>4.58</v>
      </c>
      <c r="F622" s="106">
        <v>4.8</v>
      </c>
      <c r="G622" s="106">
        <v>4.93</v>
      </c>
      <c r="H622" s="106">
        <v>5.2</v>
      </c>
      <c r="I622" s="106">
        <v>5.43</v>
      </c>
      <c r="J622" s="106">
        <v>5.65</v>
      </c>
      <c r="K622" s="106">
        <v>5.83</v>
      </c>
      <c r="L622" s="106">
        <v>5.86</v>
      </c>
      <c r="M622" s="106">
        <v>5.98</v>
      </c>
    </row>
    <row r="623" ht="15.75" customHeight="1">
      <c r="D623" s="108">
        <v>44823.0</v>
      </c>
      <c r="E623" s="106">
        <v>4.3</v>
      </c>
      <c r="F623" s="106">
        <v>4.5</v>
      </c>
      <c r="G623" s="106">
        <v>4.64</v>
      </c>
      <c r="H623" s="106">
        <v>5.0</v>
      </c>
      <c r="I623" s="106">
        <v>5.32</v>
      </c>
      <c r="J623" s="106">
        <v>5.48</v>
      </c>
      <c r="K623" s="106">
        <v>5.62</v>
      </c>
      <c r="L623" s="106">
        <v>5.72</v>
      </c>
      <c r="M623" s="106">
        <v>5.85</v>
      </c>
    </row>
    <row r="624" ht="15.75" customHeight="1">
      <c r="D624" s="108">
        <v>44820.0</v>
      </c>
      <c r="E624" s="106">
        <v>4.28</v>
      </c>
      <c r="F624" s="106">
        <v>4.54</v>
      </c>
      <c r="G624" s="106">
        <v>4.64</v>
      </c>
      <c r="H624" s="106">
        <v>5.02</v>
      </c>
      <c r="I624" s="106">
        <v>5.36</v>
      </c>
      <c r="J624" s="106">
        <v>5.48</v>
      </c>
      <c r="K624" s="106">
        <v>5.76</v>
      </c>
      <c r="L624" s="106">
        <v>5.83</v>
      </c>
      <c r="M624" s="106">
        <v>5.88</v>
      </c>
    </row>
    <row r="625" ht="15.75" customHeight="1">
      <c r="D625" s="108">
        <v>44819.0</v>
      </c>
      <c r="E625" s="106">
        <v>4.25</v>
      </c>
      <c r="F625" s="106">
        <v>4.5</v>
      </c>
      <c r="G625" s="106">
        <v>4.63</v>
      </c>
      <c r="H625" s="106">
        <v>4.97</v>
      </c>
      <c r="I625" s="106">
        <v>5.28</v>
      </c>
      <c r="J625" s="106">
        <v>5.43</v>
      </c>
      <c r="K625" s="106">
        <v>5.63</v>
      </c>
      <c r="L625" s="106">
        <v>5.7</v>
      </c>
      <c r="M625" s="106">
        <v>5.78</v>
      </c>
    </row>
    <row r="626" ht="15.75" customHeight="1">
      <c r="D626" s="108">
        <v>44818.0</v>
      </c>
      <c r="E626" s="106">
        <v>4.21</v>
      </c>
      <c r="F626" s="106">
        <v>4.5</v>
      </c>
      <c r="G626" s="106">
        <v>4.64</v>
      </c>
      <c r="H626" s="106">
        <v>4.97</v>
      </c>
      <c r="I626" s="106">
        <v>5.31</v>
      </c>
      <c r="J626" s="106">
        <v>5.49</v>
      </c>
      <c r="K626" s="106">
        <v>5.73</v>
      </c>
      <c r="L626" s="106">
        <v>5.77</v>
      </c>
      <c r="M626" s="106">
        <v>5.8</v>
      </c>
    </row>
    <row r="627" ht="15.75" customHeight="1">
      <c r="D627" s="108">
        <v>44817.0</v>
      </c>
      <c r="E627" s="106">
        <v>4.29</v>
      </c>
      <c r="F627" s="106">
        <v>4.49</v>
      </c>
      <c r="G627" s="106">
        <v>4.61</v>
      </c>
      <c r="H627" s="106">
        <v>4.94</v>
      </c>
      <c r="I627" s="106">
        <v>5.31</v>
      </c>
      <c r="J627" s="106">
        <v>5.46</v>
      </c>
      <c r="K627" s="106">
        <v>5.73</v>
      </c>
      <c r="L627" s="106">
        <v>5.77</v>
      </c>
      <c r="M627" s="106">
        <v>5.8</v>
      </c>
    </row>
    <row r="628" ht="15.75" customHeight="1">
      <c r="D628" s="108">
        <v>44816.0</v>
      </c>
      <c r="E628" s="106">
        <v>4.33</v>
      </c>
      <c r="F628" s="106">
        <v>4.53</v>
      </c>
      <c r="G628" s="106">
        <v>4.67</v>
      </c>
      <c r="H628" s="106">
        <v>4.97</v>
      </c>
      <c r="I628" s="106">
        <v>5.32</v>
      </c>
      <c r="J628" s="106">
        <v>5.47</v>
      </c>
      <c r="K628" s="106">
        <v>5.72</v>
      </c>
      <c r="L628" s="106">
        <v>5.73</v>
      </c>
      <c r="M628" s="106">
        <v>5.75</v>
      </c>
    </row>
    <row r="629" ht="15.75" customHeight="1">
      <c r="D629" s="108">
        <v>44813.0</v>
      </c>
      <c r="E629" s="106">
        <v>4.51</v>
      </c>
      <c r="F629" s="106">
        <v>4.69</v>
      </c>
      <c r="G629" s="106">
        <v>4.87</v>
      </c>
      <c r="H629" s="106">
        <v>5.16</v>
      </c>
      <c r="I629" s="106">
        <v>5.39</v>
      </c>
      <c r="J629" s="106">
        <v>5.51</v>
      </c>
      <c r="K629" s="106">
        <v>5.76</v>
      </c>
      <c r="L629" s="106">
        <v>5.77</v>
      </c>
      <c r="M629" s="106">
        <v>5.76</v>
      </c>
    </row>
    <row r="630" ht="15.75" customHeight="1">
      <c r="D630" s="108">
        <v>44812.0</v>
      </c>
      <c r="E630" s="106">
        <v>5.46</v>
      </c>
      <c r="F630" s="106">
        <v>5.66</v>
      </c>
      <c r="G630" s="106">
        <v>5.73</v>
      </c>
      <c r="H630" s="106">
        <v>5.81</v>
      </c>
      <c r="I630" s="106">
        <v>5.94</v>
      </c>
      <c r="J630" s="106">
        <v>5.97</v>
      </c>
      <c r="K630" s="106">
        <v>6.06</v>
      </c>
      <c r="L630" s="106">
        <v>6.0</v>
      </c>
      <c r="M630" s="106">
        <v>6.0</v>
      </c>
    </row>
    <row r="631" ht="15.75" customHeight="1">
      <c r="D631" s="108">
        <v>44811.0</v>
      </c>
      <c r="E631" s="106">
        <v>6.48</v>
      </c>
      <c r="F631" s="106">
        <v>6.52</v>
      </c>
      <c r="G631" s="106">
        <v>6.45</v>
      </c>
      <c r="H631" s="106">
        <v>6.21</v>
      </c>
      <c r="I631" s="106">
        <v>6.26</v>
      </c>
      <c r="J631" s="106">
        <v>6.29</v>
      </c>
      <c r="K631" s="106">
        <v>6.26</v>
      </c>
      <c r="L631" s="106">
        <v>6.2</v>
      </c>
      <c r="M631" s="106">
        <v>6.16</v>
      </c>
    </row>
    <row r="632" ht="15.75" customHeight="1">
      <c r="D632" s="108">
        <v>44810.0</v>
      </c>
      <c r="E632" s="106">
        <v>5.44</v>
      </c>
      <c r="F632" s="106">
        <v>5.57</v>
      </c>
      <c r="G632" s="106">
        <v>5.6</v>
      </c>
      <c r="H632" s="106">
        <v>5.57</v>
      </c>
      <c r="I632" s="106">
        <v>5.63</v>
      </c>
      <c r="J632" s="106">
        <v>5.64</v>
      </c>
      <c r="K632" s="106">
        <v>5.69</v>
      </c>
      <c r="L632" s="106">
        <v>5.67</v>
      </c>
      <c r="M632" s="106">
        <v>5.71</v>
      </c>
    </row>
    <row r="633" ht="15.75" customHeight="1">
      <c r="D633" s="108">
        <v>44809.0</v>
      </c>
      <c r="E633" s="106">
        <v>5.17</v>
      </c>
      <c r="F633" s="106">
        <v>5.25</v>
      </c>
      <c r="G633" s="106">
        <v>5.3</v>
      </c>
      <c r="H633" s="106">
        <v>5.38</v>
      </c>
      <c r="I633" s="106">
        <v>5.33</v>
      </c>
      <c r="J633" s="106">
        <v>5.37</v>
      </c>
      <c r="K633" s="106">
        <v>5.39</v>
      </c>
      <c r="L633" s="106">
        <v>5.4</v>
      </c>
      <c r="M633" s="106">
        <v>5.49</v>
      </c>
    </row>
    <row r="634" ht="15.75" customHeight="1">
      <c r="D634" s="108">
        <v>44804.0</v>
      </c>
      <c r="E634" s="106">
        <v>5.03</v>
      </c>
      <c r="F634" s="106">
        <v>5.09</v>
      </c>
      <c r="G634" s="106">
        <v>5.09</v>
      </c>
      <c r="H634" s="106">
        <v>5.06</v>
      </c>
      <c r="I634" s="106">
        <v>5.13</v>
      </c>
      <c r="J634" s="106">
        <v>5.19</v>
      </c>
      <c r="K634" s="106">
        <v>5.31</v>
      </c>
      <c r="L634" s="106">
        <v>5.33</v>
      </c>
      <c r="M634" s="106">
        <v>5.36</v>
      </c>
    </row>
    <row r="635" ht="15.75" customHeight="1">
      <c r="D635" s="108">
        <v>44803.0</v>
      </c>
      <c r="E635" s="106">
        <v>4.4</v>
      </c>
      <c r="F635" s="106">
        <v>4.56</v>
      </c>
      <c r="G635" s="106">
        <v>4.7</v>
      </c>
      <c r="H635" s="106">
        <v>4.88</v>
      </c>
      <c r="I635" s="106">
        <v>5.0</v>
      </c>
      <c r="J635" s="106">
        <v>5.02</v>
      </c>
      <c r="K635" s="106">
        <v>5.16</v>
      </c>
      <c r="L635" s="106">
        <v>5.25</v>
      </c>
      <c r="M635" s="106">
        <v>5.3</v>
      </c>
    </row>
    <row r="636" ht="15.75" customHeight="1">
      <c r="D636" s="108">
        <v>44802.0</v>
      </c>
      <c r="E636" s="106">
        <v>3.97</v>
      </c>
      <c r="F636" s="106">
        <v>4.34</v>
      </c>
      <c r="G636" s="106">
        <v>4.46</v>
      </c>
      <c r="H636" s="106">
        <v>4.7</v>
      </c>
      <c r="I636" s="106">
        <v>4.96</v>
      </c>
      <c r="J636" s="106">
        <v>5.03</v>
      </c>
      <c r="K636" s="106">
        <v>5.14</v>
      </c>
      <c r="L636" s="106">
        <v>5.22</v>
      </c>
      <c r="M636" s="106">
        <v>5.22</v>
      </c>
    </row>
    <row r="637" ht="15.75" customHeight="1">
      <c r="D637" s="108">
        <v>44799.0</v>
      </c>
      <c r="E637" s="106">
        <v>3.63</v>
      </c>
      <c r="F637" s="106">
        <v>4.12</v>
      </c>
      <c r="G637" s="106">
        <v>4.32</v>
      </c>
      <c r="H637" s="106">
        <v>4.62</v>
      </c>
      <c r="I637" s="106">
        <v>4.85</v>
      </c>
      <c r="J637" s="106">
        <v>4.95</v>
      </c>
      <c r="K637" s="106">
        <v>5.0</v>
      </c>
      <c r="L637" s="106">
        <v>5.06</v>
      </c>
      <c r="M637" s="106">
        <v>5.03</v>
      </c>
    </row>
    <row r="638" ht="15.75" customHeight="1">
      <c r="D638" s="108">
        <v>44798.0</v>
      </c>
      <c r="E638" s="106">
        <v>3.73</v>
      </c>
      <c r="F638" s="106">
        <v>4.13</v>
      </c>
      <c r="G638" s="106">
        <v>4.33</v>
      </c>
      <c r="H638" s="106">
        <v>4.61</v>
      </c>
      <c r="I638" s="106">
        <v>4.9</v>
      </c>
      <c r="J638" s="106">
        <v>4.99</v>
      </c>
      <c r="K638" s="106">
        <v>5.1</v>
      </c>
      <c r="L638" s="106">
        <v>5.17</v>
      </c>
      <c r="M638" s="106">
        <v>5.16</v>
      </c>
    </row>
    <row r="639" ht="15.75" customHeight="1">
      <c r="D639" s="108">
        <v>44797.0</v>
      </c>
      <c r="E639" s="106">
        <v>3.85</v>
      </c>
      <c r="F639" s="106">
        <v>4.15</v>
      </c>
      <c r="G639" s="106">
        <v>4.33</v>
      </c>
      <c r="H639" s="106">
        <v>4.63</v>
      </c>
      <c r="I639" s="106">
        <v>4.92</v>
      </c>
      <c r="J639" s="106">
        <v>4.98</v>
      </c>
      <c r="K639" s="106">
        <v>5.1</v>
      </c>
      <c r="L639" s="106">
        <v>5.12</v>
      </c>
      <c r="M639" s="106">
        <v>5.14</v>
      </c>
    </row>
    <row r="640" ht="15.75" customHeight="1">
      <c r="D640" s="108">
        <v>44796.0</v>
      </c>
      <c r="E640" s="106">
        <v>3.86</v>
      </c>
      <c r="F640" s="106">
        <v>4.11</v>
      </c>
      <c r="G640" s="106">
        <v>4.31</v>
      </c>
      <c r="H640" s="106">
        <v>4.61</v>
      </c>
      <c r="I640" s="106">
        <v>4.84</v>
      </c>
      <c r="J640" s="106">
        <v>4.96</v>
      </c>
      <c r="K640" s="106">
        <v>5.04</v>
      </c>
      <c r="L640" s="106">
        <v>5.07</v>
      </c>
      <c r="M640" s="106">
        <v>5.08</v>
      </c>
    </row>
    <row r="641" ht="15.75" customHeight="1">
      <c r="D641" s="108">
        <v>44795.0</v>
      </c>
      <c r="E641" s="106">
        <v>2.74</v>
      </c>
      <c r="F641" s="106">
        <v>3.06</v>
      </c>
      <c r="G641" s="106">
        <v>3.59</v>
      </c>
      <c r="H641" s="106">
        <v>4.19</v>
      </c>
      <c r="I641" s="106">
        <v>4.54</v>
      </c>
      <c r="J641" s="106">
        <v>4.71</v>
      </c>
      <c r="K641" s="106">
        <v>4.84</v>
      </c>
      <c r="L641" s="106">
        <v>4.92</v>
      </c>
      <c r="M641" s="106">
        <v>4.95</v>
      </c>
    </row>
    <row r="642" ht="15.75" customHeight="1">
      <c r="D642" s="108">
        <v>44792.0</v>
      </c>
      <c r="E642" s="106">
        <v>2.57</v>
      </c>
      <c r="F642" s="106">
        <v>2.87</v>
      </c>
      <c r="G642" s="106">
        <v>3.44</v>
      </c>
      <c r="H642" s="106">
        <v>4.09</v>
      </c>
      <c r="I642" s="106">
        <v>4.4</v>
      </c>
      <c r="J642" s="106">
        <v>4.63</v>
      </c>
      <c r="K642" s="106">
        <v>4.74</v>
      </c>
      <c r="L642" s="106">
        <v>4.87</v>
      </c>
      <c r="M642" s="106">
        <v>4.86</v>
      </c>
    </row>
    <row r="643" ht="15.75" customHeight="1">
      <c r="D643" s="108">
        <v>44791.0</v>
      </c>
      <c r="E643" s="106">
        <v>2.41</v>
      </c>
      <c r="F643" s="106">
        <v>2.74</v>
      </c>
      <c r="G643" s="106">
        <v>3.1</v>
      </c>
      <c r="H643" s="106">
        <v>3.81</v>
      </c>
      <c r="I643" s="106">
        <v>4.22</v>
      </c>
      <c r="J643" s="106">
        <v>4.34</v>
      </c>
      <c r="K643" s="106">
        <v>4.56</v>
      </c>
      <c r="L643" s="106">
        <v>4.67</v>
      </c>
      <c r="M643" s="106">
        <v>4.69</v>
      </c>
    </row>
    <row r="644" ht="15.75" customHeight="1">
      <c r="D644" s="108">
        <v>44790.0</v>
      </c>
      <c r="E644" s="106">
        <v>2.18</v>
      </c>
      <c r="F644" s="106">
        <v>2.6</v>
      </c>
      <c r="G644" s="106">
        <v>3.0</v>
      </c>
      <c r="H644" s="106">
        <v>3.53</v>
      </c>
      <c r="I644" s="106">
        <v>4.13</v>
      </c>
      <c r="J644" s="106">
        <v>4.25</v>
      </c>
      <c r="K644" s="106">
        <v>4.53</v>
      </c>
      <c r="L644" s="106">
        <v>4.66</v>
      </c>
      <c r="M644" s="106">
        <v>4.68</v>
      </c>
    </row>
    <row r="645" ht="15.75" customHeight="1">
      <c r="D645" s="108">
        <v>44789.0</v>
      </c>
      <c r="E645" s="106">
        <v>2.08</v>
      </c>
      <c r="F645" s="106">
        <v>2.62</v>
      </c>
      <c r="G645" s="106">
        <v>2.93</v>
      </c>
      <c r="H645" s="106">
        <v>3.6</v>
      </c>
      <c r="I645" s="106">
        <v>4.25</v>
      </c>
      <c r="J645" s="106">
        <v>4.42</v>
      </c>
      <c r="K645" s="106">
        <v>4.67</v>
      </c>
      <c r="L645" s="106">
        <v>4.78</v>
      </c>
      <c r="M645" s="106">
        <v>4.8</v>
      </c>
    </row>
    <row r="646" ht="15.75" customHeight="1">
      <c r="D646" s="108">
        <v>44788.0</v>
      </c>
      <c r="E646" s="106">
        <v>2.38</v>
      </c>
      <c r="F646" s="106">
        <v>2.67</v>
      </c>
      <c r="G646" s="106">
        <v>2.97</v>
      </c>
      <c r="H646" s="106">
        <v>3.65</v>
      </c>
      <c r="I646" s="106">
        <v>4.22</v>
      </c>
      <c r="J646" s="106">
        <v>4.38</v>
      </c>
      <c r="K646" s="106">
        <v>4.58</v>
      </c>
      <c r="L646" s="106">
        <v>4.67</v>
      </c>
      <c r="M646" s="106">
        <v>4.7</v>
      </c>
    </row>
    <row r="647" ht="15.75" customHeight="1">
      <c r="D647" s="108">
        <v>44785.0</v>
      </c>
      <c r="E647" s="106">
        <v>2.67</v>
      </c>
      <c r="F647" s="106">
        <v>2.87</v>
      </c>
      <c r="G647" s="106">
        <v>3.12</v>
      </c>
      <c r="H647" s="106">
        <v>3.68</v>
      </c>
      <c r="I647" s="106">
        <v>4.25</v>
      </c>
      <c r="J647" s="106">
        <v>4.4</v>
      </c>
      <c r="K647" s="106">
        <v>4.53</v>
      </c>
      <c r="L647" s="106">
        <v>4.77</v>
      </c>
      <c r="M647" s="106">
        <v>4.77</v>
      </c>
    </row>
    <row r="648" ht="15.75" customHeight="1">
      <c r="D648" s="108">
        <v>44784.0</v>
      </c>
      <c r="E648" s="106">
        <v>3.27</v>
      </c>
      <c r="F648" s="106">
        <v>3.57</v>
      </c>
      <c r="G648" s="106">
        <v>3.92</v>
      </c>
      <c r="H648" s="106">
        <v>4.3</v>
      </c>
      <c r="I648" s="106">
        <v>4.53</v>
      </c>
      <c r="J648" s="106">
        <v>4.58</v>
      </c>
      <c r="K648" s="106">
        <v>4.65</v>
      </c>
      <c r="L648" s="106">
        <v>4.8</v>
      </c>
      <c r="M648" s="106">
        <v>4.78</v>
      </c>
    </row>
    <row r="649" ht="15.75" customHeight="1">
      <c r="D649" s="108">
        <v>44783.0</v>
      </c>
      <c r="E649" s="106">
        <v>3.85</v>
      </c>
      <c r="F649" s="106">
        <v>4.18</v>
      </c>
      <c r="G649" s="106">
        <v>4.28</v>
      </c>
      <c r="H649" s="106">
        <v>4.45</v>
      </c>
      <c r="I649" s="106">
        <v>4.58</v>
      </c>
      <c r="J649" s="106">
        <v>4.63</v>
      </c>
      <c r="K649" s="106">
        <v>4.71</v>
      </c>
      <c r="L649" s="106">
        <v>4.74</v>
      </c>
      <c r="M649" s="106">
        <v>4.83</v>
      </c>
    </row>
    <row r="650" ht="15.75" customHeight="1">
      <c r="D650" s="108">
        <v>44782.0</v>
      </c>
      <c r="E650" s="106">
        <v>4.19</v>
      </c>
      <c r="F650" s="106">
        <v>4.39</v>
      </c>
      <c r="G650" s="106">
        <v>4.49</v>
      </c>
      <c r="H650" s="106">
        <v>4.57</v>
      </c>
      <c r="I650" s="106">
        <v>4.71</v>
      </c>
      <c r="J650" s="106">
        <v>4.76</v>
      </c>
      <c r="K650" s="106">
        <v>4.91</v>
      </c>
      <c r="L650" s="106">
        <v>5.03</v>
      </c>
      <c r="M650" s="106">
        <v>5.1</v>
      </c>
    </row>
    <row r="651" ht="15.75" customHeight="1">
      <c r="D651" s="108">
        <v>44781.0</v>
      </c>
      <c r="E651" s="106">
        <v>4.33</v>
      </c>
      <c r="F651" s="106">
        <v>4.48</v>
      </c>
      <c r="G651" s="106">
        <v>4.55</v>
      </c>
      <c r="H651" s="106">
        <v>4.62</v>
      </c>
      <c r="I651" s="106">
        <v>4.7</v>
      </c>
      <c r="J651" s="106">
        <v>4.77</v>
      </c>
      <c r="K651" s="106">
        <v>4.85</v>
      </c>
      <c r="L651" s="106">
        <v>4.91</v>
      </c>
      <c r="M651" s="106">
        <v>4.9</v>
      </c>
    </row>
    <row r="652" ht="15.75" customHeight="1">
      <c r="D652" s="108">
        <v>44778.0</v>
      </c>
      <c r="E652" s="106">
        <v>4.22</v>
      </c>
      <c r="F652" s="106">
        <v>4.32</v>
      </c>
      <c r="G652" s="106">
        <v>4.32</v>
      </c>
      <c r="H652" s="106">
        <v>4.38</v>
      </c>
      <c r="I652" s="106">
        <v>4.45</v>
      </c>
      <c r="J652" s="106">
        <v>4.47</v>
      </c>
      <c r="K652" s="106">
        <v>4.63</v>
      </c>
      <c r="L652" s="106">
        <v>4.59</v>
      </c>
      <c r="M652" s="106">
        <v>4.75</v>
      </c>
    </row>
    <row r="653" ht="15.75" customHeight="1">
      <c r="D653" s="108">
        <v>44777.0</v>
      </c>
      <c r="E653" s="106">
        <v>4.03</v>
      </c>
      <c r="F653" s="106">
        <v>4.05</v>
      </c>
      <c r="G653" s="106">
        <v>4.0</v>
      </c>
      <c r="H653" s="106">
        <v>3.98</v>
      </c>
      <c r="I653" s="106">
        <v>4.1</v>
      </c>
      <c r="J653" s="106">
        <v>4.23</v>
      </c>
      <c r="K653" s="106">
        <v>4.35</v>
      </c>
      <c r="L653" s="106">
        <v>4.32</v>
      </c>
      <c r="M653" s="106">
        <v>4.48</v>
      </c>
    </row>
    <row r="654" ht="15.75" customHeight="1">
      <c r="D654" s="108">
        <v>44776.0</v>
      </c>
      <c r="E654" s="106">
        <v>3.93</v>
      </c>
      <c r="F654" s="106">
        <v>4.03</v>
      </c>
      <c r="G654" s="106">
        <v>3.93</v>
      </c>
      <c r="H654" s="106">
        <v>3.94</v>
      </c>
      <c r="I654" s="106">
        <v>4.04</v>
      </c>
      <c r="J654" s="106">
        <v>4.27</v>
      </c>
      <c r="K654" s="106">
        <v>4.37</v>
      </c>
      <c r="L654" s="106">
        <v>4.32</v>
      </c>
      <c r="M654" s="106">
        <v>4.5</v>
      </c>
    </row>
    <row r="655" ht="15.75" customHeight="1">
      <c r="D655" s="108">
        <v>44775.0</v>
      </c>
      <c r="E655" s="106">
        <v>4.03</v>
      </c>
      <c r="F655" s="106">
        <v>4.06</v>
      </c>
      <c r="G655" s="106">
        <v>3.89</v>
      </c>
      <c r="H655" s="106">
        <v>3.87</v>
      </c>
      <c r="I655" s="106">
        <v>3.9</v>
      </c>
      <c r="J655" s="106">
        <v>4.13</v>
      </c>
      <c r="K655" s="106">
        <v>4.19</v>
      </c>
      <c r="L655" s="106">
        <v>4.08</v>
      </c>
      <c r="M655" s="106">
        <v>4.18</v>
      </c>
    </row>
    <row r="656" ht="15.75" customHeight="1">
      <c r="D656" s="108">
        <v>44774.0</v>
      </c>
      <c r="E656" s="106">
        <v>3.94</v>
      </c>
      <c r="F656" s="106">
        <v>4.03</v>
      </c>
      <c r="G656" s="106">
        <v>3.91</v>
      </c>
      <c r="H656" s="106">
        <v>3.91</v>
      </c>
      <c r="I656" s="106">
        <v>4.01</v>
      </c>
      <c r="J656" s="106">
        <v>4.2</v>
      </c>
      <c r="K656" s="106">
        <v>4.33</v>
      </c>
      <c r="L656" s="106">
        <v>4.25</v>
      </c>
      <c r="M656" s="106">
        <v>4.38</v>
      </c>
    </row>
    <row r="657" ht="15.75" customHeight="1">
      <c r="D657" s="108">
        <v>44771.0</v>
      </c>
      <c r="E657" s="106">
        <v>3.83</v>
      </c>
      <c r="F657" s="106">
        <v>3.92</v>
      </c>
      <c r="G657" s="106">
        <v>3.72</v>
      </c>
      <c r="H657" s="106">
        <v>3.68</v>
      </c>
      <c r="I657" s="106">
        <v>3.7</v>
      </c>
      <c r="J657" s="106">
        <v>3.9</v>
      </c>
      <c r="K657" s="106">
        <v>4.02</v>
      </c>
      <c r="L657" s="106">
        <v>4.04</v>
      </c>
      <c r="M657" s="106">
        <v>4.05</v>
      </c>
    </row>
    <row r="658" ht="15.75" customHeight="1">
      <c r="D658" s="108">
        <v>44770.0</v>
      </c>
      <c r="E658" s="106">
        <v>4.03</v>
      </c>
      <c r="F658" s="106">
        <v>3.93</v>
      </c>
      <c r="G658" s="106">
        <v>3.73</v>
      </c>
      <c r="H658" s="106">
        <v>3.7</v>
      </c>
      <c r="I658" s="106">
        <v>3.7</v>
      </c>
      <c r="J658" s="106">
        <v>4.02</v>
      </c>
      <c r="K658" s="106">
        <v>4.12</v>
      </c>
      <c r="L658" s="106">
        <v>4.14</v>
      </c>
      <c r="M658" s="106">
        <v>4.17</v>
      </c>
    </row>
    <row r="659" ht="15.75" customHeight="1">
      <c r="D659" s="108">
        <v>44769.0</v>
      </c>
      <c r="E659" s="106">
        <v>4.47</v>
      </c>
      <c r="F659" s="106">
        <v>4.5</v>
      </c>
      <c r="G659" s="106">
        <v>4.2</v>
      </c>
      <c r="H659" s="106">
        <v>4.03</v>
      </c>
      <c r="I659" s="106">
        <v>4.0</v>
      </c>
      <c r="J659" s="106">
        <v>4.1</v>
      </c>
      <c r="K659" s="106">
        <v>4.2</v>
      </c>
      <c r="L659" s="106">
        <v>4.16</v>
      </c>
      <c r="M659" s="106">
        <v>4.15</v>
      </c>
    </row>
    <row r="660" ht="15.75" customHeight="1">
      <c r="D660" s="108">
        <v>44768.0</v>
      </c>
      <c r="E660" s="106">
        <v>4.29</v>
      </c>
      <c r="F660" s="106">
        <v>4.23</v>
      </c>
      <c r="G660" s="106">
        <v>3.94</v>
      </c>
      <c r="H660" s="106">
        <v>3.91</v>
      </c>
      <c r="I660" s="106">
        <v>3.91</v>
      </c>
      <c r="J660" s="106">
        <v>4.06</v>
      </c>
      <c r="K660" s="106">
        <v>4.01</v>
      </c>
      <c r="L660" s="106">
        <v>3.93</v>
      </c>
      <c r="M660" s="106">
        <v>4.19</v>
      </c>
    </row>
    <row r="661" ht="15.75" customHeight="1">
      <c r="D661" s="108">
        <v>44767.0</v>
      </c>
      <c r="E661" s="106">
        <v>3.53</v>
      </c>
      <c r="F661" s="106">
        <v>3.68</v>
      </c>
      <c r="G661" s="106">
        <v>3.75</v>
      </c>
      <c r="H661" s="106">
        <v>3.9</v>
      </c>
      <c r="I661" s="106">
        <v>3.68</v>
      </c>
      <c r="J661" s="106">
        <v>4.0</v>
      </c>
      <c r="K661" s="106">
        <v>3.93</v>
      </c>
      <c r="L661" s="106">
        <v>3.7</v>
      </c>
      <c r="M661" s="106">
        <v>4.2</v>
      </c>
    </row>
    <row r="662" ht="15.75" customHeight="1">
      <c r="D662" s="108">
        <v>44764.0</v>
      </c>
      <c r="E662" s="106">
        <v>2.57</v>
      </c>
      <c r="F662" s="106">
        <v>2.68</v>
      </c>
      <c r="G662" s="106">
        <v>2.77</v>
      </c>
      <c r="H662" s="106">
        <v>2.77</v>
      </c>
      <c r="I662" s="106">
        <v>2.9</v>
      </c>
      <c r="J662" s="106">
        <v>3.02</v>
      </c>
      <c r="K662" s="106">
        <v>3.32</v>
      </c>
      <c r="L662" s="106">
        <v>3.31</v>
      </c>
      <c r="M662" s="106">
        <v>3.43</v>
      </c>
    </row>
    <row r="663" ht="15.75" customHeight="1">
      <c r="D663" s="108">
        <v>44763.0</v>
      </c>
      <c r="E663" s="106">
        <v>2.13</v>
      </c>
      <c r="F663" s="106">
        <v>2.24</v>
      </c>
      <c r="G663" s="106">
        <v>2.39</v>
      </c>
      <c r="H663" s="106">
        <v>2.51</v>
      </c>
      <c r="I663" s="106">
        <v>2.7</v>
      </c>
      <c r="J663" s="106">
        <v>2.86</v>
      </c>
      <c r="K663" s="106">
        <v>3.04</v>
      </c>
      <c r="L663" s="106">
        <v>3.07</v>
      </c>
      <c r="M663" s="106">
        <v>3.23</v>
      </c>
    </row>
    <row r="664" ht="15.75" customHeight="1">
      <c r="D664" s="108">
        <v>44762.0</v>
      </c>
      <c r="E664" s="106">
        <v>1.4</v>
      </c>
      <c r="F664" s="106">
        <v>1.69</v>
      </c>
      <c r="G664" s="106">
        <v>1.89</v>
      </c>
      <c r="H664" s="106">
        <v>2.31</v>
      </c>
      <c r="I664" s="106">
        <v>2.61</v>
      </c>
      <c r="J664" s="106">
        <v>2.77</v>
      </c>
      <c r="K664" s="106">
        <v>3.0</v>
      </c>
      <c r="L664" s="106">
        <v>3.05</v>
      </c>
      <c r="M664" s="106">
        <v>3.24</v>
      </c>
    </row>
    <row r="665" ht="15.75" customHeight="1">
      <c r="D665" s="108">
        <v>44761.0</v>
      </c>
      <c r="E665" s="106">
        <v>1.15</v>
      </c>
      <c r="F665" s="106">
        <v>1.57</v>
      </c>
      <c r="G665" s="106">
        <v>1.82</v>
      </c>
      <c r="H665" s="106">
        <v>2.27</v>
      </c>
      <c r="I665" s="106">
        <v>2.53</v>
      </c>
      <c r="J665" s="106">
        <v>2.68</v>
      </c>
      <c r="K665" s="106">
        <v>2.83</v>
      </c>
      <c r="L665" s="106">
        <v>2.91</v>
      </c>
      <c r="M665" s="106">
        <v>3.07</v>
      </c>
    </row>
    <row r="666" ht="15.75" customHeight="1">
      <c r="D666" s="108">
        <v>44760.0</v>
      </c>
      <c r="E666" s="106">
        <v>0.99</v>
      </c>
      <c r="F666" s="106">
        <v>1.44</v>
      </c>
      <c r="G666" s="106">
        <v>1.79</v>
      </c>
      <c r="H666" s="106">
        <v>2.3</v>
      </c>
      <c r="I666" s="106">
        <v>2.57</v>
      </c>
      <c r="J666" s="106">
        <v>2.7</v>
      </c>
      <c r="K666" s="106">
        <v>2.91</v>
      </c>
      <c r="L666" s="106">
        <v>3.05</v>
      </c>
      <c r="M666" s="106">
        <v>3.14</v>
      </c>
    </row>
    <row r="667" ht="15.75" customHeight="1">
      <c r="D667" s="108">
        <v>44757.0</v>
      </c>
      <c r="E667" s="106">
        <v>0.82</v>
      </c>
      <c r="F667" s="106">
        <v>1.32</v>
      </c>
      <c r="G667" s="106">
        <v>1.64</v>
      </c>
      <c r="H667" s="106">
        <v>1.98</v>
      </c>
      <c r="I667" s="106">
        <v>2.26</v>
      </c>
      <c r="J667" s="106">
        <v>2.4</v>
      </c>
      <c r="K667" s="106">
        <v>2.62</v>
      </c>
      <c r="L667" s="106">
        <v>2.84</v>
      </c>
      <c r="M667" s="106">
        <v>3.03</v>
      </c>
    </row>
    <row r="668" ht="15.75" customHeight="1">
      <c r="D668" s="108">
        <v>44756.0</v>
      </c>
      <c r="E668" s="106">
        <v>0.8</v>
      </c>
      <c r="F668" s="106">
        <v>1.35</v>
      </c>
      <c r="G668" s="106">
        <v>1.68</v>
      </c>
      <c r="H668" s="106">
        <v>2.12</v>
      </c>
      <c r="I668" s="106">
        <v>2.37</v>
      </c>
      <c r="J668" s="106">
        <v>2.53</v>
      </c>
      <c r="K668" s="106">
        <v>2.72</v>
      </c>
      <c r="L668" s="106">
        <v>2.88</v>
      </c>
      <c r="M668" s="106">
        <v>3.03</v>
      </c>
    </row>
    <row r="669" ht="15.75" customHeight="1">
      <c r="D669" s="108">
        <v>44755.0</v>
      </c>
      <c r="E669" s="106">
        <v>0.77</v>
      </c>
      <c r="F669" s="106">
        <v>1.33</v>
      </c>
      <c r="G669" s="106">
        <v>1.65</v>
      </c>
      <c r="H669" s="106">
        <v>2.22</v>
      </c>
      <c r="I669" s="106">
        <v>2.47</v>
      </c>
      <c r="J669" s="106">
        <v>2.62</v>
      </c>
      <c r="K669" s="106">
        <v>2.83</v>
      </c>
      <c r="L669" s="106">
        <v>2.91</v>
      </c>
      <c r="M669" s="106">
        <v>3.07</v>
      </c>
    </row>
    <row r="670" ht="15.75" customHeight="1">
      <c r="D670" s="108">
        <v>44754.0</v>
      </c>
      <c r="E670" s="106">
        <v>0.76</v>
      </c>
      <c r="F670" s="106">
        <v>1.34</v>
      </c>
      <c r="G670" s="106">
        <v>1.67</v>
      </c>
      <c r="H670" s="106">
        <v>2.17</v>
      </c>
      <c r="I670" s="106">
        <v>2.44</v>
      </c>
      <c r="J670" s="106">
        <v>2.6</v>
      </c>
      <c r="K670" s="106">
        <v>2.8</v>
      </c>
      <c r="L670" s="106">
        <v>2.9</v>
      </c>
      <c r="M670" s="106">
        <v>2.98</v>
      </c>
    </row>
    <row r="671" ht="15.75" customHeight="1">
      <c r="D671" s="108">
        <v>44753.0</v>
      </c>
      <c r="E671" s="106">
        <v>0.74</v>
      </c>
      <c r="F671" s="106">
        <v>1.36</v>
      </c>
      <c r="G671" s="106">
        <v>1.74</v>
      </c>
      <c r="H671" s="106">
        <v>2.2</v>
      </c>
      <c r="I671" s="106">
        <v>2.44</v>
      </c>
      <c r="J671" s="106">
        <v>2.58</v>
      </c>
      <c r="K671" s="106">
        <v>2.78</v>
      </c>
      <c r="L671" s="106">
        <v>2.98</v>
      </c>
      <c r="M671" s="106">
        <v>3.08</v>
      </c>
    </row>
    <row r="672" ht="15.75" customHeight="1">
      <c r="D672" s="108">
        <v>44750.0</v>
      </c>
      <c r="E672" s="106">
        <v>0.8</v>
      </c>
      <c r="F672" s="106">
        <v>1.3</v>
      </c>
      <c r="G672" s="106">
        <v>1.62</v>
      </c>
      <c r="H672" s="106">
        <v>1.98</v>
      </c>
      <c r="I672" s="106">
        <v>2.26</v>
      </c>
      <c r="J672" s="106">
        <v>2.42</v>
      </c>
      <c r="K672" s="106">
        <v>2.66</v>
      </c>
      <c r="L672" s="106">
        <v>2.8</v>
      </c>
      <c r="M672" s="106">
        <v>2.98</v>
      </c>
    </row>
    <row r="673" ht="15.75" customHeight="1">
      <c r="D673" s="108">
        <v>44749.0</v>
      </c>
      <c r="E673" s="106">
        <v>0.74</v>
      </c>
      <c r="F673" s="106">
        <v>1.33</v>
      </c>
      <c r="G673" s="106">
        <v>1.67</v>
      </c>
      <c r="H673" s="106">
        <v>2.11</v>
      </c>
      <c r="I673" s="106">
        <v>2.37</v>
      </c>
      <c r="J673" s="106">
        <v>2.51</v>
      </c>
      <c r="K673" s="106">
        <v>2.71</v>
      </c>
      <c r="L673" s="106">
        <v>2.9</v>
      </c>
      <c r="M673" s="106">
        <v>3.01</v>
      </c>
    </row>
    <row r="674" ht="15.75" customHeight="1">
      <c r="D674" s="108">
        <v>44748.0</v>
      </c>
      <c r="E674" s="106">
        <v>0.88</v>
      </c>
      <c r="F674" s="106">
        <v>1.35</v>
      </c>
      <c r="G674" s="106">
        <v>1.7</v>
      </c>
      <c r="H674" s="106">
        <v>2.08</v>
      </c>
      <c r="I674" s="106">
        <v>2.38</v>
      </c>
      <c r="J674" s="106">
        <v>2.53</v>
      </c>
      <c r="K674" s="106">
        <v>2.75</v>
      </c>
      <c r="L674" s="106">
        <v>2.86</v>
      </c>
      <c r="M674" s="106">
        <v>2.98</v>
      </c>
    </row>
    <row r="675" ht="15.75" customHeight="1">
      <c r="D675" s="108">
        <v>44747.0</v>
      </c>
      <c r="E675" s="106">
        <v>0.9</v>
      </c>
      <c r="F675" s="106">
        <v>1.38</v>
      </c>
      <c r="G675" s="106">
        <v>1.68</v>
      </c>
      <c r="H675" s="106">
        <v>2.22</v>
      </c>
      <c r="I675" s="106">
        <v>2.5</v>
      </c>
      <c r="J675" s="106">
        <v>2.6</v>
      </c>
      <c r="K675" s="106">
        <v>2.82</v>
      </c>
      <c r="L675" s="106">
        <v>2.93</v>
      </c>
      <c r="M675" s="106">
        <v>3.06</v>
      </c>
    </row>
    <row r="676" ht="15.75" customHeight="1">
      <c r="D676" s="108">
        <v>44746.0</v>
      </c>
      <c r="E676" s="106">
        <v>0.9</v>
      </c>
      <c r="F676" s="106">
        <v>1.4</v>
      </c>
      <c r="G676" s="106">
        <v>1.72</v>
      </c>
      <c r="H676" s="106">
        <v>2.05</v>
      </c>
      <c r="I676" s="106">
        <v>2.35</v>
      </c>
      <c r="J676" s="106">
        <v>2.48</v>
      </c>
      <c r="K676" s="106">
        <v>2.7</v>
      </c>
      <c r="L676" s="106">
        <v>2.84</v>
      </c>
      <c r="M676" s="106">
        <v>3.02</v>
      </c>
    </row>
    <row r="677" ht="15.75" customHeight="1">
      <c r="D677" s="108">
        <v>44743.0</v>
      </c>
      <c r="E677" s="106">
        <v>0.84</v>
      </c>
      <c r="F677" s="106">
        <v>1.4</v>
      </c>
      <c r="G677" s="106">
        <v>1.68</v>
      </c>
      <c r="H677" s="106">
        <v>2.1</v>
      </c>
      <c r="I677" s="106">
        <v>2.42</v>
      </c>
      <c r="J677" s="106">
        <v>2.56</v>
      </c>
      <c r="K677" s="106">
        <v>2.82</v>
      </c>
      <c r="L677" s="106">
        <v>2.98</v>
      </c>
      <c r="M677" s="106">
        <v>3.12</v>
      </c>
    </row>
    <row r="678" ht="15.75" customHeight="1">
      <c r="D678" s="108">
        <v>44742.0</v>
      </c>
      <c r="E678" s="106">
        <v>0.81</v>
      </c>
      <c r="F678" s="106">
        <v>1.25</v>
      </c>
      <c r="G678" s="106">
        <v>1.63</v>
      </c>
      <c r="H678" s="106">
        <v>1.98</v>
      </c>
      <c r="I678" s="106">
        <v>2.27</v>
      </c>
      <c r="J678" s="106">
        <v>2.4</v>
      </c>
      <c r="K678" s="106">
        <v>2.68</v>
      </c>
      <c r="L678" s="106">
        <v>2.78</v>
      </c>
      <c r="M678" s="106">
        <v>2.98</v>
      </c>
    </row>
    <row r="679" ht="15.75" customHeight="1">
      <c r="D679" s="108">
        <v>44741.0</v>
      </c>
      <c r="E679" s="106">
        <v>0.73</v>
      </c>
      <c r="F679" s="106">
        <v>1.26</v>
      </c>
      <c r="G679" s="106">
        <v>1.7</v>
      </c>
      <c r="H679" s="106">
        <v>2.07</v>
      </c>
      <c r="I679" s="106">
        <v>2.4</v>
      </c>
      <c r="J679" s="106">
        <v>2.52</v>
      </c>
      <c r="K679" s="106">
        <v>2.8</v>
      </c>
      <c r="L679" s="106">
        <v>2.85</v>
      </c>
      <c r="M679" s="106">
        <v>2.98</v>
      </c>
    </row>
    <row r="680" ht="15.75" customHeight="1">
      <c r="D680" s="108">
        <v>44740.0</v>
      </c>
      <c r="E680" s="106">
        <v>0.7</v>
      </c>
      <c r="F680" s="106">
        <v>1.24</v>
      </c>
      <c r="G680" s="106">
        <v>1.6</v>
      </c>
      <c r="H680" s="106">
        <v>2.19</v>
      </c>
      <c r="I680" s="106">
        <v>2.4</v>
      </c>
      <c r="J680" s="106">
        <v>2.5</v>
      </c>
      <c r="K680" s="106">
        <v>2.76</v>
      </c>
      <c r="L680" s="106">
        <v>2.88</v>
      </c>
      <c r="M680" s="106">
        <v>3.0</v>
      </c>
    </row>
    <row r="681" ht="15.75" customHeight="1">
      <c r="D681" s="108">
        <v>44739.0</v>
      </c>
      <c r="E681" s="106">
        <v>0.72</v>
      </c>
      <c r="F681" s="106">
        <v>1.27</v>
      </c>
      <c r="G681" s="106">
        <v>1.68</v>
      </c>
      <c r="H681" s="106">
        <v>2.08</v>
      </c>
      <c r="I681" s="106">
        <v>2.37</v>
      </c>
      <c r="J681" s="106">
        <v>2.48</v>
      </c>
      <c r="K681" s="106">
        <v>2.75</v>
      </c>
      <c r="L681" s="106">
        <v>2.82</v>
      </c>
      <c r="M681" s="106">
        <v>2.94</v>
      </c>
    </row>
    <row r="682" ht="15.75" customHeight="1">
      <c r="D682" s="108">
        <v>44736.0</v>
      </c>
      <c r="E682" s="106">
        <v>0.64</v>
      </c>
      <c r="F682" s="106">
        <v>1.24</v>
      </c>
      <c r="G682" s="106">
        <v>1.71</v>
      </c>
      <c r="H682" s="106">
        <v>2.16</v>
      </c>
      <c r="I682" s="106">
        <v>2.47</v>
      </c>
      <c r="J682" s="106">
        <v>2.59</v>
      </c>
      <c r="K682" s="106">
        <v>2.83</v>
      </c>
      <c r="L682" s="106">
        <v>2.92</v>
      </c>
      <c r="M682" s="106">
        <v>3.06</v>
      </c>
    </row>
    <row r="683" ht="15.75" customHeight="1">
      <c r="D683" s="108">
        <v>44735.0</v>
      </c>
      <c r="E683" s="106">
        <v>0.54</v>
      </c>
      <c r="F683" s="106">
        <v>1.13</v>
      </c>
      <c r="G683" s="106">
        <v>1.65</v>
      </c>
      <c r="H683" s="106">
        <v>2.11</v>
      </c>
      <c r="I683" s="106">
        <v>2.38</v>
      </c>
      <c r="J683" s="106">
        <v>2.55</v>
      </c>
      <c r="K683" s="106">
        <v>2.78</v>
      </c>
      <c r="L683" s="106">
        <v>2.88</v>
      </c>
      <c r="M683" s="106">
        <v>3.03</v>
      </c>
    </row>
    <row r="684" ht="15.75" customHeight="1">
      <c r="D684" s="108">
        <v>44734.0</v>
      </c>
      <c r="E684" s="106">
        <v>0.46</v>
      </c>
      <c r="F684" s="106">
        <v>1.17</v>
      </c>
      <c r="G684" s="106">
        <v>1.71</v>
      </c>
      <c r="H684" s="106">
        <v>2.14</v>
      </c>
      <c r="I684" s="106">
        <v>2.46</v>
      </c>
      <c r="J684" s="106">
        <v>2.54</v>
      </c>
      <c r="K684" s="106">
        <v>2.79</v>
      </c>
      <c r="L684" s="106">
        <v>2.88</v>
      </c>
      <c r="M684" s="106">
        <v>3.02</v>
      </c>
    </row>
    <row r="685" ht="15.75" customHeight="1">
      <c r="D685" s="108">
        <v>44733.0</v>
      </c>
      <c r="E685" s="106">
        <v>0.43</v>
      </c>
      <c r="F685" s="106">
        <v>1.15</v>
      </c>
      <c r="G685" s="106">
        <v>1.67</v>
      </c>
      <c r="H685" s="106">
        <v>2.15</v>
      </c>
      <c r="I685" s="106">
        <v>2.43</v>
      </c>
      <c r="J685" s="106">
        <v>2.58</v>
      </c>
      <c r="K685" s="106">
        <v>2.8</v>
      </c>
      <c r="L685" s="106">
        <v>2.89</v>
      </c>
      <c r="M685" s="106">
        <v>3.02</v>
      </c>
    </row>
    <row r="686" ht="15.75" customHeight="1">
      <c r="D686" s="108">
        <v>44732.0</v>
      </c>
      <c r="E686" s="106">
        <v>0.43</v>
      </c>
      <c r="F686" s="106">
        <v>1.13</v>
      </c>
      <c r="G686" s="106">
        <v>1.65</v>
      </c>
      <c r="H686" s="106">
        <v>2.16</v>
      </c>
      <c r="I686" s="106">
        <v>2.45</v>
      </c>
      <c r="J686" s="106">
        <v>2.6</v>
      </c>
      <c r="K686" s="106">
        <v>2.78</v>
      </c>
      <c r="L686" s="106">
        <v>2.86</v>
      </c>
      <c r="M686" s="106">
        <v>2.96</v>
      </c>
    </row>
    <row r="687" ht="15.75" customHeight="1">
      <c r="D687" s="108">
        <v>44729.0</v>
      </c>
      <c r="E687" s="106">
        <v>0.39</v>
      </c>
      <c r="F687" s="106">
        <v>1.07</v>
      </c>
      <c r="G687" s="106">
        <v>1.5</v>
      </c>
      <c r="H687" s="106">
        <v>2.15</v>
      </c>
      <c r="I687" s="106">
        <v>2.44</v>
      </c>
      <c r="J687" s="106">
        <v>2.59</v>
      </c>
      <c r="K687" s="106">
        <v>2.79</v>
      </c>
      <c r="L687" s="106">
        <v>2.88</v>
      </c>
      <c r="M687" s="106">
        <v>2.97</v>
      </c>
    </row>
    <row r="688" ht="15.75" customHeight="1">
      <c r="D688" s="108">
        <v>44728.0</v>
      </c>
      <c r="E688" s="106">
        <v>0.4</v>
      </c>
      <c r="F688" s="106">
        <v>1.09</v>
      </c>
      <c r="G688" s="106">
        <v>1.53</v>
      </c>
      <c r="H688" s="106">
        <v>2.11</v>
      </c>
      <c r="I688" s="106">
        <v>2.33</v>
      </c>
      <c r="J688" s="106">
        <v>2.48</v>
      </c>
      <c r="K688" s="106">
        <v>2.69</v>
      </c>
      <c r="L688" s="106">
        <v>2.86</v>
      </c>
      <c r="M688" s="106">
        <v>2.97</v>
      </c>
    </row>
    <row r="689" ht="15.75" customHeight="1">
      <c r="D689" s="108">
        <v>44727.0</v>
      </c>
      <c r="E689" s="106">
        <v>0.43</v>
      </c>
      <c r="F689" s="106">
        <v>1.11</v>
      </c>
      <c r="G689" s="106">
        <v>1.51</v>
      </c>
      <c r="H689" s="106">
        <v>2.06</v>
      </c>
      <c r="I689" s="106">
        <v>2.37</v>
      </c>
      <c r="J689" s="106">
        <v>2.49</v>
      </c>
      <c r="K689" s="106">
        <v>2.71</v>
      </c>
      <c r="L689" s="106">
        <v>2.86</v>
      </c>
      <c r="M689" s="106">
        <v>2.95</v>
      </c>
    </row>
    <row r="690" ht="15.75" customHeight="1">
      <c r="D690" s="108">
        <v>44726.0</v>
      </c>
      <c r="E690" s="106">
        <v>0.44</v>
      </c>
      <c r="F690" s="106">
        <v>1.06</v>
      </c>
      <c r="G690" s="106">
        <v>1.54</v>
      </c>
      <c r="H690" s="106">
        <v>2.09</v>
      </c>
      <c r="I690" s="106">
        <v>2.33</v>
      </c>
      <c r="J690" s="106">
        <v>2.48</v>
      </c>
      <c r="K690" s="106">
        <v>2.69</v>
      </c>
      <c r="L690" s="106">
        <v>2.86</v>
      </c>
      <c r="M690" s="106">
        <v>2.97</v>
      </c>
    </row>
    <row r="691" ht="15.75" customHeight="1">
      <c r="D691" s="108">
        <v>44725.0</v>
      </c>
      <c r="E691" s="106">
        <v>0.45</v>
      </c>
      <c r="F691" s="106">
        <v>1.14</v>
      </c>
      <c r="G691" s="106">
        <v>1.54</v>
      </c>
      <c r="H691" s="106">
        <v>2.03</v>
      </c>
      <c r="I691" s="106">
        <v>2.3</v>
      </c>
      <c r="J691" s="106">
        <v>2.42</v>
      </c>
      <c r="K691" s="106">
        <v>2.64</v>
      </c>
      <c r="L691" s="106">
        <v>2.73</v>
      </c>
      <c r="M691" s="106">
        <v>2.87</v>
      </c>
    </row>
    <row r="692" ht="15.75" customHeight="1">
      <c r="D692" s="108">
        <v>44722.0</v>
      </c>
      <c r="E692" s="106">
        <v>0.44</v>
      </c>
      <c r="F692" s="106">
        <v>1.12</v>
      </c>
      <c r="G692" s="106">
        <v>1.52</v>
      </c>
      <c r="H692" s="106">
        <v>2.02</v>
      </c>
      <c r="I692" s="106">
        <v>2.3</v>
      </c>
      <c r="J692" s="106">
        <v>2.43</v>
      </c>
      <c r="K692" s="106">
        <v>2.69</v>
      </c>
      <c r="L692" s="106">
        <v>2.76</v>
      </c>
      <c r="M692" s="106">
        <v>2.89</v>
      </c>
    </row>
    <row r="693" ht="15.75" customHeight="1">
      <c r="D693" s="108">
        <v>44721.0</v>
      </c>
      <c r="E693" s="106">
        <v>0.46</v>
      </c>
      <c r="F693" s="106">
        <v>1.12</v>
      </c>
      <c r="G693" s="106">
        <v>1.52</v>
      </c>
      <c r="H693" s="106">
        <v>2.02</v>
      </c>
      <c r="I693" s="106">
        <v>2.3</v>
      </c>
      <c r="J693" s="106">
        <v>2.43</v>
      </c>
      <c r="K693" s="106">
        <v>2.69</v>
      </c>
      <c r="L693" s="106">
        <v>2.76</v>
      </c>
      <c r="M693" s="106">
        <v>2.89</v>
      </c>
    </row>
    <row r="694" ht="15.75" customHeight="1">
      <c r="D694" s="108">
        <v>44720.0</v>
      </c>
      <c r="E694" s="106">
        <v>0.46</v>
      </c>
      <c r="F694" s="106">
        <v>1.08</v>
      </c>
      <c r="G694" s="106">
        <v>1.6</v>
      </c>
      <c r="H694" s="106">
        <v>2.0</v>
      </c>
      <c r="I694" s="106">
        <v>2.3</v>
      </c>
      <c r="J694" s="106">
        <v>2.43</v>
      </c>
      <c r="K694" s="106">
        <v>2.69</v>
      </c>
      <c r="L694" s="106">
        <v>2.76</v>
      </c>
      <c r="M694" s="106">
        <v>2.89</v>
      </c>
    </row>
    <row r="695" ht="15.75" customHeight="1">
      <c r="D695" s="108">
        <v>44719.0</v>
      </c>
      <c r="E695" s="106">
        <v>0.48</v>
      </c>
      <c r="F695" s="106">
        <v>1.13</v>
      </c>
      <c r="G695" s="106">
        <v>1.58</v>
      </c>
      <c r="H695" s="106">
        <v>2.06</v>
      </c>
      <c r="I695" s="106">
        <v>2.4</v>
      </c>
      <c r="J695" s="106">
        <v>2.51</v>
      </c>
      <c r="K695" s="106">
        <v>2.74</v>
      </c>
      <c r="L695" s="106">
        <v>2.83</v>
      </c>
      <c r="M695" s="106">
        <v>2.94</v>
      </c>
    </row>
    <row r="696" ht="15.75" customHeight="1">
      <c r="D696" s="108">
        <v>44718.0</v>
      </c>
      <c r="E696" s="106">
        <v>0.48</v>
      </c>
      <c r="F696" s="106">
        <v>1.12</v>
      </c>
      <c r="G696" s="106">
        <v>1.67</v>
      </c>
      <c r="H696" s="106">
        <v>2.08</v>
      </c>
      <c r="I696" s="106">
        <v>2.32</v>
      </c>
      <c r="J696" s="106">
        <v>2.41</v>
      </c>
      <c r="K696" s="106">
        <v>2.68</v>
      </c>
      <c r="L696" s="106">
        <v>2.76</v>
      </c>
      <c r="M696" s="106">
        <v>2.91</v>
      </c>
    </row>
    <row r="697" ht="15.75" customHeight="1">
      <c r="D697" s="108">
        <v>44715.0</v>
      </c>
      <c r="E697" s="106">
        <v>0.5</v>
      </c>
      <c r="F697" s="106">
        <v>1.24</v>
      </c>
      <c r="G697" s="106">
        <v>1.71</v>
      </c>
      <c r="H697" s="106">
        <v>2.15</v>
      </c>
      <c r="I697" s="106">
        <v>2.36</v>
      </c>
      <c r="J697" s="106">
        <v>2.48</v>
      </c>
      <c r="K697" s="106">
        <v>2.71</v>
      </c>
      <c r="L697" s="106">
        <v>2.78</v>
      </c>
      <c r="M697" s="106">
        <v>2.89</v>
      </c>
    </row>
    <row r="698" ht="15.75" customHeight="1">
      <c r="D698" s="108">
        <v>44714.0</v>
      </c>
      <c r="E698" s="106">
        <v>0.57</v>
      </c>
      <c r="F698" s="106">
        <v>1.32</v>
      </c>
      <c r="G698" s="106">
        <v>1.79</v>
      </c>
      <c r="H698" s="106">
        <v>2.09</v>
      </c>
      <c r="I698" s="106">
        <v>2.31</v>
      </c>
      <c r="J698" s="106">
        <v>2.41</v>
      </c>
      <c r="K698" s="106">
        <v>2.66</v>
      </c>
      <c r="L698" s="106">
        <v>2.81</v>
      </c>
      <c r="M698" s="106">
        <v>2.94</v>
      </c>
    </row>
    <row r="699" ht="15.75" customHeight="1">
      <c r="D699" s="108">
        <v>44713.0</v>
      </c>
      <c r="E699" s="106">
        <v>0.54</v>
      </c>
      <c r="F699" s="106">
        <v>1.36</v>
      </c>
      <c r="G699" s="106">
        <v>1.76</v>
      </c>
      <c r="H699" s="106">
        <v>2.14</v>
      </c>
      <c r="I699" s="106">
        <v>2.34</v>
      </c>
      <c r="J699" s="106">
        <v>2.45</v>
      </c>
      <c r="K699" s="106">
        <v>2.66</v>
      </c>
      <c r="L699" s="106">
        <v>2.78</v>
      </c>
      <c r="M699" s="106">
        <v>2.91</v>
      </c>
    </row>
    <row r="700" ht="15.75" customHeight="1">
      <c r="D700" s="108">
        <v>44712.0</v>
      </c>
      <c r="E700" s="106">
        <v>0.43</v>
      </c>
      <c r="F700" s="106">
        <v>1.33</v>
      </c>
      <c r="G700" s="106">
        <v>1.81</v>
      </c>
      <c r="H700" s="106">
        <v>2.18</v>
      </c>
      <c r="I700" s="106">
        <v>2.36</v>
      </c>
      <c r="J700" s="106">
        <v>2.46</v>
      </c>
      <c r="K700" s="106">
        <v>2.71</v>
      </c>
      <c r="L700" s="106">
        <v>2.81</v>
      </c>
      <c r="M700" s="106">
        <v>2.94</v>
      </c>
    </row>
    <row r="701" ht="15.75" customHeight="1">
      <c r="D701" s="108">
        <v>44711.0</v>
      </c>
      <c r="E701" s="106">
        <v>0.48</v>
      </c>
      <c r="F701" s="106">
        <v>1.31</v>
      </c>
      <c r="G701" s="106">
        <v>1.84</v>
      </c>
      <c r="H701" s="106">
        <v>2.21</v>
      </c>
      <c r="I701" s="106">
        <v>2.41</v>
      </c>
      <c r="J701" s="106">
        <v>2.49</v>
      </c>
      <c r="K701" s="106">
        <v>2.73</v>
      </c>
      <c r="L701" s="106">
        <v>2.83</v>
      </c>
      <c r="M701" s="106">
        <v>2.94</v>
      </c>
    </row>
    <row r="702" ht="15.75" customHeight="1">
      <c r="D702" s="108">
        <v>44708.0</v>
      </c>
      <c r="E702" s="106">
        <v>0.68</v>
      </c>
      <c r="F702" s="106">
        <v>1.55</v>
      </c>
      <c r="G702" s="106">
        <v>1.76</v>
      </c>
      <c r="H702" s="106">
        <v>2.1</v>
      </c>
      <c r="I702" s="106">
        <v>2.26</v>
      </c>
      <c r="J702" s="106">
        <v>2.36</v>
      </c>
      <c r="K702" s="106">
        <v>2.64</v>
      </c>
      <c r="L702" s="106">
        <v>2.77</v>
      </c>
      <c r="M702" s="106">
        <v>2.94</v>
      </c>
    </row>
    <row r="703" ht="15.75" customHeight="1">
      <c r="D703" s="108">
        <v>44707.0</v>
      </c>
      <c r="E703" s="106">
        <v>0.84</v>
      </c>
      <c r="F703" s="106">
        <v>1.53</v>
      </c>
      <c r="G703" s="106">
        <v>1.84</v>
      </c>
      <c r="H703" s="106">
        <v>2.12</v>
      </c>
      <c r="I703" s="106">
        <v>2.31</v>
      </c>
      <c r="J703" s="106">
        <v>2.42</v>
      </c>
      <c r="K703" s="106">
        <v>2.64</v>
      </c>
      <c r="L703" s="106">
        <v>2.73</v>
      </c>
      <c r="M703" s="106">
        <v>2.87</v>
      </c>
    </row>
    <row r="704" ht="15.75" customHeight="1">
      <c r="D704" s="108">
        <v>44706.0</v>
      </c>
      <c r="E704" s="106">
        <v>1.04</v>
      </c>
      <c r="F704" s="106">
        <v>1.56</v>
      </c>
      <c r="G704" s="106">
        <v>1.92</v>
      </c>
      <c r="H704" s="106">
        <v>2.14</v>
      </c>
      <c r="I704" s="106">
        <v>2.31</v>
      </c>
      <c r="J704" s="106">
        <v>2.37</v>
      </c>
      <c r="K704" s="106">
        <v>2.63</v>
      </c>
      <c r="L704" s="106">
        <v>2.74</v>
      </c>
      <c r="M704" s="106">
        <v>2.87</v>
      </c>
    </row>
    <row r="705" ht="15.75" customHeight="1">
      <c r="D705" s="108">
        <v>44705.0</v>
      </c>
      <c r="E705" s="106">
        <v>1.14</v>
      </c>
      <c r="F705" s="106">
        <v>1.66</v>
      </c>
      <c r="G705" s="106">
        <v>1.96</v>
      </c>
      <c r="H705" s="106">
        <v>2.17</v>
      </c>
      <c r="I705" s="106">
        <v>2.36</v>
      </c>
      <c r="J705" s="106">
        <v>2.48</v>
      </c>
      <c r="K705" s="106">
        <v>2.71</v>
      </c>
      <c r="L705" s="106">
        <v>2.81</v>
      </c>
      <c r="M705" s="106">
        <v>2.91</v>
      </c>
    </row>
    <row r="706" ht="15.75" customHeight="1">
      <c r="D706" s="108">
        <v>44704.0</v>
      </c>
      <c r="E706" s="106">
        <v>1.23</v>
      </c>
      <c r="F706" s="106">
        <v>1.72</v>
      </c>
      <c r="G706" s="106">
        <v>2.0</v>
      </c>
      <c r="H706" s="106">
        <v>2.2</v>
      </c>
      <c r="I706" s="106">
        <v>2.36</v>
      </c>
      <c r="J706" s="106">
        <v>2.46</v>
      </c>
      <c r="K706" s="106">
        <v>2.71</v>
      </c>
      <c r="L706" s="106">
        <v>2.81</v>
      </c>
      <c r="M706" s="106">
        <v>2.94</v>
      </c>
    </row>
    <row r="707" ht="15.75" customHeight="1">
      <c r="D707" s="108">
        <v>44701.0</v>
      </c>
      <c r="E707" s="106">
        <v>1.35</v>
      </c>
      <c r="F707" s="106">
        <v>1.78</v>
      </c>
      <c r="G707" s="106">
        <v>2.02</v>
      </c>
      <c r="H707" s="106">
        <v>2.22</v>
      </c>
      <c r="I707" s="106">
        <v>2.41</v>
      </c>
      <c r="J707" s="106">
        <v>2.51</v>
      </c>
      <c r="K707" s="106">
        <v>2.74</v>
      </c>
      <c r="L707" s="106">
        <v>2.84</v>
      </c>
      <c r="M707" s="106">
        <v>2.94</v>
      </c>
    </row>
    <row r="708" ht="15.75" customHeight="1">
      <c r="D708" s="108">
        <v>44700.0</v>
      </c>
      <c r="E708" s="106">
        <v>1.54</v>
      </c>
      <c r="F708" s="106">
        <v>1.87</v>
      </c>
      <c r="G708" s="106">
        <v>2.07</v>
      </c>
      <c r="H708" s="106">
        <v>2.19</v>
      </c>
      <c r="I708" s="106">
        <v>2.35</v>
      </c>
      <c r="J708" s="106">
        <v>2.48</v>
      </c>
      <c r="K708" s="106">
        <v>2.71</v>
      </c>
      <c r="L708" s="106">
        <v>2.81</v>
      </c>
      <c r="M708" s="106">
        <v>2.91</v>
      </c>
    </row>
    <row r="709" ht="15.75" customHeight="1">
      <c r="D709" s="108">
        <v>44699.0</v>
      </c>
      <c r="E709" s="106">
        <v>1.74</v>
      </c>
      <c r="F709" s="106">
        <v>1.99</v>
      </c>
      <c r="G709" s="106">
        <v>2.1</v>
      </c>
      <c r="H709" s="106">
        <v>2.19</v>
      </c>
      <c r="I709" s="106">
        <v>2.35</v>
      </c>
      <c r="J709" s="106">
        <v>2.52</v>
      </c>
      <c r="K709" s="106">
        <v>2.72</v>
      </c>
      <c r="L709" s="106">
        <v>2.83</v>
      </c>
      <c r="M709" s="106">
        <v>2.95</v>
      </c>
    </row>
    <row r="710" ht="15.75" customHeight="1">
      <c r="D710" s="108">
        <v>44698.0</v>
      </c>
      <c r="E710" s="106">
        <v>1.81</v>
      </c>
      <c r="F710" s="106">
        <v>2.05</v>
      </c>
      <c r="G710" s="106">
        <v>2.12</v>
      </c>
      <c r="H710" s="106">
        <v>2.22</v>
      </c>
      <c r="I710" s="106">
        <v>2.38</v>
      </c>
      <c r="J710" s="106">
        <v>2.51</v>
      </c>
      <c r="K710" s="106">
        <v>2.73</v>
      </c>
      <c r="L710" s="106">
        <v>2.85</v>
      </c>
      <c r="M710" s="106">
        <v>2.96</v>
      </c>
    </row>
    <row r="711" ht="15.75" customHeight="1">
      <c r="D711" s="108">
        <v>44697.0</v>
      </c>
      <c r="E711" s="106">
        <v>1.8</v>
      </c>
      <c r="F711" s="106">
        <v>1.9</v>
      </c>
      <c r="G711" s="106">
        <v>1.99</v>
      </c>
      <c r="H711" s="106">
        <v>2.06</v>
      </c>
      <c r="I711" s="106">
        <v>2.25</v>
      </c>
      <c r="J711" s="106">
        <v>2.35</v>
      </c>
      <c r="K711" s="106">
        <v>2.65</v>
      </c>
      <c r="L711" s="106">
        <v>2.73</v>
      </c>
      <c r="M711" s="106">
        <v>2.97</v>
      </c>
    </row>
    <row r="712" ht="15.75" customHeight="1">
      <c r="D712" s="108">
        <v>44694.0</v>
      </c>
      <c r="E712" s="106">
        <v>1.9</v>
      </c>
      <c r="F712" s="106">
        <v>2.08</v>
      </c>
      <c r="G712" s="106">
        <v>2.17</v>
      </c>
      <c r="H712" s="106">
        <v>2.28</v>
      </c>
      <c r="I712" s="106">
        <v>2.4</v>
      </c>
      <c r="J712" s="106">
        <v>2.5</v>
      </c>
      <c r="K712" s="106">
        <v>2.74</v>
      </c>
      <c r="L712" s="106">
        <v>2.85</v>
      </c>
      <c r="M712" s="106">
        <v>2.99</v>
      </c>
    </row>
    <row r="713" ht="15.75" customHeight="1">
      <c r="D713" s="108">
        <v>44693.0</v>
      </c>
      <c r="E713" s="106">
        <v>1.95</v>
      </c>
      <c r="F713" s="106">
        <v>2.18</v>
      </c>
      <c r="G713" s="106">
        <v>2.23</v>
      </c>
      <c r="H713" s="106">
        <v>2.33</v>
      </c>
      <c r="I713" s="106">
        <v>2.48</v>
      </c>
      <c r="J713" s="106">
        <v>2.53</v>
      </c>
      <c r="K713" s="106">
        <v>2.73</v>
      </c>
      <c r="L713" s="106">
        <v>2.84</v>
      </c>
      <c r="M713" s="106">
        <v>2.99</v>
      </c>
    </row>
    <row r="714" ht="15.75" customHeight="1">
      <c r="D714" s="108">
        <v>44692.0</v>
      </c>
      <c r="E714" s="106">
        <v>1.87</v>
      </c>
      <c r="F714" s="106">
        <v>2.11</v>
      </c>
      <c r="G714" s="106">
        <v>2.17</v>
      </c>
      <c r="H714" s="106">
        <v>2.26</v>
      </c>
      <c r="I714" s="106">
        <v>2.38</v>
      </c>
      <c r="J714" s="106">
        <v>2.47</v>
      </c>
      <c r="K714" s="106">
        <v>2.68</v>
      </c>
      <c r="L714" s="106">
        <v>2.74</v>
      </c>
      <c r="M714" s="106">
        <v>2.91</v>
      </c>
    </row>
    <row r="715" ht="15.75" customHeight="1">
      <c r="D715" s="108">
        <v>44691.0</v>
      </c>
      <c r="E715" s="106">
        <v>1.87</v>
      </c>
      <c r="F715" s="106">
        <v>2.09</v>
      </c>
      <c r="G715" s="106">
        <v>2.15</v>
      </c>
      <c r="H715" s="106">
        <v>2.27</v>
      </c>
      <c r="I715" s="106">
        <v>2.43</v>
      </c>
      <c r="J715" s="106">
        <v>2.5</v>
      </c>
      <c r="K715" s="106">
        <v>2.71</v>
      </c>
      <c r="L715" s="106">
        <v>2.87</v>
      </c>
      <c r="M715" s="106">
        <v>2.99</v>
      </c>
    </row>
    <row r="716" ht="15.75" customHeight="1">
      <c r="D716" s="108">
        <v>44690.0</v>
      </c>
      <c r="E716" s="106">
        <v>1.83</v>
      </c>
      <c r="F716" s="106">
        <v>2.09</v>
      </c>
      <c r="G716" s="106">
        <v>2.14</v>
      </c>
      <c r="H716" s="106">
        <v>2.25</v>
      </c>
      <c r="I716" s="106">
        <v>2.4</v>
      </c>
      <c r="J716" s="106">
        <v>2.49</v>
      </c>
      <c r="K716" s="106">
        <v>2.7</v>
      </c>
      <c r="L716" s="106">
        <v>2.77</v>
      </c>
      <c r="M716" s="106">
        <v>2.93</v>
      </c>
    </row>
    <row r="717" ht="15.75" customHeight="1">
      <c r="D717" s="108">
        <v>44687.0</v>
      </c>
      <c r="E717" s="106">
        <v>1.65</v>
      </c>
      <c r="F717" s="106">
        <v>2.0</v>
      </c>
      <c r="G717" s="106">
        <v>2.13</v>
      </c>
      <c r="H717" s="106">
        <v>2.21</v>
      </c>
      <c r="I717" s="106">
        <v>2.33</v>
      </c>
      <c r="J717" s="106">
        <v>2.4</v>
      </c>
      <c r="K717" s="106">
        <v>2.63</v>
      </c>
      <c r="L717" s="106">
        <v>2.74</v>
      </c>
      <c r="M717" s="106">
        <v>2.93</v>
      </c>
    </row>
    <row r="718" ht="15.75" customHeight="1">
      <c r="D718" s="108">
        <v>44686.0</v>
      </c>
      <c r="E718" s="106">
        <v>1.62</v>
      </c>
      <c r="F718" s="106">
        <v>1.98</v>
      </c>
      <c r="G718" s="106">
        <v>2.07</v>
      </c>
      <c r="H718" s="106">
        <v>2.11</v>
      </c>
      <c r="I718" s="106">
        <v>2.3</v>
      </c>
      <c r="J718" s="106">
        <v>2.38</v>
      </c>
      <c r="K718" s="106">
        <v>2.58</v>
      </c>
      <c r="L718" s="106">
        <v>2.74</v>
      </c>
      <c r="M718" s="106">
        <v>2.93</v>
      </c>
    </row>
    <row r="719" ht="15.75" customHeight="1">
      <c r="D719" s="108">
        <v>44685.0</v>
      </c>
      <c r="E719" s="106">
        <v>1.6</v>
      </c>
      <c r="F719" s="106">
        <v>2.03</v>
      </c>
      <c r="G719" s="106">
        <v>2.2</v>
      </c>
      <c r="H719" s="106">
        <v>2.31</v>
      </c>
      <c r="I719" s="106">
        <v>2.4</v>
      </c>
      <c r="J719" s="106">
        <v>2.49</v>
      </c>
      <c r="K719" s="106">
        <v>2.73</v>
      </c>
      <c r="L719" s="106">
        <v>2.8</v>
      </c>
      <c r="M719" s="106">
        <v>2.95</v>
      </c>
    </row>
    <row r="720" ht="15.75" customHeight="1">
      <c r="D720" s="108">
        <v>44680.0</v>
      </c>
      <c r="E720" s="106">
        <v>1.5</v>
      </c>
      <c r="F720" s="106">
        <v>1.98</v>
      </c>
      <c r="G720" s="106">
        <v>2.12</v>
      </c>
      <c r="H720" s="106">
        <v>2.24</v>
      </c>
      <c r="I720" s="106">
        <v>2.34</v>
      </c>
      <c r="J720" s="106">
        <v>2.38</v>
      </c>
      <c r="K720" s="106">
        <v>2.66</v>
      </c>
      <c r="L720" s="106">
        <v>2.7</v>
      </c>
      <c r="M720" s="106">
        <v>2.88</v>
      </c>
    </row>
    <row r="721" ht="15.75" customHeight="1">
      <c r="D721" s="108">
        <v>44679.0</v>
      </c>
      <c r="E721" s="106">
        <v>1.4</v>
      </c>
      <c r="F721" s="106">
        <v>1.98</v>
      </c>
      <c r="G721" s="106">
        <v>2.13</v>
      </c>
      <c r="H721" s="106">
        <v>2.23</v>
      </c>
      <c r="I721" s="106">
        <v>2.33</v>
      </c>
      <c r="J721" s="106">
        <v>2.43</v>
      </c>
      <c r="K721" s="106">
        <v>2.7</v>
      </c>
      <c r="L721" s="106">
        <v>2.74</v>
      </c>
      <c r="M721" s="106">
        <v>2.9</v>
      </c>
    </row>
    <row r="722" ht="15.75" customHeight="1">
      <c r="D722" s="108">
        <v>44678.0</v>
      </c>
      <c r="E722" s="106">
        <v>1.43</v>
      </c>
      <c r="F722" s="106">
        <v>2.0</v>
      </c>
      <c r="G722" s="106">
        <v>2.07</v>
      </c>
      <c r="H722" s="106">
        <v>2.15</v>
      </c>
      <c r="I722" s="106">
        <v>2.32</v>
      </c>
      <c r="J722" s="106">
        <v>2.37</v>
      </c>
      <c r="K722" s="106">
        <v>2.62</v>
      </c>
      <c r="L722" s="106">
        <v>2.74</v>
      </c>
      <c r="M722" s="106">
        <v>2.93</v>
      </c>
    </row>
    <row r="723" ht="15.75" customHeight="1">
      <c r="D723" s="108">
        <v>44677.0</v>
      </c>
      <c r="E723" s="106">
        <v>1.42</v>
      </c>
      <c r="F723" s="106">
        <v>1.94</v>
      </c>
      <c r="G723" s="106">
        <v>2.12</v>
      </c>
      <c r="H723" s="106">
        <v>2.22</v>
      </c>
      <c r="I723" s="106">
        <v>2.32</v>
      </c>
      <c r="J723" s="106">
        <v>2.38</v>
      </c>
      <c r="K723" s="106">
        <v>2.66</v>
      </c>
      <c r="L723" s="106">
        <v>2.65</v>
      </c>
      <c r="M723" s="106">
        <v>2.84</v>
      </c>
    </row>
    <row r="724" ht="15.75" customHeight="1">
      <c r="D724" s="108">
        <v>44676.0</v>
      </c>
      <c r="E724" s="106">
        <v>1.38</v>
      </c>
      <c r="F724" s="106">
        <v>1.85</v>
      </c>
      <c r="G724" s="106">
        <v>2.02</v>
      </c>
      <c r="H724" s="106">
        <v>2.08</v>
      </c>
      <c r="I724" s="106">
        <v>2.25</v>
      </c>
      <c r="J724" s="106">
        <v>2.37</v>
      </c>
      <c r="K724" s="106">
        <v>2.6</v>
      </c>
      <c r="L724" s="106">
        <v>2.74</v>
      </c>
      <c r="M724" s="106">
        <v>2.92</v>
      </c>
    </row>
    <row r="725" ht="15.75" customHeight="1">
      <c r="D725" s="108">
        <v>44673.0</v>
      </c>
      <c r="E725" s="106">
        <v>1.41</v>
      </c>
      <c r="F725" s="106">
        <v>1.84</v>
      </c>
      <c r="G725" s="106">
        <v>2.07</v>
      </c>
      <c r="H725" s="106">
        <v>2.19</v>
      </c>
      <c r="I725" s="106">
        <v>2.31</v>
      </c>
      <c r="J725" s="106">
        <v>2.39</v>
      </c>
      <c r="K725" s="106">
        <v>2.61</v>
      </c>
      <c r="L725" s="106">
        <v>2.7</v>
      </c>
      <c r="M725" s="106">
        <v>2.9</v>
      </c>
    </row>
    <row r="726" ht="15.75" customHeight="1">
      <c r="D726" s="108">
        <v>44672.0</v>
      </c>
      <c r="E726" s="106">
        <v>1.62</v>
      </c>
      <c r="F726" s="106">
        <v>1.98</v>
      </c>
      <c r="G726" s="106">
        <v>2.13</v>
      </c>
      <c r="H726" s="106">
        <v>2.25</v>
      </c>
      <c r="I726" s="106">
        <v>2.42</v>
      </c>
      <c r="J726" s="106">
        <v>2.48</v>
      </c>
      <c r="K726" s="106">
        <v>2.65</v>
      </c>
      <c r="L726" s="106">
        <v>2.8</v>
      </c>
      <c r="M726" s="106">
        <v>2.92</v>
      </c>
    </row>
    <row r="727" ht="15.75" customHeight="1">
      <c r="D727" s="108">
        <v>44671.0</v>
      </c>
      <c r="E727" s="106">
        <v>1.9</v>
      </c>
      <c r="F727" s="106">
        <v>2.14</v>
      </c>
      <c r="G727" s="106">
        <v>2.19</v>
      </c>
      <c r="H727" s="106">
        <v>2.27</v>
      </c>
      <c r="I727" s="106">
        <v>2.42</v>
      </c>
      <c r="J727" s="106">
        <v>2.48</v>
      </c>
      <c r="K727" s="106">
        <v>2.65</v>
      </c>
      <c r="L727" s="106">
        <v>2.7</v>
      </c>
      <c r="M727" s="106">
        <v>2.9</v>
      </c>
    </row>
    <row r="728" ht="15.75" customHeight="1">
      <c r="D728" s="108">
        <v>44670.0</v>
      </c>
      <c r="E728" s="106">
        <v>2.0</v>
      </c>
      <c r="F728" s="106">
        <v>2.16</v>
      </c>
      <c r="G728" s="106">
        <v>2.23</v>
      </c>
      <c r="H728" s="106">
        <v>2.28</v>
      </c>
      <c r="I728" s="106">
        <v>2.44</v>
      </c>
      <c r="J728" s="106">
        <v>2.5</v>
      </c>
      <c r="K728" s="106">
        <v>2.65</v>
      </c>
      <c r="L728" s="106">
        <v>2.7</v>
      </c>
      <c r="M728" s="106">
        <v>2.9</v>
      </c>
    </row>
    <row r="729" ht="15.75" customHeight="1">
      <c r="D729" s="108">
        <v>44669.0</v>
      </c>
      <c r="E729" s="106">
        <v>2.08</v>
      </c>
      <c r="F729" s="106">
        <v>2.17</v>
      </c>
      <c r="G729" s="106">
        <v>2.17</v>
      </c>
      <c r="H729" s="106">
        <v>2.19</v>
      </c>
      <c r="I729" s="106">
        <v>2.36</v>
      </c>
      <c r="J729" s="106">
        <v>2.45</v>
      </c>
      <c r="K729" s="106">
        <v>2.62</v>
      </c>
      <c r="L729" s="106">
        <v>2.72</v>
      </c>
      <c r="M729" s="106">
        <v>2.93</v>
      </c>
    </row>
    <row r="730" ht="15.75" customHeight="1">
      <c r="D730" s="108">
        <v>44666.0</v>
      </c>
      <c r="E730" s="106">
        <v>2.04</v>
      </c>
      <c r="F730" s="106">
        <v>2.1</v>
      </c>
      <c r="G730" s="106">
        <v>2.07</v>
      </c>
      <c r="H730" s="106">
        <v>2.09</v>
      </c>
      <c r="I730" s="106">
        <v>2.29</v>
      </c>
      <c r="J730" s="106">
        <v>2.39</v>
      </c>
      <c r="K730" s="106">
        <v>2.54</v>
      </c>
      <c r="L730" s="106">
        <v>2.68</v>
      </c>
      <c r="M730" s="106">
        <v>2.9</v>
      </c>
    </row>
    <row r="731" ht="15.75" customHeight="1">
      <c r="D731" s="108">
        <v>44665.0</v>
      </c>
      <c r="E731" s="106">
        <v>2.06</v>
      </c>
      <c r="F731" s="106">
        <v>2.14</v>
      </c>
      <c r="G731" s="106">
        <v>2.16</v>
      </c>
      <c r="H731" s="106">
        <v>2.18</v>
      </c>
      <c r="I731" s="106">
        <v>2.33</v>
      </c>
      <c r="J731" s="106">
        <v>2.41</v>
      </c>
      <c r="K731" s="106">
        <v>2.59</v>
      </c>
      <c r="L731" s="106">
        <v>2.75</v>
      </c>
      <c r="M731" s="106">
        <v>2.94</v>
      </c>
    </row>
    <row r="732" ht="15.75" customHeight="1">
      <c r="D732" s="108">
        <v>44664.0</v>
      </c>
      <c r="E732" s="106">
        <v>2.07</v>
      </c>
      <c r="F732" s="106">
        <v>2.13</v>
      </c>
      <c r="G732" s="106">
        <v>2.13</v>
      </c>
      <c r="H732" s="106">
        <v>2.14</v>
      </c>
      <c r="I732" s="106">
        <v>2.29</v>
      </c>
      <c r="J732" s="106">
        <v>2.43</v>
      </c>
      <c r="K732" s="106">
        <v>2.62</v>
      </c>
      <c r="L732" s="106">
        <v>2.8</v>
      </c>
      <c r="M732" s="106">
        <v>2.98</v>
      </c>
    </row>
    <row r="733" ht="15.75" customHeight="1">
      <c r="D733" s="108">
        <v>44663.0</v>
      </c>
      <c r="E733" s="106">
        <v>2.12</v>
      </c>
      <c r="F733" s="106">
        <v>2.24</v>
      </c>
      <c r="G733" s="106">
        <v>2.28</v>
      </c>
      <c r="H733" s="106">
        <v>2.35</v>
      </c>
      <c r="I733" s="106">
        <v>2.47</v>
      </c>
      <c r="J733" s="106">
        <v>2.52</v>
      </c>
      <c r="K733" s="106">
        <v>2.68</v>
      </c>
      <c r="L733" s="106">
        <v>2.73</v>
      </c>
      <c r="M733" s="106">
        <v>2.96</v>
      </c>
    </row>
    <row r="734" ht="15.75" customHeight="1">
      <c r="D734" s="108">
        <v>44659.0</v>
      </c>
      <c r="E734" s="106">
        <v>2.06</v>
      </c>
      <c r="F734" s="106">
        <v>2.16</v>
      </c>
      <c r="G734" s="106">
        <v>2.18</v>
      </c>
      <c r="H734" s="106">
        <v>2.18</v>
      </c>
      <c r="I734" s="106">
        <v>2.32</v>
      </c>
      <c r="J734" s="106">
        <v>2.42</v>
      </c>
      <c r="K734" s="106">
        <v>2.58</v>
      </c>
      <c r="L734" s="106">
        <v>2.68</v>
      </c>
      <c r="M734" s="106">
        <v>2.86</v>
      </c>
    </row>
    <row r="735" ht="15.75" customHeight="1">
      <c r="D735" s="108">
        <v>44658.0</v>
      </c>
      <c r="E735" s="106">
        <v>2.04</v>
      </c>
      <c r="F735" s="106">
        <v>2.1</v>
      </c>
      <c r="G735" s="106">
        <v>2.09</v>
      </c>
      <c r="H735" s="106">
        <v>2.09</v>
      </c>
      <c r="I735" s="106">
        <v>2.28</v>
      </c>
      <c r="J735" s="106">
        <v>2.36</v>
      </c>
      <c r="K735" s="106">
        <v>2.54</v>
      </c>
      <c r="L735" s="106">
        <v>2.65</v>
      </c>
      <c r="M735" s="106">
        <v>2.84</v>
      </c>
    </row>
    <row r="736" ht="15.75" customHeight="1">
      <c r="D736" s="108">
        <v>44657.0</v>
      </c>
      <c r="E736" s="106">
        <v>2.09</v>
      </c>
      <c r="F736" s="106">
        <v>2.2</v>
      </c>
      <c r="G736" s="106">
        <v>2.21</v>
      </c>
      <c r="H736" s="106">
        <v>2.21</v>
      </c>
      <c r="I736" s="106">
        <v>2.33</v>
      </c>
      <c r="J736" s="106">
        <v>2.4</v>
      </c>
      <c r="K736" s="106">
        <v>2.56</v>
      </c>
      <c r="L736" s="106">
        <v>2.7</v>
      </c>
      <c r="M736" s="106">
        <v>2.9</v>
      </c>
    </row>
    <row r="737" ht="15.75" customHeight="1">
      <c r="D737" s="108">
        <v>44656.0</v>
      </c>
      <c r="E737" s="106">
        <v>2.07</v>
      </c>
      <c r="F737" s="106">
        <v>2.17</v>
      </c>
      <c r="G737" s="106">
        <v>2.12</v>
      </c>
      <c r="H737" s="106">
        <v>2.08</v>
      </c>
      <c r="I737" s="106">
        <v>2.29</v>
      </c>
      <c r="J737" s="106">
        <v>2.35</v>
      </c>
      <c r="K737" s="106">
        <v>2.55</v>
      </c>
      <c r="L737" s="106">
        <v>2.67</v>
      </c>
      <c r="M737" s="106">
        <v>2.87</v>
      </c>
    </row>
    <row r="738" ht="15.75" customHeight="1">
      <c r="D738" s="108">
        <v>44655.0</v>
      </c>
      <c r="E738" s="106">
        <v>2.05</v>
      </c>
      <c r="F738" s="106">
        <v>2.18</v>
      </c>
      <c r="G738" s="106">
        <v>2.18</v>
      </c>
      <c r="H738" s="106">
        <v>2.18</v>
      </c>
      <c r="I738" s="106">
        <v>2.36</v>
      </c>
      <c r="J738" s="106">
        <v>2.42</v>
      </c>
      <c r="K738" s="106">
        <v>2.57</v>
      </c>
      <c r="L738" s="106">
        <v>2.64</v>
      </c>
      <c r="M738" s="106">
        <v>2.83</v>
      </c>
    </row>
    <row r="739" ht="15.75" customHeight="1">
      <c r="D739" s="108">
        <v>44652.0</v>
      </c>
      <c r="E739" s="106">
        <v>2.08</v>
      </c>
      <c r="F739" s="106">
        <v>2.25</v>
      </c>
      <c r="G739" s="106">
        <v>2.25</v>
      </c>
      <c r="H739" s="106">
        <v>2.25</v>
      </c>
      <c r="I739" s="106">
        <v>2.41</v>
      </c>
      <c r="J739" s="106">
        <v>2.45</v>
      </c>
      <c r="K739" s="106">
        <v>2.6</v>
      </c>
      <c r="L739" s="106">
        <v>2.7</v>
      </c>
      <c r="M739" s="106">
        <v>2.9</v>
      </c>
    </row>
    <row r="740" ht="15.75" customHeight="1">
      <c r="D740" s="108">
        <v>44651.0</v>
      </c>
      <c r="E740" s="106">
        <v>2.04</v>
      </c>
      <c r="F740" s="106">
        <v>2.18</v>
      </c>
      <c r="G740" s="106">
        <v>2.18</v>
      </c>
      <c r="H740" s="106">
        <v>2.1</v>
      </c>
      <c r="I740" s="106">
        <v>2.31</v>
      </c>
      <c r="J740" s="106">
        <v>2.33</v>
      </c>
      <c r="K740" s="106">
        <v>2.56</v>
      </c>
      <c r="L740" s="106">
        <v>2.68</v>
      </c>
      <c r="M740" s="106">
        <v>2.96</v>
      </c>
    </row>
    <row r="741" ht="15.75" customHeight="1">
      <c r="D741" s="108">
        <v>44650.0</v>
      </c>
      <c r="E741" s="106">
        <v>2.05</v>
      </c>
      <c r="F741" s="106">
        <v>2.15</v>
      </c>
      <c r="G741" s="106">
        <v>2.13</v>
      </c>
      <c r="H741" s="106">
        <v>2.12</v>
      </c>
      <c r="I741" s="106">
        <v>2.31</v>
      </c>
      <c r="J741" s="106">
        <v>2.37</v>
      </c>
      <c r="K741" s="106">
        <v>2.53</v>
      </c>
      <c r="L741" s="106">
        <v>2.62</v>
      </c>
      <c r="M741" s="106">
        <v>2.8</v>
      </c>
    </row>
    <row r="742" ht="15.75" customHeight="1">
      <c r="D742" s="108">
        <v>44649.0</v>
      </c>
      <c r="E742" s="106">
        <v>2.06</v>
      </c>
      <c r="F742" s="106">
        <v>2.17</v>
      </c>
      <c r="G742" s="106">
        <v>2.17</v>
      </c>
      <c r="H742" s="106">
        <v>2.11</v>
      </c>
      <c r="I742" s="106">
        <v>2.28</v>
      </c>
      <c r="J742" s="106">
        <v>2.34</v>
      </c>
      <c r="K742" s="106">
        <v>2.54</v>
      </c>
      <c r="L742" s="106">
        <v>2.65</v>
      </c>
      <c r="M742" s="106">
        <v>2.84</v>
      </c>
    </row>
    <row r="743" ht="15.75" customHeight="1">
      <c r="D743" s="108">
        <v>44648.0</v>
      </c>
      <c r="E743" s="106">
        <v>2.06</v>
      </c>
      <c r="F743" s="106">
        <v>2.16</v>
      </c>
      <c r="G743" s="106">
        <v>2.14</v>
      </c>
      <c r="H743" s="106">
        <v>2.08</v>
      </c>
      <c r="I743" s="106">
        <v>2.26</v>
      </c>
      <c r="J743" s="106">
        <v>2.33</v>
      </c>
      <c r="K743" s="106">
        <v>2.56</v>
      </c>
      <c r="L743" s="106">
        <v>2.68</v>
      </c>
      <c r="M743" s="106">
        <v>2.9</v>
      </c>
    </row>
    <row r="744" ht="15.75" customHeight="1">
      <c r="D744" s="108">
        <v>44645.0</v>
      </c>
      <c r="E744" s="106">
        <v>2.1</v>
      </c>
      <c r="F744" s="106">
        <v>2.24</v>
      </c>
      <c r="G744" s="106">
        <v>2.2</v>
      </c>
      <c r="H744" s="106">
        <v>2.11</v>
      </c>
      <c r="I744" s="106">
        <v>2.33</v>
      </c>
      <c r="J744" s="106">
        <v>2.38</v>
      </c>
      <c r="K744" s="106">
        <v>2.6</v>
      </c>
      <c r="L744" s="106">
        <v>2.73</v>
      </c>
      <c r="M744" s="106">
        <v>3.02</v>
      </c>
    </row>
    <row r="745" ht="15.75" customHeight="1">
      <c r="D745" s="108">
        <v>44644.0</v>
      </c>
      <c r="E745" s="106">
        <v>2.08</v>
      </c>
      <c r="F745" s="106">
        <v>2.12</v>
      </c>
      <c r="G745" s="106">
        <v>2.1</v>
      </c>
      <c r="H745" s="106">
        <v>2.06</v>
      </c>
      <c r="I745" s="106">
        <v>2.23</v>
      </c>
      <c r="J745" s="106">
        <v>2.32</v>
      </c>
      <c r="K745" s="106">
        <v>2.52</v>
      </c>
      <c r="L745" s="106">
        <v>2.63</v>
      </c>
      <c r="M745" s="106">
        <v>2.86</v>
      </c>
    </row>
    <row r="746" ht="15.75" customHeight="1">
      <c r="D746" s="108">
        <v>44643.0</v>
      </c>
      <c r="E746" s="106">
        <v>2.12</v>
      </c>
      <c r="F746" s="106">
        <v>2.18</v>
      </c>
      <c r="G746" s="106">
        <v>2.17</v>
      </c>
      <c r="H746" s="106">
        <v>2.05</v>
      </c>
      <c r="I746" s="106">
        <v>2.18</v>
      </c>
      <c r="J746" s="106">
        <v>2.32</v>
      </c>
      <c r="K746" s="106">
        <v>2.58</v>
      </c>
      <c r="L746" s="106">
        <v>2.74</v>
      </c>
      <c r="M746" s="106">
        <v>2.93</v>
      </c>
    </row>
    <row r="747" ht="15.75" customHeight="1">
      <c r="D747" s="108">
        <v>44642.0</v>
      </c>
      <c r="E747" s="106">
        <v>2.1</v>
      </c>
      <c r="F747" s="106">
        <v>2.2</v>
      </c>
      <c r="G747" s="106">
        <v>2.22</v>
      </c>
      <c r="H747" s="106">
        <v>2.15</v>
      </c>
      <c r="I747" s="106">
        <v>2.32</v>
      </c>
      <c r="J747" s="106">
        <v>2.39</v>
      </c>
      <c r="K747" s="106">
        <v>2.54</v>
      </c>
      <c r="L747" s="106">
        <v>2.72</v>
      </c>
      <c r="M747" s="106">
        <v>2.9</v>
      </c>
    </row>
    <row r="748" ht="15.75" customHeight="1">
      <c r="D748" s="108">
        <v>44641.0</v>
      </c>
      <c r="E748" s="106">
        <v>2.08</v>
      </c>
      <c r="F748" s="106">
        <v>2.15</v>
      </c>
      <c r="G748" s="106">
        <v>2.1</v>
      </c>
      <c r="H748" s="106">
        <v>2.13</v>
      </c>
      <c r="I748" s="106">
        <v>2.28</v>
      </c>
      <c r="J748" s="106">
        <v>2.34</v>
      </c>
      <c r="K748" s="106">
        <v>2.53</v>
      </c>
      <c r="L748" s="106">
        <v>2.68</v>
      </c>
      <c r="M748" s="106">
        <v>2.88</v>
      </c>
    </row>
    <row r="749" ht="15.75" customHeight="1">
      <c r="D749" s="108">
        <v>44638.0</v>
      </c>
      <c r="E749" s="106">
        <v>2.12</v>
      </c>
      <c r="F749" s="106">
        <v>2.24</v>
      </c>
      <c r="G749" s="106">
        <v>2.28</v>
      </c>
      <c r="H749" s="106">
        <v>2.16</v>
      </c>
      <c r="I749" s="106">
        <v>2.4</v>
      </c>
      <c r="J749" s="106">
        <v>2.46</v>
      </c>
      <c r="K749" s="106">
        <v>2.56</v>
      </c>
      <c r="L749" s="106">
        <v>2.7</v>
      </c>
      <c r="M749" s="106">
        <v>2.88</v>
      </c>
    </row>
    <row r="750" ht="15.75" customHeight="1">
      <c r="D750" s="108">
        <v>44637.0</v>
      </c>
      <c r="E750" s="106">
        <v>2.12</v>
      </c>
      <c r="F750" s="106">
        <v>2.24</v>
      </c>
      <c r="G750" s="106">
        <v>2.28</v>
      </c>
      <c r="H750" s="106">
        <v>2.24</v>
      </c>
      <c r="I750" s="106">
        <v>2.44</v>
      </c>
      <c r="J750" s="106">
        <v>2.48</v>
      </c>
      <c r="K750" s="106">
        <v>2.6</v>
      </c>
      <c r="L750" s="106">
        <v>2.73</v>
      </c>
      <c r="M750" s="106">
        <v>2.9</v>
      </c>
    </row>
    <row r="751" ht="15.75" customHeight="1">
      <c r="D751" s="108">
        <v>44636.0</v>
      </c>
      <c r="E751" s="106">
        <v>2.11</v>
      </c>
      <c r="F751" s="106">
        <v>2.2</v>
      </c>
      <c r="G751" s="106">
        <v>2.23</v>
      </c>
      <c r="H751" s="106">
        <v>2.2</v>
      </c>
      <c r="I751" s="106">
        <v>2.39</v>
      </c>
      <c r="J751" s="106">
        <v>2.44</v>
      </c>
      <c r="K751" s="106">
        <v>2.61</v>
      </c>
      <c r="L751" s="106">
        <v>2.73</v>
      </c>
      <c r="M751" s="106">
        <v>2.92</v>
      </c>
    </row>
    <row r="752" ht="15.75" customHeight="1">
      <c r="D752" s="108">
        <v>44635.0</v>
      </c>
      <c r="E752" s="106">
        <v>2.12</v>
      </c>
      <c r="F752" s="106">
        <v>2.22</v>
      </c>
      <c r="G752" s="106">
        <v>2.27</v>
      </c>
      <c r="H752" s="106">
        <v>2.23</v>
      </c>
      <c r="I752" s="106">
        <v>2.42</v>
      </c>
      <c r="J752" s="106">
        <v>2.45</v>
      </c>
      <c r="K752" s="106">
        <v>2.58</v>
      </c>
      <c r="L752" s="106">
        <v>2.68</v>
      </c>
      <c r="M752" s="106">
        <v>2.88</v>
      </c>
    </row>
    <row r="753" ht="15.75" customHeight="1">
      <c r="D753" s="108">
        <v>44634.0</v>
      </c>
      <c r="E753" s="106">
        <v>2.1</v>
      </c>
      <c r="F753" s="106">
        <v>2.2</v>
      </c>
      <c r="G753" s="106">
        <v>2.26</v>
      </c>
      <c r="H753" s="106">
        <v>2.23</v>
      </c>
      <c r="I753" s="106">
        <v>2.4</v>
      </c>
      <c r="J753" s="106">
        <v>2.44</v>
      </c>
      <c r="K753" s="106">
        <v>2.57</v>
      </c>
      <c r="L753" s="106">
        <v>2.68</v>
      </c>
      <c r="M753" s="106">
        <v>2.88</v>
      </c>
    </row>
    <row r="754" ht="15.75" customHeight="1">
      <c r="D754" s="108">
        <v>44631.0</v>
      </c>
      <c r="E754" s="106">
        <v>2.14</v>
      </c>
      <c r="F754" s="106">
        <v>2.18</v>
      </c>
      <c r="G754" s="106">
        <v>2.22</v>
      </c>
      <c r="H754" s="106">
        <v>2.16</v>
      </c>
      <c r="I754" s="106">
        <v>2.34</v>
      </c>
      <c r="J754" s="106">
        <v>2.42</v>
      </c>
      <c r="K754" s="106">
        <v>2.64</v>
      </c>
      <c r="L754" s="106">
        <v>2.73</v>
      </c>
      <c r="M754" s="106">
        <v>3.02</v>
      </c>
    </row>
    <row r="755" ht="15.75" customHeight="1">
      <c r="D755" s="108">
        <v>44630.0</v>
      </c>
      <c r="E755" s="106">
        <v>2.13</v>
      </c>
      <c r="F755" s="106">
        <v>2.2</v>
      </c>
      <c r="G755" s="106">
        <v>2.23</v>
      </c>
      <c r="H755" s="106">
        <v>2.2</v>
      </c>
      <c r="I755" s="106">
        <v>2.4</v>
      </c>
      <c r="J755" s="106">
        <v>2.45</v>
      </c>
      <c r="K755" s="106">
        <v>2.63</v>
      </c>
      <c r="L755" s="106">
        <v>2.74</v>
      </c>
      <c r="M755" s="106">
        <v>2.93</v>
      </c>
    </row>
    <row r="756" ht="15.75" customHeight="1">
      <c r="D756" s="108">
        <v>44629.0</v>
      </c>
      <c r="E756" s="106">
        <v>2.17</v>
      </c>
      <c r="F756" s="106">
        <v>2.25</v>
      </c>
      <c r="G756" s="106">
        <v>2.25</v>
      </c>
      <c r="H756" s="106">
        <v>2.22</v>
      </c>
      <c r="I756" s="106">
        <v>2.4</v>
      </c>
      <c r="J756" s="106">
        <v>2.45</v>
      </c>
      <c r="K756" s="106">
        <v>2.58</v>
      </c>
      <c r="L756" s="106">
        <v>2.68</v>
      </c>
      <c r="M756" s="106">
        <v>2.88</v>
      </c>
    </row>
    <row r="757" ht="15.75" customHeight="1">
      <c r="D757" s="108">
        <v>44628.0</v>
      </c>
      <c r="E757" s="106">
        <v>2.23</v>
      </c>
      <c r="F757" s="106">
        <v>2.32</v>
      </c>
      <c r="G757" s="106">
        <v>2.32</v>
      </c>
      <c r="H757" s="106">
        <v>2.2</v>
      </c>
      <c r="I757" s="106">
        <v>2.38</v>
      </c>
      <c r="J757" s="106">
        <v>2.42</v>
      </c>
      <c r="K757" s="106">
        <v>2.55</v>
      </c>
      <c r="L757" s="106">
        <v>2.72</v>
      </c>
      <c r="M757" s="106">
        <v>2.9</v>
      </c>
    </row>
    <row r="758" ht="15.75" customHeight="1">
      <c r="D758" s="108">
        <v>44627.0</v>
      </c>
      <c r="E758" s="106">
        <v>2.22</v>
      </c>
      <c r="F758" s="106">
        <v>2.28</v>
      </c>
      <c r="G758" s="106">
        <v>2.24</v>
      </c>
      <c r="H758" s="106">
        <v>2.16</v>
      </c>
      <c r="I758" s="106">
        <v>2.38</v>
      </c>
      <c r="J758" s="106">
        <v>2.44</v>
      </c>
      <c r="K758" s="106">
        <v>2.56</v>
      </c>
      <c r="L758" s="106">
        <v>2.65</v>
      </c>
      <c r="M758" s="106">
        <v>2.84</v>
      </c>
    </row>
    <row r="759" ht="15.75" customHeight="1">
      <c r="D759" s="108">
        <v>44624.0</v>
      </c>
      <c r="E759" s="106">
        <v>2.28</v>
      </c>
      <c r="F759" s="106">
        <v>2.3</v>
      </c>
      <c r="G759" s="106">
        <v>2.27</v>
      </c>
      <c r="H759" s="106">
        <v>2.13</v>
      </c>
      <c r="I759" s="106">
        <v>2.37</v>
      </c>
      <c r="J759" s="106">
        <v>2.43</v>
      </c>
      <c r="K759" s="106">
        <v>2.58</v>
      </c>
      <c r="L759" s="106">
        <v>2.73</v>
      </c>
      <c r="M759" s="106">
        <v>2.93</v>
      </c>
    </row>
    <row r="760" ht="15.75" customHeight="1">
      <c r="D760" s="108">
        <v>44623.0</v>
      </c>
      <c r="E760" s="106">
        <v>2.28</v>
      </c>
      <c r="F760" s="106">
        <v>2.3</v>
      </c>
      <c r="G760" s="106">
        <v>2.25</v>
      </c>
      <c r="H760" s="106">
        <v>2.13</v>
      </c>
      <c r="I760" s="106">
        <v>2.33</v>
      </c>
      <c r="J760" s="106">
        <v>2.4</v>
      </c>
      <c r="K760" s="106">
        <v>2.58</v>
      </c>
      <c r="L760" s="106">
        <v>2.73</v>
      </c>
      <c r="M760" s="106">
        <v>2.93</v>
      </c>
    </row>
    <row r="761" ht="15.75" customHeight="1">
      <c r="D761" s="108">
        <v>44622.0</v>
      </c>
      <c r="E761" s="106">
        <v>2.31</v>
      </c>
      <c r="F761" s="106">
        <v>2.36</v>
      </c>
      <c r="G761" s="106">
        <v>2.34</v>
      </c>
      <c r="H761" s="106">
        <v>2.23</v>
      </c>
      <c r="I761" s="106">
        <v>2.39</v>
      </c>
      <c r="J761" s="106">
        <v>2.41</v>
      </c>
      <c r="K761" s="106">
        <v>2.6</v>
      </c>
      <c r="L761" s="106">
        <v>2.77</v>
      </c>
      <c r="M761" s="106">
        <v>2.96</v>
      </c>
    </row>
    <row r="762" ht="15.75" customHeight="1">
      <c r="D762" s="108">
        <v>44621.0</v>
      </c>
      <c r="E762" s="106">
        <v>2.55</v>
      </c>
      <c r="F762" s="106">
        <v>2.63</v>
      </c>
      <c r="G762" s="106">
        <v>2.6</v>
      </c>
      <c r="H762" s="106">
        <v>2.48</v>
      </c>
      <c r="I762" s="106">
        <v>2.53</v>
      </c>
      <c r="J762" s="106">
        <v>2.55</v>
      </c>
      <c r="K762" s="106">
        <v>2.8</v>
      </c>
      <c r="L762" s="106">
        <v>2.94</v>
      </c>
      <c r="M762" s="106">
        <v>3.1</v>
      </c>
    </row>
    <row r="763" ht="15.75" customHeight="1">
      <c r="D763" s="108">
        <v>44620.0</v>
      </c>
      <c r="E763" s="106">
        <v>2.5</v>
      </c>
      <c r="F763" s="106">
        <v>2.59</v>
      </c>
      <c r="G763" s="106">
        <v>2.57</v>
      </c>
      <c r="H763" s="106">
        <v>2.46</v>
      </c>
      <c r="I763" s="106">
        <v>2.5</v>
      </c>
      <c r="J763" s="106">
        <v>2.51</v>
      </c>
      <c r="K763" s="106">
        <v>2.69</v>
      </c>
      <c r="L763" s="106">
        <v>2.77</v>
      </c>
      <c r="M763" s="106">
        <v>2.96</v>
      </c>
    </row>
    <row r="764" ht="15.75" customHeight="1">
      <c r="D764" s="108">
        <v>44617.0</v>
      </c>
      <c r="E764" s="106">
        <v>2.54</v>
      </c>
      <c r="F764" s="106">
        <v>2.66</v>
      </c>
      <c r="G764" s="106">
        <v>2.64</v>
      </c>
      <c r="H764" s="106">
        <v>2.46</v>
      </c>
      <c r="I764" s="106">
        <v>2.47</v>
      </c>
      <c r="J764" s="106">
        <v>2.5</v>
      </c>
      <c r="K764" s="106">
        <v>2.73</v>
      </c>
      <c r="L764" s="106">
        <v>2.85</v>
      </c>
      <c r="M764" s="106">
        <v>3.06</v>
      </c>
    </row>
    <row r="765" ht="15.75" customHeight="1">
      <c r="D765" s="108">
        <v>44616.0</v>
      </c>
      <c r="E765" s="106">
        <v>2.5</v>
      </c>
      <c r="F765" s="106">
        <v>2.6</v>
      </c>
      <c r="G765" s="106">
        <v>2.59</v>
      </c>
      <c r="H765" s="106">
        <v>2.44</v>
      </c>
      <c r="I765" s="106">
        <v>2.5</v>
      </c>
      <c r="J765" s="106">
        <v>2.51</v>
      </c>
      <c r="K765" s="106">
        <v>2.71</v>
      </c>
      <c r="L765" s="106">
        <v>2.85</v>
      </c>
      <c r="M765" s="106">
        <v>3.08</v>
      </c>
    </row>
    <row r="766" ht="15.75" customHeight="1">
      <c r="D766" s="108">
        <v>44615.0</v>
      </c>
      <c r="E766" s="106">
        <v>2.53</v>
      </c>
      <c r="F766" s="106">
        <v>2.65</v>
      </c>
      <c r="G766" s="106">
        <v>2.63</v>
      </c>
      <c r="H766" s="106">
        <v>2.53</v>
      </c>
      <c r="I766" s="106">
        <v>2.53</v>
      </c>
      <c r="J766" s="106">
        <v>2.55</v>
      </c>
      <c r="K766" s="106">
        <v>2.75</v>
      </c>
      <c r="L766" s="106">
        <v>2.88</v>
      </c>
      <c r="M766" s="106">
        <v>3.1</v>
      </c>
    </row>
    <row r="767" ht="15.75" customHeight="1">
      <c r="D767" s="108">
        <v>44614.0</v>
      </c>
      <c r="E767" s="106">
        <v>2.57</v>
      </c>
      <c r="F767" s="106">
        <v>2.63</v>
      </c>
      <c r="G767" s="106">
        <v>2.62</v>
      </c>
      <c r="H767" s="106">
        <v>2.58</v>
      </c>
      <c r="I767" s="106">
        <v>2.55</v>
      </c>
      <c r="J767" s="106">
        <v>2.57</v>
      </c>
      <c r="K767" s="106">
        <v>2.65</v>
      </c>
      <c r="L767" s="106">
        <v>2.76</v>
      </c>
      <c r="M767" s="106">
        <v>3.03</v>
      </c>
    </row>
    <row r="768" ht="15.75" customHeight="1">
      <c r="D768" s="108">
        <v>44613.0</v>
      </c>
      <c r="E768" s="106">
        <v>2.6</v>
      </c>
      <c r="F768" s="106">
        <v>2.7</v>
      </c>
      <c r="G768" s="106">
        <v>2.65</v>
      </c>
      <c r="H768" s="106">
        <v>2.6</v>
      </c>
      <c r="I768" s="106">
        <v>2.53</v>
      </c>
      <c r="J768" s="106">
        <v>2.55</v>
      </c>
      <c r="K768" s="106">
        <v>2.65</v>
      </c>
      <c r="L768" s="106">
        <v>2.76</v>
      </c>
      <c r="M768" s="106">
        <v>3.0</v>
      </c>
    </row>
    <row r="769" ht="15.75" customHeight="1">
      <c r="D769" s="108">
        <v>44610.0</v>
      </c>
      <c r="E769" s="106">
        <v>2.56</v>
      </c>
      <c r="F769" s="106">
        <v>2.63</v>
      </c>
      <c r="G769" s="106">
        <v>2.59</v>
      </c>
      <c r="H769" s="106">
        <v>2.54</v>
      </c>
      <c r="I769" s="106">
        <v>2.54</v>
      </c>
      <c r="J769" s="106">
        <v>2.56</v>
      </c>
      <c r="K769" s="106">
        <v>2.63</v>
      </c>
      <c r="L769" s="106">
        <v>2.72</v>
      </c>
      <c r="M769" s="106">
        <v>2.96</v>
      </c>
    </row>
    <row r="770" ht="15.75" customHeight="1">
      <c r="D770" s="108">
        <v>44609.0</v>
      </c>
      <c r="E770" s="106">
        <v>2.69</v>
      </c>
      <c r="F770" s="106">
        <v>2.76</v>
      </c>
      <c r="G770" s="106">
        <v>2.6</v>
      </c>
      <c r="H770" s="106">
        <v>2.6</v>
      </c>
      <c r="I770" s="106">
        <v>2.54</v>
      </c>
      <c r="J770" s="106">
        <v>2.56</v>
      </c>
      <c r="K770" s="106">
        <v>2.64</v>
      </c>
      <c r="L770" s="106">
        <v>2.72</v>
      </c>
      <c r="M770" s="106">
        <v>3.02</v>
      </c>
    </row>
    <row r="771" ht="15.75" customHeight="1">
      <c r="D771" s="108">
        <v>44608.0</v>
      </c>
      <c r="E771" s="106">
        <v>2.88</v>
      </c>
      <c r="F771" s="106">
        <v>2.82</v>
      </c>
      <c r="G771" s="106">
        <v>2.65</v>
      </c>
      <c r="H771" s="106">
        <v>2.65</v>
      </c>
      <c r="I771" s="106">
        <v>2.55</v>
      </c>
      <c r="J771" s="106">
        <v>2.57</v>
      </c>
      <c r="K771" s="106">
        <v>2.7</v>
      </c>
      <c r="L771" s="106">
        <v>2.82</v>
      </c>
      <c r="M771" s="106">
        <v>3.15</v>
      </c>
    </row>
    <row r="772" ht="15.75" customHeight="1">
      <c r="D772" s="108">
        <v>44607.0</v>
      </c>
      <c r="E772" s="106">
        <v>2.84</v>
      </c>
      <c r="F772" s="106">
        <v>2.78</v>
      </c>
      <c r="G772" s="106">
        <v>2.6</v>
      </c>
      <c r="H772" s="106">
        <v>2.62</v>
      </c>
      <c r="I772" s="106">
        <v>2.52</v>
      </c>
      <c r="J772" s="106">
        <v>2.54</v>
      </c>
      <c r="K772" s="106">
        <v>2.68</v>
      </c>
      <c r="L772" s="106">
        <v>2.78</v>
      </c>
      <c r="M772" s="106">
        <v>3.05</v>
      </c>
    </row>
    <row r="773" ht="15.75" customHeight="1">
      <c r="D773" s="108">
        <v>44606.0</v>
      </c>
      <c r="E773" s="106">
        <v>2.92</v>
      </c>
      <c r="F773" s="106">
        <v>2.8</v>
      </c>
      <c r="G773" s="106">
        <v>2.62</v>
      </c>
      <c r="H773" s="106">
        <v>2.66</v>
      </c>
      <c r="I773" s="106">
        <v>2.58</v>
      </c>
      <c r="J773" s="106">
        <v>2.6</v>
      </c>
      <c r="K773" s="106">
        <v>2.68</v>
      </c>
      <c r="L773" s="106">
        <v>2.8</v>
      </c>
      <c r="M773" s="106">
        <v>3.22</v>
      </c>
    </row>
    <row r="774" ht="15.75" customHeight="1">
      <c r="D774" s="108">
        <v>44603.0</v>
      </c>
      <c r="E774" s="106">
        <v>2.7</v>
      </c>
      <c r="F774" s="106">
        <v>2.71</v>
      </c>
      <c r="G774" s="106">
        <v>2.56</v>
      </c>
      <c r="H774" s="106">
        <v>2.61</v>
      </c>
      <c r="I774" s="106">
        <v>2.57</v>
      </c>
      <c r="J774" s="106">
        <v>2.57</v>
      </c>
      <c r="K774" s="106">
        <v>2.63</v>
      </c>
      <c r="L774" s="106">
        <v>2.72</v>
      </c>
      <c r="M774" s="106">
        <v>3.02</v>
      </c>
    </row>
    <row r="775" ht="15.75" customHeight="1">
      <c r="D775" s="108">
        <v>44602.0</v>
      </c>
      <c r="E775" s="106">
        <v>2.74</v>
      </c>
      <c r="F775" s="106">
        <v>2.71</v>
      </c>
      <c r="G775" s="106">
        <v>2.7</v>
      </c>
      <c r="H775" s="106">
        <v>2.6</v>
      </c>
      <c r="I775" s="106">
        <v>2.61</v>
      </c>
      <c r="J775" s="106">
        <v>2.61</v>
      </c>
      <c r="K775" s="106">
        <v>2.7</v>
      </c>
      <c r="L775" s="106">
        <v>2.78</v>
      </c>
      <c r="M775" s="106">
        <v>3.12</v>
      </c>
    </row>
    <row r="776" ht="15.75" customHeight="1">
      <c r="D776" s="108">
        <v>44601.0</v>
      </c>
      <c r="E776" s="106">
        <v>2.87</v>
      </c>
      <c r="F776" s="106">
        <v>2.84</v>
      </c>
      <c r="G776" s="106">
        <v>2.77</v>
      </c>
      <c r="H776" s="106">
        <v>2.59</v>
      </c>
      <c r="I776" s="106">
        <v>2.6</v>
      </c>
      <c r="J776" s="106">
        <v>2.57</v>
      </c>
      <c r="K776" s="106">
        <v>2.67</v>
      </c>
      <c r="L776" s="106">
        <v>2.78</v>
      </c>
      <c r="M776" s="106">
        <v>3.08</v>
      </c>
    </row>
    <row r="777" ht="15.75" customHeight="1">
      <c r="D777" s="108">
        <v>44600.0</v>
      </c>
      <c r="E777" s="106">
        <v>2.43</v>
      </c>
      <c r="F777" s="106">
        <v>2.56</v>
      </c>
      <c r="G777" s="106">
        <v>2.53</v>
      </c>
      <c r="H777" s="106">
        <v>2.5</v>
      </c>
      <c r="I777" s="106">
        <v>2.53</v>
      </c>
      <c r="J777" s="106">
        <v>2.53</v>
      </c>
      <c r="K777" s="106">
        <v>2.59</v>
      </c>
      <c r="L777" s="106">
        <v>2.67</v>
      </c>
      <c r="M777" s="106">
        <v>3.02</v>
      </c>
    </row>
    <row r="778" ht="15.75" customHeight="1">
      <c r="D778" s="108">
        <v>44599.0</v>
      </c>
      <c r="E778" s="106">
        <v>2.24</v>
      </c>
      <c r="F778" s="106">
        <v>2.38</v>
      </c>
      <c r="G778" s="106">
        <v>2.42</v>
      </c>
      <c r="H778" s="106">
        <v>2.4</v>
      </c>
      <c r="I778" s="106">
        <v>2.4</v>
      </c>
      <c r="J778" s="106">
        <v>2.4</v>
      </c>
      <c r="K778" s="106">
        <v>2.44</v>
      </c>
      <c r="L778" s="106">
        <v>2.6</v>
      </c>
      <c r="M778" s="106">
        <v>3.23</v>
      </c>
    </row>
    <row r="779" ht="15.75" customHeight="1">
      <c r="D779" s="108">
        <v>44589.0</v>
      </c>
      <c r="E779" s="106">
        <v>2.2</v>
      </c>
      <c r="F779" s="106">
        <v>2.32</v>
      </c>
      <c r="G779" s="106">
        <v>2.4</v>
      </c>
      <c r="H779" s="106">
        <v>2.43</v>
      </c>
      <c r="I779" s="106">
        <v>2.38</v>
      </c>
      <c r="J779" s="106">
        <v>2.4</v>
      </c>
      <c r="K779" s="106">
        <v>2.6</v>
      </c>
      <c r="L779" s="106">
        <v>2.74</v>
      </c>
      <c r="M779" s="106">
        <v>3.28</v>
      </c>
    </row>
    <row r="780" ht="15.75" customHeight="1">
      <c r="D780" s="108">
        <v>44588.0</v>
      </c>
      <c r="E780" s="106">
        <v>2.14</v>
      </c>
      <c r="F780" s="106">
        <v>2.23</v>
      </c>
      <c r="G780" s="106">
        <v>2.42</v>
      </c>
      <c r="H780" s="106">
        <v>2.4</v>
      </c>
      <c r="I780" s="106">
        <v>2.34</v>
      </c>
      <c r="J780" s="106">
        <v>2.36</v>
      </c>
      <c r="K780" s="106">
        <v>2.56</v>
      </c>
      <c r="L780" s="106">
        <v>2.7</v>
      </c>
      <c r="M780" s="106">
        <v>3.2</v>
      </c>
    </row>
    <row r="781" ht="15.75" customHeight="1">
      <c r="D781" s="108">
        <v>44587.0</v>
      </c>
      <c r="E781" s="106">
        <v>1.93</v>
      </c>
      <c r="F781" s="106">
        <v>2.1</v>
      </c>
      <c r="G781" s="106">
        <v>2.3</v>
      </c>
      <c r="H781" s="106">
        <v>2.45</v>
      </c>
      <c r="I781" s="106">
        <v>2.38</v>
      </c>
      <c r="J781" s="106">
        <v>2.4</v>
      </c>
      <c r="K781" s="106">
        <v>2.55</v>
      </c>
      <c r="L781" s="106">
        <v>2.66</v>
      </c>
      <c r="M781" s="106">
        <v>3.03</v>
      </c>
    </row>
    <row r="782" ht="15.75" customHeight="1">
      <c r="D782" s="108">
        <v>44586.0</v>
      </c>
      <c r="E782" s="106">
        <v>1.99</v>
      </c>
      <c r="F782" s="106">
        <v>2.18</v>
      </c>
      <c r="G782" s="106">
        <v>2.34</v>
      </c>
      <c r="H782" s="106">
        <v>2.36</v>
      </c>
      <c r="I782" s="106">
        <v>2.37</v>
      </c>
      <c r="J782" s="106">
        <v>2.39</v>
      </c>
      <c r="K782" s="106">
        <v>2.57</v>
      </c>
      <c r="L782" s="106">
        <v>2.67</v>
      </c>
      <c r="M782" s="106">
        <v>3.16</v>
      </c>
    </row>
    <row r="783" ht="15.75" customHeight="1">
      <c r="D783" s="108">
        <v>44585.0</v>
      </c>
      <c r="E783" s="106">
        <v>1.4</v>
      </c>
      <c r="F783" s="106">
        <v>1.98</v>
      </c>
      <c r="G783" s="106">
        <v>2.23</v>
      </c>
      <c r="H783" s="106">
        <v>2.33</v>
      </c>
      <c r="I783" s="106">
        <v>2.33</v>
      </c>
      <c r="J783" s="106">
        <v>2.35</v>
      </c>
      <c r="K783" s="106">
        <v>2.5</v>
      </c>
      <c r="L783" s="106">
        <v>2.58</v>
      </c>
      <c r="M783" s="106">
        <v>3.14</v>
      </c>
    </row>
    <row r="784" ht="15.75" customHeight="1">
      <c r="D784" s="108">
        <v>44582.0</v>
      </c>
      <c r="E784" s="106">
        <v>1.12</v>
      </c>
      <c r="F784" s="106">
        <v>1.52</v>
      </c>
      <c r="G784" s="106">
        <v>1.8</v>
      </c>
      <c r="H784" s="106">
        <v>1.94</v>
      </c>
      <c r="I784" s="106">
        <v>2.18</v>
      </c>
      <c r="J784" s="106">
        <v>2.24</v>
      </c>
      <c r="K784" s="106">
        <v>2.56</v>
      </c>
      <c r="L784" s="106">
        <v>2.62</v>
      </c>
      <c r="M784" s="106">
        <v>3.1</v>
      </c>
    </row>
    <row r="785" ht="15.75" customHeight="1">
      <c r="D785" s="108">
        <v>44581.0</v>
      </c>
      <c r="E785" s="106">
        <v>1.12</v>
      </c>
      <c r="F785" s="106">
        <v>1.54</v>
      </c>
      <c r="G785" s="106">
        <v>1.82</v>
      </c>
      <c r="H785" s="106">
        <v>2.04</v>
      </c>
      <c r="I785" s="106">
        <v>2.2</v>
      </c>
      <c r="J785" s="106">
        <v>2.3</v>
      </c>
      <c r="K785" s="106">
        <v>2.54</v>
      </c>
      <c r="L785" s="106">
        <v>2.65</v>
      </c>
      <c r="M785" s="106">
        <v>3.18</v>
      </c>
    </row>
    <row r="786" ht="15.75" customHeight="1">
      <c r="D786" s="108">
        <v>44580.0</v>
      </c>
      <c r="E786" s="106">
        <v>1.11</v>
      </c>
      <c r="F786" s="106">
        <v>1.56</v>
      </c>
      <c r="G786" s="106">
        <v>1.89</v>
      </c>
      <c r="H786" s="106">
        <v>2.04</v>
      </c>
      <c r="I786" s="106">
        <v>2.17</v>
      </c>
      <c r="J786" s="106">
        <v>2.3</v>
      </c>
      <c r="K786" s="106">
        <v>2.57</v>
      </c>
      <c r="L786" s="106">
        <v>2.68</v>
      </c>
      <c r="M786" s="106">
        <v>3.16</v>
      </c>
    </row>
    <row r="787" ht="15.75" customHeight="1">
      <c r="D787" s="108">
        <v>44579.0</v>
      </c>
      <c r="E787" s="106">
        <v>1.16</v>
      </c>
      <c r="F787" s="106">
        <v>1.54</v>
      </c>
      <c r="G787" s="106">
        <v>1.85</v>
      </c>
      <c r="H787" s="106">
        <v>2.01</v>
      </c>
      <c r="I787" s="106">
        <v>2.2</v>
      </c>
      <c r="J787" s="106">
        <v>2.3</v>
      </c>
      <c r="K787" s="106">
        <v>2.46</v>
      </c>
      <c r="L787" s="106">
        <v>2.58</v>
      </c>
      <c r="M787" s="106">
        <v>3.18</v>
      </c>
    </row>
    <row r="788" ht="15.75" customHeight="1">
      <c r="D788" s="108">
        <v>44578.0</v>
      </c>
      <c r="E788" s="106">
        <v>1.18</v>
      </c>
      <c r="F788" s="106">
        <v>1.6</v>
      </c>
      <c r="G788" s="106">
        <v>1.85</v>
      </c>
      <c r="H788" s="106">
        <v>2.11</v>
      </c>
      <c r="I788" s="106">
        <v>2.28</v>
      </c>
      <c r="J788" s="106">
        <v>2.38</v>
      </c>
      <c r="K788" s="106">
        <v>2.58</v>
      </c>
      <c r="L788" s="106">
        <v>2.72</v>
      </c>
      <c r="M788" s="106">
        <v>3.33</v>
      </c>
    </row>
    <row r="789" ht="15.75" customHeight="1">
      <c r="D789" s="108">
        <v>44575.0</v>
      </c>
      <c r="E789" s="106">
        <v>1.2</v>
      </c>
      <c r="F789" s="106">
        <v>1.58</v>
      </c>
      <c r="G789" s="106">
        <v>1.78</v>
      </c>
      <c r="H789" s="106">
        <v>2.14</v>
      </c>
      <c r="I789" s="106">
        <v>2.32</v>
      </c>
      <c r="J789" s="106">
        <v>2.46</v>
      </c>
      <c r="K789" s="106">
        <v>2.56</v>
      </c>
      <c r="L789" s="106">
        <v>2.68</v>
      </c>
      <c r="M789" s="106">
        <v>3.08</v>
      </c>
    </row>
    <row r="790" ht="15.75" customHeight="1">
      <c r="D790" s="108">
        <v>44574.0</v>
      </c>
      <c r="E790" s="106">
        <v>1.2</v>
      </c>
      <c r="F790" s="106">
        <v>1.55</v>
      </c>
      <c r="G790" s="106">
        <v>1.8</v>
      </c>
      <c r="H790" s="106">
        <v>1.98</v>
      </c>
      <c r="I790" s="106">
        <v>2.18</v>
      </c>
      <c r="J790" s="106">
        <v>2.4</v>
      </c>
      <c r="K790" s="106">
        <v>2.5</v>
      </c>
      <c r="L790" s="106">
        <v>2.56</v>
      </c>
      <c r="M790" s="106">
        <v>3.13</v>
      </c>
    </row>
    <row r="791" ht="15.75" customHeight="1">
      <c r="D791" s="108">
        <v>44573.0</v>
      </c>
      <c r="E791" s="106">
        <v>1.19</v>
      </c>
      <c r="F791" s="106">
        <v>1.61</v>
      </c>
      <c r="G791" s="106">
        <v>1.87</v>
      </c>
      <c r="H791" s="106">
        <v>2.16</v>
      </c>
      <c r="I791" s="106">
        <v>2.34</v>
      </c>
      <c r="J791" s="106">
        <v>2.47</v>
      </c>
      <c r="K791" s="106">
        <v>2.56</v>
      </c>
      <c r="L791" s="106">
        <v>2.63</v>
      </c>
      <c r="M791" s="106">
        <v>3.08</v>
      </c>
    </row>
    <row r="792" ht="15.75" customHeight="1">
      <c r="D792" s="108">
        <v>44572.0</v>
      </c>
      <c r="E792" s="106">
        <v>1.22</v>
      </c>
      <c r="F792" s="106">
        <v>1.68</v>
      </c>
      <c r="G792" s="106">
        <v>1.95</v>
      </c>
      <c r="H792" s="106">
        <v>2.28</v>
      </c>
      <c r="I792" s="106">
        <v>2.4</v>
      </c>
      <c r="J792" s="106">
        <v>2.48</v>
      </c>
      <c r="K792" s="106">
        <v>2.6</v>
      </c>
      <c r="L792" s="106">
        <v>2.68</v>
      </c>
      <c r="M792" s="106">
        <v>3.15</v>
      </c>
    </row>
    <row r="793" ht="15.75" customHeight="1">
      <c r="D793" s="108">
        <v>44571.0</v>
      </c>
      <c r="E793" s="106">
        <v>1.24</v>
      </c>
      <c r="F793" s="106">
        <v>1.66</v>
      </c>
      <c r="G793" s="106">
        <v>1.92</v>
      </c>
      <c r="H793" s="106">
        <v>2.16</v>
      </c>
      <c r="I793" s="106">
        <v>2.28</v>
      </c>
      <c r="J793" s="106">
        <v>2.5</v>
      </c>
      <c r="K793" s="106">
        <v>2.56</v>
      </c>
      <c r="L793" s="106">
        <v>2.65</v>
      </c>
      <c r="M793" s="106">
        <v>3.08</v>
      </c>
    </row>
    <row r="794" ht="15.75" customHeight="1">
      <c r="D794" s="108">
        <v>44568.0</v>
      </c>
      <c r="E794" s="106">
        <v>1.24</v>
      </c>
      <c r="F794" s="106">
        <v>1.69</v>
      </c>
      <c r="G794" s="106">
        <v>1.97</v>
      </c>
      <c r="H794" s="106">
        <v>2.21</v>
      </c>
      <c r="I794" s="106">
        <v>2.33</v>
      </c>
      <c r="J794" s="106">
        <v>2.51</v>
      </c>
      <c r="K794" s="106">
        <v>2.6</v>
      </c>
      <c r="L794" s="106">
        <v>2.68</v>
      </c>
      <c r="M794" s="106">
        <v>3.22</v>
      </c>
    </row>
    <row r="795" ht="15.75" customHeight="1">
      <c r="D795" s="108">
        <v>44567.0</v>
      </c>
      <c r="E795" s="106">
        <v>1.4</v>
      </c>
      <c r="F795" s="106">
        <v>1.72</v>
      </c>
      <c r="G795" s="106">
        <v>2.0</v>
      </c>
      <c r="H795" s="106">
        <v>2.22</v>
      </c>
      <c r="I795" s="106">
        <v>2.38</v>
      </c>
      <c r="J795" s="106">
        <v>2.56</v>
      </c>
      <c r="K795" s="106">
        <v>2.58</v>
      </c>
      <c r="L795" s="106">
        <v>2.7</v>
      </c>
      <c r="M795" s="106">
        <v>3.22</v>
      </c>
    </row>
    <row r="796" ht="15.75" customHeight="1">
      <c r="D796" s="108">
        <v>44566.0</v>
      </c>
      <c r="E796" s="106">
        <v>1.66</v>
      </c>
      <c r="F796" s="106">
        <v>2.04</v>
      </c>
      <c r="G796" s="106">
        <v>2.18</v>
      </c>
      <c r="H796" s="106">
        <v>2.32</v>
      </c>
      <c r="I796" s="106">
        <v>2.42</v>
      </c>
      <c r="J796" s="106">
        <v>2.48</v>
      </c>
      <c r="K796" s="106">
        <v>2.56</v>
      </c>
      <c r="L796" s="106">
        <v>2.65</v>
      </c>
      <c r="M796" s="106">
        <v>3.2</v>
      </c>
    </row>
    <row r="797" ht="15.75" customHeight="1">
      <c r="D797" s="108">
        <v>44565.0</v>
      </c>
      <c r="E797" s="106">
        <v>1.7</v>
      </c>
      <c r="F797" s="106">
        <v>1.93</v>
      </c>
      <c r="G797" s="106">
        <v>2.08</v>
      </c>
      <c r="H797" s="106">
        <v>2.2</v>
      </c>
      <c r="I797" s="106">
        <v>2.28</v>
      </c>
      <c r="J797" s="106">
        <v>2.38</v>
      </c>
      <c r="K797" s="106">
        <v>2.5</v>
      </c>
      <c r="L797" s="106">
        <v>2.64</v>
      </c>
      <c r="M797" s="106">
        <v>3.1</v>
      </c>
    </row>
    <row r="798" ht="15.75" customHeight="1">
      <c r="D798" s="108">
        <v>44561.0</v>
      </c>
      <c r="E798" s="106">
        <v>1.72</v>
      </c>
      <c r="F798" s="106">
        <v>1.85</v>
      </c>
      <c r="G798" s="106">
        <v>2.03</v>
      </c>
      <c r="H798" s="106">
        <v>2.13</v>
      </c>
      <c r="I798" s="106">
        <v>2.18</v>
      </c>
      <c r="J798" s="106">
        <v>2.37</v>
      </c>
      <c r="K798" s="106">
        <v>2.48</v>
      </c>
      <c r="L798" s="106">
        <v>2.62</v>
      </c>
      <c r="M798" s="106">
        <v>3.2</v>
      </c>
    </row>
    <row r="799" ht="15.75" customHeight="1">
      <c r="D799" s="108">
        <v>44560.0</v>
      </c>
      <c r="E799" s="106">
        <v>0.9</v>
      </c>
      <c r="F799" s="106">
        <v>1.72</v>
      </c>
      <c r="G799" s="106">
        <v>1.86</v>
      </c>
      <c r="H799" s="106">
        <v>1.94</v>
      </c>
      <c r="I799" s="106">
        <v>2.06</v>
      </c>
      <c r="J799" s="106">
        <v>2.3</v>
      </c>
      <c r="K799" s="106">
        <v>2.5</v>
      </c>
      <c r="L799" s="106">
        <v>2.55</v>
      </c>
      <c r="M799" s="106">
        <v>2.96</v>
      </c>
    </row>
    <row r="800" ht="15.75" customHeight="1">
      <c r="D800" s="108">
        <v>44559.0</v>
      </c>
      <c r="E800" s="106">
        <v>1.02</v>
      </c>
      <c r="F800" s="106">
        <v>1.63</v>
      </c>
      <c r="G800" s="106">
        <v>1.82</v>
      </c>
      <c r="H800" s="106">
        <v>1.87</v>
      </c>
      <c r="I800" s="106">
        <v>2.02</v>
      </c>
      <c r="J800" s="106">
        <v>2.27</v>
      </c>
      <c r="K800" s="106">
        <v>2.48</v>
      </c>
      <c r="L800" s="106">
        <v>2.6</v>
      </c>
      <c r="M800" s="106">
        <v>3.2</v>
      </c>
    </row>
    <row r="801" ht="15.75" customHeight="1">
      <c r="D801" s="108">
        <v>44558.0</v>
      </c>
      <c r="E801" s="106">
        <v>1.05</v>
      </c>
      <c r="F801" s="106">
        <v>1.7</v>
      </c>
      <c r="G801" s="106">
        <v>1.83</v>
      </c>
      <c r="H801" s="106">
        <v>1.92</v>
      </c>
      <c r="I801" s="106">
        <v>1.98</v>
      </c>
      <c r="J801" s="106">
        <v>2.25</v>
      </c>
      <c r="K801" s="106">
        <v>2.5</v>
      </c>
      <c r="L801" s="106">
        <v>2.54</v>
      </c>
      <c r="M801" s="106">
        <v>3.0</v>
      </c>
    </row>
    <row r="802" ht="15.75" customHeight="1">
      <c r="D802" s="108">
        <v>44557.0</v>
      </c>
      <c r="E802" s="106">
        <v>1.21</v>
      </c>
      <c r="F802" s="106">
        <v>1.64</v>
      </c>
      <c r="G802" s="106">
        <v>1.76</v>
      </c>
      <c r="H802" s="106">
        <v>1.91</v>
      </c>
      <c r="I802" s="106">
        <v>2.01</v>
      </c>
      <c r="J802" s="106">
        <v>2.27</v>
      </c>
      <c r="K802" s="106">
        <v>2.49</v>
      </c>
      <c r="L802" s="106">
        <v>2.58</v>
      </c>
      <c r="M802" s="106">
        <v>3.12</v>
      </c>
    </row>
    <row r="803" ht="15.75" customHeight="1">
      <c r="D803" s="108">
        <v>44554.0</v>
      </c>
      <c r="E803" s="106">
        <v>1.23</v>
      </c>
      <c r="F803" s="106">
        <v>1.7</v>
      </c>
      <c r="G803" s="106">
        <v>1.86</v>
      </c>
      <c r="H803" s="106">
        <v>1.97</v>
      </c>
      <c r="I803" s="106">
        <v>2.06</v>
      </c>
      <c r="J803" s="106">
        <v>2.3</v>
      </c>
      <c r="K803" s="106">
        <v>2.41</v>
      </c>
      <c r="L803" s="106">
        <v>2.53</v>
      </c>
      <c r="M803" s="106">
        <v>3.08</v>
      </c>
    </row>
    <row r="804" ht="15.75" customHeight="1">
      <c r="D804" s="108">
        <v>44553.0</v>
      </c>
      <c r="E804" s="106">
        <v>1.26</v>
      </c>
      <c r="F804" s="106">
        <v>1.58</v>
      </c>
      <c r="G804" s="106">
        <v>1.66</v>
      </c>
      <c r="H804" s="106">
        <v>1.78</v>
      </c>
      <c r="I804" s="106">
        <v>1.98</v>
      </c>
      <c r="J804" s="106">
        <v>2.18</v>
      </c>
      <c r="K804" s="106">
        <v>2.28</v>
      </c>
      <c r="L804" s="106">
        <v>2.44</v>
      </c>
      <c r="M804" s="106">
        <v>2.85</v>
      </c>
    </row>
    <row r="805" ht="15.75" customHeight="1">
      <c r="D805" s="108">
        <v>44552.0</v>
      </c>
      <c r="E805" s="106">
        <v>1.27</v>
      </c>
      <c r="F805" s="106">
        <v>1.63</v>
      </c>
      <c r="G805" s="106">
        <v>1.77</v>
      </c>
      <c r="H805" s="106">
        <v>1.93</v>
      </c>
      <c r="I805" s="106">
        <v>2.03</v>
      </c>
      <c r="J805" s="106">
        <v>2.22</v>
      </c>
      <c r="K805" s="106">
        <v>2.33</v>
      </c>
      <c r="L805" s="106">
        <v>2.46</v>
      </c>
      <c r="M805" s="106">
        <v>2.95</v>
      </c>
    </row>
    <row r="806" ht="15.75" customHeight="1">
      <c r="D806" s="108">
        <v>44551.0</v>
      </c>
      <c r="E806" s="106">
        <v>1.04</v>
      </c>
      <c r="F806" s="106">
        <v>1.34</v>
      </c>
      <c r="G806" s="106">
        <v>1.53</v>
      </c>
      <c r="H806" s="106">
        <v>1.73</v>
      </c>
      <c r="I806" s="106">
        <v>1.94</v>
      </c>
      <c r="J806" s="106">
        <v>2.06</v>
      </c>
      <c r="K806" s="106">
        <v>2.2</v>
      </c>
      <c r="L806" s="106">
        <v>2.43</v>
      </c>
      <c r="M806" s="106">
        <v>3.0</v>
      </c>
    </row>
    <row r="807" ht="15.75" customHeight="1">
      <c r="D807" s="108">
        <v>44550.0</v>
      </c>
      <c r="E807" s="106">
        <v>1.15</v>
      </c>
      <c r="F807" s="106">
        <v>1.35</v>
      </c>
      <c r="G807" s="106">
        <v>1.5</v>
      </c>
      <c r="H807" s="106">
        <v>1.88</v>
      </c>
      <c r="I807" s="106">
        <v>2.05</v>
      </c>
      <c r="J807" s="106">
        <v>2.13</v>
      </c>
      <c r="K807" s="106">
        <v>2.25</v>
      </c>
      <c r="L807" s="106">
        <v>2.48</v>
      </c>
      <c r="M807" s="106">
        <v>3.09</v>
      </c>
    </row>
    <row r="808" ht="15.75" customHeight="1">
      <c r="D808" s="108">
        <v>44547.0</v>
      </c>
      <c r="E808" s="106">
        <v>0.84</v>
      </c>
      <c r="F808" s="106">
        <v>0.94</v>
      </c>
      <c r="G808" s="106">
        <v>1.12</v>
      </c>
      <c r="H808" s="106">
        <v>1.47</v>
      </c>
      <c r="I808" s="106">
        <v>1.68</v>
      </c>
      <c r="J808" s="106">
        <v>1.83</v>
      </c>
      <c r="K808" s="106">
        <v>1.98</v>
      </c>
      <c r="L808" s="106">
        <v>2.48</v>
      </c>
      <c r="M808" s="106">
        <v>2.95</v>
      </c>
    </row>
    <row r="809" ht="15.75" customHeight="1">
      <c r="D809" s="108">
        <v>44546.0</v>
      </c>
      <c r="E809" s="106">
        <v>0.77</v>
      </c>
      <c r="F809" s="106">
        <v>0.97</v>
      </c>
      <c r="G809" s="106">
        <v>1.11</v>
      </c>
      <c r="H809" s="106">
        <v>1.51</v>
      </c>
      <c r="I809" s="106">
        <v>1.72</v>
      </c>
      <c r="J809" s="106">
        <v>1.81</v>
      </c>
      <c r="K809" s="106">
        <v>1.96</v>
      </c>
      <c r="L809" s="106">
        <v>2.35</v>
      </c>
      <c r="M809" s="106">
        <v>2.81</v>
      </c>
    </row>
    <row r="810" ht="15.75" customHeight="1">
      <c r="D810" s="108">
        <v>44545.0</v>
      </c>
      <c r="E810" s="106">
        <v>0.69</v>
      </c>
      <c r="F810" s="106">
        <v>0.8</v>
      </c>
      <c r="G810" s="106">
        <v>0.91</v>
      </c>
      <c r="H810" s="106">
        <v>1.35</v>
      </c>
      <c r="I810" s="106">
        <v>1.65</v>
      </c>
      <c r="J810" s="106">
        <v>1.78</v>
      </c>
      <c r="K810" s="106">
        <v>1.98</v>
      </c>
      <c r="L810" s="106">
        <v>2.41</v>
      </c>
      <c r="M810" s="106">
        <v>3.19</v>
      </c>
    </row>
    <row r="811" ht="15.75" customHeight="1">
      <c r="D811" s="108">
        <v>44544.0</v>
      </c>
      <c r="E811" s="106">
        <v>0.69</v>
      </c>
      <c r="F811" s="106">
        <v>0.8</v>
      </c>
      <c r="G811" s="106">
        <v>0.9</v>
      </c>
      <c r="H811" s="106">
        <v>1.23</v>
      </c>
      <c r="I811" s="106">
        <v>1.52</v>
      </c>
      <c r="J811" s="106">
        <v>1.61</v>
      </c>
      <c r="K811" s="106">
        <v>1.89</v>
      </c>
      <c r="L811" s="106">
        <v>2.38</v>
      </c>
      <c r="M811" s="106">
        <v>2.93</v>
      </c>
    </row>
    <row r="812" ht="15.75" customHeight="1">
      <c r="D812" s="108">
        <v>44543.0</v>
      </c>
      <c r="E812" s="106">
        <v>0.68</v>
      </c>
      <c r="F812" s="106">
        <v>0.8</v>
      </c>
      <c r="G812" s="106">
        <v>0.89</v>
      </c>
      <c r="H812" s="106">
        <v>1.24</v>
      </c>
      <c r="I812" s="106">
        <v>1.53</v>
      </c>
      <c r="J812" s="106">
        <v>1.64</v>
      </c>
      <c r="K812" s="106">
        <v>1.86</v>
      </c>
      <c r="L812" s="106">
        <v>2.39</v>
      </c>
      <c r="M812" s="106">
        <v>2.77</v>
      </c>
    </row>
    <row r="813" ht="15.75" customHeight="1">
      <c r="D813" s="108">
        <v>44540.0</v>
      </c>
      <c r="E813" s="106">
        <v>0.68</v>
      </c>
      <c r="F813" s="106">
        <v>0.79</v>
      </c>
      <c r="G813" s="106">
        <v>0.89</v>
      </c>
      <c r="H813" s="106">
        <v>1.2</v>
      </c>
      <c r="I813" s="106">
        <v>1.52</v>
      </c>
      <c r="J813" s="106">
        <v>1.63</v>
      </c>
      <c r="K813" s="106">
        <v>1.83</v>
      </c>
      <c r="L813" s="106">
        <v>2.43</v>
      </c>
      <c r="M813" s="106">
        <v>2.81</v>
      </c>
    </row>
    <row r="814" ht="15.75" customHeight="1">
      <c r="D814" s="108">
        <v>44539.0</v>
      </c>
      <c r="E814" s="106">
        <v>0.68</v>
      </c>
      <c r="F814" s="106">
        <v>0.79</v>
      </c>
      <c r="G814" s="106">
        <v>0.89</v>
      </c>
      <c r="H814" s="106">
        <v>1.19</v>
      </c>
      <c r="I814" s="106">
        <v>1.5</v>
      </c>
      <c r="J814" s="106">
        <v>1.61</v>
      </c>
      <c r="K814" s="106">
        <v>1.85</v>
      </c>
      <c r="L814" s="106">
        <v>2.41</v>
      </c>
      <c r="M814" s="106">
        <v>2.81</v>
      </c>
    </row>
    <row r="815" ht="15.75" customHeight="1">
      <c r="D815" s="108">
        <v>44538.0</v>
      </c>
      <c r="E815" s="106">
        <v>0.67</v>
      </c>
      <c r="F815" s="106">
        <v>0.79</v>
      </c>
      <c r="G815" s="106">
        <v>0.9</v>
      </c>
      <c r="H815" s="106">
        <v>1.17</v>
      </c>
      <c r="I815" s="106">
        <v>1.42</v>
      </c>
      <c r="J815" s="106">
        <v>1.54</v>
      </c>
      <c r="K815" s="106">
        <v>1.86</v>
      </c>
      <c r="L815" s="106">
        <v>2.4</v>
      </c>
      <c r="M815" s="106">
        <v>2.93</v>
      </c>
    </row>
    <row r="816" ht="15.75" customHeight="1">
      <c r="D816" s="108">
        <v>44537.0</v>
      </c>
      <c r="E816" s="106">
        <v>0.68</v>
      </c>
      <c r="F816" s="106">
        <v>0.79</v>
      </c>
      <c r="G816" s="106">
        <v>0.88</v>
      </c>
      <c r="H816" s="106">
        <v>1.17</v>
      </c>
      <c r="I816" s="106">
        <v>1.47</v>
      </c>
      <c r="J816" s="106">
        <v>1.6</v>
      </c>
      <c r="K816" s="106">
        <v>1.88</v>
      </c>
      <c r="L816" s="106">
        <v>2.43</v>
      </c>
      <c r="M816" s="106">
        <v>2.96</v>
      </c>
    </row>
    <row r="817" ht="15.75" customHeight="1">
      <c r="D817" s="108">
        <v>44536.0</v>
      </c>
      <c r="E817" s="106">
        <v>0.68</v>
      </c>
      <c r="F817" s="106">
        <v>0.79</v>
      </c>
      <c r="G817" s="106">
        <v>0.89</v>
      </c>
      <c r="H817" s="106">
        <v>1.17</v>
      </c>
      <c r="I817" s="106">
        <v>1.43</v>
      </c>
      <c r="J817" s="106">
        <v>1.56</v>
      </c>
      <c r="K817" s="106">
        <v>1.83</v>
      </c>
      <c r="L817" s="106">
        <v>2.4</v>
      </c>
      <c r="M817" s="106">
        <v>2.86</v>
      </c>
    </row>
    <row r="818" ht="15.75" customHeight="1">
      <c r="D818" s="108">
        <v>44533.0</v>
      </c>
      <c r="E818" s="106">
        <v>0.68</v>
      </c>
      <c r="F818" s="106">
        <v>0.79</v>
      </c>
      <c r="G818" s="106">
        <v>0.89</v>
      </c>
      <c r="H818" s="106">
        <v>1.18</v>
      </c>
      <c r="I818" s="106">
        <v>1.47</v>
      </c>
      <c r="J818" s="106">
        <v>1.61</v>
      </c>
      <c r="K818" s="106">
        <v>1.83</v>
      </c>
      <c r="L818" s="106">
        <v>2.39</v>
      </c>
      <c r="M818" s="106">
        <v>2.77</v>
      </c>
    </row>
    <row r="819" ht="15.75" customHeight="1">
      <c r="D819" s="108">
        <v>44532.0</v>
      </c>
      <c r="E819" s="106">
        <v>0.68</v>
      </c>
      <c r="F819" s="106">
        <v>0.79</v>
      </c>
      <c r="G819" s="106">
        <v>0.89</v>
      </c>
      <c r="H819" s="106">
        <v>1.18</v>
      </c>
      <c r="I819" s="106">
        <v>1.47</v>
      </c>
      <c r="J819" s="106">
        <v>1.59</v>
      </c>
      <c r="K819" s="106">
        <v>1.82</v>
      </c>
      <c r="L819" s="106">
        <v>2.38</v>
      </c>
      <c r="M819" s="106">
        <v>2.73</v>
      </c>
    </row>
    <row r="820" ht="15.75" customHeight="1">
      <c r="D820" s="108">
        <v>44531.0</v>
      </c>
      <c r="E820" s="106">
        <v>0.67</v>
      </c>
      <c r="F820" s="106">
        <v>0.79</v>
      </c>
      <c r="G820" s="106">
        <v>0.89</v>
      </c>
      <c r="H820" s="106">
        <v>1.17</v>
      </c>
      <c r="I820" s="106">
        <v>1.46</v>
      </c>
      <c r="J820" s="106">
        <v>1.57</v>
      </c>
      <c r="K820" s="106">
        <v>1.84</v>
      </c>
      <c r="L820" s="106">
        <v>2.41</v>
      </c>
      <c r="M820" s="106">
        <v>2.81</v>
      </c>
    </row>
    <row r="821" ht="15.75" customHeight="1">
      <c r="D821" s="108">
        <v>44530.0</v>
      </c>
      <c r="E821" s="106">
        <v>0.68</v>
      </c>
      <c r="F821" s="106">
        <v>0.77</v>
      </c>
      <c r="G821" s="106">
        <v>0.89</v>
      </c>
      <c r="H821" s="106">
        <v>1.16</v>
      </c>
      <c r="I821" s="106">
        <v>1.44</v>
      </c>
      <c r="J821" s="106">
        <v>1.58</v>
      </c>
      <c r="K821" s="106">
        <v>1.84</v>
      </c>
      <c r="L821" s="106">
        <v>2.4</v>
      </c>
      <c r="M821" s="106">
        <v>2.93</v>
      </c>
    </row>
    <row r="822" ht="15.75" customHeight="1">
      <c r="D822" s="108">
        <v>44529.0</v>
      </c>
      <c r="E822" s="106">
        <v>0.68</v>
      </c>
      <c r="F822" s="106">
        <v>0.78</v>
      </c>
      <c r="G822" s="106">
        <v>0.88</v>
      </c>
      <c r="H822" s="106">
        <v>1.18</v>
      </c>
      <c r="I822" s="106">
        <v>1.45</v>
      </c>
      <c r="J822" s="106">
        <v>1.59</v>
      </c>
      <c r="K822" s="106">
        <v>1.83</v>
      </c>
      <c r="L822" s="106">
        <v>2.41</v>
      </c>
      <c r="M822" s="106">
        <v>2.88</v>
      </c>
    </row>
    <row r="823" ht="15.75" customHeight="1">
      <c r="D823" s="108">
        <v>44526.0</v>
      </c>
      <c r="E823" s="106">
        <v>0.67</v>
      </c>
      <c r="F823" s="106">
        <v>0.77</v>
      </c>
      <c r="G823" s="106">
        <v>0.86</v>
      </c>
      <c r="H823" s="106">
        <v>1.09</v>
      </c>
      <c r="I823" s="106">
        <v>1.34</v>
      </c>
      <c r="J823" s="106">
        <v>1.52</v>
      </c>
      <c r="K823" s="106">
        <v>1.79</v>
      </c>
      <c r="L823" s="106">
        <v>2.39</v>
      </c>
      <c r="M823" s="106">
        <v>2.88</v>
      </c>
    </row>
    <row r="824" ht="15.75" customHeight="1">
      <c r="D824" s="108">
        <v>44525.0</v>
      </c>
      <c r="E824" s="106">
        <v>0.67</v>
      </c>
      <c r="F824" s="106">
        <v>0.78</v>
      </c>
      <c r="G824" s="106">
        <v>0.88</v>
      </c>
      <c r="H824" s="106">
        <v>1.16</v>
      </c>
      <c r="I824" s="106">
        <v>1.43</v>
      </c>
      <c r="J824" s="106">
        <v>1.58</v>
      </c>
      <c r="K824" s="106">
        <v>1.86</v>
      </c>
      <c r="L824" s="106">
        <v>2.43</v>
      </c>
      <c r="M824" s="106">
        <v>2.97</v>
      </c>
    </row>
    <row r="825" ht="15.75" customHeight="1">
      <c r="D825" s="108">
        <v>44524.0</v>
      </c>
      <c r="E825" s="106">
        <v>0.67</v>
      </c>
      <c r="F825" s="106">
        <v>0.78</v>
      </c>
      <c r="G825" s="106">
        <v>0.88</v>
      </c>
      <c r="H825" s="106">
        <v>1.18</v>
      </c>
      <c r="I825" s="106">
        <v>1.46</v>
      </c>
      <c r="J825" s="106">
        <v>1.6</v>
      </c>
      <c r="K825" s="106">
        <v>1.86</v>
      </c>
      <c r="L825" s="106">
        <v>2.41</v>
      </c>
      <c r="M825" s="106">
        <v>2.97</v>
      </c>
    </row>
    <row r="826" ht="15.75" customHeight="1">
      <c r="D826" s="108">
        <v>44523.0</v>
      </c>
      <c r="E826" s="106">
        <v>0.67</v>
      </c>
      <c r="F826" s="106">
        <v>0.77</v>
      </c>
      <c r="G826" s="106">
        <v>0.88</v>
      </c>
      <c r="H826" s="106">
        <v>1.16</v>
      </c>
      <c r="I826" s="106">
        <v>1.42</v>
      </c>
      <c r="J826" s="106">
        <v>1.58</v>
      </c>
      <c r="K826" s="106">
        <v>1.83</v>
      </c>
      <c r="L826" s="106">
        <v>2.43</v>
      </c>
      <c r="M826" s="106">
        <v>3.06</v>
      </c>
    </row>
    <row r="827" ht="15.75" customHeight="1">
      <c r="D827" s="108">
        <v>44522.0</v>
      </c>
      <c r="E827" s="106">
        <v>0.65</v>
      </c>
      <c r="F827" s="106">
        <v>0.75</v>
      </c>
      <c r="G827" s="106">
        <v>0.86</v>
      </c>
      <c r="H827" s="106">
        <v>1.16</v>
      </c>
      <c r="I827" s="106">
        <v>1.43</v>
      </c>
      <c r="J827" s="106">
        <v>1.55</v>
      </c>
      <c r="K827" s="106">
        <v>1.85</v>
      </c>
      <c r="L827" s="106">
        <v>2.41</v>
      </c>
      <c r="M827" s="106">
        <v>2.86</v>
      </c>
    </row>
    <row r="828" ht="15.75" customHeight="1">
      <c r="D828" s="108">
        <v>44519.0</v>
      </c>
      <c r="E828" s="106">
        <v>0.67</v>
      </c>
      <c r="F828" s="106">
        <v>0.78</v>
      </c>
      <c r="G828" s="106">
        <v>0.87</v>
      </c>
      <c r="H828" s="106">
        <v>1.15</v>
      </c>
      <c r="I828" s="106">
        <v>1.42</v>
      </c>
      <c r="J828" s="106">
        <v>1.57</v>
      </c>
      <c r="K828" s="106">
        <v>1.87</v>
      </c>
      <c r="L828" s="106">
        <v>2.44</v>
      </c>
      <c r="M828" s="106">
        <v>2.95</v>
      </c>
    </row>
    <row r="829" ht="15.75" customHeight="1">
      <c r="D829" s="108">
        <v>44518.0</v>
      </c>
      <c r="E829" s="106">
        <v>0.66</v>
      </c>
      <c r="F829" s="106">
        <v>0.77</v>
      </c>
      <c r="G829" s="106">
        <v>0.88</v>
      </c>
      <c r="H829" s="106">
        <v>1.15</v>
      </c>
      <c r="I829" s="106">
        <v>1.4</v>
      </c>
      <c r="J829" s="106">
        <v>1.54</v>
      </c>
      <c r="K829" s="106">
        <v>1.88</v>
      </c>
      <c r="L829" s="106">
        <v>2.41</v>
      </c>
      <c r="M829" s="106">
        <v>2.99</v>
      </c>
    </row>
    <row r="830" ht="15.75" customHeight="1">
      <c r="D830" s="108">
        <v>44517.0</v>
      </c>
      <c r="E830" s="106">
        <v>0.67</v>
      </c>
      <c r="F830" s="106">
        <v>0.77</v>
      </c>
      <c r="G830" s="106">
        <v>0.88</v>
      </c>
      <c r="H830" s="106">
        <v>1.18</v>
      </c>
      <c r="I830" s="106">
        <v>1.45</v>
      </c>
      <c r="J830" s="106">
        <v>1.58</v>
      </c>
      <c r="K830" s="106">
        <v>1.83</v>
      </c>
      <c r="L830" s="106">
        <v>2.39</v>
      </c>
      <c r="M830" s="106">
        <v>2.86</v>
      </c>
    </row>
    <row r="831" ht="15.75" customHeight="1">
      <c r="D831" s="108">
        <v>44516.0</v>
      </c>
      <c r="E831" s="106">
        <v>0.66</v>
      </c>
      <c r="F831" s="106">
        <v>0.75</v>
      </c>
      <c r="G831" s="106">
        <v>0.87</v>
      </c>
      <c r="H831" s="106">
        <v>1.13</v>
      </c>
      <c r="I831" s="106">
        <v>1.4</v>
      </c>
      <c r="J831" s="106">
        <v>1.54</v>
      </c>
      <c r="K831" s="106">
        <v>1.86</v>
      </c>
      <c r="L831" s="106">
        <v>2.41</v>
      </c>
      <c r="M831" s="106">
        <v>3.05</v>
      </c>
    </row>
    <row r="832" ht="15.75" customHeight="1">
      <c r="D832" s="108">
        <v>44515.0</v>
      </c>
      <c r="E832" s="106">
        <v>0.68</v>
      </c>
      <c r="F832" s="106">
        <v>0.78</v>
      </c>
      <c r="G832" s="106">
        <v>0.88</v>
      </c>
      <c r="H832" s="106">
        <v>1.18</v>
      </c>
      <c r="I832" s="106">
        <v>1.45</v>
      </c>
      <c r="J832" s="106">
        <v>1.58</v>
      </c>
      <c r="K832" s="106">
        <v>1.82</v>
      </c>
      <c r="L832" s="106">
        <v>2.42</v>
      </c>
      <c r="M832" s="106">
        <v>2.86</v>
      </c>
    </row>
    <row r="833" ht="15.75" customHeight="1">
      <c r="D833" s="108">
        <v>44512.0</v>
      </c>
      <c r="E833" s="106">
        <v>0.68</v>
      </c>
      <c r="F833" s="106">
        <v>0.78</v>
      </c>
      <c r="G833" s="106">
        <v>0.88</v>
      </c>
      <c r="H833" s="106">
        <v>1.16</v>
      </c>
      <c r="I833" s="106">
        <v>1.42</v>
      </c>
      <c r="J833" s="106">
        <v>1.55</v>
      </c>
      <c r="K833" s="106">
        <v>1.83</v>
      </c>
      <c r="L833" s="106">
        <v>2.43</v>
      </c>
      <c r="M833" s="106">
        <v>2.99</v>
      </c>
    </row>
    <row r="834" ht="15.75" customHeight="1">
      <c r="D834" s="108">
        <v>44511.0</v>
      </c>
      <c r="E834" s="106">
        <v>0.67</v>
      </c>
      <c r="F834" s="106">
        <v>0.78</v>
      </c>
      <c r="G834" s="106">
        <v>0.88</v>
      </c>
      <c r="H834" s="106">
        <v>1.16</v>
      </c>
      <c r="I834" s="106">
        <v>1.46</v>
      </c>
      <c r="J834" s="106">
        <v>1.59</v>
      </c>
      <c r="K834" s="106">
        <v>1.85</v>
      </c>
      <c r="L834" s="106">
        <v>2.46</v>
      </c>
      <c r="M834" s="106">
        <v>3.05</v>
      </c>
    </row>
    <row r="835" ht="15.75" customHeight="1">
      <c r="D835" s="108">
        <v>44510.0</v>
      </c>
      <c r="E835" s="106">
        <v>0.66</v>
      </c>
      <c r="F835" s="106">
        <v>0.77</v>
      </c>
      <c r="G835" s="106">
        <v>0.88</v>
      </c>
      <c r="H835" s="106">
        <v>1.16</v>
      </c>
      <c r="I835" s="106">
        <v>1.43</v>
      </c>
      <c r="J835" s="106">
        <v>1.56</v>
      </c>
      <c r="K835" s="106">
        <v>1.8</v>
      </c>
      <c r="L835" s="106">
        <v>2.41</v>
      </c>
      <c r="M835" s="106">
        <v>2.75</v>
      </c>
    </row>
    <row r="836" ht="15.75" customHeight="1">
      <c r="D836" s="108">
        <v>44509.0</v>
      </c>
      <c r="E836" s="106">
        <v>0.64</v>
      </c>
      <c r="F836" s="106">
        <v>0.75</v>
      </c>
      <c r="G836" s="106">
        <v>0.86</v>
      </c>
      <c r="H836" s="106">
        <v>1.17</v>
      </c>
      <c r="I836" s="106">
        <v>1.44</v>
      </c>
      <c r="J836" s="106">
        <v>1.57</v>
      </c>
      <c r="K836" s="106">
        <v>1.82</v>
      </c>
      <c r="L836" s="106">
        <v>2.44</v>
      </c>
      <c r="M836" s="106">
        <v>2.91</v>
      </c>
    </row>
    <row r="837" ht="15.75" customHeight="1">
      <c r="D837" s="108">
        <v>44508.0</v>
      </c>
      <c r="E837" s="106">
        <v>0.66</v>
      </c>
      <c r="F837" s="106">
        <v>0.75</v>
      </c>
      <c r="G837" s="106">
        <v>0.85</v>
      </c>
      <c r="H837" s="106">
        <v>1.1</v>
      </c>
      <c r="I837" s="106">
        <v>1.4</v>
      </c>
      <c r="J837" s="106">
        <v>1.55</v>
      </c>
      <c r="K837" s="106">
        <v>1.84</v>
      </c>
      <c r="L837" s="106">
        <v>2.43</v>
      </c>
      <c r="M837" s="106">
        <v>2.96</v>
      </c>
    </row>
    <row r="838" ht="15.75" customHeight="1">
      <c r="D838" s="108">
        <v>44505.0</v>
      </c>
      <c r="E838" s="106">
        <v>0.65</v>
      </c>
      <c r="F838" s="106">
        <v>0.77</v>
      </c>
      <c r="G838" s="106">
        <v>0.89</v>
      </c>
      <c r="H838" s="106">
        <v>1.17</v>
      </c>
      <c r="I838" s="106">
        <v>1.45</v>
      </c>
      <c r="J838" s="106">
        <v>1.59</v>
      </c>
      <c r="K838" s="106">
        <v>1.85</v>
      </c>
      <c r="L838" s="106">
        <v>2.43</v>
      </c>
      <c r="M838" s="106">
        <v>2.99</v>
      </c>
    </row>
    <row r="839" ht="15.75" customHeight="1">
      <c r="D839" s="108">
        <v>44504.0</v>
      </c>
      <c r="E839" s="106">
        <v>0.66</v>
      </c>
      <c r="F839" s="106">
        <v>0.78</v>
      </c>
      <c r="G839" s="106">
        <v>0.88</v>
      </c>
      <c r="H839" s="106">
        <v>1.18</v>
      </c>
      <c r="I839" s="106">
        <v>1.45</v>
      </c>
      <c r="J839" s="106">
        <v>1.58</v>
      </c>
      <c r="K839" s="106">
        <v>1.8</v>
      </c>
      <c r="L839" s="106">
        <v>2.41</v>
      </c>
      <c r="M839" s="106">
        <v>2.7</v>
      </c>
    </row>
    <row r="840" ht="15.75" customHeight="1">
      <c r="D840" s="108">
        <v>44503.0</v>
      </c>
      <c r="E840" s="106">
        <v>0.64</v>
      </c>
      <c r="F840" s="106">
        <v>0.77</v>
      </c>
      <c r="G840" s="106">
        <v>0.87</v>
      </c>
      <c r="H840" s="106">
        <v>1.16</v>
      </c>
      <c r="I840" s="106">
        <v>1.42</v>
      </c>
      <c r="J840" s="106">
        <v>1.56</v>
      </c>
      <c r="K840" s="106">
        <v>1.83</v>
      </c>
      <c r="L840" s="106">
        <v>2.45</v>
      </c>
      <c r="M840" s="106">
        <v>2.79</v>
      </c>
    </row>
    <row r="841" ht="15.75" customHeight="1">
      <c r="D841" s="108">
        <v>44502.0</v>
      </c>
      <c r="E841" s="106">
        <v>0.66</v>
      </c>
      <c r="F841" s="106">
        <v>0.78</v>
      </c>
      <c r="G841" s="106">
        <v>0.89</v>
      </c>
      <c r="H841" s="106">
        <v>1.17</v>
      </c>
      <c r="I841" s="106">
        <v>1.44</v>
      </c>
      <c r="J841" s="106">
        <v>1.58</v>
      </c>
      <c r="K841" s="106">
        <v>1.8</v>
      </c>
      <c r="L841" s="106">
        <v>2.41</v>
      </c>
      <c r="M841" s="106">
        <v>2.91</v>
      </c>
    </row>
    <row r="842" ht="15.75" customHeight="1">
      <c r="D842" s="108">
        <v>44501.0</v>
      </c>
      <c r="E842" s="106">
        <v>0.67</v>
      </c>
      <c r="F842" s="106">
        <v>0.78</v>
      </c>
      <c r="G842" s="106">
        <v>0.9</v>
      </c>
      <c r="H842" s="106">
        <v>1.18</v>
      </c>
      <c r="I842" s="106">
        <v>1.44</v>
      </c>
      <c r="J842" s="106">
        <v>1.59</v>
      </c>
      <c r="K842" s="106">
        <v>1.8</v>
      </c>
      <c r="L842" s="106">
        <v>2.39</v>
      </c>
      <c r="M842" s="106">
        <v>2.79</v>
      </c>
    </row>
    <row r="843" ht="15.75" customHeight="1">
      <c r="D843" s="108">
        <v>44498.0</v>
      </c>
      <c r="E843" s="106">
        <v>0.65</v>
      </c>
      <c r="F843" s="106">
        <v>0.76</v>
      </c>
      <c r="G843" s="106">
        <v>0.88</v>
      </c>
      <c r="H843" s="106">
        <v>1.14</v>
      </c>
      <c r="I843" s="106">
        <v>1.42</v>
      </c>
      <c r="J843" s="106">
        <v>1.56</v>
      </c>
      <c r="K843" s="106">
        <v>1.8</v>
      </c>
      <c r="L843" s="106">
        <v>2.43</v>
      </c>
      <c r="M843" s="106">
        <v>2.79</v>
      </c>
    </row>
    <row r="844" ht="15.75" customHeight="1">
      <c r="D844" s="108">
        <v>44497.0</v>
      </c>
      <c r="E844" s="106">
        <v>0.66</v>
      </c>
      <c r="F844" s="106">
        <v>0.77</v>
      </c>
      <c r="G844" s="106">
        <v>0.88</v>
      </c>
      <c r="H844" s="106">
        <v>1.15</v>
      </c>
      <c r="I844" s="106">
        <v>1.42</v>
      </c>
      <c r="J844" s="106">
        <v>1.57</v>
      </c>
      <c r="K844" s="106">
        <v>1.83</v>
      </c>
      <c r="L844" s="106">
        <v>2.43</v>
      </c>
      <c r="M844" s="106">
        <v>2.75</v>
      </c>
    </row>
    <row r="845" ht="15.75" customHeight="1">
      <c r="D845" s="108">
        <v>44496.0</v>
      </c>
      <c r="E845" s="106">
        <v>0.68</v>
      </c>
      <c r="F845" s="106">
        <v>0.78</v>
      </c>
      <c r="G845" s="106">
        <v>0.89</v>
      </c>
      <c r="H845" s="106">
        <v>1.16</v>
      </c>
      <c r="I845" s="106">
        <v>1.39</v>
      </c>
      <c r="J845" s="106">
        <v>1.53</v>
      </c>
      <c r="K845" s="106">
        <v>1.8</v>
      </c>
      <c r="L845" s="106">
        <v>2.39</v>
      </c>
      <c r="M845" s="106">
        <v>2.79</v>
      </c>
    </row>
    <row r="846" ht="15.75" customHeight="1">
      <c r="D846" s="108">
        <v>44495.0</v>
      </c>
      <c r="E846" s="106">
        <v>0.67</v>
      </c>
      <c r="F846" s="106">
        <v>0.77</v>
      </c>
      <c r="G846" s="106">
        <v>0.9</v>
      </c>
      <c r="H846" s="106">
        <v>1.17</v>
      </c>
      <c r="I846" s="106">
        <v>1.41</v>
      </c>
      <c r="J846" s="106">
        <v>1.54</v>
      </c>
      <c r="K846" s="106">
        <v>1.82</v>
      </c>
      <c r="L846" s="106">
        <v>2.39</v>
      </c>
      <c r="M846" s="106">
        <v>2.89</v>
      </c>
    </row>
    <row r="847" ht="15.75" customHeight="1">
      <c r="D847" s="108">
        <v>44494.0</v>
      </c>
      <c r="E847" s="106">
        <v>0.66</v>
      </c>
      <c r="F847" s="106">
        <v>0.77</v>
      </c>
      <c r="G847" s="106">
        <v>0.89</v>
      </c>
      <c r="H847" s="106">
        <v>1.18</v>
      </c>
      <c r="I847" s="106">
        <v>1.46</v>
      </c>
      <c r="J847" s="106">
        <v>1.58</v>
      </c>
      <c r="K847" s="106">
        <v>1.87</v>
      </c>
      <c r="L847" s="106">
        <v>2.46</v>
      </c>
      <c r="M847" s="106">
        <v>3.09</v>
      </c>
    </row>
    <row r="848" ht="15.75" customHeight="1">
      <c r="D848" s="108">
        <v>44491.0</v>
      </c>
      <c r="E848" s="106">
        <v>0.66</v>
      </c>
      <c r="F848" s="106">
        <v>0.78</v>
      </c>
      <c r="G848" s="106">
        <v>0.89</v>
      </c>
      <c r="H848" s="106">
        <v>1.15</v>
      </c>
      <c r="I848" s="106">
        <v>1.4</v>
      </c>
      <c r="J848" s="106">
        <v>1.54</v>
      </c>
      <c r="K848" s="106">
        <v>1.8</v>
      </c>
      <c r="L848" s="106">
        <v>2.44</v>
      </c>
      <c r="M848" s="106">
        <v>2.91</v>
      </c>
    </row>
    <row r="849" ht="15.75" customHeight="1">
      <c r="D849" s="108">
        <v>44490.0</v>
      </c>
      <c r="E849" s="106">
        <v>0.68</v>
      </c>
      <c r="F849" s="106">
        <v>0.8</v>
      </c>
      <c r="G849" s="106">
        <v>0.91</v>
      </c>
      <c r="H849" s="106">
        <v>1.18</v>
      </c>
      <c r="I849" s="106">
        <v>1.45</v>
      </c>
      <c r="J849" s="106">
        <v>1.58</v>
      </c>
      <c r="K849" s="106">
        <v>1.82</v>
      </c>
      <c r="L849" s="106">
        <v>2.42</v>
      </c>
      <c r="M849" s="106">
        <v>2.86</v>
      </c>
    </row>
    <row r="850" ht="15.75" customHeight="1">
      <c r="D850" s="108">
        <v>44489.0</v>
      </c>
      <c r="E850" s="106">
        <v>0.67</v>
      </c>
      <c r="F850" s="106">
        <v>0.78</v>
      </c>
      <c r="G850" s="106">
        <v>0.89</v>
      </c>
      <c r="H850" s="106">
        <v>1.17</v>
      </c>
      <c r="I850" s="106">
        <v>1.46</v>
      </c>
      <c r="J850" s="106">
        <v>1.54</v>
      </c>
      <c r="K850" s="106">
        <v>1.83</v>
      </c>
      <c r="L850" s="106">
        <v>2.44</v>
      </c>
      <c r="M850" s="106">
        <v>2.88</v>
      </c>
    </row>
    <row r="851" ht="15.75" customHeight="1">
      <c r="D851" s="108">
        <v>44488.0</v>
      </c>
      <c r="E851" s="106">
        <v>0.68</v>
      </c>
      <c r="F851" s="106">
        <v>0.79</v>
      </c>
      <c r="G851" s="106">
        <v>0.9</v>
      </c>
      <c r="H851" s="106">
        <v>1.16</v>
      </c>
      <c r="I851" s="106">
        <v>1.48</v>
      </c>
      <c r="J851" s="106">
        <v>1.58</v>
      </c>
      <c r="K851" s="106">
        <v>1.81</v>
      </c>
      <c r="L851" s="106">
        <v>2.43</v>
      </c>
      <c r="M851" s="106">
        <v>2.8</v>
      </c>
    </row>
    <row r="852" ht="15.75" customHeight="1">
      <c r="D852" s="108">
        <v>44487.0</v>
      </c>
      <c r="E852" s="106">
        <v>0.69</v>
      </c>
      <c r="F852" s="106">
        <v>0.79</v>
      </c>
      <c r="G852" s="106">
        <v>0.9</v>
      </c>
      <c r="H852" s="106">
        <v>1.16</v>
      </c>
      <c r="I852" s="106">
        <v>1.48</v>
      </c>
      <c r="J852" s="106">
        <v>1.55</v>
      </c>
      <c r="K852" s="106">
        <v>1.83</v>
      </c>
      <c r="L852" s="106">
        <v>2.43</v>
      </c>
      <c r="M852" s="106">
        <v>3.0</v>
      </c>
    </row>
    <row r="853" ht="15.75" customHeight="1">
      <c r="D853" s="108">
        <v>44484.0</v>
      </c>
      <c r="E853" s="106">
        <v>0.69</v>
      </c>
      <c r="F853" s="106">
        <v>0.81</v>
      </c>
      <c r="G853" s="106">
        <v>0.91</v>
      </c>
      <c r="H853" s="106">
        <v>1.17</v>
      </c>
      <c r="I853" s="106">
        <v>1.47</v>
      </c>
      <c r="J853" s="106">
        <v>1.55</v>
      </c>
      <c r="K853" s="106">
        <v>1.83</v>
      </c>
      <c r="L853" s="106">
        <v>2.41</v>
      </c>
      <c r="M853" s="106">
        <v>2.8</v>
      </c>
    </row>
    <row r="854" ht="15.75" customHeight="1">
      <c r="D854" s="108">
        <v>44483.0</v>
      </c>
      <c r="E854" s="106">
        <v>0.69</v>
      </c>
      <c r="F854" s="106">
        <v>0.81</v>
      </c>
      <c r="G854" s="106">
        <v>0.91</v>
      </c>
      <c r="H854" s="106">
        <v>1.18</v>
      </c>
      <c r="I854" s="106">
        <v>1.47</v>
      </c>
      <c r="J854" s="106">
        <v>1.58</v>
      </c>
      <c r="K854" s="106">
        <v>1.83</v>
      </c>
      <c r="L854" s="106">
        <v>2.44</v>
      </c>
      <c r="M854" s="106">
        <v>2.95</v>
      </c>
    </row>
    <row r="855" ht="15.75" customHeight="1">
      <c r="D855" s="108">
        <v>44482.0</v>
      </c>
      <c r="E855" s="106">
        <v>0.7</v>
      </c>
      <c r="F855" s="106">
        <v>0.82</v>
      </c>
      <c r="G855" s="106">
        <v>0.9</v>
      </c>
      <c r="H855" s="106">
        <v>1.14</v>
      </c>
      <c r="I855" s="106">
        <v>1.46</v>
      </c>
      <c r="J855" s="106">
        <v>1.6</v>
      </c>
      <c r="K855" s="106">
        <v>1.79</v>
      </c>
      <c r="L855" s="106">
        <v>2.39</v>
      </c>
      <c r="M855" s="106">
        <v>2.89</v>
      </c>
    </row>
    <row r="856" ht="15.75" customHeight="1">
      <c r="D856" s="108">
        <v>44481.0</v>
      </c>
      <c r="E856" s="106">
        <v>0.68</v>
      </c>
      <c r="F856" s="106">
        <v>0.8</v>
      </c>
      <c r="G856" s="106">
        <v>0.9</v>
      </c>
      <c r="H856" s="106">
        <v>1.17</v>
      </c>
      <c r="I856" s="106">
        <v>1.47</v>
      </c>
      <c r="J856" s="106">
        <v>1.58</v>
      </c>
      <c r="K856" s="106">
        <v>1.86</v>
      </c>
      <c r="L856" s="106">
        <v>2.45</v>
      </c>
      <c r="M856" s="106">
        <v>3.04</v>
      </c>
    </row>
    <row r="857" ht="15.75" customHeight="1">
      <c r="D857" s="108">
        <v>44480.0</v>
      </c>
      <c r="E857" s="106">
        <v>0.69</v>
      </c>
      <c r="F857" s="106">
        <v>0.81</v>
      </c>
      <c r="G857" s="106">
        <v>0.91</v>
      </c>
      <c r="H857" s="106">
        <v>1.16</v>
      </c>
      <c r="I857" s="106">
        <v>1.44</v>
      </c>
      <c r="J857" s="106">
        <v>1.57</v>
      </c>
      <c r="K857" s="106">
        <v>1.81</v>
      </c>
      <c r="L857" s="106">
        <v>2.41</v>
      </c>
      <c r="M857" s="106">
        <v>2.79</v>
      </c>
    </row>
    <row r="858" ht="15.75" customHeight="1">
      <c r="D858" s="108">
        <v>44477.0</v>
      </c>
      <c r="E858" s="106">
        <v>0.69</v>
      </c>
      <c r="F858" s="106">
        <v>0.8</v>
      </c>
      <c r="G858" s="106">
        <v>0.9</v>
      </c>
      <c r="H858" s="106">
        <v>1.18</v>
      </c>
      <c r="I858" s="106">
        <v>1.47</v>
      </c>
      <c r="J858" s="106">
        <v>1.59</v>
      </c>
      <c r="K858" s="106">
        <v>1.83</v>
      </c>
      <c r="L858" s="106">
        <v>2.44</v>
      </c>
      <c r="M858" s="106">
        <v>2.79</v>
      </c>
    </row>
    <row r="859" ht="15.75" customHeight="1">
      <c r="D859" s="108">
        <v>44476.0</v>
      </c>
      <c r="E859" s="106">
        <v>0.68</v>
      </c>
      <c r="F859" s="106">
        <v>0.8</v>
      </c>
      <c r="G859" s="106">
        <v>0.9</v>
      </c>
      <c r="H859" s="106">
        <v>1.18</v>
      </c>
      <c r="I859" s="106">
        <v>1.45</v>
      </c>
      <c r="J859" s="106">
        <v>1.58</v>
      </c>
      <c r="K859" s="106">
        <v>1.84</v>
      </c>
      <c r="L859" s="106">
        <v>2.45</v>
      </c>
      <c r="M859" s="106">
        <v>2.84</v>
      </c>
    </row>
    <row r="860" ht="15.75" customHeight="1">
      <c r="D860" s="108">
        <v>44475.0</v>
      </c>
      <c r="E860" s="106">
        <v>0.69</v>
      </c>
      <c r="F860" s="106">
        <v>0.8</v>
      </c>
      <c r="G860" s="106">
        <v>0.9</v>
      </c>
      <c r="H860" s="106">
        <v>1.16</v>
      </c>
      <c r="I860" s="106">
        <v>1.46</v>
      </c>
      <c r="J860" s="106">
        <v>1.56</v>
      </c>
      <c r="K860" s="106">
        <v>1.86</v>
      </c>
      <c r="L860" s="106">
        <v>2.48</v>
      </c>
      <c r="M860" s="106">
        <v>3.0</v>
      </c>
    </row>
    <row r="861" ht="15.75" customHeight="1">
      <c r="D861" s="108">
        <v>44474.0</v>
      </c>
      <c r="E861" s="106">
        <v>0.69</v>
      </c>
      <c r="F861" s="106">
        <v>0.8</v>
      </c>
      <c r="G861" s="106">
        <v>0.9</v>
      </c>
      <c r="H861" s="106">
        <v>1.16</v>
      </c>
      <c r="I861" s="106">
        <v>1.47</v>
      </c>
      <c r="J861" s="106">
        <v>1.57</v>
      </c>
      <c r="K861" s="106">
        <v>1.83</v>
      </c>
      <c r="L861" s="106">
        <v>2.46</v>
      </c>
      <c r="M861" s="106">
        <v>2.97</v>
      </c>
    </row>
    <row r="862" ht="15.75" customHeight="1">
      <c r="D862" s="108">
        <v>44473.0</v>
      </c>
      <c r="E862" s="106">
        <v>0.7</v>
      </c>
      <c r="F862" s="106">
        <v>0.8</v>
      </c>
      <c r="G862" s="106">
        <v>0.9</v>
      </c>
      <c r="H862" s="106">
        <v>1.15</v>
      </c>
      <c r="I862" s="106">
        <v>1.48</v>
      </c>
      <c r="J862" s="106">
        <v>1.58</v>
      </c>
      <c r="K862" s="106">
        <v>1.83</v>
      </c>
      <c r="L862" s="106">
        <v>2.44</v>
      </c>
      <c r="M862" s="106">
        <v>2.93</v>
      </c>
    </row>
    <row r="863" ht="15.75" customHeight="1">
      <c r="D863" s="108">
        <v>44470.0</v>
      </c>
      <c r="E863" s="106">
        <v>0.69</v>
      </c>
      <c r="F863" s="106">
        <v>0.81</v>
      </c>
      <c r="G863" s="106">
        <v>0.92</v>
      </c>
      <c r="H863" s="106">
        <v>1.16</v>
      </c>
      <c r="I863" s="106">
        <v>1.44</v>
      </c>
      <c r="J863" s="106">
        <v>1.56</v>
      </c>
      <c r="K863" s="106">
        <v>1.81</v>
      </c>
      <c r="L863" s="106">
        <v>2.42</v>
      </c>
      <c r="M863" s="106">
        <v>2.82</v>
      </c>
    </row>
    <row r="864" ht="15.75" customHeight="1">
      <c r="D864" s="108">
        <v>44469.0</v>
      </c>
      <c r="E864" s="106">
        <v>0.7</v>
      </c>
      <c r="F864" s="106">
        <v>0.8</v>
      </c>
      <c r="G864" s="106">
        <v>0.9</v>
      </c>
      <c r="H864" s="106">
        <v>1.14</v>
      </c>
      <c r="I864" s="106">
        <v>1.42</v>
      </c>
      <c r="J864" s="106">
        <v>1.54</v>
      </c>
      <c r="K864" s="106">
        <v>1.79</v>
      </c>
      <c r="L864" s="106">
        <v>2.43</v>
      </c>
      <c r="M864" s="106">
        <v>2.82</v>
      </c>
    </row>
    <row r="865" ht="15.75" customHeight="1">
      <c r="D865" s="108">
        <v>44468.0</v>
      </c>
      <c r="E865" s="106">
        <v>0.7</v>
      </c>
      <c r="F865" s="106">
        <v>0.8</v>
      </c>
      <c r="G865" s="106">
        <v>0.93</v>
      </c>
      <c r="H865" s="106">
        <v>1.17</v>
      </c>
      <c r="I865" s="106">
        <v>1.47</v>
      </c>
      <c r="J865" s="106">
        <v>1.58</v>
      </c>
      <c r="K865" s="106">
        <v>1.83</v>
      </c>
      <c r="L865" s="106">
        <v>2.43</v>
      </c>
      <c r="M865" s="106">
        <v>2.93</v>
      </c>
    </row>
    <row r="866" ht="15.75" customHeight="1">
      <c r="D866" s="108">
        <v>44467.0</v>
      </c>
      <c r="E866" s="106">
        <v>0.7</v>
      </c>
      <c r="F866" s="106">
        <v>0.83</v>
      </c>
      <c r="G866" s="106">
        <v>0.94</v>
      </c>
      <c r="H866" s="106">
        <v>1.17</v>
      </c>
      <c r="I866" s="106">
        <v>1.48</v>
      </c>
      <c r="J866" s="106">
        <v>1.6</v>
      </c>
      <c r="K866" s="106">
        <v>1.83</v>
      </c>
      <c r="L866" s="106">
        <v>2.42</v>
      </c>
      <c r="M866" s="106">
        <v>2.9</v>
      </c>
    </row>
    <row r="867" ht="15.75" customHeight="1">
      <c r="D867" s="108">
        <v>44466.0</v>
      </c>
      <c r="E867" s="106">
        <v>0.69</v>
      </c>
      <c r="F867" s="106">
        <v>0.81</v>
      </c>
      <c r="G867" s="106">
        <v>0.92</v>
      </c>
      <c r="H867" s="106">
        <v>1.16</v>
      </c>
      <c r="I867" s="106">
        <v>1.46</v>
      </c>
      <c r="J867" s="106">
        <v>1.57</v>
      </c>
      <c r="K867" s="106">
        <v>1.78</v>
      </c>
      <c r="L867" s="106">
        <v>2.38</v>
      </c>
      <c r="M867" s="106">
        <v>2.7</v>
      </c>
    </row>
    <row r="868" ht="15.75" customHeight="1">
      <c r="D868" s="108">
        <v>44463.0</v>
      </c>
      <c r="E868" s="106">
        <v>0.7</v>
      </c>
      <c r="F868" s="106">
        <v>0.83</v>
      </c>
      <c r="G868" s="106">
        <v>0.93</v>
      </c>
      <c r="H868" s="106">
        <v>1.16</v>
      </c>
      <c r="I868" s="106">
        <v>1.43</v>
      </c>
      <c r="J868" s="106">
        <v>1.56</v>
      </c>
      <c r="K868" s="106">
        <v>1.78</v>
      </c>
      <c r="L868" s="106">
        <v>2.4</v>
      </c>
      <c r="M868" s="106">
        <v>2.88</v>
      </c>
    </row>
    <row r="869" ht="15.75" customHeight="1">
      <c r="D869" s="108">
        <v>44462.0</v>
      </c>
      <c r="E869" s="106">
        <v>0.7</v>
      </c>
      <c r="F869" s="106">
        <v>0.81</v>
      </c>
      <c r="G869" s="106">
        <v>0.94</v>
      </c>
      <c r="H869" s="106">
        <v>1.16</v>
      </c>
      <c r="I869" s="106">
        <v>1.48</v>
      </c>
      <c r="J869" s="106">
        <v>1.59</v>
      </c>
      <c r="K869" s="106">
        <v>1.8</v>
      </c>
      <c r="L869" s="106">
        <v>2.44</v>
      </c>
      <c r="M869" s="106">
        <v>2.95</v>
      </c>
    </row>
    <row r="870" ht="15.75" customHeight="1">
      <c r="D870" s="108">
        <v>44461.0</v>
      </c>
      <c r="E870" s="106">
        <v>0.7</v>
      </c>
      <c r="F870" s="106">
        <v>0.82</v>
      </c>
      <c r="G870" s="106">
        <v>0.93</v>
      </c>
      <c r="H870" s="106">
        <v>1.16</v>
      </c>
      <c r="I870" s="106">
        <v>1.47</v>
      </c>
      <c r="J870" s="106">
        <v>1.58</v>
      </c>
      <c r="K870" s="106">
        <v>1.86</v>
      </c>
      <c r="L870" s="106">
        <v>2.46</v>
      </c>
      <c r="M870" s="106">
        <v>3.08</v>
      </c>
    </row>
    <row r="871" ht="15.75" customHeight="1">
      <c r="D871" s="108">
        <v>44460.0</v>
      </c>
      <c r="E871" s="106">
        <v>0.7</v>
      </c>
      <c r="F871" s="106">
        <v>0.82</v>
      </c>
      <c r="G871" s="106">
        <v>0.93</v>
      </c>
      <c r="H871" s="106">
        <v>1.16</v>
      </c>
      <c r="I871" s="106">
        <v>1.47</v>
      </c>
      <c r="J871" s="106">
        <v>1.58</v>
      </c>
      <c r="K871" s="106">
        <v>1.83</v>
      </c>
      <c r="L871" s="106">
        <v>2.44</v>
      </c>
      <c r="M871" s="106">
        <v>2.9</v>
      </c>
    </row>
    <row r="872" ht="15.75" customHeight="1">
      <c r="D872" s="108">
        <v>44459.0</v>
      </c>
      <c r="E872" s="106">
        <v>0.7</v>
      </c>
      <c r="F872" s="106">
        <v>0.8</v>
      </c>
      <c r="G872" s="106">
        <v>0.91</v>
      </c>
      <c r="H872" s="106">
        <v>1.15</v>
      </c>
      <c r="I872" s="106">
        <v>1.42</v>
      </c>
      <c r="J872" s="106">
        <v>1.54</v>
      </c>
      <c r="K872" s="106">
        <v>1.77</v>
      </c>
      <c r="L872" s="106">
        <v>2.4</v>
      </c>
      <c r="M872" s="106">
        <v>2.8</v>
      </c>
    </row>
    <row r="873" ht="15.75" customHeight="1">
      <c r="D873" s="108">
        <v>44456.0</v>
      </c>
      <c r="E873" s="106">
        <v>0.7</v>
      </c>
      <c r="F873" s="106">
        <v>0.8</v>
      </c>
      <c r="G873" s="106">
        <v>0.9</v>
      </c>
      <c r="H873" s="106">
        <v>1.16</v>
      </c>
      <c r="I873" s="106">
        <v>1.48</v>
      </c>
      <c r="J873" s="106">
        <v>1.58</v>
      </c>
      <c r="K873" s="106">
        <v>1.84</v>
      </c>
      <c r="L873" s="106">
        <v>2.44</v>
      </c>
      <c r="M873" s="106">
        <v>2.88</v>
      </c>
    </row>
    <row r="874" ht="15.75" customHeight="1">
      <c r="D874" s="108">
        <v>44455.0</v>
      </c>
      <c r="E874" s="106">
        <v>0.7</v>
      </c>
      <c r="F874" s="106">
        <v>0.8</v>
      </c>
      <c r="G874" s="106">
        <v>0.92</v>
      </c>
      <c r="H874" s="106">
        <v>1.16</v>
      </c>
      <c r="I874" s="106">
        <v>1.48</v>
      </c>
      <c r="J874" s="106">
        <v>1.58</v>
      </c>
      <c r="K874" s="106">
        <v>1.83</v>
      </c>
      <c r="L874" s="106">
        <v>2.5</v>
      </c>
      <c r="M874" s="106">
        <v>3.08</v>
      </c>
    </row>
    <row r="875" ht="15.75" customHeight="1">
      <c r="D875" s="108">
        <v>44454.0</v>
      </c>
      <c r="E875" s="106">
        <v>0.69</v>
      </c>
      <c r="F875" s="106">
        <v>0.8</v>
      </c>
      <c r="G875" s="106">
        <v>0.91</v>
      </c>
      <c r="H875" s="106">
        <v>1.17</v>
      </c>
      <c r="I875" s="106">
        <v>1.45</v>
      </c>
      <c r="J875" s="106">
        <v>1.56</v>
      </c>
      <c r="K875" s="106">
        <v>1.81</v>
      </c>
      <c r="L875" s="106">
        <v>2.47</v>
      </c>
      <c r="M875" s="106">
        <v>2.82</v>
      </c>
    </row>
    <row r="876" ht="15.75" customHeight="1">
      <c r="D876" s="108">
        <v>44453.0</v>
      </c>
      <c r="E876" s="106">
        <v>0.7</v>
      </c>
      <c r="F876" s="106">
        <v>0.8</v>
      </c>
      <c r="G876" s="106">
        <v>0.93</v>
      </c>
      <c r="H876" s="106">
        <v>1.16</v>
      </c>
      <c r="I876" s="106">
        <v>1.47</v>
      </c>
      <c r="J876" s="106">
        <v>1.57</v>
      </c>
      <c r="K876" s="106">
        <v>1.82</v>
      </c>
      <c r="L876" s="106">
        <v>2.48</v>
      </c>
      <c r="M876" s="106">
        <v>3.12</v>
      </c>
    </row>
    <row r="877" ht="15.75" customHeight="1">
      <c r="D877" s="108">
        <v>44452.0</v>
      </c>
      <c r="E877" s="106">
        <v>0.69</v>
      </c>
      <c r="F877" s="106">
        <v>0.8</v>
      </c>
      <c r="G877" s="106">
        <v>0.93</v>
      </c>
      <c r="H877" s="106">
        <v>1.16</v>
      </c>
      <c r="I877" s="106">
        <v>1.48</v>
      </c>
      <c r="J877" s="106">
        <v>1.58</v>
      </c>
      <c r="K877" s="106">
        <v>1.78</v>
      </c>
      <c r="L877" s="106">
        <v>2.44</v>
      </c>
      <c r="M877" s="106">
        <v>2.88</v>
      </c>
    </row>
    <row r="878" ht="15.75" customHeight="1">
      <c r="D878" s="108">
        <v>44449.0</v>
      </c>
      <c r="E878" s="106">
        <v>0.7</v>
      </c>
      <c r="F878" s="106">
        <v>0.81</v>
      </c>
      <c r="G878" s="106">
        <v>0.92</v>
      </c>
      <c r="H878" s="106">
        <v>1.15</v>
      </c>
      <c r="I878" s="106">
        <v>1.44</v>
      </c>
      <c r="J878" s="106">
        <v>1.56</v>
      </c>
      <c r="K878" s="106">
        <v>1.8</v>
      </c>
      <c r="L878" s="106">
        <v>2.43</v>
      </c>
      <c r="M878" s="106">
        <v>2.94</v>
      </c>
    </row>
    <row r="879" ht="15.75" customHeight="1">
      <c r="D879" s="108">
        <v>44448.0</v>
      </c>
      <c r="E879" s="106">
        <v>0.7</v>
      </c>
      <c r="F879" s="106">
        <v>0.83</v>
      </c>
      <c r="G879" s="106">
        <v>0.94</v>
      </c>
      <c r="H879" s="106">
        <v>1.16</v>
      </c>
      <c r="I879" s="106">
        <v>1.45</v>
      </c>
      <c r="J879" s="106">
        <v>1.57</v>
      </c>
      <c r="K879" s="106">
        <v>1.78</v>
      </c>
      <c r="L879" s="106">
        <v>2.42</v>
      </c>
      <c r="M879" s="106">
        <v>3.03</v>
      </c>
    </row>
    <row r="880" ht="15.75" customHeight="1">
      <c r="D880" s="108">
        <v>44447.0</v>
      </c>
      <c r="E880" s="106">
        <v>0.7</v>
      </c>
      <c r="F880" s="106">
        <v>0.83</v>
      </c>
      <c r="G880" s="106">
        <v>0.93</v>
      </c>
      <c r="H880" s="106">
        <v>1.15</v>
      </c>
      <c r="I880" s="106">
        <v>1.46</v>
      </c>
      <c r="J880" s="106">
        <v>1.56</v>
      </c>
      <c r="K880" s="106">
        <v>1.75</v>
      </c>
      <c r="L880" s="106">
        <v>2.46</v>
      </c>
      <c r="M880" s="106">
        <v>3.03</v>
      </c>
    </row>
    <row r="881" ht="15.75" customHeight="1">
      <c r="D881" s="108">
        <v>44446.0</v>
      </c>
      <c r="E881" s="106">
        <v>0.7</v>
      </c>
      <c r="F881" s="106">
        <v>0.84</v>
      </c>
      <c r="G881" s="106">
        <v>0.97</v>
      </c>
      <c r="H881" s="106">
        <v>1.2</v>
      </c>
      <c r="I881" s="106">
        <v>1.45</v>
      </c>
      <c r="J881" s="106">
        <v>1.56</v>
      </c>
      <c r="K881" s="106">
        <v>1.79</v>
      </c>
      <c r="L881" s="106">
        <v>2.42</v>
      </c>
      <c r="M881" s="106">
        <v>2.88</v>
      </c>
    </row>
    <row r="882" ht="15.75" customHeight="1">
      <c r="D882" s="108">
        <v>44445.0</v>
      </c>
      <c r="E882" s="106">
        <v>0.7</v>
      </c>
      <c r="F882" s="106">
        <v>0.82</v>
      </c>
      <c r="G882" s="106">
        <v>0.94</v>
      </c>
      <c r="H882" s="106">
        <v>1.16</v>
      </c>
      <c r="I882" s="106">
        <v>1.44</v>
      </c>
      <c r="J882" s="106">
        <v>1.55</v>
      </c>
      <c r="K882" s="106">
        <v>1.74</v>
      </c>
      <c r="L882" s="106">
        <v>2.45</v>
      </c>
      <c r="M882" s="106">
        <v>2.94</v>
      </c>
    </row>
    <row r="883" ht="15.75" customHeight="1">
      <c r="D883" s="108">
        <v>44440.0</v>
      </c>
      <c r="E883" s="106">
        <v>0.71</v>
      </c>
      <c r="F883" s="106">
        <v>0.85</v>
      </c>
      <c r="G883" s="106">
        <v>0.98</v>
      </c>
      <c r="H883" s="106">
        <v>1.2</v>
      </c>
      <c r="I883" s="106">
        <v>1.45</v>
      </c>
      <c r="J883" s="106">
        <v>1.58</v>
      </c>
      <c r="K883" s="106">
        <v>1.78</v>
      </c>
      <c r="L883" s="106">
        <v>2.43</v>
      </c>
      <c r="M883" s="106">
        <v>2.92</v>
      </c>
    </row>
    <row r="884" ht="15.75" customHeight="1">
      <c r="D884" s="108">
        <v>44439.0</v>
      </c>
      <c r="E884" s="106">
        <v>0.7</v>
      </c>
      <c r="F884" s="106">
        <v>0.85</v>
      </c>
      <c r="G884" s="106">
        <v>0.96</v>
      </c>
      <c r="H884" s="106">
        <v>1.2</v>
      </c>
      <c r="I884" s="106">
        <v>1.45</v>
      </c>
      <c r="J884" s="106">
        <v>1.58</v>
      </c>
      <c r="K884" s="106">
        <v>1.8</v>
      </c>
      <c r="L884" s="106">
        <v>2.44</v>
      </c>
      <c r="M884" s="106">
        <v>2.83</v>
      </c>
    </row>
    <row r="885" ht="15.75" customHeight="1">
      <c r="D885" s="108">
        <v>44438.0</v>
      </c>
      <c r="E885" s="106">
        <v>0.7</v>
      </c>
      <c r="F885" s="106">
        <v>0.87</v>
      </c>
      <c r="G885" s="106">
        <v>0.98</v>
      </c>
      <c r="H885" s="106">
        <v>1.2</v>
      </c>
      <c r="I885" s="106">
        <v>1.45</v>
      </c>
      <c r="J885" s="106">
        <v>1.58</v>
      </c>
      <c r="K885" s="106">
        <v>1.78</v>
      </c>
      <c r="L885" s="106">
        <v>2.43</v>
      </c>
      <c r="M885" s="106">
        <v>2.92</v>
      </c>
    </row>
    <row r="886" ht="15.75" customHeight="1">
      <c r="D886" s="108">
        <v>44435.0</v>
      </c>
      <c r="E886" s="106">
        <v>0.7</v>
      </c>
      <c r="F886" s="106">
        <v>0.84</v>
      </c>
      <c r="G886" s="106">
        <v>0.96</v>
      </c>
      <c r="H886" s="106">
        <v>1.19</v>
      </c>
      <c r="I886" s="106">
        <v>1.45</v>
      </c>
      <c r="J886" s="106">
        <v>1.56</v>
      </c>
      <c r="K886" s="106">
        <v>1.81</v>
      </c>
      <c r="L886" s="106">
        <v>2.45</v>
      </c>
      <c r="M886" s="106">
        <v>2.98</v>
      </c>
    </row>
    <row r="887" ht="15.75" customHeight="1">
      <c r="D887" s="108">
        <v>44434.0</v>
      </c>
      <c r="E887" s="106">
        <v>0.7</v>
      </c>
      <c r="F887" s="106">
        <v>0.83</v>
      </c>
      <c r="G887" s="106">
        <v>0.96</v>
      </c>
      <c r="H887" s="106">
        <v>1.18</v>
      </c>
      <c r="I887" s="106">
        <v>1.43</v>
      </c>
      <c r="J887" s="106">
        <v>1.56</v>
      </c>
      <c r="K887" s="106">
        <v>1.79</v>
      </c>
      <c r="L887" s="106">
        <v>2.42</v>
      </c>
      <c r="M887" s="106">
        <v>2.75</v>
      </c>
    </row>
    <row r="888" ht="15.75" customHeight="1">
      <c r="D888" s="108">
        <v>44433.0</v>
      </c>
      <c r="E888" s="106">
        <v>0.7</v>
      </c>
      <c r="F888" s="106">
        <v>0.86</v>
      </c>
      <c r="G888" s="106">
        <v>0.99</v>
      </c>
      <c r="H888" s="106">
        <v>1.25</v>
      </c>
      <c r="I888" s="106">
        <v>1.45</v>
      </c>
      <c r="J888" s="106">
        <v>1.58</v>
      </c>
      <c r="K888" s="106">
        <v>1.84</v>
      </c>
      <c r="L888" s="106">
        <v>2.45</v>
      </c>
      <c r="M888" s="106">
        <v>2.92</v>
      </c>
    </row>
    <row r="889" ht="15.75" customHeight="1">
      <c r="D889" s="108">
        <v>44432.0</v>
      </c>
      <c r="E889" s="106">
        <v>0.7</v>
      </c>
      <c r="F889" s="106">
        <v>0.86</v>
      </c>
      <c r="G889" s="106">
        <v>0.96</v>
      </c>
      <c r="H889" s="106">
        <v>1.22</v>
      </c>
      <c r="I889" s="106">
        <v>1.45</v>
      </c>
      <c r="J889" s="106">
        <v>1.59</v>
      </c>
      <c r="K889" s="106">
        <v>1.8</v>
      </c>
      <c r="L889" s="106">
        <v>2.43</v>
      </c>
      <c r="M889" s="106">
        <v>2.84</v>
      </c>
    </row>
    <row r="890" ht="15.75" customHeight="1">
      <c r="D890" s="108">
        <v>44431.0</v>
      </c>
      <c r="E890" s="106">
        <v>0.71</v>
      </c>
      <c r="F890" s="106">
        <v>0.87</v>
      </c>
      <c r="G890" s="106">
        <v>0.98</v>
      </c>
      <c r="H890" s="106">
        <v>1.23</v>
      </c>
      <c r="I890" s="106">
        <v>1.44</v>
      </c>
      <c r="J890" s="106">
        <v>1.58</v>
      </c>
      <c r="K890" s="106">
        <v>1.78</v>
      </c>
      <c r="L890" s="106">
        <v>2.43</v>
      </c>
      <c r="M890" s="106">
        <v>2.92</v>
      </c>
    </row>
    <row r="891" ht="15.75" customHeight="1">
      <c r="D891" s="108">
        <v>44428.0</v>
      </c>
      <c r="E891" s="106">
        <v>0.72</v>
      </c>
      <c r="F891" s="106">
        <v>0.89</v>
      </c>
      <c r="G891" s="106">
        <v>1.01</v>
      </c>
      <c r="H891" s="106">
        <v>1.22</v>
      </c>
      <c r="I891" s="106">
        <v>1.44</v>
      </c>
      <c r="J891" s="106">
        <v>1.56</v>
      </c>
      <c r="K891" s="106">
        <v>1.84</v>
      </c>
      <c r="L891" s="106">
        <v>2.47</v>
      </c>
      <c r="M891" s="106">
        <v>2.96</v>
      </c>
    </row>
    <row r="892" ht="15.75" customHeight="1">
      <c r="D892" s="108">
        <v>44427.0</v>
      </c>
      <c r="E892" s="106">
        <v>0.73</v>
      </c>
      <c r="F892" s="106">
        <v>0.88</v>
      </c>
      <c r="G892" s="106">
        <v>1.01</v>
      </c>
      <c r="H892" s="106">
        <v>1.21</v>
      </c>
      <c r="I892" s="106">
        <v>1.44</v>
      </c>
      <c r="J892" s="106">
        <v>1.58</v>
      </c>
      <c r="K892" s="106">
        <v>1.83</v>
      </c>
      <c r="L892" s="106">
        <v>2.48</v>
      </c>
      <c r="M892" s="106">
        <v>2.82</v>
      </c>
    </row>
    <row r="893" ht="15.75" customHeight="1">
      <c r="D893" s="108">
        <v>44426.0</v>
      </c>
      <c r="E893" s="106">
        <v>0.79</v>
      </c>
      <c r="F893" s="106">
        <v>0.9</v>
      </c>
      <c r="G893" s="106">
        <v>1.05</v>
      </c>
      <c r="H893" s="106">
        <v>1.27</v>
      </c>
      <c r="I893" s="106">
        <v>1.46</v>
      </c>
      <c r="J893" s="106">
        <v>1.59</v>
      </c>
      <c r="K893" s="106">
        <v>1.82</v>
      </c>
      <c r="L893" s="106">
        <v>2.47</v>
      </c>
      <c r="M893" s="106">
        <v>2.82</v>
      </c>
    </row>
    <row r="894" ht="15.75" customHeight="1">
      <c r="D894" s="108">
        <v>44425.0</v>
      </c>
      <c r="E894" s="106">
        <v>0.8</v>
      </c>
      <c r="F894" s="106">
        <v>0.94</v>
      </c>
      <c r="G894" s="106">
        <v>1.08</v>
      </c>
      <c r="H894" s="106">
        <v>1.3</v>
      </c>
      <c r="I894" s="106">
        <v>1.49</v>
      </c>
      <c r="J894" s="106">
        <v>1.61</v>
      </c>
      <c r="K894" s="106">
        <v>1.87</v>
      </c>
      <c r="L894" s="106">
        <v>2.5</v>
      </c>
      <c r="M894" s="106">
        <v>3.06</v>
      </c>
    </row>
    <row r="895" ht="15.75" customHeight="1">
      <c r="D895" s="108">
        <v>44424.0</v>
      </c>
      <c r="E895" s="106">
        <v>0.84</v>
      </c>
      <c r="F895" s="106">
        <v>1.0</v>
      </c>
      <c r="G895" s="106">
        <v>1.1</v>
      </c>
      <c r="H895" s="106">
        <v>1.29</v>
      </c>
      <c r="I895" s="106">
        <v>1.5</v>
      </c>
      <c r="J895" s="106">
        <v>1.6</v>
      </c>
      <c r="K895" s="106">
        <v>1.84</v>
      </c>
      <c r="L895" s="106">
        <v>2.5</v>
      </c>
      <c r="M895" s="106">
        <v>2.98</v>
      </c>
    </row>
    <row r="896" ht="15.75" customHeight="1">
      <c r="D896" s="108">
        <v>44421.0</v>
      </c>
      <c r="E896" s="106">
        <v>0.83</v>
      </c>
      <c r="F896" s="106">
        <v>1.02</v>
      </c>
      <c r="G896" s="106">
        <v>1.13</v>
      </c>
      <c r="H896" s="106">
        <v>1.3</v>
      </c>
      <c r="I896" s="106">
        <v>1.49</v>
      </c>
      <c r="J896" s="106">
        <v>1.59</v>
      </c>
      <c r="K896" s="106">
        <v>1.84</v>
      </c>
      <c r="L896" s="106">
        <v>2.52</v>
      </c>
      <c r="M896" s="106">
        <v>2.93</v>
      </c>
    </row>
    <row r="897" ht="15.75" customHeight="1">
      <c r="D897" s="108">
        <v>44420.0</v>
      </c>
      <c r="E897" s="106">
        <v>0.86</v>
      </c>
      <c r="F897" s="106">
        <v>1.05</v>
      </c>
      <c r="G897" s="106">
        <v>1.17</v>
      </c>
      <c r="H897" s="106">
        <v>1.38</v>
      </c>
      <c r="I897" s="106">
        <v>1.55</v>
      </c>
      <c r="J897" s="106">
        <v>1.63</v>
      </c>
      <c r="K897" s="106">
        <v>1.88</v>
      </c>
      <c r="L897" s="106">
        <v>2.53</v>
      </c>
      <c r="M897" s="106">
        <v>2.88</v>
      </c>
    </row>
    <row r="898" ht="15.75" customHeight="1">
      <c r="D898" s="108">
        <v>44419.0</v>
      </c>
      <c r="E898" s="106">
        <v>0.91</v>
      </c>
      <c r="F898" s="106">
        <v>1.06</v>
      </c>
      <c r="G898" s="106">
        <v>1.19</v>
      </c>
      <c r="H898" s="106">
        <v>1.36</v>
      </c>
      <c r="I898" s="106">
        <v>1.52</v>
      </c>
      <c r="J898" s="106">
        <v>1.61</v>
      </c>
      <c r="K898" s="106">
        <v>1.86</v>
      </c>
      <c r="L898" s="106">
        <v>2.53</v>
      </c>
      <c r="M898" s="106">
        <v>3.02</v>
      </c>
    </row>
    <row r="899" ht="15.75" customHeight="1">
      <c r="D899" s="108">
        <v>44418.0</v>
      </c>
      <c r="E899" s="106">
        <v>0.97</v>
      </c>
      <c r="F899" s="106">
        <v>1.08</v>
      </c>
      <c r="G899" s="106">
        <v>1.23</v>
      </c>
      <c r="H899" s="106">
        <v>1.37</v>
      </c>
      <c r="I899" s="106">
        <v>1.54</v>
      </c>
      <c r="J899" s="106">
        <v>1.63</v>
      </c>
      <c r="K899" s="106">
        <v>1.83</v>
      </c>
      <c r="L899" s="106">
        <v>2.46</v>
      </c>
      <c r="M899" s="106">
        <v>2.88</v>
      </c>
    </row>
    <row r="900" ht="15.75" customHeight="1">
      <c r="D900" s="108">
        <v>44417.0</v>
      </c>
      <c r="E900" s="106">
        <v>0.95</v>
      </c>
      <c r="F900" s="106">
        <v>1.1</v>
      </c>
      <c r="G900" s="106">
        <v>1.23</v>
      </c>
      <c r="H900" s="106">
        <v>1.39</v>
      </c>
      <c r="I900" s="106">
        <v>1.53</v>
      </c>
      <c r="J900" s="106">
        <v>1.65</v>
      </c>
      <c r="K900" s="106">
        <v>1.84</v>
      </c>
      <c r="L900" s="106">
        <v>2.5</v>
      </c>
      <c r="M900" s="106">
        <v>2.83</v>
      </c>
    </row>
    <row r="901" ht="15.75" customHeight="1">
      <c r="D901" s="108">
        <v>44414.0</v>
      </c>
      <c r="E901" s="106">
        <v>0.99</v>
      </c>
      <c r="F901" s="106">
        <v>1.11</v>
      </c>
      <c r="G901" s="106">
        <v>1.23</v>
      </c>
      <c r="H901" s="106">
        <v>1.42</v>
      </c>
      <c r="I901" s="106">
        <v>1.56</v>
      </c>
      <c r="J901" s="106">
        <v>1.65</v>
      </c>
      <c r="K901" s="106">
        <v>1.84</v>
      </c>
      <c r="L901" s="106">
        <v>2.5</v>
      </c>
      <c r="M901" s="106">
        <v>2.95</v>
      </c>
    </row>
    <row r="902" ht="15.75" customHeight="1">
      <c r="D902" s="108">
        <v>44413.0</v>
      </c>
      <c r="E902" s="106">
        <v>0.99</v>
      </c>
      <c r="F902" s="106">
        <v>1.14</v>
      </c>
      <c r="G902" s="106">
        <v>1.27</v>
      </c>
      <c r="H902" s="106">
        <v>1.42</v>
      </c>
      <c r="I902" s="106">
        <v>1.54</v>
      </c>
      <c r="J902" s="106">
        <v>1.65</v>
      </c>
      <c r="K902" s="106">
        <v>1.88</v>
      </c>
      <c r="L902" s="106">
        <v>2.54</v>
      </c>
      <c r="M902" s="106">
        <v>3.03</v>
      </c>
    </row>
    <row r="903" ht="15.75" customHeight="1">
      <c r="D903" s="108">
        <v>44412.0</v>
      </c>
      <c r="E903" s="106">
        <v>1.0</v>
      </c>
      <c r="F903" s="106">
        <v>1.14</v>
      </c>
      <c r="G903" s="106">
        <v>1.27</v>
      </c>
      <c r="H903" s="106">
        <v>1.44</v>
      </c>
      <c r="I903" s="106">
        <v>1.58</v>
      </c>
      <c r="J903" s="106">
        <v>1.66</v>
      </c>
      <c r="K903" s="106">
        <v>1.89</v>
      </c>
      <c r="L903" s="106">
        <v>2.53</v>
      </c>
      <c r="M903" s="106">
        <v>3.02</v>
      </c>
    </row>
    <row r="904" ht="15.75" customHeight="1">
      <c r="D904" s="108">
        <v>44411.0</v>
      </c>
      <c r="E904" s="106">
        <v>1.0</v>
      </c>
      <c r="F904" s="106">
        <v>1.19</v>
      </c>
      <c r="G904" s="106">
        <v>1.28</v>
      </c>
      <c r="H904" s="106">
        <v>1.44</v>
      </c>
      <c r="I904" s="106">
        <v>1.54</v>
      </c>
      <c r="J904" s="106">
        <v>1.64</v>
      </c>
      <c r="K904" s="106">
        <v>1.84</v>
      </c>
      <c r="L904" s="106">
        <v>2.45</v>
      </c>
      <c r="M904" s="106">
        <v>2.8</v>
      </c>
    </row>
    <row r="905" ht="15.75" customHeight="1">
      <c r="D905" s="108">
        <v>44410.0</v>
      </c>
      <c r="E905" s="106">
        <v>1.0</v>
      </c>
      <c r="F905" s="106">
        <v>1.18</v>
      </c>
      <c r="G905" s="106">
        <v>1.3</v>
      </c>
      <c r="H905" s="106">
        <v>1.45</v>
      </c>
      <c r="I905" s="106">
        <v>1.58</v>
      </c>
      <c r="J905" s="106">
        <v>1.68</v>
      </c>
      <c r="K905" s="106">
        <v>1.87</v>
      </c>
      <c r="L905" s="106">
        <v>2.5</v>
      </c>
      <c r="M905" s="106">
        <v>2.93</v>
      </c>
    </row>
    <row r="906" ht="15.75" customHeight="1">
      <c r="D906" s="108">
        <v>44407.0</v>
      </c>
      <c r="E906" s="106">
        <v>1.0</v>
      </c>
      <c r="F906" s="106">
        <v>1.18</v>
      </c>
      <c r="G906" s="106">
        <v>1.28</v>
      </c>
      <c r="H906" s="106">
        <v>1.44</v>
      </c>
      <c r="I906" s="106">
        <v>1.56</v>
      </c>
      <c r="J906" s="106">
        <v>1.66</v>
      </c>
      <c r="K906" s="106">
        <v>1.84</v>
      </c>
      <c r="L906" s="106">
        <v>2.53</v>
      </c>
      <c r="M906" s="106">
        <v>2.98</v>
      </c>
    </row>
    <row r="907" ht="15.75" customHeight="1">
      <c r="D907" s="108">
        <v>44406.0</v>
      </c>
      <c r="E907" s="106">
        <v>1.01</v>
      </c>
      <c r="F907" s="106">
        <v>1.17</v>
      </c>
      <c r="G907" s="106">
        <v>1.27</v>
      </c>
      <c r="H907" s="106">
        <v>1.44</v>
      </c>
      <c r="I907" s="106">
        <v>1.56</v>
      </c>
      <c r="J907" s="106">
        <v>1.66</v>
      </c>
      <c r="K907" s="106">
        <v>1.84</v>
      </c>
      <c r="L907" s="106">
        <v>2.48</v>
      </c>
      <c r="M907" s="106">
        <v>2.87</v>
      </c>
    </row>
    <row r="908" ht="15.75" customHeight="1">
      <c r="D908" s="108">
        <v>44405.0</v>
      </c>
      <c r="E908" s="106">
        <v>1.0</v>
      </c>
      <c r="F908" s="106">
        <v>1.18</v>
      </c>
      <c r="G908" s="106">
        <v>1.28</v>
      </c>
      <c r="H908" s="106">
        <v>1.45</v>
      </c>
      <c r="I908" s="106">
        <v>1.57</v>
      </c>
      <c r="J908" s="106">
        <v>1.66</v>
      </c>
      <c r="K908" s="106">
        <v>1.85</v>
      </c>
      <c r="L908" s="106">
        <v>2.5</v>
      </c>
      <c r="M908" s="106">
        <v>2.96</v>
      </c>
    </row>
    <row r="909" ht="15.75" customHeight="1">
      <c r="D909" s="108">
        <v>44404.0</v>
      </c>
      <c r="E909" s="106">
        <v>1.0</v>
      </c>
      <c r="F909" s="106">
        <v>1.12</v>
      </c>
      <c r="G909" s="106">
        <v>1.26</v>
      </c>
      <c r="H909" s="106">
        <v>1.38</v>
      </c>
      <c r="I909" s="106">
        <v>1.54</v>
      </c>
      <c r="J909" s="106">
        <v>1.64</v>
      </c>
      <c r="K909" s="106">
        <v>1.86</v>
      </c>
      <c r="L909" s="106">
        <v>2.53</v>
      </c>
      <c r="M909" s="106">
        <v>3.03</v>
      </c>
    </row>
    <row r="910" ht="15.75" customHeight="1">
      <c r="D910" s="108">
        <v>44403.0</v>
      </c>
      <c r="E910" s="106">
        <v>1.02</v>
      </c>
      <c r="F910" s="106">
        <v>1.18</v>
      </c>
      <c r="G910" s="106">
        <v>1.27</v>
      </c>
      <c r="H910" s="106">
        <v>1.43</v>
      </c>
      <c r="I910" s="106">
        <v>1.55</v>
      </c>
      <c r="J910" s="106">
        <v>1.63</v>
      </c>
      <c r="K910" s="106">
        <v>1.87</v>
      </c>
      <c r="L910" s="106">
        <v>2.48</v>
      </c>
      <c r="M910" s="106">
        <v>2.89</v>
      </c>
    </row>
    <row r="911" ht="15.75" customHeight="1">
      <c r="D911" s="108">
        <v>44400.0</v>
      </c>
      <c r="E911" s="106">
        <v>1.0</v>
      </c>
      <c r="F911" s="106">
        <v>1.14</v>
      </c>
      <c r="G911" s="106">
        <v>1.26</v>
      </c>
      <c r="H911" s="106">
        <v>1.44</v>
      </c>
      <c r="I911" s="106">
        <v>1.56</v>
      </c>
      <c r="J911" s="106">
        <v>1.62</v>
      </c>
      <c r="K911" s="106">
        <v>1.84</v>
      </c>
      <c r="L911" s="106">
        <v>2.45</v>
      </c>
      <c r="M911" s="106">
        <v>2.81</v>
      </c>
    </row>
    <row r="912" ht="15.75" customHeight="1">
      <c r="D912" s="108">
        <v>44399.0</v>
      </c>
      <c r="E912" s="106">
        <v>1.0</v>
      </c>
      <c r="F912" s="106">
        <v>1.15</v>
      </c>
      <c r="G912" s="106">
        <v>1.28</v>
      </c>
      <c r="H912" s="106">
        <v>1.45</v>
      </c>
      <c r="I912" s="106">
        <v>1.58</v>
      </c>
      <c r="J912" s="106">
        <v>1.65</v>
      </c>
      <c r="K912" s="106">
        <v>1.88</v>
      </c>
      <c r="L912" s="106">
        <v>2.4</v>
      </c>
      <c r="M912" s="106">
        <v>2.9</v>
      </c>
    </row>
    <row r="913" ht="15.75" customHeight="1">
      <c r="D913" s="108">
        <v>44398.0</v>
      </c>
      <c r="E913" s="106">
        <v>0.98</v>
      </c>
      <c r="F913" s="106">
        <v>1.11</v>
      </c>
      <c r="G913" s="106">
        <v>1.24</v>
      </c>
      <c r="H913" s="106">
        <v>1.39</v>
      </c>
      <c r="I913" s="106">
        <v>1.54</v>
      </c>
      <c r="J913" s="106">
        <v>1.63</v>
      </c>
      <c r="K913" s="106">
        <v>1.87</v>
      </c>
      <c r="L913" s="106">
        <v>2.53</v>
      </c>
      <c r="M913" s="106">
        <v>3.03</v>
      </c>
    </row>
    <row r="914" ht="15.75" customHeight="1">
      <c r="D914" s="108">
        <v>44397.0</v>
      </c>
      <c r="E914" s="106">
        <v>0.97</v>
      </c>
      <c r="F914" s="106">
        <v>1.11</v>
      </c>
      <c r="G914" s="106">
        <v>1.26</v>
      </c>
      <c r="H914" s="106">
        <v>1.41</v>
      </c>
      <c r="I914" s="106">
        <v>1.54</v>
      </c>
      <c r="J914" s="106">
        <v>1.63</v>
      </c>
      <c r="K914" s="106">
        <v>1.87</v>
      </c>
      <c r="L914" s="106">
        <v>2.48</v>
      </c>
      <c r="M914" s="106">
        <v>2.92</v>
      </c>
    </row>
    <row r="915" ht="15.75" customHeight="1">
      <c r="D915" s="108">
        <v>44396.0</v>
      </c>
      <c r="E915" s="106">
        <v>0.98</v>
      </c>
      <c r="F915" s="106">
        <v>1.11</v>
      </c>
      <c r="G915" s="106">
        <v>1.25</v>
      </c>
      <c r="H915" s="106">
        <v>1.39</v>
      </c>
      <c r="I915" s="106">
        <v>1.55</v>
      </c>
      <c r="J915" s="106">
        <v>1.63</v>
      </c>
      <c r="K915" s="106">
        <v>1.87</v>
      </c>
      <c r="L915" s="106">
        <v>2.48</v>
      </c>
      <c r="M915" s="106">
        <v>2.89</v>
      </c>
    </row>
    <row r="916" ht="15.75" customHeight="1">
      <c r="D916" s="108">
        <v>44393.0</v>
      </c>
      <c r="E916" s="106">
        <v>1.0</v>
      </c>
      <c r="F916" s="106">
        <v>1.1</v>
      </c>
      <c r="G916" s="106">
        <v>1.22</v>
      </c>
      <c r="H916" s="106">
        <v>1.38</v>
      </c>
      <c r="I916" s="106">
        <v>1.53</v>
      </c>
      <c r="J916" s="106">
        <v>1.61</v>
      </c>
      <c r="K916" s="106">
        <v>1.86</v>
      </c>
      <c r="L916" s="106">
        <v>2.5</v>
      </c>
      <c r="M916" s="106">
        <v>2.99</v>
      </c>
    </row>
    <row r="917" ht="15.75" customHeight="1">
      <c r="D917" s="108">
        <v>44392.0</v>
      </c>
      <c r="E917" s="106">
        <v>0.98</v>
      </c>
      <c r="F917" s="106">
        <v>1.1</v>
      </c>
      <c r="G917" s="106">
        <v>1.24</v>
      </c>
      <c r="H917" s="106">
        <v>1.4</v>
      </c>
      <c r="I917" s="106">
        <v>1.51</v>
      </c>
      <c r="J917" s="106">
        <v>1.63</v>
      </c>
      <c r="K917" s="106">
        <v>1.88</v>
      </c>
      <c r="L917" s="106">
        <v>2.48</v>
      </c>
      <c r="M917" s="106">
        <v>3.07</v>
      </c>
    </row>
    <row r="918" ht="15.75" customHeight="1">
      <c r="D918" s="108">
        <v>44391.0</v>
      </c>
      <c r="E918" s="106">
        <v>0.98</v>
      </c>
      <c r="F918" s="106">
        <v>1.1</v>
      </c>
      <c r="G918" s="106">
        <v>1.22</v>
      </c>
      <c r="H918" s="106">
        <v>1.4</v>
      </c>
      <c r="I918" s="106">
        <v>1.58</v>
      </c>
      <c r="J918" s="106">
        <v>1.65</v>
      </c>
      <c r="K918" s="106">
        <v>1.92</v>
      </c>
      <c r="L918" s="106">
        <v>2.54</v>
      </c>
      <c r="M918" s="106">
        <v>3.09</v>
      </c>
    </row>
    <row r="919" ht="15.75" customHeight="1">
      <c r="D919" s="108">
        <v>44390.0</v>
      </c>
      <c r="E919" s="106">
        <v>1.0</v>
      </c>
      <c r="F919" s="106">
        <v>1.1</v>
      </c>
      <c r="G919" s="106">
        <v>1.23</v>
      </c>
      <c r="H919" s="106">
        <v>1.38</v>
      </c>
      <c r="I919" s="106">
        <v>1.54</v>
      </c>
      <c r="J919" s="106">
        <v>1.63</v>
      </c>
      <c r="K919" s="106">
        <v>1.83</v>
      </c>
      <c r="L919" s="106">
        <v>2.52</v>
      </c>
      <c r="M919" s="106">
        <v>3.09</v>
      </c>
    </row>
    <row r="920" ht="15.75" customHeight="1">
      <c r="D920" s="108">
        <v>44389.0</v>
      </c>
      <c r="E920" s="106">
        <v>0.98</v>
      </c>
      <c r="F920" s="106">
        <v>1.1</v>
      </c>
      <c r="G920" s="106">
        <v>1.23</v>
      </c>
      <c r="H920" s="106">
        <v>1.4</v>
      </c>
      <c r="I920" s="106">
        <v>1.6</v>
      </c>
      <c r="J920" s="106">
        <v>1.65</v>
      </c>
      <c r="K920" s="106">
        <v>1.93</v>
      </c>
      <c r="L920" s="106">
        <v>2.56</v>
      </c>
      <c r="M920" s="106">
        <v>3.26</v>
      </c>
    </row>
    <row r="921" ht="15.75" customHeight="1">
      <c r="D921" s="108">
        <v>44386.0</v>
      </c>
      <c r="E921" s="106">
        <v>1.0</v>
      </c>
      <c r="F921" s="106">
        <v>1.11</v>
      </c>
      <c r="G921" s="106">
        <v>1.25</v>
      </c>
      <c r="H921" s="106">
        <v>1.41</v>
      </c>
      <c r="I921" s="106">
        <v>1.57</v>
      </c>
      <c r="J921" s="106">
        <v>1.66</v>
      </c>
      <c r="K921" s="106">
        <v>1.87</v>
      </c>
      <c r="L921" s="106">
        <v>2.48</v>
      </c>
      <c r="M921" s="106">
        <v>2.87</v>
      </c>
    </row>
    <row r="922" ht="15.75" customHeight="1">
      <c r="D922" s="108">
        <v>44385.0</v>
      </c>
      <c r="E922" s="106">
        <v>1.02</v>
      </c>
      <c r="F922" s="106">
        <v>1.1</v>
      </c>
      <c r="G922" s="106">
        <v>1.26</v>
      </c>
      <c r="H922" s="106">
        <v>1.46</v>
      </c>
      <c r="I922" s="106">
        <v>1.59</v>
      </c>
      <c r="J922" s="106">
        <v>1.66</v>
      </c>
      <c r="K922" s="106">
        <v>1.9</v>
      </c>
      <c r="L922" s="106">
        <v>2.53</v>
      </c>
      <c r="M922" s="106">
        <v>3.17</v>
      </c>
    </row>
    <row r="923" ht="15.75" customHeight="1">
      <c r="D923" s="108">
        <v>44384.0</v>
      </c>
      <c r="E923" s="106">
        <v>0.98</v>
      </c>
      <c r="F923" s="106">
        <v>1.1</v>
      </c>
      <c r="G923" s="106">
        <v>1.22</v>
      </c>
      <c r="H923" s="106">
        <v>1.36</v>
      </c>
      <c r="I923" s="106">
        <v>1.54</v>
      </c>
      <c r="J923" s="106">
        <v>1.64</v>
      </c>
      <c r="K923" s="106">
        <v>1.9</v>
      </c>
      <c r="L923" s="106">
        <v>2.53</v>
      </c>
      <c r="M923" s="106">
        <v>3.03</v>
      </c>
    </row>
    <row r="924" ht="15.75" customHeight="1">
      <c r="D924" s="108">
        <v>44383.0</v>
      </c>
      <c r="E924" s="106">
        <v>1.03</v>
      </c>
      <c r="F924" s="106">
        <v>1.16</v>
      </c>
      <c r="G924" s="106">
        <v>1.29</v>
      </c>
      <c r="H924" s="106">
        <v>1.43</v>
      </c>
      <c r="I924" s="106">
        <v>1.59</v>
      </c>
      <c r="J924" s="106">
        <v>1.66</v>
      </c>
      <c r="K924" s="106">
        <v>1.88</v>
      </c>
      <c r="L924" s="106">
        <v>2.54</v>
      </c>
      <c r="M924" s="106">
        <v>2.94</v>
      </c>
    </row>
    <row r="925" ht="15.75" customHeight="1">
      <c r="D925" s="108">
        <v>44382.0</v>
      </c>
      <c r="E925" s="106">
        <v>1.08</v>
      </c>
      <c r="F925" s="106">
        <v>1.21</v>
      </c>
      <c r="G925" s="106">
        <v>1.31</v>
      </c>
      <c r="H925" s="106">
        <v>1.46</v>
      </c>
      <c r="I925" s="106">
        <v>1.62</v>
      </c>
      <c r="J925" s="106">
        <v>1.69</v>
      </c>
      <c r="K925" s="106">
        <v>1.9</v>
      </c>
      <c r="L925" s="106">
        <v>2.56</v>
      </c>
      <c r="M925" s="106">
        <v>3.09</v>
      </c>
    </row>
    <row r="926" ht="15.75" customHeight="1">
      <c r="D926" s="108">
        <v>44379.0</v>
      </c>
      <c r="E926" s="106">
        <v>1.12</v>
      </c>
      <c r="F926" s="106">
        <v>1.32</v>
      </c>
      <c r="G926" s="106">
        <v>1.41</v>
      </c>
      <c r="H926" s="106">
        <v>1.53</v>
      </c>
      <c r="I926" s="106">
        <v>1.67</v>
      </c>
      <c r="J926" s="106">
        <v>1.77</v>
      </c>
      <c r="K926" s="106">
        <v>1.91</v>
      </c>
      <c r="L926" s="106">
        <v>2.51</v>
      </c>
      <c r="M926" s="106">
        <v>2.94</v>
      </c>
    </row>
    <row r="927" ht="15.75" customHeight="1">
      <c r="D927" s="108">
        <v>44378.0</v>
      </c>
      <c r="E927" s="106">
        <v>1.13</v>
      </c>
      <c r="F927" s="106">
        <v>1.3</v>
      </c>
      <c r="G927" s="106">
        <v>1.42</v>
      </c>
      <c r="H927" s="106">
        <v>1.52</v>
      </c>
      <c r="I927" s="106">
        <v>1.67</v>
      </c>
      <c r="J927" s="106">
        <v>1.73</v>
      </c>
      <c r="K927" s="106">
        <v>1.91</v>
      </c>
      <c r="L927" s="106">
        <v>2.5</v>
      </c>
      <c r="M927" s="106">
        <v>2.78</v>
      </c>
    </row>
    <row r="928" ht="15.75" customHeight="1">
      <c r="D928" s="108">
        <v>44377.0</v>
      </c>
      <c r="E928" s="106">
        <v>1.14</v>
      </c>
      <c r="F928" s="106">
        <v>1.34</v>
      </c>
      <c r="G928" s="106">
        <v>1.44</v>
      </c>
      <c r="H928" s="106">
        <v>1.54</v>
      </c>
      <c r="I928" s="106">
        <v>1.68</v>
      </c>
      <c r="J928" s="106">
        <v>1.73</v>
      </c>
      <c r="K928" s="106">
        <v>1.88</v>
      </c>
      <c r="L928" s="106">
        <v>2.58</v>
      </c>
      <c r="M928" s="106">
        <v>3.03</v>
      </c>
    </row>
    <row r="929" ht="15.75" customHeight="1">
      <c r="D929" s="108">
        <v>44376.0</v>
      </c>
      <c r="E929" s="106">
        <v>1.14</v>
      </c>
      <c r="F929" s="106">
        <v>1.4</v>
      </c>
      <c r="G929" s="106">
        <v>1.51</v>
      </c>
      <c r="H929" s="106">
        <v>1.59</v>
      </c>
      <c r="I929" s="106">
        <v>1.69</v>
      </c>
      <c r="J929" s="106">
        <v>1.76</v>
      </c>
      <c r="K929" s="106">
        <v>1.89</v>
      </c>
      <c r="L929" s="106">
        <v>2.57</v>
      </c>
      <c r="M929" s="106">
        <v>3.03</v>
      </c>
    </row>
    <row r="930" ht="15.75" customHeight="1">
      <c r="D930" s="108">
        <v>44375.0</v>
      </c>
      <c r="E930" s="106">
        <v>1.25</v>
      </c>
      <c r="F930" s="106">
        <v>1.43</v>
      </c>
      <c r="G930" s="106">
        <v>1.53</v>
      </c>
      <c r="H930" s="106">
        <v>1.6</v>
      </c>
      <c r="I930" s="106">
        <v>1.67</v>
      </c>
      <c r="J930" s="106">
        <v>1.76</v>
      </c>
      <c r="K930" s="106">
        <v>1.88</v>
      </c>
      <c r="L930" s="106">
        <v>2.51</v>
      </c>
      <c r="M930" s="106">
        <v>2.89</v>
      </c>
    </row>
    <row r="931" ht="15.75" customHeight="1">
      <c r="D931" s="108">
        <v>44372.0</v>
      </c>
      <c r="E931" s="106">
        <v>1.2</v>
      </c>
      <c r="F931" s="106">
        <v>1.32</v>
      </c>
      <c r="G931" s="106">
        <v>1.41</v>
      </c>
      <c r="H931" s="106">
        <v>1.54</v>
      </c>
      <c r="I931" s="106">
        <v>1.66</v>
      </c>
      <c r="J931" s="106">
        <v>1.75</v>
      </c>
      <c r="K931" s="106">
        <v>1.9</v>
      </c>
      <c r="L931" s="106">
        <v>2.58</v>
      </c>
      <c r="M931" s="106">
        <v>3.03</v>
      </c>
    </row>
    <row r="932" ht="15.75" customHeight="1">
      <c r="D932" s="108">
        <v>44371.0</v>
      </c>
      <c r="E932" s="106">
        <v>1.21</v>
      </c>
      <c r="F932" s="106">
        <v>1.39</v>
      </c>
      <c r="G932" s="106">
        <v>1.45</v>
      </c>
      <c r="H932" s="106">
        <v>1.59</v>
      </c>
      <c r="I932" s="106">
        <v>1.68</v>
      </c>
      <c r="J932" s="106">
        <v>1.76</v>
      </c>
      <c r="K932" s="106">
        <v>1.94</v>
      </c>
      <c r="L932" s="106">
        <v>2.57</v>
      </c>
      <c r="M932" s="106">
        <v>3.03</v>
      </c>
    </row>
    <row r="933" ht="15.75" customHeight="1">
      <c r="D933" s="108">
        <v>44370.0</v>
      </c>
      <c r="E933" s="106">
        <v>1.1</v>
      </c>
      <c r="F933" s="106">
        <v>1.33</v>
      </c>
      <c r="G933" s="106">
        <v>1.43</v>
      </c>
      <c r="H933" s="106">
        <v>1.55</v>
      </c>
      <c r="I933" s="106">
        <v>1.59</v>
      </c>
      <c r="J933" s="106">
        <v>1.68</v>
      </c>
      <c r="K933" s="106">
        <v>2.03</v>
      </c>
      <c r="L933" s="106">
        <v>2.71</v>
      </c>
      <c r="M933" s="106">
        <v>3.18</v>
      </c>
    </row>
    <row r="934" ht="15.75" customHeight="1">
      <c r="D934" s="108">
        <v>44369.0</v>
      </c>
      <c r="E934" s="106">
        <v>1.12</v>
      </c>
      <c r="F934" s="106">
        <v>1.28</v>
      </c>
      <c r="G934" s="106">
        <v>1.37</v>
      </c>
      <c r="H934" s="106">
        <v>1.5</v>
      </c>
      <c r="I934" s="106">
        <v>1.65</v>
      </c>
      <c r="J934" s="106">
        <v>1.75</v>
      </c>
      <c r="K934" s="106">
        <v>1.96</v>
      </c>
      <c r="L934" s="106">
        <v>2.6</v>
      </c>
      <c r="M934" s="106">
        <v>3.05</v>
      </c>
    </row>
    <row r="935" ht="15.75" customHeight="1">
      <c r="D935" s="108">
        <v>44368.0</v>
      </c>
      <c r="E935" s="106">
        <v>1.1</v>
      </c>
      <c r="F935" s="106">
        <v>1.26</v>
      </c>
      <c r="G935" s="106">
        <v>1.35</v>
      </c>
      <c r="H935" s="106">
        <v>1.48</v>
      </c>
      <c r="I935" s="106">
        <v>1.63</v>
      </c>
      <c r="J935" s="106">
        <v>1.75</v>
      </c>
      <c r="K935" s="106">
        <v>1.93</v>
      </c>
      <c r="L935" s="106">
        <v>2.53</v>
      </c>
      <c r="M935" s="106">
        <v>2.8</v>
      </c>
    </row>
    <row r="936" ht="15.75" customHeight="1">
      <c r="D936" s="108">
        <v>44365.0</v>
      </c>
      <c r="E936" s="106">
        <v>1.07</v>
      </c>
      <c r="F936" s="106">
        <v>1.25</v>
      </c>
      <c r="G936" s="106">
        <v>1.35</v>
      </c>
      <c r="H936" s="106">
        <v>1.53</v>
      </c>
      <c r="I936" s="106">
        <v>1.67</v>
      </c>
      <c r="J936" s="106">
        <v>1.79</v>
      </c>
      <c r="K936" s="106">
        <v>1.89</v>
      </c>
      <c r="L936" s="106">
        <v>2.53</v>
      </c>
      <c r="M936" s="106">
        <v>2.89</v>
      </c>
    </row>
    <row r="937" ht="15.75" customHeight="1">
      <c r="D937" s="108">
        <v>44364.0</v>
      </c>
      <c r="E937" s="106">
        <v>1.02</v>
      </c>
      <c r="F937" s="106">
        <v>1.2</v>
      </c>
      <c r="G937" s="106">
        <v>1.29</v>
      </c>
      <c r="H937" s="106">
        <v>1.44</v>
      </c>
      <c r="I937" s="106">
        <v>1.64</v>
      </c>
      <c r="J937" s="106">
        <v>1.75</v>
      </c>
      <c r="K937" s="106">
        <v>1.89</v>
      </c>
      <c r="L937" s="106">
        <v>2.58</v>
      </c>
      <c r="M937" s="106">
        <v>2.87</v>
      </c>
    </row>
    <row r="938" ht="15.75" customHeight="1">
      <c r="D938" s="108">
        <v>44363.0</v>
      </c>
      <c r="E938" s="106">
        <v>1.02</v>
      </c>
      <c r="F938" s="106">
        <v>1.22</v>
      </c>
      <c r="G938" s="106">
        <v>1.33</v>
      </c>
      <c r="H938" s="106">
        <v>1.5</v>
      </c>
      <c r="I938" s="106">
        <v>1.66</v>
      </c>
      <c r="J938" s="106">
        <v>1.76</v>
      </c>
      <c r="K938" s="106">
        <v>1.93</v>
      </c>
      <c r="L938" s="106">
        <v>2.53</v>
      </c>
      <c r="M938" s="106">
        <v>2.8</v>
      </c>
    </row>
    <row r="939" ht="15.75" customHeight="1">
      <c r="D939" s="108">
        <v>44362.0</v>
      </c>
      <c r="E939" s="106">
        <v>1.04</v>
      </c>
      <c r="F939" s="106">
        <v>1.23</v>
      </c>
      <c r="G939" s="106">
        <v>1.32</v>
      </c>
      <c r="H939" s="106">
        <v>1.53</v>
      </c>
      <c r="I939" s="106">
        <v>1.68</v>
      </c>
      <c r="J939" s="106">
        <v>1.79</v>
      </c>
      <c r="K939" s="106">
        <v>1.94</v>
      </c>
      <c r="L939" s="106">
        <v>2.54</v>
      </c>
      <c r="M939" s="106">
        <v>2.87</v>
      </c>
    </row>
    <row r="940" ht="15.75" customHeight="1">
      <c r="D940" s="108">
        <v>44361.0</v>
      </c>
      <c r="E940" s="106">
        <v>1.04</v>
      </c>
      <c r="F940" s="106">
        <v>1.23</v>
      </c>
      <c r="G940" s="106">
        <v>1.32</v>
      </c>
      <c r="H940" s="106">
        <v>1.52</v>
      </c>
      <c r="I940" s="106">
        <v>1.66</v>
      </c>
      <c r="J940" s="106">
        <v>1.78</v>
      </c>
      <c r="K940" s="106">
        <v>1.94</v>
      </c>
      <c r="L940" s="106">
        <v>2.54</v>
      </c>
      <c r="M940" s="106">
        <v>3.01</v>
      </c>
    </row>
    <row r="941" ht="15.75" customHeight="1">
      <c r="D941" s="108">
        <v>44358.0</v>
      </c>
      <c r="E941" s="106">
        <v>1.03</v>
      </c>
      <c r="F941" s="106">
        <v>1.2</v>
      </c>
      <c r="G941" s="106">
        <v>1.33</v>
      </c>
      <c r="H941" s="106">
        <v>1.53</v>
      </c>
      <c r="I941" s="106">
        <v>1.68</v>
      </c>
      <c r="J941" s="106">
        <v>1.78</v>
      </c>
      <c r="K941" s="106">
        <v>1.93</v>
      </c>
      <c r="L941" s="106">
        <v>2.54</v>
      </c>
      <c r="M941" s="106">
        <v>2.98</v>
      </c>
    </row>
    <row r="942" ht="15.75" customHeight="1">
      <c r="D942" s="108">
        <v>44357.0</v>
      </c>
      <c r="E942" s="106">
        <v>1.0</v>
      </c>
      <c r="F942" s="106">
        <v>1.2</v>
      </c>
      <c r="G942" s="106">
        <v>1.28</v>
      </c>
      <c r="H942" s="106">
        <v>1.51</v>
      </c>
      <c r="I942" s="106">
        <v>1.65</v>
      </c>
      <c r="J942" s="106">
        <v>1.76</v>
      </c>
      <c r="K942" s="106">
        <v>1.95</v>
      </c>
      <c r="L942" s="106">
        <v>2.53</v>
      </c>
      <c r="M942" s="106">
        <v>2.84</v>
      </c>
    </row>
    <row r="943" ht="15.75" customHeight="1">
      <c r="D943" s="108">
        <v>44356.0</v>
      </c>
      <c r="E943" s="106">
        <v>1.13</v>
      </c>
      <c r="F943" s="106">
        <v>1.31</v>
      </c>
      <c r="G943" s="106">
        <v>1.41</v>
      </c>
      <c r="H943" s="106">
        <v>1.59</v>
      </c>
      <c r="I943" s="106">
        <v>1.74</v>
      </c>
      <c r="J943" s="106">
        <v>1.81</v>
      </c>
      <c r="K943" s="106">
        <v>1.91</v>
      </c>
      <c r="L943" s="106">
        <v>2.53</v>
      </c>
      <c r="M943" s="106">
        <v>2.87</v>
      </c>
    </row>
    <row r="944" ht="15.75" customHeight="1">
      <c r="D944" s="108">
        <v>44355.0</v>
      </c>
      <c r="E944" s="106">
        <v>1.15</v>
      </c>
      <c r="F944" s="106">
        <v>1.37</v>
      </c>
      <c r="G944" s="106">
        <v>1.47</v>
      </c>
      <c r="H944" s="106">
        <v>1.6</v>
      </c>
      <c r="I944" s="106">
        <v>1.73</v>
      </c>
      <c r="J944" s="106">
        <v>1.8</v>
      </c>
      <c r="K944" s="106">
        <v>1.95</v>
      </c>
      <c r="L944" s="106">
        <v>2.54</v>
      </c>
      <c r="M944" s="106">
        <v>2.99</v>
      </c>
    </row>
    <row r="945" ht="15.75" customHeight="1">
      <c r="D945" s="108">
        <v>44354.0</v>
      </c>
      <c r="E945" s="106">
        <v>1.3</v>
      </c>
      <c r="F945" s="106">
        <v>1.49</v>
      </c>
      <c r="G945" s="106">
        <v>1.59</v>
      </c>
      <c r="H945" s="106">
        <v>1.69</v>
      </c>
      <c r="I945" s="106">
        <v>1.79</v>
      </c>
      <c r="J945" s="106">
        <v>1.84</v>
      </c>
      <c r="K945" s="106">
        <v>2.06</v>
      </c>
      <c r="L945" s="106">
        <v>2.58</v>
      </c>
      <c r="M945" s="106">
        <v>3.09</v>
      </c>
    </row>
    <row r="946" ht="15.75" customHeight="1">
      <c r="D946" s="108">
        <v>44351.0</v>
      </c>
      <c r="E946" s="106">
        <v>1.37</v>
      </c>
      <c r="F946" s="106">
        <v>1.5</v>
      </c>
      <c r="G946" s="106">
        <v>1.59</v>
      </c>
      <c r="H946" s="106">
        <v>1.69</v>
      </c>
      <c r="I946" s="106">
        <v>1.76</v>
      </c>
      <c r="J946" s="106">
        <v>1.82</v>
      </c>
      <c r="K946" s="106">
        <v>2.03</v>
      </c>
      <c r="L946" s="106">
        <v>2.6</v>
      </c>
      <c r="M946" s="106">
        <v>3.09</v>
      </c>
    </row>
    <row r="947" ht="15.75" customHeight="1">
      <c r="D947" s="108">
        <v>44350.0</v>
      </c>
      <c r="E947" s="106">
        <v>1.34</v>
      </c>
      <c r="F947" s="106">
        <v>1.5</v>
      </c>
      <c r="G947" s="106">
        <v>1.62</v>
      </c>
      <c r="H947" s="106">
        <v>1.68</v>
      </c>
      <c r="I947" s="106">
        <v>1.8</v>
      </c>
      <c r="J947" s="106">
        <v>1.82</v>
      </c>
      <c r="K947" s="106">
        <v>1.98</v>
      </c>
      <c r="L947" s="106">
        <v>2.56</v>
      </c>
      <c r="M947" s="106">
        <v>2.99</v>
      </c>
    </row>
    <row r="948" ht="15.75" customHeight="1">
      <c r="D948" s="108">
        <v>44349.0</v>
      </c>
      <c r="E948" s="106">
        <v>1.44</v>
      </c>
      <c r="F948" s="106">
        <v>1.54</v>
      </c>
      <c r="G948" s="106">
        <v>1.6</v>
      </c>
      <c r="H948" s="106">
        <v>1.68</v>
      </c>
      <c r="I948" s="106">
        <v>1.8</v>
      </c>
      <c r="J948" s="106">
        <v>1.82</v>
      </c>
      <c r="K948" s="106">
        <v>1.98</v>
      </c>
      <c r="L948" s="106">
        <v>2.53</v>
      </c>
      <c r="M948" s="106">
        <v>2.94</v>
      </c>
    </row>
    <row r="949" ht="15.75" customHeight="1">
      <c r="D949" s="108">
        <v>44348.0</v>
      </c>
      <c r="E949" s="106">
        <v>1.48</v>
      </c>
      <c r="F949" s="106">
        <v>1.54</v>
      </c>
      <c r="G949" s="106">
        <v>1.6</v>
      </c>
      <c r="H949" s="106">
        <v>1.68</v>
      </c>
      <c r="I949" s="106">
        <v>1.78</v>
      </c>
      <c r="J949" s="106">
        <v>1.8</v>
      </c>
      <c r="K949" s="106">
        <v>2.0</v>
      </c>
      <c r="L949" s="106">
        <v>2.57</v>
      </c>
      <c r="M949" s="106">
        <v>2.94</v>
      </c>
    </row>
    <row r="950" ht="15.75" customHeight="1">
      <c r="D950" s="108">
        <v>44347.0</v>
      </c>
      <c r="E950" s="106">
        <v>1.5</v>
      </c>
      <c r="F950" s="106">
        <v>1.55</v>
      </c>
      <c r="G950" s="106">
        <v>1.63</v>
      </c>
      <c r="H950" s="106">
        <v>1.68</v>
      </c>
      <c r="I950" s="106">
        <v>1.78</v>
      </c>
      <c r="J950" s="106">
        <v>1.8</v>
      </c>
      <c r="K950" s="106">
        <v>1.95</v>
      </c>
      <c r="L950" s="106">
        <v>2.51</v>
      </c>
      <c r="M950" s="106">
        <v>2.85</v>
      </c>
    </row>
    <row r="951" ht="15.75" customHeight="1">
      <c r="D951" s="108">
        <v>44344.0</v>
      </c>
      <c r="E951" s="106">
        <v>1.47</v>
      </c>
      <c r="F951" s="106">
        <v>1.57</v>
      </c>
      <c r="G951" s="106">
        <v>1.63</v>
      </c>
      <c r="H951" s="106">
        <v>1.7</v>
      </c>
      <c r="I951" s="106">
        <v>1.77</v>
      </c>
      <c r="J951" s="106">
        <v>1.82</v>
      </c>
      <c r="K951" s="106">
        <v>1.98</v>
      </c>
      <c r="L951" s="106">
        <v>2.56</v>
      </c>
      <c r="M951" s="106">
        <v>3.04</v>
      </c>
    </row>
    <row r="952" ht="15.75" customHeight="1">
      <c r="D952" s="108">
        <v>44343.0</v>
      </c>
      <c r="E952" s="106">
        <v>1.45</v>
      </c>
      <c r="F952" s="106">
        <v>1.53</v>
      </c>
      <c r="G952" s="106">
        <v>1.6</v>
      </c>
      <c r="H952" s="106">
        <v>1.67</v>
      </c>
      <c r="I952" s="106">
        <v>1.72</v>
      </c>
      <c r="J952" s="106">
        <v>1.78</v>
      </c>
      <c r="K952" s="106">
        <v>1.98</v>
      </c>
      <c r="L952" s="106">
        <v>2.56</v>
      </c>
      <c r="M952" s="106">
        <v>3.04</v>
      </c>
    </row>
    <row r="953" ht="15.75" customHeight="1">
      <c r="D953" s="108">
        <v>44342.0</v>
      </c>
      <c r="E953" s="106">
        <v>1.43</v>
      </c>
      <c r="F953" s="106">
        <v>1.5</v>
      </c>
      <c r="G953" s="106">
        <v>1.57</v>
      </c>
      <c r="H953" s="106">
        <v>1.62</v>
      </c>
      <c r="I953" s="106">
        <v>1.67</v>
      </c>
      <c r="J953" s="106">
        <v>1.72</v>
      </c>
      <c r="K953" s="106">
        <v>1.97</v>
      </c>
      <c r="L953" s="106">
        <v>2.56</v>
      </c>
      <c r="M953" s="106">
        <v>3.04</v>
      </c>
    </row>
    <row r="954" ht="15.75" customHeight="1">
      <c r="D954" s="108">
        <v>44341.0</v>
      </c>
      <c r="E954" s="106">
        <v>1.38</v>
      </c>
      <c r="F954" s="106">
        <v>1.48</v>
      </c>
      <c r="G954" s="106">
        <v>1.54</v>
      </c>
      <c r="H954" s="106">
        <v>1.6</v>
      </c>
      <c r="I954" s="106">
        <v>1.7</v>
      </c>
      <c r="J954" s="106">
        <v>1.74</v>
      </c>
      <c r="K954" s="106">
        <v>1.94</v>
      </c>
      <c r="L954" s="106">
        <v>2.49</v>
      </c>
      <c r="M954" s="106">
        <v>3.14</v>
      </c>
    </row>
    <row r="955" ht="15.75" customHeight="1">
      <c r="D955" s="108">
        <v>44340.0</v>
      </c>
      <c r="E955" s="106">
        <v>1.25</v>
      </c>
      <c r="F955" s="106">
        <v>1.33</v>
      </c>
      <c r="G955" s="106">
        <v>1.42</v>
      </c>
      <c r="H955" s="106">
        <v>1.54</v>
      </c>
      <c r="I955" s="106">
        <v>1.67</v>
      </c>
      <c r="J955" s="106">
        <v>1.72</v>
      </c>
      <c r="K955" s="106">
        <v>1.9</v>
      </c>
      <c r="L955" s="106">
        <v>2.51</v>
      </c>
      <c r="M955" s="106">
        <v>3.03</v>
      </c>
    </row>
    <row r="956" ht="15.75" customHeight="1">
      <c r="D956" s="108">
        <v>44337.0</v>
      </c>
      <c r="E956" s="106">
        <v>1.26</v>
      </c>
      <c r="F956" s="106">
        <v>1.33</v>
      </c>
      <c r="G956" s="106">
        <v>1.41</v>
      </c>
      <c r="H956" s="106">
        <v>1.52</v>
      </c>
      <c r="I956" s="106">
        <v>1.63</v>
      </c>
      <c r="J956" s="106">
        <v>1.67</v>
      </c>
      <c r="K956" s="106">
        <v>1.89</v>
      </c>
      <c r="L956" s="106">
        <v>2.53</v>
      </c>
      <c r="M956" s="106">
        <v>2.95</v>
      </c>
    </row>
    <row r="957" ht="15.75" customHeight="1">
      <c r="D957" s="108">
        <v>44336.0</v>
      </c>
      <c r="E957" s="106">
        <v>1.22</v>
      </c>
      <c r="F957" s="106">
        <v>1.28</v>
      </c>
      <c r="G957" s="106">
        <v>1.4</v>
      </c>
      <c r="H957" s="106">
        <v>1.5</v>
      </c>
      <c r="I957" s="106">
        <v>1.64</v>
      </c>
      <c r="J957" s="106">
        <v>1.66</v>
      </c>
      <c r="K957" s="106">
        <v>1.92</v>
      </c>
      <c r="L957" s="106">
        <v>2.55</v>
      </c>
      <c r="M957" s="106">
        <v>2.95</v>
      </c>
    </row>
    <row r="958" ht="15.75" customHeight="1">
      <c r="D958" s="108">
        <v>44335.0</v>
      </c>
      <c r="E958" s="106">
        <v>1.2</v>
      </c>
      <c r="F958" s="106">
        <v>1.31</v>
      </c>
      <c r="G958" s="106">
        <v>1.43</v>
      </c>
      <c r="H958" s="106">
        <v>1.49</v>
      </c>
      <c r="I958" s="106">
        <v>1.58</v>
      </c>
      <c r="J958" s="106">
        <v>1.64</v>
      </c>
      <c r="K958" s="106">
        <v>1.9</v>
      </c>
      <c r="L958" s="106">
        <v>2.56</v>
      </c>
      <c r="M958" s="106">
        <v>3.04</v>
      </c>
    </row>
    <row r="959" ht="15.75" customHeight="1">
      <c r="D959" s="108">
        <v>44334.0</v>
      </c>
      <c r="E959" s="106">
        <v>1.17</v>
      </c>
      <c r="F959" s="106">
        <v>1.29</v>
      </c>
      <c r="G959" s="106">
        <v>1.4</v>
      </c>
      <c r="H959" s="106">
        <v>1.46</v>
      </c>
      <c r="I959" s="106">
        <v>1.54</v>
      </c>
      <c r="J959" s="106">
        <v>1.63</v>
      </c>
      <c r="K959" s="106">
        <v>1.89</v>
      </c>
      <c r="L959" s="106">
        <v>2.53</v>
      </c>
      <c r="M959" s="106">
        <v>3.04</v>
      </c>
    </row>
    <row r="960" ht="15.75" customHeight="1">
      <c r="D960" s="108">
        <v>44333.0</v>
      </c>
      <c r="E960" s="106">
        <v>1.22</v>
      </c>
      <c r="F960" s="106">
        <v>1.26</v>
      </c>
      <c r="G960" s="106">
        <v>1.37</v>
      </c>
      <c r="H960" s="106">
        <v>1.44</v>
      </c>
      <c r="I960" s="106">
        <v>1.52</v>
      </c>
      <c r="J960" s="106">
        <v>1.59</v>
      </c>
      <c r="K960" s="106">
        <v>1.84</v>
      </c>
      <c r="L960" s="106">
        <v>2.55</v>
      </c>
      <c r="M960" s="106">
        <v>2.99</v>
      </c>
    </row>
    <row r="961" ht="15.75" customHeight="1">
      <c r="D961" s="108">
        <v>44330.0</v>
      </c>
      <c r="E961" s="106">
        <v>1.26</v>
      </c>
      <c r="F961" s="106">
        <v>1.32</v>
      </c>
      <c r="G961" s="106">
        <v>1.39</v>
      </c>
      <c r="H961" s="106">
        <v>1.44</v>
      </c>
      <c r="I961" s="106">
        <v>1.48</v>
      </c>
      <c r="J961" s="106">
        <v>1.59</v>
      </c>
      <c r="K961" s="106">
        <v>1.88</v>
      </c>
      <c r="L961" s="106">
        <v>2.55</v>
      </c>
      <c r="M961" s="106">
        <v>3.27</v>
      </c>
    </row>
    <row r="962" ht="15.75" customHeight="1">
      <c r="D962" s="108">
        <v>44329.0</v>
      </c>
      <c r="E962" s="106">
        <v>1.23</v>
      </c>
      <c r="F962" s="106">
        <v>1.31</v>
      </c>
      <c r="G962" s="106">
        <v>1.38</v>
      </c>
      <c r="H962" s="106">
        <v>1.44</v>
      </c>
      <c r="I962" s="106">
        <v>1.5</v>
      </c>
      <c r="J962" s="106">
        <v>1.59</v>
      </c>
      <c r="K962" s="106">
        <v>1.96</v>
      </c>
      <c r="L962" s="106">
        <v>2.56</v>
      </c>
      <c r="M962" s="106">
        <v>3.09</v>
      </c>
    </row>
    <row r="963" ht="15.75" customHeight="1">
      <c r="D963" s="108">
        <v>44328.0</v>
      </c>
      <c r="E963" s="106">
        <v>1.22</v>
      </c>
      <c r="F963" s="106">
        <v>1.28</v>
      </c>
      <c r="G963" s="106">
        <v>1.38</v>
      </c>
      <c r="H963" s="106">
        <v>1.47</v>
      </c>
      <c r="I963" s="106">
        <v>1.52</v>
      </c>
      <c r="J963" s="106">
        <v>1.61</v>
      </c>
      <c r="K963" s="106">
        <v>1.9</v>
      </c>
      <c r="L963" s="106">
        <v>2.56</v>
      </c>
      <c r="M963" s="106">
        <v>3.04</v>
      </c>
    </row>
    <row r="964" ht="15.75" customHeight="1">
      <c r="D964" s="108">
        <v>44327.0</v>
      </c>
      <c r="E964" s="106">
        <v>1.19</v>
      </c>
      <c r="F964" s="106">
        <v>1.27</v>
      </c>
      <c r="G964" s="106">
        <v>1.34</v>
      </c>
      <c r="H964" s="106">
        <v>1.42</v>
      </c>
      <c r="I964" s="106">
        <v>1.51</v>
      </c>
      <c r="J964" s="106">
        <v>1.59</v>
      </c>
      <c r="K964" s="106">
        <v>1.89</v>
      </c>
      <c r="L964" s="106">
        <v>2.53</v>
      </c>
      <c r="M964" s="106">
        <v>2.95</v>
      </c>
    </row>
    <row r="965" ht="15.75" customHeight="1">
      <c r="D965" s="108">
        <v>44326.0</v>
      </c>
      <c r="E965" s="106">
        <v>1.18</v>
      </c>
      <c r="F965" s="106">
        <v>1.26</v>
      </c>
      <c r="G965" s="106">
        <v>1.32</v>
      </c>
      <c r="H965" s="106">
        <v>1.39</v>
      </c>
      <c r="I965" s="106">
        <v>1.43</v>
      </c>
      <c r="J965" s="106">
        <v>1.53</v>
      </c>
      <c r="K965" s="106">
        <v>2.02</v>
      </c>
      <c r="L965" s="106">
        <v>2.6</v>
      </c>
      <c r="M965" s="106">
        <v>3.17</v>
      </c>
    </row>
    <row r="966" ht="15.75" customHeight="1">
      <c r="D966" s="108">
        <v>44323.0</v>
      </c>
      <c r="E966" s="106">
        <v>1.24</v>
      </c>
      <c r="F966" s="106">
        <v>1.26</v>
      </c>
      <c r="G966" s="106">
        <v>1.3</v>
      </c>
      <c r="H966" s="106">
        <v>1.39</v>
      </c>
      <c r="I966" s="106">
        <v>1.43</v>
      </c>
      <c r="J966" s="106">
        <v>1.53</v>
      </c>
      <c r="K966" s="106">
        <v>1.98</v>
      </c>
      <c r="L966" s="106">
        <v>2.63</v>
      </c>
      <c r="M966" s="106">
        <v>3.31</v>
      </c>
    </row>
    <row r="967" ht="15.75" customHeight="1">
      <c r="D967" s="108">
        <v>44322.0</v>
      </c>
      <c r="E967" s="106">
        <v>1.14</v>
      </c>
      <c r="F967" s="106">
        <v>1.3</v>
      </c>
      <c r="G967" s="106">
        <v>1.36</v>
      </c>
      <c r="H967" s="106">
        <v>1.39</v>
      </c>
      <c r="I967" s="106">
        <v>1.39</v>
      </c>
      <c r="J967" s="106">
        <v>1.49</v>
      </c>
      <c r="K967" s="106">
        <v>1.86</v>
      </c>
      <c r="L967" s="106">
        <v>2.49</v>
      </c>
      <c r="M967" s="106">
        <v>2.82</v>
      </c>
    </row>
    <row r="968" ht="15.75" customHeight="1">
      <c r="D968" s="108">
        <v>44321.0</v>
      </c>
      <c r="E968" s="106">
        <v>1.15</v>
      </c>
      <c r="F968" s="106">
        <v>1.2</v>
      </c>
      <c r="G968" s="106">
        <v>1.21</v>
      </c>
      <c r="H968" s="106">
        <v>1.26</v>
      </c>
      <c r="I968" s="106">
        <v>1.37</v>
      </c>
      <c r="J968" s="106">
        <v>1.51</v>
      </c>
      <c r="K968" s="106">
        <v>1.84</v>
      </c>
      <c r="L968" s="106">
        <v>2.58</v>
      </c>
      <c r="M968" s="106">
        <v>3.09</v>
      </c>
    </row>
    <row r="969" ht="15.75" customHeight="1">
      <c r="D969" s="108">
        <v>44320.0</v>
      </c>
      <c r="E969" s="106">
        <v>1.03</v>
      </c>
      <c r="F969" s="106">
        <v>1.1</v>
      </c>
      <c r="G969" s="106">
        <v>1.19</v>
      </c>
      <c r="H969" s="106">
        <v>1.21</v>
      </c>
      <c r="I969" s="106">
        <v>1.34</v>
      </c>
      <c r="J969" s="106">
        <v>1.46</v>
      </c>
      <c r="K969" s="106">
        <v>1.95</v>
      </c>
      <c r="L969" s="106">
        <v>2.62</v>
      </c>
      <c r="M969" s="106">
        <v>3.16</v>
      </c>
    </row>
    <row r="970" ht="15.75" customHeight="1">
      <c r="D970" s="108">
        <v>44315.0</v>
      </c>
      <c r="E970" s="106">
        <v>0.99</v>
      </c>
      <c r="F970" s="106">
        <v>1.24</v>
      </c>
      <c r="G970" s="106">
        <v>1.21</v>
      </c>
      <c r="H970" s="106">
        <v>1.24</v>
      </c>
      <c r="I970" s="106">
        <v>1.33</v>
      </c>
      <c r="J970" s="106">
        <v>1.47</v>
      </c>
      <c r="K970" s="106">
        <v>1.96</v>
      </c>
      <c r="L970" s="106">
        <v>2.63</v>
      </c>
      <c r="M970" s="106">
        <v>3.31</v>
      </c>
    </row>
    <row r="971" ht="15.75" customHeight="1">
      <c r="D971" s="108">
        <v>44314.0</v>
      </c>
      <c r="E971" s="106">
        <v>1.06</v>
      </c>
      <c r="F971" s="106">
        <v>1.3</v>
      </c>
      <c r="G971" s="106">
        <v>1.25</v>
      </c>
      <c r="H971" s="106">
        <v>1.3</v>
      </c>
      <c r="I971" s="106">
        <v>1.4</v>
      </c>
      <c r="J971" s="106">
        <v>1.5</v>
      </c>
      <c r="K971" s="106">
        <v>1.9</v>
      </c>
      <c r="L971" s="106">
        <v>2.6</v>
      </c>
      <c r="M971" s="106">
        <v>3.19</v>
      </c>
    </row>
    <row r="972" ht="15.75" customHeight="1">
      <c r="D972" s="108">
        <v>44313.0</v>
      </c>
      <c r="E972" s="106">
        <v>1.02</v>
      </c>
      <c r="F972" s="106">
        <v>1.2</v>
      </c>
      <c r="G972" s="106">
        <v>1.22</v>
      </c>
      <c r="H972" s="106">
        <v>1.33</v>
      </c>
      <c r="I972" s="106">
        <v>1.4</v>
      </c>
      <c r="J972" s="106">
        <v>1.47</v>
      </c>
      <c r="K972" s="106">
        <v>2.0</v>
      </c>
      <c r="L972" s="106">
        <v>2.59</v>
      </c>
      <c r="M972" s="106">
        <v>3.11</v>
      </c>
    </row>
    <row r="973" ht="15.75" customHeight="1">
      <c r="D973" s="108">
        <v>44312.0</v>
      </c>
      <c r="E973" s="106">
        <v>0.69</v>
      </c>
      <c r="F973" s="106">
        <v>0.86</v>
      </c>
      <c r="G973" s="106">
        <v>0.93</v>
      </c>
      <c r="H973" s="106">
        <v>1.11</v>
      </c>
      <c r="I973" s="106">
        <v>1.21</v>
      </c>
      <c r="J973" s="106">
        <v>1.39</v>
      </c>
      <c r="K973" s="106">
        <v>1.9</v>
      </c>
      <c r="L973" s="106">
        <v>2.55</v>
      </c>
      <c r="M973" s="106">
        <v>2.97</v>
      </c>
    </row>
    <row r="974" ht="15.75" customHeight="1">
      <c r="D974" s="108">
        <v>44309.0</v>
      </c>
      <c r="E974" s="106">
        <v>0.46</v>
      </c>
      <c r="F974" s="106">
        <v>0.61</v>
      </c>
      <c r="G974" s="106">
        <v>0.7</v>
      </c>
      <c r="H974" s="106">
        <v>0.88</v>
      </c>
      <c r="I974" s="106">
        <v>1.04</v>
      </c>
      <c r="J974" s="106">
        <v>1.28</v>
      </c>
      <c r="K974" s="106">
        <v>1.88</v>
      </c>
      <c r="L974" s="106">
        <v>2.59</v>
      </c>
      <c r="M974" s="106">
        <v>3.29</v>
      </c>
    </row>
    <row r="975" ht="15.75" customHeight="1">
      <c r="D975" s="108">
        <v>44308.0</v>
      </c>
      <c r="E975" s="106">
        <v>0.45</v>
      </c>
      <c r="F975" s="106">
        <v>0.58</v>
      </c>
      <c r="G975" s="106">
        <v>0.69</v>
      </c>
      <c r="H975" s="106">
        <v>0.89</v>
      </c>
      <c r="I975" s="106">
        <v>1.07</v>
      </c>
      <c r="J975" s="106">
        <v>1.28</v>
      </c>
      <c r="K975" s="106">
        <v>1.9</v>
      </c>
      <c r="L975" s="106">
        <v>2.59</v>
      </c>
      <c r="M975" s="106">
        <v>3.01</v>
      </c>
    </row>
    <row r="976" ht="15.75" customHeight="1">
      <c r="D976" s="108">
        <v>44306.0</v>
      </c>
      <c r="E976" s="106">
        <v>0.47</v>
      </c>
      <c r="F976" s="106">
        <v>0.6</v>
      </c>
      <c r="G976" s="106">
        <v>0.7</v>
      </c>
      <c r="H976" s="106">
        <v>0.92</v>
      </c>
      <c r="I976" s="106">
        <v>1.09</v>
      </c>
      <c r="J976" s="106">
        <v>1.31</v>
      </c>
      <c r="K976" s="106">
        <v>1.97</v>
      </c>
      <c r="L976" s="106">
        <v>2.58</v>
      </c>
      <c r="M976" s="106">
        <v>3.05</v>
      </c>
    </row>
    <row r="977" ht="15.75" customHeight="1">
      <c r="D977" s="108">
        <v>44305.0</v>
      </c>
      <c r="E977" s="106">
        <v>0.48</v>
      </c>
      <c r="F977" s="106">
        <v>0.59</v>
      </c>
      <c r="G977" s="106">
        <v>0.7</v>
      </c>
      <c r="H977" s="106">
        <v>0.91</v>
      </c>
      <c r="I977" s="106">
        <v>1.08</v>
      </c>
      <c r="J977" s="106">
        <v>1.31</v>
      </c>
      <c r="K977" s="106">
        <v>1.92</v>
      </c>
      <c r="L977" s="106">
        <v>2.6</v>
      </c>
      <c r="M977" s="106">
        <v>3.11</v>
      </c>
    </row>
    <row r="978" ht="15.75" customHeight="1">
      <c r="D978" s="108">
        <v>44302.0</v>
      </c>
      <c r="E978" s="106">
        <v>0.47</v>
      </c>
      <c r="F978" s="106">
        <v>0.61</v>
      </c>
      <c r="G978" s="106">
        <v>0.7</v>
      </c>
      <c r="H978" s="106">
        <v>0.91</v>
      </c>
      <c r="I978" s="106">
        <v>1.09</v>
      </c>
      <c r="J978" s="106">
        <v>1.33</v>
      </c>
      <c r="K978" s="106">
        <v>1.99</v>
      </c>
      <c r="L978" s="106">
        <v>2.6</v>
      </c>
      <c r="M978" s="106">
        <v>3.05</v>
      </c>
    </row>
    <row r="979" ht="15.75" customHeight="1">
      <c r="D979" s="108">
        <v>44301.0</v>
      </c>
      <c r="E979" s="106">
        <v>0.43</v>
      </c>
      <c r="F979" s="106">
        <v>0.56</v>
      </c>
      <c r="G979" s="106">
        <v>0.66</v>
      </c>
      <c r="H979" s="106">
        <v>0.84</v>
      </c>
      <c r="I979" s="106">
        <v>1.0</v>
      </c>
      <c r="J979" s="106">
        <v>1.23</v>
      </c>
      <c r="K979" s="106">
        <v>1.84</v>
      </c>
      <c r="L979" s="106">
        <v>2.54</v>
      </c>
      <c r="M979" s="106">
        <v>2.97</v>
      </c>
    </row>
    <row r="980" ht="15.75" customHeight="1">
      <c r="D980" s="108">
        <v>44300.0</v>
      </c>
      <c r="E980" s="106">
        <v>0.43</v>
      </c>
      <c r="F980" s="106">
        <v>0.55</v>
      </c>
      <c r="G980" s="106">
        <v>0.67</v>
      </c>
      <c r="H980" s="106">
        <v>0.84</v>
      </c>
      <c r="I980" s="106">
        <v>1.05</v>
      </c>
      <c r="J980" s="106">
        <v>1.25</v>
      </c>
      <c r="K980" s="106">
        <v>1.98</v>
      </c>
      <c r="L980" s="106">
        <v>2.62</v>
      </c>
      <c r="M980" s="106">
        <v>2.97</v>
      </c>
    </row>
    <row r="981" ht="15.75" customHeight="1">
      <c r="D981" s="108">
        <v>44299.0</v>
      </c>
      <c r="E981" s="106">
        <v>0.45</v>
      </c>
      <c r="F981" s="106">
        <v>0.54</v>
      </c>
      <c r="G981" s="106">
        <v>0.66</v>
      </c>
      <c r="H981" s="106">
        <v>0.81</v>
      </c>
      <c r="I981" s="106">
        <v>1.03</v>
      </c>
      <c r="J981" s="106">
        <v>1.23</v>
      </c>
      <c r="K981" s="106">
        <v>1.94</v>
      </c>
      <c r="L981" s="106">
        <v>2.58</v>
      </c>
      <c r="M981" s="106">
        <v>2.97</v>
      </c>
    </row>
    <row r="982" ht="15.75" customHeight="1">
      <c r="D982" s="108">
        <v>44298.0</v>
      </c>
      <c r="E982" s="106">
        <v>0.41</v>
      </c>
      <c r="F982" s="106">
        <v>0.5</v>
      </c>
      <c r="G982" s="106">
        <v>0.6</v>
      </c>
      <c r="H982" s="106">
        <v>0.8</v>
      </c>
      <c r="I982" s="106">
        <v>0.99</v>
      </c>
      <c r="J982" s="106">
        <v>1.23</v>
      </c>
      <c r="K982" s="106">
        <v>1.84</v>
      </c>
      <c r="L982" s="106">
        <v>2.58</v>
      </c>
      <c r="M982" s="106">
        <v>3.06</v>
      </c>
    </row>
    <row r="983" ht="15.75" customHeight="1">
      <c r="D983" s="108">
        <v>44295.0</v>
      </c>
      <c r="E983" s="106">
        <v>0.33</v>
      </c>
      <c r="F983" s="106">
        <v>0.42</v>
      </c>
      <c r="G983" s="106">
        <v>0.51</v>
      </c>
      <c r="H983" s="106">
        <v>0.74</v>
      </c>
      <c r="I983" s="106">
        <v>1.0</v>
      </c>
      <c r="J983" s="106">
        <v>1.26</v>
      </c>
      <c r="K983" s="106">
        <v>2.01</v>
      </c>
      <c r="L983" s="106">
        <v>2.65</v>
      </c>
      <c r="M983" s="106">
        <v>3.27</v>
      </c>
    </row>
    <row r="984" ht="15.75" customHeight="1">
      <c r="D984" s="108">
        <v>44294.0</v>
      </c>
      <c r="E984" s="106">
        <v>0.31</v>
      </c>
      <c r="F984" s="106">
        <v>0.42</v>
      </c>
      <c r="G984" s="106">
        <v>0.52</v>
      </c>
      <c r="H984" s="106">
        <v>0.71</v>
      </c>
      <c r="I984" s="106">
        <v>0.95</v>
      </c>
      <c r="J984" s="106">
        <v>1.21</v>
      </c>
      <c r="K984" s="106">
        <v>1.82</v>
      </c>
      <c r="L984" s="106">
        <v>2.55</v>
      </c>
      <c r="M984" s="106">
        <v>3.06</v>
      </c>
    </row>
    <row r="985" ht="15.75" customHeight="1">
      <c r="D985" s="108">
        <v>44293.0</v>
      </c>
      <c r="E985" s="106">
        <v>0.29</v>
      </c>
      <c r="F985" s="106">
        <v>0.39</v>
      </c>
      <c r="G985" s="106">
        <v>0.49</v>
      </c>
      <c r="H985" s="106">
        <v>0.67</v>
      </c>
      <c r="I985" s="106">
        <v>0.96</v>
      </c>
      <c r="J985" s="106">
        <v>1.21</v>
      </c>
      <c r="K985" s="106">
        <v>1.92</v>
      </c>
      <c r="L985" s="106">
        <v>2.54</v>
      </c>
      <c r="M985" s="106">
        <v>2.97</v>
      </c>
    </row>
    <row r="986" ht="15.75" customHeight="1">
      <c r="D986" s="108">
        <v>44292.0</v>
      </c>
      <c r="E986" s="106">
        <v>0.31</v>
      </c>
      <c r="F986" s="106">
        <v>0.41</v>
      </c>
      <c r="G986" s="106">
        <v>0.5</v>
      </c>
      <c r="H986" s="106">
        <v>0.67</v>
      </c>
      <c r="I986" s="106">
        <v>0.95</v>
      </c>
      <c r="J986" s="106">
        <v>1.21</v>
      </c>
      <c r="K986" s="106">
        <v>1.89</v>
      </c>
      <c r="L986" s="106">
        <v>2.54</v>
      </c>
      <c r="M986" s="106">
        <v>3.11</v>
      </c>
    </row>
    <row r="987" ht="15.75" customHeight="1">
      <c r="D987" s="108">
        <v>44291.0</v>
      </c>
      <c r="E987" s="106">
        <v>0.28</v>
      </c>
      <c r="F987" s="106">
        <v>0.36</v>
      </c>
      <c r="G987" s="106">
        <v>0.46</v>
      </c>
      <c r="H987" s="106">
        <v>0.66</v>
      </c>
      <c r="I987" s="106">
        <v>0.98</v>
      </c>
      <c r="J987" s="106">
        <v>1.23</v>
      </c>
      <c r="K987" s="106">
        <v>2.06</v>
      </c>
      <c r="L987" s="106">
        <v>2.83</v>
      </c>
      <c r="M987" s="106">
        <v>3.37</v>
      </c>
    </row>
    <row r="988" ht="15.75" customHeight="1">
      <c r="D988" s="108">
        <v>44288.0</v>
      </c>
      <c r="E988" s="106">
        <v>0.28</v>
      </c>
      <c r="F988" s="106">
        <v>0.39</v>
      </c>
      <c r="G988" s="106">
        <v>0.48</v>
      </c>
      <c r="H988" s="106">
        <v>0.69</v>
      </c>
      <c r="I988" s="106">
        <v>1.02</v>
      </c>
      <c r="J988" s="106">
        <v>1.25</v>
      </c>
      <c r="K988" s="106">
        <v>1.86</v>
      </c>
      <c r="L988" s="106">
        <v>2.55</v>
      </c>
      <c r="M988" s="106">
        <v>3.06</v>
      </c>
    </row>
    <row r="989" ht="15.75" customHeight="1">
      <c r="D989" s="108">
        <v>44287.0</v>
      </c>
      <c r="E989" s="106">
        <v>0.27</v>
      </c>
      <c r="F989" s="106">
        <v>0.37</v>
      </c>
      <c r="G989" s="106">
        <v>0.45</v>
      </c>
      <c r="H989" s="106">
        <v>0.65</v>
      </c>
      <c r="I989" s="106">
        <v>0.98</v>
      </c>
      <c r="J989" s="106">
        <v>1.24</v>
      </c>
      <c r="K989" s="106">
        <v>2.01</v>
      </c>
      <c r="L989" s="106">
        <v>2.65</v>
      </c>
      <c r="M989" s="106">
        <v>3.19</v>
      </c>
    </row>
    <row r="990" ht="15.75" customHeight="1">
      <c r="D990" s="108">
        <v>44286.0</v>
      </c>
      <c r="E990" s="106">
        <v>0.3</v>
      </c>
      <c r="F990" s="106">
        <v>0.39</v>
      </c>
      <c r="G990" s="106">
        <v>0.49</v>
      </c>
      <c r="H990" s="106">
        <v>0.69</v>
      </c>
      <c r="I990" s="106">
        <v>1.0</v>
      </c>
      <c r="J990" s="106">
        <v>1.25</v>
      </c>
      <c r="K990" s="106">
        <v>1.79</v>
      </c>
      <c r="L990" s="106">
        <v>2.49</v>
      </c>
      <c r="M990" s="106">
        <v>3.01</v>
      </c>
    </row>
    <row r="991" ht="15.75" customHeight="1">
      <c r="D991" s="108">
        <v>44285.0</v>
      </c>
      <c r="E991" s="106">
        <v>0.28</v>
      </c>
      <c r="F991" s="106">
        <v>0.38</v>
      </c>
      <c r="G991" s="106">
        <v>0.48</v>
      </c>
      <c r="H991" s="106">
        <v>0.63</v>
      </c>
      <c r="I991" s="106">
        <v>1.0</v>
      </c>
      <c r="J991" s="106">
        <v>1.22</v>
      </c>
      <c r="K991" s="106">
        <v>1.85</v>
      </c>
      <c r="L991" s="106">
        <v>2.56</v>
      </c>
      <c r="M991" s="106">
        <v>3.14</v>
      </c>
    </row>
    <row r="992" ht="15.75" customHeight="1">
      <c r="D992" s="108">
        <v>44284.0</v>
      </c>
      <c r="E992" s="106">
        <v>0.28</v>
      </c>
      <c r="F992" s="106">
        <v>0.38</v>
      </c>
      <c r="G992" s="106">
        <v>0.48</v>
      </c>
      <c r="H992" s="106">
        <v>0.63</v>
      </c>
      <c r="I992" s="106">
        <v>1.0</v>
      </c>
      <c r="J992" s="106">
        <v>1.22</v>
      </c>
      <c r="K992" s="106">
        <v>1.82</v>
      </c>
      <c r="L992" s="106">
        <v>2.5</v>
      </c>
      <c r="M992" s="106">
        <v>2.96</v>
      </c>
    </row>
    <row r="993" ht="15.75" customHeight="1">
      <c r="D993" s="108">
        <v>44281.0</v>
      </c>
      <c r="E993" s="106">
        <v>0.29</v>
      </c>
      <c r="F993" s="106">
        <v>0.4</v>
      </c>
      <c r="G993" s="106">
        <v>0.49</v>
      </c>
      <c r="H993" s="106">
        <v>0.66</v>
      </c>
      <c r="I993" s="106">
        <v>1.01</v>
      </c>
      <c r="J993" s="106">
        <v>1.23</v>
      </c>
      <c r="K993" s="106">
        <v>1.84</v>
      </c>
      <c r="L993" s="106">
        <v>2.52</v>
      </c>
      <c r="M993" s="106">
        <v>3.07</v>
      </c>
    </row>
    <row r="994" ht="15.75" customHeight="1">
      <c r="D994" s="108">
        <v>44280.0</v>
      </c>
      <c r="E994" s="106">
        <v>0.29</v>
      </c>
      <c r="F994" s="106">
        <v>0.4</v>
      </c>
      <c r="G994" s="106">
        <v>0.48</v>
      </c>
      <c r="H994" s="106">
        <v>0.67</v>
      </c>
      <c r="I994" s="106">
        <v>1.03</v>
      </c>
      <c r="J994" s="106">
        <v>1.25</v>
      </c>
      <c r="K994" s="106">
        <v>1.98</v>
      </c>
      <c r="L994" s="106">
        <v>2.64</v>
      </c>
      <c r="M994" s="106">
        <v>3.19</v>
      </c>
    </row>
    <row r="995" ht="15.75" customHeight="1">
      <c r="D995" s="108">
        <v>44279.0</v>
      </c>
      <c r="E995" s="106">
        <v>0.28</v>
      </c>
      <c r="F995" s="106">
        <v>0.38</v>
      </c>
      <c r="G995" s="106">
        <v>0.48</v>
      </c>
      <c r="H995" s="106">
        <v>0.63</v>
      </c>
      <c r="I995" s="106">
        <v>1.0</v>
      </c>
      <c r="J995" s="106">
        <v>1.22</v>
      </c>
      <c r="K995" s="106">
        <v>1.97</v>
      </c>
      <c r="L995" s="106">
        <v>2.6</v>
      </c>
      <c r="M995" s="106">
        <v>3.01</v>
      </c>
    </row>
    <row r="996" ht="15.75" customHeight="1">
      <c r="D996" s="108">
        <v>44278.0</v>
      </c>
      <c r="E996" s="106">
        <v>0.3</v>
      </c>
      <c r="F996" s="106">
        <v>0.4</v>
      </c>
      <c r="G996" s="106">
        <v>0.48</v>
      </c>
      <c r="H996" s="106">
        <v>0.67</v>
      </c>
      <c r="I996" s="106">
        <v>1.03</v>
      </c>
      <c r="J996" s="106">
        <v>1.27</v>
      </c>
      <c r="K996" s="106">
        <v>1.92</v>
      </c>
      <c r="L996" s="106">
        <v>2.62</v>
      </c>
      <c r="M996" s="106">
        <v>3.14</v>
      </c>
    </row>
    <row r="997" ht="15.75" customHeight="1">
      <c r="D997" s="108">
        <v>44277.0</v>
      </c>
      <c r="E997" s="106">
        <v>0.3</v>
      </c>
      <c r="F997" s="106">
        <v>0.4</v>
      </c>
      <c r="G997" s="106">
        <v>0.48</v>
      </c>
      <c r="H997" s="106">
        <v>0.67</v>
      </c>
      <c r="I997" s="106">
        <v>1.02</v>
      </c>
      <c r="J997" s="106">
        <v>1.25</v>
      </c>
      <c r="K997" s="106">
        <v>1.88</v>
      </c>
      <c r="L997" s="106">
        <v>2.57</v>
      </c>
      <c r="M997" s="106">
        <v>3.07</v>
      </c>
    </row>
    <row r="998" ht="15.75" customHeight="1">
      <c r="D998" s="108">
        <v>44274.0</v>
      </c>
      <c r="E998" s="106">
        <v>0.3</v>
      </c>
      <c r="F998" s="106">
        <v>0.42</v>
      </c>
      <c r="G998" s="106">
        <v>0.51</v>
      </c>
      <c r="H998" s="106">
        <v>0.72</v>
      </c>
      <c r="I998" s="106">
        <v>1.05</v>
      </c>
      <c r="J998" s="106">
        <v>1.27</v>
      </c>
      <c r="K998" s="106">
        <v>1.93</v>
      </c>
      <c r="L998" s="106">
        <v>2.6</v>
      </c>
      <c r="M998" s="106">
        <v>3.06</v>
      </c>
    </row>
    <row r="999" ht="15.75" customHeight="1">
      <c r="D999" s="108">
        <v>44273.0</v>
      </c>
      <c r="E999" s="106">
        <v>0.31</v>
      </c>
      <c r="F999" s="106">
        <v>0.43</v>
      </c>
      <c r="G999" s="106">
        <v>0.51</v>
      </c>
      <c r="H999" s="106">
        <v>0.68</v>
      </c>
      <c r="I999" s="106">
        <v>1.03</v>
      </c>
      <c r="J999" s="106">
        <v>1.25</v>
      </c>
      <c r="K999" s="106">
        <v>2.02</v>
      </c>
      <c r="L999" s="106">
        <v>2.54</v>
      </c>
      <c r="M999" s="106">
        <v>3.01</v>
      </c>
    </row>
    <row r="1000" ht="15.75" customHeight="1">
      <c r="D1000" s="108">
        <v>44272.0</v>
      </c>
      <c r="E1000" s="106">
        <v>0.32</v>
      </c>
      <c r="F1000" s="106">
        <v>0.43</v>
      </c>
      <c r="G1000" s="106">
        <v>0.51</v>
      </c>
      <c r="H1000" s="106">
        <v>0.72</v>
      </c>
      <c r="I1000" s="106">
        <v>1.07</v>
      </c>
      <c r="J1000" s="106">
        <v>1.27</v>
      </c>
      <c r="K1000" s="106">
        <v>1.97</v>
      </c>
      <c r="L1000" s="106">
        <v>2.65</v>
      </c>
      <c r="M1000" s="106">
        <v>3.11</v>
      </c>
    </row>
    <row r="1001" ht="15.75" customHeight="1">
      <c r="D1001" s="108">
        <v>44271.0</v>
      </c>
      <c r="E1001" s="106">
        <v>0.32</v>
      </c>
      <c r="F1001" s="106">
        <v>0.46</v>
      </c>
      <c r="G1001" s="106">
        <v>0.55</v>
      </c>
      <c r="H1001" s="106">
        <v>0.74</v>
      </c>
      <c r="I1001" s="106">
        <v>1.09</v>
      </c>
      <c r="J1001" s="106">
        <v>1.3</v>
      </c>
      <c r="K1001" s="106">
        <v>2.01</v>
      </c>
      <c r="L1001" s="106">
        <v>2.58</v>
      </c>
      <c r="M1001" s="106">
        <v>2.97</v>
      </c>
    </row>
    <row r="1002" ht="15.75" customHeight="1">
      <c r="D1002" s="108">
        <v>44270.0</v>
      </c>
      <c r="E1002" s="106">
        <v>0.33</v>
      </c>
      <c r="F1002" s="106">
        <v>0.47</v>
      </c>
      <c r="G1002" s="106">
        <v>0.58</v>
      </c>
      <c r="H1002" s="106">
        <v>0.77</v>
      </c>
      <c r="I1002" s="106">
        <v>1.13</v>
      </c>
      <c r="J1002" s="106">
        <v>1.35</v>
      </c>
      <c r="K1002" s="106">
        <v>2.0</v>
      </c>
      <c r="L1002" s="106">
        <v>2.63</v>
      </c>
      <c r="M1002" s="106">
        <v>3.06</v>
      </c>
    </row>
    <row r="1003" ht="15.75" customHeight="1">
      <c r="D1003" s="108">
        <v>44267.0</v>
      </c>
      <c r="E1003" s="106">
        <v>0.35</v>
      </c>
      <c r="F1003" s="106">
        <v>0.46</v>
      </c>
      <c r="G1003" s="106">
        <v>0.58</v>
      </c>
      <c r="H1003" s="106">
        <v>0.78</v>
      </c>
      <c r="I1003" s="106">
        <v>1.13</v>
      </c>
      <c r="J1003" s="106">
        <v>1.3</v>
      </c>
      <c r="K1003" s="106">
        <v>1.98</v>
      </c>
      <c r="L1003" s="106">
        <v>2.62</v>
      </c>
      <c r="M1003" s="106">
        <v>3.01</v>
      </c>
    </row>
    <row r="1004" ht="15.75" customHeight="1">
      <c r="D1004" s="108">
        <v>44266.0</v>
      </c>
      <c r="E1004" s="106">
        <v>0.34</v>
      </c>
      <c r="F1004" s="106">
        <v>0.48</v>
      </c>
      <c r="G1004" s="106">
        <v>0.6</v>
      </c>
      <c r="H1004" s="106">
        <v>0.78</v>
      </c>
      <c r="I1004" s="106">
        <v>1.13</v>
      </c>
      <c r="J1004" s="106">
        <v>1.35</v>
      </c>
      <c r="K1004" s="106">
        <v>2.0</v>
      </c>
      <c r="L1004" s="106">
        <v>2.63</v>
      </c>
      <c r="M1004" s="106">
        <v>3.06</v>
      </c>
    </row>
    <row r="1005" ht="15.75" customHeight="1">
      <c r="D1005" s="108">
        <v>44265.0</v>
      </c>
      <c r="E1005" s="106">
        <v>0.34</v>
      </c>
      <c r="F1005" s="106">
        <v>0.45</v>
      </c>
      <c r="G1005" s="106">
        <v>0.56</v>
      </c>
      <c r="H1005" s="106">
        <v>0.76</v>
      </c>
      <c r="I1005" s="106">
        <v>1.12</v>
      </c>
      <c r="J1005" s="106">
        <v>1.34</v>
      </c>
      <c r="K1005" s="106">
        <v>2.06</v>
      </c>
      <c r="L1005" s="106">
        <v>2.66</v>
      </c>
      <c r="M1005" s="106">
        <v>3.11</v>
      </c>
    </row>
    <row r="1006" ht="15.75" customHeight="1">
      <c r="D1006" s="108">
        <v>44264.0</v>
      </c>
      <c r="E1006" s="106">
        <v>0.34</v>
      </c>
      <c r="F1006" s="106">
        <v>0.46</v>
      </c>
      <c r="G1006" s="106">
        <v>0.58</v>
      </c>
      <c r="H1006" s="106">
        <v>0.78</v>
      </c>
      <c r="I1006" s="106">
        <v>1.14</v>
      </c>
      <c r="J1006" s="106">
        <v>1.38</v>
      </c>
      <c r="K1006" s="106">
        <v>1.98</v>
      </c>
      <c r="L1006" s="106">
        <v>2.56</v>
      </c>
      <c r="M1006" s="106">
        <v>2.95</v>
      </c>
    </row>
    <row r="1007" ht="15.75" customHeight="1">
      <c r="D1007" s="108">
        <v>44263.0</v>
      </c>
      <c r="E1007" s="106">
        <v>0.34</v>
      </c>
      <c r="F1007" s="106">
        <v>0.51</v>
      </c>
      <c r="G1007" s="106">
        <v>0.6</v>
      </c>
      <c r="H1007" s="106">
        <v>0.88</v>
      </c>
      <c r="I1007" s="106">
        <v>1.26</v>
      </c>
      <c r="J1007" s="106">
        <v>1.5</v>
      </c>
      <c r="K1007" s="106">
        <v>2.14</v>
      </c>
      <c r="L1007" s="106">
        <v>2.84</v>
      </c>
      <c r="M1007" s="106">
        <v>3.51</v>
      </c>
    </row>
    <row r="1008" ht="15.75" customHeight="1">
      <c r="D1008" s="108">
        <v>44260.0</v>
      </c>
      <c r="E1008" s="106">
        <v>0.36</v>
      </c>
      <c r="F1008" s="106">
        <v>0.53</v>
      </c>
      <c r="G1008" s="106">
        <v>0.64</v>
      </c>
      <c r="H1008" s="106">
        <v>0.9</v>
      </c>
      <c r="I1008" s="106">
        <v>1.24</v>
      </c>
      <c r="J1008" s="106">
        <v>1.44</v>
      </c>
      <c r="K1008" s="106">
        <v>2.09</v>
      </c>
      <c r="L1008" s="106">
        <v>2.68</v>
      </c>
      <c r="M1008" s="106">
        <v>3.09</v>
      </c>
    </row>
    <row r="1009" ht="15.75" customHeight="1">
      <c r="D1009" s="108">
        <v>44259.0</v>
      </c>
      <c r="E1009" s="106">
        <v>0.34</v>
      </c>
      <c r="F1009" s="106">
        <v>0.51</v>
      </c>
      <c r="G1009" s="106">
        <v>0.63</v>
      </c>
      <c r="H1009" s="106">
        <v>0.87</v>
      </c>
      <c r="I1009" s="106">
        <v>1.2</v>
      </c>
      <c r="J1009" s="106">
        <v>1.4</v>
      </c>
      <c r="K1009" s="106">
        <v>2.09</v>
      </c>
      <c r="L1009" s="106">
        <v>2.68</v>
      </c>
      <c r="M1009" s="106">
        <v>3.15</v>
      </c>
    </row>
    <row r="1010" ht="15.75" customHeight="1">
      <c r="D1010" s="108">
        <v>44258.0</v>
      </c>
      <c r="E1010" s="106">
        <v>0.39</v>
      </c>
      <c r="F1010" s="106">
        <v>0.54</v>
      </c>
      <c r="G1010" s="106">
        <v>0.66</v>
      </c>
      <c r="H1010" s="106">
        <v>0.93</v>
      </c>
      <c r="I1010" s="106">
        <v>1.26</v>
      </c>
      <c r="J1010" s="106">
        <v>1.43</v>
      </c>
      <c r="K1010" s="106">
        <v>2.11</v>
      </c>
      <c r="L1010" s="106">
        <v>2.69</v>
      </c>
      <c r="M1010" s="106">
        <v>3.15</v>
      </c>
    </row>
    <row r="1011" ht="15.75" customHeight="1">
      <c r="D1011" s="108">
        <v>44257.0</v>
      </c>
      <c r="E1011" s="106">
        <v>0.4</v>
      </c>
      <c r="F1011" s="106">
        <v>0.54</v>
      </c>
      <c r="G1011" s="106">
        <v>0.66</v>
      </c>
      <c r="H1011" s="106">
        <v>0.98</v>
      </c>
      <c r="I1011" s="106">
        <v>1.32</v>
      </c>
      <c r="J1011" s="106">
        <v>1.52</v>
      </c>
      <c r="K1011" s="106">
        <v>2.1</v>
      </c>
      <c r="L1011" s="106">
        <v>2.66</v>
      </c>
      <c r="M1011" s="106">
        <v>3.15</v>
      </c>
    </row>
    <row r="1012" ht="15.75" customHeight="1">
      <c r="D1012" s="108">
        <v>44256.0</v>
      </c>
      <c r="E1012" s="106">
        <v>0.42</v>
      </c>
      <c r="F1012" s="106">
        <v>0.55</v>
      </c>
      <c r="G1012" s="106">
        <v>0.7</v>
      </c>
      <c r="H1012" s="106">
        <v>0.97</v>
      </c>
      <c r="I1012" s="106">
        <v>1.28</v>
      </c>
      <c r="J1012" s="106">
        <v>1.48</v>
      </c>
      <c r="K1012" s="106">
        <v>2.08</v>
      </c>
      <c r="L1012" s="106">
        <v>2.65</v>
      </c>
      <c r="M1012" s="106">
        <v>3.01</v>
      </c>
    </row>
    <row r="1013" ht="15.75" customHeight="1">
      <c r="D1013" s="108">
        <v>44253.0</v>
      </c>
      <c r="E1013" s="106">
        <v>0.4</v>
      </c>
      <c r="F1013" s="106">
        <v>0.5</v>
      </c>
      <c r="G1013" s="106">
        <v>0.66</v>
      </c>
      <c r="H1013" s="106">
        <v>0.9</v>
      </c>
      <c r="I1013" s="106">
        <v>1.32</v>
      </c>
      <c r="J1013" s="106">
        <v>1.58</v>
      </c>
      <c r="K1013" s="106">
        <v>2.06</v>
      </c>
      <c r="L1013" s="106">
        <v>2.65</v>
      </c>
      <c r="M1013" s="106">
        <v>3.14</v>
      </c>
    </row>
    <row r="1014" ht="15.75" customHeight="1">
      <c r="D1014" s="108">
        <v>44252.0</v>
      </c>
      <c r="E1014" s="106">
        <v>0.4</v>
      </c>
      <c r="F1014" s="106">
        <v>0.54</v>
      </c>
      <c r="G1014" s="106">
        <v>0.68</v>
      </c>
      <c r="H1014" s="106">
        <v>0.94</v>
      </c>
      <c r="I1014" s="106">
        <v>1.3</v>
      </c>
      <c r="J1014" s="106">
        <v>1.56</v>
      </c>
      <c r="K1014" s="106">
        <v>2.2</v>
      </c>
      <c r="L1014" s="106">
        <v>2.82</v>
      </c>
      <c r="M1014" s="106">
        <v>3.2</v>
      </c>
    </row>
    <row r="1015" ht="15.75" customHeight="1">
      <c r="D1015" s="108">
        <v>44251.0</v>
      </c>
      <c r="E1015" s="106">
        <v>0.4</v>
      </c>
      <c r="F1015" s="106">
        <v>0.56</v>
      </c>
      <c r="G1015" s="106">
        <v>0.72</v>
      </c>
      <c r="H1015" s="106">
        <v>0.94</v>
      </c>
      <c r="I1015" s="106">
        <v>1.28</v>
      </c>
      <c r="J1015" s="106">
        <v>1.52</v>
      </c>
      <c r="K1015" s="106">
        <v>2.1</v>
      </c>
      <c r="L1015" s="106">
        <v>2.7</v>
      </c>
      <c r="M1015" s="106">
        <v>3.02</v>
      </c>
    </row>
    <row r="1016" ht="15.75" customHeight="1">
      <c r="D1016" s="108">
        <v>44250.0</v>
      </c>
      <c r="E1016" s="106">
        <v>0.44</v>
      </c>
      <c r="F1016" s="106">
        <v>0.58</v>
      </c>
      <c r="G1016" s="106">
        <v>0.76</v>
      </c>
      <c r="H1016" s="106">
        <v>0.96</v>
      </c>
      <c r="I1016" s="106">
        <v>1.34</v>
      </c>
      <c r="J1016" s="106">
        <v>1.6</v>
      </c>
      <c r="K1016" s="106">
        <v>2.16</v>
      </c>
      <c r="L1016" s="106">
        <v>2.83</v>
      </c>
      <c r="M1016" s="106">
        <v>3.23</v>
      </c>
    </row>
    <row r="1017" ht="15.75" customHeight="1">
      <c r="D1017" s="108">
        <v>44249.0</v>
      </c>
      <c r="E1017" s="106">
        <v>0.58</v>
      </c>
      <c r="F1017" s="106">
        <v>0.66</v>
      </c>
      <c r="G1017" s="106">
        <v>0.84</v>
      </c>
      <c r="H1017" s="106">
        <v>1.02</v>
      </c>
      <c r="I1017" s="106">
        <v>1.42</v>
      </c>
      <c r="J1017" s="106">
        <v>1.72</v>
      </c>
      <c r="K1017" s="106">
        <v>2.26</v>
      </c>
      <c r="L1017" s="106">
        <v>2.9</v>
      </c>
      <c r="M1017" s="106">
        <v>3.35</v>
      </c>
    </row>
    <row r="1018" ht="15.75" customHeight="1">
      <c r="D1018" s="108">
        <v>44246.0</v>
      </c>
      <c r="E1018" s="106">
        <v>0.73</v>
      </c>
      <c r="F1018" s="106">
        <v>0.83</v>
      </c>
      <c r="G1018" s="106">
        <v>0.99</v>
      </c>
      <c r="H1018" s="106">
        <v>1.16</v>
      </c>
      <c r="I1018" s="106">
        <v>1.57</v>
      </c>
      <c r="J1018" s="106">
        <v>1.79</v>
      </c>
      <c r="K1018" s="106">
        <v>2.27</v>
      </c>
      <c r="L1018" s="106">
        <v>2.78</v>
      </c>
      <c r="M1018" s="106">
        <v>3.17</v>
      </c>
    </row>
    <row r="1019" ht="15.75" customHeight="1">
      <c r="D1019" s="108">
        <v>44245.0</v>
      </c>
      <c r="E1019" s="106">
        <v>1.47</v>
      </c>
      <c r="F1019" s="106">
        <v>1.53</v>
      </c>
      <c r="G1019" s="106">
        <v>1.68</v>
      </c>
      <c r="H1019" s="106">
        <v>1.72</v>
      </c>
      <c r="I1019" s="106">
        <v>1.87</v>
      </c>
      <c r="J1019" s="106">
        <v>1.98</v>
      </c>
      <c r="K1019" s="106">
        <v>2.38</v>
      </c>
      <c r="L1019" s="106">
        <v>2.9</v>
      </c>
      <c r="M1019" s="106">
        <v>3.22</v>
      </c>
    </row>
    <row r="1020" ht="15.75" customHeight="1">
      <c r="D1020" s="108">
        <v>44244.0</v>
      </c>
      <c r="E1020" s="106">
        <v>2.23</v>
      </c>
      <c r="F1020" s="106">
        <v>2.35</v>
      </c>
      <c r="G1020" s="106">
        <v>2.35</v>
      </c>
      <c r="H1020" s="106">
        <v>2.33</v>
      </c>
      <c r="I1020" s="106">
        <v>2.1</v>
      </c>
      <c r="J1020" s="106">
        <v>2.1</v>
      </c>
      <c r="K1020" s="106">
        <v>2.68</v>
      </c>
      <c r="L1020" s="106">
        <v>3.14</v>
      </c>
      <c r="M1020" s="106">
        <v>3.58</v>
      </c>
    </row>
    <row r="1021" ht="15.75" customHeight="1">
      <c r="D1021" s="108">
        <v>44236.0</v>
      </c>
      <c r="E1021" s="106">
        <v>2.6</v>
      </c>
      <c r="F1021" s="106">
        <v>2.6</v>
      </c>
      <c r="G1021" s="106">
        <v>2.38</v>
      </c>
      <c r="H1021" s="106">
        <v>2.3</v>
      </c>
      <c r="I1021" s="106">
        <v>2.28</v>
      </c>
      <c r="J1021" s="106">
        <v>2.28</v>
      </c>
      <c r="K1021" s="106">
        <v>2.6</v>
      </c>
      <c r="L1021" s="106">
        <v>3.0</v>
      </c>
      <c r="M1021" s="106">
        <v>3.48</v>
      </c>
    </row>
    <row r="1022" ht="15.75" customHeight="1">
      <c r="D1022" s="108">
        <v>44235.0</v>
      </c>
      <c r="E1022" s="106">
        <v>2.2</v>
      </c>
      <c r="F1022" s="106">
        <v>2.32</v>
      </c>
      <c r="G1022" s="106">
        <v>2.36</v>
      </c>
      <c r="H1022" s="106">
        <v>2.2</v>
      </c>
      <c r="I1022" s="106">
        <v>2.08</v>
      </c>
      <c r="J1022" s="106">
        <v>2.12</v>
      </c>
      <c r="K1022" s="106">
        <v>2.52</v>
      </c>
      <c r="L1022" s="106">
        <v>2.83</v>
      </c>
      <c r="M1022" s="106">
        <v>3.25</v>
      </c>
    </row>
    <row r="1023" ht="15.75" customHeight="1">
      <c r="D1023" s="108">
        <v>44232.0</v>
      </c>
      <c r="E1023" s="106">
        <v>2.0</v>
      </c>
      <c r="F1023" s="106">
        <v>2.18</v>
      </c>
      <c r="G1023" s="106">
        <v>2.25</v>
      </c>
      <c r="H1023" s="106">
        <v>2.2</v>
      </c>
      <c r="I1023" s="106">
        <v>2.05</v>
      </c>
      <c r="J1023" s="106">
        <v>2.08</v>
      </c>
      <c r="K1023" s="106">
        <v>2.6</v>
      </c>
      <c r="L1023" s="106">
        <v>3.08</v>
      </c>
      <c r="M1023" s="106">
        <v>3.52</v>
      </c>
    </row>
    <row r="1024" ht="15.75" customHeight="1">
      <c r="D1024" s="108">
        <v>44231.0</v>
      </c>
      <c r="E1024" s="106">
        <v>2.03</v>
      </c>
      <c r="F1024" s="106">
        <v>2.14</v>
      </c>
      <c r="G1024" s="106">
        <v>2.18</v>
      </c>
      <c r="H1024" s="106">
        <v>2.22</v>
      </c>
      <c r="I1024" s="106">
        <v>2.07</v>
      </c>
      <c r="J1024" s="106">
        <v>2.12</v>
      </c>
      <c r="K1024" s="106">
        <v>2.6</v>
      </c>
      <c r="L1024" s="106">
        <v>3.05</v>
      </c>
      <c r="M1024" s="106">
        <v>3.6</v>
      </c>
    </row>
    <row r="1025" ht="15.75" customHeight="1">
      <c r="D1025" s="108">
        <v>44230.0</v>
      </c>
      <c r="E1025" s="106">
        <v>2.15</v>
      </c>
      <c r="F1025" s="106">
        <v>2.27</v>
      </c>
      <c r="G1025" s="106">
        <v>2.38</v>
      </c>
      <c r="H1025" s="106">
        <v>2.38</v>
      </c>
      <c r="I1025" s="106">
        <v>2.26</v>
      </c>
      <c r="J1025" s="106">
        <v>2.23</v>
      </c>
      <c r="K1025" s="106">
        <v>2.68</v>
      </c>
      <c r="L1025" s="106">
        <v>3.1</v>
      </c>
      <c r="M1025" s="106">
        <v>3.64</v>
      </c>
    </row>
    <row r="1026" ht="15.75" customHeight="1">
      <c r="D1026" s="108">
        <v>44229.0</v>
      </c>
      <c r="E1026" s="106">
        <v>1.44</v>
      </c>
      <c r="F1026" s="106">
        <v>1.64</v>
      </c>
      <c r="G1026" s="106">
        <v>1.76</v>
      </c>
      <c r="H1026" s="106">
        <v>1.88</v>
      </c>
      <c r="I1026" s="106">
        <v>1.84</v>
      </c>
      <c r="J1026" s="106">
        <v>1.96</v>
      </c>
      <c r="K1026" s="106">
        <v>2.62</v>
      </c>
      <c r="L1026" s="106">
        <v>3.08</v>
      </c>
      <c r="M1026" s="106">
        <v>3.6</v>
      </c>
    </row>
    <row r="1027" ht="15.75" customHeight="1">
      <c r="D1027" s="108">
        <v>44228.0</v>
      </c>
      <c r="E1027" s="106">
        <v>0.59</v>
      </c>
      <c r="F1027" s="106">
        <v>0.78</v>
      </c>
      <c r="G1027" s="106">
        <v>0.87</v>
      </c>
      <c r="H1027" s="106">
        <v>1.04</v>
      </c>
      <c r="I1027" s="106">
        <v>1.13</v>
      </c>
      <c r="J1027" s="106">
        <v>1.34</v>
      </c>
      <c r="K1027" s="106">
        <v>2.51</v>
      </c>
      <c r="L1027" s="106">
        <v>2.92</v>
      </c>
      <c r="M1027" s="106">
        <v>3.3</v>
      </c>
    </row>
    <row r="1028" ht="15.75" customHeight="1">
      <c r="D1028" s="108">
        <v>44225.0</v>
      </c>
      <c r="E1028" s="106">
        <v>0.33</v>
      </c>
      <c r="F1028" s="106">
        <v>0.52</v>
      </c>
      <c r="G1028" s="106">
        <v>0.68</v>
      </c>
      <c r="H1028" s="106">
        <v>0.84</v>
      </c>
      <c r="I1028" s="106">
        <v>1.02</v>
      </c>
      <c r="J1028" s="106">
        <v>1.32</v>
      </c>
      <c r="K1028" s="106">
        <v>2.55</v>
      </c>
      <c r="L1028" s="106">
        <v>3.02</v>
      </c>
      <c r="M1028" s="106">
        <v>3.48</v>
      </c>
    </row>
    <row r="1029" ht="15.75" customHeight="1">
      <c r="D1029" s="108">
        <v>44224.0</v>
      </c>
      <c r="E1029" s="106">
        <v>0.16</v>
      </c>
      <c r="F1029" s="106">
        <v>0.26</v>
      </c>
      <c r="G1029" s="106">
        <v>0.4</v>
      </c>
      <c r="H1029" s="106">
        <v>0.63</v>
      </c>
      <c r="I1029" s="106">
        <v>0.94</v>
      </c>
      <c r="J1029" s="106">
        <v>1.24</v>
      </c>
      <c r="K1029" s="106">
        <v>2.58</v>
      </c>
      <c r="L1029" s="106">
        <v>2.95</v>
      </c>
      <c r="M1029" s="106">
        <v>3.38</v>
      </c>
    </row>
    <row r="1030" ht="15.75" customHeight="1">
      <c r="D1030" s="108">
        <v>44223.0</v>
      </c>
      <c r="E1030" s="106">
        <v>0.16</v>
      </c>
      <c r="F1030" s="106">
        <v>0.25</v>
      </c>
      <c r="G1030" s="106">
        <v>0.42</v>
      </c>
      <c r="H1030" s="106">
        <v>0.65</v>
      </c>
      <c r="I1030" s="106">
        <v>0.92</v>
      </c>
      <c r="J1030" s="106">
        <v>1.22</v>
      </c>
      <c r="K1030" s="106">
        <v>2.54</v>
      </c>
      <c r="L1030" s="106">
        <v>2.95</v>
      </c>
      <c r="M1030" s="106">
        <v>3.38</v>
      </c>
    </row>
    <row r="1031" ht="15.75" customHeight="1">
      <c r="D1031" s="108">
        <v>44222.0</v>
      </c>
      <c r="E1031" s="106">
        <v>0.16</v>
      </c>
      <c r="F1031" s="106">
        <v>0.21</v>
      </c>
      <c r="G1031" s="106">
        <v>0.31</v>
      </c>
      <c r="H1031" s="106">
        <v>0.49</v>
      </c>
      <c r="I1031" s="106">
        <v>0.89</v>
      </c>
      <c r="J1031" s="106">
        <v>1.23</v>
      </c>
      <c r="K1031" s="106">
        <v>2.57</v>
      </c>
      <c r="L1031" s="106">
        <v>3.08</v>
      </c>
      <c r="M1031" s="106">
        <v>3.57</v>
      </c>
    </row>
    <row r="1032" ht="15.75" customHeight="1">
      <c r="D1032" s="108">
        <v>44221.0</v>
      </c>
      <c r="E1032" s="106">
        <v>0.15</v>
      </c>
      <c r="F1032" s="106">
        <v>0.2</v>
      </c>
      <c r="G1032" s="106">
        <v>0.28</v>
      </c>
      <c r="H1032" s="106">
        <v>0.42</v>
      </c>
      <c r="I1032" s="106">
        <v>0.88</v>
      </c>
      <c r="J1032" s="106">
        <v>1.22</v>
      </c>
      <c r="K1032" s="106">
        <v>2.58</v>
      </c>
      <c r="L1032" s="106">
        <v>3.08</v>
      </c>
      <c r="M1032" s="106">
        <v>3.6</v>
      </c>
    </row>
    <row r="1033" ht="15.75" customHeight="1">
      <c r="D1033" s="108">
        <v>44218.0</v>
      </c>
      <c r="E1033" s="106">
        <v>0.16</v>
      </c>
      <c r="F1033" s="106">
        <v>0.2</v>
      </c>
      <c r="G1033" s="106">
        <v>0.28</v>
      </c>
      <c r="H1033" s="106">
        <v>0.46</v>
      </c>
      <c r="I1033" s="106">
        <v>0.87</v>
      </c>
      <c r="J1033" s="106">
        <v>1.26</v>
      </c>
      <c r="K1033" s="106">
        <v>2.6</v>
      </c>
      <c r="L1033" s="106">
        <v>3.15</v>
      </c>
      <c r="M1033" s="106">
        <v>3.65</v>
      </c>
    </row>
    <row r="1034" ht="15.75" customHeight="1">
      <c r="D1034" s="108">
        <v>44217.0</v>
      </c>
      <c r="E1034" s="106">
        <v>0.17</v>
      </c>
      <c r="F1034" s="106">
        <v>0.2</v>
      </c>
      <c r="G1034" s="106">
        <v>0.28</v>
      </c>
      <c r="H1034" s="106">
        <v>0.46</v>
      </c>
      <c r="I1034" s="106">
        <v>0.88</v>
      </c>
      <c r="J1034" s="106">
        <v>1.23</v>
      </c>
      <c r="K1034" s="106">
        <v>2.58</v>
      </c>
      <c r="L1034" s="106">
        <v>3.08</v>
      </c>
      <c r="M1034" s="106">
        <v>3.58</v>
      </c>
    </row>
    <row r="1035" ht="15.75" customHeight="1">
      <c r="D1035" s="108">
        <v>44216.0</v>
      </c>
      <c r="E1035" s="106">
        <v>0.16</v>
      </c>
      <c r="F1035" s="106">
        <v>0.2</v>
      </c>
      <c r="G1035" s="106">
        <v>0.28</v>
      </c>
      <c r="H1035" s="106">
        <v>0.43</v>
      </c>
      <c r="I1035" s="106">
        <v>0.86</v>
      </c>
      <c r="J1035" s="106">
        <v>1.22</v>
      </c>
      <c r="K1035" s="106">
        <v>2.56</v>
      </c>
      <c r="L1035" s="106">
        <v>3.08</v>
      </c>
      <c r="M1035" s="106">
        <v>3.6</v>
      </c>
    </row>
    <row r="1036" ht="15.75" customHeight="1">
      <c r="D1036" s="108">
        <v>44215.0</v>
      </c>
      <c r="E1036" s="106">
        <v>0.16</v>
      </c>
      <c r="F1036" s="106">
        <v>0.21</v>
      </c>
      <c r="G1036" s="106">
        <v>0.29</v>
      </c>
      <c r="H1036" s="106">
        <v>0.44</v>
      </c>
      <c r="I1036" s="106">
        <v>0.88</v>
      </c>
      <c r="J1036" s="106">
        <v>1.23</v>
      </c>
      <c r="K1036" s="106">
        <v>2.57</v>
      </c>
      <c r="L1036" s="106">
        <v>3.1</v>
      </c>
      <c r="M1036" s="106">
        <v>3.56</v>
      </c>
    </row>
    <row r="1037" ht="15.75" customHeight="1">
      <c r="D1037" s="108">
        <v>44214.0</v>
      </c>
      <c r="E1037" s="106">
        <v>0.15</v>
      </c>
      <c r="F1037" s="106">
        <v>0.21</v>
      </c>
      <c r="G1037" s="106">
        <v>0.29</v>
      </c>
      <c r="H1037" s="106">
        <v>0.46</v>
      </c>
      <c r="I1037" s="106">
        <v>0.87</v>
      </c>
      <c r="J1037" s="106">
        <v>1.2</v>
      </c>
      <c r="K1037" s="106">
        <v>2.53</v>
      </c>
      <c r="L1037" s="106">
        <v>3.02</v>
      </c>
      <c r="M1037" s="106">
        <v>3.48</v>
      </c>
    </row>
    <row r="1038" ht="15.75" customHeight="1">
      <c r="D1038" s="108">
        <v>44211.0</v>
      </c>
      <c r="E1038" s="106">
        <v>0.15</v>
      </c>
      <c r="F1038" s="106">
        <v>0.22</v>
      </c>
      <c r="G1038" s="106">
        <v>0.29</v>
      </c>
      <c r="H1038" s="106">
        <v>0.43</v>
      </c>
      <c r="I1038" s="106">
        <v>0.88</v>
      </c>
      <c r="J1038" s="106">
        <v>1.28</v>
      </c>
      <c r="K1038" s="106">
        <v>2.62</v>
      </c>
      <c r="L1038" s="106">
        <v>3.25</v>
      </c>
      <c r="M1038" s="106">
        <v>3.73</v>
      </c>
    </row>
    <row r="1039" ht="15.75" customHeight="1">
      <c r="D1039" s="108">
        <v>44210.0</v>
      </c>
      <c r="E1039" s="106">
        <v>0.15</v>
      </c>
      <c r="F1039" s="106">
        <v>0.2</v>
      </c>
      <c r="G1039" s="106">
        <v>0.28</v>
      </c>
      <c r="H1039" s="106">
        <v>0.41</v>
      </c>
      <c r="I1039" s="106">
        <v>0.86</v>
      </c>
      <c r="J1039" s="106">
        <v>1.22</v>
      </c>
      <c r="K1039" s="106">
        <v>2.56</v>
      </c>
      <c r="L1039" s="106">
        <v>3.08</v>
      </c>
      <c r="M1039" s="106">
        <v>3.6</v>
      </c>
    </row>
    <row r="1040" ht="15.75" customHeight="1">
      <c r="D1040" s="108">
        <v>44209.0</v>
      </c>
      <c r="E1040" s="106">
        <v>0.16</v>
      </c>
      <c r="F1040" s="106">
        <v>0.22</v>
      </c>
      <c r="G1040" s="106">
        <v>0.29</v>
      </c>
      <c r="H1040" s="106">
        <v>0.43</v>
      </c>
      <c r="I1040" s="106">
        <v>0.88</v>
      </c>
      <c r="J1040" s="106">
        <v>1.26</v>
      </c>
      <c r="K1040" s="106">
        <v>2.6</v>
      </c>
      <c r="L1040" s="106">
        <v>3.17</v>
      </c>
      <c r="M1040" s="106">
        <v>3.68</v>
      </c>
    </row>
    <row r="1041" ht="15.75" customHeight="1">
      <c r="D1041" s="108">
        <v>44208.0</v>
      </c>
      <c r="E1041" s="106">
        <v>0.16</v>
      </c>
      <c r="F1041" s="106">
        <v>0.23</v>
      </c>
      <c r="G1041" s="106">
        <v>0.29</v>
      </c>
      <c r="H1041" s="106">
        <v>0.43</v>
      </c>
      <c r="I1041" s="106">
        <v>0.88</v>
      </c>
      <c r="J1041" s="106">
        <v>1.23</v>
      </c>
      <c r="K1041" s="106">
        <v>2.55</v>
      </c>
      <c r="L1041" s="106">
        <v>3.02</v>
      </c>
      <c r="M1041" s="106">
        <v>3.48</v>
      </c>
    </row>
    <row r="1042" ht="15.75" customHeight="1">
      <c r="D1042" s="108">
        <v>44207.0</v>
      </c>
      <c r="E1042" s="106">
        <v>0.16</v>
      </c>
      <c r="F1042" s="106">
        <v>0.23</v>
      </c>
      <c r="G1042" s="106">
        <v>0.3</v>
      </c>
      <c r="H1042" s="106">
        <v>0.43</v>
      </c>
      <c r="I1042" s="106">
        <v>0.88</v>
      </c>
      <c r="J1042" s="106">
        <v>1.25</v>
      </c>
      <c r="K1042" s="106">
        <v>2.57</v>
      </c>
      <c r="L1042" s="106">
        <v>3.11</v>
      </c>
      <c r="M1042" s="106">
        <v>3.59</v>
      </c>
    </row>
    <row r="1043" ht="15.75" customHeight="1">
      <c r="D1043" s="108">
        <v>44204.0</v>
      </c>
      <c r="E1043" s="106">
        <v>0.15</v>
      </c>
      <c r="F1043" s="106">
        <v>0.2</v>
      </c>
      <c r="G1043" s="106">
        <v>0.28</v>
      </c>
      <c r="H1043" s="106">
        <v>0.41</v>
      </c>
      <c r="I1043" s="106">
        <v>0.88</v>
      </c>
      <c r="J1043" s="106">
        <v>1.25</v>
      </c>
      <c r="K1043" s="106">
        <v>2.58</v>
      </c>
      <c r="L1043" s="106">
        <v>3.16</v>
      </c>
      <c r="M1043" s="106">
        <v>3.68</v>
      </c>
    </row>
    <row r="1044" ht="15.75" customHeight="1">
      <c r="D1044" s="108">
        <v>44203.0</v>
      </c>
      <c r="E1044" s="106">
        <v>0.16</v>
      </c>
      <c r="F1044" s="106">
        <v>0.23</v>
      </c>
      <c r="G1044" s="106">
        <v>0.3</v>
      </c>
      <c r="H1044" s="106">
        <v>0.44</v>
      </c>
      <c r="I1044" s="106">
        <v>0.9</v>
      </c>
      <c r="J1044" s="106">
        <v>1.27</v>
      </c>
      <c r="K1044" s="106">
        <v>2.6</v>
      </c>
      <c r="L1044" s="106">
        <v>3.16</v>
      </c>
      <c r="M1044" s="106">
        <v>3.58</v>
      </c>
    </row>
    <row r="1045" ht="15.75" customHeight="1">
      <c r="D1045" s="108">
        <v>44202.0</v>
      </c>
      <c r="E1045" s="106">
        <v>0.17</v>
      </c>
      <c r="F1045" s="106">
        <v>0.22</v>
      </c>
      <c r="G1045" s="106">
        <v>0.28</v>
      </c>
      <c r="H1045" s="106">
        <v>0.43</v>
      </c>
      <c r="I1045" s="106">
        <v>0.88</v>
      </c>
      <c r="J1045" s="106">
        <v>1.25</v>
      </c>
      <c r="K1045" s="106">
        <v>2.55</v>
      </c>
      <c r="L1045" s="106">
        <v>3.08</v>
      </c>
      <c r="M1045" s="106">
        <v>3.61</v>
      </c>
    </row>
    <row r="1046" ht="15.75" customHeight="1">
      <c r="D1046" s="108">
        <v>44201.0</v>
      </c>
      <c r="E1046" s="106">
        <v>0.16</v>
      </c>
      <c r="F1046" s="106">
        <v>0.22</v>
      </c>
      <c r="G1046" s="106">
        <v>0.28</v>
      </c>
      <c r="H1046" s="106">
        <v>0.41</v>
      </c>
      <c r="I1046" s="106">
        <v>0.88</v>
      </c>
      <c r="J1046" s="106">
        <v>1.24</v>
      </c>
      <c r="K1046" s="106">
        <v>2.58</v>
      </c>
      <c r="L1046" s="106">
        <v>3.08</v>
      </c>
      <c r="M1046" s="106">
        <v>3.6</v>
      </c>
    </row>
    <row r="1047" ht="15.75" customHeight="1">
      <c r="D1047" s="108">
        <v>44200.0</v>
      </c>
      <c r="E1047" s="106">
        <v>0.15</v>
      </c>
      <c r="F1047" s="106">
        <v>0.22</v>
      </c>
      <c r="G1047" s="106">
        <v>0.28</v>
      </c>
      <c r="H1047" s="106">
        <v>0.41</v>
      </c>
      <c r="I1047" s="106">
        <v>0.88</v>
      </c>
      <c r="J1047" s="106">
        <v>1.28</v>
      </c>
      <c r="K1047" s="106">
        <v>2.58</v>
      </c>
      <c r="L1047" s="106">
        <v>3.22</v>
      </c>
      <c r="M1047" s="106">
        <v>3.71</v>
      </c>
    </row>
    <row r="1048" ht="15.75" customHeight="1">
      <c r="D1048" s="108">
        <v>44196.0</v>
      </c>
      <c r="E1048" s="106">
        <v>0.18</v>
      </c>
      <c r="F1048" s="106">
        <v>0.26</v>
      </c>
      <c r="G1048" s="106">
        <v>0.31</v>
      </c>
      <c r="H1048" s="106">
        <v>0.44</v>
      </c>
      <c r="I1048" s="106">
        <v>0.88</v>
      </c>
      <c r="J1048" s="106">
        <v>1.25</v>
      </c>
      <c r="K1048" s="106">
        <v>2.57</v>
      </c>
      <c r="L1048" s="106">
        <v>3.08</v>
      </c>
      <c r="M1048" s="106">
        <v>3.61</v>
      </c>
    </row>
    <row r="1049" ht="15.75" customHeight="1">
      <c r="D1049" s="108">
        <v>44195.0</v>
      </c>
      <c r="E1049" s="106">
        <v>0.16</v>
      </c>
      <c r="F1049" s="106">
        <v>0.23</v>
      </c>
      <c r="G1049" s="106">
        <v>0.3</v>
      </c>
      <c r="H1049" s="106">
        <v>0.45</v>
      </c>
      <c r="I1049" s="106">
        <v>0.88</v>
      </c>
      <c r="J1049" s="106">
        <v>1.24</v>
      </c>
      <c r="K1049" s="106">
        <v>2.58</v>
      </c>
      <c r="L1049" s="106">
        <v>3.08</v>
      </c>
      <c r="M1049" s="106">
        <v>3.6</v>
      </c>
    </row>
    <row r="1050" ht="15.75" customHeight="1">
      <c r="D1050" s="108">
        <v>44194.0</v>
      </c>
      <c r="E1050" s="106">
        <v>0.16</v>
      </c>
      <c r="F1050" s="106">
        <v>0.22</v>
      </c>
      <c r="G1050" s="106">
        <v>0.29</v>
      </c>
      <c r="H1050" s="106">
        <v>0.45</v>
      </c>
      <c r="I1050" s="106">
        <v>0.89</v>
      </c>
      <c r="J1050" s="106">
        <v>1.24</v>
      </c>
      <c r="K1050" s="106">
        <v>2.57</v>
      </c>
      <c r="L1050" s="106">
        <v>3.1</v>
      </c>
      <c r="M1050" s="106">
        <v>3.57</v>
      </c>
    </row>
    <row r="1051" ht="15.75" customHeight="1">
      <c r="D1051" s="108">
        <v>44193.0</v>
      </c>
      <c r="E1051" s="106">
        <v>0.15</v>
      </c>
      <c r="F1051" s="106">
        <v>0.21</v>
      </c>
      <c r="G1051" s="106">
        <v>0.28</v>
      </c>
      <c r="H1051" s="106">
        <v>0.42</v>
      </c>
      <c r="I1051" s="106">
        <v>0.89</v>
      </c>
      <c r="J1051" s="106">
        <v>1.27</v>
      </c>
      <c r="K1051" s="106">
        <v>2.61</v>
      </c>
      <c r="L1051" s="106">
        <v>3.18</v>
      </c>
      <c r="M1051" s="106">
        <v>3.7</v>
      </c>
    </row>
    <row r="1052" ht="15.75" customHeight="1">
      <c r="D1052" s="108">
        <v>44190.0</v>
      </c>
      <c r="E1052" s="106">
        <v>0.15</v>
      </c>
      <c r="F1052" s="106">
        <v>0.21</v>
      </c>
      <c r="G1052" s="106">
        <v>0.29</v>
      </c>
      <c r="H1052" s="106">
        <v>0.41</v>
      </c>
      <c r="I1052" s="106">
        <v>0.88</v>
      </c>
      <c r="J1052" s="106">
        <v>1.28</v>
      </c>
      <c r="K1052" s="106">
        <v>2.62</v>
      </c>
      <c r="L1052" s="106">
        <v>3.25</v>
      </c>
      <c r="M1052" s="106">
        <v>3.73</v>
      </c>
    </row>
    <row r="1053" ht="15.75" customHeight="1">
      <c r="D1053" s="108">
        <v>44189.0</v>
      </c>
      <c r="E1053" s="106">
        <v>0.15</v>
      </c>
      <c r="F1053" s="106">
        <v>0.21</v>
      </c>
      <c r="G1053" s="106">
        <v>0.29</v>
      </c>
      <c r="H1053" s="106">
        <v>0.41</v>
      </c>
      <c r="I1053" s="106">
        <v>0.9</v>
      </c>
      <c r="J1053" s="106">
        <v>1.28</v>
      </c>
      <c r="K1053" s="106">
        <v>2.62</v>
      </c>
      <c r="L1053" s="106">
        <v>3.2</v>
      </c>
      <c r="M1053" s="106">
        <v>3.73</v>
      </c>
    </row>
    <row r="1054" ht="15.75" customHeight="1">
      <c r="D1054" s="108">
        <v>44188.0</v>
      </c>
      <c r="E1054" s="106">
        <v>0.15</v>
      </c>
      <c r="F1054" s="106">
        <v>0.2</v>
      </c>
      <c r="G1054" s="106">
        <v>0.28</v>
      </c>
      <c r="H1054" s="106">
        <v>0.39</v>
      </c>
      <c r="I1054" s="106">
        <v>0.84</v>
      </c>
      <c r="J1054" s="106">
        <v>1.24</v>
      </c>
      <c r="K1054" s="106">
        <v>2.6</v>
      </c>
      <c r="L1054" s="106">
        <v>3.05</v>
      </c>
      <c r="M1054" s="106">
        <v>3.5</v>
      </c>
    </row>
    <row r="1055" ht="15.75" customHeight="1">
      <c r="D1055" s="108">
        <v>44187.0</v>
      </c>
      <c r="E1055" s="106">
        <v>0.15</v>
      </c>
      <c r="F1055" s="106">
        <v>0.2</v>
      </c>
      <c r="G1055" s="106">
        <v>0.26</v>
      </c>
      <c r="H1055" s="106">
        <v>0.39</v>
      </c>
      <c r="I1055" s="106">
        <v>0.84</v>
      </c>
      <c r="J1055" s="106">
        <v>1.22</v>
      </c>
      <c r="K1055" s="106">
        <v>2.56</v>
      </c>
      <c r="L1055" s="106">
        <v>3.08</v>
      </c>
      <c r="M1055" s="106">
        <v>3.6</v>
      </c>
    </row>
    <row r="1056" ht="15.75" customHeight="1">
      <c r="D1056" s="108">
        <v>44186.0</v>
      </c>
      <c r="E1056" s="106">
        <v>0.15</v>
      </c>
      <c r="F1056" s="106">
        <v>0.21</v>
      </c>
      <c r="G1056" s="106">
        <v>0.29</v>
      </c>
      <c r="H1056" s="106">
        <v>0.41</v>
      </c>
      <c r="I1056" s="106">
        <v>0.9</v>
      </c>
      <c r="J1056" s="106">
        <v>1.28</v>
      </c>
      <c r="K1056" s="106">
        <v>2.63</v>
      </c>
      <c r="L1056" s="106">
        <v>3.14</v>
      </c>
      <c r="M1056" s="106">
        <v>3.48</v>
      </c>
    </row>
    <row r="1057" ht="15.75" customHeight="1">
      <c r="D1057" s="108">
        <v>44183.0</v>
      </c>
      <c r="E1057" s="106">
        <v>0.15</v>
      </c>
      <c r="F1057" s="106">
        <v>0.2</v>
      </c>
      <c r="G1057" s="106">
        <v>0.26</v>
      </c>
      <c r="H1057" s="106">
        <v>0.4</v>
      </c>
      <c r="I1057" s="106">
        <v>0.88</v>
      </c>
      <c r="J1057" s="106">
        <v>1.23</v>
      </c>
      <c r="K1057" s="106">
        <v>2.6</v>
      </c>
      <c r="L1057" s="106">
        <v>3.06</v>
      </c>
      <c r="M1057" s="106">
        <v>3.48</v>
      </c>
    </row>
    <row r="1058" ht="15.75" customHeight="1">
      <c r="D1058" s="108">
        <v>44182.0</v>
      </c>
      <c r="E1058" s="106">
        <v>0.14</v>
      </c>
      <c r="F1058" s="106">
        <v>0.2</v>
      </c>
      <c r="G1058" s="106">
        <v>0.24</v>
      </c>
      <c r="H1058" s="106">
        <v>0.39</v>
      </c>
      <c r="I1058" s="106">
        <v>0.84</v>
      </c>
      <c r="J1058" s="106">
        <v>1.22</v>
      </c>
      <c r="K1058" s="106">
        <v>2.58</v>
      </c>
      <c r="L1058" s="106">
        <v>3.08</v>
      </c>
      <c r="M1058" s="106">
        <v>3.6</v>
      </c>
    </row>
    <row r="1059" ht="15.75" customHeight="1">
      <c r="D1059" s="108">
        <v>44181.0</v>
      </c>
      <c r="E1059" s="106">
        <v>0.15</v>
      </c>
      <c r="F1059" s="106">
        <v>0.2</v>
      </c>
      <c r="G1059" s="106">
        <v>0.27</v>
      </c>
      <c r="H1059" s="106">
        <v>0.43</v>
      </c>
      <c r="I1059" s="106">
        <v>0.92</v>
      </c>
      <c r="J1059" s="106">
        <v>1.25</v>
      </c>
      <c r="K1059" s="106">
        <v>2.58</v>
      </c>
      <c r="L1059" s="106">
        <v>3.06</v>
      </c>
      <c r="M1059" s="106">
        <v>3.48</v>
      </c>
    </row>
    <row r="1060" ht="15.75" customHeight="1">
      <c r="D1060" s="108">
        <v>44180.0</v>
      </c>
      <c r="E1060" s="106">
        <v>0.15</v>
      </c>
      <c r="F1060" s="106">
        <v>0.2</v>
      </c>
      <c r="G1060" s="106">
        <v>0.26</v>
      </c>
      <c r="H1060" s="106">
        <v>0.41</v>
      </c>
      <c r="I1060" s="106">
        <v>0.89</v>
      </c>
      <c r="J1060" s="106">
        <v>1.24</v>
      </c>
      <c r="K1060" s="106">
        <v>2.59</v>
      </c>
      <c r="L1060" s="106">
        <v>3.1</v>
      </c>
      <c r="M1060" s="106">
        <v>3.6</v>
      </c>
    </row>
    <row r="1061" ht="15.75" customHeight="1">
      <c r="D1061" s="108">
        <v>44179.0</v>
      </c>
      <c r="E1061" s="106">
        <v>0.15</v>
      </c>
      <c r="F1061" s="106">
        <v>0.2</v>
      </c>
      <c r="G1061" s="106">
        <v>0.24</v>
      </c>
      <c r="H1061" s="106">
        <v>0.38</v>
      </c>
      <c r="I1061" s="106">
        <v>0.88</v>
      </c>
      <c r="J1061" s="106">
        <v>1.25</v>
      </c>
      <c r="K1061" s="106">
        <v>2.6</v>
      </c>
      <c r="L1061" s="106">
        <v>3.16</v>
      </c>
      <c r="M1061" s="106">
        <v>3.68</v>
      </c>
    </row>
    <row r="1062" ht="15.75" customHeight="1">
      <c r="D1062" s="108">
        <v>44176.0</v>
      </c>
      <c r="E1062" s="106">
        <v>0.15</v>
      </c>
      <c r="F1062" s="106">
        <v>0.2</v>
      </c>
      <c r="G1062" s="106">
        <v>0.25</v>
      </c>
      <c r="H1062" s="106">
        <v>0.38</v>
      </c>
      <c r="I1062" s="106">
        <v>0.87</v>
      </c>
      <c r="J1062" s="106">
        <v>1.23</v>
      </c>
      <c r="K1062" s="106">
        <v>2.58</v>
      </c>
      <c r="L1062" s="106">
        <v>3.11</v>
      </c>
      <c r="M1062" s="106">
        <v>3.59</v>
      </c>
    </row>
    <row r="1063" ht="15.75" customHeight="1">
      <c r="D1063" s="108">
        <v>44175.0</v>
      </c>
      <c r="E1063" s="106">
        <v>0.14</v>
      </c>
      <c r="F1063" s="106">
        <v>0.19</v>
      </c>
      <c r="G1063" s="106">
        <v>0.24</v>
      </c>
      <c r="H1063" s="106">
        <v>0.38</v>
      </c>
      <c r="I1063" s="106">
        <v>0.86</v>
      </c>
      <c r="J1063" s="106">
        <v>1.23</v>
      </c>
      <c r="K1063" s="106">
        <v>2.57</v>
      </c>
      <c r="L1063" s="106">
        <v>3.15</v>
      </c>
      <c r="M1063" s="106">
        <v>3.62</v>
      </c>
    </row>
    <row r="1064" ht="15.75" customHeight="1">
      <c r="D1064" s="108">
        <v>44174.0</v>
      </c>
      <c r="E1064" s="106">
        <v>0.15</v>
      </c>
      <c r="F1064" s="106">
        <v>0.21</v>
      </c>
      <c r="G1064" s="106">
        <v>0.26</v>
      </c>
      <c r="H1064" s="106">
        <v>0.38</v>
      </c>
      <c r="I1064" s="106">
        <v>0.83</v>
      </c>
      <c r="J1064" s="106">
        <v>1.2</v>
      </c>
      <c r="K1064" s="106">
        <v>2.55</v>
      </c>
      <c r="L1064" s="106">
        <v>3.06</v>
      </c>
      <c r="M1064" s="106">
        <v>3.52</v>
      </c>
    </row>
    <row r="1065" ht="15.75" customHeight="1">
      <c r="D1065" s="108">
        <v>44173.0</v>
      </c>
      <c r="E1065" s="106">
        <v>0.15</v>
      </c>
      <c r="F1065" s="106">
        <v>0.2</v>
      </c>
      <c r="G1065" s="106">
        <v>0.28</v>
      </c>
      <c r="H1065" s="106">
        <v>0.41</v>
      </c>
      <c r="I1065" s="106">
        <v>0.88</v>
      </c>
      <c r="J1065" s="106">
        <v>1.25</v>
      </c>
      <c r="K1065" s="106">
        <v>2.6</v>
      </c>
      <c r="L1065" s="106">
        <v>3.22</v>
      </c>
      <c r="M1065" s="106">
        <v>3.74</v>
      </c>
    </row>
    <row r="1066" ht="15.75" customHeight="1">
      <c r="D1066" s="108">
        <v>44172.0</v>
      </c>
      <c r="E1066" s="106">
        <v>0.15</v>
      </c>
      <c r="F1066" s="106">
        <v>0.2</v>
      </c>
      <c r="G1066" s="106">
        <v>0.26</v>
      </c>
      <c r="H1066" s="106">
        <v>0.39</v>
      </c>
      <c r="I1066" s="106">
        <v>0.84</v>
      </c>
      <c r="J1066" s="106">
        <v>1.26</v>
      </c>
      <c r="K1066" s="106">
        <v>2.68</v>
      </c>
      <c r="L1066" s="106">
        <v>3.3</v>
      </c>
      <c r="M1066" s="106">
        <v>3.8</v>
      </c>
    </row>
    <row r="1067" ht="15.75" customHeight="1">
      <c r="D1067" s="108">
        <v>44169.0</v>
      </c>
      <c r="E1067" s="106">
        <v>0.15</v>
      </c>
      <c r="F1067" s="106">
        <v>0.2</v>
      </c>
      <c r="G1067" s="106">
        <v>0.27</v>
      </c>
      <c r="H1067" s="106">
        <v>0.39</v>
      </c>
      <c r="I1067" s="106">
        <v>0.9</v>
      </c>
      <c r="J1067" s="106">
        <v>1.3</v>
      </c>
      <c r="K1067" s="106">
        <v>2.72</v>
      </c>
      <c r="L1067" s="106">
        <v>3.35</v>
      </c>
      <c r="M1067" s="106">
        <v>3.8</v>
      </c>
    </row>
    <row r="1068" ht="15.75" customHeight="1">
      <c r="D1068" s="108">
        <v>44168.0</v>
      </c>
      <c r="E1068" s="106">
        <v>0.14</v>
      </c>
      <c r="F1068" s="106">
        <v>0.19</v>
      </c>
      <c r="G1068" s="106">
        <v>0.25</v>
      </c>
      <c r="H1068" s="106">
        <v>0.38</v>
      </c>
      <c r="I1068" s="106">
        <v>0.86</v>
      </c>
      <c r="J1068" s="106">
        <v>1.22</v>
      </c>
      <c r="K1068" s="106">
        <v>2.62</v>
      </c>
      <c r="L1068" s="106">
        <v>3.2</v>
      </c>
      <c r="M1068" s="106">
        <v>3.73</v>
      </c>
    </row>
    <row r="1069" ht="15.75" customHeight="1">
      <c r="D1069" s="108">
        <v>44167.0</v>
      </c>
      <c r="E1069" s="106">
        <v>0.14</v>
      </c>
      <c r="F1069" s="106">
        <v>0.19</v>
      </c>
      <c r="G1069" s="106">
        <v>0.24</v>
      </c>
      <c r="H1069" s="106">
        <v>0.37</v>
      </c>
      <c r="I1069" s="106">
        <v>0.83</v>
      </c>
      <c r="J1069" s="106">
        <v>1.21</v>
      </c>
      <c r="K1069" s="106">
        <v>2.61</v>
      </c>
      <c r="L1069" s="106">
        <v>3.13</v>
      </c>
      <c r="M1069" s="106">
        <v>3.58</v>
      </c>
    </row>
    <row r="1070" ht="15.75" customHeight="1">
      <c r="D1070" s="108">
        <v>44166.0</v>
      </c>
      <c r="E1070" s="106">
        <v>0.14</v>
      </c>
      <c r="F1070" s="106">
        <v>0.19</v>
      </c>
      <c r="G1070" s="106">
        <v>0.23</v>
      </c>
      <c r="H1070" s="106">
        <v>0.37</v>
      </c>
      <c r="I1070" s="106">
        <v>0.82</v>
      </c>
      <c r="J1070" s="106">
        <v>1.2</v>
      </c>
      <c r="K1070" s="106">
        <v>2.6</v>
      </c>
      <c r="L1070" s="106">
        <v>3.12</v>
      </c>
      <c r="M1070" s="106">
        <v>3.58</v>
      </c>
    </row>
    <row r="1071" ht="15.75" customHeight="1">
      <c r="D1071" s="108">
        <v>44165.0</v>
      </c>
      <c r="E1071" s="106">
        <v>0.14</v>
      </c>
      <c r="F1071" s="106">
        <v>0.19</v>
      </c>
      <c r="G1071" s="106">
        <v>0.23</v>
      </c>
      <c r="H1071" s="106">
        <v>0.36</v>
      </c>
      <c r="I1071" s="106">
        <v>0.84</v>
      </c>
      <c r="J1071" s="106">
        <v>1.24</v>
      </c>
      <c r="K1071" s="106">
        <v>2.66</v>
      </c>
      <c r="L1071" s="106">
        <v>3.33</v>
      </c>
      <c r="M1071" s="106">
        <v>3.83</v>
      </c>
    </row>
    <row r="1072" ht="15.75" customHeight="1">
      <c r="D1072" s="108">
        <v>44162.0</v>
      </c>
      <c r="E1072" s="106">
        <v>0.15</v>
      </c>
      <c r="F1072" s="106">
        <v>0.19</v>
      </c>
      <c r="G1072" s="106">
        <v>0.25</v>
      </c>
      <c r="H1072" s="106">
        <v>0.38</v>
      </c>
      <c r="I1072" s="106">
        <v>0.87</v>
      </c>
      <c r="J1072" s="106">
        <v>1.25</v>
      </c>
      <c r="K1072" s="106">
        <v>2.65</v>
      </c>
      <c r="L1072" s="106">
        <v>3.26</v>
      </c>
      <c r="M1072" s="106">
        <v>3.78</v>
      </c>
    </row>
    <row r="1073" ht="15.75" customHeight="1">
      <c r="D1073" s="108">
        <v>44161.0</v>
      </c>
      <c r="E1073" s="106">
        <v>0.15</v>
      </c>
      <c r="F1073" s="106">
        <v>0.2</v>
      </c>
      <c r="G1073" s="106">
        <v>0.25</v>
      </c>
      <c r="H1073" s="106">
        <v>0.38</v>
      </c>
      <c r="I1073" s="106">
        <v>0.85</v>
      </c>
      <c r="J1073" s="106">
        <v>1.22</v>
      </c>
      <c r="K1073" s="106">
        <v>2.63</v>
      </c>
      <c r="L1073" s="106">
        <v>3.19</v>
      </c>
      <c r="M1073" s="106">
        <v>3.64</v>
      </c>
    </row>
    <row r="1074" ht="15.75" customHeight="1">
      <c r="D1074" s="108">
        <v>44160.0</v>
      </c>
      <c r="E1074" s="106">
        <v>0.15</v>
      </c>
      <c r="F1074" s="106">
        <v>0.2</v>
      </c>
      <c r="G1074" s="106">
        <v>0.25</v>
      </c>
      <c r="H1074" s="106">
        <v>0.38</v>
      </c>
      <c r="I1074" s="106">
        <v>0.8</v>
      </c>
      <c r="J1074" s="106">
        <v>1.18</v>
      </c>
      <c r="K1074" s="106">
        <v>2.62</v>
      </c>
      <c r="L1074" s="106">
        <v>3.12</v>
      </c>
      <c r="M1074" s="106">
        <v>3.58</v>
      </c>
    </row>
    <row r="1075" ht="15.75" customHeight="1">
      <c r="D1075" s="108">
        <v>44159.0</v>
      </c>
      <c r="E1075" s="106">
        <v>0.15</v>
      </c>
      <c r="F1075" s="106">
        <v>0.2</v>
      </c>
      <c r="G1075" s="106">
        <v>0.25</v>
      </c>
      <c r="H1075" s="106">
        <v>0.38</v>
      </c>
      <c r="I1075" s="106">
        <v>0.82</v>
      </c>
      <c r="J1075" s="106">
        <v>1.23</v>
      </c>
      <c r="K1075" s="106">
        <v>2.63</v>
      </c>
      <c r="L1075" s="106">
        <v>3.19</v>
      </c>
      <c r="M1075" s="106">
        <v>3.66</v>
      </c>
    </row>
    <row r="1076" ht="15.75" customHeight="1">
      <c r="D1076" s="108">
        <v>44158.0</v>
      </c>
      <c r="E1076" s="106">
        <v>0.14</v>
      </c>
      <c r="F1076" s="106">
        <v>0.18</v>
      </c>
      <c r="G1076" s="106">
        <v>0.21</v>
      </c>
      <c r="H1076" s="106">
        <v>0.34</v>
      </c>
      <c r="I1076" s="106">
        <v>0.78</v>
      </c>
      <c r="J1076" s="106">
        <v>1.2</v>
      </c>
      <c r="K1076" s="106">
        <v>2.6</v>
      </c>
      <c r="L1076" s="106">
        <v>3.18</v>
      </c>
      <c r="M1076" s="106">
        <v>3.68</v>
      </c>
    </row>
    <row r="1077" ht="15.75" customHeight="1">
      <c r="D1077" s="108">
        <v>44155.0</v>
      </c>
      <c r="E1077" s="106">
        <v>0.15</v>
      </c>
      <c r="F1077" s="106">
        <v>0.19</v>
      </c>
      <c r="G1077" s="106">
        <v>0.23</v>
      </c>
      <c r="H1077" s="106">
        <v>0.37</v>
      </c>
      <c r="I1077" s="106">
        <v>0.83</v>
      </c>
      <c r="J1077" s="106">
        <v>1.23</v>
      </c>
      <c r="K1077" s="106">
        <v>2.65</v>
      </c>
      <c r="L1077" s="106">
        <v>3.26</v>
      </c>
      <c r="M1077" s="106">
        <v>3.78</v>
      </c>
    </row>
    <row r="1078" ht="15.75" customHeight="1">
      <c r="D1078" s="108">
        <v>44154.0</v>
      </c>
      <c r="E1078" s="106">
        <v>0.15</v>
      </c>
      <c r="F1078" s="106">
        <v>0.19</v>
      </c>
      <c r="G1078" s="106">
        <v>0.23</v>
      </c>
      <c r="H1078" s="106">
        <v>0.37</v>
      </c>
      <c r="I1078" s="106">
        <v>0.82</v>
      </c>
      <c r="J1078" s="106">
        <v>1.23</v>
      </c>
      <c r="K1078" s="106">
        <v>2.6</v>
      </c>
      <c r="L1078" s="106">
        <v>3.12</v>
      </c>
      <c r="M1078" s="106">
        <v>3.58</v>
      </c>
    </row>
    <row r="1079" ht="15.75" customHeight="1">
      <c r="D1079" s="108">
        <v>44153.0</v>
      </c>
      <c r="E1079" s="106">
        <v>0.15</v>
      </c>
      <c r="F1079" s="106">
        <v>0.2</v>
      </c>
      <c r="G1079" s="106">
        <v>0.24</v>
      </c>
      <c r="H1079" s="106">
        <v>0.37</v>
      </c>
      <c r="I1079" s="106">
        <v>0.86</v>
      </c>
      <c r="J1079" s="106">
        <v>1.27</v>
      </c>
      <c r="K1079" s="106">
        <v>2.66</v>
      </c>
      <c r="L1079" s="106">
        <v>3.27</v>
      </c>
      <c r="M1079" s="106">
        <v>3.78</v>
      </c>
    </row>
    <row r="1080" ht="15.75" customHeight="1">
      <c r="D1080" s="108">
        <v>44152.0</v>
      </c>
      <c r="E1080" s="106">
        <v>0.14</v>
      </c>
      <c r="F1080" s="106">
        <v>0.19</v>
      </c>
      <c r="G1080" s="106">
        <v>0.22</v>
      </c>
      <c r="H1080" s="106">
        <v>0.36</v>
      </c>
      <c r="I1080" s="106">
        <v>0.82</v>
      </c>
      <c r="J1080" s="106">
        <v>1.24</v>
      </c>
      <c r="K1080" s="106">
        <v>2.62</v>
      </c>
      <c r="L1080" s="106">
        <v>3.2</v>
      </c>
      <c r="M1080" s="106">
        <v>3.73</v>
      </c>
    </row>
    <row r="1081" ht="15.75" customHeight="1">
      <c r="D1081" s="108">
        <v>44151.0</v>
      </c>
      <c r="E1081" s="106">
        <v>0.15</v>
      </c>
      <c r="F1081" s="106">
        <v>0.21</v>
      </c>
      <c r="G1081" s="106">
        <v>0.25</v>
      </c>
      <c r="H1081" s="106">
        <v>0.37</v>
      </c>
      <c r="I1081" s="106">
        <v>0.82</v>
      </c>
      <c r="J1081" s="106">
        <v>1.2</v>
      </c>
      <c r="K1081" s="106">
        <v>2.62</v>
      </c>
      <c r="L1081" s="106">
        <v>3.13</v>
      </c>
      <c r="M1081" s="106">
        <v>3.65</v>
      </c>
    </row>
    <row r="1082" ht="15.75" customHeight="1">
      <c r="D1082" s="108">
        <v>44148.0</v>
      </c>
      <c r="E1082" s="106">
        <v>0.15</v>
      </c>
      <c r="F1082" s="106">
        <v>0.2</v>
      </c>
      <c r="G1082" s="106">
        <v>0.25</v>
      </c>
      <c r="H1082" s="106">
        <v>0.38</v>
      </c>
      <c r="I1082" s="106">
        <v>0.84</v>
      </c>
      <c r="J1082" s="106">
        <v>1.21</v>
      </c>
      <c r="K1082" s="106">
        <v>2.63</v>
      </c>
      <c r="L1082" s="106">
        <v>3.18</v>
      </c>
      <c r="M1082" s="106">
        <v>3.65</v>
      </c>
    </row>
    <row r="1083" ht="15.75" customHeight="1">
      <c r="D1083" s="108">
        <v>44147.0</v>
      </c>
      <c r="E1083" s="106">
        <v>0.14</v>
      </c>
      <c r="F1083" s="106">
        <v>0.19</v>
      </c>
      <c r="G1083" s="106">
        <v>0.24</v>
      </c>
      <c r="H1083" s="106">
        <v>0.38</v>
      </c>
      <c r="I1083" s="106">
        <v>0.86</v>
      </c>
      <c r="J1083" s="106">
        <v>1.28</v>
      </c>
      <c r="K1083" s="106">
        <v>2.78</v>
      </c>
      <c r="L1083" s="106">
        <v>3.45</v>
      </c>
      <c r="M1083" s="106">
        <v>3.98</v>
      </c>
    </row>
    <row r="1084" ht="15.75" customHeight="1">
      <c r="D1084" s="108">
        <v>44146.0</v>
      </c>
      <c r="E1084" s="106">
        <v>0.15</v>
      </c>
      <c r="F1084" s="106">
        <v>0.21</v>
      </c>
      <c r="G1084" s="106">
        <v>0.26</v>
      </c>
      <c r="H1084" s="106">
        <v>0.39</v>
      </c>
      <c r="I1084" s="106">
        <v>0.84</v>
      </c>
      <c r="J1084" s="106">
        <v>1.26</v>
      </c>
      <c r="K1084" s="106">
        <v>2.66</v>
      </c>
      <c r="L1084" s="106">
        <v>3.28</v>
      </c>
      <c r="M1084" s="106">
        <v>3.8</v>
      </c>
    </row>
    <row r="1085" ht="15.75" customHeight="1">
      <c r="D1085" s="108">
        <v>44145.0</v>
      </c>
      <c r="E1085" s="106">
        <v>0.15</v>
      </c>
      <c r="F1085" s="106">
        <v>0.2</v>
      </c>
      <c r="G1085" s="106">
        <v>0.25</v>
      </c>
      <c r="H1085" s="106">
        <v>0.38</v>
      </c>
      <c r="I1085" s="106">
        <v>0.81</v>
      </c>
      <c r="J1085" s="106">
        <v>1.25</v>
      </c>
      <c r="K1085" s="106">
        <v>2.68</v>
      </c>
      <c r="L1085" s="106">
        <v>3.3</v>
      </c>
      <c r="M1085" s="106">
        <v>3.84</v>
      </c>
    </row>
    <row r="1086" ht="15.75" customHeight="1">
      <c r="D1086" s="108">
        <v>44144.0</v>
      </c>
      <c r="E1086" s="106">
        <v>0.15</v>
      </c>
      <c r="F1086" s="106">
        <v>0.2</v>
      </c>
      <c r="G1086" s="106">
        <v>0.28</v>
      </c>
      <c r="H1086" s="106">
        <v>0.41</v>
      </c>
      <c r="I1086" s="106">
        <v>0.83</v>
      </c>
      <c r="J1086" s="106">
        <v>1.25</v>
      </c>
      <c r="K1086" s="106">
        <v>2.83</v>
      </c>
      <c r="L1086" s="106">
        <v>3.32</v>
      </c>
      <c r="M1086" s="106">
        <v>3.78</v>
      </c>
    </row>
    <row r="1087" ht="15.75" customHeight="1">
      <c r="D1087" s="108">
        <v>44141.0</v>
      </c>
      <c r="E1087" s="106">
        <v>0.15</v>
      </c>
      <c r="F1087" s="106">
        <v>0.21</v>
      </c>
      <c r="G1087" s="106">
        <v>0.26</v>
      </c>
      <c r="H1087" s="106">
        <v>0.39</v>
      </c>
      <c r="I1087" s="106">
        <v>0.86</v>
      </c>
      <c r="J1087" s="106">
        <v>1.27</v>
      </c>
      <c r="K1087" s="106">
        <v>2.76</v>
      </c>
      <c r="L1087" s="106">
        <v>3.41</v>
      </c>
      <c r="M1087" s="106">
        <v>3.88</v>
      </c>
    </row>
    <row r="1088" ht="15.75" customHeight="1">
      <c r="D1088" s="108">
        <v>44140.0</v>
      </c>
      <c r="E1088" s="106">
        <v>0.14</v>
      </c>
      <c r="F1088" s="106">
        <v>0.19</v>
      </c>
      <c r="G1088" s="106">
        <v>0.23</v>
      </c>
      <c r="H1088" s="106">
        <v>0.37</v>
      </c>
      <c r="I1088" s="106">
        <v>0.79</v>
      </c>
      <c r="J1088" s="106">
        <v>1.22</v>
      </c>
      <c r="K1088" s="106">
        <v>2.72</v>
      </c>
      <c r="L1088" s="106">
        <v>3.32</v>
      </c>
      <c r="M1088" s="106">
        <v>3.88</v>
      </c>
    </row>
    <row r="1089" ht="15.75" customHeight="1">
      <c r="D1089" s="108">
        <v>44139.0</v>
      </c>
      <c r="E1089" s="106">
        <v>0.13</v>
      </c>
      <c r="F1089" s="106">
        <v>0.19</v>
      </c>
      <c r="G1089" s="106">
        <v>0.21</v>
      </c>
      <c r="H1089" s="106">
        <v>0.36</v>
      </c>
      <c r="I1089" s="106">
        <v>0.77</v>
      </c>
      <c r="J1089" s="106">
        <v>1.18</v>
      </c>
      <c r="K1089" s="106">
        <v>2.66</v>
      </c>
      <c r="L1089" s="106">
        <v>3.28</v>
      </c>
      <c r="M1089" s="106">
        <v>3.85</v>
      </c>
    </row>
    <row r="1090" ht="15.75" customHeight="1">
      <c r="D1090" s="108">
        <v>44138.0</v>
      </c>
      <c r="E1090" s="106">
        <v>0.15</v>
      </c>
      <c r="F1090" s="106">
        <v>0.19</v>
      </c>
      <c r="G1090" s="106">
        <v>0.25</v>
      </c>
      <c r="H1090" s="106">
        <v>0.39</v>
      </c>
      <c r="I1090" s="106">
        <v>0.86</v>
      </c>
      <c r="J1090" s="106">
        <v>1.3</v>
      </c>
      <c r="K1090" s="106">
        <v>2.72</v>
      </c>
      <c r="L1090" s="106">
        <v>3.38</v>
      </c>
      <c r="M1090" s="106">
        <v>3.87</v>
      </c>
    </row>
    <row r="1091" ht="15.75" customHeight="1">
      <c r="D1091" s="108">
        <v>44137.0</v>
      </c>
      <c r="E1091" s="106">
        <v>0.15</v>
      </c>
      <c r="F1091" s="106">
        <v>0.2</v>
      </c>
      <c r="G1091" s="106">
        <v>0.25</v>
      </c>
      <c r="H1091" s="106">
        <v>0.4</v>
      </c>
      <c r="I1091" s="106">
        <v>0.88</v>
      </c>
      <c r="J1091" s="106">
        <v>1.28</v>
      </c>
      <c r="K1091" s="106">
        <v>2.72</v>
      </c>
      <c r="L1091" s="106">
        <v>3.37</v>
      </c>
      <c r="M1091" s="106">
        <v>3.84</v>
      </c>
    </row>
    <row r="1092" ht="15.75" customHeight="1">
      <c r="D1092" s="108">
        <v>44134.0</v>
      </c>
      <c r="E1092" s="106">
        <v>0.14</v>
      </c>
      <c r="F1092" s="106">
        <v>0.19</v>
      </c>
      <c r="G1092" s="106">
        <v>0.25</v>
      </c>
      <c r="H1092" s="106">
        <v>0.39</v>
      </c>
      <c r="I1092" s="106">
        <v>0.88</v>
      </c>
      <c r="J1092" s="106">
        <v>1.3</v>
      </c>
      <c r="K1092" s="106">
        <v>2.74</v>
      </c>
      <c r="L1092" s="106">
        <v>3.4</v>
      </c>
      <c r="M1092" s="106">
        <v>3.93</v>
      </c>
    </row>
    <row r="1093" ht="15.75" customHeight="1">
      <c r="D1093" s="108">
        <v>44133.0</v>
      </c>
      <c r="E1093" s="106">
        <v>0.14</v>
      </c>
      <c r="F1093" s="106">
        <v>0.18</v>
      </c>
      <c r="G1093" s="106">
        <v>0.23</v>
      </c>
      <c r="H1093" s="106">
        <v>0.37</v>
      </c>
      <c r="I1093" s="106">
        <v>0.83</v>
      </c>
      <c r="J1093" s="106">
        <v>1.25</v>
      </c>
      <c r="K1093" s="106">
        <v>2.67</v>
      </c>
      <c r="L1093" s="106">
        <v>3.34</v>
      </c>
      <c r="M1093" s="106">
        <v>3.84</v>
      </c>
    </row>
    <row r="1094" ht="15.75" customHeight="1">
      <c r="D1094" s="108">
        <v>44132.0</v>
      </c>
      <c r="E1094" s="106">
        <v>0.15</v>
      </c>
      <c r="F1094" s="106">
        <v>0.2</v>
      </c>
      <c r="G1094" s="106">
        <v>0.26</v>
      </c>
      <c r="H1094" s="106">
        <v>0.42</v>
      </c>
      <c r="I1094" s="106">
        <v>0.93</v>
      </c>
      <c r="J1094" s="106">
        <v>1.38</v>
      </c>
      <c r="K1094" s="106">
        <v>2.71</v>
      </c>
      <c r="L1094" s="106">
        <v>3.39</v>
      </c>
      <c r="M1094" s="106">
        <v>3.92</v>
      </c>
    </row>
    <row r="1095" ht="15.75" customHeight="1">
      <c r="D1095" s="108">
        <v>44131.0</v>
      </c>
      <c r="E1095" s="106">
        <v>0.14</v>
      </c>
      <c r="F1095" s="106">
        <v>0.19</v>
      </c>
      <c r="G1095" s="106">
        <v>0.25</v>
      </c>
      <c r="H1095" s="106">
        <v>0.39</v>
      </c>
      <c r="I1095" s="106">
        <v>0.88</v>
      </c>
      <c r="J1095" s="106">
        <v>1.31</v>
      </c>
      <c r="K1095" s="106">
        <v>2.71</v>
      </c>
      <c r="L1095" s="106">
        <v>3.37</v>
      </c>
      <c r="M1095" s="106">
        <v>3.87</v>
      </c>
    </row>
    <row r="1096" ht="15.75" customHeight="1">
      <c r="D1096" s="108">
        <v>44130.0</v>
      </c>
      <c r="E1096" s="106">
        <v>0.14</v>
      </c>
      <c r="F1096" s="106">
        <v>0.19</v>
      </c>
      <c r="G1096" s="106">
        <v>0.25</v>
      </c>
      <c r="H1096" s="106">
        <v>0.38</v>
      </c>
      <c r="I1096" s="106">
        <v>0.9</v>
      </c>
      <c r="J1096" s="106">
        <v>1.35</v>
      </c>
      <c r="K1096" s="106">
        <v>2.75</v>
      </c>
      <c r="L1096" s="106">
        <v>3.41</v>
      </c>
      <c r="M1096" s="106">
        <v>3.93</v>
      </c>
    </row>
    <row r="1097" ht="15.75" customHeight="1">
      <c r="D1097" s="108">
        <v>44127.0</v>
      </c>
      <c r="E1097" s="106">
        <v>0.14</v>
      </c>
      <c r="F1097" s="106">
        <v>0.2</v>
      </c>
      <c r="G1097" s="106">
        <v>0.25</v>
      </c>
      <c r="H1097" s="106">
        <v>0.38</v>
      </c>
      <c r="I1097" s="106">
        <v>0.87</v>
      </c>
      <c r="J1097" s="106">
        <v>1.3</v>
      </c>
      <c r="K1097" s="106">
        <v>2.7</v>
      </c>
      <c r="L1097" s="106">
        <v>3.37</v>
      </c>
      <c r="M1097" s="106">
        <v>3.87</v>
      </c>
    </row>
    <row r="1098" ht="15.75" customHeight="1">
      <c r="D1098" s="108">
        <v>44126.0</v>
      </c>
      <c r="E1098" s="106">
        <v>0.14</v>
      </c>
      <c r="F1098" s="106">
        <v>0.19</v>
      </c>
      <c r="G1098" s="106">
        <v>0.26</v>
      </c>
      <c r="H1098" s="106">
        <v>0.41</v>
      </c>
      <c r="I1098" s="106">
        <v>1.0</v>
      </c>
      <c r="J1098" s="106">
        <v>1.38</v>
      </c>
      <c r="K1098" s="106">
        <v>2.84</v>
      </c>
      <c r="L1098" s="106">
        <v>3.45</v>
      </c>
      <c r="M1098" s="106">
        <v>3.93</v>
      </c>
    </row>
    <row r="1099" ht="15.75" customHeight="1">
      <c r="D1099" s="108">
        <v>44125.0</v>
      </c>
      <c r="E1099" s="106">
        <v>0.15</v>
      </c>
      <c r="F1099" s="106">
        <v>0.2</v>
      </c>
      <c r="G1099" s="106">
        <v>0.27</v>
      </c>
      <c r="H1099" s="106">
        <v>0.41</v>
      </c>
      <c r="I1099" s="106">
        <v>0.92</v>
      </c>
      <c r="J1099" s="106">
        <v>1.33</v>
      </c>
      <c r="K1099" s="106">
        <v>2.72</v>
      </c>
      <c r="L1099" s="106">
        <v>3.38</v>
      </c>
      <c r="M1099" s="106">
        <v>3.94</v>
      </c>
    </row>
    <row r="1100" ht="15.75" customHeight="1">
      <c r="D1100" s="108">
        <v>44124.0</v>
      </c>
      <c r="E1100" s="106">
        <v>0.14</v>
      </c>
      <c r="F1100" s="106">
        <v>0.2</v>
      </c>
      <c r="G1100" s="106">
        <v>0.27</v>
      </c>
      <c r="H1100" s="106">
        <v>0.42</v>
      </c>
      <c r="I1100" s="106">
        <v>0.97</v>
      </c>
      <c r="J1100" s="106">
        <v>1.33</v>
      </c>
      <c r="K1100" s="106">
        <v>2.73</v>
      </c>
      <c r="L1100" s="106">
        <v>3.4</v>
      </c>
      <c r="M1100" s="106">
        <v>3.94</v>
      </c>
    </row>
    <row r="1101" ht="15.75" customHeight="1">
      <c r="D1101" s="108">
        <v>44123.0</v>
      </c>
      <c r="E1101" s="106">
        <v>0.15</v>
      </c>
      <c r="F1101" s="106">
        <v>0.19</v>
      </c>
      <c r="G1101" s="106">
        <v>0.25</v>
      </c>
      <c r="H1101" s="106">
        <v>0.38</v>
      </c>
      <c r="I1101" s="106">
        <v>0.94</v>
      </c>
      <c r="J1101" s="106">
        <v>1.38</v>
      </c>
      <c r="K1101" s="106">
        <v>2.8</v>
      </c>
      <c r="L1101" s="106">
        <v>3.45</v>
      </c>
      <c r="M1101" s="106">
        <v>3.98</v>
      </c>
    </row>
    <row r="1102" ht="15.75" customHeight="1">
      <c r="D1102" s="108">
        <v>44120.0</v>
      </c>
      <c r="E1102" s="106">
        <v>0.14</v>
      </c>
      <c r="F1102" s="106">
        <v>0.18</v>
      </c>
      <c r="G1102" s="106">
        <v>0.24</v>
      </c>
      <c r="H1102" s="106">
        <v>0.37</v>
      </c>
      <c r="I1102" s="106">
        <v>0.84</v>
      </c>
      <c r="J1102" s="106">
        <v>1.26</v>
      </c>
      <c r="K1102" s="106">
        <v>2.64</v>
      </c>
      <c r="L1102" s="106">
        <v>3.3</v>
      </c>
      <c r="M1102" s="106">
        <v>3.83</v>
      </c>
    </row>
    <row r="1103" ht="15.75" customHeight="1">
      <c r="D1103" s="108">
        <v>44119.0</v>
      </c>
      <c r="E1103" s="106">
        <v>0.15</v>
      </c>
      <c r="F1103" s="106">
        <v>0.2</v>
      </c>
      <c r="G1103" s="106">
        <v>0.26</v>
      </c>
      <c r="H1103" s="106">
        <v>0.43</v>
      </c>
      <c r="I1103" s="106">
        <v>0.91</v>
      </c>
      <c r="J1103" s="106">
        <v>1.36</v>
      </c>
      <c r="K1103" s="106">
        <v>2.75</v>
      </c>
      <c r="L1103" s="106">
        <v>3.41</v>
      </c>
      <c r="M1103" s="106">
        <v>3.95</v>
      </c>
    </row>
    <row r="1104" ht="15.75" customHeight="1">
      <c r="D1104" s="108">
        <v>44118.0</v>
      </c>
      <c r="E1104" s="106">
        <v>0.15</v>
      </c>
      <c r="F1104" s="106">
        <v>0.2</v>
      </c>
      <c r="G1104" s="106">
        <v>0.26</v>
      </c>
      <c r="H1104" s="106">
        <v>0.4</v>
      </c>
      <c r="I1104" s="106">
        <v>0.88</v>
      </c>
      <c r="J1104" s="106">
        <v>1.32</v>
      </c>
      <c r="K1104" s="106">
        <v>2.65</v>
      </c>
      <c r="L1104" s="106">
        <v>3.36</v>
      </c>
      <c r="M1104" s="106">
        <v>3.93</v>
      </c>
    </row>
    <row r="1105" ht="15.75" customHeight="1">
      <c r="D1105" s="108">
        <v>44117.0</v>
      </c>
      <c r="E1105" s="106">
        <v>0.15</v>
      </c>
      <c r="F1105" s="106">
        <v>0.2</v>
      </c>
      <c r="G1105" s="106">
        <v>0.26</v>
      </c>
      <c r="H1105" s="106">
        <v>0.43</v>
      </c>
      <c r="I1105" s="106">
        <v>0.94</v>
      </c>
      <c r="J1105" s="106">
        <v>1.36</v>
      </c>
      <c r="K1105" s="106">
        <v>2.75</v>
      </c>
      <c r="L1105" s="106">
        <v>3.4</v>
      </c>
      <c r="M1105" s="106">
        <v>3.93</v>
      </c>
    </row>
    <row r="1106" ht="15.75" customHeight="1">
      <c r="D1106" s="108">
        <v>44116.0</v>
      </c>
      <c r="E1106" s="106">
        <v>0.15</v>
      </c>
      <c r="F1106" s="106">
        <v>0.21</v>
      </c>
      <c r="G1106" s="106">
        <v>0.28</v>
      </c>
      <c r="H1106" s="106">
        <v>0.43</v>
      </c>
      <c r="I1106" s="106">
        <v>0.97</v>
      </c>
      <c r="J1106" s="106">
        <v>1.33</v>
      </c>
      <c r="K1106" s="106">
        <v>2.71</v>
      </c>
      <c r="L1106" s="106">
        <v>3.36</v>
      </c>
      <c r="M1106" s="106">
        <v>3.82</v>
      </c>
    </row>
    <row r="1107" ht="15.75" customHeight="1">
      <c r="D1107" s="108">
        <v>44113.0</v>
      </c>
      <c r="E1107" s="106">
        <v>0.14</v>
      </c>
      <c r="F1107" s="106">
        <v>0.19</v>
      </c>
      <c r="G1107" s="106">
        <v>0.26</v>
      </c>
      <c r="H1107" s="106">
        <v>0.41</v>
      </c>
      <c r="I1107" s="106">
        <v>0.91</v>
      </c>
      <c r="J1107" s="106">
        <v>1.33</v>
      </c>
      <c r="K1107" s="106">
        <v>2.71</v>
      </c>
      <c r="L1107" s="106">
        <v>3.37</v>
      </c>
      <c r="M1107" s="106">
        <v>3.87</v>
      </c>
    </row>
    <row r="1108" ht="15.75" customHeight="1">
      <c r="D1108" s="108">
        <v>44112.0</v>
      </c>
      <c r="E1108" s="106">
        <v>0.14</v>
      </c>
      <c r="F1108" s="106">
        <v>0.19</v>
      </c>
      <c r="G1108" s="106">
        <v>0.26</v>
      </c>
      <c r="H1108" s="106">
        <v>0.42</v>
      </c>
      <c r="I1108" s="106">
        <v>0.96</v>
      </c>
      <c r="J1108" s="106">
        <v>1.32</v>
      </c>
      <c r="K1108" s="106">
        <v>2.7</v>
      </c>
      <c r="L1108" s="106">
        <v>3.38</v>
      </c>
      <c r="M1108" s="106">
        <v>3.93</v>
      </c>
    </row>
    <row r="1109" ht="15.75" customHeight="1">
      <c r="D1109" s="108">
        <v>44111.0</v>
      </c>
      <c r="E1109" s="106">
        <v>0.15</v>
      </c>
      <c r="F1109" s="106">
        <v>0.21</v>
      </c>
      <c r="G1109" s="106">
        <v>0.27</v>
      </c>
      <c r="H1109" s="106">
        <v>0.43</v>
      </c>
      <c r="I1109" s="106">
        <v>0.88</v>
      </c>
      <c r="J1109" s="106">
        <v>1.32</v>
      </c>
      <c r="K1109" s="106">
        <v>2.71</v>
      </c>
      <c r="L1109" s="106">
        <v>3.39</v>
      </c>
      <c r="M1109" s="106">
        <v>3.87</v>
      </c>
    </row>
    <row r="1110" ht="15.75" customHeight="1">
      <c r="D1110" s="108">
        <v>44110.0</v>
      </c>
      <c r="E1110" s="106">
        <v>0.14</v>
      </c>
      <c r="F1110" s="106">
        <v>0.21</v>
      </c>
      <c r="G1110" s="106">
        <v>0.26</v>
      </c>
      <c r="H1110" s="106">
        <v>0.42</v>
      </c>
      <c r="I1110" s="106">
        <v>0.85</v>
      </c>
      <c r="J1110" s="106">
        <v>1.3</v>
      </c>
      <c r="K1110" s="106">
        <v>2.67</v>
      </c>
      <c r="L1110" s="106">
        <v>3.34</v>
      </c>
      <c r="M1110" s="106">
        <v>3.84</v>
      </c>
    </row>
    <row r="1111" ht="15.75" customHeight="1">
      <c r="D1111" s="108">
        <v>44109.0</v>
      </c>
      <c r="E1111" s="106">
        <v>0.16</v>
      </c>
      <c r="F1111" s="106">
        <v>0.22</v>
      </c>
      <c r="G1111" s="106">
        <v>0.27</v>
      </c>
      <c r="H1111" s="106">
        <v>0.43</v>
      </c>
      <c r="I1111" s="106">
        <v>0.86</v>
      </c>
      <c r="J1111" s="106">
        <v>1.32</v>
      </c>
      <c r="K1111" s="106">
        <v>2.71</v>
      </c>
      <c r="L1111" s="106">
        <v>3.4</v>
      </c>
      <c r="M1111" s="106">
        <v>3.94</v>
      </c>
    </row>
    <row r="1112" ht="15.75" customHeight="1">
      <c r="D1112" s="108">
        <v>44106.0</v>
      </c>
      <c r="E1112" s="106">
        <v>0.15</v>
      </c>
      <c r="F1112" s="106">
        <v>0.21</v>
      </c>
      <c r="G1112" s="106">
        <v>0.26</v>
      </c>
      <c r="H1112" s="106">
        <v>0.41</v>
      </c>
      <c r="I1112" s="106">
        <v>0.83</v>
      </c>
      <c r="J1112" s="106">
        <v>1.3</v>
      </c>
      <c r="K1112" s="106">
        <v>2.66</v>
      </c>
      <c r="L1112" s="106">
        <v>3.37</v>
      </c>
      <c r="M1112" s="106">
        <v>3.87</v>
      </c>
    </row>
    <row r="1113" ht="15.75" customHeight="1">
      <c r="D1113" s="108">
        <v>44105.0</v>
      </c>
      <c r="E1113" s="106">
        <v>0.15</v>
      </c>
      <c r="F1113" s="106">
        <v>0.2</v>
      </c>
      <c r="G1113" s="106">
        <v>0.25</v>
      </c>
      <c r="H1113" s="106">
        <v>0.4</v>
      </c>
      <c r="I1113" s="106">
        <v>0.82</v>
      </c>
      <c r="J1113" s="106">
        <v>1.26</v>
      </c>
      <c r="K1113" s="106">
        <v>2.76</v>
      </c>
      <c r="L1113" s="106">
        <v>3.45</v>
      </c>
      <c r="M1113" s="106">
        <v>3.98</v>
      </c>
    </row>
    <row r="1114" ht="15.75" customHeight="1">
      <c r="D1114" s="108">
        <v>44104.0</v>
      </c>
      <c r="E1114" s="106">
        <v>0.16</v>
      </c>
      <c r="F1114" s="106">
        <v>0.21</v>
      </c>
      <c r="G1114" s="106">
        <v>0.27</v>
      </c>
      <c r="H1114" s="106">
        <v>0.43</v>
      </c>
      <c r="I1114" s="106">
        <v>0.78</v>
      </c>
      <c r="J1114" s="106">
        <v>1.22</v>
      </c>
      <c r="K1114" s="106">
        <v>2.66</v>
      </c>
      <c r="L1114" s="106">
        <v>3.32</v>
      </c>
      <c r="M1114" s="106">
        <v>3.84</v>
      </c>
    </row>
    <row r="1115" ht="15.75" customHeight="1">
      <c r="D1115" s="108">
        <v>44103.0</v>
      </c>
      <c r="E1115" s="106">
        <v>0.16</v>
      </c>
      <c r="F1115" s="106">
        <v>0.21</v>
      </c>
      <c r="G1115" s="106">
        <v>0.27</v>
      </c>
      <c r="H1115" s="106">
        <v>0.44</v>
      </c>
      <c r="I1115" s="106">
        <v>0.81</v>
      </c>
      <c r="J1115" s="106">
        <v>1.27</v>
      </c>
      <c r="K1115" s="106">
        <v>2.75</v>
      </c>
      <c r="L1115" s="106">
        <v>3.4</v>
      </c>
      <c r="M1115" s="106">
        <v>3.95</v>
      </c>
    </row>
    <row r="1116" ht="15.75" customHeight="1">
      <c r="D1116" s="108">
        <v>44102.0</v>
      </c>
      <c r="E1116" s="106">
        <v>0.14</v>
      </c>
      <c r="F1116" s="106">
        <v>0.19</v>
      </c>
      <c r="G1116" s="106">
        <v>0.25</v>
      </c>
      <c r="H1116" s="106">
        <v>0.42</v>
      </c>
      <c r="I1116" s="106">
        <v>0.8</v>
      </c>
      <c r="J1116" s="106">
        <v>1.3</v>
      </c>
      <c r="K1116" s="106">
        <v>2.7</v>
      </c>
      <c r="L1116" s="106">
        <v>3.38</v>
      </c>
      <c r="M1116" s="106">
        <v>3.93</v>
      </c>
    </row>
    <row r="1117" ht="15.75" customHeight="1">
      <c r="D1117" s="108">
        <v>44099.0</v>
      </c>
      <c r="E1117" s="106">
        <v>0.15</v>
      </c>
      <c r="F1117" s="106">
        <v>0.18</v>
      </c>
      <c r="G1117" s="106">
        <v>0.25</v>
      </c>
      <c r="H1117" s="106">
        <v>0.42</v>
      </c>
      <c r="I1117" s="106">
        <v>0.84</v>
      </c>
      <c r="J1117" s="106">
        <v>1.32</v>
      </c>
      <c r="K1117" s="106">
        <v>2.7</v>
      </c>
      <c r="L1117" s="106">
        <v>3.38</v>
      </c>
      <c r="M1117" s="106">
        <v>3.93</v>
      </c>
    </row>
    <row r="1118" ht="15.75" customHeight="1">
      <c r="D1118" s="108">
        <v>44098.0</v>
      </c>
      <c r="E1118" s="106">
        <v>0.15</v>
      </c>
      <c r="F1118" s="106">
        <v>0.18</v>
      </c>
      <c r="G1118" s="106">
        <v>0.26</v>
      </c>
      <c r="H1118" s="106">
        <v>0.43</v>
      </c>
      <c r="I1118" s="106">
        <v>0.88</v>
      </c>
      <c r="J1118" s="106">
        <v>1.34</v>
      </c>
      <c r="K1118" s="106">
        <v>2.73</v>
      </c>
      <c r="L1118" s="106">
        <v>3.39</v>
      </c>
      <c r="M1118" s="106">
        <v>3.89</v>
      </c>
    </row>
    <row r="1119" ht="15.75" customHeight="1">
      <c r="D1119" s="108">
        <v>44097.0</v>
      </c>
      <c r="E1119" s="106">
        <v>0.15</v>
      </c>
      <c r="F1119" s="106">
        <v>0.18</v>
      </c>
      <c r="G1119" s="106">
        <v>0.25</v>
      </c>
      <c r="H1119" s="106">
        <v>0.42</v>
      </c>
      <c r="I1119" s="106">
        <v>0.84</v>
      </c>
      <c r="J1119" s="106">
        <v>1.32</v>
      </c>
      <c r="K1119" s="106">
        <v>2.8</v>
      </c>
      <c r="L1119" s="106">
        <v>3.43</v>
      </c>
      <c r="M1119" s="106">
        <v>3.93</v>
      </c>
    </row>
    <row r="1120" ht="15.75" customHeight="1">
      <c r="D1120" s="108">
        <v>44096.0</v>
      </c>
      <c r="E1120" s="106">
        <v>0.16</v>
      </c>
      <c r="F1120" s="106">
        <v>0.2</v>
      </c>
      <c r="G1120" s="106">
        <v>0.28</v>
      </c>
      <c r="H1120" s="106">
        <v>0.47</v>
      </c>
      <c r="I1120" s="106">
        <v>1.0</v>
      </c>
      <c r="J1120" s="106">
        <v>1.39</v>
      </c>
      <c r="K1120" s="106">
        <v>2.83</v>
      </c>
      <c r="L1120" s="106">
        <v>3.51</v>
      </c>
      <c r="M1120" s="106">
        <v>3.98</v>
      </c>
    </row>
    <row r="1121" ht="15.75" customHeight="1">
      <c r="D1121" s="108">
        <v>44095.0</v>
      </c>
      <c r="E1121" s="106">
        <v>0.15</v>
      </c>
      <c r="F1121" s="106">
        <v>0.19</v>
      </c>
      <c r="G1121" s="106">
        <v>0.27</v>
      </c>
      <c r="H1121" s="106">
        <v>0.46</v>
      </c>
      <c r="I1121" s="106">
        <v>0.97</v>
      </c>
      <c r="J1121" s="106">
        <v>1.42</v>
      </c>
      <c r="K1121" s="106">
        <v>2.82</v>
      </c>
      <c r="L1121" s="106">
        <v>3.48</v>
      </c>
      <c r="M1121" s="106">
        <v>4.0</v>
      </c>
    </row>
    <row r="1122" ht="15.75" customHeight="1">
      <c r="D1122" s="108">
        <v>44092.0</v>
      </c>
      <c r="E1122" s="106">
        <v>0.16</v>
      </c>
      <c r="F1122" s="106">
        <v>0.2</v>
      </c>
      <c r="G1122" s="106">
        <v>0.28</v>
      </c>
      <c r="H1122" s="106">
        <v>0.47</v>
      </c>
      <c r="I1122" s="106">
        <v>1.03</v>
      </c>
      <c r="J1122" s="106">
        <v>1.48</v>
      </c>
      <c r="K1122" s="106">
        <v>2.85</v>
      </c>
      <c r="L1122" s="106">
        <v>3.49</v>
      </c>
      <c r="M1122" s="106">
        <v>4.0</v>
      </c>
    </row>
    <row r="1123" ht="15.75" customHeight="1">
      <c r="D1123" s="108">
        <v>44091.0</v>
      </c>
      <c r="E1123" s="106">
        <v>0.16</v>
      </c>
      <c r="F1123" s="106">
        <v>0.21</v>
      </c>
      <c r="G1123" s="106">
        <v>0.27</v>
      </c>
      <c r="H1123" s="106">
        <v>0.45</v>
      </c>
      <c r="I1123" s="106">
        <v>1.03</v>
      </c>
      <c r="J1123" s="106">
        <v>1.49</v>
      </c>
      <c r="K1123" s="106">
        <v>2.84</v>
      </c>
      <c r="L1123" s="106">
        <v>3.47</v>
      </c>
      <c r="M1123" s="106">
        <v>3.98</v>
      </c>
    </row>
    <row r="1124" ht="15.75" customHeight="1">
      <c r="D1124" s="108">
        <v>44090.0</v>
      </c>
      <c r="E1124" s="106">
        <v>0.17</v>
      </c>
      <c r="F1124" s="106">
        <v>0.24</v>
      </c>
      <c r="G1124" s="106">
        <v>0.29</v>
      </c>
      <c r="H1124" s="106">
        <v>0.45</v>
      </c>
      <c r="I1124" s="106">
        <v>1.0</v>
      </c>
      <c r="J1124" s="106">
        <v>1.46</v>
      </c>
      <c r="K1124" s="106">
        <v>2.81</v>
      </c>
      <c r="L1124" s="106">
        <v>3.45</v>
      </c>
      <c r="M1124" s="106">
        <v>3.97</v>
      </c>
    </row>
    <row r="1125" ht="15.75" customHeight="1">
      <c r="D1125" s="108">
        <v>44089.0</v>
      </c>
      <c r="E1125" s="106">
        <v>0.17</v>
      </c>
      <c r="F1125" s="106">
        <v>0.22</v>
      </c>
      <c r="G1125" s="106">
        <v>0.29</v>
      </c>
      <c r="H1125" s="106">
        <v>0.47</v>
      </c>
      <c r="I1125" s="106">
        <v>1.07</v>
      </c>
      <c r="J1125" s="106">
        <v>1.48</v>
      </c>
      <c r="K1125" s="106">
        <v>2.87</v>
      </c>
      <c r="L1125" s="106">
        <v>3.5</v>
      </c>
      <c r="M1125" s="106">
        <v>4.02</v>
      </c>
    </row>
    <row r="1126" ht="15.75" customHeight="1">
      <c r="D1126" s="108">
        <v>44088.0</v>
      </c>
      <c r="E1126" s="106">
        <v>0.15</v>
      </c>
      <c r="F1126" s="106">
        <v>0.21</v>
      </c>
      <c r="G1126" s="106">
        <v>0.29</v>
      </c>
      <c r="H1126" s="106">
        <v>0.47</v>
      </c>
      <c r="I1126" s="106">
        <v>1.04</v>
      </c>
      <c r="J1126" s="106">
        <v>1.48</v>
      </c>
      <c r="K1126" s="106">
        <v>2.84</v>
      </c>
      <c r="L1126" s="106">
        <v>3.45</v>
      </c>
      <c r="M1126" s="106">
        <v>3.98</v>
      </c>
    </row>
    <row r="1127" ht="15.75" customHeight="1">
      <c r="D1127" s="108">
        <v>44085.0</v>
      </c>
      <c r="E1127" s="106">
        <v>0.16</v>
      </c>
      <c r="F1127" s="106">
        <v>0.22</v>
      </c>
      <c r="G1127" s="106">
        <v>0.29</v>
      </c>
      <c r="H1127" s="106">
        <v>0.48</v>
      </c>
      <c r="I1127" s="106">
        <v>1.1</v>
      </c>
      <c r="J1127" s="106">
        <v>1.53</v>
      </c>
      <c r="K1127" s="106">
        <v>2.87</v>
      </c>
      <c r="L1127" s="106">
        <v>3.48</v>
      </c>
      <c r="M1127" s="106">
        <v>4.02</v>
      </c>
    </row>
    <row r="1128" ht="15.75" customHeight="1">
      <c r="D1128" s="108">
        <v>44084.0</v>
      </c>
      <c r="E1128" s="106">
        <v>0.16</v>
      </c>
      <c r="F1128" s="106">
        <v>0.23</v>
      </c>
      <c r="G1128" s="106">
        <v>0.3</v>
      </c>
      <c r="H1128" s="106">
        <v>0.5</v>
      </c>
      <c r="I1128" s="106">
        <v>1.12</v>
      </c>
      <c r="J1128" s="106">
        <v>1.54</v>
      </c>
      <c r="K1128" s="106">
        <v>2.92</v>
      </c>
      <c r="L1128" s="106">
        <v>3.55</v>
      </c>
      <c r="M1128" s="106">
        <v>4.05</v>
      </c>
    </row>
    <row r="1129" ht="15.75" customHeight="1">
      <c r="D1129" s="108">
        <v>44083.0</v>
      </c>
      <c r="E1129" s="106">
        <v>0.18</v>
      </c>
      <c r="F1129" s="106">
        <v>0.25</v>
      </c>
      <c r="G1129" s="106">
        <v>0.33</v>
      </c>
      <c r="H1129" s="106">
        <v>0.5</v>
      </c>
      <c r="I1129" s="106">
        <v>1.1</v>
      </c>
      <c r="J1129" s="106">
        <v>1.51</v>
      </c>
      <c r="K1129" s="106">
        <v>2.87</v>
      </c>
      <c r="L1129" s="106">
        <v>3.48</v>
      </c>
      <c r="M1129" s="106">
        <v>4.02</v>
      </c>
    </row>
    <row r="1130" ht="15.75" customHeight="1">
      <c r="D1130" s="108">
        <v>44082.0</v>
      </c>
      <c r="E1130" s="106">
        <v>0.18</v>
      </c>
      <c r="F1130" s="106">
        <v>0.25</v>
      </c>
      <c r="G1130" s="106">
        <v>0.32</v>
      </c>
      <c r="H1130" s="106">
        <v>0.51</v>
      </c>
      <c r="I1130" s="106">
        <v>1.07</v>
      </c>
      <c r="J1130" s="106">
        <v>1.53</v>
      </c>
      <c r="K1130" s="106">
        <v>2.86</v>
      </c>
      <c r="L1130" s="106">
        <v>3.47</v>
      </c>
      <c r="M1130" s="106">
        <v>3.98</v>
      </c>
    </row>
    <row r="1131" ht="15.75" customHeight="1">
      <c r="D1131" s="108">
        <v>44081.0</v>
      </c>
      <c r="E1131" s="106">
        <v>0.19</v>
      </c>
      <c r="F1131" s="106">
        <v>0.27</v>
      </c>
      <c r="G1131" s="106">
        <v>0.33</v>
      </c>
      <c r="H1131" s="106">
        <v>0.54</v>
      </c>
      <c r="I1131" s="106">
        <v>1.11</v>
      </c>
      <c r="J1131" s="106">
        <v>1.56</v>
      </c>
      <c r="K1131" s="106">
        <v>2.81</v>
      </c>
      <c r="L1131" s="106">
        <v>3.42</v>
      </c>
      <c r="M1131" s="106">
        <v>3.95</v>
      </c>
    </row>
    <row r="1132" ht="15.75" customHeight="1">
      <c r="D1132" s="108">
        <v>44078.0</v>
      </c>
      <c r="E1132" s="106">
        <v>0.19</v>
      </c>
      <c r="F1132" s="106">
        <v>0.28</v>
      </c>
      <c r="G1132" s="106">
        <v>0.34</v>
      </c>
      <c r="H1132" s="106">
        <v>0.53</v>
      </c>
      <c r="I1132" s="106">
        <v>1.15</v>
      </c>
      <c r="J1132" s="106">
        <v>1.6</v>
      </c>
      <c r="K1132" s="106">
        <v>2.82</v>
      </c>
      <c r="L1132" s="106">
        <v>3.42</v>
      </c>
      <c r="M1132" s="106">
        <v>3.98</v>
      </c>
    </row>
    <row r="1133" ht="15.75" customHeight="1">
      <c r="D1133" s="108">
        <v>44077.0</v>
      </c>
      <c r="E1133" s="106">
        <v>0.19</v>
      </c>
      <c r="F1133" s="106">
        <v>0.27</v>
      </c>
      <c r="G1133" s="106">
        <v>0.34</v>
      </c>
      <c r="H1133" s="106">
        <v>0.52</v>
      </c>
      <c r="I1133" s="106">
        <v>1.08</v>
      </c>
      <c r="J1133" s="106">
        <v>1.58</v>
      </c>
      <c r="K1133" s="106">
        <v>2.84</v>
      </c>
      <c r="L1133" s="106">
        <v>3.4</v>
      </c>
      <c r="M1133" s="106">
        <v>3.98</v>
      </c>
    </row>
    <row r="1134" ht="15.75" customHeight="1">
      <c r="D1134" s="108">
        <v>44075.0</v>
      </c>
      <c r="E1134" s="106">
        <v>0.19</v>
      </c>
      <c r="F1134" s="106">
        <v>0.26</v>
      </c>
      <c r="G1134" s="106">
        <v>0.34</v>
      </c>
      <c r="H1134" s="106">
        <v>0.53</v>
      </c>
      <c r="I1134" s="106">
        <v>1.05</v>
      </c>
      <c r="J1134" s="106">
        <v>1.5</v>
      </c>
      <c r="K1134" s="106">
        <v>2.73</v>
      </c>
      <c r="L1134" s="106">
        <v>3.3</v>
      </c>
      <c r="M1134" s="106">
        <v>3.94</v>
      </c>
    </row>
    <row r="1135" ht="15.75" customHeight="1">
      <c r="D1135" s="108">
        <v>44074.0</v>
      </c>
      <c r="E1135" s="106">
        <v>0.18</v>
      </c>
      <c r="F1135" s="106">
        <v>0.28</v>
      </c>
      <c r="G1135" s="106">
        <v>0.33</v>
      </c>
      <c r="H1135" s="106">
        <v>0.56</v>
      </c>
      <c r="I1135" s="106">
        <v>1.12</v>
      </c>
      <c r="J1135" s="106">
        <v>1.63</v>
      </c>
      <c r="K1135" s="106">
        <v>2.88</v>
      </c>
      <c r="L1135" s="106">
        <v>3.5</v>
      </c>
      <c r="M1135" s="106">
        <v>4.04</v>
      </c>
    </row>
    <row r="1136" ht="15.75" customHeight="1">
      <c r="D1136" s="108">
        <v>44071.0</v>
      </c>
      <c r="E1136" s="106">
        <v>0.19</v>
      </c>
      <c r="F1136" s="106">
        <v>0.28</v>
      </c>
      <c r="G1136" s="106">
        <v>0.34</v>
      </c>
      <c r="H1136" s="106">
        <v>0.55</v>
      </c>
      <c r="I1136" s="106">
        <v>1.12</v>
      </c>
      <c r="J1136" s="106">
        <v>1.58</v>
      </c>
      <c r="K1136" s="106">
        <v>2.85</v>
      </c>
      <c r="L1136" s="106">
        <v>3.42</v>
      </c>
      <c r="M1136" s="106">
        <v>3.98</v>
      </c>
    </row>
    <row r="1137" ht="15.75" customHeight="1">
      <c r="D1137" s="108">
        <v>44070.0</v>
      </c>
      <c r="E1137" s="106">
        <v>0.21</v>
      </c>
      <c r="F1137" s="106">
        <v>0.3</v>
      </c>
      <c r="G1137" s="106">
        <v>0.38</v>
      </c>
      <c r="H1137" s="106">
        <v>0.58</v>
      </c>
      <c r="I1137" s="106">
        <v>1.2</v>
      </c>
      <c r="J1137" s="106">
        <v>1.68</v>
      </c>
      <c r="K1137" s="106">
        <v>2.93</v>
      </c>
      <c r="L1137" s="106">
        <v>3.54</v>
      </c>
      <c r="M1137" s="106">
        <v>4.04</v>
      </c>
    </row>
    <row r="1138" ht="15.75" customHeight="1">
      <c r="D1138" s="108">
        <v>44069.0</v>
      </c>
      <c r="E1138" s="106">
        <v>0.2</v>
      </c>
      <c r="F1138" s="106">
        <v>0.29</v>
      </c>
      <c r="G1138" s="106">
        <v>0.38</v>
      </c>
      <c r="H1138" s="106">
        <v>0.54</v>
      </c>
      <c r="I1138" s="106">
        <v>1.18</v>
      </c>
      <c r="J1138" s="106">
        <v>1.58</v>
      </c>
      <c r="K1138" s="106">
        <v>2.93</v>
      </c>
      <c r="L1138" s="106">
        <v>3.56</v>
      </c>
      <c r="M1138" s="106">
        <v>4.08</v>
      </c>
    </row>
    <row r="1139" ht="15.75" customHeight="1">
      <c r="D1139" s="108">
        <v>44068.0</v>
      </c>
      <c r="E1139" s="106">
        <v>0.2</v>
      </c>
      <c r="F1139" s="106">
        <v>0.29</v>
      </c>
      <c r="G1139" s="106">
        <v>0.38</v>
      </c>
      <c r="H1139" s="106">
        <v>0.56</v>
      </c>
      <c r="I1139" s="106">
        <v>1.2</v>
      </c>
      <c r="J1139" s="106">
        <v>1.6</v>
      </c>
      <c r="K1139" s="106">
        <v>2.85</v>
      </c>
      <c r="L1139" s="106">
        <v>3.48</v>
      </c>
      <c r="M1139" s="106">
        <v>4.0</v>
      </c>
    </row>
    <row r="1140" ht="15.75" customHeight="1">
      <c r="D1140" s="108">
        <v>44067.0</v>
      </c>
      <c r="E1140" s="106">
        <v>0.2</v>
      </c>
      <c r="F1140" s="106">
        <v>0.28</v>
      </c>
      <c r="G1140" s="106">
        <v>0.38</v>
      </c>
      <c r="H1140" s="106">
        <v>0.55</v>
      </c>
      <c r="I1140" s="106">
        <v>1.17</v>
      </c>
      <c r="J1140" s="106">
        <v>1.6</v>
      </c>
      <c r="K1140" s="106">
        <v>2.83</v>
      </c>
      <c r="L1140" s="106">
        <v>3.5</v>
      </c>
      <c r="M1140" s="106">
        <v>4.03</v>
      </c>
    </row>
    <row r="1141" ht="15.75" customHeight="1">
      <c r="D1141" s="108">
        <v>44064.0</v>
      </c>
      <c r="E1141" s="106">
        <v>0.21</v>
      </c>
      <c r="F1141" s="106">
        <v>0.31</v>
      </c>
      <c r="G1141" s="106">
        <v>0.39</v>
      </c>
      <c r="H1141" s="106">
        <v>0.54</v>
      </c>
      <c r="I1141" s="106">
        <v>1.17</v>
      </c>
      <c r="J1141" s="106">
        <v>1.61</v>
      </c>
      <c r="K1141" s="106">
        <v>2.83</v>
      </c>
      <c r="L1141" s="106">
        <v>3.45</v>
      </c>
      <c r="M1141" s="106">
        <v>4.0</v>
      </c>
    </row>
    <row r="1142" ht="15.75" customHeight="1">
      <c r="D1142" s="108">
        <v>44063.0</v>
      </c>
      <c r="E1142" s="106">
        <v>0.2</v>
      </c>
      <c r="F1142" s="106">
        <v>0.3</v>
      </c>
      <c r="G1142" s="106">
        <v>0.38</v>
      </c>
      <c r="H1142" s="106">
        <v>0.54</v>
      </c>
      <c r="I1142" s="106">
        <v>1.14</v>
      </c>
      <c r="J1142" s="106">
        <v>1.6</v>
      </c>
      <c r="K1142" s="106">
        <v>2.84</v>
      </c>
      <c r="L1142" s="106">
        <v>3.45</v>
      </c>
      <c r="M1142" s="106">
        <v>4.0</v>
      </c>
    </row>
    <row r="1143" ht="15.75" customHeight="1">
      <c r="D1143" s="108">
        <v>44062.0</v>
      </c>
      <c r="E1143" s="106">
        <v>0.2</v>
      </c>
      <c r="F1143" s="106">
        <v>0.31</v>
      </c>
      <c r="G1143" s="106">
        <v>0.4</v>
      </c>
      <c r="H1143" s="106">
        <v>0.57</v>
      </c>
      <c r="I1143" s="106">
        <v>1.2</v>
      </c>
      <c r="J1143" s="106">
        <v>1.65</v>
      </c>
      <c r="K1143" s="106">
        <v>2.9</v>
      </c>
      <c r="L1143" s="106">
        <v>3.5</v>
      </c>
      <c r="M1143" s="106">
        <v>4.0</v>
      </c>
    </row>
    <row r="1144" ht="15.75" customHeight="1">
      <c r="D1144" s="108">
        <v>44061.0</v>
      </c>
      <c r="E1144" s="106">
        <v>0.2</v>
      </c>
      <c r="F1144" s="106">
        <v>0.3</v>
      </c>
      <c r="G1144" s="106">
        <v>0.39</v>
      </c>
      <c r="H1144" s="106">
        <v>0.56</v>
      </c>
      <c r="I1144" s="106">
        <v>1.22</v>
      </c>
      <c r="J1144" s="106">
        <v>1.68</v>
      </c>
      <c r="K1144" s="106">
        <v>2.97</v>
      </c>
      <c r="L1144" s="106">
        <v>3.56</v>
      </c>
      <c r="M1144" s="106">
        <v>4.04</v>
      </c>
    </row>
    <row r="1145" ht="15.75" customHeight="1">
      <c r="D1145" s="108">
        <v>44060.0</v>
      </c>
      <c r="E1145" s="106">
        <v>0.2</v>
      </c>
      <c r="F1145" s="106">
        <v>0.31</v>
      </c>
      <c r="G1145" s="106">
        <v>0.41</v>
      </c>
      <c r="H1145" s="106">
        <v>0.58</v>
      </c>
      <c r="I1145" s="106">
        <v>1.22</v>
      </c>
      <c r="J1145" s="106">
        <v>1.65</v>
      </c>
      <c r="K1145" s="106">
        <v>2.9</v>
      </c>
      <c r="L1145" s="106">
        <v>3.5</v>
      </c>
      <c r="M1145" s="106">
        <v>4.0</v>
      </c>
    </row>
    <row r="1146" ht="15.75" customHeight="1">
      <c r="D1146" s="108">
        <v>44057.0</v>
      </c>
      <c r="E1146" s="106">
        <v>0.2</v>
      </c>
      <c r="F1146" s="106">
        <v>0.3</v>
      </c>
      <c r="G1146" s="106">
        <v>0.39</v>
      </c>
      <c r="H1146" s="106">
        <v>0.56</v>
      </c>
      <c r="I1146" s="106">
        <v>1.13</v>
      </c>
      <c r="J1146" s="106">
        <v>1.58</v>
      </c>
      <c r="K1146" s="106">
        <v>2.8</v>
      </c>
      <c r="L1146" s="106">
        <v>3.36</v>
      </c>
      <c r="M1146" s="106">
        <v>3.98</v>
      </c>
    </row>
    <row r="1147" ht="15.75" customHeight="1">
      <c r="D1147" s="108">
        <v>44056.0</v>
      </c>
      <c r="E1147" s="106">
        <v>0.22</v>
      </c>
      <c r="F1147" s="106">
        <v>0.31</v>
      </c>
      <c r="G1147" s="106">
        <v>0.39</v>
      </c>
      <c r="H1147" s="106">
        <v>0.56</v>
      </c>
      <c r="I1147" s="106">
        <v>1.2</v>
      </c>
      <c r="J1147" s="106">
        <v>1.65</v>
      </c>
      <c r="K1147" s="106">
        <v>2.88</v>
      </c>
      <c r="L1147" s="106">
        <v>3.48</v>
      </c>
      <c r="M1147" s="106">
        <v>4.0</v>
      </c>
    </row>
    <row r="1148" ht="15.75" customHeight="1">
      <c r="D1148" s="108">
        <v>44055.0</v>
      </c>
      <c r="E1148" s="106">
        <v>0.23</v>
      </c>
      <c r="F1148" s="106">
        <v>0.33</v>
      </c>
      <c r="G1148" s="106">
        <v>0.39</v>
      </c>
      <c r="H1148" s="106">
        <v>0.58</v>
      </c>
      <c r="I1148" s="106">
        <v>1.22</v>
      </c>
      <c r="J1148" s="106">
        <v>1.7</v>
      </c>
      <c r="K1148" s="106">
        <v>2.93</v>
      </c>
      <c r="L1148" s="106">
        <v>3.5</v>
      </c>
      <c r="M1148" s="106">
        <v>4.04</v>
      </c>
    </row>
    <row r="1149" ht="15.75" customHeight="1">
      <c r="D1149" s="108">
        <v>44054.0</v>
      </c>
      <c r="E1149" s="106">
        <v>0.23</v>
      </c>
      <c r="F1149" s="106">
        <v>0.34</v>
      </c>
      <c r="G1149" s="106">
        <v>0.41</v>
      </c>
      <c r="H1149" s="106">
        <v>0.58</v>
      </c>
      <c r="I1149" s="106">
        <v>1.29</v>
      </c>
      <c r="J1149" s="106">
        <v>1.76</v>
      </c>
      <c r="K1149" s="106">
        <v>2.97</v>
      </c>
      <c r="L1149" s="106">
        <v>3.5</v>
      </c>
      <c r="M1149" s="106">
        <v>4.02</v>
      </c>
    </row>
    <row r="1150" ht="15.75" customHeight="1">
      <c r="D1150" s="108">
        <v>44053.0</v>
      </c>
      <c r="E1150" s="106">
        <v>0.25</v>
      </c>
      <c r="F1150" s="106">
        <v>0.36</v>
      </c>
      <c r="G1150" s="106">
        <v>0.43</v>
      </c>
      <c r="H1150" s="106">
        <v>0.62</v>
      </c>
      <c r="I1150" s="106">
        <v>1.33</v>
      </c>
      <c r="J1150" s="106">
        <v>1.79</v>
      </c>
      <c r="K1150" s="106">
        <v>2.96</v>
      </c>
      <c r="L1150" s="106">
        <v>3.47</v>
      </c>
      <c r="M1150" s="106">
        <v>3.98</v>
      </c>
    </row>
    <row r="1151" ht="15.75" customHeight="1">
      <c r="D1151" s="108">
        <v>44050.0</v>
      </c>
      <c r="E1151" s="106">
        <v>0.26</v>
      </c>
      <c r="F1151" s="106">
        <v>0.35</v>
      </c>
      <c r="G1151" s="106">
        <v>0.44</v>
      </c>
      <c r="H1151" s="106">
        <v>0.61</v>
      </c>
      <c r="I1151" s="106">
        <v>1.3</v>
      </c>
      <c r="J1151" s="106">
        <v>1.76</v>
      </c>
      <c r="K1151" s="106">
        <v>2.98</v>
      </c>
      <c r="L1151" s="106">
        <v>3.5</v>
      </c>
      <c r="M1151" s="106">
        <v>3.98</v>
      </c>
    </row>
    <row r="1152" ht="15.75" customHeight="1">
      <c r="D1152" s="108">
        <v>44049.0</v>
      </c>
      <c r="E1152" s="106">
        <v>0.26</v>
      </c>
      <c r="F1152" s="106">
        <v>0.36</v>
      </c>
      <c r="G1152" s="106">
        <v>0.47</v>
      </c>
      <c r="H1152" s="106">
        <v>0.64</v>
      </c>
      <c r="I1152" s="106">
        <v>1.36</v>
      </c>
      <c r="J1152" s="106">
        <v>1.84</v>
      </c>
      <c r="K1152" s="106">
        <v>2.96</v>
      </c>
      <c r="L1152" s="106">
        <v>3.47</v>
      </c>
      <c r="M1152" s="106">
        <v>3.98</v>
      </c>
    </row>
    <row r="1153" ht="15.75" customHeight="1">
      <c r="D1153" s="108">
        <v>44048.0</v>
      </c>
      <c r="E1153" s="106">
        <v>0.26</v>
      </c>
      <c r="F1153" s="106">
        <v>0.38</v>
      </c>
      <c r="G1153" s="106">
        <v>0.45</v>
      </c>
      <c r="H1153" s="106">
        <v>0.64</v>
      </c>
      <c r="I1153" s="106">
        <v>1.33</v>
      </c>
      <c r="J1153" s="106">
        <v>1.8</v>
      </c>
      <c r="K1153" s="106">
        <v>3.0</v>
      </c>
      <c r="L1153" s="106">
        <v>3.5</v>
      </c>
      <c r="M1153" s="106">
        <v>3.98</v>
      </c>
    </row>
    <row r="1154" ht="15.75" customHeight="1">
      <c r="D1154" s="108">
        <v>44047.0</v>
      </c>
      <c r="E1154" s="106">
        <v>0.23</v>
      </c>
      <c r="F1154" s="106">
        <v>0.37</v>
      </c>
      <c r="G1154" s="106">
        <v>0.46</v>
      </c>
      <c r="H1154" s="106">
        <v>0.63</v>
      </c>
      <c r="I1154" s="106">
        <v>1.22</v>
      </c>
      <c r="J1154" s="106">
        <v>1.66</v>
      </c>
      <c r="K1154" s="106">
        <v>2.96</v>
      </c>
      <c r="L1154" s="106">
        <v>3.5</v>
      </c>
      <c r="M1154" s="106">
        <v>3.98</v>
      </c>
    </row>
    <row r="1155" ht="15.75" customHeight="1">
      <c r="D1155" s="108">
        <v>44046.0</v>
      </c>
      <c r="E1155" s="106">
        <v>0.24</v>
      </c>
      <c r="F1155" s="106">
        <v>0.37</v>
      </c>
      <c r="G1155" s="106">
        <v>0.46</v>
      </c>
      <c r="H1155" s="106">
        <v>0.64</v>
      </c>
      <c r="I1155" s="106">
        <v>1.3</v>
      </c>
      <c r="J1155" s="106">
        <v>1.74</v>
      </c>
      <c r="K1155" s="106">
        <v>3.04</v>
      </c>
      <c r="L1155" s="106">
        <v>3.6</v>
      </c>
      <c r="M1155" s="106">
        <v>4.1</v>
      </c>
    </row>
    <row r="1156" ht="15.75" customHeight="1">
      <c r="D1156" s="108">
        <v>44043.0</v>
      </c>
      <c r="E1156" s="106">
        <v>0.26</v>
      </c>
      <c r="F1156" s="106">
        <v>0.38</v>
      </c>
      <c r="G1156" s="106">
        <v>0.49</v>
      </c>
      <c r="H1156" s="106">
        <v>0.65</v>
      </c>
      <c r="I1156" s="106">
        <v>1.3</v>
      </c>
      <c r="J1156" s="106">
        <v>1.73</v>
      </c>
      <c r="K1156" s="106">
        <v>2.98</v>
      </c>
      <c r="L1156" s="106">
        <v>3.6</v>
      </c>
      <c r="M1156" s="106">
        <v>4.08</v>
      </c>
    </row>
    <row r="1157" ht="15.75" customHeight="1">
      <c r="D1157" s="108">
        <v>44042.0</v>
      </c>
      <c r="E1157" s="106">
        <v>0.23</v>
      </c>
      <c r="F1157" s="106">
        <v>0.38</v>
      </c>
      <c r="G1157" s="106">
        <v>0.48</v>
      </c>
      <c r="H1157" s="106">
        <v>0.66</v>
      </c>
      <c r="I1157" s="106">
        <v>1.35</v>
      </c>
      <c r="J1157" s="106">
        <v>1.82</v>
      </c>
      <c r="K1157" s="106">
        <v>2.98</v>
      </c>
      <c r="L1157" s="106">
        <v>3.58</v>
      </c>
      <c r="M1157" s="106">
        <v>4.08</v>
      </c>
    </row>
    <row r="1158" ht="15.75" customHeight="1">
      <c r="D1158" s="108">
        <v>44041.0</v>
      </c>
      <c r="E1158" s="106">
        <v>0.25</v>
      </c>
      <c r="F1158" s="106">
        <v>0.39</v>
      </c>
      <c r="G1158" s="106">
        <v>0.49</v>
      </c>
      <c r="H1158" s="106">
        <v>0.68</v>
      </c>
      <c r="I1158" s="106">
        <v>1.4</v>
      </c>
      <c r="J1158" s="106">
        <v>1.87</v>
      </c>
      <c r="K1158" s="106">
        <v>3.05</v>
      </c>
      <c r="L1158" s="106">
        <v>3.69</v>
      </c>
      <c r="M1158" s="106">
        <v>4.14</v>
      </c>
    </row>
    <row r="1159" ht="15.75" customHeight="1">
      <c r="D1159" s="108">
        <v>44040.0</v>
      </c>
      <c r="E1159" s="106">
        <v>0.25</v>
      </c>
      <c r="F1159" s="106">
        <v>0.37</v>
      </c>
      <c r="G1159" s="106">
        <v>0.46</v>
      </c>
      <c r="H1159" s="106">
        <v>0.68</v>
      </c>
      <c r="I1159" s="106">
        <v>1.4</v>
      </c>
      <c r="J1159" s="106">
        <v>1.9</v>
      </c>
      <c r="K1159" s="106">
        <v>3.06</v>
      </c>
      <c r="L1159" s="106">
        <v>3.72</v>
      </c>
      <c r="M1159" s="106">
        <v>4.17</v>
      </c>
    </row>
    <row r="1160" ht="15.75" customHeight="1">
      <c r="D1160" s="108">
        <v>44039.0</v>
      </c>
      <c r="E1160" s="106">
        <v>0.19</v>
      </c>
      <c r="F1160" s="106">
        <v>0.28</v>
      </c>
      <c r="G1160" s="106">
        <v>0.38</v>
      </c>
      <c r="H1160" s="106">
        <v>0.62</v>
      </c>
      <c r="I1160" s="106">
        <v>1.4</v>
      </c>
      <c r="J1160" s="106">
        <v>1.87</v>
      </c>
      <c r="K1160" s="106">
        <v>3.07</v>
      </c>
      <c r="L1160" s="106">
        <v>3.69</v>
      </c>
      <c r="M1160" s="106">
        <v>4.14</v>
      </c>
    </row>
    <row r="1161" ht="15.75" customHeight="1">
      <c r="D1161" s="108">
        <v>44036.0</v>
      </c>
      <c r="E1161" s="106">
        <v>0.19</v>
      </c>
      <c r="F1161" s="106">
        <v>0.23</v>
      </c>
      <c r="G1161" s="106">
        <v>0.32</v>
      </c>
      <c r="H1161" s="106">
        <v>0.58</v>
      </c>
      <c r="I1161" s="106">
        <v>1.36</v>
      </c>
      <c r="J1161" s="106">
        <v>1.88</v>
      </c>
      <c r="K1161" s="106">
        <v>3.08</v>
      </c>
      <c r="L1161" s="106">
        <v>3.63</v>
      </c>
      <c r="M1161" s="106">
        <v>4.08</v>
      </c>
    </row>
    <row r="1162" ht="15.75" customHeight="1">
      <c r="D1162" s="108">
        <v>44035.0</v>
      </c>
      <c r="E1162" s="106">
        <v>0.19</v>
      </c>
      <c r="F1162" s="106">
        <v>0.22</v>
      </c>
      <c r="G1162" s="106">
        <v>0.33</v>
      </c>
      <c r="H1162" s="106">
        <v>0.58</v>
      </c>
      <c r="I1162" s="106">
        <v>1.29</v>
      </c>
      <c r="J1162" s="106">
        <v>1.8</v>
      </c>
      <c r="K1162" s="106">
        <v>3.01</v>
      </c>
      <c r="L1162" s="106">
        <v>3.67</v>
      </c>
      <c r="M1162" s="106">
        <v>4.15</v>
      </c>
    </row>
    <row r="1163" ht="15.75" customHeight="1">
      <c r="D1163" s="108">
        <v>44034.0</v>
      </c>
      <c r="E1163" s="106">
        <v>0.19</v>
      </c>
      <c r="F1163" s="106">
        <v>0.23</v>
      </c>
      <c r="G1163" s="106">
        <v>0.33</v>
      </c>
      <c r="H1163" s="106">
        <v>0.58</v>
      </c>
      <c r="I1163" s="106">
        <v>1.28</v>
      </c>
      <c r="J1163" s="106">
        <v>1.8</v>
      </c>
      <c r="K1163" s="106">
        <v>2.98</v>
      </c>
      <c r="L1163" s="106">
        <v>3.64</v>
      </c>
      <c r="M1163" s="106">
        <v>4.14</v>
      </c>
    </row>
    <row r="1164" ht="15.75" customHeight="1">
      <c r="D1164" s="108">
        <v>44033.0</v>
      </c>
      <c r="E1164" s="106">
        <v>0.2</v>
      </c>
      <c r="F1164" s="106">
        <v>0.23</v>
      </c>
      <c r="G1164" s="106">
        <v>0.31</v>
      </c>
      <c r="H1164" s="106">
        <v>0.63</v>
      </c>
      <c r="I1164" s="106">
        <v>1.58</v>
      </c>
      <c r="J1164" s="106">
        <v>2.03</v>
      </c>
      <c r="K1164" s="106">
        <v>3.18</v>
      </c>
      <c r="L1164" s="106">
        <v>3.7</v>
      </c>
      <c r="M1164" s="106">
        <v>4.16</v>
      </c>
    </row>
    <row r="1165" ht="15.75" customHeight="1">
      <c r="D1165" s="108">
        <v>44032.0</v>
      </c>
      <c r="E1165" s="106">
        <v>0.18</v>
      </c>
      <c r="F1165" s="106">
        <v>0.22</v>
      </c>
      <c r="G1165" s="106">
        <v>0.32</v>
      </c>
      <c r="H1165" s="106">
        <v>0.58</v>
      </c>
      <c r="I1165" s="106">
        <v>1.37</v>
      </c>
      <c r="J1165" s="106">
        <v>1.84</v>
      </c>
      <c r="K1165" s="106">
        <v>3.03</v>
      </c>
      <c r="L1165" s="106">
        <v>3.7</v>
      </c>
      <c r="M1165" s="106">
        <v>4.2</v>
      </c>
    </row>
    <row r="1166" ht="15.75" customHeight="1">
      <c r="D1166" s="108">
        <v>44029.0</v>
      </c>
      <c r="E1166" s="106">
        <v>0.19</v>
      </c>
      <c r="F1166" s="106">
        <v>0.21</v>
      </c>
      <c r="G1166" s="106">
        <v>0.3</v>
      </c>
      <c r="H1166" s="106">
        <v>0.56</v>
      </c>
      <c r="I1166" s="106">
        <v>1.45</v>
      </c>
      <c r="J1166" s="106">
        <v>1.95</v>
      </c>
      <c r="K1166" s="106">
        <v>3.0</v>
      </c>
      <c r="L1166" s="106">
        <v>3.64</v>
      </c>
      <c r="M1166" s="106">
        <v>4.14</v>
      </c>
    </row>
    <row r="1167" ht="15.75" customHeight="1">
      <c r="D1167" s="108">
        <v>44028.0</v>
      </c>
      <c r="E1167" s="106">
        <v>0.17</v>
      </c>
      <c r="F1167" s="106">
        <v>0.24</v>
      </c>
      <c r="G1167" s="106">
        <v>0.34</v>
      </c>
      <c r="H1167" s="106">
        <v>0.61</v>
      </c>
      <c r="I1167" s="106">
        <v>1.41</v>
      </c>
      <c r="J1167" s="106">
        <v>1.83</v>
      </c>
      <c r="K1167" s="106">
        <v>3.04</v>
      </c>
      <c r="L1167" s="106">
        <v>3.67</v>
      </c>
      <c r="M1167" s="106">
        <v>4.13</v>
      </c>
    </row>
    <row r="1168" ht="15.75" customHeight="1">
      <c r="D1168" s="108">
        <v>44027.0</v>
      </c>
      <c r="E1168" s="106">
        <v>0.18</v>
      </c>
      <c r="F1168" s="106">
        <v>0.24</v>
      </c>
      <c r="G1168" s="106">
        <v>0.34</v>
      </c>
      <c r="H1168" s="106">
        <v>0.63</v>
      </c>
      <c r="I1168" s="106">
        <v>1.47</v>
      </c>
      <c r="J1168" s="106">
        <v>1.93</v>
      </c>
      <c r="K1168" s="106">
        <v>3.1</v>
      </c>
      <c r="L1168" s="106">
        <v>3.71</v>
      </c>
      <c r="M1168" s="106">
        <v>4.19</v>
      </c>
    </row>
    <row r="1169" ht="15.75" customHeight="1">
      <c r="D1169" s="108">
        <v>44026.0</v>
      </c>
      <c r="E1169" s="106">
        <v>0.18</v>
      </c>
      <c r="F1169" s="106">
        <v>0.25</v>
      </c>
      <c r="G1169" s="106">
        <v>0.34</v>
      </c>
      <c r="H1169" s="106">
        <v>0.64</v>
      </c>
      <c r="I1169" s="106">
        <v>1.64</v>
      </c>
      <c r="J1169" s="106">
        <v>2.07</v>
      </c>
      <c r="K1169" s="106">
        <v>3.16</v>
      </c>
      <c r="L1169" s="106">
        <v>3.75</v>
      </c>
      <c r="M1169" s="106">
        <v>4.23</v>
      </c>
    </row>
    <row r="1170" ht="15.75" customHeight="1">
      <c r="D1170" s="108">
        <v>44025.0</v>
      </c>
      <c r="E1170" s="106">
        <v>0.19</v>
      </c>
      <c r="F1170" s="106">
        <v>0.25</v>
      </c>
      <c r="G1170" s="106">
        <v>0.34</v>
      </c>
      <c r="H1170" s="106">
        <v>0.65</v>
      </c>
      <c r="I1170" s="106">
        <v>1.6</v>
      </c>
      <c r="J1170" s="106">
        <v>2.01</v>
      </c>
      <c r="K1170" s="106">
        <v>3.11</v>
      </c>
      <c r="L1170" s="106">
        <v>3.67</v>
      </c>
      <c r="M1170" s="106">
        <v>4.15</v>
      </c>
    </row>
    <row r="1171" ht="15.75" customHeight="1">
      <c r="D1171" s="108">
        <v>44022.0</v>
      </c>
      <c r="E1171" s="106">
        <v>0.19</v>
      </c>
      <c r="F1171" s="106">
        <v>0.26</v>
      </c>
      <c r="G1171" s="106">
        <v>0.35</v>
      </c>
      <c r="H1171" s="106">
        <v>0.65</v>
      </c>
      <c r="I1171" s="106">
        <v>1.63</v>
      </c>
      <c r="J1171" s="106">
        <v>2.04</v>
      </c>
      <c r="K1171" s="106">
        <v>3.13</v>
      </c>
      <c r="L1171" s="106">
        <v>3.7</v>
      </c>
      <c r="M1171" s="106">
        <v>4.22</v>
      </c>
    </row>
    <row r="1172" ht="15.75" customHeight="1">
      <c r="D1172" s="108">
        <v>44021.0</v>
      </c>
      <c r="E1172" s="106">
        <v>0.19</v>
      </c>
      <c r="F1172" s="106">
        <v>0.27</v>
      </c>
      <c r="G1172" s="106">
        <v>0.35</v>
      </c>
      <c r="H1172" s="106">
        <v>0.66</v>
      </c>
      <c r="I1172" s="106">
        <v>1.62</v>
      </c>
      <c r="J1172" s="106">
        <v>2.05</v>
      </c>
      <c r="K1172" s="106">
        <v>3.13</v>
      </c>
      <c r="L1172" s="106">
        <v>3.71</v>
      </c>
      <c r="M1172" s="106">
        <v>4.2</v>
      </c>
    </row>
    <row r="1173" ht="15.75" customHeight="1">
      <c r="D1173" s="108">
        <v>44020.0</v>
      </c>
      <c r="E1173" s="106">
        <v>0.18</v>
      </c>
      <c r="F1173" s="106">
        <v>0.25</v>
      </c>
      <c r="G1173" s="106">
        <v>0.34</v>
      </c>
      <c r="H1173" s="106">
        <v>0.68</v>
      </c>
      <c r="I1173" s="106">
        <v>1.6</v>
      </c>
      <c r="J1173" s="106">
        <v>2.04</v>
      </c>
      <c r="K1173" s="106">
        <v>3.21</v>
      </c>
      <c r="L1173" s="106">
        <v>3.67</v>
      </c>
      <c r="M1173" s="106">
        <v>4.15</v>
      </c>
    </row>
    <row r="1174" ht="15.75" customHeight="1">
      <c r="D1174" s="108">
        <v>44019.0</v>
      </c>
      <c r="E1174" s="106">
        <v>0.16</v>
      </c>
      <c r="F1174" s="106">
        <v>0.23</v>
      </c>
      <c r="G1174" s="106">
        <v>0.31</v>
      </c>
      <c r="H1174" s="106">
        <v>0.63</v>
      </c>
      <c r="I1174" s="106">
        <v>1.55</v>
      </c>
      <c r="J1174" s="106">
        <v>2.0</v>
      </c>
      <c r="K1174" s="106">
        <v>3.28</v>
      </c>
      <c r="L1174" s="106">
        <v>3.78</v>
      </c>
      <c r="M1174" s="106">
        <v>4.18</v>
      </c>
    </row>
    <row r="1175" ht="15.75" customHeight="1">
      <c r="D1175" s="108">
        <v>44018.0</v>
      </c>
      <c r="E1175" s="106">
        <v>0.19</v>
      </c>
      <c r="F1175" s="106">
        <v>0.28</v>
      </c>
      <c r="G1175" s="106">
        <v>0.37</v>
      </c>
      <c r="H1175" s="106">
        <v>0.68</v>
      </c>
      <c r="I1175" s="106">
        <v>1.68</v>
      </c>
      <c r="J1175" s="106">
        <v>2.12</v>
      </c>
      <c r="K1175" s="106">
        <v>3.18</v>
      </c>
      <c r="L1175" s="106">
        <v>3.77</v>
      </c>
      <c r="M1175" s="106">
        <v>4.21</v>
      </c>
    </row>
    <row r="1176" ht="15.75" customHeight="1">
      <c r="D1176" s="108">
        <v>44015.0</v>
      </c>
      <c r="E1176" s="106">
        <v>0.2</v>
      </c>
      <c r="F1176" s="106">
        <v>0.3</v>
      </c>
      <c r="G1176" s="106">
        <v>0.4</v>
      </c>
      <c r="H1176" s="106">
        <v>0.69</v>
      </c>
      <c r="I1176" s="106">
        <v>1.69</v>
      </c>
      <c r="J1176" s="106">
        <v>2.13</v>
      </c>
      <c r="K1176" s="106">
        <v>3.16</v>
      </c>
      <c r="L1176" s="106">
        <v>3.68</v>
      </c>
      <c r="M1176" s="106">
        <v>4.17</v>
      </c>
    </row>
    <row r="1177" ht="15.75" customHeight="1">
      <c r="D1177" s="108">
        <v>44014.0</v>
      </c>
      <c r="E1177" s="106">
        <v>0.19</v>
      </c>
      <c r="F1177" s="106">
        <v>0.29</v>
      </c>
      <c r="G1177" s="106">
        <v>0.39</v>
      </c>
      <c r="H1177" s="106">
        <v>0.68</v>
      </c>
      <c r="I1177" s="106">
        <v>1.68</v>
      </c>
      <c r="J1177" s="106">
        <v>2.1</v>
      </c>
      <c r="K1177" s="106">
        <v>3.13</v>
      </c>
      <c r="L1177" s="106">
        <v>3.77</v>
      </c>
      <c r="M1177" s="106">
        <v>4.21</v>
      </c>
    </row>
    <row r="1178" ht="15.75" customHeight="1">
      <c r="D1178" s="108">
        <v>44013.0</v>
      </c>
      <c r="E1178" s="106">
        <v>0.19</v>
      </c>
      <c r="F1178" s="106">
        <v>0.29</v>
      </c>
      <c r="G1178" s="106">
        <v>0.4</v>
      </c>
      <c r="H1178" s="106">
        <v>0.69</v>
      </c>
      <c r="I1178" s="106">
        <v>1.74</v>
      </c>
      <c r="J1178" s="106">
        <v>2.22</v>
      </c>
      <c r="K1178" s="106">
        <v>3.22</v>
      </c>
      <c r="L1178" s="106">
        <v>3.7</v>
      </c>
      <c r="M1178" s="106">
        <v>4.13</v>
      </c>
    </row>
    <row r="1179" ht="15.75" customHeight="1">
      <c r="D1179" s="108">
        <v>44012.0</v>
      </c>
      <c r="E1179" s="106">
        <v>0.19</v>
      </c>
      <c r="F1179" s="106">
        <v>0.29</v>
      </c>
      <c r="G1179" s="106">
        <v>0.4</v>
      </c>
      <c r="H1179" s="106">
        <v>0.65</v>
      </c>
      <c r="I1179" s="106">
        <v>1.7</v>
      </c>
      <c r="J1179" s="106">
        <v>2.13</v>
      </c>
      <c r="K1179" s="106">
        <v>3.27</v>
      </c>
      <c r="L1179" s="106">
        <v>3.82</v>
      </c>
      <c r="M1179" s="106">
        <v>4.22</v>
      </c>
    </row>
    <row r="1180" ht="15.75" customHeight="1">
      <c r="D1180" s="108">
        <v>44011.0</v>
      </c>
      <c r="E1180" s="106">
        <v>0.19</v>
      </c>
      <c r="F1180" s="106">
        <v>0.28</v>
      </c>
      <c r="G1180" s="106">
        <v>0.39</v>
      </c>
      <c r="H1180" s="106">
        <v>0.69</v>
      </c>
      <c r="I1180" s="106">
        <v>1.7</v>
      </c>
      <c r="J1180" s="106">
        <v>2.14</v>
      </c>
      <c r="K1180" s="106">
        <v>3.19</v>
      </c>
      <c r="L1180" s="106">
        <v>3.77</v>
      </c>
      <c r="M1180" s="106">
        <v>4.17</v>
      </c>
    </row>
    <row r="1181" ht="15.75" customHeight="1">
      <c r="D1181" s="108">
        <v>44008.0</v>
      </c>
      <c r="E1181" s="106">
        <v>0.19</v>
      </c>
      <c r="F1181" s="106">
        <v>0.28</v>
      </c>
      <c r="G1181" s="106">
        <v>0.39</v>
      </c>
      <c r="H1181" s="106">
        <v>0.66</v>
      </c>
      <c r="I1181" s="106">
        <v>1.77</v>
      </c>
      <c r="J1181" s="106">
        <v>2.13</v>
      </c>
      <c r="K1181" s="106">
        <v>3.2</v>
      </c>
      <c r="L1181" s="106">
        <v>3.77</v>
      </c>
      <c r="M1181" s="106">
        <v>4.17</v>
      </c>
    </row>
    <row r="1182" ht="15.75" customHeight="1">
      <c r="D1182" s="108">
        <v>44007.0</v>
      </c>
      <c r="E1182" s="106">
        <v>0.19</v>
      </c>
      <c r="F1182" s="106">
        <v>0.29</v>
      </c>
      <c r="G1182" s="106">
        <v>0.4</v>
      </c>
      <c r="H1182" s="106">
        <v>0.68</v>
      </c>
      <c r="I1182" s="106">
        <v>1.83</v>
      </c>
      <c r="J1182" s="106">
        <v>2.22</v>
      </c>
      <c r="K1182" s="106">
        <v>3.23</v>
      </c>
      <c r="L1182" s="106">
        <v>3.73</v>
      </c>
      <c r="M1182" s="106">
        <v>4.14</v>
      </c>
    </row>
    <row r="1183" ht="15.75" customHeight="1">
      <c r="D1183" s="108">
        <v>44006.0</v>
      </c>
      <c r="E1183" s="106">
        <v>0.18</v>
      </c>
      <c r="F1183" s="106">
        <v>0.28</v>
      </c>
      <c r="G1183" s="106">
        <v>0.4</v>
      </c>
      <c r="H1183" s="106">
        <v>0.67</v>
      </c>
      <c r="I1183" s="106">
        <v>1.87</v>
      </c>
      <c r="J1183" s="106">
        <v>2.23</v>
      </c>
      <c r="K1183" s="106">
        <v>3.28</v>
      </c>
      <c r="L1183" s="106">
        <v>3.76</v>
      </c>
      <c r="M1183" s="106">
        <v>4.18</v>
      </c>
    </row>
    <row r="1184" ht="15.75" customHeight="1">
      <c r="D1184" s="108">
        <v>44005.0</v>
      </c>
      <c r="E1184" s="106">
        <v>0.2</v>
      </c>
      <c r="F1184" s="106">
        <v>0.3</v>
      </c>
      <c r="G1184" s="106">
        <v>0.43</v>
      </c>
      <c r="H1184" s="106">
        <v>0.79</v>
      </c>
      <c r="I1184" s="106">
        <v>1.83</v>
      </c>
      <c r="J1184" s="106">
        <v>2.2</v>
      </c>
      <c r="K1184" s="106">
        <v>3.17</v>
      </c>
      <c r="L1184" s="106">
        <v>3.73</v>
      </c>
      <c r="M1184" s="106">
        <v>4.17</v>
      </c>
    </row>
    <row r="1185" ht="15.75" customHeight="1">
      <c r="D1185" s="108">
        <v>44004.0</v>
      </c>
      <c r="E1185" s="106">
        <v>0.18</v>
      </c>
      <c r="F1185" s="106">
        <v>0.27</v>
      </c>
      <c r="G1185" s="106">
        <v>0.39</v>
      </c>
      <c r="H1185" s="106">
        <v>0.8</v>
      </c>
      <c r="I1185" s="106">
        <v>1.85</v>
      </c>
      <c r="J1185" s="106">
        <v>2.23</v>
      </c>
      <c r="K1185" s="106">
        <v>3.23</v>
      </c>
      <c r="L1185" s="106">
        <v>3.86</v>
      </c>
      <c r="M1185" s="106">
        <v>4.22</v>
      </c>
    </row>
    <row r="1186" ht="15.75" customHeight="1">
      <c r="D1186" s="108">
        <v>44001.0</v>
      </c>
      <c r="E1186" s="106">
        <v>0.19</v>
      </c>
      <c r="F1186" s="106">
        <v>0.31</v>
      </c>
      <c r="G1186" s="106">
        <v>0.43</v>
      </c>
      <c r="H1186" s="106">
        <v>0.81</v>
      </c>
      <c r="I1186" s="106">
        <v>1.87</v>
      </c>
      <c r="J1186" s="106">
        <v>2.27</v>
      </c>
      <c r="K1186" s="106">
        <v>3.26</v>
      </c>
      <c r="L1186" s="106">
        <v>3.75</v>
      </c>
      <c r="M1186" s="106">
        <v>4.13</v>
      </c>
    </row>
    <row r="1187" ht="15.75" customHeight="1">
      <c r="D1187" s="108">
        <v>44000.0</v>
      </c>
      <c r="E1187" s="106">
        <v>0.19</v>
      </c>
      <c r="F1187" s="106">
        <v>0.29</v>
      </c>
      <c r="G1187" s="106">
        <v>0.42</v>
      </c>
      <c r="H1187" s="106">
        <v>0.8</v>
      </c>
      <c r="I1187" s="106">
        <v>1.84</v>
      </c>
      <c r="J1187" s="106">
        <v>2.24</v>
      </c>
      <c r="K1187" s="106">
        <v>3.21</v>
      </c>
      <c r="L1187" s="106">
        <v>3.67</v>
      </c>
      <c r="M1187" s="106">
        <v>4.1</v>
      </c>
    </row>
    <row r="1188" ht="15.75" customHeight="1">
      <c r="D1188" s="108">
        <v>43999.0</v>
      </c>
      <c r="E1188" s="106">
        <v>0.21</v>
      </c>
      <c r="F1188" s="106">
        <v>0.31</v>
      </c>
      <c r="G1188" s="106">
        <v>0.45</v>
      </c>
      <c r="H1188" s="106">
        <v>0.87</v>
      </c>
      <c r="I1188" s="106">
        <v>1.84</v>
      </c>
      <c r="J1188" s="106">
        <v>2.24</v>
      </c>
      <c r="K1188" s="106">
        <v>3.23</v>
      </c>
      <c r="L1188" s="106">
        <v>3.8</v>
      </c>
      <c r="M1188" s="106">
        <v>4.18</v>
      </c>
    </row>
    <row r="1189" ht="15.75" customHeight="1">
      <c r="D1189" s="108">
        <v>43998.0</v>
      </c>
      <c r="E1189" s="106">
        <v>0.21</v>
      </c>
      <c r="F1189" s="106">
        <v>0.31</v>
      </c>
      <c r="G1189" s="106">
        <v>0.47</v>
      </c>
      <c r="H1189" s="106">
        <v>0.86</v>
      </c>
      <c r="I1189" s="106">
        <v>1.9</v>
      </c>
      <c r="J1189" s="106">
        <v>2.27</v>
      </c>
      <c r="K1189" s="106">
        <v>3.29</v>
      </c>
      <c r="L1189" s="106">
        <v>3.8</v>
      </c>
      <c r="M1189" s="106">
        <v>4.18</v>
      </c>
    </row>
    <row r="1190" ht="15.75" customHeight="1">
      <c r="D1190" s="108">
        <v>43997.0</v>
      </c>
      <c r="E1190" s="106">
        <v>0.21</v>
      </c>
      <c r="F1190" s="106">
        <v>0.31</v>
      </c>
      <c r="G1190" s="106">
        <v>0.47</v>
      </c>
      <c r="H1190" s="106">
        <v>0.89</v>
      </c>
      <c r="I1190" s="106">
        <v>1.94</v>
      </c>
      <c r="J1190" s="106">
        <v>2.31</v>
      </c>
      <c r="K1190" s="106">
        <v>3.29</v>
      </c>
      <c r="L1190" s="106">
        <v>3.8</v>
      </c>
      <c r="M1190" s="106">
        <v>4.18</v>
      </c>
    </row>
    <row r="1191" ht="15.75" customHeight="1">
      <c r="D1191" s="108">
        <v>43994.0</v>
      </c>
      <c r="E1191" s="106">
        <v>0.23</v>
      </c>
      <c r="F1191" s="106">
        <v>0.34</v>
      </c>
      <c r="G1191" s="106">
        <v>0.48</v>
      </c>
      <c r="H1191" s="106">
        <v>1.02</v>
      </c>
      <c r="I1191" s="106">
        <v>1.98</v>
      </c>
      <c r="J1191" s="106">
        <v>2.33</v>
      </c>
      <c r="K1191" s="106">
        <v>3.18</v>
      </c>
      <c r="L1191" s="106">
        <v>3.7</v>
      </c>
      <c r="M1191" s="106">
        <v>4.12</v>
      </c>
    </row>
    <row r="1192" ht="15.75" customHeight="1">
      <c r="D1192" s="108">
        <v>43993.0</v>
      </c>
      <c r="E1192" s="106">
        <v>0.25</v>
      </c>
      <c r="F1192" s="106">
        <v>0.41</v>
      </c>
      <c r="G1192" s="106">
        <v>0.53</v>
      </c>
      <c r="H1192" s="106">
        <v>1.1</v>
      </c>
      <c r="I1192" s="106">
        <v>2.08</v>
      </c>
      <c r="J1192" s="106">
        <v>2.42</v>
      </c>
      <c r="K1192" s="106">
        <v>3.35</v>
      </c>
      <c r="L1192" s="106">
        <v>3.9</v>
      </c>
      <c r="M1192" s="106">
        <v>4.3</v>
      </c>
    </row>
    <row r="1193" ht="15.75" customHeight="1">
      <c r="D1193" s="108">
        <v>43992.0</v>
      </c>
      <c r="E1193" s="106">
        <v>0.29</v>
      </c>
      <c r="F1193" s="106">
        <v>0.43</v>
      </c>
      <c r="G1193" s="106">
        <v>0.54</v>
      </c>
      <c r="H1193" s="106">
        <v>1.04</v>
      </c>
      <c r="I1193" s="106">
        <v>1.96</v>
      </c>
      <c r="J1193" s="106">
        <v>2.33</v>
      </c>
      <c r="K1193" s="106">
        <v>3.24</v>
      </c>
      <c r="L1193" s="106">
        <v>3.75</v>
      </c>
      <c r="M1193" s="106">
        <v>4.18</v>
      </c>
    </row>
    <row r="1194" ht="15.75" customHeight="1">
      <c r="D1194" s="108">
        <v>43991.0</v>
      </c>
      <c r="E1194" s="106">
        <v>0.29</v>
      </c>
      <c r="F1194" s="106">
        <v>0.4</v>
      </c>
      <c r="G1194" s="106">
        <v>0.57</v>
      </c>
      <c r="H1194" s="106">
        <v>1.1</v>
      </c>
      <c r="I1194" s="106">
        <v>2.05</v>
      </c>
      <c r="J1194" s="106">
        <v>2.37</v>
      </c>
      <c r="K1194" s="106">
        <v>3.4</v>
      </c>
      <c r="L1194" s="106">
        <v>3.87</v>
      </c>
      <c r="M1194" s="106">
        <v>4.24</v>
      </c>
    </row>
    <row r="1195" ht="15.75" customHeight="1">
      <c r="D1195" s="108">
        <v>43990.0</v>
      </c>
      <c r="E1195" s="106">
        <v>0.32</v>
      </c>
      <c r="F1195" s="106">
        <v>0.52</v>
      </c>
      <c r="G1195" s="106">
        <v>0.7</v>
      </c>
      <c r="H1195" s="106">
        <v>1.25</v>
      </c>
      <c r="I1195" s="106">
        <v>2.13</v>
      </c>
      <c r="J1195" s="106">
        <v>2.5</v>
      </c>
      <c r="K1195" s="106">
        <v>3.38</v>
      </c>
      <c r="L1195" s="106">
        <v>3.83</v>
      </c>
      <c r="M1195" s="106">
        <v>4.23</v>
      </c>
    </row>
    <row r="1196" ht="15.75" customHeight="1">
      <c r="D1196" s="108">
        <v>43987.0</v>
      </c>
      <c r="E1196" s="106">
        <v>0.33</v>
      </c>
      <c r="F1196" s="106">
        <v>0.54</v>
      </c>
      <c r="G1196" s="106">
        <v>0.74</v>
      </c>
      <c r="H1196" s="106">
        <v>1.3</v>
      </c>
      <c r="I1196" s="106">
        <v>2.17</v>
      </c>
      <c r="J1196" s="106">
        <v>2.53</v>
      </c>
      <c r="K1196" s="106">
        <v>3.41</v>
      </c>
      <c r="L1196" s="106">
        <v>3.88</v>
      </c>
      <c r="M1196" s="106">
        <v>4.35</v>
      </c>
    </row>
    <row r="1197" ht="15.75" customHeight="1">
      <c r="D1197" s="108">
        <v>43986.0</v>
      </c>
      <c r="E1197" s="106">
        <v>0.4</v>
      </c>
      <c r="F1197" s="106">
        <v>0.55</v>
      </c>
      <c r="G1197" s="106">
        <v>0.75</v>
      </c>
      <c r="H1197" s="106">
        <v>1.32</v>
      </c>
      <c r="I1197" s="106">
        <v>2.15</v>
      </c>
      <c r="J1197" s="106">
        <v>2.52</v>
      </c>
      <c r="K1197" s="106">
        <v>3.38</v>
      </c>
      <c r="L1197" s="106">
        <v>3.86</v>
      </c>
      <c r="M1197" s="106">
        <v>4.3</v>
      </c>
    </row>
    <row r="1198" ht="15.75" customHeight="1">
      <c r="D1198" s="108">
        <v>43985.0</v>
      </c>
      <c r="E1198" s="106">
        <v>0.45</v>
      </c>
      <c r="F1198" s="106">
        <v>0.63</v>
      </c>
      <c r="G1198" s="106">
        <v>0.83</v>
      </c>
      <c r="H1198" s="106">
        <v>1.37</v>
      </c>
      <c r="I1198" s="106">
        <v>2.2</v>
      </c>
      <c r="J1198" s="106">
        <v>2.57</v>
      </c>
      <c r="K1198" s="106">
        <v>3.33</v>
      </c>
      <c r="L1198" s="106">
        <v>3.8</v>
      </c>
      <c r="M1198" s="106">
        <v>4.22</v>
      </c>
    </row>
    <row r="1199" ht="15.75" customHeight="1">
      <c r="D1199" s="108">
        <v>43984.0</v>
      </c>
      <c r="E1199" s="106">
        <v>0.47</v>
      </c>
      <c r="F1199" s="106">
        <v>0.65</v>
      </c>
      <c r="G1199" s="106">
        <v>0.83</v>
      </c>
      <c r="H1199" s="106">
        <v>1.45</v>
      </c>
      <c r="I1199" s="106">
        <v>2.25</v>
      </c>
      <c r="J1199" s="106">
        <v>2.6</v>
      </c>
      <c r="K1199" s="106">
        <v>3.38</v>
      </c>
      <c r="L1199" s="106">
        <v>3.9</v>
      </c>
      <c r="M1199" s="106">
        <v>4.3</v>
      </c>
    </row>
    <row r="1200" ht="15.75" customHeight="1">
      <c r="D1200" s="108">
        <v>43983.0</v>
      </c>
      <c r="E1200" s="106">
        <v>0.46</v>
      </c>
      <c r="F1200" s="106">
        <v>0.66</v>
      </c>
      <c r="G1200" s="106">
        <v>0.86</v>
      </c>
      <c r="H1200" s="106">
        <v>1.44</v>
      </c>
      <c r="I1200" s="106">
        <v>2.26</v>
      </c>
      <c r="J1200" s="106">
        <v>2.63</v>
      </c>
      <c r="K1200" s="106">
        <v>3.39</v>
      </c>
      <c r="L1200" s="106">
        <v>3.9</v>
      </c>
      <c r="M1200" s="106">
        <v>4.27</v>
      </c>
    </row>
    <row r="1201" ht="15.75" customHeight="1">
      <c r="D1201" s="108">
        <v>43980.0</v>
      </c>
      <c r="E1201" s="106">
        <v>0.35</v>
      </c>
      <c r="F1201" s="106">
        <v>0.6</v>
      </c>
      <c r="G1201" s="106">
        <v>0.8</v>
      </c>
      <c r="H1201" s="106">
        <v>1.45</v>
      </c>
      <c r="I1201" s="106">
        <v>2.23</v>
      </c>
      <c r="J1201" s="106">
        <v>2.63</v>
      </c>
      <c r="K1201" s="106">
        <v>3.4</v>
      </c>
      <c r="L1201" s="106">
        <v>3.84</v>
      </c>
      <c r="M1201" s="106">
        <v>4.32</v>
      </c>
    </row>
    <row r="1202" ht="15.75" customHeight="1">
      <c r="D1202" s="108">
        <v>43979.0</v>
      </c>
      <c r="E1202" s="106">
        <v>0.39</v>
      </c>
      <c r="F1202" s="106">
        <v>0.6</v>
      </c>
      <c r="G1202" s="106">
        <v>0.81</v>
      </c>
      <c r="H1202" s="106">
        <v>1.47</v>
      </c>
      <c r="I1202" s="106">
        <v>2.23</v>
      </c>
      <c r="J1202" s="106">
        <v>2.61</v>
      </c>
      <c r="K1202" s="106">
        <v>3.39</v>
      </c>
      <c r="L1202" s="106">
        <v>3.82</v>
      </c>
      <c r="M1202" s="106">
        <v>4.27</v>
      </c>
    </row>
    <row r="1203" ht="15.75" customHeight="1">
      <c r="D1203" s="108">
        <v>43978.0</v>
      </c>
      <c r="E1203" s="106">
        <v>0.42</v>
      </c>
      <c r="F1203" s="106">
        <v>0.6</v>
      </c>
      <c r="G1203" s="106">
        <v>0.8</v>
      </c>
      <c r="H1203" s="106">
        <v>1.48</v>
      </c>
      <c r="I1203" s="106">
        <v>2.23</v>
      </c>
      <c r="J1203" s="106">
        <v>2.58</v>
      </c>
      <c r="K1203" s="106">
        <v>3.45</v>
      </c>
      <c r="L1203" s="106">
        <v>3.94</v>
      </c>
      <c r="M1203" s="106">
        <v>4.31</v>
      </c>
    </row>
    <row r="1204" ht="15.75" customHeight="1">
      <c r="D1204" s="108">
        <v>43977.0</v>
      </c>
      <c r="E1204" s="106">
        <v>0.45</v>
      </c>
      <c r="F1204" s="106">
        <v>0.63</v>
      </c>
      <c r="G1204" s="106">
        <v>0.83</v>
      </c>
      <c r="H1204" s="106">
        <v>1.5</v>
      </c>
      <c r="I1204" s="106">
        <v>2.22</v>
      </c>
      <c r="J1204" s="106">
        <v>2.58</v>
      </c>
      <c r="K1204" s="106">
        <v>3.48</v>
      </c>
      <c r="L1204" s="106">
        <v>3.96</v>
      </c>
      <c r="M1204" s="106">
        <v>4.34</v>
      </c>
    </row>
    <row r="1205" ht="15.75" customHeight="1">
      <c r="D1205" s="108">
        <v>43976.0</v>
      </c>
      <c r="E1205" s="106">
        <v>0.52</v>
      </c>
      <c r="F1205" s="106">
        <v>0.68</v>
      </c>
      <c r="G1205" s="106">
        <v>0.88</v>
      </c>
      <c r="H1205" s="106">
        <v>1.5</v>
      </c>
      <c r="I1205" s="106">
        <v>2.22</v>
      </c>
      <c r="J1205" s="106">
        <v>2.66</v>
      </c>
      <c r="K1205" s="106">
        <v>3.44</v>
      </c>
      <c r="L1205" s="106">
        <v>3.98</v>
      </c>
      <c r="M1205" s="106">
        <v>4.33</v>
      </c>
    </row>
    <row r="1206" ht="15.75" customHeight="1">
      <c r="D1206" s="108">
        <v>43973.0</v>
      </c>
      <c r="E1206" s="106">
        <v>0.43</v>
      </c>
      <c r="F1206" s="106">
        <v>0.63</v>
      </c>
      <c r="G1206" s="106">
        <v>0.84</v>
      </c>
      <c r="H1206" s="106">
        <v>1.5</v>
      </c>
      <c r="I1206" s="106">
        <v>2.26</v>
      </c>
      <c r="J1206" s="106">
        <v>2.61</v>
      </c>
      <c r="K1206" s="106">
        <v>3.43</v>
      </c>
      <c r="L1206" s="106">
        <v>3.97</v>
      </c>
      <c r="M1206" s="106">
        <v>4.28</v>
      </c>
    </row>
    <row r="1207" ht="15.75" customHeight="1">
      <c r="D1207" s="108">
        <v>43972.0</v>
      </c>
      <c r="E1207" s="106">
        <v>0.46</v>
      </c>
      <c r="F1207" s="106">
        <v>0.66</v>
      </c>
      <c r="G1207" s="106">
        <v>0.93</v>
      </c>
      <c r="H1207" s="106">
        <v>1.56</v>
      </c>
      <c r="I1207" s="106">
        <v>2.26</v>
      </c>
      <c r="J1207" s="106">
        <v>2.61</v>
      </c>
      <c r="K1207" s="106">
        <v>3.43</v>
      </c>
      <c r="L1207" s="106">
        <v>3.97</v>
      </c>
      <c r="M1207" s="106">
        <v>4.28</v>
      </c>
    </row>
    <row r="1208" ht="15.75" customHeight="1">
      <c r="D1208" s="108">
        <v>43971.0</v>
      </c>
      <c r="E1208" s="106">
        <v>0.67</v>
      </c>
      <c r="F1208" s="106">
        <v>0.85</v>
      </c>
      <c r="G1208" s="106">
        <v>1.05</v>
      </c>
      <c r="H1208" s="106">
        <v>1.67</v>
      </c>
      <c r="I1208" s="106">
        <v>2.27</v>
      </c>
      <c r="J1208" s="106">
        <v>2.62</v>
      </c>
      <c r="K1208" s="106">
        <v>3.42</v>
      </c>
      <c r="L1208" s="106">
        <v>3.93</v>
      </c>
      <c r="M1208" s="106">
        <v>4.24</v>
      </c>
    </row>
    <row r="1209" ht="15.75" customHeight="1">
      <c r="D1209" s="108">
        <v>43970.0</v>
      </c>
      <c r="E1209" s="106">
        <v>0.93</v>
      </c>
      <c r="F1209" s="106">
        <v>1.09</v>
      </c>
      <c r="G1209" s="106">
        <v>1.31</v>
      </c>
      <c r="H1209" s="106">
        <v>1.88</v>
      </c>
      <c r="I1209" s="106">
        <v>2.4</v>
      </c>
      <c r="J1209" s="106">
        <v>2.78</v>
      </c>
      <c r="K1209" s="106">
        <v>3.43</v>
      </c>
      <c r="L1209" s="106">
        <v>3.93</v>
      </c>
      <c r="M1209" s="106">
        <v>4.3</v>
      </c>
    </row>
    <row r="1210" ht="15.75" customHeight="1">
      <c r="D1210" s="108">
        <v>43969.0</v>
      </c>
      <c r="E1210" s="106">
        <v>1.14</v>
      </c>
      <c r="F1210" s="106">
        <v>1.28</v>
      </c>
      <c r="G1210" s="106">
        <v>1.44</v>
      </c>
      <c r="H1210" s="106">
        <v>1.98</v>
      </c>
      <c r="I1210" s="106">
        <v>2.43</v>
      </c>
      <c r="J1210" s="106">
        <v>2.82</v>
      </c>
      <c r="K1210" s="106">
        <v>3.45</v>
      </c>
      <c r="L1210" s="106">
        <v>3.96</v>
      </c>
      <c r="M1210" s="106">
        <v>4.33</v>
      </c>
    </row>
    <row r="1211" ht="15.75" customHeight="1">
      <c r="D1211" s="108">
        <v>43966.0</v>
      </c>
      <c r="E1211" s="106">
        <v>1.21</v>
      </c>
      <c r="F1211" s="106">
        <v>1.35</v>
      </c>
      <c r="G1211" s="106">
        <v>1.55</v>
      </c>
      <c r="H1211" s="106">
        <v>2.08</v>
      </c>
      <c r="I1211" s="106">
        <v>2.5</v>
      </c>
      <c r="J1211" s="106">
        <v>2.85</v>
      </c>
      <c r="K1211" s="106">
        <v>3.47</v>
      </c>
      <c r="L1211" s="106">
        <v>3.96</v>
      </c>
      <c r="M1211" s="106">
        <v>4.33</v>
      </c>
    </row>
    <row r="1212" ht="15.75" customHeight="1">
      <c r="D1212" s="108">
        <v>43965.0</v>
      </c>
      <c r="E1212" s="106">
        <v>1.31</v>
      </c>
      <c r="F1212" s="106">
        <v>1.5</v>
      </c>
      <c r="G1212" s="106">
        <v>1.63</v>
      </c>
      <c r="H1212" s="106">
        <v>2.16</v>
      </c>
      <c r="I1212" s="106">
        <v>2.53</v>
      </c>
      <c r="J1212" s="106">
        <v>2.91</v>
      </c>
      <c r="K1212" s="106">
        <v>3.54</v>
      </c>
      <c r="L1212" s="106">
        <v>4.0</v>
      </c>
      <c r="M1212" s="106">
        <v>4.38</v>
      </c>
    </row>
    <row r="1213" ht="15.75" customHeight="1">
      <c r="D1213" s="108">
        <v>43964.0</v>
      </c>
      <c r="E1213" s="106">
        <v>1.43</v>
      </c>
      <c r="F1213" s="106">
        <v>1.61</v>
      </c>
      <c r="G1213" s="106">
        <v>1.81</v>
      </c>
      <c r="H1213" s="106">
        <v>2.19</v>
      </c>
      <c r="I1213" s="106">
        <v>2.56</v>
      </c>
      <c r="J1213" s="106">
        <v>2.91</v>
      </c>
      <c r="K1213" s="106">
        <v>3.56</v>
      </c>
      <c r="L1213" s="106">
        <v>4.08</v>
      </c>
      <c r="M1213" s="106">
        <v>4.38</v>
      </c>
    </row>
    <row r="1214" ht="15.75" customHeight="1">
      <c r="D1214" s="108">
        <v>43963.0</v>
      </c>
      <c r="E1214" s="106">
        <v>1.53</v>
      </c>
      <c r="F1214" s="106">
        <v>1.65</v>
      </c>
      <c r="G1214" s="106">
        <v>1.85</v>
      </c>
      <c r="H1214" s="106">
        <v>2.25</v>
      </c>
      <c r="I1214" s="106">
        <v>2.67</v>
      </c>
      <c r="J1214" s="106">
        <v>2.97</v>
      </c>
      <c r="K1214" s="106">
        <v>3.58</v>
      </c>
      <c r="L1214" s="106">
        <v>4.14</v>
      </c>
      <c r="M1214" s="106">
        <v>4.42</v>
      </c>
    </row>
    <row r="1215" ht="15.75" customHeight="1">
      <c r="D1215" s="108">
        <v>43962.0</v>
      </c>
      <c r="E1215" s="106">
        <v>1.63</v>
      </c>
      <c r="F1215" s="106">
        <v>1.75</v>
      </c>
      <c r="G1215" s="106">
        <v>1.95</v>
      </c>
      <c r="H1215" s="106">
        <v>2.27</v>
      </c>
      <c r="I1215" s="106">
        <v>2.65</v>
      </c>
      <c r="J1215" s="106">
        <v>2.97</v>
      </c>
      <c r="K1215" s="106">
        <v>3.58</v>
      </c>
      <c r="L1215" s="106">
        <v>4.16</v>
      </c>
      <c r="M1215" s="106">
        <v>4.44</v>
      </c>
    </row>
    <row r="1216" ht="15.75" customHeight="1">
      <c r="D1216" s="108">
        <v>43959.0</v>
      </c>
      <c r="E1216" s="106">
        <v>1.87</v>
      </c>
      <c r="F1216" s="106">
        <v>2.06</v>
      </c>
      <c r="G1216" s="106">
        <v>2.24</v>
      </c>
      <c r="H1216" s="106">
        <v>2.5</v>
      </c>
      <c r="I1216" s="106">
        <v>2.84</v>
      </c>
      <c r="J1216" s="106">
        <v>3.13</v>
      </c>
      <c r="K1216" s="106">
        <v>3.63</v>
      </c>
      <c r="L1216" s="106">
        <v>4.18</v>
      </c>
      <c r="M1216" s="106">
        <v>4.4</v>
      </c>
    </row>
    <row r="1217" ht="15.75" customHeight="1">
      <c r="D1217" s="108">
        <v>43958.0</v>
      </c>
      <c r="E1217" s="106">
        <v>1.95</v>
      </c>
      <c r="F1217" s="106">
        <v>2.2</v>
      </c>
      <c r="G1217" s="106">
        <v>2.37</v>
      </c>
      <c r="H1217" s="106">
        <v>2.57</v>
      </c>
      <c r="I1217" s="106">
        <v>2.88</v>
      </c>
      <c r="J1217" s="106">
        <v>3.15</v>
      </c>
      <c r="K1217" s="106">
        <v>3.63</v>
      </c>
      <c r="L1217" s="106">
        <v>4.19</v>
      </c>
      <c r="M1217" s="106">
        <v>4.43</v>
      </c>
    </row>
    <row r="1218" ht="15.75" customHeight="1">
      <c r="D1218" s="108">
        <v>43957.0</v>
      </c>
      <c r="E1218" s="106">
        <v>2.16</v>
      </c>
      <c r="F1218" s="106">
        <v>2.31</v>
      </c>
      <c r="G1218" s="106">
        <v>2.44</v>
      </c>
      <c r="H1218" s="106">
        <v>2.63</v>
      </c>
      <c r="I1218" s="106">
        <v>2.91</v>
      </c>
      <c r="J1218" s="106">
        <v>3.19</v>
      </c>
      <c r="K1218" s="106">
        <v>3.66</v>
      </c>
      <c r="L1218" s="106">
        <v>4.25</v>
      </c>
      <c r="M1218" s="106">
        <v>4.5</v>
      </c>
    </row>
    <row r="1219" ht="15.75" customHeight="1">
      <c r="D1219" s="108">
        <v>43956.0</v>
      </c>
      <c r="E1219" s="106">
        <v>2.2</v>
      </c>
      <c r="F1219" s="106">
        <v>2.38</v>
      </c>
      <c r="G1219" s="106">
        <v>2.47</v>
      </c>
      <c r="H1219" s="106">
        <v>2.67</v>
      </c>
      <c r="I1219" s="106">
        <v>2.93</v>
      </c>
      <c r="J1219" s="106">
        <v>3.18</v>
      </c>
      <c r="K1219" s="106">
        <v>3.7</v>
      </c>
      <c r="L1219" s="106">
        <v>4.3</v>
      </c>
      <c r="M1219" s="106">
        <v>4.52</v>
      </c>
    </row>
    <row r="1220" ht="15.75" customHeight="1">
      <c r="D1220" s="108">
        <v>43955.0</v>
      </c>
      <c r="E1220" s="106">
        <v>2.08</v>
      </c>
      <c r="F1220" s="106">
        <v>2.24</v>
      </c>
      <c r="G1220" s="106">
        <v>2.4</v>
      </c>
      <c r="H1220" s="106">
        <v>2.6</v>
      </c>
      <c r="I1220" s="106">
        <v>2.88</v>
      </c>
      <c r="J1220" s="106">
        <v>3.16</v>
      </c>
      <c r="K1220" s="106">
        <v>3.72</v>
      </c>
      <c r="L1220" s="106">
        <v>4.35</v>
      </c>
      <c r="M1220" s="106">
        <v>4.53</v>
      </c>
    </row>
    <row r="1221" ht="15.75" customHeight="1">
      <c r="D1221" s="108">
        <v>43950.0</v>
      </c>
      <c r="E1221" s="106">
        <v>2.18</v>
      </c>
      <c r="F1221" s="106">
        <v>2.32</v>
      </c>
      <c r="G1221" s="106">
        <v>2.4</v>
      </c>
      <c r="H1221" s="106">
        <v>2.62</v>
      </c>
      <c r="I1221" s="106">
        <v>2.9</v>
      </c>
      <c r="J1221" s="106">
        <v>3.12</v>
      </c>
      <c r="K1221" s="106">
        <v>3.67</v>
      </c>
      <c r="L1221" s="106">
        <v>4.24</v>
      </c>
      <c r="M1221" s="106">
        <v>4.48</v>
      </c>
    </row>
    <row r="1222" ht="15.75" customHeight="1">
      <c r="D1222" s="108">
        <v>43949.0</v>
      </c>
      <c r="E1222" s="106">
        <v>2.0</v>
      </c>
      <c r="F1222" s="106">
        <v>2.22</v>
      </c>
      <c r="G1222" s="106">
        <v>2.42</v>
      </c>
      <c r="H1222" s="106">
        <v>2.68</v>
      </c>
      <c r="I1222" s="106">
        <v>3.0</v>
      </c>
      <c r="J1222" s="106">
        <v>3.18</v>
      </c>
      <c r="K1222" s="106">
        <v>3.62</v>
      </c>
      <c r="L1222" s="106">
        <v>4.16</v>
      </c>
      <c r="M1222" s="106">
        <v>4.38</v>
      </c>
    </row>
    <row r="1223" ht="15.75" customHeight="1">
      <c r="D1223" s="108">
        <v>43948.0</v>
      </c>
      <c r="E1223" s="106">
        <v>2.02</v>
      </c>
      <c r="F1223" s="106">
        <v>2.23</v>
      </c>
      <c r="G1223" s="106">
        <v>2.45</v>
      </c>
      <c r="H1223" s="106">
        <v>2.73</v>
      </c>
      <c r="I1223" s="106">
        <v>3.03</v>
      </c>
      <c r="J1223" s="106">
        <v>3.2</v>
      </c>
      <c r="K1223" s="106">
        <v>3.72</v>
      </c>
      <c r="L1223" s="106">
        <v>4.2</v>
      </c>
      <c r="M1223" s="106">
        <v>4.43</v>
      </c>
    </row>
    <row r="1224" ht="15.75" customHeight="1">
      <c r="D1224" s="108">
        <v>43945.0</v>
      </c>
      <c r="E1224" s="106">
        <v>2.08</v>
      </c>
      <c r="F1224" s="106">
        <v>2.38</v>
      </c>
      <c r="G1224" s="106">
        <v>2.5</v>
      </c>
      <c r="H1224" s="106">
        <v>2.8</v>
      </c>
      <c r="I1224" s="106">
        <v>3.1</v>
      </c>
      <c r="J1224" s="106">
        <v>3.25</v>
      </c>
      <c r="K1224" s="106">
        <v>3.7</v>
      </c>
      <c r="L1224" s="106">
        <v>4.28</v>
      </c>
      <c r="M1224" s="106">
        <v>4.5</v>
      </c>
    </row>
    <row r="1225" ht="15.75" customHeight="1">
      <c r="D1225" s="108">
        <v>43944.0</v>
      </c>
      <c r="E1225" s="106">
        <v>2.35</v>
      </c>
      <c r="F1225" s="106">
        <v>2.52</v>
      </c>
      <c r="G1225" s="106">
        <v>2.58</v>
      </c>
      <c r="H1225" s="106">
        <v>2.78</v>
      </c>
      <c r="I1225" s="106">
        <v>3.03</v>
      </c>
      <c r="J1225" s="106">
        <v>3.2</v>
      </c>
      <c r="K1225" s="106">
        <v>3.73</v>
      </c>
      <c r="L1225" s="106">
        <v>4.3</v>
      </c>
      <c r="M1225" s="106">
        <v>4.52</v>
      </c>
    </row>
    <row r="1226" ht="15.75" customHeight="1">
      <c r="D1226" s="108">
        <v>43943.0</v>
      </c>
      <c r="E1226" s="106">
        <v>2.53</v>
      </c>
      <c r="F1226" s="106">
        <v>2.67</v>
      </c>
      <c r="G1226" s="106">
        <v>2.75</v>
      </c>
      <c r="H1226" s="106">
        <v>2.92</v>
      </c>
      <c r="I1226" s="106">
        <v>3.08</v>
      </c>
      <c r="J1226" s="106">
        <v>3.25</v>
      </c>
      <c r="K1226" s="106">
        <v>3.73</v>
      </c>
      <c r="L1226" s="106">
        <v>4.21</v>
      </c>
      <c r="M1226" s="106">
        <v>4.43</v>
      </c>
    </row>
    <row r="1227" ht="15.75" customHeight="1">
      <c r="D1227" s="108">
        <v>43942.0</v>
      </c>
      <c r="E1227" s="106">
        <v>2.5</v>
      </c>
      <c r="F1227" s="106">
        <v>2.6</v>
      </c>
      <c r="G1227" s="106">
        <v>2.7</v>
      </c>
      <c r="H1227" s="106">
        <v>2.83</v>
      </c>
      <c r="I1227" s="106">
        <v>3.05</v>
      </c>
      <c r="J1227" s="106">
        <v>3.23</v>
      </c>
      <c r="K1227" s="106">
        <v>3.73</v>
      </c>
      <c r="L1227" s="106">
        <v>4.21</v>
      </c>
      <c r="M1227" s="106">
        <v>4.43</v>
      </c>
    </row>
    <row r="1228" ht="15.75" customHeight="1">
      <c r="D1228" s="108">
        <v>43941.0</v>
      </c>
      <c r="E1228" s="106">
        <v>1.76</v>
      </c>
      <c r="F1228" s="106">
        <v>2.03</v>
      </c>
      <c r="G1228" s="106">
        <v>2.27</v>
      </c>
      <c r="H1228" s="106">
        <v>2.69</v>
      </c>
      <c r="I1228" s="106">
        <v>2.97</v>
      </c>
      <c r="J1228" s="106">
        <v>3.2</v>
      </c>
      <c r="K1228" s="106">
        <v>3.7</v>
      </c>
      <c r="L1228" s="106">
        <v>4.27</v>
      </c>
      <c r="M1228" s="106">
        <v>4.5</v>
      </c>
    </row>
    <row r="1229" ht="15.75" customHeight="1">
      <c r="D1229" s="108">
        <v>43938.0</v>
      </c>
      <c r="E1229" s="106">
        <v>1.72</v>
      </c>
      <c r="F1229" s="106">
        <v>1.95</v>
      </c>
      <c r="G1229" s="106">
        <v>2.15</v>
      </c>
      <c r="H1229" s="106">
        <v>2.63</v>
      </c>
      <c r="I1229" s="106">
        <v>2.95</v>
      </c>
      <c r="J1229" s="106">
        <v>3.22</v>
      </c>
      <c r="K1229" s="106">
        <v>3.73</v>
      </c>
      <c r="L1229" s="106">
        <v>4.28</v>
      </c>
      <c r="M1229" s="106">
        <v>4.5</v>
      </c>
    </row>
    <row r="1230" ht="15.75" customHeight="1">
      <c r="D1230" s="108">
        <v>43937.0</v>
      </c>
      <c r="E1230" s="106">
        <v>1.77</v>
      </c>
      <c r="F1230" s="106">
        <v>2.02</v>
      </c>
      <c r="G1230" s="106">
        <v>2.2</v>
      </c>
      <c r="H1230" s="106">
        <v>2.68</v>
      </c>
      <c r="I1230" s="106">
        <v>3.0</v>
      </c>
      <c r="J1230" s="106">
        <v>3.3</v>
      </c>
      <c r="K1230" s="106">
        <v>3.8</v>
      </c>
      <c r="L1230" s="106">
        <v>4.14</v>
      </c>
      <c r="M1230" s="106">
        <v>4.38</v>
      </c>
    </row>
    <row r="1231" ht="15.75" customHeight="1">
      <c r="D1231" s="108">
        <v>43936.0</v>
      </c>
      <c r="E1231" s="106">
        <v>1.82</v>
      </c>
      <c r="F1231" s="106">
        <v>2.03</v>
      </c>
      <c r="G1231" s="106">
        <v>2.27</v>
      </c>
      <c r="H1231" s="106">
        <v>2.62</v>
      </c>
      <c r="I1231" s="106">
        <v>2.97</v>
      </c>
      <c r="J1231" s="106">
        <v>3.2</v>
      </c>
      <c r="K1231" s="106">
        <v>3.7</v>
      </c>
      <c r="L1231" s="106">
        <v>4.22</v>
      </c>
      <c r="M1231" s="106">
        <v>4.48</v>
      </c>
    </row>
    <row r="1232" ht="15.75" customHeight="1">
      <c r="D1232" s="108">
        <v>43935.0</v>
      </c>
      <c r="E1232" s="106">
        <v>1.77</v>
      </c>
      <c r="F1232" s="106">
        <v>2.07</v>
      </c>
      <c r="G1232" s="106">
        <v>2.28</v>
      </c>
      <c r="H1232" s="106">
        <v>2.68</v>
      </c>
      <c r="I1232" s="106">
        <v>3.0</v>
      </c>
      <c r="J1232" s="106">
        <v>3.28</v>
      </c>
      <c r="K1232" s="106">
        <v>3.77</v>
      </c>
      <c r="L1232" s="106">
        <v>4.24</v>
      </c>
      <c r="M1232" s="106">
        <v>4.48</v>
      </c>
    </row>
    <row r="1233" ht="15.75" customHeight="1">
      <c r="D1233" s="108">
        <v>43934.0</v>
      </c>
      <c r="E1233" s="106">
        <v>1.83</v>
      </c>
      <c r="F1233" s="106">
        <v>2.03</v>
      </c>
      <c r="G1233" s="106">
        <v>2.25</v>
      </c>
      <c r="H1233" s="106">
        <v>2.63</v>
      </c>
      <c r="I1233" s="106">
        <v>2.95</v>
      </c>
      <c r="J1233" s="106">
        <v>3.23</v>
      </c>
      <c r="K1233" s="106">
        <v>3.85</v>
      </c>
      <c r="L1233" s="106">
        <v>4.4</v>
      </c>
      <c r="M1233" s="106">
        <v>4.62</v>
      </c>
    </row>
    <row r="1234" ht="15.75" customHeight="1">
      <c r="D1234" s="108">
        <v>43931.0</v>
      </c>
      <c r="E1234" s="106">
        <v>1.97</v>
      </c>
      <c r="F1234" s="106">
        <v>2.32</v>
      </c>
      <c r="G1234" s="106">
        <v>2.57</v>
      </c>
      <c r="H1234" s="106">
        <v>2.87</v>
      </c>
      <c r="I1234" s="106">
        <v>3.13</v>
      </c>
      <c r="J1234" s="106">
        <v>3.35</v>
      </c>
      <c r="K1234" s="106">
        <v>3.82</v>
      </c>
      <c r="L1234" s="106">
        <v>4.2</v>
      </c>
      <c r="M1234" s="106">
        <v>4.44</v>
      </c>
    </row>
    <row r="1235" ht="15.75" customHeight="1">
      <c r="D1235" s="108">
        <v>43930.0</v>
      </c>
      <c r="E1235" s="106">
        <v>2.48</v>
      </c>
      <c r="F1235" s="106">
        <v>2.72</v>
      </c>
      <c r="G1235" s="106">
        <v>2.98</v>
      </c>
      <c r="H1235" s="106">
        <v>3.14</v>
      </c>
      <c r="I1235" s="106">
        <v>3.32</v>
      </c>
      <c r="J1235" s="106">
        <v>3.5</v>
      </c>
      <c r="K1235" s="106">
        <v>3.88</v>
      </c>
      <c r="L1235" s="106">
        <v>4.26</v>
      </c>
      <c r="M1235" s="106">
        <v>4.48</v>
      </c>
    </row>
    <row r="1236" ht="15.75" customHeight="1">
      <c r="D1236" s="108">
        <v>43929.0</v>
      </c>
      <c r="E1236" s="106">
        <v>2.82</v>
      </c>
      <c r="F1236" s="106">
        <v>3.08</v>
      </c>
      <c r="G1236" s="106">
        <v>3.25</v>
      </c>
      <c r="H1236" s="106">
        <v>3.42</v>
      </c>
      <c r="I1236" s="106">
        <v>3.53</v>
      </c>
      <c r="J1236" s="106">
        <v>3.62</v>
      </c>
      <c r="K1236" s="106">
        <v>3.9</v>
      </c>
      <c r="L1236" s="106">
        <v>4.32</v>
      </c>
      <c r="M1236" s="106">
        <v>4.52</v>
      </c>
    </row>
    <row r="1237" ht="15.75" customHeight="1">
      <c r="D1237" s="108">
        <v>43928.0</v>
      </c>
      <c r="E1237" s="106">
        <v>3.1</v>
      </c>
      <c r="F1237" s="106">
        <v>3.3</v>
      </c>
      <c r="G1237" s="106">
        <v>3.4</v>
      </c>
      <c r="H1237" s="106">
        <v>3.5</v>
      </c>
      <c r="I1237" s="106">
        <v>3.55</v>
      </c>
      <c r="J1237" s="106">
        <v>3.55</v>
      </c>
      <c r="K1237" s="106">
        <v>3.95</v>
      </c>
      <c r="L1237" s="106">
        <v>4.4</v>
      </c>
      <c r="M1237" s="106">
        <v>4.6</v>
      </c>
    </row>
    <row r="1238" ht="15.75" customHeight="1">
      <c r="D1238" s="108">
        <v>43927.0</v>
      </c>
      <c r="E1238" s="106">
        <v>3.54</v>
      </c>
      <c r="F1238" s="106">
        <v>3.56</v>
      </c>
      <c r="G1238" s="106">
        <v>3.57</v>
      </c>
      <c r="H1238" s="106">
        <v>3.66</v>
      </c>
      <c r="I1238" s="106">
        <v>3.73</v>
      </c>
      <c r="J1238" s="106">
        <v>3.8</v>
      </c>
      <c r="K1238" s="106">
        <v>4.03</v>
      </c>
      <c r="L1238" s="106">
        <v>4.37</v>
      </c>
      <c r="M1238" s="106">
        <v>4.55</v>
      </c>
    </row>
    <row r="1239" ht="15.75" customHeight="1">
      <c r="D1239" s="108">
        <v>43924.0</v>
      </c>
      <c r="E1239" s="106">
        <v>3.55</v>
      </c>
      <c r="F1239" s="106">
        <v>3.55</v>
      </c>
      <c r="G1239" s="106">
        <v>3.58</v>
      </c>
      <c r="H1239" s="106">
        <v>3.65</v>
      </c>
      <c r="I1239" s="106">
        <v>3.68</v>
      </c>
      <c r="J1239" s="106">
        <v>3.7</v>
      </c>
      <c r="K1239" s="106">
        <v>4.03</v>
      </c>
      <c r="L1239" s="106">
        <v>4.44</v>
      </c>
      <c r="M1239" s="106">
        <v>4.62</v>
      </c>
    </row>
    <row r="1240" ht="15.75" customHeight="1">
      <c r="D1240" s="108">
        <v>43922.0</v>
      </c>
      <c r="E1240" s="106">
        <v>2.84</v>
      </c>
      <c r="F1240" s="106">
        <v>2.92</v>
      </c>
      <c r="G1240" s="106">
        <v>3.04</v>
      </c>
      <c r="H1240" s="106">
        <v>3.24</v>
      </c>
      <c r="I1240" s="106">
        <v>3.42</v>
      </c>
      <c r="J1240" s="106">
        <v>3.56</v>
      </c>
      <c r="K1240" s="106">
        <v>3.96</v>
      </c>
      <c r="L1240" s="106">
        <v>4.33</v>
      </c>
      <c r="M1240" s="106">
        <v>4.58</v>
      </c>
    </row>
    <row r="1241" ht="15.75" customHeight="1">
      <c r="D1241" s="108">
        <v>43921.0</v>
      </c>
      <c r="E1241" s="106">
        <v>2.37</v>
      </c>
      <c r="F1241" s="106">
        <v>2.47</v>
      </c>
      <c r="G1241" s="106">
        <v>2.6</v>
      </c>
      <c r="H1241" s="106">
        <v>2.83</v>
      </c>
      <c r="I1241" s="106">
        <v>3.06</v>
      </c>
      <c r="J1241" s="106">
        <v>3.29</v>
      </c>
      <c r="K1241" s="106">
        <v>3.93</v>
      </c>
      <c r="L1241" s="106">
        <v>4.32</v>
      </c>
      <c r="M1241" s="106">
        <v>4.55</v>
      </c>
    </row>
    <row r="1242" ht="15.75" customHeight="1">
      <c r="D1242" s="108">
        <v>43920.0</v>
      </c>
      <c r="E1242" s="106">
        <v>2.2</v>
      </c>
      <c r="F1242" s="106">
        <v>2.37</v>
      </c>
      <c r="G1242" s="106">
        <v>2.52</v>
      </c>
      <c r="H1242" s="106">
        <v>2.7</v>
      </c>
      <c r="I1242" s="106">
        <v>2.92</v>
      </c>
      <c r="J1242" s="106">
        <v>3.2</v>
      </c>
      <c r="K1242" s="106">
        <v>3.93</v>
      </c>
      <c r="L1242" s="106">
        <v>4.34</v>
      </c>
      <c r="M1242" s="106">
        <v>4.54</v>
      </c>
    </row>
    <row r="1243" ht="15.75" customHeight="1">
      <c r="D1243" s="108">
        <v>43917.0</v>
      </c>
      <c r="E1243" s="106">
        <v>2.13</v>
      </c>
      <c r="F1243" s="106">
        <v>2.28</v>
      </c>
      <c r="G1243" s="106">
        <v>2.45</v>
      </c>
      <c r="H1243" s="106">
        <v>2.65</v>
      </c>
      <c r="I1243" s="106">
        <v>2.92</v>
      </c>
      <c r="J1243" s="106">
        <v>3.18</v>
      </c>
      <c r="K1243" s="106">
        <v>3.92</v>
      </c>
      <c r="L1243" s="106">
        <v>4.38</v>
      </c>
      <c r="M1243" s="106">
        <v>4.56</v>
      </c>
    </row>
    <row r="1244" ht="15.75" customHeight="1">
      <c r="D1244" s="108">
        <v>43916.0</v>
      </c>
      <c r="E1244" s="106">
        <v>2.0</v>
      </c>
      <c r="F1244" s="106">
        <v>2.22</v>
      </c>
      <c r="G1244" s="106">
        <v>2.42</v>
      </c>
      <c r="H1244" s="106">
        <v>2.67</v>
      </c>
      <c r="I1244" s="106">
        <v>2.93</v>
      </c>
      <c r="J1244" s="106">
        <v>3.22</v>
      </c>
      <c r="K1244" s="106">
        <v>3.9</v>
      </c>
      <c r="L1244" s="106">
        <v>4.3</v>
      </c>
      <c r="M1244" s="106">
        <v>4.54</v>
      </c>
    </row>
    <row r="1245" ht="15.75" customHeight="1">
      <c r="D1245" s="108">
        <v>43915.0</v>
      </c>
      <c r="E1245" s="106">
        <v>2.0</v>
      </c>
      <c r="F1245" s="106">
        <v>2.22</v>
      </c>
      <c r="G1245" s="106">
        <v>2.44</v>
      </c>
      <c r="H1245" s="106">
        <v>2.66</v>
      </c>
      <c r="I1245" s="106">
        <v>2.96</v>
      </c>
      <c r="J1245" s="106">
        <v>3.2</v>
      </c>
      <c r="K1245" s="106">
        <v>3.94</v>
      </c>
      <c r="L1245" s="106">
        <v>4.38</v>
      </c>
      <c r="M1245" s="106">
        <v>4.58</v>
      </c>
    </row>
    <row r="1246" ht="15.75" customHeight="1">
      <c r="D1246" s="108">
        <v>43914.0</v>
      </c>
      <c r="E1246" s="106">
        <v>1.98</v>
      </c>
      <c r="F1246" s="106">
        <v>2.2</v>
      </c>
      <c r="G1246" s="106">
        <v>2.36</v>
      </c>
      <c r="H1246" s="106">
        <v>2.62</v>
      </c>
      <c r="I1246" s="106">
        <v>2.88</v>
      </c>
      <c r="J1246" s="106">
        <v>3.18</v>
      </c>
      <c r="K1246" s="106">
        <v>3.9</v>
      </c>
      <c r="L1246" s="106">
        <v>4.38</v>
      </c>
      <c r="M1246" s="106">
        <v>4.55</v>
      </c>
    </row>
    <row r="1247" ht="15.75" customHeight="1">
      <c r="D1247" s="108">
        <v>43913.0</v>
      </c>
      <c r="E1247" s="106">
        <v>1.98</v>
      </c>
      <c r="F1247" s="106">
        <v>2.2</v>
      </c>
      <c r="G1247" s="106">
        <v>2.38</v>
      </c>
      <c r="H1247" s="106">
        <v>2.65</v>
      </c>
      <c r="I1247" s="106">
        <v>2.9</v>
      </c>
      <c r="J1247" s="106">
        <v>3.2</v>
      </c>
      <c r="K1247" s="106">
        <v>3.85</v>
      </c>
      <c r="L1247" s="106">
        <v>4.22</v>
      </c>
      <c r="M1247" s="106">
        <v>4.52</v>
      </c>
    </row>
    <row r="1248" ht="15.75" customHeight="1">
      <c r="D1248" s="108">
        <v>43910.0</v>
      </c>
      <c r="E1248" s="106">
        <v>2.02</v>
      </c>
      <c r="F1248" s="106">
        <v>2.24</v>
      </c>
      <c r="G1248" s="106">
        <v>2.44</v>
      </c>
      <c r="H1248" s="106">
        <v>2.7</v>
      </c>
      <c r="I1248" s="106">
        <v>2.92</v>
      </c>
      <c r="J1248" s="106">
        <v>3.22</v>
      </c>
      <c r="K1248" s="106">
        <v>3.9</v>
      </c>
      <c r="L1248" s="106">
        <v>4.35</v>
      </c>
      <c r="M1248" s="106">
        <v>4.53</v>
      </c>
    </row>
    <row r="1249" ht="15.75" customHeight="1">
      <c r="D1249" s="108">
        <v>43909.0</v>
      </c>
      <c r="E1249" s="106">
        <v>2.1</v>
      </c>
      <c r="F1249" s="106">
        <v>2.27</v>
      </c>
      <c r="G1249" s="106">
        <v>2.45</v>
      </c>
      <c r="H1249" s="106">
        <v>2.62</v>
      </c>
      <c r="I1249" s="106">
        <v>2.88</v>
      </c>
      <c r="J1249" s="106">
        <v>3.17</v>
      </c>
      <c r="K1249" s="106">
        <v>3.95</v>
      </c>
      <c r="L1249" s="106">
        <v>4.38</v>
      </c>
      <c r="M1249" s="106">
        <v>4.56</v>
      </c>
    </row>
    <row r="1250" ht="15.75" customHeight="1">
      <c r="D1250" s="108">
        <v>43908.0</v>
      </c>
      <c r="E1250" s="106">
        <v>2.22</v>
      </c>
      <c r="F1250" s="106">
        <v>2.36</v>
      </c>
      <c r="G1250" s="106">
        <v>2.52</v>
      </c>
      <c r="H1250" s="106">
        <v>2.74</v>
      </c>
      <c r="I1250" s="106">
        <v>2.94</v>
      </c>
      <c r="J1250" s="106">
        <v>3.22</v>
      </c>
      <c r="K1250" s="106">
        <v>3.98</v>
      </c>
      <c r="L1250" s="106">
        <v>4.45</v>
      </c>
      <c r="M1250" s="106">
        <v>4.68</v>
      </c>
    </row>
    <row r="1251" ht="15.75" customHeight="1">
      <c r="D1251" s="108">
        <v>43907.0</v>
      </c>
      <c r="E1251" s="106">
        <v>2.23</v>
      </c>
      <c r="F1251" s="106">
        <v>2.38</v>
      </c>
      <c r="G1251" s="106">
        <v>2.55</v>
      </c>
      <c r="H1251" s="106">
        <v>2.75</v>
      </c>
      <c r="I1251" s="106">
        <v>3.02</v>
      </c>
      <c r="J1251" s="106">
        <v>3.28</v>
      </c>
      <c r="K1251" s="106">
        <v>3.95</v>
      </c>
      <c r="L1251" s="106">
        <v>4.44</v>
      </c>
      <c r="M1251" s="106">
        <v>4.66</v>
      </c>
    </row>
    <row r="1252" ht="15.75" customHeight="1">
      <c r="D1252" s="108">
        <v>43906.0</v>
      </c>
      <c r="E1252" s="106">
        <v>2.27</v>
      </c>
      <c r="F1252" s="106">
        <v>2.47</v>
      </c>
      <c r="G1252" s="106">
        <v>2.6</v>
      </c>
      <c r="H1252" s="106">
        <v>2.77</v>
      </c>
      <c r="I1252" s="106">
        <v>3.02</v>
      </c>
      <c r="J1252" s="106">
        <v>3.25</v>
      </c>
      <c r="K1252" s="106">
        <v>4.0</v>
      </c>
      <c r="L1252" s="106">
        <v>4.48</v>
      </c>
      <c r="M1252" s="106">
        <v>4.66</v>
      </c>
    </row>
    <row r="1253" ht="15.75" customHeight="1">
      <c r="D1253" s="108">
        <v>43903.0</v>
      </c>
      <c r="E1253" s="106">
        <v>2.28</v>
      </c>
      <c r="F1253" s="106">
        <v>2.48</v>
      </c>
      <c r="G1253" s="106">
        <v>2.6</v>
      </c>
      <c r="H1253" s="106">
        <v>2.75</v>
      </c>
      <c r="I1253" s="106">
        <v>2.95</v>
      </c>
      <c r="J1253" s="106">
        <v>3.23</v>
      </c>
      <c r="K1253" s="106">
        <v>4.0</v>
      </c>
      <c r="L1253" s="106">
        <v>4.48</v>
      </c>
      <c r="M1253" s="106">
        <v>4.66</v>
      </c>
    </row>
    <row r="1254" ht="15.75" customHeight="1">
      <c r="D1254" s="108">
        <v>43902.0</v>
      </c>
      <c r="E1254" s="106">
        <v>2.43</v>
      </c>
      <c r="F1254" s="106">
        <v>2.55</v>
      </c>
      <c r="G1254" s="106">
        <v>2.65</v>
      </c>
      <c r="H1254" s="106">
        <v>2.8</v>
      </c>
      <c r="I1254" s="106">
        <v>3.05</v>
      </c>
      <c r="J1254" s="106">
        <v>3.35</v>
      </c>
      <c r="K1254" s="106">
        <v>3.93</v>
      </c>
      <c r="L1254" s="106">
        <v>4.42</v>
      </c>
      <c r="M1254" s="106">
        <v>4.66</v>
      </c>
    </row>
    <row r="1255" ht="15.75" customHeight="1">
      <c r="D1255" s="108">
        <v>43901.0</v>
      </c>
      <c r="E1255" s="106">
        <v>2.35</v>
      </c>
      <c r="F1255" s="106">
        <v>2.53</v>
      </c>
      <c r="G1255" s="106">
        <v>2.6</v>
      </c>
      <c r="H1255" s="106">
        <v>2.75</v>
      </c>
      <c r="I1255" s="106">
        <v>3.03</v>
      </c>
      <c r="J1255" s="106">
        <v>3.25</v>
      </c>
      <c r="K1255" s="106">
        <v>4.0</v>
      </c>
      <c r="L1255" s="106">
        <v>4.48</v>
      </c>
      <c r="M1255" s="106">
        <v>4.63</v>
      </c>
    </row>
    <row r="1256" ht="15.75" customHeight="1">
      <c r="D1256" s="108">
        <v>43900.0</v>
      </c>
      <c r="E1256" s="106">
        <v>2.28</v>
      </c>
      <c r="F1256" s="106">
        <v>2.43</v>
      </c>
      <c r="G1256" s="106">
        <v>2.57</v>
      </c>
      <c r="H1256" s="106">
        <v>2.73</v>
      </c>
      <c r="I1256" s="106">
        <v>3.0</v>
      </c>
      <c r="J1256" s="106">
        <v>3.27</v>
      </c>
      <c r="K1256" s="106">
        <v>3.9</v>
      </c>
      <c r="L1256" s="106">
        <v>4.42</v>
      </c>
      <c r="M1256" s="106">
        <v>4.66</v>
      </c>
    </row>
    <row r="1257" ht="15.75" customHeight="1">
      <c r="D1257" s="108">
        <v>43899.0</v>
      </c>
      <c r="E1257" s="106">
        <v>2.2</v>
      </c>
      <c r="F1257" s="106">
        <v>2.34</v>
      </c>
      <c r="G1257" s="106">
        <v>2.48</v>
      </c>
      <c r="H1257" s="106">
        <v>2.62</v>
      </c>
      <c r="I1257" s="106">
        <v>2.96</v>
      </c>
      <c r="J1257" s="106">
        <v>3.16</v>
      </c>
      <c r="K1257" s="106">
        <v>3.98</v>
      </c>
      <c r="L1257" s="106">
        <v>4.46</v>
      </c>
      <c r="M1257" s="106">
        <v>4.64</v>
      </c>
    </row>
    <row r="1258" ht="15.75" customHeight="1">
      <c r="D1258" s="108">
        <v>43896.0</v>
      </c>
      <c r="E1258" s="106">
        <v>2.02</v>
      </c>
      <c r="F1258" s="106">
        <v>2.24</v>
      </c>
      <c r="G1258" s="106">
        <v>2.36</v>
      </c>
      <c r="H1258" s="106">
        <v>2.62</v>
      </c>
      <c r="I1258" s="106">
        <v>3.02</v>
      </c>
      <c r="J1258" s="106">
        <v>3.26</v>
      </c>
      <c r="K1258" s="106">
        <v>3.98</v>
      </c>
      <c r="L1258" s="106">
        <v>4.48</v>
      </c>
      <c r="M1258" s="106">
        <v>4.65</v>
      </c>
    </row>
    <row r="1259" ht="15.75" customHeight="1">
      <c r="D1259" s="108">
        <v>43895.0</v>
      </c>
      <c r="E1259" s="106">
        <v>2.0</v>
      </c>
      <c r="F1259" s="106">
        <v>2.2</v>
      </c>
      <c r="G1259" s="106">
        <v>2.35</v>
      </c>
      <c r="H1259" s="106">
        <v>2.63</v>
      </c>
      <c r="I1259" s="106">
        <v>2.93</v>
      </c>
      <c r="J1259" s="106">
        <v>3.18</v>
      </c>
      <c r="K1259" s="106">
        <v>3.98</v>
      </c>
      <c r="L1259" s="106">
        <v>4.42</v>
      </c>
      <c r="M1259" s="106">
        <v>4.62</v>
      </c>
    </row>
    <row r="1260" ht="15.75" customHeight="1">
      <c r="D1260" s="108">
        <v>43894.0</v>
      </c>
      <c r="E1260" s="106">
        <v>2.08</v>
      </c>
      <c r="F1260" s="106">
        <v>2.3</v>
      </c>
      <c r="G1260" s="106">
        <v>2.42</v>
      </c>
      <c r="H1260" s="106">
        <v>2.62</v>
      </c>
      <c r="I1260" s="106">
        <v>2.98</v>
      </c>
      <c r="J1260" s="106">
        <v>3.24</v>
      </c>
      <c r="K1260" s="106">
        <v>3.96</v>
      </c>
      <c r="L1260" s="106">
        <v>4.4</v>
      </c>
      <c r="M1260" s="106">
        <v>4.64</v>
      </c>
    </row>
    <row r="1261" ht="15.75" customHeight="1">
      <c r="D1261" s="108">
        <v>43893.0</v>
      </c>
      <c r="E1261" s="106">
        <v>2.12</v>
      </c>
      <c r="F1261" s="106">
        <v>2.32</v>
      </c>
      <c r="G1261" s="106">
        <v>2.44</v>
      </c>
      <c r="H1261" s="106">
        <v>2.66</v>
      </c>
      <c r="I1261" s="106">
        <v>2.98</v>
      </c>
      <c r="J1261" s="106">
        <v>3.28</v>
      </c>
      <c r="K1261" s="106">
        <v>4.0</v>
      </c>
      <c r="L1261" s="106">
        <v>4.44</v>
      </c>
      <c r="M1261" s="106">
        <v>4.64</v>
      </c>
    </row>
    <row r="1262" ht="15.75" customHeight="1">
      <c r="D1262" s="108">
        <v>43892.0</v>
      </c>
      <c r="E1262" s="106">
        <v>2.15</v>
      </c>
      <c r="F1262" s="106">
        <v>2.33</v>
      </c>
      <c r="G1262" s="106">
        <v>2.48</v>
      </c>
      <c r="H1262" s="106">
        <v>2.78</v>
      </c>
      <c r="I1262" s="106">
        <v>3.0</v>
      </c>
      <c r="J1262" s="106">
        <v>3.3</v>
      </c>
      <c r="K1262" s="106">
        <v>4.0</v>
      </c>
      <c r="L1262" s="106">
        <v>4.44</v>
      </c>
      <c r="M1262" s="106">
        <v>4.64</v>
      </c>
    </row>
    <row r="1263" ht="15.75" customHeight="1">
      <c r="D1263" s="108">
        <v>43889.0</v>
      </c>
      <c r="E1263" s="106">
        <v>2.03</v>
      </c>
      <c r="F1263" s="106">
        <v>2.3</v>
      </c>
      <c r="G1263" s="106">
        <v>2.5</v>
      </c>
      <c r="H1263" s="106">
        <v>2.78</v>
      </c>
      <c r="I1263" s="106">
        <v>3.13</v>
      </c>
      <c r="J1263" s="106">
        <v>3.35</v>
      </c>
      <c r="K1263" s="106">
        <v>4.15</v>
      </c>
      <c r="L1263" s="106">
        <v>4.54</v>
      </c>
      <c r="M1263" s="106">
        <v>4.76</v>
      </c>
    </row>
    <row r="1264" ht="15.75" customHeight="1">
      <c r="D1264" s="108">
        <v>43888.0</v>
      </c>
      <c r="E1264" s="106">
        <v>2.15</v>
      </c>
      <c r="F1264" s="106">
        <v>2.47</v>
      </c>
      <c r="G1264" s="106">
        <v>2.63</v>
      </c>
      <c r="H1264" s="106">
        <v>2.85</v>
      </c>
      <c r="I1264" s="106">
        <v>3.17</v>
      </c>
      <c r="J1264" s="106">
        <v>3.4</v>
      </c>
      <c r="K1264" s="106">
        <v>4.05</v>
      </c>
      <c r="L1264" s="106">
        <v>4.5</v>
      </c>
      <c r="M1264" s="106">
        <v>4.72</v>
      </c>
    </row>
    <row r="1265" ht="15.75" customHeight="1">
      <c r="D1265" s="108">
        <v>43887.0</v>
      </c>
      <c r="E1265" s="106">
        <v>2.4</v>
      </c>
      <c r="F1265" s="106">
        <v>2.62</v>
      </c>
      <c r="G1265" s="106">
        <v>2.67</v>
      </c>
      <c r="H1265" s="106">
        <v>2.85</v>
      </c>
      <c r="I1265" s="106">
        <v>3.17</v>
      </c>
      <c r="J1265" s="106">
        <v>3.38</v>
      </c>
      <c r="K1265" s="106">
        <v>4.08</v>
      </c>
      <c r="L1265" s="106">
        <v>4.52</v>
      </c>
      <c r="M1265" s="106">
        <v>4.68</v>
      </c>
    </row>
    <row r="1266" ht="15.75" customHeight="1">
      <c r="D1266" s="108">
        <v>43886.0</v>
      </c>
      <c r="E1266" s="106">
        <v>2.5</v>
      </c>
      <c r="F1266" s="106">
        <v>2.72</v>
      </c>
      <c r="G1266" s="106">
        <v>2.78</v>
      </c>
      <c r="H1266" s="106">
        <v>2.94</v>
      </c>
      <c r="I1266" s="106">
        <v>3.16</v>
      </c>
      <c r="J1266" s="106">
        <v>3.4</v>
      </c>
      <c r="K1266" s="106">
        <v>4.12</v>
      </c>
      <c r="L1266" s="106">
        <v>4.54</v>
      </c>
      <c r="M1266" s="106">
        <v>4.7</v>
      </c>
    </row>
    <row r="1267" ht="15.75" customHeight="1">
      <c r="D1267" s="108">
        <v>43885.0</v>
      </c>
      <c r="E1267" s="106">
        <v>2.34</v>
      </c>
      <c r="F1267" s="106">
        <v>2.59</v>
      </c>
      <c r="G1267" s="106">
        <v>2.66</v>
      </c>
      <c r="H1267" s="106">
        <v>2.84</v>
      </c>
      <c r="I1267" s="106">
        <v>3.16</v>
      </c>
      <c r="J1267" s="106">
        <v>3.37</v>
      </c>
      <c r="K1267" s="106">
        <v>4.01</v>
      </c>
      <c r="L1267" s="106">
        <v>4.42</v>
      </c>
      <c r="M1267" s="106">
        <v>4.62</v>
      </c>
    </row>
    <row r="1268" ht="15.75" customHeight="1">
      <c r="D1268" s="108">
        <v>43882.0</v>
      </c>
      <c r="E1268" s="106">
        <v>2.3</v>
      </c>
      <c r="F1268" s="106">
        <v>2.47</v>
      </c>
      <c r="G1268" s="106">
        <v>2.57</v>
      </c>
      <c r="H1268" s="106">
        <v>2.73</v>
      </c>
      <c r="I1268" s="106">
        <v>3.15</v>
      </c>
      <c r="J1268" s="106">
        <v>3.4</v>
      </c>
      <c r="K1268" s="106">
        <v>3.98</v>
      </c>
      <c r="L1268" s="106">
        <v>4.38</v>
      </c>
      <c r="M1268" s="106">
        <v>4.58</v>
      </c>
    </row>
    <row r="1269" ht="15.75" customHeight="1">
      <c r="D1269" s="108">
        <v>43881.0</v>
      </c>
      <c r="E1269" s="106">
        <v>2.17</v>
      </c>
      <c r="F1269" s="106">
        <v>2.38</v>
      </c>
      <c r="G1269" s="106">
        <v>2.52</v>
      </c>
      <c r="H1269" s="106">
        <v>2.73</v>
      </c>
      <c r="I1269" s="106">
        <v>3.2</v>
      </c>
      <c r="J1269" s="106">
        <v>3.43</v>
      </c>
      <c r="K1269" s="106">
        <v>4.03</v>
      </c>
      <c r="L1269" s="106">
        <v>4.44</v>
      </c>
      <c r="M1269" s="106">
        <v>4.68</v>
      </c>
    </row>
    <row r="1270" ht="15.75" customHeight="1">
      <c r="D1270" s="108">
        <v>43880.0</v>
      </c>
      <c r="E1270" s="106">
        <v>2.1</v>
      </c>
      <c r="F1270" s="106">
        <v>2.43</v>
      </c>
      <c r="G1270" s="106">
        <v>2.5</v>
      </c>
      <c r="H1270" s="106">
        <v>2.73</v>
      </c>
      <c r="I1270" s="106">
        <v>3.2</v>
      </c>
      <c r="J1270" s="106">
        <v>3.43</v>
      </c>
      <c r="K1270" s="106">
        <v>4.05</v>
      </c>
      <c r="L1270" s="106">
        <v>4.43</v>
      </c>
      <c r="M1270" s="106">
        <v>4.63</v>
      </c>
    </row>
    <row r="1271" ht="15.75" customHeight="1">
      <c r="D1271" s="108">
        <v>43879.0</v>
      </c>
      <c r="E1271" s="106">
        <v>1.95</v>
      </c>
      <c r="F1271" s="106">
        <v>2.22</v>
      </c>
      <c r="G1271" s="106">
        <v>2.42</v>
      </c>
      <c r="H1271" s="106">
        <v>2.73</v>
      </c>
      <c r="I1271" s="106">
        <v>3.23</v>
      </c>
      <c r="J1271" s="106">
        <v>3.5</v>
      </c>
      <c r="K1271" s="106">
        <v>4.05</v>
      </c>
      <c r="L1271" s="106">
        <v>4.41</v>
      </c>
      <c r="M1271" s="106">
        <v>4.61</v>
      </c>
    </row>
    <row r="1272" ht="15.75" customHeight="1">
      <c r="D1272" s="108">
        <v>43878.0</v>
      </c>
      <c r="E1272" s="106">
        <v>1.98</v>
      </c>
      <c r="F1272" s="106">
        <v>2.28</v>
      </c>
      <c r="G1272" s="106">
        <v>2.47</v>
      </c>
      <c r="H1272" s="106">
        <v>2.77</v>
      </c>
      <c r="I1272" s="106">
        <v>3.33</v>
      </c>
      <c r="J1272" s="106">
        <v>3.57</v>
      </c>
      <c r="K1272" s="106">
        <v>4.15</v>
      </c>
      <c r="L1272" s="106">
        <v>4.48</v>
      </c>
      <c r="M1272" s="106">
        <v>4.65</v>
      </c>
    </row>
    <row r="1273" ht="15.75" customHeight="1">
      <c r="D1273" s="108">
        <v>43875.0</v>
      </c>
      <c r="E1273" s="106">
        <v>2.14</v>
      </c>
      <c r="F1273" s="106">
        <v>2.34</v>
      </c>
      <c r="G1273" s="106">
        <v>2.54</v>
      </c>
      <c r="H1273" s="106">
        <v>2.92</v>
      </c>
      <c r="I1273" s="106">
        <v>3.38</v>
      </c>
      <c r="J1273" s="106">
        <v>3.62</v>
      </c>
      <c r="K1273" s="106">
        <v>4.1</v>
      </c>
      <c r="L1273" s="106">
        <v>4.43</v>
      </c>
      <c r="M1273" s="106">
        <v>4.68</v>
      </c>
    </row>
    <row r="1274" ht="15.75" customHeight="1">
      <c r="D1274" s="108">
        <v>43874.0</v>
      </c>
      <c r="E1274" s="106">
        <v>2.12</v>
      </c>
      <c r="F1274" s="106">
        <v>2.37</v>
      </c>
      <c r="G1274" s="106">
        <v>2.57</v>
      </c>
      <c r="H1274" s="106">
        <v>2.97</v>
      </c>
      <c r="I1274" s="106">
        <v>3.35</v>
      </c>
      <c r="J1274" s="106">
        <v>3.62</v>
      </c>
      <c r="K1274" s="106">
        <v>4.05</v>
      </c>
      <c r="L1274" s="106">
        <v>4.44</v>
      </c>
      <c r="M1274" s="106">
        <v>4.66</v>
      </c>
    </row>
    <row r="1275" ht="15.75" customHeight="1">
      <c r="D1275" s="108">
        <v>43873.0</v>
      </c>
      <c r="E1275" s="106">
        <v>2.34</v>
      </c>
      <c r="F1275" s="106">
        <v>2.5</v>
      </c>
      <c r="G1275" s="106">
        <v>2.66</v>
      </c>
      <c r="H1275" s="106">
        <v>3.0</v>
      </c>
      <c r="I1275" s="106">
        <v>3.38</v>
      </c>
      <c r="J1275" s="106">
        <v>3.64</v>
      </c>
      <c r="K1275" s="106">
        <v>4.08</v>
      </c>
      <c r="L1275" s="106">
        <v>4.43</v>
      </c>
      <c r="M1275" s="106">
        <v>4.7</v>
      </c>
    </row>
    <row r="1276" ht="15.75" customHeight="1">
      <c r="D1276" s="108">
        <v>43872.0</v>
      </c>
      <c r="E1276" s="106">
        <v>2.33</v>
      </c>
      <c r="F1276" s="106">
        <v>2.5</v>
      </c>
      <c r="G1276" s="106">
        <v>2.63</v>
      </c>
      <c r="H1276" s="106">
        <v>3.03</v>
      </c>
      <c r="I1276" s="106">
        <v>3.4</v>
      </c>
      <c r="J1276" s="106">
        <v>3.63</v>
      </c>
      <c r="K1276" s="106">
        <v>4.15</v>
      </c>
      <c r="L1276" s="106">
        <v>4.48</v>
      </c>
      <c r="M1276" s="106">
        <v>4.7</v>
      </c>
    </row>
    <row r="1277" ht="15.75" customHeight="1">
      <c r="D1277" s="108">
        <v>43871.0</v>
      </c>
      <c r="E1277" s="106">
        <v>2.39</v>
      </c>
      <c r="F1277" s="106">
        <v>2.53</v>
      </c>
      <c r="G1277" s="106">
        <v>2.69</v>
      </c>
      <c r="H1277" s="106">
        <v>3.09</v>
      </c>
      <c r="I1277" s="106">
        <v>3.46</v>
      </c>
      <c r="J1277" s="106">
        <v>3.67</v>
      </c>
      <c r="K1277" s="106">
        <v>4.15</v>
      </c>
      <c r="L1277" s="106">
        <v>4.45</v>
      </c>
      <c r="M1277" s="106">
        <v>4.65</v>
      </c>
    </row>
    <row r="1278" ht="15.75" customHeight="1">
      <c r="D1278" s="108">
        <v>43868.0</v>
      </c>
      <c r="E1278" s="106">
        <v>2.43</v>
      </c>
      <c r="F1278" s="106">
        <v>2.61</v>
      </c>
      <c r="G1278" s="106">
        <v>2.73</v>
      </c>
      <c r="H1278" s="106">
        <v>3.1</v>
      </c>
      <c r="I1278" s="106">
        <v>3.49</v>
      </c>
      <c r="J1278" s="106">
        <v>3.7</v>
      </c>
      <c r="K1278" s="106">
        <v>4.15</v>
      </c>
      <c r="L1278" s="106">
        <v>4.5</v>
      </c>
      <c r="M1278" s="106">
        <v>4.68</v>
      </c>
    </row>
    <row r="1279" ht="15.75" customHeight="1">
      <c r="D1279" s="108">
        <v>43867.0</v>
      </c>
      <c r="E1279" s="106">
        <v>2.64</v>
      </c>
      <c r="F1279" s="106">
        <v>2.84</v>
      </c>
      <c r="G1279" s="106">
        <v>3.01</v>
      </c>
      <c r="H1279" s="106">
        <v>3.26</v>
      </c>
      <c r="I1279" s="106">
        <v>3.5</v>
      </c>
      <c r="J1279" s="106">
        <v>3.77</v>
      </c>
      <c r="K1279" s="106">
        <v>4.22</v>
      </c>
      <c r="L1279" s="106">
        <v>4.55</v>
      </c>
      <c r="M1279" s="106">
        <v>4.73</v>
      </c>
    </row>
    <row r="1280" ht="15.75" customHeight="1">
      <c r="D1280" s="108">
        <v>43866.0</v>
      </c>
      <c r="E1280" s="106">
        <v>2.86</v>
      </c>
      <c r="F1280" s="106">
        <v>3.11</v>
      </c>
      <c r="G1280" s="106">
        <v>3.23</v>
      </c>
      <c r="H1280" s="106">
        <v>3.39</v>
      </c>
      <c r="I1280" s="106">
        <v>3.61</v>
      </c>
      <c r="J1280" s="106">
        <v>3.87</v>
      </c>
      <c r="K1280" s="106">
        <v>4.26</v>
      </c>
      <c r="L1280" s="106">
        <v>4.56</v>
      </c>
      <c r="M1280" s="106">
        <v>4.7</v>
      </c>
    </row>
    <row r="1281" ht="15.75" customHeight="1">
      <c r="D1281" s="108">
        <v>43865.0</v>
      </c>
      <c r="E1281" s="106">
        <v>3.12</v>
      </c>
      <c r="F1281" s="106">
        <v>3.27</v>
      </c>
      <c r="G1281" s="106">
        <v>3.37</v>
      </c>
      <c r="H1281" s="106">
        <v>3.45</v>
      </c>
      <c r="I1281" s="106">
        <v>3.72</v>
      </c>
      <c r="J1281" s="106">
        <v>3.93</v>
      </c>
      <c r="K1281" s="106">
        <v>4.33</v>
      </c>
      <c r="L1281" s="106">
        <v>4.6</v>
      </c>
      <c r="M1281" s="106">
        <v>4.74</v>
      </c>
    </row>
    <row r="1282" ht="15.75" customHeight="1">
      <c r="D1282" s="108">
        <v>43864.0</v>
      </c>
      <c r="E1282" s="106">
        <v>3.15</v>
      </c>
      <c r="F1282" s="106">
        <v>3.3</v>
      </c>
      <c r="G1282" s="106">
        <v>3.42</v>
      </c>
      <c r="H1282" s="106">
        <v>3.47</v>
      </c>
      <c r="I1282" s="106">
        <v>3.72</v>
      </c>
      <c r="J1282" s="106">
        <v>3.93</v>
      </c>
      <c r="K1282" s="106">
        <v>4.32</v>
      </c>
      <c r="L1282" s="106">
        <v>4.62</v>
      </c>
      <c r="M1282" s="106">
        <v>4.76</v>
      </c>
    </row>
    <row r="1283" ht="15.75" customHeight="1">
      <c r="D1283" s="108">
        <v>43861.0</v>
      </c>
      <c r="E1283" s="106">
        <v>3.13</v>
      </c>
      <c r="F1283" s="106">
        <v>3.33</v>
      </c>
      <c r="G1283" s="106">
        <v>3.44</v>
      </c>
      <c r="H1283" s="106">
        <v>3.53</v>
      </c>
      <c r="I1283" s="106">
        <v>3.71</v>
      </c>
      <c r="J1283" s="106">
        <v>3.96</v>
      </c>
      <c r="K1283" s="106">
        <v>4.35</v>
      </c>
      <c r="L1283" s="106">
        <v>4.62</v>
      </c>
      <c r="M1283" s="106">
        <v>4.75</v>
      </c>
    </row>
    <row r="1284" ht="15.75" customHeight="1">
      <c r="D1284" s="108">
        <v>43860.0</v>
      </c>
      <c r="E1284" s="106">
        <v>3.05</v>
      </c>
      <c r="F1284" s="106">
        <v>3.33</v>
      </c>
      <c r="G1284" s="106">
        <v>3.38</v>
      </c>
      <c r="H1284" s="106">
        <v>3.48</v>
      </c>
      <c r="I1284" s="106">
        <v>3.65</v>
      </c>
      <c r="J1284" s="106">
        <v>3.9</v>
      </c>
      <c r="K1284" s="106">
        <v>4.4</v>
      </c>
      <c r="L1284" s="106">
        <v>4.65</v>
      </c>
      <c r="M1284" s="106">
        <v>4.8</v>
      </c>
    </row>
    <row r="1285" ht="15.75" customHeight="1">
      <c r="D1285" s="108">
        <v>43852.0</v>
      </c>
      <c r="E1285" s="106">
        <v>3.44</v>
      </c>
      <c r="F1285" s="106">
        <v>3.48</v>
      </c>
      <c r="G1285" s="106">
        <v>3.52</v>
      </c>
      <c r="H1285" s="106">
        <v>3.54</v>
      </c>
      <c r="I1285" s="106">
        <v>3.68</v>
      </c>
      <c r="J1285" s="106">
        <v>3.9</v>
      </c>
      <c r="K1285" s="106">
        <v>4.4</v>
      </c>
      <c r="L1285" s="106">
        <v>4.64</v>
      </c>
      <c r="M1285" s="106">
        <v>4.8</v>
      </c>
    </row>
    <row r="1286" ht="15.75" customHeight="1">
      <c r="D1286" s="108">
        <v>43851.0</v>
      </c>
      <c r="E1286" s="106">
        <v>3.43</v>
      </c>
      <c r="F1286" s="106">
        <v>3.48</v>
      </c>
      <c r="G1286" s="106">
        <v>3.5</v>
      </c>
      <c r="H1286" s="106">
        <v>3.58</v>
      </c>
      <c r="I1286" s="106">
        <v>3.73</v>
      </c>
      <c r="J1286" s="106">
        <v>3.95</v>
      </c>
      <c r="K1286" s="106">
        <v>4.36</v>
      </c>
      <c r="L1286" s="106">
        <v>4.64</v>
      </c>
      <c r="M1286" s="106">
        <v>4.76</v>
      </c>
    </row>
    <row r="1287" ht="15.75" customHeight="1">
      <c r="D1287" s="108">
        <v>43850.0</v>
      </c>
      <c r="E1287" s="106">
        <v>3.2</v>
      </c>
      <c r="F1287" s="106">
        <v>3.4</v>
      </c>
      <c r="G1287" s="106">
        <v>3.5</v>
      </c>
      <c r="H1287" s="106">
        <v>3.55</v>
      </c>
      <c r="I1287" s="106">
        <v>3.7</v>
      </c>
      <c r="J1287" s="106">
        <v>3.92</v>
      </c>
      <c r="K1287" s="106">
        <v>4.38</v>
      </c>
      <c r="L1287" s="106">
        <v>4.6</v>
      </c>
      <c r="M1287" s="106">
        <v>4.78</v>
      </c>
    </row>
    <row r="1288" ht="15.75" customHeight="1">
      <c r="D1288" s="108">
        <v>43847.0</v>
      </c>
      <c r="E1288" s="106">
        <v>3.16</v>
      </c>
      <c r="F1288" s="106">
        <v>3.43</v>
      </c>
      <c r="G1288" s="106">
        <v>3.5</v>
      </c>
      <c r="H1288" s="106">
        <v>3.58</v>
      </c>
      <c r="I1288" s="106">
        <v>3.78</v>
      </c>
      <c r="J1288" s="106">
        <v>3.96</v>
      </c>
      <c r="K1288" s="106">
        <v>4.4</v>
      </c>
      <c r="L1288" s="106">
        <v>4.6</v>
      </c>
      <c r="M1288" s="106">
        <v>4.75</v>
      </c>
    </row>
    <row r="1289" ht="15.75" customHeight="1">
      <c r="D1289" s="108">
        <v>43846.0</v>
      </c>
      <c r="E1289" s="106">
        <v>1.04</v>
      </c>
      <c r="F1289" s="106">
        <v>2.5</v>
      </c>
      <c r="G1289" s="106">
        <v>3.3</v>
      </c>
      <c r="H1289" s="106">
        <v>3.52</v>
      </c>
      <c r="I1289" s="106">
        <v>3.68</v>
      </c>
      <c r="J1289" s="106">
        <v>3.92</v>
      </c>
      <c r="K1289" s="106">
        <v>4.38</v>
      </c>
      <c r="L1289" s="106">
        <v>4.63</v>
      </c>
      <c r="M1289" s="106">
        <v>4.73</v>
      </c>
    </row>
    <row r="1290" ht="15.75" customHeight="1">
      <c r="D1290" s="108">
        <v>43845.0</v>
      </c>
      <c r="E1290" s="106">
        <v>0.88</v>
      </c>
      <c r="F1290" s="106">
        <v>1.44</v>
      </c>
      <c r="G1290" s="106">
        <v>2.9</v>
      </c>
      <c r="H1290" s="106">
        <v>3.45</v>
      </c>
      <c r="I1290" s="106">
        <v>3.73</v>
      </c>
      <c r="J1290" s="106">
        <v>3.93</v>
      </c>
      <c r="K1290" s="106">
        <v>4.38</v>
      </c>
      <c r="L1290" s="106">
        <v>4.62</v>
      </c>
      <c r="M1290" s="106">
        <v>4.8</v>
      </c>
    </row>
    <row r="1291" ht="15.75" customHeight="1">
      <c r="D1291" s="108">
        <v>43844.0</v>
      </c>
      <c r="E1291" s="106">
        <v>0.91</v>
      </c>
      <c r="F1291" s="106">
        <v>1.47</v>
      </c>
      <c r="G1291" s="106">
        <v>2.97</v>
      </c>
      <c r="H1291" s="106">
        <v>3.49</v>
      </c>
      <c r="I1291" s="106">
        <v>3.71</v>
      </c>
      <c r="J1291" s="106">
        <v>3.91</v>
      </c>
      <c r="K1291" s="106">
        <v>4.37</v>
      </c>
      <c r="L1291" s="106">
        <v>4.62</v>
      </c>
      <c r="M1291" s="106">
        <v>4.75</v>
      </c>
    </row>
    <row r="1292" ht="15.75" customHeight="1">
      <c r="D1292" s="108">
        <v>43843.0</v>
      </c>
      <c r="E1292" s="106">
        <v>0.9</v>
      </c>
      <c r="F1292" s="106">
        <v>1.44</v>
      </c>
      <c r="G1292" s="106">
        <v>2.75</v>
      </c>
      <c r="H1292" s="106">
        <v>3.49</v>
      </c>
      <c r="I1292" s="106">
        <v>3.74</v>
      </c>
      <c r="J1292" s="106">
        <v>3.91</v>
      </c>
      <c r="K1292" s="106">
        <v>4.37</v>
      </c>
      <c r="L1292" s="106">
        <v>4.63</v>
      </c>
      <c r="M1292" s="106">
        <v>4.77</v>
      </c>
    </row>
    <row r="1293" ht="15.75" customHeight="1">
      <c r="D1293" s="108">
        <v>43840.0</v>
      </c>
      <c r="E1293" s="106">
        <v>0.94</v>
      </c>
      <c r="F1293" s="106">
        <v>1.46</v>
      </c>
      <c r="G1293" s="106">
        <v>2.65</v>
      </c>
      <c r="H1293" s="106">
        <v>3.44</v>
      </c>
      <c r="I1293" s="106">
        <v>3.78</v>
      </c>
      <c r="J1293" s="106">
        <v>3.94</v>
      </c>
      <c r="K1293" s="106">
        <v>4.4</v>
      </c>
      <c r="L1293" s="106">
        <v>4.7</v>
      </c>
      <c r="M1293" s="106">
        <v>4.85</v>
      </c>
    </row>
    <row r="1294" ht="15.75" customHeight="1">
      <c r="D1294" s="108">
        <v>43839.0</v>
      </c>
      <c r="E1294" s="106">
        <v>1.04</v>
      </c>
      <c r="F1294" s="106">
        <v>1.5</v>
      </c>
      <c r="G1294" s="106">
        <v>2.68</v>
      </c>
      <c r="H1294" s="106">
        <v>3.48</v>
      </c>
      <c r="I1294" s="106">
        <v>3.78</v>
      </c>
      <c r="J1294" s="106">
        <v>3.94</v>
      </c>
      <c r="K1294" s="106">
        <v>4.4</v>
      </c>
      <c r="L1294" s="106">
        <v>4.68</v>
      </c>
      <c r="M1294" s="106">
        <v>4.82</v>
      </c>
    </row>
    <row r="1295" ht="15.75" customHeight="1">
      <c r="D1295" s="108">
        <v>43838.0</v>
      </c>
      <c r="E1295" s="106">
        <v>1.35</v>
      </c>
      <c r="F1295" s="106">
        <v>2.0</v>
      </c>
      <c r="G1295" s="106">
        <v>2.87</v>
      </c>
      <c r="H1295" s="106">
        <v>3.6</v>
      </c>
      <c r="I1295" s="106">
        <v>3.92</v>
      </c>
      <c r="J1295" s="106">
        <v>4.05</v>
      </c>
      <c r="K1295" s="106">
        <v>4.44</v>
      </c>
      <c r="L1295" s="106">
        <v>4.7</v>
      </c>
      <c r="M1295" s="106">
        <v>4.84</v>
      </c>
    </row>
    <row r="1296" ht="15.75" customHeight="1">
      <c r="D1296" s="108">
        <v>43837.0</v>
      </c>
      <c r="E1296" s="106">
        <v>1.41</v>
      </c>
      <c r="F1296" s="106">
        <v>2.04</v>
      </c>
      <c r="G1296" s="106">
        <v>2.89</v>
      </c>
      <c r="H1296" s="106">
        <v>3.63</v>
      </c>
      <c r="I1296" s="106">
        <v>3.9</v>
      </c>
      <c r="J1296" s="106">
        <v>4.03</v>
      </c>
      <c r="K1296" s="106">
        <v>4.43</v>
      </c>
      <c r="L1296" s="106">
        <v>4.72</v>
      </c>
      <c r="M1296" s="106">
        <v>4.83</v>
      </c>
    </row>
    <row r="1297" ht="15.75" customHeight="1">
      <c r="D1297" s="108">
        <v>43836.0</v>
      </c>
      <c r="E1297" s="106">
        <v>1.81</v>
      </c>
      <c r="F1297" s="106">
        <v>2.31</v>
      </c>
      <c r="G1297" s="106">
        <v>3.0</v>
      </c>
      <c r="H1297" s="106">
        <v>3.69</v>
      </c>
      <c r="I1297" s="106">
        <v>3.94</v>
      </c>
      <c r="J1297" s="106">
        <v>4.09</v>
      </c>
      <c r="K1297" s="106">
        <v>4.46</v>
      </c>
      <c r="L1297" s="106">
        <v>4.7</v>
      </c>
      <c r="M1297" s="106">
        <v>4.81</v>
      </c>
    </row>
    <row r="1298" ht="15.75" customHeight="1">
      <c r="D1298" s="108">
        <v>43833.0</v>
      </c>
      <c r="E1298" s="106">
        <v>1.92</v>
      </c>
      <c r="F1298" s="106">
        <v>2.54</v>
      </c>
      <c r="G1298" s="106">
        <v>3.0</v>
      </c>
      <c r="H1298" s="106">
        <v>3.72</v>
      </c>
      <c r="I1298" s="106">
        <v>3.88</v>
      </c>
      <c r="J1298" s="106">
        <v>4.04</v>
      </c>
      <c r="K1298" s="106">
        <v>4.43</v>
      </c>
      <c r="L1298" s="106">
        <v>4.7</v>
      </c>
      <c r="M1298" s="106">
        <v>4.83</v>
      </c>
    </row>
    <row r="1299" ht="15.75" customHeight="1">
      <c r="D1299" s="108">
        <v>43832.0</v>
      </c>
      <c r="E1299" s="106">
        <v>2.37</v>
      </c>
      <c r="F1299" s="106">
        <v>2.82</v>
      </c>
      <c r="G1299" s="106">
        <v>3.17</v>
      </c>
      <c r="H1299" s="106">
        <v>3.85</v>
      </c>
      <c r="I1299" s="106">
        <v>4.05</v>
      </c>
      <c r="J1299" s="106">
        <v>4.2</v>
      </c>
      <c r="K1299" s="106">
        <v>4.44</v>
      </c>
      <c r="L1299" s="106">
        <v>4.66</v>
      </c>
      <c r="M1299" s="106">
        <v>4.78</v>
      </c>
    </row>
    <row r="1300" ht="15.75" customHeight="1">
      <c r="D1300" s="108">
        <v>43830.0</v>
      </c>
      <c r="E1300" s="106">
        <v>1.45</v>
      </c>
      <c r="F1300" s="106">
        <v>2.48</v>
      </c>
      <c r="G1300" s="106">
        <v>3.2</v>
      </c>
      <c r="H1300" s="106">
        <v>3.85</v>
      </c>
      <c r="I1300" s="106">
        <v>4.03</v>
      </c>
      <c r="J1300" s="106">
        <v>4.2</v>
      </c>
      <c r="K1300" s="106">
        <v>4.46</v>
      </c>
      <c r="L1300" s="106">
        <v>4.68</v>
      </c>
      <c r="M1300" s="106">
        <v>4.8</v>
      </c>
    </row>
    <row r="1301" ht="15.75" customHeight="1">
      <c r="D1301" s="108">
        <v>43829.0</v>
      </c>
      <c r="E1301" s="106">
        <v>1.53</v>
      </c>
      <c r="F1301" s="106">
        <v>2.37</v>
      </c>
      <c r="G1301" s="106">
        <v>3.13</v>
      </c>
      <c r="H1301" s="106">
        <v>3.78</v>
      </c>
      <c r="I1301" s="106">
        <v>4.05</v>
      </c>
      <c r="J1301" s="106">
        <v>4.22</v>
      </c>
      <c r="K1301" s="106">
        <v>4.46</v>
      </c>
      <c r="L1301" s="106">
        <v>4.7</v>
      </c>
      <c r="M1301" s="106">
        <v>4.82</v>
      </c>
    </row>
    <row r="1302" ht="15.75" customHeight="1">
      <c r="D1302" s="108">
        <v>43826.0</v>
      </c>
      <c r="E1302" s="106">
        <v>1.77</v>
      </c>
      <c r="F1302" s="106">
        <v>2.47</v>
      </c>
      <c r="G1302" s="106">
        <v>3.18</v>
      </c>
      <c r="H1302" s="106">
        <v>3.72</v>
      </c>
      <c r="I1302" s="106">
        <v>4.02</v>
      </c>
      <c r="J1302" s="106">
        <v>4.2</v>
      </c>
      <c r="K1302" s="106">
        <v>4.48</v>
      </c>
      <c r="L1302" s="106">
        <v>4.7</v>
      </c>
      <c r="M1302" s="106">
        <v>4.84</v>
      </c>
    </row>
    <row r="1303" ht="15.75" customHeight="1">
      <c r="D1303" s="108">
        <v>43825.0</v>
      </c>
      <c r="E1303" s="106">
        <v>1.84</v>
      </c>
      <c r="F1303" s="106">
        <v>2.46</v>
      </c>
      <c r="G1303" s="106">
        <v>3.1</v>
      </c>
      <c r="H1303" s="106">
        <v>3.68</v>
      </c>
      <c r="I1303" s="106">
        <v>3.9</v>
      </c>
      <c r="J1303" s="106">
        <v>4.1</v>
      </c>
      <c r="K1303" s="106">
        <v>4.43</v>
      </c>
      <c r="L1303" s="106">
        <v>4.68</v>
      </c>
      <c r="M1303" s="106">
        <v>4.83</v>
      </c>
    </row>
    <row r="1304" ht="15.75" customHeight="1">
      <c r="D1304" s="108">
        <v>43824.0</v>
      </c>
      <c r="E1304" s="106">
        <v>1.8</v>
      </c>
      <c r="F1304" s="106">
        <v>2.42</v>
      </c>
      <c r="G1304" s="106">
        <v>3.12</v>
      </c>
      <c r="H1304" s="106">
        <v>3.72</v>
      </c>
      <c r="I1304" s="106">
        <v>4.0</v>
      </c>
      <c r="J1304" s="106">
        <v>4.2</v>
      </c>
      <c r="K1304" s="106">
        <v>4.49</v>
      </c>
      <c r="L1304" s="106">
        <v>4.7</v>
      </c>
      <c r="M1304" s="106">
        <v>4.81</v>
      </c>
    </row>
    <row r="1305" ht="15.75" customHeight="1">
      <c r="D1305" s="108">
        <v>43823.0</v>
      </c>
      <c r="E1305" s="106">
        <v>1.88</v>
      </c>
      <c r="F1305" s="106">
        <v>2.38</v>
      </c>
      <c r="G1305" s="106">
        <v>3.08</v>
      </c>
      <c r="H1305" s="106">
        <v>3.68</v>
      </c>
      <c r="I1305" s="106">
        <v>3.98</v>
      </c>
      <c r="J1305" s="106">
        <v>4.2</v>
      </c>
      <c r="K1305" s="106">
        <v>4.48</v>
      </c>
      <c r="L1305" s="106">
        <v>4.68</v>
      </c>
      <c r="M1305" s="106">
        <v>4.76</v>
      </c>
    </row>
    <row r="1306" ht="15.75" customHeight="1">
      <c r="D1306" s="108">
        <v>43822.0</v>
      </c>
      <c r="E1306" s="106">
        <v>2.02</v>
      </c>
      <c r="F1306" s="106">
        <v>2.64</v>
      </c>
      <c r="G1306" s="106">
        <v>3.14</v>
      </c>
      <c r="H1306" s="106">
        <v>3.72</v>
      </c>
      <c r="I1306" s="106">
        <v>3.9</v>
      </c>
      <c r="J1306" s="106">
        <v>4.16</v>
      </c>
      <c r="K1306" s="106">
        <v>4.48</v>
      </c>
      <c r="L1306" s="106">
        <v>4.7</v>
      </c>
      <c r="M1306" s="106">
        <v>4.83</v>
      </c>
    </row>
    <row r="1307" ht="15.75" customHeight="1">
      <c r="D1307" s="108">
        <v>43819.0</v>
      </c>
      <c r="E1307" s="106">
        <v>2.3</v>
      </c>
      <c r="F1307" s="106">
        <v>2.73</v>
      </c>
      <c r="G1307" s="106">
        <v>3.21</v>
      </c>
      <c r="H1307" s="106">
        <v>3.8</v>
      </c>
      <c r="I1307" s="106">
        <v>4.1</v>
      </c>
      <c r="J1307" s="106">
        <v>4.26</v>
      </c>
      <c r="K1307" s="106">
        <v>4.53</v>
      </c>
      <c r="L1307" s="106">
        <v>4.73</v>
      </c>
      <c r="M1307" s="106">
        <v>4.82</v>
      </c>
    </row>
    <row r="1308" ht="15.75" customHeight="1">
      <c r="D1308" s="108">
        <v>43818.0</v>
      </c>
      <c r="E1308" s="106">
        <v>2.68</v>
      </c>
      <c r="F1308" s="106">
        <v>3.0</v>
      </c>
      <c r="G1308" s="106">
        <v>3.34</v>
      </c>
      <c r="H1308" s="106">
        <v>3.78</v>
      </c>
      <c r="I1308" s="106">
        <v>4.04</v>
      </c>
      <c r="J1308" s="106">
        <v>4.2</v>
      </c>
      <c r="K1308" s="106">
        <v>4.55</v>
      </c>
      <c r="L1308" s="106">
        <v>4.75</v>
      </c>
      <c r="M1308" s="106">
        <v>4.85</v>
      </c>
    </row>
    <row r="1309" ht="15.75" customHeight="1">
      <c r="D1309" s="108">
        <v>43817.0</v>
      </c>
      <c r="E1309" s="106">
        <v>2.9</v>
      </c>
      <c r="F1309" s="106">
        <v>3.12</v>
      </c>
      <c r="G1309" s="106">
        <v>3.4</v>
      </c>
      <c r="H1309" s="106">
        <v>3.88</v>
      </c>
      <c r="I1309" s="106">
        <v>4.07</v>
      </c>
      <c r="J1309" s="106">
        <v>4.2</v>
      </c>
      <c r="K1309" s="106">
        <v>4.56</v>
      </c>
      <c r="L1309" s="106">
        <v>4.74</v>
      </c>
      <c r="M1309" s="106">
        <v>4.8</v>
      </c>
    </row>
    <row r="1310" ht="15.75" customHeight="1">
      <c r="D1310" s="108">
        <v>43816.0</v>
      </c>
      <c r="E1310" s="106">
        <v>3.33</v>
      </c>
      <c r="F1310" s="106">
        <v>3.53</v>
      </c>
      <c r="G1310" s="106">
        <v>3.68</v>
      </c>
      <c r="H1310" s="106">
        <v>3.95</v>
      </c>
      <c r="I1310" s="106">
        <v>4.1</v>
      </c>
      <c r="J1310" s="106">
        <v>4.25</v>
      </c>
      <c r="K1310" s="106">
        <v>4.52</v>
      </c>
      <c r="L1310" s="106">
        <v>4.7</v>
      </c>
      <c r="M1310" s="106">
        <v>4.8</v>
      </c>
    </row>
    <row r="1311" ht="15.75" customHeight="1">
      <c r="D1311" s="108">
        <v>43815.0</v>
      </c>
      <c r="E1311" s="106">
        <v>3.57</v>
      </c>
      <c r="F1311" s="106">
        <v>3.73</v>
      </c>
      <c r="G1311" s="106">
        <v>3.86</v>
      </c>
      <c r="H1311" s="106">
        <v>4.1</v>
      </c>
      <c r="I1311" s="106">
        <v>4.27</v>
      </c>
      <c r="J1311" s="106">
        <v>4.4</v>
      </c>
      <c r="K1311" s="106">
        <v>4.55</v>
      </c>
      <c r="L1311" s="106">
        <v>4.72</v>
      </c>
      <c r="M1311" s="106">
        <v>4.8</v>
      </c>
    </row>
    <row r="1312" ht="15.75" customHeight="1">
      <c r="D1312" s="108">
        <v>43812.0</v>
      </c>
      <c r="E1312" s="106">
        <v>3.7</v>
      </c>
      <c r="F1312" s="106">
        <v>3.78</v>
      </c>
      <c r="G1312" s="106">
        <v>3.95</v>
      </c>
      <c r="H1312" s="106">
        <v>4.08</v>
      </c>
      <c r="I1312" s="106">
        <v>4.2</v>
      </c>
      <c r="J1312" s="106">
        <v>4.33</v>
      </c>
      <c r="K1312" s="106">
        <v>4.55</v>
      </c>
      <c r="L1312" s="106">
        <v>4.75</v>
      </c>
      <c r="M1312" s="106">
        <v>4.8</v>
      </c>
    </row>
    <row r="1313" ht="15.75" customHeight="1">
      <c r="D1313" s="108">
        <v>43811.0</v>
      </c>
      <c r="E1313" s="106">
        <v>3.85</v>
      </c>
      <c r="F1313" s="106">
        <v>3.97</v>
      </c>
      <c r="G1313" s="106">
        <v>4.08</v>
      </c>
      <c r="H1313" s="106">
        <v>4.22</v>
      </c>
      <c r="I1313" s="106">
        <v>4.32</v>
      </c>
      <c r="J1313" s="106">
        <v>4.47</v>
      </c>
      <c r="K1313" s="106">
        <v>4.62</v>
      </c>
      <c r="L1313" s="106">
        <v>4.75</v>
      </c>
      <c r="M1313" s="106">
        <v>4.83</v>
      </c>
    </row>
    <row r="1314" ht="15.75" customHeight="1">
      <c r="D1314" s="108">
        <v>43810.0</v>
      </c>
      <c r="E1314" s="106">
        <v>4.04</v>
      </c>
      <c r="F1314" s="106">
        <v>4.13</v>
      </c>
      <c r="G1314" s="106">
        <v>4.23</v>
      </c>
      <c r="H1314" s="106">
        <v>4.33</v>
      </c>
      <c r="I1314" s="106">
        <v>4.4</v>
      </c>
      <c r="J1314" s="106">
        <v>4.51</v>
      </c>
      <c r="K1314" s="106">
        <v>4.6</v>
      </c>
      <c r="L1314" s="106">
        <v>4.73</v>
      </c>
      <c r="M1314" s="106">
        <v>4.82</v>
      </c>
    </row>
    <row r="1315" ht="15.75" customHeight="1">
      <c r="D1315" s="108">
        <v>43809.0</v>
      </c>
      <c r="E1315" s="106">
        <v>4.1</v>
      </c>
      <c r="F1315" s="106">
        <v>4.16</v>
      </c>
      <c r="G1315" s="106">
        <v>4.26</v>
      </c>
      <c r="H1315" s="106">
        <v>4.36</v>
      </c>
      <c r="I1315" s="106">
        <v>4.44</v>
      </c>
      <c r="J1315" s="106">
        <v>4.54</v>
      </c>
      <c r="K1315" s="106">
        <v>4.64</v>
      </c>
      <c r="L1315" s="106">
        <v>4.76</v>
      </c>
      <c r="M1315" s="106">
        <v>4.86</v>
      </c>
    </row>
    <row r="1316" ht="15.75" customHeight="1">
      <c r="D1316" s="108">
        <v>43808.0</v>
      </c>
      <c r="E1316" s="106">
        <v>4.03</v>
      </c>
      <c r="F1316" s="106">
        <v>4.13</v>
      </c>
      <c r="G1316" s="106">
        <v>4.23</v>
      </c>
      <c r="H1316" s="106">
        <v>4.35</v>
      </c>
      <c r="I1316" s="106">
        <v>4.43</v>
      </c>
      <c r="J1316" s="106">
        <v>4.5</v>
      </c>
      <c r="K1316" s="106">
        <v>4.63</v>
      </c>
      <c r="L1316" s="106">
        <v>4.75</v>
      </c>
      <c r="M1316" s="106">
        <v>4.8</v>
      </c>
    </row>
    <row r="1317" ht="15.75" customHeight="1">
      <c r="D1317" s="108">
        <v>43805.0</v>
      </c>
      <c r="E1317" s="106">
        <v>4.0</v>
      </c>
      <c r="F1317" s="106">
        <v>4.1</v>
      </c>
      <c r="G1317" s="106">
        <v>4.2</v>
      </c>
      <c r="H1317" s="106">
        <v>4.26</v>
      </c>
      <c r="I1317" s="106">
        <v>4.36</v>
      </c>
      <c r="J1317" s="106">
        <v>4.46</v>
      </c>
      <c r="K1317" s="106">
        <v>4.64</v>
      </c>
      <c r="L1317" s="106">
        <v>4.76</v>
      </c>
      <c r="M1317" s="106">
        <v>4.9</v>
      </c>
    </row>
    <row r="1318" ht="15.75" customHeight="1">
      <c r="D1318" s="108">
        <v>43804.0</v>
      </c>
      <c r="E1318" s="106">
        <v>4.06</v>
      </c>
      <c r="F1318" s="106">
        <v>4.14</v>
      </c>
      <c r="G1318" s="106">
        <v>4.24</v>
      </c>
      <c r="H1318" s="106">
        <v>4.36</v>
      </c>
      <c r="I1318" s="106">
        <v>4.44</v>
      </c>
      <c r="J1318" s="106">
        <v>4.52</v>
      </c>
      <c r="K1318" s="106">
        <v>4.65</v>
      </c>
      <c r="L1318" s="106">
        <v>4.75</v>
      </c>
      <c r="M1318" s="106">
        <v>4.88</v>
      </c>
    </row>
    <row r="1319" ht="15.75" customHeight="1">
      <c r="D1319" s="108">
        <v>43803.0</v>
      </c>
      <c r="E1319" s="106">
        <v>4.03</v>
      </c>
      <c r="F1319" s="106">
        <v>4.15</v>
      </c>
      <c r="G1319" s="106">
        <v>4.25</v>
      </c>
      <c r="H1319" s="106">
        <v>4.38</v>
      </c>
      <c r="I1319" s="106">
        <v>4.43</v>
      </c>
      <c r="J1319" s="106">
        <v>4.53</v>
      </c>
      <c r="K1319" s="106">
        <v>4.63</v>
      </c>
      <c r="L1319" s="106">
        <v>4.75</v>
      </c>
      <c r="M1319" s="106">
        <v>4.83</v>
      </c>
    </row>
    <row r="1320" ht="15.75" customHeight="1">
      <c r="D1320" s="108">
        <v>43802.0</v>
      </c>
      <c r="E1320" s="106">
        <v>4.06</v>
      </c>
      <c r="F1320" s="106">
        <v>4.17</v>
      </c>
      <c r="G1320" s="106">
        <v>4.27</v>
      </c>
      <c r="H1320" s="106">
        <v>4.34</v>
      </c>
      <c r="I1320" s="106">
        <v>4.41</v>
      </c>
      <c r="J1320" s="106">
        <v>4.49</v>
      </c>
      <c r="K1320" s="106">
        <v>4.6</v>
      </c>
      <c r="L1320" s="106">
        <v>4.73</v>
      </c>
      <c r="M1320" s="106">
        <v>4.81</v>
      </c>
    </row>
    <row r="1321" ht="15.75" customHeight="1">
      <c r="D1321" s="108">
        <v>43801.0</v>
      </c>
      <c r="E1321" s="106">
        <v>4.1</v>
      </c>
      <c r="F1321" s="106">
        <v>4.22</v>
      </c>
      <c r="G1321" s="106">
        <v>4.32</v>
      </c>
      <c r="H1321" s="106">
        <v>4.36</v>
      </c>
      <c r="I1321" s="106">
        <v>4.44</v>
      </c>
      <c r="J1321" s="106">
        <v>4.52</v>
      </c>
      <c r="K1321" s="106">
        <v>4.58</v>
      </c>
      <c r="L1321" s="106">
        <v>4.7</v>
      </c>
      <c r="M1321" s="106">
        <v>4.75</v>
      </c>
    </row>
    <row r="1322" ht="15.75" customHeight="1">
      <c r="D1322" s="108">
        <v>43798.0</v>
      </c>
      <c r="E1322" s="106">
        <v>3.83</v>
      </c>
      <c r="F1322" s="106">
        <v>4.03</v>
      </c>
      <c r="G1322" s="106">
        <v>4.13</v>
      </c>
      <c r="H1322" s="106">
        <v>4.3</v>
      </c>
      <c r="I1322" s="106">
        <v>4.45</v>
      </c>
      <c r="J1322" s="106">
        <v>4.53</v>
      </c>
      <c r="K1322" s="106">
        <v>4.62</v>
      </c>
      <c r="L1322" s="106">
        <v>4.72</v>
      </c>
      <c r="M1322" s="106">
        <v>4.82</v>
      </c>
    </row>
    <row r="1323" ht="15.75" customHeight="1">
      <c r="D1323" s="108">
        <v>43797.0</v>
      </c>
      <c r="E1323" s="106">
        <v>3.78</v>
      </c>
      <c r="F1323" s="106">
        <v>3.98</v>
      </c>
      <c r="G1323" s="106">
        <v>4.12</v>
      </c>
      <c r="H1323" s="106">
        <v>4.32</v>
      </c>
      <c r="I1323" s="106">
        <v>4.48</v>
      </c>
      <c r="J1323" s="106">
        <v>4.56</v>
      </c>
      <c r="K1323" s="106">
        <v>4.65</v>
      </c>
      <c r="L1323" s="106">
        <v>4.75</v>
      </c>
      <c r="M1323" s="106">
        <v>4.83</v>
      </c>
    </row>
    <row r="1324" ht="15.75" customHeight="1">
      <c r="D1324" s="108">
        <v>43796.0</v>
      </c>
      <c r="E1324" s="106">
        <v>3.83</v>
      </c>
      <c r="F1324" s="106">
        <v>4.0</v>
      </c>
      <c r="G1324" s="106">
        <v>4.13</v>
      </c>
      <c r="H1324" s="106">
        <v>4.3</v>
      </c>
      <c r="I1324" s="106">
        <v>4.48</v>
      </c>
      <c r="J1324" s="106">
        <v>4.58</v>
      </c>
      <c r="K1324" s="106">
        <v>4.66</v>
      </c>
      <c r="L1324" s="106">
        <v>4.74</v>
      </c>
      <c r="M1324" s="106">
        <v>4.84</v>
      </c>
    </row>
    <row r="1325" ht="15.75" customHeight="1">
      <c r="D1325" s="108">
        <v>43795.0</v>
      </c>
      <c r="E1325" s="106">
        <v>4.32</v>
      </c>
      <c r="F1325" s="106">
        <v>4.32</v>
      </c>
      <c r="G1325" s="106">
        <v>4.39</v>
      </c>
      <c r="H1325" s="106">
        <v>4.46</v>
      </c>
      <c r="I1325" s="106">
        <v>4.49</v>
      </c>
      <c r="J1325" s="106">
        <v>4.6</v>
      </c>
      <c r="K1325" s="106">
        <v>4.66</v>
      </c>
      <c r="L1325" s="106">
        <v>4.74</v>
      </c>
      <c r="M1325" s="106">
        <v>4.84</v>
      </c>
    </row>
    <row r="1326" ht="15.75" customHeight="1">
      <c r="D1326" s="108">
        <v>43794.0</v>
      </c>
      <c r="E1326" s="106">
        <v>3.6</v>
      </c>
      <c r="F1326" s="106">
        <v>3.72</v>
      </c>
      <c r="G1326" s="106">
        <v>3.82</v>
      </c>
      <c r="H1326" s="106">
        <v>3.88</v>
      </c>
      <c r="I1326" s="106">
        <v>4.12</v>
      </c>
      <c r="J1326" s="106">
        <v>4.33</v>
      </c>
      <c r="K1326" s="106">
        <v>4.47</v>
      </c>
      <c r="L1326" s="106">
        <v>4.66</v>
      </c>
      <c r="M1326" s="106">
        <v>4.79</v>
      </c>
    </row>
    <row r="1327" ht="15.75" customHeight="1">
      <c r="D1327" s="108">
        <v>43791.0</v>
      </c>
      <c r="E1327" s="106">
        <v>3.45</v>
      </c>
      <c r="F1327" s="106">
        <v>3.6</v>
      </c>
      <c r="G1327" s="106">
        <v>3.68</v>
      </c>
      <c r="H1327" s="106">
        <v>3.72</v>
      </c>
      <c r="I1327" s="106">
        <v>4.0</v>
      </c>
      <c r="J1327" s="106">
        <v>4.27</v>
      </c>
      <c r="K1327" s="106">
        <v>4.44</v>
      </c>
      <c r="L1327" s="106">
        <v>4.62</v>
      </c>
      <c r="M1327" s="106">
        <v>4.8</v>
      </c>
    </row>
    <row r="1328" ht="15.75" customHeight="1">
      <c r="D1328" s="108">
        <v>43790.0</v>
      </c>
      <c r="E1328" s="106">
        <v>3.07</v>
      </c>
      <c r="F1328" s="106">
        <v>3.19</v>
      </c>
      <c r="G1328" s="106">
        <v>3.2</v>
      </c>
      <c r="H1328" s="106">
        <v>3.15</v>
      </c>
      <c r="I1328" s="106">
        <v>3.88</v>
      </c>
      <c r="J1328" s="106">
        <v>4.2</v>
      </c>
      <c r="K1328" s="106">
        <v>4.45</v>
      </c>
      <c r="L1328" s="106">
        <v>4.67</v>
      </c>
      <c r="M1328" s="106">
        <v>4.8</v>
      </c>
    </row>
    <row r="1329" ht="15.75" customHeight="1">
      <c r="D1329" s="108">
        <v>43789.0</v>
      </c>
      <c r="E1329" s="106">
        <v>2.37</v>
      </c>
      <c r="F1329" s="106">
        <v>2.43</v>
      </c>
      <c r="G1329" s="106">
        <v>2.53</v>
      </c>
      <c r="H1329" s="106">
        <v>2.72</v>
      </c>
      <c r="I1329" s="106">
        <v>3.78</v>
      </c>
      <c r="J1329" s="106">
        <v>4.13</v>
      </c>
      <c r="K1329" s="106">
        <v>4.41</v>
      </c>
      <c r="L1329" s="106">
        <v>4.64</v>
      </c>
      <c r="M1329" s="106">
        <v>4.77</v>
      </c>
    </row>
    <row r="1330" ht="15.75" customHeight="1">
      <c r="D1330" s="108">
        <v>43788.0</v>
      </c>
      <c r="E1330" s="106">
        <v>2.08</v>
      </c>
      <c r="F1330" s="106">
        <v>2.23</v>
      </c>
      <c r="G1330" s="106">
        <v>2.33</v>
      </c>
      <c r="H1330" s="106">
        <v>2.53</v>
      </c>
      <c r="I1330" s="106">
        <v>3.75</v>
      </c>
      <c r="J1330" s="106">
        <v>4.03</v>
      </c>
      <c r="K1330" s="106">
        <v>4.36</v>
      </c>
      <c r="L1330" s="106">
        <v>4.64</v>
      </c>
      <c r="M1330" s="106">
        <v>4.72</v>
      </c>
    </row>
    <row r="1331" ht="15.75" customHeight="1">
      <c r="D1331" s="108">
        <v>43787.0</v>
      </c>
      <c r="E1331" s="106">
        <v>1.82</v>
      </c>
      <c r="F1331" s="106">
        <v>2.12</v>
      </c>
      <c r="G1331" s="106">
        <v>2.28</v>
      </c>
      <c r="H1331" s="106">
        <v>2.52</v>
      </c>
      <c r="I1331" s="106">
        <v>3.82</v>
      </c>
      <c r="J1331" s="106">
        <v>4.22</v>
      </c>
      <c r="K1331" s="106">
        <v>4.4</v>
      </c>
      <c r="L1331" s="106">
        <v>4.64</v>
      </c>
      <c r="M1331" s="106">
        <v>4.77</v>
      </c>
    </row>
    <row r="1332" ht="15.75" customHeight="1">
      <c r="D1332" s="108">
        <v>43784.0</v>
      </c>
      <c r="E1332" s="106">
        <v>1.84</v>
      </c>
      <c r="F1332" s="106">
        <v>2.14</v>
      </c>
      <c r="G1332" s="106">
        <v>2.32</v>
      </c>
      <c r="H1332" s="106">
        <v>2.6</v>
      </c>
      <c r="I1332" s="106">
        <v>3.88</v>
      </c>
      <c r="J1332" s="106">
        <v>4.28</v>
      </c>
      <c r="K1332" s="106">
        <v>4.43</v>
      </c>
      <c r="L1332" s="106">
        <v>4.65</v>
      </c>
      <c r="M1332" s="106">
        <v>4.8</v>
      </c>
    </row>
    <row r="1333" ht="15.75" customHeight="1">
      <c r="D1333" s="108">
        <v>43783.0</v>
      </c>
      <c r="E1333" s="106">
        <v>1.93</v>
      </c>
      <c r="F1333" s="106">
        <v>2.14</v>
      </c>
      <c r="G1333" s="106">
        <v>2.3</v>
      </c>
      <c r="H1333" s="106">
        <v>2.56</v>
      </c>
      <c r="I1333" s="106">
        <v>3.79</v>
      </c>
      <c r="J1333" s="106">
        <v>4.16</v>
      </c>
      <c r="K1333" s="106">
        <v>4.38</v>
      </c>
      <c r="L1333" s="106">
        <v>4.62</v>
      </c>
      <c r="M1333" s="106">
        <v>4.73</v>
      </c>
    </row>
    <row r="1334" ht="15.75" customHeight="1">
      <c r="D1334" s="108">
        <v>43782.0</v>
      </c>
      <c r="E1334" s="106">
        <v>2.02</v>
      </c>
      <c r="F1334" s="106">
        <v>2.22</v>
      </c>
      <c r="G1334" s="106">
        <v>2.35</v>
      </c>
      <c r="H1334" s="106">
        <v>2.58</v>
      </c>
      <c r="I1334" s="106">
        <v>3.82</v>
      </c>
      <c r="J1334" s="106">
        <v>4.18</v>
      </c>
      <c r="K1334" s="106">
        <v>4.41</v>
      </c>
      <c r="L1334" s="106">
        <v>4.64</v>
      </c>
      <c r="M1334" s="106">
        <v>4.77</v>
      </c>
    </row>
    <row r="1335" ht="15.75" customHeight="1">
      <c r="D1335" s="108">
        <v>43781.0</v>
      </c>
      <c r="E1335" s="106">
        <v>2.12</v>
      </c>
      <c r="F1335" s="106">
        <v>2.28</v>
      </c>
      <c r="G1335" s="106">
        <v>2.4</v>
      </c>
      <c r="H1335" s="106">
        <v>2.6</v>
      </c>
      <c r="I1335" s="106">
        <v>3.78</v>
      </c>
      <c r="J1335" s="106">
        <v>4.18</v>
      </c>
      <c r="K1335" s="106">
        <v>4.4</v>
      </c>
      <c r="L1335" s="106">
        <v>4.64</v>
      </c>
      <c r="M1335" s="106">
        <v>4.77</v>
      </c>
    </row>
    <row r="1336" ht="15.75" customHeight="1">
      <c r="D1336" s="108">
        <v>43780.0</v>
      </c>
      <c r="E1336" s="106">
        <v>2.08</v>
      </c>
      <c r="F1336" s="106">
        <v>2.26</v>
      </c>
      <c r="G1336" s="106">
        <v>2.36</v>
      </c>
      <c r="H1336" s="106">
        <v>2.6</v>
      </c>
      <c r="I1336" s="106">
        <v>3.76</v>
      </c>
      <c r="J1336" s="106">
        <v>4.16</v>
      </c>
      <c r="K1336" s="106">
        <v>4.4</v>
      </c>
      <c r="L1336" s="106">
        <v>4.65</v>
      </c>
      <c r="M1336" s="106">
        <v>4.78</v>
      </c>
    </row>
    <row r="1337" ht="15.75" customHeight="1">
      <c r="D1337" s="108">
        <v>43777.0</v>
      </c>
      <c r="E1337" s="106">
        <v>2.07</v>
      </c>
      <c r="F1337" s="106">
        <v>2.27</v>
      </c>
      <c r="G1337" s="106">
        <v>2.38</v>
      </c>
      <c r="H1337" s="106">
        <v>2.62</v>
      </c>
      <c r="I1337" s="106">
        <v>3.72</v>
      </c>
      <c r="J1337" s="106">
        <v>4.13</v>
      </c>
      <c r="K1337" s="106">
        <v>4.36</v>
      </c>
      <c r="L1337" s="106">
        <v>4.58</v>
      </c>
      <c r="M1337" s="106">
        <v>4.72</v>
      </c>
    </row>
    <row r="1338" ht="15.75" customHeight="1">
      <c r="D1338" s="108">
        <v>43776.0</v>
      </c>
      <c r="E1338" s="106">
        <v>2.04</v>
      </c>
      <c r="F1338" s="106">
        <v>2.26</v>
      </c>
      <c r="G1338" s="106">
        <v>2.37</v>
      </c>
      <c r="H1338" s="106">
        <v>2.61</v>
      </c>
      <c r="I1338" s="106">
        <v>3.71</v>
      </c>
      <c r="J1338" s="106">
        <v>4.16</v>
      </c>
      <c r="K1338" s="106">
        <v>4.37</v>
      </c>
      <c r="L1338" s="106">
        <v>4.62</v>
      </c>
      <c r="M1338" s="106">
        <v>4.73</v>
      </c>
    </row>
    <row r="1339" ht="15.75" customHeight="1">
      <c r="D1339" s="108">
        <v>43775.0</v>
      </c>
      <c r="E1339" s="106">
        <v>2.1</v>
      </c>
      <c r="F1339" s="106">
        <v>2.31</v>
      </c>
      <c r="G1339" s="106">
        <v>2.45</v>
      </c>
      <c r="H1339" s="106">
        <v>2.65</v>
      </c>
      <c r="I1339" s="106">
        <v>3.77</v>
      </c>
      <c r="J1339" s="106">
        <v>4.15</v>
      </c>
      <c r="K1339" s="106">
        <v>4.38</v>
      </c>
      <c r="L1339" s="106">
        <v>4.64</v>
      </c>
      <c r="M1339" s="106">
        <v>4.76</v>
      </c>
    </row>
    <row r="1340" ht="15.75" customHeight="1">
      <c r="D1340" s="108">
        <v>43774.0</v>
      </c>
      <c r="E1340" s="106">
        <v>2.18</v>
      </c>
      <c r="F1340" s="106">
        <v>2.38</v>
      </c>
      <c r="G1340" s="106">
        <v>2.45</v>
      </c>
      <c r="H1340" s="106">
        <v>2.66</v>
      </c>
      <c r="I1340" s="106">
        <v>3.75</v>
      </c>
      <c r="J1340" s="106">
        <v>4.1</v>
      </c>
      <c r="K1340" s="106">
        <v>4.35</v>
      </c>
      <c r="L1340" s="106">
        <v>4.65</v>
      </c>
      <c r="M1340" s="106">
        <v>4.75</v>
      </c>
    </row>
    <row r="1341" ht="15.75" customHeight="1">
      <c r="D1341" s="108">
        <v>43773.0</v>
      </c>
      <c r="E1341" s="106">
        <v>1.95</v>
      </c>
      <c r="F1341" s="106">
        <v>2.15</v>
      </c>
      <c r="G1341" s="106">
        <v>2.27</v>
      </c>
      <c r="H1341" s="106">
        <v>2.57</v>
      </c>
      <c r="I1341" s="106">
        <v>3.63</v>
      </c>
      <c r="J1341" s="106">
        <v>4.08</v>
      </c>
      <c r="K1341" s="106">
        <v>4.37</v>
      </c>
      <c r="L1341" s="106">
        <v>4.63</v>
      </c>
      <c r="M1341" s="106">
        <v>4.8</v>
      </c>
    </row>
    <row r="1342" ht="15.75" customHeight="1">
      <c r="D1342" s="108">
        <v>43770.0</v>
      </c>
      <c r="E1342" s="106">
        <v>1.72</v>
      </c>
      <c r="F1342" s="106">
        <v>1.93</v>
      </c>
      <c r="G1342" s="106">
        <v>2.1</v>
      </c>
      <c r="H1342" s="106">
        <v>2.45</v>
      </c>
      <c r="I1342" s="106">
        <v>3.68</v>
      </c>
      <c r="J1342" s="106">
        <v>4.15</v>
      </c>
      <c r="K1342" s="106">
        <v>4.37</v>
      </c>
      <c r="L1342" s="106">
        <v>4.62</v>
      </c>
      <c r="M1342" s="106">
        <v>4.8</v>
      </c>
    </row>
    <row r="1343" ht="15.75" customHeight="1">
      <c r="D1343" s="108">
        <v>43769.0</v>
      </c>
      <c r="E1343" s="106">
        <v>1.54</v>
      </c>
      <c r="F1343" s="106">
        <v>1.86</v>
      </c>
      <c r="G1343" s="106">
        <v>2.01</v>
      </c>
      <c r="H1343" s="106">
        <v>2.4</v>
      </c>
      <c r="I1343" s="106">
        <v>3.66</v>
      </c>
      <c r="J1343" s="106">
        <v>4.13</v>
      </c>
      <c r="K1343" s="106">
        <v>4.33</v>
      </c>
      <c r="L1343" s="106">
        <v>4.63</v>
      </c>
      <c r="M1343" s="106">
        <v>4.8</v>
      </c>
    </row>
    <row r="1344" ht="15.75" customHeight="1">
      <c r="D1344" s="108">
        <v>43768.0</v>
      </c>
      <c r="E1344" s="106">
        <v>1.76</v>
      </c>
      <c r="F1344" s="106">
        <v>1.96</v>
      </c>
      <c r="G1344" s="106">
        <v>2.11</v>
      </c>
      <c r="H1344" s="106">
        <v>2.46</v>
      </c>
      <c r="I1344" s="106">
        <v>3.67</v>
      </c>
      <c r="J1344" s="106">
        <v>4.14</v>
      </c>
      <c r="K1344" s="106">
        <v>4.33</v>
      </c>
      <c r="L1344" s="106">
        <v>4.63</v>
      </c>
      <c r="M1344" s="106">
        <v>4.8</v>
      </c>
    </row>
    <row r="1345" ht="15.75" customHeight="1">
      <c r="D1345" s="108">
        <v>43767.0</v>
      </c>
      <c r="E1345" s="106">
        <v>2.2</v>
      </c>
      <c r="F1345" s="106">
        <v>2.35</v>
      </c>
      <c r="G1345" s="106">
        <v>2.45</v>
      </c>
      <c r="H1345" s="106">
        <v>2.7</v>
      </c>
      <c r="I1345" s="106">
        <v>3.67</v>
      </c>
      <c r="J1345" s="106">
        <v>4.1</v>
      </c>
      <c r="K1345" s="106">
        <v>4.33</v>
      </c>
      <c r="L1345" s="106">
        <v>4.58</v>
      </c>
      <c r="M1345" s="106">
        <v>4.73</v>
      </c>
    </row>
    <row r="1346" ht="15.75" customHeight="1">
      <c r="D1346" s="108">
        <v>43766.0</v>
      </c>
      <c r="E1346" s="106">
        <v>2.27</v>
      </c>
      <c r="F1346" s="106">
        <v>2.47</v>
      </c>
      <c r="G1346" s="106">
        <v>2.63</v>
      </c>
      <c r="H1346" s="106">
        <v>2.8</v>
      </c>
      <c r="I1346" s="106">
        <v>3.73</v>
      </c>
      <c r="J1346" s="106">
        <v>4.17</v>
      </c>
      <c r="K1346" s="106">
        <v>4.37</v>
      </c>
      <c r="L1346" s="106">
        <v>4.62</v>
      </c>
      <c r="M1346" s="106">
        <v>4.8</v>
      </c>
    </row>
    <row r="1347" ht="15.75" customHeight="1">
      <c r="D1347" s="108">
        <v>43763.0</v>
      </c>
      <c r="E1347" s="106">
        <v>2.06</v>
      </c>
      <c r="F1347" s="106">
        <v>2.16</v>
      </c>
      <c r="G1347" s="106">
        <v>2.34</v>
      </c>
      <c r="H1347" s="106">
        <v>2.6</v>
      </c>
      <c r="I1347" s="106">
        <v>3.73</v>
      </c>
      <c r="J1347" s="106">
        <v>4.17</v>
      </c>
      <c r="K1347" s="106">
        <v>4.35</v>
      </c>
      <c r="L1347" s="106">
        <v>4.62</v>
      </c>
      <c r="M1347" s="106">
        <v>4.8</v>
      </c>
    </row>
    <row r="1348" ht="15.75" customHeight="1">
      <c r="D1348" s="108">
        <v>43762.0</v>
      </c>
      <c r="E1348" s="106">
        <v>1.75</v>
      </c>
      <c r="F1348" s="106">
        <v>1.92</v>
      </c>
      <c r="G1348" s="106">
        <v>2.1</v>
      </c>
      <c r="H1348" s="106">
        <v>2.48</v>
      </c>
      <c r="I1348" s="106">
        <v>3.65</v>
      </c>
      <c r="J1348" s="106">
        <v>4.12</v>
      </c>
      <c r="K1348" s="106">
        <v>4.3</v>
      </c>
      <c r="L1348" s="106">
        <v>4.6</v>
      </c>
      <c r="M1348" s="106">
        <v>4.72</v>
      </c>
    </row>
    <row r="1349" ht="15.75" customHeight="1">
      <c r="D1349" s="108">
        <v>43761.0</v>
      </c>
      <c r="E1349" s="106">
        <v>1.75</v>
      </c>
      <c r="F1349" s="106">
        <v>1.93</v>
      </c>
      <c r="G1349" s="106">
        <v>2.15</v>
      </c>
      <c r="H1349" s="106">
        <v>2.48</v>
      </c>
      <c r="I1349" s="106">
        <v>3.65</v>
      </c>
      <c r="J1349" s="106">
        <v>4.1</v>
      </c>
      <c r="K1349" s="106">
        <v>4.33</v>
      </c>
      <c r="L1349" s="106">
        <v>4.63</v>
      </c>
      <c r="M1349" s="106">
        <v>4.8</v>
      </c>
    </row>
    <row r="1350" ht="15.75" customHeight="1">
      <c r="D1350" s="108">
        <v>43760.0</v>
      </c>
      <c r="E1350" s="106">
        <v>1.77</v>
      </c>
      <c r="F1350" s="106">
        <v>1.95</v>
      </c>
      <c r="G1350" s="106">
        <v>2.2</v>
      </c>
      <c r="H1350" s="106">
        <v>2.53</v>
      </c>
      <c r="I1350" s="106">
        <v>3.7</v>
      </c>
      <c r="J1350" s="106">
        <v>4.12</v>
      </c>
      <c r="K1350" s="106">
        <v>4.3</v>
      </c>
      <c r="L1350" s="106">
        <v>4.56</v>
      </c>
      <c r="M1350" s="106">
        <v>4.72</v>
      </c>
    </row>
    <row r="1351" ht="15.75" customHeight="1">
      <c r="D1351" s="108">
        <v>43759.0</v>
      </c>
      <c r="E1351" s="106">
        <v>1.74</v>
      </c>
      <c r="F1351" s="106">
        <v>1.96</v>
      </c>
      <c r="G1351" s="106">
        <v>2.26</v>
      </c>
      <c r="H1351" s="106">
        <v>2.58</v>
      </c>
      <c r="I1351" s="106">
        <v>3.76</v>
      </c>
      <c r="J1351" s="106">
        <v>4.2</v>
      </c>
      <c r="K1351" s="106">
        <v>4.33</v>
      </c>
      <c r="L1351" s="106">
        <v>4.65</v>
      </c>
      <c r="M1351" s="106">
        <v>4.83</v>
      </c>
    </row>
    <row r="1352" ht="15.75" customHeight="1">
      <c r="D1352" s="108">
        <v>43756.0</v>
      </c>
      <c r="E1352" s="106">
        <v>1.78</v>
      </c>
      <c r="F1352" s="106">
        <v>1.97</v>
      </c>
      <c r="G1352" s="106">
        <v>2.23</v>
      </c>
      <c r="H1352" s="106">
        <v>2.53</v>
      </c>
      <c r="I1352" s="106">
        <v>3.67</v>
      </c>
      <c r="J1352" s="106">
        <v>4.1</v>
      </c>
      <c r="K1352" s="106">
        <v>4.35</v>
      </c>
      <c r="L1352" s="106">
        <v>4.63</v>
      </c>
      <c r="M1352" s="106">
        <v>4.8</v>
      </c>
    </row>
    <row r="1353" ht="15.75" customHeight="1">
      <c r="D1353" s="108">
        <v>43755.0</v>
      </c>
      <c r="E1353" s="106">
        <v>1.8</v>
      </c>
      <c r="F1353" s="106">
        <v>1.98</v>
      </c>
      <c r="G1353" s="106">
        <v>2.2</v>
      </c>
      <c r="H1353" s="106">
        <v>2.57</v>
      </c>
      <c r="I1353" s="106">
        <v>3.72</v>
      </c>
      <c r="J1353" s="106">
        <v>4.15</v>
      </c>
      <c r="K1353" s="106">
        <v>4.3</v>
      </c>
      <c r="L1353" s="106">
        <v>4.56</v>
      </c>
      <c r="M1353" s="106">
        <v>4.72</v>
      </c>
    </row>
    <row r="1354" ht="15.75" customHeight="1">
      <c r="D1354" s="108">
        <v>43754.0</v>
      </c>
      <c r="E1354" s="106">
        <v>1.84</v>
      </c>
      <c r="F1354" s="106">
        <v>1.98</v>
      </c>
      <c r="G1354" s="106">
        <v>2.26</v>
      </c>
      <c r="H1354" s="106">
        <v>2.58</v>
      </c>
      <c r="I1354" s="106">
        <v>3.76</v>
      </c>
      <c r="J1354" s="106">
        <v>4.22</v>
      </c>
      <c r="K1354" s="106">
        <v>4.35</v>
      </c>
      <c r="L1354" s="106">
        <v>4.55</v>
      </c>
      <c r="M1354" s="106">
        <v>4.8</v>
      </c>
    </row>
    <row r="1355" ht="15.75" customHeight="1">
      <c r="D1355" s="108">
        <v>43753.0</v>
      </c>
      <c r="E1355" s="106">
        <v>1.83</v>
      </c>
      <c r="F1355" s="106">
        <v>2.0</v>
      </c>
      <c r="G1355" s="106">
        <v>2.25</v>
      </c>
      <c r="H1355" s="106">
        <v>2.65</v>
      </c>
      <c r="I1355" s="106">
        <v>3.78</v>
      </c>
      <c r="J1355" s="106">
        <v>4.2</v>
      </c>
      <c r="K1355" s="106">
        <v>4.36</v>
      </c>
      <c r="L1355" s="106">
        <v>4.64</v>
      </c>
      <c r="M1355" s="106">
        <v>4.88</v>
      </c>
    </row>
    <row r="1356" ht="15.75" customHeight="1">
      <c r="D1356" s="108">
        <v>43752.0</v>
      </c>
      <c r="E1356" s="106">
        <v>1.9</v>
      </c>
      <c r="F1356" s="106">
        <v>2.1</v>
      </c>
      <c r="G1356" s="106">
        <v>2.33</v>
      </c>
      <c r="H1356" s="106">
        <v>2.63</v>
      </c>
      <c r="I1356" s="106">
        <v>3.7</v>
      </c>
      <c r="J1356" s="106">
        <v>4.1</v>
      </c>
      <c r="K1356" s="106">
        <v>4.28</v>
      </c>
      <c r="L1356" s="106">
        <v>4.56</v>
      </c>
      <c r="M1356" s="106">
        <v>4.74</v>
      </c>
    </row>
    <row r="1357" ht="15.75" customHeight="1">
      <c r="D1357" s="108">
        <v>43749.0</v>
      </c>
      <c r="E1357" s="106">
        <v>1.93</v>
      </c>
      <c r="F1357" s="106">
        <v>2.12</v>
      </c>
      <c r="G1357" s="106">
        <v>2.38</v>
      </c>
      <c r="H1357" s="106">
        <v>2.72</v>
      </c>
      <c r="I1357" s="106">
        <v>3.75</v>
      </c>
      <c r="J1357" s="106">
        <v>4.2</v>
      </c>
      <c r="K1357" s="106">
        <v>4.4</v>
      </c>
      <c r="L1357" s="106">
        <v>4.66</v>
      </c>
      <c r="M1357" s="106">
        <v>4.78</v>
      </c>
    </row>
    <row r="1358" ht="15.75" customHeight="1">
      <c r="D1358" s="108">
        <v>43748.0</v>
      </c>
      <c r="E1358" s="106">
        <v>2.02</v>
      </c>
      <c r="F1358" s="106">
        <v>2.23</v>
      </c>
      <c r="G1358" s="106">
        <v>2.38</v>
      </c>
      <c r="H1358" s="106">
        <v>2.68</v>
      </c>
      <c r="I1358" s="106">
        <v>3.67</v>
      </c>
      <c r="J1358" s="106">
        <v>4.05</v>
      </c>
      <c r="K1358" s="106">
        <v>4.32</v>
      </c>
      <c r="L1358" s="106">
        <v>4.62</v>
      </c>
      <c r="M1358" s="106">
        <v>4.74</v>
      </c>
    </row>
    <row r="1359" ht="15.75" customHeight="1">
      <c r="D1359" s="108">
        <v>43747.0</v>
      </c>
      <c r="E1359" s="106">
        <v>2.08</v>
      </c>
      <c r="F1359" s="106">
        <v>2.33</v>
      </c>
      <c r="G1359" s="106">
        <v>2.52</v>
      </c>
      <c r="H1359" s="106">
        <v>2.83</v>
      </c>
      <c r="I1359" s="106">
        <v>3.72</v>
      </c>
      <c r="J1359" s="106">
        <v>4.13</v>
      </c>
      <c r="K1359" s="106">
        <v>4.32</v>
      </c>
      <c r="L1359" s="106">
        <v>4.6</v>
      </c>
      <c r="M1359" s="106">
        <v>4.7</v>
      </c>
    </row>
    <row r="1360" ht="15.75" customHeight="1">
      <c r="D1360" s="108">
        <v>43746.0</v>
      </c>
      <c r="E1360" s="106">
        <v>2.25</v>
      </c>
      <c r="F1360" s="106">
        <v>2.45</v>
      </c>
      <c r="G1360" s="106">
        <v>2.65</v>
      </c>
      <c r="H1360" s="106">
        <v>3.1</v>
      </c>
      <c r="I1360" s="106">
        <v>3.73</v>
      </c>
      <c r="J1360" s="106">
        <v>4.13</v>
      </c>
      <c r="K1360" s="106">
        <v>4.36</v>
      </c>
      <c r="L1360" s="106">
        <v>4.54</v>
      </c>
      <c r="M1360" s="106">
        <v>4.7</v>
      </c>
    </row>
    <row r="1361" ht="15.75" customHeight="1">
      <c r="D1361" s="108">
        <v>43745.0</v>
      </c>
      <c r="E1361" s="106">
        <v>2.26</v>
      </c>
      <c r="F1361" s="106">
        <v>2.46</v>
      </c>
      <c r="G1361" s="106">
        <v>2.63</v>
      </c>
      <c r="H1361" s="106">
        <v>3.04</v>
      </c>
      <c r="I1361" s="106">
        <v>3.83</v>
      </c>
      <c r="J1361" s="106">
        <v>4.17</v>
      </c>
      <c r="K1361" s="106">
        <v>4.42</v>
      </c>
      <c r="L1361" s="106">
        <v>4.6</v>
      </c>
      <c r="M1361" s="106">
        <v>4.75</v>
      </c>
    </row>
    <row r="1362" ht="15.75" customHeight="1">
      <c r="D1362" s="108">
        <v>43742.0</v>
      </c>
      <c r="E1362" s="106">
        <v>2.25</v>
      </c>
      <c r="F1362" s="106">
        <v>2.5</v>
      </c>
      <c r="G1362" s="106">
        <v>2.68</v>
      </c>
      <c r="H1362" s="106">
        <v>3.13</v>
      </c>
      <c r="I1362" s="106">
        <v>3.88</v>
      </c>
      <c r="J1362" s="106">
        <v>4.15</v>
      </c>
      <c r="K1362" s="106">
        <v>4.42</v>
      </c>
      <c r="L1362" s="106">
        <v>4.6</v>
      </c>
      <c r="M1362" s="106">
        <v>4.78</v>
      </c>
    </row>
    <row r="1363" ht="15.75" customHeight="1">
      <c r="D1363" s="108">
        <v>43741.0</v>
      </c>
      <c r="E1363" s="106">
        <v>2.33</v>
      </c>
      <c r="F1363" s="106">
        <v>2.53</v>
      </c>
      <c r="G1363" s="106">
        <v>2.7</v>
      </c>
      <c r="H1363" s="106">
        <v>3.13</v>
      </c>
      <c r="I1363" s="106">
        <v>3.88</v>
      </c>
      <c r="J1363" s="106">
        <v>4.15</v>
      </c>
      <c r="K1363" s="106">
        <v>4.42</v>
      </c>
      <c r="L1363" s="106">
        <v>4.6</v>
      </c>
      <c r="M1363" s="106">
        <v>4.78</v>
      </c>
    </row>
    <row r="1364" ht="15.75" customHeight="1">
      <c r="D1364" s="108">
        <v>43740.0</v>
      </c>
      <c r="E1364" s="106">
        <v>2.34</v>
      </c>
      <c r="F1364" s="106">
        <v>2.53</v>
      </c>
      <c r="G1364" s="106">
        <v>2.69</v>
      </c>
      <c r="H1364" s="106">
        <v>3.13</v>
      </c>
      <c r="I1364" s="106">
        <v>3.86</v>
      </c>
      <c r="J1364" s="106">
        <v>4.13</v>
      </c>
      <c r="K1364" s="106">
        <v>4.42</v>
      </c>
      <c r="L1364" s="106">
        <v>4.63</v>
      </c>
      <c r="M1364" s="106">
        <v>4.78</v>
      </c>
    </row>
    <row r="1365" ht="15.75" customHeight="1">
      <c r="D1365" s="108">
        <v>43739.0</v>
      </c>
      <c r="E1365" s="106">
        <v>2.33</v>
      </c>
      <c r="F1365" s="106">
        <v>2.55</v>
      </c>
      <c r="G1365" s="106">
        <v>2.73</v>
      </c>
      <c r="H1365" s="106">
        <v>3.15</v>
      </c>
      <c r="I1365" s="106">
        <v>3.87</v>
      </c>
      <c r="J1365" s="106">
        <v>4.15</v>
      </c>
      <c r="K1365" s="106">
        <v>4.4</v>
      </c>
      <c r="L1365" s="106">
        <v>4.6</v>
      </c>
      <c r="M1365" s="106">
        <v>4.76</v>
      </c>
    </row>
    <row r="1366" ht="15.75" customHeight="1">
      <c r="D1366" s="108">
        <v>43738.0</v>
      </c>
      <c r="E1366" s="106">
        <v>1.84</v>
      </c>
      <c r="F1366" s="106">
        <v>2.43</v>
      </c>
      <c r="G1366" s="106">
        <v>2.63</v>
      </c>
      <c r="H1366" s="106">
        <v>3.07</v>
      </c>
      <c r="I1366" s="106">
        <v>3.8</v>
      </c>
      <c r="J1366" s="106">
        <v>4.09</v>
      </c>
      <c r="K1366" s="106">
        <v>4.4</v>
      </c>
      <c r="L1366" s="106">
        <v>4.6</v>
      </c>
      <c r="M1366" s="106">
        <v>4.73</v>
      </c>
    </row>
    <row r="1367" ht="15.75" customHeight="1">
      <c r="D1367" s="108">
        <v>43735.0</v>
      </c>
      <c r="E1367" s="106">
        <v>2.17</v>
      </c>
      <c r="F1367" s="106">
        <v>2.46</v>
      </c>
      <c r="G1367" s="106">
        <v>2.6</v>
      </c>
      <c r="H1367" s="106">
        <v>3.07</v>
      </c>
      <c r="I1367" s="106">
        <v>3.81</v>
      </c>
      <c r="J1367" s="106">
        <v>4.1</v>
      </c>
      <c r="K1367" s="106">
        <v>4.37</v>
      </c>
      <c r="L1367" s="106">
        <v>4.6</v>
      </c>
      <c r="M1367" s="106">
        <v>4.73</v>
      </c>
    </row>
    <row r="1368" ht="15.75" customHeight="1">
      <c r="D1368" s="108">
        <v>43734.0</v>
      </c>
      <c r="E1368" s="106">
        <v>2.25</v>
      </c>
      <c r="F1368" s="106">
        <v>2.48</v>
      </c>
      <c r="G1368" s="106">
        <v>2.6</v>
      </c>
      <c r="H1368" s="106">
        <v>3.1</v>
      </c>
      <c r="I1368" s="106">
        <v>3.78</v>
      </c>
      <c r="J1368" s="106">
        <v>4.1</v>
      </c>
      <c r="K1368" s="106">
        <v>4.4</v>
      </c>
      <c r="L1368" s="106">
        <v>4.6</v>
      </c>
      <c r="M1368" s="106">
        <v>4.75</v>
      </c>
    </row>
    <row r="1369" ht="15.75" customHeight="1">
      <c r="D1369" s="108">
        <v>43733.0</v>
      </c>
      <c r="E1369" s="106">
        <v>2.23</v>
      </c>
      <c r="F1369" s="106">
        <v>2.43</v>
      </c>
      <c r="G1369" s="106">
        <v>2.58</v>
      </c>
      <c r="H1369" s="106">
        <v>3.12</v>
      </c>
      <c r="I1369" s="106">
        <v>3.8</v>
      </c>
      <c r="J1369" s="106">
        <v>4.12</v>
      </c>
      <c r="K1369" s="106">
        <v>4.36</v>
      </c>
      <c r="L1369" s="106">
        <v>4.6</v>
      </c>
      <c r="M1369" s="106">
        <v>4.76</v>
      </c>
    </row>
    <row r="1370" ht="15.75" customHeight="1">
      <c r="D1370" s="108">
        <v>43732.0</v>
      </c>
      <c r="E1370" s="106">
        <v>2.23</v>
      </c>
      <c r="F1370" s="106">
        <v>2.47</v>
      </c>
      <c r="G1370" s="106">
        <v>2.67</v>
      </c>
      <c r="H1370" s="106">
        <v>3.15</v>
      </c>
      <c r="I1370" s="106">
        <v>3.85</v>
      </c>
      <c r="J1370" s="106">
        <v>4.12</v>
      </c>
      <c r="K1370" s="106">
        <v>4.42</v>
      </c>
      <c r="L1370" s="106">
        <v>4.66</v>
      </c>
      <c r="M1370" s="106">
        <v>4.82</v>
      </c>
    </row>
    <row r="1371" ht="15.75" customHeight="1">
      <c r="D1371" s="108">
        <v>43731.0</v>
      </c>
      <c r="E1371" s="106">
        <v>2.27</v>
      </c>
      <c r="F1371" s="106">
        <v>2.49</v>
      </c>
      <c r="G1371" s="106">
        <v>2.64</v>
      </c>
      <c r="H1371" s="106">
        <v>3.1</v>
      </c>
      <c r="I1371" s="106">
        <v>3.83</v>
      </c>
      <c r="J1371" s="106">
        <v>4.07</v>
      </c>
      <c r="K1371" s="106">
        <v>4.4</v>
      </c>
      <c r="L1371" s="106">
        <v>4.65</v>
      </c>
      <c r="M1371" s="106">
        <v>4.8</v>
      </c>
    </row>
    <row r="1372" ht="15.75" customHeight="1">
      <c r="D1372" s="108">
        <v>43728.0</v>
      </c>
      <c r="E1372" s="106">
        <v>2.26</v>
      </c>
      <c r="F1372" s="106">
        <v>2.5</v>
      </c>
      <c r="G1372" s="106">
        <v>2.78</v>
      </c>
      <c r="H1372" s="106">
        <v>3.22</v>
      </c>
      <c r="I1372" s="106">
        <v>3.86</v>
      </c>
      <c r="J1372" s="106">
        <v>4.12</v>
      </c>
      <c r="K1372" s="106">
        <v>4.46</v>
      </c>
      <c r="L1372" s="106">
        <v>4.68</v>
      </c>
      <c r="M1372" s="106">
        <v>4.82</v>
      </c>
    </row>
    <row r="1373" ht="15.75" customHeight="1">
      <c r="D1373" s="108">
        <v>43727.0</v>
      </c>
      <c r="E1373" s="106">
        <v>2.35</v>
      </c>
      <c r="F1373" s="106">
        <v>2.5</v>
      </c>
      <c r="G1373" s="106">
        <v>2.75</v>
      </c>
      <c r="H1373" s="106">
        <v>3.25</v>
      </c>
      <c r="I1373" s="106">
        <v>3.88</v>
      </c>
      <c r="J1373" s="106">
        <v>4.13</v>
      </c>
      <c r="K1373" s="106">
        <v>4.38</v>
      </c>
      <c r="L1373" s="106">
        <v>4.62</v>
      </c>
      <c r="M1373" s="106">
        <v>4.76</v>
      </c>
    </row>
    <row r="1374" ht="15.75" customHeight="1">
      <c r="D1374" s="108">
        <v>43726.0</v>
      </c>
      <c r="E1374" s="106">
        <v>2.5</v>
      </c>
      <c r="F1374" s="106">
        <v>2.62</v>
      </c>
      <c r="G1374" s="106">
        <v>2.84</v>
      </c>
      <c r="H1374" s="106">
        <v>3.26</v>
      </c>
      <c r="I1374" s="106">
        <v>3.94</v>
      </c>
      <c r="J1374" s="106">
        <v>4.22</v>
      </c>
      <c r="K1374" s="106">
        <v>4.4</v>
      </c>
      <c r="L1374" s="106">
        <v>4.65</v>
      </c>
      <c r="M1374" s="106">
        <v>4.78</v>
      </c>
    </row>
    <row r="1375" ht="15.75" customHeight="1">
      <c r="D1375" s="108">
        <v>43725.0</v>
      </c>
      <c r="E1375" s="106">
        <v>2.54</v>
      </c>
      <c r="F1375" s="106">
        <v>2.68</v>
      </c>
      <c r="G1375" s="106">
        <v>2.94</v>
      </c>
      <c r="H1375" s="106">
        <v>3.36</v>
      </c>
      <c r="I1375" s="106">
        <v>3.98</v>
      </c>
      <c r="J1375" s="106">
        <v>4.14</v>
      </c>
      <c r="K1375" s="106">
        <v>4.4</v>
      </c>
      <c r="L1375" s="106">
        <v>4.6</v>
      </c>
      <c r="M1375" s="106">
        <v>4.78</v>
      </c>
    </row>
    <row r="1376" ht="15.75" customHeight="1">
      <c r="D1376" s="108">
        <v>43724.0</v>
      </c>
      <c r="E1376" s="106">
        <v>2.65</v>
      </c>
      <c r="F1376" s="106">
        <v>2.83</v>
      </c>
      <c r="G1376" s="106">
        <v>3.08</v>
      </c>
      <c r="H1376" s="106">
        <v>3.48</v>
      </c>
      <c r="I1376" s="106">
        <v>4.07</v>
      </c>
      <c r="J1376" s="106">
        <v>4.23</v>
      </c>
      <c r="K1376" s="106">
        <v>4.44</v>
      </c>
      <c r="L1376" s="106">
        <v>4.62</v>
      </c>
      <c r="M1376" s="106">
        <v>4.78</v>
      </c>
    </row>
    <row r="1377" ht="15.75" customHeight="1">
      <c r="D1377" s="108">
        <v>43721.0</v>
      </c>
      <c r="E1377" s="106">
        <v>2.78</v>
      </c>
      <c r="F1377" s="106">
        <v>2.96</v>
      </c>
      <c r="G1377" s="106">
        <v>3.22</v>
      </c>
      <c r="H1377" s="106">
        <v>3.54</v>
      </c>
      <c r="I1377" s="106">
        <v>4.02</v>
      </c>
      <c r="J1377" s="106">
        <v>4.2</v>
      </c>
      <c r="K1377" s="106">
        <v>4.48</v>
      </c>
      <c r="L1377" s="106">
        <v>4.65</v>
      </c>
      <c r="M1377" s="106">
        <v>4.8</v>
      </c>
    </row>
    <row r="1378" ht="15.75" customHeight="1">
      <c r="D1378" s="108">
        <v>43720.0</v>
      </c>
      <c r="E1378" s="106">
        <v>2.95</v>
      </c>
      <c r="F1378" s="106">
        <v>3.12</v>
      </c>
      <c r="G1378" s="106">
        <v>3.23</v>
      </c>
      <c r="H1378" s="106">
        <v>3.58</v>
      </c>
      <c r="I1378" s="106">
        <v>4.05</v>
      </c>
      <c r="J1378" s="106">
        <v>4.27</v>
      </c>
      <c r="K1378" s="106">
        <v>4.48</v>
      </c>
      <c r="L1378" s="106">
        <v>4.64</v>
      </c>
      <c r="M1378" s="106">
        <v>4.74</v>
      </c>
    </row>
    <row r="1379" ht="15.75" customHeight="1">
      <c r="D1379" s="108">
        <v>43719.0</v>
      </c>
      <c r="E1379" s="106">
        <v>3.18</v>
      </c>
      <c r="F1379" s="106">
        <v>3.25</v>
      </c>
      <c r="G1379" s="106">
        <v>3.38</v>
      </c>
      <c r="H1379" s="106">
        <v>3.68</v>
      </c>
      <c r="I1379" s="106">
        <v>4.08</v>
      </c>
      <c r="J1379" s="106">
        <v>4.23</v>
      </c>
      <c r="K1379" s="106">
        <v>4.46</v>
      </c>
      <c r="L1379" s="106">
        <v>4.7</v>
      </c>
      <c r="M1379" s="106">
        <v>4.78</v>
      </c>
    </row>
    <row r="1380" ht="15.75" customHeight="1">
      <c r="D1380" s="108">
        <v>43718.0</v>
      </c>
      <c r="E1380" s="106">
        <v>3.33</v>
      </c>
      <c r="F1380" s="106">
        <v>3.48</v>
      </c>
      <c r="G1380" s="106">
        <v>3.62</v>
      </c>
      <c r="H1380" s="106">
        <v>3.88</v>
      </c>
      <c r="I1380" s="106">
        <v>4.17</v>
      </c>
      <c r="J1380" s="106">
        <v>4.3</v>
      </c>
      <c r="K1380" s="106">
        <v>4.5</v>
      </c>
      <c r="L1380" s="106">
        <v>4.66</v>
      </c>
      <c r="M1380" s="106">
        <v>4.74</v>
      </c>
    </row>
    <row r="1381" ht="15.75" customHeight="1">
      <c r="D1381" s="108">
        <v>43717.0</v>
      </c>
      <c r="E1381" s="106">
        <v>3.52</v>
      </c>
      <c r="F1381" s="106">
        <v>3.63</v>
      </c>
      <c r="G1381" s="106">
        <v>3.78</v>
      </c>
      <c r="H1381" s="106">
        <v>4.02</v>
      </c>
      <c r="I1381" s="106">
        <v>4.22</v>
      </c>
      <c r="J1381" s="106">
        <v>4.32</v>
      </c>
      <c r="K1381" s="106">
        <v>4.51</v>
      </c>
      <c r="L1381" s="106">
        <v>4.66</v>
      </c>
      <c r="M1381" s="106">
        <v>4.79</v>
      </c>
    </row>
    <row r="1382" ht="15.75" customHeight="1">
      <c r="D1382" s="108">
        <v>43714.0</v>
      </c>
      <c r="E1382" s="106">
        <v>3.65</v>
      </c>
      <c r="F1382" s="106">
        <v>3.8</v>
      </c>
      <c r="G1382" s="106">
        <v>3.88</v>
      </c>
      <c r="H1382" s="106">
        <v>4.15</v>
      </c>
      <c r="I1382" s="106">
        <v>4.23</v>
      </c>
      <c r="J1382" s="106">
        <v>4.33</v>
      </c>
      <c r="K1382" s="106">
        <v>4.48</v>
      </c>
      <c r="L1382" s="106">
        <v>4.6</v>
      </c>
      <c r="M1382" s="106">
        <v>4.68</v>
      </c>
    </row>
    <row r="1383" ht="15.75" customHeight="1">
      <c r="D1383" s="108">
        <v>43713.0</v>
      </c>
      <c r="E1383" s="106">
        <v>4.0</v>
      </c>
      <c r="F1383" s="106">
        <v>4.11</v>
      </c>
      <c r="G1383" s="106">
        <v>4.21</v>
      </c>
      <c r="H1383" s="106">
        <v>4.3</v>
      </c>
      <c r="I1383" s="106">
        <v>4.34</v>
      </c>
      <c r="J1383" s="106">
        <v>4.44</v>
      </c>
      <c r="K1383" s="106">
        <v>4.6</v>
      </c>
      <c r="L1383" s="106">
        <v>4.73</v>
      </c>
      <c r="M1383" s="106">
        <v>4.82</v>
      </c>
    </row>
    <row r="1384" ht="15.75" customHeight="1">
      <c r="D1384" s="108">
        <v>43712.0</v>
      </c>
      <c r="E1384" s="106">
        <v>4.26</v>
      </c>
      <c r="F1384" s="106">
        <v>4.31</v>
      </c>
      <c r="G1384" s="106">
        <v>4.37</v>
      </c>
      <c r="H1384" s="106">
        <v>4.41</v>
      </c>
      <c r="I1384" s="106">
        <v>4.41</v>
      </c>
      <c r="J1384" s="106">
        <v>4.44</v>
      </c>
      <c r="K1384" s="106">
        <v>4.6</v>
      </c>
      <c r="L1384" s="106">
        <v>4.72</v>
      </c>
      <c r="M1384" s="106">
        <v>4.82</v>
      </c>
    </row>
    <row r="1385" ht="15.75" customHeight="1">
      <c r="D1385" s="108">
        <v>43711.0</v>
      </c>
      <c r="E1385" s="106">
        <v>4.33</v>
      </c>
      <c r="F1385" s="106">
        <v>4.47</v>
      </c>
      <c r="G1385" s="106">
        <v>4.5</v>
      </c>
      <c r="H1385" s="106">
        <v>4.43</v>
      </c>
      <c r="I1385" s="106">
        <v>4.44</v>
      </c>
      <c r="J1385" s="106">
        <v>4.51</v>
      </c>
      <c r="K1385" s="106">
        <v>4.65</v>
      </c>
      <c r="L1385" s="106">
        <v>4.74</v>
      </c>
      <c r="M1385" s="106">
        <v>4.87</v>
      </c>
    </row>
    <row r="1386" ht="15.75" customHeight="1">
      <c r="D1386" s="108">
        <v>43707.0</v>
      </c>
      <c r="E1386" s="106">
        <v>4.45</v>
      </c>
      <c r="F1386" s="106">
        <v>4.53</v>
      </c>
      <c r="G1386" s="106">
        <v>4.53</v>
      </c>
      <c r="H1386" s="106">
        <v>4.5</v>
      </c>
      <c r="I1386" s="106">
        <v>4.53</v>
      </c>
      <c r="J1386" s="106">
        <v>4.55</v>
      </c>
      <c r="K1386" s="106">
        <v>4.68</v>
      </c>
      <c r="L1386" s="106">
        <v>4.73</v>
      </c>
      <c r="M1386" s="106">
        <v>4.98</v>
      </c>
    </row>
    <row r="1387" ht="15.75" customHeight="1">
      <c r="D1387" s="108">
        <v>43706.0</v>
      </c>
      <c r="E1387" s="106">
        <v>3.99</v>
      </c>
      <c r="F1387" s="106">
        <v>4.19</v>
      </c>
      <c r="G1387" s="106">
        <v>4.26</v>
      </c>
      <c r="H1387" s="106">
        <v>4.33</v>
      </c>
      <c r="I1387" s="106">
        <v>4.39</v>
      </c>
      <c r="J1387" s="106">
        <v>4.46</v>
      </c>
      <c r="K1387" s="106">
        <v>4.63</v>
      </c>
      <c r="L1387" s="106">
        <v>4.7</v>
      </c>
      <c r="M1387" s="106">
        <v>4.8</v>
      </c>
    </row>
    <row r="1388" ht="15.75" customHeight="1">
      <c r="D1388" s="108">
        <v>43705.0</v>
      </c>
      <c r="E1388" s="106">
        <v>4.57</v>
      </c>
      <c r="F1388" s="106">
        <v>4.6</v>
      </c>
      <c r="G1388" s="106">
        <v>4.62</v>
      </c>
      <c r="H1388" s="106">
        <v>4.5</v>
      </c>
      <c r="I1388" s="106">
        <v>4.52</v>
      </c>
      <c r="J1388" s="106">
        <v>4.55</v>
      </c>
      <c r="K1388" s="106">
        <v>4.63</v>
      </c>
      <c r="L1388" s="106">
        <v>4.72</v>
      </c>
      <c r="M1388" s="106">
        <v>4.8</v>
      </c>
    </row>
    <row r="1389" ht="15.75" customHeight="1">
      <c r="D1389" s="108">
        <v>43704.0</v>
      </c>
      <c r="E1389" s="106">
        <v>4.58</v>
      </c>
      <c r="F1389" s="106">
        <v>4.59</v>
      </c>
      <c r="G1389" s="106">
        <v>4.61</v>
      </c>
      <c r="H1389" s="106">
        <v>4.42</v>
      </c>
      <c r="I1389" s="106">
        <v>4.38</v>
      </c>
      <c r="J1389" s="106">
        <v>4.45</v>
      </c>
      <c r="K1389" s="106">
        <v>4.6</v>
      </c>
      <c r="L1389" s="106">
        <v>4.7</v>
      </c>
      <c r="M1389" s="106">
        <v>4.8</v>
      </c>
    </row>
    <row r="1390" ht="15.75" customHeight="1">
      <c r="D1390" s="108">
        <v>43703.0</v>
      </c>
      <c r="E1390" s="106">
        <v>3.57</v>
      </c>
      <c r="F1390" s="106">
        <v>3.66</v>
      </c>
      <c r="G1390" s="106">
        <v>3.73</v>
      </c>
      <c r="H1390" s="106">
        <v>3.83</v>
      </c>
      <c r="I1390" s="106">
        <v>3.99</v>
      </c>
      <c r="J1390" s="106">
        <v>4.07</v>
      </c>
      <c r="K1390" s="106">
        <v>4.42</v>
      </c>
      <c r="L1390" s="106">
        <v>4.6</v>
      </c>
      <c r="M1390" s="106">
        <v>4.72</v>
      </c>
    </row>
    <row r="1391" ht="15.75" customHeight="1">
      <c r="D1391" s="108">
        <v>43700.0</v>
      </c>
      <c r="E1391" s="106">
        <v>3.2</v>
      </c>
      <c r="F1391" s="106">
        <v>3.31</v>
      </c>
      <c r="G1391" s="106">
        <v>3.4</v>
      </c>
      <c r="H1391" s="106">
        <v>3.53</v>
      </c>
      <c r="I1391" s="106">
        <v>3.84</v>
      </c>
      <c r="J1391" s="106">
        <v>4.01</v>
      </c>
      <c r="K1391" s="106">
        <v>4.38</v>
      </c>
      <c r="L1391" s="106">
        <v>4.57</v>
      </c>
      <c r="M1391" s="106">
        <v>4.72</v>
      </c>
    </row>
    <row r="1392" ht="15.75" customHeight="1">
      <c r="D1392" s="108">
        <v>43699.0</v>
      </c>
      <c r="E1392" s="106">
        <v>2.95</v>
      </c>
      <c r="F1392" s="106">
        <v>3.08</v>
      </c>
      <c r="G1392" s="106">
        <v>3.2</v>
      </c>
      <c r="H1392" s="106">
        <v>3.37</v>
      </c>
      <c r="I1392" s="106">
        <v>3.82</v>
      </c>
      <c r="J1392" s="106">
        <v>4.0</v>
      </c>
      <c r="K1392" s="106">
        <v>4.39</v>
      </c>
      <c r="L1392" s="106">
        <v>4.6</v>
      </c>
      <c r="M1392" s="106">
        <v>4.74</v>
      </c>
    </row>
    <row r="1393" ht="15.75" customHeight="1">
      <c r="D1393" s="108">
        <v>43698.0</v>
      </c>
      <c r="E1393" s="106">
        <v>2.91</v>
      </c>
      <c r="F1393" s="106">
        <v>3.04</v>
      </c>
      <c r="G1393" s="106">
        <v>3.14</v>
      </c>
      <c r="H1393" s="106">
        <v>3.34</v>
      </c>
      <c r="I1393" s="106">
        <v>3.79</v>
      </c>
      <c r="J1393" s="106">
        <v>3.99</v>
      </c>
      <c r="K1393" s="106">
        <v>4.35</v>
      </c>
      <c r="L1393" s="106">
        <v>4.57</v>
      </c>
      <c r="M1393" s="106">
        <v>4.7</v>
      </c>
    </row>
    <row r="1394" ht="15.75" customHeight="1">
      <c r="D1394" s="108">
        <v>43697.0</v>
      </c>
      <c r="E1394" s="106">
        <v>2.88</v>
      </c>
      <c r="F1394" s="106">
        <v>3.0</v>
      </c>
      <c r="G1394" s="106">
        <v>3.12</v>
      </c>
      <c r="H1394" s="106">
        <v>3.34</v>
      </c>
      <c r="I1394" s="106">
        <v>3.8</v>
      </c>
      <c r="J1394" s="106">
        <v>4.0</v>
      </c>
      <c r="K1394" s="106">
        <v>4.4</v>
      </c>
      <c r="L1394" s="106">
        <v>4.7</v>
      </c>
      <c r="M1394" s="106">
        <v>4.83</v>
      </c>
    </row>
    <row r="1395" ht="15.75" customHeight="1">
      <c r="D1395" s="108">
        <v>43696.0</v>
      </c>
      <c r="E1395" s="106">
        <v>2.89</v>
      </c>
      <c r="F1395" s="106">
        <v>2.97</v>
      </c>
      <c r="G1395" s="106">
        <v>3.11</v>
      </c>
      <c r="H1395" s="106">
        <v>3.34</v>
      </c>
      <c r="I1395" s="106">
        <v>3.81</v>
      </c>
      <c r="J1395" s="106">
        <v>4.0</v>
      </c>
      <c r="K1395" s="106">
        <v>4.35</v>
      </c>
      <c r="L1395" s="106">
        <v>4.57</v>
      </c>
      <c r="M1395" s="106">
        <v>4.7</v>
      </c>
    </row>
    <row r="1396" ht="15.75" customHeight="1">
      <c r="D1396" s="108">
        <v>43693.0</v>
      </c>
      <c r="E1396" s="106">
        <v>2.9</v>
      </c>
      <c r="F1396" s="106">
        <v>3.0</v>
      </c>
      <c r="G1396" s="106">
        <v>3.13</v>
      </c>
      <c r="H1396" s="106">
        <v>3.33</v>
      </c>
      <c r="I1396" s="106">
        <v>3.83</v>
      </c>
      <c r="J1396" s="106">
        <v>3.98</v>
      </c>
      <c r="K1396" s="106">
        <v>4.34</v>
      </c>
      <c r="L1396" s="106">
        <v>4.58</v>
      </c>
      <c r="M1396" s="106">
        <v>4.76</v>
      </c>
    </row>
    <row r="1397" ht="15.75" customHeight="1">
      <c r="D1397" s="108">
        <v>43692.0</v>
      </c>
      <c r="E1397" s="106">
        <v>2.9</v>
      </c>
      <c r="F1397" s="106">
        <v>2.99</v>
      </c>
      <c r="G1397" s="106">
        <v>3.1</v>
      </c>
      <c r="H1397" s="106">
        <v>3.31</v>
      </c>
      <c r="I1397" s="106">
        <v>3.81</v>
      </c>
      <c r="J1397" s="106">
        <v>3.99</v>
      </c>
      <c r="K1397" s="106">
        <v>4.4</v>
      </c>
      <c r="L1397" s="106">
        <v>4.63</v>
      </c>
      <c r="M1397" s="106">
        <v>4.75</v>
      </c>
    </row>
    <row r="1398" ht="15.75" customHeight="1">
      <c r="D1398" s="108">
        <v>43691.0</v>
      </c>
      <c r="E1398" s="106">
        <v>2.9</v>
      </c>
      <c r="F1398" s="106">
        <v>3.0</v>
      </c>
      <c r="G1398" s="106">
        <v>3.1</v>
      </c>
      <c r="H1398" s="106">
        <v>3.32</v>
      </c>
      <c r="I1398" s="106">
        <v>3.83</v>
      </c>
      <c r="J1398" s="106">
        <v>4.0</v>
      </c>
      <c r="K1398" s="106">
        <v>4.34</v>
      </c>
      <c r="L1398" s="106">
        <v>4.54</v>
      </c>
      <c r="M1398" s="106">
        <v>4.68</v>
      </c>
    </row>
    <row r="1399" ht="15.75" customHeight="1">
      <c r="D1399" s="108">
        <v>43690.0</v>
      </c>
      <c r="E1399" s="106">
        <v>2.92</v>
      </c>
      <c r="F1399" s="106">
        <v>3.05</v>
      </c>
      <c r="G1399" s="106">
        <v>3.13</v>
      </c>
      <c r="H1399" s="106">
        <v>3.32</v>
      </c>
      <c r="I1399" s="106">
        <v>3.77</v>
      </c>
      <c r="J1399" s="106">
        <v>3.95</v>
      </c>
      <c r="K1399" s="106">
        <v>4.34</v>
      </c>
      <c r="L1399" s="106">
        <v>4.58</v>
      </c>
      <c r="M1399" s="106">
        <v>4.72</v>
      </c>
    </row>
    <row r="1400" ht="15.75" customHeight="1">
      <c r="D1400" s="108">
        <v>43689.0</v>
      </c>
      <c r="E1400" s="106">
        <v>2.94</v>
      </c>
      <c r="F1400" s="106">
        <v>3.08</v>
      </c>
      <c r="G1400" s="106">
        <v>3.18</v>
      </c>
      <c r="H1400" s="106">
        <v>3.34</v>
      </c>
      <c r="I1400" s="106">
        <v>3.82</v>
      </c>
      <c r="J1400" s="106">
        <v>3.98</v>
      </c>
      <c r="K1400" s="106">
        <v>4.4</v>
      </c>
      <c r="L1400" s="106">
        <v>4.63</v>
      </c>
      <c r="M1400" s="106">
        <v>4.8</v>
      </c>
    </row>
    <row r="1401" ht="15.75" customHeight="1">
      <c r="D1401" s="108">
        <v>43686.0</v>
      </c>
      <c r="E1401" s="106">
        <v>2.98</v>
      </c>
      <c r="F1401" s="106">
        <v>3.12</v>
      </c>
      <c r="G1401" s="106">
        <v>3.25</v>
      </c>
      <c r="H1401" s="106">
        <v>3.45</v>
      </c>
      <c r="I1401" s="106">
        <v>3.82</v>
      </c>
      <c r="J1401" s="106">
        <v>3.98</v>
      </c>
      <c r="K1401" s="106">
        <v>4.4</v>
      </c>
      <c r="L1401" s="106">
        <v>4.66</v>
      </c>
      <c r="M1401" s="106">
        <v>4.78</v>
      </c>
    </row>
    <row r="1402" ht="15.75" customHeight="1">
      <c r="D1402" s="108">
        <v>43685.0</v>
      </c>
      <c r="E1402" s="106">
        <v>2.96</v>
      </c>
      <c r="F1402" s="106">
        <v>3.1</v>
      </c>
      <c r="G1402" s="106">
        <v>3.26</v>
      </c>
      <c r="H1402" s="106">
        <v>3.46</v>
      </c>
      <c r="I1402" s="106">
        <v>3.78</v>
      </c>
      <c r="J1402" s="106">
        <v>3.96</v>
      </c>
      <c r="K1402" s="106">
        <v>4.34</v>
      </c>
      <c r="L1402" s="106">
        <v>4.58</v>
      </c>
      <c r="M1402" s="106">
        <v>4.72</v>
      </c>
    </row>
    <row r="1403" ht="15.75" customHeight="1">
      <c r="D1403" s="108">
        <v>43684.0</v>
      </c>
      <c r="E1403" s="106">
        <v>3.0</v>
      </c>
      <c r="F1403" s="106">
        <v>3.13</v>
      </c>
      <c r="G1403" s="106">
        <v>3.25</v>
      </c>
      <c r="H1403" s="106">
        <v>3.45</v>
      </c>
      <c r="I1403" s="106">
        <v>3.82</v>
      </c>
      <c r="J1403" s="106">
        <v>4.0</v>
      </c>
      <c r="K1403" s="106">
        <v>4.36</v>
      </c>
      <c r="L1403" s="106">
        <v>4.6</v>
      </c>
      <c r="M1403" s="106">
        <v>4.74</v>
      </c>
    </row>
    <row r="1404" ht="15.75" customHeight="1">
      <c r="D1404" s="108">
        <v>43683.0</v>
      </c>
      <c r="E1404" s="106">
        <v>2.94</v>
      </c>
      <c r="F1404" s="106">
        <v>3.07</v>
      </c>
      <c r="G1404" s="106">
        <v>3.2</v>
      </c>
      <c r="H1404" s="106">
        <v>3.4</v>
      </c>
      <c r="I1404" s="106">
        <v>3.84</v>
      </c>
      <c r="J1404" s="106">
        <v>4.01</v>
      </c>
      <c r="K1404" s="106">
        <v>4.37</v>
      </c>
      <c r="L1404" s="106">
        <v>4.6</v>
      </c>
      <c r="M1404" s="106">
        <v>4.75</v>
      </c>
    </row>
    <row r="1405" ht="15.75" customHeight="1">
      <c r="D1405" s="108">
        <v>43682.0</v>
      </c>
      <c r="E1405" s="106">
        <v>2.9</v>
      </c>
      <c r="F1405" s="106">
        <v>3.03</v>
      </c>
      <c r="G1405" s="106">
        <v>3.15</v>
      </c>
      <c r="H1405" s="106">
        <v>3.38</v>
      </c>
      <c r="I1405" s="106">
        <v>3.8</v>
      </c>
      <c r="J1405" s="106">
        <v>3.97</v>
      </c>
      <c r="K1405" s="106">
        <v>4.36</v>
      </c>
      <c r="L1405" s="106">
        <v>4.57</v>
      </c>
      <c r="M1405" s="106">
        <v>4.73</v>
      </c>
    </row>
    <row r="1406" ht="15.75" customHeight="1">
      <c r="D1406" s="108">
        <v>43679.0</v>
      </c>
      <c r="E1406" s="106">
        <v>2.87</v>
      </c>
      <c r="F1406" s="106">
        <v>2.99</v>
      </c>
      <c r="G1406" s="106">
        <v>3.13</v>
      </c>
      <c r="H1406" s="106">
        <v>3.36</v>
      </c>
      <c r="I1406" s="106">
        <v>3.81</v>
      </c>
      <c r="J1406" s="106">
        <v>4.0</v>
      </c>
      <c r="K1406" s="106">
        <v>4.37</v>
      </c>
      <c r="L1406" s="106">
        <v>4.6</v>
      </c>
      <c r="M1406" s="106">
        <v>4.75</v>
      </c>
    </row>
    <row r="1407" ht="15.75" customHeight="1">
      <c r="D1407" s="108">
        <v>43678.0</v>
      </c>
      <c r="E1407" s="106">
        <v>2.85</v>
      </c>
      <c r="F1407" s="106">
        <v>2.97</v>
      </c>
      <c r="G1407" s="106">
        <v>3.1</v>
      </c>
      <c r="H1407" s="106">
        <v>3.35</v>
      </c>
      <c r="I1407" s="106">
        <v>3.82</v>
      </c>
      <c r="J1407" s="106">
        <v>3.97</v>
      </c>
      <c r="K1407" s="106">
        <v>4.32</v>
      </c>
      <c r="L1407" s="106">
        <v>4.5</v>
      </c>
      <c r="M1407" s="106">
        <v>4.66</v>
      </c>
    </row>
    <row r="1408" ht="15.75" customHeight="1">
      <c r="D1408" s="108">
        <v>43677.0</v>
      </c>
      <c r="E1408" s="106">
        <v>2.7</v>
      </c>
      <c r="F1408" s="106">
        <v>2.88</v>
      </c>
      <c r="G1408" s="106">
        <v>3.07</v>
      </c>
      <c r="H1408" s="106">
        <v>3.37</v>
      </c>
      <c r="I1408" s="106">
        <v>3.78</v>
      </c>
      <c r="J1408" s="106">
        <v>3.97</v>
      </c>
      <c r="K1408" s="106">
        <v>4.32</v>
      </c>
      <c r="L1408" s="106">
        <v>4.5</v>
      </c>
      <c r="M1408" s="106">
        <v>4.66</v>
      </c>
    </row>
    <row r="1409" ht="15.75" customHeight="1">
      <c r="D1409" s="108">
        <v>43676.0</v>
      </c>
      <c r="E1409" s="106">
        <v>2.73</v>
      </c>
      <c r="F1409" s="106">
        <v>2.88</v>
      </c>
      <c r="G1409" s="106">
        <v>3.05</v>
      </c>
      <c r="H1409" s="106">
        <v>3.35</v>
      </c>
      <c r="I1409" s="106">
        <v>3.83</v>
      </c>
      <c r="J1409" s="106">
        <v>3.98</v>
      </c>
      <c r="K1409" s="106">
        <v>4.3</v>
      </c>
      <c r="L1409" s="106">
        <v>4.48</v>
      </c>
      <c r="M1409" s="106">
        <v>4.66</v>
      </c>
    </row>
    <row r="1410" ht="15.75" customHeight="1">
      <c r="D1410" s="108">
        <v>43675.0</v>
      </c>
      <c r="E1410" s="106">
        <v>2.74</v>
      </c>
      <c r="F1410" s="106">
        <v>2.87</v>
      </c>
      <c r="G1410" s="106">
        <v>3.07</v>
      </c>
      <c r="H1410" s="106">
        <v>3.39</v>
      </c>
      <c r="I1410" s="106">
        <v>3.81</v>
      </c>
      <c r="J1410" s="106">
        <v>3.99</v>
      </c>
      <c r="K1410" s="106">
        <v>4.35</v>
      </c>
      <c r="L1410" s="106">
        <v>4.53</v>
      </c>
      <c r="M1410" s="106">
        <v>4.68</v>
      </c>
    </row>
    <row r="1411" ht="15.75" customHeight="1">
      <c r="D1411" s="108">
        <v>43672.0</v>
      </c>
      <c r="E1411" s="106">
        <v>2.7</v>
      </c>
      <c r="F1411" s="106">
        <v>2.82</v>
      </c>
      <c r="G1411" s="106">
        <v>3.02</v>
      </c>
      <c r="H1411" s="106">
        <v>3.36</v>
      </c>
      <c r="I1411" s="106">
        <v>3.86</v>
      </c>
      <c r="J1411" s="106">
        <v>4.02</v>
      </c>
      <c r="K1411" s="106">
        <v>4.43</v>
      </c>
      <c r="L1411" s="106">
        <v>4.6</v>
      </c>
      <c r="M1411" s="106">
        <v>4.7</v>
      </c>
    </row>
    <row r="1412" ht="15.75" customHeight="1">
      <c r="D1412" s="108">
        <v>43671.0</v>
      </c>
      <c r="E1412" s="106">
        <v>2.73</v>
      </c>
      <c r="F1412" s="106">
        <v>2.86</v>
      </c>
      <c r="G1412" s="106">
        <v>3.07</v>
      </c>
      <c r="H1412" s="106">
        <v>3.37</v>
      </c>
      <c r="I1412" s="106">
        <v>3.81</v>
      </c>
      <c r="J1412" s="106">
        <v>3.99</v>
      </c>
      <c r="K1412" s="106">
        <v>4.37</v>
      </c>
      <c r="L1412" s="106">
        <v>4.55</v>
      </c>
      <c r="M1412" s="106">
        <v>4.68</v>
      </c>
    </row>
    <row r="1413" ht="15.75" customHeight="1">
      <c r="D1413" s="108">
        <v>43670.0</v>
      </c>
      <c r="E1413" s="106">
        <v>2.74</v>
      </c>
      <c r="F1413" s="106">
        <v>2.87</v>
      </c>
      <c r="G1413" s="106">
        <v>3.09</v>
      </c>
      <c r="H1413" s="106">
        <v>3.39</v>
      </c>
      <c r="I1413" s="106">
        <v>3.83</v>
      </c>
      <c r="J1413" s="106">
        <v>4.0</v>
      </c>
      <c r="K1413" s="106">
        <v>4.37</v>
      </c>
      <c r="L1413" s="106">
        <v>4.55</v>
      </c>
      <c r="M1413" s="106">
        <v>4.68</v>
      </c>
    </row>
    <row r="1414" ht="15.75" customHeight="1">
      <c r="D1414" s="108">
        <v>43669.0</v>
      </c>
      <c r="E1414" s="106">
        <v>2.78</v>
      </c>
      <c r="F1414" s="106">
        <v>2.9</v>
      </c>
      <c r="G1414" s="106">
        <v>3.1</v>
      </c>
      <c r="H1414" s="106">
        <v>3.4</v>
      </c>
      <c r="I1414" s="106">
        <v>3.9</v>
      </c>
      <c r="J1414" s="106">
        <v>4.02</v>
      </c>
      <c r="K1414" s="106">
        <v>4.43</v>
      </c>
      <c r="L1414" s="106">
        <v>4.6</v>
      </c>
      <c r="M1414" s="106">
        <v>4.7</v>
      </c>
    </row>
    <row r="1415" ht="15.75" customHeight="1">
      <c r="D1415" s="108">
        <v>43668.0</v>
      </c>
      <c r="E1415" s="106">
        <v>2.75</v>
      </c>
      <c r="F1415" s="106">
        <v>2.87</v>
      </c>
      <c r="G1415" s="106">
        <v>3.12</v>
      </c>
      <c r="H1415" s="106">
        <v>3.38</v>
      </c>
      <c r="I1415" s="106">
        <v>3.78</v>
      </c>
      <c r="J1415" s="106">
        <v>3.97</v>
      </c>
      <c r="K1415" s="106">
        <v>4.34</v>
      </c>
      <c r="L1415" s="106">
        <v>4.54</v>
      </c>
      <c r="M1415" s="106">
        <v>4.68</v>
      </c>
    </row>
    <row r="1416" ht="15.75" customHeight="1">
      <c r="D1416" s="108">
        <v>43665.0</v>
      </c>
      <c r="E1416" s="106">
        <v>2.88</v>
      </c>
      <c r="F1416" s="106">
        <v>2.98</v>
      </c>
      <c r="G1416" s="106">
        <v>3.18</v>
      </c>
      <c r="H1416" s="106">
        <v>3.48</v>
      </c>
      <c r="I1416" s="106">
        <v>3.88</v>
      </c>
      <c r="J1416" s="106">
        <v>4.03</v>
      </c>
      <c r="K1416" s="106">
        <v>4.38</v>
      </c>
      <c r="L1416" s="106">
        <v>4.56</v>
      </c>
      <c r="M1416" s="106">
        <v>4.7</v>
      </c>
    </row>
    <row r="1417" ht="15.75" customHeight="1">
      <c r="D1417" s="108">
        <v>43664.0</v>
      </c>
      <c r="E1417" s="106">
        <v>2.97</v>
      </c>
      <c r="F1417" s="106">
        <v>3.09</v>
      </c>
      <c r="G1417" s="106">
        <v>3.21</v>
      </c>
      <c r="H1417" s="106">
        <v>3.5</v>
      </c>
      <c r="I1417" s="106">
        <v>3.9</v>
      </c>
      <c r="J1417" s="106">
        <v>4.04</v>
      </c>
      <c r="K1417" s="106">
        <v>4.43</v>
      </c>
      <c r="L1417" s="106">
        <v>4.63</v>
      </c>
      <c r="M1417" s="106">
        <v>4.72</v>
      </c>
    </row>
    <row r="1418" ht="15.75" customHeight="1">
      <c r="D1418" s="108">
        <v>43663.0</v>
      </c>
      <c r="E1418" s="106">
        <v>3.07</v>
      </c>
      <c r="F1418" s="106">
        <v>3.18</v>
      </c>
      <c r="G1418" s="106">
        <v>3.3</v>
      </c>
      <c r="H1418" s="106">
        <v>3.58</v>
      </c>
      <c r="I1418" s="106">
        <v>3.93</v>
      </c>
      <c r="J1418" s="106">
        <v>4.12</v>
      </c>
      <c r="K1418" s="106">
        <v>4.42</v>
      </c>
      <c r="L1418" s="106">
        <v>4.56</v>
      </c>
      <c r="M1418" s="106">
        <v>4.66</v>
      </c>
    </row>
    <row r="1419" ht="15.75" customHeight="1">
      <c r="D1419" s="108">
        <v>43662.0</v>
      </c>
      <c r="E1419" s="106">
        <v>3.05</v>
      </c>
      <c r="F1419" s="106">
        <v>3.17</v>
      </c>
      <c r="G1419" s="106">
        <v>3.3</v>
      </c>
      <c r="H1419" s="106">
        <v>3.55</v>
      </c>
      <c r="I1419" s="106">
        <v>3.9</v>
      </c>
      <c r="J1419" s="106">
        <v>4.07</v>
      </c>
      <c r="K1419" s="106">
        <v>4.4</v>
      </c>
      <c r="L1419" s="106">
        <v>4.58</v>
      </c>
      <c r="M1419" s="106">
        <v>4.68</v>
      </c>
    </row>
    <row r="1420" ht="15.75" customHeight="1">
      <c r="D1420" s="108">
        <v>43661.0</v>
      </c>
      <c r="E1420" s="106">
        <v>3.08</v>
      </c>
      <c r="F1420" s="106">
        <v>3.23</v>
      </c>
      <c r="G1420" s="106">
        <v>3.35</v>
      </c>
      <c r="H1420" s="106">
        <v>3.6</v>
      </c>
      <c r="I1420" s="106">
        <v>3.98</v>
      </c>
      <c r="J1420" s="106">
        <v>4.14</v>
      </c>
      <c r="K1420" s="106">
        <v>4.48</v>
      </c>
      <c r="L1420" s="106">
        <v>4.7</v>
      </c>
      <c r="M1420" s="106">
        <v>4.82</v>
      </c>
    </row>
    <row r="1421" ht="15.75" customHeight="1">
      <c r="D1421" s="108">
        <v>43658.0</v>
      </c>
      <c r="E1421" s="106">
        <v>3.08</v>
      </c>
      <c r="F1421" s="106">
        <v>3.22</v>
      </c>
      <c r="G1421" s="106">
        <v>3.35</v>
      </c>
      <c r="H1421" s="106">
        <v>3.6</v>
      </c>
      <c r="I1421" s="106">
        <v>3.97</v>
      </c>
      <c r="J1421" s="106">
        <v>4.13</v>
      </c>
      <c r="K1421" s="106">
        <v>4.5</v>
      </c>
      <c r="L1421" s="106">
        <v>4.64</v>
      </c>
      <c r="M1421" s="106">
        <v>4.72</v>
      </c>
    </row>
    <row r="1422" ht="15.75" customHeight="1">
      <c r="D1422" s="108">
        <v>43657.0</v>
      </c>
      <c r="E1422" s="106">
        <v>3.12</v>
      </c>
      <c r="F1422" s="106">
        <v>3.25</v>
      </c>
      <c r="G1422" s="106">
        <v>3.38</v>
      </c>
      <c r="H1422" s="106">
        <v>3.58</v>
      </c>
      <c r="I1422" s="106">
        <v>3.93</v>
      </c>
      <c r="J1422" s="106">
        <v>4.1</v>
      </c>
      <c r="K1422" s="106">
        <v>4.44</v>
      </c>
      <c r="L1422" s="106">
        <v>4.6</v>
      </c>
      <c r="M1422" s="106">
        <v>4.7</v>
      </c>
    </row>
    <row r="1423" ht="15.75" customHeight="1">
      <c r="D1423" s="108">
        <v>43656.0</v>
      </c>
      <c r="E1423" s="106">
        <v>3.17</v>
      </c>
      <c r="F1423" s="106">
        <v>3.3</v>
      </c>
      <c r="G1423" s="106">
        <v>3.45</v>
      </c>
      <c r="H1423" s="106">
        <v>3.63</v>
      </c>
      <c r="I1423" s="106">
        <v>3.97</v>
      </c>
      <c r="J1423" s="106">
        <v>4.13</v>
      </c>
      <c r="K1423" s="106">
        <v>4.47</v>
      </c>
      <c r="L1423" s="106">
        <v>4.61</v>
      </c>
      <c r="M1423" s="106">
        <v>4.7</v>
      </c>
    </row>
    <row r="1424" ht="15.75" customHeight="1">
      <c r="D1424" s="108">
        <v>43655.0</v>
      </c>
      <c r="E1424" s="106">
        <v>3.18</v>
      </c>
      <c r="F1424" s="106">
        <v>3.33</v>
      </c>
      <c r="G1424" s="106">
        <v>3.48</v>
      </c>
      <c r="H1424" s="106">
        <v>3.65</v>
      </c>
      <c r="I1424" s="106">
        <v>3.98</v>
      </c>
      <c r="J1424" s="106">
        <v>4.17</v>
      </c>
      <c r="K1424" s="106">
        <v>4.47</v>
      </c>
      <c r="L1424" s="106">
        <v>4.61</v>
      </c>
      <c r="M1424" s="106">
        <v>4.7</v>
      </c>
    </row>
    <row r="1425" ht="15.75" customHeight="1">
      <c r="D1425" s="108">
        <v>43654.0</v>
      </c>
      <c r="E1425" s="106">
        <v>3.2</v>
      </c>
      <c r="F1425" s="106">
        <v>3.4</v>
      </c>
      <c r="G1425" s="106">
        <v>3.52</v>
      </c>
      <c r="H1425" s="106">
        <v>3.68</v>
      </c>
      <c r="I1425" s="106">
        <v>4.0</v>
      </c>
      <c r="J1425" s="106">
        <v>4.18</v>
      </c>
      <c r="K1425" s="106">
        <v>4.47</v>
      </c>
      <c r="L1425" s="106">
        <v>4.61</v>
      </c>
      <c r="M1425" s="106">
        <v>4.7</v>
      </c>
    </row>
    <row r="1426" ht="15.75" customHeight="1">
      <c r="D1426" s="108">
        <v>43651.0</v>
      </c>
      <c r="E1426" s="106">
        <v>3.27</v>
      </c>
      <c r="F1426" s="106">
        <v>3.42</v>
      </c>
      <c r="G1426" s="106">
        <v>3.55</v>
      </c>
      <c r="H1426" s="106">
        <v>3.73</v>
      </c>
      <c r="I1426" s="106">
        <v>4.0</v>
      </c>
      <c r="J1426" s="106">
        <v>4.15</v>
      </c>
      <c r="K1426" s="106">
        <v>4.46</v>
      </c>
      <c r="L1426" s="106">
        <v>4.6</v>
      </c>
      <c r="M1426" s="106">
        <v>4.74</v>
      </c>
    </row>
    <row r="1427" ht="15.75" customHeight="1">
      <c r="D1427" s="108">
        <v>43650.0</v>
      </c>
      <c r="E1427" s="106">
        <v>3.4</v>
      </c>
      <c r="F1427" s="106">
        <v>3.5</v>
      </c>
      <c r="G1427" s="106">
        <v>3.63</v>
      </c>
      <c r="H1427" s="106">
        <v>3.77</v>
      </c>
      <c r="I1427" s="106">
        <v>4.07</v>
      </c>
      <c r="J1427" s="106">
        <v>4.17</v>
      </c>
      <c r="K1427" s="106">
        <v>4.46</v>
      </c>
      <c r="L1427" s="106">
        <v>4.6</v>
      </c>
      <c r="M1427" s="106">
        <v>4.7</v>
      </c>
    </row>
    <row r="1428" ht="15.75" customHeight="1">
      <c r="D1428" s="108">
        <v>43649.0</v>
      </c>
      <c r="E1428" s="106">
        <v>3.5</v>
      </c>
      <c r="F1428" s="106">
        <v>3.67</v>
      </c>
      <c r="G1428" s="106">
        <v>3.77</v>
      </c>
      <c r="H1428" s="106">
        <v>3.95</v>
      </c>
      <c r="I1428" s="106">
        <v>4.15</v>
      </c>
      <c r="J1428" s="106">
        <v>4.27</v>
      </c>
      <c r="K1428" s="106">
        <v>4.5</v>
      </c>
      <c r="L1428" s="106">
        <v>4.61</v>
      </c>
      <c r="M1428" s="106">
        <v>4.73</v>
      </c>
    </row>
    <row r="1429" ht="15.75" customHeight="1">
      <c r="D1429" s="108">
        <v>43648.0</v>
      </c>
      <c r="E1429" s="106">
        <v>3.67</v>
      </c>
      <c r="F1429" s="106">
        <v>3.83</v>
      </c>
      <c r="G1429" s="106">
        <v>3.89</v>
      </c>
      <c r="H1429" s="106">
        <v>4.01</v>
      </c>
      <c r="I1429" s="106">
        <v>4.2</v>
      </c>
      <c r="J1429" s="106">
        <v>4.29</v>
      </c>
      <c r="K1429" s="106">
        <v>4.52</v>
      </c>
      <c r="L1429" s="106">
        <v>4.63</v>
      </c>
      <c r="M1429" s="106">
        <v>4.75</v>
      </c>
    </row>
    <row r="1430" ht="15.75" customHeight="1">
      <c r="D1430" s="108">
        <v>43647.0</v>
      </c>
      <c r="E1430" s="106">
        <v>3.78</v>
      </c>
      <c r="F1430" s="106">
        <v>3.98</v>
      </c>
      <c r="G1430" s="106">
        <v>4.02</v>
      </c>
      <c r="H1430" s="106">
        <v>4.16</v>
      </c>
      <c r="I1430" s="106">
        <v>4.26</v>
      </c>
      <c r="J1430" s="106">
        <v>4.38</v>
      </c>
      <c r="K1430" s="106">
        <v>4.53</v>
      </c>
      <c r="L1430" s="106">
        <v>4.65</v>
      </c>
      <c r="M1430" s="106">
        <v>4.73</v>
      </c>
    </row>
    <row r="1431" ht="15.75" customHeight="1">
      <c r="D1431" s="108">
        <v>43644.0</v>
      </c>
      <c r="E1431" s="106">
        <v>3.96</v>
      </c>
      <c r="F1431" s="106">
        <v>4.03</v>
      </c>
      <c r="G1431" s="106">
        <v>4.07</v>
      </c>
      <c r="H1431" s="106">
        <v>4.19</v>
      </c>
      <c r="I1431" s="106">
        <v>4.26</v>
      </c>
      <c r="J1431" s="106">
        <v>4.37</v>
      </c>
      <c r="K1431" s="106">
        <v>4.5</v>
      </c>
      <c r="L1431" s="106">
        <v>4.62</v>
      </c>
      <c r="M1431" s="106">
        <v>4.7</v>
      </c>
    </row>
    <row r="1432" ht="15.75" customHeight="1">
      <c r="D1432" s="108">
        <v>43643.0</v>
      </c>
      <c r="E1432" s="106">
        <v>3.8</v>
      </c>
      <c r="F1432" s="106">
        <v>3.88</v>
      </c>
      <c r="G1432" s="106">
        <v>3.98</v>
      </c>
      <c r="H1432" s="106">
        <v>4.1</v>
      </c>
      <c r="I1432" s="106">
        <v>4.24</v>
      </c>
      <c r="J1432" s="106">
        <v>4.34</v>
      </c>
      <c r="K1432" s="106">
        <v>4.52</v>
      </c>
      <c r="L1432" s="106">
        <v>4.6</v>
      </c>
      <c r="M1432" s="106">
        <v>4.68</v>
      </c>
    </row>
    <row r="1433" ht="15.75" customHeight="1">
      <c r="D1433" s="108">
        <v>43642.0</v>
      </c>
      <c r="E1433" s="106">
        <v>3.63</v>
      </c>
      <c r="F1433" s="106">
        <v>3.78</v>
      </c>
      <c r="G1433" s="106">
        <v>3.88</v>
      </c>
      <c r="H1433" s="106">
        <v>4.05</v>
      </c>
      <c r="I1433" s="106">
        <v>4.2</v>
      </c>
      <c r="J1433" s="106">
        <v>4.32</v>
      </c>
      <c r="K1433" s="106">
        <v>4.52</v>
      </c>
      <c r="L1433" s="106">
        <v>4.58</v>
      </c>
      <c r="M1433" s="106">
        <v>4.72</v>
      </c>
    </row>
    <row r="1434" ht="15.75" customHeight="1">
      <c r="D1434" s="108">
        <v>43641.0</v>
      </c>
      <c r="E1434" s="106">
        <v>3.48</v>
      </c>
      <c r="F1434" s="106">
        <v>3.65</v>
      </c>
      <c r="G1434" s="106">
        <v>3.75</v>
      </c>
      <c r="H1434" s="106">
        <v>4.02</v>
      </c>
      <c r="I1434" s="106">
        <v>4.2</v>
      </c>
      <c r="J1434" s="106">
        <v>4.3</v>
      </c>
      <c r="K1434" s="106">
        <v>4.52</v>
      </c>
      <c r="L1434" s="106">
        <v>4.6</v>
      </c>
      <c r="M1434" s="106">
        <v>4.7</v>
      </c>
    </row>
    <row r="1435" ht="15.75" customHeight="1">
      <c r="D1435" s="108">
        <v>43640.0</v>
      </c>
      <c r="E1435" s="106">
        <v>3.3</v>
      </c>
      <c r="F1435" s="106">
        <v>3.38</v>
      </c>
      <c r="G1435" s="106">
        <v>3.58</v>
      </c>
      <c r="H1435" s="106">
        <v>3.78</v>
      </c>
      <c r="I1435" s="106">
        <v>4.1</v>
      </c>
      <c r="J1435" s="106">
        <v>4.24</v>
      </c>
      <c r="K1435" s="106">
        <v>4.45</v>
      </c>
      <c r="L1435" s="106">
        <v>4.55</v>
      </c>
      <c r="M1435" s="106">
        <v>4.68</v>
      </c>
    </row>
    <row r="1436" ht="15.75" customHeight="1">
      <c r="D1436" s="108">
        <v>43637.0</v>
      </c>
      <c r="E1436" s="106">
        <v>3.08</v>
      </c>
      <c r="F1436" s="106">
        <v>3.26</v>
      </c>
      <c r="G1436" s="106">
        <v>3.4</v>
      </c>
      <c r="H1436" s="106">
        <v>3.64</v>
      </c>
      <c r="I1436" s="106">
        <v>4.08</v>
      </c>
      <c r="J1436" s="106">
        <v>4.16</v>
      </c>
      <c r="K1436" s="106">
        <v>4.45</v>
      </c>
      <c r="L1436" s="106">
        <v>4.58</v>
      </c>
      <c r="M1436" s="106">
        <v>4.75</v>
      </c>
    </row>
    <row r="1437" ht="15.75" customHeight="1">
      <c r="D1437" s="108">
        <v>43636.0</v>
      </c>
      <c r="E1437" s="106">
        <v>3.1</v>
      </c>
      <c r="F1437" s="106">
        <v>3.26</v>
      </c>
      <c r="G1437" s="106">
        <v>3.4</v>
      </c>
      <c r="H1437" s="106">
        <v>3.6</v>
      </c>
      <c r="I1437" s="106">
        <v>4.04</v>
      </c>
      <c r="J1437" s="106">
        <v>4.16</v>
      </c>
      <c r="K1437" s="106">
        <v>4.46</v>
      </c>
      <c r="L1437" s="106">
        <v>4.58</v>
      </c>
      <c r="M1437" s="106">
        <v>4.72</v>
      </c>
    </row>
    <row r="1438" ht="15.75" customHeight="1">
      <c r="D1438" s="108">
        <v>43635.0</v>
      </c>
      <c r="E1438" s="106">
        <v>3.11</v>
      </c>
      <c r="F1438" s="106">
        <v>3.26</v>
      </c>
      <c r="G1438" s="106">
        <v>3.41</v>
      </c>
      <c r="H1438" s="106">
        <v>3.63</v>
      </c>
      <c r="I1438" s="106">
        <v>4.04</v>
      </c>
      <c r="J1438" s="106">
        <v>4.19</v>
      </c>
      <c r="K1438" s="106">
        <v>4.5</v>
      </c>
      <c r="L1438" s="106">
        <v>4.6</v>
      </c>
      <c r="M1438" s="106">
        <v>4.73</v>
      </c>
    </row>
    <row r="1439" ht="15.75" customHeight="1">
      <c r="D1439" s="108">
        <v>43634.0</v>
      </c>
      <c r="E1439" s="106">
        <v>3.17</v>
      </c>
      <c r="F1439" s="106">
        <v>3.27</v>
      </c>
      <c r="G1439" s="106">
        <v>3.41</v>
      </c>
      <c r="H1439" s="106">
        <v>3.63</v>
      </c>
      <c r="I1439" s="106">
        <v>4.04</v>
      </c>
      <c r="J1439" s="106">
        <v>4.19</v>
      </c>
      <c r="K1439" s="106">
        <v>4.47</v>
      </c>
      <c r="L1439" s="106">
        <v>4.57</v>
      </c>
      <c r="M1439" s="106">
        <v>4.68</v>
      </c>
    </row>
    <row r="1440" ht="15.75" customHeight="1">
      <c r="D1440" s="108">
        <v>43633.0</v>
      </c>
      <c r="E1440" s="106">
        <v>3.1</v>
      </c>
      <c r="F1440" s="106">
        <v>3.22</v>
      </c>
      <c r="G1440" s="106">
        <v>3.32</v>
      </c>
      <c r="H1440" s="106">
        <v>3.56</v>
      </c>
      <c r="I1440" s="106">
        <v>4.04</v>
      </c>
      <c r="J1440" s="106">
        <v>4.18</v>
      </c>
      <c r="K1440" s="106">
        <v>4.48</v>
      </c>
      <c r="L1440" s="106">
        <v>4.58</v>
      </c>
      <c r="M1440" s="106">
        <v>4.7</v>
      </c>
    </row>
    <row r="1441" ht="15.75" customHeight="1">
      <c r="D1441" s="108">
        <v>43630.0</v>
      </c>
      <c r="E1441" s="106">
        <v>3.1</v>
      </c>
      <c r="F1441" s="106">
        <v>3.25</v>
      </c>
      <c r="G1441" s="106">
        <v>3.42</v>
      </c>
      <c r="H1441" s="106">
        <v>3.65</v>
      </c>
      <c r="I1441" s="106">
        <v>4.03</v>
      </c>
      <c r="J1441" s="106">
        <v>4.2</v>
      </c>
      <c r="K1441" s="106">
        <v>4.48</v>
      </c>
      <c r="L1441" s="106">
        <v>4.6</v>
      </c>
      <c r="M1441" s="106">
        <v>4.76</v>
      </c>
    </row>
    <row r="1442" ht="15.75" customHeight="1">
      <c r="D1442" s="108">
        <v>43629.0</v>
      </c>
      <c r="E1442" s="106">
        <v>3.18</v>
      </c>
      <c r="F1442" s="106">
        <v>3.32</v>
      </c>
      <c r="G1442" s="106">
        <v>3.5</v>
      </c>
      <c r="H1442" s="106">
        <v>3.7</v>
      </c>
      <c r="I1442" s="106">
        <v>4.06</v>
      </c>
      <c r="J1442" s="106">
        <v>4.22</v>
      </c>
      <c r="K1442" s="106">
        <v>4.43</v>
      </c>
      <c r="L1442" s="106">
        <v>4.58</v>
      </c>
      <c r="M1442" s="106">
        <v>4.7</v>
      </c>
    </row>
    <row r="1443" ht="15.75" customHeight="1">
      <c r="D1443" s="108">
        <v>43628.0</v>
      </c>
      <c r="E1443" s="106">
        <v>3.19</v>
      </c>
      <c r="F1443" s="106">
        <v>3.31</v>
      </c>
      <c r="G1443" s="106">
        <v>3.44</v>
      </c>
      <c r="H1443" s="106">
        <v>3.67</v>
      </c>
      <c r="I1443" s="106">
        <v>4.07</v>
      </c>
      <c r="J1443" s="106">
        <v>4.23</v>
      </c>
      <c r="K1443" s="106">
        <v>4.48</v>
      </c>
      <c r="L1443" s="106">
        <v>4.6</v>
      </c>
      <c r="M1443" s="106">
        <v>4.75</v>
      </c>
    </row>
    <row r="1444" ht="15.75" customHeight="1">
      <c r="D1444" s="108">
        <v>43627.0</v>
      </c>
      <c r="E1444" s="106">
        <v>3.18</v>
      </c>
      <c r="F1444" s="106">
        <v>3.32</v>
      </c>
      <c r="G1444" s="106">
        <v>3.47</v>
      </c>
      <c r="H1444" s="106">
        <v>3.65</v>
      </c>
      <c r="I1444" s="106">
        <v>4.07</v>
      </c>
      <c r="J1444" s="106">
        <v>4.22</v>
      </c>
      <c r="K1444" s="106">
        <v>4.47</v>
      </c>
      <c r="L1444" s="106">
        <v>4.59</v>
      </c>
      <c r="M1444" s="106">
        <v>4.73</v>
      </c>
    </row>
    <row r="1445" ht="15.75" customHeight="1">
      <c r="D1445" s="108">
        <v>43626.0</v>
      </c>
      <c r="E1445" s="106">
        <v>3.11</v>
      </c>
      <c r="F1445" s="106">
        <v>3.26</v>
      </c>
      <c r="G1445" s="106">
        <v>3.4</v>
      </c>
      <c r="H1445" s="106">
        <v>3.61</v>
      </c>
      <c r="I1445" s="106">
        <v>4.07</v>
      </c>
      <c r="J1445" s="106">
        <v>4.23</v>
      </c>
      <c r="K1445" s="106">
        <v>4.48</v>
      </c>
      <c r="L1445" s="106">
        <v>4.6</v>
      </c>
      <c r="M1445" s="106">
        <v>4.75</v>
      </c>
    </row>
    <row r="1446" ht="15.75" customHeight="1">
      <c r="D1446" s="108">
        <v>43623.0</v>
      </c>
      <c r="E1446" s="106">
        <v>3.15</v>
      </c>
      <c r="F1446" s="106">
        <v>3.25</v>
      </c>
      <c r="G1446" s="106">
        <v>3.4</v>
      </c>
      <c r="H1446" s="106">
        <v>3.67</v>
      </c>
      <c r="I1446" s="106">
        <v>4.03</v>
      </c>
      <c r="J1446" s="106">
        <v>4.2</v>
      </c>
      <c r="K1446" s="106">
        <v>4.46</v>
      </c>
      <c r="L1446" s="106">
        <v>4.58</v>
      </c>
      <c r="M1446" s="106">
        <v>4.7</v>
      </c>
    </row>
    <row r="1447" ht="15.75" customHeight="1">
      <c r="D1447" s="108">
        <v>43622.0</v>
      </c>
      <c r="E1447" s="106">
        <v>3.17</v>
      </c>
      <c r="F1447" s="106">
        <v>3.29</v>
      </c>
      <c r="G1447" s="106">
        <v>3.49</v>
      </c>
      <c r="H1447" s="106">
        <v>3.73</v>
      </c>
      <c r="I1447" s="106">
        <v>4.07</v>
      </c>
      <c r="J1447" s="106">
        <v>4.23</v>
      </c>
      <c r="K1447" s="106">
        <v>4.47</v>
      </c>
      <c r="L1447" s="106">
        <v>4.6</v>
      </c>
      <c r="M1447" s="106">
        <v>4.75</v>
      </c>
    </row>
    <row r="1448" ht="15.75" customHeight="1">
      <c r="D1448" s="108">
        <v>43621.0</v>
      </c>
      <c r="E1448" s="106">
        <v>3.21</v>
      </c>
      <c r="F1448" s="106">
        <v>3.34</v>
      </c>
      <c r="G1448" s="106">
        <v>3.46</v>
      </c>
      <c r="H1448" s="106">
        <v>3.69</v>
      </c>
      <c r="I1448" s="106">
        <v>4.04</v>
      </c>
      <c r="J1448" s="106">
        <v>4.2</v>
      </c>
      <c r="K1448" s="106">
        <v>4.45</v>
      </c>
      <c r="L1448" s="106">
        <v>4.57</v>
      </c>
      <c r="M1448" s="106">
        <v>4.68</v>
      </c>
    </row>
    <row r="1449" ht="15.75" customHeight="1">
      <c r="D1449" s="108">
        <v>43620.0</v>
      </c>
      <c r="E1449" s="106">
        <v>3.2</v>
      </c>
      <c r="F1449" s="106">
        <v>3.4</v>
      </c>
      <c r="G1449" s="106">
        <v>3.57</v>
      </c>
      <c r="H1449" s="106">
        <v>3.72</v>
      </c>
      <c r="I1449" s="106">
        <v>4.08</v>
      </c>
      <c r="J1449" s="106">
        <v>4.25</v>
      </c>
      <c r="K1449" s="106">
        <v>4.5</v>
      </c>
      <c r="L1449" s="106">
        <v>4.62</v>
      </c>
      <c r="M1449" s="106">
        <v>4.78</v>
      </c>
    </row>
    <row r="1450" ht="15.75" customHeight="1">
      <c r="D1450" s="108">
        <v>43619.0</v>
      </c>
      <c r="E1450" s="106">
        <v>3.32</v>
      </c>
      <c r="F1450" s="106">
        <v>3.46</v>
      </c>
      <c r="G1450" s="106">
        <v>3.54</v>
      </c>
      <c r="H1450" s="106">
        <v>3.7</v>
      </c>
      <c r="I1450" s="106">
        <v>4.06</v>
      </c>
      <c r="J1450" s="106">
        <v>4.22</v>
      </c>
      <c r="K1450" s="106">
        <v>4.45</v>
      </c>
      <c r="L1450" s="106">
        <v>4.58</v>
      </c>
      <c r="M1450" s="106">
        <v>4.68</v>
      </c>
    </row>
    <row r="1451" ht="15.75" customHeight="1">
      <c r="D1451" s="108">
        <v>43616.0</v>
      </c>
      <c r="E1451" s="106">
        <v>2.86</v>
      </c>
      <c r="F1451" s="106">
        <v>3.22</v>
      </c>
      <c r="G1451" s="106">
        <v>3.4</v>
      </c>
      <c r="H1451" s="106">
        <v>3.68</v>
      </c>
      <c r="I1451" s="106">
        <v>4.08</v>
      </c>
      <c r="J1451" s="106">
        <v>4.22</v>
      </c>
      <c r="K1451" s="106">
        <v>4.45</v>
      </c>
      <c r="L1451" s="106">
        <v>4.58</v>
      </c>
      <c r="M1451" s="106">
        <v>4.7</v>
      </c>
    </row>
    <row r="1452" ht="15.75" customHeight="1">
      <c r="D1452" s="108">
        <v>43615.0</v>
      </c>
      <c r="E1452" s="106">
        <v>2.81</v>
      </c>
      <c r="F1452" s="106">
        <v>3.07</v>
      </c>
      <c r="G1452" s="106">
        <v>3.3</v>
      </c>
      <c r="H1452" s="106">
        <v>3.63</v>
      </c>
      <c r="I1452" s="106">
        <v>4.01</v>
      </c>
      <c r="J1452" s="106">
        <v>4.17</v>
      </c>
      <c r="K1452" s="106">
        <v>4.43</v>
      </c>
      <c r="L1452" s="106">
        <v>4.55</v>
      </c>
      <c r="M1452" s="106">
        <v>4.67</v>
      </c>
    </row>
    <row r="1453" ht="15.75" customHeight="1">
      <c r="D1453" s="108">
        <v>43614.0</v>
      </c>
      <c r="E1453" s="106">
        <v>2.93</v>
      </c>
      <c r="F1453" s="106">
        <v>3.16</v>
      </c>
      <c r="G1453" s="106">
        <v>3.41</v>
      </c>
      <c r="H1453" s="106">
        <v>3.67</v>
      </c>
      <c r="I1453" s="106">
        <v>4.04</v>
      </c>
      <c r="J1453" s="106">
        <v>4.2</v>
      </c>
      <c r="K1453" s="106">
        <v>4.47</v>
      </c>
      <c r="L1453" s="106">
        <v>4.58</v>
      </c>
      <c r="M1453" s="106">
        <v>4.73</v>
      </c>
    </row>
    <row r="1454" ht="15.75" customHeight="1">
      <c r="D1454" s="108">
        <v>43613.0</v>
      </c>
      <c r="E1454" s="106">
        <v>3.18</v>
      </c>
      <c r="F1454" s="106">
        <v>3.3</v>
      </c>
      <c r="G1454" s="106">
        <v>3.48</v>
      </c>
      <c r="H1454" s="106">
        <v>3.7</v>
      </c>
      <c r="I1454" s="106">
        <v>4.05</v>
      </c>
      <c r="J1454" s="106">
        <v>4.2</v>
      </c>
      <c r="K1454" s="106">
        <v>4.45</v>
      </c>
      <c r="L1454" s="106">
        <v>4.58</v>
      </c>
      <c r="M1454" s="106">
        <v>4.68</v>
      </c>
    </row>
    <row r="1455" ht="15.75" customHeight="1">
      <c r="D1455" s="108">
        <v>43612.0</v>
      </c>
      <c r="E1455" s="106">
        <v>3.22</v>
      </c>
      <c r="F1455" s="106">
        <v>3.37</v>
      </c>
      <c r="G1455" s="106">
        <v>3.48</v>
      </c>
      <c r="H1455" s="106">
        <v>3.68</v>
      </c>
      <c r="I1455" s="106">
        <v>4.03</v>
      </c>
      <c r="J1455" s="106">
        <v>4.18</v>
      </c>
      <c r="K1455" s="106">
        <v>4.46</v>
      </c>
      <c r="L1455" s="106">
        <v>4.57</v>
      </c>
      <c r="M1455" s="106">
        <v>4.71</v>
      </c>
    </row>
    <row r="1456" ht="15.75" customHeight="1">
      <c r="D1456" s="108">
        <v>43609.0</v>
      </c>
      <c r="E1456" s="106">
        <v>3.15</v>
      </c>
      <c r="F1456" s="106">
        <v>3.3</v>
      </c>
      <c r="G1456" s="106">
        <v>3.4</v>
      </c>
      <c r="H1456" s="106">
        <v>3.67</v>
      </c>
      <c r="I1456" s="106">
        <v>4.05</v>
      </c>
      <c r="J1456" s="106">
        <v>4.17</v>
      </c>
      <c r="K1456" s="106">
        <v>4.46</v>
      </c>
      <c r="L1456" s="106">
        <v>4.6</v>
      </c>
      <c r="M1456" s="106">
        <v>4.74</v>
      </c>
    </row>
    <row r="1457" ht="15.75" customHeight="1">
      <c r="D1457" s="108">
        <v>43608.0</v>
      </c>
      <c r="E1457" s="106">
        <v>3.14</v>
      </c>
      <c r="F1457" s="106">
        <v>3.3</v>
      </c>
      <c r="G1457" s="106">
        <v>3.4</v>
      </c>
      <c r="H1457" s="106">
        <v>3.66</v>
      </c>
      <c r="I1457" s="106">
        <v>4.04</v>
      </c>
      <c r="J1457" s="106">
        <v>4.18</v>
      </c>
      <c r="K1457" s="106">
        <v>4.45</v>
      </c>
      <c r="L1457" s="106">
        <v>4.58</v>
      </c>
      <c r="M1457" s="106">
        <v>4.78</v>
      </c>
    </row>
    <row r="1458" ht="15.75" customHeight="1">
      <c r="D1458" s="108">
        <v>43607.0</v>
      </c>
      <c r="E1458" s="106">
        <v>3.17</v>
      </c>
      <c r="F1458" s="106">
        <v>3.32</v>
      </c>
      <c r="G1458" s="106">
        <v>3.48</v>
      </c>
      <c r="H1458" s="106">
        <v>3.73</v>
      </c>
      <c r="I1458" s="106">
        <v>4.05</v>
      </c>
      <c r="J1458" s="106">
        <v>4.2</v>
      </c>
      <c r="K1458" s="106">
        <v>4.42</v>
      </c>
      <c r="L1458" s="106">
        <v>4.54</v>
      </c>
      <c r="M1458" s="106">
        <v>4.64</v>
      </c>
    </row>
    <row r="1459" ht="15.75" customHeight="1">
      <c r="D1459" s="108">
        <v>43606.0</v>
      </c>
      <c r="E1459" s="106">
        <v>3.18</v>
      </c>
      <c r="F1459" s="106">
        <v>3.33</v>
      </c>
      <c r="G1459" s="106">
        <v>3.42</v>
      </c>
      <c r="H1459" s="106">
        <v>3.67</v>
      </c>
      <c r="I1459" s="106">
        <v>4.03</v>
      </c>
      <c r="J1459" s="106">
        <v>4.17</v>
      </c>
      <c r="K1459" s="106">
        <v>4.45</v>
      </c>
      <c r="L1459" s="106">
        <v>4.58</v>
      </c>
      <c r="M1459" s="106">
        <v>4.72</v>
      </c>
    </row>
    <row r="1460" ht="15.75" customHeight="1">
      <c r="D1460" s="108">
        <v>43605.0</v>
      </c>
      <c r="E1460" s="106">
        <v>3.16</v>
      </c>
      <c r="F1460" s="106">
        <v>3.24</v>
      </c>
      <c r="G1460" s="106">
        <v>3.36</v>
      </c>
      <c r="H1460" s="106">
        <v>3.64</v>
      </c>
      <c r="I1460" s="106">
        <v>4.04</v>
      </c>
      <c r="J1460" s="106">
        <v>4.18</v>
      </c>
      <c r="K1460" s="106">
        <v>4.43</v>
      </c>
      <c r="L1460" s="106">
        <v>4.55</v>
      </c>
      <c r="M1460" s="106">
        <v>4.68</v>
      </c>
    </row>
    <row r="1461" ht="15.75" customHeight="1">
      <c r="D1461" s="108">
        <v>43602.0</v>
      </c>
      <c r="E1461" s="106">
        <v>3.16</v>
      </c>
      <c r="F1461" s="106">
        <v>3.26</v>
      </c>
      <c r="G1461" s="106">
        <v>3.36</v>
      </c>
      <c r="H1461" s="106">
        <v>3.66</v>
      </c>
      <c r="I1461" s="106">
        <v>4.04</v>
      </c>
      <c r="J1461" s="106">
        <v>4.2</v>
      </c>
      <c r="K1461" s="106">
        <v>4.45</v>
      </c>
      <c r="L1461" s="106">
        <v>4.58</v>
      </c>
      <c r="M1461" s="106">
        <v>4.68</v>
      </c>
    </row>
    <row r="1462" ht="15.75" customHeight="1">
      <c r="D1462" s="108">
        <v>43601.0</v>
      </c>
      <c r="E1462" s="106">
        <v>3.13</v>
      </c>
      <c r="F1462" s="106">
        <v>3.22</v>
      </c>
      <c r="G1462" s="106">
        <v>3.33</v>
      </c>
      <c r="H1462" s="106">
        <v>3.65</v>
      </c>
      <c r="I1462" s="106">
        <v>4.05</v>
      </c>
      <c r="J1462" s="106">
        <v>4.18</v>
      </c>
      <c r="K1462" s="106">
        <v>4.46</v>
      </c>
      <c r="L1462" s="106">
        <v>4.58</v>
      </c>
      <c r="M1462" s="106">
        <v>4.74</v>
      </c>
    </row>
    <row r="1463" ht="15.75" customHeight="1">
      <c r="D1463" s="108">
        <v>43600.0</v>
      </c>
      <c r="E1463" s="106">
        <v>3.35</v>
      </c>
      <c r="F1463" s="106">
        <v>3.45</v>
      </c>
      <c r="G1463" s="106">
        <v>3.53</v>
      </c>
      <c r="H1463" s="106">
        <v>3.73</v>
      </c>
      <c r="I1463" s="106">
        <v>4.08</v>
      </c>
      <c r="J1463" s="106">
        <v>4.2</v>
      </c>
      <c r="K1463" s="106">
        <v>4.44</v>
      </c>
      <c r="L1463" s="106">
        <v>4.58</v>
      </c>
      <c r="M1463" s="106">
        <v>4.68</v>
      </c>
    </row>
    <row r="1464" ht="15.75" customHeight="1">
      <c r="D1464" s="108">
        <v>43599.0</v>
      </c>
      <c r="E1464" s="106">
        <v>3.46</v>
      </c>
      <c r="F1464" s="106">
        <v>3.55</v>
      </c>
      <c r="G1464" s="106">
        <v>3.65</v>
      </c>
      <c r="H1464" s="106">
        <v>3.87</v>
      </c>
      <c r="I1464" s="106">
        <v>4.12</v>
      </c>
      <c r="J1464" s="106">
        <v>4.22</v>
      </c>
      <c r="K1464" s="106">
        <v>4.44</v>
      </c>
      <c r="L1464" s="106">
        <v>4.6</v>
      </c>
      <c r="M1464" s="106">
        <v>4.7</v>
      </c>
    </row>
    <row r="1465" ht="15.75" customHeight="1">
      <c r="D1465" s="108">
        <v>43598.0</v>
      </c>
      <c r="E1465" s="106">
        <v>3.53</v>
      </c>
      <c r="F1465" s="106">
        <v>3.62</v>
      </c>
      <c r="G1465" s="106">
        <v>3.73</v>
      </c>
      <c r="H1465" s="106">
        <v>3.93</v>
      </c>
      <c r="I1465" s="106">
        <v>4.12</v>
      </c>
      <c r="J1465" s="106">
        <v>4.23</v>
      </c>
      <c r="K1465" s="106">
        <v>4.46</v>
      </c>
      <c r="L1465" s="106">
        <v>4.6</v>
      </c>
      <c r="M1465" s="106">
        <v>4.7</v>
      </c>
    </row>
    <row r="1466" ht="15.75" customHeight="1">
      <c r="D1466" s="108">
        <v>43595.0</v>
      </c>
      <c r="E1466" s="106">
        <v>3.54</v>
      </c>
      <c r="F1466" s="106">
        <v>3.66</v>
      </c>
      <c r="G1466" s="106">
        <v>3.8</v>
      </c>
      <c r="H1466" s="106">
        <v>4.06</v>
      </c>
      <c r="I1466" s="106">
        <v>4.22</v>
      </c>
      <c r="J1466" s="106">
        <v>4.3</v>
      </c>
      <c r="K1466" s="106">
        <v>4.48</v>
      </c>
      <c r="L1466" s="106">
        <v>4.54</v>
      </c>
      <c r="M1466" s="106">
        <v>4.62</v>
      </c>
    </row>
    <row r="1467" ht="15.75" customHeight="1">
      <c r="D1467" s="108">
        <v>43594.0</v>
      </c>
      <c r="E1467" s="106">
        <v>3.62</v>
      </c>
      <c r="F1467" s="106">
        <v>3.75</v>
      </c>
      <c r="G1467" s="106">
        <v>3.82</v>
      </c>
      <c r="H1467" s="106">
        <v>3.98</v>
      </c>
      <c r="I1467" s="106">
        <v>4.15</v>
      </c>
      <c r="J1467" s="106">
        <v>4.27</v>
      </c>
      <c r="K1467" s="106">
        <v>4.47</v>
      </c>
      <c r="L1467" s="106">
        <v>4.63</v>
      </c>
      <c r="M1467" s="106">
        <v>4.77</v>
      </c>
    </row>
    <row r="1468" ht="15.75" customHeight="1">
      <c r="D1468" s="108">
        <v>43593.0</v>
      </c>
      <c r="E1468" s="106">
        <v>3.73</v>
      </c>
      <c r="F1468" s="106">
        <v>3.83</v>
      </c>
      <c r="G1468" s="106">
        <v>3.93</v>
      </c>
      <c r="H1468" s="106">
        <v>4.05</v>
      </c>
      <c r="I1468" s="106">
        <v>4.2</v>
      </c>
      <c r="J1468" s="106">
        <v>4.3</v>
      </c>
      <c r="K1468" s="106">
        <v>4.48</v>
      </c>
      <c r="L1468" s="106">
        <v>4.62</v>
      </c>
      <c r="M1468" s="106">
        <v>4.78</v>
      </c>
    </row>
    <row r="1469" ht="15.75" customHeight="1">
      <c r="D1469" s="108">
        <v>43592.0</v>
      </c>
      <c r="E1469" s="106">
        <v>3.82</v>
      </c>
      <c r="F1469" s="106">
        <v>3.93</v>
      </c>
      <c r="G1469" s="106">
        <v>4.0</v>
      </c>
      <c r="H1469" s="106">
        <v>4.12</v>
      </c>
      <c r="I1469" s="106">
        <v>4.23</v>
      </c>
      <c r="J1469" s="106">
        <v>4.33</v>
      </c>
      <c r="K1469" s="106">
        <v>4.48</v>
      </c>
      <c r="L1469" s="106">
        <v>4.64</v>
      </c>
      <c r="M1469" s="106">
        <v>4.76</v>
      </c>
    </row>
    <row r="1470" ht="15.75" customHeight="1">
      <c r="D1470" s="108">
        <v>43591.0</v>
      </c>
      <c r="E1470" s="106">
        <v>3.89</v>
      </c>
      <c r="F1470" s="106">
        <v>3.99</v>
      </c>
      <c r="G1470" s="106">
        <v>4.04</v>
      </c>
      <c r="H1470" s="106">
        <v>4.16</v>
      </c>
      <c r="I1470" s="106">
        <v>4.29</v>
      </c>
      <c r="J1470" s="106">
        <v>4.39</v>
      </c>
      <c r="K1470" s="106">
        <v>4.52</v>
      </c>
      <c r="L1470" s="106">
        <v>4.62</v>
      </c>
      <c r="M1470" s="106">
        <v>4.73</v>
      </c>
    </row>
    <row r="1471" ht="15.75" customHeight="1">
      <c r="D1471" s="108">
        <v>43589.0</v>
      </c>
      <c r="E1471" s="106">
        <v>3.78</v>
      </c>
      <c r="F1471" s="106">
        <v>3.86</v>
      </c>
      <c r="G1471" s="106">
        <v>3.94</v>
      </c>
      <c r="H1471" s="106">
        <v>4.06</v>
      </c>
      <c r="I1471" s="106">
        <v>4.18</v>
      </c>
      <c r="J1471" s="106">
        <v>4.34</v>
      </c>
      <c r="K1471" s="106">
        <v>4.46</v>
      </c>
      <c r="L1471" s="106">
        <v>4.68</v>
      </c>
      <c r="M1471" s="106">
        <v>4.86</v>
      </c>
    </row>
    <row r="1472" ht="15.75" customHeight="1">
      <c r="D1472" s="108">
        <v>43588.0</v>
      </c>
      <c r="E1472" s="106">
        <v>3.68</v>
      </c>
      <c r="F1472" s="106">
        <v>3.77</v>
      </c>
      <c r="G1472" s="106">
        <v>3.82</v>
      </c>
      <c r="H1472" s="106">
        <v>3.92</v>
      </c>
      <c r="I1472" s="106">
        <v>4.08</v>
      </c>
      <c r="J1472" s="106">
        <v>4.23</v>
      </c>
      <c r="K1472" s="106">
        <v>4.46</v>
      </c>
      <c r="L1472" s="106">
        <v>4.6</v>
      </c>
      <c r="M1472" s="106">
        <v>4.7</v>
      </c>
    </row>
    <row r="1473" ht="15.75" customHeight="1">
      <c r="D1473" s="108">
        <v>43587.0</v>
      </c>
      <c r="E1473" s="106">
        <v>3.37</v>
      </c>
      <c r="F1473" s="106">
        <v>3.46</v>
      </c>
      <c r="G1473" s="106">
        <v>3.49</v>
      </c>
      <c r="H1473" s="106">
        <v>3.69</v>
      </c>
      <c r="I1473" s="106">
        <v>4.0</v>
      </c>
      <c r="J1473" s="106">
        <v>4.1</v>
      </c>
      <c r="K1473" s="106">
        <v>4.43</v>
      </c>
      <c r="L1473" s="106">
        <v>4.58</v>
      </c>
      <c r="M1473" s="106">
        <v>4.73</v>
      </c>
    </row>
    <row r="1474" ht="15.75" customHeight="1">
      <c r="D1474" s="108">
        <v>43581.0</v>
      </c>
      <c r="E1474" s="106">
        <v>2.5</v>
      </c>
      <c r="F1474" s="106">
        <v>2.75</v>
      </c>
      <c r="G1474" s="106">
        <v>3.13</v>
      </c>
      <c r="H1474" s="106">
        <v>3.48</v>
      </c>
      <c r="I1474" s="106">
        <v>3.85</v>
      </c>
      <c r="J1474" s="106">
        <v>4.0</v>
      </c>
      <c r="K1474" s="106">
        <v>4.4</v>
      </c>
      <c r="L1474" s="106">
        <v>4.56</v>
      </c>
      <c r="M1474" s="106">
        <v>4.7</v>
      </c>
    </row>
    <row r="1475" ht="15.75" customHeight="1">
      <c r="D1475" s="108">
        <v>43580.0</v>
      </c>
      <c r="E1475" s="106">
        <v>2.65</v>
      </c>
      <c r="F1475" s="106">
        <v>3.08</v>
      </c>
      <c r="G1475" s="106">
        <v>3.17</v>
      </c>
      <c r="H1475" s="106">
        <v>3.45</v>
      </c>
      <c r="I1475" s="106">
        <v>3.9</v>
      </c>
      <c r="J1475" s="106">
        <v>4.03</v>
      </c>
      <c r="K1475" s="106">
        <v>4.38</v>
      </c>
      <c r="L1475" s="106">
        <v>4.55</v>
      </c>
      <c r="M1475" s="106">
        <v>4.7</v>
      </c>
    </row>
    <row r="1476" ht="15.75" customHeight="1">
      <c r="D1476" s="108">
        <v>43579.0</v>
      </c>
      <c r="E1476" s="106">
        <v>3.03</v>
      </c>
      <c r="F1476" s="106">
        <v>3.2</v>
      </c>
      <c r="G1476" s="106">
        <v>3.28</v>
      </c>
      <c r="H1476" s="106">
        <v>3.48</v>
      </c>
      <c r="I1476" s="106">
        <v>3.92</v>
      </c>
      <c r="J1476" s="106">
        <v>4.02</v>
      </c>
      <c r="K1476" s="106">
        <v>4.38</v>
      </c>
      <c r="L1476" s="106">
        <v>4.53</v>
      </c>
      <c r="M1476" s="106">
        <v>4.65</v>
      </c>
    </row>
    <row r="1477" ht="15.75" customHeight="1">
      <c r="D1477" s="108">
        <v>43578.0</v>
      </c>
      <c r="E1477" s="106">
        <v>3.31</v>
      </c>
      <c r="F1477" s="106">
        <v>3.49</v>
      </c>
      <c r="G1477" s="106">
        <v>3.56</v>
      </c>
      <c r="H1477" s="106">
        <v>3.76</v>
      </c>
      <c r="I1477" s="106">
        <v>4.06</v>
      </c>
      <c r="J1477" s="106">
        <v>4.2</v>
      </c>
      <c r="K1477" s="106">
        <v>4.45</v>
      </c>
      <c r="L1477" s="106">
        <v>4.6</v>
      </c>
      <c r="M1477" s="106">
        <v>4.7</v>
      </c>
    </row>
    <row r="1478" ht="15.75" customHeight="1">
      <c r="D1478" s="108">
        <v>43577.0</v>
      </c>
      <c r="E1478" s="106">
        <v>3.72</v>
      </c>
      <c r="F1478" s="106">
        <v>3.82</v>
      </c>
      <c r="G1478" s="106">
        <v>3.9</v>
      </c>
      <c r="H1478" s="106">
        <v>4.0</v>
      </c>
      <c r="I1478" s="106">
        <v>4.14</v>
      </c>
      <c r="J1478" s="106">
        <v>4.28</v>
      </c>
      <c r="K1478" s="106">
        <v>4.48</v>
      </c>
      <c r="L1478" s="106">
        <v>4.68</v>
      </c>
      <c r="M1478" s="106">
        <v>4.8</v>
      </c>
    </row>
    <row r="1479" ht="15.75" customHeight="1">
      <c r="D1479" s="108">
        <v>43574.0</v>
      </c>
      <c r="E1479" s="106">
        <v>3.93</v>
      </c>
      <c r="F1479" s="106">
        <v>4.0</v>
      </c>
      <c r="G1479" s="106">
        <v>4.1</v>
      </c>
      <c r="H1479" s="106">
        <v>4.15</v>
      </c>
      <c r="I1479" s="106">
        <v>4.23</v>
      </c>
      <c r="J1479" s="106">
        <v>4.35</v>
      </c>
      <c r="K1479" s="106">
        <v>4.55</v>
      </c>
      <c r="L1479" s="106">
        <v>4.68</v>
      </c>
      <c r="M1479" s="106">
        <v>4.78</v>
      </c>
    </row>
    <row r="1480" ht="15.75" customHeight="1">
      <c r="D1480" s="108">
        <v>43573.0</v>
      </c>
      <c r="E1480" s="106">
        <v>4.06</v>
      </c>
      <c r="F1480" s="106">
        <v>4.2</v>
      </c>
      <c r="G1480" s="106">
        <v>4.24</v>
      </c>
      <c r="H1480" s="106">
        <v>4.28</v>
      </c>
      <c r="I1480" s="106">
        <v>4.34</v>
      </c>
      <c r="J1480" s="106">
        <v>4.46</v>
      </c>
      <c r="K1480" s="106">
        <v>4.58</v>
      </c>
      <c r="L1480" s="106">
        <v>4.73</v>
      </c>
      <c r="M1480" s="106">
        <v>4.85</v>
      </c>
    </row>
    <row r="1481" ht="15.75" customHeight="1">
      <c r="D1481" s="108">
        <v>43572.0</v>
      </c>
      <c r="E1481" s="106">
        <v>4.22</v>
      </c>
      <c r="F1481" s="106">
        <v>4.36</v>
      </c>
      <c r="G1481" s="106">
        <v>4.38</v>
      </c>
      <c r="H1481" s="106">
        <v>4.42</v>
      </c>
      <c r="I1481" s="106">
        <v>4.46</v>
      </c>
      <c r="J1481" s="106">
        <v>4.53</v>
      </c>
      <c r="K1481" s="106">
        <v>4.61</v>
      </c>
      <c r="L1481" s="106">
        <v>4.73</v>
      </c>
      <c r="M1481" s="106">
        <v>4.85</v>
      </c>
    </row>
    <row r="1482" ht="15.75" customHeight="1">
      <c r="D1482" s="108">
        <v>43571.0</v>
      </c>
      <c r="E1482" s="106">
        <v>4.18</v>
      </c>
      <c r="F1482" s="106">
        <v>4.3</v>
      </c>
      <c r="G1482" s="106">
        <v>4.35</v>
      </c>
      <c r="H1482" s="106">
        <v>4.43</v>
      </c>
      <c r="I1482" s="106">
        <v>4.47</v>
      </c>
      <c r="J1482" s="106">
        <v>4.52</v>
      </c>
      <c r="K1482" s="106">
        <v>4.58</v>
      </c>
      <c r="L1482" s="106">
        <v>4.7</v>
      </c>
      <c r="M1482" s="106">
        <v>4.76</v>
      </c>
    </row>
    <row r="1483" ht="15.75" customHeight="1">
      <c r="D1483" s="108">
        <v>43567.0</v>
      </c>
      <c r="E1483" s="106">
        <v>4.25</v>
      </c>
      <c r="F1483" s="106">
        <v>4.35</v>
      </c>
      <c r="G1483" s="106">
        <v>4.38</v>
      </c>
      <c r="H1483" s="106">
        <v>4.42</v>
      </c>
      <c r="I1483" s="106">
        <v>4.47</v>
      </c>
      <c r="J1483" s="106">
        <v>4.5</v>
      </c>
      <c r="K1483" s="106">
        <v>4.58</v>
      </c>
      <c r="L1483" s="106">
        <v>4.7</v>
      </c>
      <c r="M1483" s="106">
        <v>4.78</v>
      </c>
    </row>
    <row r="1484" ht="15.75" customHeight="1">
      <c r="D1484" s="108">
        <v>43566.0</v>
      </c>
      <c r="E1484" s="106">
        <v>4.34</v>
      </c>
      <c r="F1484" s="106">
        <v>4.42</v>
      </c>
      <c r="G1484" s="106">
        <v>4.44</v>
      </c>
      <c r="H1484" s="106">
        <v>4.5</v>
      </c>
      <c r="I1484" s="106">
        <v>4.54</v>
      </c>
      <c r="J1484" s="106">
        <v>4.56</v>
      </c>
      <c r="K1484" s="106">
        <v>4.6</v>
      </c>
      <c r="L1484" s="106">
        <v>4.7</v>
      </c>
      <c r="M1484" s="106">
        <v>4.8</v>
      </c>
    </row>
    <row r="1485" ht="15.75" customHeight="1">
      <c r="D1485" s="108">
        <v>43565.0</v>
      </c>
      <c r="E1485" s="106">
        <v>4.48</v>
      </c>
      <c r="F1485" s="106">
        <v>4.52</v>
      </c>
      <c r="G1485" s="106">
        <v>4.54</v>
      </c>
      <c r="H1485" s="106">
        <v>4.58</v>
      </c>
      <c r="I1485" s="106">
        <v>4.64</v>
      </c>
      <c r="J1485" s="106">
        <v>4.64</v>
      </c>
      <c r="K1485" s="106">
        <v>4.65</v>
      </c>
      <c r="L1485" s="106">
        <v>4.7</v>
      </c>
      <c r="M1485" s="106">
        <v>4.78</v>
      </c>
    </row>
    <row r="1486" ht="15.75" customHeight="1">
      <c r="D1486" s="108">
        <v>43564.0</v>
      </c>
      <c r="E1486" s="106">
        <v>4.16</v>
      </c>
      <c r="F1486" s="106">
        <v>4.26</v>
      </c>
      <c r="G1486" s="106">
        <v>4.29</v>
      </c>
      <c r="H1486" s="106">
        <v>4.31</v>
      </c>
      <c r="I1486" s="106">
        <v>4.37</v>
      </c>
      <c r="J1486" s="106">
        <v>4.46</v>
      </c>
      <c r="K1486" s="106">
        <v>4.55</v>
      </c>
      <c r="L1486" s="106">
        <v>4.65</v>
      </c>
      <c r="M1486" s="106">
        <v>4.73</v>
      </c>
    </row>
    <row r="1487" ht="15.75" customHeight="1">
      <c r="D1487" s="108">
        <v>43563.0</v>
      </c>
      <c r="E1487" s="106">
        <v>4.06</v>
      </c>
      <c r="F1487" s="106">
        <v>4.1</v>
      </c>
      <c r="G1487" s="106">
        <v>4.11</v>
      </c>
      <c r="H1487" s="106">
        <v>4.19</v>
      </c>
      <c r="I1487" s="106">
        <v>4.24</v>
      </c>
      <c r="J1487" s="106">
        <v>4.33</v>
      </c>
      <c r="K1487" s="106">
        <v>4.5</v>
      </c>
      <c r="L1487" s="106">
        <v>4.58</v>
      </c>
      <c r="M1487" s="106">
        <v>4.67</v>
      </c>
    </row>
    <row r="1488" ht="15.75" customHeight="1">
      <c r="D1488" s="108">
        <v>43560.0</v>
      </c>
      <c r="E1488" s="106">
        <v>3.95</v>
      </c>
      <c r="F1488" s="106">
        <v>3.97</v>
      </c>
      <c r="G1488" s="106">
        <v>3.98</v>
      </c>
      <c r="H1488" s="106">
        <v>4.03</v>
      </c>
      <c r="I1488" s="106">
        <v>4.15</v>
      </c>
      <c r="J1488" s="106">
        <v>4.25</v>
      </c>
      <c r="K1488" s="106">
        <v>4.5</v>
      </c>
      <c r="L1488" s="106">
        <v>4.64</v>
      </c>
      <c r="M1488" s="106">
        <v>4.72</v>
      </c>
    </row>
    <row r="1489" ht="15.75" customHeight="1">
      <c r="D1489" s="108">
        <v>43559.0</v>
      </c>
      <c r="E1489" s="106">
        <v>4.01</v>
      </c>
      <c r="F1489" s="106">
        <v>4.09</v>
      </c>
      <c r="G1489" s="106">
        <v>4.1</v>
      </c>
      <c r="H1489" s="106">
        <v>4.14</v>
      </c>
      <c r="I1489" s="106">
        <v>4.23</v>
      </c>
      <c r="J1489" s="106">
        <v>4.33</v>
      </c>
      <c r="K1489" s="106">
        <v>4.52</v>
      </c>
      <c r="L1489" s="106">
        <v>4.63</v>
      </c>
      <c r="M1489" s="106">
        <v>4.73</v>
      </c>
    </row>
    <row r="1490" ht="15.75" customHeight="1">
      <c r="D1490" s="108">
        <v>43558.0</v>
      </c>
      <c r="E1490" s="106">
        <v>4.2</v>
      </c>
      <c r="F1490" s="106">
        <v>4.27</v>
      </c>
      <c r="G1490" s="106">
        <v>4.3</v>
      </c>
      <c r="H1490" s="106">
        <v>4.33</v>
      </c>
      <c r="I1490" s="106">
        <v>4.37</v>
      </c>
      <c r="J1490" s="106">
        <v>4.4</v>
      </c>
      <c r="K1490" s="106">
        <v>4.58</v>
      </c>
      <c r="L1490" s="106">
        <v>4.68</v>
      </c>
      <c r="M1490" s="106">
        <v>4.73</v>
      </c>
    </row>
    <row r="1491" ht="15.75" customHeight="1">
      <c r="D1491" s="108">
        <v>43557.0</v>
      </c>
      <c r="E1491" s="106">
        <v>4.23</v>
      </c>
      <c r="F1491" s="106">
        <v>4.3</v>
      </c>
      <c r="G1491" s="106">
        <v>4.3</v>
      </c>
      <c r="H1491" s="106">
        <v>4.35</v>
      </c>
      <c r="I1491" s="106">
        <v>4.37</v>
      </c>
      <c r="J1491" s="106">
        <v>4.4</v>
      </c>
      <c r="K1491" s="106">
        <v>4.56</v>
      </c>
      <c r="L1491" s="106">
        <v>4.66</v>
      </c>
      <c r="M1491" s="106">
        <v>4.72</v>
      </c>
    </row>
    <row r="1492" ht="15.75" customHeight="1">
      <c r="D1492" s="108">
        <v>43556.0</v>
      </c>
      <c r="E1492" s="106">
        <v>4.28</v>
      </c>
      <c r="F1492" s="106">
        <v>4.38</v>
      </c>
      <c r="G1492" s="106">
        <v>4.38</v>
      </c>
      <c r="H1492" s="106">
        <v>4.42</v>
      </c>
      <c r="I1492" s="106">
        <v>4.42</v>
      </c>
      <c r="J1492" s="106">
        <v>4.47</v>
      </c>
      <c r="K1492" s="106">
        <v>4.64</v>
      </c>
      <c r="L1492" s="106">
        <v>4.73</v>
      </c>
      <c r="M1492" s="106">
        <v>4.8</v>
      </c>
    </row>
    <row r="1493" ht="15.75" customHeight="1">
      <c r="D1493" s="108">
        <v>43553.0</v>
      </c>
      <c r="E1493" s="106">
        <v>4.28</v>
      </c>
      <c r="F1493" s="106">
        <v>4.28</v>
      </c>
      <c r="G1493" s="106">
        <v>4.33</v>
      </c>
      <c r="H1493" s="106">
        <v>4.4</v>
      </c>
      <c r="I1493" s="106">
        <v>4.43</v>
      </c>
      <c r="J1493" s="106">
        <v>4.48</v>
      </c>
      <c r="K1493" s="106">
        <v>4.64</v>
      </c>
      <c r="L1493" s="106">
        <v>4.72</v>
      </c>
      <c r="M1493" s="106">
        <v>4.76</v>
      </c>
    </row>
    <row r="1494" ht="15.75" customHeight="1">
      <c r="D1494" s="108">
        <v>43552.0</v>
      </c>
      <c r="E1494" s="106">
        <v>4.42</v>
      </c>
      <c r="F1494" s="106">
        <v>4.47</v>
      </c>
      <c r="G1494" s="106">
        <v>4.5</v>
      </c>
      <c r="H1494" s="106">
        <v>4.52</v>
      </c>
      <c r="I1494" s="106">
        <v>4.6</v>
      </c>
      <c r="J1494" s="106">
        <v>4.63</v>
      </c>
      <c r="K1494" s="106">
        <v>4.7</v>
      </c>
      <c r="L1494" s="106">
        <v>4.74</v>
      </c>
      <c r="M1494" s="106">
        <v>4.84</v>
      </c>
    </row>
    <row r="1495" ht="15.75" customHeight="1">
      <c r="D1495" s="108">
        <v>43551.0</v>
      </c>
      <c r="E1495" s="106">
        <v>4.41</v>
      </c>
      <c r="F1495" s="106">
        <v>4.46</v>
      </c>
      <c r="G1495" s="106">
        <v>4.51</v>
      </c>
      <c r="H1495" s="106">
        <v>4.54</v>
      </c>
      <c r="I1495" s="106">
        <v>4.63</v>
      </c>
      <c r="J1495" s="106">
        <v>4.67</v>
      </c>
      <c r="K1495" s="106">
        <v>4.73</v>
      </c>
      <c r="L1495" s="106">
        <v>4.77</v>
      </c>
      <c r="M1495" s="106">
        <v>4.85</v>
      </c>
    </row>
    <row r="1496" ht="15.75" customHeight="1">
      <c r="D1496" s="108">
        <v>43550.0</v>
      </c>
      <c r="E1496" s="106">
        <v>4.14</v>
      </c>
      <c r="F1496" s="106">
        <v>4.18</v>
      </c>
      <c r="G1496" s="106">
        <v>4.24</v>
      </c>
      <c r="H1496" s="106">
        <v>4.3</v>
      </c>
      <c r="I1496" s="106">
        <v>4.4</v>
      </c>
      <c r="J1496" s="106">
        <v>4.44</v>
      </c>
      <c r="K1496" s="106">
        <v>4.65</v>
      </c>
      <c r="L1496" s="106">
        <v>4.73</v>
      </c>
      <c r="M1496" s="106">
        <v>4.85</v>
      </c>
    </row>
    <row r="1497" ht="15.75" customHeight="1">
      <c r="D1497" s="108">
        <v>43549.0</v>
      </c>
      <c r="E1497" s="106">
        <v>3.69</v>
      </c>
      <c r="F1497" s="106">
        <v>3.73</v>
      </c>
      <c r="G1497" s="106">
        <v>3.79</v>
      </c>
      <c r="H1497" s="106">
        <v>3.9</v>
      </c>
      <c r="I1497" s="106">
        <v>4.01</v>
      </c>
      <c r="J1497" s="106">
        <v>4.09</v>
      </c>
      <c r="K1497" s="106">
        <v>4.52</v>
      </c>
      <c r="L1497" s="106">
        <v>4.62</v>
      </c>
      <c r="M1497" s="106">
        <v>4.77</v>
      </c>
    </row>
    <row r="1498" ht="15.75" customHeight="1">
      <c r="D1498" s="108">
        <v>43546.0</v>
      </c>
      <c r="E1498" s="106">
        <v>3.35</v>
      </c>
      <c r="F1498" s="106">
        <v>3.4</v>
      </c>
      <c r="G1498" s="106">
        <v>3.5</v>
      </c>
      <c r="H1498" s="106">
        <v>3.65</v>
      </c>
      <c r="I1498" s="106">
        <v>3.87</v>
      </c>
      <c r="J1498" s="106">
        <v>3.98</v>
      </c>
      <c r="K1498" s="106">
        <v>4.43</v>
      </c>
      <c r="L1498" s="106">
        <v>4.58</v>
      </c>
      <c r="M1498" s="106">
        <v>4.75</v>
      </c>
    </row>
    <row r="1499" ht="15.75" customHeight="1">
      <c r="D1499" s="108">
        <v>43545.0</v>
      </c>
      <c r="E1499" s="106">
        <v>3.18</v>
      </c>
      <c r="F1499" s="106">
        <v>3.24</v>
      </c>
      <c r="G1499" s="106">
        <v>3.3</v>
      </c>
      <c r="H1499" s="106">
        <v>3.54</v>
      </c>
      <c r="I1499" s="106">
        <v>3.76</v>
      </c>
      <c r="J1499" s="106">
        <v>3.92</v>
      </c>
      <c r="K1499" s="106">
        <v>4.48</v>
      </c>
      <c r="L1499" s="106">
        <v>4.6</v>
      </c>
      <c r="M1499" s="106">
        <v>4.85</v>
      </c>
    </row>
    <row r="1500" ht="15.75" customHeight="1">
      <c r="D1500" s="108">
        <v>43544.0</v>
      </c>
      <c r="E1500" s="106">
        <v>3.15</v>
      </c>
      <c r="F1500" s="106">
        <v>3.25</v>
      </c>
      <c r="G1500" s="106">
        <v>3.33</v>
      </c>
      <c r="H1500" s="106">
        <v>3.53</v>
      </c>
      <c r="I1500" s="106">
        <v>3.73</v>
      </c>
      <c r="J1500" s="106">
        <v>3.9</v>
      </c>
      <c r="K1500" s="106">
        <v>4.36</v>
      </c>
      <c r="L1500" s="106">
        <v>4.52</v>
      </c>
      <c r="M1500" s="106">
        <v>4.74</v>
      </c>
    </row>
    <row r="1501" ht="15.75" customHeight="1">
      <c r="D1501" s="108">
        <v>43543.0</v>
      </c>
      <c r="E1501" s="106">
        <v>3.13</v>
      </c>
      <c r="F1501" s="106">
        <v>3.21</v>
      </c>
      <c r="G1501" s="106">
        <v>3.3</v>
      </c>
      <c r="H1501" s="106">
        <v>3.53</v>
      </c>
      <c r="I1501" s="106">
        <v>3.73</v>
      </c>
      <c r="J1501" s="106">
        <v>3.87</v>
      </c>
      <c r="K1501" s="106">
        <v>4.4</v>
      </c>
      <c r="L1501" s="106">
        <v>4.55</v>
      </c>
      <c r="M1501" s="106">
        <v>4.77</v>
      </c>
    </row>
    <row r="1502" ht="15.75" customHeight="1">
      <c r="D1502" s="108">
        <v>43542.0</v>
      </c>
      <c r="E1502" s="106">
        <v>3.16</v>
      </c>
      <c r="F1502" s="106">
        <v>3.22</v>
      </c>
      <c r="G1502" s="106">
        <v>3.3</v>
      </c>
      <c r="H1502" s="106">
        <v>3.48</v>
      </c>
      <c r="I1502" s="106">
        <v>3.74</v>
      </c>
      <c r="J1502" s="106">
        <v>3.9</v>
      </c>
      <c r="K1502" s="106">
        <v>4.4</v>
      </c>
      <c r="L1502" s="106">
        <v>4.55</v>
      </c>
      <c r="M1502" s="106">
        <v>4.75</v>
      </c>
    </row>
    <row r="1503" ht="15.75" customHeight="1">
      <c r="D1503" s="108">
        <v>43539.0</v>
      </c>
      <c r="E1503" s="106">
        <v>3.28</v>
      </c>
      <c r="F1503" s="106">
        <v>3.34</v>
      </c>
      <c r="G1503" s="106">
        <v>3.42</v>
      </c>
      <c r="H1503" s="106">
        <v>3.7</v>
      </c>
      <c r="I1503" s="106">
        <v>3.9</v>
      </c>
      <c r="J1503" s="106">
        <v>3.96</v>
      </c>
      <c r="K1503" s="106">
        <v>4.43</v>
      </c>
      <c r="L1503" s="106">
        <v>4.55</v>
      </c>
      <c r="M1503" s="106">
        <v>4.83</v>
      </c>
    </row>
    <row r="1504" ht="15.75" customHeight="1">
      <c r="D1504" s="108">
        <v>43538.0</v>
      </c>
      <c r="E1504" s="106">
        <v>3.46</v>
      </c>
      <c r="F1504" s="106">
        <v>3.52</v>
      </c>
      <c r="G1504" s="106">
        <v>3.6</v>
      </c>
      <c r="H1504" s="106">
        <v>3.84</v>
      </c>
      <c r="I1504" s="106">
        <v>4.02</v>
      </c>
      <c r="J1504" s="106">
        <v>4.1</v>
      </c>
      <c r="K1504" s="106">
        <v>4.55</v>
      </c>
      <c r="L1504" s="106">
        <v>4.65</v>
      </c>
      <c r="M1504" s="106">
        <v>4.85</v>
      </c>
    </row>
    <row r="1505" ht="15.75" customHeight="1">
      <c r="D1505" s="108">
        <v>43537.0</v>
      </c>
      <c r="E1505" s="106">
        <v>3.63</v>
      </c>
      <c r="F1505" s="106">
        <v>3.73</v>
      </c>
      <c r="G1505" s="106">
        <v>3.84</v>
      </c>
      <c r="H1505" s="106">
        <v>3.96</v>
      </c>
      <c r="I1505" s="106">
        <v>4.21</v>
      </c>
      <c r="J1505" s="106">
        <v>4.31</v>
      </c>
      <c r="K1505" s="106">
        <v>4.62</v>
      </c>
      <c r="L1505" s="106">
        <v>4.75</v>
      </c>
      <c r="M1505" s="106">
        <v>4.87</v>
      </c>
    </row>
    <row r="1506" ht="15.75" customHeight="1">
      <c r="D1506" s="108">
        <v>43536.0</v>
      </c>
      <c r="E1506" s="106">
        <v>3.74</v>
      </c>
      <c r="F1506" s="106">
        <v>3.86</v>
      </c>
      <c r="G1506" s="106">
        <v>3.96</v>
      </c>
      <c r="H1506" s="106">
        <v>4.1</v>
      </c>
      <c r="I1506" s="106">
        <v>4.28</v>
      </c>
      <c r="J1506" s="106">
        <v>4.36</v>
      </c>
      <c r="K1506" s="106">
        <v>4.64</v>
      </c>
      <c r="L1506" s="106">
        <v>4.7</v>
      </c>
      <c r="M1506" s="106">
        <v>4.78</v>
      </c>
    </row>
    <row r="1507" ht="15.75" customHeight="1">
      <c r="D1507" s="108">
        <v>43535.0</v>
      </c>
      <c r="E1507" s="106">
        <v>3.82</v>
      </c>
      <c r="F1507" s="106">
        <v>3.92</v>
      </c>
      <c r="G1507" s="106">
        <v>4.03</v>
      </c>
      <c r="H1507" s="106">
        <v>4.15</v>
      </c>
      <c r="I1507" s="106">
        <v>4.32</v>
      </c>
      <c r="J1507" s="106">
        <v>4.42</v>
      </c>
      <c r="K1507" s="106">
        <v>4.69</v>
      </c>
      <c r="L1507" s="106">
        <v>4.83</v>
      </c>
      <c r="M1507" s="106">
        <v>4.94</v>
      </c>
    </row>
    <row r="1508" ht="15.75" customHeight="1">
      <c r="D1508" s="108">
        <v>43532.0</v>
      </c>
      <c r="E1508" s="106">
        <v>3.84</v>
      </c>
      <c r="F1508" s="106">
        <v>3.9</v>
      </c>
      <c r="G1508" s="106">
        <v>4.06</v>
      </c>
      <c r="H1508" s="106">
        <v>4.2</v>
      </c>
      <c r="I1508" s="106">
        <v>4.36</v>
      </c>
      <c r="J1508" s="106">
        <v>4.42</v>
      </c>
      <c r="K1508" s="106">
        <v>4.66</v>
      </c>
      <c r="L1508" s="106">
        <v>4.83</v>
      </c>
      <c r="M1508" s="106">
        <v>4.9</v>
      </c>
    </row>
    <row r="1509" ht="15.75" customHeight="1">
      <c r="D1509" s="108">
        <v>43531.0</v>
      </c>
      <c r="E1509" s="106">
        <v>3.9</v>
      </c>
      <c r="F1509" s="106">
        <v>3.98</v>
      </c>
      <c r="G1509" s="106">
        <v>4.1</v>
      </c>
      <c r="H1509" s="106">
        <v>4.18</v>
      </c>
      <c r="I1509" s="106">
        <v>4.37</v>
      </c>
      <c r="J1509" s="106">
        <v>4.48</v>
      </c>
      <c r="K1509" s="106">
        <v>4.74</v>
      </c>
      <c r="L1509" s="106">
        <v>4.86</v>
      </c>
      <c r="M1509" s="106">
        <v>4.94</v>
      </c>
    </row>
    <row r="1510" ht="15.75" customHeight="1">
      <c r="D1510" s="108">
        <v>43530.0</v>
      </c>
      <c r="E1510" s="106">
        <v>4.07</v>
      </c>
      <c r="F1510" s="106">
        <v>4.13</v>
      </c>
      <c r="G1510" s="106">
        <v>4.23</v>
      </c>
      <c r="H1510" s="106">
        <v>4.35</v>
      </c>
      <c r="I1510" s="106">
        <v>4.47</v>
      </c>
      <c r="J1510" s="106">
        <v>4.53</v>
      </c>
      <c r="K1510" s="106">
        <v>4.72</v>
      </c>
      <c r="L1510" s="106">
        <v>4.88</v>
      </c>
      <c r="M1510" s="106">
        <v>4.98</v>
      </c>
    </row>
    <row r="1511" ht="15.75" customHeight="1">
      <c r="D1511" s="108">
        <v>43529.0</v>
      </c>
      <c r="E1511" s="106">
        <v>4.06</v>
      </c>
      <c r="F1511" s="106">
        <v>4.16</v>
      </c>
      <c r="G1511" s="106">
        <v>4.27</v>
      </c>
      <c r="H1511" s="106">
        <v>4.35</v>
      </c>
      <c r="I1511" s="106">
        <v>4.5</v>
      </c>
      <c r="J1511" s="106">
        <v>4.55</v>
      </c>
      <c r="K1511" s="106">
        <v>4.84</v>
      </c>
      <c r="L1511" s="106">
        <v>5.05</v>
      </c>
      <c r="M1511" s="106">
        <v>5.13</v>
      </c>
    </row>
    <row r="1512" ht="15.75" customHeight="1">
      <c r="D1512" s="108">
        <v>43528.0</v>
      </c>
      <c r="E1512" s="106">
        <v>4.05</v>
      </c>
      <c r="F1512" s="106">
        <v>4.15</v>
      </c>
      <c r="G1512" s="106">
        <v>4.27</v>
      </c>
      <c r="H1512" s="106">
        <v>4.33</v>
      </c>
      <c r="I1512" s="106">
        <v>4.45</v>
      </c>
      <c r="J1512" s="106">
        <v>4.53</v>
      </c>
      <c r="K1512" s="106">
        <v>4.76</v>
      </c>
      <c r="L1512" s="106">
        <v>4.94</v>
      </c>
      <c r="M1512" s="106">
        <v>5.04</v>
      </c>
    </row>
    <row r="1513" ht="15.75" customHeight="1">
      <c r="D1513" s="108">
        <v>43525.0</v>
      </c>
      <c r="E1513" s="106">
        <v>4.02</v>
      </c>
      <c r="F1513" s="106">
        <v>4.12</v>
      </c>
      <c r="G1513" s="106">
        <v>4.18</v>
      </c>
      <c r="H1513" s="106">
        <v>4.28</v>
      </c>
      <c r="I1513" s="106">
        <v>4.42</v>
      </c>
      <c r="J1513" s="106">
        <v>4.5</v>
      </c>
      <c r="K1513" s="106">
        <v>4.78</v>
      </c>
      <c r="L1513" s="106">
        <v>5.03</v>
      </c>
      <c r="M1513" s="106">
        <v>5.13</v>
      </c>
    </row>
    <row r="1514" ht="15.75" customHeight="1">
      <c r="D1514" s="108">
        <v>43524.0</v>
      </c>
      <c r="E1514" s="106">
        <v>3.78</v>
      </c>
      <c r="F1514" s="106">
        <v>4.0</v>
      </c>
      <c r="G1514" s="106">
        <v>4.17</v>
      </c>
      <c r="H1514" s="106">
        <v>4.28</v>
      </c>
      <c r="I1514" s="106">
        <v>4.42</v>
      </c>
      <c r="J1514" s="106">
        <v>4.52</v>
      </c>
      <c r="K1514" s="106">
        <v>4.8</v>
      </c>
      <c r="L1514" s="106">
        <v>4.98</v>
      </c>
      <c r="M1514" s="106">
        <v>5.1</v>
      </c>
    </row>
    <row r="1515" ht="15.75" customHeight="1">
      <c r="D1515" s="108">
        <v>43523.0</v>
      </c>
      <c r="E1515" s="106">
        <v>4.08</v>
      </c>
      <c r="F1515" s="106">
        <v>4.17</v>
      </c>
      <c r="G1515" s="106">
        <v>4.27</v>
      </c>
      <c r="H1515" s="106">
        <v>4.35</v>
      </c>
      <c r="I1515" s="106">
        <v>4.45</v>
      </c>
      <c r="J1515" s="106">
        <v>4.57</v>
      </c>
      <c r="K1515" s="106">
        <v>4.81</v>
      </c>
      <c r="L1515" s="106">
        <v>5.0</v>
      </c>
      <c r="M1515" s="106">
        <v>5.11</v>
      </c>
    </row>
    <row r="1516" ht="15.75" customHeight="1">
      <c r="D1516" s="108">
        <v>43522.0</v>
      </c>
      <c r="E1516" s="106">
        <v>4.11</v>
      </c>
      <c r="F1516" s="106">
        <v>4.2</v>
      </c>
      <c r="G1516" s="106">
        <v>4.29</v>
      </c>
      <c r="H1516" s="106">
        <v>4.36</v>
      </c>
      <c r="I1516" s="106">
        <v>4.5</v>
      </c>
      <c r="J1516" s="106">
        <v>4.63</v>
      </c>
      <c r="K1516" s="106">
        <v>4.88</v>
      </c>
      <c r="L1516" s="106">
        <v>5.07</v>
      </c>
      <c r="M1516" s="106">
        <v>5.15</v>
      </c>
    </row>
    <row r="1517" ht="15.75" customHeight="1">
      <c r="D1517" s="108">
        <v>43521.0</v>
      </c>
      <c r="E1517" s="106">
        <v>4.06</v>
      </c>
      <c r="F1517" s="106">
        <v>4.16</v>
      </c>
      <c r="G1517" s="106">
        <v>4.26</v>
      </c>
      <c r="H1517" s="106">
        <v>4.34</v>
      </c>
      <c r="I1517" s="106">
        <v>4.49</v>
      </c>
      <c r="J1517" s="106">
        <v>4.61</v>
      </c>
      <c r="K1517" s="106">
        <v>4.92</v>
      </c>
      <c r="L1517" s="106">
        <v>5.07</v>
      </c>
      <c r="M1517" s="106">
        <v>5.15</v>
      </c>
    </row>
    <row r="1518" ht="15.75" customHeight="1">
      <c r="D1518" s="108">
        <v>43518.0</v>
      </c>
      <c r="E1518" s="106">
        <v>3.98</v>
      </c>
      <c r="F1518" s="106">
        <v>4.14</v>
      </c>
      <c r="G1518" s="106">
        <v>4.24</v>
      </c>
      <c r="H1518" s="106">
        <v>4.36</v>
      </c>
      <c r="I1518" s="106">
        <v>4.6</v>
      </c>
      <c r="J1518" s="106">
        <v>4.76</v>
      </c>
      <c r="K1518" s="106">
        <v>4.98</v>
      </c>
      <c r="L1518" s="106">
        <v>5.08</v>
      </c>
      <c r="M1518" s="106">
        <v>5.18</v>
      </c>
    </row>
    <row r="1519" ht="15.75" customHeight="1">
      <c r="D1519" s="108">
        <v>43517.0</v>
      </c>
      <c r="E1519" s="106">
        <v>3.98</v>
      </c>
      <c r="F1519" s="106">
        <v>4.15</v>
      </c>
      <c r="G1519" s="106">
        <v>4.25</v>
      </c>
      <c r="H1519" s="106">
        <v>4.38</v>
      </c>
      <c r="I1519" s="106">
        <v>4.6</v>
      </c>
      <c r="J1519" s="106">
        <v>4.73</v>
      </c>
      <c r="K1519" s="106">
        <v>4.92</v>
      </c>
      <c r="L1519" s="106">
        <v>5.08</v>
      </c>
      <c r="M1519" s="106">
        <v>5.18</v>
      </c>
    </row>
    <row r="1520" ht="15.75" customHeight="1">
      <c r="D1520" s="108">
        <v>43516.0</v>
      </c>
      <c r="E1520" s="106">
        <v>4.1</v>
      </c>
      <c r="F1520" s="106">
        <v>4.22</v>
      </c>
      <c r="G1520" s="106">
        <v>4.35</v>
      </c>
      <c r="H1520" s="106">
        <v>4.5</v>
      </c>
      <c r="I1520" s="106">
        <v>4.68</v>
      </c>
      <c r="J1520" s="106">
        <v>4.77</v>
      </c>
      <c r="K1520" s="106">
        <v>4.93</v>
      </c>
      <c r="L1520" s="106">
        <v>5.06</v>
      </c>
      <c r="M1520" s="106">
        <v>5.13</v>
      </c>
    </row>
    <row r="1521" ht="15.75" customHeight="1">
      <c r="D1521" s="108">
        <v>43515.0</v>
      </c>
      <c r="E1521" s="106">
        <v>4.33</v>
      </c>
      <c r="F1521" s="106">
        <v>4.45</v>
      </c>
      <c r="G1521" s="106">
        <v>4.58</v>
      </c>
      <c r="H1521" s="106">
        <v>4.68</v>
      </c>
      <c r="I1521" s="106">
        <v>4.8</v>
      </c>
      <c r="J1521" s="106">
        <v>4.85</v>
      </c>
      <c r="K1521" s="106">
        <v>5.06</v>
      </c>
      <c r="L1521" s="106">
        <v>5.08</v>
      </c>
      <c r="M1521" s="106">
        <v>5.18</v>
      </c>
    </row>
    <row r="1522" ht="15.75" customHeight="1">
      <c r="D1522" s="108">
        <v>43514.0</v>
      </c>
      <c r="E1522" s="106">
        <v>4.4</v>
      </c>
      <c r="F1522" s="106">
        <v>4.54</v>
      </c>
      <c r="G1522" s="106">
        <v>4.64</v>
      </c>
      <c r="H1522" s="106">
        <v>4.74</v>
      </c>
      <c r="I1522" s="106">
        <v>4.84</v>
      </c>
      <c r="J1522" s="106">
        <v>4.91</v>
      </c>
      <c r="K1522" s="106">
        <v>5.07</v>
      </c>
      <c r="L1522" s="106">
        <v>5.08</v>
      </c>
      <c r="M1522" s="106">
        <v>5.15</v>
      </c>
    </row>
    <row r="1523" ht="15.75" customHeight="1">
      <c r="D1523" s="108">
        <v>43511.0</v>
      </c>
      <c r="E1523" s="106">
        <v>4.5</v>
      </c>
      <c r="F1523" s="106">
        <v>4.64</v>
      </c>
      <c r="G1523" s="106">
        <v>4.7</v>
      </c>
      <c r="H1523" s="106">
        <v>4.84</v>
      </c>
      <c r="I1523" s="106">
        <v>4.92</v>
      </c>
      <c r="J1523" s="106">
        <v>4.98</v>
      </c>
      <c r="K1523" s="106">
        <v>5.18</v>
      </c>
      <c r="L1523" s="106">
        <v>5.18</v>
      </c>
      <c r="M1523" s="106">
        <v>5.28</v>
      </c>
    </row>
    <row r="1524" ht="15.75" customHeight="1">
      <c r="D1524" s="108">
        <v>43510.0</v>
      </c>
      <c r="E1524" s="106">
        <v>4.55</v>
      </c>
      <c r="F1524" s="106">
        <v>4.67</v>
      </c>
      <c r="G1524" s="106">
        <v>4.72</v>
      </c>
      <c r="H1524" s="106">
        <v>4.88</v>
      </c>
      <c r="I1524" s="106">
        <v>4.93</v>
      </c>
      <c r="J1524" s="106">
        <v>4.98</v>
      </c>
      <c r="K1524" s="106">
        <v>5.12</v>
      </c>
      <c r="L1524" s="106">
        <v>5.12</v>
      </c>
      <c r="M1524" s="106">
        <v>5.22</v>
      </c>
    </row>
    <row r="1525" ht="15.75" customHeight="1">
      <c r="D1525" s="108">
        <v>43509.0</v>
      </c>
      <c r="E1525" s="106">
        <v>4.73</v>
      </c>
      <c r="F1525" s="106">
        <v>4.82</v>
      </c>
      <c r="G1525" s="106">
        <v>4.88</v>
      </c>
      <c r="H1525" s="106">
        <v>4.98</v>
      </c>
      <c r="I1525" s="106">
        <v>4.98</v>
      </c>
      <c r="J1525" s="106">
        <v>5.05</v>
      </c>
      <c r="K1525" s="106">
        <v>5.16</v>
      </c>
      <c r="L1525" s="106">
        <v>5.16</v>
      </c>
      <c r="M1525" s="106">
        <v>5.26</v>
      </c>
    </row>
    <row r="1526" ht="15.75" customHeight="1">
      <c r="D1526" s="108">
        <v>43508.0</v>
      </c>
      <c r="E1526" s="106">
        <v>4.8</v>
      </c>
      <c r="F1526" s="106">
        <v>4.87</v>
      </c>
      <c r="G1526" s="106">
        <v>4.93</v>
      </c>
      <c r="H1526" s="106">
        <v>5.07</v>
      </c>
      <c r="I1526" s="106">
        <v>5.14</v>
      </c>
      <c r="J1526" s="106">
        <v>5.17</v>
      </c>
      <c r="K1526" s="106">
        <v>5.2</v>
      </c>
      <c r="L1526" s="106">
        <v>5.2</v>
      </c>
      <c r="M1526" s="106">
        <v>5.28</v>
      </c>
    </row>
    <row r="1527" ht="15.75" customHeight="1">
      <c r="D1527" s="108">
        <v>43507.0</v>
      </c>
      <c r="E1527" s="106">
        <v>4.83</v>
      </c>
      <c r="F1527" s="106">
        <v>4.9</v>
      </c>
      <c r="G1527" s="106">
        <v>4.98</v>
      </c>
      <c r="H1527" s="106">
        <v>5.1</v>
      </c>
      <c r="I1527" s="106">
        <v>5.15</v>
      </c>
      <c r="J1527" s="106">
        <v>5.18</v>
      </c>
      <c r="K1527" s="106">
        <v>5.26</v>
      </c>
      <c r="L1527" s="106">
        <v>5.28</v>
      </c>
      <c r="M1527" s="106">
        <v>5.36</v>
      </c>
    </row>
    <row r="1528" ht="15.75" customHeight="1">
      <c r="D1528" s="108">
        <v>43497.0</v>
      </c>
      <c r="E1528" s="106">
        <v>4.84</v>
      </c>
      <c r="F1528" s="106">
        <v>4.84</v>
      </c>
      <c r="G1528" s="106">
        <v>5.0</v>
      </c>
      <c r="H1528" s="106">
        <v>5.11</v>
      </c>
      <c r="I1528" s="106">
        <v>5.19</v>
      </c>
      <c r="J1528" s="106">
        <v>5.27</v>
      </c>
      <c r="K1528" s="106">
        <v>5.3</v>
      </c>
      <c r="L1528" s="106">
        <v>5.37</v>
      </c>
      <c r="M1528" s="106">
        <v>5.42</v>
      </c>
    </row>
    <row r="1529" ht="15.75" customHeight="1">
      <c r="D1529" s="108">
        <v>43496.0</v>
      </c>
      <c r="E1529" s="106">
        <v>4.82</v>
      </c>
      <c r="F1529" s="106">
        <v>4.86</v>
      </c>
      <c r="G1529" s="106">
        <v>4.94</v>
      </c>
      <c r="H1529" s="106">
        <v>5.06</v>
      </c>
      <c r="I1529" s="106">
        <v>5.14</v>
      </c>
      <c r="J1529" s="106">
        <v>5.22</v>
      </c>
      <c r="K1529" s="106">
        <v>5.23</v>
      </c>
      <c r="L1529" s="106">
        <v>5.3</v>
      </c>
      <c r="M1529" s="106">
        <v>5.4</v>
      </c>
    </row>
    <row r="1530" ht="15.75" customHeight="1">
      <c r="D1530" s="108">
        <v>43495.0</v>
      </c>
      <c r="E1530" s="106">
        <v>5.2</v>
      </c>
      <c r="F1530" s="106">
        <v>5.22</v>
      </c>
      <c r="G1530" s="106">
        <v>5.28</v>
      </c>
      <c r="H1530" s="106">
        <v>5.23</v>
      </c>
      <c r="I1530" s="106">
        <v>5.28</v>
      </c>
      <c r="J1530" s="106">
        <v>5.3</v>
      </c>
      <c r="K1530" s="106">
        <v>5.28</v>
      </c>
      <c r="L1530" s="106">
        <v>5.34</v>
      </c>
      <c r="M1530" s="106">
        <v>5.42</v>
      </c>
    </row>
    <row r="1531" ht="15.75" customHeight="1">
      <c r="D1531" s="108">
        <v>43494.0</v>
      </c>
      <c r="E1531" s="106">
        <v>4.92</v>
      </c>
      <c r="F1531" s="106">
        <v>5.1</v>
      </c>
      <c r="G1531" s="106">
        <v>5.1</v>
      </c>
      <c r="H1531" s="106">
        <v>5.17</v>
      </c>
      <c r="I1531" s="106">
        <v>5.23</v>
      </c>
      <c r="J1531" s="106">
        <v>5.32</v>
      </c>
      <c r="K1531" s="106">
        <v>5.34</v>
      </c>
      <c r="L1531" s="106">
        <v>5.38</v>
      </c>
      <c r="M1531" s="106">
        <v>5.42</v>
      </c>
    </row>
    <row r="1532" ht="15.75" customHeight="1">
      <c r="D1532" s="108">
        <v>43493.0</v>
      </c>
      <c r="E1532" s="106">
        <v>4.86</v>
      </c>
      <c r="F1532" s="106">
        <v>5.0</v>
      </c>
      <c r="G1532" s="106">
        <v>5.1</v>
      </c>
      <c r="H1532" s="106">
        <v>5.18</v>
      </c>
      <c r="I1532" s="106">
        <v>5.22</v>
      </c>
      <c r="J1532" s="106">
        <v>5.22</v>
      </c>
      <c r="K1532" s="106">
        <v>5.23</v>
      </c>
      <c r="L1532" s="106">
        <v>5.25</v>
      </c>
      <c r="M1532" s="106">
        <v>5.33</v>
      </c>
    </row>
    <row r="1533" ht="15.75" customHeight="1">
      <c r="D1533" s="108">
        <v>43490.0</v>
      </c>
      <c r="E1533" s="106">
        <v>4.73</v>
      </c>
      <c r="F1533" s="106">
        <v>4.8</v>
      </c>
      <c r="G1533" s="106">
        <v>4.88</v>
      </c>
      <c r="H1533" s="106">
        <v>5.08</v>
      </c>
      <c r="I1533" s="106">
        <v>5.13</v>
      </c>
      <c r="J1533" s="106">
        <v>5.23</v>
      </c>
      <c r="K1533" s="106">
        <v>5.2</v>
      </c>
      <c r="L1533" s="106">
        <v>5.24</v>
      </c>
      <c r="M1533" s="106">
        <v>5.3</v>
      </c>
    </row>
    <row r="1534" ht="15.75" customHeight="1">
      <c r="D1534" s="108">
        <v>43489.0</v>
      </c>
      <c r="E1534" s="106">
        <v>4.75</v>
      </c>
      <c r="F1534" s="106">
        <v>4.82</v>
      </c>
      <c r="G1534" s="106">
        <v>4.87</v>
      </c>
      <c r="H1534" s="106">
        <v>5.08</v>
      </c>
      <c r="I1534" s="106">
        <v>5.17</v>
      </c>
      <c r="J1534" s="106">
        <v>5.27</v>
      </c>
      <c r="K1534" s="106">
        <v>5.27</v>
      </c>
      <c r="L1534" s="106">
        <v>5.31</v>
      </c>
      <c r="M1534" s="106">
        <v>5.37</v>
      </c>
    </row>
    <row r="1535" ht="15.75" customHeight="1">
      <c r="D1535" s="108">
        <v>43488.0</v>
      </c>
      <c r="E1535" s="106">
        <v>4.7</v>
      </c>
      <c r="F1535" s="106">
        <v>4.79</v>
      </c>
      <c r="G1535" s="106">
        <v>4.86</v>
      </c>
      <c r="H1535" s="106">
        <v>5.02</v>
      </c>
      <c r="I1535" s="106">
        <v>5.1</v>
      </c>
      <c r="J1535" s="106">
        <v>5.26</v>
      </c>
      <c r="K1535" s="106">
        <v>5.23</v>
      </c>
      <c r="L1535" s="106">
        <v>5.25</v>
      </c>
      <c r="M1535" s="106">
        <v>5.35</v>
      </c>
    </row>
    <row r="1536" ht="15.75" customHeight="1">
      <c r="D1536" s="108">
        <v>43487.0</v>
      </c>
      <c r="E1536" s="106">
        <v>4.73</v>
      </c>
      <c r="F1536" s="106">
        <v>4.82</v>
      </c>
      <c r="G1536" s="106">
        <v>4.87</v>
      </c>
      <c r="H1536" s="106">
        <v>5.05</v>
      </c>
      <c r="I1536" s="106">
        <v>5.17</v>
      </c>
      <c r="J1536" s="106">
        <v>5.23</v>
      </c>
      <c r="K1536" s="106">
        <v>5.2</v>
      </c>
      <c r="L1536" s="106">
        <v>5.24</v>
      </c>
      <c r="M1536" s="106">
        <v>5.3</v>
      </c>
    </row>
    <row r="1537" ht="15.75" customHeight="1">
      <c r="D1537" s="108">
        <v>43486.0</v>
      </c>
      <c r="E1537" s="106">
        <v>4.62</v>
      </c>
      <c r="F1537" s="106">
        <v>4.76</v>
      </c>
      <c r="G1537" s="106">
        <v>4.82</v>
      </c>
      <c r="H1537" s="106">
        <v>5.02</v>
      </c>
      <c r="I1537" s="106">
        <v>5.12</v>
      </c>
      <c r="J1537" s="106">
        <v>5.28</v>
      </c>
      <c r="K1537" s="106">
        <v>5.28</v>
      </c>
      <c r="L1537" s="106">
        <v>5.3</v>
      </c>
      <c r="M1537" s="106">
        <v>5.38</v>
      </c>
    </row>
    <row r="1538" ht="15.75" customHeight="1">
      <c r="D1538" s="108">
        <v>43483.0</v>
      </c>
      <c r="E1538" s="106">
        <v>4.46</v>
      </c>
      <c r="F1538" s="106">
        <v>4.59</v>
      </c>
      <c r="G1538" s="106">
        <v>4.74</v>
      </c>
      <c r="H1538" s="106">
        <v>4.99</v>
      </c>
      <c r="I1538" s="106">
        <v>5.1</v>
      </c>
      <c r="J1538" s="106">
        <v>5.21</v>
      </c>
      <c r="K1538" s="106">
        <v>5.23</v>
      </c>
      <c r="L1538" s="106">
        <v>5.28</v>
      </c>
      <c r="M1538" s="106">
        <v>5.33</v>
      </c>
    </row>
    <row r="1539" ht="15.75" customHeight="1">
      <c r="D1539" s="108">
        <v>43482.0</v>
      </c>
      <c r="E1539" s="106">
        <v>4.14</v>
      </c>
      <c r="F1539" s="106">
        <v>4.47</v>
      </c>
      <c r="G1539" s="106">
        <v>4.66</v>
      </c>
      <c r="H1539" s="106">
        <v>4.94</v>
      </c>
      <c r="I1539" s="106">
        <v>5.07</v>
      </c>
      <c r="J1539" s="106">
        <v>5.2</v>
      </c>
      <c r="K1539" s="106">
        <v>5.22</v>
      </c>
      <c r="L1539" s="106">
        <v>5.28</v>
      </c>
      <c r="M1539" s="106">
        <v>5.33</v>
      </c>
    </row>
    <row r="1540" ht="15.75" customHeight="1">
      <c r="D1540" s="108">
        <v>43481.0</v>
      </c>
      <c r="E1540" s="106">
        <v>4.25</v>
      </c>
      <c r="F1540" s="106">
        <v>4.45</v>
      </c>
      <c r="G1540" s="106">
        <v>4.63</v>
      </c>
      <c r="H1540" s="106">
        <v>4.95</v>
      </c>
      <c r="I1540" s="106">
        <v>5.08</v>
      </c>
      <c r="J1540" s="106">
        <v>5.18</v>
      </c>
      <c r="K1540" s="106">
        <v>5.2</v>
      </c>
      <c r="L1540" s="106">
        <v>5.23</v>
      </c>
      <c r="M1540" s="106">
        <v>5.25</v>
      </c>
    </row>
    <row r="1541" ht="15.75" customHeight="1">
      <c r="D1541" s="108">
        <v>43480.0</v>
      </c>
      <c r="E1541" s="106">
        <v>4.27</v>
      </c>
      <c r="F1541" s="106">
        <v>4.47</v>
      </c>
      <c r="G1541" s="106">
        <v>4.67</v>
      </c>
      <c r="H1541" s="106">
        <v>4.97</v>
      </c>
      <c r="I1541" s="106">
        <v>5.13</v>
      </c>
      <c r="J1541" s="106">
        <v>5.23</v>
      </c>
      <c r="K1541" s="106">
        <v>5.27</v>
      </c>
      <c r="L1541" s="106">
        <v>5.34</v>
      </c>
      <c r="M1541" s="106">
        <v>5.36</v>
      </c>
    </row>
    <row r="1542" ht="15.75" customHeight="1">
      <c r="D1542" s="108">
        <v>43479.0</v>
      </c>
      <c r="E1542" s="106">
        <v>4.28</v>
      </c>
      <c r="F1542" s="106">
        <v>4.45</v>
      </c>
      <c r="G1542" s="106">
        <v>4.7</v>
      </c>
      <c r="H1542" s="106">
        <v>4.96</v>
      </c>
      <c r="I1542" s="106">
        <v>5.08</v>
      </c>
      <c r="J1542" s="106">
        <v>5.24</v>
      </c>
      <c r="K1542" s="106">
        <v>5.25</v>
      </c>
      <c r="L1542" s="106">
        <v>5.33</v>
      </c>
      <c r="M1542" s="106">
        <v>5.4</v>
      </c>
    </row>
    <row r="1543" ht="15.75" customHeight="1">
      <c r="D1543" s="108">
        <v>43476.0</v>
      </c>
      <c r="E1543" s="106">
        <v>4.48</v>
      </c>
      <c r="F1543" s="106">
        <v>4.6</v>
      </c>
      <c r="G1543" s="106">
        <v>4.76</v>
      </c>
      <c r="H1543" s="106">
        <v>4.98</v>
      </c>
      <c r="I1543" s="106">
        <v>5.08</v>
      </c>
      <c r="J1543" s="106">
        <v>5.26</v>
      </c>
      <c r="K1543" s="106">
        <v>5.24</v>
      </c>
      <c r="L1543" s="106">
        <v>5.25</v>
      </c>
      <c r="M1543" s="106">
        <v>5.3</v>
      </c>
    </row>
    <row r="1544" ht="15.75" customHeight="1">
      <c r="D1544" s="108">
        <v>43475.0</v>
      </c>
      <c r="E1544" s="106">
        <v>4.57</v>
      </c>
      <c r="F1544" s="106">
        <v>4.7</v>
      </c>
      <c r="G1544" s="106">
        <v>4.83</v>
      </c>
      <c r="H1544" s="106">
        <v>5.02</v>
      </c>
      <c r="I1544" s="106">
        <v>5.1</v>
      </c>
      <c r="J1544" s="106">
        <v>5.27</v>
      </c>
      <c r="K1544" s="106">
        <v>5.28</v>
      </c>
      <c r="L1544" s="106">
        <v>5.34</v>
      </c>
      <c r="M1544" s="106">
        <v>5.4</v>
      </c>
    </row>
    <row r="1545" ht="15.75" customHeight="1">
      <c r="D1545" s="108">
        <v>43474.0</v>
      </c>
      <c r="E1545" s="106">
        <v>4.54</v>
      </c>
      <c r="F1545" s="106">
        <v>4.7</v>
      </c>
      <c r="G1545" s="106">
        <v>4.75</v>
      </c>
      <c r="H1545" s="106">
        <v>4.96</v>
      </c>
      <c r="I1545" s="106">
        <v>5.02</v>
      </c>
      <c r="J1545" s="106">
        <v>5.2</v>
      </c>
      <c r="K1545" s="106">
        <v>5.2</v>
      </c>
      <c r="L1545" s="106">
        <v>5.28</v>
      </c>
      <c r="M1545" s="106">
        <v>5.38</v>
      </c>
    </row>
    <row r="1546" ht="15.75" customHeight="1">
      <c r="D1546" s="108">
        <v>43473.0</v>
      </c>
      <c r="E1546" s="106">
        <v>4.6</v>
      </c>
      <c r="F1546" s="106">
        <v>4.77</v>
      </c>
      <c r="G1546" s="106">
        <v>4.82</v>
      </c>
      <c r="H1546" s="106">
        <v>5.04</v>
      </c>
      <c r="I1546" s="106">
        <v>5.14</v>
      </c>
      <c r="J1546" s="106">
        <v>5.29</v>
      </c>
      <c r="K1546" s="106">
        <v>5.3</v>
      </c>
      <c r="L1546" s="106">
        <v>5.35</v>
      </c>
      <c r="M1546" s="106">
        <v>5.4</v>
      </c>
    </row>
    <row r="1547" ht="15.75" customHeight="1">
      <c r="D1547" s="108">
        <v>43472.0</v>
      </c>
      <c r="E1547" s="106">
        <v>4.58</v>
      </c>
      <c r="F1547" s="106">
        <v>4.73</v>
      </c>
      <c r="G1547" s="106">
        <v>4.79</v>
      </c>
      <c r="H1547" s="106">
        <v>5.02</v>
      </c>
      <c r="I1547" s="106">
        <v>5.12</v>
      </c>
      <c r="J1547" s="106">
        <v>5.25</v>
      </c>
      <c r="K1547" s="106">
        <v>5.26</v>
      </c>
      <c r="L1547" s="106">
        <v>5.32</v>
      </c>
      <c r="M1547" s="106">
        <v>5.38</v>
      </c>
    </row>
    <row r="1548" ht="15.75" customHeight="1">
      <c r="D1548" s="108">
        <v>43470.0</v>
      </c>
      <c r="E1548" s="106">
        <v>4.63</v>
      </c>
      <c r="F1548" s="106">
        <v>4.7</v>
      </c>
      <c r="G1548" s="106">
        <v>4.8</v>
      </c>
      <c r="H1548" s="106">
        <v>4.94</v>
      </c>
      <c r="I1548" s="106">
        <v>4.95</v>
      </c>
      <c r="J1548" s="106">
        <v>5.1</v>
      </c>
      <c r="K1548" s="106">
        <v>5.07</v>
      </c>
      <c r="L1548" s="106">
        <v>5.13</v>
      </c>
      <c r="M1548" s="106">
        <v>5.23</v>
      </c>
    </row>
    <row r="1549" ht="15.75" customHeight="1">
      <c r="D1549" s="108">
        <v>43469.0</v>
      </c>
      <c r="E1549" s="106">
        <v>4.65</v>
      </c>
      <c r="F1549" s="106">
        <v>4.83</v>
      </c>
      <c r="G1549" s="106">
        <v>4.89</v>
      </c>
      <c r="H1549" s="106">
        <v>5.1</v>
      </c>
      <c r="I1549" s="106">
        <v>5.18</v>
      </c>
      <c r="J1549" s="106">
        <v>5.28</v>
      </c>
      <c r="K1549" s="106">
        <v>5.26</v>
      </c>
      <c r="L1549" s="106">
        <v>5.3</v>
      </c>
      <c r="M1549" s="106">
        <v>5.36</v>
      </c>
    </row>
    <row r="1550" ht="15.75" customHeight="1">
      <c r="D1550" s="108">
        <v>43468.0</v>
      </c>
      <c r="E1550" s="106">
        <v>4.61</v>
      </c>
      <c r="F1550" s="106">
        <v>4.76</v>
      </c>
      <c r="G1550" s="106">
        <v>4.84</v>
      </c>
      <c r="H1550" s="106">
        <v>5.01</v>
      </c>
      <c r="I1550" s="106">
        <v>5.16</v>
      </c>
      <c r="J1550" s="106">
        <v>5.3</v>
      </c>
      <c r="K1550" s="106">
        <v>5.33</v>
      </c>
      <c r="L1550" s="106">
        <v>5.37</v>
      </c>
      <c r="M1550" s="106">
        <v>5.38</v>
      </c>
    </row>
    <row r="1551" ht="15.75" customHeight="1">
      <c r="D1551" s="108">
        <v>43467.0</v>
      </c>
      <c r="E1551" s="106">
        <v>4.64</v>
      </c>
      <c r="F1551" s="106">
        <v>4.72</v>
      </c>
      <c r="G1551" s="106">
        <v>4.82</v>
      </c>
      <c r="H1551" s="106">
        <v>5.06</v>
      </c>
      <c r="I1551" s="106">
        <v>5.16</v>
      </c>
      <c r="J1551" s="106">
        <v>5.3</v>
      </c>
      <c r="K1551" s="106">
        <v>5.3</v>
      </c>
      <c r="L1551" s="106">
        <v>5.33</v>
      </c>
      <c r="M1551" s="106">
        <v>5.4</v>
      </c>
    </row>
    <row r="1552" ht="15.75" customHeight="1">
      <c r="D1552" s="108">
        <v>43462.0</v>
      </c>
      <c r="E1552" s="106">
        <v>4.2</v>
      </c>
      <c r="F1552" s="106">
        <v>4.53</v>
      </c>
      <c r="G1552" s="106">
        <v>4.7</v>
      </c>
      <c r="H1552" s="106">
        <v>4.92</v>
      </c>
      <c r="I1552" s="106">
        <v>5.02</v>
      </c>
      <c r="J1552" s="106">
        <v>5.17</v>
      </c>
      <c r="K1552" s="106">
        <v>5.18</v>
      </c>
      <c r="L1552" s="106">
        <v>5.22</v>
      </c>
      <c r="M1552" s="106">
        <v>5.3</v>
      </c>
    </row>
    <row r="1553" ht="15.75" customHeight="1">
      <c r="D1553" s="108">
        <v>43461.0</v>
      </c>
      <c r="E1553" s="106">
        <v>4.13</v>
      </c>
      <c r="F1553" s="106">
        <v>4.5</v>
      </c>
      <c r="G1553" s="106">
        <v>4.72</v>
      </c>
      <c r="H1553" s="106">
        <v>4.97</v>
      </c>
      <c r="I1553" s="106">
        <v>5.08</v>
      </c>
      <c r="J1553" s="106">
        <v>5.23</v>
      </c>
      <c r="K1553" s="106">
        <v>5.24</v>
      </c>
      <c r="L1553" s="106">
        <v>5.29</v>
      </c>
      <c r="M1553" s="106">
        <v>5.34</v>
      </c>
    </row>
    <row r="1554" ht="15.75" customHeight="1">
      <c r="D1554" s="108">
        <v>43460.0</v>
      </c>
      <c r="E1554" s="106">
        <v>4.28</v>
      </c>
      <c r="F1554" s="106">
        <v>4.46</v>
      </c>
      <c r="G1554" s="106">
        <v>4.66</v>
      </c>
      <c r="H1554" s="106">
        <v>4.92</v>
      </c>
      <c r="I1554" s="106">
        <v>5.04</v>
      </c>
      <c r="J1554" s="106">
        <v>5.26</v>
      </c>
      <c r="K1554" s="106">
        <v>5.28</v>
      </c>
      <c r="L1554" s="106">
        <v>5.35</v>
      </c>
      <c r="M1554" s="106">
        <v>5.43</v>
      </c>
    </row>
    <row r="1555" ht="15.75" customHeight="1">
      <c r="D1555" s="108">
        <v>43459.0</v>
      </c>
      <c r="E1555" s="106">
        <v>4.57</v>
      </c>
      <c r="F1555" s="106">
        <v>4.72</v>
      </c>
      <c r="G1555" s="106">
        <v>4.84</v>
      </c>
      <c r="H1555" s="106">
        <v>4.95</v>
      </c>
      <c r="I1555" s="106">
        <v>5.0</v>
      </c>
      <c r="J1555" s="106">
        <v>5.13</v>
      </c>
      <c r="K1555" s="106">
        <v>5.14</v>
      </c>
      <c r="L1555" s="106">
        <v>5.16</v>
      </c>
      <c r="M1555" s="106">
        <v>5.2</v>
      </c>
    </row>
    <row r="1556" ht="15.75" customHeight="1">
      <c r="D1556" s="108">
        <v>43458.0</v>
      </c>
      <c r="E1556" s="106">
        <v>4.62</v>
      </c>
      <c r="F1556" s="106">
        <v>4.76</v>
      </c>
      <c r="G1556" s="106">
        <v>4.88</v>
      </c>
      <c r="H1556" s="106">
        <v>4.96</v>
      </c>
      <c r="I1556" s="106">
        <v>5.1</v>
      </c>
      <c r="J1556" s="106">
        <v>5.18</v>
      </c>
      <c r="K1556" s="106">
        <v>5.2</v>
      </c>
      <c r="L1556" s="106">
        <v>5.25</v>
      </c>
      <c r="M1556" s="106">
        <v>5.3</v>
      </c>
    </row>
    <row r="1557" ht="15.75" customHeight="1">
      <c r="D1557" s="108">
        <v>43455.0</v>
      </c>
      <c r="E1557" s="106">
        <v>4.66</v>
      </c>
      <c r="F1557" s="106">
        <v>4.75</v>
      </c>
      <c r="G1557" s="106">
        <v>4.85</v>
      </c>
      <c r="H1557" s="106">
        <v>4.89</v>
      </c>
      <c r="I1557" s="106">
        <v>4.97</v>
      </c>
      <c r="J1557" s="106">
        <v>5.1</v>
      </c>
      <c r="K1557" s="106">
        <v>5.12</v>
      </c>
      <c r="L1557" s="106">
        <v>5.12</v>
      </c>
      <c r="M1557" s="106">
        <v>5.16</v>
      </c>
    </row>
    <row r="1558" ht="15.75" customHeight="1">
      <c r="D1558" s="108">
        <v>43454.0</v>
      </c>
      <c r="E1558" s="106">
        <v>4.72</v>
      </c>
      <c r="F1558" s="106">
        <v>4.82</v>
      </c>
      <c r="G1558" s="106">
        <v>4.89</v>
      </c>
      <c r="H1558" s="106">
        <v>4.91</v>
      </c>
      <c r="I1558" s="106">
        <v>5.0</v>
      </c>
      <c r="J1558" s="106">
        <v>5.1</v>
      </c>
      <c r="K1558" s="106">
        <v>5.15</v>
      </c>
      <c r="L1558" s="106">
        <v>5.14</v>
      </c>
      <c r="M1558" s="106">
        <v>5.16</v>
      </c>
    </row>
    <row r="1559" ht="15.75" customHeight="1">
      <c r="D1559" s="108">
        <v>43453.0</v>
      </c>
      <c r="E1559" s="106">
        <v>4.8</v>
      </c>
      <c r="F1559" s="106">
        <v>4.85</v>
      </c>
      <c r="G1559" s="106">
        <v>4.9</v>
      </c>
      <c r="H1559" s="106">
        <v>4.95</v>
      </c>
      <c r="I1559" s="106">
        <v>5.0</v>
      </c>
      <c r="J1559" s="106">
        <v>5.1</v>
      </c>
      <c r="K1559" s="106">
        <v>5.12</v>
      </c>
      <c r="L1559" s="106">
        <v>5.15</v>
      </c>
      <c r="M1559" s="106">
        <v>5.18</v>
      </c>
    </row>
    <row r="1560" ht="15.75" customHeight="1">
      <c r="D1560" s="108">
        <v>43452.0</v>
      </c>
      <c r="E1560" s="106">
        <v>4.82</v>
      </c>
      <c r="F1560" s="106">
        <v>4.85</v>
      </c>
      <c r="G1560" s="106">
        <v>4.91</v>
      </c>
      <c r="H1560" s="106">
        <v>4.94</v>
      </c>
      <c r="I1560" s="106">
        <v>4.96</v>
      </c>
      <c r="J1560" s="106">
        <v>5.1</v>
      </c>
      <c r="K1560" s="106">
        <v>5.13</v>
      </c>
      <c r="L1560" s="106">
        <v>5.15</v>
      </c>
      <c r="M1560" s="106">
        <v>5.18</v>
      </c>
    </row>
    <row r="1561" ht="15.75" customHeight="1">
      <c r="D1561" s="108">
        <v>43451.0</v>
      </c>
      <c r="E1561" s="106">
        <v>4.79</v>
      </c>
      <c r="F1561" s="106">
        <v>4.83</v>
      </c>
      <c r="G1561" s="106">
        <v>4.91</v>
      </c>
      <c r="H1561" s="106">
        <v>4.97</v>
      </c>
      <c r="I1561" s="106">
        <v>5.03</v>
      </c>
      <c r="J1561" s="106">
        <v>5.09</v>
      </c>
      <c r="K1561" s="106">
        <v>5.1</v>
      </c>
      <c r="L1561" s="106">
        <v>5.13</v>
      </c>
      <c r="M1561" s="106">
        <v>5.17</v>
      </c>
    </row>
    <row r="1562" ht="15.75" customHeight="1">
      <c r="D1562" s="108">
        <v>43448.0</v>
      </c>
      <c r="E1562" s="106">
        <v>4.77</v>
      </c>
      <c r="F1562" s="106">
        <v>4.81</v>
      </c>
      <c r="G1562" s="106">
        <v>4.86</v>
      </c>
      <c r="H1562" s="106">
        <v>4.89</v>
      </c>
      <c r="I1562" s="106">
        <v>4.94</v>
      </c>
      <c r="J1562" s="106">
        <v>5.07</v>
      </c>
      <c r="K1562" s="106">
        <v>5.1</v>
      </c>
      <c r="L1562" s="106">
        <v>5.15</v>
      </c>
      <c r="M1562" s="106">
        <v>5.18</v>
      </c>
    </row>
    <row r="1563" ht="15.75" customHeight="1">
      <c r="D1563" s="108">
        <v>43447.0</v>
      </c>
      <c r="E1563" s="106">
        <v>4.74</v>
      </c>
      <c r="F1563" s="106">
        <v>4.77</v>
      </c>
      <c r="G1563" s="106">
        <v>4.81</v>
      </c>
      <c r="H1563" s="106">
        <v>4.82</v>
      </c>
      <c r="I1563" s="106">
        <v>4.88</v>
      </c>
      <c r="J1563" s="106">
        <v>5.02</v>
      </c>
      <c r="K1563" s="106">
        <v>5.05</v>
      </c>
      <c r="L1563" s="106">
        <v>5.1</v>
      </c>
      <c r="M1563" s="106">
        <v>5.15</v>
      </c>
    </row>
    <row r="1564" ht="15.75" customHeight="1">
      <c r="D1564" s="108">
        <v>43446.0</v>
      </c>
      <c r="E1564" s="106">
        <v>4.84</v>
      </c>
      <c r="F1564" s="106">
        <v>4.86</v>
      </c>
      <c r="G1564" s="106">
        <v>4.91</v>
      </c>
      <c r="H1564" s="106">
        <v>4.94</v>
      </c>
      <c r="I1564" s="106">
        <v>4.96</v>
      </c>
      <c r="J1564" s="106">
        <v>5.0</v>
      </c>
      <c r="K1564" s="106">
        <v>5.03</v>
      </c>
      <c r="L1564" s="106">
        <v>5.05</v>
      </c>
      <c r="M1564" s="106">
        <v>5.1</v>
      </c>
    </row>
    <row r="1565" ht="15.75" customHeight="1">
      <c r="D1565" s="108">
        <v>43445.0</v>
      </c>
      <c r="E1565" s="106">
        <v>4.85</v>
      </c>
      <c r="F1565" s="106">
        <v>4.86</v>
      </c>
      <c r="G1565" s="106">
        <v>4.89</v>
      </c>
      <c r="H1565" s="106">
        <v>4.93</v>
      </c>
      <c r="I1565" s="106">
        <v>4.98</v>
      </c>
      <c r="J1565" s="106">
        <v>5.15</v>
      </c>
      <c r="K1565" s="106">
        <v>5.12</v>
      </c>
      <c r="L1565" s="106">
        <v>5.18</v>
      </c>
      <c r="M1565" s="106">
        <v>5.22</v>
      </c>
    </row>
    <row r="1566" ht="15.75" customHeight="1">
      <c r="D1566" s="108">
        <v>43444.0</v>
      </c>
      <c r="E1566" s="106">
        <v>4.77</v>
      </c>
      <c r="F1566" s="106">
        <v>4.81</v>
      </c>
      <c r="G1566" s="106">
        <v>4.83</v>
      </c>
      <c r="H1566" s="106">
        <v>4.92</v>
      </c>
      <c r="I1566" s="106">
        <v>4.98</v>
      </c>
      <c r="J1566" s="106">
        <v>5.13</v>
      </c>
      <c r="K1566" s="106">
        <v>5.16</v>
      </c>
      <c r="L1566" s="106">
        <v>5.22</v>
      </c>
      <c r="M1566" s="106">
        <v>5.26</v>
      </c>
    </row>
    <row r="1567" ht="15.75" customHeight="1">
      <c r="D1567" s="108">
        <v>43441.0</v>
      </c>
      <c r="E1567" s="106">
        <v>4.8</v>
      </c>
      <c r="F1567" s="106">
        <v>4.84</v>
      </c>
      <c r="G1567" s="106">
        <v>4.86</v>
      </c>
      <c r="H1567" s="106">
        <v>4.89</v>
      </c>
      <c r="I1567" s="106">
        <v>4.94</v>
      </c>
      <c r="J1567" s="106">
        <v>5.07</v>
      </c>
      <c r="K1567" s="106">
        <v>5.1</v>
      </c>
      <c r="L1567" s="106">
        <v>5.15</v>
      </c>
      <c r="M1567" s="106">
        <v>5.18</v>
      </c>
    </row>
    <row r="1568" ht="15.75" customHeight="1">
      <c r="D1568" s="108">
        <v>43440.0</v>
      </c>
      <c r="E1568" s="106">
        <v>4.86</v>
      </c>
      <c r="F1568" s="106">
        <v>4.89</v>
      </c>
      <c r="G1568" s="106">
        <v>4.88</v>
      </c>
      <c r="H1568" s="106">
        <v>4.89</v>
      </c>
      <c r="I1568" s="106">
        <v>4.98</v>
      </c>
      <c r="J1568" s="106">
        <v>5.1</v>
      </c>
      <c r="K1568" s="106">
        <v>5.22</v>
      </c>
      <c r="L1568" s="106">
        <v>5.26</v>
      </c>
      <c r="M1568" s="106">
        <v>5.28</v>
      </c>
    </row>
    <row r="1569" ht="15.75" customHeight="1">
      <c r="D1569" s="108">
        <v>43439.0</v>
      </c>
      <c r="E1569" s="106">
        <v>4.86</v>
      </c>
      <c r="F1569" s="106">
        <v>4.88</v>
      </c>
      <c r="G1569" s="106">
        <v>4.91</v>
      </c>
      <c r="H1569" s="106">
        <v>4.96</v>
      </c>
      <c r="I1569" s="106">
        <v>5.0</v>
      </c>
      <c r="J1569" s="106">
        <v>5.1</v>
      </c>
      <c r="K1569" s="106">
        <v>5.1</v>
      </c>
      <c r="L1569" s="106">
        <v>5.13</v>
      </c>
      <c r="M1569" s="106">
        <v>5.17</v>
      </c>
    </row>
    <row r="1570" ht="15.75" customHeight="1">
      <c r="D1570" s="108">
        <v>43438.0</v>
      </c>
      <c r="E1570" s="106">
        <v>4.83</v>
      </c>
      <c r="F1570" s="106">
        <v>4.86</v>
      </c>
      <c r="G1570" s="106">
        <v>4.88</v>
      </c>
      <c r="H1570" s="106">
        <v>4.91</v>
      </c>
      <c r="I1570" s="106">
        <v>4.93</v>
      </c>
      <c r="J1570" s="106">
        <v>5.05</v>
      </c>
      <c r="K1570" s="106">
        <v>5.06</v>
      </c>
      <c r="L1570" s="106">
        <v>5.09</v>
      </c>
      <c r="M1570" s="106">
        <v>5.11</v>
      </c>
    </row>
    <row r="1571" ht="15.75" customHeight="1">
      <c r="D1571" s="108">
        <v>43437.0</v>
      </c>
      <c r="E1571" s="106">
        <v>4.8</v>
      </c>
      <c r="F1571" s="106">
        <v>4.86</v>
      </c>
      <c r="G1571" s="106">
        <v>4.93</v>
      </c>
      <c r="H1571" s="106">
        <v>5.03</v>
      </c>
      <c r="I1571" s="106">
        <v>5.09</v>
      </c>
      <c r="J1571" s="106">
        <v>5.11</v>
      </c>
      <c r="K1571" s="106">
        <v>5.1</v>
      </c>
      <c r="L1571" s="106">
        <v>5.13</v>
      </c>
      <c r="M1571" s="106">
        <v>5.17</v>
      </c>
    </row>
    <row r="1572" ht="15.75" customHeight="1">
      <c r="D1572" s="108">
        <v>43434.0</v>
      </c>
      <c r="E1572" s="106">
        <v>4.57</v>
      </c>
      <c r="F1572" s="106">
        <v>4.75</v>
      </c>
      <c r="G1572" s="106">
        <v>4.88</v>
      </c>
      <c r="H1572" s="106">
        <v>4.98</v>
      </c>
      <c r="I1572" s="106">
        <v>5.07</v>
      </c>
      <c r="J1572" s="106">
        <v>5.12</v>
      </c>
      <c r="K1572" s="106">
        <v>5.1</v>
      </c>
      <c r="L1572" s="106">
        <v>5.14</v>
      </c>
      <c r="M1572" s="106">
        <v>5.18</v>
      </c>
    </row>
    <row r="1573" ht="15.75" customHeight="1">
      <c r="D1573" s="108">
        <v>43433.0</v>
      </c>
      <c r="E1573" s="106">
        <v>4.68</v>
      </c>
      <c r="F1573" s="106">
        <v>4.75</v>
      </c>
      <c r="G1573" s="106">
        <v>4.85</v>
      </c>
      <c r="H1573" s="106">
        <v>4.97</v>
      </c>
      <c r="I1573" s="106">
        <v>5.05</v>
      </c>
      <c r="J1573" s="106">
        <v>5.1</v>
      </c>
      <c r="K1573" s="106">
        <v>5.1</v>
      </c>
      <c r="L1573" s="106">
        <v>5.14</v>
      </c>
      <c r="M1573" s="106">
        <v>5.18</v>
      </c>
    </row>
    <row r="1574" ht="15.75" customHeight="1">
      <c r="D1574" s="108">
        <v>43432.0</v>
      </c>
      <c r="E1574" s="106">
        <v>4.76</v>
      </c>
      <c r="F1574" s="106">
        <v>4.79</v>
      </c>
      <c r="G1574" s="106">
        <v>4.88</v>
      </c>
      <c r="H1574" s="106">
        <v>4.94</v>
      </c>
      <c r="I1574" s="106">
        <v>5.0</v>
      </c>
      <c r="J1574" s="106">
        <v>5.01</v>
      </c>
      <c r="K1574" s="106">
        <v>5.02</v>
      </c>
      <c r="L1574" s="106">
        <v>5.03</v>
      </c>
      <c r="M1574" s="106">
        <v>5.07</v>
      </c>
    </row>
    <row r="1575" ht="15.75" customHeight="1">
      <c r="D1575" s="108">
        <v>43431.0</v>
      </c>
      <c r="E1575" s="106">
        <v>4.83</v>
      </c>
      <c r="F1575" s="106">
        <v>4.88</v>
      </c>
      <c r="G1575" s="106">
        <v>4.93</v>
      </c>
      <c r="H1575" s="106">
        <v>5.02</v>
      </c>
      <c r="I1575" s="106">
        <v>5.08</v>
      </c>
      <c r="J1575" s="106">
        <v>5.13</v>
      </c>
      <c r="K1575" s="106">
        <v>5.12</v>
      </c>
      <c r="L1575" s="106">
        <v>5.12</v>
      </c>
      <c r="M1575" s="106">
        <v>5.14</v>
      </c>
    </row>
    <row r="1576" ht="15.75" customHeight="1">
      <c r="D1576" s="108">
        <v>43430.0</v>
      </c>
      <c r="E1576" s="106">
        <v>4.8</v>
      </c>
      <c r="F1576" s="106">
        <v>4.87</v>
      </c>
      <c r="G1576" s="106">
        <v>4.9</v>
      </c>
      <c r="H1576" s="106">
        <v>4.97</v>
      </c>
      <c r="I1576" s="106">
        <v>5.02</v>
      </c>
      <c r="J1576" s="106">
        <v>5.03</v>
      </c>
      <c r="K1576" s="106">
        <v>5.04</v>
      </c>
      <c r="L1576" s="106">
        <v>5.06</v>
      </c>
      <c r="M1576" s="106">
        <v>5.1</v>
      </c>
    </row>
    <row r="1577" ht="15.75" customHeight="1">
      <c r="D1577" s="108">
        <v>43427.0</v>
      </c>
      <c r="E1577" s="106">
        <v>4.83</v>
      </c>
      <c r="F1577" s="106">
        <v>4.86</v>
      </c>
      <c r="G1577" s="106">
        <v>4.88</v>
      </c>
      <c r="H1577" s="106">
        <v>4.91</v>
      </c>
      <c r="I1577" s="106">
        <v>4.99</v>
      </c>
      <c r="J1577" s="106">
        <v>5.01</v>
      </c>
      <c r="K1577" s="106">
        <v>5.02</v>
      </c>
      <c r="L1577" s="106">
        <v>5.03</v>
      </c>
      <c r="M1577" s="106">
        <v>5.05</v>
      </c>
    </row>
    <row r="1578" ht="15.75" customHeight="1">
      <c r="D1578" s="108">
        <v>43426.0</v>
      </c>
      <c r="E1578" s="106">
        <v>4.79</v>
      </c>
      <c r="F1578" s="106">
        <v>4.81</v>
      </c>
      <c r="G1578" s="106">
        <v>4.85</v>
      </c>
      <c r="H1578" s="106">
        <v>4.86</v>
      </c>
      <c r="I1578" s="106">
        <v>4.94</v>
      </c>
      <c r="J1578" s="106">
        <v>4.99</v>
      </c>
      <c r="K1578" s="106">
        <v>5.02</v>
      </c>
      <c r="L1578" s="106">
        <v>5.03</v>
      </c>
      <c r="M1578" s="106">
        <v>5.05</v>
      </c>
    </row>
    <row r="1579" ht="15.75" customHeight="1">
      <c r="D1579" s="108">
        <v>43425.0</v>
      </c>
      <c r="E1579" s="106">
        <v>4.95</v>
      </c>
      <c r="F1579" s="106">
        <v>5.0</v>
      </c>
      <c r="G1579" s="106">
        <v>5.0</v>
      </c>
      <c r="H1579" s="106">
        <v>5.0</v>
      </c>
      <c r="I1579" s="106">
        <v>5.08</v>
      </c>
      <c r="J1579" s="106">
        <v>5.1</v>
      </c>
      <c r="K1579" s="106">
        <v>5.12</v>
      </c>
      <c r="L1579" s="106">
        <v>5.12</v>
      </c>
      <c r="M1579" s="106">
        <v>5.14</v>
      </c>
    </row>
    <row r="1580" ht="15.75" customHeight="1">
      <c r="D1580" s="108">
        <v>43424.0</v>
      </c>
      <c r="E1580" s="106">
        <v>4.93</v>
      </c>
      <c r="F1580" s="106">
        <v>4.95</v>
      </c>
      <c r="G1580" s="106">
        <v>4.98</v>
      </c>
      <c r="H1580" s="106">
        <v>5.0</v>
      </c>
      <c r="I1580" s="106">
        <v>5.05</v>
      </c>
      <c r="J1580" s="106">
        <v>5.08</v>
      </c>
      <c r="K1580" s="106">
        <v>5.1</v>
      </c>
      <c r="L1580" s="106">
        <v>5.1</v>
      </c>
      <c r="M1580" s="106">
        <v>5.12</v>
      </c>
    </row>
    <row r="1581" ht="15.75" customHeight="1">
      <c r="D1581" s="108">
        <v>43423.0</v>
      </c>
      <c r="E1581" s="106">
        <v>4.78</v>
      </c>
      <c r="F1581" s="106">
        <v>4.82</v>
      </c>
      <c r="G1581" s="106">
        <v>4.85</v>
      </c>
      <c r="H1581" s="106">
        <v>4.92</v>
      </c>
      <c r="I1581" s="106">
        <v>4.95</v>
      </c>
      <c r="J1581" s="106">
        <v>4.98</v>
      </c>
      <c r="K1581" s="106">
        <v>4.96</v>
      </c>
      <c r="L1581" s="106">
        <v>4.96</v>
      </c>
      <c r="M1581" s="106">
        <v>4.97</v>
      </c>
    </row>
    <row r="1582" ht="15.75" customHeight="1">
      <c r="D1582" s="108">
        <v>43420.0</v>
      </c>
      <c r="E1582" s="106">
        <v>4.82</v>
      </c>
      <c r="F1582" s="106">
        <v>4.84</v>
      </c>
      <c r="G1582" s="106">
        <v>4.86</v>
      </c>
      <c r="H1582" s="106">
        <v>4.94</v>
      </c>
      <c r="I1582" s="106">
        <v>4.98</v>
      </c>
      <c r="J1582" s="106">
        <v>5.02</v>
      </c>
      <c r="K1582" s="106">
        <v>4.98</v>
      </c>
      <c r="L1582" s="106">
        <v>4.98</v>
      </c>
      <c r="M1582" s="106">
        <v>5.0</v>
      </c>
    </row>
    <row r="1583" ht="15.75" customHeight="1">
      <c r="D1583" s="108">
        <v>43419.0</v>
      </c>
      <c r="E1583" s="106">
        <v>4.8</v>
      </c>
      <c r="F1583" s="106">
        <v>4.83</v>
      </c>
      <c r="G1583" s="106">
        <v>4.86</v>
      </c>
      <c r="H1583" s="106">
        <v>4.91</v>
      </c>
      <c r="I1583" s="106">
        <v>4.94</v>
      </c>
      <c r="J1583" s="106">
        <v>4.97</v>
      </c>
      <c r="K1583" s="106">
        <v>4.92</v>
      </c>
      <c r="L1583" s="106">
        <v>4.92</v>
      </c>
      <c r="M1583" s="106">
        <v>4.93</v>
      </c>
    </row>
    <row r="1584" ht="15.75" customHeight="1">
      <c r="D1584" s="108">
        <v>43418.0</v>
      </c>
      <c r="E1584" s="106">
        <v>4.8</v>
      </c>
      <c r="F1584" s="106">
        <v>4.85</v>
      </c>
      <c r="G1584" s="106">
        <v>4.87</v>
      </c>
      <c r="H1584" s="106">
        <v>4.92</v>
      </c>
      <c r="I1584" s="106">
        <v>4.95</v>
      </c>
      <c r="J1584" s="106">
        <v>4.98</v>
      </c>
      <c r="K1584" s="106">
        <v>4.94</v>
      </c>
      <c r="L1584" s="106">
        <v>4.94</v>
      </c>
      <c r="M1584" s="106">
        <v>4.96</v>
      </c>
    </row>
    <row r="1585" ht="15.75" customHeight="1">
      <c r="D1585" s="108">
        <v>43417.0</v>
      </c>
      <c r="E1585" s="106">
        <v>4.82</v>
      </c>
      <c r="F1585" s="106">
        <v>4.86</v>
      </c>
      <c r="G1585" s="106">
        <v>4.86</v>
      </c>
      <c r="H1585" s="106">
        <v>4.9</v>
      </c>
      <c r="I1585" s="106">
        <v>4.96</v>
      </c>
      <c r="J1585" s="106">
        <v>5.02</v>
      </c>
      <c r="K1585" s="106">
        <v>4.98</v>
      </c>
      <c r="L1585" s="106">
        <v>4.98</v>
      </c>
      <c r="M1585" s="106">
        <v>5.0</v>
      </c>
    </row>
    <row r="1586" ht="15.75" customHeight="1">
      <c r="D1586" s="108">
        <v>43416.0</v>
      </c>
      <c r="E1586" s="106">
        <v>4.79</v>
      </c>
      <c r="F1586" s="106">
        <v>4.82</v>
      </c>
      <c r="G1586" s="106">
        <v>4.83</v>
      </c>
      <c r="H1586" s="106">
        <v>4.87</v>
      </c>
      <c r="I1586" s="106">
        <v>4.9</v>
      </c>
      <c r="J1586" s="106">
        <v>4.93</v>
      </c>
      <c r="K1586" s="106">
        <v>4.88</v>
      </c>
      <c r="L1586" s="106">
        <v>4.88</v>
      </c>
      <c r="M1586" s="106">
        <v>4.9</v>
      </c>
    </row>
    <row r="1587" ht="15.75" customHeight="1">
      <c r="D1587" s="108">
        <v>43413.0</v>
      </c>
      <c r="E1587" s="106">
        <v>4.79</v>
      </c>
      <c r="F1587" s="106">
        <v>4.82</v>
      </c>
      <c r="G1587" s="106">
        <v>4.83</v>
      </c>
      <c r="H1587" s="106">
        <v>4.87</v>
      </c>
      <c r="I1587" s="106">
        <v>4.9</v>
      </c>
      <c r="J1587" s="106">
        <v>4.95</v>
      </c>
      <c r="K1587" s="106">
        <v>4.87</v>
      </c>
      <c r="L1587" s="106">
        <v>4.87</v>
      </c>
      <c r="M1587" s="106">
        <v>4.9</v>
      </c>
    </row>
    <row r="1588" ht="15.75" customHeight="1">
      <c r="D1588" s="108">
        <v>43412.0</v>
      </c>
      <c r="E1588" s="106">
        <v>4.8</v>
      </c>
      <c r="F1588" s="106">
        <v>4.84</v>
      </c>
      <c r="G1588" s="106">
        <v>4.87</v>
      </c>
      <c r="H1588" s="106">
        <v>4.88</v>
      </c>
      <c r="I1588" s="106">
        <v>4.9</v>
      </c>
      <c r="J1588" s="106">
        <v>4.94</v>
      </c>
      <c r="K1588" s="106">
        <v>4.93</v>
      </c>
      <c r="L1588" s="106">
        <v>4.93</v>
      </c>
      <c r="M1588" s="106">
        <v>4.98</v>
      </c>
    </row>
    <row r="1589" ht="15.75" customHeight="1">
      <c r="D1589" s="108">
        <v>43411.0</v>
      </c>
      <c r="E1589" s="106">
        <v>4.89</v>
      </c>
      <c r="F1589" s="106">
        <v>4.9</v>
      </c>
      <c r="G1589" s="106">
        <v>4.9</v>
      </c>
      <c r="H1589" s="106">
        <v>4.93</v>
      </c>
      <c r="I1589" s="106">
        <v>4.97</v>
      </c>
      <c r="J1589" s="106">
        <v>4.98</v>
      </c>
      <c r="K1589" s="106">
        <v>4.94</v>
      </c>
      <c r="L1589" s="106">
        <v>4.95</v>
      </c>
      <c r="M1589" s="106">
        <v>4.98</v>
      </c>
    </row>
    <row r="1590" ht="15.75" customHeight="1">
      <c r="D1590" s="108">
        <v>43410.0</v>
      </c>
      <c r="E1590" s="106">
        <v>4.81</v>
      </c>
      <c r="F1590" s="106">
        <v>4.82</v>
      </c>
      <c r="G1590" s="106">
        <v>4.82</v>
      </c>
      <c r="H1590" s="106">
        <v>4.88</v>
      </c>
      <c r="I1590" s="106">
        <v>4.9</v>
      </c>
      <c r="J1590" s="106">
        <v>4.94</v>
      </c>
      <c r="K1590" s="106">
        <v>4.88</v>
      </c>
      <c r="L1590" s="106">
        <v>4.88</v>
      </c>
      <c r="M1590" s="106">
        <v>4.93</v>
      </c>
    </row>
    <row r="1591" ht="15.75" customHeight="1">
      <c r="D1591" s="108">
        <v>43409.0</v>
      </c>
      <c r="E1591" s="106">
        <v>4.78</v>
      </c>
      <c r="F1591" s="106">
        <v>4.82</v>
      </c>
      <c r="G1591" s="106">
        <v>4.84</v>
      </c>
      <c r="H1591" s="106">
        <v>4.82</v>
      </c>
      <c r="I1591" s="106">
        <v>4.82</v>
      </c>
      <c r="J1591" s="106">
        <v>4.84</v>
      </c>
      <c r="K1591" s="106">
        <v>4.8</v>
      </c>
      <c r="L1591" s="106">
        <v>4.83</v>
      </c>
      <c r="M1591" s="106">
        <v>4.83</v>
      </c>
    </row>
    <row r="1592" ht="15.75" customHeight="1">
      <c r="D1592" s="108">
        <v>43406.0</v>
      </c>
      <c r="E1592" s="106">
        <v>4.72</v>
      </c>
      <c r="F1592" s="106">
        <v>4.78</v>
      </c>
      <c r="G1592" s="106">
        <v>4.8</v>
      </c>
      <c r="H1592" s="106">
        <v>4.8</v>
      </c>
      <c r="I1592" s="106">
        <v>4.82</v>
      </c>
      <c r="J1592" s="106">
        <v>4.84</v>
      </c>
      <c r="K1592" s="106">
        <v>4.8</v>
      </c>
      <c r="L1592" s="106">
        <v>4.85</v>
      </c>
      <c r="M1592" s="106">
        <v>4.85</v>
      </c>
    </row>
    <row r="1593" ht="15.75" customHeight="1">
      <c r="D1593" s="108">
        <v>43405.0</v>
      </c>
      <c r="E1593" s="106">
        <v>4.7</v>
      </c>
      <c r="F1593" s="106">
        <v>4.74</v>
      </c>
      <c r="G1593" s="106">
        <v>4.76</v>
      </c>
      <c r="H1593" s="106">
        <v>4.79</v>
      </c>
      <c r="I1593" s="106">
        <v>4.79</v>
      </c>
      <c r="J1593" s="106">
        <v>4.79</v>
      </c>
      <c r="K1593" s="106">
        <v>4.79</v>
      </c>
      <c r="L1593" s="106">
        <v>4.78</v>
      </c>
      <c r="M1593" s="106">
        <v>4.78</v>
      </c>
    </row>
    <row r="1594" ht="15.75" customHeight="1">
      <c r="D1594" s="108">
        <v>43404.0</v>
      </c>
      <c r="E1594" s="106">
        <v>4.67</v>
      </c>
      <c r="F1594" s="106">
        <v>4.77</v>
      </c>
      <c r="G1594" s="106">
        <v>4.76</v>
      </c>
      <c r="H1594" s="106">
        <v>4.78</v>
      </c>
      <c r="I1594" s="106">
        <v>4.78</v>
      </c>
      <c r="J1594" s="106">
        <v>4.8</v>
      </c>
      <c r="K1594" s="106">
        <v>4.8</v>
      </c>
      <c r="L1594" s="106">
        <v>4.81</v>
      </c>
      <c r="M1594" s="106">
        <v>4.81</v>
      </c>
    </row>
    <row r="1595" ht="15.75" customHeight="1">
      <c r="D1595" s="108">
        <v>43403.0</v>
      </c>
      <c r="E1595" s="106">
        <v>4.84</v>
      </c>
      <c r="F1595" s="106">
        <v>4.82</v>
      </c>
      <c r="G1595" s="106">
        <v>4.81</v>
      </c>
      <c r="H1595" s="106">
        <v>4.79</v>
      </c>
      <c r="I1595" s="106">
        <v>4.79</v>
      </c>
      <c r="J1595" s="106">
        <v>4.79</v>
      </c>
      <c r="K1595" s="106">
        <v>4.78</v>
      </c>
      <c r="L1595" s="106">
        <v>4.78</v>
      </c>
      <c r="M1595" s="106">
        <v>4.78</v>
      </c>
    </row>
    <row r="1596" ht="15.75" customHeight="1">
      <c r="D1596" s="108">
        <v>43402.0</v>
      </c>
      <c r="E1596" s="106">
        <v>4.7</v>
      </c>
      <c r="F1596" s="106">
        <v>4.77</v>
      </c>
      <c r="G1596" s="106">
        <v>4.76</v>
      </c>
      <c r="H1596" s="106">
        <v>4.78</v>
      </c>
      <c r="I1596" s="106">
        <v>4.78</v>
      </c>
      <c r="J1596" s="106">
        <v>4.77</v>
      </c>
      <c r="K1596" s="106">
        <v>4.76</v>
      </c>
      <c r="L1596" s="106">
        <v>4.78</v>
      </c>
      <c r="M1596" s="106">
        <v>4.78</v>
      </c>
    </row>
    <row r="1597" ht="15.75" customHeight="1">
      <c r="D1597" s="108">
        <v>43399.0</v>
      </c>
      <c r="E1597" s="106">
        <v>4.52</v>
      </c>
      <c r="F1597" s="106">
        <v>4.6</v>
      </c>
      <c r="G1597" s="106">
        <v>4.7</v>
      </c>
      <c r="H1597" s="106">
        <v>4.72</v>
      </c>
      <c r="I1597" s="106">
        <v>4.72</v>
      </c>
      <c r="J1597" s="106">
        <v>4.73</v>
      </c>
      <c r="K1597" s="106">
        <v>4.74</v>
      </c>
      <c r="L1597" s="106">
        <v>4.74</v>
      </c>
      <c r="M1597" s="106">
        <v>4.74</v>
      </c>
    </row>
    <row r="1598" ht="15.75" customHeight="1">
      <c r="D1598" s="108">
        <v>43398.0</v>
      </c>
      <c r="E1598" s="106">
        <v>4.52</v>
      </c>
      <c r="F1598" s="106">
        <v>4.64</v>
      </c>
      <c r="G1598" s="106">
        <v>4.7</v>
      </c>
      <c r="H1598" s="106">
        <v>4.7</v>
      </c>
      <c r="I1598" s="106">
        <v>4.7</v>
      </c>
      <c r="J1598" s="106">
        <v>4.7</v>
      </c>
      <c r="K1598" s="106">
        <v>4.7</v>
      </c>
      <c r="L1598" s="106">
        <v>4.71</v>
      </c>
      <c r="M1598" s="106">
        <v>4.71</v>
      </c>
    </row>
    <row r="1599" ht="15.75" customHeight="1">
      <c r="D1599" s="108">
        <v>43397.0</v>
      </c>
      <c r="E1599" s="106">
        <v>3.97</v>
      </c>
      <c r="F1599" s="106">
        <v>4.22</v>
      </c>
      <c r="G1599" s="106">
        <v>4.38</v>
      </c>
      <c r="H1599" s="106">
        <v>4.53</v>
      </c>
      <c r="I1599" s="106">
        <v>4.55</v>
      </c>
      <c r="J1599" s="106">
        <v>4.62</v>
      </c>
      <c r="K1599" s="106">
        <v>4.63</v>
      </c>
      <c r="L1599" s="106">
        <v>4.68</v>
      </c>
      <c r="M1599" s="106">
        <v>4.74</v>
      </c>
    </row>
    <row r="1600" ht="15.75" customHeight="1">
      <c r="D1600" s="108">
        <v>43396.0</v>
      </c>
      <c r="E1600" s="106">
        <v>3.6</v>
      </c>
      <c r="F1600" s="106">
        <v>3.77</v>
      </c>
      <c r="G1600" s="106">
        <v>3.91</v>
      </c>
      <c r="H1600" s="106">
        <v>4.04</v>
      </c>
      <c r="I1600" s="106">
        <v>4.27</v>
      </c>
      <c r="J1600" s="106">
        <v>4.49</v>
      </c>
      <c r="K1600" s="106">
        <v>4.58</v>
      </c>
      <c r="L1600" s="106">
        <v>4.65</v>
      </c>
      <c r="M1600" s="106">
        <v>4.72</v>
      </c>
    </row>
    <row r="1601" ht="15.75" customHeight="1">
      <c r="D1601" s="108">
        <v>43395.0</v>
      </c>
      <c r="E1601" s="106">
        <v>3.28</v>
      </c>
      <c r="F1601" s="106">
        <v>3.4</v>
      </c>
      <c r="G1601" s="106">
        <v>3.62</v>
      </c>
      <c r="H1601" s="106">
        <v>3.93</v>
      </c>
      <c r="I1601" s="106">
        <v>4.28</v>
      </c>
      <c r="J1601" s="106">
        <v>4.5</v>
      </c>
      <c r="K1601" s="106">
        <v>4.63</v>
      </c>
      <c r="L1601" s="106">
        <v>4.67</v>
      </c>
      <c r="M1601" s="106">
        <v>4.72</v>
      </c>
    </row>
    <row r="1602" ht="15.75" customHeight="1">
      <c r="D1602" s="108">
        <v>43392.0</v>
      </c>
      <c r="E1602" s="106">
        <v>3.16</v>
      </c>
      <c r="F1602" s="106">
        <v>3.32</v>
      </c>
      <c r="G1602" s="106">
        <v>3.58</v>
      </c>
      <c r="H1602" s="106">
        <v>3.9</v>
      </c>
      <c r="I1602" s="106">
        <v>4.23</v>
      </c>
      <c r="J1602" s="106">
        <v>4.5</v>
      </c>
      <c r="K1602" s="106">
        <v>4.56</v>
      </c>
      <c r="L1602" s="106">
        <v>4.66</v>
      </c>
      <c r="M1602" s="106">
        <v>4.72</v>
      </c>
    </row>
    <row r="1603" ht="15.75" customHeight="1">
      <c r="D1603" s="108">
        <v>43391.0</v>
      </c>
      <c r="E1603" s="106">
        <v>3.18</v>
      </c>
      <c r="F1603" s="106">
        <v>3.35</v>
      </c>
      <c r="G1603" s="106">
        <v>3.6</v>
      </c>
      <c r="H1603" s="106">
        <v>3.88</v>
      </c>
      <c r="I1603" s="106">
        <v>4.22</v>
      </c>
      <c r="J1603" s="106">
        <v>4.48</v>
      </c>
      <c r="K1603" s="106">
        <v>4.6</v>
      </c>
      <c r="L1603" s="106">
        <v>4.65</v>
      </c>
      <c r="M1603" s="106">
        <v>4.7</v>
      </c>
    </row>
    <row r="1604" ht="15.75" customHeight="1">
      <c r="D1604" s="108">
        <v>43390.0</v>
      </c>
      <c r="E1604" s="106">
        <v>3.13</v>
      </c>
      <c r="F1604" s="106">
        <v>3.28</v>
      </c>
      <c r="G1604" s="106">
        <v>3.52</v>
      </c>
      <c r="H1604" s="106">
        <v>3.87</v>
      </c>
      <c r="I1604" s="106">
        <v>4.24</v>
      </c>
      <c r="J1604" s="106">
        <v>4.48</v>
      </c>
      <c r="K1604" s="106">
        <v>4.63</v>
      </c>
      <c r="L1604" s="106">
        <v>4.65</v>
      </c>
      <c r="M1604" s="106">
        <v>4.71</v>
      </c>
    </row>
    <row r="1605" ht="15.75" customHeight="1">
      <c r="D1605" s="108">
        <v>43389.0</v>
      </c>
      <c r="E1605" s="106">
        <v>3.2</v>
      </c>
      <c r="F1605" s="106">
        <v>3.34</v>
      </c>
      <c r="G1605" s="106">
        <v>3.56</v>
      </c>
      <c r="H1605" s="106">
        <v>3.91</v>
      </c>
      <c r="I1605" s="106">
        <v>4.3</v>
      </c>
      <c r="J1605" s="106">
        <v>4.49</v>
      </c>
      <c r="K1605" s="106">
        <v>4.63</v>
      </c>
      <c r="L1605" s="106">
        <v>4.66</v>
      </c>
      <c r="M1605" s="106">
        <v>4.7</v>
      </c>
    </row>
    <row r="1606" ht="15.75" customHeight="1">
      <c r="D1606" s="108">
        <v>43388.0</v>
      </c>
      <c r="E1606" s="106">
        <v>3.11</v>
      </c>
      <c r="F1606" s="106">
        <v>3.29</v>
      </c>
      <c r="G1606" s="106">
        <v>3.47</v>
      </c>
      <c r="H1606" s="106">
        <v>3.89</v>
      </c>
      <c r="I1606" s="106">
        <v>4.3</v>
      </c>
      <c r="J1606" s="106">
        <v>4.5</v>
      </c>
      <c r="K1606" s="106">
        <v>4.63</v>
      </c>
      <c r="L1606" s="106">
        <v>4.68</v>
      </c>
      <c r="M1606" s="106">
        <v>4.71</v>
      </c>
    </row>
    <row r="1607" ht="15.75" customHeight="1">
      <c r="D1607" s="108">
        <v>43385.0</v>
      </c>
      <c r="E1607" s="106">
        <v>3.1</v>
      </c>
      <c r="F1607" s="106">
        <v>3.26</v>
      </c>
      <c r="G1607" s="106">
        <v>3.42</v>
      </c>
      <c r="H1607" s="106">
        <v>3.82</v>
      </c>
      <c r="I1607" s="106">
        <v>4.22</v>
      </c>
      <c r="J1607" s="106">
        <v>4.48</v>
      </c>
      <c r="K1607" s="106">
        <v>4.6</v>
      </c>
      <c r="L1607" s="106">
        <v>4.65</v>
      </c>
      <c r="M1607" s="106">
        <v>4.7</v>
      </c>
    </row>
    <row r="1608" ht="15.75" customHeight="1">
      <c r="D1608" s="108">
        <v>43384.0</v>
      </c>
      <c r="E1608" s="106">
        <v>3.07</v>
      </c>
      <c r="F1608" s="106">
        <v>3.23</v>
      </c>
      <c r="G1608" s="106">
        <v>3.4</v>
      </c>
      <c r="H1608" s="106">
        <v>3.83</v>
      </c>
      <c r="I1608" s="106">
        <v>4.24</v>
      </c>
      <c r="J1608" s="106">
        <v>4.49</v>
      </c>
      <c r="K1608" s="106">
        <v>4.62</v>
      </c>
      <c r="L1608" s="106">
        <v>4.67</v>
      </c>
      <c r="M1608" s="106">
        <v>4.71</v>
      </c>
    </row>
    <row r="1609" ht="15.75" customHeight="1">
      <c r="D1609" s="108">
        <v>43383.0</v>
      </c>
      <c r="E1609" s="106">
        <v>3.06</v>
      </c>
      <c r="F1609" s="106">
        <v>3.2</v>
      </c>
      <c r="G1609" s="106">
        <v>3.37</v>
      </c>
      <c r="H1609" s="106">
        <v>3.81</v>
      </c>
      <c r="I1609" s="106">
        <v>4.2</v>
      </c>
      <c r="J1609" s="106">
        <v>4.47</v>
      </c>
      <c r="K1609" s="106">
        <v>4.6</v>
      </c>
      <c r="L1609" s="106">
        <v>4.67</v>
      </c>
      <c r="M1609" s="106">
        <v>4.71</v>
      </c>
    </row>
    <row r="1610" ht="15.75" customHeight="1">
      <c r="D1610" s="108">
        <v>43382.0</v>
      </c>
      <c r="E1610" s="106">
        <v>2.95</v>
      </c>
      <c r="F1610" s="106">
        <v>3.17</v>
      </c>
      <c r="G1610" s="106">
        <v>3.35</v>
      </c>
      <c r="H1610" s="106">
        <v>3.78</v>
      </c>
      <c r="I1610" s="106">
        <v>4.2</v>
      </c>
      <c r="J1610" s="106">
        <v>4.42</v>
      </c>
      <c r="K1610" s="106">
        <v>4.56</v>
      </c>
      <c r="L1610" s="106">
        <v>4.66</v>
      </c>
      <c r="M1610" s="106">
        <v>4.71</v>
      </c>
    </row>
    <row r="1611" ht="15.75" customHeight="1">
      <c r="D1611" s="108">
        <v>43381.0</v>
      </c>
      <c r="E1611" s="106">
        <v>2.87</v>
      </c>
      <c r="F1611" s="106">
        <v>3.07</v>
      </c>
      <c r="G1611" s="106">
        <v>3.28</v>
      </c>
      <c r="H1611" s="106">
        <v>3.75</v>
      </c>
      <c r="I1611" s="106">
        <v>4.2</v>
      </c>
      <c r="J1611" s="106">
        <v>4.4</v>
      </c>
      <c r="K1611" s="106">
        <v>4.56</v>
      </c>
      <c r="L1611" s="106">
        <v>4.66</v>
      </c>
      <c r="M1611" s="106">
        <v>4.7</v>
      </c>
    </row>
    <row r="1612" ht="15.75" customHeight="1">
      <c r="D1612" s="108">
        <v>43378.0</v>
      </c>
      <c r="E1612" s="106">
        <v>2.98</v>
      </c>
      <c r="F1612" s="106">
        <v>3.23</v>
      </c>
      <c r="G1612" s="106">
        <v>3.4</v>
      </c>
      <c r="H1612" s="106">
        <v>3.83</v>
      </c>
      <c r="I1612" s="106">
        <v>4.22</v>
      </c>
      <c r="J1612" s="106">
        <v>4.47</v>
      </c>
      <c r="K1612" s="106">
        <v>4.6</v>
      </c>
      <c r="L1612" s="106">
        <v>4.68</v>
      </c>
      <c r="M1612" s="106">
        <v>4.71</v>
      </c>
    </row>
    <row r="1613" ht="15.75" customHeight="1">
      <c r="D1613" s="108">
        <v>43377.0</v>
      </c>
      <c r="E1613" s="106">
        <v>3.16</v>
      </c>
      <c r="F1613" s="106">
        <v>3.33</v>
      </c>
      <c r="G1613" s="106">
        <v>3.47</v>
      </c>
      <c r="H1613" s="106">
        <v>3.93</v>
      </c>
      <c r="I1613" s="106">
        <v>4.24</v>
      </c>
      <c r="J1613" s="106">
        <v>4.5</v>
      </c>
      <c r="K1613" s="106">
        <v>4.57</v>
      </c>
      <c r="L1613" s="106">
        <v>4.65</v>
      </c>
      <c r="M1613" s="106">
        <v>4.71</v>
      </c>
    </row>
    <row r="1614" ht="15.75" customHeight="1">
      <c r="D1614" s="108">
        <v>43376.0</v>
      </c>
      <c r="E1614" s="106">
        <v>3.28</v>
      </c>
      <c r="F1614" s="106">
        <v>3.5</v>
      </c>
      <c r="G1614" s="106">
        <v>3.66</v>
      </c>
      <c r="H1614" s="106">
        <v>4.0</v>
      </c>
      <c r="I1614" s="106">
        <v>4.24</v>
      </c>
      <c r="J1614" s="106">
        <v>4.5</v>
      </c>
      <c r="K1614" s="106">
        <v>4.58</v>
      </c>
      <c r="L1614" s="106">
        <v>4.68</v>
      </c>
      <c r="M1614" s="106">
        <v>4.7</v>
      </c>
    </row>
    <row r="1615" ht="15.75" customHeight="1">
      <c r="D1615" s="108">
        <v>43375.0</v>
      </c>
      <c r="E1615" s="106">
        <v>3.22</v>
      </c>
      <c r="F1615" s="106">
        <v>3.46</v>
      </c>
      <c r="G1615" s="106">
        <v>3.58</v>
      </c>
      <c r="H1615" s="106">
        <v>3.96</v>
      </c>
      <c r="I1615" s="106">
        <v>4.22</v>
      </c>
      <c r="J1615" s="106">
        <v>4.5</v>
      </c>
      <c r="K1615" s="106">
        <v>4.55</v>
      </c>
      <c r="L1615" s="106">
        <v>4.65</v>
      </c>
      <c r="M1615" s="106">
        <v>4.7</v>
      </c>
    </row>
    <row r="1616" ht="15.75" customHeight="1">
      <c r="D1616" s="108">
        <v>43374.0</v>
      </c>
      <c r="E1616" s="106">
        <v>3.1</v>
      </c>
      <c r="F1616" s="106">
        <v>3.28</v>
      </c>
      <c r="G1616" s="106">
        <v>3.45</v>
      </c>
      <c r="H1616" s="106">
        <v>3.88</v>
      </c>
      <c r="I1616" s="106">
        <v>4.2</v>
      </c>
      <c r="J1616" s="106">
        <v>4.45</v>
      </c>
      <c r="K1616" s="106">
        <v>4.54</v>
      </c>
      <c r="L1616" s="106">
        <v>4.62</v>
      </c>
      <c r="M1616" s="106">
        <v>4.7</v>
      </c>
    </row>
    <row r="1617" ht="15.75" customHeight="1">
      <c r="D1617" s="108">
        <v>43371.0</v>
      </c>
      <c r="E1617" s="106">
        <v>2.85</v>
      </c>
      <c r="F1617" s="106">
        <v>3.05</v>
      </c>
      <c r="G1617" s="106">
        <v>3.28</v>
      </c>
      <c r="H1617" s="106">
        <v>3.7</v>
      </c>
      <c r="I1617" s="106">
        <v>4.15</v>
      </c>
      <c r="J1617" s="106">
        <v>4.4</v>
      </c>
      <c r="K1617" s="106">
        <v>4.52</v>
      </c>
      <c r="L1617" s="106">
        <v>4.62</v>
      </c>
      <c r="M1617" s="106">
        <v>4.68</v>
      </c>
    </row>
    <row r="1618" ht="15.75" customHeight="1">
      <c r="D1618" s="108">
        <v>43370.0</v>
      </c>
      <c r="E1618" s="106">
        <v>2.47</v>
      </c>
      <c r="F1618" s="106">
        <v>2.74</v>
      </c>
      <c r="G1618" s="106">
        <v>2.99</v>
      </c>
      <c r="H1618" s="106">
        <v>3.5</v>
      </c>
      <c r="I1618" s="106">
        <v>4.09</v>
      </c>
      <c r="J1618" s="106">
        <v>4.34</v>
      </c>
      <c r="K1618" s="106">
        <v>4.57</v>
      </c>
      <c r="L1618" s="106">
        <v>4.65</v>
      </c>
      <c r="M1618" s="106">
        <v>4.68</v>
      </c>
    </row>
    <row r="1619" ht="15.75" customHeight="1">
      <c r="D1619" s="108">
        <v>43369.0</v>
      </c>
      <c r="E1619" s="106">
        <v>2.43</v>
      </c>
      <c r="F1619" s="106">
        <v>2.73</v>
      </c>
      <c r="G1619" s="106">
        <v>2.99</v>
      </c>
      <c r="H1619" s="106">
        <v>3.5</v>
      </c>
      <c r="I1619" s="106">
        <v>4.09</v>
      </c>
      <c r="J1619" s="106">
        <v>4.34</v>
      </c>
      <c r="K1619" s="106">
        <v>4.57</v>
      </c>
      <c r="L1619" s="106">
        <v>4.65</v>
      </c>
      <c r="M1619" s="106">
        <v>4.7</v>
      </c>
    </row>
    <row r="1620" ht="15.75" customHeight="1">
      <c r="D1620" s="108">
        <v>43368.0</v>
      </c>
      <c r="E1620" s="106">
        <v>2.4</v>
      </c>
      <c r="F1620" s="106">
        <v>2.7</v>
      </c>
      <c r="G1620" s="106">
        <v>2.99</v>
      </c>
      <c r="H1620" s="106">
        <v>3.49</v>
      </c>
      <c r="I1620" s="106">
        <v>4.08</v>
      </c>
      <c r="J1620" s="106">
        <v>4.32</v>
      </c>
      <c r="K1620" s="106">
        <v>4.52</v>
      </c>
      <c r="L1620" s="106">
        <v>4.64</v>
      </c>
      <c r="M1620" s="106">
        <v>4.7</v>
      </c>
    </row>
    <row r="1621" ht="15.75" customHeight="1">
      <c r="D1621" s="108">
        <v>43367.0</v>
      </c>
      <c r="E1621" s="106">
        <v>2.35</v>
      </c>
      <c r="F1621" s="106">
        <v>2.68</v>
      </c>
      <c r="G1621" s="106">
        <v>2.93</v>
      </c>
      <c r="H1621" s="106">
        <v>3.43</v>
      </c>
      <c r="I1621" s="106">
        <v>4.13</v>
      </c>
      <c r="J1621" s="106">
        <v>4.35</v>
      </c>
      <c r="K1621" s="106">
        <v>4.58</v>
      </c>
      <c r="L1621" s="106">
        <v>4.65</v>
      </c>
      <c r="M1621" s="106">
        <v>4.7</v>
      </c>
    </row>
    <row r="1622" ht="15.75" customHeight="1">
      <c r="D1622" s="108">
        <v>43364.0</v>
      </c>
      <c r="E1622" s="106">
        <v>2.32</v>
      </c>
      <c r="F1622" s="106">
        <v>2.65</v>
      </c>
      <c r="G1622" s="106">
        <v>2.88</v>
      </c>
      <c r="H1622" s="106">
        <v>3.45</v>
      </c>
      <c r="I1622" s="106">
        <v>4.1</v>
      </c>
      <c r="J1622" s="106">
        <v>4.33</v>
      </c>
      <c r="K1622" s="106">
        <v>4.53</v>
      </c>
      <c r="L1622" s="106">
        <v>4.63</v>
      </c>
      <c r="M1622" s="106">
        <v>4.7</v>
      </c>
    </row>
    <row r="1623" ht="15.75" customHeight="1">
      <c r="D1623" s="108">
        <v>43363.0</v>
      </c>
      <c r="E1623" s="106">
        <v>2.58</v>
      </c>
      <c r="F1623" s="106">
        <v>2.78</v>
      </c>
      <c r="G1623" s="106">
        <v>3.02</v>
      </c>
      <c r="H1623" s="106">
        <v>3.5</v>
      </c>
      <c r="I1623" s="106">
        <v>4.1</v>
      </c>
      <c r="J1623" s="106">
        <v>4.3</v>
      </c>
      <c r="K1623" s="106">
        <v>4.5</v>
      </c>
      <c r="L1623" s="106">
        <v>4.63</v>
      </c>
      <c r="M1623" s="106">
        <v>4.7</v>
      </c>
    </row>
    <row r="1624" ht="15.75" customHeight="1">
      <c r="D1624" s="108">
        <v>43362.0</v>
      </c>
      <c r="E1624" s="106">
        <v>2.66</v>
      </c>
      <c r="F1624" s="106">
        <v>2.88</v>
      </c>
      <c r="G1624" s="106">
        <v>3.08</v>
      </c>
      <c r="H1624" s="106">
        <v>3.53</v>
      </c>
      <c r="I1624" s="106">
        <v>4.15</v>
      </c>
      <c r="J1624" s="106">
        <v>4.4</v>
      </c>
      <c r="K1624" s="106">
        <v>4.56</v>
      </c>
      <c r="L1624" s="106">
        <v>4.62</v>
      </c>
      <c r="M1624" s="106">
        <v>4.68</v>
      </c>
    </row>
    <row r="1625" ht="15.75" customHeight="1">
      <c r="D1625" s="108">
        <v>43361.0</v>
      </c>
      <c r="E1625" s="106">
        <v>2.8</v>
      </c>
      <c r="F1625" s="106">
        <v>2.95</v>
      </c>
      <c r="G1625" s="106">
        <v>3.1</v>
      </c>
      <c r="H1625" s="106">
        <v>3.6</v>
      </c>
      <c r="I1625" s="106">
        <v>4.18</v>
      </c>
      <c r="J1625" s="106">
        <v>4.4</v>
      </c>
      <c r="K1625" s="106">
        <v>4.56</v>
      </c>
      <c r="L1625" s="106">
        <v>4.64</v>
      </c>
      <c r="M1625" s="106">
        <v>4.7</v>
      </c>
    </row>
    <row r="1626" ht="15.75" customHeight="1">
      <c r="D1626" s="108">
        <v>43360.0</v>
      </c>
      <c r="E1626" s="106">
        <v>2.68</v>
      </c>
      <c r="F1626" s="106">
        <v>2.83</v>
      </c>
      <c r="G1626" s="106">
        <v>2.98</v>
      </c>
      <c r="H1626" s="106">
        <v>3.53</v>
      </c>
      <c r="I1626" s="106">
        <v>4.1</v>
      </c>
      <c r="J1626" s="106">
        <v>4.3</v>
      </c>
      <c r="K1626" s="106">
        <v>4.56</v>
      </c>
      <c r="L1626" s="106">
        <v>4.63</v>
      </c>
      <c r="M1626" s="106">
        <v>4.69</v>
      </c>
    </row>
    <row r="1627" ht="15.75" customHeight="1">
      <c r="D1627" s="108">
        <v>43357.0</v>
      </c>
      <c r="E1627" s="106">
        <v>3.13</v>
      </c>
      <c r="F1627" s="106">
        <v>3.3</v>
      </c>
      <c r="G1627" s="106">
        <v>3.5</v>
      </c>
      <c r="H1627" s="106">
        <v>4.0</v>
      </c>
      <c r="I1627" s="106">
        <v>4.3</v>
      </c>
      <c r="J1627" s="106">
        <v>4.43</v>
      </c>
      <c r="K1627" s="106">
        <v>4.56</v>
      </c>
      <c r="L1627" s="106">
        <v>4.64</v>
      </c>
      <c r="M1627" s="106">
        <v>4.7</v>
      </c>
    </row>
    <row r="1628" ht="15.75" customHeight="1">
      <c r="D1628" s="108">
        <v>43356.0</v>
      </c>
      <c r="E1628" s="106">
        <v>3.9</v>
      </c>
      <c r="F1628" s="106">
        <v>4.1</v>
      </c>
      <c r="G1628" s="106">
        <v>4.24</v>
      </c>
      <c r="H1628" s="106">
        <v>4.38</v>
      </c>
      <c r="I1628" s="106">
        <v>4.52</v>
      </c>
      <c r="J1628" s="106">
        <v>4.56</v>
      </c>
      <c r="K1628" s="106">
        <v>4.65</v>
      </c>
      <c r="L1628" s="106">
        <v>4.65</v>
      </c>
      <c r="M1628" s="106">
        <v>4.7</v>
      </c>
    </row>
    <row r="1629" ht="15.75" customHeight="1">
      <c r="D1629" s="108">
        <v>43355.0</v>
      </c>
      <c r="E1629" s="106">
        <v>4.1</v>
      </c>
      <c r="F1629" s="106">
        <v>4.23</v>
      </c>
      <c r="G1629" s="106">
        <v>4.35</v>
      </c>
      <c r="H1629" s="106">
        <v>4.5</v>
      </c>
      <c r="I1629" s="106">
        <v>4.58</v>
      </c>
      <c r="J1629" s="106">
        <v>4.62</v>
      </c>
      <c r="K1629" s="106">
        <v>4.67</v>
      </c>
      <c r="L1629" s="106">
        <v>4.69</v>
      </c>
      <c r="M1629" s="106">
        <v>4.71</v>
      </c>
    </row>
    <row r="1630" ht="15.75" customHeight="1">
      <c r="D1630" s="108">
        <v>43354.0</v>
      </c>
      <c r="E1630" s="106">
        <v>4.18</v>
      </c>
      <c r="F1630" s="106">
        <v>4.33</v>
      </c>
      <c r="G1630" s="106">
        <v>4.42</v>
      </c>
      <c r="H1630" s="106">
        <v>4.52</v>
      </c>
      <c r="I1630" s="106">
        <v>4.58</v>
      </c>
      <c r="J1630" s="106">
        <v>4.63</v>
      </c>
      <c r="K1630" s="106">
        <v>4.7</v>
      </c>
      <c r="L1630" s="106">
        <v>4.7</v>
      </c>
      <c r="M1630" s="106">
        <v>4.71</v>
      </c>
    </row>
    <row r="1631" ht="15.75" customHeight="1">
      <c r="D1631" s="108">
        <v>43353.0</v>
      </c>
      <c r="E1631" s="106">
        <v>4.28</v>
      </c>
      <c r="F1631" s="106">
        <v>4.46</v>
      </c>
      <c r="G1631" s="106">
        <v>4.5</v>
      </c>
      <c r="H1631" s="106">
        <v>4.58</v>
      </c>
      <c r="I1631" s="106">
        <v>4.6</v>
      </c>
      <c r="J1631" s="106">
        <v>4.6</v>
      </c>
      <c r="K1631" s="106">
        <v>4.7</v>
      </c>
      <c r="L1631" s="106">
        <v>4.7</v>
      </c>
      <c r="M1631" s="106">
        <v>4.7</v>
      </c>
    </row>
    <row r="1632" ht="15.75" customHeight="1">
      <c r="D1632" s="108">
        <v>43350.0</v>
      </c>
      <c r="E1632" s="106">
        <v>4.33</v>
      </c>
      <c r="F1632" s="106">
        <v>4.51</v>
      </c>
      <c r="G1632" s="106">
        <v>4.57</v>
      </c>
      <c r="H1632" s="106">
        <v>4.65</v>
      </c>
      <c r="I1632" s="106">
        <v>4.67</v>
      </c>
      <c r="J1632" s="106">
        <v>4.69</v>
      </c>
      <c r="K1632" s="106">
        <v>4.72</v>
      </c>
      <c r="L1632" s="106">
        <v>4.74</v>
      </c>
      <c r="M1632" s="106">
        <v>4.74</v>
      </c>
    </row>
    <row r="1633" ht="15.75" customHeight="1">
      <c r="D1633" s="108">
        <v>43349.0</v>
      </c>
      <c r="E1633" s="106">
        <v>4.43</v>
      </c>
      <c r="F1633" s="106">
        <v>4.53</v>
      </c>
      <c r="G1633" s="106">
        <v>4.55</v>
      </c>
      <c r="H1633" s="106">
        <v>4.63</v>
      </c>
      <c r="I1633" s="106">
        <v>4.65</v>
      </c>
      <c r="J1633" s="106">
        <v>4.67</v>
      </c>
      <c r="K1633" s="106">
        <v>4.7</v>
      </c>
      <c r="L1633" s="106">
        <v>4.72</v>
      </c>
      <c r="M1633" s="106">
        <v>4.72</v>
      </c>
    </row>
    <row r="1634" ht="15.75" customHeight="1">
      <c r="D1634" s="108">
        <v>43348.0</v>
      </c>
      <c r="E1634" s="106">
        <v>4.4</v>
      </c>
      <c r="F1634" s="106">
        <v>4.58</v>
      </c>
      <c r="G1634" s="106">
        <v>4.6</v>
      </c>
      <c r="H1634" s="106">
        <v>4.66</v>
      </c>
      <c r="I1634" s="106">
        <v>4.66</v>
      </c>
      <c r="J1634" s="106">
        <v>4.67</v>
      </c>
      <c r="K1634" s="106">
        <v>4.7</v>
      </c>
      <c r="L1634" s="106">
        <v>4.7</v>
      </c>
      <c r="M1634" s="106">
        <v>4.7</v>
      </c>
    </row>
    <row r="1635" ht="15.75" customHeight="1">
      <c r="D1635" s="108">
        <v>43347.0</v>
      </c>
      <c r="E1635" s="106">
        <v>4.44</v>
      </c>
      <c r="F1635" s="106">
        <v>4.56</v>
      </c>
      <c r="G1635" s="106">
        <v>4.6</v>
      </c>
      <c r="H1635" s="106">
        <v>4.68</v>
      </c>
      <c r="I1635" s="106">
        <v>4.7</v>
      </c>
      <c r="J1635" s="106">
        <v>4.72</v>
      </c>
      <c r="K1635" s="106">
        <v>4.74</v>
      </c>
      <c r="L1635" s="106">
        <v>4.74</v>
      </c>
      <c r="M1635" s="106">
        <v>4.74</v>
      </c>
    </row>
    <row r="1636" ht="15.75" customHeight="1">
      <c r="D1636" s="108">
        <v>43343.0</v>
      </c>
      <c r="E1636" s="106">
        <v>4.36</v>
      </c>
      <c r="F1636" s="106">
        <v>4.56</v>
      </c>
      <c r="G1636" s="106">
        <v>4.58</v>
      </c>
      <c r="H1636" s="106">
        <v>4.66</v>
      </c>
      <c r="I1636" s="106">
        <v>4.68</v>
      </c>
      <c r="J1636" s="106">
        <v>4.68</v>
      </c>
      <c r="K1636" s="106">
        <v>4.73</v>
      </c>
      <c r="L1636" s="106">
        <v>4.73</v>
      </c>
      <c r="M1636" s="106">
        <v>4.73</v>
      </c>
    </row>
    <row r="1637" ht="15.75" customHeight="1">
      <c r="D1637" s="108">
        <v>43342.0</v>
      </c>
      <c r="E1637" s="106">
        <v>4.42</v>
      </c>
      <c r="F1637" s="106">
        <v>4.54</v>
      </c>
      <c r="G1637" s="106">
        <v>4.62</v>
      </c>
      <c r="H1637" s="106">
        <v>4.68</v>
      </c>
      <c r="I1637" s="106">
        <v>4.7</v>
      </c>
      <c r="J1637" s="106">
        <v>4.71</v>
      </c>
      <c r="K1637" s="106">
        <v>4.71</v>
      </c>
      <c r="L1637" s="106">
        <v>4.71</v>
      </c>
      <c r="M1637" s="106">
        <v>4.71</v>
      </c>
    </row>
    <row r="1638" ht="15.75" customHeight="1">
      <c r="D1638" s="108">
        <v>43341.0</v>
      </c>
      <c r="E1638" s="106">
        <v>4.42</v>
      </c>
      <c r="F1638" s="106">
        <v>4.55</v>
      </c>
      <c r="G1638" s="106">
        <v>4.65</v>
      </c>
      <c r="H1638" s="106">
        <v>4.7</v>
      </c>
      <c r="I1638" s="106">
        <v>4.72</v>
      </c>
      <c r="J1638" s="106">
        <v>4.73</v>
      </c>
      <c r="K1638" s="106">
        <v>4.75</v>
      </c>
      <c r="L1638" s="106">
        <v>4.76</v>
      </c>
      <c r="M1638" s="106">
        <v>4.78</v>
      </c>
    </row>
    <row r="1639" ht="15.75" customHeight="1">
      <c r="D1639" s="108">
        <v>43340.0</v>
      </c>
      <c r="E1639" s="106">
        <v>4.55</v>
      </c>
      <c r="F1639" s="106">
        <v>4.62</v>
      </c>
      <c r="G1639" s="106">
        <v>4.67</v>
      </c>
      <c r="H1639" s="106">
        <v>4.68</v>
      </c>
      <c r="I1639" s="106">
        <v>4.7</v>
      </c>
      <c r="J1639" s="106">
        <v>4.73</v>
      </c>
      <c r="K1639" s="106">
        <v>4.74</v>
      </c>
      <c r="L1639" s="106">
        <v>4.75</v>
      </c>
      <c r="M1639" s="106">
        <v>4.76</v>
      </c>
    </row>
    <row r="1640" ht="15.75" customHeight="1">
      <c r="D1640" s="108">
        <v>43339.0</v>
      </c>
      <c r="E1640" s="106">
        <v>4.59</v>
      </c>
      <c r="F1640" s="106">
        <v>4.67</v>
      </c>
      <c r="G1640" s="106">
        <v>4.69</v>
      </c>
      <c r="H1640" s="106">
        <v>4.69</v>
      </c>
      <c r="I1640" s="106">
        <v>4.69</v>
      </c>
      <c r="J1640" s="106">
        <v>4.71</v>
      </c>
      <c r="K1640" s="106">
        <v>4.73</v>
      </c>
      <c r="L1640" s="106">
        <v>4.76</v>
      </c>
      <c r="M1640" s="106">
        <v>4.76</v>
      </c>
    </row>
    <row r="1641" ht="15.75" customHeight="1">
      <c r="D1641" s="108">
        <v>43336.0</v>
      </c>
      <c r="E1641" s="106">
        <v>4.65</v>
      </c>
      <c r="F1641" s="106">
        <v>4.67</v>
      </c>
      <c r="G1641" s="106">
        <v>4.69</v>
      </c>
      <c r="H1641" s="106">
        <v>4.7</v>
      </c>
      <c r="I1641" s="106">
        <v>4.72</v>
      </c>
      <c r="J1641" s="106">
        <v>4.73</v>
      </c>
      <c r="K1641" s="106">
        <v>4.73</v>
      </c>
      <c r="L1641" s="106">
        <v>4.75</v>
      </c>
      <c r="M1641" s="106">
        <v>4.75</v>
      </c>
    </row>
    <row r="1642" ht="15.75" customHeight="1">
      <c r="D1642" s="108">
        <v>43335.0</v>
      </c>
      <c r="E1642" s="106">
        <v>4.6</v>
      </c>
      <c r="F1642" s="106">
        <v>4.64</v>
      </c>
      <c r="G1642" s="106">
        <v>4.67</v>
      </c>
      <c r="H1642" s="106">
        <v>4.72</v>
      </c>
      <c r="I1642" s="106">
        <v>4.72</v>
      </c>
      <c r="J1642" s="106">
        <v>4.74</v>
      </c>
      <c r="K1642" s="106">
        <v>4.76</v>
      </c>
      <c r="L1642" s="106">
        <v>4.76</v>
      </c>
      <c r="M1642" s="106">
        <v>4.79</v>
      </c>
    </row>
    <row r="1643" ht="15.75" customHeight="1">
      <c r="D1643" s="108">
        <v>43334.0</v>
      </c>
      <c r="E1643" s="106">
        <v>4.59</v>
      </c>
      <c r="F1643" s="106">
        <v>4.64</v>
      </c>
      <c r="G1643" s="106">
        <v>4.66</v>
      </c>
      <c r="H1643" s="106">
        <v>4.7</v>
      </c>
      <c r="I1643" s="106">
        <v>4.7</v>
      </c>
      <c r="J1643" s="106">
        <v>4.71</v>
      </c>
      <c r="K1643" s="106">
        <v>4.73</v>
      </c>
      <c r="L1643" s="106">
        <v>4.74</v>
      </c>
      <c r="M1643" s="106">
        <v>4.74</v>
      </c>
    </row>
    <row r="1644" ht="15.75" customHeight="1">
      <c r="D1644" s="108">
        <v>43333.0</v>
      </c>
      <c r="E1644" s="106">
        <v>4.6</v>
      </c>
      <c r="F1644" s="106">
        <v>4.65</v>
      </c>
      <c r="G1644" s="106">
        <v>4.67</v>
      </c>
      <c r="H1644" s="106">
        <v>4.7</v>
      </c>
      <c r="I1644" s="106">
        <v>4.7</v>
      </c>
      <c r="J1644" s="106">
        <v>4.72</v>
      </c>
      <c r="K1644" s="106">
        <v>4.74</v>
      </c>
      <c r="L1644" s="106">
        <v>4.75</v>
      </c>
      <c r="M1644" s="106">
        <v>4.76</v>
      </c>
    </row>
    <row r="1645" ht="15.75" customHeight="1">
      <c r="D1645" s="108">
        <v>43332.0</v>
      </c>
      <c r="E1645" s="106">
        <v>4.53</v>
      </c>
      <c r="F1645" s="106">
        <v>4.6</v>
      </c>
      <c r="G1645" s="106">
        <v>4.62</v>
      </c>
      <c r="H1645" s="106">
        <v>4.72</v>
      </c>
      <c r="I1645" s="106">
        <v>4.73</v>
      </c>
      <c r="J1645" s="106">
        <v>4.75</v>
      </c>
      <c r="K1645" s="106">
        <v>4.75</v>
      </c>
      <c r="L1645" s="106">
        <v>4.77</v>
      </c>
      <c r="M1645" s="106">
        <v>4.79</v>
      </c>
    </row>
    <row r="1646" ht="15.75" customHeight="1">
      <c r="D1646" s="108">
        <v>43329.0</v>
      </c>
      <c r="E1646" s="106">
        <v>4.71</v>
      </c>
      <c r="F1646" s="106">
        <v>4.73</v>
      </c>
      <c r="G1646" s="106">
        <v>4.76</v>
      </c>
      <c r="H1646" s="106">
        <v>4.78</v>
      </c>
      <c r="I1646" s="106">
        <v>4.76</v>
      </c>
      <c r="J1646" s="106">
        <v>4.76</v>
      </c>
      <c r="K1646" s="106">
        <v>4.75</v>
      </c>
      <c r="L1646" s="106">
        <v>4.75</v>
      </c>
      <c r="M1646" s="106">
        <v>4.75</v>
      </c>
    </row>
    <row r="1647" ht="15.75" customHeight="1">
      <c r="D1647" s="108">
        <v>43328.0</v>
      </c>
      <c r="E1647" s="106">
        <v>4.7</v>
      </c>
      <c r="F1647" s="106">
        <v>4.73</v>
      </c>
      <c r="G1647" s="106">
        <v>4.73</v>
      </c>
      <c r="H1647" s="106">
        <v>4.75</v>
      </c>
      <c r="I1647" s="106">
        <v>4.75</v>
      </c>
      <c r="J1647" s="106">
        <v>4.75</v>
      </c>
      <c r="K1647" s="106">
        <v>4.74</v>
      </c>
      <c r="L1647" s="106">
        <v>4.76</v>
      </c>
      <c r="M1647" s="106">
        <v>4.78</v>
      </c>
    </row>
    <row r="1648" ht="15.75" customHeight="1">
      <c r="D1648" s="108">
        <v>43327.0</v>
      </c>
      <c r="E1648" s="106">
        <v>4.62</v>
      </c>
      <c r="F1648" s="106">
        <v>4.63</v>
      </c>
      <c r="G1648" s="106">
        <v>4.65</v>
      </c>
      <c r="H1648" s="106">
        <v>4.68</v>
      </c>
      <c r="I1648" s="106">
        <v>4.68</v>
      </c>
      <c r="J1648" s="106">
        <v>4.69</v>
      </c>
      <c r="K1648" s="106">
        <v>4.71</v>
      </c>
      <c r="L1648" s="106">
        <v>4.71</v>
      </c>
      <c r="M1648" s="106">
        <v>4.74</v>
      </c>
    </row>
    <row r="1649" ht="15.75" customHeight="1">
      <c r="D1649" s="108">
        <v>43326.0</v>
      </c>
      <c r="E1649" s="106">
        <v>4.38</v>
      </c>
      <c r="F1649" s="106">
        <v>4.48</v>
      </c>
      <c r="G1649" s="106">
        <v>4.5</v>
      </c>
      <c r="H1649" s="106">
        <v>4.62</v>
      </c>
      <c r="I1649" s="106">
        <v>4.64</v>
      </c>
      <c r="J1649" s="106">
        <v>4.66</v>
      </c>
      <c r="K1649" s="106">
        <v>4.73</v>
      </c>
      <c r="L1649" s="106">
        <v>4.73</v>
      </c>
      <c r="M1649" s="106">
        <v>4.73</v>
      </c>
    </row>
    <row r="1650" ht="15.75" customHeight="1">
      <c r="D1650" s="108">
        <v>43325.0</v>
      </c>
      <c r="E1650" s="106">
        <v>4.17</v>
      </c>
      <c r="F1650" s="106">
        <v>4.26</v>
      </c>
      <c r="G1650" s="106">
        <v>4.33</v>
      </c>
      <c r="H1650" s="106">
        <v>4.5</v>
      </c>
      <c r="I1650" s="106">
        <v>4.59</v>
      </c>
      <c r="J1650" s="106">
        <v>4.61</v>
      </c>
      <c r="K1650" s="106">
        <v>4.6</v>
      </c>
      <c r="L1650" s="106">
        <v>4.65</v>
      </c>
      <c r="M1650" s="106">
        <v>4.71</v>
      </c>
    </row>
    <row r="1651" ht="15.75" customHeight="1">
      <c r="D1651" s="108">
        <v>43322.0</v>
      </c>
      <c r="E1651" s="106">
        <v>4.51</v>
      </c>
      <c r="F1651" s="106">
        <v>4.61</v>
      </c>
      <c r="G1651" s="106">
        <v>4.6</v>
      </c>
      <c r="H1651" s="106">
        <v>4.65</v>
      </c>
      <c r="I1651" s="106">
        <v>4.65</v>
      </c>
      <c r="J1651" s="106">
        <v>4.66</v>
      </c>
      <c r="K1651" s="106">
        <v>4.66</v>
      </c>
      <c r="L1651" s="106">
        <v>4.68</v>
      </c>
      <c r="M1651" s="106">
        <v>4.74</v>
      </c>
    </row>
    <row r="1652" ht="15.75" customHeight="1">
      <c r="D1652" s="108">
        <v>43321.0</v>
      </c>
      <c r="E1652" s="106">
        <v>4.2</v>
      </c>
      <c r="F1652" s="106">
        <v>4.38</v>
      </c>
      <c r="G1652" s="106">
        <v>4.44</v>
      </c>
      <c r="H1652" s="106">
        <v>4.4</v>
      </c>
      <c r="I1652" s="106">
        <v>4.42</v>
      </c>
      <c r="J1652" s="106">
        <v>4.48</v>
      </c>
      <c r="K1652" s="106">
        <v>4.5</v>
      </c>
      <c r="L1652" s="106">
        <v>4.6</v>
      </c>
      <c r="M1652" s="106">
        <v>4.68</v>
      </c>
    </row>
    <row r="1653" ht="15.75" customHeight="1">
      <c r="D1653" s="108">
        <v>43320.0</v>
      </c>
      <c r="E1653" s="106">
        <v>3.37</v>
      </c>
      <c r="F1653" s="106">
        <v>3.59</v>
      </c>
      <c r="G1653" s="106">
        <v>3.73</v>
      </c>
      <c r="H1653" s="106">
        <v>3.9</v>
      </c>
      <c r="I1653" s="106">
        <v>4.11</v>
      </c>
      <c r="J1653" s="106">
        <v>4.33</v>
      </c>
      <c r="K1653" s="106">
        <v>4.47</v>
      </c>
      <c r="L1653" s="106">
        <v>4.58</v>
      </c>
      <c r="M1653" s="106">
        <v>4.68</v>
      </c>
    </row>
    <row r="1654" ht="15.75" customHeight="1">
      <c r="D1654" s="108">
        <v>43319.0</v>
      </c>
      <c r="E1654" s="106">
        <v>2.92</v>
      </c>
      <c r="F1654" s="106">
        <v>3.1</v>
      </c>
      <c r="G1654" s="106">
        <v>3.33</v>
      </c>
      <c r="H1654" s="106">
        <v>3.75</v>
      </c>
      <c r="I1654" s="106">
        <v>4.03</v>
      </c>
      <c r="J1654" s="106">
        <v>4.3</v>
      </c>
      <c r="K1654" s="106">
        <v>4.5</v>
      </c>
      <c r="L1654" s="106">
        <v>4.61</v>
      </c>
      <c r="M1654" s="106">
        <v>4.69</v>
      </c>
    </row>
    <row r="1655" ht="15.75" customHeight="1">
      <c r="D1655" s="108">
        <v>43318.0</v>
      </c>
      <c r="E1655" s="106">
        <v>2.45</v>
      </c>
      <c r="F1655" s="106">
        <v>2.65</v>
      </c>
      <c r="G1655" s="106">
        <v>2.88</v>
      </c>
      <c r="H1655" s="106">
        <v>3.58</v>
      </c>
      <c r="I1655" s="106">
        <v>3.95</v>
      </c>
      <c r="J1655" s="106">
        <v>4.15</v>
      </c>
      <c r="K1655" s="106">
        <v>4.42</v>
      </c>
      <c r="L1655" s="106">
        <v>4.58</v>
      </c>
      <c r="M1655" s="106">
        <v>4.69</v>
      </c>
    </row>
    <row r="1656" ht="15.75" customHeight="1">
      <c r="D1656" s="108">
        <v>43315.0</v>
      </c>
      <c r="E1656" s="106">
        <v>2.22</v>
      </c>
      <c r="F1656" s="106">
        <v>2.48</v>
      </c>
      <c r="G1656" s="106">
        <v>2.77</v>
      </c>
      <c r="H1656" s="106">
        <v>3.48</v>
      </c>
      <c r="I1656" s="106">
        <v>3.88</v>
      </c>
      <c r="J1656" s="106">
        <v>4.08</v>
      </c>
      <c r="K1656" s="106">
        <v>4.4</v>
      </c>
      <c r="L1656" s="106">
        <v>4.54</v>
      </c>
      <c r="M1656" s="106">
        <v>4.61</v>
      </c>
    </row>
    <row r="1657" ht="15.75" customHeight="1">
      <c r="D1657" s="108">
        <v>43314.0</v>
      </c>
      <c r="E1657" s="106">
        <v>2.07</v>
      </c>
      <c r="F1657" s="106">
        <v>2.45</v>
      </c>
      <c r="G1657" s="106">
        <v>2.73</v>
      </c>
      <c r="H1657" s="106">
        <v>3.55</v>
      </c>
      <c r="I1657" s="106">
        <v>3.95</v>
      </c>
      <c r="J1657" s="106">
        <v>4.05</v>
      </c>
      <c r="K1657" s="106">
        <v>4.4</v>
      </c>
      <c r="L1657" s="106">
        <v>4.56</v>
      </c>
      <c r="M1657" s="106">
        <v>4.64</v>
      </c>
    </row>
    <row r="1658" ht="15.75" customHeight="1">
      <c r="D1658" s="108">
        <v>43313.0</v>
      </c>
      <c r="E1658" s="106">
        <v>2.06</v>
      </c>
      <c r="F1658" s="106">
        <v>2.39</v>
      </c>
      <c r="G1658" s="106">
        <v>2.71</v>
      </c>
      <c r="H1658" s="106">
        <v>3.54</v>
      </c>
      <c r="I1658" s="106">
        <v>3.94</v>
      </c>
      <c r="J1658" s="106">
        <v>4.07</v>
      </c>
      <c r="K1658" s="106">
        <v>4.37</v>
      </c>
      <c r="L1658" s="106">
        <v>4.52</v>
      </c>
      <c r="M1658" s="106">
        <v>4.58</v>
      </c>
    </row>
    <row r="1659" ht="15.75" customHeight="1">
      <c r="D1659" s="108">
        <v>43312.0</v>
      </c>
      <c r="E1659" s="106">
        <v>1.73</v>
      </c>
      <c r="F1659" s="106">
        <v>2.3</v>
      </c>
      <c r="G1659" s="106">
        <v>2.62</v>
      </c>
      <c r="H1659" s="106">
        <v>3.57</v>
      </c>
      <c r="I1659" s="106">
        <v>3.95</v>
      </c>
      <c r="J1659" s="106">
        <v>4.05</v>
      </c>
      <c r="K1659" s="106">
        <v>4.4</v>
      </c>
      <c r="L1659" s="106">
        <v>4.54</v>
      </c>
      <c r="M1659" s="106">
        <v>4.61</v>
      </c>
    </row>
    <row r="1660" ht="15.75" customHeight="1">
      <c r="D1660" s="108">
        <v>43311.0</v>
      </c>
      <c r="E1660" s="106">
        <v>2.33</v>
      </c>
      <c r="F1660" s="106">
        <v>2.68</v>
      </c>
      <c r="G1660" s="106">
        <v>3.18</v>
      </c>
      <c r="H1660" s="106">
        <v>3.78</v>
      </c>
      <c r="I1660" s="106">
        <v>4.05</v>
      </c>
      <c r="J1660" s="106">
        <v>4.23</v>
      </c>
      <c r="K1660" s="106">
        <v>4.42</v>
      </c>
      <c r="L1660" s="106">
        <v>4.56</v>
      </c>
      <c r="M1660" s="106">
        <v>4.65</v>
      </c>
    </row>
    <row r="1661" ht="15.75" customHeight="1">
      <c r="D1661" s="108">
        <v>43308.0</v>
      </c>
      <c r="E1661" s="106">
        <v>3.16</v>
      </c>
      <c r="F1661" s="106">
        <v>3.4</v>
      </c>
      <c r="G1661" s="106">
        <v>3.64</v>
      </c>
      <c r="H1661" s="106">
        <v>3.94</v>
      </c>
      <c r="I1661" s="106">
        <v>4.08</v>
      </c>
      <c r="J1661" s="106">
        <v>4.08</v>
      </c>
      <c r="K1661" s="106">
        <v>4.33</v>
      </c>
      <c r="L1661" s="106">
        <v>4.48</v>
      </c>
      <c r="M1661" s="106">
        <v>4.58</v>
      </c>
    </row>
    <row r="1662" ht="15.75" customHeight="1">
      <c r="D1662" s="108">
        <v>43307.0</v>
      </c>
      <c r="E1662" s="106">
        <v>4.51</v>
      </c>
      <c r="F1662" s="106">
        <v>4.6</v>
      </c>
      <c r="G1662" s="106">
        <v>4.61</v>
      </c>
      <c r="H1662" s="106">
        <v>4.65</v>
      </c>
      <c r="I1662" s="106">
        <v>4.64</v>
      </c>
      <c r="J1662" s="106">
        <v>4.66</v>
      </c>
      <c r="K1662" s="106">
        <v>4.59</v>
      </c>
      <c r="L1662" s="106">
        <v>4.64</v>
      </c>
      <c r="M1662" s="106">
        <v>4.69</v>
      </c>
    </row>
    <row r="1663" ht="15.75" customHeight="1">
      <c r="D1663" s="108">
        <v>43306.0</v>
      </c>
      <c r="E1663" s="106">
        <v>4.78</v>
      </c>
      <c r="F1663" s="106">
        <v>4.8</v>
      </c>
      <c r="G1663" s="106">
        <v>4.8</v>
      </c>
      <c r="H1663" s="106">
        <v>4.81</v>
      </c>
      <c r="I1663" s="106">
        <v>4.76</v>
      </c>
      <c r="J1663" s="106">
        <v>4.77</v>
      </c>
      <c r="K1663" s="106">
        <v>4.74</v>
      </c>
      <c r="L1663" s="106">
        <v>4.75</v>
      </c>
      <c r="M1663" s="106">
        <v>4.75</v>
      </c>
    </row>
    <row r="1664" ht="15.75" customHeight="1">
      <c r="D1664" s="108">
        <v>43305.0</v>
      </c>
      <c r="E1664" s="106">
        <v>4.83</v>
      </c>
      <c r="F1664" s="106">
        <v>4.85</v>
      </c>
      <c r="G1664" s="106">
        <v>4.88</v>
      </c>
      <c r="H1664" s="106">
        <v>4.81</v>
      </c>
      <c r="I1664" s="106">
        <v>4.74</v>
      </c>
      <c r="J1664" s="106">
        <v>4.76</v>
      </c>
      <c r="K1664" s="106">
        <v>4.75</v>
      </c>
      <c r="L1664" s="106">
        <v>4.76</v>
      </c>
      <c r="M1664" s="106">
        <v>4.76</v>
      </c>
    </row>
    <row r="1665" ht="15.75" customHeight="1">
      <c r="D1665" s="108">
        <v>43304.0</v>
      </c>
      <c r="E1665" s="106">
        <v>4.33</v>
      </c>
      <c r="F1665" s="106">
        <v>4.35</v>
      </c>
      <c r="G1665" s="106">
        <v>4.33</v>
      </c>
      <c r="H1665" s="106">
        <v>4.38</v>
      </c>
      <c r="I1665" s="106">
        <v>4.38</v>
      </c>
      <c r="J1665" s="106">
        <v>4.45</v>
      </c>
      <c r="K1665" s="106">
        <v>4.48</v>
      </c>
      <c r="L1665" s="106">
        <v>4.54</v>
      </c>
      <c r="M1665" s="106">
        <v>4.64</v>
      </c>
    </row>
    <row r="1666" ht="15.75" customHeight="1">
      <c r="D1666" s="108">
        <v>43301.0</v>
      </c>
      <c r="E1666" s="106">
        <v>3.22</v>
      </c>
      <c r="F1666" s="106">
        <v>3.5</v>
      </c>
      <c r="G1666" s="106">
        <v>3.58</v>
      </c>
      <c r="H1666" s="106">
        <v>3.78</v>
      </c>
      <c r="I1666" s="106">
        <v>3.88</v>
      </c>
      <c r="J1666" s="106">
        <v>3.92</v>
      </c>
      <c r="K1666" s="106">
        <v>4.13</v>
      </c>
      <c r="L1666" s="106">
        <v>4.28</v>
      </c>
      <c r="M1666" s="106">
        <v>4.48</v>
      </c>
    </row>
    <row r="1667" ht="15.75" customHeight="1">
      <c r="D1667" s="108">
        <v>43300.0</v>
      </c>
      <c r="E1667" s="106">
        <v>2.07</v>
      </c>
      <c r="F1667" s="106">
        <v>2.32</v>
      </c>
      <c r="G1667" s="106">
        <v>2.55</v>
      </c>
      <c r="H1667" s="106">
        <v>2.83</v>
      </c>
      <c r="I1667" s="106">
        <v>2.93</v>
      </c>
      <c r="J1667" s="106">
        <v>3.13</v>
      </c>
      <c r="K1667" s="106">
        <v>3.58</v>
      </c>
      <c r="L1667" s="106">
        <v>4.26</v>
      </c>
      <c r="M1667" s="106">
        <v>4.58</v>
      </c>
    </row>
    <row r="1668" ht="15.75" customHeight="1">
      <c r="D1668" s="108">
        <v>43299.0</v>
      </c>
      <c r="E1668" s="106">
        <v>1.86</v>
      </c>
      <c r="F1668" s="106">
        <v>2.01</v>
      </c>
      <c r="G1668" s="106">
        <v>2.17</v>
      </c>
      <c r="H1668" s="106">
        <v>2.31</v>
      </c>
      <c r="I1668" s="106">
        <v>2.54</v>
      </c>
      <c r="J1668" s="106">
        <v>2.8</v>
      </c>
      <c r="K1668" s="106">
        <v>3.62</v>
      </c>
      <c r="L1668" s="106">
        <v>4.32</v>
      </c>
      <c r="M1668" s="106">
        <v>4.58</v>
      </c>
    </row>
    <row r="1669" ht="15.75" customHeight="1">
      <c r="D1669" s="108">
        <v>43298.0</v>
      </c>
      <c r="E1669" s="106">
        <v>1.54</v>
      </c>
      <c r="F1669" s="106">
        <v>1.66</v>
      </c>
      <c r="G1669" s="106">
        <v>1.76</v>
      </c>
      <c r="H1669" s="106">
        <v>1.93</v>
      </c>
      <c r="I1669" s="106">
        <v>2.26</v>
      </c>
      <c r="J1669" s="106">
        <v>2.59</v>
      </c>
      <c r="K1669" s="106">
        <v>3.5</v>
      </c>
      <c r="L1669" s="106">
        <v>4.25</v>
      </c>
      <c r="M1669" s="106">
        <v>4.55</v>
      </c>
    </row>
    <row r="1670" ht="15.75" customHeight="1">
      <c r="D1670" s="108">
        <v>43297.0</v>
      </c>
      <c r="E1670" s="106">
        <v>1.33</v>
      </c>
      <c r="F1670" s="106">
        <v>1.48</v>
      </c>
      <c r="G1670" s="106">
        <v>1.62</v>
      </c>
      <c r="H1670" s="106">
        <v>1.8</v>
      </c>
      <c r="I1670" s="106">
        <v>2.2</v>
      </c>
      <c r="J1670" s="106">
        <v>2.52</v>
      </c>
      <c r="K1670" s="106">
        <v>3.49</v>
      </c>
      <c r="L1670" s="106">
        <v>4.35</v>
      </c>
      <c r="M1670" s="106">
        <v>4.58</v>
      </c>
    </row>
    <row r="1671" ht="15.75" customHeight="1">
      <c r="D1671" s="108">
        <v>43294.0</v>
      </c>
      <c r="E1671" s="106">
        <v>1.26</v>
      </c>
      <c r="F1671" s="106">
        <v>1.39</v>
      </c>
      <c r="G1671" s="106">
        <v>1.51</v>
      </c>
      <c r="H1671" s="106">
        <v>1.76</v>
      </c>
      <c r="I1671" s="106">
        <v>2.14</v>
      </c>
      <c r="J1671" s="106">
        <v>2.49</v>
      </c>
      <c r="K1671" s="106">
        <v>3.56</v>
      </c>
      <c r="L1671" s="106">
        <v>4.38</v>
      </c>
      <c r="M1671" s="106">
        <v>4.6</v>
      </c>
    </row>
    <row r="1672" ht="15.75" customHeight="1">
      <c r="D1672" s="108">
        <v>43293.0</v>
      </c>
      <c r="E1672" s="106">
        <v>1.23</v>
      </c>
      <c r="F1672" s="106">
        <v>1.35</v>
      </c>
      <c r="G1672" s="106">
        <v>1.5</v>
      </c>
      <c r="H1672" s="106">
        <v>1.7</v>
      </c>
      <c r="I1672" s="106">
        <v>2.17</v>
      </c>
      <c r="J1672" s="106">
        <v>2.48</v>
      </c>
      <c r="K1672" s="106">
        <v>3.5</v>
      </c>
      <c r="L1672" s="106">
        <v>4.3</v>
      </c>
      <c r="M1672" s="106">
        <v>4.56</v>
      </c>
    </row>
    <row r="1673" ht="15.75" customHeight="1">
      <c r="D1673" s="108">
        <v>43292.0</v>
      </c>
      <c r="E1673" s="106">
        <v>1.16</v>
      </c>
      <c r="F1673" s="106">
        <v>1.34</v>
      </c>
      <c r="G1673" s="106">
        <v>1.5</v>
      </c>
      <c r="H1673" s="106">
        <v>1.68</v>
      </c>
      <c r="I1673" s="106">
        <v>2.16</v>
      </c>
      <c r="J1673" s="106">
        <v>2.46</v>
      </c>
      <c r="K1673" s="106">
        <v>3.55</v>
      </c>
      <c r="L1673" s="106">
        <v>4.35</v>
      </c>
      <c r="M1673" s="106">
        <v>4.58</v>
      </c>
    </row>
    <row r="1674" ht="15.75" customHeight="1">
      <c r="D1674" s="108">
        <v>43291.0</v>
      </c>
      <c r="E1674" s="106">
        <v>1.13</v>
      </c>
      <c r="F1674" s="106">
        <v>1.27</v>
      </c>
      <c r="G1674" s="106">
        <v>1.4</v>
      </c>
      <c r="H1674" s="106">
        <v>1.67</v>
      </c>
      <c r="I1674" s="106">
        <v>2.1</v>
      </c>
      <c r="J1674" s="106">
        <v>2.45</v>
      </c>
      <c r="K1674" s="106">
        <v>3.5</v>
      </c>
      <c r="L1674" s="106">
        <v>4.28</v>
      </c>
      <c r="M1674" s="106">
        <v>4.56</v>
      </c>
    </row>
    <row r="1675" ht="15.75" customHeight="1">
      <c r="D1675" s="108">
        <v>43290.0</v>
      </c>
      <c r="E1675" s="106">
        <v>1.06</v>
      </c>
      <c r="F1675" s="106">
        <v>1.24</v>
      </c>
      <c r="G1675" s="106">
        <v>1.38</v>
      </c>
      <c r="H1675" s="106">
        <v>1.66</v>
      </c>
      <c r="I1675" s="106">
        <v>2.14</v>
      </c>
      <c r="J1675" s="106">
        <v>2.46</v>
      </c>
      <c r="K1675" s="106">
        <v>3.55</v>
      </c>
      <c r="L1675" s="106">
        <v>4.35</v>
      </c>
      <c r="M1675" s="106">
        <v>4.58</v>
      </c>
    </row>
    <row r="1676" ht="15.75" customHeight="1">
      <c r="D1676" s="108">
        <v>43287.0</v>
      </c>
      <c r="E1676" s="106">
        <v>1.03</v>
      </c>
      <c r="F1676" s="106">
        <v>1.23</v>
      </c>
      <c r="G1676" s="106">
        <v>1.38</v>
      </c>
      <c r="H1676" s="106">
        <v>1.67</v>
      </c>
      <c r="I1676" s="106">
        <v>2.13</v>
      </c>
      <c r="J1676" s="106">
        <v>2.47</v>
      </c>
      <c r="K1676" s="106">
        <v>3.54</v>
      </c>
      <c r="L1676" s="106">
        <v>4.28</v>
      </c>
      <c r="M1676" s="106">
        <v>4.56</v>
      </c>
    </row>
    <row r="1677" ht="15.75" customHeight="1">
      <c r="D1677" s="108">
        <v>43286.0</v>
      </c>
      <c r="E1677" s="106">
        <v>1.08</v>
      </c>
      <c r="F1677" s="106">
        <v>1.28</v>
      </c>
      <c r="G1677" s="106">
        <v>1.4</v>
      </c>
      <c r="H1677" s="106">
        <v>1.68</v>
      </c>
      <c r="I1677" s="106">
        <v>2.12</v>
      </c>
      <c r="J1677" s="106">
        <v>2.48</v>
      </c>
      <c r="K1677" s="106">
        <v>3.54</v>
      </c>
      <c r="L1677" s="106">
        <v>4.28</v>
      </c>
      <c r="M1677" s="106">
        <v>4.56</v>
      </c>
    </row>
    <row r="1678" ht="15.75" customHeight="1">
      <c r="D1678" s="108">
        <v>43285.0</v>
      </c>
      <c r="E1678" s="106">
        <v>1.06</v>
      </c>
      <c r="F1678" s="106">
        <v>1.26</v>
      </c>
      <c r="G1678" s="106">
        <v>1.4</v>
      </c>
      <c r="H1678" s="106">
        <v>1.7</v>
      </c>
      <c r="I1678" s="106">
        <v>2.16</v>
      </c>
      <c r="J1678" s="106">
        <v>2.48</v>
      </c>
      <c r="K1678" s="106">
        <v>3.6</v>
      </c>
      <c r="L1678" s="106">
        <v>4.25</v>
      </c>
      <c r="M1678" s="106">
        <v>4.53</v>
      </c>
    </row>
    <row r="1679" ht="15.75" customHeight="1">
      <c r="D1679" s="108">
        <v>43284.0</v>
      </c>
      <c r="E1679" s="106">
        <v>0.98</v>
      </c>
      <c r="F1679" s="106">
        <v>1.14</v>
      </c>
      <c r="G1679" s="106">
        <v>1.3</v>
      </c>
      <c r="H1679" s="106">
        <v>1.64</v>
      </c>
      <c r="I1679" s="106">
        <v>2.12</v>
      </c>
      <c r="J1679" s="106">
        <v>2.48</v>
      </c>
      <c r="K1679" s="106">
        <v>3.6</v>
      </c>
      <c r="L1679" s="106">
        <v>4.35</v>
      </c>
      <c r="M1679" s="106">
        <v>4.58</v>
      </c>
    </row>
    <row r="1680" ht="15.75" customHeight="1">
      <c r="D1680" s="108">
        <v>43283.0</v>
      </c>
      <c r="E1680" s="106">
        <v>0.94</v>
      </c>
      <c r="F1680" s="106">
        <v>1.1</v>
      </c>
      <c r="G1680" s="106">
        <v>1.27</v>
      </c>
      <c r="H1680" s="106">
        <v>1.69</v>
      </c>
      <c r="I1680" s="106">
        <v>2.16</v>
      </c>
      <c r="J1680" s="106">
        <v>2.47</v>
      </c>
      <c r="K1680" s="106">
        <v>3.52</v>
      </c>
      <c r="L1680" s="106">
        <v>4.32</v>
      </c>
      <c r="M1680" s="106">
        <v>4.58</v>
      </c>
    </row>
    <row r="1681" ht="15.75" customHeight="1">
      <c r="D1681" s="108">
        <v>43280.0</v>
      </c>
      <c r="E1681" s="106">
        <v>0.85</v>
      </c>
      <c r="F1681" s="106">
        <v>1.0</v>
      </c>
      <c r="G1681" s="106">
        <v>1.2</v>
      </c>
      <c r="H1681" s="106">
        <v>1.6</v>
      </c>
      <c r="I1681" s="106">
        <v>2.07</v>
      </c>
      <c r="J1681" s="106">
        <v>2.42</v>
      </c>
      <c r="K1681" s="106">
        <v>3.47</v>
      </c>
      <c r="L1681" s="106">
        <v>4.3</v>
      </c>
      <c r="M1681" s="106">
        <v>4.56</v>
      </c>
    </row>
    <row r="1682" ht="15.75" customHeight="1">
      <c r="D1682" s="108">
        <v>43279.0</v>
      </c>
      <c r="E1682" s="106">
        <v>0.83</v>
      </c>
      <c r="F1682" s="106">
        <v>0.97</v>
      </c>
      <c r="G1682" s="106">
        <v>1.19</v>
      </c>
      <c r="H1682" s="106">
        <v>1.6</v>
      </c>
      <c r="I1682" s="106">
        <v>2.04</v>
      </c>
      <c r="J1682" s="106">
        <v>2.39</v>
      </c>
      <c r="K1682" s="106">
        <v>3.5</v>
      </c>
      <c r="L1682" s="106">
        <v>4.32</v>
      </c>
      <c r="M1682" s="106">
        <v>4.58</v>
      </c>
    </row>
    <row r="1683" ht="15.75" customHeight="1">
      <c r="D1683" s="108">
        <v>43278.0</v>
      </c>
      <c r="E1683" s="106">
        <v>0.83</v>
      </c>
      <c r="F1683" s="106">
        <v>0.95</v>
      </c>
      <c r="G1683" s="106">
        <v>1.17</v>
      </c>
      <c r="H1683" s="106">
        <v>1.55</v>
      </c>
      <c r="I1683" s="106">
        <v>2.07</v>
      </c>
      <c r="J1683" s="106">
        <v>2.4</v>
      </c>
      <c r="K1683" s="106">
        <v>3.56</v>
      </c>
      <c r="L1683" s="106">
        <v>4.32</v>
      </c>
      <c r="M1683" s="106">
        <v>4.56</v>
      </c>
    </row>
    <row r="1684" ht="15.75" customHeight="1">
      <c r="D1684" s="108">
        <v>43277.0</v>
      </c>
      <c r="E1684" s="106">
        <v>0.82</v>
      </c>
      <c r="F1684" s="106">
        <v>0.97</v>
      </c>
      <c r="G1684" s="106">
        <v>1.18</v>
      </c>
      <c r="H1684" s="106">
        <v>1.58</v>
      </c>
      <c r="I1684" s="106">
        <v>2.03</v>
      </c>
      <c r="J1684" s="106">
        <v>2.37</v>
      </c>
      <c r="K1684" s="106">
        <v>3.5</v>
      </c>
      <c r="L1684" s="106">
        <v>4.28</v>
      </c>
      <c r="M1684" s="106">
        <v>4.56</v>
      </c>
    </row>
    <row r="1685" ht="15.75" customHeight="1">
      <c r="D1685" s="108">
        <v>43276.0</v>
      </c>
      <c r="E1685" s="106">
        <v>0.81</v>
      </c>
      <c r="F1685" s="106">
        <v>0.94</v>
      </c>
      <c r="G1685" s="106">
        <v>1.17</v>
      </c>
      <c r="H1685" s="106">
        <v>1.57</v>
      </c>
      <c r="I1685" s="106">
        <v>2.04</v>
      </c>
      <c r="J1685" s="106">
        <v>2.39</v>
      </c>
      <c r="K1685" s="106">
        <v>3.5</v>
      </c>
      <c r="L1685" s="106">
        <v>4.33</v>
      </c>
      <c r="M1685" s="106">
        <v>4.6</v>
      </c>
    </row>
    <row r="1686" ht="15.75" customHeight="1">
      <c r="D1686" s="108">
        <v>43273.0</v>
      </c>
      <c r="E1686" s="106">
        <v>0.78</v>
      </c>
      <c r="F1686" s="106">
        <v>0.87</v>
      </c>
      <c r="G1686" s="106">
        <v>1.17</v>
      </c>
      <c r="H1686" s="106">
        <v>1.53</v>
      </c>
      <c r="I1686" s="106">
        <v>2.07</v>
      </c>
      <c r="J1686" s="106">
        <v>2.4</v>
      </c>
      <c r="K1686" s="106">
        <v>3.56</v>
      </c>
      <c r="L1686" s="106">
        <v>4.32</v>
      </c>
      <c r="M1686" s="106">
        <v>4.56</v>
      </c>
    </row>
    <row r="1687" ht="15.75" customHeight="1">
      <c r="D1687" s="108">
        <v>43272.0</v>
      </c>
      <c r="E1687" s="106">
        <v>0.84</v>
      </c>
      <c r="F1687" s="106">
        <v>0.97</v>
      </c>
      <c r="G1687" s="106">
        <v>1.21</v>
      </c>
      <c r="H1687" s="106">
        <v>1.57</v>
      </c>
      <c r="I1687" s="106">
        <v>2.07</v>
      </c>
      <c r="J1687" s="106">
        <v>2.43</v>
      </c>
      <c r="K1687" s="106">
        <v>3.45</v>
      </c>
      <c r="L1687" s="106">
        <v>4.28</v>
      </c>
      <c r="M1687" s="106">
        <v>4.55</v>
      </c>
    </row>
    <row r="1688" ht="15.75" customHeight="1">
      <c r="D1688" s="108">
        <v>43271.0</v>
      </c>
      <c r="E1688" s="106">
        <v>0.91</v>
      </c>
      <c r="F1688" s="106">
        <v>1.06</v>
      </c>
      <c r="G1688" s="106">
        <v>1.3</v>
      </c>
      <c r="H1688" s="106">
        <v>1.61</v>
      </c>
      <c r="I1688" s="106">
        <v>2.04</v>
      </c>
      <c r="J1688" s="106">
        <v>2.4</v>
      </c>
      <c r="K1688" s="106">
        <v>3.5</v>
      </c>
      <c r="L1688" s="106">
        <v>4.32</v>
      </c>
      <c r="M1688" s="106">
        <v>4.58</v>
      </c>
    </row>
    <row r="1689" ht="15.75" customHeight="1">
      <c r="D1689" s="108">
        <v>43270.0</v>
      </c>
      <c r="E1689" s="106">
        <v>1.05</v>
      </c>
      <c r="F1689" s="106">
        <v>1.15</v>
      </c>
      <c r="G1689" s="106">
        <v>1.38</v>
      </c>
      <c r="H1689" s="106">
        <v>1.68</v>
      </c>
      <c r="I1689" s="106">
        <v>2.13</v>
      </c>
      <c r="J1689" s="106">
        <v>2.47</v>
      </c>
      <c r="K1689" s="106">
        <v>3.47</v>
      </c>
      <c r="L1689" s="106">
        <v>4.3</v>
      </c>
      <c r="M1689" s="106">
        <v>4.56</v>
      </c>
    </row>
    <row r="1690" ht="15.75" customHeight="1">
      <c r="D1690" s="108">
        <v>43269.0</v>
      </c>
      <c r="E1690" s="106">
        <v>1.15</v>
      </c>
      <c r="F1690" s="106">
        <v>1.25</v>
      </c>
      <c r="G1690" s="106">
        <v>1.45</v>
      </c>
      <c r="H1690" s="106">
        <v>1.78</v>
      </c>
      <c r="I1690" s="106">
        <v>2.17</v>
      </c>
      <c r="J1690" s="106">
        <v>2.5</v>
      </c>
      <c r="K1690" s="106">
        <v>3.47</v>
      </c>
      <c r="L1690" s="106">
        <v>4.3</v>
      </c>
      <c r="M1690" s="106">
        <v>4.56</v>
      </c>
    </row>
    <row r="1691" ht="15.75" customHeight="1">
      <c r="D1691" s="108">
        <v>43266.0</v>
      </c>
      <c r="E1691" s="106">
        <v>1.27</v>
      </c>
      <c r="F1691" s="106">
        <v>1.37</v>
      </c>
      <c r="G1691" s="106">
        <v>1.52</v>
      </c>
      <c r="H1691" s="106">
        <v>1.77</v>
      </c>
      <c r="I1691" s="106">
        <v>2.15</v>
      </c>
      <c r="J1691" s="106">
        <v>2.52</v>
      </c>
      <c r="K1691" s="106">
        <v>3.62</v>
      </c>
      <c r="L1691" s="106">
        <v>4.4</v>
      </c>
      <c r="M1691" s="106">
        <v>4.62</v>
      </c>
    </row>
    <row r="1692" ht="15.75" customHeight="1">
      <c r="D1692" s="108">
        <v>43265.0</v>
      </c>
      <c r="E1692" s="106">
        <v>1.3</v>
      </c>
      <c r="F1692" s="106">
        <v>1.42</v>
      </c>
      <c r="G1692" s="106">
        <v>1.6</v>
      </c>
      <c r="H1692" s="106">
        <v>1.83</v>
      </c>
      <c r="I1692" s="106">
        <v>2.22</v>
      </c>
      <c r="J1692" s="106">
        <v>2.53</v>
      </c>
      <c r="K1692" s="106">
        <v>3.5</v>
      </c>
      <c r="L1692" s="106">
        <v>4.31</v>
      </c>
      <c r="M1692" s="106">
        <v>4.57</v>
      </c>
    </row>
    <row r="1693" ht="15.75" customHeight="1">
      <c r="D1693" s="108">
        <v>43264.0</v>
      </c>
      <c r="E1693" s="106">
        <v>1.52</v>
      </c>
      <c r="F1693" s="106">
        <v>1.58</v>
      </c>
      <c r="G1693" s="106">
        <v>1.73</v>
      </c>
      <c r="H1693" s="106">
        <v>1.92</v>
      </c>
      <c r="I1693" s="106">
        <v>2.22</v>
      </c>
      <c r="J1693" s="106">
        <v>2.58</v>
      </c>
      <c r="K1693" s="106">
        <v>3.5</v>
      </c>
      <c r="L1693" s="106">
        <v>4.31</v>
      </c>
      <c r="M1693" s="106">
        <v>4.57</v>
      </c>
    </row>
    <row r="1694" ht="15.75" customHeight="1">
      <c r="D1694" s="108">
        <v>43263.0</v>
      </c>
      <c r="E1694" s="106">
        <v>1.52</v>
      </c>
      <c r="F1694" s="106">
        <v>1.6</v>
      </c>
      <c r="G1694" s="106">
        <v>1.75</v>
      </c>
      <c r="H1694" s="106">
        <v>1.98</v>
      </c>
      <c r="I1694" s="106">
        <v>2.23</v>
      </c>
      <c r="J1694" s="106">
        <v>2.6</v>
      </c>
      <c r="K1694" s="106">
        <v>3.5</v>
      </c>
      <c r="L1694" s="106">
        <v>4.31</v>
      </c>
      <c r="M1694" s="106">
        <v>4.57</v>
      </c>
    </row>
    <row r="1695" ht="15.75" customHeight="1">
      <c r="D1695" s="108">
        <v>43262.0</v>
      </c>
      <c r="E1695" s="106">
        <v>1.56</v>
      </c>
      <c r="F1695" s="106">
        <v>1.64</v>
      </c>
      <c r="G1695" s="106">
        <v>1.74</v>
      </c>
      <c r="H1695" s="106">
        <v>1.97</v>
      </c>
      <c r="I1695" s="106">
        <v>2.24</v>
      </c>
      <c r="J1695" s="106">
        <v>2.6</v>
      </c>
      <c r="K1695" s="106">
        <v>3.55</v>
      </c>
      <c r="L1695" s="106">
        <v>4.28</v>
      </c>
      <c r="M1695" s="106">
        <v>4.55</v>
      </c>
    </row>
    <row r="1696" ht="15.75" customHeight="1">
      <c r="D1696" s="108">
        <v>43259.0</v>
      </c>
      <c r="E1696" s="106">
        <v>1.54</v>
      </c>
      <c r="F1696" s="106">
        <v>1.6</v>
      </c>
      <c r="G1696" s="106">
        <v>1.74</v>
      </c>
      <c r="H1696" s="106">
        <v>1.98</v>
      </c>
      <c r="I1696" s="106">
        <v>2.24</v>
      </c>
      <c r="J1696" s="106">
        <v>2.6</v>
      </c>
      <c r="K1696" s="106">
        <v>3.66</v>
      </c>
      <c r="L1696" s="106">
        <v>4.4</v>
      </c>
      <c r="M1696" s="106">
        <v>4.62</v>
      </c>
    </row>
    <row r="1697" ht="15.75" customHeight="1">
      <c r="D1697" s="108">
        <v>43258.0</v>
      </c>
      <c r="E1697" s="106">
        <v>1.57</v>
      </c>
      <c r="F1697" s="106">
        <v>1.67</v>
      </c>
      <c r="G1697" s="106">
        <v>1.78</v>
      </c>
      <c r="H1697" s="106">
        <v>2.03</v>
      </c>
      <c r="I1697" s="106">
        <v>2.3</v>
      </c>
      <c r="J1697" s="106">
        <v>2.6</v>
      </c>
      <c r="K1697" s="106">
        <v>3.55</v>
      </c>
      <c r="L1697" s="106">
        <v>4.37</v>
      </c>
      <c r="M1697" s="106">
        <v>4.6</v>
      </c>
    </row>
    <row r="1698" ht="15.75" customHeight="1">
      <c r="D1698" s="108">
        <v>43257.0</v>
      </c>
      <c r="E1698" s="106">
        <v>1.63</v>
      </c>
      <c r="F1698" s="106">
        <v>1.76</v>
      </c>
      <c r="G1698" s="106">
        <v>1.89</v>
      </c>
      <c r="H1698" s="106">
        <v>2.09</v>
      </c>
      <c r="I1698" s="106">
        <v>2.29</v>
      </c>
      <c r="J1698" s="106">
        <v>2.61</v>
      </c>
      <c r="K1698" s="106">
        <v>3.45</v>
      </c>
      <c r="L1698" s="106">
        <v>4.3</v>
      </c>
      <c r="M1698" s="106">
        <v>4.55</v>
      </c>
    </row>
    <row r="1699" ht="15.75" customHeight="1">
      <c r="D1699" s="108">
        <v>43256.0</v>
      </c>
      <c r="E1699" s="106">
        <v>1.67</v>
      </c>
      <c r="F1699" s="106">
        <v>1.76</v>
      </c>
      <c r="G1699" s="106">
        <v>1.89</v>
      </c>
      <c r="H1699" s="106">
        <v>2.07</v>
      </c>
      <c r="I1699" s="106">
        <v>2.29</v>
      </c>
      <c r="J1699" s="106">
        <v>2.61</v>
      </c>
      <c r="K1699" s="106">
        <v>3.6</v>
      </c>
      <c r="L1699" s="106">
        <v>4.4</v>
      </c>
      <c r="M1699" s="106">
        <v>4.62</v>
      </c>
    </row>
    <row r="1700" ht="15.75" customHeight="1">
      <c r="D1700" s="108">
        <v>43255.0</v>
      </c>
      <c r="E1700" s="106">
        <v>1.63</v>
      </c>
      <c r="F1700" s="106">
        <v>1.71</v>
      </c>
      <c r="G1700" s="106">
        <v>1.83</v>
      </c>
      <c r="H1700" s="106">
        <v>1.97</v>
      </c>
      <c r="I1700" s="106">
        <v>2.29</v>
      </c>
      <c r="J1700" s="106">
        <v>2.6</v>
      </c>
      <c r="K1700" s="106">
        <v>3.5</v>
      </c>
      <c r="L1700" s="106">
        <v>4.34</v>
      </c>
      <c r="M1700" s="106">
        <v>4.58</v>
      </c>
    </row>
    <row r="1701" ht="15.75" customHeight="1">
      <c r="D1701" s="108">
        <v>43252.0</v>
      </c>
      <c r="E1701" s="106">
        <v>1.68</v>
      </c>
      <c r="F1701" s="106">
        <v>1.8</v>
      </c>
      <c r="G1701" s="106">
        <v>1.92</v>
      </c>
      <c r="H1701" s="106">
        <v>2.17</v>
      </c>
      <c r="I1701" s="106">
        <v>2.35</v>
      </c>
      <c r="J1701" s="106">
        <v>2.62</v>
      </c>
      <c r="K1701" s="106">
        <v>3.55</v>
      </c>
      <c r="L1701" s="106">
        <v>4.37</v>
      </c>
      <c r="M1701" s="106">
        <v>4.6</v>
      </c>
    </row>
    <row r="1702" ht="15.75" customHeight="1">
      <c r="D1702" s="108">
        <v>43251.0</v>
      </c>
      <c r="E1702" s="106">
        <v>1.72</v>
      </c>
      <c r="F1702" s="106">
        <v>1.86</v>
      </c>
      <c r="G1702" s="106">
        <v>1.98</v>
      </c>
      <c r="H1702" s="106">
        <v>2.18</v>
      </c>
      <c r="I1702" s="106">
        <v>2.34</v>
      </c>
      <c r="J1702" s="106">
        <v>2.6</v>
      </c>
      <c r="K1702" s="106">
        <v>3.5</v>
      </c>
      <c r="L1702" s="106">
        <v>4.24</v>
      </c>
      <c r="M1702" s="106">
        <v>4.52</v>
      </c>
    </row>
    <row r="1703" ht="15.75" customHeight="1">
      <c r="D1703" s="108">
        <v>43250.0</v>
      </c>
      <c r="E1703" s="106">
        <v>1.73</v>
      </c>
      <c r="F1703" s="106">
        <v>1.82</v>
      </c>
      <c r="G1703" s="106">
        <v>1.96</v>
      </c>
      <c r="H1703" s="106">
        <v>2.16</v>
      </c>
      <c r="I1703" s="106">
        <v>2.32</v>
      </c>
      <c r="J1703" s="106">
        <v>2.62</v>
      </c>
      <c r="K1703" s="106">
        <v>3.52</v>
      </c>
      <c r="L1703" s="106">
        <v>4.26</v>
      </c>
      <c r="M1703" s="106">
        <v>4.52</v>
      </c>
    </row>
    <row r="1704" ht="15.75" customHeight="1">
      <c r="D1704" s="108">
        <v>43249.0</v>
      </c>
      <c r="E1704" s="106">
        <v>1.75</v>
      </c>
      <c r="F1704" s="106">
        <v>1.83</v>
      </c>
      <c r="G1704" s="106">
        <v>1.95</v>
      </c>
      <c r="H1704" s="106">
        <v>2.15</v>
      </c>
      <c r="I1704" s="106">
        <v>2.3</v>
      </c>
      <c r="J1704" s="106">
        <v>2.6</v>
      </c>
      <c r="K1704" s="106">
        <v>3.55</v>
      </c>
      <c r="L1704" s="106">
        <v>4.3</v>
      </c>
      <c r="M1704" s="106">
        <v>4.55</v>
      </c>
    </row>
    <row r="1705" ht="15.75" customHeight="1">
      <c r="D1705" s="108">
        <v>43248.0</v>
      </c>
      <c r="E1705" s="106">
        <v>1.72</v>
      </c>
      <c r="F1705" s="106">
        <v>1.81</v>
      </c>
      <c r="G1705" s="106">
        <v>1.94</v>
      </c>
      <c r="H1705" s="106">
        <v>2.13</v>
      </c>
      <c r="I1705" s="106">
        <v>2.29</v>
      </c>
      <c r="J1705" s="106">
        <v>2.6</v>
      </c>
      <c r="K1705" s="106">
        <v>3.5</v>
      </c>
      <c r="L1705" s="106">
        <v>4.34</v>
      </c>
      <c r="M1705" s="106">
        <v>4.58</v>
      </c>
    </row>
    <row r="1706" ht="15.75" customHeight="1">
      <c r="D1706" s="108">
        <v>43245.0</v>
      </c>
      <c r="E1706" s="106">
        <v>1.68</v>
      </c>
      <c r="F1706" s="106">
        <v>1.75</v>
      </c>
      <c r="G1706" s="106">
        <v>1.87</v>
      </c>
      <c r="H1706" s="106">
        <v>2.07</v>
      </c>
      <c r="I1706" s="106">
        <v>2.27</v>
      </c>
      <c r="J1706" s="106">
        <v>2.57</v>
      </c>
      <c r="K1706" s="106">
        <v>3.5</v>
      </c>
      <c r="L1706" s="106">
        <v>4.34</v>
      </c>
      <c r="M1706" s="106">
        <v>4.58</v>
      </c>
    </row>
    <row r="1707" ht="15.75" customHeight="1">
      <c r="D1707" s="108">
        <v>43244.0</v>
      </c>
      <c r="E1707" s="106">
        <v>1.67</v>
      </c>
      <c r="F1707" s="106">
        <v>1.73</v>
      </c>
      <c r="G1707" s="106">
        <v>1.83</v>
      </c>
      <c r="H1707" s="106">
        <v>2.03</v>
      </c>
      <c r="I1707" s="106">
        <v>2.23</v>
      </c>
      <c r="J1707" s="106">
        <v>2.58</v>
      </c>
      <c r="K1707" s="106">
        <v>3.55</v>
      </c>
      <c r="L1707" s="106">
        <v>4.37</v>
      </c>
      <c r="M1707" s="106">
        <v>4.6</v>
      </c>
    </row>
    <row r="1708" ht="15.75" customHeight="1">
      <c r="D1708" s="108">
        <v>43243.0</v>
      </c>
      <c r="E1708" s="106">
        <v>1.56</v>
      </c>
      <c r="F1708" s="106">
        <v>1.68</v>
      </c>
      <c r="G1708" s="106">
        <v>1.8</v>
      </c>
      <c r="H1708" s="106">
        <v>2.0</v>
      </c>
      <c r="I1708" s="106">
        <v>2.2</v>
      </c>
      <c r="J1708" s="106">
        <v>2.6</v>
      </c>
      <c r="K1708" s="106">
        <v>3.55</v>
      </c>
      <c r="L1708" s="106">
        <v>4.4</v>
      </c>
      <c r="M1708" s="106">
        <v>4.65</v>
      </c>
    </row>
    <row r="1709" ht="15.75" customHeight="1">
      <c r="D1709" s="108">
        <v>43242.0</v>
      </c>
      <c r="E1709" s="106">
        <v>1.45</v>
      </c>
      <c r="F1709" s="106">
        <v>1.53</v>
      </c>
      <c r="G1709" s="106">
        <v>1.72</v>
      </c>
      <c r="H1709" s="106">
        <v>1.92</v>
      </c>
      <c r="I1709" s="106">
        <v>2.17</v>
      </c>
      <c r="J1709" s="106">
        <v>2.56</v>
      </c>
      <c r="K1709" s="106">
        <v>3.52</v>
      </c>
      <c r="L1709" s="106">
        <v>4.37</v>
      </c>
      <c r="M1709" s="106">
        <v>4.6</v>
      </c>
    </row>
    <row r="1710" ht="15.75" customHeight="1">
      <c r="D1710" s="108">
        <v>43241.0</v>
      </c>
      <c r="E1710" s="106">
        <v>1.3</v>
      </c>
      <c r="F1710" s="106">
        <v>1.4</v>
      </c>
      <c r="G1710" s="106">
        <v>1.52</v>
      </c>
      <c r="H1710" s="106">
        <v>1.78</v>
      </c>
      <c r="I1710" s="106">
        <v>2.12</v>
      </c>
      <c r="J1710" s="106">
        <v>2.52</v>
      </c>
      <c r="K1710" s="106">
        <v>3.63</v>
      </c>
      <c r="L1710" s="106">
        <v>4.38</v>
      </c>
      <c r="M1710" s="106">
        <v>4.6</v>
      </c>
    </row>
    <row r="1711" ht="15.75" customHeight="1">
      <c r="D1711" s="108">
        <v>43238.0</v>
      </c>
      <c r="E1711" s="106">
        <v>1.29</v>
      </c>
      <c r="F1711" s="106">
        <v>1.39</v>
      </c>
      <c r="G1711" s="106">
        <v>1.53</v>
      </c>
      <c r="H1711" s="106">
        <v>1.81</v>
      </c>
      <c r="I1711" s="106">
        <v>2.11</v>
      </c>
      <c r="J1711" s="106">
        <v>2.5</v>
      </c>
      <c r="K1711" s="106">
        <v>3.52</v>
      </c>
      <c r="L1711" s="106">
        <v>4.37</v>
      </c>
      <c r="M1711" s="106">
        <v>4.6</v>
      </c>
    </row>
    <row r="1712" ht="15.75" customHeight="1">
      <c r="D1712" s="108">
        <v>43237.0</v>
      </c>
      <c r="E1712" s="106">
        <v>1.26</v>
      </c>
      <c r="F1712" s="106">
        <v>1.36</v>
      </c>
      <c r="G1712" s="106">
        <v>1.53</v>
      </c>
      <c r="H1712" s="106">
        <v>1.8</v>
      </c>
      <c r="I1712" s="106">
        <v>2.11</v>
      </c>
      <c r="J1712" s="106">
        <v>2.5</v>
      </c>
      <c r="K1712" s="106">
        <v>3.52</v>
      </c>
      <c r="L1712" s="106">
        <v>4.37</v>
      </c>
      <c r="M1712" s="106">
        <v>4.6</v>
      </c>
    </row>
    <row r="1713" ht="15.75" customHeight="1">
      <c r="D1713" s="108">
        <v>43236.0</v>
      </c>
      <c r="E1713" s="106">
        <v>1.24</v>
      </c>
      <c r="F1713" s="106">
        <v>1.36</v>
      </c>
      <c r="G1713" s="106">
        <v>1.56</v>
      </c>
      <c r="H1713" s="106">
        <v>1.81</v>
      </c>
      <c r="I1713" s="106">
        <v>2.13</v>
      </c>
      <c r="J1713" s="106">
        <v>2.53</v>
      </c>
      <c r="K1713" s="106">
        <v>3.46</v>
      </c>
      <c r="L1713" s="106">
        <v>4.34</v>
      </c>
      <c r="M1713" s="106">
        <v>4.58</v>
      </c>
    </row>
    <row r="1714" ht="15.75" customHeight="1">
      <c r="D1714" s="108">
        <v>43235.0</v>
      </c>
      <c r="E1714" s="106">
        <v>1.22</v>
      </c>
      <c r="F1714" s="106">
        <v>1.28</v>
      </c>
      <c r="G1714" s="106">
        <v>1.48</v>
      </c>
      <c r="H1714" s="106">
        <v>1.73</v>
      </c>
      <c r="I1714" s="106">
        <v>2.1</v>
      </c>
      <c r="J1714" s="106">
        <v>2.48</v>
      </c>
      <c r="K1714" s="106">
        <v>3.56</v>
      </c>
      <c r="L1714" s="106">
        <v>4.34</v>
      </c>
      <c r="M1714" s="106">
        <v>4.58</v>
      </c>
    </row>
    <row r="1715" ht="15.75" customHeight="1">
      <c r="D1715" s="108">
        <v>43234.0</v>
      </c>
      <c r="E1715" s="106">
        <v>1.23</v>
      </c>
      <c r="F1715" s="106">
        <v>1.3</v>
      </c>
      <c r="G1715" s="106">
        <v>1.5</v>
      </c>
      <c r="H1715" s="106">
        <v>1.75</v>
      </c>
      <c r="I1715" s="106">
        <v>2.1</v>
      </c>
      <c r="J1715" s="106">
        <v>2.48</v>
      </c>
      <c r="K1715" s="106">
        <v>3.56</v>
      </c>
      <c r="L1715" s="106">
        <v>4.34</v>
      </c>
      <c r="M1715" s="106">
        <v>4.58</v>
      </c>
    </row>
    <row r="1716" ht="15.75" customHeight="1">
      <c r="D1716" s="108">
        <v>43231.0</v>
      </c>
      <c r="E1716" s="106">
        <v>1.26</v>
      </c>
      <c r="F1716" s="106">
        <v>1.39</v>
      </c>
      <c r="G1716" s="106">
        <v>1.56</v>
      </c>
      <c r="H1716" s="106">
        <v>1.8</v>
      </c>
      <c r="I1716" s="106">
        <v>2.16</v>
      </c>
      <c r="J1716" s="106">
        <v>2.53</v>
      </c>
      <c r="K1716" s="106">
        <v>3.56</v>
      </c>
      <c r="L1716" s="106">
        <v>4.34</v>
      </c>
      <c r="M1716" s="106">
        <v>4.58</v>
      </c>
    </row>
    <row r="1717" ht="15.75" customHeight="1">
      <c r="D1717" s="108">
        <v>43230.0</v>
      </c>
      <c r="E1717" s="106">
        <v>1.24</v>
      </c>
      <c r="F1717" s="106">
        <v>1.37</v>
      </c>
      <c r="G1717" s="106">
        <v>1.57</v>
      </c>
      <c r="H1717" s="106">
        <v>1.82</v>
      </c>
      <c r="I1717" s="106">
        <v>2.12</v>
      </c>
      <c r="J1717" s="106">
        <v>2.56</v>
      </c>
      <c r="K1717" s="106">
        <v>3.66</v>
      </c>
      <c r="L1717" s="106">
        <v>4.4</v>
      </c>
      <c r="M1717" s="106">
        <v>4.62</v>
      </c>
    </row>
    <row r="1718" ht="15.75" customHeight="1">
      <c r="D1718" s="108">
        <v>43229.0</v>
      </c>
      <c r="E1718" s="106">
        <v>1.41</v>
      </c>
      <c r="F1718" s="106">
        <v>1.49</v>
      </c>
      <c r="G1718" s="106">
        <v>1.66</v>
      </c>
      <c r="H1718" s="106">
        <v>1.89</v>
      </c>
      <c r="I1718" s="106">
        <v>2.2</v>
      </c>
      <c r="J1718" s="106">
        <v>2.56</v>
      </c>
      <c r="K1718" s="106">
        <v>3.52</v>
      </c>
      <c r="L1718" s="106">
        <v>4.4</v>
      </c>
      <c r="M1718" s="106">
        <v>4.62</v>
      </c>
    </row>
    <row r="1719" ht="15.75" customHeight="1">
      <c r="D1719" s="108">
        <v>43228.0</v>
      </c>
      <c r="E1719" s="106">
        <v>1.59</v>
      </c>
      <c r="F1719" s="106">
        <v>1.71</v>
      </c>
      <c r="G1719" s="106">
        <v>1.83</v>
      </c>
      <c r="H1719" s="106">
        <v>1.99</v>
      </c>
      <c r="I1719" s="106">
        <v>2.29</v>
      </c>
      <c r="J1719" s="106">
        <v>2.66</v>
      </c>
      <c r="K1719" s="106">
        <v>3.62</v>
      </c>
      <c r="L1719" s="106">
        <v>4.46</v>
      </c>
      <c r="M1719" s="106">
        <v>4.66</v>
      </c>
    </row>
    <row r="1720" ht="15.75" customHeight="1">
      <c r="D1720" s="108">
        <v>43227.0</v>
      </c>
      <c r="E1720" s="106">
        <v>1.72</v>
      </c>
      <c r="F1720" s="106">
        <v>1.84</v>
      </c>
      <c r="G1720" s="106">
        <v>1.96</v>
      </c>
      <c r="H1720" s="106">
        <v>2.12</v>
      </c>
      <c r="I1720" s="106">
        <v>2.35</v>
      </c>
      <c r="J1720" s="106">
        <v>2.78</v>
      </c>
      <c r="K1720" s="106">
        <v>3.7</v>
      </c>
      <c r="L1720" s="106">
        <v>4.46</v>
      </c>
      <c r="M1720" s="106">
        <v>4.66</v>
      </c>
    </row>
    <row r="1721" ht="15.75" customHeight="1">
      <c r="D1721" s="108">
        <v>43224.0</v>
      </c>
      <c r="E1721" s="106">
        <v>1.73</v>
      </c>
      <c r="F1721" s="106">
        <v>1.86</v>
      </c>
      <c r="G1721" s="106">
        <v>2.03</v>
      </c>
      <c r="H1721" s="106">
        <v>2.21</v>
      </c>
      <c r="I1721" s="106">
        <v>2.43</v>
      </c>
      <c r="J1721" s="106">
        <v>2.83</v>
      </c>
      <c r="K1721" s="106">
        <v>3.7</v>
      </c>
      <c r="L1721" s="106">
        <v>4.46</v>
      </c>
      <c r="M1721" s="106">
        <v>4.66</v>
      </c>
    </row>
    <row r="1722" ht="15.75" customHeight="1">
      <c r="D1722" s="108">
        <v>43223.0</v>
      </c>
      <c r="E1722" s="106">
        <v>1.76</v>
      </c>
      <c r="F1722" s="106">
        <v>1.88</v>
      </c>
      <c r="G1722" s="106">
        <v>2.04</v>
      </c>
      <c r="H1722" s="106">
        <v>2.22</v>
      </c>
      <c r="I1722" s="106">
        <v>2.44</v>
      </c>
      <c r="J1722" s="106">
        <v>2.86</v>
      </c>
      <c r="K1722" s="106">
        <v>3.68</v>
      </c>
      <c r="L1722" s="106">
        <v>4.45</v>
      </c>
      <c r="M1722" s="106">
        <v>4.65</v>
      </c>
    </row>
    <row r="1723" ht="15.75" customHeight="1">
      <c r="D1723" s="108">
        <v>43222.0</v>
      </c>
      <c r="E1723" s="106">
        <v>1.7</v>
      </c>
      <c r="F1723" s="106">
        <v>1.87</v>
      </c>
      <c r="G1723" s="106">
        <v>2.0</v>
      </c>
      <c r="H1723" s="106">
        <v>2.2</v>
      </c>
      <c r="I1723" s="106">
        <v>2.4</v>
      </c>
      <c r="J1723" s="106">
        <v>2.83</v>
      </c>
      <c r="K1723" s="106">
        <v>3.67</v>
      </c>
      <c r="L1723" s="106">
        <v>4.42</v>
      </c>
      <c r="M1723" s="106">
        <v>4.63</v>
      </c>
    </row>
    <row r="1724" ht="15.75" customHeight="1">
      <c r="D1724" s="108">
        <v>43217.0</v>
      </c>
      <c r="E1724" s="106">
        <v>1.73</v>
      </c>
      <c r="F1724" s="106">
        <v>1.87</v>
      </c>
      <c r="G1724" s="106">
        <v>2.02</v>
      </c>
      <c r="H1724" s="106">
        <v>2.2</v>
      </c>
      <c r="I1724" s="106">
        <v>2.4</v>
      </c>
      <c r="J1724" s="106">
        <v>2.78</v>
      </c>
      <c r="K1724" s="106">
        <v>3.64</v>
      </c>
      <c r="L1724" s="106">
        <v>4.4</v>
      </c>
      <c r="M1724" s="106">
        <v>4.62</v>
      </c>
    </row>
    <row r="1725" ht="15.75" customHeight="1">
      <c r="D1725" s="108">
        <v>43216.0</v>
      </c>
      <c r="E1725" s="106">
        <v>1.64</v>
      </c>
      <c r="F1725" s="106">
        <v>1.83</v>
      </c>
      <c r="G1725" s="106">
        <v>2.0</v>
      </c>
      <c r="H1725" s="106">
        <v>2.17</v>
      </c>
      <c r="I1725" s="106">
        <v>2.39</v>
      </c>
      <c r="J1725" s="106">
        <v>2.79</v>
      </c>
      <c r="K1725" s="106">
        <v>3.67</v>
      </c>
      <c r="L1725" s="106">
        <v>4.42</v>
      </c>
      <c r="M1725" s="106">
        <v>4.63</v>
      </c>
    </row>
    <row r="1726" ht="15.75" customHeight="1">
      <c r="D1726" s="108">
        <v>43214.0</v>
      </c>
      <c r="E1726" s="106">
        <v>1.64</v>
      </c>
      <c r="F1726" s="106">
        <v>1.8</v>
      </c>
      <c r="G1726" s="106">
        <v>2.0</v>
      </c>
      <c r="H1726" s="106">
        <v>2.2</v>
      </c>
      <c r="I1726" s="106">
        <v>2.38</v>
      </c>
      <c r="J1726" s="106">
        <v>2.82</v>
      </c>
      <c r="K1726" s="106">
        <v>3.75</v>
      </c>
      <c r="L1726" s="106">
        <v>4.45</v>
      </c>
      <c r="M1726" s="106">
        <v>4.65</v>
      </c>
    </row>
    <row r="1727" ht="15.75" customHeight="1">
      <c r="D1727" s="108">
        <v>43213.0</v>
      </c>
      <c r="E1727" s="106">
        <v>1.57</v>
      </c>
      <c r="F1727" s="106">
        <v>1.77</v>
      </c>
      <c r="G1727" s="106">
        <v>1.93</v>
      </c>
      <c r="H1727" s="106">
        <v>2.17</v>
      </c>
      <c r="I1727" s="106">
        <v>2.38</v>
      </c>
      <c r="J1727" s="106">
        <v>2.82</v>
      </c>
      <c r="K1727" s="106">
        <v>3.7</v>
      </c>
      <c r="L1727" s="106">
        <v>4.46</v>
      </c>
      <c r="M1727" s="106">
        <v>4.66</v>
      </c>
    </row>
    <row r="1728" ht="15.75" customHeight="1">
      <c r="D1728" s="108">
        <v>43210.0</v>
      </c>
      <c r="E1728" s="106">
        <v>1.51</v>
      </c>
      <c r="F1728" s="106">
        <v>1.64</v>
      </c>
      <c r="G1728" s="106">
        <v>1.84</v>
      </c>
      <c r="H1728" s="106">
        <v>2.14</v>
      </c>
      <c r="I1728" s="106">
        <v>2.39</v>
      </c>
      <c r="J1728" s="106">
        <v>2.81</v>
      </c>
      <c r="K1728" s="106">
        <v>3.7</v>
      </c>
      <c r="L1728" s="106">
        <v>4.46</v>
      </c>
      <c r="M1728" s="106">
        <v>4.66</v>
      </c>
    </row>
    <row r="1729" ht="15.75" customHeight="1">
      <c r="D1729" s="108">
        <v>43209.0</v>
      </c>
      <c r="E1729" s="106">
        <v>1.44</v>
      </c>
      <c r="F1729" s="106">
        <v>1.6</v>
      </c>
      <c r="G1729" s="106">
        <v>1.8</v>
      </c>
      <c r="H1729" s="106">
        <v>2.14</v>
      </c>
      <c r="I1729" s="106">
        <v>2.42</v>
      </c>
      <c r="J1729" s="106">
        <v>2.88</v>
      </c>
      <c r="K1729" s="106">
        <v>3.68</v>
      </c>
      <c r="L1729" s="106">
        <v>4.48</v>
      </c>
      <c r="M1729" s="106">
        <v>4.7</v>
      </c>
    </row>
    <row r="1730" ht="15.75" customHeight="1">
      <c r="D1730" s="108">
        <v>43208.0</v>
      </c>
      <c r="E1730" s="106">
        <v>1.47</v>
      </c>
      <c r="F1730" s="106">
        <v>1.57</v>
      </c>
      <c r="G1730" s="106">
        <v>1.8</v>
      </c>
      <c r="H1730" s="106">
        <v>2.13</v>
      </c>
      <c r="I1730" s="106">
        <v>2.37</v>
      </c>
      <c r="J1730" s="106">
        <v>2.82</v>
      </c>
      <c r="K1730" s="106">
        <v>3.7</v>
      </c>
      <c r="L1730" s="106">
        <v>4.4</v>
      </c>
      <c r="M1730" s="106">
        <v>4.62</v>
      </c>
    </row>
    <row r="1731" ht="15.75" customHeight="1">
      <c r="D1731" s="108">
        <v>43207.0</v>
      </c>
      <c r="E1731" s="106">
        <v>1.43</v>
      </c>
      <c r="F1731" s="106">
        <v>1.55</v>
      </c>
      <c r="G1731" s="106">
        <v>1.77</v>
      </c>
      <c r="H1731" s="106">
        <v>2.13</v>
      </c>
      <c r="I1731" s="106">
        <v>2.37</v>
      </c>
      <c r="J1731" s="106">
        <v>2.83</v>
      </c>
      <c r="K1731" s="106">
        <v>3.75</v>
      </c>
      <c r="L1731" s="106">
        <v>4.45</v>
      </c>
      <c r="M1731" s="106">
        <v>4.65</v>
      </c>
    </row>
    <row r="1732" ht="15.75" customHeight="1">
      <c r="D1732" s="108">
        <v>43206.0</v>
      </c>
      <c r="E1732" s="106">
        <v>0.96</v>
      </c>
      <c r="F1732" s="106">
        <v>1.16</v>
      </c>
      <c r="G1732" s="106">
        <v>1.32</v>
      </c>
      <c r="H1732" s="106">
        <v>1.66</v>
      </c>
      <c r="I1732" s="106">
        <v>2.16</v>
      </c>
      <c r="J1732" s="106">
        <v>2.6</v>
      </c>
      <c r="K1732" s="106">
        <v>3.78</v>
      </c>
      <c r="L1732" s="106">
        <v>4.48</v>
      </c>
      <c r="M1732" s="106">
        <v>4.7</v>
      </c>
    </row>
    <row r="1733" ht="15.75" customHeight="1">
      <c r="D1733" s="108">
        <v>43203.0</v>
      </c>
      <c r="E1733" s="106">
        <v>0.87</v>
      </c>
      <c r="F1733" s="106">
        <v>1.01</v>
      </c>
      <c r="G1733" s="106">
        <v>1.21</v>
      </c>
      <c r="H1733" s="106">
        <v>1.61</v>
      </c>
      <c r="I1733" s="106">
        <v>2.13</v>
      </c>
      <c r="J1733" s="106">
        <v>2.56</v>
      </c>
      <c r="K1733" s="106">
        <v>3.68</v>
      </c>
      <c r="L1733" s="106">
        <v>4.42</v>
      </c>
      <c r="M1733" s="106">
        <v>4.63</v>
      </c>
    </row>
    <row r="1734" ht="15.75" customHeight="1">
      <c r="D1734" s="108">
        <v>43202.0</v>
      </c>
      <c r="E1734" s="106">
        <v>0.85</v>
      </c>
      <c r="F1734" s="106">
        <v>0.98</v>
      </c>
      <c r="G1734" s="106">
        <v>1.2</v>
      </c>
      <c r="H1734" s="106">
        <v>1.62</v>
      </c>
      <c r="I1734" s="106">
        <v>2.13</v>
      </c>
      <c r="J1734" s="106">
        <v>2.57</v>
      </c>
      <c r="K1734" s="106">
        <v>3.68</v>
      </c>
      <c r="L1734" s="106">
        <v>4.42</v>
      </c>
      <c r="M1734" s="106">
        <v>4.63</v>
      </c>
    </row>
    <row r="1735" ht="15.75" customHeight="1">
      <c r="D1735" s="108">
        <v>43201.0</v>
      </c>
      <c r="E1735" s="106">
        <v>0.83</v>
      </c>
      <c r="F1735" s="106">
        <v>0.97</v>
      </c>
      <c r="G1735" s="106">
        <v>1.21</v>
      </c>
      <c r="H1735" s="106">
        <v>1.64</v>
      </c>
      <c r="I1735" s="106">
        <v>2.14</v>
      </c>
      <c r="J1735" s="106">
        <v>2.57</v>
      </c>
      <c r="K1735" s="106">
        <v>3.66</v>
      </c>
      <c r="L1735" s="106">
        <v>4.4</v>
      </c>
      <c r="M1735" s="106">
        <v>4.62</v>
      </c>
    </row>
    <row r="1736" ht="15.75" customHeight="1">
      <c r="D1736" s="108">
        <v>43200.0</v>
      </c>
      <c r="E1736" s="106">
        <v>0.82</v>
      </c>
      <c r="F1736" s="106">
        <v>0.96</v>
      </c>
      <c r="G1736" s="106">
        <v>1.18</v>
      </c>
      <c r="H1736" s="106">
        <v>1.64</v>
      </c>
      <c r="I1736" s="106">
        <v>2.16</v>
      </c>
      <c r="J1736" s="106">
        <v>2.58</v>
      </c>
      <c r="K1736" s="106">
        <v>3.7</v>
      </c>
      <c r="L1736" s="106">
        <v>4.45</v>
      </c>
      <c r="M1736" s="106">
        <v>4.65</v>
      </c>
    </row>
    <row r="1737" ht="15.75" customHeight="1">
      <c r="D1737" s="108">
        <v>43199.0</v>
      </c>
      <c r="E1737" s="106">
        <v>0.8</v>
      </c>
      <c r="F1737" s="106">
        <v>0.95</v>
      </c>
      <c r="G1737" s="106">
        <v>1.18</v>
      </c>
      <c r="H1737" s="106">
        <v>1.6</v>
      </c>
      <c r="I1737" s="106">
        <v>2.13</v>
      </c>
      <c r="J1737" s="106">
        <v>2.57</v>
      </c>
      <c r="K1737" s="106">
        <v>3.68</v>
      </c>
      <c r="L1737" s="106">
        <v>4.42</v>
      </c>
      <c r="M1737" s="106">
        <v>4.63</v>
      </c>
    </row>
    <row r="1738" ht="15.75" customHeight="1">
      <c r="D1738" s="108">
        <v>43196.0</v>
      </c>
      <c r="E1738" s="106">
        <v>0.79</v>
      </c>
      <c r="F1738" s="106">
        <v>0.91</v>
      </c>
      <c r="G1738" s="106">
        <v>1.17</v>
      </c>
      <c r="H1738" s="106">
        <v>1.59</v>
      </c>
      <c r="I1738" s="106">
        <v>2.13</v>
      </c>
      <c r="J1738" s="106">
        <v>2.56</v>
      </c>
      <c r="K1738" s="106">
        <v>3.68</v>
      </c>
      <c r="L1738" s="106">
        <v>4.42</v>
      </c>
      <c r="M1738" s="106">
        <v>4.63</v>
      </c>
    </row>
    <row r="1739" ht="15.75" customHeight="1">
      <c r="D1739" s="108">
        <v>43195.0</v>
      </c>
      <c r="E1739" s="106">
        <v>0.78</v>
      </c>
      <c r="F1739" s="106">
        <v>0.95</v>
      </c>
      <c r="G1739" s="106">
        <v>1.17</v>
      </c>
      <c r="H1739" s="106">
        <v>1.65</v>
      </c>
      <c r="I1739" s="106">
        <v>2.18</v>
      </c>
      <c r="J1739" s="106">
        <v>2.6</v>
      </c>
      <c r="K1739" s="106">
        <v>3.7</v>
      </c>
      <c r="L1739" s="106">
        <v>4.45</v>
      </c>
      <c r="M1739" s="106">
        <v>4.65</v>
      </c>
    </row>
    <row r="1740" ht="15.75" customHeight="1">
      <c r="D1740" s="108">
        <v>43194.0</v>
      </c>
      <c r="E1740" s="106">
        <v>0.83</v>
      </c>
      <c r="F1740" s="106">
        <v>0.97</v>
      </c>
      <c r="G1740" s="106">
        <v>1.2</v>
      </c>
      <c r="H1740" s="106">
        <v>1.67</v>
      </c>
      <c r="I1740" s="106">
        <v>2.2</v>
      </c>
      <c r="J1740" s="106">
        <v>2.59</v>
      </c>
      <c r="K1740" s="106">
        <v>3.7</v>
      </c>
      <c r="L1740" s="106">
        <v>4.46</v>
      </c>
      <c r="M1740" s="106">
        <v>4.66</v>
      </c>
    </row>
    <row r="1741" ht="15.75" customHeight="1">
      <c r="D1741" s="108">
        <v>43193.0</v>
      </c>
      <c r="E1741" s="106">
        <v>0.87</v>
      </c>
      <c r="F1741" s="106">
        <v>1.0</v>
      </c>
      <c r="G1741" s="106">
        <v>1.18</v>
      </c>
      <c r="H1741" s="106">
        <v>1.68</v>
      </c>
      <c r="I1741" s="106">
        <v>2.22</v>
      </c>
      <c r="J1741" s="106">
        <v>2.58</v>
      </c>
      <c r="K1741" s="106">
        <v>3.8</v>
      </c>
      <c r="L1741" s="106">
        <v>4.46</v>
      </c>
      <c r="M1741" s="106">
        <v>4.68</v>
      </c>
    </row>
    <row r="1742" ht="15.75" customHeight="1">
      <c r="D1742" s="108">
        <v>43192.0</v>
      </c>
      <c r="E1742" s="106">
        <v>0.88</v>
      </c>
      <c r="F1742" s="106">
        <v>1.03</v>
      </c>
      <c r="G1742" s="106">
        <v>1.2</v>
      </c>
      <c r="H1742" s="106">
        <v>1.7</v>
      </c>
      <c r="I1742" s="106">
        <v>2.23</v>
      </c>
      <c r="J1742" s="106">
        <v>2.65</v>
      </c>
      <c r="K1742" s="106">
        <v>3.86</v>
      </c>
      <c r="L1742" s="106">
        <v>4.52</v>
      </c>
      <c r="M1742" s="106">
        <v>4.74</v>
      </c>
    </row>
    <row r="1743" ht="15.75" customHeight="1">
      <c r="D1743" s="108">
        <v>43189.0</v>
      </c>
      <c r="E1743" s="106">
        <v>0.85</v>
      </c>
      <c r="F1743" s="106">
        <v>0.98</v>
      </c>
      <c r="G1743" s="106">
        <v>1.2</v>
      </c>
      <c r="H1743" s="106">
        <v>1.72</v>
      </c>
      <c r="I1743" s="106">
        <v>2.23</v>
      </c>
      <c r="J1743" s="106">
        <v>2.65</v>
      </c>
      <c r="K1743" s="106">
        <v>3.83</v>
      </c>
      <c r="L1743" s="106">
        <v>4.48</v>
      </c>
      <c r="M1743" s="106">
        <v>4.73</v>
      </c>
    </row>
    <row r="1744" ht="15.75" customHeight="1">
      <c r="D1744" s="108">
        <v>43188.0</v>
      </c>
      <c r="E1744" s="106">
        <v>0.82</v>
      </c>
      <c r="F1744" s="106">
        <v>0.96</v>
      </c>
      <c r="G1744" s="106">
        <v>1.2</v>
      </c>
      <c r="H1744" s="106">
        <v>1.7</v>
      </c>
      <c r="I1744" s="106">
        <v>2.26</v>
      </c>
      <c r="J1744" s="106">
        <v>2.68</v>
      </c>
      <c r="K1744" s="106">
        <v>3.85</v>
      </c>
      <c r="L1744" s="106">
        <v>4.5</v>
      </c>
      <c r="M1744" s="106">
        <v>4.73</v>
      </c>
    </row>
    <row r="1745" ht="15.75" customHeight="1">
      <c r="D1745" s="108">
        <v>43187.0</v>
      </c>
      <c r="E1745" s="106">
        <v>0.83</v>
      </c>
      <c r="F1745" s="106">
        <v>0.98</v>
      </c>
      <c r="G1745" s="106">
        <v>1.22</v>
      </c>
      <c r="H1745" s="106">
        <v>1.73</v>
      </c>
      <c r="I1745" s="106">
        <v>2.3</v>
      </c>
      <c r="J1745" s="106">
        <v>2.68</v>
      </c>
      <c r="K1745" s="106">
        <v>3.85</v>
      </c>
      <c r="L1745" s="106">
        <v>4.48</v>
      </c>
      <c r="M1745" s="106">
        <v>4.7</v>
      </c>
    </row>
    <row r="1746" ht="15.75" customHeight="1">
      <c r="D1746" s="108">
        <v>43186.0</v>
      </c>
      <c r="E1746" s="106">
        <v>0.85</v>
      </c>
      <c r="F1746" s="106">
        <v>1.0</v>
      </c>
      <c r="G1746" s="106">
        <v>1.22</v>
      </c>
      <c r="H1746" s="106">
        <v>1.72</v>
      </c>
      <c r="I1746" s="106">
        <v>2.3</v>
      </c>
      <c r="J1746" s="106">
        <v>2.7</v>
      </c>
      <c r="K1746" s="106">
        <v>3.93</v>
      </c>
      <c r="L1746" s="106">
        <v>4.48</v>
      </c>
      <c r="M1746" s="106">
        <v>4.73</v>
      </c>
    </row>
    <row r="1747" ht="15.75" customHeight="1">
      <c r="D1747" s="108">
        <v>43185.0</v>
      </c>
      <c r="E1747" s="106">
        <v>0.85</v>
      </c>
      <c r="F1747" s="106">
        <v>1.0</v>
      </c>
      <c r="G1747" s="106">
        <v>1.22</v>
      </c>
      <c r="H1747" s="106">
        <v>1.75</v>
      </c>
      <c r="I1747" s="106">
        <v>2.35</v>
      </c>
      <c r="J1747" s="106">
        <v>2.72</v>
      </c>
      <c r="K1747" s="106">
        <v>3.82</v>
      </c>
      <c r="L1747" s="106">
        <v>4.47</v>
      </c>
      <c r="M1747" s="106">
        <v>4.68</v>
      </c>
    </row>
    <row r="1748" ht="15.75" customHeight="1">
      <c r="D1748" s="108">
        <v>43182.0</v>
      </c>
      <c r="E1748" s="106">
        <v>0.83</v>
      </c>
      <c r="F1748" s="106">
        <v>1.0</v>
      </c>
      <c r="G1748" s="106">
        <v>1.23</v>
      </c>
      <c r="H1748" s="106">
        <v>1.78</v>
      </c>
      <c r="I1748" s="106">
        <v>2.35</v>
      </c>
      <c r="J1748" s="106">
        <v>2.73</v>
      </c>
      <c r="K1748" s="106">
        <v>3.82</v>
      </c>
      <c r="L1748" s="106">
        <v>4.47</v>
      </c>
      <c r="M1748" s="106">
        <v>4.68</v>
      </c>
    </row>
    <row r="1749" ht="15.75" customHeight="1">
      <c r="D1749" s="108">
        <v>43181.0</v>
      </c>
      <c r="E1749" s="106">
        <v>0.87</v>
      </c>
      <c r="F1749" s="106">
        <v>1.0</v>
      </c>
      <c r="G1749" s="106">
        <v>1.23</v>
      </c>
      <c r="H1749" s="106">
        <v>1.82</v>
      </c>
      <c r="I1749" s="106">
        <v>2.38</v>
      </c>
      <c r="J1749" s="106">
        <v>2.72</v>
      </c>
      <c r="K1749" s="106">
        <v>3.82</v>
      </c>
      <c r="L1749" s="106">
        <v>4.47</v>
      </c>
      <c r="M1749" s="106">
        <v>4.68</v>
      </c>
    </row>
    <row r="1750" ht="15.75" customHeight="1">
      <c r="D1750" s="108">
        <v>43180.0</v>
      </c>
      <c r="E1750" s="106">
        <v>0.92</v>
      </c>
      <c r="F1750" s="106">
        <v>1.07</v>
      </c>
      <c r="G1750" s="106">
        <v>1.27</v>
      </c>
      <c r="H1750" s="106">
        <v>1.9</v>
      </c>
      <c r="I1750" s="106">
        <v>2.42</v>
      </c>
      <c r="J1750" s="106">
        <v>2.78</v>
      </c>
      <c r="K1750" s="106">
        <v>3.82</v>
      </c>
      <c r="L1750" s="106">
        <v>4.48</v>
      </c>
      <c r="M1750" s="106">
        <v>4.68</v>
      </c>
    </row>
    <row r="1751" ht="15.75" customHeight="1">
      <c r="D1751" s="108">
        <v>43179.0</v>
      </c>
      <c r="E1751" s="106">
        <v>0.93</v>
      </c>
      <c r="F1751" s="106">
        <v>1.08</v>
      </c>
      <c r="G1751" s="106">
        <v>1.33</v>
      </c>
      <c r="H1751" s="106">
        <v>1.93</v>
      </c>
      <c r="I1751" s="106">
        <v>2.43</v>
      </c>
      <c r="J1751" s="106">
        <v>2.85</v>
      </c>
      <c r="K1751" s="106">
        <v>3.83</v>
      </c>
      <c r="L1751" s="106">
        <v>4.48</v>
      </c>
      <c r="M1751" s="106">
        <v>4.68</v>
      </c>
    </row>
    <row r="1752" ht="15.75" customHeight="1">
      <c r="D1752" s="108">
        <v>43178.0</v>
      </c>
      <c r="E1752" s="106">
        <v>0.97</v>
      </c>
      <c r="F1752" s="106">
        <v>1.1</v>
      </c>
      <c r="G1752" s="106">
        <v>1.37</v>
      </c>
      <c r="H1752" s="106">
        <v>1.94</v>
      </c>
      <c r="I1752" s="106">
        <v>2.47</v>
      </c>
      <c r="J1752" s="106">
        <v>2.9</v>
      </c>
      <c r="K1752" s="106">
        <v>3.85</v>
      </c>
      <c r="L1752" s="106">
        <v>4.48</v>
      </c>
      <c r="M1752" s="106">
        <v>4.68</v>
      </c>
    </row>
    <row r="1753" ht="15.75" customHeight="1">
      <c r="D1753" s="108">
        <v>43175.0</v>
      </c>
      <c r="E1753" s="106">
        <v>0.98</v>
      </c>
      <c r="F1753" s="106">
        <v>1.12</v>
      </c>
      <c r="G1753" s="106">
        <v>1.42</v>
      </c>
      <c r="H1753" s="106">
        <v>1.95</v>
      </c>
      <c r="I1753" s="106">
        <v>2.48</v>
      </c>
      <c r="J1753" s="106">
        <v>2.95</v>
      </c>
      <c r="K1753" s="106">
        <v>3.82</v>
      </c>
      <c r="L1753" s="106">
        <v>4.5</v>
      </c>
      <c r="M1753" s="106">
        <v>4.72</v>
      </c>
    </row>
    <row r="1754" ht="15.75" customHeight="1">
      <c r="D1754" s="108">
        <v>43174.0</v>
      </c>
      <c r="E1754" s="106">
        <v>1.02</v>
      </c>
      <c r="F1754" s="106">
        <v>1.16</v>
      </c>
      <c r="G1754" s="106">
        <v>1.46</v>
      </c>
      <c r="H1754" s="106">
        <v>1.98</v>
      </c>
      <c r="I1754" s="106">
        <v>2.56</v>
      </c>
      <c r="J1754" s="106">
        <v>2.94</v>
      </c>
      <c r="K1754" s="106">
        <v>3.98</v>
      </c>
      <c r="L1754" s="106">
        <v>4.55</v>
      </c>
      <c r="M1754" s="106">
        <v>4.73</v>
      </c>
    </row>
    <row r="1755" ht="15.75" customHeight="1">
      <c r="D1755" s="108">
        <v>43173.0</v>
      </c>
      <c r="E1755" s="106">
        <v>1.02</v>
      </c>
      <c r="F1755" s="106">
        <v>1.18</v>
      </c>
      <c r="G1755" s="106">
        <v>1.48</v>
      </c>
      <c r="H1755" s="106">
        <v>2.02</v>
      </c>
      <c r="I1755" s="106">
        <v>2.6</v>
      </c>
      <c r="J1755" s="106">
        <v>2.98</v>
      </c>
      <c r="K1755" s="106">
        <v>4.0</v>
      </c>
      <c r="L1755" s="106">
        <v>4.55</v>
      </c>
      <c r="M1755" s="106">
        <v>4.73</v>
      </c>
    </row>
    <row r="1756" ht="15.75" customHeight="1">
      <c r="D1756" s="108">
        <v>43172.0</v>
      </c>
      <c r="E1756" s="106">
        <v>1.04</v>
      </c>
      <c r="F1756" s="106">
        <v>1.21</v>
      </c>
      <c r="G1756" s="106">
        <v>1.51</v>
      </c>
      <c r="H1756" s="106">
        <v>2.07</v>
      </c>
      <c r="I1756" s="106">
        <v>2.61</v>
      </c>
      <c r="J1756" s="106">
        <v>2.97</v>
      </c>
      <c r="K1756" s="106">
        <v>3.9</v>
      </c>
      <c r="L1756" s="106">
        <v>4.52</v>
      </c>
      <c r="M1756" s="106">
        <v>4.7</v>
      </c>
    </row>
    <row r="1757" ht="15.75" customHeight="1">
      <c r="D1757" s="108">
        <v>43171.0</v>
      </c>
      <c r="E1757" s="106">
        <v>1.04</v>
      </c>
      <c r="F1757" s="106">
        <v>1.2</v>
      </c>
      <c r="G1757" s="106">
        <v>1.56</v>
      </c>
      <c r="H1757" s="106">
        <v>2.18</v>
      </c>
      <c r="I1757" s="106">
        <v>2.72</v>
      </c>
      <c r="J1757" s="106">
        <v>3.06</v>
      </c>
      <c r="K1757" s="106">
        <v>4.0</v>
      </c>
      <c r="L1757" s="106">
        <v>4.5</v>
      </c>
      <c r="M1757" s="106">
        <v>4.73</v>
      </c>
    </row>
    <row r="1758" ht="15.75" customHeight="1">
      <c r="D1758" s="108">
        <v>43168.0</v>
      </c>
      <c r="E1758" s="106">
        <v>1.08</v>
      </c>
      <c r="F1758" s="106">
        <v>1.3</v>
      </c>
      <c r="G1758" s="106">
        <v>1.55</v>
      </c>
      <c r="H1758" s="106">
        <v>2.12</v>
      </c>
      <c r="I1758" s="106">
        <v>2.65</v>
      </c>
      <c r="J1758" s="106">
        <v>2.97</v>
      </c>
      <c r="K1758" s="106">
        <v>3.95</v>
      </c>
      <c r="L1758" s="106">
        <v>4.48</v>
      </c>
      <c r="M1758" s="106">
        <v>4.68</v>
      </c>
    </row>
    <row r="1759" ht="15.75" customHeight="1">
      <c r="D1759" s="108">
        <v>43167.0</v>
      </c>
      <c r="E1759" s="106">
        <v>1.04</v>
      </c>
      <c r="F1759" s="106">
        <v>1.23</v>
      </c>
      <c r="G1759" s="106">
        <v>1.53</v>
      </c>
      <c r="H1759" s="106">
        <v>2.13</v>
      </c>
      <c r="I1759" s="106">
        <v>2.71</v>
      </c>
      <c r="J1759" s="106">
        <v>3.0</v>
      </c>
      <c r="K1759" s="106">
        <v>3.94</v>
      </c>
      <c r="L1759" s="106">
        <v>4.48</v>
      </c>
      <c r="M1759" s="106">
        <v>4.7</v>
      </c>
    </row>
    <row r="1760" ht="15.75" customHeight="1">
      <c r="D1760" s="108">
        <v>43166.0</v>
      </c>
      <c r="E1760" s="106">
        <v>0.97</v>
      </c>
      <c r="F1760" s="106">
        <v>1.13</v>
      </c>
      <c r="G1760" s="106">
        <v>1.4</v>
      </c>
      <c r="H1760" s="106">
        <v>2.07</v>
      </c>
      <c r="I1760" s="106">
        <v>2.75</v>
      </c>
      <c r="J1760" s="106">
        <v>3.07</v>
      </c>
      <c r="K1760" s="106">
        <v>4.0</v>
      </c>
      <c r="L1760" s="106">
        <v>4.5</v>
      </c>
      <c r="M1760" s="106">
        <v>4.73</v>
      </c>
    </row>
    <row r="1761" ht="15.75" customHeight="1">
      <c r="D1761" s="108">
        <v>43165.0</v>
      </c>
      <c r="E1761" s="106">
        <v>1.06</v>
      </c>
      <c r="F1761" s="106">
        <v>1.29</v>
      </c>
      <c r="G1761" s="106">
        <v>1.57</v>
      </c>
      <c r="H1761" s="106">
        <v>2.24</v>
      </c>
      <c r="I1761" s="106">
        <v>2.77</v>
      </c>
      <c r="J1761" s="106">
        <v>3.07</v>
      </c>
      <c r="K1761" s="106">
        <v>3.98</v>
      </c>
      <c r="L1761" s="106">
        <v>4.55</v>
      </c>
      <c r="M1761" s="106">
        <v>4.77</v>
      </c>
    </row>
    <row r="1762" ht="15.75" customHeight="1">
      <c r="D1762" s="108">
        <v>43164.0</v>
      </c>
      <c r="E1762" s="106">
        <v>1.16</v>
      </c>
      <c r="F1762" s="106">
        <v>1.34</v>
      </c>
      <c r="G1762" s="106">
        <v>1.66</v>
      </c>
      <c r="H1762" s="106">
        <v>2.4</v>
      </c>
      <c r="I1762" s="106">
        <v>2.82</v>
      </c>
      <c r="J1762" s="106">
        <v>3.14</v>
      </c>
      <c r="K1762" s="106">
        <v>4.03</v>
      </c>
      <c r="L1762" s="106">
        <v>4.6</v>
      </c>
      <c r="M1762" s="106">
        <v>4.83</v>
      </c>
    </row>
    <row r="1763" ht="15.75" customHeight="1">
      <c r="D1763" s="108">
        <v>43161.0</v>
      </c>
      <c r="E1763" s="106">
        <v>1.18</v>
      </c>
      <c r="F1763" s="106">
        <v>1.37</v>
      </c>
      <c r="G1763" s="106">
        <v>1.65</v>
      </c>
      <c r="H1763" s="106">
        <v>2.45</v>
      </c>
      <c r="I1763" s="106">
        <v>2.99</v>
      </c>
      <c r="J1763" s="106">
        <v>3.2</v>
      </c>
      <c r="K1763" s="106">
        <v>3.98</v>
      </c>
      <c r="L1763" s="106">
        <v>4.57</v>
      </c>
      <c r="M1763" s="106">
        <v>4.78</v>
      </c>
    </row>
    <row r="1764" ht="15.75" customHeight="1">
      <c r="D1764" s="108">
        <v>43160.0</v>
      </c>
      <c r="E1764" s="106">
        <v>1.28</v>
      </c>
      <c r="F1764" s="106">
        <v>1.47</v>
      </c>
      <c r="G1764" s="106">
        <v>1.73</v>
      </c>
      <c r="H1764" s="106">
        <v>2.47</v>
      </c>
      <c r="I1764" s="106">
        <v>3.0</v>
      </c>
      <c r="J1764" s="106">
        <v>3.26</v>
      </c>
      <c r="K1764" s="106">
        <v>4.0</v>
      </c>
      <c r="L1764" s="106">
        <v>4.57</v>
      </c>
      <c r="M1764" s="106">
        <v>4.78</v>
      </c>
    </row>
    <row r="1765" ht="15.75" customHeight="1">
      <c r="D1765" s="108">
        <v>43159.0</v>
      </c>
      <c r="E1765" s="106">
        <v>1.1</v>
      </c>
      <c r="F1765" s="106">
        <v>1.38</v>
      </c>
      <c r="G1765" s="106">
        <v>1.7</v>
      </c>
      <c r="H1765" s="106">
        <v>2.42</v>
      </c>
      <c r="I1765" s="106">
        <v>3.0</v>
      </c>
      <c r="J1765" s="106">
        <v>3.25</v>
      </c>
      <c r="K1765" s="106">
        <v>4.05</v>
      </c>
      <c r="L1765" s="106">
        <v>4.65</v>
      </c>
      <c r="M1765" s="106">
        <v>4.83</v>
      </c>
    </row>
    <row r="1766" ht="15.75" customHeight="1">
      <c r="D1766" s="108">
        <v>43158.0</v>
      </c>
      <c r="E1766" s="106">
        <v>1.37</v>
      </c>
      <c r="F1766" s="106">
        <v>1.67</v>
      </c>
      <c r="G1766" s="106">
        <v>1.93</v>
      </c>
      <c r="H1766" s="106">
        <v>2.74</v>
      </c>
      <c r="I1766" s="106">
        <v>3.23</v>
      </c>
      <c r="J1766" s="106">
        <v>3.37</v>
      </c>
      <c r="K1766" s="106">
        <v>4.1</v>
      </c>
      <c r="L1766" s="106">
        <v>4.6</v>
      </c>
      <c r="M1766" s="106">
        <v>4.78</v>
      </c>
    </row>
    <row r="1767" ht="15.75" customHeight="1">
      <c r="D1767" s="108">
        <v>43157.0</v>
      </c>
      <c r="E1767" s="106">
        <v>1.77</v>
      </c>
      <c r="F1767" s="106">
        <v>2.2</v>
      </c>
      <c r="G1767" s="106">
        <v>2.53</v>
      </c>
      <c r="H1767" s="106">
        <v>3.03</v>
      </c>
      <c r="I1767" s="106">
        <v>3.36</v>
      </c>
      <c r="J1767" s="106">
        <v>3.5</v>
      </c>
      <c r="K1767" s="106">
        <v>4.18</v>
      </c>
      <c r="L1767" s="106">
        <v>4.58</v>
      </c>
      <c r="M1767" s="106">
        <v>4.75</v>
      </c>
    </row>
    <row r="1768" ht="15.75" customHeight="1">
      <c r="D1768" s="108">
        <v>43154.0</v>
      </c>
      <c r="E1768" s="106">
        <v>2.13</v>
      </c>
      <c r="F1768" s="106">
        <v>2.57</v>
      </c>
      <c r="G1768" s="106">
        <v>2.9</v>
      </c>
      <c r="H1768" s="106">
        <v>3.4</v>
      </c>
      <c r="I1768" s="106">
        <v>3.67</v>
      </c>
      <c r="J1768" s="106">
        <v>3.73</v>
      </c>
      <c r="K1768" s="106">
        <v>4.4</v>
      </c>
      <c r="L1768" s="106">
        <v>4.76</v>
      </c>
      <c r="M1768" s="106">
        <v>4.9</v>
      </c>
    </row>
    <row r="1769" ht="15.75" customHeight="1">
      <c r="D1769" s="108">
        <v>43153.0</v>
      </c>
      <c r="E1769" s="106">
        <v>3.46</v>
      </c>
      <c r="F1769" s="106">
        <v>3.6</v>
      </c>
      <c r="G1769" s="106">
        <v>3.66</v>
      </c>
      <c r="H1769" s="106">
        <v>3.89</v>
      </c>
      <c r="I1769" s="106">
        <v>3.97</v>
      </c>
      <c r="J1769" s="106">
        <v>3.97</v>
      </c>
      <c r="K1769" s="106">
        <v>4.32</v>
      </c>
      <c r="L1769" s="106">
        <v>4.7</v>
      </c>
      <c r="M1769" s="106">
        <v>4.82</v>
      </c>
    </row>
    <row r="1770" ht="15.75" customHeight="1">
      <c r="D1770" s="108">
        <v>43152.0</v>
      </c>
      <c r="E1770" s="106">
        <v>3.95</v>
      </c>
      <c r="F1770" s="106">
        <v>4.0</v>
      </c>
      <c r="G1770" s="106">
        <v>4.02</v>
      </c>
      <c r="H1770" s="106">
        <v>4.15</v>
      </c>
      <c r="I1770" s="106">
        <v>4.2</v>
      </c>
      <c r="J1770" s="106">
        <v>4.25</v>
      </c>
      <c r="K1770" s="106">
        <v>4.54</v>
      </c>
      <c r="L1770" s="106">
        <v>4.79</v>
      </c>
      <c r="M1770" s="106">
        <v>4.89</v>
      </c>
    </row>
    <row r="1771" ht="15.75" customHeight="1">
      <c r="D1771" s="108">
        <v>43144.0</v>
      </c>
      <c r="E1771" s="106">
        <v>4.2</v>
      </c>
      <c r="F1771" s="106">
        <v>4.3</v>
      </c>
      <c r="G1771" s="106">
        <v>4.45</v>
      </c>
      <c r="H1771" s="106">
        <v>4.48</v>
      </c>
      <c r="I1771" s="106">
        <v>4.4</v>
      </c>
      <c r="J1771" s="106">
        <v>4.43</v>
      </c>
      <c r="K1771" s="106">
        <v>4.66</v>
      </c>
      <c r="L1771" s="106">
        <v>4.78</v>
      </c>
      <c r="M1771" s="106">
        <v>4.92</v>
      </c>
    </row>
    <row r="1772" ht="15.75" customHeight="1">
      <c r="D1772" s="108">
        <v>43143.0</v>
      </c>
      <c r="E1772" s="106">
        <v>3.85</v>
      </c>
      <c r="F1772" s="106">
        <v>4.06</v>
      </c>
      <c r="G1772" s="106">
        <v>4.18</v>
      </c>
      <c r="H1772" s="106">
        <v>4.23</v>
      </c>
      <c r="I1772" s="106">
        <v>4.28</v>
      </c>
      <c r="J1772" s="106">
        <v>4.33</v>
      </c>
      <c r="K1772" s="106">
        <v>4.63</v>
      </c>
      <c r="L1772" s="106">
        <v>4.77</v>
      </c>
      <c r="M1772" s="106">
        <v>4.87</v>
      </c>
    </row>
    <row r="1773" ht="15.75" customHeight="1">
      <c r="D1773" s="108">
        <v>43140.0</v>
      </c>
      <c r="E1773" s="106">
        <v>3.89</v>
      </c>
      <c r="F1773" s="106">
        <v>3.98</v>
      </c>
      <c r="G1773" s="106">
        <v>4.17</v>
      </c>
      <c r="H1773" s="106">
        <v>4.26</v>
      </c>
      <c r="I1773" s="106">
        <v>4.29</v>
      </c>
      <c r="J1773" s="106">
        <v>4.33</v>
      </c>
      <c r="K1773" s="106">
        <v>4.63</v>
      </c>
      <c r="L1773" s="106">
        <v>4.78</v>
      </c>
      <c r="M1773" s="106">
        <v>4.92</v>
      </c>
    </row>
    <row r="1774" ht="15.75" customHeight="1">
      <c r="D1774" s="108">
        <v>43139.0</v>
      </c>
      <c r="E1774" s="106">
        <v>3.75</v>
      </c>
      <c r="F1774" s="106">
        <v>3.76</v>
      </c>
      <c r="G1774" s="106">
        <v>4.23</v>
      </c>
      <c r="H1774" s="106">
        <v>4.42</v>
      </c>
      <c r="I1774" s="106">
        <v>4.4</v>
      </c>
      <c r="J1774" s="106">
        <v>4.52</v>
      </c>
      <c r="K1774" s="106">
        <v>4.69</v>
      </c>
      <c r="L1774" s="106">
        <v>4.79</v>
      </c>
      <c r="M1774" s="106">
        <v>4.92</v>
      </c>
    </row>
    <row r="1775" ht="15.75" customHeight="1">
      <c r="D1775" s="108">
        <v>43138.0</v>
      </c>
      <c r="E1775" s="106">
        <v>3.02</v>
      </c>
      <c r="F1775" s="106">
        <v>3.28</v>
      </c>
      <c r="G1775" s="106">
        <v>3.56</v>
      </c>
      <c r="H1775" s="106">
        <v>3.96</v>
      </c>
      <c r="I1775" s="106">
        <v>4.28</v>
      </c>
      <c r="J1775" s="106">
        <v>4.46</v>
      </c>
      <c r="K1775" s="106">
        <v>4.65</v>
      </c>
      <c r="L1775" s="106">
        <v>4.8</v>
      </c>
      <c r="M1775" s="106">
        <v>4.95</v>
      </c>
    </row>
    <row r="1776" ht="15.75" customHeight="1">
      <c r="D1776" s="108">
        <v>43137.0</v>
      </c>
      <c r="E1776" s="106">
        <v>2.18</v>
      </c>
      <c r="F1776" s="106">
        <v>2.36</v>
      </c>
      <c r="G1776" s="106">
        <v>2.96</v>
      </c>
      <c r="H1776" s="106">
        <v>3.62</v>
      </c>
      <c r="I1776" s="106">
        <v>4.1</v>
      </c>
      <c r="J1776" s="106">
        <v>4.23</v>
      </c>
      <c r="K1776" s="106">
        <v>4.61</v>
      </c>
      <c r="L1776" s="106">
        <v>4.79</v>
      </c>
      <c r="M1776" s="106">
        <v>4.89</v>
      </c>
    </row>
    <row r="1777" ht="15.75" customHeight="1">
      <c r="D1777" s="108">
        <v>43136.0</v>
      </c>
      <c r="E1777" s="106">
        <v>1.64</v>
      </c>
      <c r="F1777" s="106">
        <v>1.84</v>
      </c>
      <c r="G1777" s="106">
        <v>2.54</v>
      </c>
      <c r="H1777" s="106">
        <v>3.62</v>
      </c>
      <c r="I1777" s="106">
        <v>4.13</v>
      </c>
      <c r="J1777" s="106">
        <v>4.28</v>
      </c>
      <c r="K1777" s="106">
        <v>4.71</v>
      </c>
      <c r="L1777" s="106">
        <v>4.8</v>
      </c>
      <c r="M1777" s="106">
        <v>4.95</v>
      </c>
    </row>
    <row r="1778" ht="15.75" customHeight="1">
      <c r="D1778" s="108">
        <v>43133.0</v>
      </c>
      <c r="E1778" s="106">
        <v>1.63</v>
      </c>
      <c r="F1778" s="106">
        <v>1.8</v>
      </c>
      <c r="G1778" s="106">
        <v>2.05</v>
      </c>
      <c r="H1778" s="106">
        <v>3.6</v>
      </c>
      <c r="I1778" s="106">
        <v>4.07</v>
      </c>
      <c r="J1778" s="106">
        <v>4.22</v>
      </c>
      <c r="K1778" s="106">
        <v>4.67</v>
      </c>
      <c r="L1778" s="106">
        <v>4.77</v>
      </c>
      <c r="M1778" s="106">
        <v>4.87</v>
      </c>
    </row>
    <row r="1779" ht="15.75" customHeight="1">
      <c r="D1779" s="108">
        <v>43132.0</v>
      </c>
      <c r="E1779" s="106">
        <v>1.62</v>
      </c>
      <c r="F1779" s="106">
        <v>1.77</v>
      </c>
      <c r="G1779" s="106">
        <v>2.15</v>
      </c>
      <c r="H1779" s="106">
        <v>3.63</v>
      </c>
      <c r="I1779" s="106">
        <v>4.1</v>
      </c>
      <c r="J1779" s="106">
        <v>4.24</v>
      </c>
      <c r="K1779" s="106">
        <v>4.65</v>
      </c>
      <c r="L1779" s="106">
        <v>4.78</v>
      </c>
      <c r="M1779" s="106">
        <v>4.9</v>
      </c>
    </row>
    <row r="1780" ht="15.75" customHeight="1">
      <c r="D1780" s="108">
        <v>43131.0</v>
      </c>
      <c r="E1780" s="106">
        <v>1.55</v>
      </c>
      <c r="F1780" s="106">
        <v>1.73</v>
      </c>
      <c r="G1780" s="106">
        <v>2.08</v>
      </c>
      <c r="H1780" s="106">
        <v>3.63</v>
      </c>
      <c r="I1780" s="106">
        <v>4.17</v>
      </c>
      <c r="J1780" s="106">
        <v>4.34</v>
      </c>
      <c r="K1780" s="106">
        <v>4.78</v>
      </c>
      <c r="L1780" s="106">
        <v>4.85</v>
      </c>
      <c r="M1780" s="106">
        <v>5.0</v>
      </c>
    </row>
    <row r="1781" ht="15.75" customHeight="1">
      <c r="D1781" s="108">
        <v>43130.0</v>
      </c>
      <c r="E1781" s="106">
        <v>1.55</v>
      </c>
      <c r="F1781" s="106">
        <v>1.68</v>
      </c>
      <c r="G1781" s="106">
        <v>2.08</v>
      </c>
      <c r="H1781" s="106">
        <v>3.67</v>
      </c>
      <c r="I1781" s="106">
        <v>4.17</v>
      </c>
      <c r="J1781" s="106">
        <v>4.3</v>
      </c>
      <c r="K1781" s="106">
        <v>4.69</v>
      </c>
      <c r="L1781" s="106">
        <v>4.79</v>
      </c>
      <c r="M1781" s="106">
        <v>4.9</v>
      </c>
    </row>
    <row r="1782" ht="15.75" customHeight="1">
      <c r="D1782" s="108">
        <v>43129.0</v>
      </c>
      <c r="E1782" s="106">
        <v>1.52</v>
      </c>
      <c r="F1782" s="106">
        <v>1.65</v>
      </c>
      <c r="G1782" s="106">
        <v>2.07</v>
      </c>
      <c r="H1782" s="106">
        <v>3.63</v>
      </c>
      <c r="I1782" s="106">
        <v>4.18</v>
      </c>
      <c r="J1782" s="106">
        <v>4.3</v>
      </c>
      <c r="K1782" s="106">
        <v>4.64</v>
      </c>
      <c r="L1782" s="106">
        <v>4.79</v>
      </c>
      <c r="M1782" s="106">
        <v>4.85</v>
      </c>
    </row>
    <row r="1783" ht="15.75" customHeight="1">
      <c r="D1783" s="108">
        <v>43126.0</v>
      </c>
      <c r="E1783" s="106">
        <v>1.58</v>
      </c>
      <c r="F1783" s="106">
        <v>1.73</v>
      </c>
      <c r="G1783" s="106">
        <v>2.13</v>
      </c>
      <c r="H1783" s="106">
        <v>3.7</v>
      </c>
      <c r="I1783" s="106">
        <v>4.28</v>
      </c>
      <c r="J1783" s="106">
        <v>4.42</v>
      </c>
      <c r="K1783" s="106">
        <v>4.68</v>
      </c>
      <c r="L1783" s="106">
        <v>4.8</v>
      </c>
      <c r="M1783" s="106">
        <v>4.92</v>
      </c>
    </row>
    <row r="1784" ht="15.75" customHeight="1">
      <c r="D1784" s="108">
        <v>43125.0</v>
      </c>
      <c r="E1784" s="106">
        <v>1.67</v>
      </c>
      <c r="F1784" s="106">
        <v>1.83</v>
      </c>
      <c r="G1784" s="106">
        <v>2.19</v>
      </c>
      <c r="H1784" s="106">
        <v>3.81</v>
      </c>
      <c r="I1784" s="106">
        <v>4.33</v>
      </c>
      <c r="J1784" s="106">
        <v>4.52</v>
      </c>
      <c r="K1784" s="106">
        <v>4.71</v>
      </c>
      <c r="L1784" s="106">
        <v>4.8</v>
      </c>
      <c r="M1784" s="106">
        <v>4.92</v>
      </c>
    </row>
    <row r="1785" ht="15.75" customHeight="1">
      <c r="D1785" s="108">
        <v>43124.0</v>
      </c>
      <c r="E1785" s="106">
        <v>1.76</v>
      </c>
      <c r="F1785" s="106">
        <v>1.96</v>
      </c>
      <c r="G1785" s="106">
        <v>2.24</v>
      </c>
      <c r="H1785" s="106">
        <v>3.86</v>
      </c>
      <c r="I1785" s="106">
        <v>4.32</v>
      </c>
      <c r="J1785" s="106">
        <v>4.48</v>
      </c>
      <c r="K1785" s="106">
        <v>4.75</v>
      </c>
      <c r="L1785" s="106">
        <v>4.9</v>
      </c>
      <c r="M1785" s="106">
        <v>5.0</v>
      </c>
    </row>
    <row r="1786" ht="15.75" customHeight="1">
      <c r="D1786" s="108">
        <v>43123.0</v>
      </c>
      <c r="E1786" s="106">
        <v>1.92</v>
      </c>
      <c r="F1786" s="106">
        <v>2.07</v>
      </c>
      <c r="G1786" s="106">
        <v>2.35</v>
      </c>
      <c r="H1786" s="106">
        <v>3.92</v>
      </c>
      <c r="I1786" s="106">
        <v>4.47</v>
      </c>
      <c r="J1786" s="106">
        <v>4.6</v>
      </c>
      <c r="K1786" s="106">
        <v>4.79</v>
      </c>
      <c r="L1786" s="106">
        <v>4.9</v>
      </c>
      <c r="M1786" s="106">
        <v>5.0</v>
      </c>
    </row>
    <row r="1787" ht="15.75" customHeight="1">
      <c r="D1787" s="108">
        <v>43122.0</v>
      </c>
      <c r="E1787" s="106">
        <v>2.0</v>
      </c>
      <c r="F1787" s="106">
        <v>2.18</v>
      </c>
      <c r="G1787" s="106">
        <v>2.52</v>
      </c>
      <c r="H1787" s="106">
        <v>3.95</v>
      </c>
      <c r="I1787" s="106">
        <v>4.53</v>
      </c>
      <c r="J1787" s="106">
        <v>4.68</v>
      </c>
      <c r="K1787" s="106">
        <v>4.8</v>
      </c>
      <c r="L1787" s="106">
        <v>4.9</v>
      </c>
      <c r="M1787" s="106">
        <v>5.0</v>
      </c>
    </row>
    <row r="1788" ht="15.75" customHeight="1">
      <c r="D1788" s="108">
        <v>43119.0</v>
      </c>
      <c r="E1788" s="106">
        <v>1.93</v>
      </c>
      <c r="F1788" s="106">
        <v>2.23</v>
      </c>
      <c r="G1788" s="106">
        <v>2.57</v>
      </c>
      <c r="H1788" s="106">
        <v>3.95</v>
      </c>
      <c r="I1788" s="106">
        <v>4.5</v>
      </c>
      <c r="J1788" s="106">
        <v>4.66</v>
      </c>
      <c r="K1788" s="106">
        <v>4.8</v>
      </c>
      <c r="L1788" s="106">
        <v>4.9</v>
      </c>
      <c r="M1788" s="106">
        <v>5.0</v>
      </c>
    </row>
    <row r="1789" ht="15.75" customHeight="1">
      <c r="D1789" s="108">
        <v>43118.0</v>
      </c>
      <c r="E1789" s="106">
        <v>2.13</v>
      </c>
      <c r="F1789" s="106">
        <v>2.33</v>
      </c>
      <c r="G1789" s="106">
        <v>2.72</v>
      </c>
      <c r="H1789" s="106">
        <v>4.07</v>
      </c>
      <c r="I1789" s="106">
        <v>4.57</v>
      </c>
      <c r="J1789" s="106">
        <v>4.76</v>
      </c>
      <c r="K1789" s="106">
        <v>4.8</v>
      </c>
      <c r="L1789" s="106">
        <v>4.9</v>
      </c>
      <c r="M1789" s="106">
        <v>5.0</v>
      </c>
    </row>
    <row r="1790" ht="15.75" customHeight="1">
      <c r="D1790" s="108">
        <v>43117.0</v>
      </c>
      <c r="E1790" s="106">
        <v>2.14</v>
      </c>
      <c r="F1790" s="106">
        <v>2.39</v>
      </c>
      <c r="G1790" s="106">
        <v>2.74</v>
      </c>
      <c r="H1790" s="106">
        <v>4.1</v>
      </c>
      <c r="I1790" s="106">
        <v>4.66</v>
      </c>
      <c r="J1790" s="106">
        <v>4.79</v>
      </c>
      <c r="K1790" s="106">
        <v>4.82</v>
      </c>
      <c r="L1790" s="106">
        <v>4.92</v>
      </c>
      <c r="M1790" s="106">
        <v>5.0</v>
      </c>
    </row>
    <row r="1791" ht="15.75" customHeight="1">
      <c r="D1791" s="108">
        <v>43116.0</v>
      </c>
      <c r="E1791" s="106">
        <v>2.2</v>
      </c>
      <c r="F1791" s="106">
        <v>2.45</v>
      </c>
      <c r="G1791" s="106">
        <v>2.83</v>
      </c>
      <c r="H1791" s="106">
        <v>4.05</v>
      </c>
      <c r="I1791" s="106">
        <v>4.63</v>
      </c>
      <c r="J1791" s="106">
        <v>4.77</v>
      </c>
      <c r="K1791" s="106">
        <v>4.82</v>
      </c>
      <c r="L1791" s="106">
        <v>4.9</v>
      </c>
      <c r="M1791" s="106">
        <v>5.0</v>
      </c>
    </row>
    <row r="1792" ht="15.75" customHeight="1">
      <c r="D1792" s="108">
        <v>43115.0</v>
      </c>
      <c r="E1792" s="106">
        <v>2.22</v>
      </c>
      <c r="F1792" s="106">
        <v>2.48</v>
      </c>
      <c r="G1792" s="106">
        <v>2.85</v>
      </c>
      <c r="H1792" s="106">
        <v>4.08</v>
      </c>
      <c r="I1792" s="106">
        <v>4.63</v>
      </c>
      <c r="J1792" s="106">
        <v>4.77</v>
      </c>
      <c r="K1792" s="106">
        <v>4.82</v>
      </c>
      <c r="L1792" s="106">
        <v>4.9</v>
      </c>
      <c r="M1792" s="106">
        <v>5.0</v>
      </c>
    </row>
    <row r="1793" ht="15.75" customHeight="1">
      <c r="D1793" s="108">
        <v>43112.0</v>
      </c>
      <c r="E1793" s="106">
        <v>2.4</v>
      </c>
      <c r="F1793" s="106">
        <v>2.7</v>
      </c>
      <c r="G1793" s="106">
        <v>3.12</v>
      </c>
      <c r="H1793" s="106">
        <v>4.12</v>
      </c>
      <c r="I1793" s="106">
        <v>4.66</v>
      </c>
      <c r="J1793" s="106">
        <v>4.83</v>
      </c>
      <c r="K1793" s="106">
        <v>4.88</v>
      </c>
      <c r="L1793" s="106">
        <v>4.93</v>
      </c>
      <c r="M1793" s="106">
        <v>5.0</v>
      </c>
    </row>
    <row r="1794" ht="15.75" customHeight="1">
      <c r="D1794" s="108">
        <v>43111.0</v>
      </c>
      <c r="E1794" s="106">
        <v>2.23</v>
      </c>
      <c r="F1794" s="106">
        <v>2.63</v>
      </c>
      <c r="G1794" s="106">
        <v>3.05</v>
      </c>
      <c r="H1794" s="106">
        <v>4.05</v>
      </c>
      <c r="I1794" s="106">
        <v>4.65</v>
      </c>
      <c r="J1794" s="106">
        <v>4.82</v>
      </c>
      <c r="K1794" s="106">
        <v>4.85</v>
      </c>
      <c r="L1794" s="106">
        <v>4.95</v>
      </c>
      <c r="M1794" s="106">
        <v>5.0</v>
      </c>
    </row>
    <row r="1795" ht="15.75" customHeight="1">
      <c r="D1795" s="108">
        <v>43110.0</v>
      </c>
      <c r="E1795" s="106">
        <v>2.18</v>
      </c>
      <c r="F1795" s="106">
        <v>2.52</v>
      </c>
      <c r="G1795" s="106">
        <v>2.88</v>
      </c>
      <c r="H1795" s="106">
        <v>3.98</v>
      </c>
      <c r="I1795" s="106">
        <v>4.66</v>
      </c>
      <c r="J1795" s="106">
        <v>4.83</v>
      </c>
      <c r="K1795" s="106">
        <v>4.88</v>
      </c>
      <c r="L1795" s="106">
        <v>4.96</v>
      </c>
      <c r="M1795" s="106">
        <v>5.0</v>
      </c>
    </row>
    <row r="1796" ht="15.75" customHeight="1">
      <c r="D1796" s="108">
        <v>43109.0</v>
      </c>
      <c r="E1796" s="106">
        <v>1.92</v>
      </c>
      <c r="F1796" s="106">
        <v>2.2</v>
      </c>
      <c r="G1796" s="106">
        <v>2.58</v>
      </c>
      <c r="H1796" s="106">
        <v>3.68</v>
      </c>
      <c r="I1796" s="106">
        <v>4.65</v>
      </c>
      <c r="J1796" s="106">
        <v>4.8</v>
      </c>
      <c r="K1796" s="106">
        <v>4.84</v>
      </c>
      <c r="L1796" s="106">
        <v>4.92</v>
      </c>
      <c r="M1796" s="106">
        <v>5.0</v>
      </c>
    </row>
    <row r="1797" ht="15.75" customHeight="1">
      <c r="D1797" s="108">
        <v>43108.0</v>
      </c>
      <c r="E1797" s="106">
        <v>1.8</v>
      </c>
      <c r="F1797" s="106">
        <v>1.96</v>
      </c>
      <c r="G1797" s="106">
        <v>2.4</v>
      </c>
      <c r="H1797" s="106">
        <v>3.48</v>
      </c>
      <c r="I1797" s="106">
        <v>4.58</v>
      </c>
      <c r="J1797" s="106">
        <v>4.8</v>
      </c>
      <c r="K1797" s="106">
        <v>4.8</v>
      </c>
      <c r="L1797" s="106">
        <v>4.9</v>
      </c>
      <c r="M1797" s="106">
        <v>5.0</v>
      </c>
    </row>
    <row r="1798" ht="15.75" customHeight="1">
      <c r="D1798" s="108">
        <v>43105.0</v>
      </c>
      <c r="E1798" s="106">
        <v>1.64</v>
      </c>
      <c r="F1798" s="106">
        <v>1.86</v>
      </c>
      <c r="G1798" s="106">
        <v>2.32</v>
      </c>
      <c r="H1798" s="106">
        <v>3.44</v>
      </c>
      <c r="I1798" s="106">
        <v>4.56</v>
      </c>
      <c r="J1798" s="106">
        <v>4.78</v>
      </c>
      <c r="K1798" s="106">
        <v>4.86</v>
      </c>
      <c r="L1798" s="106">
        <v>4.94</v>
      </c>
      <c r="M1798" s="106">
        <v>5.0</v>
      </c>
    </row>
    <row r="1799" ht="15.75" customHeight="1">
      <c r="D1799" s="108">
        <v>43104.0</v>
      </c>
      <c r="E1799" s="106">
        <v>1.55</v>
      </c>
      <c r="F1799" s="106">
        <v>1.73</v>
      </c>
      <c r="G1799" s="106">
        <v>2.12</v>
      </c>
      <c r="H1799" s="106">
        <v>3.35</v>
      </c>
      <c r="I1799" s="106">
        <v>4.53</v>
      </c>
      <c r="J1799" s="106">
        <v>4.78</v>
      </c>
      <c r="K1799" s="106">
        <v>4.83</v>
      </c>
      <c r="L1799" s="106">
        <v>4.95</v>
      </c>
      <c r="M1799" s="106">
        <v>5.0</v>
      </c>
    </row>
    <row r="1800" ht="15.75" customHeight="1">
      <c r="D1800" s="108">
        <v>43103.0</v>
      </c>
      <c r="E1800" s="106">
        <v>1.52</v>
      </c>
      <c r="F1800" s="106">
        <v>1.68</v>
      </c>
      <c r="G1800" s="106">
        <v>2.12</v>
      </c>
      <c r="H1800" s="106">
        <v>3.23</v>
      </c>
      <c r="I1800" s="106">
        <v>4.52</v>
      </c>
      <c r="J1800" s="106">
        <v>4.76</v>
      </c>
      <c r="K1800" s="106">
        <v>4.83</v>
      </c>
      <c r="L1800" s="106">
        <v>4.95</v>
      </c>
      <c r="M1800" s="106">
        <v>5.0</v>
      </c>
    </row>
    <row r="1801" ht="15.75" customHeight="1">
      <c r="D1801" s="108">
        <v>43102.0</v>
      </c>
      <c r="E1801" s="106">
        <v>1.46</v>
      </c>
      <c r="F1801" s="106">
        <v>1.6</v>
      </c>
      <c r="G1801" s="106">
        <v>2.04</v>
      </c>
      <c r="H1801" s="106">
        <v>3.04</v>
      </c>
      <c r="I1801" s="106">
        <v>4.48</v>
      </c>
      <c r="J1801" s="106">
        <v>4.75</v>
      </c>
      <c r="K1801" s="106">
        <v>4.84</v>
      </c>
      <c r="L1801" s="106">
        <v>4.92</v>
      </c>
      <c r="M1801" s="106">
        <v>5.0</v>
      </c>
    </row>
    <row r="1802" ht="15.75" customHeight="1">
      <c r="D1802" s="108">
        <v>43098.0</v>
      </c>
      <c r="E1802" s="106">
        <v>1.42</v>
      </c>
      <c r="F1802" s="106">
        <v>1.6</v>
      </c>
      <c r="G1802" s="106">
        <v>1.97</v>
      </c>
      <c r="H1802" s="106">
        <v>2.95</v>
      </c>
      <c r="I1802" s="106">
        <v>4.48</v>
      </c>
      <c r="J1802" s="106">
        <v>4.72</v>
      </c>
      <c r="K1802" s="106">
        <v>4.8</v>
      </c>
      <c r="L1802" s="106">
        <v>4.95</v>
      </c>
      <c r="M1802" s="106">
        <v>5.0</v>
      </c>
    </row>
    <row r="1803" ht="15.75" customHeight="1">
      <c r="D1803" s="108">
        <v>43097.0</v>
      </c>
      <c r="E1803" s="106">
        <v>1.28</v>
      </c>
      <c r="F1803" s="106">
        <v>1.56</v>
      </c>
      <c r="G1803" s="106">
        <v>1.94</v>
      </c>
      <c r="H1803" s="106">
        <v>2.88</v>
      </c>
      <c r="I1803" s="106">
        <v>4.48</v>
      </c>
      <c r="J1803" s="106">
        <v>4.64</v>
      </c>
      <c r="K1803" s="106">
        <v>4.8</v>
      </c>
      <c r="L1803" s="106">
        <v>4.9</v>
      </c>
      <c r="M1803" s="106">
        <v>5.0</v>
      </c>
    </row>
    <row r="1804" ht="15.75" customHeight="1">
      <c r="D1804" s="108">
        <v>43096.0</v>
      </c>
      <c r="E1804" s="106">
        <v>1.09</v>
      </c>
      <c r="F1804" s="106">
        <v>1.36</v>
      </c>
      <c r="G1804" s="106">
        <v>1.79</v>
      </c>
      <c r="H1804" s="106">
        <v>2.69</v>
      </c>
      <c r="I1804" s="106">
        <v>4.48</v>
      </c>
      <c r="J1804" s="106">
        <v>4.67</v>
      </c>
      <c r="K1804" s="106">
        <v>4.78</v>
      </c>
      <c r="L1804" s="106">
        <v>4.88</v>
      </c>
      <c r="M1804" s="106">
        <v>5.0</v>
      </c>
    </row>
    <row r="1805" ht="15.75" customHeight="1">
      <c r="D1805" s="108">
        <v>43095.0</v>
      </c>
      <c r="E1805" s="106">
        <v>0.87</v>
      </c>
      <c r="F1805" s="106">
        <v>1.05</v>
      </c>
      <c r="G1805" s="106">
        <v>1.4</v>
      </c>
      <c r="H1805" s="106">
        <v>2.43</v>
      </c>
      <c r="I1805" s="106">
        <v>4.4</v>
      </c>
      <c r="J1805" s="106">
        <v>4.59</v>
      </c>
      <c r="K1805" s="106">
        <v>4.76</v>
      </c>
      <c r="L1805" s="106">
        <v>4.9</v>
      </c>
      <c r="M1805" s="106">
        <v>5.0</v>
      </c>
    </row>
    <row r="1806" ht="15.75" customHeight="1">
      <c r="D1806" s="108">
        <v>43094.0</v>
      </c>
      <c r="E1806" s="106">
        <v>0.84</v>
      </c>
      <c r="F1806" s="106">
        <v>1.0</v>
      </c>
      <c r="G1806" s="106">
        <v>1.27</v>
      </c>
      <c r="H1806" s="106">
        <v>2.29</v>
      </c>
      <c r="I1806" s="106">
        <v>4.31</v>
      </c>
      <c r="J1806" s="106">
        <v>4.59</v>
      </c>
      <c r="K1806" s="106">
        <v>4.78</v>
      </c>
      <c r="L1806" s="106">
        <v>4.92</v>
      </c>
      <c r="M1806" s="106">
        <v>5.0</v>
      </c>
    </row>
    <row r="1807" ht="15.75" customHeight="1">
      <c r="D1807" s="108">
        <v>43091.0</v>
      </c>
      <c r="E1807" s="106">
        <v>0.84</v>
      </c>
      <c r="F1807" s="106">
        <v>0.99</v>
      </c>
      <c r="G1807" s="106">
        <v>1.27</v>
      </c>
      <c r="H1807" s="106">
        <v>2.26</v>
      </c>
      <c r="I1807" s="106">
        <v>4.34</v>
      </c>
      <c r="J1807" s="106">
        <v>4.61</v>
      </c>
      <c r="K1807" s="106">
        <v>4.78</v>
      </c>
      <c r="L1807" s="106">
        <v>4.94</v>
      </c>
      <c r="M1807" s="106">
        <v>5.0</v>
      </c>
    </row>
    <row r="1808" ht="15.75" customHeight="1">
      <c r="D1808" s="108">
        <v>43090.0</v>
      </c>
      <c r="E1808" s="106">
        <v>0.83</v>
      </c>
      <c r="F1808" s="106">
        <v>0.97</v>
      </c>
      <c r="G1808" s="106">
        <v>1.28</v>
      </c>
      <c r="H1808" s="106">
        <v>2.27</v>
      </c>
      <c r="I1808" s="106">
        <v>4.32</v>
      </c>
      <c r="J1808" s="106">
        <v>4.58</v>
      </c>
      <c r="K1808" s="106">
        <v>4.77</v>
      </c>
      <c r="L1808" s="106">
        <v>4.92</v>
      </c>
      <c r="M1808" s="106">
        <v>5.0</v>
      </c>
    </row>
    <row r="1809" ht="15.75" customHeight="1">
      <c r="D1809" s="108">
        <v>43089.0</v>
      </c>
      <c r="E1809" s="106">
        <v>0.81</v>
      </c>
      <c r="F1809" s="106">
        <v>0.97</v>
      </c>
      <c r="G1809" s="106">
        <v>1.26</v>
      </c>
      <c r="H1809" s="106">
        <v>2.26</v>
      </c>
      <c r="I1809" s="106">
        <v>4.3</v>
      </c>
      <c r="J1809" s="106">
        <v>4.57</v>
      </c>
      <c r="K1809" s="106">
        <v>4.76</v>
      </c>
      <c r="L1809" s="106">
        <v>4.94</v>
      </c>
      <c r="M1809" s="106">
        <v>5.0</v>
      </c>
    </row>
    <row r="1810" ht="15.75" customHeight="1">
      <c r="D1810" s="108">
        <v>43088.0</v>
      </c>
      <c r="E1810" s="106">
        <v>0.85</v>
      </c>
      <c r="F1810" s="106">
        <v>0.98</v>
      </c>
      <c r="G1810" s="106">
        <v>1.35</v>
      </c>
      <c r="H1810" s="106">
        <v>2.32</v>
      </c>
      <c r="I1810" s="106">
        <v>4.32</v>
      </c>
      <c r="J1810" s="106">
        <v>4.64</v>
      </c>
      <c r="K1810" s="106">
        <v>4.77</v>
      </c>
      <c r="L1810" s="106">
        <v>4.92</v>
      </c>
      <c r="M1810" s="106">
        <v>5.0</v>
      </c>
    </row>
    <row r="1811" ht="15.75" customHeight="1">
      <c r="D1811" s="108">
        <v>43087.0</v>
      </c>
      <c r="E1811" s="106">
        <v>0.88</v>
      </c>
      <c r="F1811" s="106">
        <v>1.0</v>
      </c>
      <c r="G1811" s="106">
        <v>1.35</v>
      </c>
      <c r="H1811" s="106">
        <v>2.32</v>
      </c>
      <c r="I1811" s="106">
        <v>4.35</v>
      </c>
      <c r="J1811" s="106">
        <v>4.64</v>
      </c>
      <c r="K1811" s="106">
        <v>4.76</v>
      </c>
      <c r="L1811" s="106">
        <v>4.94</v>
      </c>
      <c r="M1811" s="106">
        <v>5.0</v>
      </c>
    </row>
    <row r="1812" ht="15.75" customHeight="1">
      <c r="D1812" s="108">
        <v>43084.0</v>
      </c>
      <c r="E1812" s="106">
        <v>0.9</v>
      </c>
      <c r="F1812" s="106">
        <v>1.03</v>
      </c>
      <c r="G1812" s="106">
        <v>1.38</v>
      </c>
      <c r="H1812" s="106">
        <v>2.38</v>
      </c>
      <c r="I1812" s="106">
        <v>4.43</v>
      </c>
      <c r="J1812" s="106">
        <v>4.7</v>
      </c>
      <c r="K1812" s="106">
        <v>4.75</v>
      </c>
      <c r="L1812" s="106">
        <v>4.93</v>
      </c>
      <c r="M1812" s="106">
        <v>5.0</v>
      </c>
    </row>
    <row r="1813" ht="15.75" customHeight="1">
      <c r="D1813" s="108">
        <v>43083.0</v>
      </c>
      <c r="E1813" s="106">
        <v>0.9</v>
      </c>
      <c r="F1813" s="106">
        <v>1.03</v>
      </c>
      <c r="G1813" s="106">
        <v>1.4</v>
      </c>
      <c r="H1813" s="106">
        <v>2.37</v>
      </c>
      <c r="I1813" s="106">
        <v>4.43</v>
      </c>
      <c r="J1813" s="106">
        <v>4.72</v>
      </c>
      <c r="K1813" s="106">
        <v>4.8</v>
      </c>
      <c r="L1813" s="106">
        <v>4.98</v>
      </c>
      <c r="M1813" s="106">
        <v>5.0</v>
      </c>
    </row>
    <row r="1814" ht="15.75" customHeight="1">
      <c r="D1814" s="108">
        <v>43082.0</v>
      </c>
      <c r="E1814" s="106">
        <v>0.92</v>
      </c>
      <c r="F1814" s="106">
        <v>1.02</v>
      </c>
      <c r="G1814" s="106">
        <v>1.38</v>
      </c>
      <c r="H1814" s="106">
        <v>2.42</v>
      </c>
      <c r="I1814" s="106">
        <v>4.42</v>
      </c>
      <c r="J1814" s="106">
        <v>4.78</v>
      </c>
      <c r="K1814" s="106">
        <v>4.82</v>
      </c>
      <c r="L1814" s="106">
        <v>4.92</v>
      </c>
      <c r="M1814" s="106">
        <v>5.0</v>
      </c>
    </row>
    <row r="1815" ht="15.75" customHeight="1">
      <c r="D1815" s="108">
        <v>43081.0</v>
      </c>
      <c r="E1815" s="106">
        <v>0.96</v>
      </c>
      <c r="F1815" s="106">
        <v>1.1</v>
      </c>
      <c r="G1815" s="106">
        <v>1.47</v>
      </c>
      <c r="H1815" s="106">
        <v>2.44</v>
      </c>
      <c r="I1815" s="106">
        <v>4.39</v>
      </c>
      <c r="J1815" s="106">
        <v>4.73</v>
      </c>
      <c r="K1815" s="106">
        <v>4.78</v>
      </c>
      <c r="L1815" s="106">
        <v>4.92</v>
      </c>
      <c r="M1815" s="106">
        <v>5.0</v>
      </c>
    </row>
    <row r="1816" ht="15.75" customHeight="1">
      <c r="D1816" s="108">
        <v>43080.0</v>
      </c>
      <c r="E1816" s="106">
        <v>1.1</v>
      </c>
      <c r="F1816" s="106">
        <v>1.17</v>
      </c>
      <c r="G1816" s="106">
        <v>1.59</v>
      </c>
      <c r="H1816" s="106">
        <v>2.43</v>
      </c>
      <c r="I1816" s="106">
        <v>4.39</v>
      </c>
      <c r="J1816" s="106">
        <v>4.75</v>
      </c>
      <c r="K1816" s="106">
        <v>4.82</v>
      </c>
      <c r="L1816" s="106">
        <v>4.96</v>
      </c>
      <c r="M1816" s="106">
        <v>5.0</v>
      </c>
    </row>
    <row r="1817" ht="15.75" customHeight="1">
      <c r="D1817" s="108">
        <v>43077.0</v>
      </c>
      <c r="E1817" s="106">
        <v>1.28</v>
      </c>
      <c r="F1817" s="106">
        <v>1.44</v>
      </c>
      <c r="G1817" s="106">
        <v>1.7</v>
      </c>
      <c r="H1817" s="106">
        <v>2.46</v>
      </c>
      <c r="I1817" s="106">
        <v>4.42</v>
      </c>
      <c r="J1817" s="106">
        <v>4.78</v>
      </c>
      <c r="K1817" s="106">
        <v>4.8</v>
      </c>
      <c r="L1817" s="106">
        <v>4.95</v>
      </c>
      <c r="M1817" s="106">
        <v>5.0</v>
      </c>
    </row>
    <row r="1818" ht="15.75" customHeight="1">
      <c r="D1818" s="108">
        <v>43076.0</v>
      </c>
      <c r="E1818" s="106">
        <v>1.38</v>
      </c>
      <c r="F1818" s="106">
        <v>1.52</v>
      </c>
      <c r="G1818" s="106">
        <v>1.74</v>
      </c>
      <c r="H1818" s="106">
        <v>2.5</v>
      </c>
      <c r="I1818" s="106">
        <v>4.34</v>
      </c>
      <c r="J1818" s="106">
        <v>4.73</v>
      </c>
      <c r="K1818" s="106">
        <v>4.78</v>
      </c>
      <c r="L1818" s="106">
        <v>4.9</v>
      </c>
      <c r="M1818" s="106">
        <v>5.0</v>
      </c>
    </row>
    <row r="1819" ht="15.75" customHeight="1">
      <c r="D1819" s="108">
        <v>43075.0</v>
      </c>
      <c r="E1819" s="106">
        <v>1.34</v>
      </c>
      <c r="F1819" s="106">
        <v>1.51</v>
      </c>
      <c r="G1819" s="106">
        <v>1.7</v>
      </c>
      <c r="H1819" s="106">
        <v>2.47</v>
      </c>
      <c r="I1819" s="106">
        <v>4.4</v>
      </c>
      <c r="J1819" s="106">
        <v>4.78</v>
      </c>
      <c r="K1819" s="106">
        <v>4.8</v>
      </c>
      <c r="L1819" s="106">
        <v>4.95</v>
      </c>
      <c r="M1819" s="106">
        <v>5.0</v>
      </c>
    </row>
    <row r="1820" ht="15.75" customHeight="1">
      <c r="D1820" s="108">
        <v>43074.0</v>
      </c>
      <c r="E1820" s="106">
        <v>1.37</v>
      </c>
      <c r="F1820" s="106">
        <v>1.53</v>
      </c>
      <c r="G1820" s="106">
        <v>1.75</v>
      </c>
      <c r="H1820" s="106">
        <v>2.5</v>
      </c>
      <c r="I1820" s="106">
        <v>4.35</v>
      </c>
      <c r="J1820" s="106">
        <v>4.72</v>
      </c>
      <c r="K1820" s="106">
        <v>4.78</v>
      </c>
      <c r="L1820" s="106">
        <v>4.9</v>
      </c>
      <c r="M1820" s="106">
        <v>5.0</v>
      </c>
    </row>
    <row r="1821" ht="15.75" customHeight="1">
      <c r="D1821" s="108">
        <v>43073.0</v>
      </c>
      <c r="E1821" s="106">
        <v>1.06</v>
      </c>
      <c r="F1821" s="106">
        <v>1.24</v>
      </c>
      <c r="G1821" s="106">
        <v>1.46</v>
      </c>
      <c r="H1821" s="106">
        <v>2.32</v>
      </c>
      <c r="I1821" s="106">
        <v>4.35</v>
      </c>
      <c r="J1821" s="106">
        <v>4.8</v>
      </c>
      <c r="K1821" s="106">
        <v>4.82</v>
      </c>
      <c r="L1821" s="106">
        <v>4.96</v>
      </c>
      <c r="M1821" s="106">
        <v>5.0</v>
      </c>
    </row>
    <row r="1822" ht="15.75" customHeight="1">
      <c r="D1822" s="108">
        <v>43070.0</v>
      </c>
      <c r="E1822" s="106">
        <v>1.1</v>
      </c>
      <c r="F1822" s="106">
        <v>1.25</v>
      </c>
      <c r="G1822" s="106">
        <v>1.5</v>
      </c>
      <c r="H1822" s="106">
        <v>2.38</v>
      </c>
      <c r="I1822" s="106">
        <v>4.35</v>
      </c>
      <c r="J1822" s="106">
        <v>4.78</v>
      </c>
      <c r="K1822" s="106">
        <v>4.83</v>
      </c>
      <c r="L1822" s="106">
        <v>4.95</v>
      </c>
      <c r="M1822" s="106">
        <v>5.0</v>
      </c>
    </row>
    <row r="1823" ht="15.75" customHeight="1">
      <c r="D1823" s="108">
        <v>43069.0</v>
      </c>
      <c r="E1823" s="106">
        <v>0.71</v>
      </c>
      <c r="F1823" s="106">
        <v>0.93</v>
      </c>
      <c r="G1823" s="106">
        <v>1.39</v>
      </c>
      <c r="H1823" s="106">
        <v>2.3</v>
      </c>
      <c r="I1823" s="106">
        <v>4.32</v>
      </c>
      <c r="J1823" s="106">
        <v>4.73</v>
      </c>
      <c r="K1823" s="106">
        <v>4.8</v>
      </c>
      <c r="L1823" s="106">
        <v>4.96</v>
      </c>
      <c r="M1823" s="106">
        <v>5.0</v>
      </c>
    </row>
    <row r="1824" ht="15.75" customHeight="1">
      <c r="D1824" s="108">
        <v>43068.0</v>
      </c>
      <c r="E1824" s="106">
        <v>0.7</v>
      </c>
      <c r="F1824" s="106">
        <v>0.93</v>
      </c>
      <c r="G1824" s="106">
        <v>1.38</v>
      </c>
      <c r="H1824" s="106">
        <v>2.28</v>
      </c>
      <c r="I1824" s="106">
        <v>4.3</v>
      </c>
      <c r="J1824" s="106">
        <v>4.74</v>
      </c>
      <c r="K1824" s="106">
        <v>4.78</v>
      </c>
      <c r="L1824" s="106">
        <v>4.95</v>
      </c>
      <c r="M1824" s="106">
        <v>5.0</v>
      </c>
    </row>
    <row r="1825" ht="15.75" customHeight="1">
      <c r="D1825" s="108">
        <v>43067.0</v>
      </c>
      <c r="E1825" s="106">
        <v>0.9</v>
      </c>
      <c r="F1825" s="106">
        <v>1.07</v>
      </c>
      <c r="G1825" s="106">
        <v>1.44</v>
      </c>
      <c r="H1825" s="106">
        <v>2.3</v>
      </c>
      <c r="I1825" s="106">
        <v>4.32</v>
      </c>
      <c r="J1825" s="106">
        <v>4.65</v>
      </c>
      <c r="K1825" s="106">
        <v>4.78</v>
      </c>
      <c r="L1825" s="106">
        <v>4.92</v>
      </c>
      <c r="M1825" s="106">
        <v>5.0</v>
      </c>
    </row>
    <row r="1826" ht="15.75" customHeight="1">
      <c r="D1826" s="108">
        <v>43066.0</v>
      </c>
      <c r="E1826" s="106">
        <v>1.1</v>
      </c>
      <c r="F1826" s="106">
        <v>1.33</v>
      </c>
      <c r="G1826" s="106">
        <v>1.58</v>
      </c>
      <c r="H1826" s="106">
        <v>2.38</v>
      </c>
      <c r="I1826" s="106">
        <v>4.34</v>
      </c>
      <c r="J1826" s="106">
        <v>4.71</v>
      </c>
      <c r="K1826" s="106">
        <v>4.78</v>
      </c>
      <c r="L1826" s="106">
        <v>4.93</v>
      </c>
      <c r="M1826" s="106">
        <v>5.0</v>
      </c>
    </row>
    <row r="1827" ht="15.75" customHeight="1">
      <c r="D1827" s="108">
        <v>43063.0</v>
      </c>
      <c r="E1827" s="106">
        <v>1.18</v>
      </c>
      <c r="F1827" s="106">
        <v>1.35</v>
      </c>
      <c r="G1827" s="106">
        <v>1.68</v>
      </c>
      <c r="H1827" s="106">
        <v>2.45</v>
      </c>
      <c r="I1827" s="106">
        <v>4.35</v>
      </c>
      <c r="J1827" s="106">
        <v>4.8</v>
      </c>
      <c r="K1827" s="106">
        <v>4.82</v>
      </c>
      <c r="L1827" s="106">
        <v>4.98</v>
      </c>
      <c r="M1827" s="106">
        <v>5.0</v>
      </c>
    </row>
    <row r="1828" ht="15.75" customHeight="1">
      <c r="D1828" s="108">
        <v>43062.0</v>
      </c>
      <c r="E1828" s="106">
        <v>1.36</v>
      </c>
      <c r="F1828" s="106">
        <v>1.54</v>
      </c>
      <c r="G1828" s="106">
        <v>1.74</v>
      </c>
      <c r="H1828" s="106">
        <v>2.44</v>
      </c>
      <c r="I1828" s="106">
        <v>4.3</v>
      </c>
      <c r="J1828" s="106">
        <v>4.74</v>
      </c>
      <c r="K1828" s="106">
        <v>4.8</v>
      </c>
      <c r="L1828" s="106">
        <v>4.98</v>
      </c>
      <c r="M1828" s="106">
        <v>5.0</v>
      </c>
    </row>
    <row r="1829" ht="15.75" customHeight="1">
      <c r="D1829" s="108">
        <v>43061.0</v>
      </c>
      <c r="E1829" s="106">
        <v>1.45</v>
      </c>
      <c r="F1829" s="106">
        <v>1.6</v>
      </c>
      <c r="G1829" s="106">
        <v>1.82</v>
      </c>
      <c r="H1829" s="106">
        <v>2.4</v>
      </c>
      <c r="I1829" s="106">
        <v>4.22</v>
      </c>
      <c r="J1829" s="106">
        <v>4.7</v>
      </c>
      <c r="K1829" s="106">
        <v>4.8</v>
      </c>
      <c r="L1829" s="106">
        <v>4.95</v>
      </c>
      <c r="M1829" s="106">
        <v>5.0</v>
      </c>
    </row>
    <row r="1830" ht="15.75" customHeight="1">
      <c r="D1830" s="108">
        <v>43060.0</v>
      </c>
      <c r="E1830" s="106">
        <v>1.53</v>
      </c>
      <c r="F1830" s="106">
        <v>1.7</v>
      </c>
      <c r="G1830" s="106">
        <v>1.87</v>
      </c>
      <c r="H1830" s="106">
        <v>2.29</v>
      </c>
      <c r="I1830" s="106">
        <v>4.14</v>
      </c>
      <c r="J1830" s="106">
        <v>4.63</v>
      </c>
      <c r="K1830" s="106">
        <v>4.78</v>
      </c>
      <c r="L1830" s="106">
        <v>4.93</v>
      </c>
      <c r="M1830" s="106">
        <v>5.0</v>
      </c>
    </row>
    <row r="1831" ht="15.75" customHeight="1">
      <c r="D1831" s="108">
        <v>43059.0</v>
      </c>
      <c r="E1831" s="106">
        <v>1.42</v>
      </c>
      <c r="F1831" s="106">
        <v>1.6</v>
      </c>
      <c r="G1831" s="106">
        <v>1.74</v>
      </c>
      <c r="H1831" s="106">
        <v>2.04</v>
      </c>
      <c r="I1831" s="106">
        <v>4.06</v>
      </c>
      <c r="J1831" s="106">
        <v>4.68</v>
      </c>
      <c r="K1831" s="106">
        <v>4.8</v>
      </c>
      <c r="L1831" s="106">
        <v>5.0</v>
      </c>
      <c r="M1831" s="106">
        <v>5.0</v>
      </c>
    </row>
    <row r="1832" ht="15.75" customHeight="1">
      <c r="D1832" s="108">
        <v>43056.0</v>
      </c>
      <c r="E1832" s="106">
        <v>1.37</v>
      </c>
      <c r="F1832" s="106">
        <v>1.55</v>
      </c>
      <c r="G1832" s="106">
        <v>1.7</v>
      </c>
      <c r="H1832" s="106">
        <v>2.02</v>
      </c>
      <c r="I1832" s="106">
        <v>3.92</v>
      </c>
      <c r="J1832" s="106">
        <v>4.44</v>
      </c>
      <c r="K1832" s="106">
        <v>4.78</v>
      </c>
      <c r="L1832" s="106">
        <v>4.95</v>
      </c>
      <c r="M1832" s="106">
        <v>5.0</v>
      </c>
    </row>
    <row r="1833" ht="15.75" customHeight="1">
      <c r="D1833" s="108">
        <v>43055.0</v>
      </c>
      <c r="E1833" s="106">
        <v>1.27</v>
      </c>
      <c r="F1833" s="106">
        <v>1.43</v>
      </c>
      <c r="G1833" s="106">
        <v>1.58</v>
      </c>
      <c r="H1833" s="106">
        <v>1.97</v>
      </c>
      <c r="I1833" s="106">
        <v>3.78</v>
      </c>
      <c r="J1833" s="106">
        <v>4.26</v>
      </c>
      <c r="K1833" s="106">
        <v>4.58</v>
      </c>
      <c r="L1833" s="106">
        <v>4.92</v>
      </c>
      <c r="M1833" s="106">
        <v>5.0</v>
      </c>
    </row>
    <row r="1834" ht="15.75" customHeight="1">
      <c r="D1834" s="108">
        <v>43054.0</v>
      </c>
      <c r="E1834" s="106">
        <v>1.22</v>
      </c>
      <c r="F1834" s="106">
        <v>1.38</v>
      </c>
      <c r="G1834" s="106">
        <v>1.5</v>
      </c>
      <c r="H1834" s="106">
        <v>1.9</v>
      </c>
      <c r="I1834" s="106">
        <v>3.74</v>
      </c>
      <c r="J1834" s="106">
        <v>4.2</v>
      </c>
      <c r="K1834" s="106">
        <v>4.58</v>
      </c>
      <c r="L1834" s="106">
        <v>4.93</v>
      </c>
      <c r="M1834" s="106">
        <v>5.0</v>
      </c>
    </row>
    <row r="1835" ht="15.75" customHeight="1">
      <c r="D1835" s="108">
        <v>43053.0</v>
      </c>
      <c r="E1835" s="106">
        <v>1.24</v>
      </c>
      <c r="F1835" s="106">
        <v>1.42</v>
      </c>
      <c r="G1835" s="106">
        <v>1.56</v>
      </c>
      <c r="H1835" s="106">
        <v>1.92</v>
      </c>
      <c r="I1835" s="106">
        <v>3.66</v>
      </c>
      <c r="J1835" s="106">
        <v>4.16</v>
      </c>
      <c r="K1835" s="106">
        <v>4.58</v>
      </c>
      <c r="L1835" s="106">
        <v>4.9</v>
      </c>
      <c r="M1835" s="106">
        <v>5.0</v>
      </c>
    </row>
    <row r="1836" ht="15.75" customHeight="1">
      <c r="D1836" s="108">
        <v>43052.0</v>
      </c>
      <c r="E1836" s="106">
        <v>1.18</v>
      </c>
      <c r="F1836" s="106">
        <v>1.3</v>
      </c>
      <c r="G1836" s="106">
        <v>1.4</v>
      </c>
      <c r="H1836" s="106">
        <v>1.76</v>
      </c>
      <c r="I1836" s="106">
        <v>3.58</v>
      </c>
      <c r="J1836" s="106">
        <v>3.98</v>
      </c>
      <c r="K1836" s="106">
        <v>4.58</v>
      </c>
      <c r="L1836" s="106">
        <v>4.9</v>
      </c>
      <c r="M1836" s="106">
        <v>5.0</v>
      </c>
    </row>
    <row r="1837" ht="15.75" customHeight="1">
      <c r="D1837" s="108">
        <v>43049.0</v>
      </c>
      <c r="E1837" s="106">
        <v>1.1</v>
      </c>
      <c r="F1837" s="106">
        <v>1.24</v>
      </c>
      <c r="G1837" s="106">
        <v>1.34</v>
      </c>
      <c r="H1837" s="106">
        <v>1.7</v>
      </c>
      <c r="I1837" s="106">
        <v>3.38</v>
      </c>
      <c r="J1837" s="106">
        <v>3.8</v>
      </c>
      <c r="K1837" s="106">
        <v>4.5</v>
      </c>
      <c r="L1837" s="106">
        <v>4.8</v>
      </c>
      <c r="M1837" s="106">
        <v>4.98</v>
      </c>
    </row>
    <row r="1838" ht="15.75" customHeight="1">
      <c r="D1838" s="108">
        <v>43048.0</v>
      </c>
      <c r="E1838" s="106">
        <v>1.05</v>
      </c>
      <c r="F1838" s="106">
        <v>1.23</v>
      </c>
      <c r="G1838" s="106">
        <v>1.3</v>
      </c>
      <c r="H1838" s="106">
        <v>1.7</v>
      </c>
      <c r="I1838" s="106">
        <v>3.4</v>
      </c>
      <c r="J1838" s="106">
        <v>3.8</v>
      </c>
      <c r="K1838" s="106">
        <v>4.52</v>
      </c>
      <c r="L1838" s="106">
        <v>4.88</v>
      </c>
      <c r="M1838" s="106">
        <v>5.0</v>
      </c>
    </row>
    <row r="1839" ht="15.75" customHeight="1">
      <c r="D1839" s="108">
        <v>43047.0</v>
      </c>
      <c r="E1839" s="106">
        <v>0.97</v>
      </c>
      <c r="F1839" s="106">
        <v>1.11</v>
      </c>
      <c r="G1839" s="106">
        <v>1.24</v>
      </c>
      <c r="H1839" s="106">
        <v>1.63</v>
      </c>
      <c r="I1839" s="106">
        <v>3.14</v>
      </c>
      <c r="J1839" s="106">
        <v>3.57</v>
      </c>
      <c r="K1839" s="106">
        <v>4.48</v>
      </c>
      <c r="L1839" s="106">
        <v>4.86</v>
      </c>
      <c r="M1839" s="106">
        <v>5.0</v>
      </c>
    </row>
    <row r="1840" ht="15.75" customHeight="1">
      <c r="D1840" s="108">
        <v>43046.0</v>
      </c>
      <c r="E1840" s="106">
        <v>0.97</v>
      </c>
      <c r="F1840" s="106">
        <v>1.1</v>
      </c>
      <c r="G1840" s="106">
        <v>1.23</v>
      </c>
      <c r="H1840" s="106">
        <v>1.64</v>
      </c>
      <c r="I1840" s="106">
        <v>3.04</v>
      </c>
      <c r="J1840" s="106">
        <v>3.49</v>
      </c>
      <c r="K1840" s="106">
        <v>4.45</v>
      </c>
      <c r="L1840" s="106">
        <v>4.82</v>
      </c>
      <c r="M1840" s="106">
        <v>4.98</v>
      </c>
    </row>
    <row r="1841" ht="15.75" customHeight="1">
      <c r="D1841" s="108">
        <v>43045.0</v>
      </c>
      <c r="E1841" s="106">
        <v>0.98</v>
      </c>
      <c r="F1841" s="106">
        <v>1.12</v>
      </c>
      <c r="G1841" s="106">
        <v>1.24</v>
      </c>
      <c r="H1841" s="106">
        <v>1.64</v>
      </c>
      <c r="I1841" s="106">
        <v>3.04</v>
      </c>
      <c r="J1841" s="106">
        <v>3.5</v>
      </c>
      <c r="K1841" s="106">
        <v>4.5</v>
      </c>
      <c r="L1841" s="106">
        <v>4.8</v>
      </c>
      <c r="M1841" s="106">
        <v>4.98</v>
      </c>
    </row>
    <row r="1842" ht="15.75" customHeight="1">
      <c r="D1842" s="108">
        <v>43042.0</v>
      </c>
      <c r="E1842" s="106">
        <v>0.99</v>
      </c>
      <c r="F1842" s="106">
        <v>1.11</v>
      </c>
      <c r="G1842" s="106">
        <v>1.23</v>
      </c>
      <c r="H1842" s="106">
        <v>1.6</v>
      </c>
      <c r="I1842" s="106">
        <v>3.01</v>
      </c>
      <c r="J1842" s="106">
        <v>3.47</v>
      </c>
      <c r="K1842" s="106">
        <v>4.42</v>
      </c>
      <c r="L1842" s="106">
        <v>4.8</v>
      </c>
      <c r="M1842" s="106">
        <v>4.98</v>
      </c>
    </row>
    <row r="1843" ht="15.75" customHeight="1">
      <c r="D1843" s="108">
        <v>43041.0</v>
      </c>
      <c r="E1843" s="106">
        <v>0.94</v>
      </c>
      <c r="F1843" s="106">
        <v>1.08</v>
      </c>
      <c r="G1843" s="106">
        <v>1.2</v>
      </c>
      <c r="H1843" s="106">
        <v>1.62</v>
      </c>
      <c r="I1843" s="106">
        <v>3.02</v>
      </c>
      <c r="J1843" s="106">
        <v>3.34</v>
      </c>
      <c r="K1843" s="106">
        <v>4.5</v>
      </c>
      <c r="L1843" s="106">
        <v>4.9</v>
      </c>
      <c r="M1843" s="106">
        <v>5.0</v>
      </c>
    </row>
    <row r="1844" ht="15.75" customHeight="1">
      <c r="D1844" s="108">
        <v>43040.0</v>
      </c>
      <c r="E1844" s="106">
        <v>0.97</v>
      </c>
      <c r="F1844" s="106">
        <v>1.07</v>
      </c>
      <c r="G1844" s="106">
        <v>1.17</v>
      </c>
      <c r="H1844" s="106">
        <v>1.57</v>
      </c>
      <c r="I1844" s="106">
        <v>2.93</v>
      </c>
      <c r="J1844" s="106">
        <v>3.34</v>
      </c>
      <c r="K1844" s="106">
        <v>4.44</v>
      </c>
      <c r="L1844" s="106">
        <v>4.82</v>
      </c>
      <c r="M1844" s="106">
        <v>4.98</v>
      </c>
    </row>
    <row r="1845" ht="15.75" customHeight="1">
      <c r="D1845" s="108">
        <v>43039.0</v>
      </c>
      <c r="E1845" s="106">
        <v>0.88</v>
      </c>
      <c r="F1845" s="106">
        <v>1.02</v>
      </c>
      <c r="G1845" s="106">
        <v>1.12</v>
      </c>
      <c r="H1845" s="106">
        <v>1.58</v>
      </c>
      <c r="I1845" s="106">
        <v>2.96</v>
      </c>
      <c r="J1845" s="106">
        <v>3.23</v>
      </c>
      <c r="K1845" s="106">
        <v>4.4</v>
      </c>
      <c r="L1845" s="106">
        <v>4.76</v>
      </c>
      <c r="M1845" s="106">
        <v>5.0</v>
      </c>
    </row>
    <row r="1846" ht="15.75" customHeight="1">
      <c r="D1846" s="108">
        <v>43038.0</v>
      </c>
      <c r="E1846" s="106">
        <v>0.8</v>
      </c>
      <c r="F1846" s="106">
        <v>0.93</v>
      </c>
      <c r="G1846" s="106">
        <v>1.08</v>
      </c>
      <c r="H1846" s="106">
        <v>1.58</v>
      </c>
      <c r="I1846" s="106">
        <v>2.97</v>
      </c>
      <c r="J1846" s="106">
        <v>3.24</v>
      </c>
      <c r="K1846" s="106">
        <v>4.43</v>
      </c>
      <c r="L1846" s="106">
        <v>4.8</v>
      </c>
      <c r="M1846" s="106">
        <v>5.0</v>
      </c>
    </row>
    <row r="1847" ht="15.75" customHeight="1">
      <c r="D1847" s="108">
        <v>43035.0</v>
      </c>
      <c r="E1847" s="106">
        <v>0.76</v>
      </c>
      <c r="F1847" s="106">
        <v>0.9</v>
      </c>
      <c r="G1847" s="106">
        <v>1.04</v>
      </c>
      <c r="H1847" s="106">
        <v>1.56</v>
      </c>
      <c r="I1847" s="106">
        <v>2.94</v>
      </c>
      <c r="J1847" s="106">
        <v>3.28</v>
      </c>
      <c r="K1847" s="106">
        <v>4.38</v>
      </c>
      <c r="L1847" s="106">
        <v>4.76</v>
      </c>
      <c r="M1847" s="106">
        <v>4.98</v>
      </c>
    </row>
    <row r="1848" ht="15.75" customHeight="1">
      <c r="D1848" s="108">
        <v>43034.0</v>
      </c>
      <c r="E1848" s="106">
        <v>0.76</v>
      </c>
      <c r="F1848" s="106">
        <v>0.91</v>
      </c>
      <c r="G1848" s="106">
        <v>1.06</v>
      </c>
      <c r="H1848" s="106">
        <v>1.54</v>
      </c>
      <c r="I1848" s="106">
        <v>2.93</v>
      </c>
      <c r="J1848" s="106">
        <v>3.23</v>
      </c>
      <c r="K1848" s="106">
        <v>4.4</v>
      </c>
      <c r="L1848" s="106">
        <v>4.8</v>
      </c>
      <c r="M1848" s="106">
        <v>4.98</v>
      </c>
    </row>
    <row r="1849" ht="15.75" customHeight="1">
      <c r="D1849" s="108">
        <v>43033.0</v>
      </c>
      <c r="E1849" s="106">
        <v>0.75</v>
      </c>
      <c r="F1849" s="106">
        <v>0.87</v>
      </c>
      <c r="G1849" s="106">
        <v>1.0</v>
      </c>
      <c r="H1849" s="106">
        <v>1.55</v>
      </c>
      <c r="I1849" s="106">
        <v>2.93</v>
      </c>
      <c r="J1849" s="106">
        <v>3.24</v>
      </c>
      <c r="K1849" s="106">
        <v>4.38</v>
      </c>
      <c r="L1849" s="106">
        <v>4.73</v>
      </c>
      <c r="M1849" s="106">
        <v>4.98</v>
      </c>
    </row>
    <row r="1850" ht="15.75" customHeight="1">
      <c r="D1850" s="108">
        <v>43032.0</v>
      </c>
      <c r="E1850" s="106">
        <v>0.76</v>
      </c>
      <c r="F1850" s="106">
        <v>0.89</v>
      </c>
      <c r="G1850" s="106">
        <v>1.04</v>
      </c>
      <c r="H1850" s="106">
        <v>1.56</v>
      </c>
      <c r="I1850" s="106">
        <v>2.96</v>
      </c>
      <c r="J1850" s="106">
        <v>3.27</v>
      </c>
      <c r="K1850" s="106">
        <v>4.4</v>
      </c>
      <c r="L1850" s="106">
        <v>4.8</v>
      </c>
      <c r="M1850" s="106">
        <v>4.98</v>
      </c>
    </row>
    <row r="1851" ht="15.75" customHeight="1">
      <c r="D1851" s="108">
        <v>43031.0</v>
      </c>
      <c r="E1851" s="106">
        <v>0.73</v>
      </c>
      <c r="F1851" s="106">
        <v>0.87</v>
      </c>
      <c r="G1851" s="106">
        <v>1.0</v>
      </c>
      <c r="H1851" s="106">
        <v>1.55</v>
      </c>
      <c r="I1851" s="106">
        <v>2.95</v>
      </c>
      <c r="J1851" s="106">
        <v>3.24</v>
      </c>
      <c r="K1851" s="106">
        <v>4.4</v>
      </c>
      <c r="L1851" s="106">
        <v>4.8</v>
      </c>
      <c r="M1851" s="106">
        <v>5.0</v>
      </c>
    </row>
    <row r="1852" ht="15.75" customHeight="1">
      <c r="D1852" s="108">
        <v>43028.0</v>
      </c>
      <c r="E1852" s="106">
        <v>0.74</v>
      </c>
      <c r="F1852" s="106">
        <v>0.89</v>
      </c>
      <c r="G1852" s="106">
        <v>1.06</v>
      </c>
      <c r="H1852" s="106">
        <v>1.57</v>
      </c>
      <c r="I1852" s="106">
        <v>2.96</v>
      </c>
      <c r="J1852" s="106">
        <v>3.27</v>
      </c>
      <c r="K1852" s="106">
        <v>4.42</v>
      </c>
      <c r="L1852" s="106">
        <v>4.84</v>
      </c>
      <c r="M1852" s="106">
        <v>5.0</v>
      </c>
    </row>
    <row r="1853" ht="15.75" customHeight="1">
      <c r="D1853" s="108">
        <v>43027.0</v>
      </c>
      <c r="E1853" s="106">
        <v>0.77</v>
      </c>
      <c r="F1853" s="106">
        <v>0.92</v>
      </c>
      <c r="G1853" s="106">
        <v>1.07</v>
      </c>
      <c r="H1853" s="106">
        <v>1.57</v>
      </c>
      <c r="I1853" s="106">
        <v>2.93</v>
      </c>
      <c r="J1853" s="106">
        <v>3.26</v>
      </c>
      <c r="K1853" s="106">
        <v>4.38</v>
      </c>
      <c r="L1853" s="106">
        <v>4.78</v>
      </c>
      <c r="M1853" s="106">
        <v>4.98</v>
      </c>
    </row>
    <row r="1854" ht="15.75" customHeight="1">
      <c r="D1854" s="108">
        <v>43026.0</v>
      </c>
      <c r="E1854" s="106">
        <v>0.79</v>
      </c>
      <c r="F1854" s="106">
        <v>0.93</v>
      </c>
      <c r="G1854" s="106">
        <v>1.07</v>
      </c>
      <c r="H1854" s="106">
        <v>1.54</v>
      </c>
      <c r="I1854" s="106">
        <v>2.93</v>
      </c>
      <c r="J1854" s="106">
        <v>3.27</v>
      </c>
      <c r="K1854" s="106">
        <v>4.38</v>
      </c>
      <c r="L1854" s="106">
        <v>4.8</v>
      </c>
      <c r="M1854" s="106">
        <v>4.98</v>
      </c>
    </row>
    <row r="1855" ht="15.75" customHeight="1">
      <c r="D1855" s="108">
        <v>43025.0</v>
      </c>
      <c r="E1855" s="106">
        <v>0.78</v>
      </c>
      <c r="F1855" s="106">
        <v>0.9</v>
      </c>
      <c r="G1855" s="106">
        <v>1.08</v>
      </c>
      <c r="H1855" s="106">
        <v>1.58</v>
      </c>
      <c r="I1855" s="106">
        <v>2.94</v>
      </c>
      <c r="J1855" s="106">
        <v>3.23</v>
      </c>
      <c r="K1855" s="106">
        <v>4.4</v>
      </c>
      <c r="L1855" s="106">
        <v>4.86</v>
      </c>
      <c r="M1855" s="106">
        <v>5.0</v>
      </c>
    </row>
    <row r="1856" ht="15.75" customHeight="1">
      <c r="D1856" s="108">
        <v>43024.0</v>
      </c>
      <c r="E1856" s="106">
        <v>0.84</v>
      </c>
      <c r="F1856" s="106">
        <v>0.96</v>
      </c>
      <c r="G1856" s="106">
        <v>1.1</v>
      </c>
      <c r="H1856" s="106">
        <v>1.58</v>
      </c>
      <c r="I1856" s="106">
        <v>3.0</v>
      </c>
      <c r="J1856" s="106">
        <v>3.24</v>
      </c>
      <c r="K1856" s="106">
        <v>4.4</v>
      </c>
      <c r="L1856" s="106">
        <v>4.8</v>
      </c>
      <c r="M1856" s="106">
        <v>5.0</v>
      </c>
    </row>
    <row r="1857" ht="15.75" customHeight="1">
      <c r="D1857" s="108">
        <v>43021.0</v>
      </c>
      <c r="E1857" s="106">
        <v>0.84</v>
      </c>
      <c r="F1857" s="106">
        <v>0.92</v>
      </c>
      <c r="G1857" s="106">
        <v>1.1</v>
      </c>
      <c r="H1857" s="106">
        <v>1.56</v>
      </c>
      <c r="I1857" s="106">
        <v>2.98</v>
      </c>
      <c r="J1857" s="106">
        <v>3.23</v>
      </c>
      <c r="K1857" s="106">
        <v>4.4</v>
      </c>
      <c r="L1857" s="106">
        <v>4.76</v>
      </c>
      <c r="M1857" s="106">
        <v>5.0</v>
      </c>
    </row>
    <row r="1858" ht="15.75" customHeight="1">
      <c r="D1858" s="108">
        <v>43020.0</v>
      </c>
      <c r="E1858" s="106">
        <v>0.84</v>
      </c>
      <c r="F1858" s="106">
        <v>0.96</v>
      </c>
      <c r="G1858" s="106">
        <v>1.1</v>
      </c>
      <c r="H1858" s="106">
        <v>1.59</v>
      </c>
      <c r="I1858" s="106">
        <v>2.97</v>
      </c>
      <c r="J1858" s="106">
        <v>3.26</v>
      </c>
      <c r="K1858" s="106">
        <v>4.4</v>
      </c>
      <c r="L1858" s="106">
        <v>4.8</v>
      </c>
      <c r="M1858" s="106">
        <v>4.98</v>
      </c>
    </row>
    <row r="1859" ht="15.75" customHeight="1">
      <c r="D1859" s="108">
        <v>43019.0</v>
      </c>
      <c r="E1859" s="106">
        <v>0.85</v>
      </c>
      <c r="F1859" s="106">
        <v>0.97</v>
      </c>
      <c r="G1859" s="106">
        <v>1.1</v>
      </c>
      <c r="H1859" s="106">
        <v>1.62</v>
      </c>
      <c r="I1859" s="106">
        <v>2.95</v>
      </c>
      <c r="J1859" s="106">
        <v>3.26</v>
      </c>
      <c r="K1859" s="106">
        <v>4.4</v>
      </c>
      <c r="L1859" s="106">
        <v>4.8</v>
      </c>
      <c r="M1859" s="106">
        <v>4.98</v>
      </c>
    </row>
    <row r="1860" ht="15.75" customHeight="1">
      <c r="D1860" s="108">
        <v>43018.0</v>
      </c>
      <c r="E1860" s="106">
        <v>0.86</v>
      </c>
      <c r="F1860" s="106">
        <v>0.99</v>
      </c>
      <c r="G1860" s="106">
        <v>1.13</v>
      </c>
      <c r="H1860" s="106">
        <v>1.63</v>
      </c>
      <c r="I1860" s="106">
        <v>2.96</v>
      </c>
      <c r="J1860" s="106">
        <v>3.26</v>
      </c>
      <c r="K1860" s="106">
        <v>4.4</v>
      </c>
      <c r="L1860" s="106">
        <v>4.8</v>
      </c>
      <c r="M1860" s="106">
        <v>4.98</v>
      </c>
    </row>
    <row r="1861" ht="15.75" customHeight="1">
      <c r="D1861" s="108">
        <v>43017.0</v>
      </c>
      <c r="E1861" s="106">
        <v>0.9</v>
      </c>
      <c r="F1861" s="106">
        <v>1.0</v>
      </c>
      <c r="G1861" s="106">
        <v>1.13</v>
      </c>
      <c r="H1861" s="106">
        <v>1.63</v>
      </c>
      <c r="I1861" s="106">
        <v>2.95</v>
      </c>
      <c r="J1861" s="106">
        <v>3.26</v>
      </c>
      <c r="K1861" s="106">
        <v>4.4</v>
      </c>
      <c r="L1861" s="106">
        <v>4.8</v>
      </c>
      <c r="M1861" s="106">
        <v>4.98</v>
      </c>
    </row>
    <row r="1862" ht="15.75" customHeight="1">
      <c r="D1862" s="108">
        <v>43014.0</v>
      </c>
      <c r="E1862" s="106">
        <v>0.88</v>
      </c>
      <c r="F1862" s="106">
        <v>1.0</v>
      </c>
      <c r="G1862" s="106">
        <v>1.13</v>
      </c>
      <c r="H1862" s="106">
        <v>1.65</v>
      </c>
      <c r="I1862" s="106">
        <v>2.95</v>
      </c>
      <c r="J1862" s="106">
        <v>3.28</v>
      </c>
      <c r="K1862" s="106">
        <v>4.38</v>
      </c>
      <c r="L1862" s="106">
        <v>4.8</v>
      </c>
      <c r="M1862" s="106">
        <v>5.0</v>
      </c>
    </row>
    <row r="1863" ht="15.75" customHeight="1">
      <c r="D1863" s="108">
        <v>43013.0</v>
      </c>
      <c r="E1863" s="106">
        <v>0.91</v>
      </c>
      <c r="F1863" s="106">
        <v>1.04</v>
      </c>
      <c r="G1863" s="106">
        <v>1.16</v>
      </c>
      <c r="H1863" s="106">
        <v>1.66</v>
      </c>
      <c r="I1863" s="106">
        <v>2.96</v>
      </c>
      <c r="J1863" s="106">
        <v>3.28</v>
      </c>
      <c r="K1863" s="106">
        <v>4.38</v>
      </c>
      <c r="L1863" s="106">
        <v>4.76</v>
      </c>
      <c r="M1863" s="106">
        <v>4.98</v>
      </c>
    </row>
    <row r="1864" ht="15.75" customHeight="1">
      <c r="D1864" s="108">
        <v>43012.0</v>
      </c>
      <c r="E1864" s="106">
        <v>0.94</v>
      </c>
      <c r="F1864" s="106">
        <v>1.07</v>
      </c>
      <c r="G1864" s="106">
        <v>1.21</v>
      </c>
      <c r="H1864" s="106">
        <v>1.7</v>
      </c>
      <c r="I1864" s="106">
        <v>2.96</v>
      </c>
      <c r="J1864" s="106">
        <v>3.29</v>
      </c>
      <c r="K1864" s="106">
        <v>4.37</v>
      </c>
      <c r="L1864" s="106">
        <v>4.8</v>
      </c>
      <c r="M1864" s="106">
        <v>4.98</v>
      </c>
    </row>
    <row r="1865" ht="15.75" customHeight="1">
      <c r="D1865" s="108">
        <v>43011.0</v>
      </c>
      <c r="E1865" s="106">
        <v>0.97</v>
      </c>
      <c r="F1865" s="106">
        <v>1.07</v>
      </c>
      <c r="G1865" s="106">
        <v>1.22</v>
      </c>
      <c r="H1865" s="106">
        <v>1.7</v>
      </c>
      <c r="I1865" s="106">
        <v>2.95</v>
      </c>
      <c r="J1865" s="106">
        <v>3.3</v>
      </c>
      <c r="K1865" s="106">
        <v>4.37</v>
      </c>
      <c r="L1865" s="106">
        <v>4.8</v>
      </c>
      <c r="M1865" s="106">
        <v>4.98</v>
      </c>
    </row>
    <row r="1866" ht="15.75" customHeight="1">
      <c r="D1866" s="108">
        <v>43010.0</v>
      </c>
      <c r="E1866" s="106">
        <v>0.96</v>
      </c>
      <c r="F1866" s="106">
        <v>1.07</v>
      </c>
      <c r="G1866" s="106">
        <v>1.2</v>
      </c>
      <c r="H1866" s="106">
        <v>1.7</v>
      </c>
      <c r="I1866" s="106">
        <v>2.96</v>
      </c>
      <c r="J1866" s="106">
        <v>3.27</v>
      </c>
      <c r="K1866" s="106">
        <v>4.37</v>
      </c>
      <c r="L1866" s="106">
        <v>4.8</v>
      </c>
      <c r="M1866" s="106">
        <v>4.98</v>
      </c>
    </row>
    <row r="1867" ht="15.75" customHeight="1">
      <c r="D1867" s="108">
        <v>43007.0</v>
      </c>
      <c r="E1867" s="106">
        <v>0.83</v>
      </c>
      <c r="F1867" s="106">
        <v>0.98</v>
      </c>
      <c r="G1867" s="106">
        <v>1.17</v>
      </c>
      <c r="H1867" s="106">
        <v>1.68</v>
      </c>
      <c r="I1867" s="106">
        <v>2.98</v>
      </c>
      <c r="J1867" s="106">
        <v>3.27</v>
      </c>
      <c r="K1867" s="106">
        <v>4.36</v>
      </c>
      <c r="L1867" s="106">
        <v>4.76</v>
      </c>
      <c r="M1867" s="106">
        <v>4.98</v>
      </c>
    </row>
    <row r="1868" ht="15.75" customHeight="1">
      <c r="D1868" s="108">
        <v>43006.0</v>
      </c>
      <c r="E1868" s="106">
        <v>0.84</v>
      </c>
      <c r="F1868" s="106">
        <v>1.04</v>
      </c>
      <c r="G1868" s="106">
        <v>1.16</v>
      </c>
      <c r="H1868" s="106">
        <v>1.68</v>
      </c>
      <c r="I1868" s="106">
        <v>3.0</v>
      </c>
      <c r="J1868" s="106">
        <v>3.26</v>
      </c>
      <c r="K1868" s="106">
        <v>4.38</v>
      </c>
      <c r="L1868" s="106">
        <v>4.8</v>
      </c>
      <c r="M1868" s="106">
        <v>5.0</v>
      </c>
    </row>
    <row r="1869" ht="15.75" customHeight="1">
      <c r="D1869" s="108">
        <v>43005.0</v>
      </c>
      <c r="E1869" s="106">
        <v>0.86</v>
      </c>
      <c r="F1869" s="106">
        <v>1.04</v>
      </c>
      <c r="G1869" s="106">
        <v>1.22</v>
      </c>
      <c r="H1869" s="106">
        <v>1.74</v>
      </c>
      <c r="I1869" s="106">
        <v>3.0</v>
      </c>
      <c r="J1869" s="106">
        <v>3.28</v>
      </c>
      <c r="K1869" s="106">
        <v>4.38</v>
      </c>
      <c r="L1869" s="106">
        <v>4.88</v>
      </c>
      <c r="M1869" s="106">
        <v>5.0</v>
      </c>
    </row>
    <row r="1870" ht="15.75" customHeight="1">
      <c r="D1870" s="108">
        <v>43004.0</v>
      </c>
      <c r="E1870" s="106">
        <v>0.88</v>
      </c>
      <c r="F1870" s="106">
        <v>1.08</v>
      </c>
      <c r="G1870" s="106">
        <v>1.2</v>
      </c>
      <c r="H1870" s="106">
        <v>1.72</v>
      </c>
      <c r="I1870" s="106">
        <v>2.98</v>
      </c>
      <c r="J1870" s="106">
        <v>3.26</v>
      </c>
      <c r="K1870" s="106">
        <v>4.42</v>
      </c>
      <c r="L1870" s="106">
        <v>4.84</v>
      </c>
      <c r="M1870" s="106">
        <v>5.02</v>
      </c>
    </row>
    <row r="1871" ht="15.75" customHeight="1">
      <c r="D1871" s="108">
        <v>43003.0</v>
      </c>
      <c r="E1871" s="106">
        <v>0.92</v>
      </c>
      <c r="F1871" s="106">
        <v>1.1</v>
      </c>
      <c r="G1871" s="106">
        <v>1.22</v>
      </c>
      <c r="H1871" s="106">
        <v>1.72</v>
      </c>
      <c r="I1871" s="106">
        <v>2.96</v>
      </c>
      <c r="J1871" s="106">
        <v>3.28</v>
      </c>
      <c r="K1871" s="106">
        <v>4.4</v>
      </c>
      <c r="L1871" s="106">
        <v>4.8</v>
      </c>
      <c r="M1871" s="106">
        <v>5.0</v>
      </c>
    </row>
    <row r="1872" ht="15.75" customHeight="1">
      <c r="D1872" s="108">
        <v>43000.0</v>
      </c>
      <c r="E1872" s="106">
        <v>0.91</v>
      </c>
      <c r="F1872" s="106">
        <v>1.07</v>
      </c>
      <c r="G1872" s="106">
        <v>1.2</v>
      </c>
      <c r="H1872" s="106">
        <v>1.72</v>
      </c>
      <c r="I1872" s="106">
        <v>2.94</v>
      </c>
      <c r="J1872" s="106">
        <v>3.23</v>
      </c>
      <c r="K1872" s="106">
        <v>4.38</v>
      </c>
      <c r="L1872" s="106">
        <v>4.8</v>
      </c>
      <c r="M1872" s="106">
        <v>4.98</v>
      </c>
    </row>
    <row r="1873" ht="15.75" customHeight="1">
      <c r="D1873" s="108">
        <v>42999.0</v>
      </c>
      <c r="E1873" s="106">
        <v>0.94</v>
      </c>
      <c r="F1873" s="106">
        <v>1.09</v>
      </c>
      <c r="G1873" s="106">
        <v>1.19</v>
      </c>
      <c r="H1873" s="106">
        <v>1.7</v>
      </c>
      <c r="I1873" s="106">
        <v>2.92</v>
      </c>
      <c r="J1873" s="106">
        <v>3.23</v>
      </c>
      <c r="K1873" s="106">
        <v>4.36</v>
      </c>
      <c r="L1873" s="106">
        <v>4.78</v>
      </c>
      <c r="M1873" s="106">
        <v>4.98</v>
      </c>
    </row>
    <row r="1874" ht="15.75" customHeight="1">
      <c r="D1874" s="108">
        <v>42998.0</v>
      </c>
      <c r="E1874" s="106">
        <v>0.93</v>
      </c>
      <c r="F1874" s="106">
        <v>1.09</v>
      </c>
      <c r="G1874" s="106">
        <v>1.2</v>
      </c>
      <c r="H1874" s="106">
        <v>1.7</v>
      </c>
      <c r="I1874" s="106">
        <v>2.95</v>
      </c>
      <c r="J1874" s="106">
        <v>3.24</v>
      </c>
      <c r="K1874" s="106">
        <v>4.38</v>
      </c>
      <c r="L1874" s="106">
        <v>4.84</v>
      </c>
      <c r="M1874" s="106">
        <v>5.0</v>
      </c>
    </row>
    <row r="1875" ht="15.75" customHeight="1">
      <c r="D1875" s="108">
        <v>42997.0</v>
      </c>
      <c r="E1875" s="106">
        <v>0.95</v>
      </c>
      <c r="F1875" s="106">
        <v>1.1</v>
      </c>
      <c r="G1875" s="106">
        <v>1.23</v>
      </c>
      <c r="H1875" s="106">
        <v>1.7</v>
      </c>
      <c r="I1875" s="106">
        <v>2.95</v>
      </c>
      <c r="J1875" s="106">
        <v>3.23</v>
      </c>
      <c r="K1875" s="106">
        <v>4.38</v>
      </c>
      <c r="L1875" s="106">
        <v>4.73</v>
      </c>
      <c r="M1875" s="106">
        <v>4.98</v>
      </c>
    </row>
    <row r="1876" ht="15.75" customHeight="1">
      <c r="D1876" s="108">
        <v>42996.0</v>
      </c>
      <c r="E1876" s="106">
        <v>0.96</v>
      </c>
      <c r="F1876" s="106">
        <v>1.08</v>
      </c>
      <c r="G1876" s="106">
        <v>1.24</v>
      </c>
      <c r="H1876" s="106">
        <v>1.72</v>
      </c>
      <c r="I1876" s="106">
        <v>2.92</v>
      </c>
      <c r="J1876" s="106">
        <v>3.24</v>
      </c>
      <c r="K1876" s="106">
        <v>4.32</v>
      </c>
      <c r="L1876" s="106">
        <v>4.72</v>
      </c>
      <c r="M1876" s="106">
        <v>4.92</v>
      </c>
    </row>
    <row r="1877" ht="15.75" customHeight="1">
      <c r="D1877" s="108">
        <v>42993.0</v>
      </c>
      <c r="E1877" s="106">
        <v>0.87</v>
      </c>
      <c r="F1877" s="106">
        <v>1.07</v>
      </c>
      <c r="G1877" s="106">
        <v>1.22</v>
      </c>
      <c r="H1877" s="106">
        <v>1.75</v>
      </c>
      <c r="I1877" s="106">
        <v>2.98</v>
      </c>
      <c r="J1877" s="106">
        <v>3.27</v>
      </c>
      <c r="K1877" s="106">
        <v>4.38</v>
      </c>
      <c r="L1877" s="106">
        <v>4.84</v>
      </c>
      <c r="M1877" s="106">
        <v>5.0</v>
      </c>
    </row>
    <row r="1878" ht="15.75" customHeight="1">
      <c r="D1878" s="108">
        <v>42992.0</v>
      </c>
      <c r="E1878" s="106">
        <v>0.88</v>
      </c>
      <c r="F1878" s="106">
        <v>1.08</v>
      </c>
      <c r="G1878" s="106">
        <v>1.23</v>
      </c>
      <c r="H1878" s="106">
        <v>1.75</v>
      </c>
      <c r="I1878" s="106">
        <v>2.98</v>
      </c>
      <c r="J1878" s="106">
        <v>3.27</v>
      </c>
      <c r="K1878" s="106">
        <v>4.38</v>
      </c>
      <c r="L1878" s="106">
        <v>4.76</v>
      </c>
      <c r="M1878" s="106">
        <v>4.98</v>
      </c>
    </row>
    <row r="1879" ht="15.75" customHeight="1">
      <c r="D1879" s="108">
        <v>42991.0</v>
      </c>
      <c r="E1879" s="106">
        <v>0.87</v>
      </c>
      <c r="F1879" s="106">
        <v>1.05</v>
      </c>
      <c r="G1879" s="106">
        <v>1.18</v>
      </c>
      <c r="H1879" s="106">
        <v>1.7</v>
      </c>
      <c r="I1879" s="106">
        <v>2.94</v>
      </c>
      <c r="J1879" s="106">
        <v>3.23</v>
      </c>
      <c r="K1879" s="106">
        <v>4.37</v>
      </c>
      <c r="L1879" s="106">
        <v>4.8</v>
      </c>
      <c r="M1879" s="106">
        <v>4.98</v>
      </c>
    </row>
    <row r="1880" ht="15.75" customHeight="1">
      <c r="D1880" s="108">
        <v>42990.0</v>
      </c>
      <c r="E1880" s="106">
        <v>0.86</v>
      </c>
      <c r="F1880" s="106">
        <v>1.03</v>
      </c>
      <c r="G1880" s="106">
        <v>1.19</v>
      </c>
      <c r="H1880" s="106">
        <v>1.71</v>
      </c>
      <c r="I1880" s="106">
        <v>2.96</v>
      </c>
      <c r="J1880" s="106">
        <v>3.26</v>
      </c>
      <c r="K1880" s="106">
        <v>4.38</v>
      </c>
      <c r="L1880" s="106">
        <v>4.84</v>
      </c>
      <c r="M1880" s="106">
        <v>5.0</v>
      </c>
    </row>
    <row r="1881" ht="15.75" customHeight="1">
      <c r="D1881" s="108">
        <v>42989.0</v>
      </c>
      <c r="E1881" s="106">
        <v>0.84</v>
      </c>
      <c r="F1881" s="106">
        <v>1.04</v>
      </c>
      <c r="G1881" s="106">
        <v>1.19</v>
      </c>
      <c r="H1881" s="106">
        <v>1.71</v>
      </c>
      <c r="I1881" s="106">
        <v>2.95</v>
      </c>
      <c r="J1881" s="106">
        <v>3.26</v>
      </c>
      <c r="K1881" s="106">
        <v>4.38</v>
      </c>
      <c r="L1881" s="106">
        <v>4.76</v>
      </c>
      <c r="M1881" s="106">
        <v>4.98</v>
      </c>
    </row>
    <row r="1882" ht="15.75" customHeight="1">
      <c r="D1882" s="108">
        <v>42986.0</v>
      </c>
      <c r="E1882" s="106">
        <v>0.78</v>
      </c>
      <c r="F1882" s="106">
        <v>1.0</v>
      </c>
      <c r="G1882" s="106">
        <v>1.17</v>
      </c>
      <c r="H1882" s="106">
        <v>1.7</v>
      </c>
      <c r="I1882" s="106">
        <v>2.97</v>
      </c>
      <c r="J1882" s="106">
        <v>3.25</v>
      </c>
      <c r="K1882" s="106">
        <v>4.37</v>
      </c>
      <c r="L1882" s="106">
        <v>4.8</v>
      </c>
      <c r="M1882" s="106">
        <v>4.98</v>
      </c>
    </row>
    <row r="1883" ht="15.75" customHeight="1">
      <c r="D1883" s="108">
        <v>42985.0</v>
      </c>
      <c r="E1883" s="106">
        <v>0.82</v>
      </c>
      <c r="F1883" s="106">
        <v>1.03</v>
      </c>
      <c r="G1883" s="106">
        <v>1.2</v>
      </c>
      <c r="H1883" s="106">
        <v>1.72</v>
      </c>
      <c r="I1883" s="106">
        <v>3.0</v>
      </c>
      <c r="J1883" s="106">
        <v>3.3</v>
      </c>
      <c r="K1883" s="106">
        <v>4.38</v>
      </c>
      <c r="L1883" s="106">
        <v>4.73</v>
      </c>
      <c r="M1883" s="106">
        <v>4.98</v>
      </c>
    </row>
    <row r="1884" ht="15.75" customHeight="1">
      <c r="D1884" s="108">
        <v>42984.0</v>
      </c>
      <c r="E1884" s="106">
        <v>0.83</v>
      </c>
      <c r="F1884" s="106">
        <v>1.02</v>
      </c>
      <c r="G1884" s="106">
        <v>1.2</v>
      </c>
      <c r="H1884" s="106">
        <v>1.75</v>
      </c>
      <c r="I1884" s="106">
        <v>2.99</v>
      </c>
      <c r="J1884" s="106">
        <v>3.29</v>
      </c>
      <c r="K1884" s="106">
        <v>4.4</v>
      </c>
      <c r="L1884" s="106">
        <v>4.8</v>
      </c>
      <c r="M1884" s="106">
        <v>5.0</v>
      </c>
    </row>
    <row r="1885" ht="15.75" customHeight="1">
      <c r="D1885" s="108">
        <v>42983.0</v>
      </c>
      <c r="E1885" s="106">
        <v>0.83</v>
      </c>
      <c r="F1885" s="106">
        <v>1.03</v>
      </c>
      <c r="G1885" s="106">
        <v>1.2</v>
      </c>
      <c r="H1885" s="106">
        <v>1.72</v>
      </c>
      <c r="I1885" s="106">
        <v>3.0</v>
      </c>
      <c r="J1885" s="106">
        <v>3.3</v>
      </c>
      <c r="K1885" s="106">
        <v>4.36</v>
      </c>
      <c r="L1885" s="106">
        <v>4.76</v>
      </c>
      <c r="M1885" s="106">
        <v>4.98</v>
      </c>
    </row>
    <row r="1886" ht="15.75" customHeight="1">
      <c r="D1886" s="108">
        <v>42979.0</v>
      </c>
      <c r="E1886" s="106">
        <v>0.83</v>
      </c>
      <c r="F1886" s="106">
        <v>1.0</v>
      </c>
      <c r="G1886" s="106">
        <v>1.19</v>
      </c>
      <c r="H1886" s="106">
        <v>1.71</v>
      </c>
      <c r="I1886" s="106">
        <v>2.99</v>
      </c>
      <c r="J1886" s="106">
        <v>3.29</v>
      </c>
      <c r="K1886" s="106">
        <v>4.36</v>
      </c>
      <c r="L1886" s="106">
        <v>4.76</v>
      </c>
      <c r="M1886" s="106">
        <v>4.98</v>
      </c>
    </row>
    <row r="1887" ht="15.75" customHeight="1">
      <c r="D1887" s="108">
        <v>42978.0</v>
      </c>
      <c r="E1887" s="106">
        <v>0.77</v>
      </c>
      <c r="F1887" s="106">
        <v>0.95</v>
      </c>
      <c r="G1887" s="106">
        <v>1.12</v>
      </c>
      <c r="H1887" s="106">
        <v>1.72</v>
      </c>
      <c r="I1887" s="106">
        <v>2.97</v>
      </c>
      <c r="J1887" s="106">
        <v>3.25</v>
      </c>
      <c r="K1887" s="106">
        <v>4.37</v>
      </c>
      <c r="L1887" s="106">
        <v>4.8</v>
      </c>
      <c r="M1887" s="106">
        <v>4.98</v>
      </c>
    </row>
    <row r="1888" ht="15.75" customHeight="1">
      <c r="D1888" s="108">
        <v>42977.0</v>
      </c>
      <c r="E1888" s="106">
        <v>0.9</v>
      </c>
      <c r="F1888" s="106">
        <v>1.02</v>
      </c>
      <c r="G1888" s="106">
        <v>1.22</v>
      </c>
      <c r="H1888" s="106">
        <v>1.76</v>
      </c>
      <c r="I1888" s="106">
        <v>3.02</v>
      </c>
      <c r="J1888" s="106">
        <v>3.32</v>
      </c>
      <c r="K1888" s="106">
        <v>4.38</v>
      </c>
      <c r="L1888" s="106">
        <v>4.76</v>
      </c>
      <c r="M1888" s="106">
        <v>4.98</v>
      </c>
    </row>
    <row r="1889" ht="15.75" customHeight="1">
      <c r="D1889" s="108">
        <v>42976.0</v>
      </c>
      <c r="E1889" s="106">
        <v>0.93</v>
      </c>
      <c r="F1889" s="106">
        <v>1.08</v>
      </c>
      <c r="G1889" s="106">
        <v>1.25</v>
      </c>
      <c r="H1889" s="106">
        <v>1.8</v>
      </c>
      <c r="I1889" s="106">
        <v>3.05</v>
      </c>
      <c r="J1889" s="106">
        <v>3.35</v>
      </c>
      <c r="K1889" s="106">
        <v>4.38</v>
      </c>
      <c r="L1889" s="106">
        <v>4.73</v>
      </c>
      <c r="M1889" s="106">
        <v>4.98</v>
      </c>
    </row>
    <row r="1890" ht="15.75" customHeight="1">
      <c r="D1890" s="108">
        <v>42975.0</v>
      </c>
      <c r="E1890" s="106">
        <v>0.85</v>
      </c>
      <c r="F1890" s="106">
        <v>0.98</v>
      </c>
      <c r="G1890" s="106">
        <v>1.18</v>
      </c>
      <c r="H1890" s="106">
        <v>1.75</v>
      </c>
      <c r="I1890" s="106">
        <v>2.95</v>
      </c>
      <c r="J1890" s="106">
        <v>3.23</v>
      </c>
      <c r="K1890" s="106">
        <v>4.38</v>
      </c>
      <c r="L1890" s="106">
        <v>4.83</v>
      </c>
      <c r="M1890" s="106">
        <v>5.0</v>
      </c>
    </row>
    <row r="1891" ht="15.75" customHeight="1">
      <c r="D1891" s="108">
        <v>42972.0</v>
      </c>
      <c r="E1891" s="106">
        <v>0.9</v>
      </c>
      <c r="F1891" s="106">
        <v>1.0</v>
      </c>
      <c r="G1891" s="106">
        <v>1.2</v>
      </c>
      <c r="H1891" s="106">
        <v>1.7</v>
      </c>
      <c r="I1891" s="106">
        <v>2.92</v>
      </c>
      <c r="J1891" s="106">
        <v>3.27</v>
      </c>
      <c r="K1891" s="106">
        <v>4.36</v>
      </c>
      <c r="L1891" s="106">
        <v>4.78</v>
      </c>
      <c r="M1891" s="106">
        <v>4.98</v>
      </c>
    </row>
    <row r="1892" ht="15.75" customHeight="1">
      <c r="D1892" s="108">
        <v>42971.0</v>
      </c>
      <c r="E1892" s="106">
        <v>0.9</v>
      </c>
      <c r="F1892" s="106">
        <v>1.05</v>
      </c>
      <c r="G1892" s="106">
        <v>1.22</v>
      </c>
      <c r="H1892" s="106">
        <v>1.7</v>
      </c>
      <c r="I1892" s="106">
        <v>2.93</v>
      </c>
      <c r="J1892" s="106">
        <v>3.32</v>
      </c>
      <c r="K1892" s="106">
        <v>4.38</v>
      </c>
      <c r="L1892" s="106">
        <v>4.75</v>
      </c>
      <c r="M1892" s="106">
        <v>4.98</v>
      </c>
    </row>
    <row r="1893" ht="15.75" customHeight="1">
      <c r="D1893" s="108">
        <v>42970.0</v>
      </c>
      <c r="E1893" s="106">
        <v>0.9</v>
      </c>
      <c r="F1893" s="106">
        <v>1.03</v>
      </c>
      <c r="G1893" s="106">
        <v>1.25</v>
      </c>
      <c r="H1893" s="106">
        <v>1.73</v>
      </c>
      <c r="I1893" s="106">
        <v>2.95</v>
      </c>
      <c r="J1893" s="106">
        <v>3.32</v>
      </c>
      <c r="K1893" s="106">
        <v>4.38</v>
      </c>
      <c r="L1893" s="106">
        <v>4.73</v>
      </c>
      <c r="M1893" s="106">
        <v>4.98</v>
      </c>
    </row>
    <row r="1894" ht="15.75" customHeight="1">
      <c r="D1894" s="108">
        <v>42969.0</v>
      </c>
      <c r="E1894" s="106">
        <v>0.77</v>
      </c>
      <c r="F1894" s="106">
        <v>0.88</v>
      </c>
      <c r="G1894" s="106">
        <v>1.05</v>
      </c>
      <c r="H1894" s="106">
        <v>1.65</v>
      </c>
      <c r="I1894" s="106">
        <v>2.85</v>
      </c>
      <c r="J1894" s="106">
        <v>3.22</v>
      </c>
      <c r="K1894" s="106">
        <v>4.37</v>
      </c>
      <c r="L1894" s="106">
        <v>4.8</v>
      </c>
      <c r="M1894" s="106">
        <v>4.98</v>
      </c>
    </row>
    <row r="1895" ht="15.75" customHeight="1">
      <c r="D1895" s="108">
        <v>42968.0</v>
      </c>
      <c r="E1895" s="106">
        <v>0.7</v>
      </c>
      <c r="F1895" s="106">
        <v>0.85</v>
      </c>
      <c r="G1895" s="106">
        <v>1.03</v>
      </c>
      <c r="H1895" s="106">
        <v>1.62</v>
      </c>
      <c r="I1895" s="106">
        <v>2.82</v>
      </c>
      <c r="J1895" s="106">
        <v>3.25</v>
      </c>
      <c r="K1895" s="106">
        <v>4.38</v>
      </c>
      <c r="L1895" s="106">
        <v>4.73</v>
      </c>
      <c r="M1895" s="106">
        <v>4.98</v>
      </c>
    </row>
    <row r="1896" ht="15.75" customHeight="1">
      <c r="D1896" s="108">
        <v>42965.0</v>
      </c>
      <c r="E1896" s="106">
        <v>0.67</v>
      </c>
      <c r="F1896" s="106">
        <v>0.82</v>
      </c>
      <c r="G1896" s="106">
        <v>1.02</v>
      </c>
      <c r="H1896" s="106">
        <v>1.6</v>
      </c>
      <c r="I1896" s="106">
        <v>2.8</v>
      </c>
      <c r="J1896" s="106">
        <v>3.23</v>
      </c>
      <c r="K1896" s="106">
        <v>4.35</v>
      </c>
      <c r="L1896" s="106">
        <v>4.78</v>
      </c>
      <c r="M1896" s="106">
        <v>4.98</v>
      </c>
    </row>
    <row r="1897" ht="15.75" customHeight="1">
      <c r="D1897" s="108">
        <v>42964.0</v>
      </c>
      <c r="E1897" s="106">
        <v>0.63</v>
      </c>
      <c r="F1897" s="106">
        <v>0.75</v>
      </c>
      <c r="G1897" s="106">
        <v>0.97</v>
      </c>
      <c r="H1897" s="106">
        <v>1.58</v>
      </c>
      <c r="I1897" s="106">
        <v>2.82</v>
      </c>
      <c r="J1897" s="106">
        <v>3.2</v>
      </c>
      <c r="K1897" s="106">
        <v>4.37</v>
      </c>
      <c r="L1897" s="106">
        <v>4.8</v>
      </c>
      <c r="M1897" s="106">
        <v>4.98</v>
      </c>
    </row>
    <row r="1898" ht="15.75" customHeight="1">
      <c r="D1898" s="108">
        <v>42963.0</v>
      </c>
      <c r="E1898" s="106">
        <v>0.62</v>
      </c>
      <c r="F1898" s="106">
        <v>0.74</v>
      </c>
      <c r="G1898" s="106">
        <v>0.96</v>
      </c>
      <c r="H1898" s="106">
        <v>1.6</v>
      </c>
      <c r="I1898" s="106">
        <v>2.8</v>
      </c>
      <c r="J1898" s="106">
        <v>3.24</v>
      </c>
      <c r="K1898" s="106">
        <v>4.38</v>
      </c>
      <c r="L1898" s="106">
        <v>4.82</v>
      </c>
      <c r="M1898" s="106">
        <v>4.98</v>
      </c>
    </row>
    <row r="1899" ht="15.75" customHeight="1">
      <c r="D1899" s="108">
        <v>42962.0</v>
      </c>
      <c r="E1899" s="106">
        <v>0.66</v>
      </c>
      <c r="F1899" s="106">
        <v>0.76</v>
      </c>
      <c r="G1899" s="106">
        <v>0.98</v>
      </c>
      <c r="H1899" s="106">
        <v>1.6</v>
      </c>
      <c r="I1899" s="106">
        <v>2.92</v>
      </c>
      <c r="J1899" s="106">
        <v>3.24</v>
      </c>
      <c r="K1899" s="106">
        <v>4.38</v>
      </c>
      <c r="L1899" s="106">
        <v>4.75</v>
      </c>
      <c r="M1899" s="106">
        <v>4.98</v>
      </c>
    </row>
    <row r="1900" ht="15.75" customHeight="1">
      <c r="D1900" s="108">
        <v>42961.0</v>
      </c>
      <c r="E1900" s="106">
        <v>0.64</v>
      </c>
      <c r="F1900" s="106">
        <v>0.77</v>
      </c>
      <c r="G1900" s="106">
        <v>0.97</v>
      </c>
      <c r="H1900" s="106">
        <v>1.6</v>
      </c>
      <c r="I1900" s="106">
        <v>2.9</v>
      </c>
      <c r="J1900" s="106">
        <v>3.21</v>
      </c>
      <c r="K1900" s="106">
        <v>4.36</v>
      </c>
      <c r="L1900" s="106">
        <v>4.78</v>
      </c>
      <c r="M1900" s="106">
        <v>4.98</v>
      </c>
    </row>
    <row r="1901" ht="15.75" customHeight="1">
      <c r="D1901" s="108">
        <v>42958.0</v>
      </c>
      <c r="E1901" s="106">
        <v>0.57</v>
      </c>
      <c r="F1901" s="106">
        <v>0.68</v>
      </c>
      <c r="G1901" s="106">
        <v>0.86</v>
      </c>
      <c r="H1901" s="106">
        <v>1.58</v>
      </c>
      <c r="I1901" s="106">
        <v>2.94</v>
      </c>
      <c r="J1901" s="106">
        <v>3.23</v>
      </c>
      <c r="K1901" s="106">
        <v>4.38</v>
      </c>
      <c r="L1901" s="106">
        <v>4.78</v>
      </c>
      <c r="M1901" s="106">
        <v>4.98</v>
      </c>
    </row>
    <row r="1902" ht="15.75" customHeight="1">
      <c r="D1902" s="108">
        <v>42957.0</v>
      </c>
      <c r="E1902" s="106">
        <v>0.57</v>
      </c>
      <c r="F1902" s="106">
        <v>0.68</v>
      </c>
      <c r="G1902" s="106">
        <v>0.86</v>
      </c>
      <c r="H1902" s="106">
        <v>1.58</v>
      </c>
      <c r="I1902" s="106">
        <v>2.95</v>
      </c>
      <c r="J1902" s="106">
        <v>3.26</v>
      </c>
      <c r="K1902" s="106">
        <v>4.42</v>
      </c>
      <c r="L1902" s="106">
        <v>4.9</v>
      </c>
      <c r="M1902" s="106">
        <v>5.02</v>
      </c>
    </row>
    <row r="1903" ht="15.75" customHeight="1">
      <c r="D1903" s="108">
        <v>42956.0</v>
      </c>
      <c r="E1903" s="106">
        <v>0.63</v>
      </c>
      <c r="F1903" s="106">
        <v>0.73</v>
      </c>
      <c r="G1903" s="106">
        <v>0.9</v>
      </c>
      <c r="H1903" s="106">
        <v>1.63</v>
      </c>
      <c r="I1903" s="106">
        <v>2.95</v>
      </c>
      <c r="J1903" s="106">
        <v>3.28</v>
      </c>
      <c r="K1903" s="106">
        <v>4.38</v>
      </c>
      <c r="L1903" s="106">
        <v>4.78</v>
      </c>
      <c r="M1903" s="106">
        <v>4.98</v>
      </c>
    </row>
    <row r="1904" ht="15.75" customHeight="1">
      <c r="D1904" s="108">
        <v>42955.0</v>
      </c>
      <c r="E1904" s="106">
        <v>0.58</v>
      </c>
      <c r="F1904" s="106">
        <v>0.7</v>
      </c>
      <c r="G1904" s="106">
        <v>0.92</v>
      </c>
      <c r="H1904" s="106">
        <v>1.58</v>
      </c>
      <c r="I1904" s="106">
        <v>2.93</v>
      </c>
      <c r="J1904" s="106">
        <v>3.25</v>
      </c>
      <c r="K1904" s="106">
        <v>4.38</v>
      </c>
      <c r="L1904" s="106">
        <v>4.8</v>
      </c>
      <c r="M1904" s="106">
        <v>5.0</v>
      </c>
    </row>
    <row r="1905" ht="15.75" customHeight="1">
      <c r="D1905" s="108">
        <v>42954.0</v>
      </c>
      <c r="E1905" s="106">
        <v>0.56</v>
      </c>
      <c r="F1905" s="106">
        <v>0.68</v>
      </c>
      <c r="G1905" s="106">
        <v>0.9</v>
      </c>
      <c r="H1905" s="106">
        <v>1.62</v>
      </c>
      <c r="I1905" s="106">
        <v>2.9</v>
      </c>
      <c r="J1905" s="106">
        <v>3.28</v>
      </c>
      <c r="K1905" s="106">
        <v>4.36</v>
      </c>
      <c r="L1905" s="106">
        <v>4.8</v>
      </c>
      <c r="M1905" s="106">
        <v>4.98</v>
      </c>
    </row>
    <row r="1906" ht="15.75" customHeight="1">
      <c r="D1906" s="108">
        <v>42951.0</v>
      </c>
      <c r="E1906" s="106">
        <v>0.54</v>
      </c>
      <c r="F1906" s="106">
        <v>0.68</v>
      </c>
      <c r="G1906" s="106">
        <v>0.82</v>
      </c>
      <c r="H1906" s="106">
        <v>1.6</v>
      </c>
      <c r="I1906" s="106">
        <v>2.88</v>
      </c>
      <c r="J1906" s="106">
        <v>3.28</v>
      </c>
      <c r="K1906" s="106">
        <v>4.36</v>
      </c>
      <c r="L1906" s="106">
        <v>4.8</v>
      </c>
      <c r="M1906" s="106">
        <v>4.98</v>
      </c>
    </row>
    <row r="1907" ht="15.75" customHeight="1">
      <c r="D1907" s="108">
        <v>42950.0</v>
      </c>
      <c r="E1907" s="106">
        <v>0.63</v>
      </c>
      <c r="F1907" s="106">
        <v>0.75</v>
      </c>
      <c r="G1907" s="106">
        <v>1.02</v>
      </c>
      <c r="H1907" s="106">
        <v>1.75</v>
      </c>
      <c r="I1907" s="106">
        <v>2.95</v>
      </c>
      <c r="J1907" s="106">
        <v>3.33</v>
      </c>
      <c r="K1907" s="106">
        <v>4.38</v>
      </c>
      <c r="L1907" s="106">
        <v>4.75</v>
      </c>
      <c r="M1907" s="106">
        <v>4.98</v>
      </c>
    </row>
    <row r="1908" ht="15.75" customHeight="1">
      <c r="D1908" s="108">
        <v>42949.0</v>
      </c>
      <c r="E1908" s="106">
        <v>0.65</v>
      </c>
      <c r="F1908" s="106">
        <v>0.73</v>
      </c>
      <c r="G1908" s="106">
        <v>1.0</v>
      </c>
      <c r="H1908" s="106">
        <v>1.8</v>
      </c>
      <c r="I1908" s="106">
        <v>2.98</v>
      </c>
      <c r="J1908" s="106">
        <v>3.4</v>
      </c>
      <c r="K1908" s="106">
        <v>4.38</v>
      </c>
      <c r="L1908" s="106">
        <v>4.83</v>
      </c>
      <c r="M1908" s="106">
        <v>5.0</v>
      </c>
    </row>
    <row r="1909" ht="15.75" customHeight="1">
      <c r="D1909" s="108">
        <v>42948.0</v>
      </c>
      <c r="E1909" s="106">
        <v>0.67</v>
      </c>
      <c r="F1909" s="106">
        <v>0.78</v>
      </c>
      <c r="G1909" s="106">
        <v>1.07</v>
      </c>
      <c r="H1909" s="106">
        <v>1.83</v>
      </c>
      <c r="I1909" s="106">
        <v>2.97</v>
      </c>
      <c r="J1909" s="106">
        <v>3.38</v>
      </c>
      <c r="K1909" s="106">
        <v>4.38</v>
      </c>
      <c r="L1909" s="106">
        <v>4.84</v>
      </c>
      <c r="M1909" s="106">
        <v>4.98</v>
      </c>
    </row>
    <row r="1910" ht="15.75" customHeight="1">
      <c r="D1910" s="108">
        <v>42947.0</v>
      </c>
      <c r="E1910" s="106">
        <v>0.54</v>
      </c>
      <c r="F1910" s="106">
        <v>0.7</v>
      </c>
      <c r="G1910" s="106">
        <v>0.92</v>
      </c>
      <c r="H1910" s="106">
        <v>1.78</v>
      </c>
      <c r="I1910" s="106">
        <v>2.96</v>
      </c>
      <c r="J1910" s="106">
        <v>3.46</v>
      </c>
      <c r="K1910" s="106">
        <v>4.38</v>
      </c>
      <c r="L1910" s="106">
        <v>4.88</v>
      </c>
      <c r="M1910" s="106">
        <v>5.0</v>
      </c>
    </row>
    <row r="1911" ht="15.75" customHeight="1">
      <c r="D1911" s="108">
        <v>42944.0</v>
      </c>
      <c r="E1911" s="106">
        <v>0.58</v>
      </c>
      <c r="F1911" s="106">
        <v>0.75</v>
      </c>
      <c r="G1911" s="106">
        <v>0.98</v>
      </c>
      <c r="H1911" s="106">
        <v>1.87</v>
      </c>
      <c r="I1911" s="106">
        <v>3.02</v>
      </c>
      <c r="J1911" s="106">
        <v>3.48</v>
      </c>
      <c r="K1911" s="106">
        <v>4.38</v>
      </c>
      <c r="L1911" s="106">
        <v>4.78</v>
      </c>
      <c r="M1911" s="106">
        <v>4.98</v>
      </c>
    </row>
    <row r="1912" ht="15.75" customHeight="1">
      <c r="D1912" s="108">
        <v>42943.0</v>
      </c>
      <c r="E1912" s="106">
        <v>0.6</v>
      </c>
      <c r="F1912" s="106">
        <v>0.75</v>
      </c>
      <c r="G1912" s="106">
        <v>1.05</v>
      </c>
      <c r="H1912" s="106">
        <v>1.93</v>
      </c>
      <c r="I1912" s="106">
        <v>3.05</v>
      </c>
      <c r="J1912" s="106">
        <v>3.58</v>
      </c>
      <c r="K1912" s="106">
        <v>4.38</v>
      </c>
      <c r="L1912" s="106">
        <v>4.84</v>
      </c>
      <c r="M1912" s="106">
        <v>4.98</v>
      </c>
    </row>
    <row r="1913" ht="15.75" customHeight="1">
      <c r="D1913" s="108">
        <v>42942.0</v>
      </c>
      <c r="E1913" s="106">
        <v>0.73</v>
      </c>
      <c r="F1913" s="106">
        <v>0.85</v>
      </c>
      <c r="G1913" s="106">
        <v>1.13</v>
      </c>
      <c r="H1913" s="106">
        <v>1.98</v>
      </c>
      <c r="I1913" s="106">
        <v>3.12</v>
      </c>
      <c r="J1913" s="106">
        <v>3.6</v>
      </c>
      <c r="K1913" s="106">
        <v>4.42</v>
      </c>
      <c r="L1913" s="106">
        <v>4.83</v>
      </c>
      <c r="M1913" s="106">
        <v>4.98</v>
      </c>
    </row>
    <row r="1914" ht="15.75" customHeight="1">
      <c r="D1914" s="108">
        <v>42941.0</v>
      </c>
      <c r="E1914" s="106">
        <v>0.7</v>
      </c>
      <c r="F1914" s="106">
        <v>0.85</v>
      </c>
      <c r="G1914" s="106">
        <v>1.15</v>
      </c>
      <c r="H1914" s="106">
        <v>2.05</v>
      </c>
      <c r="I1914" s="106">
        <v>3.1</v>
      </c>
      <c r="J1914" s="106">
        <v>3.6</v>
      </c>
      <c r="K1914" s="106">
        <v>4.33</v>
      </c>
      <c r="L1914" s="106">
        <v>4.75</v>
      </c>
      <c r="M1914" s="106">
        <v>4.93</v>
      </c>
    </row>
    <row r="1915" ht="15.75" customHeight="1">
      <c r="D1915" s="108">
        <v>42940.0</v>
      </c>
      <c r="E1915" s="106">
        <v>0.74</v>
      </c>
      <c r="F1915" s="106">
        <v>0.89</v>
      </c>
      <c r="G1915" s="106">
        <v>1.16</v>
      </c>
      <c r="H1915" s="106">
        <v>2.03</v>
      </c>
      <c r="I1915" s="106">
        <v>3.11</v>
      </c>
      <c r="J1915" s="106">
        <v>3.6</v>
      </c>
      <c r="K1915" s="106">
        <v>4.46</v>
      </c>
      <c r="L1915" s="106">
        <v>4.86</v>
      </c>
      <c r="M1915" s="106">
        <v>4.98</v>
      </c>
    </row>
    <row r="1916" ht="15.75" customHeight="1">
      <c r="D1916" s="108">
        <v>42937.0</v>
      </c>
      <c r="E1916" s="106">
        <v>0.75</v>
      </c>
      <c r="F1916" s="106">
        <v>0.93</v>
      </c>
      <c r="G1916" s="106">
        <v>1.2</v>
      </c>
      <c r="H1916" s="106">
        <v>2.23</v>
      </c>
      <c r="I1916" s="106">
        <v>3.18</v>
      </c>
      <c r="J1916" s="106">
        <v>3.73</v>
      </c>
      <c r="K1916" s="106">
        <v>4.45</v>
      </c>
      <c r="L1916" s="106">
        <v>4.85</v>
      </c>
      <c r="M1916" s="106">
        <v>5.0</v>
      </c>
    </row>
    <row r="1917" ht="15.75" customHeight="1">
      <c r="D1917" s="108">
        <v>42936.0</v>
      </c>
      <c r="E1917" s="106">
        <v>0.97</v>
      </c>
      <c r="F1917" s="106">
        <v>1.13</v>
      </c>
      <c r="G1917" s="106">
        <v>1.34</v>
      </c>
      <c r="H1917" s="106">
        <v>2.23</v>
      </c>
      <c r="I1917" s="106">
        <v>3.17</v>
      </c>
      <c r="J1917" s="106">
        <v>3.84</v>
      </c>
      <c r="K1917" s="106">
        <v>4.46</v>
      </c>
      <c r="L1917" s="106">
        <v>4.84</v>
      </c>
      <c r="M1917" s="106">
        <v>5.0</v>
      </c>
    </row>
    <row r="1918" ht="15.75" customHeight="1">
      <c r="D1918" s="108">
        <v>42935.0</v>
      </c>
      <c r="E1918" s="106">
        <v>1.2</v>
      </c>
      <c r="F1918" s="106">
        <v>1.36</v>
      </c>
      <c r="G1918" s="106">
        <v>1.54</v>
      </c>
      <c r="H1918" s="106">
        <v>2.34</v>
      </c>
      <c r="I1918" s="106">
        <v>3.24</v>
      </c>
      <c r="J1918" s="106">
        <v>3.84</v>
      </c>
      <c r="K1918" s="106">
        <v>4.46</v>
      </c>
      <c r="L1918" s="106">
        <v>4.82</v>
      </c>
      <c r="M1918" s="106">
        <v>5.0</v>
      </c>
    </row>
    <row r="1919" ht="15.75" customHeight="1">
      <c r="D1919" s="108">
        <v>42934.0</v>
      </c>
      <c r="E1919" s="106">
        <v>1.48</v>
      </c>
      <c r="F1919" s="106">
        <v>1.68</v>
      </c>
      <c r="G1919" s="106">
        <v>1.98</v>
      </c>
      <c r="H1919" s="106">
        <v>2.53</v>
      </c>
      <c r="I1919" s="106">
        <v>3.28</v>
      </c>
      <c r="J1919" s="106">
        <v>3.83</v>
      </c>
      <c r="K1919" s="106">
        <v>4.53</v>
      </c>
      <c r="L1919" s="106">
        <v>4.87</v>
      </c>
      <c r="M1919" s="106">
        <v>5.0</v>
      </c>
    </row>
    <row r="1920" ht="15.75" customHeight="1">
      <c r="D1920" s="108">
        <v>42933.0</v>
      </c>
      <c r="E1920" s="106">
        <v>1.53</v>
      </c>
      <c r="F1920" s="106">
        <v>1.7</v>
      </c>
      <c r="G1920" s="106">
        <v>2.02</v>
      </c>
      <c r="H1920" s="106">
        <v>2.55</v>
      </c>
      <c r="I1920" s="106">
        <v>3.28</v>
      </c>
      <c r="J1920" s="106">
        <v>3.87</v>
      </c>
      <c r="K1920" s="106">
        <v>4.53</v>
      </c>
      <c r="L1920" s="106">
        <v>4.87</v>
      </c>
      <c r="M1920" s="106">
        <v>5.0</v>
      </c>
    </row>
    <row r="1921" ht="15.75" customHeight="1">
      <c r="D1921" s="108">
        <v>42930.0</v>
      </c>
      <c r="E1921" s="106">
        <v>1.38</v>
      </c>
      <c r="F1921" s="106">
        <v>1.6</v>
      </c>
      <c r="G1921" s="106">
        <v>1.98</v>
      </c>
      <c r="H1921" s="106">
        <v>2.6</v>
      </c>
      <c r="I1921" s="106">
        <v>3.32</v>
      </c>
      <c r="J1921" s="106">
        <v>3.9</v>
      </c>
      <c r="K1921" s="106">
        <v>4.52</v>
      </c>
      <c r="L1921" s="106">
        <v>4.86</v>
      </c>
      <c r="M1921" s="106">
        <v>5.0</v>
      </c>
    </row>
    <row r="1922" ht="15.75" customHeight="1">
      <c r="D1922" s="108">
        <v>42929.0</v>
      </c>
      <c r="E1922" s="106">
        <v>1.67</v>
      </c>
      <c r="F1922" s="106">
        <v>1.82</v>
      </c>
      <c r="G1922" s="106">
        <v>2.15</v>
      </c>
      <c r="H1922" s="106">
        <v>2.73</v>
      </c>
      <c r="I1922" s="106">
        <v>3.33</v>
      </c>
      <c r="J1922" s="106">
        <v>3.9</v>
      </c>
      <c r="K1922" s="106">
        <v>4.52</v>
      </c>
      <c r="L1922" s="106">
        <v>4.84</v>
      </c>
      <c r="M1922" s="106">
        <v>5.0</v>
      </c>
    </row>
    <row r="1923" ht="15.75" customHeight="1">
      <c r="D1923" s="108">
        <v>42928.0</v>
      </c>
      <c r="E1923" s="106">
        <v>1.72</v>
      </c>
      <c r="F1923" s="106">
        <v>1.87</v>
      </c>
      <c r="G1923" s="106">
        <v>2.18</v>
      </c>
      <c r="H1923" s="106">
        <v>2.83</v>
      </c>
      <c r="I1923" s="106">
        <v>3.35</v>
      </c>
      <c r="J1923" s="106">
        <v>3.88</v>
      </c>
      <c r="K1923" s="106">
        <v>4.55</v>
      </c>
      <c r="L1923" s="106">
        <v>4.83</v>
      </c>
      <c r="M1923" s="106">
        <v>5.0</v>
      </c>
    </row>
    <row r="1924" ht="15.75" customHeight="1">
      <c r="D1924" s="108">
        <v>42927.0</v>
      </c>
      <c r="E1924" s="106">
        <v>1.85</v>
      </c>
      <c r="F1924" s="106">
        <v>1.98</v>
      </c>
      <c r="G1924" s="106">
        <v>2.28</v>
      </c>
      <c r="H1924" s="106">
        <v>2.83</v>
      </c>
      <c r="I1924" s="106">
        <v>3.35</v>
      </c>
      <c r="J1924" s="106">
        <v>3.88</v>
      </c>
      <c r="K1924" s="106">
        <v>4.45</v>
      </c>
      <c r="L1924" s="106">
        <v>4.7</v>
      </c>
      <c r="M1924" s="106">
        <v>4.88</v>
      </c>
    </row>
    <row r="1925" ht="15.75" customHeight="1">
      <c r="D1925" s="108">
        <v>42926.0</v>
      </c>
      <c r="E1925" s="106">
        <v>1.85</v>
      </c>
      <c r="F1925" s="106">
        <v>2.08</v>
      </c>
      <c r="G1925" s="106">
        <v>2.4</v>
      </c>
      <c r="H1925" s="106">
        <v>2.88</v>
      </c>
      <c r="I1925" s="106">
        <v>3.38</v>
      </c>
      <c r="J1925" s="106">
        <v>3.93</v>
      </c>
      <c r="K1925" s="106">
        <v>4.52</v>
      </c>
      <c r="L1925" s="106">
        <v>4.82</v>
      </c>
      <c r="M1925" s="106">
        <v>5.0</v>
      </c>
    </row>
    <row r="1926" ht="15.75" customHeight="1">
      <c r="D1926" s="108">
        <v>42923.0</v>
      </c>
      <c r="E1926" s="106">
        <v>1.91</v>
      </c>
      <c r="F1926" s="106">
        <v>2.17</v>
      </c>
      <c r="G1926" s="106">
        <v>2.44</v>
      </c>
      <c r="H1926" s="106">
        <v>3.0</v>
      </c>
      <c r="I1926" s="106">
        <v>3.5</v>
      </c>
      <c r="J1926" s="106">
        <v>3.99</v>
      </c>
      <c r="K1926" s="106">
        <v>4.58</v>
      </c>
      <c r="L1926" s="106">
        <v>4.86</v>
      </c>
      <c r="M1926" s="106">
        <v>5.0</v>
      </c>
    </row>
    <row r="1927" ht="15.75" customHeight="1">
      <c r="D1927" s="108">
        <v>42922.0</v>
      </c>
      <c r="E1927" s="106">
        <v>1.87</v>
      </c>
      <c r="F1927" s="106">
        <v>2.18</v>
      </c>
      <c r="G1927" s="106">
        <v>2.53</v>
      </c>
      <c r="H1927" s="106">
        <v>3.12</v>
      </c>
      <c r="I1927" s="106">
        <v>3.63</v>
      </c>
      <c r="J1927" s="106">
        <v>4.05</v>
      </c>
      <c r="K1927" s="106">
        <v>4.6</v>
      </c>
      <c r="L1927" s="106">
        <v>4.88</v>
      </c>
      <c r="M1927" s="106">
        <v>5.0</v>
      </c>
    </row>
    <row r="1928" ht="15.75" customHeight="1">
      <c r="D1928" s="108">
        <v>42921.0</v>
      </c>
      <c r="E1928" s="106">
        <v>1.93</v>
      </c>
      <c r="F1928" s="106">
        <v>2.22</v>
      </c>
      <c r="G1928" s="106">
        <v>2.57</v>
      </c>
      <c r="H1928" s="106">
        <v>3.13</v>
      </c>
      <c r="I1928" s="106">
        <v>3.65</v>
      </c>
      <c r="J1928" s="106">
        <v>4.1</v>
      </c>
      <c r="K1928" s="106">
        <v>4.6</v>
      </c>
      <c r="L1928" s="106">
        <v>4.88</v>
      </c>
      <c r="M1928" s="106">
        <v>5.0</v>
      </c>
    </row>
    <row r="1929" ht="15.75" customHeight="1">
      <c r="D1929" s="108">
        <v>42920.0</v>
      </c>
      <c r="E1929" s="106">
        <v>2.07</v>
      </c>
      <c r="F1929" s="106">
        <v>2.25</v>
      </c>
      <c r="G1929" s="106">
        <v>2.62</v>
      </c>
      <c r="H1929" s="106">
        <v>3.22</v>
      </c>
      <c r="I1929" s="106">
        <v>3.73</v>
      </c>
      <c r="J1929" s="106">
        <v>4.13</v>
      </c>
      <c r="K1929" s="106">
        <v>4.6</v>
      </c>
      <c r="L1929" s="106">
        <v>4.85</v>
      </c>
      <c r="M1929" s="106">
        <v>5.0</v>
      </c>
    </row>
    <row r="1930" ht="15.75" customHeight="1">
      <c r="D1930" s="108">
        <v>42919.0</v>
      </c>
      <c r="E1930" s="106">
        <v>2.03</v>
      </c>
      <c r="F1930" s="106">
        <v>2.27</v>
      </c>
      <c r="G1930" s="106">
        <v>2.6</v>
      </c>
      <c r="H1930" s="106">
        <v>3.23</v>
      </c>
      <c r="I1930" s="106">
        <v>3.72</v>
      </c>
      <c r="J1930" s="106">
        <v>4.15</v>
      </c>
      <c r="K1930" s="106">
        <v>4.6</v>
      </c>
      <c r="L1930" s="106">
        <v>4.83</v>
      </c>
      <c r="M1930" s="106">
        <v>5.0</v>
      </c>
    </row>
    <row r="1931" ht="15.75" customHeight="1">
      <c r="D1931" s="108">
        <v>42916.0</v>
      </c>
      <c r="E1931" s="106">
        <v>1.5</v>
      </c>
      <c r="F1931" s="106">
        <v>2.05</v>
      </c>
      <c r="G1931" s="106">
        <v>2.6</v>
      </c>
      <c r="H1931" s="106">
        <v>3.22</v>
      </c>
      <c r="I1931" s="106">
        <v>3.75</v>
      </c>
      <c r="J1931" s="106">
        <v>4.2</v>
      </c>
      <c r="K1931" s="106">
        <v>4.63</v>
      </c>
      <c r="L1931" s="106">
        <v>4.88</v>
      </c>
      <c r="M1931" s="106">
        <v>5.0</v>
      </c>
    </row>
    <row r="1932" ht="15.75" customHeight="1">
      <c r="D1932" s="108">
        <v>42915.0</v>
      </c>
      <c r="E1932" s="106">
        <v>1.8</v>
      </c>
      <c r="F1932" s="106">
        <v>2.22</v>
      </c>
      <c r="G1932" s="106">
        <v>2.6</v>
      </c>
      <c r="H1932" s="106">
        <v>3.3</v>
      </c>
      <c r="I1932" s="106">
        <v>3.83</v>
      </c>
      <c r="J1932" s="106">
        <v>4.27</v>
      </c>
      <c r="K1932" s="106">
        <v>4.65</v>
      </c>
      <c r="L1932" s="106">
        <v>4.88</v>
      </c>
      <c r="M1932" s="106">
        <v>5.0</v>
      </c>
    </row>
    <row r="1933" ht="15.75" customHeight="1">
      <c r="D1933" s="108">
        <v>42914.0</v>
      </c>
      <c r="E1933" s="106">
        <v>2.16</v>
      </c>
      <c r="F1933" s="106">
        <v>2.56</v>
      </c>
      <c r="G1933" s="106">
        <v>2.88</v>
      </c>
      <c r="H1933" s="106">
        <v>3.5</v>
      </c>
      <c r="I1933" s="106">
        <v>3.94</v>
      </c>
      <c r="J1933" s="106">
        <v>4.26</v>
      </c>
      <c r="K1933" s="106">
        <v>4.68</v>
      </c>
      <c r="L1933" s="106">
        <v>4.92</v>
      </c>
      <c r="M1933" s="106">
        <v>5.0</v>
      </c>
    </row>
    <row r="1934" ht="15.75" customHeight="1">
      <c r="D1934" s="108">
        <v>42913.0</v>
      </c>
      <c r="E1934" s="106">
        <v>2.38</v>
      </c>
      <c r="F1934" s="106">
        <v>2.64</v>
      </c>
      <c r="G1934" s="106">
        <v>2.96</v>
      </c>
      <c r="H1934" s="106">
        <v>3.54</v>
      </c>
      <c r="I1934" s="106">
        <v>4.02</v>
      </c>
      <c r="J1934" s="106">
        <v>4.3</v>
      </c>
      <c r="K1934" s="106">
        <v>4.6</v>
      </c>
      <c r="L1934" s="106">
        <v>4.85</v>
      </c>
      <c r="M1934" s="106">
        <v>5.0</v>
      </c>
    </row>
    <row r="1935" ht="15.75" customHeight="1">
      <c r="D1935" s="108">
        <v>42912.0</v>
      </c>
      <c r="E1935" s="106">
        <v>2.5</v>
      </c>
      <c r="F1935" s="106">
        <v>2.74</v>
      </c>
      <c r="G1935" s="106">
        <v>3.1</v>
      </c>
      <c r="H1935" s="106">
        <v>3.66</v>
      </c>
      <c r="I1935" s="106">
        <v>4.03</v>
      </c>
      <c r="J1935" s="106">
        <v>4.3</v>
      </c>
      <c r="K1935" s="106">
        <v>4.7</v>
      </c>
      <c r="L1935" s="106">
        <v>4.92</v>
      </c>
      <c r="M1935" s="106">
        <v>5.02</v>
      </c>
    </row>
    <row r="1936" ht="15.75" customHeight="1">
      <c r="D1936" s="108">
        <v>42909.0</v>
      </c>
      <c r="E1936" s="106">
        <v>2.63</v>
      </c>
      <c r="F1936" s="106">
        <v>2.92</v>
      </c>
      <c r="G1936" s="106">
        <v>3.23</v>
      </c>
      <c r="H1936" s="106">
        <v>3.77</v>
      </c>
      <c r="I1936" s="106">
        <v>4.08</v>
      </c>
      <c r="J1936" s="106">
        <v>4.32</v>
      </c>
      <c r="K1936" s="106">
        <v>4.73</v>
      </c>
      <c r="L1936" s="106">
        <v>4.95</v>
      </c>
      <c r="M1936" s="106">
        <v>5.03</v>
      </c>
    </row>
    <row r="1937" ht="15.75" customHeight="1">
      <c r="D1937" s="108">
        <v>42908.0</v>
      </c>
      <c r="E1937" s="106">
        <v>2.62</v>
      </c>
      <c r="F1937" s="106">
        <v>2.92</v>
      </c>
      <c r="G1937" s="106">
        <v>3.22</v>
      </c>
      <c r="H1937" s="106">
        <v>3.75</v>
      </c>
      <c r="I1937" s="106">
        <v>4.07</v>
      </c>
      <c r="J1937" s="106">
        <v>4.3</v>
      </c>
      <c r="K1937" s="106">
        <v>4.6</v>
      </c>
      <c r="L1937" s="106">
        <v>4.85</v>
      </c>
      <c r="M1937" s="106">
        <v>5.0</v>
      </c>
    </row>
    <row r="1938" ht="15.75" customHeight="1">
      <c r="D1938" s="108">
        <v>42907.0</v>
      </c>
      <c r="E1938" s="106">
        <v>2.47</v>
      </c>
      <c r="F1938" s="106">
        <v>2.72</v>
      </c>
      <c r="G1938" s="106">
        <v>3.13</v>
      </c>
      <c r="H1938" s="106">
        <v>3.67</v>
      </c>
      <c r="I1938" s="106">
        <v>4.03</v>
      </c>
      <c r="J1938" s="106">
        <v>4.28</v>
      </c>
      <c r="K1938" s="106">
        <v>4.68</v>
      </c>
      <c r="L1938" s="106">
        <v>4.9</v>
      </c>
      <c r="M1938" s="106">
        <v>5.0</v>
      </c>
    </row>
    <row r="1939" ht="15.75" customHeight="1">
      <c r="D1939" s="108">
        <v>42906.0</v>
      </c>
      <c r="E1939" s="106">
        <v>2.45</v>
      </c>
      <c r="F1939" s="106">
        <v>2.67</v>
      </c>
      <c r="G1939" s="106">
        <v>3.05</v>
      </c>
      <c r="H1939" s="106">
        <v>3.68</v>
      </c>
      <c r="I1939" s="106">
        <v>4.07</v>
      </c>
      <c r="J1939" s="106">
        <v>4.33</v>
      </c>
      <c r="K1939" s="106">
        <v>4.7</v>
      </c>
      <c r="L1939" s="106">
        <v>4.93</v>
      </c>
      <c r="M1939" s="106">
        <v>5.0</v>
      </c>
    </row>
    <row r="1940" ht="15.75" customHeight="1">
      <c r="D1940" s="108">
        <v>42905.0</v>
      </c>
      <c r="E1940" s="106">
        <v>2.28</v>
      </c>
      <c r="F1940" s="106">
        <v>2.52</v>
      </c>
      <c r="G1940" s="106">
        <v>2.94</v>
      </c>
      <c r="H1940" s="106">
        <v>3.58</v>
      </c>
      <c r="I1940" s="106">
        <v>4.02</v>
      </c>
      <c r="J1940" s="106">
        <v>4.28</v>
      </c>
      <c r="K1940" s="106">
        <v>4.6</v>
      </c>
      <c r="L1940" s="106">
        <v>4.88</v>
      </c>
      <c r="M1940" s="106">
        <v>5.02</v>
      </c>
    </row>
    <row r="1941" ht="15.75" customHeight="1">
      <c r="D1941" s="108">
        <v>42902.0</v>
      </c>
      <c r="E1941" s="106">
        <v>2.1</v>
      </c>
      <c r="F1941" s="106">
        <v>2.42</v>
      </c>
      <c r="G1941" s="106">
        <v>2.88</v>
      </c>
      <c r="H1941" s="106">
        <v>3.47</v>
      </c>
      <c r="I1941" s="106">
        <v>3.95</v>
      </c>
      <c r="J1941" s="106">
        <v>4.28</v>
      </c>
      <c r="K1941" s="106">
        <v>4.65</v>
      </c>
      <c r="L1941" s="106">
        <v>4.9</v>
      </c>
      <c r="M1941" s="106">
        <v>5.0</v>
      </c>
    </row>
    <row r="1942" ht="15.75" customHeight="1">
      <c r="D1942" s="108">
        <v>42901.0</v>
      </c>
      <c r="E1942" s="106">
        <v>2.1</v>
      </c>
      <c r="F1942" s="106">
        <v>2.42</v>
      </c>
      <c r="G1942" s="106">
        <v>2.88</v>
      </c>
      <c r="H1942" s="106">
        <v>3.47</v>
      </c>
      <c r="I1942" s="106">
        <v>3.95</v>
      </c>
      <c r="J1942" s="106">
        <v>4.3</v>
      </c>
      <c r="K1942" s="106">
        <v>4.68</v>
      </c>
      <c r="L1942" s="106">
        <v>4.9</v>
      </c>
      <c r="M1942" s="106">
        <v>5.0</v>
      </c>
    </row>
    <row r="1943" ht="15.75" customHeight="1">
      <c r="D1943" s="108">
        <v>42900.0</v>
      </c>
      <c r="E1943" s="106">
        <v>2.13</v>
      </c>
      <c r="F1943" s="106">
        <v>2.43</v>
      </c>
      <c r="G1943" s="106">
        <v>2.93</v>
      </c>
      <c r="H1943" s="106">
        <v>3.43</v>
      </c>
      <c r="I1943" s="106">
        <v>3.92</v>
      </c>
      <c r="J1943" s="106">
        <v>4.28</v>
      </c>
      <c r="K1943" s="106">
        <v>4.6</v>
      </c>
      <c r="L1943" s="106">
        <v>4.85</v>
      </c>
      <c r="M1943" s="106">
        <v>5.0</v>
      </c>
    </row>
    <row r="1944" ht="15.75" customHeight="1">
      <c r="D1944" s="108">
        <v>42899.0</v>
      </c>
      <c r="E1944" s="106">
        <v>2.16</v>
      </c>
      <c r="F1944" s="106">
        <v>2.46</v>
      </c>
      <c r="G1944" s="106">
        <v>2.96</v>
      </c>
      <c r="H1944" s="106">
        <v>3.47</v>
      </c>
      <c r="I1944" s="106">
        <v>4.0</v>
      </c>
      <c r="J1944" s="106">
        <v>4.3</v>
      </c>
      <c r="K1944" s="106">
        <v>4.7</v>
      </c>
      <c r="L1944" s="106">
        <v>4.92</v>
      </c>
      <c r="M1944" s="106">
        <v>5.02</v>
      </c>
    </row>
    <row r="1945" ht="15.75" customHeight="1">
      <c r="D1945" s="108">
        <v>42898.0</v>
      </c>
      <c r="E1945" s="106">
        <v>2.2</v>
      </c>
      <c r="F1945" s="106">
        <v>2.48</v>
      </c>
      <c r="G1945" s="106">
        <v>2.95</v>
      </c>
      <c r="H1945" s="106">
        <v>3.38</v>
      </c>
      <c r="I1945" s="106">
        <v>3.95</v>
      </c>
      <c r="J1945" s="106">
        <v>4.3</v>
      </c>
      <c r="K1945" s="106">
        <v>4.58</v>
      </c>
      <c r="L1945" s="106">
        <v>4.86</v>
      </c>
      <c r="M1945" s="106">
        <v>5.0</v>
      </c>
    </row>
    <row r="1946" ht="15.75" customHeight="1">
      <c r="D1946" s="108">
        <v>42895.0</v>
      </c>
      <c r="E1946" s="106">
        <v>2.18</v>
      </c>
      <c r="F1946" s="106">
        <v>2.46</v>
      </c>
      <c r="G1946" s="106">
        <v>2.96</v>
      </c>
      <c r="H1946" s="106">
        <v>3.46</v>
      </c>
      <c r="I1946" s="106">
        <v>4.0</v>
      </c>
      <c r="J1946" s="106">
        <v>4.3</v>
      </c>
      <c r="K1946" s="106">
        <v>4.7</v>
      </c>
      <c r="L1946" s="106">
        <v>4.92</v>
      </c>
      <c r="M1946" s="106">
        <v>5.02</v>
      </c>
    </row>
    <row r="1947" ht="15.75" customHeight="1">
      <c r="D1947" s="108">
        <v>42894.0</v>
      </c>
      <c r="E1947" s="106">
        <v>2.38</v>
      </c>
      <c r="F1947" s="106">
        <v>2.48</v>
      </c>
      <c r="G1947" s="106">
        <v>2.96</v>
      </c>
      <c r="H1947" s="106">
        <v>3.48</v>
      </c>
      <c r="I1947" s="106">
        <v>4.0</v>
      </c>
      <c r="J1947" s="106">
        <v>4.3</v>
      </c>
      <c r="K1947" s="106">
        <v>4.7</v>
      </c>
      <c r="L1947" s="106">
        <v>4.92</v>
      </c>
      <c r="M1947" s="106">
        <v>5.02</v>
      </c>
    </row>
    <row r="1948" ht="15.75" customHeight="1">
      <c r="D1948" s="108">
        <v>42893.0</v>
      </c>
      <c r="E1948" s="106">
        <v>2.4</v>
      </c>
      <c r="F1948" s="106">
        <v>2.55</v>
      </c>
      <c r="G1948" s="106">
        <v>2.98</v>
      </c>
      <c r="H1948" s="106">
        <v>3.55</v>
      </c>
      <c r="I1948" s="106">
        <v>4.02</v>
      </c>
      <c r="J1948" s="106">
        <v>4.28</v>
      </c>
      <c r="K1948" s="106">
        <v>4.68</v>
      </c>
      <c r="L1948" s="106">
        <v>4.9</v>
      </c>
      <c r="M1948" s="106">
        <v>5.0</v>
      </c>
    </row>
    <row r="1949" ht="15.75" customHeight="1">
      <c r="D1949" s="108">
        <v>42892.0</v>
      </c>
      <c r="E1949" s="106">
        <v>2.45</v>
      </c>
      <c r="F1949" s="106">
        <v>2.57</v>
      </c>
      <c r="G1949" s="106">
        <v>3.05</v>
      </c>
      <c r="H1949" s="106">
        <v>3.58</v>
      </c>
      <c r="I1949" s="106">
        <v>4.05</v>
      </c>
      <c r="J1949" s="106">
        <v>4.3</v>
      </c>
      <c r="K1949" s="106">
        <v>4.75</v>
      </c>
      <c r="L1949" s="106">
        <v>4.95</v>
      </c>
      <c r="M1949" s="106">
        <v>5.03</v>
      </c>
    </row>
    <row r="1950" ht="15.75" customHeight="1">
      <c r="D1950" s="108">
        <v>42891.0</v>
      </c>
      <c r="E1950" s="106">
        <v>2.46</v>
      </c>
      <c r="F1950" s="106">
        <v>2.6</v>
      </c>
      <c r="G1950" s="106">
        <v>3.04</v>
      </c>
      <c r="H1950" s="106">
        <v>3.56</v>
      </c>
      <c r="I1950" s="106">
        <v>4.04</v>
      </c>
      <c r="J1950" s="106">
        <v>4.33</v>
      </c>
      <c r="K1950" s="106">
        <v>4.74</v>
      </c>
      <c r="L1950" s="106">
        <v>4.92</v>
      </c>
      <c r="M1950" s="106">
        <v>5.0</v>
      </c>
    </row>
    <row r="1951" ht="15.75" customHeight="1">
      <c r="D1951" s="108">
        <v>42888.0</v>
      </c>
      <c r="E1951" s="106">
        <v>2.5</v>
      </c>
      <c r="F1951" s="106">
        <v>2.62</v>
      </c>
      <c r="G1951" s="106">
        <v>3.04</v>
      </c>
      <c r="H1951" s="106">
        <v>3.58</v>
      </c>
      <c r="I1951" s="106">
        <v>4.06</v>
      </c>
      <c r="J1951" s="106">
        <v>4.32</v>
      </c>
      <c r="K1951" s="106">
        <v>4.74</v>
      </c>
      <c r="L1951" s="106">
        <v>4.9</v>
      </c>
      <c r="M1951" s="106">
        <v>5.02</v>
      </c>
    </row>
    <row r="1952" ht="15.75" customHeight="1">
      <c r="D1952" s="108">
        <v>42887.0</v>
      </c>
      <c r="E1952" s="106">
        <v>2.42</v>
      </c>
      <c r="F1952" s="106">
        <v>2.58</v>
      </c>
      <c r="G1952" s="106">
        <v>3.1</v>
      </c>
      <c r="H1952" s="106">
        <v>3.6</v>
      </c>
      <c r="I1952" s="106">
        <v>4.08</v>
      </c>
      <c r="J1952" s="106">
        <v>4.34</v>
      </c>
      <c r="K1952" s="106">
        <v>4.73</v>
      </c>
      <c r="L1952" s="106">
        <v>4.92</v>
      </c>
      <c r="M1952" s="106">
        <v>5.02</v>
      </c>
    </row>
    <row r="1953" ht="15.75" customHeight="1">
      <c r="D1953" s="108">
        <v>42886.0</v>
      </c>
      <c r="E1953" s="106">
        <v>2.0</v>
      </c>
      <c r="F1953" s="106">
        <v>2.42</v>
      </c>
      <c r="G1953" s="106">
        <v>3.02</v>
      </c>
      <c r="H1953" s="106">
        <v>3.53</v>
      </c>
      <c r="I1953" s="106">
        <v>4.08</v>
      </c>
      <c r="J1953" s="106">
        <v>4.37</v>
      </c>
      <c r="K1953" s="106">
        <v>4.74</v>
      </c>
      <c r="L1953" s="106">
        <v>4.95</v>
      </c>
      <c r="M1953" s="106">
        <v>5.0</v>
      </c>
    </row>
    <row r="1954" ht="15.75" customHeight="1">
      <c r="D1954" s="108">
        <v>42885.0</v>
      </c>
      <c r="E1954" s="106">
        <v>2.42</v>
      </c>
      <c r="F1954" s="106">
        <v>2.6</v>
      </c>
      <c r="G1954" s="106">
        <v>3.06</v>
      </c>
      <c r="H1954" s="106">
        <v>3.52</v>
      </c>
      <c r="I1954" s="106">
        <v>4.1</v>
      </c>
      <c r="J1954" s="106">
        <v>4.38</v>
      </c>
      <c r="K1954" s="106">
        <v>4.75</v>
      </c>
      <c r="L1954" s="106">
        <v>4.92</v>
      </c>
      <c r="M1954" s="106">
        <v>5.04</v>
      </c>
    </row>
    <row r="1955" ht="15.75" customHeight="1">
      <c r="D1955" s="108">
        <v>42884.0</v>
      </c>
      <c r="E1955" s="106">
        <v>2.74</v>
      </c>
      <c r="F1955" s="106">
        <v>2.84</v>
      </c>
      <c r="G1955" s="106">
        <v>3.14</v>
      </c>
      <c r="H1955" s="106">
        <v>3.62</v>
      </c>
      <c r="I1955" s="106">
        <v>4.12</v>
      </c>
      <c r="J1955" s="106">
        <v>4.38</v>
      </c>
      <c r="K1955" s="106">
        <v>4.78</v>
      </c>
      <c r="L1955" s="106">
        <v>4.98</v>
      </c>
      <c r="M1955" s="106">
        <v>5.04</v>
      </c>
    </row>
    <row r="1956" ht="15.75" customHeight="1">
      <c r="D1956" s="108">
        <v>42881.0</v>
      </c>
      <c r="E1956" s="106">
        <v>2.97</v>
      </c>
      <c r="F1956" s="106">
        <v>3.13</v>
      </c>
      <c r="G1956" s="106">
        <v>3.3</v>
      </c>
      <c r="H1956" s="106">
        <v>3.65</v>
      </c>
      <c r="I1956" s="106">
        <v>4.12</v>
      </c>
      <c r="J1956" s="106">
        <v>4.37</v>
      </c>
      <c r="K1956" s="106">
        <v>4.8</v>
      </c>
      <c r="L1956" s="106">
        <v>5.0</v>
      </c>
      <c r="M1956" s="106">
        <v>5.0</v>
      </c>
    </row>
    <row r="1957" ht="15.75" customHeight="1">
      <c r="D1957" s="108">
        <v>42880.0</v>
      </c>
      <c r="E1957" s="106">
        <v>3.43</v>
      </c>
      <c r="F1957" s="106">
        <v>3.5</v>
      </c>
      <c r="G1957" s="106">
        <v>3.7</v>
      </c>
      <c r="H1957" s="106">
        <v>4.0</v>
      </c>
      <c r="I1957" s="106">
        <v>4.28</v>
      </c>
      <c r="J1957" s="106">
        <v>4.5</v>
      </c>
      <c r="K1957" s="106">
        <v>4.84</v>
      </c>
      <c r="L1957" s="106">
        <v>5.0</v>
      </c>
      <c r="M1957" s="106">
        <v>5.06</v>
      </c>
    </row>
    <row r="1958" ht="15.75" customHeight="1">
      <c r="D1958" s="108">
        <v>42879.0</v>
      </c>
      <c r="E1958" s="106">
        <v>3.58</v>
      </c>
      <c r="F1958" s="106">
        <v>3.7</v>
      </c>
      <c r="G1958" s="106">
        <v>3.85</v>
      </c>
      <c r="H1958" s="106">
        <v>4.03</v>
      </c>
      <c r="I1958" s="106">
        <v>4.28</v>
      </c>
      <c r="J1958" s="106">
        <v>4.5</v>
      </c>
      <c r="K1958" s="106">
        <v>4.82</v>
      </c>
      <c r="L1958" s="106">
        <v>5.0</v>
      </c>
      <c r="M1958" s="106">
        <v>5.01</v>
      </c>
    </row>
    <row r="1959" ht="15.75" customHeight="1">
      <c r="D1959" s="108">
        <v>42878.0</v>
      </c>
      <c r="E1959" s="106">
        <v>3.94</v>
      </c>
      <c r="F1959" s="106">
        <v>4.02</v>
      </c>
      <c r="G1959" s="106">
        <v>4.06</v>
      </c>
      <c r="H1959" s="106">
        <v>4.2</v>
      </c>
      <c r="I1959" s="106">
        <v>4.42</v>
      </c>
      <c r="J1959" s="106">
        <v>4.54</v>
      </c>
      <c r="K1959" s="106">
        <v>4.85</v>
      </c>
      <c r="L1959" s="106">
        <v>5.01</v>
      </c>
      <c r="M1959" s="106">
        <v>5.08</v>
      </c>
    </row>
    <row r="1960" ht="15.75" customHeight="1">
      <c r="D1960" s="108">
        <v>42877.0</v>
      </c>
      <c r="E1960" s="106">
        <v>3.96</v>
      </c>
      <c r="F1960" s="106">
        <v>4.08</v>
      </c>
      <c r="G1960" s="106">
        <v>4.14</v>
      </c>
      <c r="H1960" s="106">
        <v>4.3</v>
      </c>
      <c r="I1960" s="106">
        <v>4.46</v>
      </c>
      <c r="J1960" s="106">
        <v>4.56</v>
      </c>
      <c r="K1960" s="106">
        <v>4.88</v>
      </c>
      <c r="L1960" s="106">
        <v>5.01</v>
      </c>
      <c r="M1960" s="106">
        <v>5.08</v>
      </c>
    </row>
    <row r="1961" ht="15.75" customHeight="1">
      <c r="D1961" s="108">
        <v>42874.0</v>
      </c>
      <c r="E1961" s="106">
        <v>4.03</v>
      </c>
      <c r="F1961" s="106">
        <v>4.12</v>
      </c>
      <c r="G1961" s="106">
        <v>4.18</v>
      </c>
      <c r="H1961" s="106">
        <v>4.42</v>
      </c>
      <c r="I1961" s="106">
        <v>4.63</v>
      </c>
      <c r="J1961" s="106">
        <v>4.68</v>
      </c>
      <c r="K1961" s="106">
        <v>4.88</v>
      </c>
      <c r="L1961" s="106">
        <v>5.03</v>
      </c>
      <c r="M1961" s="106">
        <v>5.1</v>
      </c>
    </row>
    <row r="1962" ht="15.75" customHeight="1">
      <c r="D1962" s="108">
        <v>42873.0</v>
      </c>
      <c r="E1962" s="106">
        <v>4.0</v>
      </c>
      <c r="F1962" s="106">
        <v>4.08</v>
      </c>
      <c r="G1962" s="106">
        <v>4.23</v>
      </c>
      <c r="H1962" s="106">
        <v>4.48</v>
      </c>
      <c r="I1962" s="106">
        <v>4.68</v>
      </c>
      <c r="J1962" s="106">
        <v>4.78</v>
      </c>
      <c r="K1962" s="106">
        <v>4.94</v>
      </c>
      <c r="L1962" s="106">
        <v>5.1</v>
      </c>
      <c r="M1962" s="106">
        <v>5.13</v>
      </c>
    </row>
    <row r="1963" ht="15.75" customHeight="1">
      <c r="D1963" s="108">
        <v>42872.0</v>
      </c>
      <c r="E1963" s="106">
        <v>4.35</v>
      </c>
      <c r="F1963" s="106">
        <v>4.43</v>
      </c>
      <c r="G1963" s="106">
        <v>4.52</v>
      </c>
      <c r="H1963" s="106">
        <v>4.67</v>
      </c>
      <c r="I1963" s="106">
        <v>4.73</v>
      </c>
      <c r="J1963" s="106">
        <v>4.79</v>
      </c>
      <c r="K1963" s="106">
        <v>5.0</v>
      </c>
      <c r="L1963" s="106">
        <v>5.1</v>
      </c>
      <c r="M1963" s="106">
        <v>5.13</v>
      </c>
    </row>
    <row r="1964" ht="15.75" customHeight="1">
      <c r="D1964" s="108">
        <v>42871.0</v>
      </c>
      <c r="E1964" s="106">
        <v>4.5</v>
      </c>
      <c r="F1964" s="106">
        <v>4.57</v>
      </c>
      <c r="G1964" s="106">
        <v>4.67</v>
      </c>
      <c r="H1964" s="106">
        <v>4.77</v>
      </c>
      <c r="I1964" s="106">
        <v>4.85</v>
      </c>
      <c r="J1964" s="106">
        <v>4.88</v>
      </c>
      <c r="K1964" s="106">
        <v>5.05</v>
      </c>
      <c r="L1964" s="106">
        <v>5.13</v>
      </c>
      <c r="M1964" s="106">
        <v>5.18</v>
      </c>
    </row>
    <row r="1965" ht="15.75" customHeight="1">
      <c r="D1965" s="108">
        <v>42870.0</v>
      </c>
      <c r="E1965" s="106">
        <v>4.53</v>
      </c>
      <c r="F1965" s="106">
        <v>4.63</v>
      </c>
      <c r="G1965" s="106">
        <v>4.7</v>
      </c>
      <c r="H1965" s="106">
        <v>4.8</v>
      </c>
      <c r="I1965" s="106">
        <v>4.9</v>
      </c>
      <c r="J1965" s="106">
        <v>4.93</v>
      </c>
      <c r="K1965" s="106">
        <v>5.08</v>
      </c>
      <c r="L1965" s="106">
        <v>5.16</v>
      </c>
      <c r="M1965" s="106">
        <v>5.2</v>
      </c>
    </row>
    <row r="1966" ht="15.75" customHeight="1">
      <c r="D1966" s="108">
        <v>42867.0</v>
      </c>
      <c r="E1966" s="106">
        <v>4.63</v>
      </c>
      <c r="F1966" s="106">
        <v>4.72</v>
      </c>
      <c r="G1966" s="106">
        <v>4.75</v>
      </c>
      <c r="H1966" s="106">
        <v>4.82</v>
      </c>
      <c r="I1966" s="106">
        <v>4.88</v>
      </c>
      <c r="J1966" s="106">
        <v>4.95</v>
      </c>
      <c r="K1966" s="106">
        <v>5.05</v>
      </c>
      <c r="L1966" s="106">
        <v>5.13</v>
      </c>
      <c r="M1966" s="106">
        <v>5.18</v>
      </c>
    </row>
    <row r="1967" ht="15.75" customHeight="1">
      <c r="D1967" s="108">
        <v>42866.0</v>
      </c>
      <c r="E1967" s="106">
        <v>4.56</v>
      </c>
      <c r="F1967" s="106">
        <v>4.64</v>
      </c>
      <c r="G1967" s="106">
        <v>4.76</v>
      </c>
      <c r="H1967" s="106">
        <v>4.82</v>
      </c>
      <c r="I1967" s="106">
        <v>4.9</v>
      </c>
      <c r="J1967" s="106">
        <v>4.96</v>
      </c>
      <c r="K1967" s="106">
        <v>5.08</v>
      </c>
      <c r="L1967" s="106">
        <v>5.16</v>
      </c>
      <c r="M1967" s="106">
        <v>5.2</v>
      </c>
    </row>
    <row r="1968" ht="15.75" customHeight="1">
      <c r="D1968" s="108">
        <v>42865.0</v>
      </c>
      <c r="E1968" s="106">
        <v>4.72</v>
      </c>
      <c r="F1968" s="106">
        <v>4.72</v>
      </c>
      <c r="G1968" s="106">
        <v>4.78</v>
      </c>
      <c r="H1968" s="106">
        <v>4.82</v>
      </c>
      <c r="I1968" s="106">
        <v>4.9</v>
      </c>
      <c r="J1968" s="106">
        <v>4.96</v>
      </c>
      <c r="K1968" s="106">
        <v>5.04</v>
      </c>
      <c r="L1968" s="106">
        <v>5.1</v>
      </c>
      <c r="M1968" s="106">
        <v>5.14</v>
      </c>
    </row>
    <row r="1969" ht="15.75" customHeight="1">
      <c r="D1969" s="108">
        <v>42864.0</v>
      </c>
      <c r="E1969" s="106">
        <v>4.73</v>
      </c>
      <c r="F1969" s="106">
        <v>4.82</v>
      </c>
      <c r="G1969" s="106">
        <v>4.87</v>
      </c>
      <c r="H1969" s="106">
        <v>4.92</v>
      </c>
      <c r="I1969" s="106">
        <v>4.98</v>
      </c>
      <c r="J1969" s="106">
        <v>4.98</v>
      </c>
      <c r="K1969" s="106">
        <v>5.07</v>
      </c>
      <c r="L1969" s="106">
        <v>5.13</v>
      </c>
      <c r="M1969" s="106">
        <v>5.17</v>
      </c>
    </row>
    <row r="1970" ht="15.75" customHeight="1">
      <c r="D1970" s="108">
        <v>42863.0</v>
      </c>
      <c r="E1970" s="106">
        <v>4.83</v>
      </c>
      <c r="F1970" s="106">
        <v>4.86</v>
      </c>
      <c r="G1970" s="106">
        <v>4.89</v>
      </c>
      <c r="H1970" s="106">
        <v>4.96</v>
      </c>
      <c r="I1970" s="106">
        <v>4.97</v>
      </c>
      <c r="J1970" s="106">
        <v>4.99</v>
      </c>
      <c r="K1970" s="106">
        <v>5.12</v>
      </c>
      <c r="L1970" s="106">
        <v>5.2</v>
      </c>
      <c r="M1970" s="106">
        <v>5.22</v>
      </c>
    </row>
    <row r="1971" ht="15.75" customHeight="1">
      <c r="D1971" s="108">
        <v>42860.0</v>
      </c>
      <c r="E1971" s="106">
        <v>4.83</v>
      </c>
      <c r="F1971" s="106">
        <v>4.88</v>
      </c>
      <c r="G1971" s="106">
        <v>4.92</v>
      </c>
      <c r="H1971" s="106">
        <v>4.97</v>
      </c>
      <c r="I1971" s="106">
        <v>5.0</v>
      </c>
      <c r="J1971" s="106">
        <v>5.02</v>
      </c>
      <c r="K1971" s="106">
        <v>5.15</v>
      </c>
      <c r="L1971" s="106">
        <v>5.23</v>
      </c>
      <c r="M1971" s="106">
        <v>5.25</v>
      </c>
    </row>
    <row r="1972" ht="15.75" customHeight="1">
      <c r="D1972" s="108">
        <v>42859.0</v>
      </c>
      <c r="E1972" s="106">
        <v>4.89</v>
      </c>
      <c r="F1972" s="106">
        <v>4.93</v>
      </c>
      <c r="G1972" s="106">
        <v>4.96</v>
      </c>
      <c r="H1972" s="106">
        <v>4.99</v>
      </c>
      <c r="I1972" s="106">
        <v>5.01</v>
      </c>
      <c r="J1972" s="106">
        <v>5.03</v>
      </c>
      <c r="K1972" s="106">
        <v>5.08</v>
      </c>
      <c r="L1972" s="106">
        <v>5.14</v>
      </c>
      <c r="M1972" s="106">
        <v>5.16</v>
      </c>
    </row>
    <row r="1973" ht="15.75" customHeight="1">
      <c r="D1973" s="108">
        <v>42858.0</v>
      </c>
      <c r="E1973" s="106">
        <v>4.95</v>
      </c>
      <c r="F1973" s="106">
        <v>4.98</v>
      </c>
      <c r="G1973" s="106">
        <v>4.98</v>
      </c>
      <c r="H1973" s="106">
        <v>5.0</v>
      </c>
      <c r="I1973" s="106">
        <v>5.03</v>
      </c>
      <c r="J1973" s="106">
        <v>5.03</v>
      </c>
      <c r="K1973" s="106">
        <v>5.1</v>
      </c>
      <c r="L1973" s="106">
        <v>5.18</v>
      </c>
      <c r="M1973" s="106">
        <v>5.2</v>
      </c>
    </row>
    <row r="1974" ht="15.75" customHeight="1">
      <c r="D1974" s="108">
        <v>42853.0</v>
      </c>
      <c r="E1974" s="106">
        <v>4.98</v>
      </c>
      <c r="F1974" s="106">
        <v>5.0</v>
      </c>
      <c r="G1974" s="106">
        <v>5.0</v>
      </c>
      <c r="H1974" s="106">
        <v>5.0</v>
      </c>
      <c r="I1974" s="106">
        <v>5.03</v>
      </c>
      <c r="J1974" s="106">
        <v>5.03</v>
      </c>
      <c r="K1974" s="106">
        <v>5.14</v>
      </c>
      <c r="L1974" s="106">
        <v>5.2</v>
      </c>
      <c r="M1974" s="106">
        <v>5.22</v>
      </c>
    </row>
    <row r="1975" ht="15.75" customHeight="1">
      <c r="D1975" s="108">
        <v>42852.0</v>
      </c>
      <c r="E1975" s="106">
        <v>4.88</v>
      </c>
      <c r="F1975" s="106">
        <v>4.94</v>
      </c>
      <c r="G1975" s="106">
        <v>5.0</v>
      </c>
      <c r="H1975" s="106">
        <v>5.0</v>
      </c>
      <c r="I1975" s="106">
        <v>5.02</v>
      </c>
      <c r="J1975" s="106">
        <v>5.02</v>
      </c>
      <c r="K1975" s="106">
        <v>5.14</v>
      </c>
      <c r="L1975" s="106">
        <v>5.18</v>
      </c>
      <c r="M1975" s="106">
        <v>5.22</v>
      </c>
    </row>
    <row r="1976" ht="15.75" customHeight="1">
      <c r="D1976" s="108">
        <v>42851.0</v>
      </c>
      <c r="E1976" s="106">
        <v>5.0</v>
      </c>
      <c r="F1976" s="106">
        <v>5.0</v>
      </c>
      <c r="G1976" s="106">
        <v>5.02</v>
      </c>
      <c r="H1976" s="106">
        <v>5.02</v>
      </c>
      <c r="I1976" s="106">
        <v>5.03</v>
      </c>
      <c r="J1976" s="106">
        <v>5.03</v>
      </c>
      <c r="K1976" s="106">
        <v>5.1</v>
      </c>
      <c r="L1976" s="106">
        <v>5.13</v>
      </c>
      <c r="M1976" s="106">
        <v>5.15</v>
      </c>
    </row>
    <row r="1977" ht="15.75" customHeight="1">
      <c r="D1977" s="108">
        <v>42850.0</v>
      </c>
      <c r="E1977" s="106">
        <v>4.98</v>
      </c>
      <c r="F1977" s="106">
        <v>5.0</v>
      </c>
      <c r="G1977" s="106">
        <v>5.0</v>
      </c>
      <c r="H1977" s="106">
        <v>5.0</v>
      </c>
      <c r="I1977" s="106">
        <v>5.02</v>
      </c>
      <c r="J1977" s="106">
        <v>5.02</v>
      </c>
      <c r="K1977" s="106">
        <v>5.18</v>
      </c>
      <c r="L1977" s="106">
        <v>5.23</v>
      </c>
      <c r="M1977" s="106">
        <v>5.25</v>
      </c>
    </row>
    <row r="1978" ht="15.75" customHeight="1">
      <c r="D1978" s="108">
        <v>42849.0</v>
      </c>
      <c r="E1978" s="106">
        <v>4.99</v>
      </c>
      <c r="F1978" s="106">
        <v>4.99</v>
      </c>
      <c r="G1978" s="106">
        <v>5.0</v>
      </c>
      <c r="H1978" s="106">
        <v>5.01</v>
      </c>
      <c r="I1978" s="106">
        <v>5.03</v>
      </c>
      <c r="J1978" s="106">
        <v>5.03</v>
      </c>
      <c r="K1978" s="106">
        <v>5.14</v>
      </c>
      <c r="L1978" s="106">
        <v>5.18</v>
      </c>
      <c r="M1978" s="106">
        <v>5.22</v>
      </c>
    </row>
    <row r="1979" ht="15.75" customHeight="1">
      <c r="D1979" s="108">
        <v>42846.0</v>
      </c>
      <c r="E1979" s="106">
        <v>4.9</v>
      </c>
      <c r="F1979" s="106">
        <v>4.97</v>
      </c>
      <c r="G1979" s="106">
        <v>4.97</v>
      </c>
      <c r="H1979" s="106">
        <v>4.98</v>
      </c>
      <c r="I1979" s="106">
        <v>5.03</v>
      </c>
      <c r="J1979" s="106">
        <v>5.03</v>
      </c>
      <c r="K1979" s="106">
        <v>5.14</v>
      </c>
      <c r="L1979" s="106">
        <v>5.18</v>
      </c>
      <c r="M1979" s="106">
        <v>5.22</v>
      </c>
    </row>
    <row r="1980" ht="15.75" customHeight="1">
      <c r="D1980" s="108">
        <v>42845.0</v>
      </c>
      <c r="E1980" s="106">
        <v>4.8</v>
      </c>
      <c r="F1980" s="106">
        <v>4.9</v>
      </c>
      <c r="G1980" s="106">
        <v>4.9</v>
      </c>
      <c r="H1980" s="106">
        <v>4.93</v>
      </c>
      <c r="I1980" s="106">
        <v>5.03</v>
      </c>
      <c r="J1980" s="106">
        <v>5.03</v>
      </c>
      <c r="K1980" s="106">
        <v>5.2</v>
      </c>
      <c r="L1980" s="106">
        <v>5.2</v>
      </c>
      <c r="M1980" s="106">
        <v>5.25</v>
      </c>
    </row>
    <row r="1981" ht="15.75" customHeight="1">
      <c r="D1981" s="108">
        <v>42844.0</v>
      </c>
      <c r="E1981" s="106">
        <v>4.76</v>
      </c>
      <c r="F1981" s="106">
        <v>4.82</v>
      </c>
      <c r="G1981" s="106">
        <v>4.84</v>
      </c>
      <c r="H1981" s="106">
        <v>4.88</v>
      </c>
      <c r="I1981" s="106">
        <v>4.96</v>
      </c>
      <c r="J1981" s="106">
        <v>4.96</v>
      </c>
      <c r="K1981" s="106">
        <v>5.14</v>
      </c>
      <c r="L1981" s="106">
        <v>5.16</v>
      </c>
      <c r="M1981" s="106">
        <v>5.18</v>
      </c>
    </row>
    <row r="1982" ht="15.75" customHeight="1">
      <c r="D1982" s="108">
        <v>42843.0</v>
      </c>
      <c r="E1982" s="106">
        <v>4.72</v>
      </c>
      <c r="F1982" s="106">
        <v>4.78</v>
      </c>
      <c r="G1982" s="106">
        <v>4.84</v>
      </c>
      <c r="H1982" s="106">
        <v>4.88</v>
      </c>
      <c r="I1982" s="106">
        <v>4.96</v>
      </c>
      <c r="J1982" s="106">
        <v>5.0</v>
      </c>
      <c r="K1982" s="106">
        <v>5.1</v>
      </c>
      <c r="L1982" s="106">
        <v>5.15</v>
      </c>
      <c r="M1982" s="106">
        <v>5.2</v>
      </c>
    </row>
    <row r="1983" ht="15.75" customHeight="1">
      <c r="D1983" s="108">
        <v>42842.0</v>
      </c>
      <c r="E1983" s="106">
        <v>4.74</v>
      </c>
      <c r="F1983" s="106">
        <v>4.78</v>
      </c>
      <c r="G1983" s="106">
        <v>4.82</v>
      </c>
      <c r="H1983" s="106">
        <v>4.86</v>
      </c>
      <c r="I1983" s="106">
        <v>4.92</v>
      </c>
      <c r="J1983" s="106">
        <v>4.94</v>
      </c>
      <c r="K1983" s="106">
        <v>5.12</v>
      </c>
      <c r="L1983" s="106">
        <v>5.16</v>
      </c>
      <c r="M1983" s="106">
        <v>5.22</v>
      </c>
    </row>
    <row r="1984" ht="15.75" customHeight="1">
      <c r="D1984" s="108">
        <v>42839.0</v>
      </c>
      <c r="E1984" s="106">
        <v>4.68</v>
      </c>
      <c r="F1984" s="106">
        <v>4.75</v>
      </c>
      <c r="G1984" s="106">
        <v>4.82</v>
      </c>
      <c r="H1984" s="106">
        <v>4.9</v>
      </c>
      <c r="I1984" s="106">
        <v>4.98</v>
      </c>
      <c r="J1984" s="106">
        <v>5.02</v>
      </c>
      <c r="K1984" s="106">
        <v>5.12</v>
      </c>
      <c r="L1984" s="106">
        <v>5.16</v>
      </c>
      <c r="M1984" s="106">
        <v>5.22</v>
      </c>
    </row>
    <row r="1985" ht="15.75" customHeight="1">
      <c r="D1985" s="108">
        <v>42838.0</v>
      </c>
      <c r="E1985" s="106">
        <v>4.78</v>
      </c>
      <c r="F1985" s="106">
        <v>4.86</v>
      </c>
      <c r="G1985" s="106">
        <v>4.92</v>
      </c>
      <c r="H1985" s="106">
        <v>4.96</v>
      </c>
      <c r="I1985" s="106">
        <v>5.0</v>
      </c>
      <c r="J1985" s="106">
        <v>5.02</v>
      </c>
      <c r="K1985" s="106">
        <v>5.15</v>
      </c>
      <c r="L1985" s="106">
        <v>5.18</v>
      </c>
      <c r="M1985" s="106">
        <v>5.25</v>
      </c>
    </row>
    <row r="1986" ht="15.75" customHeight="1">
      <c r="D1986" s="108">
        <v>42837.0</v>
      </c>
      <c r="E1986" s="106">
        <v>4.93</v>
      </c>
      <c r="F1986" s="106">
        <v>4.96</v>
      </c>
      <c r="G1986" s="106">
        <v>4.99</v>
      </c>
      <c r="H1986" s="106">
        <v>5.0</v>
      </c>
      <c r="I1986" s="106">
        <v>5.03</v>
      </c>
      <c r="J1986" s="106">
        <v>5.03</v>
      </c>
      <c r="K1986" s="106">
        <v>5.12</v>
      </c>
      <c r="L1986" s="106">
        <v>5.17</v>
      </c>
      <c r="M1986" s="106">
        <v>5.2</v>
      </c>
    </row>
    <row r="1987" ht="15.75" customHeight="1">
      <c r="D1987" s="108">
        <v>42836.0</v>
      </c>
      <c r="E1987" s="106">
        <v>4.92</v>
      </c>
      <c r="F1987" s="106">
        <v>5.0</v>
      </c>
      <c r="G1987" s="106">
        <v>5.02</v>
      </c>
      <c r="H1987" s="106">
        <v>5.04</v>
      </c>
      <c r="I1987" s="106">
        <v>5.02</v>
      </c>
      <c r="J1987" s="106">
        <v>5.02</v>
      </c>
      <c r="K1987" s="106">
        <v>5.13</v>
      </c>
      <c r="L1987" s="106">
        <v>5.18</v>
      </c>
      <c r="M1987" s="106">
        <v>5.2</v>
      </c>
    </row>
    <row r="1988" ht="15.75" customHeight="1">
      <c r="D1988" s="108">
        <v>42835.0</v>
      </c>
      <c r="E1988" s="106">
        <v>4.9</v>
      </c>
      <c r="F1988" s="106">
        <v>4.94</v>
      </c>
      <c r="G1988" s="106">
        <v>4.96</v>
      </c>
      <c r="H1988" s="106">
        <v>5.0</v>
      </c>
      <c r="I1988" s="106">
        <v>5.04</v>
      </c>
      <c r="J1988" s="106">
        <v>5.04</v>
      </c>
      <c r="K1988" s="106">
        <v>5.18</v>
      </c>
      <c r="L1988" s="106">
        <v>5.2</v>
      </c>
      <c r="M1988" s="106">
        <v>5.25</v>
      </c>
    </row>
    <row r="1989" ht="15.75" customHeight="1">
      <c r="D1989" s="108">
        <v>42832.0</v>
      </c>
      <c r="E1989" s="106">
        <v>4.81</v>
      </c>
      <c r="F1989" s="106">
        <v>4.89</v>
      </c>
      <c r="G1989" s="106">
        <v>4.93</v>
      </c>
      <c r="H1989" s="106">
        <v>4.99</v>
      </c>
      <c r="I1989" s="106">
        <v>5.01</v>
      </c>
      <c r="J1989" s="106">
        <v>5.01</v>
      </c>
      <c r="K1989" s="106">
        <v>5.12</v>
      </c>
      <c r="L1989" s="106">
        <v>5.17</v>
      </c>
      <c r="M1989" s="106">
        <v>5.2</v>
      </c>
    </row>
    <row r="1990" ht="15.75" customHeight="1">
      <c r="D1990" s="108">
        <v>42830.0</v>
      </c>
      <c r="E1990" s="106">
        <v>4.92</v>
      </c>
      <c r="F1990" s="106">
        <v>4.98</v>
      </c>
      <c r="G1990" s="106">
        <v>5.0</v>
      </c>
      <c r="H1990" s="106">
        <v>5.03</v>
      </c>
      <c r="I1990" s="106">
        <v>5.03</v>
      </c>
      <c r="J1990" s="106">
        <v>5.03</v>
      </c>
      <c r="K1990" s="106">
        <v>5.14</v>
      </c>
      <c r="L1990" s="106">
        <v>5.18</v>
      </c>
      <c r="M1990" s="106">
        <v>5.22</v>
      </c>
    </row>
    <row r="1991" ht="15.75" customHeight="1">
      <c r="D1991" s="108">
        <v>42829.0</v>
      </c>
      <c r="E1991" s="106">
        <v>5.0</v>
      </c>
      <c r="F1991" s="106">
        <v>5.04</v>
      </c>
      <c r="G1991" s="106">
        <v>5.06</v>
      </c>
      <c r="H1991" s="106">
        <v>5.06</v>
      </c>
      <c r="I1991" s="106">
        <v>5.05</v>
      </c>
      <c r="J1991" s="106">
        <v>5.04</v>
      </c>
      <c r="K1991" s="106">
        <v>5.13</v>
      </c>
      <c r="L1991" s="106">
        <v>5.15</v>
      </c>
      <c r="M1991" s="106">
        <v>5.2</v>
      </c>
    </row>
    <row r="1992" ht="15.75" customHeight="1">
      <c r="D1992" s="108">
        <v>42828.0</v>
      </c>
      <c r="E1992" s="106">
        <v>5.0</v>
      </c>
      <c r="F1992" s="106">
        <v>5.03</v>
      </c>
      <c r="G1992" s="106">
        <v>5.03</v>
      </c>
      <c r="H1992" s="106">
        <v>5.03</v>
      </c>
      <c r="I1992" s="106">
        <v>5.03</v>
      </c>
      <c r="J1992" s="106">
        <v>5.02</v>
      </c>
      <c r="K1992" s="106">
        <v>5.14</v>
      </c>
      <c r="L1992" s="106">
        <v>5.2</v>
      </c>
      <c r="M1992" s="106">
        <v>5.24</v>
      </c>
    </row>
    <row r="1993" ht="15.75" customHeight="1">
      <c r="D1993" s="108">
        <v>42825.0</v>
      </c>
      <c r="E1993" s="106">
        <v>4.93</v>
      </c>
      <c r="F1993" s="106">
        <v>5.03</v>
      </c>
      <c r="G1993" s="106">
        <v>5.05</v>
      </c>
      <c r="H1993" s="106">
        <v>5.03</v>
      </c>
      <c r="I1993" s="106">
        <v>5.03</v>
      </c>
      <c r="J1993" s="106">
        <v>5.03</v>
      </c>
      <c r="K1993" s="106">
        <v>5.16</v>
      </c>
      <c r="L1993" s="106">
        <v>5.2</v>
      </c>
      <c r="M1993" s="106">
        <v>5.22</v>
      </c>
    </row>
    <row r="1994" ht="15.75" customHeight="1">
      <c r="D1994" s="108">
        <v>42824.0</v>
      </c>
      <c r="E1994" s="106">
        <v>4.98</v>
      </c>
      <c r="F1994" s="106">
        <v>5.05</v>
      </c>
      <c r="G1994" s="106">
        <v>5.07</v>
      </c>
      <c r="H1994" s="106">
        <v>5.05</v>
      </c>
      <c r="I1994" s="106">
        <v>5.04</v>
      </c>
      <c r="J1994" s="106">
        <v>5.03</v>
      </c>
      <c r="K1994" s="106">
        <v>5.14</v>
      </c>
      <c r="L1994" s="106">
        <v>5.18</v>
      </c>
      <c r="M1994" s="106">
        <v>5.22</v>
      </c>
    </row>
    <row r="1995" ht="15.75" customHeight="1">
      <c r="D1995" s="108">
        <v>42823.0</v>
      </c>
      <c r="E1995" s="106">
        <v>5.0</v>
      </c>
      <c r="F1995" s="106">
        <v>5.04</v>
      </c>
      <c r="G1995" s="106">
        <v>5.06</v>
      </c>
      <c r="H1995" s="106">
        <v>5.02</v>
      </c>
      <c r="I1995" s="106">
        <v>5.03</v>
      </c>
      <c r="J1995" s="106">
        <v>5.03</v>
      </c>
      <c r="K1995" s="106">
        <v>5.1</v>
      </c>
      <c r="L1995" s="106">
        <v>5.18</v>
      </c>
      <c r="M1995" s="106">
        <v>5.2</v>
      </c>
    </row>
    <row r="1996" ht="15.75" customHeight="1">
      <c r="D1996" s="108">
        <v>42822.0</v>
      </c>
      <c r="E1996" s="106">
        <v>5.02</v>
      </c>
      <c r="F1996" s="106">
        <v>5.04</v>
      </c>
      <c r="G1996" s="106">
        <v>5.07</v>
      </c>
      <c r="H1996" s="106">
        <v>5.04</v>
      </c>
      <c r="I1996" s="106">
        <v>5.06</v>
      </c>
      <c r="J1996" s="106">
        <v>5.05</v>
      </c>
      <c r="K1996" s="106">
        <v>5.16</v>
      </c>
      <c r="L1996" s="106">
        <v>5.22</v>
      </c>
      <c r="M1996" s="106">
        <v>5.26</v>
      </c>
    </row>
    <row r="1997" ht="15.75" customHeight="1">
      <c r="D1997" s="108">
        <v>42821.0</v>
      </c>
      <c r="E1997" s="106">
        <v>5.0</v>
      </c>
      <c r="F1997" s="106">
        <v>5.0</v>
      </c>
      <c r="G1997" s="106">
        <v>5.0</v>
      </c>
      <c r="H1997" s="106">
        <v>5.02</v>
      </c>
      <c r="I1997" s="106">
        <v>5.07</v>
      </c>
      <c r="J1997" s="106">
        <v>5.06</v>
      </c>
      <c r="K1997" s="106">
        <v>5.16</v>
      </c>
      <c r="L1997" s="106">
        <v>5.22</v>
      </c>
      <c r="M1997" s="106">
        <v>5.24</v>
      </c>
    </row>
    <row r="1998" ht="15.75" customHeight="1">
      <c r="D1998" s="108">
        <v>42818.0</v>
      </c>
      <c r="E1998" s="106">
        <v>4.75</v>
      </c>
      <c r="F1998" s="106">
        <v>4.85</v>
      </c>
      <c r="G1998" s="106">
        <v>4.93</v>
      </c>
      <c r="H1998" s="106">
        <v>5.0</v>
      </c>
      <c r="I1998" s="106">
        <v>5.04</v>
      </c>
      <c r="J1998" s="106">
        <v>5.04</v>
      </c>
      <c r="K1998" s="106">
        <v>5.1</v>
      </c>
      <c r="L1998" s="106">
        <v>5.18</v>
      </c>
      <c r="M1998" s="106">
        <v>5.2</v>
      </c>
    </row>
    <row r="1999" ht="15.75" customHeight="1">
      <c r="D1999" s="108">
        <v>42817.0</v>
      </c>
      <c r="E1999" s="106">
        <v>4.93</v>
      </c>
      <c r="F1999" s="106">
        <v>4.95</v>
      </c>
      <c r="G1999" s="106">
        <v>5.0</v>
      </c>
      <c r="H1999" s="106">
        <v>5.0</v>
      </c>
      <c r="I1999" s="106">
        <v>5.04</v>
      </c>
      <c r="J1999" s="106">
        <v>5.04</v>
      </c>
      <c r="K1999" s="106">
        <v>5.1</v>
      </c>
      <c r="L1999" s="106">
        <v>5.18</v>
      </c>
      <c r="M1999" s="106">
        <v>5.2</v>
      </c>
    </row>
    <row r="2000" ht="15.75" customHeight="1">
      <c r="D2000" s="108">
        <v>42816.0</v>
      </c>
      <c r="E2000" s="106">
        <v>5.02</v>
      </c>
      <c r="F2000" s="106">
        <v>5.02</v>
      </c>
      <c r="G2000" s="106">
        <v>5.02</v>
      </c>
      <c r="H2000" s="106">
        <v>5.07</v>
      </c>
      <c r="I2000" s="106">
        <v>5.11</v>
      </c>
      <c r="J2000" s="106">
        <v>5.13</v>
      </c>
      <c r="K2000" s="106">
        <v>5.2</v>
      </c>
      <c r="L2000" s="106">
        <v>5.2</v>
      </c>
      <c r="M2000" s="106">
        <v>5.22</v>
      </c>
    </row>
    <row r="2001" ht="15.75" customHeight="1">
      <c r="D2001" s="108">
        <v>42815.0</v>
      </c>
      <c r="E2001" s="106">
        <v>5.02</v>
      </c>
      <c r="F2001" s="106">
        <v>5.02</v>
      </c>
      <c r="G2001" s="106">
        <v>5.02</v>
      </c>
      <c r="H2001" s="106">
        <v>5.08</v>
      </c>
      <c r="I2001" s="106">
        <v>5.11</v>
      </c>
      <c r="J2001" s="106">
        <v>5.09</v>
      </c>
      <c r="K2001" s="106">
        <v>5.12</v>
      </c>
      <c r="L2001" s="106">
        <v>5.18</v>
      </c>
      <c r="M2001" s="106">
        <v>5.2</v>
      </c>
    </row>
    <row r="2002" ht="15.75" customHeight="1">
      <c r="D2002" s="108">
        <v>42814.0</v>
      </c>
      <c r="E2002" s="106">
        <v>4.96</v>
      </c>
      <c r="F2002" s="106">
        <v>4.98</v>
      </c>
      <c r="G2002" s="106">
        <v>5.0</v>
      </c>
      <c r="H2002" s="106">
        <v>5.03</v>
      </c>
      <c r="I2002" s="106">
        <v>5.07</v>
      </c>
      <c r="J2002" s="106">
        <v>5.07</v>
      </c>
      <c r="K2002" s="106">
        <v>5.14</v>
      </c>
      <c r="L2002" s="106">
        <v>5.2</v>
      </c>
      <c r="M2002" s="106">
        <v>5.28</v>
      </c>
    </row>
    <row r="2003" ht="15.75" customHeight="1">
      <c r="D2003" s="108">
        <v>42811.0</v>
      </c>
      <c r="E2003" s="106">
        <v>4.59</v>
      </c>
      <c r="F2003" s="106">
        <v>4.69</v>
      </c>
      <c r="G2003" s="106">
        <v>4.77</v>
      </c>
      <c r="H2003" s="106">
        <v>4.9</v>
      </c>
      <c r="I2003" s="106">
        <v>4.93</v>
      </c>
      <c r="J2003" s="106">
        <v>5.0</v>
      </c>
      <c r="K2003" s="106">
        <v>5.06</v>
      </c>
      <c r="L2003" s="106">
        <v>5.16</v>
      </c>
      <c r="M2003" s="106">
        <v>5.18</v>
      </c>
    </row>
    <row r="2004" ht="15.75" customHeight="1">
      <c r="D2004" s="108">
        <v>42810.0</v>
      </c>
      <c r="E2004" s="106">
        <v>4.73</v>
      </c>
      <c r="F2004" s="106">
        <v>4.78</v>
      </c>
      <c r="G2004" s="106">
        <v>4.85</v>
      </c>
      <c r="H2004" s="106">
        <v>4.93</v>
      </c>
      <c r="I2004" s="106">
        <v>4.98</v>
      </c>
      <c r="J2004" s="106">
        <v>5.0</v>
      </c>
      <c r="K2004" s="106">
        <v>5.1</v>
      </c>
      <c r="L2004" s="106">
        <v>5.18</v>
      </c>
      <c r="M2004" s="106">
        <v>5.23</v>
      </c>
    </row>
    <row r="2005" ht="15.75" customHeight="1">
      <c r="D2005" s="108">
        <v>42809.0</v>
      </c>
      <c r="E2005" s="106">
        <v>4.98</v>
      </c>
      <c r="F2005" s="106">
        <v>5.0</v>
      </c>
      <c r="G2005" s="106">
        <v>5.0</v>
      </c>
      <c r="H2005" s="106">
        <v>5.0</v>
      </c>
      <c r="I2005" s="106">
        <v>5.03</v>
      </c>
      <c r="J2005" s="106">
        <v>5.03</v>
      </c>
      <c r="K2005" s="106">
        <v>5.05</v>
      </c>
      <c r="L2005" s="106">
        <v>5.18</v>
      </c>
      <c r="M2005" s="106">
        <v>5.2</v>
      </c>
    </row>
    <row r="2006" ht="15.75" customHeight="1">
      <c r="D2006" s="108">
        <v>42808.0</v>
      </c>
      <c r="E2006" s="106">
        <v>5.04</v>
      </c>
      <c r="F2006" s="106">
        <v>5.06</v>
      </c>
      <c r="G2006" s="106">
        <v>5.06</v>
      </c>
      <c r="H2006" s="106">
        <v>5.08</v>
      </c>
      <c r="I2006" s="106">
        <v>5.04</v>
      </c>
      <c r="J2006" s="106">
        <v>5.04</v>
      </c>
      <c r="K2006" s="106">
        <v>5.08</v>
      </c>
      <c r="L2006" s="106">
        <v>5.14</v>
      </c>
      <c r="M2006" s="106">
        <v>5.18</v>
      </c>
    </row>
    <row r="2007" ht="15.75" customHeight="1">
      <c r="D2007" s="108">
        <v>42807.0</v>
      </c>
      <c r="E2007" s="106">
        <v>4.96</v>
      </c>
      <c r="F2007" s="106">
        <v>5.0</v>
      </c>
      <c r="G2007" s="106">
        <v>5.0</v>
      </c>
      <c r="H2007" s="106">
        <v>5.0</v>
      </c>
      <c r="I2007" s="106">
        <v>5.0</v>
      </c>
      <c r="J2007" s="106">
        <v>5.02</v>
      </c>
      <c r="K2007" s="106">
        <v>5.05</v>
      </c>
      <c r="L2007" s="106">
        <v>5.18</v>
      </c>
      <c r="M2007" s="106">
        <v>5.2</v>
      </c>
    </row>
    <row r="2008" ht="15.75" customHeight="1">
      <c r="D2008" s="108">
        <v>42804.0</v>
      </c>
      <c r="E2008" s="106">
        <v>4.95</v>
      </c>
      <c r="F2008" s="106">
        <v>4.95</v>
      </c>
      <c r="G2008" s="106">
        <v>4.98</v>
      </c>
      <c r="H2008" s="106">
        <v>4.95</v>
      </c>
      <c r="I2008" s="106">
        <v>5.0</v>
      </c>
      <c r="J2008" s="106">
        <v>5.0</v>
      </c>
      <c r="K2008" s="106">
        <v>5.0</v>
      </c>
      <c r="L2008" s="106">
        <v>5.1</v>
      </c>
      <c r="M2008" s="106">
        <v>5.15</v>
      </c>
    </row>
    <row r="2009" ht="15.75" customHeight="1">
      <c r="D2009" s="108">
        <v>42803.0</v>
      </c>
      <c r="E2009" s="106">
        <v>4.74</v>
      </c>
      <c r="F2009" s="106">
        <v>4.78</v>
      </c>
      <c r="G2009" s="106">
        <v>4.78</v>
      </c>
      <c r="H2009" s="106">
        <v>4.82</v>
      </c>
      <c r="I2009" s="106">
        <v>4.96</v>
      </c>
      <c r="J2009" s="106">
        <v>5.0</v>
      </c>
      <c r="K2009" s="106">
        <v>5.0</v>
      </c>
      <c r="L2009" s="106">
        <v>5.05</v>
      </c>
      <c r="M2009" s="106">
        <v>5.1</v>
      </c>
    </row>
    <row r="2010" ht="15.75" customHeight="1">
      <c r="D2010" s="108">
        <v>42802.0</v>
      </c>
      <c r="E2010" s="106">
        <v>4.41</v>
      </c>
      <c r="F2010" s="106">
        <v>4.5</v>
      </c>
      <c r="G2010" s="106">
        <v>4.6</v>
      </c>
      <c r="H2010" s="106">
        <v>4.67</v>
      </c>
      <c r="I2010" s="106">
        <v>4.79</v>
      </c>
      <c r="J2010" s="106">
        <v>4.87</v>
      </c>
      <c r="K2010" s="106">
        <v>4.97</v>
      </c>
      <c r="L2010" s="106">
        <v>5.07</v>
      </c>
      <c r="M2010" s="106">
        <v>5.1</v>
      </c>
    </row>
    <row r="2011" ht="15.75" customHeight="1">
      <c r="D2011" s="108">
        <v>42801.0</v>
      </c>
      <c r="E2011" s="106">
        <v>4.24</v>
      </c>
      <c r="F2011" s="106">
        <v>4.36</v>
      </c>
      <c r="G2011" s="106">
        <v>4.46</v>
      </c>
      <c r="H2011" s="106">
        <v>4.62</v>
      </c>
      <c r="I2011" s="106">
        <v>4.78</v>
      </c>
      <c r="J2011" s="106">
        <v>4.9</v>
      </c>
      <c r="K2011" s="106">
        <v>4.96</v>
      </c>
      <c r="L2011" s="106">
        <v>5.04</v>
      </c>
      <c r="M2011" s="106">
        <v>5.08</v>
      </c>
    </row>
    <row r="2012" ht="15.75" customHeight="1">
      <c r="D2012" s="108">
        <v>42800.0</v>
      </c>
      <c r="E2012" s="106">
        <v>3.6</v>
      </c>
      <c r="F2012" s="106">
        <v>3.83</v>
      </c>
      <c r="G2012" s="106">
        <v>4.03</v>
      </c>
      <c r="H2012" s="106">
        <v>4.38</v>
      </c>
      <c r="I2012" s="106">
        <v>4.6</v>
      </c>
      <c r="J2012" s="106">
        <v>4.73</v>
      </c>
      <c r="K2012" s="106">
        <v>4.88</v>
      </c>
      <c r="L2012" s="106">
        <v>5.0</v>
      </c>
      <c r="M2012" s="106">
        <v>5.05</v>
      </c>
    </row>
    <row r="2013" ht="15.75" customHeight="1">
      <c r="D2013" s="108">
        <v>42797.0</v>
      </c>
      <c r="E2013" s="106">
        <v>3.63</v>
      </c>
      <c r="F2013" s="106">
        <v>3.83</v>
      </c>
      <c r="G2013" s="106">
        <v>4.03</v>
      </c>
      <c r="H2013" s="106">
        <v>4.38</v>
      </c>
      <c r="I2013" s="106">
        <v>4.6</v>
      </c>
      <c r="J2013" s="106">
        <v>4.7</v>
      </c>
      <c r="K2013" s="106">
        <v>4.88</v>
      </c>
      <c r="L2013" s="106">
        <v>5.0</v>
      </c>
      <c r="M2013" s="106">
        <v>5.08</v>
      </c>
    </row>
    <row r="2014" ht="15.75" customHeight="1">
      <c r="D2014" s="108">
        <v>42796.0</v>
      </c>
      <c r="E2014" s="106">
        <v>4.1</v>
      </c>
      <c r="F2014" s="106">
        <v>4.15</v>
      </c>
      <c r="G2014" s="106">
        <v>4.25</v>
      </c>
      <c r="H2014" s="106">
        <v>4.63</v>
      </c>
      <c r="I2014" s="106">
        <v>4.83</v>
      </c>
      <c r="J2014" s="106">
        <v>4.9</v>
      </c>
      <c r="K2014" s="106">
        <v>4.98</v>
      </c>
      <c r="L2014" s="106">
        <v>5.03</v>
      </c>
      <c r="M2014" s="106">
        <v>5.05</v>
      </c>
    </row>
    <row r="2015" ht="15.75" customHeight="1">
      <c r="D2015" s="108">
        <v>42795.0</v>
      </c>
      <c r="E2015" s="106">
        <v>4.22</v>
      </c>
      <c r="F2015" s="106">
        <v>4.32</v>
      </c>
      <c r="G2015" s="106">
        <v>4.44</v>
      </c>
      <c r="H2015" s="106">
        <v>4.74</v>
      </c>
      <c r="I2015" s="106">
        <v>4.88</v>
      </c>
      <c r="J2015" s="106">
        <v>4.88</v>
      </c>
      <c r="K2015" s="106">
        <v>4.96</v>
      </c>
      <c r="L2015" s="106">
        <v>5.0</v>
      </c>
      <c r="M2015" s="106">
        <v>5.04</v>
      </c>
    </row>
    <row r="2016" ht="15.75" customHeight="1">
      <c r="D2016" s="108">
        <v>42794.0</v>
      </c>
      <c r="E2016" s="106">
        <v>3.56</v>
      </c>
      <c r="F2016" s="106">
        <v>3.96</v>
      </c>
      <c r="G2016" s="106">
        <v>4.16</v>
      </c>
      <c r="H2016" s="106">
        <v>4.44</v>
      </c>
      <c r="I2016" s="106">
        <v>4.68</v>
      </c>
      <c r="J2016" s="106">
        <v>4.76</v>
      </c>
      <c r="K2016" s="106">
        <v>4.9</v>
      </c>
      <c r="L2016" s="106">
        <v>4.95</v>
      </c>
      <c r="M2016" s="106">
        <v>5.03</v>
      </c>
    </row>
    <row r="2017" ht="15.75" customHeight="1">
      <c r="D2017" s="108">
        <v>42793.0</v>
      </c>
      <c r="E2017" s="106">
        <v>3.38</v>
      </c>
      <c r="F2017" s="106">
        <v>3.48</v>
      </c>
      <c r="G2017" s="106">
        <v>3.85</v>
      </c>
      <c r="H2017" s="106">
        <v>4.15</v>
      </c>
      <c r="I2017" s="106">
        <v>4.55</v>
      </c>
      <c r="J2017" s="106">
        <v>4.6</v>
      </c>
      <c r="K2017" s="106">
        <v>4.9</v>
      </c>
      <c r="L2017" s="106">
        <v>4.94</v>
      </c>
      <c r="M2017" s="106">
        <v>5.02</v>
      </c>
    </row>
    <row r="2018" ht="15.75" customHeight="1">
      <c r="D2018" s="108">
        <v>42790.0</v>
      </c>
      <c r="E2018" s="106">
        <v>2.98</v>
      </c>
      <c r="F2018" s="106">
        <v>3.05</v>
      </c>
      <c r="G2018" s="106">
        <v>3.65</v>
      </c>
      <c r="H2018" s="106">
        <v>4.1</v>
      </c>
      <c r="I2018" s="106">
        <v>4.53</v>
      </c>
      <c r="J2018" s="106">
        <v>4.63</v>
      </c>
      <c r="K2018" s="106">
        <v>4.93</v>
      </c>
      <c r="L2018" s="106">
        <v>4.98</v>
      </c>
      <c r="M2018" s="106">
        <v>5.03</v>
      </c>
    </row>
    <row r="2019" ht="15.75" customHeight="1">
      <c r="D2019" s="108">
        <v>42789.0</v>
      </c>
      <c r="E2019" s="106">
        <v>3.48</v>
      </c>
      <c r="F2019" s="106">
        <v>3.63</v>
      </c>
      <c r="G2019" s="106">
        <v>3.9</v>
      </c>
      <c r="H2019" s="106">
        <v>4.15</v>
      </c>
      <c r="I2019" s="106">
        <v>4.58</v>
      </c>
      <c r="J2019" s="106">
        <v>4.63</v>
      </c>
      <c r="K2019" s="106">
        <v>4.93</v>
      </c>
      <c r="L2019" s="106">
        <v>4.95</v>
      </c>
      <c r="M2019" s="106">
        <v>5.0</v>
      </c>
    </row>
    <row r="2020" ht="15.75" customHeight="1">
      <c r="D2020" s="108">
        <v>42788.0</v>
      </c>
      <c r="E2020" s="106">
        <v>4.0</v>
      </c>
      <c r="F2020" s="106">
        <v>4.1</v>
      </c>
      <c r="G2020" s="106">
        <v>4.34</v>
      </c>
      <c r="H2020" s="106">
        <v>4.54</v>
      </c>
      <c r="I2020" s="106">
        <v>4.76</v>
      </c>
      <c r="J2020" s="106">
        <v>4.78</v>
      </c>
      <c r="K2020" s="106">
        <v>4.94</v>
      </c>
      <c r="L2020" s="106">
        <v>5.02</v>
      </c>
      <c r="M2020" s="106">
        <v>5.08</v>
      </c>
    </row>
    <row r="2021" ht="15.75" customHeight="1">
      <c r="D2021" s="108">
        <v>42787.0</v>
      </c>
      <c r="E2021" s="106">
        <v>5.0</v>
      </c>
      <c r="F2021" s="106">
        <v>5.0</v>
      </c>
      <c r="G2021" s="106">
        <v>5.05</v>
      </c>
      <c r="H2021" s="106">
        <v>5.03</v>
      </c>
      <c r="I2021" s="106">
        <v>5.0</v>
      </c>
      <c r="J2021" s="106">
        <v>5.0</v>
      </c>
      <c r="K2021" s="106">
        <v>5.06</v>
      </c>
      <c r="L2021" s="106">
        <v>5.08</v>
      </c>
      <c r="M2021" s="106">
        <v>5.12</v>
      </c>
    </row>
    <row r="2022" ht="15.75" customHeight="1">
      <c r="D2022" s="108">
        <v>42786.0</v>
      </c>
      <c r="E2022" s="106">
        <v>5.03</v>
      </c>
      <c r="F2022" s="106">
        <v>5.03</v>
      </c>
      <c r="G2022" s="106">
        <v>5.03</v>
      </c>
      <c r="H2022" s="106">
        <v>5.0</v>
      </c>
      <c r="I2022" s="106">
        <v>4.93</v>
      </c>
      <c r="J2022" s="106">
        <v>4.98</v>
      </c>
      <c r="K2022" s="106">
        <v>5.04</v>
      </c>
      <c r="L2022" s="106">
        <v>5.1</v>
      </c>
      <c r="M2022" s="106">
        <v>5.16</v>
      </c>
    </row>
    <row r="2023" ht="15.75" customHeight="1">
      <c r="D2023" s="108">
        <v>42783.0</v>
      </c>
      <c r="E2023" s="106">
        <v>4.96</v>
      </c>
      <c r="F2023" s="106">
        <v>4.92</v>
      </c>
      <c r="G2023" s="106">
        <v>4.7</v>
      </c>
      <c r="H2023" s="106">
        <v>4.78</v>
      </c>
      <c r="I2023" s="106">
        <v>4.78</v>
      </c>
      <c r="J2023" s="106">
        <v>4.84</v>
      </c>
      <c r="K2023" s="106">
        <v>5.0</v>
      </c>
      <c r="L2023" s="106">
        <v>5.02</v>
      </c>
      <c r="M2023" s="106">
        <v>5.08</v>
      </c>
    </row>
    <row r="2024" ht="15.75" customHeight="1">
      <c r="D2024" s="108">
        <v>42782.0</v>
      </c>
      <c r="E2024" s="106">
        <v>4.48</v>
      </c>
      <c r="F2024" s="106">
        <v>4.56</v>
      </c>
      <c r="G2024" s="106">
        <v>4.62</v>
      </c>
      <c r="H2024" s="106">
        <v>4.76</v>
      </c>
      <c r="I2024" s="106">
        <v>4.76</v>
      </c>
      <c r="J2024" s="106">
        <v>4.8</v>
      </c>
      <c r="K2024" s="106">
        <v>5.02</v>
      </c>
      <c r="L2024" s="106">
        <v>5.06</v>
      </c>
      <c r="M2024" s="106">
        <v>5.12</v>
      </c>
    </row>
    <row r="2025" ht="15.75" customHeight="1">
      <c r="D2025" s="108">
        <v>42781.0</v>
      </c>
      <c r="E2025" s="106">
        <v>4.04</v>
      </c>
      <c r="F2025" s="106">
        <v>4.28</v>
      </c>
      <c r="G2025" s="106">
        <v>4.4</v>
      </c>
      <c r="H2025" s="106">
        <v>4.66</v>
      </c>
      <c r="I2025" s="106">
        <v>4.74</v>
      </c>
      <c r="J2025" s="106">
        <v>4.82</v>
      </c>
      <c r="K2025" s="106">
        <v>5.0</v>
      </c>
      <c r="L2025" s="106">
        <v>5.0</v>
      </c>
      <c r="M2025" s="106">
        <v>5.08</v>
      </c>
    </row>
    <row r="2026" ht="15.75" customHeight="1">
      <c r="D2026" s="108">
        <v>42780.0</v>
      </c>
      <c r="E2026" s="106">
        <v>3.28</v>
      </c>
      <c r="F2026" s="106">
        <v>3.34</v>
      </c>
      <c r="G2026" s="106">
        <v>3.48</v>
      </c>
      <c r="H2026" s="106">
        <v>3.8</v>
      </c>
      <c r="I2026" s="106">
        <v>4.22</v>
      </c>
      <c r="J2026" s="106">
        <v>4.34</v>
      </c>
      <c r="K2026" s="106">
        <v>4.78</v>
      </c>
      <c r="L2026" s="106">
        <v>4.95</v>
      </c>
      <c r="M2026" s="106">
        <v>5.08</v>
      </c>
    </row>
    <row r="2027" ht="15.75" customHeight="1">
      <c r="D2027" s="108">
        <v>42779.0</v>
      </c>
      <c r="E2027" s="106">
        <v>2.57</v>
      </c>
      <c r="F2027" s="106">
        <v>2.68</v>
      </c>
      <c r="G2027" s="106">
        <v>2.87</v>
      </c>
      <c r="H2027" s="106">
        <v>3.42</v>
      </c>
      <c r="I2027" s="106">
        <v>4.1</v>
      </c>
      <c r="J2027" s="106">
        <v>4.18</v>
      </c>
      <c r="K2027" s="106">
        <v>4.68</v>
      </c>
      <c r="L2027" s="106">
        <v>4.88</v>
      </c>
      <c r="M2027" s="106">
        <v>5.02</v>
      </c>
    </row>
    <row r="2028" ht="15.75" customHeight="1">
      <c r="D2028" s="108">
        <v>42776.0</v>
      </c>
      <c r="E2028" s="106">
        <v>1.72</v>
      </c>
      <c r="F2028" s="106">
        <v>1.96</v>
      </c>
      <c r="G2028" s="106">
        <v>2.24</v>
      </c>
      <c r="H2028" s="106">
        <v>3.18</v>
      </c>
      <c r="I2028" s="106">
        <v>3.94</v>
      </c>
      <c r="J2028" s="106">
        <v>4.16</v>
      </c>
      <c r="K2028" s="106">
        <v>4.65</v>
      </c>
      <c r="L2028" s="106">
        <v>4.88</v>
      </c>
      <c r="M2028" s="106">
        <v>5.0</v>
      </c>
    </row>
    <row r="2029" ht="15.75" customHeight="1">
      <c r="D2029" s="108">
        <v>42775.0</v>
      </c>
      <c r="E2029" s="106">
        <v>1.98</v>
      </c>
      <c r="F2029" s="106">
        <v>2.08</v>
      </c>
      <c r="G2029" s="106">
        <v>2.43</v>
      </c>
      <c r="H2029" s="106">
        <v>3.55</v>
      </c>
      <c r="I2029" s="106">
        <v>4.15</v>
      </c>
      <c r="J2029" s="106">
        <v>4.3</v>
      </c>
      <c r="K2029" s="106">
        <v>4.68</v>
      </c>
      <c r="L2029" s="106">
        <v>4.9</v>
      </c>
      <c r="M2029" s="106">
        <v>5.05</v>
      </c>
    </row>
    <row r="2030" ht="15.75" customHeight="1">
      <c r="D2030" s="108">
        <v>42774.0</v>
      </c>
      <c r="E2030" s="106">
        <v>2.7</v>
      </c>
      <c r="F2030" s="106">
        <v>3.0</v>
      </c>
      <c r="G2030" s="106">
        <v>3.25</v>
      </c>
      <c r="H2030" s="106">
        <v>3.9</v>
      </c>
      <c r="I2030" s="106">
        <v>4.23</v>
      </c>
      <c r="J2030" s="106">
        <v>4.35</v>
      </c>
      <c r="K2030" s="106">
        <v>4.7</v>
      </c>
      <c r="L2030" s="106">
        <v>4.88</v>
      </c>
      <c r="M2030" s="106">
        <v>5.0</v>
      </c>
    </row>
    <row r="2031" ht="15.75" customHeight="1">
      <c r="D2031" s="108">
        <v>42773.0</v>
      </c>
      <c r="E2031" s="106">
        <v>3.37</v>
      </c>
      <c r="F2031" s="106">
        <v>3.63</v>
      </c>
      <c r="G2031" s="106">
        <v>3.83</v>
      </c>
      <c r="H2031" s="106">
        <v>4.35</v>
      </c>
      <c r="I2031" s="106">
        <v>4.57</v>
      </c>
      <c r="J2031" s="106">
        <v>4.67</v>
      </c>
      <c r="K2031" s="106">
        <v>5.0</v>
      </c>
      <c r="L2031" s="106">
        <v>5.04</v>
      </c>
      <c r="M2031" s="106">
        <v>5.1</v>
      </c>
    </row>
    <row r="2032" ht="15.75" customHeight="1">
      <c r="D2032" s="108">
        <v>42772.0</v>
      </c>
      <c r="E2032" s="106">
        <v>4.25</v>
      </c>
      <c r="F2032" s="106">
        <v>4.48</v>
      </c>
      <c r="G2032" s="106">
        <v>4.6</v>
      </c>
      <c r="H2032" s="106">
        <v>4.72</v>
      </c>
      <c r="I2032" s="106">
        <v>4.93</v>
      </c>
      <c r="J2032" s="106">
        <v>4.97</v>
      </c>
      <c r="K2032" s="106">
        <v>5.18</v>
      </c>
      <c r="L2032" s="106">
        <v>5.23</v>
      </c>
      <c r="M2032" s="106">
        <v>5.25</v>
      </c>
    </row>
    <row r="2033" ht="15.75" customHeight="1">
      <c r="D2033" s="108">
        <v>42769.0</v>
      </c>
      <c r="E2033" s="106">
        <v>4.58</v>
      </c>
      <c r="F2033" s="106">
        <v>4.73</v>
      </c>
      <c r="G2033" s="106">
        <v>4.9</v>
      </c>
      <c r="H2033" s="106">
        <v>4.98</v>
      </c>
      <c r="I2033" s="106">
        <v>5.0</v>
      </c>
      <c r="J2033" s="106">
        <v>5.05</v>
      </c>
      <c r="K2033" s="106">
        <v>5.22</v>
      </c>
      <c r="L2033" s="106">
        <v>5.3</v>
      </c>
      <c r="M2033" s="106">
        <v>5.32</v>
      </c>
    </row>
    <row r="2034" ht="15.75" customHeight="1">
      <c r="D2034" s="108">
        <v>42768.0</v>
      </c>
      <c r="E2034" s="106">
        <v>4.95</v>
      </c>
      <c r="F2034" s="106">
        <v>5.0</v>
      </c>
      <c r="G2034" s="106">
        <v>5.0</v>
      </c>
      <c r="H2034" s="106">
        <v>5.13</v>
      </c>
      <c r="I2034" s="106">
        <v>5.18</v>
      </c>
      <c r="J2034" s="106">
        <v>5.28</v>
      </c>
      <c r="K2034" s="106">
        <v>5.33</v>
      </c>
      <c r="L2034" s="106">
        <v>5.35</v>
      </c>
      <c r="M2034" s="106">
        <v>5.38</v>
      </c>
    </row>
    <row r="2035" ht="15.75" customHeight="1">
      <c r="D2035" s="108">
        <v>42760.0</v>
      </c>
      <c r="E2035" s="106">
        <v>5.22</v>
      </c>
      <c r="F2035" s="106">
        <v>5.23</v>
      </c>
      <c r="G2035" s="106">
        <v>5.32</v>
      </c>
      <c r="H2035" s="106">
        <v>5.3</v>
      </c>
      <c r="I2035" s="106">
        <v>5.28</v>
      </c>
      <c r="J2035" s="106">
        <v>5.28</v>
      </c>
      <c r="K2035" s="106">
        <v>5.35</v>
      </c>
      <c r="L2035" s="106">
        <v>5.38</v>
      </c>
      <c r="M2035" s="106">
        <v>5.4</v>
      </c>
    </row>
    <row r="2036" ht="15.75" customHeight="1">
      <c r="D2036" s="108">
        <v>42759.0</v>
      </c>
      <c r="E2036" s="106">
        <v>5.28</v>
      </c>
      <c r="F2036" s="106">
        <v>5.3</v>
      </c>
      <c r="G2036" s="106">
        <v>5.34</v>
      </c>
      <c r="H2036" s="106">
        <v>5.36</v>
      </c>
      <c r="I2036" s="106">
        <v>5.3</v>
      </c>
      <c r="J2036" s="106">
        <v>5.3</v>
      </c>
      <c r="K2036" s="106">
        <v>5.32</v>
      </c>
      <c r="L2036" s="106">
        <v>5.34</v>
      </c>
      <c r="M2036" s="106">
        <v>5.36</v>
      </c>
    </row>
    <row r="2037" ht="15.75" customHeight="1">
      <c r="D2037" s="108">
        <v>42758.0</v>
      </c>
      <c r="E2037" s="106">
        <v>5.23</v>
      </c>
      <c r="F2037" s="106">
        <v>5.23</v>
      </c>
      <c r="G2037" s="106">
        <v>5.23</v>
      </c>
      <c r="H2037" s="106">
        <v>5.25</v>
      </c>
      <c r="I2037" s="106">
        <v>5.28</v>
      </c>
      <c r="J2037" s="106">
        <v>5.3</v>
      </c>
      <c r="K2037" s="106">
        <v>5.35</v>
      </c>
      <c r="L2037" s="106">
        <v>5.38</v>
      </c>
      <c r="M2037" s="106">
        <v>5.4</v>
      </c>
    </row>
    <row r="2038" ht="15.75" customHeight="1">
      <c r="D2038" s="108">
        <v>42755.0</v>
      </c>
      <c r="E2038" s="106">
        <v>5.06</v>
      </c>
      <c r="F2038" s="106">
        <v>5.14</v>
      </c>
      <c r="G2038" s="106">
        <v>5.16</v>
      </c>
      <c r="H2038" s="106">
        <v>5.2</v>
      </c>
      <c r="I2038" s="106">
        <v>5.26</v>
      </c>
      <c r="J2038" s="106">
        <v>5.28</v>
      </c>
      <c r="K2038" s="106">
        <v>5.36</v>
      </c>
      <c r="L2038" s="106">
        <v>5.36</v>
      </c>
      <c r="M2038" s="106">
        <v>5.38</v>
      </c>
    </row>
    <row r="2039" ht="15.75" customHeight="1">
      <c r="D2039" s="108">
        <v>42754.0</v>
      </c>
      <c r="E2039" s="106">
        <v>5.08</v>
      </c>
      <c r="F2039" s="106">
        <v>5.16</v>
      </c>
      <c r="G2039" s="106">
        <v>5.18</v>
      </c>
      <c r="H2039" s="106">
        <v>5.22</v>
      </c>
      <c r="I2039" s="106">
        <v>5.26</v>
      </c>
      <c r="J2039" s="106">
        <v>5.3</v>
      </c>
      <c r="K2039" s="106">
        <v>5.35</v>
      </c>
      <c r="L2039" s="106">
        <v>5.38</v>
      </c>
      <c r="M2039" s="106">
        <v>5.4</v>
      </c>
    </row>
    <row r="2040" ht="15.75" customHeight="1">
      <c r="D2040" s="108">
        <v>42753.0</v>
      </c>
      <c r="E2040" s="106">
        <v>5.13</v>
      </c>
      <c r="F2040" s="106">
        <v>5.2</v>
      </c>
      <c r="G2040" s="106">
        <v>5.23</v>
      </c>
      <c r="H2040" s="106">
        <v>5.25</v>
      </c>
      <c r="I2040" s="106">
        <v>5.28</v>
      </c>
      <c r="J2040" s="106">
        <v>5.3</v>
      </c>
      <c r="K2040" s="106">
        <v>5.34</v>
      </c>
      <c r="L2040" s="106">
        <v>5.36</v>
      </c>
      <c r="M2040" s="106">
        <v>5.38</v>
      </c>
    </row>
    <row r="2041" ht="15.75" customHeight="1">
      <c r="D2041" s="108">
        <v>42752.0</v>
      </c>
      <c r="E2041" s="106">
        <v>5.16</v>
      </c>
      <c r="F2041" s="106">
        <v>5.22</v>
      </c>
      <c r="G2041" s="106">
        <v>5.26</v>
      </c>
      <c r="H2041" s="106">
        <v>5.26</v>
      </c>
      <c r="I2041" s="106">
        <v>5.28</v>
      </c>
      <c r="J2041" s="106">
        <v>5.28</v>
      </c>
      <c r="K2041" s="106">
        <v>5.32</v>
      </c>
      <c r="L2041" s="106">
        <v>5.34</v>
      </c>
      <c r="M2041" s="106">
        <v>5.36</v>
      </c>
    </row>
    <row r="2042" ht="15.75" customHeight="1">
      <c r="D2042" s="108">
        <v>42751.0</v>
      </c>
      <c r="E2042" s="106">
        <v>5.06</v>
      </c>
      <c r="F2042" s="106">
        <v>5.14</v>
      </c>
      <c r="G2042" s="106">
        <v>5.16</v>
      </c>
      <c r="H2042" s="106">
        <v>5.22</v>
      </c>
      <c r="I2042" s="106">
        <v>5.26</v>
      </c>
      <c r="J2042" s="106">
        <v>5.3</v>
      </c>
      <c r="K2042" s="106">
        <v>5.33</v>
      </c>
      <c r="L2042" s="106">
        <v>5.35</v>
      </c>
      <c r="M2042" s="106">
        <v>5.38</v>
      </c>
    </row>
    <row r="2043" ht="15.75" customHeight="1">
      <c r="D2043" s="108">
        <v>42748.0</v>
      </c>
      <c r="E2043" s="106">
        <v>4.88</v>
      </c>
      <c r="F2043" s="106">
        <v>4.96</v>
      </c>
      <c r="G2043" s="106">
        <v>5.04</v>
      </c>
      <c r="H2043" s="106">
        <v>5.16</v>
      </c>
      <c r="I2043" s="106">
        <v>5.26</v>
      </c>
      <c r="J2043" s="106">
        <v>5.3</v>
      </c>
      <c r="K2043" s="106">
        <v>5.35</v>
      </c>
      <c r="L2043" s="106">
        <v>5.38</v>
      </c>
      <c r="M2043" s="106">
        <v>5.43</v>
      </c>
    </row>
    <row r="2044" ht="15.75" customHeight="1">
      <c r="D2044" s="108">
        <v>42747.0</v>
      </c>
      <c r="E2044" s="106">
        <v>4.88</v>
      </c>
      <c r="F2044" s="106">
        <v>4.93</v>
      </c>
      <c r="G2044" s="106">
        <v>5.0</v>
      </c>
      <c r="H2044" s="106">
        <v>5.2</v>
      </c>
      <c r="I2044" s="106">
        <v>5.25</v>
      </c>
      <c r="J2044" s="106">
        <v>5.28</v>
      </c>
      <c r="K2044" s="106">
        <v>5.28</v>
      </c>
      <c r="L2044" s="106">
        <v>5.3</v>
      </c>
      <c r="M2044" s="106">
        <v>5.33</v>
      </c>
    </row>
    <row r="2045" ht="15.75" customHeight="1">
      <c r="D2045" s="108">
        <v>42746.0</v>
      </c>
      <c r="E2045" s="106">
        <v>4.84</v>
      </c>
      <c r="F2045" s="106">
        <v>4.92</v>
      </c>
      <c r="G2045" s="106">
        <v>4.98</v>
      </c>
      <c r="H2045" s="106">
        <v>5.18</v>
      </c>
      <c r="I2045" s="106">
        <v>5.24</v>
      </c>
      <c r="J2045" s="106">
        <v>5.28</v>
      </c>
      <c r="K2045" s="106">
        <v>5.3</v>
      </c>
      <c r="L2045" s="106">
        <v>5.33</v>
      </c>
      <c r="M2045" s="106">
        <v>5.35</v>
      </c>
    </row>
    <row r="2046" ht="15.75" customHeight="1">
      <c r="D2046" s="108">
        <v>42745.0</v>
      </c>
      <c r="E2046" s="106">
        <v>4.98</v>
      </c>
      <c r="F2046" s="106">
        <v>5.0</v>
      </c>
      <c r="G2046" s="106">
        <v>5.04</v>
      </c>
      <c r="H2046" s="106">
        <v>5.22</v>
      </c>
      <c r="I2046" s="106">
        <v>5.28</v>
      </c>
      <c r="J2046" s="106">
        <v>5.32</v>
      </c>
      <c r="K2046" s="106">
        <v>5.36</v>
      </c>
      <c r="L2046" s="106">
        <v>5.38</v>
      </c>
      <c r="M2046" s="106">
        <v>5.42</v>
      </c>
    </row>
    <row r="2047" ht="15.75" customHeight="1">
      <c r="D2047" s="108">
        <v>42744.0</v>
      </c>
      <c r="E2047" s="106">
        <v>4.96</v>
      </c>
      <c r="F2047" s="106">
        <v>4.96</v>
      </c>
      <c r="G2047" s="106">
        <v>5.04</v>
      </c>
      <c r="H2047" s="106">
        <v>5.2</v>
      </c>
      <c r="I2047" s="106">
        <v>5.26</v>
      </c>
      <c r="J2047" s="106">
        <v>5.28</v>
      </c>
      <c r="K2047" s="106">
        <v>5.3</v>
      </c>
      <c r="L2047" s="106">
        <v>5.32</v>
      </c>
      <c r="M2047" s="106">
        <v>5.34</v>
      </c>
    </row>
    <row r="2048" ht="15.75" customHeight="1">
      <c r="D2048" s="108">
        <v>42741.0</v>
      </c>
      <c r="E2048" s="106">
        <v>4.5</v>
      </c>
      <c r="F2048" s="106">
        <v>4.66</v>
      </c>
      <c r="G2048" s="106">
        <v>4.86</v>
      </c>
      <c r="H2048" s="106">
        <v>5.16</v>
      </c>
      <c r="I2048" s="106">
        <v>5.24</v>
      </c>
      <c r="J2048" s="106">
        <v>5.26</v>
      </c>
      <c r="K2048" s="106">
        <v>5.28</v>
      </c>
      <c r="L2048" s="106">
        <v>5.3</v>
      </c>
      <c r="M2048" s="106">
        <v>5.36</v>
      </c>
    </row>
    <row r="2049" ht="15.75" customHeight="1">
      <c r="D2049" s="108">
        <v>42740.0</v>
      </c>
      <c r="E2049" s="106">
        <v>4.4</v>
      </c>
      <c r="F2049" s="106">
        <v>4.54</v>
      </c>
      <c r="G2049" s="106">
        <v>4.78</v>
      </c>
      <c r="H2049" s="106">
        <v>5.18</v>
      </c>
      <c r="I2049" s="106">
        <v>5.26</v>
      </c>
      <c r="J2049" s="106">
        <v>5.26</v>
      </c>
      <c r="K2049" s="106">
        <v>5.34</v>
      </c>
      <c r="L2049" s="106">
        <v>5.34</v>
      </c>
      <c r="M2049" s="106">
        <v>5.36</v>
      </c>
    </row>
    <row r="2050" ht="15.75" customHeight="1">
      <c r="D2050" s="108">
        <v>42739.0</v>
      </c>
      <c r="E2050" s="106">
        <v>4.48</v>
      </c>
      <c r="F2050" s="106">
        <v>4.58</v>
      </c>
      <c r="G2050" s="106">
        <v>4.82</v>
      </c>
      <c r="H2050" s="106">
        <v>5.16</v>
      </c>
      <c r="I2050" s="106">
        <v>5.26</v>
      </c>
      <c r="J2050" s="106">
        <v>5.26</v>
      </c>
      <c r="K2050" s="106">
        <v>5.3</v>
      </c>
      <c r="L2050" s="106">
        <v>5.3</v>
      </c>
      <c r="M2050" s="106">
        <v>5.34</v>
      </c>
    </row>
    <row r="2051" ht="15.75" customHeight="1">
      <c r="D2051" s="108">
        <v>42738.0</v>
      </c>
      <c r="E2051" s="106">
        <v>4.6</v>
      </c>
      <c r="F2051" s="106">
        <v>4.7</v>
      </c>
      <c r="G2051" s="106">
        <v>4.88</v>
      </c>
      <c r="H2051" s="106">
        <v>5.18</v>
      </c>
      <c r="I2051" s="106">
        <v>5.25</v>
      </c>
      <c r="J2051" s="106">
        <v>5.25</v>
      </c>
      <c r="K2051" s="106">
        <v>5.35</v>
      </c>
      <c r="L2051" s="106">
        <v>5.35</v>
      </c>
      <c r="M2051" s="106">
        <v>5.38</v>
      </c>
    </row>
    <row r="2052" ht="15.75" customHeight="1">
      <c r="D2052" s="108">
        <v>42735.0</v>
      </c>
      <c r="E2052" s="106">
        <v>3.9</v>
      </c>
      <c r="F2052" s="106">
        <v>4.6</v>
      </c>
      <c r="G2052" s="106">
        <v>4.8</v>
      </c>
      <c r="H2052" s="106">
        <v>5.15</v>
      </c>
      <c r="I2052" s="106">
        <v>5.23</v>
      </c>
      <c r="J2052" s="106">
        <v>5.25</v>
      </c>
      <c r="K2052" s="106">
        <v>5.38</v>
      </c>
      <c r="L2052" s="106">
        <v>5.38</v>
      </c>
      <c r="M2052" s="106">
        <v>5.4</v>
      </c>
    </row>
    <row r="2053" ht="15.75" customHeight="1">
      <c r="D2053" s="108">
        <v>42734.0</v>
      </c>
      <c r="E2053" s="106">
        <v>3.9</v>
      </c>
      <c r="F2053" s="106">
        <v>4.6</v>
      </c>
      <c r="G2053" s="106">
        <v>4.8</v>
      </c>
      <c r="H2053" s="106">
        <v>5.15</v>
      </c>
      <c r="I2053" s="106">
        <v>5.23</v>
      </c>
      <c r="J2053" s="106">
        <v>5.25</v>
      </c>
      <c r="K2053" s="106">
        <v>5.38</v>
      </c>
      <c r="L2053" s="106">
        <v>5.38</v>
      </c>
      <c r="M2053" s="106">
        <v>5.4</v>
      </c>
    </row>
    <row r="2054" ht="15.75" customHeight="1">
      <c r="D2054" s="108">
        <v>42733.0</v>
      </c>
      <c r="E2054" s="106">
        <v>3.1</v>
      </c>
      <c r="F2054" s="106">
        <v>4.54</v>
      </c>
      <c r="G2054" s="106">
        <v>4.82</v>
      </c>
      <c r="H2054" s="106">
        <v>5.2</v>
      </c>
      <c r="I2054" s="106">
        <v>5.22</v>
      </c>
      <c r="J2054" s="106">
        <v>5.22</v>
      </c>
      <c r="K2054" s="106">
        <v>5.26</v>
      </c>
      <c r="L2054" s="106">
        <v>5.26</v>
      </c>
      <c r="M2054" s="106">
        <v>5.3</v>
      </c>
    </row>
    <row r="2055" ht="15.75" customHeight="1">
      <c r="D2055" s="108">
        <v>42732.0</v>
      </c>
      <c r="E2055" s="106">
        <v>3.82</v>
      </c>
      <c r="F2055" s="106">
        <v>4.5</v>
      </c>
      <c r="G2055" s="106">
        <v>4.8</v>
      </c>
      <c r="H2055" s="106">
        <v>5.18</v>
      </c>
      <c r="I2055" s="106">
        <v>5.2</v>
      </c>
      <c r="J2055" s="106">
        <v>5.22</v>
      </c>
      <c r="K2055" s="106">
        <v>5.26</v>
      </c>
      <c r="L2055" s="106">
        <v>5.26</v>
      </c>
      <c r="M2055" s="106">
        <v>5.3</v>
      </c>
    </row>
    <row r="2056" ht="15.75" customHeight="1">
      <c r="D2056" s="108">
        <v>42731.0</v>
      </c>
      <c r="E2056" s="106">
        <v>4.3</v>
      </c>
      <c r="F2056" s="106">
        <v>4.52</v>
      </c>
      <c r="G2056" s="106">
        <v>4.78</v>
      </c>
      <c r="H2056" s="106">
        <v>5.12</v>
      </c>
      <c r="I2056" s="106">
        <v>5.2</v>
      </c>
      <c r="J2056" s="106">
        <v>5.23</v>
      </c>
      <c r="K2056" s="106">
        <v>5.25</v>
      </c>
      <c r="L2056" s="106">
        <v>5.25</v>
      </c>
      <c r="M2056" s="106">
        <v>5.28</v>
      </c>
    </row>
    <row r="2057" ht="15.75" customHeight="1">
      <c r="D2057" s="108">
        <v>42730.0</v>
      </c>
      <c r="E2057" s="106">
        <v>4.1</v>
      </c>
      <c r="F2057" s="106">
        <v>4.48</v>
      </c>
      <c r="G2057" s="106">
        <v>4.72</v>
      </c>
      <c r="H2057" s="106">
        <v>5.08</v>
      </c>
      <c r="I2057" s="106">
        <v>5.2</v>
      </c>
      <c r="J2057" s="106">
        <v>5.25</v>
      </c>
      <c r="K2057" s="106">
        <v>5.3</v>
      </c>
      <c r="L2057" s="106">
        <v>5.3</v>
      </c>
      <c r="M2057" s="106">
        <v>5.33</v>
      </c>
    </row>
    <row r="2058" ht="15.75" customHeight="1">
      <c r="D2058" s="108">
        <v>42727.0</v>
      </c>
      <c r="E2058" s="106">
        <v>4.06</v>
      </c>
      <c r="F2058" s="106">
        <v>4.32</v>
      </c>
      <c r="G2058" s="106">
        <v>4.64</v>
      </c>
      <c r="H2058" s="106">
        <v>5.04</v>
      </c>
      <c r="I2058" s="106">
        <v>5.15</v>
      </c>
      <c r="J2058" s="106">
        <v>5.18</v>
      </c>
      <c r="K2058" s="106">
        <v>5.18</v>
      </c>
      <c r="L2058" s="106">
        <v>5.18</v>
      </c>
      <c r="M2058" s="106">
        <v>5.23</v>
      </c>
    </row>
    <row r="2059" ht="15.75" customHeight="1">
      <c r="D2059" s="108">
        <v>42726.0</v>
      </c>
      <c r="E2059" s="106">
        <v>4.28</v>
      </c>
      <c r="F2059" s="106">
        <v>4.6</v>
      </c>
      <c r="G2059" s="106">
        <v>4.86</v>
      </c>
      <c r="H2059" s="106">
        <v>5.08</v>
      </c>
      <c r="I2059" s="106">
        <v>5.23</v>
      </c>
      <c r="J2059" s="106">
        <v>5.2</v>
      </c>
      <c r="K2059" s="106">
        <v>5.2</v>
      </c>
      <c r="L2059" s="106">
        <v>5.2</v>
      </c>
      <c r="M2059" s="106">
        <v>5.23</v>
      </c>
    </row>
    <row r="2060" ht="15.75" customHeight="1">
      <c r="D2060" s="108">
        <v>42725.0</v>
      </c>
      <c r="E2060" s="106">
        <v>4.8</v>
      </c>
      <c r="F2060" s="106">
        <v>4.98</v>
      </c>
      <c r="G2060" s="106">
        <v>5.0</v>
      </c>
      <c r="H2060" s="106">
        <v>5.23</v>
      </c>
      <c r="I2060" s="106">
        <v>5.23</v>
      </c>
      <c r="J2060" s="106">
        <v>5.2</v>
      </c>
      <c r="K2060" s="106">
        <v>5.2</v>
      </c>
      <c r="L2060" s="106">
        <v>5.2</v>
      </c>
      <c r="M2060" s="106">
        <v>5.23</v>
      </c>
    </row>
    <row r="2061" ht="15.75" customHeight="1">
      <c r="D2061" s="108">
        <v>42724.0</v>
      </c>
      <c r="E2061" s="106">
        <v>4.85</v>
      </c>
      <c r="F2061" s="106">
        <v>5.0</v>
      </c>
      <c r="G2061" s="106">
        <v>5.0</v>
      </c>
      <c r="H2061" s="106">
        <v>5.2</v>
      </c>
      <c r="I2061" s="106">
        <v>5.22</v>
      </c>
      <c r="J2061" s="106">
        <v>5.24</v>
      </c>
      <c r="K2061" s="106">
        <v>5.26</v>
      </c>
      <c r="L2061" s="106">
        <v>5.26</v>
      </c>
      <c r="M2061" s="106">
        <v>5.28</v>
      </c>
    </row>
    <row r="2062" ht="15.75" customHeight="1">
      <c r="D2062" s="108">
        <v>42723.0</v>
      </c>
      <c r="E2062" s="106">
        <v>4.98</v>
      </c>
      <c r="F2062" s="106">
        <v>5.0</v>
      </c>
      <c r="G2062" s="106">
        <v>5.03</v>
      </c>
      <c r="H2062" s="106">
        <v>5.18</v>
      </c>
      <c r="I2062" s="106">
        <v>5.22</v>
      </c>
      <c r="J2062" s="106">
        <v>5.26</v>
      </c>
      <c r="K2062" s="106">
        <v>5.24</v>
      </c>
      <c r="L2062" s="106">
        <v>5.26</v>
      </c>
      <c r="M2062" s="106">
        <v>5.28</v>
      </c>
    </row>
    <row r="2063" ht="15.75" customHeight="1">
      <c r="D2063" s="108">
        <v>42720.0</v>
      </c>
      <c r="E2063" s="106">
        <v>4.92</v>
      </c>
      <c r="F2063" s="106">
        <v>5.0</v>
      </c>
      <c r="G2063" s="106">
        <v>5.04</v>
      </c>
      <c r="H2063" s="106">
        <v>5.22</v>
      </c>
      <c r="I2063" s="106">
        <v>5.23</v>
      </c>
      <c r="J2063" s="106">
        <v>5.25</v>
      </c>
      <c r="K2063" s="106">
        <v>5.28</v>
      </c>
      <c r="L2063" s="106">
        <v>5.3</v>
      </c>
      <c r="M2063" s="106">
        <v>5.33</v>
      </c>
    </row>
    <row r="2064" ht="15.75" customHeight="1">
      <c r="D2064" s="108">
        <v>42719.0</v>
      </c>
      <c r="E2064" s="106">
        <v>4.98</v>
      </c>
      <c r="F2064" s="106">
        <v>5.0</v>
      </c>
      <c r="G2064" s="106">
        <v>5.02</v>
      </c>
      <c r="H2064" s="106">
        <v>5.16</v>
      </c>
      <c r="I2064" s="106">
        <v>5.2</v>
      </c>
      <c r="J2064" s="106">
        <v>5.23</v>
      </c>
      <c r="K2064" s="106">
        <v>5.25</v>
      </c>
      <c r="L2064" s="106">
        <v>5.25</v>
      </c>
      <c r="M2064" s="106">
        <v>5.28</v>
      </c>
    </row>
    <row r="2065" ht="15.75" customHeight="1">
      <c r="D2065" s="108">
        <v>42718.0</v>
      </c>
      <c r="E2065" s="106">
        <v>5.02</v>
      </c>
      <c r="F2065" s="106">
        <v>5.04</v>
      </c>
      <c r="G2065" s="106">
        <v>5.06</v>
      </c>
      <c r="H2065" s="106">
        <v>5.18</v>
      </c>
      <c r="I2065" s="106">
        <v>5.2</v>
      </c>
      <c r="J2065" s="106">
        <v>5.25</v>
      </c>
      <c r="K2065" s="106">
        <v>5.28</v>
      </c>
      <c r="L2065" s="106">
        <v>5.3</v>
      </c>
      <c r="M2065" s="106">
        <v>5.33</v>
      </c>
    </row>
    <row r="2066" ht="15.75" customHeight="1">
      <c r="D2066" s="108">
        <v>42717.0</v>
      </c>
      <c r="E2066" s="106">
        <v>5.0</v>
      </c>
      <c r="F2066" s="106">
        <v>5.0</v>
      </c>
      <c r="G2066" s="106">
        <v>5.0</v>
      </c>
      <c r="H2066" s="106">
        <v>5.13</v>
      </c>
      <c r="I2066" s="106">
        <v>5.18</v>
      </c>
      <c r="J2066" s="106">
        <v>5.18</v>
      </c>
      <c r="K2066" s="106">
        <v>5.2</v>
      </c>
      <c r="L2066" s="106">
        <v>5.2</v>
      </c>
      <c r="M2066" s="106">
        <v>5.2</v>
      </c>
    </row>
    <row r="2067" ht="15.75" customHeight="1">
      <c r="D2067" s="108">
        <v>42716.0</v>
      </c>
      <c r="E2067" s="106">
        <v>4.95</v>
      </c>
      <c r="F2067" s="106">
        <v>5.0</v>
      </c>
      <c r="G2067" s="106">
        <v>5.03</v>
      </c>
      <c r="H2067" s="106">
        <v>5.05</v>
      </c>
      <c r="I2067" s="106">
        <v>5.08</v>
      </c>
      <c r="J2067" s="106">
        <v>5.14</v>
      </c>
      <c r="K2067" s="106">
        <v>5.16</v>
      </c>
      <c r="L2067" s="106">
        <v>5.18</v>
      </c>
      <c r="M2067" s="106">
        <v>5.2</v>
      </c>
    </row>
    <row r="2068" ht="15.75" customHeight="1">
      <c r="D2068" s="108">
        <v>42713.0</v>
      </c>
      <c r="E2068" s="106">
        <v>4.75</v>
      </c>
      <c r="F2068" s="106">
        <v>4.8</v>
      </c>
      <c r="G2068" s="106">
        <v>4.83</v>
      </c>
      <c r="H2068" s="106">
        <v>5.0</v>
      </c>
      <c r="I2068" s="106">
        <v>5.0</v>
      </c>
      <c r="J2068" s="106">
        <v>5.0</v>
      </c>
      <c r="K2068" s="106">
        <v>5.05</v>
      </c>
      <c r="L2068" s="106">
        <v>5.05</v>
      </c>
      <c r="M2068" s="106">
        <v>5.05</v>
      </c>
    </row>
    <row r="2069" ht="15.75" customHeight="1">
      <c r="D2069" s="108">
        <v>42712.0</v>
      </c>
      <c r="E2069" s="106">
        <v>4.03</v>
      </c>
      <c r="F2069" s="106">
        <v>4.15</v>
      </c>
      <c r="G2069" s="106">
        <v>4.38</v>
      </c>
      <c r="H2069" s="106">
        <v>4.7</v>
      </c>
      <c r="I2069" s="106">
        <v>5.0</v>
      </c>
      <c r="J2069" s="106">
        <v>5.0</v>
      </c>
      <c r="K2069" s="106">
        <v>5.02</v>
      </c>
      <c r="L2069" s="106">
        <v>5.04</v>
      </c>
      <c r="M2069" s="106">
        <v>5.06</v>
      </c>
    </row>
    <row r="2070" ht="15.75" customHeight="1">
      <c r="D2070" s="108">
        <v>42711.0</v>
      </c>
      <c r="E2070" s="106">
        <v>3.72</v>
      </c>
      <c r="F2070" s="106">
        <v>3.9</v>
      </c>
      <c r="G2070" s="106">
        <v>4.06</v>
      </c>
      <c r="H2070" s="106">
        <v>4.48</v>
      </c>
      <c r="I2070" s="106">
        <v>4.9</v>
      </c>
      <c r="J2070" s="106">
        <v>4.94</v>
      </c>
      <c r="K2070" s="106">
        <v>5.0</v>
      </c>
      <c r="L2070" s="106">
        <v>5.03</v>
      </c>
      <c r="M2070" s="106">
        <v>5.03</v>
      </c>
    </row>
    <row r="2071" ht="15.75" customHeight="1">
      <c r="D2071" s="108">
        <v>42710.0</v>
      </c>
      <c r="E2071" s="106">
        <v>3.7</v>
      </c>
      <c r="F2071" s="106">
        <v>3.86</v>
      </c>
      <c r="G2071" s="106">
        <v>4.02</v>
      </c>
      <c r="H2071" s="106">
        <v>4.4</v>
      </c>
      <c r="I2071" s="106">
        <v>4.86</v>
      </c>
      <c r="J2071" s="106">
        <v>4.9</v>
      </c>
      <c r="K2071" s="106">
        <v>4.95</v>
      </c>
      <c r="L2071" s="106">
        <v>5.0</v>
      </c>
      <c r="M2071" s="106">
        <v>5.0</v>
      </c>
    </row>
    <row r="2072" ht="15.75" customHeight="1">
      <c r="D2072" s="108">
        <v>42709.0</v>
      </c>
      <c r="E2072" s="106">
        <v>3.65</v>
      </c>
      <c r="F2072" s="106">
        <v>3.72</v>
      </c>
      <c r="G2072" s="106">
        <v>3.93</v>
      </c>
      <c r="H2072" s="106">
        <v>4.27</v>
      </c>
      <c r="I2072" s="106">
        <v>4.85</v>
      </c>
      <c r="J2072" s="106">
        <v>4.92</v>
      </c>
      <c r="K2072" s="106">
        <v>5.0</v>
      </c>
      <c r="L2072" s="106">
        <v>5.04</v>
      </c>
      <c r="M2072" s="106">
        <v>5.06</v>
      </c>
    </row>
    <row r="2073" ht="15.75" customHeight="1">
      <c r="D2073" s="108">
        <v>42706.0</v>
      </c>
      <c r="E2073" s="106">
        <v>3.34</v>
      </c>
      <c r="F2073" s="106">
        <v>3.48</v>
      </c>
      <c r="G2073" s="106">
        <v>3.7</v>
      </c>
      <c r="H2073" s="106">
        <v>4.08</v>
      </c>
      <c r="I2073" s="106">
        <v>4.83</v>
      </c>
      <c r="J2073" s="106">
        <v>4.9</v>
      </c>
      <c r="K2073" s="106">
        <v>4.96</v>
      </c>
      <c r="L2073" s="106">
        <v>5.04</v>
      </c>
      <c r="M2073" s="106">
        <v>5.08</v>
      </c>
    </row>
    <row r="2074" ht="15.75" customHeight="1">
      <c r="D2074" s="108">
        <v>42705.0</v>
      </c>
      <c r="E2074" s="106">
        <v>3.2</v>
      </c>
      <c r="F2074" s="106">
        <v>3.4</v>
      </c>
      <c r="G2074" s="106">
        <v>3.65</v>
      </c>
      <c r="H2074" s="106">
        <v>4.02</v>
      </c>
      <c r="I2074" s="106">
        <v>4.75</v>
      </c>
      <c r="J2074" s="106">
        <v>4.9</v>
      </c>
      <c r="K2074" s="106">
        <v>4.97</v>
      </c>
      <c r="L2074" s="106">
        <v>5.04</v>
      </c>
      <c r="M2074" s="106">
        <v>5.07</v>
      </c>
    </row>
    <row r="2075" ht="15.75" customHeight="1">
      <c r="D2075" s="108">
        <v>42704.0</v>
      </c>
      <c r="E2075" s="106">
        <v>2.8</v>
      </c>
      <c r="F2075" s="106">
        <v>3.13</v>
      </c>
      <c r="G2075" s="106">
        <v>3.47</v>
      </c>
      <c r="H2075" s="106">
        <v>3.78</v>
      </c>
      <c r="I2075" s="106">
        <v>4.62</v>
      </c>
      <c r="J2075" s="106">
        <v>4.88</v>
      </c>
      <c r="K2075" s="106">
        <v>4.92</v>
      </c>
      <c r="L2075" s="106">
        <v>5.02</v>
      </c>
      <c r="M2075" s="106">
        <v>5.04</v>
      </c>
    </row>
    <row r="2076" ht="15.75" customHeight="1">
      <c r="D2076" s="108">
        <v>42703.0</v>
      </c>
      <c r="E2076" s="106">
        <v>3.07</v>
      </c>
      <c r="F2076" s="106">
        <v>3.23</v>
      </c>
      <c r="G2076" s="106">
        <v>3.52</v>
      </c>
      <c r="H2076" s="106">
        <v>3.8</v>
      </c>
      <c r="I2076" s="106">
        <v>4.62</v>
      </c>
      <c r="J2076" s="106">
        <v>4.92</v>
      </c>
      <c r="K2076" s="106">
        <v>4.94</v>
      </c>
      <c r="L2076" s="106">
        <v>5.04</v>
      </c>
      <c r="M2076" s="106">
        <v>5.06</v>
      </c>
    </row>
    <row r="2077" ht="15.75" customHeight="1">
      <c r="D2077" s="108">
        <v>42702.0</v>
      </c>
      <c r="E2077" s="106">
        <v>3.03</v>
      </c>
      <c r="F2077" s="106">
        <v>3.13</v>
      </c>
      <c r="G2077" s="106">
        <v>3.35</v>
      </c>
      <c r="H2077" s="106">
        <v>3.73</v>
      </c>
      <c r="I2077" s="106">
        <v>4.38</v>
      </c>
      <c r="J2077" s="106">
        <v>4.84</v>
      </c>
      <c r="K2077" s="106">
        <v>4.92</v>
      </c>
      <c r="L2077" s="106">
        <v>5.04</v>
      </c>
      <c r="M2077" s="106">
        <v>5.1</v>
      </c>
    </row>
    <row r="2078" ht="15.75" customHeight="1">
      <c r="D2078" s="108">
        <v>42699.0</v>
      </c>
      <c r="E2078" s="106">
        <v>1.98</v>
      </c>
      <c r="F2078" s="106">
        <v>2.14</v>
      </c>
      <c r="G2078" s="106">
        <v>2.5</v>
      </c>
      <c r="H2078" s="106">
        <v>3.04</v>
      </c>
      <c r="I2078" s="106">
        <v>3.9</v>
      </c>
      <c r="J2078" s="106">
        <v>4.73</v>
      </c>
      <c r="K2078" s="106">
        <v>4.83</v>
      </c>
      <c r="L2078" s="106">
        <v>4.98</v>
      </c>
      <c r="M2078" s="106">
        <v>5.0</v>
      </c>
    </row>
    <row r="2079" ht="15.75" customHeight="1">
      <c r="D2079" s="108">
        <v>42698.0</v>
      </c>
      <c r="E2079" s="106">
        <v>1.58</v>
      </c>
      <c r="F2079" s="106">
        <v>1.75</v>
      </c>
      <c r="G2079" s="106">
        <v>2.0</v>
      </c>
      <c r="H2079" s="106">
        <v>2.68</v>
      </c>
      <c r="I2079" s="106">
        <v>3.73</v>
      </c>
      <c r="J2079" s="106">
        <v>4.65</v>
      </c>
      <c r="K2079" s="106">
        <v>4.82</v>
      </c>
      <c r="L2079" s="106">
        <v>4.94</v>
      </c>
      <c r="M2079" s="106">
        <v>5.0</v>
      </c>
    </row>
    <row r="2080" ht="15.75" customHeight="1">
      <c r="D2080" s="108">
        <v>42697.0</v>
      </c>
      <c r="E2080" s="106">
        <v>1.53</v>
      </c>
      <c r="F2080" s="106">
        <v>1.65</v>
      </c>
      <c r="G2080" s="106">
        <v>1.93</v>
      </c>
      <c r="H2080" s="106">
        <v>2.63</v>
      </c>
      <c r="I2080" s="106">
        <v>3.7</v>
      </c>
      <c r="J2080" s="106">
        <v>4.62</v>
      </c>
      <c r="K2080" s="106">
        <v>4.81</v>
      </c>
      <c r="L2080" s="106">
        <v>4.97</v>
      </c>
      <c r="M2080" s="106">
        <v>5.01</v>
      </c>
    </row>
    <row r="2081" ht="15.75" customHeight="1">
      <c r="D2081" s="108">
        <v>42696.0</v>
      </c>
      <c r="E2081" s="106">
        <v>1.53</v>
      </c>
      <c r="F2081" s="106">
        <v>1.7</v>
      </c>
      <c r="G2081" s="106">
        <v>1.98</v>
      </c>
      <c r="H2081" s="106">
        <v>2.65</v>
      </c>
      <c r="I2081" s="106">
        <v>3.73</v>
      </c>
      <c r="J2081" s="106">
        <v>4.63</v>
      </c>
      <c r="K2081" s="106">
        <v>4.82</v>
      </c>
      <c r="L2081" s="106">
        <v>4.96</v>
      </c>
      <c r="M2081" s="106">
        <v>5.0</v>
      </c>
    </row>
    <row r="2082" ht="15.75" customHeight="1">
      <c r="D2082" s="108">
        <v>42695.0</v>
      </c>
      <c r="E2082" s="106">
        <v>1.64</v>
      </c>
      <c r="F2082" s="106">
        <v>1.71</v>
      </c>
      <c r="G2082" s="106">
        <v>2.06</v>
      </c>
      <c r="H2082" s="106">
        <v>2.67</v>
      </c>
      <c r="I2082" s="106">
        <v>3.74</v>
      </c>
      <c r="J2082" s="106">
        <v>4.64</v>
      </c>
      <c r="K2082" s="106">
        <v>4.83</v>
      </c>
      <c r="L2082" s="106">
        <v>4.97</v>
      </c>
      <c r="M2082" s="106">
        <v>5.02</v>
      </c>
    </row>
    <row r="2083" ht="15.75" customHeight="1">
      <c r="D2083" s="108">
        <v>42692.0</v>
      </c>
      <c r="E2083" s="106">
        <v>1.88</v>
      </c>
      <c r="F2083" s="106">
        <v>1.98</v>
      </c>
      <c r="G2083" s="106">
        <v>2.35</v>
      </c>
      <c r="H2083" s="106">
        <v>2.73</v>
      </c>
      <c r="I2083" s="106">
        <v>3.82</v>
      </c>
      <c r="J2083" s="106">
        <v>4.64</v>
      </c>
      <c r="K2083" s="106">
        <v>4.8</v>
      </c>
      <c r="L2083" s="106">
        <v>4.96</v>
      </c>
      <c r="M2083" s="106">
        <v>5.02</v>
      </c>
    </row>
    <row r="2084" ht="15.75" customHeight="1">
      <c r="D2084" s="108">
        <v>42691.0</v>
      </c>
      <c r="E2084" s="106">
        <v>2.14</v>
      </c>
      <c r="F2084" s="106">
        <v>2.22</v>
      </c>
      <c r="G2084" s="106">
        <v>2.44</v>
      </c>
      <c r="H2084" s="106">
        <v>2.8</v>
      </c>
      <c r="I2084" s="106">
        <v>3.82</v>
      </c>
      <c r="J2084" s="106">
        <v>4.64</v>
      </c>
      <c r="K2084" s="106">
        <v>4.78</v>
      </c>
      <c r="L2084" s="106">
        <v>4.95</v>
      </c>
      <c r="M2084" s="106">
        <v>5.0</v>
      </c>
    </row>
    <row r="2085" ht="15.75" customHeight="1">
      <c r="D2085" s="108">
        <v>42690.0</v>
      </c>
      <c r="E2085" s="106">
        <v>2.18</v>
      </c>
      <c r="F2085" s="106">
        <v>2.23</v>
      </c>
      <c r="G2085" s="106">
        <v>2.4</v>
      </c>
      <c r="H2085" s="106">
        <v>2.78</v>
      </c>
      <c r="I2085" s="106">
        <v>3.82</v>
      </c>
      <c r="J2085" s="106">
        <v>4.6</v>
      </c>
      <c r="K2085" s="106">
        <v>4.76</v>
      </c>
      <c r="L2085" s="106">
        <v>4.98</v>
      </c>
      <c r="M2085" s="106">
        <v>5.06</v>
      </c>
    </row>
    <row r="2086" ht="15.75" customHeight="1">
      <c r="D2086" s="108">
        <v>42689.0</v>
      </c>
      <c r="E2086" s="106">
        <v>1.9</v>
      </c>
      <c r="F2086" s="106">
        <v>2.0</v>
      </c>
      <c r="G2086" s="106">
        <v>2.22</v>
      </c>
      <c r="H2086" s="106">
        <v>2.48</v>
      </c>
      <c r="I2086" s="106">
        <v>3.46</v>
      </c>
      <c r="J2086" s="106">
        <v>4.4</v>
      </c>
      <c r="K2086" s="106">
        <v>4.65</v>
      </c>
      <c r="L2086" s="106">
        <v>4.88</v>
      </c>
      <c r="M2086" s="106">
        <v>5.05</v>
      </c>
    </row>
    <row r="2087" ht="15.75" customHeight="1">
      <c r="D2087" s="108">
        <v>42688.0</v>
      </c>
      <c r="E2087" s="106">
        <v>1.72</v>
      </c>
      <c r="F2087" s="106">
        <v>1.8</v>
      </c>
      <c r="G2087" s="106">
        <v>1.97</v>
      </c>
      <c r="H2087" s="106">
        <v>2.27</v>
      </c>
      <c r="I2087" s="106">
        <v>3.42</v>
      </c>
      <c r="J2087" s="106">
        <v>4.38</v>
      </c>
      <c r="K2087" s="106">
        <v>4.6</v>
      </c>
      <c r="L2087" s="106">
        <v>4.9</v>
      </c>
      <c r="M2087" s="106">
        <v>5.04</v>
      </c>
    </row>
    <row r="2088" ht="15.75" customHeight="1">
      <c r="D2088" s="108">
        <v>42685.0</v>
      </c>
      <c r="E2088" s="106">
        <v>1.26</v>
      </c>
      <c r="F2088" s="106">
        <v>1.34</v>
      </c>
      <c r="G2088" s="106">
        <v>1.54</v>
      </c>
      <c r="H2088" s="106">
        <v>1.98</v>
      </c>
      <c r="I2088" s="106">
        <v>3.2</v>
      </c>
      <c r="J2088" s="106">
        <v>4.16</v>
      </c>
      <c r="K2088" s="106">
        <v>4.58</v>
      </c>
      <c r="L2088" s="106">
        <v>4.88</v>
      </c>
      <c r="M2088" s="106">
        <v>5.0</v>
      </c>
    </row>
    <row r="2089" ht="15.75" customHeight="1">
      <c r="D2089" s="108">
        <v>42684.0</v>
      </c>
      <c r="E2089" s="106">
        <v>1.25</v>
      </c>
      <c r="F2089" s="106">
        <v>1.38</v>
      </c>
      <c r="G2089" s="106">
        <v>1.58</v>
      </c>
      <c r="H2089" s="106">
        <v>2.02</v>
      </c>
      <c r="I2089" s="106">
        <v>3.33</v>
      </c>
      <c r="J2089" s="106">
        <v>4.27</v>
      </c>
      <c r="K2089" s="106">
        <v>4.6</v>
      </c>
      <c r="L2089" s="106">
        <v>4.88</v>
      </c>
      <c r="M2089" s="106">
        <v>5.0</v>
      </c>
    </row>
    <row r="2090" ht="15.75" customHeight="1">
      <c r="D2090" s="108">
        <v>42683.0</v>
      </c>
      <c r="E2090" s="106">
        <v>1.23</v>
      </c>
      <c r="F2090" s="106">
        <v>1.35</v>
      </c>
      <c r="G2090" s="106">
        <v>1.5</v>
      </c>
      <c r="H2090" s="106">
        <v>2.0</v>
      </c>
      <c r="I2090" s="106">
        <v>3.18</v>
      </c>
      <c r="J2090" s="106">
        <v>4.28</v>
      </c>
      <c r="K2090" s="106">
        <v>4.5</v>
      </c>
      <c r="L2090" s="106">
        <v>4.85</v>
      </c>
      <c r="M2090" s="106">
        <v>5.0</v>
      </c>
    </row>
    <row r="2091" ht="15.75" customHeight="1">
      <c r="D2091" s="108">
        <v>42682.0</v>
      </c>
      <c r="E2091" s="106">
        <v>0.98</v>
      </c>
      <c r="F2091" s="106">
        <v>1.04</v>
      </c>
      <c r="G2091" s="106">
        <v>1.28</v>
      </c>
      <c r="H2091" s="106">
        <v>1.86</v>
      </c>
      <c r="I2091" s="106">
        <v>3.06</v>
      </c>
      <c r="J2091" s="106">
        <v>4.0</v>
      </c>
      <c r="K2091" s="106">
        <v>4.54</v>
      </c>
      <c r="L2091" s="106">
        <v>4.9</v>
      </c>
      <c r="M2091" s="106">
        <v>5.04</v>
      </c>
    </row>
    <row r="2092" ht="15.75" customHeight="1">
      <c r="D2092" s="108">
        <v>42681.0</v>
      </c>
      <c r="E2092" s="106">
        <v>0.83</v>
      </c>
      <c r="F2092" s="106">
        <v>0.95</v>
      </c>
      <c r="G2092" s="106">
        <v>1.13</v>
      </c>
      <c r="H2092" s="106">
        <v>1.63</v>
      </c>
      <c r="I2092" s="106">
        <v>3.03</v>
      </c>
      <c r="J2092" s="106">
        <v>3.8</v>
      </c>
      <c r="K2092" s="106">
        <v>4.48</v>
      </c>
      <c r="L2092" s="106">
        <v>4.85</v>
      </c>
      <c r="M2092" s="106">
        <v>5.0</v>
      </c>
    </row>
    <row r="2093" ht="15.75" customHeight="1">
      <c r="D2093" s="108">
        <v>42678.0</v>
      </c>
      <c r="E2093" s="106">
        <v>0.78</v>
      </c>
      <c r="F2093" s="106">
        <v>0.92</v>
      </c>
      <c r="G2093" s="106">
        <v>1.08</v>
      </c>
      <c r="H2093" s="106">
        <v>1.65</v>
      </c>
      <c r="I2093" s="106">
        <v>2.98</v>
      </c>
      <c r="J2093" s="106">
        <v>3.73</v>
      </c>
      <c r="K2093" s="106">
        <v>4.48</v>
      </c>
      <c r="L2093" s="106">
        <v>4.86</v>
      </c>
      <c r="M2093" s="106">
        <v>5.0</v>
      </c>
    </row>
    <row r="2094" ht="15.75" customHeight="1">
      <c r="D2094" s="108">
        <v>42677.0</v>
      </c>
      <c r="E2094" s="106">
        <v>0.88</v>
      </c>
      <c r="F2094" s="106">
        <v>0.97</v>
      </c>
      <c r="G2094" s="106">
        <v>1.22</v>
      </c>
      <c r="H2094" s="106">
        <v>1.68</v>
      </c>
      <c r="I2094" s="106">
        <v>2.95</v>
      </c>
      <c r="J2094" s="106">
        <v>3.73</v>
      </c>
      <c r="K2094" s="106">
        <v>4.45</v>
      </c>
      <c r="L2094" s="106">
        <v>4.88</v>
      </c>
      <c r="M2094" s="106">
        <v>5.0</v>
      </c>
    </row>
    <row r="2095" ht="15.75" customHeight="1">
      <c r="D2095" s="108">
        <v>42676.0</v>
      </c>
      <c r="E2095" s="106">
        <v>0.97</v>
      </c>
      <c r="F2095" s="106">
        <v>0.98</v>
      </c>
      <c r="G2095" s="106">
        <v>1.25</v>
      </c>
      <c r="H2095" s="106">
        <v>1.7</v>
      </c>
      <c r="I2095" s="106">
        <v>2.98</v>
      </c>
      <c r="J2095" s="106">
        <v>3.82</v>
      </c>
      <c r="K2095" s="106">
        <v>4.5</v>
      </c>
      <c r="L2095" s="106">
        <v>4.9</v>
      </c>
      <c r="M2095" s="106">
        <v>5.02</v>
      </c>
    </row>
    <row r="2096" ht="15.75" customHeight="1">
      <c r="D2096" s="108">
        <v>42675.0</v>
      </c>
      <c r="E2096" s="106">
        <v>1.06</v>
      </c>
      <c r="F2096" s="106">
        <v>1.12</v>
      </c>
      <c r="G2096" s="106">
        <v>1.36</v>
      </c>
      <c r="H2096" s="106">
        <v>1.76</v>
      </c>
      <c r="I2096" s="106">
        <v>2.96</v>
      </c>
      <c r="J2096" s="106">
        <v>3.82</v>
      </c>
      <c r="K2096" s="106">
        <v>4.43</v>
      </c>
      <c r="L2096" s="106">
        <v>4.85</v>
      </c>
      <c r="M2096" s="106">
        <v>5.0</v>
      </c>
    </row>
    <row r="2097" ht="15.75" customHeight="1">
      <c r="D2097" s="108">
        <v>42674.0</v>
      </c>
      <c r="E2097" s="106">
        <v>0.93</v>
      </c>
      <c r="F2097" s="106">
        <v>1.03</v>
      </c>
      <c r="G2097" s="106">
        <v>1.22</v>
      </c>
      <c r="H2097" s="106">
        <v>1.67</v>
      </c>
      <c r="I2097" s="106">
        <v>2.9</v>
      </c>
      <c r="J2097" s="106">
        <v>3.5</v>
      </c>
      <c r="K2097" s="106">
        <v>4.49</v>
      </c>
      <c r="L2097" s="106">
        <v>4.9</v>
      </c>
      <c r="M2097" s="106">
        <v>5.01</v>
      </c>
    </row>
    <row r="2098" ht="15.75" customHeight="1">
      <c r="D2098" s="108">
        <v>42671.0</v>
      </c>
      <c r="E2098" s="106">
        <v>0.58</v>
      </c>
      <c r="F2098" s="106">
        <v>0.67</v>
      </c>
      <c r="G2098" s="106">
        <v>0.9</v>
      </c>
      <c r="H2098" s="106">
        <v>1.55</v>
      </c>
      <c r="I2098" s="106">
        <v>2.82</v>
      </c>
      <c r="J2098" s="106">
        <v>3.4</v>
      </c>
      <c r="K2098" s="106">
        <v>4.42</v>
      </c>
      <c r="L2098" s="106">
        <v>4.86</v>
      </c>
      <c r="M2098" s="106">
        <v>5.0</v>
      </c>
    </row>
    <row r="2099" ht="15.75" customHeight="1">
      <c r="D2099" s="108">
        <v>42670.0</v>
      </c>
      <c r="E2099" s="106">
        <v>0.6</v>
      </c>
      <c r="F2099" s="106">
        <v>0.68</v>
      </c>
      <c r="G2099" s="106">
        <v>0.95</v>
      </c>
      <c r="H2099" s="106">
        <v>1.65</v>
      </c>
      <c r="I2099" s="106">
        <v>2.83</v>
      </c>
      <c r="J2099" s="106">
        <v>3.4</v>
      </c>
      <c r="K2099" s="106">
        <v>4.45</v>
      </c>
      <c r="L2099" s="106">
        <v>4.85</v>
      </c>
      <c r="M2099" s="106">
        <v>5.0</v>
      </c>
    </row>
    <row r="2100" ht="15.75" customHeight="1">
      <c r="D2100" s="108">
        <v>42669.0</v>
      </c>
      <c r="E2100" s="106">
        <v>0.58</v>
      </c>
      <c r="F2100" s="106">
        <v>0.7</v>
      </c>
      <c r="G2100" s="106">
        <v>0.93</v>
      </c>
      <c r="H2100" s="106">
        <v>1.65</v>
      </c>
      <c r="I2100" s="106">
        <v>2.8</v>
      </c>
      <c r="J2100" s="106">
        <v>3.38</v>
      </c>
      <c r="K2100" s="106">
        <v>4.45</v>
      </c>
      <c r="L2100" s="106">
        <v>4.85</v>
      </c>
      <c r="M2100" s="106">
        <v>5.0</v>
      </c>
    </row>
    <row r="2101" ht="15.75" customHeight="1">
      <c r="D2101" s="108">
        <v>42668.0</v>
      </c>
      <c r="E2101" s="106">
        <v>0.46</v>
      </c>
      <c r="F2101" s="106">
        <v>0.53</v>
      </c>
      <c r="G2101" s="106">
        <v>0.7</v>
      </c>
      <c r="H2101" s="106">
        <v>1.59</v>
      </c>
      <c r="I2101" s="106">
        <v>2.79</v>
      </c>
      <c r="J2101" s="106">
        <v>3.39</v>
      </c>
      <c r="K2101" s="106">
        <v>4.43</v>
      </c>
      <c r="L2101" s="106">
        <v>4.88</v>
      </c>
      <c r="M2101" s="106">
        <v>5.0</v>
      </c>
    </row>
    <row r="2102" ht="15.75" customHeight="1">
      <c r="D2102" s="108">
        <v>42667.0</v>
      </c>
      <c r="E2102" s="106">
        <v>0.46</v>
      </c>
      <c r="F2102" s="106">
        <v>0.52</v>
      </c>
      <c r="G2102" s="106">
        <v>0.7</v>
      </c>
      <c r="H2102" s="106">
        <v>1.64</v>
      </c>
      <c r="I2102" s="106">
        <v>2.82</v>
      </c>
      <c r="J2102" s="106">
        <v>3.38</v>
      </c>
      <c r="K2102" s="106">
        <v>4.53</v>
      </c>
      <c r="L2102" s="106">
        <v>4.85</v>
      </c>
      <c r="M2102" s="106">
        <v>5.03</v>
      </c>
    </row>
    <row r="2103" ht="15.75" customHeight="1">
      <c r="D2103" s="108">
        <v>42664.0</v>
      </c>
      <c r="E2103" s="106">
        <v>0.4</v>
      </c>
      <c r="F2103" s="106">
        <v>0.48</v>
      </c>
      <c r="G2103" s="106">
        <v>0.65</v>
      </c>
      <c r="H2103" s="106">
        <v>1.53</v>
      </c>
      <c r="I2103" s="106">
        <v>2.8</v>
      </c>
      <c r="J2103" s="106">
        <v>3.43</v>
      </c>
      <c r="K2103" s="106">
        <v>4.42</v>
      </c>
      <c r="L2103" s="106">
        <v>4.88</v>
      </c>
      <c r="M2103" s="106">
        <v>5.0</v>
      </c>
    </row>
    <row r="2104" ht="15.75" customHeight="1">
      <c r="D2104" s="108">
        <v>42663.0</v>
      </c>
      <c r="E2104" s="106">
        <v>0.42</v>
      </c>
      <c r="F2104" s="106">
        <v>0.48</v>
      </c>
      <c r="G2104" s="106">
        <v>0.64</v>
      </c>
      <c r="H2104" s="106">
        <v>1.56</v>
      </c>
      <c r="I2104" s="106">
        <v>2.82</v>
      </c>
      <c r="J2104" s="106">
        <v>3.4</v>
      </c>
      <c r="K2104" s="106">
        <v>4.45</v>
      </c>
      <c r="L2104" s="106">
        <v>4.9</v>
      </c>
      <c r="M2104" s="106">
        <v>5.0</v>
      </c>
    </row>
    <row r="2105" ht="15.75" customHeight="1">
      <c r="D2105" s="108">
        <v>42662.0</v>
      </c>
      <c r="E2105" s="106">
        <v>0.45</v>
      </c>
      <c r="F2105" s="106">
        <v>0.5</v>
      </c>
      <c r="G2105" s="106">
        <v>0.67</v>
      </c>
      <c r="H2105" s="106">
        <v>1.55</v>
      </c>
      <c r="I2105" s="106">
        <v>2.85</v>
      </c>
      <c r="J2105" s="106">
        <v>3.45</v>
      </c>
      <c r="K2105" s="106">
        <v>4.5</v>
      </c>
      <c r="L2105" s="106">
        <v>4.9</v>
      </c>
      <c r="M2105" s="106">
        <v>5.0</v>
      </c>
    </row>
    <row r="2106" ht="15.75" customHeight="1">
      <c r="D2106" s="108">
        <v>42661.0</v>
      </c>
      <c r="E2106" s="106">
        <v>0.47</v>
      </c>
      <c r="F2106" s="106">
        <v>0.52</v>
      </c>
      <c r="G2106" s="106">
        <v>0.68</v>
      </c>
      <c r="H2106" s="106">
        <v>1.57</v>
      </c>
      <c r="I2106" s="106">
        <v>2.85</v>
      </c>
      <c r="J2106" s="106">
        <v>3.43</v>
      </c>
      <c r="K2106" s="106">
        <v>4.5</v>
      </c>
      <c r="L2106" s="106">
        <v>4.9</v>
      </c>
      <c r="M2106" s="106">
        <v>5.02</v>
      </c>
    </row>
    <row r="2107" ht="15.75" customHeight="1">
      <c r="D2107" s="108">
        <v>42660.0</v>
      </c>
      <c r="E2107" s="106">
        <v>0.46</v>
      </c>
      <c r="F2107" s="106">
        <v>0.54</v>
      </c>
      <c r="G2107" s="106">
        <v>0.72</v>
      </c>
      <c r="H2107" s="106">
        <v>1.58</v>
      </c>
      <c r="I2107" s="106">
        <v>2.84</v>
      </c>
      <c r="J2107" s="106">
        <v>3.44</v>
      </c>
      <c r="K2107" s="106">
        <v>4.45</v>
      </c>
      <c r="L2107" s="106">
        <v>4.88</v>
      </c>
      <c r="M2107" s="106">
        <v>5.0</v>
      </c>
    </row>
    <row r="2108" ht="15.75" customHeight="1">
      <c r="D2108" s="108">
        <v>42657.0</v>
      </c>
      <c r="E2108" s="106">
        <v>0.44</v>
      </c>
      <c r="F2108" s="106">
        <v>0.56</v>
      </c>
      <c r="G2108" s="106">
        <v>0.74</v>
      </c>
      <c r="H2108" s="106">
        <v>1.6</v>
      </c>
      <c r="I2108" s="106">
        <v>2.82</v>
      </c>
      <c r="J2108" s="106">
        <v>3.44</v>
      </c>
      <c r="K2108" s="106">
        <v>4.43</v>
      </c>
      <c r="L2108" s="106">
        <v>4.8</v>
      </c>
      <c r="M2108" s="106">
        <v>4.98</v>
      </c>
    </row>
    <row r="2109" ht="15.75" customHeight="1">
      <c r="D2109" s="108">
        <v>42656.0</v>
      </c>
      <c r="E2109" s="106">
        <v>0.44</v>
      </c>
      <c r="F2109" s="106">
        <v>0.54</v>
      </c>
      <c r="G2109" s="106">
        <v>0.71</v>
      </c>
      <c r="H2109" s="106">
        <v>1.67</v>
      </c>
      <c r="I2109" s="106">
        <v>2.84</v>
      </c>
      <c r="J2109" s="106">
        <v>3.43</v>
      </c>
      <c r="K2109" s="106">
        <v>4.55</v>
      </c>
      <c r="L2109" s="106">
        <v>4.92</v>
      </c>
      <c r="M2109" s="106">
        <v>5.05</v>
      </c>
    </row>
    <row r="2110" ht="15.75" customHeight="1">
      <c r="D2110" s="108">
        <v>42655.0</v>
      </c>
      <c r="E2110" s="106">
        <v>0.45</v>
      </c>
      <c r="F2110" s="106">
        <v>0.55</v>
      </c>
      <c r="G2110" s="106">
        <v>0.73</v>
      </c>
      <c r="H2110" s="106">
        <v>1.68</v>
      </c>
      <c r="I2110" s="106">
        <v>2.82</v>
      </c>
      <c r="J2110" s="106">
        <v>3.4</v>
      </c>
      <c r="K2110" s="106">
        <v>4.52</v>
      </c>
      <c r="L2110" s="106">
        <v>4.9</v>
      </c>
      <c r="M2110" s="106">
        <v>5.02</v>
      </c>
    </row>
    <row r="2111" ht="15.75" customHeight="1">
      <c r="D2111" s="108">
        <v>42654.0</v>
      </c>
      <c r="E2111" s="106">
        <v>0.47</v>
      </c>
      <c r="F2111" s="106">
        <v>0.56</v>
      </c>
      <c r="G2111" s="106">
        <v>0.74</v>
      </c>
      <c r="H2111" s="106">
        <v>1.69</v>
      </c>
      <c r="I2111" s="106">
        <v>2.91</v>
      </c>
      <c r="J2111" s="106">
        <v>3.46</v>
      </c>
      <c r="K2111" s="106">
        <v>4.65</v>
      </c>
      <c r="L2111" s="106">
        <v>4.92</v>
      </c>
      <c r="M2111" s="106">
        <v>5.08</v>
      </c>
    </row>
    <row r="2112" ht="15.75" customHeight="1">
      <c r="D2112" s="108">
        <v>42653.0</v>
      </c>
      <c r="E2112" s="106">
        <v>0.5</v>
      </c>
      <c r="F2112" s="106">
        <v>0.58</v>
      </c>
      <c r="G2112" s="106">
        <v>0.8</v>
      </c>
      <c r="H2112" s="106">
        <v>1.7</v>
      </c>
      <c r="I2112" s="106">
        <v>2.92</v>
      </c>
      <c r="J2112" s="106">
        <v>3.48</v>
      </c>
      <c r="K2112" s="106">
        <v>4.58</v>
      </c>
      <c r="L2112" s="106">
        <v>4.88</v>
      </c>
      <c r="M2112" s="106">
        <v>5.05</v>
      </c>
    </row>
    <row r="2113" ht="15.75" customHeight="1">
      <c r="D2113" s="108">
        <v>42650.0</v>
      </c>
      <c r="E2113" s="106">
        <v>0.5</v>
      </c>
      <c r="F2113" s="106">
        <v>0.58</v>
      </c>
      <c r="G2113" s="106">
        <v>0.78</v>
      </c>
      <c r="H2113" s="106">
        <v>1.73</v>
      </c>
      <c r="I2113" s="106">
        <v>2.93</v>
      </c>
      <c r="J2113" s="106">
        <v>3.47</v>
      </c>
      <c r="K2113" s="106">
        <v>4.6</v>
      </c>
      <c r="L2113" s="106">
        <v>4.9</v>
      </c>
      <c r="M2113" s="106">
        <v>5.08</v>
      </c>
    </row>
    <row r="2114" ht="15.75" customHeight="1">
      <c r="D2114" s="108">
        <v>42649.0</v>
      </c>
      <c r="E2114" s="106">
        <v>0.58</v>
      </c>
      <c r="F2114" s="106">
        <v>0.68</v>
      </c>
      <c r="G2114" s="106">
        <v>0.88</v>
      </c>
      <c r="H2114" s="106">
        <v>1.78</v>
      </c>
      <c r="I2114" s="106">
        <v>2.96</v>
      </c>
      <c r="J2114" s="106">
        <v>3.46</v>
      </c>
      <c r="K2114" s="106">
        <v>4.63</v>
      </c>
      <c r="L2114" s="106">
        <v>4.93</v>
      </c>
      <c r="M2114" s="106">
        <v>5.08</v>
      </c>
    </row>
    <row r="2115" ht="15.75" customHeight="1">
      <c r="D2115" s="108">
        <v>42648.0</v>
      </c>
      <c r="E2115" s="106">
        <v>0.64</v>
      </c>
      <c r="F2115" s="106">
        <v>0.79</v>
      </c>
      <c r="G2115" s="106">
        <v>1.06</v>
      </c>
      <c r="H2115" s="106">
        <v>1.79</v>
      </c>
      <c r="I2115" s="106">
        <v>3.0</v>
      </c>
      <c r="J2115" s="106">
        <v>3.49</v>
      </c>
      <c r="K2115" s="106">
        <v>4.7</v>
      </c>
      <c r="L2115" s="106">
        <v>4.98</v>
      </c>
      <c r="M2115" s="106">
        <v>5.05</v>
      </c>
    </row>
    <row r="2116" ht="15.75" customHeight="1">
      <c r="D2116" s="108">
        <v>42647.0</v>
      </c>
      <c r="E2116" s="106">
        <v>1.06</v>
      </c>
      <c r="F2116" s="106">
        <v>1.14</v>
      </c>
      <c r="G2116" s="106">
        <v>1.34</v>
      </c>
      <c r="H2116" s="106">
        <v>1.96</v>
      </c>
      <c r="I2116" s="106">
        <v>3.06</v>
      </c>
      <c r="J2116" s="106">
        <v>3.53</v>
      </c>
      <c r="K2116" s="106">
        <v>4.63</v>
      </c>
      <c r="L2116" s="106">
        <v>4.97</v>
      </c>
      <c r="M2116" s="106">
        <v>5.08</v>
      </c>
    </row>
    <row r="2117" ht="15.75" customHeight="1">
      <c r="D2117" s="108">
        <v>42646.0</v>
      </c>
      <c r="E2117" s="106">
        <v>1.05</v>
      </c>
      <c r="F2117" s="106">
        <v>1.07</v>
      </c>
      <c r="G2117" s="106">
        <v>1.28</v>
      </c>
      <c r="H2117" s="106">
        <v>2.02</v>
      </c>
      <c r="I2117" s="106">
        <v>3.08</v>
      </c>
      <c r="J2117" s="106">
        <v>3.53</v>
      </c>
      <c r="K2117" s="106">
        <v>4.67</v>
      </c>
      <c r="L2117" s="106">
        <v>4.97</v>
      </c>
      <c r="M2117" s="106">
        <v>5.07</v>
      </c>
    </row>
    <row r="2118" ht="15.75" customHeight="1">
      <c r="D2118" s="108">
        <v>42643.0</v>
      </c>
      <c r="E2118" s="106">
        <v>0.63</v>
      </c>
      <c r="F2118" s="106">
        <v>0.72</v>
      </c>
      <c r="G2118" s="106">
        <v>0.92</v>
      </c>
      <c r="H2118" s="106">
        <v>1.85</v>
      </c>
      <c r="I2118" s="106">
        <v>2.98</v>
      </c>
      <c r="J2118" s="106">
        <v>3.47</v>
      </c>
      <c r="K2118" s="106">
        <v>4.64</v>
      </c>
      <c r="L2118" s="106">
        <v>4.96</v>
      </c>
      <c r="M2118" s="106">
        <v>5.06</v>
      </c>
    </row>
    <row r="2119" ht="15.75" customHeight="1">
      <c r="D2119" s="108">
        <v>42642.0</v>
      </c>
      <c r="E2119" s="106">
        <v>0.5</v>
      </c>
      <c r="F2119" s="106">
        <v>0.56</v>
      </c>
      <c r="G2119" s="106">
        <v>0.74</v>
      </c>
      <c r="H2119" s="106">
        <v>1.76</v>
      </c>
      <c r="I2119" s="106">
        <v>2.82</v>
      </c>
      <c r="J2119" s="106">
        <v>3.38</v>
      </c>
      <c r="K2119" s="106">
        <v>4.6</v>
      </c>
      <c r="L2119" s="106">
        <v>4.95</v>
      </c>
      <c r="M2119" s="106">
        <v>5.05</v>
      </c>
    </row>
    <row r="2120" ht="15.75" customHeight="1">
      <c r="D2120" s="108">
        <v>42641.0</v>
      </c>
      <c r="E2120" s="106">
        <v>0.53</v>
      </c>
      <c r="F2120" s="106">
        <v>0.58</v>
      </c>
      <c r="G2120" s="106">
        <v>0.77</v>
      </c>
      <c r="H2120" s="106">
        <v>1.75</v>
      </c>
      <c r="I2120" s="106">
        <v>2.88</v>
      </c>
      <c r="J2120" s="106">
        <v>3.42</v>
      </c>
      <c r="K2120" s="106">
        <v>4.6</v>
      </c>
      <c r="L2120" s="106">
        <v>4.96</v>
      </c>
      <c r="M2120" s="106">
        <v>5.04</v>
      </c>
    </row>
    <row r="2121" ht="15.75" customHeight="1">
      <c r="D2121" s="108">
        <v>42640.0</v>
      </c>
      <c r="E2121" s="106">
        <v>0.55</v>
      </c>
      <c r="F2121" s="106">
        <v>0.58</v>
      </c>
      <c r="G2121" s="106">
        <v>0.77</v>
      </c>
      <c r="H2121" s="106">
        <v>1.75</v>
      </c>
      <c r="I2121" s="106">
        <v>2.88</v>
      </c>
      <c r="J2121" s="106">
        <v>3.42</v>
      </c>
      <c r="K2121" s="106">
        <v>4.6</v>
      </c>
      <c r="L2121" s="106">
        <v>4.96</v>
      </c>
      <c r="M2121" s="106">
        <v>5.04</v>
      </c>
    </row>
    <row r="2122" ht="15.75" customHeight="1">
      <c r="D2122" s="108">
        <v>42639.0</v>
      </c>
      <c r="E2122" s="106">
        <v>0.54</v>
      </c>
      <c r="F2122" s="106">
        <v>0.58</v>
      </c>
      <c r="G2122" s="106">
        <v>0.78</v>
      </c>
      <c r="H2122" s="106">
        <v>1.76</v>
      </c>
      <c r="I2122" s="106">
        <v>2.92</v>
      </c>
      <c r="J2122" s="106">
        <v>3.46</v>
      </c>
      <c r="K2122" s="106">
        <v>4.58</v>
      </c>
      <c r="L2122" s="106">
        <v>4.98</v>
      </c>
      <c r="M2122" s="106">
        <v>5.05</v>
      </c>
    </row>
    <row r="2123" ht="15.75" customHeight="1">
      <c r="D2123" s="108">
        <v>42636.0</v>
      </c>
      <c r="E2123" s="106">
        <v>0.55</v>
      </c>
      <c r="F2123" s="106">
        <v>0.58</v>
      </c>
      <c r="G2123" s="106">
        <v>0.77</v>
      </c>
      <c r="H2123" s="106">
        <v>1.77</v>
      </c>
      <c r="I2123" s="106">
        <v>3.02</v>
      </c>
      <c r="J2123" s="106">
        <v>3.53</v>
      </c>
      <c r="K2123" s="106">
        <v>4.63</v>
      </c>
      <c r="L2123" s="106">
        <v>4.98</v>
      </c>
      <c r="M2123" s="106">
        <v>5.05</v>
      </c>
    </row>
    <row r="2124" ht="15.75" customHeight="1">
      <c r="D2124" s="108">
        <v>42635.0</v>
      </c>
      <c r="E2124" s="106">
        <v>0.47</v>
      </c>
      <c r="F2124" s="106">
        <v>0.52</v>
      </c>
      <c r="G2124" s="106">
        <v>0.72</v>
      </c>
      <c r="H2124" s="106">
        <v>1.78</v>
      </c>
      <c r="I2124" s="106">
        <v>2.87</v>
      </c>
      <c r="J2124" s="106">
        <v>3.42</v>
      </c>
      <c r="K2124" s="106">
        <v>4.6</v>
      </c>
      <c r="L2124" s="106">
        <v>4.96</v>
      </c>
      <c r="M2124" s="106">
        <v>5.04</v>
      </c>
    </row>
    <row r="2125" ht="15.75" customHeight="1">
      <c r="D2125" s="108">
        <v>42634.0</v>
      </c>
      <c r="E2125" s="106">
        <v>0.48</v>
      </c>
      <c r="F2125" s="106">
        <v>0.52</v>
      </c>
      <c r="G2125" s="106">
        <v>0.74</v>
      </c>
      <c r="H2125" s="106">
        <v>1.78</v>
      </c>
      <c r="I2125" s="106">
        <v>2.9</v>
      </c>
      <c r="J2125" s="106">
        <v>3.44</v>
      </c>
      <c r="K2125" s="106">
        <v>4.58</v>
      </c>
      <c r="L2125" s="106">
        <v>4.95</v>
      </c>
      <c r="M2125" s="106">
        <v>5.0</v>
      </c>
    </row>
    <row r="2126" ht="15.75" customHeight="1">
      <c r="D2126" s="108">
        <v>42633.0</v>
      </c>
      <c r="E2126" s="106">
        <v>0.5</v>
      </c>
      <c r="F2126" s="106">
        <v>0.55</v>
      </c>
      <c r="G2126" s="106">
        <v>0.77</v>
      </c>
      <c r="H2126" s="106">
        <v>1.77</v>
      </c>
      <c r="I2126" s="106">
        <v>2.98</v>
      </c>
      <c r="J2126" s="106">
        <v>3.5</v>
      </c>
      <c r="K2126" s="106">
        <v>4.6</v>
      </c>
      <c r="L2126" s="106">
        <v>4.96</v>
      </c>
      <c r="M2126" s="106">
        <v>5.02</v>
      </c>
    </row>
    <row r="2127" ht="15.75" customHeight="1">
      <c r="D2127" s="108">
        <v>42632.0</v>
      </c>
      <c r="E2127" s="106">
        <v>0.48</v>
      </c>
      <c r="F2127" s="106">
        <v>0.58</v>
      </c>
      <c r="G2127" s="106">
        <v>0.86</v>
      </c>
      <c r="H2127" s="106">
        <v>1.84</v>
      </c>
      <c r="I2127" s="106">
        <v>3.12</v>
      </c>
      <c r="J2127" s="106">
        <v>3.6</v>
      </c>
      <c r="K2127" s="106">
        <v>4.83</v>
      </c>
      <c r="L2127" s="106">
        <v>5.0</v>
      </c>
      <c r="M2127" s="106">
        <v>5.03</v>
      </c>
    </row>
    <row r="2128" ht="15.75" customHeight="1">
      <c r="D2128" s="108">
        <v>42629.0</v>
      </c>
      <c r="E2128" s="106">
        <v>0.48</v>
      </c>
      <c r="F2128" s="106">
        <v>0.58</v>
      </c>
      <c r="G2128" s="106">
        <v>0.85</v>
      </c>
      <c r="H2128" s="106">
        <v>1.9</v>
      </c>
      <c r="I2128" s="106">
        <v>3.1</v>
      </c>
      <c r="J2128" s="106">
        <v>3.6</v>
      </c>
      <c r="K2128" s="106">
        <v>4.64</v>
      </c>
      <c r="L2128" s="106">
        <v>4.78</v>
      </c>
      <c r="M2128" s="106">
        <v>5.02</v>
      </c>
    </row>
    <row r="2129" ht="15.75" customHeight="1">
      <c r="D2129" s="108">
        <v>42628.0</v>
      </c>
      <c r="E2129" s="106">
        <v>0.57</v>
      </c>
      <c r="F2129" s="106">
        <v>0.59</v>
      </c>
      <c r="G2129" s="106">
        <v>0.86</v>
      </c>
      <c r="H2129" s="106">
        <v>1.84</v>
      </c>
      <c r="I2129" s="106">
        <v>3.03</v>
      </c>
      <c r="J2129" s="106">
        <v>3.61</v>
      </c>
      <c r="K2129" s="106">
        <v>4.63</v>
      </c>
      <c r="L2129" s="106">
        <v>4.93</v>
      </c>
      <c r="M2129" s="106">
        <v>5.05</v>
      </c>
    </row>
    <row r="2130" ht="15.75" customHeight="1">
      <c r="D2130" s="108">
        <v>42627.0</v>
      </c>
      <c r="E2130" s="106">
        <v>0.57</v>
      </c>
      <c r="F2130" s="106">
        <v>0.67</v>
      </c>
      <c r="G2130" s="106">
        <v>0.88</v>
      </c>
      <c r="H2130" s="106">
        <v>1.83</v>
      </c>
      <c r="I2130" s="106">
        <v>3.05</v>
      </c>
      <c r="J2130" s="106">
        <v>3.58</v>
      </c>
      <c r="K2130" s="106">
        <v>4.56</v>
      </c>
      <c r="L2130" s="106">
        <v>4.94</v>
      </c>
      <c r="M2130" s="106">
        <v>5.02</v>
      </c>
    </row>
    <row r="2131" ht="15.75" customHeight="1">
      <c r="D2131" s="108">
        <v>42626.0</v>
      </c>
      <c r="E2131" s="106">
        <v>0.6</v>
      </c>
      <c r="F2131" s="106">
        <v>0.7</v>
      </c>
      <c r="G2131" s="106">
        <v>0.92</v>
      </c>
      <c r="H2131" s="106">
        <v>1.86</v>
      </c>
      <c r="I2131" s="106">
        <v>3.04</v>
      </c>
      <c r="J2131" s="106">
        <v>3.56</v>
      </c>
      <c r="K2131" s="106">
        <v>4.53</v>
      </c>
      <c r="L2131" s="106">
        <v>4.93</v>
      </c>
      <c r="M2131" s="106">
        <v>5.0</v>
      </c>
    </row>
    <row r="2132" ht="15.75" customHeight="1">
      <c r="D2132" s="108">
        <v>42625.0</v>
      </c>
      <c r="E2132" s="106">
        <v>0.62</v>
      </c>
      <c r="F2132" s="106">
        <v>0.74</v>
      </c>
      <c r="G2132" s="106">
        <v>0.98</v>
      </c>
      <c r="H2132" s="106">
        <v>1.88</v>
      </c>
      <c r="I2132" s="106">
        <v>3.14</v>
      </c>
      <c r="J2132" s="106">
        <v>3.64</v>
      </c>
      <c r="K2132" s="106">
        <v>4.56</v>
      </c>
      <c r="L2132" s="106">
        <v>4.94</v>
      </c>
      <c r="M2132" s="106">
        <v>5.04</v>
      </c>
    </row>
    <row r="2133" ht="15.75" customHeight="1">
      <c r="D2133" s="108">
        <v>42622.0</v>
      </c>
      <c r="E2133" s="106">
        <v>0.65</v>
      </c>
      <c r="F2133" s="106">
        <v>0.75</v>
      </c>
      <c r="G2133" s="106">
        <v>1.0</v>
      </c>
      <c r="H2133" s="106">
        <v>1.9</v>
      </c>
      <c r="I2133" s="106">
        <v>3.18</v>
      </c>
      <c r="J2133" s="106">
        <v>3.73</v>
      </c>
      <c r="K2133" s="106">
        <v>4.54</v>
      </c>
      <c r="L2133" s="106">
        <v>4.86</v>
      </c>
      <c r="M2133" s="106">
        <v>5.04</v>
      </c>
    </row>
    <row r="2134" ht="15.75" customHeight="1">
      <c r="D2134" s="108">
        <v>42621.0</v>
      </c>
      <c r="E2134" s="106">
        <v>0.7</v>
      </c>
      <c r="F2134" s="106">
        <v>0.8</v>
      </c>
      <c r="G2134" s="106">
        <v>1.02</v>
      </c>
      <c r="H2134" s="106">
        <v>1.88</v>
      </c>
      <c r="I2134" s="106">
        <v>3.14</v>
      </c>
      <c r="J2134" s="106">
        <v>3.62</v>
      </c>
      <c r="K2134" s="106">
        <v>4.53</v>
      </c>
      <c r="L2134" s="106">
        <v>4.85</v>
      </c>
      <c r="M2134" s="106">
        <v>5.0</v>
      </c>
    </row>
    <row r="2135" ht="15.75" customHeight="1">
      <c r="D2135" s="108">
        <v>42620.0</v>
      </c>
      <c r="E2135" s="106">
        <v>0.66</v>
      </c>
      <c r="F2135" s="106">
        <v>0.76</v>
      </c>
      <c r="G2135" s="106">
        <v>0.94</v>
      </c>
      <c r="H2135" s="106">
        <v>1.82</v>
      </c>
      <c r="I2135" s="106">
        <v>3.14</v>
      </c>
      <c r="J2135" s="106">
        <v>3.62</v>
      </c>
      <c r="K2135" s="106">
        <v>4.58</v>
      </c>
      <c r="L2135" s="106">
        <v>4.95</v>
      </c>
      <c r="M2135" s="106">
        <v>5.0</v>
      </c>
    </row>
    <row r="2136" ht="15.75" customHeight="1">
      <c r="D2136" s="108">
        <v>42619.0</v>
      </c>
      <c r="E2136" s="106">
        <v>0.74</v>
      </c>
      <c r="F2136" s="106">
        <v>0.84</v>
      </c>
      <c r="G2136" s="106">
        <v>1.02</v>
      </c>
      <c r="H2136" s="106">
        <v>1.86</v>
      </c>
      <c r="I2136" s="106">
        <v>3.22</v>
      </c>
      <c r="J2136" s="106">
        <v>3.66</v>
      </c>
      <c r="K2136" s="106">
        <v>4.58</v>
      </c>
      <c r="L2136" s="106">
        <v>4.9</v>
      </c>
      <c r="M2136" s="106">
        <v>5.0</v>
      </c>
    </row>
    <row r="2137" ht="15.75" customHeight="1">
      <c r="D2137" s="108">
        <v>42618.0</v>
      </c>
      <c r="E2137" s="106">
        <v>0.8</v>
      </c>
      <c r="F2137" s="106">
        <v>0.9</v>
      </c>
      <c r="G2137" s="106">
        <v>1.13</v>
      </c>
      <c r="H2137" s="106">
        <v>1.9</v>
      </c>
      <c r="I2137" s="106">
        <v>3.3</v>
      </c>
      <c r="J2137" s="106">
        <v>3.73</v>
      </c>
      <c r="K2137" s="106">
        <v>4.58</v>
      </c>
      <c r="L2137" s="106">
        <v>4.93</v>
      </c>
      <c r="M2137" s="106">
        <v>5.03</v>
      </c>
    </row>
    <row r="2138" ht="15.75" customHeight="1">
      <c r="D2138" s="108">
        <v>42614.0</v>
      </c>
      <c r="E2138" s="106">
        <v>0.66</v>
      </c>
      <c r="F2138" s="106">
        <v>0.72</v>
      </c>
      <c r="G2138" s="106">
        <v>0.9</v>
      </c>
      <c r="H2138" s="106">
        <v>1.88</v>
      </c>
      <c r="I2138" s="106">
        <v>3.12</v>
      </c>
      <c r="J2138" s="106">
        <v>3.64</v>
      </c>
      <c r="K2138" s="106">
        <v>4.55</v>
      </c>
      <c r="L2138" s="106">
        <v>4.85</v>
      </c>
      <c r="M2138" s="106">
        <v>5.08</v>
      </c>
    </row>
    <row r="2139" ht="15.75" customHeight="1">
      <c r="D2139" s="108">
        <v>42613.0</v>
      </c>
      <c r="E2139" s="106">
        <v>0.58</v>
      </c>
      <c r="F2139" s="106">
        <v>0.65</v>
      </c>
      <c r="G2139" s="106">
        <v>0.93</v>
      </c>
      <c r="H2139" s="106">
        <v>1.9</v>
      </c>
      <c r="I2139" s="106">
        <v>3.15</v>
      </c>
      <c r="J2139" s="106">
        <v>3.68</v>
      </c>
      <c r="K2139" s="106">
        <v>4.48</v>
      </c>
      <c r="L2139" s="106">
        <v>4.8</v>
      </c>
      <c r="M2139" s="106">
        <v>5.04</v>
      </c>
    </row>
    <row r="2140" ht="15.75" customHeight="1">
      <c r="D2140" s="108">
        <v>42612.0</v>
      </c>
      <c r="E2140" s="106">
        <v>0.52</v>
      </c>
      <c r="F2140" s="106">
        <v>0.64</v>
      </c>
      <c r="G2140" s="106">
        <v>0.86</v>
      </c>
      <c r="H2140" s="106">
        <v>1.88</v>
      </c>
      <c r="I2140" s="106">
        <v>3.26</v>
      </c>
      <c r="J2140" s="106">
        <v>3.82</v>
      </c>
      <c r="K2140" s="106">
        <v>4.73</v>
      </c>
      <c r="L2140" s="106">
        <v>4.93</v>
      </c>
      <c r="M2140" s="106">
        <v>5.13</v>
      </c>
    </row>
    <row r="2141" ht="15.75" customHeight="1">
      <c r="D2141" s="108">
        <v>42611.0</v>
      </c>
      <c r="E2141" s="106">
        <v>0.54</v>
      </c>
      <c r="F2141" s="106">
        <v>0.68</v>
      </c>
      <c r="G2141" s="106">
        <v>0.96</v>
      </c>
      <c r="H2141" s="106">
        <v>1.96</v>
      </c>
      <c r="I2141" s="106">
        <v>3.16</v>
      </c>
      <c r="J2141" s="106">
        <v>3.7</v>
      </c>
      <c r="K2141" s="106">
        <v>4.55</v>
      </c>
      <c r="L2141" s="106">
        <v>4.8</v>
      </c>
      <c r="M2141" s="106">
        <v>5.05</v>
      </c>
    </row>
    <row r="2142" ht="15.75" customHeight="1">
      <c r="D2142" s="108">
        <v>42608.0</v>
      </c>
      <c r="E2142" s="106">
        <v>0.58</v>
      </c>
      <c r="F2142" s="106">
        <v>0.65</v>
      </c>
      <c r="G2142" s="106">
        <v>0.95</v>
      </c>
      <c r="H2142" s="106">
        <v>1.9</v>
      </c>
      <c r="I2142" s="106">
        <v>3.25</v>
      </c>
      <c r="J2142" s="106">
        <v>3.8</v>
      </c>
      <c r="K2142" s="106">
        <v>4.68</v>
      </c>
      <c r="L2142" s="106">
        <v>4.86</v>
      </c>
      <c r="M2142" s="106">
        <v>5.1</v>
      </c>
    </row>
    <row r="2143" ht="15.75" customHeight="1">
      <c r="D2143" s="108">
        <v>42607.0</v>
      </c>
      <c r="E2143" s="106">
        <v>0.58</v>
      </c>
      <c r="F2143" s="106">
        <v>0.65</v>
      </c>
      <c r="G2143" s="106">
        <v>0.9</v>
      </c>
      <c r="H2143" s="106">
        <v>1.9</v>
      </c>
      <c r="I2143" s="106">
        <v>3.13</v>
      </c>
      <c r="J2143" s="106">
        <v>3.75</v>
      </c>
      <c r="K2143" s="106">
        <v>4.6</v>
      </c>
      <c r="L2143" s="106">
        <v>4.84</v>
      </c>
      <c r="M2143" s="106">
        <v>5.08</v>
      </c>
    </row>
    <row r="2144" ht="15.75" customHeight="1">
      <c r="D2144" s="108">
        <v>42606.0</v>
      </c>
      <c r="E2144" s="106">
        <v>0.58</v>
      </c>
      <c r="F2144" s="106">
        <v>0.68</v>
      </c>
      <c r="G2144" s="106">
        <v>1.02</v>
      </c>
      <c r="H2144" s="106">
        <v>1.86</v>
      </c>
      <c r="I2144" s="106">
        <v>3.2</v>
      </c>
      <c r="J2144" s="106">
        <v>3.74</v>
      </c>
      <c r="K2144" s="106">
        <v>4.65</v>
      </c>
      <c r="L2144" s="106">
        <v>4.88</v>
      </c>
      <c r="M2144" s="106">
        <v>5.08</v>
      </c>
    </row>
    <row r="2145" ht="15.75" customHeight="1">
      <c r="D2145" s="108">
        <v>42605.0</v>
      </c>
      <c r="E2145" s="106">
        <v>0.74</v>
      </c>
      <c r="F2145" s="106">
        <v>0.82</v>
      </c>
      <c r="G2145" s="106">
        <v>1.2</v>
      </c>
      <c r="H2145" s="106">
        <v>2.04</v>
      </c>
      <c r="I2145" s="106">
        <v>3.32</v>
      </c>
      <c r="J2145" s="106">
        <v>3.94</v>
      </c>
      <c r="K2145" s="106">
        <v>4.58</v>
      </c>
      <c r="L2145" s="106">
        <v>4.86</v>
      </c>
      <c r="M2145" s="106">
        <v>5.1</v>
      </c>
    </row>
    <row r="2146" ht="15.75" customHeight="1">
      <c r="D2146" s="108">
        <v>42604.0</v>
      </c>
      <c r="E2146" s="106">
        <v>0.76</v>
      </c>
      <c r="F2146" s="106">
        <v>0.86</v>
      </c>
      <c r="G2146" s="106">
        <v>1.2</v>
      </c>
      <c r="H2146" s="106">
        <v>2.04</v>
      </c>
      <c r="I2146" s="106">
        <v>3.4</v>
      </c>
      <c r="J2146" s="106">
        <v>3.96</v>
      </c>
      <c r="K2146" s="106">
        <v>4.72</v>
      </c>
      <c r="L2146" s="106">
        <v>4.94</v>
      </c>
      <c r="M2146" s="106">
        <v>5.12</v>
      </c>
    </row>
    <row r="2147" ht="15.75" customHeight="1">
      <c r="D2147" s="108">
        <v>42601.0</v>
      </c>
      <c r="E2147" s="106">
        <v>1.0</v>
      </c>
      <c r="F2147" s="106">
        <v>1.1</v>
      </c>
      <c r="G2147" s="106">
        <v>1.28</v>
      </c>
      <c r="H2147" s="106">
        <v>2.14</v>
      </c>
      <c r="I2147" s="106">
        <v>3.42</v>
      </c>
      <c r="J2147" s="106">
        <v>3.88</v>
      </c>
      <c r="K2147" s="106">
        <v>4.68</v>
      </c>
      <c r="L2147" s="106">
        <v>4.85</v>
      </c>
      <c r="M2147" s="106">
        <v>5.08</v>
      </c>
    </row>
    <row r="2148" ht="15.75" customHeight="1">
      <c r="D2148" s="108">
        <v>42600.0</v>
      </c>
      <c r="E2148" s="106">
        <v>1.04</v>
      </c>
      <c r="F2148" s="106">
        <v>1.12</v>
      </c>
      <c r="G2148" s="106">
        <v>1.38</v>
      </c>
      <c r="H2148" s="106">
        <v>2.16</v>
      </c>
      <c r="I2148" s="106">
        <v>3.48</v>
      </c>
      <c r="J2148" s="106">
        <v>3.96</v>
      </c>
      <c r="K2148" s="106">
        <v>4.72</v>
      </c>
      <c r="L2148" s="106">
        <v>4.94</v>
      </c>
      <c r="M2148" s="106">
        <v>5.12</v>
      </c>
    </row>
    <row r="2149" ht="15.75" customHeight="1">
      <c r="D2149" s="108">
        <v>42599.0</v>
      </c>
      <c r="E2149" s="106">
        <v>1.08</v>
      </c>
      <c r="F2149" s="106">
        <v>1.13</v>
      </c>
      <c r="G2149" s="106">
        <v>1.4</v>
      </c>
      <c r="H2149" s="106">
        <v>2.2</v>
      </c>
      <c r="I2149" s="106">
        <v>3.5</v>
      </c>
      <c r="J2149" s="106">
        <v>3.95</v>
      </c>
      <c r="K2149" s="106">
        <v>4.7</v>
      </c>
      <c r="L2149" s="106">
        <v>4.9</v>
      </c>
      <c r="M2149" s="106">
        <v>5.12</v>
      </c>
    </row>
    <row r="2150" ht="15.75" customHeight="1">
      <c r="D2150" s="108">
        <v>42598.0</v>
      </c>
      <c r="E2150" s="106">
        <v>1.14</v>
      </c>
      <c r="F2150" s="106">
        <v>1.28</v>
      </c>
      <c r="G2150" s="106">
        <v>1.54</v>
      </c>
      <c r="H2150" s="106">
        <v>2.3</v>
      </c>
      <c r="I2150" s="106">
        <v>3.46</v>
      </c>
      <c r="J2150" s="106">
        <v>3.98</v>
      </c>
      <c r="K2150" s="106">
        <v>4.62</v>
      </c>
      <c r="L2150" s="106">
        <v>4.86</v>
      </c>
      <c r="M2150" s="106">
        <v>5.1</v>
      </c>
    </row>
    <row r="2151" ht="15.75" customHeight="1">
      <c r="D2151" s="108">
        <v>42597.0</v>
      </c>
      <c r="E2151" s="106">
        <v>1.15</v>
      </c>
      <c r="F2151" s="106">
        <v>1.33</v>
      </c>
      <c r="G2151" s="106">
        <v>1.65</v>
      </c>
      <c r="H2151" s="106">
        <v>2.35</v>
      </c>
      <c r="I2151" s="106">
        <v>3.5</v>
      </c>
      <c r="J2151" s="106">
        <v>3.93</v>
      </c>
      <c r="K2151" s="106">
        <v>4.65</v>
      </c>
      <c r="L2151" s="106">
        <v>4.85</v>
      </c>
      <c r="M2151" s="106">
        <v>5.08</v>
      </c>
    </row>
    <row r="2152" ht="15.75" customHeight="1">
      <c r="D2152" s="108">
        <v>42594.0</v>
      </c>
      <c r="E2152" s="106">
        <v>1.3</v>
      </c>
      <c r="F2152" s="106">
        <v>1.43</v>
      </c>
      <c r="G2152" s="106">
        <v>1.7</v>
      </c>
      <c r="H2152" s="106">
        <v>2.4</v>
      </c>
      <c r="I2152" s="106">
        <v>3.45</v>
      </c>
      <c r="J2152" s="106">
        <v>3.88</v>
      </c>
      <c r="K2152" s="106">
        <v>4.6</v>
      </c>
      <c r="L2152" s="106">
        <v>4.85</v>
      </c>
      <c r="M2152" s="106">
        <v>5.08</v>
      </c>
    </row>
    <row r="2153" ht="15.75" customHeight="1">
      <c r="D2153" s="108">
        <v>42593.0</v>
      </c>
      <c r="E2153" s="106">
        <v>1.28</v>
      </c>
      <c r="F2153" s="106">
        <v>1.4</v>
      </c>
      <c r="G2153" s="106">
        <v>1.68</v>
      </c>
      <c r="H2153" s="106">
        <v>2.36</v>
      </c>
      <c r="I2153" s="106">
        <v>3.48</v>
      </c>
      <c r="J2153" s="106">
        <v>3.98</v>
      </c>
      <c r="K2153" s="106">
        <v>4.62</v>
      </c>
      <c r="L2153" s="106">
        <v>4.84</v>
      </c>
      <c r="M2153" s="106">
        <v>5.06</v>
      </c>
    </row>
    <row r="2154" ht="15.75" customHeight="1">
      <c r="D2154" s="108">
        <v>42592.0</v>
      </c>
      <c r="E2154" s="106">
        <v>1.36</v>
      </c>
      <c r="F2154" s="106">
        <v>1.48</v>
      </c>
      <c r="G2154" s="106">
        <v>1.8</v>
      </c>
      <c r="H2154" s="106">
        <v>2.42</v>
      </c>
      <c r="I2154" s="106">
        <v>3.56</v>
      </c>
      <c r="J2154" s="106">
        <v>4.02</v>
      </c>
      <c r="K2154" s="106">
        <v>4.62</v>
      </c>
      <c r="L2154" s="106">
        <v>4.84</v>
      </c>
      <c r="M2154" s="106">
        <v>5.1</v>
      </c>
    </row>
    <row r="2155" ht="15.75" customHeight="1">
      <c r="D2155" s="108">
        <v>42591.0</v>
      </c>
      <c r="E2155" s="106">
        <v>1.3</v>
      </c>
      <c r="F2155" s="106">
        <v>1.44</v>
      </c>
      <c r="G2155" s="106">
        <v>1.76</v>
      </c>
      <c r="H2155" s="106">
        <v>2.38</v>
      </c>
      <c r="I2155" s="106">
        <v>3.5</v>
      </c>
      <c r="J2155" s="106">
        <v>4.08</v>
      </c>
      <c r="K2155" s="106">
        <v>4.64</v>
      </c>
      <c r="L2155" s="106">
        <v>4.9</v>
      </c>
      <c r="M2155" s="106">
        <v>5.06</v>
      </c>
    </row>
    <row r="2156" ht="15.75" customHeight="1">
      <c r="D2156" s="108">
        <v>42590.0</v>
      </c>
      <c r="E2156" s="106">
        <v>1.34</v>
      </c>
      <c r="F2156" s="106">
        <v>1.44</v>
      </c>
      <c r="G2156" s="106">
        <v>1.74</v>
      </c>
      <c r="H2156" s="106">
        <v>2.38</v>
      </c>
      <c r="I2156" s="106">
        <v>3.56</v>
      </c>
      <c r="J2156" s="106">
        <v>4.1</v>
      </c>
      <c r="K2156" s="106">
        <v>4.7</v>
      </c>
      <c r="L2156" s="106">
        <v>4.9</v>
      </c>
      <c r="M2156" s="106">
        <v>5.12</v>
      </c>
    </row>
    <row r="2157" ht="15.75" customHeight="1">
      <c r="D2157" s="108">
        <v>42587.0</v>
      </c>
      <c r="E2157" s="106">
        <v>1.35</v>
      </c>
      <c r="F2157" s="106">
        <v>1.48</v>
      </c>
      <c r="G2157" s="106">
        <v>1.83</v>
      </c>
      <c r="H2157" s="106">
        <v>2.43</v>
      </c>
      <c r="I2157" s="106">
        <v>3.55</v>
      </c>
      <c r="J2157" s="106">
        <v>4.1</v>
      </c>
      <c r="K2157" s="106">
        <v>4.62</v>
      </c>
      <c r="L2157" s="106">
        <v>4.84</v>
      </c>
      <c r="M2157" s="106">
        <v>5.1</v>
      </c>
    </row>
    <row r="2158" ht="15.75" customHeight="1">
      <c r="D2158" s="108">
        <v>42586.0</v>
      </c>
      <c r="E2158" s="106">
        <v>1.4</v>
      </c>
      <c r="F2158" s="106">
        <v>1.52</v>
      </c>
      <c r="G2158" s="106">
        <v>1.82</v>
      </c>
      <c r="H2158" s="106">
        <v>2.4</v>
      </c>
      <c r="I2158" s="106">
        <v>3.6</v>
      </c>
      <c r="J2158" s="106">
        <v>4.13</v>
      </c>
      <c r="K2158" s="106">
        <v>4.65</v>
      </c>
      <c r="L2158" s="106">
        <v>4.85</v>
      </c>
      <c r="M2158" s="106">
        <v>5.08</v>
      </c>
    </row>
    <row r="2159" ht="15.75" customHeight="1">
      <c r="D2159" s="108">
        <v>42585.0</v>
      </c>
      <c r="E2159" s="106">
        <v>1.58</v>
      </c>
      <c r="F2159" s="106">
        <v>1.72</v>
      </c>
      <c r="G2159" s="106">
        <v>2.0</v>
      </c>
      <c r="H2159" s="106">
        <v>2.56</v>
      </c>
      <c r="I2159" s="106">
        <v>3.62</v>
      </c>
      <c r="J2159" s="106">
        <v>4.14</v>
      </c>
      <c r="K2159" s="106">
        <v>4.66</v>
      </c>
      <c r="L2159" s="106">
        <v>4.82</v>
      </c>
      <c r="M2159" s="106">
        <v>5.12</v>
      </c>
    </row>
    <row r="2160" ht="15.75" customHeight="1">
      <c r="D2160" s="108">
        <v>42584.0</v>
      </c>
      <c r="E2160" s="106">
        <v>1.46</v>
      </c>
      <c r="F2160" s="106">
        <v>1.62</v>
      </c>
      <c r="G2160" s="106">
        <v>1.9</v>
      </c>
      <c r="H2160" s="106">
        <v>2.54</v>
      </c>
      <c r="I2160" s="106">
        <v>3.58</v>
      </c>
      <c r="J2160" s="106">
        <v>4.15</v>
      </c>
      <c r="K2160" s="106">
        <v>4.65</v>
      </c>
      <c r="L2160" s="106">
        <v>4.83</v>
      </c>
      <c r="M2160" s="106">
        <v>5.15</v>
      </c>
    </row>
    <row r="2161" ht="15.75" customHeight="1">
      <c r="D2161" s="108">
        <v>42583.0</v>
      </c>
      <c r="E2161" s="106">
        <v>1.48</v>
      </c>
      <c r="F2161" s="106">
        <v>1.62</v>
      </c>
      <c r="G2161" s="106">
        <v>1.9</v>
      </c>
      <c r="H2161" s="106">
        <v>2.48</v>
      </c>
      <c r="I2161" s="106">
        <v>3.56</v>
      </c>
      <c r="J2161" s="106">
        <v>4.0</v>
      </c>
      <c r="K2161" s="106">
        <v>4.63</v>
      </c>
      <c r="L2161" s="106">
        <v>4.85</v>
      </c>
      <c r="M2161" s="106">
        <v>5.03</v>
      </c>
    </row>
    <row r="2162" ht="15.75" customHeight="1">
      <c r="D2162" s="108">
        <v>42580.0</v>
      </c>
      <c r="E2162" s="106">
        <v>1.23</v>
      </c>
      <c r="F2162" s="106">
        <v>1.45</v>
      </c>
      <c r="G2162" s="106">
        <v>1.7</v>
      </c>
      <c r="H2162" s="106">
        <v>2.38</v>
      </c>
      <c r="I2162" s="106">
        <v>3.48</v>
      </c>
      <c r="J2162" s="106">
        <v>4.05</v>
      </c>
      <c r="K2162" s="106">
        <v>4.53</v>
      </c>
      <c r="L2162" s="106">
        <v>4.83</v>
      </c>
      <c r="M2162" s="106">
        <v>5.05</v>
      </c>
    </row>
    <row r="2163" ht="15.75" customHeight="1">
      <c r="D2163" s="108">
        <v>42579.0</v>
      </c>
      <c r="E2163" s="106">
        <v>1.15</v>
      </c>
      <c r="F2163" s="106">
        <v>1.33</v>
      </c>
      <c r="G2163" s="106">
        <v>1.6</v>
      </c>
      <c r="H2163" s="106">
        <v>2.33</v>
      </c>
      <c r="I2163" s="106">
        <v>3.45</v>
      </c>
      <c r="J2163" s="106">
        <v>4.05</v>
      </c>
      <c r="K2163" s="106">
        <v>4.63</v>
      </c>
      <c r="L2163" s="106">
        <v>4.93</v>
      </c>
      <c r="M2163" s="106">
        <v>5.08</v>
      </c>
    </row>
    <row r="2164" ht="15.75" customHeight="1">
      <c r="D2164" s="108">
        <v>42578.0</v>
      </c>
      <c r="E2164" s="106">
        <v>1.28</v>
      </c>
      <c r="F2164" s="106">
        <v>1.46</v>
      </c>
      <c r="G2164" s="106">
        <v>1.72</v>
      </c>
      <c r="H2164" s="106">
        <v>2.42</v>
      </c>
      <c r="I2164" s="106">
        <v>3.52</v>
      </c>
      <c r="J2164" s="106">
        <v>4.05</v>
      </c>
      <c r="K2164" s="106">
        <v>4.58</v>
      </c>
      <c r="L2164" s="106">
        <v>4.83</v>
      </c>
      <c r="M2164" s="106">
        <v>5.05</v>
      </c>
    </row>
    <row r="2165" ht="15.75" customHeight="1">
      <c r="D2165" s="108">
        <v>42577.0</v>
      </c>
      <c r="E2165" s="106">
        <v>1.28</v>
      </c>
      <c r="F2165" s="106">
        <v>1.45</v>
      </c>
      <c r="G2165" s="106">
        <v>1.7</v>
      </c>
      <c r="H2165" s="106">
        <v>2.45</v>
      </c>
      <c r="I2165" s="106">
        <v>3.55</v>
      </c>
      <c r="J2165" s="106">
        <v>4.0</v>
      </c>
      <c r="K2165" s="106">
        <v>4.65</v>
      </c>
      <c r="L2165" s="106">
        <v>4.83</v>
      </c>
      <c r="M2165" s="106">
        <v>5.08</v>
      </c>
    </row>
    <row r="2166" ht="15.75" customHeight="1">
      <c r="D2166" s="108">
        <v>42576.0</v>
      </c>
      <c r="E2166" s="106">
        <v>1.3</v>
      </c>
      <c r="F2166" s="106">
        <v>1.48</v>
      </c>
      <c r="G2166" s="106">
        <v>1.72</v>
      </c>
      <c r="H2166" s="106">
        <v>2.4</v>
      </c>
      <c r="I2166" s="106">
        <v>3.5</v>
      </c>
      <c r="J2166" s="106">
        <v>4.0</v>
      </c>
      <c r="K2166" s="106">
        <v>4.73</v>
      </c>
      <c r="L2166" s="106">
        <v>4.9</v>
      </c>
      <c r="M2166" s="106">
        <v>5.08</v>
      </c>
    </row>
    <row r="2167" ht="15.75" customHeight="1">
      <c r="D2167" s="108">
        <v>42573.0</v>
      </c>
      <c r="E2167" s="106">
        <v>1.34</v>
      </c>
      <c r="F2167" s="106">
        <v>1.5</v>
      </c>
      <c r="G2167" s="106">
        <v>1.76</v>
      </c>
      <c r="H2167" s="106">
        <v>2.44</v>
      </c>
      <c r="I2167" s="106">
        <v>3.52</v>
      </c>
      <c r="J2167" s="106">
        <v>4.0</v>
      </c>
      <c r="K2167" s="106">
        <v>4.65</v>
      </c>
      <c r="L2167" s="106">
        <v>4.8</v>
      </c>
      <c r="M2167" s="106">
        <v>5.05</v>
      </c>
    </row>
    <row r="2168" ht="15.75" customHeight="1">
      <c r="D2168" s="108">
        <v>42572.0</v>
      </c>
      <c r="E2168" s="106">
        <v>1.25</v>
      </c>
      <c r="F2168" s="106">
        <v>1.35</v>
      </c>
      <c r="G2168" s="106">
        <v>1.65</v>
      </c>
      <c r="H2168" s="106">
        <v>2.4</v>
      </c>
      <c r="I2168" s="106">
        <v>3.53</v>
      </c>
      <c r="J2168" s="106">
        <v>4.08</v>
      </c>
      <c r="K2168" s="106">
        <v>4.62</v>
      </c>
      <c r="L2168" s="106">
        <v>4.86</v>
      </c>
      <c r="M2168" s="106">
        <v>5.1</v>
      </c>
    </row>
    <row r="2169" ht="15.75" customHeight="1">
      <c r="D2169" s="108">
        <v>42571.0</v>
      </c>
      <c r="E2169" s="106">
        <v>1.2</v>
      </c>
      <c r="F2169" s="106">
        <v>1.34</v>
      </c>
      <c r="G2169" s="106">
        <v>1.66</v>
      </c>
      <c r="H2169" s="106">
        <v>2.34</v>
      </c>
      <c r="I2169" s="106">
        <v>3.48</v>
      </c>
      <c r="J2169" s="106">
        <v>4.02</v>
      </c>
      <c r="K2169" s="106">
        <v>4.54</v>
      </c>
      <c r="L2169" s="106">
        <v>4.8</v>
      </c>
      <c r="M2169" s="106">
        <v>5.04</v>
      </c>
    </row>
    <row r="2170" ht="15.75" customHeight="1">
      <c r="D2170" s="108">
        <v>42570.0</v>
      </c>
      <c r="E2170" s="106">
        <v>1.23</v>
      </c>
      <c r="F2170" s="106">
        <v>1.33</v>
      </c>
      <c r="G2170" s="106">
        <v>1.63</v>
      </c>
      <c r="H2170" s="106">
        <v>2.33</v>
      </c>
      <c r="I2170" s="106">
        <v>3.48</v>
      </c>
      <c r="J2170" s="106">
        <v>4.04</v>
      </c>
      <c r="K2170" s="106">
        <v>4.62</v>
      </c>
      <c r="L2170" s="106">
        <v>4.9</v>
      </c>
      <c r="M2170" s="106">
        <v>5.06</v>
      </c>
    </row>
    <row r="2171" ht="15.75" customHeight="1">
      <c r="D2171" s="108">
        <v>42569.0</v>
      </c>
      <c r="E2171" s="106">
        <v>1.23</v>
      </c>
      <c r="F2171" s="106">
        <v>1.33</v>
      </c>
      <c r="G2171" s="106">
        <v>1.63</v>
      </c>
      <c r="H2171" s="106">
        <v>2.33</v>
      </c>
      <c r="I2171" s="106">
        <v>3.48</v>
      </c>
      <c r="J2171" s="106">
        <v>4.02</v>
      </c>
      <c r="K2171" s="106">
        <v>4.7</v>
      </c>
      <c r="L2171" s="106">
        <v>4.88</v>
      </c>
      <c r="M2171" s="106">
        <v>5.06</v>
      </c>
    </row>
    <row r="2172" ht="15.75" customHeight="1">
      <c r="D2172" s="108">
        <v>42566.0</v>
      </c>
      <c r="E2172" s="106">
        <v>1.13</v>
      </c>
      <c r="F2172" s="106">
        <v>1.3</v>
      </c>
      <c r="G2172" s="106">
        <v>1.6</v>
      </c>
      <c r="H2172" s="106">
        <v>2.33</v>
      </c>
      <c r="I2172" s="106">
        <v>3.43</v>
      </c>
      <c r="J2172" s="106">
        <v>4.1</v>
      </c>
      <c r="K2172" s="106">
        <v>4.66</v>
      </c>
      <c r="L2172" s="106">
        <v>4.9</v>
      </c>
      <c r="M2172" s="106">
        <v>5.06</v>
      </c>
    </row>
    <row r="2173" ht="15.75" customHeight="1">
      <c r="D2173" s="108">
        <v>42565.0</v>
      </c>
      <c r="E2173" s="106">
        <v>1.1</v>
      </c>
      <c r="F2173" s="106">
        <v>1.28</v>
      </c>
      <c r="G2173" s="106">
        <v>1.6</v>
      </c>
      <c r="H2173" s="106">
        <v>2.3</v>
      </c>
      <c r="I2173" s="106">
        <v>3.43</v>
      </c>
      <c r="J2173" s="106">
        <v>4.04</v>
      </c>
      <c r="K2173" s="106">
        <v>4.66</v>
      </c>
      <c r="L2173" s="106">
        <v>4.92</v>
      </c>
      <c r="M2173" s="106">
        <v>5.02</v>
      </c>
    </row>
    <row r="2174" ht="15.75" customHeight="1">
      <c r="D2174" s="108">
        <v>42564.0</v>
      </c>
      <c r="E2174" s="106">
        <v>1.1</v>
      </c>
      <c r="F2174" s="106">
        <v>1.28</v>
      </c>
      <c r="G2174" s="106">
        <v>1.6</v>
      </c>
      <c r="H2174" s="106">
        <v>2.33</v>
      </c>
      <c r="I2174" s="106">
        <v>3.48</v>
      </c>
      <c r="J2174" s="106">
        <v>4.04</v>
      </c>
      <c r="K2174" s="106">
        <v>4.72</v>
      </c>
      <c r="L2174" s="106">
        <v>4.92</v>
      </c>
      <c r="M2174" s="106">
        <v>5.08</v>
      </c>
    </row>
    <row r="2175" ht="15.75" customHeight="1">
      <c r="D2175" s="108">
        <v>42563.0</v>
      </c>
      <c r="E2175" s="106">
        <v>1.1</v>
      </c>
      <c r="F2175" s="106">
        <v>1.24</v>
      </c>
      <c r="G2175" s="106">
        <v>1.6</v>
      </c>
      <c r="H2175" s="106">
        <v>2.34</v>
      </c>
      <c r="I2175" s="106">
        <v>3.48</v>
      </c>
      <c r="J2175" s="106">
        <v>4.15</v>
      </c>
      <c r="K2175" s="106">
        <v>4.7</v>
      </c>
      <c r="L2175" s="106">
        <v>4.98</v>
      </c>
      <c r="M2175" s="106">
        <v>5.1</v>
      </c>
    </row>
    <row r="2176" ht="15.75" customHeight="1">
      <c r="D2176" s="108">
        <v>42562.0</v>
      </c>
      <c r="E2176" s="106">
        <v>1.13</v>
      </c>
      <c r="F2176" s="106">
        <v>1.28</v>
      </c>
      <c r="G2176" s="106">
        <v>1.6</v>
      </c>
      <c r="H2176" s="106">
        <v>2.35</v>
      </c>
      <c r="I2176" s="106">
        <v>3.5</v>
      </c>
      <c r="J2176" s="106">
        <v>4.12</v>
      </c>
      <c r="K2176" s="106">
        <v>4.7</v>
      </c>
      <c r="L2176" s="106">
        <v>4.94</v>
      </c>
      <c r="M2176" s="106">
        <v>5.12</v>
      </c>
    </row>
    <row r="2177" ht="15.75" customHeight="1">
      <c r="D2177" s="108">
        <v>42559.0</v>
      </c>
      <c r="E2177" s="106">
        <v>1.2</v>
      </c>
      <c r="F2177" s="106">
        <v>1.4</v>
      </c>
      <c r="G2177" s="106">
        <v>1.7</v>
      </c>
      <c r="H2177" s="106">
        <v>2.35</v>
      </c>
      <c r="I2177" s="106">
        <v>3.5</v>
      </c>
      <c r="J2177" s="106">
        <v>4.06</v>
      </c>
      <c r="K2177" s="106">
        <v>4.68</v>
      </c>
      <c r="L2177" s="106">
        <v>4.96</v>
      </c>
      <c r="M2177" s="106">
        <v>5.06</v>
      </c>
    </row>
    <row r="2178" ht="15.75" customHeight="1">
      <c r="D2178" s="108">
        <v>42558.0</v>
      </c>
      <c r="E2178" s="106">
        <v>1.35</v>
      </c>
      <c r="F2178" s="106">
        <v>1.6</v>
      </c>
      <c r="G2178" s="106">
        <v>2.05</v>
      </c>
      <c r="H2178" s="106">
        <v>2.58</v>
      </c>
      <c r="I2178" s="106">
        <v>3.5</v>
      </c>
      <c r="J2178" s="106">
        <v>4.06</v>
      </c>
      <c r="K2178" s="106">
        <v>4.58</v>
      </c>
      <c r="L2178" s="106">
        <v>4.94</v>
      </c>
      <c r="M2178" s="106">
        <v>5.06</v>
      </c>
    </row>
    <row r="2179" ht="15.75" customHeight="1">
      <c r="D2179" s="108">
        <v>42557.0</v>
      </c>
      <c r="E2179" s="106">
        <v>1.46</v>
      </c>
      <c r="F2179" s="106">
        <v>1.74</v>
      </c>
      <c r="G2179" s="106">
        <v>2.16</v>
      </c>
      <c r="H2179" s="106">
        <v>2.66</v>
      </c>
      <c r="I2179" s="106">
        <v>3.6</v>
      </c>
      <c r="J2179" s="106">
        <v>4.12</v>
      </c>
      <c r="K2179" s="106">
        <v>4.62</v>
      </c>
      <c r="L2179" s="106">
        <v>4.92</v>
      </c>
      <c r="M2179" s="106">
        <v>5.1</v>
      </c>
    </row>
    <row r="2180" ht="15.75" customHeight="1">
      <c r="D2180" s="108">
        <v>42556.0</v>
      </c>
      <c r="E2180" s="106">
        <v>1.5</v>
      </c>
      <c r="F2180" s="106">
        <v>1.71</v>
      </c>
      <c r="G2180" s="106">
        <v>2.15</v>
      </c>
      <c r="H2180" s="106">
        <v>2.65</v>
      </c>
      <c r="I2180" s="106">
        <v>3.58</v>
      </c>
      <c r="J2180" s="106">
        <v>4.12</v>
      </c>
      <c r="K2180" s="106">
        <v>4.72</v>
      </c>
      <c r="L2180" s="106">
        <v>4.94</v>
      </c>
      <c r="M2180" s="106">
        <v>5.12</v>
      </c>
    </row>
    <row r="2181" ht="15.75" customHeight="1">
      <c r="D2181" s="108">
        <v>42555.0</v>
      </c>
      <c r="E2181" s="106">
        <v>1.62</v>
      </c>
      <c r="F2181" s="106">
        <v>1.82</v>
      </c>
      <c r="G2181" s="106">
        <v>2.17</v>
      </c>
      <c r="H2181" s="106">
        <v>2.65</v>
      </c>
      <c r="I2181" s="106">
        <v>3.58</v>
      </c>
      <c r="J2181" s="106">
        <v>4.1</v>
      </c>
      <c r="K2181" s="106">
        <v>4.7</v>
      </c>
      <c r="L2181" s="106">
        <v>4.94</v>
      </c>
      <c r="M2181" s="106">
        <v>5.06</v>
      </c>
    </row>
    <row r="2182" ht="15.75" customHeight="1">
      <c r="D2182" s="108">
        <v>42552.0</v>
      </c>
      <c r="E2182" s="106">
        <v>1.61</v>
      </c>
      <c r="F2182" s="106">
        <v>1.86</v>
      </c>
      <c r="G2182" s="106">
        <v>2.18</v>
      </c>
      <c r="H2182" s="106">
        <v>2.56</v>
      </c>
      <c r="I2182" s="106">
        <v>3.64</v>
      </c>
      <c r="J2182" s="106">
        <v>4.13</v>
      </c>
      <c r="K2182" s="106">
        <v>4.8</v>
      </c>
      <c r="L2182" s="106">
        <v>5.0</v>
      </c>
      <c r="M2182" s="106">
        <v>5.08</v>
      </c>
    </row>
    <row r="2183" ht="15.75" customHeight="1">
      <c r="D2183" s="108">
        <v>42551.0</v>
      </c>
      <c r="E2183" s="106">
        <v>1.38</v>
      </c>
      <c r="F2183" s="106">
        <v>1.83</v>
      </c>
      <c r="G2183" s="106">
        <v>2.23</v>
      </c>
      <c r="H2183" s="106">
        <v>2.75</v>
      </c>
      <c r="I2183" s="106">
        <v>3.68</v>
      </c>
      <c r="J2183" s="106">
        <v>4.12</v>
      </c>
      <c r="K2183" s="106">
        <v>4.64</v>
      </c>
      <c r="L2183" s="106">
        <v>4.96</v>
      </c>
      <c r="M2183" s="106">
        <v>5.1</v>
      </c>
    </row>
    <row r="2184" ht="15.75" customHeight="1">
      <c r="D2184" s="108">
        <v>42550.0</v>
      </c>
      <c r="E2184" s="106">
        <v>1.48</v>
      </c>
      <c r="F2184" s="106">
        <v>1.85</v>
      </c>
      <c r="G2184" s="106">
        <v>2.23</v>
      </c>
      <c r="H2184" s="106">
        <v>2.73</v>
      </c>
      <c r="I2184" s="106">
        <v>3.7</v>
      </c>
      <c r="J2184" s="106">
        <v>4.15</v>
      </c>
      <c r="K2184" s="106">
        <v>4.7</v>
      </c>
      <c r="L2184" s="106">
        <v>4.98</v>
      </c>
      <c r="M2184" s="106">
        <v>5.05</v>
      </c>
    </row>
    <row r="2185" ht="15.75" customHeight="1">
      <c r="D2185" s="108">
        <v>42549.0</v>
      </c>
      <c r="E2185" s="106">
        <v>1.5</v>
      </c>
      <c r="F2185" s="106">
        <v>1.81</v>
      </c>
      <c r="G2185" s="106">
        <v>2.2</v>
      </c>
      <c r="H2185" s="106">
        <v>2.66</v>
      </c>
      <c r="I2185" s="106">
        <v>3.66</v>
      </c>
      <c r="J2185" s="106">
        <v>4.15</v>
      </c>
      <c r="K2185" s="106">
        <v>4.83</v>
      </c>
      <c r="L2185" s="106">
        <v>4.98</v>
      </c>
      <c r="M2185" s="106">
        <v>5.08</v>
      </c>
    </row>
    <row r="2186" ht="15.75" customHeight="1">
      <c r="D2186" s="108">
        <v>42548.0</v>
      </c>
      <c r="E2186" s="106">
        <v>1.6</v>
      </c>
      <c r="F2186" s="106">
        <v>1.81</v>
      </c>
      <c r="G2186" s="106">
        <v>2.2</v>
      </c>
      <c r="H2186" s="106">
        <v>2.7</v>
      </c>
      <c r="I2186" s="106">
        <v>3.64</v>
      </c>
      <c r="J2186" s="106">
        <v>4.13</v>
      </c>
      <c r="K2186" s="106">
        <v>4.83</v>
      </c>
      <c r="L2186" s="106">
        <v>4.98</v>
      </c>
      <c r="M2186" s="106">
        <v>5.08</v>
      </c>
    </row>
    <row r="2187" ht="15.75" customHeight="1">
      <c r="D2187" s="108">
        <v>42545.0</v>
      </c>
      <c r="E2187" s="106">
        <v>0.9</v>
      </c>
      <c r="F2187" s="106">
        <v>1.15</v>
      </c>
      <c r="G2187" s="106">
        <v>1.73</v>
      </c>
      <c r="H2187" s="106">
        <v>2.53</v>
      </c>
      <c r="I2187" s="106">
        <v>3.58</v>
      </c>
      <c r="J2187" s="106">
        <v>4.06</v>
      </c>
      <c r="K2187" s="106">
        <v>4.82</v>
      </c>
      <c r="L2187" s="106">
        <v>4.96</v>
      </c>
      <c r="M2187" s="106">
        <v>5.1</v>
      </c>
    </row>
    <row r="2188" ht="15.75" customHeight="1">
      <c r="D2188" s="108">
        <v>42544.0</v>
      </c>
      <c r="E2188" s="106">
        <v>1.14</v>
      </c>
      <c r="F2188" s="106">
        <v>1.4</v>
      </c>
      <c r="G2188" s="106">
        <v>1.96</v>
      </c>
      <c r="H2188" s="106">
        <v>2.72</v>
      </c>
      <c r="I2188" s="106">
        <v>3.66</v>
      </c>
      <c r="J2188" s="106">
        <v>4.08</v>
      </c>
      <c r="K2188" s="106">
        <v>4.83</v>
      </c>
      <c r="L2188" s="106">
        <v>4.95</v>
      </c>
      <c r="M2188" s="106">
        <v>5.13</v>
      </c>
    </row>
    <row r="2189" ht="15.75" customHeight="1">
      <c r="D2189" s="108">
        <v>42543.0</v>
      </c>
      <c r="E2189" s="106">
        <v>1.18</v>
      </c>
      <c r="F2189" s="106">
        <v>1.43</v>
      </c>
      <c r="G2189" s="106">
        <v>1.95</v>
      </c>
      <c r="H2189" s="106">
        <v>2.68</v>
      </c>
      <c r="I2189" s="106">
        <v>3.7</v>
      </c>
      <c r="J2189" s="106">
        <v>4.08</v>
      </c>
      <c r="K2189" s="106">
        <v>4.76</v>
      </c>
      <c r="L2189" s="106">
        <v>4.92</v>
      </c>
      <c r="M2189" s="106">
        <v>5.06</v>
      </c>
    </row>
    <row r="2190" ht="15.75" customHeight="1">
      <c r="D2190" s="108">
        <v>42542.0</v>
      </c>
      <c r="E2190" s="106">
        <v>1.2</v>
      </c>
      <c r="F2190" s="106">
        <v>1.53</v>
      </c>
      <c r="G2190" s="106">
        <v>1.98</v>
      </c>
      <c r="H2190" s="106">
        <v>2.7</v>
      </c>
      <c r="I2190" s="106">
        <v>3.73</v>
      </c>
      <c r="J2190" s="106">
        <v>4.1</v>
      </c>
      <c r="K2190" s="106">
        <v>4.76</v>
      </c>
      <c r="L2190" s="106">
        <v>4.92</v>
      </c>
      <c r="M2190" s="106">
        <v>5.06</v>
      </c>
    </row>
    <row r="2191" ht="15.75" customHeight="1">
      <c r="D2191" s="108">
        <v>42541.0</v>
      </c>
      <c r="E2191" s="106">
        <v>1.26</v>
      </c>
      <c r="F2191" s="106">
        <v>1.52</v>
      </c>
      <c r="G2191" s="106">
        <v>1.98</v>
      </c>
      <c r="H2191" s="106">
        <v>2.7</v>
      </c>
      <c r="I2191" s="106">
        <v>3.7</v>
      </c>
      <c r="J2191" s="106">
        <v>4.15</v>
      </c>
      <c r="K2191" s="106">
        <v>4.68</v>
      </c>
      <c r="L2191" s="106">
        <v>4.98</v>
      </c>
      <c r="M2191" s="106">
        <v>5.03</v>
      </c>
    </row>
    <row r="2192" ht="15.75" customHeight="1">
      <c r="D2192" s="108">
        <v>42538.0</v>
      </c>
      <c r="E2192" s="106">
        <v>1.1</v>
      </c>
      <c r="F2192" s="106">
        <v>1.43</v>
      </c>
      <c r="G2192" s="106">
        <v>1.93</v>
      </c>
      <c r="H2192" s="106">
        <v>2.68</v>
      </c>
      <c r="I2192" s="106">
        <v>3.73</v>
      </c>
      <c r="J2192" s="106">
        <v>4.1</v>
      </c>
      <c r="K2192" s="106">
        <v>4.74</v>
      </c>
      <c r="L2192" s="106">
        <v>4.92</v>
      </c>
      <c r="M2192" s="106">
        <v>5.02</v>
      </c>
    </row>
    <row r="2193" ht="15.75" customHeight="1">
      <c r="D2193" s="108">
        <v>42537.0</v>
      </c>
      <c r="E2193" s="106">
        <v>1.25</v>
      </c>
      <c r="F2193" s="106">
        <v>1.58</v>
      </c>
      <c r="G2193" s="106">
        <v>2.03</v>
      </c>
      <c r="H2193" s="106">
        <v>3.03</v>
      </c>
      <c r="I2193" s="106">
        <v>3.85</v>
      </c>
      <c r="J2193" s="106">
        <v>4.26</v>
      </c>
      <c r="K2193" s="106">
        <v>4.8</v>
      </c>
      <c r="L2193" s="106">
        <v>4.94</v>
      </c>
      <c r="M2193" s="106">
        <v>5.08</v>
      </c>
    </row>
    <row r="2194" ht="15.75" customHeight="1">
      <c r="D2194" s="108">
        <v>42536.0</v>
      </c>
      <c r="E2194" s="106">
        <v>1.4</v>
      </c>
      <c r="F2194" s="106">
        <v>1.66</v>
      </c>
      <c r="G2194" s="106">
        <v>2.18</v>
      </c>
      <c r="H2194" s="106">
        <v>2.96</v>
      </c>
      <c r="I2194" s="106">
        <v>3.82</v>
      </c>
      <c r="J2194" s="106">
        <v>4.2</v>
      </c>
      <c r="K2194" s="106">
        <v>4.68</v>
      </c>
      <c r="L2194" s="106">
        <v>4.93</v>
      </c>
      <c r="M2194" s="106">
        <v>5.05</v>
      </c>
    </row>
    <row r="2195" ht="15.75" customHeight="1">
      <c r="D2195" s="108">
        <v>42535.0</v>
      </c>
      <c r="E2195" s="106">
        <v>1.45</v>
      </c>
      <c r="F2195" s="106">
        <v>1.78</v>
      </c>
      <c r="G2195" s="106">
        <v>2.23</v>
      </c>
      <c r="H2195" s="106">
        <v>3.18</v>
      </c>
      <c r="I2195" s="106">
        <v>3.92</v>
      </c>
      <c r="J2195" s="106">
        <v>4.32</v>
      </c>
      <c r="K2195" s="106">
        <v>4.9</v>
      </c>
      <c r="L2195" s="106">
        <v>5.02</v>
      </c>
      <c r="M2195" s="106">
        <v>5.06</v>
      </c>
    </row>
    <row r="2196" ht="15.75" customHeight="1">
      <c r="D2196" s="108">
        <v>42534.0</v>
      </c>
      <c r="E2196" s="106">
        <v>1.62</v>
      </c>
      <c r="F2196" s="106">
        <v>1.86</v>
      </c>
      <c r="G2196" s="106">
        <v>2.32</v>
      </c>
      <c r="H2196" s="106">
        <v>3.24</v>
      </c>
      <c r="I2196" s="106">
        <v>3.98</v>
      </c>
      <c r="J2196" s="106">
        <v>4.33</v>
      </c>
      <c r="K2196" s="106">
        <v>4.88</v>
      </c>
      <c r="L2196" s="106">
        <v>5.05</v>
      </c>
      <c r="M2196" s="106">
        <v>5.08</v>
      </c>
    </row>
    <row r="2197" ht="15.75" customHeight="1">
      <c r="D2197" s="108">
        <v>42531.0</v>
      </c>
      <c r="E2197" s="106">
        <v>1.5</v>
      </c>
      <c r="F2197" s="106">
        <v>1.74</v>
      </c>
      <c r="G2197" s="106">
        <v>2.32</v>
      </c>
      <c r="H2197" s="106">
        <v>3.22</v>
      </c>
      <c r="I2197" s="106">
        <v>3.96</v>
      </c>
      <c r="J2197" s="106">
        <v>4.25</v>
      </c>
      <c r="K2197" s="106">
        <v>4.78</v>
      </c>
      <c r="L2197" s="106">
        <v>4.98</v>
      </c>
      <c r="M2197" s="106">
        <v>5.03</v>
      </c>
    </row>
    <row r="2198" ht="15.75" customHeight="1">
      <c r="D2198" s="108">
        <v>42530.0</v>
      </c>
      <c r="E2198" s="106">
        <v>1.1</v>
      </c>
      <c r="F2198" s="106">
        <v>1.4</v>
      </c>
      <c r="G2198" s="106">
        <v>2.08</v>
      </c>
      <c r="H2198" s="106">
        <v>3.14</v>
      </c>
      <c r="I2198" s="106">
        <v>4.0</v>
      </c>
      <c r="J2198" s="106">
        <v>4.28</v>
      </c>
      <c r="K2198" s="106">
        <v>4.83</v>
      </c>
      <c r="L2198" s="106">
        <v>5.03</v>
      </c>
      <c r="M2198" s="106">
        <v>5.05</v>
      </c>
    </row>
    <row r="2199" ht="15.75" customHeight="1">
      <c r="D2199" s="108">
        <v>42529.0</v>
      </c>
      <c r="E2199" s="106">
        <v>1.48</v>
      </c>
      <c r="F2199" s="106">
        <v>1.84</v>
      </c>
      <c r="G2199" s="106">
        <v>2.42</v>
      </c>
      <c r="H2199" s="106">
        <v>3.46</v>
      </c>
      <c r="I2199" s="106">
        <v>4.04</v>
      </c>
      <c r="J2199" s="106">
        <v>4.35</v>
      </c>
      <c r="K2199" s="106">
        <v>4.85</v>
      </c>
      <c r="L2199" s="106">
        <v>5.0</v>
      </c>
      <c r="M2199" s="106">
        <v>5.05</v>
      </c>
    </row>
    <row r="2200" ht="15.75" customHeight="1">
      <c r="D2200" s="108">
        <v>42528.0</v>
      </c>
      <c r="E2200" s="106">
        <v>1.95</v>
      </c>
      <c r="F2200" s="106">
        <v>2.33</v>
      </c>
      <c r="G2200" s="106">
        <v>2.83</v>
      </c>
      <c r="H2200" s="106">
        <v>3.53</v>
      </c>
      <c r="I2200" s="106">
        <v>4.08</v>
      </c>
      <c r="J2200" s="106">
        <v>4.54</v>
      </c>
      <c r="K2200" s="106">
        <v>4.92</v>
      </c>
      <c r="L2200" s="106">
        <v>5.04</v>
      </c>
      <c r="M2200" s="106">
        <v>5.12</v>
      </c>
    </row>
    <row r="2201" ht="15.75" customHeight="1">
      <c r="D2201" s="108">
        <v>42527.0</v>
      </c>
      <c r="E2201" s="106">
        <v>2.43</v>
      </c>
      <c r="F2201" s="106">
        <v>2.63</v>
      </c>
      <c r="G2201" s="106">
        <v>3.05</v>
      </c>
      <c r="H2201" s="106">
        <v>3.6</v>
      </c>
      <c r="I2201" s="106">
        <v>4.13</v>
      </c>
      <c r="J2201" s="106">
        <v>4.6</v>
      </c>
      <c r="K2201" s="106">
        <v>4.9</v>
      </c>
      <c r="L2201" s="106">
        <v>5.02</v>
      </c>
      <c r="M2201" s="106">
        <v>5.08</v>
      </c>
    </row>
    <row r="2202" ht="15.75" customHeight="1">
      <c r="D2202" s="108">
        <v>42524.0</v>
      </c>
      <c r="E2202" s="106">
        <v>2.46</v>
      </c>
      <c r="F2202" s="106">
        <v>2.78</v>
      </c>
      <c r="G2202" s="106">
        <v>3.08</v>
      </c>
      <c r="H2202" s="106">
        <v>3.76</v>
      </c>
      <c r="I2202" s="106">
        <v>4.22</v>
      </c>
      <c r="J2202" s="106">
        <v>4.5</v>
      </c>
      <c r="K2202" s="106">
        <v>4.88</v>
      </c>
      <c r="L2202" s="106">
        <v>5.03</v>
      </c>
      <c r="M2202" s="106">
        <v>5.15</v>
      </c>
    </row>
    <row r="2203" ht="15.75" customHeight="1">
      <c r="D2203" s="108">
        <v>42523.0</v>
      </c>
      <c r="E2203" s="106">
        <v>2.0</v>
      </c>
      <c r="F2203" s="106">
        <v>2.5</v>
      </c>
      <c r="G2203" s="106">
        <v>2.85</v>
      </c>
      <c r="H2203" s="106">
        <v>3.3</v>
      </c>
      <c r="I2203" s="106">
        <v>4.2</v>
      </c>
      <c r="J2203" s="106">
        <v>4.5</v>
      </c>
      <c r="K2203" s="106">
        <v>4.9</v>
      </c>
      <c r="L2203" s="106">
        <v>5.02</v>
      </c>
      <c r="M2203" s="106">
        <v>5.12</v>
      </c>
    </row>
    <row r="2204" ht="15.75" customHeight="1">
      <c r="D2204" s="108">
        <v>42522.0</v>
      </c>
      <c r="E2204" s="106">
        <v>1.54</v>
      </c>
      <c r="F2204" s="106">
        <v>1.88</v>
      </c>
      <c r="G2204" s="106">
        <v>2.6</v>
      </c>
      <c r="H2204" s="106">
        <v>3.16</v>
      </c>
      <c r="I2204" s="106">
        <v>4.1</v>
      </c>
      <c r="J2204" s="106">
        <v>4.5</v>
      </c>
      <c r="K2204" s="106">
        <v>4.93</v>
      </c>
      <c r="L2204" s="106">
        <v>5.03</v>
      </c>
      <c r="M2204" s="106">
        <v>5.13</v>
      </c>
    </row>
    <row r="2205" ht="15.75" customHeight="1">
      <c r="D2205" s="108">
        <v>42521.0</v>
      </c>
      <c r="E2205" s="106">
        <v>0.74</v>
      </c>
      <c r="F2205" s="106">
        <v>1.44</v>
      </c>
      <c r="G2205" s="106">
        <v>2.38</v>
      </c>
      <c r="H2205" s="106">
        <v>3.18</v>
      </c>
      <c r="I2205" s="106">
        <v>4.15</v>
      </c>
      <c r="J2205" s="106">
        <v>4.45</v>
      </c>
      <c r="K2205" s="106">
        <v>4.88</v>
      </c>
      <c r="L2205" s="106">
        <v>5.0</v>
      </c>
      <c r="M2205" s="106">
        <v>5.13</v>
      </c>
    </row>
    <row r="2206" ht="15.75" customHeight="1">
      <c r="D2206" s="108">
        <v>42520.0</v>
      </c>
      <c r="E2206" s="106">
        <v>0.6</v>
      </c>
      <c r="F2206" s="106">
        <v>1.15</v>
      </c>
      <c r="G2206" s="106">
        <v>2.28</v>
      </c>
      <c r="H2206" s="106">
        <v>3.2</v>
      </c>
      <c r="I2206" s="106">
        <v>4.12</v>
      </c>
      <c r="J2206" s="106">
        <v>4.5</v>
      </c>
      <c r="K2206" s="106">
        <v>4.9</v>
      </c>
      <c r="L2206" s="106">
        <v>5.02</v>
      </c>
      <c r="M2206" s="106">
        <v>5.12</v>
      </c>
    </row>
    <row r="2207" ht="15.75" customHeight="1">
      <c r="D2207" s="108">
        <v>42517.0</v>
      </c>
      <c r="E2207" s="106">
        <v>0.78</v>
      </c>
      <c r="F2207" s="106">
        <v>1.12</v>
      </c>
      <c r="G2207" s="106">
        <v>2.2</v>
      </c>
      <c r="H2207" s="106">
        <v>3.2</v>
      </c>
      <c r="I2207" s="106">
        <v>4.06</v>
      </c>
      <c r="J2207" s="106">
        <v>4.48</v>
      </c>
      <c r="K2207" s="106">
        <v>4.9</v>
      </c>
      <c r="L2207" s="106">
        <v>5.0</v>
      </c>
      <c r="M2207" s="106">
        <v>5.1</v>
      </c>
    </row>
    <row r="2208" ht="15.75" customHeight="1">
      <c r="D2208" s="108">
        <v>42516.0</v>
      </c>
      <c r="E2208" s="106">
        <v>0.78</v>
      </c>
      <c r="F2208" s="106">
        <v>1.18</v>
      </c>
      <c r="G2208" s="106">
        <v>2.28</v>
      </c>
      <c r="H2208" s="106">
        <v>3.38</v>
      </c>
      <c r="I2208" s="106">
        <v>4.1</v>
      </c>
      <c r="J2208" s="106">
        <v>4.58</v>
      </c>
      <c r="K2208" s="106">
        <v>4.9</v>
      </c>
      <c r="L2208" s="106">
        <v>5.0</v>
      </c>
      <c r="M2208" s="106">
        <v>5.05</v>
      </c>
    </row>
    <row r="2209" ht="15.75" customHeight="1">
      <c r="D2209" s="108">
        <v>42515.0</v>
      </c>
      <c r="E2209" s="106">
        <v>0.98</v>
      </c>
      <c r="F2209" s="106">
        <v>1.34</v>
      </c>
      <c r="G2209" s="106">
        <v>2.26</v>
      </c>
      <c r="H2209" s="106">
        <v>3.36</v>
      </c>
      <c r="I2209" s="106">
        <v>4.1</v>
      </c>
      <c r="J2209" s="106">
        <v>4.68</v>
      </c>
      <c r="K2209" s="106">
        <v>4.98</v>
      </c>
      <c r="L2209" s="106">
        <v>5.0</v>
      </c>
      <c r="M2209" s="106">
        <v>5.08</v>
      </c>
    </row>
    <row r="2210" ht="15.75" customHeight="1">
      <c r="D2210" s="108">
        <v>42514.0</v>
      </c>
      <c r="E2210" s="106">
        <v>1.0</v>
      </c>
      <c r="F2210" s="106">
        <v>1.33</v>
      </c>
      <c r="G2210" s="106">
        <v>2.25</v>
      </c>
      <c r="H2210" s="106">
        <v>3.37</v>
      </c>
      <c r="I2210" s="106">
        <v>4.13</v>
      </c>
      <c r="J2210" s="106">
        <v>4.64</v>
      </c>
      <c r="K2210" s="106">
        <v>4.92</v>
      </c>
      <c r="L2210" s="106">
        <v>5.0</v>
      </c>
      <c r="M2210" s="106">
        <v>5.06</v>
      </c>
    </row>
    <row r="2211" ht="15.75" customHeight="1">
      <c r="D2211" s="108">
        <v>42513.0</v>
      </c>
      <c r="E2211" s="106">
        <v>1.0</v>
      </c>
      <c r="F2211" s="106">
        <v>1.38</v>
      </c>
      <c r="G2211" s="106">
        <v>2.35</v>
      </c>
      <c r="H2211" s="106">
        <v>3.43</v>
      </c>
      <c r="I2211" s="106">
        <v>4.13</v>
      </c>
      <c r="J2211" s="106">
        <v>4.68</v>
      </c>
      <c r="K2211" s="106">
        <v>5.03</v>
      </c>
      <c r="L2211" s="106">
        <v>5.08</v>
      </c>
      <c r="M2211" s="106">
        <v>5.15</v>
      </c>
    </row>
    <row r="2212" ht="15.75" customHeight="1">
      <c r="D2212" s="108">
        <v>42510.0</v>
      </c>
      <c r="E2212" s="106">
        <v>1.02</v>
      </c>
      <c r="F2212" s="106">
        <v>1.36</v>
      </c>
      <c r="G2212" s="106">
        <v>1.88</v>
      </c>
      <c r="H2212" s="106">
        <v>3.44</v>
      </c>
      <c r="I2212" s="106">
        <v>4.13</v>
      </c>
      <c r="J2212" s="106">
        <v>4.65</v>
      </c>
      <c r="K2212" s="106">
        <v>4.98</v>
      </c>
      <c r="L2212" s="106">
        <v>5.03</v>
      </c>
      <c r="M2212" s="106">
        <v>5.08</v>
      </c>
    </row>
    <row r="2213" ht="15.75" customHeight="1">
      <c r="D2213" s="108">
        <v>42509.0</v>
      </c>
      <c r="E2213" s="106">
        <v>1.05</v>
      </c>
      <c r="F2213" s="106">
        <v>1.38</v>
      </c>
      <c r="G2213" s="106">
        <v>1.95</v>
      </c>
      <c r="H2213" s="106">
        <v>3.53</v>
      </c>
      <c r="I2213" s="106">
        <v>4.22</v>
      </c>
      <c r="J2213" s="106">
        <v>4.72</v>
      </c>
      <c r="K2213" s="106">
        <v>5.06</v>
      </c>
      <c r="L2213" s="106">
        <v>5.12</v>
      </c>
      <c r="M2213" s="106">
        <v>5.16</v>
      </c>
    </row>
    <row r="2214" ht="15.75" customHeight="1">
      <c r="D2214" s="108">
        <v>42508.0</v>
      </c>
      <c r="E2214" s="106">
        <v>1.36</v>
      </c>
      <c r="F2214" s="106">
        <v>1.76</v>
      </c>
      <c r="G2214" s="106">
        <v>2.6</v>
      </c>
      <c r="H2214" s="106">
        <v>3.8</v>
      </c>
      <c r="I2214" s="106">
        <v>4.3</v>
      </c>
      <c r="J2214" s="106">
        <v>4.73</v>
      </c>
      <c r="K2214" s="106">
        <v>5.1</v>
      </c>
      <c r="L2214" s="106">
        <v>5.18</v>
      </c>
      <c r="M2214" s="106">
        <v>5.23</v>
      </c>
    </row>
    <row r="2215" ht="15.75" customHeight="1">
      <c r="D2215" s="108">
        <v>42507.0</v>
      </c>
      <c r="E2215" s="106">
        <v>2.13</v>
      </c>
      <c r="F2215" s="106">
        <v>2.53</v>
      </c>
      <c r="G2215" s="106">
        <v>2.85</v>
      </c>
      <c r="H2215" s="106">
        <v>4.2</v>
      </c>
      <c r="I2215" s="106">
        <v>4.6</v>
      </c>
      <c r="J2215" s="106">
        <v>4.85</v>
      </c>
      <c r="K2215" s="106">
        <v>5.0</v>
      </c>
      <c r="L2215" s="106">
        <v>5.13</v>
      </c>
      <c r="M2215" s="106">
        <v>5.28</v>
      </c>
    </row>
    <row r="2216" ht="15.75" customHeight="1">
      <c r="D2216" s="108">
        <v>42506.0</v>
      </c>
      <c r="E2216" s="106">
        <v>2.75</v>
      </c>
      <c r="F2216" s="106">
        <v>3.18</v>
      </c>
      <c r="G2216" s="106">
        <v>3.68</v>
      </c>
      <c r="H2216" s="106">
        <v>4.48</v>
      </c>
      <c r="I2216" s="106">
        <v>4.7</v>
      </c>
      <c r="J2216" s="106">
        <v>4.95</v>
      </c>
      <c r="K2216" s="106">
        <v>5.23</v>
      </c>
      <c r="L2216" s="106">
        <v>5.35</v>
      </c>
      <c r="M2216" s="106">
        <v>5.38</v>
      </c>
    </row>
    <row r="2217" ht="15.75" customHeight="1">
      <c r="D2217" s="108">
        <v>42503.0</v>
      </c>
      <c r="E2217" s="106">
        <v>2.72</v>
      </c>
      <c r="F2217" s="106">
        <v>3.12</v>
      </c>
      <c r="G2217" s="106">
        <v>3.56</v>
      </c>
      <c r="H2217" s="106">
        <v>4.42</v>
      </c>
      <c r="I2217" s="106">
        <v>4.78</v>
      </c>
      <c r="J2217" s="106">
        <v>4.95</v>
      </c>
      <c r="K2217" s="106">
        <v>5.1</v>
      </c>
      <c r="L2217" s="106">
        <v>5.18</v>
      </c>
      <c r="M2217" s="106">
        <v>5.28</v>
      </c>
    </row>
    <row r="2218" ht="15.75" customHeight="1">
      <c r="D2218" s="108">
        <v>42502.0</v>
      </c>
      <c r="E2218" s="106">
        <v>2.86</v>
      </c>
      <c r="F2218" s="106">
        <v>3.2</v>
      </c>
      <c r="G2218" s="106">
        <v>3.66</v>
      </c>
      <c r="H2218" s="106">
        <v>4.44</v>
      </c>
      <c r="I2218" s="106">
        <v>4.78</v>
      </c>
      <c r="J2218" s="106">
        <v>4.95</v>
      </c>
      <c r="K2218" s="106">
        <v>5.1</v>
      </c>
      <c r="L2218" s="106">
        <v>5.18</v>
      </c>
      <c r="M2218" s="106">
        <v>5.2</v>
      </c>
    </row>
    <row r="2219" ht="15.75" customHeight="1">
      <c r="D2219" s="108">
        <v>42501.0</v>
      </c>
      <c r="E2219" s="106">
        <v>3.15</v>
      </c>
      <c r="F2219" s="106">
        <v>3.48</v>
      </c>
      <c r="G2219" s="106">
        <v>3.88</v>
      </c>
      <c r="H2219" s="106">
        <v>4.6</v>
      </c>
      <c r="I2219" s="106">
        <v>4.88</v>
      </c>
      <c r="J2219" s="106">
        <v>5.02</v>
      </c>
      <c r="K2219" s="106">
        <v>5.16</v>
      </c>
      <c r="L2219" s="106">
        <v>5.24</v>
      </c>
      <c r="M2219" s="106">
        <v>5.32</v>
      </c>
    </row>
    <row r="2220" ht="15.75" customHeight="1">
      <c r="D2220" s="108">
        <v>42500.0</v>
      </c>
      <c r="E2220" s="106">
        <v>3.68</v>
      </c>
      <c r="F2220" s="106">
        <v>3.92</v>
      </c>
      <c r="G2220" s="106">
        <v>4.3</v>
      </c>
      <c r="H2220" s="106">
        <v>4.7</v>
      </c>
      <c r="I2220" s="106">
        <v>4.94</v>
      </c>
      <c r="J2220" s="106">
        <v>5.04</v>
      </c>
      <c r="K2220" s="106">
        <v>5.18</v>
      </c>
      <c r="L2220" s="106">
        <v>5.26</v>
      </c>
      <c r="M2220" s="106">
        <v>5.28</v>
      </c>
    </row>
    <row r="2221" ht="15.75" customHeight="1">
      <c r="D2221" s="108">
        <v>42499.0</v>
      </c>
      <c r="E2221" s="106">
        <v>3.84</v>
      </c>
      <c r="F2221" s="106">
        <v>4.14</v>
      </c>
      <c r="G2221" s="106">
        <v>4.5</v>
      </c>
      <c r="H2221" s="106">
        <v>4.82</v>
      </c>
      <c r="I2221" s="106">
        <v>4.96</v>
      </c>
      <c r="J2221" s="106">
        <v>5.05</v>
      </c>
      <c r="K2221" s="106">
        <v>5.23</v>
      </c>
      <c r="L2221" s="106">
        <v>5.25</v>
      </c>
      <c r="M2221" s="106">
        <v>5.38</v>
      </c>
    </row>
    <row r="2222" ht="15.75" customHeight="1">
      <c r="D2222" s="108">
        <v>42496.0</v>
      </c>
      <c r="E2222" s="106">
        <v>4.3</v>
      </c>
      <c r="F2222" s="106">
        <v>4.6</v>
      </c>
      <c r="G2222" s="106">
        <v>4.74</v>
      </c>
      <c r="H2222" s="106">
        <v>4.94</v>
      </c>
      <c r="I2222" s="106">
        <v>5.0</v>
      </c>
      <c r="J2222" s="106">
        <v>5.04</v>
      </c>
      <c r="K2222" s="106">
        <v>5.2</v>
      </c>
      <c r="L2222" s="106">
        <v>5.23</v>
      </c>
      <c r="M2222" s="106">
        <v>5.23</v>
      </c>
    </row>
    <row r="2223" ht="15.75" customHeight="1">
      <c r="D2223" s="108">
        <v>42495.0</v>
      </c>
      <c r="E2223" s="106">
        <v>4.54</v>
      </c>
      <c r="F2223" s="106">
        <v>4.78</v>
      </c>
      <c r="G2223" s="106">
        <v>4.88</v>
      </c>
      <c r="H2223" s="106">
        <v>5.0</v>
      </c>
      <c r="I2223" s="106">
        <v>5.02</v>
      </c>
      <c r="J2223" s="106">
        <v>5.1</v>
      </c>
      <c r="K2223" s="106">
        <v>5.18</v>
      </c>
      <c r="L2223" s="106">
        <v>5.2</v>
      </c>
      <c r="M2223" s="106">
        <v>5.23</v>
      </c>
    </row>
    <row r="2224" ht="15.75" customHeight="1">
      <c r="D2224" s="108">
        <v>42494.0</v>
      </c>
      <c r="E2224" s="106">
        <v>4.47</v>
      </c>
      <c r="F2224" s="106">
        <v>4.67</v>
      </c>
      <c r="G2224" s="106">
        <v>4.76</v>
      </c>
      <c r="H2224" s="106">
        <v>4.94</v>
      </c>
      <c r="I2224" s="106">
        <v>5.0</v>
      </c>
      <c r="J2224" s="106">
        <v>5.1</v>
      </c>
      <c r="K2224" s="106">
        <v>5.2</v>
      </c>
      <c r="L2224" s="106">
        <v>5.23</v>
      </c>
      <c r="M2224" s="106">
        <v>5.23</v>
      </c>
    </row>
    <row r="2225" ht="15.75" customHeight="1">
      <c r="D2225" s="108">
        <v>42489.0</v>
      </c>
      <c r="E2225" s="106">
        <v>3.38</v>
      </c>
      <c r="F2225" s="106">
        <v>3.8</v>
      </c>
      <c r="G2225" s="106">
        <v>4.34</v>
      </c>
      <c r="H2225" s="106">
        <v>4.86</v>
      </c>
      <c r="I2225" s="106">
        <v>5.0</v>
      </c>
      <c r="J2225" s="106">
        <v>5.08</v>
      </c>
      <c r="K2225" s="106">
        <v>5.23</v>
      </c>
      <c r="L2225" s="106">
        <v>5.25</v>
      </c>
      <c r="M2225" s="106">
        <v>5.25</v>
      </c>
    </row>
    <row r="2226" ht="15.75" customHeight="1">
      <c r="D2226" s="108">
        <v>42488.0</v>
      </c>
      <c r="E2226" s="106">
        <v>2.5</v>
      </c>
      <c r="F2226" s="106">
        <v>3.65</v>
      </c>
      <c r="G2226" s="106">
        <v>4.38</v>
      </c>
      <c r="H2226" s="106">
        <v>4.88</v>
      </c>
      <c r="I2226" s="106">
        <v>5.03</v>
      </c>
      <c r="J2226" s="106">
        <v>5.13</v>
      </c>
      <c r="K2226" s="106">
        <v>5.33</v>
      </c>
      <c r="L2226" s="106">
        <v>5.33</v>
      </c>
      <c r="M2226" s="106">
        <v>5.33</v>
      </c>
    </row>
    <row r="2227" ht="15.75" customHeight="1">
      <c r="D2227" s="108">
        <v>42487.0</v>
      </c>
      <c r="E2227" s="106">
        <v>3.25</v>
      </c>
      <c r="F2227" s="106">
        <v>3.88</v>
      </c>
      <c r="G2227" s="106">
        <v>4.4</v>
      </c>
      <c r="H2227" s="106">
        <v>4.9</v>
      </c>
      <c r="I2227" s="106">
        <v>5.02</v>
      </c>
      <c r="J2227" s="106">
        <v>5.08</v>
      </c>
      <c r="K2227" s="106">
        <v>5.15</v>
      </c>
      <c r="L2227" s="106">
        <v>5.16</v>
      </c>
      <c r="M2227" s="106">
        <v>5.26</v>
      </c>
    </row>
    <row r="2228" ht="15.75" customHeight="1">
      <c r="D2228" s="108">
        <v>42486.0</v>
      </c>
      <c r="E2228" s="106">
        <v>4.28</v>
      </c>
      <c r="F2228" s="106">
        <v>4.65</v>
      </c>
      <c r="G2228" s="106">
        <v>4.8</v>
      </c>
      <c r="H2228" s="106">
        <v>5.0</v>
      </c>
      <c r="I2228" s="106">
        <v>5.06</v>
      </c>
      <c r="J2228" s="106">
        <v>5.16</v>
      </c>
      <c r="K2228" s="106">
        <v>5.19</v>
      </c>
      <c r="L2228" s="106">
        <v>5.2</v>
      </c>
      <c r="M2228" s="106">
        <v>5.28</v>
      </c>
    </row>
    <row r="2229" ht="15.75" customHeight="1">
      <c r="D2229" s="108">
        <v>42485.0</v>
      </c>
      <c r="E2229" s="106">
        <v>4.83</v>
      </c>
      <c r="F2229" s="106">
        <v>4.85</v>
      </c>
      <c r="G2229" s="106">
        <v>4.88</v>
      </c>
      <c r="H2229" s="106">
        <v>5.0</v>
      </c>
      <c r="I2229" s="106">
        <v>5.06</v>
      </c>
      <c r="J2229" s="106">
        <v>5.14</v>
      </c>
      <c r="K2229" s="106">
        <v>5.22</v>
      </c>
      <c r="L2229" s="106">
        <v>5.24</v>
      </c>
      <c r="M2229" s="106">
        <v>5.24</v>
      </c>
    </row>
    <row r="2230" ht="15.75" customHeight="1">
      <c r="D2230" s="108">
        <v>42482.0</v>
      </c>
      <c r="E2230" s="106">
        <v>5.0</v>
      </c>
      <c r="F2230" s="106">
        <v>5.02</v>
      </c>
      <c r="G2230" s="106">
        <v>5.04</v>
      </c>
      <c r="H2230" s="106">
        <v>5.08</v>
      </c>
      <c r="I2230" s="106">
        <v>5.1</v>
      </c>
      <c r="J2230" s="106">
        <v>5.15</v>
      </c>
      <c r="K2230" s="106">
        <v>5.2</v>
      </c>
      <c r="L2230" s="106">
        <v>5.23</v>
      </c>
      <c r="M2230" s="106">
        <v>5.23</v>
      </c>
    </row>
    <row r="2231" ht="15.75" customHeight="1">
      <c r="D2231" s="108">
        <v>42481.0</v>
      </c>
      <c r="E2231" s="106">
        <v>5.0</v>
      </c>
      <c r="F2231" s="106">
        <v>5.03</v>
      </c>
      <c r="G2231" s="106">
        <v>5.03</v>
      </c>
      <c r="H2231" s="106">
        <v>5.05</v>
      </c>
      <c r="I2231" s="106">
        <v>5.04</v>
      </c>
      <c r="J2231" s="106">
        <v>5.09</v>
      </c>
      <c r="K2231" s="106">
        <v>5.2</v>
      </c>
      <c r="L2231" s="106">
        <v>5.23</v>
      </c>
      <c r="M2231" s="106">
        <v>5.23</v>
      </c>
    </row>
    <row r="2232" ht="15.75" customHeight="1">
      <c r="D2232" s="108">
        <v>42480.0</v>
      </c>
      <c r="E2232" s="106">
        <v>4.93</v>
      </c>
      <c r="F2232" s="106">
        <v>4.95</v>
      </c>
      <c r="G2232" s="106">
        <v>5.0</v>
      </c>
      <c r="H2232" s="106">
        <v>5.05</v>
      </c>
      <c r="I2232" s="106">
        <v>5.02</v>
      </c>
      <c r="J2232" s="106">
        <v>5.09</v>
      </c>
      <c r="K2232" s="106">
        <v>5.2</v>
      </c>
      <c r="L2232" s="106">
        <v>5.23</v>
      </c>
      <c r="M2232" s="106">
        <v>5.23</v>
      </c>
    </row>
    <row r="2233" ht="15.75" customHeight="1">
      <c r="D2233" s="108">
        <v>42479.0</v>
      </c>
      <c r="E2233" s="106">
        <v>4.95</v>
      </c>
      <c r="F2233" s="106">
        <v>4.98</v>
      </c>
      <c r="G2233" s="106">
        <v>5.03</v>
      </c>
      <c r="H2233" s="106">
        <v>5.08</v>
      </c>
      <c r="I2233" s="106">
        <v>5.06</v>
      </c>
      <c r="J2233" s="106">
        <v>5.12</v>
      </c>
      <c r="K2233" s="106">
        <v>5.17</v>
      </c>
      <c r="L2233" s="106">
        <v>5.2</v>
      </c>
      <c r="M2233" s="106">
        <v>5.24</v>
      </c>
    </row>
    <row r="2234" ht="15.75" customHeight="1">
      <c r="D2234" s="108">
        <v>42475.0</v>
      </c>
      <c r="E2234" s="106">
        <v>4.92</v>
      </c>
      <c r="F2234" s="106">
        <v>4.94</v>
      </c>
      <c r="G2234" s="106">
        <v>5.0</v>
      </c>
      <c r="H2234" s="106">
        <v>5.02</v>
      </c>
      <c r="I2234" s="106">
        <v>5.01</v>
      </c>
      <c r="J2234" s="106">
        <v>5.09</v>
      </c>
      <c r="K2234" s="106">
        <v>5.16</v>
      </c>
      <c r="L2234" s="106">
        <v>5.2</v>
      </c>
      <c r="M2234" s="106">
        <v>5.25</v>
      </c>
    </row>
    <row r="2235" ht="15.75" customHeight="1">
      <c r="D2235" s="108">
        <v>42474.0</v>
      </c>
      <c r="E2235" s="106">
        <v>4.94</v>
      </c>
      <c r="F2235" s="106">
        <v>5.0</v>
      </c>
      <c r="G2235" s="106">
        <v>5.04</v>
      </c>
      <c r="H2235" s="106">
        <v>5.02</v>
      </c>
      <c r="I2235" s="106">
        <v>5.01</v>
      </c>
      <c r="J2235" s="106">
        <v>5.06</v>
      </c>
      <c r="K2235" s="106">
        <v>5.23</v>
      </c>
      <c r="L2235" s="106">
        <v>5.25</v>
      </c>
      <c r="M2235" s="106">
        <v>5.25</v>
      </c>
    </row>
    <row r="2236" ht="15.75" customHeight="1">
      <c r="D2236" s="108">
        <v>42473.0</v>
      </c>
      <c r="E2236" s="106">
        <v>5.02</v>
      </c>
      <c r="F2236" s="106">
        <v>5.06</v>
      </c>
      <c r="G2236" s="106">
        <v>5.08</v>
      </c>
      <c r="H2236" s="106">
        <v>5.08</v>
      </c>
      <c r="I2236" s="106">
        <v>5.05</v>
      </c>
      <c r="J2236" s="106">
        <v>5.13</v>
      </c>
      <c r="K2236" s="106">
        <v>5.23</v>
      </c>
      <c r="L2236" s="106">
        <v>5.25</v>
      </c>
      <c r="M2236" s="106">
        <v>5.33</v>
      </c>
    </row>
    <row r="2237" ht="15.75" customHeight="1">
      <c r="D2237" s="108">
        <v>42472.0</v>
      </c>
      <c r="E2237" s="106">
        <v>5.0</v>
      </c>
      <c r="F2237" s="106">
        <v>5.02</v>
      </c>
      <c r="G2237" s="106">
        <v>5.04</v>
      </c>
      <c r="H2237" s="106">
        <v>5.04</v>
      </c>
      <c r="I2237" s="106">
        <v>5.0</v>
      </c>
      <c r="J2237" s="106">
        <v>5.08</v>
      </c>
      <c r="K2237" s="106">
        <v>5.23</v>
      </c>
      <c r="L2237" s="106">
        <v>5.25</v>
      </c>
      <c r="M2237" s="106">
        <v>5.25</v>
      </c>
    </row>
    <row r="2238" ht="15.75" customHeight="1">
      <c r="D2238" s="108">
        <v>42471.0</v>
      </c>
      <c r="E2238" s="106">
        <v>4.96</v>
      </c>
      <c r="F2238" s="106">
        <v>5.02</v>
      </c>
      <c r="G2238" s="106">
        <v>5.04</v>
      </c>
      <c r="H2238" s="106">
        <v>5.04</v>
      </c>
      <c r="I2238" s="106">
        <v>5.0</v>
      </c>
      <c r="J2238" s="106">
        <v>5.08</v>
      </c>
      <c r="K2238" s="106">
        <v>5.23</v>
      </c>
      <c r="L2238" s="106">
        <v>5.25</v>
      </c>
      <c r="M2238" s="106">
        <v>5.25</v>
      </c>
    </row>
    <row r="2239" ht="15.75" customHeight="1">
      <c r="D2239" s="108">
        <v>42468.0</v>
      </c>
      <c r="E2239" s="106">
        <v>4.96</v>
      </c>
      <c r="F2239" s="106">
        <v>4.98</v>
      </c>
      <c r="G2239" s="106">
        <v>5.04</v>
      </c>
      <c r="H2239" s="106">
        <v>5.04</v>
      </c>
      <c r="I2239" s="106">
        <v>5.04</v>
      </c>
      <c r="J2239" s="106">
        <v>5.1</v>
      </c>
      <c r="K2239" s="106">
        <v>5.28</v>
      </c>
      <c r="L2239" s="106">
        <v>5.3</v>
      </c>
      <c r="M2239" s="106">
        <v>5.3</v>
      </c>
    </row>
    <row r="2240" ht="15.75" customHeight="1">
      <c r="D2240" s="108">
        <v>42467.0</v>
      </c>
      <c r="E2240" s="106">
        <v>4.73</v>
      </c>
      <c r="F2240" s="106">
        <v>4.88</v>
      </c>
      <c r="G2240" s="106">
        <v>4.93</v>
      </c>
      <c r="H2240" s="106">
        <v>4.98</v>
      </c>
      <c r="I2240" s="106">
        <v>5.0</v>
      </c>
      <c r="J2240" s="106">
        <v>5.04</v>
      </c>
      <c r="K2240" s="106">
        <v>5.14</v>
      </c>
      <c r="L2240" s="106">
        <v>5.16</v>
      </c>
      <c r="M2240" s="106">
        <v>5.28</v>
      </c>
    </row>
    <row r="2241" ht="15.75" customHeight="1">
      <c r="D2241" s="108">
        <v>42466.0</v>
      </c>
      <c r="E2241" s="106">
        <v>4.75</v>
      </c>
      <c r="F2241" s="106">
        <v>4.9</v>
      </c>
      <c r="G2241" s="106">
        <v>4.95</v>
      </c>
      <c r="H2241" s="106">
        <v>4.98</v>
      </c>
      <c r="I2241" s="106">
        <v>5.0</v>
      </c>
      <c r="J2241" s="106">
        <v>5.05</v>
      </c>
      <c r="K2241" s="106">
        <v>5.13</v>
      </c>
      <c r="L2241" s="106">
        <v>5.15</v>
      </c>
      <c r="M2241" s="106">
        <v>5.23</v>
      </c>
    </row>
    <row r="2242" ht="15.75" customHeight="1">
      <c r="D2242" s="108">
        <v>42465.0</v>
      </c>
      <c r="E2242" s="106">
        <v>4.56</v>
      </c>
      <c r="F2242" s="106">
        <v>4.76</v>
      </c>
      <c r="G2242" s="106">
        <v>4.86</v>
      </c>
      <c r="H2242" s="106">
        <v>4.92</v>
      </c>
      <c r="I2242" s="106">
        <v>5.0</v>
      </c>
      <c r="J2242" s="106">
        <v>5.04</v>
      </c>
      <c r="K2242" s="106">
        <v>5.16</v>
      </c>
      <c r="L2242" s="106">
        <v>5.18</v>
      </c>
      <c r="M2242" s="106">
        <v>5.28</v>
      </c>
    </row>
    <row r="2243" ht="15.75" customHeight="1">
      <c r="D2243" s="108">
        <v>42464.0</v>
      </c>
      <c r="E2243" s="106">
        <v>4.58</v>
      </c>
      <c r="F2243" s="106">
        <v>4.7</v>
      </c>
      <c r="G2243" s="106">
        <v>4.88</v>
      </c>
      <c r="H2243" s="106">
        <v>4.9</v>
      </c>
      <c r="I2243" s="106">
        <v>5.0</v>
      </c>
      <c r="J2243" s="106">
        <v>5.1</v>
      </c>
      <c r="K2243" s="106">
        <v>5.2</v>
      </c>
      <c r="L2243" s="106">
        <v>5.23</v>
      </c>
      <c r="M2243" s="106">
        <v>5.23</v>
      </c>
    </row>
    <row r="2244" ht="15.75" customHeight="1">
      <c r="D2244" s="108">
        <v>42461.0</v>
      </c>
      <c r="E2244" s="106">
        <v>4.58</v>
      </c>
      <c r="F2244" s="106">
        <v>4.68</v>
      </c>
      <c r="G2244" s="106">
        <v>4.83</v>
      </c>
      <c r="H2244" s="106">
        <v>4.95</v>
      </c>
      <c r="I2244" s="106">
        <v>5.0</v>
      </c>
      <c r="J2244" s="106">
        <v>5.04</v>
      </c>
      <c r="K2244" s="106">
        <v>5.18</v>
      </c>
      <c r="L2244" s="106">
        <v>5.2</v>
      </c>
      <c r="M2244" s="106">
        <v>5.2</v>
      </c>
    </row>
    <row r="2245" ht="15.75" customHeight="1">
      <c r="D2245" s="108">
        <v>42460.0</v>
      </c>
      <c r="E2245" s="106">
        <v>3.8</v>
      </c>
      <c r="F2245" s="106">
        <v>4.25</v>
      </c>
      <c r="G2245" s="106">
        <v>4.48</v>
      </c>
      <c r="H2245" s="106">
        <v>4.85</v>
      </c>
      <c r="I2245" s="106">
        <v>5.0</v>
      </c>
      <c r="J2245" s="106">
        <v>5.05</v>
      </c>
      <c r="K2245" s="106">
        <v>5.2</v>
      </c>
      <c r="L2245" s="106">
        <v>5.25</v>
      </c>
      <c r="M2245" s="106">
        <v>5.25</v>
      </c>
    </row>
    <row r="2246" ht="15.75" customHeight="1">
      <c r="D2246" s="108">
        <v>42459.0</v>
      </c>
      <c r="E2246" s="106">
        <v>3.58</v>
      </c>
      <c r="F2246" s="106">
        <v>4.04</v>
      </c>
      <c r="G2246" s="106">
        <v>4.36</v>
      </c>
      <c r="H2246" s="106">
        <v>4.8</v>
      </c>
      <c r="I2246" s="106">
        <v>4.98</v>
      </c>
      <c r="J2246" s="106">
        <v>5.02</v>
      </c>
      <c r="K2246" s="106">
        <v>5.12</v>
      </c>
      <c r="L2246" s="106">
        <v>5.16</v>
      </c>
      <c r="M2246" s="106">
        <v>5.22</v>
      </c>
    </row>
    <row r="2247" ht="15.75" customHeight="1">
      <c r="D2247" s="108">
        <v>42458.0</v>
      </c>
      <c r="E2247" s="106">
        <v>3.2</v>
      </c>
      <c r="F2247" s="106">
        <v>3.73</v>
      </c>
      <c r="G2247" s="106">
        <v>4.05</v>
      </c>
      <c r="H2247" s="106">
        <v>4.73</v>
      </c>
      <c r="I2247" s="106">
        <v>4.9</v>
      </c>
      <c r="J2247" s="106">
        <v>5.0</v>
      </c>
      <c r="K2247" s="106">
        <v>5.13</v>
      </c>
      <c r="L2247" s="106">
        <v>5.18</v>
      </c>
      <c r="M2247" s="106">
        <v>5.25</v>
      </c>
    </row>
    <row r="2248" ht="15.75" customHeight="1">
      <c r="D2248" s="108">
        <v>42457.0</v>
      </c>
      <c r="E2248" s="106">
        <v>3.2</v>
      </c>
      <c r="F2248" s="106">
        <v>3.6</v>
      </c>
      <c r="G2248" s="106">
        <v>3.98</v>
      </c>
      <c r="H2248" s="106">
        <v>4.7</v>
      </c>
      <c r="I2248" s="106">
        <v>4.93</v>
      </c>
      <c r="J2248" s="106">
        <v>4.98</v>
      </c>
      <c r="K2248" s="106">
        <v>5.1</v>
      </c>
      <c r="L2248" s="106">
        <v>5.13</v>
      </c>
      <c r="M2248" s="106">
        <v>5.23</v>
      </c>
    </row>
    <row r="2249" ht="15.75" customHeight="1">
      <c r="D2249" s="108">
        <v>42454.0</v>
      </c>
      <c r="E2249" s="106">
        <v>3.2</v>
      </c>
      <c r="F2249" s="106">
        <v>3.54</v>
      </c>
      <c r="G2249" s="106">
        <v>3.92</v>
      </c>
      <c r="H2249" s="106">
        <v>4.66</v>
      </c>
      <c r="I2249" s="106">
        <v>4.9</v>
      </c>
      <c r="J2249" s="106">
        <v>4.94</v>
      </c>
      <c r="K2249" s="106">
        <v>5.04</v>
      </c>
      <c r="L2249" s="106">
        <v>5.06</v>
      </c>
      <c r="M2249" s="106">
        <v>5.16</v>
      </c>
    </row>
    <row r="2250" ht="15.75" customHeight="1">
      <c r="D2250" s="108">
        <v>42453.0</v>
      </c>
      <c r="E2250" s="106">
        <v>3.34</v>
      </c>
      <c r="F2250" s="106">
        <v>3.7</v>
      </c>
      <c r="G2250" s="106">
        <v>4.1</v>
      </c>
      <c r="H2250" s="106">
        <v>4.68</v>
      </c>
      <c r="I2250" s="106">
        <v>4.9</v>
      </c>
      <c r="J2250" s="106">
        <v>4.96</v>
      </c>
      <c r="K2250" s="106">
        <v>5.14</v>
      </c>
      <c r="L2250" s="106">
        <v>5.16</v>
      </c>
      <c r="M2250" s="106">
        <v>5.2</v>
      </c>
    </row>
    <row r="2251" ht="15.75" customHeight="1">
      <c r="D2251" s="108">
        <v>42452.0</v>
      </c>
      <c r="E2251" s="106">
        <v>3.7</v>
      </c>
      <c r="F2251" s="106">
        <v>3.93</v>
      </c>
      <c r="G2251" s="106">
        <v>4.2</v>
      </c>
      <c r="H2251" s="106">
        <v>4.73</v>
      </c>
      <c r="I2251" s="106">
        <v>4.9</v>
      </c>
      <c r="J2251" s="106">
        <v>4.98</v>
      </c>
      <c r="K2251" s="106">
        <v>5.05</v>
      </c>
      <c r="L2251" s="106">
        <v>5.06</v>
      </c>
      <c r="M2251" s="106">
        <v>5.18</v>
      </c>
    </row>
    <row r="2252" ht="15.75" customHeight="1">
      <c r="D2252" s="108">
        <v>42451.0</v>
      </c>
      <c r="E2252" s="106">
        <v>3.73</v>
      </c>
      <c r="F2252" s="106">
        <v>3.98</v>
      </c>
      <c r="G2252" s="106">
        <v>4.18</v>
      </c>
      <c r="H2252" s="106">
        <v>4.73</v>
      </c>
      <c r="I2252" s="106">
        <v>4.9</v>
      </c>
      <c r="J2252" s="106">
        <v>4.98</v>
      </c>
      <c r="K2252" s="106">
        <v>5.1</v>
      </c>
      <c r="L2252" s="106">
        <v>5.14</v>
      </c>
      <c r="M2252" s="106">
        <v>5.23</v>
      </c>
    </row>
    <row r="2253" ht="15.75" customHeight="1">
      <c r="D2253" s="108">
        <v>42450.0</v>
      </c>
      <c r="E2253" s="106">
        <v>3.75</v>
      </c>
      <c r="F2253" s="106">
        <v>3.98</v>
      </c>
      <c r="G2253" s="106">
        <v>4.27</v>
      </c>
      <c r="H2253" s="106">
        <v>4.73</v>
      </c>
      <c r="I2253" s="106">
        <v>4.9</v>
      </c>
      <c r="J2253" s="106">
        <v>4.98</v>
      </c>
      <c r="K2253" s="106">
        <v>5.08</v>
      </c>
      <c r="L2253" s="106">
        <v>5.11</v>
      </c>
      <c r="M2253" s="106">
        <v>5.2</v>
      </c>
    </row>
    <row r="2254" ht="15.75" customHeight="1">
      <c r="D2254" s="108">
        <v>42447.0</v>
      </c>
      <c r="E2254" s="106">
        <v>3.78</v>
      </c>
      <c r="F2254" s="106">
        <v>4.04</v>
      </c>
      <c r="G2254" s="106">
        <v>4.34</v>
      </c>
      <c r="H2254" s="106">
        <v>4.76</v>
      </c>
      <c r="I2254" s="106">
        <v>4.95</v>
      </c>
      <c r="J2254" s="106">
        <v>5.0</v>
      </c>
      <c r="K2254" s="106">
        <v>5.1</v>
      </c>
      <c r="L2254" s="106">
        <v>5.14</v>
      </c>
      <c r="M2254" s="106">
        <v>5.23</v>
      </c>
    </row>
    <row r="2255" ht="15.75" customHeight="1">
      <c r="D2255" s="108">
        <v>42446.0</v>
      </c>
      <c r="E2255" s="106">
        <v>4.12</v>
      </c>
      <c r="F2255" s="106">
        <v>4.38</v>
      </c>
      <c r="G2255" s="106">
        <v>4.58</v>
      </c>
      <c r="H2255" s="106">
        <v>4.82</v>
      </c>
      <c r="I2255" s="106">
        <v>4.98</v>
      </c>
      <c r="J2255" s="106">
        <v>5.0</v>
      </c>
      <c r="K2255" s="106">
        <v>5.05</v>
      </c>
      <c r="L2255" s="106">
        <v>5.06</v>
      </c>
      <c r="M2255" s="106">
        <v>5.18</v>
      </c>
    </row>
    <row r="2256" ht="15.75" customHeight="1">
      <c r="D2256" s="108">
        <v>42445.0</v>
      </c>
      <c r="E2256" s="106">
        <v>4.56</v>
      </c>
      <c r="F2256" s="106">
        <v>4.76</v>
      </c>
      <c r="G2256" s="106">
        <v>4.84</v>
      </c>
      <c r="H2256" s="106">
        <v>4.98</v>
      </c>
      <c r="I2256" s="106">
        <v>5.0</v>
      </c>
      <c r="J2256" s="106">
        <v>5.05</v>
      </c>
      <c r="K2256" s="106">
        <v>5.13</v>
      </c>
      <c r="L2256" s="106">
        <v>5.13</v>
      </c>
      <c r="M2256" s="106">
        <v>5.25</v>
      </c>
    </row>
    <row r="2257" ht="15.75" customHeight="1">
      <c r="D2257" s="108">
        <v>42444.0</v>
      </c>
      <c r="E2257" s="106">
        <v>4.55</v>
      </c>
      <c r="F2257" s="106">
        <v>4.68</v>
      </c>
      <c r="G2257" s="106">
        <v>4.8</v>
      </c>
      <c r="H2257" s="106">
        <v>4.95</v>
      </c>
      <c r="I2257" s="106">
        <v>5.02</v>
      </c>
      <c r="J2257" s="106">
        <v>5.08</v>
      </c>
      <c r="K2257" s="106">
        <v>5.18</v>
      </c>
      <c r="L2257" s="106">
        <v>5.2</v>
      </c>
      <c r="M2257" s="106">
        <v>5.2</v>
      </c>
    </row>
    <row r="2258" ht="15.75" customHeight="1">
      <c r="D2258" s="108">
        <v>42443.0</v>
      </c>
      <c r="E2258" s="106">
        <v>4.34</v>
      </c>
      <c r="F2258" s="106">
        <v>4.5</v>
      </c>
      <c r="G2258" s="106">
        <v>4.64</v>
      </c>
      <c r="H2258" s="106">
        <v>4.9</v>
      </c>
      <c r="I2258" s="106">
        <v>5.0</v>
      </c>
      <c r="J2258" s="106">
        <v>5.03</v>
      </c>
      <c r="K2258" s="106">
        <v>5.1</v>
      </c>
      <c r="L2258" s="106">
        <v>5.1</v>
      </c>
      <c r="M2258" s="106">
        <v>5.2</v>
      </c>
    </row>
    <row r="2259" ht="15.75" customHeight="1">
      <c r="D2259" s="108">
        <v>42440.0</v>
      </c>
      <c r="E2259" s="106">
        <v>4.26</v>
      </c>
      <c r="F2259" s="106">
        <v>4.46</v>
      </c>
      <c r="G2259" s="106">
        <v>4.64</v>
      </c>
      <c r="H2259" s="106">
        <v>4.84</v>
      </c>
      <c r="I2259" s="106">
        <v>4.95</v>
      </c>
      <c r="J2259" s="106">
        <v>5.03</v>
      </c>
      <c r="K2259" s="106">
        <v>5.1</v>
      </c>
      <c r="L2259" s="106">
        <v>5.13</v>
      </c>
      <c r="M2259" s="106">
        <v>5.15</v>
      </c>
    </row>
    <row r="2260" ht="15.75" customHeight="1">
      <c r="D2260" s="108">
        <v>42439.0</v>
      </c>
      <c r="E2260" s="106">
        <v>4.6</v>
      </c>
      <c r="F2260" s="106">
        <v>4.75</v>
      </c>
      <c r="G2260" s="106">
        <v>4.93</v>
      </c>
      <c r="H2260" s="106">
        <v>5.0</v>
      </c>
      <c r="I2260" s="106">
        <v>5.04</v>
      </c>
      <c r="J2260" s="106">
        <v>5.12</v>
      </c>
      <c r="K2260" s="106">
        <v>5.09</v>
      </c>
      <c r="L2260" s="106">
        <v>5.12</v>
      </c>
      <c r="M2260" s="106">
        <v>5.2</v>
      </c>
    </row>
    <row r="2261" ht="15.75" customHeight="1">
      <c r="D2261" s="108">
        <v>42438.0</v>
      </c>
      <c r="E2261" s="106">
        <v>4.82</v>
      </c>
      <c r="F2261" s="106">
        <v>4.94</v>
      </c>
      <c r="G2261" s="106">
        <v>5.0</v>
      </c>
      <c r="H2261" s="106">
        <v>5.04</v>
      </c>
      <c r="I2261" s="106">
        <v>5.13</v>
      </c>
      <c r="J2261" s="106">
        <v>5.15</v>
      </c>
      <c r="K2261" s="106">
        <v>5.13</v>
      </c>
      <c r="L2261" s="106">
        <v>5.15</v>
      </c>
      <c r="M2261" s="106">
        <v>5.18</v>
      </c>
    </row>
    <row r="2262" ht="15.75" customHeight="1">
      <c r="D2262" s="108">
        <v>42437.0</v>
      </c>
      <c r="E2262" s="106">
        <v>5.03</v>
      </c>
      <c r="F2262" s="106">
        <v>5.15</v>
      </c>
      <c r="G2262" s="106">
        <v>5.15</v>
      </c>
      <c r="H2262" s="106">
        <v>5.18</v>
      </c>
      <c r="I2262" s="106">
        <v>5.2</v>
      </c>
      <c r="J2262" s="106">
        <v>5.23</v>
      </c>
      <c r="K2262" s="106">
        <v>5.2</v>
      </c>
      <c r="L2262" s="106">
        <v>5.23</v>
      </c>
      <c r="M2262" s="106">
        <v>5.33</v>
      </c>
    </row>
    <row r="2263" ht="15.75" customHeight="1">
      <c r="D2263" s="108">
        <v>42436.0</v>
      </c>
      <c r="E2263" s="106">
        <v>4.88</v>
      </c>
      <c r="F2263" s="106">
        <v>5.06</v>
      </c>
      <c r="G2263" s="106">
        <v>5.06</v>
      </c>
      <c r="H2263" s="106">
        <v>5.08</v>
      </c>
      <c r="I2263" s="106">
        <v>5.08</v>
      </c>
      <c r="J2263" s="106">
        <v>5.16</v>
      </c>
      <c r="K2263" s="106">
        <v>5.18</v>
      </c>
      <c r="L2263" s="106">
        <v>5.2</v>
      </c>
      <c r="M2263" s="106">
        <v>5.32</v>
      </c>
    </row>
    <row r="2264" ht="15.75" customHeight="1">
      <c r="D2264" s="108">
        <v>42433.0</v>
      </c>
      <c r="E2264" s="106">
        <v>4.33</v>
      </c>
      <c r="F2264" s="106">
        <v>4.43</v>
      </c>
      <c r="G2264" s="106">
        <v>4.5</v>
      </c>
      <c r="H2264" s="106">
        <v>4.83</v>
      </c>
      <c r="I2264" s="106">
        <v>4.96</v>
      </c>
      <c r="J2264" s="106">
        <v>5.02</v>
      </c>
      <c r="K2264" s="106">
        <v>5.08</v>
      </c>
      <c r="L2264" s="106">
        <v>5.14</v>
      </c>
      <c r="M2264" s="106">
        <v>5.16</v>
      </c>
    </row>
    <row r="2265" ht="15.75" customHeight="1">
      <c r="D2265" s="108">
        <v>42432.0</v>
      </c>
      <c r="E2265" s="106">
        <v>3.66</v>
      </c>
      <c r="F2265" s="106">
        <v>3.82</v>
      </c>
      <c r="G2265" s="106">
        <v>4.08</v>
      </c>
      <c r="H2265" s="106">
        <v>4.54</v>
      </c>
      <c r="I2265" s="106">
        <v>4.68</v>
      </c>
      <c r="J2265" s="106">
        <v>4.85</v>
      </c>
      <c r="K2265" s="106">
        <v>5.03</v>
      </c>
      <c r="L2265" s="106">
        <v>5.13</v>
      </c>
      <c r="M2265" s="106">
        <v>5.18</v>
      </c>
    </row>
    <row r="2266" ht="15.75" customHeight="1">
      <c r="D2266" s="108">
        <v>42431.0</v>
      </c>
      <c r="E2266" s="106">
        <v>3.25</v>
      </c>
      <c r="F2266" s="106">
        <v>3.58</v>
      </c>
      <c r="G2266" s="106">
        <v>3.93</v>
      </c>
      <c r="H2266" s="106">
        <v>4.45</v>
      </c>
      <c r="I2266" s="106">
        <v>4.66</v>
      </c>
      <c r="J2266" s="106">
        <v>4.9</v>
      </c>
      <c r="K2266" s="106">
        <v>5.06</v>
      </c>
      <c r="L2266" s="106">
        <v>5.16</v>
      </c>
      <c r="M2266" s="106">
        <v>5.32</v>
      </c>
    </row>
    <row r="2267" ht="15.75" customHeight="1">
      <c r="D2267" s="108">
        <v>42430.0</v>
      </c>
      <c r="E2267" s="106">
        <v>2.6</v>
      </c>
      <c r="F2267" s="106">
        <v>3.05</v>
      </c>
      <c r="G2267" s="106">
        <v>3.48</v>
      </c>
      <c r="H2267" s="106">
        <v>4.28</v>
      </c>
      <c r="I2267" s="106">
        <v>4.58</v>
      </c>
      <c r="J2267" s="106">
        <v>4.84</v>
      </c>
      <c r="K2267" s="106">
        <v>4.98</v>
      </c>
      <c r="L2267" s="106">
        <v>5.06</v>
      </c>
      <c r="M2267" s="106">
        <v>5.2</v>
      </c>
    </row>
    <row r="2268" ht="15.75" customHeight="1">
      <c r="D2268" s="108">
        <v>42429.0</v>
      </c>
      <c r="E2268" s="106">
        <v>1.46</v>
      </c>
      <c r="F2268" s="106">
        <v>2.12</v>
      </c>
      <c r="G2268" s="106">
        <v>2.72</v>
      </c>
      <c r="H2268" s="106">
        <v>3.96</v>
      </c>
      <c r="I2268" s="106">
        <v>4.48</v>
      </c>
      <c r="J2268" s="106">
        <v>4.85</v>
      </c>
      <c r="K2268" s="106">
        <v>5.0</v>
      </c>
      <c r="L2268" s="106">
        <v>5.08</v>
      </c>
      <c r="M2268" s="106">
        <v>5.13</v>
      </c>
    </row>
    <row r="2269" ht="15.75" customHeight="1">
      <c r="D2269" s="108">
        <v>42426.0</v>
      </c>
      <c r="E2269" s="106">
        <v>1.76</v>
      </c>
      <c r="F2269" s="106">
        <v>2.24</v>
      </c>
      <c r="G2269" s="106">
        <v>2.76</v>
      </c>
      <c r="H2269" s="106">
        <v>3.84</v>
      </c>
      <c r="I2269" s="106">
        <v>4.45</v>
      </c>
      <c r="J2269" s="106">
        <v>4.85</v>
      </c>
      <c r="K2269" s="106">
        <v>5.0</v>
      </c>
      <c r="L2269" s="106">
        <v>5.08</v>
      </c>
      <c r="M2269" s="106">
        <v>5.13</v>
      </c>
    </row>
    <row r="2270" ht="15.75" customHeight="1">
      <c r="D2270" s="108">
        <v>42425.0</v>
      </c>
      <c r="E2270" s="106">
        <v>1.8</v>
      </c>
      <c r="F2270" s="106">
        <v>2.2</v>
      </c>
      <c r="G2270" s="106">
        <v>2.7</v>
      </c>
      <c r="H2270" s="106">
        <v>3.78</v>
      </c>
      <c r="I2270" s="106">
        <v>4.45</v>
      </c>
      <c r="J2270" s="106">
        <v>4.8</v>
      </c>
      <c r="K2270" s="106">
        <v>5.05</v>
      </c>
      <c r="L2270" s="106">
        <v>5.15</v>
      </c>
      <c r="M2270" s="106">
        <v>5.2</v>
      </c>
    </row>
    <row r="2271" ht="15.75" customHeight="1">
      <c r="D2271" s="108">
        <v>42424.0</v>
      </c>
      <c r="E2271" s="106">
        <v>1.98</v>
      </c>
      <c r="F2271" s="106">
        <v>2.18</v>
      </c>
      <c r="G2271" s="106">
        <v>2.73</v>
      </c>
      <c r="H2271" s="106">
        <v>3.88</v>
      </c>
      <c r="I2271" s="106">
        <v>4.58</v>
      </c>
      <c r="J2271" s="106">
        <v>4.88</v>
      </c>
      <c r="K2271" s="106">
        <v>5.08</v>
      </c>
      <c r="L2271" s="106">
        <v>5.14</v>
      </c>
      <c r="M2271" s="106">
        <v>5.28</v>
      </c>
    </row>
    <row r="2272" ht="15.75" customHeight="1">
      <c r="D2272" s="108">
        <v>42423.0</v>
      </c>
      <c r="E2272" s="106">
        <v>2.0</v>
      </c>
      <c r="F2272" s="106">
        <v>2.3</v>
      </c>
      <c r="G2272" s="106">
        <v>2.8</v>
      </c>
      <c r="H2272" s="106">
        <v>3.82</v>
      </c>
      <c r="I2272" s="106">
        <v>4.45</v>
      </c>
      <c r="J2272" s="106">
        <v>4.85</v>
      </c>
      <c r="K2272" s="106">
        <v>5.05</v>
      </c>
      <c r="L2272" s="106">
        <v>5.13</v>
      </c>
      <c r="M2272" s="106">
        <v>5.18</v>
      </c>
    </row>
    <row r="2273" ht="15.75" customHeight="1">
      <c r="D2273" s="108">
        <v>42422.0</v>
      </c>
      <c r="E2273" s="106">
        <v>2.0</v>
      </c>
      <c r="F2273" s="106">
        <v>2.38</v>
      </c>
      <c r="G2273" s="106">
        <v>2.88</v>
      </c>
      <c r="H2273" s="106">
        <v>3.85</v>
      </c>
      <c r="I2273" s="106">
        <v>4.48</v>
      </c>
      <c r="J2273" s="106">
        <v>4.86</v>
      </c>
      <c r="K2273" s="106">
        <v>5.2</v>
      </c>
      <c r="L2273" s="106">
        <v>5.28</v>
      </c>
      <c r="M2273" s="106">
        <v>5.32</v>
      </c>
    </row>
    <row r="2274" ht="15.75" customHeight="1">
      <c r="D2274" s="108">
        <v>42419.0</v>
      </c>
      <c r="E2274" s="106">
        <v>2.5</v>
      </c>
      <c r="F2274" s="106">
        <v>2.86</v>
      </c>
      <c r="G2274" s="106">
        <v>3.34</v>
      </c>
      <c r="H2274" s="106">
        <v>3.94</v>
      </c>
      <c r="I2274" s="106">
        <v>4.55</v>
      </c>
      <c r="J2274" s="106">
        <v>4.9</v>
      </c>
      <c r="K2274" s="106">
        <v>5.2</v>
      </c>
      <c r="L2274" s="106">
        <v>5.23</v>
      </c>
      <c r="M2274" s="106">
        <v>5.3</v>
      </c>
    </row>
    <row r="2275" ht="15.75" customHeight="1">
      <c r="D2275" s="108">
        <v>42418.0</v>
      </c>
      <c r="E2275" s="106">
        <v>3.18</v>
      </c>
      <c r="F2275" s="106">
        <v>3.36</v>
      </c>
      <c r="G2275" s="106">
        <v>3.6</v>
      </c>
      <c r="H2275" s="106">
        <v>4.18</v>
      </c>
      <c r="I2275" s="106">
        <v>4.63</v>
      </c>
      <c r="J2275" s="106">
        <v>4.95</v>
      </c>
      <c r="K2275" s="106">
        <v>5.28</v>
      </c>
      <c r="L2275" s="106">
        <v>5.3</v>
      </c>
      <c r="M2275" s="106">
        <v>5.43</v>
      </c>
    </row>
    <row r="2276" ht="15.75" customHeight="1">
      <c r="D2276" s="108">
        <v>42417.0</v>
      </c>
      <c r="E2276" s="106">
        <v>3.98</v>
      </c>
      <c r="F2276" s="106">
        <v>4.23</v>
      </c>
      <c r="G2276" s="106">
        <v>4.4</v>
      </c>
      <c r="H2276" s="106">
        <v>4.8</v>
      </c>
      <c r="I2276" s="106">
        <v>5.02</v>
      </c>
      <c r="J2276" s="106">
        <v>5.08</v>
      </c>
      <c r="K2276" s="106">
        <v>5.3</v>
      </c>
      <c r="L2276" s="106">
        <v>5.38</v>
      </c>
      <c r="M2276" s="106">
        <v>5.44</v>
      </c>
    </row>
    <row r="2277" ht="15.75" customHeight="1">
      <c r="D2277" s="108">
        <v>42416.0</v>
      </c>
      <c r="E2277" s="106">
        <v>4.78</v>
      </c>
      <c r="F2277" s="106">
        <v>4.88</v>
      </c>
      <c r="G2277" s="106">
        <v>5.0</v>
      </c>
      <c r="H2277" s="106">
        <v>5.15</v>
      </c>
      <c r="I2277" s="106">
        <v>5.26</v>
      </c>
      <c r="J2277" s="106">
        <v>5.26</v>
      </c>
      <c r="K2277" s="106">
        <v>5.42</v>
      </c>
      <c r="L2277" s="106">
        <v>5.46</v>
      </c>
      <c r="M2277" s="106">
        <v>5.5</v>
      </c>
    </row>
    <row r="2278" ht="15.75" customHeight="1">
      <c r="D2278" s="108">
        <v>42415.0</v>
      </c>
      <c r="E2278" s="106">
        <v>5.4</v>
      </c>
      <c r="F2278" s="106">
        <v>5.44</v>
      </c>
      <c r="G2278" s="106">
        <v>5.44</v>
      </c>
      <c r="H2278" s="106">
        <v>5.5</v>
      </c>
      <c r="I2278" s="106">
        <v>5.5</v>
      </c>
      <c r="J2278" s="106">
        <v>5.44</v>
      </c>
      <c r="K2278" s="106">
        <v>5.56</v>
      </c>
      <c r="L2278" s="106">
        <v>5.56</v>
      </c>
      <c r="M2278" s="106">
        <v>5.54</v>
      </c>
    </row>
    <row r="2279" ht="15.75" customHeight="1">
      <c r="D2279" s="108">
        <v>42405.0</v>
      </c>
      <c r="E2279" s="106">
        <v>5.64</v>
      </c>
      <c r="F2279" s="106">
        <v>5.66</v>
      </c>
      <c r="G2279" s="106">
        <v>5.66</v>
      </c>
      <c r="H2279" s="106">
        <v>5.68</v>
      </c>
      <c r="I2279" s="106">
        <v>5.68</v>
      </c>
      <c r="J2279" s="106">
        <v>5.68</v>
      </c>
      <c r="K2279" s="106">
        <v>5.54</v>
      </c>
      <c r="L2279" s="106">
        <v>5.64</v>
      </c>
      <c r="M2279" s="106">
        <v>5.62</v>
      </c>
    </row>
    <row r="2280" ht="15.75" customHeight="1">
      <c r="D2280" s="108">
        <v>42404.0</v>
      </c>
      <c r="E2280" s="106">
        <v>5.78</v>
      </c>
      <c r="F2280" s="106">
        <v>5.78</v>
      </c>
      <c r="G2280" s="106">
        <v>5.84</v>
      </c>
      <c r="H2280" s="106">
        <v>5.8</v>
      </c>
      <c r="I2280" s="106">
        <v>5.74</v>
      </c>
      <c r="J2280" s="106">
        <v>5.74</v>
      </c>
      <c r="K2280" s="106">
        <v>5.66</v>
      </c>
      <c r="L2280" s="106">
        <v>5.66</v>
      </c>
      <c r="M2280" s="106">
        <v>5.64</v>
      </c>
    </row>
    <row r="2281" ht="15.75" customHeight="1">
      <c r="D2281" s="108">
        <v>42403.0</v>
      </c>
      <c r="E2281" s="106">
        <v>5.64</v>
      </c>
      <c r="F2281" s="106">
        <v>5.68</v>
      </c>
      <c r="G2281" s="106">
        <v>5.72</v>
      </c>
      <c r="H2281" s="106">
        <v>5.68</v>
      </c>
      <c r="I2281" s="106">
        <v>5.68</v>
      </c>
      <c r="J2281" s="106">
        <v>5.66</v>
      </c>
      <c r="K2281" s="106">
        <v>5.64</v>
      </c>
      <c r="L2281" s="106">
        <v>5.66</v>
      </c>
      <c r="M2281" s="106">
        <v>5.62</v>
      </c>
    </row>
    <row r="2282" ht="15.75" customHeight="1">
      <c r="D2282" s="108">
        <v>42402.0</v>
      </c>
      <c r="E2282" s="106">
        <v>5.6</v>
      </c>
      <c r="F2282" s="106">
        <v>5.63</v>
      </c>
      <c r="G2282" s="106">
        <v>5.68</v>
      </c>
      <c r="H2282" s="106">
        <v>5.65</v>
      </c>
      <c r="I2282" s="106">
        <v>5.65</v>
      </c>
      <c r="J2282" s="106">
        <v>5.58</v>
      </c>
      <c r="K2282" s="106">
        <v>5.55</v>
      </c>
      <c r="L2282" s="106">
        <v>5.55</v>
      </c>
      <c r="M2282" s="106">
        <v>5.48</v>
      </c>
    </row>
    <row r="2283" ht="15.75" customHeight="1">
      <c r="D2283" s="108">
        <v>42401.0</v>
      </c>
      <c r="E2283" s="106">
        <v>5.62</v>
      </c>
      <c r="F2283" s="106">
        <v>5.64</v>
      </c>
      <c r="G2283" s="106">
        <v>5.64</v>
      </c>
      <c r="H2283" s="106">
        <v>5.62</v>
      </c>
      <c r="I2283" s="106">
        <v>5.65</v>
      </c>
      <c r="J2283" s="106">
        <v>5.65</v>
      </c>
      <c r="K2283" s="106">
        <v>5.5</v>
      </c>
      <c r="L2283" s="106">
        <v>5.58</v>
      </c>
      <c r="M2283" s="106">
        <v>5.6</v>
      </c>
    </row>
    <row r="2284" ht="15.75" customHeight="1">
      <c r="D2284" s="108">
        <v>42398.0</v>
      </c>
      <c r="E2284" s="106">
        <v>5.25</v>
      </c>
      <c r="F2284" s="106">
        <v>5.33</v>
      </c>
      <c r="G2284" s="106">
        <v>5.33</v>
      </c>
      <c r="H2284" s="106">
        <v>5.4</v>
      </c>
      <c r="I2284" s="106">
        <v>5.4</v>
      </c>
      <c r="J2284" s="106">
        <v>5.4</v>
      </c>
      <c r="K2284" s="106">
        <v>5.43</v>
      </c>
      <c r="L2284" s="106">
        <v>5.48</v>
      </c>
      <c r="M2284" s="106">
        <v>5.5</v>
      </c>
    </row>
    <row r="2285" ht="15.75" customHeight="1">
      <c r="D2285" s="108">
        <v>42397.0</v>
      </c>
      <c r="E2285" s="106">
        <v>5.2</v>
      </c>
      <c r="F2285" s="106">
        <v>5.25</v>
      </c>
      <c r="G2285" s="106">
        <v>5.25</v>
      </c>
      <c r="H2285" s="106">
        <v>5.33</v>
      </c>
      <c r="I2285" s="106">
        <v>5.28</v>
      </c>
      <c r="J2285" s="106">
        <v>5.33</v>
      </c>
      <c r="K2285" s="106">
        <v>5.4</v>
      </c>
      <c r="L2285" s="106">
        <v>5.45</v>
      </c>
      <c r="M2285" s="106">
        <v>5.48</v>
      </c>
    </row>
    <row r="2286" ht="15.75" customHeight="1">
      <c r="D2286" s="108">
        <v>42396.0</v>
      </c>
      <c r="E2286" s="106">
        <v>5.1</v>
      </c>
      <c r="F2286" s="106">
        <v>5.2</v>
      </c>
      <c r="G2286" s="106">
        <v>5.23</v>
      </c>
      <c r="H2286" s="106">
        <v>5.33</v>
      </c>
      <c r="I2286" s="106">
        <v>5.34</v>
      </c>
      <c r="J2286" s="106">
        <v>5.36</v>
      </c>
      <c r="K2286" s="106">
        <v>5.38</v>
      </c>
      <c r="L2286" s="106">
        <v>5.44</v>
      </c>
      <c r="M2286" s="106">
        <v>5.48</v>
      </c>
    </row>
    <row r="2287" ht="15.75" customHeight="1">
      <c r="D2287" s="108">
        <v>42395.0</v>
      </c>
      <c r="E2287" s="106">
        <v>5.15</v>
      </c>
      <c r="F2287" s="106">
        <v>5.25</v>
      </c>
      <c r="G2287" s="106">
        <v>5.28</v>
      </c>
      <c r="H2287" s="106">
        <v>5.35</v>
      </c>
      <c r="I2287" s="106">
        <v>5.32</v>
      </c>
      <c r="J2287" s="106">
        <v>5.34</v>
      </c>
      <c r="K2287" s="106">
        <v>5.38</v>
      </c>
      <c r="L2287" s="106">
        <v>5.42</v>
      </c>
      <c r="M2287" s="106">
        <v>5.46</v>
      </c>
    </row>
    <row r="2288" ht="15.75" customHeight="1">
      <c r="D2288" s="108">
        <v>42394.0</v>
      </c>
      <c r="E2288" s="106">
        <v>5.14</v>
      </c>
      <c r="F2288" s="106">
        <v>5.18</v>
      </c>
      <c r="G2288" s="106">
        <v>5.26</v>
      </c>
      <c r="H2288" s="106">
        <v>5.32</v>
      </c>
      <c r="I2288" s="106">
        <v>5.3</v>
      </c>
      <c r="J2288" s="106">
        <v>5.32</v>
      </c>
      <c r="K2288" s="106">
        <v>5.36</v>
      </c>
      <c r="L2288" s="106">
        <v>5.4</v>
      </c>
      <c r="M2288" s="106">
        <v>5.4</v>
      </c>
    </row>
    <row r="2289" ht="15.75" customHeight="1">
      <c r="D2289" s="108">
        <v>42391.0</v>
      </c>
      <c r="E2289" s="106">
        <v>5.1</v>
      </c>
      <c r="F2289" s="106">
        <v>5.18</v>
      </c>
      <c r="G2289" s="106">
        <v>5.23</v>
      </c>
      <c r="H2289" s="106">
        <v>5.3</v>
      </c>
      <c r="I2289" s="106">
        <v>5.28</v>
      </c>
      <c r="J2289" s="106">
        <v>5.29</v>
      </c>
      <c r="K2289" s="106">
        <v>5.35</v>
      </c>
      <c r="L2289" s="106">
        <v>5.4</v>
      </c>
      <c r="M2289" s="106">
        <v>5.4</v>
      </c>
    </row>
    <row r="2290" ht="15.75" customHeight="1">
      <c r="D2290" s="108">
        <v>42390.0</v>
      </c>
      <c r="E2290" s="106">
        <v>4.98</v>
      </c>
      <c r="F2290" s="106">
        <v>5.05</v>
      </c>
      <c r="G2290" s="106">
        <v>5.13</v>
      </c>
      <c r="H2290" s="106">
        <v>5.2</v>
      </c>
      <c r="I2290" s="106">
        <v>5.18</v>
      </c>
      <c r="J2290" s="106">
        <v>5.2</v>
      </c>
      <c r="K2290" s="106">
        <v>5.32</v>
      </c>
      <c r="L2290" s="106">
        <v>5.44</v>
      </c>
      <c r="M2290" s="106">
        <v>5.48</v>
      </c>
    </row>
    <row r="2291" ht="15.75" customHeight="1">
      <c r="D2291" s="108">
        <v>42389.0</v>
      </c>
      <c r="E2291" s="106">
        <v>5.04</v>
      </c>
      <c r="F2291" s="106">
        <v>5.1</v>
      </c>
      <c r="G2291" s="106">
        <v>5.16</v>
      </c>
      <c r="H2291" s="106">
        <v>5.22</v>
      </c>
      <c r="I2291" s="106">
        <v>5.23</v>
      </c>
      <c r="J2291" s="106">
        <v>5.26</v>
      </c>
      <c r="K2291" s="106">
        <v>5.3</v>
      </c>
      <c r="L2291" s="106">
        <v>5.33</v>
      </c>
      <c r="M2291" s="106">
        <v>5.33</v>
      </c>
    </row>
    <row r="2292" ht="15.75" customHeight="1">
      <c r="D2292" s="108">
        <v>42388.0</v>
      </c>
      <c r="E2292" s="106">
        <v>5.0</v>
      </c>
      <c r="F2292" s="106">
        <v>5.13</v>
      </c>
      <c r="G2292" s="106">
        <v>5.18</v>
      </c>
      <c r="H2292" s="106">
        <v>5.25</v>
      </c>
      <c r="I2292" s="106">
        <v>5.2</v>
      </c>
      <c r="J2292" s="106">
        <v>5.25</v>
      </c>
      <c r="K2292" s="106">
        <v>5.35</v>
      </c>
      <c r="L2292" s="106">
        <v>5.43</v>
      </c>
      <c r="M2292" s="106">
        <v>5.43</v>
      </c>
    </row>
    <row r="2293" ht="15.75" customHeight="1">
      <c r="D2293" s="108">
        <v>42387.0</v>
      </c>
      <c r="E2293" s="106">
        <v>5.04</v>
      </c>
      <c r="F2293" s="106">
        <v>5.14</v>
      </c>
      <c r="G2293" s="106">
        <v>5.18</v>
      </c>
      <c r="H2293" s="106">
        <v>5.26</v>
      </c>
      <c r="I2293" s="106">
        <v>5.23</v>
      </c>
      <c r="J2293" s="106">
        <v>5.25</v>
      </c>
      <c r="K2293" s="106">
        <v>5.3</v>
      </c>
      <c r="L2293" s="106">
        <v>5.33</v>
      </c>
      <c r="M2293" s="106">
        <v>5.33</v>
      </c>
    </row>
    <row r="2294" ht="15.75" customHeight="1">
      <c r="D2294" s="108">
        <v>42384.0</v>
      </c>
      <c r="E2294" s="106">
        <v>5.1</v>
      </c>
      <c r="F2294" s="106">
        <v>5.16</v>
      </c>
      <c r="G2294" s="106">
        <v>5.22</v>
      </c>
      <c r="H2294" s="106">
        <v>5.3</v>
      </c>
      <c r="I2294" s="106">
        <v>5.24</v>
      </c>
      <c r="J2294" s="106">
        <v>5.28</v>
      </c>
      <c r="K2294" s="106">
        <v>5.36</v>
      </c>
      <c r="L2294" s="106">
        <v>5.4</v>
      </c>
      <c r="M2294" s="106">
        <v>5.4</v>
      </c>
    </row>
    <row r="2295" ht="15.75" customHeight="1">
      <c r="D2295" s="108">
        <v>42383.0</v>
      </c>
      <c r="E2295" s="106">
        <v>5.06</v>
      </c>
      <c r="F2295" s="106">
        <v>5.16</v>
      </c>
      <c r="G2295" s="106">
        <v>5.24</v>
      </c>
      <c r="H2295" s="106">
        <v>5.3</v>
      </c>
      <c r="I2295" s="106">
        <v>5.26</v>
      </c>
      <c r="J2295" s="106">
        <v>5.3</v>
      </c>
      <c r="K2295" s="106">
        <v>5.36</v>
      </c>
      <c r="L2295" s="106">
        <v>5.4</v>
      </c>
      <c r="M2295" s="106">
        <v>5.4</v>
      </c>
    </row>
    <row r="2296" ht="15.75" customHeight="1">
      <c r="D2296" s="108">
        <v>42382.0</v>
      </c>
      <c r="E2296" s="106">
        <v>4.98</v>
      </c>
      <c r="F2296" s="106">
        <v>5.06</v>
      </c>
      <c r="G2296" s="106">
        <v>5.14</v>
      </c>
      <c r="H2296" s="106">
        <v>5.26</v>
      </c>
      <c r="I2296" s="106">
        <v>5.23</v>
      </c>
      <c r="J2296" s="106">
        <v>5.28</v>
      </c>
      <c r="K2296" s="106">
        <v>5.35</v>
      </c>
      <c r="L2296" s="106">
        <v>5.38</v>
      </c>
      <c r="M2296" s="106">
        <v>5.38</v>
      </c>
    </row>
    <row r="2297" ht="15.75" customHeight="1">
      <c r="D2297" s="108">
        <v>42381.0</v>
      </c>
      <c r="E2297" s="106">
        <v>5.03</v>
      </c>
      <c r="F2297" s="106">
        <v>5.08</v>
      </c>
      <c r="G2297" s="106">
        <v>5.15</v>
      </c>
      <c r="H2297" s="106">
        <v>5.28</v>
      </c>
      <c r="I2297" s="106">
        <v>5.28</v>
      </c>
      <c r="J2297" s="106">
        <v>5.33</v>
      </c>
      <c r="K2297" s="106">
        <v>5.38</v>
      </c>
      <c r="L2297" s="106">
        <v>5.43</v>
      </c>
      <c r="M2297" s="106">
        <v>5.43</v>
      </c>
    </row>
    <row r="2298" ht="15.75" customHeight="1">
      <c r="D2298" s="108">
        <v>42380.0</v>
      </c>
      <c r="E2298" s="106">
        <v>5.0</v>
      </c>
      <c r="F2298" s="106">
        <v>5.08</v>
      </c>
      <c r="G2298" s="106">
        <v>5.15</v>
      </c>
      <c r="H2298" s="106">
        <v>5.23</v>
      </c>
      <c r="I2298" s="106">
        <v>5.22</v>
      </c>
      <c r="J2298" s="106">
        <v>5.26</v>
      </c>
      <c r="K2298" s="106">
        <v>5.36</v>
      </c>
      <c r="L2298" s="106">
        <v>5.4</v>
      </c>
      <c r="M2298" s="106">
        <v>5.42</v>
      </c>
    </row>
    <row r="2299" ht="15.75" customHeight="1">
      <c r="D2299" s="108">
        <v>42377.0</v>
      </c>
      <c r="E2299" s="106">
        <v>5.03</v>
      </c>
      <c r="F2299" s="106">
        <v>5.08</v>
      </c>
      <c r="G2299" s="106">
        <v>5.15</v>
      </c>
      <c r="H2299" s="106">
        <v>5.18</v>
      </c>
      <c r="I2299" s="106">
        <v>5.2</v>
      </c>
      <c r="J2299" s="106">
        <v>5.26</v>
      </c>
      <c r="K2299" s="106">
        <v>5.28</v>
      </c>
      <c r="L2299" s="106">
        <v>5.28</v>
      </c>
      <c r="M2299" s="106">
        <v>5.28</v>
      </c>
    </row>
    <row r="2300" ht="15.75" customHeight="1">
      <c r="D2300" s="108">
        <v>42376.0</v>
      </c>
      <c r="E2300" s="106">
        <v>5.12</v>
      </c>
      <c r="F2300" s="106">
        <v>5.16</v>
      </c>
      <c r="G2300" s="106">
        <v>5.22</v>
      </c>
      <c r="H2300" s="106">
        <v>5.28</v>
      </c>
      <c r="I2300" s="106">
        <v>5.25</v>
      </c>
      <c r="J2300" s="106">
        <v>5.3</v>
      </c>
      <c r="K2300" s="106">
        <v>5.35</v>
      </c>
      <c r="L2300" s="106">
        <v>5.38</v>
      </c>
      <c r="M2300" s="106">
        <v>5.38</v>
      </c>
    </row>
    <row r="2301" ht="15.75" customHeight="1">
      <c r="D2301" s="108">
        <v>42375.0</v>
      </c>
      <c r="E2301" s="106">
        <v>5.03</v>
      </c>
      <c r="F2301" s="106">
        <v>5.08</v>
      </c>
      <c r="G2301" s="106">
        <v>5.1</v>
      </c>
      <c r="H2301" s="106">
        <v>5.15</v>
      </c>
      <c r="I2301" s="106">
        <v>5.26</v>
      </c>
      <c r="J2301" s="106">
        <v>5.32</v>
      </c>
      <c r="K2301" s="106">
        <v>5.36</v>
      </c>
      <c r="L2301" s="106">
        <v>5.4</v>
      </c>
      <c r="M2301" s="106">
        <v>5.44</v>
      </c>
    </row>
    <row r="2302" ht="15.75" customHeight="1">
      <c r="D2302" s="108">
        <v>42374.0</v>
      </c>
      <c r="E2302" s="106">
        <v>5.03</v>
      </c>
      <c r="F2302" s="106">
        <v>5.15</v>
      </c>
      <c r="G2302" s="106">
        <v>5.2</v>
      </c>
      <c r="H2302" s="106">
        <v>5.25</v>
      </c>
      <c r="I2302" s="106">
        <v>5.2</v>
      </c>
      <c r="J2302" s="106">
        <v>5.24</v>
      </c>
      <c r="K2302" s="106">
        <v>5.24</v>
      </c>
      <c r="L2302" s="106">
        <v>5.24</v>
      </c>
      <c r="M2302" s="106">
        <v>5.28</v>
      </c>
    </row>
    <row r="2303" ht="15.75" customHeight="1">
      <c r="D2303" s="108">
        <v>42373.0</v>
      </c>
      <c r="E2303" s="106">
        <v>5.04</v>
      </c>
      <c r="F2303" s="106">
        <v>5.16</v>
      </c>
      <c r="G2303" s="106">
        <v>5.18</v>
      </c>
      <c r="H2303" s="106">
        <v>5.26</v>
      </c>
      <c r="I2303" s="106">
        <v>5.23</v>
      </c>
      <c r="J2303" s="106">
        <v>5.28</v>
      </c>
      <c r="K2303" s="106">
        <v>5.25</v>
      </c>
      <c r="L2303" s="106">
        <v>5.3</v>
      </c>
      <c r="M2303" s="106">
        <v>5.33</v>
      </c>
    </row>
    <row r="2304" ht="15.75" customHeight="1">
      <c r="D2304" s="108">
        <v>42369.0</v>
      </c>
      <c r="E2304" s="106">
        <v>5.1</v>
      </c>
      <c r="F2304" s="106">
        <v>5.2</v>
      </c>
      <c r="G2304" s="106">
        <v>5.2</v>
      </c>
      <c r="H2304" s="106">
        <v>5.38</v>
      </c>
      <c r="I2304" s="106">
        <v>5.28</v>
      </c>
      <c r="J2304" s="106">
        <v>5.33</v>
      </c>
      <c r="K2304" s="106">
        <v>5.33</v>
      </c>
      <c r="L2304" s="106">
        <v>5.38</v>
      </c>
      <c r="M2304" s="106">
        <v>5.38</v>
      </c>
    </row>
    <row r="2305" ht="15.75" customHeight="1">
      <c r="D2305" s="108">
        <v>42368.0</v>
      </c>
      <c r="E2305" s="106">
        <v>4.96</v>
      </c>
      <c r="F2305" s="106">
        <v>5.08</v>
      </c>
      <c r="G2305" s="106">
        <v>5.1</v>
      </c>
      <c r="H2305" s="106">
        <v>5.18</v>
      </c>
      <c r="I2305" s="106">
        <v>5.18</v>
      </c>
      <c r="J2305" s="106">
        <v>5.22</v>
      </c>
      <c r="K2305" s="106">
        <v>5.2</v>
      </c>
      <c r="L2305" s="106">
        <v>5.24</v>
      </c>
      <c r="M2305" s="106">
        <v>5.28</v>
      </c>
    </row>
    <row r="2306" ht="15.75" customHeight="1">
      <c r="D2306" s="108">
        <v>42367.0</v>
      </c>
      <c r="E2306" s="106">
        <v>5.0</v>
      </c>
      <c r="F2306" s="106">
        <v>5.05</v>
      </c>
      <c r="G2306" s="106">
        <v>5.13</v>
      </c>
      <c r="H2306" s="106">
        <v>5.2</v>
      </c>
      <c r="I2306" s="106">
        <v>5.2</v>
      </c>
      <c r="J2306" s="106">
        <v>5.25</v>
      </c>
      <c r="K2306" s="106">
        <v>5.33</v>
      </c>
      <c r="L2306" s="106">
        <v>5.38</v>
      </c>
      <c r="M2306" s="106">
        <v>5.38</v>
      </c>
    </row>
    <row r="2307" ht="15.75" customHeight="1">
      <c r="D2307" s="108">
        <v>42366.0</v>
      </c>
      <c r="E2307" s="106">
        <v>5.04</v>
      </c>
      <c r="F2307" s="106">
        <v>5.12</v>
      </c>
      <c r="G2307" s="106">
        <v>5.16</v>
      </c>
      <c r="H2307" s="106">
        <v>5.22</v>
      </c>
      <c r="I2307" s="106">
        <v>5.22</v>
      </c>
      <c r="J2307" s="106">
        <v>5.26</v>
      </c>
      <c r="K2307" s="106">
        <v>5.26</v>
      </c>
      <c r="L2307" s="106">
        <v>5.3</v>
      </c>
      <c r="M2307" s="106">
        <v>5.32</v>
      </c>
    </row>
    <row r="2308" ht="15.75" customHeight="1">
      <c r="D2308" s="108">
        <v>42363.0</v>
      </c>
      <c r="E2308" s="106">
        <v>5.0</v>
      </c>
      <c r="F2308" s="106">
        <v>5.05</v>
      </c>
      <c r="G2308" s="106">
        <v>5.1</v>
      </c>
      <c r="H2308" s="106">
        <v>5.13</v>
      </c>
      <c r="I2308" s="106">
        <v>5.18</v>
      </c>
      <c r="J2308" s="106">
        <v>5.23</v>
      </c>
      <c r="K2308" s="106">
        <v>5.13</v>
      </c>
      <c r="L2308" s="106">
        <v>5.13</v>
      </c>
      <c r="M2308" s="106">
        <v>5.2</v>
      </c>
    </row>
    <row r="2309" ht="15.75" customHeight="1">
      <c r="D2309" s="108">
        <v>42362.0</v>
      </c>
      <c r="E2309" s="106">
        <v>5.03</v>
      </c>
      <c r="F2309" s="106">
        <v>5.1</v>
      </c>
      <c r="G2309" s="106">
        <v>5.15</v>
      </c>
      <c r="H2309" s="106">
        <v>5.23</v>
      </c>
      <c r="I2309" s="106">
        <v>5.25</v>
      </c>
      <c r="J2309" s="106">
        <v>5.3</v>
      </c>
      <c r="K2309" s="106">
        <v>5.2</v>
      </c>
      <c r="L2309" s="106">
        <v>5.23</v>
      </c>
      <c r="M2309" s="106">
        <v>5.28</v>
      </c>
    </row>
    <row r="2310" ht="15.75" customHeight="1">
      <c r="D2310" s="108">
        <v>42361.0</v>
      </c>
      <c r="E2310" s="106">
        <v>5.03</v>
      </c>
      <c r="F2310" s="106">
        <v>5.1</v>
      </c>
      <c r="G2310" s="106">
        <v>5.1</v>
      </c>
      <c r="H2310" s="106">
        <v>5.15</v>
      </c>
      <c r="I2310" s="106">
        <v>5.2</v>
      </c>
      <c r="J2310" s="106">
        <v>5.25</v>
      </c>
      <c r="K2310" s="106">
        <v>5.18</v>
      </c>
      <c r="L2310" s="106">
        <v>5.2</v>
      </c>
      <c r="M2310" s="106">
        <v>5.25</v>
      </c>
    </row>
    <row r="2311" ht="15.75" customHeight="1">
      <c r="D2311" s="108">
        <v>42360.0</v>
      </c>
      <c r="E2311" s="106">
        <v>5.0</v>
      </c>
      <c r="F2311" s="106">
        <v>5.08</v>
      </c>
      <c r="G2311" s="106">
        <v>5.08</v>
      </c>
      <c r="H2311" s="106">
        <v>5.08</v>
      </c>
      <c r="I2311" s="106">
        <v>5.13</v>
      </c>
      <c r="J2311" s="106">
        <v>5.18</v>
      </c>
      <c r="K2311" s="106">
        <v>5.1</v>
      </c>
      <c r="L2311" s="106">
        <v>5.13</v>
      </c>
      <c r="M2311" s="106">
        <v>5.2</v>
      </c>
    </row>
    <row r="2312" ht="15.75" customHeight="1">
      <c r="D2312" s="108">
        <v>42359.0</v>
      </c>
      <c r="E2312" s="106">
        <v>5.0</v>
      </c>
      <c r="F2312" s="106">
        <v>5.05</v>
      </c>
      <c r="G2312" s="106">
        <v>5.05</v>
      </c>
      <c r="H2312" s="106">
        <v>5.08</v>
      </c>
      <c r="I2312" s="106">
        <v>5.18</v>
      </c>
      <c r="J2312" s="106">
        <v>5.24</v>
      </c>
      <c r="K2312" s="106">
        <v>5.22</v>
      </c>
      <c r="L2312" s="106">
        <v>5.26</v>
      </c>
      <c r="M2312" s="106">
        <v>5.32</v>
      </c>
    </row>
    <row r="2313" ht="15.75" customHeight="1">
      <c r="D2313" s="108">
        <v>42356.0</v>
      </c>
      <c r="E2313" s="106">
        <v>5.02</v>
      </c>
      <c r="F2313" s="106">
        <v>5.04</v>
      </c>
      <c r="G2313" s="106">
        <v>5.04</v>
      </c>
      <c r="H2313" s="106">
        <v>5.12</v>
      </c>
      <c r="I2313" s="106">
        <v>5.14</v>
      </c>
      <c r="J2313" s="106">
        <v>5.2</v>
      </c>
      <c r="K2313" s="106">
        <v>5.2</v>
      </c>
      <c r="L2313" s="106">
        <v>5.22</v>
      </c>
      <c r="M2313" s="106">
        <v>5.24</v>
      </c>
    </row>
    <row r="2314" ht="15.75" customHeight="1">
      <c r="D2314" s="108">
        <v>42355.0</v>
      </c>
      <c r="E2314" s="106">
        <v>5.0</v>
      </c>
      <c r="F2314" s="106">
        <v>5.02</v>
      </c>
      <c r="G2314" s="106">
        <v>5.02</v>
      </c>
      <c r="H2314" s="106">
        <v>5.12</v>
      </c>
      <c r="I2314" s="106">
        <v>5.16</v>
      </c>
      <c r="J2314" s="106">
        <v>5.24</v>
      </c>
      <c r="K2314" s="106">
        <v>5.28</v>
      </c>
      <c r="L2314" s="106">
        <v>5.32</v>
      </c>
      <c r="M2314" s="106">
        <v>5.32</v>
      </c>
    </row>
    <row r="2315" ht="15.75" customHeight="1">
      <c r="D2315" s="108">
        <v>42354.0</v>
      </c>
      <c r="E2315" s="106">
        <v>4.95</v>
      </c>
      <c r="F2315" s="106">
        <v>5.0</v>
      </c>
      <c r="G2315" s="106">
        <v>5.03</v>
      </c>
      <c r="H2315" s="106">
        <v>5.08</v>
      </c>
      <c r="I2315" s="106">
        <v>5.14</v>
      </c>
      <c r="J2315" s="106">
        <v>5.18</v>
      </c>
      <c r="K2315" s="106">
        <v>5.26</v>
      </c>
      <c r="L2315" s="106">
        <v>5.3</v>
      </c>
      <c r="M2315" s="106">
        <v>5.32</v>
      </c>
    </row>
    <row r="2316" ht="15.75" customHeight="1">
      <c r="D2316" s="108">
        <v>42353.0</v>
      </c>
      <c r="E2316" s="106">
        <v>4.98</v>
      </c>
      <c r="F2316" s="106">
        <v>5.04</v>
      </c>
      <c r="G2316" s="106">
        <v>5.04</v>
      </c>
      <c r="H2316" s="106">
        <v>5.12</v>
      </c>
      <c r="I2316" s="106">
        <v>5.14</v>
      </c>
      <c r="J2316" s="106">
        <v>5.18</v>
      </c>
      <c r="K2316" s="106">
        <v>5.22</v>
      </c>
      <c r="L2316" s="106">
        <v>5.3</v>
      </c>
      <c r="M2316" s="106">
        <v>5.3</v>
      </c>
    </row>
    <row r="2317" ht="15.75" customHeight="1">
      <c r="D2317" s="108">
        <v>42352.0</v>
      </c>
      <c r="E2317" s="106">
        <v>5.0</v>
      </c>
      <c r="F2317" s="106">
        <v>5.04</v>
      </c>
      <c r="G2317" s="106">
        <v>5.04</v>
      </c>
      <c r="H2317" s="106">
        <v>5.1</v>
      </c>
      <c r="I2317" s="106">
        <v>5.1</v>
      </c>
      <c r="J2317" s="106">
        <v>5.14</v>
      </c>
      <c r="K2317" s="106">
        <v>5.16</v>
      </c>
      <c r="L2317" s="106">
        <v>5.24</v>
      </c>
      <c r="M2317" s="106">
        <v>5.28</v>
      </c>
    </row>
    <row r="2318" ht="15.75" customHeight="1">
      <c r="D2318" s="108">
        <v>42349.0</v>
      </c>
      <c r="E2318" s="106">
        <v>5.0</v>
      </c>
      <c r="F2318" s="106">
        <v>5.0</v>
      </c>
      <c r="G2318" s="106">
        <v>5.0</v>
      </c>
      <c r="H2318" s="106">
        <v>5.03</v>
      </c>
      <c r="I2318" s="106">
        <v>5.03</v>
      </c>
      <c r="J2318" s="106">
        <v>5.05</v>
      </c>
      <c r="K2318" s="106">
        <v>5.08</v>
      </c>
      <c r="L2318" s="106">
        <v>5.15</v>
      </c>
      <c r="M2318" s="106">
        <v>5.23</v>
      </c>
    </row>
    <row r="2319" ht="15.75" customHeight="1">
      <c r="D2319" s="108">
        <v>42348.0</v>
      </c>
      <c r="E2319" s="106">
        <v>5.0</v>
      </c>
      <c r="F2319" s="106">
        <v>5.04</v>
      </c>
      <c r="G2319" s="106">
        <v>5.04</v>
      </c>
      <c r="H2319" s="106">
        <v>5.1</v>
      </c>
      <c r="I2319" s="106">
        <v>5.1</v>
      </c>
      <c r="J2319" s="106">
        <v>5.14</v>
      </c>
      <c r="K2319" s="106">
        <v>5.2</v>
      </c>
      <c r="L2319" s="106">
        <v>5.24</v>
      </c>
      <c r="M2319" s="106">
        <v>5.3</v>
      </c>
    </row>
    <row r="2320" ht="15.75" customHeight="1">
      <c r="D2320" s="108">
        <v>42347.0</v>
      </c>
      <c r="E2320" s="106">
        <v>4.98</v>
      </c>
      <c r="F2320" s="106">
        <v>5.0</v>
      </c>
      <c r="G2320" s="106">
        <v>5.0</v>
      </c>
      <c r="H2320" s="106">
        <v>5.06</v>
      </c>
      <c r="I2320" s="106">
        <v>5.06</v>
      </c>
      <c r="J2320" s="106">
        <v>5.08</v>
      </c>
      <c r="K2320" s="106">
        <v>5.16</v>
      </c>
      <c r="L2320" s="106">
        <v>5.18</v>
      </c>
      <c r="M2320" s="106">
        <v>5.24</v>
      </c>
    </row>
    <row r="2321" ht="15.75" customHeight="1">
      <c r="D2321" s="108">
        <v>42346.0</v>
      </c>
      <c r="E2321" s="106">
        <v>4.93</v>
      </c>
      <c r="F2321" s="106">
        <v>5.0</v>
      </c>
      <c r="G2321" s="106">
        <v>5.0</v>
      </c>
      <c r="H2321" s="106">
        <v>5.0</v>
      </c>
      <c r="I2321" s="106">
        <v>5.03</v>
      </c>
      <c r="J2321" s="106">
        <v>5.03</v>
      </c>
      <c r="K2321" s="106">
        <v>5.18</v>
      </c>
      <c r="L2321" s="106">
        <v>5.18</v>
      </c>
      <c r="M2321" s="106">
        <v>5.2</v>
      </c>
    </row>
    <row r="2322" ht="15.75" customHeight="1">
      <c r="D2322" s="108">
        <v>42345.0</v>
      </c>
      <c r="E2322" s="106">
        <v>4.78</v>
      </c>
      <c r="F2322" s="106">
        <v>4.95</v>
      </c>
      <c r="G2322" s="106">
        <v>4.95</v>
      </c>
      <c r="H2322" s="106">
        <v>5.03</v>
      </c>
      <c r="I2322" s="106">
        <v>5.06</v>
      </c>
      <c r="J2322" s="106">
        <v>5.06</v>
      </c>
      <c r="K2322" s="106">
        <v>5.22</v>
      </c>
      <c r="L2322" s="106">
        <v>5.24</v>
      </c>
      <c r="M2322" s="106">
        <v>5.28</v>
      </c>
    </row>
    <row r="2323" ht="15.75" customHeight="1">
      <c r="D2323" s="108">
        <v>42342.0</v>
      </c>
      <c r="E2323" s="106">
        <v>4.33</v>
      </c>
      <c r="F2323" s="106">
        <v>4.6</v>
      </c>
      <c r="G2323" s="106">
        <v>4.7</v>
      </c>
      <c r="H2323" s="106">
        <v>4.85</v>
      </c>
      <c r="I2323" s="106">
        <v>4.94</v>
      </c>
      <c r="J2323" s="106">
        <v>5.0</v>
      </c>
      <c r="K2323" s="106">
        <v>5.02</v>
      </c>
      <c r="L2323" s="106">
        <v>5.08</v>
      </c>
      <c r="M2323" s="106">
        <v>5.16</v>
      </c>
    </row>
    <row r="2324" ht="15.75" customHeight="1">
      <c r="D2324" s="108">
        <v>42341.0</v>
      </c>
      <c r="E2324" s="106">
        <v>4.24</v>
      </c>
      <c r="F2324" s="106">
        <v>4.48</v>
      </c>
      <c r="G2324" s="106">
        <v>4.58</v>
      </c>
      <c r="H2324" s="106">
        <v>4.8</v>
      </c>
      <c r="I2324" s="106">
        <v>4.93</v>
      </c>
      <c r="J2324" s="106">
        <v>4.98</v>
      </c>
      <c r="K2324" s="106">
        <v>5.08</v>
      </c>
      <c r="L2324" s="106">
        <v>5.18</v>
      </c>
      <c r="M2324" s="106">
        <v>5.25</v>
      </c>
    </row>
    <row r="2325" ht="15.75" customHeight="1">
      <c r="D2325" s="108">
        <v>42340.0</v>
      </c>
      <c r="E2325" s="106">
        <v>4.05</v>
      </c>
      <c r="F2325" s="106">
        <v>4.25</v>
      </c>
      <c r="G2325" s="106">
        <v>4.38</v>
      </c>
      <c r="H2325" s="106">
        <v>4.63</v>
      </c>
      <c r="I2325" s="106">
        <v>4.8</v>
      </c>
      <c r="J2325" s="106">
        <v>4.92</v>
      </c>
      <c r="K2325" s="106">
        <v>5.06</v>
      </c>
      <c r="L2325" s="106">
        <v>5.1</v>
      </c>
      <c r="M2325" s="106">
        <v>5.26</v>
      </c>
    </row>
    <row r="2326" ht="15.75" customHeight="1">
      <c r="D2326" s="108">
        <v>42339.0</v>
      </c>
      <c r="E2326" s="106">
        <v>4.0</v>
      </c>
      <c r="F2326" s="106">
        <v>4.14</v>
      </c>
      <c r="G2326" s="106">
        <v>4.3</v>
      </c>
      <c r="H2326" s="106">
        <v>4.64</v>
      </c>
      <c r="I2326" s="106">
        <v>4.76</v>
      </c>
      <c r="J2326" s="106">
        <v>4.9</v>
      </c>
      <c r="K2326" s="106">
        <v>4.98</v>
      </c>
      <c r="L2326" s="106">
        <v>5.03</v>
      </c>
      <c r="M2326" s="106">
        <v>5.1</v>
      </c>
    </row>
    <row r="2327" ht="15.75" customHeight="1">
      <c r="D2327" s="108">
        <v>42338.0</v>
      </c>
      <c r="E2327" s="106">
        <v>3.98</v>
      </c>
      <c r="F2327" s="106">
        <v>4.05</v>
      </c>
      <c r="G2327" s="106">
        <v>4.18</v>
      </c>
      <c r="H2327" s="106">
        <v>4.33</v>
      </c>
      <c r="I2327" s="106">
        <v>4.58</v>
      </c>
      <c r="J2327" s="106">
        <v>4.8</v>
      </c>
      <c r="K2327" s="106">
        <v>4.96</v>
      </c>
      <c r="L2327" s="106">
        <v>5.08</v>
      </c>
      <c r="M2327" s="106">
        <v>5.18</v>
      </c>
    </row>
    <row r="2328" ht="15.75" customHeight="1">
      <c r="D2328" s="108">
        <v>42335.0</v>
      </c>
      <c r="E2328" s="106">
        <v>3.28</v>
      </c>
      <c r="F2328" s="106">
        <v>3.53</v>
      </c>
      <c r="G2328" s="106">
        <v>3.68</v>
      </c>
      <c r="H2328" s="106">
        <v>4.15</v>
      </c>
      <c r="I2328" s="106">
        <v>4.55</v>
      </c>
      <c r="J2328" s="106">
        <v>4.75</v>
      </c>
      <c r="K2328" s="106">
        <v>4.95</v>
      </c>
      <c r="L2328" s="106">
        <v>5.08</v>
      </c>
      <c r="M2328" s="106">
        <v>5.15</v>
      </c>
    </row>
    <row r="2329" ht="15.75" customHeight="1">
      <c r="D2329" s="108">
        <v>42334.0</v>
      </c>
      <c r="E2329" s="106">
        <v>3.24</v>
      </c>
      <c r="F2329" s="106">
        <v>3.44</v>
      </c>
      <c r="G2329" s="106">
        <v>3.6</v>
      </c>
      <c r="H2329" s="106">
        <v>4.0</v>
      </c>
      <c r="I2329" s="106">
        <v>4.5</v>
      </c>
      <c r="J2329" s="106">
        <v>4.73</v>
      </c>
      <c r="K2329" s="106">
        <v>4.95</v>
      </c>
      <c r="L2329" s="106">
        <v>5.13</v>
      </c>
      <c r="M2329" s="106">
        <v>5.23</v>
      </c>
    </row>
    <row r="2330" ht="15.75" customHeight="1">
      <c r="D2330" s="108">
        <v>42333.0</v>
      </c>
      <c r="E2330" s="106">
        <v>2.87</v>
      </c>
      <c r="F2330" s="106">
        <v>3.12</v>
      </c>
      <c r="G2330" s="106">
        <v>3.25</v>
      </c>
      <c r="H2330" s="106">
        <v>3.63</v>
      </c>
      <c r="I2330" s="106">
        <v>4.27</v>
      </c>
      <c r="J2330" s="106">
        <v>4.57</v>
      </c>
      <c r="K2330" s="106">
        <v>4.87</v>
      </c>
      <c r="L2330" s="106">
        <v>5.06</v>
      </c>
      <c r="M2330" s="106">
        <v>5.16</v>
      </c>
    </row>
    <row r="2331" ht="15.75" customHeight="1">
      <c r="D2331" s="108">
        <v>42332.0</v>
      </c>
      <c r="E2331" s="106">
        <v>2.48</v>
      </c>
      <c r="F2331" s="106">
        <v>2.75</v>
      </c>
      <c r="G2331" s="106">
        <v>3.03</v>
      </c>
      <c r="H2331" s="106">
        <v>3.5</v>
      </c>
      <c r="I2331" s="106">
        <v>4.2</v>
      </c>
      <c r="J2331" s="106">
        <v>4.53</v>
      </c>
      <c r="K2331" s="106">
        <v>4.8</v>
      </c>
      <c r="L2331" s="106">
        <v>5.02</v>
      </c>
      <c r="M2331" s="106">
        <v>5.12</v>
      </c>
    </row>
    <row r="2332" ht="15.75" customHeight="1">
      <c r="D2332" s="108">
        <v>42331.0</v>
      </c>
      <c r="E2332" s="106">
        <v>2.34</v>
      </c>
      <c r="F2332" s="106">
        <v>2.6</v>
      </c>
      <c r="G2332" s="106">
        <v>2.9</v>
      </c>
      <c r="H2332" s="106">
        <v>3.44</v>
      </c>
      <c r="I2332" s="106">
        <v>4.22</v>
      </c>
      <c r="J2332" s="106">
        <v>4.58</v>
      </c>
      <c r="K2332" s="106">
        <v>4.83</v>
      </c>
      <c r="L2332" s="106">
        <v>5.0</v>
      </c>
      <c r="M2332" s="106">
        <v>5.1</v>
      </c>
    </row>
    <row r="2333" ht="15.75" customHeight="1">
      <c r="D2333" s="108">
        <v>42328.0</v>
      </c>
      <c r="E2333" s="106">
        <v>2.4</v>
      </c>
      <c r="F2333" s="106">
        <v>2.65</v>
      </c>
      <c r="G2333" s="106">
        <v>2.88</v>
      </c>
      <c r="H2333" s="106">
        <v>3.48</v>
      </c>
      <c r="I2333" s="106">
        <v>4.2</v>
      </c>
      <c r="J2333" s="106">
        <v>4.58</v>
      </c>
      <c r="K2333" s="106">
        <v>4.88</v>
      </c>
      <c r="L2333" s="106">
        <v>5.04</v>
      </c>
      <c r="M2333" s="106">
        <v>5.16</v>
      </c>
    </row>
    <row r="2334" ht="15.75" customHeight="1">
      <c r="D2334" s="108">
        <v>42327.0</v>
      </c>
      <c r="E2334" s="106">
        <v>2.4</v>
      </c>
      <c r="F2334" s="106">
        <v>2.66</v>
      </c>
      <c r="G2334" s="106">
        <v>2.88</v>
      </c>
      <c r="H2334" s="106">
        <v>3.46</v>
      </c>
      <c r="I2334" s="106">
        <v>4.28</v>
      </c>
      <c r="J2334" s="106">
        <v>4.56</v>
      </c>
      <c r="K2334" s="106">
        <v>4.88</v>
      </c>
      <c r="L2334" s="106">
        <v>5.04</v>
      </c>
      <c r="M2334" s="106">
        <v>5.22</v>
      </c>
    </row>
    <row r="2335" ht="15.75" customHeight="1">
      <c r="D2335" s="108">
        <v>42326.0</v>
      </c>
      <c r="E2335" s="106">
        <v>2.48</v>
      </c>
      <c r="F2335" s="106">
        <v>2.72</v>
      </c>
      <c r="G2335" s="106">
        <v>2.9</v>
      </c>
      <c r="H2335" s="106">
        <v>3.48</v>
      </c>
      <c r="I2335" s="106">
        <v>4.22</v>
      </c>
      <c r="J2335" s="106">
        <v>4.56</v>
      </c>
      <c r="K2335" s="106">
        <v>4.9</v>
      </c>
      <c r="L2335" s="106">
        <v>5.05</v>
      </c>
      <c r="M2335" s="106">
        <v>5.2</v>
      </c>
    </row>
    <row r="2336" ht="15.75" customHeight="1">
      <c r="D2336" s="108">
        <v>42325.0</v>
      </c>
      <c r="E2336" s="106">
        <v>2.56</v>
      </c>
      <c r="F2336" s="106">
        <v>2.8</v>
      </c>
      <c r="G2336" s="106">
        <v>3.0</v>
      </c>
      <c r="H2336" s="106">
        <v>3.54</v>
      </c>
      <c r="I2336" s="106">
        <v>4.24</v>
      </c>
      <c r="J2336" s="106">
        <v>4.56</v>
      </c>
      <c r="K2336" s="106">
        <v>4.92</v>
      </c>
      <c r="L2336" s="106">
        <v>5.08</v>
      </c>
      <c r="M2336" s="106">
        <v>5.22</v>
      </c>
    </row>
    <row r="2337" ht="15.75" customHeight="1">
      <c r="D2337" s="108">
        <v>42324.0</v>
      </c>
      <c r="E2337" s="106">
        <v>2.4</v>
      </c>
      <c r="F2337" s="106">
        <v>2.63</v>
      </c>
      <c r="G2337" s="106">
        <v>2.88</v>
      </c>
      <c r="H2337" s="106">
        <v>3.48</v>
      </c>
      <c r="I2337" s="106">
        <v>4.23</v>
      </c>
      <c r="J2337" s="106">
        <v>4.58</v>
      </c>
      <c r="K2337" s="106">
        <v>4.92</v>
      </c>
      <c r="L2337" s="106">
        <v>5.06</v>
      </c>
      <c r="M2337" s="106">
        <v>5.16</v>
      </c>
    </row>
    <row r="2338" ht="15.75" customHeight="1">
      <c r="D2338" s="108">
        <v>42321.0</v>
      </c>
      <c r="E2338" s="106">
        <v>2.14</v>
      </c>
      <c r="F2338" s="106">
        <v>2.4</v>
      </c>
      <c r="G2338" s="106">
        <v>2.74</v>
      </c>
      <c r="H2338" s="106">
        <v>3.42</v>
      </c>
      <c r="I2338" s="106">
        <v>4.2</v>
      </c>
      <c r="J2338" s="106">
        <v>4.56</v>
      </c>
      <c r="K2338" s="106">
        <v>4.9</v>
      </c>
      <c r="L2338" s="106">
        <v>5.1</v>
      </c>
      <c r="M2338" s="106">
        <v>5.22</v>
      </c>
    </row>
    <row r="2339" ht="15.75" customHeight="1">
      <c r="D2339" s="108">
        <v>42320.0</v>
      </c>
      <c r="E2339" s="106">
        <v>2.15</v>
      </c>
      <c r="F2339" s="106">
        <v>2.33</v>
      </c>
      <c r="G2339" s="106">
        <v>2.83</v>
      </c>
      <c r="H2339" s="106">
        <v>3.45</v>
      </c>
      <c r="I2339" s="106">
        <v>4.25</v>
      </c>
      <c r="J2339" s="106">
        <v>4.55</v>
      </c>
      <c r="K2339" s="106">
        <v>4.9</v>
      </c>
      <c r="L2339" s="106">
        <v>5.1</v>
      </c>
      <c r="M2339" s="106">
        <v>5.22</v>
      </c>
    </row>
    <row r="2340" ht="15.75" customHeight="1">
      <c r="D2340" s="108">
        <v>42319.0</v>
      </c>
      <c r="E2340" s="106">
        <v>2.35</v>
      </c>
      <c r="F2340" s="106">
        <v>2.53</v>
      </c>
      <c r="G2340" s="106">
        <v>2.95</v>
      </c>
      <c r="H2340" s="106">
        <v>3.65</v>
      </c>
      <c r="I2340" s="106">
        <v>4.3</v>
      </c>
      <c r="J2340" s="106">
        <v>4.55</v>
      </c>
      <c r="K2340" s="106">
        <v>4.88</v>
      </c>
      <c r="L2340" s="106">
        <v>5.08</v>
      </c>
      <c r="M2340" s="106">
        <v>5.23</v>
      </c>
    </row>
    <row r="2341" ht="15.75" customHeight="1">
      <c r="D2341" s="108">
        <v>42318.0</v>
      </c>
      <c r="E2341" s="106">
        <v>2.4</v>
      </c>
      <c r="F2341" s="106">
        <v>2.74</v>
      </c>
      <c r="G2341" s="106">
        <v>3.04</v>
      </c>
      <c r="H2341" s="106">
        <v>3.58</v>
      </c>
      <c r="I2341" s="106">
        <v>4.24</v>
      </c>
      <c r="J2341" s="106">
        <v>4.52</v>
      </c>
      <c r="K2341" s="106">
        <v>4.88</v>
      </c>
      <c r="L2341" s="106">
        <v>5.1</v>
      </c>
      <c r="M2341" s="106">
        <v>5.2</v>
      </c>
    </row>
    <row r="2342" ht="15.75" customHeight="1">
      <c r="D2342" s="108">
        <v>42317.0</v>
      </c>
      <c r="E2342" s="106">
        <v>2.3</v>
      </c>
      <c r="F2342" s="106">
        <v>2.54</v>
      </c>
      <c r="G2342" s="106">
        <v>3.06</v>
      </c>
      <c r="H2342" s="106">
        <v>3.64</v>
      </c>
      <c r="I2342" s="106">
        <v>4.26</v>
      </c>
      <c r="J2342" s="106">
        <v>4.54</v>
      </c>
      <c r="K2342" s="106">
        <v>4.86</v>
      </c>
      <c r="L2342" s="106">
        <v>5.06</v>
      </c>
      <c r="M2342" s="106">
        <v>5.16</v>
      </c>
    </row>
    <row r="2343" ht="15.75" customHeight="1">
      <c r="D2343" s="108">
        <v>42314.0</v>
      </c>
      <c r="E2343" s="106">
        <v>1.84</v>
      </c>
      <c r="F2343" s="106">
        <v>2.1</v>
      </c>
      <c r="G2343" s="106">
        <v>2.6</v>
      </c>
      <c r="H2343" s="106">
        <v>3.34</v>
      </c>
      <c r="I2343" s="106">
        <v>4.26</v>
      </c>
      <c r="J2343" s="106">
        <v>4.52</v>
      </c>
      <c r="K2343" s="106">
        <v>4.9</v>
      </c>
      <c r="L2343" s="106">
        <v>5.13</v>
      </c>
      <c r="M2343" s="106">
        <v>5.28</v>
      </c>
    </row>
    <row r="2344" ht="15.75" customHeight="1">
      <c r="D2344" s="108">
        <v>42313.0</v>
      </c>
      <c r="E2344" s="106">
        <v>2.05</v>
      </c>
      <c r="F2344" s="106">
        <v>2.18</v>
      </c>
      <c r="G2344" s="106">
        <v>2.55</v>
      </c>
      <c r="H2344" s="106">
        <v>3.38</v>
      </c>
      <c r="I2344" s="106">
        <v>4.23</v>
      </c>
      <c r="J2344" s="106">
        <v>4.57</v>
      </c>
      <c r="K2344" s="106">
        <v>4.9</v>
      </c>
      <c r="L2344" s="106">
        <v>5.06</v>
      </c>
      <c r="M2344" s="106">
        <v>5.2</v>
      </c>
    </row>
    <row r="2345" ht="15.75" customHeight="1">
      <c r="D2345" s="108">
        <v>42312.0</v>
      </c>
      <c r="E2345" s="106">
        <v>2.2</v>
      </c>
      <c r="F2345" s="106">
        <v>2.35</v>
      </c>
      <c r="G2345" s="106">
        <v>2.73</v>
      </c>
      <c r="H2345" s="106">
        <v>3.53</v>
      </c>
      <c r="I2345" s="106">
        <v>4.35</v>
      </c>
      <c r="J2345" s="106">
        <v>4.63</v>
      </c>
      <c r="K2345" s="106">
        <v>4.95</v>
      </c>
      <c r="L2345" s="106">
        <v>5.08</v>
      </c>
      <c r="M2345" s="106">
        <v>5.2</v>
      </c>
    </row>
    <row r="2346" ht="15.75" customHeight="1">
      <c r="D2346" s="108">
        <v>42311.0</v>
      </c>
      <c r="E2346" s="106">
        <v>2.3</v>
      </c>
      <c r="F2346" s="106">
        <v>2.5</v>
      </c>
      <c r="G2346" s="106">
        <v>2.98</v>
      </c>
      <c r="H2346" s="106">
        <v>3.56</v>
      </c>
      <c r="I2346" s="106">
        <v>4.42</v>
      </c>
      <c r="J2346" s="106">
        <v>4.64</v>
      </c>
      <c r="K2346" s="106">
        <v>5.0</v>
      </c>
      <c r="L2346" s="106">
        <v>5.1</v>
      </c>
      <c r="M2346" s="106">
        <v>5.2</v>
      </c>
    </row>
    <row r="2347" ht="15.75" customHeight="1">
      <c r="D2347" s="108">
        <v>42310.0</v>
      </c>
      <c r="E2347" s="106">
        <v>2.38</v>
      </c>
      <c r="F2347" s="106">
        <v>2.58</v>
      </c>
      <c r="G2347" s="106">
        <v>3.05</v>
      </c>
      <c r="H2347" s="106">
        <v>3.53</v>
      </c>
      <c r="I2347" s="106">
        <v>4.4</v>
      </c>
      <c r="J2347" s="106">
        <v>4.65</v>
      </c>
      <c r="K2347" s="106">
        <v>5.0</v>
      </c>
      <c r="L2347" s="106">
        <v>5.12</v>
      </c>
      <c r="M2347" s="106">
        <v>5.22</v>
      </c>
    </row>
    <row r="2348" ht="15.75" customHeight="1">
      <c r="D2348" s="108">
        <v>42307.0</v>
      </c>
      <c r="E2348" s="106">
        <v>1.55</v>
      </c>
      <c r="F2348" s="106">
        <v>2.13</v>
      </c>
      <c r="G2348" s="106">
        <v>2.6</v>
      </c>
      <c r="H2348" s="106">
        <v>3.43</v>
      </c>
      <c r="I2348" s="106">
        <v>4.37</v>
      </c>
      <c r="J2348" s="106">
        <v>4.6</v>
      </c>
      <c r="K2348" s="106">
        <v>5.0</v>
      </c>
      <c r="L2348" s="106">
        <v>5.08</v>
      </c>
      <c r="M2348" s="106">
        <v>5.2</v>
      </c>
    </row>
    <row r="2349" ht="15.75" customHeight="1">
      <c r="D2349" s="108">
        <v>42306.0</v>
      </c>
      <c r="E2349" s="106">
        <v>1.63</v>
      </c>
      <c r="F2349" s="106">
        <v>2.23</v>
      </c>
      <c r="G2349" s="106">
        <v>2.7</v>
      </c>
      <c r="H2349" s="106">
        <v>3.58</v>
      </c>
      <c r="I2349" s="106">
        <v>4.38</v>
      </c>
      <c r="J2349" s="106">
        <v>4.63</v>
      </c>
      <c r="K2349" s="106">
        <v>5.0</v>
      </c>
      <c r="L2349" s="106">
        <v>5.13</v>
      </c>
      <c r="M2349" s="106">
        <v>5.25</v>
      </c>
    </row>
    <row r="2350" ht="15.75" customHeight="1">
      <c r="D2350" s="108">
        <v>42305.0</v>
      </c>
      <c r="E2350" s="106">
        <v>1.76</v>
      </c>
      <c r="F2350" s="106">
        <v>2.28</v>
      </c>
      <c r="G2350" s="106">
        <v>2.78</v>
      </c>
      <c r="H2350" s="106">
        <v>3.5</v>
      </c>
      <c r="I2350" s="106">
        <v>4.34</v>
      </c>
      <c r="J2350" s="106">
        <v>4.6</v>
      </c>
      <c r="K2350" s="106">
        <v>5.0</v>
      </c>
      <c r="L2350" s="106">
        <v>5.1</v>
      </c>
      <c r="M2350" s="106">
        <v>5.2</v>
      </c>
    </row>
    <row r="2351" ht="15.75" customHeight="1">
      <c r="D2351" s="108">
        <v>42304.0</v>
      </c>
      <c r="E2351" s="106">
        <v>1.97</v>
      </c>
      <c r="F2351" s="106">
        <v>2.47</v>
      </c>
      <c r="G2351" s="106">
        <v>2.87</v>
      </c>
      <c r="H2351" s="106">
        <v>3.53</v>
      </c>
      <c r="I2351" s="106">
        <v>4.35</v>
      </c>
      <c r="J2351" s="106">
        <v>4.63</v>
      </c>
      <c r="K2351" s="106">
        <v>4.97</v>
      </c>
      <c r="L2351" s="106">
        <v>5.08</v>
      </c>
      <c r="M2351" s="106">
        <v>5.2</v>
      </c>
    </row>
    <row r="2352" ht="15.75" customHeight="1">
      <c r="D2352" s="108">
        <v>42303.0</v>
      </c>
      <c r="E2352" s="106">
        <v>2.26</v>
      </c>
      <c r="F2352" s="106">
        <v>2.64</v>
      </c>
      <c r="G2352" s="106">
        <v>3.08</v>
      </c>
      <c r="H2352" s="106">
        <v>3.74</v>
      </c>
      <c r="I2352" s="106">
        <v>4.38</v>
      </c>
      <c r="J2352" s="106">
        <v>4.66</v>
      </c>
      <c r="K2352" s="106">
        <v>5.0</v>
      </c>
      <c r="L2352" s="106">
        <v>5.1</v>
      </c>
      <c r="M2352" s="106">
        <v>5.2</v>
      </c>
    </row>
    <row r="2353" ht="15.75" customHeight="1">
      <c r="D2353" s="108">
        <v>42300.0</v>
      </c>
      <c r="E2353" s="106">
        <v>2.4</v>
      </c>
      <c r="F2353" s="106">
        <v>2.78</v>
      </c>
      <c r="G2353" s="106">
        <v>3.18</v>
      </c>
      <c r="H2353" s="106">
        <v>3.75</v>
      </c>
      <c r="I2353" s="106">
        <v>4.45</v>
      </c>
      <c r="J2353" s="106">
        <v>4.68</v>
      </c>
      <c r="K2353" s="106">
        <v>5.0</v>
      </c>
      <c r="L2353" s="106">
        <v>5.08</v>
      </c>
      <c r="M2353" s="106">
        <v>5.2</v>
      </c>
    </row>
    <row r="2354" ht="15.75" customHeight="1">
      <c r="D2354" s="108">
        <v>42299.0</v>
      </c>
      <c r="E2354" s="106">
        <v>2.43</v>
      </c>
      <c r="F2354" s="106">
        <v>2.73</v>
      </c>
      <c r="G2354" s="106">
        <v>3.13</v>
      </c>
      <c r="H2354" s="106">
        <v>3.73</v>
      </c>
      <c r="I2354" s="106">
        <v>4.35</v>
      </c>
      <c r="J2354" s="106">
        <v>4.65</v>
      </c>
      <c r="K2354" s="106">
        <v>5.0</v>
      </c>
      <c r="L2354" s="106">
        <v>5.08</v>
      </c>
      <c r="M2354" s="106">
        <v>5.2</v>
      </c>
    </row>
    <row r="2355" ht="15.75" customHeight="1">
      <c r="D2355" s="108">
        <v>42298.0</v>
      </c>
      <c r="E2355" s="106">
        <v>2.65</v>
      </c>
      <c r="F2355" s="106">
        <v>3.1</v>
      </c>
      <c r="G2355" s="106">
        <v>3.4</v>
      </c>
      <c r="H2355" s="106">
        <v>3.88</v>
      </c>
      <c r="I2355" s="106">
        <v>4.45</v>
      </c>
      <c r="J2355" s="106">
        <v>4.7</v>
      </c>
      <c r="K2355" s="106">
        <v>5.0</v>
      </c>
      <c r="L2355" s="106">
        <v>5.1</v>
      </c>
      <c r="M2355" s="106">
        <v>5.2</v>
      </c>
    </row>
    <row r="2356" ht="15.75" customHeight="1">
      <c r="D2356" s="108">
        <v>42297.0</v>
      </c>
      <c r="E2356" s="106">
        <v>2.93</v>
      </c>
      <c r="F2356" s="106">
        <v>3.18</v>
      </c>
      <c r="G2356" s="106">
        <v>3.45</v>
      </c>
      <c r="H2356" s="106">
        <v>3.93</v>
      </c>
      <c r="I2356" s="106">
        <v>4.45</v>
      </c>
      <c r="J2356" s="106">
        <v>4.58</v>
      </c>
      <c r="K2356" s="106">
        <v>4.98</v>
      </c>
      <c r="L2356" s="106">
        <v>5.06</v>
      </c>
      <c r="M2356" s="106">
        <v>5.22</v>
      </c>
    </row>
    <row r="2357" ht="15.75" customHeight="1">
      <c r="D2357" s="108">
        <v>42296.0</v>
      </c>
      <c r="E2357" s="106">
        <v>3.08</v>
      </c>
      <c r="F2357" s="106">
        <v>3.4</v>
      </c>
      <c r="G2357" s="106">
        <v>3.68</v>
      </c>
      <c r="H2357" s="106">
        <v>4.08</v>
      </c>
      <c r="I2357" s="106">
        <v>4.65</v>
      </c>
      <c r="J2357" s="106">
        <v>4.78</v>
      </c>
      <c r="K2357" s="106">
        <v>4.98</v>
      </c>
      <c r="L2357" s="106">
        <v>5.04</v>
      </c>
      <c r="M2357" s="106">
        <v>5.14</v>
      </c>
    </row>
    <row r="2358" ht="15.75" customHeight="1">
      <c r="D2358" s="108">
        <v>42293.0</v>
      </c>
      <c r="E2358" s="106">
        <v>3.28</v>
      </c>
      <c r="F2358" s="106">
        <v>3.53</v>
      </c>
      <c r="G2358" s="106">
        <v>3.7</v>
      </c>
      <c r="H2358" s="106">
        <v>4.13</v>
      </c>
      <c r="I2358" s="106">
        <v>4.65</v>
      </c>
      <c r="J2358" s="106">
        <v>4.78</v>
      </c>
      <c r="K2358" s="106">
        <v>4.98</v>
      </c>
      <c r="L2358" s="106">
        <v>5.04</v>
      </c>
      <c r="M2358" s="106">
        <v>5.18</v>
      </c>
    </row>
    <row r="2359" ht="15.75" customHeight="1">
      <c r="D2359" s="108">
        <v>42292.0</v>
      </c>
      <c r="E2359" s="106">
        <v>3.4</v>
      </c>
      <c r="F2359" s="106">
        <v>3.6</v>
      </c>
      <c r="G2359" s="106">
        <v>3.82</v>
      </c>
      <c r="H2359" s="106">
        <v>4.16</v>
      </c>
      <c r="I2359" s="106">
        <v>4.62</v>
      </c>
      <c r="J2359" s="106">
        <v>4.8</v>
      </c>
      <c r="K2359" s="106">
        <v>5.04</v>
      </c>
      <c r="L2359" s="106">
        <v>5.1</v>
      </c>
      <c r="M2359" s="106">
        <v>5.2</v>
      </c>
    </row>
    <row r="2360" ht="15.75" customHeight="1">
      <c r="D2360" s="108">
        <v>42291.0</v>
      </c>
      <c r="E2360" s="106">
        <v>3.46</v>
      </c>
      <c r="F2360" s="106">
        <v>3.64</v>
      </c>
      <c r="G2360" s="106">
        <v>3.86</v>
      </c>
      <c r="H2360" s="106">
        <v>4.18</v>
      </c>
      <c r="I2360" s="106">
        <v>4.6</v>
      </c>
      <c r="J2360" s="106">
        <v>4.76</v>
      </c>
      <c r="K2360" s="106">
        <v>5.0</v>
      </c>
      <c r="L2360" s="106">
        <v>5.03</v>
      </c>
      <c r="M2360" s="106">
        <v>5.15</v>
      </c>
    </row>
    <row r="2361" ht="15.75" customHeight="1">
      <c r="D2361" s="108">
        <v>42290.0</v>
      </c>
      <c r="E2361" s="106">
        <v>3.4</v>
      </c>
      <c r="F2361" s="106">
        <v>3.58</v>
      </c>
      <c r="G2361" s="106">
        <v>3.76</v>
      </c>
      <c r="H2361" s="106">
        <v>4.1</v>
      </c>
      <c r="I2361" s="106">
        <v>4.64</v>
      </c>
      <c r="J2361" s="106">
        <v>4.76</v>
      </c>
      <c r="K2361" s="106">
        <v>5.0</v>
      </c>
      <c r="L2361" s="106">
        <v>5.06</v>
      </c>
      <c r="M2361" s="106">
        <v>5.18</v>
      </c>
    </row>
    <row r="2362" ht="15.75" customHeight="1">
      <c r="D2362" s="108">
        <v>42289.0</v>
      </c>
      <c r="E2362" s="106">
        <v>3.16</v>
      </c>
      <c r="F2362" s="106">
        <v>3.38</v>
      </c>
      <c r="G2362" s="106">
        <v>3.56</v>
      </c>
      <c r="H2362" s="106">
        <v>4.02</v>
      </c>
      <c r="I2362" s="106">
        <v>4.64</v>
      </c>
      <c r="J2362" s="106">
        <v>4.76</v>
      </c>
      <c r="K2362" s="106">
        <v>5.0</v>
      </c>
      <c r="L2362" s="106">
        <v>5.06</v>
      </c>
      <c r="M2362" s="106">
        <v>5.18</v>
      </c>
    </row>
    <row r="2363" ht="15.75" customHeight="1">
      <c r="D2363" s="108">
        <v>42286.0</v>
      </c>
      <c r="E2363" s="106">
        <v>3.08</v>
      </c>
      <c r="F2363" s="106">
        <v>3.25</v>
      </c>
      <c r="G2363" s="106">
        <v>3.5</v>
      </c>
      <c r="H2363" s="106">
        <v>4.03</v>
      </c>
      <c r="I2363" s="106">
        <v>4.55</v>
      </c>
      <c r="J2363" s="106">
        <v>4.78</v>
      </c>
      <c r="K2363" s="106">
        <v>5.03</v>
      </c>
      <c r="L2363" s="106">
        <v>5.08</v>
      </c>
      <c r="M2363" s="106">
        <v>5.13</v>
      </c>
    </row>
    <row r="2364" ht="15.75" customHeight="1">
      <c r="D2364" s="108">
        <v>42285.0</v>
      </c>
      <c r="E2364" s="106">
        <v>3.04</v>
      </c>
      <c r="F2364" s="106">
        <v>3.28</v>
      </c>
      <c r="G2364" s="106">
        <v>3.52</v>
      </c>
      <c r="H2364" s="106">
        <v>4.02</v>
      </c>
      <c r="I2364" s="106">
        <v>4.6</v>
      </c>
      <c r="J2364" s="106">
        <v>4.8</v>
      </c>
      <c r="K2364" s="106">
        <v>5.0</v>
      </c>
      <c r="L2364" s="106">
        <v>5.1</v>
      </c>
      <c r="M2364" s="106">
        <v>5.18</v>
      </c>
    </row>
    <row r="2365" ht="15.75" customHeight="1">
      <c r="D2365" s="108">
        <v>42284.0</v>
      </c>
      <c r="E2365" s="106">
        <v>3.07</v>
      </c>
      <c r="F2365" s="106">
        <v>3.32</v>
      </c>
      <c r="G2365" s="106">
        <v>3.58</v>
      </c>
      <c r="H2365" s="106">
        <v>4.05</v>
      </c>
      <c r="I2365" s="106">
        <v>4.6</v>
      </c>
      <c r="J2365" s="106">
        <v>4.75</v>
      </c>
      <c r="K2365" s="106">
        <v>5.0</v>
      </c>
      <c r="L2365" s="106">
        <v>5.06</v>
      </c>
      <c r="M2365" s="106">
        <v>5.18</v>
      </c>
    </row>
    <row r="2366" ht="15.75" customHeight="1">
      <c r="D2366" s="108">
        <v>42283.0</v>
      </c>
      <c r="E2366" s="106">
        <v>3.16</v>
      </c>
      <c r="F2366" s="106">
        <v>3.46</v>
      </c>
      <c r="G2366" s="106">
        <v>3.72</v>
      </c>
      <c r="H2366" s="106">
        <v>4.14</v>
      </c>
      <c r="I2366" s="106">
        <v>4.66</v>
      </c>
      <c r="J2366" s="106">
        <v>4.8</v>
      </c>
      <c r="K2366" s="106">
        <v>5.0</v>
      </c>
      <c r="L2366" s="106">
        <v>5.05</v>
      </c>
      <c r="M2366" s="106">
        <v>5.18</v>
      </c>
    </row>
    <row r="2367" ht="15.75" customHeight="1">
      <c r="D2367" s="108">
        <v>42282.0</v>
      </c>
      <c r="E2367" s="106">
        <v>3.45</v>
      </c>
      <c r="F2367" s="106">
        <v>3.68</v>
      </c>
      <c r="G2367" s="106">
        <v>3.88</v>
      </c>
      <c r="H2367" s="106">
        <v>4.3</v>
      </c>
      <c r="I2367" s="106">
        <v>4.68</v>
      </c>
      <c r="J2367" s="106">
        <v>4.83</v>
      </c>
      <c r="K2367" s="106">
        <v>4.98</v>
      </c>
      <c r="L2367" s="106">
        <v>5.04</v>
      </c>
      <c r="M2367" s="106">
        <v>5.14</v>
      </c>
    </row>
    <row r="2368" ht="15.75" customHeight="1">
      <c r="D2368" s="108">
        <v>42279.0</v>
      </c>
      <c r="E2368" s="106">
        <v>3.54</v>
      </c>
      <c r="F2368" s="106">
        <v>3.78</v>
      </c>
      <c r="G2368" s="106">
        <v>4.0</v>
      </c>
      <c r="H2368" s="106">
        <v>4.42</v>
      </c>
      <c r="I2368" s="106">
        <v>4.7</v>
      </c>
      <c r="J2368" s="106">
        <v>4.86</v>
      </c>
      <c r="K2368" s="106">
        <v>5.0</v>
      </c>
      <c r="L2368" s="106">
        <v>5.03</v>
      </c>
      <c r="M2368" s="106">
        <v>5.18</v>
      </c>
    </row>
    <row r="2369" ht="15.75" customHeight="1">
      <c r="D2369" s="108">
        <v>42278.0</v>
      </c>
      <c r="E2369" s="106">
        <v>3.6</v>
      </c>
      <c r="F2369" s="106">
        <v>3.9</v>
      </c>
      <c r="G2369" s="106">
        <v>4.1</v>
      </c>
      <c r="H2369" s="106">
        <v>4.48</v>
      </c>
      <c r="I2369" s="106">
        <v>4.7</v>
      </c>
      <c r="J2369" s="106">
        <v>4.83</v>
      </c>
      <c r="K2369" s="106">
        <v>5.0</v>
      </c>
      <c r="L2369" s="106">
        <v>5.1</v>
      </c>
      <c r="M2369" s="106">
        <v>5.24</v>
      </c>
    </row>
    <row r="2370" ht="15.75" customHeight="1">
      <c r="D2370" s="108">
        <v>42277.0</v>
      </c>
      <c r="E2370" s="106">
        <v>2.34</v>
      </c>
      <c r="F2370" s="106">
        <v>3.14</v>
      </c>
      <c r="G2370" s="106">
        <v>3.68</v>
      </c>
      <c r="H2370" s="106">
        <v>4.28</v>
      </c>
      <c r="I2370" s="106">
        <v>4.7</v>
      </c>
      <c r="J2370" s="106">
        <v>4.82</v>
      </c>
      <c r="K2370" s="106">
        <v>5.0</v>
      </c>
      <c r="L2370" s="106">
        <v>5.08</v>
      </c>
      <c r="M2370" s="106">
        <v>5.23</v>
      </c>
    </row>
    <row r="2371" ht="15.75" customHeight="1">
      <c r="D2371" s="108">
        <v>42276.0</v>
      </c>
      <c r="E2371" s="106">
        <v>2.78</v>
      </c>
      <c r="F2371" s="106">
        <v>3.08</v>
      </c>
      <c r="G2371" s="106">
        <v>3.7</v>
      </c>
      <c r="H2371" s="106">
        <v>4.26</v>
      </c>
      <c r="I2371" s="106">
        <v>4.7</v>
      </c>
      <c r="J2371" s="106">
        <v>4.86</v>
      </c>
      <c r="K2371" s="106">
        <v>5.0</v>
      </c>
      <c r="L2371" s="106">
        <v>5.1</v>
      </c>
      <c r="M2371" s="106">
        <v>5.25</v>
      </c>
    </row>
    <row r="2372" ht="15.75" customHeight="1">
      <c r="D2372" s="108">
        <v>42275.0</v>
      </c>
      <c r="E2372" s="106">
        <v>3.15</v>
      </c>
      <c r="F2372" s="106">
        <v>3.35</v>
      </c>
      <c r="G2372" s="106">
        <v>3.7</v>
      </c>
      <c r="H2372" s="106">
        <v>4.3</v>
      </c>
      <c r="I2372" s="106">
        <v>4.7</v>
      </c>
      <c r="J2372" s="106">
        <v>4.88</v>
      </c>
      <c r="K2372" s="106">
        <v>5.0</v>
      </c>
      <c r="L2372" s="106">
        <v>5.16</v>
      </c>
      <c r="M2372" s="106">
        <v>5.24</v>
      </c>
    </row>
    <row r="2373" ht="15.75" customHeight="1">
      <c r="D2373" s="108">
        <v>42272.0</v>
      </c>
      <c r="E2373" s="106">
        <v>3.35</v>
      </c>
      <c r="F2373" s="106">
        <v>3.65</v>
      </c>
      <c r="G2373" s="106">
        <v>4.05</v>
      </c>
      <c r="H2373" s="106">
        <v>4.45</v>
      </c>
      <c r="I2373" s="106">
        <v>4.7</v>
      </c>
      <c r="J2373" s="106">
        <v>4.85</v>
      </c>
      <c r="K2373" s="106">
        <v>4.98</v>
      </c>
      <c r="L2373" s="106">
        <v>5.05</v>
      </c>
      <c r="M2373" s="106">
        <v>5.23</v>
      </c>
    </row>
    <row r="2374" ht="15.75" customHeight="1">
      <c r="D2374" s="108">
        <v>42271.0</v>
      </c>
      <c r="E2374" s="106">
        <v>3.85</v>
      </c>
      <c r="F2374" s="106">
        <v>4.15</v>
      </c>
      <c r="G2374" s="106">
        <v>4.35</v>
      </c>
      <c r="H2374" s="106">
        <v>4.6</v>
      </c>
      <c r="I2374" s="106">
        <v>4.78</v>
      </c>
      <c r="J2374" s="106">
        <v>4.88</v>
      </c>
      <c r="K2374" s="106">
        <v>5.0</v>
      </c>
      <c r="L2374" s="106">
        <v>5.05</v>
      </c>
      <c r="M2374" s="106">
        <v>5.18</v>
      </c>
    </row>
    <row r="2375" ht="15.75" customHeight="1">
      <c r="D2375" s="108">
        <v>42270.0</v>
      </c>
      <c r="E2375" s="106">
        <v>4.35</v>
      </c>
      <c r="F2375" s="106">
        <v>4.55</v>
      </c>
      <c r="G2375" s="106">
        <v>4.65</v>
      </c>
      <c r="H2375" s="106">
        <v>4.73</v>
      </c>
      <c r="I2375" s="106">
        <v>4.8</v>
      </c>
      <c r="J2375" s="106">
        <v>4.93</v>
      </c>
      <c r="K2375" s="106">
        <v>5.0</v>
      </c>
      <c r="L2375" s="106">
        <v>5.05</v>
      </c>
      <c r="M2375" s="106">
        <v>5.18</v>
      </c>
    </row>
    <row r="2376" ht="15.75" customHeight="1">
      <c r="D2376" s="108">
        <v>42269.0</v>
      </c>
      <c r="E2376" s="106">
        <v>4.58</v>
      </c>
      <c r="F2376" s="106">
        <v>4.68</v>
      </c>
      <c r="G2376" s="106">
        <v>4.73</v>
      </c>
      <c r="H2376" s="106">
        <v>4.75</v>
      </c>
      <c r="I2376" s="106">
        <v>4.83</v>
      </c>
      <c r="J2376" s="106">
        <v>4.9</v>
      </c>
      <c r="K2376" s="106">
        <v>5.0</v>
      </c>
      <c r="L2376" s="106">
        <v>5.1</v>
      </c>
      <c r="M2376" s="106">
        <v>5.22</v>
      </c>
    </row>
    <row r="2377" ht="15.75" customHeight="1">
      <c r="D2377" s="108">
        <v>42268.0</v>
      </c>
      <c r="E2377" s="106">
        <v>4.48</v>
      </c>
      <c r="F2377" s="106">
        <v>4.65</v>
      </c>
      <c r="G2377" s="106">
        <v>4.68</v>
      </c>
      <c r="H2377" s="106">
        <v>4.75</v>
      </c>
      <c r="I2377" s="106">
        <v>4.78</v>
      </c>
      <c r="J2377" s="106">
        <v>4.9</v>
      </c>
      <c r="K2377" s="106">
        <v>5.0</v>
      </c>
      <c r="L2377" s="106">
        <v>5.1</v>
      </c>
      <c r="M2377" s="106">
        <v>5.22</v>
      </c>
    </row>
    <row r="2378" ht="15.75" customHeight="1">
      <c r="D2378" s="108">
        <v>42265.0</v>
      </c>
      <c r="E2378" s="106">
        <v>4.48</v>
      </c>
      <c r="F2378" s="106">
        <v>4.65</v>
      </c>
      <c r="G2378" s="106">
        <v>4.68</v>
      </c>
      <c r="H2378" s="106">
        <v>4.75</v>
      </c>
      <c r="I2378" s="106">
        <v>4.75</v>
      </c>
      <c r="J2378" s="106">
        <v>4.9</v>
      </c>
      <c r="K2378" s="106">
        <v>5.0</v>
      </c>
      <c r="L2378" s="106">
        <v>5.04</v>
      </c>
      <c r="M2378" s="106">
        <v>5.16</v>
      </c>
    </row>
    <row r="2379" ht="15.75" customHeight="1">
      <c r="D2379" s="108">
        <v>42264.0</v>
      </c>
      <c r="E2379" s="106">
        <v>4.58</v>
      </c>
      <c r="F2379" s="106">
        <v>4.7</v>
      </c>
      <c r="G2379" s="106">
        <v>4.74</v>
      </c>
      <c r="H2379" s="106">
        <v>4.78</v>
      </c>
      <c r="I2379" s="106">
        <v>4.82</v>
      </c>
      <c r="J2379" s="106">
        <v>4.92</v>
      </c>
      <c r="K2379" s="106">
        <v>5.04</v>
      </c>
      <c r="L2379" s="106">
        <v>5.1</v>
      </c>
      <c r="M2379" s="106">
        <v>5.22</v>
      </c>
    </row>
    <row r="2380" ht="15.75" customHeight="1">
      <c r="D2380" s="108">
        <v>42263.0</v>
      </c>
      <c r="E2380" s="106">
        <v>4.43</v>
      </c>
      <c r="F2380" s="106">
        <v>4.53</v>
      </c>
      <c r="G2380" s="106">
        <v>4.6</v>
      </c>
      <c r="H2380" s="106">
        <v>4.7</v>
      </c>
      <c r="I2380" s="106">
        <v>4.73</v>
      </c>
      <c r="J2380" s="106">
        <v>4.88</v>
      </c>
      <c r="K2380" s="106">
        <v>5.0</v>
      </c>
      <c r="L2380" s="106">
        <v>5.0</v>
      </c>
      <c r="M2380" s="106">
        <v>5.08</v>
      </c>
    </row>
    <row r="2381" ht="15.75" customHeight="1">
      <c r="D2381" s="108">
        <v>42262.0</v>
      </c>
      <c r="E2381" s="106">
        <v>4.33</v>
      </c>
      <c r="F2381" s="106">
        <v>4.45</v>
      </c>
      <c r="G2381" s="106">
        <v>4.55</v>
      </c>
      <c r="H2381" s="106">
        <v>4.63</v>
      </c>
      <c r="I2381" s="106">
        <v>4.73</v>
      </c>
      <c r="J2381" s="106">
        <v>4.85</v>
      </c>
      <c r="K2381" s="106">
        <v>4.95</v>
      </c>
      <c r="L2381" s="106">
        <v>5.0</v>
      </c>
      <c r="M2381" s="106">
        <v>5.07</v>
      </c>
    </row>
    <row r="2382" ht="15.75" customHeight="1">
      <c r="D2382" s="108">
        <v>42261.0</v>
      </c>
      <c r="E2382" s="106">
        <v>4.0</v>
      </c>
      <c r="F2382" s="106">
        <v>4.2</v>
      </c>
      <c r="G2382" s="106">
        <v>4.4</v>
      </c>
      <c r="H2382" s="106">
        <v>4.6</v>
      </c>
      <c r="I2382" s="106">
        <v>4.7</v>
      </c>
      <c r="J2382" s="106">
        <v>4.85</v>
      </c>
      <c r="K2382" s="106">
        <v>5.0</v>
      </c>
      <c r="L2382" s="106">
        <v>5.05</v>
      </c>
      <c r="M2382" s="106">
        <v>5.15</v>
      </c>
    </row>
    <row r="2383" ht="15.75" customHeight="1">
      <c r="D2383" s="108">
        <v>42258.0</v>
      </c>
      <c r="E2383" s="106">
        <v>4.1</v>
      </c>
      <c r="F2383" s="106">
        <v>4.2</v>
      </c>
      <c r="G2383" s="106">
        <v>4.38</v>
      </c>
      <c r="H2383" s="106">
        <v>4.6</v>
      </c>
      <c r="I2383" s="106">
        <v>4.73</v>
      </c>
      <c r="J2383" s="106">
        <v>4.8</v>
      </c>
      <c r="K2383" s="106">
        <v>5.0</v>
      </c>
      <c r="L2383" s="106">
        <v>5.14</v>
      </c>
      <c r="M2383" s="106">
        <v>5.26</v>
      </c>
    </row>
    <row r="2384" ht="15.75" customHeight="1">
      <c r="D2384" s="108">
        <v>42257.0</v>
      </c>
      <c r="E2384" s="106">
        <v>3.9</v>
      </c>
      <c r="F2384" s="106">
        <v>4.08</v>
      </c>
      <c r="G2384" s="106">
        <v>4.32</v>
      </c>
      <c r="H2384" s="106">
        <v>4.5</v>
      </c>
      <c r="I2384" s="106">
        <v>4.72</v>
      </c>
      <c r="J2384" s="106">
        <v>4.84</v>
      </c>
      <c r="K2384" s="106">
        <v>5.02</v>
      </c>
      <c r="L2384" s="106">
        <v>5.1</v>
      </c>
      <c r="M2384" s="106">
        <v>5.18</v>
      </c>
    </row>
    <row r="2385" ht="15.75" customHeight="1">
      <c r="D2385" s="108">
        <v>42256.0</v>
      </c>
      <c r="E2385" s="106">
        <v>4.1</v>
      </c>
      <c r="F2385" s="106">
        <v>4.25</v>
      </c>
      <c r="G2385" s="106">
        <v>4.45</v>
      </c>
      <c r="H2385" s="106">
        <v>4.63</v>
      </c>
      <c r="I2385" s="106">
        <v>4.75</v>
      </c>
      <c r="J2385" s="106">
        <v>4.88</v>
      </c>
      <c r="K2385" s="106">
        <v>5.0</v>
      </c>
      <c r="L2385" s="106">
        <v>5.05</v>
      </c>
      <c r="M2385" s="106">
        <v>5.18</v>
      </c>
    </row>
    <row r="2386" ht="15.75" customHeight="1">
      <c r="D2386" s="108">
        <v>42255.0</v>
      </c>
      <c r="E2386" s="106">
        <v>4.05</v>
      </c>
      <c r="F2386" s="106">
        <v>4.25</v>
      </c>
      <c r="G2386" s="106">
        <v>4.43</v>
      </c>
      <c r="H2386" s="106">
        <v>4.63</v>
      </c>
      <c r="I2386" s="106">
        <v>4.75</v>
      </c>
      <c r="J2386" s="106">
        <v>4.85</v>
      </c>
      <c r="K2386" s="106">
        <v>5.0</v>
      </c>
      <c r="L2386" s="106">
        <v>5.08</v>
      </c>
      <c r="M2386" s="106">
        <v>5.14</v>
      </c>
    </row>
    <row r="2387" ht="15.75" customHeight="1">
      <c r="D2387" s="108">
        <v>42254.0</v>
      </c>
      <c r="E2387" s="106">
        <v>4.24</v>
      </c>
      <c r="F2387" s="106">
        <v>4.42</v>
      </c>
      <c r="G2387" s="106">
        <v>4.56</v>
      </c>
      <c r="H2387" s="106">
        <v>4.74</v>
      </c>
      <c r="I2387" s="106">
        <v>4.78</v>
      </c>
      <c r="J2387" s="106">
        <v>4.86</v>
      </c>
      <c r="K2387" s="106">
        <v>5.0</v>
      </c>
      <c r="L2387" s="106">
        <v>5.08</v>
      </c>
      <c r="M2387" s="106">
        <v>5.2</v>
      </c>
    </row>
    <row r="2388" ht="15.75" customHeight="1">
      <c r="D2388" s="108">
        <v>42251.0</v>
      </c>
      <c r="E2388" s="106">
        <v>4.22</v>
      </c>
      <c r="F2388" s="106">
        <v>4.46</v>
      </c>
      <c r="G2388" s="106">
        <v>4.6</v>
      </c>
      <c r="H2388" s="106">
        <v>4.76</v>
      </c>
      <c r="I2388" s="106">
        <v>4.78</v>
      </c>
      <c r="J2388" s="106">
        <v>4.88</v>
      </c>
      <c r="K2388" s="106">
        <v>4.94</v>
      </c>
      <c r="L2388" s="106">
        <v>5.02</v>
      </c>
      <c r="M2388" s="106">
        <v>5.1</v>
      </c>
    </row>
    <row r="2389" ht="15.75" customHeight="1">
      <c r="D2389" s="108">
        <v>42250.0</v>
      </c>
      <c r="E2389" s="106">
        <v>4.25</v>
      </c>
      <c r="F2389" s="106">
        <v>4.5</v>
      </c>
      <c r="G2389" s="106">
        <v>4.58</v>
      </c>
      <c r="H2389" s="106">
        <v>4.7</v>
      </c>
      <c r="I2389" s="106">
        <v>4.77</v>
      </c>
      <c r="J2389" s="106">
        <v>4.87</v>
      </c>
      <c r="K2389" s="106">
        <v>4.98</v>
      </c>
      <c r="L2389" s="106">
        <v>5.0</v>
      </c>
      <c r="M2389" s="106">
        <v>5.08</v>
      </c>
    </row>
    <row r="2390" ht="15.75" customHeight="1">
      <c r="D2390" s="108">
        <v>42248.0</v>
      </c>
      <c r="E2390" s="106">
        <v>4.13</v>
      </c>
      <c r="F2390" s="106">
        <v>4.38</v>
      </c>
      <c r="G2390" s="106">
        <v>4.5</v>
      </c>
      <c r="H2390" s="106">
        <v>4.6</v>
      </c>
      <c r="I2390" s="106">
        <v>4.75</v>
      </c>
      <c r="J2390" s="106">
        <v>4.83</v>
      </c>
      <c r="K2390" s="106">
        <v>4.98</v>
      </c>
      <c r="L2390" s="106">
        <v>5.04</v>
      </c>
      <c r="M2390" s="106">
        <v>5.12</v>
      </c>
    </row>
    <row r="2391" ht="15.75" customHeight="1">
      <c r="D2391" s="108">
        <v>42247.0</v>
      </c>
      <c r="E2391" s="106">
        <v>3.35</v>
      </c>
      <c r="F2391" s="106">
        <v>3.88</v>
      </c>
      <c r="G2391" s="106">
        <v>4.3</v>
      </c>
      <c r="H2391" s="106">
        <v>4.63</v>
      </c>
      <c r="I2391" s="106">
        <v>4.78</v>
      </c>
      <c r="J2391" s="106">
        <v>4.83</v>
      </c>
      <c r="K2391" s="106">
        <v>4.98</v>
      </c>
      <c r="L2391" s="106">
        <v>5.02</v>
      </c>
      <c r="M2391" s="106">
        <v>5.1</v>
      </c>
    </row>
    <row r="2392" ht="15.75" customHeight="1">
      <c r="D2392" s="108">
        <v>42244.0</v>
      </c>
      <c r="E2392" s="106">
        <v>3.2</v>
      </c>
      <c r="F2392" s="106">
        <v>3.6</v>
      </c>
      <c r="G2392" s="106">
        <v>4.13</v>
      </c>
      <c r="H2392" s="106">
        <v>4.58</v>
      </c>
      <c r="I2392" s="106">
        <v>4.78</v>
      </c>
      <c r="J2392" s="106">
        <v>4.85</v>
      </c>
      <c r="K2392" s="106">
        <v>4.96</v>
      </c>
      <c r="L2392" s="106">
        <v>5.0</v>
      </c>
      <c r="M2392" s="106">
        <v>5.08</v>
      </c>
    </row>
    <row r="2393" ht="15.75" customHeight="1">
      <c r="D2393" s="108">
        <v>42243.0</v>
      </c>
      <c r="E2393" s="106">
        <v>3.82</v>
      </c>
      <c r="F2393" s="106">
        <v>4.03</v>
      </c>
      <c r="G2393" s="106">
        <v>4.42</v>
      </c>
      <c r="H2393" s="106">
        <v>4.68</v>
      </c>
      <c r="I2393" s="106">
        <v>4.83</v>
      </c>
      <c r="J2393" s="106">
        <v>4.85</v>
      </c>
      <c r="K2393" s="106">
        <v>4.98</v>
      </c>
      <c r="L2393" s="106">
        <v>5.0</v>
      </c>
      <c r="M2393" s="106">
        <v>5.08</v>
      </c>
    </row>
    <row r="2394" ht="15.75" customHeight="1">
      <c r="D2394" s="108">
        <v>42242.0</v>
      </c>
      <c r="E2394" s="106">
        <v>4.76</v>
      </c>
      <c r="F2394" s="106">
        <v>4.94</v>
      </c>
      <c r="G2394" s="106">
        <v>4.96</v>
      </c>
      <c r="H2394" s="106">
        <v>4.96</v>
      </c>
      <c r="I2394" s="106">
        <v>4.94</v>
      </c>
      <c r="J2394" s="106">
        <v>4.96</v>
      </c>
      <c r="K2394" s="106">
        <v>5.0</v>
      </c>
      <c r="L2394" s="106">
        <v>5.0</v>
      </c>
      <c r="M2394" s="106">
        <v>5.08</v>
      </c>
    </row>
    <row r="2395" ht="15.75" customHeight="1">
      <c r="D2395" s="108">
        <v>42241.0</v>
      </c>
      <c r="E2395" s="106">
        <v>5.03</v>
      </c>
      <c r="F2395" s="106">
        <v>5.07</v>
      </c>
      <c r="G2395" s="106">
        <v>5.02</v>
      </c>
      <c r="H2395" s="106">
        <v>5.0</v>
      </c>
      <c r="I2395" s="106">
        <v>4.98</v>
      </c>
      <c r="J2395" s="106">
        <v>4.98</v>
      </c>
      <c r="K2395" s="106">
        <v>4.98</v>
      </c>
      <c r="L2395" s="106">
        <v>5.02</v>
      </c>
      <c r="M2395" s="106">
        <v>5.14</v>
      </c>
    </row>
    <row r="2396" ht="15.75" customHeight="1">
      <c r="D2396" s="108">
        <v>42240.0</v>
      </c>
      <c r="E2396" s="106">
        <v>5.18</v>
      </c>
      <c r="F2396" s="106">
        <v>5.16</v>
      </c>
      <c r="G2396" s="106">
        <v>5.04</v>
      </c>
      <c r="H2396" s="106">
        <v>4.98</v>
      </c>
      <c r="I2396" s="106">
        <v>4.96</v>
      </c>
      <c r="J2396" s="106">
        <v>4.92</v>
      </c>
      <c r="K2396" s="106">
        <v>4.92</v>
      </c>
      <c r="L2396" s="106">
        <v>5.03</v>
      </c>
      <c r="M2396" s="106">
        <v>5.15</v>
      </c>
    </row>
    <row r="2397" ht="15.75" customHeight="1">
      <c r="D2397" s="108">
        <v>42237.0</v>
      </c>
      <c r="E2397" s="106">
        <v>5.03</v>
      </c>
      <c r="F2397" s="106">
        <v>5.03</v>
      </c>
      <c r="G2397" s="106">
        <v>5.0</v>
      </c>
      <c r="H2397" s="106">
        <v>5.0</v>
      </c>
      <c r="I2397" s="106">
        <v>4.95</v>
      </c>
      <c r="J2397" s="106">
        <v>4.93</v>
      </c>
      <c r="K2397" s="106">
        <v>4.98</v>
      </c>
      <c r="L2397" s="106">
        <v>5.0</v>
      </c>
      <c r="M2397" s="106">
        <v>5.13</v>
      </c>
    </row>
    <row r="2398" ht="15.75" customHeight="1">
      <c r="D2398" s="108">
        <v>42236.0</v>
      </c>
      <c r="E2398" s="106">
        <v>5.0</v>
      </c>
      <c r="F2398" s="106">
        <v>5.0</v>
      </c>
      <c r="G2398" s="106">
        <v>5.0</v>
      </c>
      <c r="H2398" s="106">
        <v>4.96</v>
      </c>
      <c r="I2398" s="106">
        <v>4.92</v>
      </c>
      <c r="J2398" s="106">
        <v>4.88</v>
      </c>
      <c r="K2398" s="106">
        <v>4.96</v>
      </c>
      <c r="L2398" s="106">
        <v>5.0</v>
      </c>
      <c r="M2398" s="106">
        <v>5.13</v>
      </c>
    </row>
    <row r="2399" ht="15.75" customHeight="1">
      <c r="D2399" s="108">
        <v>42235.0</v>
      </c>
      <c r="E2399" s="106">
        <v>5.04</v>
      </c>
      <c r="F2399" s="106">
        <v>5.0</v>
      </c>
      <c r="G2399" s="106">
        <v>5.0</v>
      </c>
      <c r="H2399" s="106">
        <v>5.0</v>
      </c>
      <c r="I2399" s="106">
        <v>5.0</v>
      </c>
      <c r="J2399" s="106">
        <v>4.98</v>
      </c>
      <c r="K2399" s="106">
        <v>4.98</v>
      </c>
      <c r="L2399" s="106">
        <v>5.03</v>
      </c>
      <c r="M2399" s="106">
        <v>5.13</v>
      </c>
    </row>
    <row r="2400" ht="15.75" customHeight="1">
      <c r="D2400" s="108">
        <v>42234.0</v>
      </c>
      <c r="E2400" s="106">
        <v>5.04</v>
      </c>
      <c r="F2400" s="106">
        <v>5.04</v>
      </c>
      <c r="G2400" s="106">
        <v>5.02</v>
      </c>
      <c r="H2400" s="106">
        <v>5.0</v>
      </c>
      <c r="I2400" s="106">
        <v>5.0</v>
      </c>
      <c r="J2400" s="106">
        <v>4.96</v>
      </c>
      <c r="K2400" s="106">
        <v>4.98</v>
      </c>
      <c r="L2400" s="106">
        <v>5.05</v>
      </c>
      <c r="M2400" s="106">
        <v>5.15</v>
      </c>
    </row>
    <row r="2401" ht="15.75" customHeight="1">
      <c r="D2401" s="108">
        <v>42233.0</v>
      </c>
      <c r="E2401" s="106">
        <v>5.0</v>
      </c>
      <c r="F2401" s="106">
        <v>5.0</v>
      </c>
      <c r="G2401" s="106">
        <v>5.0</v>
      </c>
      <c r="H2401" s="106">
        <v>4.98</v>
      </c>
      <c r="I2401" s="106">
        <v>4.92</v>
      </c>
      <c r="J2401" s="106">
        <v>4.9</v>
      </c>
      <c r="K2401" s="106">
        <v>4.94</v>
      </c>
      <c r="L2401" s="106">
        <v>5.05</v>
      </c>
      <c r="M2401" s="106">
        <v>5.15</v>
      </c>
    </row>
    <row r="2402" ht="15.75" customHeight="1">
      <c r="D2402" s="108">
        <v>42230.0</v>
      </c>
      <c r="E2402" s="106">
        <v>5.04</v>
      </c>
      <c r="F2402" s="106">
        <v>5.04</v>
      </c>
      <c r="G2402" s="106">
        <v>5.0</v>
      </c>
      <c r="H2402" s="106">
        <v>4.92</v>
      </c>
      <c r="I2402" s="106">
        <v>4.9</v>
      </c>
      <c r="J2402" s="106">
        <v>4.88</v>
      </c>
      <c r="K2402" s="106">
        <v>4.94</v>
      </c>
      <c r="L2402" s="106">
        <v>5.02</v>
      </c>
      <c r="M2402" s="106">
        <v>5.08</v>
      </c>
    </row>
    <row r="2403" ht="15.75" customHeight="1">
      <c r="D2403" s="108">
        <v>42229.0</v>
      </c>
      <c r="E2403" s="106">
        <v>4.86</v>
      </c>
      <c r="F2403" s="106">
        <v>4.9</v>
      </c>
      <c r="G2403" s="106">
        <v>4.88</v>
      </c>
      <c r="H2403" s="106">
        <v>4.74</v>
      </c>
      <c r="I2403" s="106">
        <v>4.68</v>
      </c>
      <c r="J2403" s="106">
        <v>4.7</v>
      </c>
      <c r="K2403" s="106">
        <v>4.84</v>
      </c>
      <c r="L2403" s="106">
        <v>5.0</v>
      </c>
      <c r="M2403" s="106">
        <v>5.13</v>
      </c>
    </row>
    <row r="2404" ht="15.75" customHeight="1">
      <c r="D2404" s="108">
        <v>42228.0</v>
      </c>
      <c r="E2404" s="106">
        <v>4.73</v>
      </c>
      <c r="F2404" s="106">
        <v>4.8</v>
      </c>
      <c r="G2404" s="106">
        <v>4.78</v>
      </c>
      <c r="H2404" s="106">
        <v>4.73</v>
      </c>
      <c r="I2404" s="106">
        <v>4.7</v>
      </c>
      <c r="J2404" s="106">
        <v>4.7</v>
      </c>
      <c r="K2404" s="106">
        <v>4.83</v>
      </c>
      <c r="L2404" s="106">
        <v>4.96</v>
      </c>
      <c r="M2404" s="106">
        <v>5.1</v>
      </c>
    </row>
    <row r="2405" ht="15.75" customHeight="1">
      <c r="D2405" s="108">
        <v>42227.0</v>
      </c>
      <c r="E2405" s="106">
        <v>3.95</v>
      </c>
      <c r="F2405" s="106">
        <v>4.03</v>
      </c>
      <c r="G2405" s="106">
        <v>4.1</v>
      </c>
      <c r="H2405" s="106">
        <v>4.25</v>
      </c>
      <c r="I2405" s="106">
        <v>4.35</v>
      </c>
      <c r="J2405" s="106">
        <v>4.48</v>
      </c>
      <c r="K2405" s="106">
        <v>4.7</v>
      </c>
      <c r="L2405" s="106">
        <v>4.97</v>
      </c>
      <c r="M2405" s="106">
        <v>5.03</v>
      </c>
    </row>
    <row r="2406" ht="15.75" customHeight="1">
      <c r="D2406" s="108">
        <v>42226.0</v>
      </c>
      <c r="E2406" s="106">
        <v>3.66</v>
      </c>
      <c r="F2406" s="106">
        <v>3.8</v>
      </c>
      <c r="G2406" s="106">
        <v>3.96</v>
      </c>
      <c r="H2406" s="106">
        <v>4.14</v>
      </c>
      <c r="I2406" s="106">
        <v>4.3</v>
      </c>
      <c r="J2406" s="106">
        <v>4.44</v>
      </c>
      <c r="K2406" s="106">
        <v>4.76</v>
      </c>
      <c r="L2406" s="106">
        <v>5.03</v>
      </c>
      <c r="M2406" s="106">
        <v>5.15</v>
      </c>
    </row>
    <row r="2407" ht="15.75" customHeight="1">
      <c r="D2407" s="108">
        <v>42223.0</v>
      </c>
      <c r="E2407" s="106">
        <v>3.64</v>
      </c>
      <c r="F2407" s="106">
        <v>3.76</v>
      </c>
      <c r="G2407" s="106">
        <v>3.92</v>
      </c>
      <c r="H2407" s="106">
        <v>4.12</v>
      </c>
      <c r="I2407" s="106">
        <v>4.3</v>
      </c>
      <c r="J2407" s="106">
        <v>4.44</v>
      </c>
      <c r="K2407" s="106">
        <v>4.76</v>
      </c>
      <c r="L2407" s="106">
        <v>5.03</v>
      </c>
      <c r="M2407" s="106">
        <v>5.15</v>
      </c>
    </row>
    <row r="2408" ht="15.75" customHeight="1">
      <c r="D2408" s="108">
        <v>42222.0</v>
      </c>
      <c r="E2408" s="106">
        <v>3.68</v>
      </c>
      <c r="F2408" s="106">
        <v>3.78</v>
      </c>
      <c r="G2408" s="106">
        <v>3.95</v>
      </c>
      <c r="H2408" s="106">
        <v>4.15</v>
      </c>
      <c r="I2408" s="106">
        <v>4.33</v>
      </c>
      <c r="J2408" s="106">
        <v>4.43</v>
      </c>
      <c r="K2408" s="106">
        <v>4.78</v>
      </c>
      <c r="L2408" s="106">
        <v>5.02</v>
      </c>
      <c r="M2408" s="106">
        <v>5.16</v>
      </c>
    </row>
    <row r="2409" ht="15.75" customHeight="1">
      <c r="D2409" s="108">
        <v>42221.0</v>
      </c>
      <c r="E2409" s="106">
        <v>3.78</v>
      </c>
      <c r="F2409" s="106">
        <v>3.92</v>
      </c>
      <c r="G2409" s="106">
        <v>4.1</v>
      </c>
      <c r="H2409" s="106">
        <v>4.2</v>
      </c>
      <c r="I2409" s="106">
        <v>4.38</v>
      </c>
      <c r="J2409" s="106">
        <v>4.48</v>
      </c>
      <c r="K2409" s="106">
        <v>4.8</v>
      </c>
      <c r="L2409" s="106">
        <v>5.05</v>
      </c>
      <c r="M2409" s="106">
        <v>5.15</v>
      </c>
    </row>
    <row r="2410" ht="15.75" customHeight="1">
      <c r="D2410" s="108">
        <v>42220.0</v>
      </c>
      <c r="E2410" s="106">
        <v>4.14</v>
      </c>
      <c r="F2410" s="106">
        <v>4.22</v>
      </c>
      <c r="G2410" s="106">
        <v>4.34</v>
      </c>
      <c r="H2410" s="106">
        <v>4.38</v>
      </c>
      <c r="I2410" s="106">
        <v>4.44</v>
      </c>
      <c r="J2410" s="106">
        <v>4.54</v>
      </c>
      <c r="K2410" s="106">
        <v>4.82</v>
      </c>
      <c r="L2410" s="106">
        <v>5.05</v>
      </c>
      <c r="M2410" s="106">
        <v>5.18</v>
      </c>
    </row>
    <row r="2411" ht="15.75" customHeight="1">
      <c r="D2411" s="108">
        <v>42219.0</v>
      </c>
      <c r="E2411" s="106">
        <v>4.36</v>
      </c>
      <c r="F2411" s="106">
        <v>4.4</v>
      </c>
      <c r="G2411" s="106">
        <v>4.4</v>
      </c>
      <c r="H2411" s="106">
        <v>4.4</v>
      </c>
      <c r="I2411" s="106">
        <v>4.46</v>
      </c>
      <c r="J2411" s="106">
        <v>4.6</v>
      </c>
      <c r="K2411" s="106">
        <v>4.9</v>
      </c>
      <c r="L2411" s="106">
        <v>5.1</v>
      </c>
      <c r="M2411" s="106">
        <v>5.23</v>
      </c>
    </row>
    <row r="2412" ht="15.75" customHeight="1">
      <c r="D2412" s="108">
        <v>42216.0</v>
      </c>
      <c r="E2412" s="106">
        <v>4.03</v>
      </c>
      <c r="F2412" s="106">
        <v>4.15</v>
      </c>
      <c r="G2412" s="106">
        <v>4.28</v>
      </c>
      <c r="H2412" s="106">
        <v>4.4</v>
      </c>
      <c r="I2412" s="106">
        <v>4.43</v>
      </c>
      <c r="J2412" s="106">
        <v>4.58</v>
      </c>
      <c r="K2412" s="106">
        <v>5.04</v>
      </c>
      <c r="L2412" s="106">
        <v>5.28</v>
      </c>
      <c r="M2412" s="106">
        <v>5.48</v>
      </c>
    </row>
    <row r="2413" ht="15.75" customHeight="1">
      <c r="D2413" s="108">
        <v>42215.0</v>
      </c>
      <c r="E2413" s="106">
        <v>3.3</v>
      </c>
      <c r="F2413" s="106">
        <v>3.55</v>
      </c>
      <c r="G2413" s="106">
        <v>3.83</v>
      </c>
      <c r="H2413" s="106">
        <v>4.15</v>
      </c>
      <c r="I2413" s="106">
        <v>4.28</v>
      </c>
      <c r="J2413" s="106">
        <v>4.45</v>
      </c>
      <c r="K2413" s="106">
        <v>4.94</v>
      </c>
      <c r="L2413" s="106">
        <v>5.22</v>
      </c>
      <c r="M2413" s="106">
        <v>5.42</v>
      </c>
    </row>
    <row r="2414" ht="15.75" customHeight="1">
      <c r="D2414" s="108">
        <v>42214.0</v>
      </c>
      <c r="E2414" s="106">
        <v>3.03</v>
      </c>
      <c r="F2414" s="106">
        <v>3.33</v>
      </c>
      <c r="G2414" s="106">
        <v>3.73</v>
      </c>
      <c r="H2414" s="106">
        <v>4.08</v>
      </c>
      <c r="I2414" s="106">
        <v>4.23</v>
      </c>
      <c r="J2414" s="106">
        <v>4.4</v>
      </c>
      <c r="K2414" s="106">
        <v>4.78</v>
      </c>
      <c r="L2414" s="106">
        <v>5.06</v>
      </c>
      <c r="M2414" s="106">
        <v>5.12</v>
      </c>
    </row>
    <row r="2415" ht="15.75" customHeight="1">
      <c r="D2415" s="108">
        <v>42213.0</v>
      </c>
      <c r="E2415" s="106">
        <v>2.9</v>
      </c>
      <c r="F2415" s="106">
        <v>3.26</v>
      </c>
      <c r="G2415" s="106">
        <v>3.68</v>
      </c>
      <c r="H2415" s="106">
        <v>4.06</v>
      </c>
      <c r="I2415" s="106">
        <v>4.22</v>
      </c>
      <c r="J2415" s="106">
        <v>4.42</v>
      </c>
      <c r="K2415" s="106">
        <v>4.75</v>
      </c>
      <c r="L2415" s="106">
        <v>5.03</v>
      </c>
      <c r="M2415" s="106">
        <v>5.13</v>
      </c>
    </row>
    <row r="2416" ht="15.75" customHeight="1">
      <c r="D2416" s="108">
        <v>42212.0</v>
      </c>
      <c r="E2416" s="106">
        <v>2.66</v>
      </c>
      <c r="F2416" s="106">
        <v>3.1</v>
      </c>
      <c r="G2416" s="106">
        <v>3.64</v>
      </c>
      <c r="H2416" s="106">
        <v>3.96</v>
      </c>
      <c r="I2416" s="106">
        <v>4.14</v>
      </c>
      <c r="J2416" s="106">
        <v>4.34</v>
      </c>
      <c r="K2416" s="106">
        <v>4.7</v>
      </c>
      <c r="L2416" s="106">
        <v>5.0</v>
      </c>
      <c r="M2416" s="106">
        <v>5.18</v>
      </c>
    </row>
    <row r="2417" ht="15.75" customHeight="1">
      <c r="D2417" s="108">
        <v>42209.0</v>
      </c>
      <c r="E2417" s="106">
        <v>2.52</v>
      </c>
      <c r="F2417" s="106">
        <v>2.84</v>
      </c>
      <c r="G2417" s="106">
        <v>3.44</v>
      </c>
      <c r="H2417" s="106">
        <v>3.88</v>
      </c>
      <c r="I2417" s="106">
        <v>4.02</v>
      </c>
      <c r="J2417" s="106">
        <v>4.22</v>
      </c>
      <c r="K2417" s="106">
        <v>4.65</v>
      </c>
      <c r="L2417" s="106">
        <v>5.05</v>
      </c>
      <c r="M2417" s="106">
        <v>5.2</v>
      </c>
    </row>
    <row r="2418" ht="15.75" customHeight="1">
      <c r="D2418" s="108">
        <v>42208.0</v>
      </c>
      <c r="E2418" s="106">
        <v>2.15</v>
      </c>
      <c r="F2418" s="106">
        <v>2.73</v>
      </c>
      <c r="G2418" s="106">
        <v>3.38</v>
      </c>
      <c r="H2418" s="106">
        <v>3.63</v>
      </c>
      <c r="I2418" s="106">
        <v>3.9</v>
      </c>
      <c r="J2418" s="106">
        <v>4.15</v>
      </c>
      <c r="K2418" s="106">
        <v>4.88</v>
      </c>
      <c r="L2418" s="106">
        <v>5.2</v>
      </c>
      <c r="M2418" s="106">
        <v>5.36</v>
      </c>
    </row>
    <row r="2419" ht="15.75" customHeight="1">
      <c r="D2419" s="108">
        <v>42207.0</v>
      </c>
      <c r="E2419" s="106">
        <v>2.0</v>
      </c>
      <c r="F2419" s="106">
        <v>2.43</v>
      </c>
      <c r="G2419" s="106">
        <v>3.15</v>
      </c>
      <c r="H2419" s="106">
        <v>3.58</v>
      </c>
      <c r="I2419" s="106">
        <v>3.85</v>
      </c>
      <c r="J2419" s="106">
        <v>4.18</v>
      </c>
      <c r="K2419" s="106">
        <v>4.76</v>
      </c>
      <c r="L2419" s="106">
        <v>5.04</v>
      </c>
      <c r="M2419" s="106">
        <v>5.18</v>
      </c>
    </row>
    <row r="2420" ht="15.75" customHeight="1">
      <c r="D2420" s="108">
        <v>42206.0</v>
      </c>
      <c r="E2420" s="106">
        <v>1.8</v>
      </c>
      <c r="F2420" s="106">
        <v>2.05</v>
      </c>
      <c r="G2420" s="106">
        <v>2.8</v>
      </c>
      <c r="H2420" s="106">
        <v>3.35</v>
      </c>
      <c r="I2420" s="106">
        <v>3.85</v>
      </c>
      <c r="J2420" s="106">
        <v>4.15</v>
      </c>
      <c r="K2420" s="106">
        <v>4.9</v>
      </c>
      <c r="L2420" s="106">
        <v>5.2</v>
      </c>
      <c r="M2420" s="106">
        <v>5.4</v>
      </c>
    </row>
    <row r="2421" ht="15.75" customHeight="1">
      <c r="D2421" s="108">
        <v>42205.0</v>
      </c>
      <c r="E2421" s="106">
        <v>1.88</v>
      </c>
      <c r="F2421" s="106">
        <v>2.23</v>
      </c>
      <c r="G2421" s="106">
        <v>3.0</v>
      </c>
      <c r="H2421" s="106">
        <v>3.45</v>
      </c>
      <c r="I2421" s="106">
        <v>3.88</v>
      </c>
      <c r="J2421" s="106">
        <v>4.13</v>
      </c>
      <c r="K2421" s="106">
        <v>4.78</v>
      </c>
      <c r="L2421" s="106">
        <v>5.02</v>
      </c>
      <c r="M2421" s="106">
        <v>5.14</v>
      </c>
    </row>
    <row r="2422" ht="15.75" customHeight="1">
      <c r="D2422" s="108">
        <v>42202.0</v>
      </c>
      <c r="E2422" s="106">
        <v>2.03</v>
      </c>
      <c r="F2422" s="106">
        <v>2.43</v>
      </c>
      <c r="G2422" s="106">
        <v>3.18</v>
      </c>
      <c r="H2422" s="106">
        <v>3.6</v>
      </c>
      <c r="I2422" s="106">
        <v>4.0</v>
      </c>
      <c r="J2422" s="106">
        <v>4.2</v>
      </c>
      <c r="K2422" s="106">
        <v>4.8</v>
      </c>
      <c r="L2422" s="106">
        <v>5.04</v>
      </c>
      <c r="M2422" s="106">
        <v>5.18</v>
      </c>
    </row>
    <row r="2423" ht="15.75" customHeight="1">
      <c r="D2423" s="108">
        <v>42201.0</v>
      </c>
      <c r="E2423" s="106">
        <v>2.08</v>
      </c>
      <c r="F2423" s="106">
        <v>2.48</v>
      </c>
      <c r="G2423" s="106">
        <v>3.22</v>
      </c>
      <c r="H2423" s="106">
        <v>3.7</v>
      </c>
      <c r="I2423" s="106">
        <v>4.08</v>
      </c>
      <c r="J2423" s="106">
        <v>4.28</v>
      </c>
      <c r="K2423" s="106">
        <v>4.8</v>
      </c>
      <c r="L2423" s="106">
        <v>5.06</v>
      </c>
      <c r="M2423" s="106">
        <v>5.14</v>
      </c>
    </row>
    <row r="2424" ht="15.75" customHeight="1">
      <c r="D2424" s="108">
        <v>42200.0</v>
      </c>
      <c r="E2424" s="106">
        <v>2.18</v>
      </c>
      <c r="F2424" s="106">
        <v>2.54</v>
      </c>
      <c r="G2424" s="106">
        <v>3.36</v>
      </c>
      <c r="H2424" s="106">
        <v>3.82</v>
      </c>
      <c r="I2424" s="106">
        <v>4.14</v>
      </c>
      <c r="J2424" s="106">
        <v>4.36</v>
      </c>
      <c r="K2424" s="106">
        <v>4.83</v>
      </c>
      <c r="L2424" s="106">
        <v>5.08</v>
      </c>
      <c r="M2424" s="106">
        <v>5.2</v>
      </c>
    </row>
    <row r="2425" ht="15.75" customHeight="1">
      <c r="D2425" s="108">
        <v>42199.0</v>
      </c>
      <c r="E2425" s="106">
        <v>2.24</v>
      </c>
      <c r="F2425" s="106">
        <v>2.6</v>
      </c>
      <c r="G2425" s="106">
        <v>3.4</v>
      </c>
      <c r="H2425" s="106">
        <v>3.84</v>
      </c>
      <c r="I2425" s="106">
        <v>4.14</v>
      </c>
      <c r="J2425" s="106">
        <v>4.38</v>
      </c>
      <c r="K2425" s="106">
        <v>4.85</v>
      </c>
      <c r="L2425" s="106">
        <v>5.08</v>
      </c>
      <c r="M2425" s="106">
        <v>5.2</v>
      </c>
    </row>
    <row r="2426" ht="15.75" customHeight="1">
      <c r="D2426" s="108">
        <v>42198.0</v>
      </c>
      <c r="E2426" s="106">
        <v>2.18</v>
      </c>
      <c r="F2426" s="106">
        <v>2.64</v>
      </c>
      <c r="G2426" s="106">
        <v>3.44</v>
      </c>
      <c r="H2426" s="106">
        <v>3.9</v>
      </c>
      <c r="I2426" s="106">
        <v>4.16</v>
      </c>
      <c r="J2426" s="106">
        <v>4.39</v>
      </c>
      <c r="K2426" s="106">
        <v>4.85</v>
      </c>
      <c r="L2426" s="106">
        <v>5.08</v>
      </c>
      <c r="M2426" s="106">
        <v>5.25</v>
      </c>
    </row>
    <row r="2427" ht="15.75" customHeight="1">
      <c r="D2427" s="108">
        <v>42195.0</v>
      </c>
      <c r="E2427" s="106">
        <v>2.15</v>
      </c>
      <c r="F2427" s="106">
        <v>2.63</v>
      </c>
      <c r="G2427" s="106">
        <v>3.5</v>
      </c>
      <c r="H2427" s="106">
        <v>3.95</v>
      </c>
      <c r="I2427" s="106">
        <v>4.25</v>
      </c>
      <c r="J2427" s="106">
        <v>4.44</v>
      </c>
      <c r="K2427" s="106">
        <v>4.9</v>
      </c>
      <c r="L2427" s="106">
        <v>5.1</v>
      </c>
      <c r="M2427" s="106">
        <v>5.22</v>
      </c>
    </row>
    <row r="2428" ht="15.75" customHeight="1">
      <c r="D2428" s="108">
        <v>42194.0</v>
      </c>
      <c r="E2428" s="106">
        <v>2.42</v>
      </c>
      <c r="F2428" s="106">
        <v>2.72</v>
      </c>
      <c r="G2428" s="106">
        <v>3.48</v>
      </c>
      <c r="H2428" s="106">
        <v>3.96</v>
      </c>
      <c r="I2428" s="106">
        <v>4.22</v>
      </c>
      <c r="J2428" s="106">
        <v>4.41</v>
      </c>
      <c r="K2428" s="106">
        <v>4.83</v>
      </c>
      <c r="L2428" s="106">
        <v>5.05</v>
      </c>
      <c r="M2428" s="106">
        <v>5.2</v>
      </c>
    </row>
    <row r="2429" ht="15.75" customHeight="1">
      <c r="D2429" s="108">
        <v>42193.0</v>
      </c>
      <c r="E2429" s="106">
        <v>2.55</v>
      </c>
      <c r="F2429" s="106">
        <v>2.9</v>
      </c>
      <c r="G2429" s="106">
        <v>3.58</v>
      </c>
      <c r="H2429" s="106">
        <v>4.03</v>
      </c>
      <c r="I2429" s="106">
        <v>4.28</v>
      </c>
      <c r="J2429" s="106">
        <v>4.46</v>
      </c>
      <c r="K2429" s="106">
        <v>4.9</v>
      </c>
      <c r="L2429" s="106">
        <v>5.08</v>
      </c>
      <c r="M2429" s="106">
        <v>5.24</v>
      </c>
    </row>
    <row r="2430" ht="15.75" customHeight="1">
      <c r="D2430" s="108">
        <v>42192.0</v>
      </c>
      <c r="E2430" s="106">
        <v>2.85</v>
      </c>
      <c r="F2430" s="106">
        <v>3.15</v>
      </c>
      <c r="G2430" s="106">
        <v>3.65</v>
      </c>
      <c r="H2430" s="106">
        <v>4.13</v>
      </c>
      <c r="I2430" s="106">
        <v>4.35</v>
      </c>
      <c r="J2430" s="106">
        <v>4.5</v>
      </c>
      <c r="K2430" s="106">
        <v>4.86</v>
      </c>
      <c r="L2430" s="106">
        <v>5.04</v>
      </c>
      <c r="M2430" s="106">
        <v>5.16</v>
      </c>
    </row>
    <row r="2431" ht="15.75" customHeight="1">
      <c r="D2431" s="108">
        <v>42191.0</v>
      </c>
      <c r="E2431" s="106">
        <v>3.26</v>
      </c>
      <c r="F2431" s="106">
        <v>3.54</v>
      </c>
      <c r="G2431" s="106">
        <v>3.84</v>
      </c>
      <c r="H2431" s="106">
        <v>4.18</v>
      </c>
      <c r="I2431" s="106">
        <v>4.38</v>
      </c>
      <c r="J2431" s="106">
        <v>4.54</v>
      </c>
      <c r="K2431" s="106">
        <v>4.9</v>
      </c>
      <c r="L2431" s="106">
        <v>5.08</v>
      </c>
      <c r="M2431" s="106">
        <v>5.22</v>
      </c>
    </row>
    <row r="2432" ht="15.75" customHeight="1">
      <c r="D2432" s="108">
        <v>42188.0</v>
      </c>
      <c r="E2432" s="106">
        <v>3.34</v>
      </c>
      <c r="F2432" s="106">
        <v>3.68</v>
      </c>
      <c r="G2432" s="106">
        <v>3.9</v>
      </c>
      <c r="H2432" s="106">
        <v>4.24</v>
      </c>
      <c r="I2432" s="106">
        <v>4.4</v>
      </c>
      <c r="J2432" s="106">
        <v>4.56</v>
      </c>
      <c r="K2432" s="106">
        <v>4.93</v>
      </c>
      <c r="L2432" s="106">
        <v>5.05</v>
      </c>
      <c r="M2432" s="106">
        <v>5.2</v>
      </c>
    </row>
    <row r="2433" ht="15.75" customHeight="1">
      <c r="D2433" s="108">
        <v>42187.0</v>
      </c>
      <c r="E2433" s="106">
        <v>3.53</v>
      </c>
      <c r="F2433" s="106">
        <v>3.73</v>
      </c>
      <c r="G2433" s="106">
        <v>4.03</v>
      </c>
      <c r="H2433" s="106">
        <v>4.25</v>
      </c>
      <c r="I2433" s="106">
        <v>4.45</v>
      </c>
      <c r="J2433" s="106">
        <v>4.65</v>
      </c>
      <c r="K2433" s="106">
        <v>4.96</v>
      </c>
      <c r="L2433" s="106">
        <v>5.1</v>
      </c>
      <c r="M2433" s="106">
        <v>5.2</v>
      </c>
    </row>
    <row r="2434" ht="15.75" customHeight="1">
      <c r="D2434" s="108">
        <v>42186.0</v>
      </c>
      <c r="E2434" s="106">
        <v>3.62</v>
      </c>
      <c r="F2434" s="106">
        <v>3.84</v>
      </c>
      <c r="G2434" s="106">
        <v>4.1</v>
      </c>
      <c r="H2434" s="106">
        <v>4.34</v>
      </c>
      <c r="I2434" s="106">
        <v>4.52</v>
      </c>
      <c r="J2434" s="106">
        <v>4.7</v>
      </c>
      <c r="K2434" s="106">
        <v>5.0</v>
      </c>
      <c r="L2434" s="106">
        <v>5.14</v>
      </c>
      <c r="M2434" s="106">
        <v>5.26</v>
      </c>
    </row>
    <row r="2435" ht="15.75" customHeight="1">
      <c r="D2435" s="108">
        <v>42185.0</v>
      </c>
      <c r="E2435" s="106">
        <v>2.38</v>
      </c>
      <c r="F2435" s="106">
        <v>3.28</v>
      </c>
      <c r="G2435" s="106">
        <v>3.88</v>
      </c>
      <c r="H2435" s="106">
        <v>4.28</v>
      </c>
      <c r="I2435" s="106">
        <v>4.52</v>
      </c>
      <c r="J2435" s="106">
        <v>4.7</v>
      </c>
      <c r="K2435" s="106">
        <v>5.0</v>
      </c>
      <c r="L2435" s="106">
        <v>5.12</v>
      </c>
      <c r="M2435" s="106">
        <v>5.26</v>
      </c>
    </row>
    <row r="2436" ht="15.75" customHeight="1">
      <c r="D2436" s="108">
        <v>42184.0</v>
      </c>
      <c r="E2436" s="106">
        <v>2.36</v>
      </c>
      <c r="F2436" s="106">
        <v>3.02</v>
      </c>
      <c r="G2436" s="106">
        <v>3.82</v>
      </c>
      <c r="H2436" s="106">
        <v>4.18</v>
      </c>
      <c r="I2436" s="106">
        <v>4.46</v>
      </c>
      <c r="J2436" s="106">
        <v>4.62</v>
      </c>
      <c r="K2436" s="106">
        <v>4.96</v>
      </c>
      <c r="L2436" s="106">
        <v>5.1</v>
      </c>
      <c r="M2436" s="106">
        <v>5.22</v>
      </c>
    </row>
    <row r="2437" ht="15.75" customHeight="1">
      <c r="D2437" s="108">
        <v>42181.0</v>
      </c>
      <c r="E2437" s="106">
        <v>2.45</v>
      </c>
      <c r="F2437" s="106">
        <v>2.75</v>
      </c>
      <c r="G2437" s="106">
        <v>3.85</v>
      </c>
      <c r="H2437" s="106">
        <v>4.25</v>
      </c>
      <c r="I2437" s="106">
        <v>4.53</v>
      </c>
      <c r="J2437" s="106">
        <v>4.65</v>
      </c>
      <c r="K2437" s="106">
        <v>4.98</v>
      </c>
      <c r="L2437" s="106">
        <v>5.13</v>
      </c>
      <c r="M2437" s="106">
        <v>5.23</v>
      </c>
    </row>
    <row r="2438" ht="15.75" customHeight="1">
      <c r="D2438" s="108">
        <v>42180.0</v>
      </c>
      <c r="E2438" s="106">
        <v>2.4</v>
      </c>
      <c r="F2438" s="106">
        <v>2.66</v>
      </c>
      <c r="G2438" s="106">
        <v>3.78</v>
      </c>
      <c r="H2438" s="106">
        <v>4.26</v>
      </c>
      <c r="I2438" s="106">
        <v>4.5</v>
      </c>
      <c r="J2438" s="106">
        <v>4.62</v>
      </c>
      <c r="K2438" s="106">
        <v>5.0</v>
      </c>
      <c r="L2438" s="106">
        <v>5.24</v>
      </c>
      <c r="M2438" s="106">
        <v>5.42</v>
      </c>
    </row>
    <row r="2439" ht="15.75" customHeight="1">
      <c r="D2439" s="108">
        <v>42179.0</v>
      </c>
      <c r="E2439" s="106">
        <v>2.7</v>
      </c>
      <c r="F2439" s="106">
        <v>3.0</v>
      </c>
      <c r="G2439" s="106">
        <v>3.9</v>
      </c>
      <c r="H2439" s="106">
        <v>4.28</v>
      </c>
      <c r="I2439" s="106">
        <v>4.5</v>
      </c>
      <c r="J2439" s="106">
        <v>4.6</v>
      </c>
      <c r="K2439" s="106">
        <v>5.0</v>
      </c>
      <c r="L2439" s="106">
        <v>5.14</v>
      </c>
      <c r="M2439" s="106">
        <v>5.3</v>
      </c>
    </row>
    <row r="2440" ht="15.75" customHeight="1">
      <c r="D2440" s="108">
        <v>42178.0</v>
      </c>
      <c r="E2440" s="106">
        <v>2.8</v>
      </c>
      <c r="F2440" s="106">
        <v>3.08</v>
      </c>
      <c r="G2440" s="106">
        <v>3.88</v>
      </c>
      <c r="H2440" s="106">
        <v>4.25</v>
      </c>
      <c r="I2440" s="106">
        <v>4.45</v>
      </c>
      <c r="J2440" s="106">
        <v>4.6</v>
      </c>
      <c r="K2440" s="106">
        <v>4.96</v>
      </c>
      <c r="L2440" s="106">
        <v>5.12</v>
      </c>
      <c r="M2440" s="106">
        <v>5.28</v>
      </c>
    </row>
    <row r="2441" ht="15.75" customHeight="1">
      <c r="D2441" s="108">
        <v>42177.0</v>
      </c>
      <c r="E2441" s="106">
        <v>3.04</v>
      </c>
      <c r="F2441" s="106">
        <v>3.38</v>
      </c>
      <c r="G2441" s="106">
        <v>3.84</v>
      </c>
      <c r="H2441" s="106">
        <v>4.3</v>
      </c>
      <c r="I2441" s="106">
        <v>4.54</v>
      </c>
      <c r="J2441" s="106">
        <v>4.64</v>
      </c>
      <c r="K2441" s="106">
        <v>5.0</v>
      </c>
      <c r="L2441" s="106">
        <v>5.18</v>
      </c>
      <c r="M2441" s="106">
        <v>5.3</v>
      </c>
    </row>
    <row r="2442" ht="15.75" customHeight="1">
      <c r="D2442" s="108">
        <v>42174.0</v>
      </c>
      <c r="E2442" s="106">
        <v>3.2</v>
      </c>
      <c r="F2442" s="106">
        <v>3.53</v>
      </c>
      <c r="G2442" s="106">
        <v>3.93</v>
      </c>
      <c r="H2442" s="106">
        <v>4.4</v>
      </c>
      <c r="I2442" s="106">
        <v>4.63</v>
      </c>
      <c r="J2442" s="106">
        <v>4.65</v>
      </c>
      <c r="K2442" s="106">
        <v>5.04</v>
      </c>
      <c r="L2442" s="106">
        <v>5.12</v>
      </c>
      <c r="M2442" s="106">
        <v>5.24</v>
      </c>
    </row>
    <row r="2443" ht="15.75" customHeight="1">
      <c r="D2443" s="108">
        <v>42173.0</v>
      </c>
      <c r="E2443" s="106">
        <v>3.4</v>
      </c>
      <c r="F2443" s="106">
        <v>3.66</v>
      </c>
      <c r="G2443" s="106">
        <v>4.04</v>
      </c>
      <c r="H2443" s="106">
        <v>4.5</v>
      </c>
      <c r="I2443" s="106">
        <v>4.7</v>
      </c>
      <c r="J2443" s="106">
        <v>4.78</v>
      </c>
      <c r="K2443" s="106">
        <v>5.06</v>
      </c>
      <c r="L2443" s="106">
        <v>5.16</v>
      </c>
      <c r="M2443" s="106">
        <v>5.28</v>
      </c>
    </row>
    <row r="2444" ht="15.75" customHeight="1">
      <c r="D2444" s="108">
        <v>42172.0</v>
      </c>
      <c r="E2444" s="106">
        <v>3.3</v>
      </c>
      <c r="F2444" s="106">
        <v>3.55</v>
      </c>
      <c r="G2444" s="106">
        <v>4.1</v>
      </c>
      <c r="H2444" s="106">
        <v>4.48</v>
      </c>
      <c r="I2444" s="106">
        <v>4.7</v>
      </c>
      <c r="J2444" s="106">
        <v>4.78</v>
      </c>
      <c r="K2444" s="106">
        <v>5.1</v>
      </c>
      <c r="L2444" s="106">
        <v>5.24</v>
      </c>
      <c r="M2444" s="106">
        <v>5.38</v>
      </c>
    </row>
    <row r="2445" ht="15.75" customHeight="1">
      <c r="D2445" s="108">
        <v>42171.0</v>
      </c>
      <c r="E2445" s="106">
        <v>4.2</v>
      </c>
      <c r="F2445" s="106">
        <v>4.38</v>
      </c>
      <c r="G2445" s="106">
        <v>4.56</v>
      </c>
      <c r="H2445" s="106">
        <v>4.72</v>
      </c>
      <c r="I2445" s="106">
        <v>4.84</v>
      </c>
      <c r="J2445" s="106">
        <v>4.9</v>
      </c>
      <c r="K2445" s="106">
        <v>5.08</v>
      </c>
      <c r="L2445" s="106">
        <v>5.15</v>
      </c>
      <c r="M2445" s="106">
        <v>5.3</v>
      </c>
    </row>
    <row r="2446" ht="15.75" customHeight="1">
      <c r="D2446" s="108">
        <v>42170.0</v>
      </c>
      <c r="E2446" s="106">
        <v>4.5</v>
      </c>
      <c r="F2446" s="106">
        <v>4.58</v>
      </c>
      <c r="G2446" s="106">
        <v>4.73</v>
      </c>
      <c r="H2446" s="106">
        <v>4.83</v>
      </c>
      <c r="I2446" s="106">
        <v>4.9</v>
      </c>
      <c r="J2446" s="106">
        <v>4.97</v>
      </c>
      <c r="K2446" s="106">
        <v>5.07</v>
      </c>
      <c r="L2446" s="106">
        <v>5.2</v>
      </c>
      <c r="M2446" s="106">
        <v>5.3</v>
      </c>
    </row>
    <row r="2447" ht="15.75" customHeight="1">
      <c r="D2447" s="108">
        <v>42167.0</v>
      </c>
      <c r="E2447" s="106">
        <v>4.48</v>
      </c>
      <c r="F2447" s="106">
        <v>4.7</v>
      </c>
      <c r="G2447" s="106">
        <v>4.76</v>
      </c>
      <c r="H2447" s="106">
        <v>4.84</v>
      </c>
      <c r="I2447" s="106">
        <v>4.86</v>
      </c>
      <c r="J2447" s="106">
        <v>4.85</v>
      </c>
      <c r="K2447" s="106">
        <v>5.03</v>
      </c>
      <c r="L2447" s="106">
        <v>5.33</v>
      </c>
      <c r="M2447" s="106">
        <v>5.53</v>
      </c>
    </row>
    <row r="2448" ht="15.75" customHeight="1">
      <c r="D2448" s="108">
        <v>42166.0</v>
      </c>
      <c r="E2448" s="106">
        <v>4.5</v>
      </c>
      <c r="F2448" s="106">
        <v>4.68</v>
      </c>
      <c r="G2448" s="106">
        <v>4.7</v>
      </c>
      <c r="H2448" s="106">
        <v>4.74</v>
      </c>
      <c r="I2448" s="106">
        <v>4.76</v>
      </c>
      <c r="J2448" s="106">
        <v>4.85</v>
      </c>
      <c r="K2448" s="106">
        <v>4.98</v>
      </c>
      <c r="L2448" s="106">
        <v>5.08</v>
      </c>
      <c r="M2448" s="106">
        <v>5.13</v>
      </c>
    </row>
    <row r="2449" ht="15.75" customHeight="1">
      <c r="D2449" s="108">
        <v>42165.0</v>
      </c>
      <c r="E2449" s="106">
        <v>4.55</v>
      </c>
      <c r="F2449" s="106">
        <v>4.68</v>
      </c>
      <c r="G2449" s="106">
        <v>4.68</v>
      </c>
      <c r="H2449" s="106">
        <v>4.75</v>
      </c>
      <c r="I2449" s="106">
        <v>4.75</v>
      </c>
      <c r="J2449" s="106">
        <v>4.82</v>
      </c>
      <c r="K2449" s="106">
        <v>4.98</v>
      </c>
      <c r="L2449" s="106">
        <v>5.1</v>
      </c>
      <c r="M2449" s="106">
        <v>5.18</v>
      </c>
    </row>
    <row r="2450" ht="15.75" customHeight="1">
      <c r="D2450" s="108">
        <v>42164.0</v>
      </c>
      <c r="E2450" s="106">
        <v>4.14</v>
      </c>
      <c r="F2450" s="106">
        <v>4.34</v>
      </c>
      <c r="G2450" s="106">
        <v>4.5</v>
      </c>
      <c r="H2450" s="106">
        <v>4.62</v>
      </c>
      <c r="I2450" s="106">
        <v>4.68</v>
      </c>
      <c r="J2450" s="106">
        <v>4.76</v>
      </c>
      <c r="K2450" s="106">
        <v>4.94</v>
      </c>
      <c r="L2450" s="106">
        <v>5.04</v>
      </c>
      <c r="M2450" s="106">
        <v>5.12</v>
      </c>
    </row>
    <row r="2451" ht="15.75" customHeight="1">
      <c r="D2451" s="108">
        <v>42163.0</v>
      </c>
      <c r="E2451" s="106">
        <v>3.92</v>
      </c>
      <c r="F2451" s="106">
        <v>4.2</v>
      </c>
      <c r="G2451" s="106">
        <v>4.32</v>
      </c>
      <c r="H2451" s="106">
        <v>4.46</v>
      </c>
      <c r="I2451" s="106">
        <v>4.58</v>
      </c>
      <c r="J2451" s="106">
        <v>4.75</v>
      </c>
      <c r="K2451" s="106">
        <v>5.03</v>
      </c>
      <c r="L2451" s="106">
        <v>5.1</v>
      </c>
      <c r="M2451" s="106">
        <v>5.18</v>
      </c>
    </row>
    <row r="2452" ht="15.75" customHeight="1">
      <c r="D2452" s="108">
        <v>42160.0</v>
      </c>
      <c r="E2452" s="106">
        <v>3.52</v>
      </c>
      <c r="F2452" s="106">
        <v>3.9</v>
      </c>
      <c r="G2452" s="106">
        <v>4.12</v>
      </c>
      <c r="H2452" s="106">
        <v>4.28</v>
      </c>
      <c r="I2452" s="106">
        <v>4.4</v>
      </c>
      <c r="J2452" s="106">
        <v>4.6</v>
      </c>
      <c r="K2452" s="106">
        <v>4.93</v>
      </c>
      <c r="L2452" s="106">
        <v>4.98</v>
      </c>
      <c r="M2452" s="106">
        <v>5.03</v>
      </c>
    </row>
    <row r="2453" ht="15.75" customHeight="1">
      <c r="D2453" s="108">
        <v>42159.0</v>
      </c>
      <c r="E2453" s="106">
        <v>3.46</v>
      </c>
      <c r="F2453" s="106">
        <v>3.68</v>
      </c>
      <c r="G2453" s="106">
        <v>4.0</v>
      </c>
      <c r="H2453" s="106">
        <v>4.2</v>
      </c>
      <c r="I2453" s="106">
        <v>4.34</v>
      </c>
      <c r="J2453" s="106">
        <v>4.53</v>
      </c>
      <c r="K2453" s="106">
        <v>4.88</v>
      </c>
      <c r="L2453" s="106">
        <v>5.0</v>
      </c>
      <c r="M2453" s="106">
        <v>5.03</v>
      </c>
    </row>
    <row r="2454" ht="15.75" customHeight="1">
      <c r="D2454" s="108">
        <v>42158.0</v>
      </c>
      <c r="E2454" s="106">
        <v>3.18</v>
      </c>
      <c r="F2454" s="106">
        <v>3.56</v>
      </c>
      <c r="G2454" s="106">
        <v>3.7</v>
      </c>
      <c r="H2454" s="106">
        <v>3.9</v>
      </c>
      <c r="I2454" s="106">
        <v>4.1</v>
      </c>
      <c r="J2454" s="106">
        <v>4.38</v>
      </c>
      <c r="K2454" s="106">
        <v>4.85</v>
      </c>
      <c r="L2454" s="106">
        <v>4.98</v>
      </c>
      <c r="M2454" s="106">
        <v>5.03</v>
      </c>
    </row>
    <row r="2455" ht="15.75" customHeight="1">
      <c r="D2455" s="108">
        <v>42157.0</v>
      </c>
      <c r="E2455" s="106">
        <v>3.0</v>
      </c>
      <c r="F2455" s="106">
        <v>3.35</v>
      </c>
      <c r="G2455" s="106">
        <v>3.55</v>
      </c>
      <c r="H2455" s="106">
        <v>3.83</v>
      </c>
      <c r="I2455" s="106">
        <v>4.08</v>
      </c>
      <c r="J2455" s="106">
        <v>4.34</v>
      </c>
      <c r="K2455" s="106">
        <v>4.84</v>
      </c>
      <c r="L2455" s="106">
        <v>4.98</v>
      </c>
      <c r="M2455" s="106">
        <v>5.02</v>
      </c>
    </row>
    <row r="2456" ht="15.75" customHeight="1">
      <c r="D2456" s="108">
        <v>42156.0</v>
      </c>
      <c r="E2456" s="106">
        <v>2.18</v>
      </c>
      <c r="F2456" s="106">
        <v>2.48</v>
      </c>
      <c r="G2456" s="106">
        <v>3.04</v>
      </c>
      <c r="H2456" s="106">
        <v>3.76</v>
      </c>
      <c r="I2456" s="106">
        <v>4.12</v>
      </c>
      <c r="J2456" s="106">
        <v>4.4</v>
      </c>
      <c r="K2456" s="106">
        <v>4.88</v>
      </c>
      <c r="L2456" s="106">
        <v>5.03</v>
      </c>
      <c r="M2456" s="106">
        <v>5.08</v>
      </c>
    </row>
    <row r="2457" ht="15.75" customHeight="1">
      <c r="D2457" s="108">
        <v>42153.0</v>
      </c>
      <c r="E2457" s="106">
        <v>1.24</v>
      </c>
      <c r="F2457" s="106">
        <v>1.86</v>
      </c>
      <c r="G2457" s="106">
        <v>2.8</v>
      </c>
      <c r="H2457" s="106">
        <v>3.74</v>
      </c>
      <c r="I2457" s="106">
        <v>4.12</v>
      </c>
      <c r="J2457" s="106">
        <v>4.45</v>
      </c>
      <c r="K2457" s="106">
        <v>4.88</v>
      </c>
      <c r="L2457" s="106">
        <v>5.03</v>
      </c>
      <c r="M2457" s="106">
        <v>5.08</v>
      </c>
    </row>
    <row r="2458" ht="15.75" customHeight="1">
      <c r="D2458" s="108">
        <v>42152.0</v>
      </c>
      <c r="E2458" s="106">
        <v>1.5</v>
      </c>
      <c r="F2458" s="106">
        <v>2.05</v>
      </c>
      <c r="G2458" s="106">
        <v>2.78</v>
      </c>
      <c r="H2458" s="106">
        <v>3.78</v>
      </c>
      <c r="I2458" s="106">
        <v>4.15</v>
      </c>
      <c r="J2458" s="106">
        <v>4.42</v>
      </c>
      <c r="K2458" s="106">
        <v>4.86</v>
      </c>
      <c r="L2458" s="106">
        <v>5.02</v>
      </c>
      <c r="M2458" s="106">
        <v>5.06</v>
      </c>
    </row>
    <row r="2459" ht="15.75" customHeight="1">
      <c r="D2459" s="108">
        <v>42151.0</v>
      </c>
      <c r="E2459" s="106">
        <v>1.8</v>
      </c>
      <c r="F2459" s="106">
        <v>2.14</v>
      </c>
      <c r="G2459" s="106">
        <v>2.8</v>
      </c>
      <c r="H2459" s="106">
        <v>3.8</v>
      </c>
      <c r="I2459" s="106">
        <v>4.14</v>
      </c>
      <c r="J2459" s="106">
        <v>4.45</v>
      </c>
      <c r="K2459" s="106">
        <v>4.88</v>
      </c>
      <c r="L2459" s="106">
        <v>5.03</v>
      </c>
      <c r="M2459" s="106">
        <v>5.08</v>
      </c>
    </row>
    <row r="2460" ht="15.75" customHeight="1">
      <c r="D2460" s="108">
        <v>42150.0</v>
      </c>
      <c r="E2460" s="106">
        <v>1.83</v>
      </c>
      <c r="F2460" s="106">
        <v>2.15</v>
      </c>
      <c r="G2460" s="106">
        <v>2.83</v>
      </c>
      <c r="H2460" s="106">
        <v>3.78</v>
      </c>
      <c r="I2460" s="106">
        <v>4.18</v>
      </c>
      <c r="J2460" s="106">
        <v>4.44</v>
      </c>
      <c r="K2460" s="106">
        <v>4.86</v>
      </c>
      <c r="L2460" s="106">
        <v>5.02</v>
      </c>
      <c r="M2460" s="106">
        <v>5.06</v>
      </c>
    </row>
    <row r="2461" ht="15.75" customHeight="1">
      <c r="D2461" s="108">
        <v>42149.0</v>
      </c>
      <c r="E2461" s="106">
        <v>2.0</v>
      </c>
      <c r="F2461" s="106">
        <v>2.32</v>
      </c>
      <c r="G2461" s="106">
        <v>2.84</v>
      </c>
      <c r="H2461" s="106">
        <v>3.8</v>
      </c>
      <c r="I2461" s="106">
        <v>4.18</v>
      </c>
      <c r="J2461" s="106">
        <v>4.53</v>
      </c>
      <c r="K2461" s="106">
        <v>4.88</v>
      </c>
      <c r="L2461" s="106">
        <v>5.03</v>
      </c>
      <c r="M2461" s="106">
        <v>5.08</v>
      </c>
    </row>
    <row r="2462" ht="15.75" customHeight="1">
      <c r="D2462" s="108">
        <v>42146.0</v>
      </c>
      <c r="E2462" s="106">
        <v>2.1</v>
      </c>
      <c r="F2462" s="106">
        <v>2.5</v>
      </c>
      <c r="G2462" s="106">
        <v>2.98</v>
      </c>
      <c r="H2462" s="106">
        <v>3.86</v>
      </c>
      <c r="I2462" s="106">
        <v>4.26</v>
      </c>
      <c r="J2462" s="106">
        <v>4.53</v>
      </c>
      <c r="K2462" s="106">
        <v>4.9</v>
      </c>
      <c r="L2462" s="106">
        <v>5.03</v>
      </c>
      <c r="M2462" s="106">
        <v>5.08</v>
      </c>
    </row>
    <row r="2463" ht="15.75" customHeight="1">
      <c r="D2463" s="108">
        <v>42145.0</v>
      </c>
      <c r="E2463" s="106">
        <v>2.4</v>
      </c>
      <c r="F2463" s="106">
        <v>2.66</v>
      </c>
      <c r="G2463" s="106">
        <v>3.2</v>
      </c>
      <c r="H2463" s="106">
        <v>4.08</v>
      </c>
      <c r="I2463" s="106">
        <v>4.4</v>
      </c>
      <c r="J2463" s="106">
        <v>4.56</v>
      </c>
      <c r="K2463" s="106">
        <v>4.9</v>
      </c>
      <c r="L2463" s="106">
        <v>5.04</v>
      </c>
      <c r="M2463" s="106">
        <v>5.16</v>
      </c>
    </row>
    <row r="2464" ht="15.75" customHeight="1">
      <c r="D2464" s="108">
        <v>42144.0</v>
      </c>
      <c r="E2464" s="106">
        <v>2.9</v>
      </c>
      <c r="F2464" s="106">
        <v>3.34</v>
      </c>
      <c r="G2464" s="106">
        <v>3.7</v>
      </c>
      <c r="H2464" s="106">
        <v>4.22</v>
      </c>
      <c r="I2464" s="106">
        <v>4.48</v>
      </c>
      <c r="J2464" s="106">
        <v>4.64</v>
      </c>
      <c r="K2464" s="106">
        <v>5.0</v>
      </c>
      <c r="L2464" s="106">
        <v>5.1</v>
      </c>
      <c r="M2464" s="106">
        <v>5.14</v>
      </c>
    </row>
    <row r="2465" ht="15.75" customHeight="1">
      <c r="D2465" s="108">
        <v>42143.0</v>
      </c>
      <c r="E2465" s="106">
        <v>3.05</v>
      </c>
      <c r="F2465" s="106">
        <v>3.48</v>
      </c>
      <c r="G2465" s="106">
        <v>3.85</v>
      </c>
      <c r="H2465" s="106">
        <v>4.28</v>
      </c>
      <c r="I2465" s="106">
        <v>4.53</v>
      </c>
      <c r="J2465" s="106">
        <v>4.74</v>
      </c>
      <c r="K2465" s="106">
        <v>5.0</v>
      </c>
      <c r="L2465" s="106">
        <v>5.04</v>
      </c>
      <c r="M2465" s="106">
        <v>5.04</v>
      </c>
    </row>
    <row r="2466" ht="15.75" customHeight="1">
      <c r="D2466" s="108">
        <v>42142.0</v>
      </c>
      <c r="E2466" s="106">
        <v>3.38</v>
      </c>
      <c r="F2466" s="106">
        <v>3.6</v>
      </c>
      <c r="G2466" s="106">
        <v>3.95</v>
      </c>
      <c r="H2466" s="106">
        <v>4.35</v>
      </c>
      <c r="I2466" s="106">
        <v>4.55</v>
      </c>
      <c r="J2466" s="106">
        <v>4.8</v>
      </c>
      <c r="K2466" s="106">
        <v>5.0</v>
      </c>
      <c r="L2466" s="106">
        <v>5.04</v>
      </c>
      <c r="M2466" s="106">
        <v>5.04</v>
      </c>
    </row>
    <row r="2467" ht="15.75" customHeight="1">
      <c r="D2467" s="108">
        <v>42139.0</v>
      </c>
      <c r="E2467" s="106">
        <v>3.4</v>
      </c>
      <c r="F2467" s="106">
        <v>3.7</v>
      </c>
      <c r="G2467" s="106">
        <v>3.95</v>
      </c>
      <c r="H2467" s="106">
        <v>4.38</v>
      </c>
      <c r="I2467" s="106">
        <v>4.55</v>
      </c>
      <c r="J2467" s="106">
        <v>4.78</v>
      </c>
      <c r="K2467" s="106">
        <v>5.0</v>
      </c>
      <c r="L2467" s="106">
        <v>5.05</v>
      </c>
      <c r="M2467" s="106">
        <v>5.05</v>
      </c>
    </row>
    <row r="2468" ht="15.75" customHeight="1">
      <c r="D2468" s="108">
        <v>42138.0</v>
      </c>
      <c r="E2468" s="106">
        <v>3.18</v>
      </c>
      <c r="F2468" s="106">
        <v>3.6</v>
      </c>
      <c r="G2468" s="106">
        <v>3.9</v>
      </c>
      <c r="H2468" s="106">
        <v>4.38</v>
      </c>
      <c r="I2468" s="106">
        <v>4.62</v>
      </c>
      <c r="J2468" s="106">
        <v>4.78</v>
      </c>
      <c r="K2468" s="106">
        <v>5.0</v>
      </c>
      <c r="L2468" s="106">
        <v>5.05</v>
      </c>
      <c r="M2468" s="106">
        <v>5.05</v>
      </c>
    </row>
    <row r="2469" ht="15.75" customHeight="1">
      <c r="D2469" s="108">
        <v>42137.0</v>
      </c>
      <c r="E2469" s="106">
        <v>3.28</v>
      </c>
      <c r="F2469" s="106">
        <v>3.55</v>
      </c>
      <c r="G2469" s="106">
        <v>3.93</v>
      </c>
      <c r="H2469" s="106">
        <v>4.3</v>
      </c>
      <c r="I2469" s="106">
        <v>4.55</v>
      </c>
      <c r="J2469" s="106">
        <v>4.8</v>
      </c>
      <c r="K2469" s="106">
        <v>5.0</v>
      </c>
      <c r="L2469" s="106">
        <v>5.04</v>
      </c>
      <c r="M2469" s="106">
        <v>5.04</v>
      </c>
    </row>
    <row r="2470" ht="15.75" customHeight="1">
      <c r="D2470" s="108">
        <v>42136.0</v>
      </c>
      <c r="E2470" s="106">
        <v>3.18</v>
      </c>
      <c r="F2470" s="106">
        <v>3.56</v>
      </c>
      <c r="G2470" s="106">
        <v>3.88</v>
      </c>
      <c r="H2470" s="106">
        <v>4.3</v>
      </c>
      <c r="I2470" s="106">
        <v>4.54</v>
      </c>
      <c r="J2470" s="106">
        <v>4.75</v>
      </c>
      <c r="K2470" s="106">
        <v>5.0</v>
      </c>
      <c r="L2470" s="106">
        <v>5.05</v>
      </c>
      <c r="M2470" s="106">
        <v>5.05</v>
      </c>
    </row>
    <row r="2471" ht="15.75" customHeight="1">
      <c r="D2471" s="108">
        <v>42135.0</v>
      </c>
      <c r="E2471" s="106">
        <v>3.3</v>
      </c>
      <c r="F2471" s="106">
        <v>3.6</v>
      </c>
      <c r="G2471" s="106">
        <v>3.9</v>
      </c>
      <c r="H2471" s="106">
        <v>4.36</v>
      </c>
      <c r="I2471" s="106">
        <v>4.58</v>
      </c>
      <c r="J2471" s="106">
        <v>4.85</v>
      </c>
      <c r="K2471" s="106">
        <v>5.05</v>
      </c>
      <c r="L2471" s="106">
        <v>5.08</v>
      </c>
      <c r="M2471" s="106">
        <v>5.08</v>
      </c>
    </row>
    <row r="2472" ht="15.75" customHeight="1">
      <c r="D2472" s="108">
        <v>42132.0</v>
      </c>
      <c r="E2472" s="106">
        <v>3.63</v>
      </c>
      <c r="F2472" s="106">
        <v>3.9</v>
      </c>
      <c r="G2472" s="106">
        <v>4.23</v>
      </c>
      <c r="H2472" s="106">
        <v>4.53</v>
      </c>
      <c r="I2472" s="106">
        <v>4.9</v>
      </c>
      <c r="J2472" s="106">
        <v>5.0</v>
      </c>
      <c r="K2472" s="106">
        <v>5.13</v>
      </c>
      <c r="L2472" s="106">
        <v>5.15</v>
      </c>
      <c r="M2472" s="106">
        <v>5.14</v>
      </c>
    </row>
    <row r="2473" ht="15.75" customHeight="1">
      <c r="D2473" s="108">
        <v>42131.0</v>
      </c>
      <c r="E2473" s="106">
        <v>4.44</v>
      </c>
      <c r="F2473" s="106">
        <v>4.64</v>
      </c>
      <c r="G2473" s="106">
        <v>4.68</v>
      </c>
      <c r="H2473" s="106">
        <v>4.88</v>
      </c>
      <c r="I2473" s="106">
        <v>5.0</v>
      </c>
      <c r="J2473" s="106">
        <v>5.0</v>
      </c>
      <c r="K2473" s="106">
        <v>5.2</v>
      </c>
      <c r="L2473" s="106">
        <v>5.25</v>
      </c>
      <c r="M2473" s="106">
        <v>5.28</v>
      </c>
    </row>
    <row r="2474" ht="15.75" customHeight="1">
      <c r="D2474" s="108">
        <v>42130.0</v>
      </c>
      <c r="E2474" s="106">
        <v>5.0</v>
      </c>
      <c r="F2474" s="106">
        <v>5.0</v>
      </c>
      <c r="G2474" s="106">
        <v>5.0</v>
      </c>
      <c r="H2474" s="106">
        <v>5.08</v>
      </c>
      <c r="I2474" s="106">
        <v>5.02</v>
      </c>
      <c r="J2474" s="106">
        <v>5.03</v>
      </c>
      <c r="K2474" s="106">
        <v>5.13</v>
      </c>
      <c r="L2474" s="106">
        <v>5.18</v>
      </c>
      <c r="M2474" s="106">
        <v>5.14</v>
      </c>
    </row>
    <row r="2475" ht="15.75" customHeight="1">
      <c r="D2475" s="108">
        <v>42129.0</v>
      </c>
      <c r="E2475" s="106">
        <v>5.0</v>
      </c>
      <c r="F2475" s="106">
        <v>5.0</v>
      </c>
      <c r="G2475" s="106">
        <v>5.0</v>
      </c>
      <c r="H2475" s="106">
        <v>5.08</v>
      </c>
      <c r="I2475" s="106">
        <v>5.03</v>
      </c>
      <c r="J2475" s="106">
        <v>5.03</v>
      </c>
      <c r="K2475" s="106">
        <v>5.03</v>
      </c>
      <c r="L2475" s="106">
        <v>5.05</v>
      </c>
      <c r="M2475" s="106">
        <v>5.05</v>
      </c>
    </row>
    <row r="2476" ht="15.75" customHeight="1">
      <c r="D2476" s="108">
        <v>42128.0</v>
      </c>
      <c r="E2476" s="106">
        <v>4.93</v>
      </c>
      <c r="F2476" s="106">
        <v>4.95</v>
      </c>
      <c r="G2476" s="106">
        <v>4.98</v>
      </c>
      <c r="H2476" s="106">
        <v>5.03</v>
      </c>
      <c r="I2476" s="106">
        <v>5.0</v>
      </c>
      <c r="J2476" s="106">
        <v>5.0</v>
      </c>
      <c r="K2476" s="106">
        <v>5.03</v>
      </c>
      <c r="L2476" s="106">
        <v>5.05</v>
      </c>
      <c r="M2476" s="106">
        <v>5.05</v>
      </c>
    </row>
    <row r="2477" ht="15.75" customHeight="1">
      <c r="D2477" s="108">
        <v>42121.0</v>
      </c>
      <c r="E2477" s="106">
        <v>3.6</v>
      </c>
      <c r="F2477" s="106">
        <v>4.05</v>
      </c>
      <c r="G2477" s="106">
        <v>4.2</v>
      </c>
      <c r="H2477" s="106">
        <v>4.7</v>
      </c>
      <c r="I2477" s="106">
        <v>4.8</v>
      </c>
      <c r="J2477" s="106">
        <v>4.9</v>
      </c>
      <c r="K2477" s="106">
        <v>5.15</v>
      </c>
      <c r="L2477" s="106">
        <v>5.45</v>
      </c>
      <c r="M2477" s="106">
        <v>5.65</v>
      </c>
    </row>
    <row r="2478" ht="15.75" customHeight="1">
      <c r="D2478" s="108">
        <v>42119.0</v>
      </c>
      <c r="E2478" s="106">
        <v>3.23</v>
      </c>
      <c r="F2478" s="106">
        <v>4.0</v>
      </c>
      <c r="G2478" s="106">
        <v>4.13</v>
      </c>
      <c r="H2478" s="106">
        <v>4.67</v>
      </c>
      <c r="I2478" s="106">
        <v>4.93</v>
      </c>
      <c r="J2478" s="106">
        <v>5.0</v>
      </c>
      <c r="K2478" s="106">
        <v>5.0</v>
      </c>
      <c r="L2478" s="106">
        <v>5.2</v>
      </c>
      <c r="M2478" s="106">
        <v>5.23</v>
      </c>
    </row>
    <row r="2479" ht="15.75" customHeight="1">
      <c r="D2479" s="108">
        <v>42118.0</v>
      </c>
      <c r="E2479" s="106">
        <v>3.7</v>
      </c>
      <c r="F2479" s="106">
        <v>4.1</v>
      </c>
      <c r="G2479" s="106">
        <v>4.4</v>
      </c>
      <c r="H2479" s="106">
        <v>4.8</v>
      </c>
      <c r="I2479" s="106">
        <v>4.95</v>
      </c>
      <c r="J2479" s="106">
        <v>5.0</v>
      </c>
      <c r="K2479" s="106">
        <v>5.0</v>
      </c>
      <c r="L2479" s="106">
        <v>5.1</v>
      </c>
      <c r="M2479" s="106">
        <v>5.18</v>
      </c>
    </row>
    <row r="2480" ht="15.75" customHeight="1">
      <c r="D2480" s="108">
        <v>42117.0</v>
      </c>
      <c r="E2480" s="106">
        <v>4.57</v>
      </c>
      <c r="F2480" s="106">
        <v>4.8</v>
      </c>
      <c r="G2480" s="106">
        <v>5.0</v>
      </c>
      <c r="H2480" s="106">
        <v>5.13</v>
      </c>
      <c r="I2480" s="106">
        <v>5.13</v>
      </c>
      <c r="J2480" s="106">
        <v>5.13</v>
      </c>
      <c r="K2480" s="106">
        <v>5.17</v>
      </c>
      <c r="L2480" s="106">
        <v>5.33</v>
      </c>
      <c r="M2480" s="106">
        <v>5.33</v>
      </c>
    </row>
    <row r="2481" ht="15.75" customHeight="1">
      <c r="D2481" s="108">
        <v>42116.0</v>
      </c>
      <c r="E2481" s="106">
        <v>5.03</v>
      </c>
      <c r="F2481" s="106">
        <v>5.13</v>
      </c>
      <c r="G2481" s="106">
        <v>5.2</v>
      </c>
      <c r="H2481" s="106">
        <v>5.23</v>
      </c>
      <c r="I2481" s="106">
        <v>5.18</v>
      </c>
      <c r="J2481" s="106">
        <v>5.18</v>
      </c>
      <c r="K2481" s="106">
        <v>5.1</v>
      </c>
      <c r="L2481" s="106">
        <v>5.25</v>
      </c>
      <c r="M2481" s="106">
        <v>5.23</v>
      </c>
    </row>
    <row r="2482" ht="15.75" customHeight="1">
      <c r="D2482" s="108">
        <v>42115.0</v>
      </c>
      <c r="E2482" s="106">
        <v>5.14</v>
      </c>
      <c r="F2482" s="106">
        <v>5.2</v>
      </c>
      <c r="G2482" s="106">
        <v>5.26</v>
      </c>
      <c r="H2482" s="106">
        <v>5.26</v>
      </c>
      <c r="I2482" s="106">
        <v>5.16</v>
      </c>
      <c r="J2482" s="106">
        <v>5.16</v>
      </c>
      <c r="K2482" s="106">
        <v>5.2</v>
      </c>
      <c r="L2482" s="106">
        <v>5.32</v>
      </c>
      <c r="M2482" s="106">
        <v>5.24</v>
      </c>
    </row>
    <row r="2483" ht="15.75" customHeight="1">
      <c r="D2483" s="108">
        <v>42114.0</v>
      </c>
      <c r="E2483" s="106">
        <v>5.1</v>
      </c>
      <c r="F2483" s="106">
        <v>5.18</v>
      </c>
      <c r="G2483" s="106">
        <v>5.25</v>
      </c>
      <c r="H2483" s="106">
        <v>5.25</v>
      </c>
      <c r="I2483" s="106">
        <v>5.15</v>
      </c>
      <c r="J2483" s="106">
        <v>5.15</v>
      </c>
      <c r="K2483" s="106">
        <v>5.18</v>
      </c>
      <c r="L2483" s="106">
        <v>5.28</v>
      </c>
      <c r="M2483" s="106">
        <v>5.3</v>
      </c>
    </row>
    <row r="2484" ht="15.75" customHeight="1">
      <c r="D2484" s="108">
        <v>42111.0</v>
      </c>
      <c r="E2484" s="106">
        <v>5.05</v>
      </c>
      <c r="F2484" s="106">
        <v>5.15</v>
      </c>
      <c r="G2484" s="106">
        <v>5.2</v>
      </c>
      <c r="H2484" s="106">
        <v>5.23</v>
      </c>
      <c r="I2484" s="106">
        <v>5.13</v>
      </c>
      <c r="J2484" s="106">
        <v>5.13</v>
      </c>
      <c r="K2484" s="106">
        <v>5.1</v>
      </c>
      <c r="L2484" s="106">
        <v>5.2</v>
      </c>
      <c r="M2484" s="106">
        <v>5.15</v>
      </c>
    </row>
    <row r="2485" ht="15.75" customHeight="1">
      <c r="D2485" s="108">
        <v>42110.0</v>
      </c>
      <c r="E2485" s="106">
        <v>5.03</v>
      </c>
      <c r="F2485" s="106">
        <v>5.1</v>
      </c>
      <c r="G2485" s="106">
        <v>5.18</v>
      </c>
      <c r="H2485" s="106">
        <v>5.2</v>
      </c>
      <c r="I2485" s="106">
        <v>5.08</v>
      </c>
      <c r="J2485" s="106">
        <v>5.08</v>
      </c>
      <c r="K2485" s="106">
        <v>5.1</v>
      </c>
      <c r="L2485" s="106">
        <v>5.2</v>
      </c>
      <c r="M2485" s="106">
        <v>5.23</v>
      </c>
    </row>
    <row r="2486" ht="15.75" customHeight="1">
      <c r="D2486" s="108">
        <v>42109.0</v>
      </c>
      <c r="E2486" s="106">
        <v>5.03</v>
      </c>
      <c r="F2486" s="106">
        <v>5.08</v>
      </c>
      <c r="G2486" s="106">
        <v>5.13</v>
      </c>
      <c r="H2486" s="106">
        <v>5.13</v>
      </c>
      <c r="I2486" s="106">
        <v>5.0</v>
      </c>
      <c r="J2486" s="106">
        <v>5.0</v>
      </c>
      <c r="K2486" s="106">
        <v>5.03</v>
      </c>
      <c r="L2486" s="106">
        <v>5.1</v>
      </c>
      <c r="M2486" s="106">
        <v>5.13</v>
      </c>
    </row>
    <row r="2487" ht="15.75" customHeight="1">
      <c r="D2487" s="108">
        <v>42108.0</v>
      </c>
      <c r="E2487" s="106">
        <v>5.0</v>
      </c>
      <c r="F2487" s="106">
        <v>5.06</v>
      </c>
      <c r="G2487" s="106">
        <v>5.1</v>
      </c>
      <c r="H2487" s="106">
        <v>5.12</v>
      </c>
      <c r="I2487" s="106">
        <v>5.02</v>
      </c>
      <c r="J2487" s="106">
        <v>5.02</v>
      </c>
      <c r="K2487" s="106">
        <v>5.08</v>
      </c>
      <c r="L2487" s="106">
        <v>5.14</v>
      </c>
      <c r="M2487" s="106">
        <v>5.16</v>
      </c>
    </row>
    <row r="2488" ht="15.75" customHeight="1">
      <c r="D2488" s="108">
        <v>42107.0</v>
      </c>
      <c r="E2488" s="106">
        <v>4.85</v>
      </c>
      <c r="F2488" s="106">
        <v>4.95</v>
      </c>
      <c r="G2488" s="106">
        <v>5.0</v>
      </c>
      <c r="H2488" s="106">
        <v>4.98</v>
      </c>
      <c r="I2488" s="106">
        <v>4.9</v>
      </c>
      <c r="J2488" s="106">
        <v>4.9</v>
      </c>
      <c r="K2488" s="106">
        <v>5.0</v>
      </c>
      <c r="L2488" s="106">
        <v>5.03</v>
      </c>
      <c r="M2488" s="106">
        <v>5.08</v>
      </c>
    </row>
    <row r="2489" ht="15.75" customHeight="1">
      <c r="D2489" s="108">
        <v>42104.0</v>
      </c>
      <c r="E2489" s="106">
        <v>4.75</v>
      </c>
      <c r="F2489" s="106">
        <v>4.9</v>
      </c>
      <c r="G2489" s="106">
        <v>4.93</v>
      </c>
      <c r="H2489" s="106">
        <v>4.9</v>
      </c>
      <c r="I2489" s="106">
        <v>4.85</v>
      </c>
      <c r="J2489" s="106">
        <v>4.9</v>
      </c>
      <c r="K2489" s="106">
        <v>4.95</v>
      </c>
      <c r="L2489" s="106">
        <v>5.0</v>
      </c>
      <c r="M2489" s="106">
        <v>5.0</v>
      </c>
    </row>
    <row r="2490" ht="15.75" customHeight="1">
      <c r="D2490" s="108">
        <v>42103.0</v>
      </c>
      <c r="E2490" s="106">
        <v>4.4</v>
      </c>
      <c r="F2490" s="106">
        <v>4.58</v>
      </c>
      <c r="G2490" s="106">
        <v>4.63</v>
      </c>
      <c r="H2490" s="106">
        <v>4.63</v>
      </c>
      <c r="I2490" s="106">
        <v>4.65</v>
      </c>
      <c r="J2490" s="106">
        <v>4.68</v>
      </c>
      <c r="K2490" s="106">
        <v>4.78</v>
      </c>
      <c r="L2490" s="106">
        <v>4.95</v>
      </c>
      <c r="M2490" s="106">
        <v>4.95</v>
      </c>
    </row>
    <row r="2491" ht="15.75" customHeight="1">
      <c r="D2491" s="108">
        <v>42102.0</v>
      </c>
      <c r="E2491" s="106">
        <v>3.83</v>
      </c>
      <c r="F2491" s="106">
        <v>4.08</v>
      </c>
      <c r="G2491" s="106">
        <v>4.28</v>
      </c>
      <c r="H2491" s="106">
        <v>4.4</v>
      </c>
      <c r="I2491" s="106">
        <v>4.53</v>
      </c>
      <c r="J2491" s="106">
        <v>4.65</v>
      </c>
      <c r="K2491" s="106">
        <v>4.85</v>
      </c>
      <c r="L2491" s="106">
        <v>4.98</v>
      </c>
      <c r="M2491" s="106">
        <v>4.98</v>
      </c>
    </row>
    <row r="2492" ht="15.75" customHeight="1">
      <c r="D2492" s="108">
        <v>42101.0</v>
      </c>
      <c r="E2492" s="106">
        <v>3.23</v>
      </c>
      <c r="F2492" s="106">
        <v>3.53</v>
      </c>
      <c r="G2492" s="106">
        <v>3.78</v>
      </c>
      <c r="H2492" s="106">
        <v>4.25</v>
      </c>
      <c r="I2492" s="106">
        <v>4.5</v>
      </c>
      <c r="J2492" s="106">
        <v>4.63</v>
      </c>
      <c r="K2492" s="106">
        <v>4.9</v>
      </c>
      <c r="L2492" s="106">
        <v>4.98</v>
      </c>
      <c r="M2492" s="106">
        <v>4.98</v>
      </c>
    </row>
    <row r="2493" ht="15.75" customHeight="1">
      <c r="D2493" s="108">
        <v>42100.0</v>
      </c>
      <c r="E2493" s="106">
        <v>3.2</v>
      </c>
      <c r="F2493" s="106">
        <v>3.48</v>
      </c>
      <c r="G2493" s="106">
        <v>3.8</v>
      </c>
      <c r="H2493" s="106">
        <v>4.25</v>
      </c>
      <c r="I2493" s="106">
        <v>4.53</v>
      </c>
      <c r="J2493" s="106">
        <v>4.65</v>
      </c>
      <c r="K2493" s="106">
        <v>4.83</v>
      </c>
      <c r="L2493" s="106">
        <v>4.95</v>
      </c>
      <c r="M2493" s="106">
        <v>5.0</v>
      </c>
    </row>
    <row r="2494" ht="15.75" customHeight="1">
      <c r="D2494" s="108">
        <v>42097.0</v>
      </c>
      <c r="E2494" s="106">
        <v>3.32</v>
      </c>
      <c r="F2494" s="106">
        <v>3.72</v>
      </c>
      <c r="G2494" s="106">
        <v>4.1</v>
      </c>
      <c r="H2494" s="106">
        <v>4.36</v>
      </c>
      <c r="I2494" s="106">
        <v>4.58</v>
      </c>
      <c r="J2494" s="106">
        <v>4.68</v>
      </c>
      <c r="K2494" s="106">
        <v>4.82</v>
      </c>
      <c r="L2494" s="106">
        <v>4.94</v>
      </c>
      <c r="M2494" s="106">
        <v>4.98</v>
      </c>
    </row>
    <row r="2495" ht="15.75" customHeight="1">
      <c r="D2495" s="108">
        <v>42096.0</v>
      </c>
      <c r="E2495" s="106">
        <v>3.5</v>
      </c>
      <c r="F2495" s="106">
        <v>3.84</v>
      </c>
      <c r="G2495" s="106">
        <v>4.14</v>
      </c>
      <c r="H2495" s="106">
        <v>4.36</v>
      </c>
      <c r="I2495" s="106">
        <v>4.58</v>
      </c>
      <c r="J2495" s="106">
        <v>4.68</v>
      </c>
      <c r="K2495" s="106">
        <v>4.84</v>
      </c>
      <c r="L2495" s="106">
        <v>5.0</v>
      </c>
      <c r="M2495" s="106">
        <v>5.06</v>
      </c>
    </row>
    <row r="2496" ht="15.75" customHeight="1">
      <c r="D2496" s="108">
        <v>42095.0</v>
      </c>
      <c r="E2496" s="106">
        <v>3.66</v>
      </c>
      <c r="F2496" s="106">
        <v>4.0</v>
      </c>
      <c r="G2496" s="106">
        <v>4.28</v>
      </c>
      <c r="H2496" s="106">
        <v>4.46</v>
      </c>
      <c r="I2496" s="106">
        <v>4.74</v>
      </c>
      <c r="J2496" s="106">
        <v>4.78</v>
      </c>
      <c r="K2496" s="106">
        <v>4.82</v>
      </c>
      <c r="L2496" s="106">
        <v>5.02</v>
      </c>
      <c r="M2496" s="106">
        <v>5.08</v>
      </c>
    </row>
    <row r="2497" ht="15.75" customHeight="1">
      <c r="D2497" s="108">
        <v>42094.0</v>
      </c>
      <c r="E2497" s="106">
        <v>3.1</v>
      </c>
      <c r="F2497" s="106">
        <v>3.76</v>
      </c>
      <c r="G2497" s="106">
        <v>4.22</v>
      </c>
      <c r="H2497" s="106">
        <v>4.48</v>
      </c>
      <c r="I2497" s="106">
        <v>4.74</v>
      </c>
      <c r="J2497" s="106">
        <v>4.74</v>
      </c>
      <c r="K2497" s="106">
        <v>4.8</v>
      </c>
      <c r="L2497" s="106">
        <v>4.94</v>
      </c>
      <c r="M2497" s="106">
        <v>4.95</v>
      </c>
    </row>
    <row r="2498" ht="15.75" customHeight="1">
      <c r="D2498" s="108">
        <v>42093.0</v>
      </c>
      <c r="E2498" s="106">
        <v>3.92</v>
      </c>
      <c r="F2498" s="106">
        <v>4.14</v>
      </c>
      <c r="G2498" s="106">
        <v>4.38</v>
      </c>
      <c r="H2498" s="106">
        <v>4.54</v>
      </c>
      <c r="I2498" s="106">
        <v>4.72</v>
      </c>
      <c r="J2498" s="106">
        <v>4.7</v>
      </c>
      <c r="K2498" s="106">
        <v>4.78</v>
      </c>
      <c r="L2498" s="106">
        <v>5.0</v>
      </c>
      <c r="M2498" s="106">
        <v>5.06</v>
      </c>
    </row>
    <row r="2499" ht="15.75" customHeight="1">
      <c r="D2499" s="108">
        <v>42090.0</v>
      </c>
      <c r="E2499" s="106">
        <v>4.05</v>
      </c>
      <c r="F2499" s="106">
        <v>4.35</v>
      </c>
      <c r="G2499" s="106">
        <v>4.5</v>
      </c>
      <c r="H2499" s="106">
        <v>4.58</v>
      </c>
      <c r="I2499" s="106">
        <v>4.75</v>
      </c>
      <c r="J2499" s="106">
        <v>4.75</v>
      </c>
      <c r="K2499" s="106">
        <v>4.8</v>
      </c>
      <c r="L2499" s="106">
        <v>4.98</v>
      </c>
      <c r="M2499" s="106">
        <v>5.03</v>
      </c>
    </row>
    <row r="2500" ht="15.75" customHeight="1">
      <c r="D2500" s="108">
        <v>42089.0</v>
      </c>
      <c r="E2500" s="106">
        <v>4.6</v>
      </c>
      <c r="F2500" s="106">
        <v>4.7</v>
      </c>
      <c r="G2500" s="106">
        <v>4.78</v>
      </c>
      <c r="H2500" s="106">
        <v>4.8</v>
      </c>
      <c r="I2500" s="106">
        <v>4.8</v>
      </c>
      <c r="J2500" s="106">
        <v>4.8</v>
      </c>
      <c r="K2500" s="106">
        <v>4.9</v>
      </c>
      <c r="L2500" s="106">
        <v>5.0</v>
      </c>
      <c r="M2500" s="106">
        <v>5.05</v>
      </c>
    </row>
    <row r="2501" ht="15.75" customHeight="1">
      <c r="D2501" s="108">
        <v>42088.0</v>
      </c>
      <c r="E2501" s="106">
        <v>4.68</v>
      </c>
      <c r="F2501" s="106">
        <v>4.76</v>
      </c>
      <c r="G2501" s="106">
        <v>4.78</v>
      </c>
      <c r="H2501" s="106">
        <v>4.8</v>
      </c>
      <c r="I2501" s="106">
        <v>4.8</v>
      </c>
      <c r="J2501" s="106">
        <v>4.78</v>
      </c>
      <c r="K2501" s="106">
        <v>4.84</v>
      </c>
      <c r="L2501" s="106">
        <v>5.02</v>
      </c>
      <c r="M2501" s="106">
        <v>5.08</v>
      </c>
    </row>
    <row r="2502" ht="15.75" customHeight="1">
      <c r="D2502" s="108">
        <v>42087.0</v>
      </c>
      <c r="E2502" s="106">
        <v>4.48</v>
      </c>
      <c r="F2502" s="106">
        <v>4.62</v>
      </c>
      <c r="G2502" s="106">
        <v>4.7</v>
      </c>
      <c r="H2502" s="106">
        <v>4.66</v>
      </c>
      <c r="I2502" s="106">
        <v>4.7</v>
      </c>
      <c r="J2502" s="106">
        <v>4.7</v>
      </c>
      <c r="K2502" s="106">
        <v>4.8</v>
      </c>
      <c r="L2502" s="106">
        <v>5.0</v>
      </c>
      <c r="M2502" s="106">
        <v>5.06</v>
      </c>
    </row>
    <row r="2503" ht="15.75" customHeight="1">
      <c r="D2503" s="108">
        <v>42086.0</v>
      </c>
      <c r="E2503" s="106">
        <v>4.2</v>
      </c>
      <c r="F2503" s="106">
        <v>4.43</v>
      </c>
      <c r="G2503" s="106">
        <v>4.57</v>
      </c>
      <c r="H2503" s="106">
        <v>4.57</v>
      </c>
      <c r="I2503" s="106">
        <v>4.53</v>
      </c>
      <c r="J2503" s="106">
        <v>4.57</v>
      </c>
      <c r="K2503" s="106">
        <v>4.77</v>
      </c>
      <c r="L2503" s="106">
        <v>5.03</v>
      </c>
      <c r="M2503" s="106">
        <v>5.1</v>
      </c>
    </row>
    <row r="2504" ht="15.75" customHeight="1">
      <c r="D2504" s="108">
        <v>42083.0</v>
      </c>
      <c r="E2504" s="106">
        <v>4.2</v>
      </c>
      <c r="F2504" s="106">
        <v>4.36</v>
      </c>
      <c r="G2504" s="106">
        <v>4.52</v>
      </c>
      <c r="H2504" s="106">
        <v>4.56</v>
      </c>
      <c r="I2504" s="106">
        <v>4.58</v>
      </c>
      <c r="J2504" s="106">
        <v>4.62</v>
      </c>
      <c r="K2504" s="106">
        <v>4.78</v>
      </c>
      <c r="L2504" s="106">
        <v>4.98</v>
      </c>
      <c r="M2504" s="106">
        <v>5.04</v>
      </c>
    </row>
    <row r="2505" ht="15.75" customHeight="1">
      <c r="D2505" s="108">
        <v>42082.0</v>
      </c>
      <c r="E2505" s="106">
        <v>4.18</v>
      </c>
      <c r="F2505" s="106">
        <v>4.28</v>
      </c>
      <c r="G2505" s="106">
        <v>4.44</v>
      </c>
      <c r="H2505" s="106">
        <v>4.54</v>
      </c>
      <c r="I2505" s="106">
        <v>4.56</v>
      </c>
      <c r="J2505" s="106">
        <v>4.58</v>
      </c>
      <c r="K2505" s="106">
        <v>4.74</v>
      </c>
      <c r="L2505" s="106">
        <v>4.98</v>
      </c>
      <c r="M2505" s="106">
        <v>5.04</v>
      </c>
    </row>
    <row r="2506" ht="15.75" customHeight="1">
      <c r="D2506" s="108">
        <v>42081.0</v>
      </c>
      <c r="E2506" s="106">
        <v>4.3</v>
      </c>
      <c r="F2506" s="106">
        <v>4.38</v>
      </c>
      <c r="G2506" s="106">
        <v>4.48</v>
      </c>
      <c r="H2506" s="106">
        <v>4.53</v>
      </c>
      <c r="I2506" s="106">
        <v>4.55</v>
      </c>
      <c r="J2506" s="106">
        <v>4.58</v>
      </c>
      <c r="K2506" s="106">
        <v>4.75</v>
      </c>
      <c r="L2506" s="106">
        <v>5.03</v>
      </c>
      <c r="M2506" s="106">
        <v>5.08</v>
      </c>
    </row>
    <row r="2507" ht="15.75" customHeight="1">
      <c r="D2507" s="108">
        <v>42080.0</v>
      </c>
      <c r="E2507" s="106">
        <v>4.35</v>
      </c>
      <c r="F2507" s="106">
        <v>4.38</v>
      </c>
      <c r="G2507" s="106">
        <v>4.48</v>
      </c>
      <c r="H2507" s="106">
        <v>4.5</v>
      </c>
      <c r="I2507" s="106">
        <v>4.55</v>
      </c>
      <c r="J2507" s="106">
        <v>4.55</v>
      </c>
      <c r="K2507" s="106">
        <v>4.65</v>
      </c>
      <c r="L2507" s="106">
        <v>4.93</v>
      </c>
      <c r="M2507" s="106">
        <v>4.98</v>
      </c>
    </row>
    <row r="2508" ht="15.75" customHeight="1">
      <c r="D2508" s="108">
        <v>42079.0</v>
      </c>
      <c r="E2508" s="106">
        <v>4.13</v>
      </c>
      <c r="F2508" s="106">
        <v>4.23</v>
      </c>
      <c r="G2508" s="106">
        <v>4.43</v>
      </c>
      <c r="H2508" s="106">
        <v>4.5</v>
      </c>
      <c r="I2508" s="106">
        <v>4.53</v>
      </c>
      <c r="J2508" s="106">
        <v>4.53</v>
      </c>
      <c r="K2508" s="106">
        <v>4.65</v>
      </c>
      <c r="L2508" s="106">
        <v>4.93</v>
      </c>
      <c r="M2508" s="106">
        <v>4.98</v>
      </c>
    </row>
    <row r="2509" ht="15.75" customHeight="1">
      <c r="D2509" s="108">
        <v>42076.0</v>
      </c>
      <c r="E2509" s="106">
        <v>4.08</v>
      </c>
      <c r="F2509" s="106">
        <v>4.23</v>
      </c>
      <c r="G2509" s="106">
        <v>4.4</v>
      </c>
      <c r="H2509" s="106">
        <v>4.5</v>
      </c>
      <c r="I2509" s="106">
        <v>4.53</v>
      </c>
      <c r="J2509" s="106">
        <v>4.53</v>
      </c>
      <c r="K2509" s="106">
        <v>4.65</v>
      </c>
      <c r="L2509" s="106">
        <v>4.93</v>
      </c>
      <c r="M2509" s="106">
        <v>5.0</v>
      </c>
    </row>
    <row r="2510" ht="15.75" customHeight="1">
      <c r="D2510" s="108">
        <v>42075.0</v>
      </c>
      <c r="E2510" s="106">
        <v>3.98</v>
      </c>
      <c r="F2510" s="106">
        <v>4.16</v>
      </c>
      <c r="G2510" s="106">
        <v>4.36</v>
      </c>
      <c r="H2510" s="106">
        <v>4.46</v>
      </c>
      <c r="I2510" s="106">
        <v>4.58</v>
      </c>
      <c r="J2510" s="106">
        <v>4.6</v>
      </c>
      <c r="K2510" s="106">
        <v>4.72</v>
      </c>
      <c r="L2510" s="106">
        <v>4.9</v>
      </c>
      <c r="M2510" s="106">
        <v>5.02</v>
      </c>
    </row>
    <row r="2511" ht="15.75" customHeight="1">
      <c r="D2511" s="108">
        <v>42074.0</v>
      </c>
      <c r="E2511" s="106">
        <v>4.62</v>
      </c>
      <c r="F2511" s="106">
        <v>4.68</v>
      </c>
      <c r="G2511" s="106">
        <v>4.72</v>
      </c>
      <c r="H2511" s="106">
        <v>4.7</v>
      </c>
      <c r="I2511" s="106">
        <v>4.68</v>
      </c>
      <c r="J2511" s="106">
        <v>4.66</v>
      </c>
      <c r="K2511" s="106">
        <v>4.76</v>
      </c>
      <c r="L2511" s="106">
        <v>4.84</v>
      </c>
      <c r="M2511" s="106">
        <v>4.96</v>
      </c>
    </row>
    <row r="2512" ht="15.75" customHeight="1">
      <c r="D2512" s="108">
        <v>42073.0</v>
      </c>
      <c r="E2512" s="106">
        <v>4.78</v>
      </c>
      <c r="F2512" s="106">
        <v>4.8</v>
      </c>
      <c r="G2512" s="106">
        <v>4.86</v>
      </c>
      <c r="H2512" s="106">
        <v>4.78</v>
      </c>
      <c r="I2512" s="106">
        <v>4.68</v>
      </c>
      <c r="J2512" s="106">
        <v>4.66</v>
      </c>
      <c r="K2512" s="106">
        <v>4.76</v>
      </c>
      <c r="L2512" s="106">
        <v>4.88</v>
      </c>
      <c r="M2512" s="106">
        <v>4.98</v>
      </c>
    </row>
    <row r="2513" ht="15.75" customHeight="1">
      <c r="D2513" s="108">
        <v>42072.0</v>
      </c>
      <c r="E2513" s="106">
        <v>4.63</v>
      </c>
      <c r="F2513" s="106">
        <v>4.7</v>
      </c>
      <c r="G2513" s="106">
        <v>4.75</v>
      </c>
      <c r="H2513" s="106">
        <v>4.68</v>
      </c>
      <c r="I2513" s="106">
        <v>4.63</v>
      </c>
      <c r="J2513" s="106">
        <v>4.65</v>
      </c>
      <c r="K2513" s="106">
        <v>4.73</v>
      </c>
      <c r="L2513" s="106">
        <v>4.98</v>
      </c>
      <c r="M2513" s="106">
        <v>5.03</v>
      </c>
    </row>
    <row r="2514" ht="15.75" customHeight="1">
      <c r="D2514" s="108">
        <v>42069.0</v>
      </c>
      <c r="E2514" s="106">
        <v>3.9</v>
      </c>
      <c r="F2514" s="106">
        <v>4.04</v>
      </c>
      <c r="G2514" s="106">
        <v>4.24</v>
      </c>
      <c r="H2514" s="106">
        <v>4.3</v>
      </c>
      <c r="I2514" s="106">
        <v>4.4</v>
      </c>
      <c r="J2514" s="106">
        <v>4.42</v>
      </c>
      <c r="K2514" s="106">
        <v>4.68</v>
      </c>
      <c r="L2514" s="106">
        <v>4.98</v>
      </c>
      <c r="M2514" s="106">
        <v>5.02</v>
      </c>
    </row>
    <row r="2515" ht="15.75" customHeight="1">
      <c r="D2515" s="108">
        <v>42068.0</v>
      </c>
      <c r="E2515" s="106">
        <v>3.82</v>
      </c>
      <c r="F2515" s="106">
        <v>4.04</v>
      </c>
      <c r="G2515" s="106">
        <v>4.24</v>
      </c>
      <c r="H2515" s="106">
        <v>4.28</v>
      </c>
      <c r="I2515" s="106">
        <v>4.38</v>
      </c>
      <c r="J2515" s="106">
        <v>4.42</v>
      </c>
      <c r="K2515" s="106">
        <v>4.68</v>
      </c>
      <c r="L2515" s="106">
        <v>4.98</v>
      </c>
      <c r="M2515" s="106">
        <v>5.04</v>
      </c>
    </row>
    <row r="2516" ht="15.75" customHeight="1">
      <c r="D2516" s="108">
        <v>42067.0</v>
      </c>
      <c r="E2516" s="106">
        <v>3.82</v>
      </c>
      <c r="F2516" s="106">
        <v>4.02</v>
      </c>
      <c r="G2516" s="106">
        <v>4.22</v>
      </c>
      <c r="H2516" s="106">
        <v>4.26</v>
      </c>
      <c r="I2516" s="106">
        <v>4.32</v>
      </c>
      <c r="J2516" s="106">
        <v>4.4</v>
      </c>
      <c r="K2516" s="106">
        <v>4.64</v>
      </c>
      <c r="L2516" s="106">
        <v>4.92</v>
      </c>
      <c r="M2516" s="106">
        <v>4.96</v>
      </c>
    </row>
    <row r="2517" ht="15.75" customHeight="1">
      <c r="D2517" s="108">
        <v>42066.0</v>
      </c>
      <c r="E2517" s="106">
        <v>3.88</v>
      </c>
      <c r="F2517" s="106">
        <v>4.1</v>
      </c>
      <c r="G2517" s="106">
        <v>4.25</v>
      </c>
      <c r="H2517" s="106">
        <v>4.35</v>
      </c>
      <c r="I2517" s="106">
        <v>4.48</v>
      </c>
      <c r="J2517" s="106">
        <v>4.55</v>
      </c>
      <c r="K2517" s="106">
        <v>4.75</v>
      </c>
      <c r="L2517" s="106">
        <v>4.98</v>
      </c>
      <c r="M2517" s="106">
        <v>5.05</v>
      </c>
    </row>
    <row r="2518" ht="15.75" customHeight="1">
      <c r="D2518" s="108">
        <v>42065.0</v>
      </c>
      <c r="E2518" s="106">
        <v>3.85</v>
      </c>
      <c r="F2518" s="106">
        <v>4.1</v>
      </c>
      <c r="G2518" s="106">
        <v>4.28</v>
      </c>
      <c r="H2518" s="106">
        <v>4.38</v>
      </c>
      <c r="I2518" s="106">
        <v>4.53</v>
      </c>
      <c r="J2518" s="106">
        <v>4.63</v>
      </c>
      <c r="K2518" s="106">
        <v>4.88</v>
      </c>
      <c r="L2518" s="106">
        <v>5.05</v>
      </c>
      <c r="M2518" s="106">
        <v>5.13</v>
      </c>
    </row>
    <row r="2519" ht="15.75" customHeight="1">
      <c r="D2519" s="108">
        <v>42062.0</v>
      </c>
      <c r="E2519" s="106">
        <v>3.17</v>
      </c>
      <c r="F2519" s="106">
        <v>3.73</v>
      </c>
      <c r="G2519" s="106">
        <v>4.1</v>
      </c>
      <c r="H2519" s="106">
        <v>4.33</v>
      </c>
      <c r="I2519" s="106">
        <v>4.5</v>
      </c>
      <c r="J2519" s="106">
        <v>4.63</v>
      </c>
      <c r="K2519" s="106">
        <v>4.93</v>
      </c>
      <c r="L2519" s="106">
        <v>5.07</v>
      </c>
      <c r="M2519" s="106">
        <v>5.17</v>
      </c>
    </row>
    <row r="2520" ht="15.75" customHeight="1">
      <c r="D2520" s="108">
        <v>42061.0</v>
      </c>
      <c r="E2520" s="106">
        <v>4.03</v>
      </c>
      <c r="F2520" s="106">
        <v>4.25</v>
      </c>
      <c r="G2520" s="106">
        <v>4.55</v>
      </c>
      <c r="H2520" s="106">
        <v>4.7</v>
      </c>
      <c r="I2520" s="106">
        <v>4.73</v>
      </c>
      <c r="J2520" s="106">
        <v>4.78</v>
      </c>
      <c r="K2520" s="106">
        <v>4.95</v>
      </c>
      <c r="L2520" s="106">
        <v>5.17</v>
      </c>
      <c r="M2520" s="106">
        <v>5.3</v>
      </c>
    </row>
    <row r="2521" ht="15.75" customHeight="1">
      <c r="D2521" s="108">
        <v>42060.0</v>
      </c>
      <c r="E2521" s="106">
        <v>4.64</v>
      </c>
      <c r="F2521" s="106">
        <v>4.76</v>
      </c>
      <c r="G2521" s="106">
        <v>4.9</v>
      </c>
      <c r="H2521" s="106">
        <v>4.84</v>
      </c>
      <c r="I2521" s="106">
        <v>4.82</v>
      </c>
      <c r="J2521" s="106">
        <v>4.86</v>
      </c>
      <c r="K2521" s="106">
        <v>4.92</v>
      </c>
      <c r="L2521" s="106">
        <v>5.0</v>
      </c>
      <c r="M2521" s="106">
        <v>5.08</v>
      </c>
    </row>
    <row r="2522" ht="15.75" customHeight="1">
      <c r="D2522" s="108">
        <v>42059.0</v>
      </c>
      <c r="E2522" s="106">
        <v>4.66</v>
      </c>
      <c r="F2522" s="106">
        <v>4.74</v>
      </c>
      <c r="G2522" s="106">
        <v>4.89</v>
      </c>
      <c r="H2522" s="106">
        <v>4.9</v>
      </c>
      <c r="I2522" s="106">
        <v>4.89</v>
      </c>
      <c r="J2522" s="106">
        <v>4.91</v>
      </c>
      <c r="K2522" s="106">
        <v>4.91</v>
      </c>
      <c r="L2522" s="106">
        <v>5.1</v>
      </c>
      <c r="M2522" s="106">
        <v>5.24</v>
      </c>
    </row>
    <row r="2523" ht="15.75" customHeight="1">
      <c r="D2523" s="108">
        <v>42049.0</v>
      </c>
      <c r="E2523" s="106">
        <v>5.05</v>
      </c>
      <c r="F2523" s="106">
        <v>5.05</v>
      </c>
      <c r="G2523" s="106">
        <v>5.05</v>
      </c>
      <c r="H2523" s="106">
        <v>5.05</v>
      </c>
      <c r="I2523" s="106">
        <v>4.93</v>
      </c>
      <c r="J2523" s="106">
        <v>4.93</v>
      </c>
      <c r="K2523" s="106">
        <v>4.93</v>
      </c>
      <c r="L2523" s="106">
        <v>4.93</v>
      </c>
      <c r="M2523" s="106">
        <v>5.05</v>
      </c>
    </row>
    <row r="2524" ht="15.75" customHeight="1">
      <c r="D2524" s="108">
        <v>42048.0</v>
      </c>
      <c r="E2524" s="106">
        <v>5.08</v>
      </c>
      <c r="F2524" s="106">
        <v>5.04</v>
      </c>
      <c r="G2524" s="106">
        <v>5.04</v>
      </c>
      <c r="H2524" s="106">
        <v>5.04</v>
      </c>
      <c r="I2524" s="106">
        <v>4.98</v>
      </c>
      <c r="J2524" s="106">
        <v>4.96</v>
      </c>
      <c r="K2524" s="106">
        <v>4.96</v>
      </c>
      <c r="L2524" s="106">
        <v>4.96</v>
      </c>
      <c r="M2524" s="106">
        <v>5.04</v>
      </c>
    </row>
    <row r="2525" ht="15.75" customHeight="1">
      <c r="D2525" s="108">
        <v>42047.0</v>
      </c>
      <c r="E2525" s="106">
        <v>5.05</v>
      </c>
      <c r="F2525" s="106">
        <v>5.04</v>
      </c>
      <c r="G2525" s="106">
        <v>5.03</v>
      </c>
      <c r="H2525" s="106">
        <v>5.0</v>
      </c>
      <c r="I2525" s="106">
        <v>5.0</v>
      </c>
      <c r="J2525" s="106">
        <v>5.0</v>
      </c>
      <c r="K2525" s="106">
        <v>5.0</v>
      </c>
      <c r="L2525" s="106">
        <v>4.98</v>
      </c>
      <c r="M2525" s="106">
        <v>5.08</v>
      </c>
    </row>
    <row r="2526" ht="15.75" customHeight="1">
      <c r="D2526" s="108">
        <v>42046.0</v>
      </c>
      <c r="E2526" s="106">
        <v>5.1</v>
      </c>
      <c r="F2526" s="106">
        <v>5.03</v>
      </c>
      <c r="G2526" s="106">
        <v>5.03</v>
      </c>
      <c r="H2526" s="106">
        <v>5.03</v>
      </c>
      <c r="I2526" s="106">
        <v>5.0</v>
      </c>
      <c r="J2526" s="106">
        <v>5.0</v>
      </c>
      <c r="K2526" s="106">
        <v>5.0</v>
      </c>
      <c r="L2526" s="106">
        <v>5.0</v>
      </c>
      <c r="M2526" s="106">
        <v>5.1</v>
      </c>
    </row>
    <row r="2527" ht="15.75" customHeight="1">
      <c r="D2527" s="108">
        <v>42045.0</v>
      </c>
      <c r="E2527" s="106">
        <v>5.05</v>
      </c>
      <c r="F2527" s="106">
        <v>5.05</v>
      </c>
      <c r="G2527" s="106">
        <v>5.05</v>
      </c>
      <c r="H2527" s="106">
        <v>5.05</v>
      </c>
      <c r="I2527" s="106">
        <v>5.0</v>
      </c>
      <c r="J2527" s="106">
        <v>5.0</v>
      </c>
      <c r="K2527" s="106">
        <v>5.0</v>
      </c>
      <c r="L2527" s="106">
        <v>5.0</v>
      </c>
      <c r="M2527" s="106">
        <v>5.2</v>
      </c>
    </row>
    <row r="2528" ht="15.75" customHeight="1">
      <c r="D2528" s="108">
        <v>42044.0</v>
      </c>
      <c r="E2528" s="106">
        <v>4.97</v>
      </c>
      <c r="F2528" s="106">
        <v>5.0</v>
      </c>
      <c r="G2528" s="106">
        <v>5.0</v>
      </c>
      <c r="H2528" s="106">
        <v>5.0</v>
      </c>
      <c r="I2528" s="106">
        <v>4.93</v>
      </c>
      <c r="J2528" s="106">
        <v>4.9</v>
      </c>
      <c r="K2528" s="106">
        <v>4.9</v>
      </c>
      <c r="L2528" s="106">
        <v>4.97</v>
      </c>
      <c r="M2528" s="106">
        <v>5.1</v>
      </c>
    </row>
    <row r="2529" ht="15.75" customHeight="1">
      <c r="D2529" s="108">
        <v>42041.0</v>
      </c>
      <c r="E2529" s="106">
        <v>4.87</v>
      </c>
      <c r="F2529" s="106">
        <v>4.9</v>
      </c>
      <c r="G2529" s="106">
        <v>4.9</v>
      </c>
      <c r="H2529" s="106">
        <v>4.93</v>
      </c>
      <c r="I2529" s="106">
        <v>4.87</v>
      </c>
      <c r="J2529" s="106">
        <v>4.87</v>
      </c>
      <c r="K2529" s="106">
        <v>4.87</v>
      </c>
      <c r="L2529" s="106">
        <v>5.0</v>
      </c>
      <c r="M2529" s="106">
        <v>5.1</v>
      </c>
    </row>
    <row r="2530" ht="15.75" customHeight="1">
      <c r="D2530" s="108">
        <v>42040.0</v>
      </c>
      <c r="E2530" s="106">
        <v>4.68</v>
      </c>
      <c r="F2530" s="106">
        <v>4.8</v>
      </c>
      <c r="G2530" s="106">
        <v>4.84</v>
      </c>
      <c r="H2530" s="106">
        <v>4.9</v>
      </c>
      <c r="I2530" s="106">
        <v>4.84</v>
      </c>
      <c r="J2530" s="106">
        <v>4.84</v>
      </c>
      <c r="K2530" s="106">
        <v>4.84</v>
      </c>
      <c r="L2530" s="106">
        <v>4.96</v>
      </c>
      <c r="M2530" s="106">
        <v>5.08</v>
      </c>
    </row>
    <row r="2531" ht="15.75" customHeight="1">
      <c r="D2531" s="108">
        <v>42039.0</v>
      </c>
      <c r="E2531" s="106">
        <v>4.8</v>
      </c>
      <c r="F2531" s="106">
        <v>4.9</v>
      </c>
      <c r="G2531" s="106">
        <v>4.93</v>
      </c>
      <c r="H2531" s="106">
        <v>4.93</v>
      </c>
      <c r="I2531" s="106">
        <v>4.9</v>
      </c>
      <c r="J2531" s="106">
        <v>4.9</v>
      </c>
      <c r="K2531" s="106">
        <v>4.9</v>
      </c>
      <c r="L2531" s="106">
        <v>4.98</v>
      </c>
      <c r="M2531" s="106">
        <v>5.13</v>
      </c>
    </row>
    <row r="2532" ht="15.75" customHeight="1">
      <c r="D2532" s="108">
        <v>42038.0</v>
      </c>
      <c r="E2532" s="106">
        <v>4.88</v>
      </c>
      <c r="F2532" s="106">
        <v>4.96</v>
      </c>
      <c r="G2532" s="106">
        <v>4.96</v>
      </c>
      <c r="H2532" s="106">
        <v>4.96</v>
      </c>
      <c r="I2532" s="106">
        <v>4.84</v>
      </c>
      <c r="J2532" s="106">
        <v>4.86</v>
      </c>
      <c r="K2532" s="106">
        <v>4.86</v>
      </c>
      <c r="L2532" s="106">
        <v>4.98</v>
      </c>
      <c r="M2532" s="106">
        <v>5.18</v>
      </c>
    </row>
    <row r="2533" ht="15.75" customHeight="1">
      <c r="D2533" s="108">
        <v>42037.0</v>
      </c>
      <c r="E2533" s="106">
        <v>4.65</v>
      </c>
      <c r="F2533" s="106">
        <v>4.83</v>
      </c>
      <c r="G2533" s="106">
        <v>4.83</v>
      </c>
      <c r="H2533" s="106">
        <v>4.83</v>
      </c>
      <c r="I2533" s="106">
        <v>4.78</v>
      </c>
      <c r="J2533" s="106">
        <v>4.83</v>
      </c>
      <c r="K2533" s="106">
        <v>4.85</v>
      </c>
      <c r="L2533" s="106">
        <v>4.98</v>
      </c>
      <c r="M2533" s="106">
        <v>5.08</v>
      </c>
    </row>
    <row r="2534" ht="15.75" customHeight="1">
      <c r="D2534" s="108">
        <v>42034.0</v>
      </c>
      <c r="E2534" s="106">
        <v>3.6</v>
      </c>
      <c r="F2534" s="106">
        <v>3.78</v>
      </c>
      <c r="G2534" s="106">
        <v>4.08</v>
      </c>
      <c r="H2534" s="106">
        <v>4.4</v>
      </c>
      <c r="I2534" s="106">
        <v>4.53</v>
      </c>
      <c r="J2534" s="106">
        <v>4.68</v>
      </c>
      <c r="K2534" s="106">
        <v>4.78</v>
      </c>
      <c r="L2534" s="106">
        <v>4.98</v>
      </c>
      <c r="M2534" s="106">
        <v>5.13</v>
      </c>
    </row>
    <row r="2535" ht="15.75" customHeight="1">
      <c r="D2535" s="108">
        <v>42033.0</v>
      </c>
      <c r="E2535" s="106">
        <v>3.64</v>
      </c>
      <c r="F2535" s="106">
        <v>3.76</v>
      </c>
      <c r="G2535" s="106">
        <v>4.04</v>
      </c>
      <c r="H2535" s="106">
        <v>4.38</v>
      </c>
      <c r="I2535" s="106">
        <v>4.5</v>
      </c>
      <c r="J2535" s="106">
        <v>4.64</v>
      </c>
      <c r="K2535" s="106">
        <v>4.74</v>
      </c>
      <c r="L2535" s="106">
        <v>4.94</v>
      </c>
      <c r="M2535" s="106">
        <v>5.12</v>
      </c>
    </row>
    <row r="2536" ht="15.75" customHeight="1">
      <c r="D2536" s="108">
        <v>42032.0</v>
      </c>
      <c r="E2536" s="106">
        <v>3.65</v>
      </c>
      <c r="F2536" s="106">
        <v>3.8</v>
      </c>
      <c r="G2536" s="106">
        <v>4.05</v>
      </c>
      <c r="H2536" s="106">
        <v>4.38</v>
      </c>
      <c r="I2536" s="106">
        <v>4.53</v>
      </c>
      <c r="J2536" s="106">
        <v>4.65</v>
      </c>
      <c r="K2536" s="106">
        <v>4.78</v>
      </c>
      <c r="L2536" s="106">
        <v>4.98</v>
      </c>
      <c r="M2536" s="106">
        <v>5.13</v>
      </c>
    </row>
    <row r="2537" ht="15.75" customHeight="1">
      <c r="D2537" s="108">
        <v>42031.0</v>
      </c>
      <c r="E2537" s="106">
        <v>3.48</v>
      </c>
      <c r="F2537" s="106">
        <v>3.64</v>
      </c>
      <c r="G2537" s="106">
        <v>4.0</v>
      </c>
      <c r="H2537" s="106">
        <v>4.34</v>
      </c>
      <c r="I2537" s="106">
        <v>4.48</v>
      </c>
      <c r="J2537" s="106">
        <v>4.66</v>
      </c>
      <c r="K2537" s="106">
        <v>4.8</v>
      </c>
      <c r="L2537" s="106">
        <v>4.98</v>
      </c>
      <c r="M2537" s="106">
        <v>5.18</v>
      </c>
    </row>
    <row r="2538" ht="15.75" customHeight="1">
      <c r="D2538" s="108">
        <v>42030.0</v>
      </c>
      <c r="E2538" s="106">
        <v>3.38</v>
      </c>
      <c r="F2538" s="106">
        <v>3.63</v>
      </c>
      <c r="G2538" s="106">
        <v>4.0</v>
      </c>
      <c r="H2538" s="106">
        <v>4.35</v>
      </c>
      <c r="I2538" s="106">
        <v>4.45</v>
      </c>
      <c r="J2538" s="106">
        <v>4.63</v>
      </c>
      <c r="K2538" s="106">
        <v>4.78</v>
      </c>
      <c r="L2538" s="106">
        <v>4.98</v>
      </c>
      <c r="M2538" s="106">
        <v>5.1</v>
      </c>
    </row>
    <row r="2539" ht="15.75" customHeight="1">
      <c r="D2539" s="108">
        <v>42027.0</v>
      </c>
      <c r="E2539" s="106">
        <v>3.35</v>
      </c>
      <c r="F2539" s="106">
        <v>3.63</v>
      </c>
      <c r="G2539" s="106">
        <v>3.98</v>
      </c>
      <c r="H2539" s="106">
        <v>4.35</v>
      </c>
      <c r="I2539" s="106">
        <v>4.45</v>
      </c>
      <c r="J2539" s="106">
        <v>4.63</v>
      </c>
      <c r="K2539" s="106">
        <v>4.78</v>
      </c>
      <c r="L2539" s="106">
        <v>4.98</v>
      </c>
      <c r="M2539" s="106">
        <v>5.1</v>
      </c>
    </row>
    <row r="2540" ht="15.75" customHeight="1">
      <c r="D2540" s="108">
        <v>42026.0</v>
      </c>
      <c r="E2540" s="106">
        <v>3.48</v>
      </c>
      <c r="F2540" s="106">
        <v>3.73</v>
      </c>
      <c r="G2540" s="106">
        <v>4.05</v>
      </c>
      <c r="H2540" s="106">
        <v>4.38</v>
      </c>
      <c r="I2540" s="106">
        <v>4.5</v>
      </c>
      <c r="J2540" s="106">
        <v>4.65</v>
      </c>
      <c r="K2540" s="106">
        <v>4.78</v>
      </c>
      <c r="L2540" s="106">
        <v>4.95</v>
      </c>
      <c r="M2540" s="106">
        <v>5.1</v>
      </c>
    </row>
    <row r="2541" ht="15.75" customHeight="1">
      <c r="D2541" s="108">
        <v>42025.0</v>
      </c>
      <c r="E2541" s="106">
        <v>3.68</v>
      </c>
      <c r="F2541" s="106">
        <v>3.83</v>
      </c>
      <c r="G2541" s="106">
        <v>4.08</v>
      </c>
      <c r="H2541" s="106">
        <v>4.43</v>
      </c>
      <c r="I2541" s="106">
        <v>4.6</v>
      </c>
      <c r="J2541" s="106">
        <v>4.78</v>
      </c>
      <c r="K2541" s="106">
        <v>4.88</v>
      </c>
      <c r="L2541" s="106">
        <v>5.0</v>
      </c>
      <c r="M2541" s="106">
        <v>5.23</v>
      </c>
    </row>
    <row r="2542" ht="15.75" customHeight="1">
      <c r="D2542" s="108">
        <v>42024.0</v>
      </c>
      <c r="E2542" s="106">
        <v>3.82</v>
      </c>
      <c r="F2542" s="106">
        <v>3.94</v>
      </c>
      <c r="G2542" s="106">
        <v>4.16</v>
      </c>
      <c r="H2542" s="106">
        <v>4.46</v>
      </c>
      <c r="I2542" s="106">
        <v>4.6</v>
      </c>
      <c r="J2542" s="106">
        <v>4.76</v>
      </c>
      <c r="K2542" s="106">
        <v>4.86</v>
      </c>
      <c r="L2542" s="106">
        <v>4.98</v>
      </c>
      <c r="M2542" s="106">
        <v>5.2</v>
      </c>
    </row>
    <row r="2543" ht="15.75" customHeight="1">
      <c r="D2543" s="108">
        <v>42023.0</v>
      </c>
      <c r="E2543" s="106">
        <v>3.83</v>
      </c>
      <c r="F2543" s="106">
        <v>3.93</v>
      </c>
      <c r="G2543" s="106">
        <v>4.15</v>
      </c>
      <c r="H2543" s="106">
        <v>4.45</v>
      </c>
      <c r="I2543" s="106">
        <v>4.58</v>
      </c>
      <c r="J2543" s="106">
        <v>4.75</v>
      </c>
      <c r="K2543" s="106">
        <v>4.85</v>
      </c>
      <c r="L2543" s="106">
        <v>4.98</v>
      </c>
      <c r="M2543" s="106">
        <v>5.13</v>
      </c>
    </row>
    <row r="2544" ht="15.75" customHeight="1">
      <c r="D2544" s="108">
        <v>42020.0</v>
      </c>
      <c r="E2544" s="106">
        <v>3.82</v>
      </c>
      <c r="F2544" s="106">
        <v>3.98</v>
      </c>
      <c r="G2544" s="106">
        <v>4.18</v>
      </c>
      <c r="H2544" s="106">
        <v>4.48</v>
      </c>
      <c r="I2544" s="106">
        <v>4.6</v>
      </c>
      <c r="J2544" s="106">
        <v>4.76</v>
      </c>
      <c r="K2544" s="106">
        <v>4.86</v>
      </c>
      <c r="L2544" s="106">
        <v>4.98</v>
      </c>
      <c r="M2544" s="106">
        <v>5.2</v>
      </c>
    </row>
    <row r="2545" ht="15.75" customHeight="1">
      <c r="D2545" s="108">
        <v>42019.0</v>
      </c>
      <c r="E2545" s="106">
        <v>3.8</v>
      </c>
      <c r="F2545" s="106">
        <v>3.9</v>
      </c>
      <c r="G2545" s="106">
        <v>4.12</v>
      </c>
      <c r="H2545" s="106">
        <v>4.46</v>
      </c>
      <c r="I2545" s="106">
        <v>4.6</v>
      </c>
      <c r="J2545" s="106">
        <v>4.76</v>
      </c>
      <c r="K2545" s="106">
        <v>4.86</v>
      </c>
      <c r="L2545" s="106">
        <v>4.98</v>
      </c>
      <c r="M2545" s="106">
        <v>5.18</v>
      </c>
    </row>
    <row r="2546" ht="15.75" customHeight="1">
      <c r="D2546" s="108">
        <v>42018.0</v>
      </c>
      <c r="E2546" s="106">
        <v>3.78</v>
      </c>
      <c r="F2546" s="106">
        <v>3.9</v>
      </c>
      <c r="G2546" s="106">
        <v>4.13</v>
      </c>
      <c r="H2546" s="106">
        <v>4.45</v>
      </c>
      <c r="I2546" s="106">
        <v>4.58</v>
      </c>
      <c r="J2546" s="106">
        <v>4.75</v>
      </c>
      <c r="K2546" s="106">
        <v>4.85</v>
      </c>
      <c r="L2546" s="106">
        <v>5.0</v>
      </c>
      <c r="M2546" s="106">
        <v>5.2</v>
      </c>
    </row>
    <row r="2547" ht="15.75" customHeight="1">
      <c r="D2547" s="108">
        <v>42017.0</v>
      </c>
      <c r="E2547" s="106">
        <v>3.72</v>
      </c>
      <c r="F2547" s="106">
        <v>3.9</v>
      </c>
      <c r="G2547" s="106">
        <v>4.14</v>
      </c>
      <c r="H2547" s="106">
        <v>4.46</v>
      </c>
      <c r="I2547" s="106">
        <v>4.6</v>
      </c>
      <c r="J2547" s="106">
        <v>4.72</v>
      </c>
      <c r="K2547" s="106">
        <v>4.82</v>
      </c>
      <c r="L2547" s="106">
        <v>4.96</v>
      </c>
      <c r="M2547" s="106">
        <v>5.06</v>
      </c>
    </row>
    <row r="2548" ht="15.75" customHeight="1">
      <c r="D2548" s="108">
        <v>42016.0</v>
      </c>
      <c r="E2548" s="106">
        <v>3.68</v>
      </c>
      <c r="F2548" s="106">
        <v>3.83</v>
      </c>
      <c r="G2548" s="106">
        <v>4.1</v>
      </c>
      <c r="H2548" s="106">
        <v>4.45</v>
      </c>
      <c r="I2548" s="106">
        <v>4.63</v>
      </c>
      <c r="J2548" s="106">
        <v>4.75</v>
      </c>
      <c r="K2548" s="106">
        <v>4.85</v>
      </c>
      <c r="L2548" s="106">
        <v>4.98</v>
      </c>
      <c r="M2548" s="106">
        <v>5.1</v>
      </c>
    </row>
    <row r="2549" ht="15.75" customHeight="1">
      <c r="D2549" s="108">
        <v>42013.0</v>
      </c>
      <c r="E2549" s="106">
        <v>3.68</v>
      </c>
      <c r="F2549" s="106">
        <v>3.88</v>
      </c>
      <c r="G2549" s="106">
        <v>4.14</v>
      </c>
      <c r="H2549" s="106">
        <v>4.5</v>
      </c>
      <c r="I2549" s="106">
        <v>4.64</v>
      </c>
      <c r="J2549" s="106">
        <v>4.76</v>
      </c>
      <c r="K2549" s="106">
        <v>4.84</v>
      </c>
      <c r="L2549" s="106">
        <v>4.96</v>
      </c>
      <c r="M2549" s="106">
        <v>5.06</v>
      </c>
    </row>
    <row r="2550" ht="15.75" customHeight="1">
      <c r="D2550" s="108">
        <v>42012.0</v>
      </c>
      <c r="E2550" s="106">
        <v>3.83</v>
      </c>
      <c r="F2550" s="106">
        <v>3.98</v>
      </c>
      <c r="G2550" s="106">
        <v>4.2</v>
      </c>
      <c r="H2550" s="106">
        <v>4.5</v>
      </c>
      <c r="I2550" s="106">
        <v>4.7</v>
      </c>
      <c r="J2550" s="106">
        <v>4.78</v>
      </c>
      <c r="K2550" s="106">
        <v>4.85</v>
      </c>
      <c r="L2550" s="106">
        <v>4.98</v>
      </c>
      <c r="M2550" s="106">
        <v>5.1</v>
      </c>
    </row>
    <row r="2551" ht="15.75" customHeight="1">
      <c r="D2551" s="108">
        <v>42011.0</v>
      </c>
      <c r="E2551" s="106">
        <v>3.94</v>
      </c>
      <c r="F2551" s="106">
        <v>4.12</v>
      </c>
      <c r="G2551" s="106">
        <v>4.26</v>
      </c>
      <c r="H2551" s="106">
        <v>4.48</v>
      </c>
      <c r="I2551" s="106">
        <v>4.56</v>
      </c>
      <c r="J2551" s="106">
        <v>4.7</v>
      </c>
      <c r="K2551" s="106">
        <v>4.84</v>
      </c>
      <c r="L2551" s="106">
        <v>4.96</v>
      </c>
      <c r="M2551" s="106">
        <v>5.08</v>
      </c>
    </row>
    <row r="2552" ht="15.75" customHeight="1">
      <c r="D2552" s="108">
        <v>42010.0</v>
      </c>
      <c r="E2552" s="106">
        <v>4.04</v>
      </c>
      <c r="F2552" s="106">
        <v>4.14</v>
      </c>
      <c r="G2552" s="106">
        <v>4.3</v>
      </c>
      <c r="H2552" s="106">
        <v>4.5</v>
      </c>
      <c r="I2552" s="106">
        <v>4.58</v>
      </c>
      <c r="J2552" s="106">
        <v>4.72</v>
      </c>
      <c r="K2552" s="106">
        <v>4.84</v>
      </c>
      <c r="L2552" s="106">
        <v>4.98</v>
      </c>
      <c r="M2552" s="106">
        <v>5.18</v>
      </c>
    </row>
    <row r="2553" ht="15.75" customHeight="1">
      <c r="D2553" s="108">
        <v>42009.0</v>
      </c>
      <c r="E2553" s="106">
        <v>4.03</v>
      </c>
      <c r="F2553" s="106">
        <v>4.13</v>
      </c>
      <c r="G2553" s="106">
        <v>4.35</v>
      </c>
      <c r="H2553" s="106">
        <v>4.53</v>
      </c>
      <c r="I2553" s="106">
        <v>4.58</v>
      </c>
      <c r="J2553" s="106">
        <v>4.73</v>
      </c>
      <c r="K2553" s="106">
        <v>4.83</v>
      </c>
      <c r="L2553" s="106">
        <v>4.95</v>
      </c>
      <c r="M2553" s="106">
        <v>5.1</v>
      </c>
    </row>
    <row r="2554" ht="15.75" customHeight="1">
      <c r="D2554" s="108">
        <v>42004.0</v>
      </c>
      <c r="E2554" s="106">
        <v>3.6</v>
      </c>
      <c r="F2554" s="106">
        <v>3.98</v>
      </c>
      <c r="G2554" s="106">
        <v>4.08</v>
      </c>
      <c r="H2554" s="106">
        <v>4.38</v>
      </c>
      <c r="I2554" s="106">
        <v>4.58</v>
      </c>
      <c r="J2554" s="106">
        <v>4.68</v>
      </c>
      <c r="K2554" s="106">
        <v>4.8</v>
      </c>
      <c r="L2554" s="106">
        <v>4.92</v>
      </c>
      <c r="M2554" s="106">
        <v>5.1</v>
      </c>
    </row>
    <row r="2555" ht="15.75" customHeight="1">
      <c r="D2555" s="108">
        <v>42003.0</v>
      </c>
      <c r="E2555" s="106">
        <v>2.98</v>
      </c>
      <c r="F2555" s="106">
        <v>3.45</v>
      </c>
      <c r="G2555" s="106">
        <v>3.73</v>
      </c>
      <c r="H2555" s="106">
        <v>4.15</v>
      </c>
      <c r="I2555" s="106">
        <v>4.48</v>
      </c>
      <c r="J2555" s="106">
        <v>4.65</v>
      </c>
      <c r="K2555" s="106">
        <v>4.83</v>
      </c>
      <c r="L2555" s="106">
        <v>4.95</v>
      </c>
      <c r="M2555" s="106">
        <v>5.1</v>
      </c>
    </row>
    <row r="2556" ht="15.75" customHeight="1">
      <c r="D2556" s="108">
        <v>42002.0</v>
      </c>
      <c r="E2556" s="106">
        <v>2.78</v>
      </c>
      <c r="F2556" s="106">
        <v>3.25</v>
      </c>
      <c r="G2556" s="106">
        <v>3.73</v>
      </c>
      <c r="H2556" s="106">
        <v>4.15</v>
      </c>
      <c r="I2556" s="106">
        <v>4.48</v>
      </c>
      <c r="J2556" s="106">
        <v>4.65</v>
      </c>
      <c r="K2556" s="106">
        <v>4.83</v>
      </c>
      <c r="L2556" s="106">
        <v>4.95</v>
      </c>
      <c r="M2556" s="106">
        <v>5.13</v>
      </c>
    </row>
    <row r="2557" ht="15.75" customHeight="1">
      <c r="D2557" s="108">
        <v>41999.0</v>
      </c>
      <c r="E2557" s="106">
        <v>2.8</v>
      </c>
      <c r="F2557" s="106">
        <v>3.18</v>
      </c>
      <c r="G2557" s="106">
        <v>3.66</v>
      </c>
      <c r="H2557" s="106">
        <v>4.16</v>
      </c>
      <c r="I2557" s="106">
        <v>4.5</v>
      </c>
      <c r="J2557" s="106">
        <v>4.62</v>
      </c>
      <c r="K2557" s="106">
        <v>4.8</v>
      </c>
      <c r="L2557" s="106">
        <v>4.96</v>
      </c>
      <c r="M2557" s="106">
        <v>5.16</v>
      </c>
    </row>
    <row r="2558" ht="15.75" customHeight="1">
      <c r="D2558" s="108">
        <v>41998.0</v>
      </c>
      <c r="E2558" s="106">
        <v>2.94</v>
      </c>
      <c r="F2558" s="106">
        <v>3.28</v>
      </c>
      <c r="G2558" s="106">
        <v>3.68</v>
      </c>
      <c r="H2558" s="106">
        <v>4.12</v>
      </c>
      <c r="I2558" s="106">
        <v>4.48</v>
      </c>
      <c r="J2558" s="106">
        <v>4.58</v>
      </c>
      <c r="K2558" s="106">
        <v>4.76</v>
      </c>
      <c r="L2558" s="106">
        <v>4.92</v>
      </c>
      <c r="M2558" s="106">
        <v>5.04</v>
      </c>
    </row>
    <row r="2559" ht="15.75" customHeight="1">
      <c r="D2559" s="108">
        <v>41997.0</v>
      </c>
      <c r="E2559" s="106">
        <v>3.7</v>
      </c>
      <c r="F2559" s="106">
        <v>3.9</v>
      </c>
      <c r="G2559" s="106">
        <v>4.08</v>
      </c>
      <c r="H2559" s="106">
        <v>4.18</v>
      </c>
      <c r="I2559" s="106">
        <v>4.5</v>
      </c>
      <c r="J2559" s="106">
        <v>4.6</v>
      </c>
      <c r="K2559" s="106">
        <v>4.76</v>
      </c>
      <c r="L2559" s="106">
        <v>4.92</v>
      </c>
      <c r="M2559" s="106">
        <v>5.04</v>
      </c>
    </row>
    <row r="2560" ht="15.75" customHeight="1">
      <c r="D2560" s="108">
        <v>41996.0</v>
      </c>
      <c r="E2560" s="106">
        <v>3.64</v>
      </c>
      <c r="F2560" s="106">
        <v>3.82</v>
      </c>
      <c r="G2560" s="106">
        <v>4.0</v>
      </c>
      <c r="H2560" s="106">
        <v>4.12</v>
      </c>
      <c r="I2560" s="106">
        <v>4.42</v>
      </c>
      <c r="J2560" s="106">
        <v>4.56</v>
      </c>
      <c r="K2560" s="106">
        <v>4.74</v>
      </c>
      <c r="L2560" s="106">
        <v>4.9</v>
      </c>
      <c r="M2560" s="106">
        <v>5.04</v>
      </c>
    </row>
    <row r="2561" ht="15.75" customHeight="1">
      <c r="D2561" s="108">
        <v>41995.0</v>
      </c>
      <c r="E2561" s="106">
        <v>3.48</v>
      </c>
      <c r="F2561" s="106">
        <v>3.68</v>
      </c>
      <c r="G2561" s="106">
        <v>3.75</v>
      </c>
      <c r="H2561" s="106">
        <v>4.05</v>
      </c>
      <c r="I2561" s="106">
        <v>4.4</v>
      </c>
      <c r="J2561" s="106">
        <v>4.55</v>
      </c>
      <c r="K2561" s="106">
        <v>4.75</v>
      </c>
      <c r="L2561" s="106">
        <v>4.9</v>
      </c>
      <c r="M2561" s="106">
        <v>5.08</v>
      </c>
    </row>
    <row r="2562" ht="15.75" customHeight="1">
      <c r="D2562" s="108">
        <v>41992.0</v>
      </c>
      <c r="E2562" s="106">
        <v>2.58</v>
      </c>
      <c r="F2562" s="106">
        <v>2.9</v>
      </c>
      <c r="G2562" s="106">
        <v>3.45</v>
      </c>
      <c r="H2562" s="106">
        <v>3.7</v>
      </c>
      <c r="I2562" s="106">
        <v>4.4</v>
      </c>
      <c r="J2562" s="106">
        <v>4.5</v>
      </c>
      <c r="K2562" s="106">
        <v>4.7</v>
      </c>
      <c r="L2562" s="106">
        <v>4.9</v>
      </c>
      <c r="M2562" s="106">
        <v>5.08</v>
      </c>
    </row>
    <row r="2563" ht="15.75" customHeight="1">
      <c r="D2563" s="108">
        <v>41991.0</v>
      </c>
      <c r="E2563" s="106">
        <v>2.63</v>
      </c>
      <c r="F2563" s="106">
        <v>3.05</v>
      </c>
      <c r="G2563" s="106">
        <v>3.48</v>
      </c>
      <c r="H2563" s="106">
        <v>3.75</v>
      </c>
      <c r="I2563" s="106">
        <v>4.43</v>
      </c>
      <c r="J2563" s="106">
        <v>4.55</v>
      </c>
      <c r="K2563" s="106">
        <v>4.75</v>
      </c>
      <c r="L2563" s="106">
        <v>4.93</v>
      </c>
      <c r="M2563" s="106">
        <v>5.08</v>
      </c>
    </row>
    <row r="2564" ht="15.75" customHeight="1">
      <c r="D2564" s="108">
        <v>41990.0</v>
      </c>
      <c r="E2564" s="106">
        <v>2.9</v>
      </c>
      <c r="F2564" s="106">
        <v>3.18</v>
      </c>
      <c r="G2564" s="106">
        <v>3.48</v>
      </c>
      <c r="H2564" s="106">
        <v>3.78</v>
      </c>
      <c r="I2564" s="106">
        <v>4.4</v>
      </c>
      <c r="J2564" s="106">
        <v>4.53</v>
      </c>
      <c r="K2564" s="106">
        <v>4.75</v>
      </c>
      <c r="L2564" s="106">
        <v>4.93</v>
      </c>
      <c r="M2564" s="106">
        <v>5.1</v>
      </c>
    </row>
    <row r="2565" ht="15.75" customHeight="1">
      <c r="D2565" s="108">
        <v>41989.0</v>
      </c>
      <c r="E2565" s="106">
        <v>3.0</v>
      </c>
      <c r="F2565" s="106">
        <v>3.28</v>
      </c>
      <c r="G2565" s="106">
        <v>3.55</v>
      </c>
      <c r="H2565" s="106">
        <v>3.83</v>
      </c>
      <c r="I2565" s="106">
        <v>4.43</v>
      </c>
      <c r="J2565" s="106">
        <v>4.58</v>
      </c>
      <c r="K2565" s="106">
        <v>4.75</v>
      </c>
      <c r="L2565" s="106">
        <v>4.93</v>
      </c>
      <c r="M2565" s="106">
        <v>5.1</v>
      </c>
    </row>
    <row r="2566" ht="15.75" customHeight="1">
      <c r="D2566" s="108">
        <v>41988.0</v>
      </c>
      <c r="E2566" s="106">
        <v>3.3</v>
      </c>
      <c r="F2566" s="106">
        <v>3.55</v>
      </c>
      <c r="G2566" s="106">
        <v>3.73</v>
      </c>
      <c r="H2566" s="106">
        <v>4.05</v>
      </c>
      <c r="I2566" s="106">
        <v>4.53</v>
      </c>
      <c r="J2566" s="106">
        <v>4.7</v>
      </c>
      <c r="K2566" s="106">
        <v>4.8</v>
      </c>
      <c r="L2566" s="106">
        <v>4.95</v>
      </c>
      <c r="M2566" s="106">
        <v>5.1</v>
      </c>
    </row>
    <row r="2567" ht="15.75" customHeight="1">
      <c r="D2567" s="108">
        <v>41985.0</v>
      </c>
      <c r="E2567" s="106">
        <v>3.43</v>
      </c>
      <c r="F2567" s="106">
        <v>3.68</v>
      </c>
      <c r="G2567" s="106">
        <v>3.95</v>
      </c>
      <c r="H2567" s="106">
        <v>4.3</v>
      </c>
      <c r="I2567" s="106">
        <v>4.58</v>
      </c>
      <c r="J2567" s="106">
        <v>4.73</v>
      </c>
      <c r="K2567" s="106">
        <v>4.8</v>
      </c>
      <c r="L2567" s="106">
        <v>4.95</v>
      </c>
      <c r="M2567" s="106">
        <v>5.1</v>
      </c>
    </row>
    <row r="2568" ht="15.75" customHeight="1">
      <c r="D2568" s="108">
        <v>41984.0</v>
      </c>
      <c r="E2568" s="106">
        <v>4.28</v>
      </c>
      <c r="F2568" s="106">
        <v>4.35</v>
      </c>
      <c r="G2568" s="106">
        <v>4.5</v>
      </c>
      <c r="H2568" s="106">
        <v>4.58</v>
      </c>
      <c r="I2568" s="106">
        <v>4.7</v>
      </c>
      <c r="J2568" s="106">
        <v>4.75</v>
      </c>
      <c r="K2568" s="106">
        <v>4.78</v>
      </c>
      <c r="L2568" s="106">
        <v>4.93</v>
      </c>
      <c r="M2568" s="106">
        <v>5.1</v>
      </c>
    </row>
    <row r="2569" ht="15.75" customHeight="1">
      <c r="D2569" s="108">
        <v>41983.0</v>
      </c>
      <c r="E2569" s="106">
        <v>4.38</v>
      </c>
      <c r="F2569" s="106">
        <v>4.5</v>
      </c>
      <c r="G2569" s="106">
        <v>4.6</v>
      </c>
      <c r="H2569" s="106">
        <v>4.65</v>
      </c>
      <c r="I2569" s="106">
        <v>4.7</v>
      </c>
      <c r="J2569" s="106">
        <v>4.78</v>
      </c>
      <c r="K2569" s="106">
        <v>4.8</v>
      </c>
      <c r="L2569" s="106">
        <v>4.93</v>
      </c>
      <c r="M2569" s="106">
        <v>5.1</v>
      </c>
    </row>
    <row r="2570" ht="15.75" customHeight="1">
      <c r="D2570" s="108">
        <v>41982.0</v>
      </c>
      <c r="E2570" s="106">
        <v>4.28</v>
      </c>
      <c r="F2570" s="106">
        <v>4.35</v>
      </c>
      <c r="G2570" s="106">
        <v>4.35</v>
      </c>
      <c r="H2570" s="106">
        <v>4.43</v>
      </c>
      <c r="I2570" s="106">
        <v>4.5</v>
      </c>
      <c r="J2570" s="106">
        <v>4.55</v>
      </c>
      <c r="K2570" s="106">
        <v>4.68</v>
      </c>
      <c r="L2570" s="106">
        <v>4.9</v>
      </c>
      <c r="M2570" s="106">
        <v>5.1</v>
      </c>
    </row>
    <row r="2571" ht="15.75" customHeight="1">
      <c r="D2571" s="108">
        <v>41981.0</v>
      </c>
      <c r="E2571" s="106">
        <v>4.03</v>
      </c>
      <c r="F2571" s="106">
        <v>4.05</v>
      </c>
      <c r="G2571" s="106">
        <v>4.08</v>
      </c>
      <c r="H2571" s="106">
        <v>4.18</v>
      </c>
      <c r="I2571" s="106">
        <v>4.25</v>
      </c>
      <c r="J2571" s="106">
        <v>4.3</v>
      </c>
      <c r="K2571" s="106">
        <v>4.6</v>
      </c>
      <c r="L2571" s="106">
        <v>4.88</v>
      </c>
      <c r="M2571" s="106">
        <v>5.1</v>
      </c>
    </row>
    <row r="2572" ht="15.75" customHeight="1">
      <c r="D2572" s="108">
        <v>41978.0</v>
      </c>
      <c r="E2572" s="106">
        <v>3.9</v>
      </c>
      <c r="F2572" s="106">
        <v>3.95</v>
      </c>
      <c r="G2572" s="106">
        <v>3.98</v>
      </c>
      <c r="H2572" s="106">
        <v>4.05</v>
      </c>
      <c r="I2572" s="106">
        <v>4.25</v>
      </c>
      <c r="J2572" s="106">
        <v>4.3</v>
      </c>
      <c r="K2572" s="106">
        <v>4.6</v>
      </c>
      <c r="L2572" s="106">
        <v>4.88</v>
      </c>
      <c r="M2572" s="106">
        <v>5.1</v>
      </c>
    </row>
    <row r="2573" ht="15.75" customHeight="1">
      <c r="D2573" s="108">
        <v>41977.0</v>
      </c>
      <c r="E2573" s="106">
        <v>3.78</v>
      </c>
      <c r="F2573" s="106">
        <v>3.85</v>
      </c>
      <c r="G2573" s="106">
        <v>3.88</v>
      </c>
      <c r="H2573" s="106">
        <v>4.03</v>
      </c>
      <c r="I2573" s="106">
        <v>4.18</v>
      </c>
      <c r="J2573" s="106">
        <v>4.28</v>
      </c>
      <c r="K2573" s="106">
        <v>4.55</v>
      </c>
      <c r="L2573" s="106">
        <v>4.88</v>
      </c>
      <c r="M2573" s="106">
        <v>5.1</v>
      </c>
    </row>
    <row r="2574" ht="15.75" customHeight="1">
      <c r="D2574" s="108">
        <v>41976.0</v>
      </c>
      <c r="E2574" s="106">
        <v>3.83</v>
      </c>
      <c r="F2574" s="106">
        <v>3.9</v>
      </c>
      <c r="G2574" s="106">
        <v>3.93</v>
      </c>
      <c r="H2574" s="106">
        <v>4.03</v>
      </c>
      <c r="I2574" s="106">
        <v>4.18</v>
      </c>
      <c r="J2574" s="106">
        <v>4.28</v>
      </c>
      <c r="K2574" s="106">
        <v>4.55</v>
      </c>
      <c r="L2574" s="106">
        <v>4.88</v>
      </c>
      <c r="M2574" s="106">
        <v>5.1</v>
      </c>
    </row>
    <row r="2575" ht="15.75" customHeight="1">
      <c r="D2575" s="108">
        <v>41975.0</v>
      </c>
      <c r="E2575" s="106">
        <v>3.78</v>
      </c>
      <c r="F2575" s="106">
        <v>3.88</v>
      </c>
      <c r="G2575" s="106">
        <v>3.93</v>
      </c>
      <c r="H2575" s="106">
        <v>3.98</v>
      </c>
      <c r="I2575" s="106">
        <v>4.1</v>
      </c>
      <c r="J2575" s="106">
        <v>4.2</v>
      </c>
      <c r="K2575" s="106">
        <v>4.53</v>
      </c>
      <c r="L2575" s="106">
        <v>4.88</v>
      </c>
      <c r="M2575" s="106">
        <v>5.1</v>
      </c>
    </row>
    <row r="2576" ht="15.75" customHeight="1">
      <c r="D2576" s="108">
        <v>41974.0</v>
      </c>
      <c r="E2576" s="106">
        <v>3.58</v>
      </c>
      <c r="F2576" s="106">
        <v>3.68</v>
      </c>
      <c r="G2576" s="106">
        <v>3.73</v>
      </c>
      <c r="H2576" s="106">
        <v>3.85</v>
      </c>
      <c r="I2576" s="106">
        <v>3.93</v>
      </c>
      <c r="J2576" s="106">
        <v>4.0</v>
      </c>
      <c r="K2576" s="106">
        <v>4.48</v>
      </c>
      <c r="L2576" s="106">
        <v>4.9</v>
      </c>
      <c r="M2576" s="106">
        <v>5.13</v>
      </c>
    </row>
    <row r="2577" ht="15.75" customHeight="1">
      <c r="D2577" s="108">
        <v>41971.0</v>
      </c>
      <c r="E2577" s="106">
        <v>3.5</v>
      </c>
      <c r="F2577" s="106">
        <v>3.6</v>
      </c>
      <c r="G2577" s="106">
        <v>3.68</v>
      </c>
      <c r="H2577" s="106">
        <v>3.7</v>
      </c>
      <c r="I2577" s="106">
        <v>3.83</v>
      </c>
      <c r="J2577" s="106">
        <v>3.95</v>
      </c>
      <c r="K2577" s="106">
        <v>4.5</v>
      </c>
      <c r="L2577" s="106">
        <v>4.93</v>
      </c>
      <c r="M2577" s="106">
        <v>5.18</v>
      </c>
    </row>
    <row r="2578" ht="15.75" customHeight="1">
      <c r="D2578" s="108">
        <v>41970.0</v>
      </c>
      <c r="E2578" s="106">
        <v>3.35</v>
      </c>
      <c r="F2578" s="106">
        <v>3.6</v>
      </c>
      <c r="G2578" s="106">
        <v>3.65</v>
      </c>
      <c r="H2578" s="106">
        <v>3.73</v>
      </c>
      <c r="I2578" s="106">
        <v>3.8</v>
      </c>
      <c r="J2578" s="106">
        <v>3.98</v>
      </c>
      <c r="K2578" s="106">
        <v>4.4</v>
      </c>
      <c r="L2578" s="106">
        <v>4.88</v>
      </c>
      <c r="M2578" s="106">
        <v>5.1</v>
      </c>
    </row>
    <row r="2579" ht="15.75" customHeight="1">
      <c r="D2579" s="108">
        <v>41969.0</v>
      </c>
      <c r="E2579" s="106">
        <v>3.34</v>
      </c>
      <c r="F2579" s="106">
        <v>3.52</v>
      </c>
      <c r="G2579" s="106">
        <v>3.64</v>
      </c>
      <c r="H2579" s="106">
        <v>3.7</v>
      </c>
      <c r="I2579" s="106">
        <v>3.8</v>
      </c>
      <c r="J2579" s="106">
        <v>3.96</v>
      </c>
      <c r="K2579" s="106">
        <v>4.36</v>
      </c>
      <c r="L2579" s="106">
        <v>4.8</v>
      </c>
      <c r="M2579" s="106">
        <v>5.08</v>
      </c>
    </row>
    <row r="2580" ht="15.75" customHeight="1">
      <c r="D2580" s="108">
        <v>41968.0</v>
      </c>
      <c r="E2580" s="106">
        <v>3.28</v>
      </c>
      <c r="F2580" s="106">
        <v>3.4</v>
      </c>
      <c r="G2580" s="106">
        <v>3.58</v>
      </c>
      <c r="H2580" s="106">
        <v>3.65</v>
      </c>
      <c r="I2580" s="106">
        <v>3.83</v>
      </c>
      <c r="J2580" s="106">
        <v>3.98</v>
      </c>
      <c r="K2580" s="106">
        <v>4.4</v>
      </c>
      <c r="L2580" s="106">
        <v>4.88</v>
      </c>
      <c r="M2580" s="106">
        <v>5.13</v>
      </c>
    </row>
    <row r="2581" ht="15.75" customHeight="1">
      <c r="D2581" s="108">
        <v>41967.0</v>
      </c>
      <c r="E2581" s="106">
        <v>3.4</v>
      </c>
      <c r="F2581" s="106">
        <v>3.53</v>
      </c>
      <c r="G2581" s="106">
        <v>3.63</v>
      </c>
      <c r="H2581" s="106">
        <v>3.7</v>
      </c>
      <c r="I2581" s="106">
        <v>3.88</v>
      </c>
      <c r="J2581" s="106">
        <v>4.0</v>
      </c>
      <c r="K2581" s="106">
        <v>4.4</v>
      </c>
      <c r="L2581" s="106">
        <v>4.9</v>
      </c>
      <c r="M2581" s="106">
        <v>5.18</v>
      </c>
    </row>
    <row r="2582" ht="15.75" customHeight="1">
      <c r="D2582" s="108">
        <v>41964.0</v>
      </c>
      <c r="E2582" s="106">
        <v>3.52</v>
      </c>
      <c r="F2582" s="106">
        <v>3.64</v>
      </c>
      <c r="G2582" s="106">
        <v>3.74</v>
      </c>
      <c r="H2582" s="106">
        <v>3.8</v>
      </c>
      <c r="I2582" s="106">
        <v>3.92</v>
      </c>
      <c r="J2582" s="106">
        <v>4.04</v>
      </c>
      <c r="K2582" s="106">
        <v>4.42</v>
      </c>
      <c r="L2582" s="106">
        <v>5.02</v>
      </c>
      <c r="M2582" s="106">
        <v>5.42</v>
      </c>
    </row>
    <row r="2583" ht="15.75" customHeight="1">
      <c r="D2583" s="108">
        <v>41963.0</v>
      </c>
      <c r="E2583" s="106">
        <v>3.55</v>
      </c>
      <c r="F2583" s="106">
        <v>3.65</v>
      </c>
      <c r="G2583" s="106">
        <v>3.8</v>
      </c>
      <c r="H2583" s="106">
        <v>3.85</v>
      </c>
      <c r="I2583" s="106">
        <v>3.95</v>
      </c>
      <c r="J2583" s="106">
        <v>4.03</v>
      </c>
      <c r="K2583" s="106">
        <v>4.45</v>
      </c>
      <c r="L2583" s="106">
        <v>4.9</v>
      </c>
      <c r="M2583" s="106">
        <v>5.25</v>
      </c>
    </row>
    <row r="2584" ht="15.75" customHeight="1">
      <c r="D2584" s="108">
        <v>41962.0</v>
      </c>
      <c r="E2584" s="106">
        <v>3.83</v>
      </c>
      <c r="F2584" s="106">
        <v>3.9</v>
      </c>
      <c r="G2584" s="106">
        <v>3.93</v>
      </c>
      <c r="H2584" s="106">
        <v>3.93</v>
      </c>
      <c r="I2584" s="106">
        <v>4.0</v>
      </c>
      <c r="J2584" s="106">
        <v>4.0</v>
      </c>
      <c r="K2584" s="106">
        <v>4.33</v>
      </c>
      <c r="L2584" s="106">
        <v>4.88</v>
      </c>
      <c r="M2584" s="106">
        <v>5.15</v>
      </c>
    </row>
    <row r="2585" ht="15.75" customHeight="1">
      <c r="D2585" s="108">
        <v>41961.0</v>
      </c>
      <c r="E2585" s="106">
        <v>3.73</v>
      </c>
      <c r="F2585" s="106">
        <v>3.8</v>
      </c>
      <c r="G2585" s="106">
        <v>3.88</v>
      </c>
      <c r="H2585" s="106">
        <v>3.9</v>
      </c>
      <c r="I2585" s="106">
        <v>3.95</v>
      </c>
      <c r="J2585" s="106">
        <v>4.0</v>
      </c>
      <c r="K2585" s="106">
        <v>4.33</v>
      </c>
      <c r="L2585" s="106">
        <v>4.9</v>
      </c>
      <c r="M2585" s="106">
        <v>5.28</v>
      </c>
    </row>
    <row r="2586" ht="15.75" customHeight="1">
      <c r="D2586" s="108">
        <v>41960.0</v>
      </c>
      <c r="E2586" s="106">
        <v>3.63</v>
      </c>
      <c r="F2586" s="106">
        <v>3.78</v>
      </c>
      <c r="G2586" s="106">
        <v>3.85</v>
      </c>
      <c r="H2586" s="106">
        <v>3.86</v>
      </c>
      <c r="I2586" s="106">
        <v>3.93</v>
      </c>
      <c r="J2586" s="106">
        <v>3.96</v>
      </c>
      <c r="K2586" s="106">
        <v>4.33</v>
      </c>
      <c r="L2586" s="106">
        <v>4.9</v>
      </c>
      <c r="M2586" s="106">
        <v>5.28</v>
      </c>
    </row>
    <row r="2587" ht="15.75" customHeight="1">
      <c r="D2587" s="108">
        <v>41957.0</v>
      </c>
      <c r="E2587" s="106">
        <v>3.6</v>
      </c>
      <c r="F2587" s="106">
        <v>3.7</v>
      </c>
      <c r="G2587" s="106">
        <v>3.79</v>
      </c>
      <c r="H2587" s="106">
        <v>3.8</v>
      </c>
      <c r="I2587" s="106">
        <v>3.86</v>
      </c>
      <c r="J2587" s="106">
        <v>3.9</v>
      </c>
      <c r="K2587" s="106">
        <v>4.33</v>
      </c>
      <c r="L2587" s="106">
        <v>4.9</v>
      </c>
      <c r="M2587" s="106">
        <v>5.28</v>
      </c>
    </row>
    <row r="2588" ht="15.75" customHeight="1">
      <c r="D2588" s="108">
        <v>41956.0</v>
      </c>
      <c r="E2588" s="106">
        <v>3.58</v>
      </c>
      <c r="F2588" s="106">
        <v>3.68</v>
      </c>
      <c r="G2588" s="106">
        <v>3.71</v>
      </c>
      <c r="H2588" s="106">
        <v>3.78</v>
      </c>
      <c r="I2588" s="106">
        <v>3.75</v>
      </c>
      <c r="J2588" s="106">
        <v>3.83</v>
      </c>
      <c r="K2588" s="106">
        <v>4.33</v>
      </c>
      <c r="L2588" s="106">
        <v>4.9</v>
      </c>
      <c r="M2588" s="106">
        <v>5.28</v>
      </c>
    </row>
    <row r="2589" ht="15.75" customHeight="1">
      <c r="D2589" s="108">
        <v>41955.0</v>
      </c>
      <c r="E2589" s="106">
        <v>3.55</v>
      </c>
      <c r="F2589" s="106">
        <v>3.65</v>
      </c>
      <c r="G2589" s="106">
        <v>3.68</v>
      </c>
      <c r="H2589" s="106">
        <v>3.73</v>
      </c>
      <c r="I2589" s="106">
        <v>3.7</v>
      </c>
      <c r="J2589" s="106">
        <v>3.8</v>
      </c>
      <c r="K2589" s="106">
        <v>4.33</v>
      </c>
      <c r="L2589" s="106">
        <v>4.9</v>
      </c>
      <c r="M2589" s="106">
        <v>5.28</v>
      </c>
    </row>
    <row r="2590" ht="15.75" customHeight="1">
      <c r="D2590" s="108">
        <v>41954.0</v>
      </c>
      <c r="E2590" s="106">
        <v>3.25</v>
      </c>
      <c r="F2590" s="106">
        <v>3.38</v>
      </c>
      <c r="G2590" s="106">
        <v>3.48</v>
      </c>
      <c r="H2590" s="106">
        <v>3.55</v>
      </c>
      <c r="I2590" s="106">
        <v>3.6</v>
      </c>
      <c r="J2590" s="106">
        <v>3.78</v>
      </c>
      <c r="K2590" s="106">
        <v>4.35</v>
      </c>
      <c r="L2590" s="106">
        <v>4.9</v>
      </c>
      <c r="M2590" s="106">
        <v>5.28</v>
      </c>
    </row>
    <row r="2591" ht="15.75" customHeight="1">
      <c r="D2591" s="108">
        <v>41953.0</v>
      </c>
      <c r="E2591" s="106">
        <v>2.05</v>
      </c>
      <c r="F2591" s="106">
        <v>2.3</v>
      </c>
      <c r="G2591" s="106">
        <v>2.53</v>
      </c>
      <c r="H2591" s="106">
        <v>2.85</v>
      </c>
      <c r="I2591" s="106">
        <v>3.35</v>
      </c>
      <c r="J2591" s="106">
        <v>3.68</v>
      </c>
      <c r="K2591" s="106">
        <v>4.3</v>
      </c>
      <c r="L2591" s="106">
        <v>4.9</v>
      </c>
      <c r="M2591" s="106">
        <v>5.28</v>
      </c>
    </row>
    <row r="2592" ht="15.75" customHeight="1">
      <c r="D2592" s="108">
        <v>41950.0</v>
      </c>
      <c r="E2592" s="106">
        <v>2.03</v>
      </c>
      <c r="F2592" s="106">
        <v>2.25</v>
      </c>
      <c r="G2592" s="106">
        <v>2.55</v>
      </c>
      <c r="H2592" s="106">
        <v>2.85</v>
      </c>
      <c r="I2592" s="106">
        <v>3.35</v>
      </c>
      <c r="J2592" s="106">
        <v>3.68</v>
      </c>
      <c r="K2592" s="106">
        <v>4.3</v>
      </c>
      <c r="L2592" s="106">
        <v>4.9</v>
      </c>
      <c r="M2592" s="106">
        <v>5.25</v>
      </c>
    </row>
    <row r="2593" ht="15.75" customHeight="1">
      <c r="D2593" s="108">
        <v>41949.0</v>
      </c>
      <c r="E2593" s="106">
        <v>2.08</v>
      </c>
      <c r="F2593" s="106">
        <v>2.25</v>
      </c>
      <c r="G2593" s="106">
        <v>2.55</v>
      </c>
      <c r="H2593" s="106">
        <v>2.88</v>
      </c>
      <c r="I2593" s="106">
        <v>3.38</v>
      </c>
      <c r="J2593" s="106">
        <v>3.7</v>
      </c>
      <c r="K2593" s="106">
        <v>4.3</v>
      </c>
      <c r="L2593" s="106">
        <v>4.88</v>
      </c>
      <c r="M2593" s="106">
        <v>5.15</v>
      </c>
    </row>
    <row r="2594" ht="15.75" customHeight="1">
      <c r="D2594" s="108">
        <v>41948.0</v>
      </c>
      <c r="E2594" s="106">
        <v>2.1</v>
      </c>
      <c r="F2594" s="106">
        <v>2.28</v>
      </c>
      <c r="G2594" s="106">
        <v>2.58</v>
      </c>
      <c r="H2594" s="106">
        <v>2.95</v>
      </c>
      <c r="I2594" s="106">
        <v>3.48</v>
      </c>
      <c r="J2594" s="106">
        <v>3.75</v>
      </c>
      <c r="K2594" s="106">
        <v>4.3</v>
      </c>
      <c r="L2594" s="106">
        <v>4.9</v>
      </c>
      <c r="M2594" s="106">
        <v>5.28</v>
      </c>
    </row>
    <row r="2595" ht="15.75" customHeight="1">
      <c r="D2595" s="108">
        <v>41947.0</v>
      </c>
      <c r="E2595" s="106">
        <v>2.15</v>
      </c>
      <c r="F2595" s="106">
        <v>2.48</v>
      </c>
      <c r="G2595" s="106">
        <v>2.65</v>
      </c>
      <c r="H2595" s="106">
        <v>2.98</v>
      </c>
      <c r="I2595" s="106">
        <v>3.48</v>
      </c>
      <c r="J2595" s="106">
        <v>3.75</v>
      </c>
      <c r="K2595" s="106">
        <v>4.3</v>
      </c>
      <c r="L2595" s="106">
        <v>4.9</v>
      </c>
      <c r="M2595" s="106">
        <v>5.28</v>
      </c>
    </row>
    <row r="2596" ht="15.75" customHeight="1">
      <c r="D2596" s="108">
        <v>41946.0</v>
      </c>
      <c r="E2596" s="106">
        <v>2.38</v>
      </c>
      <c r="F2596" s="106">
        <v>2.48</v>
      </c>
      <c r="G2596" s="106">
        <v>2.68</v>
      </c>
      <c r="H2596" s="106">
        <v>3.05</v>
      </c>
      <c r="I2596" s="106">
        <v>3.53</v>
      </c>
      <c r="J2596" s="106">
        <v>3.75</v>
      </c>
      <c r="K2596" s="106">
        <v>4.3</v>
      </c>
      <c r="L2596" s="106">
        <v>4.9</v>
      </c>
      <c r="M2596" s="106">
        <v>5.25</v>
      </c>
    </row>
    <row r="2597" ht="15.75" customHeight="1">
      <c r="D2597" s="108">
        <v>41943.0</v>
      </c>
      <c r="E2597" s="106">
        <v>1.54</v>
      </c>
      <c r="F2597" s="106">
        <v>2.1</v>
      </c>
      <c r="G2597" s="106">
        <v>2.56</v>
      </c>
      <c r="H2597" s="106">
        <v>2.98</v>
      </c>
      <c r="I2597" s="106">
        <v>3.42</v>
      </c>
      <c r="J2597" s="106">
        <v>3.72</v>
      </c>
      <c r="K2597" s="106">
        <v>4.28</v>
      </c>
      <c r="L2597" s="106">
        <v>4.88</v>
      </c>
      <c r="M2597" s="106">
        <v>5.14</v>
      </c>
    </row>
    <row r="2598" ht="15.75" customHeight="1">
      <c r="D2598" s="108">
        <v>41942.0</v>
      </c>
      <c r="E2598" s="106">
        <v>1.56</v>
      </c>
      <c r="F2598" s="106">
        <v>2.1</v>
      </c>
      <c r="G2598" s="106">
        <v>2.54</v>
      </c>
      <c r="H2598" s="106">
        <v>2.98</v>
      </c>
      <c r="I2598" s="106">
        <v>3.44</v>
      </c>
      <c r="J2598" s="106">
        <v>3.74</v>
      </c>
      <c r="K2598" s="106">
        <v>4.28</v>
      </c>
      <c r="L2598" s="106">
        <v>4.86</v>
      </c>
      <c r="M2598" s="106">
        <v>5.06</v>
      </c>
    </row>
    <row r="2599" ht="15.75" customHeight="1">
      <c r="D2599" s="108">
        <v>41941.0</v>
      </c>
      <c r="E2599" s="106">
        <v>1.66</v>
      </c>
      <c r="F2599" s="106">
        <v>2.12</v>
      </c>
      <c r="G2599" s="106">
        <v>2.56</v>
      </c>
      <c r="H2599" s="106">
        <v>2.98</v>
      </c>
      <c r="I2599" s="106">
        <v>3.44</v>
      </c>
      <c r="J2599" s="106">
        <v>3.74</v>
      </c>
      <c r="K2599" s="106">
        <v>4.28</v>
      </c>
      <c r="L2599" s="106">
        <v>4.88</v>
      </c>
      <c r="M2599" s="106">
        <v>5.16</v>
      </c>
    </row>
    <row r="2600" ht="15.75" customHeight="1">
      <c r="D2600" s="108">
        <v>41940.0</v>
      </c>
      <c r="E2600" s="106">
        <v>1.8</v>
      </c>
      <c r="F2600" s="106">
        <v>2.16</v>
      </c>
      <c r="G2600" s="106">
        <v>2.58</v>
      </c>
      <c r="H2600" s="106">
        <v>2.98</v>
      </c>
      <c r="I2600" s="106">
        <v>3.48</v>
      </c>
      <c r="J2600" s="106">
        <v>3.74</v>
      </c>
      <c r="K2600" s="106">
        <v>4.28</v>
      </c>
      <c r="L2600" s="106">
        <v>4.88</v>
      </c>
      <c r="M2600" s="106">
        <v>5.14</v>
      </c>
    </row>
    <row r="2601" ht="15.75" customHeight="1">
      <c r="D2601" s="108">
        <v>41939.0</v>
      </c>
      <c r="E2601" s="106">
        <v>2.32</v>
      </c>
      <c r="F2601" s="106">
        <v>2.56</v>
      </c>
      <c r="G2601" s="106">
        <v>2.74</v>
      </c>
      <c r="H2601" s="106">
        <v>3.2</v>
      </c>
      <c r="I2601" s="106">
        <v>3.56</v>
      </c>
      <c r="J2601" s="106">
        <v>3.76</v>
      </c>
      <c r="K2601" s="106">
        <v>4.28</v>
      </c>
      <c r="L2601" s="106">
        <v>4.86</v>
      </c>
      <c r="M2601" s="106">
        <v>5.08</v>
      </c>
    </row>
    <row r="2602" ht="15.75" customHeight="1">
      <c r="D2602" s="108">
        <v>41936.0</v>
      </c>
      <c r="E2602" s="106">
        <v>2.63</v>
      </c>
      <c r="F2602" s="106">
        <v>2.85</v>
      </c>
      <c r="G2602" s="106">
        <v>3.1</v>
      </c>
      <c r="H2602" s="106">
        <v>3.45</v>
      </c>
      <c r="I2602" s="106">
        <v>3.63</v>
      </c>
      <c r="J2602" s="106">
        <v>3.8</v>
      </c>
      <c r="K2602" s="106">
        <v>4.25</v>
      </c>
      <c r="L2602" s="106">
        <v>4.85</v>
      </c>
      <c r="M2602" s="106">
        <v>5.05</v>
      </c>
    </row>
    <row r="2603" ht="15.75" customHeight="1">
      <c r="D2603" s="108">
        <v>41935.0</v>
      </c>
      <c r="E2603" s="106">
        <v>3.43</v>
      </c>
      <c r="F2603" s="106">
        <v>3.48</v>
      </c>
      <c r="G2603" s="106">
        <v>3.5</v>
      </c>
      <c r="H2603" s="106">
        <v>3.6</v>
      </c>
      <c r="I2603" s="106">
        <v>3.7</v>
      </c>
      <c r="J2603" s="106">
        <v>3.8</v>
      </c>
      <c r="K2603" s="106">
        <v>4.3</v>
      </c>
      <c r="L2603" s="106">
        <v>4.85</v>
      </c>
      <c r="M2603" s="106">
        <v>5.05</v>
      </c>
    </row>
    <row r="2604" ht="15.75" customHeight="1">
      <c r="D2604" s="108">
        <v>41934.0</v>
      </c>
      <c r="E2604" s="106">
        <v>3.48</v>
      </c>
      <c r="F2604" s="106">
        <v>3.53</v>
      </c>
      <c r="G2604" s="106">
        <v>3.53</v>
      </c>
      <c r="H2604" s="106">
        <v>3.6</v>
      </c>
      <c r="I2604" s="106">
        <v>3.68</v>
      </c>
      <c r="J2604" s="106">
        <v>3.8</v>
      </c>
      <c r="K2604" s="106">
        <v>4.3</v>
      </c>
      <c r="L2604" s="106">
        <v>4.85</v>
      </c>
      <c r="M2604" s="106">
        <v>5.05</v>
      </c>
    </row>
    <row r="2605" ht="15.75" customHeight="1">
      <c r="D2605" s="108">
        <v>41933.0</v>
      </c>
      <c r="E2605" s="106">
        <v>3.43</v>
      </c>
      <c r="F2605" s="106">
        <v>3.5</v>
      </c>
      <c r="G2605" s="106">
        <v>3.5</v>
      </c>
      <c r="H2605" s="106">
        <v>3.58</v>
      </c>
      <c r="I2605" s="106">
        <v>3.63</v>
      </c>
      <c r="J2605" s="106">
        <v>3.8</v>
      </c>
      <c r="K2605" s="106">
        <v>4.3</v>
      </c>
      <c r="L2605" s="106">
        <v>4.83</v>
      </c>
      <c r="M2605" s="106">
        <v>5.08</v>
      </c>
    </row>
    <row r="2606" ht="15.75" customHeight="1">
      <c r="D2606" s="108">
        <v>41932.0</v>
      </c>
      <c r="E2606" s="106">
        <v>2.9</v>
      </c>
      <c r="F2606" s="106">
        <v>3.16</v>
      </c>
      <c r="G2606" s="106">
        <v>3.34</v>
      </c>
      <c r="H2606" s="106">
        <v>3.44</v>
      </c>
      <c r="I2606" s="106">
        <v>3.6</v>
      </c>
      <c r="J2606" s="106">
        <v>3.78</v>
      </c>
      <c r="K2606" s="106">
        <v>4.28</v>
      </c>
      <c r="L2606" s="106">
        <v>4.78</v>
      </c>
      <c r="M2606" s="106">
        <v>5.12</v>
      </c>
    </row>
    <row r="2607" ht="15.75" customHeight="1">
      <c r="D2607" s="108">
        <v>41929.0</v>
      </c>
      <c r="E2607" s="106">
        <v>2.55</v>
      </c>
      <c r="F2607" s="106">
        <v>2.8</v>
      </c>
      <c r="G2607" s="106">
        <v>3.0</v>
      </c>
      <c r="H2607" s="106">
        <v>3.33</v>
      </c>
      <c r="I2607" s="106">
        <v>3.55</v>
      </c>
      <c r="J2607" s="106">
        <v>3.75</v>
      </c>
      <c r="K2607" s="106">
        <v>4.25</v>
      </c>
      <c r="L2607" s="106">
        <v>4.83</v>
      </c>
      <c r="M2607" s="106">
        <v>5.18</v>
      </c>
    </row>
    <row r="2608" ht="15.75" customHeight="1">
      <c r="D2608" s="108">
        <v>41928.0</v>
      </c>
      <c r="E2608" s="106">
        <v>3.0</v>
      </c>
      <c r="F2608" s="106">
        <v>3.23</v>
      </c>
      <c r="G2608" s="106">
        <v>3.35</v>
      </c>
      <c r="H2608" s="106">
        <v>3.45</v>
      </c>
      <c r="I2608" s="106">
        <v>3.6</v>
      </c>
      <c r="J2608" s="106">
        <v>3.78</v>
      </c>
      <c r="K2608" s="106">
        <v>4.25</v>
      </c>
      <c r="L2608" s="106">
        <v>4.83</v>
      </c>
      <c r="M2608" s="106">
        <v>5.13</v>
      </c>
    </row>
    <row r="2609" ht="15.75" customHeight="1">
      <c r="D2609" s="108">
        <v>41927.0</v>
      </c>
      <c r="E2609" s="106">
        <v>3.32</v>
      </c>
      <c r="F2609" s="106">
        <v>3.46</v>
      </c>
      <c r="G2609" s="106">
        <v>3.5</v>
      </c>
      <c r="H2609" s="106">
        <v>3.62</v>
      </c>
      <c r="I2609" s="106">
        <v>3.64</v>
      </c>
      <c r="J2609" s="106">
        <v>3.78</v>
      </c>
      <c r="K2609" s="106">
        <v>4.26</v>
      </c>
      <c r="L2609" s="106">
        <v>4.76</v>
      </c>
      <c r="M2609" s="106">
        <v>5.18</v>
      </c>
    </row>
    <row r="2610" ht="15.75" customHeight="1">
      <c r="D2610" s="108">
        <v>41926.0</v>
      </c>
      <c r="E2610" s="106">
        <v>3.3</v>
      </c>
      <c r="F2610" s="106">
        <v>3.43</v>
      </c>
      <c r="G2610" s="106">
        <v>3.48</v>
      </c>
      <c r="H2610" s="106">
        <v>3.6</v>
      </c>
      <c r="I2610" s="106">
        <v>3.63</v>
      </c>
      <c r="J2610" s="106">
        <v>3.78</v>
      </c>
      <c r="K2610" s="106">
        <v>4.25</v>
      </c>
      <c r="L2610" s="106">
        <v>4.75</v>
      </c>
      <c r="M2610" s="106">
        <v>5.08</v>
      </c>
    </row>
    <row r="2611" ht="15.75" customHeight="1">
      <c r="D2611" s="108">
        <v>41925.0</v>
      </c>
      <c r="E2611" s="106">
        <v>3.05</v>
      </c>
      <c r="F2611" s="106">
        <v>3.48</v>
      </c>
      <c r="G2611" s="106">
        <v>3.5</v>
      </c>
      <c r="H2611" s="106">
        <v>3.53</v>
      </c>
      <c r="I2611" s="106">
        <v>3.65</v>
      </c>
      <c r="J2611" s="106">
        <v>3.85</v>
      </c>
      <c r="K2611" s="106">
        <v>4.38</v>
      </c>
      <c r="L2611" s="106">
        <v>4.85</v>
      </c>
      <c r="M2611" s="106">
        <v>5.28</v>
      </c>
    </row>
    <row r="2612" ht="15.75" customHeight="1">
      <c r="D2612" s="108">
        <v>41922.0</v>
      </c>
      <c r="E2612" s="106">
        <v>2.4</v>
      </c>
      <c r="F2612" s="106">
        <v>2.78</v>
      </c>
      <c r="G2612" s="106">
        <v>2.93</v>
      </c>
      <c r="H2612" s="106">
        <v>3.03</v>
      </c>
      <c r="I2612" s="106">
        <v>3.43</v>
      </c>
      <c r="J2612" s="106">
        <v>3.7</v>
      </c>
      <c r="K2612" s="106">
        <v>4.28</v>
      </c>
      <c r="L2612" s="106">
        <v>4.85</v>
      </c>
      <c r="M2612" s="106">
        <v>5.28</v>
      </c>
    </row>
    <row r="2613" ht="15.75" customHeight="1">
      <c r="D2613" s="108">
        <v>41921.0</v>
      </c>
      <c r="E2613" s="106">
        <v>1.88</v>
      </c>
      <c r="F2613" s="106">
        <v>2.05</v>
      </c>
      <c r="G2613" s="106">
        <v>2.43</v>
      </c>
      <c r="H2613" s="106">
        <v>2.78</v>
      </c>
      <c r="I2613" s="106">
        <v>3.23</v>
      </c>
      <c r="J2613" s="106">
        <v>3.73</v>
      </c>
      <c r="K2613" s="106">
        <v>4.28</v>
      </c>
      <c r="L2613" s="106">
        <v>4.85</v>
      </c>
      <c r="M2613" s="106">
        <v>5.25</v>
      </c>
    </row>
    <row r="2614" ht="15.75" customHeight="1">
      <c r="D2614" s="108">
        <v>41920.0</v>
      </c>
      <c r="E2614" s="106">
        <v>1.75</v>
      </c>
      <c r="F2614" s="106">
        <v>1.9</v>
      </c>
      <c r="G2614" s="106">
        <v>2.3</v>
      </c>
      <c r="H2614" s="106">
        <v>2.7</v>
      </c>
      <c r="I2614" s="106">
        <v>3.23</v>
      </c>
      <c r="J2614" s="106">
        <v>3.73</v>
      </c>
      <c r="K2614" s="106">
        <v>4.3</v>
      </c>
      <c r="L2614" s="106">
        <v>4.85</v>
      </c>
      <c r="M2614" s="106">
        <v>5.13</v>
      </c>
    </row>
    <row r="2615" ht="15.75" customHeight="1">
      <c r="D2615" s="108">
        <v>41919.0</v>
      </c>
      <c r="E2615" s="106">
        <v>1.68</v>
      </c>
      <c r="F2615" s="106">
        <v>1.8</v>
      </c>
      <c r="G2615" s="106">
        <v>2.25</v>
      </c>
      <c r="H2615" s="106">
        <v>2.7</v>
      </c>
      <c r="I2615" s="106">
        <v>3.28</v>
      </c>
      <c r="J2615" s="106">
        <v>3.78</v>
      </c>
      <c r="K2615" s="106">
        <v>4.35</v>
      </c>
      <c r="L2615" s="106">
        <v>4.85</v>
      </c>
      <c r="M2615" s="106">
        <v>5.18</v>
      </c>
    </row>
    <row r="2616" ht="15.75" customHeight="1">
      <c r="D2616" s="108">
        <v>41918.0</v>
      </c>
      <c r="E2616" s="106">
        <v>1.65</v>
      </c>
      <c r="F2616" s="106">
        <v>1.83</v>
      </c>
      <c r="G2616" s="106">
        <v>2.3</v>
      </c>
      <c r="H2616" s="106">
        <v>2.73</v>
      </c>
      <c r="I2616" s="106">
        <v>3.33</v>
      </c>
      <c r="J2616" s="106">
        <v>3.78</v>
      </c>
      <c r="K2616" s="106">
        <v>4.38</v>
      </c>
      <c r="L2616" s="106">
        <v>5.0</v>
      </c>
      <c r="M2616" s="106">
        <v>5.38</v>
      </c>
    </row>
    <row r="2617" ht="15.75" customHeight="1">
      <c r="D2617" s="108">
        <v>41915.0</v>
      </c>
      <c r="E2617" s="106">
        <v>1.62</v>
      </c>
      <c r="F2617" s="106">
        <v>1.82</v>
      </c>
      <c r="G2617" s="106">
        <v>2.26</v>
      </c>
      <c r="H2617" s="106">
        <v>2.7</v>
      </c>
      <c r="I2617" s="106">
        <v>3.3</v>
      </c>
      <c r="J2617" s="106">
        <v>3.74</v>
      </c>
      <c r="K2617" s="106">
        <v>4.36</v>
      </c>
      <c r="L2617" s="106">
        <v>5.02</v>
      </c>
      <c r="M2617" s="106">
        <v>5.46</v>
      </c>
    </row>
    <row r="2618" ht="15.75" customHeight="1">
      <c r="D2618" s="108">
        <v>41914.0</v>
      </c>
      <c r="E2618" s="106">
        <v>1.72</v>
      </c>
      <c r="F2618" s="106">
        <v>1.88</v>
      </c>
      <c r="G2618" s="106">
        <v>2.34</v>
      </c>
      <c r="H2618" s="106">
        <v>2.72</v>
      </c>
      <c r="I2618" s="106">
        <v>3.26</v>
      </c>
      <c r="J2618" s="106">
        <v>3.74</v>
      </c>
      <c r="K2618" s="106">
        <v>4.32</v>
      </c>
      <c r="L2618" s="106">
        <v>4.82</v>
      </c>
      <c r="M2618" s="106">
        <v>5.24</v>
      </c>
    </row>
    <row r="2619" ht="15.75" customHeight="1">
      <c r="D2619" s="108">
        <v>41913.0</v>
      </c>
      <c r="E2619" s="106">
        <v>1.83</v>
      </c>
      <c r="F2619" s="106">
        <v>1.98</v>
      </c>
      <c r="G2619" s="106">
        <v>2.35</v>
      </c>
      <c r="H2619" s="106">
        <v>2.75</v>
      </c>
      <c r="I2619" s="106">
        <v>3.38</v>
      </c>
      <c r="J2619" s="106">
        <v>3.78</v>
      </c>
      <c r="K2619" s="106">
        <v>4.48</v>
      </c>
      <c r="L2619" s="106">
        <v>4.98</v>
      </c>
      <c r="M2619" s="106">
        <v>5.4</v>
      </c>
    </row>
    <row r="2620" ht="15.75" customHeight="1">
      <c r="D2620" s="108">
        <v>41912.0</v>
      </c>
      <c r="E2620" s="106">
        <v>1.4</v>
      </c>
      <c r="F2620" s="106">
        <v>1.8</v>
      </c>
      <c r="G2620" s="106">
        <v>2.36</v>
      </c>
      <c r="H2620" s="106">
        <v>2.78</v>
      </c>
      <c r="I2620" s="106">
        <v>3.34</v>
      </c>
      <c r="J2620" s="106">
        <v>3.76</v>
      </c>
      <c r="K2620" s="106">
        <v>4.48</v>
      </c>
      <c r="L2620" s="106">
        <v>5.06</v>
      </c>
      <c r="M2620" s="106">
        <v>5.52</v>
      </c>
    </row>
    <row r="2621" ht="15.75" customHeight="1">
      <c r="D2621" s="108">
        <v>41911.0</v>
      </c>
      <c r="E2621" s="106">
        <v>1.58</v>
      </c>
      <c r="F2621" s="106">
        <v>1.9</v>
      </c>
      <c r="G2621" s="106">
        <v>2.35</v>
      </c>
      <c r="H2621" s="106">
        <v>2.8</v>
      </c>
      <c r="I2621" s="106">
        <v>3.43</v>
      </c>
      <c r="J2621" s="106">
        <v>3.75</v>
      </c>
      <c r="K2621" s="106">
        <v>4.45</v>
      </c>
      <c r="L2621" s="106">
        <v>5.08</v>
      </c>
      <c r="M2621" s="106">
        <v>5.53</v>
      </c>
    </row>
    <row r="2622" ht="15.75" customHeight="1">
      <c r="D2622" s="108">
        <v>41908.0</v>
      </c>
      <c r="E2622" s="106">
        <v>1.72</v>
      </c>
      <c r="F2622" s="106">
        <v>2.02</v>
      </c>
      <c r="G2622" s="106">
        <v>2.4</v>
      </c>
      <c r="H2622" s="106">
        <v>2.86</v>
      </c>
      <c r="I2622" s="106">
        <v>3.46</v>
      </c>
      <c r="J2622" s="106">
        <v>3.78</v>
      </c>
      <c r="K2622" s="106">
        <v>4.52</v>
      </c>
      <c r="L2622" s="106">
        <v>4.88</v>
      </c>
      <c r="M2622" s="106">
        <v>5.32</v>
      </c>
    </row>
    <row r="2623" ht="15.75" customHeight="1">
      <c r="D2623" s="108">
        <v>41907.0</v>
      </c>
      <c r="E2623" s="106">
        <v>1.62</v>
      </c>
      <c r="F2623" s="106">
        <v>1.94</v>
      </c>
      <c r="G2623" s="106">
        <v>2.38</v>
      </c>
      <c r="H2623" s="106">
        <v>2.84</v>
      </c>
      <c r="I2623" s="106">
        <v>3.44</v>
      </c>
      <c r="J2623" s="106">
        <v>3.76</v>
      </c>
      <c r="K2623" s="106">
        <v>4.48</v>
      </c>
      <c r="L2623" s="106">
        <v>5.06</v>
      </c>
      <c r="M2623" s="106">
        <v>5.52</v>
      </c>
    </row>
    <row r="2624" ht="15.75" customHeight="1">
      <c r="D2624" s="108">
        <v>41906.0</v>
      </c>
      <c r="E2624" s="106">
        <v>1.72</v>
      </c>
      <c r="F2624" s="106">
        <v>2.06</v>
      </c>
      <c r="G2624" s="106">
        <v>2.4</v>
      </c>
      <c r="H2624" s="106">
        <v>2.9</v>
      </c>
      <c r="I2624" s="106">
        <v>3.46</v>
      </c>
      <c r="J2624" s="106">
        <v>3.8</v>
      </c>
      <c r="K2624" s="106">
        <v>4.5</v>
      </c>
      <c r="L2624" s="106">
        <v>5.06</v>
      </c>
      <c r="M2624" s="106">
        <v>5.52</v>
      </c>
    </row>
    <row r="2625" ht="15.75" customHeight="1">
      <c r="D2625" s="108">
        <v>41905.0</v>
      </c>
      <c r="E2625" s="106">
        <v>1.73</v>
      </c>
      <c r="F2625" s="106">
        <v>2.0</v>
      </c>
      <c r="G2625" s="106">
        <v>2.4</v>
      </c>
      <c r="H2625" s="106">
        <v>2.9</v>
      </c>
      <c r="I2625" s="106">
        <v>3.55</v>
      </c>
      <c r="J2625" s="106">
        <v>3.9</v>
      </c>
      <c r="K2625" s="106">
        <v>4.53</v>
      </c>
      <c r="L2625" s="106">
        <v>5.03</v>
      </c>
      <c r="M2625" s="106">
        <v>5.45</v>
      </c>
    </row>
    <row r="2626" ht="15.75" customHeight="1">
      <c r="D2626" s="108">
        <v>41904.0</v>
      </c>
      <c r="E2626" s="106">
        <v>1.7</v>
      </c>
      <c r="F2626" s="106">
        <v>2.03</v>
      </c>
      <c r="G2626" s="106">
        <v>2.4</v>
      </c>
      <c r="H2626" s="106">
        <v>2.95</v>
      </c>
      <c r="I2626" s="106">
        <v>3.6</v>
      </c>
      <c r="J2626" s="106">
        <v>3.93</v>
      </c>
      <c r="K2626" s="106">
        <v>4.58</v>
      </c>
      <c r="L2626" s="106">
        <v>5.1</v>
      </c>
      <c r="M2626" s="106">
        <v>5.48</v>
      </c>
    </row>
    <row r="2627" ht="15.75" customHeight="1">
      <c r="D2627" s="108">
        <v>41901.0</v>
      </c>
      <c r="E2627" s="106">
        <v>1.72</v>
      </c>
      <c r="F2627" s="106">
        <v>2.02</v>
      </c>
      <c r="G2627" s="106">
        <v>2.36</v>
      </c>
      <c r="H2627" s="106">
        <v>2.98</v>
      </c>
      <c r="I2627" s="106">
        <v>3.58</v>
      </c>
      <c r="J2627" s="106">
        <v>3.9</v>
      </c>
      <c r="K2627" s="106">
        <v>4.58</v>
      </c>
      <c r="L2627" s="106">
        <v>4.94</v>
      </c>
      <c r="M2627" s="106">
        <v>5.36</v>
      </c>
    </row>
    <row r="2628" ht="15.75" customHeight="1">
      <c r="D2628" s="108">
        <v>41900.0</v>
      </c>
      <c r="E2628" s="106">
        <v>1.8</v>
      </c>
      <c r="F2628" s="106">
        <v>2.05</v>
      </c>
      <c r="G2628" s="106">
        <v>2.45</v>
      </c>
      <c r="H2628" s="106">
        <v>3.1</v>
      </c>
      <c r="I2628" s="106">
        <v>3.68</v>
      </c>
      <c r="J2628" s="106">
        <v>3.93</v>
      </c>
      <c r="K2628" s="106">
        <v>4.68</v>
      </c>
      <c r="L2628" s="106">
        <v>5.08</v>
      </c>
      <c r="M2628" s="106">
        <v>5.45</v>
      </c>
    </row>
    <row r="2629" ht="15.75" customHeight="1">
      <c r="D2629" s="108">
        <v>41899.0</v>
      </c>
      <c r="E2629" s="106">
        <v>1.88</v>
      </c>
      <c r="F2629" s="106">
        <v>2.18</v>
      </c>
      <c r="G2629" s="106">
        <v>2.58</v>
      </c>
      <c r="H2629" s="106">
        <v>3.16</v>
      </c>
      <c r="I2629" s="106">
        <v>3.72</v>
      </c>
      <c r="J2629" s="106">
        <v>4.0</v>
      </c>
      <c r="K2629" s="106">
        <v>4.68</v>
      </c>
      <c r="L2629" s="106">
        <v>5.18</v>
      </c>
      <c r="M2629" s="106">
        <v>5.56</v>
      </c>
    </row>
    <row r="2630" ht="15.75" customHeight="1">
      <c r="D2630" s="108">
        <v>41898.0</v>
      </c>
      <c r="E2630" s="106">
        <v>1.98</v>
      </c>
      <c r="F2630" s="106">
        <v>2.23</v>
      </c>
      <c r="G2630" s="106">
        <v>2.6</v>
      </c>
      <c r="H2630" s="106">
        <v>3.18</v>
      </c>
      <c r="I2630" s="106">
        <v>3.8</v>
      </c>
      <c r="J2630" s="106">
        <v>4.05</v>
      </c>
      <c r="K2630" s="106">
        <v>4.78</v>
      </c>
      <c r="L2630" s="106">
        <v>5.26</v>
      </c>
      <c r="M2630" s="106">
        <v>5.45</v>
      </c>
    </row>
    <row r="2631" ht="15.75" customHeight="1">
      <c r="D2631" s="108">
        <v>41897.0</v>
      </c>
      <c r="E2631" s="106">
        <v>2.0</v>
      </c>
      <c r="F2631" s="106">
        <v>2.25</v>
      </c>
      <c r="G2631" s="106">
        <v>2.6</v>
      </c>
      <c r="H2631" s="106">
        <v>3.18</v>
      </c>
      <c r="I2631" s="106">
        <v>3.8</v>
      </c>
      <c r="J2631" s="106">
        <v>4.03</v>
      </c>
      <c r="K2631" s="106">
        <v>4.78</v>
      </c>
      <c r="L2631" s="106">
        <v>5.1</v>
      </c>
      <c r="M2631" s="106">
        <v>5.5</v>
      </c>
    </row>
    <row r="2632" ht="15.75" customHeight="1">
      <c r="D2632" s="108">
        <v>41894.0</v>
      </c>
      <c r="E2632" s="106">
        <v>1.9</v>
      </c>
      <c r="F2632" s="106">
        <v>2.2</v>
      </c>
      <c r="G2632" s="106">
        <v>2.63</v>
      </c>
      <c r="H2632" s="106">
        <v>3.23</v>
      </c>
      <c r="I2632" s="106">
        <v>3.8</v>
      </c>
      <c r="J2632" s="106">
        <v>4.03</v>
      </c>
      <c r="K2632" s="106">
        <v>4.78</v>
      </c>
      <c r="L2632" s="106">
        <v>5.05</v>
      </c>
      <c r="M2632" s="106">
        <v>5.45</v>
      </c>
    </row>
    <row r="2633" ht="15.75" customHeight="1">
      <c r="D2633" s="108">
        <v>41893.0</v>
      </c>
      <c r="E2633" s="106">
        <v>2.0</v>
      </c>
      <c r="F2633" s="106">
        <v>2.3</v>
      </c>
      <c r="G2633" s="106">
        <v>2.68</v>
      </c>
      <c r="H2633" s="106">
        <v>3.33</v>
      </c>
      <c r="I2633" s="106">
        <v>3.85</v>
      </c>
      <c r="J2633" s="106">
        <v>4.1</v>
      </c>
      <c r="K2633" s="106">
        <v>4.8</v>
      </c>
      <c r="L2633" s="106">
        <v>5.08</v>
      </c>
      <c r="M2633" s="106">
        <v>5.45</v>
      </c>
    </row>
    <row r="2634" ht="15.75" customHeight="1">
      <c r="D2634" s="108">
        <v>41892.0</v>
      </c>
      <c r="E2634" s="106">
        <v>2.23</v>
      </c>
      <c r="F2634" s="106">
        <v>2.43</v>
      </c>
      <c r="G2634" s="106">
        <v>2.7</v>
      </c>
      <c r="H2634" s="106">
        <v>3.48</v>
      </c>
      <c r="I2634" s="106">
        <v>3.93</v>
      </c>
      <c r="J2634" s="106">
        <v>4.08</v>
      </c>
      <c r="K2634" s="106">
        <v>4.8</v>
      </c>
      <c r="L2634" s="106">
        <v>5.08</v>
      </c>
      <c r="M2634" s="106">
        <v>5.45</v>
      </c>
    </row>
    <row r="2635" ht="15.75" customHeight="1">
      <c r="D2635" s="108">
        <v>41891.0</v>
      </c>
      <c r="E2635" s="106">
        <v>2.3</v>
      </c>
      <c r="F2635" s="106">
        <v>2.58</v>
      </c>
      <c r="G2635" s="106">
        <v>2.98</v>
      </c>
      <c r="H2635" s="106">
        <v>3.63</v>
      </c>
      <c r="I2635" s="106">
        <v>4.0</v>
      </c>
      <c r="J2635" s="106">
        <v>4.18</v>
      </c>
      <c r="K2635" s="106">
        <v>4.8</v>
      </c>
      <c r="L2635" s="106">
        <v>5.1</v>
      </c>
      <c r="M2635" s="106">
        <v>5.48</v>
      </c>
    </row>
    <row r="2636" ht="15.75" customHeight="1">
      <c r="D2636" s="108">
        <v>41890.0</v>
      </c>
      <c r="E2636" s="106">
        <v>2.85</v>
      </c>
      <c r="F2636" s="106">
        <v>3.05</v>
      </c>
      <c r="G2636" s="106">
        <v>3.43</v>
      </c>
      <c r="H2636" s="106">
        <v>3.78</v>
      </c>
      <c r="I2636" s="106">
        <v>4.0</v>
      </c>
      <c r="J2636" s="106">
        <v>4.18</v>
      </c>
      <c r="K2636" s="106">
        <v>4.83</v>
      </c>
      <c r="L2636" s="106">
        <v>5.2</v>
      </c>
      <c r="M2636" s="106">
        <v>5.55</v>
      </c>
    </row>
    <row r="2637" ht="15.75" customHeight="1">
      <c r="D2637" s="108">
        <v>41887.0</v>
      </c>
      <c r="E2637" s="106">
        <v>3.12</v>
      </c>
      <c r="F2637" s="106">
        <v>3.3</v>
      </c>
      <c r="G2637" s="106">
        <v>3.54</v>
      </c>
      <c r="H2637" s="106">
        <v>3.84</v>
      </c>
      <c r="I2637" s="106">
        <v>4.12</v>
      </c>
      <c r="J2637" s="106">
        <v>4.26</v>
      </c>
      <c r="K2637" s="106">
        <v>4.7</v>
      </c>
      <c r="L2637" s="106">
        <v>5.06</v>
      </c>
      <c r="M2637" s="106">
        <v>5.46</v>
      </c>
    </row>
    <row r="2638" ht="15.75" customHeight="1">
      <c r="D2638" s="108">
        <v>41886.0</v>
      </c>
      <c r="E2638" s="106">
        <v>3.56</v>
      </c>
      <c r="F2638" s="106">
        <v>3.72</v>
      </c>
      <c r="G2638" s="106">
        <v>3.8</v>
      </c>
      <c r="H2638" s="106">
        <v>3.98</v>
      </c>
      <c r="I2638" s="106">
        <v>4.14</v>
      </c>
      <c r="J2638" s="106">
        <v>4.3</v>
      </c>
      <c r="K2638" s="106">
        <v>4.86</v>
      </c>
      <c r="L2638" s="106">
        <v>5.1</v>
      </c>
      <c r="M2638" s="106">
        <v>5.42</v>
      </c>
    </row>
    <row r="2639" ht="15.75" customHeight="1">
      <c r="D2639" s="108">
        <v>41885.0</v>
      </c>
      <c r="E2639" s="106">
        <v>3.68</v>
      </c>
      <c r="F2639" s="106">
        <v>3.8</v>
      </c>
      <c r="G2639" s="106">
        <v>3.9</v>
      </c>
      <c r="H2639" s="106">
        <v>4.0</v>
      </c>
      <c r="I2639" s="106">
        <v>4.13</v>
      </c>
      <c r="J2639" s="106">
        <v>4.25</v>
      </c>
      <c r="K2639" s="106">
        <v>4.83</v>
      </c>
      <c r="L2639" s="106">
        <v>5.1</v>
      </c>
      <c r="M2639" s="106">
        <v>5.45</v>
      </c>
    </row>
    <row r="2640" ht="15.75" customHeight="1">
      <c r="D2640" s="108">
        <v>41880.0</v>
      </c>
      <c r="E2640" s="106">
        <v>3.25</v>
      </c>
      <c r="F2640" s="106">
        <v>3.38</v>
      </c>
      <c r="G2640" s="106">
        <v>3.6</v>
      </c>
      <c r="H2640" s="106">
        <v>3.93</v>
      </c>
      <c r="I2640" s="106">
        <v>4.18</v>
      </c>
      <c r="J2640" s="106">
        <v>4.3</v>
      </c>
      <c r="K2640" s="106">
        <v>4.83</v>
      </c>
      <c r="L2640" s="106">
        <v>5.13</v>
      </c>
      <c r="M2640" s="106">
        <v>5.45</v>
      </c>
    </row>
    <row r="2641" ht="15.75" customHeight="1">
      <c r="D2641" s="108">
        <v>41879.0</v>
      </c>
      <c r="E2641" s="106">
        <v>3.28</v>
      </c>
      <c r="F2641" s="106">
        <v>3.48</v>
      </c>
      <c r="G2641" s="106">
        <v>3.6</v>
      </c>
      <c r="H2641" s="106">
        <v>3.95</v>
      </c>
      <c r="I2641" s="106">
        <v>4.18</v>
      </c>
      <c r="J2641" s="106">
        <v>4.3</v>
      </c>
      <c r="K2641" s="106">
        <v>4.83</v>
      </c>
      <c r="L2641" s="106">
        <v>5.13</v>
      </c>
      <c r="M2641" s="106">
        <v>5.48</v>
      </c>
    </row>
    <row r="2642" ht="15.75" customHeight="1">
      <c r="D2642" s="108">
        <v>41878.0</v>
      </c>
      <c r="E2642" s="106">
        <v>3.53</v>
      </c>
      <c r="F2642" s="106">
        <v>3.65</v>
      </c>
      <c r="G2642" s="106">
        <v>3.78</v>
      </c>
      <c r="H2642" s="106">
        <v>4.0</v>
      </c>
      <c r="I2642" s="106">
        <v>4.18</v>
      </c>
      <c r="J2642" s="106">
        <v>4.33</v>
      </c>
      <c r="K2642" s="106">
        <v>4.83</v>
      </c>
      <c r="L2642" s="106">
        <v>5.13</v>
      </c>
      <c r="M2642" s="106">
        <v>5.45</v>
      </c>
    </row>
    <row r="2643" ht="15.75" customHeight="1">
      <c r="D2643" s="108">
        <v>41877.0</v>
      </c>
      <c r="E2643" s="106">
        <v>3.65</v>
      </c>
      <c r="F2643" s="106">
        <v>3.73</v>
      </c>
      <c r="G2643" s="106">
        <v>3.83</v>
      </c>
      <c r="H2643" s="106">
        <v>4.0</v>
      </c>
      <c r="I2643" s="106">
        <v>4.23</v>
      </c>
      <c r="J2643" s="106">
        <v>4.35</v>
      </c>
      <c r="K2643" s="106">
        <v>4.83</v>
      </c>
      <c r="L2643" s="106">
        <v>5.15</v>
      </c>
      <c r="M2643" s="106">
        <v>5.43</v>
      </c>
    </row>
    <row r="2644" ht="15.75" customHeight="1">
      <c r="D2644" s="108">
        <v>41876.0</v>
      </c>
      <c r="E2644" s="106">
        <v>3.8</v>
      </c>
      <c r="F2644" s="106">
        <v>3.84</v>
      </c>
      <c r="G2644" s="106">
        <v>3.88</v>
      </c>
      <c r="H2644" s="106">
        <v>4.02</v>
      </c>
      <c r="I2644" s="106">
        <v>4.24</v>
      </c>
      <c r="J2644" s="106">
        <v>4.38</v>
      </c>
      <c r="K2644" s="106">
        <v>4.88</v>
      </c>
      <c r="L2644" s="106">
        <v>5.14</v>
      </c>
      <c r="M2644" s="106">
        <v>5.38</v>
      </c>
    </row>
    <row r="2645" ht="15.75" customHeight="1">
      <c r="D2645" s="108">
        <v>41873.0</v>
      </c>
      <c r="E2645" s="106">
        <v>3.98</v>
      </c>
      <c r="F2645" s="106">
        <v>3.96</v>
      </c>
      <c r="G2645" s="106">
        <v>4.0</v>
      </c>
      <c r="H2645" s="106">
        <v>4.14</v>
      </c>
      <c r="I2645" s="106">
        <v>4.28</v>
      </c>
      <c r="J2645" s="106">
        <v>4.4</v>
      </c>
      <c r="K2645" s="106">
        <v>4.86</v>
      </c>
      <c r="L2645" s="106">
        <v>5.12</v>
      </c>
      <c r="M2645" s="106">
        <v>5.36</v>
      </c>
    </row>
    <row r="2646" ht="15.75" customHeight="1">
      <c r="D2646" s="108">
        <v>41872.0</v>
      </c>
      <c r="E2646" s="106">
        <v>4.05</v>
      </c>
      <c r="F2646" s="106">
        <v>4.05</v>
      </c>
      <c r="G2646" s="106">
        <v>4.13</v>
      </c>
      <c r="H2646" s="106">
        <v>4.2</v>
      </c>
      <c r="I2646" s="106">
        <v>4.3</v>
      </c>
      <c r="J2646" s="106">
        <v>4.38</v>
      </c>
      <c r="K2646" s="106">
        <v>4.83</v>
      </c>
      <c r="L2646" s="106">
        <v>5.15</v>
      </c>
      <c r="M2646" s="106">
        <v>5.45</v>
      </c>
    </row>
    <row r="2647" ht="15.75" customHeight="1">
      <c r="D2647" s="108">
        <v>41871.0</v>
      </c>
      <c r="E2647" s="106">
        <v>3.75</v>
      </c>
      <c r="F2647" s="106">
        <v>3.83</v>
      </c>
      <c r="G2647" s="106">
        <v>3.9</v>
      </c>
      <c r="H2647" s="106">
        <v>3.98</v>
      </c>
      <c r="I2647" s="106">
        <v>4.2</v>
      </c>
      <c r="J2647" s="106">
        <v>4.35</v>
      </c>
      <c r="K2647" s="106">
        <v>4.83</v>
      </c>
      <c r="L2647" s="106">
        <v>5.15</v>
      </c>
      <c r="M2647" s="106">
        <v>5.45</v>
      </c>
    </row>
    <row r="2648" ht="15.75" customHeight="1">
      <c r="D2648" s="108">
        <v>41870.0</v>
      </c>
      <c r="E2648" s="106">
        <v>3.63</v>
      </c>
      <c r="F2648" s="106">
        <v>3.75</v>
      </c>
      <c r="G2648" s="106">
        <v>3.85</v>
      </c>
      <c r="H2648" s="106">
        <v>3.95</v>
      </c>
      <c r="I2648" s="106">
        <v>4.18</v>
      </c>
      <c r="J2648" s="106">
        <v>4.33</v>
      </c>
      <c r="K2648" s="106">
        <v>4.88</v>
      </c>
      <c r="L2648" s="106">
        <v>5.15</v>
      </c>
      <c r="M2648" s="106">
        <v>5.4</v>
      </c>
    </row>
    <row r="2649" ht="15.75" customHeight="1">
      <c r="D2649" s="108">
        <v>41869.0</v>
      </c>
      <c r="E2649" s="106">
        <v>3.58</v>
      </c>
      <c r="F2649" s="106">
        <v>3.73</v>
      </c>
      <c r="G2649" s="106">
        <v>3.8</v>
      </c>
      <c r="H2649" s="106">
        <v>3.9</v>
      </c>
      <c r="I2649" s="106">
        <v>4.18</v>
      </c>
      <c r="J2649" s="106">
        <v>4.3</v>
      </c>
      <c r="K2649" s="106">
        <v>4.83</v>
      </c>
      <c r="L2649" s="106">
        <v>5.15</v>
      </c>
      <c r="M2649" s="106">
        <v>5.45</v>
      </c>
    </row>
    <row r="2650" ht="15.75" customHeight="1">
      <c r="D2650" s="108">
        <v>41866.0</v>
      </c>
      <c r="E2650" s="106">
        <v>3.64</v>
      </c>
      <c r="F2650" s="106">
        <v>3.74</v>
      </c>
      <c r="G2650" s="106">
        <v>3.84</v>
      </c>
      <c r="H2650" s="106">
        <v>3.94</v>
      </c>
      <c r="I2650" s="106">
        <v>4.18</v>
      </c>
      <c r="J2650" s="106">
        <v>4.32</v>
      </c>
      <c r="K2650" s="106">
        <v>4.86</v>
      </c>
      <c r="L2650" s="106">
        <v>5.14</v>
      </c>
      <c r="M2650" s="106">
        <v>5.42</v>
      </c>
    </row>
    <row r="2651" ht="15.75" customHeight="1">
      <c r="D2651" s="108">
        <v>41865.0</v>
      </c>
      <c r="E2651" s="106">
        <v>3.88</v>
      </c>
      <c r="F2651" s="106">
        <v>3.92</v>
      </c>
      <c r="G2651" s="106">
        <v>3.94</v>
      </c>
      <c r="H2651" s="106">
        <v>3.98</v>
      </c>
      <c r="I2651" s="106">
        <v>4.2</v>
      </c>
      <c r="J2651" s="106">
        <v>4.3</v>
      </c>
      <c r="K2651" s="106">
        <v>4.86</v>
      </c>
      <c r="L2651" s="106">
        <v>5.16</v>
      </c>
      <c r="M2651" s="106">
        <v>5.46</v>
      </c>
    </row>
    <row r="2652" ht="15.75" customHeight="1">
      <c r="D2652" s="108">
        <v>41864.0</v>
      </c>
      <c r="E2652" s="106">
        <v>4.0</v>
      </c>
      <c r="F2652" s="106">
        <v>3.96</v>
      </c>
      <c r="G2652" s="106">
        <v>3.98</v>
      </c>
      <c r="H2652" s="106">
        <v>4.02</v>
      </c>
      <c r="I2652" s="106">
        <v>4.24</v>
      </c>
      <c r="J2652" s="106">
        <v>4.36</v>
      </c>
      <c r="K2652" s="106">
        <v>4.84</v>
      </c>
      <c r="L2652" s="106">
        <v>5.3</v>
      </c>
      <c r="M2652" s="106">
        <v>5.62</v>
      </c>
    </row>
    <row r="2653" ht="15.75" customHeight="1">
      <c r="D2653" s="108">
        <v>41863.0</v>
      </c>
      <c r="E2653" s="106">
        <v>3.8</v>
      </c>
      <c r="F2653" s="106">
        <v>3.8</v>
      </c>
      <c r="G2653" s="106">
        <v>3.93</v>
      </c>
      <c r="H2653" s="106">
        <v>3.98</v>
      </c>
      <c r="I2653" s="106">
        <v>4.13</v>
      </c>
      <c r="J2653" s="106">
        <v>4.33</v>
      </c>
      <c r="K2653" s="106">
        <v>4.83</v>
      </c>
      <c r="L2653" s="106">
        <v>5.18</v>
      </c>
      <c r="M2653" s="106">
        <v>5.48</v>
      </c>
    </row>
    <row r="2654" ht="15.75" customHeight="1">
      <c r="D2654" s="108">
        <v>41862.0</v>
      </c>
      <c r="E2654" s="106">
        <v>3.55</v>
      </c>
      <c r="F2654" s="106">
        <v>3.68</v>
      </c>
      <c r="G2654" s="106">
        <v>3.8</v>
      </c>
      <c r="H2654" s="106">
        <v>3.9</v>
      </c>
      <c r="I2654" s="106">
        <v>3.98</v>
      </c>
      <c r="J2654" s="106">
        <v>4.2</v>
      </c>
      <c r="K2654" s="106">
        <v>4.83</v>
      </c>
      <c r="L2654" s="106">
        <v>5.2</v>
      </c>
      <c r="M2654" s="106">
        <v>5.53</v>
      </c>
    </row>
    <row r="2655" ht="15.75" customHeight="1">
      <c r="D2655" s="108">
        <v>41859.0</v>
      </c>
      <c r="E2655" s="106">
        <v>3.2</v>
      </c>
      <c r="F2655" s="106">
        <v>3.35</v>
      </c>
      <c r="G2655" s="106">
        <v>3.5</v>
      </c>
      <c r="H2655" s="106">
        <v>3.58</v>
      </c>
      <c r="I2655" s="106">
        <v>3.93</v>
      </c>
      <c r="J2655" s="106">
        <v>4.18</v>
      </c>
      <c r="K2655" s="106">
        <v>4.83</v>
      </c>
      <c r="L2655" s="106">
        <v>5.18</v>
      </c>
      <c r="M2655" s="106">
        <v>5.5</v>
      </c>
    </row>
    <row r="2656" ht="15.75" customHeight="1">
      <c r="D2656" s="108">
        <v>41858.0</v>
      </c>
      <c r="E2656" s="106">
        <v>3.12</v>
      </c>
      <c r="F2656" s="106">
        <v>3.3</v>
      </c>
      <c r="G2656" s="106">
        <v>3.46</v>
      </c>
      <c r="H2656" s="106">
        <v>3.54</v>
      </c>
      <c r="I2656" s="106">
        <v>3.92</v>
      </c>
      <c r="J2656" s="106">
        <v>4.12</v>
      </c>
      <c r="K2656" s="106">
        <v>4.84</v>
      </c>
      <c r="L2656" s="106">
        <v>5.3</v>
      </c>
      <c r="M2656" s="106">
        <v>5.62</v>
      </c>
    </row>
    <row r="2657" ht="15.75" customHeight="1">
      <c r="D2657" s="108">
        <v>41857.0</v>
      </c>
      <c r="E2657" s="106">
        <v>3.15</v>
      </c>
      <c r="F2657" s="106">
        <v>3.4</v>
      </c>
      <c r="G2657" s="106">
        <v>3.48</v>
      </c>
      <c r="H2657" s="106">
        <v>3.6</v>
      </c>
      <c r="I2657" s="106">
        <v>3.93</v>
      </c>
      <c r="J2657" s="106">
        <v>4.13</v>
      </c>
      <c r="K2657" s="106">
        <v>4.83</v>
      </c>
      <c r="L2657" s="106">
        <v>5.15</v>
      </c>
      <c r="M2657" s="106">
        <v>5.45</v>
      </c>
    </row>
    <row r="2658" ht="15.75" customHeight="1">
      <c r="D2658" s="108">
        <v>41856.0</v>
      </c>
      <c r="E2658" s="106">
        <v>3.05</v>
      </c>
      <c r="F2658" s="106">
        <v>3.28</v>
      </c>
      <c r="G2658" s="106">
        <v>3.4</v>
      </c>
      <c r="H2658" s="106">
        <v>3.58</v>
      </c>
      <c r="I2658" s="106">
        <v>3.85</v>
      </c>
      <c r="J2658" s="106">
        <v>4.1</v>
      </c>
      <c r="K2658" s="106">
        <v>4.83</v>
      </c>
      <c r="L2658" s="106">
        <v>5.15</v>
      </c>
      <c r="M2658" s="106">
        <v>5.45</v>
      </c>
    </row>
    <row r="2659" ht="15.75" customHeight="1">
      <c r="D2659" s="108">
        <v>41855.0</v>
      </c>
      <c r="E2659" s="106">
        <v>3.0</v>
      </c>
      <c r="F2659" s="106">
        <v>3.15</v>
      </c>
      <c r="G2659" s="106">
        <v>3.35</v>
      </c>
      <c r="H2659" s="106">
        <v>3.55</v>
      </c>
      <c r="I2659" s="106">
        <v>3.83</v>
      </c>
      <c r="J2659" s="106">
        <v>4.03</v>
      </c>
      <c r="K2659" s="106">
        <v>4.8</v>
      </c>
      <c r="L2659" s="106">
        <v>5.13</v>
      </c>
      <c r="M2659" s="106">
        <v>5.45</v>
      </c>
    </row>
    <row r="2660" ht="15.75" customHeight="1">
      <c r="D2660" s="108">
        <v>41852.0</v>
      </c>
      <c r="E2660" s="106">
        <v>2.7</v>
      </c>
      <c r="F2660" s="106">
        <v>3.0</v>
      </c>
      <c r="G2660" s="106">
        <v>3.23</v>
      </c>
      <c r="H2660" s="106">
        <v>3.43</v>
      </c>
      <c r="I2660" s="106">
        <v>3.78</v>
      </c>
      <c r="J2660" s="106">
        <v>4.08</v>
      </c>
      <c r="K2660" s="106">
        <v>4.83</v>
      </c>
      <c r="L2660" s="106">
        <v>5.15</v>
      </c>
      <c r="M2660" s="106">
        <v>5.5</v>
      </c>
    </row>
    <row r="2661" ht="15.75" customHeight="1">
      <c r="D2661" s="108">
        <v>41851.0</v>
      </c>
      <c r="E2661" s="106">
        <v>2.25</v>
      </c>
      <c r="F2661" s="106">
        <v>2.58</v>
      </c>
      <c r="G2661" s="106">
        <v>2.93</v>
      </c>
      <c r="H2661" s="106">
        <v>3.33</v>
      </c>
      <c r="I2661" s="106">
        <v>3.75</v>
      </c>
      <c r="J2661" s="106">
        <v>4.08</v>
      </c>
      <c r="K2661" s="106">
        <v>4.83</v>
      </c>
      <c r="L2661" s="106">
        <v>5.15</v>
      </c>
      <c r="M2661" s="106">
        <v>5.5</v>
      </c>
    </row>
    <row r="2662" ht="15.75" customHeight="1">
      <c r="D2662" s="108">
        <v>41850.0</v>
      </c>
      <c r="E2662" s="106">
        <v>2.08</v>
      </c>
      <c r="F2662" s="106">
        <v>2.42</v>
      </c>
      <c r="G2662" s="106">
        <v>2.88</v>
      </c>
      <c r="H2662" s="106">
        <v>3.26</v>
      </c>
      <c r="I2662" s="106">
        <v>3.78</v>
      </c>
      <c r="J2662" s="106">
        <v>4.1</v>
      </c>
      <c r="K2662" s="106">
        <v>4.86</v>
      </c>
      <c r="L2662" s="106">
        <v>5.16</v>
      </c>
      <c r="M2662" s="106">
        <v>5.5</v>
      </c>
    </row>
    <row r="2663" ht="15.75" customHeight="1">
      <c r="D2663" s="108">
        <v>41849.0</v>
      </c>
      <c r="E2663" s="106">
        <v>2.3</v>
      </c>
      <c r="F2663" s="106">
        <v>2.52</v>
      </c>
      <c r="G2663" s="106">
        <v>2.9</v>
      </c>
      <c r="H2663" s="106">
        <v>3.2</v>
      </c>
      <c r="I2663" s="106">
        <v>3.74</v>
      </c>
      <c r="J2663" s="106">
        <v>4.12</v>
      </c>
      <c r="K2663" s="106">
        <v>4.86</v>
      </c>
      <c r="L2663" s="106">
        <v>5.32</v>
      </c>
      <c r="M2663" s="106">
        <v>5.72</v>
      </c>
    </row>
    <row r="2664" ht="15.75" customHeight="1">
      <c r="D2664" s="108">
        <v>41848.0</v>
      </c>
      <c r="E2664" s="106">
        <v>2.58</v>
      </c>
      <c r="F2664" s="106">
        <v>2.78</v>
      </c>
      <c r="G2664" s="106">
        <v>3.1</v>
      </c>
      <c r="H2664" s="106">
        <v>3.42</v>
      </c>
      <c r="I2664" s="106">
        <v>3.86</v>
      </c>
      <c r="J2664" s="106">
        <v>4.22</v>
      </c>
      <c r="K2664" s="106">
        <v>4.88</v>
      </c>
      <c r="L2664" s="106">
        <v>5.2</v>
      </c>
      <c r="M2664" s="106">
        <v>5.52</v>
      </c>
    </row>
    <row r="2665" ht="15.75" customHeight="1">
      <c r="D2665" s="108">
        <v>41845.0</v>
      </c>
      <c r="E2665" s="106">
        <v>3.18</v>
      </c>
      <c r="F2665" s="106">
        <v>3.36</v>
      </c>
      <c r="G2665" s="106">
        <v>3.48</v>
      </c>
      <c r="H2665" s="106">
        <v>3.64</v>
      </c>
      <c r="I2665" s="106">
        <v>3.94</v>
      </c>
      <c r="J2665" s="106">
        <v>4.24</v>
      </c>
      <c r="K2665" s="106">
        <v>4.86</v>
      </c>
      <c r="L2665" s="106">
        <v>5.16</v>
      </c>
      <c r="M2665" s="106">
        <v>5.62</v>
      </c>
    </row>
    <row r="2666" ht="15.75" customHeight="1">
      <c r="D2666" s="108">
        <v>41844.0</v>
      </c>
      <c r="E2666" s="106">
        <v>3.38</v>
      </c>
      <c r="F2666" s="106">
        <v>3.52</v>
      </c>
      <c r="G2666" s="106">
        <v>3.6</v>
      </c>
      <c r="H2666" s="106">
        <v>3.82</v>
      </c>
      <c r="I2666" s="106">
        <v>4.08</v>
      </c>
      <c r="J2666" s="106">
        <v>4.26</v>
      </c>
      <c r="K2666" s="106">
        <v>4.86</v>
      </c>
      <c r="L2666" s="106">
        <v>5.18</v>
      </c>
      <c r="M2666" s="106">
        <v>5.68</v>
      </c>
    </row>
    <row r="2667" ht="15.75" customHeight="1">
      <c r="D2667" s="108">
        <v>41843.0</v>
      </c>
      <c r="E2667" s="106">
        <v>3.45</v>
      </c>
      <c r="F2667" s="106">
        <v>3.5</v>
      </c>
      <c r="G2667" s="106">
        <v>3.58</v>
      </c>
      <c r="H2667" s="106">
        <v>3.6</v>
      </c>
      <c r="I2667" s="106">
        <v>4.05</v>
      </c>
      <c r="J2667" s="106">
        <v>4.28</v>
      </c>
      <c r="K2667" s="106">
        <v>4.85</v>
      </c>
      <c r="L2667" s="106">
        <v>5.2</v>
      </c>
      <c r="M2667" s="106">
        <v>5.73</v>
      </c>
    </row>
    <row r="2668" ht="15.75" customHeight="1">
      <c r="D2668" s="108">
        <v>41842.0</v>
      </c>
      <c r="E2668" s="106">
        <v>3.0</v>
      </c>
      <c r="F2668" s="106">
        <v>3.13</v>
      </c>
      <c r="G2668" s="106">
        <v>3.3</v>
      </c>
      <c r="H2668" s="106">
        <v>3.48</v>
      </c>
      <c r="I2668" s="106">
        <v>3.95</v>
      </c>
      <c r="J2668" s="106">
        <v>4.28</v>
      </c>
      <c r="K2668" s="106">
        <v>4.85</v>
      </c>
      <c r="L2668" s="106">
        <v>5.2</v>
      </c>
      <c r="M2668" s="106">
        <v>5.73</v>
      </c>
    </row>
    <row r="2669" ht="15.75" customHeight="1">
      <c r="D2669" s="108">
        <v>41841.0</v>
      </c>
      <c r="E2669" s="106">
        <v>2.98</v>
      </c>
      <c r="F2669" s="106">
        <v>3.13</v>
      </c>
      <c r="G2669" s="106">
        <v>3.3</v>
      </c>
      <c r="H2669" s="106">
        <v>3.53</v>
      </c>
      <c r="I2669" s="106">
        <v>3.95</v>
      </c>
      <c r="J2669" s="106">
        <v>4.28</v>
      </c>
      <c r="K2669" s="106">
        <v>4.88</v>
      </c>
      <c r="L2669" s="106">
        <v>5.23</v>
      </c>
      <c r="M2669" s="106">
        <v>5.75</v>
      </c>
    </row>
    <row r="2670" ht="15.75" customHeight="1">
      <c r="D2670" s="108">
        <v>41838.0</v>
      </c>
      <c r="E2670" s="106">
        <v>2.88</v>
      </c>
      <c r="F2670" s="106">
        <v>3.05</v>
      </c>
      <c r="G2670" s="106">
        <v>3.23</v>
      </c>
      <c r="H2670" s="106">
        <v>3.48</v>
      </c>
      <c r="I2670" s="106">
        <v>3.95</v>
      </c>
      <c r="J2670" s="106">
        <v>4.28</v>
      </c>
      <c r="K2670" s="106">
        <v>4.88</v>
      </c>
      <c r="L2670" s="106">
        <v>5.2</v>
      </c>
      <c r="M2670" s="106">
        <v>5.73</v>
      </c>
    </row>
    <row r="2671" ht="15.75" customHeight="1">
      <c r="D2671" s="108">
        <v>41837.0</v>
      </c>
      <c r="E2671" s="106">
        <v>2.92</v>
      </c>
      <c r="F2671" s="106">
        <v>3.1</v>
      </c>
      <c r="G2671" s="106">
        <v>3.32</v>
      </c>
      <c r="H2671" s="106">
        <v>3.56</v>
      </c>
      <c r="I2671" s="106">
        <v>4.0</v>
      </c>
      <c r="J2671" s="106">
        <v>4.32</v>
      </c>
      <c r="K2671" s="106">
        <v>4.9</v>
      </c>
      <c r="L2671" s="106">
        <v>5.34</v>
      </c>
      <c r="M2671" s="106">
        <v>5.82</v>
      </c>
    </row>
    <row r="2672" ht="15.75" customHeight="1">
      <c r="D2672" s="108">
        <v>41836.0</v>
      </c>
      <c r="E2672" s="106">
        <v>3.04</v>
      </c>
      <c r="F2672" s="106">
        <v>3.22</v>
      </c>
      <c r="G2672" s="106">
        <v>3.46</v>
      </c>
      <c r="H2672" s="106">
        <v>3.62</v>
      </c>
      <c r="I2672" s="106">
        <v>4.0</v>
      </c>
      <c r="J2672" s="106">
        <v>4.32</v>
      </c>
      <c r="K2672" s="106">
        <v>4.9</v>
      </c>
      <c r="L2672" s="106">
        <v>5.32</v>
      </c>
      <c r="M2672" s="106">
        <v>5.8</v>
      </c>
    </row>
    <row r="2673" ht="15.75" customHeight="1">
      <c r="D2673" s="108">
        <v>41835.0</v>
      </c>
      <c r="E2673" s="106">
        <v>3.1</v>
      </c>
      <c r="F2673" s="106">
        <v>3.35</v>
      </c>
      <c r="G2673" s="106">
        <v>3.53</v>
      </c>
      <c r="H2673" s="106">
        <v>3.68</v>
      </c>
      <c r="I2673" s="106">
        <v>3.95</v>
      </c>
      <c r="J2673" s="106">
        <v>4.28</v>
      </c>
      <c r="K2673" s="106">
        <v>4.9</v>
      </c>
      <c r="L2673" s="106">
        <v>5.2</v>
      </c>
      <c r="M2673" s="106">
        <v>5.73</v>
      </c>
    </row>
    <row r="2674" ht="15.75" customHeight="1">
      <c r="D2674" s="108">
        <v>41834.0</v>
      </c>
      <c r="E2674" s="106">
        <v>2.9</v>
      </c>
      <c r="F2674" s="106">
        <v>3.13</v>
      </c>
      <c r="G2674" s="106">
        <v>3.3</v>
      </c>
      <c r="H2674" s="106">
        <v>3.55</v>
      </c>
      <c r="I2674" s="106">
        <v>4.0</v>
      </c>
      <c r="J2674" s="106">
        <v>4.33</v>
      </c>
      <c r="K2674" s="106">
        <v>4.93</v>
      </c>
      <c r="L2674" s="106">
        <v>5.25</v>
      </c>
      <c r="M2674" s="106">
        <v>5.78</v>
      </c>
    </row>
    <row r="2675" ht="15.75" customHeight="1">
      <c r="D2675" s="108">
        <v>41831.0</v>
      </c>
      <c r="E2675" s="106">
        <v>2.58</v>
      </c>
      <c r="F2675" s="106">
        <v>2.85</v>
      </c>
      <c r="G2675" s="106">
        <v>3.05</v>
      </c>
      <c r="H2675" s="106">
        <v>3.43</v>
      </c>
      <c r="I2675" s="106">
        <v>3.98</v>
      </c>
      <c r="J2675" s="106">
        <v>4.35</v>
      </c>
      <c r="K2675" s="106">
        <v>5.0</v>
      </c>
      <c r="L2675" s="106">
        <v>5.28</v>
      </c>
      <c r="M2675" s="106">
        <v>5.78</v>
      </c>
    </row>
    <row r="2676" ht="15.75" customHeight="1">
      <c r="D2676" s="108">
        <v>41830.0</v>
      </c>
      <c r="E2676" s="106">
        <v>2.5</v>
      </c>
      <c r="F2676" s="106">
        <v>2.76</v>
      </c>
      <c r="G2676" s="106">
        <v>3.02</v>
      </c>
      <c r="H2676" s="106">
        <v>3.4</v>
      </c>
      <c r="I2676" s="106">
        <v>3.86</v>
      </c>
      <c r="J2676" s="106">
        <v>4.32</v>
      </c>
      <c r="K2676" s="106">
        <v>5.04</v>
      </c>
      <c r="L2676" s="106">
        <v>5.32</v>
      </c>
      <c r="M2676" s="106">
        <v>5.82</v>
      </c>
    </row>
    <row r="2677" ht="15.75" customHeight="1">
      <c r="D2677" s="108">
        <v>41829.0</v>
      </c>
      <c r="E2677" s="106">
        <v>2.45</v>
      </c>
      <c r="F2677" s="106">
        <v>2.7</v>
      </c>
      <c r="G2677" s="106">
        <v>3.0</v>
      </c>
      <c r="H2677" s="106">
        <v>3.38</v>
      </c>
      <c r="I2677" s="106">
        <v>3.85</v>
      </c>
      <c r="J2677" s="106">
        <v>4.38</v>
      </c>
      <c r="K2677" s="106">
        <v>5.05</v>
      </c>
      <c r="L2677" s="106">
        <v>5.43</v>
      </c>
      <c r="M2677" s="106">
        <v>5.9</v>
      </c>
    </row>
    <row r="2678" ht="15.75" customHeight="1">
      <c r="D2678" s="108">
        <v>41828.0</v>
      </c>
      <c r="E2678" s="106">
        <v>2.4</v>
      </c>
      <c r="F2678" s="106">
        <v>2.7</v>
      </c>
      <c r="G2678" s="106">
        <v>3.03</v>
      </c>
      <c r="H2678" s="106">
        <v>3.35</v>
      </c>
      <c r="I2678" s="106">
        <v>3.85</v>
      </c>
      <c r="J2678" s="106">
        <v>4.4</v>
      </c>
      <c r="K2678" s="106">
        <v>5.05</v>
      </c>
      <c r="L2678" s="106">
        <v>5.43</v>
      </c>
      <c r="M2678" s="106">
        <v>5.9</v>
      </c>
    </row>
    <row r="2679" ht="15.75" customHeight="1">
      <c r="D2679" s="108">
        <v>41827.0</v>
      </c>
      <c r="E2679" s="106">
        <v>2.28</v>
      </c>
      <c r="F2679" s="106">
        <v>2.58</v>
      </c>
      <c r="G2679" s="106">
        <v>2.85</v>
      </c>
      <c r="H2679" s="106">
        <v>3.38</v>
      </c>
      <c r="I2679" s="106">
        <v>3.88</v>
      </c>
      <c r="J2679" s="106">
        <v>4.4</v>
      </c>
      <c r="K2679" s="106">
        <v>5.08</v>
      </c>
      <c r="L2679" s="106">
        <v>5.5</v>
      </c>
      <c r="M2679" s="106">
        <v>5.95</v>
      </c>
    </row>
    <row r="2680" ht="15.75" customHeight="1">
      <c r="D2680" s="108">
        <v>41824.0</v>
      </c>
      <c r="E2680" s="106">
        <v>2.36</v>
      </c>
      <c r="F2680" s="106">
        <v>2.62</v>
      </c>
      <c r="G2680" s="106">
        <v>2.96</v>
      </c>
      <c r="H2680" s="106">
        <v>3.48</v>
      </c>
      <c r="I2680" s="106">
        <v>3.9</v>
      </c>
      <c r="J2680" s="106">
        <v>4.36</v>
      </c>
      <c r="K2680" s="106">
        <v>5.06</v>
      </c>
      <c r="L2680" s="106">
        <v>5.54</v>
      </c>
      <c r="M2680" s="106">
        <v>6.02</v>
      </c>
    </row>
    <row r="2681" ht="15.75" customHeight="1">
      <c r="D2681" s="108">
        <v>41823.0</v>
      </c>
      <c r="E2681" s="106">
        <v>2.38</v>
      </c>
      <c r="F2681" s="106">
        <v>2.68</v>
      </c>
      <c r="G2681" s="106">
        <v>3.03</v>
      </c>
      <c r="H2681" s="106">
        <v>3.45</v>
      </c>
      <c r="I2681" s="106">
        <v>3.88</v>
      </c>
      <c r="J2681" s="106">
        <v>4.4</v>
      </c>
      <c r="K2681" s="106">
        <v>5.05</v>
      </c>
      <c r="L2681" s="106">
        <v>5.43</v>
      </c>
      <c r="M2681" s="106">
        <v>5.9</v>
      </c>
    </row>
    <row r="2682" ht="15.75" customHeight="1">
      <c r="D2682" s="108">
        <v>41822.0</v>
      </c>
      <c r="E2682" s="106">
        <v>2.5</v>
      </c>
      <c r="F2682" s="106">
        <v>2.78</v>
      </c>
      <c r="G2682" s="106">
        <v>3.13</v>
      </c>
      <c r="H2682" s="106">
        <v>3.48</v>
      </c>
      <c r="I2682" s="106">
        <v>3.88</v>
      </c>
      <c r="J2682" s="106">
        <v>4.38</v>
      </c>
      <c r="K2682" s="106">
        <v>5.05</v>
      </c>
      <c r="L2682" s="106">
        <v>5.43</v>
      </c>
      <c r="M2682" s="106">
        <v>5.9</v>
      </c>
    </row>
    <row r="2683" ht="15.75" customHeight="1">
      <c r="D2683" s="108">
        <v>41821.0</v>
      </c>
      <c r="E2683" s="106">
        <v>2.58</v>
      </c>
      <c r="F2683" s="106">
        <v>2.84</v>
      </c>
      <c r="G2683" s="106">
        <v>3.16</v>
      </c>
      <c r="H2683" s="106">
        <v>3.52</v>
      </c>
      <c r="I2683" s="106">
        <v>3.88</v>
      </c>
      <c r="J2683" s="106">
        <v>4.36</v>
      </c>
      <c r="K2683" s="106">
        <v>5.04</v>
      </c>
      <c r="L2683" s="106">
        <v>5.38</v>
      </c>
      <c r="M2683" s="106">
        <v>5.88</v>
      </c>
    </row>
    <row r="2684" ht="15.75" customHeight="1">
      <c r="D2684" s="108">
        <v>41820.0</v>
      </c>
      <c r="E2684" s="106">
        <v>2.28</v>
      </c>
      <c r="F2684" s="106">
        <v>2.6</v>
      </c>
      <c r="G2684" s="106">
        <v>2.93</v>
      </c>
      <c r="H2684" s="106">
        <v>3.43</v>
      </c>
      <c r="I2684" s="106">
        <v>3.9</v>
      </c>
      <c r="J2684" s="106">
        <v>4.43</v>
      </c>
      <c r="K2684" s="106">
        <v>5.1</v>
      </c>
      <c r="L2684" s="106">
        <v>5.45</v>
      </c>
      <c r="M2684" s="106">
        <v>5.93</v>
      </c>
    </row>
    <row r="2685" ht="15.75" customHeight="1">
      <c r="D2685" s="108">
        <v>41817.0</v>
      </c>
      <c r="E2685" s="106">
        <v>2.4</v>
      </c>
      <c r="F2685" s="106">
        <v>2.63</v>
      </c>
      <c r="G2685" s="106">
        <v>2.98</v>
      </c>
      <c r="H2685" s="106">
        <v>3.43</v>
      </c>
      <c r="I2685" s="106">
        <v>3.88</v>
      </c>
      <c r="J2685" s="106">
        <v>4.43</v>
      </c>
      <c r="K2685" s="106">
        <v>5.05</v>
      </c>
      <c r="L2685" s="106">
        <v>5.43</v>
      </c>
      <c r="M2685" s="106">
        <v>5.9</v>
      </c>
    </row>
    <row r="2686" ht="15.75" customHeight="1">
      <c r="D2686" s="108">
        <v>41816.0</v>
      </c>
      <c r="E2686" s="106">
        <v>2.52</v>
      </c>
      <c r="F2686" s="106">
        <v>2.76</v>
      </c>
      <c r="G2686" s="106">
        <v>3.04</v>
      </c>
      <c r="H2686" s="106">
        <v>3.46</v>
      </c>
      <c r="I2686" s="106">
        <v>3.92</v>
      </c>
      <c r="J2686" s="106">
        <v>4.4</v>
      </c>
      <c r="K2686" s="106">
        <v>5.06</v>
      </c>
      <c r="L2686" s="106">
        <v>5.5</v>
      </c>
      <c r="M2686" s="106">
        <v>5.98</v>
      </c>
    </row>
    <row r="2687" ht="15.75" customHeight="1">
      <c r="D2687" s="108">
        <v>41815.0</v>
      </c>
      <c r="E2687" s="106">
        <v>2.5</v>
      </c>
      <c r="F2687" s="106">
        <v>2.78</v>
      </c>
      <c r="G2687" s="106">
        <v>3.05</v>
      </c>
      <c r="H2687" s="106">
        <v>3.45</v>
      </c>
      <c r="I2687" s="106">
        <v>3.9</v>
      </c>
      <c r="J2687" s="106">
        <v>4.38</v>
      </c>
      <c r="K2687" s="106">
        <v>5.08</v>
      </c>
      <c r="L2687" s="106">
        <v>5.45</v>
      </c>
      <c r="M2687" s="106">
        <v>5.9</v>
      </c>
    </row>
    <row r="2688" ht="15.75" customHeight="1">
      <c r="D2688" s="108">
        <v>41814.0</v>
      </c>
      <c r="E2688" s="106">
        <v>2.38</v>
      </c>
      <c r="F2688" s="106">
        <v>2.73</v>
      </c>
      <c r="G2688" s="106">
        <v>3.03</v>
      </c>
      <c r="H2688" s="106">
        <v>3.4</v>
      </c>
      <c r="I2688" s="106">
        <v>3.93</v>
      </c>
      <c r="J2688" s="106">
        <v>4.38</v>
      </c>
      <c r="K2688" s="106">
        <v>5.08</v>
      </c>
      <c r="L2688" s="106">
        <v>5.45</v>
      </c>
      <c r="M2688" s="106">
        <v>5.9</v>
      </c>
    </row>
    <row r="2689" ht="15.75" customHeight="1">
      <c r="D2689" s="108">
        <v>41813.0</v>
      </c>
      <c r="E2689" s="106">
        <v>2.35</v>
      </c>
      <c r="F2689" s="106">
        <v>2.7</v>
      </c>
      <c r="G2689" s="106">
        <v>3.0</v>
      </c>
      <c r="H2689" s="106">
        <v>3.35</v>
      </c>
      <c r="I2689" s="106">
        <v>3.93</v>
      </c>
      <c r="J2689" s="106">
        <v>4.35</v>
      </c>
      <c r="K2689" s="106">
        <v>5.1</v>
      </c>
      <c r="L2689" s="106">
        <v>5.45</v>
      </c>
      <c r="M2689" s="106">
        <v>5.9</v>
      </c>
    </row>
    <row r="2690" ht="15.75" customHeight="1">
      <c r="D2690" s="108">
        <v>41810.0</v>
      </c>
      <c r="E2690" s="106">
        <v>2.52</v>
      </c>
      <c r="F2690" s="106">
        <v>2.84</v>
      </c>
      <c r="G2690" s="106">
        <v>3.08</v>
      </c>
      <c r="H2690" s="106">
        <v>3.5</v>
      </c>
      <c r="I2690" s="106">
        <v>4.0</v>
      </c>
      <c r="J2690" s="106">
        <v>4.38</v>
      </c>
      <c r="K2690" s="106">
        <v>5.1</v>
      </c>
      <c r="L2690" s="106">
        <v>5.4</v>
      </c>
      <c r="M2690" s="106">
        <v>5.92</v>
      </c>
    </row>
    <row r="2691" ht="15.75" customHeight="1">
      <c r="D2691" s="108">
        <v>41809.0</v>
      </c>
      <c r="E2691" s="106">
        <v>2.68</v>
      </c>
      <c r="F2691" s="106">
        <v>3.04</v>
      </c>
      <c r="G2691" s="106">
        <v>3.28</v>
      </c>
      <c r="H2691" s="106">
        <v>3.58</v>
      </c>
      <c r="I2691" s="106">
        <v>4.06</v>
      </c>
      <c r="J2691" s="106">
        <v>4.32</v>
      </c>
      <c r="K2691" s="106">
        <v>5.06</v>
      </c>
      <c r="L2691" s="106">
        <v>5.42</v>
      </c>
      <c r="M2691" s="106">
        <v>5.96</v>
      </c>
    </row>
    <row r="2692" ht="15.75" customHeight="1">
      <c r="D2692" s="108">
        <v>41808.0</v>
      </c>
      <c r="E2692" s="106">
        <v>2.53</v>
      </c>
      <c r="F2692" s="106">
        <v>2.95</v>
      </c>
      <c r="G2692" s="106">
        <v>3.15</v>
      </c>
      <c r="H2692" s="106">
        <v>3.48</v>
      </c>
      <c r="I2692" s="106">
        <v>4.05</v>
      </c>
      <c r="J2692" s="106">
        <v>4.33</v>
      </c>
      <c r="K2692" s="106">
        <v>5.08</v>
      </c>
      <c r="L2692" s="106">
        <v>5.45</v>
      </c>
      <c r="M2692" s="106">
        <v>6.03</v>
      </c>
    </row>
    <row r="2693" ht="15.75" customHeight="1">
      <c r="D2693" s="108">
        <v>41807.0</v>
      </c>
      <c r="E2693" s="106">
        <v>2.38</v>
      </c>
      <c r="F2693" s="106">
        <v>2.7</v>
      </c>
      <c r="G2693" s="106">
        <v>2.98</v>
      </c>
      <c r="H2693" s="106">
        <v>3.38</v>
      </c>
      <c r="I2693" s="106">
        <v>4.1</v>
      </c>
      <c r="J2693" s="106">
        <v>4.34</v>
      </c>
      <c r="K2693" s="106">
        <v>5.1</v>
      </c>
      <c r="L2693" s="106">
        <v>5.42</v>
      </c>
      <c r="M2693" s="106">
        <v>5.98</v>
      </c>
    </row>
    <row r="2694" ht="15.75" customHeight="1">
      <c r="D2694" s="108">
        <v>41806.0</v>
      </c>
      <c r="E2694" s="106">
        <v>2.15</v>
      </c>
      <c r="F2694" s="106">
        <v>2.53</v>
      </c>
      <c r="G2694" s="106">
        <v>2.73</v>
      </c>
      <c r="H2694" s="106">
        <v>3.2</v>
      </c>
      <c r="I2694" s="106">
        <v>4.05</v>
      </c>
      <c r="J2694" s="106">
        <v>4.3</v>
      </c>
      <c r="K2694" s="106">
        <v>5.1</v>
      </c>
      <c r="L2694" s="106">
        <v>5.48</v>
      </c>
      <c r="M2694" s="106">
        <v>6.03</v>
      </c>
    </row>
    <row r="2695" ht="15.75" customHeight="1">
      <c r="D2695" s="108">
        <v>41803.0</v>
      </c>
      <c r="E2695" s="106">
        <v>2.1</v>
      </c>
      <c r="F2695" s="106">
        <v>2.53</v>
      </c>
      <c r="G2695" s="106">
        <v>2.8</v>
      </c>
      <c r="H2695" s="106">
        <v>3.28</v>
      </c>
      <c r="I2695" s="106">
        <v>4.05</v>
      </c>
      <c r="J2695" s="106">
        <v>4.28</v>
      </c>
      <c r="K2695" s="106">
        <v>5.1</v>
      </c>
      <c r="L2695" s="106">
        <v>5.45</v>
      </c>
      <c r="M2695" s="106">
        <v>6.03</v>
      </c>
    </row>
    <row r="2696" ht="15.75" customHeight="1">
      <c r="D2696" s="108">
        <v>41802.0</v>
      </c>
      <c r="E2696" s="106">
        <v>2.26</v>
      </c>
      <c r="F2696" s="106">
        <v>2.6</v>
      </c>
      <c r="G2696" s="106">
        <v>2.9</v>
      </c>
      <c r="H2696" s="106">
        <v>3.42</v>
      </c>
      <c r="I2696" s="106">
        <v>4.04</v>
      </c>
      <c r="J2696" s="106">
        <v>4.32</v>
      </c>
      <c r="K2696" s="106">
        <v>5.18</v>
      </c>
      <c r="L2696" s="106">
        <v>5.52</v>
      </c>
      <c r="M2696" s="106">
        <v>6.06</v>
      </c>
    </row>
    <row r="2697" ht="15.75" customHeight="1">
      <c r="D2697" s="108">
        <v>41801.0</v>
      </c>
      <c r="E2697" s="106">
        <v>2.15</v>
      </c>
      <c r="F2697" s="106">
        <v>2.48</v>
      </c>
      <c r="G2697" s="106">
        <v>2.78</v>
      </c>
      <c r="H2697" s="106">
        <v>3.33</v>
      </c>
      <c r="I2697" s="106">
        <v>4.03</v>
      </c>
      <c r="J2697" s="106">
        <v>4.33</v>
      </c>
      <c r="K2697" s="106">
        <v>5.08</v>
      </c>
      <c r="L2697" s="106">
        <v>5.6</v>
      </c>
      <c r="M2697" s="106">
        <v>6.13</v>
      </c>
    </row>
    <row r="2698" ht="15.75" customHeight="1">
      <c r="D2698" s="108">
        <v>41800.0</v>
      </c>
      <c r="E2698" s="106">
        <v>2.3</v>
      </c>
      <c r="F2698" s="106">
        <v>2.53</v>
      </c>
      <c r="G2698" s="106">
        <v>2.9</v>
      </c>
      <c r="H2698" s="106">
        <v>3.5</v>
      </c>
      <c r="I2698" s="106">
        <v>4.13</v>
      </c>
      <c r="J2698" s="106">
        <v>4.35</v>
      </c>
      <c r="K2698" s="106">
        <v>5.1</v>
      </c>
      <c r="L2698" s="106">
        <v>5.45</v>
      </c>
      <c r="M2698" s="106">
        <v>6.03</v>
      </c>
    </row>
    <row r="2699" ht="15.75" customHeight="1">
      <c r="D2699" s="108">
        <v>41799.0</v>
      </c>
      <c r="E2699" s="106">
        <v>2.08</v>
      </c>
      <c r="F2699" s="106">
        <v>2.43</v>
      </c>
      <c r="G2699" s="106">
        <v>2.83</v>
      </c>
      <c r="H2699" s="106">
        <v>3.5</v>
      </c>
      <c r="I2699" s="106">
        <v>4.2</v>
      </c>
      <c r="J2699" s="106">
        <v>4.43</v>
      </c>
      <c r="K2699" s="106">
        <v>5.15</v>
      </c>
      <c r="L2699" s="106">
        <v>5.48</v>
      </c>
      <c r="M2699" s="106">
        <v>6.03</v>
      </c>
    </row>
    <row r="2700" ht="15.75" customHeight="1">
      <c r="D2700" s="108">
        <v>41796.0</v>
      </c>
      <c r="E2700" s="106">
        <v>2.32</v>
      </c>
      <c r="F2700" s="106">
        <v>2.58</v>
      </c>
      <c r="G2700" s="106">
        <v>3.06</v>
      </c>
      <c r="H2700" s="106">
        <v>3.6</v>
      </c>
      <c r="I2700" s="106">
        <v>4.24</v>
      </c>
      <c r="J2700" s="106">
        <v>4.5</v>
      </c>
      <c r="K2700" s="106">
        <v>5.22</v>
      </c>
      <c r="L2700" s="106">
        <v>5.5</v>
      </c>
      <c r="M2700" s="106">
        <v>6.02</v>
      </c>
    </row>
    <row r="2701" ht="15.75" customHeight="1">
      <c r="D2701" s="108">
        <v>41795.0</v>
      </c>
      <c r="E2701" s="106">
        <v>2.43</v>
      </c>
      <c r="F2701" s="106">
        <v>2.65</v>
      </c>
      <c r="G2701" s="106">
        <v>3.15</v>
      </c>
      <c r="H2701" s="106">
        <v>3.63</v>
      </c>
      <c r="I2701" s="106">
        <v>4.23</v>
      </c>
      <c r="J2701" s="106">
        <v>4.5</v>
      </c>
      <c r="K2701" s="106">
        <v>5.2</v>
      </c>
      <c r="L2701" s="106">
        <v>5.55</v>
      </c>
      <c r="M2701" s="106">
        <v>6.08</v>
      </c>
    </row>
    <row r="2702" ht="15.75" customHeight="1">
      <c r="D2702" s="108">
        <v>41794.0</v>
      </c>
      <c r="E2702" s="106">
        <v>2.4</v>
      </c>
      <c r="F2702" s="106">
        <v>2.68</v>
      </c>
      <c r="G2702" s="106">
        <v>3.15</v>
      </c>
      <c r="H2702" s="106">
        <v>3.6</v>
      </c>
      <c r="I2702" s="106">
        <v>4.23</v>
      </c>
      <c r="J2702" s="106">
        <v>4.5</v>
      </c>
      <c r="K2702" s="106">
        <v>5.15</v>
      </c>
      <c r="L2702" s="106">
        <v>5.53</v>
      </c>
      <c r="M2702" s="106">
        <v>6.08</v>
      </c>
    </row>
    <row r="2703" ht="15.75" customHeight="1">
      <c r="D2703" s="108">
        <v>41793.0</v>
      </c>
      <c r="E2703" s="106">
        <v>2.51</v>
      </c>
      <c r="F2703" s="106">
        <v>2.85</v>
      </c>
      <c r="G2703" s="106">
        <v>3.15</v>
      </c>
      <c r="H2703" s="106">
        <v>3.7</v>
      </c>
      <c r="I2703" s="106">
        <v>4.23</v>
      </c>
      <c r="J2703" s="106">
        <v>4.5</v>
      </c>
      <c r="K2703" s="106">
        <v>5.15</v>
      </c>
      <c r="L2703" s="106">
        <v>5.53</v>
      </c>
      <c r="M2703" s="106">
        <v>6.08</v>
      </c>
    </row>
    <row r="2704" ht="15.75" customHeight="1">
      <c r="D2704" s="108">
        <v>41792.0</v>
      </c>
      <c r="E2704" s="106">
        <v>2.75</v>
      </c>
      <c r="F2704" s="106">
        <v>3.1</v>
      </c>
      <c r="G2704" s="106">
        <v>3.4</v>
      </c>
      <c r="H2704" s="106">
        <v>3.78</v>
      </c>
      <c r="I2704" s="106">
        <v>4.23</v>
      </c>
      <c r="J2704" s="106">
        <v>4.5</v>
      </c>
      <c r="K2704" s="106">
        <v>5.15</v>
      </c>
      <c r="L2704" s="106">
        <v>5.55</v>
      </c>
      <c r="M2704" s="106">
        <v>6.08</v>
      </c>
    </row>
    <row r="2705" ht="15.75" customHeight="1">
      <c r="D2705" s="108">
        <v>41789.0</v>
      </c>
      <c r="E2705" s="106">
        <v>1.48</v>
      </c>
      <c r="F2705" s="106">
        <v>2.23</v>
      </c>
      <c r="G2705" s="106">
        <v>2.9</v>
      </c>
      <c r="H2705" s="106">
        <v>3.55</v>
      </c>
      <c r="I2705" s="106">
        <v>4.15</v>
      </c>
      <c r="J2705" s="106">
        <v>4.5</v>
      </c>
      <c r="K2705" s="106">
        <v>5.18</v>
      </c>
      <c r="L2705" s="106">
        <v>5.53</v>
      </c>
      <c r="M2705" s="106">
        <v>6.08</v>
      </c>
    </row>
    <row r="2706" ht="15.75" customHeight="1">
      <c r="D2706" s="108">
        <v>41788.0</v>
      </c>
      <c r="E2706" s="106">
        <v>2.0</v>
      </c>
      <c r="F2706" s="106">
        <v>2.42</v>
      </c>
      <c r="G2706" s="106">
        <v>2.98</v>
      </c>
      <c r="H2706" s="106">
        <v>3.68</v>
      </c>
      <c r="I2706" s="106">
        <v>4.36</v>
      </c>
      <c r="J2706" s="106">
        <v>4.58</v>
      </c>
      <c r="K2706" s="106">
        <v>5.26</v>
      </c>
      <c r="L2706" s="106">
        <v>5.58</v>
      </c>
      <c r="M2706" s="106">
        <v>6.1</v>
      </c>
    </row>
    <row r="2707" ht="15.75" customHeight="1">
      <c r="D2707" s="108">
        <v>41787.0</v>
      </c>
      <c r="E2707" s="106">
        <v>2.42</v>
      </c>
      <c r="F2707" s="106">
        <v>2.84</v>
      </c>
      <c r="G2707" s="106">
        <v>3.32</v>
      </c>
      <c r="H2707" s="106">
        <v>4.0</v>
      </c>
      <c r="I2707" s="106">
        <v>4.5</v>
      </c>
      <c r="J2707" s="106">
        <v>4.84</v>
      </c>
      <c r="K2707" s="106">
        <v>5.34</v>
      </c>
      <c r="L2707" s="106">
        <v>5.64</v>
      </c>
      <c r="M2707" s="106">
        <v>6.16</v>
      </c>
    </row>
    <row r="2708" ht="15.75" customHeight="1">
      <c r="D2708" s="108">
        <v>41786.0</v>
      </c>
      <c r="E2708" s="106">
        <v>3.05</v>
      </c>
      <c r="F2708" s="106">
        <v>3.33</v>
      </c>
      <c r="G2708" s="106">
        <v>3.6</v>
      </c>
      <c r="H2708" s="106">
        <v>4.1</v>
      </c>
      <c r="I2708" s="106">
        <v>4.45</v>
      </c>
      <c r="J2708" s="106">
        <v>4.7</v>
      </c>
      <c r="K2708" s="106">
        <v>5.25</v>
      </c>
      <c r="L2708" s="106">
        <v>5.63</v>
      </c>
      <c r="M2708" s="106">
        <v>6.15</v>
      </c>
    </row>
    <row r="2709" ht="15.75" customHeight="1">
      <c r="D2709" s="108">
        <v>41785.0</v>
      </c>
      <c r="E2709" s="106">
        <v>3.15</v>
      </c>
      <c r="F2709" s="106">
        <v>3.5</v>
      </c>
      <c r="G2709" s="106">
        <v>3.73</v>
      </c>
      <c r="H2709" s="106">
        <v>4.13</v>
      </c>
      <c r="I2709" s="106">
        <v>4.45</v>
      </c>
      <c r="J2709" s="106">
        <v>4.7</v>
      </c>
      <c r="K2709" s="106">
        <v>5.25</v>
      </c>
      <c r="L2709" s="106">
        <v>5.73</v>
      </c>
      <c r="M2709" s="106">
        <v>6.28</v>
      </c>
    </row>
    <row r="2710" ht="15.75" customHeight="1">
      <c r="D2710" s="108">
        <v>41782.0</v>
      </c>
      <c r="E2710" s="106">
        <v>3.3</v>
      </c>
      <c r="F2710" s="106">
        <v>3.58</v>
      </c>
      <c r="G2710" s="106">
        <v>3.78</v>
      </c>
      <c r="H2710" s="106">
        <v>4.1</v>
      </c>
      <c r="I2710" s="106">
        <v>4.48</v>
      </c>
      <c r="J2710" s="106">
        <v>4.72</v>
      </c>
      <c r="K2710" s="106">
        <v>5.24</v>
      </c>
      <c r="L2710" s="106">
        <v>5.66</v>
      </c>
      <c r="M2710" s="106">
        <v>6.18</v>
      </c>
    </row>
    <row r="2711" ht="15.75" customHeight="1">
      <c r="D2711" s="108">
        <v>41781.0</v>
      </c>
      <c r="E2711" s="106">
        <v>3.75</v>
      </c>
      <c r="F2711" s="106">
        <v>3.9</v>
      </c>
      <c r="G2711" s="106">
        <v>4.13</v>
      </c>
      <c r="H2711" s="106">
        <v>4.38</v>
      </c>
      <c r="I2711" s="106">
        <v>4.53</v>
      </c>
      <c r="J2711" s="106">
        <v>4.8</v>
      </c>
      <c r="K2711" s="106">
        <v>5.25</v>
      </c>
      <c r="L2711" s="106">
        <v>5.73</v>
      </c>
      <c r="M2711" s="106">
        <v>6.28</v>
      </c>
    </row>
    <row r="2712" ht="15.75" customHeight="1">
      <c r="D2712" s="108">
        <v>41780.0</v>
      </c>
      <c r="E2712" s="106">
        <v>3.9</v>
      </c>
      <c r="F2712" s="106">
        <v>4.1</v>
      </c>
      <c r="G2712" s="106">
        <v>4.3</v>
      </c>
      <c r="H2712" s="106">
        <v>4.43</v>
      </c>
      <c r="I2712" s="106">
        <v>4.58</v>
      </c>
      <c r="J2712" s="106">
        <v>4.83</v>
      </c>
      <c r="K2712" s="106">
        <v>5.25</v>
      </c>
      <c r="L2712" s="106">
        <v>5.8</v>
      </c>
      <c r="M2712" s="106">
        <v>6.28</v>
      </c>
    </row>
    <row r="2713" ht="15.75" customHeight="1">
      <c r="D2713" s="108">
        <v>41779.0</v>
      </c>
      <c r="E2713" s="106">
        <v>3.8</v>
      </c>
      <c r="F2713" s="106">
        <v>4.05</v>
      </c>
      <c r="G2713" s="106">
        <v>4.28</v>
      </c>
      <c r="H2713" s="106">
        <v>4.4</v>
      </c>
      <c r="I2713" s="106">
        <v>4.55</v>
      </c>
      <c r="J2713" s="106">
        <v>4.73</v>
      </c>
      <c r="K2713" s="106">
        <v>5.25</v>
      </c>
      <c r="L2713" s="106">
        <v>5.8</v>
      </c>
      <c r="M2713" s="106">
        <v>6.28</v>
      </c>
    </row>
    <row r="2714" ht="15.75" customHeight="1">
      <c r="D2714" s="108">
        <v>41778.0</v>
      </c>
      <c r="E2714" s="106">
        <v>3.9</v>
      </c>
      <c r="F2714" s="106">
        <v>4.1</v>
      </c>
      <c r="G2714" s="106">
        <v>4.3</v>
      </c>
      <c r="H2714" s="106">
        <v>4.43</v>
      </c>
      <c r="I2714" s="106">
        <v>4.53</v>
      </c>
      <c r="J2714" s="106">
        <v>4.68</v>
      </c>
      <c r="K2714" s="106">
        <v>5.25</v>
      </c>
      <c r="L2714" s="106">
        <v>5.8</v>
      </c>
      <c r="M2714" s="106">
        <v>6.28</v>
      </c>
    </row>
    <row r="2715" ht="15.75" customHeight="1">
      <c r="D2715" s="108">
        <v>41775.0</v>
      </c>
      <c r="E2715" s="106">
        <v>3.73</v>
      </c>
      <c r="F2715" s="106">
        <v>3.9</v>
      </c>
      <c r="G2715" s="106">
        <v>4.1</v>
      </c>
      <c r="H2715" s="106">
        <v>4.3</v>
      </c>
      <c r="I2715" s="106">
        <v>4.45</v>
      </c>
      <c r="J2715" s="106">
        <v>4.6</v>
      </c>
      <c r="K2715" s="106">
        <v>5.25</v>
      </c>
      <c r="L2715" s="106">
        <v>5.8</v>
      </c>
      <c r="M2715" s="106">
        <v>6.28</v>
      </c>
    </row>
    <row r="2716" ht="15.75" customHeight="1">
      <c r="D2716" s="108">
        <v>41774.0</v>
      </c>
      <c r="E2716" s="106">
        <v>3.48</v>
      </c>
      <c r="F2716" s="106">
        <v>3.76</v>
      </c>
      <c r="G2716" s="106">
        <v>4.02</v>
      </c>
      <c r="H2716" s="106">
        <v>4.28</v>
      </c>
      <c r="I2716" s="106">
        <v>4.44</v>
      </c>
      <c r="J2716" s="106">
        <v>4.66</v>
      </c>
      <c r="K2716" s="106">
        <v>5.3</v>
      </c>
      <c r="L2716" s="106">
        <v>5.84</v>
      </c>
      <c r="M2716" s="106">
        <v>6.32</v>
      </c>
    </row>
    <row r="2717" ht="15.75" customHeight="1">
      <c r="D2717" s="108">
        <v>41773.0</v>
      </c>
      <c r="E2717" s="106">
        <v>3.55</v>
      </c>
      <c r="F2717" s="106">
        <v>3.85</v>
      </c>
      <c r="G2717" s="106">
        <v>4.08</v>
      </c>
      <c r="H2717" s="106">
        <v>4.13</v>
      </c>
      <c r="I2717" s="106">
        <v>4.43</v>
      </c>
      <c r="J2717" s="106">
        <v>4.6</v>
      </c>
      <c r="K2717" s="106">
        <v>5.25</v>
      </c>
      <c r="L2717" s="106">
        <v>5.83</v>
      </c>
      <c r="M2717" s="106">
        <v>6.28</v>
      </c>
    </row>
    <row r="2718" ht="15.75" customHeight="1">
      <c r="D2718" s="108">
        <v>41772.0</v>
      </c>
      <c r="E2718" s="106">
        <v>3.7</v>
      </c>
      <c r="F2718" s="106">
        <v>4.0</v>
      </c>
      <c r="G2718" s="106">
        <v>4.18</v>
      </c>
      <c r="H2718" s="106">
        <v>4.25</v>
      </c>
      <c r="I2718" s="106">
        <v>4.38</v>
      </c>
      <c r="J2718" s="106">
        <v>4.58</v>
      </c>
      <c r="K2718" s="106">
        <v>5.3</v>
      </c>
      <c r="L2718" s="106">
        <v>5.83</v>
      </c>
      <c r="M2718" s="106">
        <v>6.28</v>
      </c>
    </row>
    <row r="2719" ht="15.75" customHeight="1">
      <c r="D2719" s="108">
        <v>41771.0</v>
      </c>
      <c r="E2719" s="106">
        <v>2.85</v>
      </c>
      <c r="F2719" s="106">
        <v>3.05</v>
      </c>
      <c r="G2719" s="106">
        <v>3.28</v>
      </c>
      <c r="H2719" s="106">
        <v>3.6</v>
      </c>
      <c r="I2719" s="106">
        <v>4.18</v>
      </c>
      <c r="J2719" s="106">
        <v>4.5</v>
      </c>
      <c r="K2719" s="106">
        <v>5.15</v>
      </c>
      <c r="L2719" s="106">
        <v>5.88</v>
      </c>
      <c r="M2719" s="106">
        <v>6.25</v>
      </c>
    </row>
    <row r="2720" ht="15.75" customHeight="1">
      <c r="D2720" s="108">
        <v>41768.0</v>
      </c>
      <c r="E2720" s="106">
        <v>2.36</v>
      </c>
      <c r="F2720" s="106">
        <v>2.54</v>
      </c>
      <c r="G2720" s="106">
        <v>2.88</v>
      </c>
      <c r="H2720" s="106">
        <v>3.44</v>
      </c>
      <c r="I2720" s="106">
        <v>4.16</v>
      </c>
      <c r="J2720" s="106">
        <v>4.5</v>
      </c>
      <c r="K2720" s="106">
        <v>5.18</v>
      </c>
      <c r="L2720" s="106">
        <v>5.86</v>
      </c>
      <c r="M2720" s="106">
        <v>6.24</v>
      </c>
    </row>
    <row r="2721" ht="15.75" customHeight="1">
      <c r="D2721" s="108">
        <v>41767.0</v>
      </c>
      <c r="E2721" s="106">
        <v>2.73</v>
      </c>
      <c r="F2721" s="106">
        <v>3.0</v>
      </c>
      <c r="G2721" s="106">
        <v>3.43</v>
      </c>
      <c r="H2721" s="106">
        <v>3.8</v>
      </c>
      <c r="I2721" s="106">
        <v>4.25</v>
      </c>
      <c r="J2721" s="106">
        <v>4.5</v>
      </c>
      <c r="K2721" s="106">
        <v>5.35</v>
      </c>
      <c r="L2721" s="106">
        <v>5.78</v>
      </c>
      <c r="M2721" s="106">
        <v>6.18</v>
      </c>
    </row>
    <row r="2722" ht="15.75" customHeight="1">
      <c r="D2722" s="108">
        <v>41766.0</v>
      </c>
      <c r="E2722" s="106">
        <v>3.55</v>
      </c>
      <c r="F2722" s="106">
        <v>3.83</v>
      </c>
      <c r="G2722" s="106">
        <v>4.1</v>
      </c>
      <c r="H2722" s="106">
        <v>4.28</v>
      </c>
      <c r="I2722" s="106">
        <v>4.4</v>
      </c>
      <c r="J2722" s="106">
        <v>4.58</v>
      </c>
      <c r="K2722" s="106">
        <v>5.38</v>
      </c>
      <c r="L2722" s="106">
        <v>5.73</v>
      </c>
      <c r="M2722" s="106">
        <v>6.18</v>
      </c>
    </row>
    <row r="2723" ht="15.75" customHeight="1">
      <c r="D2723" s="108">
        <v>41765.0</v>
      </c>
      <c r="E2723" s="106">
        <v>3.9</v>
      </c>
      <c r="F2723" s="106">
        <v>4.05</v>
      </c>
      <c r="G2723" s="106">
        <v>4.28</v>
      </c>
      <c r="H2723" s="106">
        <v>4.45</v>
      </c>
      <c r="I2723" s="106">
        <v>4.48</v>
      </c>
      <c r="J2723" s="106">
        <v>4.63</v>
      </c>
      <c r="K2723" s="106">
        <v>5.4</v>
      </c>
      <c r="L2723" s="106">
        <v>5.73</v>
      </c>
      <c r="M2723" s="106">
        <v>6.18</v>
      </c>
    </row>
    <row r="2724" ht="15.75" customHeight="1">
      <c r="D2724" s="108">
        <v>41764.0</v>
      </c>
      <c r="E2724" s="106">
        <v>3.8</v>
      </c>
      <c r="F2724" s="106">
        <v>4.1</v>
      </c>
      <c r="G2724" s="106">
        <v>4.25</v>
      </c>
      <c r="H2724" s="106">
        <v>4.55</v>
      </c>
      <c r="I2724" s="106">
        <v>4.55</v>
      </c>
      <c r="J2724" s="106">
        <v>4.8</v>
      </c>
      <c r="K2724" s="106">
        <v>5.25</v>
      </c>
      <c r="L2724" s="106">
        <v>5.7</v>
      </c>
      <c r="M2724" s="106">
        <v>6.15</v>
      </c>
    </row>
    <row r="2725" ht="15.75" customHeight="1">
      <c r="D2725" s="108">
        <v>41758.0</v>
      </c>
      <c r="E2725" s="106">
        <v>2.43</v>
      </c>
      <c r="F2725" s="106">
        <v>2.6</v>
      </c>
      <c r="G2725" s="106">
        <v>2.85</v>
      </c>
      <c r="H2725" s="106">
        <v>3.43</v>
      </c>
      <c r="I2725" s="106">
        <v>3.8</v>
      </c>
      <c r="J2725" s="106">
        <v>4.35</v>
      </c>
      <c r="K2725" s="106">
        <v>5.0</v>
      </c>
      <c r="L2725" s="106">
        <v>5.73</v>
      </c>
      <c r="M2725" s="106">
        <v>6.18</v>
      </c>
    </row>
    <row r="2726" ht="15.75" customHeight="1">
      <c r="D2726" s="108">
        <v>41757.0</v>
      </c>
      <c r="E2726" s="106">
        <v>1.98</v>
      </c>
      <c r="F2726" s="106">
        <v>2.28</v>
      </c>
      <c r="G2726" s="106">
        <v>2.53</v>
      </c>
      <c r="H2726" s="106">
        <v>3.2</v>
      </c>
      <c r="I2726" s="106">
        <v>3.8</v>
      </c>
      <c r="J2726" s="106">
        <v>4.3</v>
      </c>
      <c r="K2726" s="106">
        <v>5.05</v>
      </c>
      <c r="L2726" s="106">
        <v>5.8</v>
      </c>
      <c r="M2726" s="106">
        <v>6.18</v>
      </c>
    </row>
    <row r="2727" ht="15.75" customHeight="1">
      <c r="D2727" s="108">
        <v>41755.0</v>
      </c>
      <c r="E2727" s="106">
        <v>2.13</v>
      </c>
      <c r="F2727" s="106">
        <v>2.28</v>
      </c>
      <c r="G2727" s="106">
        <v>2.55</v>
      </c>
      <c r="H2727" s="106">
        <v>3.25</v>
      </c>
      <c r="I2727" s="106">
        <v>3.8</v>
      </c>
      <c r="J2727" s="106">
        <v>4.4</v>
      </c>
      <c r="K2727" s="106">
        <v>5.23</v>
      </c>
      <c r="L2727" s="106">
        <v>5.9</v>
      </c>
      <c r="M2727" s="106">
        <v>6.25</v>
      </c>
    </row>
    <row r="2728" ht="15.75" customHeight="1">
      <c r="D2728" s="108">
        <v>41754.0</v>
      </c>
      <c r="E2728" s="106">
        <v>1.98</v>
      </c>
      <c r="F2728" s="106">
        <v>2.18</v>
      </c>
      <c r="G2728" s="106">
        <v>2.48</v>
      </c>
      <c r="H2728" s="106">
        <v>3.2</v>
      </c>
      <c r="I2728" s="106">
        <v>3.8</v>
      </c>
      <c r="J2728" s="106">
        <v>4.3</v>
      </c>
      <c r="K2728" s="106">
        <v>5.03</v>
      </c>
      <c r="L2728" s="106">
        <v>5.8</v>
      </c>
      <c r="M2728" s="106">
        <v>6.2</v>
      </c>
    </row>
    <row r="2729" ht="15.75" customHeight="1">
      <c r="D2729" s="108">
        <v>41753.0</v>
      </c>
      <c r="E2729" s="106">
        <v>2.08</v>
      </c>
      <c r="F2729" s="106">
        <v>2.25</v>
      </c>
      <c r="G2729" s="106">
        <v>2.63</v>
      </c>
      <c r="H2729" s="106">
        <v>3.28</v>
      </c>
      <c r="I2729" s="106">
        <v>3.8</v>
      </c>
      <c r="J2729" s="106">
        <v>4.3</v>
      </c>
      <c r="K2729" s="106">
        <v>5.03</v>
      </c>
      <c r="L2729" s="106">
        <v>5.8</v>
      </c>
      <c r="M2729" s="106">
        <v>6.2</v>
      </c>
    </row>
    <row r="2730" ht="15.75" customHeight="1">
      <c r="D2730" s="108">
        <v>41752.0</v>
      </c>
      <c r="E2730" s="106">
        <v>2.05</v>
      </c>
      <c r="F2730" s="106">
        <v>2.25</v>
      </c>
      <c r="G2730" s="106">
        <v>2.6</v>
      </c>
      <c r="H2730" s="106">
        <v>3.25</v>
      </c>
      <c r="I2730" s="106">
        <v>3.8</v>
      </c>
      <c r="J2730" s="106">
        <v>4.33</v>
      </c>
      <c r="K2730" s="106">
        <v>5.05</v>
      </c>
      <c r="L2730" s="106">
        <v>5.8</v>
      </c>
      <c r="M2730" s="106">
        <v>6.2</v>
      </c>
    </row>
    <row r="2731" ht="15.75" customHeight="1">
      <c r="D2731" s="108">
        <v>41751.0</v>
      </c>
      <c r="E2731" s="106">
        <v>2.04</v>
      </c>
      <c r="F2731" s="106">
        <v>2.2</v>
      </c>
      <c r="G2731" s="106">
        <v>2.62</v>
      </c>
      <c r="H2731" s="106">
        <v>3.24</v>
      </c>
      <c r="I2731" s="106">
        <v>3.78</v>
      </c>
      <c r="J2731" s="106">
        <v>4.32</v>
      </c>
      <c r="K2731" s="106">
        <v>5.08</v>
      </c>
      <c r="L2731" s="106">
        <v>5.84</v>
      </c>
      <c r="M2731" s="106">
        <v>6.22</v>
      </c>
    </row>
    <row r="2732" ht="15.75" customHeight="1">
      <c r="D2732" s="108">
        <v>41750.0</v>
      </c>
      <c r="E2732" s="106">
        <v>1.94</v>
      </c>
      <c r="F2732" s="106">
        <v>2.12</v>
      </c>
      <c r="G2732" s="106">
        <v>2.56</v>
      </c>
      <c r="H2732" s="106">
        <v>3.26</v>
      </c>
      <c r="I2732" s="106">
        <v>3.82</v>
      </c>
      <c r="J2732" s="106">
        <v>4.32</v>
      </c>
      <c r="K2732" s="106">
        <v>5.04</v>
      </c>
      <c r="L2732" s="106">
        <v>5.74</v>
      </c>
      <c r="M2732" s="106">
        <v>6.16</v>
      </c>
    </row>
    <row r="2733" ht="15.75" customHeight="1">
      <c r="D2733" s="108">
        <v>41747.0</v>
      </c>
      <c r="E2733" s="106">
        <v>1.75</v>
      </c>
      <c r="F2733" s="106">
        <v>2.03</v>
      </c>
      <c r="G2733" s="106">
        <v>2.5</v>
      </c>
      <c r="H2733" s="106">
        <v>3.25</v>
      </c>
      <c r="I2733" s="106">
        <v>3.8</v>
      </c>
      <c r="J2733" s="106">
        <v>4.4</v>
      </c>
      <c r="K2733" s="106">
        <v>5.05</v>
      </c>
      <c r="L2733" s="106">
        <v>5.8</v>
      </c>
      <c r="M2733" s="106">
        <v>6.2</v>
      </c>
    </row>
    <row r="2734" ht="15.75" customHeight="1">
      <c r="D2734" s="108">
        <v>41746.0</v>
      </c>
      <c r="E2734" s="106">
        <v>2.1</v>
      </c>
      <c r="F2734" s="106">
        <v>2.38</v>
      </c>
      <c r="G2734" s="106">
        <v>2.7</v>
      </c>
      <c r="H2734" s="106">
        <v>3.3</v>
      </c>
      <c r="I2734" s="106">
        <v>3.85</v>
      </c>
      <c r="J2734" s="106">
        <v>4.38</v>
      </c>
      <c r="K2734" s="106">
        <v>5.05</v>
      </c>
      <c r="L2734" s="106">
        <v>5.8</v>
      </c>
      <c r="M2734" s="106">
        <v>6.2</v>
      </c>
    </row>
    <row r="2735" ht="15.75" customHeight="1">
      <c r="D2735" s="108">
        <v>41745.0</v>
      </c>
      <c r="E2735" s="106">
        <v>2.33</v>
      </c>
      <c r="F2735" s="106">
        <v>2.5</v>
      </c>
      <c r="G2735" s="106">
        <v>2.75</v>
      </c>
      <c r="H2735" s="106">
        <v>3.33</v>
      </c>
      <c r="I2735" s="106">
        <v>3.85</v>
      </c>
      <c r="J2735" s="106">
        <v>4.43</v>
      </c>
      <c r="K2735" s="106">
        <v>5.1</v>
      </c>
      <c r="L2735" s="106">
        <v>5.85</v>
      </c>
      <c r="M2735" s="106">
        <v>6.2</v>
      </c>
    </row>
    <row r="2736" ht="15.75" customHeight="1">
      <c r="D2736" s="108">
        <v>41744.0</v>
      </c>
      <c r="E2736" s="106">
        <v>2.48</v>
      </c>
      <c r="F2736" s="106">
        <v>2.64</v>
      </c>
      <c r="G2736" s="106">
        <v>2.94</v>
      </c>
      <c r="H2736" s="106">
        <v>3.44</v>
      </c>
      <c r="I2736" s="106">
        <v>3.88</v>
      </c>
      <c r="J2736" s="106">
        <v>4.42</v>
      </c>
      <c r="K2736" s="106">
        <v>5.16</v>
      </c>
      <c r="L2736" s="106">
        <v>5.88</v>
      </c>
      <c r="M2736" s="106">
        <v>6.26</v>
      </c>
    </row>
    <row r="2737" ht="15.75" customHeight="1">
      <c r="D2737" s="108">
        <v>41743.0</v>
      </c>
      <c r="E2737" s="106">
        <v>2.73</v>
      </c>
      <c r="F2737" s="106">
        <v>3.0</v>
      </c>
      <c r="G2737" s="106">
        <v>3.23</v>
      </c>
      <c r="H2737" s="106">
        <v>3.55</v>
      </c>
      <c r="I2737" s="106">
        <v>3.9</v>
      </c>
      <c r="J2737" s="106">
        <v>4.5</v>
      </c>
      <c r="K2737" s="106">
        <v>5.2</v>
      </c>
      <c r="L2737" s="106">
        <v>5.95</v>
      </c>
      <c r="M2737" s="106">
        <v>6.33</v>
      </c>
    </row>
    <row r="2738" ht="15.75" customHeight="1">
      <c r="D2738" s="108">
        <v>41740.0</v>
      </c>
      <c r="E2738" s="106">
        <v>2.86</v>
      </c>
      <c r="F2738" s="106">
        <v>3.1</v>
      </c>
      <c r="G2738" s="106">
        <v>3.42</v>
      </c>
      <c r="H2738" s="106">
        <v>3.62</v>
      </c>
      <c r="I2738" s="106">
        <v>3.9</v>
      </c>
      <c r="J2738" s="106">
        <v>4.5</v>
      </c>
      <c r="K2738" s="106">
        <v>5.18</v>
      </c>
      <c r="L2738" s="106">
        <v>5.96</v>
      </c>
      <c r="M2738" s="106">
        <v>6.36</v>
      </c>
    </row>
    <row r="2739" ht="15.75" customHeight="1">
      <c r="D2739" s="108">
        <v>41739.0</v>
      </c>
      <c r="E2739" s="106">
        <v>2.88</v>
      </c>
      <c r="F2739" s="106">
        <v>3.13</v>
      </c>
      <c r="G2739" s="106">
        <v>3.48</v>
      </c>
      <c r="H2739" s="106">
        <v>3.63</v>
      </c>
      <c r="I2739" s="106">
        <v>3.88</v>
      </c>
      <c r="J2739" s="106">
        <v>4.5</v>
      </c>
      <c r="K2739" s="106">
        <v>5.15</v>
      </c>
      <c r="L2739" s="106">
        <v>5.95</v>
      </c>
      <c r="M2739" s="106">
        <v>6.33</v>
      </c>
    </row>
    <row r="2740" ht="15.75" customHeight="1">
      <c r="D2740" s="108">
        <v>41737.0</v>
      </c>
      <c r="E2740" s="106">
        <v>2.86</v>
      </c>
      <c r="F2740" s="106">
        <v>3.12</v>
      </c>
      <c r="G2740" s="106">
        <v>3.4</v>
      </c>
      <c r="H2740" s="106">
        <v>3.58</v>
      </c>
      <c r="I2740" s="106">
        <v>3.92</v>
      </c>
      <c r="J2740" s="106">
        <v>4.5</v>
      </c>
      <c r="K2740" s="106">
        <v>5.18</v>
      </c>
      <c r="L2740" s="106">
        <v>5.96</v>
      </c>
      <c r="M2740" s="106">
        <v>6.36</v>
      </c>
    </row>
    <row r="2741" ht="15.75" customHeight="1">
      <c r="D2741" s="108">
        <v>41736.0</v>
      </c>
      <c r="E2741" s="106">
        <v>2.8</v>
      </c>
      <c r="F2741" s="106">
        <v>3.04</v>
      </c>
      <c r="G2741" s="106">
        <v>3.26</v>
      </c>
      <c r="H2741" s="106">
        <v>3.54</v>
      </c>
      <c r="I2741" s="106">
        <v>3.9</v>
      </c>
      <c r="J2741" s="106">
        <v>4.5</v>
      </c>
      <c r="K2741" s="106">
        <v>5.18</v>
      </c>
      <c r="L2741" s="106">
        <v>5.94</v>
      </c>
      <c r="M2741" s="106">
        <v>6.36</v>
      </c>
    </row>
    <row r="2742" ht="15.75" customHeight="1">
      <c r="D2742" s="108">
        <v>41733.0</v>
      </c>
      <c r="E2742" s="106">
        <v>2.75</v>
      </c>
      <c r="F2742" s="106">
        <v>3.03</v>
      </c>
      <c r="G2742" s="106">
        <v>3.28</v>
      </c>
      <c r="H2742" s="106">
        <v>3.5</v>
      </c>
      <c r="I2742" s="106">
        <v>3.88</v>
      </c>
      <c r="J2742" s="106">
        <v>4.5</v>
      </c>
      <c r="K2742" s="106">
        <v>5.15</v>
      </c>
      <c r="L2742" s="106">
        <v>5.95</v>
      </c>
      <c r="M2742" s="106">
        <v>6.33</v>
      </c>
    </row>
    <row r="2743" ht="15.75" customHeight="1">
      <c r="D2743" s="108">
        <v>41732.0</v>
      </c>
      <c r="E2743" s="106">
        <v>2.7</v>
      </c>
      <c r="F2743" s="106">
        <v>3.05</v>
      </c>
      <c r="G2743" s="106">
        <v>3.23</v>
      </c>
      <c r="H2743" s="106">
        <v>3.53</v>
      </c>
      <c r="I2743" s="106">
        <v>3.88</v>
      </c>
      <c r="J2743" s="106">
        <v>4.5</v>
      </c>
      <c r="K2743" s="106">
        <v>5.15</v>
      </c>
      <c r="L2743" s="106">
        <v>5.95</v>
      </c>
      <c r="M2743" s="106">
        <v>6.33</v>
      </c>
    </row>
    <row r="2744" ht="15.75" customHeight="1">
      <c r="D2744" s="108">
        <v>41731.0</v>
      </c>
      <c r="E2744" s="106">
        <v>2.5</v>
      </c>
      <c r="F2744" s="106">
        <v>2.78</v>
      </c>
      <c r="G2744" s="106">
        <v>2.9</v>
      </c>
      <c r="H2744" s="106">
        <v>3.3</v>
      </c>
      <c r="I2744" s="106">
        <v>3.88</v>
      </c>
      <c r="J2744" s="106">
        <v>4.5</v>
      </c>
      <c r="K2744" s="106">
        <v>5.15</v>
      </c>
      <c r="L2744" s="106">
        <v>5.95</v>
      </c>
      <c r="M2744" s="106">
        <v>6.33</v>
      </c>
    </row>
    <row r="2745" ht="15.75" customHeight="1">
      <c r="D2745" s="108">
        <v>41730.0</v>
      </c>
      <c r="E2745" s="106">
        <v>2.13</v>
      </c>
      <c r="F2745" s="106">
        <v>2.43</v>
      </c>
      <c r="G2745" s="106">
        <v>2.63</v>
      </c>
      <c r="H2745" s="106">
        <v>3.05</v>
      </c>
      <c r="I2745" s="106">
        <v>3.85</v>
      </c>
      <c r="J2745" s="106">
        <v>4.45</v>
      </c>
      <c r="K2745" s="106">
        <v>5.15</v>
      </c>
      <c r="L2745" s="106">
        <v>5.95</v>
      </c>
      <c r="M2745" s="106">
        <v>6.33</v>
      </c>
    </row>
    <row r="2746" ht="15.75" customHeight="1">
      <c r="D2746" s="108">
        <v>41729.0</v>
      </c>
      <c r="E2746" s="106">
        <v>1.96</v>
      </c>
      <c r="F2746" s="106">
        <v>2.22</v>
      </c>
      <c r="G2746" s="106">
        <v>2.54</v>
      </c>
      <c r="H2746" s="106">
        <v>3.04</v>
      </c>
      <c r="I2746" s="106">
        <v>3.86</v>
      </c>
      <c r="J2746" s="106">
        <v>4.42</v>
      </c>
      <c r="K2746" s="106">
        <v>5.24</v>
      </c>
      <c r="L2746" s="106">
        <v>5.96</v>
      </c>
      <c r="M2746" s="106">
        <v>6.36</v>
      </c>
    </row>
    <row r="2747" ht="15.75" customHeight="1">
      <c r="D2747" s="108">
        <v>41726.0</v>
      </c>
      <c r="E2747" s="106">
        <v>2.1</v>
      </c>
      <c r="F2747" s="106">
        <v>2.23</v>
      </c>
      <c r="G2747" s="106">
        <v>2.58</v>
      </c>
      <c r="H2747" s="106">
        <v>3.08</v>
      </c>
      <c r="I2747" s="106">
        <v>3.83</v>
      </c>
      <c r="J2747" s="106">
        <v>4.45</v>
      </c>
      <c r="K2747" s="106">
        <v>5.18</v>
      </c>
      <c r="L2747" s="106">
        <v>5.95</v>
      </c>
      <c r="M2747" s="106">
        <v>6.33</v>
      </c>
    </row>
    <row r="2748" ht="15.75" customHeight="1">
      <c r="D2748" s="108">
        <v>41725.0</v>
      </c>
      <c r="E2748" s="106">
        <v>2.15</v>
      </c>
      <c r="F2748" s="106">
        <v>2.28</v>
      </c>
      <c r="G2748" s="106">
        <v>2.6</v>
      </c>
      <c r="H2748" s="106">
        <v>3.08</v>
      </c>
      <c r="I2748" s="106">
        <v>3.83</v>
      </c>
      <c r="J2748" s="106">
        <v>4.45</v>
      </c>
      <c r="K2748" s="106">
        <v>5.2</v>
      </c>
      <c r="L2748" s="106">
        <v>5.95</v>
      </c>
      <c r="M2748" s="106">
        <v>6.33</v>
      </c>
    </row>
    <row r="2749" ht="15.75" customHeight="1">
      <c r="D2749" s="108">
        <v>41724.0</v>
      </c>
      <c r="E2749" s="106">
        <v>2.15</v>
      </c>
      <c r="F2749" s="106">
        <v>2.28</v>
      </c>
      <c r="G2749" s="106">
        <v>2.6</v>
      </c>
      <c r="H2749" s="106">
        <v>3.08</v>
      </c>
      <c r="I2749" s="106">
        <v>3.9</v>
      </c>
      <c r="J2749" s="106">
        <v>4.48</v>
      </c>
      <c r="K2749" s="106">
        <v>5.23</v>
      </c>
      <c r="L2749" s="106">
        <v>5.95</v>
      </c>
      <c r="M2749" s="106">
        <v>6.33</v>
      </c>
    </row>
    <row r="2750" ht="15.75" customHeight="1">
      <c r="D2750" s="108">
        <v>41723.0</v>
      </c>
      <c r="E2750" s="106">
        <v>2.08</v>
      </c>
      <c r="F2750" s="106">
        <v>2.24</v>
      </c>
      <c r="G2750" s="106">
        <v>2.52</v>
      </c>
      <c r="H2750" s="106">
        <v>3.04</v>
      </c>
      <c r="I2750" s="106">
        <v>3.88</v>
      </c>
      <c r="J2750" s="106">
        <v>4.46</v>
      </c>
      <c r="K2750" s="106">
        <v>5.22</v>
      </c>
      <c r="L2750" s="106">
        <v>5.96</v>
      </c>
      <c r="M2750" s="106">
        <v>6.36</v>
      </c>
    </row>
    <row r="2751" ht="15.75" customHeight="1">
      <c r="D2751" s="108">
        <v>41722.0</v>
      </c>
      <c r="E2751" s="106">
        <v>2.1</v>
      </c>
      <c r="F2751" s="106">
        <v>2.23</v>
      </c>
      <c r="G2751" s="106">
        <v>2.55</v>
      </c>
      <c r="H2751" s="106">
        <v>3.05</v>
      </c>
      <c r="I2751" s="106">
        <v>3.9</v>
      </c>
      <c r="J2751" s="106">
        <v>4.48</v>
      </c>
      <c r="K2751" s="106">
        <v>5.23</v>
      </c>
      <c r="L2751" s="106">
        <v>5.95</v>
      </c>
      <c r="M2751" s="106">
        <v>6.33</v>
      </c>
    </row>
    <row r="2752" ht="15.75" customHeight="1">
      <c r="D2752" s="108">
        <v>41719.0</v>
      </c>
      <c r="E2752" s="106">
        <v>2.16</v>
      </c>
      <c r="F2752" s="106">
        <v>2.26</v>
      </c>
      <c r="G2752" s="106">
        <v>2.56</v>
      </c>
      <c r="H2752" s="106">
        <v>3.02</v>
      </c>
      <c r="I2752" s="106">
        <v>3.92</v>
      </c>
      <c r="J2752" s="106">
        <v>4.44</v>
      </c>
      <c r="K2752" s="106">
        <v>5.26</v>
      </c>
      <c r="L2752" s="106">
        <v>5.96</v>
      </c>
      <c r="M2752" s="106">
        <v>6.32</v>
      </c>
    </row>
    <row r="2753" ht="15.75" customHeight="1">
      <c r="D2753" s="108">
        <v>41718.0</v>
      </c>
      <c r="E2753" s="106">
        <v>2.02</v>
      </c>
      <c r="F2753" s="106">
        <v>2.12</v>
      </c>
      <c r="G2753" s="106">
        <v>2.56</v>
      </c>
      <c r="H2753" s="106">
        <v>3.1</v>
      </c>
      <c r="I2753" s="106">
        <v>3.92</v>
      </c>
      <c r="J2753" s="106">
        <v>4.46</v>
      </c>
      <c r="K2753" s="106">
        <v>5.2</v>
      </c>
      <c r="L2753" s="106">
        <v>5.96</v>
      </c>
      <c r="M2753" s="106">
        <v>6.34</v>
      </c>
    </row>
    <row r="2754" ht="15.75" customHeight="1">
      <c r="D2754" s="108">
        <v>41717.0</v>
      </c>
      <c r="E2754" s="106">
        <v>1.78</v>
      </c>
      <c r="F2754" s="106">
        <v>1.92</v>
      </c>
      <c r="G2754" s="106">
        <v>2.42</v>
      </c>
      <c r="H2754" s="106">
        <v>3.08</v>
      </c>
      <c r="I2754" s="106">
        <v>3.92</v>
      </c>
      <c r="J2754" s="106">
        <v>4.46</v>
      </c>
      <c r="K2754" s="106">
        <v>5.32</v>
      </c>
      <c r="L2754" s="106">
        <v>6.0</v>
      </c>
      <c r="M2754" s="106">
        <v>6.44</v>
      </c>
    </row>
    <row r="2755" ht="15.75" customHeight="1">
      <c r="D2755" s="108">
        <v>41716.0</v>
      </c>
      <c r="E2755" s="106">
        <v>1.45</v>
      </c>
      <c r="F2755" s="106">
        <v>1.68</v>
      </c>
      <c r="G2755" s="106">
        <v>2.3</v>
      </c>
      <c r="H2755" s="106">
        <v>2.95</v>
      </c>
      <c r="I2755" s="106">
        <v>3.98</v>
      </c>
      <c r="J2755" s="106">
        <v>4.48</v>
      </c>
      <c r="K2755" s="106">
        <v>5.3</v>
      </c>
      <c r="L2755" s="106">
        <v>6.0</v>
      </c>
      <c r="M2755" s="106">
        <v>6.43</v>
      </c>
    </row>
    <row r="2756" ht="15.75" customHeight="1">
      <c r="D2756" s="108">
        <v>41715.0</v>
      </c>
      <c r="E2756" s="106">
        <v>1.55</v>
      </c>
      <c r="F2756" s="106">
        <v>1.9</v>
      </c>
      <c r="G2756" s="106">
        <v>2.48</v>
      </c>
      <c r="H2756" s="106">
        <v>3.1</v>
      </c>
      <c r="I2756" s="106">
        <v>4.08</v>
      </c>
      <c r="J2756" s="106">
        <v>4.5</v>
      </c>
      <c r="K2756" s="106">
        <v>5.45</v>
      </c>
      <c r="L2756" s="106">
        <v>6.0</v>
      </c>
      <c r="M2756" s="106">
        <v>6.38</v>
      </c>
    </row>
    <row r="2757" ht="15.75" customHeight="1">
      <c r="D2757" s="108">
        <v>41712.0</v>
      </c>
      <c r="E2757" s="106">
        <v>1.7</v>
      </c>
      <c r="F2757" s="106">
        <v>2.06</v>
      </c>
      <c r="G2757" s="106">
        <v>2.52</v>
      </c>
      <c r="H2757" s="106">
        <v>3.14</v>
      </c>
      <c r="I2757" s="106">
        <v>4.06</v>
      </c>
      <c r="J2757" s="106">
        <v>4.56</v>
      </c>
      <c r="K2757" s="106">
        <v>5.42</v>
      </c>
      <c r="L2757" s="106">
        <v>6.02</v>
      </c>
      <c r="M2757" s="106">
        <v>6.4</v>
      </c>
    </row>
    <row r="2758" ht="15.75" customHeight="1">
      <c r="D2758" s="108">
        <v>41711.0</v>
      </c>
      <c r="E2758" s="106">
        <v>2.35</v>
      </c>
      <c r="F2758" s="106">
        <v>2.53</v>
      </c>
      <c r="G2758" s="106">
        <v>2.75</v>
      </c>
      <c r="H2758" s="106">
        <v>3.33</v>
      </c>
      <c r="I2758" s="106">
        <v>4.23</v>
      </c>
      <c r="J2758" s="106">
        <v>4.73</v>
      </c>
      <c r="K2758" s="106">
        <v>5.58</v>
      </c>
      <c r="L2758" s="106">
        <v>6.2</v>
      </c>
      <c r="M2758" s="106">
        <v>6.5</v>
      </c>
    </row>
    <row r="2759" ht="15.75" customHeight="1">
      <c r="D2759" s="108">
        <v>41710.0</v>
      </c>
      <c r="E2759" s="106">
        <v>2.43</v>
      </c>
      <c r="F2759" s="106">
        <v>2.63</v>
      </c>
      <c r="G2759" s="106">
        <v>2.93</v>
      </c>
      <c r="H2759" s="106">
        <v>3.4</v>
      </c>
      <c r="I2759" s="106">
        <v>4.23</v>
      </c>
      <c r="J2759" s="106">
        <v>4.78</v>
      </c>
      <c r="K2759" s="106">
        <v>5.58</v>
      </c>
      <c r="L2759" s="106">
        <v>6.23</v>
      </c>
      <c r="M2759" s="106">
        <v>6.5</v>
      </c>
    </row>
    <row r="2760" ht="15.75" customHeight="1">
      <c r="D2760" s="108">
        <v>41709.0</v>
      </c>
      <c r="E2760" s="106">
        <v>2.68</v>
      </c>
      <c r="F2760" s="106">
        <v>2.85</v>
      </c>
      <c r="G2760" s="106">
        <v>3.08</v>
      </c>
      <c r="H2760" s="106">
        <v>3.48</v>
      </c>
      <c r="I2760" s="106">
        <v>4.2</v>
      </c>
      <c r="J2760" s="106">
        <v>4.73</v>
      </c>
      <c r="K2760" s="106">
        <v>5.58</v>
      </c>
      <c r="L2760" s="106">
        <v>6.18</v>
      </c>
      <c r="M2760" s="106">
        <v>6.45</v>
      </c>
    </row>
    <row r="2761" ht="15.75" customHeight="1">
      <c r="D2761" s="108">
        <v>41708.0</v>
      </c>
      <c r="E2761" s="106">
        <v>2.48</v>
      </c>
      <c r="F2761" s="106">
        <v>2.73</v>
      </c>
      <c r="G2761" s="106">
        <v>3.0</v>
      </c>
      <c r="H2761" s="106">
        <v>3.48</v>
      </c>
      <c r="I2761" s="106">
        <v>4.33</v>
      </c>
      <c r="J2761" s="106">
        <v>4.88</v>
      </c>
      <c r="K2761" s="106">
        <v>5.6</v>
      </c>
      <c r="L2761" s="106">
        <v>6.24</v>
      </c>
      <c r="M2761" s="106">
        <v>6.52</v>
      </c>
    </row>
    <row r="2762" ht="15.75" customHeight="1">
      <c r="D2762" s="108">
        <v>41705.0</v>
      </c>
      <c r="E2762" s="106">
        <v>2.15</v>
      </c>
      <c r="F2762" s="106">
        <v>2.5</v>
      </c>
      <c r="G2762" s="106">
        <v>2.78</v>
      </c>
      <c r="H2762" s="106">
        <v>3.35</v>
      </c>
      <c r="I2762" s="106">
        <v>4.28</v>
      </c>
      <c r="J2762" s="106">
        <v>4.9</v>
      </c>
      <c r="K2762" s="106">
        <v>5.66</v>
      </c>
      <c r="L2762" s="106">
        <v>6.3</v>
      </c>
      <c r="M2762" s="106">
        <v>6.56</v>
      </c>
    </row>
    <row r="2763" ht="15.75" customHeight="1">
      <c r="D2763" s="108">
        <v>41704.0</v>
      </c>
      <c r="E2763" s="106">
        <v>2.16</v>
      </c>
      <c r="F2763" s="106">
        <v>2.5</v>
      </c>
      <c r="G2763" s="106">
        <v>2.78</v>
      </c>
      <c r="H2763" s="106">
        <v>3.32</v>
      </c>
      <c r="I2763" s="106">
        <v>4.26</v>
      </c>
      <c r="J2763" s="106">
        <v>4.84</v>
      </c>
      <c r="K2763" s="106">
        <v>5.66</v>
      </c>
      <c r="L2763" s="106">
        <v>6.3</v>
      </c>
      <c r="M2763" s="106">
        <v>6.56</v>
      </c>
    </row>
    <row r="2764" ht="15.75" customHeight="1">
      <c r="D2764" s="108">
        <v>41703.0</v>
      </c>
      <c r="E2764" s="106">
        <v>2.15</v>
      </c>
      <c r="F2764" s="106">
        <v>2.48</v>
      </c>
      <c r="G2764" s="106">
        <v>2.8</v>
      </c>
      <c r="H2764" s="106">
        <v>3.45</v>
      </c>
      <c r="I2764" s="106">
        <v>4.3</v>
      </c>
      <c r="J2764" s="106">
        <v>4.9</v>
      </c>
      <c r="K2764" s="106">
        <v>5.66</v>
      </c>
      <c r="L2764" s="106">
        <v>6.3</v>
      </c>
      <c r="M2764" s="106">
        <v>6.56</v>
      </c>
    </row>
    <row r="2765" ht="15.75" customHeight="1">
      <c r="D2765" s="108">
        <v>41702.0</v>
      </c>
      <c r="E2765" s="106">
        <v>2.08</v>
      </c>
      <c r="F2765" s="106">
        <v>2.45</v>
      </c>
      <c r="G2765" s="106">
        <v>2.78</v>
      </c>
      <c r="H2765" s="106">
        <v>3.48</v>
      </c>
      <c r="I2765" s="106">
        <v>4.35</v>
      </c>
      <c r="J2765" s="106">
        <v>4.93</v>
      </c>
      <c r="K2765" s="106">
        <v>5.68</v>
      </c>
      <c r="L2765" s="106">
        <v>6.34</v>
      </c>
      <c r="M2765" s="106">
        <v>6.62</v>
      </c>
    </row>
    <row r="2766" ht="15.75" customHeight="1">
      <c r="D2766" s="108">
        <v>41701.0</v>
      </c>
      <c r="E2766" s="106">
        <v>2.13</v>
      </c>
      <c r="F2766" s="106">
        <v>2.5</v>
      </c>
      <c r="G2766" s="106">
        <v>2.78</v>
      </c>
      <c r="H2766" s="106">
        <v>3.53</v>
      </c>
      <c r="I2766" s="106">
        <v>4.43</v>
      </c>
      <c r="J2766" s="106">
        <v>4.95</v>
      </c>
      <c r="K2766" s="106">
        <v>5.68</v>
      </c>
      <c r="L2766" s="106">
        <v>6.34</v>
      </c>
      <c r="M2766" s="106">
        <v>6.62</v>
      </c>
    </row>
    <row r="2767" ht="15.75" customHeight="1">
      <c r="D2767" s="108">
        <v>41698.0</v>
      </c>
      <c r="E2767" s="106">
        <v>1.64</v>
      </c>
      <c r="F2767" s="106">
        <v>1.96</v>
      </c>
      <c r="G2767" s="106">
        <v>2.52</v>
      </c>
      <c r="H2767" s="106">
        <v>3.48</v>
      </c>
      <c r="I2767" s="106">
        <v>4.46</v>
      </c>
      <c r="J2767" s="106">
        <v>5.02</v>
      </c>
      <c r="K2767" s="106">
        <v>5.7</v>
      </c>
      <c r="L2767" s="106">
        <v>6.43</v>
      </c>
      <c r="M2767" s="106">
        <v>6.7</v>
      </c>
    </row>
    <row r="2768" ht="15.75" customHeight="1">
      <c r="D2768" s="108">
        <v>41697.0</v>
      </c>
      <c r="E2768" s="106">
        <v>1.83</v>
      </c>
      <c r="F2768" s="106">
        <v>2.35</v>
      </c>
      <c r="G2768" s="106">
        <v>2.8</v>
      </c>
      <c r="H2768" s="106">
        <v>3.68</v>
      </c>
      <c r="I2768" s="106">
        <v>4.5</v>
      </c>
      <c r="J2768" s="106">
        <v>4.95</v>
      </c>
      <c r="K2768" s="106">
        <v>5.78</v>
      </c>
      <c r="L2768" s="106">
        <v>6.34</v>
      </c>
      <c r="M2768" s="106">
        <v>6.62</v>
      </c>
    </row>
    <row r="2769" ht="15.75" customHeight="1">
      <c r="D2769" s="108">
        <v>41696.0</v>
      </c>
      <c r="E2769" s="106">
        <v>2.23</v>
      </c>
      <c r="F2769" s="106">
        <v>2.5</v>
      </c>
      <c r="G2769" s="106">
        <v>2.85</v>
      </c>
      <c r="H2769" s="106">
        <v>3.7</v>
      </c>
      <c r="I2769" s="106">
        <v>4.53</v>
      </c>
      <c r="J2769" s="106">
        <v>5.0</v>
      </c>
      <c r="K2769" s="106">
        <v>5.78</v>
      </c>
      <c r="L2769" s="106">
        <v>6.34</v>
      </c>
      <c r="M2769" s="106">
        <v>6.62</v>
      </c>
    </row>
    <row r="2770" ht="15.75" customHeight="1">
      <c r="D2770" s="108">
        <v>41695.0</v>
      </c>
      <c r="E2770" s="106">
        <v>1.83</v>
      </c>
      <c r="F2770" s="106">
        <v>2.0</v>
      </c>
      <c r="G2770" s="106">
        <v>2.5</v>
      </c>
      <c r="H2770" s="106">
        <v>3.55</v>
      </c>
      <c r="I2770" s="106">
        <v>4.45</v>
      </c>
      <c r="J2770" s="106">
        <v>4.95</v>
      </c>
      <c r="K2770" s="106">
        <v>5.78</v>
      </c>
      <c r="L2770" s="106">
        <v>6.34</v>
      </c>
      <c r="M2770" s="106">
        <v>6.62</v>
      </c>
    </row>
    <row r="2771" ht="15.75" customHeight="1">
      <c r="D2771" s="108">
        <v>41694.0</v>
      </c>
      <c r="E2771" s="106">
        <v>1.5</v>
      </c>
      <c r="F2771" s="106">
        <v>1.83</v>
      </c>
      <c r="G2771" s="106">
        <v>2.35</v>
      </c>
      <c r="H2771" s="106">
        <v>3.43</v>
      </c>
      <c r="I2771" s="106">
        <v>4.43</v>
      </c>
      <c r="J2771" s="106">
        <v>4.95</v>
      </c>
      <c r="K2771" s="106">
        <v>5.78</v>
      </c>
      <c r="L2771" s="106">
        <v>6.34</v>
      </c>
      <c r="M2771" s="106">
        <v>6.62</v>
      </c>
    </row>
    <row r="2772" ht="15.75" customHeight="1">
      <c r="D2772" s="108">
        <v>41691.0</v>
      </c>
      <c r="E2772" s="106">
        <v>1.46</v>
      </c>
      <c r="F2772" s="106">
        <v>1.84</v>
      </c>
      <c r="G2772" s="106">
        <v>2.3</v>
      </c>
      <c r="H2772" s="106">
        <v>3.36</v>
      </c>
      <c r="I2772" s="106">
        <v>4.48</v>
      </c>
      <c r="J2772" s="106">
        <v>5.0</v>
      </c>
      <c r="K2772" s="106">
        <v>5.78</v>
      </c>
      <c r="L2772" s="106">
        <v>6.44</v>
      </c>
      <c r="M2772" s="106">
        <v>6.78</v>
      </c>
    </row>
    <row r="2773" ht="15.75" customHeight="1">
      <c r="D2773" s="108">
        <v>41690.0</v>
      </c>
      <c r="E2773" s="106">
        <v>1.5</v>
      </c>
      <c r="F2773" s="106">
        <v>1.88</v>
      </c>
      <c r="G2773" s="106">
        <v>2.38</v>
      </c>
      <c r="H2773" s="106">
        <v>3.43</v>
      </c>
      <c r="I2773" s="106">
        <v>4.58</v>
      </c>
      <c r="J2773" s="106">
        <v>5.0</v>
      </c>
      <c r="K2773" s="106">
        <v>5.78</v>
      </c>
      <c r="L2773" s="106">
        <v>6.44</v>
      </c>
      <c r="M2773" s="106">
        <v>6.78</v>
      </c>
    </row>
    <row r="2774" ht="15.75" customHeight="1">
      <c r="D2774" s="108">
        <v>41689.0</v>
      </c>
      <c r="E2774" s="106">
        <v>1.73</v>
      </c>
      <c r="F2774" s="106">
        <v>2.1</v>
      </c>
      <c r="G2774" s="106">
        <v>2.55</v>
      </c>
      <c r="H2774" s="106">
        <v>3.48</v>
      </c>
      <c r="I2774" s="106">
        <v>4.65</v>
      </c>
      <c r="J2774" s="106">
        <v>5.0</v>
      </c>
      <c r="K2774" s="106">
        <v>5.78</v>
      </c>
      <c r="L2774" s="106">
        <v>6.42</v>
      </c>
      <c r="M2774" s="106">
        <v>6.78</v>
      </c>
    </row>
    <row r="2775" ht="15.75" customHeight="1">
      <c r="D2775" s="108">
        <v>41688.0</v>
      </c>
      <c r="E2775" s="106">
        <v>1.95</v>
      </c>
      <c r="F2775" s="106">
        <v>2.23</v>
      </c>
      <c r="G2775" s="106">
        <v>2.68</v>
      </c>
      <c r="H2775" s="106">
        <v>3.68</v>
      </c>
      <c r="I2775" s="106">
        <v>4.65</v>
      </c>
      <c r="J2775" s="106">
        <v>5.03</v>
      </c>
      <c r="K2775" s="106">
        <v>5.8</v>
      </c>
      <c r="L2775" s="106">
        <v>6.42</v>
      </c>
      <c r="M2775" s="106">
        <v>6.78</v>
      </c>
    </row>
    <row r="2776" ht="15.75" customHeight="1">
      <c r="D2776" s="108">
        <v>41687.0</v>
      </c>
      <c r="E2776" s="106">
        <v>1.88</v>
      </c>
      <c r="F2776" s="106">
        <v>2.1</v>
      </c>
      <c r="G2776" s="106">
        <v>2.6</v>
      </c>
      <c r="H2776" s="106">
        <v>3.64</v>
      </c>
      <c r="I2776" s="106">
        <v>4.6</v>
      </c>
      <c r="J2776" s="106">
        <v>5.02</v>
      </c>
      <c r="K2776" s="106">
        <v>5.82</v>
      </c>
      <c r="L2776" s="106">
        <v>6.42</v>
      </c>
      <c r="M2776" s="106">
        <v>6.78</v>
      </c>
    </row>
    <row r="2777" ht="15.75" customHeight="1">
      <c r="D2777" s="108">
        <v>41684.0</v>
      </c>
      <c r="E2777" s="106">
        <v>1.95</v>
      </c>
      <c r="F2777" s="106">
        <v>2.33</v>
      </c>
      <c r="G2777" s="106">
        <v>2.78</v>
      </c>
      <c r="H2777" s="106">
        <v>4.08</v>
      </c>
      <c r="I2777" s="106">
        <v>4.7</v>
      </c>
      <c r="J2777" s="106">
        <v>5.08</v>
      </c>
      <c r="K2777" s="106">
        <v>5.84</v>
      </c>
      <c r="L2777" s="106">
        <v>6.44</v>
      </c>
      <c r="M2777" s="106">
        <v>6.8</v>
      </c>
    </row>
    <row r="2778" ht="15.75" customHeight="1">
      <c r="D2778" s="108">
        <v>41683.0</v>
      </c>
      <c r="E2778" s="106">
        <v>2.06</v>
      </c>
      <c r="F2778" s="106">
        <v>2.36</v>
      </c>
      <c r="G2778" s="106">
        <v>2.82</v>
      </c>
      <c r="H2778" s="106">
        <v>4.18</v>
      </c>
      <c r="I2778" s="106">
        <v>4.7</v>
      </c>
      <c r="J2778" s="106">
        <v>5.06</v>
      </c>
      <c r="K2778" s="106">
        <v>5.8</v>
      </c>
      <c r="L2778" s="106">
        <v>6.43</v>
      </c>
      <c r="M2778" s="106">
        <v>6.75</v>
      </c>
    </row>
    <row r="2779" ht="15.75" customHeight="1">
      <c r="D2779" s="108">
        <v>41682.0</v>
      </c>
      <c r="E2779" s="106">
        <v>2.28</v>
      </c>
      <c r="F2779" s="106">
        <v>2.68</v>
      </c>
      <c r="G2779" s="106">
        <v>3.18</v>
      </c>
      <c r="H2779" s="106">
        <v>4.4</v>
      </c>
      <c r="I2779" s="106">
        <v>5.0</v>
      </c>
      <c r="J2779" s="106">
        <v>5.25</v>
      </c>
      <c r="K2779" s="106">
        <v>5.94</v>
      </c>
      <c r="L2779" s="106">
        <v>6.5</v>
      </c>
      <c r="M2779" s="106">
        <v>6.84</v>
      </c>
    </row>
    <row r="2780" ht="15.75" customHeight="1">
      <c r="D2780" s="108">
        <v>41681.0</v>
      </c>
      <c r="E2780" s="106">
        <v>2.86</v>
      </c>
      <c r="F2780" s="106">
        <v>3.36</v>
      </c>
      <c r="G2780" s="106">
        <v>3.78</v>
      </c>
      <c r="H2780" s="106">
        <v>4.6</v>
      </c>
      <c r="I2780" s="106">
        <v>5.12</v>
      </c>
      <c r="J2780" s="106">
        <v>5.4</v>
      </c>
      <c r="K2780" s="106">
        <v>5.95</v>
      </c>
      <c r="L2780" s="106">
        <v>6.5</v>
      </c>
      <c r="M2780" s="106">
        <v>6.8</v>
      </c>
    </row>
    <row r="2781" ht="15.75" customHeight="1">
      <c r="D2781" s="108">
        <v>41680.0</v>
      </c>
      <c r="E2781" s="106">
        <v>3.48</v>
      </c>
      <c r="F2781" s="106">
        <v>3.9</v>
      </c>
      <c r="G2781" s="106">
        <v>4.23</v>
      </c>
      <c r="H2781" s="106">
        <v>4.85</v>
      </c>
      <c r="I2781" s="106">
        <v>5.25</v>
      </c>
      <c r="J2781" s="106">
        <v>5.58</v>
      </c>
      <c r="K2781" s="106">
        <v>6.12</v>
      </c>
      <c r="L2781" s="106">
        <v>6.54</v>
      </c>
      <c r="M2781" s="106">
        <v>6.84</v>
      </c>
    </row>
    <row r="2782" ht="15.75" customHeight="1">
      <c r="D2782" s="108">
        <v>41678.0</v>
      </c>
      <c r="E2782" s="106">
        <v>3.75</v>
      </c>
      <c r="F2782" s="106">
        <v>4.28</v>
      </c>
      <c r="G2782" s="106">
        <v>4.6</v>
      </c>
      <c r="H2782" s="106">
        <v>5.05</v>
      </c>
      <c r="I2782" s="106">
        <v>5.4</v>
      </c>
      <c r="J2782" s="106">
        <v>5.7</v>
      </c>
      <c r="K2782" s="106">
        <v>6.16</v>
      </c>
      <c r="L2782" s="106">
        <v>6.66</v>
      </c>
      <c r="M2782" s="106">
        <v>6.8</v>
      </c>
    </row>
    <row r="2783" ht="15.75" customHeight="1">
      <c r="D2783" s="108">
        <v>41677.0</v>
      </c>
      <c r="E2783" s="106">
        <v>3.8</v>
      </c>
      <c r="F2783" s="106">
        <v>4.43</v>
      </c>
      <c r="G2783" s="106">
        <v>4.6</v>
      </c>
      <c r="H2783" s="106">
        <v>5.05</v>
      </c>
      <c r="I2783" s="106">
        <v>5.35</v>
      </c>
      <c r="J2783" s="106">
        <v>5.8</v>
      </c>
      <c r="K2783" s="106">
        <v>6.26</v>
      </c>
      <c r="L2783" s="106">
        <v>6.66</v>
      </c>
      <c r="M2783" s="106">
        <v>6.94</v>
      </c>
    </row>
    <row r="2784" ht="15.75" customHeight="1">
      <c r="D2784" s="108">
        <v>41676.0</v>
      </c>
      <c r="E2784" s="106">
        <v>4.1</v>
      </c>
      <c r="F2784" s="106">
        <v>4.5</v>
      </c>
      <c r="G2784" s="106">
        <v>4.72</v>
      </c>
      <c r="H2784" s="106">
        <v>5.18</v>
      </c>
      <c r="I2784" s="106">
        <v>5.4</v>
      </c>
      <c r="J2784" s="106">
        <v>5.82</v>
      </c>
      <c r="K2784" s="106">
        <v>6.2</v>
      </c>
      <c r="L2784" s="106">
        <v>6.58</v>
      </c>
      <c r="M2784" s="106">
        <v>6.93</v>
      </c>
    </row>
    <row r="2785" ht="15.75" customHeight="1">
      <c r="D2785" s="108">
        <v>41666.0</v>
      </c>
      <c r="E2785" s="106">
        <v>5.38</v>
      </c>
      <c r="F2785" s="106">
        <v>5.45</v>
      </c>
      <c r="G2785" s="106">
        <v>5.52</v>
      </c>
      <c r="H2785" s="106">
        <v>5.56</v>
      </c>
      <c r="I2785" s="106">
        <v>5.66</v>
      </c>
      <c r="J2785" s="106">
        <v>5.96</v>
      </c>
      <c r="K2785" s="106">
        <v>6.36</v>
      </c>
      <c r="L2785" s="106">
        <v>6.66</v>
      </c>
      <c r="M2785" s="106">
        <v>6.94</v>
      </c>
    </row>
    <row r="2786" ht="15.75" customHeight="1">
      <c r="D2786" s="108">
        <v>41663.0</v>
      </c>
      <c r="E2786" s="106">
        <v>5.4</v>
      </c>
      <c r="F2786" s="106">
        <v>5.48</v>
      </c>
      <c r="G2786" s="106">
        <v>5.5</v>
      </c>
      <c r="H2786" s="106">
        <v>5.6</v>
      </c>
      <c r="I2786" s="106">
        <v>5.75</v>
      </c>
      <c r="J2786" s="106">
        <v>6.0</v>
      </c>
      <c r="K2786" s="106">
        <v>6.36</v>
      </c>
      <c r="L2786" s="106">
        <v>6.66</v>
      </c>
      <c r="M2786" s="106">
        <v>6.94</v>
      </c>
    </row>
    <row r="2787" ht="15.75" customHeight="1">
      <c r="D2787" s="108">
        <v>41662.0</v>
      </c>
      <c r="E2787" s="106">
        <v>5.3</v>
      </c>
      <c r="F2787" s="106">
        <v>5.48</v>
      </c>
      <c r="G2787" s="106">
        <v>5.5</v>
      </c>
      <c r="H2787" s="106">
        <v>5.58</v>
      </c>
      <c r="I2787" s="106">
        <v>5.75</v>
      </c>
      <c r="J2787" s="106">
        <v>6.0</v>
      </c>
      <c r="K2787" s="106">
        <v>6.36</v>
      </c>
      <c r="L2787" s="106">
        <v>6.66</v>
      </c>
      <c r="M2787" s="106">
        <v>6.94</v>
      </c>
    </row>
    <row r="2788" ht="15.75" customHeight="1">
      <c r="D2788" s="108">
        <v>41661.0</v>
      </c>
      <c r="E2788" s="106">
        <v>4.85</v>
      </c>
      <c r="F2788" s="106">
        <v>5.2</v>
      </c>
      <c r="G2788" s="106">
        <v>5.4</v>
      </c>
      <c r="H2788" s="106">
        <v>5.48</v>
      </c>
      <c r="I2788" s="106">
        <v>5.55</v>
      </c>
      <c r="J2788" s="106">
        <v>6.0</v>
      </c>
      <c r="K2788" s="106">
        <v>6.36</v>
      </c>
      <c r="L2788" s="106">
        <v>6.66</v>
      </c>
      <c r="M2788" s="106">
        <v>6.94</v>
      </c>
    </row>
    <row r="2789" ht="15.75" customHeight="1">
      <c r="D2789" s="108">
        <v>41660.0</v>
      </c>
      <c r="E2789" s="106">
        <v>3.5</v>
      </c>
      <c r="F2789" s="106">
        <v>4.1</v>
      </c>
      <c r="G2789" s="106">
        <v>4.78</v>
      </c>
      <c r="H2789" s="106">
        <v>5.18</v>
      </c>
      <c r="I2789" s="106">
        <v>5.5</v>
      </c>
      <c r="J2789" s="106">
        <v>6.0</v>
      </c>
      <c r="K2789" s="106">
        <v>6.36</v>
      </c>
      <c r="L2789" s="106">
        <v>6.66</v>
      </c>
      <c r="M2789" s="106">
        <v>6.94</v>
      </c>
    </row>
    <row r="2790" ht="15.75" customHeight="1">
      <c r="D2790" s="108">
        <v>41659.0</v>
      </c>
      <c r="E2790" s="106">
        <v>3.5</v>
      </c>
      <c r="F2790" s="106">
        <v>4.03</v>
      </c>
      <c r="G2790" s="106">
        <v>4.48</v>
      </c>
      <c r="H2790" s="106">
        <v>5.13</v>
      </c>
      <c r="I2790" s="106">
        <v>5.5</v>
      </c>
      <c r="J2790" s="106">
        <v>6.0</v>
      </c>
      <c r="K2790" s="106">
        <v>6.36</v>
      </c>
      <c r="L2790" s="106">
        <v>6.66</v>
      </c>
      <c r="M2790" s="106">
        <v>6.94</v>
      </c>
    </row>
    <row r="2791" ht="15.75" customHeight="1">
      <c r="D2791" s="108">
        <v>41656.0</v>
      </c>
      <c r="E2791" s="106">
        <v>4.04</v>
      </c>
      <c r="F2791" s="106">
        <v>4.4</v>
      </c>
      <c r="G2791" s="106">
        <v>4.8</v>
      </c>
      <c r="H2791" s="106">
        <v>5.2</v>
      </c>
      <c r="I2791" s="106">
        <v>5.6</v>
      </c>
      <c r="J2791" s="106">
        <v>5.98</v>
      </c>
      <c r="K2791" s="106">
        <v>6.33</v>
      </c>
      <c r="L2791" s="106">
        <v>6.58</v>
      </c>
      <c r="M2791" s="106">
        <v>6.93</v>
      </c>
    </row>
    <row r="2792" ht="15.75" customHeight="1">
      <c r="D2792" s="108">
        <v>41655.0</v>
      </c>
      <c r="E2792" s="106">
        <v>4.63</v>
      </c>
      <c r="F2792" s="106">
        <v>4.98</v>
      </c>
      <c r="G2792" s="106">
        <v>5.2</v>
      </c>
      <c r="H2792" s="106">
        <v>5.35</v>
      </c>
      <c r="I2792" s="106">
        <v>5.58</v>
      </c>
      <c r="J2792" s="106">
        <v>6.0</v>
      </c>
      <c r="K2792" s="106">
        <v>6.36</v>
      </c>
      <c r="L2792" s="106">
        <v>6.66</v>
      </c>
      <c r="M2792" s="106">
        <v>6.94</v>
      </c>
    </row>
    <row r="2793" ht="15.75" customHeight="1">
      <c r="D2793" s="108">
        <v>41654.0</v>
      </c>
      <c r="E2793" s="106">
        <v>5.04</v>
      </c>
      <c r="F2793" s="106">
        <v>5.26</v>
      </c>
      <c r="G2793" s="106">
        <v>5.36</v>
      </c>
      <c r="H2793" s="106">
        <v>5.5</v>
      </c>
      <c r="I2793" s="106">
        <v>5.56</v>
      </c>
      <c r="J2793" s="106">
        <v>5.94</v>
      </c>
      <c r="K2793" s="106">
        <v>6.36</v>
      </c>
      <c r="L2793" s="106">
        <v>6.66</v>
      </c>
      <c r="M2793" s="106">
        <v>6.94</v>
      </c>
    </row>
    <row r="2794" ht="15.75" customHeight="1">
      <c r="D2794" s="108">
        <v>41653.0</v>
      </c>
      <c r="E2794" s="106">
        <v>5.03</v>
      </c>
      <c r="F2794" s="106">
        <v>5.28</v>
      </c>
      <c r="G2794" s="106">
        <v>5.45</v>
      </c>
      <c r="H2794" s="106">
        <v>5.53</v>
      </c>
      <c r="I2794" s="106">
        <v>5.58</v>
      </c>
      <c r="J2794" s="106">
        <v>6.0</v>
      </c>
      <c r="K2794" s="106">
        <v>6.36</v>
      </c>
      <c r="L2794" s="106">
        <v>6.66</v>
      </c>
      <c r="M2794" s="106">
        <v>6.94</v>
      </c>
    </row>
    <row r="2795" ht="15.75" customHeight="1">
      <c r="D2795" s="108">
        <v>41652.0</v>
      </c>
      <c r="E2795" s="106">
        <v>4.7</v>
      </c>
      <c r="F2795" s="106">
        <v>5.05</v>
      </c>
      <c r="G2795" s="106">
        <v>5.3</v>
      </c>
      <c r="H2795" s="106">
        <v>5.5</v>
      </c>
      <c r="I2795" s="106">
        <v>5.53</v>
      </c>
      <c r="J2795" s="106">
        <v>6.0</v>
      </c>
      <c r="K2795" s="106">
        <v>6.36</v>
      </c>
      <c r="L2795" s="106">
        <v>6.66</v>
      </c>
      <c r="M2795" s="106">
        <v>6.94</v>
      </c>
    </row>
    <row r="2796" ht="15.75" customHeight="1">
      <c r="D2796" s="108">
        <v>41649.0</v>
      </c>
      <c r="E2796" s="106">
        <v>4.58</v>
      </c>
      <c r="F2796" s="106">
        <v>4.98</v>
      </c>
      <c r="G2796" s="106">
        <v>5.25</v>
      </c>
      <c r="H2796" s="106">
        <v>5.35</v>
      </c>
      <c r="I2796" s="106">
        <v>5.5</v>
      </c>
      <c r="J2796" s="106">
        <v>6.0</v>
      </c>
      <c r="K2796" s="106">
        <v>6.36</v>
      </c>
      <c r="L2796" s="106">
        <v>6.66</v>
      </c>
      <c r="M2796" s="106">
        <v>6.94</v>
      </c>
    </row>
    <row r="2797" ht="15.75" customHeight="1">
      <c r="D2797" s="108">
        <v>41648.0</v>
      </c>
      <c r="E2797" s="106">
        <v>4.45</v>
      </c>
      <c r="F2797" s="106">
        <v>4.98</v>
      </c>
      <c r="G2797" s="106">
        <v>5.25</v>
      </c>
      <c r="H2797" s="106">
        <v>5.33</v>
      </c>
      <c r="I2797" s="106">
        <v>5.5</v>
      </c>
      <c r="J2797" s="106">
        <v>6.0</v>
      </c>
      <c r="K2797" s="106">
        <v>6.36</v>
      </c>
      <c r="L2797" s="106">
        <v>6.66</v>
      </c>
      <c r="M2797" s="106">
        <v>6.94</v>
      </c>
    </row>
    <row r="2798" ht="15.75" customHeight="1">
      <c r="D2798" s="108">
        <v>41647.0</v>
      </c>
      <c r="E2798" s="106">
        <v>4.4</v>
      </c>
      <c r="F2798" s="106">
        <v>4.7</v>
      </c>
      <c r="G2798" s="106">
        <v>4.98</v>
      </c>
      <c r="H2798" s="106">
        <v>5.13</v>
      </c>
      <c r="I2798" s="106">
        <v>5.5</v>
      </c>
      <c r="J2798" s="106">
        <v>6.0</v>
      </c>
      <c r="K2798" s="106">
        <v>6.36</v>
      </c>
      <c r="L2798" s="106">
        <v>6.66</v>
      </c>
      <c r="M2798" s="106">
        <v>6.94</v>
      </c>
    </row>
    <row r="2799" ht="15.75" customHeight="1">
      <c r="D2799" s="108">
        <v>41646.0</v>
      </c>
      <c r="E2799" s="106">
        <v>4.05</v>
      </c>
      <c r="F2799" s="106">
        <v>4.53</v>
      </c>
      <c r="G2799" s="106">
        <v>4.9</v>
      </c>
      <c r="H2799" s="106">
        <v>5.08</v>
      </c>
      <c r="I2799" s="106">
        <v>5.5</v>
      </c>
      <c r="J2799" s="106">
        <v>5.98</v>
      </c>
      <c r="K2799" s="106">
        <v>6.3</v>
      </c>
      <c r="L2799" s="106">
        <v>6.6</v>
      </c>
      <c r="M2799" s="106">
        <v>6.94</v>
      </c>
    </row>
    <row r="2800" ht="15.75" customHeight="1">
      <c r="D2800" s="108">
        <v>41645.0</v>
      </c>
      <c r="E2800" s="106">
        <v>3.62</v>
      </c>
      <c r="F2800" s="106">
        <v>4.22</v>
      </c>
      <c r="G2800" s="106">
        <v>4.62</v>
      </c>
      <c r="H2800" s="106">
        <v>5.0</v>
      </c>
      <c r="I2800" s="106">
        <v>5.46</v>
      </c>
      <c r="J2800" s="106">
        <v>5.88</v>
      </c>
      <c r="K2800" s="106">
        <v>6.3</v>
      </c>
      <c r="L2800" s="106">
        <v>6.7</v>
      </c>
      <c r="M2800" s="106">
        <v>6.94</v>
      </c>
    </row>
    <row r="2801" ht="15.75" customHeight="1">
      <c r="D2801" s="108">
        <v>41642.0</v>
      </c>
      <c r="E2801" s="106">
        <v>3.4</v>
      </c>
      <c r="F2801" s="106">
        <v>3.95</v>
      </c>
      <c r="G2801" s="106">
        <v>4.35</v>
      </c>
      <c r="H2801" s="106">
        <v>5.0</v>
      </c>
      <c r="I2801" s="106">
        <v>5.45</v>
      </c>
      <c r="J2801" s="106">
        <v>5.88</v>
      </c>
      <c r="K2801" s="106">
        <v>6.3</v>
      </c>
      <c r="L2801" s="106">
        <v>6.7</v>
      </c>
      <c r="M2801" s="106">
        <v>6.94</v>
      </c>
    </row>
    <row r="2802" ht="15.75" customHeight="1">
      <c r="D2802" s="108">
        <v>41641.0</v>
      </c>
      <c r="E2802" s="106">
        <v>3.8</v>
      </c>
      <c r="F2802" s="106">
        <v>4.22</v>
      </c>
      <c r="G2802" s="106">
        <v>4.68</v>
      </c>
      <c r="H2802" s="106">
        <v>5.04</v>
      </c>
      <c r="I2802" s="106">
        <v>5.5</v>
      </c>
      <c r="J2802" s="106">
        <v>5.9</v>
      </c>
      <c r="K2802" s="106">
        <v>6.33</v>
      </c>
      <c r="L2802" s="106">
        <v>6.63</v>
      </c>
      <c r="M2802" s="106">
        <v>6.93</v>
      </c>
    </row>
    <row r="2803" ht="15.75" customHeight="1">
      <c r="D2803" s="108">
        <v>41639.0</v>
      </c>
      <c r="E2803" s="106">
        <v>3.5</v>
      </c>
      <c r="F2803" s="106">
        <v>4.05</v>
      </c>
      <c r="G2803" s="106">
        <v>4.63</v>
      </c>
      <c r="H2803" s="106">
        <v>5.0</v>
      </c>
      <c r="I2803" s="106">
        <v>5.5</v>
      </c>
      <c r="J2803" s="106">
        <v>5.98</v>
      </c>
      <c r="K2803" s="106">
        <v>6.36</v>
      </c>
      <c r="L2803" s="106">
        <v>6.7</v>
      </c>
      <c r="M2803" s="106">
        <v>6.94</v>
      </c>
    </row>
    <row r="2804" ht="15.75" customHeight="1">
      <c r="D2804" s="108">
        <v>41638.0</v>
      </c>
      <c r="E2804" s="106">
        <v>3.86</v>
      </c>
      <c r="F2804" s="106">
        <v>4.36</v>
      </c>
      <c r="G2804" s="106">
        <v>4.78</v>
      </c>
      <c r="H2804" s="106">
        <v>5.04</v>
      </c>
      <c r="I2804" s="106">
        <v>5.5</v>
      </c>
      <c r="J2804" s="106">
        <v>5.94</v>
      </c>
      <c r="K2804" s="106">
        <v>6.38</v>
      </c>
      <c r="L2804" s="106">
        <v>6.75</v>
      </c>
      <c r="M2804" s="106">
        <v>6.98</v>
      </c>
    </row>
    <row r="2805" ht="15.75" customHeight="1">
      <c r="D2805" s="108">
        <v>41635.0</v>
      </c>
      <c r="E2805" s="106">
        <v>4.5</v>
      </c>
      <c r="F2805" s="106">
        <v>5.0</v>
      </c>
      <c r="G2805" s="106">
        <v>5.23</v>
      </c>
      <c r="H2805" s="106">
        <v>5.48</v>
      </c>
      <c r="I2805" s="106">
        <v>5.53</v>
      </c>
      <c r="J2805" s="106">
        <v>5.93</v>
      </c>
      <c r="K2805" s="106">
        <v>6.36</v>
      </c>
      <c r="L2805" s="106">
        <v>6.7</v>
      </c>
      <c r="M2805" s="106">
        <v>6.92</v>
      </c>
    </row>
    <row r="2806" ht="15.75" customHeight="1">
      <c r="D2806" s="108">
        <v>41634.0</v>
      </c>
      <c r="E2806" s="106">
        <v>4.9</v>
      </c>
      <c r="F2806" s="106">
        <v>5.28</v>
      </c>
      <c r="G2806" s="106">
        <v>5.43</v>
      </c>
      <c r="H2806" s="106">
        <v>5.5</v>
      </c>
      <c r="I2806" s="106">
        <v>5.53</v>
      </c>
      <c r="J2806" s="106">
        <v>5.9</v>
      </c>
      <c r="K2806" s="106">
        <v>6.34</v>
      </c>
      <c r="L2806" s="106">
        <v>6.7</v>
      </c>
      <c r="M2806" s="106">
        <v>6.92</v>
      </c>
    </row>
    <row r="2807" ht="15.75" customHeight="1">
      <c r="D2807" s="108">
        <v>41633.0</v>
      </c>
      <c r="E2807" s="106">
        <v>4.8</v>
      </c>
      <c r="F2807" s="106">
        <v>5.26</v>
      </c>
      <c r="G2807" s="106">
        <v>5.4</v>
      </c>
      <c r="H2807" s="106">
        <v>5.5</v>
      </c>
      <c r="I2807" s="106">
        <v>5.54</v>
      </c>
      <c r="J2807" s="106">
        <v>5.82</v>
      </c>
      <c r="K2807" s="106">
        <v>6.23</v>
      </c>
      <c r="L2807" s="106">
        <v>6.63</v>
      </c>
      <c r="M2807" s="106">
        <v>6.9</v>
      </c>
    </row>
    <row r="2808" ht="15.75" customHeight="1">
      <c r="D2808" s="108">
        <v>41632.0</v>
      </c>
      <c r="E2808" s="106">
        <v>4.54</v>
      </c>
      <c r="F2808" s="106">
        <v>5.06</v>
      </c>
      <c r="G2808" s="106">
        <v>5.2</v>
      </c>
      <c r="H2808" s="106">
        <v>5.4</v>
      </c>
      <c r="I2808" s="106">
        <v>5.5</v>
      </c>
      <c r="J2808" s="106">
        <v>5.76</v>
      </c>
      <c r="K2808" s="106">
        <v>6.3</v>
      </c>
      <c r="L2808" s="106">
        <v>6.58</v>
      </c>
      <c r="M2808" s="106">
        <v>6.9</v>
      </c>
    </row>
    <row r="2809" ht="15.75" customHeight="1">
      <c r="D2809" s="108">
        <v>41631.0</v>
      </c>
      <c r="E2809" s="106">
        <v>3.0</v>
      </c>
      <c r="F2809" s="106">
        <v>3.33</v>
      </c>
      <c r="G2809" s="106">
        <v>3.85</v>
      </c>
      <c r="H2809" s="106">
        <v>4.68</v>
      </c>
      <c r="I2809" s="106">
        <v>5.2</v>
      </c>
      <c r="J2809" s="106">
        <v>5.63</v>
      </c>
      <c r="K2809" s="106">
        <v>6.16</v>
      </c>
      <c r="L2809" s="106">
        <v>6.5</v>
      </c>
      <c r="M2809" s="106">
        <v>6.86</v>
      </c>
    </row>
    <row r="2810" ht="15.75" customHeight="1">
      <c r="D2810" s="108">
        <v>41628.0</v>
      </c>
      <c r="E2810" s="106">
        <v>2.35</v>
      </c>
      <c r="F2810" s="106">
        <v>2.75</v>
      </c>
      <c r="G2810" s="106">
        <v>3.38</v>
      </c>
      <c r="H2810" s="106">
        <v>4.5</v>
      </c>
      <c r="I2810" s="106">
        <v>5.23</v>
      </c>
      <c r="J2810" s="106">
        <v>5.7</v>
      </c>
      <c r="K2810" s="106">
        <v>6.26</v>
      </c>
      <c r="L2810" s="106">
        <v>6.66</v>
      </c>
      <c r="M2810" s="106">
        <v>6.92</v>
      </c>
    </row>
    <row r="2811" ht="15.75" customHeight="1">
      <c r="D2811" s="108">
        <v>41627.0</v>
      </c>
      <c r="E2811" s="106">
        <v>2.3</v>
      </c>
      <c r="F2811" s="106">
        <v>2.8</v>
      </c>
      <c r="G2811" s="106">
        <v>3.28</v>
      </c>
      <c r="H2811" s="106">
        <v>4.5</v>
      </c>
      <c r="I2811" s="106">
        <v>5.23</v>
      </c>
      <c r="J2811" s="106">
        <v>5.7</v>
      </c>
      <c r="K2811" s="106">
        <v>6.26</v>
      </c>
      <c r="L2811" s="106">
        <v>6.66</v>
      </c>
      <c r="M2811" s="106">
        <v>6.92</v>
      </c>
    </row>
    <row r="2812" ht="15.75" customHeight="1">
      <c r="D2812" s="108">
        <v>41626.0</v>
      </c>
      <c r="E2812" s="106">
        <v>2.33</v>
      </c>
      <c r="F2812" s="106">
        <v>2.78</v>
      </c>
      <c r="G2812" s="106">
        <v>3.3</v>
      </c>
      <c r="H2812" s="106">
        <v>4.5</v>
      </c>
      <c r="I2812" s="106">
        <v>5.23</v>
      </c>
      <c r="J2812" s="106">
        <v>5.7</v>
      </c>
      <c r="K2812" s="106">
        <v>6.26</v>
      </c>
      <c r="L2812" s="106">
        <v>6.66</v>
      </c>
      <c r="M2812" s="106">
        <v>6.92</v>
      </c>
    </row>
    <row r="2813" ht="15.75" customHeight="1">
      <c r="D2813" s="108">
        <v>41625.0</v>
      </c>
      <c r="E2813" s="106">
        <v>2.35</v>
      </c>
      <c r="F2813" s="106">
        <v>2.75</v>
      </c>
      <c r="G2813" s="106">
        <v>3.38</v>
      </c>
      <c r="H2813" s="106">
        <v>4.5</v>
      </c>
      <c r="I2813" s="106">
        <v>5.23</v>
      </c>
      <c r="J2813" s="106">
        <v>5.73</v>
      </c>
      <c r="K2813" s="106">
        <v>6.26</v>
      </c>
      <c r="L2813" s="106">
        <v>6.66</v>
      </c>
      <c r="M2813" s="106">
        <v>6.92</v>
      </c>
    </row>
    <row r="2814" ht="15.75" customHeight="1">
      <c r="D2814" s="108">
        <v>41624.0</v>
      </c>
      <c r="E2814" s="106">
        <v>2.32</v>
      </c>
      <c r="F2814" s="106">
        <v>2.82</v>
      </c>
      <c r="G2814" s="106">
        <v>3.4</v>
      </c>
      <c r="H2814" s="106">
        <v>4.5</v>
      </c>
      <c r="I2814" s="106">
        <v>5.26</v>
      </c>
      <c r="J2814" s="106">
        <v>5.78</v>
      </c>
      <c r="K2814" s="106">
        <v>6.3</v>
      </c>
      <c r="L2814" s="106">
        <v>6.7</v>
      </c>
      <c r="M2814" s="106">
        <v>6.98</v>
      </c>
    </row>
    <row r="2815" ht="15.75" customHeight="1">
      <c r="D2815" s="108">
        <v>41621.0</v>
      </c>
      <c r="E2815" s="106">
        <v>2.48</v>
      </c>
      <c r="F2815" s="106">
        <v>2.93</v>
      </c>
      <c r="G2815" s="106">
        <v>3.53</v>
      </c>
      <c r="H2815" s="106">
        <v>4.5</v>
      </c>
      <c r="I2815" s="106">
        <v>5.33</v>
      </c>
      <c r="J2815" s="106">
        <v>5.78</v>
      </c>
      <c r="K2815" s="106">
        <v>6.3</v>
      </c>
      <c r="L2815" s="106">
        <v>6.66</v>
      </c>
      <c r="M2815" s="106">
        <v>6.98</v>
      </c>
    </row>
    <row r="2816" ht="15.75" customHeight="1">
      <c r="D2816" s="108">
        <v>41620.0</v>
      </c>
      <c r="E2816" s="106">
        <v>2.53</v>
      </c>
      <c r="F2816" s="106">
        <v>2.98</v>
      </c>
      <c r="G2816" s="106">
        <v>3.53</v>
      </c>
      <c r="H2816" s="106">
        <v>4.5</v>
      </c>
      <c r="I2816" s="106">
        <v>5.33</v>
      </c>
      <c r="J2816" s="106">
        <v>5.78</v>
      </c>
      <c r="K2816" s="106">
        <v>6.3</v>
      </c>
      <c r="L2816" s="106">
        <v>6.66</v>
      </c>
      <c r="M2816" s="106">
        <v>6.98</v>
      </c>
    </row>
    <row r="2817" ht="15.75" customHeight="1">
      <c r="D2817" s="108">
        <v>41619.0</v>
      </c>
      <c r="E2817" s="106">
        <v>2.52</v>
      </c>
      <c r="F2817" s="106">
        <v>2.88</v>
      </c>
      <c r="G2817" s="106">
        <v>3.46</v>
      </c>
      <c r="H2817" s="106">
        <v>4.5</v>
      </c>
      <c r="I2817" s="106">
        <v>5.33</v>
      </c>
      <c r="J2817" s="106">
        <v>5.78</v>
      </c>
      <c r="K2817" s="106">
        <v>6.24</v>
      </c>
      <c r="L2817" s="106">
        <v>6.66</v>
      </c>
      <c r="M2817" s="106">
        <v>6.98</v>
      </c>
    </row>
    <row r="2818" ht="15.75" customHeight="1">
      <c r="D2818" s="108">
        <v>41618.0</v>
      </c>
      <c r="E2818" s="106">
        <v>2.38</v>
      </c>
      <c r="F2818" s="106">
        <v>2.64</v>
      </c>
      <c r="G2818" s="106">
        <v>3.32</v>
      </c>
      <c r="H2818" s="106">
        <v>4.42</v>
      </c>
      <c r="I2818" s="106">
        <v>5.38</v>
      </c>
      <c r="J2818" s="106">
        <v>5.78</v>
      </c>
      <c r="K2818" s="106">
        <v>6.3</v>
      </c>
      <c r="L2818" s="106">
        <v>6.7</v>
      </c>
      <c r="M2818" s="106">
        <v>7.0</v>
      </c>
    </row>
    <row r="2819" ht="15.75" customHeight="1">
      <c r="D2819" s="108">
        <v>41617.0</v>
      </c>
      <c r="E2819" s="106">
        <v>2.45</v>
      </c>
      <c r="F2819" s="106">
        <v>2.68</v>
      </c>
      <c r="G2819" s="106">
        <v>3.25</v>
      </c>
      <c r="H2819" s="106">
        <v>4.48</v>
      </c>
      <c r="I2819" s="106">
        <v>5.4</v>
      </c>
      <c r="J2819" s="106">
        <v>5.78</v>
      </c>
      <c r="K2819" s="106">
        <v>6.3</v>
      </c>
      <c r="L2819" s="106">
        <v>6.66</v>
      </c>
      <c r="M2819" s="106">
        <v>6.98</v>
      </c>
    </row>
    <row r="2820" ht="15.75" customHeight="1">
      <c r="D2820" s="108">
        <v>41614.0</v>
      </c>
      <c r="E2820" s="106">
        <v>2.45</v>
      </c>
      <c r="F2820" s="106">
        <v>2.65</v>
      </c>
      <c r="G2820" s="106">
        <v>3.28</v>
      </c>
      <c r="H2820" s="106">
        <v>4.45</v>
      </c>
      <c r="I2820" s="106">
        <v>5.43</v>
      </c>
      <c r="J2820" s="106">
        <v>5.78</v>
      </c>
      <c r="K2820" s="106">
        <v>6.34</v>
      </c>
      <c r="L2820" s="106">
        <v>6.7</v>
      </c>
      <c r="M2820" s="106">
        <v>6.98</v>
      </c>
    </row>
    <row r="2821" ht="15.75" customHeight="1">
      <c r="D2821" s="108">
        <v>41613.0</v>
      </c>
      <c r="E2821" s="106">
        <v>2.53</v>
      </c>
      <c r="F2821" s="106">
        <v>2.9</v>
      </c>
      <c r="G2821" s="106">
        <v>3.83</v>
      </c>
      <c r="H2821" s="106">
        <v>4.68</v>
      </c>
      <c r="I2821" s="106">
        <v>5.5</v>
      </c>
      <c r="J2821" s="106">
        <v>5.8</v>
      </c>
      <c r="K2821" s="106">
        <v>6.32</v>
      </c>
      <c r="L2821" s="106">
        <v>6.7</v>
      </c>
      <c r="M2821" s="106">
        <v>6.98</v>
      </c>
    </row>
    <row r="2822" ht="15.75" customHeight="1">
      <c r="D2822" s="108">
        <v>41612.0</v>
      </c>
      <c r="E2822" s="106">
        <v>3.0</v>
      </c>
      <c r="F2822" s="106">
        <v>3.34</v>
      </c>
      <c r="G2822" s="106">
        <v>3.98</v>
      </c>
      <c r="H2822" s="106">
        <v>4.74</v>
      </c>
      <c r="I2822" s="106">
        <v>5.52</v>
      </c>
      <c r="J2822" s="106">
        <v>5.82</v>
      </c>
      <c r="K2822" s="106">
        <v>6.3</v>
      </c>
      <c r="L2822" s="106">
        <v>6.65</v>
      </c>
      <c r="M2822" s="106">
        <v>6.98</v>
      </c>
    </row>
    <row r="2823" ht="15.75" customHeight="1">
      <c r="D2823" s="108">
        <v>41611.0</v>
      </c>
      <c r="E2823" s="106">
        <v>3.5</v>
      </c>
      <c r="F2823" s="106">
        <v>3.8</v>
      </c>
      <c r="G2823" s="106">
        <v>4.23</v>
      </c>
      <c r="H2823" s="106">
        <v>4.95</v>
      </c>
      <c r="I2823" s="106">
        <v>5.65</v>
      </c>
      <c r="J2823" s="106">
        <v>5.98</v>
      </c>
      <c r="K2823" s="106">
        <v>6.34</v>
      </c>
      <c r="L2823" s="106">
        <v>6.72</v>
      </c>
      <c r="M2823" s="106">
        <v>6.98</v>
      </c>
    </row>
    <row r="2824" ht="15.75" customHeight="1">
      <c r="D2824" s="108">
        <v>41610.0</v>
      </c>
      <c r="E2824" s="106">
        <v>3.52</v>
      </c>
      <c r="F2824" s="106">
        <v>3.86</v>
      </c>
      <c r="G2824" s="106">
        <v>4.28</v>
      </c>
      <c r="H2824" s="106">
        <v>4.96</v>
      </c>
      <c r="I2824" s="106">
        <v>5.6</v>
      </c>
      <c r="J2824" s="106">
        <v>5.94</v>
      </c>
      <c r="K2824" s="106">
        <v>6.35</v>
      </c>
      <c r="L2824" s="106">
        <v>6.7</v>
      </c>
      <c r="M2824" s="106">
        <v>6.98</v>
      </c>
    </row>
    <row r="2825" ht="15.75" customHeight="1">
      <c r="D2825" s="108">
        <v>41607.0</v>
      </c>
      <c r="E2825" s="106">
        <v>2.54</v>
      </c>
      <c r="F2825" s="106">
        <v>3.21</v>
      </c>
      <c r="G2825" s="106">
        <v>4.04</v>
      </c>
      <c r="H2825" s="106">
        <v>4.86</v>
      </c>
      <c r="I2825" s="106">
        <v>5.52</v>
      </c>
      <c r="J2825" s="106">
        <v>5.92</v>
      </c>
      <c r="K2825" s="106">
        <v>6.32</v>
      </c>
      <c r="L2825" s="106">
        <v>6.66</v>
      </c>
      <c r="M2825" s="106">
        <v>6.96</v>
      </c>
    </row>
    <row r="2826" ht="15.75" customHeight="1">
      <c r="D2826" s="108">
        <v>41606.0</v>
      </c>
      <c r="E2826" s="106">
        <v>3.19</v>
      </c>
      <c r="F2826" s="106">
        <v>3.6</v>
      </c>
      <c r="G2826" s="106">
        <v>4.23</v>
      </c>
      <c r="H2826" s="106">
        <v>4.91</v>
      </c>
      <c r="I2826" s="106">
        <v>5.52</v>
      </c>
      <c r="J2826" s="106">
        <v>5.92</v>
      </c>
      <c r="K2826" s="106">
        <v>6.32</v>
      </c>
      <c r="L2826" s="106">
        <v>6.66</v>
      </c>
      <c r="M2826" s="106">
        <v>6.96</v>
      </c>
    </row>
    <row r="2827" ht="15.75" customHeight="1">
      <c r="D2827" s="108">
        <v>41605.0</v>
      </c>
      <c r="E2827" s="106">
        <v>3.54</v>
      </c>
      <c r="F2827" s="106">
        <v>3.96</v>
      </c>
      <c r="G2827" s="106">
        <v>4.39</v>
      </c>
      <c r="H2827" s="106">
        <v>4.95</v>
      </c>
      <c r="I2827" s="106">
        <v>5.5</v>
      </c>
      <c r="J2827" s="106">
        <v>5.88</v>
      </c>
      <c r="K2827" s="106">
        <v>6.31</v>
      </c>
      <c r="L2827" s="106">
        <v>6.66</v>
      </c>
      <c r="M2827" s="106">
        <v>6.95</v>
      </c>
    </row>
    <row r="2828" ht="15.75" customHeight="1">
      <c r="D2828" s="108">
        <v>41604.0</v>
      </c>
      <c r="E2828" s="106">
        <v>3.97</v>
      </c>
      <c r="F2828" s="106">
        <v>4.32</v>
      </c>
      <c r="G2828" s="106">
        <v>4.58</v>
      </c>
      <c r="H2828" s="106">
        <v>4.99</v>
      </c>
      <c r="I2828" s="106">
        <v>5.48</v>
      </c>
      <c r="J2828" s="106">
        <v>5.83</v>
      </c>
      <c r="K2828" s="106">
        <v>6.29</v>
      </c>
      <c r="L2828" s="106">
        <v>6.56</v>
      </c>
      <c r="M2828" s="106">
        <v>6.91</v>
      </c>
    </row>
    <row r="2829" ht="15.75" customHeight="1">
      <c r="D2829" s="108">
        <v>41603.0</v>
      </c>
      <c r="E2829" s="106">
        <v>3.63</v>
      </c>
      <c r="F2829" s="106">
        <v>3.92</v>
      </c>
      <c r="G2829" s="106">
        <v>4.33</v>
      </c>
      <c r="H2829" s="106">
        <v>4.97</v>
      </c>
      <c r="I2829" s="106">
        <v>5.5</v>
      </c>
      <c r="J2829" s="106">
        <v>5.8</v>
      </c>
      <c r="K2829" s="106">
        <v>6.24</v>
      </c>
      <c r="L2829" s="106">
        <v>6.58</v>
      </c>
      <c r="M2829" s="106">
        <v>6.91</v>
      </c>
    </row>
    <row r="2830" ht="15.75" customHeight="1">
      <c r="D2830" s="108">
        <v>41600.0</v>
      </c>
      <c r="E2830" s="106">
        <v>3.5</v>
      </c>
      <c r="F2830" s="106">
        <v>3.82</v>
      </c>
      <c r="G2830" s="106">
        <v>4.19</v>
      </c>
      <c r="H2830" s="106">
        <v>4.94</v>
      </c>
      <c r="I2830" s="106">
        <v>5.48</v>
      </c>
      <c r="J2830" s="106">
        <v>5.85</v>
      </c>
      <c r="K2830" s="106">
        <v>6.25</v>
      </c>
      <c r="L2830" s="106">
        <v>6.59</v>
      </c>
      <c r="M2830" s="106">
        <v>6.92</v>
      </c>
    </row>
    <row r="2831" ht="15.75" customHeight="1">
      <c r="D2831" s="108">
        <v>41599.0</v>
      </c>
      <c r="E2831" s="106">
        <v>3.42</v>
      </c>
      <c r="F2831" s="106">
        <v>3.81</v>
      </c>
      <c r="G2831" s="106">
        <v>4.18</v>
      </c>
      <c r="H2831" s="106">
        <v>4.92</v>
      </c>
      <c r="I2831" s="106">
        <v>5.47</v>
      </c>
      <c r="J2831" s="106">
        <v>5.86</v>
      </c>
      <c r="K2831" s="106">
        <v>6.28</v>
      </c>
      <c r="L2831" s="106">
        <v>6.66</v>
      </c>
      <c r="M2831" s="106">
        <v>6.92</v>
      </c>
    </row>
    <row r="2832" ht="15.75" customHeight="1">
      <c r="D2832" s="108">
        <v>41598.0</v>
      </c>
      <c r="E2832" s="106">
        <v>3.42</v>
      </c>
      <c r="F2832" s="106">
        <v>3.8</v>
      </c>
      <c r="G2832" s="106">
        <v>4.2</v>
      </c>
      <c r="H2832" s="106">
        <v>4.92</v>
      </c>
      <c r="I2832" s="106">
        <v>5.47</v>
      </c>
      <c r="J2832" s="106">
        <v>5.85</v>
      </c>
      <c r="K2832" s="106">
        <v>6.26</v>
      </c>
      <c r="L2832" s="106">
        <v>6.66</v>
      </c>
      <c r="M2832" s="106">
        <v>6.92</v>
      </c>
    </row>
    <row r="2833" ht="15.75" customHeight="1">
      <c r="D2833" s="108">
        <v>41597.0</v>
      </c>
      <c r="E2833" s="106">
        <v>3.56</v>
      </c>
      <c r="F2833" s="106">
        <v>3.93</v>
      </c>
      <c r="G2833" s="106">
        <v>4.27</v>
      </c>
      <c r="H2833" s="106">
        <v>4.91</v>
      </c>
      <c r="I2833" s="106">
        <v>5.47</v>
      </c>
      <c r="J2833" s="106">
        <v>5.84</v>
      </c>
      <c r="K2833" s="106">
        <v>6.25</v>
      </c>
      <c r="L2833" s="106">
        <v>6.66</v>
      </c>
      <c r="M2833" s="106">
        <v>6.92</v>
      </c>
    </row>
    <row r="2834" ht="15.75" customHeight="1">
      <c r="D2834" s="108">
        <v>41596.0</v>
      </c>
      <c r="E2834" s="106">
        <v>4.0</v>
      </c>
      <c r="F2834" s="106">
        <v>4.31</v>
      </c>
      <c r="G2834" s="106">
        <v>4.63</v>
      </c>
      <c r="H2834" s="106">
        <v>4.98</v>
      </c>
      <c r="I2834" s="106">
        <v>5.47</v>
      </c>
      <c r="J2834" s="106">
        <v>5.82</v>
      </c>
      <c r="K2834" s="106">
        <v>6.25</v>
      </c>
      <c r="L2834" s="106">
        <v>6.66</v>
      </c>
      <c r="M2834" s="106">
        <v>6.92</v>
      </c>
    </row>
    <row r="2835" ht="15.75" customHeight="1">
      <c r="D2835" s="108">
        <v>41593.0</v>
      </c>
      <c r="E2835" s="106">
        <v>4.04</v>
      </c>
      <c r="F2835" s="106">
        <v>4.44</v>
      </c>
      <c r="G2835" s="106">
        <v>4.7</v>
      </c>
      <c r="H2835" s="106">
        <v>5.01</v>
      </c>
      <c r="I2835" s="106">
        <v>5.48</v>
      </c>
      <c r="J2835" s="106">
        <v>5.85</v>
      </c>
      <c r="K2835" s="106">
        <v>6.18</v>
      </c>
      <c r="L2835" s="106">
        <v>6.58</v>
      </c>
      <c r="M2835" s="106">
        <v>6.88</v>
      </c>
    </row>
    <row r="2836" ht="15.75" customHeight="1">
      <c r="D2836" s="108">
        <v>41592.0</v>
      </c>
      <c r="E2836" s="106">
        <v>4.5</v>
      </c>
      <c r="F2836" s="106">
        <v>4.74</v>
      </c>
      <c r="G2836" s="106">
        <v>4.95</v>
      </c>
      <c r="H2836" s="106">
        <v>5.13</v>
      </c>
      <c r="I2836" s="106">
        <v>5.5</v>
      </c>
      <c r="J2836" s="106">
        <v>5.89</v>
      </c>
      <c r="K2836" s="106">
        <v>6.24</v>
      </c>
      <c r="L2836" s="106">
        <v>6.66</v>
      </c>
      <c r="M2836" s="106">
        <v>6.9</v>
      </c>
    </row>
    <row r="2837" ht="15.75" customHeight="1">
      <c r="D2837" s="108">
        <v>41591.0</v>
      </c>
      <c r="E2837" s="106">
        <v>4.59</v>
      </c>
      <c r="F2837" s="106">
        <v>4.93</v>
      </c>
      <c r="G2837" s="106">
        <v>5.08</v>
      </c>
      <c r="H2837" s="106">
        <v>5.25</v>
      </c>
      <c r="I2837" s="106">
        <v>5.53</v>
      </c>
      <c r="J2837" s="106">
        <v>6.0</v>
      </c>
      <c r="K2837" s="106">
        <v>6.35</v>
      </c>
      <c r="L2837" s="106">
        <v>6.7</v>
      </c>
      <c r="M2837" s="106">
        <v>6.95</v>
      </c>
    </row>
    <row r="2838" ht="15.75" customHeight="1">
      <c r="D2838" s="108">
        <v>41590.0</v>
      </c>
      <c r="E2838" s="106">
        <v>4.35</v>
      </c>
      <c r="F2838" s="106">
        <v>4.68</v>
      </c>
      <c r="G2838" s="106">
        <v>4.93</v>
      </c>
      <c r="H2838" s="106">
        <v>5.12</v>
      </c>
      <c r="I2838" s="106">
        <v>5.48</v>
      </c>
      <c r="J2838" s="106">
        <v>5.9</v>
      </c>
      <c r="K2838" s="106">
        <v>6.28</v>
      </c>
      <c r="L2838" s="106">
        <v>6.66</v>
      </c>
      <c r="M2838" s="106">
        <v>6.9</v>
      </c>
    </row>
    <row r="2839" ht="15.75" customHeight="1">
      <c r="D2839" s="108">
        <v>41589.0</v>
      </c>
      <c r="E2839" s="106">
        <v>4.0</v>
      </c>
      <c r="F2839" s="106">
        <v>4.43</v>
      </c>
      <c r="G2839" s="106">
        <v>4.69</v>
      </c>
      <c r="H2839" s="106">
        <v>5.01</v>
      </c>
      <c r="I2839" s="106">
        <v>5.4</v>
      </c>
      <c r="J2839" s="106">
        <v>5.63</v>
      </c>
      <c r="K2839" s="106">
        <v>6.14</v>
      </c>
      <c r="L2839" s="106">
        <v>6.47</v>
      </c>
      <c r="M2839" s="106">
        <v>6.75</v>
      </c>
    </row>
    <row r="2840" ht="15.75" customHeight="1">
      <c r="D2840" s="108">
        <v>41586.0</v>
      </c>
      <c r="E2840" s="106">
        <v>3.55</v>
      </c>
      <c r="F2840" s="106">
        <v>4.02</v>
      </c>
      <c r="G2840" s="106">
        <v>4.38</v>
      </c>
      <c r="H2840" s="106">
        <v>4.99</v>
      </c>
      <c r="I2840" s="106">
        <v>5.38</v>
      </c>
      <c r="J2840" s="106">
        <v>5.7</v>
      </c>
      <c r="K2840" s="106">
        <v>6.23</v>
      </c>
      <c r="L2840" s="106">
        <v>6.53</v>
      </c>
      <c r="M2840" s="106">
        <v>6.78</v>
      </c>
    </row>
    <row r="2841" ht="15.75" customHeight="1">
      <c r="D2841" s="108">
        <v>41585.0</v>
      </c>
      <c r="E2841" s="106">
        <v>3.93</v>
      </c>
      <c r="F2841" s="106">
        <v>4.34</v>
      </c>
      <c r="G2841" s="106">
        <v>4.66</v>
      </c>
      <c r="H2841" s="106">
        <v>5.11</v>
      </c>
      <c r="I2841" s="106">
        <v>5.45</v>
      </c>
      <c r="J2841" s="106">
        <v>5.78</v>
      </c>
      <c r="K2841" s="106">
        <v>6.28</v>
      </c>
      <c r="L2841" s="106">
        <v>6.62</v>
      </c>
      <c r="M2841" s="106">
        <v>6.82</v>
      </c>
    </row>
    <row r="2842" ht="15.75" customHeight="1">
      <c r="D2842" s="108">
        <v>41584.0</v>
      </c>
      <c r="E2842" s="106">
        <v>4.42</v>
      </c>
      <c r="F2842" s="106">
        <v>4.75</v>
      </c>
      <c r="G2842" s="106">
        <v>4.98</v>
      </c>
      <c r="H2842" s="106">
        <v>5.27</v>
      </c>
      <c r="I2842" s="106">
        <v>5.52</v>
      </c>
      <c r="J2842" s="106">
        <v>5.87</v>
      </c>
      <c r="K2842" s="106">
        <v>6.3</v>
      </c>
      <c r="L2842" s="106">
        <v>6.62</v>
      </c>
      <c r="M2842" s="106">
        <v>6.82</v>
      </c>
    </row>
    <row r="2843" ht="15.75" customHeight="1">
      <c r="D2843" s="108">
        <v>41583.0</v>
      </c>
      <c r="E2843" s="106">
        <v>4.63</v>
      </c>
      <c r="F2843" s="106">
        <v>4.96</v>
      </c>
      <c r="G2843" s="106">
        <v>5.14</v>
      </c>
      <c r="H2843" s="106">
        <v>5.33</v>
      </c>
      <c r="I2843" s="106">
        <v>5.5</v>
      </c>
      <c r="J2843" s="106">
        <v>5.83</v>
      </c>
      <c r="K2843" s="106">
        <v>6.3</v>
      </c>
      <c r="L2843" s="106">
        <v>6.62</v>
      </c>
      <c r="M2843" s="106">
        <v>6.82</v>
      </c>
    </row>
    <row r="2844" ht="15.75" customHeight="1">
      <c r="D2844" s="108">
        <v>41582.0</v>
      </c>
      <c r="E2844" s="106">
        <v>3.78</v>
      </c>
      <c r="F2844" s="106">
        <v>4.15</v>
      </c>
      <c r="G2844" s="106">
        <v>4.54</v>
      </c>
      <c r="H2844" s="106">
        <v>4.89</v>
      </c>
      <c r="I2844" s="106">
        <v>5.37</v>
      </c>
      <c r="J2844" s="106">
        <v>5.73</v>
      </c>
      <c r="K2844" s="106">
        <v>6.24</v>
      </c>
      <c r="L2844" s="106">
        <v>6.62</v>
      </c>
      <c r="M2844" s="106">
        <v>6.82</v>
      </c>
    </row>
    <row r="2845" ht="15.75" customHeight="1">
      <c r="D2845" s="108">
        <v>41579.0</v>
      </c>
      <c r="E2845" s="106">
        <v>3.05</v>
      </c>
      <c r="F2845" s="106">
        <v>3.45</v>
      </c>
      <c r="G2845" s="106">
        <v>3.92</v>
      </c>
      <c r="H2845" s="106">
        <v>4.7</v>
      </c>
      <c r="I2845" s="106">
        <v>5.32</v>
      </c>
      <c r="J2845" s="106">
        <v>5.73</v>
      </c>
      <c r="K2845" s="106">
        <v>6.25</v>
      </c>
      <c r="L2845" s="106">
        <v>6.62</v>
      </c>
      <c r="M2845" s="106">
        <v>6.83</v>
      </c>
    </row>
    <row r="2846" ht="15.75" customHeight="1">
      <c r="D2846" s="108">
        <v>41578.0</v>
      </c>
      <c r="E2846" s="106">
        <v>2.46</v>
      </c>
      <c r="F2846" s="106">
        <v>3.13</v>
      </c>
      <c r="G2846" s="106">
        <v>3.8</v>
      </c>
      <c r="H2846" s="106">
        <v>4.64</v>
      </c>
      <c r="I2846" s="106">
        <v>5.27</v>
      </c>
      <c r="J2846" s="106">
        <v>5.74</v>
      </c>
      <c r="K2846" s="106">
        <v>6.18</v>
      </c>
      <c r="L2846" s="106">
        <v>6.53</v>
      </c>
      <c r="M2846" s="106">
        <v>6.79</v>
      </c>
    </row>
    <row r="2847" ht="15.75" customHeight="1">
      <c r="D2847" s="108">
        <v>41577.0</v>
      </c>
      <c r="E2847" s="106">
        <v>2.7</v>
      </c>
      <c r="F2847" s="106">
        <v>3.32</v>
      </c>
      <c r="G2847" s="106">
        <v>3.94</v>
      </c>
      <c r="H2847" s="106">
        <v>4.76</v>
      </c>
      <c r="I2847" s="106">
        <v>5.35</v>
      </c>
      <c r="J2847" s="106">
        <v>5.78</v>
      </c>
      <c r="K2847" s="106">
        <v>6.2</v>
      </c>
      <c r="L2847" s="106">
        <v>6.54</v>
      </c>
      <c r="M2847" s="106">
        <v>6.8</v>
      </c>
    </row>
    <row r="2848" ht="15.75" customHeight="1">
      <c r="D2848" s="108">
        <v>41576.0</v>
      </c>
      <c r="E2848" s="106">
        <v>3.66</v>
      </c>
      <c r="F2848" s="106">
        <v>4.05</v>
      </c>
      <c r="G2848" s="106">
        <v>4.54</v>
      </c>
      <c r="H2848" s="106">
        <v>5.09</v>
      </c>
      <c r="I2848" s="106">
        <v>5.47</v>
      </c>
      <c r="J2848" s="106">
        <v>5.85</v>
      </c>
      <c r="K2848" s="106">
        <v>6.25</v>
      </c>
      <c r="L2848" s="106">
        <v>6.62</v>
      </c>
      <c r="M2848" s="106">
        <v>6.83</v>
      </c>
    </row>
    <row r="2849" ht="15.75" customHeight="1">
      <c r="D2849" s="108">
        <v>41575.0</v>
      </c>
      <c r="E2849" s="106">
        <v>4.91</v>
      </c>
      <c r="F2849" s="106">
        <v>5.09</v>
      </c>
      <c r="G2849" s="106">
        <v>5.24</v>
      </c>
      <c r="H2849" s="106">
        <v>5.35</v>
      </c>
      <c r="I2849" s="106">
        <v>5.54</v>
      </c>
      <c r="J2849" s="106">
        <v>5.84</v>
      </c>
      <c r="K2849" s="106">
        <v>6.19</v>
      </c>
      <c r="L2849" s="106">
        <v>6.54</v>
      </c>
      <c r="M2849" s="106">
        <v>6.79</v>
      </c>
    </row>
    <row r="2850" ht="15.75" customHeight="1">
      <c r="D2850" s="108">
        <v>41572.0</v>
      </c>
      <c r="E2850" s="106">
        <v>4.95</v>
      </c>
      <c r="F2850" s="106">
        <v>5.26</v>
      </c>
      <c r="G2850" s="106">
        <v>5.33</v>
      </c>
      <c r="H2850" s="106">
        <v>5.44</v>
      </c>
      <c r="I2850" s="106">
        <v>5.55</v>
      </c>
      <c r="J2850" s="106">
        <v>5.88</v>
      </c>
      <c r="K2850" s="106">
        <v>6.19</v>
      </c>
      <c r="L2850" s="106">
        <v>6.55</v>
      </c>
      <c r="M2850" s="106">
        <v>6.79</v>
      </c>
    </row>
    <row r="2851" ht="15.75" customHeight="1">
      <c r="D2851" s="108">
        <v>41571.0</v>
      </c>
      <c r="E2851" s="106">
        <v>4.71</v>
      </c>
      <c r="F2851" s="106">
        <v>5.16</v>
      </c>
      <c r="G2851" s="106">
        <v>5.31</v>
      </c>
      <c r="H2851" s="106">
        <v>5.38</v>
      </c>
      <c r="I2851" s="106">
        <v>5.47</v>
      </c>
      <c r="J2851" s="106">
        <v>5.79</v>
      </c>
      <c r="K2851" s="106">
        <v>6.14</v>
      </c>
      <c r="L2851" s="106">
        <v>6.55</v>
      </c>
      <c r="M2851" s="106">
        <v>6.81</v>
      </c>
    </row>
    <row r="2852" ht="15.75" customHeight="1">
      <c r="D2852" s="108">
        <v>41570.0</v>
      </c>
      <c r="E2852" s="106">
        <v>3.95</v>
      </c>
      <c r="F2852" s="106">
        <v>4.27</v>
      </c>
      <c r="G2852" s="106">
        <v>4.5</v>
      </c>
      <c r="H2852" s="106">
        <v>4.79</v>
      </c>
      <c r="I2852" s="106">
        <v>5.3</v>
      </c>
      <c r="J2852" s="106">
        <v>5.64</v>
      </c>
      <c r="K2852" s="106">
        <v>6.13</v>
      </c>
      <c r="L2852" s="106">
        <v>6.53</v>
      </c>
      <c r="M2852" s="106">
        <v>6.79</v>
      </c>
    </row>
    <row r="2853" ht="15.75" customHeight="1">
      <c r="D2853" s="108">
        <v>41569.0</v>
      </c>
      <c r="E2853" s="106">
        <v>3.48</v>
      </c>
      <c r="F2853" s="106">
        <v>3.73</v>
      </c>
      <c r="G2853" s="106">
        <v>3.91</v>
      </c>
      <c r="H2853" s="106">
        <v>4.5</v>
      </c>
      <c r="I2853" s="106">
        <v>5.0</v>
      </c>
      <c r="J2853" s="106">
        <v>5.43</v>
      </c>
      <c r="K2853" s="106">
        <v>6.06</v>
      </c>
      <c r="L2853" s="106">
        <v>6.44</v>
      </c>
      <c r="M2853" s="106">
        <v>6.81</v>
      </c>
    </row>
    <row r="2854" ht="15.75" customHeight="1">
      <c r="D2854" s="108">
        <v>41568.0</v>
      </c>
      <c r="E2854" s="106">
        <v>3.2</v>
      </c>
      <c r="F2854" s="106">
        <v>3.42</v>
      </c>
      <c r="G2854" s="106">
        <v>3.7</v>
      </c>
      <c r="H2854" s="106">
        <v>4.46</v>
      </c>
      <c r="I2854" s="106">
        <v>5.02</v>
      </c>
      <c r="J2854" s="106">
        <v>5.45</v>
      </c>
      <c r="K2854" s="106">
        <v>6.16</v>
      </c>
      <c r="L2854" s="106">
        <v>6.54</v>
      </c>
      <c r="M2854" s="106">
        <v>6.84</v>
      </c>
    </row>
    <row r="2855" ht="15.75" customHeight="1">
      <c r="D2855" s="108">
        <v>41565.0</v>
      </c>
      <c r="E2855" s="106">
        <v>3.22</v>
      </c>
      <c r="F2855" s="106">
        <v>3.4</v>
      </c>
      <c r="G2855" s="106">
        <v>3.72</v>
      </c>
      <c r="H2855" s="106">
        <v>4.45</v>
      </c>
      <c r="I2855" s="106">
        <v>5.02</v>
      </c>
      <c r="J2855" s="106">
        <v>5.44</v>
      </c>
      <c r="K2855" s="106">
        <v>6.16</v>
      </c>
      <c r="L2855" s="106">
        <v>6.54</v>
      </c>
      <c r="M2855" s="106">
        <v>6.84</v>
      </c>
    </row>
    <row r="2856" ht="15.75" customHeight="1">
      <c r="D2856" s="108">
        <v>41564.0</v>
      </c>
      <c r="E2856" s="106">
        <v>3.25</v>
      </c>
      <c r="F2856" s="106">
        <v>3.45</v>
      </c>
      <c r="G2856" s="106">
        <v>3.76</v>
      </c>
      <c r="H2856" s="106">
        <v>4.48</v>
      </c>
      <c r="I2856" s="106">
        <v>5.04</v>
      </c>
      <c r="J2856" s="106">
        <v>5.42</v>
      </c>
      <c r="K2856" s="106">
        <v>6.16</v>
      </c>
      <c r="L2856" s="106">
        <v>6.54</v>
      </c>
      <c r="M2856" s="106">
        <v>6.84</v>
      </c>
    </row>
    <row r="2857" ht="15.75" customHeight="1">
      <c r="D2857" s="108">
        <v>41563.0</v>
      </c>
      <c r="E2857" s="106">
        <v>3.23</v>
      </c>
      <c r="F2857" s="106">
        <v>3.44</v>
      </c>
      <c r="G2857" s="106">
        <v>3.77</v>
      </c>
      <c r="H2857" s="106">
        <v>4.44</v>
      </c>
      <c r="I2857" s="106">
        <v>5.03</v>
      </c>
      <c r="J2857" s="106">
        <v>5.43</v>
      </c>
      <c r="K2857" s="106">
        <v>6.16</v>
      </c>
      <c r="L2857" s="106">
        <v>6.57</v>
      </c>
      <c r="M2857" s="106">
        <v>6.85</v>
      </c>
    </row>
    <row r="2858" ht="15.75" customHeight="1">
      <c r="D2858" s="108">
        <v>41562.0</v>
      </c>
      <c r="E2858" s="106">
        <v>3.17</v>
      </c>
      <c r="F2858" s="106">
        <v>3.37</v>
      </c>
      <c r="G2858" s="106">
        <v>3.72</v>
      </c>
      <c r="H2858" s="106">
        <v>4.45</v>
      </c>
      <c r="I2858" s="106">
        <v>5.04</v>
      </c>
      <c r="J2858" s="106">
        <v>5.41</v>
      </c>
      <c r="K2858" s="106">
        <v>6.16</v>
      </c>
      <c r="L2858" s="106">
        <v>6.54</v>
      </c>
      <c r="M2858" s="106">
        <v>6.83</v>
      </c>
    </row>
    <row r="2859" ht="15.75" customHeight="1">
      <c r="D2859" s="108">
        <v>41561.0</v>
      </c>
      <c r="E2859" s="106">
        <v>2.98</v>
      </c>
      <c r="F2859" s="106">
        <v>3.23</v>
      </c>
      <c r="G2859" s="106">
        <v>3.59</v>
      </c>
      <c r="H2859" s="106">
        <v>4.34</v>
      </c>
      <c r="I2859" s="106">
        <v>5.01</v>
      </c>
      <c r="J2859" s="106">
        <v>5.36</v>
      </c>
      <c r="K2859" s="106">
        <v>6.06</v>
      </c>
      <c r="L2859" s="106">
        <v>6.45</v>
      </c>
      <c r="M2859" s="106">
        <v>6.78</v>
      </c>
    </row>
    <row r="2860" ht="15.75" customHeight="1">
      <c r="D2860" s="108">
        <v>41558.0</v>
      </c>
      <c r="E2860" s="106">
        <v>2.7</v>
      </c>
      <c r="F2860" s="106">
        <v>2.98</v>
      </c>
      <c r="G2860" s="106">
        <v>3.36</v>
      </c>
      <c r="H2860" s="106">
        <v>4.34</v>
      </c>
      <c r="I2860" s="106">
        <v>5.02</v>
      </c>
      <c r="J2860" s="106">
        <v>5.36</v>
      </c>
      <c r="K2860" s="106">
        <v>6.16</v>
      </c>
      <c r="L2860" s="106">
        <v>6.54</v>
      </c>
      <c r="M2860" s="106">
        <v>6.83</v>
      </c>
    </row>
    <row r="2861" ht="15.75" customHeight="1">
      <c r="D2861" s="108">
        <v>41557.0</v>
      </c>
      <c r="E2861" s="106">
        <v>2.57</v>
      </c>
      <c r="F2861" s="106">
        <v>2.88</v>
      </c>
      <c r="G2861" s="106">
        <v>3.26</v>
      </c>
      <c r="H2861" s="106">
        <v>4.34</v>
      </c>
      <c r="I2861" s="106">
        <v>5.0</v>
      </c>
      <c r="J2861" s="106">
        <v>5.35</v>
      </c>
      <c r="K2861" s="106">
        <v>6.16</v>
      </c>
      <c r="L2861" s="106">
        <v>6.54</v>
      </c>
      <c r="M2861" s="106">
        <v>6.82</v>
      </c>
    </row>
    <row r="2862" ht="15.75" customHeight="1">
      <c r="D2862" s="108">
        <v>41556.0</v>
      </c>
      <c r="E2862" s="106">
        <v>2.56</v>
      </c>
      <c r="F2862" s="106">
        <v>2.81</v>
      </c>
      <c r="G2862" s="106">
        <v>3.25</v>
      </c>
      <c r="H2862" s="106">
        <v>4.37</v>
      </c>
      <c r="I2862" s="106">
        <v>5.02</v>
      </c>
      <c r="J2862" s="106">
        <v>5.32</v>
      </c>
      <c r="K2862" s="106">
        <v>6.16</v>
      </c>
      <c r="L2862" s="106">
        <v>6.54</v>
      </c>
      <c r="M2862" s="106">
        <v>6.82</v>
      </c>
    </row>
    <row r="2863" ht="15.75" customHeight="1">
      <c r="D2863" s="108">
        <v>41555.0</v>
      </c>
      <c r="E2863" s="106">
        <v>2.66</v>
      </c>
      <c r="F2863" s="106">
        <v>2.9</v>
      </c>
      <c r="G2863" s="106">
        <v>3.33</v>
      </c>
      <c r="H2863" s="106">
        <v>4.44</v>
      </c>
      <c r="I2863" s="106">
        <v>5.02</v>
      </c>
      <c r="J2863" s="106">
        <v>5.3</v>
      </c>
      <c r="K2863" s="106">
        <v>6.15</v>
      </c>
      <c r="L2863" s="106">
        <v>6.54</v>
      </c>
      <c r="M2863" s="106">
        <v>6.82</v>
      </c>
    </row>
    <row r="2864" ht="15.75" customHeight="1">
      <c r="D2864" s="108">
        <v>41554.0</v>
      </c>
      <c r="E2864" s="106">
        <v>2.63</v>
      </c>
      <c r="F2864" s="106">
        <v>2.94</v>
      </c>
      <c r="G2864" s="106">
        <v>3.35</v>
      </c>
      <c r="H2864" s="106">
        <v>4.43</v>
      </c>
      <c r="I2864" s="106">
        <v>5.02</v>
      </c>
      <c r="J2864" s="106">
        <v>5.32</v>
      </c>
      <c r="K2864" s="106">
        <v>6.15</v>
      </c>
      <c r="L2864" s="106">
        <v>6.54</v>
      </c>
      <c r="M2864" s="106">
        <v>6.83</v>
      </c>
    </row>
    <row r="2865" ht="15.75" customHeight="1">
      <c r="D2865" s="108">
        <v>41551.0</v>
      </c>
      <c r="E2865" s="106">
        <v>2.69</v>
      </c>
      <c r="F2865" s="106">
        <v>3.0</v>
      </c>
      <c r="G2865" s="106">
        <v>3.43</v>
      </c>
      <c r="H2865" s="106">
        <v>4.46</v>
      </c>
      <c r="I2865" s="106">
        <v>4.98</v>
      </c>
      <c r="J2865" s="106">
        <v>5.24</v>
      </c>
      <c r="K2865" s="106">
        <v>6.07</v>
      </c>
      <c r="L2865" s="106">
        <v>6.55</v>
      </c>
      <c r="M2865" s="106">
        <v>6.88</v>
      </c>
    </row>
    <row r="2866" ht="15.75" customHeight="1">
      <c r="D2866" s="108">
        <v>41550.0</v>
      </c>
      <c r="E2866" s="106">
        <v>2.91</v>
      </c>
      <c r="F2866" s="106">
        <v>3.21</v>
      </c>
      <c r="G2866" s="106">
        <v>3.54</v>
      </c>
      <c r="H2866" s="106">
        <v>4.5</v>
      </c>
      <c r="I2866" s="106">
        <v>5.04</v>
      </c>
      <c r="J2866" s="106">
        <v>5.35</v>
      </c>
      <c r="K2866" s="106">
        <v>6.16</v>
      </c>
      <c r="L2866" s="106">
        <v>6.54</v>
      </c>
      <c r="M2866" s="106">
        <v>6.83</v>
      </c>
    </row>
    <row r="2867" ht="15.75" customHeight="1">
      <c r="D2867" s="108">
        <v>41549.0</v>
      </c>
      <c r="E2867" s="106">
        <v>3.0</v>
      </c>
      <c r="F2867" s="106">
        <v>3.33</v>
      </c>
      <c r="G2867" s="106">
        <v>3.7</v>
      </c>
      <c r="H2867" s="106">
        <v>4.56</v>
      </c>
      <c r="I2867" s="106">
        <v>5.02</v>
      </c>
      <c r="J2867" s="106">
        <v>5.28</v>
      </c>
      <c r="K2867" s="106">
        <v>6.16</v>
      </c>
      <c r="L2867" s="106">
        <v>6.54</v>
      </c>
      <c r="M2867" s="106">
        <v>6.83</v>
      </c>
    </row>
    <row r="2868" ht="15.75" customHeight="1">
      <c r="D2868" s="108">
        <v>41548.0</v>
      </c>
      <c r="E2868" s="106">
        <v>2.97</v>
      </c>
      <c r="F2868" s="106">
        <v>3.3</v>
      </c>
      <c r="G2868" s="106">
        <v>3.64</v>
      </c>
      <c r="H2868" s="106">
        <v>4.54</v>
      </c>
      <c r="I2868" s="106">
        <v>5.05</v>
      </c>
      <c r="J2868" s="106">
        <v>5.3</v>
      </c>
      <c r="K2868" s="106">
        <v>6.15</v>
      </c>
      <c r="L2868" s="106">
        <v>6.54</v>
      </c>
      <c r="M2868" s="106">
        <v>6.83</v>
      </c>
    </row>
    <row r="2869" ht="15.75" customHeight="1">
      <c r="D2869" s="108">
        <v>41547.0</v>
      </c>
      <c r="E2869" s="106">
        <v>2.6</v>
      </c>
      <c r="F2869" s="106">
        <v>3.01</v>
      </c>
      <c r="G2869" s="106">
        <v>3.33</v>
      </c>
      <c r="H2869" s="106">
        <v>4.47</v>
      </c>
      <c r="I2869" s="106">
        <v>4.98</v>
      </c>
      <c r="J2869" s="106">
        <v>5.2</v>
      </c>
      <c r="K2869" s="106">
        <v>6.07</v>
      </c>
      <c r="L2869" s="106">
        <v>6.48</v>
      </c>
      <c r="M2869" s="106">
        <v>6.79</v>
      </c>
    </row>
    <row r="2870" ht="15.75" customHeight="1">
      <c r="D2870" s="108">
        <v>41544.0</v>
      </c>
      <c r="E2870" s="106">
        <v>2.55</v>
      </c>
      <c r="F2870" s="106">
        <v>2.87</v>
      </c>
      <c r="G2870" s="106">
        <v>3.32</v>
      </c>
      <c r="H2870" s="106">
        <v>4.38</v>
      </c>
      <c r="I2870" s="106">
        <v>5.01</v>
      </c>
      <c r="J2870" s="106">
        <v>5.31</v>
      </c>
      <c r="K2870" s="106">
        <v>6.15</v>
      </c>
      <c r="L2870" s="106">
        <v>6.54</v>
      </c>
      <c r="M2870" s="106">
        <v>6.83</v>
      </c>
    </row>
    <row r="2871" ht="15.75" customHeight="1">
      <c r="D2871" s="108">
        <v>41543.0</v>
      </c>
      <c r="E2871" s="106">
        <v>2.65</v>
      </c>
      <c r="F2871" s="106">
        <v>2.91</v>
      </c>
      <c r="G2871" s="106">
        <v>3.29</v>
      </c>
      <c r="H2871" s="106">
        <v>4.37</v>
      </c>
      <c r="I2871" s="106">
        <v>5.0</v>
      </c>
      <c r="J2871" s="106">
        <v>5.31</v>
      </c>
      <c r="K2871" s="106">
        <v>6.15</v>
      </c>
      <c r="L2871" s="106">
        <v>6.54</v>
      </c>
      <c r="M2871" s="106">
        <v>6.82</v>
      </c>
    </row>
    <row r="2872" ht="15.75" customHeight="1">
      <c r="D2872" s="108">
        <v>41542.0</v>
      </c>
      <c r="E2872" s="106">
        <v>2.72</v>
      </c>
      <c r="F2872" s="106">
        <v>2.92</v>
      </c>
      <c r="G2872" s="106">
        <v>3.34</v>
      </c>
      <c r="H2872" s="106">
        <v>4.42</v>
      </c>
      <c r="I2872" s="106">
        <v>5.01</v>
      </c>
      <c r="J2872" s="106">
        <v>5.3</v>
      </c>
      <c r="K2872" s="106">
        <v>6.15</v>
      </c>
      <c r="L2872" s="106">
        <v>6.54</v>
      </c>
      <c r="M2872" s="106">
        <v>6.82</v>
      </c>
    </row>
    <row r="2873" ht="15.75" customHeight="1">
      <c r="D2873" s="108">
        <v>41541.0</v>
      </c>
      <c r="E2873" s="106">
        <v>2.72</v>
      </c>
      <c r="F2873" s="106">
        <v>2.95</v>
      </c>
      <c r="G2873" s="106">
        <v>3.4</v>
      </c>
      <c r="H2873" s="106">
        <v>4.46</v>
      </c>
      <c r="I2873" s="106">
        <v>4.99</v>
      </c>
      <c r="J2873" s="106">
        <v>5.26</v>
      </c>
      <c r="K2873" s="106">
        <v>6.15</v>
      </c>
      <c r="L2873" s="106">
        <v>6.53</v>
      </c>
      <c r="M2873" s="106">
        <v>6.81</v>
      </c>
    </row>
    <row r="2874" ht="15.75" customHeight="1">
      <c r="D2874" s="108">
        <v>41540.0</v>
      </c>
      <c r="E2874" s="106">
        <v>2.54</v>
      </c>
      <c r="F2874" s="106">
        <v>2.83</v>
      </c>
      <c r="G2874" s="106">
        <v>3.27</v>
      </c>
      <c r="H2874" s="106">
        <v>4.35</v>
      </c>
      <c r="I2874" s="106">
        <v>4.98</v>
      </c>
      <c r="J2874" s="106">
        <v>5.26</v>
      </c>
      <c r="K2874" s="106">
        <v>6.12</v>
      </c>
      <c r="L2874" s="106">
        <v>6.52</v>
      </c>
      <c r="M2874" s="106">
        <v>6.78</v>
      </c>
    </row>
    <row r="2875" ht="15.75" customHeight="1">
      <c r="D2875" s="108">
        <v>41537.0</v>
      </c>
      <c r="E2875" s="106">
        <v>2.45</v>
      </c>
      <c r="F2875" s="106">
        <v>2.81</v>
      </c>
      <c r="G2875" s="106">
        <v>3.24</v>
      </c>
      <c r="H2875" s="106">
        <v>4.37</v>
      </c>
      <c r="I2875" s="106">
        <v>5.0</v>
      </c>
      <c r="J2875" s="106">
        <v>5.29</v>
      </c>
      <c r="K2875" s="106">
        <v>6.15</v>
      </c>
      <c r="L2875" s="106">
        <v>6.53</v>
      </c>
      <c r="M2875" s="106">
        <v>6.79</v>
      </c>
    </row>
    <row r="2876" ht="15.75" customHeight="1">
      <c r="D2876" s="108">
        <v>41536.0</v>
      </c>
      <c r="E2876" s="106">
        <v>2.45</v>
      </c>
      <c r="F2876" s="106">
        <v>2.78</v>
      </c>
      <c r="G2876" s="106">
        <v>3.24</v>
      </c>
      <c r="H2876" s="106">
        <v>4.39</v>
      </c>
      <c r="I2876" s="106">
        <v>5.03</v>
      </c>
      <c r="J2876" s="106">
        <v>5.35</v>
      </c>
      <c r="K2876" s="106">
        <v>6.14</v>
      </c>
      <c r="L2876" s="106">
        <v>6.52</v>
      </c>
      <c r="M2876" s="106">
        <v>6.78</v>
      </c>
    </row>
    <row r="2877" ht="15.75" customHeight="1">
      <c r="D2877" s="108">
        <v>41535.0</v>
      </c>
      <c r="E2877" s="106">
        <v>2.49</v>
      </c>
      <c r="F2877" s="106">
        <v>2.85</v>
      </c>
      <c r="G2877" s="106">
        <v>3.23</v>
      </c>
      <c r="H2877" s="106">
        <v>4.4</v>
      </c>
      <c r="I2877" s="106">
        <v>5.0</v>
      </c>
      <c r="J2877" s="106">
        <v>5.34</v>
      </c>
      <c r="K2877" s="106">
        <v>6.06</v>
      </c>
      <c r="L2877" s="106">
        <v>6.45</v>
      </c>
      <c r="M2877" s="106">
        <v>6.71</v>
      </c>
    </row>
    <row r="2878" ht="15.75" customHeight="1">
      <c r="D2878" s="108">
        <v>41534.0</v>
      </c>
      <c r="E2878" s="106">
        <v>2.62</v>
      </c>
      <c r="F2878" s="106">
        <v>2.84</v>
      </c>
      <c r="G2878" s="106">
        <v>3.26</v>
      </c>
      <c r="H2878" s="106">
        <v>4.41</v>
      </c>
      <c r="I2878" s="106">
        <v>5.02</v>
      </c>
      <c r="J2878" s="106">
        <v>5.36</v>
      </c>
      <c r="K2878" s="106">
        <v>6.07</v>
      </c>
      <c r="L2878" s="106">
        <v>6.44</v>
      </c>
      <c r="M2878" s="106">
        <v>6.72</v>
      </c>
    </row>
    <row r="2879" ht="15.75" customHeight="1">
      <c r="D2879" s="108">
        <v>41533.0</v>
      </c>
      <c r="E2879" s="106">
        <v>2.83</v>
      </c>
      <c r="F2879" s="106">
        <v>3.04</v>
      </c>
      <c r="G2879" s="106">
        <v>3.43</v>
      </c>
      <c r="H2879" s="106">
        <v>4.49</v>
      </c>
      <c r="I2879" s="106">
        <v>5.05</v>
      </c>
      <c r="J2879" s="106">
        <v>5.43</v>
      </c>
      <c r="K2879" s="106">
        <v>6.1</v>
      </c>
      <c r="L2879" s="106">
        <v>6.47</v>
      </c>
      <c r="M2879" s="106">
        <v>6.72</v>
      </c>
    </row>
    <row r="2880" ht="15.75" customHeight="1">
      <c r="D2880" s="108">
        <v>41530.0</v>
      </c>
      <c r="E2880" s="106">
        <v>2.97</v>
      </c>
      <c r="F2880" s="106">
        <v>3.24</v>
      </c>
      <c r="G2880" s="106">
        <v>3.57</v>
      </c>
      <c r="H2880" s="106">
        <v>4.58</v>
      </c>
      <c r="I2880" s="106">
        <v>5.13</v>
      </c>
      <c r="J2880" s="106">
        <v>5.47</v>
      </c>
      <c r="K2880" s="106">
        <v>6.08</v>
      </c>
      <c r="L2880" s="106">
        <v>6.45</v>
      </c>
      <c r="M2880" s="106">
        <v>6.74</v>
      </c>
    </row>
    <row r="2881" ht="15.75" customHeight="1">
      <c r="D2881" s="108">
        <v>41529.0</v>
      </c>
      <c r="E2881" s="106">
        <v>3.0</v>
      </c>
      <c r="F2881" s="106">
        <v>3.33</v>
      </c>
      <c r="G2881" s="106">
        <v>3.64</v>
      </c>
      <c r="H2881" s="106">
        <v>4.56</v>
      </c>
      <c r="I2881" s="106">
        <v>5.11</v>
      </c>
      <c r="J2881" s="106">
        <v>5.47</v>
      </c>
      <c r="K2881" s="106">
        <v>5.99</v>
      </c>
      <c r="L2881" s="106">
        <v>6.4</v>
      </c>
      <c r="M2881" s="106">
        <v>6.73</v>
      </c>
    </row>
    <row r="2882" ht="15.75" customHeight="1">
      <c r="D2882" s="108">
        <v>41528.0</v>
      </c>
      <c r="E2882" s="106">
        <v>2.71</v>
      </c>
      <c r="F2882" s="106">
        <v>2.97</v>
      </c>
      <c r="G2882" s="106">
        <v>3.45</v>
      </c>
      <c r="H2882" s="106">
        <v>4.5</v>
      </c>
      <c r="I2882" s="106">
        <v>5.08</v>
      </c>
      <c r="J2882" s="106">
        <v>5.46</v>
      </c>
      <c r="K2882" s="106">
        <v>5.97</v>
      </c>
      <c r="L2882" s="106">
        <v>6.39</v>
      </c>
      <c r="M2882" s="106">
        <v>6.72</v>
      </c>
    </row>
    <row r="2883" ht="15.75" customHeight="1">
      <c r="D2883" s="108">
        <v>41527.0</v>
      </c>
      <c r="E2883" s="106">
        <v>2.41</v>
      </c>
      <c r="F2883" s="106">
        <v>2.62</v>
      </c>
      <c r="G2883" s="106">
        <v>3.22</v>
      </c>
      <c r="H2883" s="106">
        <v>4.46</v>
      </c>
      <c r="I2883" s="106">
        <v>5.1</v>
      </c>
      <c r="J2883" s="106">
        <v>5.46</v>
      </c>
      <c r="K2883" s="106">
        <v>5.97</v>
      </c>
      <c r="L2883" s="106">
        <v>6.38</v>
      </c>
      <c r="M2883" s="106">
        <v>6.71</v>
      </c>
    </row>
    <row r="2884" ht="15.75" customHeight="1">
      <c r="D2884" s="108">
        <v>41526.0</v>
      </c>
      <c r="E2884" s="106">
        <v>2.48</v>
      </c>
      <c r="F2884" s="106">
        <v>2.76</v>
      </c>
      <c r="G2884" s="106">
        <v>3.32</v>
      </c>
      <c r="H2884" s="106">
        <v>4.45</v>
      </c>
      <c r="I2884" s="106">
        <v>5.15</v>
      </c>
      <c r="J2884" s="106">
        <v>5.46</v>
      </c>
      <c r="K2884" s="106">
        <v>5.94</v>
      </c>
      <c r="L2884" s="106">
        <v>6.35</v>
      </c>
      <c r="M2884" s="106">
        <v>6.68</v>
      </c>
    </row>
    <row r="2885" ht="15.75" customHeight="1">
      <c r="D2885" s="108">
        <v>41523.0</v>
      </c>
      <c r="E2885" s="106">
        <v>2.95</v>
      </c>
      <c r="F2885" s="106">
        <v>3.11</v>
      </c>
      <c r="G2885" s="106">
        <v>3.51</v>
      </c>
      <c r="H2885" s="106">
        <v>4.52</v>
      </c>
      <c r="I2885" s="106">
        <v>5.16</v>
      </c>
      <c r="J2885" s="106">
        <v>5.46</v>
      </c>
      <c r="K2885" s="106">
        <v>5.86</v>
      </c>
      <c r="L2885" s="106">
        <v>6.32</v>
      </c>
      <c r="M2885" s="106">
        <v>6.62</v>
      </c>
    </row>
    <row r="2886" ht="15.75" customHeight="1">
      <c r="D2886" s="108">
        <v>41522.0</v>
      </c>
      <c r="E2886" s="106">
        <v>3.28</v>
      </c>
      <c r="F2886" s="106">
        <v>3.58</v>
      </c>
      <c r="G2886" s="106">
        <v>3.86</v>
      </c>
      <c r="H2886" s="106">
        <v>4.68</v>
      </c>
      <c r="I2886" s="106">
        <v>5.18</v>
      </c>
      <c r="J2886" s="106">
        <v>5.46</v>
      </c>
      <c r="K2886" s="106">
        <v>5.93</v>
      </c>
      <c r="L2886" s="106">
        <v>6.4</v>
      </c>
      <c r="M2886" s="106">
        <v>6.68</v>
      </c>
    </row>
    <row r="2887" ht="15.75" customHeight="1">
      <c r="D2887" s="108">
        <v>41521.0</v>
      </c>
      <c r="E2887" s="106">
        <v>3.56</v>
      </c>
      <c r="F2887" s="106">
        <v>3.79</v>
      </c>
      <c r="G2887" s="106">
        <v>4.06</v>
      </c>
      <c r="H2887" s="106">
        <v>4.82</v>
      </c>
      <c r="I2887" s="106">
        <v>5.18</v>
      </c>
      <c r="J2887" s="106">
        <v>5.48</v>
      </c>
      <c r="K2887" s="106">
        <v>5.94</v>
      </c>
      <c r="L2887" s="106">
        <v>6.36</v>
      </c>
      <c r="M2887" s="106">
        <v>6.65</v>
      </c>
    </row>
    <row r="2888" ht="15.75" customHeight="1">
      <c r="D2888" s="108">
        <v>41520.0</v>
      </c>
      <c r="E2888" s="106">
        <v>3.57</v>
      </c>
      <c r="F2888" s="106">
        <v>3.89</v>
      </c>
      <c r="G2888" s="106">
        <v>4.11</v>
      </c>
      <c r="H2888" s="106">
        <v>4.86</v>
      </c>
      <c r="I2888" s="106">
        <v>5.21</v>
      </c>
      <c r="J2888" s="106">
        <v>5.5</v>
      </c>
      <c r="K2888" s="106">
        <v>5.93</v>
      </c>
      <c r="L2888" s="106">
        <v>6.35</v>
      </c>
      <c r="M2888" s="106">
        <v>6.66</v>
      </c>
    </row>
    <row r="2889" ht="15.75" customHeight="1">
      <c r="D2889" s="108">
        <v>41516.0</v>
      </c>
      <c r="E2889" s="106">
        <v>2.23</v>
      </c>
      <c r="F2889" s="106">
        <v>3.0</v>
      </c>
      <c r="G2889" s="106">
        <v>3.9</v>
      </c>
      <c r="H2889" s="106">
        <v>4.74</v>
      </c>
      <c r="I2889" s="106">
        <v>5.23</v>
      </c>
      <c r="J2889" s="106">
        <v>5.49</v>
      </c>
      <c r="K2889" s="106">
        <v>5.88</v>
      </c>
      <c r="L2889" s="106">
        <v>6.35</v>
      </c>
      <c r="M2889" s="106">
        <v>6.66</v>
      </c>
    </row>
    <row r="2890" ht="15.75" customHeight="1">
      <c r="D2890" s="108">
        <v>41515.0</v>
      </c>
      <c r="E2890" s="106">
        <v>3.0</v>
      </c>
      <c r="F2890" s="106">
        <v>3.36</v>
      </c>
      <c r="G2890" s="106">
        <v>4.07</v>
      </c>
      <c r="H2890" s="106">
        <v>4.92</v>
      </c>
      <c r="I2890" s="106">
        <v>5.25</v>
      </c>
      <c r="J2890" s="106">
        <v>5.49</v>
      </c>
      <c r="K2890" s="106">
        <v>5.89</v>
      </c>
      <c r="L2890" s="106">
        <v>6.35</v>
      </c>
      <c r="M2890" s="106">
        <v>6.65</v>
      </c>
    </row>
    <row r="2891" ht="15.75" customHeight="1">
      <c r="D2891" s="108">
        <v>41514.0</v>
      </c>
      <c r="E2891" s="106">
        <v>3.49</v>
      </c>
      <c r="F2891" s="106">
        <v>3.81</v>
      </c>
      <c r="G2891" s="106">
        <v>4.15</v>
      </c>
      <c r="H2891" s="106">
        <v>4.94</v>
      </c>
      <c r="I2891" s="106">
        <v>5.3</v>
      </c>
      <c r="J2891" s="106">
        <v>5.5</v>
      </c>
      <c r="K2891" s="106">
        <v>5.9</v>
      </c>
      <c r="L2891" s="106">
        <v>6.35</v>
      </c>
      <c r="M2891" s="106">
        <v>6.65</v>
      </c>
    </row>
    <row r="2892" ht="15.75" customHeight="1">
      <c r="D2892" s="108">
        <v>41513.0</v>
      </c>
      <c r="E2892" s="106">
        <v>3.72</v>
      </c>
      <c r="F2892" s="106">
        <v>3.9</v>
      </c>
      <c r="G2892" s="106">
        <v>4.26</v>
      </c>
      <c r="H2892" s="106">
        <v>4.91</v>
      </c>
      <c r="I2892" s="106">
        <v>5.33</v>
      </c>
      <c r="J2892" s="106">
        <v>5.52</v>
      </c>
      <c r="K2892" s="106">
        <v>5.94</v>
      </c>
      <c r="L2892" s="106">
        <v>6.42</v>
      </c>
      <c r="M2892" s="106">
        <v>6.72</v>
      </c>
    </row>
    <row r="2893" ht="15.75" customHeight="1">
      <c r="D2893" s="108">
        <v>41512.0</v>
      </c>
      <c r="E2893" s="106">
        <v>3.8</v>
      </c>
      <c r="F2893" s="106">
        <v>4.02</v>
      </c>
      <c r="G2893" s="106">
        <v>4.34</v>
      </c>
      <c r="H2893" s="106">
        <v>4.94</v>
      </c>
      <c r="I2893" s="106">
        <v>5.34</v>
      </c>
      <c r="J2893" s="106">
        <v>5.54</v>
      </c>
      <c r="K2893" s="106">
        <v>5.91</v>
      </c>
      <c r="L2893" s="106">
        <v>6.35</v>
      </c>
      <c r="M2893" s="106">
        <v>6.65</v>
      </c>
    </row>
    <row r="2894" ht="15.75" customHeight="1">
      <c r="D2894" s="108">
        <v>41509.0</v>
      </c>
      <c r="E2894" s="106">
        <v>3.97</v>
      </c>
      <c r="F2894" s="106">
        <v>4.19</v>
      </c>
      <c r="G2894" s="106">
        <v>4.45</v>
      </c>
      <c r="H2894" s="106">
        <v>4.97</v>
      </c>
      <c r="I2894" s="106">
        <v>5.35</v>
      </c>
      <c r="J2894" s="106">
        <v>5.56</v>
      </c>
      <c r="K2894" s="106">
        <v>5.88</v>
      </c>
      <c r="L2894" s="106">
        <v>6.3</v>
      </c>
      <c r="M2894" s="106">
        <v>6.58</v>
      </c>
    </row>
    <row r="2895" ht="15.75" customHeight="1">
      <c r="D2895" s="108">
        <v>41508.0</v>
      </c>
      <c r="E2895" s="106">
        <v>4.13</v>
      </c>
      <c r="F2895" s="106">
        <v>4.37</v>
      </c>
      <c r="G2895" s="106">
        <v>4.59</v>
      </c>
      <c r="H2895" s="106">
        <v>5.01</v>
      </c>
      <c r="I2895" s="106">
        <v>5.39</v>
      </c>
      <c r="J2895" s="106">
        <v>5.55</v>
      </c>
      <c r="K2895" s="106">
        <v>5.9</v>
      </c>
      <c r="L2895" s="106">
        <v>6.38</v>
      </c>
      <c r="M2895" s="106">
        <v>6.65</v>
      </c>
    </row>
    <row r="2896" ht="15.75" customHeight="1">
      <c r="D2896" s="108">
        <v>41507.0</v>
      </c>
      <c r="E2896" s="106">
        <v>4.45</v>
      </c>
      <c r="F2896" s="106">
        <v>4.61</v>
      </c>
      <c r="G2896" s="106">
        <v>4.78</v>
      </c>
      <c r="H2896" s="106">
        <v>5.1</v>
      </c>
      <c r="I2896" s="106">
        <v>5.42</v>
      </c>
      <c r="J2896" s="106">
        <v>5.66</v>
      </c>
      <c r="K2896" s="106">
        <v>5.98</v>
      </c>
      <c r="L2896" s="106">
        <v>6.38</v>
      </c>
      <c r="M2896" s="106">
        <v>6.65</v>
      </c>
    </row>
    <row r="2897" ht="15.75" customHeight="1">
      <c r="D2897" s="108">
        <v>41506.0</v>
      </c>
      <c r="E2897" s="106">
        <v>4.66</v>
      </c>
      <c r="F2897" s="106">
        <v>4.81</v>
      </c>
      <c r="G2897" s="106">
        <v>4.94</v>
      </c>
      <c r="H2897" s="106">
        <v>5.17</v>
      </c>
      <c r="I2897" s="106">
        <v>5.42</v>
      </c>
      <c r="J2897" s="106">
        <v>5.64</v>
      </c>
      <c r="K2897" s="106">
        <v>5.85</v>
      </c>
      <c r="L2897" s="106">
        <v>6.25</v>
      </c>
      <c r="M2897" s="106">
        <v>6.48</v>
      </c>
    </row>
    <row r="2898" ht="15.75" customHeight="1">
      <c r="D2898" s="108">
        <v>41505.0</v>
      </c>
      <c r="E2898" s="106">
        <v>4.54</v>
      </c>
      <c r="F2898" s="106">
        <v>4.73</v>
      </c>
      <c r="G2898" s="106">
        <v>4.84</v>
      </c>
      <c r="H2898" s="106">
        <v>5.14</v>
      </c>
      <c r="I2898" s="106">
        <v>5.44</v>
      </c>
      <c r="J2898" s="106">
        <v>5.65</v>
      </c>
      <c r="K2898" s="106">
        <v>5.99</v>
      </c>
      <c r="L2898" s="106">
        <v>6.38</v>
      </c>
      <c r="M2898" s="106">
        <v>6.65</v>
      </c>
    </row>
    <row r="2899" ht="15.75" customHeight="1">
      <c r="D2899" s="108">
        <v>41502.0</v>
      </c>
      <c r="E2899" s="106">
        <v>4.54</v>
      </c>
      <c r="F2899" s="106">
        <v>4.66</v>
      </c>
      <c r="G2899" s="106">
        <v>4.8</v>
      </c>
      <c r="H2899" s="106">
        <v>5.08</v>
      </c>
      <c r="I2899" s="106">
        <v>5.42</v>
      </c>
      <c r="J2899" s="106">
        <v>5.64</v>
      </c>
      <c r="K2899" s="106">
        <v>5.97</v>
      </c>
      <c r="L2899" s="106">
        <v>6.38</v>
      </c>
      <c r="M2899" s="106">
        <v>6.65</v>
      </c>
    </row>
    <row r="2900" ht="15.75" customHeight="1">
      <c r="D2900" s="108">
        <v>41501.0</v>
      </c>
      <c r="E2900" s="106">
        <v>4.43</v>
      </c>
      <c r="F2900" s="106">
        <v>4.56</v>
      </c>
      <c r="G2900" s="106">
        <v>4.72</v>
      </c>
      <c r="H2900" s="106">
        <v>5.07</v>
      </c>
      <c r="I2900" s="106">
        <v>5.44</v>
      </c>
      <c r="J2900" s="106">
        <v>5.65</v>
      </c>
      <c r="K2900" s="106">
        <v>5.96</v>
      </c>
      <c r="L2900" s="106">
        <v>6.38</v>
      </c>
      <c r="M2900" s="106">
        <v>6.65</v>
      </c>
    </row>
    <row r="2901" ht="15.75" customHeight="1">
      <c r="D2901" s="108">
        <v>41500.0</v>
      </c>
      <c r="E2901" s="106">
        <v>4.31</v>
      </c>
      <c r="F2901" s="106">
        <v>4.49</v>
      </c>
      <c r="G2901" s="106">
        <v>4.65</v>
      </c>
      <c r="H2901" s="106">
        <v>4.97</v>
      </c>
      <c r="I2901" s="106">
        <v>5.36</v>
      </c>
      <c r="J2901" s="106">
        <v>5.62</v>
      </c>
      <c r="K2901" s="106">
        <v>5.96</v>
      </c>
      <c r="L2901" s="106">
        <v>6.38</v>
      </c>
      <c r="M2901" s="106">
        <v>6.65</v>
      </c>
    </row>
    <row r="2902" ht="15.75" customHeight="1">
      <c r="D2902" s="108">
        <v>41499.0</v>
      </c>
      <c r="E2902" s="106">
        <v>4.1</v>
      </c>
      <c r="F2902" s="106">
        <v>4.28</v>
      </c>
      <c r="G2902" s="106">
        <v>4.43</v>
      </c>
      <c r="H2902" s="106">
        <v>4.7</v>
      </c>
      <c r="I2902" s="106">
        <v>5.2</v>
      </c>
      <c r="J2902" s="106">
        <v>5.49</v>
      </c>
      <c r="K2902" s="106">
        <v>5.8</v>
      </c>
      <c r="L2902" s="106">
        <v>6.25</v>
      </c>
      <c r="M2902" s="106">
        <v>6.53</v>
      </c>
    </row>
    <row r="2903" ht="15.75" customHeight="1">
      <c r="D2903" s="108">
        <v>41498.0</v>
      </c>
      <c r="E2903" s="106">
        <v>3.9</v>
      </c>
      <c r="F2903" s="106">
        <v>4.02</v>
      </c>
      <c r="G2903" s="106">
        <v>4.27</v>
      </c>
      <c r="H2903" s="106">
        <v>4.5</v>
      </c>
      <c r="I2903" s="106">
        <v>5.07</v>
      </c>
      <c r="J2903" s="106">
        <v>5.54</v>
      </c>
      <c r="K2903" s="106">
        <v>6.03</v>
      </c>
      <c r="L2903" s="106">
        <v>6.47</v>
      </c>
      <c r="M2903" s="106">
        <v>6.68</v>
      </c>
    </row>
    <row r="2904" ht="15.75" customHeight="1">
      <c r="D2904" s="108">
        <v>41495.0</v>
      </c>
      <c r="E2904" s="106">
        <v>3.83</v>
      </c>
      <c r="F2904" s="106">
        <v>4.06</v>
      </c>
      <c r="G2904" s="106">
        <v>4.29</v>
      </c>
      <c r="H2904" s="106">
        <v>4.57</v>
      </c>
      <c r="I2904" s="106">
        <v>5.07</v>
      </c>
      <c r="J2904" s="106">
        <v>5.49</v>
      </c>
      <c r="K2904" s="106">
        <v>6.04</v>
      </c>
      <c r="L2904" s="106">
        <v>6.43</v>
      </c>
      <c r="M2904" s="106">
        <v>6.68</v>
      </c>
    </row>
    <row r="2905" ht="15.75" customHeight="1">
      <c r="D2905" s="108">
        <v>41494.0</v>
      </c>
      <c r="E2905" s="106">
        <v>3.81</v>
      </c>
      <c r="F2905" s="106">
        <v>4.07</v>
      </c>
      <c r="G2905" s="106">
        <v>4.29</v>
      </c>
      <c r="H2905" s="106">
        <v>4.52</v>
      </c>
      <c r="I2905" s="106">
        <v>5.01</v>
      </c>
      <c r="J2905" s="106">
        <v>5.47</v>
      </c>
      <c r="K2905" s="106">
        <v>5.96</v>
      </c>
      <c r="L2905" s="106">
        <v>6.36</v>
      </c>
      <c r="M2905" s="106">
        <v>6.62</v>
      </c>
    </row>
    <row r="2906" ht="15.75" customHeight="1">
      <c r="D2906" s="108">
        <v>41493.0</v>
      </c>
      <c r="E2906" s="106">
        <v>3.8</v>
      </c>
      <c r="F2906" s="106">
        <v>4.22</v>
      </c>
      <c r="G2906" s="106">
        <v>4.38</v>
      </c>
      <c r="H2906" s="106">
        <v>4.69</v>
      </c>
      <c r="I2906" s="106">
        <v>5.25</v>
      </c>
      <c r="J2906" s="106">
        <v>5.57</v>
      </c>
      <c r="K2906" s="106">
        <v>6.05</v>
      </c>
      <c r="L2906" s="106">
        <v>6.36</v>
      </c>
      <c r="M2906" s="106">
        <v>6.62</v>
      </c>
    </row>
    <row r="2907" ht="15.75" customHeight="1">
      <c r="D2907" s="108">
        <v>41492.0</v>
      </c>
      <c r="E2907" s="106">
        <v>4.0</v>
      </c>
      <c r="F2907" s="106">
        <v>4.4</v>
      </c>
      <c r="G2907" s="106">
        <v>4.58</v>
      </c>
      <c r="H2907" s="106">
        <v>4.89</v>
      </c>
      <c r="I2907" s="106">
        <v>5.31</v>
      </c>
      <c r="J2907" s="106">
        <v>5.62</v>
      </c>
      <c r="K2907" s="106">
        <v>6.14</v>
      </c>
      <c r="L2907" s="106">
        <v>6.47</v>
      </c>
      <c r="M2907" s="106">
        <v>6.77</v>
      </c>
    </row>
    <row r="2908" ht="15.75" customHeight="1">
      <c r="D2908" s="108">
        <v>41491.0</v>
      </c>
      <c r="E2908" s="106">
        <v>4.4</v>
      </c>
      <c r="F2908" s="106">
        <v>4.66</v>
      </c>
      <c r="G2908" s="106">
        <v>4.85</v>
      </c>
      <c r="H2908" s="106">
        <v>5.21</v>
      </c>
      <c r="I2908" s="106">
        <v>5.57</v>
      </c>
      <c r="J2908" s="106">
        <v>5.67</v>
      </c>
      <c r="K2908" s="106">
        <v>5.99</v>
      </c>
      <c r="L2908" s="106">
        <v>6.33</v>
      </c>
      <c r="M2908" s="106">
        <v>6.78</v>
      </c>
    </row>
    <row r="2909" ht="15.75" customHeight="1">
      <c r="D2909" s="108">
        <v>41488.0</v>
      </c>
      <c r="E2909" s="106">
        <v>4.9</v>
      </c>
      <c r="F2909" s="106">
        <v>5.33</v>
      </c>
      <c r="G2909" s="106">
        <v>5.49</v>
      </c>
      <c r="H2909" s="106">
        <v>5.66</v>
      </c>
      <c r="I2909" s="106">
        <v>5.82</v>
      </c>
      <c r="J2909" s="106">
        <v>5.98</v>
      </c>
      <c r="K2909" s="106">
        <v>6.22</v>
      </c>
      <c r="L2909" s="106">
        <v>6.5</v>
      </c>
      <c r="M2909" s="106">
        <v>6.85</v>
      </c>
    </row>
    <row r="2910" ht="15.75" customHeight="1">
      <c r="D2910" s="108">
        <v>41487.0</v>
      </c>
      <c r="E2910" s="106">
        <v>5.06</v>
      </c>
      <c r="F2910" s="106">
        <v>5.42</v>
      </c>
      <c r="G2910" s="106">
        <v>5.53</v>
      </c>
      <c r="H2910" s="106">
        <v>5.69</v>
      </c>
      <c r="I2910" s="106">
        <v>5.85</v>
      </c>
      <c r="J2910" s="106">
        <v>6.04</v>
      </c>
      <c r="K2910" s="106">
        <v>6.22</v>
      </c>
      <c r="L2910" s="106">
        <v>6.5</v>
      </c>
      <c r="M2910" s="106">
        <v>6.85</v>
      </c>
    </row>
    <row r="2911" ht="15.75" customHeight="1">
      <c r="D2911" s="108">
        <v>41486.0</v>
      </c>
      <c r="E2911" s="106">
        <v>4.97</v>
      </c>
      <c r="F2911" s="106">
        <v>5.45</v>
      </c>
      <c r="G2911" s="106">
        <v>5.53</v>
      </c>
      <c r="H2911" s="106">
        <v>5.69</v>
      </c>
      <c r="I2911" s="106">
        <v>5.88</v>
      </c>
      <c r="J2911" s="106">
        <v>6.03</v>
      </c>
      <c r="K2911" s="106">
        <v>6.27</v>
      </c>
      <c r="L2911" s="106">
        <v>6.55</v>
      </c>
      <c r="M2911" s="106">
        <v>6.9</v>
      </c>
    </row>
    <row r="2912" ht="15.75" customHeight="1">
      <c r="D2912" s="108">
        <v>41485.0</v>
      </c>
      <c r="E2912" s="106">
        <v>5.13</v>
      </c>
      <c r="F2912" s="106">
        <v>5.49</v>
      </c>
      <c r="G2912" s="106">
        <v>5.57</v>
      </c>
      <c r="H2912" s="106">
        <v>5.69</v>
      </c>
      <c r="I2912" s="106">
        <v>5.86</v>
      </c>
      <c r="J2912" s="106">
        <v>6.03</v>
      </c>
      <c r="K2912" s="106">
        <v>6.24</v>
      </c>
      <c r="L2912" s="106">
        <v>6.58</v>
      </c>
      <c r="M2912" s="106">
        <v>7.02</v>
      </c>
    </row>
    <row r="2913" ht="15.75" customHeight="1">
      <c r="D2913" s="108">
        <v>41484.0</v>
      </c>
      <c r="E2913" s="106">
        <v>5.21</v>
      </c>
      <c r="F2913" s="106">
        <v>5.49</v>
      </c>
      <c r="G2913" s="106">
        <v>5.57</v>
      </c>
      <c r="H2913" s="106">
        <v>5.7</v>
      </c>
      <c r="I2913" s="106">
        <v>5.79</v>
      </c>
      <c r="J2913" s="106">
        <v>5.93</v>
      </c>
      <c r="K2913" s="106">
        <v>6.18</v>
      </c>
      <c r="L2913" s="106">
        <v>6.5</v>
      </c>
      <c r="M2913" s="106">
        <v>6.92</v>
      </c>
    </row>
    <row r="2914" ht="15.75" customHeight="1">
      <c r="D2914" s="108">
        <v>41481.0</v>
      </c>
      <c r="E2914" s="106">
        <v>5.18</v>
      </c>
      <c r="F2914" s="106">
        <v>5.48</v>
      </c>
      <c r="G2914" s="106">
        <v>5.56</v>
      </c>
      <c r="H2914" s="106">
        <v>5.68</v>
      </c>
      <c r="I2914" s="106">
        <v>5.66</v>
      </c>
      <c r="J2914" s="106">
        <v>5.81</v>
      </c>
      <c r="K2914" s="106">
        <v>5.98</v>
      </c>
      <c r="L2914" s="106">
        <v>6.38</v>
      </c>
      <c r="M2914" s="106">
        <v>6.78</v>
      </c>
    </row>
    <row r="2915" ht="15.75" customHeight="1">
      <c r="D2915" s="108">
        <v>41480.0</v>
      </c>
      <c r="E2915" s="106">
        <v>5.16</v>
      </c>
      <c r="F2915" s="106">
        <v>5.5</v>
      </c>
      <c r="G2915" s="106">
        <v>5.61</v>
      </c>
      <c r="H2915" s="106">
        <v>5.66</v>
      </c>
      <c r="I2915" s="106">
        <v>5.7</v>
      </c>
      <c r="J2915" s="106">
        <v>5.81</v>
      </c>
      <c r="K2915" s="106">
        <v>6.0</v>
      </c>
      <c r="L2915" s="106">
        <v>6.42</v>
      </c>
      <c r="M2915" s="106">
        <v>6.82</v>
      </c>
    </row>
    <row r="2916" ht="15.75" customHeight="1">
      <c r="D2916" s="108">
        <v>41479.0</v>
      </c>
      <c r="E2916" s="106">
        <v>5.41</v>
      </c>
      <c r="F2916" s="106">
        <v>5.51</v>
      </c>
      <c r="G2916" s="106">
        <v>5.65</v>
      </c>
      <c r="H2916" s="106">
        <v>5.68</v>
      </c>
      <c r="I2916" s="106">
        <v>5.69</v>
      </c>
      <c r="J2916" s="106">
        <v>5.85</v>
      </c>
      <c r="K2916" s="106">
        <v>6.06</v>
      </c>
      <c r="L2916" s="106">
        <v>6.5</v>
      </c>
      <c r="M2916" s="106">
        <v>6.92</v>
      </c>
    </row>
    <row r="2917" ht="15.75" customHeight="1">
      <c r="D2917" s="108">
        <v>41478.0</v>
      </c>
      <c r="E2917" s="106">
        <v>5.38</v>
      </c>
      <c r="F2917" s="106">
        <v>5.51</v>
      </c>
      <c r="G2917" s="106">
        <v>5.67</v>
      </c>
      <c r="H2917" s="106">
        <v>5.79</v>
      </c>
      <c r="I2917" s="106">
        <v>5.82</v>
      </c>
      <c r="J2917" s="106">
        <v>5.95</v>
      </c>
      <c r="K2917" s="106">
        <v>6.08</v>
      </c>
      <c r="L2917" s="106">
        <v>6.5</v>
      </c>
      <c r="M2917" s="106">
        <v>6.92</v>
      </c>
    </row>
    <row r="2918" ht="15.75" customHeight="1">
      <c r="D2918" s="108">
        <v>41477.0</v>
      </c>
      <c r="E2918" s="106">
        <v>5.18</v>
      </c>
      <c r="F2918" s="106">
        <v>5.53</v>
      </c>
      <c r="G2918" s="106">
        <v>5.7</v>
      </c>
      <c r="H2918" s="106">
        <v>5.75</v>
      </c>
      <c r="I2918" s="106">
        <v>5.54</v>
      </c>
      <c r="J2918" s="106">
        <v>5.61</v>
      </c>
      <c r="K2918" s="106">
        <v>5.84</v>
      </c>
      <c r="L2918" s="106">
        <v>6.31</v>
      </c>
      <c r="M2918" s="106">
        <v>6.68</v>
      </c>
    </row>
    <row r="2919" ht="15.75" customHeight="1">
      <c r="D2919" s="108">
        <v>41474.0</v>
      </c>
      <c r="E2919" s="106">
        <v>5.25</v>
      </c>
      <c r="F2919" s="106">
        <v>5.54</v>
      </c>
      <c r="G2919" s="106">
        <v>5.83</v>
      </c>
      <c r="H2919" s="106">
        <v>5.89</v>
      </c>
      <c r="I2919" s="106">
        <v>5.42</v>
      </c>
      <c r="J2919" s="106">
        <v>5.75</v>
      </c>
      <c r="K2919" s="106">
        <v>5.93</v>
      </c>
      <c r="L2919" s="106">
        <v>6.35</v>
      </c>
      <c r="M2919" s="106">
        <v>6.75</v>
      </c>
    </row>
    <row r="2920" ht="15.75" customHeight="1">
      <c r="D2920" s="108">
        <v>41473.0</v>
      </c>
      <c r="E2920" s="106">
        <v>4.59</v>
      </c>
      <c r="F2920" s="106">
        <v>4.84</v>
      </c>
      <c r="G2920" s="106">
        <v>4.87</v>
      </c>
      <c r="H2920" s="106">
        <v>5.01</v>
      </c>
      <c r="I2920" s="106">
        <v>5.15</v>
      </c>
      <c r="J2920" s="106">
        <v>5.42</v>
      </c>
      <c r="K2920" s="106">
        <v>5.83</v>
      </c>
      <c r="L2920" s="106">
        <v>6.27</v>
      </c>
      <c r="M2920" s="106">
        <v>6.66</v>
      </c>
    </row>
    <row r="2921" ht="15.75" customHeight="1">
      <c r="D2921" s="108">
        <v>41472.0</v>
      </c>
      <c r="E2921" s="106">
        <v>4.38</v>
      </c>
      <c r="F2921" s="106">
        <v>4.8</v>
      </c>
      <c r="G2921" s="106">
        <v>4.99</v>
      </c>
      <c r="H2921" s="106">
        <v>5.11</v>
      </c>
      <c r="I2921" s="106">
        <v>5.23</v>
      </c>
      <c r="J2921" s="106">
        <v>5.55</v>
      </c>
      <c r="K2921" s="106">
        <v>5.95</v>
      </c>
      <c r="L2921" s="106">
        <v>6.43</v>
      </c>
      <c r="M2921" s="106">
        <v>6.88</v>
      </c>
    </row>
    <row r="2922" ht="15.75" customHeight="1">
      <c r="D2922" s="108">
        <v>41471.0</v>
      </c>
      <c r="E2922" s="106">
        <v>3.95</v>
      </c>
      <c r="F2922" s="106">
        <v>4.43</v>
      </c>
      <c r="G2922" s="106">
        <v>4.65</v>
      </c>
      <c r="H2922" s="106">
        <v>4.9</v>
      </c>
      <c r="I2922" s="106">
        <v>5.08</v>
      </c>
      <c r="J2922" s="106">
        <v>5.43</v>
      </c>
      <c r="K2922" s="106">
        <v>5.82</v>
      </c>
      <c r="L2922" s="106">
        <v>6.36</v>
      </c>
      <c r="M2922" s="106">
        <v>6.77</v>
      </c>
    </row>
    <row r="2923" ht="15.75" customHeight="1">
      <c r="D2923" s="108">
        <v>41470.0</v>
      </c>
      <c r="E2923" s="106">
        <v>2.92</v>
      </c>
      <c r="F2923" s="106">
        <v>3.33</v>
      </c>
      <c r="G2923" s="106">
        <v>3.54</v>
      </c>
      <c r="H2923" s="106">
        <v>4.08</v>
      </c>
      <c r="I2923" s="106">
        <v>4.41</v>
      </c>
      <c r="J2923" s="106">
        <v>4.83</v>
      </c>
      <c r="K2923" s="106">
        <v>5.64</v>
      </c>
      <c r="L2923" s="106">
        <v>6.3</v>
      </c>
      <c r="M2923" s="106">
        <v>6.72</v>
      </c>
    </row>
    <row r="2924" ht="15.75" customHeight="1">
      <c r="D2924" s="108">
        <v>41467.0</v>
      </c>
      <c r="E2924" s="106">
        <v>1.57</v>
      </c>
      <c r="F2924" s="106">
        <v>1.97</v>
      </c>
      <c r="G2924" s="106">
        <v>2.38</v>
      </c>
      <c r="H2924" s="106">
        <v>2.85</v>
      </c>
      <c r="I2924" s="106">
        <v>3.75</v>
      </c>
      <c r="J2924" s="106">
        <v>4.49</v>
      </c>
      <c r="K2924" s="106">
        <v>5.47</v>
      </c>
      <c r="L2924" s="106">
        <v>6.25</v>
      </c>
      <c r="M2924" s="106">
        <v>6.62</v>
      </c>
    </row>
    <row r="2925" ht="15.75" customHeight="1">
      <c r="D2925" s="108">
        <v>41466.0</v>
      </c>
      <c r="E2925" s="106">
        <v>0.96</v>
      </c>
      <c r="F2925" s="106">
        <v>1.11</v>
      </c>
      <c r="G2925" s="106">
        <v>1.31</v>
      </c>
      <c r="H2925" s="106">
        <v>2.07</v>
      </c>
      <c r="I2925" s="106">
        <v>3.42</v>
      </c>
      <c r="J2925" s="106">
        <v>4.35</v>
      </c>
      <c r="K2925" s="106">
        <v>5.5</v>
      </c>
      <c r="L2925" s="106">
        <v>6.36</v>
      </c>
      <c r="M2925" s="106">
        <v>6.84</v>
      </c>
    </row>
    <row r="2926" ht="15.75" customHeight="1">
      <c r="D2926" s="108">
        <v>41465.0</v>
      </c>
      <c r="E2926" s="106">
        <v>0.95</v>
      </c>
      <c r="F2926" s="106">
        <v>1.09</v>
      </c>
      <c r="G2926" s="106">
        <v>1.28</v>
      </c>
      <c r="H2926" s="106">
        <v>2.06</v>
      </c>
      <c r="I2926" s="106">
        <v>3.41</v>
      </c>
      <c r="J2926" s="106">
        <v>4.33</v>
      </c>
      <c r="K2926" s="106">
        <v>5.5</v>
      </c>
      <c r="L2926" s="106">
        <v>6.37</v>
      </c>
      <c r="M2926" s="106">
        <v>6.85</v>
      </c>
    </row>
    <row r="2927" ht="15.75" customHeight="1">
      <c r="D2927" s="108">
        <v>41464.0</v>
      </c>
      <c r="E2927" s="106">
        <v>0.93</v>
      </c>
      <c r="F2927" s="106">
        <v>1.13</v>
      </c>
      <c r="G2927" s="106">
        <v>1.33</v>
      </c>
      <c r="H2927" s="106">
        <v>2.11</v>
      </c>
      <c r="I2927" s="106">
        <v>3.45</v>
      </c>
      <c r="J2927" s="106">
        <v>4.3</v>
      </c>
      <c r="K2927" s="106">
        <v>5.6</v>
      </c>
      <c r="L2927" s="106">
        <v>6.4</v>
      </c>
      <c r="M2927" s="106">
        <v>6.85</v>
      </c>
    </row>
    <row r="2928" ht="15.75" customHeight="1">
      <c r="D2928" s="108">
        <v>41463.0</v>
      </c>
      <c r="E2928" s="106">
        <v>1.0</v>
      </c>
      <c r="F2928" s="106">
        <v>1.16</v>
      </c>
      <c r="G2928" s="106">
        <v>1.35</v>
      </c>
      <c r="H2928" s="106">
        <v>2.09</v>
      </c>
      <c r="I2928" s="106">
        <v>3.48</v>
      </c>
      <c r="J2928" s="106">
        <v>4.33</v>
      </c>
      <c r="K2928" s="106">
        <v>5.5</v>
      </c>
      <c r="L2928" s="106">
        <v>6.33</v>
      </c>
      <c r="M2928" s="106">
        <v>6.73</v>
      </c>
    </row>
    <row r="2929" ht="15.75" customHeight="1">
      <c r="D2929" s="108">
        <v>41460.0</v>
      </c>
      <c r="E2929" s="106">
        <v>0.97</v>
      </c>
      <c r="F2929" s="106">
        <v>1.12</v>
      </c>
      <c r="G2929" s="106">
        <v>1.3</v>
      </c>
      <c r="H2929" s="106">
        <v>2.09</v>
      </c>
      <c r="I2929" s="106">
        <v>3.48</v>
      </c>
      <c r="J2929" s="106">
        <v>4.33</v>
      </c>
      <c r="K2929" s="106">
        <v>5.58</v>
      </c>
      <c r="L2929" s="106">
        <v>6.45</v>
      </c>
      <c r="M2929" s="106">
        <v>6.85</v>
      </c>
    </row>
    <row r="2930" ht="15.75" customHeight="1">
      <c r="D2930" s="108">
        <v>41459.0</v>
      </c>
      <c r="E2930" s="106">
        <v>0.95</v>
      </c>
      <c r="F2930" s="106">
        <v>1.1</v>
      </c>
      <c r="G2930" s="106">
        <v>1.31</v>
      </c>
      <c r="H2930" s="106">
        <v>2.1</v>
      </c>
      <c r="I2930" s="106">
        <v>3.48</v>
      </c>
      <c r="J2930" s="106">
        <v>4.31</v>
      </c>
      <c r="K2930" s="106">
        <v>5.57</v>
      </c>
      <c r="L2930" s="106">
        <v>6.39</v>
      </c>
      <c r="M2930" s="106">
        <v>6.77</v>
      </c>
    </row>
    <row r="2931" ht="15.75" customHeight="1">
      <c r="D2931" s="108">
        <v>41458.0</v>
      </c>
      <c r="E2931" s="106">
        <v>0.97</v>
      </c>
      <c r="F2931" s="106">
        <v>1.14</v>
      </c>
      <c r="G2931" s="106">
        <v>1.32</v>
      </c>
      <c r="H2931" s="106">
        <v>2.07</v>
      </c>
      <c r="I2931" s="106">
        <v>3.45</v>
      </c>
      <c r="J2931" s="106">
        <v>4.36</v>
      </c>
      <c r="K2931" s="106">
        <v>5.64</v>
      </c>
      <c r="L2931" s="106">
        <v>6.47</v>
      </c>
      <c r="M2931" s="106">
        <v>6.84</v>
      </c>
    </row>
    <row r="2932" ht="15.75" customHeight="1">
      <c r="D2932" s="108">
        <v>41457.0</v>
      </c>
      <c r="E2932" s="106">
        <v>1.05</v>
      </c>
      <c r="F2932" s="106">
        <v>1.23</v>
      </c>
      <c r="G2932" s="106">
        <v>1.43</v>
      </c>
      <c r="H2932" s="106">
        <v>2.12</v>
      </c>
      <c r="I2932" s="106">
        <v>3.49</v>
      </c>
      <c r="J2932" s="106">
        <v>4.33</v>
      </c>
      <c r="K2932" s="106">
        <v>5.67</v>
      </c>
      <c r="L2932" s="106">
        <v>6.53</v>
      </c>
      <c r="M2932" s="106">
        <v>6.93</v>
      </c>
    </row>
    <row r="2933" ht="15.75" customHeight="1">
      <c r="D2933" s="108">
        <v>41456.0</v>
      </c>
      <c r="E2933" s="106">
        <v>1.1</v>
      </c>
      <c r="F2933" s="106">
        <v>1.27</v>
      </c>
      <c r="G2933" s="106">
        <v>1.47</v>
      </c>
      <c r="H2933" s="106">
        <v>2.17</v>
      </c>
      <c r="I2933" s="106">
        <v>3.52</v>
      </c>
      <c r="J2933" s="106">
        <v>4.36</v>
      </c>
      <c r="K2933" s="106">
        <v>5.64</v>
      </c>
      <c r="L2933" s="106">
        <v>6.46</v>
      </c>
      <c r="M2933" s="106">
        <v>6.84</v>
      </c>
    </row>
    <row r="2934" ht="15.75" customHeight="1">
      <c r="D2934" s="108">
        <v>41453.0</v>
      </c>
      <c r="E2934" s="106">
        <v>0.96</v>
      </c>
      <c r="F2934" s="106">
        <v>1.1</v>
      </c>
      <c r="G2934" s="106">
        <v>1.29</v>
      </c>
      <c r="H2934" s="106">
        <v>2.06</v>
      </c>
      <c r="I2934" s="106">
        <v>3.46</v>
      </c>
      <c r="J2934" s="106">
        <v>4.34</v>
      </c>
      <c r="K2934" s="106">
        <v>5.67</v>
      </c>
      <c r="L2934" s="106">
        <v>6.53</v>
      </c>
      <c r="M2934" s="106">
        <v>6.93</v>
      </c>
    </row>
    <row r="2935" ht="15.75" customHeight="1">
      <c r="D2935" s="108">
        <v>41452.0</v>
      </c>
      <c r="E2935" s="106">
        <v>0.98</v>
      </c>
      <c r="F2935" s="106">
        <v>1.13</v>
      </c>
      <c r="G2935" s="106">
        <v>1.33</v>
      </c>
      <c r="H2935" s="106">
        <v>2.12</v>
      </c>
      <c r="I2935" s="106">
        <v>3.53</v>
      </c>
      <c r="J2935" s="106">
        <v>4.45</v>
      </c>
      <c r="K2935" s="106">
        <v>5.64</v>
      </c>
      <c r="L2935" s="106">
        <v>6.51</v>
      </c>
      <c r="M2935" s="106">
        <v>6.92</v>
      </c>
    </row>
    <row r="2936" ht="15.75" customHeight="1">
      <c r="D2936" s="108">
        <v>41451.0</v>
      </c>
      <c r="E2936" s="106">
        <v>0.98</v>
      </c>
      <c r="F2936" s="106">
        <v>1.1</v>
      </c>
      <c r="G2936" s="106">
        <v>1.32</v>
      </c>
      <c r="H2936" s="106">
        <v>2.08</v>
      </c>
      <c r="I2936" s="106">
        <v>3.49</v>
      </c>
      <c r="J2936" s="106">
        <v>4.39</v>
      </c>
      <c r="K2936" s="106">
        <v>5.67</v>
      </c>
      <c r="L2936" s="106">
        <v>6.54</v>
      </c>
      <c r="M2936" s="106">
        <v>6.94</v>
      </c>
    </row>
    <row r="2937" ht="15.75" customHeight="1">
      <c r="D2937" s="108">
        <v>41450.0</v>
      </c>
      <c r="E2937" s="106">
        <v>1.0</v>
      </c>
      <c r="F2937" s="106">
        <v>1.12</v>
      </c>
      <c r="G2937" s="106">
        <v>1.33</v>
      </c>
      <c r="H2937" s="106">
        <v>2.11</v>
      </c>
      <c r="I2937" s="106">
        <v>3.49</v>
      </c>
      <c r="J2937" s="106">
        <v>4.39</v>
      </c>
      <c r="K2937" s="106">
        <v>5.67</v>
      </c>
      <c r="L2937" s="106">
        <v>6.55</v>
      </c>
      <c r="M2937" s="106">
        <v>6.95</v>
      </c>
    </row>
    <row r="2938" ht="15.75" customHeight="1">
      <c r="D2938" s="108">
        <v>41449.0</v>
      </c>
      <c r="E2938" s="106">
        <v>1.0</v>
      </c>
      <c r="F2938" s="106">
        <v>1.12</v>
      </c>
      <c r="G2938" s="106">
        <v>1.33</v>
      </c>
      <c r="H2938" s="106">
        <v>2.07</v>
      </c>
      <c r="I2938" s="106">
        <v>3.47</v>
      </c>
      <c r="J2938" s="106">
        <v>4.31</v>
      </c>
      <c r="K2938" s="106">
        <v>5.6</v>
      </c>
      <c r="L2938" s="106">
        <v>6.44</v>
      </c>
      <c r="M2938" s="106">
        <v>6.84</v>
      </c>
    </row>
    <row r="2939" ht="15.75" customHeight="1">
      <c r="D2939" s="108">
        <v>41446.0</v>
      </c>
      <c r="E2939" s="106">
        <v>1.06</v>
      </c>
      <c r="F2939" s="106">
        <v>1.17</v>
      </c>
      <c r="G2939" s="106">
        <v>1.37</v>
      </c>
      <c r="H2939" s="106">
        <v>2.18</v>
      </c>
      <c r="I2939" s="106">
        <v>3.56</v>
      </c>
      <c r="J2939" s="106">
        <v>4.4</v>
      </c>
      <c r="K2939" s="106">
        <v>5.72</v>
      </c>
      <c r="L2939" s="106">
        <v>6.52</v>
      </c>
      <c r="M2939" s="106">
        <v>6.93</v>
      </c>
    </row>
    <row r="2940" ht="15.75" customHeight="1">
      <c r="D2940" s="108">
        <v>41445.0</v>
      </c>
      <c r="E2940" s="106">
        <v>1.0</v>
      </c>
      <c r="F2940" s="106">
        <v>1.11</v>
      </c>
      <c r="G2940" s="106">
        <v>1.33</v>
      </c>
      <c r="H2940" s="106">
        <v>2.05</v>
      </c>
      <c r="I2940" s="106">
        <v>3.49</v>
      </c>
      <c r="J2940" s="106">
        <v>4.35</v>
      </c>
      <c r="K2940" s="106">
        <v>5.69</v>
      </c>
      <c r="L2940" s="106">
        <v>6.55</v>
      </c>
      <c r="M2940" s="106">
        <v>6.95</v>
      </c>
    </row>
    <row r="2941" ht="15.75" customHeight="1">
      <c r="D2941" s="108">
        <v>41444.0</v>
      </c>
      <c r="E2941" s="106">
        <v>1.0</v>
      </c>
      <c r="F2941" s="106">
        <v>1.16</v>
      </c>
      <c r="G2941" s="106">
        <v>1.36</v>
      </c>
      <c r="H2941" s="106">
        <v>2.13</v>
      </c>
      <c r="I2941" s="106">
        <v>3.59</v>
      </c>
      <c r="J2941" s="106">
        <v>4.44</v>
      </c>
      <c r="K2941" s="106">
        <v>5.71</v>
      </c>
      <c r="L2941" s="106">
        <v>6.6</v>
      </c>
      <c r="M2941" s="106">
        <v>7.04</v>
      </c>
    </row>
    <row r="2942" ht="15.75" customHeight="1">
      <c r="D2942" s="108">
        <v>41443.0</v>
      </c>
      <c r="E2942" s="106">
        <v>1.01</v>
      </c>
      <c r="F2942" s="106">
        <v>1.16</v>
      </c>
      <c r="G2942" s="106">
        <v>1.39</v>
      </c>
      <c r="H2942" s="106">
        <v>2.22</v>
      </c>
      <c r="I2942" s="106">
        <v>3.57</v>
      </c>
      <c r="J2942" s="106">
        <v>4.5</v>
      </c>
      <c r="K2942" s="106">
        <v>5.84</v>
      </c>
      <c r="L2942" s="106">
        <v>6.74</v>
      </c>
      <c r="M2942" s="106">
        <v>7.15</v>
      </c>
    </row>
    <row r="2943" ht="15.75" customHeight="1">
      <c r="D2943" s="108">
        <v>41442.0</v>
      </c>
      <c r="E2943" s="106">
        <v>1.02</v>
      </c>
      <c r="F2943" s="106">
        <v>1.16</v>
      </c>
      <c r="G2943" s="106">
        <v>1.39</v>
      </c>
      <c r="H2943" s="106">
        <v>2.17</v>
      </c>
      <c r="I2943" s="106">
        <v>3.5</v>
      </c>
      <c r="J2943" s="106">
        <v>4.45</v>
      </c>
      <c r="K2943" s="106">
        <v>5.72</v>
      </c>
      <c r="L2943" s="106">
        <v>6.6</v>
      </c>
      <c r="M2943" s="106">
        <v>7.0</v>
      </c>
    </row>
    <row r="2944" ht="15.75" customHeight="1">
      <c r="D2944" s="108">
        <v>41439.0</v>
      </c>
      <c r="E2944" s="106">
        <v>1.05</v>
      </c>
      <c r="F2944" s="106">
        <v>1.19</v>
      </c>
      <c r="G2944" s="106">
        <v>1.39</v>
      </c>
      <c r="H2944" s="106">
        <v>2.19</v>
      </c>
      <c r="I2944" s="106">
        <v>3.58</v>
      </c>
      <c r="J2944" s="106">
        <v>4.51</v>
      </c>
      <c r="K2944" s="106">
        <v>5.81</v>
      </c>
      <c r="L2944" s="106">
        <v>6.73</v>
      </c>
      <c r="M2944" s="106">
        <v>7.12</v>
      </c>
    </row>
    <row r="2945" ht="15.75" customHeight="1">
      <c r="D2945" s="108">
        <v>41438.0</v>
      </c>
      <c r="E2945" s="106">
        <v>1.05</v>
      </c>
      <c r="F2945" s="106">
        <v>1.19</v>
      </c>
      <c r="G2945" s="106">
        <v>1.37</v>
      </c>
      <c r="H2945" s="106">
        <v>2.1</v>
      </c>
      <c r="I2945" s="106">
        <v>3.6</v>
      </c>
      <c r="J2945" s="106">
        <v>4.55</v>
      </c>
      <c r="K2945" s="106">
        <v>5.69</v>
      </c>
      <c r="L2945" s="106">
        <v>6.59</v>
      </c>
      <c r="M2945" s="106">
        <v>7.09</v>
      </c>
    </row>
    <row r="2946" ht="15.75" customHeight="1">
      <c r="D2946" s="108">
        <v>41437.0</v>
      </c>
      <c r="E2946" s="106">
        <v>1.04</v>
      </c>
      <c r="F2946" s="106">
        <v>1.22</v>
      </c>
      <c r="G2946" s="106">
        <v>1.43</v>
      </c>
      <c r="H2946" s="106">
        <v>2.33</v>
      </c>
      <c r="I2946" s="106">
        <v>3.88</v>
      </c>
      <c r="J2946" s="106">
        <v>4.7</v>
      </c>
      <c r="K2946" s="106">
        <v>5.93</v>
      </c>
      <c r="L2946" s="106">
        <v>6.67</v>
      </c>
      <c r="M2946" s="106">
        <v>6.96</v>
      </c>
    </row>
    <row r="2947" ht="15.75" customHeight="1">
      <c r="D2947" s="108">
        <v>41436.0</v>
      </c>
      <c r="E2947" s="106">
        <v>1.08</v>
      </c>
      <c r="F2947" s="106">
        <v>1.23</v>
      </c>
      <c r="G2947" s="106">
        <v>1.52</v>
      </c>
      <c r="H2947" s="106">
        <v>2.41</v>
      </c>
      <c r="I2947" s="106">
        <v>3.92</v>
      </c>
      <c r="J2947" s="106">
        <v>4.66</v>
      </c>
      <c r="K2947" s="106">
        <v>5.85</v>
      </c>
      <c r="L2947" s="106">
        <v>6.71</v>
      </c>
      <c r="M2947" s="106">
        <v>7.1</v>
      </c>
    </row>
    <row r="2948" ht="15.75" customHeight="1">
      <c r="D2948" s="108">
        <v>41435.0</v>
      </c>
      <c r="E2948" s="106">
        <v>1.06</v>
      </c>
      <c r="F2948" s="106">
        <v>1.19</v>
      </c>
      <c r="G2948" s="106">
        <v>1.54</v>
      </c>
      <c r="H2948" s="106">
        <v>2.39</v>
      </c>
      <c r="I2948" s="106">
        <v>3.89</v>
      </c>
      <c r="J2948" s="106">
        <v>4.8</v>
      </c>
      <c r="K2948" s="106">
        <v>5.82</v>
      </c>
      <c r="L2948" s="106">
        <v>6.65</v>
      </c>
      <c r="M2948" s="106">
        <v>6.94</v>
      </c>
    </row>
    <row r="2949" ht="15.75" customHeight="1">
      <c r="D2949" s="108">
        <v>41432.0</v>
      </c>
      <c r="E2949" s="106">
        <v>1.09</v>
      </c>
      <c r="F2949" s="106">
        <v>1.26</v>
      </c>
      <c r="G2949" s="106">
        <v>1.64</v>
      </c>
      <c r="H2949" s="106">
        <v>2.41</v>
      </c>
      <c r="I2949" s="106">
        <v>3.83</v>
      </c>
      <c r="J2949" s="106">
        <v>4.76</v>
      </c>
      <c r="K2949" s="106">
        <v>5.92</v>
      </c>
      <c r="L2949" s="106">
        <v>6.6</v>
      </c>
      <c r="M2949" s="106">
        <v>6.88</v>
      </c>
    </row>
    <row r="2950" ht="15.75" customHeight="1">
      <c r="D2950" s="108">
        <v>41431.0</v>
      </c>
      <c r="E2950" s="106">
        <v>1.32</v>
      </c>
      <c r="F2950" s="106">
        <v>1.44</v>
      </c>
      <c r="G2950" s="106">
        <v>1.84</v>
      </c>
      <c r="H2950" s="106">
        <v>2.6</v>
      </c>
      <c r="I2950" s="106">
        <v>4.07</v>
      </c>
      <c r="J2950" s="106">
        <v>4.94</v>
      </c>
      <c r="K2950" s="106">
        <v>6.09</v>
      </c>
      <c r="L2950" s="106">
        <v>6.79</v>
      </c>
      <c r="M2950" s="106">
        <v>7.13</v>
      </c>
    </row>
    <row r="2951" ht="15.75" customHeight="1">
      <c r="D2951" s="108">
        <v>41430.0</v>
      </c>
      <c r="E2951" s="106">
        <v>1.45</v>
      </c>
      <c r="F2951" s="106">
        <v>1.5</v>
      </c>
      <c r="G2951" s="106">
        <v>1.83</v>
      </c>
      <c r="H2951" s="106">
        <v>2.63</v>
      </c>
      <c r="I2951" s="106">
        <v>4.08</v>
      </c>
      <c r="J2951" s="106">
        <v>4.93</v>
      </c>
      <c r="K2951" s="106">
        <v>6.15</v>
      </c>
      <c r="L2951" s="106">
        <v>6.75</v>
      </c>
      <c r="M2951" s="106">
        <v>7.14</v>
      </c>
    </row>
    <row r="2952" ht="15.75" customHeight="1">
      <c r="D2952" s="108">
        <v>41429.0</v>
      </c>
      <c r="E2952" s="106">
        <v>1.5</v>
      </c>
      <c r="F2952" s="106">
        <v>1.51</v>
      </c>
      <c r="G2952" s="106">
        <v>1.85</v>
      </c>
      <c r="H2952" s="106">
        <v>2.5</v>
      </c>
      <c r="I2952" s="106">
        <v>4.1</v>
      </c>
      <c r="J2952" s="106">
        <v>4.94</v>
      </c>
      <c r="K2952" s="106">
        <v>5.97</v>
      </c>
      <c r="L2952" s="106">
        <v>6.55</v>
      </c>
      <c r="M2952" s="106">
        <v>6.91</v>
      </c>
    </row>
    <row r="2953" ht="15.75" customHeight="1">
      <c r="D2953" s="108">
        <v>41428.0</v>
      </c>
      <c r="E2953" s="106">
        <v>1.5</v>
      </c>
      <c r="F2953" s="106">
        <v>1.63</v>
      </c>
      <c r="G2953" s="106">
        <v>1.95</v>
      </c>
      <c r="H2953" s="106">
        <v>2.79</v>
      </c>
      <c r="I2953" s="106">
        <v>4.21</v>
      </c>
      <c r="J2953" s="106">
        <v>4.97</v>
      </c>
      <c r="K2953" s="106">
        <v>6.13</v>
      </c>
      <c r="L2953" s="106">
        <v>6.83</v>
      </c>
      <c r="M2953" s="106">
        <v>7.17</v>
      </c>
    </row>
    <row r="2954" ht="15.75" customHeight="1">
      <c r="D2954" s="108">
        <v>41425.0</v>
      </c>
      <c r="E2954" s="106">
        <v>1.03</v>
      </c>
      <c r="F2954" s="106">
        <v>1.13</v>
      </c>
      <c r="G2954" s="106">
        <v>1.42</v>
      </c>
      <c r="H2954" s="106">
        <v>2.54</v>
      </c>
      <c r="I2954" s="106">
        <v>4.16</v>
      </c>
      <c r="J2954" s="106">
        <v>4.96</v>
      </c>
      <c r="K2954" s="106">
        <v>6.14</v>
      </c>
      <c r="L2954" s="106">
        <v>6.74</v>
      </c>
      <c r="M2954" s="106">
        <v>7.04</v>
      </c>
    </row>
    <row r="2955" ht="15.75" customHeight="1">
      <c r="D2955" s="108">
        <v>41424.0</v>
      </c>
      <c r="E2955" s="106">
        <v>1.0</v>
      </c>
      <c r="F2955" s="106">
        <v>1.08</v>
      </c>
      <c r="G2955" s="106">
        <v>1.37</v>
      </c>
      <c r="H2955" s="106">
        <v>2.54</v>
      </c>
      <c r="I2955" s="106">
        <v>4.17</v>
      </c>
      <c r="J2955" s="106">
        <v>4.95</v>
      </c>
      <c r="K2955" s="106">
        <v>6.07</v>
      </c>
      <c r="L2955" s="106">
        <v>6.72</v>
      </c>
      <c r="M2955" s="106">
        <v>7.02</v>
      </c>
    </row>
    <row r="2956" ht="15.75" customHeight="1">
      <c r="D2956" s="108">
        <v>41423.0</v>
      </c>
      <c r="E2956" s="106">
        <v>1.03</v>
      </c>
      <c r="F2956" s="106">
        <v>1.11</v>
      </c>
      <c r="G2956" s="106">
        <v>1.49</v>
      </c>
      <c r="H2956" s="106">
        <v>2.65</v>
      </c>
      <c r="I2956" s="106">
        <v>4.21</v>
      </c>
      <c r="J2956" s="106">
        <v>4.96</v>
      </c>
      <c r="K2956" s="106">
        <v>6.21</v>
      </c>
      <c r="L2956" s="106">
        <v>6.83</v>
      </c>
      <c r="M2956" s="106">
        <v>7.16</v>
      </c>
    </row>
    <row r="2957" ht="15.75" customHeight="1">
      <c r="D2957" s="108">
        <v>41422.0</v>
      </c>
      <c r="E2957" s="106">
        <v>1.0</v>
      </c>
      <c r="F2957" s="106">
        <v>1.07</v>
      </c>
      <c r="G2957" s="106">
        <v>1.38</v>
      </c>
      <c r="H2957" s="106">
        <v>2.55</v>
      </c>
      <c r="I2957" s="106">
        <v>4.17</v>
      </c>
      <c r="J2957" s="106">
        <v>4.95</v>
      </c>
      <c r="K2957" s="106">
        <v>6.18</v>
      </c>
      <c r="L2957" s="106">
        <v>6.77</v>
      </c>
      <c r="M2957" s="106">
        <v>7.07</v>
      </c>
    </row>
    <row r="2958" ht="15.75" customHeight="1">
      <c r="D2958" s="108">
        <v>41421.0</v>
      </c>
      <c r="E2958" s="106">
        <v>1.0</v>
      </c>
      <c r="F2958" s="106">
        <v>1.17</v>
      </c>
      <c r="G2958" s="106">
        <v>1.47</v>
      </c>
      <c r="H2958" s="106">
        <v>2.74</v>
      </c>
      <c r="I2958" s="106">
        <v>4.27</v>
      </c>
      <c r="J2958" s="106">
        <v>4.97</v>
      </c>
      <c r="K2958" s="106">
        <v>6.23</v>
      </c>
      <c r="L2958" s="106">
        <v>6.86</v>
      </c>
      <c r="M2958" s="106">
        <v>7.21</v>
      </c>
    </row>
    <row r="2959" ht="15.75" customHeight="1">
      <c r="D2959" s="108">
        <v>41418.0</v>
      </c>
      <c r="E2959" s="106">
        <v>1.0</v>
      </c>
      <c r="F2959" s="106">
        <v>1.2</v>
      </c>
      <c r="G2959" s="106">
        <v>1.49</v>
      </c>
      <c r="H2959" s="106">
        <v>2.9</v>
      </c>
      <c r="I2959" s="106">
        <v>4.27</v>
      </c>
      <c r="J2959" s="106">
        <v>4.97</v>
      </c>
      <c r="K2959" s="106">
        <v>6.23</v>
      </c>
      <c r="L2959" s="106">
        <v>6.86</v>
      </c>
      <c r="M2959" s="106">
        <v>7.21</v>
      </c>
    </row>
    <row r="2960" ht="15.75" customHeight="1">
      <c r="D2960" s="108">
        <v>41417.0</v>
      </c>
      <c r="E2960" s="106">
        <v>1.0</v>
      </c>
      <c r="F2960" s="106">
        <v>1.11</v>
      </c>
      <c r="G2960" s="106">
        <v>1.44</v>
      </c>
      <c r="H2960" s="106">
        <v>2.92</v>
      </c>
      <c r="I2960" s="106">
        <v>4.23</v>
      </c>
      <c r="J2960" s="106">
        <v>4.97</v>
      </c>
      <c r="K2960" s="106">
        <v>6.17</v>
      </c>
      <c r="L2960" s="106">
        <v>6.82</v>
      </c>
      <c r="M2960" s="106">
        <v>7.1</v>
      </c>
    </row>
    <row r="2961" ht="15.75" customHeight="1">
      <c r="D2961" s="108">
        <v>41416.0</v>
      </c>
      <c r="E2961" s="106">
        <v>1.0</v>
      </c>
      <c r="F2961" s="106">
        <v>1.18</v>
      </c>
      <c r="G2961" s="106">
        <v>1.55</v>
      </c>
      <c r="H2961" s="106">
        <v>3.0</v>
      </c>
      <c r="I2961" s="106">
        <v>4.44</v>
      </c>
      <c r="J2961" s="106">
        <v>5.02</v>
      </c>
      <c r="K2961" s="106">
        <v>6.23</v>
      </c>
      <c r="L2961" s="106">
        <v>6.87</v>
      </c>
      <c r="M2961" s="106">
        <v>7.21</v>
      </c>
    </row>
    <row r="2962" ht="15.75" customHeight="1">
      <c r="D2962" s="108">
        <v>41415.0</v>
      </c>
      <c r="E2962" s="106">
        <v>1.0</v>
      </c>
      <c r="F2962" s="106">
        <v>1.1</v>
      </c>
      <c r="G2962" s="106">
        <v>1.59</v>
      </c>
      <c r="H2962" s="106">
        <v>3.08</v>
      </c>
      <c r="I2962" s="106">
        <v>4.51</v>
      </c>
      <c r="J2962" s="106">
        <v>5.21</v>
      </c>
      <c r="K2962" s="106">
        <v>6.28</v>
      </c>
      <c r="L2962" s="106">
        <v>6.95</v>
      </c>
      <c r="M2962" s="106">
        <v>7.26</v>
      </c>
    </row>
    <row r="2963" ht="15.75" customHeight="1">
      <c r="D2963" s="108">
        <v>41414.0</v>
      </c>
      <c r="E2963" s="106">
        <v>1.03</v>
      </c>
      <c r="F2963" s="106">
        <v>1.22</v>
      </c>
      <c r="G2963" s="106">
        <v>1.57</v>
      </c>
      <c r="H2963" s="106">
        <v>3.33</v>
      </c>
      <c r="I2963" s="106">
        <v>4.65</v>
      </c>
      <c r="J2963" s="106">
        <v>5.37</v>
      </c>
      <c r="K2963" s="106">
        <v>6.4</v>
      </c>
      <c r="L2963" s="106">
        <v>7.1</v>
      </c>
      <c r="M2963" s="106">
        <v>7.6</v>
      </c>
    </row>
    <row r="2964" ht="15.75" customHeight="1">
      <c r="D2964" s="108">
        <v>41411.0</v>
      </c>
      <c r="E2964" s="106">
        <v>1.15</v>
      </c>
      <c r="F2964" s="106">
        <v>1.4</v>
      </c>
      <c r="G2964" s="106">
        <v>1.75</v>
      </c>
      <c r="H2964" s="106">
        <v>3.49</v>
      </c>
      <c r="I2964" s="106">
        <v>4.78</v>
      </c>
      <c r="J2964" s="106">
        <v>5.41</v>
      </c>
      <c r="K2964" s="106">
        <v>6.51</v>
      </c>
      <c r="L2964" s="106">
        <v>7.12</v>
      </c>
      <c r="M2964" s="106">
        <v>7.63</v>
      </c>
    </row>
    <row r="2965" ht="15.75" customHeight="1">
      <c r="D2965" s="108">
        <v>41410.0</v>
      </c>
      <c r="E2965" s="106">
        <v>1.49</v>
      </c>
      <c r="F2965" s="106">
        <v>1.71</v>
      </c>
      <c r="G2965" s="106">
        <v>2.04</v>
      </c>
      <c r="H2965" s="106">
        <v>3.66</v>
      </c>
      <c r="I2965" s="106">
        <v>4.91</v>
      </c>
      <c r="J2965" s="106">
        <v>5.54</v>
      </c>
      <c r="K2965" s="106">
        <v>6.44</v>
      </c>
      <c r="L2965" s="106">
        <v>7.02</v>
      </c>
      <c r="M2965" s="106">
        <v>7.32</v>
      </c>
    </row>
    <row r="2966" ht="15.75" customHeight="1">
      <c r="D2966" s="108">
        <v>41409.0</v>
      </c>
      <c r="E2966" s="106">
        <v>1.77</v>
      </c>
      <c r="F2966" s="106">
        <v>1.97</v>
      </c>
      <c r="G2966" s="106">
        <v>2.42</v>
      </c>
      <c r="H2966" s="106">
        <v>4.33</v>
      </c>
      <c r="I2966" s="106">
        <v>5.27</v>
      </c>
      <c r="J2966" s="106">
        <v>5.95</v>
      </c>
      <c r="K2966" s="106">
        <v>6.86</v>
      </c>
      <c r="L2966" s="106">
        <v>7.59</v>
      </c>
      <c r="M2966" s="106">
        <v>7.98</v>
      </c>
    </row>
    <row r="2967" ht="15.75" customHeight="1">
      <c r="D2967" s="108">
        <v>41408.0</v>
      </c>
      <c r="E2967" s="106">
        <v>1.86</v>
      </c>
      <c r="F2967" s="106">
        <v>2.11</v>
      </c>
      <c r="G2967" s="106">
        <v>2.57</v>
      </c>
      <c r="H2967" s="106">
        <v>4.31</v>
      </c>
      <c r="I2967" s="106">
        <v>5.2</v>
      </c>
      <c r="J2967" s="106">
        <v>5.92</v>
      </c>
      <c r="K2967" s="106">
        <v>6.82</v>
      </c>
      <c r="L2967" s="106">
        <v>7.51</v>
      </c>
      <c r="M2967" s="106">
        <v>7.9</v>
      </c>
    </row>
    <row r="2968" ht="15.75" customHeight="1">
      <c r="D2968" s="108">
        <v>41407.0</v>
      </c>
      <c r="E2968" s="106">
        <v>2.06</v>
      </c>
      <c r="F2968" s="106">
        <v>2.41</v>
      </c>
      <c r="G2968" s="106">
        <v>2.89</v>
      </c>
      <c r="H2968" s="106">
        <v>4.34</v>
      </c>
      <c r="I2968" s="106">
        <v>5.18</v>
      </c>
      <c r="J2968" s="106">
        <v>5.9</v>
      </c>
      <c r="K2968" s="106">
        <v>6.8</v>
      </c>
      <c r="L2968" s="106">
        <v>7.43</v>
      </c>
      <c r="M2968" s="106">
        <v>7.72</v>
      </c>
    </row>
    <row r="2969" ht="15.75" customHeight="1">
      <c r="D2969" s="108">
        <v>41404.0</v>
      </c>
      <c r="E2969" s="106">
        <v>2.47</v>
      </c>
      <c r="F2969" s="106">
        <v>2.64</v>
      </c>
      <c r="G2969" s="106">
        <v>3.06</v>
      </c>
      <c r="H2969" s="106">
        <v>4.37</v>
      </c>
      <c r="I2969" s="106">
        <v>5.18</v>
      </c>
      <c r="J2969" s="106">
        <v>5.88</v>
      </c>
      <c r="K2969" s="106">
        <v>6.82</v>
      </c>
      <c r="L2969" s="106">
        <v>7.3</v>
      </c>
      <c r="M2969" s="106">
        <v>7.67</v>
      </c>
    </row>
    <row r="2970" ht="15.75" customHeight="1">
      <c r="D2970" s="108">
        <v>41403.0</v>
      </c>
      <c r="E2970" s="106">
        <v>2.87</v>
      </c>
      <c r="F2970" s="106">
        <v>3.17</v>
      </c>
      <c r="G2970" s="106">
        <v>3.5</v>
      </c>
      <c r="H2970" s="106">
        <v>4.64</v>
      </c>
      <c r="I2970" s="106">
        <v>5.32</v>
      </c>
      <c r="J2970" s="106">
        <v>5.98</v>
      </c>
      <c r="K2970" s="106">
        <v>6.92</v>
      </c>
      <c r="L2970" s="106">
        <v>7.52</v>
      </c>
      <c r="M2970" s="106">
        <v>7.91</v>
      </c>
    </row>
    <row r="2971" ht="15.75" customHeight="1">
      <c r="D2971" s="108">
        <v>41402.0</v>
      </c>
      <c r="E2971" s="106">
        <v>3.2</v>
      </c>
      <c r="F2971" s="106">
        <v>3.5</v>
      </c>
      <c r="G2971" s="106">
        <v>3.89</v>
      </c>
      <c r="H2971" s="106">
        <v>4.72</v>
      </c>
      <c r="I2971" s="106">
        <v>5.34</v>
      </c>
      <c r="J2971" s="106">
        <v>5.97</v>
      </c>
      <c r="K2971" s="106">
        <v>6.83</v>
      </c>
      <c r="L2971" s="106">
        <v>7.29</v>
      </c>
      <c r="M2971" s="106">
        <v>7.61</v>
      </c>
    </row>
    <row r="2972" ht="15.75" customHeight="1">
      <c r="D2972" s="108">
        <v>41401.0</v>
      </c>
      <c r="E2972" s="106">
        <v>3.46</v>
      </c>
      <c r="F2972" s="106">
        <v>3.58</v>
      </c>
      <c r="G2972" s="106">
        <v>3.96</v>
      </c>
      <c r="H2972" s="106">
        <v>4.68</v>
      </c>
      <c r="I2972" s="106">
        <v>5.31</v>
      </c>
      <c r="J2972" s="106">
        <v>5.96</v>
      </c>
      <c r="K2972" s="106">
        <v>6.88</v>
      </c>
      <c r="L2972" s="106">
        <v>7.15</v>
      </c>
      <c r="M2972" s="106">
        <v>7.34</v>
      </c>
    </row>
    <row r="2973" ht="15.75" customHeight="1">
      <c r="D2973" s="108">
        <v>41400.0</v>
      </c>
      <c r="E2973" s="106">
        <v>3.32</v>
      </c>
      <c r="F2973" s="106">
        <v>3.57</v>
      </c>
      <c r="G2973" s="106">
        <v>3.97</v>
      </c>
      <c r="H2973" s="106">
        <v>4.72</v>
      </c>
      <c r="I2973" s="106">
        <v>5.42</v>
      </c>
      <c r="J2973" s="106">
        <v>6.04</v>
      </c>
      <c r="K2973" s="106">
        <v>6.95</v>
      </c>
      <c r="L2973" s="106">
        <v>7.56</v>
      </c>
      <c r="M2973" s="106">
        <v>7.89</v>
      </c>
    </row>
    <row r="2974" ht="15.75" customHeight="1">
      <c r="D2974" s="108">
        <v>41397.0</v>
      </c>
      <c r="E2974" s="106">
        <v>3.13</v>
      </c>
      <c r="F2974" s="106">
        <v>3.47</v>
      </c>
      <c r="G2974" s="106">
        <v>3.73</v>
      </c>
      <c r="H2974" s="106">
        <v>4.58</v>
      </c>
      <c r="I2974" s="106">
        <v>5.37</v>
      </c>
      <c r="J2974" s="106">
        <v>6.02</v>
      </c>
      <c r="K2974" s="106">
        <v>6.83</v>
      </c>
      <c r="L2974" s="106">
        <v>7.52</v>
      </c>
      <c r="M2974" s="106">
        <v>7.89</v>
      </c>
    </row>
    <row r="2975" ht="15.75" customHeight="1">
      <c r="D2975" s="108">
        <v>41396.0</v>
      </c>
      <c r="E2975" s="106">
        <v>2.98</v>
      </c>
      <c r="F2975" s="106">
        <v>3.27</v>
      </c>
      <c r="G2975" s="106">
        <v>3.6</v>
      </c>
      <c r="H2975" s="106">
        <v>4.36</v>
      </c>
      <c r="I2975" s="106">
        <v>5.24</v>
      </c>
      <c r="J2975" s="106">
        <v>5.9</v>
      </c>
      <c r="K2975" s="106">
        <v>6.71</v>
      </c>
      <c r="L2975" s="106">
        <v>7.11</v>
      </c>
      <c r="M2975" s="106">
        <v>7.33</v>
      </c>
    </row>
    <row r="2976" ht="15.75" customHeight="1">
      <c r="D2976" s="108">
        <v>41393.0</v>
      </c>
      <c r="E2976" s="106">
        <v>2.57</v>
      </c>
      <c r="F2976" s="106">
        <v>2.97</v>
      </c>
      <c r="G2976" s="106">
        <v>3.38</v>
      </c>
      <c r="H2976" s="106">
        <v>4.38</v>
      </c>
      <c r="I2976" s="106">
        <v>5.26</v>
      </c>
      <c r="J2976" s="106">
        <v>5.94</v>
      </c>
      <c r="K2976" s="106">
        <v>6.78</v>
      </c>
      <c r="L2976" s="106">
        <v>7.28</v>
      </c>
      <c r="M2976" s="106">
        <v>7.67</v>
      </c>
    </row>
    <row r="2977" ht="15.75" customHeight="1">
      <c r="D2977" s="108">
        <v>41390.0</v>
      </c>
      <c r="E2977" s="106">
        <v>2.57</v>
      </c>
      <c r="F2977" s="106">
        <v>2.97</v>
      </c>
      <c r="G2977" s="106">
        <v>3.38</v>
      </c>
      <c r="H2977" s="106">
        <v>4.38</v>
      </c>
      <c r="I2977" s="106">
        <v>5.26</v>
      </c>
      <c r="J2977" s="106">
        <v>5.94</v>
      </c>
      <c r="K2977" s="106">
        <v>6.78</v>
      </c>
      <c r="L2977" s="106">
        <v>7.28</v>
      </c>
      <c r="M2977" s="106">
        <v>7.67</v>
      </c>
    </row>
    <row r="2978" ht="15.75" customHeight="1">
      <c r="D2978" s="108">
        <v>41389.0</v>
      </c>
      <c r="E2978" s="106">
        <v>2.57</v>
      </c>
      <c r="F2978" s="106">
        <v>2.73</v>
      </c>
      <c r="G2978" s="106">
        <v>3.32</v>
      </c>
      <c r="H2978" s="106">
        <v>4.35</v>
      </c>
      <c r="I2978" s="106">
        <v>5.27</v>
      </c>
      <c r="J2978" s="106">
        <v>5.96</v>
      </c>
      <c r="K2978" s="106">
        <v>6.78</v>
      </c>
      <c r="L2978" s="106">
        <v>7.28</v>
      </c>
      <c r="M2978" s="106">
        <v>7.67</v>
      </c>
    </row>
    <row r="2979" ht="15.75" customHeight="1">
      <c r="D2979" s="108">
        <v>41388.0</v>
      </c>
      <c r="E2979" s="106">
        <v>2.5</v>
      </c>
      <c r="F2979" s="106">
        <v>2.72</v>
      </c>
      <c r="G2979" s="106">
        <v>3.01</v>
      </c>
      <c r="H2979" s="106">
        <v>4.31</v>
      </c>
      <c r="I2979" s="106">
        <v>5.22</v>
      </c>
      <c r="J2979" s="106">
        <v>5.97</v>
      </c>
      <c r="K2979" s="106">
        <v>6.79</v>
      </c>
      <c r="L2979" s="106">
        <v>7.3</v>
      </c>
      <c r="M2979" s="106">
        <v>7.7</v>
      </c>
    </row>
    <row r="2980" ht="15.75" customHeight="1">
      <c r="D2980" s="108">
        <v>41387.0</v>
      </c>
      <c r="E2980" s="106">
        <v>2.53</v>
      </c>
      <c r="F2980" s="106">
        <v>2.83</v>
      </c>
      <c r="G2980" s="106">
        <v>3.15</v>
      </c>
      <c r="H2980" s="106">
        <v>4.38</v>
      </c>
      <c r="I2980" s="106">
        <v>5.23</v>
      </c>
      <c r="J2980" s="106">
        <v>5.96</v>
      </c>
      <c r="K2980" s="106">
        <v>6.78</v>
      </c>
      <c r="L2980" s="106">
        <v>7.24</v>
      </c>
      <c r="M2980" s="106">
        <v>7.63</v>
      </c>
    </row>
    <row r="2981" ht="15.75" customHeight="1">
      <c r="D2981" s="108">
        <v>41386.0</v>
      </c>
      <c r="E2981" s="106">
        <v>2.53</v>
      </c>
      <c r="F2981" s="106">
        <v>2.87</v>
      </c>
      <c r="G2981" s="106">
        <v>3.18</v>
      </c>
      <c r="H2981" s="106">
        <v>4.4</v>
      </c>
      <c r="I2981" s="106">
        <v>5.28</v>
      </c>
      <c r="J2981" s="106">
        <v>5.94</v>
      </c>
      <c r="K2981" s="106">
        <v>6.76</v>
      </c>
      <c r="L2981" s="106">
        <v>7.28</v>
      </c>
      <c r="M2981" s="106">
        <v>7.69</v>
      </c>
    </row>
    <row r="2982" ht="15.75" customHeight="1">
      <c r="D2982" s="108">
        <v>41382.0</v>
      </c>
      <c r="E2982" s="106">
        <v>2.53</v>
      </c>
      <c r="F2982" s="106">
        <v>2.89</v>
      </c>
      <c r="G2982" s="106">
        <v>3.29</v>
      </c>
      <c r="H2982" s="106">
        <v>4.41</v>
      </c>
      <c r="I2982" s="106">
        <v>5.27</v>
      </c>
      <c r="J2982" s="106">
        <v>5.94</v>
      </c>
      <c r="K2982" s="106">
        <v>6.76</v>
      </c>
      <c r="L2982" s="106">
        <v>7.52</v>
      </c>
      <c r="M2982" s="106">
        <v>7.94</v>
      </c>
    </row>
    <row r="2983" ht="15.75" customHeight="1">
      <c r="D2983" s="108">
        <v>41381.0</v>
      </c>
      <c r="E2983" s="106">
        <v>2.67</v>
      </c>
      <c r="F2983" s="106">
        <v>2.97</v>
      </c>
      <c r="G2983" s="106">
        <v>3.39</v>
      </c>
      <c r="H2983" s="106">
        <v>4.53</v>
      </c>
      <c r="I2983" s="106">
        <v>5.3</v>
      </c>
      <c r="J2983" s="106">
        <v>5.96</v>
      </c>
      <c r="K2983" s="106">
        <v>6.81</v>
      </c>
      <c r="L2983" s="106">
        <v>7.28</v>
      </c>
      <c r="M2983" s="106">
        <v>7.69</v>
      </c>
    </row>
    <row r="2984" ht="15.75" customHeight="1">
      <c r="D2984" s="108">
        <v>41380.0</v>
      </c>
      <c r="E2984" s="106">
        <v>2.72</v>
      </c>
      <c r="F2984" s="106">
        <v>3.01</v>
      </c>
      <c r="G2984" s="106">
        <v>3.48</v>
      </c>
      <c r="H2984" s="106">
        <v>4.6</v>
      </c>
      <c r="I2984" s="106">
        <v>5.3</v>
      </c>
      <c r="J2984" s="106">
        <v>5.96</v>
      </c>
      <c r="K2984" s="106">
        <v>6.8</v>
      </c>
      <c r="L2984" s="106">
        <v>7.28</v>
      </c>
      <c r="M2984" s="106">
        <v>7.68</v>
      </c>
    </row>
    <row r="2985" ht="15.75" customHeight="1">
      <c r="D2985" s="108">
        <v>41379.0</v>
      </c>
      <c r="E2985" s="106">
        <v>2.78</v>
      </c>
      <c r="F2985" s="106">
        <v>3.12</v>
      </c>
      <c r="G2985" s="106">
        <v>3.55</v>
      </c>
      <c r="H2985" s="106">
        <v>4.62</v>
      </c>
      <c r="I2985" s="106">
        <v>5.39</v>
      </c>
      <c r="J2985" s="106">
        <v>6.12</v>
      </c>
      <c r="K2985" s="106">
        <v>6.96</v>
      </c>
      <c r="L2985" s="106">
        <v>7.63</v>
      </c>
      <c r="M2985" s="106">
        <v>8.04</v>
      </c>
    </row>
    <row r="2986" ht="15.75" customHeight="1">
      <c r="D2986" s="108">
        <v>41376.0</v>
      </c>
      <c r="E2986" s="106">
        <v>2.87</v>
      </c>
      <c r="F2986" s="106">
        <v>3.13</v>
      </c>
      <c r="G2986" s="106">
        <v>3.53</v>
      </c>
      <c r="H2986" s="106">
        <v>4.66</v>
      </c>
      <c r="I2986" s="106">
        <v>5.45</v>
      </c>
      <c r="J2986" s="106">
        <v>6.08</v>
      </c>
      <c r="K2986" s="106">
        <v>6.93</v>
      </c>
      <c r="L2986" s="106">
        <v>7.64</v>
      </c>
      <c r="M2986" s="106">
        <v>8.05</v>
      </c>
    </row>
    <row r="2987" ht="15.75" customHeight="1">
      <c r="D2987" s="108">
        <v>41375.0</v>
      </c>
      <c r="E2987" s="106">
        <v>3.03</v>
      </c>
      <c r="F2987" s="106">
        <v>3.43</v>
      </c>
      <c r="G2987" s="106">
        <v>3.84</v>
      </c>
      <c r="H2987" s="106">
        <v>4.86</v>
      </c>
      <c r="I2987" s="106">
        <v>5.51</v>
      </c>
      <c r="J2987" s="106">
        <v>6.12</v>
      </c>
      <c r="K2987" s="106">
        <v>6.97</v>
      </c>
      <c r="L2987" s="106">
        <v>7.29</v>
      </c>
      <c r="M2987" s="106">
        <v>7.7</v>
      </c>
    </row>
    <row r="2988" ht="15.75" customHeight="1">
      <c r="D2988" s="108">
        <v>41374.0</v>
      </c>
      <c r="E2988" s="106">
        <v>3.08</v>
      </c>
      <c r="F2988" s="106">
        <v>3.53</v>
      </c>
      <c r="G2988" s="106">
        <v>4.0</v>
      </c>
      <c r="H2988" s="106">
        <v>4.97</v>
      </c>
      <c r="I2988" s="106">
        <v>5.53</v>
      </c>
      <c r="J2988" s="106">
        <v>6.15</v>
      </c>
      <c r="K2988" s="106">
        <v>6.96</v>
      </c>
      <c r="L2988" s="106">
        <v>7.34</v>
      </c>
      <c r="M2988" s="106">
        <v>7.75</v>
      </c>
    </row>
    <row r="2989" ht="15.75" customHeight="1">
      <c r="D2989" s="108">
        <v>41373.0</v>
      </c>
      <c r="E2989" s="106">
        <v>3.18</v>
      </c>
      <c r="F2989" s="106">
        <v>3.53</v>
      </c>
      <c r="G2989" s="106">
        <v>4.0</v>
      </c>
      <c r="H2989" s="106">
        <v>5.02</v>
      </c>
      <c r="I2989" s="106">
        <v>5.53</v>
      </c>
      <c r="J2989" s="106">
        <v>6.18</v>
      </c>
      <c r="K2989" s="106">
        <v>7.01</v>
      </c>
      <c r="L2989" s="106">
        <v>7.34</v>
      </c>
      <c r="M2989" s="106">
        <v>7.75</v>
      </c>
    </row>
    <row r="2990" ht="15.75" customHeight="1">
      <c r="D2990" s="108">
        <v>41372.0</v>
      </c>
      <c r="E2990" s="106">
        <v>3.13</v>
      </c>
      <c r="F2990" s="106">
        <v>3.5</v>
      </c>
      <c r="G2990" s="106">
        <v>4.01</v>
      </c>
      <c r="H2990" s="106">
        <v>5.09</v>
      </c>
      <c r="I2990" s="106">
        <v>5.63</v>
      </c>
      <c r="J2990" s="106">
        <v>6.3</v>
      </c>
      <c r="K2990" s="106">
        <v>7.13</v>
      </c>
      <c r="L2990" s="106">
        <v>7.68</v>
      </c>
      <c r="M2990" s="106">
        <v>8.09</v>
      </c>
    </row>
    <row r="2991" ht="15.75" customHeight="1">
      <c r="D2991" s="108">
        <v>41369.0</v>
      </c>
      <c r="E2991" s="106">
        <v>3.1</v>
      </c>
      <c r="F2991" s="106">
        <v>3.56</v>
      </c>
      <c r="G2991" s="106">
        <v>4.11</v>
      </c>
      <c r="H2991" s="106">
        <v>4.95</v>
      </c>
      <c r="I2991" s="106">
        <v>5.36</v>
      </c>
      <c r="J2991" s="106">
        <v>6.07</v>
      </c>
      <c r="K2991" s="106">
        <v>6.88</v>
      </c>
      <c r="L2991" s="106">
        <v>7.08</v>
      </c>
      <c r="M2991" s="106">
        <v>7.45</v>
      </c>
    </row>
    <row r="2992" ht="15.75" customHeight="1">
      <c r="D2992" s="108">
        <v>41368.0</v>
      </c>
      <c r="E2992" s="106">
        <v>3.8</v>
      </c>
      <c r="F2992" s="106">
        <v>4.25</v>
      </c>
      <c r="G2992" s="106">
        <v>4.7</v>
      </c>
      <c r="H2992" s="106">
        <v>5.15</v>
      </c>
      <c r="I2992" s="106">
        <v>5.55</v>
      </c>
      <c r="J2992" s="106">
        <v>6.24</v>
      </c>
      <c r="K2992" s="106">
        <v>7.01</v>
      </c>
      <c r="L2992" s="106">
        <v>7.38</v>
      </c>
      <c r="M2992" s="106">
        <v>7.77</v>
      </c>
    </row>
    <row r="2993" ht="15.75" customHeight="1">
      <c r="D2993" s="108">
        <v>41367.0</v>
      </c>
      <c r="E2993" s="106">
        <v>4.48</v>
      </c>
      <c r="F2993" s="106">
        <v>4.79</v>
      </c>
      <c r="G2993" s="106">
        <v>5.08</v>
      </c>
      <c r="H2993" s="106">
        <v>5.49</v>
      </c>
      <c r="I2993" s="106">
        <v>5.75</v>
      </c>
      <c r="J2993" s="106">
        <v>6.39</v>
      </c>
      <c r="K2993" s="106">
        <v>7.03</v>
      </c>
      <c r="L2993" s="106">
        <v>7.41</v>
      </c>
      <c r="M2993" s="106">
        <v>7.81</v>
      </c>
    </row>
    <row r="2994" ht="15.75" customHeight="1">
      <c r="D2994" s="108">
        <v>41366.0</v>
      </c>
      <c r="E2994" s="106">
        <v>4.51</v>
      </c>
      <c r="F2994" s="106">
        <v>4.92</v>
      </c>
      <c r="G2994" s="106">
        <v>5.23</v>
      </c>
      <c r="H2994" s="106">
        <v>5.55</v>
      </c>
      <c r="I2994" s="106">
        <v>5.85</v>
      </c>
      <c r="J2994" s="106">
        <v>6.35</v>
      </c>
      <c r="K2994" s="106">
        <v>7.12</v>
      </c>
      <c r="L2994" s="106">
        <v>7.68</v>
      </c>
      <c r="M2994" s="106">
        <v>8.11</v>
      </c>
    </row>
    <row r="2995" ht="15.75" customHeight="1">
      <c r="D2995" s="108">
        <v>41365.0</v>
      </c>
      <c r="E2995" s="106">
        <v>3.31</v>
      </c>
      <c r="F2995" s="106">
        <v>3.76</v>
      </c>
      <c r="G2995" s="106">
        <v>4.03</v>
      </c>
      <c r="H2995" s="106">
        <v>4.69</v>
      </c>
      <c r="I2995" s="106">
        <v>5.49</v>
      </c>
      <c r="J2995" s="106">
        <v>6.21</v>
      </c>
      <c r="K2995" s="106">
        <v>7.04</v>
      </c>
      <c r="L2995" s="106">
        <v>7.43</v>
      </c>
      <c r="M2995" s="106">
        <v>7.79</v>
      </c>
    </row>
    <row r="2996" ht="15.75" customHeight="1">
      <c r="D2996" s="108">
        <v>41362.0</v>
      </c>
      <c r="E2996" s="106">
        <v>2.83</v>
      </c>
      <c r="F2996" s="106">
        <v>3.57</v>
      </c>
      <c r="G2996" s="106">
        <v>4.0</v>
      </c>
      <c r="H2996" s="106">
        <v>4.69</v>
      </c>
      <c r="I2996" s="106">
        <v>5.43</v>
      </c>
      <c r="J2996" s="106">
        <v>6.1</v>
      </c>
      <c r="K2996" s="106">
        <v>7.16</v>
      </c>
      <c r="L2996" s="106">
        <v>7.73</v>
      </c>
      <c r="M2996" s="106">
        <v>8.13</v>
      </c>
    </row>
    <row r="2997" ht="15.75" customHeight="1">
      <c r="D2997" s="108">
        <v>41361.0</v>
      </c>
      <c r="E2997" s="106">
        <v>3.24</v>
      </c>
      <c r="F2997" s="106">
        <v>3.67</v>
      </c>
      <c r="G2997" s="106">
        <v>4.06</v>
      </c>
      <c r="H2997" s="106">
        <v>4.67</v>
      </c>
      <c r="I2997" s="106">
        <v>5.47</v>
      </c>
      <c r="J2997" s="106">
        <v>6.15</v>
      </c>
      <c r="K2997" s="106">
        <v>7.14</v>
      </c>
      <c r="L2997" s="106">
        <v>7.67</v>
      </c>
      <c r="M2997" s="106">
        <v>8.05</v>
      </c>
    </row>
    <row r="2998" ht="15.75" customHeight="1">
      <c r="D2998" s="108">
        <v>41360.0</v>
      </c>
      <c r="E2998" s="106">
        <v>3.69</v>
      </c>
      <c r="F2998" s="106">
        <v>4.03</v>
      </c>
      <c r="G2998" s="106">
        <v>4.37</v>
      </c>
      <c r="H2998" s="106">
        <v>4.93</v>
      </c>
      <c r="I2998" s="106">
        <v>5.54</v>
      </c>
      <c r="J2998" s="106">
        <v>6.15</v>
      </c>
      <c r="K2998" s="106">
        <v>7.17</v>
      </c>
      <c r="L2998" s="106">
        <v>7.62</v>
      </c>
      <c r="M2998" s="106">
        <v>8.03</v>
      </c>
    </row>
    <row r="2999" ht="15.75" customHeight="1">
      <c r="D2999" s="108">
        <v>41359.0</v>
      </c>
      <c r="E2999" s="106">
        <v>3.92</v>
      </c>
      <c r="F2999" s="106">
        <v>4.08</v>
      </c>
      <c r="G2999" s="106">
        <v>4.54</v>
      </c>
      <c r="H2999" s="106">
        <v>4.88</v>
      </c>
      <c r="I2999" s="106">
        <v>5.52</v>
      </c>
      <c r="J2999" s="106">
        <v>6.04</v>
      </c>
      <c r="K2999" s="106">
        <v>7.1</v>
      </c>
      <c r="L2999" s="106">
        <v>7.5</v>
      </c>
      <c r="M2999" s="106">
        <v>7.84</v>
      </c>
    </row>
    <row r="3000" ht="15.75" customHeight="1">
      <c r="D3000" s="108">
        <v>41358.0</v>
      </c>
      <c r="E3000" s="106">
        <v>3.66</v>
      </c>
      <c r="F3000" s="106">
        <v>4.15</v>
      </c>
      <c r="G3000" s="106">
        <v>4.3</v>
      </c>
      <c r="H3000" s="106">
        <v>4.81</v>
      </c>
      <c r="I3000" s="106">
        <v>5.47</v>
      </c>
      <c r="J3000" s="106">
        <v>6.05</v>
      </c>
      <c r="K3000" s="106">
        <v>7.22</v>
      </c>
      <c r="L3000" s="106">
        <v>7.63</v>
      </c>
      <c r="M3000" s="106">
        <v>8.03</v>
      </c>
    </row>
    <row r="3001" ht="15.75" customHeight="1">
      <c r="D3001" s="108">
        <v>41355.0</v>
      </c>
      <c r="E3001" s="106">
        <v>3.14</v>
      </c>
      <c r="F3001" s="106">
        <v>3.64</v>
      </c>
      <c r="G3001" s="106">
        <v>4.04</v>
      </c>
      <c r="H3001" s="106">
        <v>4.74</v>
      </c>
      <c r="I3001" s="106">
        <v>5.44</v>
      </c>
      <c r="J3001" s="106">
        <v>6.04</v>
      </c>
      <c r="K3001" s="106">
        <v>7.24</v>
      </c>
      <c r="L3001" s="106">
        <v>7.82</v>
      </c>
      <c r="M3001" s="106">
        <v>8.19</v>
      </c>
    </row>
    <row r="3002" ht="15.75" customHeight="1">
      <c r="D3002" s="108">
        <v>41354.0</v>
      </c>
      <c r="E3002" s="106">
        <v>2.88</v>
      </c>
      <c r="F3002" s="106">
        <v>3.38</v>
      </c>
      <c r="G3002" s="106">
        <v>3.77</v>
      </c>
      <c r="H3002" s="106">
        <v>4.55</v>
      </c>
      <c r="I3002" s="106">
        <v>5.35</v>
      </c>
      <c r="J3002" s="106">
        <v>5.92</v>
      </c>
      <c r="K3002" s="106">
        <v>7.06</v>
      </c>
      <c r="L3002" s="106">
        <v>7.47</v>
      </c>
      <c r="M3002" s="106">
        <v>7.81</v>
      </c>
    </row>
    <row r="3003" ht="15.75" customHeight="1">
      <c r="D3003" s="108">
        <v>41353.0</v>
      </c>
      <c r="E3003" s="106">
        <v>2.72</v>
      </c>
      <c r="F3003" s="106">
        <v>3.17</v>
      </c>
      <c r="G3003" s="106">
        <v>3.61</v>
      </c>
      <c r="H3003" s="106">
        <v>4.58</v>
      </c>
      <c r="I3003" s="106">
        <v>5.41</v>
      </c>
      <c r="J3003" s="106">
        <v>6.02</v>
      </c>
      <c r="K3003" s="106">
        <v>7.18</v>
      </c>
      <c r="L3003" s="106">
        <v>7.64</v>
      </c>
      <c r="M3003" s="106">
        <v>8.1</v>
      </c>
    </row>
    <row r="3004" ht="15.75" customHeight="1">
      <c r="D3004" s="108">
        <v>41352.0</v>
      </c>
      <c r="E3004" s="106">
        <v>2.75</v>
      </c>
      <c r="F3004" s="106">
        <v>3.25</v>
      </c>
      <c r="G3004" s="106">
        <v>3.63</v>
      </c>
      <c r="H3004" s="106">
        <v>4.66</v>
      </c>
      <c r="I3004" s="106">
        <v>5.47</v>
      </c>
      <c r="J3004" s="106">
        <v>6.02</v>
      </c>
      <c r="K3004" s="106">
        <v>7.22</v>
      </c>
      <c r="L3004" s="106">
        <v>7.66</v>
      </c>
      <c r="M3004" s="106">
        <v>8.11</v>
      </c>
    </row>
    <row r="3005" ht="15.75" customHeight="1">
      <c r="D3005" s="108">
        <v>41351.0</v>
      </c>
      <c r="E3005" s="106">
        <v>2.99</v>
      </c>
      <c r="F3005" s="106">
        <v>3.26</v>
      </c>
      <c r="G3005" s="106">
        <v>3.7</v>
      </c>
      <c r="H3005" s="106">
        <v>4.67</v>
      </c>
      <c r="I3005" s="106">
        <v>5.48</v>
      </c>
      <c r="J3005" s="106">
        <v>6.09</v>
      </c>
      <c r="K3005" s="106">
        <v>7.33</v>
      </c>
      <c r="L3005" s="106">
        <v>7.88</v>
      </c>
      <c r="M3005" s="106">
        <v>8.25</v>
      </c>
    </row>
    <row r="3006" ht="15.75" customHeight="1">
      <c r="D3006" s="108">
        <v>41348.0</v>
      </c>
      <c r="E3006" s="106">
        <v>3.0</v>
      </c>
      <c r="F3006" s="106">
        <v>3.28</v>
      </c>
      <c r="G3006" s="106">
        <v>3.84</v>
      </c>
      <c r="H3006" s="106">
        <v>4.74</v>
      </c>
      <c r="I3006" s="106">
        <v>5.54</v>
      </c>
      <c r="J3006" s="106">
        <v>6.12</v>
      </c>
      <c r="K3006" s="106">
        <v>7.21</v>
      </c>
      <c r="L3006" s="106">
        <v>7.72</v>
      </c>
      <c r="M3006" s="106">
        <v>8.13</v>
      </c>
    </row>
    <row r="3007" ht="15.75" customHeight="1">
      <c r="D3007" s="108">
        <v>41347.0</v>
      </c>
      <c r="E3007" s="106">
        <v>3.21</v>
      </c>
      <c r="F3007" s="106">
        <v>3.59</v>
      </c>
      <c r="G3007" s="106">
        <v>4.03</v>
      </c>
      <c r="H3007" s="106">
        <v>4.91</v>
      </c>
      <c r="I3007" s="106">
        <v>5.69</v>
      </c>
      <c r="J3007" s="106">
        <v>6.18</v>
      </c>
      <c r="K3007" s="106">
        <v>7.23</v>
      </c>
      <c r="L3007" s="106">
        <v>7.67</v>
      </c>
      <c r="M3007" s="106">
        <v>8.08</v>
      </c>
    </row>
    <row r="3008" ht="15.75" customHeight="1">
      <c r="D3008" s="108">
        <v>41346.0</v>
      </c>
      <c r="E3008" s="106">
        <v>3.27</v>
      </c>
      <c r="F3008" s="106">
        <v>3.58</v>
      </c>
      <c r="G3008" s="106">
        <v>4.12</v>
      </c>
      <c r="H3008" s="106">
        <v>4.93</v>
      </c>
      <c r="I3008" s="106">
        <v>5.81</v>
      </c>
      <c r="J3008" s="106">
        <v>6.2</v>
      </c>
      <c r="K3008" s="106">
        <v>7.21</v>
      </c>
      <c r="L3008" s="106">
        <v>7.72</v>
      </c>
      <c r="M3008" s="106">
        <v>8.23</v>
      </c>
    </row>
    <row r="3009" ht="15.75" customHeight="1">
      <c r="D3009" s="108">
        <v>41345.0</v>
      </c>
      <c r="E3009" s="106">
        <v>3.2</v>
      </c>
      <c r="F3009" s="106">
        <v>3.58</v>
      </c>
      <c r="G3009" s="106">
        <v>4.17</v>
      </c>
      <c r="H3009" s="106">
        <v>5.12</v>
      </c>
      <c r="I3009" s="106">
        <v>5.91</v>
      </c>
      <c r="J3009" s="106">
        <v>6.38</v>
      </c>
      <c r="K3009" s="106">
        <v>7.33</v>
      </c>
      <c r="L3009" s="106">
        <v>7.79</v>
      </c>
      <c r="M3009" s="106">
        <v>8.21</v>
      </c>
    </row>
    <row r="3010" ht="15.75" customHeight="1">
      <c r="D3010" s="108">
        <v>41344.0</v>
      </c>
      <c r="E3010" s="106">
        <v>3.3</v>
      </c>
      <c r="F3010" s="106">
        <v>3.63</v>
      </c>
      <c r="G3010" s="106">
        <v>4.24</v>
      </c>
      <c r="H3010" s="106">
        <v>5.23</v>
      </c>
      <c r="I3010" s="106">
        <v>5.93</v>
      </c>
      <c r="J3010" s="106">
        <v>6.45</v>
      </c>
      <c r="K3010" s="106">
        <v>7.57</v>
      </c>
      <c r="L3010" s="106">
        <v>8.08</v>
      </c>
      <c r="M3010" s="106">
        <v>8.52</v>
      </c>
    </row>
    <row r="3011" ht="15.75" customHeight="1">
      <c r="D3011" s="108">
        <v>41341.0</v>
      </c>
      <c r="E3011" s="106">
        <v>3.0</v>
      </c>
      <c r="F3011" s="106">
        <v>3.49</v>
      </c>
      <c r="G3011" s="106">
        <v>3.99</v>
      </c>
      <c r="H3011" s="106">
        <v>5.14</v>
      </c>
      <c r="I3011" s="106">
        <v>5.97</v>
      </c>
      <c r="J3011" s="106">
        <v>6.48</v>
      </c>
      <c r="K3011" s="106">
        <v>7.5</v>
      </c>
      <c r="L3011" s="106">
        <v>7.87</v>
      </c>
      <c r="M3011" s="106">
        <v>8.32</v>
      </c>
    </row>
    <row r="3012" ht="15.75" customHeight="1">
      <c r="D3012" s="108">
        <v>41340.0</v>
      </c>
      <c r="E3012" s="106">
        <v>2.8</v>
      </c>
      <c r="F3012" s="106">
        <v>3.43</v>
      </c>
      <c r="G3012" s="106">
        <v>3.91</v>
      </c>
      <c r="H3012" s="106">
        <v>5.1</v>
      </c>
      <c r="I3012" s="106">
        <v>5.97</v>
      </c>
      <c r="J3012" s="106">
        <v>6.51</v>
      </c>
      <c r="K3012" s="106">
        <v>7.51</v>
      </c>
      <c r="L3012" s="106">
        <v>8.03</v>
      </c>
      <c r="M3012" s="106">
        <v>8.49</v>
      </c>
    </row>
    <row r="3013" ht="15.75" customHeight="1">
      <c r="D3013" s="108">
        <v>41339.0</v>
      </c>
      <c r="E3013" s="106">
        <v>2.66</v>
      </c>
      <c r="F3013" s="106">
        <v>3.19</v>
      </c>
      <c r="G3013" s="106">
        <v>3.66</v>
      </c>
      <c r="H3013" s="106">
        <v>5.0</v>
      </c>
      <c r="I3013" s="106">
        <v>6.0</v>
      </c>
      <c r="J3013" s="106">
        <v>6.57</v>
      </c>
      <c r="K3013" s="106">
        <v>7.5</v>
      </c>
      <c r="L3013" s="106">
        <v>7.95</v>
      </c>
      <c r="M3013" s="106">
        <v>8.5</v>
      </c>
    </row>
    <row r="3014" ht="15.75" customHeight="1">
      <c r="D3014" s="108">
        <v>41338.0</v>
      </c>
      <c r="E3014" s="106">
        <v>2.45</v>
      </c>
      <c r="F3014" s="106">
        <v>2.99</v>
      </c>
      <c r="G3014" s="106">
        <v>3.5</v>
      </c>
      <c r="H3014" s="106">
        <v>4.95</v>
      </c>
      <c r="I3014" s="106">
        <v>6.08</v>
      </c>
      <c r="J3014" s="106">
        <v>6.6</v>
      </c>
      <c r="K3014" s="106">
        <v>7.42</v>
      </c>
      <c r="L3014" s="106">
        <v>7.88</v>
      </c>
      <c r="M3014" s="106">
        <v>8.32</v>
      </c>
    </row>
    <row r="3015" ht="15.75" customHeight="1">
      <c r="D3015" s="108">
        <v>41337.0</v>
      </c>
      <c r="E3015" s="106">
        <v>2.61</v>
      </c>
      <c r="F3015" s="106">
        <v>3.0</v>
      </c>
      <c r="G3015" s="106">
        <v>3.57</v>
      </c>
      <c r="H3015" s="106">
        <v>4.98</v>
      </c>
      <c r="I3015" s="106">
        <v>6.05</v>
      </c>
      <c r="J3015" s="106">
        <v>6.57</v>
      </c>
      <c r="K3015" s="106">
        <v>7.35</v>
      </c>
      <c r="L3015" s="106">
        <v>7.83</v>
      </c>
      <c r="M3015" s="106">
        <v>8.42</v>
      </c>
    </row>
    <row r="3016" ht="15.75" customHeight="1">
      <c r="D3016" s="108">
        <v>41334.0</v>
      </c>
      <c r="E3016" s="106">
        <v>2.53</v>
      </c>
      <c r="F3016" s="106">
        <v>3.0</v>
      </c>
      <c r="G3016" s="106">
        <v>3.5</v>
      </c>
      <c r="H3016" s="106">
        <v>5.0</v>
      </c>
      <c r="I3016" s="106">
        <v>5.98</v>
      </c>
      <c r="J3016" s="106">
        <v>6.55</v>
      </c>
      <c r="K3016" s="106">
        <v>7.42</v>
      </c>
      <c r="L3016" s="106">
        <v>7.88</v>
      </c>
      <c r="M3016" s="106">
        <v>8.5</v>
      </c>
    </row>
    <row r="3017" ht="15.75" customHeight="1">
      <c r="D3017" s="108">
        <v>41333.0</v>
      </c>
      <c r="E3017" s="106">
        <v>1.82</v>
      </c>
      <c r="F3017" s="106">
        <v>2.42</v>
      </c>
      <c r="G3017" s="106">
        <v>3.5</v>
      </c>
      <c r="H3017" s="106">
        <v>4.9</v>
      </c>
      <c r="I3017" s="106">
        <v>6.0</v>
      </c>
      <c r="J3017" s="106">
        <v>6.55</v>
      </c>
      <c r="K3017" s="106">
        <v>7.21</v>
      </c>
      <c r="L3017" s="106">
        <v>7.83</v>
      </c>
      <c r="M3017" s="106">
        <v>8.42</v>
      </c>
    </row>
    <row r="3018" ht="15.75" customHeight="1">
      <c r="D3018" s="108">
        <v>41332.0</v>
      </c>
      <c r="E3018" s="106">
        <v>1.95</v>
      </c>
      <c r="F3018" s="106">
        <v>2.58</v>
      </c>
      <c r="G3018" s="106">
        <v>3.5</v>
      </c>
      <c r="H3018" s="106">
        <v>5.0</v>
      </c>
      <c r="I3018" s="106">
        <v>5.95</v>
      </c>
      <c r="J3018" s="106">
        <v>6.47</v>
      </c>
      <c r="K3018" s="106">
        <v>7.42</v>
      </c>
      <c r="L3018" s="106">
        <v>7.88</v>
      </c>
      <c r="M3018" s="106">
        <v>8.5</v>
      </c>
    </row>
    <row r="3019" ht="15.75" customHeight="1">
      <c r="D3019" s="108">
        <v>41331.0</v>
      </c>
      <c r="E3019" s="106">
        <v>2.03</v>
      </c>
      <c r="F3019" s="106">
        <v>2.67</v>
      </c>
      <c r="G3019" s="106">
        <v>3.5</v>
      </c>
      <c r="H3019" s="106">
        <v>5.0</v>
      </c>
      <c r="I3019" s="106">
        <v>6.06</v>
      </c>
      <c r="J3019" s="106">
        <v>6.53</v>
      </c>
      <c r="K3019" s="106">
        <v>7.43</v>
      </c>
      <c r="L3019" s="106">
        <v>7.88</v>
      </c>
      <c r="M3019" s="106">
        <v>8.5</v>
      </c>
    </row>
    <row r="3020" ht="15.75" customHeight="1">
      <c r="D3020" s="108">
        <v>41330.0</v>
      </c>
      <c r="E3020" s="106">
        <v>2.07</v>
      </c>
      <c r="F3020" s="106">
        <v>2.98</v>
      </c>
      <c r="G3020" s="106">
        <v>3.84</v>
      </c>
      <c r="H3020" s="106">
        <v>5.05</v>
      </c>
      <c r="I3020" s="106">
        <v>6.05</v>
      </c>
      <c r="J3020" s="106">
        <v>6.53</v>
      </c>
      <c r="K3020" s="106">
        <v>7.44</v>
      </c>
      <c r="L3020" s="106">
        <v>7.89</v>
      </c>
      <c r="M3020" s="106">
        <v>8.5</v>
      </c>
    </row>
    <row r="3021" ht="15.75" customHeight="1">
      <c r="D3021" s="108">
        <v>41327.0</v>
      </c>
      <c r="E3021" s="106">
        <v>2.0</v>
      </c>
      <c r="F3021" s="106">
        <v>2.99</v>
      </c>
      <c r="G3021" s="106">
        <v>3.77</v>
      </c>
      <c r="H3021" s="106">
        <v>5.01</v>
      </c>
      <c r="I3021" s="106">
        <v>5.96</v>
      </c>
      <c r="J3021" s="106">
        <v>6.46</v>
      </c>
      <c r="K3021" s="106">
        <v>7.22</v>
      </c>
      <c r="L3021" s="106">
        <v>7.87</v>
      </c>
      <c r="M3021" s="106">
        <v>8.28</v>
      </c>
    </row>
    <row r="3022" ht="15.75" customHeight="1">
      <c r="D3022" s="108">
        <v>41326.0</v>
      </c>
      <c r="E3022" s="106">
        <v>2.43</v>
      </c>
      <c r="F3022" s="106">
        <v>3.0</v>
      </c>
      <c r="G3022" s="106">
        <v>3.88</v>
      </c>
      <c r="H3022" s="106">
        <v>5.35</v>
      </c>
      <c r="I3022" s="106">
        <v>6.06</v>
      </c>
      <c r="J3022" s="106">
        <v>6.49</v>
      </c>
      <c r="K3022" s="106">
        <v>7.44</v>
      </c>
      <c r="L3022" s="106">
        <v>7.87</v>
      </c>
      <c r="M3022" s="106">
        <v>8.49</v>
      </c>
    </row>
    <row r="3023" ht="15.75" customHeight="1">
      <c r="D3023" s="108">
        <v>41325.0</v>
      </c>
      <c r="E3023" s="106">
        <v>2.81</v>
      </c>
      <c r="F3023" s="106">
        <v>3.37</v>
      </c>
      <c r="G3023" s="106">
        <v>4.06</v>
      </c>
      <c r="H3023" s="106">
        <v>5.47</v>
      </c>
      <c r="I3023" s="106">
        <v>6.18</v>
      </c>
      <c r="J3023" s="106">
        <v>6.66</v>
      </c>
      <c r="K3023" s="106">
        <v>7.45</v>
      </c>
      <c r="L3023" s="106">
        <v>7.89</v>
      </c>
      <c r="M3023" s="106">
        <v>8.42</v>
      </c>
    </row>
    <row r="3024" ht="15.75" customHeight="1">
      <c r="D3024" s="108">
        <v>41324.0</v>
      </c>
      <c r="E3024" s="106">
        <v>3.28</v>
      </c>
      <c r="F3024" s="106">
        <v>4.31</v>
      </c>
      <c r="G3024" s="106">
        <v>4.85</v>
      </c>
      <c r="H3024" s="106">
        <v>5.76</v>
      </c>
      <c r="I3024" s="106">
        <v>6.27</v>
      </c>
      <c r="J3024" s="106">
        <v>6.81</v>
      </c>
      <c r="K3024" s="106">
        <v>7.38</v>
      </c>
      <c r="L3024" s="106">
        <v>7.83</v>
      </c>
      <c r="M3024" s="106">
        <v>8.25</v>
      </c>
    </row>
    <row r="3025" ht="15.75" customHeight="1">
      <c r="D3025" s="108">
        <v>41323.0</v>
      </c>
      <c r="E3025" s="106">
        <v>5.68</v>
      </c>
      <c r="F3025" s="106">
        <v>6.08</v>
      </c>
      <c r="G3025" s="106">
        <v>6.25</v>
      </c>
      <c r="H3025" s="106">
        <v>6.42</v>
      </c>
      <c r="I3025" s="106">
        <v>6.54</v>
      </c>
      <c r="J3025" s="106">
        <v>7.0</v>
      </c>
      <c r="K3025" s="106">
        <v>7.54</v>
      </c>
      <c r="L3025" s="106">
        <v>8.03</v>
      </c>
      <c r="M3025" s="106">
        <v>8.33</v>
      </c>
    </row>
    <row r="3026" ht="15.75" customHeight="1">
      <c r="D3026" s="108">
        <v>41320.0</v>
      </c>
      <c r="E3026" s="106">
        <v>5.33</v>
      </c>
      <c r="F3026" s="106">
        <v>5.58</v>
      </c>
      <c r="G3026" s="106">
        <v>5.95</v>
      </c>
      <c r="H3026" s="106">
        <v>6.11</v>
      </c>
      <c r="I3026" s="106">
        <v>6.43</v>
      </c>
      <c r="J3026" s="106">
        <v>6.92</v>
      </c>
      <c r="K3026" s="106">
        <v>7.56</v>
      </c>
      <c r="L3026" s="106">
        <v>8.2</v>
      </c>
      <c r="M3026" s="106">
        <v>8.58</v>
      </c>
    </row>
    <row r="3027" ht="15.75" customHeight="1">
      <c r="D3027" s="108">
        <v>41313.0</v>
      </c>
      <c r="E3027" s="106">
        <v>5.33</v>
      </c>
      <c r="F3027" s="106">
        <v>5.58</v>
      </c>
      <c r="G3027" s="106">
        <v>5.95</v>
      </c>
      <c r="H3027" s="106">
        <v>6.11</v>
      </c>
      <c r="I3027" s="106">
        <v>6.43</v>
      </c>
      <c r="J3027" s="106">
        <v>6.92</v>
      </c>
      <c r="K3027" s="106">
        <v>7.56</v>
      </c>
      <c r="L3027" s="106">
        <v>8.2</v>
      </c>
      <c r="M3027" s="106">
        <v>8.58</v>
      </c>
    </row>
    <row r="3028" ht="15.75" customHeight="1">
      <c r="D3028" s="108">
        <v>41312.0</v>
      </c>
      <c r="E3028" s="106">
        <v>5.1</v>
      </c>
      <c r="F3028" s="106">
        <v>5.76</v>
      </c>
      <c r="G3028" s="106">
        <v>6.02</v>
      </c>
      <c r="H3028" s="106">
        <v>6.07</v>
      </c>
      <c r="I3028" s="106">
        <v>6.26</v>
      </c>
      <c r="J3028" s="106">
        <v>6.86</v>
      </c>
      <c r="K3028" s="106">
        <v>7.56</v>
      </c>
      <c r="L3028" s="106">
        <v>8.17</v>
      </c>
      <c r="M3028" s="106">
        <v>8.47</v>
      </c>
    </row>
    <row r="3029" ht="15.75" customHeight="1">
      <c r="D3029" s="108">
        <v>41311.0</v>
      </c>
      <c r="E3029" s="106">
        <v>5.0</v>
      </c>
      <c r="F3029" s="106">
        <v>5.5</v>
      </c>
      <c r="G3029" s="106">
        <v>5.63</v>
      </c>
      <c r="H3029" s="106">
        <v>5.96</v>
      </c>
      <c r="I3029" s="106">
        <v>6.42</v>
      </c>
      <c r="J3029" s="106">
        <v>7.04</v>
      </c>
      <c r="K3029" s="106">
        <v>7.65</v>
      </c>
      <c r="L3029" s="106">
        <v>8.27</v>
      </c>
      <c r="M3029" s="106">
        <v>8.58</v>
      </c>
    </row>
    <row r="3030" ht="15.75" customHeight="1">
      <c r="D3030" s="108">
        <v>41310.0</v>
      </c>
      <c r="E3030" s="106">
        <v>4.67</v>
      </c>
      <c r="F3030" s="106">
        <v>5.37</v>
      </c>
      <c r="G3030" s="106">
        <v>5.5</v>
      </c>
      <c r="H3030" s="106">
        <v>5.65</v>
      </c>
      <c r="I3030" s="106">
        <v>6.1</v>
      </c>
      <c r="J3030" s="106">
        <v>6.77</v>
      </c>
      <c r="K3030" s="106">
        <v>7.48</v>
      </c>
      <c r="L3030" s="106">
        <v>8.05</v>
      </c>
      <c r="M3030" s="106">
        <v>8.35</v>
      </c>
    </row>
    <row r="3031" ht="15.75" customHeight="1">
      <c r="D3031" s="108">
        <v>41309.0</v>
      </c>
      <c r="E3031" s="106">
        <v>3.67</v>
      </c>
      <c r="F3031" s="106">
        <v>4.13</v>
      </c>
      <c r="G3031" s="106">
        <v>4.65</v>
      </c>
      <c r="H3031" s="106">
        <v>5.11</v>
      </c>
      <c r="I3031" s="106">
        <v>6.09</v>
      </c>
      <c r="J3031" s="106">
        <v>6.77</v>
      </c>
      <c r="K3031" s="106">
        <v>7.37</v>
      </c>
      <c r="L3031" s="106">
        <v>8.19</v>
      </c>
      <c r="M3031" s="106">
        <v>8.61</v>
      </c>
    </row>
    <row r="3032" ht="15.75" customHeight="1">
      <c r="D3032" s="108">
        <v>41306.0</v>
      </c>
      <c r="E3032" s="106">
        <v>2.71</v>
      </c>
      <c r="F3032" s="106">
        <v>3.18</v>
      </c>
      <c r="G3032" s="106">
        <v>3.79</v>
      </c>
      <c r="H3032" s="106">
        <v>4.69</v>
      </c>
      <c r="I3032" s="106">
        <v>6.1</v>
      </c>
      <c r="J3032" s="106">
        <v>6.79</v>
      </c>
      <c r="K3032" s="106">
        <v>7.49</v>
      </c>
      <c r="L3032" s="106">
        <v>8.25</v>
      </c>
      <c r="M3032" s="106">
        <v>8.61</v>
      </c>
    </row>
    <row r="3033" ht="15.75" customHeight="1">
      <c r="D3033" s="108">
        <v>41305.0</v>
      </c>
      <c r="E3033" s="106">
        <v>1.67</v>
      </c>
      <c r="F3033" s="106">
        <v>2.63</v>
      </c>
      <c r="G3033" s="106">
        <v>3.6</v>
      </c>
      <c r="H3033" s="106">
        <v>4.59</v>
      </c>
      <c r="I3033" s="106">
        <v>5.97</v>
      </c>
      <c r="J3033" s="106">
        <v>6.7</v>
      </c>
      <c r="K3033" s="106">
        <v>7.28</v>
      </c>
      <c r="L3033" s="106">
        <v>7.96</v>
      </c>
      <c r="M3033" s="106">
        <v>8.21</v>
      </c>
    </row>
    <row r="3034" ht="15.75" customHeight="1">
      <c r="D3034" s="108">
        <v>41304.0</v>
      </c>
      <c r="E3034" s="106">
        <v>2.41</v>
      </c>
      <c r="F3034" s="106">
        <v>3.17</v>
      </c>
      <c r="G3034" s="106">
        <v>3.8</v>
      </c>
      <c r="H3034" s="106">
        <v>4.8</v>
      </c>
      <c r="I3034" s="106">
        <v>6.1</v>
      </c>
      <c r="J3034" s="106">
        <v>6.83</v>
      </c>
      <c r="K3034" s="106">
        <v>7.5</v>
      </c>
      <c r="L3034" s="106">
        <v>8.21</v>
      </c>
      <c r="M3034" s="106">
        <v>8.47</v>
      </c>
    </row>
    <row r="3035" ht="15.75" customHeight="1">
      <c r="D3035" s="108">
        <v>41303.0</v>
      </c>
      <c r="E3035" s="106">
        <v>2.71</v>
      </c>
      <c r="F3035" s="106">
        <v>3.39</v>
      </c>
      <c r="G3035" s="106">
        <v>3.97</v>
      </c>
      <c r="H3035" s="106">
        <v>4.97</v>
      </c>
      <c r="I3035" s="106">
        <v>6.16</v>
      </c>
      <c r="J3035" s="106">
        <v>6.86</v>
      </c>
      <c r="K3035" s="106">
        <v>7.57</v>
      </c>
      <c r="L3035" s="106">
        <v>8.32</v>
      </c>
      <c r="M3035" s="106">
        <v>8.69</v>
      </c>
    </row>
    <row r="3036" ht="15.75" customHeight="1">
      <c r="D3036" s="108">
        <v>41302.0</v>
      </c>
      <c r="E3036" s="106">
        <v>2.89</v>
      </c>
      <c r="F3036" s="106">
        <v>3.46</v>
      </c>
      <c r="G3036" s="106">
        <v>3.87</v>
      </c>
      <c r="H3036" s="106">
        <v>4.86</v>
      </c>
      <c r="I3036" s="106">
        <v>6.16</v>
      </c>
      <c r="J3036" s="106">
        <v>6.86</v>
      </c>
      <c r="K3036" s="106">
        <v>7.57</v>
      </c>
      <c r="L3036" s="106">
        <v>8.32</v>
      </c>
      <c r="M3036" s="106">
        <v>8.69</v>
      </c>
    </row>
    <row r="3037" ht="15.75" customHeight="1">
      <c r="D3037" s="108">
        <v>41299.0</v>
      </c>
      <c r="E3037" s="106">
        <v>2.12</v>
      </c>
      <c r="F3037" s="106">
        <v>2.5</v>
      </c>
      <c r="G3037" s="106">
        <v>3.0</v>
      </c>
      <c r="H3037" s="106">
        <v>4.75</v>
      </c>
      <c r="I3037" s="106">
        <v>6.17</v>
      </c>
      <c r="J3037" s="106">
        <v>6.83</v>
      </c>
      <c r="K3037" s="106">
        <v>7.67</v>
      </c>
      <c r="L3037" s="106">
        <v>8.33</v>
      </c>
      <c r="M3037" s="106">
        <v>8.72</v>
      </c>
    </row>
    <row r="3038" ht="15.75" customHeight="1">
      <c r="D3038" s="108">
        <v>41298.0</v>
      </c>
      <c r="E3038" s="106">
        <v>2.13</v>
      </c>
      <c r="F3038" s="106">
        <v>2.5</v>
      </c>
      <c r="G3038" s="106">
        <v>3.0</v>
      </c>
      <c r="H3038" s="106">
        <v>4.75</v>
      </c>
      <c r="I3038" s="106">
        <v>6.12</v>
      </c>
      <c r="J3038" s="106">
        <v>6.83</v>
      </c>
      <c r="K3038" s="106">
        <v>7.58</v>
      </c>
      <c r="L3038" s="106">
        <v>8.21</v>
      </c>
      <c r="M3038" s="106">
        <v>8.48</v>
      </c>
    </row>
    <row r="3039" ht="15.75" customHeight="1">
      <c r="D3039" s="108">
        <v>41297.0</v>
      </c>
      <c r="E3039" s="106">
        <v>2.16</v>
      </c>
      <c r="F3039" s="106">
        <v>2.57</v>
      </c>
      <c r="G3039" s="106">
        <v>3.03</v>
      </c>
      <c r="H3039" s="106">
        <v>4.79</v>
      </c>
      <c r="I3039" s="106">
        <v>6.19</v>
      </c>
      <c r="J3039" s="106">
        <v>6.86</v>
      </c>
      <c r="K3039" s="106">
        <v>7.72</v>
      </c>
      <c r="L3039" s="106">
        <v>8.32</v>
      </c>
      <c r="M3039" s="106">
        <v>8.69</v>
      </c>
    </row>
    <row r="3040" ht="15.75" customHeight="1">
      <c r="D3040" s="108">
        <v>41296.0</v>
      </c>
      <c r="E3040" s="106">
        <v>2.18</v>
      </c>
      <c r="F3040" s="106">
        <v>2.57</v>
      </c>
      <c r="G3040" s="106">
        <v>3.18</v>
      </c>
      <c r="H3040" s="106">
        <v>4.89</v>
      </c>
      <c r="I3040" s="106">
        <v>6.19</v>
      </c>
      <c r="J3040" s="106">
        <v>6.87</v>
      </c>
      <c r="K3040" s="106">
        <v>7.73</v>
      </c>
      <c r="L3040" s="106">
        <v>8.32</v>
      </c>
      <c r="M3040" s="106">
        <v>8.7</v>
      </c>
    </row>
    <row r="3041" ht="15.75" customHeight="1">
      <c r="D3041" s="108">
        <v>41295.0</v>
      </c>
      <c r="E3041" s="106">
        <v>2.31</v>
      </c>
      <c r="F3041" s="106">
        <v>2.7</v>
      </c>
      <c r="G3041" s="106">
        <v>3.31</v>
      </c>
      <c r="H3041" s="106">
        <v>5.0</v>
      </c>
      <c r="I3041" s="106">
        <v>6.21</v>
      </c>
      <c r="J3041" s="106">
        <v>6.97</v>
      </c>
      <c r="K3041" s="106">
        <v>7.76</v>
      </c>
      <c r="L3041" s="106">
        <v>8.47</v>
      </c>
      <c r="M3041" s="106">
        <v>8.94</v>
      </c>
    </row>
    <row r="3042" ht="15.75" customHeight="1">
      <c r="D3042" s="108">
        <v>41292.0</v>
      </c>
      <c r="E3042" s="106">
        <v>2.17</v>
      </c>
      <c r="F3042" s="106">
        <v>2.95</v>
      </c>
      <c r="G3042" s="106">
        <v>3.57</v>
      </c>
      <c r="H3042" s="106">
        <v>5.07</v>
      </c>
      <c r="I3042" s="106">
        <v>6.25</v>
      </c>
      <c r="J3042" s="106">
        <v>6.83</v>
      </c>
      <c r="K3042" s="106">
        <v>7.72</v>
      </c>
      <c r="L3042" s="106">
        <v>8.22</v>
      </c>
      <c r="M3042" s="106">
        <v>8.49</v>
      </c>
    </row>
    <row r="3043" ht="15.75" customHeight="1">
      <c r="D3043" s="108">
        <v>41291.0</v>
      </c>
      <c r="E3043" s="106">
        <v>2.84</v>
      </c>
      <c r="F3043" s="106">
        <v>3.4</v>
      </c>
      <c r="G3043" s="106">
        <v>4.05</v>
      </c>
      <c r="H3043" s="106">
        <v>5.31</v>
      </c>
      <c r="I3043" s="106">
        <v>6.31</v>
      </c>
      <c r="J3043" s="106">
        <v>6.85</v>
      </c>
      <c r="K3043" s="106">
        <v>7.62</v>
      </c>
      <c r="L3043" s="106">
        <v>8.23</v>
      </c>
      <c r="M3043" s="106">
        <v>8.5</v>
      </c>
    </row>
    <row r="3044" ht="15.75" customHeight="1">
      <c r="D3044" s="108">
        <v>41290.0</v>
      </c>
      <c r="E3044" s="106">
        <v>3.24</v>
      </c>
      <c r="F3044" s="106">
        <v>3.88</v>
      </c>
      <c r="G3044" s="106">
        <v>4.39</v>
      </c>
      <c r="H3044" s="106">
        <v>5.46</v>
      </c>
      <c r="I3044" s="106">
        <v>6.36</v>
      </c>
      <c r="J3044" s="106">
        <v>7.05</v>
      </c>
      <c r="K3044" s="106">
        <v>7.87</v>
      </c>
      <c r="L3044" s="106">
        <v>8.61</v>
      </c>
      <c r="M3044" s="106">
        <v>8.97</v>
      </c>
    </row>
    <row r="3045" ht="15.75" customHeight="1">
      <c r="D3045" s="108">
        <v>41289.0</v>
      </c>
      <c r="E3045" s="106">
        <v>3.54</v>
      </c>
      <c r="F3045" s="106">
        <v>4.13</v>
      </c>
      <c r="G3045" s="106">
        <v>4.69</v>
      </c>
      <c r="H3045" s="106">
        <v>5.54</v>
      </c>
      <c r="I3045" s="106">
        <v>6.54</v>
      </c>
      <c r="J3045" s="106">
        <v>7.19</v>
      </c>
      <c r="K3045" s="106">
        <v>7.94</v>
      </c>
      <c r="L3045" s="106">
        <v>8.76</v>
      </c>
      <c r="M3045" s="106">
        <v>9.11</v>
      </c>
    </row>
    <row r="3046" ht="15.75" customHeight="1">
      <c r="D3046" s="108">
        <v>41288.0</v>
      </c>
      <c r="E3046" s="106">
        <v>3.79</v>
      </c>
      <c r="F3046" s="106">
        <v>4.46</v>
      </c>
      <c r="G3046" s="106">
        <v>4.9</v>
      </c>
      <c r="H3046" s="106">
        <v>5.55</v>
      </c>
      <c r="I3046" s="106">
        <v>6.63</v>
      </c>
      <c r="J3046" s="106">
        <v>7.3</v>
      </c>
      <c r="K3046" s="106">
        <v>8.02</v>
      </c>
      <c r="L3046" s="106">
        <v>8.73</v>
      </c>
      <c r="M3046" s="106">
        <v>9.09</v>
      </c>
    </row>
    <row r="3047" ht="15.75" customHeight="1">
      <c r="D3047" s="108">
        <v>41285.0</v>
      </c>
      <c r="E3047" s="106">
        <v>3.96</v>
      </c>
      <c r="F3047" s="106">
        <v>4.43</v>
      </c>
      <c r="G3047" s="106">
        <v>5.02</v>
      </c>
      <c r="H3047" s="106">
        <v>5.64</v>
      </c>
      <c r="I3047" s="106">
        <v>6.71</v>
      </c>
      <c r="J3047" s="106">
        <v>7.47</v>
      </c>
      <c r="K3047" s="106">
        <v>8.37</v>
      </c>
      <c r="L3047" s="106">
        <v>8.91</v>
      </c>
      <c r="M3047" s="106">
        <v>9.36</v>
      </c>
    </row>
    <row r="3048" ht="15.75" customHeight="1">
      <c r="D3048" s="108">
        <v>41284.0</v>
      </c>
      <c r="E3048" s="106">
        <v>3.96</v>
      </c>
      <c r="F3048" s="106">
        <v>4.42</v>
      </c>
      <c r="G3048" s="106">
        <v>5.05</v>
      </c>
      <c r="H3048" s="106">
        <v>5.64</v>
      </c>
      <c r="I3048" s="106">
        <v>6.81</v>
      </c>
      <c r="J3048" s="106">
        <v>7.47</v>
      </c>
      <c r="K3048" s="106">
        <v>8.41</v>
      </c>
      <c r="L3048" s="106">
        <v>8.94</v>
      </c>
      <c r="M3048" s="106">
        <v>9.36</v>
      </c>
    </row>
    <row r="3049" ht="15.75" customHeight="1">
      <c r="D3049" s="108">
        <v>41283.0</v>
      </c>
      <c r="E3049" s="106">
        <v>4.03</v>
      </c>
      <c r="F3049" s="106">
        <v>4.54</v>
      </c>
      <c r="G3049" s="106">
        <v>5.08</v>
      </c>
      <c r="H3049" s="106">
        <v>5.64</v>
      </c>
      <c r="I3049" s="106">
        <v>6.87</v>
      </c>
      <c r="J3049" s="106">
        <v>7.47</v>
      </c>
      <c r="K3049" s="106">
        <v>8.5</v>
      </c>
      <c r="L3049" s="106">
        <v>8.96</v>
      </c>
      <c r="M3049" s="106">
        <v>9.39</v>
      </c>
    </row>
    <row r="3050" ht="15.75" customHeight="1">
      <c r="D3050" s="108">
        <v>41282.0</v>
      </c>
      <c r="E3050" s="106">
        <v>3.83</v>
      </c>
      <c r="F3050" s="106">
        <v>4.37</v>
      </c>
      <c r="G3050" s="106">
        <v>4.91</v>
      </c>
      <c r="H3050" s="106">
        <v>5.58</v>
      </c>
      <c r="I3050" s="106">
        <v>6.87</v>
      </c>
      <c r="J3050" s="106">
        <v>7.47</v>
      </c>
      <c r="K3050" s="106">
        <v>8.33</v>
      </c>
      <c r="L3050" s="106">
        <v>8.79</v>
      </c>
      <c r="M3050" s="106">
        <v>9.25</v>
      </c>
    </row>
    <row r="3051" ht="15.75" customHeight="1">
      <c r="D3051" s="108">
        <v>41281.0</v>
      </c>
      <c r="E3051" s="106">
        <v>4.15</v>
      </c>
      <c r="F3051" s="106">
        <v>4.53</v>
      </c>
      <c r="G3051" s="106">
        <v>5.08</v>
      </c>
      <c r="H3051" s="106">
        <v>6.0</v>
      </c>
      <c r="I3051" s="106">
        <v>7.03</v>
      </c>
      <c r="J3051" s="106">
        <v>7.38</v>
      </c>
      <c r="K3051" s="106">
        <v>8.25</v>
      </c>
      <c r="L3051" s="106">
        <v>8.75</v>
      </c>
      <c r="M3051" s="106">
        <v>9.25</v>
      </c>
    </row>
    <row r="3052" ht="15.75" customHeight="1">
      <c r="D3052" s="108">
        <v>41278.0</v>
      </c>
      <c r="E3052" s="106">
        <v>4.61</v>
      </c>
      <c r="F3052" s="106">
        <v>5.11</v>
      </c>
      <c r="G3052" s="106">
        <v>5.61</v>
      </c>
      <c r="H3052" s="106">
        <v>6.37</v>
      </c>
      <c r="I3052" s="106">
        <v>7.11</v>
      </c>
      <c r="J3052" s="106">
        <v>7.5</v>
      </c>
      <c r="K3052" s="106">
        <v>8.36</v>
      </c>
      <c r="L3052" s="106">
        <v>8.93</v>
      </c>
      <c r="M3052" s="106">
        <v>9.5</v>
      </c>
    </row>
    <row r="3053" ht="15.75" customHeight="1">
      <c r="D3053" s="108">
        <v>41277.0</v>
      </c>
      <c r="E3053" s="106">
        <v>5.21</v>
      </c>
      <c r="F3053" s="106">
        <v>5.79</v>
      </c>
      <c r="G3053" s="106">
        <v>6.3</v>
      </c>
      <c r="H3053" s="106">
        <v>6.8</v>
      </c>
      <c r="I3053" s="106">
        <v>7.23</v>
      </c>
      <c r="J3053" s="106">
        <v>7.57</v>
      </c>
      <c r="K3053" s="106">
        <v>8.43</v>
      </c>
      <c r="L3053" s="106">
        <v>9.0</v>
      </c>
      <c r="M3053" s="106">
        <v>9.5</v>
      </c>
    </row>
    <row r="3054" ht="15.75" customHeight="1">
      <c r="D3054" s="108">
        <v>41276.0</v>
      </c>
      <c r="E3054" s="106">
        <v>5.57</v>
      </c>
      <c r="F3054" s="106">
        <v>6.04</v>
      </c>
      <c r="G3054" s="106">
        <v>6.51</v>
      </c>
      <c r="H3054" s="106">
        <v>6.81</v>
      </c>
      <c r="I3054" s="106">
        <v>7.21</v>
      </c>
      <c r="J3054" s="106">
        <v>7.54</v>
      </c>
      <c r="K3054" s="106">
        <v>8.07</v>
      </c>
      <c r="L3054" s="106">
        <v>8.79</v>
      </c>
      <c r="M3054" s="106">
        <v>9.29</v>
      </c>
    </row>
    <row r="3055" ht="15.75" customHeight="1">
      <c r="D3055" s="108">
        <v>41271.0</v>
      </c>
      <c r="E3055" s="106">
        <v>4.86</v>
      </c>
      <c r="F3055" s="106">
        <v>5.5</v>
      </c>
      <c r="G3055" s="106">
        <v>5.94</v>
      </c>
      <c r="H3055" s="106">
        <v>6.29</v>
      </c>
      <c r="I3055" s="106">
        <v>6.94</v>
      </c>
      <c r="J3055" s="106">
        <v>7.62</v>
      </c>
      <c r="K3055" s="106">
        <v>8.5</v>
      </c>
      <c r="L3055" s="106">
        <v>9.07</v>
      </c>
      <c r="M3055" s="106">
        <v>9.71</v>
      </c>
    </row>
    <row r="3056" ht="15.75" customHeight="1">
      <c r="D3056" s="108">
        <v>41270.0</v>
      </c>
      <c r="E3056" s="106">
        <v>4.43</v>
      </c>
      <c r="F3056" s="106">
        <v>4.94</v>
      </c>
      <c r="G3056" s="106">
        <v>5.46</v>
      </c>
      <c r="H3056" s="106">
        <v>6.01</v>
      </c>
      <c r="I3056" s="106">
        <v>6.66</v>
      </c>
      <c r="J3056" s="106">
        <v>7.38</v>
      </c>
      <c r="K3056" s="106">
        <v>8.14</v>
      </c>
      <c r="L3056" s="106">
        <v>8.71</v>
      </c>
      <c r="M3056" s="106">
        <v>9.29</v>
      </c>
    </row>
    <row r="3057" ht="15.75" customHeight="1">
      <c r="D3057" s="108">
        <v>41269.0</v>
      </c>
      <c r="E3057" s="106">
        <v>3.75</v>
      </c>
      <c r="F3057" s="106">
        <v>4.28</v>
      </c>
      <c r="G3057" s="106">
        <v>5.13</v>
      </c>
      <c r="H3057" s="106">
        <v>5.92</v>
      </c>
      <c r="I3057" s="106">
        <v>6.65</v>
      </c>
      <c r="J3057" s="106">
        <v>7.47</v>
      </c>
      <c r="K3057" s="106">
        <v>8.25</v>
      </c>
      <c r="L3057" s="106">
        <v>8.83</v>
      </c>
      <c r="M3057" s="106">
        <v>9.42</v>
      </c>
    </row>
    <row r="3058" ht="15.75" customHeight="1">
      <c r="D3058" s="108">
        <v>41268.0</v>
      </c>
      <c r="E3058" s="106">
        <v>2.96</v>
      </c>
      <c r="F3058" s="106">
        <v>3.33</v>
      </c>
      <c r="G3058" s="106">
        <v>4.0</v>
      </c>
      <c r="H3058" s="106">
        <v>5.6</v>
      </c>
      <c r="I3058" s="106">
        <v>6.47</v>
      </c>
      <c r="J3058" s="106">
        <v>7.3</v>
      </c>
      <c r="K3058" s="106">
        <v>8.17</v>
      </c>
      <c r="L3058" s="106">
        <v>8.77</v>
      </c>
      <c r="M3058" s="106">
        <v>9.33</v>
      </c>
    </row>
    <row r="3059" ht="15.75" customHeight="1">
      <c r="D3059" s="108">
        <v>41267.0</v>
      </c>
      <c r="E3059" s="106">
        <v>2.25</v>
      </c>
      <c r="F3059" s="106">
        <v>2.67</v>
      </c>
      <c r="G3059" s="106">
        <v>3.67</v>
      </c>
      <c r="H3059" s="106">
        <v>5.43</v>
      </c>
      <c r="I3059" s="106">
        <v>6.38</v>
      </c>
      <c r="J3059" s="106">
        <v>7.22</v>
      </c>
      <c r="K3059" s="106">
        <v>8.17</v>
      </c>
      <c r="L3059" s="106">
        <v>8.77</v>
      </c>
      <c r="M3059" s="106">
        <v>9.33</v>
      </c>
    </row>
    <row r="3060" ht="15.75" customHeight="1">
      <c r="D3060" s="108">
        <v>41264.0</v>
      </c>
      <c r="E3060" s="106">
        <v>1.86</v>
      </c>
      <c r="F3060" s="106">
        <v>2.4</v>
      </c>
      <c r="G3060" s="106">
        <v>3.5</v>
      </c>
      <c r="H3060" s="106">
        <v>5.37</v>
      </c>
      <c r="I3060" s="106">
        <v>6.33</v>
      </c>
      <c r="J3060" s="106">
        <v>7.24</v>
      </c>
      <c r="K3060" s="106">
        <v>8.31</v>
      </c>
      <c r="L3060" s="106">
        <v>8.98</v>
      </c>
      <c r="M3060" s="106">
        <v>9.57</v>
      </c>
    </row>
    <row r="3061" ht="15.75" customHeight="1">
      <c r="D3061" s="108">
        <v>41263.0</v>
      </c>
      <c r="E3061" s="106">
        <v>1.9</v>
      </c>
      <c r="F3061" s="106">
        <v>2.4</v>
      </c>
      <c r="G3061" s="106">
        <v>3.47</v>
      </c>
      <c r="H3061" s="106">
        <v>5.5</v>
      </c>
      <c r="I3061" s="106">
        <v>6.34</v>
      </c>
      <c r="J3061" s="106">
        <v>7.41</v>
      </c>
      <c r="K3061" s="106">
        <v>8.45</v>
      </c>
      <c r="L3061" s="106">
        <v>9.13</v>
      </c>
      <c r="M3061" s="106">
        <v>9.64</v>
      </c>
    </row>
    <row r="3062" ht="15.75" customHeight="1">
      <c r="D3062" s="108">
        <v>41262.0</v>
      </c>
      <c r="E3062" s="106">
        <v>1.92</v>
      </c>
      <c r="F3062" s="106">
        <v>2.5</v>
      </c>
      <c r="G3062" s="106">
        <v>3.5</v>
      </c>
      <c r="H3062" s="106">
        <v>5.5</v>
      </c>
      <c r="I3062" s="106">
        <v>6.3</v>
      </c>
      <c r="J3062" s="106">
        <v>7.22</v>
      </c>
      <c r="K3062" s="106">
        <v>8.4</v>
      </c>
      <c r="L3062" s="106">
        <v>9.0</v>
      </c>
      <c r="M3062" s="106">
        <v>9.42</v>
      </c>
    </row>
    <row r="3063" ht="15.75" customHeight="1">
      <c r="D3063" s="108">
        <v>41261.0</v>
      </c>
      <c r="E3063" s="106">
        <v>2.36</v>
      </c>
      <c r="F3063" s="106">
        <v>2.79</v>
      </c>
      <c r="G3063" s="106">
        <v>3.86</v>
      </c>
      <c r="H3063" s="106">
        <v>5.5</v>
      </c>
      <c r="I3063" s="106">
        <v>6.33</v>
      </c>
      <c r="J3063" s="106">
        <v>7.26</v>
      </c>
      <c r="K3063" s="106">
        <v>8.37</v>
      </c>
      <c r="L3063" s="106">
        <v>8.82</v>
      </c>
      <c r="M3063" s="106">
        <v>9.29</v>
      </c>
    </row>
    <row r="3064" ht="15.75" customHeight="1">
      <c r="D3064" s="108">
        <v>41260.0</v>
      </c>
      <c r="E3064" s="106">
        <v>2.5</v>
      </c>
      <c r="F3064" s="106">
        <v>3.0</v>
      </c>
      <c r="G3064" s="106">
        <v>4.0</v>
      </c>
      <c r="H3064" s="106">
        <v>5.67</v>
      </c>
      <c r="I3064" s="106">
        <v>6.42</v>
      </c>
      <c r="J3064" s="106">
        <v>7.22</v>
      </c>
      <c r="K3064" s="106">
        <v>8.4</v>
      </c>
      <c r="L3064" s="106">
        <v>8.97</v>
      </c>
      <c r="M3064" s="106">
        <v>9.42</v>
      </c>
    </row>
    <row r="3065" ht="15.75" customHeight="1">
      <c r="D3065" s="108">
        <v>41257.0</v>
      </c>
      <c r="E3065" s="106">
        <v>2.8</v>
      </c>
      <c r="F3065" s="106">
        <v>3.46</v>
      </c>
      <c r="G3065" s="106">
        <v>4.46</v>
      </c>
      <c r="H3065" s="106">
        <v>5.85</v>
      </c>
      <c r="I3065" s="106">
        <v>6.38</v>
      </c>
      <c r="J3065" s="106">
        <v>7.04</v>
      </c>
      <c r="K3065" s="106">
        <v>8.1</v>
      </c>
      <c r="L3065" s="106">
        <v>8.42</v>
      </c>
      <c r="M3065" s="106">
        <v>8.64</v>
      </c>
    </row>
    <row r="3066" ht="15.75" customHeight="1">
      <c r="D3066" s="108">
        <v>41256.0</v>
      </c>
      <c r="E3066" s="106">
        <v>4.38</v>
      </c>
      <c r="F3066" s="106">
        <v>4.86</v>
      </c>
      <c r="G3066" s="106">
        <v>5.59</v>
      </c>
      <c r="H3066" s="106">
        <v>6.16</v>
      </c>
      <c r="I3066" s="106">
        <v>6.65</v>
      </c>
      <c r="J3066" s="106">
        <v>7.28</v>
      </c>
      <c r="K3066" s="106">
        <v>8.42</v>
      </c>
      <c r="L3066" s="106">
        <v>8.88</v>
      </c>
      <c r="M3066" s="106">
        <v>9.6</v>
      </c>
    </row>
    <row r="3067" ht="15.75" customHeight="1">
      <c r="D3067" s="108">
        <v>41255.0</v>
      </c>
      <c r="E3067" s="106">
        <v>5.29</v>
      </c>
      <c r="F3067" s="106">
        <v>5.69</v>
      </c>
      <c r="G3067" s="106">
        <v>6.14</v>
      </c>
      <c r="H3067" s="106">
        <v>6.76</v>
      </c>
      <c r="I3067" s="106">
        <v>7.14</v>
      </c>
      <c r="J3067" s="106">
        <v>7.69</v>
      </c>
      <c r="K3067" s="106">
        <v>8.6</v>
      </c>
      <c r="L3067" s="106">
        <v>9.21</v>
      </c>
      <c r="M3067" s="106">
        <v>9.96</v>
      </c>
    </row>
    <row r="3068" ht="15.75" customHeight="1">
      <c r="D3068" s="108">
        <v>41254.0</v>
      </c>
      <c r="E3068" s="106">
        <v>5.18</v>
      </c>
      <c r="F3068" s="106">
        <v>5.64</v>
      </c>
      <c r="G3068" s="106">
        <v>6.0</v>
      </c>
      <c r="H3068" s="106">
        <v>6.38</v>
      </c>
      <c r="I3068" s="106">
        <v>6.73</v>
      </c>
      <c r="J3068" s="106">
        <v>7.34</v>
      </c>
      <c r="K3068" s="106">
        <v>8.43</v>
      </c>
      <c r="L3068" s="106">
        <v>9.08</v>
      </c>
      <c r="M3068" s="106">
        <v>9.78</v>
      </c>
    </row>
    <row r="3069" ht="15.75" customHeight="1">
      <c r="D3069" s="108">
        <v>41253.0</v>
      </c>
      <c r="E3069" s="106">
        <v>4.43</v>
      </c>
      <c r="F3069" s="106">
        <v>4.96</v>
      </c>
      <c r="G3069" s="106">
        <v>5.39</v>
      </c>
      <c r="H3069" s="106">
        <v>6.09</v>
      </c>
      <c r="I3069" s="106">
        <v>6.66</v>
      </c>
      <c r="J3069" s="106">
        <v>7.31</v>
      </c>
      <c r="K3069" s="106">
        <v>8.57</v>
      </c>
      <c r="L3069" s="106">
        <v>9.26</v>
      </c>
      <c r="M3069" s="106">
        <v>9.94</v>
      </c>
    </row>
    <row r="3070" ht="15.75" customHeight="1">
      <c r="D3070" s="108">
        <v>41250.0</v>
      </c>
      <c r="E3070" s="106">
        <v>4.13</v>
      </c>
      <c r="F3070" s="106">
        <v>4.71</v>
      </c>
      <c r="G3070" s="106">
        <v>5.17</v>
      </c>
      <c r="H3070" s="106">
        <v>5.8</v>
      </c>
      <c r="I3070" s="106">
        <v>6.43</v>
      </c>
      <c r="J3070" s="106">
        <v>7.25</v>
      </c>
      <c r="K3070" s="106">
        <v>8.5</v>
      </c>
      <c r="L3070" s="106">
        <v>9.17</v>
      </c>
      <c r="M3070" s="106">
        <v>9.75</v>
      </c>
    </row>
    <row r="3071" ht="15.75" customHeight="1">
      <c r="D3071" s="108">
        <v>41249.0</v>
      </c>
      <c r="E3071" s="106">
        <v>3.71</v>
      </c>
      <c r="F3071" s="106">
        <v>4.07</v>
      </c>
      <c r="G3071" s="106">
        <v>4.5</v>
      </c>
      <c r="H3071" s="106">
        <v>5.5</v>
      </c>
      <c r="I3071" s="106">
        <v>6.33</v>
      </c>
      <c r="J3071" s="106">
        <v>7.21</v>
      </c>
      <c r="K3071" s="106">
        <v>8.5</v>
      </c>
      <c r="L3071" s="106">
        <v>9.19</v>
      </c>
      <c r="M3071" s="106">
        <v>9.86</v>
      </c>
    </row>
    <row r="3072" ht="15.75" customHeight="1">
      <c r="D3072" s="108">
        <v>41248.0</v>
      </c>
      <c r="E3072" s="106">
        <v>3.0</v>
      </c>
      <c r="F3072" s="106">
        <v>3.34</v>
      </c>
      <c r="G3072" s="106">
        <v>3.88</v>
      </c>
      <c r="H3072" s="106">
        <v>5.12</v>
      </c>
      <c r="I3072" s="106">
        <v>6.22</v>
      </c>
      <c r="J3072" s="106">
        <v>7.17</v>
      </c>
      <c r="K3072" s="106">
        <v>8.42</v>
      </c>
      <c r="L3072" s="106">
        <v>9.05</v>
      </c>
      <c r="M3072" s="106">
        <v>9.67</v>
      </c>
    </row>
    <row r="3073" ht="15.75" customHeight="1">
      <c r="D3073" s="108">
        <v>41247.0</v>
      </c>
      <c r="E3073" s="106">
        <v>2.24</v>
      </c>
      <c r="F3073" s="106">
        <v>2.73</v>
      </c>
      <c r="G3073" s="106">
        <v>3.26</v>
      </c>
      <c r="H3073" s="106">
        <v>4.71</v>
      </c>
      <c r="I3073" s="106">
        <v>6.14</v>
      </c>
      <c r="J3073" s="106">
        <v>7.13</v>
      </c>
      <c r="K3073" s="106">
        <v>8.33</v>
      </c>
      <c r="L3073" s="106">
        <v>8.97</v>
      </c>
      <c r="M3073" s="106">
        <v>9.79</v>
      </c>
    </row>
    <row r="3074" ht="15.75" customHeight="1">
      <c r="D3074" s="108">
        <v>41246.0</v>
      </c>
      <c r="E3074" s="106">
        <v>2.03</v>
      </c>
      <c r="F3074" s="106">
        <v>2.51</v>
      </c>
      <c r="G3074" s="106">
        <v>3.19</v>
      </c>
      <c r="H3074" s="106">
        <v>4.61</v>
      </c>
      <c r="I3074" s="106">
        <v>6.14</v>
      </c>
      <c r="J3074" s="106">
        <v>7.13</v>
      </c>
      <c r="K3074" s="106">
        <v>8.33</v>
      </c>
      <c r="L3074" s="106">
        <v>8.97</v>
      </c>
      <c r="M3074" s="106">
        <v>9.79</v>
      </c>
    </row>
    <row r="3075" ht="15.75" customHeight="1">
      <c r="D3075" s="108">
        <v>41243.0</v>
      </c>
      <c r="E3075" s="106">
        <v>2.0</v>
      </c>
      <c r="F3075" s="106">
        <v>2.29</v>
      </c>
      <c r="G3075" s="106">
        <v>2.86</v>
      </c>
      <c r="H3075" s="106">
        <v>4.47</v>
      </c>
      <c r="I3075" s="106">
        <v>6.13</v>
      </c>
      <c r="J3075" s="106">
        <v>7.09</v>
      </c>
      <c r="K3075" s="106">
        <v>8.33</v>
      </c>
      <c r="L3075" s="106">
        <v>8.97</v>
      </c>
      <c r="M3075" s="106">
        <v>9.79</v>
      </c>
    </row>
    <row r="3076" ht="15.75" customHeight="1">
      <c r="D3076" s="108">
        <v>41242.0</v>
      </c>
      <c r="E3076" s="106">
        <v>1.96</v>
      </c>
      <c r="F3076" s="106">
        <v>2.29</v>
      </c>
      <c r="G3076" s="106">
        <v>2.75</v>
      </c>
      <c r="H3076" s="106">
        <v>4.38</v>
      </c>
      <c r="I3076" s="106">
        <v>6.05</v>
      </c>
      <c r="J3076" s="106">
        <v>7.1</v>
      </c>
      <c r="K3076" s="106">
        <v>8.27</v>
      </c>
      <c r="L3076" s="106">
        <v>8.8</v>
      </c>
      <c r="M3076" s="106">
        <v>9.58</v>
      </c>
    </row>
    <row r="3077" ht="15.75" customHeight="1">
      <c r="D3077" s="108">
        <v>41241.0</v>
      </c>
      <c r="E3077" s="106">
        <v>2.0</v>
      </c>
      <c r="F3077" s="106">
        <v>2.32</v>
      </c>
      <c r="G3077" s="106">
        <v>2.83</v>
      </c>
      <c r="H3077" s="106">
        <v>4.5</v>
      </c>
      <c r="I3077" s="106">
        <v>6.09</v>
      </c>
      <c r="J3077" s="106">
        <v>7.16</v>
      </c>
      <c r="K3077" s="106">
        <v>8.3</v>
      </c>
      <c r="L3077" s="106">
        <v>8.97</v>
      </c>
      <c r="M3077" s="106">
        <v>9.79</v>
      </c>
    </row>
    <row r="3078" ht="15.75" customHeight="1">
      <c r="D3078" s="108">
        <v>41240.0</v>
      </c>
      <c r="E3078" s="106">
        <v>2.0</v>
      </c>
      <c r="F3078" s="106">
        <v>2.3</v>
      </c>
      <c r="G3078" s="106">
        <v>3.05</v>
      </c>
      <c r="H3078" s="106">
        <v>4.42</v>
      </c>
      <c r="I3078" s="106">
        <v>6.0</v>
      </c>
      <c r="J3078" s="106">
        <v>7.03</v>
      </c>
      <c r="K3078" s="106">
        <v>8.18</v>
      </c>
      <c r="L3078" s="106">
        <v>8.8</v>
      </c>
      <c r="M3078" s="106">
        <v>9.58</v>
      </c>
    </row>
    <row r="3079" ht="15.75" customHeight="1">
      <c r="D3079" s="108">
        <v>41239.0</v>
      </c>
      <c r="E3079" s="106">
        <v>2.0</v>
      </c>
      <c r="F3079" s="106">
        <v>2.3</v>
      </c>
      <c r="G3079" s="106">
        <v>3.0</v>
      </c>
      <c r="H3079" s="106">
        <v>4.42</v>
      </c>
      <c r="I3079" s="106">
        <v>6.0</v>
      </c>
      <c r="J3079" s="106">
        <v>7.03</v>
      </c>
      <c r="K3079" s="106">
        <v>8.22</v>
      </c>
      <c r="L3079" s="106">
        <v>8.8</v>
      </c>
      <c r="M3079" s="106">
        <v>9.58</v>
      </c>
    </row>
    <row r="3080" ht="15.75" customHeight="1">
      <c r="D3080" s="108">
        <v>41236.0</v>
      </c>
      <c r="E3080" s="106">
        <v>2.0</v>
      </c>
      <c r="F3080" s="106">
        <v>2.47</v>
      </c>
      <c r="G3080" s="106">
        <v>3.14</v>
      </c>
      <c r="H3080" s="106">
        <v>4.57</v>
      </c>
      <c r="I3080" s="106">
        <v>6.14</v>
      </c>
      <c r="J3080" s="106">
        <v>7.17</v>
      </c>
      <c r="K3080" s="106">
        <v>8.33</v>
      </c>
      <c r="L3080" s="106">
        <v>8.97</v>
      </c>
      <c r="M3080" s="106">
        <v>9.79</v>
      </c>
    </row>
    <row r="3081" ht="15.75" customHeight="1">
      <c r="D3081" s="108">
        <v>41235.0</v>
      </c>
      <c r="E3081" s="106">
        <v>2.0</v>
      </c>
      <c r="F3081" s="106">
        <v>2.5</v>
      </c>
      <c r="G3081" s="106">
        <v>3.25</v>
      </c>
      <c r="H3081" s="106">
        <v>4.58</v>
      </c>
      <c r="I3081" s="106">
        <v>6.0</v>
      </c>
      <c r="J3081" s="106">
        <v>7.07</v>
      </c>
      <c r="K3081" s="106">
        <v>8.22</v>
      </c>
      <c r="L3081" s="106">
        <v>8.8</v>
      </c>
      <c r="M3081" s="106">
        <v>9.58</v>
      </c>
    </row>
    <row r="3082" ht="15.75" customHeight="1">
      <c r="D3082" s="108">
        <v>41234.0</v>
      </c>
      <c r="E3082" s="106">
        <v>2.07</v>
      </c>
      <c r="F3082" s="106">
        <v>2.68</v>
      </c>
      <c r="G3082" s="106">
        <v>3.43</v>
      </c>
      <c r="H3082" s="106">
        <v>4.74</v>
      </c>
      <c r="I3082" s="106">
        <v>6.21</v>
      </c>
      <c r="J3082" s="106">
        <v>7.27</v>
      </c>
      <c r="K3082" s="106">
        <v>8.47</v>
      </c>
      <c r="L3082" s="106">
        <v>9.07</v>
      </c>
      <c r="M3082" s="106">
        <v>9.79</v>
      </c>
    </row>
    <row r="3083" ht="15.75" customHeight="1">
      <c r="D3083" s="108">
        <v>41233.0</v>
      </c>
      <c r="E3083" s="106">
        <v>2.43</v>
      </c>
      <c r="F3083" s="106">
        <v>3.0</v>
      </c>
      <c r="G3083" s="106">
        <v>3.5</v>
      </c>
      <c r="H3083" s="106">
        <v>4.84</v>
      </c>
      <c r="I3083" s="106">
        <v>6.1</v>
      </c>
      <c r="J3083" s="106">
        <v>7.17</v>
      </c>
      <c r="K3083" s="106">
        <v>8.36</v>
      </c>
      <c r="L3083" s="106">
        <v>9.0</v>
      </c>
      <c r="M3083" s="106">
        <v>9.79</v>
      </c>
    </row>
    <row r="3084" ht="15.75" customHeight="1">
      <c r="D3084" s="108">
        <v>41232.0</v>
      </c>
      <c r="E3084" s="106">
        <v>2.5</v>
      </c>
      <c r="F3084" s="106">
        <v>3.0</v>
      </c>
      <c r="G3084" s="106">
        <v>3.54</v>
      </c>
      <c r="H3084" s="106">
        <v>4.77</v>
      </c>
      <c r="I3084" s="106">
        <v>6.13</v>
      </c>
      <c r="J3084" s="106">
        <v>7.16</v>
      </c>
      <c r="K3084" s="106">
        <v>8.43</v>
      </c>
      <c r="L3084" s="106">
        <v>9.21</v>
      </c>
      <c r="M3084" s="106">
        <v>10.0</v>
      </c>
    </row>
    <row r="3085" ht="15.75" customHeight="1">
      <c r="D3085" s="108">
        <v>41229.0</v>
      </c>
      <c r="E3085" s="106">
        <v>2.21</v>
      </c>
      <c r="F3085" s="106">
        <v>2.69</v>
      </c>
      <c r="G3085" s="106">
        <v>3.36</v>
      </c>
      <c r="H3085" s="106">
        <v>4.89</v>
      </c>
      <c r="I3085" s="106">
        <v>6.21</v>
      </c>
      <c r="J3085" s="106">
        <v>7.3</v>
      </c>
      <c r="K3085" s="106">
        <v>8.5</v>
      </c>
      <c r="L3085" s="106">
        <v>9.07</v>
      </c>
      <c r="M3085" s="106">
        <v>10.0</v>
      </c>
    </row>
    <row r="3086" ht="15.75" customHeight="1">
      <c r="D3086" s="108">
        <v>41228.0</v>
      </c>
      <c r="E3086" s="106">
        <v>2.29</v>
      </c>
      <c r="F3086" s="106">
        <v>2.93</v>
      </c>
      <c r="G3086" s="106">
        <v>3.5</v>
      </c>
      <c r="H3086" s="106">
        <v>5.24</v>
      </c>
      <c r="I3086" s="106">
        <v>6.41</v>
      </c>
      <c r="J3086" s="106">
        <v>7.33</v>
      </c>
      <c r="K3086" s="106">
        <v>8.5</v>
      </c>
      <c r="L3086" s="106">
        <v>9.07</v>
      </c>
      <c r="M3086" s="106">
        <v>10.0</v>
      </c>
    </row>
    <row r="3087" ht="15.75" customHeight="1">
      <c r="D3087" s="108">
        <v>41227.0</v>
      </c>
      <c r="E3087" s="106">
        <v>2.51</v>
      </c>
      <c r="F3087" s="106">
        <v>3.03</v>
      </c>
      <c r="G3087" s="106">
        <v>3.71</v>
      </c>
      <c r="H3087" s="106">
        <v>5.39</v>
      </c>
      <c r="I3087" s="106">
        <v>6.64</v>
      </c>
      <c r="J3087" s="106">
        <v>7.5</v>
      </c>
      <c r="K3087" s="106">
        <v>8.57</v>
      </c>
      <c r="L3087" s="106">
        <v>9.29</v>
      </c>
      <c r="M3087" s="106">
        <v>10.21</v>
      </c>
    </row>
    <row r="3088" ht="15.75" customHeight="1">
      <c r="D3088" s="108">
        <v>41226.0</v>
      </c>
      <c r="E3088" s="106">
        <v>2.57</v>
      </c>
      <c r="F3088" s="106">
        <v>3.17</v>
      </c>
      <c r="G3088" s="106">
        <v>3.93</v>
      </c>
      <c r="H3088" s="106">
        <v>5.39</v>
      </c>
      <c r="I3088" s="106">
        <v>6.64</v>
      </c>
      <c r="J3088" s="106">
        <v>7.5</v>
      </c>
      <c r="K3088" s="106">
        <v>8.57</v>
      </c>
      <c r="L3088" s="106">
        <v>9.29</v>
      </c>
      <c r="M3088" s="106">
        <v>10.14</v>
      </c>
    </row>
    <row r="3089" ht="15.75" customHeight="1">
      <c r="D3089" s="108">
        <v>41225.0</v>
      </c>
      <c r="E3089" s="106">
        <v>2.79</v>
      </c>
      <c r="F3089" s="106">
        <v>3.43</v>
      </c>
      <c r="G3089" s="106">
        <v>4.14</v>
      </c>
      <c r="H3089" s="106">
        <v>5.57</v>
      </c>
      <c r="I3089" s="106">
        <v>6.71</v>
      </c>
      <c r="J3089" s="106">
        <v>7.5</v>
      </c>
      <c r="K3089" s="106">
        <v>8.64</v>
      </c>
      <c r="L3089" s="106">
        <v>9.43</v>
      </c>
      <c r="M3089" s="106">
        <v>10.36</v>
      </c>
    </row>
    <row r="3090" ht="15.75" customHeight="1">
      <c r="D3090" s="108">
        <v>41222.0</v>
      </c>
      <c r="E3090" s="106">
        <v>2.92</v>
      </c>
      <c r="F3090" s="106">
        <v>3.5</v>
      </c>
      <c r="G3090" s="106">
        <v>4.17</v>
      </c>
      <c r="H3090" s="106">
        <v>5.5</v>
      </c>
      <c r="I3090" s="106">
        <v>6.5</v>
      </c>
      <c r="J3090" s="106">
        <v>7.25</v>
      </c>
      <c r="K3090" s="106">
        <v>8.5</v>
      </c>
      <c r="L3090" s="106">
        <v>9.25</v>
      </c>
      <c r="M3090" s="106">
        <v>10.25</v>
      </c>
    </row>
    <row r="3091" ht="15.75" customHeight="1">
      <c r="D3091" s="108">
        <v>41221.0</v>
      </c>
      <c r="E3091" s="106">
        <v>3.05</v>
      </c>
      <c r="F3091" s="106">
        <v>3.57</v>
      </c>
      <c r="G3091" s="106">
        <v>4.22</v>
      </c>
      <c r="H3091" s="106">
        <v>5.42</v>
      </c>
      <c r="I3091" s="106">
        <v>6.5</v>
      </c>
      <c r="J3091" s="106">
        <v>7.33</v>
      </c>
      <c r="K3091" s="106">
        <v>8.5</v>
      </c>
      <c r="L3091" s="106">
        <v>9.25</v>
      </c>
      <c r="M3091" s="106">
        <v>10.25</v>
      </c>
    </row>
    <row r="3092" ht="15.75" customHeight="1">
      <c r="D3092" s="108">
        <v>41220.0</v>
      </c>
      <c r="E3092" s="106">
        <v>3.14</v>
      </c>
      <c r="F3092" s="106">
        <v>3.71</v>
      </c>
      <c r="G3092" s="106">
        <v>4.29</v>
      </c>
      <c r="H3092" s="106">
        <v>5.5</v>
      </c>
      <c r="I3092" s="106">
        <v>6.71</v>
      </c>
      <c r="J3092" s="106">
        <v>7.57</v>
      </c>
      <c r="K3092" s="106">
        <v>8.5</v>
      </c>
      <c r="L3092" s="106">
        <v>9.36</v>
      </c>
      <c r="M3092" s="106">
        <v>10.14</v>
      </c>
    </row>
    <row r="3093" ht="15.75" customHeight="1">
      <c r="D3093" s="108">
        <v>41219.0</v>
      </c>
      <c r="E3093" s="106">
        <v>3.25</v>
      </c>
      <c r="F3093" s="106">
        <v>3.81</v>
      </c>
      <c r="G3093" s="106">
        <v>4.31</v>
      </c>
      <c r="H3093" s="106">
        <v>5.44</v>
      </c>
      <c r="I3093" s="106">
        <v>6.56</v>
      </c>
      <c r="J3093" s="106">
        <v>7.44</v>
      </c>
      <c r="K3093" s="106">
        <v>8.38</v>
      </c>
      <c r="L3093" s="106">
        <v>9.13</v>
      </c>
      <c r="M3093" s="106">
        <v>9.94</v>
      </c>
    </row>
    <row r="3094" ht="15.75" customHeight="1">
      <c r="D3094" s="108">
        <v>41218.0</v>
      </c>
      <c r="E3094" s="106">
        <v>3.19</v>
      </c>
      <c r="F3094" s="106">
        <v>3.72</v>
      </c>
      <c r="G3094" s="106">
        <v>4.28</v>
      </c>
      <c r="H3094" s="106">
        <v>5.4</v>
      </c>
      <c r="I3094" s="106">
        <v>6.56</v>
      </c>
      <c r="J3094" s="106">
        <v>7.44</v>
      </c>
      <c r="K3094" s="106">
        <v>8.38</v>
      </c>
      <c r="L3094" s="106">
        <v>9.13</v>
      </c>
      <c r="M3094" s="106">
        <v>10.0</v>
      </c>
    </row>
    <row r="3095" ht="15.75" customHeight="1">
      <c r="D3095" s="108">
        <v>41215.0</v>
      </c>
      <c r="E3095" s="106">
        <v>3.0</v>
      </c>
      <c r="F3095" s="106">
        <v>3.56</v>
      </c>
      <c r="G3095" s="106">
        <v>4.19</v>
      </c>
      <c r="H3095" s="106">
        <v>5.31</v>
      </c>
      <c r="I3095" s="106">
        <v>6.35</v>
      </c>
      <c r="J3095" s="106">
        <v>7.44</v>
      </c>
      <c r="K3095" s="106">
        <v>8.38</v>
      </c>
      <c r="L3095" s="106">
        <v>9.13</v>
      </c>
      <c r="M3095" s="106">
        <v>10.0</v>
      </c>
    </row>
    <row r="3096" ht="15.75" customHeight="1">
      <c r="D3096" s="108">
        <v>41214.0</v>
      </c>
      <c r="E3096" s="106">
        <v>3.0</v>
      </c>
      <c r="F3096" s="106">
        <v>3.5</v>
      </c>
      <c r="G3096" s="106">
        <v>4.13</v>
      </c>
      <c r="H3096" s="106">
        <v>5.25</v>
      </c>
      <c r="I3096" s="106">
        <v>6.35</v>
      </c>
      <c r="J3096" s="106">
        <v>7.44</v>
      </c>
      <c r="K3096" s="106">
        <v>8.38</v>
      </c>
      <c r="L3096" s="106">
        <v>9.13</v>
      </c>
      <c r="M3096" s="106">
        <v>10.0</v>
      </c>
    </row>
    <row r="3097" ht="15.75" customHeight="1">
      <c r="D3097" s="108">
        <v>41213.0</v>
      </c>
      <c r="E3097" s="106">
        <v>2.59</v>
      </c>
      <c r="F3097" s="106">
        <v>3.06</v>
      </c>
      <c r="G3097" s="106">
        <v>3.92</v>
      </c>
      <c r="H3097" s="106">
        <v>5.16</v>
      </c>
      <c r="I3097" s="106">
        <v>6.33</v>
      </c>
      <c r="J3097" s="106">
        <v>7.38</v>
      </c>
      <c r="K3097" s="106">
        <v>8.38</v>
      </c>
      <c r="L3097" s="106">
        <v>9.13</v>
      </c>
      <c r="M3097" s="106">
        <v>10.0</v>
      </c>
    </row>
    <row r="3098" ht="15.75" customHeight="1">
      <c r="D3098" s="108">
        <v>41212.0</v>
      </c>
      <c r="E3098" s="106">
        <v>2.68</v>
      </c>
      <c r="F3098" s="106">
        <v>3.16</v>
      </c>
      <c r="G3098" s="106">
        <v>3.97</v>
      </c>
      <c r="H3098" s="106">
        <v>5.29</v>
      </c>
      <c r="I3098" s="106">
        <v>6.54</v>
      </c>
      <c r="J3098" s="106">
        <v>7.38</v>
      </c>
      <c r="K3098" s="106">
        <v>8.38</v>
      </c>
      <c r="L3098" s="106">
        <v>9.13</v>
      </c>
      <c r="M3098" s="106">
        <v>10.0</v>
      </c>
    </row>
    <row r="3099" ht="15.75" customHeight="1">
      <c r="D3099" s="108">
        <v>41211.0</v>
      </c>
      <c r="E3099" s="106">
        <v>2.71</v>
      </c>
      <c r="F3099" s="106">
        <v>3.29</v>
      </c>
      <c r="G3099" s="106">
        <v>4.13</v>
      </c>
      <c r="H3099" s="106">
        <v>5.35</v>
      </c>
      <c r="I3099" s="106">
        <v>6.54</v>
      </c>
      <c r="J3099" s="106">
        <v>7.44</v>
      </c>
      <c r="K3099" s="106">
        <v>8.44</v>
      </c>
      <c r="L3099" s="106">
        <v>9.13</v>
      </c>
      <c r="M3099" s="106">
        <v>10.0</v>
      </c>
    </row>
    <row r="3100" ht="15.75" customHeight="1">
      <c r="D3100" s="108">
        <v>41208.0</v>
      </c>
      <c r="E3100" s="106">
        <v>3.13</v>
      </c>
      <c r="F3100" s="106">
        <v>3.76</v>
      </c>
      <c r="G3100" s="106">
        <v>4.5</v>
      </c>
      <c r="H3100" s="106">
        <v>5.66</v>
      </c>
      <c r="I3100" s="106">
        <v>6.81</v>
      </c>
      <c r="J3100" s="106">
        <v>7.56</v>
      </c>
      <c r="K3100" s="106">
        <v>8.56</v>
      </c>
      <c r="L3100" s="106">
        <v>9.19</v>
      </c>
      <c r="M3100" s="106">
        <v>10.06</v>
      </c>
    </row>
    <row r="3101" ht="15.75" customHeight="1">
      <c r="D3101" s="108">
        <v>41207.0</v>
      </c>
      <c r="E3101" s="106">
        <v>3.59</v>
      </c>
      <c r="F3101" s="106">
        <v>4.19</v>
      </c>
      <c r="G3101" s="106">
        <v>4.83</v>
      </c>
      <c r="H3101" s="106">
        <v>5.81</v>
      </c>
      <c r="I3101" s="106">
        <v>6.94</v>
      </c>
      <c r="J3101" s="106">
        <v>7.69</v>
      </c>
      <c r="K3101" s="106">
        <v>8.56</v>
      </c>
      <c r="L3101" s="106">
        <v>9.19</v>
      </c>
      <c r="M3101" s="106">
        <v>10.06</v>
      </c>
    </row>
    <row r="3102" ht="15.75" customHeight="1">
      <c r="D3102" s="108">
        <v>41206.0</v>
      </c>
      <c r="E3102" s="106">
        <v>4.0</v>
      </c>
      <c r="F3102" s="106">
        <v>4.5</v>
      </c>
      <c r="G3102" s="106">
        <v>4.94</v>
      </c>
      <c r="H3102" s="106">
        <v>5.93</v>
      </c>
      <c r="I3102" s="106">
        <v>7.0</v>
      </c>
      <c r="J3102" s="106">
        <v>7.79</v>
      </c>
      <c r="K3102" s="106">
        <v>8.64</v>
      </c>
      <c r="L3102" s="106">
        <v>9.29</v>
      </c>
      <c r="M3102" s="106">
        <v>10.21</v>
      </c>
    </row>
    <row r="3103" ht="15.75" customHeight="1">
      <c r="D3103" s="108">
        <v>41205.0</v>
      </c>
      <c r="E3103" s="106">
        <v>4.0</v>
      </c>
      <c r="F3103" s="106">
        <v>4.5</v>
      </c>
      <c r="G3103" s="106">
        <v>4.95</v>
      </c>
      <c r="H3103" s="106">
        <v>5.98</v>
      </c>
      <c r="I3103" s="106">
        <v>6.91</v>
      </c>
      <c r="J3103" s="106">
        <v>7.69</v>
      </c>
      <c r="K3103" s="106">
        <v>8.56</v>
      </c>
      <c r="L3103" s="106">
        <v>9.19</v>
      </c>
      <c r="M3103" s="106">
        <v>10.06</v>
      </c>
    </row>
    <row r="3104" ht="15.75" customHeight="1">
      <c r="D3104" s="108">
        <v>41204.0</v>
      </c>
      <c r="E3104" s="106">
        <v>4.13</v>
      </c>
      <c r="F3104" s="106">
        <v>4.56</v>
      </c>
      <c r="G3104" s="106">
        <v>5.04</v>
      </c>
      <c r="H3104" s="106">
        <v>6.04</v>
      </c>
      <c r="I3104" s="106">
        <v>6.98</v>
      </c>
      <c r="J3104" s="106">
        <v>7.75</v>
      </c>
      <c r="K3104" s="106">
        <v>8.56</v>
      </c>
      <c r="L3104" s="106">
        <v>9.19</v>
      </c>
      <c r="M3104" s="106">
        <v>10.06</v>
      </c>
    </row>
    <row r="3105" ht="15.75" customHeight="1">
      <c r="D3105" s="108">
        <v>41201.0</v>
      </c>
      <c r="E3105" s="106">
        <v>4.03</v>
      </c>
      <c r="F3105" s="106">
        <v>4.53</v>
      </c>
      <c r="G3105" s="106">
        <v>5.01</v>
      </c>
      <c r="H3105" s="106">
        <v>6.09</v>
      </c>
      <c r="I3105" s="106">
        <v>6.98</v>
      </c>
      <c r="J3105" s="106">
        <v>7.75</v>
      </c>
      <c r="K3105" s="106">
        <v>8.56</v>
      </c>
      <c r="L3105" s="106">
        <v>9.19</v>
      </c>
      <c r="M3105" s="106">
        <v>10.06</v>
      </c>
    </row>
    <row r="3106" ht="15.75" customHeight="1">
      <c r="D3106" s="108">
        <v>41200.0</v>
      </c>
      <c r="E3106" s="106">
        <v>3.94</v>
      </c>
      <c r="F3106" s="106">
        <v>4.53</v>
      </c>
      <c r="G3106" s="106">
        <v>5.01</v>
      </c>
      <c r="H3106" s="106">
        <v>6.09</v>
      </c>
      <c r="I3106" s="106">
        <v>7.04</v>
      </c>
      <c r="J3106" s="106">
        <v>7.81</v>
      </c>
      <c r="K3106" s="106">
        <v>8.56</v>
      </c>
      <c r="L3106" s="106">
        <v>9.19</v>
      </c>
      <c r="M3106" s="106">
        <v>10.06</v>
      </c>
    </row>
    <row r="3107" ht="15.75" customHeight="1">
      <c r="D3107" s="108">
        <v>41199.0</v>
      </c>
      <c r="E3107" s="106">
        <v>3.79</v>
      </c>
      <c r="F3107" s="106">
        <v>4.36</v>
      </c>
      <c r="G3107" s="106">
        <v>4.93</v>
      </c>
      <c r="H3107" s="106">
        <v>6.17</v>
      </c>
      <c r="I3107" s="106">
        <v>6.97</v>
      </c>
      <c r="J3107" s="106">
        <v>7.79</v>
      </c>
      <c r="K3107" s="106">
        <v>8.64</v>
      </c>
      <c r="L3107" s="106">
        <v>9.17</v>
      </c>
      <c r="M3107" s="106">
        <v>9.93</v>
      </c>
    </row>
    <row r="3108" ht="15.75" customHeight="1">
      <c r="D3108" s="108">
        <v>41198.0</v>
      </c>
      <c r="E3108" s="106">
        <v>3.75</v>
      </c>
      <c r="F3108" s="106">
        <v>4.31</v>
      </c>
      <c r="G3108" s="106">
        <v>4.84</v>
      </c>
      <c r="H3108" s="106">
        <v>6.09</v>
      </c>
      <c r="I3108" s="106">
        <v>6.98</v>
      </c>
      <c r="J3108" s="106">
        <v>7.75</v>
      </c>
      <c r="K3108" s="106">
        <v>8.63</v>
      </c>
      <c r="L3108" s="106">
        <v>9.25</v>
      </c>
      <c r="M3108" s="106">
        <v>10.06</v>
      </c>
    </row>
    <row r="3109" ht="15.75" customHeight="1">
      <c r="D3109" s="108">
        <v>41197.0</v>
      </c>
      <c r="E3109" s="106">
        <v>3.13</v>
      </c>
      <c r="F3109" s="106">
        <v>3.55</v>
      </c>
      <c r="G3109" s="106">
        <v>4.23</v>
      </c>
      <c r="H3109" s="106">
        <v>5.69</v>
      </c>
      <c r="I3109" s="106">
        <v>6.76</v>
      </c>
      <c r="J3109" s="106">
        <v>7.56</v>
      </c>
      <c r="K3109" s="106">
        <v>8.75</v>
      </c>
      <c r="L3109" s="106">
        <v>9.35</v>
      </c>
      <c r="M3109" s="106">
        <v>10.13</v>
      </c>
    </row>
    <row r="3110" ht="15.75" customHeight="1">
      <c r="D3110" s="108">
        <v>41194.0</v>
      </c>
      <c r="E3110" s="106">
        <v>2.78</v>
      </c>
      <c r="F3110" s="106">
        <v>3.34</v>
      </c>
      <c r="G3110" s="106">
        <v>4.13</v>
      </c>
      <c r="H3110" s="106">
        <v>5.85</v>
      </c>
      <c r="I3110" s="106">
        <v>6.76</v>
      </c>
      <c r="J3110" s="106">
        <v>7.56</v>
      </c>
      <c r="K3110" s="106">
        <v>8.75</v>
      </c>
      <c r="L3110" s="106">
        <v>9.35</v>
      </c>
      <c r="M3110" s="106">
        <v>10.13</v>
      </c>
    </row>
    <row r="3111" ht="15.75" customHeight="1">
      <c r="D3111" s="108">
        <v>41193.0</v>
      </c>
      <c r="E3111" s="106">
        <v>2.66</v>
      </c>
      <c r="F3111" s="106">
        <v>3.22</v>
      </c>
      <c r="G3111" s="106">
        <v>4.06</v>
      </c>
      <c r="H3111" s="106">
        <v>5.79</v>
      </c>
      <c r="I3111" s="106">
        <v>6.69</v>
      </c>
      <c r="J3111" s="106">
        <v>7.56</v>
      </c>
      <c r="K3111" s="106">
        <v>8.75</v>
      </c>
      <c r="L3111" s="106">
        <v>9.35</v>
      </c>
      <c r="M3111" s="106">
        <v>10.13</v>
      </c>
    </row>
    <row r="3112" ht="15.75" customHeight="1">
      <c r="D3112" s="108">
        <v>41192.0</v>
      </c>
      <c r="E3112" s="106">
        <v>2.61</v>
      </c>
      <c r="F3112" s="106">
        <v>3.18</v>
      </c>
      <c r="G3112" s="106">
        <v>4.18</v>
      </c>
      <c r="H3112" s="106">
        <v>5.83</v>
      </c>
      <c r="I3112" s="106">
        <v>6.72</v>
      </c>
      <c r="J3112" s="106">
        <v>7.71</v>
      </c>
      <c r="K3112" s="106">
        <v>8.86</v>
      </c>
      <c r="L3112" s="106">
        <v>9.4</v>
      </c>
      <c r="M3112" s="106">
        <v>10.29</v>
      </c>
    </row>
    <row r="3113" ht="15.75" customHeight="1">
      <c r="D3113" s="108">
        <v>41191.0</v>
      </c>
      <c r="E3113" s="106">
        <v>2.59</v>
      </c>
      <c r="F3113" s="106">
        <v>3.22</v>
      </c>
      <c r="G3113" s="106">
        <v>4.16</v>
      </c>
      <c r="H3113" s="106">
        <v>5.79</v>
      </c>
      <c r="I3113" s="106">
        <v>6.69</v>
      </c>
      <c r="J3113" s="106">
        <v>7.63</v>
      </c>
      <c r="K3113" s="106">
        <v>8.75</v>
      </c>
      <c r="L3113" s="106">
        <v>9.35</v>
      </c>
      <c r="M3113" s="106">
        <v>10.13</v>
      </c>
    </row>
    <row r="3114" ht="15.75" customHeight="1">
      <c r="D3114" s="108">
        <v>41190.0</v>
      </c>
      <c r="E3114" s="106">
        <v>2.57</v>
      </c>
      <c r="F3114" s="106">
        <v>3.24</v>
      </c>
      <c r="G3114" s="106">
        <v>4.22</v>
      </c>
      <c r="H3114" s="106">
        <v>5.91</v>
      </c>
      <c r="I3114" s="106">
        <v>6.69</v>
      </c>
      <c r="J3114" s="106">
        <v>7.63</v>
      </c>
      <c r="K3114" s="106">
        <v>8.75</v>
      </c>
      <c r="L3114" s="106">
        <v>9.41</v>
      </c>
      <c r="M3114" s="106">
        <v>10.13</v>
      </c>
    </row>
    <row r="3115" ht="15.75" customHeight="1">
      <c r="D3115" s="108">
        <v>41187.0</v>
      </c>
      <c r="E3115" s="106">
        <v>2.72</v>
      </c>
      <c r="F3115" s="106">
        <v>3.28</v>
      </c>
      <c r="G3115" s="106">
        <v>4.22</v>
      </c>
      <c r="H3115" s="106">
        <v>5.91</v>
      </c>
      <c r="I3115" s="106">
        <v>6.76</v>
      </c>
      <c r="J3115" s="106">
        <v>7.63</v>
      </c>
      <c r="K3115" s="106">
        <v>8.75</v>
      </c>
      <c r="L3115" s="106">
        <v>9.41</v>
      </c>
      <c r="M3115" s="106">
        <v>10.13</v>
      </c>
    </row>
    <row r="3116" ht="15.75" customHeight="1">
      <c r="D3116" s="108">
        <v>41186.0</v>
      </c>
      <c r="E3116" s="106">
        <v>2.78</v>
      </c>
      <c r="F3116" s="106">
        <v>3.28</v>
      </c>
      <c r="G3116" s="106">
        <v>4.22</v>
      </c>
      <c r="H3116" s="106">
        <v>5.91</v>
      </c>
      <c r="I3116" s="106">
        <v>6.69</v>
      </c>
      <c r="J3116" s="106">
        <v>7.63</v>
      </c>
      <c r="K3116" s="106">
        <v>8.75</v>
      </c>
      <c r="L3116" s="106">
        <v>9.41</v>
      </c>
      <c r="M3116" s="106">
        <v>10.13</v>
      </c>
    </row>
    <row r="3117" ht="15.75" customHeight="1">
      <c r="D3117" s="108">
        <v>41185.0</v>
      </c>
      <c r="E3117" s="106">
        <v>2.71</v>
      </c>
      <c r="F3117" s="106">
        <v>3.29</v>
      </c>
      <c r="G3117" s="106">
        <v>4.18</v>
      </c>
      <c r="H3117" s="106">
        <v>5.93</v>
      </c>
      <c r="I3117" s="106">
        <v>6.63</v>
      </c>
      <c r="J3117" s="106">
        <v>7.42</v>
      </c>
      <c r="K3117" s="106">
        <v>8.58</v>
      </c>
      <c r="L3117" s="106">
        <v>9.13</v>
      </c>
      <c r="M3117" s="106">
        <v>9.92</v>
      </c>
    </row>
    <row r="3118" ht="15.75" customHeight="1">
      <c r="D3118" s="108">
        <v>41184.0</v>
      </c>
      <c r="E3118" s="106">
        <v>2.78</v>
      </c>
      <c r="F3118" s="106">
        <v>3.41</v>
      </c>
      <c r="G3118" s="106">
        <v>4.34</v>
      </c>
      <c r="H3118" s="106">
        <v>6.13</v>
      </c>
      <c r="I3118" s="106">
        <v>6.78</v>
      </c>
      <c r="J3118" s="106">
        <v>7.69</v>
      </c>
      <c r="K3118" s="106">
        <v>8.81</v>
      </c>
      <c r="L3118" s="106">
        <v>9.41</v>
      </c>
      <c r="M3118" s="106">
        <v>10.13</v>
      </c>
    </row>
    <row r="3119" ht="15.75" customHeight="1">
      <c r="D3119" s="108">
        <v>41183.0</v>
      </c>
      <c r="E3119" s="106">
        <v>2.72</v>
      </c>
      <c r="F3119" s="106">
        <v>3.41</v>
      </c>
      <c r="G3119" s="106">
        <v>4.38</v>
      </c>
      <c r="H3119" s="106">
        <v>6.13</v>
      </c>
      <c r="I3119" s="106">
        <v>6.78</v>
      </c>
      <c r="J3119" s="106">
        <v>7.69</v>
      </c>
      <c r="K3119" s="106">
        <v>8.85</v>
      </c>
      <c r="L3119" s="106">
        <v>9.41</v>
      </c>
      <c r="M3119" s="106">
        <v>10.13</v>
      </c>
    </row>
    <row r="3120" ht="15.75" customHeight="1">
      <c r="D3120" s="108">
        <v>41180.0</v>
      </c>
      <c r="E3120" s="106">
        <v>2.51</v>
      </c>
      <c r="F3120" s="106">
        <v>3.34</v>
      </c>
      <c r="G3120" s="106">
        <v>4.29</v>
      </c>
      <c r="H3120" s="106">
        <v>6.06</v>
      </c>
      <c r="I3120" s="106">
        <v>6.84</v>
      </c>
      <c r="J3120" s="106">
        <v>7.5</v>
      </c>
      <c r="K3120" s="106">
        <v>8.69</v>
      </c>
      <c r="L3120" s="106">
        <v>9.26</v>
      </c>
      <c r="M3120" s="106">
        <v>10.0</v>
      </c>
    </row>
    <row r="3121" ht="15.75" customHeight="1">
      <c r="D3121" s="108">
        <v>41179.0</v>
      </c>
      <c r="E3121" s="106">
        <v>2.5</v>
      </c>
      <c r="F3121" s="106">
        <v>3.25</v>
      </c>
      <c r="G3121" s="106">
        <v>4.25</v>
      </c>
      <c r="H3121" s="106">
        <v>5.93</v>
      </c>
      <c r="I3121" s="106">
        <v>6.61</v>
      </c>
      <c r="J3121" s="106">
        <v>7.5</v>
      </c>
      <c r="K3121" s="106">
        <v>8.69</v>
      </c>
      <c r="L3121" s="106">
        <v>9.16</v>
      </c>
      <c r="M3121" s="106">
        <v>9.71</v>
      </c>
    </row>
    <row r="3122" ht="15.75" customHeight="1">
      <c r="D3122" s="108">
        <v>41178.0</v>
      </c>
      <c r="E3122" s="106">
        <v>2.79</v>
      </c>
      <c r="F3122" s="106">
        <v>3.54</v>
      </c>
      <c r="G3122" s="106">
        <v>4.46</v>
      </c>
      <c r="H3122" s="106">
        <v>6.0</v>
      </c>
      <c r="I3122" s="106">
        <v>6.79</v>
      </c>
      <c r="J3122" s="106">
        <v>7.58</v>
      </c>
      <c r="K3122" s="106">
        <v>8.83</v>
      </c>
      <c r="L3122" s="106">
        <v>9.38</v>
      </c>
      <c r="M3122" s="106">
        <v>9.83</v>
      </c>
    </row>
    <row r="3123" ht="15.75" customHeight="1">
      <c r="D3123" s="108">
        <v>41177.0</v>
      </c>
      <c r="E3123" s="106">
        <v>3.32</v>
      </c>
      <c r="F3123" s="106">
        <v>3.82</v>
      </c>
      <c r="G3123" s="106">
        <v>4.61</v>
      </c>
      <c r="H3123" s="106">
        <v>6.21</v>
      </c>
      <c r="I3123" s="106">
        <v>7.15</v>
      </c>
      <c r="J3123" s="106">
        <v>7.86</v>
      </c>
      <c r="K3123" s="106">
        <v>9.07</v>
      </c>
      <c r="L3123" s="106">
        <v>9.61</v>
      </c>
      <c r="M3123" s="106">
        <v>10.0</v>
      </c>
    </row>
    <row r="3124" ht="15.75" customHeight="1">
      <c r="D3124" s="108">
        <v>41176.0</v>
      </c>
      <c r="E3124" s="106">
        <v>3.39</v>
      </c>
      <c r="F3124" s="106">
        <v>3.89</v>
      </c>
      <c r="G3124" s="106">
        <v>4.68</v>
      </c>
      <c r="H3124" s="106">
        <v>6.44</v>
      </c>
      <c r="I3124" s="106">
        <v>7.44</v>
      </c>
      <c r="J3124" s="106">
        <v>8.21</v>
      </c>
      <c r="K3124" s="106">
        <v>9.36</v>
      </c>
      <c r="L3124" s="106">
        <v>9.83</v>
      </c>
      <c r="M3124" s="106">
        <v>10.07</v>
      </c>
    </row>
    <row r="3125" ht="15.75" customHeight="1">
      <c r="D3125" s="108">
        <v>41173.0</v>
      </c>
      <c r="E3125" s="106">
        <v>3.36</v>
      </c>
      <c r="F3125" s="106">
        <v>3.68</v>
      </c>
      <c r="G3125" s="106">
        <v>4.68</v>
      </c>
      <c r="H3125" s="106">
        <v>6.51</v>
      </c>
      <c r="I3125" s="106">
        <v>7.54</v>
      </c>
      <c r="J3125" s="106">
        <v>8.21</v>
      </c>
      <c r="K3125" s="106">
        <v>9.36</v>
      </c>
      <c r="L3125" s="106">
        <v>9.9</v>
      </c>
      <c r="M3125" s="106">
        <v>10.07</v>
      </c>
    </row>
    <row r="3126" ht="15.75" customHeight="1">
      <c r="D3126" s="108">
        <v>41172.0</v>
      </c>
      <c r="E3126" s="106">
        <v>3.29</v>
      </c>
      <c r="F3126" s="106">
        <v>3.79</v>
      </c>
      <c r="G3126" s="106">
        <v>4.71</v>
      </c>
      <c r="H3126" s="106">
        <v>6.08</v>
      </c>
      <c r="I3126" s="106">
        <v>6.96</v>
      </c>
      <c r="J3126" s="106">
        <v>7.67</v>
      </c>
      <c r="K3126" s="106">
        <v>8.92</v>
      </c>
      <c r="L3126" s="106">
        <v>9.47</v>
      </c>
      <c r="M3126" s="106">
        <v>9.83</v>
      </c>
    </row>
    <row r="3127" ht="15.75" customHeight="1">
      <c r="D3127" s="108">
        <v>41171.0</v>
      </c>
      <c r="E3127" s="106">
        <v>3.41</v>
      </c>
      <c r="F3127" s="106">
        <v>3.88</v>
      </c>
      <c r="G3127" s="106">
        <v>4.75</v>
      </c>
      <c r="H3127" s="106">
        <v>6.53</v>
      </c>
      <c r="I3127" s="106">
        <v>7.41</v>
      </c>
      <c r="J3127" s="106">
        <v>8.1</v>
      </c>
      <c r="K3127" s="106">
        <v>9.31</v>
      </c>
      <c r="L3127" s="106">
        <v>9.85</v>
      </c>
      <c r="M3127" s="106">
        <v>10.31</v>
      </c>
    </row>
    <row r="3128" ht="15.75" customHeight="1">
      <c r="D3128" s="108">
        <v>41170.0</v>
      </c>
      <c r="E3128" s="106">
        <v>3.72</v>
      </c>
      <c r="F3128" s="106">
        <v>4.12</v>
      </c>
      <c r="G3128" s="106">
        <v>4.97</v>
      </c>
      <c r="H3128" s="106">
        <v>6.5</v>
      </c>
      <c r="I3128" s="106">
        <v>7.53</v>
      </c>
      <c r="J3128" s="106">
        <v>8.22</v>
      </c>
      <c r="K3128" s="106">
        <v>9.31</v>
      </c>
      <c r="L3128" s="106">
        <v>9.85</v>
      </c>
      <c r="M3128" s="106">
        <v>10.31</v>
      </c>
    </row>
    <row r="3129" ht="15.75" customHeight="1">
      <c r="D3129" s="108">
        <v>41169.0</v>
      </c>
      <c r="E3129" s="106">
        <v>3.93</v>
      </c>
      <c r="F3129" s="106">
        <v>4.39</v>
      </c>
      <c r="G3129" s="106">
        <v>5.24</v>
      </c>
      <c r="H3129" s="106">
        <v>6.89</v>
      </c>
      <c r="I3129" s="106">
        <v>7.71</v>
      </c>
      <c r="J3129" s="106">
        <v>8.36</v>
      </c>
      <c r="K3129" s="106">
        <v>9.43</v>
      </c>
      <c r="L3129" s="106">
        <v>9.97</v>
      </c>
      <c r="M3129" s="106">
        <v>10.57</v>
      </c>
    </row>
    <row r="3130" ht="15.75" customHeight="1">
      <c r="D3130" s="108">
        <v>41166.0</v>
      </c>
      <c r="E3130" s="106">
        <v>4.17</v>
      </c>
      <c r="F3130" s="106">
        <v>4.8</v>
      </c>
      <c r="G3130" s="106">
        <v>5.67</v>
      </c>
      <c r="H3130" s="106">
        <v>6.58</v>
      </c>
      <c r="I3130" s="106">
        <v>7.25</v>
      </c>
      <c r="J3130" s="106">
        <v>8.0</v>
      </c>
      <c r="K3130" s="106">
        <v>8.92</v>
      </c>
      <c r="L3130" s="106">
        <v>9.47</v>
      </c>
      <c r="M3130" s="106">
        <v>9.87</v>
      </c>
    </row>
    <row r="3131" ht="15.75" customHeight="1">
      <c r="D3131" s="108">
        <v>41165.0</v>
      </c>
      <c r="E3131" s="106">
        <v>4.6</v>
      </c>
      <c r="F3131" s="106">
        <v>5.09</v>
      </c>
      <c r="G3131" s="106">
        <v>5.91</v>
      </c>
      <c r="H3131" s="106">
        <v>7.0</v>
      </c>
      <c r="I3131" s="106">
        <v>7.81</v>
      </c>
      <c r="J3131" s="106">
        <v>8.56</v>
      </c>
      <c r="K3131" s="106">
        <v>9.48</v>
      </c>
      <c r="L3131" s="106">
        <v>9.98</v>
      </c>
      <c r="M3131" s="106">
        <v>10.53</v>
      </c>
    </row>
    <row r="3132" ht="15.75" customHeight="1">
      <c r="D3132" s="108">
        <v>41164.0</v>
      </c>
      <c r="E3132" s="106">
        <v>4.69</v>
      </c>
      <c r="F3132" s="106">
        <v>5.21</v>
      </c>
      <c r="G3132" s="106">
        <v>6.09</v>
      </c>
      <c r="H3132" s="106">
        <v>6.97</v>
      </c>
      <c r="I3132" s="106">
        <v>7.86</v>
      </c>
      <c r="J3132" s="106">
        <v>8.67</v>
      </c>
      <c r="K3132" s="106">
        <v>9.4</v>
      </c>
      <c r="L3132" s="106">
        <v>9.9</v>
      </c>
      <c r="M3132" s="106">
        <v>10.39</v>
      </c>
    </row>
    <row r="3133" ht="15.75" customHeight="1">
      <c r="D3133" s="108">
        <v>41163.0</v>
      </c>
      <c r="E3133" s="106">
        <v>4.67</v>
      </c>
      <c r="F3133" s="106">
        <v>5.22</v>
      </c>
      <c r="G3133" s="106">
        <v>6.02</v>
      </c>
      <c r="H3133" s="106">
        <v>6.83</v>
      </c>
      <c r="I3133" s="106">
        <v>7.75</v>
      </c>
      <c r="J3133" s="106">
        <v>8.5</v>
      </c>
      <c r="K3133" s="106">
        <v>9.3</v>
      </c>
      <c r="L3133" s="106">
        <v>9.72</v>
      </c>
      <c r="M3133" s="106">
        <v>10.2</v>
      </c>
    </row>
    <row r="3134" ht="15.75" customHeight="1">
      <c r="D3134" s="108">
        <v>41162.0</v>
      </c>
      <c r="E3134" s="106">
        <v>4.75</v>
      </c>
      <c r="F3134" s="106">
        <v>5.33</v>
      </c>
      <c r="G3134" s="106">
        <v>6.0</v>
      </c>
      <c r="H3134" s="106">
        <v>6.75</v>
      </c>
      <c r="I3134" s="106">
        <v>7.58</v>
      </c>
      <c r="J3134" s="106">
        <v>8.42</v>
      </c>
      <c r="K3134" s="106">
        <v>9.17</v>
      </c>
      <c r="L3134" s="106">
        <v>9.72</v>
      </c>
      <c r="M3134" s="106">
        <v>10.2</v>
      </c>
    </row>
    <row r="3135" ht="15.75" customHeight="1">
      <c r="D3135" s="108">
        <v>41159.0</v>
      </c>
      <c r="E3135" s="106">
        <v>4.81</v>
      </c>
      <c r="F3135" s="106">
        <v>5.38</v>
      </c>
      <c r="G3135" s="106">
        <v>6.09</v>
      </c>
      <c r="H3135" s="106">
        <v>7.0</v>
      </c>
      <c r="I3135" s="106">
        <v>7.88</v>
      </c>
      <c r="J3135" s="106">
        <v>8.63</v>
      </c>
      <c r="K3135" s="106">
        <v>9.38</v>
      </c>
      <c r="L3135" s="106">
        <v>9.98</v>
      </c>
      <c r="M3135" s="106">
        <v>10.46</v>
      </c>
    </row>
    <row r="3136" ht="15.75" customHeight="1">
      <c r="D3136" s="108">
        <v>41158.0</v>
      </c>
      <c r="E3136" s="106">
        <v>4.66</v>
      </c>
      <c r="F3136" s="106">
        <v>5.38</v>
      </c>
      <c r="G3136" s="106">
        <v>6.05</v>
      </c>
      <c r="H3136" s="106">
        <v>7.0</v>
      </c>
      <c r="I3136" s="106">
        <v>7.88</v>
      </c>
      <c r="J3136" s="106">
        <v>8.56</v>
      </c>
      <c r="K3136" s="106">
        <v>9.38</v>
      </c>
      <c r="L3136" s="106">
        <v>10.04</v>
      </c>
      <c r="M3136" s="106">
        <v>10.46</v>
      </c>
    </row>
    <row r="3137" ht="15.75" customHeight="1">
      <c r="D3137" s="108">
        <v>41157.0</v>
      </c>
      <c r="E3137" s="106">
        <v>4.34</v>
      </c>
      <c r="F3137" s="106">
        <v>4.98</v>
      </c>
      <c r="G3137" s="106">
        <v>5.78</v>
      </c>
      <c r="H3137" s="106">
        <v>7.15</v>
      </c>
      <c r="I3137" s="106">
        <v>8.0</v>
      </c>
      <c r="J3137" s="106">
        <v>8.63</v>
      </c>
      <c r="K3137" s="106">
        <v>9.38</v>
      </c>
      <c r="L3137" s="106">
        <v>10.1</v>
      </c>
      <c r="M3137" s="106">
        <v>10.5</v>
      </c>
    </row>
    <row r="3138" ht="15.75" customHeight="1">
      <c r="D3138" s="108">
        <v>41156.0</v>
      </c>
      <c r="E3138" s="106">
        <v>4.57</v>
      </c>
      <c r="F3138" s="106">
        <v>5.0</v>
      </c>
      <c r="G3138" s="106">
        <v>5.71</v>
      </c>
      <c r="H3138" s="106">
        <v>7.29</v>
      </c>
      <c r="I3138" s="106">
        <v>8.0</v>
      </c>
      <c r="J3138" s="106">
        <v>8.57</v>
      </c>
      <c r="K3138" s="106">
        <v>9.29</v>
      </c>
      <c r="L3138" s="106">
        <v>9.9</v>
      </c>
      <c r="M3138" s="106">
        <v>10.36</v>
      </c>
    </row>
    <row r="3139" ht="15.75" customHeight="1">
      <c r="D3139" s="108">
        <v>41152.0</v>
      </c>
      <c r="E3139" s="106">
        <v>2.73</v>
      </c>
      <c r="F3139" s="106">
        <v>3.81</v>
      </c>
      <c r="G3139" s="106">
        <v>4.94</v>
      </c>
      <c r="H3139" s="106">
        <v>7.06</v>
      </c>
      <c r="I3139" s="106">
        <v>7.81</v>
      </c>
      <c r="J3139" s="106">
        <v>8.5</v>
      </c>
      <c r="K3139" s="106">
        <v>9.31</v>
      </c>
      <c r="L3139" s="106">
        <v>10.04</v>
      </c>
      <c r="M3139" s="106">
        <v>10.44</v>
      </c>
    </row>
    <row r="3140" ht="15.75" customHeight="1">
      <c r="D3140" s="108">
        <v>41151.0</v>
      </c>
      <c r="E3140" s="106">
        <v>3.63</v>
      </c>
      <c r="F3140" s="106">
        <v>4.19</v>
      </c>
      <c r="G3140" s="106">
        <v>5.13</v>
      </c>
      <c r="H3140" s="106">
        <v>7.25</v>
      </c>
      <c r="I3140" s="106">
        <v>8.09</v>
      </c>
      <c r="J3140" s="106">
        <v>8.69</v>
      </c>
      <c r="K3140" s="106">
        <v>9.56</v>
      </c>
      <c r="L3140" s="106">
        <v>10.16</v>
      </c>
      <c r="M3140" s="106">
        <v>10.56</v>
      </c>
    </row>
    <row r="3141" ht="15.75" customHeight="1">
      <c r="D3141" s="108">
        <v>41150.0</v>
      </c>
      <c r="E3141" s="106">
        <v>4.5</v>
      </c>
      <c r="F3141" s="106">
        <v>5.13</v>
      </c>
      <c r="G3141" s="106">
        <v>6.06</v>
      </c>
      <c r="H3141" s="106">
        <v>7.56</v>
      </c>
      <c r="I3141" s="106">
        <v>8.16</v>
      </c>
      <c r="J3141" s="106">
        <v>8.69</v>
      </c>
      <c r="K3141" s="106">
        <v>9.75</v>
      </c>
      <c r="L3141" s="106">
        <v>10.31</v>
      </c>
      <c r="M3141" s="106">
        <v>10.73</v>
      </c>
    </row>
    <row r="3142" ht="15.75" customHeight="1">
      <c r="D3142" s="108">
        <v>41149.0</v>
      </c>
      <c r="E3142" s="106">
        <v>5.56</v>
      </c>
      <c r="F3142" s="106">
        <v>6.06</v>
      </c>
      <c r="G3142" s="106">
        <v>6.69</v>
      </c>
      <c r="H3142" s="106">
        <v>7.88</v>
      </c>
      <c r="I3142" s="106">
        <v>8.49</v>
      </c>
      <c r="J3142" s="106">
        <v>9.0</v>
      </c>
      <c r="K3142" s="106">
        <v>9.75</v>
      </c>
      <c r="L3142" s="106">
        <v>10.38</v>
      </c>
      <c r="M3142" s="106">
        <v>10.79</v>
      </c>
    </row>
    <row r="3143" ht="15.75" customHeight="1">
      <c r="D3143" s="108">
        <v>41148.0</v>
      </c>
      <c r="E3143" s="106">
        <v>6.64</v>
      </c>
      <c r="F3143" s="106">
        <v>7.43</v>
      </c>
      <c r="G3143" s="106">
        <v>8.0</v>
      </c>
      <c r="H3143" s="106">
        <v>8.54</v>
      </c>
      <c r="I3143" s="106">
        <v>9.11</v>
      </c>
      <c r="J3143" s="106">
        <v>9.57</v>
      </c>
      <c r="K3143" s="106">
        <v>10.14</v>
      </c>
      <c r="L3143" s="106">
        <v>10.33</v>
      </c>
      <c r="M3143" s="106">
        <v>10.71</v>
      </c>
    </row>
    <row r="3144" ht="15.75" customHeight="1">
      <c r="D3144" s="108">
        <v>41145.0</v>
      </c>
      <c r="E3144" s="106">
        <v>6.81</v>
      </c>
      <c r="F3144" s="106">
        <v>7.5</v>
      </c>
      <c r="G3144" s="106">
        <v>8.06</v>
      </c>
      <c r="H3144" s="106">
        <v>8.73</v>
      </c>
      <c r="I3144" s="106">
        <v>9.22</v>
      </c>
      <c r="J3144" s="106">
        <v>9.63</v>
      </c>
      <c r="K3144" s="106">
        <v>10.13</v>
      </c>
      <c r="L3144" s="106">
        <v>10.23</v>
      </c>
      <c r="M3144" s="106">
        <v>10.63</v>
      </c>
    </row>
    <row r="3145" ht="15.75" customHeight="1">
      <c r="D3145" s="108">
        <v>41144.0</v>
      </c>
      <c r="E3145" s="106">
        <v>7.14</v>
      </c>
      <c r="F3145" s="106">
        <v>7.71</v>
      </c>
      <c r="G3145" s="106">
        <v>8.21</v>
      </c>
      <c r="H3145" s="106">
        <v>8.83</v>
      </c>
      <c r="I3145" s="106">
        <v>9.28</v>
      </c>
      <c r="J3145" s="106">
        <v>9.71</v>
      </c>
      <c r="K3145" s="106">
        <v>10.07</v>
      </c>
      <c r="L3145" s="106">
        <v>10.43</v>
      </c>
      <c r="M3145" s="106">
        <v>10.79</v>
      </c>
    </row>
    <row r="3146" ht="15.75" customHeight="1">
      <c r="D3146" s="108">
        <v>41143.0</v>
      </c>
      <c r="E3146" s="106">
        <v>7.5</v>
      </c>
      <c r="F3146" s="106">
        <v>7.88</v>
      </c>
      <c r="G3146" s="106">
        <v>8.34</v>
      </c>
      <c r="H3146" s="106">
        <v>8.85</v>
      </c>
      <c r="I3146" s="106">
        <v>9.06</v>
      </c>
      <c r="J3146" s="106">
        <v>9.53</v>
      </c>
      <c r="K3146" s="106">
        <v>9.85</v>
      </c>
      <c r="L3146" s="106">
        <v>10.5</v>
      </c>
      <c r="M3146" s="106">
        <v>10.94</v>
      </c>
    </row>
    <row r="3147" ht="15.75" customHeight="1">
      <c r="D3147" s="108">
        <v>41142.0</v>
      </c>
      <c r="E3147" s="106">
        <v>4.5</v>
      </c>
      <c r="F3147" s="106">
        <v>5.0</v>
      </c>
      <c r="G3147" s="106">
        <v>5.71</v>
      </c>
      <c r="H3147" s="106">
        <v>6.75</v>
      </c>
      <c r="I3147" s="106">
        <v>7.42</v>
      </c>
      <c r="J3147" s="106">
        <v>8.0</v>
      </c>
      <c r="K3147" s="106">
        <v>9.0</v>
      </c>
      <c r="L3147" s="106">
        <v>9.6</v>
      </c>
      <c r="M3147" s="106">
        <v>9.77</v>
      </c>
    </row>
    <row r="3148" ht="15.75" customHeight="1">
      <c r="D3148" s="108">
        <v>41141.0</v>
      </c>
      <c r="E3148" s="106">
        <v>4.0</v>
      </c>
      <c r="F3148" s="106">
        <v>4.42</v>
      </c>
      <c r="G3148" s="106">
        <v>5.0</v>
      </c>
      <c r="H3148" s="106">
        <v>6.31</v>
      </c>
      <c r="I3148" s="106">
        <v>7.08</v>
      </c>
      <c r="J3148" s="106">
        <v>7.97</v>
      </c>
      <c r="K3148" s="106">
        <v>9.07</v>
      </c>
      <c r="L3148" s="106">
        <v>9.79</v>
      </c>
      <c r="M3148" s="106">
        <v>10.23</v>
      </c>
    </row>
    <row r="3149" ht="15.75" customHeight="1">
      <c r="D3149" s="108">
        <v>41138.0</v>
      </c>
      <c r="E3149" s="106">
        <v>3.19</v>
      </c>
      <c r="F3149" s="106">
        <v>3.56</v>
      </c>
      <c r="G3149" s="106">
        <v>4.13</v>
      </c>
      <c r="H3149" s="106">
        <v>5.94</v>
      </c>
      <c r="I3149" s="106">
        <v>6.9</v>
      </c>
      <c r="J3149" s="106">
        <v>7.79</v>
      </c>
      <c r="K3149" s="106">
        <v>8.91</v>
      </c>
      <c r="L3149" s="106">
        <v>9.48</v>
      </c>
      <c r="M3149" s="106">
        <v>9.71</v>
      </c>
    </row>
    <row r="3150" ht="15.75" customHeight="1">
      <c r="D3150" s="108">
        <v>41137.0</v>
      </c>
      <c r="E3150" s="106">
        <v>2.31</v>
      </c>
      <c r="F3150" s="106">
        <v>2.86</v>
      </c>
      <c r="G3150" s="106">
        <v>3.5</v>
      </c>
      <c r="H3150" s="106">
        <v>4.79</v>
      </c>
      <c r="I3150" s="106">
        <v>6.53</v>
      </c>
      <c r="J3150" s="106">
        <v>7.54</v>
      </c>
      <c r="K3150" s="106">
        <v>8.76</v>
      </c>
      <c r="L3150" s="106">
        <v>9.26</v>
      </c>
      <c r="M3150" s="106">
        <v>9.52</v>
      </c>
    </row>
    <row r="3151" ht="15.75" customHeight="1">
      <c r="D3151" s="108">
        <v>41136.0</v>
      </c>
      <c r="E3151" s="106">
        <v>1.74</v>
      </c>
      <c r="F3151" s="106">
        <v>2.15</v>
      </c>
      <c r="G3151" s="106">
        <v>2.89</v>
      </c>
      <c r="H3151" s="106">
        <v>4.31</v>
      </c>
      <c r="I3151" s="106">
        <v>6.4</v>
      </c>
      <c r="J3151" s="106">
        <v>7.52</v>
      </c>
      <c r="K3151" s="106">
        <v>8.81</v>
      </c>
      <c r="L3151" s="106">
        <v>9.36</v>
      </c>
      <c r="M3151" s="106">
        <v>9.64</v>
      </c>
    </row>
    <row r="3152" ht="15.75" customHeight="1">
      <c r="D3152" s="108">
        <v>41135.0</v>
      </c>
      <c r="E3152" s="106">
        <v>1.7</v>
      </c>
      <c r="F3152" s="106">
        <v>2.19</v>
      </c>
      <c r="G3152" s="106">
        <v>2.96</v>
      </c>
      <c r="H3152" s="106">
        <v>4.38</v>
      </c>
      <c r="I3152" s="106">
        <v>6.31</v>
      </c>
      <c r="J3152" s="106">
        <v>7.35</v>
      </c>
      <c r="K3152" s="106">
        <v>8.88</v>
      </c>
      <c r="L3152" s="106">
        <v>9.36</v>
      </c>
      <c r="M3152" s="106">
        <v>9.64</v>
      </c>
    </row>
    <row r="3153" ht="15.75" customHeight="1">
      <c r="D3153" s="108">
        <v>41134.0</v>
      </c>
      <c r="E3153" s="106">
        <v>1.73</v>
      </c>
      <c r="F3153" s="106">
        <v>2.25</v>
      </c>
      <c r="G3153" s="106">
        <v>3.03</v>
      </c>
      <c r="H3153" s="106">
        <v>4.44</v>
      </c>
      <c r="I3153" s="106">
        <v>6.34</v>
      </c>
      <c r="J3153" s="106">
        <v>7.54</v>
      </c>
      <c r="K3153" s="106">
        <v>8.88</v>
      </c>
      <c r="L3153" s="106">
        <v>9.36</v>
      </c>
      <c r="M3153" s="106">
        <v>9.58</v>
      </c>
    </row>
    <row r="3154" ht="15.75" customHeight="1">
      <c r="D3154" s="108">
        <v>41131.0</v>
      </c>
      <c r="E3154" s="106">
        <v>1.69</v>
      </c>
      <c r="F3154" s="106">
        <v>2.25</v>
      </c>
      <c r="G3154" s="106">
        <v>3.03</v>
      </c>
      <c r="H3154" s="106">
        <v>4.59</v>
      </c>
      <c r="I3154" s="106">
        <v>6.6</v>
      </c>
      <c r="J3154" s="106">
        <v>7.73</v>
      </c>
      <c r="K3154" s="106">
        <v>8.88</v>
      </c>
      <c r="L3154" s="106">
        <v>9.29</v>
      </c>
      <c r="M3154" s="106">
        <v>9.64</v>
      </c>
    </row>
    <row r="3155" ht="15.75" customHeight="1">
      <c r="D3155" s="108">
        <v>41130.0</v>
      </c>
      <c r="E3155" s="106">
        <v>1.69</v>
      </c>
      <c r="F3155" s="106">
        <v>2.31</v>
      </c>
      <c r="G3155" s="106">
        <v>3.11</v>
      </c>
      <c r="H3155" s="106">
        <v>4.59</v>
      </c>
      <c r="I3155" s="106">
        <v>6.66</v>
      </c>
      <c r="J3155" s="106">
        <v>7.79</v>
      </c>
      <c r="K3155" s="106">
        <v>8.94</v>
      </c>
      <c r="L3155" s="106">
        <v>9.36</v>
      </c>
      <c r="M3155" s="106">
        <v>9.71</v>
      </c>
    </row>
    <row r="3156" ht="15.75" customHeight="1">
      <c r="D3156" s="108">
        <v>41129.0</v>
      </c>
      <c r="E3156" s="106">
        <v>1.75</v>
      </c>
      <c r="F3156" s="106">
        <v>2.47</v>
      </c>
      <c r="G3156" s="106">
        <v>3.29</v>
      </c>
      <c r="H3156" s="106">
        <v>4.73</v>
      </c>
      <c r="I3156" s="106">
        <v>6.73</v>
      </c>
      <c r="J3156" s="106">
        <v>7.91</v>
      </c>
      <c r="K3156" s="106">
        <v>9.15</v>
      </c>
      <c r="L3156" s="106">
        <v>9.69</v>
      </c>
      <c r="M3156" s="106">
        <v>10.04</v>
      </c>
    </row>
    <row r="3157" ht="15.75" customHeight="1">
      <c r="D3157" s="108">
        <v>41128.0</v>
      </c>
      <c r="E3157" s="106">
        <v>1.81</v>
      </c>
      <c r="F3157" s="106">
        <v>2.57</v>
      </c>
      <c r="G3157" s="106">
        <v>3.38</v>
      </c>
      <c r="H3157" s="106">
        <v>5.0</v>
      </c>
      <c r="I3157" s="106">
        <v>6.94</v>
      </c>
      <c r="J3157" s="106">
        <v>8.06</v>
      </c>
      <c r="K3157" s="106">
        <v>9.34</v>
      </c>
      <c r="L3157" s="106">
        <v>9.94</v>
      </c>
      <c r="M3157" s="106">
        <v>10.29</v>
      </c>
    </row>
    <row r="3158" ht="15.75" customHeight="1">
      <c r="D3158" s="108">
        <v>41127.0</v>
      </c>
      <c r="E3158" s="106">
        <v>2.06</v>
      </c>
      <c r="F3158" s="106">
        <v>2.72</v>
      </c>
      <c r="G3158" s="106">
        <v>3.53</v>
      </c>
      <c r="H3158" s="106">
        <v>5.35</v>
      </c>
      <c r="I3158" s="106">
        <v>6.94</v>
      </c>
      <c r="J3158" s="106">
        <v>8.13</v>
      </c>
      <c r="K3158" s="106">
        <v>9.34</v>
      </c>
      <c r="L3158" s="106">
        <v>9.94</v>
      </c>
      <c r="M3158" s="106">
        <v>10.29</v>
      </c>
    </row>
    <row r="3159" ht="15.75" customHeight="1">
      <c r="D3159" s="108">
        <v>41124.0</v>
      </c>
      <c r="E3159" s="106">
        <v>2.13</v>
      </c>
      <c r="F3159" s="106">
        <v>2.87</v>
      </c>
      <c r="G3159" s="106">
        <v>3.53</v>
      </c>
      <c r="H3159" s="106">
        <v>5.35</v>
      </c>
      <c r="I3159" s="106">
        <v>6.88</v>
      </c>
      <c r="J3159" s="106">
        <v>8.06</v>
      </c>
      <c r="K3159" s="106">
        <v>9.34</v>
      </c>
      <c r="L3159" s="106">
        <v>9.94</v>
      </c>
      <c r="M3159" s="106">
        <v>10.29</v>
      </c>
    </row>
    <row r="3160" ht="15.75" customHeight="1">
      <c r="D3160" s="108">
        <v>41123.0</v>
      </c>
      <c r="E3160" s="106">
        <v>2.13</v>
      </c>
      <c r="F3160" s="106">
        <v>2.78</v>
      </c>
      <c r="G3160" s="106">
        <v>3.53</v>
      </c>
      <c r="H3160" s="106">
        <v>5.41</v>
      </c>
      <c r="I3160" s="106">
        <v>6.88</v>
      </c>
      <c r="J3160" s="106">
        <v>8.0</v>
      </c>
      <c r="K3160" s="106">
        <v>9.34</v>
      </c>
      <c r="L3160" s="106">
        <v>9.94</v>
      </c>
      <c r="M3160" s="106">
        <v>10.29</v>
      </c>
    </row>
    <row r="3161" ht="15.75" customHeight="1">
      <c r="D3161" s="108">
        <v>41122.0</v>
      </c>
      <c r="E3161" s="106">
        <v>2.15</v>
      </c>
      <c r="F3161" s="106">
        <v>2.67</v>
      </c>
      <c r="G3161" s="106">
        <v>3.53</v>
      </c>
      <c r="H3161" s="106">
        <v>5.35</v>
      </c>
      <c r="I3161" s="106">
        <v>6.81</v>
      </c>
      <c r="J3161" s="106">
        <v>7.94</v>
      </c>
      <c r="K3161" s="106">
        <v>9.34</v>
      </c>
      <c r="L3161" s="106">
        <v>10.0</v>
      </c>
      <c r="M3161" s="106">
        <v>10.29</v>
      </c>
    </row>
    <row r="3162" ht="15.75" customHeight="1">
      <c r="D3162" s="108">
        <v>41121.0</v>
      </c>
      <c r="E3162" s="106">
        <v>1.75</v>
      </c>
      <c r="F3162" s="106">
        <v>2.5</v>
      </c>
      <c r="G3162" s="106">
        <v>3.5</v>
      </c>
      <c r="H3162" s="106">
        <v>5.53</v>
      </c>
      <c r="I3162" s="106">
        <v>6.81</v>
      </c>
      <c r="J3162" s="106">
        <v>7.88</v>
      </c>
      <c r="K3162" s="106">
        <v>9.28</v>
      </c>
      <c r="L3162" s="106">
        <v>10.0</v>
      </c>
      <c r="M3162" s="106">
        <v>10.29</v>
      </c>
    </row>
    <row r="3163" ht="15.75" customHeight="1">
      <c r="D3163" s="108">
        <v>41120.0</v>
      </c>
      <c r="E3163" s="106">
        <v>1.81</v>
      </c>
      <c r="F3163" s="106">
        <v>2.69</v>
      </c>
      <c r="G3163" s="106">
        <v>3.63</v>
      </c>
      <c r="H3163" s="106">
        <v>5.5</v>
      </c>
      <c r="I3163" s="106">
        <v>6.85</v>
      </c>
      <c r="J3163" s="106">
        <v>7.88</v>
      </c>
      <c r="K3163" s="106">
        <v>9.25</v>
      </c>
      <c r="L3163" s="106">
        <v>10.0</v>
      </c>
      <c r="M3163" s="106">
        <v>10.29</v>
      </c>
    </row>
    <row r="3164" ht="15.75" customHeight="1">
      <c r="D3164" s="108">
        <v>41117.0</v>
      </c>
      <c r="E3164" s="106">
        <v>2.25</v>
      </c>
      <c r="F3164" s="106">
        <v>2.88</v>
      </c>
      <c r="G3164" s="106">
        <v>3.94</v>
      </c>
      <c r="H3164" s="106">
        <v>5.63</v>
      </c>
      <c r="I3164" s="106">
        <v>7.1</v>
      </c>
      <c r="J3164" s="106">
        <v>8.06</v>
      </c>
      <c r="K3164" s="106">
        <v>9.25</v>
      </c>
      <c r="L3164" s="106">
        <v>10.0</v>
      </c>
      <c r="M3164" s="106">
        <v>10.29</v>
      </c>
    </row>
    <row r="3165" ht="15.75" customHeight="1">
      <c r="D3165" s="108">
        <v>41116.0</v>
      </c>
      <c r="E3165" s="106">
        <v>2.55</v>
      </c>
      <c r="F3165" s="106">
        <v>3.11</v>
      </c>
      <c r="G3165" s="106">
        <v>4.06</v>
      </c>
      <c r="H3165" s="106">
        <v>5.71</v>
      </c>
      <c r="I3165" s="106">
        <v>7.08</v>
      </c>
      <c r="J3165" s="106">
        <v>8.04</v>
      </c>
      <c r="K3165" s="106">
        <v>9.14</v>
      </c>
      <c r="L3165" s="106">
        <v>9.86</v>
      </c>
      <c r="M3165" s="106">
        <v>10.19</v>
      </c>
    </row>
    <row r="3166" ht="15.75" customHeight="1">
      <c r="D3166" s="108">
        <v>41115.0</v>
      </c>
      <c r="E3166" s="106">
        <v>3.31</v>
      </c>
      <c r="F3166" s="106">
        <v>3.63</v>
      </c>
      <c r="G3166" s="106">
        <v>4.5</v>
      </c>
      <c r="H3166" s="106">
        <v>6.04</v>
      </c>
      <c r="I3166" s="106">
        <v>7.25</v>
      </c>
      <c r="J3166" s="106">
        <v>8.21</v>
      </c>
      <c r="K3166" s="106">
        <v>9.45</v>
      </c>
      <c r="L3166" s="106">
        <v>10.0</v>
      </c>
      <c r="M3166" s="106">
        <v>10.29</v>
      </c>
    </row>
    <row r="3167" ht="15.75" customHeight="1">
      <c r="D3167" s="108">
        <v>41114.0</v>
      </c>
      <c r="E3167" s="106">
        <v>3.91</v>
      </c>
      <c r="F3167" s="106">
        <v>4.38</v>
      </c>
      <c r="G3167" s="106">
        <v>5.0</v>
      </c>
      <c r="H3167" s="106">
        <v>6.26</v>
      </c>
      <c r="I3167" s="106">
        <v>7.35</v>
      </c>
      <c r="J3167" s="106">
        <v>8.29</v>
      </c>
      <c r="K3167" s="106">
        <v>9.51</v>
      </c>
      <c r="L3167" s="106">
        <v>10.04</v>
      </c>
      <c r="M3167" s="106">
        <v>10.33</v>
      </c>
    </row>
    <row r="3168" ht="15.75" customHeight="1">
      <c r="D3168" s="108">
        <v>41113.0</v>
      </c>
      <c r="E3168" s="106">
        <v>4.0</v>
      </c>
      <c r="F3168" s="106">
        <v>4.5</v>
      </c>
      <c r="G3168" s="106">
        <v>5.03</v>
      </c>
      <c r="H3168" s="106">
        <v>6.29</v>
      </c>
      <c r="I3168" s="106">
        <v>7.41</v>
      </c>
      <c r="J3168" s="106">
        <v>8.41</v>
      </c>
      <c r="K3168" s="106">
        <v>9.51</v>
      </c>
      <c r="L3168" s="106">
        <v>10.29</v>
      </c>
      <c r="M3168" s="106">
        <v>10.54</v>
      </c>
    </row>
    <row r="3169" ht="15.75" customHeight="1">
      <c r="D3169" s="108">
        <v>41110.0</v>
      </c>
      <c r="E3169" s="106">
        <v>4.44</v>
      </c>
      <c r="F3169" s="106">
        <v>4.95</v>
      </c>
      <c r="G3169" s="106">
        <v>5.41</v>
      </c>
      <c r="H3169" s="106">
        <v>6.41</v>
      </c>
      <c r="I3169" s="106">
        <v>7.5</v>
      </c>
      <c r="J3169" s="106">
        <v>8.41</v>
      </c>
      <c r="K3169" s="106">
        <v>9.51</v>
      </c>
      <c r="L3169" s="106">
        <v>10.29</v>
      </c>
      <c r="M3169" s="106">
        <v>10.54</v>
      </c>
    </row>
    <row r="3170" ht="15.75" customHeight="1">
      <c r="D3170" s="108">
        <v>41109.0</v>
      </c>
      <c r="E3170" s="106">
        <v>4.56</v>
      </c>
      <c r="F3170" s="106">
        <v>5.0</v>
      </c>
      <c r="G3170" s="106">
        <v>5.5</v>
      </c>
      <c r="H3170" s="106">
        <v>6.44</v>
      </c>
      <c r="I3170" s="106">
        <v>7.5</v>
      </c>
      <c r="J3170" s="106">
        <v>8.44</v>
      </c>
      <c r="K3170" s="106">
        <v>9.45</v>
      </c>
      <c r="L3170" s="106">
        <v>10.29</v>
      </c>
      <c r="M3170" s="106">
        <v>10.54</v>
      </c>
    </row>
    <row r="3171" ht="15.75" customHeight="1">
      <c r="D3171" s="108">
        <v>41108.0</v>
      </c>
      <c r="E3171" s="106">
        <v>4.53</v>
      </c>
      <c r="F3171" s="106">
        <v>5.0</v>
      </c>
      <c r="G3171" s="106">
        <v>5.5</v>
      </c>
      <c r="H3171" s="106">
        <v>6.44</v>
      </c>
      <c r="I3171" s="106">
        <v>7.44</v>
      </c>
      <c r="J3171" s="106">
        <v>8.38</v>
      </c>
      <c r="K3171" s="106">
        <v>9.45</v>
      </c>
      <c r="L3171" s="106">
        <v>10.29</v>
      </c>
      <c r="M3171" s="106">
        <v>10.54</v>
      </c>
    </row>
    <row r="3172" ht="15.75" customHeight="1">
      <c r="D3172" s="108">
        <v>41107.0</v>
      </c>
      <c r="E3172" s="106">
        <v>4.57</v>
      </c>
      <c r="F3172" s="106">
        <v>5.0</v>
      </c>
      <c r="G3172" s="106">
        <v>5.5</v>
      </c>
      <c r="H3172" s="106">
        <v>6.43</v>
      </c>
      <c r="I3172" s="106">
        <v>7.39</v>
      </c>
      <c r="J3172" s="106">
        <v>8.36</v>
      </c>
      <c r="K3172" s="106">
        <v>9.49</v>
      </c>
      <c r="L3172" s="106">
        <v>10.11</v>
      </c>
      <c r="M3172" s="106">
        <v>10.41</v>
      </c>
    </row>
    <row r="3173" ht="15.75" customHeight="1">
      <c r="D3173" s="108">
        <v>41106.0</v>
      </c>
      <c r="E3173" s="106">
        <v>4.56</v>
      </c>
      <c r="F3173" s="106">
        <v>5.0</v>
      </c>
      <c r="G3173" s="106">
        <v>5.5</v>
      </c>
      <c r="H3173" s="106">
        <v>6.5</v>
      </c>
      <c r="I3173" s="106">
        <v>7.5</v>
      </c>
      <c r="J3173" s="106">
        <v>8.44</v>
      </c>
      <c r="K3173" s="106">
        <v>9.58</v>
      </c>
      <c r="L3173" s="106">
        <v>10.35</v>
      </c>
      <c r="M3173" s="106">
        <v>10.51</v>
      </c>
    </row>
    <row r="3174" ht="15.75" customHeight="1">
      <c r="D3174" s="108">
        <v>41103.0</v>
      </c>
      <c r="E3174" s="106">
        <v>3.88</v>
      </c>
      <c r="F3174" s="106">
        <v>4.38</v>
      </c>
      <c r="G3174" s="106">
        <v>5.06</v>
      </c>
      <c r="H3174" s="106">
        <v>6.01</v>
      </c>
      <c r="I3174" s="106">
        <v>7.38</v>
      </c>
      <c r="J3174" s="106">
        <v>8.38</v>
      </c>
      <c r="K3174" s="106">
        <v>9.61</v>
      </c>
      <c r="L3174" s="106">
        <v>10.35</v>
      </c>
      <c r="M3174" s="106">
        <v>10.54</v>
      </c>
    </row>
    <row r="3175" ht="15.75" customHeight="1">
      <c r="D3175" s="108">
        <v>41102.0</v>
      </c>
      <c r="E3175" s="106">
        <v>3.93</v>
      </c>
      <c r="F3175" s="106">
        <v>4.35</v>
      </c>
      <c r="G3175" s="106">
        <v>5.02</v>
      </c>
      <c r="H3175" s="106">
        <v>6.01</v>
      </c>
      <c r="I3175" s="106">
        <v>7.43</v>
      </c>
      <c r="J3175" s="106">
        <v>8.36</v>
      </c>
      <c r="K3175" s="106">
        <v>9.64</v>
      </c>
      <c r="L3175" s="106">
        <v>10.36</v>
      </c>
      <c r="M3175" s="106">
        <v>10.51</v>
      </c>
    </row>
    <row r="3176" ht="15.75" customHeight="1">
      <c r="D3176" s="108">
        <v>41101.0</v>
      </c>
      <c r="E3176" s="106">
        <v>3.97</v>
      </c>
      <c r="F3176" s="106">
        <v>4.34</v>
      </c>
      <c r="G3176" s="106">
        <v>5.06</v>
      </c>
      <c r="H3176" s="106">
        <v>6.01</v>
      </c>
      <c r="I3176" s="106">
        <v>7.44</v>
      </c>
      <c r="J3176" s="106">
        <v>8.44</v>
      </c>
      <c r="K3176" s="106">
        <v>9.56</v>
      </c>
      <c r="L3176" s="106">
        <v>10.13</v>
      </c>
      <c r="M3176" s="106">
        <v>10.33</v>
      </c>
    </row>
    <row r="3177" ht="15.75" customHeight="1">
      <c r="D3177" s="108">
        <v>41100.0</v>
      </c>
      <c r="E3177" s="106">
        <v>3.97</v>
      </c>
      <c r="F3177" s="106">
        <v>4.47</v>
      </c>
      <c r="G3177" s="106">
        <v>5.19</v>
      </c>
      <c r="H3177" s="106">
        <v>6.35</v>
      </c>
      <c r="I3177" s="106">
        <v>7.88</v>
      </c>
      <c r="J3177" s="106">
        <v>8.75</v>
      </c>
      <c r="K3177" s="106">
        <v>9.75</v>
      </c>
      <c r="L3177" s="106">
        <v>10.31</v>
      </c>
      <c r="M3177" s="106">
        <v>10.51</v>
      </c>
    </row>
    <row r="3178" ht="15.75" customHeight="1">
      <c r="D3178" s="108">
        <v>41099.0</v>
      </c>
      <c r="E3178" s="106">
        <v>4.28</v>
      </c>
      <c r="F3178" s="106">
        <v>4.88</v>
      </c>
      <c r="G3178" s="106">
        <v>5.53</v>
      </c>
      <c r="H3178" s="106">
        <v>6.81</v>
      </c>
      <c r="I3178" s="106">
        <v>8.09</v>
      </c>
      <c r="J3178" s="106">
        <v>8.94</v>
      </c>
      <c r="K3178" s="106">
        <v>9.88</v>
      </c>
      <c r="L3178" s="106">
        <v>10.38</v>
      </c>
      <c r="M3178" s="106">
        <v>10.59</v>
      </c>
    </row>
    <row r="3179" ht="15.75" customHeight="1">
      <c r="D3179" s="108">
        <v>41096.0</v>
      </c>
      <c r="E3179" s="106">
        <v>4.56</v>
      </c>
      <c r="F3179" s="106">
        <v>5.34</v>
      </c>
      <c r="G3179" s="106">
        <v>6.03</v>
      </c>
      <c r="H3179" s="106">
        <v>7.29</v>
      </c>
      <c r="I3179" s="106">
        <v>8.38</v>
      </c>
      <c r="J3179" s="106">
        <v>9.13</v>
      </c>
      <c r="K3179" s="106">
        <v>10.0</v>
      </c>
      <c r="L3179" s="106">
        <v>10.56</v>
      </c>
      <c r="M3179" s="106">
        <v>10.75</v>
      </c>
    </row>
    <row r="3180" ht="15.75" customHeight="1">
      <c r="D3180" s="108">
        <v>41095.0</v>
      </c>
      <c r="E3180" s="106">
        <v>4.64</v>
      </c>
      <c r="F3180" s="106">
        <v>5.57</v>
      </c>
      <c r="G3180" s="106">
        <v>6.39</v>
      </c>
      <c r="H3180" s="106">
        <v>7.61</v>
      </c>
      <c r="I3180" s="106">
        <v>8.57</v>
      </c>
      <c r="J3180" s="106">
        <v>9.07</v>
      </c>
      <c r="K3180" s="106">
        <v>9.93</v>
      </c>
      <c r="L3180" s="106">
        <v>10.43</v>
      </c>
      <c r="M3180" s="106">
        <v>10.64</v>
      </c>
    </row>
    <row r="3181" ht="15.75" customHeight="1">
      <c r="D3181" s="108">
        <v>41094.0</v>
      </c>
      <c r="E3181" s="106">
        <v>5.36</v>
      </c>
      <c r="F3181" s="106">
        <v>6.2</v>
      </c>
      <c r="G3181" s="106">
        <v>6.97</v>
      </c>
      <c r="H3181" s="106">
        <v>8.19</v>
      </c>
      <c r="I3181" s="106">
        <v>8.96</v>
      </c>
      <c r="J3181" s="106">
        <v>9.5</v>
      </c>
      <c r="K3181" s="106">
        <v>10.07</v>
      </c>
      <c r="L3181" s="106">
        <v>10.5</v>
      </c>
      <c r="M3181" s="106">
        <v>10.71</v>
      </c>
    </row>
    <row r="3182" ht="15.75" customHeight="1">
      <c r="D3182" s="108">
        <v>41093.0</v>
      </c>
      <c r="E3182" s="106">
        <v>5.91</v>
      </c>
      <c r="F3182" s="106">
        <v>6.49</v>
      </c>
      <c r="G3182" s="106">
        <v>7.19</v>
      </c>
      <c r="H3182" s="106">
        <v>8.5</v>
      </c>
      <c r="I3182" s="106">
        <v>9.09</v>
      </c>
      <c r="J3182" s="106">
        <v>9.75</v>
      </c>
      <c r="K3182" s="106">
        <v>10.34</v>
      </c>
      <c r="L3182" s="106">
        <v>10.63</v>
      </c>
      <c r="M3182" s="106">
        <v>10.81</v>
      </c>
    </row>
    <row r="3183" ht="15.75" customHeight="1">
      <c r="D3183" s="108">
        <v>41092.0</v>
      </c>
      <c r="E3183" s="106">
        <v>6.19</v>
      </c>
      <c r="F3183" s="106">
        <v>6.75</v>
      </c>
      <c r="G3183" s="106">
        <v>7.31</v>
      </c>
      <c r="H3183" s="106">
        <v>8.56</v>
      </c>
      <c r="I3183" s="106">
        <v>9.03</v>
      </c>
      <c r="J3183" s="106">
        <v>9.69</v>
      </c>
      <c r="K3183" s="106">
        <v>10.38</v>
      </c>
      <c r="L3183" s="106">
        <v>10.66</v>
      </c>
      <c r="M3183" s="106">
        <v>10.81</v>
      </c>
    </row>
    <row r="3184" ht="15.75" customHeight="1">
      <c r="D3184" s="108">
        <v>41089.0</v>
      </c>
      <c r="E3184" s="106">
        <v>3.83</v>
      </c>
      <c r="F3184" s="106">
        <v>5.25</v>
      </c>
      <c r="G3184" s="106">
        <v>7.08</v>
      </c>
      <c r="H3184" s="106">
        <v>8.47</v>
      </c>
      <c r="I3184" s="106">
        <v>9.03</v>
      </c>
      <c r="J3184" s="106">
        <v>9.67</v>
      </c>
      <c r="K3184" s="106">
        <v>10.33</v>
      </c>
      <c r="L3184" s="106">
        <v>10.58</v>
      </c>
      <c r="M3184" s="106">
        <v>10.75</v>
      </c>
    </row>
    <row r="3185" ht="15.75" customHeight="1">
      <c r="D3185" s="108">
        <v>41088.0</v>
      </c>
      <c r="E3185" s="106">
        <v>6.14</v>
      </c>
      <c r="F3185" s="106">
        <v>6.93</v>
      </c>
      <c r="G3185" s="106">
        <v>7.79</v>
      </c>
      <c r="H3185" s="106">
        <v>8.76</v>
      </c>
      <c r="I3185" s="106">
        <v>9.39</v>
      </c>
      <c r="J3185" s="106">
        <v>9.86</v>
      </c>
      <c r="K3185" s="106">
        <v>10.43</v>
      </c>
      <c r="L3185" s="106">
        <v>10.8</v>
      </c>
      <c r="M3185" s="106">
        <v>10.98</v>
      </c>
    </row>
    <row r="3186" ht="15.75" customHeight="1">
      <c r="D3186" s="108">
        <v>41087.0</v>
      </c>
      <c r="E3186" s="106">
        <v>7.28</v>
      </c>
      <c r="F3186" s="106">
        <v>7.88</v>
      </c>
      <c r="G3186" s="106">
        <v>8.43</v>
      </c>
      <c r="H3186" s="106">
        <v>8.98</v>
      </c>
      <c r="I3186" s="106">
        <v>9.5</v>
      </c>
      <c r="J3186" s="106">
        <v>10.06</v>
      </c>
      <c r="K3186" s="106">
        <v>10.73</v>
      </c>
      <c r="L3186" s="106">
        <v>11.04</v>
      </c>
      <c r="M3186" s="106">
        <v>11.17</v>
      </c>
    </row>
    <row r="3187" ht="15.75" customHeight="1">
      <c r="D3187" s="108">
        <v>41086.0</v>
      </c>
      <c r="E3187" s="106">
        <v>7.14</v>
      </c>
      <c r="F3187" s="106">
        <v>7.71</v>
      </c>
      <c r="G3187" s="106">
        <v>8.26</v>
      </c>
      <c r="H3187" s="106">
        <v>8.86</v>
      </c>
      <c r="I3187" s="106">
        <v>9.21</v>
      </c>
      <c r="J3187" s="106">
        <v>9.79</v>
      </c>
      <c r="K3187" s="106">
        <v>10.47</v>
      </c>
      <c r="L3187" s="106">
        <v>10.69</v>
      </c>
      <c r="M3187" s="106">
        <v>10.84</v>
      </c>
    </row>
    <row r="3188" ht="15.75" customHeight="1">
      <c r="D3188" s="108">
        <v>41085.0</v>
      </c>
      <c r="E3188" s="106">
        <v>6.75</v>
      </c>
      <c r="F3188" s="106">
        <v>7.25</v>
      </c>
      <c r="G3188" s="106">
        <v>7.67</v>
      </c>
      <c r="H3188" s="106">
        <v>8.5</v>
      </c>
      <c r="I3188" s="106">
        <v>8.75</v>
      </c>
      <c r="J3188" s="106">
        <v>9.38</v>
      </c>
      <c r="K3188" s="106">
        <v>10.25</v>
      </c>
      <c r="L3188" s="106">
        <v>10.58</v>
      </c>
      <c r="M3188" s="106">
        <v>10.67</v>
      </c>
    </row>
    <row r="3189" ht="15.75" customHeight="1">
      <c r="D3189" s="108">
        <v>41082.0</v>
      </c>
      <c r="E3189" s="106">
        <v>5.92</v>
      </c>
      <c r="F3189" s="106">
        <v>6.38</v>
      </c>
      <c r="G3189" s="106">
        <v>6.97</v>
      </c>
      <c r="H3189" s="106">
        <v>7.75</v>
      </c>
      <c r="I3189" s="106">
        <v>8.42</v>
      </c>
      <c r="J3189" s="106">
        <v>9.0</v>
      </c>
      <c r="K3189" s="106">
        <v>10.08</v>
      </c>
      <c r="L3189" s="106">
        <v>10.67</v>
      </c>
      <c r="M3189" s="106">
        <v>10.83</v>
      </c>
    </row>
    <row r="3190" ht="15.75" customHeight="1">
      <c r="D3190" s="108">
        <v>41081.0</v>
      </c>
      <c r="E3190" s="106">
        <v>5.28</v>
      </c>
      <c r="F3190" s="106">
        <v>6.09</v>
      </c>
      <c r="G3190" s="106">
        <v>6.75</v>
      </c>
      <c r="H3190" s="106">
        <v>7.75</v>
      </c>
      <c r="I3190" s="106">
        <v>8.38</v>
      </c>
      <c r="J3190" s="106">
        <v>9.0</v>
      </c>
      <c r="K3190" s="106">
        <v>10.13</v>
      </c>
      <c r="L3190" s="106">
        <v>10.63</v>
      </c>
      <c r="M3190" s="106">
        <v>10.75</v>
      </c>
    </row>
    <row r="3191" ht="15.75" customHeight="1">
      <c r="D3191" s="108">
        <v>41080.0</v>
      </c>
      <c r="E3191" s="106">
        <v>5.22</v>
      </c>
      <c r="F3191" s="106">
        <v>5.97</v>
      </c>
      <c r="G3191" s="106">
        <v>6.69</v>
      </c>
      <c r="H3191" s="106">
        <v>7.73</v>
      </c>
      <c r="I3191" s="106">
        <v>8.31</v>
      </c>
      <c r="J3191" s="106">
        <v>8.94</v>
      </c>
      <c r="K3191" s="106">
        <v>10.13</v>
      </c>
      <c r="L3191" s="106">
        <v>10.63</v>
      </c>
      <c r="M3191" s="106">
        <v>10.75</v>
      </c>
    </row>
    <row r="3192" ht="15.75" customHeight="1">
      <c r="D3192" s="108">
        <v>41079.0</v>
      </c>
      <c r="E3192" s="106">
        <v>5.03</v>
      </c>
      <c r="F3192" s="106">
        <v>5.91</v>
      </c>
      <c r="G3192" s="106">
        <v>6.63</v>
      </c>
      <c r="H3192" s="106">
        <v>7.69</v>
      </c>
      <c r="I3192" s="106">
        <v>8.31</v>
      </c>
      <c r="J3192" s="106">
        <v>8.94</v>
      </c>
      <c r="K3192" s="106">
        <v>10.13</v>
      </c>
      <c r="L3192" s="106">
        <v>10.63</v>
      </c>
      <c r="M3192" s="106">
        <v>10.81</v>
      </c>
    </row>
    <row r="3193" ht="15.75" customHeight="1">
      <c r="D3193" s="108">
        <v>41078.0</v>
      </c>
      <c r="E3193" s="106">
        <v>5.13</v>
      </c>
      <c r="F3193" s="106">
        <v>5.94</v>
      </c>
      <c r="G3193" s="106">
        <v>6.63</v>
      </c>
      <c r="H3193" s="106">
        <v>7.69</v>
      </c>
      <c r="I3193" s="106">
        <v>8.31</v>
      </c>
      <c r="J3193" s="106">
        <v>8.94</v>
      </c>
      <c r="K3193" s="106">
        <v>10.13</v>
      </c>
      <c r="L3193" s="106">
        <v>10.63</v>
      </c>
      <c r="M3193" s="106">
        <v>10.81</v>
      </c>
    </row>
    <row r="3194" ht="15.75" customHeight="1">
      <c r="D3194" s="108">
        <v>41075.0</v>
      </c>
      <c r="E3194" s="106">
        <v>4.67</v>
      </c>
      <c r="F3194" s="106">
        <v>5.79</v>
      </c>
      <c r="G3194" s="106">
        <v>6.4</v>
      </c>
      <c r="H3194" s="106">
        <v>7.64</v>
      </c>
      <c r="I3194" s="106">
        <v>8.21</v>
      </c>
      <c r="J3194" s="106">
        <v>8.86</v>
      </c>
      <c r="K3194" s="106">
        <v>10.0</v>
      </c>
      <c r="L3194" s="106">
        <v>10.36</v>
      </c>
      <c r="M3194" s="106">
        <v>10.57</v>
      </c>
    </row>
    <row r="3195" ht="15.75" customHeight="1">
      <c r="D3195" s="108">
        <v>41074.0</v>
      </c>
      <c r="E3195" s="106">
        <v>5.36</v>
      </c>
      <c r="F3195" s="106">
        <v>6.21</v>
      </c>
      <c r="G3195" s="106">
        <v>6.71</v>
      </c>
      <c r="H3195" s="106">
        <v>7.64</v>
      </c>
      <c r="I3195" s="106">
        <v>8.21</v>
      </c>
      <c r="J3195" s="106">
        <v>8.93</v>
      </c>
      <c r="K3195" s="106">
        <v>9.93</v>
      </c>
      <c r="L3195" s="106">
        <v>10.36</v>
      </c>
      <c r="M3195" s="106">
        <v>10.57</v>
      </c>
    </row>
    <row r="3196" ht="15.75" customHeight="1">
      <c r="D3196" s="108">
        <v>41073.0</v>
      </c>
      <c r="E3196" s="106">
        <v>4.76</v>
      </c>
      <c r="F3196" s="106">
        <v>5.57</v>
      </c>
      <c r="G3196" s="106">
        <v>6.14</v>
      </c>
      <c r="H3196" s="106">
        <v>7.21</v>
      </c>
      <c r="I3196" s="106">
        <v>8.07</v>
      </c>
      <c r="J3196" s="106">
        <v>9.0</v>
      </c>
      <c r="K3196" s="106">
        <v>9.93</v>
      </c>
      <c r="L3196" s="106">
        <v>10.29</v>
      </c>
      <c r="M3196" s="106">
        <v>10.57</v>
      </c>
    </row>
    <row r="3197" ht="15.75" customHeight="1">
      <c r="D3197" s="108">
        <v>41072.0</v>
      </c>
      <c r="E3197" s="106">
        <v>4.07</v>
      </c>
      <c r="F3197" s="106">
        <v>4.57</v>
      </c>
      <c r="G3197" s="106">
        <v>5.36</v>
      </c>
      <c r="H3197" s="106">
        <v>6.57</v>
      </c>
      <c r="I3197" s="106">
        <v>7.5</v>
      </c>
      <c r="J3197" s="106">
        <v>8.5</v>
      </c>
      <c r="K3197" s="106">
        <v>9.5</v>
      </c>
      <c r="L3197" s="106">
        <v>10.0</v>
      </c>
      <c r="M3197" s="106">
        <v>10.36</v>
      </c>
    </row>
    <row r="3198" ht="15.75" customHeight="1">
      <c r="D3198" s="108">
        <v>41071.0</v>
      </c>
      <c r="E3198" s="106">
        <v>2.92</v>
      </c>
      <c r="F3198" s="106">
        <v>3.42</v>
      </c>
      <c r="G3198" s="106">
        <v>4.04</v>
      </c>
      <c r="H3198" s="106">
        <v>5.29</v>
      </c>
      <c r="I3198" s="106">
        <v>6.67</v>
      </c>
      <c r="J3198" s="106">
        <v>7.83</v>
      </c>
      <c r="K3198" s="106">
        <v>8.75</v>
      </c>
      <c r="L3198" s="106">
        <v>9.5</v>
      </c>
      <c r="M3198" s="106">
        <v>10.0</v>
      </c>
    </row>
    <row r="3199" ht="15.75" customHeight="1">
      <c r="D3199" s="108">
        <v>41068.0</v>
      </c>
      <c r="E3199" s="106">
        <v>2.0</v>
      </c>
      <c r="F3199" s="106">
        <v>2.52</v>
      </c>
      <c r="G3199" s="106">
        <v>3.25</v>
      </c>
      <c r="H3199" s="106">
        <v>4.86</v>
      </c>
      <c r="I3199" s="106">
        <v>6.57</v>
      </c>
      <c r="J3199" s="106">
        <v>7.5</v>
      </c>
      <c r="K3199" s="106">
        <v>8.86</v>
      </c>
      <c r="L3199" s="106">
        <v>9.79</v>
      </c>
      <c r="M3199" s="106">
        <v>10.29</v>
      </c>
    </row>
    <row r="3200" ht="15.75" customHeight="1">
      <c r="D3200" s="108">
        <v>41067.0</v>
      </c>
      <c r="E3200" s="106">
        <v>1.5</v>
      </c>
      <c r="F3200" s="106">
        <v>2.29</v>
      </c>
      <c r="G3200" s="106">
        <v>3.13</v>
      </c>
      <c r="H3200" s="106">
        <v>4.63</v>
      </c>
      <c r="I3200" s="106">
        <v>6.33</v>
      </c>
      <c r="J3200" s="106">
        <v>7.25</v>
      </c>
      <c r="K3200" s="106">
        <v>8.75</v>
      </c>
      <c r="L3200" s="106">
        <v>9.58</v>
      </c>
      <c r="M3200" s="106">
        <v>10.08</v>
      </c>
    </row>
    <row r="3201" ht="15.75" customHeight="1">
      <c r="D3201" s="108">
        <v>41066.0</v>
      </c>
      <c r="E3201" s="106">
        <v>1.5</v>
      </c>
      <c r="F3201" s="106">
        <v>2.29</v>
      </c>
      <c r="G3201" s="106">
        <v>3.13</v>
      </c>
      <c r="H3201" s="106">
        <v>4.63</v>
      </c>
      <c r="I3201" s="106">
        <v>6.33</v>
      </c>
      <c r="J3201" s="106">
        <v>7.25</v>
      </c>
      <c r="K3201" s="106">
        <v>8.75</v>
      </c>
      <c r="L3201" s="106">
        <v>9.58</v>
      </c>
      <c r="M3201" s="106">
        <v>10.08</v>
      </c>
    </row>
    <row r="3202" ht="15.75" customHeight="1">
      <c r="D3202" s="108">
        <v>41065.0</v>
      </c>
      <c r="E3202" s="106">
        <v>1.49</v>
      </c>
      <c r="F3202" s="106">
        <v>2.35</v>
      </c>
      <c r="G3202" s="106">
        <v>3.11</v>
      </c>
      <c r="H3202" s="106">
        <v>4.61</v>
      </c>
      <c r="I3202" s="106">
        <v>6.14</v>
      </c>
      <c r="J3202" s="106">
        <v>7.07</v>
      </c>
      <c r="K3202" s="106">
        <v>8.64</v>
      </c>
      <c r="L3202" s="106">
        <v>9.5</v>
      </c>
      <c r="M3202" s="106">
        <v>10.0</v>
      </c>
    </row>
    <row r="3203" ht="15.75" customHeight="1">
      <c r="D3203" s="108">
        <v>41064.0</v>
      </c>
      <c r="E3203" s="106">
        <v>1.45</v>
      </c>
      <c r="F3203" s="106">
        <v>2.42</v>
      </c>
      <c r="G3203" s="106">
        <v>3.17</v>
      </c>
      <c r="H3203" s="106">
        <v>4.67</v>
      </c>
      <c r="I3203" s="106">
        <v>6.0</v>
      </c>
      <c r="J3203" s="106">
        <v>6.92</v>
      </c>
      <c r="K3203" s="106">
        <v>8.42</v>
      </c>
      <c r="L3203" s="106">
        <v>9.25</v>
      </c>
      <c r="M3203" s="106">
        <v>9.83</v>
      </c>
    </row>
    <row r="3204" ht="15.75" customHeight="1">
      <c r="D3204" s="108">
        <v>41061.0</v>
      </c>
      <c r="E3204" s="106">
        <v>1.5</v>
      </c>
      <c r="F3204" s="106">
        <v>2.38</v>
      </c>
      <c r="G3204" s="106">
        <v>3.08</v>
      </c>
      <c r="H3204" s="106">
        <v>4.63</v>
      </c>
      <c r="I3204" s="106">
        <v>6.33</v>
      </c>
      <c r="J3204" s="106">
        <v>7.25</v>
      </c>
      <c r="K3204" s="106">
        <v>8.75</v>
      </c>
      <c r="L3204" s="106">
        <v>9.67</v>
      </c>
      <c r="M3204" s="106">
        <v>10.25</v>
      </c>
    </row>
    <row r="3205" ht="15.75" customHeight="1">
      <c r="D3205" s="108">
        <v>41060.0</v>
      </c>
      <c r="E3205" s="106">
        <v>1.3</v>
      </c>
      <c r="F3205" s="106">
        <v>2.56</v>
      </c>
      <c r="G3205" s="106">
        <v>3.31</v>
      </c>
      <c r="H3205" s="106">
        <v>4.88</v>
      </c>
      <c r="I3205" s="106">
        <v>6.13</v>
      </c>
      <c r="J3205" s="106">
        <v>7.13</v>
      </c>
      <c r="K3205" s="106">
        <v>8.13</v>
      </c>
      <c r="L3205" s="106">
        <v>9.0</v>
      </c>
      <c r="M3205" s="106">
        <v>9.5</v>
      </c>
    </row>
    <row r="3206" ht="15.75" customHeight="1">
      <c r="D3206" s="108">
        <v>41059.0</v>
      </c>
      <c r="E3206" s="106">
        <v>1.67</v>
      </c>
      <c r="F3206" s="106">
        <v>2.63</v>
      </c>
      <c r="G3206" s="106">
        <v>3.42</v>
      </c>
      <c r="H3206" s="106">
        <v>5.0</v>
      </c>
      <c r="I3206" s="106">
        <v>6.58</v>
      </c>
      <c r="J3206" s="106">
        <v>7.67</v>
      </c>
      <c r="K3206" s="106">
        <v>9.42</v>
      </c>
      <c r="L3206" s="106">
        <v>9.95</v>
      </c>
      <c r="M3206" s="106">
        <v>10.47</v>
      </c>
    </row>
    <row r="3207" ht="15.75" customHeight="1">
      <c r="D3207" s="108">
        <v>41058.0</v>
      </c>
      <c r="E3207" s="106">
        <v>1.96</v>
      </c>
      <c r="F3207" s="106">
        <v>2.93</v>
      </c>
      <c r="G3207" s="106">
        <v>3.86</v>
      </c>
      <c r="H3207" s="106">
        <v>5.64</v>
      </c>
      <c r="I3207" s="106">
        <v>6.79</v>
      </c>
      <c r="J3207" s="106">
        <v>7.93</v>
      </c>
      <c r="K3207" s="106">
        <v>9.21</v>
      </c>
      <c r="L3207" s="106">
        <v>9.89</v>
      </c>
      <c r="M3207" s="106">
        <v>10.4</v>
      </c>
    </row>
    <row r="3208" ht="15.75" customHeight="1">
      <c r="D3208" s="108">
        <v>41057.0</v>
      </c>
      <c r="E3208" s="106">
        <v>2.0</v>
      </c>
      <c r="F3208" s="106">
        <v>2.86</v>
      </c>
      <c r="G3208" s="106">
        <v>3.86</v>
      </c>
      <c r="H3208" s="106">
        <v>5.36</v>
      </c>
      <c r="I3208" s="106">
        <v>6.57</v>
      </c>
      <c r="J3208" s="106">
        <v>7.64</v>
      </c>
      <c r="K3208" s="106">
        <v>9.21</v>
      </c>
      <c r="L3208" s="106">
        <v>9.89</v>
      </c>
      <c r="M3208" s="106">
        <v>10.4</v>
      </c>
    </row>
    <row r="3209" ht="15.75" customHeight="1">
      <c r="D3209" s="108">
        <v>41054.0</v>
      </c>
      <c r="E3209" s="106">
        <v>2.03</v>
      </c>
      <c r="F3209" s="106">
        <v>2.83</v>
      </c>
      <c r="G3209" s="106">
        <v>3.75</v>
      </c>
      <c r="H3209" s="106">
        <v>5.25</v>
      </c>
      <c r="I3209" s="106">
        <v>6.67</v>
      </c>
      <c r="J3209" s="106">
        <v>7.75</v>
      </c>
      <c r="K3209" s="106">
        <v>9.33</v>
      </c>
      <c r="L3209" s="106">
        <v>10.03</v>
      </c>
      <c r="M3209" s="106">
        <v>10.47</v>
      </c>
    </row>
    <row r="3210" ht="15.75" customHeight="1">
      <c r="D3210" s="108">
        <v>41053.0</v>
      </c>
      <c r="E3210" s="106">
        <v>2.05</v>
      </c>
      <c r="F3210" s="106">
        <v>2.83</v>
      </c>
      <c r="G3210" s="106">
        <v>3.75</v>
      </c>
      <c r="H3210" s="106">
        <v>5.25</v>
      </c>
      <c r="I3210" s="106">
        <v>6.83</v>
      </c>
      <c r="J3210" s="106">
        <v>7.83</v>
      </c>
      <c r="K3210" s="106">
        <v>9.42</v>
      </c>
      <c r="L3210" s="106">
        <v>10.12</v>
      </c>
      <c r="M3210" s="106">
        <v>10.47</v>
      </c>
    </row>
    <row r="3211" ht="15.75" customHeight="1">
      <c r="D3211" s="108">
        <v>41052.0</v>
      </c>
      <c r="E3211" s="106">
        <v>2.14</v>
      </c>
      <c r="F3211" s="106">
        <v>2.93</v>
      </c>
      <c r="G3211" s="106">
        <v>3.96</v>
      </c>
      <c r="H3211" s="106">
        <v>5.79</v>
      </c>
      <c r="I3211" s="106">
        <v>7.29</v>
      </c>
      <c r="J3211" s="106">
        <v>8.57</v>
      </c>
      <c r="K3211" s="106">
        <v>9.71</v>
      </c>
      <c r="L3211" s="106">
        <v>10.17</v>
      </c>
      <c r="M3211" s="106">
        <v>10.54</v>
      </c>
    </row>
    <row r="3212" ht="15.75" customHeight="1">
      <c r="D3212" s="108">
        <v>41051.0</v>
      </c>
      <c r="E3212" s="106">
        <v>2.24</v>
      </c>
      <c r="F3212" s="106">
        <v>3.17</v>
      </c>
      <c r="G3212" s="106">
        <v>4.29</v>
      </c>
      <c r="H3212" s="106">
        <v>6.08</v>
      </c>
      <c r="I3212" s="106">
        <v>7.67</v>
      </c>
      <c r="J3212" s="106">
        <v>8.92</v>
      </c>
      <c r="K3212" s="106">
        <v>10.08</v>
      </c>
      <c r="L3212" s="106">
        <v>10.37</v>
      </c>
      <c r="M3212" s="106">
        <v>10.72</v>
      </c>
    </row>
    <row r="3213" ht="15.75" customHeight="1">
      <c r="D3213" s="108">
        <v>41050.0</v>
      </c>
      <c r="E3213" s="106">
        <v>2.19</v>
      </c>
      <c r="F3213" s="106">
        <v>3.3</v>
      </c>
      <c r="G3213" s="106">
        <v>4.35</v>
      </c>
      <c r="H3213" s="106">
        <v>6.4</v>
      </c>
      <c r="I3213" s="106">
        <v>7.9</v>
      </c>
      <c r="J3213" s="106">
        <v>8.9</v>
      </c>
      <c r="K3213" s="106">
        <v>10.0</v>
      </c>
      <c r="L3213" s="106">
        <v>10.34</v>
      </c>
      <c r="M3213" s="106">
        <v>10.56</v>
      </c>
    </row>
    <row r="3214" ht="15.75" customHeight="1">
      <c r="D3214" s="108">
        <v>41047.0</v>
      </c>
      <c r="E3214" s="106">
        <v>2.28</v>
      </c>
      <c r="F3214" s="106">
        <v>3.29</v>
      </c>
      <c r="G3214" s="106">
        <v>4.25</v>
      </c>
      <c r="H3214" s="106">
        <v>6.33</v>
      </c>
      <c r="I3214" s="106">
        <v>8.08</v>
      </c>
      <c r="J3214" s="106">
        <v>9.0</v>
      </c>
      <c r="K3214" s="106">
        <v>10.08</v>
      </c>
      <c r="L3214" s="106">
        <v>10.45</v>
      </c>
      <c r="M3214" s="106">
        <v>10.8</v>
      </c>
    </row>
    <row r="3215" ht="15.75" customHeight="1">
      <c r="D3215" s="108">
        <v>41046.0</v>
      </c>
      <c r="E3215" s="106">
        <v>2.31</v>
      </c>
      <c r="F3215" s="106">
        <v>3.46</v>
      </c>
      <c r="G3215" s="106">
        <v>4.5</v>
      </c>
      <c r="H3215" s="106">
        <v>6.5</v>
      </c>
      <c r="I3215" s="106">
        <v>7.64</v>
      </c>
      <c r="J3215" s="106">
        <v>8.93</v>
      </c>
      <c r="K3215" s="106">
        <v>9.93</v>
      </c>
      <c r="L3215" s="106">
        <v>10.39</v>
      </c>
      <c r="M3215" s="106">
        <v>10.69</v>
      </c>
    </row>
    <row r="3216" ht="15.75" customHeight="1">
      <c r="D3216" s="108">
        <v>41045.0</v>
      </c>
      <c r="E3216" s="106">
        <v>2.32</v>
      </c>
      <c r="F3216" s="106">
        <v>3.58</v>
      </c>
      <c r="G3216" s="106">
        <v>4.58</v>
      </c>
      <c r="H3216" s="106">
        <v>6.58</v>
      </c>
      <c r="I3216" s="106">
        <v>7.75</v>
      </c>
      <c r="J3216" s="106">
        <v>9.0</v>
      </c>
      <c r="K3216" s="106">
        <v>10.08</v>
      </c>
      <c r="L3216" s="106">
        <v>10.45</v>
      </c>
      <c r="M3216" s="106">
        <v>10.63</v>
      </c>
    </row>
    <row r="3217" ht="15.75" customHeight="1">
      <c r="D3217" s="108">
        <v>41044.0</v>
      </c>
      <c r="E3217" s="106">
        <v>2.54</v>
      </c>
      <c r="F3217" s="106">
        <v>3.75</v>
      </c>
      <c r="G3217" s="106">
        <v>4.83</v>
      </c>
      <c r="H3217" s="106">
        <v>7.0</v>
      </c>
      <c r="I3217" s="106">
        <v>8.33</v>
      </c>
      <c r="J3217" s="106">
        <v>9.17</v>
      </c>
      <c r="K3217" s="106">
        <v>10.25</v>
      </c>
      <c r="L3217" s="106">
        <v>10.62</v>
      </c>
      <c r="M3217" s="106">
        <v>10.8</v>
      </c>
    </row>
    <row r="3218" ht="15.75" customHeight="1">
      <c r="D3218" s="108">
        <v>41043.0</v>
      </c>
      <c r="E3218" s="106">
        <v>2.92</v>
      </c>
      <c r="F3218" s="106">
        <v>3.96</v>
      </c>
      <c r="G3218" s="106">
        <v>5.33</v>
      </c>
      <c r="H3218" s="106">
        <v>6.92</v>
      </c>
      <c r="I3218" s="106">
        <v>8.42</v>
      </c>
      <c r="J3218" s="106">
        <v>9.67</v>
      </c>
      <c r="K3218" s="106">
        <v>10.67</v>
      </c>
      <c r="L3218" s="106">
        <v>11.08</v>
      </c>
      <c r="M3218" s="106">
        <v>11.25</v>
      </c>
    </row>
    <row r="3219" ht="15.75" customHeight="1">
      <c r="D3219" s="108">
        <v>41040.0</v>
      </c>
      <c r="E3219" s="106">
        <v>3.11</v>
      </c>
      <c r="F3219" s="106">
        <v>4.07</v>
      </c>
      <c r="G3219" s="106">
        <v>5.46</v>
      </c>
      <c r="H3219" s="106">
        <v>7.11</v>
      </c>
      <c r="I3219" s="106">
        <v>8.54</v>
      </c>
      <c r="J3219" s="106">
        <v>9.43</v>
      </c>
      <c r="K3219" s="106">
        <v>10.5</v>
      </c>
      <c r="L3219" s="106">
        <v>11.0</v>
      </c>
      <c r="M3219" s="106">
        <v>11.14</v>
      </c>
    </row>
    <row r="3220" ht="15.75" customHeight="1">
      <c r="D3220" s="108">
        <v>41039.0</v>
      </c>
      <c r="E3220" s="106">
        <v>3.36</v>
      </c>
      <c r="F3220" s="106">
        <v>4.21</v>
      </c>
      <c r="G3220" s="106">
        <v>5.58</v>
      </c>
      <c r="H3220" s="106">
        <v>7.18</v>
      </c>
      <c r="I3220" s="106">
        <v>8.61</v>
      </c>
      <c r="J3220" s="106">
        <v>9.29</v>
      </c>
      <c r="K3220" s="106">
        <v>10.29</v>
      </c>
      <c r="L3220" s="106">
        <v>10.79</v>
      </c>
      <c r="M3220" s="106">
        <v>11.07</v>
      </c>
    </row>
    <row r="3221" ht="15.75" customHeight="1">
      <c r="D3221" s="108">
        <v>41038.0</v>
      </c>
      <c r="E3221" s="106">
        <v>3.36</v>
      </c>
      <c r="F3221" s="106">
        <v>4.21</v>
      </c>
      <c r="G3221" s="106">
        <v>5.54</v>
      </c>
      <c r="H3221" s="106">
        <v>7.21</v>
      </c>
      <c r="I3221" s="106">
        <v>8.82</v>
      </c>
      <c r="J3221" s="106">
        <v>9.71</v>
      </c>
      <c r="K3221" s="106">
        <v>10.5</v>
      </c>
      <c r="L3221" s="106">
        <v>11.07</v>
      </c>
      <c r="M3221" s="106">
        <v>11.29</v>
      </c>
    </row>
    <row r="3222" ht="15.75" customHeight="1">
      <c r="D3222" s="108">
        <v>41037.0</v>
      </c>
      <c r="E3222" s="106">
        <v>3.61</v>
      </c>
      <c r="F3222" s="106">
        <v>4.39</v>
      </c>
      <c r="G3222" s="106">
        <v>5.71</v>
      </c>
      <c r="H3222" s="106">
        <v>7.43</v>
      </c>
      <c r="I3222" s="106">
        <v>8.86</v>
      </c>
      <c r="J3222" s="106">
        <v>9.75</v>
      </c>
      <c r="K3222" s="106">
        <v>10.5</v>
      </c>
      <c r="L3222" s="106">
        <v>11.07</v>
      </c>
      <c r="M3222" s="106">
        <v>11.29</v>
      </c>
    </row>
    <row r="3223" ht="15.75" customHeight="1">
      <c r="D3223" s="108">
        <v>41036.0</v>
      </c>
      <c r="E3223" s="106">
        <v>3.54</v>
      </c>
      <c r="F3223" s="106">
        <v>4.39</v>
      </c>
      <c r="G3223" s="106">
        <v>5.93</v>
      </c>
      <c r="H3223" s="106">
        <v>7.57</v>
      </c>
      <c r="I3223" s="106">
        <v>9.0</v>
      </c>
      <c r="J3223" s="106">
        <v>10.07</v>
      </c>
      <c r="K3223" s="106">
        <v>10.71</v>
      </c>
      <c r="L3223" s="106">
        <v>11.14</v>
      </c>
      <c r="M3223" s="106">
        <v>11.29</v>
      </c>
    </row>
    <row r="3224" ht="15.75" customHeight="1">
      <c r="D3224" s="108">
        <v>41033.0</v>
      </c>
      <c r="E3224" s="106">
        <v>3.61</v>
      </c>
      <c r="F3224" s="106">
        <v>4.92</v>
      </c>
      <c r="G3224" s="106">
        <v>6.33</v>
      </c>
      <c r="H3224" s="106">
        <v>8.29</v>
      </c>
      <c r="I3224" s="106">
        <v>9.21</v>
      </c>
      <c r="J3224" s="106">
        <v>10.43</v>
      </c>
      <c r="K3224" s="106">
        <v>11.29</v>
      </c>
      <c r="L3224" s="106">
        <v>11.5</v>
      </c>
      <c r="M3224" s="106">
        <v>11.64</v>
      </c>
    </row>
    <row r="3225" ht="15.75" customHeight="1">
      <c r="D3225" s="108">
        <v>41032.0</v>
      </c>
      <c r="E3225" s="106">
        <v>3.97</v>
      </c>
      <c r="F3225" s="106">
        <v>5.06</v>
      </c>
      <c r="G3225" s="106">
        <v>6.57</v>
      </c>
      <c r="H3225" s="106">
        <v>8.43</v>
      </c>
      <c r="I3225" s="106">
        <v>9.64</v>
      </c>
      <c r="J3225" s="106">
        <v>10.46</v>
      </c>
      <c r="K3225" s="106">
        <v>11.21</v>
      </c>
      <c r="L3225" s="106">
        <v>11.21</v>
      </c>
      <c r="M3225" s="106">
        <v>11.36</v>
      </c>
    </row>
    <row r="3226" ht="15.75" customHeight="1">
      <c r="D3226" s="108">
        <v>41031.0</v>
      </c>
      <c r="E3226" s="106">
        <v>3.5</v>
      </c>
      <c r="F3226" s="106">
        <v>4.88</v>
      </c>
      <c r="G3226" s="106">
        <v>6.22</v>
      </c>
      <c r="H3226" s="106">
        <v>8.33</v>
      </c>
      <c r="I3226" s="106">
        <v>9.33</v>
      </c>
      <c r="J3226" s="106">
        <v>10.28</v>
      </c>
      <c r="K3226" s="106">
        <v>11.08</v>
      </c>
      <c r="L3226" s="106">
        <v>11.08</v>
      </c>
      <c r="M3226" s="106">
        <v>11.25</v>
      </c>
    </row>
    <row r="3227" ht="15.75" customHeight="1">
      <c r="D3227" s="108">
        <v>41026.0</v>
      </c>
      <c r="E3227" s="106">
        <v>3.44</v>
      </c>
      <c r="F3227" s="106">
        <v>4.81</v>
      </c>
      <c r="G3227" s="106">
        <v>6.33</v>
      </c>
      <c r="H3227" s="106">
        <v>8.43</v>
      </c>
      <c r="I3227" s="106">
        <v>9.43</v>
      </c>
      <c r="J3227" s="106">
        <v>10.31</v>
      </c>
      <c r="K3227" s="106">
        <v>11.29</v>
      </c>
      <c r="L3227" s="106">
        <v>11.5</v>
      </c>
      <c r="M3227" s="106">
        <v>11.64</v>
      </c>
    </row>
    <row r="3228" ht="15.75" customHeight="1">
      <c r="D3228" s="108">
        <v>41025.0</v>
      </c>
      <c r="E3228" s="106">
        <v>4.01</v>
      </c>
      <c r="F3228" s="106">
        <v>5.24</v>
      </c>
      <c r="G3228" s="106">
        <v>6.75</v>
      </c>
      <c r="H3228" s="106">
        <v>8.57</v>
      </c>
      <c r="I3228" s="106">
        <v>9.64</v>
      </c>
      <c r="J3228" s="106">
        <v>10.46</v>
      </c>
      <c r="K3228" s="106">
        <v>11.5</v>
      </c>
      <c r="L3228" s="106">
        <v>11.71</v>
      </c>
      <c r="M3228" s="106">
        <v>11.79</v>
      </c>
    </row>
    <row r="3229" ht="15.75" customHeight="1">
      <c r="D3229" s="108">
        <v>41024.0</v>
      </c>
      <c r="E3229" s="106">
        <v>4.32</v>
      </c>
      <c r="F3229" s="106">
        <v>5.33</v>
      </c>
      <c r="G3229" s="106">
        <v>6.78</v>
      </c>
      <c r="H3229" s="106">
        <v>8.73</v>
      </c>
      <c r="I3229" s="106">
        <v>9.81</v>
      </c>
      <c r="J3229" s="106">
        <v>10.65</v>
      </c>
      <c r="K3229" s="106">
        <v>11.56</v>
      </c>
      <c r="L3229" s="106">
        <v>11.81</v>
      </c>
      <c r="M3229" s="106">
        <v>11.88</v>
      </c>
    </row>
    <row r="3230" ht="15.75" customHeight="1">
      <c r="D3230" s="108">
        <v>41023.0</v>
      </c>
      <c r="E3230" s="106">
        <v>4.6</v>
      </c>
      <c r="F3230" s="106">
        <v>5.55</v>
      </c>
      <c r="G3230" s="106">
        <v>6.81</v>
      </c>
      <c r="H3230" s="106">
        <v>8.82</v>
      </c>
      <c r="I3230" s="106">
        <v>9.97</v>
      </c>
      <c r="J3230" s="106">
        <v>10.78</v>
      </c>
      <c r="K3230" s="106">
        <v>11.56</v>
      </c>
      <c r="L3230" s="106">
        <v>11.81</v>
      </c>
      <c r="M3230" s="106">
        <v>11.88</v>
      </c>
    </row>
    <row r="3231" ht="15.75" customHeight="1">
      <c r="D3231" s="108">
        <v>41022.0</v>
      </c>
      <c r="E3231" s="106">
        <v>4.61</v>
      </c>
      <c r="F3231" s="106">
        <v>5.63</v>
      </c>
      <c r="G3231" s="106">
        <v>6.74</v>
      </c>
      <c r="H3231" s="106">
        <v>8.64</v>
      </c>
      <c r="I3231" s="106">
        <v>9.64</v>
      </c>
      <c r="J3231" s="106">
        <v>10.46</v>
      </c>
      <c r="K3231" s="106">
        <v>11.5</v>
      </c>
      <c r="L3231" s="106">
        <v>11.79</v>
      </c>
      <c r="M3231" s="106">
        <v>11.86</v>
      </c>
    </row>
    <row r="3232" ht="15.75" customHeight="1">
      <c r="D3232" s="108">
        <v>41019.0</v>
      </c>
      <c r="E3232" s="106">
        <v>4.88</v>
      </c>
      <c r="F3232" s="106">
        <v>5.79</v>
      </c>
      <c r="G3232" s="106">
        <v>6.95</v>
      </c>
      <c r="H3232" s="106">
        <v>8.71</v>
      </c>
      <c r="I3232" s="106">
        <v>10.13</v>
      </c>
      <c r="J3232" s="106">
        <v>10.7</v>
      </c>
      <c r="K3232" s="106">
        <v>11.58</v>
      </c>
      <c r="L3232" s="106">
        <v>11.83</v>
      </c>
      <c r="M3232" s="106">
        <v>11.83</v>
      </c>
    </row>
    <row r="3233" ht="15.75" customHeight="1">
      <c r="D3233" s="108">
        <v>41018.0</v>
      </c>
      <c r="E3233" s="106">
        <v>5.25</v>
      </c>
      <c r="F3233" s="106">
        <v>6.33</v>
      </c>
      <c r="G3233" s="106">
        <v>7.37</v>
      </c>
      <c r="H3233" s="106">
        <v>9.09</v>
      </c>
      <c r="I3233" s="106">
        <v>10.38</v>
      </c>
      <c r="J3233" s="106">
        <v>10.92</v>
      </c>
      <c r="K3233" s="106">
        <v>11.58</v>
      </c>
      <c r="L3233" s="106">
        <v>11.83</v>
      </c>
      <c r="M3233" s="106">
        <v>11.83</v>
      </c>
    </row>
    <row r="3234" ht="15.75" customHeight="1">
      <c r="D3234" s="108">
        <v>41017.0</v>
      </c>
      <c r="E3234" s="106">
        <v>5.5</v>
      </c>
      <c r="F3234" s="106">
        <v>6.71</v>
      </c>
      <c r="G3234" s="106">
        <v>7.6</v>
      </c>
      <c r="H3234" s="106">
        <v>9.21</v>
      </c>
      <c r="I3234" s="106">
        <v>10.57</v>
      </c>
      <c r="J3234" s="106">
        <v>11.07</v>
      </c>
      <c r="K3234" s="106">
        <v>11.54</v>
      </c>
      <c r="L3234" s="106">
        <v>11.8</v>
      </c>
      <c r="M3234" s="106">
        <v>11.86</v>
      </c>
    </row>
    <row r="3235" ht="15.75" customHeight="1">
      <c r="D3235" s="108">
        <v>41016.0</v>
      </c>
      <c r="E3235" s="106">
        <v>5.92</v>
      </c>
      <c r="F3235" s="106">
        <v>6.83</v>
      </c>
      <c r="G3235" s="106">
        <v>7.95</v>
      </c>
      <c r="H3235" s="106">
        <v>9.75</v>
      </c>
      <c r="I3235" s="106">
        <v>11.0</v>
      </c>
      <c r="J3235" s="106">
        <v>11.42</v>
      </c>
      <c r="K3235" s="106">
        <v>11.8</v>
      </c>
      <c r="L3235" s="106">
        <v>11.93</v>
      </c>
      <c r="M3235" s="106">
        <v>12.0</v>
      </c>
    </row>
    <row r="3236" ht="15.75" customHeight="1">
      <c r="D3236" s="108">
        <v>41015.0</v>
      </c>
      <c r="E3236" s="106">
        <v>5.96</v>
      </c>
      <c r="F3236" s="106">
        <v>6.92</v>
      </c>
      <c r="G3236" s="106">
        <v>8.08</v>
      </c>
      <c r="H3236" s="106">
        <v>9.92</v>
      </c>
      <c r="I3236" s="106">
        <v>11.25</v>
      </c>
      <c r="J3236" s="106">
        <v>11.5</v>
      </c>
      <c r="K3236" s="106">
        <v>11.88</v>
      </c>
      <c r="L3236" s="106">
        <v>12.18</v>
      </c>
      <c r="M3236" s="106">
        <v>12.25</v>
      </c>
    </row>
    <row r="3237" ht="15.75" customHeight="1">
      <c r="D3237" s="108">
        <v>41012.0</v>
      </c>
      <c r="E3237" s="106">
        <v>5.96</v>
      </c>
      <c r="F3237" s="106">
        <v>6.83</v>
      </c>
      <c r="G3237" s="106">
        <v>8.08</v>
      </c>
      <c r="H3237" s="106">
        <v>10.13</v>
      </c>
      <c r="I3237" s="106">
        <v>11.17</v>
      </c>
      <c r="J3237" s="106">
        <v>11.63</v>
      </c>
      <c r="K3237" s="106">
        <v>12.05</v>
      </c>
      <c r="L3237" s="106">
        <v>12.27</v>
      </c>
      <c r="M3237" s="106">
        <v>12.42</v>
      </c>
    </row>
    <row r="3238" ht="15.75" customHeight="1">
      <c r="D3238" s="108">
        <v>41011.0</v>
      </c>
      <c r="E3238" s="106">
        <v>6.6</v>
      </c>
      <c r="F3238" s="106">
        <v>7.66</v>
      </c>
      <c r="G3238" s="106">
        <v>8.7</v>
      </c>
      <c r="H3238" s="106">
        <v>10.65</v>
      </c>
      <c r="I3238" s="106">
        <v>11.46</v>
      </c>
      <c r="J3238" s="106">
        <v>12.1</v>
      </c>
      <c r="K3238" s="106">
        <v>12.52</v>
      </c>
      <c r="L3238" s="106">
        <v>12.6</v>
      </c>
      <c r="M3238" s="106">
        <v>12.7</v>
      </c>
    </row>
    <row r="3239" ht="15.75" customHeight="1">
      <c r="D3239" s="108">
        <v>41010.0</v>
      </c>
      <c r="E3239" s="106">
        <v>6.84</v>
      </c>
      <c r="F3239" s="106">
        <v>7.83</v>
      </c>
      <c r="G3239" s="106">
        <v>8.71</v>
      </c>
      <c r="H3239" s="106">
        <v>10.71</v>
      </c>
      <c r="I3239" s="106">
        <v>11.64</v>
      </c>
      <c r="J3239" s="106">
        <v>12.25</v>
      </c>
      <c r="K3239" s="106">
        <v>12.69</v>
      </c>
      <c r="L3239" s="106">
        <v>12.83</v>
      </c>
      <c r="M3239" s="106">
        <v>12.86</v>
      </c>
    </row>
    <row r="3240" ht="15.75" customHeight="1">
      <c r="D3240" s="108">
        <v>41009.0</v>
      </c>
      <c r="E3240" s="106">
        <v>7.42</v>
      </c>
      <c r="F3240" s="106">
        <v>8.38</v>
      </c>
      <c r="G3240" s="106">
        <v>9.5</v>
      </c>
      <c r="H3240" s="106">
        <v>11.42</v>
      </c>
      <c r="I3240" s="106">
        <v>12.25</v>
      </c>
      <c r="J3240" s="106">
        <v>12.72</v>
      </c>
      <c r="K3240" s="106">
        <v>13.21</v>
      </c>
      <c r="L3240" s="106">
        <v>13.21</v>
      </c>
      <c r="M3240" s="106">
        <v>13.14</v>
      </c>
    </row>
    <row r="3241" ht="15.75" customHeight="1">
      <c r="D3241" s="108">
        <v>41008.0</v>
      </c>
      <c r="E3241" s="106">
        <v>7.29</v>
      </c>
      <c r="F3241" s="106">
        <v>8.36</v>
      </c>
      <c r="G3241" s="106">
        <v>9.21</v>
      </c>
      <c r="H3241" s="106">
        <v>11.01</v>
      </c>
      <c r="I3241" s="106">
        <v>12.0</v>
      </c>
      <c r="J3241" s="106">
        <v>12.61</v>
      </c>
      <c r="K3241" s="106">
        <v>12.87</v>
      </c>
      <c r="L3241" s="106">
        <v>12.93</v>
      </c>
      <c r="M3241" s="106">
        <v>12.93</v>
      </c>
    </row>
    <row r="3242" ht="15.75" customHeight="1">
      <c r="D3242" s="108">
        <v>41005.0</v>
      </c>
      <c r="E3242" s="106">
        <v>7.43</v>
      </c>
      <c r="F3242" s="106">
        <v>8.47</v>
      </c>
      <c r="G3242" s="106">
        <v>9.36</v>
      </c>
      <c r="H3242" s="106">
        <v>11.43</v>
      </c>
      <c r="I3242" s="106">
        <v>12.21</v>
      </c>
      <c r="J3242" s="106">
        <v>12.79</v>
      </c>
      <c r="K3242" s="106">
        <v>13.21</v>
      </c>
      <c r="L3242" s="106">
        <v>13.21</v>
      </c>
      <c r="M3242" s="106">
        <v>13.14</v>
      </c>
    </row>
    <row r="3243" ht="15.75" customHeight="1">
      <c r="D3243" s="108">
        <v>41004.0</v>
      </c>
      <c r="E3243" s="106">
        <v>7.42</v>
      </c>
      <c r="F3243" s="106">
        <v>8.38</v>
      </c>
      <c r="G3243" s="106">
        <v>9.33</v>
      </c>
      <c r="H3243" s="106">
        <v>11.33</v>
      </c>
      <c r="I3243" s="106">
        <v>12.17</v>
      </c>
      <c r="J3243" s="106">
        <v>12.79</v>
      </c>
      <c r="K3243" s="106">
        <v>13.25</v>
      </c>
      <c r="L3243" s="106">
        <v>13.25</v>
      </c>
      <c r="M3243" s="106">
        <v>13.17</v>
      </c>
    </row>
    <row r="3244" ht="15.75" customHeight="1">
      <c r="D3244" s="108">
        <v>41003.0</v>
      </c>
      <c r="E3244" s="106">
        <v>7.44</v>
      </c>
      <c r="F3244" s="106">
        <v>8.35</v>
      </c>
      <c r="G3244" s="106">
        <v>9.31</v>
      </c>
      <c r="H3244" s="106">
        <v>11.31</v>
      </c>
      <c r="I3244" s="106">
        <v>12.25</v>
      </c>
      <c r="J3244" s="106">
        <v>12.82</v>
      </c>
      <c r="K3244" s="106">
        <v>13.19</v>
      </c>
      <c r="L3244" s="106">
        <v>13.19</v>
      </c>
      <c r="M3244" s="106">
        <v>13.13</v>
      </c>
    </row>
    <row r="3245" ht="15.75" customHeight="1">
      <c r="D3245" s="108">
        <v>41002.0</v>
      </c>
      <c r="E3245" s="106">
        <v>7.08</v>
      </c>
      <c r="F3245" s="106">
        <v>8.13</v>
      </c>
      <c r="G3245" s="106">
        <v>9.08</v>
      </c>
      <c r="H3245" s="106">
        <v>11.17</v>
      </c>
      <c r="I3245" s="106">
        <v>12.08</v>
      </c>
      <c r="J3245" s="106">
        <v>12.68</v>
      </c>
      <c r="K3245" s="106">
        <v>13.08</v>
      </c>
      <c r="L3245" s="106">
        <v>13.08</v>
      </c>
      <c r="M3245" s="106">
        <v>13.0</v>
      </c>
    </row>
    <row r="3246" ht="15.75" customHeight="1">
      <c r="D3246" s="108">
        <v>40998.0</v>
      </c>
      <c r="E3246" s="106">
        <v>7.43</v>
      </c>
      <c r="F3246" s="106">
        <v>8.33</v>
      </c>
      <c r="G3246" s="106">
        <v>9.5</v>
      </c>
      <c r="H3246" s="106">
        <v>11.57</v>
      </c>
      <c r="I3246" s="106">
        <v>12.36</v>
      </c>
      <c r="J3246" s="106">
        <v>13.04</v>
      </c>
      <c r="K3246" s="106">
        <v>13.29</v>
      </c>
      <c r="L3246" s="106">
        <v>13.36</v>
      </c>
      <c r="M3246" s="106">
        <v>13.29</v>
      </c>
    </row>
    <row r="3247" ht="15.75" customHeight="1">
      <c r="D3247" s="108">
        <v>40997.0</v>
      </c>
      <c r="E3247" s="106">
        <v>7.5</v>
      </c>
      <c r="F3247" s="106">
        <v>8.54</v>
      </c>
      <c r="G3247" s="106">
        <v>9.5</v>
      </c>
      <c r="H3247" s="106">
        <v>11.57</v>
      </c>
      <c r="I3247" s="106">
        <v>12.36</v>
      </c>
      <c r="J3247" s="106">
        <v>13.04</v>
      </c>
      <c r="K3247" s="106">
        <v>13.33</v>
      </c>
      <c r="L3247" s="106">
        <v>13.36</v>
      </c>
      <c r="M3247" s="106">
        <v>13.29</v>
      </c>
    </row>
    <row r="3248" ht="15.75" customHeight="1">
      <c r="D3248" s="108">
        <v>40996.0</v>
      </c>
      <c r="E3248" s="106">
        <v>7.5</v>
      </c>
      <c r="F3248" s="106">
        <v>8.47</v>
      </c>
      <c r="G3248" s="106">
        <v>9.5</v>
      </c>
      <c r="H3248" s="106">
        <v>11.5</v>
      </c>
      <c r="I3248" s="106">
        <v>12.21</v>
      </c>
      <c r="J3248" s="106">
        <v>12.89</v>
      </c>
      <c r="K3248" s="106">
        <v>13.19</v>
      </c>
      <c r="L3248" s="106">
        <v>13.21</v>
      </c>
      <c r="M3248" s="106">
        <v>13.14</v>
      </c>
    </row>
    <row r="3249" ht="15.75" customHeight="1">
      <c r="D3249" s="108">
        <v>40995.0</v>
      </c>
      <c r="E3249" s="106">
        <v>7.67</v>
      </c>
      <c r="F3249" s="106">
        <v>8.58</v>
      </c>
      <c r="G3249" s="106">
        <v>9.58</v>
      </c>
      <c r="H3249" s="106">
        <v>11.5</v>
      </c>
      <c r="I3249" s="106">
        <v>12.25</v>
      </c>
      <c r="J3249" s="106">
        <v>12.88</v>
      </c>
      <c r="K3249" s="106">
        <v>13.13</v>
      </c>
      <c r="L3249" s="106">
        <v>13.17</v>
      </c>
      <c r="M3249" s="106">
        <v>13.17</v>
      </c>
    </row>
    <row r="3250" ht="15.75" customHeight="1">
      <c r="D3250" s="108">
        <v>40994.0</v>
      </c>
      <c r="E3250" s="106">
        <v>8.0</v>
      </c>
      <c r="F3250" s="106">
        <v>8.93</v>
      </c>
      <c r="G3250" s="106">
        <v>10.0</v>
      </c>
      <c r="H3250" s="106">
        <v>11.71</v>
      </c>
      <c r="I3250" s="106">
        <v>12.57</v>
      </c>
      <c r="J3250" s="106">
        <v>13.08</v>
      </c>
      <c r="K3250" s="106">
        <v>13.26</v>
      </c>
      <c r="L3250" s="106">
        <v>13.29</v>
      </c>
      <c r="M3250" s="106">
        <v>13.21</v>
      </c>
    </row>
    <row r="3251" ht="15.75" customHeight="1">
      <c r="D3251" s="108">
        <v>40991.0</v>
      </c>
      <c r="E3251" s="106">
        <v>8.14</v>
      </c>
      <c r="F3251" s="106">
        <v>9.14</v>
      </c>
      <c r="G3251" s="106">
        <v>10.07</v>
      </c>
      <c r="H3251" s="106">
        <v>11.71</v>
      </c>
      <c r="I3251" s="106">
        <v>12.57</v>
      </c>
      <c r="J3251" s="106">
        <v>13.08</v>
      </c>
      <c r="K3251" s="106">
        <v>13.26</v>
      </c>
      <c r="L3251" s="106">
        <v>13.29</v>
      </c>
      <c r="M3251" s="106">
        <v>13.21</v>
      </c>
    </row>
    <row r="3252" ht="15.75" customHeight="1">
      <c r="D3252" s="108">
        <v>40990.0</v>
      </c>
      <c r="E3252" s="106">
        <v>8.14</v>
      </c>
      <c r="F3252" s="106">
        <v>9.14</v>
      </c>
      <c r="G3252" s="106">
        <v>10.0</v>
      </c>
      <c r="H3252" s="106">
        <v>11.57</v>
      </c>
      <c r="I3252" s="106">
        <v>12.36</v>
      </c>
      <c r="J3252" s="106">
        <v>12.86</v>
      </c>
      <c r="K3252" s="106">
        <v>13.04</v>
      </c>
      <c r="L3252" s="106">
        <v>13.14</v>
      </c>
      <c r="M3252" s="106">
        <v>13.14</v>
      </c>
    </row>
    <row r="3253" ht="15.75" customHeight="1">
      <c r="D3253" s="108">
        <v>40989.0</v>
      </c>
      <c r="E3253" s="106">
        <v>8.14</v>
      </c>
      <c r="F3253" s="106">
        <v>9.21</v>
      </c>
      <c r="G3253" s="106">
        <v>10.14</v>
      </c>
      <c r="H3253" s="106">
        <v>11.57</v>
      </c>
      <c r="I3253" s="106">
        <v>12.36</v>
      </c>
      <c r="J3253" s="106">
        <v>12.86</v>
      </c>
      <c r="K3253" s="106">
        <v>13.04</v>
      </c>
      <c r="L3253" s="106">
        <v>13.14</v>
      </c>
      <c r="M3253" s="106">
        <v>13.21</v>
      </c>
    </row>
    <row r="3254" ht="15.75" customHeight="1">
      <c r="D3254" s="108">
        <v>40988.0</v>
      </c>
      <c r="E3254" s="106">
        <v>8.36</v>
      </c>
      <c r="F3254" s="106">
        <v>9.43</v>
      </c>
      <c r="G3254" s="106">
        <v>10.29</v>
      </c>
      <c r="H3254" s="106">
        <v>11.64</v>
      </c>
      <c r="I3254" s="106">
        <v>12.5</v>
      </c>
      <c r="J3254" s="106">
        <v>12.86</v>
      </c>
      <c r="K3254" s="106">
        <v>13.04</v>
      </c>
      <c r="L3254" s="106">
        <v>13.14</v>
      </c>
      <c r="M3254" s="106">
        <v>13.29</v>
      </c>
    </row>
    <row r="3255" ht="15.75" customHeight="1">
      <c r="D3255" s="108">
        <v>40987.0</v>
      </c>
      <c r="E3255" s="106">
        <v>8.67</v>
      </c>
      <c r="F3255" s="106">
        <v>9.58</v>
      </c>
      <c r="G3255" s="106">
        <v>10.5</v>
      </c>
      <c r="H3255" s="106">
        <v>11.67</v>
      </c>
      <c r="I3255" s="106">
        <v>12.42</v>
      </c>
      <c r="J3255" s="106">
        <v>12.88</v>
      </c>
      <c r="K3255" s="106">
        <v>13.05</v>
      </c>
      <c r="L3255" s="106">
        <v>13.17</v>
      </c>
      <c r="M3255" s="106">
        <v>13.25</v>
      </c>
    </row>
    <row r="3256" ht="15.75" customHeight="1">
      <c r="D3256" s="108">
        <v>40984.0</v>
      </c>
      <c r="E3256" s="106">
        <v>9.07</v>
      </c>
      <c r="F3256" s="106">
        <v>10.14</v>
      </c>
      <c r="G3256" s="106">
        <v>11.0</v>
      </c>
      <c r="H3256" s="106">
        <v>12.29</v>
      </c>
      <c r="I3256" s="106">
        <v>12.86</v>
      </c>
      <c r="J3256" s="106">
        <v>13.19</v>
      </c>
      <c r="K3256" s="106">
        <v>13.26</v>
      </c>
      <c r="L3256" s="106">
        <v>13.29</v>
      </c>
      <c r="M3256" s="106">
        <v>13.29</v>
      </c>
    </row>
    <row r="3257" ht="15.75" customHeight="1">
      <c r="D3257" s="108">
        <v>40983.0</v>
      </c>
      <c r="E3257" s="106">
        <v>9.13</v>
      </c>
      <c r="F3257" s="106">
        <v>10.25</v>
      </c>
      <c r="G3257" s="106">
        <v>11.25</v>
      </c>
      <c r="H3257" s="106">
        <v>12.25</v>
      </c>
      <c r="I3257" s="106">
        <v>12.88</v>
      </c>
      <c r="J3257" s="106">
        <v>13.1</v>
      </c>
      <c r="K3257" s="106">
        <v>13.23</v>
      </c>
      <c r="L3257" s="106">
        <v>13.31</v>
      </c>
      <c r="M3257" s="106">
        <v>13.25</v>
      </c>
    </row>
    <row r="3258" ht="15.75" customHeight="1">
      <c r="D3258" s="108">
        <v>40982.0</v>
      </c>
      <c r="E3258" s="106">
        <v>9.29</v>
      </c>
      <c r="F3258" s="106">
        <v>10.5</v>
      </c>
      <c r="G3258" s="106">
        <v>11.25</v>
      </c>
      <c r="H3258" s="106">
        <v>12.5</v>
      </c>
      <c r="I3258" s="106">
        <v>13.08</v>
      </c>
      <c r="J3258" s="106">
        <v>13.42</v>
      </c>
      <c r="K3258" s="106">
        <v>13.42</v>
      </c>
      <c r="L3258" s="106">
        <v>13.42</v>
      </c>
      <c r="M3258" s="106">
        <v>13.33</v>
      </c>
    </row>
    <row r="3259" ht="15.75" customHeight="1">
      <c r="D3259" s="108">
        <v>40981.0</v>
      </c>
      <c r="E3259" s="106">
        <v>9.42</v>
      </c>
      <c r="F3259" s="106">
        <v>10.5</v>
      </c>
      <c r="G3259" s="106">
        <v>11.33</v>
      </c>
      <c r="H3259" s="106">
        <v>12.33</v>
      </c>
      <c r="I3259" s="106">
        <v>13.0</v>
      </c>
      <c r="J3259" s="106">
        <v>13.33</v>
      </c>
      <c r="K3259" s="106">
        <v>13.33</v>
      </c>
      <c r="L3259" s="106">
        <v>13.33</v>
      </c>
      <c r="M3259" s="106">
        <v>13.33</v>
      </c>
    </row>
    <row r="3260" ht="15.75" customHeight="1">
      <c r="D3260" s="108">
        <v>40980.0</v>
      </c>
      <c r="E3260" s="106">
        <v>9.5</v>
      </c>
      <c r="F3260" s="106">
        <v>10.5</v>
      </c>
      <c r="G3260" s="106">
        <v>11.42</v>
      </c>
      <c r="H3260" s="106">
        <v>12.42</v>
      </c>
      <c r="I3260" s="106">
        <v>13.0</v>
      </c>
      <c r="J3260" s="106">
        <v>13.33</v>
      </c>
      <c r="K3260" s="106">
        <v>13.42</v>
      </c>
      <c r="L3260" s="106">
        <v>13.42</v>
      </c>
      <c r="M3260" s="106">
        <v>13.42</v>
      </c>
    </row>
    <row r="3261" ht="15.75" customHeight="1">
      <c r="D3261" s="108">
        <v>40977.0</v>
      </c>
      <c r="E3261" s="106">
        <v>9.33</v>
      </c>
      <c r="F3261" s="106">
        <v>10.42</v>
      </c>
      <c r="G3261" s="106">
        <v>11.42</v>
      </c>
      <c r="H3261" s="106">
        <v>12.83</v>
      </c>
      <c r="I3261" s="106">
        <v>13.17</v>
      </c>
      <c r="J3261" s="106">
        <v>13.5</v>
      </c>
      <c r="K3261" s="106">
        <v>13.5</v>
      </c>
      <c r="L3261" s="106">
        <v>13.5</v>
      </c>
      <c r="M3261" s="106">
        <v>13.42</v>
      </c>
    </row>
    <row r="3262" ht="15.75" customHeight="1">
      <c r="D3262" s="108">
        <v>40976.0</v>
      </c>
      <c r="E3262" s="106">
        <v>9.06</v>
      </c>
      <c r="F3262" s="106">
        <v>10.06</v>
      </c>
      <c r="G3262" s="106">
        <v>11.13</v>
      </c>
      <c r="H3262" s="106">
        <v>12.78</v>
      </c>
      <c r="I3262" s="106">
        <v>13.13</v>
      </c>
      <c r="J3262" s="106">
        <v>13.38</v>
      </c>
      <c r="K3262" s="106">
        <v>13.44</v>
      </c>
      <c r="L3262" s="106">
        <v>13.44</v>
      </c>
      <c r="M3262" s="106">
        <v>13.38</v>
      </c>
    </row>
    <row r="3263" ht="15.75" customHeight="1">
      <c r="D3263" s="108">
        <v>40975.0</v>
      </c>
      <c r="E3263" s="106">
        <v>9.0</v>
      </c>
      <c r="F3263" s="106">
        <v>10.08</v>
      </c>
      <c r="G3263" s="106">
        <v>11.08</v>
      </c>
      <c r="H3263" s="106">
        <v>12.74</v>
      </c>
      <c r="I3263" s="106">
        <v>13.07</v>
      </c>
      <c r="J3263" s="106">
        <v>13.36</v>
      </c>
      <c r="K3263" s="106">
        <v>13.43</v>
      </c>
      <c r="L3263" s="106">
        <v>13.43</v>
      </c>
      <c r="M3263" s="106">
        <v>13.36</v>
      </c>
    </row>
    <row r="3264" ht="15.75" customHeight="1">
      <c r="D3264" s="108">
        <v>40974.0</v>
      </c>
      <c r="E3264" s="106">
        <v>9.14</v>
      </c>
      <c r="F3264" s="106">
        <v>10.29</v>
      </c>
      <c r="G3264" s="106">
        <v>11.21</v>
      </c>
      <c r="H3264" s="106">
        <v>12.96</v>
      </c>
      <c r="I3264" s="106">
        <v>13.36</v>
      </c>
      <c r="J3264" s="106">
        <v>13.5</v>
      </c>
      <c r="K3264" s="106">
        <v>13.5</v>
      </c>
      <c r="L3264" s="106">
        <v>13.5</v>
      </c>
      <c r="M3264" s="106">
        <v>13.43</v>
      </c>
    </row>
    <row r="3265" ht="15.75" customHeight="1">
      <c r="D3265" s="108">
        <v>40973.0</v>
      </c>
      <c r="E3265" s="106">
        <v>8.64</v>
      </c>
      <c r="F3265" s="106">
        <v>9.43</v>
      </c>
      <c r="G3265" s="106">
        <v>10.79</v>
      </c>
      <c r="H3265" s="106">
        <v>12.39</v>
      </c>
      <c r="I3265" s="106">
        <v>13.07</v>
      </c>
      <c r="J3265" s="106">
        <v>13.36</v>
      </c>
      <c r="K3265" s="106">
        <v>13.43</v>
      </c>
      <c r="L3265" s="106">
        <v>13.43</v>
      </c>
      <c r="M3265" s="106">
        <v>13.5</v>
      </c>
    </row>
    <row r="3266" ht="15.75" customHeight="1">
      <c r="D3266" s="108">
        <v>40970.0</v>
      </c>
      <c r="E3266" s="106">
        <v>8.5</v>
      </c>
      <c r="F3266" s="106">
        <v>9.81</v>
      </c>
      <c r="G3266" s="106">
        <v>11.13</v>
      </c>
      <c r="H3266" s="106">
        <v>12.59</v>
      </c>
      <c r="I3266" s="106">
        <v>13.25</v>
      </c>
      <c r="J3266" s="106">
        <v>13.44</v>
      </c>
      <c r="K3266" s="106">
        <v>13.5</v>
      </c>
      <c r="L3266" s="106">
        <v>13.5</v>
      </c>
      <c r="M3266" s="106">
        <v>13.5</v>
      </c>
    </row>
    <row r="3267" ht="15.75" customHeight="1">
      <c r="D3267" s="108">
        <v>40969.0</v>
      </c>
      <c r="E3267" s="106">
        <v>8.71</v>
      </c>
      <c r="F3267" s="106">
        <v>10.29</v>
      </c>
      <c r="G3267" s="106">
        <v>11.64</v>
      </c>
      <c r="H3267" s="106">
        <v>12.89</v>
      </c>
      <c r="I3267" s="106">
        <v>13.29</v>
      </c>
      <c r="J3267" s="106">
        <v>13.5</v>
      </c>
      <c r="K3267" s="106">
        <v>13.5</v>
      </c>
      <c r="L3267" s="106">
        <v>13.5</v>
      </c>
      <c r="M3267" s="106">
        <v>13.5</v>
      </c>
    </row>
    <row r="3268" ht="15.75" customHeight="1">
      <c r="D3268" s="108">
        <v>40968.0</v>
      </c>
      <c r="E3268" s="106">
        <v>8.88</v>
      </c>
      <c r="F3268" s="106">
        <v>10.44</v>
      </c>
      <c r="G3268" s="106">
        <v>11.5</v>
      </c>
      <c r="H3268" s="106">
        <v>13.03</v>
      </c>
      <c r="I3268" s="106">
        <v>13.38</v>
      </c>
      <c r="J3268" s="106">
        <v>13.5</v>
      </c>
      <c r="K3268" s="106">
        <v>13.5</v>
      </c>
      <c r="L3268" s="106">
        <v>13.5</v>
      </c>
      <c r="M3268" s="106">
        <v>13.5</v>
      </c>
    </row>
    <row r="3269" ht="15.75" customHeight="1">
      <c r="D3269" s="108">
        <v>40967.0</v>
      </c>
      <c r="E3269" s="106">
        <v>8.33</v>
      </c>
      <c r="F3269" s="106">
        <v>10.0</v>
      </c>
      <c r="G3269" s="106">
        <v>11.25</v>
      </c>
      <c r="H3269" s="106">
        <v>12.92</v>
      </c>
      <c r="I3269" s="106">
        <v>13.33</v>
      </c>
      <c r="J3269" s="106">
        <v>13.5</v>
      </c>
      <c r="K3269" s="106">
        <v>13.5</v>
      </c>
      <c r="L3269" s="106">
        <v>13.5</v>
      </c>
      <c r="M3269" s="106">
        <v>13.5</v>
      </c>
    </row>
    <row r="3270" ht="15.75" customHeight="1">
      <c r="D3270" s="108">
        <v>40966.0</v>
      </c>
      <c r="E3270" s="106">
        <v>9.14</v>
      </c>
      <c r="F3270" s="106">
        <v>10.5</v>
      </c>
      <c r="G3270" s="106">
        <v>11.93</v>
      </c>
      <c r="H3270" s="106">
        <v>13.0</v>
      </c>
      <c r="I3270" s="106">
        <v>13.43</v>
      </c>
      <c r="J3270" s="106">
        <v>13.5</v>
      </c>
      <c r="K3270" s="106">
        <v>13.5</v>
      </c>
      <c r="L3270" s="106">
        <v>13.5</v>
      </c>
      <c r="M3270" s="106">
        <v>13.5</v>
      </c>
    </row>
    <row r="3271" ht="15.75" customHeight="1">
      <c r="D3271" s="108">
        <v>40963.0</v>
      </c>
      <c r="E3271" s="106">
        <v>9.5</v>
      </c>
      <c r="F3271" s="106">
        <v>10.64</v>
      </c>
      <c r="G3271" s="106">
        <v>11.5</v>
      </c>
      <c r="H3271" s="106">
        <v>12.93</v>
      </c>
      <c r="I3271" s="106">
        <v>13.43</v>
      </c>
      <c r="J3271" s="106">
        <v>13.5</v>
      </c>
      <c r="K3271" s="106">
        <v>13.5</v>
      </c>
      <c r="L3271" s="106">
        <v>13.5</v>
      </c>
      <c r="M3271" s="106">
        <v>13.5</v>
      </c>
    </row>
    <row r="3272" ht="15.75" customHeight="1">
      <c r="D3272" s="108">
        <v>40962.0</v>
      </c>
      <c r="E3272" s="106">
        <v>10.71</v>
      </c>
      <c r="F3272" s="106">
        <v>11.71</v>
      </c>
      <c r="G3272" s="106">
        <v>12.57</v>
      </c>
      <c r="H3272" s="106">
        <v>13.29</v>
      </c>
      <c r="I3272" s="106">
        <v>13.5</v>
      </c>
      <c r="J3272" s="106">
        <v>13.5</v>
      </c>
      <c r="K3272" s="106">
        <v>13.5</v>
      </c>
      <c r="L3272" s="106">
        <v>13.5</v>
      </c>
      <c r="M3272" s="106">
        <v>13.5</v>
      </c>
    </row>
    <row r="3273" ht="15.75" customHeight="1">
      <c r="D3273" s="108">
        <v>40961.0</v>
      </c>
      <c r="E3273" s="106">
        <v>11.5</v>
      </c>
      <c r="F3273" s="106">
        <v>12.33</v>
      </c>
      <c r="G3273" s="106">
        <v>13.0</v>
      </c>
      <c r="H3273" s="106">
        <v>13.5</v>
      </c>
      <c r="I3273" s="106">
        <v>13.5</v>
      </c>
      <c r="J3273" s="106">
        <v>13.5</v>
      </c>
      <c r="K3273" s="106">
        <v>13.5</v>
      </c>
      <c r="L3273" s="106">
        <v>13.5</v>
      </c>
      <c r="M3273" s="106">
        <v>13.5</v>
      </c>
    </row>
    <row r="3274" ht="15.75" customHeight="1">
      <c r="D3274" s="108">
        <v>40960.0</v>
      </c>
      <c r="E3274" s="106">
        <v>11.71</v>
      </c>
      <c r="F3274" s="106">
        <v>12.64</v>
      </c>
      <c r="G3274" s="106">
        <v>13.07</v>
      </c>
      <c r="H3274" s="106">
        <v>13.5</v>
      </c>
      <c r="I3274" s="106">
        <v>13.5</v>
      </c>
      <c r="J3274" s="106">
        <v>13.5</v>
      </c>
      <c r="K3274" s="106">
        <v>13.5</v>
      </c>
      <c r="L3274" s="106">
        <v>13.5</v>
      </c>
      <c r="M3274" s="106">
        <v>13.5</v>
      </c>
    </row>
    <row r="3275" ht="15.75" customHeight="1">
      <c r="D3275" s="108">
        <v>40959.0</v>
      </c>
      <c r="E3275" s="106">
        <v>10.5</v>
      </c>
      <c r="F3275" s="106">
        <v>11.63</v>
      </c>
      <c r="G3275" s="106">
        <v>12.67</v>
      </c>
      <c r="H3275" s="106">
        <v>13.5</v>
      </c>
      <c r="I3275" s="106">
        <v>13.5</v>
      </c>
      <c r="J3275" s="106">
        <v>13.5</v>
      </c>
      <c r="K3275" s="106">
        <v>13.5</v>
      </c>
      <c r="L3275" s="106">
        <v>13.5</v>
      </c>
      <c r="M3275" s="106">
        <v>13.5</v>
      </c>
    </row>
    <row r="3276" ht="15.75" customHeight="1">
      <c r="D3276" s="108">
        <v>40956.0</v>
      </c>
      <c r="E3276" s="106">
        <v>10.83</v>
      </c>
      <c r="F3276" s="106">
        <v>11.96</v>
      </c>
      <c r="G3276" s="106">
        <v>12.92</v>
      </c>
      <c r="H3276" s="106">
        <v>13.5</v>
      </c>
      <c r="I3276" s="106">
        <v>13.5</v>
      </c>
      <c r="J3276" s="106">
        <v>13.5</v>
      </c>
      <c r="K3276" s="106">
        <v>13.5</v>
      </c>
      <c r="L3276" s="106">
        <v>13.5</v>
      </c>
      <c r="M3276" s="106">
        <v>13.5</v>
      </c>
    </row>
    <row r="3277" ht="15.75" customHeight="1">
      <c r="D3277" s="108">
        <v>40955.0</v>
      </c>
      <c r="E3277" s="106">
        <v>11.29</v>
      </c>
      <c r="F3277" s="106">
        <v>12.29</v>
      </c>
      <c r="G3277" s="106">
        <v>12.93</v>
      </c>
      <c r="H3277" s="106">
        <v>13.5</v>
      </c>
      <c r="I3277" s="106">
        <v>13.5</v>
      </c>
      <c r="J3277" s="106">
        <v>13.5</v>
      </c>
      <c r="K3277" s="106">
        <v>13.5</v>
      </c>
      <c r="L3277" s="106">
        <v>13.5</v>
      </c>
      <c r="M3277" s="106">
        <v>13.5</v>
      </c>
    </row>
    <row r="3278" ht="15.75" customHeight="1">
      <c r="D3278" s="108">
        <v>40954.0</v>
      </c>
      <c r="E3278" s="106">
        <v>11.5</v>
      </c>
      <c r="F3278" s="106">
        <v>12.5</v>
      </c>
      <c r="G3278" s="106">
        <v>13.0</v>
      </c>
      <c r="H3278" s="106">
        <v>13.5</v>
      </c>
      <c r="I3278" s="106">
        <v>13.5</v>
      </c>
      <c r="J3278" s="106">
        <v>13.5</v>
      </c>
      <c r="K3278" s="106">
        <v>13.5</v>
      </c>
      <c r="L3278" s="106">
        <v>13.5</v>
      </c>
      <c r="M3278" s="106">
        <v>13.5</v>
      </c>
    </row>
    <row r="3279" ht="15.75" customHeight="1">
      <c r="D3279" s="108">
        <v>40953.0</v>
      </c>
      <c r="E3279" s="106">
        <v>11.93</v>
      </c>
      <c r="F3279" s="106">
        <v>12.79</v>
      </c>
      <c r="G3279" s="106">
        <v>13.21</v>
      </c>
      <c r="H3279" s="106">
        <v>13.5</v>
      </c>
      <c r="I3279" s="106">
        <v>13.5</v>
      </c>
      <c r="J3279" s="106">
        <v>13.5</v>
      </c>
      <c r="K3279" s="106">
        <v>13.5</v>
      </c>
      <c r="L3279" s="106">
        <v>13.5</v>
      </c>
      <c r="M3279" s="106">
        <v>13.5</v>
      </c>
    </row>
    <row r="3280" ht="15.75" customHeight="1">
      <c r="D3280" s="108">
        <v>40952.0</v>
      </c>
      <c r="E3280" s="106">
        <v>11.72</v>
      </c>
      <c r="F3280" s="106">
        <v>12.73</v>
      </c>
      <c r="G3280" s="106">
        <v>13.16</v>
      </c>
      <c r="H3280" s="106">
        <v>13.5</v>
      </c>
      <c r="I3280" s="106">
        <v>13.5</v>
      </c>
      <c r="J3280" s="106">
        <v>13.5</v>
      </c>
      <c r="K3280" s="106">
        <v>13.5</v>
      </c>
      <c r="L3280" s="106">
        <v>13.5</v>
      </c>
      <c r="M3280" s="106">
        <v>13.5</v>
      </c>
    </row>
    <row r="3281" ht="15.75" customHeight="1">
      <c r="D3281" s="108">
        <v>40949.0</v>
      </c>
      <c r="E3281" s="106">
        <v>11.5</v>
      </c>
      <c r="F3281" s="106">
        <v>12.72</v>
      </c>
      <c r="G3281" s="106">
        <v>13.17</v>
      </c>
      <c r="H3281" s="106">
        <v>13.5</v>
      </c>
      <c r="I3281" s="106">
        <v>13.5</v>
      </c>
      <c r="J3281" s="106">
        <v>13.5</v>
      </c>
      <c r="K3281" s="106">
        <v>13.5</v>
      </c>
      <c r="L3281" s="106">
        <v>13.5</v>
      </c>
      <c r="M3281" s="106">
        <v>13.5</v>
      </c>
    </row>
    <row r="3282" ht="15.75" customHeight="1">
      <c r="D3282" s="108">
        <v>40948.0</v>
      </c>
      <c r="E3282" s="106">
        <v>11.56</v>
      </c>
      <c r="F3282" s="106">
        <v>12.73</v>
      </c>
      <c r="G3282" s="106">
        <v>13.23</v>
      </c>
      <c r="H3282" s="106">
        <v>13.5</v>
      </c>
      <c r="I3282" s="106">
        <v>13.5</v>
      </c>
      <c r="J3282" s="106">
        <v>13.5</v>
      </c>
      <c r="K3282" s="106">
        <v>13.5</v>
      </c>
      <c r="L3282" s="106">
        <v>13.5</v>
      </c>
      <c r="M3282" s="106">
        <v>13.5</v>
      </c>
    </row>
    <row r="3283" ht="15.75" customHeight="1">
      <c r="D3283" s="108">
        <v>40947.0</v>
      </c>
      <c r="E3283" s="106">
        <v>12.29</v>
      </c>
      <c r="F3283" s="106">
        <v>13.04</v>
      </c>
      <c r="G3283" s="106">
        <v>13.44</v>
      </c>
      <c r="H3283" s="106">
        <v>13.5</v>
      </c>
      <c r="I3283" s="106">
        <v>13.5</v>
      </c>
      <c r="J3283" s="106">
        <v>13.5</v>
      </c>
      <c r="K3283" s="106">
        <v>13.5</v>
      </c>
      <c r="L3283" s="106">
        <v>13.5</v>
      </c>
      <c r="M3283" s="106">
        <v>13.5</v>
      </c>
    </row>
    <row r="3284" ht="15.75" customHeight="1">
      <c r="D3284" s="108">
        <v>40946.0</v>
      </c>
      <c r="E3284" s="106">
        <v>12.69</v>
      </c>
      <c r="F3284" s="106">
        <v>13.31</v>
      </c>
      <c r="G3284" s="106">
        <v>13.5</v>
      </c>
      <c r="H3284" s="106">
        <v>13.5</v>
      </c>
      <c r="I3284" s="106">
        <v>13.5</v>
      </c>
      <c r="J3284" s="106">
        <v>13.5</v>
      </c>
      <c r="K3284" s="106">
        <v>13.5</v>
      </c>
      <c r="L3284" s="106">
        <v>13.5</v>
      </c>
      <c r="M3284" s="106">
        <v>13.5</v>
      </c>
    </row>
    <row r="3285" ht="15.75" customHeight="1">
      <c r="D3285" s="108">
        <v>40945.0</v>
      </c>
      <c r="E3285" s="106">
        <v>13.21</v>
      </c>
      <c r="F3285" s="106">
        <v>13.5</v>
      </c>
      <c r="G3285" s="106">
        <v>13.5</v>
      </c>
      <c r="H3285" s="106">
        <v>13.5</v>
      </c>
      <c r="I3285" s="106">
        <v>13.5</v>
      </c>
      <c r="J3285" s="106">
        <v>13.5</v>
      </c>
      <c r="K3285" s="106">
        <v>13.5</v>
      </c>
      <c r="L3285" s="106">
        <v>13.5</v>
      </c>
      <c r="M3285" s="106">
        <v>13.5</v>
      </c>
    </row>
    <row r="3286" ht="15.75" customHeight="1">
      <c r="D3286" s="108">
        <v>40942.0</v>
      </c>
      <c r="E3286" s="106">
        <v>13.36</v>
      </c>
      <c r="F3286" s="106">
        <v>13.5</v>
      </c>
      <c r="G3286" s="106">
        <v>13.5</v>
      </c>
      <c r="H3286" s="106">
        <v>13.5</v>
      </c>
      <c r="I3286" s="106">
        <v>13.5</v>
      </c>
      <c r="J3286" s="106">
        <v>13.5</v>
      </c>
      <c r="K3286" s="106">
        <v>13.5</v>
      </c>
      <c r="L3286" s="106">
        <v>13.5</v>
      </c>
      <c r="M3286" s="106">
        <v>13.5</v>
      </c>
    </row>
    <row r="3287" ht="15.75" customHeight="1">
      <c r="D3287" s="108">
        <v>40941.0</v>
      </c>
      <c r="E3287" s="106">
        <v>13.36</v>
      </c>
      <c r="F3287" s="106">
        <v>13.5</v>
      </c>
      <c r="G3287" s="106">
        <v>13.5</v>
      </c>
      <c r="H3287" s="106">
        <v>13.5</v>
      </c>
      <c r="I3287" s="106">
        <v>13.5</v>
      </c>
      <c r="J3287" s="106">
        <v>13.5</v>
      </c>
      <c r="K3287" s="106">
        <v>13.5</v>
      </c>
      <c r="L3287" s="106">
        <v>13.5</v>
      </c>
      <c r="M3287" s="106">
        <v>13.5</v>
      </c>
    </row>
    <row r="3288" ht="15.75" customHeight="1">
      <c r="D3288" s="108">
        <v>40940.0</v>
      </c>
      <c r="E3288" s="106">
        <v>13.36</v>
      </c>
      <c r="F3288" s="106">
        <v>13.5</v>
      </c>
      <c r="G3288" s="106">
        <v>13.5</v>
      </c>
      <c r="H3288" s="106">
        <v>13.5</v>
      </c>
      <c r="I3288" s="106">
        <v>13.5</v>
      </c>
      <c r="J3288" s="106">
        <v>13.5</v>
      </c>
      <c r="K3288" s="106">
        <v>13.5</v>
      </c>
      <c r="L3288" s="106">
        <v>13.5</v>
      </c>
      <c r="M3288" s="106">
        <v>13.5</v>
      </c>
    </row>
    <row r="3289" ht="15.75" customHeight="1">
      <c r="D3289" s="108">
        <v>40939.0</v>
      </c>
      <c r="E3289" s="106">
        <v>13.25</v>
      </c>
      <c r="F3289" s="106">
        <v>13.5</v>
      </c>
      <c r="G3289" s="106">
        <v>13.5</v>
      </c>
      <c r="H3289" s="106">
        <v>13.5</v>
      </c>
      <c r="I3289" s="106">
        <v>13.5</v>
      </c>
      <c r="J3289" s="106">
        <v>13.5</v>
      </c>
      <c r="K3289" s="106">
        <v>13.5</v>
      </c>
      <c r="L3289" s="106">
        <v>13.5</v>
      </c>
      <c r="M3289" s="106">
        <v>13.5</v>
      </c>
    </row>
    <row r="3290" ht="15.75" customHeight="1">
      <c r="D3290" s="108">
        <v>40938.0</v>
      </c>
      <c r="E3290" s="106">
        <v>13.5</v>
      </c>
      <c r="F3290" s="106">
        <v>13.5</v>
      </c>
      <c r="G3290" s="106">
        <v>13.5</v>
      </c>
      <c r="H3290" s="106">
        <v>13.5</v>
      </c>
      <c r="I3290" s="106">
        <v>13.5</v>
      </c>
      <c r="J3290" s="106">
        <v>13.5</v>
      </c>
      <c r="K3290" s="106">
        <v>13.5</v>
      </c>
      <c r="L3290" s="106">
        <v>13.5</v>
      </c>
      <c r="M3290" s="106">
        <v>13.5</v>
      </c>
    </row>
    <row r="3291" ht="15.75" customHeight="1">
      <c r="D3291" s="108">
        <v>40928.0</v>
      </c>
      <c r="E3291" s="106">
        <v>13.5</v>
      </c>
      <c r="F3291" s="106">
        <v>13.5</v>
      </c>
      <c r="G3291" s="106">
        <v>13.5</v>
      </c>
      <c r="H3291" s="106">
        <v>13.5</v>
      </c>
      <c r="I3291" s="106">
        <v>13.5</v>
      </c>
      <c r="J3291" s="106">
        <v>13.5</v>
      </c>
      <c r="K3291" s="106">
        <v>13.5</v>
      </c>
      <c r="L3291" s="106">
        <v>13.5</v>
      </c>
      <c r="M3291" s="106">
        <v>13.5</v>
      </c>
    </row>
    <row r="3292" ht="15.75" customHeight="1">
      <c r="D3292" s="108">
        <v>40927.0</v>
      </c>
      <c r="E3292" s="106">
        <v>13.5</v>
      </c>
      <c r="F3292" s="106">
        <v>13.5</v>
      </c>
      <c r="G3292" s="106">
        <v>13.5</v>
      </c>
      <c r="H3292" s="106">
        <v>13.5</v>
      </c>
      <c r="I3292" s="106">
        <v>13.5</v>
      </c>
      <c r="J3292" s="106">
        <v>13.5</v>
      </c>
      <c r="K3292" s="106">
        <v>13.5</v>
      </c>
      <c r="L3292" s="106">
        <v>13.5</v>
      </c>
      <c r="M3292" s="106">
        <v>13.5</v>
      </c>
    </row>
    <row r="3293" ht="15.75" customHeight="1">
      <c r="D3293" s="108">
        <v>40926.0</v>
      </c>
      <c r="E3293" s="106">
        <v>13.5</v>
      </c>
      <c r="F3293" s="106">
        <v>13.5</v>
      </c>
      <c r="G3293" s="106">
        <v>13.5</v>
      </c>
      <c r="H3293" s="106">
        <v>13.5</v>
      </c>
      <c r="I3293" s="106">
        <v>13.5</v>
      </c>
      <c r="J3293" s="106">
        <v>13.5</v>
      </c>
      <c r="K3293" s="106">
        <v>13.5</v>
      </c>
      <c r="L3293" s="106">
        <v>13.5</v>
      </c>
      <c r="M3293" s="106">
        <v>13.5</v>
      </c>
    </row>
    <row r="3294" ht="15.75" customHeight="1">
      <c r="D3294" s="108">
        <v>40925.0</v>
      </c>
      <c r="E3294" s="106">
        <v>13.5</v>
      </c>
      <c r="F3294" s="106">
        <v>13.5</v>
      </c>
      <c r="G3294" s="106">
        <v>13.5</v>
      </c>
      <c r="H3294" s="106">
        <v>13.5</v>
      </c>
      <c r="I3294" s="106">
        <v>13.5</v>
      </c>
      <c r="J3294" s="106">
        <v>13.5</v>
      </c>
      <c r="K3294" s="106">
        <v>13.5</v>
      </c>
      <c r="L3294" s="106">
        <v>13.5</v>
      </c>
      <c r="M3294" s="106">
        <v>13.5</v>
      </c>
    </row>
    <row r="3295" ht="15.75" customHeight="1">
      <c r="D3295" s="108">
        <v>40924.0</v>
      </c>
      <c r="E3295" s="106">
        <v>13.5</v>
      </c>
      <c r="F3295" s="106">
        <v>13.5</v>
      </c>
      <c r="G3295" s="106">
        <v>13.5</v>
      </c>
      <c r="H3295" s="106">
        <v>13.5</v>
      </c>
      <c r="I3295" s="106">
        <v>13.5</v>
      </c>
      <c r="J3295" s="106">
        <v>13.5</v>
      </c>
      <c r="K3295" s="106">
        <v>13.5</v>
      </c>
      <c r="L3295" s="106">
        <v>13.5</v>
      </c>
      <c r="M3295" s="106">
        <v>13.5</v>
      </c>
    </row>
    <row r="3296" ht="15.75" customHeight="1">
      <c r="D3296" s="108">
        <v>40921.0</v>
      </c>
      <c r="E3296" s="106">
        <v>13.43</v>
      </c>
      <c r="F3296" s="106">
        <v>13.5</v>
      </c>
      <c r="G3296" s="106">
        <v>13.5</v>
      </c>
      <c r="H3296" s="106">
        <v>13.5</v>
      </c>
      <c r="I3296" s="106">
        <v>13.5</v>
      </c>
      <c r="J3296" s="106">
        <v>13.5</v>
      </c>
      <c r="K3296" s="106">
        <v>13.5</v>
      </c>
      <c r="L3296" s="106">
        <v>13.5</v>
      </c>
      <c r="M3296" s="106">
        <v>13.5</v>
      </c>
    </row>
    <row r="3297" ht="15.75" customHeight="1">
      <c r="D3297" s="108">
        <v>40920.0</v>
      </c>
      <c r="E3297" s="106">
        <v>13.25</v>
      </c>
      <c r="F3297" s="106">
        <v>13.5</v>
      </c>
      <c r="G3297" s="106">
        <v>13.5</v>
      </c>
      <c r="H3297" s="106">
        <v>13.5</v>
      </c>
      <c r="I3297" s="106">
        <v>13.5</v>
      </c>
      <c r="J3297" s="106">
        <v>13.5</v>
      </c>
      <c r="K3297" s="106">
        <v>13.5</v>
      </c>
      <c r="L3297" s="106">
        <v>13.5</v>
      </c>
      <c r="M3297" s="106">
        <v>13.5</v>
      </c>
    </row>
    <row r="3298" ht="15.75" customHeight="1">
      <c r="D3298" s="108">
        <v>40919.0</v>
      </c>
      <c r="E3298" s="106">
        <v>13.38</v>
      </c>
      <c r="F3298" s="106">
        <v>13.5</v>
      </c>
      <c r="G3298" s="106">
        <v>13.5</v>
      </c>
      <c r="H3298" s="106">
        <v>13.5</v>
      </c>
      <c r="I3298" s="106">
        <v>13.5</v>
      </c>
      <c r="J3298" s="106">
        <v>13.5</v>
      </c>
      <c r="K3298" s="106">
        <v>13.5</v>
      </c>
      <c r="L3298" s="106">
        <v>13.5</v>
      </c>
      <c r="M3298" s="106">
        <v>13.5</v>
      </c>
    </row>
    <row r="3299" ht="15.75" customHeight="1">
      <c r="D3299" s="108">
        <v>40918.0</v>
      </c>
      <c r="E3299" s="106">
        <v>13.19</v>
      </c>
      <c r="F3299" s="106">
        <v>13.5</v>
      </c>
      <c r="G3299" s="106">
        <v>13.5</v>
      </c>
      <c r="H3299" s="106">
        <v>13.5</v>
      </c>
      <c r="I3299" s="106">
        <v>13.5</v>
      </c>
      <c r="J3299" s="106">
        <v>13.5</v>
      </c>
      <c r="K3299" s="106">
        <v>13.5</v>
      </c>
      <c r="L3299" s="106">
        <v>13.5</v>
      </c>
      <c r="M3299" s="106">
        <v>13.5</v>
      </c>
    </row>
    <row r="3300" ht="15.75" customHeight="1">
      <c r="D3300" s="108">
        <v>40917.0</v>
      </c>
      <c r="E3300" s="106">
        <v>12.36</v>
      </c>
      <c r="F3300" s="106">
        <v>13.14</v>
      </c>
      <c r="G3300" s="106">
        <v>13.5</v>
      </c>
      <c r="H3300" s="106">
        <v>13.5</v>
      </c>
      <c r="I3300" s="106">
        <v>13.5</v>
      </c>
      <c r="J3300" s="106">
        <v>13.5</v>
      </c>
      <c r="K3300" s="106">
        <v>13.5</v>
      </c>
      <c r="L3300" s="106">
        <v>13.5</v>
      </c>
      <c r="M3300" s="106">
        <v>13.5</v>
      </c>
    </row>
    <row r="3301" ht="15.75" customHeight="1">
      <c r="D3301" s="108">
        <v>40914.0</v>
      </c>
      <c r="E3301" s="106">
        <v>12.17</v>
      </c>
      <c r="F3301" s="106">
        <v>13.0</v>
      </c>
      <c r="G3301" s="106">
        <v>13.5</v>
      </c>
      <c r="H3301" s="106">
        <v>13.5</v>
      </c>
      <c r="I3301" s="106">
        <v>13.5</v>
      </c>
      <c r="J3301" s="106">
        <v>13.5</v>
      </c>
      <c r="K3301" s="106">
        <v>13.5</v>
      </c>
      <c r="L3301" s="106">
        <v>13.5</v>
      </c>
      <c r="M3301" s="106">
        <v>13.5</v>
      </c>
    </row>
    <row r="3302" ht="15.75" customHeight="1">
      <c r="D3302" s="108">
        <v>40913.0</v>
      </c>
      <c r="E3302" s="106">
        <v>11.81</v>
      </c>
      <c r="F3302" s="106">
        <v>12.88</v>
      </c>
      <c r="G3302" s="106">
        <v>13.44</v>
      </c>
      <c r="H3302" s="106">
        <v>13.5</v>
      </c>
      <c r="I3302" s="106">
        <v>13.5</v>
      </c>
      <c r="J3302" s="106">
        <v>13.5</v>
      </c>
      <c r="K3302" s="106">
        <v>13.5</v>
      </c>
      <c r="L3302" s="106">
        <v>13.5</v>
      </c>
      <c r="M3302" s="106">
        <v>13.5</v>
      </c>
    </row>
    <row r="3303" ht="15.75" customHeight="1">
      <c r="D3303" s="108">
        <v>40912.0</v>
      </c>
      <c r="E3303" s="106">
        <v>11.93</v>
      </c>
      <c r="F3303" s="106">
        <v>12.93</v>
      </c>
      <c r="G3303" s="106">
        <v>13.36</v>
      </c>
      <c r="H3303" s="106">
        <v>13.5</v>
      </c>
      <c r="I3303" s="106">
        <v>13.5</v>
      </c>
      <c r="J3303" s="106">
        <v>13.5</v>
      </c>
      <c r="K3303" s="106">
        <v>13.5</v>
      </c>
      <c r="L3303" s="106">
        <v>13.5</v>
      </c>
      <c r="M3303" s="106">
        <v>13.5</v>
      </c>
    </row>
    <row r="3304" ht="15.75" customHeight="1">
      <c r="D3304" s="108">
        <v>40911.0</v>
      </c>
      <c r="E3304" s="106">
        <v>12.0</v>
      </c>
      <c r="F3304" s="106">
        <v>13.0</v>
      </c>
      <c r="G3304" s="106">
        <v>13.43</v>
      </c>
      <c r="H3304" s="106">
        <v>13.5</v>
      </c>
      <c r="I3304" s="106">
        <v>13.5</v>
      </c>
      <c r="J3304" s="106">
        <v>13.5</v>
      </c>
      <c r="K3304" s="106">
        <v>13.5</v>
      </c>
      <c r="L3304" s="106">
        <v>13.5</v>
      </c>
      <c r="M3304" s="106">
        <v>13.5</v>
      </c>
    </row>
    <row r="3305" ht="15.75" customHeight="1">
      <c r="D3305" s="108">
        <v>40907.0</v>
      </c>
      <c r="E3305" s="106">
        <v>11.29</v>
      </c>
      <c r="F3305" s="106">
        <v>12.86</v>
      </c>
      <c r="G3305" s="106">
        <v>13.36</v>
      </c>
      <c r="H3305" s="106">
        <v>13.5</v>
      </c>
      <c r="I3305" s="106">
        <v>13.5</v>
      </c>
      <c r="J3305" s="106">
        <v>13.5</v>
      </c>
      <c r="K3305" s="106">
        <v>13.5</v>
      </c>
      <c r="L3305" s="106">
        <v>13.5</v>
      </c>
      <c r="M3305" s="106">
        <v>13.5</v>
      </c>
    </row>
    <row r="3306" ht="15.75" customHeight="1">
      <c r="D3306" s="108">
        <v>40906.0</v>
      </c>
      <c r="E3306" s="106">
        <v>11.5</v>
      </c>
      <c r="F3306" s="106">
        <v>12.81</v>
      </c>
      <c r="G3306" s="106">
        <v>13.44</v>
      </c>
      <c r="H3306" s="106">
        <v>13.5</v>
      </c>
      <c r="I3306" s="106">
        <v>13.5</v>
      </c>
      <c r="J3306" s="106">
        <v>13.5</v>
      </c>
      <c r="K3306" s="106">
        <v>13.5</v>
      </c>
      <c r="L3306" s="106">
        <v>13.5</v>
      </c>
      <c r="M3306" s="106">
        <v>13.5</v>
      </c>
    </row>
    <row r="3307" ht="15.75" customHeight="1">
      <c r="D3307" s="108">
        <v>40905.0</v>
      </c>
      <c r="E3307" s="106">
        <v>11.4</v>
      </c>
      <c r="F3307" s="106">
        <v>12.71</v>
      </c>
      <c r="G3307" s="106">
        <v>13.46</v>
      </c>
      <c r="H3307" s="106">
        <v>13.5</v>
      </c>
      <c r="I3307" s="106">
        <v>13.5</v>
      </c>
      <c r="J3307" s="106">
        <v>13.5</v>
      </c>
      <c r="K3307" s="106">
        <v>13.5</v>
      </c>
      <c r="L3307" s="106">
        <v>13.5</v>
      </c>
      <c r="M3307" s="106">
        <v>13.5</v>
      </c>
    </row>
    <row r="3308" ht="15.75" customHeight="1">
      <c r="D3308" s="108">
        <v>40904.0</v>
      </c>
      <c r="E3308" s="106">
        <v>11.25</v>
      </c>
      <c r="F3308" s="106">
        <v>12.83</v>
      </c>
      <c r="G3308" s="106">
        <v>13.5</v>
      </c>
      <c r="H3308" s="106">
        <v>13.5</v>
      </c>
      <c r="I3308" s="106">
        <v>13.5</v>
      </c>
      <c r="J3308" s="106">
        <v>13.5</v>
      </c>
      <c r="K3308" s="106">
        <v>13.5</v>
      </c>
      <c r="L3308" s="106">
        <v>13.5</v>
      </c>
      <c r="M3308" s="106">
        <v>13.5</v>
      </c>
    </row>
    <row r="3309" ht="15.75" customHeight="1">
      <c r="D3309" s="108">
        <v>40903.0</v>
      </c>
      <c r="E3309" s="106">
        <v>11.86</v>
      </c>
      <c r="F3309" s="106">
        <v>13.07</v>
      </c>
      <c r="G3309" s="106">
        <v>13.5</v>
      </c>
      <c r="H3309" s="106">
        <v>13.5</v>
      </c>
      <c r="I3309" s="106">
        <v>13.5</v>
      </c>
      <c r="J3309" s="106">
        <v>13.5</v>
      </c>
      <c r="K3309" s="106">
        <v>13.5</v>
      </c>
      <c r="L3309" s="106">
        <v>13.5</v>
      </c>
      <c r="M3309" s="106">
        <v>13.5</v>
      </c>
    </row>
    <row r="3310" ht="15.75" customHeight="1">
      <c r="D3310" s="108">
        <v>40900.0</v>
      </c>
      <c r="E3310" s="106">
        <v>11.79</v>
      </c>
      <c r="F3310" s="106">
        <v>13.0</v>
      </c>
      <c r="G3310" s="106">
        <v>13.5</v>
      </c>
      <c r="H3310" s="106">
        <v>13.5</v>
      </c>
      <c r="I3310" s="106">
        <v>13.5</v>
      </c>
      <c r="J3310" s="106">
        <v>13.5</v>
      </c>
      <c r="K3310" s="106">
        <v>13.5</v>
      </c>
      <c r="L3310" s="106">
        <v>13.5</v>
      </c>
      <c r="M3310" s="106">
        <v>13.5</v>
      </c>
    </row>
    <row r="3311" ht="15.75" customHeight="1">
      <c r="D3311" s="108">
        <v>40899.0</v>
      </c>
      <c r="E3311" s="106">
        <v>12.06</v>
      </c>
      <c r="F3311" s="106">
        <v>13.13</v>
      </c>
      <c r="G3311" s="106">
        <v>13.5</v>
      </c>
      <c r="H3311" s="106">
        <v>13.5</v>
      </c>
      <c r="I3311" s="106">
        <v>13.5</v>
      </c>
      <c r="J3311" s="106">
        <v>13.5</v>
      </c>
      <c r="K3311" s="106">
        <v>13.5</v>
      </c>
      <c r="L3311" s="106">
        <v>13.5</v>
      </c>
      <c r="M3311" s="106">
        <v>13.5</v>
      </c>
    </row>
    <row r="3312" ht="15.75" customHeight="1">
      <c r="D3312" s="108">
        <v>40898.0</v>
      </c>
      <c r="E3312" s="106">
        <v>12.0</v>
      </c>
      <c r="F3312" s="106">
        <v>13.17</v>
      </c>
      <c r="G3312" s="106">
        <v>13.5</v>
      </c>
      <c r="H3312" s="106">
        <v>13.5</v>
      </c>
      <c r="I3312" s="106">
        <v>13.5</v>
      </c>
      <c r="J3312" s="106">
        <v>13.5</v>
      </c>
      <c r="K3312" s="106">
        <v>13.5</v>
      </c>
      <c r="L3312" s="106">
        <v>13.5</v>
      </c>
      <c r="M3312" s="106">
        <v>13.5</v>
      </c>
    </row>
    <row r="3313" ht="15.75" customHeight="1">
      <c r="D3313" s="108">
        <v>40897.0</v>
      </c>
      <c r="E3313" s="106">
        <v>11.63</v>
      </c>
      <c r="F3313" s="106">
        <v>13.04</v>
      </c>
      <c r="G3313" s="106">
        <v>13.5</v>
      </c>
      <c r="H3313" s="106">
        <v>13.5</v>
      </c>
      <c r="I3313" s="106">
        <v>13.5</v>
      </c>
      <c r="J3313" s="106">
        <v>13.5</v>
      </c>
      <c r="K3313" s="106">
        <v>13.5</v>
      </c>
      <c r="L3313" s="106">
        <v>13.5</v>
      </c>
      <c r="M3313" s="106">
        <v>13.5</v>
      </c>
    </row>
    <row r="3314" ht="15.75" customHeight="1">
      <c r="D3314" s="108">
        <v>40896.0</v>
      </c>
      <c r="E3314" s="106">
        <v>11.58</v>
      </c>
      <c r="F3314" s="106">
        <v>13.13</v>
      </c>
      <c r="G3314" s="106">
        <v>13.5</v>
      </c>
      <c r="H3314" s="106">
        <v>13.5</v>
      </c>
      <c r="I3314" s="106">
        <v>13.5</v>
      </c>
      <c r="J3314" s="106">
        <v>13.5</v>
      </c>
      <c r="K3314" s="106">
        <v>13.5</v>
      </c>
      <c r="L3314" s="106">
        <v>13.5</v>
      </c>
      <c r="M3314" s="106">
        <v>13.5</v>
      </c>
    </row>
    <row r="3315" ht="15.75" customHeight="1">
      <c r="D3315" s="108">
        <v>40893.0</v>
      </c>
      <c r="E3315" s="106">
        <v>10.93</v>
      </c>
      <c r="F3315" s="106">
        <v>12.4</v>
      </c>
      <c r="G3315" s="106">
        <v>13.17</v>
      </c>
      <c r="H3315" s="106">
        <v>13.5</v>
      </c>
      <c r="I3315" s="106">
        <v>13.5</v>
      </c>
      <c r="J3315" s="106">
        <v>13.5</v>
      </c>
      <c r="K3315" s="106">
        <v>13.5</v>
      </c>
      <c r="L3315" s="106">
        <v>13.5</v>
      </c>
      <c r="M3315" s="106">
        <v>13.5</v>
      </c>
    </row>
    <row r="3316" ht="15.75" customHeight="1">
      <c r="D3316" s="108">
        <v>40892.0</v>
      </c>
      <c r="E3316" s="106">
        <v>11.44</v>
      </c>
      <c r="F3316" s="106">
        <v>12.6</v>
      </c>
      <c r="G3316" s="106">
        <v>13.28</v>
      </c>
      <c r="H3316" s="106">
        <v>13.5</v>
      </c>
      <c r="I3316" s="106">
        <v>13.5</v>
      </c>
      <c r="J3316" s="106">
        <v>13.5</v>
      </c>
      <c r="K3316" s="106">
        <v>13.5</v>
      </c>
      <c r="L3316" s="106">
        <v>13.5</v>
      </c>
      <c r="M3316" s="106">
        <v>13.5</v>
      </c>
    </row>
    <row r="3317" ht="15.75" customHeight="1">
      <c r="D3317" s="108">
        <v>40891.0</v>
      </c>
      <c r="E3317" s="106">
        <v>11.17</v>
      </c>
      <c r="F3317" s="106">
        <v>12.63</v>
      </c>
      <c r="G3317" s="106">
        <v>13.28</v>
      </c>
      <c r="H3317" s="106">
        <v>13.5</v>
      </c>
      <c r="I3317" s="106">
        <v>13.5</v>
      </c>
      <c r="J3317" s="106">
        <v>13.5</v>
      </c>
      <c r="K3317" s="106">
        <v>13.5</v>
      </c>
      <c r="L3317" s="106">
        <v>13.5</v>
      </c>
      <c r="M3317" s="106">
        <v>13.5</v>
      </c>
    </row>
    <row r="3318" ht="15.75" customHeight="1">
      <c r="D3318" s="108">
        <v>40890.0</v>
      </c>
      <c r="E3318" s="106">
        <v>11.36</v>
      </c>
      <c r="F3318" s="106">
        <v>12.71</v>
      </c>
      <c r="G3318" s="106">
        <v>13.29</v>
      </c>
      <c r="H3318" s="106">
        <v>13.5</v>
      </c>
      <c r="I3318" s="106">
        <v>13.5</v>
      </c>
      <c r="J3318" s="106">
        <v>13.5</v>
      </c>
      <c r="K3318" s="106">
        <v>13.5</v>
      </c>
      <c r="L3318" s="106">
        <v>13.5</v>
      </c>
      <c r="M3318" s="106">
        <v>13.5</v>
      </c>
    </row>
    <row r="3319" ht="15.75" customHeight="1">
      <c r="D3319" s="108">
        <v>40889.0</v>
      </c>
      <c r="E3319" s="106">
        <v>11.57</v>
      </c>
      <c r="F3319" s="106">
        <v>12.76</v>
      </c>
      <c r="G3319" s="106">
        <v>13.31</v>
      </c>
      <c r="H3319" s="106">
        <v>13.5</v>
      </c>
      <c r="I3319" s="106">
        <v>13.5</v>
      </c>
      <c r="J3319" s="106">
        <v>13.5</v>
      </c>
      <c r="K3319" s="106">
        <v>13.5</v>
      </c>
      <c r="L3319" s="106">
        <v>13.5</v>
      </c>
      <c r="M3319" s="106">
        <v>13.5</v>
      </c>
    </row>
    <row r="3320" ht="15.75" customHeight="1">
      <c r="D3320" s="108">
        <v>40886.0</v>
      </c>
      <c r="E3320" s="106">
        <v>11.36</v>
      </c>
      <c r="F3320" s="106">
        <v>12.69</v>
      </c>
      <c r="G3320" s="106">
        <v>13.31</v>
      </c>
      <c r="H3320" s="106">
        <v>13.5</v>
      </c>
      <c r="I3320" s="106">
        <v>13.5</v>
      </c>
      <c r="J3320" s="106">
        <v>13.5</v>
      </c>
      <c r="K3320" s="106">
        <v>13.5</v>
      </c>
      <c r="L3320" s="106">
        <v>13.5</v>
      </c>
      <c r="M3320" s="106">
        <v>13.5</v>
      </c>
    </row>
    <row r="3321" ht="15.75" customHeight="1">
      <c r="D3321" s="108">
        <v>40885.0</v>
      </c>
      <c r="E3321" s="106">
        <v>11.38</v>
      </c>
      <c r="F3321" s="106">
        <v>12.66</v>
      </c>
      <c r="G3321" s="106">
        <v>13.28</v>
      </c>
      <c r="H3321" s="106">
        <v>13.5</v>
      </c>
      <c r="I3321" s="106">
        <v>13.5</v>
      </c>
      <c r="J3321" s="106">
        <v>13.5</v>
      </c>
      <c r="K3321" s="106">
        <v>13.5</v>
      </c>
      <c r="L3321" s="106">
        <v>13.5</v>
      </c>
      <c r="M3321" s="106">
        <v>13.5</v>
      </c>
    </row>
    <row r="3322" ht="15.75" customHeight="1">
      <c r="D3322" s="108">
        <v>40884.0</v>
      </c>
      <c r="E3322" s="106">
        <v>11.17</v>
      </c>
      <c r="F3322" s="106">
        <v>12.55</v>
      </c>
      <c r="G3322" s="106">
        <v>13.37</v>
      </c>
      <c r="H3322" s="106">
        <v>13.5</v>
      </c>
      <c r="I3322" s="106">
        <v>13.5</v>
      </c>
      <c r="J3322" s="106">
        <v>13.5</v>
      </c>
      <c r="K3322" s="106">
        <v>13.5</v>
      </c>
      <c r="L3322" s="106">
        <v>13.5</v>
      </c>
      <c r="M3322" s="106">
        <v>13.5</v>
      </c>
    </row>
    <row r="3323" ht="15.75" customHeight="1">
      <c r="D3323" s="108">
        <v>40883.0</v>
      </c>
      <c r="E3323" s="106">
        <v>11.08</v>
      </c>
      <c r="F3323" s="106">
        <v>12.38</v>
      </c>
      <c r="G3323" s="106">
        <v>13.28</v>
      </c>
      <c r="H3323" s="106">
        <v>13.5</v>
      </c>
      <c r="I3323" s="106">
        <v>13.5</v>
      </c>
      <c r="J3323" s="106">
        <v>13.5</v>
      </c>
      <c r="K3323" s="106">
        <v>13.5</v>
      </c>
      <c r="L3323" s="106">
        <v>13.5</v>
      </c>
      <c r="M3323" s="106">
        <v>13.5</v>
      </c>
    </row>
    <row r="3324" ht="15.75" customHeight="1">
      <c r="D3324" s="108">
        <v>40882.0</v>
      </c>
      <c r="E3324" s="106">
        <v>11.14</v>
      </c>
      <c r="F3324" s="106">
        <v>12.4</v>
      </c>
      <c r="G3324" s="106">
        <v>13.24</v>
      </c>
      <c r="H3324" s="106">
        <v>13.5</v>
      </c>
      <c r="I3324" s="106">
        <v>13.5</v>
      </c>
      <c r="J3324" s="106">
        <v>13.5</v>
      </c>
      <c r="K3324" s="106">
        <v>13.5</v>
      </c>
      <c r="L3324" s="106">
        <v>13.5</v>
      </c>
      <c r="M3324" s="106">
        <v>13.5</v>
      </c>
    </row>
    <row r="3325" ht="15.75" customHeight="1">
      <c r="D3325" s="108">
        <v>40879.0</v>
      </c>
      <c r="E3325" s="106">
        <v>11.08</v>
      </c>
      <c r="F3325" s="106">
        <v>12.47</v>
      </c>
      <c r="G3325" s="106">
        <v>13.28</v>
      </c>
      <c r="H3325" s="106">
        <v>13.5</v>
      </c>
      <c r="I3325" s="106">
        <v>13.5</v>
      </c>
      <c r="J3325" s="106">
        <v>13.5</v>
      </c>
      <c r="K3325" s="106">
        <v>13.5</v>
      </c>
      <c r="L3325" s="106">
        <v>13.5</v>
      </c>
      <c r="M3325" s="106">
        <v>13.5</v>
      </c>
    </row>
    <row r="3326" ht="15.75" customHeight="1">
      <c r="D3326" s="108">
        <v>40878.0</v>
      </c>
      <c r="E3326" s="106">
        <v>10.5</v>
      </c>
      <c r="F3326" s="106">
        <v>12.13</v>
      </c>
      <c r="G3326" s="106">
        <v>13.12</v>
      </c>
      <c r="H3326" s="106">
        <v>13.5</v>
      </c>
      <c r="I3326" s="106">
        <v>13.5</v>
      </c>
      <c r="J3326" s="106">
        <v>13.5</v>
      </c>
      <c r="K3326" s="106">
        <v>13.5</v>
      </c>
      <c r="L3326" s="106">
        <v>13.5</v>
      </c>
      <c r="M3326" s="106">
        <v>13.5</v>
      </c>
    </row>
    <row r="3327" ht="15.75" customHeight="1">
      <c r="D3327" s="108">
        <v>40877.0</v>
      </c>
      <c r="E3327" s="106">
        <v>10.57</v>
      </c>
      <c r="F3327" s="106">
        <v>12.26</v>
      </c>
      <c r="G3327" s="106">
        <v>13.17</v>
      </c>
      <c r="H3327" s="106">
        <v>13.5</v>
      </c>
      <c r="I3327" s="106">
        <v>13.5</v>
      </c>
      <c r="J3327" s="106">
        <v>13.5</v>
      </c>
      <c r="K3327" s="106">
        <v>13.5</v>
      </c>
      <c r="L3327" s="106">
        <v>13.5</v>
      </c>
      <c r="M3327" s="106">
        <v>13.5</v>
      </c>
    </row>
    <row r="3328" ht="15.75" customHeight="1">
      <c r="D3328" s="108">
        <v>40876.0</v>
      </c>
      <c r="E3328" s="106">
        <v>10.86</v>
      </c>
      <c r="F3328" s="106">
        <v>12.36</v>
      </c>
      <c r="G3328" s="106">
        <v>13.17</v>
      </c>
      <c r="H3328" s="106">
        <v>13.5</v>
      </c>
      <c r="I3328" s="106">
        <v>13.5</v>
      </c>
      <c r="J3328" s="106">
        <v>13.5</v>
      </c>
      <c r="K3328" s="106">
        <v>13.5</v>
      </c>
      <c r="L3328" s="106">
        <v>13.5</v>
      </c>
      <c r="M3328" s="106">
        <v>13.5</v>
      </c>
    </row>
    <row r="3329" ht="15.75" customHeight="1">
      <c r="D3329" s="108">
        <v>40875.0</v>
      </c>
      <c r="E3329" s="106">
        <v>10.93</v>
      </c>
      <c r="F3329" s="106">
        <v>12.5</v>
      </c>
      <c r="G3329" s="106">
        <v>13.17</v>
      </c>
      <c r="H3329" s="106">
        <v>13.5</v>
      </c>
      <c r="I3329" s="106">
        <v>13.5</v>
      </c>
      <c r="J3329" s="106">
        <v>13.5</v>
      </c>
      <c r="K3329" s="106">
        <v>13.5</v>
      </c>
      <c r="L3329" s="106">
        <v>13.5</v>
      </c>
      <c r="M3329" s="106">
        <v>13.5</v>
      </c>
    </row>
    <row r="3330" ht="15.75" customHeight="1">
      <c r="D3330" s="108">
        <v>40872.0</v>
      </c>
      <c r="E3330" s="106">
        <v>11.19</v>
      </c>
      <c r="F3330" s="106">
        <v>12.69</v>
      </c>
      <c r="G3330" s="106">
        <v>13.21</v>
      </c>
      <c r="H3330" s="106">
        <v>13.5</v>
      </c>
      <c r="I3330" s="106">
        <v>13.5</v>
      </c>
      <c r="J3330" s="106">
        <v>13.5</v>
      </c>
      <c r="K3330" s="106">
        <v>13.5</v>
      </c>
      <c r="L3330" s="106">
        <v>13.5</v>
      </c>
      <c r="M3330" s="106">
        <v>13.5</v>
      </c>
    </row>
    <row r="3331" ht="15.75" customHeight="1">
      <c r="D3331" s="108">
        <v>40871.0</v>
      </c>
      <c r="E3331" s="106">
        <v>11.25</v>
      </c>
      <c r="F3331" s="106">
        <v>12.83</v>
      </c>
      <c r="G3331" s="106">
        <v>13.37</v>
      </c>
      <c r="H3331" s="106">
        <v>13.5</v>
      </c>
      <c r="I3331" s="106">
        <v>13.5</v>
      </c>
      <c r="J3331" s="106">
        <v>13.5</v>
      </c>
      <c r="K3331" s="106">
        <v>13.5</v>
      </c>
      <c r="L3331" s="106">
        <v>13.5</v>
      </c>
      <c r="M3331" s="106">
        <v>13.5</v>
      </c>
    </row>
    <row r="3332" ht="15.75" customHeight="1">
      <c r="D3332" s="108">
        <v>40870.0</v>
      </c>
      <c r="E3332" s="106">
        <v>11.0</v>
      </c>
      <c r="F3332" s="106">
        <v>12.58</v>
      </c>
      <c r="G3332" s="106">
        <v>13.28</v>
      </c>
      <c r="H3332" s="106">
        <v>13.5</v>
      </c>
      <c r="I3332" s="106">
        <v>13.5</v>
      </c>
      <c r="J3332" s="106">
        <v>13.5</v>
      </c>
      <c r="K3332" s="106">
        <v>13.5</v>
      </c>
      <c r="L3332" s="106">
        <v>13.5</v>
      </c>
      <c r="M3332" s="106">
        <v>13.5</v>
      </c>
    </row>
    <row r="3333" ht="15.75" customHeight="1">
      <c r="D3333" s="108">
        <v>40869.0</v>
      </c>
      <c r="E3333" s="106">
        <v>11.07</v>
      </c>
      <c r="F3333" s="106">
        <v>12.5</v>
      </c>
      <c r="G3333" s="106">
        <v>13.17</v>
      </c>
      <c r="H3333" s="106">
        <v>13.5</v>
      </c>
      <c r="I3333" s="106">
        <v>13.5</v>
      </c>
      <c r="J3333" s="106">
        <v>13.5</v>
      </c>
      <c r="K3333" s="106">
        <v>13.5</v>
      </c>
      <c r="L3333" s="106">
        <v>13.5</v>
      </c>
      <c r="M3333" s="106">
        <v>13.5</v>
      </c>
    </row>
    <row r="3334" ht="15.75" customHeight="1">
      <c r="D3334" s="108">
        <v>40868.0</v>
      </c>
      <c r="E3334" s="106">
        <v>11.08</v>
      </c>
      <c r="F3334" s="106">
        <v>12.5</v>
      </c>
      <c r="G3334" s="106">
        <v>13.17</v>
      </c>
      <c r="H3334" s="106">
        <v>13.5</v>
      </c>
      <c r="I3334" s="106">
        <v>13.5</v>
      </c>
      <c r="J3334" s="106">
        <v>13.5</v>
      </c>
      <c r="K3334" s="106">
        <v>13.5</v>
      </c>
      <c r="L3334" s="106">
        <v>13.5</v>
      </c>
      <c r="M3334" s="106">
        <v>13.5</v>
      </c>
    </row>
    <row r="3335" ht="15.75" customHeight="1">
      <c r="D3335" s="108">
        <v>40865.0</v>
      </c>
      <c r="E3335" s="106">
        <v>11.5</v>
      </c>
      <c r="F3335" s="106">
        <v>12.79</v>
      </c>
      <c r="G3335" s="106">
        <v>13.21</v>
      </c>
      <c r="H3335" s="106">
        <v>13.5</v>
      </c>
      <c r="I3335" s="106">
        <v>13.5</v>
      </c>
      <c r="J3335" s="106">
        <v>13.5</v>
      </c>
      <c r="K3335" s="106">
        <v>13.5</v>
      </c>
      <c r="L3335" s="106">
        <v>13.5</v>
      </c>
      <c r="M3335" s="106">
        <v>13.5</v>
      </c>
    </row>
    <row r="3336" ht="15.75" customHeight="1">
      <c r="D3336" s="108">
        <v>40864.0</v>
      </c>
      <c r="E3336" s="106">
        <v>11.92</v>
      </c>
      <c r="F3336" s="106">
        <v>13.17</v>
      </c>
      <c r="G3336" s="106">
        <v>13.5</v>
      </c>
      <c r="H3336" s="106">
        <v>13.5</v>
      </c>
      <c r="I3336" s="106">
        <v>13.5</v>
      </c>
      <c r="J3336" s="106">
        <v>13.5</v>
      </c>
      <c r="K3336" s="106">
        <v>13.5</v>
      </c>
      <c r="L3336" s="106">
        <v>13.5</v>
      </c>
      <c r="M3336" s="106">
        <v>13.5</v>
      </c>
    </row>
    <row r="3337" ht="15.75" customHeight="1">
      <c r="D3337" s="108">
        <v>40863.0</v>
      </c>
      <c r="E3337" s="106">
        <v>12.07</v>
      </c>
      <c r="F3337" s="106">
        <v>13.21</v>
      </c>
      <c r="G3337" s="106">
        <v>13.5</v>
      </c>
      <c r="H3337" s="106">
        <v>13.5</v>
      </c>
      <c r="I3337" s="106">
        <v>13.5</v>
      </c>
      <c r="J3337" s="106">
        <v>13.5</v>
      </c>
      <c r="K3337" s="106">
        <v>13.5</v>
      </c>
      <c r="L3337" s="106">
        <v>13.5</v>
      </c>
      <c r="M3337" s="106">
        <v>13.5</v>
      </c>
    </row>
    <row r="3338" ht="15.75" customHeight="1">
      <c r="D3338" s="108">
        <v>40862.0</v>
      </c>
      <c r="E3338" s="106">
        <v>12.0</v>
      </c>
      <c r="F3338" s="106">
        <v>13.17</v>
      </c>
      <c r="G3338" s="106">
        <v>13.5</v>
      </c>
      <c r="H3338" s="106">
        <v>13.5</v>
      </c>
      <c r="I3338" s="106">
        <v>13.5</v>
      </c>
      <c r="J3338" s="106">
        <v>13.5</v>
      </c>
      <c r="K3338" s="106">
        <v>13.5</v>
      </c>
      <c r="L3338" s="106">
        <v>13.5</v>
      </c>
      <c r="M3338" s="106">
        <v>13.5</v>
      </c>
    </row>
    <row r="3339" ht="15.75" customHeight="1">
      <c r="D3339" s="108">
        <v>40861.0</v>
      </c>
      <c r="E3339" s="106">
        <v>12.07</v>
      </c>
      <c r="F3339" s="106">
        <v>13.21</v>
      </c>
      <c r="G3339" s="106">
        <v>13.5</v>
      </c>
      <c r="H3339" s="106">
        <v>13.5</v>
      </c>
      <c r="I3339" s="106">
        <v>13.5</v>
      </c>
      <c r="J3339" s="106">
        <v>13.5</v>
      </c>
      <c r="K3339" s="106">
        <v>13.5</v>
      </c>
      <c r="L3339" s="106">
        <v>13.5</v>
      </c>
      <c r="M3339" s="106">
        <v>13.5</v>
      </c>
    </row>
    <row r="3340" ht="15.75" customHeight="1">
      <c r="D3340" s="108">
        <v>40858.0</v>
      </c>
      <c r="E3340" s="106">
        <v>12.0</v>
      </c>
      <c r="F3340" s="106">
        <v>13.17</v>
      </c>
      <c r="G3340" s="106">
        <v>13.5</v>
      </c>
      <c r="H3340" s="106">
        <v>13.5</v>
      </c>
      <c r="I3340" s="106">
        <v>13.5</v>
      </c>
      <c r="J3340" s="106">
        <v>13.5</v>
      </c>
      <c r="K3340" s="106">
        <v>13.5</v>
      </c>
      <c r="L3340" s="106">
        <v>13.5</v>
      </c>
      <c r="M3340" s="106">
        <v>13.5</v>
      </c>
    </row>
    <row r="3341" ht="15.75" customHeight="1">
      <c r="D3341" s="108">
        <v>40857.0</v>
      </c>
      <c r="E3341" s="106">
        <v>12.07</v>
      </c>
      <c r="F3341" s="106">
        <v>13.21</v>
      </c>
      <c r="G3341" s="106">
        <v>13.5</v>
      </c>
      <c r="H3341" s="106">
        <v>13.5</v>
      </c>
      <c r="I3341" s="106">
        <v>13.5</v>
      </c>
      <c r="J3341" s="106">
        <v>13.5</v>
      </c>
      <c r="K3341" s="106">
        <v>13.5</v>
      </c>
      <c r="L3341" s="106">
        <v>13.5</v>
      </c>
      <c r="M3341" s="106">
        <v>13.5</v>
      </c>
    </row>
    <row r="3342" ht="15.75" customHeight="1">
      <c r="D3342" s="108">
        <v>40856.0</v>
      </c>
      <c r="E3342" s="106">
        <v>12.0</v>
      </c>
      <c r="F3342" s="106">
        <v>13.25</v>
      </c>
      <c r="G3342" s="106">
        <v>13.5</v>
      </c>
      <c r="H3342" s="106">
        <v>13.5</v>
      </c>
      <c r="I3342" s="106">
        <v>13.5</v>
      </c>
      <c r="J3342" s="106">
        <v>13.5</v>
      </c>
      <c r="K3342" s="106">
        <v>13.5</v>
      </c>
      <c r="L3342" s="106">
        <v>13.5</v>
      </c>
      <c r="M3342" s="106">
        <v>13.5</v>
      </c>
    </row>
    <row r="3343" ht="15.75" customHeight="1">
      <c r="D3343" s="108">
        <v>40855.0</v>
      </c>
      <c r="E3343" s="106">
        <v>12.0</v>
      </c>
      <c r="F3343" s="106">
        <v>13.21</v>
      </c>
      <c r="G3343" s="106">
        <v>13.5</v>
      </c>
      <c r="H3343" s="106">
        <v>13.5</v>
      </c>
      <c r="I3343" s="106">
        <v>13.5</v>
      </c>
      <c r="J3343" s="106">
        <v>13.5</v>
      </c>
      <c r="K3343" s="106">
        <v>13.5</v>
      </c>
      <c r="L3343" s="106">
        <v>13.5</v>
      </c>
      <c r="M3343" s="106">
        <v>13.5</v>
      </c>
    </row>
    <row r="3344" ht="15.75" customHeight="1">
      <c r="D3344" s="108">
        <v>40854.0</v>
      </c>
      <c r="E3344" s="106">
        <v>12.08</v>
      </c>
      <c r="F3344" s="106">
        <v>13.17</v>
      </c>
      <c r="G3344" s="106">
        <v>13.5</v>
      </c>
      <c r="H3344" s="106">
        <v>13.5</v>
      </c>
      <c r="I3344" s="106">
        <v>13.5</v>
      </c>
      <c r="J3344" s="106">
        <v>13.5</v>
      </c>
      <c r="K3344" s="106">
        <v>13.5</v>
      </c>
      <c r="L3344" s="106">
        <v>13.5</v>
      </c>
      <c r="M3344" s="106">
        <v>13.5</v>
      </c>
    </row>
    <row r="3345" ht="15.75" customHeight="1">
      <c r="D3345" s="108">
        <v>40851.0</v>
      </c>
      <c r="E3345" s="106">
        <v>12.25</v>
      </c>
      <c r="F3345" s="106">
        <v>13.13</v>
      </c>
      <c r="G3345" s="106">
        <v>13.5</v>
      </c>
      <c r="H3345" s="106">
        <v>13.5</v>
      </c>
      <c r="I3345" s="106">
        <v>13.5</v>
      </c>
      <c r="J3345" s="106">
        <v>13.5</v>
      </c>
      <c r="K3345" s="106">
        <v>13.5</v>
      </c>
      <c r="L3345" s="106">
        <v>13.5</v>
      </c>
      <c r="M3345" s="106">
        <v>13.5</v>
      </c>
    </row>
    <row r="3346" ht="15.75" customHeight="1">
      <c r="D3346" s="108">
        <v>40850.0</v>
      </c>
      <c r="E3346" s="106">
        <v>12.25</v>
      </c>
      <c r="F3346" s="106">
        <v>13.19</v>
      </c>
      <c r="G3346" s="106">
        <v>13.5</v>
      </c>
      <c r="H3346" s="106">
        <v>13.5</v>
      </c>
      <c r="I3346" s="106">
        <v>13.5</v>
      </c>
      <c r="J3346" s="106">
        <v>13.5</v>
      </c>
      <c r="K3346" s="106">
        <v>13.5</v>
      </c>
      <c r="L3346" s="106">
        <v>13.5</v>
      </c>
      <c r="M3346" s="106">
        <v>13.5</v>
      </c>
    </row>
    <row r="3347" ht="15.75" customHeight="1">
      <c r="D3347" s="108">
        <v>40849.0</v>
      </c>
      <c r="E3347" s="106">
        <v>12.25</v>
      </c>
      <c r="F3347" s="106">
        <v>13.19</v>
      </c>
      <c r="G3347" s="106">
        <v>13.5</v>
      </c>
      <c r="H3347" s="106">
        <v>13.5</v>
      </c>
      <c r="I3347" s="106">
        <v>13.5</v>
      </c>
      <c r="J3347" s="106">
        <v>13.5</v>
      </c>
      <c r="K3347" s="106">
        <v>13.5</v>
      </c>
      <c r="L3347" s="106">
        <v>13.5</v>
      </c>
      <c r="M3347" s="106">
        <v>13.5</v>
      </c>
    </row>
    <row r="3348" ht="15.75" customHeight="1">
      <c r="D3348" s="108">
        <v>40848.0</v>
      </c>
      <c r="E3348" s="106">
        <v>12.29</v>
      </c>
      <c r="F3348" s="106">
        <v>13.21</v>
      </c>
      <c r="G3348" s="106">
        <v>13.5</v>
      </c>
      <c r="H3348" s="106">
        <v>13.5</v>
      </c>
      <c r="I3348" s="106">
        <v>13.5</v>
      </c>
      <c r="J3348" s="106">
        <v>13.5</v>
      </c>
      <c r="K3348" s="106">
        <v>13.5</v>
      </c>
      <c r="L3348" s="106">
        <v>13.5</v>
      </c>
      <c r="M3348" s="106">
        <v>13.5</v>
      </c>
    </row>
    <row r="3349" ht="15.75" customHeight="1">
      <c r="D3349" s="108">
        <v>40847.0</v>
      </c>
      <c r="E3349" s="106">
        <v>11.06</v>
      </c>
      <c r="F3349" s="106">
        <v>12.5</v>
      </c>
      <c r="G3349" s="106">
        <v>13.31</v>
      </c>
      <c r="H3349" s="106">
        <v>13.5</v>
      </c>
      <c r="I3349" s="106">
        <v>13.5</v>
      </c>
      <c r="J3349" s="106">
        <v>13.5</v>
      </c>
      <c r="K3349" s="106">
        <v>13.5</v>
      </c>
      <c r="L3349" s="106">
        <v>13.5</v>
      </c>
      <c r="M3349" s="106">
        <v>13.5</v>
      </c>
    </row>
    <row r="3350" ht="15.75" customHeight="1">
      <c r="D3350" s="108">
        <v>40844.0</v>
      </c>
      <c r="E3350" s="106">
        <v>10.57</v>
      </c>
      <c r="F3350" s="106">
        <v>12.36</v>
      </c>
      <c r="G3350" s="106">
        <v>13.21</v>
      </c>
      <c r="H3350" s="106">
        <v>13.5</v>
      </c>
      <c r="I3350" s="106">
        <v>13.5</v>
      </c>
      <c r="J3350" s="106">
        <v>13.5</v>
      </c>
      <c r="K3350" s="106">
        <v>13.5</v>
      </c>
      <c r="L3350" s="106">
        <v>13.5</v>
      </c>
      <c r="M3350" s="106">
        <v>13.5</v>
      </c>
    </row>
    <row r="3351" ht="15.75" customHeight="1">
      <c r="D3351" s="108">
        <v>40843.0</v>
      </c>
      <c r="E3351" s="106">
        <v>10.06</v>
      </c>
      <c r="F3351" s="106">
        <v>11.63</v>
      </c>
      <c r="G3351" s="106">
        <v>13.0</v>
      </c>
      <c r="H3351" s="106">
        <v>13.44</v>
      </c>
      <c r="I3351" s="106">
        <v>13.5</v>
      </c>
      <c r="J3351" s="106">
        <v>13.5</v>
      </c>
      <c r="K3351" s="106">
        <v>13.5</v>
      </c>
      <c r="L3351" s="106">
        <v>13.5</v>
      </c>
      <c r="M3351" s="106">
        <v>13.5</v>
      </c>
    </row>
    <row r="3352" ht="15.75" customHeight="1">
      <c r="D3352" s="108">
        <v>40842.0</v>
      </c>
      <c r="E3352" s="106">
        <v>10.29</v>
      </c>
      <c r="F3352" s="106">
        <v>11.86</v>
      </c>
      <c r="G3352" s="106">
        <v>13.07</v>
      </c>
      <c r="H3352" s="106">
        <v>13.43</v>
      </c>
      <c r="I3352" s="106">
        <v>13.5</v>
      </c>
      <c r="J3352" s="106">
        <v>13.5</v>
      </c>
      <c r="K3352" s="106">
        <v>13.5</v>
      </c>
      <c r="L3352" s="106">
        <v>13.5</v>
      </c>
      <c r="M3352" s="106">
        <v>13.5</v>
      </c>
    </row>
    <row r="3353" ht="15.75" customHeight="1">
      <c r="D3353" s="108">
        <v>40841.0</v>
      </c>
      <c r="E3353" s="106">
        <v>10.43</v>
      </c>
      <c r="F3353" s="106">
        <v>12.29</v>
      </c>
      <c r="G3353" s="106">
        <v>13.21</v>
      </c>
      <c r="H3353" s="106">
        <v>13.5</v>
      </c>
      <c r="I3353" s="106">
        <v>13.5</v>
      </c>
      <c r="J3353" s="106">
        <v>13.5</v>
      </c>
      <c r="K3353" s="106">
        <v>13.5</v>
      </c>
      <c r="L3353" s="106">
        <v>13.5</v>
      </c>
      <c r="M3353" s="106">
        <v>13.5</v>
      </c>
    </row>
    <row r="3354" ht="15.75" customHeight="1">
      <c r="D3354" s="108">
        <v>40840.0</v>
      </c>
      <c r="E3354" s="106">
        <v>10.9</v>
      </c>
      <c r="F3354" s="106">
        <v>12.44</v>
      </c>
      <c r="G3354" s="106">
        <v>13.19</v>
      </c>
      <c r="H3354" s="106">
        <v>13.5</v>
      </c>
      <c r="I3354" s="106">
        <v>13.5</v>
      </c>
      <c r="J3354" s="106">
        <v>13.5</v>
      </c>
      <c r="K3354" s="106">
        <v>13.5</v>
      </c>
      <c r="L3354" s="106">
        <v>13.5</v>
      </c>
      <c r="M3354" s="106">
        <v>13.5</v>
      </c>
    </row>
    <row r="3355" ht="15.75" customHeight="1">
      <c r="D3355" s="108">
        <v>40837.0</v>
      </c>
      <c r="E3355" s="106">
        <v>10.75</v>
      </c>
      <c r="F3355" s="106">
        <v>12.42</v>
      </c>
      <c r="G3355" s="106">
        <v>13.0</v>
      </c>
      <c r="H3355" s="106">
        <v>13.42</v>
      </c>
      <c r="I3355" s="106">
        <v>13.5</v>
      </c>
      <c r="J3355" s="106">
        <v>13.5</v>
      </c>
      <c r="K3355" s="106">
        <v>13.5</v>
      </c>
      <c r="L3355" s="106">
        <v>13.5</v>
      </c>
      <c r="M3355" s="106">
        <v>13.5</v>
      </c>
    </row>
    <row r="3356" ht="15.75" customHeight="1">
      <c r="D3356" s="108">
        <v>40836.0</v>
      </c>
      <c r="E3356" s="106">
        <v>11.5</v>
      </c>
      <c r="F3356" s="106">
        <v>12.79</v>
      </c>
      <c r="G3356" s="106">
        <v>13.36</v>
      </c>
      <c r="H3356" s="106">
        <v>13.5</v>
      </c>
      <c r="I3356" s="106">
        <v>13.5</v>
      </c>
      <c r="J3356" s="106">
        <v>13.5</v>
      </c>
      <c r="K3356" s="106">
        <v>13.5</v>
      </c>
      <c r="L3356" s="106">
        <v>13.5</v>
      </c>
      <c r="M3356" s="106">
        <v>13.5</v>
      </c>
    </row>
    <row r="3357" ht="15.75" customHeight="1">
      <c r="D3357" s="108">
        <v>40835.0</v>
      </c>
      <c r="E3357" s="106">
        <v>13.17</v>
      </c>
      <c r="F3357" s="106">
        <v>13.5</v>
      </c>
      <c r="G3357" s="106">
        <v>13.5</v>
      </c>
      <c r="H3357" s="106">
        <v>13.5</v>
      </c>
      <c r="I3357" s="106">
        <v>13.5</v>
      </c>
      <c r="J3357" s="106">
        <v>13.5</v>
      </c>
      <c r="K3357" s="106">
        <v>13.5</v>
      </c>
      <c r="L3357" s="106">
        <v>13.5</v>
      </c>
      <c r="M3357" s="106">
        <v>13.5</v>
      </c>
    </row>
    <row r="3358" ht="15.75" customHeight="1">
      <c r="D3358" s="108">
        <v>40834.0</v>
      </c>
      <c r="E3358" s="106">
        <v>13.43</v>
      </c>
      <c r="F3358" s="106">
        <v>13.5</v>
      </c>
      <c r="G3358" s="106">
        <v>13.5</v>
      </c>
      <c r="H3358" s="106">
        <v>13.5</v>
      </c>
      <c r="I3358" s="106">
        <v>13.5</v>
      </c>
      <c r="J3358" s="106">
        <v>13.5</v>
      </c>
      <c r="K3358" s="106">
        <v>13.5</v>
      </c>
      <c r="L3358" s="106">
        <v>13.5</v>
      </c>
      <c r="M3358" s="106">
        <v>13.5</v>
      </c>
    </row>
    <row r="3359" ht="15.75" customHeight="1">
      <c r="D3359" s="108">
        <v>40833.0</v>
      </c>
      <c r="E3359" s="106">
        <v>13.36</v>
      </c>
      <c r="F3359" s="106">
        <v>13.5</v>
      </c>
      <c r="G3359" s="106">
        <v>13.5</v>
      </c>
      <c r="H3359" s="106">
        <v>13.5</v>
      </c>
      <c r="I3359" s="106">
        <v>13.5</v>
      </c>
      <c r="J3359" s="106">
        <v>13.5</v>
      </c>
      <c r="K3359" s="106">
        <v>13.5</v>
      </c>
      <c r="L3359" s="106">
        <v>13.5</v>
      </c>
      <c r="M3359" s="106">
        <v>13.5</v>
      </c>
    </row>
    <row r="3360" ht="15.75" customHeight="1">
      <c r="D3360" s="108">
        <v>40830.0</v>
      </c>
      <c r="E3360" s="106">
        <v>13.42</v>
      </c>
      <c r="F3360" s="106">
        <v>13.5</v>
      </c>
      <c r="G3360" s="106">
        <v>13.5</v>
      </c>
      <c r="H3360" s="106">
        <v>13.5</v>
      </c>
      <c r="I3360" s="106">
        <v>13.5</v>
      </c>
      <c r="J3360" s="106">
        <v>13.5</v>
      </c>
      <c r="K3360" s="106">
        <v>13.5</v>
      </c>
      <c r="L3360" s="106">
        <v>13.5</v>
      </c>
      <c r="M3360" s="106">
        <v>13.5</v>
      </c>
    </row>
    <row r="3361" ht="15.75" customHeight="1">
      <c r="D3361" s="108">
        <v>40829.0</v>
      </c>
      <c r="E3361" s="106">
        <v>13.36</v>
      </c>
      <c r="F3361" s="106">
        <v>13.5</v>
      </c>
      <c r="G3361" s="106">
        <v>13.5</v>
      </c>
      <c r="H3361" s="106">
        <v>13.5</v>
      </c>
      <c r="I3361" s="106">
        <v>13.5</v>
      </c>
      <c r="J3361" s="106">
        <v>13.5</v>
      </c>
      <c r="K3361" s="106">
        <v>13.5</v>
      </c>
      <c r="L3361" s="106">
        <v>13.5</v>
      </c>
      <c r="M3361" s="106">
        <v>13.5</v>
      </c>
    </row>
    <row r="3362" ht="15.75" customHeight="1">
      <c r="D3362" s="108">
        <v>40828.0</v>
      </c>
      <c r="E3362" s="106">
        <v>13.21</v>
      </c>
      <c r="F3362" s="106">
        <v>13.5</v>
      </c>
      <c r="G3362" s="106">
        <v>13.5</v>
      </c>
      <c r="H3362" s="106">
        <v>13.5</v>
      </c>
      <c r="I3362" s="106">
        <v>13.5</v>
      </c>
      <c r="J3362" s="106">
        <v>13.5</v>
      </c>
      <c r="K3362" s="106">
        <v>13.5</v>
      </c>
      <c r="L3362" s="106">
        <v>13.5</v>
      </c>
      <c r="M3362" s="106">
        <v>13.5</v>
      </c>
    </row>
    <row r="3363" ht="15.75" customHeight="1">
      <c r="D3363" s="108">
        <v>40827.0</v>
      </c>
      <c r="E3363" s="106">
        <v>13.07</v>
      </c>
      <c r="F3363" s="106">
        <v>13.5</v>
      </c>
      <c r="G3363" s="106">
        <v>13.5</v>
      </c>
      <c r="H3363" s="106">
        <v>13.5</v>
      </c>
      <c r="I3363" s="106">
        <v>13.5</v>
      </c>
      <c r="J3363" s="106">
        <v>13.5</v>
      </c>
      <c r="K3363" s="106">
        <v>13.5</v>
      </c>
      <c r="L3363" s="106">
        <v>13.5</v>
      </c>
      <c r="M3363" s="106">
        <v>13.5</v>
      </c>
    </row>
    <row r="3364" ht="15.75" customHeight="1">
      <c r="D3364" s="108">
        <v>40826.0</v>
      </c>
      <c r="E3364" s="106">
        <v>12.19</v>
      </c>
      <c r="F3364" s="106">
        <v>13.25</v>
      </c>
      <c r="G3364" s="106">
        <v>13.5</v>
      </c>
      <c r="H3364" s="106">
        <v>13.5</v>
      </c>
      <c r="I3364" s="106">
        <v>13.5</v>
      </c>
      <c r="J3364" s="106">
        <v>13.5</v>
      </c>
      <c r="K3364" s="106">
        <v>13.5</v>
      </c>
      <c r="L3364" s="106">
        <v>13.5</v>
      </c>
      <c r="M3364" s="106">
        <v>13.5</v>
      </c>
    </row>
    <row r="3365" ht="15.75" customHeight="1">
      <c r="D3365" s="108">
        <v>40823.0</v>
      </c>
      <c r="E3365" s="106">
        <v>12.07</v>
      </c>
      <c r="F3365" s="106">
        <v>13.1</v>
      </c>
      <c r="G3365" s="106">
        <v>13.5</v>
      </c>
      <c r="H3365" s="106">
        <v>13.5</v>
      </c>
      <c r="I3365" s="106">
        <v>13.5</v>
      </c>
      <c r="J3365" s="106">
        <v>13.5</v>
      </c>
      <c r="K3365" s="106">
        <v>13.5</v>
      </c>
      <c r="L3365" s="106">
        <v>13.5</v>
      </c>
      <c r="M3365" s="106">
        <v>13.5</v>
      </c>
    </row>
    <row r="3366" ht="15.75" customHeight="1">
      <c r="D3366" s="108">
        <v>40822.0</v>
      </c>
      <c r="E3366" s="106">
        <v>11.36</v>
      </c>
      <c r="F3366" s="106">
        <v>12.81</v>
      </c>
      <c r="G3366" s="106">
        <v>13.29</v>
      </c>
      <c r="H3366" s="106">
        <v>13.5</v>
      </c>
      <c r="I3366" s="106">
        <v>13.5</v>
      </c>
      <c r="J3366" s="106">
        <v>13.5</v>
      </c>
      <c r="K3366" s="106">
        <v>13.5</v>
      </c>
      <c r="L3366" s="106">
        <v>13.5</v>
      </c>
      <c r="M3366" s="106">
        <v>13.5</v>
      </c>
    </row>
    <row r="3367" ht="15.75" customHeight="1">
      <c r="D3367" s="108">
        <v>40821.0</v>
      </c>
      <c r="E3367" s="106">
        <v>11.5</v>
      </c>
      <c r="F3367" s="106">
        <v>12.9</v>
      </c>
      <c r="G3367" s="106">
        <v>13.31</v>
      </c>
      <c r="H3367" s="106">
        <v>13.5</v>
      </c>
      <c r="I3367" s="106">
        <v>13.5</v>
      </c>
      <c r="J3367" s="106">
        <v>13.5</v>
      </c>
      <c r="K3367" s="106">
        <v>13.5</v>
      </c>
      <c r="L3367" s="106">
        <v>13.5</v>
      </c>
      <c r="M3367" s="106">
        <v>13.5</v>
      </c>
    </row>
    <row r="3368" ht="15.75" customHeight="1">
      <c r="D3368" s="108">
        <v>40820.0</v>
      </c>
      <c r="E3368" s="106">
        <v>11.42</v>
      </c>
      <c r="F3368" s="106">
        <v>12.87</v>
      </c>
      <c r="G3368" s="106">
        <v>13.33</v>
      </c>
      <c r="H3368" s="106">
        <v>13.5</v>
      </c>
      <c r="I3368" s="106">
        <v>13.5</v>
      </c>
      <c r="J3368" s="106">
        <v>13.5</v>
      </c>
      <c r="K3368" s="106">
        <v>13.5</v>
      </c>
      <c r="L3368" s="106">
        <v>13.5</v>
      </c>
      <c r="M3368" s="106">
        <v>13.5</v>
      </c>
    </row>
    <row r="3369" ht="15.75" customHeight="1">
      <c r="D3369" s="108">
        <v>40819.0</v>
      </c>
      <c r="E3369" s="106">
        <v>11.56</v>
      </c>
      <c r="F3369" s="106">
        <v>12.84</v>
      </c>
      <c r="G3369" s="106">
        <v>13.31</v>
      </c>
      <c r="H3369" s="106">
        <v>13.5</v>
      </c>
      <c r="I3369" s="106">
        <v>13.5</v>
      </c>
      <c r="J3369" s="106">
        <v>13.5</v>
      </c>
      <c r="K3369" s="106">
        <v>13.5</v>
      </c>
      <c r="L3369" s="106">
        <v>13.5</v>
      </c>
      <c r="M3369" s="106">
        <v>13.5</v>
      </c>
    </row>
    <row r="3370" ht="15.75" customHeight="1">
      <c r="D3370" s="108">
        <v>40816.0</v>
      </c>
      <c r="E3370" s="106">
        <v>11.21</v>
      </c>
      <c r="F3370" s="106">
        <v>12.5</v>
      </c>
      <c r="G3370" s="106">
        <v>13.21</v>
      </c>
      <c r="H3370" s="106">
        <v>13.5</v>
      </c>
      <c r="I3370" s="106">
        <v>13.5</v>
      </c>
      <c r="J3370" s="106">
        <v>13.5</v>
      </c>
      <c r="K3370" s="106">
        <v>13.5</v>
      </c>
      <c r="L3370" s="106">
        <v>13.5</v>
      </c>
      <c r="M3370" s="106">
        <v>13.5</v>
      </c>
    </row>
    <row r="3371" ht="15.75" customHeight="1">
      <c r="D3371" s="108">
        <v>40815.0</v>
      </c>
      <c r="E3371" s="106">
        <v>11.57</v>
      </c>
      <c r="F3371" s="106">
        <v>12.64</v>
      </c>
      <c r="G3371" s="106">
        <v>13.29</v>
      </c>
      <c r="H3371" s="106">
        <v>13.5</v>
      </c>
      <c r="I3371" s="106">
        <v>13.5</v>
      </c>
      <c r="J3371" s="106">
        <v>13.5</v>
      </c>
      <c r="K3371" s="106">
        <v>13.5</v>
      </c>
      <c r="L3371" s="106">
        <v>13.5</v>
      </c>
      <c r="M3371" s="106">
        <v>13.5</v>
      </c>
    </row>
    <row r="3372" ht="15.75" customHeight="1">
      <c r="D3372" s="108">
        <v>40814.0</v>
      </c>
      <c r="E3372" s="106">
        <v>12.13</v>
      </c>
      <c r="F3372" s="106">
        <v>12.9</v>
      </c>
      <c r="G3372" s="106">
        <v>13.5</v>
      </c>
      <c r="H3372" s="106">
        <v>13.5</v>
      </c>
      <c r="I3372" s="106">
        <v>13.5</v>
      </c>
      <c r="J3372" s="106">
        <v>13.5</v>
      </c>
      <c r="K3372" s="106">
        <v>13.5</v>
      </c>
      <c r="L3372" s="106">
        <v>13.5</v>
      </c>
      <c r="M3372" s="106">
        <v>13.5</v>
      </c>
    </row>
    <row r="3373" ht="15.75" customHeight="1">
      <c r="D3373" s="108">
        <v>40813.0</v>
      </c>
      <c r="E3373" s="106">
        <v>12.71</v>
      </c>
      <c r="F3373" s="106">
        <v>13.39</v>
      </c>
      <c r="G3373" s="106">
        <v>13.5</v>
      </c>
      <c r="H3373" s="106">
        <v>13.5</v>
      </c>
      <c r="I3373" s="106">
        <v>13.5</v>
      </c>
      <c r="J3373" s="106">
        <v>13.5</v>
      </c>
      <c r="K3373" s="106">
        <v>13.5</v>
      </c>
      <c r="L3373" s="106">
        <v>13.5</v>
      </c>
      <c r="M3373" s="106">
        <v>13.5</v>
      </c>
    </row>
    <row r="3374" ht="15.75" customHeight="1">
      <c r="D3374" s="108">
        <v>40812.0</v>
      </c>
      <c r="E3374" s="106">
        <v>12.71</v>
      </c>
      <c r="F3374" s="106">
        <v>13.36</v>
      </c>
      <c r="G3374" s="106">
        <v>13.5</v>
      </c>
      <c r="H3374" s="106">
        <v>13.5</v>
      </c>
      <c r="I3374" s="106">
        <v>13.5</v>
      </c>
      <c r="J3374" s="106">
        <v>13.5</v>
      </c>
      <c r="K3374" s="106">
        <v>13.5</v>
      </c>
      <c r="L3374" s="106">
        <v>13.5</v>
      </c>
      <c r="M3374" s="106">
        <v>13.5</v>
      </c>
    </row>
    <row r="3375" ht="15.75" customHeight="1">
      <c r="D3375" s="108">
        <v>40809.0</v>
      </c>
      <c r="E3375" s="106">
        <v>12.25</v>
      </c>
      <c r="F3375" s="106">
        <v>13.0</v>
      </c>
      <c r="G3375" s="106">
        <v>13.5</v>
      </c>
      <c r="H3375" s="106">
        <v>13.5</v>
      </c>
      <c r="I3375" s="106">
        <v>13.5</v>
      </c>
      <c r="J3375" s="106">
        <v>13.5</v>
      </c>
      <c r="K3375" s="106">
        <v>13.5</v>
      </c>
      <c r="L3375" s="106">
        <v>13.5</v>
      </c>
      <c r="M3375" s="106">
        <v>13.5</v>
      </c>
    </row>
    <row r="3376" ht="15.75" customHeight="1">
      <c r="D3376" s="108">
        <v>40808.0</v>
      </c>
      <c r="E3376" s="106">
        <v>12.08</v>
      </c>
      <c r="F3376" s="106">
        <v>13.03</v>
      </c>
      <c r="G3376" s="106">
        <v>13.5</v>
      </c>
      <c r="H3376" s="106">
        <v>13.5</v>
      </c>
      <c r="I3376" s="106">
        <v>13.5</v>
      </c>
      <c r="J3376" s="106">
        <v>13.5</v>
      </c>
      <c r="K3376" s="106">
        <v>13.5</v>
      </c>
      <c r="L3376" s="106">
        <v>13.5</v>
      </c>
      <c r="M3376" s="106">
        <v>13.5</v>
      </c>
    </row>
    <row r="3377" ht="15.75" customHeight="1">
      <c r="D3377" s="108">
        <v>40807.0</v>
      </c>
      <c r="E3377" s="106">
        <v>11.81</v>
      </c>
      <c r="F3377" s="106">
        <v>12.84</v>
      </c>
      <c r="G3377" s="106">
        <v>13.38</v>
      </c>
      <c r="H3377" s="106">
        <v>13.5</v>
      </c>
      <c r="I3377" s="106">
        <v>13.5</v>
      </c>
      <c r="J3377" s="106">
        <v>13.5</v>
      </c>
      <c r="K3377" s="106">
        <v>13.5</v>
      </c>
      <c r="L3377" s="106">
        <v>13.5</v>
      </c>
      <c r="M3377" s="106">
        <v>13.5</v>
      </c>
    </row>
    <row r="3378" ht="15.75" customHeight="1">
      <c r="D3378" s="108">
        <v>40806.0</v>
      </c>
      <c r="E3378" s="106">
        <v>11.75</v>
      </c>
      <c r="F3378" s="106">
        <v>12.84</v>
      </c>
      <c r="G3378" s="106">
        <v>13.38</v>
      </c>
      <c r="H3378" s="106">
        <v>13.5</v>
      </c>
      <c r="I3378" s="106">
        <v>13.5</v>
      </c>
      <c r="J3378" s="106">
        <v>13.5</v>
      </c>
      <c r="K3378" s="106">
        <v>13.5</v>
      </c>
      <c r="L3378" s="106">
        <v>13.5</v>
      </c>
      <c r="M3378" s="106">
        <v>13.5</v>
      </c>
    </row>
    <row r="3379" ht="15.75" customHeight="1">
      <c r="D3379" s="108">
        <v>40805.0</v>
      </c>
      <c r="E3379" s="106">
        <v>11.81</v>
      </c>
      <c r="F3379" s="106">
        <v>12.9</v>
      </c>
      <c r="G3379" s="106">
        <v>13.44</v>
      </c>
      <c r="H3379" s="106">
        <v>13.5</v>
      </c>
      <c r="I3379" s="106">
        <v>13.5</v>
      </c>
      <c r="J3379" s="106">
        <v>13.5</v>
      </c>
      <c r="K3379" s="106">
        <v>13.5</v>
      </c>
      <c r="L3379" s="106">
        <v>13.5</v>
      </c>
      <c r="M3379" s="106">
        <v>13.5</v>
      </c>
    </row>
    <row r="3380" ht="15.75" customHeight="1">
      <c r="D3380" s="108">
        <v>40802.0</v>
      </c>
      <c r="E3380" s="106">
        <v>11.67</v>
      </c>
      <c r="F3380" s="106">
        <v>12.71</v>
      </c>
      <c r="G3380" s="106">
        <v>13.36</v>
      </c>
      <c r="H3380" s="106">
        <v>13.5</v>
      </c>
      <c r="I3380" s="106">
        <v>13.5</v>
      </c>
      <c r="J3380" s="106">
        <v>13.5</v>
      </c>
      <c r="K3380" s="106">
        <v>13.5</v>
      </c>
      <c r="L3380" s="106">
        <v>13.5</v>
      </c>
      <c r="M3380" s="106">
        <v>13.5</v>
      </c>
    </row>
    <row r="3381" ht="15.75" customHeight="1">
      <c r="D3381" s="108">
        <v>40801.0</v>
      </c>
      <c r="E3381" s="106">
        <v>11.81</v>
      </c>
      <c r="F3381" s="106">
        <v>12.81</v>
      </c>
      <c r="G3381" s="106">
        <v>13.38</v>
      </c>
      <c r="H3381" s="106">
        <v>13.5</v>
      </c>
      <c r="I3381" s="106">
        <v>13.5</v>
      </c>
      <c r="J3381" s="106">
        <v>13.5</v>
      </c>
      <c r="K3381" s="106">
        <v>13.5</v>
      </c>
      <c r="L3381" s="106">
        <v>13.5</v>
      </c>
      <c r="M3381" s="106">
        <v>13.5</v>
      </c>
    </row>
    <row r="3382" ht="15.75" customHeight="1">
      <c r="D3382" s="108">
        <v>40800.0</v>
      </c>
      <c r="E3382" s="106">
        <v>11.75</v>
      </c>
      <c r="F3382" s="106">
        <v>12.75</v>
      </c>
      <c r="G3382" s="106">
        <v>13.25</v>
      </c>
      <c r="H3382" s="106">
        <v>13.5</v>
      </c>
      <c r="I3382" s="106">
        <v>13.5</v>
      </c>
      <c r="J3382" s="106">
        <v>13.5</v>
      </c>
      <c r="K3382" s="106">
        <v>13.5</v>
      </c>
      <c r="L3382" s="106">
        <v>13.5</v>
      </c>
      <c r="M3382" s="106">
        <v>13.5</v>
      </c>
    </row>
    <row r="3383" ht="15.75" customHeight="1">
      <c r="D3383" s="108">
        <v>40799.0</v>
      </c>
      <c r="E3383" s="106">
        <v>12.0</v>
      </c>
      <c r="F3383" s="106">
        <v>12.88</v>
      </c>
      <c r="G3383" s="106">
        <v>13.31</v>
      </c>
      <c r="H3383" s="106">
        <v>13.5</v>
      </c>
      <c r="I3383" s="106">
        <v>13.5</v>
      </c>
      <c r="J3383" s="106">
        <v>13.5</v>
      </c>
      <c r="K3383" s="106">
        <v>13.5</v>
      </c>
      <c r="L3383" s="106">
        <v>13.5</v>
      </c>
      <c r="M3383" s="106">
        <v>13.5</v>
      </c>
    </row>
    <row r="3384" ht="15.75" customHeight="1">
      <c r="D3384" s="108">
        <v>40798.0</v>
      </c>
      <c r="E3384" s="106">
        <v>12.0</v>
      </c>
      <c r="F3384" s="106">
        <v>13.0</v>
      </c>
      <c r="G3384" s="106">
        <v>13.31</v>
      </c>
      <c r="H3384" s="106">
        <v>13.5</v>
      </c>
      <c r="I3384" s="106">
        <v>13.5</v>
      </c>
      <c r="J3384" s="106">
        <v>13.5</v>
      </c>
      <c r="K3384" s="106">
        <v>13.5</v>
      </c>
      <c r="L3384" s="106">
        <v>13.5</v>
      </c>
      <c r="M3384" s="106">
        <v>13.5</v>
      </c>
    </row>
    <row r="3385" ht="15.75" customHeight="1">
      <c r="D3385" s="108">
        <v>40795.0</v>
      </c>
      <c r="E3385" s="106">
        <v>13.07</v>
      </c>
      <c r="F3385" s="106">
        <v>13.5</v>
      </c>
      <c r="G3385" s="106">
        <v>13.5</v>
      </c>
      <c r="H3385" s="106">
        <v>13.5</v>
      </c>
      <c r="I3385" s="106">
        <v>13.5</v>
      </c>
      <c r="J3385" s="106">
        <v>13.5</v>
      </c>
      <c r="K3385" s="106">
        <v>13.5</v>
      </c>
      <c r="L3385" s="106">
        <v>13.5</v>
      </c>
      <c r="M3385" s="106">
        <v>13.5</v>
      </c>
    </row>
    <row r="3386" ht="15.75" customHeight="1">
      <c r="D3386" s="108">
        <v>40794.0</v>
      </c>
      <c r="E3386" s="106">
        <v>12.86</v>
      </c>
      <c r="F3386" s="106">
        <v>13.5</v>
      </c>
      <c r="G3386" s="106">
        <v>13.5</v>
      </c>
      <c r="H3386" s="106">
        <v>13.5</v>
      </c>
      <c r="I3386" s="106">
        <v>13.5</v>
      </c>
      <c r="J3386" s="106">
        <v>13.5</v>
      </c>
      <c r="K3386" s="106">
        <v>13.5</v>
      </c>
      <c r="L3386" s="106">
        <v>13.5</v>
      </c>
      <c r="M3386" s="106">
        <v>13.5</v>
      </c>
    </row>
    <row r="3387" ht="15.75" customHeight="1">
      <c r="D3387" s="108">
        <v>40793.0</v>
      </c>
      <c r="E3387" s="106">
        <v>12.75</v>
      </c>
      <c r="F3387" s="106">
        <v>13.5</v>
      </c>
      <c r="G3387" s="106">
        <v>13.5</v>
      </c>
      <c r="H3387" s="106">
        <v>13.5</v>
      </c>
      <c r="I3387" s="106">
        <v>13.5</v>
      </c>
      <c r="J3387" s="106">
        <v>13.5</v>
      </c>
      <c r="K3387" s="106">
        <v>13.5</v>
      </c>
      <c r="L3387" s="106">
        <v>13.5</v>
      </c>
      <c r="M3387" s="106">
        <v>13.5</v>
      </c>
    </row>
    <row r="3388" ht="15.75" customHeight="1">
      <c r="D3388" s="108">
        <v>40792.0</v>
      </c>
      <c r="E3388" s="106">
        <v>12.43</v>
      </c>
      <c r="F3388" s="106">
        <v>13.42</v>
      </c>
      <c r="G3388" s="106">
        <v>13.5</v>
      </c>
      <c r="H3388" s="106">
        <v>13.5</v>
      </c>
      <c r="I3388" s="106">
        <v>13.5</v>
      </c>
      <c r="J3388" s="106">
        <v>13.5</v>
      </c>
      <c r="K3388" s="106">
        <v>13.5</v>
      </c>
      <c r="L3388" s="106">
        <v>13.5</v>
      </c>
      <c r="M3388" s="106">
        <v>13.5</v>
      </c>
    </row>
    <row r="3389" ht="15.75" customHeight="1">
      <c r="D3389" s="108">
        <v>40791.0</v>
      </c>
      <c r="E3389" s="106">
        <v>11.57</v>
      </c>
      <c r="F3389" s="106">
        <v>12.86</v>
      </c>
      <c r="G3389" s="106">
        <v>13.37</v>
      </c>
      <c r="H3389" s="106">
        <v>13.5</v>
      </c>
      <c r="I3389" s="106">
        <v>13.5</v>
      </c>
      <c r="J3389" s="106">
        <v>13.5</v>
      </c>
      <c r="K3389" s="106">
        <v>13.5</v>
      </c>
      <c r="L3389" s="106">
        <v>13.5</v>
      </c>
      <c r="M3389" s="106">
        <v>13.5</v>
      </c>
    </row>
    <row r="3390" ht="15.75" customHeight="1">
      <c r="D3390" s="108">
        <v>40787.0</v>
      </c>
      <c r="E3390" s="106">
        <v>11.14</v>
      </c>
      <c r="F3390" s="106">
        <v>12.46</v>
      </c>
      <c r="G3390" s="106">
        <v>13.09</v>
      </c>
      <c r="H3390" s="106">
        <v>13.5</v>
      </c>
      <c r="I3390" s="106">
        <v>13.5</v>
      </c>
      <c r="J3390" s="106">
        <v>13.5</v>
      </c>
      <c r="K3390" s="106">
        <v>13.5</v>
      </c>
      <c r="L3390" s="106">
        <v>13.5</v>
      </c>
      <c r="M3390" s="106">
        <v>13.5</v>
      </c>
    </row>
    <row r="3391" ht="15.75" customHeight="1">
      <c r="D3391" s="108">
        <v>40786.0</v>
      </c>
      <c r="E3391" s="106">
        <v>11.23</v>
      </c>
      <c r="F3391" s="106">
        <v>12.38</v>
      </c>
      <c r="G3391" s="106">
        <v>12.95</v>
      </c>
      <c r="H3391" s="106">
        <v>13.5</v>
      </c>
      <c r="I3391" s="106">
        <v>13.5</v>
      </c>
      <c r="J3391" s="106">
        <v>13.5</v>
      </c>
      <c r="K3391" s="106">
        <v>13.5</v>
      </c>
      <c r="L3391" s="106">
        <v>13.5</v>
      </c>
      <c r="M3391" s="106">
        <v>13.5</v>
      </c>
    </row>
    <row r="3392" ht="15.75" customHeight="1">
      <c r="D3392" s="108">
        <v>40785.0</v>
      </c>
      <c r="E3392" s="106">
        <v>11.19</v>
      </c>
      <c r="F3392" s="106">
        <v>12.35</v>
      </c>
      <c r="G3392" s="106">
        <v>12.91</v>
      </c>
      <c r="H3392" s="106">
        <v>13.5</v>
      </c>
      <c r="I3392" s="106">
        <v>13.5</v>
      </c>
      <c r="J3392" s="106">
        <v>13.5</v>
      </c>
      <c r="K3392" s="106">
        <v>13.5</v>
      </c>
      <c r="L3392" s="106">
        <v>13.5</v>
      </c>
      <c r="M3392" s="106">
        <v>13.5</v>
      </c>
    </row>
    <row r="3393" ht="15.75" customHeight="1">
      <c r="D3393" s="108">
        <v>40784.0</v>
      </c>
      <c r="E3393" s="106">
        <v>11.0</v>
      </c>
      <c r="F3393" s="106">
        <v>12.18</v>
      </c>
      <c r="G3393" s="106">
        <v>12.88</v>
      </c>
      <c r="H3393" s="106">
        <v>13.5</v>
      </c>
      <c r="I3393" s="106">
        <v>13.5</v>
      </c>
      <c r="J3393" s="106">
        <v>13.5</v>
      </c>
      <c r="K3393" s="106">
        <v>13.5</v>
      </c>
      <c r="L3393" s="106">
        <v>13.5</v>
      </c>
      <c r="M3393" s="106">
        <v>13.5</v>
      </c>
    </row>
    <row r="3394" ht="15.75" customHeight="1">
      <c r="D3394" s="108">
        <v>40781.0</v>
      </c>
      <c r="E3394" s="106">
        <v>10.83</v>
      </c>
      <c r="F3394" s="106">
        <v>12.13</v>
      </c>
      <c r="G3394" s="106">
        <v>12.97</v>
      </c>
      <c r="H3394" s="106">
        <v>13.5</v>
      </c>
      <c r="I3394" s="106">
        <v>13.5</v>
      </c>
      <c r="J3394" s="106">
        <v>13.5</v>
      </c>
      <c r="K3394" s="106">
        <v>13.5</v>
      </c>
      <c r="L3394" s="106">
        <v>13.5</v>
      </c>
      <c r="M3394" s="106">
        <v>13.5</v>
      </c>
    </row>
    <row r="3395" ht="15.75" customHeight="1">
      <c r="D3395" s="108">
        <v>40780.0</v>
      </c>
      <c r="E3395" s="106">
        <v>10.56</v>
      </c>
      <c r="F3395" s="106">
        <v>12.19</v>
      </c>
      <c r="G3395" s="106">
        <v>12.98</v>
      </c>
      <c r="H3395" s="106">
        <v>13.5</v>
      </c>
      <c r="I3395" s="106">
        <v>13.5</v>
      </c>
      <c r="J3395" s="106">
        <v>13.5</v>
      </c>
      <c r="K3395" s="106">
        <v>13.5</v>
      </c>
      <c r="L3395" s="106">
        <v>13.5</v>
      </c>
      <c r="M3395" s="106">
        <v>13.5</v>
      </c>
    </row>
    <row r="3396" ht="15.75" customHeight="1">
      <c r="D3396" s="108">
        <v>40779.0</v>
      </c>
      <c r="E3396" s="106">
        <v>10.58</v>
      </c>
      <c r="F3396" s="106">
        <v>12.09</v>
      </c>
      <c r="G3396" s="106">
        <v>12.97</v>
      </c>
      <c r="H3396" s="106">
        <v>13.5</v>
      </c>
      <c r="I3396" s="106">
        <v>13.5</v>
      </c>
      <c r="J3396" s="106">
        <v>13.5</v>
      </c>
      <c r="K3396" s="106">
        <v>13.5</v>
      </c>
      <c r="L3396" s="106">
        <v>13.5</v>
      </c>
      <c r="M3396" s="106">
        <v>13.5</v>
      </c>
    </row>
    <row r="3397" ht="15.75" customHeight="1">
      <c r="D3397" s="108">
        <v>40778.0</v>
      </c>
      <c r="E3397" s="106">
        <v>10.56</v>
      </c>
      <c r="F3397" s="106">
        <v>12.19</v>
      </c>
      <c r="G3397" s="106">
        <v>12.98</v>
      </c>
      <c r="H3397" s="106">
        <v>13.5</v>
      </c>
      <c r="I3397" s="106">
        <v>13.5</v>
      </c>
      <c r="J3397" s="106">
        <v>13.5</v>
      </c>
      <c r="K3397" s="106">
        <v>13.5</v>
      </c>
      <c r="L3397" s="106">
        <v>13.5</v>
      </c>
      <c r="M3397" s="106">
        <v>13.5</v>
      </c>
    </row>
    <row r="3398" ht="15.75" customHeight="1">
      <c r="D3398" s="108">
        <v>40777.0</v>
      </c>
      <c r="E3398" s="106">
        <v>10.5</v>
      </c>
      <c r="F3398" s="106">
        <v>12.25</v>
      </c>
      <c r="G3398" s="106">
        <v>13.0</v>
      </c>
      <c r="H3398" s="106">
        <v>13.5</v>
      </c>
      <c r="I3398" s="106">
        <v>13.5</v>
      </c>
      <c r="J3398" s="106">
        <v>13.5</v>
      </c>
      <c r="K3398" s="106">
        <v>13.5</v>
      </c>
      <c r="L3398" s="106">
        <v>13.5</v>
      </c>
      <c r="M3398" s="106">
        <v>13.5</v>
      </c>
    </row>
    <row r="3399" ht="15.75" customHeight="1">
      <c r="D3399" s="108">
        <v>40774.0</v>
      </c>
      <c r="E3399" s="106">
        <v>10.69</v>
      </c>
      <c r="F3399" s="106">
        <v>12.46</v>
      </c>
      <c r="G3399" s="106">
        <v>13.13</v>
      </c>
      <c r="H3399" s="106">
        <v>13.5</v>
      </c>
      <c r="I3399" s="106">
        <v>13.5</v>
      </c>
      <c r="J3399" s="106">
        <v>13.5</v>
      </c>
      <c r="K3399" s="106">
        <v>13.5</v>
      </c>
      <c r="L3399" s="106">
        <v>13.5</v>
      </c>
      <c r="M3399" s="106">
        <v>13.5</v>
      </c>
    </row>
    <row r="3400" ht="15.75" customHeight="1">
      <c r="D3400" s="108">
        <v>40773.0</v>
      </c>
      <c r="E3400" s="106">
        <v>10.94</v>
      </c>
      <c r="F3400" s="106">
        <v>12.46</v>
      </c>
      <c r="G3400" s="106">
        <v>13.25</v>
      </c>
      <c r="H3400" s="106">
        <v>13.5</v>
      </c>
      <c r="I3400" s="106">
        <v>13.5</v>
      </c>
      <c r="J3400" s="106">
        <v>13.5</v>
      </c>
      <c r="K3400" s="106">
        <v>13.5</v>
      </c>
      <c r="L3400" s="106">
        <v>13.5</v>
      </c>
      <c r="M3400" s="106">
        <v>13.5</v>
      </c>
    </row>
    <row r="3401" ht="15.75" customHeight="1">
      <c r="D3401" s="108">
        <v>40772.0</v>
      </c>
      <c r="E3401" s="106">
        <v>10.69</v>
      </c>
      <c r="F3401" s="106">
        <v>12.46</v>
      </c>
      <c r="G3401" s="106">
        <v>13.13</v>
      </c>
      <c r="H3401" s="106">
        <v>13.5</v>
      </c>
      <c r="I3401" s="106">
        <v>13.5</v>
      </c>
      <c r="J3401" s="106">
        <v>13.5</v>
      </c>
      <c r="K3401" s="106">
        <v>13.5</v>
      </c>
      <c r="L3401" s="106">
        <v>13.5</v>
      </c>
      <c r="M3401" s="106">
        <v>13.5</v>
      </c>
    </row>
    <row r="3402" ht="15.75" customHeight="1">
      <c r="D3402" s="108">
        <v>40771.0</v>
      </c>
      <c r="E3402" s="106">
        <v>10.69</v>
      </c>
      <c r="F3402" s="106">
        <v>12.53</v>
      </c>
      <c r="G3402" s="106">
        <v>13.13</v>
      </c>
      <c r="H3402" s="106">
        <v>13.5</v>
      </c>
      <c r="I3402" s="106">
        <v>13.5</v>
      </c>
      <c r="J3402" s="106">
        <v>13.5</v>
      </c>
      <c r="K3402" s="106">
        <v>13.5</v>
      </c>
      <c r="L3402" s="106">
        <v>13.5</v>
      </c>
      <c r="M3402" s="106">
        <v>13.5</v>
      </c>
    </row>
    <row r="3403" ht="15.75" customHeight="1">
      <c r="D3403" s="108">
        <v>40770.0</v>
      </c>
      <c r="E3403" s="106">
        <v>11.13</v>
      </c>
      <c r="F3403" s="106">
        <v>12.8</v>
      </c>
      <c r="G3403" s="106">
        <v>13.28</v>
      </c>
      <c r="H3403" s="106">
        <v>13.5</v>
      </c>
      <c r="I3403" s="106">
        <v>13.5</v>
      </c>
      <c r="J3403" s="106">
        <v>13.5</v>
      </c>
      <c r="K3403" s="106">
        <v>13.5</v>
      </c>
      <c r="L3403" s="106">
        <v>13.5</v>
      </c>
      <c r="M3403" s="106">
        <v>13.5</v>
      </c>
    </row>
    <row r="3404" ht="15.75" customHeight="1">
      <c r="D3404" s="108">
        <v>40767.0</v>
      </c>
      <c r="E3404" s="106">
        <v>11.06</v>
      </c>
      <c r="F3404" s="106">
        <v>12.65</v>
      </c>
      <c r="G3404" s="106">
        <v>13.25</v>
      </c>
      <c r="H3404" s="106">
        <v>13.5</v>
      </c>
      <c r="I3404" s="106">
        <v>13.5</v>
      </c>
      <c r="J3404" s="106">
        <v>13.5</v>
      </c>
      <c r="K3404" s="106">
        <v>13.5</v>
      </c>
      <c r="L3404" s="106">
        <v>13.5</v>
      </c>
      <c r="M3404" s="106">
        <v>13.5</v>
      </c>
    </row>
    <row r="3405" ht="15.75" customHeight="1">
      <c r="D3405" s="108">
        <v>40766.0</v>
      </c>
      <c r="E3405" s="106">
        <v>10.92</v>
      </c>
      <c r="F3405" s="106">
        <v>12.7</v>
      </c>
      <c r="G3405" s="106">
        <v>13.33</v>
      </c>
      <c r="H3405" s="106">
        <v>13.5</v>
      </c>
      <c r="I3405" s="106">
        <v>13.5</v>
      </c>
      <c r="J3405" s="106">
        <v>13.5</v>
      </c>
      <c r="K3405" s="106">
        <v>13.5</v>
      </c>
      <c r="L3405" s="106">
        <v>13.5</v>
      </c>
      <c r="M3405" s="106">
        <v>13.5</v>
      </c>
    </row>
    <row r="3406" ht="15.75" customHeight="1">
      <c r="D3406" s="108">
        <v>40765.0</v>
      </c>
      <c r="E3406" s="106">
        <v>10.94</v>
      </c>
      <c r="F3406" s="106">
        <v>12.59</v>
      </c>
      <c r="G3406" s="106">
        <v>13.19</v>
      </c>
      <c r="H3406" s="106">
        <v>13.5</v>
      </c>
      <c r="I3406" s="106">
        <v>13.5</v>
      </c>
      <c r="J3406" s="106">
        <v>13.5</v>
      </c>
      <c r="K3406" s="106">
        <v>13.5</v>
      </c>
      <c r="L3406" s="106">
        <v>13.5</v>
      </c>
      <c r="M3406" s="106">
        <v>13.5</v>
      </c>
    </row>
    <row r="3407" ht="15.75" customHeight="1">
      <c r="D3407" s="108">
        <v>40764.0</v>
      </c>
      <c r="E3407" s="106">
        <v>11.06</v>
      </c>
      <c r="F3407" s="106">
        <v>12.65</v>
      </c>
      <c r="G3407" s="106">
        <v>13.25</v>
      </c>
      <c r="H3407" s="106">
        <v>13.5</v>
      </c>
      <c r="I3407" s="106">
        <v>13.5</v>
      </c>
      <c r="J3407" s="106">
        <v>13.5</v>
      </c>
      <c r="K3407" s="106">
        <v>13.5</v>
      </c>
      <c r="L3407" s="106">
        <v>13.5</v>
      </c>
      <c r="M3407" s="106">
        <v>13.5</v>
      </c>
    </row>
    <row r="3408" ht="15.75" customHeight="1">
      <c r="D3408" s="108">
        <v>40763.0</v>
      </c>
      <c r="E3408" s="106">
        <v>11.07</v>
      </c>
      <c r="F3408" s="106">
        <v>12.57</v>
      </c>
      <c r="G3408" s="106">
        <v>13.14</v>
      </c>
      <c r="H3408" s="106">
        <v>13.5</v>
      </c>
      <c r="I3408" s="106">
        <v>13.5</v>
      </c>
      <c r="J3408" s="106">
        <v>13.5</v>
      </c>
      <c r="K3408" s="106">
        <v>13.5</v>
      </c>
      <c r="L3408" s="106">
        <v>13.5</v>
      </c>
      <c r="M3408" s="106">
        <v>13.5</v>
      </c>
    </row>
    <row r="3409" ht="15.75" customHeight="1">
      <c r="D3409" s="108">
        <v>40760.0</v>
      </c>
      <c r="E3409" s="106">
        <v>10.88</v>
      </c>
      <c r="F3409" s="106">
        <v>12.65</v>
      </c>
      <c r="G3409" s="106">
        <v>13.25</v>
      </c>
      <c r="H3409" s="106">
        <v>13.44</v>
      </c>
      <c r="I3409" s="106">
        <v>13.5</v>
      </c>
      <c r="J3409" s="106">
        <v>13.5</v>
      </c>
      <c r="K3409" s="106">
        <v>13.5</v>
      </c>
      <c r="L3409" s="106">
        <v>13.5</v>
      </c>
      <c r="M3409" s="106">
        <v>13.5</v>
      </c>
    </row>
    <row r="3410" ht="15.75" customHeight="1">
      <c r="D3410" s="108">
        <v>40759.0</v>
      </c>
      <c r="E3410" s="106">
        <v>10.71</v>
      </c>
      <c r="F3410" s="106">
        <v>12.46</v>
      </c>
      <c r="G3410" s="106">
        <v>13.29</v>
      </c>
      <c r="H3410" s="106">
        <v>13.5</v>
      </c>
      <c r="I3410" s="106">
        <v>13.5</v>
      </c>
      <c r="J3410" s="106">
        <v>13.5</v>
      </c>
      <c r="K3410" s="106">
        <v>13.5</v>
      </c>
      <c r="L3410" s="106">
        <v>13.5</v>
      </c>
      <c r="M3410" s="106">
        <v>13.5</v>
      </c>
    </row>
    <row r="3411" ht="15.75" customHeight="1">
      <c r="D3411" s="108">
        <v>40758.0</v>
      </c>
      <c r="E3411" s="106">
        <v>10.79</v>
      </c>
      <c r="F3411" s="106">
        <v>12.78</v>
      </c>
      <c r="G3411" s="106">
        <v>13.29</v>
      </c>
      <c r="H3411" s="106">
        <v>13.5</v>
      </c>
      <c r="I3411" s="106">
        <v>13.5</v>
      </c>
      <c r="J3411" s="106">
        <v>13.5</v>
      </c>
      <c r="K3411" s="106">
        <v>13.5</v>
      </c>
      <c r="L3411" s="106">
        <v>13.5</v>
      </c>
      <c r="M3411" s="106">
        <v>13.5</v>
      </c>
    </row>
    <row r="3412" ht="15.75" customHeight="1">
      <c r="D3412" s="108">
        <v>40757.0</v>
      </c>
      <c r="E3412" s="106">
        <v>11.21</v>
      </c>
      <c r="F3412" s="106">
        <v>12.89</v>
      </c>
      <c r="G3412" s="106">
        <v>13.36</v>
      </c>
      <c r="H3412" s="106">
        <v>13.5</v>
      </c>
      <c r="I3412" s="106">
        <v>13.5</v>
      </c>
      <c r="J3412" s="106">
        <v>13.5</v>
      </c>
      <c r="K3412" s="106">
        <v>13.5</v>
      </c>
      <c r="L3412" s="106">
        <v>13.5</v>
      </c>
      <c r="M3412" s="106">
        <v>13.5</v>
      </c>
    </row>
    <row r="3413" ht="15.75" customHeight="1">
      <c r="D3413" s="108">
        <v>40756.0</v>
      </c>
      <c r="E3413" s="106">
        <v>11.75</v>
      </c>
      <c r="F3413" s="106">
        <v>13.12</v>
      </c>
      <c r="G3413" s="106">
        <v>13.5</v>
      </c>
      <c r="H3413" s="106">
        <v>13.5</v>
      </c>
      <c r="I3413" s="106">
        <v>13.5</v>
      </c>
      <c r="J3413" s="106">
        <v>13.5</v>
      </c>
      <c r="K3413" s="106">
        <v>13.5</v>
      </c>
      <c r="L3413" s="106">
        <v>13.5</v>
      </c>
      <c r="M3413" s="106">
        <v>13.5</v>
      </c>
    </row>
    <row r="3414" ht="15.75" customHeight="1">
      <c r="D3414" s="108">
        <v>40753.0</v>
      </c>
      <c r="E3414" s="106">
        <v>11.31</v>
      </c>
      <c r="F3414" s="106">
        <v>13.03</v>
      </c>
      <c r="G3414" s="106">
        <v>13.5</v>
      </c>
      <c r="H3414" s="106">
        <v>13.5</v>
      </c>
      <c r="I3414" s="106">
        <v>13.5</v>
      </c>
      <c r="J3414" s="106">
        <v>13.5</v>
      </c>
      <c r="K3414" s="106">
        <v>13.5</v>
      </c>
      <c r="L3414" s="106">
        <v>13.5</v>
      </c>
      <c r="M3414" s="106">
        <v>13.5</v>
      </c>
    </row>
    <row r="3415" ht="15.75" customHeight="1">
      <c r="D3415" s="108">
        <v>40752.0</v>
      </c>
      <c r="E3415" s="106">
        <v>11.57</v>
      </c>
      <c r="F3415" s="106">
        <v>12.96</v>
      </c>
      <c r="G3415" s="106">
        <v>13.5</v>
      </c>
      <c r="H3415" s="106">
        <v>13.5</v>
      </c>
      <c r="I3415" s="106">
        <v>13.5</v>
      </c>
      <c r="J3415" s="106">
        <v>13.5</v>
      </c>
      <c r="K3415" s="106">
        <v>13.5</v>
      </c>
      <c r="L3415" s="106">
        <v>13.5</v>
      </c>
      <c r="M3415" s="106">
        <v>13.5</v>
      </c>
    </row>
    <row r="3416" ht="15.75" customHeight="1">
      <c r="D3416" s="108">
        <v>40751.0</v>
      </c>
      <c r="E3416" s="106">
        <v>12.07</v>
      </c>
      <c r="F3416" s="106">
        <v>13.31</v>
      </c>
      <c r="G3416" s="106">
        <v>13.5</v>
      </c>
      <c r="H3416" s="106">
        <v>13.5</v>
      </c>
      <c r="I3416" s="106">
        <v>13.5</v>
      </c>
      <c r="J3416" s="106">
        <v>13.5</v>
      </c>
      <c r="K3416" s="106">
        <v>13.5</v>
      </c>
      <c r="L3416" s="106">
        <v>13.5</v>
      </c>
      <c r="M3416" s="106">
        <v>13.5</v>
      </c>
    </row>
    <row r="3417" ht="15.75" customHeight="1">
      <c r="D3417" s="108">
        <v>40750.0</v>
      </c>
      <c r="E3417" s="106">
        <v>12.41</v>
      </c>
      <c r="F3417" s="106">
        <v>13.46</v>
      </c>
      <c r="G3417" s="106">
        <v>13.5</v>
      </c>
      <c r="H3417" s="106">
        <v>13.5</v>
      </c>
      <c r="I3417" s="106">
        <v>13.5</v>
      </c>
      <c r="J3417" s="106">
        <v>13.5</v>
      </c>
      <c r="K3417" s="106">
        <v>13.5</v>
      </c>
      <c r="L3417" s="106">
        <v>13.5</v>
      </c>
      <c r="M3417" s="106">
        <v>13.5</v>
      </c>
    </row>
    <row r="3418" ht="15.75" customHeight="1">
      <c r="D3418" s="108">
        <v>40749.0</v>
      </c>
      <c r="E3418" s="106">
        <v>12.41</v>
      </c>
      <c r="F3418" s="106">
        <v>13.46</v>
      </c>
      <c r="G3418" s="106">
        <v>13.5</v>
      </c>
      <c r="H3418" s="106">
        <v>13.5</v>
      </c>
      <c r="I3418" s="106">
        <v>13.5</v>
      </c>
      <c r="J3418" s="106">
        <v>13.5</v>
      </c>
      <c r="K3418" s="106">
        <v>13.5</v>
      </c>
      <c r="L3418" s="106">
        <v>13.5</v>
      </c>
      <c r="M3418" s="106">
        <v>13.5</v>
      </c>
    </row>
    <row r="3419" ht="15.75" customHeight="1">
      <c r="D3419" s="108">
        <v>40746.0</v>
      </c>
      <c r="E3419" s="106">
        <v>12.29</v>
      </c>
      <c r="F3419" s="106">
        <v>13.5</v>
      </c>
      <c r="G3419" s="106">
        <v>13.5</v>
      </c>
      <c r="H3419" s="106">
        <v>13.5</v>
      </c>
      <c r="I3419" s="106">
        <v>13.5</v>
      </c>
      <c r="J3419" s="106">
        <v>13.5</v>
      </c>
      <c r="K3419" s="106">
        <v>13.5</v>
      </c>
      <c r="L3419" s="106">
        <v>13.5</v>
      </c>
      <c r="M3419" s="106">
        <v>13.5</v>
      </c>
    </row>
    <row r="3420" ht="15.75" customHeight="1">
      <c r="D3420" s="108">
        <v>40745.0</v>
      </c>
      <c r="E3420" s="106">
        <v>12.26</v>
      </c>
      <c r="F3420" s="106">
        <v>13.5</v>
      </c>
      <c r="G3420" s="106">
        <v>13.5</v>
      </c>
      <c r="H3420" s="106">
        <v>13.5</v>
      </c>
      <c r="I3420" s="106">
        <v>13.5</v>
      </c>
      <c r="J3420" s="106">
        <v>13.5</v>
      </c>
      <c r="K3420" s="106">
        <v>13.5</v>
      </c>
      <c r="L3420" s="106">
        <v>13.5</v>
      </c>
      <c r="M3420" s="106">
        <v>13.5</v>
      </c>
    </row>
    <row r="3421" ht="15.75" customHeight="1">
      <c r="D3421" s="108">
        <v>40744.0</v>
      </c>
      <c r="E3421" s="106">
        <v>12.17</v>
      </c>
      <c r="F3421" s="106">
        <v>13.5</v>
      </c>
      <c r="G3421" s="106">
        <v>13.5</v>
      </c>
      <c r="H3421" s="106">
        <v>13.5</v>
      </c>
      <c r="I3421" s="106">
        <v>13.5</v>
      </c>
      <c r="J3421" s="106">
        <v>13.5</v>
      </c>
      <c r="K3421" s="106">
        <v>13.5</v>
      </c>
      <c r="L3421" s="106">
        <v>13.5</v>
      </c>
      <c r="M3421" s="106">
        <v>13.5</v>
      </c>
    </row>
    <row r="3422" ht="15.75" customHeight="1">
      <c r="D3422" s="108">
        <v>40743.0</v>
      </c>
      <c r="E3422" s="106">
        <v>12.25</v>
      </c>
      <c r="F3422" s="106">
        <v>13.5</v>
      </c>
      <c r="G3422" s="106">
        <v>13.5</v>
      </c>
      <c r="H3422" s="106">
        <v>13.5</v>
      </c>
      <c r="I3422" s="106">
        <v>13.5</v>
      </c>
      <c r="J3422" s="106">
        <v>13.5</v>
      </c>
      <c r="K3422" s="106">
        <v>13.5</v>
      </c>
      <c r="L3422" s="106">
        <v>13.5</v>
      </c>
      <c r="M3422" s="106">
        <v>13.5</v>
      </c>
    </row>
    <row r="3423" ht="15.75" customHeight="1">
      <c r="D3423" s="108">
        <v>40742.0</v>
      </c>
      <c r="E3423" s="106">
        <v>12.17</v>
      </c>
      <c r="F3423" s="106">
        <v>13.5</v>
      </c>
      <c r="G3423" s="106">
        <v>13.5</v>
      </c>
      <c r="H3423" s="106">
        <v>13.5</v>
      </c>
      <c r="I3423" s="106">
        <v>13.5</v>
      </c>
      <c r="J3423" s="106">
        <v>13.5</v>
      </c>
      <c r="K3423" s="106">
        <v>13.5</v>
      </c>
      <c r="L3423" s="106">
        <v>13.5</v>
      </c>
      <c r="M3423" s="106">
        <v>13.5</v>
      </c>
    </row>
    <row r="3424" ht="15.75" customHeight="1">
      <c r="D3424" s="108">
        <v>40739.0</v>
      </c>
      <c r="E3424" s="106">
        <v>12.44</v>
      </c>
      <c r="F3424" s="106">
        <v>13.5</v>
      </c>
      <c r="G3424" s="106">
        <v>13.5</v>
      </c>
      <c r="H3424" s="106">
        <v>13.5</v>
      </c>
      <c r="I3424" s="106">
        <v>13.5</v>
      </c>
      <c r="J3424" s="106">
        <v>13.5</v>
      </c>
      <c r="K3424" s="106">
        <v>13.5</v>
      </c>
      <c r="L3424" s="106">
        <v>13.5</v>
      </c>
      <c r="M3424" s="106">
        <v>13.5</v>
      </c>
    </row>
    <row r="3425" ht="15.75" customHeight="1">
      <c r="D3425" s="108">
        <v>40738.0</v>
      </c>
      <c r="E3425" s="106">
        <v>12.44</v>
      </c>
      <c r="F3425" s="106">
        <v>13.5</v>
      </c>
      <c r="G3425" s="106">
        <v>13.5</v>
      </c>
      <c r="H3425" s="106">
        <v>13.5</v>
      </c>
      <c r="I3425" s="106">
        <v>13.5</v>
      </c>
      <c r="J3425" s="106">
        <v>13.5</v>
      </c>
      <c r="K3425" s="106">
        <v>13.5</v>
      </c>
      <c r="L3425" s="106">
        <v>13.5</v>
      </c>
      <c r="M3425" s="106">
        <v>13.5</v>
      </c>
    </row>
    <row r="3426" ht="15.75" customHeight="1">
      <c r="D3426" s="108">
        <v>40737.0</v>
      </c>
      <c r="E3426" s="106">
        <v>12.69</v>
      </c>
      <c r="F3426" s="106">
        <v>13.5</v>
      </c>
      <c r="G3426" s="106">
        <v>13.5</v>
      </c>
      <c r="H3426" s="106">
        <v>13.5</v>
      </c>
      <c r="I3426" s="106">
        <v>13.5</v>
      </c>
      <c r="J3426" s="106">
        <v>13.5</v>
      </c>
      <c r="K3426" s="106">
        <v>13.5</v>
      </c>
      <c r="L3426" s="106">
        <v>13.5</v>
      </c>
      <c r="M3426" s="106">
        <v>13.5</v>
      </c>
    </row>
    <row r="3427" ht="15.75" customHeight="1">
      <c r="D3427" s="108">
        <v>40736.0</v>
      </c>
      <c r="E3427" s="106">
        <v>12.69</v>
      </c>
      <c r="F3427" s="106">
        <v>13.5</v>
      </c>
      <c r="G3427" s="106">
        <v>13.5</v>
      </c>
      <c r="H3427" s="106">
        <v>13.5</v>
      </c>
      <c r="I3427" s="106">
        <v>13.5</v>
      </c>
      <c r="J3427" s="106">
        <v>13.5</v>
      </c>
      <c r="K3427" s="106">
        <v>13.5</v>
      </c>
      <c r="L3427" s="106">
        <v>13.5</v>
      </c>
      <c r="M3427" s="106">
        <v>13.5</v>
      </c>
    </row>
    <row r="3428" ht="15.75" customHeight="1">
      <c r="D3428" s="108">
        <v>40735.0</v>
      </c>
      <c r="E3428" s="106">
        <v>12.64</v>
      </c>
      <c r="F3428" s="106">
        <v>13.5</v>
      </c>
      <c r="G3428" s="106">
        <v>13.5</v>
      </c>
      <c r="H3428" s="106">
        <v>13.5</v>
      </c>
      <c r="I3428" s="106">
        <v>13.5</v>
      </c>
      <c r="J3428" s="106">
        <v>13.5</v>
      </c>
      <c r="K3428" s="106">
        <v>13.5</v>
      </c>
      <c r="L3428" s="106">
        <v>13.5</v>
      </c>
      <c r="M3428" s="106">
        <v>13.5</v>
      </c>
    </row>
    <row r="3429" ht="15.75" customHeight="1">
      <c r="D3429" s="108">
        <v>40732.0</v>
      </c>
      <c r="E3429" s="106">
        <v>12.19</v>
      </c>
      <c r="F3429" s="106">
        <v>13.4</v>
      </c>
      <c r="G3429" s="106">
        <v>13.5</v>
      </c>
      <c r="H3429" s="106">
        <v>13.5</v>
      </c>
      <c r="I3429" s="106">
        <v>13.5</v>
      </c>
      <c r="J3429" s="106">
        <v>13.5</v>
      </c>
      <c r="K3429" s="106">
        <v>13.5</v>
      </c>
      <c r="L3429" s="106">
        <v>13.5</v>
      </c>
      <c r="M3429" s="106">
        <v>13.5</v>
      </c>
    </row>
    <row r="3430" ht="15.75" customHeight="1">
      <c r="D3430" s="108">
        <v>40731.0</v>
      </c>
      <c r="E3430" s="106">
        <v>12.19</v>
      </c>
      <c r="F3430" s="106">
        <v>13.4</v>
      </c>
      <c r="G3430" s="106">
        <v>13.5</v>
      </c>
      <c r="H3430" s="106">
        <v>13.5</v>
      </c>
      <c r="I3430" s="106">
        <v>13.5</v>
      </c>
      <c r="J3430" s="106">
        <v>13.5</v>
      </c>
      <c r="K3430" s="106">
        <v>13.5</v>
      </c>
      <c r="L3430" s="106">
        <v>13.5</v>
      </c>
      <c r="M3430" s="106">
        <v>13.5</v>
      </c>
    </row>
    <row r="3431" ht="15.75" customHeight="1">
      <c r="D3431" s="108">
        <v>40730.0</v>
      </c>
      <c r="E3431" s="106">
        <v>11.88</v>
      </c>
      <c r="F3431" s="106">
        <v>13.28</v>
      </c>
      <c r="G3431" s="106">
        <v>13.5</v>
      </c>
      <c r="H3431" s="106">
        <v>13.5</v>
      </c>
      <c r="I3431" s="106">
        <v>13.5</v>
      </c>
      <c r="J3431" s="106">
        <v>13.5</v>
      </c>
      <c r="K3431" s="106">
        <v>13.5</v>
      </c>
      <c r="L3431" s="106">
        <v>13.5</v>
      </c>
      <c r="M3431" s="106">
        <v>13.5</v>
      </c>
    </row>
    <row r="3432" ht="15.75" customHeight="1">
      <c r="D3432" s="108">
        <v>40729.0</v>
      </c>
      <c r="E3432" s="106">
        <v>11.69</v>
      </c>
      <c r="F3432" s="106">
        <v>13.21</v>
      </c>
      <c r="G3432" s="106">
        <v>13.44</v>
      </c>
      <c r="H3432" s="106">
        <v>13.5</v>
      </c>
      <c r="I3432" s="106">
        <v>13.5</v>
      </c>
      <c r="J3432" s="106">
        <v>13.5</v>
      </c>
      <c r="K3432" s="106">
        <v>13.5</v>
      </c>
      <c r="L3432" s="106">
        <v>13.5</v>
      </c>
      <c r="M3432" s="106">
        <v>13.5</v>
      </c>
    </row>
    <row r="3433" ht="15.75" customHeight="1">
      <c r="D3433" s="108">
        <v>40728.0</v>
      </c>
      <c r="E3433" s="106">
        <v>12.13</v>
      </c>
      <c r="F3433" s="106">
        <v>13.34</v>
      </c>
      <c r="G3433" s="106">
        <v>13.5</v>
      </c>
      <c r="H3433" s="106">
        <v>13.5</v>
      </c>
      <c r="I3433" s="106">
        <v>13.5</v>
      </c>
      <c r="J3433" s="106">
        <v>13.5</v>
      </c>
      <c r="K3433" s="106">
        <v>13.5</v>
      </c>
      <c r="L3433" s="106">
        <v>13.5</v>
      </c>
      <c r="M3433" s="106">
        <v>13.5</v>
      </c>
    </row>
    <row r="3434" ht="15.75" customHeight="1">
      <c r="D3434" s="108">
        <v>40725.0</v>
      </c>
      <c r="E3434" s="106">
        <v>11.75</v>
      </c>
      <c r="F3434" s="106">
        <v>13.28</v>
      </c>
      <c r="G3434" s="106">
        <v>13.5</v>
      </c>
      <c r="H3434" s="106">
        <v>13.5</v>
      </c>
      <c r="I3434" s="106">
        <v>13.5</v>
      </c>
      <c r="J3434" s="106">
        <v>13.5</v>
      </c>
      <c r="K3434" s="106">
        <v>13.5</v>
      </c>
      <c r="L3434" s="106">
        <v>13.5</v>
      </c>
      <c r="M3434" s="106">
        <v>13.5</v>
      </c>
    </row>
    <row r="3435" ht="15.75" customHeight="1">
      <c r="D3435" s="108">
        <v>40724.0</v>
      </c>
      <c r="E3435" s="106">
        <v>11.33</v>
      </c>
      <c r="F3435" s="106">
        <v>13.12</v>
      </c>
      <c r="G3435" s="106">
        <v>13.5</v>
      </c>
      <c r="H3435" s="106">
        <v>13.5</v>
      </c>
      <c r="I3435" s="106">
        <v>13.5</v>
      </c>
      <c r="J3435" s="106">
        <v>13.5</v>
      </c>
      <c r="K3435" s="106">
        <v>13.5</v>
      </c>
      <c r="L3435" s="106">
        <v>13.5</v>
      </c>
      <c r="M3435" s="106">
        <v>13.5</v>
      </c>
    </row>
    <row r="3436" ht="15.75" customHeight="1">
      <c r="D3436" s="108">
        <v>40723.0</v>
      </c>
      <c r="E3436" s="106">
        <v>11.67</v>
      </c>
      <c r="F3436" s="106">
        <v>13.12</v>
      </c>
      <c r="G3436" s="106">
        <v>13.5</v>
      </c>
      <c r="H3436" s="106">
        <v>13.5</v>
      </c>
      <c r="I3436" s="106">
        <v>13.5</v>
      </c>
      <c r="J3436" s="106">
        <v>13.5</v>
      </c>
      <c r="K3436" s="106">
        <v>13.5</v>
      </c>
      <c r="L3436" s="106">
        <v>13.5</v>
      </c>
      <c r="M3436" s="106">
        <v>13.5</v>
      </c>
    </row>
    <row r="3437" ht="15.75" customHeight="1">
      <c r="D3437" s="108">
        <v>40722.0</v>
      </c>
      <c r="E3437" s="106">
        <v>12.72</v>
      </c>
      <c r="F3437" s="106">
        <v>13.47</v>
      </c>
      <c r="G3437" s="106">
        <v>13.5</v>
      </c>
      <c r="H3437" s="106">
        <v>13.5</v>
      </c>
      <c r="I3437" s="106">
        <v>13.5</v>
      </c>
      <c r="J3437" s="106">
        <v>13.5</v>
      </c>
      <c r="K3437" s="106">
        <v>13.5</v>
      </c>
      <c r="L3437" s="106">
        <v>13.5</v>
      </c>
      <c r="M3437" s="106">
        <v>13.5</v>
      </c>
    </row>
    <row r="3438" ht="15.75" customHeight="1">
      <c r="D3438" s="108">
        <v>40721.0</v>
      </c>
      <c r="E3438" s="106">
        <v>12.57</v>
      </c>
      <c r="F3438" s="106">
        <v>13.46</v>
      </c>
      <c r="G3438" s="106">
        <v>13.5</v>
      </c>
      <c r="H3438" s="106">
        <v>13.5</v>
      </c>
      <c r="I3438" s="106">
        <v>13.5</v>
      </c>
      <c r="J3438" s="106">
        <v>13.5</v>
      </c>
      <c r="K3438" s="106">
        <v>13.5</v>
      </c>
      <c r="L3438" s="106">
        <v>13.5</v>
      </c>
      <c r="M3438" s="106">
        <v>13.5</v>
      </c>
    </row>
    <row r="3439" ht="15.75" customHeight="1">
      <c r="D3439" s="108">
        <v>40718.0</v>
      </c>
      <c r="E3439" s="106">
        <v>12.58</v>
      </c>
      <c r="F3439" s="106">
        <v>13.5</v>
      </c>
      <c r="G3439" s="106">
        <v>13.5</v>
      </c>
      <c r="H3439" s="106">
        <v>13.5</v>
      </c>
      <c r="I3439" s="106">
        <v>13.5</v>
      </c>
      <c r="J3439" s="106">
        <v>13.5</v>
      </c>
      <c r="K3439" s="106">
        <v>13.5</v>
      </c>
      <c r="L3439" s="106">
        <v>13.5</v>
      </c>
      <c r="M3439" s="106">
        <v>13.5</v>
      </c>
    </row>
    <row r="3440" ht="15.75" customHeight="1">
      <c r="D3440" s="108">
        <v>40717.0</v>
      </c>
      <c r="E3440" s="106">
        <v>12.86</v>
      </c>
      <c r="F3440" s="106">
        <v>13.5</v>
      </c>
      <c r="G3440" s="106">
        <v>13.5</v>
      </c>
      <c r="H3440" s="106">
        <v>13.5</v>
      </c>
      <c r="I3440" s="106">
        <v>13.5</v>
      </c>
      <c r="J3440" s="106">
        <v>13.5</v>
      </c>
      <c r="K3440" s="106">
        <v>13.5</v>
      </c>
      <c r="L3440" s="106">
        <v>13.5</v>
      </c>
      <c r="M3440" s="106">
        <v>13.5</v>
      </c>
    </row>
    <row r="3441" ht="15.75" customHeight="1">
      <c r="D3441" s="108">
        <v>40716.0</v>
      </c>
      <c r="E3441" s="106">
        <v>13.0</v>
      </c>
      <c r="F3441" s="106">
        <v>13.5</v>
      </c>
      <c r="G3441" s="106">
        <v>13.5</v>
      </c>
      <c r="H3441" s="106">
        <v>13.5</v>
      </c>
      <c r="I3441" s="106">
        <v>13.5</v>
      </c>
      <c r="J3441" s="106">
        <v>13.5</v>
      </c>
      <c r="K3441" s="106">
        <v>13.5</v>
      </c>
      <c r="L3441" s="106">
        <v>13.5</v>
      </c>
      <c r="M3441" s="106">
        <v>13.5</v>
      </c>
    </row>
    <row r="3442" ht="15.75" customHeight="1">
      <c r="D3442" s="108">
        <v>40715.0</v>
      </c>
      <c r="E3442" s="106">
        <v>12.33</v>
      </c>
      <c r="F3442" s="106">
        <v>13.5</v>
      </c>
      <c r="G3442" s="106">
        <v>13.5</v>
      </c>
      <c r="H3442" s="106">
        <v>13.5</v>
      </c>
      <c r="I3442" s="106">
        <v>13.5</v>
      </c>
      <c r="J3442" s="106">
        <v>13.5</v>
      </c>
      <c r="K3442" s="106">
        <v>13.5</v>
      </c>
      <c r="L3442" s="106">
        <v>13.5</v>
      </c>
      <c r="M3442" s="106">
        <v>13.5</v>
      </c>
    </row>
    <row r="3443" ht="15.75" customHeight="1">
      <c r="D3443" s="108">
        <v>40714.0</v>
      </c>
      <c r="E3443" s="106">
        <v>10.93</v>
      </c>
      <c r="F3443" s="106">
        <v>12.71</v>
      </c>
      <c r="G3443" s="106">
        <v>13.36</v>
      </c>
      <c r="H3443" s="106">
        <v>13.5</v>
      </c>
      <c r="I3443" s="106">
        <v>13.5</v>
      </c>
      <c r="J3443" s="106">
        <v>13.5</v>
      </c>
      <c r="K3443" s="106">
        <v>13.5</v>
      </c>
      <c r="L3443" s="106">
        <v>13.5</v>
      </c>
      <c r="M3443" s="106">
        <v>13.5</v>
      </c>
    </row>
    <row r="3444" ht="15.75" customHeight="1">
      <c r="D3444" s="108">
        <v>40711.0</v>
      </c>
      <c r="E3444" s="106">
        <v>11.57</v>
      </c>
      <c r="F3444" s="106">
        <v>13.14</v>
      </c>
      <c r="G3444" s="106">
        <v>13.43</v>
      </c>
      <c r="H3444" s="106">
        <v>13.5</v>
      </c>
      <c r="I3444" s="106">
        <v>13.5</v>
      </c>
      <c r="J3444" s="106">
        <v>13.5</v>
      </c>
      <c r="K3444" s="106">
        <v>13.5</v>
      </c>
      <c r="L3444" s="106">
        <v>13.5</v>
      </c>
      <c r="M3444" s="106">
        <v>13.5</v>
      </c>
    </row>
    <row r="3445" ht="15.75" customHeight="1">
      <c r="D3445" s="108">
        <v>40710.0</v>
      </c>
      <c r="E3445" s="106">
        <v>12.21</v>
      </c>
      <c r="F3445" s="106">
        <v>13.43</v>
      </c>
      <c r="G3445" s="106">
        <v>13.5</v>
      </c>
      <c r="H3445" s="106">
        <v>13.5</v>
      </c>
      <c r="I3445" s="106">
        <v>13.5</v>
      </c>
      <c r="J3445" s="106">
        <v>13.5</v>
      </c>
      <c r="K3445" s="106">
        <v>13.5</v>
      </c>
      <c r="L3445" s="106">
        <v>13.5</v>
      </c>
      <c r="M3445" s="106">
        <v>13.5</v>
      </c>
    </row>
    <row r="3446" ht="15.75" customHeight="1">
      <c r="D3446" s="108">
        <v>40709.0</v>
      </c>
      <c r="E3446" s="106">
        <v>12.64</v>
      </c>
      <c r="F3446" s="106">
        <v>13.5</v>
      </c>
      <c r="G3446" s="106">
        <v>13.5</v>
      </c>
      <c r="H3446" s="106">
        <v>13.5</v>
      </c>
      <c r="I3446" s="106">
        <v>13.5</v>
      </c>
      <c r="J3446" s="106">
        <v>13.5</v>
      </c>
      <c r="K3446" s="106">
        <v>13.5</v>
      </c>
      <c r="L3446" s="106">
        <v>13.5</v>
      </c>
      <c r="M3446" s="106">
        <v>13.5</v>
      </c>
    </row>
    <row r="3447" ht="15.75" customHeight="1">
      <c r="D3447" s="108">
        <v>40708.0</v>
      </c>
      <c r="E3447" s="106">
        <v>13.0</v>
      </c>
      <c r="F3447" s="106">
        <v>13.5</v>
      </c>
      <c r="G3447" s="106">
        <v>13.5</v>
      </c>
      <c r="H3447" s="106">
        <v>13.5</v>
      </c>
      <c r="I3447" s="106">
        <v>13.5</v>
      </c>
      <c r="J3447" s="106">
        <v>13.5</v>
      </c>
      <c r="K3447" s="106">
        <v>13.5</v>
      </c>
      <c r="L3447" s="106">
        <v>13.5</v>
      </c>
      <c r="M3447" s="106">
        <v>13.5</v>
      </c>
    </row>
    <row r="3448" ht="15.75" customHeight="1">
      <c r="D3448" s="108">
        <v>40707.0</v>
      </c>
      <c r="E3448" s="106">
        <v>13.07</v>
      </c>
      <c r="F3448" s="106">
        <v>13.5</v>
      </c>
      <c r="G3448" s="106">
        <v>13.5</v>
      </c>
      <c r="H3448" s="106">
        <v>13.5</v>
      </c>
      <c r="I3448" s="106">
        <v>13.5</v>
      </c>
      <c r="J3448" s="106">
        <v>13.5</v>
      </c>
      <c r="K3448" s="106">
        <v>13.5</v>
      </c>
      <c r="L3448" s="106">
        <v>13.5</v>
      </c>
      <c r="M3448" s="106">
        <v>13.5</v>
      </c>
    </row>
    <row r="3449" ht="15.75" customHeight="1">
      <c r="D3449" s="108">
        <v>40704.0</v>
      </c>
      <c r="E3449" s="106">
        <v>13.14</v>
      </c>
      <c r="F3449" s="106">
        <v>13.5</v>
      </c>
      <c r="G3449" s="106">
        <v>13.5</v>
      </c>
      <c r="H3449" s="106">
        <v>13.5</v>
      </c>
      <c r="I3449" s="106">
        <v>13.5</v>
      </c>
      <c r="J3449" s="106">
        <v>13.5</v>
      </c>
      <c r="K3449" s="106">
        <v>13.5</v>
      </c>
      <c r="L3449" s="106">
        <v>13.5</v>
      </c>
      <c r="M3449" s="106">
        <v>13.5</v>
      </c>
    </row>
    <row r="3450" ht="15.75" customHeight="1">
      <c r="D3450" s="108">
        <v>40703.0</v>
      </c>
      <c r="E3450" s="106">
        <v>13.25</v>
      </c>
      <c r="F3450" s="106">
        <v>13.5</v>
      </c>
      <c r="G3450" s="106">
        <v>13.5</v>
      </c>
      <c r="H3450" s="106">
        <v>13.5</v>
      </c>
      <c r="I3450" s="106">
        <v>13.5</v>
      </c>
      <c r="J3450" s="106">
        <v>13.5</v>
      </c>
      <c r="K3450" s="106">
        <v>13.5</v>
      </c>
      <c r="L3450" s="106">
        <v>13.5</v>
      </c>
      <c r="M3450" s="106">
        <v>13.5</v>
      </c>
    </row>
    <row r="3451" ht="15.75" customHeight="1">
      <c r="D3451" s="108">
        <v>40702.0</v>
      </c>
      <c r="E3451" s="106">
        <v>13.14</v>
      </c>
      <c r="F3451" s="106">
        <v>13.5</v>
      </c>
      <c r="G3451" s="106">
        <v>13.5</v>
      </c>
      <c r="H3451" s="106">
        <v>13.5</v>
      </c>
      <c r="I3451" s="106">
        <v>13.5</v>
      </c>
      <c r="J3451" s="106">
        <v>13.5</v>
      </c>
      <c r="K3451" s="106">
        <v>13.5</v>
      </c>
      <c r="L3451" s="106">
        <v>13.5</v>
      </c>
      <c r="M3451" s="106">
        <v>13.5</v>
      </c>
    </row>
    <row r="3452" ht="15.75" customHeight="1">
      <c r="D3452" s="108">
        <v>40701.0</v>
      </c>
      <c r="E3452" s="106">
        <v>13.5</v>
      </c>
      <c r="F3452" s="106">
        <v>13.5</v>
      </c>
      <c r="G3452" s="106">
        <v>13.5</v>
      </c>
      <c r="H3452" s="106">
        <v>13.5</v>
      </c>
      <c r="I3452" s="106">
        <v>13.5</v>
      </c>
      <c r="J3452" s="106">
        <v>13.5</v>
      </c>
      <c r="K3452" s="106">
        <v>13.5</v>
      </c>
      <c r="L3452" s="106">
        <v>13.5</v>
      </c>
      <c r="M3452" s="106">
        <v>13.5</v>
      </c>
    </row>
    <row r="3453" ht="15.75" customHeight="1">
      <c r="D3453" s="108">
        <v>40700.0</v>
      </c>
      <c r="E3453" s="106">
        <v>13.14</v>
      </c>
      <c r="F3453" s="106">
        <v>13.5</v>
      </c>
      <c r="G3453" s="106">
        <v>13.5</v>
      </c>
      <c r="H3453" s="106">
        <v>13.5</v>
      </c>
      <c r="I3453" s="106">
        <v>13.5</v>
      </c>
      <c r="J3453" s="106">
        <v>13.5</v>
      </c>
      <c r="K3453" s="106">
        <v>13.5</v>
      </c>
      <c r="L3453" s="106">
        <v>13.5</v>
      </c>
      <c r="M3453" s="106">
        <v>13.5</v>
      </c>
    </row>
    <row r="3454" ht="15.75" customHeight="1">
      <c r="D3454" s="108">
        <v>40697.0</v>
      </c>
      <c r="E3454" s="106">
        <v>13.07</v>
      </c>
      <c r="F3454" s="106">
        <v>13.5</v>
      </c>
      <c r="G3454" s="106">
        <v>13.5</v>
      </c>
      <c r="H3454" s="106">
        <v>13.5</v>
      </c>
      <c r="I3454" s="106">
        <v>13.5</v>
      </c>
      <c r="J3454" s="106">
        <v>13.5</v>
      </c>
      <c r="K3454" s="106">
        <v>13.5</v>
      </c>
      <c r="L3454" s="106">
        <v>13.5</v>
      </c>
      <c r="M3454" s="106">
        <v>13.5</v>
      </c>
    </row>
    <row r="3455" ht="15.75" customHeight="1">
      <c r="D3455" s="108">
        <v>40696.0</v>
      </c>
      <c r="E3455" s="106">
        <v>13.0</v>
      </c>
      <c r="F3455" s="106">
        <v>13.5</v>
      </c>
      <c r="G3455" s="106">
        <v>13.5</v>
      </c>
      <c r="H3455" s="106">
        <v>13.5</v>
      </c>
      <c r="I3455" s="106">
        <v>13.5</v>
      </c>
      <c r="J3455" s="106">
        <v>13.5</v>
      </c>
      <c r="K3455" s="106">
        <v>13.5</v>
      </c>
      <c r="L3455" s="106">
        <v>13.5</v>
      </c>
      <c r="M3455" s="106">
        <v>13.5</v>
      </c>
    </row>
    <row r="3456" ht="15.75" customHeight="1">
      <c r="D3456" s="108">
        <v>40695.0</v>
      </c>
      <c r="E3456" s="106">
        <v>13.0</v>
      </c>
      <c r="F3456" s="106">
        <v>13.5</v>
      </c>
      <c r="G3456" s="106">
        <v>13.5</v>
      </c>
      <c r="H3456" s="106">
        <v>13.5</v>
      </c>
      <c r="I3456" s="106">
        <v>13.5</v>
      </c>
      <c r="J3456" s="106">
        <v>13.5</v>
      </c>
      <c r="K3456" s="106">
        <v>13.5</v>
      </c>
      <c r="L3456" s="106">
        <v>13.5</v>
      </c>
      <c r="M3456" s="106">
        <v>13.5</v>
      </c>
    </row>
    <row r="3457" ht="15.75" customHeight="1">
      <c r="D3457" s="108">
        <v>40694.0</v>
      </c>
      <c r="E3457" s="106">
        <v>13.0</v>
      </c>
      <c r="F3457" s="106">
        <v>13.5</v>
      </c>
      <c r="G3457" s="106">
        <v>13.5</v>
      </c>
      <c r="H3457" s="106">
        <v>13.5</v>
      </c>
      <c r="I3457" s="106">
        <v>13.5</v>
      </c>
      <c r="J3457" s="106">
        <v>13.5</v>
      </c>
      <c r="K3457" s="106">
        <v>13.5</v>
      </c>
      <c r="L3457" s="106">
        <v>13.5</v>
      </c>
      <c r="M3457" s="106">
        <v>13.5</v>
      </c>
    </row>
    <row r="3458" ht="15.75" customHeight="1">
      <c r="D3458" s="108">
        <v>40693.0</v>
      </c>
      <c r="E3458" s="106">
        <v>12.93</v>
      </c>
      <c r="F3458" s="106">
        <v>13.5</v>
      </c>
      <c r="G3458" s="106">
        <v>13.5</v>
      </c>
      <c r="H3458" s="106">
        <v>13.5</v>
      </c>
      <c r="I3458" s="106">
        <v>13.5</v>
      </c>
      <c r="J3458" s="106">
        <v>13.5</v>
      </c>
      <c r="K3458" s="106">
        <v>13.5</v>
      </c>
      <c r="L3458" s="106">
        <v>13.5</v>
      </c>
      <c r="M3458" s="106">
        <v>13.5</v>
      </c>
    </row>
    <row r="3459" ht="15.75" customHeight="1">
      <c r="D3459" s="108">
        <v>40690.0</v>
      </c>
      <c r="E3459" s="106">
        <v>13.29</v>
      </c>
      <c r="F3459" s="106">
        <v>13.5</v>
      </c>
      <c r="G3459" s="106">
        <v>13.5</v>
      </c>
      <c r="H3459" s="106">
        <v>13.5</v>
      </c>
      <c r="I3459" s="106">
        <v>13.5</v>
      </c>
      <c r="J3459" s="106">
        <v>13.5</v>
      </c>
      <c r="K3459" s="106">
        <v>13.5</v>
      </c>
      <c r="L3459" s="106">
        <v>13.5</v>
      </c>
      <c r="M3459" s="106">
        <v>13.5</v>
      </c>
    </row>
    <row r="3460" ht="15.75" customHeight="1">
      <c r="D3460" s="108">
        <v>40689.0</v>
      </c>
      <c r="E3460" s="106">
        <v>13.36</v>
      </c>
      <c r="F3460" s="106">
        <v>13.5</v>
      </c>
      <c r="G3460" s="106">
        <v>13.5</v>
      </c>
      <c r="H3460" s="106">
        <v>13.5</v>
      </c>
      <c r="I3460" s="106">
        <v>13.5</v>
      </c>
      <c r="J3460" s="106">
        <v>13.5</v>
      </c>
      <c r="K3460" s="106">
        <v>13.5</v>
      </c>
      <c r="L3460" s="106">
        <v>13.5</v>
      </c>
      <c r="M3460" s="106">
        <v>13.5</v>
      </c>
    </row>
    <row r="3461" ht="15.75" customHeight="1">
      <c r="D3461" s="108">
        <v>40688.0</v>
      </c>
      <c r="E3461" s="106">
        <v>13.0</v>
      </c>
      <c r="F3461" s="106">
        <v>13.5</v>
      </c>
      <c r="G3461" s="106">
        <v>13.5</v>
      </c>
      <c r="H3461" s="106">
        <v>13.5</v>
      </c>
      <c r="I3461" s="106">
        <v>13.5</v>
      </c>
      <c r="J3461" s="106">
        <v>13.5</v>
      </c>
      <c r="K3461" s="106">
        <v>13.5</v>
      </c>
      <c r="L3461" s="106">
        <v>13.5</v>
      </c>
      <c r="M3461" s="106">
        <v>13.5</v>
      </c>
    </row>
    <row r="3462" ht="15.75" customHeight="1">
      <c r="D3462" s="108">
        <v>40687.0</v>
      </c>
      <c r="E3462" s="106">
        <v>13.33</v>
      </c>
      <c r="F3462" s="106">
        <v>13.5</v>
      </c>
      <c r="G3462" s="106">
        <v>13.5</v>
      </c>
      <c r="H3462" s="106">
        <v>13.5</v>
      </c>
      <c r="I3462" s="106">
        <v>13.5</v>
      </c>
      <c r="J3462" s="106">
        <v>13.5</v>
      </c>
      <c r="K3462" s="106">
        <v>13.5</v>
      </c>
      <c r="L3462" s="106">
        <v>13.5</v>
      </c>
      <c r="M3462" s="106">
        <v>13.5</v>
      </c>
    </row>
    <row r="3463" ht="15.75" customHeight="1">
      <c r="D3463" s="108">
        <v>40686.0</v>
      </c>
      <c r="E3463" s="106">
        <v>13.5</v>
      </c>
      <c r="F3463" s="106">
        <v>13.5</v>
      </c>
      <c r="G3463" s="106">
        <v>13.5</v>
      </c>
      <c r="H3463" s="106">
        <v>13.5</v>
      </c>
      <c r="I3463" s="106">
        <v>13.5</v>
      </c>
      <c r="J3463" s="106">
        <v>13.5</v>
      </c>
      <c r="K3463" s="106">
        <v>13.5</v>
      </c>
      <c r="L3463" s="106">
        <v>13.5</v>
      </c>
      <c r="M3463" s="106">
        <v>13.5</v>
      </c>
    </row>
    <row r="3464" ht="15.75" customHeight="1">
      <c r="D3464" s="108">
        <v>40683.0</v>
      </c>
      <c r="E3464" s="106">
        <v>13.3</v>
      </c>
      <c r="F3464" s="106">
        <v>13.5</v>
      </c>
      <c r="G3464" s="106">
        <v>13.5</v>
      </c>
      <c r="H3464" s="106">
        <v>13.5</v>
      </c>
      <c r="I3464" s="106">
        <v>13.5</v>
      </c>
      <c r="J3464" s="106">
        <v>13.5</v>
      </c>
      <c r="K3464" s="106">
        <v>13.5</v>
      </c>
      <c r="L3464" s="106">
        <v>13.5</v>
      </c>
      <c r="M3464" s="106">
        <v>13.5</v>
      </c>
    </row>
    <row r="3465" ht="15.75" customHeight="1">
      <c r="D3465" s="108">
        <v>40682.0</v>
      </c>
      <c r="E3465" s="106">
        <v>13.29</v>
      </c>
      <c r="F3465" s="106">
        <v>13.5</v>
      </c>
      <c r="G3465" s="106">
        <v>13.5</v>
      </c>
      <c r="H3465" s="106">
        <v>13.5</v>
      </c>
      <c r="I3465" s="106">
        <v>13.5</v>
      </c>
      <c r="J3465" s="106">
        <v>13.5</v>
      </c>
      <c r="K3465" s="106">
        <v>13.5</v>
      </c>
      <c r="L3465" s="106">
        <v>13.5</v>
      </c>
      <c r="M3465" s="106">
        <v>13.5</v>
      </c>
    </row>
    <row r="3466" ht="15.75" customHeight="1">
      <c r="D3466" s="108">
        <v>40681.0</v>
      </c>
      <c r="E3466" s="106">
        <v>13.36</v>
      </c>
      <c r="F3466" s="106">
        <v>13.5</v>
      </c>
      <c r="G3466" s="106">
        <v>13.5</v>
      </c>
      <c r="H3466" s="106">
        <v>13.5</v>
      </c>
      <c r="I3466" s="106">
        <v>13.5</v>
      </c>
      <c r="J3466" s="106">
        <v>13.5</v>
      </c>
      <c r="K3466" s="106">
        <v>13.5</v>
      </c>
      <c r="L3466" s="106">
        <v>13.5</v>
      </c>
      <c r="M3466" s="106">
        <v>13.5</v>
      </c>
    </row>
    <row r="3467" ht="15.75" customHeight="1">
      <c r="D3467" s="108">
        <v>40680.0</v>
      </c>
      <c r="E3467" s="106">
        <v>13.5</v>
      </c>
      <c r="F3467" s="106">
        <v>13.5</v>
      </c>
      <c r="G3467" s="106">
        <v>13.5</v>
      </c>
      <c r="H3467" s="106">
        <v>13.5</v>
      </c>
      <c r="I3467" s="106">
        <v>13.5</v>
      </c>
      <c r="J3467" s="106">
        <v>13.5</v>
      </c>
      <c r="K3467" s="106">
        <v>13.5</v>
      </c>
      <c r="L3467" s="106">
        <v>13.5</v>
      </c>
      <c r="M3467" s="106">
        <v>13.5</v>
      </c>
    </row>
    <row r="3468" ht="15.75" customHeight="1">
      <c r="D3468" s="108">
        <v>40679.0</v>
      </c>
      <c r="E3468" s="106">
        <v>13.5</v>
      </c>
      <c r="F3468" s="106">
        <v>13.5</v>
      </c>
      <c r="G3468" s="106">
        <v>13.5</v>
      </c>
      <c r="H3468" s="106">
        <v>13.5</v>
      </c>
      <c r="I3468" s="106">
        <v>13.5</v>
      </c>
      <c r="J3468" s="106">
        <v>13.5</v>
      </c>
      <c r="K3468" s="106">
        <v>13.5</v>
      </c>
      <c r="L3468" s="106">
        <v>13.5</v>
      </c>
      <c r="M3468" s="106">
        <v>13.5</v>
      </c>
    </row>
    <row r="3469" ht="15.75" customHeight="1">
      <c r="D3469" s="108">
        <v>40676.0</v>
      </c>
      <c r="E3469" s="106">
        <v>13.5</v>
      </c>
      <c r="F3469" s="106">
        <v>13.5</v>
      </c>
      <c r="G3469" s="106">
        <v>13.5</v>
      </c>
      <c r="H3469" s="106">
        <v>13.5</v>
      </c>
      <c r="I3469" s="106">
        <v>13.5</v>
      </c>
      <c r="J3469" s="106">
        <v>13.5</v>
      </c>
      <c r="K3469" s="106">
        <v>13.5</v>
      </c>
      <c r="L3469" s="106">
        <v>13.5</v>
      </c>
      <c r="M3469" s="106">
        <v>13.5</v>
      </c>
    </row>
    <row r="3470" ht="15.75" customHeight="1">
      <c r="D3470" s="108">
        <v>40675.0</v>
      </c>
      <c r="E3470" s="106">
        <v>13.5</v>
      </c>
      <c r="F3470" s="106">
        <v>13.5</v>
      </c>
      <c r="G3470" s="106">
        <v>13.5</v>
      </c>
      <c r="H3470" s="106">
        <v>13.5</v>
      </c>
      <c r="I3470" s="106">
        <v>13.5</v>
      </c>
      <c r="J3470" s="106">
        <v>13.5</v>
      </c>
      <c r="K3470" s="106">
        <v>13.5</v>
      </c>
      <c r="L3470" s="106">
        <v>13.5</v>
      </c>
      <c r="M3470" s="106">
        <v>13.5</v>
      </c>
    </row>
    <row r="3471" ht="15.75" customHeight="1">
      <c r="D3471" s="108">
        <v>40674.0</v>
      </c>
      <c r="E3471" s="106">
        <v>13.5</v>
      </c>
      <c r="F3471" s="106">
        <v>13.5</v>
      </c>
      <c r="G3471" s="106">
        <v>13.5</v>
      </c>
      <c r="H3471" s="106">
        <v>13.5</v>
      </c>
      <c r="I3471" s="106">
        <v>13.5</v>
      </c>
      <c r="J3471" s="106">
        <v>13.5</v>
      </c>
      <c r="K3471" s="106">
        <v>13.5</v>
      </c>
      <c r="L3471" s="106">
        <v>13.5</v>
      </c>
      <c r="M3471" s="106">
        <v>13.5</v>
      </c>
    </row>
    <row r="3472" ht="15.75" customHeight="1">
      <c r="D3472" s="108">
        <v>40673.0</v>
      </c>
      <c r="E3472" s="106">
        <v>13.5</v>
      </c>
      <c r="F3472" s="106">
        <v>13.5</v>
      </c>
      <c r="G3472" s="106">
        <v>13.5</v>
      </c>
      <c r="H3472" s="106">
        <v>13.5</v>
      </c>
      <c r="I3472" s="106">
        <v>13.5</v>
      </c>
      <c r="J3472" s="106">
        <v>13.5</v>
      </c>
      <c r="K3472" s="106">
        <v>13.5</v>
      </c>
      <c r="L3472" s="106">
        <v>13.5</v>
      </c>
      <c r="M3472" s="106">
        <v>13.5</v>
      </c>
    </row>
    <row r="3473" ht="15.75" customHeight="1">
      <c r="D3473" s="108">
        <v>40672.0</v>
      </c>
      <c r="E3473" s="106">
        <v>13.5</v>
      </c>
      <c r="F3473" s="106">
        <v>13.5</v>
      </c>
      <c r="G3473" s="106">
        <v>13.5</v>
      </c>
      <c r="H3473" s="106">
        <v>13.5</v>
      </c>
      <c r="I3473" s="106">
        <v>13.5</v>
      </c>
      <c r="J3473" s="106">
        <v>13.5</v>
      </c>
      <c r="K3473" s="106">
        <v>13.5</v>
      </c>
      <c r="L3473" s="106">
        <v>13.5</v>
      </c>
      <c r="M3473" s="106">
        <v>13.5</v>
      </c>
    </row>
    <row r="3474" ht="15.75" customHeight="1">
      <c r="D3474" s="108">
        <v>40669.0</v>
      </c>
      <c r="E3474" s="106">
        <v>13.5</v>
      </c>
      <c r="F3474" s="106">
        <v>13.5</v>
      </c>
      <c r="G3474" s="106">
        <v>13.5</v>
      </c>
      <c r="H3474" s="106">
        <v>13.5</v>
      </c>
      <c r="I3474" s="106">
        <v>13.5</v>
      </c>
      <c r="J3474" s="106">
        <v>13.5</v>
      </c>
      <c r="K3474" s="106">
        <v>13.5</v>
      </c>
      <c r="L3474" s="106">
        <v>13.5</v>
      </c>
      <c r="M3474" s="106">
        <v>13.5</v>
      </c>
    </row>
    <row r="3475" ht="15.75" customHeight="1">
      <c r="D3475" s="108">
        <v>40668.0</v>
      </c>
      <c r="E3475" s="106">
        <v>13.5</v>
      </c>
      <c r="F3475" s="106">
        <v>13.5</v>
      </c>
      <c r="G3475" s="106">
        <v>13.5</v>
      </c>
      <c r="H3475" s="106">
        <v>13.5</v>
      </c>
      <c r="I3475" s="106">
        <v>13.5</v>
      </c>
      <c r="J3475" s="106">
        <v>13.5</v>
      </c>
      <c r="K3475" s="106">
        <v>13.5</v>
      </c>
      <c r="L3475" s="106">
        <v>13.5</v>
      </c>
      <c r="M3475" s="106">
        <v>13.5</v>
      </c>
    </row>
    <row r="3476" ht="15.75" customHeight="1">
      <c r="D3476" s="108">
        <v>40667.0</v>
      </c>
      <c r="E3476" s="106">
        <v>13.5</v>
      </c>
      <c r="F3476" s="106">
        <v>13.5</v>
      </c>
      <c r="G3476" s="106">
        <v>13.5</v>
      </c>
      <c r="H3476" s="106">
        <v>13.5</v>
      </c>
      <c r="I3476" s="106">
        <v>13.5</v>
      </c>
      <c r="J3476" s="106">
        <v>13.5</v>
      </c>
      <c r="K3476" s="106">
        <v>13.5</v>
      </c>
      <c r="L3476" s="106">
        <v>13.5</v>
      </c>
      <c r="M3476" s="106">
        <v>13.5</v>
      </c>
    </row>
    <row r="3477" ht="15.75" customHeight="1">
      <c r="D3477" s="108">
        <v>40662.0</v>
      </c>
      <c r="E3477" s="106">
        <v>13.5</v>
      </c>
      <c r="F3477" s="106">
        <v>13.5</v>
      </c>
      <c r="G3477" s="106">
        <v>13.5</v>
      </c>
      <c r="H3477" s="106">
        <v>13.5</v>
      </c>
      <c r="I3477" s="106">
        <v>13.5</v>
      </c>
      <c r="J3477" s="106">
        <v>13.5</v>
      </c>
      <c r="K3477" s="106">
        <v>13.5</v>
      </c>
      <c r="L3477" s="106">
        <v>13.5</v>
      </c>
      <c r="M3477" s="106">
        <v>13.5</v>
      </c>
    </row>
    <row r="3478" ht="15.75" customHeight="1">
      <c r="D3478" s="108">
        <v>40661.0</v>
      </c>
      <c r="E3478" s="106">
        <v>13.5</v>
      </c>
      <c r="F3478" s="106">
        <v>13.5</v>
      </c>
      <c r="G3478" s="106">
        <v>13.5</v>
      </c>
      <c r="H3478" s="106">
        <v>13.5</v>
      </c>
      <c r="I3478" s="106">
        <v>13.5</v>
      </c>
      <c r="J3478" s="106">
        <v>13.5</v>
      </c>
      <c r="K3478" s="106">
        <v>13.5</v>
      </c>
      <c r="L3478" s="106">
        <v>13.5</v>
      </c>
      <c r="M3478" s="106">
        <v>13.5</v>
      </c>
    </row>
    <row r="3479" ht="15.75" customHeight="1">
      <c r="D3479" s="108">
        <v>40660.0</v>
      </c>
      <c r="E3479" s="106">
        <v>13.5</v>
      </c>
      <c r="F3479" s="106">
        <v>13.5</v>
      </c>
      <c r="G3479" s="106">
        <v>13.5</v>
      </c>
      <c r="H3479" s="106">
        <v>13.5</v>
      </c>
      <c r="I3479" s="106">
        <v>13.5</v>
      </c>
      <c r="J3479" s="106">
        <v>13.5</v>
      </c>
      <c r="K3479" s="106">
        <v>13.5</v>
      </c>
      <c r="L3479" s="106">
        <v>13.5</v>
      </c>
      <c r="M3479" s="106">
        <v>13.5</v>
      </c>
    </row>
    <row r="3480" ht="15.75" customHeight="1">
      <c r="D3480" s="108">
        <v>40659.0</v>
      </c>
      <c r="E3480" s="106">
        <v>13.5</v>
      </c>
      <c r="F3480" s="106">
        <v>13.5</v>
      </c>
      <c r="G3480" s="106">
        <v>13.5</v>
      </c>
      <c r="H3480" s="106">
        <v>13.5</v>
      </c>
      <c r="I3480" s="106">
        <v>13.5</v>
      </c>
      <c r="J3480" s="106">
        <v>13.5</v>
      </c>
      <c r="K3480" s="106">
        <v>13.5</v>
      </c>
      <c r="L3480" s="106">
        <v>13.5</v>
      </c>
      <c r="M3480" s="106">
        <v>13.5</v>
      </c>
    </row>
    <row r="3481" ht="15.75" customHeight="1">
      <c r="D3481" s="108">
        <v>40658.0</v>
      </c>
      <c r="E3481" s="106">
        <v>13.5</v>
      </c>
      <c r="F3481" s="106">
        <v>13.5</v>
      </c>
      <c r="G3481" s="106">
        <v>13.5</v>
      </c>
      <c r="H3481" s="106">
        <v>13.5</v>
      </c>
      <c r="I3481" s="106">
        <v>13.5</v>
      </c>
      <c r="J3481" s="106">
        <v>13.5</v>
      </c>
      <c r="K3481" s="106">
        <v>13.5</v>
      </c>
      <c r="L3481" s="106">
        <v>13.5</v>
      </c>
      <c r="M3481" s="106">
        <v>13.5</v>
      </c>
    </row>
    <row r="3482" ht="15.75" customHeight="1">
      <c r="D3482" s="108">
        <v>40655.0</v>
      </c>
      <c r="E3482" s="106">
        <v>13.5</v>
      </c>
      <c r="F3482" s="106">
        <v>13.5</v>
      </c>
      <c r="G3482" s="106">
        <v>13.5</v>
      </c>
      <c r="H3482" s="106">
        <v>13.5</v>
      </c>
      <c r="I3482" s="106">
        <v>13.5</v>
      </c>
      <c r="J3482" s="106">
        <v>13.5</v>
      </c>
      <c r="K3482" s="106">
        <v>13.5</v>
      </c>
      <c r="L3482" s="106">
        <v>13.5</v>
      </c>
      <c r="M3482" s="106">
        <v>13.5</v>
      </c>
    </row>
    <row r="3483" ht="15.75" customHeight="1">
      <c r="D3483" s="108">
        <v>40654.0</v>
      </c>
      <c r="E3483" s="106">
        <v>13.5</v>
      </c>
      <c r="F3483" s="106">
        <v>13.5</v>
      </c>
      <c r="G3483" s="106">
        <v>13.5</v>
      </c>
      <c r="H3483" s="106">
        <v>13.5</v>
      </c>
      <c r="I3483" s="106">
        <v>13.5</v>
      </c>
      <c r="J3483" s="106">
        <v>13.5</v>
      </c>
      <c r="K3483" s="106">
        <v>13.5</v>
      </c>
      <c r="L3483" s="106">
        <v>13.5</v>
      </c>
      <c r="M3483" s="106">
        <v>13.5</v>
      </c>
    </row>
    <row r="3484" ht="15.75" customHeight="1">
      <c r="D3484" s="108">
        <v>40653.0</v>
      </c>
      <c r="E3484" s="106">
        <v>13.5</v>
      </c>
      <c r="F3484" s="106">
        <v>13.5</v>
      </c>
      <c r="G3484" s="106">
        <v>13.5</v>
      </c>
      <c r="H3484" s="106">
        <v>13.5</v>
      </c>
      <c r="I3484" s="106">
        <v>13.5</v>
      </c>
      <c r="J3484" s="106">
        <v>13.5</v>
      </c>
      <c r="K3484" s="106">
        <v>13.5</v>
      </c>
      <c r="L3484" s="106">
        <v>13.5</v>
      </c>
      <c r="M3484" s="106">
        <v>13.5</v>
      </c>
    </row>
    <row r="3485" ht="15.75" customHeight="1">
      <c r="D3485" s="108">
        <v>40652.0</v>
      </c>
      <c r="E3485" s="106">
        <v>13.5</v>
      </c>
      <c r="F3485" s="106">
        <v>13.5</v>
      </c>
      <c r="G3485" s="106">
        <v>13.5</v>
      </c>
      <c r="H3485" s="106">
        <v>13.5</v>
      </c>
      <c r="I3485" s="106">
        <v>13.5</v>
      </c>
      <c r="J3485" s="106">
        <v>13.5</v>
      </c>
      <c r="K3485" s="106">
        <v>13.5</v>
      </c>
      <c r="L3485" s="106">
        <v>13.5</v>
      </c>
      <c r="M3485" s="106">
        <v>13.5</v>
      </c>
    </row>
    <row r="3486" ht="15.75" customHeight="1">
      <c r="D3486" s="108">
        <v>40651.0</v>
      </c>
      <c r="E3486" s="106">
        <v>13.5</v>
      </c>
      <c r="F3486" s="106">
        <v>13.5</v>
      </c>
      <c r="G3486" s="106">
        <v>13.5</v>
      </c>
      <c r="H3486" s="106">
        <v>13.5</v>
      </c>
      <c r="I3486" s="106">
        <v>13.5</v>
      </c>
      <c r="J3486" s="106">
        <v>13.5</v>
      </c>
      <c r="K3486" s="106">
        <v>13.5</v>
      </c>
      <c r="L3486" s="106">
        <v>13.5</v>
      </c>
      <c r="M3486" s="106">
        <v>13.5</v>
      </c>
    </row>
    <row r="3487" ht="15.75" customHeight="1">
      <c r="D3487" s="108">
        <v>40648.0</v>
      </c>
      <c r="E3487" s="106">
        <v>13.5</v>
      </c>
      <c r="F3487" s="106">
        <v>13.5</v>
      </c>
      <c r="G3487" s="106">
        <v>13.5</v>
      </c>
      <c r="H3487" s="106">
        <v>13.5</v>
      </c>
      <c r="I3487" s="106">
        <v>13.5</v>
      </c>
      <c r="J3487" s="106">
        <v>13.5</v>
      </c>
      <c r="K3487" s="106">
        <v>13.5</v>
      </c>
      <c r="L3487" s="106">
        <v>13.5</v>
      </c>
      <c r="M3487" s="106">
        <v>13.5</v>
      </c>
    </row>
    <row r="3488" ht="15.75" customHeight="1">
      <c r="D3488" s="108">
        <v>40647.0</v>
      </c>
      <c r="E3488" s="106">
        <v>13.5</v>
      </c>
      <c r="F3488" s="106">
        <v>13.5</v>
      </c>
      <c r="G3488" s="106">
        <v>13.5</v>
      </c>
      <c r="H3488" s="106">
        <v>13.5</v>
      </c>
      <c r="I3488" s="106">
        <v>13.5</v>
      </c>
      <c r="J3488" s="106">
        <v>13.5</v>
      </c>
      <c r="K3488" s="106">
        <v>13.5</v>
      </c>
      <c r="L3488" s="106">
        <v>13.5</v>
      </c>
      <c r="M3488" s="106">
        <v>13.5</v>
      </c>
    </row>
    <row r="3489" ht="15.75" customHeight="1">
      <c r="D3489" s="108">
        <v>40646.0</v>
      </c>
      <c r="E3489" s="106">
        <v>13.5</v>
      </c>
      <c r="F3489" s="106">
        <v>13.5</v>
      </c>
      <c r="G3489" s="106">
        <v>13.5</v>
      </c>
      <c r="H3489" s="106">
        <v>13.5</v>
      </c>
      <c r="I3489" s="106">
        <v>13.5</v>
      </c>
      <c r="J3489" s="106">
        <v>13.5</v>
      </c>
      <c r="K3489" s="106">
        <v>13.5</v>
      </c>
      <c r="L3489" s="106">
        <v>13.5</v>
      </c>
      <c r="M3489" s="106">
        <v>13.5</v>
      </c>
    </row>
    <row r="3490" ht="15.75" customHeight="1">
      <c r="D3490" s="108">
        <v>40642.0</v>
      </c>
      <c r="E3490" s="106">
        <v>13.5</v>
      </c>
      <c r="F3490" s="106">
        <v>13.5</v>
      </c>
      <c r="G3490" s="106">
        <v>13.5</v>
      </c>
      <c r="H3490" s="106">
        <v>13.5</v>
      </c>
      <c r="I3490" s="106">
        <v>13.5</v>
      </c>
      <c r="J3490" s="106">
        <v>13.5</v>
      </c>
      <c r="K3490" s="106">
        <v>13.5</v>
      </c>
      <c r="L3490" s="106">
        <v>13.5</v>
      </c>
      <c r="M3490" s="106">
        <v>13.5</v>
      </c>
    </row>
    <row r="3491" ht="15.75" customHeight="1">
      <c r="D3491" s="108">
        <v>40641.0</v>
      </c>
      <c r="E3491" s="106">
        <v>13.5</v>
      </c>
      <c r="F3491" s="106">
        <v>13.5</v>
      </c>
      <c r="G3491" s="106">
        <v>13.5</v>
      </c>
      <c r="H3491" s="106">
        <v>13.5</v>
      </c>
      <c r="I3491" s="106">
        <v>13.5</v>
      </c>
      <c r="J3491" s="106">
        <v>13.5</v>
      </c>
      <c r="K3491" s="106">
        <v>13.5</v>
      </c>
      <c r="L3491" s="106">
        <v>13.5</v>
      </c>
      <c r="M3491" s="106">
        <v>13.5</v>
      </c>
    </row>
    <row r="3492" ht="15.75" customHeight="1">
      <c r="D3492" s="108">
        <v>40640.0</v>
      </c>
      <c r="E3492" s="106">
        <v>13.5</v>
      </c>
      <c r="F3492" s="106">
        <v>13.5</v>
      </c>
      <c r="G3492" s="106">
        <v>13.5</v>
      </c>
      <c r="H3492" s="106">
        <v>13.5</v>
      </c>
      <c r="I3492" s="106">
        <v>13.5</v>
      </c>
      <c r="J3492" s="106">
        <v>13.5</v>
      </c>
      <c r="K3492" s="106">
        <v>13.5</v>
      </c>
      <c r="L3492" s="106">
        <v>13.5</v>
      </c>
      <c r="M3492" s="106">
        <v>13.5</v>
      </c>
    </row>
    <row r="3493" ht="15.75" customHeight="1">
      <c r="D3493" s="108">
        <v>40639.0</v>
      </c>
      <c r="E3493" s="106">
        <v>13.5</v>
      </c>
      <c r="F3493" s="106">
        <v>13.5</v>
      </c>
      <c r="G3493" s="106">
        <v>13.5</v>
      </c>
      <c r="H3493" s="106">
        <v>13.5</v>
      </c>
      <c r="I3493" s="106">
        <v>13.5</v>
      </c>
      <c r="J3493" s="106">
        <v>13.5</v>
      </c>
      <c r="K3493" s="106">
        <v>13.5</v>
      </c>
      <c r="L3493" s="106">
        <v>13.5</v>
      </c>
      <c r="M3493" s="106">
        <v>13.5</v>
      </c>
    </row>
    <row r="3494" ht="15.75" customHeight="1">
      <c r="D3494" s="108">
        <v>40638.0</v>
      </c>
      <c r="E3494" s="106">
        <v>13.5</v>
      </c>
      <c r="F3494" s="106">
        <v>13.5</v>
      </c>
      <c r="G3494" s="106">
        <v>13.5</v>
      </c>
      <c r="H3494" s="106">
        <v>13.5</v>
      </c>
      <c r="I3494" s="106">
        <v>13.5</v>
      </c>
      <c r="J3494" s="106">
        <v>13.5</v>
      </c>
      <c r="K3494" s="106">
        <v>13.5</v>
      </c>
      <c r="L3494" s="106">
        <v>13.5</v>
      </c>
      <c r="M3494" s="106">
        <v>13.5</v>
      </c>
    </row>
    <row r="3495" ht="15.75" customHeight="1">
      <c r="D3495" s="108">
        <v>40637.0</v>
      </c>
      <c r="E3495" s="106">
        <v>13.5</v>
      </c>
      <c r="F3495" s="106">
        <v>13.5</v>
      </c>
      <c r="G3495" s="106">
        <v>13.5</v>
      </c>
      <c r="H3495" s="106">
        <v>13.5</v>
      </c>
      <c r="I3495" s="106">
        <v>13.5</v>
      </c>
      <c r="J3495" s="106">
        <v>13.5</v>
      </c>
      <c r="K3495" s="106">
        <v>13.5</v>
      </c>
      <c r="L3495" s="106">
        <v>13.5</v>
      </c>
      <c r="M3495" s="106">
        <v>13.5</v>
      </c>
    </row>
    <row r="3496" ht="15.75" customHeight="1">
      <c r="D3496" s="108">
        <v>40634.0</v>
      </c>
      <c r="E3496" s="106">
        <v>13.5</v>
      </c>
      <c r="F3496" s="106">
        <v>13.5</v>
      </c>
      <c r="G3496" s="106">
        <v>13.5</v>
      </c>
      <c r="H3496" s="106">
        <v>13.5</v>
      </c>
      <c r="I3496" s="106">
        <v>13.5</v>
      </c>
      <c r="J3496" s="106">
        <v>13.5</v>
      </c>
      <c r="K3496" s="106">
        <v>13.5</v>
      </c>
      <c r="L3496" s="106">
        <v>13.5</v>
      </c>
      <c r="M3496" s="106">
        <v>13.5</v>
      </c>
    </row>
    <row r="3497" ht="15.75" customHeight="1">
      <c r="D3497" s="108">
        <v>40633.0</v>
      </c>
      <c r="E3497" s="106">
        <v>13.5</v>
      </c>
      <c r="F3497" s="106">
        <v>13.5</v>
      </c>
      <c r="G3497" s="106">
        <v>13.5</v>
      </c>
      <c r="H3497" s="106">
        <v>13.5</v>
      </c>
      <c r="I3497" s="106">
        <v>13.5</v>
      </c>
      <c r="J3497" s="106">
        <v>13.5</v>
      </c>
      <c r="K3497" s="106">
        <v>13.5</v>
      </c>
      <c r="L3497" s="106">
        <v>13.5</v>
      </c>
      <c r="M3497" s="106">
        <v>13.5</v>
      </c>
    </row>
    <row r="3498" ht="15.75" customHeight="1">
      <c r="D3498" s="108">
        <v>40632.0</v>
      </c>
      <c r="E3498" s="106">
        <v>13.5</v>
      </c>
      <c r="F3498" s="106">
        <v>13.5</v>
      </c>
      <c r="G3498" s="106">
        <v>13.5</v>
      </c>
      <c r="H3498" s="106">
        <v>13.5</v>
      </c>
      <c r="I3498" s="106">
        <v>13.5</v>
      </c>
      <c r="J3498" s="106">
        <v>13.5</v>
      </c>
      <c r="K3498" s="106">
        <v>13.5</v>
      </c>
      <c r="L3498" s="106">
        <v>13.5</v>
      </c>
      <c r="M3498" s="106">
        <v>13.5</v>
      </c>
    </row>
    <row r="3499" ht="15.75" customHeight="1">
      <c r="D3499" s="108">
        <v>40631.0</v>
      </c>
      <c r="E3499" s="106">
        <v>13.5</v>
      </c>
      <c r="F3499" s="106">
        <v>13.5</v>
      </c>
      <c r="G3499" s="106">
        <v>13.5</v>
      </c>
      <c r="H3499" s="106">
        <v>13.5</v>
      </c>
      <c r="I3499" s="106">
        <v>13.5</v>
      </c>
      <c r="J3499" s="106">
        <v>13.5</v>
      </c>
      <c r="K3499" s="106">
        <v>13.5</v>
      </c>
      <c r="L3499" s="106">
        <v>13.5</v>
      </c>
      <c r="M3499" s="106">
        <v>13.5</v>
      </c>
    </row>
    <row r="3500" ht="15.75" customHeight="1">
      <c r="D3500" s="108">
        <v>40630.0</v>
      </c>
      <c r="E3500" s="106">
        <v>13.5</v>
      </c>
      <c r="F3500" s="106">
        <v>13.5</v>
      </c>
      <c r="G3500" s="106">
        <v>13.5</v>
      </c>
      <c r="H3500" s="106">
        <v>13.5</v>
      </c>
      <c r="I3500" s="106">
        <v>13.5</v>
      </c>
      <c r="J3500" s="106">
        <v>13.5</v>
      </c>
      <c r="K3500" s="106">
        <v>13.5</v>
      </c>
      <c r="L3500" s="106">
        <v>13.5</v>
      </c>
      <c r="M3500" s="106">
        <v>13.5</v>
      </c>
    </row>
    <row r="3501" ht="15.75" customHeight="1">
      <c r="D3501" s="108">
        <v>40627.0</v>
      </c>
      <c r="E3501" s="106">
        <v>13.5</v>
      </c>
      <c r="F3501" s="106">
        <v>13.5</v>
      </c>
      <c r="G3501" s="106">
        <v>13.5</v>
      </c>
      <c r="H3501" s="106">
        <v>13.5</v>
      </c>
      <c r="I3501" s="106">
        <v>13.5</v>
      </c>
      <c r="J3501" s="106">
        <v>13.5</v>
      </c>
      <c r="K3501" s="106">
        <v>13.5</v>
      </c>
      <c r="L3501" s="106">
        <v>13.5</v>
      </c>
      <c r="M3501" s="106">
        <v>13.5</v>
      </c>
    </row>
    <row r="3502" ht="15.75" customHeight="1">
      <c r="D3502" s="108">
        <v>40626.0</v>
      </c>
      <c r="E3502" s="106">
        <v>13.5</v>
      </c>
      <c r="F3502" s="106">
        <v>13.5</v>
      </c>
      <c r="G3502" s="106">
        <v>13.5</v>
      </c>
      <c r="H3502" s="106">
        <v>13.5</v>
      </c>
      <c r="I3502" s="106">
        <v>13.5</v>
      </c>
      <c r="J3502" s="106">
        <v>13.5</v>
      </c>
      <c r="K3502" s="106">
        <v>13.5</v>
      </c>
      <c r="L3502" s="106">
        <v>13.5</v>
      </c>
      <c r="M3502" s="106">
        <v>13.5</v>
      </c>
    </row>
    <row r="3503" ht="15.75" customHeight="1">
      <c r="D3503" s="108">
        <v>40625.0</v>
      </c>
      <c r="E3503" s="106">
        <v>13.5</v>
      </c>
      <c r="F3503" s="106">
        <v>13.5</v>
      </c>
      <c r="G3503" s="106">
        <v>13.5</v>
      </c>
      <c r="H3503" s="106">
        <v>13.5</v>
      </c>
      <c r="I3503" s="106">
        <v>13.5</v>
      </c>
      <c r="J3503" s="106">
        <v>13.5</v>
      </c>
      <c r="K3503" s="106">
        <v>13.5</v>
      </c>
      <c r="L3503" s="106">
        <v>13.5</v>
      </c>
      <c r="M3503" s="106">
        <v>13.5</v>
      </c>
    </row>
    <row r="3504" ht="15.75" customHeight="1">
      <c r="D3504" s="108">
        <v>40624.0</v>
      </c>
      <c r="E3504" s="106">
        <v>13.5</v>
      </c>
      <c r="F3504" s="106">
        <v>13.5</v>
      </c>
      <c r="G3504" s="106">
        <v>13.5</v>
      </c>
      <c r="H3504" s="106">
        <v>13.5</v>
      </c>
      <c r="I3504" s="106">
        <v>13.5</v>
      </c>
      <c r="J3504" s="106">
        <v>13.5</v>
      </c>
      <c r="K3504" s="106">
        <v>13.5</v>
      </c>
      <c r="L3504" s="106">
        <v>13.5</v>
      </c>
      <c r="M3504" s="106">
        <v>13.5</v>
      </c>
    </row>
    <row r="3505" ht="15.75" customHeight="1">
      <c r="D3505" s="108">
        <v>40623.0</v>
      </c>
      <c r="E3505" s="106">
        <v>13.5</v>
      </c>
      <c r="F3505" s="106">
        <v>13.5</v>
      </c>
      <c r="G3505" s="106">
        <v>13.5</v>
      </c>
      <c r="H3505" s="106">
        <v>13.5</v>
      </c>
      <c r="I3505" s="106">
        <v>13.5</v>
      </c>
      <c r="J3505" s="106">
        <v>13.5</v>
      </c>
      <c r="K3505" s="106">
        <v>13.5</v>
      </c>
      <c r="L3505" s="106">
        <v>13.5</v>
      </c>
      <c r="M3505" s="106">
        <v>13.5</v>
      </c>
    </row>
    <row r="3506" ht="15.75" customHeight="1">
      <c r="D3506" s="108">
        <v>40620.0</v>
      </c>
      <c r="E3506" s="106">
        <v>13.5</v>
      </c>
      <c r="F3506" s="106">
        <v>13.5</v>
      </c>
      <c r="G3506" s="106">
        <v>13.5</v>
      </c>
      <c r="H3506" s="106">
        <v>13.5</v>
      </c>
      <c r="I3506" s="106">
        <v>13.5</v>
      </c>
      <c r="J3506" s="106">
        <v>13.5</v>
      </c>
      <c r="K3506" s="106">
        <v>13.5</v>
      </c>
      <c r="L3506" s="106">
        <v>13.5</v>
      </c>
      <c r="M3506" s="106">
        <v>13.5</v>
      </c>
    </row>
    <row r="3507" ht="15.75" customHeight="1">
      <c r="D3507" s="108">
        <v>40619.0</v>
      </c>
      <c r="E3507" s="106">
        <v>13.5</v>
      </c>
      <c r="F3507" s="106">
        <v>13.5</v>
      </c>
      <c r="G3507" s="106">
        <v>13.5</v>
      </c>
      <c r="H3507" s="106">
        <v>13.5</v>
      </c>
      <c r="I3507" s="106">
        <v>13.5</v>
      </c>
      <c r="J3507" s="106">
        <v>13.5</v>
      </c>
      <c r="K3507" s="106">
        <v>13.5</v>
      </c>
      <c r="L3507" s="106">
        <v>13.5</v>
      </c>
      <c r="M3507" s="106">
        <v>13.5</v>
      </c>
    </row>
    <row r="3508" ht="15.75" customHeight="1">
      <c r="D3508" s="108">
        <v>40618.0</v>
      </c>
      <c r="E3508" s="106">
        <v>13.5</v>
      </c>
      <c r="F3508" s="106">
        <v>13.5</v>
      </c>
      <c r="G3508" s="106">
        <v>13.5</v>
      </c>
      <c r="H3508" s="106">
        <v>13.5</v>
      </c>
      <c r="I3508" s="106">
        <v>13.5</v>
      </c>
      <c r="J3508" s="106">
        <v>13.5</v>
      </c>
      <c r="K3508" s="106">
        <v>13.5</v>
      </c>
      <c r="L3508" s="106">
        <v>13.5</v>
      </c>
      <c r="M3508" s="106">
        <v>13.5</v>
      </c>
    </row>
    <row r="3509" ht="15.75" customHeight="1">
      <c r="D3509" s="108">
        <v>40617.0</v>
      </c>
      <c r="E3509" s="106">
        <v>13.5</v>
      </c>
      <c r="F3509" s="106">
        <v>13.5</v>
      </c>
      <c r="G3509" s="106">
        <v>13.5</v>
      </c>
      <c r="H3509" s="106">
        <v>13.5</v>
      </c>
      <c r="I3509" s="106">
        <v>13.5</v>
      </c>
      <c r="J3509" s="106">
        <v>13.5</v>
      </c>
      <c r="K3509" s="106">
        <v>13.5</v>
      </c>
      <c r="L3509" s="106">
        <v>13.5</v>
      </c>
      <c r="M3509" s="106">
        <v>13.5</v>
      </c>
    </row>
    <row r="3510" ht="15.75" customHeight="1">
      <c r="D3510" s="108">
        <v>40616.0</v>
      </c>
      <c r="E3510" s="106">
        <v>13.5</v>
      </c>
      <c r="F3510" s="106">
        <v>13.5</v>
      </c>
      <c r="G3510" s="106">
        <v>13.5</v>
      </c>
      <c r="H3510" s="106">
        <v>13.5</v>
      </c>
      <c r="I3510" s="106">
        <v>13.5</v>
      </c>
      <c r="J3510" s="106">
        <v>13.5</v>
      </c>
      <c r="K3510" s="106">
        <v>13.5</v>
      </c>
      <c r="L3510" s="106">
        <v>13.5</v>
      </c>
      <c r="M3510" s="106">
        <v>13.5</v>
      </c>
    </row>
    <row r="3511" ht="15.75" customHeight="1">
      <c r="D3511" s="108">
        <v>40613.0</v>
      </c>
      <c r="E3511" s="106">
        <v>13.43</v>
      </c>
      <c r="F3511" s="106">
        <v>13.43</v>
      </c>
      <c r="G3511" s="106">
        <v>13.5</v>
      </c>
      <c r="H3511" s="106">
        <v>13.5</v>
      </c>
      <c r="I3511" s="106">
        <v>13.5</v>
      </c>
      <c r="J3511" s="106">
        <v>13.5</v>
      </c>
      <c r="K3511" s="106">
        <v>13.5</v>
      </c>
      <c r="L3511" s="106">
        <v>13.5</v>
      </c>
      <c r="M3511" s="106">
        <v>13.5</v>
      </c>
    </row>
    <row r="3512" ht="15.75" customHeight="1">
      <c r="D3512" s="108">
        <v>40612.0</v>
      </c>
      <c r="E3512" s="106">
        <v>13.5</v>
      </c>
      <c r="F3512" s="106">
        <v>13.5</v>
      </c>
      <c r="G3512" s="106">
        <v>13.5</v>
      </c>
      <c r="H3512" s="106">
        <v>13.5</v>
      </c>
      <c r="I3512" s="106">
        <v>13.5</v>
      </c>
      <c r="J3512" s="106">
        <v>13.5</v>
      </c>
      <c r="K3512" s="106">
        <v>13.5</v>
      </c>
      <c r="L3512" s="106">
        <v>13.5</v>
      </c>
      <c r="M3512" s="106">
        <v>13.5</v>
      </c>
    </row>
    <row r="3513" ht="15.75" customHeight="1">
      <c r="D3513" s="108">
        <v>40611.0</v>
      </c>
      <c r="E3513" s="106">
        <v>13.5</v>
      </c>
      <c r="F3513" s="106">
        <v>13.5</v>
      </c>
      <c r="G3513" s="106">
        <v>13.5</v>
      </c>
      <c r="H3513" s="106">
        <v>13.5</v>
      </c>
      <c r="I3513" s="106">
        <v>13.5</v>
      </c>
      <c r="J3513" s="106">
        <v>13.5</v>
      </c>
      <c r="K3513" s="106">
        <v>13.5</v>
      </c>
      <c r="L3513" s="106">
        <v>13.5</v>
      </c>
      <c r="M3513" s="106">
        <v>13.5</v>
      </c>
    </row>
    <row r="3514" ht="15.75" customHeight="1">
      <c r="D3514" s="108">
        <v>40610.0</v>
      </c>
      <c r="E3514" s="106">
        <v>13.33</v>
      </c>
      <c r="F3514" s="106">
        <v>13.46</v>
      </c>
      <c r="G3514" s="106">
        <v>13.5</v>
      </c>
      <c r="H3514" s="106">
        <v>13.5</v>
      </c>
      <c r="I3514" s="106">
        <v>13.5</v>
      </c>
      <c r="J3514" s="106">
        <v>13.5</v>
      </c>
      <c r="K3514" s="106">
        <v>13.5</v>
      </c>
      <c r="L3514" s="106">
        <v>13.5</v>
      </c>
      <c r="M3514" s="106">
        <v>13.5</v>
      </c>
    </row>
    <row r="3515" ht="15.75" customHeight="1">
      <c r="D3515" s="108">
        <v>40609.0</v>
      </c>
      <c r="E3515" s="106">
        <v>13.44</v>
      </c>
      <c r="F3515" s="106">
        <v>13.5</v>
      </c>
      <c r="G3515" s="106">
        <v>13.5</v>
      </c>
      <c r="H3515" s="106">
        <v>13.5</v>
      </c>
      <c r="I3515" s="106">
        <v>13.5</v>
      </c>
      <c r="J3515" s="106">
        <v>13.5</v>
      </c>
      <c r="K3515" s="106">
        <v>13.5</v>
      </c>
      <c r="L3515" s="106">
        <v>13.5</v>
      </c>
      <c r="M3515" s="106">
        <v>13.5</v>
      </c>
    </row>
    <row r="3516" ht="15.75" customHeight="1">
      <c r="D3516" s="108">
        <v>40606.0</v>
      </c>
      <c r="E3516" s="106">
        <v>13.36</v>
      </c>
      <c r="F3516" s="106">
        <v>13.5</v>
      </c>
      <c r="G3516" s="106">
        <v>13.5</v>
      </c>
      <c r="H3516" s="106">
        <v>13.5</v>
      </c>
      <c r="I3516" s="106">
        <v>13.5</v>
      </c>
      <c r="J3516" s="106">
        <v>13.5</v>
      </c>
      <c r="K3516" s="106">
        <v>13.5</v>
      </c>
      <c r="L3516" s="106">
        <v>13.5</v>
      </c>
      <c r="M3516" s="106">
        <v>13.5</v>
      </c>
    </row>
    <row r="3517" ht="15.75" customHeight="1">
      <c r="D3517" s="108">
        <v>40605.0</v>
      </c>
      <c r="E3517" s="106">
        <v>13.25</v>
      </c>
      <c r="F3517" s="106">
        <v>13.38</v>
      </c>
      <c r="G3517" s="106">
        <v>13.5</v>
      </c>
      <c r="H3517" s="106">
        <v>13.5</v>
      </c>
      <c r="I3517" s="106">
        <v>13.5</v>
      </c>
      <c r="J3517" s="106">
        <v>13.5</v>
      </c>
      <c r="K3517" s="106">
        <v>13.5</v>
      </c>
      <c r="L3517" s="106">
        <v>13.5</v>
      </c>
      <c r="M3517" s="106">
        <v>13.5</v>
      </c>
    </row>
    <row r="3518" ht="15.75" customHeight="1">
      <c r="D3518" s="108">
        <v>40604.0</v>
      </c>
      <c r="E3518" s="106">
        <v>13.19</v>
      </c>
      <c r="F3518" s="106">
        <v>13.38</v>
      </c>
      <c r="G3518" s="106">
        <v>13.5</v>
      </c>
      <c r="H3518" s="106">
        <v>13.5</v>
      </c>
      <c r="I3518" s="106">
        <v>13.5</v>
      </c>
      <c r="J3518" s="106">
        <v>13.5</v>
      </c>
      <c r="K3518" s="106">
        <v>13.5</v>
      </c>
      <c r="L3518" s="106">
        <v>13.5</v>
      </c>
      <c r="M3518" s="106">
        <v>13.5</v>
      </c>
    </row>
    <row r="3519" ht="15.75" customHeight="1">
      <c r="D3519" s="108">
        <v>40603.0</v>
      </c>
      <c r="E3519" s="106">
        <v>12.93</v>
      </c>
      <c r="F3519" s="106">
        <v>13.43</v>
      </c>
      <c r="G3519" s="106">
        <v>13.5</v>
      </c>
      <c r="H3519" s="106">
        <v>13.5</v>
      </c>
      <c r="I3519" s="106">
        <v>13.5</v>
      </c>
      <c r="J3519" s="106">
        <v>13.5</v>
      </c>
      <c r="K3519" s="106">
        <v>13.5</v>
      </c>
      <c r="L3519" s="106">
        <v>13.5</v>
      </c>
      <c r="M3519" s="106">
        <v>13.5</v>
      </c>
    </row>
    <row r="3520" ht="15.75" customHeight="1">
      <c r="D3520" s="108">
        <v>40602.0</v>
      </c>
      <c r="E3520" s="106">
        <v>12.57</v>
      </c>
      <c r="F3520" s="106">
        <v>13.36</v>
      </c>
      <c r="G3520" s="106">
        <v>13.5</v>
      </c>
      <c r="H3520" s="106">
        <v>13.5</v>
      </c>
      <c r="I3520" s="106">
        <v>13.5</v>
      </c>
      <c r="J3520" s="106">
        <v>13.5</v>
      </c>
      <c r="K3520" s="106">
        <v>13.5</v>
      </c>
      <c r="L3520" s="106">
        <v>13.5</v>
      </c>
      <c r="M3520" s="106">
        <v>13.5</v>
      </c>
    </row>
    <row r="3521" ht="15.75" customHeight="1">
      <c r="D3521" s="108">
        <v>40599.0</v>
      </c>
      <c r="E3521" s="106">
        <v>12.33</v>
      </c>
      <c r="F3521" s="106">
        <v>13.25</v>
      </c>
      <c r="G3521" s="106">
        <v>13.5</v>
      </c>
      <c r="H3521" s="106">
        <v>13.5</v>
      </c>
      <c r="I3521" s="106">
        <v>13.5</v>
      </c>
      <c r="J3521" s="106">
        <v>13.5</v>
      </c>
      <c r="K3521" s="106">
        <v>13.5</v>
      </c>
      <c r="L3521" s="106">
        <v>13.5</v>
      </c>
      <c r="M3521" s="106">
        <v>13.5</v>
      </c>
    </row>
    <row r="3522" ht="15.75" customHeight="1">
      <c r="D3522" s="108">
        <v>40598.0</v>
      </c>
      <c r="E3522" s="106">
        <v>12.08</v>
      </c>
      <c r="F3522" s="106">
        <v>13.08</v>
      </c>
      <c r="G3522" s="106">
        <v>13.5</v>
      </c>
      <c r="H3522" s="106">
        <v>13.5</v>
      </c>
      <c r="I3522" s="106">
        <v>13.5</v>
      </c>
      <c r="J3522" s="106">
        <v>13.5</v>
      </c>
      <c r="K3522" s="106">
        <v>13.5</v>
      </c>
      <c r="L3522" s="106">
        <v>13.5</v>
      </c>
      <c r="M3522" s="106">
        <v>13.5</v>
      </c>
    </row>
    <row r="3523" ht="15.75" customHeight="1">
      <c r="D3523" s="108">
        <v>40597.0</v>
      </c>
      <c r="E3523" s="106">
        <v>12.13</v>
      </c>
      <c r="F3523" s="106">
        <v>13.13</v>
      </c>
      <c r="G3523" s="106">
        <v>13.5</v>
      </c>
      <c r="H3523" s="106">
        <v>13.5</v>
      </c>
      <c r="I3523" s="106">
        <v>13.5</v>
      </c>
      <c r="J3523" s="106">
        <v>13.5</v>
      </c>
      <c r="K3523" s="106">
        <v>13.5</v>
      </c>
      <c r="L3523" s="106">
        <v>13.5</v>
      </c>
      <c r="M3523" s="106">
        <v>13.5</v>
      </c>
    </row>
    <row r="3524" ht="15.75" customHeight="1">
      <c r="D3524" s="108">
        <v>40596.0</v>
      </c>
      <c r="E3524" s="106">
        <v>11.21</v>
      </c>
      <c r="F3524" s="106">
        <v>12.5</v>
      </c>
      <c r="G3524" s="106">
        <v>13.33</v>
      </c>
      <c r="H3524" s="106">
        <v>13.5</v>
      </c>
      <c r="I3524" s="106">
        <v>13.5</v>
      </c>
      <c r="J3524" s="106">
        <v>13.5</v>
      </c>
      <c r="K3524" s="106">
        <v>13.5</v>
      </c>
      <c r="L3524" s="106">
        <v>13.5</v>
      </c>
      <c r="M3524" s="106">
        <v>13.5</v>
      </c>
    </row>
    <row r="3525" ht="15.75" customHeight="1">
      <c r="D3525" s="108">
        <v>40595.0</v>
      </c>
      <c r="E3525" s="106">
        <v>11.0</v>
      </c>
      <c r="F3525" s="106">
        <v>12.29</v>
      </c>
      <c r="G3525" s="106">
        <v>13.26</v>
      </c>
      <c r="H3525" s="106">
        <v>13.5</v>
      </c>
      <c r="I3525" s="106">
        <v>13.5</v>
      </c>
      <c r="J3525" s="106">
        <v>13.5</v>
      </c>
      <c r="K3525" s="106">
        <v>13.5</v>
      </c>
      <c r="L3525" s="106">
        <v>13.5</v>
      </c>
      <c r="M3525" s="106">
        <v>13.5</v>
      </c>
    </row>
    <row r="3526" ht="15.75" customHeight="1">
      <c r="D3526" s="108">
        <v>40592.0</v>
      </c>
      <c r="E3526" s="106">
        <v>10.92</v>
      </c>
      <c r="F3526" s="106">
        <v>12.42</v>
      </c>
      <c r="G3526" s="106">
        <v>13.3</v>
      </c>
      <c r="H3526" s="106">
        <v>13.5</v>
      </c>
      <c r="I3526" s="106">
        <v>13.5</v>
      </c>
      <c r="J3526" s="106">
        <v>13.5</v>
      </c>
      <c r="K3526" s="106">
        <v>13.5</v>
      </c>
      <c r="L3526" s="106">
        <v>13.5</v>
      </c>
      <c r="M3526" s="106">
        <v>13.5</v>
      </c>
    </row>
    <row r="3527" ht="15.75" customHeight="1">
      <c r="D3527" s="108">
        <v>40591.0</v>
      </c>
      <c r="E3527" s="106">
        <v>10.84</v>
      </c>
      <c r="F3527" s="106">
        <v>12.35</v>
      </c>
      <c r="G3527" s="106">
        <v>13.29</v>
      </c>
      <c r="H3527" s="106">
        <v>13.5</v>
      </c>
      <c r="I3527" s="106">
        <v>13.5</v>
      </c>
      <c r="J3527" s="106">
        <v>13.5</v>
      </c>
      <c r="K3527" s="106">
        <v>13.5</v>
      </c>
      <c r="L3527" s="106">
        <v>13.5</v>
      </c>
      <c r="M3527" s="106">
        <v>13.5</v>
      </c>
    </row>
    <row r="3528" ht="15.75" customHeight="1">
      <c r="D3528" s="108">
        <v>40590.0</v>
      </c>
      <c r="E3528" s="106">
        <v>11.13</v>
      </c>
      <c r="F3528" s="106">
        <v>12.63</v>
      </c>
      <c r="G3528" s="106">
        <v>13.38</v>
      </c>
      <c r="H3528" s="106">
        <v>13.5</v>
      </c>
      <c r="I3528" s="106">
        <v>13.5</v>
      </c>
      <c r="J3528" s="106">
        <v>13.5</v>
      </c>
      <c r="K3528" s="106">
        <v>13.5</v>
      </c>
      <c r="L3528" s="106">
        <v>13.5</v>
      </c>
      <c r="M3528" s="106">
        <v>13.5</v>
      </c>
    </row>
    <row r="3529" ht="15.75" customHeight="1">
      <c r="D3529" s="108">
        <v>40589.0</v>
      </c>
      <c r="E3529" s="106">
        <v>11.36</v>
      </c>
      <c r="F3529" s="106">
        <v>12.71</v>
      </c>
      <c r="G3529" s="106">
        <v>13.43</v>
      </c>
      <c r="H3529" s="106">
        <v>13.5</v>
      </c>
      <c r="I3529" s="106">
        <v>13.5</v>
      </c>
      <c r="J3529" s="106">
        <v>13.5</v>
      </c>
      <c r="K3529" s="106">
        <v>13.5</v>
      </c>
      <c r="L3529" s="106">
        <v>13.5</v>
      </c>
      <c r="M3529" s="106">
        <v>13.5</v>
      </c>
    </row>
    <row r="3530" ht="15.75" customHeight="1">
      <c r="D3530" s="108">
        <v>40588.0</v>
      </c>
      <c r="E3530" s="106">
        <v>12.21</v>
      </c>
      <c r="F3530" s="106">
        <v>13.04</v>
      </c>
      <c r="G3530" s="106">
        <v>13.5</v>
      </c>
      <c r="H3530" s="106">
        <v>13.5</v>
      </c>
      <c r="I3530" s="106">
        <v>13.5</v>
      </c>
      <c r="J3530" s="106">
        <v>13.5</v>
      </c>
      <c r="K3530" s="106">
        <v>13.5</v>
      </c>
      <c r="L3530" s="106">
        <v>13.5</v>
      </c>
      <c r="M3530" s="106">
        <v>13.5</v>
      </c>
    </row>
    <row r="3531" ht="15.75" customHeight="1">
      <c r="D3531" s="108">
        <v>40585.0</v>
      </c>
      <c r="E3531" s="106">
        <v>12.29</v>
      </c>
      <c r="F3531" s="106">
        <v>13.32</v>
      </c>
      <c r="G3531" s="106">
        <v>13.5</v>
      </c>
      <c r="H3531" s="106">
        <v>13.5</v>
      </c>
      <c r="I3531" s="106">
        <v>13.5</v>
      </c>
      <c r="J3531" s="106">
        <v>13.5</v>
      </c>
      <c r="K3531" s="106">
        <v>13.5</v>
      </c>
      <c r="L3531" s="106">
        <v>13.5</v>
      </c>
      <c r="M3531" s="106">
        <v>13.5</v>
      </c>
    </row>
    <row r="3532" ht="15.75" customHeight="1">
      <c r="D3532" s="108">
        <v>40584.0</v>
      </c>
      <c r="E3532" s="106">
        <v>11.83</v>
      </c>
      <c r="F3532" s="106">
        <v>13.13</v>
      </c>
      <c r="G3532" s="106">
        <v>13.5</v>
      </c>
      <c r="H3532" s="106">
        <v>13.5</v>
      </c>
      <c r="I3532" s="106">
        <v>13.5</v>
      </c>
      <c r="J3532" s="106">
        <v>13.5</v>
      </c>
      <c r="K3532" s="106">
        <v>13.5</v>
      </c>
      <c r="L3532" s="106">
        <v>13.5</v>
      </c>
      <c r="M3532" s="106">
        <v>13.5</v>
      </c>
    </row>
    <row r="3533" ht="15.75" customHeight="1">
      <c r="D3533" s="108">
        <v>40583.0</v>
      </c>
      <c r="E3533" s="106">
        <v>12.94</v>
      </c>
      <c r="F3533" s="106">
        <v>13.41</v>
      </c>
      <c r="G3533" s="106">
        <v>13.5</v>
      </c>
      <c r="H3533" s="106">
        <v>13.5</v>
      </c>
      <c r="I3533" s="106">
        <v>13.5</v>
      </c>
      <c r="J3533" s="106">
        <v>13.5</v>
      </c>
      <c r="K3533" s="106">
        <v>13.5</v>
      </c>
      <c r="L3533" s="106">
        <v>13.5</v>
      </c>
      <c r="M3533" s="106">
        <v>13.5</v>
      </c>
    </row>
    <row r="3534" ht="15.75" customHeight="1">
      <c r="D3534" s="108">
        <v>40582.0</v>
      </c>
      <c r="E3534" s="106">
        <v>13.07</v>
      </c>
      <c r="F3534" s="106">
        <v>13.43</v>
      </c>
      <c r="G3534" s="106">
        <v>13.5</v>
      </c>
      <c r="H3534" s="106">
        <v>13.5</v>
      </c>
      <c r="I3534" s="106">
        <v>13.5</v>
      </c>
      <c r="J3534" s="106">
        <v>13.5</v>
      </c>
      <c r="K3534" s="106">
        <v>13.5</v>
      </c>
      <c r="L3534" s="106">
        <v>13.5</v>
      </c>
      <c r="M3534" s="106">
        <v>13.5</v>
      </c>
    </row>
    <row r="3535" ht="15.75" customHeight="1">
      <c r="D3535" s="108">
        <v>40573.0</v>
      </c>
      <c r="E3535" s="106">
        <v>12.75</v>
      </c>
      <c r="F3535" s="106">
        <v>13.5</v>
      </c>
      <c r="G3535" s="106">
        <v>13.5</v>
      </c>
      <c r="H3535" s="106">
        <v>13.5</v>
      </c>
      <c r="I3535" s="106">
        <v>13.5</v>
      </c>
      <c r="J3535" s="106">
        <v>13.5</v>
      </c>
      <c r="K3535" s="106">
        <v>13.5</v>
      </c>
      <c r="L3535" s="106">
        <v>13.5</v>
      </c>
      <c r="M3535" s="106">
        <v>13.5</v>
      </c>
    </row>
    <row r="3536" ht="15.75" customHeight="1">
      <c r="D3536" s="108">
        <v>40572.0</v>
      </c>
      <c r="E3536" s="106">
        <v>13.0</v>
      </c>
      <c r="F3536" s="106">
        <v>13.5</v>
      </c>
      <c r="G3536" s="106">
        <v>13.5</v>
      </c>
      <c r="H3536" s="106">
        <v>13.5</v>
      </c>
      <c r="I3536" s="106">
        <v>13.5</v>
      </c>
      <c r="J3536" s="106">
        <v>13.5</v>
      </c>
      <c r="K3536" s="106">
        <v>13.5</v>
      </c>
      <c r="L3536" s="106">
        <v>13.5</v>
      </c>
      <c r="M3536" s="106">
        <v>13.5</v>
      </c>
    </row>
    <row r="3537" ht="15.75" customHeight="1">
      <c r="D3537" s="108">
        <v>40571.0</v>
      </c>
      <c r="E3537" s="106">
        <v>13.0</v>
      </c>
      <c r="F3537" s="106">
        <v>13.5</v>
      </c>
      <c r="G3537" s="106">
        <v>13.5</v>
      </c>
      <c r="H3537" s="106">
        <v>13.5</v>
      </c>
      <c r="I3537" s="106">
        <v>13.5</v>
      </c>
      <c r="J3537" s="106">
        <v>13.5</v>
      </c>
      <c r="K3537" s="106">
        <v>13.5</v>
      </c>
      <c r="L3537" s="106">
        <v>13.5</v>
      </c>
      <c r="M3537" s="106">
        <v>13.5</v>
      </c>
    </row>
    <row r="3538" ht="15.75" customHeight="1">
      <c r="D3538" s="108">
        <v>40570.0</v>
      </c>
      <c r="E3538" s="106">
        <v>12.86</v>
      </c>
      <c r="F3538" s="106">
        <v>13.43</v>
      </c>
      <c r="G3538" s="106">
        <v>13.47</v>
      </c>
      <c r="H3538" s="106">
        <v>13.5</v>
      </c>
      <c r="I3538" s="106">
        <v>13.5</v>
      </c>
      <c r="J3538" s="106">
        <v>13.5</v>
      </c>
      <c r="K3538" s="106">
        <v>13.5</v>
      </c>
      <c r="L3538" s="106">
        <v>13.5</v>
      </c>
      <c r="M3538" s="106">
        <v>13.5</v>
      </c>
    </row>
    <row r="3539" ht="15.75" customHeight="1">
      <c r="D3539" s="108">
        <v>40569.0</v>
      </c>
      <c r="E3539" s="106">
        <v>12.82</v>
      </c>
      <c r="F3539" s="106">
        <v>13.5</v>
      </c>
      <c r="G3539" s="106">
        <v>13.5</v>
      </c>
      <c r="H3539" s="106">
        <v>13.5</v>
      </c>
      <c r="I3539" s="106">
        <v>13.5</v>
      </c>
      <c r="J3539" s="106">
        <v>13.5</v>
      </c>
      <c r="K3539" s="106">
        <v>13.5</v>
      </c>
      <c r="L3539" s="106">
        <v>13.5</v>
      </c>
      <c r="M3539" s="106">
        <v>13.5</v>
      </c>
    </row>
    <row r="3540" ht="15.75" customHeight="1">
      <c r="D3540" s="108">
        <v>40568.0</v>
      </c>
      <c r="E3540" s="106">
        <v>12.64</v>
      </c>
      <c r="F3540" s="106">
        <v>13.43</v>
      </c>
      <c r="G3540" s="106">
        <v>13.5</v>
      </c>
      <c r="H3540" s="106">
        <v>13.5</v>
      </c>
      <c r="I3540" s="106">
        <v>13.5</v>
      </c>
      <c r="J3540" s="106">
        <v>13.5</v>
      </c>
      <c r="K3540" s="106">
        <v>13.5</v>
      </c>
      <c r="L3540" s="106">
        <v>13.5</v>
      </c>
      <c r="M3540" s="106">
        <v>13.5</v>
      </c>
    </row>
    <row r="3541" ht="15.75" customHeight="1">
      <c r="D3541" s="108">
        <v>40567.0</v>
      </c>
      <c r="E3541" s="106">
        <v>12.29</v>
      </c>
      <c r="F3541" s="106">
        <v>13.29</v>
      </c>
      <c r="G3541" s="106">
        <v>13.44</v>
      </c>
      <c r="H3541" s="106">
        <v>13.5</v>
      </c>
      <c r="I3541" s="106">
        <v>13.5</v>
      </c>
      <c r="J3541" s="106">
        <v>13.5</v>
      </c>
      <c r="K3541" s="106">
        <v>13.5</v>
      </c>
      <c r="L3541" s="106">
        <v>13.5</v>
      </c>
      <c r="M3541" s="106">
        <v>13.5</v>
      </c>
    </row>
    <row r="3542" ht="15.75" customHeight="1">
      <c r="D3542" s="108">
        <v>40564.0</v>
      </c>
      <c r="E3542" s="106">
        <v>11.71</v>
      </c>
      <c r="F3542" s="106">
        <v>13.21</v>
      </c>
      <c r="G3542" s="106">
        <v>13.44</v>
      </c>
      <c r="H3542" s="106">
        <v>13.5</v>
      </c>
      <c r="I3542" s="106">
        <v>13.5</v>
      </c>
      <c r="J3542" s="106">
        <v>13.5</v>
      </c>
      <c r="K3542" s="106">
        <v>13.5</v>
      </c>
      <c r="L3542" s="106">
        <v>13.5</v>
      </c>
      <c r="M3542" s="106">
        <v>13.5</v>
      </c>
    </row>
    <row r="3543" ht="15.75" customHeight="1">
      <c r="D3543" s="108">
        <v>40563.0</v>
      </c>
      <c r="E3543" s="106">
        <v>11.0</v>
      </c>
      <c r="F3543" s="106">
        <v>12.83</v>
      </c>
      <c r="G3543" s="106">
        <v>13.38</v>
      </c>
      <c r="H3543" s="106">
        <v>13.5</v>
      </c>
      <c r="I3543" s="106">
        <v>13.5</v>
      </c>
      <c r="J3543" s="106">
        <v>13.5</v>
      </c>
      <c r="K3543" s="106">
        <v>13.5</v>
      </c>
      <c r="L3543" s="106">
        <v>13.5</v>
      </c>
      <c r="M3543" s="106">
        <v>13.5</v>
      </c>
    </row>
    <row r="3544" ht="15.75" customHeight="1">
      <c r="D3544" s="108">
        <v>40562.0</v>
      </c>
      <c r="E3544" s="106">
        <v>11.08</v>
      </c>
      <c r="F3544" s="106">
        <v>12.75</v>
      </c>
      <c r="G3544" s="106">
        <v>13.38</v>
      </c>
      <c r="H3544" s="106">
        <v>13.5</v>
      </c>
      <c r="I3544" s="106">
        <v>13.5</v>
      </c>
      <c r="J3544" s="106">
        <v>13.5</v>
      </c>
      <c r="K3544" s="106">
        <v>13.5</v>
      </c>
      <c r="L3544" s="106">
        <v>13.5</v>
      </c>
      <c r="M3544" s="106">
        <v>13.5</v>
      </c>
    </row>
    <row r="3545" ht="15.75" customHeight="1">
      <c r="D3545" s="108">
        <v>40561.0</v>
      </c>
      <c r="E3545" s="106">
        <v>11.19</v>
      </c>
      <c r="F3545" s="106">
        <v>12.88</v>
      </c>
      <c r="G3545" s="106">
        <v>13.41</v>
      </c>
      <c r="H3545" s="106">
        <v>13.5</v>
      </c>
      <c r="I3545" s="106">
        <v>13.5</v>
      </c>
      <c r="J3545" s="106">
        <v>13.5</v>
      </c>
      <c r="K3545" s="106">
        <v>13.5</v>
      </c>
      <c r="L3545" s="106">
        <v>13.5</v>
      </c>
      <c r="M3545" s="106">
        <v>13.5</v>
      </c>
    </row>
    <row r="3546" ht="15.75" customHeight="1">
      <c r="D3546" s="108">
        <v>40560.0</v>
      </c>
      <c r="E3546" s="106">
        <v>11.25</v>
      </c>
      <c r="F3546" s="106">
        <v>13.06</v>
      </c>
      <c r="G3546" s="106">
        <v>13.41</v>
      </c>
      <c r="H3546" s="106">
        <v>13.5</v>
      </c>
      <c r="I3546" s="106">
        <v>13.5</v>
      </c>
      <c r="J3546" s="106">
        <v>13.5</v>
      </c>
      <c r="K3546" s="106">
        <v>13.5</v>
      </c>
      <c r="L3546" s="106">
        <v>13.5</v>
      </c>
      <c r="M3546" s="106">
        <v>13.5</v>
      </c>
    </row>
    <row r="3547" ht="15.75" customHeight="1">
      <c r="D3547" s="108">
        <v>40557.0</v>
      </c>
      <c r="E3547" s="106">
        <v>11.33</v>
      </c>
      <c r="F3547" s="106">
        <v>13.13</v>
      </c>
      <c r="G3547" s="106">
        <v>13.38</v>
      </c>
      <c r="H3547" s="106">
        <v>13.5</v>
      </c>
      <c r="I3547" s="106">
        <v>13.5</v>
      </c>
      <c r="J3547" s="106">
        <v>13.5</v>
      </c>
      <c r="K3547" s="106">
        <v>13.5</v>
      </c>
      <c r="L3547" s="106">
        <v>13.5</v>
      </c>
      <c r="M3547" s="106">
        <v>13.5</v>
      </c>
    </row>
    <row r="3548" ht="15.75" customHeight="1">
      <c r="D3548" s="108">
        <v>40556.0</v>
      </c>
      <c r="E3548" s="106">
        <v>11.33</v>
      </c>
      <c r="F3548" s="106">
        <v>13.29</v>
      </c>
      <c r="G3548" s="106">
        <v>13.47</v>
      </c>
      <c r="H3548" s="106">
        <v>13.5</v>
      </c>
      <c r="I3548" s="106">
        <v>13.5</v>
      </c>
      <c r="J3548" s="106">
        <v>13.5</v>
      </c>
      <c r="K3548" s="106">
        <v>13.5</v>
      </c>
      <c r="L3548" s="106">
        <v>13.5</v>
      </c>
      <c r="M3548" s="106">
        <v>13.5</v>
      </c>
    </row>
    <row r="3549" ht="15.75" customHeight="1">
      <c r="D3549" s="108">
        <v>40555.0</v>
      </c>
      <c r="E3549" s="106">
        <v>11.63</v>
      </c>
      <c r="F3549" s="106">
        <v>13.22</v>
      </c>
      <c r="G3549" s="106">
        <v>13.41</v>
      </c>
      <c r="H3549" s="106">
        <v>13.5</v>
      </c>
      <c r="I3549" s="106">
        <v>13.5</v>
      </c>
      <c r="J3549" s="106">
        <v>13.5</v>
      </c>
      <c r="K3549" s="106">
        <v>13.5</v>
      </c>
      <c r="L3549" s="106">
        <v>13.5</v>
      </c>
      <c r="M3549" s="106">
        <v>13.5</v>
      </c>
    </row>
    <row r="3550" ht="15.75" customHeight="1">
      <c r="D3550" s="108">
        <v>40554.0</v>
      </c>
      <c r="E3550" s="106">
        <v>11.44</v>
      </c>
      <c r="F3550" s="106">
        <v>13.19</v>
      </c>
      <c r="G3550" s="106">
        <v>13.41</v>
      </c>
      <c r="H3550" s="106">
        <v>13.5</v>
      </c>
      <c r="I3550" s="106">
        <v>13.5</v>
      </c>
      <c r="J3550" s="106">
        <v>13.5</v>
      </c>
      <c r="K3550" s="106">
        <v>13.5</v>
      </c>
      <c r="L3550" s="106">
        <v>13.5</v>
      </c>
      <c r="M3550" s="106">
        <v>13.5</v>
      </c>
    </row>
    <row r="3551" ht="15.75" customHeight="1">
      <c r="D3551" s="108">
        <v>40553.0</v>
      </c>
      <c r="E3551" s="106">
        <v>11.25</v>
      </c>
      <c r="F3551" s="106">
        <v>13.0</v>
      </c>
      <c r="G3551" s="106">
        <v>13.31</v>
      </c>
      <c r="H3551" s="106">
        <v>13.5</v>
      </c>
      <c r="I3551" s="106">
        <v>13.5</v>
      </c>
      <c r="J3551" s="106">
        <v>13.5</v>
      </c>
      <c r="K3551" s="106">
        <v>13.5</v>
      </c>
      <c r="L3551" s="106">
        <v>13.5</v>
      </c>
      <c r="M3551" s="106">
        <v>13.5</v>
      </c>
    </row>
    <row r="3552" ht="15.75" customHeight="1">
      <c r="D3552" s="108">
        <v>40550.0</v>
      </c>
      <c r="E3552" s="106">
        <v>11.19</v>
      </c>
      <c r="F3552" s="106">
        <v>13.0</v>
      </c>
      <c r="G3552" s="106">
        <v>13.31</v>
      </c>
      <c r="H3552" s="106">
        <v>13.5</v>
      </c>
      <c r="I3552" s="106">
        <v>13.5</v>
      </c>
      <c r="J3552" s="106">
        <v>13.5</v>
      </c>
      <c r="K3552" s="106">
        <v>13.5</v>
      </c>
      <c r="L3552" s="106">
        <v>13.5</v>
      </c>
      <c r="M3552" s="106">
        <v>13.5</v>
      </c>
    </row>
    <row r="3553" ht="15.75" customHeight="1">
      <c r="D3553" s="108">
        <v>40549.0</v>
      </c>
      <c r="E3553" s="106">
        <v>10.86</v>
      </c>
      <c r="F3553" s="106">
        <v>12.61</v>
      </c>
      <c r="G3553" s="106">
        <v>13.14</v>
      </c>
      <c r="H3553" s="106">
        <v>13.5</v>
      </c>
      <c r="I3553" s="106">
        <v>13.5</v>
      </c>
      <c r="J3553" s="106">
        <v>13.5</v>
      </c>
      <c r="K3553" s="106">
        <v>13.5</v>
      </c>
      <c r="L3553" s="106">
        <v>13.5</v>
      </c>
      <c r="M3553" s="106">
        <v>13.5</v>
      </c>
    </row>
    <row r="3554" ht="15.75" customHeight="1">
      <c r="D3554" s="108">
        <v>40548.0</v>
      </c>
      <c r="E3554" s="106">
        <v>10.88</v>
      </c>
      <c r="F3554" s="106">
        <v>12.66</v>
      </c>
      <c r="G3554" s="106">
        <v>13.19</v>
      </c>
      <c r="H3554" s="106">
        <v>13.5</v>
      </c>
      <c r="I3554" s="106">
        <v>13.5</v>
      </c>
      <c r="J3554" s="106">
        <v>13.5</v>
      </c>
      <c r="K3554" s="106">
        <v>13.5</v>
      </c>
      <c r="L3554" s="106">
        <v>13.5</v>
      </c>
      <c r="M3554" s="106">
        <v>13.5</v>
      </c>
    </row>
    <row r="3555" ht="15.75" customHeight="1">
      <c r="D3555" s="108">
        <v>40547.0</v>
      </c>
      <c r="E3555" s="106">
        <v>10.75</v>
      </c>
      <c r="F3555" s="106">
        <v>12.66</v>
      </c>
      <c r="G3555" s="106">
        <v>13.19</v>
      </c>
      <c r="H3555" s="106">
        <v>13.5</v>
      </c>
      <c r="I3555" s="106">
        <v>13.5</v>
      </c>
      <c r="J3555" s="106">
        <v>13.5</v>
      </c>
      <c r="K3555" s="106">
        <v>13.5</v>
      </c>
      <c r="L3555" s="106">
        <v>13.5</v>
      </c>
      <c r="M3555" s="106">
        <v>13.5</v>
      </c>
    </row>
    <row r="3556" ht="15.75" customHeight="1">
      <c r="D3556" s="108">
        <v>40543.0</v>
      </c>
      <c r="E3556" s="106">
        <v>10.67</v>
      </c>
      <c r="F3556" s="106">
        <v>12.46</v>
      </c>
      <c r="G3556" s="106">
        <v>13.17</v>
      </c>
      <c r="H3556" s="106">
        <v>13.5</v>
      </c>
      <c r="I3556" s="106">
        <v>13.5</v>
      </c>
      <c r="J3556" s="106">
        <v>13.5</v>
      </c>
      <c r="K3556" s="106">
        <v>13.5</v>
      </c>
      <c r="L3556" s="106">
        <v>13.5</v>
      </c>
      <c r="M3556" s="106">
        <v>13.5</v>
      </c>
    </row>
    <row r="3557" ht="15.75" customHeight="1">
      <c r="D3557" s="108">
        <v>40542.0</v>
      </c>
      <c r="E3557" s="106">
        <v>10.33</v>
      </c>
      <c r="F3557" s="106">
        <v>12.46</v>
      </c>
      <c r="G3557" s="106">
        <v>13.17</v>
      </c>
      <c r="H3557" s="106">
        <v>13.5</v>
      </c>
      <c r="I3557" s="106">
        <v>13.5</v>
      </c>
      <c r="J3557" s="106">
        <v>13.5</v>
      </c>
      <c r="K3557" s="106">
        <v>13.5</v>
      </c>
      <c r="L3557" s="106">
        <v>13.5</v>
      </c>
      <c r="M3557" s="106">
        <v>13.5</v>
      </c>
    </row>
    <row r="3558" ht="15.75" customHeight="1">
      <c r="D3558" s="108">
        <v>40541.0</v>
      </c>
      <c r="E3558" s="106">
        <v>10.5</v>
      </c>
      <c r="F3558" s="106">
        <v>12.58</v>
      </c>
      <c r="G3558" s="106">
        <v>13.25</v>
      </c>
      <c r="H3558" s="106">
        <v>13.5</v>
      </c>
      <c r="I3558" s="106">
        <v>13.5</v>
      </c>
      <c r="J3558" s="106">
        <v>13.5</v>
      </c>
      <c r="K3558" s="106">
        <v>13.5</v>
      </c>
      <c r="L3558" s="106">
        <v>13.5</v>
      </c>
      <c r="M3558" s="106">
        <v>13.5</v>
      </c>
    </row>
    <row r="3559" ht="15.75" customHeight="1">
      <c r="D3559" s="108">
        <v>40540.0</v>
      </c>
      <c r="E3559" s="106">
        <v>10.67</v>
      </c>
      <c r="F3559" s="106">
        <v>12.46</v>
      </c>
      <c r="G3559" s="106">
        <v>13.17</v>
      </c>
      <c r="H3559" s="106">
        <v>13.5</v>
      </c>
      <c r="I3559" s="106">
        <v>13.5</v>
      </c>
      <c r="J3559" s="106">
        <v>13.5</v>
      </c>
      <c r="K3559" s="106">
        <v>13.5</v>
      </c>
      <c r="L3559" s="106">
        <v>13.5</v>
      </c>
      <c r="M3559" s="106">
        <v>13.5</v>
      </c>
    </row>
    <row r="3560" ht="15.75" customHeight="1">
      <c r="D3560" s="108">
        <v>40539.0</v>
      </c>
      <c r="E3560" s="106">
        <v>10.83</v>
      </c>
      <c r="F3560" s="106">
        <v>12.58</v>
      </c>
      <c r="G3560" s="106">
        <v>13.25</v>
      </c>
      <c r="H3560" s="106">
        <v>13.5</v>
      </c>
      <c r="I3560" s="106">
        <v>13.5</v>
      </c>
      <c r="J3560" s="106">
        <v>13.5</v>
      </c>
      <c r="K3560" s="106">
        <v>13.5</v>
      </c>
      <c r="L3560" s="106">
        <v>13.5</v>
      </c>
      <c r="M3560" s="106">
        <v>13.5</v>
      </c>
    </row>
    <row r="3561" ht="15.75" customHeight="1">
      <c r="D3561" s="108">
        <v>40536.0</v>
      </c>
      <c r="E3561" s="106">
        <v>11.5</v>
      </c>
      <c r="F3561" s="106">
        <v>12.58</v>
      </c>
      <c r="G3561" s="106">
        <v>13.25</v>
      </c>
      <c r="H3561" s="106">
        <v>13.5</v>
      </c>
      <c r="I3561" s="106">
        <v>13.5</v>
      </c>
      <c r="J3561" s="106">
        <v>13.5</v>
      </c>
      <c r="K3561" s="106">
        <v>13.5</v>
      </c>
      <c r="L3561" s="106">
        <v>13.5</v>
      </c>
      <c r="M3561" s="106">
        <v>13.5</v>
      </c>
    </row>
    <row r="3562" ht="15.75" customHeight="1">
      <c r="D3562" s="108">
        <v>40535.0</v>
      </c>
      <c r="E3562" s="106">
        <v>11.21</v>
      </c>
      <c r="F3562" s="106">
        <v>12.5</v>
      </c>
      <c r="G3562" s="106">
        <v>13.21</v>
      </c>
      <c r="H3562" s="106">
        <v>13.5</v>
      </c>
      <c r="I3562" s="106">
        <v>13.5</v>
      </c>
      <c r="J3562" s="106">
        <v>13.5</v>
      </c>
      <c r="K3562" s="106">
        <v>13.5</v>
      </c>
      <c r="L3562" s="106">
        <v>13.5</v>
      </c>
      <c r="M3562" s="106">
        <v>13.5</v>
      </c>
    </row>
    <row r="3563" ht="15.75" customHeight="1">
      <c r="D3563" s="108">
        <v>40534.0</v>
      </c>
      <c r="E3563" s="106">
        <v>11.14</v>
      </c>
      <c r="F3563" s="106">
        <v>12.5</v>
      </c>
      <c r="G3563" s="106">
        <v>13.21</v>
      </c>
      <c r="H3563" s="106">
        <v>13.5</v>
      </c>
      <c r="I3563" s="106">
        <v>13.5</v>
      </c>
      <c r="J3563" s="106">
        <v>13.5</v>
      </c>
      <c r="K3563" s="106">
        <v>13.5</v>
      </c>
      <c r="L3563" s="106">
        <v>13.5</v>
      </c>
      <c r="M3563" s="106">
        <v>13.5</v>
      </c>
    </row>
    <row r="3564" ht="15.75" customHeight="1">
      <c r="D3564" s="108">
        <v>40533.0</v>
      </c>
      <c r="E3564" s="106">
        <v>10.33</v>
      </c>
      <c r="F3564" s="106">
        <v>12.38</v>
      </c>
      <c r="G3564" s="106">
        <v>13.08</v>
      </c>
      <c r="H3564" s="106">
        <v>13.5</v>
      </c>
      <c r="I3564" s="106">
        <v>13.5</v>
      </c>
      <c r="J3564" s="106">
        <v>13.5</v>
      </c>
      <c r="K3564" s="106">
        <v>13.5</v>
      </c>
      <c r="L3564" s="106">
        <v>13.5</v>
      </c>
      <c r="M3564" s="106">
        <v>13.5</v>
      </c>
    </row>
    <row r="3565" ht="15.75" customHeight="1">
      <c r="D3565" s="108">
        <v>40532.0</v>
      </c>
      <c r="E3565" s="106">
        <v>10.14</v>
      </c>
      <c r="F3565" s="106">
        <v>12.18</v>
      </c>
      <c r="G3565" s="106">
        <v>13.0</v>
      </c>
      <c r="H3565" s="106">
        <v>13.5</v>
      </c>
      <c r="I3565" s="106">
        <v>13.5</v>
      </c>
      <c r="J3565" s="106">
        <v>13.5</v>
      </c>
      <c r="K3565" s="106">
        <v>13.5</v>
      </c>
      <c r="L3565" s="106">
        <v>13.5</v>
      </c>
      <c r="M3565" s="106">
        <v>13.5</v>
      </c>
    </row>
    <row r="3566" ht="15.75" customHeight="1">
      <c r="D3566" s="108">
        <v>40529.0</v>
      </c>
      <c r="E3566" s="106">
        <v>10.29</v>
      </c>
      <c r="F3566" s="106">
        <v>12.25</v>
      </c>
      <c r="G3566" s="106">
        <v>13.07</v>
      </c>
      <c r="H3566" s="106">
        <v>13.5</v>
      </c>
      <c r="I3566" s="106">
        <v>13.5</v>
      </c>
      <c r="J3566" s="106">
        <v>13.5</v>
      </c>
      <c r="K3566" s="106">
        <v>13.5</v>
      </c>
      <c r="L3566" s="106">
        <v>13.5</v>
      </c>
      <c r="M3566" s="106">
        <v>13.5</v>
      </c>
    </row>
    <row r="3567" ht="15.75" customHeight="1">
      <c r="D3567" s="108">
        <v>40528.0</v>
      </c>
      <c r="E3567" s="106">
        <v>11.44</v>
      </c>
      <c r="F3567" s="106">
        <v>12.94</v>
      </c>
      <c r="G3567" s="106">
        <v>13.46</v>
      </c>
      <c r="H3567" s="106">
        <v>13.5</v>
      </c>
      <c r="I3567" s="106">
        <v>13.5</v>
      </c>
      <c r="J3567" s="106">
        <v>13.5</v>
      </c>
      <c r="K3567" s="106">
        <v>13.5</v>
      </c>
      <c r="L3567" s="106">
        <v>13.5</v>
      </c>
      <c r="M3567" s="106">
        <v>13.5</v>
      </c>
    </row>
    <row r="3568" ht="15.75" customHeight="1">
      <c r="D3568" s="108">
        <v>40527.0</v>
      </c>
      <c r="E3568" s="106">
        <v>12.33</v>
      </c>
      <c r="F3568" s="106">
        <v>13.33</v>
      </c>
      <c r="G3568" s="106">
        <v>13.5</v>
      </c>
      <c r="H3568" s="106">
        <v>13.5</v>
      </c>
      <c r="I3568" s="106">
        <v>13.5</v>
      </c>
      <c r="J3568" s="106">
        <v>13.5</v>
      </c>
      <c r="K3568" s="106">
        <v>13.5</v>
      </c>
      <c r="L3568" s="106">
        <v>13.5</v>
      </c>
      <c r="M3568" s="106">
        <v>13.5</v>
      </c>
    </row>
    <row r="3569" ht="15.75" customHeight="1">
      <c r="D3569" s="108">
        <v>40526.0</v>
      </c>
      <c r="E3569" s="106">
        <v>12.81</v>
      </c>
      <c r="F3569" s="106">
        <v>13.43</v>
      </c>
      <c r="G3569" s="106">
        <v>13.5</v>
      </c>
      <c r="H3569" s="106">
        <v>13.5</v>
      </c>
      <c r="I3569" s="106">
        <v>13.5</v>
      </c>
      <c r="J3569" s="106">
        <v>13.5</v>
      </c>
      <c r="K3569" s="106">
        <v>13.5</v>
      </c>
      <c r="L3569" s="106">
        <v>13.5</v>
      </c>
      <c r="M3569" s="106">
        <v>13.5</v>
      </c>
    </row>
    <row r="3570" ht="15.75" customHeight="1">
      <c r="D3570" s="108">
        <v>40525.0</v>
      </c>
      <c r="E3570" s="106">
        <v>12.96</v>
      </c>
      <c r="F3570" s="106">
        <v>13.5</v>
      </c>
      <c r="G3570" s="106">
        <v>13.5</v>
      </c>
      <c r="H3570" s="106">
        <v>13.5</v>
      </c>
      <c r="I3570" s="106">
        <v>13.5</v>
      </c>
      <c r="J3570" s="106">
        <v>13.5</v>
      </c>
      <c r="K3570" s="106">
        <v>13.5</v>
      </c>
      <c r="L3570" s="106">
        <v>13.5</v>
      </c>
      <c r="M3570" s="106">
        <v>13.5</v>
      </c>
    </row>
    <row r="3571" ht="15.75" customHeight="1">
      <c r="D3571" s="108">
        <v>40522.0</v>
      </c>
      <c r="E3571" s="106">
        <v>13.25</v>
      </c>
      <c r="F3571" s="106">
        <v>13.5</v>
      </c>
      <c r="G3571" s="106">
        <v>13.5</v>
      </c>
      <c r="H3571" s="106">
        <v>13.5</v>
      </c>
      <c r="I3571" s="106">
        <v>13.5</v>
      </c>
      <c r="J3571" s="106">
        <v>13.5</v>
      </c>
      <c r="K3571" s="106">
        <v>13.5</v>
      </c>
      <c r="L3571" s="106">
        <v>13.5</v>
      </c>
      <c r="M3571" s="106">
        <v>13.5</v>
      </c>
    </row>
    <row r="3572" ht="15.75" customHeight="1">
      <c r="D3572" s="108">
        <v>40521.0</v>
      </c>
      <c r="E3572" s="106">
        <v>13.14</v>
      </c>
      <c r="F3572" s="106">
        <v>13.5</v>
      </c>
      <c r="G3572" s="106">
        <v>13.5</v>
      </c>
      <c r="H3572" s="106">
        <v>13.5</v>
      </c>
      <c r="I3572" s="106">
        <v>13.5</v>
      </c>
      <c r="J3572" s="106">
        <v>13.5</v>
      </c>
      <c r="K3572" s="106">
        <v>13.5</v>
      </c>
      <c r="L3572" s="106">
        <v>13.5</v>
      </c>
      <c r="M3572" s="106">
        <v>13.5</v>
      </c>
    </row>
    <row r="3573" ht="15.75" customHeight="1">
      <c r="D3573" s="108">
        <v>40520.0</v>
      </c>
      <c r="E3573" s="106">
        <v>13.0</v>
      </c>
      <c r="F3573" s="106">
        <v>13.39</v>
      </c>
      <c r="G3573" s="106">
        <v>13.5</v>
      </c>
      <c r="H3573" s="106">
        <v>13.5</v>
      </c>
      <c r="I3573" s="106">
        <v>13.5</v>
      </c>
      <c r="J3573" s="106">
        <v>13.5</v>
      </c>
      <c r="K3573" s="106">
        <v>13.5</v>
      </c>
      <c r="L3573" s="106">
        <v>13.5</v>
      </c>
      <c r="M3573" s="106">
        <v>13.5</v>
      </c>
    </row>
    <row r="3574" ht="15.75" customHeight="1">
      <c r="D3574" s="108">
        <v>40519.0</v>
      </c>
      <c r="E3574" s="106">
        <v>11.83</v>
      </c>
      <c r="F3574" s="106">
        <v>12.67</v>
      </c>
      <c r="G3574" s="106">
        <v>13.33</v>
      </c>
      <c r="H3574" s="106">
        <v>13.5</v>
      </c>
      <c r="I3574" s="106">
        <v>13.5</v>
      </c>
      <c r="J3574" s="106">
        <v>13.5</v>
      </c>
      <c r="K3574" s="106">
        <v>13.5</v>
      </c>
      <c r="L3574" s="106">
        <v>13.5</v>
      </c>
      <c r="M3574" s="106">
        <v>13.5</v>
      </c>
    </row>
    <row r="3575" ht="15.75" customHeight="1">
      <c r="D3575" s="108">
        <v>40518.0</v>
      </c>
      <c r="E3575" s="106">
        <v>10.79</v>
      </c>
      <c r="F3575" s="106">
        <v>12.43</v>
      </c>
      <c r="G3575" s="106">
        <v>13.14</v>
      </c>
      <c r="H3575" s="106">
        <v>13.43</v>
      </c>
      <c r="I3575" s="106">
        <v>13.5</v>
      </c>
      <c r="J3575" s="106">
        <v>13.5</v>
      </c>
      <c r="K3575" s="106">
        <v>13.5</v>
      </c>
      <c r="L3575" s="106">
        <v>13.5</v>
      </c>
      <c r="M3575" s="106">
        <v>13.5</v>
      </c>
    </row>
    <row r="3576" ht="15.75" customHeight="1">
      <c r="D3576" s="108">
        <v>40515.0</v>
      </c>
      <c r="E3576" s="106">
        <v>10.13</v>
      </c>
      <c r="F3576" s="106">
        <v>11.56</v>
      </c>
      <c r="G3576" s="106">
        <v>12.5</v>
      </c>
      <c r="H3576" s="106">
        <v>13.28</v>
      </c>
      <c r="I3576" s="106">
        <v>13.47</v>
      </c>
      <c r="J3576" s="106">
        <v>13.5</v>
      </c>
      <c r="K3576" s="106">
        <v>13.5</v>
      </c>
      <c r="L3576" s="106">
        <v>13.5</v>
      </c>
      <c r="M3576" s="106">
        <v>13.5</v>
      </c>
    </row>
    <row r="3577" ht="15.75" customHeight="1">
      <c r="D3577" s="108">
        <v>40514.0</v>
      </c>
      <c r="E3577" s="106">
        <v>9.64</v>
      </c>
      <c r="F3577" s="106">
        <v>10.93</v>
      </c>
      <c r="G3577" s="106">
        <v>11.93</v>
      </c>
      <c r="H3577" s="106">
        <v>12.92</v>
      </c>
      <c r="I3577" s="106">
        <v>13.35</v>
      </c>
      <c r="J3577" s="106">
        <v>13.46</v>
      </c>
      <c r="K3577" s="106">
        <v>13.43</v>
      </c>
      <c r="L3577" s="106">
        <v>13.46</v>
      </c>
      <c r="M3577" s="106">
        <v>13.46</v>
      </c>
    </row>
    <row r="3578" ht="15.75" customHeight="1">
      <c r="D3578" s="108">
        <v>40513.0</v>
      </c>
      <c r="E3578" s="106">
        <v>9.75</v>
      </c>
      <c r="F3578" s="106">
        <v>10.88</v>
      </c>
      <c r="G3578" s="106">
        <v>11.87</v>
      </c>
      <c r="H3578" s="106">
        <v>13.06</v>
      </c>
      <c r="I3578" s="106">
        <v>13.41</v>
      </c>
      <c r="J3578" s="106">
        <v>13.5</v>
      </c>
      <c r="K3578" s="106">
        <v>13.5</v>
      </c>
      <c r="L3578" s="106">
        <v>13.5</v>
      </c>
      <c r="M3578" s="106">
        <v>13.5</v>
      </c>
    </row>
    <row r="3579" ht="15.75" customHeight="1">
      <c r="D3579" s="108">
        <v>40512.0</v>
      </c>
      <c r="E3579" s="106">
        <v>8.92</v>
      </c>
      <c r="F3579" s="106">
        <v>10.5</v>
      </c>
      <c r="G3579" s="106">
        <v>11.45</v>
      </c>
      <c r="H3579" s="106">
        <v>12.78</v>
      </c>
      <c r="I3579" s="106">
        <v>13.33</v>
      </c>
      <c r="J3579" s="106">
        <v>13.5</v>
      </c>
      <c r="K3579" s="106">
        <v>13.5</v>
      </c>
      <c r="L3579" s="106">
        <v>13.5</v>
      </c>
      <c r="M3579" s="106">
        <v>13.5</v>
      </c>
    </row>
    <row r="3580" ht="15.75" customHeight="1">
      <c r="D3580" s="108">
        <v>40511.0</v>
      </c>
      <c r="E3580" s="106">
        <v>9.21</v>
      </c>
      <c r="F3580" s="106">
        <v>10.44</v>
      </c>
      <c r="G3580" s="106">
        <v>11.46</v>
      </c>
      <c r="H3580" s="106">
        <v>12.81</v>
      </c>
      <c r="I3580" s="106">
        <v>13.31</v>
      </c>
      <c r="J3580" s="106">
        <v>13.4</v>
      </c>
      <c r="K3580" s="106">
        <v>13.46</v>
      </c>
      <c r="L3580" s="106">
        <v>13.5</v>
      </c>
      <c r="M3580" s="106">
        <v>13.5</v>
      </c>
    </row>
    <row r="3581" ht="15.75" customHeight="1">
      <c r="D3581" s="108">
        <v>40508.0</v>
      </c>
      <c r="E3581" s="106">
        <v>9.38</v>
      </c>
      <c r="F3581" s="106">
        <v>10.75</v>
      </c>
      <c r="G3581" s="106">
        <v>11.63</v>
      </c>
      <c r="H3581" s="106">
        <v>12.81</v>
      </c>
      <c r="I3581" s="106">
        <v>13.31</v>
      </c>
      <c r="J3581" s="106">
        <v>13.4</v>
      </c>
      <c r="K3581" s="106">
        <v>13.46</v>
      </c>
      <c r="L3581" s="106">
        <v>13.5</v>
      </c>
      <c r="M3581" s="106">
        <v>13.5</v>
      </c>
    </row>
    <row r="3582" ht="15.75" customHeight="1">
      <c r="D3582" s="108">
        <v>40507.0</v>
      </c>
      <c r="E3582" s="106">
        <v>9.5</v>
      </c>
      <c r="F3582" s="106">
        <v>10.75</v>
      </c>
      <c r="G3582" s="106">
        <v>11.75</v>
      </c>
      <c r="H3582" s="106">
        <v>12.94</v>
      </c>
      <c r="I3582" s="106">
        <v>13.34</v>
      </c>
      <c r="J3582" s="106">
        <v>13.4</v>
      </c>
      <c r="K3582" s="106">
        <v>13.46</v>
      </c>
      <c r="L3582" s="106">
        <v>13.5</v>
      </c>
      <c r="M3582" s="106">
        <v>13.5</v>
      </c>
    </row>
    <row r="3583" ht="15.75" customHeight="1">
      <c r="D3583" s="108">
        <v>40506.0</v>
      </c>
      <c r="E3583" s="106">
        <v>9.38</v>
      </c>
      <c r="F3583" s="106">
        <v>10.69</v>
      </c>
      <c r="G3583" s="106">
        <v>11.63</v>
      </c>
      <c r="H3583" s="106">
        <v>12.69</v>
      </c>
      <c r="I3583" s="106">
        <v>13.16</v>
      </c>
      <c r="J3583" s="106">
        <v>13.4</v>
      </c>
      <c r="K3583" s="106">
        <v>13.46</v>
      </c>
      <c r="L3583" s="106">
        <v>13.5</v>
      </c>
      <c r="M3583" s="106">
        <v>13.5</v>
      </c>
    </row>
    <row r="3584" ht="15.75" customHeight="1">
      <c r="D3584" s="108">
        <v>40505.0</v>
      </c>
      <c r="E3584" s="106">
        <v>9.13</v>
      </c>
      <c r="F3584" s="106">
        <v>10.44</v>
      </c>
      <c r="G3584" s="106">
        <v>11.14</v>
      </c>
      <c r="H3584" s="106">
        <v>12.44</v>
      </c>
      <c r="I3584" s="106">
        <v>13.09</v>
      </c>
      <c r="J3584" s="106">
        <v>13.34</v>
      </c>
      <c r="K3584" s="106">
        <v>13.46</v>
      </c>
      <c r="L3584" s="106">
        <v>13.5</v>
      </c>
      <c r="M3584" s="106">
        <v>13.5</v>
      </c>
    </row>
    <row r="3585" ht="15.75" customHeight="1">
      <c r="D3585" s="108">
        <v>40504.0</v>
      </c>
      <c r="E3585" s="106">
        <v>9.29</v>
      </c>
      <c r="F3585" s="106">
        <v>10.29</v>
      </c>
      <c r="G3585" s="106">
        <v>10.96</v>
      </c>
      <c r="H3585" s="106">
        <v>12.29</v>
      </c>
      <c r="I3585" s="106">
        <v>12.96</v>
      </c>
      <c r="J3585" s="106">
        <v>13.31</v>
      </c>
      <c r="K3585" s="106">
        <v>13.46</v>
      </c>
      <c r="L3585" s="106">
        <v>13.5</v>
      </c>
      <c r="M3585" s="106">
        <v>13.5</v>
      </c>
    </row>
    <row r="3586" ht="15.75" customHeight="1">
      <c r="D3586" s="108">
        <v>40501.0</v>
      </c>
      <c r="E3586" s="106">
        <v>9.43</v>
      </c>
      <c r="F3586" s="106">
        <v>10.36</v>
      </c>
      <c r="G3586" s="106">
        <v>11.0</v>
      </c>
      <c r="H3586" s="106">
        <v>12.26</v>
      </c>
      <c r="I3586" s="106">
        <v>13.04</v>
      </c>
      <c r="J3586" s="106">
        <v>13.41</v>
      </c>
      <c r="K3586" s="106">
        <v>13.5</v>
      </c>
      <c r="L3586" s="106">
        <v>13.5</v>
      </c>
      <c r="M3586" s="106">
        <v>13.5</v>
      </c>
    </row>
    <row r="3587" ht="15.75" customHeight="1">
      <c r="D3587" s="108">
        <v>40500.0</v>
      </c>
      <c r="E3587" s="106">
        <v>9.47</v>
      </c>
      <c r="F3587" s="106">
        <v>10.5</v>
      </c>
      <c r="G3587" s="106">
        <v>11.18</v>
      </c>
      <c r="H3587" s="106">
        <v>12.33</v>
      </c>
      <c r="I3587" s="106">
        <v>13.04</v>
      </c>
      <c r="J3587" s="106">
        <v>13.41</v>
      </c>
      <c r="K3587" s="106">
        <v>13.5</v>
      </c>
      <c r="L3587" s="106">
        <v>13.5</v>
      </c>
      <c r="M3587" s="106">
        <v>13.5</v>
      </c>
    </row>
    <row r="3588" ht="15.75" customHeight="1">
      <c r="D3588" s="108">
        <v>40499.0</v>
      </c>
      <c r="E3588" s="106">
        <v>9.7</v>
      </c>
      <c r="F3588" s="106">
        <v>10.83</v>
      </c>
      <c r="G3588" s="106">
        <v>11.42</v>
      </c>
      <c r="H3588" s="106">
        <v>12.47</v>
      </c>
      <c r="I3588" s="106">
        <v>13.13</v>
      </c>
      <c r="J3588" s="106">
        <v>13.45</v>
      </c>
      <c r="K3588" s="106">
        <v>13.5</v>
      </c>
      <c r="L3588" s="106">
        <v>13.5</v>
      </c>
      <c r="M3588" s="106">
        <v>13.5</v>
      </c>
    </row>
    <row r="3589" ht="15.75" customHeight="1">
      <c r="D3589" s="108">
        <v>40498.0</v>
      </c>
      <c r="E3589" s="106">
        <v>10.08</v>
      </c>
      <c r="F3589" s="106">
        <v>11.13</v>
      </c>
      <c r="G3589" s="106">
        <v>11.75</v>
      </c>
      <c r="H3589" s="106">
        <v>12.67</v>
      </c>
      <c r="I3589" s="106">
        <v>13.16</v>
      </c>
      <c r="J3589" s="106">
        <v>13.5</v>
      </c>
      <c r="K3589" s="106">
        <v>13.5</v>
      </c>
      <c r="L3589" s="106">
        <v>13.5</v>
      </c>
      <c r="M3589" s="106">
        <v>13.5</v>
      </c>
    </row>
    <row r="3590" ht="15.75" customHeight="1">
      <c r="D3590" s="108">
        <v>40497.0</v>
      </c>
      <c r="E3590" s="106">
        <v>10.53</v>
      </c>
      <c r="F3590" s="106">
        <v>11.5</v>
      </c>
      <c r="G3590" s="106">
        <v>12.07</v>
      </c>
      <c r="H3590" s="106">
        <v>12.79</v>
      </c>
      <c r="I3590" s="106">
        <v>13.18</v>
      </c>
      <c r="J3590" s="106">
        <v>13.39</v>
      </c>
      <c r="K3590" s="106">
        <v>13.43</v>
      </c>
      <c r="L3590" s="106">
        <v>13.46</v>
      </c>
      <c r="M3590" s="106">
        <v>13.47</v>
      </c>
    </row>
    <row r="3591" ht="15.75" customHeight="1">
      <c r="D3591" s="108">
        <v>40494.0</v>
      </c>
      <c r="E3591" s="106">
        <v>12.39</v>
      </c>
      <c r="F3591" s="106">
        <v>12.69</v>
      </c>
      <c r="G3591" s="106">
        <v>13.02</v>
      </c>
      <c r="H3591" s="106">
        <v>13.43</v>
      </c>
      <c r="I3591" s="106">
        <v>13.43</v>
      </c>
      <c r="J3591" s="106">
        <v>13.43</v>
      </c>
      <c r="K3591" s="106">
        <v>13.5</v>
      </c>
      <c r="L3591" s="106">
        <v>13.5</v>
      </c>
      <c r="M3591" s="106">
        <v>13.5</v>
      </c>
    </row>
    <row r="3592" ht="15.75" customHeight="1">
      <c r="D3592" s="108">
        <v>40493.0</v>
      </c>
      <c r="E3592" s="106">
        <v>12.86</v>
      </c>
      <c r="F3592" s="106">
        <v>13.08</v>
      </c>
      <c r="G3592" s="106">
        <v>13.27</v>
      </c>
      <c r="H3592" s="106">
        <v>13.5</v>
      </c>
      <c r="I3592" s="106">
        <v>13.5</v>
      </c>
      <c r="J3592" s="106">
        <v>13.5</v>
      </c>
      <c r="K3592" s="106">
        <v>13.5</v>
      </c>
      <c r="L3592" s="106">
        <v>13.5</v>
      </c>
      <c r="M3592" s="106">
        <v>13.5</v>
      </c>
    </row>
    <row r="3593" ht="15.75" customHeight="1">
      <c r="D3593" s="108">
        <v>40492.0</v>
      </c>
      <c r="E3593" s="106">
        <v>12.57</v>
      </c>
      <c r="F3593" s="106">
        <v>13.01</v>
      </c>
      <c r="G3593" s="106">
        <v>13.13</v>
      </c>
      <c r="H3593" s="106">
        <v>13.36</v>
      </c>
      <c r="I3593" s="106">
        <v>13.36</v>
      </c>
      <c r="J3593" s="106">
        <v>13.36</v>
      </c>
      <c r="K3593" s="106">
        <v>13.43</v>
      </c>
      <c r="L3593" s="106">
        <v>13.43</v>
      </c>
      <c r="M3593" s="106">
        <v>13.43</v>
      </c>
    </row>
    <row r="3594" ht="15.75" customHeight="1">
      <c r="D3594" s="108">
        <v>40491.0</v>
      </c>
      <c r="E3594" s="106">
        <v>12.13</v>
      </c>
      <c r="F3594" s="106">
        <v>12.73</v>
      </c>
      <c r="G3594" s="106">
        <v>12.86</v>
      </c>
      <c r="H3594" s="106">
        <v>13.21</v>
      </c>
      <c r="I3594" s="106">
        <v>13.28</v>
      </c>
      <c r="J3594" s="106">
        <v>13.35</v>
      </c>
      <c r="K3594" s="106">
        <v>13.35</v>
      </c>
      <c r="L3594" s="106">
        <v>13.35</v>
      </c>
      <c r="M3594" s="106">
        <v>13.35</v>
      </c>
    </row>
    <row r="3595" ht="15.75" customHeight="1">
      <c r="D3595" s="108">
        <v>40490.0</v>
      </c>
      <c r="E3595" s="106">
        <v>11.58</v>
      </c>
      <c r="F3595" s="106">
        <v>12.3</v>
      </c>
      <c r="G3595" s="106">
        <v>12.49</v>
      </c>
      <c r="H3595" s="106">
        <v>12.83</v>
      </c>
      <c r="I3595" s="106">
        <v>13.05</v>
      </c>
      <c r="J3595" s="106">
        <v>13.19</v>
      </c>
      <c r="K3595" s="106">
        <v>13.32</v>
      </c>
      <c r="L3595" s="106">
        <v>13.32</v>
      </c>
      <c r="M3595" s="106">
        <v>13.32</v>
      </c>
    </row>
    <row r="3596" ht="15.75" customHeight="1">
      <c r="D3596" s="108">
        <v>40487.0</v>
      </c>
      <c r="E3596" s="106">
        <v>9.94</v>
      </c>
      <c r="F3596" s="106">
        <v>10.67</v>
      </c>
      <c r="G3596" s="106">
        <v>10.86</v>
      </c>
      <c r="H3596" s="106">
        <v>11.28</v>
      </c>
      <c r="I3596" s="106">
        <v>11.46</v>
      </c>
      <c r="J3596" s="106">
        <v>11.67</v>
      </c>
      <c r="K3596" s="106">
        <v>11.91</v>
      </c>
      <c r="L3596" s="106">
        <v>11.94</v>
      </c>
      <c r="M3596" s="106">
        <v>12.0</v>
      </c>
    </row>
    <row r="3597" ht="15.75" customHeight="1">
      <c r="D3597" s="108">
        <v>40486.0</v>
      </c>
      <c r="E3597" s="106">
        <v>9.44</v>
      </c>
      <c r="F3597" s="106">
        <v>10.23</v>
      </c>
      <c r="G3597" s="106">
        <v>10.61</v>
      </c>
      <c r="H3597" s="106">
        <v>11.04</v>
      </c>
      <c r="I3597" s="106">
        <v>11.26</v>
      </c>
      <c r="J3597" s="106">
        <v>11.48</v>
      </c>
      <c r="K3597" s="106">
        <v>11.78</v>
      </c>
      <c r="L3597" s="106">
        <v>11.88</v>
      </c>
      <c r="M3597" s="106">
        <v>11.95</v>
      </c>
    </row>
    <row r="3598" ht="15.75" customHeight="1">
      <c r="D3598" s="108">
        <v>40485.0</v>
      </c>
      <c r="E3598" s="106">
        <v>8.71</v>
      </c>
      <c r="F3598" s="106">
        <v>9.57</v>
      </c>
      <c r="G3598" s="106">
        <v>10.06</v>
      </c>
      <c r="H3598" s="106">
        <v>10.59</v>
      </c>
      <c r="I3598" s="106">
        <v>10.96</v>
      </c>
      <c r="J3598" s="106">
        <v>11.3</v>
      </c>
      <c r="K3598" s="106">
        <v>11.62</v>
      </c>
      <c r="L3598" s="106">
        <v>11.81</v>
      </c>
      <c r="M3598" s="106">
        <v>11.91</v>
      </c>
    </row>
    <row r="3599" ht="15.75" customHeight="1">
      <c r="D3599" s="108">
        <v>40484.0</v>
      </c>
      <c r="E3599" s="106">
        <v>8.12</v>
      </c>
      <c r="F3599" s="106">
        <v>8.7</v>
      </c>
      <c r="G3599" s="106">
        <v>9.37</v>
      </c>
      <c r="H3599" s="106">
        <v>9.82</v>
      </c>
      <c r="I3599" s="106">
        <v>10.23</v>
      </c>
      <c r="J3599" s="106">
        <v>10.73</v>
      </c>
      <c r="K3599" s="106">
        <v>11.25</v>
      </c>
      <c r="L3599" s="106">
        <v>11.63</v>
      </c>
      <c r="M3599" s="106">
        <v>11.83</v>
      </c>
    </row>
    <row r="3600" ht="15.75" customHeight="1">
      <c r="D3600" s="108">
        <v>40483.0</v>
      </c>
      <c r="E3600" s="106">
        <v>8.03</v>
      </c>
      <c r="F3600" s="106">
        <v>8.51</v>
      </c>
      <c r="G3600" s="106">
        <v>9.07</v>
      </c>
      <c r="H3600" s="106">
        <v>9.6</v>
      </c>
      <c r="I3600" s="106">
        <v>10.01</v>
      </c>
      <c r="J3600" s="106">
        <v>10.59</v>
      </c>
      <c r="K3600" s="106">
        <v>11.14</v>
      </c>
      <c r="L3600" s="106">
        <v>11.49</v>
      </c>
      <c r="M3600" s="106">
        <v>11.69</v>
      </c>
    </row>
    <row r="3601" ht="15.75" customHeight="1">
      <c r="D3601" s="108">
        <v>40480.0</v>
      </c>
      <c r="E3601" s="106">
        <v>7.84</v>
      </c>
      <c r="F3601" s="106">
        <v>8.39</v>
      </c>
      <c r="G3601" s="106">
        <v>8.87</v>
      </c>
      <c r="H3601" s="106">
        <v>9.51</v>
      </c>
      <c r="I3601" s="106">
        <v>9.96</v>
      </c>
      <c r="J3601" s="106">
        <v>10.61</v>
      </c>
      <c r="K3601" s="106">
        <v>11.14</v>
      </c>
      <c r="L3601" s="106">
        <v>11.5</v>
      </c>
      <c r="M3601" s="106">
        <v>11.7</v>
      </c>
    </row>
    <row r="3602" ht="15.75" customHeight="1">
      <c r="D3602" s="108">
        <v>40479.0</v>
      </c>
      <c r="E3602" s="106">
        <v>7.99</v>
      </c>
      <c r="F3602" s="106">
        <v>8.51</v>
      </c>
      <c r="G3602" s="106">
        <v>9.01</v>
      </c>
      <c r="H3602" s="106">
        <v>9.61</v>
      </c>
      <c r="I3602" s="106">
        <v>10.04</v>
      </c>
      <c r="J3602" s="106">
        <v>10.71</v>
      </c>
      <c r="K3602" s="106">
        <v>11.21</v>
      </c>
      <c r="L3602" s="106">
        <v>11.61</v>
      </c>
      <c r="M3602" s="106">
        <v>11.81</v>
      </c>
    </row>
    <row r="3603" ht="15.75" customHeight="1">
      <c r="D3603" s="108">
        <v>40478.0</v>
      </c>
      <c r="E3603" s="106">
        <v>7.96</v>
      </c>
      <c r="F3603" s="106">
        <v>8.44</v>
      </c>
      <c r="G3603" s="106">
        <v>8.94</v>
      </c>
      <c r="H3603" s="106">
        <v>9.44</v>
      </c>
      <c r="I3603" s="106">
        <v>9.91</v>
      </c>
      <c r="J3603" s="106">
        <v>10.57</v>
      </c>
      <c r="K3603" s="106">
        <v>11.16</v>
      </c>
      <c r="L3603" s="106">
        <v>11.54</v>
      </c>
      <c r="M3603" s="106">
        <v>11.74</v>
      </c>
    </row>
    <row r="3604" ht="15.75" customHeight="1">
      <c r="D3604" s="108">
        <v>40477.0</v>
      </c>
      <c r="E3604" s="106">
        <v>8.0</v>
      </c>
      <c r="F3604" s="106">
        <v>8.45</v>
      </c>
      <c r="G3604" s="106">
        <v>9.02</v>
      </c>
      <c r="H3604" s="106">
        <v>9.5</v>
      </c>
      <c r="I3604" s="106">
        <v>9.95</v>
      </c>
      <c r="J3604" s="106">
        <v>10.52</v>
      </c>
      <c r="K3604" s="106">
        <v>11.17</v>
      </c>
      <c r="L3604" s="106">
        <v>11.58</v>
      </c>
      <c r="M3604" s="106">
        <v>11.8</v>
      </c>
    </row>
    <row r="3605" ht="15.75" customHeight="1">
      <c r="D3605" s="108">
        <v>40476.0</v>
      </c>
      <c r="E3605" s="106">
        <v>7.8</v>
      </c>
      <c r="F3605" s="106">
        <v>8.25</v>
      </c>
      <c r="G3605" s="106">
        <v>8.81</v>
      </c>
      <c r="H3605" s="106">
        <v>9.24</v>
      </c>
      <c r="I3605" s="106">
        <v>9.69</v>
      </c>
      <c r="J3605" s="106">
        <v>10.69</v>
      </c>
      <c r="K3605" s="106">
        <v>11.1</v>
      </c>
      <c r="L3605" s="106">
        <v>11.57</v>
      </c>
      <c r="M3605" s="106">
        <v>11.72</v>
      </c>
    </row>
    <row r="3606" ht="15.75" customHeight="1">
      <c r="D3606" s="108">
        <v>40473.0</v>
      </c>
      <c r="E3606" s="106">
        <v>7.53</v>
      </c>
      <c r="F3606" s="106">
        <v>8.03</v>
      </c>
      <c r="G3606" s="106">
        <v>8.48</v>
      </c>
      <c r="H3606" s="106">
        <v>9.03</v>
      </c>
      <c r="I3606" s="106">
        <v>9.58</v>
      </c>
      <c r="J3606" s="106">
        <v>10.43</v>
      </c>
      <c r="K3606" s="106">
        <v>11.05</v>
      </c>
      <c r="L3606" s="106">
        <v>11.5</v>
      </c>
      <c r="M3606" s="106">
        <v>11.73</v>
      </c>
    </row>
    <row r="3607" ht="15.75" customHeight="1">
      <c r="D3607" s="108">
        <v>40472.0</v>
      </c>
      <c r="E3607" s="106">
        <v>7.38</v>
      </c>
      <c r="F3607" s="106">
        <v>7.85</v>
      </c>
      <c r="G3607" s="106">
        <v>8.3</v>
      </c>
      <c r="H3607" s="106">
        <v>8.87</v>
      </c>
      <c r="I3607" s="106">
        <v>9.45</v>
      </c>
      <c r="J3607" s="106">
        <v>10.38</v>
      </c>
      <c r="K3607" s="106">
        <v>11.05</v>
      </c>
      <c r="L3607" s="106">
        <v>11.5</v>
      </c>
      <c r="M3607" s="106">
        <v>11.73</v>
      </c>
    </row>
    <row r="3608" ht="15.75" customHeight="1">
      <c r="D3608" s="108">
        <v>40471.0</v>
      </c>
      <c r="E3608" s="106">
        <v>7.26</v>
      </c>
      <c r="F3608" s="106">
        <v>7.73</v>
      </c>
      <c r="G3608" s="106">
        <v>8.26</v>
      </c>
      <c r="H3608" s="106">
        <v>8.78</v>
      </c>
      <c r="I3608" s="106">
        <v>9.38</v>
      </c>
      <c r="J3608" s="106">
        <v>10.3</v>
      </c>
      <c r="K3608" s="106">
        <v>11.1</v>
      </c>
      <c r="L3608" s="106">
        <v>11.56</v>
      </c>
      <c r="M3608" s="106">
        <v>11.81</v>
      </c>
    </row>
    <row r="3609" ht="15.75" customHeight="1">
      <c r="D3609" s="108">
        <v>40470.0</v>
      </c>
      <c r="E3609" s="106">
        <v>7.14</v>
      </c>
      <c r="F3609" s="106">
        <v>7.7</v>
      </c>
      <c r="G3609" s="106">
        <v>8.11</v>
      </c>
      <c r="H3609" s="106">
        <v>8.69</v>
      </c>
      <c r="I3609" s="106">
        <v>9.37</v>
      </c>
      <c r="J3609" s="106">
        <v>10.3</v>
      </c>
      <c r="K3609" s="106">
        <v>11.07</v>
      </c>
      <c r="L3609" s="106">
        <v>11.5</v>
      </c>
      <c r="M3609" s="106">
        <v>11.71</v>
      </c>
    </row>
    <row r="3610" ht="15.75" customHeight="1">
      <c r="D3610" s="108">
        <v>40469.0</v>
      </c>
      <c r="E3610" s="106">
        <v>7.1</v>
      </c>
      <c r="F3610" s="106">
        <v>7.66</v>
      </c>
      <c r="G3610" s="106">
        <v>8.08</v>
      </c>
      <c r="H3610" s="106">
        <v>8.71</v>
      </c>
      <c r="I3610" s="106">
        <v>9.43</v>
      </c>
      <c r="J3610" s="106">
        <v>10.33</v>
      </c>
      <c r="K3610" s="106">
        <v>11.13</v>
      </c>
      <c r="L3610" s="106">
        <v>11.56</v>
      </c>
      <c r="M3610" s="106">
        <v>11.74</v>
      </c>
    </row>
    <row r="3611" ht="15.75" customHeight="1">
      <c r="D3611" s="108">
        <v>40466.0</v>
      </c>
      <c r="E3611" s="106">
        <v>7.05</v>
      </c>
      <c r="F3611" s="106">
        <v>7.63</v>
      </c>
      <c r="G3611" s="106">
        <v>8.0</v>
      </c>
      <c r="H3611" s="106">
        <v>8.6</v>
      </c>
      <c r="I3611" s="106">
        <v>9.35</v>
      </c>
      <c r="J3611" s="106">
        <v>10.16</v>
      </c>
      <c r="K3611" s="106">
        <v>11.14</v>
      </c>
      <c r="L3611" s="106">
        <v>11.56</v>
      </c>
      <c r="M3611" s="106">
        <v>11.74</v>
      </c>
    </row>
    <row r="3612" ht="15.75" customHeight="1">
      <c r="D3612" s="108">
        <v>40465.0</v>
      </c>
      <c r="E3612" s="106">
        <v>7.05</v>
      </c>
      <c r="F3612" s="106">
        <v>7.58</v>
      </c>
      <c r="G3612" s="106">
        <v>8.0</v>
      </c>
      <c r="H3612" s="106">
        <v>8.6</v>
      </c>
      <c r="I3612" s="106">
        <v>9.25</v>
      </c>
      <c r="J3612" s="106">
        <v>10.05</v>
      </c>
      <c r="K3612" s="106">
        <v>11.12</v>
      </c>
      <c r="L3612" s="106">
        <v>11.58</v>
      </c>
      <c r="M3612" s="106">
        <v>11.78</v>
      </c>
    </row>
    <row r="3613" ht="15.75" customHeight="1">
      <c r="D3613" s="108">
        <v>40464.0</v>
      </c>
      <c r="E3613" s="106">
        <v>7.03</v>
      </c>
      <c r="F3613" s="106">
        <v>7.57</v>
      </c>
      <c r="G3613" s="106">
        <v>7.94</v>
      </c>
      <c r="H3613" s="106">
        <v>8.56</v>
      </c>
      <c r="I3613" s="106">
        <v>9.33</v>
      </c>
      <c r="J3613" s="106">
        <v>10.14</v>
      </c>
      <c r="K3613" s="106">
        <v>11.06</v>
      </c>
      <c r="L3613" s="106">
        <v>11.5</v>
      </c>
      <c r="M3613" s="106">
        <v>11.71</v>
      </c>
    </row>
    <row r="3614" ht="15.75" customHeight="1">
      <c r="D3614" s="108">
        <v>40463.0</v>
      </c>
      <c r="E3614" s="106">
        <v>6.93</v>
      </c>
      <c r="F3614" s="106">
        <v>7.48</v>
      </c>
      <c r="G3614" s="106">
        <v>7.85</v>
      </c>
      <c r="H3614" s="106">
        <v>8.51</v>
      </c>
      <c r="I3614" s="106">
        <v>9.28</v>
      </c>
      <c r="J3614" s="106">
        <v>10.13</v>
      </c>
      <c r="K3614" s="106">
        <v>11.15</v>
      </c>
      <c r="L3614" s="106">
        <v>11.59</v>
      </c>
      <c r="M3614" s="106">
        <v>11.81</v>
      </c>
    </row>
    <row r="3615" ht="15.75" customHeight="1">
      <c r="D3615" s="108">
        <v>40462.0</v>
      </c>
      <c r="E3615" s="106">
        <v>6.88</v>
      </c>
      <c r="F3615" s="106">
        <v>7.41</v>
      </c>
      <c r="G3615" s="106">
        <v>7.76</v>
      </c>
      <c r="H3615" s="106">
        <v>8.41</v>
      </c>
      <c r="I3615" s="106">
        <v>9.26</v>
      </c>
      <c r="J3615" s="106">
        <v>10.13</v>
      </c>
      <c r="K3615" s="106">
        <v>11.15</v>
      </c>
      <c r="L3615" s="106">
        <v>11.59</v>
      </c>
      <c r="M3615" s="106">
        <v>11.81</v>
      </c>
    </row>
    <row r="3616" ht="15.75" customHeight="1">
      <c r="D3616" s="108">
        <v>40459.0</v>
      </c>
      <c r="E3616" s="106">
        <v>6.86</v>
      </c>
      <c r="F3616" s="106">
        <v>7.3</v>
      </c>
      <c r="G3616" s="106">
        <v>7.67</v>
      </c>
      <c r="H3616" s="106">
        <v>8.37</v>
      </c>
      <c r="I3616" s="106">
        <v>9.16</v>
      </c>
      <c r="J3616" s="106">
        <v>10.01</v>
      </c>
      <c r="K3616" s="106">
        <v>11.0</v>
      </c>
      <c r="L3616" s="106">
        <v>11.51</v>
      </c>
      <c r="M3616" s="106">
        <v>11.76</v>
      </c>
    </row>
    <row r="3617" ht="15.75" customHeight="1">
      <c r="D3617" s="108">
        <v>40458.0</v>
      </c>
      <c r="E3617" s="106">
        <v>6.76</v>
      </c>
      <c r="F3617" s="106">
        <v>7.2</v>
      </c>
      <c r="G3617" s="106">
        <v>7.61</v>
      </c>
      <c r="H3617" s="106">
        <v>8.29</v>
      </c>
      <c r="I3617" s="106">
        <v>9.2</v>
      </c>
      <c r="J3617" s="106">
        <v>10.09</v>
      </c>
      <c r="K3617" s="106">
        <v>11.06</v>
      </c>
      <c r="L3617" s="106">
        <v>11.58</v>
      </c>
      <c r="M3617" s="106">
        <v>11.76</v>
      </c>
    </row>
    <row r="3618" ht="15.75" customHeight="1">
      <c r="D3618" s="108">
        <v>40457.0</v>
      </c>
      <c r="E3618" s="106">
        <v>6.71</v>
      </c>
      <c r="F3618" s="106">
        <v>7.15</v>
      </c>
      <c r="G3618" s="106">
        <v>7.59</v>
      </c>
      <c r="H3618" s="106">
        <v>8.29</v>
      </c>
      <c r="I3618" s="106">
        <v>9.2</v>
      </c>
      <c r="J3618" s="106">
        <v>10.09</v>
      </c>
      <c r="K3618" s="106">
        <v>11.06</v>
      </c>
      <c r="L3618" s="106">
        <v>11.58</v>
      </c>
      <c r="M3618" s="106">
        <v>11.76</v>
      </c>
    </row>
    <row r="3619" ht="15.75" customHeight="1">
      <c r="D3619" s="108">
        <v>40456.0</v>
      </c>
      <c r="E3619" s="106">
        <v>6.66</v>
      </c>
      <c r="F3619" s="106">
        <v>7.09</v>
      </c>
      <c r="G3619" s="106">
        <v>7.56</v>
      </c>
      <c r="H3619" s="106">
        <v>8.24</v>
      </c>
      <c r="I3619" s="106">
        <v>9.14</v>
      </c>
      <c r="J3619" s="106">
        <v>10.06</v>
      </c>
      <c r="K3619" s="106">
        <v>11.0</v>
      </c>
      <c r="L3619" s="106">
        <v>11.51</v>
      </c>
      <c r="M3619" s="106">
        <v>11.73</v>
      </c>
    </row>
    <row r="3620" ht="15.75" customHeight="1">
      <c r="D3620" s="108">
        <v>40455.0</v>
      </c>
      <c r="E3620" s="106">
        <v>6.69</v>
      </c>
      <c r="F3620" s="106">
        <v>7.13</v>
      </c>
      <c r="G3620" s="106">
        <v>7.58</v>
      </c>
      <c r="H3620" s="106">
        <v>8.28</v>
      </c>
      <c r="I3620" s="106">
        <v>9.18</v>
      </c>
      <c r="J3620" s="106">
        <v>10.11</v>
      </c>
      <c r="K3620" s="106">
        <v>11.06</v>
      </c>
      <c r="L3620" s="106">
        <v>11.58</v>
      </c>
      <c r="M3620" s="106">
        <v>11.76</v>
      </c>
    </row>
    <row r="3621" ht="15.75" customHeight="1">
      <c r="D3621" s="108">
        <v>40452.0</v>
      </c>
      <c r="E3621" s="106">
        <v>6.6</v>
      </c>
      <c r="F3621" s="106">
        <v>7.09</v>
      </c>
      <c r="G3621" s="106">
        <v>7.5</v>
      </c>
      <c r="H3621" s="106">
        <v>8.24</v>
      </c>
      <c r="I3621" s="106">
        <v>9.23</v>
      </c>
      <c r="J3621" s="106">
        <v>10.17</v>
      </c>
      <c r="K3621" s="106">
        <v>11.06</v>
      </c>
      <c r="L3621" s="106">
        <v>11.5</v>
      </c>
      <c r="M3621" s="106">
        <v>11.72</v>
      </c>
    </row>
    <row r="3622" ht="15.75" customHeight="1">
      <c r="D3622" s="108">
        <v>40451.0</v>
      </c>
      <c r="E3622" s="106">
        <v>6.53</v>
      </c>
      <c r="F3622" s="106">
        <v>7.04</v>
      </c>
      <c r="G3622" s="106">
        <v>7.46</v>
      </c>
      <c r="H3622" s="106">
        <v>8.29</v>
      </c>
      <c r="I3622" s="106">
        <v>9.2</v>
      </c>
      <c r="J3622" s="106">
        <v>10.17</v>
      </c>
      <c r="K3622" s="106">
        <v>10.96</v>
      </c>
      <c r="L3622" s="106">
        <v>11.5</v>
      </c>
      <c r="M3622" s="106">
        <v>11.72</v>
      </c>
    </row>
    <row r="3623" ht="15.75" customHeight="1">
      <c r="D3623" s="108">
        <v>40450.0</v>
      </c>
      <c r="E3623" s="106">
        <v>6.52</v>
      </c>
      <c r="F3623" s="106">
        <v>7.03</v>
      </c>
      <c r="G3623" s="106">
        <v>7.45</v>
      </c>
      <c r="H3623" s="106">
        <v>8.28</v>
      </c>
      <c r="I3623" s="106">
        <v>9.23</v>
      </c>
      <c r="J3623" s="106">
        <v>10.17</v>
      </c>
      <c r="K3623" s="106">
        <v>10.98</v>
      </c>
      <c r="L3623" s="106">
        <v>11.42</v>
      </c>
      <c r="M3623" s="106">
        <v>11.68</v>
      </c>
    </row>
    <row r="3624" ht="15.75" customHeight="1">
      <c r="D3624" s="108">
        <v>40449.0</v>
      </c>
      <c r="E3624" s="106">
        <v>6.63</v>
      </c>
      <c r="F3624" s="106">
        <v>7.03</v>
      </c>
      <c r="G3624" s="106">
        <v>7.46</v>
      </c>
      <c r="H3624" s="106">
        <v>8.24</v>
      </c>
      <c r="I3624" s="106">
        <v>9.17</v>
      </c>
      <c r="J3624" s="106">
        <v>10.13</v>
      </c>
      <c r="K3624" s="106">
        <v>11.03</v>
      </c>
      <c r="L3624" s="106">
        <v>11.56</v>
      </c>
      <c r="M3624" s="106">
        <v>11.76</v>
      </c>
    </row>
    <row r="3625" ht="15.75" customHeight="1">
      <c r="D3625" s="108">
        <v>40448.0</v>
      </c>
      <c r="E3625" s="106">
        <v>6.7</v>
      </c>
      <c r="F3625" s="106">
        <v>7.08</v>
      </c>
      <c r="G3625" s="106">
        <v>7.53</v>
      </c>
      <c r="H3625" s="106">
        <v>8.27</v>
      </c>
      <c r="I3625" s="106">
        <v>9.19</v>
      </c>
      <c r="J3625" s="106">
        <v>10.17</v>
      </c>
      <c r="K3625" s="106">
        <v>11.0</v>
      </c>
      <c r="L3625" s="106">
        <v>11.58</v>
      </c>
      <c r="M3625" s="106">
        <v>11.8</v>
      </c>
    </row>
    <row r="3626" ht="15.75" customHeight="1">
      <c r="D3626" s="108">
        <v>40445.0</v>
      </c>
      <c r="E3626" s="106">
        <v>6.78</v>
      </c>
      <c r="F3626" s="106">
        <v>7.27</v>
      </c>
      <c r="G3626" s="106">
        <v>7.61</v>
      </c>
      <c r="H3626" s="106">
        <v>8.41</v>
      </c>
      <c r="I3626" s="106">
        <v>9.34</v>
      </c>
      <c r="J3626" s="106">
        <v>10.24</v>
      </c>
      <c r="K3626" s="106">
        <v>11.04</v>
      </c>
      <c r="L3626" s="106">
        <v>11.57</v>
      </c>
      <c r="M3626" s="106">
        <v>11.75</v>
      </c>
    </row>
    <row r="3627" ht="15.75" customHeight="1">
      <c r="D3627" s="108">
        <v>40444.0</v>
      </c>
      <c r="E3627" s="106">
        <v>6.89</v>
      </c>
      <c r="F3627" s="106">
        <v>7.43</v>
      </c>
      <c r="G3627" s="106">
        <v>7.8</v>
      </c>
      <c r="H3627" s="106">
        <v>8.41</v>
      </c>
      <c r="I3627" s="106">
        <v>9.24</v>
      </c>
      <c r="J3627" s="106">
        <v>10.24</v>
      </c>
      <c r="K3627" s="106">
        <v>11.14</v>
      </c>
      <c r="L3627" s="106">
        <v>11.71</v>
      </c>
      <c r="M3627" s="106">
        <v>11.86</v>
      </c>
    </row>
    <row r="3628" ht="15.75" customHeight="1">
      <c r="D3628" s="108">
        <v>40443.0</v>
      </c>
      <c r="E3628" s="106">
        <v>6.91</v>
      </c>
      <c r="F3628" s="106">
        <v>7.33</v>
      </c>
      <c r="G3628" s="106">
        <v>7.69</v>
      </c>
      <c r="H3628" s="106">
        <v>8.4</v>
      </c>
      <c r="I3628" s="106">
        <v>9.24</v>
      </c>
      <c r="J3628" s="106">
        <v>10.21</v>
      </c>
      <c r="K3628" s="106">
        <v>11.07</v>
      </c>
      <c r="L3628" s="106">
        <v>11.57</v>
      </c>
      <c r="M3628" s="106">
        <v>11.76</v>
      </c>
    </row>
    <row r="3629" ht="15.75" customHeight="1">
      <c r="D3629" s="108">
        <v>40442.0</v>
      </c>
      <c r="E3629" s="106">
        <v>6.71</v>
      </c>
      <c r="F3629" s="106">
        <v>7.14</v>
      </c>
      <c r="G3629" s="106">
        <v>7.57</v>
      </c>
      <c r="H3629" s="106">
        <v>8.26</v>
      </c>
      <c r="I3629" s="106">
        <v>9.24</v>
      </c>
      <c r="J3629" s="106">
        <v>10.17</v>
      </c>
      <c r="K3629" s="106">
        <v>11.07</v>
      </c>
      <c r="L3629" s="106">
        <v>11.57</v>
      </c>
      <c r="M3629" s="106">
        <v>11.76</v>
      </c>
    </row>
    <row r="3630" ht="15.75" customHeight="1">
      <c r="D3630" s="108">
        <v>40441.0</v>
      </c>
      <c r="E3630" s="106">
        <v>6.64</v>
      </c>
      <c r="F3630" s="106">
        <v>7.0</v>
      </c>
      <c r="G3630" s="106">
        <v>7.46</v>
      </c>
      <c r="H3630" s="106">
        <v>8.23</v>
      </c>
      <c r="I3630" s="106">
        <v>9.15</v>
      </c>
      <c r="J3630" s="106">
        <v>10.11</v>
      </c>
      <c r="K3630" s="106">
        <v>11.14</v>
      </c>
      <c r="L3630" s="106">
        <v>11.64</v>
      </c>
      <c r="M3630" s="106">
        <v>11.79</v>
      </c>
    </row>
    <row r="3631" ht="15.75" customHeight="1">
      <c r="D3631" s="108">
        <v>40438.0</v>
      </c>
      <c r="E3631" s="106">
        <v>6.48</v>
      </c>
      <c r="F3631" s="106">
        <v>7.0</v>
      </c>
      <c r="G3631" s="106">
        <v>7.48</v>
      </c>
      <c r="H3631" s="106">
        <v>8.2</v>
      </c>
      <c r="I3631" s="106">
        <v>9.18</v>
      </c>
      <c r="J3631" s="106">
        <v>10.17</v>
      </c>
      <c r="K3631" s="106">
        <v>10.95</v>
      </c>
      <c r="L3631" s="106">
        <v>11.42</v>
      </c>
      <c r="M3631" s="106">
        <v>11.63</v>
      </c>
    </row>
    <row r="3632" ht="15.75" customHeight="1">
      <c r="D3632" s="108">
        <v>40437.0</v>
      </c>
      <c r="E3632" s="106">
        <v>6.61</v>
      </c>
      <c r="F3632" s="106">
        <v>7.03</v>
      </c>
      <c r="G3632" s="106">
        <v>7.5</v>
      </c>
      <c r="H3632" s="106">
        <v>8.27</v>
      </c>
      <c r="I3632" s="106">
        <v>9.19</v>
      </c>
      <c r="J3632" s="106">
        <v>10.24</v>
      </c>
      <c r="K3632" s="106">
        <v>11.07</v>
      </c>
      <c r="L3632" s="106">
        <v>11.57</v>
      </c>
      <c r="M3632" s="106">
        <v>11.75</v>
      </c>
    </row>
    <row r="3633" ht="15.75" customHeight="1">
      <c r="D3633" s="108">
        <v>40436.0</v>
      </c>
      <c r="E3633" s="106">
        <v>6.95</v>
      </c>
      <c r="F3633" s="106">
        <v>7.25</v>
      </c>
      <c r="G3633" s="106">
        <v>7.61</v>
      </c>
      <c r="H3633" s="106">
        <v>8.36</v>
      </c>
      <c r="I3633" s="106">
        <v>9.26</v>
      </c>
      <c r="J3633" s="106">
        <v>10.28</v>
      </c>
      <c r="K3633" s="106">
        <v>11.13</v>
      </c>
      <c r="L3633" s="106">
        <v>11.63</v>
      </c>
      <c r="M3633" s="106">
        <v>11.78</v>
      </c>
    </row>
    <row r="3634" ht="15.75" customHeight="1">
      <c r="D3634" s="108">
        <v>40435.0</v>
      </c>
      <c r="E3634" s="106">
        <v>7.14</v>
      </c>
      <c r="F3634" s="106">
        <v>7.52</v>
      </c>
      <c r="G3634" s="106">
        <v>7.84</v>
      </c>
      <c r="H3634" s="106">
        <v>8.47</v>
      </c>
      <c r="I3634" s="106">
        <v>9.31</v>
      </c>
      <c r="J3634" s="106">
        <v>10.27</v>
      </c>
      <c r="K3634" s="106">
        <v>11.07</v>
      </c>
      <c r="L3634" s="106">
        <v>11.57</v>
      </c>
      <c r="M3634" s="106">
        <v>11.75</v>
      </c>
    </row>
    <row r="3635" ht="15.75" customHeight="1">
      <c r="D3635" s="108">
        <v>40434.0</v>
      </c>
      <c r="E3635" s="106">
        <v>7.45</v>
      </c>
      <c r="F3635" s="106">
        <v>7.71</v>
      </c>
      <c r="G3635" s="106">
        <v>8.1</v>
      </c>
      <c r="H3635" s="106">
        <v>8.59</v>
      </c>
      <c r="I3635" s="106">
        <v>9.46</v>
      </c>
      <c r="J3635" s="106">
        <v>10.33</v>
      </c>
      <c r="K3635" s="106">
        <v>11.28</v>
      </c>
      <c r="L3635" s="106">
        <v>11.63</v>
      </c>
      <c r="M3635" s="106">
        <v>11.78</v>
      </c>
    </row>
    <row r="3636" ht="15.75" customHeight="1">
      <c r="D3636" s="108">
        <v>40431.0</v>
      </c>
      <c r="E3636" s="106">
        <v>7.39</v>
      </c>
      <c r="F3636" s="106">
        <v>7.8</v>
      </c>
      <c r="G3636" s="106">
        <v>8.17</v>
      </c>
      <c r="H3636" s="106">
        <v>8.62</v>
      </c>
      <c r="I3636" s="106">
        <v>9.41</v>
      </c>
      <c r="J3636" s="106">
        <v>10.3</v>
      </c>
      <c r="K3636" s="106">
        <v>11.17</v>
      </c>
      <c r="L3636" s="106">
        <v>11.57</v>
      </c>
      <c r="M3636" s="106">
        <v>11.75</v>
      </c>
    </row>
    <row r="3637" ht="15.75" customHeight="1">
      <c r="D3637" s="108">
        <v>40430.0</v>
      </c>
      <c r="E3637" s="106">
        <v>7.46</v>
      </c>
      <c r="F3637" s="106">
        <v>7.89</v>
      </c>
      <c r="G3637" s="106">
        <v>8.23</v>
      </c>
      <c r="H3637" s="106">
        <v>8.66</v>
      </c>
      <c r="I3637" s="106">
        <v>9.4</v>
      </c>
      <c r="J3637" s="106">
        <v>10.34</v>
      </c>
      <c r="K3637" s="106">
        <v>11.17</v>
      </c>
      <c r="L3637" s="106">
        <v>11.57</v>
      </c>
      <c r="M3637" s="106">
        <v>11.75</v>
      </c>
    </row>
    <row r="3638" ht="15.75" customHeight="1">
      <c r="D3638" s="108">
        <v>40429.0</v>
      </c>
      <c r="E3638" s="106">
        <v>7.46</v>
      </c>
      <c r="F3638" s="106">
        <v>7.89</v>
      </c>
      <c r="G3638" s="106">
        <v>8.23</v>
      </c>
      <c r="H3638" s="106">
        <v>8.66</v>
      </c>
      <c r="I3638" s="106">
        <v>9.4</v>
      </c>
      <c r="J3638" s="106">
        <v>10.34</v>
      </c>
      <c r="K3638" s="106">
        <v>11.17</v>
      </c>
      <c r="L3638" s="106">
        <v>11.57</v>
      </c>
      <c r="M3638" s="106">
        <v>11.75</v>
      </c>
    </row>
    <row r="3639" ht="15.75" customHeight="1">
      <c r="D3639" s="108">
        <v>40428.0</v>
      </c>
      <c r="E3639" s="106">
        <v>7.24</v>
      </c>
      <c r="F3639" s="106">
        <v>7.74</v>
      </c>
      <c r="G3639" s="106">
        <v>8.07</v>
      </c>
      <c r="H3639" s="106">
        <v>8.54</v>
      </c>
      <c r="I3639" s="106">
        <v>9.34</v>
      </c>
      <c r="J3639" s="106">
        <v>10.34</v>
      </c>
      <c r="K3639" s="106">
        <v>11.17</v>
      </c>
      <c r="L3639" s="106">
        <v>11.57</v>
      </c>
      <c r="M3639" s="106">
        <v>11.75</v>
      </c>
    </row>
    <row r="3640" ht="15.75" customHeight="1">
      <c r="D3640" s="108">
        <v>40427.0</v>
      </c>
      <c r="E3640" s="106">
        <v>7.0</v>
      </c>
      <c r="F3640" s="106">
        <v>7.42</v>
      </c>
      <c r="G3640" s="106">
        <v>7.76</v>
      </c>
      <c r="H3640" s="106">
        <v>8.39</v>
      </c>
      <c r="I3640" s="106">
        <v>9.2</v>
      </c>
      <c r="J3640" s="106">
        <v>10.23</v>
      </c>
      <c r="K3640" s="106">
        <v>11.17</v>
      </c>
      <c r="L3640" s="106">
        <v>11.57</v>
      </c>
      <c r="M3640" s="106">
        <v>11.64</v>
      </c>
    </row>
    <row r="3641" ht="15.75" customHeight="1">
      <c r="D3641" s="108">
        <v>40424.0</v>
      </c>
      <c r="E3641" s="106">
        <v>6.95</v>
      </c>
      <c r="F3641" s="106">
        <v>7.35</v>
      </c>
      <c r="G3641" s="106">
        <v>7.7</v>
      </c>
      <c r="H3641" s="106">
        <v>8.36</v>
      </c>
      <c r="I3641" s="106">
        <v>9.15</v>
      </c>
      <c r="J3641" s="106">
        <v>10.27</v>
      </c>
      <c r="K3641" s="106">
        <v>10.92</v>
      </c>
      <c r="L3641" s="106">
        <v>11.42</v>
      </c>
      <c r="M3641" s="106">
        <v>11.58</v>
      </c>
    </row>
    <row r="3642" ht="15.75" customHeight="1">
      <c r="D3642" s="108">
        <v>40422.0</v>
      </c>
      <c r="E3642" s="106">
        <v>6.95</v>
      </c>
      <c r="F3642" s="106">
        <v>7.33</v>
      </c>
      <c r="G3642" s="106">
        <v>7.67</v>
      </c>
      <c r="H3642" s="106">
        <v>8.36</v>
      </c>
      <c r="I3642" s="106">
        <v>9.15</v>
      </c>
      <c r="J3642" s="106">
        <v>10.18</v>
      </c>
      <c r="K3642" s="106">
        <v>11.05</v>
      </c>
      <c r="L3642" s="106">
        <v>11.58</v>
      </c>
      <c r="M3642" s="106">
        <v>11.7</v>
      </c>
    </row>
    <row r="3643" ht="15.75" customHeight="1">
      <c r="D3643" s="108">
        <v>40421.0</v>
      </c>
      <c r="E3643" s="106">
        <v>6.93</v>
      </c>
      <c r="F3643" s="106">
        <v>7.26</v>
      </c>
      <c r="G3643" s="106">
        <v>7.64</v>
      </c>
      <c r="H3643" s="106">
        <v>8.32</v>
      </c>
      <c r="I3643" s="106">
        <v>9.19</v>
      </c>
      <c r="J3643" s="106">
        <v>10.23</v>
      </c>
      <c r="K3643" s="106">
        <v>11.0</v>
      </c>
      <c r="L3643" s="106">
        <v>11.5</v>
      </c>
      <c r="M3643" s="106">
        <v>11.64</v>
      </c>
    </row>
    <row r="3644" ht="15.75" customHeight="1">
      <c r="D3644" s="108">
        <v>40420.0</v>
      </c>
      <c r="E3644" s="106">
        <v>6.93</v>
      </c>
      <c r="F3644" s="106">
        <v>7.2</v>
      </c>
      <c r="G3644" s="106">
        <v>7.58</v>
      </c>
      <c r="H3644" s="106">
        <v>8.26</v>
      </c>
      <c r="I3644" s="106">
        <v>9.12</v>
      </c>
      <c r="J3644" s="106">
        <v>10.13</v>
      </c>
      <c r="K3644" s="106">
        <v>11.0</v>
      </c>
      <c r="L3644" s="106">
        <v>11.5</v>
      </c>
      <c r="M3644" s="106">
        <v>11.62</v>
      </c>
    </row>
    <row r="3645" ht="15.75" customHeight="1">
      <c r="D3645" s="108">
        <v>40417.0</v>
      </c>
      <c r="E3645" s="106">
        <v>6.83</v>
      </c>
      <c r="F3645" s="106">
        <v>7.17</v>
      </c>
      <c r="G3645" s="106">
        <v>7.63</v>
      </c>
      <c r="H3645" s="106">
        <v>8.28</v>
      </c>
      <c r="I3645" s="106">
        <v>9.17</v>
      </c>
      <c r="J3645" s="106">
        <v>10.19</v>
      </c>
      <c r="K3645" s="106">
        <v>10.94</v>
      </c>
      <c r="L3645" s="106">
        <v>11.5</v>
      </c>
      <c r="M3645" s="106">
        <v>11.64</v>
      </c>
    </row>
    <row r="3646" ht="15.75" customHeight="1">
      <c r="D3646" s="108">
        <v>40416.0</v>
      </c>
      <c r="E3646" s="106">
        <v>6.8</v>
      </c>
      <c r="F3646" s="106">
        <v>7.11</v>
      </c>
      <c r="G3646" s="106">
        <v>7.6</v>
      </c>
      <c r="H3646" s="106">
        <v>8.28</v>
      </c>
      <c r="I3646" s="106">
        <v>9.19</v>
      </c>
      <c r="J3646" s="106">
        <v>10.19</v>
      </c>
      <c r="K3646" s="106">
        <v>11.13</v>
      </c>
      <c r="L3646" s="106">
        <v>11.59</v>
      </c>
      <c r="M3646" s="106">
        <v>11.71</v>
      </c>
    </row>
    <row r="3647" ht="15.75" customHeight="1">
      <c r="D3647" s="108">
        <v>40415.0</v>
      </c>
      <c r="E3647" s="106">
        <v>6.8</v>
      </c>
      <c r="F3647" s="106">
        <v>7.11</v>
      </c>
      <c r="G3647" s="106">
        <v>7.6</v>
      </c>
      <c r="H3647" s="106">
        <v>8.26</v>
      </c>
      <c r="I3647" s="106">
        <v>9.16</v>
      </c>
      <c r="J3647" s="106">
        <v>10.16</v>
      </c>
      <c r="K3647" s="106">
        <v>11.13</v>
      </c>
      <c r="L3647" s="106">
        <v>11.59</v>
      </c>
      <c r="M3647" s="106">
        <v>11.71</v>
      </c>
    </row>
    <row r="3648" ht="15.75" customHeight="1">
      <c r="D3648" s="108">
        <v>40414.0</v>
      </c>
      <c r="E3648" s="106">
        <v>6.76</v>
      </c>
      <c r="F3648" s="106">
        <v>7.09</v>
      </c>
      <c r="G3648" s="106">
        <v>7.58</v>
      </c>
      <c r="H3648" s="106">
        <v>8.28</v>
      </c>
      <c r="I3648" s="106">
        <v>9.21</v>
      </c>
      <c r="J3648" s="106">
        <v>10.19</v>
      </c>
      <c r="K3648" s="106">
        <v>11.19</v>
      </c>
      <c r="L3648" s="106">
        <v>11.59</v>
      </c>
      <c r="M3648" s="106">
        <v>11.71</v>
      </c>
    </row>
    <row r="3649" ht="15.75" customHeight="1">
      <c r="D3649" s="108">
        <v>40413.0</v>
      </c>
      <c r="E3649" s="106">
        <v>6.7</v>
      </c>
      <c r="F3649" s="106">
        <v>7.04</v>
      </c>
      <c r="G3649" s="106">
        <v>7.56</v>
      </c>
      <c r="H3649" s="106">
        <v>8.21</v>
      </c>
      <c r="I3649" s="106">
        <v>9.24</v>
      </c>
      <c r="J3649" s="106">
        <v>10.16</v>
      </c>
      <c r="K3649" s="106">
        <v>11.07</v>
      </c>
      <c r="L3649" s="106">
        <v>11.54</v>
      </c>
      <c r="M3649" s="106">
        <v>11.67</v>
      </c>
    </row>
    <row r="3650" ht="15.75" customHeight="1">
      <c r="D3650" s="108">
        <v>40410.0</v>
      </c>
      <c r="E3650" s="106">
        <v>6.73</v>
      </c>
      <c r="F3650" s="106">
        <v>7.04</v>
      </c>
      <c r="G3650" s="106">
        <v>7.51</v>
      </c>
      <c r="H3650" s="106">
        <v>8.22</v>
      </c>
      <c r="I3650" s="106">
        <v>9.21</v>
      </c>
      <c r="J3650" s="106">
        <v>10.14</v>
      </c>
      <c r="K3650" s="106">
        <v>11.19</v>
      </c>
      <c r="L3650" s="106">
        <v>11.59</v>
      </c>
      <c r="M3650" s="106">
        <v>11.71</v>
      </c>
    </row>
    <row r="3651" ht="15.75" customHeight="1">
      <c r="D3651" s="108">
        <v>40409.0</v>
      </c>
      <c r="E3651" s="106">
        <v>6.7</v>
      </c>
      <c r="F3651" s="106">
        <v>7.03</v>
      </c>
      <c r="G3651" s="106">
        <v>7.49</v>
      </c>
      <c r="H3651" s="106">
        <v>8.22</v>
      </c>
      <c r="I3651" s="106">
        <v>9.21</v>
      </c>
      <c r="J3651" s="106">
        <v>10.14</v>
      </c>
      <c r="K3651" s="106">
        <v>11.19</v>
      </c>
      <c r="L3651" s="106">
        <v>11.59</v>
      </c>
      <c r="M3651" s="106">
        <v>11.71</v>
      </c>
    </row>
    <row r="3652" ht="15.75" customHeight="1">
      <c r="D3652" s="108">
        <v>40408.0</v>
      </c>
      <c r="E3652" s="106">
        <v>6.68</v>
      </c>
      <c r="F3652" s="106">
        <v>7.03</v>
      </c>
      <c r="G3652" s="106">
        <v>7.49</v>
      </c>
      <c r="H3652" s="106">
        <v>8.24</v>
      </c>
      <c r="I3652" s="106">
        <v>9.21</v>
      </c>
      <c r="J3652" s="106">
        <v>10.14</v>
      </c>
      <c r="K3652" s="106">
        <v>11.19</v>
      </c>
      <c r="L3652" s="106">
        <v>11.59</v>
      </c>
      <c r="M3652" s="106">
        <v>11.71</v>
      </c>
    </row>
    <row r="3653" ht="15.75" customHeight="1">
      <c r="D3653" s="108">
        <v>40407.0</v>
      </c>
      <c r="E3653" s="106">
        <v>6.69</v>
      </c>
      <c r="F3653" s="106">
        <v>7.03</v>
      </c>
      <c r="G3653" s="106">
        <v>7.51</v>
      </c>
      <c r="H3653" s="106">
        <v>8.24</v>
      </c>
      <c r="I3653" s="106">
        <v>9.24</v>
      </c>
      <c r="J3653" s="106">
        <v>10.16</v>
      </c>
      <c r="K3653" s="106">
        <v>11.19</v>
      </c>
      <c r="L3653" s="106">
        <v>11.59</v>
      </c>
      <c r="M3653" s="106">
        <v>11.71</v>
      </c>
    </row>
    <row r="3654" ht="15.75" customHeight="1">
      <c r="D3654" s="108">
        <v>40406.0</v>
      </c>
      <c r="E3654" s="106">
        <v>6.69</v>
      </c>
      <c r="F3654" s="106">
        <v>7.03</v>
      </c>
      <c r="G3654" s="106">
        <v>7.51</v>
      </c>
      <c r="H3654" s="106">
        <v>8.24</v>
      </c>
      <c r="I3654" s="106">
        <v>9.24</v>
      </c>
      <c r="J3654" s="106">
        <v>10.23</v>
      </c>
      <c r="K3654" s="106">
        <v>11.19</v>
      </c>
      <c r="L3654" s="106">
        <v>11.59</v>
      </c>
      <c r="M3654" s="106">
        <v>11.71</v>
      </c>
    </row>
    <row r="3655" ht="15.75" customHeight="1">
      <c r="D3655" s="108">
        <v>40403.0</v>
      </c>
      <c r="E3655" s="106">
        <v>6.71</v>
      </c>
      <c r="F3655" s="106">
        <v>7.04</v>
      </c>
      <c r="G3655" s="106">
        <v>7.53</v>
      </c>
      <c r="H3655" s="106">
        <v>8.28</v>
      </c>
      <c r="I3655" s="106">
        <v>9.27</v>
      </c>
      <c r="J3655" s="106">
        <v>10.26</v>
      </c>
      <c r="K3655" s="106">
        <v>11.26</v>
      </c>
      <c r="L3655" s="106">
        <v>11.68</v>
      </c>
      <c r="M3655" s="106">
        <v>11.78</v>
      </c>
    </row>
    <row r="3656" ht="15.75" customHeight="1">
      <c r="D3656" s="108">
        <v>40402.0</v>
      </c>
      <c r="E3656" s="106">
        <v>6.7</v>
      </c>
      <c r="F3656" s="106">
        <v>7.05</v>
      </c>
      <c r="G3656" s="106">
        <v>7.54</v>
      </c>
      <c r="H3656" s="106">
        <v>8.29</v>
      </c>
      <c r="I3656" s="106">
        <v>9.26</v>
      </c>
      <c r="J3656" s="106">
        <v>10.23</v>
      </c>
      <c r="K3656" s="106">
        <v>11.19</v>
      </c>
      <c r="L3656" s="106">
        <v>11.59</v>
      </c>
      <c r="M3656" s="106">
        <v>11.74</v>
      </c>
    </row>
    <row r="3657" ht="15.75" customHeight="1">
      <c r="D3657" s="108">
        <v>40401.0</v>
      </c>
      <c r="E3657" s="106">
        <v>6.69</v>
      </c>
      <c r="F3657" s="106">
        <v>7.05</v>
      </c>
      <c r="G3657" s="106">
        <v>7.54</v>
      </c>
      <c r="H3657" s="106">
        <v>8.29</v>
      </c>
      <c r="I3657" s="106">
        <v>9.26</v>
      </c>
      <c r="J3657" s="106">
        <v>10.23</v>
      </c>
      <c r="K3657" s="106">
        <v>11.2</v>
      </c>
      <c r="L3657" s="106">
        <v>11.59</v>
      </c>
      <c r="M3657" s="106">
        <v>11.71</v>
      </c>
    </row>
    <row r="3658" ht="15.75" customHeight="1">
      <c r="D3658" s="108">
        <v>40400.0</v>
      </c>
      <c r="E3658" s="106">
        <v>6.69</v>
      </c>
      <c r="F3658" s="106">
        <v>7.08</v>
      </c>
      <c r="G3658" s="106">
        <v>7.56</v>
      </c>
      <c r="H3658" s="106">
        <v>8.29</v>
      </c>
      <c r="I3658" s="106">
        <v>9.26</v>
      </c>
      <c r="J3658" s="106">
        <v>10.23</v>
      </c>
      <c r="K3658" s="106">
        <v>11.2</v>
      </c>
      <c r="L3658" s="106">
        <v>11.59</v>
      </c>
      <c r="M3658" s="106">
        <v>11.71</v>
      </c>
    </row>
    <row r="3659" ht="15.75" customHeight="1">
      <c r="D3659" s="108">
        <v>40399.0</v>
      </c>
      <c r="E3659" s="106">
        <v>6.67</v>
      </c>
      <c r="F3659" s="106">
        <v>7.13</v>
      </c>
      <c r="G3659" s="106">
        <v>7.57</v>
      </c>
      <c r="H3659" s="106">
        <v>8.31</v>
      </c>
      <c r="I3659" s="106">
        <v>9.23</v>
      </c>
      <c r="J3659" s="106">
        <v>10.26</v>
      </c>
      <c r="K3659" s="106">
        <v>11.09</v>
      </c>
      <c r="L3659" s="106">
        <v>11.54</v>
      </c>
      <c r="M3659" s="106">
        <v>11.66</v>
      </c>
    </row>
    <row r="3660" ht="15.75" customHeight="1">
      <c r="D3660" s="108">
        <v>40396.0</v>
      </c>
      <c r="E3660" s="106">
        <v>6.74</v>
      </c>
      <c r="F3660" s="106">
        <v>7.14</v>
      </c>
      <c r="G3660" s="106">
        <v>7.59</v>
      </c>
      <c r="H3660" s="106">
        <v>8.29</v>
      </c>
      <c r="I3660" s="106">
        <v>9.26</v>
      </c>
      <c r="J3660" s="106">
        <v>10.23</v>
      </c>
      <c r="K3660" s="106">
        <v>11.21</v>
      </c>
      <c r="L3660" s="106">
        <v>11.59</v>
      </c>
      <c r="M3660" s="106">
        <v>11.71</v>
      </c>
    </row>
    <row r="3661" ht="15.75" customHeight="1">
      <c r="D3661" s="108">
        <v>40395.0</v>
      </c>
      <c r="E3661" s="106">
        <v>6.86</v>
      </c>
      <c r="F3661" s="106">
        <v>7.21</v>
      </c>
      <c r="G3661" s="106">
        <v>7.61</v>
      </c>
      <c r="H3661" s="106">
        <v>8.32</v>
      </c>
      <c r="I3661" s="106">
        <v>9.26</v>
      </c>
      <c r="J3661" s="106">
        <v>10.25</v>
      </c>
      <c r="K3661" s="106">
        <v>11.25</v>
      </c>
      <c r="L3661" s="106">
        <v>11.63</v>
      </c>
      <c r="M3661" s="106">
        <v>11.74</v>
      </c>
    </row>
    <row r="3662" ht="15.75" customHeight="1">
      <c r="D3662" s="108">
        <v>40394.0</v>
      </c>
      <c r="E3662" s="106">
        <v>6.85</v>
      </c>
      <c r="F3662" s="106">
        <v>7.24</v>
      </c>
      <c r="G3662" s="106">
        <v>7.61</v>
      </c>
      <c r="H3662" s="106">
        <v>8.32</v>
      </c>
      <c r="I3662" s="106">
        <v>9.28</v>
      </c>
      <c r="J3662" s="106">
        <v>10.27</v>
      </c>
      <c r="K3662" s="106">
        <v>11.41</v>
      </c>
      <c r="L3662" s="106">
        <v>11.7</v>
      </c>
      <c r="M3662" s="106">
        <v>11.84</v>
      </c>
    </row>
    <row r="3663" ht="15.75" customHeight="1">
      <c r="D3663" s="108">
        <v>40393.0</v>
      </c>
      <c r="E3663" s="106">
        <v>6.83</v>
      </c>
      <c r="F3663" s="106">
        <v>7.2</v>
      </c>
      <c r="G3663" s="106">
        <v>7.57</v>
      </c>
      <c r="H3663" s="106">
        <v>8.32</v>
      </c>
      <c r="I3663" s="106">
        <v>9.28</v>
      </c>
      <c r="J3663" s="106">
        <v>10.24</v>
      </c>
      <c r="K3663" s="106">
        <v>11.48</v>
      </c>
      <c r="L3663" s="106">
        <v>11.71</v>
      </c>
      <c r="M3663" s="106">
        <v>11.84</v>
      </c>
    </row>
    <row r="3664" ht="15.75" customHeight="1">
      <c r="D3664" s="108">
        <v>40392.0</v>
      </c>
      <c r="E3664" s="106">
        <v>6.78</v>
      </c>
      <c r="F3664" s="106">
        <v>7.15</v>
      </c>
      <c r="G3664" s="106">
        <v>7.57</v>
      </c>
      <c r="H3664" s="106">
        <v>8.29</v>
      </c>
      <c r="I3664" s="106">
        <v>9.31</v>
      </c>
      <c r="J3664" s="106">
        <v>10.24</v>
      </c>
      <c r="K3664" s="106">
        <v>11.44</v>
      </c>
      <c r="L3664" s="106">
        <v>11.64</v>
      </c>
      <c r="M3664" s="106">
        <v>11.78</v>
      </c>
    </row>
    <row r="3665" ht="15.75" customHeight="1">
      <c r="D3665" s="108">
        <v>40389.0</v>
      </c>
      <c r="E3665" s="106">
        <v>6.66</v>
      </c>
      <c r="F3665" s="106">
        <v>7.09</v>
      </c>
      <c r="G3665" s="106">
        <v>7.52</v>
      </c>
      <c r="H3665" s="106">
        <v>8.27</v>
      </c>
      <c r="I3665" s="106">
        <v>9.31</v>
      </c>
      <c r="J3665" s="106">
        <v>10.27</v>
      </c>
      <c r="K3665" s="106">
        <v>11.5</v>
      </c>
      <c r="L3665" s="106">
        <v>11.64</v>
      </c>
      <c r="M3665" s="106">
        <v>11.78</v>
      </c>
    </row>
    <row r="3666" ht="15.75" customHeight="1">
      <c r="D3666" s="108">
        <v>40388.0</v>
      </c>
      <c r="E3666" s="106">
        <v>6.55</v>
      </c>
      <c r="F3666" s="106">
        <v>7.0</v>
      </c>
      <c r="G3666" s="106">
        <v>7.48</v>
      </c>
      <c r="H3666" s="106">
        <v>8.24</v>
      </c>
      <c r="I3666" s="106">
        <v>9.41</v>
      </c>
      <c r="J3666" s="106">
        <v>10.36</v>
      </c>
      <c r="K3666" s="106">
        <v>11.55</v>
      </c>
      <c r="L3666" s="106">
        <v>11.69</v>
      </c>
      <c r="M3666" s="106">
        <v>11.83</v>
      </c>
    </row>
    <row r="3667" ht="15.75" customHeight="1">
      <c r="D3667" s="108">
        <v>40387.0</v>
      </c>
      <c r="E3667" s="106">
        <v>6.7</v>
      </c>
      <c r="F3667" s="106">
        <v>7.04</v>
      </c>
      <c r="G3667" s="106">
        <v>7.5</v>
      </c>
      <c r="H3667" s="106">
        <v>8.24</v>
      </c>
      <c r="I3667" s="106">
        <v>9.31</v>
      </c>
      <c r="J3667" s="106">
        <v>10.27</v>
      </c>
      <c r="K3667" s="106">
        <v>11.5</v>
      </c>
      <c r="L3667" s="106">
        <v>11.64</v>
      </c>
      <c r="M3667" s="106">
        <v>11.78</v>
      </c>
    </row>
    <row r="3668" ht="15.75" customHeight="1">
      <c r="D3668" s="108">
        <v>40386.0</v>
      </c>
      <c r="E3668" s="106">
        <v>6.78</v>
      </c>
      <c r="F3668" s="106">
        <v>7.06</v>
      </c>
      <c r="G3668" s="106">
        <v>7.51</v>
      </c>
      <c r="H3668" s="106">
        <v>8.24</v>
      </c>
      <c r="I3668" s="106">
        <v>9.43</v>
      </c>
      <c r="J3668" s="106">
        <v>10.33</v>
      </c>
      <c r="K3668" s="106">
        <v>11.5</v>
      </c>
      <c r="L3668" s="106">
        <v>11.64</v>
      </c>
      <c r="M3668" s="106">
        <v>11.78</v>
      </c>
    </row>
    <row r="3669" ht="15.75" customHeight="1">
      <c r="D3669" s="108">
        <v>40385.0</v>
      </c>
      <c r="E3669" s="106">
        <v>6.75</v>
      </c>
      <c r="F3669" s="106">
        <v>7.1</v>
      </c>
      <c r="G3669" s="106">
        <v>7.54</v>
      </c>
      <c r="H3669" s="106">
        <v>8.27</v>
      </c>
      <c r="I3669" s="106">
        <v>9.43</v>
      </c>
      <c r="J3669" s="106">
        <v>10.33</v>
      </c>
      <c r="K3669" s="106">
        <v>11.5</v>
      </c>
      <c r="L3669" s="106">
        <v>11.71</v>
      </c>
      <c r="M3669" s="106">
        <v>11.81</v>
      </c>
    </row>
    <row r="3670" ht="15.75" customHeight="1">
      <c r="D3670" s="108">
        <v>40382.0</v>
      </c>
      <c r="E3670" s="106">
        <v>6.75</v>
      </c>
      <c r="F3670" s="106">
        <v>7.08</v>
      </c>
      <c r="G3670" s="106">
        <v>7.54</v>
      </c>
      <c r="H3670" s="106">
        <v>8.27</v>
      </c>
      <c r="I3670" s="106">
        <v>9.43</v>
      </c>
      <c r="J3670" s="106">
        <v>10.33</v>
      </c>
      <c r="K3670" s="106">
        <v>11.51</v>
      </c>
      <c r="L3670" s="106">
        <v>11.73</v>
      </c>
      <c r="M3670" s="106">
        <v>11.84</v>
      </c>
    </row>
    <row r="3671" ht="15.75" customHeight="1">
      <c r="D3671" s="108">
        <v>40381.0</v>
      </c>
      <c r="E3671" s="106">
        <v>6.65</v>
      </c>
      <c r="F3671" s="106">
        <v>7.07</v>
      </c>
      <c r="G3671" s="106">
        <v>7.53</v>
      </c>
      <c r="H3671" s="106">
        <v>8.28</v>
      </c>
      <c r="I3671" s="106">
        <v>9.33</v>
      </c>
      <c r="J3671" s="106">
        <v>10.33</v>
      </c>
      <c r="K3671" s="106">
        <v>11.38</v>
      </c>
      <c r="L3671" s="106">
        <v>11.67</v>
      </c>
      <c r="M3671" s="106">
        <v>11.78</v>
      </c>
    </row>
    <row r="3672" ht="15.75" customHeight="1">
      <c r="D3672" s="108">
        <v>40380.0</v>
      </c>
      <c r="E3672" s="106">
        <v>6.65</v>
      </c>
      <c r="F3672" s="106">
        <v>7.08</v>
      </c>
      <c r="G3672" s="106">
        <v>7.54</v>
      </c>
      <c r="H3672" s="106">
        <v>8.33</v>
      </c>
      <c r="I3672" s="106">
        <v>9.46</v>
      </c>
      <c r="J3672" s="106">
        <v>10.34</v>
      </c>
      <c r="K3672" s="106">
        <v>11.53</v>
      </c>
      <c r="L3672" s="106">
        <v>11.73</v>
      </c>
      <c r="M3672" s="106">
        <v>11.84</v>
      </c>
    </row>
    <row r="3673" ht="15.75" customHeight="1">
      <c r="D3673" s="108">
        <v>40379.0</v>
      </c>
      <c r="E3673" s="106">
        <v>6.6</v>
      </c>
      <c r="F3673" s="106">
        <v>7.0</v>
      </c>
      <c r="G3673" s="106">
        <v>7.53</v>
      </c>
      <c r="H3673" s="106">
        <v>8.33</v>
      </c>
      <c r="I3673" s="106">
        <v>9.52</v>
      </c>
      <c r="J3673" s="106">
        <v>10.43</v>
      </c>
      <c r="K3673" s="106">
        <v>11.53</v>
      </c>
      <c r="L3673" s="106">
        <v>11.73</v>
      </c>
      <c r="M3673" s="106">
        <v>11.84</v>
      </c>
    </row>
    <row r="3674" ht="15.75" customHeight="1">
      <c r="D3674" s="108">
        <v>40378.0</v>
      </c>
      <c r="E3674" s="106">
        <v>6.56</v>
      </c>
      <c r="F3674" s="106">
        <v>6.94</v>
      </c>
      <c r="G3674" s="106">
        <v>7.48</v>
      </c>
      <c r="H3674" s="106">
        <v>8.33</v>
      </c>
      <c r="I3674" s="106">
        <v>9.57</v>
      </c>
      <c r="J3674" s="106">
        <v>10.49</v>
      </c>
      <c r="K3674" s="106">
        <v>11.56</v>
      </c>
      <c r="L3674" s="106">
        <v>11.73</v>
      </c>
      <c r="M3674" s="106">
        <v>11.84</v>
      </c>
    </row>
    <row r="3675" ht="15.75" customHeight="1">
      <c r="D3675" s="108">
        <v>40375.0</v>
      </c>
      <c r="E3675" s="106">
        <v>6.59</v>
      </c>
      <c r="F3675" s="106">
        <v>6.94</v>
      </c>
      <c r="G3675" s="106">
        <v>7.46</v>
      </c>
      <c r="H3675" s="106">
        <v>8.33</v>
      </c>
      <c r="I3675" s="106">
        <v>9.57</v>
      </c>
      <c r="J3675" s="106">
        <v>10.49</v>
      </c>
      <c r="K3675" s="106">
        <v>11.59</v>
      </c>
      <c r="L3675" s="106">
        <v>11.75</v>
      </c>
      <c r="M3675" s="106">
        <v>11.84</v>
      </c>
    </row>
    <row r="3676" ht="15.75" customHeight="1">
      <c r="D3676" s="108">
        <v>40374.0</v>
      </c>
      <c r="E3676" s="106">
        <v>6.59</v>
      </c>
      <c r="F3676" s="106">
        <v>6.94</v>
      </c>
      <c r="G3676" s="106">
        <v>7.49</v>
      </c>
      <c r="H3676" s="106">
        <v>8.33</v>
      </c>
      <c r="I3676" s="106">
        <v>9.57</v>
      </c>
      <c r="J3676" s="106">
        <v>10.49</v>
      </c>
      <c r="K3676" s="106">
        <v>11.59</v>
      </c>
      <c r="L3676" s="106">
        <v>11.75</v>
      </c>
      <c r="M3676" s="106">
        <v>11.84</v>
      </c>
    </row>
    <row r="3677" ht="15.75" customHeight="1">
      <c r="D3677" s="108">
        <v>40373.0</v>
      </c>
      <c r="E3677" s="106">
        <v>6.53</v>
      </c>
      <c r="F3677" s="106">
        <v>6.96</v>
      </c>
      <c r="G3677" s="106">
        <v>7.53</v>
      </c>
      <c r="H3677" s="106">
        <v>8.36</v>
      </c>
      <c r="I3677" s="106">
        <v>9.63</v>
      </c>
      <c r="J3677" s="106">
        <v>10.52</v>
      </c>
      <c r="K3677" s="106">
        <v>11.59</v>
      </c>
      <c r="L3677" s="106">
        <v>11.76</v>
      </c>
      <c r="M3677" s="106">
        <v>11.84</v>
      </c>
    </row>
    <row r="3678" ht="15.75" customHeight="1">
      <c r="D3678" s="108">
        <v>40372.0</v>
      </c>
      <c r="E3678" s="106">
        <v>6.57</v>
      </c>
      <c r="F3678" s="106">
        <v>6.95</v>
      </c>
      <c r="G3678" s="106">
        <v>7.45</v>
      </c>
      <c r="H3678" s="106">
        <v>8.32</v>
      </c>
      <c r="I3678" s="106">
        <v>9.52</v>
      </c>
      <c r="J3678" s="106">
        <v>10.48</v>
      </c>
      <c r="K3678" s="106">
        <v>11.58</v>
      </c>
      <c r="L3678" s="106">
        <v>11.79</v>
      </c>
      <c r="M3678" s="106">
        <v>11.85</v>
      </c>
    </row>
    <row r="3679" ht="15.75" customHeight="1">
      <c r="D3679" s="108">
        <v>40371.0</v>
      </c>
      <c r="E3679" s="106">
        <v>6.55</v>
      </c>
      <c r="F3679" s="106">
        <v>6.96</v>
      </c>
      <c r="G3679" s="106">
        <v>7.51</v>
      </c>
      <c r="H3679" s="106">
        <v>8.36</v>
      </c>
      <c r="I3679" s="106">
        <v>9.6</v>
      </c>
      <c r="J3679" s="106">
        <v>10.52</v>
      </c>
      <c r="K3679" s="106">
        <v>11.59</v>
      </c>
      <c r="L3679" s="106">
        <v>11.78</v>
      </c>
      <c r="M3679" s="106">
        <v>11.85</v>
      </c>
    </row>
    <row r="3680" ht="15.75" customHeight="1">
      <c r="D3680" s="108">
        <v>40368.0</v>
      </c>
      <c r="E3680" s="106">
        <v>6.55</v>
      </c>
      <c r="F3680" s="106">
        <v>6.96</v>
      </c>
      <c r="G3680" s="106">
        <v>7.5</v>
      </c>
      <c r="H3680" s="106">
        <v>8.36</v>
      </c>
      <c r="I3680" s="106">
        <v>9.6</v>
      </c>
      <c r="J3680" s="106">
        <v>10.52</v>
      </c>
      <c r="K3680" s="106">
        <v>11.59</v>
      </c>
      <c r="L3680" s="106">
        <v>11.78</v>
      </c>
      <c r="M3680" s="106">
        <v>11.85</v>
      </c>
    </row>
    <row r="3681" ht="15.75" customHeight="1">
      <c r="D3681" s="108">
        <v>40367.0</v>
      </c>
      <c r="E3681" s="106">
        <v>6.53</v>
      </c>
      <c r="F3681" s="106">
        <v>6.96</v>
      </c>
      <c r="G3681" s="106">
        <v>7.5</v>
      </c>
      <c r="H3681" s="106">
        <v>8.36</v>
      </c>
      <c r="I3681" s="106">
        <v>9.6</v>
      </c>
      <c r="J3681" s="106">
        <v>10.53</v>
      </c>
      <c r="K3681" s="106">
        <v>11.59</v>
      </c>
      <c r="L3681" s="106">
        <v>11.78</v>
      </c>
      <c r="M3681" s="106">
        <v>11.85</v>
      </c>
    </row>
    <row r="3682" ht="15.75" customHeight="1">
      <c r="D3682" s="108">
        <v>40366.0</v>
      </c>
      <c r="E3682" s="106">
        <v>6.56</v>
      </c>
      <c r="F3682" s="106">
        <v>6.96</v>
      </c>
      <c r="G3682" s="106">
        <v>7.49</v>
      </c>
      <c r="H3682" s="106">
        <v>8.36</v>
      </c>
      <c r="I3682" s="106">
        <v>9.59</v>
      </c>
      <c r="J3682" s="106">
        <v>10.53</v>
      </c>
      <c r="K3682" s="106">
        <v>11.59</v>
      </c>
      <c r="L3682" s="106">
        <v>11.78</v>
      </c>
      <c r="M3682" s="106">
        <v>11.85</v>
      </c>
    </row>
    <row r="3683" ht="15.75" customHeight="1">
      <c r="D3683" s="108">
        <v>40365.0</v>
      </c>
      <c r="E3683" s="106">
        <v>6.61</v>
      </c>
      <c r="F3683" s="106">
        <v>7.0</v>
      </c>
      <c r="G3683" s="106">
        <v>7.5</v>
      </c>
      <c r="H3683" s="106">
        <v>8.31</v>
      </c>
      <c r="I3683" s="106">
        <v>9.53</v>
      </c>
      <c r="J3683" s="106">
        <v>10.51</v>
      </c>
      <c r="K3683" s="106">
        <v>11.53</v>
      </c>
      <c r="L3683" s="106">
        <v>11.75</v>
      </c>
      <c r="M3683" s="106">
        <v>11.83</v>
      </c>
    </row>
    <row r="3684" ht="15.75" customHeight="1">
      <c r="D3684" s="108">
        <v>40364.0</v>
      </c>
      <c r="E3684" s="106">
        <v>6.66</v>
      </c>
      <c r="F3684" s="106">
        <v>7.01</v>
      </c>
      <c r="G3684" s="106">
        <v>7.53</v>
      </c>
      <c r="H3684" s="106">
        <v>8.36</v>
      </c>
      <c r="I3684" s="106">
        <v>9.59</v>
      </c>
      <c r="J3684" s="106">
        <v>10.53</v>
      </c>
      <c r="K3684" s="106">
        <v>11.59</v>
      </c>
      <c r="L3684" s="106">
        <v>11.78</v>
      </c>
      <c r="M3684" s="106">
        <v>11.85</v>
      </c>
    </row>
    <row r="3685" ht="15.75" customHeight="1">
      <c r="D3685" s="108">
        <v>40361.0</v>
      </c>
      <c r="E3685" s="106">
        <v>6.69</v>
      </c>
      <c r="F3685" s="106">
        <v>7.03</v>
      </c>
      <c r="G3685" s="106">
        <v>7.54</v>
      </c>
      <c r="H3685" s="106">
        <v>8.34</v>
      </c>
      <c r="I3685" s="106">
        <v>9.6</v>
      </c>
      <c r="J3685" s="106">
        <v>10.58</v>
      </c>
      <c r="K3685" s="106">
        <v>11.67</v>
      </c>
      <c r="L3685" s="106">
        <v>11.82</v>
      </c>
      <c r="M3685" s="106">
        <v>11.89</v>
      </c>
    </row>
    <row r="3686" ht="15.75" customHeight="1">
      <c r="D3686" s="108">
        <v>40360.0</v>
      </c>
      <c r="E3686" s="106">
        <v>6.66</v>
      </c>
      <c r="F3686" s="106">
        <v>7.03</v>
      </c>
      <c r="G3686" s="106">
        <v>7.55</v>
      </c>
      <c r="H3686" s="106">
        <v>8.39</v>
      </c>
      <c r="I3686" s="106">
        <v>9.6</v>
      </c>
      <c r="J3686" s="106">
        <v>10.58</v>
      </c>
      <c r="K3686" s="106">
        <v>11.59</v>
      </c>
      <c r="L3686" s="106">
        <v>11.78</v>
      </c>
      <c r="M3686" s="106">
        <v>11.85</v>
      </c>
    </row>
    <row r="3687" ht="15.75" customHeight="1">
      <c r="D3687" s="108">
        <v>40359.0</v>
      </c>
      <c r="E3687" s="106">
        <v>6.56</v>
      </c>
      <c r="F3687" s="106">
        <v>7.03</v>
      </c>
      <c r="G3687" s="106">
        <v>7.53</v>
      </c>
      <c r="H3687" s="106">
        <v>8.38</v>
      </c>
      <c r="I3687" s="106">
        <v>9.6</v>
      </c>
      <c r="J3687" s="106">
        <v>10.54</v>
      </c>
      <c r="K3687" s="106">
        <v>11.59</v>
      </c>
      <c r="L3687" s="106">
        <v>11.78</v>
      </c>
      <c r="M3687" s="106">
        <v>11.85</v>
      </c>
    </row>
    <row r="3688" ht="15.75" customHeight="1">
      <c r="D3688" s="108">
        <v>40358.0</v>
      </c>
      <c r="E3688" s="106">
        <v>6.6</v>
      </c>
      <c r="F3688" s="106">
        <v>7.0</v>
      </c>
      <c r="G3688" s="106">
        <v>7.51</v>
      </c>
      <c r="H3688" s="106">
        <v>8.38</v>
      </c>
      <c r="I3688" s="106">
        <v>9.6</v>
      </c>
      <c r="J3688" s="106">
        <v>10.54</v>
      </c>
      <c r="K3688" s="106">
        <v>11.59</v>
      </c>
      <c r="L3688" s="106">
        <v>11.78</v>
      </c>
      <c r="M3688" s="106">
        <v>11.85</v>
      </c>
    </row>
    <row r="3689" ht="15.75" customHeight="1">
      <c r="D3689" s="108">
        <v>40357.0</v>
      </c>
      <c r="E3689" s="106">
        <v>6.66</v>
      </c>
      <c r="F3689" s="106">
        <v>7.06</v>
      </c>
      <c r="G3689" s="106">
        <v>7.59</v>
      </c>
      <c r="H3689" s="106">
        <v>8.38</v>
      </c>
      <c r="I3689" s="106">
        <v>9.6</v>
      </c>
      <c r="J3689" s="106">
        <v>10.55</v>
      </c>
      <c r="K3689" s="106">
        <v>11.59</v>
      </c>
      <c r="L3689" s="106">
        <v>11.78</v>
      </c>
      <c r="M3689" s="106">
        <v>11.85</v>
      </c>
    </row>
    <row r="3690" ht="15.75" customHeight="1">
      <c r="D3690" s="108">
        <v>40354.0</v>
      </c>
      <c r="E3690" s="106">
        <v>6.66</v>
      </c>
      <c r="F3690" s="106">
        <v>7.0</v>
      </c>
      <c r="G3690" s="106">
        <v>7.54</v>
      </c>
      <c r="H3690" s="106">
        <v>8.34</v>
      </c>
      <c r="I3690" s="106">
        <v>9.53</v>
      </c>
      <c r="J3690" s="106">
        <v>10.57</v>
      </c>
      <c r="K3690" s="106">
        <v>11.53</v>
      </c>
      <c r="L3690" s="106">
        <v>11.72</v>
      </c>
      <c r="M3690" s="106">
        <v>11.81</v>
      </c>
    </row>
    <row r="3691" ht="15.75" customHeight="1">
      <c r="D3691" s="108">
        <v>40353.0</v>
      </c>
      <c r="E3691" s="106">
        <v>6.61</v>
      </c>
      <c r="F3691" s="106">
        <v>7.0</v>
      </c>
      <c r="G3691" s="106">
        <v>7.53</v>
      </c>
      <c r="H3691" s="106">
        <v>8.31</v>
      </c>
      <c r="I3691" s="106">
        <v>9.57</v>
      </c>
      <c r="J3691" s="106">
        <v>10.41</v>
      </c>
      <c r="K3691" s="106">
        <v>11.53</v>
      </c>
      <c r="L3691" s="106">
        <v>11.75</v>
      </c>
      <c r="M3691" s="106">
        <v>11.83</v>
      </c>
    </row>
    <row r="3692" ht="15.75" customHeight="1">
      <c r="D3692" s="108">
        <v>40352.0</v>
      </c>
      <c r="E3692" s="106">
        <v>6.61</v>
      </c>
      <c r="F3692" s="106">
        <v>6.97</v>
      </c>
      <c r="G3692" s="106">
        <v>7.53</v>
      </c>
      <c r="H3692" s="106">
        <v>8.31</v>
      </c>
      <c r="I3692" s="106">
        <v>9.54</v>
      </c>
      <c r="J3692" s="106">
        <v>10.49</v>
      </c>
      <c r="K3692" s="106">
        <v>11.53</v>
      </c>
      <c r="L3692" s="106">
        <v>11.75</v>
      </c>
      <c r="M3692" s="106">
        <v>11.83</v>
      </c>
    </row>
    <row r="3693" ht="15.75" customHeight="1">
      <c r="D3693" s="108">
        <v>40351.0</v>
      </c>
      <c r="E3693" s="106">
        <v>6.63</v>
      </c>
      <c r="F3693" s="106">
        <v>6.98</v>
      </c>
      <c r="G3693" s="106">
        <v>7.5</v>
      </c>
      <c r="H3693" s="106">
        <v>8.38</v>
      </c>
      <c r="I3693" s="106">
        <v>9.63</v>
      </c>
      <c r="J3693" s="106">
        <v>10.53</v>
      </c>
      <c r="K3693" s="106">
        <v>11.68</v>
      </c>
      <c r="L3693" s="106">
        <v>11.78</v>
      </c>
      <c r="M3693" s="106">
        <v>11.9</v>
      </c>
    </row>
    <row r="3694" ht="15.75" customHeight="1">
      <c r="D3694" s="108">
        <v>40350.0</v>
      </c>
      <c r="E3694" s="106">
        <v>6.63</v>
      </c>
      <c r="F3694" s="106">
        <v>7.0</v>
      </c>
      <c r="G3694" s="106">
        <v>7.49</v>
      </c>
      <c r="H3694" s="106">
        <v>8.38</v>
      </c>
      <c r="I3694" s="106">
        <v>9.62</v>
      </c>
      <c r="J3694" s="106">
        <v>10.53</v>
      </c>
      <c r="K3694" s="106">
        <v>11.68</v>
      </c>
      <c r="L3694" s="106">
        <v>11.78</v>
      </c>
      <c r="M3694" s="106">
        <v>11.9</v>
      </c>
    </row>
    <row r="3695" ht="15.75" customHeight="1">
      <c r="D3695" s="108">
        <v>40347.0</v>
      </c>
      <c r="E3695" s="106">
        <v>6.56</v>
      </c>
      <c r="F3695" s="106">
        <v>7.01</v>
      </c>
      <c r="G3695" s="106">
        <v>7.51</v>
      </c>
      <c r="H3695" s="106">
        <v>8.44</v>
      </c>
      <c r="I3695" s="106">
        <v>9.65</v>
      </c>
      <c r="J3695" s="106">
        <v>10.55</v>
      </c>
      <c r="K3695" s="106">
        <v>11.59</v>
      </c>
      <c r="L3695" s="106">
        <v>11.78</v>
      </c>
      <c r="M3695" s="106">
        <v>11.85</v>
      </c>
    </row>
    <row r="3696" ht="15.75" customHeight="1">
      <c r="D3696" s="108">
        <v>40346.0</v>
      </c>
      <c r="E3696" s="106">
        <v>6.54</v>
      </c>
      <c r="F3696" s="106">
        <v>6.98</v>
      </c>
      <c r="G3696" s="106">
        <v>7.46</v>
      </c>
      <c r="H3696" s="106">
        <v>8.47</v>
      </c>
      <c r="I3696" s="106">
        <v>9.69</v>
      </c>
      <c r="J3696" s="106">
        <v>10.63</v>
      </c>
      <c r="K3696" s="106">
        <v>11.62</v>
      </c>
      <c r="L3696" s="106">
        <v>11.78</v>
      </c>
      <c r="M3696" s="106">
        <v>11.85</v>
      </c>
    </row>
    <row r="3697" ht="15.75" customHeight="1">
      <c r="D3697" s="108">
        <v>40345.0</v>
      </c>
      <c r="E3697" s="106">
        <v>6.5</v>
      </c>
      <c r="F3697" s="106">
        <v>6.97</v>
      </c>
      <c r="G3697" s="106">
        <v>7.5</v>
      </c>
      <c r="H3697" s="106">
        <v>8.51</v>
      </c>
      <c r="I3697" s="106">
        <v>9.63</v>
      </c>
      <c r="J3697" s="106">
        <v>10.58</v>
      </c>
      <c r="K3697" s="106">
        <v>11.49</v>
      </c>
      <c r="L3697" s="106">
        <v>11.71</v>
      </c>
      <c r="M3697" s="106">
        <v>11.8</v>
      </c>
    </row>
    <row r="3698" ht="15.75" customHeight="1">
      <c r="D3698" s="108">
        <v>40344.0</v>
      </c>
      <c r="E3698" s="106">
        <v>6.54</v>
      </c>
      <c r="F3698" s="106">
        <v>6.98</v>
      </c>
      <c r="G3698" s="106">
        <v>7.46</v>
      </c>
      <c r="H3698" s="106">
        <v>8.54</v>
      </c>
      <c r="I3698" s="106">
        <v>9.69</v>
      </c>
      <c r="J3698" s="106">
        <v>10.65</v>
      </c>
      <c r="K3698" s="106">
        <v>11.62</v>
      </c>
      <c r="L3698" s="106">
        <v>11.78</v>
      </c>
      <c r="M3698" s="106">
        <v>11.85</v>
      </c>
    </row>
    <row r="3699" ht="15.75" customHeight="1">
      <c r="D3699" s="108">
        <v>40343.0</v>
      </c>
      <c r="E3699" s="106">
        <v>6.53</v>
      </c>
      <c r="F3699" s="106">
        <v>6.94</v>
      </c>
      <c r="G3699" s="106">
        <v>7.52</v>
      </c>
      <c r="H3699" s="106">
        <v>8.58</v>
      </c>
      <c r="I3699" s="106">
        <v>9.79</v>
      </c>
      <c r="J3699" s="106">
        <v>10.63</v>
      </c>
      <c r="K3699" s="106">
        <v>11.56</v>
      </c>
      <c r="L3699" s="106">
        <v>11.75</v>
      </c>
      <c r="M3699" s="106">
        <v>11.81</v>
      </c>
    </row>
    <row r="3700" ht="15.75" customHeight="1">
      <c r="D3700" s="108">
        <v>40340.0</v>
      </c>
      <c r="E3700" s="106">
        <v>6.5</v>
      </c>
      <c r="F3700" s="106">
        <v>6.95</v>
      </c>
      <c r="G3700" s="106">
        <v>7.51</v>
      </c>
      <c r="H3700" s="106">
        <v>8.64</v>
      </c>
      <c r="I3700" s="106">
        <v>9.89</v>
      </c>
      <c r="J3700" s="106">
        <v>10.74</v>
      </c>
      <c r="K3700" s="106">
        <v>11.65</v>
      </c>
      <c r="L3700" s="106">
        <v>11.84</v>
      </c>
      <c r="M3700" s="106">
        <v>11.89</v>
      </c>
    </row>
    <row r="3701" ht="15.75" customHeight="1">
      <c r="D3701" s="108">
        <v>40339.0</v>
      </c>
      <c r="E3701" s="106">
        <v>6.38</v>
      </c>
      <c r="F3701" s="106">
        <v>6.89</v>
      </c>
      <c r="G3701" s="106">
        <v>7.52</v>
      </c>
      <c r="H3701" s="106">
        <v>8.58</v>
      </c>
      <c r="I3701" s="106">
        <v>9.84</v>
      </c>
      <c r="J3701" s="106">
        <v>10.68</v>
      </c>
      <c r="K3701" s="106">
        <v>11.59</v>
      </c>
      <c r="L3701" s="106">
        <v>11.81</v>
      </c>
      <c r="M3701" s="106">
        <v>11.83</v>
      </c>
    </row>
    <row r="3702" ht="15.75" customHeight="1">
      <c r="D3702" s="108">
        <v>40338.0</v>
      </c>
      <c r="E3702" s="106">
        <v>6.48</v>
      </c>
      <c r="F3702" s="106">
        <v>6.93</v>
      </c>
      <c r="G3702" s="106">
        <v>7.56</v>
      </c>
      <c r="H3702" s="106">
        <v>8.64</v>
      </c>
      <c r="I3702" s="106">
        <v>9.89</v>
      </c>
      <c r="J3702" s="106">
        <v>10.68</v>
      </c>
      <c r="K3702" s="106">
        <v>11.59</v>
      </c>
      <c r="L3702" s="106">
        <v>11.81</v>
      </c>
      <c r="M3702" s="106">
        <v>11.83</v>
      </c>
    </row>
    <row r="3703" ht="15.75" customHeight="1">
      <c r="D3703" s="108">
        <v>40337.0</v>
      </c>
      <c r="E3703" s="106">
        <v>6.56</v>
      </c>
      <c r="F3703" s="106">
        <v>6.98</v>
      </c>
      <c r="G3703" s="106">
        <v>7.63</v>
      </c>
      <c r="H3703" s="106">
        <v>8.65</v>
      </c>
      <c r="I3703" s="106">
        <v>9.91</v>
      </c>
      <c r="J3703" s="106">
        <v>10.66</v>
      </c>
      <c r="K3703" s="106">
        <v>11.59</v>
      </c>
      <c r="L3703" s="106">
        <v>11.81</v>
      </c>
      <c r="M3703" s="106">
        <v>11.83</v>
      </c>
    </row>
    <row r="3704" ht="15.75" customHeight="1">
      <c r="D3704" s="108">
        <v>40336.0</v>
      </c>
      <c r="E3704" s="106">
        <v>6.76</v>
      </c>
      <c r="F3704" s="106">
        <v>7.04</v>
      </c>
      <c r="G3704" s="106">
        <v>7.69</v>
      </c>
      <c r="H3704" s="106">
        <v>8.69</v>
      </c>
      <c r="I3704" s="106">
        <v>9.93</v>
      </c>
      <c r="J3704" s="106">
        <v>10.61</v>
      </c>
      <c r="K3704" s="106">
        <v>11.53</v>
      </c>
      <c r="L3704" s="106">
        <v>11.79</v>
      </c>
      <c r="M3704" s="106">
        <v>11.8</v>
      </c>
    </row>
    <row r="3705" ht="15.75" customHeight="1">
      <c r="D3705" s="108">
        <v>40333.0</v>
      </c>
      <c r="E3705" s="106">
        <v>6.66</v>
      </c>
      <c r="F3705" s="106">
        <v>7.13</v>
      </c>
      <c r="G3705" s="106">
        <v>7.64</v>
      </c>
      <c r="H3705" s="106">
        <v>8.76</v>
      </c>
      <c r="I3705" s="106">
        <v>9.99</v>
      </c>
      <c r="J3705" s="106">
        <v>10.6</v>
      </c>
      <c r="K3705" s="106">
        <v>11.53</v>
      </c>
      <c r="L3705" s="106">
        <v>11.75</v>
      </c>
      <c r="M3705" s="106">
        <v>11.76</v>
      </c>
    </row>
    <row r="3706" ht="15.75" customHeight="1">
      <c r="D3706" s="108">
        <v>40332.0</v>
      </c>
      <c r="E3706" s="106">
        <v>6.69</v>
      </c>
      <c r="F3706" s="106">
        <v>7.16</v>
      </c>
      <c r="G3706" s="106">
        <v>7.68</v>
      </c>
      <c r="H3706" s="106">
        <v>8.83</v>
      </c>
      <c r="I3706" s="106">
        <v>10.02</v>
      </c>
      <c r="J3706" s="106">
        <v>10.64</v>
      </c>
      <c r="K3706" s="106">
        <v>11.53</v>
      </c>
      <c r="L3706" s="106">
        <v>11.75</v>
      </c>
      <c r="M3706" s="106">
        <v>11.76</v>
      </c>
    </row>
    <row r="3707" ht="15.75" customHeight="1">
      <c r="D3707" s="108">
        <v>40331.0</v>
      </c>
      <c r="E3707" s="106">
        <v>6.69</v>
      </c>
      <c r="F3707" s="106">
        <v>7.2</v>
      </c>
      <c r="G3707" s="106">
        <v>7.74</v>
      </c>
      <c r="H3707" s="106">
        <v>8.85</v>
      </c>
      <c r="I3707" s="106">
        <v>10.02</v>
      </c>
      <c r="J3707" s="106">
        <v>10.64</v>
      </c>
      <c r="K3707" s="106">
        <v>11.53</v>
      </c>
      <c r="L3707" s="106">
        <v>11.75</v>
      </c>
      <c r="M3707" s="106">
        <v>11.76</v>
      </c>
    </row>
    <row r="3708" ht="15.75" customHeight="1">
      <c r="D3708" s="108">
        <v>40330.0</v>
      </c>
      <c r="E3708" s="106">
        <v>6.79</v>
      </c>
      <c r="F3708" s="106">
        <v>7.29</v>
      </c>
      <c r="G3708" s="106">
        <v>7.77</v>
      </c>
      <c r="H3708" s="106">
        <v>8.9</v>
      </c>
      <c r="I3708" s="106">
        <v>10.08</v>
      </c>
      <c r="J3708" s="106">
        <v>10.7</v>
      </c>
      <c r="K3708" s="106">
        <v>11.65</v>
      </c>
      <c r="L3708" s="106">
        <v>11.81</v>
      </c>
      <c r="M3708" s="106">
        <v>11.83</v>
      </c>
    </row>
    <row r="3709" ht="15.75" customHeight="1">
      <c r="D3709" s="108">
        <v>40329.0</v>
      </c>
      <c r="E3709" s="106">
        <v>6.56</v>
      </c>
      <c r="F3709" s="106">
        <v>7.12</v>
      </c>
      <c r="G3709" s="106">
        <v>7.74</v>
      </c>
      <c r="H3709" s="106">
        <v>8.96</v>
      </c>
      <c r="I3709" s="106">
        <v>10.13</v>
      </c>
      <c r="J3709" s="106">
        <v>10.76</v>
      </c>
      <c r="K3709" s="106">
        <v>11.71</v>
      </c>
      <c r="L3709" s="106">
        <v>11.81</v>
      </c>
      <c r="M3709" s="106">
        <v>11.83</v>
      </c>
    </row>
    <row r="3710" ht="15.75" customHeight="1">
      <c r="D3710" s="108">
        <v>40326.0</v>
      </c>
      <c r="E3710" s="106">
        <v>6.63</v>
      </c>
      <c r="F3710" s="106">
        <v>7.12</v>
      </c>
      <c r="G3710" s="106">
        <v>7.76</v>
      </c>
      <c r="H3710" s="106">
        <v>8.9</v>
      </c>
      <c r="I3710" s="106">
        <v>10.08</v>
      </c>
      <c r="J3710" s="106">
        <v>10.69</v>
      </c>
      <c r="K3710" s="106">
        <v>11.65</v>
      </c>
      <c r="L3710" s="106">
        <v>11.81</v>
      </c>
      <c r="M3710" s="106">
        <v>11.83</v>
      </c>
    </row>
    <row r="3711" ht="15.75" customHeight="1">
      <c r="D3711" s="108">
        <v>40325.0</v>
      </c>
      <c r="E3711" s="106">
        <v>6.71</v>
      </c>
      <c r="F3711" s="106">
        <v>7.19</v>
      </c>
      <c r="G3711" s="106">
        <v>7.83</v>
      </c>
      <c r="H3711" s="106">
        <v>9.06</v>
      </c>
      <c r="I3711" s="106">
        <v>10.09</v>
      </c>
      <c r="J3711" s="106">
        <v>10.72</v>
      </c>
      <c r="K3711" s="106">
        <v>11.74</v>
      </c>
      <c r="L3711" s="106">
        <v>11.86</v>
      </c>
      <c r="M3711" s="106">
        <v>11.87</v>
      </c>
    </row>
    <row r="3712" ht="15.75" customHeight="1">
      <c r="D3712" s="108">
        <v>40324.0</v>
      </c>
      <c r="E3712" s="106">
        <v>6.69</v>
      </c>
      <c r="F3712" s="106">
        <v>7.17</v>
      </c>
      <c r="G3712" s="106">
        <v>7.89</v>
      </c>
      <c r="H3712" s="106">
        <v>9.05</v>
      </c>
      <c r="I3712" s="106">
        <v>10.08</v>
      </c>
      <c r="J3712" s="106">
        <v>10.69</v>
      </c>
      <c r="K3712" s="106">
        <v>11.65</v>
      </c>
      <c r="L3712" s="106">
        <v>11.81</v>
      </c>
      <c r="M3712" s="106">
        <v>11.83</v>
      </c>
    </row>
    <row r="3713" ht="15.75" customHeight="1">
      <c r="D3713" s="108">
        <v>40323.0</v>
      </c>
      <c r="E3713" s="106">
        <v>6.67</v>
      </c>
      <c r="F3713" s="106">
        <v>7.24</v>
      </c>
      <c r="G3713" s="106">
        <v>7.9</v>
      </c>
      <c r="H3713" s="106">
        <v>9.03</v>
      </c>
      <c r="I3713" s="106">
        <v>10.01</v>
      </c>
      <c r="J3713" s="106">
        <v>10.65</v>
      </c>
      <c r="K3713" s="106">
        <v>11.6</v>
      </c>
      <c r="L3713" s="106">
        <v>11.79</v>
      </c>
      <c r="M3713" s="106">
        <v>11.84</v>
      </c>
    </row>
    <row r="3714" ht="15.75" customHeight="1">
      <c r="D3714" s="108">
        <v>40322.0</v>
      </c>
      <c r="E3714" s="106">
        <v>6.87</v>
      </c>
      <c r="F3714" s="106">
        <v>7.34</v>
      </c>
      <c r="G3714" s="106">
        <v>7.9</v>
      </c>
      <c r="H3714" s="106">
        <v>9.0</v>
      </c>
      <c r="I3714" s="106">
        <v>9.98</v>
      </c>
      <c r="J3714" s="106">
        <v>10.65</v>
      </c>
      <c r="K3714" s="106">
        <v>11.6</v>
      </c>
      <c r="L3714" s="106">
        <v>11.79</v>
      </c>
      <c r="M3714" s="106">
        <v>11.84</v>
      </c>
    </row>
    <row r="3715" ht="15.75" customHeight="1">
      <c r="D3715" s="108">
        <v>40319.0</v>
      </c>
      <c r="E3715" s="106">
        <v>6.76</v>
      </c>
      <c r="F3715" s="106">
        <v>7.19</v>
      </c>
      <c r="G3715" s="106">
        <v>7.94</v>
      </c>
      <c r="H3715" s="106">
        <v>9.04</v>
      </c>
      <c r="I3715" s="106">
        <v>10.11</v>
      </c>
      <c r="J3715" s="106">
        <v>10.72</v>
      </c>
      <c r="K3715" s="106">
        <v>11.74</v>
      </c>
      <c r="L3715" s="106">
        <v>11.86</v>
      </c>
      <c r="M3715" s="106">
        <v>11.91</v>
      </c>
    </row>
    <row r="3716" ht="15.75" customHeight="1">
      <c r="D3716" s="108">
        <v>40318.0</v>
      </c>
      <c r="E3716" s="106">
        <v>6.73</v>
      </c>
      <c r="F3716" s="106">
        <v>7.19</v>
      </c>
      <c r="G3716" s="106">
        <v>7.93</v>
      </c>
      <c r="H3716" s="106">
        <v>9.0</v>
      </c>
      <c r="I3716" s="106">
        <v>10.07</v>
      </c>
      <c r="J3716" s="106">
        <v>10.69</v>
      </c>
      <c r="K3716" s="106">
        <v>11.65</v>
      </c>
      <c r="L3716" s="106">
        <v>11.81</v>
      </c>
      <c r="M3716" s="106">
        <v>11.86</v>
      </c>
    </row>
    <row r="3717" ht="15.75" customHeight="1">
      <c r="D3717" s="108">
        <v>40317.0</v>
      </c>
      <c r="E3717" s="106">
        <v>6.79</v>
      </c>
      <c r="F3717" s="106">
        <v>7.33</v>
      </c>
      <c r="G3717" s="106">
        <v>8.0</v>
      </c>
      <c r="H3717" s="106">
        <v>9.12</v>
      </c>
      <c r="I3717" s="106">
        <v>10.16</v>
      </c>
      <c r="J3717" s="106">
        <v>10.73</v>
      </c>
      <c r="K3717" s="106">
        <v>11.68</v>
      </c>
      <c r="L3717" s="106">
        <v>11.81</v>
      </c>
      <c r="M3717" s="106">
        <v>11.86</v>
      </c>
    </row>
    <row r="3718" ht="15.75" customHeight="1">
      <c r="D3718" s="108">
        <v>40316.0</v>
      </c>
      <c r="E3718" s="106">
        <v>6.94</v>
      </c>
      <c r="F3718" s="106">
        <v>7.59</v>
      </c>
      <c r="G3718" s="106">
        <v>8.17</v>
      </c>
      <c r="H3718" s="106">
        <v>9.23</v>
      </c>
      <c r="I3718" s="106">
        <v>10.19</v>
      </c>
      <c r="J3718" s="106">
        <v>10.79</v>
      </c>
      <c r="K3718" s="106">
        <v>11.74</v>
      </c>
      <c r="L3718" s="106">
        <v>11.88</v>
      </c>
      <c r="M3718" s="106">
        <v>11.91</v>
      </c>
    </row>
    <row r="3719" ht="15.75" customHeight="1">
      <c r="D3719" s="108">
        <v>40315.0</v>
      </c>
      <c r="E3719" s="106">
        <v>7.13</v>
      </c>
      <c r="F3719" s="106">
        <v>7.84</v>
      </c>
      <c r="G3719" s="106">
        <v>8.35</v>
      </c>
      <c r="H3719" s="106">
        <v>9.41</v>
      </c>
      <c r="I3719" s="106">
        <v>10.23</v>
      </c>
      <c r="J3719" s="106">
        <v>10.96</v>
      </c>
      <c r="K3719" s="106">
        <v>11.74</v>
      </c>
      <c r="L3719" s="106">
        <v>11.88</v>
      </c>
      <c r="M3719" s="106">
        <v>11.91</v>
      </c>
    </row>
    <row r="3720" ht="15.75" customHeight="1">
      <c r="D3720" s="108">
        <v>40312.0</v>
      </c>
      <c r="E3720" s="106">
        <v>7.15</v>
      </c>
      <c r="F3720" s="106">
        <v>7.86</v>
      </c>
      <c r="G3720" s="106">
        <v>8.4</v>
      </c>
      <c r="H3720" s="106">
        <v>9.41</v>
      </c>
      <c r="I3720" s="106">
        <v>10.23</v>
      </c>
      <c r="J3720" s="106">
        <v>10.99</v>
      </c>
      <c r="K3720" s="106">
        <v>11.74</v>
      </c>
      <c r="L3720" s="106">
        <v>11.88</v>
      </c>
      <c r="M3720" s="106">
        <v>11.91</v>
      </c>
    </row>
    <row r="3721" ht="15.75" customHeight="1">
      <c r="D3721" s="108">
        <v>40311.0</v>
      </c>
      <c r="E3721" s="106">
        <v>7.13</v>
      </c>
      <c r="F3721" s="106">
        <v>7.86</v>
      </c>
      <c r="G3721" s="106">
        <v>8.4</v>
      </c>
      <c r="H3721" s="106">
        <v>9.41</v>
      </c>
      <c r="I3721" s="106">
        <v>10.23</v>
      </c>
      <c r="J3721" s="106">
        <v>10.99</v>
      </c>
      <c r="K3721" s="106">
        <v>11.74</v>
      </c>
      <c r="L3721" s="106">
        <v>11.88</v>
      </c>
      <c r="M3721" s="106">
        <v>11.91</v>
      </c>
    </row>
    <row r="3722" ht="15.75" customHeight="1">
      <c r="D3722" s="108">
        <v>40310.0</v>
      </c>
      <c r="E3722" s="106">
        <v>7.04</v>
      </c>
      <c r="F3722" s="106">
        <v>7.68</v>
      </c>
      <c r="G3722" s="106">
        <v>8.21</v>
      </c>
      <c r="H3722" s="106">
        <v>9.31</v>
      </c>
      <c r="I3722" s="106">
        <v>10.2</v>
      </c>
      <c r="J3722" s="106">
        <v>10.98</v>
      </c>
      <c r="K3722" s="106">
        <v>11.78</v>
      </c>
      <c r="L3722" s="106">
        <v>11.88</v>
      </c>
      <c r="M3722" s="106">
        <v>11.97</v>
      </c>
    </row>
    <row r="3723" ht="15.75" customHeight="1">
      <c r="D3723" s="108">
        <v>40309.0</v>
      </c>
      <c r="E3723" s="106">
        <v>7.01</v>
      </c>
      <c r="F3723" s="106">
        <v>7.61</v>
      </c>
      <c r="G3723" s="106">
        <v>8.16</v>
      </c>
      <c r="H3723" s="106">
        <v>9.3</v>
      </c>
      <c r="I3723" s="106">
        <v>10.23</v>
      </c>
      <c r="J3723" s="106">
        <v>11.06</v>
      </c>
      <c r="K3723" s="106">
        <v>11.81</v>
      </c>
      <c r="L3723" s="106">
        <v>11.94</v>
      </c>
      <c r="M3723" s="106">
        <v>12.0</v>
      </c>
    </row>
    <row r="3724" ht="15.75" customHeight="1">
      <c r="D3724" s="108">
        <v>40308.0</v>
      </c>
      <c r="E3724" s="106">
        <v>7.01</v>
      </c>
      <c r="F3724" s="106">
        <v>7.64</v>
      </c>
      <c r="G3724" s="106">
        <v>8.19</v>
      </c>
      <c r="H3724" s="106">
        <v>9.3</v>
      </c>
      <c r="I3724" s="106">
        <v>10.24</v>
      </c>
      <c r="J3724" s="106">
        <v>11.08</v>
      </c>
      <c r="K3724" s="106">
        <v>11.81</v>
      </c>
      <c r="L3724" s="106">
        <v>12.0</v>
      </c>
      <c r="M3724" s="106">
        <v>12.0</v>
      </c>
    </row>
    <row r="3725" ht="15.75" customHeight="1">
      <c r="D3725" s="108">
        <v>40305.0</v>
      </c>
      <c r="E3725" s="106">
        <v>7.0</v>
      </c>
      <c r="F3725" s="106">
        <v>7.54</v>
      </c>
      <c r="G3725" s="106">
        <v>8.13</v>
      </c>
      <c r="H3725" s="106">
        <v>9.27</v>
      </c>
      <c r="I3725" s="106">
        <v>10.14</v>
      </c>
      <c r="J3725" s="106">
        <v>10.99</v>
      </c>
      <c r="K3725" s="106">
        <v>11.79</v>
      </c>
      <c r="L3725" s="106">
        <v>12.0</v>
      </c>
      <c r="M3725" s="106">
        <v>12.0</v>
      </c>
    </row>
    <row r="3726" ht="15.75" customHeight="1">
      <c r="D3726" s="108">
        <v>40304.0</v>
      </c>
      <c r="E3726" s="106">
        <v>6.83</v>
      </c>
      <c r="F3726" s="106">
        <v>7.41</v>
      </c>
      <c r="G3726" s="106">
        <v>8.08</v>
      </c>
      <c r="H3726" s="106">
        <v>9.25</v>
      </c>
      <c r="I3726" s="106">
        <v>10.25</v>
      </c>
      <c r="J3726" s="106">
        <v>11.13</v>
      </c>
      <c r="K3726" s="106">
        <v>11.81</v>
      </c>
      <c r="L3726" s="106">
        <v>12.0</v>
      </c>
      <c r="M3726" s="106">
        <v>12.0</v>
      </c>
    </row>
    <row r="3727" ht="15.75" customHeight="1">
      <c r="D3727" s="108">
        <v>40303.0</v>
      </c>
      <c r="E3727" s="106">
        <v>6.69</v>
      </c>
      <c r="F3727" s="106">
        <v>7.28</v>
      </c>
      <c r="G3727" s="106">
        <v>7.91</v>
      </c>
      <c r="H3727" s="106">
        <v>9.16</v>
      </c>
      <c r="I3727" s="106">
        <v>10.25</v>
      </c>
      <c r="J3727" s="106">
        <v>11.16</v>
      </c>
      <c r="K3727" s="106">
        <v>11.81</v>
      </c>
      <c r="L3727" s="106">
        <v>12.0</v>
      </c>
      <c r="M3727" s="106">
        <v>12.0</v>
      </c>
    </row>
    <row r="3728" ht="15.75" customHeight="1">
      <c r="D3728" s="108">
        <v>40302.0</v>
      </c>
      <c r="E3728" s="106">
        <v>6.63</v>
      </c>
      <c r="F3728" s="106">
        <v>7.33</v>
      </c>
      <c r="G3728" s="106">
        <v>8.0</v>
      </c>
      <c r="H3728" s="106">
        <v>9.3</v>
      </c>
      <c r="I3728" s="106">
        <v>10.29</v>
      </c>
      <c r="J3728" s="106">
        <v>11.08</v>
      </c>
      <c r="K3728" s="106">
        <v>11.75</v>
      </c>
      <c r="L3728" s="106">
        <v>12.0</v>
      </c>
      <c r="M3728" s="106">
        <v>12.0</v>
      </c>
    </row>
    <row r="3729" ht="15.75" customHeight="1">
      <c r="D3729" s="108">
        <v>40297.0</v>
      </c>
      <c r="E3729" s="106">
        <v>6.73</v>
      </c>
      <c r="F3729" s="106">
        <v>7.25</v>
      </c>
      <c r="G3729" s="106">
        <v>7.84</v>
      </c>
      <c r="H3729" s="106">
        <v>9.26</v>
      </c>
      <c r="I3729" s="106">
        <v>10.31</v>
      </c>
      <c r="J3729" s="106">
        <v>11.15</v>
      </c>
      <c r="K3729" s="106">
        <v>11.81</v>
      </c>
      <c r="L3729" s="106">
        <v>11.94</v>
      </c>
      <c r="M3729" s="106">
        <v>12.0</v>
      </c>
    </row>
    <row r="3730" ht="15.75" customHeight="1">
      <c r="D3730" s="108">
        <v>40296.0</v>
      </c>
      <c r="E3730" s="106">
        <v>6.73</v>
      </c>
      <c r="F3730" s="106">
        <v>7.23</v>
      </c>
      <c r="G3730" s="106">
        <v>7.81</v>
      </c>
      <c r="H3730" s="106">
        <v>9.29</v>
      </c>
      <c r="I3730" s="106">
        <v>10.34</v>
      </c>
      <c r="J3730" s="106">
        <v>11.16</v>
      </c>
      <c r="K3730" s="106">
        <v>11.81</v>
      </c>
      <c r="L3730" s="106">
        <v>12.0</v>
      </c>
      <c r="M3730" s="106">
        <v>12.0</v>
      </c>
    </row>
    <row r="3731" ht="15.75" customHeight="1">
      <c r="D3731" s="108">
        <v>40295.0</v>
      </c>
      <c r="E3731" s="106">
        <v>6.8</v>
      </c>
      <c r="F3731" s="106">
        <v>7.38</v>
      </c>
      <c r="G3731" s="106">
        <v>7.98</v>
      </c>
      <c r="H3731" s="106">
        <v>9.35</v>
      </c>
      <c r="I3731" s="106">
        <v>10.34</v>
      </c>
      <c r="J3731" s="106">
        <v>11.16</v>
      </c>
      <c r="K3731" s="106">
        <v>11.81</v>
      </c>
      <c r="L3731" s="106">
        <v>12.0</v>
      </c>
      <c r="M3731" s="106">
        <v>12.0</v>
      </c>
    </row>
    <row r="3732" ht="15.75" customHeight="1">
      <c r="D3732" s="108">
        <v>40294.0</v>
      </c>
      <c r="E3732" s="106">
        <v>6.85</v>
      </c>
      <c r="F3732" s="106">
        <v>7.48</v>
      </c>
      <c r="G3732" s="106">
        <v>8.2</v>
      </c>
      <c r="H3732" s="106">
        <v>9.5</v>
      </c>
      <c r="I3732" s="106">
        <v>10.59</v>
      </c>
      <c r="J3732" s="106">
        <v>11.16</v>
      </c>
      <c r="K3732" s="106">
        <v>11.81</v>
      </c>
      <c r="L3732" s="106">
        <v>12.0</v>
      </c>
      <c r="M3732" s="106">
        <v>12.0</v>
      </c>
    </row>
    <row r="3733" ht="15.75" customHeight="1">
      <c r="D3733" s="108">
        <v>40290.0</v>
      </c>
      <c r="E3733" s="106">
        <v>6.9</v>
      </c>
      <c r="F3733" s="106">
        <v>7.55</v>
      </c>
      <c r="G3733" s="106">
        <v>8.3</v>
      </c>
      <c r="H3733" s="106">
        <v>9.53</v>
      </c>
      <c r="I3733" s="106">
        <v>10.72</v>
      </c>
      <c r="J3733" s="106">
        <v>11.23</v>
      </c>
      <c r="K3733" s="106">
        <v>11.81</v>
      </c>
      <c r="L3733" s="106">
        <v>12.0</v>
      </c>
      <c r="M3733" s="106">
        <v>12.0</v>
      </c>
    </row>
    <row r="3734" ht="15.75" customHeight="1">
      <c r="D3734" s="108">
        <v>40289.0</v>
      </c>
      <c r="E3734" s="106">
        <v>6.88</v>
      </c>
      <c r="F3734" s="106">
        <v>7.55</v>
      </c>
      <c r="G3734" s="106">
        <v>8.31</v>
      </c>
      <c r="H3734" s="106">
        <v>9.53</v>
      </c>
      <c r="I3734" s="106">
        <v>10.72</v>
      </c>
      <c r="J3734" s="106">
        <v>11.23</v>
      </c>
      <c r="K3734" s="106">
        <v>11.81</v>
      </c>
      <c r="L3734" s="106">
        <v>12.0</v>
      </c>
      <c r="M3734" s="106">
        <v>12.0</v>
      </c>
    </row>
    <row r="3735" ht="15.75" customHeight="1">
      <c r="D3735" s="108">
        <v>40288.0</v>
      </c>
      <c r="E3735" s="106">
        <v>6.83</v>
      </c>
      <c r="F3735" s="106">
        <v>7.54</v>
      </c>
      <c r="G3735" s="106">
        <v>8.35</v>
      </c>
      <c r="H3735" s="106">
        <v>9.59</v>
      </c>
      <c r="I3735" s="106">
        <v>10.93</v>
      </c>
      <c r="J3735" s="106">
        <v>11.39</v>
      </c>
      <c r="K3735" s="106">
        <v>11.91</v>
      </c>
      <c r="L3735" s="106">
        <v>12.0</v>
      </c>
      <c r="M3735" s="106">
        <v>12.0</v>
      </c>
    </row>
    <row r="3736" ht="15.75" customHeight="1">
      <c r="D3736" s="108">
        <v>40287.0</v>
      </c>
      <c r="E3736" s="106">
        <v>6.74</v>
      </c>
      <c r="F3736" s="106">
        <v>7.44</v>
      </c>
      <c r="G3736" s="106">
        <v>8.33</v>
      </c>
      <c r="H3736" s="106">
        <v>9.65</v>
      </c>
      <c r="I3736" s="106">
        <v>10.93</v>
      </c>
      <c r="J3736" s="106">
        <v>11.39</v>
      </c>
      <c r="K3736" s="106">
        <v>11.91</v>
      </c>
      <c r="L3736" s="106">
        <v>12.0</v>
      </c>
      <c r="M3736" s="106">
        <v>12.0</v>
      </c>
    </row>
    <row r="3737" ht="15.75" customHeight="1">
      <c r="D3737" s="108">
        <v>40284.0</v>
      </c>
      <c r="E3737" s="106">
        <v>6.88</v>
      </c>
      <c r="F3737" s="106">
        <v>7.68</v>
      </c>
      <c r="G3737" s="106">
        <v>8.41</v>
      </c>
      <c r="H3737" s="106">
        <v>9.69</v>
      </c>
      <c r="I3737" s="106">
        <v>10.91</v>
      </c>
      <c r="J3737" s="106">
        <v>11.39</v>
      </c>
      <c r="K3737" s="106">
        <v>11.91</v>
      </c>
      <c r="L3737" s="106">
        <v>12.0</v>
      </c>
      <c r="M3737" s="106">
        <v>12.0</v>
      </c>
    </row>
    <row r="3738" ht="15.75" customHeight="1">
      <c r="D3738" s="108">
        <v>40283.0</v>
      </c>
      <c r="E3738" s="106">
        <v>7.13</v>
      </c>
      <c r="F3738" s="106">
        <v>8.03</v>
      </c>
      <c r="G3738" s="106">
        <v>8.66</v>
      </c>
      <c r="H3738" s="106">
        <v>10.0</v>
      </c>
      <c r="I3738" s="106">
        <v>11.12</v>
      </c>
      <c r="J3738" s="106">
        <v>11.7</v>
      </c>
      <c r="K3738" s="106">
        <v>11.91</v>
      </c>
      <c r="L3738" s="106">
        <v>12.0</v>
      </c>
      <c r="M3738" s="106">
        <v>12.0</v>
      </c>
    </row>
    <row r="3739" ht="15.75" customHeight="1">
      <c r="D3739" s="108">
        <v>40282.0</v>
      </c>
      <c r="E3739" s="106">
        <v>7.21</v>
      </c>
      <c r="F3739" s="106">
        <v>8.01</v>
      </c>
      <c r="G3739" s="106">
        <v>8.66</v>
      </c>
      <c r="H3739" s="106">
        <v>10.09</v>
      </c>
      <c r="I3739" s="106">
        <v>11.13</v>
      </c>
      <c r="J3739" s="106">
        <v>11.7</v>
      </c>
      <c r="K3739" s="106">
        <v>11.91</v>
      </c>
      <c r="L3739" s="106">
        <v>12.0</v>
      </c>
      <c r="M3739" s="106">
        <v>12.0</v>
      </c>
    </row>
    <row r="3740" ht="15.75" customHeight="1">
      <c r="D3740" s="108">
        <v>40281.0</v>
      </c>
      <c r="E3740" s="106">
        <v>7.06</v>
      </c>
      <c r="F3740" s="106">
        <v>7.93</v>
      </c>
      <c r="G3740" s="106">
        <v>8.58</v>
      </c>
      <c r="H3740" s="106">
        <v>9.99</v>
      </c>
      <c r="I3740" s="106">
        <v>11.13</v>
      </c>
      <c r="J3740" s="106">
        <v>11.7</v>
      </c>
      <c r="K3740" s="106">
        <v>11.91</v>
      </c>
      <c r="L3740" s="106">
        <v>12.0</v>
      </c>
      <c r="M3740" s="106">
        <v>12.0</v>
      </c>
    </row>
    <row r="3741" ht="15.75" customHeight="1">
      <c r="D3741" s="108">
        <v>40280.0</v>
      </c>
      <c r="E3741" s="106">
        <v>7.06</v>
      </c>
      <c r="F3741" s="106">
        <v>7.83</v>
      </c>
      <c r="G3741" s="106">
        <v>8.58</v>
      </c>
      <c r="H3741" s="106">
        <v>9.99</v>
      </c>
      <c r="I3741" s="106">
        <v>11.09</v>
      </c>
      <c r="J3741" s="106">
        <v>11.7</v>
      </c>
      <c r="K3741" s="106">
        <v>11.91</v>
      </c>
      <c r="L3741" s="106">
        <v>12.0</v>
      </c>
      <c r="M3741" s="106">
        <v>12.0</v>
      </c>
    </row>
    <row r="3742" ht="15.75" customHeight="1">
      <c r="D3742" s="108">
        <v>40277.0</v>
      </c>
      <c r="E3742" s="106">
        <v>6.75</v>
      </c>
      <c r="F3742" s="106">
        <v>7.64</v>
      </c>
      <c r="G3742" s="106">
        <v>8.61</v>
      </c>
      <c r="H3742" s="106">
        <v>10.08</v>
      </c>
      <c r="I3742" s="106">
        <v>11.22</v>
      </c>
      <c r="J3742" s="106">
        <v>11.7</v>
      </c>
      <c r="K3742" s="106">
        <v>11.91</v>
      </c>
      <c r="L3742" s="106">
        <v>12.0</v>
      </c>
      <c r="M3742" s="106">
        <v>12.0</v>
      </c>
    </row>
    <row r="3743" ht="15.75" customHeight="1">
      <c r="D3743" s="108">
        <v>40276.0</v>
      </c>
      <c r="E3743" s="106">
        <v>6.81</v>
      </c>
      <c r="F3743" s="106">
        <v>7.66</v>
      </c>
      <c r="G3743" s="106">
        <v>8.63</v>
      </c>
      <c r="H3743" s="106">
        <v>10.08</v>
      </c>
      <c r="I3743" s="106">
        <v>11.22</v>
      </c>
      <c r="J3743" s="106">
        <v>11.7</v>
      </c>
      <c r="K3743" s="106">
        <v>11.91</v>
      </c>
      <c r="L3743" s="106">
        <v>12.0</v>
      </c>
      <c r="M3743" s="106">
        <v>12.0</v>
      </c>
    </row>
    <row r="3744" ht="15.75" customHeight="1">
      <c r="D3744" s="108">
        <v>40275.0</v>
      </c>
      <c r="E3744" s="106">
        <v>6.88</v>
      </c>
      <c r="F3744" s="106">
        <v>7.76</v>
      </c>
      <c r="G3744" s="106">
        <v>8.79</v>
      </c>
      <c r="H3744" s="106">
        <v>10.14</v>
      </c>
      <c r="I3744" s="106">
        <v>11.23</v>
      </c>
      <c r="J3744" s="106">
        <v>11.7</v>
      </c>
      <c r="K3744" s="106">
        <v>11.91</v>
      </c>
      <c r="L3744" s="106">
        <v>12.0</v>
      </c>
      <c r="M3744" s="106">
        <v>12.0</v>
      </c>
    </row>
    <row r="3745" ht="15.75" customHeight="1">
      <c r="D3745" s="108">
        <v>40274.0</v>
      </c>
      <c r="E3745" s="106">
        <v>7.31</v>
      </c>
      <c r="F3745" s="106">
        <v>7.91</v>
      </c>
      <c r="G3745" s="106">
        <v>8.83</v>
      </c>
      <c r="H3745" s="106">
        <v>10.18</v>
      </c>
      <c r="I3745" s="106">
        <v>11.32</v>
      </c>
      <c r="J3745" s="106">
        <v>11.78</v>
      </c>
      <c r="K3745" s="106">
        <v>11.94</v>
      </c>
      <c r="L3745" s="106">
        <v>12.0</v>
      </c>
      <c r="M3745" s="106">
        <v>12.0</v>
      </c>
    </row>
    <row r="3746" ht="15.75" customHeight="1">
      <c r="D3746" s="108">
        <v>40273.0</v>
      </c>
      <c r="E3746" s="106">
        <v>7.45</v>
      </c>
      <c r="F3746" s="106">
        <v>8.28</v>
      </c>
      <c r="G3746" s="106">
        <v>9.04</v>
      </c>
      <c r="H3746" s="106">
        <v>10.5</v>
      </c>
      <c r="I3746" s="106">
        <v>11.38</v>
      </c>
      <c r="J3746" s="106">
        <v>11.78</v>
      </c>
      <c r="K3746" s="106">
        <v>11.94</v>
      </c>
      <c r="L3746" s="106">
        <v>12.0</v>
      </c>
      <c r="M3746" s="106">
        <v>12.0</v>
      </c>
    </row>
    <row r="3747" ht="15.75" customHeight="1">
      <c r="D3747" s="108">
        <v>40270.0</v>
      </c>
      <c r="E3747" s="106">
        <v>7.4</v>
      </c>
      <c r="F3747" s="106">
        <v>8.21</v>
      </c>
      <c r="G3747" s="106">
        <v>9.0</v>
      </c>
      <c r="H3747" s="106">
        <v>10.59</v>
      </c>
      <c r="I3747" s="106">
        <v>11.38</v>
      </c>
      <c r="J3747" s="106">
        <v>11.78</v>
      </c>
      <c r="K3747" s="106">
        <v>11.94</v>
      </c>
      <c r="L3747" s="106">
        <v>12.0</v>
      </c>
      <c r="M3747" s="106">
        <v>12.0</v>
      </c>
    </row>
    <row r="3748" ht="15.75" customHeight="1">
      <c r="D3748" s="108">
        <v>40269.0</v>
      </c>
      <c r="E3748" s="106">
        <v>7.41</v>
      </c>
      <c r="F3748" s="106">
        <v>8.35</v>
      </c>
      <c r="G3748" s="106">
        <v>9.06</v>
      </c>
      <c r="H3748" s="106">
        <v>10.66</v>
      </c>
      <c r="I3748" s="106">
        <v>11.38</v>
      </c>
      <c r="J3748" s="106">
        <v>11.78</v>
      </c>
      <c r="K3748" s="106">
        <v>11.94</v>
      </c>
      <c r="L3748" s="106">
        <v>12.0</v>
      </c>
      <c r="M3748" s="106">
        <v>12.0</v>
      </c>
    </row>
    <row r="3749" ht="15.75" customHeight="1">
      <c r="D3749" s="108">
        <v>40268.0</v>
      </c>
      <c r="E3749" s="106">
        <v>7.29</v>
      </c>
      <c r="F3749" s="106">
        <v>8.23</v>
      </c>
      <c r="G3749" s="106">
        <v>9.0</v>
      </c>
      <c r="H3749" s="106">
        <v>10.66</v>
      </c>
      <c r="I3749" s="106">
        <v>11.35</v>
      </c>
      <c r="J3749" s="106">
        <v>11.72</v>
      </c>
      <c r="K3749" s="106">
        <v>11.88</v>
      </c>
      <c r="L3749" s="106">
        <v>12.0</v>
      </c>
      <c r="M3749" s="106">
        <v>12.0</v>
      </c>
    </row>
    <row r="3750" ht="15.75" customHeight="1">
      <c r="D3750" s="108">
        <v>40267.0</v>
      </c>
      <c r="E3750" s="106">
        <v>7.21</v>
      </c>
      <c r="F3750" s="106">
        <v>8.11</v>
      </c>
      <c r="G3750" s="106">
        <v>9.0</v>
      </c>
      <c r="H3750" s="106">
        <v>10.57</v>
      </c>
      <c r="I3750" s="106">
        <v>11.32</v>
      </c>
      <c r="J3750" s="106">
        <v>11.68</v>
      </c>
      <c r="K3750" s="106">
        <v>11.86</v>
      </c>
      <c r="L3750" s="106">
        <v>12.0</v>
      </c>
      <c r="M3750" s="106">
        <v>12.0</v>
      </c>
    </row>
    <row r="3751" ht="15.75" customHeight="1">
      <c r="D3751" s="108">
        <v>40266.0</v>
      </c>
      <c r="E3751" s="106">
        <v>7.31</v>
      </c>
      <c r="F3751" s="106">
        <v>8.21</v>
      </c>
      <c r="G3751" s="106">
        <v>9.0</v>
      </c>
      <c r="H3751" s="106">
        <v>10.63</v>
      </c>
      <c r="I3751" s="106">
        <v>11.34</v>
      </c>
      <c r="J3751" s="106">
        <v>11.72</v>
      </c>
      <c r="K3751" s="106">
        <v>11.88</v>
      </c>
      <c r="L3751" s="106">
        <v>12.0</v>
      </c>
      <c r="M3751" s="106">
        <v>12.0</v>
      </c>
    </row>
    <row r="3752" ht="15.75" customHeight="1">
      <c r="D3752" s="108">
        <v>40263.0</v>
      </c>
      <c r="E3752" s="106">
        <v>7.4</v>
      </c>
      <c r="F3752" s="106">
        <v>8.2</v>
      </c>
      <c r="G3752" s="106">
        <v>9.0</v>
      </c>
      <c r="H3752" s="106">
        <v>10.57</v>
      </c>
      <c r="I3752" s="106">
        <v>11.32</v>
      </c>
      <c r="J3752" s="106">
        <v>11.68</v>
      </c>
      <c r="K3752" s="106">
        <v>11.86</v>
      </c>
      <c r="L3752" s="106">
        <v>12.0</v>
      </c>
      <c r="M3752" s="106">
        <v>12.0</v>
      </c>
    </row>
    <row r="3753" ht="15.75" customHeight="1">
      <c r="D3753" s="108">
        <v>40262.0</v>
      </c>
      <c r="E3753" s="106">
        <v>7.54</v>
      </c>
      <c r="F3753" s="106">
        <v>8.4</v>
      </c>
      <c r="G3753" s="106">
        <v>9.03</v>
      </c>
      <c r="H3753" s="106">
        <v>10.5</v>
      </c>
      <c r="I3753" s="106">
        <v>11.25</v>
      </c>
      <c r="J3753" s="106">
        <v>11.68</v>
      </c>
      <c r="K3753" s="106">
        <v>11.86</v>
      </c>
      <c r="L3753" s="106">
        <v>12.0</v>
      </c>
      <c r="M3753" s="106">
        <v>12.0</v>
      </c>
    </row>
    <row r="3754" ht="15.75" customHeight="1">
      <c r="D3754" s="108">
        <v>40261.0</v>
      </c>
      <c r="E3754" s="106">
        <v>7.66</v>
      </c>
      <c r="F3754" s="106">
        <v>8.5</v>
      </c>
      <c r="G3754" s="106">
        <v>9.15</v>
      </c>
      <c r="H3754" s="106">
        <v>10.63</v>
      </c>
      <c r="I3754" s="106">
        <v>11.34</v>
      </c>
      <c r="J3754" s="106">
        <v>11.72</v>
      </c>
      <c r="K3754" s="106">
        <v>11.88</v>
      </c>
      <c r="L3754" s="106">
        <v>12.0</v>
      </c>
      <c r="M3754" s="106">
        <v>12.0</v>
      </c>
    </row>
    <row r="3755" ht="15.75" customHeight="1">
      <c r="D3755" s="108">
        <v>40260.0</v>
      </c>
      <c r="E3755" s="106">
        <v>7.54</v>
      </c>
      <c r="F3755" s="106">
        <v>8.43</v>
      </c>
      <c r="G3755" s="106">
        <v>9.07</v>
      </c>
      <c r="H3755" s="106">
        <v>10.59</v>
      </c>
      <c r="I3755" s="106">
        <v>11.11</v>
      </c>
      <c r="J3755" s="106">
        <v>11.54</v>
      </c>
      <c r="K3755" s="106">
        <v>11.79</v>
      </c>
      <c r="L3755" s="106">
        <v>12.0</v>
      </c>
      <c r="M3755" s="106">
        <v>12.0</v>
      </c>
    </row>
    <row r="3756" ht="15.75" customHeight="1">
      <c r="D3756" s="108">
        <v>40259.0</v>
      </c>
      <c r="E3756" s="106">
        <v>7.4</v>
      </c>
      <c r="F3756" s="106">
        <v>8.26</v>
      </c>
      <c r="G3756" s="106">
        <v>9.0</v>
      </c>
      <c r="H3756" s="106">
        <v>10.54</v>
      </c>
      <c r="I3756" s="106">
        <v>11.32</v>
      </c>
      <c r="J3756" s="106">
        <v>11.68</v>
      </c>
      <c r="K3756" s="106">
        <v>11.86</v>
      </c>
      <c r="L3756" s="106">
        <v>12.0</v>
      </c>
      <c r="M3756" s="106">
        <v>12.0</v>
      </c>
    </row>
    <row r="3757" ht="15.75" customHeight="1">
      <c r="D3757" s="108">
        <v>40256.0</v>
      </c>
      <c r="E3757" s="106">
        <v>7.23</v>
      </c>
      <c r="F3757" s="106">
        <v>8.29</v>
      </c>
      <c r="G3757" s="106">
        <v>9.06</v>
      </c>
      <c r="H3757" s="106">
        <v>10.56</v>
      </c>
      <c r="I3757" s="106">
        <v>11.38</v>
      </c>
      <c r="J3757" s="106">
        <v>11.72</v>
      </c>
      <c r="K3757" s="106">
        <v>11.88</v>
      </c>
      <c r="L3757" s="106">
        <v>12.0</v>
      </c>
      <c r="M3757" s="106">
        <v>12.0</v>
      </c>
    </row>
    <row r="3758" ht="15.75" customHeight="1">
      <c r="D3758" s="108">
        <v>40255.0</v>
      </c>
      <c r="E3758" s="106">
        <v>7.31</v>
      </c>
      <c r="F3758" s="106">
        <v>8.29</v>
      </c>
      <c r="G3758" s="106">
        <v>9.06</v>
      </c>
      <c r="H3758" s="106">
        <v>10.56</v>
      </c>
      <c r="I3758" s="106">
        <v>11.33</v>
      </c>
      <c r="J3758" s="106">
        <v>11.69</v>
      </c>
      <c r="K3758" s="106">
        <v>11.85</v>
      </c>
      <c r="L3758" s="106">
        <v>12.0</v>
      </c>
      <c r="M3758" s="106">
        <v>12.0</v>
      </c>
    </row>
    <row r="3759" ht="15.75" customHeight="1">
      <c r="D3759" s="108">
        <v>40254.0</v>
      </c>
      <c r="E3759" s="106">
        <v>7.31</v>
      </c>
      <c r="F3759" s="106">
        <v>8.29</v>
      </c>
      <c r="G3759" s="106">
        <v>9.06</v>
      </c>
      <c r="H3759" s="106">
        <v>10.63</v>
      </c>
      <c r="I3759" s="106">
        <v>11.39</v>
      </c>
      <c r="J3759" s="106">
        <v>11.73</v>
      </c>
      <c r="K3759" s="106">
        <v>11.85</v>
      </c>
      <c r="L3759" s="106">
        <v>12.0</v>
      </c>
      <c r="M3759" s="106">
        <v>12.0</v>
      </c>
    </row>
    <row r="3760" ht="15.75" customHeight="1">
      <c r="D3760" s="108">
        <v>40253.0</v>
      </c>
      <c r="E3760" s="106">
        <v>7.31</v>
      </c>
      <c r="F3760" s="106">
        <v>8.31</v>
      </c>
      <c r="G3760" s="106">
        <v>9.06</v>
      </c>
      <c r="H3760" s="106">
        <v>10.63</v>
      </c>
      <c r="I3760" s="106">
        <v>11.39</v>
      </c>
      <c r="J3760" s="106">
        <v>11.73</v>
      </c>
      <c r="K3760" s="106">
        <v>11.85</v>
      </c>
      <c r="L3760" s="106">
        <v>12.0</v>
      </c>
      <c r="M3760" s="106">
        <v>12.0</v>
      </c>
    </row>
    <row r="3761" ht="15.75" customHeight="1">
      <c r="D3761" s="108">
        <v>40252.0</v>
      </c>
      <c r="E3761" s="106">
        <v>7.25</v>
      </c>
      <c r="F3761" s="106">
        <v>8.25</v>
      </c>
      <c r="G3761" s="106">
        <v>9.06</v>
      </c>
      <c r="H3761" s="106">
        <v>10.63</v>
      </c>
      <c r="I3761" s="106">
        <v>11.39</v>
      </c>
      <c r="J3761" s="106">
        <v>11.73</v>
      </c>
      <c r="K3761" s="106">
        <v>11.85</v>
      </c>
      <c r="L3761" s="106">
        <v>12.0</v>
      </c>
      <c r="M3761" s="106">
        <v>12.0</v>
      </c>
    </row>
    <row r="3762" ht="15.75" customHeight="1">
      <c r="D3762" s="108">
        <v>40249.0</v>
      </c>
      <c r="E3762" s="106">
        <v>6.79</v>
      </c>
      <c r="F3762" s="106">
        <v>7.97</v>
      </c>
      <c r="G3762" s="106">
        <v>8.88</v>
      </c>
      <c r="H3762" s="106">
        <v>10.42</v>
      </c>
      <c r="I3762" s="106">
        <v>11.23</v>
      </c>
      <c r="J3762" s="106">
        <v>11.64</v>
      </c>
      <c r="K3762" s="106">
        <v>11.8</v>
      </c>
      <c r="L3762" s="106">
        <v>12.0</v>
      </c>
      <c r="M3762" s="106">
        <v>12.0</v>
      </c>
    </row>
    <row r="3763" ht="15.75" customHeight="1">
      <c r="D3763" s="108">
        <v>40248.0</v>
      </c>
      <c r="E3763" s="106">
        <v>7.09</v>
      </c>
      <c r="F3763" s="106">
        <v>8.1</v>
      </c>
      <c r="G3763" s="106">
        <v>8.98</v>
      </c>
      <c r="H3763" s="106">
        <v>10.56</v>
      </c>
      <c r="I3763" s="106">
        <v>11.39</v>
      </c>
      <c r="J3763" s="106">
        <v>11.73</v>
      </c>
      <c r="K3763" s="106">
        <v>11.85</v>
      </c>
      <c r="L3763" s="106">
        <v>12.0</v>
      </c>
      <c r="M3763" s="106">
        <v>12.0</v>
      </c>
    </row>
    <row r="3764" ht="15.75" customHeight="1">
      <c r="D3764" s="108">
        <v>40247.0</v>
      </c>
      <c r="E3764" s="106">
        <v>6.91</v>
      </c>
      <c r="F3764" s="106">
        <v>8.04</v>
      </c>
      <c r="G3764" s="106">
        <v>8.98</v>
      </c>
      <c r="H3764" s="106">
        <v>10.56</v>
      </c>
      <c r="I3764" s="106">
        <v>11.36</v>
      </c>
      <c r="J3764" s="106">
        <v>11.73</v>
      </c>
      <c r="K3764" s="106">
        <v>11.85</v>
      </c>
      <c r="L3764" s="106">
        <v>12.0</v>
      </c>
      <c r="M3764" s="106">
        <v>12.0</v>
      </c>
    </row>
    <row r="3765" ht="15.75" customHeight="1">
      <c r="D3765" s="108">
        <v>40246.0</v>
      </c>
      <c r="E3765" s="106">
        <v>6.98</v>
      </c>
      <c r="F3765" s="106">
        <v>8.04</v>
      </c>
      <c r="G3765" s="106">
        <v>8.98</v>
      </c>
      <c r="H3765" s="106">
        <v>10.56</v>
      </c>
      <c r="I3765" s="106">
        <v>11.36</v>
      </c>
      <c r="J3765" s="106">
        <v>11.73</v>
      </c>
      <c r="K3765" s="106">
        <v>11.85</v>
      </c>
      <c r="L3765" s="106">
        <v>12.0</v>
      </c>
      <c r="M3765" s="106">
        <v>12.0</v>
      </c>
    </row>
    <row r="3766" ht="15.75" customHeight="1">
      <c r="D3766" s="108">
        <v>40245.0</v>
      </c>
      <c r="E3766" s="106">
        <v>7.35</v>
      </c>
      <c r="F3766" s="106">
        <v>8.35</v>
      </c>
      <c r="G3766" s="106">
        <v>9.23</v>
      </c>
      <c r="H3766" s="106">
        <v>10.69</v>
      </c>
      <c r="I3766" s="106">
        <v>11.51</v>
      </c>
      <c r="J3766" s="106">
        <v>11.89</v>
      </c>
      <c r="K3766" s="106">
        <v>11.98</v>
      </c>
      <c r="L3766" s="106">
        <v>12.0</v>
      </c>
      <c r="M3766" s="106">
        <v>12.0</v>
      </c>
    </row>
    <row r="3767" ht="15.75" customHeight="1">
      <c r="D3767" s="108">
        <v>40242.0</v>
      </c>
      <c r="E3767" s="106">
        <v>7.21</v>
      </c>
      <c r="F3767" s="106">
        <v>8.14</v>
      </c>
      <c r="G3767" s="106">
        <v>9.29</v>
      </c>
      <c r="H3767" s="106">
        <v>10.86</v>
      </c>
      <c r="I3767" s="106">
        <v>11.59</v>
      </c>
      <c r="J3767" s="106">
        <v>11.87</v>
      </c>
      <c r="K3767" s="106">
        <v>11.97</v>
      </c>
      <c r="L3767" s="106">
        <v>12.0</v>
      </c>
      <c r="M3767" s="106">
        <v>12.0</v>
      </c>
    </row>
    <row r="3768" ht="15.75" customHeight="1">
      <c r="D3768" s="108">
        <v>40241.0</v>
      </c>
      <c r="E3768" s="106">
        <v>7.79</v>
      </c>
      <c r="F3768" s="106">
        <v>8.71</v>
      </c>
      <c r="G3768" s="106">
        <v>9.93</v>
      </c>
      <c r="H3768" s="106">
        <v>11.29</v>
      </c>
      <c r="I3768" s="106">
        <v>11.8</v>
      </c>
      <c r="J3768" s="106">
        <v>11.94</v>
      </c>
      <c r="K3768" s="106">
        <v>12.0</v>
      </c>
      <c r="L3768" s="106">
        <v>12.0</v>
      </c>
      <c r="M3768" s="106">
        <v>12.0</v>
      </c>
    </row>
    <row r="3769" ht="15.75" customHeight="1">
      <c r="D3769" s="108">
        <v>40240.0</v>
      </c>
      <c r="E3769" s="106">
        <v>8.36</v>
      </c>
      <c r="F3769" s="106">
        <v>9.31</v>
      </c>
      <c r="G3769" s="106">
        <v>10.31</v>
      </c>
      <c r="H3769" s="106">
        <v>11.48</v>
      </c>
      <c r="I3769" s="106">
        <v>11.89</v>
      </c>
      <c r="J3769" s="106">
        <v>11.94</v>
      </c>
      <c r="K3769" s="106">
        <v>11.98</v>
      </c>
      <c r="L3769" s="106">
        <v>12.0</v>
      </c>
      <c r="M3769" s="106">
        <v>12.0</v>
      </c>
    </row>
    <row r="3770" ht="15.75" customHeight="1">
      <c r="D3770" s="108">
        <v>40239.0</v>
      </c>
      <c r="E3770" s="106">
        <v>8.24</v>
      </c>
      <c r="F3770" s="106">
        <v>9.21</v>
      </c>
      <c r="G3770" s="106">
        <v>10.0</v>
      </c>
      <c r="H3770" s="106">
        <v>11.35</v>
      </c>
      <c r="I3770" s="106">
        <v>11.85</v>
      </c>
      <c r="J3770" s="106">
        <v>11.91</v>
      </c>
      <c r="K3770" s="106">
        <v>11.96</v>
      </c>
      <c r="L3770" s="106">
        <v>12.0</v>
      </c>
      <c r="M3770" s="106">
        <v>12.0</v>
      </c>
    </row>
    <row r="3771" ht="15.75" customHeight="1">
      <c r="D3771" s="108">
        <v>40238.0</v>
      </c>
      <c r="E3771" s="106">
        <v>7.98</v>
      </c>
      <c r="F3771" s="106">
        <v>8.83</v>
      </c>
      <c r="G3771" s="106">
        <v>10.06</v>
      </c>
      <c r="H3771" s="106">
        <v>11.35</v>
      </c>
      <c r="I3771" s="106">
        <v>11.85</v>
      </c>
      <c r="J3771" s="106">
        <v>11.91</v>
      </c>
      <c r="K3771" s="106">
        <v>11.96</v>
      </c>
      <c r="L3771" s="106">
        <v>12.0</v>
      </c>
      <c r="M3771" s="106">
        <v>12.0</v>
      </c>
    </row>
    <row r="3772" ht="15.75" customHeight="1">
      <c r="D3772" s="108">
        <v>40235.0</v>
      </c>
      <c r="E3772" s="106">
        <v>6.69</v>
      </c>
      <c r="F3772" s="106">
        <v>8.0</v>
      </c>
      <c r="G3772" s="106">
        <v>9.63</v>
      </c>
      <c r="H3772" s="106">
        <v>11.29</v>
      </c>
      <c r="I3772" s="106">
        <v>11.85</v>
      </c>
      <c r="J3772" s="106">
        <v>11.91</v>
      </c>
      <c r="K3772" s="106">
        <v>11.96</v>
      </c>
      <c r="L3772" s="106">
        <v>12.0</v>
      </c>
      <c r="M3772" s="106">
        <v>12.0</v>
      </c>
    </row>
    <row r="3773" ht="15.75" customHeight="1">
      <c r="D3773" s="108">
        <v>40234.0</v>
      </c>
      <c r="E3773" s="106">
        <v>6.81</v>
      </c>
      <c r="F3773" s="106">
        <v>8.04</v>
      </c>
      <c r="G3773" s="106">
        <v>9.75</v>
      </c>
      <c r="H3773" s="106">
        <v>11.15</v>
      </c>
      <c r="I3773" s="106">
        <v>11.78</v>
      </c>
      <c r="J3773" s="106">
        <v>11.91</v>
      </c>
      <c r="K3773" s="106">
        <v>11.96</v>
      </c>
      <c r="L3773" s="106">
        <v>12.0</v>
      </c>
      <c r="M3773" s="106">
        <v>12.0</v>
      </c>
    </row>
    <row r="3774" ht="15.75" customHeight="1">
      <c r="D3774" s="108">
        <v>40233.0</v>
      </c>
      <c r="E3774" s="106">
        <v>7.94</v>
      </c>
      <c r="F3774" s="106">
        <v>8.81</v>
      </c>
      <c r="G3774" s="106">
        <v>10.13</v>
      </c>
      <c r="H3774" s="106">
        <v>11.34</v>
      </c>
      <c r="I3774" s="106">
        <v>11.78</v>
      </c>
      <c r="J3774" s="106">
        <v>11.91</v>
      </c>
      <c r="K3774" s="106">
        <v>11.96</v>
      </c>
      <c r="L3774" s="106">
        <v>12.0</v>
      </c>
      <c r="M3774" s="106">
        <v>12.0</v>
      </c>
    </row>
    <row r="3775" ht="15.75" customHeight="1">
      <c r="D3775" s="108">
        <v>40232.0</v>
      </c>
      <c r="E3775" s="106">
        <v>9.06</v>
      </c>
      <c r="F3775" s="106">
        <v>10.13</v>
      </c>
      <c r="G3775" s="106">
        <v>10.83</v>
      </c>
      <c r="H3775" s="106">
        <v>11.63</v>
      </c>
      <c r="I3775" s="106">
        <v>11.9</v>
      </c>
      <c r="J3775" s="106">
        <v>11.95</v>
      </c>
      <c r="K3775" s="106">
        <v>11.96</v>
      </c>
      <c r="L3775" s="106">
        <v>12.0</v>
      </c>
      <c r="M3775" s="106">
        <v>12.0</v>
      </c>
    </row>
    <row r="3776" ht="15.75" customHeight="1">
      <c r="D3776" s="108">
        <v>40231.0</v>
      </c>
      <c r="E3776" s="106">
        <v>10.63</v>
      </c>
      <c r="F3776" s="106">
        <v>11.15</v>
      </c>
      <c r="G3776" s="106">
        <v>11.45</v>
      </c>
      <c r="H3776" s="106">
        <v>11.84</v>
      </c>
      <c r="I3776" s="106">
        <v>11.9</v>
      </c>
      <c r="J3776" s="106">
        <v>11.98</v>
      </c>
      <c r="K3776" s="106">
        <v>11.98</v>
      </c>
      <c r="L3776" s="106">
        <v>12.0</v>
      </c>
      <c r="M3776" s="106">
        <v>12.0</v>
      </c>
    </row>
    <row r="3777" ht="15.75" customHeight="1">
      <c r="D3777" s="108">
        <v>40228.0</v>
      </c>
      <c r="E3777" s="106">
        <v>10.88</v>
      </c>
      <c r="F3777" s="106">
        <v>11.33</v>
      </c>
      <c r="G3777" s="106">
        <v>11.5</v>
      </c>
      <c r="H3777" s="106">
        <v>11.56</v>
      </c>
      <c r="I3777" s="106">
        <v>11.69</v>
      </c>
      <c r="J3777" s="106">
        <v>11.88</v>
      </c>
      <c r="K3777" s="106">
        <v>11.88</v>
      </c>
      <c r="L3777" s="106">
        <v>12.0</v>
      </c>
      <c r="M3777" s="106">
        <v>12.0</v>
      </c>
    </row>
    <row r="3778" ht="15.75" customHeight="1">
      <c r="D3778" s="108">
        <v>40221.0</v>
      </c>
      <c r="E3778" s="106">
        <v>10.57</v>
      </c>
      <c r="F3778" s="106">
        <v>11.14</v>
      </c>
      <c r="G3778" s="106">
        <v>11.3</v>
      </c>
      <c r="H3778" s="106">
        <v>11.71</v>
      </c>
      <c r="I3778" s="106">
        <v>11.81</v>
      </c>
      <c r="J3778" s="106">
        <v>11.93</v>
      </c>
      <c r="K3778" s="106">
        <v>11.93</v>
      </c>
      <c r="L3778" s="106">
        <v>12.0</v>
      </c>
      <c r="M3778" s="106">
        <v>12.0</v>
      </c>
    </row>
    <row r="3779" ht="15.75" customHeight="1">
      <c r="D3779" s="108">
        <v>40220.0</v>
      </c>
      <c r="E3779" s="106">
        <v>10.8</v>
      </c>
      <c r="F3779" s="106">
        <v>11.2</v>
      </c>
      <c r="G3779" s="106">
        <v>11.3</v>
      </c>
      <c r="H3779" s="106">
        <v>11.79</v>
      </c>
      <c r="I3779" s="106">
        <v>11.84</v>
      </c>
      <c r="J3779" s="106">
        <v>11.94</v>
      </c>
      <c r="K3779" s="106">
        <v>11.94</v>
      </c>
      <c r="L3779" s="106">
        <v>12.0</v>
      </c>
      <c r="M3779" s="106">
        <v>12.0</v>
      </c>
    </row>
    <row r="3780" ht="15.75" customHeight="1">
      <c r="D3780" s="108">
        <v>40219.0</v>
      </c>
      <c r="E3780" s="106">
        <v>10.64</v>
      </c>
      <c r="F3780" s="106">
        <v>11.18</v>
      </c>
      <c r="G3780" s="106">
        <v>11.57</v>
      </c>
      <c r="H3780" s="106">
        <v>11.64</v>
      </c>
      <c r="I3780" s="106">
        <v>11.78</v>
      </c>
      <c r="J3780" s="106">
        <v>11.89</v>
      </c>
      <c r="K3780" s="106">
        <v>11.96</v>
      </c>
      <c r="L3780" s="106">
        <v>12.0</v>
      </c>
      <c r="M3780" s="106">
        <v>12.0</v>
      </c>
    </row>
    <row r="3781" ht="15.75" customHeight="1">
      <c r="D3781" s="108">
        <v>40218.0</v>
      </c>
      <c r="E3781" s="106">
        <v>10.57</v>
      </c>
      <c r="F3781" s="106">
        <v>11.04</v>
      </c>
      <c r="G3781" s="106">
        <v>11.43</v>
      </c>
      <c r="H3781" s="106">
        <v>11.54</v>
      </c>
      <c r="I3781" s="106">
        <v>11.68</v>
      </c>
      <c r="J3781" s="106">
        <v>11.86</v>
      </c>
      <c r="K3781" s="106">
        <v>11.93</v>
      </c>
      <c r="L3781" s="106">
        <v>12.0</v>
      </c>
      <c r="M3781" s="106">
        <v>12.0</v>
      </c>
    </row>
    <row r="3782" ht="15.75" customHeight="1">
      <c r="D3782" s="108">
        <v>40217.0</v>
      </c>
      <c r="E3782" s="106">
        <v>10.1</v>
      </c>
      <c r="F3782" s="106">
        <v>10.78</v>
      </c>
      <c r="G3782" s="106">
        <v>11.26</v>
      </c>
      <c r="H3782" s="106">
        <v>11.62</v>
      </c>
      <c r="I3782" s="106">
        <v>11.84</v>
      </c>
      <c r="J3782" s="106">
        <v>11.88</v>
      </c>
      <c r="K3782" s="106">
        <v>11.94</v>
      </c>
      <c r="L3782" s="106">
        <v>12.0</v>
      </c>
      <c r="M3782" s="106">
        <v>12.0</v>
      </c>
    </row>
    <row r="3783" ht="15.75" customHeight="1">
      <c r="D3783" s="108">
        <v>40214.0</v>
      </c>
      <c r="E3783" s="106">
        <v>9.88</v>
      </c>
      <c r="F3783" s="106">
        <v>10.56</v>
      </c>
      <c r="G3783" s="106">
        <v>11.09</v>
      </c>
      <c r="H3783" s="106">
        <v>11.53</v>
      </c>
      <c r="I3783" s="106">
        <v>11.74</v>
      </c>
      <c r="J3783" s="106">
        <v>11.88</v>
      </c>
      <c r="K3783" s="106">
        <v>11.94</v>
      </c>
      <c r="L3783" s="106">
        <v>12.0</v>
      </c>
      <c r="M3783" s="106">
        <v>12.0</v>
      </c>
    </row>
    <row r="3784" ht="15.75" customHeight="1">
      <c r="D3784" s="108">
        <v>40213.0</v>
      </c>
      <c r="E3784" s="106">
        <v>9.75</v>
      </c>
      <c r="F3784" s="106">
        <v>10.62</v>
      </c>
      <c r="G3784" s="106">
        <v>11.13</v>
      </c>
      <c r="H3784" s="106">
        <v>11.53</v>
      </c>
      <c r="I3784" s="106">
        <v>11.78</v>
      </c>
      <c r="J3784" s="106">
        <v>11.92</v>
      </c>
      <c r="K3784" s="106">
        <v>11.97</v>
      </c>
      <c r="L3784" s="106">
        <v>12.0</v>
      </c>
      <c r="M3784" s="106">
        <v>12.0</v>
      </c>
    </row>
    <row r="3785" ht="15.75" customHeight="1">
      <c r="D3785" s="108">
        <v>40212.0</v>
      </c>
      <c r="E3785" s="106">
        <v>9.75</v>
      </c>
      <c r="F3785" s="106">
        <v>10.35</v>
      </c>
      <c r="G3785" s="106">
        <v>11.0</v>
      </c>
      <c r="H3785" s="106">
        <v>11.45</v>
      </c>
      <c r="I3785" s="106">
        <v>11.66</v>
      </c>
      <c r="J3785" s="106">
        <v>11.83</v>
      </c>
      <c r="K3785" s="106">
        <v>11.92</v>
      </c>
      <c r="L3785" s="106">
        <v>12.0</v>
      </c>
      <c r="M3785" s="106">
        <v>12.0</v>
      </c>
    </row>
    <row r="3786" ht="15.75" customHeight="1">
      <c r="D3786" s="108">
        <v>40211.0</v>
      </c>
      <c r="E3786" s="106">
        <v>9.43</v>
      </c>
      <c r="F3786" s="106">
        <v>10.29</v>
      </c>
      <c r="G3786" s="106">
        <v>10.93</v>
      </c>
      <c r="H3786" s="106">
        <v>11.53</v>
      </c>
      <c r="I3786" s="106">
        <v>11.71</v>
      </c>
      <c r="J3786" s="106">
        <v>11.86</v>
      </c>
      <c r="K3786" s="106">
        <v>11.93</v>
      </c>
      <c r="L3786" s="106">
        <v>12.0</v>
      </c>
      <c r="M3786" s="106">
        <v>12.0</v>
      </c>
    </row>
    <row r="3787" ht="15.75" customHeight="1">
      <c r="D3787" s="108">
        <v>40210.0</v>
      </c>
      <c r="E3787" s="106">
        <v>9.16</v>
      </c>
      <c r="F3787" s="106">
        <v>9.98</v>
      </c>
      <c r="G3787" s="106">
        <v>10.88</v>
      </c>
      <c r="H3787" s="106">
        <v>11.53</v>
      </c>
      <c r="I3787" s="106">
        <v>11.74</v>
      </c>
      <c r="J3787" s="106">
        <v>11.88</v>
      </c>
      <c r="K3787" s="106">
        <v>11.94</v>
      </c>
      <c r="L3787" s="106">
        <v>12.0</v>
      </c>
      <c r="M3787" s="106">
        <v>12.0</v>
      </c>
    </row>
    <row r="3788" ht="15.75" customHeight="1">
      <c r="D3788" s="108">
        <v>40207.0</v>
      </c>
      <c r="E3788" s="106">
        <v>8.79</v>
      </c>
      <c r="F3788" s="106">
        <v>9.69</v>
      </c>
      <c r="G3788" s="106">
        <v>10.63</v>
      </c>
      <c r="H3788" s="106">
        <v>11.34</v>
      </c>
      <c r="I3788" s="106">
        <v>11.68</v>
      </c>
      <c r="J3788" s="106">
        <v>11.88</v>
      </c>
      <c r="K3788" s="106">
        <v>11.94</v>
      </c>
      <c r="L3788" s="106">
        <v>12.0</v>
      </c>
      <c r="M3788" s="106">
        <v>12.0</v>
      </c>
    </row>
    <row r="3789" ht="15.75" customHeight="1">
      <c r="D3789" s="108">
        <v>40206.0</v>
      </c>
      <c r="E3789" s="106">
        <v>8.8</v>
      </c>
      <c r="F3789" s="106">
        <v>9.67</v>
      </c>
      <c r="G3789" s="106">
        <v>10.57</v>
      </c>
      <c r="H3789" s="106">
        <v>11.33</v>
      </c>
      <c r="I3789" s="106">
        <v>11.66</v>
      </c>
      <c r="J3789" s="106">
        <v>11.83</v>
      </c>
      <c r="K3789" s="106">
        <v>11.92</v>
      </c>
      <c r="L3789" s="106">
        <v>12.0</v>
      </c>
      <c r="M3789" s="106">
        <v>12.0</v>
      </c>
    </row>
    <row r="3790" ht="15.75" customHeight="1">
      <c r="D3790" s="108">
        <v>40205.0</v>
      </c>
      <c r="E3790" s="106">
        <v>9.13</v>
      </c>
      <c r="F3790" s="106">
        <v>10.11</v>
      </c>
      <c r="G3790" s="106">
        <v>10.76</v>
      </c>
      <c r="H3790" s="106">
        <v>11.44</v>
      </c>
      <c r="I3790" s="106">
        <v>11.74</v>
      </c>
      <c r="J3790" s="106">
        <v>11.88</v>
      </c>
      <c r="K3790" s="106">
        <v>11.94</v>
      </c>
      <c r="L3790" s="106">
        <v>12.0</v>
      </c>
      <c r="M3790" s="106">
        <v>12.0</v>
      </c>
    </row>
    <row r="3791" ht="15.75" customHeight="1">
      <c r="D3791" s="108">
        <v>40204.0</v>
      </c>
      <c r="E3791" s="106">
        <v>9.56</v>
      </c>
      <c r="F3791" s="106">
        <v>10.44</v>
      </c>
      <c r="G3791" s="106">
        <v>10.93</v>
      </c>
      <c r="H3791" s="106">
        <v>11.4</v>
      </c>
      <c r="I3791" s="106">
        <v>11.68</v>
      </c>
      <c r="J3791" s="106">
        <v>11.88</v>
      </c>
      <c r="K3791" s="106">
        <v>11.94</v>
      </c>
      <c r="L3791" s="106">
        <v>12.0</v>
      </c>
      <c r="M3791" s="106">
        <v>12.0</v>
      </c>
    </row>
    <row r="3792" ht="15.75" customHeight="1">
      <c r="D3792" s="108">
        <v>40203.0</v>
      </c>
      <c r="E3792" s="106">
        <v>9.46</v>
      </c>
      <c r="F3792" s="106">
        <v>10.32</v>
      </c>
      <c r="G3792" s="106">
        <v>10.86</v>
      </c>
      <c r="H3792" s="106">
        <v>11.42</v>
      </c>
      <c r="I3792" s="106">
        <v>11.66</v>
      </c>
      <c r="J3792" s="106">
        <v>11.83</v>
      </c>
      <c r="K3792" s="106">
        <v>11.92</v>
      </c>
      <c r="L3792" s="106">
        <v>12.0</v>
      </c>
      <c r="M3792" s="106">
        <v>12.0</v>
      </c>
    </row>
    <row r="3793" ht="15.75" customHeight="1">
      <c r="D3793" s="108">
        <v>40200.0</v>
      </c>
      <c r="E3793" s="106">
        <v>8.97</v>
      </c>
      <c r="F3793" s="106">
        <v>9.75</v>
      </c>
      <c r="G3793" s="106">
        <v>10.28</v>
      </c>
      <c r="H3793" s="106">
        <v>11.08</v>
      </c>
      <c r="I3793" s="106">
        <v>11.41</v>
      </c>
      <c r="J3793" s="106">
        <v>11.75</v>
      </c>
      <c r="K3793" s="106">
        <v>11.92</v>
      </c>
      <c r="L3793" s="106">
        <v>12.0</v>
      </c>
      <c r="M3793" s="106">
        <v>12.0</v>
      </c>
    </row>
    <row r="3794" ht="15.75" customHeight="1">
      <c r="D3794" s="108">
        <v>40199.0</v>
      </c>
      <c r="E3794" s="106">
        <v>8.61</v>
      </c>
      <c r="F3794" s="106">
        <v>9.21</v>
      </c>
      <c r="G3794" s="106">
        <v>9.86</v>
      </c>
      <c r="H3794" s="106">
        <v>10.64</v>
      </c>
      <c r="I3794" s="106">
        <v>11.21</v>
      </c>
      <c r="J3794" s="106">
        <v>11.61</v>
      </c>
      <c r="K3794" s="106">
        <v>11.79</v>
      </c>
      <c r="L3794" s="106">
        <v>11.85</v>
      </c>
      <c r="M3794" s="106">
        <v>11.96</v>
      </c>
    </row>
    <row r="3795" ht="15.75" customHeight="1">
      <c r="D3795" s="108">
        <v>40198.0</v>
      </c>
      <c r="E3795" s="106">
        <v>8.3</v>
      </c>
      <c r="F3795" s="106">
        <v>9.08</v>
      </c>
      <c r="G3795" s="106">
        <v>9.83</v>
      </c>
      <c r="H3795" s="106">
        <v>10.75</v>
      </c>
      <c r="I3795" s="106">
        <v>11.33</v>
      </c>
      <c r="J3795" s="106">
        <v>11.72</v>
      </c>
      <c r="K3795" s="106">
        <v>11.92</v>
      </c>
      <c r="L3795" s="106">
        <v>11.95</v>
      </c>
      <c r="M3795" s="106">
        <v>12.0</v>
      </c>
    </row>
    <row r="3796" ht="15.75" customHeight="1">
      <c r="D3796" s="108">
        <v>40197.0</v>
      </c>
      <c r="E3796" s="106">
        <v>8.26</v>
      </c>
      <c r="F3796" s="106">
        <v>9.04</v>
      </c>
      <c r="G3796" s="106">
        <v>9.73</v>
      </c>
      <c r="H3796" s="106">
        <v>10.88</v>
      </c>
      <c r="I3796" s="106">
        <v>11.4</v>
      </c>
      <c r="J3796" s="106">
        <v>11.79</v>
      </c>
      <c r="K3796" s="106">
        <v>11.94</v>
      </c>
      <c r="L3796" s="106">
        <v>11.96</v>
      </c>
      <c r="M3796" s="106">
        <v>12.0</v>
      </c>
    </row>
    <row r="3797" ht="15.75" customHeight="1">
      <c r="D3797" s="108">
        <v>40196.0</v>
      </c>
      <c r="E3797" s="106">
        <v>8.23</v>
      </c>
      <c r="F3797" s="106">
        <v>9.0</v>
      </c>
      <c r="G3797" s="106">
        <v>9.73</v>
      </c>
      <c r="H3797" s="106">
        <v>10.88</v>
      </c>
      <c r="I3797" s="106">
        <v>11.4</v>
      </c>
      <c r="J3797" s="106">
        <v>11.79</v>
      </c>
      <c r="K3797" s="106">
        <v>11.94</v>
      </c>
      <c r="L3797" s="106">
        <v>11.96</v>
      </c>
      <c r="M3797" s="106">
        <v>12.0</v>
      </c>
    </row>
    <row r="3798" ht="15.75" customHeight="1">
      <c r="D3798" s="108">
        <v>40193.0</v>
      </c>
      <c r="E3798" s="106">
        <v>8.23</v>
      </c>
      <c r="F3798" s="106">
        <v>9.06</v>
      </c>
      <c r="G3798" s="106">
        <v>9.75</v>
      </c>
      <c r="H3798" s="106">
        <v>10.85</v>
      </c>
      <c r="I3798" s="106">
        <v>11.4</v>
      </c>
      <c r="J3798" s="106">
        <v>11.79</v>
      </c>
      <c r="K3798" s="106">
        <v>11.94</v>
      </c>
      <c r="L3798" s="106">
        <v>11.96</v>
      </c>
      <c r="M3798" s="106">
        <v>12.0</v>
      </c>
    </row>
    <row r="3799" ht="15.75" customHeight="1">
      <c r="D3799" s="108">
        <v>40192.0</v>
      </c>
      <c r="E3799" s="106">
        <v>8.23</v>
      </c>
      <c r="F3799" s="106">
        <v>9.03</v>
      </c>
      <c r="G3799" s="106">
        <v>9.69</v>
      </c>
      <c r="H3799" s="106">
        <v>10.79</v>
      </c>
      <c r="I3799" s="106">
        <v>11.4</v>
      </c>
      <c r="J3799" s="106">
        <v>11.79</v>
      </c>
      <c r="K3799" s="106">
        <v>11.94</v>
      </c>
      <c r="L3799" s="106">
        <v>12.0</v>
      </c>
      <c r="M3799" s="106">
        <v>12.0</v>
      </c>
    </row>
    <row r="3800" ht="15.75" customHeight="1">
      <c r="D3800" s="108">
        <v>40191.0</v>
      </c>
      <c r="E3800" s="106">
        <v>8.26</v>
      </c>
      <c r="F3800" s="106">
        <v>9.07</v>
      </c>
      <c r="G3800" s="106">
        <v>9.67</v>
      </c>
      <c r="H3800" s="106">
        <v>10.79</v>
      </c>
      <c r="I3800" s="106">
        <v>11.39</v>
      </c>
      <c r="J3800" s="106">
        <v>11.76</v>
      </c>
      <c r="K3800" s="106">
        <v>11.93</v>
      </c>
      <c r="L3800" s="106">
        <v>12.0</v>
      </c>
      <c r="M3800" s="106">
        <v>12.0</v>
      </c>
    </row>
    <row r="3801" ht="15.75" customHeight="1">
      <c r="D3801" s="108">
        <v>40190.0</v>
      </c>
      <c r="E3801" s="106">
        <v>8.44</v>
      </c>
      <c r="F3801" s="106">
        <v>9.38</v>
      </c>
      <c r="G3801" s="106">
        <v>9.99</v>
      </c>
      <c r="H3801" s="106">
        <v>10.84</v>
      </c>
      <c r="I3801" s="106">
        <v>11.44</v>
      </c>
      <c r="J3801" s="106">
        <v>11.79</v>
      </c>
      <c r="K3801" s="106">
        <v>11.94</v>
      </c>
      <c r="L3801" s="106">
        <v>12.0</v>
      </c>
      <c r="M3801" s="106">
        <v>12.0</v>
      </c>
    </row>
    <row r="3802" ht="15.75" customHeight="1">
      <c r="D3802" s="108">
        <v>40189.0</v>
      </c>
      <c r="E3802" s="106">
        <v>8.56</v>
      </c>
      <c r="F3802" s="106">
        <v>9.44</v>
      </c>
      <c r="G3802" s="106">
        <v>10.09</v>
      </c>
      <c r="H3802" s="106">
        <v>10.96</v>
      </c>
      <c r="I3802" s="106">
        <v>11.44</v>
      </c>
      <c r="J3802" s="106">
        <v>11.79</v>
      </c>
      <c r="K3802" s="106">
        <v>11.94</v>
      </c>
      <c r="L3802" s="106">
        <v>12.0</v>
      </c>
      <c r="M3802" s="106">
        <v>12.0</v>
      </c>
    </row>
    <row r="3803" ht="15.75" customHeight="1">
      <c r="D3803" s="108">
        <v>40186.0</v>
      </c>
      <c r="E3803" s="106">
        <v>9.17</v>
      </c>
      <c r="F3803" s="106">
        <v>9.98</v>
      </c>
      <c r="G3803" s="106">
        <v>10.48</v>
      </c>
      <c r="H3803" s="106">
        <v>10.95</v>
      </c>
      <c r="I3803" s="106">
        <v>11.53</v>
      </c>
      <c r="J3803" s="106">
        <v>11.75</v>
      </c>
      <c r="K3803" s="106">
        <v>11.87</v>
      </c>
      <c r="L3803" s="106">
        <v>11.95</v>
      </c>
      <c r="M3803" s="106">
        <v>11.95</v>
      </c>
    </row>
    <row r="3804" ht="15.75" customHeight="1">
      <c r="D3804" s="108">
        <v>40185.0</v>
      </c>
      <c r="E3804" s="106">
        <v>9.5</v>
      </c>
      <c r="F3804" s="106">
        <v>10.23</v>
      </c>
      <c r="G3804" s="106">
        <v>10.66</v>
      </c>
      <c r="H3804" s="106">
        <v>11.23</v>
      </c>
      <c r="I3804" s="106">
        <v>11.54</v>
      </c>
      <c r="J3804" s="106">
        <v>11.71</v>
      </c>
      <c r="K3804" s="106">
        <v>11.84</v>
      </c>
      <c r="L3804" s="106">
        <v>11.9</v>
      </c>
      <c r="M3804" s="106">
        <v>11.9</v>
      </c>
    </row>
    <row r="3805" ht="15.75" customHeight="1">
      <c r="D3805" s="108">
        <v>40184.0</v>
      </c>
      <c r="E3805" s="106">
        <v>10.06</v>
      </c>
      <c r="F3805" s="106">
        <v>10.6</v>
      </c>
      <c r="G3805" s="106">
        <v>11.03</v>
      </c>
      <c r="H3805" s="106">
        <v>11.44</v>
      </c>
      <c r="I3805" s="106">
        <v>11.64</v>
      </c>
      <c r="J3805" s="106">
        <v>11.71</v>
      </c>
      <c r="K3805" s="106">
        <v>11.84</v>
      </c>
      <c r="L3805" s="106">
        <v>11.84</v>
      </c>
      <c r="M3805" s="106">
        <v>11.9</v>
      </c>
    </row>
    <row r="3806" ht="15.75" customHeight="1">
      <c r="D3806" s="108">
        <v>40183.0</v>
      </c>
      <c r="E3806" s="106">
        <v>10.25</v>
      </c>
      <c r="F3806" s="106">
        <v>10.9</v>
      </c>
      <c r="G3806" s="106">
        <v>11.22</v>
      </c>
      <c r="H3806" s="106">
        <v>11.53</v>
      </c>
      <c r="I3806" s="106">
        <v>11.64</v>
      </c>
      <c r="J3806" s="106">
        <v>11.71</v>
      </c>
      <c r="K3806" s="106">
        <v>11.84</v>
      </c>
      <c r="L3806" s="106">
        <v>11.84</v>
      </c>
      <c r="M3806" s="106">
        <v>11.9</v>
      </c>
    </row>
    <row r="3807" ht="15.75" customHeight="1">
      <c r="D3807" s="108">
        <v>40182.0</v>
      </c>
      <c r="E3807" s="106">
        <v>10.29</v>
      </c>
      <c r="F3807" s="106">
        <v>10.89</v>
      </c>
      <c r="G3807" s="106">
        <v>11.18</v>
      </c>
      <c r="H3807" s="106">
        <v>11.49</v>
      </c>
      <c r="I3807" s="106">
        <v>11.59</v>
      </c>
      <c r="J3807" s="106">
        <v>11.67</v>
      </c>
      <c r="K3807" s="106">
        <v>11.81</v>
      </c>
      <c r="L3807" s="106">
        <v>11.81</v>
      </c>
      <c r="M3807" s="106">
        <v>11.89</v>
      </c>
    </row>
    <row r="3808" ht="15.75" customHeight="1">
      <c r="D3808" s="108">
        <v>40178.0</v>
      </c>
      <c r="E3808" s="106">
        <v>10.2</v>
      </c>
      <c r="F3808" s="106">
        <v>10.84</v>
      </c>
      <c r="G3808" s="106">
        <v>11.21</v>
      </c>
      <c r="H3808" s="106">
        <v>11.54</v>
      </c>
      <c r="I3808" s="106">
        <v>11.68</v>
      </c>
      <c r="J3808" s="106">
        <v>11.78</v>
      </c>
      <c r="K3808" s="106">
        <v>11.84</v>
      </c>
      <c r="L3808" s="106">
        <v>11.84</v>
      </c>
      <c r="M3808" s="106">
        <v>11.94</v>
      </c>
    </row>
    <row r="3809" ht="15.75" customHeight="1">
      <c r="D3809" s="108">
        <v>40177.0</v>
      </c>
      <c r="E3809" s="106">
        <v>10.31</v>
      </c>
      <c r="F3809" s="106">
        <v>10.9</v>
      </c>
      <c r="G3809" s="106">
        <v>11.22</v>
      </c>
      <c r="H3809" s="106">
        <v>11.55</v>
      </c>
      <c r="I3809" s="106">
        <v>11.64</v>
      </c>
      <c r="J3809" s="106">
        <v>11.71</v>
      </c>
      <c r="K3809" s="106">
        <v>11.84</v>
      </c>
      <c r="L3809" s="106">
        <v>11.84</v>
      </c>
      <c r="M3809" s="106">
        <v>11.9</v>
      </c>
    </row>
    <row r="3810" ht="15.75" customHeight="1">
      <c r="D3810" s="108">
        <v>40176.0</v>
      </c>
      <c r="E3810" s="106">
        <v>10.31</v>
      </c>
      <c r="F3810" s="106">
        <v>10.9</v>
      </c>
      <c r="G3810" s="106">
        <v>11.18</v>
      </c>
      <c r="H3810" s="106">
        <v>11.55</v>
      </c>
      <c r="I3810" s="106">
        <v>11.64</v>
      </c>
      <c r="J3810" s="106">
        <v>11.71</v>
      </c>
      <c r="K3810" s="106">
        <v>11.84</v>
      </c>
      <c r="L3810" s="106">
        <v>11.84</v>
      </c>
      <c r="M3810" s="106">
        <v>11.9</v>
      </c>
    </row>
    <row r="3811" ht="15.75" customHeight="1">
      <c r="D3811" s="108">
        <v>40175.0</v>
      </c>
      <c r="E3811" s="106">
        <v>10.29</v>
      </c>
      <c r="F3811" s="106">
        <v>10.81</v>
      </c>
      <c r="G3811" s="106">
        <v>11.14</v>
      </c>
      <c r="H3811" s="106">
        <v>11.49</v>
      </c>
      <c r="I3811" s="106">
        <v>11.59</v>
      </c>
      <c r="J3811" s="106">
        <v>11.67</v>
      </c>
      <c r="K3811" s="106">
        <v>11.81</v>
      </c>
      <c r="L3811" s="106">
        <v>11.81</v>
      </c>
      <c r="M3811" s="106">
        <v>11.89</v>
      </c>
    </row>
    <row r="3812" ht="15.75" customHeight="1">
      <c r="D3812" s="108">
        <v>40172.0</v>
      </c>
      <c r="E3812" s="106">
        <v>10.25</v>
      </c>
      <c r="F3812" s="106">
        <v>10.93</v>
      </c>
      <c r="G3812" s="106">
        <v>11.31</v>
      </c>
      <c r="H3812" s="106">
        <v>11.6</v>
      </c>
      <c r="I3812" s="106">
        <v>11.73</v>
      </c>
      <c r="J3812" s="106">
        <v>11.88</v>
      </c>
      <c r="K3812" s="106">
        <v>11.93</v>
      </c>
      <c r="L3812" s="106">
        <v>11.93</v>
      </c>
      <c r="M3812" s="106">
        <v>11.93</v>
      </c>
    </row>
    <row r="3813" ht="15.75" customHeight="1">
      <c r="D3813" s="108">
        <v>40171.0</v>
      </c>
      <c r="E3813" s="106">
        <v>9.92</v>
      </c>
      <c r="F3813" s="106">
        <v>10.5</v>
      </c>
      <c r="G3813" s="106">
        <v>10.71</v>
      </c>
      <c r="H3813" s="106">
        <v>10.97</v>
      </c>
      <c r="I3813" s="106">
        <v>11.18</v>
      </c>
      <c r="J3813" s="106">
        <v>11.45</v>
      </c>
      <c r="K3813" s="106">
        <v>11.62</v>
      </c>
      <c r="L3813" s="106">
        <v>11.62</v>
      </c>
      <c r="M3813" s="106">
        <v>11.7</v>
      </c>
    </row>
    <row r="3814" ht="15.75" customHeight="1">
      <c r="D3814" s="108">
        <v>40170.0</v>
      </c>
      <c r="E3814" s="106">
        <v>10.14</v>
      </c>
      <c r="F3814" s="106">
        <v>10.74</v>
      </c>
      <c r="G3814" s="106">
        <v>11.01</v>
      </c>
      <c r="H3814" s="106">
        <v>11.29</v>
      </c>
      <c r="I3814" s="106">
        <v>11.44</v>
      </c>
      <c r="J3814" s="106">
        <v>11.64</v>
      </c>
      <c r="K3814" s="106">
        <v>11.74</v>
      </c>
      <c r="L3814" s="106">
        <v>11.81</v>
      </c>
      <c r="M3814" s="106">
        <v>11.89</v>
      </c>
    </row>
    <row r="3815" ht="15.75" customHeight="1">
      <c r="D3815" s="108">
        <v>40169.0</v>
      </c>
      <c r="E3815" s="106">
        <v>10.0</v>
      </c>
      <c r="F3815" s="106">
        <v>10.53</v>
      </c>
      <c r="G3815" s="106">
        <v>10.88</v>
      </c>
      <c r="H3815" s="106">
        <v>11.21</v>
      </c>
      <c r="I3815" s="106">
        <v>11.43</v>
      </c>
      <c r="J3815" s="106">
        <v>11.63</v>
      </c>
      <c r="K3815" s="106">
        <v>11.78</v>
      </c>
      <c r="L3815" s="106">
        <v>11.84</v>
      </c>
      <c r="M3815" s="106">
        <v>11.9</v>
      </c>
    </row>
    <row r="3816" ht="15.75" customHeight="1">
      <c r="D3816" s="108">
        <v>40168.0</v>
      </c>
      <c r="E3816" s="106">
        <v>9.93</v>
      </c>
      <c r="F3816" s="106">
        <v>10.53</v>
      </c>
      <c r="G3816" s="106">
        <v>10.9</v>
      </c>
      <c r="H3816" s="106">
        <v>11.24</v>
      </c>
      <c r="I3816" s="106">
        <v>11.49</v>
      </c>
      <c r="J3816" s="106">
        <v>11.61</v>
      </c>
      <c r="K3816" s="106">
        <v>11.86</v>
      </c>
      <c r="L3816" s="106">
        <v>11.86</v>
      </c>
      <c r="M3816" s="106">
        <v>11.93</v>
      </c>
    </row>
    <row r="3817" ht="15.75" customHeight="1">
      <c r="D3817" s="108">
        <v>40165.0</v>
      </c>
      <c r="E3817" s="106">
        <v>9.5</v>
      </c>
      <c r="F3817" s="106">
        <v>10.17</v>
      </c>
      <c r="G3817" s="106">
        <v>10.66</v>
      </c>
      <c r="H3817" s="106">
        <v>10.97</v>
      </c>
      <c r="I3817" s="106">
        <v>11.03</v>
      </c>
      <c r="J3817" s="106">
        <v>11.17</v>
      </c>
      <c r="K3817" s="106">
        <v>11.5</v>
      </c>
      <c r="L3817" s="106">
        <v>11.57</v>
      </c>
      <c r="M3817" s="106">
        <v>11.64</v>
      </c>
    </row>
    <row r="3818" ht="15.75" customHeight="1">
      <c r="D3818" s="108">
        <v>40164.0</v>
      </c>
      <c r="E3818" s="106">
        <v>9.42</v>
      </c>
      <c r="F3818" s="106">
        <v>10.08</v>
      </c>
      <c r="G3818" s="106">
        <v>10.55</v>
      </c>
      <c r="H3818" s="106">
        <v>10.9</v>
      </c>
      <c r="I3818" s="106">
        <v>10.97</v>
      </c>
      <c r="J3818" s="106">
        <v>11.25</v>
      </c>
      <c r="K3818" s="106">
        <v>11.53</v>
      </c>
      <c r="L3818" s="106">
        <v>11.62</v>
      </c>
      <c r="M3818" s="106">
        <v>11.7</v>
      </c>
    </row>
    <row r="3819" ht="15.75" customHeight="1">
      <c r="D3819" s="108">
        <v>40163.0</v>
      </c>
      <c r="E3819" s="106">
        <v>9.59</v>
      </c>
      <c r="F3819" s="106">
        <v>10.16</v>
      </c>
      <c r="G3819" s="106">
        <v>10.51</v>
      </c>
      <c r="H3819" s="106">
        <v>10.65</v>
      </c>
      <c r="I3819" s="106">
        <v>10.76</v>
      </c>
      <c r="J3819" s="106">
        <v>11.0</v>
      </c>
      <c r="K3819" s="106">
        <v>11.24</v>
      </c>
      <c r="L3819" s="106">
        <v>11.31</v>
      </c>
      <c r="M3819" s="106">
        <v>11.39</v>
      </c>
    </row>
    <row r="3820" ht="15.75" customHeight="1">
      <c r="D3820" s="108">
        <v>40162.0</v>
      </c>
      <c r="E3820" s="106">
        <v>9.84</v>
      </c>
      <c r="F3820" s="106">
        <v>10.26</v>
      </c>
      <c r="G3820" s="106">
        <v>10.51</v>
      </c>
      <c r="H3820" s="106">
        <v>10.65</v>
      </c>
      <c r="I3820" s="106">
        <v>10.76</v>
      </c>
      <c r="J3820" s="106">
        <v>11.0</v>
      </c>
      <c r="K3820" s="106">
        <v>11.24</v>
      </c>
      <c r="L3820" s="106">
        <v>11.31</v>
      </c>
      <c r="M3820" s="106">
        <v>11.36</v>
      </c>
    </row>
    <row r="3821" ht="15.75" customHeight="1">
      <c r="D3821" s="108">
        <v>40161.0</v>
      </c>
      <c r="E3821" s="106">
        <v>9.86</v>
      </c>
      <c r="F3821" s="106">
        <v>10.3</v>
      </c>
      <c r="G3821" s="106">
        <v>10.58</v>
      </c>
      <c r="H3821" s="106">
        <v>10.76</v>
      </c>
      <c r="I3821" s="106">
        <v>10.85</v>
      </c>
      <c r="J3821" s="106">
        <v>11.06</v>
      </c>
      <c r="K3821" s="106">
        <v>11.31</v>
      </c>
      <c r="L3821" s="106">
        <v>11.38</v>
      </c>
      <c r="M3821" s="106">
        <v>11.44</v>
      </c>
    </row>
    <row r="3822" ht="15.75" customHeight="1">
      <c r="D3822" s="108">
        <v>40158.0</v>
      </c>
      <c r="E3822" s="106">
        <v>9.7</v>
      </c>
      <c r="F3822" s="106">
        <v>10.14</v>
      </c>
      <c r="G3822" s="106">
        <v>10.35</v>
      </c>
      <c r="H3822" s="106">
        <v>10.54</v>
      </c>
      <c r="I3822" s="106">
        <v>10.57</v>
      </c>
      <c r="J3822" s="106">
        <v>10.83</v>
      </c>
      <c r="K3822" s="106">
        <v>11.04</v>
      </c>
      <c r="L3822" s="106">
        <v>11.21</v>
      </c>
      <c r="M3822" s="106">
        <v>11.21</v>
      </c>
    </row>
    <row r="3823" ht="15.75" customHeight="1">
      <c r="D3823" s="108">
        <v>40157.0</v>
      </c>
      <c r="E3823" s="106">
        <v>9.35</v>
      </c>
      <c r="F3823" s="106">
        <v>9.86</v>
      </c>
      <c r="G3823" s="106">
        <v>10.1</v>
      </c>
      <c r="H3823" s="106">
        <v>10.34</v>
      </c>
      <c r="I3823" s="106">
        <v>10.39</v>
      </c>
      <c r="J3823" s="106">
        <v>10.59</v>
      </c>
      <c r="K3823" s="106">
        <v>10.8</v>
      </c>
      <c r="L3823" s="106">
        <v>10.95</v>
      </c>
      <c r="M3823" s="106">
        <v>10.95</v>
      </c>
    </row>
    <row r="3824" ht="15.75" customHeight="1">
      <c r="D3824" s="108">
        <v>40156.0</v>
      </c>
      <c r="E3824" s="106">
        <v>9.29</v>
      </c>
      <c r="F3824" s="106">
        <v>9.8</v>
      </c>
      <c r="G3824" s="106">
        <v>10.06</v>
      </c>
      <c r="H3824" s="106">
        <v>10.34</v>
      </c>
      <c r="I3824" s="106">
        <v>10.39</v>
      </c>
      <c r="J3824" s="106">
        <v>10.59</v>
      </c>
      <c r="K3824" s="106">
        <v>10.8</v>
      </c>
      <c r="L3824" s="106">
        <v>10.95</v>
      </c>
      <c r="M3824" s="106">
        <v>10.95</v>
      </c>
    </row>
    <row r="3825" ht="15.75" customHeight="1">
      <c r="D3825" s="108">
        <v>40155.0</v>
      </c>
      <c r="E3825" s="106">
        <v>9.26</v>
      </c>
      <c r="F3825" s="106">
        <v>9.66</v>
      </c>
      <c r="G3825" s="106">
        <v>9.97</v>
      </c>
      <c r="H3825" s="106">
        <v>10.29</v>
      </c>
      <c r="I3825" s="106">
        <v>10.37</v>
      </c>
      <c r="J3825" s="106">
        <v>10.6</v>
      </c>
      <c r="K3825" s="106">
        <v>10.83</v>
      </c>
      <c r="L3825" s="106">
        <v>10.93</v>
      </c>
      <c r="M3825" s="106">
        <v>10.93</v>
      </c>
    </row>
    <row r="3826" ht="15.75" customHeight="1">
      <c r="D3826" s="108">
        <v>40154.0</v>
      </c>
      <c r="E3826" s="106">
        <v>9.0</v>
      </c>
      <c r="F3826" s="106">
        <v>9.55</v>
      </c>
      <c r="G3826" s="106">
        <v>9.88</v>
      </c>
      <c r="H3826" s="106">
        <v>10.25</v>
      </c>
      <c r="I3826" s="106">
        <v>10.35</v>
      </c>
      <c r="J3826" s="106">
        <v>10.48</v>
      </c>
      <c r="K3826" s="106">
        <v>10.72</v>
      </c>
      <c r="L3826" s="106">
        <v>10.75</v>
      </c>
      <c r="M3826" s="106">
        <v>10.75</v>
      </c>
    </row>
    <row r="3827" ht="15.75" customHeight="1">
      <c r="D3827" s="108">
        <v>40151.0</v>
      </c>
      <c r="E3827" s="106">
        <v>8.75</v>
      </c>
      <c r="F3827" s="106">
        <v>9.27</v>
      </c>
      <c r="G3827" s="106">
        <v>9.58</v>
      </c>
      <c r="H3827" s="106">
        <v>9.94</v>
      </c>
      <c r="I3827" s="106">
        <v>10.14</v>
      </c>
      <c r="J3827" s="106">
        <v>10.3</v>
      </c>
      <c r="K3827" s="106">
        <v>10.44</v>
      </c>
      <c r="L3827" s="106">
        <v>10.53</v>
      </c>
      <c r="M3827" s="106">
        <v>10.59</v>
      </c>
    </row>
    <row r="3828" ht="15.75" customHeight="1">
      <c r="D3828" s="108">
        <v>40150.0</v>
      </c>
      <c r="E3828" s="106">
        <v>8.4</v>
      </c>
      <c r="F3828" s="106">
        <v>8.86</v>
      </c>
      <c r="G3828" s="106">
        <v>9.22</v>
      </c>
      <c r="H3828" s="106">
        <v>9.58</v>
      </c>
      <c r="I3828" s="106">
        <v>9.78</v>
      </c>
      <c r="J3828" s="106">
        <v>9.98</v>
      </c>
      <c r="K3828" s="106">
        <v>10.2</v>
      </c>
      <c r="L3828" s="106">
        <v>10.3</v>
      </c>
      <c r="M3828" s="106">
        <v>10.34</v>
      </c>
    </row>
    <row r="3829" ht="15.75" customHeight="1">
      <c r="D3829" s="108">
        <v>40149.0</v>
      </c>
      <c r="E3829" s="106">
        <v>8.09</v>
      </c>
      <c r="F3829" s="106">
        <v>8.58</v>
      </c>
      <c r="G3829" s="106">
        <v>8.94</v>
      </c>
      <c r="H3829" s="106">
        <v>9.3</v>
      </c>
      <c r="I3829" s="106">
        <v>9.51</v>
      </c>
      <c r="J3829" s="106">
        <v>9.69</v>
      </c>
      <c r="K3829" s="106">
        <v>10.01</v>
      </c>
      <c r="L3829" s="106">
        <v>10.19</v>
      </c>
      <c r="M3829" s="106">
        <v>10.24</v>
      </c>
    </row>
    <row r="3830" ht="15.75" customHeight="1">
      <c r="D3830" s="108">
        <v>40148.0</v>
      </c>
      <c r="E3830" s="106">
        <v>7.7</v>
      </c>
      <c r="F3830" s="106">
        <v>8.4</v>
      </c>
      <c r="G3830" s="106">
        <v>8.8</v>
      </c>
      <c r="H3830" s="106">
        <v>9.2</v>
      </c>
      <c r="I3830" s="106">
        <v>9.4</v>
      </c>
      <c r="J3830" s="106">
        <v>9.61</v>
      </c>
      <c r="K3830" s="106">
        <v>9.87</v>
      </c>
      <c r="L3830" s="106">
        <v>9.99</v>
      </c>
      <c r="M3830" s="106">
        <v>10.04</v>
      </c>
    </row>
    <row r="3831" ht="15.75" customHeight="1">
      <c r="D3831" s="108">
        <v>40147.0</v>
      </c>
      <c r="E3831" s="106">
        <v>7.29</v>
      </c>
      <c r="F3831" s="106">
        <v>8.07</v>
      </c>
      <c r="G3831" s="106">
        <v>8.66</v>
      </c>
      <c r="H3831" s="106">
        <v>9.08</v>
      </c>
      <c r="I3831" s="106">
        <v>9.27</v>
      </c>
      <c r="J3831" s="106">
        <v>9.48</v>
      </c>
      <c r="K3831" s="106">
        <v>9.66</v>
      </c>
      <c r="L3831" s="106">
        <v>9.69</v>
      </c>
      <c r="M3831" s="106">
        <v>9.73</v>
      </c>
    </row>
    <row r="3832" ht="15.75" customHeight="1">
      <c r="D3832" s="108">
        <v>40144.0</v>
      </c>
      <c r="E3832" s="106">
        <v>7.1</v>
      </c>
      <c r="F3832" s="106">
        <v>7.95</v>
      </c>
      <c r="G3832" s="106">
        <v>8.53</v>
      </c>
      <c r="H3832" s="106">
        <v>8.98</v>
      </c>
      <c r="I3832" s="106">
        <v>9.19</v>
      </c>
      <c r="J3832" s="106">
        <v>9.41</v>
      </c>
      <c r="K3832" s="106">
        <v>9.61</v>
      </c>
      <c r="L3832" s="106">
        <v>9.65</v>
      </c>
      <c r="M3832" s="106">
        <v>9.69</v>
      </c>
    </row>
    <row r="3833" ht="15.75" customHeight="1">
      <c r="D3833" s="108">
        <v>40143.0</v>
      </c>
      <c r="E3833" s="106">
        <v>7.3</v>
      </c>
      <c r="F3833" s="106">
        <v>8.02</v>
      </c>
      <c r="G3833" s="106">
        <v>8.43</v>
      </c>
      <c r="H3833" s="106">
        <v>8.92</v>
      </c>
      <c r="I3833" s="106">
        <v>9.18</v>
      </c>
      <c r="J3833" s="106">
        <v>9.38</v>
      </c>
      <c r="K3833" s="106">
        <v>9.63</v>
      </c>
      <c r="L3833" s="106">
        <v>9.67</v>
      </c>
      <c r="M3833" s="106">
        <v>9.72</v>
      </c>
    </row>
    <row r="3834" ht="15.75" customHeight="1">
      <c r="D3834" s="108">
        <v>40142.0</v>
      </c>
      <c r="E3834" s="106">
        <v>7.06</v>
      </c>
      <c r="F3834" s="106">
        <v>7.97</v>
      </c>
      <c r="G3834" s="106">
        <v>8.34</v>
      </c>
      <c r="H3834" s="106">
        <v>8.96</v>
      </c>
      <c r="I3834" s="106">
        <v>9.17</v>
      </c>
      <c r="J3834" s="106">
        <v>9.4</v>
      </c>
      <c r="K3834" s="106">
        <v>9.63</v>
      </c>
      <c r="L3834" s="106">
        <v>9.66</v>
      </c>
      <c r="M3834" s="106">
        <v>9.69</v>
      </c>
    </row>
    <row r="3835" ht="15.75" customHeight="1">
      <c r="D3835" s="108">
        <v>40141.0</v>
      </c>
      <c r="E3835" s="106">
        <v>6.93</v>
      </c>
      <c r="F3835" s="106">
        <v>7.64</v>
      </c>
      <c r="G3835" s="106">
        <v>8.11</v>
      </c>
      <c r="H3835" s="106">
        <v>8.71</v>
      </c>
      <c r="I3835" s="106">
        <v>8.99</v>
      </c>
      <c r="J3835" s="106">
        <v>9.26</v>
      </c>
      <c r="K3835" s="106">
        <v>9.5</v>
      </c>
      <c r="L3835" s="106">
        <v>9.54</v>
      </c>
      <c r="M3835" s="106">
        <v>9.57</v>
      </c>
    </row>
    <row r="3836" ht="15.75" customHeight="1">
      <c r="D3836" s="108">
        <v>40140.0</v>
      </c>
      <c r="E3836" s="106">
        <v>7.1</v>
      </c>
      <c r="F3836" s="106">
        <v>7.98</v>
      </c>
      <c r="G3836" s="106">
        <v>8.44</v>
      </c>
      <c r="H3836" s="106">
        <v>8.89</v>
      </c>
      <c r="I3836" s="106">
        <v>9.13</v>
      </c>
      <c r="J3836" s="106">
        <v>9.33</v>
      </c>
      <c r="K3836" s="106">
        <v>9.56</v>
      </c>
      <c r="L3836" s="106">
        <v>9.59</v>
      </c>
      <c r="M3836" s="106">
        <v>9.61</v>
      </c>
    </row>
    <row r="3837" ht="15.75" customHeight="1">
      <c r="D3837" s="108">
        <v>40137.0</v>
      </c>
      <c r="E3837" s="106">
        <v>7.45</v>
      </c>
      <c r="F3837" s="106">
        <v>8.15</v>
      </c>
      <c r="G3837" s="106">
        <v>8.51</v>
      </c>
      <c r="H3837" s="106">
        <v>8.91</v>
      </c>
      <c r="I3837" s="106">
        <v>9.14</v>
      </c>
      <c r="J3837" s="106">
        <v>9.35</v>
      </c>
      <c r="K3837" s="106">
        <v>9.5</v>
      </c>
      <c r="L3837" s="106">
        <v>9.56</v>
      </c>
      <c r="M3837" s="106">
        <v>9.6</v>
      </c>
    </row>
    <row r="3838" ht="15.75" customHeight="1">
      <c r="D3838" s="108">
        <v>40136.0</v>
      </c>
      <c r="E3838" s="106">
        <v>7.37</v>
      </c>
      <c r="F3838" s="106">
        <v>8.17</v>
      </c>
      <c r="G3838" s="106">
        <v>8.52</v>
      </c>
      <c r="H3838" s="106">
        <v>8.87</v>
      </c>
      <c r="I3838" s="106">
        <v>9.11</v>
      </c>
      <c r="J3838" s="106">
        <v>9.3</v>
      </c>
      <c r="K3838" s="106">
        <v>9.48</v>
      </c>
      <c r="L3838" s="106">
        <v>9.54</v>
      </c>
      <c r="M3838" s="106">
        <v>9.58</v>
      </c>
    </row>
    <row r="3839" ht="15.75" customHeight="1">
      <c r="D3839" s="108">
        <v>40135.0</v>
      </c>
      <c r="E3839" s="106">
        <v>7.37</v>
      </c>
      <c r="F3839" s="106">
        <v>8.17</v>
      </c>
      <c r="G3839" s="106">
        <v>8.52</v>
      </c>
      <c r="H3839" s="106">
        <v>8.87</v>
      </c>
      <c r="I3839" s="106">
        <v>9.11</v>
      </c>
      <c r="J3839" s="106">
        <v>9.3</v>
      </c>
      <c r="K3839" s="106">
        <v>9.48</v>
      </c>
      <c r="L3839" s="106">
        <v>9.54</v>
      </c>
      <c r="M3839" s="106">
        <v>9.58</v>
      </c>
    </row>
    <row r="3840" ht="15.75" customHeight="1">
      <c r="D3840" s="108">
        <v>40134.0</v>
      </c>
      <c r="E3840" s="106">
        <v>7.39</v>
      </c>
      <c r="F3840" s="106">
        <v>8.22</v>
      </c>
      <c r="G3840" s="106">
        <v>8.58</v>
      </c>
      <c r="H3840" s="106">
        <v>8.91</v>
      </c>
      <c r="I3840" s="106">
        <v>9.13</v>
      </c>
      <c r="J3840" s="106">
        <v>9.3</v>
      </c>
      <c r="K3840" s="106">
        <v>9.48</v>
      </c>
      <c r="L3840" s="106">
        <v>9.54</v>
      </c>
      <c r="M3840" s="106">
        <v>9.58</v>
      </c>
    </row>
    <row r="3841" ht="15.75" customHeight="1">
      <c r="D3841" s="108">
        <v>40133.0</v>
      </c>
      <c r="E3841" s="106">
        <v>7.35</v>
      </c>
      <c r="F3841" s="106">
        <v>8.05</v>
      </c>
      <c r="G3841" s="106">
        <v>8.44</v>
      </c>
      <c r="H3841" s="106">
        <v>8.79</v>
      </c>
      <c r="I3841" s="106">
        <v>9.01</v>
      </c>
      <c r="J3841" s="106">
        <v>9.2</v>
      </c>
      <c r="K3841" s="106">
        <v>9.41</v>
      </c>
      <c r="L3841" s="106">
        <v>9.49</v>
      </c>
      <c r="M3841" s="106">
        <v>9.53</v>
      </c>
    </row>
    <row r="3842" ht="15.75" customHeight="1">
      <c r="D3842" s="108">
        <v>40130.0</v>
      </c>
      <c r="E3842" s="106">
        <v>7.39</v>
      </c>
      <c r="F3842" s="106">
        <v>7.91</v>
      </c>
      <c r="G3842" s="106">
        <v>8.31</v>
      </c>
      <c r="H3842" s="106">
        <v>8.68</v>
      </c>
      <c r="I3842" s="106">
        <v>8.91</v>
      </c>
      <c r="J3842" s="106">
        <v>9.1</v>
      </c>
      <c r="K3842" s="106">
        <v>9.33</v>
      </c>
      <c r="L3842" s="106">
        <v>9.41</v>
      </c>
      <c r="M3842" s="106">
        <v>9.46</v>
      </c>
    </row>
    <row r="3843" ht="15.75" customHeight="1">
      <c r="D3843" s="108">
        <v>40129.0</v>
      </c>
      <c r="E3843" s="106">
        <v>7.46</v>
      </c>
      <c r="F3843" s="106">
        <v>8.2</v>
      </c>
      <c r="G3843" s="106">
        <v>8.53</v>
      </c>
      <c r="H3843" s="106">
        <v>8.84</v>
      </c>
      <c r="I3843" s="106">
        <v>9.06</v>
      </c>
      <c r="J3843" s="106">
        <v>9.22</v>
      </c>
      <c r="K3843" s="106">
        <v>9.44</v>
      </c>
      <c r="L3843" s="106">
        <v>9.52</v>
      </c>
      <c r="M3843" s="106">
        <v>9.59</v>
      </c>
    </row>
    <row r="3844" ht="15.75" customHeight="1">
      <c r="D3844" s="108">
        <v>40128.0</v>
      </c>
      <c r="E3844" s="106">
        <v>7.37</v>
      </c>
      <c r="F3844" s="106">
        <v>8.23</v>
      </c>
      <c r="G3844" s="106">
        <v>8.54</v>
      </c>
      <c r="H3844" s="106">
        <v>8.84</v>
      </c>
      <c r="I3844" s="106">
        <v>9.06</v>
      </c>
      <c r="J3844" s="106">
        <v>9.22</v>
      </c>
      <c r="K3844" s="106">
        <v>9.44</v>
      </c>
      <c r="L3844" s="106">
        <v>9.52</v>
      </c>
      <c r="M3844" s="106">
        <v>9.59</v>
      </c>
    </row>
    <row r="3845" ht="15.75" customHeight="1">
      <c r="D3845" s="108">
        <v>40127.0</v>
      </c>
      <c r="E3845" s="106">
        <v>7.45</v>
      </c>
      <c r="F3845" s="106">
        <v>8.3</v>
      </c>
      <c r="G3845" s="106">
        <v>8.58</v>
      </c>
      <c r="H3845" s="106">
        <v>8.89</v>
      </c>
      <c r="I3845" s="106">
        <v>9.09</v>
      </c>
      <c r="J3845" s="106">
        <v>9.25</v>
      </c>
      <c r="K3845" s="106">
        <v>9.48</v>
      </c>
      <c r="L3845" s="106">
        <v>9.55</v>
      </c>
      <c r="M3845" s="106">
        <v>9.61</v>
      </c>
    </row>
    <row r="3846" ht="15.75" customHeight="1">
      <c r="D3846" s="108">
        <v>40126.0</v>
      </c>
      <c r="E3846" s="106">
        <v>7.49</v>
      </c>
      <c r="F3846" s="106">
        <v>8.23</v>
      </c>
      <c r="G3846" s="106">
        <v>8.46</v>
      </c>
      <c r="H3846" s="106">
        <v>8.71</v>
      </c>
      <c r="I3846" s="106">
        <v>8.94</v>
      </c>
      <c r="J3846" s="106">
        <v>9.13</v>
      </c>
      <c r="K3846" s="106">
        <v>9.38</v>
      </c>
      <c r="L3846" s="106">
        <v>9.46</v>
      </c>
      <c r="M3846" s="106">
        <v>9.51</v>
      </c>
    </row>
    <row r="3847" ht="15.75" customHeight="1">
      <c r="D3847" s="108">
        <v>40123.0</v>
      </c>
      <c r="E3847" s="106">
        <v>7.51</v>
      </c>
      <c r="F3847" s="106">
        <v>8.39</v>
      </c>
      <c r="G3847" s="106">
        <v>8.64</v>
      </c>
      <c r="H3847" s="106">
        <v>8.89</v>
      </c>
      <c r="I3847" s="106">
        <v>9.05</v>
      </c>
      <c r="J3847" s="106">
        <v>9.23</v>
      </c>
      <c r="K3847" s="106">
        <v>9.44</v>
      </c>
      <c r="L3847" s="106">
        <v>9.53</v>
      </c>
      <c r="M3847" s="106">
        <v>9.6</v>
      </c>
    </row>
    <row r="3848" ht="15.75" customHeight="1">
      <c r="D3848" s="108">
        <v>40122.0</v>
      </c>
      <c r="E3848" s="106">
        <v>7.53</v>
      </c>
      <c r="F3848" s="106">
        <v>8.32</v>
      </c>
      <c r="G3848" s="106">
        <v>8.58</v>
      </c>
      <c r="H3848" s="106">
        <v>8.84</v>
      </c>
      <c r="I3848" s="106">
        <v>9.04</v>
      </c>
      <c r="J3848" s="106">
        <v>9.22</v>
      </c>
      <c r="K3848" s="106">
        <v>9.44</v>
      </c>
      <c r="L3848" s="106">
        <v>9.52</v>
      </c>
      <c r="M3848" s="106">
        <v>9.59</v>
      </c>
    </row>
    <row r="3849" ht="15.75" customHeight="1">
      <c r="D3849" s="108">
        <v>40121.0</v>
      </c>
      <c r="E3849" s="106">
        <v>7.44</v>
      </c>
      <c r="F3849" s="106">
        <v>8.14</v>
      </c>
      <c r="G3849" s="106">
        <v>8.47</v>
      </c>
      <c r="H3849" s="106">
        <v>8.77</v>
      </c>
      <c r="I3849" s="106">
        <v>8.97</v>
      </c>
      <c r="J3849" s="106">
        <v>9.11</v>
      </c>
      <c r="K3849" s="106">
        <v>9.26</v>
      </c>
      <c r="L3849" s="106">
        <v>9.42</v>
      </c>
      <c r="M3849" s="106">
        <v>9.51</v>
      </c>
    </row>
    <row r="3850" ht="15.75" customHeight="1">
      <c r="D3850" s="108">
        <v>40120.0</v>
      </c>
      <c r="E3850" s="106">
        <v>7.36</v>
      </c>
      <c r="F3850" s="106">
        <v>7.99</v>
      </c>
      <c r="G3850" s="106">
        <v>8.32</v>
      </c>
      <c r="H3850" s="106">
        <v>8.7</v>
      </c>
      <c r="I3850" s="106">
        <v>8.91</v>
      </c>
      <c r="J3850" s="106">
        <v>9.05</v>
      </c>
      <c r="K3850" s="106">
        <v>9.21</v>
      </c>
      <c r="L3850" s="106">
        <v>9.37</v>
      </c>
      <c r="M3850" s="106">
        <v>9.44</v>
      </c>
    </row>
    <row r="3851" ht="15.75" customHeight="1">
      <c r="D3851" s="108">
        <v>40119.0</v>
      </c>
      <c r="E3851" s="106">
        <v>7.21</v>
      </c>
      <c r="F3851" s="106">
        <v>7.86</v>
      </c>
      <c r="G3851" s="106">
        <v>8.24</v>
      </c>
      <c r="H3851" s="106">
        <v>8.64</v>
      </c>
      <c r="I3851" s="106">
        <v>8.85</v>
      </c>
      <c r="J3851" s="106">
        <v>8.99</v>
      </c>
      <c r="K3851" s="106">
        <v>9.08</v>
      </c>
      <c r="L3851" s="106">
        <v>9.29</v>
      </c>
      <c r="M3851" s="106">
        <v>9.34</v>
      </c>
    </row>
    <row r="3852" ht="15.75" customHeight="1">
      <c r="D3852" s="108">
        <v>40116.0</v>
      </c>
      <c r="E3852" s="106">
        <v>6.61</v>
      </c>
      <c r="F3852" s="106">
        <v>7.54</v>
      </c>
      <c r="G3852" s="106">
        <v>8.06</v>
      </c>
      <c r="H3852" s="106">
        <v>8.46</v>
      </c>
      <c r="I3852" s="106">
        <v>8.74</v>
      </c>
      <c r="J3852" s="106">
        <v>8.92</v>
      </c>
      <c r="K3852" s="106">
        <v>9.11</v>
      </c>
      <c r="L3852" s="106">
        <v>9.31</v>
      </c>
      <c r="M3852" s="106">
        <v>9.43</v>
      </c>
    </row>
    <row r="3853" ht="15.75" customHeight="1">
      <c r="D3853" s="108">
        <v>40115.0</v>
      </c>
      <c r="E3853" s="106">
        <v>6.83</v>
      </c>
      <c r="F3853" s="106">
        <v>7.67</v>
      </c>
      <c r="G3853" s="106">
        <v>8.17</v>
      </c>
      <c r="H3853" s="106">
        <v>8.57</v>
      </c>
      <c r="I3853" s="106">
        <v>8.82</v>
      </c>
      <c r="J3853" s="106">
        <v>8.98</v>
      </c>
      <c r="K3853" s="106">
        <v>9.16</v>
      </c>
      <c r="L3853" s="106">
        <v>9.33</v>
      </c>
      <c r="M3853" s="106">
        <v>9.43</v>
      </c>
    </row>
    <row r="3854" ht="15.75" customHeight="1">
      <c r="D3854" s="108">
        <v>40114.0</v>
      </c>
      <c r="E3854" s="106">
        <v>7.15</v>
      </c>
      <c r="F3854" s="106">
        <v>7.83</v>
      </c>
      <c r="G3854" s="106">
        <v>8.18</v>
      </c>
      <c r="H3854" s="106">
        <v>8.57</v>
      </c>
      <c r="I3854" s="106">
        <v>8.81</v>
      </c>
      <c r="J3854" s="106">
        <v>8.98</v>
      </c>
      <c r="K3854" s="106">
        <v>9.16</v>
      </c>
      <c r="L3854" s="106">
        <v>9.33</v>
      </c>
      <c r="M3854" s="106">
        <v>9.43</v>
      </c>
    </row>
    <row r="3855" ht="15.75" customHeight="1">
      <c r="D3855" s="108">
        <v>40113.0</v>
      </c>
      <c r="E3855" s="106">
        <v>7.27</v>
      </c>
      <c r="F3855" s="106">
        <v>7.82</v>
      </c>
      <c r="G3855" s="106">
        <v>8.16</v>
      </c>
      <c r="H3855" s="106">
        <v>8.54</v>
      </c>
      <c r="I3855" s="106">
        <v>8.79</v>
      </c>
      <c r="J3855" s="106">
        <v>8.97</v>
      </c>
      <c r="K3855" s="106">
        <v>9.13</v>
      </c>
      <c r="L3855" s="106">
        <v>9.32</v>
      </c>
      <c r="M3855" s="106">
        <v>9.43</v>
      </c>
    </row>
    <row r="3856" ht="15.75" customHeight="1">
      <c r="D3856" s="108">
        <v>40112.0</v>
      </c>
      <c r="E3856" s="106">
        <v>7.33</v>
      </c>
      <c r="F3856" s="106">
        <v>7.86</v>
      </c>
      <c r="G3856" s="106">
        <v>8.18</v>
      </c>
      <c r="H3856" s="106">
        <v>8.56</v>
      </c>
      <c r="I3856" s="106">
        <v>8.78</v>
      </c>
      <c r="J3856" s="106">
        <v>8.94</v>
      </c>
      <c r="K3856" s="106">
        <v>9.08</v>
      </c>
      <c r="L3856" s="106">
        <v>9.3</v>
      </c>
      <c r="M3856" s="106">
        <v>9.43</v>
      </c>
    </row>
    <row r="3857" ht="15.75" customHeight="1">
      <c r="D3857" s="108">
        <v>40109.0</v>
      </c>
      <c r="E3857" s="106">
        <v>7.25</v>
      </c>
      <c r="F3857" s="106">
        <v>7.81</v>
      </c>
      <c r="G3857" s="106">
        <v>8.13</v>
      </c>
      <c r="H3857" s="106">
        <v>8.57</v>
      </c>
      <c r="I3857" s="106">
        <v>8.84</v>
      </c>
      <c r="J3857" s="106">
        <v>9.02</v>
      </c>
      <c r="K3857" s="106">
        <v>9.18</v>
      </c>
      <c r="L3857" s="106">
        <v>9.36</v>
      </c>
      <c r="M3857" s="106">
        <v>9.46</v>
      </c>
    </row>
    <row r="3858" ht="15.75" customHeight="1">
      <c r="D3858" s="108">
        <v>40108.0</v>
      </c>
      <c r="E3858" s="106">
        <v>7.16</v>
      </c>
      <c r="F3858" s="106">
        <v>7.73</v>
      </c>
      <c r="G3858" s="106">
        <v>8.06</v>
      </c>
      <c r="H3858" s="106">
        <v>8.51</v>
      </c>
      <c r="I3858" s="106">
        <v>8.74</v>
      </c>
      <c r="J3858" s="106">
        <v>8.94</v>
      </c>
      <c r="K3858" s="106">
        <v>9.12</v>
      </c>
      <c r="L3858" s="106">
        <v>9.26</v>
      </c>
      <c r="M3858" s="106">
        <v>9.36</v>
      </c>
    </row>
    <row r="3859" ht="15.75" customHeight="1">
      <c r="D3859" s="108">
        <v>40107.0</v>
      </c>
      <c r="E3859" s="106">
        <v>6.92</v>
      </c>
      <c r="F3859" s="106">
        <v>7.51</v>
      </c>
      <c r="G3859" s="106">
        <v>7.89</v>
      </c>
      <c r="H3859" s="106">
        <v>8.41</v>
      </c>
      <c r="I3859" s="106">
        <v>8.68</v>
      </c>
      <c r="J3859" s="106">
        <v>8.89</v>
      </c>
      <c r="K3859" s="106">
        <v>9.11</v>
      </c>
      <c r="L3859" s="106">
        <v>9.23</v>
      </c>
      <c r="M3859" s="106">
        <v>9.3</v>
      </c>
    </row>
    <row r="3860" ht="15.75" customHeight="1">
      <c r="D3860" s="108">
        <v>40106.0</v>
      </c>
      <c r="E3860" s="106">
        <v>6.92</v>
      </c>
      <c r="F3860" s="106">
        <v>7.5</v>
      </c>
      <c r="G3860" s="106">
        <v>7.89</v>
      </c>
      <c r="H3860" s="106">
        <v>8.41</v>
      </c>
      <c r="I3860" s="106">
        <v>8.68</v>
      </c>
      <c r="J3860" s="106">
        <v>8.89</v>
      </c>
      <c r="K3860" s="106">
        <v>9.11</v>
      </c>
      <c r="L3860" s="106">
        <v>9.23</v>
      </c>
      <c r="M3860" s="106">
        <v>9.3</v>
      </c>
    </row>
    <row r="3861" ht="15.75" customHeight="1">
      <c r="D3861" s="108">
        <v>40105.0</v>
      </c>
      <c r="E3861" s="106">
        <v>6.92</v>
      </c>
      <c r="F3861" s="106">
        <v>7.48</v>
      </c>
      <c r="G3861" s="106">
        <v>7.88</v>
      </c>
      <c r="H3861" s="106">
        <v>8.39</v>
      </c>
      <c r="I3861" s="106">
        <v>8.65</v>
      </c>
      <c r="J3861" s="106">
        <v>8.84</v>
      </c>
      <c r="K3861" s="106">
        <v>9.05</v>
      </c>
      <c r="L3861" s="106">
        <v>9.24</v>
      </c>
      <c r="M3861" s="106">
        <v>9.3</v>
      </c>
    </row>
    <row r="3862" ht="15.75" customHeight="1">
      <c r="D3862" s="108">
        <v>40102.0</v>
      </c>
      <c r="E3862" s="106">
        <v>6.84</v>
      </c>
      <c r="F3862" s="106">
        <v>7.42</v>
      </c>
      <c r="G3862" s="106">
        <v>7.82</v>
      </c>
      <c r="H3862" s="106">
        <v>8.33</v>
      </c>
      <c r="I3862" s="106">
        <v>8.56</v>
      </c>
      <c r="J3862" s="106">
        <v>8.77</v>
      </c>
      <c r="K3862" s="106">
        <v>8.96</v>
      </c>
      <c r="L3862" s="106">
        <v>9.17</v>
      </c>
      <c r="M3862" s="106">
        <v>9.24</v>
      </c>
    </row>
    <row r="3863" ht="15.75" customHeight="1">
      <c r="D3863" s="108">
        <v>40101.0</v>
      </c>
      <c r="E3863" s="106">
        <v>6.82</v>
      </c>
      <c r="F3863" s="106">
        <v>7.42</v>
      </c>
      <c r="G3863" s="106">
        <v>7.82</v>
      </c>
      <c r="H3863" s="106">
        <v>8.33</v>
      </c>
      <c r="I3863" s="106">
        <v>8.56</v>
      </c>
      <c r="J3863" s="106">
        <v>8.77</v>
      </c>
      <c r="K3863" s="106">
        <v>8.96</v>
      </c>
      <c r="L3863" s="106">
        <v>9.14</v>
      </c>
      <c r="M3863" s="106">
        <v>9.24</v>
      </c>
    </row>
    <row r="3864" ht="15.75" customHeight="1">
      <c r="D3864" s="108">
        <v>40100.0</v>
      </c>
      <c r="E3864" s="106">
        <v>6.57</v>
      </c>
      <c r="F3864" s="106">
        <v>7.2</v>
      </c>
      <c r="G3864" s="106">
        <v>7.61</v>
      </c>
      <c r="H3864" s="106">
        <v>8.27</v>
      </c>
      <c r="I3864" s="106">
        <v>8.54</v>
      </c>
      <c r="J3864" s="106">
        <v>8.72</v>
      </c>
      <c r="K3864" s="106">
        <v>8.92</v>
      </c>
      <c r="L3864" s="106">
        <v>9.14</v>
      </c>
      <c r="M3864" s="106">
        <v>9.24</v>
      </c>
    </row>
    <row r="3865" ht="15.75" customHeight="1">
      <c r="D3865" s="108">
        <v>40099.0</v>
      </c>
      <c r="E3865" s="106">
        <v>6.46</v>
      </c>
      <c r="F3865" s="106">
        <v>7.1</v>
      </c>
      <c r="G3865" s="106">
        <v>7.6</v>
      </c>
      <c r="H3865" s="106">
        <v>8.26</v>
      </c>
      <c r="I3865" s="106">
        <v>8.54</v>
      </c>
      <c r="J3865" s="106">
        <v>8.72</v>
      </c>
      <c r="K3865" s="106">
        <v>8.92</v>
      </c>
      <c r="L3865" s="106">
        <v>9.14</v>
      </c>
      <c r="M3865" s="106">
        <v>9.24</v>
      </c>
    </row>
    <row r="3866" ht="15.75" customHeight="1">
      <c r="D3866" s="108">
        <v>40098.0</v>
      </c>
      <c r="E3866" s="106">
        <v>6.29</v>
      </c>
      <c r="F3866" s="106">
        <v>6.93</v>
      </c>
      <c r="G3866" s="106">
        <v>7.46</v>
      </c>
      <c r="H3866" s="106">
        <v>8.16</v>
      </c>
      <c r="I3866" s="106">
        <v>8.45</v>
      </c>
      <c r="J3866" s="106">
        <v>8.63</v>
      </c>
      <c r="K3866" s="106">
        <v>8.84</v>
      </c>
      <c r="L3866" s="106">
        <v>9.06</v>
      </c>
      <c r="M3866" s="106">
        <v>9.16</v>
      </c>
    </row>
    <row r="3867" ht="15.75" customHeight="1">
      <c r="D3867" s="108">
        <v>40095.0</v>
      </c>
      <c r="E3867" s="106">
        <v>6.23</v>
      </c>
      <c r="F3867" s="106">
        <v>6.93</v>
      </c>
      <c r="G3867" s="106">
        <v>7.46</v>
      </c>
      <c r="H3867" s="106">
        <v>8.15</v>
      </c>
      <c r="I3867" s="106">
        <v>8.4</v>
      </c>
      <c r="J3867" s="106">
        <v>8.58</v>
      </c>
      <c r="K3867" s="106">
        <v>8.78</v>
      </c>
      <c r="L3867" s="106">
        <v>9.0</v>
      </c>
      <c r="M3867" s="106">
        <v>9.1</v>
      </c>
    </row>
    <row r="3868" ht="15.75" customHeight="1">
      <c r="D3868" s="108">
        <v>40094.0</v>
      </c>
      <c r="E3868" s="106">
        <v>6.32</v>
      </c>
      <c r="F3868" s="106">
        <v>7.09</v>
      </c>
      <c r="G3868" s="106">
        <v>7.59</v>
      </c>
      <c r="H3868" s="106">
        <v>8.24</v>
      </c>
      <c r="I3868" s="106">
        <v>8.5</v>
      </c>
      <c r="J3868" s="106">
        <v>8.67</v>
      </c>
      <c r="K3868" s="106">
        <v>8.87</v>
      </c>
      <c r="L3868" s="106">
        <v>9.09</v>
      </c>
      <c r="M3868" s="106">
        <v>9.19</v>
      </c>
    </row>
    <row r="3869" ht="15.75" customHeight="1">
      <c r="D3869" s="108">
        <v>40093.0</v>
      </c>
      <c r="E3869" s="106">
        <v>6.24</v>
      </c>
      <c r="F3869" s="106">
        <v>6.96</v>
      </c>
      <c r="G3869" s="106">
        <v>7.49</v>
      </c>
      <c r="H3869" s="106">
        <v>8.19</v>
      </c>
      <c r="I3869" s="106">
        <v>8.45</v>
      </c>
      <c r="J3869" s="106">
        <v>8.64</v>
      </c>
      <c r="K3869" s="106">
        <v>8.86</v>
      </c>
      <c r="L3869" s="106">
        <v>9.1</v>
      </c>
      <c r="M3869" s="106">
        <v>9.21</v>
      </c>
    </row>
    <row r="3870" ht="15.75" customHeight="1">
      <c r="D3870" s="108">
        <v>40092.0</v>
      </c>
      <c r="E3870" s="106">
        <v>6.39</v>
      </c>
      <c r="F3870" s="106">
        <v>7.11</v>
      </c>
      <c r="G3870" s="106">
        <v>7.61</v>
      </c>
      <c r="H3870" s="106">
        <v>8.28</v>
      </c>
      <c r="I3870" s="106">
        <v>8.52</v>
      </c>
      <c r="J3870" s="106">
        <v>8.68</v>
      </c>
      <c r="K3870" s="106">
        <v>8.88</v>
      </c>
      <c r="L3870" s="106">
        <v>9.09</v>
      </c>
      <c r="M3870" s="106">
        <v>9.19</v>
      </c>
    </row>
    <row r="3871" ht="15.75" customHeight="1">
      <c r="D3871" s="108">
        <v>40091.0</v>
      </c>
      <c r="E3871" s="106">
        <v>6.49</v>
      </c>
      <c r="F3871" s="106">
        <v>7.11</v>
      </c>
      <c r="G3871" s="106">
        <v>7.61</v>
      </c>
      <c r="H3871" s="106">
        <v>8.27</v>
      </c>
      <c r="I3871" s="106">
        <v>8.52</v>
      </c>
      <c r="J3871" s="106">
        <v>8.68</v>
      </c>
      <c r="K3871" s="106">
        <v>8.88</v>
      </c>
      <c r="L3871" s="106">
        <v>9.09</v>
      </c>
      <c r="M3871" s="106">
        <v>9.19</v>
      </c>
    </row>
    <row r="3872" ht="15.75" customHeight="1">
      <c r="D3872" s="108">
        <v>40088.0</v>
      </c>
      <c r="E3872" s="106">
        <v>6.49</v>
      </c>
      <c r="F3872" s="106">
        <v>7.18</v>
      </c>
      <c r="G3872" s="106">
        <v>7.64</v>
      </c>
      <c r="H3872" s="106">
        <v>8.3</v>
      </c>
      <c r="I3872" s="106">
        <v>8.56</v>
      </c>
      <c r="J3872" s="106">
        <v>8.73</v>
      </c>
      <c r="K3872" s="106">
        <v>8.91</v>
      </c>
      <c r="L3872" s="106">
        <v>9.13</v>
      </c>
      <c r="M3872" s="106">
        <v>9.21</v>
      </c>
    </row>
    <row r="3873" ht="15.75" customHeight="1">
      <c r="D3873" s="108">
        <v>40087.0</v>
      </c>
      <c r="E3873" s="106">
        <v>6.51</v>
      </c>
      <c r="F3873" s="106">
        <v>7.1</v>
      </c>
      <c r="G3873" s="106">
        <v>7.6</v>
      </c>
      <c r="H3873" s="106">
        <v>8.21</v>
      </c>
      <c r="I3873" s="106">
        <v>8.46</v>
      </c>
      <c r="J3873" s="106">
        <v>8.63</v>
      </c>
      <c r="K3873" s="106">
        <v>8.84</v>
      </c>
      <c r="L3873" s="106">
        <v>9.06</v>
      </c>
      <c r="M3873" s="106">
        <v>9.11</v>
      </c>
    </row>
    <row r="3874" ht="15.75" customHeight="1">
      <c r="D3874" s="108">
        <v>40086.0</v>
      </c>
      <c r="E3874" s="106">
        <v>6.19</v>
      </c>
      <c r="F3874" s="106">
        <v>7.06</v>
      </c>
      <c r="G3874" s="106">
        <v>7.6</v>
      </c>
      <c r="H3874" s="106">
        <v>8.24</v>
      </c>
      <c r="I3874" s="106">
        <v>8.53</v>
      </c>
      <c r="J3874" s="106">
        <v>8.69</v>
      </c>
      <c r="K3874" s="106">
        <v>8.89</v>
      </c>
      <c r="L3874" s="106">
        <v>9.11</v>
      </c>
      <c r="M3874" s="106">
        <v>9.19</v>
      </c>
    </row>
    <row r="3875" ht="15.75" customHeight="1">
      <c r="D3875" s="108">
        <v>40085.0</v>
      </c>
      <c r="E3875" s="106">
        <v>6.3</v>
      </c>
      <c r="F3875" s="106">
        <v>7.03</v>
      </c>
      <c r="G3875" s="106">
        <v>7.61</v>
      </c>
      <c r="H3875" s="106">
        <v>8.23</v>
      </c>
      <c r="I3875" s="106">
        <v>8.5</v>
      </c>
      <c r="J3875" s="106">
        <v>8.67</v>
      </c>
      <c r="K3875" s="106">
        <v>8.9</v>
      </c>
      <c r="L3875" s="106">
        <v>9.14</v>
      </c>
      <c r="M3875" s="106">
        <v>9.24</v>
      </c>
    </row>
    <row r="3876" ht="15.75" customHeight="1">
      <c r="D3876" s="108">
        <v>40084.0</v>
      </c>
      <c r="E3876" s="106">
        <v>6.57</v>
      </c>
      <c r="F3876" s="106">
        <v>7.31</v>
      </c>
      <c r="G3876" s="106">
        <v>7.71</v>
      </c>
      <c r="H3876" s="106">
        <v>8.3</v>
      </c>
      <c r="I3876" s="106">
        <v>8.57</v>
      </c>
      <c r="J3876" s="106">
        <v>8.72</v>
      </c>
      <c r="K3876" s="106">
        <v>8.92</v>
      </c>
      <c r="L3876" s="106">
        <v>9.12</v>
      </c>
      <c r="M3876" s="106">
        <v>9.19</v>
      </c>
    </row>
    <row r="3877" ht="15.75" customHeight="1">
      <c r="D3877" s="108">
        <v>40081.0</v>
      </c>
      <c r="E3877" s="106">
        <v>6.55</v>
      </c>
      <c r="F3877" s="106">
        <v>7.25</v>
      </c>
      <c r="G3877" s="106">
        <v>7.67</v>
      </c>
      <c r="H3877" s="106">
        <v>8.18</v>
      </c>
      <c r="I3877" s="106">
        <v>8.43</v>
      </c>
      <c r="J3877" s="106">
        <v>8.63</v>
      </c>
      <c r="K3877" s="106">
        <v>8.86</v>
      </c>
      <c r="L3877" s="106">
        <v>8.97</v>
      </c>
      <c r="M3877" s="106">
        <v>9.0</v>
      </c>
    </row>
    <row r="3878" ht="15.75" customHeight="1">
      <c r="D3878" s="108">
        <v>40080.0</v>
      </c>
      <c r="E3878" s="106">
        <v>6.88</v>
      </c>
      <c r="F3878" s="106">
        <v>7.53</v>
      </c>
      <c r="G3878" s="106">
        <v>7.84</v>
      </c>
      <c r="H3878" s="106">
        <v>8.2</v>
      </c>
      <c r="I3878" s="106">
        <v>8.42</v>
      </c>
      <c r="J3878" s="106">
        <v>8.59</v>
      </c>
      <c r="K3878" s="106">
        <v>8.83</v>
      </c>
      <c r="L3878" s="106">
        <v>9.06</v>
      </c>
      <c r="M3878" s="106">
        <v>9.13</v>
      </c>
    </row>
    <row r="3879" ht="15.75" customHeight="1">
      <c r="D3879" s="108">
        <v>40079.0</v>
      </c>
      <c r="E3879" s="106">
        <v>7.04</v>
      </c>
      <c r="F3879" s="106">
        <v>7.62</v>
      </c>
      <c r="G3879" s="106">
        <v>7.89</v>
      </c>
      <c r="H3879" s="106">
        <v>8.27</v>
      </c>
      <c r="I3879" s="106">
        <v>8.48</v>
      </c>
      <c r="J3879" s="106">
        <v>8.63</v>
      </c>
      <c r="K3879" s="106">
        <v>8.85</v>
      </c>
      <c r="L3879" s="106">
        <v>9.06</v>
      </c>
      <c r="M3879" s="106">
        <v>9.11</v>
      </c>
    </row>
    <row r="3880" ht="15.75" customHeight="1">
      <c r="D3880" s="108">
        <v>40078.0</v>
      </c>
      <c r="E3880" s="106">
        <v>7.0</v>
      </c>
      <c r="F3880" s="106">
        <v>7.59</v>
      </c>
      <c r="G3880" s="106">
        <v>7.88</v>
      </c>
      <c r="H3880" s="106">
        <v>8.27</v>
      </c>
      <c r="I3880" s="106">
        <v>8.48</v>
      </c>
      <c r="J3880" s="106">
        <v>8.63</v>
      </c>
      <c r="K3880" s="106">
        <v>8.85</v>
      </c>
      <c r="L3880" s="106">
        <v>9.06</v>
      </c>
      <c r="M3880" s="106">
        <v>9.11</v>
      </c>
    </row>
    <row r="3881" ht="15.75" customHeight="1">
      <c r="D3881" s="108">
        <v>40077.0</v>
      </c>
      <c r="E3881" s="106">
        <v>6.76</v>
      </c>
      <c r="F3881" s="106">
        <v>7.48</v>
      </c>
      <c r="G3881" s="106">
        <v>7.79</v>
      </c>
      <c r="H3881" s="106">
        <v>8.23</v>
      </c>
      <c r="I3881" s="106">
        <v>8.39</v>
      </c>
      <c r="J3881" s="106">
        <v>8.63</v>
      </c>
      <c r="K3881" s="106">
        <v>8.85</v>
      </c>
      <c r="L3881" s="106">
        <v>9.06</v>
      </c>
      <c r="M3881" s="106">
        <v>9.11</v>
      </c>
    </row>
    <row r="3882" ht="15.75" customHeight="1">
      <c r="D3882" s="108">
        <v>40074.0</v>
      </c>
      <c r="E3882" s="106">
        <v>6.66</v>
      </c>
      <c r="F3882" s="106">
        <v>7.4</v>
      </c>
      <c r="G3882" s="106">
        <v>7.74</v>
      </c>
      <c r="H3882" s="106">
        <v>8.16</v>
      </c>
      <c r="I3882" s="106">
        <v>8.41</v>
      </c>
      <c r="J3882" s="106">
        <v>8.59</v>
      </c>
      <c r="K3882" s="106">
        <v>8.83</v>
      </c>
      <c r="L3882" s="106">
        <v>9.06</v>
      </c>
      <c r="M3882" s="106">
        <v>9.13</v>
      </c>
    </row>
    <row r="3883" ht="15.75" customHeight="1">
      <c r="D3883" s="108">
        <v>40073.0</v>
      </c>
      <c r="E3883" s="106">
        <v>6.76</v>
      </c>
      <c r="F3883" s="106">
        <v>7.43</v>
      </c>
      <c r="G3883" s="106">
        <v>7.79</v>
      </c>
      <c r="H3883" s="106">
        <v>8.23</v>
      </c>
      <c r="I3883" s="106">
        <v>8.47</v>
      </c>
      <c r="J3883" s="106">
        <v>8.63</v>
      </c>
      <c r="K3883" s="106">
        <v>8.85</v>
      </c>
      <c r="L3883" s="106">
        <v>9.06</v>
      </c>
      <c r="M3883" s="106">
        <v>9.11</v>
      </c>
    </row>
    <row r="3884" ht="15.75" customHeight="1">
      <c r="D3884" s="108">
        <v>40072.0</v>
      </c>
      <c r="E3884" s="106">
        <v>6.76</v>
      </c>
      <c r="F3884" s="106">
        <v>7.47</v>
      </c>
      <c r="G3884" s="106">
        <v>7.8</v>
      </c>
      <c r="H3884" s="106">
        <v>8.26</v>
      </c>
      <c r="I3884" s="106">
        <v>8.52</v>
      </c>
      <c r="J3884" s="106">
        <v>8.69</v>
      </c>
      <c r="K3884" s="106">
        <v>8.92</v>
      </c>
      <c r="L3884" s="106">
        <v>9.03</v>
      </c>
      <c r="M3884" s="106">
        <v>9.11</v>
      </c>
    </row>
    <row r="3885" ht="15.75" customHeight="1">
      <c r="D3885" s="108">
        <v>40071.0</v>
      </c>
      <c r="E3885" s="106">
        <v>6.76</v>
      </c>
      <c r="F3885" s="106">
        <v>7.47</v>
      </c>
      <c r="G3885" s="106">
        <v>7.83</v>
      </c>
      <c r="H3885" s="106">
        <v>8.24</v>
      </c>
      <c r="I3885" s="106">
        <v>8.5</v>
      </c>
      <c r="J3885" s="106">
        <v>8.69</v>
      </c>
      <c r="K3885" s="106">
        <v>8.86</v>
      </c>
      <c r="L3885" s="106">
        <v>8.96</v>
      </c>
      <c r="M3885" s="106">
        <v>9.03</v>
      </c>
    </row>
    <row r="3886" ht="15.75" customHeight="1">
      <c r="D3886" s="108">
        <v>40070.0</v>
      </c>
      <c r="E3886" s="106">
        <v>6.7</v>
      </c>
      <c r="F3886" s="106">
        <v>7.44</v>
      </c>
      <c r="G3886" s="106">
        <v>7.81</v>
      </c>
      <c r="H3886" s="106">
        <v>8.14</v>
      </c>
      <c r="I3886" s="106">
        <v>8.41</v>
      </c>
      <c r="J3886" s="106">
        <v>8.61</v>
      </c>
      <c r="K3886" s="106">
        <v>8.79</v>
      </c>
      <c r="L3886" s="106">
        <v>8.93</v>
      </c>
      <c r="M3886" s="106">
        <v>9.0</v>
      </c>
    </row>
    <row r="3887" ht="15.75" customHeight="1">
      <c r="D3887" s="108">
        <v>40067.0</v>
      </c>
      <c r="E3887" s="106">
        <v>6.8</v>
      </c>
      <c r="F3887" s="106">
        <v>7.5</v>
      </c>
      <c r="G3887" s="106">
        <v>7.88</v>
      </c>
      <c r="H3887" s="106">
        <v>8.37</v>
      </c>
      <c r="I3887" s="106">
        <v>8.58</v>
      </c>
      <c r="J3887" s="106">
        <v>8.73</v>
      </c>
      <c r="K3887" s="106">
        <v>8.86</v>
      </c>
      <c r="L3887" s="106">
        <v>8.97</v>
      </c>
      <c r="M3887" s="106">
        <v>9.02</v>
      </c>
    </row>
    <row r="3888" ht="15.75" customHeight="1">
      <c r="D3888" s="108">
        <v>40066.0</v>
      </c>
      <c r="E3888" s="106">
        <v>6.97</v>
      </c>
      <c r="F3888" s="106">
        <v>7.61</v>
      </c>
      <c r="G3888" s="106">
        <v>7.98</v>
      </c>
      <c r="H3888" s="106">
        <v>8.41</v>
      </c>
      <c r="I3888" s="106">
        <v>8.61</v>
      </c>
      <c r="J3888" s="106">
        <v>8.75</v>
      </c>
      <c r="K3888" s="106">
        <v>8.87</v>
      </c>
      <c r="L3888" s="106">
        <v>8.97</v>
      </c>
      <c r="M3888" s="106">
        <v>9.02</v>
      </c>
    </row>
    <row r="3889" ht="15.75" customHeight="1">
      <c r="D3889" s="108">
        <v>40065.0</v>
      </c>
      <c r="E3889" s="106">
        <v>7.31</v>
      </c>
      <c r="F3889" s="106">
        <v>7.79</v>
      </c>
      <c r="G3889" s="106">
        <v>8.17</v>
      </c>
      <c r="H3889" s="106">
        <v>8.47</v>
      </c>
      <c r="I3889" s="106">
        <v>8.62</v>
      </c>
      <c r="J3889" s="106">
        <v>8.77</v>
      </c>
      <c r="K3889" s="106">
        <v>8.87</v>
      </c>
      <c r="L3889" s="106">
        <v>8.97</v>
      </c>
      <c r="M3889" s="106">
        <v>9.02</v>
      </c>
    </row>
    <row r="3890" ht="15.75" customHeight="1">
      <c r="D3890" s="108">
        <v>40064.0</v>
      </c>
      <c r="E3890" s="106">
        <v>7.34</v>
      </c>
      <c r="F3890" s="106">
        <v>7.82</v>
      </c>
      <c r="G3890" s="106">
        <v>8.19</v>
      </c>
      <c r="H3890" s="106">
        <v>8.47</v>
      </c>
      <c r="I3890" s="106">
        <v>8.62</v>
      </c>
      <c r="J3890" s="106">
        <v>8.77</v>
      </c>
      <c r="K3890" s="106">
        <v>8.87</v>
      </c>
      <c r="L3890" s="106">
        <v>8.94</v>
      </c>
      <c r="M3890" s="106">
        <v>9.0</v>
      </c>
    </row>
    <row r="3891" ht="15.75" customHeight="1">
      <c r="D3891" s="108">
        <v>40063.0</v>
      </c>
      <c r="E3891" s="106">
        <v>7.34</v>
      </c>
      <c r="F3891" s="106">
        <v>7.86</v>
      </c>
      <c r="G3891" s="106">
        <v>8.19</v>
      </c>
      <c r="H3891" s="106">
        <v>8.47</v>
      </c>
      <c r="I3891" s="106">
        <v>8.62</v>
      </c>
      <c r="J3891" s="106">
        <v>8.76</v>
      </c>
      <c r="K3891" s="106">
        <v>8.85</v>
      </c>
      <c r="L3891" s="106">
        <v>8.94</v>
      </c>
      <c r="M3891" s="106">
        <v>9.0</v>
      </c>
    </row>
    <row r="3892" ht="15.75" customHeight="1">
      <c r="D3892" s="108">
        <v>40060.0</v>
      </c>
      <c r="E3892" s="106">
        <v>7.37</v>
      </c>
      <c r="F3892" s="106">
        <v>7.83</v>
      </c>
      <c r="G3892" s="106">
        <v>8.14</v>
      </c>
      <c r="H3892" s="106">
        <v>8.42</v>
      </c>
      <c r="I3892" s="106">
        <v>8.57</v>
      </c>
      <c r="J3892" s="106">
        <v>8.71</v>
      </c>
      <c r="K3892" s="106">
        <v>8.85</v>
      </c>
      <c r="L3892" s="106">
        <v>8.94</v>
      </c>
      <c r="M3892" s="106">
        <v>9.0</v>
      </c>
    </row>
    <row r="3893" ht="15.75" customHeight="1">
      <c r="D3893" s="108">
        <v>40059.0</v>
      </c>
      <c r="E3893" s="106">
        <v>7.39</v>
      </c>
      <c r="F3893" s="106">
        <v>7.83</v>
      </c>
      <c r="G3893" s="106">
        <v>8.14</v>
      </c>
      <c r="H3893" s="106">
        <v>8.42</v>
      </c>
      <c r="I3893" s="106">
        <v>8.57</v>
      </c>
      <c r="J3893" s="106">
        <v>8.71</v>
      </c>
      <c r="K3893" s="106">
        <v>8.85</v>
      </c>
      <c r="L3893" s="106">
        <v>8.94</v>
      </c>
      <c r="M3893" s="106">
        <v>9.0</v>
      </c>
    </row>
    <row r="3894" ht="15.75" customHeight="1">
      <c r="D3894" s="108">
        <v>40057.0</v>
      </c>
      <c r="E3894" s="106">
        <v>7.1</v>
      </c>
      <c r="F3894" s="106">
        <v>7.69</v>
      </c>
      <c r="G3894" s="106">
        <v>8.06</v>
      </c>
      <c r="H3894" s="106">
        <v>8.34</v>
      </c>
      <c r="I3894" s="106">
        <v>8.51</v>
      </c>
      <c r="J3894" s="106">
        <v>8.67</v>
      </c>
      <c r="K3894" s="106">
        <v>8.83</v>
      </c>
      <c r="L3894" s="106">
        <v>8.94</v>
      </c>
      <c r="M3894" s="106">
        <v>9.0</v>
      </c>
    </row>
    <row r="3895" ht="15.75" customHeight="1">
      <c r="D3895" s="108">
        <v>40056.0</v>
      </c>
      <c r="E3895" s="106">
        <v>7.14</v>
      </c>
      <c r="F3895" s="106">
        <v>7.66</v>
      </c>
      <c r="G3895" s="106">
        <v>8.09</v>
      </c>
      <c r="H3895" s="106">
        <v>8.4</v>
      </c>
      <c r="I3895" s="106">
        <v>8.53</v>
      </c>
      <c r="J3895" s="106">
        <v>8.68</v>
      </c>
      <c r="K3895" s="106">
        <v>8.86</v>
      </c>
      <c r="L3895" s="106">
        <v>8.97</v>
      </c>
      <c r="M3895" s="106">
        <v>9.0</v>
      </c>
    </row>
    <row r="3896" ht="15.75" customHeight="1">
      <c r="D3896" s="108">
        <v>40053.0</v>
      </c>
      <c r="E3896" s="106">
        <v>7.11</v>
      </c>
      <c r="F3896" s="106">
        <v>7.69</v>
      </c>
      <c r="G3896" s="106">
        <v>8.04</v>
      </c>
      <c r="H3896" s="106">
        <v>8.3</v>
      </c>
      <c r="I3896" s="106">
        <v>8.47</v>
      </c>
      <c r="J3896" s="106">
        <v>8.62</v>
      </c>
      <c r="K3896" s="106">
        <v>8.84</v>
      </c>
      <c r="L3896" s="106">
        <v>8.94</v>
      </c>
      <c r="M3896" s="106">
        <v>9.0</v>
      </c>
    </row>
    <row r="3897" ht="15.75" customHeight="1">
      <c r="D3897" s="108">
        <v>40052.0</v>
      </c>
      <c r="E3897" s="106">
        <v>7.48</v>
      </c>
      <c r="F3897" s="106">
        <v>7.98</v>
      </c>
      <c r="G3897" s="106">
        <v>8.22</v>
      </c>
      <c r="H3897" s="106">
        <v>8.45</v>
      </c>
      <c r="I3897" s="106">
        <v>8.58</v>
      </c>
      <c r="J3897" s="106">
        <v>8.71</v>
      </c>
      <c r="K3897" s="106">
        <v>8.88</v>
      </c>
      <c r="L3897" s="106">
        <v>8.99</v>
      </c>
      <c r="M3897" s="106">
        <v>9.06</v>
      </c>
    </row>
    <row r="3898" ht="15.75" customHeight="1">
      <c r="D3898" s="108">
        <v>40051.0</v>
      </c>
      <c r="E3898" s="106">
        <v>7.48</v>
      </c>
      <c r="F3898" s="106">
        <v>7.94</v>
      </c>
      <c r="G3898" s="106">
        <v>8.18</v>
      </c>
      <c r="H3898" s="106">
        <v>8.46</v>
      </c>
      <c r="I3898" s="106">
        <v>8.59</v>
      </c>
      <c r="J3898" s="106">
        <v>8.71</v>
      </c>
      <c r="K3898" s="106">
        <v>8.87</v>
      </c>
      <c r="L3898" s="106">
        <v>8.99</v>
      </c>
      <c r="M3898" s="106">
        <v>9.06</v>
      </c>
    </row>
    <row r="3899" ht="15.75" customHeight="1">
      <c r="D3899" s="108">
        <v>40050.0</v>
      </c>
      <c r="E3899" s="106">
        <v>7.38</v>
      </c>
      <c r="F3899" s="106">
        <v>7.95</v>
      </c>
      <c r="G3899" s="106">
        <v>8.24</v>
      </c>
      <c r="H3899" s="106">
        <v>8.49</v>
      </c>
      <c r="I3899" s="106">
        <v>8.54</v>
      </c>
      <c r="J3899" s="106">
        <v>8.68</v>
      </c>
      <c r="K3899" s="106">
        <v>8.88</v>
      </c>
      <c r="L3899" s="106">
        <v>9.0</v>
      </c>
      <c r="M3899" s="106">
        <v>9.06</v>
      </c>
    </row>
    <row r="3900" ht="15.75" customHeight="1">
      <c r="D3900" s="108">
        <v>40049.0</v>
      </c>
      <c r="E3900" s="106">
        <v>7.18</v>
      </c>
      <c r="F3900" s="106">
        <v>7.69</v>
      </c>
      <c r="G3900" s="106">
        <v>7.99</v>
      </c>
      <c r="H3900" s="106">
        <v>8.24</v>
      </c>
      <c r="I3900" s="106">
        <v>8.36</v>
      </c>
      <c r="J3900" s="106">
        <v>8.54</v>
      </c>
      <c r="K3900" s="106">
        <v>8.71</v>
      </c>
      <c r="L3900" s="106">
        <v>8.91</v>
      </c>
      <c r="M3900" s="106">
        <v>9.0</v>
      </c>
    </row>
    <row r="3901" ht="15.75" customHeight="1">
      <c r="D3901" s="108">
        <v>40046.0</v>
      </c>
      <c r="E3901" s="106">
        <v>7.25</v>
      </c>
      <c r="F3901" s="106">
        <v>7.76</v>
      </c>
      <c r="G3901" s="106">
        <v>8.01</v>
      </c>
      <c r="H3901" s="106">
        <v>8.23</v>
      </c>
      <c r="I3901" s="106">
        <v>8.34</v>
      </c>
      <c r="J3901" s="106">
        <v>8.51</v>
      </c>
      <c r="K3901" s="106">
        <v>8.69</v>
      </c>
      <c r="L3901" s="106">
        <v>8.89</v>
      </c>
      <c r="M3901" s="106">
        <v>8.97</v>
      </c>
    </row>
    <row r="3902" ht="15.75" customHeight="1">
      <c r="D3902" s="108">
        <v>40045.0</v>
      </c>
      <c r="E3902" s="106">
        <v>7.1</v>
      </c>
      <c r="F3902" s="106">
        <v>7.64</v>
      </c>
      <c r="G3902" s="106">
        <v>7.87</v>
      </c>
      <c r="H3902" s="106">
        <v>8.1</v>
      </c>
      <c r="I3902" s="106">
        <v>8.27</v>
      </c>
      <c r="J3902" s="106">
        <v>8.47</v>
      </c>
      <c r="K3902" s="106">
        <v>8.66</v>
      </c>
      <c r="L3902" s="106">
        <v>8.88</v>
      </c>
      <c r="M3902" s="106">
        <v>8.97</v>
      </c>
    </row>
    <row r="3903" ht="15.75" customHeight="1">
      <c r="D3903" s="108">
        <v>40044.0</v>
      </c>
      <c r="E3903" s="106">
        <v>7.1</v>
      </c>
      <c r="F3903" s="106">
        <v>7.64</v>
      </c>
      <c r="G3903" s="106">
        <v>7.87</v>
      </c>
      <c r="H3903" s="106">
        <v>8.1</v>
      </c>
      <c r="I3903" s="106">
        <v>8.27</v>
      </c>
      <c r="J3903" s="106">
        <v>8.47</v>
      </c>
      <c r="K3903" s="106">
        <v>8.66</v>
      </c>
      <c r="L3903" s="106">
        <v>8.88</v>
      </c>
      <c r="M3903" s="106">
        <v>8.97</v>
      </c>
    </row>
    <row r="3904" ht="15.75" customHeight="1">
      <c r="D3904" s="108">
        <v>40043.0</v>
      </c>
      <c r="E3904" s="106">
        <v>7.1</v>
      </c>
      <c r="F3904" s="106">
        <v>7.64</v>
      </c>
      <c r="G3904" s="106">
        <v>7.88</v>
      </c>
      <c r="H3904" s="106">
        <v>8.14</v>
      </c>
      <c r="I3904" s="106">
        <v>8.31</v>
      </c>
      <c r="J3904" s="106">
        <v>8.51</v>
      </c>
      <c r="K3904" s="106">
        <v>8.69</v>
      </c>
      <c r="L3904" s="106">
        <v>8.88</v>
      </c>
      <c r="M3904" s="106">
        <v>8.97</v>
      </c>
    </row>
    <row r="3905" ht="15.75" customHeight="1">
      <c r="D3905" s="108">
        <v>40042.0</v>
      </c>
      <c r="E3905" s="106">
        <v>6.97</v>
      </c>
      <c r="F3905" s="106">
        <v>7.51</v>
      </c>
      <c r="G3905" s="106">
        <v>7.78</v>
      </c>
      <c r="H3905" s="106">
        <v>8.04</v>
      </c>
      <c r="I3905" s="106">
        <v>8.24</v>
      </c>
      <c r="J3905" s="106">
        <v>8.46</v>
      </c>
      <c r="K3905" s="106">
        <v>8.63</v>
      </c>
      <c r="L3905" s="106">
        <v>8.86</v>
      </c>
      <c r="M3905" s="106">
        <v>8.96</v>
      </c>
    </row>
    <row r="3906" ht="15.75" customHeight="1">
      <c r="D3906" s="108">
        <v>40039.0</v>
      </c>
      <c r="E3906" s="106">
        <v>7.16</v>
      </c>
      <c r="F3906" s="106">
        <v>7.73</v>
      </c>
      <c r="G3906" s="106">
        <v>7.95</v>
      </c>
      <c r="H3906" s="106">
        <v>8.23</v>
      </c>
      <c r="I3906" s="106">
        <v>8.38</v>
      </c>
      <c r="J3906" s="106">
        <v>8.56</v>
      </c>
      <c r="K3906" s="106">
        <v>8.71</v>
      </c>
      <c r="L3906" s="106">
        <v>8.89</v>
      </c>
      <c r="M3906" s="106">
        <v>8.97</v>
      </c>
    </row>
    <row r="3907" ht="15.75" customHeight="1">
      <c r="D3907" s="108">
        <v>40038.0</v>
      </c>
      <c r="E3907" s="106">
        <v>7.0</v>
      </c>
      <c r="F3907" s="106">
        <v>7.51</v>
      </c>
      <c r="G3907" s="106">
        <v>7.77</v>
      </c>
      <c r="H3907" s="106">
        <v>8.04</v>
      </c>
      <c r="I3907" s="106">
        <v>8.24</v>
      </c>
      <c r="J3907" s="106">
        <v>8.43</v>
      </c>
      <c r="K3907" s="106">
        <v>8.68</v>
      </c>
      <c r="L3907" s="106">
        <v>8.88</v>
      </c>
      <c r="M3907" s="106">
        <v>8.97</v>
      </c>
    </row>
    <row r="3908" ht="15.75" customHeight="1">
      <c r="D3908" s="108">
        <v>40037.0</v>
      </c>
      <c r="E3908" s="106">
        <v>7.0</v>
      </c>
      <c r="F3908" s="106">
        <v>7.51</v>
      </c>
      <c r="G3908" s="106">
        <v>7.77</v>
      </c>
      <c r="H3908" s="106">
        <v>8.04</v>
      </c>
      <c r="I3908" s="106">
        <v>8.24</v>
      </c>
      <c r="J3908" s="106">
        <v>8.43</v>
      </c>
      <c r="K3908" s="106">
        <v>8.69</v>
      </c>
      <c r="L3908" s="106">
        <v>8.88</v>
      </c>
      <c r="M3908" s="106">
        <v>8.97</v>
      </c>
    </row>
    <row r="3909" ht="15.75" customHeight="1">
      <c r="D3909" s="108">
        <v>40036.0</v>
      </c>
      <c r="E3909" s="106">
        <v>7.06</v>
      </c>
      <c r="F3909" s="106">
        <v>7.51</v>
      </c>
      <c r="G3909" s="106">
        <v>7.75</v>
      </c>
      <c r="H3909" s="106">
        <v>8.03</v>
      </c>
      <c r="I3909" s="106">
        <v>8.18</v>
      </c>
      <c r="J3909" s="106">
        <v>8.37</v>
      </c>
      <c r="K3909" s="106">
        <v>8.64</v>
      </c>
      <c r="L3909" s="106">
        <v>8.84</v>
      </c>
      <c r="M3909" s="106">
        <v>8.94</v>
      </c>
    </row>
    <row r="3910" ht="15.75" customHeight="1">
      <c r="D3910" s="108">
        <v>40035.0</v>
      </c>
      <c r="E3910" s="106">
        <v>7.0</v>
      </c>
      <c r="F3910" s="106">
        <v>7.51</v>
      </c>
      <c r="G3910" s="106">
        <v>7.77</v>
      </c>
      <c r="H3910" s="106">
        <v>8.04</v>
      </c>
      <c r="I3910" s="106">
        <v>8.2</v>
      </c>
      <c r="J3910" s="106">
        <v>8.37</v>
      </c>
      <c r="K3910" s="106">
        <v>8.66</v>
      </c>
      <c r="L3910" s="106">
        <v>8.83</v>
      </c>
      <c r="M3910" s="106">
        <v>8.93</v>
      </c>
    </row>
    <row r="3911" ht="15.75" customHeight="1">
      <c r="D3911" s="108">
        <v>40032.0</v>
      </c>
      <c r="E3911" s="106">
        <v>6.87</v>
      </c>
      <c r="F3911" s="106">
        <v>7.4</v>
      </c>
      <c r="G3911" s="106">
        <v>7.64</v>
      </c>
      <c r="H3911" s="106">
        <v>7.96</v>
      </c>
      <c r="I3911" s="106">
        <v>8.08</v>
      </c>
      <c r="J3911" s="106">
        <v>8.28</v>
      </c>
      <c r="K3911" s="106">
        <v>8.57</v>
      </c>
      <c r="L3911" s="106">
        <v>8.76</v>
      </c>
      <c r="M3911" s="106">
        <v>8.82</v>
      </c>
    </row>
    <row r="3912" ht="15.75" customHeight="1">
      <c r="D3912" s="108">
        <v>40031.0</v>
      </c>
      <c r="E3912" s="106">
        <v>6.56</v>
      </c>
      <c r="F3912" s="106">
        <v>7.1</v>
      </c>
      <c r="G3912" s="106">
        <v>7.47</v>
      </c>
      <c r="H3912" s="106">
        <v>7.82</v>
      </c>
      <c r="I3912" s="106">
        <v>8.07</v>
      </c>
      <c r="J3912" s="106">
        <v>8.28</v>
      </c>
      <c r="K3912" s="106">
        <v>8.57</v>
      </c>
      <c r="L3912" s="106">
        <v>8.76</v>
      </c>
      <c r="M3912" s="106">
        <v>8.82</v>
      </c>
    </row>
    <row r="3913" ht="15.75" customHeight="1">
      <c r="D3913" s="108">
        <v>40030.0</v>
      </c>
      <c r="E3913" s="106">
        <v>6.18</v>
      </c>
      <c r="F3913" s="106">
        <v>6.79</v>
      </c>
      <c r="G3913" s="106">
        <v>7.21</v>
      </c>
      <c r="H3913" s="106">
        <v>7.61</v>
      </c>
      <c r="I3913" s="106">
        <v>7.9</v>
      </c>
      <c r="J3913" s="106">
        <v>8.21</v>
      </c>
      <c r="K3913" s="106">
        <v>8.53</v>
      </c>
      <c r="L3913" s="106">
        <v>8.71</v>
      </c>
      <c r="M3913" s="106">
        <v>8.83</v>
      </c>
    </row>
    <row r="3914" ht="15.75" customHeight="1">
      <c r="D3914" s="108">
        <v>40029.0</v>
      </c>
      <c r="E3914" s="106">
        <v>6.01</v>
      </c>
      <c r="F3914" s="106">
        <v>6.49</v>
      </c>
      <c r="G3914" s="106">
        <v>7.03</v>
      </c>
      <c r="H3914" s="106">
        <v>7.49</v>
      </c>
      <c r="I3914" s="106">
        <v>7.9</v>
      </c>
      <c r="J3914" s="106">
        <v>8.2</v>
      </c>
      <c r="K3914" s="106">
        <v>8.51</v>
      </c>
      <c r="L3914" s="106">
        <v>8.68</v>
      </c>
      <c r="M3914" s="106">
        <v>8.8</v>
      </c>
    </row>
    <row r="3915" ht="15.75" customHeight="1">
      <c r="D3915" s="108">
        <v>40028.0</v>
      </c>
      <c r="E3915" s="106">
        <v>5.58</v>
      </c>
      <c r="F3915" s="106">
        <v>6.25</v>
      </c>
      <c r="G3915" s="106">
        <v>6.88</v>
      </c>
      <c r="H3915" s="106">
        <v>7.4</v>
      </c>
      <c r="I3915" s="106">
        <v>7.8</v>
      </c>
      <c r="J3915" s="106">
        <v>8.16</v>
      </c>
      <c r="K3915" s="106">
        <v>8.47</v>
      </c>
      <c r="L3915" s="106">
        <v>8.6</v>
      </c>
      <c r="M3915" s="106">
        <v>8.73</v>
      </c>
    </row>
    <row r="3916" ht="15.75" customHeight="1">
      <c r="D3916" s="108">
        <v>40025.0</v>
      </c>
      <c r="E3916" s="106">
        <v>5.37</v>
      </c>
      <c r="F3916" s="106">
        <v>6.31</v>
      </c>
      <c r="G3916" s="106">
        <v>6.89</v>
      </c>
      <c r="H3916" s="106">
        <v>7.47</v>
      </c>
      <c r="I3916" s="106">
        <v>7.89</v>
      </c>
      <c r="J3916" s="106">
        <v>8.19</v>
      </c>
      <c r="K3916" s="106">
        <v>8.52</v>
      </c>
      <c r="L3916" s="106">
        <v>8.71</v>
      </c>
      <c r="M3916" s="106">
        <v>8.81</v>
      </c>
    </row>
    <row r="3917" ht="15.75" customHeight="1">
      <c r="D3917" s="108">
        <v>40024.0</v>
      </c>
      <c r="E3917" s="106">
        <v>5.76</v>
      </c>
      <c r="F3917" s="106">
        <v>6.36</v>
      </c>
      <c r="G3917" s="106">
        <v>7.0</v>
      </c>
      <c r="H3917" s="106">
        <v>7.47</v>
      </c>
      <c r="I3917" s="106">
        <v>7.88</v>
      </c>
      <c r="J3917" s="106">
        <v>8.18</v>
      </c>
      <c r="K3917" s="106">
        <v>8.51</v>
      </c>
      <c r="L3917" s="106">
        <v>8.68</v>
      </c>
      <c r="M3917" s="106">
        <v>8.79</v>
      </c>
    </row>
    <row r="3918" ht="15.75" customHeight="1">
      <c r="D3918" s="108">
        <v>40023.0</v>
      </c>
      <c r="E3918" s="106">
        <v>6.44</v>
      </c>
      <c r="F3918" s="106">
        <v>7.03</v>
      </c>
      <c r="G3918" s="106">
        <v>7.38</v>
      </c>
      <c r="H3918" s="106">
        <v>7.7</v>
      </c>
      <c r="I3918" s="106">
        <v>7.99</v>
      </c>
      <c r="J3918" s="106">
        <v>8.26</v>
      </c>
      <c r="K3918" s="106">
        <v>8.53</v>
      </c>
      <c r="L3918" s="106">
        <v>8.71</v>
      </c>
      <c r="M3918" s="106">
        <v>8.83</v>
      </c>
    </row>
    <row r="3919" ht="15.75" customHeight="1">
      <c r="D3919" s="108">
        <v>40022.0</v>
      </c>
      <c r="E3919" s="106">
        <v>6.78</v>
      </c>
      <c r="F3919" s="106">
        <v>7.19</v>
      </c>
      <c r="G3919" s="106">
        <v>7.49</v>
      </c>
      <c r="H3919" s="106">
        <v>7.71</v>
      </c>
      <c r="I3919" s="106">
        <v>7.97</v>
      </c>
      <c r="J3919" s="106">
        <v>8.25</v>
      </c>
      <c r="K3919" s="106">
        <v>8.52</v>
      </c>
      <c r="L3919" s="106">
        <v>8.69</v>
      </c>
      <c r="M3919" s="106">
        <v>8.8</v>
      </c>
    </row>
    <row r="3920" ht="15.75" customHeight="1">
      <c r="D3920" s="108">
        <v>40021.0</v>
      </c>
      <c r="E3920" s="106">
        <v>6.66</v>
      </c>
      <c r="F3920" s="106">
        <v>7.1</v>
      </c>
      <c r="G3920" s="106">
        <v>7.45</v>
      </c>
      <c r="H3920" s="106">
        <v>7.69</v>
      </c>
      <c r="I3920" s="106">
        <v>7.91</v>
      </c>
      <c r="J3920" s="106">
        <v>8.24</v>
      </c>
      <c r="K3920" s="106">
        <v>8.54</v>
      </c>
      <c r="L3920" s="106">
        <v>8.73</v>
      </c>
      <c r="M3920" s="106">
        <v>8.83</v>
      </c>
    </row>
    <row r="3921" ht="15.75" customHeight="1">
      <c r="D3921" s="108">
        <v>40018.0</v>
      </c>
      <c r="E3921" s="106">
        <v>6.64</v>
      </c>
      <c r="F3921" s="106">
        <v>7.07</v>
      </c>
      <c r="G3921" s="106">
        <v>7.41</v>
      </c>
      <c r="H3921" s="106">
        <v>7.64</v>
      </c>
      <c r="I3921" s="106">
        <v>7.87</v>
      </c>
      <c r="J3921" s="106">
        <v>8.2</v>
      </c>
      <c r="K3921" s="106">
        <v>8.52</v>
      </c>
      <c r="L3921" s="106">
        <v>8.69</v>
      </c>
      <c r="M3921" s="106">
        <v>8.82</v>
      </c>
    </row>
    <row r="3922" ht="15.75" customHeight="1">
      <c r="D3922" s="108">
        <v>40017.0</v>
      </c>
      <c r="E3922" s="106">
        <v>6.54</v>
      </c>
      <c r="F3922" s="106">
        <v>6.98</v>
      </c>
      <c r="G3922" s="106">
        <v>7.24</v>
      </c>
      <c r="H3922" s="106">
        <v>7.49</v>
      </c>
      <c r="I3922" s="106">
        <v>7.78</v>
      </c>
      <c r="J3922" s="106">
        <v>8.13</v>
      </c>
      <c r="K3922" s="106">
        <v>8.5</v>
      </c>
      <c r="L3922" s="106">
        <v>8.64</v>
      </c>
      <c r="M3922" s="106">
        <v>8.79</v>
      </c>
    </row>
    <row r="3923" ht="15.75" customHeight="1">
      <c r="D3923" s="108">
        <v>40016.0</v>
      </c>
      <c r="E3923" s="106">
        <v>6.34</v>
      </c>
      <c r="F3923" s="106">
        <v>6.78</v>
      </c>
      <c r="G3923" s="106">
        <v>7.1</v>
      </c>
      <c r="H3923" s="106">
        <v>7.42</v>
      </c>
      <c r="I3923" s="106">
        <v>7.73</v>
      </c>
      <c r="J3923" s="106">
        <v>8.1</v>
      </c>
      <c r="K3923" s="106">
        <v>8.42</v>
      </c>
      <c r="L3923" s="106">
        <v>8.62</v>
      </c>
      <c r="M3923" s="106">
        <v>8.73</v>
      </c>
    </row>
    <row r="3924" ht="15.75" customHeight="1">
      <c r="D3924" s="108">
        <v>40015.0</v>
      </c>
      <c r="E3924" s="106">
        <v>6.03</v>
      </c>
      <c r="F3924" s="106">
        <v>6.47</v>
      </c>
      <c r="G3924" s="106">
        <v>6.92</v>
      </c>
      <c r="H3924" s="106">
        <v>7.29</v>
      </c>
      <c r="I3924" s="106">
        <v>7.69</v>
      </c>
      <c r="J3924" s="106">
        <v>8.08</v>
      </c>
      <c r="K3924" s="106">
        <v>8.37</v>
      </c>
      <c r="L3924" s="106">
        <v>8.59</v>
      </c>
      <c r="M3924" s="106">
        <v>8.73</v>
      </c>
    </row>
    <row r="3925" ht="15.75" customHeight="1">
      <c r="D3925" s="108">
        <v>40014.0</v>
      </c>
      <c r="E3925" s="106">
        <v>5.83</v>
      </c>
      <c r="F3925" s="106">
        <v>6.33</v>
      </c>
      <c r="G3925" s="106">
        <v>6.76</v>
      </c>
      <c r="H3925" s="106">
        <v>7.14</v>
      </c>
      <c r="I3925" s="106">
        <v>7.61</v>
      </c>
      <c r="J3925" s="106">
        <v>8.04</v>
      </c>
      <c r="K3925" s="106">
        <v>8.3</v>
      </c>
      <c r="L3925" s="106">
        <v>8.55</v>
      </c>
      <c r="M3925" s="106">
        <v>8.7</v>
      </c>
    </row>
    <row r="3926" ht="15.75" customHeight="1">
      <c r="D3926" s="108">
        <v>40011.0</v>
      </c>
      <c r="E3926" s="106">
        <v>5.83</v>
      </c>
      <c r="F3926" s="106">
        <v>6.28</v>
      </c>
      <c r="G3926" s="106">
        <v>6.67</v>
      </c>
      <c r="H3926" s="106">
        <v>7.1</v>
      </c>
      <c r="I3926" s="106">
        <v>7.61</v>
      </c>
      <c r="J3926" s="106">
        <v>8.03</v>
      </c>
      <c r="K3926" s="106">
        <v>8.3</v>
      </c>
      <c r="L3926" s="106">
        <v>8.55</v>
      </c>
      <c r="M3926" s="106">
        <v>8.7</v>
      </c>
    </row>
    <row r="3927" ht="15.75" customHeight="1">
      <c r="D3927" s="108">
        <v>40010.0</v>
      </c>
      <c r="E3927" s="106">
        <v>5.81</v>
      </c>
      <c r="F3927" s="106">
        <v>6.25</v>
      </c>
      <c r="G3927" s="106">
        <v>6.66</v>
      </c>
      <c r="H3927" s="106">
        <v>7.09</v>
      </c>
      <c r="I3927" s="106">
        <v>7.63</v>
      </c>
      <c r="J3927" s="106">
        <v>8.04</v>
      </c>
      <c r="K3927" s="106">
        <v>8.31</v>
      </c>
      <c r="L3927" s="106">
        <v>8.56</v>
      </c>
      <c r="M3927" s="106">
        <v>8.69</v>
      </c>
    </row>
    <row r="3928" ht="15.75" customHeight="1">
      <c r="D3928" s="108">
        <v>40009.0</v>
      </c>
      <c r="E3928" s="106">
        <v>5.68</v>
      </c>
      <c r="F3928" s="106">
        <v>6.18</v>
      </c>
      <c r="G3928" s="106">
        <v>6.6</v>
      </c>
      <c r="H3928" s="106">
        <v>7.04</v>
      </c>
      <c r="I3928" s="106">
        <v>7.63</v>
      </c>
      <c r="J3928" s="106">
        <v>8.04</v>
      </c>
      <c r="K3928" s="106">
        <v>8.31</v>
      </c>
      <c r="L3928" s="106">
        <v>8.54</v>
      </c>
      <c r="M3928" s="106">
        <v>8.69</v>
      </c>
    </row>
    <row r="3929" ht="15.75" customHeight="1">
      <c r="D3929" s="108">
        <v>40008.0</v>
      </c>
      <c r="E3929" s="106">
        <v>5.66</v>
      </c>
      <c r="F3929" s="106">
        <v>6.14</v>
      </c>
      <c r="G3929" s="106">
        <v>6.56</v>
      </c>
      <c r="H3929" s="106">
        <v>7.01</v>
      </c>
      <c r="I3929" s="106">
        <v>7.61</v>
      </c>
      <c r="J3929" s="106">
        <v>8.0</v>
      </c>
      <c r="K3929" s="106">
        <v>8.29</v>
      </c>
      <c r="L3929" s="106">
        <v>8.55</v>
      </c>
      <c r="M3929" s="106">
        <v>8.7</v>
      </c>
    </row>
    <row r="3930" ht="15.75" customHeight="1">
      <c r="D3930" s="108">
        <v>40007.0</v>
      </c>
      <c r="E3930" s="106">
        <v>5.62</v>
      </c>
      <c r="F3930" s="106">
        <v>6.12</v>
      </c>
      <c r="G3930" s="106">
        <v>6.52</v>
      </c>
      <c r="H3930" s="106">
        <v>6.99</v>
      </c>
      <c r="I3930" s="106">
        <v>7.61</v>
      </c>
      <c r="J3930" s="106">
        <v>7.99</v>
      </c>
      <c r="K3930" s="106">
        <v>8.29</v>
      </c>
      <c r="L3930" s="106">
        <v>8.55</v>
      </c>
      <c r="M3930" s="106">
        <v>8.7</v>
      </c>
    </row>
    <row r="3931" ht="15.75" customHeight="1">
      <c r="D3931" s="108">
        <v>40004.0</v>
      </c>
      <c r="E3931" s="106">
        <v>5.63</v>
      </c>
      <c r="F3931" s="106">
        <v>6.13</v>
      </c>
      <c r="G3931" s="106">
        <v>6.51</v>
      </c>
      <c r="H3931" s="106">
        <v>6.98</v>
      </c>
      <c r="I3931" s="106">
        <v>7.59</v>
      </c>
      <c r="J3931" s="106">
        <v>7.98</v>
      </c>
      <c r="K3931" s="106">
        <v>8.29</v>
      </c>
      <c r="L3931" s="106">
        <v>8.55</v>
      </c>
      <c r="M3931" s="106">
        <v>8.7</v>
      </c>
    </row>
    <row r="3932" ht="15.75" customHeight="1">
      <c r="D3932" s="108">
        <v>40003.0</v>
      </c>
      <c r="E3932" s="106">
        <v>5.63</v>
      </c>
      <c r="F3932" s="106">
        <v>6.13</v>
      </c>
      <c r="G3932" s="106">
        <v>6.52</v>
      </c>
      <c r="H3932" s="106">
        <v>6.98</v>
      </c>
      <c r="I3932" s="106">
        <v>7.59</v>
      </c>
      <c r="J3932" s="106">
        <v>7.98</v>
      </c>
      <c r="K3932" s="106">
        <v>8.29</v>
      </c>
      <c r="L3932" s="106">
        <v>8.55</v>
      </c>
      <c r="M3932" s="106">
        <v>8.7</v>
      </c>
    </row>
    <row r="3933" ht="15.75" customHeight="1">
      <c r="D3933" s="108">
        <v>40002.0</v>
      </c>
      <c r="E3933" s="106">
        <v>5.6</v>
      </c>
      <c r="F3933" s="106">
        <v>6.11</v>
      </c>
      <c r="G3933" s="106">
        <v>6.49</v>
      </c>
      <c r="H3933" s="106">
        <v>6.97</v>
      </c>
      <c r="I3933" s="106">
        <v>7.61</v>
      </c>
      <c r="J3933" s="106">
        <v>7.98</v>
      </c>
      <c r="K3933" s="106">
        <v>8.29</v>
      </c>
      <c r="L3933" s="106">
        <v>8.52</v>
      </c>
      <c r="M3933" s="106">
        <v>8.7</v>
      </c>
    </row>
    <row r="3934" ht="15.75" customHeight="1">
      <c r="D3934" s="108">
        <v>40001.0</v>
      </c>
      <c r="E3934" s="106">
        <v>5.61</v>
      </c>
      <c r="F3934" s="106">
        <v>6.11</v>
      </c>
      <c r="G3934" s="106">
        <v>6.52</v>
      </c>
      <c r="H3934" s="106">
        <v>6.98</v>
      </c>
      <c r="I3934" s="106">
        <v>7.59</v>
      </c>
      <c r="J3934" s="106">
        <v>7.98</v>
      </c>
      <c r="K3934" s="106">
        <v>8.29</v>
      </c>
      <c r="L3934" s="106">
        <v>8.52</v>
      </c>
      <c r="M3934" s="106">
        <v>8.69</v>
      </c>
    </row>
    <row r="3935" ht="15.75" customHeight="1">
      <c r="D3935" s="108">
        <v>40000.0</v>
      </c>
      <c r="E3935" s="106">
        <v>5.6</v>
      </c>
      <c r="F3935" s="106">
        <v>6.16</v>
      </c>
      <c r="G3935" s="106">
        <v>6.56</v>
      </c>
      <c r="H3935" s="106">
        <v>6.98</v>
      </c>
      <c r="I3935" s="106">
        <v>7.59</v>
      </c>
      <c r="J3935" s="106">
        <v>7.98</v>
      </c>
      <c r="K3935" s="106">
        <v>8.29</v>
      </c>
      <c r="L3935" s="106">
        <v>8.52</v>
      </c>
      <c r="M3935" s="106">
        <v>8.69</v>
      </c>
    </row>
    <row r="3936" ht="15.75" customHeight="1">
      <c r="D3936" s="108">
        <v>39997.0</v>
      </c>
      <c r="E3936" s="106">
        <v>5.57</v>
      </c>
      <c r="F3936" s="106">
        <v>6.13</v>
      </c>
      <c r="G3936" s="106">
        <v>6.59</v>
      </c>
      <c r="H3936" s="106">
        <v>7.02</v>
      </c>
      <c r="I3936" s="106">
        <v>7.6</v>
      </c>
      <c r="J3936" s="106">
        <v>7.98</v>
      </c>
      <c r="K3936" s="106">
        <v>8.29</v>
      </c>
      <c r="L3936" s="106">
        <v>8.52</v>
      </c>
      <c r="M3936" s="106">
        <v>8.69</v>
      </c>
    </row>
    <row r="3937" ht="15.75" customHeight="1">
      <c r="D3937" s="108">
        <v>39996.0</v>
      </c>
      <c r="E3937" s="106">
        <v>5.55</v>
      </c>
      <c r="F3937" s="106">
        <v>6.13</v>
      </c>
      <c r="G3937" s="106">
        <v>6.67</v>
      </c>
      <c r="H3937" s="106">
        <v>7.02</v>
      </c>
      <c r="I3937" s="106">
        <v>7.6</v>
      </c>
      <c r="J3937" s="106">
        <v>8.02</v>
      </c>
      <c r="K3937" s="106">
        <v>8.28</v>
      </c>
      <c r="L3937" s="106">
        <v>8.5</v>
      </c>
      <c r="M3937" s="106">
        <v>8.68</v>
      </c>
    </row>
    <row r="3938" ht="15.75" customHeight="1">
      <c r="D3938" s="108">
        <v>39995.0</v>
      </c>
      <c r="E3938" s="106">
        <v>5.43</v>
      </c>
      <c r="F3938" s="106">
        <v>6.1</v>
      </c>
      <c r="G3938" s="106">
        <v>6.6</v>
      </c>
      <c r="H3938" s="106">
        <v>7.01</v>
      </c>
      <c r="I3938" s="106">
        <v>7.64</v>
      </c>
      <c r="J3938" s="106">
        <v>8.01</v>
      </c>
      <c r="K3938" s="106">
        <v>8.27</v>
      </c>
      <c r="L3938" s="106">
        <v>8.49</v>
      </c>
      <c r="M3938" s="106">
        <v>8.65</v>
      </c>
    </row>
    <row r="3939" ht="15.75" customHeight="1">
      <c r="D3939" s="108">
        <v>39994.0</v>
      </c>
      <c r="E3939" s="106">
        <v>5.48</v>
      </c>
      <c r="F3939" s="106">
        <v>6.02</v>
      </c>
      <c r="G3939" s="106">
        <v>6.53</v>
      </c>
      <c r="H3939" s="106">
        <v>7.03</v>
      </c>
      <c r="I3939" s="106">
        <v>7.61</v>
      </c>
      <c r="J3939" s="106">
        <v>8.0</v>
      </c>
      <c r="K3939" s="106">
        <v>8.28</v>
      </c>
      <c r="L3939" s="106">
        <v>8.52</v>
      </c>
      <c r="M3939" s="106">
        <v>8.69</v>
      </c>
    </row>
    <row r="3940" ht="15.75" customHeight="1">
      <c r="D3940" s="108">
        <v>39993.0</v>
      </c>
      <c r="E3940" s="106">
        <v>5.65</v>
      </c>
      <c r="F3940" s="106">
        <v>6.18</v>
      </c>
      <c r="G3940" s="106">
        <v>6.58</v>
      </c>
      <c r="H3940" s="106">
        <v>7.03</v>
      </c>
      <c r="I3940" s="106">
        <v>7.63</v>
      </c>
      <c r="J3940" s="106">
        <v>8.01</v>
      </c>
      <c r="K3940" s="106">
        <v>8.29</v>
      </c>
      <c r="L3940" s="106">
        <v>8.53</v>
      </c>
      <c r="M3940" s="106">
        <v>8.68</v>
      </c>
    </row>
    <row r="3941" ht="15.75" customHeight="1">
      <c r="D3941" s="108">
        <v>39990.0</v>
      </c>
      <c r="E3941" s="106">
        <v>5.66</v>
      </c>
      <c r="F3941" s="106">
        <v>6.18</v>
      </c>
      <c r="G3941" s="106">
        <v>6.54</v>
      </c>
      <c r="H3941" s="106">
        <v>6.99</v>
      </c>
      <c r="I3941" s="106">
        <v>7.6</v>
      </c>
      <c r="J3941" s="106">
        <v>7.98</v>
      </c>
      <c r="K3941" s="106">
        <v>8.27</v>
      </c>
      <c r="L3941" s="106">
        <v>8.52</v>
      </c>
      <c r="M3941" s="106">
        <v>8.69</v>
      </c>
    </row>
    <row r="3942" ht="15.75" customHeight="1">
      <c r="D3942" s="108">
        <v>39989.0</v>
      </c>
      <c r="E3942" s="106">
        <v>5.66</v>
      </c>
      <c r="F3942" s="106">
        <v>6.21</v>
      </c>
      <c r="G3942" s="106">
        <v>6.52</v>
      </c>
      <c r="H3942" s="106">
        <v>7.01</v>
      </c>
      <c r="I3942" s="106">
        <v>7.57</v>
      </c>
      <c r="J3942" s="106">
        <v>7.96</v>
      </c>
      <c r="K3942" s="106">
        <v>8.26</v>
      </c>
      <c r="L3942" s="106">
        <v>8.52</v>
      </c>
      <c r="M3942" s="106">
        <v>8.69</v>
      </c>
    </row>
    <row r="3943" ht="15.75" customHeight="1">
      <c r="D3943" s="108">
        <v>39988.0</v>
      </c>
      <c r="E3943" s="106">
        <v>5.68</v>
      </c>
      <c r="F3943" s="106">
        <v>6.24</v>
      </c>
      <c r="G3943" s="106">
        <v>6.54</v>
      </c>
      <c r="H3943" s="106">
        <v>7.01</v>
      </c>
      <c r="I3943" s="106">
        <v>7.59</v>
      </c>
      <c r="J3943" s="106">
        <v>7.96</v>
      </c>
      <c r="K3943" s="106">
        <v>8.26</v>
      </c>
      <c r="L3943" s="106">
        <v>8.52</v>
      </c>
      <c r="M3943" s="106">
        <v>8.69</v>
      </c>
    </row>
    <row r="3944" ht="15.75" customHeight="1">
      <c r="D3944" s="108">
        <v>39987.0</v>
      </c>
      <c r="E3944" s="106">
        <v>5.44</v>
      </c>
      <c r="F3944" s="106">
        <v>6.06</v>
      </c>
      <c r="G3944" s="106">
        <v>6.42</v>
      </c>
      <c r="H3944" s="106">
        <v>6.89</v>
      </c>
      <c r="I3944" s="106">
        <v>7.54</v>
      </c>
      <c r="J3944" s="106">
        <v>7.94</v>
      </c>
      <c r="K3944" s="106">
        <v>8.23</v>
      </c>
      <c r="L3944" s="106">
        <v>8.5</v>
      </c>
      <c r="M3944" s="106">
        <v>8.67</v>
      </c>
    </row>
    <row r="3945" ht="15.75" customHeight="1">
      <c r="D3945" s="108">
        <v>39986.0</v>
      </c>
      <c r="E3945" s="106">
        <v>5.62</v>
      </c>
      <c r="F3945" s="106">
        <v>6.16</v>
      </c>
      <c r="G3945" s="106">
        <v>6.44</v>
      </c>
      <c r="H3945" s="106">
        <v>6.97</v>
      </c>
      <c r="I3945" s="106">
        <v>7.59</v>
      </c>
      <c r="J3945" s="106">
        <v>7.96</v>
      </c>
      <c r="K3945" s="106">
        <v>8.26</v>
      </c>
      <c r="L3945" s="106">
        <v>8.52</v>
      </c>
      <c r="M3945" s="106">
        <v>8.69</v>
      </c>
    </row>
    <row r="3946" ht="15.75" customHeight="1">
      <c r="D3946" s="108">
        <v>39983.0</v>
      </c>
      <c r="E3946" s="106">
        <v>5.48</v>
      </c>
      <c r="F3946" s="106">
        <v>5.99</v>
      </c>
      <c r="G3946" s="106">
        <v>6.34</v>
      </c>
      <c r="H3946" s="106">
        <v>6.96</v>
      </c>
      <c r="I3946" s="106">
        <v>7.56</v>
      </c>
      <c r="J3946" s="106">
        <v>7.91</v>
      </c>
      <c r="K3946" s="106">
        <v>8.23</v>
      </c>
      <c r="L3946" s="106">
        <v>8.5</v>
      </c>
      <c r="M3946" s="106">
        <v>8.68</v>
      </c>
    </row>
    <row r="3947" ht="15.75" customHeight="1">
      <c r="D3947" s="108">
        <v>39982.0</v>
      </c>
      <c r="E3947" s="106">
        <v>5.52</v>
      </c>
      <c r="F3947" s="106">
        <v>6.02</v>
      </c>
      <c r="G3947" s="106">
        <v>6.37</v>
      </c>
      <c r="H3947" s="106">
        <v>6.97</v>
      </c>
      <c r="I3947" s="106">
        <v>7.54</v>
      </c>
      <c r="J3947" s="106">
        <v>7.91</v>
      </c>
      <c r="K3947" s="106">
        <v>8.23</v>
      </c>
      <c r="L3947" s="106">
        <v>8.5</v>
      </c>
      <c r="M3947" s="106">
        <v>8.68</v>
      </c>
    </row>
    <row r="3948" ht="15.75" customHeight="1">
      <c r="D3948" s="108">
        <v>39981.0</v>
      </c>
      <c r="E3948" s="106">
        <v>5.26</v>
      </c>
      <c r="F3948" s="106">
        <v>5.85</v>
      </c>
      <c r="G3948" s="106">
        <v>6.25</v>
      </c>
      <c r="H3948" s="106">
        <v>6.91</v>
      </c>
      <c r="I3948" s="106">
        <v>7.46</v>
      </c>
      <c r="J3948" s="106">
        <v>7.86</v>
      </c>
      <c r="K3948" s="106">
        <v>8.2</v>
      </c>
      <c r="L3948" s="106">
        <v>8.46</v>
      </c>
      <c r="M3948" s="106">
        <v>8.65</v>
      </c>
    </row>
    <row r="3949" ht="15.75" customHeight="1">
      <c r="D3949" s="108">
        <v>39980.0</v>
      </c>
      <c r="E3949" s="106">
        <v>5.49</v>
      </c>
      <c r="F3949" s="106">
        <v>6.0</v>
      </c>
      <c r="G3949" s="106">
        <v>6.39</v>
      </c>
      <c r="H3949" s="106">
        <v>6.99</v>
      </c>
      <c r="I3949" s="106">
        <v>7.54</v>
      </c>
      <c r="J3949" s="106">
        <v>7.93</v>
      </c>
      <c r="K3949" s="106">
        <v>8.23</v>
      </c>
      <c r="L3949" s="106">
        <v>8.5</v>
      </c>
      <c r="M3949" s="106">
        <v>8.68</v>
      </c>
    </row>
    <row r="3950" ht="15.75" customHeight="1">
      <c r="D3950" s="108">
        <v>39979.0</v>
      </c>
      <c r="E3950" s="106">
        <v>5.67</v>
      </c>
      <c r="F3950" s="106">
        <v>6.17</v>
      </c>
      <c r="G3950" s="106">
        <v>6.59</v>
      </c>
      <c r="H3950" s="106">
        <v>7.12</v>
      </c>
      <c r="I3950" s="106">
        <v>7.62</v>
      </c>
      <c r="J3950" s="106">
        <v>7.98</v>
      </c>
      <c r="K3950" s="106">
        <v>8.27</v>
      </c>
      <c r="L3950" s="106">
        <v>8.52</v>
      </c>
      <c r="M3950" s="106">
        <v>8.62</v>
      </c>
    </row>
    <row r="3951" ht="15.75" customHeight="1">
      <c r="D3951" s="108">
        <v>39976.0</v>
      </c>
      <c r="E3951" s="106">
        <v>5.71</v>
      </c>
      <c r="F3951" s="106">
        <v>6.21</v>
      </c>
      <c r="G3951" s="106">
        <v>6.65</v>
      </c>
      <c r="H3951" s="106">
        <v>7.14</v>
      </c>
      <c r="I3951" s="106">
        <v>7.63</v>
      </c>
      <c r="J3951" s="106">
        <v>8.0</v>
      </c>
      <c r="K3951" s="106">
        <v>8.29</v>
      </c>
      <c r="L3951" s="106">
        <v>8.52</v>
      </c>
      <c r="M3951" s="106">
        <v>8.7</v>
      </c>
    </row>
    <row r="3952" ht="15.75" customHeight="1">
      <c r="D3952" s="108">
        <v>39975.0</v>
      </c>
      <c r="E3952" s="106">
        <v>5.73</v>
      </c>
      <c r="F3952" s="106">
        <v>6.28</v>
      </c>
      <c r="G3952" s="106">
        <v>6.68</v>
      </c>
      <c r="H3952" s="106">
        <v>7.2</v>
      </c>
      <c r="I3952" s="106">
        <v>7.66</v>
      </c>
      <c r="J3952" s="106">
        <v>8.02</v>
      </c>
      <c r="K3952" s="106">
        <v>8.35</v>
      </c>
      <c r="L3952" s="106">
        <v>8.55</v>
      </c>
      <c r="M3952" s="106">
        <v>8.74</v>
      </c>
    </row>
    <row r="3953" ht="15.75" customHeight="1">
      <c r="D3953" s="108">
        <v>39974.0</v>
      </c>
      <c r="E3953" s="106">
        <v>5.78</v>
      </c>
      <c r="F3953" s="106">
        <v>6.32</v>
      </c>
      <c r="G3953" s="106">
        <v>6.71</v>
      </c>
      <c r="H3953" s="106">
        <v>7.2</v>
      </c>
      <c r="I3953" s="106">
        <v>7.68</v>
      </c>
      <c r="J3953" s="106">
        <v>8.02</v>
      </c>
      <c r="K3953" s="106">
        <v>8.35</v>
      </c>
      <c r="L3953" s="106">
        <v>8.53</v>
      </c>
      <c r="M3953" s="106">
        <v>8.72</v>
      </c>
    </row>
    <row r="3954" ht="15.75" customHeight="1">
      <c r="D3954" s="108">
        <v>39973.0</v>
      </c>
      <c r="E3954" s="106">
        <v>5.69</v>
      </c>
      <c r="F3954" s="106">
        <v>6.23</v>
      </c>
      <c r="G3954" s="106">
        <v>6.67</v>
      </c>
      <c r="H3954" s="106">
        <v>7.21</v>
      </c>
      <c r="I3954" s="106">
        <v>7.64</v>
      </c>
      <c r="J3954" s="106">
        <v>8.01</v>
      </c>
      <c r="K3954" s="106">
        <v>8.35</v>
      </c>
      <c r="L3954" s="106">
        <v>8.55</v>
      </c>
      <c r="M3954" s="106">
        <v>8.65</v>
      </c>
    </row>
    <row r="3955" ht="15.75" customHeight="1">
      <c r="D3955" s="108">
        <v>39972.0</v>
      </c>
      <c r="E3955" s="106">
        <v>5.88</v>
      </c>
      <c r="F3955" s="106">
        <v>6.35</v>
      </c>
      <c r="G3955" s="106">
        <v>6.78</v>
      </c>
      <c r="H3955" s="106">
        <v>7.23</v>
      </c>
      <c r="I3955" s="106">
        <v>7.69</v>
      </c>
      <c r="J3955" s="106">
        <v>8.01</v>
      </c>
      <c r="K3955" s="106">
        <v>8.32</v>
      </c>
      <c r="L3955" s="106">
        <v>8.52</v>
      </c>
      <c r="M3955" s="106">
        <v>8.66</v>
      </c>
    </row>
    <row r="3956" ht="15.75" customHeight="1">
      <c r="D3956" s="108">
        <v>39969.0</v>
      </c>
      <c r="E3956" s="106">
        <v>5.88</v>
      </c>
      <c r="F3956" s="106">
        <v>6.35</v>
      </c>
      <c r="G3956" s="106">
        <v>6.78</v>
      </c>
      <c r="H3956" s="106">
        <v>7.23</v>
      </c>
      <c r="I3956" s="106">
        <v>7.69</v>
      </c>
      <c r="J3956" s="106">
        <v>8.01</v>
      </c>
      <c r="K3956" s="106">
        <v>8.32</v>
      </c>
      <c r="L3956" s="106">
        <v>8.52</v>
      </c>
      <c r="M3956" s="106">
        <v>8.66</v>
      </c>
    </row>
    <row r="3957" ht="15.75" customHeight="1">
      <c r="D3957" s="108">
        <v>39968.0</v>
      </c>
      <c r="E3957" s="106">
        <v>5.92</v>
      </c>
      <c r="F3957" s="106">
        <v>6.4</v>
      </c>
      <c r="G3957" s="106">
        <v>6.79</v>
      </c>
      <c r="H3957" s="106">
        <v>7.31</v>
      </c>
      <c r="I3957" s="106">
        <v>7.7</v>
      </c>
      <c r="J3957" s="106">
        <v>8.0</v>
      </c>
      <c r="K3957" s="106">
        <v>8.32</v>
      </c>
      <c r="L3957" s="106">
        <v>8.52</v>
      </c>
      <c r="M3957" s="106">
        <v>8.66</v>
      </c>
    </row>
    <row r="3958" ht="15.75" customHeight="1">
      <c r="D3958" s="108">
        <v>39967.0</v>
      </c>
      <c r="E3958" s="106">
        <v>5.93</v>
      </c>
      <c r="F3958" s="106">
        <v>6.38</v>
      </c>
      <c r="G3958" s="106">
        <v>6.75</v>
      </c>
      <c r="H3958" s="106">
        <v>7.31</v>
      </c>
      <c r="I3958" s="106">
        <v>7.68</v>
      </c>
      <c r="J3958" s="106">
        <v>7.98</v>
      </c>
      <c r="K3958" s="106">
        <v>8.29</v>
      </c>
      <c r="L3958" s="106">
        <v>8.49</v>
      </c>
      <c r="M3958" s="106">
        <v>8.63</v>
      </c>
    </row>
    <row r="3959" ht="15.75" customHeight="1">
      <c r="D3959" s="108">
        <v>39966.0</v>
      </c>
      <c r="E3959" s="106">
        <v>5.9</v>
      </c>
      <c r="F3959" s="106">
        <v>6.39</v>
      </c>
      <c r="G3959" s="106">
        <v>6.76</v>
      </c>
      <c r="H3959" s="106">
        <v>7.31</v>
      </c>
      <c r="I3959" s="106">
        <v>7.68</v>
      </c>
      <c r="J3959" s="106">
        <v>7.95</v>
      </c>
      <c r="K3959" s="106">
        <v>8.29</v>
      </c>
      <c r="L3959" s="106">
        <v>8.52</v>
      </c>
      <c r="M3959" s="106">
        <v>8.67</v>
      </c>
    </row>
    <row r="3960" ht="15.75" customHeight="1">
      <c r="D3960" s="108">
        <v>39965.0</v>
      </c>
      <c r="E3960" s="106">
        <v>5.81</v>
      </c>
      <c r="F3960" s="106">
        <v>6.3</v>
      </c>
      <c r="G3960" s="106">
        <v>6.78</v>
      </c>
      <c r="H3960" s="106">
        <v>7.29</v>
      </c>
      <c r="I3960" s="106">
        <v>7.66</v>
      </c>
      <c r="J3960" s="106">
        <v>7.94</v>
      </c>
      <c r="K3960" s="106">
        <v>8.28</v>
      </c>
      <c r="L3960" s="106">
        <v>8.49</v>
      </c>
      <c r="M3960" s="106">
        <v>8.61</v>
      </c>
    </row>
    <row r="3961" ht="15.75" customHeight="1">
      <c r="D3961" s="108">
        <v>39962.0</v>
      </c>
      <c r="E3961" s="106">
        <v>5.98</v>
      </c>
      <c r="F3961" s="106">
        <v>6.46</v>
      </c>
      <c r="G3961" s="106">
        <v>6.84</v>
      </c>
      <c r="H3961" s="106">
        <v>7.33</v>
      </c>
      <c r="I3961" s="106">
        <v>7.7</v>
      </c>
      <c r="J3961" s="106">
        <v>7.98</v>
      </c>
      <c r="K3961" s="106">
        <v>8.24</v>
      </c>
      <c r="L3961" s="106">
        <v>8.49</v>
      </c>
      <c r="M3961" s="106">
        <v>8.66</v>
      </c>
    </row>
    <row r="3962" ht="15.75" customHeight="1">
      <c r="D3962" s="108">
        <v>39961.0</v>
      </c>
      <c r="E3962" s="106">
        <v>6.08</v>
      </c>
      <c r="F3962" s="106">
        <v>6.55</v>
      </c>
      <c r="G3962" s="106">
        <v>6.88</v>
      </c>
      <c r="H3962" s="106">
        <v>7.38</v>
      </c>
      <c r="I3962" s="106">
        <v>7.73</v>
      </c>
      <c r="J3962" s="106">
        <v>8.0</v>
      </c>
      <c r="K3962" s="106">
        <v>8.27</v>
      </c>
      <c r="L3962" s="106">
        <v>8.48</v>
      </c>
      <c r="M3962" s="106">
        <v>8.65</v>
      </c>
    </row>
    <row r="3963" ht="15.75" customHeight="1">
      <c r="D3963" s="108">
        <v>39960.0</v>
      </c>
      <c r="E3963" s="106">
        <v>6.1</v>
      </c>
      <c r="F3963" s="106">
        <v>6.56</v>
      </c>
      <c r="G3963" s="106">
        <v>6.89</v>
      </c>
      <c r="H3963" s="106">
        <v>7.33</v>
      </c>
      <c r="I3963" s="106">
        <v>7.7</v>
      </c>
      <c r="J3963" s="106">
        <v>8.0</v>
      </c>
      <c r="K3963" s="106">
        <v>8.26</v>
      </c>
      <c r="L3963" s="106">
        <v>8.48</v>
      </c>
      <c r="M3963" s="106">
        <v>8.63</v>
      </c>
    </row>
    <row r="3964" ht="15.75" customHeight="1">
      <c r="D3964" s="108">
        <v>39959.0</v>
      </c>
      <c r="E3964" s="106">
        <v>6.14</v>
      </c>
      <c r="F3964" s="106">
        <v>6.61</v>
      </c>
      <c r="G3964" s="106">
        <v>6.96</v>
      </c>
      <c r="H3964" s="106">
        <v>7.34</v>
      </c>
      <c r="I3964" s="106">
        <v>7.7</v>
      </c>
      <c r="J3964" s="106">
        <v>8.0</v>
      </c>
      <c r="K3964" s="106">
        <v>8.25</v>
      </c>
      <c r="L3964" s="106">
        <v>8.48</v>
      </c>
      <c r="M3964" s="106">
        <v>8.63</v>
      </c>
    </row>
    <row r="3965" ht="15.75" customHeight="1">
      <c r="D3965" s="108">
        <v>39958.0</v>
      </c>
      <c r="E3965" s="106">
        <v>6.12</v>
      </c>
      <c r="F3965" s="106">
        <v>6.58</v>
      </c>
      <c r="G3965" s="106">
        <v>6.92</v>
      </c>
      <c r="H3965" s="106">
        <v>7.33</v>
      </c>
      <c r="I3965" s="106">
        <v>7.7</v>
      </c>
      <c r="J3965" s="106">
        <v>7.99</v>
      </c>
      <c r="K3965" s="106">
        <v>8.25</v>
      </c>
      <c r="L3965" s="106">
        <v>8.48</v>
      </c>
      <c r="M3965" s="106">
        <v>8.63</v>
      </c>
    </row>
    <row r="3966" ht="15.75" customHeight="1">
      <c r="D3966" s="108">
        <v>39955.0</v>
      </c>
      <c r="E3966" s="106">
        <v>5.99</v>
      </c>
      <c r="F3966" s="106">
        <v>6.5</v>
      </c>
      <c r="G3966" s="106">
        <v>6.84</v>
      </c>
      <c r="H3966" s="106">
        <v>7.3</v>
      </c>
      <c r="I3966" s="106">
        <v>7.7</v>
      </c>
      <c r="J3966" s="106">
        <v>7.99</v>
      </c>
      <c r="K3966" s="106">
        <v>8.25</v>
      </c>
      <c r="L3966" s="106">
        <v>8.48</v>
      </c>
      <c r="M3966" s="106">
        <v>8.64</v>
      </c>
    </row>
    <row r="3967" ht="15.75" customHeight="1">
      <c r="D3967" s="108">
        <v>39954.0</v>
      </c>
      <c r="E3967" s="106">
        <v>6.1</v>
      </c>
      <c r="F3967" s="106">
        <v>6.53</v>
      </c>
      <c r="G3967" s="106">
        <v>6.85</v>
      </c>
      <c r="H3967" s="106">
        <v>7.35</v>
      </c>
      <c r="I3967" s="106">
        <v>7.73</v>
      </c>
      <c r="J3967" s="106">
        <v>8.03</v>
      </c>
      <c r="K3967" s="106">
        <v>8.29</v>
      </c>
      <c r="L3967" s="106">
        <v>8.49</v>
      </c>
      <c r="M3967" s="106">
        <v>8.66</v>
      </c>
    </row>
    <row r="3968" ht="15.75" customHeight="1">
      <c r="D3968" s="108">
        <v>39953.0</v>
      </c>
      <c r="E3968" s="106">
        <v>5.99</v>
      </c>
      <c r="F3968" s="106">
        <v>6.42</v>
      </c>
      <c r="G3968" s="106">
        <v>6.81</v>
      </c>
      <c r="H3968" s="106">
        <v>7.24</v>
      </c>
      <c r="I3968" s="106">
        <v>7.69</v>
      </c>
      <c r="J3968" s="106">
        <v>7.99</v>
      </c>
      <c r="K3968" s="106">
        <v>8.26</v>
      </c>
      <c r="L3968" s="106">
        <v>8.48</v>
      </c>
      <c r="M3968" s="106">
        <v>8.64</v>
      </c>
    </row>
    <row r="3969" ht="15.75" customHeight="1">
      <c r="D3969" s="108">
        <v>39952.0</v>
      </c>
      <c r="E3969" s="106">
        <v>5.88</v>
      </c>
      <c r="F3969" s="106">
        <v>6.38</v>
      </c>
      <c r="G3969" s="106">
        <v>6.81</v>
      </c>
      <c r="H3969" s="106">
        <v>7.26</v>
      </c>
      <c r="I3969" s="106">
        <v>7.72</v>
      </c>
      <c r="J3969" s="106">
        <v>7.99</v>
      </c>
      <c r="K3969" s="106">
        <v>8.26</v>
      </c>
      <c r="L3969" s="106">
        <v>8.48</v>
      </c>
      <c r="M3969" s="106">
        <v>8.64</v>
      </c>
    </row>
    <row r="3970" ht="15.75" customHeight="1">
      <c r="D3970" s="108">
        <v>39951.0</v>
      </c>
      <c r="E3970" s="106">
        <v>5.84</v>
      </c>
      <c r="F3970" s="106">
        <v>6.33</v>
      </c>
      <c r="G3970" s="106">
        <v>6.79</v>
      </c>
      <c r="H3970" s="106">
        <v>7.26</v>
      </c>
      <c r="I3970" s="106">
        <v>7.72</v>
      </c>
      <c r="J3970" s="106">
        <v>7.97</v>
      </c>
      <c r="K3970" s="106">
        <v>8.24</v>
      </c>
      <c r="L3970" s="106">
        <v>8.48</v>
      </c>
      <c r="M3970" s="106">
        <v>8.64</v>
      </c>
    </row>
    <row r="3971" ht="15.75" customHeight="1">
      <c r="D3971" s="108">
        <v>39948.0</v>
      </c>
      <c r="E3971" s="106">
        <v>5.58</v>
      </c>
      <c r="F3971" s="106">
        <v>6.22</v>
      </c>
      <c r="G3971" s="106">
        <v>6.67</v>
      </c>
      <c r="H3971" s="106">
        <v>7.15</v>
      </c>
      <c r="I3971" s="106">
        <v>7.65</v>
      </c>
      <c r="J3971" s="106">
        <v>7.93</v>
      </c>
      <c r="K3971" s="106">
        <v>8.19</v>
      </c>
      <c r="L3971" s="106">
        <v>8.47</v>
      </c>
      <c r="M3971" s="106">
        <v>8.63</v>
      </c>
    </row>
    <row r="3972" ht="15.75" customHeight="1">
      <c r="D3972" s="108">
        <v>39947.0</v>
      </c>
      <c r="E3972" s="106">
        <v>5.77</v>
      </c>
      <c r="F3972" s="106">
        <v>6.36</v>
      </c>
      <c r="G3972" s="106">
        <v>6.77</v>
      </c>
      <c r="H3972" s="106">
        <v>7.23</v>
      </c>
      <c r="I3972" s="106">
        <v>7.69</v>
      </c>
      <c r="J3972" s="106">
        <v>7.97</v>
      </c>
      <c r="K3972" s="106">
        <v>8.28</v>
      </c>
      <c r="L3972" s="106">
        <v>8.5</v>
      </c>
      <c r="M3972" s="106">
        <v>8.67</v>
      </c>
    </row>
    <row r="3973" ht="15.75" customHeight="1">
      <c r="D3973" s="108">
        <v>39946.0</v>
      </c>
      <c r="E3973" s="106">
        <v>5.73</v>
      </c>
      <c r="F3973" s="106">
        <v>6.34</v>
      </c>
      <c r="G3973" s="106">
        <v>6.74</v>
      </c>
      <c r="H3973" s="106">
        <v>7.23</v>
      </c>
      <c r="I3973" s="106">
        <v>7.69</v>
      </c>
      <c r="J3973" s="106">
        <v>7.96</v>
      </c>
      <c r="K3973" s="106">
        <v>8.26</v>
      </c>
      <c r="L3973" s="106">
        <v>8.49</v>
      </c>
      <c r="M3973" s="106">
        <v>8.64</v>
      </c>
    </row>
    <row r="3974" ht="15.75" customHeight="1">
      <c r="D3974" s="108">
        <v>39945.0</v>
      </c>
      <c r="E3974" s="106">
        <v>6.04</v>
      </c>
      <c r="F3974" s="106">
        <v>6.51</v>
      </c>
      <c r="G3974" s="106">
        <v>6.96</v>
      </c>
      <c r="H3974" s="106">
        <v>7.31</v>
      </c>
      <c r="I3974" s="106">
        <v>7.72</v>
      </c>
      <c r="J3974" s="106">
        <v>7.99</v>
      </c>
      <c r="K3974" s="106">
        <v>8.26</v>
      </c>
      <c r="L3974" s="106">
        <v>8.5</v>
      </c>
      <c r="M3974" s="106">
        <v>8.69</v>
      </c>
    </row>
    <row r="3975" ht="15.75" customHeight="1">
      <c r="D3975" s="108">
        <v>39944.0</v>
      </c>
      <c r="E3975" s="106">
        <v>6.1</v>
      </c>
      <c r="F3975" s="106">
        <v>6.58</v>
      </c>
      <c r="G3975" s="106">
        <v>6.96</v>
      </c>
      <c r="H3975" s="106">
        <v>7.33</v>
      </c>
      <c r="I3975" s="106">
        <v>7.71</v>
      </c>
      <c r="J3975" s="106">
        <v>7.99</v>
      </c>
      <c r="K3975" s="106">
        <v>8.25</v>
      </c>
      <c r="L3975" s="106">
        <v>8.49</v>
      </c>
      <c r="M3975" s="106">
        <v>8.66</v>
      </c>
    </row>
    <row r="3976" ht="15.75" customHeight="1">
      <c r="D3976" s="108">
        <v>39941.0</v>
      </c>
      <c r="E3976" s="106">
        <v>6.2</v>
      </c>
      <c r="F3976" s="106">
        <v>6.63</v>
      </c>
      <c r="G3976" s="106">
        <v>7.0</v>
      </c>
      <c r="H3976" s="106">
        <v>7.34</v>
      </c>
      <c r="I3976" s="106">
        <v>7.7</v>
      </c>
      <c r="J3976" s="106">
        <v>7.99</v>
      </c>
      <c r="K3976" s="106">
        <v>8.24</v>
      </c>
      <c r="L3976" s="106">
        <v>8.46</v>
      </c>
      <c r="M3976" s="106">
        <v>8.62</v>
      </c>
    </row>
    <row r="3977" ht="15.75" customHeight="1">
      <c r="D3977" s="108">
        <v>39940.0</v>
      </c>
      <c r="E3977" s="106">
        <v>6.28</v>
      </c>
      <c r="F3977" s="106">
        <v>6.71</v>
      </c>
      <c r="G3977" s="106">
        <v>7.03</v>
      </c>
      <c r="H3977" s="106">
        <v>7.38</v>
      </c>
      <c r="I3977" s="106">
        <v>7.74</v>
      </c>
      <c r="J3977" s="106">
        <v>8.01</v>
      </c>
      <c r="K3977" s="106">
        <v>8.32</v>
      </c>
      <c r="L3977" s="106">
        <v>8.51</v>
      </c>
      <c r="M3977" s="106">
        <v>8.66</v>
      </c>
    </row>
    <row r="3978" ht="15.75" customHeight="1">
      <c r="D3978" s="108">
        <v>39939.0</v>
      </c>
      <c r="E3978" s="106">
        <v>6.37</v>
      </c>
      <c r="F3978" s="106">
        <v>6.72</v>
      </c>
      <c r="G3978" s="106">
        <v>7.04</v>
      </c>
      <c r="H3978" s="106">
        <v>7.38</v>
      </c>
      <c r="I3978" s="106">
        <v>7.74</v>
      </c>
      <c r="J3978" s="106">
        <v>8.01</v>
      </c>
      <c r="K3978" s="106">
        <v>8.27</v>
      </c>
      <c r="L3978" s="106">
        <v>8.49</v>
      </c>
      <c r="M3978" s="106">
        <v>8.61</v>
      </c>
    </row>
    <row r="3979" ht="15.75" customHeight="1">
      <c r="D3979" s="108">
        <v>39938.0</v>
      </c>
      <c r="E3979" s="106">
        <v>6.33</v>
      </c>
      <c r="F3979" s="106">
        <v>6.72</v>
      </c>
      <c r="G3979" s="106">
        <v>7.04</v>
      </c>
      <c r="H3979" s="106">
        <v>7.38</v>
      </c>
      <c r="I3979" s="106">
        <v>7.74</v>
      </c>
      <c r="J3979" s="106">
        <v>8.01</v>
      </c>
      <c r="K3979" s="106">
        <v>8.27</v>
      </c>
      <c r="L3979" s="106">
        <v>8.49</v>
      </c>
      <c r="M3979" s="106">
        <v>8.61</v>
      </c>
    </row>
    <row r="3980" ht="15.75" customHeight="1">
      <c r="D3980" s="108">
        <v>39937.0</v>
      </c>
      <c r="E3980" s="106">
        <v>6.33</v>
      </c>
      <c r="F3980" s="106">
        <v>6.76</v>
      </c>
      <c r="G3980" s="106">
        <v>7.04</v>
      </c>
      <c r="H3980" s="106">
        <v>7.42</v>
      </c>
      <c r="I3980" s="106">
        <v>7.76</v>
      </c>
      <c r="J3980" s="106">
        <v>8.03</v>
      </c>
      <c r="K3980" s="106">
        <v>8.27</v>
      </c>
      <c r="L3980" s="106">
        <v>8.49</v>
      </c>
      <c r="M3980" s="106">
        <v>8.61</v>
      </c>
    </row>
    <row r="3981" ht="15.75" customHeight="1">
      <c r="D3981" s="108">
        <v>39932.0</v>
      </c>
      <c r="E3981" s="106">
        <v>5.98</v>
      </c>
      <c r="F3981" s="106">
        <v>6.56</v>
      </c>
      <c r="G3981" s="106">
        <v>6.9</v>
      </c>
      <c r="H3981" s="106">
        <v>7.34</v>
      </c>
      <c r="I3981" s="106">
        <v>7.7</v>
      </c>
      <c r="J3981" s="106">
        <v>8.0</v>
      </c>
      <c r="K3981" s="106">
        <v>8.22</v>
      </c>
      <c r="L3981" s="106">
        <v>8.47</v>
      </c>
      <c r="M3981" s="106">
        <v>8.56</v>
      </c>
    </row>
    <row r="3982" ht="15.75" customHeight="1">
      <c r="D3982" s="108">
        <v>39931.0</v>
      </c>
      <c r="E3982" s="106">
        <v>6.29</v>
      </c>
      <c r="F3982" s="106">
        <v>6.72</v>
      </c>
      <c r="G3982" s="106">
        <v>7.01</v>
      </c>
      <c r="H3982" s="106">
        <v>7.39</v>
      </c>
      <c r="I3982" s="106">
        <v>7.78</v>
      </c>
      <c r="J3982" s="106">
        <v>8.03</v>
      </c>
      <c r="K3982" s="106">
        <v>8.27</v>
      </c>
      <c r="L3982" s="106">
        <v>8.49</v>
      </c>
      <c r="M3982" s="106">
        <v>8.61</v>
      </c>
    </row>
    <row r="3983" ht="15.75" customHeight="1">
      <c r="D3983" s="108">
        <v>39930.0</v>
      </c>
      <c r="E3983" s="106">
        <v>6.26</v>
      </c>
      <c r="F3983" s="106">
        <v>6.67</v>
      </c>
      <c r="G3983" s="106">
        <v>6.98</v>
      </c>
      <c r="H3983" s="106">
        <v>7.35</v>
      </c>
      <c r="I3983" s="106">
        <v>7.7</v>
      </c>
      <c r="J3983" s="106">
        <v>8.03</v>
      </c>
      <c r="K3983" s="106">
        <v>8.27</v>
      </c>
      <c r="L3983" s="106">
        <v>8.49</v>
      </c>
      <c r="M3983" s="106">
        <v>8.61</v>
      </c>
    </row>
    <row r="3984" ht="15.75" customHeight="1">
      <c r="D3984" s="108">
        <v>39927.0</v>
      </c>
      <c r="E3984" s="106">
        <v>6.22</v>
      </c>
      <c r="F3984" s="106">
        <v>6.67</v>
      </c>
      <c r="G3984" s="106">
        <v>6.97</v>
      </c>
      <c r="H3984" s="106">
        <v>7.34</v>
      </c>
      <c r="I3984" s="106">
        <v>7.7</v>
      </c>
      <c r="J3984" s="106">
        <v>8.03</v>
      </c>
      <c r="K3984" s="106">
        <v>8.27</v>
      </c>
      <c r="L3984" s="106">
        <v>8.49</v>
      </c>
      <c r="M3984" s="106">
        <v>8.61</v>
      </c>
    </row>
    <row r="3985" ht="15.75" customHeight="1">
      <c r="D3985" s="108">
        <v>39926.0</v>
      </c>
      <c r="E3985" s="106">
        <v>5.99</v>
      </c>
      <c r="F3985" s="106">
        <v>6.51</v>
      </c>
      <c r="G3985" s="106">
        <v>6.9</v>
      </c>
      <c r="H3985" s="106">
        <v>7.27</v>
      </c>
      <c r="I3985" s="106">
        <v>7.68</v>
      </c>
      <c r="J3985" s="106">
        <v>8.03</v>
      </c>
      <c r="K3985" s="106">
        <v>8.28</v>
      </c>
      <c r="L3985" s="106">
        <v>8.49</v>
      </c>
      <c r="M3985" s="106">
        <v>8.61</v>
      </c>
    </row>
    <row r="3986" ht="15.75" customHeight="1">
      <c r="D3986" s="108">
        <v>39925.0</v>
      </c>
      <c r="E3986" s="106">
        <v>5.99</v>
      </c>
      <c r="F3986" s="106">
        <v>6.51</v>
      </c>
      <c r="G3986" s="106">
        <v>6.9</v>
      </c>
      <c r="H3986" s="106">
        <v>7.3</v>
      </c>
      <c r="I3986" s="106">
        <v>7.74</v>
      </c>
      <c r="J3986" s="106">
        <v>8.03</v>
      </c>
      <c r="K3986" s="106">
        <v>8.33</v>
      </c>
      <c r="L3986" s="106">
        <v>8.49</v>
      </c>
      <c r="M3986" s="106">
        <v>8.61</v>
      </c>
    </row>
    <row r="3987" ht="15.75" customHeight="1">
      <c r="D3987" s="108">
        <v>39924.0</v>
      </c>
      <c r="E3987" s="106">
        <v>6.08</v>
      </c>
      <c r="F3987" s="106">
        <v>6.61</v>
      </c>
      <c r="G3987" s="106">
        <v>6.94</v>
      </c>
      <c r="H3987" s="106">
        <v>7.35</v>
      </c>
      <c r="I3987" s="106">
        <v>7.77</v>
      </c>
      <c r="J3987" s="106">
        <v>8.04</v>
      </c>
      <c r="K3987" s="106">
        <v>8.33</v>
      </c>
      <c r="L3987" s="106">
        <v>8.51</v>
      </c>
      <c r="M3987" s="106">
        <v>8.63</v>
      </c>
    </row>
    <row r="3988" ht="15.75" customHeight="1">
      <c r="D3988" s="108">
        <v>39923.0</v>
      </c>
      <c r="E3988" s="106">
        <v>6.23</v>
      </c>
      <c r="F3988" s="106">
        <v>6.66</v>
      </c>
      <c r="G3988" s="106">
        <v>6.97</v>
      </c>
      <c r="H3988" s="106">
        <v>7.42</v>
      </c>
      <c r="I3988" s="106">
        <v>7.82</v>
      </c>
      <c r="J3988" s="106">
        <v>8.08</v>
      </c>
      <c r="K3988" s="106">
        <v>8.35</v>
      </c>
      <c r="L3988" s="106">
        <v>8.51</v>
      </c>
      <c r="M3988" s="106">
        <v>8.65</v>
      </c>
    </row>
    <row r="3989" ht="15.75" customHeight="1">
      <c r="D3989" s="108">
        <v>39920.0</v>
      </c>
      <c r="E3989" s="106">
        <v>6.24</v>
      </c>
      <c r="F3989" s="106">
        <v>6.73</v>
      </c>
      <c r="G3989" s="106">
        <v>7.06</v>
      </c>
      <c r="H3989" s="106">
        <v>7.45</v>
      </c>
      <c r="I3989" s="106">
        <v>7.83</v>
      </c>
      <c r="J3989" s="106">
        <v>8.08</v>
      </c>
      <c r="K3989" s="106">
        <v>8.39</v>
      </c>
      <c r="L3989" s="106">
        <v>8.54</v>
      </c>
      <c r="M3989" s="106">
        <v>8.66</v>
      </c>
    </row>
    <row r="3990" ht="15.75" customHeight="1">
      <c r="D3990" s="108">
        <v>39919.0</v>
      </c>
      <c r="E3990" s="106">
        <v>6.29</v>
      </c>
      <c r="F3990" s="106">
        <v>6.8</v>
      </c>
      <c r="G3990" s="106">
        <v>7.11</v>
      </c>
      <c r="H3990" s="106">
        <v>7.48</v>
      </c>
      <c r="I3990" s="106">
        <v>7.85</v>
      </c>
      <c r="J3990" s="106">
        <v>8.09</v>
      </c>
      <c r="K3990" s="106">
        <v>8.41</v>
      </c>
      <c r="L3990" s="106">
        <v>8.55</v>
      </c>
      <c r="M3990" s="106">
        <v>8.68</v>
      </c>
    </row>
    <row r="3991" ht="15.75" customHeight="1">
      <c r="D3991" s="108">
        <v>39918.0</v>
      </c>
      <c r="E3991" s="106">
        <v>6.23</v>
      </c>
      <c r="F3991" s="106">
        <v>6.71</v>
      </c>
      <c r="G3991" s="106">
        <v>7.06</v>
      </c>
      <c r="H3991" s="106">
        <v>7.42</v>
      </c>
      <c r="I3991" s="106">
        <v>7.89</v>
      </c>
      <c r="J3991" s="106">
        <v>8.13</v>
      </c>
      <c r="K3991" s="106">
        <v>8.4</v>
      </c>
      <c r="L3991" s="106">
        <v>8.51</v>
      </c>
      <c r="M3991" s="106">
        <v>8.63</v>
      </c>
    </row>
    <row r="3992" ht="15.75" customHeight="1">
      <c r="D3992" s="108">
        <v>39917.0</v>
      </c>
      <c r="E3992" s="106">
        <v>6.2</v>
      </c>
      <c r="F3992" s="106">
        <v>6.75</v>
      </c>
      <c r="G3992" s="106">
        <v>7.02</v>
      </c>
      <c r="H3992" s="106">
        <v>7.42</v>
      </c>
      <c r="I3992" s="106">
        <v>7.88</v>
      </c>
      <c r="J3992" s="106">
        <v>8.11</v>
      </c>
      <c r="K3992" s="106">
        <v>8.37</v>
      </c>
      <c r="L3992" s="106">
        <v>8.51</v>
      </c>
      <c r="M3992" s="106">
        <v>8.63</v>
      </c>
    </row>
    <row r="3993" ht="15.75" customHeight="1">
      <c r="D3993" s="108">
        <v>39916.0</v>
      </c>
      <c r="E3993" s="106">
        <v>6.4</v>
      </c>
      <c r="F3993" s="106">
        <v>6.92</v>
      </c>
      <c r="G3993" s="106">
        <v>7.21</v>
      </c>
      <c r="H3993" s="106">
        <v>7.57</v>
      </c>
      <c r="I3993" s="106">
        <v>7.92</v>
      </c>
      <c r="J3993" s="106">
        <v>8.14</v>
      </c>
      <c r="K3993" s="106">
        <v>8.41</v>
      </c>
      <c r="L3993" s="106">
        <v>8.56</v>
      </c>
      <c r="M3993" s="106">
        <v>8.66</v>
      </c>
    </row>
    <row r="3994" ht="15.75" customHeight="1">
      <c r="D3994" s="108">
        <v>39913.0</v>
      </c>
      <c r="E3994" s="106">
        <v>6.56</v>
      </c>
      <c r="F3994" s="106">
        <v>7.06</v>
      </c>
      <c r="G3994" s="106">
        <v>7.39</v>
      </c>
      <c r="H3994" s="106">
        <v>7.66</v>
      </c>
      <c r="I3994" s="106">
        <v>7.94</v>
      </c>
      <c r="J3994" s="106">
        <v>8.18</v>
      </c>
      <c r="K3994" s="106">
        <v>8.44</v>
      </c>
      <c r="L3994" s="106">
        <v>8.54</v>
      </c>
      <c r="M3994" s="106">
        <v>8.66</v>
      </c>
    </row>
    <row r="3995" ht="15.75" customHeight="1">
      <c r="D3995" s="108">
        <v>39912.0</v>
      </c>
      <c r="E3995" s="106">
        <v>6.56</v>
      </c>
      <c r="F3995" s="106">
        <v>7.06</v>
      </c>
      <c r="G3995" s="106">
        <v>7.39</v>
      </c>
      <c r="H3995" s="106">
        <v>7.66</v>
      </c>
      <c r="I3995" s="106">
        <v>7.94</v>
      </c>
      <c r="J3995" s="106">
        <v>8.16</v>
      </c>
      <c r="K3995" s="106">
        <v>8.44</v>
      </c>
      <c r="L3995" s="106">
        <v>8.54</v>
      </c>
      <c r="M3995" s="106">
        <v>8.66</v>
      </c>
    </row>
    <row r="3996" ht="15.75" customHeight="1">
      <c r="D3996" s="108">
        <v>39911.0</v>
      </c>
      <c r="E3996" s="106">
        <v>6.52</v>
      </c>
      <c r="F3996" s="106">
        <v>7.0</v>
      </c>
      <c r="G3996" s="106">
        <v>7.32</v>
      </c>
      <c r="H3996" s="106">
        <v>7.61</v>
      </c>
      <c r="I3996" s="106">
        <v>7.93</v>
      </c>
      <c r="J3996" s="106">
        <v>8.16</v>
      </c>
      <c r="K3996" s="106">
        <v>8.44</v>
      </c>
      <c r="L3996" s="106">
        <v>8.54</v>
      </c>
      <c r="M3996" s="106">
        <v>8.66</v>
      </c>
    </row>
    <row r="3997" ht="15.75" customHeight="1">
      <c r="D3997" s="108">
        <v>39910.0</v>
      </c>
      <c r="E3997" s="106">
        <v>6.36</v>
      </c>
      <c r="F3997" s="106">
        <v>6.86</v>
      </c>
      <c r="G3997" s="106">
        <v>7.23</v>
      </c>
      <c r="H3997" s="106">
        <v>7.57</v>
      </c>
      <c r="I3997" s="106">
        <v>7.92</v>
      </c>
      <c r="J3997" s="106">
        <v>8.14</v>
      </c>
      <c r="K3997" s="106">
        <v>8.44</v>
      </c>
      <c r="L3997" s="106">
        <v>8.54</v>
      </c>
      <c r="M3997" s="106">
        <v>8.66</v>
      </c>
    </row>
    <row r="3998" ht="15.75" customHeight="1">
      <c r="D3998" s="108">
        <v>39906.0</v>
      </c>
      <c r="E3998" s="106">
        <v>6.36</v>
      </c>
      <c r="F3998" s="106">
        <v>6.84</v>
      </c>
      <c r="G3998" s="106">
        <v>7.22</v>
      </c>
      <c r="H3998" s="106">
        <v>7.58</v>
      </c>
      <c r="I3998" s="106">
        <v>7.92</v>
      </c>
      <c r="J3998" s="106">
        <v>8.14</v>
      </c>
      <c r="K3998" s="106">
        <v>8.44</v>
      </c>
      <c r="L3998" s="106">
        <v>8.54</v>
      </c>
      <c r="M3998" s="106">
        <v>8.66</v>
      </c>
    </row>
    <row r="3999" ht="15.75" customHeight="1">
      <c r="D3999" s="108">
        <v>39905.0</v>
      </c>
      <c r="E3999" s="106">
        <v>6.39</v>
      </c>
      <c r="F3999" s="106">
        <v>6.87</v>
      </c>
      <c r="G3999" s="106">
        <v>7.23</v>
      </c>
      <c r="H3999" s="106">
        <v>7.64</v>
      </c>
      <c r="I3999" s="106">
        <v>7.96</v>
      </c>
      <c r="J3999" s="106">
        <v>8.16</v>
      </c>
      <c r="K3999" s="106">
        <v>8.44</v>
      </c>
      <c r="L3999" s="106">
        <v>8.54</v>
      </c>
      <c r="M3999" s="106">
        <v>8.66</v>
      </c>
    </row>
    <row r="4000" ht="15.75" customHeight="1">
      <c r="D4000" s="108">
        <v>39904.0</v>
      </c>
      <c r="E4000" s="106">
        <v>6.37</v>
      </c>
      <c r="F4000" s="106">
        <v>6.85</v>
      </c>
      <c r="G4000" s="106">
        <v>7.22</v>
      </c>
      <c r="H4000" s="106">
        <v>7.6</v>
      </c>
      <c r="I4000" s="106">
        <v>7.94</v>
      </c>
      <c r="J4000" s="106">
        <v>8.16</v>
      </c>
      <c r="K4000" s="106">
        <v>8.44</v>
      </c>
      <c r="L4000" s="106">
        <v>8.54</v>
      </c>
      <c r="M4000" s="106">
        <v>8.66</v>
      </c>
    </row>
    <row r="4001" ht="15.75" customHeight="1">
      <c r="D4001" s="108">
        <v>39903.0</v>
      </c>
      <c r="E4001" s="106">
        <v>6.32</v>
      </c>
      <c r="F4001" s="106">
        <v>6.84</v>
      </c>
      <c r="G4001" s="106">
        <v>7.21</v>
      </c>
      <c r="H4001" s="106">
        <v>7.61</v>
      </c>
      <c r="I4001" s="106">
        <v>7.94</v>
      </c>
      <c r="J4001" s="106">
        <v>8.19</v>
      </c>
      <c r="K4001" s="106">
        <v>8.44</v>
      </c>
      <c r="L4001" s="106">
        <v>8.54</v>
      </c>
      <c r="M4001" s="106">
        <v>8.66</v>
      </c>
    </row>
    <row r="4002" ht="15.75" customHeight="1">
      <c r="D4002" s="108">
        <v>39902.0</v>
      </c>
      <c r="E4002" s="106">
        <v>6.31</v>
      </c>
      <c r="F4002" s="106">
        <v>6.85</v>
      </c>
      <c r="G4002" s="106">
        <v>7.2</v>
      </c>
      <c r="H4002" s="106">
        <v>7.59</v>
      </c>
      <c r="I4002" s="106">
        <v>7.92</v>
      </c>
      <c r="J4002" s="106">
        <v>8.18</v>
      </c>
      <c r="K4002" s="106">
        <v>8.47</v>
      </c>
      <c r="L4002" s="106">
        <v>8.57</v>
      </c>
      <c r="M4002" s="106">
        <v>8.68</v>
      </c>
    </row>
    <row r="4003" ht="15.75" customHeight="1">
      <c r="D4003" s="108">
        <v>39899.0</v>
      </c>
      <c r="E4003" s="106">
        <v>6.31</v>
      </c>
      <c r="F4003" s="106">
        <v>6.87</v>
      </c>
      <c r="G4003" s="106">
        <v>7.22</v>
      </c>
      <c r="H4003" s="106">
        <v>7.59</v>
      </c>
      <c r="I4003" s="106">
        <v>7.92</v>
      </c>
      <c r="J4003" s="106">
        <v>8.18</v>
      </c>
      <c r="K4003" s="106">
        <v>8.47</v>
      </c>
      <c r="L4003" s="106">
        <v>8.57</v>
      </c>
      <c r="M4003" s="106">
        <v>8.68</v>
      </c>
    </row>
    <row r="4004" ht="15.75" customHeight="1">
      <c r="D4004" s="108">
        <v>39898.0</v>
      </c>
      <c r="E4004" s="106">
        <v>6.31</v>
      </c>
      <c r="F4004" s="106">
        <v>6.89</v>
      </c>
      <c r="G4004" s="106">
        <v>7.25</v>
      </c>
      <c r="H4004" s="106">
        <v>7.63</v>
      </c>
      <c r="I4004" s="106">
        <v>7.94</v>
      </c>
      <c r="J4004" s="106">
        <v>8.2</v>
      </c>
      <c r="K4004" s="106">
        <v>8.5</v>
      </c>
      <c r="L4004" s="106">
        <v>8.58</v>
      </c>
      <c r="M4004" s="106">
        <v>8.7</v>
      </c>
    </row>
    <row r="4005" ht="15.75" customHeight="1">
      <c r="D4005" s="108">
        <v>39897.0</v>
      </c>
      <c r="E4005" s="106">
        <v>6.29</v>
      </c>
      <c r="F4005" s="106">
        <v>6.87</v>
      </c>
      <c r="G4005" s="106">
        <v>7.22</v>
      </c>
      <c r="H4005" s="106">
        <v>7.59</v>
      </c>
      <c r="I4005" s="106">
        <v>7.92</v>
      </c>
      <c r="J4005" s="106">
        <v>8.18</v>
      </c>
      <c r="K4005" s="106">
        <v>8.47</v>
      </c>
      <c r="L4005" s="106">
        <v>8.57</v>
      </c>
      <c r="M4005" s="106">
        <v>8.68</v>
      </c>
    </row>
    <row r="4006" ht="15.75" customHeight="1">
      <c r="D4006" s="108">
        <v>39896.0</v>
      </c>
      <c r="E4006" s="106">
        <v>6.46</v>
      </c>
      <c r="F4006" s="106">
        <v>7.01</v>
      </c>
      <c r="G4006" s="106">
        <v>7.28</v>
      </c>
      <c r="H4006" s="106">
        <v>7.61</v>
      </c>
      <c r="I4006" s="106">
        <v>7.93</v>
      </c>
      <c r="J4006" s="106">
        <v>8.18</v>
      </c>
      <c r="K4006" s="106">
        <v>8.47</v>
      </c>
      <c r="L4006" s="106">
        <v>8.57</v>
      </c>
      <c r="M4006" s="106">
        <v>8.68</v>
      </c>
    </row>
    <row r="4007" ht="15.75" customHeight="1">
      <c r="D4007" s="108">
        <v>39895.0</v>
      </c>
      <c r="E4007" s="106">
        <v>6.34</v>
      </c>
      <c r="F4007" s="106">
        <v>6.86</v>
      </c>
      <c r="G4007" s="106">
        <v>7.22</v>
      </c>
      <c r="H4007" s="106">
        <v>7.61</v>
      </c>
      <c r="I4007" s="106">
        <v>7.94</v>
      </c>
      <c r="J4007" s="106">
        <v>8.18</v>
      </c>
      <c r="K4007" s="106">
        <v>8.47</v>
      </c>
      <c r="L4007" s="106">
        <v>8.57</v>
      </c>
      <c r="M4007" s="106">
        <v>8.68</v>
      </c>
    </row>
    <row r="4008" ht="15.75" customHeight="1">
      <c r="D4008" s="108">
        <v>39892.0</v>
      </c>
      <c r="E4008" s="106">
        <v>6.2</v>
      </c>
      <c r="F4008" s="106">
        <v>6.73</v>
      </c>
      <c r="G4008" s="106">
        <v>7.07</v>
      </c>
      <c r="H4008" s="106">
        <v>7.59</v>
      </c>
      <c r="I4008" s="106">
        <v>7.94</v>
      </c>
      <c r="J4008" s="106">
        <v>8.18</v>
      </c>
      <c r="K4008" s="106">
        <v>8.42</v>
      </c>
      <c r="L4008" s="106">
        <v>8.57</v>
      </c>
      <c r="M4008" s="106">
        <v>8.69</v>
      </c>
    </row>
    <row r="4009" ht="15.75" customHeight="1">
      <c r="D4009" s="108">
        <v>39891.0</v>
      </c>
      <c r="E4009" s="106">
        <v>6.19</v>
      </c>
      <c r="F4009" s="106">
        <v>6.74</v>
      </c>
      <c r="G4009" s="106">
        <v>7.11</v>
      </c>
      <c r="H4009" s="106">
        <v>7.61</v>
      </c>
      <c r="I4009" s="106">
        <v>7.95</v>
      </c>
      <c r="J4009" s="106">
        <v>8.2</v>
      </c>
      <c r="K4009" s="106">
        <v>8.47</v>
      </c>
      <c r="L4009" s="106">
        <v>8.58</v>
      </c>
      <c r="M4009" s="106">
        <v>8.71</v>
      </c>
    </row>
    <row r="4010" ht="15.75" customHeight="1">
      <c r="D4010" s="108">
        <v>39890.0</v>
      </c>
      <c r="E4010" s="106">
        <v>6.09</v>
      </c>
      <c r="F4010" s="106">
        <v>6.66</v>
      </c>
      <c r="G4010" s="106">
        <v>7.03</v>
      </c>
      <c r="H4010" s="106">
        <v>7.57</v>
      </c>
      <c r="I4010" s="106">
        <v>7.93</v>
      </c>
      <c r="J4010" s="106">
        <v>8.17</v>
      </c>
      <c r="K4010" s="106">
        <v>8.43</v>
      </c>
      <c r="L4010" s="106">
        <v>8.58</v>
      </c>
      <c r="M4010" s="106">
        <v>8.69</v>
      </c>
    </row>
    <row r="4011" ht="15.75" customHeight="1">
      <c r="D4011" s="108">
        <v>39889.0</v>
      </c>
      <c r="E4011" s="106">
        <v>6.16</v>
      </c>
      <c r="F4011" s="106">
        <v>6.72</v>
      </c>
      <c r="G4011" s="106">
        <v>7.07</v>
      </c>
      <c r="H4011" s="106">
        <v>7.56</v>
      </c>
      <c r="I4011" s="106">
        <v>7.96</v>
      </c>
      <c r="J4011" s="106">
        <v>8.18</v>
      </c>
      <c r="K4011" s="106">
        <v>8.48</v>
      </c>
      <c r="L4011" s="106">
        <v>8.59</v>
      </c>
      <c r="M4011" s="106">
        <v>8.65</v>
      </c>
    </row>
    <row r="4012" ht="15.75" customHeight="1">
      <c r="D4012" s="108">
        <v>39888.0</v>
      </c>
      <c r="E4012" s="106">
        <v>6.38</v>
      </c>
      <c r="F4012" s="106">
        <v>6.89</v>
      </c>
      <c r="G4012" s="106">
        <v>7.23</v>
      </c>
      <c r="H4012" s="106">
        <v>7.59</v>
      </c>
      <c r="I4012" s="106">
        <v>7.93</v>
      </c>
      <c r="J4012" s="106">
        <v>8.19</v>
      </c>
      <c r="K4012" s="106">
        <v>8.38</v>
      </c>
      <c r="L4012" s="106">
        <v>8.53</v>
      </c>
      <c r="M4012" s="106">
        <v>8.62</v>
      </c>
    </row>
    <row r="4013" ht="15.75" customHeight="1">
      <c r="D4013" s="108">
        <v>39885.0</v>
      </c>
      <c r="E4013" s="106">
        <v>6.37</v>
      </c>
      <c r="F4013" s="106">
        <v>6.97</v>
      </c>
      <c r="G4013" s="106">
        <v>7.32</v>
      </c>
      <c r="H4013" s="106">
        <v>7.65</v>
      </c>
      <c r="I4013" s="106">
        <v>7.92</v>
      </c>
      <c r="J4013" s="106">
        <v>8.19</v>
      </c>
      <c r="K4013" s="106">
        <v>8.46</v>
      </c>
      <c r="L4013" s="106">
        <v>8.58</v>
      </c>
      <c r="M4013" s="106">
        <v>8.69</v>
      </c>
    </row>
    <row r="4014" ht="15.75" customHeight="1">
      <c r="D4014" s="108">
        <v>39884.0</v>
      </c>
      <c r="E4014" s="106">
        <v>6.37</v>
      </c>
      <c r="F4014" s="106">
        <v>6.97</v>
      </c>
      <c r="G4014" s="106">
        <v>7.34</v>
      </c>
      <c r="H4014" s="106">
        <v>7.66</v>
      </c>
      <c r="I4014" s="106">
        <v>7.92</v>
      </c>
      <c r="J4014" s="106">
        <v>8.17</v>
      </c>
      <c r="K4014" s="106">
        <v>8.43</v>
      </c>
      <c r="L4014" s="106">
        <v>8.57</v>
      </c>
      <c r="M4014" s="106">
        <v>8.66</v>
      </c>
    </row>
    <row r="4015" ht="15.75" customHeight="1">
      <c r="D4015" s="108">
        <v>39883.0</v>
      </c>
      <c r="E4015" s="106">
        <v>6.07</v>
      </c>
      <c r="F4015" s="106">
        <v>6.61</v>
      </c>
      <c r="G4015" s="106">
        <v>7.09</v>
      </c>
      <c r="H4015" s="106">
        <v>7.56</v>
      </c>
      <c r="I4015" s="106">
        <v>7.87</v>
      </c>
      <c r="J4015" s="106">
        <v>8.14</v>
      </c>
      <c r="K4015" s="106">
        <v>8.38</v>
      </c>
      <c r="L4015" s="106">
        <v>8.54</v>
      </c>
      <c r="M4015" s="106">
        <v>8.66</v>
      </c>
    </row>
    <row r="4016" ht="15.75" customHeight="1">
      <c r="D4016" s="108">
        <v>39882.0</v>
      </c>
      <c r="E4016" s="106">
        <v>5.73</v>
      </c>
      <c r="F4016" s="106">
        <v>6.39</v>
      </c>
      <c r="G4016" s="106">
        <v>6.81</v>
      </c>
      <c r="H4016" s="106">
        <v>7.39</v>
      </c>
      <c r="I4016" s="106">
        <v>7.81</v>
      </c>
      <c r="J4016" s="106">
        <v>8.06</v>
      </c>
      <c r="K4016" s="106">
        <v>8.32</v>
      </c>
      <c r="L4016" s="106">
        <v>8.48</v>
      </c>
      <c r="M4016" s="106">
        <v>8.6</v>
      </c>
    </row>
    <row r="4017" ht="15.75" customHeight="1">
      <c r="D4017" s="108">
        <v>39881.0</v>
      </c>
      <c r="E4017" s="106">
        <v>5.81</v>
      </c>
      <c r="F4017" s="106">
        <v>6.46</v>
      </c>
      <c r="G4017" s="106">
        <v>6.86</v>
      </c>
      <c r="H4017" s="106">
        <v>7.51</v>
      </c>
      <c r="I4017" s="106">
        <v>7.89</v>
      </c>
      <c r="J4017" s="106">
        <v>8.09</v>
      </c>
      <c r="K4017" s="106">
        <v>8.39</v>
      </c>
      <c r="L4017" s="106">
        <v>8.53</v>
      </c>
      <c r="M4017" s="106">
        <v>8.75</v>
      </c>
    </row>
    <row r="4018" ht="15.75" customHeight="1">
      <c r="D4018" s="108">
        <v>39878.0</v>
      </c>
      <c r="E4018" s="106">
        <v>6.02</v>
      </c>
      <c r="F4018" s="106">
        <v>6.73</v>
      </c>
      <c r="G4018" s="106">
        <v>7.1</v>
      </c>
      <c r="H4018" s="106">
        <v>7.52</v>
      </c>
      <c r="I4018" s="106">
        <v>7.9</v>
      </c>
      <c r="J4018" s="106">
        <v>8.09</v>
      </c>
      <c r="K4018" s="106">
        <v>8.34</v>
      </c>
      <c r="L4018" s="106">
        <v>8.52</v>
      </c>
      <c r="M4018" s="106">
        <v>8.72</v>
      </c>
    </row>
    <row r="4019" ht="15.75" customHeight="1">
      <c r="D4019" s="108">
        <v>39877.0</v>
      </c>
      <c r="E4019" s="106">
        <v>6.26</v>
      </c>
      <c r="F4019" s="106">
        <v>6.86</v>
      </c>
      <c r="G4019" s="106">
        <v>7.21</v>
      </c>
      <c r="H4019" s="106">
        <v>7.59</v>
      </c>
      <c r="I4019" s="106">
        <v>7.89</v>
      </c>
      <c r="J4019" s="106">
        <v>8.09</v>
      </c>
      <c r="K4019" s="106">
        <v>8.4</v>
      </c>
      <c r="L4019" s="106">
        <v>8.52</v>
      </c>
      <c r="M4019" s="106">
        <v>8.72</v>
      </c>
    </row>
    <row r="4020" ht="15.75" customHeight="1">
      <c r="D4020" s="108">
        <v>39876.0</v>
      </c>
      <c r="E4020" s="106">
        <v>6.39</v>
      </c>
      <c r="F4020" s="106">
        <v>7.01</v>
      </c>
      <c r="G4020" s="106">
        <v>7.32</v>
      </c>
      <c r="H4020" s="106">
        <v>7.67</v>
      </c>
      <c r="I4020" s="106">
        <v>7.94</v>
      </c>
      <c r="J4020" s="106">
        <v>8.16</v>
      </c>
      <c r="K4020" s="106">
        <v>8.48</v>
      </c>
      <c r="L4020" s="106">
        <v>8.6</v>
      </c>
      <c r="M4020" s="106">
        <v>8.76</v>
      </c>
    </row>
    <row r="4021" ht="15.75" customHeight="1">
      <c r="D4021" s="108">
        <v>39875.0</v>
      </c>
      <c r="E4021" s="106">
        <v>6.52</v>
      </c>
      <c r="F4021" s="106">
        <v>7.1</v>
      </c>
      <c r="G4021" s="106">
        <v>7.37</v>
      </c>
      <c r="H4021" s="106">
        <v>7.74</v>
      </c>
      <c r="I4021" s="106">
        <v>7.97</v>
      </c>
      <c r="J4021" s="106">
        <v>8.19</v>
      </c>
      <c r="K4021" s="106">
        <v>8.49</v>
      </c>
      <c r="L4021" s="106">
        <v>8.6</v>
      </c>
      <c r="M4021" s="106">
        <v>8.76</v>
      </c>
    </row>
    <row r="4022" ht="15.75" customHeight="1">
      <c r="D4022" s="108">
        <v>39874.0</v>
      </c>
      <c r="E4022" s="106">
        <v>6.37</v>
      </c>
      <c r="F4022" s="106">
        <v>7.06</v>
      </c>
      <c r="G4022" s="106">
        <v>7.34</v>
      </c>
      <c r="H4022" s="106">
        <v>7.74</v>
      </c>
      <c r="I4022" s="106">
        <v>7.96</v>
      </c>
      <c r="J4022" s="106">
        <v>8.18</v>
      </c>
      <c r="K4022" s="106">
        <v>8.44</v>
      </c>
      <c r="L4022" s="106">
        <v>8.53</v>
      </c>
      <c r="M4022" s="106">
        <v>8.66</v>
      </c>
    </row>
    <row r="4023" ht="15.75" customHeight="1">
      <c r="D4023" s="108">
        <v>39871.0</v>
      </c>
      <c r="E4023" s="106">
        <v>6.32</v>
      </c>
      <c r="F4023" s="106">
        <v>6.99</v>
      </c>
      <c r="G4023" s="106">
        <v>7.32</v>
      </c>
      <c r="H4023" s="106">
        <v>7.72</v>
      </c>
      <c r="I4023" s="106">
        <v>7.99</v>
      </c>
      <c r="J4023" s="106">
        <v>8.18</v>
      </c>
      <c r="K4023" s="106">
        <v>8.46</v>
      </c>
      <c r="L4023" s="106">
        <v>8.57</v>
      </c>
      <c r="M4023" s="106">
        <v>8.72</v>
      </c>
    </row>
    <row r="4024" ht="15.75" customHeight="1">
      <c r="D4024" s="108">
        <v>39870.0</v>
      </c>
      <c r="E4024" s="106">
        <v>6.54</v>
      </c>
      <c r="F4024" s="106">
        <v>7.13</v>
      </c>
      <c r="G4024" s="106">
        <v>7.51</v>
      </c>
      <c r="H4024" s="106">
        <v>7.86</v>
      </c>
      <c r="I4024" s="106">
        <v>8.03</v>
      </c>
      <c r="J4024" s="106">
        <v>8.23</v>
      </c>
      <c r="K4024" s="106">
        <v>8.43</v>
      </c>
      <c r="L4024" s="106">
        <v>8.57</v>
      </c>
      <c r="M4024" s="106">
        <v>8.72</v>
      </c>
    </row>
    <row r="4025" ht="15.75" customHeight="1">
      <c r="D4025" s="108">
        <v>39869.0</v>
      </c>
      <c r="E4025" s="106">
        <v>6.62</v>
      </c>
      <c r="F4025" s="106">
        <v>7.23</v>
      </c>
      <c r="G4025" s="106">
        <v>7.58</v>
      </c>
      <c r="H4025" s="106">
        <v>7.92</v>
      </c>
      <c r="I4025" s="106">
        <v>8.1</v>
      </c>
      <c r="J4025" s="106">
        <v>8.26</v>
      </c>
      <c r="K4025" s="106">
        <v>8.43</v>
      </c>
      <c r="L4025" s="106">
        <v>8.57</v>
      </c>
      <c r="M4025" s="106">
        <v>8.71</v>
      </c>
    </row>
    <row r="4026" ht="15.75" customHeight="1">
      <c r="D4026" s="108">
        <v>39868.0</v>
      </c>
      <c r="E4026" s="106">
        <v>6.63</v>
      </c>
      <c r="F4026" s="106">
        <v>7.25</v>
      </c>
      <c r="G4026" s="106">
        <v>7.58</v>
      </c>
      <c r="H4026" s="106">
        <v>7.9</v>
      </c>
      <c r="I4026" s="106">
        <v>8.04</v>
      </c>
      <c r="J4026" s="106">
        <v>8.22</v>
      </c>
      <c r="K4026" s="106">
        <v>8.46</v>
      </c>
      <c r="L4026" s="106">
        <v>8.59</v>
      </c>
      <c r="M4026" s="106">
        <v>8.72</v>
      </c>
    </row>
    <row r="4027" ht="15.75" customHeight="1">
      <c r="D4027" s="108">
        <v>39867.0</v>
      </c>
      <c r="E4027" s="106">
        <v>6.83</v>
      </c>
      <c r="F4027" s="106">
        <v>7.33</v>
      </c>
      <c r="G4027" s="106">
        <v>7.65</v>
      </c>
      <c r="H4027" s="106">
        <v>7.94</v>
      </c>
      <c r="I4027" s="106">
        <v>8.1</v>
      </c>
      <c r="J4027" s="106">
        <v>8.28</v>
      </c>
      <c r="K4027" s="106">
        <v>8.44</v>
      </c>
      <c r="L4027" s="106">
        <v>8.56</v>
      </c>
      <c r="M4027" s="106">
        <v>8.69</v>
      </c>
    </row>
    <row r="4028" ht="15.75" customHeight="1">
      <c r="D4028" s="108">
        <v>39864.0</v>
      </c>
      <c r="E4028" s="106">
        <v>6.86</v>
      </c>
      <c r="F4028" s="106">
        <v>7.44</v>
      </c>
      <c r="G4028" s="106">
        <v>7.65</v>
      </c>
      <c r="H4028" s="106">
        <v>7.88</v>
      </c>
      <c r="I4028" s="106">
        <v>8.11</v>
      </c>
      <c r="J4028" s="106">
        <v>8.26</v>
      </c>
      <c r="K4028" s="106">
        <v>8.47</v>
      </c>
      <c r="L4028" s="106">
        <v>8.56</v>
      </c>
      <c r="M4028" s="106">
        <v>8.71</v>
      </c>
    </row>
    <row r="4029" ht="15.75" customHeight="1">
      <c r="D4029" s="108">
        <v>39863.0</v>
      </c>
      <c r="E4029" s="106">
        <v>6.81</v>
      </c>
      <c r="F4029" s="106">
        <v>7.35</v>
      </c>
      <c r="G4029" s="106">
        <v>7.56</v>
      </c>
      <c r="H4029" s="106">
        <v>7.85</v>
      </c>
      <c r="I4029" s="106">
        <v>8.09</v>
      </c>
      <c r="J4029" s="106">
        <v>8.29</v>
      </c>
      <c r="K4029" s="106">
        <v>8.46</v>
      </c>
      <c r="L4029" s="106">
        <v>8.58</v>
      </c>
      <c r="M4029" s="106">
        <v>8.74</v>
      </c>
    </row>
    <row r="4030" ht="15.75" customHeight="1">
      <c r="D4030" s="108">
        <v>39862.0</v>
      </c>
      <c r="E4030" s="106">
        <v>6.38</v>
      </c>
      <c r="F4030" s="106">
        <v>6.99</v>
      </c>
      <c r="G4030" s="106">
        <v>7.29</v>
      </c>
      <c r="H4030" s="106">
        <v>7.63</v>
      </c>
      <c r="I4030" s="106">
        <v>7.92</v>
      </c>
      <c r="J4030" s="106">
        <v>8.26</v>
      </c>
      <c r="K4030" s="106">
        <v>8.39</v>
      </c>
      <c r="L4030" s="106">
        <v>8.53</v>
      </c>
      <c r="M4030" s="106">
        <v>8.66</v>
      </c>
    </row>
    <row r="4031" ht="15.75" customHeight="1">
      <c r="D4031" s="108">
        <v>39861.0</v>
      </c>
      <c r="E4031" s="106">
        <v>6.18</v>
      </c>
      <c r="F4031" s="106">
        <v>6.71</v>
      </c>
      <c r="G4031" s="106">
        <v>7.11</v>
      </c>
      <c r="H4031" s="106">
        <v>7.51</v>
      </c>
      <c r="I4031" s="106">
        <v>7.84</v>
      </c>
      <c r="J4031" s="106">
        <v>8.14</v>
      </c>
      <c r="K4031" s="106">
        <v>8.29</v>
      </c>
      <c r="L4031" s="106">
        <v>8.47</v>
      </c>
      <c r="M4031" s="106">
        <v>8.6</v>
      </c>
    </row>
    <row r="4032" ht="15.75" customHeight="1">
      <c r="D4032" s="108">
        <v>39860.0</v>
      </c>
      <c r="E4032" s="106">
        <v>5.94</v>
      </c>
      <c r="F4032" s="106">
        <v>6.56</v>
      </c>
      <c r="G4032" s="106">
        <v>6.94</v>
      </c>
      <c r="H4032" s="106">
        <v>7.43</v>
      </c>
      <c r="I4032" s="106">
        <v>7.73</v>
      </c>
      <c r="J4032" s="106">
        <v>8.06</v>
      </c>
      <c r="K4032" s="106">
        <v>8.2</v>
      </c>
      <c r="L4032" s="106">
        <v>8.34</v>
      </c>
      <c r="M4032" s="106">
        <v>8.49</v>
      </c>
    </row>
    <row r="4033" ht="15.75" customHeight="1">
      <c r="D4033" s="108">
        <v>39857.0</v>
      </c>
      <c r="E4033" s="106">
        <v>5.93</v>
      </c>
      <c r="F4033" s="106">
        <v>6.53</v>
      </c>
      <c r="G4033" s="106">
        <v>6.91</v>
      </c>
      <c r="H4033" s="106">
        <v>7.41</v>
      </c>
      <c r="I4033" s="106">
        <v>7.8</v>
      </c>
      <c r="J4033" s="106">
        <v>8.13</v>
      </c>
      <c r="K4033" s="106">
        <v>8.23</v>
      </c>
      <c r="L4033" s="106">
        <v>8.39</v>
      </c>
      <c r="M4033" s="106">
        <v>8.56</v>
      </c>
    </row>
    <row r="4034" ht="15.75" customHeight="1">
      <c r="D4034" s="108">
        <v>39856.0</v>
      </c>
      <c r="E4034" s="106">
        <v>5.92</v>
      </c>
      <c r="F4034" s="106">
        <v>6.53</v>
      </c>
      <c r="G4034" s="106">
        <v>6.93</v>
      </c>
      <c r="H4034" s="106">
        <v>7.4</v>
      </c>
      <c r="I4034" s="106">
        <v>7.78</v>
      </c>
      <c r="J4034" s="106">
        <v>8.1</v>
      </c>
      <c r="K4034" s="106">
        <v>8.31</v>
      </c>
      <c r="L4034" s="106">
        <v>8.46</v>
      </c>
      <c r="M4034" s="106">
        <v>8.57</v>
      </c>
    </row>
    <row r="4035" ht="15.75" customHeight="1">
      <c r="D4035" s="108">
        <v>39855.0</v>
      </c>
      <c r="E4035" s="106">
        <v>6.06</v>
      </c>
      <c r="F4035" s="106">
        <v>6.73</v>
      </c>
      <c r="G4035" s="106">
        <v>7.11</v>
      </c>
      <c r="H4035" s="106">
        <v>7.48</v>
      </c>
      <c r="I4035" s="106">
        <v>7.75</v>
      </c>
      <c r="J4035" s="106">
        <v>8.13</v>
      </c>
      <c r="K4035" s="106">
        <v>8.21</v>
      </c>
      <c r="L4035" s="106">
        <v>8.41</v>
      </c>
      <c r="M4035" s="106">
        <v>8.54</v>
      </c>
    </row>
    <row r="4036" ht="15.75" customHeight="1">
      <c r="D4036" s="108">
        <v>39854.0</v>
      </c>
      <c r="E4036" s="106">
        <v>6.38</v>
      </c>
      <c r="F4036" s="106">
        <v>6.91</v>
      </c>
      <c r="G4036" s="106">
        <v>7.31</v>
      </c>
      <c r="H4036" s="106">
        <v>7.61</v>
      </c>
      <c r="I4036" s="106">
        <v>7.85</v>
      </c>
      <c r="J4036" s="106">
        <v>8.11</v>
      </c>
      <c r="K4036" s="106">
        <v>8.39</v>
      </c>
      <c r="L4036" s="106">
        <v>8.44</v>
      </c>
      <c r="M4036" s="106">
        <v>8.57</v>
      </c>
    </row>
    <row r="4037" ht="15.75" customHeight="1">
      <c r="D4037" s="108">
        <v>39853.0</v>
      </c>
      <c r="E4037" s="106">
        <v>6.21</v>
      </c>
      <c r="F4037" s="106">
        <v>6.79</v>
      </c>
      <c r="G4037" s="106">
        <v>7.08</v>
      </c>
      <c r="H4037" s="106">
        <v>7.44</v>
      </c>
      <c r="I4037" s="106">
        <v>7.76</v>
      </c>
      <c r="J4037" s="106">
        <v>8.14</v>
      </c>
      <c r="K4037" s="106">
        <v>8.24</v>
      </c>
      <c r="L4037" s="106">
        <v>8.4</v>
      </c>
      <c r="M4037" s="106">
        <v>8.54</v>
      </c>
    </row>
    <row r="4038" ht="15.75" customHeight="1">
      <c r="D4038" s="108">
        <v>39850.0</v>
      </c>
      <c r="E4038" s="106">
        <v>6.0</v>
      </c>
      <c r="F4038" s="106">
        <v>6.56</v>
      </c>
      <c r="G4038" s="106">
        <v>6.94</v>
      </c>
      <c r="H4038" s="106">
        <v>7.41</v>
      </c>
      <c r="I4038" s="106">
        <v>7.82</v>
      </c>
      <c r="J4038" s="106">
        <v>8.09</v>
      </c>
      <c r="K4038" s="106">
        <v>8.34</v>
      </c>
      <c r="L4038" s="106">
        <v>8.51</v>
      </c>
      <c r="M4038" s="106">
        <v>8.65</v>
      </c>
    </row>
    <row r="4039" ht="15.75" customHeight="1">
      <c r="D4039" s="108">
        <v>39849.0</v>
      </c>
      <c r="E4039" s="106">
        <v>5.53</v>
      </c>
      <c r="F4039" s="106">
        <v>6.3</v>
      </c>
      <c r="G4039" s="106">
        <v>6.77</v>
      </c>
      <c r="H4039" s="106">
        <v>7.23</v>
      </c>
      <c r="I4039" s="106">
        <v>7.64</v>
      </c>
      <c r="J4039" s="106">
        <v>8.08</v>
      </c>
      <c r="K4039" s="106">
        <v>8.24</v>
      </c>
      <c r="L4039" s="106">
        <v>8.4</v>
      </c>
      <c r="M4039" s="106">
        <v>8.59</v>
      </c>
    </row>
    <row r="4040" ht="15.75" customHeight="1">
      <c r="D4040" s="108">
        <v>39848.0</v>
      </c>
      <c r="E4040" s="106">
        <v>5.08</v>
      </c>
      <c r="F4040" s="106">
        <v>5.88</v>
      </c>
      <c r="G4040" s="106">
        <v>6.42</v>
      </c>
      <c r="H4040" s="106">
        <v>6.87</v>
      </c>
      <c r="I4040" s="106">
        <v>7.53</v>
      </c>
      <c r="J4040" s="106">
        <v>7.92</v>
      </c>
      <c r="K4040" s="106">
        <v>8.13</v>
      </c>
      <c r="L4040" s="106">
        <v>8.4</v>
      </c>
      <c r="M4040" s="106">
        <v>8.59</v>
      </c>
    </row>
    <row r="4041" ht="15.75" customHeight="1">
      <c r="D4041" s="108">
        <v>39847.0</v>
      </c>
      <c r="E4041" s="106">
        <v>5.08</v>
      </c>
      <c r="F4041" s="106">
        <v>5.83</v>
      </c>
      <c r="G4041" s="106">
        <v>6.42</v>
      </c>
      <c r="H4041" s="106">
        <v>6.96</v>
      </c>
      <c r="I4041" s="106">
        <v>7.58</v>
      </c>
      <c r="J4041" s="106">
        <v>8.08</v>
      </c>
      <c r="K4041" s="106">
        <v>8.26</v>
      </c>
      <c r="L4041" s="106">
        <v>8.58</v>
      </c>
      <c r="M4041" s="106">
        <v>8.79</v>
      </c>
    </row>
    <row r="4042" ht="15.75" customHeight="1">
      <c r="D4042" s="108">
        <v>39846.0</v>
      </c>
      <c r="E4042" s="106">
        <v>5.03</v>
      </c>
      <c r="F4042" s="106">
        <v>5.83</v>
      </c>
      <c r="G4042" s="106">
        <v>6.25</v>
      </c>
      <c r="H4042" s="106">
        <v>6.92</v>
      </c>
      <c r="I4042" s="106">
        <v>7.5</v>
      </c>
      <c r="J4042" s="106">
        <v>7.93</v>
      </c>
      <c r="K4042" s="106">
        <v>8.08</v>
      </c>
      <c r="L4042" s="106">
        <v>8.44</v>
      </c>
      <c r="M4042" s="106">
        <v>8.64</v>
      </c>
    </row>
    <row r="4043" ht="15.75" customHeight="1">
      <c r="D4043" s="108">
        <v>39843.0</v>
      </c>
      <c r="E4043" s="106">
        <v>6.1</v>
      </c>
      <c r="F4043" s="106">
        <v>6.45</v>
      </c>
      <c r="G4043" s="106">
        <v>6.9</v>
      </c>
      <c r="H4043" s="106">
        <v>7.4</v>
      </c>
      <c r="I4043" s="106">
        <v>7.86</v>
      </c>
      <c r="J4043" s="106">
        <v>8.1</v>
      </c>
      <c r="K4043" s="106">
        <v>8.45</v>
      </c>
      <c r="L4043" s="106">
        <v>8.55</v>
      </c>
      <c r="M4043" s="106">
        <v>8.75</v>
      </c>
    </row>
    <row r="4044" ht="15.75" customHeight="1">
      <c r="D4044" s="108">
        <v>39836.0</v>
      </c>
      <c r="E4044" s="106">
        <v>7.0</v>
      </c>
      <c r="F4044" s="106">
        <v>7.29</v>
      </c>
      <c r="G4044" s="106">
        <v>7.74</v>
      </c>
      <c r="H4044" s="106">
        <v>7.97</v>
      </c>
      <c r="I4044" s="106">
        <v>8.1</v>
      </c>
      <c r="J4044" s="106">
        <v>8.21</v>
      </c>
      <c r="K4044" s="106">
        <v>8.46</v>
      </c>
      <c r="L4044" s="106">
        <v>8.64</v>
      </c>
      <c r="M4044" s="106">
        <v>8.86</v>
      </c>
    </row>
    <row r="4045" ht="15.75" customHeight="1">
      <c r="D4045" s="108">
        <v>39835.0</v>
      </c>
      <c r="E4045" s="106">
        <v>7.21</v>
      </c>
      <c r="F4045" s="106">
        <v>7.65</v>
      </c>
      <c r="G4045" s="106">
        <v>7.71</v>
      </c>
      <c r="H4045" s="106">
        <v>7.81</v>
      </c>
      <c r="I4045" s="106">
        <v>8.03</v>
      </c>
      <c r="J4045" s="106">
        <v>8.19</v>
      </c>
      <c r="K4045" s="106">
        <v>8.46</v>
      </c>
      <c r="L4045" s="106">
        <v>8.62</v>
      </c>
      <c r="M4045" s="106">
        <v>8.81</v>
      </c>
    </row>
    <row r="4046" ht="15.75" customHeight="1">
      <c r="D4046" s="108">
        <v>39834.0</v>
      </c>
      <c r="E4046" s="106">
        <v>5.41</v>
      </c>
      <c r="F4046" s="106">
        <v>6.18</v>
      </c>
      <c r="G4046" s="106">
        <v>6.78</v>
      </c>
      <c r="H4046" s="106">
        <v>7.4</v>
      </c>
      <c r="I4046" s="106">
        <v>7.83</v>
      </c>
      <c r="J4046" s="106">
        <v>8.09</v>
      </c>
      <c r="K4046" s="106">
        <v>8.44</v>
      </c>
      <c r="L4046" s="106">
        <v>8.59</v>
      </c>
      <c r="M4046" s="106">
        <v>8.73</v>
      </c>
    </row>
    <row r="4047" ht="15.75" customHeight="1">
      <c r="D4047" s="108">
        <v>39833.0</v>
      </c>
      <c r="E4047" s="106">
        <v>4.6</v>
      </c>
      <c r="F4047" s="106">
        <v>5.3</v>
      </c>
      <c r="G4047" s="106">
        <v>5.82</v>
      </c>
      <c r="H4047" s="106">
        <v>6.73</v>
      </c>
      <c r="I4047" s="106">
        <v>7.5</v>
      </c>
      <c r="J4047" s="106">
        <v>8.0</v>
      </c>
      <c r="K4047" s="106">
        <v>8.34</v>
      </c>
      <c r="L4047" s="106">
        <v>8.66</v>
      </c>
      <c r="M4047" s="106">
        <v>8.69</v>
      </c>
    </row>
    <row r="4048" ht="15.75" customHeight="1">
      <c r="D4048" s="108">
        <v>39832.0</v>
      </c>
      <c r="E4048" s="106">
        <v>4.37</v>
      </c>
      <c r="F4048" s="106">
        <v>4.92</v>
      </c>
      <c r="G4048" s="106">
        <v>5.67</v>
      </c>
      <c r="H4048" s="106">
        <v>6.58</v>
      </c>
      <c r="I4048" s="106">
        <v>7.5</v>
      </c>
      <c r="J4048" s="106">
        <v>8.0</v>
      </c>
      <c r="K4048" s="106">
        <v>8.31</v>
      </c>
      <c r="L4048" s="106">
        <v>8.65</v>
      </c>
      <c r="M4048" s="106">
        <v>8.77</v>
      </c>
    </row>
    <row r="4049" ht="15.75" customHeight="1">
      <c r="D4049" s="108">
        <v>39829.0</v>
      </c>
      <c r="E4049" s="106">
        <v>4.13</v>
      </c>
      <c r="F4049" s="106">
        <v>4.71</v>
      </c>
      <c r="G4049" s="106">
        <v>5.54</v>
      </c>
      <c r="H4049" s="106">
        <v>6.5</v>
      </c>
      <c r="I4049" s="106">
        <v>7.5</v>
      </c>
      <c r="J4049" s="106">
        <v>8.0</v>
      </c>
      <c r="K4049" s="106">
        <v>8.18</v>
      </c>
      <c r="L4049" s="106">
        <v>8.56</v>
      </c>
      <c r="M4049" s="106">
        <v>8.64</v>
      </c>
    </row>
    <row r="4050" ht="15.75" customHeight="1">
      <c r="D4050" s="108">
        <v>39828.0</v>
      </c>
      <c r="E4050" s="106">
        <v>4.17</v>
      </c>
      <c r="F4050" s="106">
        <v>4.75</v>
      </c>
      <c r="G4050" s="106">
        <v>5.58</v>
      </c>
      <c r="H4050" s="106">
        <v>6.5</v>
      </c>
      <c r="I4050" s="106">
        <v>7.5</v>
      </c>
      <c r="J4050" s="106">
        <v>8.0</v>
      </c>
      <c r="K4050" s="106">
        <v>8.35</v>
      </c>
      <c r="L4050" s="106">
        <v>8.61</v>
      </c>
      <c r="M4050" s="106">
        <v>8.64</v>
      </c>
    </row>
    <row r="4051" ht="15.75" customHeight="1">
      <c r="D4051" s="108">
        <v>39827.0</v>
      </c>
      <c r="E4051" s="106">
        <v>4.36</v>
      </c>
      <c r="F4051" s="106">
        <v>5.0</v>
      </c>
      <c r="G4051" s="106">
        <v>5.74</v>
      </c>
      <c r="H4051" s="106">
        <v>6.71</v>
      </c>
      <c r="I4051" s="106">
        <v>7.57</v>
      </c>
      <c r="J4051" s="106">
        <v>8.16</v>
      </c>
      <c r="K4051" s="106">
        <v>8.51</v>
      </c>
      <c r="L4051" s="106">
        <v>8.86</v>
      </c>
      <c r="M4051" s="106">
        <v>8.99</v>
      </c>
    </row>
    <row r="4052" ht="15.75" customHeight="1">
      <c r="D4052" s="108">
        <v>39826.0</v>
      </c>
      <c r="E4052" s="106">
        <v>4.43</v>
      </c>
      <c r="F4052" s="106">
        <v>5.07</v>
      </c>
      <c r="G4052" s="106">
        <v>6.04</v>
      </c>
      <c r="H4052" s="106">
        <v>6.79</v>
      </c>
      <c r="I4052" s="106">
        <v>7.79</v>
      </c>
      <c r="J4052" s="106">
        <v>8.23</v>
      </c>
      <c r="K4052" s="106">
        <v>8.58</v>
      </c>
      <c r="L4052" s="106">
        <v>8.86</v>
      </c>
      <c r="M4052" s="106">
        <v>8.91</v>
      </c>
    </row>
    <row r="4053" ht="15.75" customHeight="1">
      <c r="D4053" s="108">
        <v>39825.0</v>
      </c>
      <c r="E4053" s="106">
        <v>4.41</v>
      </c>
      <c r="F4053" s="106">
        <v>5.24</v>
      </c>
      <c r="G4053" s="106">
        <v>5.89</v>
      </c>
      <c r="H4053" s="106">
        <v>7.06</v>
      </c>
      <c r="I4053" s="106">
        <v>7.81</v>
      </c>
      <c r="J4053" s="106">
        <v>8.19</v>
      </c>
      <c r="K4053" s="106">
        <v>8.53</v>
      </c>
      <c r="L4053" s="106">
        <v>8.82</v>
      </c>
      <c r="M4053" s="106">
        <v>8.92</v>
      </c>
    </row>
    <row r="4054" ht="15.75" customHeight="1">
      <c r="D4054" s="108">
        <v>39822.0</v>
      </c>
      <c r="E4054" s="106">
        <v>4.71</v>
      </c>
      <c r="F4054" s="106">
        <v>5.53</v>
      </c>
      <c r="G4054" s="106">
        <v>6.14</v>
      </c>
      <c r="H4054" s="106">
        <v>7.36</v>
      </c>
      <c r="I4054" s="106">
        <v>8.13</v>
      </c>
      <c r="J4054" s="106">
        <v>8.46</v>
      </c>
      <c r="K4054" s="106">
        <v>8.84</v>
      </c>
      <c r="L4054" s="106">
        <v>9.06</v>
      </c>
      <c r="M4054" s="106">
        <v>9.23</v>
      </c>
    </row>
    <row r="4055" ht="15.75" customHeight="1">
      <c r="D4055" s="108">
        <v>39821.0</v>
      </c>
      <c r="E4055" s="106">
        <v>5.31</v>
      </c>
      <c r="F4055" s="106">
        <v>6.0</v>
      </c>
      <c r="G4055" s="106">
        <v>6.56</v>
      </c>
      <c r="H4055" s="106">
        <v>7.69</v>
      </c>
      <c r="I4055" s="106">
        <v>8.28</v>
      </c>
      <c r="J4055" s="106">
        <v>8.77</v>
      </c>
      <c r="K4055" s="106">
        <v>9.04</v>
      </c>
      <c r="L4055" s="106">
        <v>9.49</v>
      </c>
      <c r="M4055" s="106">
        <v>9.57</v>
      </c>
    </row>
    <row r="4056" ht="15.75" customHeight="1">
      <c r="D4056" s="108">
        <v>39820.0</v>
      </c>
      <c r="E4056" s="106">
        <v>5.45</v>
      </c>
      <c r="F4056" s="106">
        <v>6.02</v>
      </c>
      <c r="G4056" s="106">
        <v>6.68</v>
      </c>
      <c r="H4056" s="106">
        <v>7.83</v>
      </c>
      <c r="I4056" s="106">
        <v>8.45</v>
      </c>
      <c r="J4056" s="106">
        <v>9.1</v>
      </c>
      <c r="K4056" s="106">
        <v>9.53</v>
      </c>
      <c r="L4056" s="106">
        <v>9.57</v>
      </c>
      <c r="M4056" s="106">
        <v>9.77</v>
      </c>
    </row>
    <row r="4057" ht="15.75" customHeight="1">
      <c r="D4057" s="108">
        <v>39819.0</v>
      </c>
      <c r="E4057" s="106">
        <v>5.71</v>
      </c>
      <c r="F4057" s="106">
        <v>6.43</v>
      </c>
      <c r="G4057" s="106">
        <v>7.21</v>
      </c>
      <c r="H4057" s="106">
        <v>8.14</v>
      </c>
      <c r="I4057" s="106">
        <v>8.97</v>
      </c>
      <c r="J4057" s="106">
        <v>9.66</v>
      </c>
      <c r="K4057" s="106">
        <v>9.96</v>
      </c>
      <c r="L4057" s="106">
        <v>10.13</v>
      </c>
      <c r="M4057" s="106">
        <v>10.3</v>
      </c>
    </row>
    <row r="4058" ht="15.75" customHeight="1">
      <c r="D4058" s="108">
        <v>39818.0</v>
      </c>
      <c r="E4058" s="106">
        <v>5.96</v>
      </c>
      <c r="F4058" s="106">
        <v>6.56</v>
      </c>
      <c r="G4058" s="106">
        <v>7.31</v>
      </c>
      <c r="H4058" s="106">
        <v>8.14</v>
      </c>
      <c r="I4058" s="106">
        <v>9.04</v>
      </c>
      <c r="J4058" s="106">
        <v>9.66</v>
      </c>
      <c r="K4058" s="106">
        <v>9.92</v>
      </c>
      <c r="L4058" s="106">
        <v>9.95</v>
      </c>
      <c r="M4058" s="106">
        <v>10.05</v>
      </c>
    </row>
    <row r="4059" ht="15.75" customHeight="1">
      <c r="D4059" s="108">
        <v>39815.0</v>
      </c>
      <c r="E4059" s="106">
        <v>5.83</v>
      </c>
      <c r="F4059" s="106">
        <v>6.67</v>
      </c>
      <c r="G4059" s="106">
        <v>7.33</v>
      </c>
      <c r="H4059" s="106">
        <v>8.3</v>
      </c>
      <c r="I4059" s="106">
        <v>9.17</v>
      </c>
      <c r="J4059" s="106">
        <v>9.75</v>
      </c>
      <c r="K4059" s="106">
        <v>10.08</v>
      </c>
      <c r="L4059" s="106">
        <v>10.07</v>
      </c>
      <c r="M4059" s="106">
        <v>10.18</v>
      </c>
    </row>
    <row r="4060" ht="15.75" customHeight="1">
      <c r="D4060" s="108">
        <v>39813.0</v>
      </c>
      <c r="E4060" s="106">
        <v>5.36</v>
      </c>
      <c r="F4060" s="106">
        <v>6.33</v>
      </c>
      <c r="G4060" s="106">
        <v>7.17</v>
      </c>
      <c r="H4060" s="106">
        <v>8.47</v>
      </c>
      <c r="I4060" s="106">
        <v>9.24</v>
      </c>
      <c r="J4060" s="106">
        <v>9.78</v>
      </c>
      <c r="K4060" s="106">
        <v>10.17</v>
      </c>
      <c r="L4060" s="106">
        <v>10.27</v>
      </c>
      <c r="M4060" s="106">
        <v>10.34</v>
      </c>
    </row>
    <row r="4061" ht="15.75" customHeight="1">
      <c r="D4061" s="108">
        <v>39812.0</v>
      </c>
      <c r="E4061" s="106">
        <v>5.58</v>
      </c>
      <c r="F4061" s="106">
        <v>6.5</v>
      </c>
      <c r="G4061" s="106">
        <v>7.5</v>
      </c>
      <c r="H4061" s="106">
        <v>8.58</v>
      </c>
      <c r="I4061" s="106">
        <v>9.37</v>
      </c>
      <c r="J4061" s="106">
        <v>10.0</v>
      </c>
      <c r="K4061" s="106">
        <v>10.33</v>
      </c>
      <c r="L4061" s="106">
        <v>10.48</v>
      </c>
      <c r="M4061" s="106">
        <v>10.6</v>
      </c>
    </row>
    <row r="4062" ht="15.75" customHeight="1">
      <c r="D4062" s="108">
        <v>39811.0</v>
      </c>
      <c r="E4062" s="106">
        <v>6.31</v>
      </c>
      <c r="F4062" s="106">
        <v>6.94</v>
      </c>
      <c r="G4062" s="106">
        <v>7.75</v>
      </c>
      <c r="H4062" s="106">
        <v>8.56</v>
      </c>
      <c r="I4062" s="106">
        <v>9.4</v>
      </c>
      <c r="J4062" s="106">
        <v>9.94</v>
      </c>
      <c r="K4062" s="106">
        <v>10.19</v>
      </c>
      <c r="L4062" s="106">
        <v>10.24</v>
      </c>
      <c r="M4062" s="106">
        <v>10.33</v>
      </c>
    </row>
    <row r="4063" ht="15.75" customHeight="1">
      <c r="D4063" s="108">
        <v>39808.0</v>
      </c>
      <c r="E4063" s="106">
        <v>6.75</v>
      </c>
      <c r="F4063" s="106">
        <v>7.43</v>
      </c>
      <c r="G4063" s="106">
        <v>7.97</v>
      </c>
      <c r="H4063" s="106">
        <v>9.08</v>
      </c>
      <c r="I4063" s="106">
        <v>9.92</v>
      </c>
      <c r="J4063" s="106">
        <v>10.33</v>
      </c>
      <c r="K4063" s="106">
        <v>10.58</v>
      </c>
      <c r="L4063" s="106">
        <v>10.75</v>
      </c>
      <c r="M4063" s="106">
        <v>10.92</v>
      </c>
    </row>
    <row r="4064" ht="15.75" customHeight="1">
      <c r="D4064" s="108">
        <v>39807.0</v>
      </c>
      <c r="E4064" s="106">
        <v>6.5</v>
      </c>
      <c r="F4064" s="106">
        <v>7.33</v>
      </c>
      <c r="G4064" s="106">
        <v>7.83</v>
      </c>
      <c r="H4064" s="106">
        <v>8.93</v>
      </c>
      <c r="I4064" s="106">
        <v>9.83</v>
      </c>
      <c r="J4064" s="106">
        <v>10.38</v>
      </c>
      <c r="K4064" s="106">
        <v>10.63</v>
      </c>
      <c r="L4064" s="106">
        <v>10.63</v>
      </c>
      <c r="M4064" s="106">
        <v>10.75</v>
      </c>
    </row>
    <row r="4065" ht="15.75" customHeight="1">
      <c r="D4065" s="108">
        <v>39806.0</v>
      </c>
      <c r="E4065" s="106">
        <v>6.43</v>
      </c>
      <c r="F4065" s="106">
        <v>7.11</v>
      </c>
      <c r="G4065" s="106">
        <v>7.65</v>
      </c>
      <c r="H4065" s="106">
        <v>9.1</v>
      </c>
      <c r="I4065" s="106">
        <v>9.9</v>
      </c>
      <c r="J4065" s="106">
        <v>10.29</v>
      </c>
      <c r="K4065" s="106">
        <v>10.57</v>
      </c>
      <c r="L4065" s="106">
        <v>10.71</v>
      </c>
      <c r="M4065" s="106">
        <v>10.89</v>
      </c>
    </row>
    <row r="4066" ht="15.75" customHeight="1">
      <c r="D4066" s="108">
        <v>39805.0</v>
      </c>
      <c r="E4066" s="106">
        <v>6.58</v>
      </c>
      <c r="F4066" s="106">
        <v>7.33</v>
      </c>
      <c r="G4066" s="106">
        <v>8.04</v>
      </c>
      <c r="H4066" s="106">
        <v>9.05</v>
      </c>
      <c r="I4066" s="106">
        <v>10.02</v>
      </c>
      <c r="J4066" s="106">
        <v>10.42</v>
      </c>
      <c r="K4066" s="106">
        <v>10.67</v>
      </c>
      <c r="L4066" s="106">
        <v>11.0</v>
      </c>
      <c r="M4066" s="106">
        <v>11.08</v>
      </c>
    </row>
    <row r="4067" ht="15.75" customHeight="1">
      <c r="D4067" s="108">
        <v>39804.0</v>
      </c>
      <c r="E4067" s="106">
        <v>6.79</v>
      </c>
      <c r="F4067" s="106">
        <v>7.5</v>
      </c>
      <c r="G4067" s="106">
        <v>8.14</v>
      </c>
      <c r="H4067" s="106">
        <v>9.44</v>
      </c>
      <c r="I4067" s="106">
        <v>10.47</v>
      </c>
      <c r="J4067" s="106">
        <v>11.31</v>
      </c>
      <c r="K4067" s="106">
        <v>11.76</v>
      </c>
      <c r="L4067" s="106">
        <v>12.34</v>
      </c>
      <c r="M4067" s="106">
        <v>12.43</v>
      </c>
    </row>
    <row r="4068" ht="15.75" customHeight="1">
      <c r="D4068" s="108">
        <v>39801.0</v>
      </c>
      <c r="E4068" s="106">
        <v>7.08</v>
      </c>
      <c r="F4068" s="106">
        <v>7.67</v>
      </c>
      <c r="G4068" s="106">
        <v>8.42</v>
      </c>
      <c r="H4068" s="106">
        <v>9.72</v>
      </c>
      <c r="I4068" s="106">
        <v>10.83</v>
      </c>
      <c r="J4068" s="106">
        <v>11.42</v>
      </c>
      <c r="K4068" s="106">
        <v>11.67</v>
      </c>
      <c r="L4068" s="106">
        <v>12.17</v>
      </c>
      <c r="M4068" s="106">
        <v>12.17</v>
      </c>
    </row>
    <row r="4069" ht="15.75" customHeight="1">
      <c r="D4069" s="108">
        <v>39800.0</v>
      </c>
      <c r="E4069" s="106">
        <v>6.33</v>
      </c>
      <c r="F4069" s="106">
        <v>7.17</v>
      </c>
      <c r="G4069" s="106">
        <v>8.0</v>
      </c>
      <c r="H4069" s="106">
        <v>9.3</v>
      </c>
      <c r="I4069" s="106">
        <v>10.71</v>
      </c>
      <c r="J4069" s="106">
        <v>11.58</v>
      </c>
      <c r="K4069" s="106">
        <v>12.03</v>
      </c>
      <c r="L4069" s="106">
        <v>12.58</v>
      </c>
      <c r="M4069" s="106">
        <v>12.67</v>
      </c>
    </row>
    <row r="4070" ht="15.75" customHeight="1">
      <c r="D4070" s="108">
        <v>39799.0</v>
      </c>
      <c r="E4070" s="106">
        <v>6.58</v>
      </c>
      <c r="F4070" s="106">
        <v>7.42</v>
      </c>
      <c r="G4070" s="106">
        <v>8.33</v>
      </c>
      <c r="H4070" s="106">
        <v>9.72</v>
      </c>
      <c r="I4070" s="106">
        <v>10.83</v>
      </c>
      <c r="J4070" s="106">
        <v>11.75</v>
      </c>
      <c r="K4070" s="106">
        <v>12.22</v>
      </c>
      <c r="L4070" s="106">
        <v>12.85</v>
      </c>
      <c r="M4070" s="106">
        <v>13.0</v>
      </c>
    </row>
    <row r="4071" ht="15.75" customHeight="1">
      <c r="D4071" s="108">
        <v>39798.0</v>
      </c>
      <c r="E4071" s="106">
        <v>6.67</v>
      </c>
      <c r="F4071" s="106">
        <v>7.5</v>
      </c>
      <c r="G4071" s="106">
        <v>8.47</v>
      </c>
      <c r="H4071" s="106">
        <v>9.92</v>
      </c>
      <c r="I4071" s="106">
        <v>11.0</v>
      </c>
      <c r="J4071" s="106">
        <v>11.75</v>
      </c>
      <c r="K4071" s="106">
        <v>12.22</v>
      </c>
      <c r="L4071" s="106">
        <v>12.85</v>
      </c>
      <c r="M4071" s="106">
        <v>13.0</v>
      </c>
    </row>
    <row r="4072" ht="15.75" customHeight="1">
      <c r="D4072" s="108">
        <v>39797.0</v>
      </c>
      <c r="E4072" s="106">
        <v>6.5</v>
      </c>
      <c r="F4072" s="106">
        <v>7.33</v>
      </c>
      <c r="G4072" s="106">
        <v>8.21</v>
      </c>
      <c r="H4072" s="106">
        <v>9.67</v>
      </c>
      <c r="I4072" s="106">
        <v>10.92</v>
      </c>
      <c r="J4072" s="106">
        <v>11.92</v>
      </c>
      <c r="K4072" s="106">
        <v>12.3</v>
      </c>
      <c r="L4072" s="106">
        <v>12.68</v>
      </c>
      <c r="M4072" s="106">
        <v>12.67</v>
      </c>
    </row>
    <row r="4073" ht="15.75" customHeight="1">
      <c r="D4073" s="108">
        <v>39794.0</v>
      </c>
      <c r="E4073" s="106">
        <v>6.43</v>
      </c>
      <c r="F4073" s="106">
        <v>7.36</v>
      </c>
      <c r="G4073" s="106">
        <v>8.36</v>
      </c>
      <c r="H4073" s="106">
        <v>9.86</v>
      </c>
      <c r="I4073" s="106">
        <v>11.0</v>
      </c>
      <c r="J4073" s="106">
        <v>11.93</v>
      </c>
      <c r="K4073" s="106">
        <v>12.26</v>
      </c>
      <c r="L4073" s="106">
        <v>12.51</v>
      </c>
      <c r="M4073" s="106">
        <v>12.57</v>
      </c>
    </row>
    <row r="4074" ht="15.75" customHeight="1">
      <c r="D4074" s="108">
        <v>39793.0</v>
      </c>
      <c r="E4074" s="106">
        <v>7.07</v>
      </c>
      <c r="F4074" s="106">
        <v>7.71</v>
      </c>
      <c r="G4074" s="106">
        <v>8.71</v>
      </c>
      <c r="H4074" s="106">
        <v>10.14</v>
      </c>
      <c r="I4074" s="106">
        <v>11.21</v>
      </c>
      <c r="J4074" s="106">
        <v>12.14</v>
      </c>
      <c r="K4074" s="106">
        <v>12.4</v>
      </c>
      <c r="L4074" s="106">
        <v>12.79</v>
      </c>
      <c r="M4074" s="106">
        <v>12.79</v>
      </c>
    </row>
    <row r="4075" ht="15.75" customHeight="1">
      <c r="D4075" s="108">
        <v>39792.0</v>
      </c>
      <c r="E4075" s="106">
        <v>7.83</v>
      </c>
      <c r="F4075" s="106">
        <v>8.33</v>
      </c>
      <c r="G4075" s="106">
        <v>9.17</v>
      </c>
      <c r="H4075" s="106">
        <v>10.39</v>
      </c>
      <c r="I4075" s="106">
        <v>11.44</v>
      </c>
      <c r="J4075" s="106">
        <v>12.31</v>
      </c>
      <c r="K4075" s="106">
        <v>12.64</v>
      </c>
      <c r="L4075" s="106">
        <v>13.23</v>
      </c>
      <c r="M4075" s="106">
        <v>13.28</v>
      </c>
    </row>
    <row r="4076" ht="15.75" customHeight="1">
      <c r="D4076" s="108">
        <v>39791.0</v>
      </c>
      <c r="E4076" s="106">
        <v>8.08</v>
      </c>
      <c r="F4076" s="106">
        <v>8.58</v>
      </c>
      <c r="G4076" s="106">
        <v>9.17</v>
      </c>
      <c r="H4076" s="106">
        <v>10.42</v>
      </c>
      <c r="I4076" s="106">
        <v>11.5</v>
      </c>
      <c r="J4076" s="106">
        <v>12.21</v>
      </c>
      <c r="K4076" s="106">
        <v>12.5</v>
      </c>
      <c r="L4076" s="106">
        <v>12.83</v>
      </c>
      <c r="M4076" s="106">
        <v>12.92</v>
      </c>
    </row>
    <row r="4077" ht="15.75" customHeight="1">
      <c r="D4077" s="108">
        <v>39790.0</v>
      </c>
      <c r="E4077" s="106">
        <v>8.22</v>
      </c>
      <c r="F4077" s="106">
        <v>8.92</v>
      </c>
      <c r="G4077" s="106">
        <v>9.58</v>
      </c>
      <c r="H4077" s="106">
        <v>10.58</v>
      </c>
      <c r="I4077" s="106">
        <v>11.83</v>
      </c>
      <c r="J4077" s="106">
        <v>12.46</v>
      </c>
      <c r="K4077" s="106">
        <v>12.83</v>
      </c>
      <c r="L4077" s="106">
        <v>13.58</v>
      </c>
      <c r="M4077" s="106">
        <v>13.58</v>
      </c>
    </row>
    <row r="4078" ht="15.75" customHeight="1">
      <c r="D4078" s="108">
        <v>39787.0</v>
      </c>
      <c r="E4078" s="106">
        <v>8.83</v>
      </c>
      <c r="F4078" s="106">
        <v>9.61</v>
      </c>
      <c r="G4078" s="106">
        <v>10.13</v>
      </c>
      <c r="H4078" s="106">
        <v>10.99</v>
      </c>
      <c r="I4078" s="106">
        <v>11.92</v>
      </c>
      <c r="J4078" s="106">
        <v>12.75</v>
      </c>
      <c r="K4078" s="106">
        <v>13.22</v>
      </c>
      <c r="L4078" s="106">
        <v>13.83</v>
      </c>
      <c r="M4078" s="106">
        <v>14.0</v>
      </c>
    </row>
    <row r="4079" ht="15.75" customHeight="1">
      <c r="D4079" s="108">
        <v>39786.0</v>
      </c>
      <c r="E4079" s="106">
        <v>9.29</v>
      </c>
      <c r="F4079" s="106">
        <v>10.04</v>
      </c>
      <c r="G4079" s="106">
        <v>10.64</v>
      </c>
      <c r="H4079" s="106">
        <v>11.27</v>
      </c>
      <c r="I4079" s="106">
        <v>12.11</v>
      </c>
      <c r="J4079" s="106">
        <v>12.68</v>
      </c>
      <c r="K4079" s="106">
        <v>13.0</v>
      </c>
      <c r="L4079" s="106">
        <v>13.57</v>
      </c>
      <c r="M4079" s="106">
        <v>13.79</v>
      </c>
    </row>
    <row r="4080" ht="15.75" customHeight="1">
      <c r="D4080" s="108">
        <v>39785.0</v>
      </c>
      <c r="E4080" s="106">
        <v>9.43</v>
      </c>
      <c r="F4080" s="106">
        <v>10.21</v>
      </c>
      <c r="G4080" s="106">
        <v>10.86</v>
      </c>
      <c r="H4080" s="106">
        <v>11.46</v>
      </c>
      <c r="I4080" s="106">
        <v>12.29</v>
      </c>
      <c r="J4080" s="106">
        <v>12.86</v>
      </c>
      <c r="K4080" s="106">
        <v>13.36</v>
      </c>
      <c r="L4080" s="106">
        <v>14.0</v>
      </c>
      <c r="M4080" s="106">
        <v>14.21</v>
      </c>
    </row>
    <row r="4081" ht="15.75" customHeight="1">
      <c r="D4081" s="108">
        <v>39784.0</v>
      </c>
      <c r="E4081" s="106">
        <v>9.72</v>
      </c>
      <c r="F4081" s="106">
        <v>10.44</v>
      </c>
      <c r="G4081" s="106">
        <v>11.11</v>
      </c>
      <c r="H4081" s="106">
        <v>11.8</v>
      </c>
      <c r="I4081" s="106">
        <v>12.37</v>
      </c>
      <c r="J4081" s="106">
        <v>13.06</v>
      </c>
      <c r="K4081" s="106">
        <v>13.42</v>
      </c>
      <c r="L4081" s="106">
        <v>14.03</v>
      </c>
      <c r="M4081" s="106">
        <v>14.36</v>
      </c>
    </row>
    <row r="4082" ht="15.75" customHeight="1">
      <c r="D4082" s="108">
        <v>39783.0</v>
      </c>
      <c r="E4082" s="106">
        <v>9.42</v>
      </c>
      <c r="F4082" s="106">
        <v>10.22</v>
      </c>
      <c r="G4082" s="106">
        <v>10.72</v>
      </c>
      <c r="H4082" s="106">
        <v>11.58</v>
      </c>
      <c r="I4082" s="106">
        <v>12.48</v>
      </c>
      <c r="J4082" s="106">
        <v>13.06</v>
      </c>
      <c r="K4082" s="106">
        <v>13.53</v>
      </c>
      <c r="L4082" s="106">
        <v>14.08</v>
      </c>
      <c r="M4082" s="106">
        <v>14.31</v>
      </c>
    </row>
    <row r="4083" ht="15.75" customHeight="1">
      <c r="D4083" s="108">
        <v>39780.0</v>
      </c>
      <c r="E4083" s="106">
        <v>8.57</v>
      </c>
      <c r="F4083" s="106">
        <v>9.36</v>
      </c>
      <c r="G4083" s="106">
        <v>9.79</v>
      </c>
      <c r="H4083" s="106">
        <v>11.03</v>
      </c>
      <c r="I4083" s="106">
        <v>12.11</v>
      </c>
      <c r="J4083" s="106">
        <v>12.79</v>
      </c>
      <c r="K4083" s="106">
        <v>13.43</v>
      </c>
      <c r="L4083" s="106">
        <v>13.64</v>
      </c>
      <c r="M4083" s="106">
        <v>13.71</v>
      </c>
    </row>
    <row r="4084" ht="15.75" customHeight="1">
      <c r="D4084" s="108">
        <v>39779.0</v>
      </c>
      <c r="E4084" s="106">
        <v>8.05</v>
      </c>
      <c r="F4084" s="106">
        <v>8.62</v>
      </c>
      <c r="G4084" s="106">
        <v>9.5</v>
      </c>
      <c r="H4084" s="106">
        <v>10.83</v>
      </c>
      <c r="I4084" s="106">
        <v>11.88</v>
      </c>
      <c r="J4084" s="106">
        <v>12.83</v>
      </c>
      <c r="K4084" s="106">
        <v>13.33</v>
      </c>
      <c r="L4084" s="106">
        <v>13.75</v>
      </c>
      <c r="M4084" s="106">
        <v>14.0</v>
      </c>
    </row>
    <row r="4085" ht="15.75" customHeight="1">
      <c r="D4085" s="108">
        <v>39778.0</v>
      </c>
      <c r="E4085" s="106">
        <v>7.6</v>
      </c>
      <c r="F4085" s="106">
        <v>8.2</v>
      </c>
      <c r="G4085" s="106">
        <v>8.8</v>
      </c>
      <c r="H4085" s="106">
        <v>10.6</v>
      </c>
      <c r="I4085" s="106">
        <v>11.7</v>
      </c>
      <c r="J4085" s="106">
        <v>12.7</v>
      </c>
      <c r="K4085" s="106">
        <v>13.1</v>
      </c>
      <c r="L4085" s="106">
        <v>13.65</v>
      </c>
      <c r="M4085" s="106">
        <v>13.85</v>
      </c>
    </row>
    <row r="4086" ht="15.75" customHeight="1">
      <c r="D4086" s="108">
        <v>39777.0</v>
      </c>
      <c r="E4086" s="106">
        <v>7.43</v>
      </c>
      <c r="F4086" s="106">
        <v>8.07</v>
      </c>
      <c r="G4086" s="106">
        <v>8.71</v>
      </c>
      <c r="H4086" s="106">
        <v>10.5</v>
      </c>
      <c r="I4086" s="106">
        <v>11.93</v>
      </c>
      <c r="J4086" s="106">
        <v>12.64</v>
      </c>
      <c r="K4086" s="106">
        <v>13.18</v>
      </c>
      <c r="L4086" s="106">
        <v>13.82</v>
      </c>
      <c r="M4086" s="106">
        <v>13.96</v>
      </c>
    </row>
    <row r="4087" ht="15.75" customHeight="1">
      <c r="D4087" s="108">
        <v>39776.0</v>
      </c>
      <c r="E4087" s="106">
        <v>7.55</v>
      </c>
      <c r="F4087" s="106">
        <v>8.08</v>
      </c>
      <c r="G4087" s="106">
        <v>8.75</v>
      </c>
      <c r="H4087" s="106">
        <v>10.58</v>
      </c>
      <c r="I4087" s="106">
        <v>12.17</v>
      </c>
      <c r="J4087" s="106">
        <v>12.92</v>
      </c>
      <c r="K4087" s="106">
        <v>13.25</v>
      </c>
      <c r="L4087" s="106">
        <v>13.83</v>
      </c>
      <c r="M4087" s="106">
        <v>14.0</v>
      </c>
    </row>
    <row r="4088" ht="15.75" customHeight="1">
      <c r="D4088" s="108">
        <v>39773.0</v>
      </c>
      <c r="E4088" s="106">
        <v>7.63</v>
      </c>
      <c r="F4088" s="106">
        <v>8.38</v>
      </c>
      <c r="G4088" s="106">
        <v>8.88</v>
      </c>
      <c r="H4088" s="106">
        <v>10.63</v>
      </c>
      <c r="I4088" s="106">
        <v>12.13</v>
      </c>
      <c r="J4088" s="106">
        <v>12.94</v>
      </c>
      <c r="K4088" s="106">
        <v>13.44</v>
      </c>
      <c r="L4088" s="106">
        <v>14.31</v>
      </c>
      <c r="M4088" s="106">
        <v>14.81</v>
      </c>
    </row>
    <row r="4089" ht="15.75" customHeight="1">
      <c r="D4089" s="108">
        <v>39772.0</v>
      </c>
      <c r="E4089" s="106">
        <v>7.69</v>
      </c>
      <c r="F4089" s="106">
        <v>8.44</v>
      </c>
      <c r="G4089" s="106">
        <v>9.0</v>
      </c>
      <c r="H4089" s="106">
        <v>10.81</v>
      </c>
      <c r="I4089" s="106">
        <v>12.63</v>
      </c>
      <c r="J4089" s="106">
        <v>13.44</v>
      </c>
      <c r="K4089" s="106">
        <v>13.88</v>
      </c>
      <c r="L4089" s="106">
        <v>14.81</v>
      </c>
      <c r="M4089" s="106">
        <v>15.0</v>
      </c>
    </row>
    <row r="4090" ht="15.75" customHeight="1">
      <c r="D4090" s="108">
        <v>39771.0</v>
      </c>
      <c r="E4090" s="106">
        <v>8.29</v>
      </c>
      <c r="F4090" s="106">
        <v>8.86</v>
      </c>
      <c r="G4090" s="106">
        <v>9.36</v>
      </c>
      <c r="H4090" s="106">
        <v>11.29</v>
      </c>
      <c r="I4090" s="106">
        <v>12.86</v>
      </c>
      <c r="J4090" s="106">
        <v>13.86</v>
      </c>
      <c r="K4090" s="106">
        <v>14.21</v>
      </c>
      <c r="L4090" s="106">
        <v>15.57</v>
      </c>
      <c r="M4090" s="106">
        <v>15.71</v>
      </c>
    </row>
    <row r="4091" ht="15.75" customHeight="1">
      <c r="D4091" s="108">
        <v>39770.0</v>
      </c>
      <c r="E4091" s="106">
        <v>8.5</v>
      </c>
      <c r="F4091" s="106">
        <v>9.21</v>
      </c>
      <c r="G4091" s="106">
        <v>9.86</v>
      </c>
      <c r="H4091" s="106">
        <v>11.43</v>
      </c>
      <c r="I4091" s="106">
        <v>12.86</v>
      </c>
      <c r="J4091" s="106">
        <v>13.93</v>
      </c>
      <c r="K4091" s="106">
        <v>14.29</v>
      </c>
      <c r="L4091" s="106">
        <v>15.5</v>
      </c>
      <c r="M4091" s="106">
        <v>15.57</v>
      </c>
    </row>
    <row r="4092" ht="15.75" customHeight="1">
      <c r="D4092" s="108">
        <v>39769.0</v>
      </c>
      <c r="E4092" s="106">
        <v>8.64</v>
      </c>
      <c r="F4092" s="106">
        <v>9.29</v>
      </c>
      <c r="G4092" s="106">
        <v>9.86</v>
      </c>
      <c r="H4092" s="106">
        <v>11.5</v>
      </c>
      <c r="I4092" s="106">
        <v>12.86</v>
      </c>
      <c r="J4092" s="106">
        <v>13.93</v>
      </c>
      <c r="K4092" s="106">
        <v>14.36</v>
      </c>
      <c r="L4092" s="106">
        <v>15.43</v>
      </c>
      <c r="M4092" s="106">
        <v>15.57</v>
      </c>
    </row>
    <row r="4093" ht="15.75" customHeight="1">
      <c r="D4093" s="108">
        <v>39766.0</v>
      </c>
      <c r="E4093" s="106">
        <v>8.63</v>
      </c>
      <c r="F4093" s="106">
        <v>9.19</v>
      </c>
      <c r="G4093" s="106">
        <v>9.94</v>
      </c>
      <c r="H4093" s="106">
        <v>11.56</v>
      </c>
      <c r="I4093" s="106">
        <v>13.31</v>
      </c>
      <c r="J4093" s="106">
        <v>14.19</v>
      </c>
      <c r="K4093" s="106">
        <v>14.66</v>
      </c>
      <c r="L4093" s="106">
        <v>15.59</v>
      </c>
      <c r="M4093" s="106">
        <v>15.78</v>
      </c>
    </row>
    <row r="4094" ht="15.75" customHeight="1">
      <c r="D4094" s="108">
        <v>39765.0</v>
      </c>
      <c r="E4094" s="106">
        <v>8.92</v>
      </c>
      <c r="F4094" s="106">
        <v>9.75</v>
      </c>
      <c r="G4094" s="106">
        <v>10.5</v>
      </c>
      <c r="H4094" s="106">
        <v>11.75</v>
      </c>
      <c r="I4094" s="106">
        <v>13.5</v>
      </c>
      <c r="J4094" s="106">
        <v>14.33</v>
      </c>
      <c r="K4094" s="106">
        <v>15.0</v>
      </c>
      <c r="L4094" s="106">
        <v>16.08</v>
      </c>
      <c r="M4094" s="106">
        <v>16.42</v>
      </c>
    </row>
    <row r="4095" ht="15.75" customHeight="1">
      <c r="D4095" s="108">
        <v>39764.0</v>
      </c>
      <c r="E4095" s="106">
        <v>8.43</v>
      </c>
      <c r="F4095" s="106">
        <v>9.21</v>
      </c>
      <c r="G4095" s="106">
        <v>9.93</v>
      </c>
      <c r="H4095" s="106">
        <v>11.64</v>
      </c>
      <c r="I4095" s="106">
        <v>13.43</v>
      </c>
      <c r="J4095" s="106">
        <v>14.14</v>
      </c>
      <c r="K4095" s="106">
        <v>14.93</v>
      </c>
      <c r="L4095" s="106">
        <v>15.64</v>
      </c>
      <c r="M4095" s="106">
        <v>15.79</v>
      </c>
    </row>
    <row r="4096" ht="15.75" customHeight="1">
      <c r="D4096" s="108">
        <v>39763.0</v>
      </c>
      <c r="E4096" s="106">
        <v>8.33</v>
      </c>
      <c r="F4096" s="106">
        <v>9.33</v>
      </c>
      <c r="G4096" s="106">
        <v>10.17</v>
      </c>
      <c r="H4096" s="106">
        <v>12.17</v>
      </c>
      <c r="I4096" s="106">
        <v>13.88</v>
      </c>
      <c r="J4096" s="106">
        <v>14.58</v>
      </c>
      <c r="K4096" s="106">
        <v>15.0</v>
      </c>
      <c r="L4096" s="106">
        <v>15.42</v>
      </c>
      <c r="M4096" s="106">
        <v>15.67</v>
      </c>
    </row>
    <row r="4097" ht="15.75" customHeight="1">
      <c r="D4097" s="108">
        <v>39762.0</v>
      </c>
      <c r="E4097" s="106">
        <v>9.16</v>
      </c>
      <c r="F4097" s="106">
        <v>10.15</v>
      </c>
      <c r="G4097" s="106">
        <v>10.83</v>
      </c>
      <c r="H4097" s="106">
        <v>12.83</v>
      </c>
      <c r="I4097" s="106">
        <v>14.25</v>
      </c>
      <c r="J4097" s="106">
        <v>15.17</v>
      </c>
      <c r="K4097" s="106">
        <v>15.67</v>
      </c>
      <c r="L4097" s="106">
        <v>16.17</v>
      </c>
      <c r="M4097" s="106">
        <v>16.33</v>
      </c>
    </row>
    <row r="4098" ht="15.75" customHeight="1">
      <c r="D4098" s="108">
        <v>39759.0</v>
      </c>
      <c r="E4098" s="106">
        <v>9.62</v>
      </c>
      <c r="F4098" s="106">
        <v>10.62</v>
      </c>
      <c r="G4098" s="106">
        <v>11.51</v>
      </c>
      <c r="H4098" s="106">
        <v>13.31</v>
      </c>
      <c r="I4098" s="106">
        <v>14.49</v>
      </c>
      <c r="J4098" s="106">
        <v>15.35</v>
      </c>
      <c r="K4098" s="106">
        <v>15.96</v>
      </c>
      <c r="L4098" s="106">
        <v>16.36</v>
      </c>
      <c r="M4098" s="106">
        <v>16.54</v>
      </c>
    </row>
    <row r="4099" ht="15.75" customHeight="1">
      <c r="D4099" s="108">
        <v>39758.0</v>
      </c>
      <c r="E4099" s="106">
        <v>9.68</v>
      </c>
      <c r="F4099" s="106">
        <v>10.72</v>
      </c>
      <c r="G4099" s="106">
        <v>11.51</v>
      </c>
      <c r="H4099" s="106">
        <v>13.41</v>
      </c>
      <c r="I4099" s="106">
        <v>14.74</v>
      </c>
      <c r="J4099" s="106">
        <v>15.45</v>
      </c>
      <c r="K4099" s="106">
        <v>15.91</v>
      </c>
      <c r="L4099" s="106">
        <v>16.27</v>
      </c>
      <c r="M4099" s="106">
        <v>16.45</v>
      </c>
    </row>
    <row r="4100" ht="15.75" customHeight="1">
      <c r="D4100" s="108">
        <v>39757.0</v>
      </c>
      <c r="E4100" s="106">
        <v>10.05</v>
      </c>
      <c r="F4100" s="106">
        <v>11.14</v>
      </c>
      <c r="G4100" s="106">
        <v>11.86</v>
      </c>
      <c r="H4100" s="106">
        <v>13.55</v>
      </c>
      <c r="I4100" s="106">
        <v>14.86</v>
      </c>
      <c r="J4100" s="106">
        <v>15.59</v>
      </c>
      <c r="K4100" s="106">
        <v>16.14</v>
      </c>
      <c r="L4100" s="106">
        <v>16.45</v>
      </c>
      <c r="M4100" s="106">
        <v>16.59</v>
      </c>
    </row>
    <row r="4101" ht="15.75" customHeight="1">
      <c r="D4101" s="108">
        <v>39756.0</v>
      </c>
      <c r="E4101" s="106">
        <v>10.41</v>
      </c>
      <c r="F4101" s="106">
        <v>11.66</v>
      </c>
      <c r="G4101" s="106">
        <v>12.42</v>
      </c>
      <c r="H4101" s="106">
        <v>14.03</v>
      </c>
      <c r="I4101" s="106">
        <v>15.3</v>
      </c>
      <c r="J4101" s="106">
        <v>16.05</v>
      </c>
      <c r="K4101" s="106">
        <v>16.51</v>
      </c>
      <c r="L4101" s="106">
        <v>16.86</v>
      </c>
      <c r="M4101" s="106">
        <v>16.92</v>
      </c>
    </row>
    <row r="4102" ht="15.75" customHeight="1">
      <c r="D4102" s="108">
        <v>39755.0</v>
      </c>
      <c r="E4102" s="106">
        <v>10.59</v>
      </c>
      <c r="F4102" s="106">
        <v>11.82</v>
      </c>
      <c r="G4102" s="106">
        <v>12.5</v>
      </c>
      <c r="H4102" s="106">
        <v>14.03</v>
      </c>
      <c r="I4102" s="106">
        <v>15.49</v>
      </c>
      <c r="J4102" s="106">
        <v>16.11</v>
      </c>
      <c r="K4102" s="106">
        <v>16.71</v>
      </c>
      <c r="L4102" s="106">
        <v>16.91</v>
      </c>
      <c r="M4102" s="106">
        <v>17.02</v>
      </c>
    </row>
    <row r="4103" ht="15.75" customHeight="1">
      <c r="D4103" s="108">
        <v>39752.0</v>
      </c>
      <c r="E4103" s="106">
        <v>9.99</v>
      </c>
      <c r="F4103" s="106">
        <v>11.43</v>
      </c>
      <c r="G4103" s="106">
        <v>12.18</v>
      </c>
      <c r="H4103" s="106">
        <v>14.03</v>
      </c>
      <c r="I4103" s="106">
        <v>15.52</v>
      </c>
      <c r="J4103" s="106">
        <v>16.23</v>
      </c>
      <c r="K4103" s="106">
        <v>16.74</v>
      </c>
      <c r="L4103" s="106">
        <v>16.83</v>
      </c>
      <c r="M4103" s="106">
        <v>16.94</v>
      </c>
    </row>
    <row r="4104" ht="15.75" customHeight="1">
      <c r="D4104" s="108">
        <v>39751.0</v>
      </c>
      <c r="E4104" s="106">
        <v>10.49</v>
      </c>
      <c r="F4104" s="106">
        <v>11.71</v>
      </c>
      <c r="G4104" s="106">
        <v>12.45</v>
      </c>
      <c r="H4104" s="106">
        <v>14.14</v>
      </c>
      <c r="I4104" s="106">
        <v>15.4</v>
      </c>
      <c r="J4104" s="106">
        <v>16.23</v>
      </c>
      <c r="K4104" s="106">
        <v>16.85</v>
      </c>
      <c r="L4104" s="106">
        <v>16.98</v>
      </c>
      <c r="M4104" s="106">
        <v>17.11</v>
      </c>
    </row>
    <row r="4105" ht="15.75" customHeight="1">
      <c r="D4105" s="108">
        <v>39750.0</v>
      </c>
      <c r="E4105" s="106">
        <v>9.85</v>
      </c>
      <c r="F4105" s="106">
        <v>10.95</v>
      </c>
      <c r="G4105" s="106">
        <v>11.9</v>
      </c>
      <c r="H4105" s="106">
        <v>14.03</v>
      </c>
      <c r="I4105" s="106">
        <v>15.55</v>
      </c>
      <c r="J4105" s="106">
        <v>16.3</v>
      </c>
      <c r="K4105" s="106">
        <v>16.85</v>
      </c>
      <c r="L4105" s="106">
        <v>16.98</v>
      </c>
      <c r="M4105" s="106">
        <v>17.05</v>
      </c>
    </row>
    <row r="4106" ht="15.75" customHeight="1">
      <c r="D4106" s="108">
        <v>39749.0</v>
      </c>
      <c r="E4106" s="106">
        <v>9.55</v>
      </c>
      <c r="F4106" s="106">
        <v>10.54</v>
      </c>
      <c r="G4106" s="106">
        <v>11.46</v>
      </c>
      <c r="H4106" s="106">
        <v>13.89</v>
      </c>
      <c r="I4106" s="106">
        <v>15.33</v>
      </c>
      <c r="J4106" s="106">
        <v>16.24</v>
      </c>
      <c r="K4106" s="106">
        <v>16.88</v>
      </c>
      <c r="L4106" s="106">
        <v>16.98</v>
      </c>
      <c r="M4106" s="106">
        <v>17.0</v>
      </c>
    </row>
    <row r="4107" ht="15.75" customHeight="1">
      <c r="D4107" s="108">
        <v>39748.0</v>
      </c>
      <c r="E4107" s="106">
        <v>9.55</v>
      </c>
      <c r="F4107" s="106">
        <v>10.54</v>
      </c>
      <c r="G4107" s="106">
        <v>11.46</v>
      </c>
      <c r="H4107" s="106">
        <v>13.98</v>
      </c>
      <c r="I4107" s="106">
        <v>15.46</v>
      </c>
      <c r="J4107" s="106">
        <v>16.26</v>
      </c>
      <c r="K4107" s="106">
        <v>16.76</v>
      </c>
      <c r="L4107" s="106">
        <v>16.9</v>
      </c>
      <c r="M4107" s="106">
        <v>16.95</v>
      </c>
    </row>
    <row r="4108" ht="15.75" customHeight="1">
      <c r="D4108" s="108">
        <v>39745.0</v>
      </c>
      <c r="E4108" s="106">
        <v>9.39</v>
      </c>
      <c r="F4108" s="106">
        <v>10.56</v>
      </c>
      <c r="G4108" s="106">
        <v>11.72</v>
      </c>
      <c r="H4108" s="106">
        <v>14.19</v>
      </c>
      <c r="I4108" s="106">
        <v>15.22</v>
      </c>
      <c r="J4108" s="106">
        <v>16.22</v>
      </c>
      <c r="K4108" s="106">
        <v>16.83</v>
      </c>
      <c r="L4108" s="106">
        <v>16.98</v>
      </c>
      <c r="M4108" s="106">
        <v>17.06</v>
      </c>
    </row>
    <row r="4109" ht="15.75" customHeight="1">
      <c r="D4109" s="108">
        <v>39744.0</v>
      </c>
      <c r="E4109" s="106">
        <v>9.75</v>
      </c>
      <c r="F4109" s="106">
        <v>10.78</v>
      </c>
      <c r="G4109" s="106">
        <v>11.8</v>
      </c>
      <c r="H4109" s="106">
        <v>14.21</v>
      </c>
      <c r="I4109" s="106">
        <v>15.28</v>
      </c>
      <c r="J4109" s="106">
        <v>16.26</v>
      </c>
      <c r="K4109" s="106">
        <v>16.82</v>
      </c>
      <c r="L4109" s="106">
        <v>16.98</v>
      </c>
      <c r="M4109" s="106">
        <v>17.08</v>
      </c>
    </row>
    <row r="4110" ht="15.75" customHeight="1">
      <c r="D4110" s="108">
        <v>39743.0</v>
      </c>
      <c r="E4110" s="106">
        <v>9.63</v>
      </c>
      <c r="F4110" s="106">
        <v>10.75</v>
      </c>
      <c r="G4110" s="106">
        <v>11.69</v>
      </c>
      <c r="H4110" s="106">
        <v>14.31</v>
      </c>
      <c r="I4110" s="106">
        <v>15.29</v>
      </c>
      <c r="J4110" s="106">
        <v>16.38</v>
      </c>
      <c r="K4110" s="106">
        <v>17.06</v>
      </c>
      <c r="L4110" s="106">
        <v>17.29</v>
      </c>
      <c r="M4110" s="106">
        <v>17.38</v>
      </c>
    </row>
    <row r="4111" ht="15.75" customHeight="1">
      <c r="D4111" s="108">
        <v>39742.0</v>
      </c>
      <c r="E4111" s="106">
        <v>10.45</v>
      </c>
      <c r="F4111" s="106">
        <v>11.41</v>
      </c>
      <c r="G4111" s="106">
        <v>12.09</v>
      </c>
      <c r="H4111" s="106">
        <v>14.52</v>
      </c>
      <c r="I4111" s="106">
        <v>15.64</v>
      </c>
      <c r="J4111" s="106">
        <v>16.59</v>
      </c>
      <c r="K4111" s="106">
        <v>17.13</v>
      </c>
      <c r="L4111" s="106">
        <v>17.32</v>
      </c>
      <c r="M4111" s="106">
        <v>17.36</v>
      </c>
    </row>
    <row r="4112" ht="15.75" customHeight="1">
      <c r="D4112" s="108">
        <v>39741.0</v>
      </c>
      <c r="E4112" s="106">
        <v>11.35</v>
      </c>
      <c r="F4112" s="106">
        <v>12.1</v>
      </c>
      <c r="G4112" s="106">
        <v>12.65</v>
      </c>
      <c r="H4112" s="106">
        <v>14.86</v>
      </c>
      <c r="I4112" s="106">
        <v>15.86</v>
      </c>
      <c r="J4112" s="106">
        <v>16.75</v>
      </c>
      <c r="K4112" s="106">
        <v>17.35</v>
      </c>
      <c r="L4112" s="106">
        <v>17.45</v>
      </c>
      <c r="M4112" s="106">
        <v>17.52</v>
      </c>
    </row>
    <row r="4113" ht="15.75" customHeight="1">
      <c r="D4113" s="108">
        <v>39738.0</v>
      </c>
      <c r="E4113" s="106">
        <v>11.88</v>
      </c>
      <c r="F4113" s="106">
        <v>12.89</v>
      </c>
      <c r="G4113" s="106">
        <v>13.8</v>
      </c>
      <c r="H4113" s="106">
        <v>15.48</v>
      </c>
      <c r="I4113" s="106">
        <v>16.23</v>
      </c>
      <c r="J4113" s="106">
        <v>16.96</v>
      </c>
      <c r="K4113" s="106">
        <v>17.58</v>
      </c>
      <c r="L4113" s="106">
        <v>17.71</v>
      </c>
      <c r="M4113" s="106">
        <v>17.73</v>
      </c>
    </row>
    <row r="4114" ht="15.75" customHeight="1">
      <c r="D4114" s="108">
        <v>39737.0</v>
      </c>
      <c r="E4114" s="106">
        <v>12.23</v>
      </c>
      <c r="F4114" s="106">
        <v>13.27</v>
      </c>
      <c r="G4114" s="106">
        <v>14.0</v>
      </c>
      <c r="H4114" s="106">
        <v>15.55</v>
      </c>
      <c r="I4114" s="106">
        <v>16.23</v>
      </c>
      <c r="J4114" s="106">
        <v>16.86</v>
      </c>
      <c r="K4114" s="106">
        <v>17.41</v>
      </c>
      <c r="L4114" s="106">
        <v>17.47</v>
      </c>
      <c r="M4114" s="106">
        <v>17.52</v>
      </c>
    </row>
    <row r="4115" ht="15.75" customHeight="1">
      <c r="D4115" s="108">
        <v>39736.0</v>
      </c>
      <c r="E4115" s="106">
        <v>13.09</v>
      </c>
      <c r="F4115" s="106">
        <v>14.0</v>
      </c>
      <c r="G4115" s="106">
        <v>14.59</v>
      </c>
      <c r="H4115" s="106">
        <v>15.94</v>
      </c>
      <c r="I4115" s="106">
        <v>16.7</v>
      </c>
      <c r="J4115" s="106">
        <v>17.29</v>
      </c>
      <c r="K4115" s="106">
        <v>17.79</v>
      </c>
      <c r="L4115" s="106">
        <v>17.86</v>
      </c>
      <c r="M4115" s="106">
        <v>17.88</v>
      </c>
    </row>
    <row r="4116" ht="15.75" customHeight="1">
      <c r="D4116" s="108">
        <v>39735.0</v>
      </c>
      <c r="E4116" s="106">
        <v>13.17</v>
      </c>
      <c r="F4116" s="106">
        <v>14.17</v>
      </c>
      <c r="G4116" s="106">
        <v>14.71</v>
      </c>
      <c r="H4116" s="106">
        <v>15.99</v>
      </c>
      <c r="I4116" s="106">
        <v>16.67</v>
      </c>
      <c r="J4116" s="106">
        <v>17.12</v>
      </c>
      <c r="K4116" s="106">
        <v>17.57</v>
      </c>
      <c r="L4116" s="106">
        <v>17.58</v>
      </c>
      <c r="M4116" s="106">
        <v>17.64</v>
      </c>
    </row>
    <row r="4117" ht="15.75" customHeight="1">
      <c r="D4117" s="108">
        <v>39734.0</v>
      </c>
      <c r="E4117" s="106">
        <v>13.61</v>
      </c>
      <c r="F4117" s="106">
        <v>14.5</v>
      </c>
      <c r="G4117" s="106">
        <v>15.06</v>
      </c>
      <c r="H4117" s="106">
        <v>16.22</v>
      </c>
      <c r="I4117" s="106">
        <v>16.97</v>
      </c>
      <c r="J4117" s="106">
        <v>17.33</v>
      </c>
      <c r="K4117" s="106">
        <v>17.72</v>
      </c>
      <c r="L4117" s="106">
        <v>17.74</v>
      </c>
      <c r="M4117" s="106">
        <v>17.74</v>
      </c>
    </row>
    <row r="4118" ht="15.75" customHeight="1">
      <c r="D4118" s="108">
        <v>39731.0</v>
      </c>
      <c r="E4118" s="106">
        <v>13.92</v>
      </c>
      <c r="F4118" s="106">
        <v>14.73</v>
      </c>
      <c r="G4118" s="106">
        <v>15.31</v>
      </c>
      <c r="H4118" s="106">
        <v>16.38</v>
      </c>
      <c r="I4118" s="106">
        <v>16.99</v>
      </c>
      <c r="J4118" s="106">
        <v>17.44</v>
      </c>
      <c r="K4118" s="106">
        <v>17.73</v>
      </c>
      <c r="L4118" s="106">
        <v>17.96</v>
      </c>
      <c r="M4118" s="106">
        <v>17.98</v>
      </c>
    </row>
    <row r="4119" ht="15.75" customHeight="1">
      <c r="D4119" s="108">
        <v>39730.0</v>
      </c>
      <c r="E4119" s="106">
        <v>14.11</v>
      </c>
      <c r="F4119" s="106">
        <v>14.89</v>
      </c>
      <c r="G4119" s="106">
        <v>15.39</v>
      </c>
      <c r="H4119" s="106">
        <v>16.39</v>
      </c>
      <c r="I4119" s="106">
        <v>16.97</v>
      </c>
      <c r="J4119" s="106">
        <v>17.42</v>
      </c>
      <c r="K4119" s="106">
        <v>17.67</v>
      </c>
      <c r="L4119" s="106">
        <v>17.78</v>
      </c>
      <c r="M4119" s="106">
        <v>17.78</v>
      </c>
    </row>
    <row r="4120" ht="15.75" customHeight="1">
      <c r="D4120" s="108">
        <v>39729.0</v>
      </c>
      <c r="E4120" s="106">
        <v>14.18</v>
      </c>
      <c r="F4120" s="106">
        <v>15.09</v>
      </c>
      <c r="G4120" s="106">
        <v>15.47</v>
      </c>
      <c r="H4120" s="106">
        <v>16.5</v>
      </c>
      <c r="I4120" s="106">
        <v>17.16</v>
      </c>
      <c r="J4120" s="106">
        <v>17.45</v>
      </c>
      <c r="K4120" s="106">
        <v>17.73</v>
      </c>
      <c r="L4120" s="106">
        <v>17.89</v>
      </c>
      <c r="M4120" s="106">
        <v>17.91</v>
      </c>
    </row>
    <row r="4121" ht="15.75" customHeight="1">
      <c r="D4121" s="108">
        <v>39728.0</v>
      </c>
      <c r="E4121" s="106">
        <v>14.45</v>
      </c>
      <c r="F4121" s="106">
        <v>15.35</v>
      </c>
      <c r="G4121" s="106">
        <v>15.75</v>
      </c>
      <c r="H4121" s="106">
        <v>16.68</v>
      </c>
      <c r="I4121" s="106">
        <v>17.2</v>
      </c>
      <c r="J4121" s="106">
        <v>17.55</v>
      </c>
      <c r="K4121" s="106">
        <v>17.8</v>
      </c>
      <c r="L4121" s="106">
        <v>17.91</v>
      </c>
      <c r="M4121" s="106">
        <v>17.91</v>
      </c>
    </row>
    <row r="4122" ht="15.75" customHeight="1">
      <c r="D4122" s="108">
        <v>39727.0</v>
      </c>
      <c r="E4122" s="106">
        <v>14.55</v>
      </c>
      <c r="F4122" s="106">
        <v>15.48</v>
      </c>
      <c r="G4122" s="106">
        <v>15.9</v>
      </c>
      <c r="H4122" s="106">
        <v>16.72</v>
      </c>
      <c r="I4122" s="106">
        <v>17.35</v>
      </c>
      <c r="J4122" s="106">
        <v>17.68</v>
      </c>
      <c r="K4122" s="106">
        <v>17.98</v>
      </c>
      <c r="L4122" s="106">
        <v>18.09</v>
      </c>
      <c r="M4122" s="106">
        <v>18.09</v>
      </c>
    </row>
    <row r="4123" ht="15.75" customHeight="1">
      <c r="D4123" s="108">
        <v>39724.0</v>
      </c>
      <c r="E4123" s="106">
        <v>14.38</v>
      </c>
      <c r="F4123" s="106">
        <v>15.38</v>
      </c>
      <c r="G4123" s="106">
        <v>15.81</v>
      </c>
      <c r="H4123" s="106">
        <v>16.55</v>
      </c>
      <c r="I4123" s="106">
        <v>17.19</v>
      </c>
      <c r="J4123" s="106">
        <v>17.5</v>
      </c>
      <c r="K4123" s="106">
        <v>17.81</v>
      </c>
      <c r="L4123" s="106">
        <v>17.91</v>
      </c>
      <c r="M4123" s="106">
        <v>17.92</v>
      </c>
    </row>
    <row r="4124" ht="15.75" customHeight="1">
      <c r="D4124" s="108">
        <v>39723.0</v>
      </c>
      <c r="E4124" s="106">
        <v>14.35</v>
      </c>
      <c r="F4124" s="106">
        <v>15.31</v>
      </c>
      <c r="G4124" s="106">
        <v>15.73</v>
      </c>
      <c r="H4124" s="106">
        <v>16.58</v>
      </c>
      <c r="I4124" s="106">
        <v>17.27</v>
      </c>
      <c r="J4124" s="106">
        <v>17.58</v>
      </c>
      <c r="K4124" s="106">
        <v>17.89</v>
      </c>
      <c r="L4124" s="106">
        <v>17.95</v>
      </c>
      <c r="M4124" s="106">
        <v>17.96</v>
      </c>
    </row>
    <row r="4125" ht="15.75" customHeight="1">
      <c r="D4125" s="108">
        <v>39722.0</v>
      </c>
      <c r="E4125" s="106">
        <v>14.04</v>
      </c>
      <c r="F4125" s="106">
        <v>15.0</v>
      </c>
      <c r="G4125" s="106">
        <v>15.46</v>
      </c>
      <c r="H4125" s="106">
        <v>16.48</v>
      </c>
      <c r="I4125" s="106">
        <v>17.25</v>
      </c>
      <c r="J4125" s="106">
        <v>17.58</v>
      </c>
      <c r="K4125" s="106">
        <v>17.89</v>
      </c>
      <c r="L4125" s="106">
        <v>17.95</v>
      </c>
      <c r="M4125" s="106">
        <v>17.96</v>
      </c>
    </row>
    <row r="4126" ht="15.75" customHeight="1">
      <c r="D4126" s="108">
        <v>39721.0</v>
      </c>
      <c r="E4126" s="106">
        <v>12.54</v>
      </c>
      <c r="F4126" s="106">
        <v>14.0</v>
      </c>
      <c r="G4126" s="106">
        <v>14.81</v>
      </c>
      <c r="H4126" s="106">
        <v>16.28</v>
      </c>
      <c r="I4126" s="106">
        <v>17.02</v>
      </c>
      <c r="J4126" s="106">
        <v>17.5</v>
      </c>
      <c r="K4126" s="106">
        <v>17.85</v>
      </c>
      <c r="L4126" s="106">
        <v>17.95</v>
      </c>
      <c r="M4126" s="106">
        <v>17.96</v>
      </c>
    </row>
    <row r="4127" ht="15.75" customHeight="1">
      <c r="D4127" s="108">
        <v>39720.0</v>
      </c>
      <c r="E4127" s="106">
        <v>12.81</v>
      </c>
      <c r="F4127" s="106">
        <v>13.77</v>
      </c>
      <c r="G4127" s="106">
        <v>14.58</v>
      </c>
      <c r="H4127" s="106">
        <v>16.25</v>
      </c>
      <c r="I4127" s="106">
        <v>17.0</v>
      </c>
      <c r="J4127" s="106">
        <v>17.5</v>
      </c>
      <c r="K4127" s="106">
        <v>17.85</v>
      </c>
      <c r="L4127" s="106">
        <v>17.95</v>
      </c>
      <c r="M4127" s="106">
        <v>17.96</v>
      </c>
    </row>
    <row r="4128" ht="15.75" customHeight="1">
      <c r="D4128" s="108">
        <v>39717.0</v>
      </c>
      <c r="E4128" s="106">
        <v>13.56</v>
      </c>
      <c r="F4128" s="106">
        <v>14.56</v>
      </c>
      <c r="G4128" s="106">
        <v>15.19</v>
      </c>
      <c r="H4128" s="106">
        <v>16.63</v>
      </c>
      <c r="I4128" s="106">
        <v>17.31</v>
      </c>
      <c r="J4128" s="106">
        <v>17.69</v>
      </c>
      <c r="K4128" s="106">
        <v>17.85</v>
      </c>
      <c r="L4128" s="106">
        <v>17.91</v>
      </c>
      <c r="M4128" s="106">
        <v>17.94</v>
      </c>
    </row>
    <row r="4129" ht="15.75" customHeight="1">
      <c r="D4129" s="108">
        <v>39716.0</v>
      </c>
      <c r="E4129" s="106">
        <v>13.81</v>
      </c>
      <c r="F4129" s="106">
        <v>14.63</v>
      </c>
      <c r="G4129" s="106">
        <v>15.25</v>
      </c>
      <c r="H4129" s="106">
        <v>16.56</v>
      </c>
      <c r="I4129" s="106">
        <v>17.31</v>
      </c>
      <c r="J4129" s="106">
        <v>17.78</v>
      </c>
      <c r="K4129" s="106">
        <v>17.75</v>
      </c>
      <c r="L4129" s="106">
        <v>17.81</v>
      </c>
      <c r="M4129" s="106">
        <v>17.81</v>
      </c>
    </row>
    <row r="4130" ht="15.75" customHeight="1">
      <c r="D4130" s="108">
        <v>39715.0</v>
      </c>
      <c r="E4130" s="106">
        <v>13.81</v>
      </c>
      <c r="F4130" s="106">
        <v>14.69</v>
      </c>
      <c r="G4130" s="106">
        <v>15.35</v>
      </c>
      <c r="H4130" s="106">
        <v>16.62</v>
      </c>
      <c r="I4130" s="106">
        <v>17.4</v>
      </c>
      <c r="J4130" s="106">
        <v>17.67</v>
      </c>
      <c r="K4130" s="106">
        <v>17.85</v>
      </c>
      <c r="L4130" s="106">
        <v>17.98</v>
      </c>
      <c r="M4130" s="106">
        <v>18.04</v>
      </c>
    </row>
    <row r="4131" ht="15.75" customHeight="1">
      <c r="D4131" s="108">
        <v>39714.0</v>
      </c>
      <c r="E4131" s="106">
        <v>13.85</v>
      </c>
      <c r="F4131" s="106">
        <v>14.69</v>
      </c>
      <c r="G4131" s="106">
        <v>15.38</v>
      </c>
      <c r="H4131" s="106">
        <v>16.62</v>
      </c>
      <c r="I4131" s="106">
        <v>17.4</v>
      </c>
      <c r="J4131" s="106">
        <v>17.67</v>
      </c>
      <c r="K4131" s="106">
        <v>17.85</v>
      </c>
      <c r="L4131" s="106">
        <v>17.98</v>
      </c>
      <c r="M4131" s="106">
        <v>18.04</v>
      </c>
    </row>
    <row r="4132" ht="15.75" customHeight="1">
      <c r="D4132" s="108">
        <v>39713.0</v>
      </c>
      <c r="E4132" s="106">
        <v>13.73</v>
      </c>
      <c r="F4132" s="106">
        <v>14.73</v>
      </c>
      <c r="G4132" s="106">
        <v>15.35</v>
      </c>
      <c r="H4132" s="106">
        <v>16.69</v>
      </c>
      <c r="I4132" s="106">
        <v>17.5</v>
      </c>
      <c r="J4132" s="106">
        <v>17.75</v>
      </c>
      <c r="K4132" s="106">
        <v>17.85</v>
      </c>
      <c r="L4132" s="106">
        <v>17.98</v>
      </c>
      <c r="M4132" s="106">
        <v>18.04</v>
      </c>
    </row>
    <row r="4133" ht="15.75" customHeight="1">
      <c r="D4133" s="108">
        <v>39710.0</v>
      </c>
      <c r="E4133" s="106">
        <v>13.69</v>
      </c>
      <c r="F4133" s="106">
        <v>14.75</v>
      </c>
      <c r="G4133" s="106">
        <v>15.45</v>
      </c>
      <c r="H4133" s="106">
        <v>16.81</v>
      </c>
      <c r="I4133" s="106">
        <v>17.46</v>
      </c>
      <c r="J4133" s="106">
        <v>17.73</v>
      </c>
      <c r="K4133" s="106">
        <v>17.91</v>
      </c>
      <c r="L4133" s="106">
        <v>18.02</v>
      </c>
      <c r="M4133" s="106">
        <v>18.08</v>
      </c>
    </row>
    <row r="4134" ht="15.75" customHeight="1">
      <c r="D4134" s="108">
        <v>39709.0</v>
      </c>
      <c r="E4134" s="106">
        <v>13.81</v>
      </c>
      <c r="F4134" s="106">
        <v>14.88</v>
      </c>
      <c r="G4134" s="106">
        <v>15.52</v>
      </c>
      <c r="H4134" s="106">
        <v>16.87</v>
      </c>
      <c r="I4134" s="106">
        <v>17.5</v>
      </c>
      <c r="J4134" s="106">
        <v>17.77</v>
      </c>
      <c r="K4134" s="106">
        <v>17.95</v>
      </c>
      <c r="L4134" s="106">
        <v>18.06</v>
      </c>
      <c r="M4134" s="106">
        <v>18.12</v>
      </c>
    </row>
    <row r="4135" ht="15.75" customHeight="1">
      <c r="D4135" s="108">
        <v>39708.0</v>
      </c>
      <c r="E4135" s="106">
        <v>14.19</v>
      </c>
      <c r="F4135" s="106">
        <v>15.05</v>
      </c>
      <c r="G4135" s="106">
        <v>15.68</v>
      </c>
      <c r="H4135" s="106">
        <v>16.97</v>
      </c>
      <c r="I4135" s="106">
        <v>17.58</v>
      </c>
      <c r="J4135" s="106">
        <v>17.83</v>
      </c>
      <c r="K4135" s="106">
        <v>18.02</v>
      </c>
      <c r="L4135" s="106">
        <v>18.1</v>
      </c>
      <c r="M4135" s="106">
        <v>18.15</v>
      </c>
    </row>
    <row r="4136" ht="15.75" customHeight="1">
      <c r="D4136" s="108">
        <v>39707.0</v>
      </c>
      <c r="E4136" s="106">
        <v>14.5</v>
      </c>
      <c r="F4136" s="106">
        <v>15.48</v>
      </c>
      <c r="G4136" s="106">
        <v>16.08</v>
      </c>
      <c r="H4136" s="106">
        <v>17.19</v>
      </c>
      <c r="I4136" s="106">
        <v>17.85</v>
      </c>
      <c r="J4136" s="106">
        <v>17.92</v>
      </c>
      <c r="K4136" s="106">
        <v>18.14</v>
      </c>
      <c r="L4136" s="106">
        <v>18.14</v>
      </c>
      <c r="M4136" s="106">
        <v>18.15</v>
      </c>
    </row>
    <row r="4137" ht="15.75" customHeight="1">
      <c r="D4137" s="108">
        <v>39706.0</v>
      </c>
      <c r="E4137" s="106">
        <v>14.69</v>
      </c>
      <c r="F4137" s="106">
        <v>15.81</v>
      </c>
      <c r="G4137" s="106">
        <v>16.38</v>
      </c>
      <c r="H4137" s="106">
        <v>17.42</v>
      </c>
      <c r="I4137" s="106">
        <v>18.17</v>
      </c>
      <c r="J4137" s="106">
        <v>18.23</v>
      </c>
      <c r="K4137" s="106">
        <v>18.42</v>
      </c>
      <c r="L4137" s="106">
        <v>18.42</v>
      </c>
      <c r="M4137" s="106">
        <v>18.42</v>
      </c>
    </row>
    <row r="4138" ht="15.75" customHeight="1">
      <c r="D4138" s="108">
        <v>39703.0</v>
      </c>
      <c r="E4138" s="106">
        <v>14.69</v>
      </c>
      <c r="F4138" s="106">
        <v>15.92</v>
      </c>
      <c r="G4138" s="106">
        <v>16.54</v>
      </c>
      <c r="H4138" s="106">
        <v>17.54</v>
      </c>
      <c r="I4138" s="106">
        <v>18.33</v>
      </c>
      <c r="J4138" s="106">
        <v>18.38</v>
      </c>
      <c r="K4138" s="106">
        <v>18.54</v>
      </c>
      <c r="L4138" s="106">
        <v>18.42</v>
      </c>
      <c r="M4138" s="106">
        <v>18.42</v>
      </c>
    </row>
    <row r="4139" ht="15.75" customHeight="1">
      <c r="D4139" s="108">
        <v>39702.0</v>
      </c>
      <c r="E4139" s="106">
        <v>14.88</v>
      </c>
      <c r="F4139" s="106">
        <v>16.04</v>
      </c>
      <c r="G4139" s="106">
        <v>16.58</v>
      </c>
      <c r="H4139" s="106">
        <v>17.58</v>
      </c>
      <c r="I4139" s="106">
        <v>18.33</v>
      </c>
      <c r="J4139" s="106">
        <v>18.38</v>
      </c>
      <c r="K4139" s="106">
        <v>18.54</v>
      </c>
      <c r="L4139" s="106">
        <v>18.5</v>
      </c>
      <c r="M4139" s="106">
        <v>18.46</v>
      </c>
    </row>
    <row r="4140" ht="15.75" customHeight="1">
      <c r="D4140" s="108">
        <v>39701.0</v>
      </c>
      <c r="E4140" s="106">
        <v>15.04</v>
      </c>
      <c r="F4140" s="106">
        <v>16.19</v>
      </c>
      <c r="G4140" s="106">
        <v>16.68</v>
      </c>
      <c r="H4140" s="106">
        <v>17.69</v>
      </c>
      <c r="I4140" s="106">
        <v>18.4</v>
      </c>
      <c r="J4140" s="106">
        <v>18.54</v>
      </c>
      <c r="K4140" s="106">
        <v>18.54</v>
      </c>
      <c r="L4140" s="106">
        <v>18.46</v>
      </c>
      <c r="M4140" s="106">
        <v>18.42</v>
      </c>
    </row>
    <row r="4141" ht="15.75" customHeight="1">
      <c r="D4141" s="108">
        <v>39700.0</v>
      </c>
      <c r="E4141" s="106">
        <v>15.04</v>
      </c>
      <c r="F4141" s="106">
        <v>16.27</v>
      </c>
      <c r="G4141" s="106">
        <v>16.85</v>
      </c>
      <c r="H4141" s="106">
        <v>17.85</v>
      </c>
      <c r="I4141" s="106">
        <v>18.46</v>
      </c>
      <c r="J4141" s="106">
        <v>18.6</v>
      </c>
      <c r="K4141" s="106">
        <v>18.58</v>
      </c>
      <c r="L4141" s="106">
        <v>18.5</v>
      </c>
      <c r="M4141" s="106">
        <v>18.46</v>
      </c>
    </row>
    <row r="4142" ht="15.75" customHeight="1">
      <c r="D4142" s="108">
        <v>39699.0</v>
      </c>
      <c r="E4142" s="106">
        <v>15.08</v>
      </c>
      <c r="F4142" s="106">
        <v>16.29</v>
      </c>
      <c r="G4142" s="106">
        <v>16.83</v>
      </c>
      <c r="H4142" s="106">
        <v>17.88</v>
      </c>
      <c r="I4142" s="106">
        <v>18.46</v>
      </c>
      <c r="J4142" s="106">
        <v>18.52</v>
      </c>
      <c r="K4142" s="106">
        <v>18.54</v>
      </c>
      <c r="L4142" s="106">
        <v>18.42</v>
      </c>
      <c r="M4142" s="106">
        <v>18.38</v>
      </c>
    </row>
    <row r="4143" ht="15.75" customHeight="1">
      <c r="D4143" s="108">
        <v>39696.0</v>
      </c>
      <c r="E4143" s="106">
        <v>15.38</v>
      </c>
      <c r="F4143" s="106">
        <v>16.73</v>
      </c>
      <c r="G4143" s="106">
        <v>17.12</v>
      </c>
      <c r="H4143" s="106">
        <v>18.04</v>
      </c>
      <c r="I4143" s="106">
        <v>18.67</v>
      </c>
      <c r="J4143" s="106">
        <v>18.81</v>
      </c>
      <c r="K4143" s="106">
        <v>18.77</v>
      </c>
      <c r="L4143" s="106">
        <v>18.65</v>
      </c>
      <c r="M4143" s="106">
        <v>18.58</v>
      </c>
    </row>
    <row r="4144" ht="15.75" customHeight="1">
      <c r="D4144" s="108">
        <v>39695.0</v>
      </c>
      <c r="E4144" s="106">
        <v>15.38</v>
      </c>
      <c r="F4144" s="106">
        <v>16.77</v>
      </c>
      <c r="G4144" s="106">
        <v>17.19</v>
      </c>
      <c r="H4144" s="106">
        <v>18.15</v>
      </c>
      <c r="I4144" s="106">
        <v>18.77</v>
      </c>
      <c r="J4144" s="106">
        <v>18.88</v>
      </c>
      <c r="K4144" s="106">
        <v>18.81</v>
      </c>
      <c r="L4144" s="106">
        <v>18.69</v>
      </c>
      <c r="M4144" s="106">
        <v>18.62</v>
      </c>
    </row>
    <row r="4145" ht="15.75" customHeight="1">
      <c r="D4145" s="108">
        <v>39694.0</v>
      </c>
      <c r="E4145" s="106">
        <v>15.56</v>
      </c>
      <c r="F4145" s="106">
        <v>17.63</v>
      </c>
      <c r="G4145" s="106">
        <v>18.0</v>
      </c>
      <c r="H4145" s="106">
        <v>18.63</v>
      </c>
      <c r="I4145" s="106">
        <v>19.06</v>
      </c>
      <c r="J4145" s="106">
        <v>19.25</v>
      </c>
      <c r="K4145" s="106">
        <v>18.88</v>
      </c>
      <c r="L4145" s="106">
        <v>18.63</v>
      </c>
      <c r="M4145" s="106">
        <v>18.56</v>
      </c>
    </row>
    <row r="4146" ht="15.75" customHeight="1">
      <c r="D4146" s="108">
        <v>39692.0</v>
      </c>
      <c r="E4146" s="106">
        <v>15.03</v>
      </c>
      <c r="F4146" s="106">
        <v>16.21</v>
      </c>
      <c r="G4146" s="106">
        <v>16.81</v>
      </c>
      <c r="H4146" s="106">
        <v>18.0</v>
      </c>
      <c r="I4146" s="106">
        <v>18.69</v>
      </c>
      <c r="J4146" s="106">
        <v>18.94</v>
      </c>
      <c r="K4146" s="106">
        <v>18.56</v>
      </c>
      <c r="L4146" s="106">
        <v>18.38</v>
      </c>
      <c r="M4146" s="106">
        <v>18.31</v>
      </c>
    </row>
    <row r="4147" ht="15.75" customHeight="1">
      <c r="D4147" s="108">
        <v>39689.0</v>
      </c>
      <c r="E4147" s="106">
        <v>14.27</v>
      </c>
      <c r="F4147" s="106">
        <v>16.18</v>
      </c>
      <c r="G4147" s="106">
        <v>16.95</v>
      </c>
      <c r="H4147" s="106">
        <v>18.09</v>
      </c>
      <c r="I4147" s="106">
        <v>19.0</v>
      </c>
      <c r="J4147" s="106">
        <v>19.09</v>
      </c>
      <c r="K4147" s="106">
        <v>19.0</v>
      </c>
      <c r="L4147" s="106">
        <v>18.73</v>
      </c>
      <c r="M4147" s="106">
        <v>18.59</v>
      </c>
    </row>
    <row r="4148" ht="15.75" customHeight="1">
      <c r="D4148" s="108">
        <v>39688.0</v>
      </c>
      <c r="E4148" s="106">
        <v>15.08</v>
      </c>
      <c r="F4148" s="106">
        <v>16.35</v>
      </c>
      <c r="G4148" s="106">
        <v>17.12</v>
      </c>
      <c r="H4148" s="106">
        <v>18.27</v>
      </c>
      <c r="I4148" s="106">
        <v>18.96</v>
      </c>
      <c r="J4148" s="106">
        <v>19.08</v>
      </c>
      <c r="K4148" s="106">
        <v>19.0</v>
      </c>
      <c r="L4148" s="106">
        <v>18.77</v>
      </c>
      <c r="M4148" s="106">
        <v>18.65</v>
      </c>
    </row>
    <row r="4149" ht="15.75" customHeight="1">
      <c r="D4149" s="108">
        <v>39687.0</v>
      </c>
      <c r="E4149" s="106">
        <v>15.23</v>
      </c>
      <c r="F4149" s="106">
        <v>16.42</v>
      </c>
      <c r="G4149" s="106">
        <v>17.15</v>
      </c>
      <c r="H4149" s="106">
        <v>18.31</v>
      </c>
      <c r="I4149" s="106">
        <v>19.0</v>
      </c>
      <c r="J4149" s="106">
        <v>19.12</v>
      </c>
      <c r="K4149" s="106">
        <v>19.0</v>
      </c>
      <c r="L4149" s="106">
        <v>18.77</v>
      </c>
      <c r="M4149" s="106">
        <v>18.65</v>
      </c>
    </row>
    <row r="4150" ht="15.75" customHeight="1">
      <c r="D4150" s="108">
        <v>39686.0</v>
      </c>
      <c r="E4150" s="106">
        <v>15.31</v>
      </c>
      <c r="F4150" s="106">
        <v>16.38</v>
      </c>
      <c r="G4150" s="106">
        <v>17.08</v>
      </c>
      <c r="H4150" s="106">
        <v>18.23</v>
      </c>
      <c r="I4150" s="106">
        <v>19.0</v>
      </c>
      <c r="J4150" s="106">
        <v>19.12</v>
      </c>
      <c r="K4150" s="106">
        <v>19.0</v>
      </c>
      <c r="L4150" s="106">
        <v>18.77</v>
      </c>
      <c r="M4150" s="106">
        <v>18.65</v>
      </c>
    </row>
    <row r="4151" ht="15.75" customHeight="1">
      <c r="D4151" s="108">
        <v>39685.0</v>
      </c>
      <c r="E4151" s="106">
        <v>15.35</v>
      </c>
      <c r="F4151" s="106">
        <v>16.35</v>
      </c>
      <c r="G4151" s="106">
        <v>17.04</v>
      </c>
      <c r="H4151" s="106">
        <v>18.12</v>
      </c>
      <c r="I4151" s="106">
        <v>18.92</v>
      </c>
      <c r="J4151" s="106">
        <v>19.08</v>
      </c>
      <c r="K4151" s="106">
        <v>19.0</v>
      </c>
      <c r="L4151" s="106">
        <v>18.77</v>
      </c>
      <c r="M4151" s="106">
        <v>18.65</v>
      </c>
    </row>
    <row r="4152" ht="15.75" customHeight="1">
      <c r="D4152" s="108">
        <v>39682.0</v>
      </c>
      <c r="E4152" s="106">
        <v>15.13</v>
      </c>
      <c r="F4152" s="106">
        <v>16.25</v>
      </c>
      <c r="G4152" s="106">
        <v>16.96</v>
      </c>
      <c r="H4152" s="106">
        <v>18.08</v>
      </c>
      <c r="I4152" s="106">
        <v>18.83</v>
      </c>
      <c r="J4152" s="106">
        <v>19.08</v>
      </c>
      <c r="K4152" s="106">
        <v>18.92</v>
      </c>
      <c r="L4152" s="106">
        <v>18.67</v>
      </c>
      <c r="M4152" s="106">
        <v>18.54</v>
      </c>
    </row>
    <row r="4153" ht="15.75" customHeight="1">
      <c r="D4153" s="108">
        <v>39681.0</v>
      </c>
      <c r="E4153" s="106">
        <v>15.42</v>
      </c>
      <c r="F4153" s="106">
        <v>16.5</v>
      </c>
      <c r="G4153" s="106">
        <v>17.08</v>
      </c>
      <c r="H4153" s="106">
        <v>18.12</v>
      </c>
      <c r="I4153" s="106">
        <v>18.81</v>
      </c>
      <c r="J4153" s="106">
        <v>18.96</v>
      </c>
      <c r="K4153" s="106">
        <v>18.88</v>
      </c>
      <c r="L4153" s="106">
        <v>18.73</v>
      </c>
      <c r="M4153" s="106">
        <v>18.69</v>
      </c>
    </row>
    <row r="4154" ht="15.75" customHeight="1">
      <c r="D4154" s="108">
        <v>39680.0</v>
      </c>
      <c r="E4154" s="106">
        <v>15.42</v>
      </c>
      <c r="F4154" s="106">
        <v>16.42</v>
      </c>
      <c r="G4154" s="106">
        <v>17.0</v>
      </c>
      <c r="H4154" s="106">
        <v>17.96</v>
      </c>
      <c r="I4154" s="106">
        <v>18.81</v>
      </c>
      <c r="J4154" s="106">
        <v>18.96</v>
      </c>
      <c r="K4154" s="106">
        <v>18.88</v>
      </c>
      <c r="L4154" s="106">
        <v>18.73</v>
      </c>
      <c r="M4154" s="106">
        <v>18.69</v>
      </c>
    </row>
    <row r="4155" ht="15.75" customHeight="1">
      <c r="D4155" s="108">
        <v>39679.0</v>
      </c>
      <c r="E4155" s="106">
        <v>15.19</v>
      </c>
      <c r="F4155" s="106">
        <v>16.27</v>
      </c>
      <c r="G4155" s="106">
        <v>16.92</v>
      </c>
      <c r="H4155" s="106">
        <v>17.88</v>
      </c>
      <c r="I4155" s="106">
        <v>18.81</v>
      </c>
      <c r="J4155" s="106">
        <v>18.96</v>
      </c>
      <c r="K4155" s="106">
        <v>18.88</v>
      </c>
      <c r="L4155" s="106">
        <v>18.73</v>
      </c>
      <c r="M4155" s="106">
        <v>18.69</v>
      </c>
    </row>
    <row r="4156" ht="15.75" customHeight="1">
      <c r="D4156" s="108">
        <v>39678.0</v>
      </c>
      <c r="E4156" s="106">
        <v>15.19</v>
      </c>
      <c r="F4156" s="106">
        <v>16.23</v>
      </c>
      <c r="G4156" s="106">
        <v>16.81</v>
      </c>
      <c r="H4156" s="106">
        <v>17.81</v>
      </c>
      <c r="I4156" s="106">
        <v>18.73</v>
      </c>
      <c r="J4156" s="106">
        <v>18.96</v>
      </c>
      <c r="K4156" s="106">
        <v>18.88</v>
      </c>
      <c r="L4156" s="106">
        <v>18.73</v>
      </c>
      <c r="M4156" s="106">
        <v>18.69</v>
      </c>
    </row>
    <row r="4157" ht="15.75" customHeight="1">
      <c r="D4157" s="108">
        <v>39675.0</v>
      </c>
      <c r="E4157" s="106">
        <v>15.12</v>
      </c>
      <c r="F4157" s="106">
        <v>16.35</v>
      </c>
      <c r="G4157" s="106">
        <v>16.88</v>
      </c>
      <c r="H4157" s="106">
        <v>17.92</v>
      </c>
      <c r="I4157" s="106">
        <v>18.73</v>
      </c>
      <c r="J4157" s="106">
        <v>18.92</v>
      </c>
      <c r="K4157" s="106">
        <v>18.81</v>
      </c>
      <c r="L4157" s="106">
        <v>18.69</v>
      </c>
      <c r="M4157" s="106">
        <v>18.65</v>
      </c>
    </row>
    <row r="4158" ht="15.75" customHeight="1">
      <c r="D4158" s="108">
        <v>39674.0</v>
      </c>
      <c r="E4158" s="106">
        <v>15.38</v>
      </c>
      <c r="F4158" s="106">
        <v>16.54</v>
      </c>
      <c r="G4158" s="106">
        <v>17.12</v>
      </c>
      <c r="H4158" s="106">
        <v>18.0</v>
      </c>
      <c r="I4158" s="106">
        <v>18.81</v>
      </c>
      <c r="J4158" s="106">
        <v>18.92</v>
      </c>
      <c r="K4158" s="106">
        <v>18.81</v>
      </c>
      <c r="L4158" s="106">
        <v>18.69</v>
      </c>
      <c r="M4158" s="106">
        <v>18.58</v>
      </c>
    </row>
    <row r="4159" ht="15.75" customHeight="1">
      <c r="D4159" s="108">
        <v>39673.0</v>
      </c>
      <c r="E4159" s="106">
        <v>15.27</v>
      </c>
      <c r="F4159" s="106">
        <v>16.58</v>
      </c>
      <c r="G4159" s="106">
        <v>17.15</v>
      </c>
      <c r="H4159" s="106">
        <v>18.04</v>
      </c>
      <c r="I4159" s="106">
        <v>18.58</v>
      </c>
      <c r="J4159" s="106">
        <v>18.96</v>
      </c>
      <c r="K4159" s="106">
        <v>18.92</v>
      </c>
      <c r="L4159" s="106">
        <v>18.69</v>
      </c>
      <c r="M4159" s="106">
        <v>18.58</v>
      </c>
    </row>
    <row r="4160" ht="15.75" customHeight="1">
      <c r="D4160" s="108">
        <v>39672.0</v>
      </c>
      <c r="E4160" s="106">
        <v>15.5</v>
      </c>
      <c r="F4160" s="106">
        <v>16.85</v>
      </c>
      <c r="G4160" s="106">
        <v>17.42</v>
      </c>
      <c r="H4160" s="106">
        <v>18.38</v>
      </c>
      <c r="I4160" s="106">
        <v>18.85</v>
      </c>
      <c r="J4160" s="106">
        <v>19.23</v>
      </c>
      <c r="K4160" s="106">
        <v>19.08</v>
      </c>
      <c r="L4160" s="106">
        <v>18.88</v>
      </c>
      <c r="M4160" s="106">
        <v>18.69</v>
      </c>
    </row>
    <row r="4161" ht="15.75" customHeight="1">
      <c r="D4161" s="108">
        <v>39671.0</v>
      </c>
      <c r="E4161" s="106">
        <v>15.81</v>
      </c>
      <c r="F4161" s="106">
        <v>17.19</v>
      </c>
      <c r="G4161" s="106">
        <v>17.69</v>
      </c>
      <c r="H4161" s="106">
        <v>18.73</v>
      </c>
      <c r="I4161" s="106">
        <v>19.31</v>
      </c>
      <c r="J4161" s="106">
        <v>19.42</v>
      </c>
      <c r="K4161" s="106">
        <v>19.19</v>
      </c>
      <c r="L4161" s="106">
        <v>18.96</v>
      </c>
      <c r="M4161" s="106">
        <v>18.73</v>
      </c>
    </row>
    <row r="4162" ht="15.75" customHeight="1">
      <c r="D4162" s="108">
        <v>39668.0</v>
      </c>
      <c r="E4162" s="106">
        <v>16.12</v>
      </c>
      <c r="F4162" s="106">
        <v>17.35</v>
      </c>
      <c r="G4162" s="106">
        <v>17.96</v>
      </c>
      <c r="H4162" s="106">
        <v>18.69</v>
      </c>
      <c r="I4162" s="106">
        <v>19.23</v>
      </c>
      <c r="J4162" s="106">
        <v>19.42</v>
      </c>
      <c r="K4162" s="106">
        <v>19.27</v>
      </c>
      <c r="L4162" s="106">
        <v>19.04</v>
      </c>
      <c r="M4162" s="106">
        <v>18.81</v>
      </c>
    </row>
    <row r="4163" ht="15.75" customHeight="1">
      <c r="D4163" s="108">
        <v>39667.0</v>
      </c>
      <c r="E4163" s="106">
        <v>16.92</v>
      </c>
      <c r="F4163" s="106">
        <v>18.42</v>
      </c>
      <c r="G4163" s="106">
        <v>18.92</v>
      </c>
      <c r="H4163" s="106">
        <v>19.31</v>
      </c>
      <c r="I4163" s="106">
        <v>19.54</v>
      </c>
      <c r="J4163" s="106">
        <v>19.77</v>
      </c>
      <c r="K4163" s="106">
        <v>19.65</v>
      </c>
      <c r="L4163" s="106">
        <v>19.42</v>
      </c>
      <c r="M4163" s="106">
        <v>19.12</v>
      </c>
    </row>
    <row r="4164" ht="15.75" customHeight="1">
      <c r="D4164" s="108">
        <v>39666.0</v>
      </c>
      <c r="E4164" s="106">
        <v>17.08</v>
      </c>
      <c r="F4164" s="106">
        <v>18.62</v>
      </c>
      <c r="G4164" s="106">
        <v>19.08</v>
      </c>
      <c r="H4164" s="106">
        <v>19.42</v>
      </c>
      <c r="I4164" s="106">
        <v>19.62</v>
      </c>
      <c r="J4164" s="106">
        <v>19.77</v>
      </c>
      <c r="K4164" s="106">
        <v>19.69</v>
      </c>
      <c r="L4164" s="106">
        <v>19.38</v>
      </c>
      <c r="M4164" s="106">
        <v>19.12</v>
      </c>
    </row>
    <row r="4165" ht="15.75" customHeight="1">
      <c r="D4165" s="108">
        <v>39665.0</v>
      </c>
      <c r="E4165" s="106">
        <v>17.15</v>
      </c>
      <c r="F4165" s="106">
        <v>18.54</v>
      </c>
      <c r="G4165" s="106">
        <v>19.08</v>
      </c>
      <c r="H4165" s="106">
        <v>19.46</v>
      </c>
      <c r="I4165" s="106">
        <v>19.62</v>
      </c>
      <c r="J4165" s="106">
        <v>19.77</v>
      </c>
      <c r="K4165" s="106">
        <v>19.69</v>
      </c>
      <c r="L4165" s="106">
        <v>19.46</v>
      </c>
      <c r="M4165" s="106">
        <v>19.19</v>
      </c>
    </row>
    <row r="4166" ht="15.75" customHeight="1">
      <c r="D4166" s="108">
        <v>39664.0</v>
      </c>
      <c r="E4166" s="106">
        <v>17.31</v>
      </c>
      <c r="F4166" s="106">
        <v>18.65</v>
      </c>
      <c r="G4166" s="106">
        <v>19.19</v>
      </c>
      <c r="H4166" s="106">
        <v>19.58</v>
      </c>
      <c r="I4166" s="106">
        <v>19.69</v>
      </c>
      <c r="J4166" s="106">
        <v>19.77</v>
      </c>
      <c r="K4166" s="106">
        <v>19.62</v>
      </c>
      <c r="L4166" s="106">
        <v>19.46</v>
      </c>
      <c r="M4166" s="106">
        <v>19.19</v>
      </c>
    </row>
    <row r="4167" ht="15.75" customHeight="1">
      <c r="D4167" s="108">
        <v>39661.0</v>
      </c>
      <c r="E4167" s="106">
        <v>16.35</v>
      </c>
      <c r="F4167" s="106">
        <v>17.85</v>
      </c>
      <c r="G4167" s="106">
        <v>18.5</v>
      </c>
      <c r="H4167" s="106">
        <v>19.35</v>
      </c>
      <c r="I4167" s="106">
        <v>19.62</v>
      </c>
      <c r="J4167" s="106">
        <v>19.69</v>
      </c>
      <c r="K4167" s="106">
        <v>19.58</v>
      </c>
      <c r="L4167" s="106">
        <v>19.42</v>
      </c>
      <c r="M4167" s="106">
        <v>19.19</v>
      </c>
    </row>
    <row r="4168" ht="15.75" customHeight="1">
      <c r="D4168" s="108">
        <v>39660.0</v>
      </c>
      <c r="E4168" s="106">
        <v>13.5</v>
      </c>
      <c r="F4168" s="106">
        <v>16.21</v>
      </c>
      <c r="G4168" s="106">
        <v>17.67</v>
      </c>
      <c r="H4168" s="106">
        <v>19.0</v>
      </c>
      <c r="I4168" s="106">
        <v>19.38</v>
      </c>
      <c r="J4168" s="106">
        <v>19.46</v>
      </c>
      <c r="K4168" s="106">
        <v>19.38</v>
      </c>
      <c r="L4168" s="106">
        <v>19.21</v>
      </c>
      <c r="M4168" s="106">
        <v>19.0</v>
      </c>
    </row>
    <row r="4169" ht="15.75" customHeight="1">
      <c r="D4169" s="108">
        <v>39659.0</v>
      </c>
      <c r="E4169" s="106">
        <v>13.88</v>
      </c>
      <c r="F4169" s="106">
        <v>16.19</v>
      </c>
      <c r="G4169" s="106">
        <v>17.81</v>
      </c>
      <c r="H4169" s="106">
        <v>19.06</v>
      </c>
      <c r="I4169" s="106">
        <v>19.44</v>
      </c>
      <c r="J4169" s="106">
        <v>19.63</v>
      </c>
      <c r="K4169" s="106">
        <v>19.56</v>
      </c>
      <c r="L4169" s="106">
        <v>19.5</v>
      </c>
      <c r="M4169" s="106">
        <v>19.38</v>
      </c>
    </row>
    <row r="4170" ht="15.75" customHeight="1">
      <c r="D4170" s="108">
        <v>39658.0</v>
      </c>
      <c r="E4170" s="106">
        <v>13.5</v>
      </c>
      <c r="F4170" s="106">
        <v>15.92</v>
      </c>
      <c r="G4170" s="106">
        <v>17.5</v>
      </c>
      <c r="H4170" s="106">
        <v>18.92</v>
      </c>
      <c r="I4170" s="106">
        <v>19.33</v>
      </c>
      <c r="J4170" s="106">
        <v>19.5</v>
      </c>
      <c r="K4170" s="106">
        <v>19.67</v>
      </c>
      <c r="L4170" s="106">
        <v>19.67</v>
      </c>
      <c r="M4170" s="106">
        <v>19.75</v>
      </c>
    </row>
    <row r="4171" ht="15.75" customHeight="1">
      <c r="D4171" s="108">
        <v>39657.0</v>
      </c>
      <c r="E4171" s="106">
        <v>14.71</v>
      </c>
      <c r="F4171" s="106">
        <v>16.71</v>
      </c>
      <c r="G4171" s="106">
        <v>18.08</v>
      </c>
      <c r="H4171" s="106">
        <v>18.88</v>
      </c>
      <c r="I4171" s="106">
        <v>19.17</v>
      </c>
      <c r="J4171" s="106">
        <v>19.33</v>
      </c>
      <c r="K4171" s="106">
        <v>19.42</v>
      </c>
      <c r="L4171" s="106">
        <v>19.29</v>
      </c>
      <c r="M4171" s="106">
        <v>19.17</v>
      </c>
    </row>
    <row r="4172" ht="15.75" customHeight="1">
      <c r="D4172" s="108">
        <v>39654.0</v>
      </c>
      <c r="E4172" s="106">
        <v>15.54</v>
      </c>
      <c r="F4172" s="106">
        <v>17.13</v>
      </c>
      <c r="G4172" s="106">
        <v>18.42</v>
      </c>
      <c r="H4172" s="106">
        <v>19.08</v>
      </c>
      <c r="I4172" s="106">
        <v>19.42</v>
      </c>
      <c r="J4172" s="106">
        <v>19.5</v>
      </c>
      <c r="K4172" s="106">
        <v>19.42</v>
      </c>
      <c r="L4172" s="106">
        <v>19.29</v>
      </c>
      <c r="M4172" s="106">
        <v>19.13</v>
      </c>
    </row>
    <row r="4173" ht="15.75" customHeight="1">
      <c r="D4173" s="108">
        <v>39653.0</v>
      </c>
      <c r="E4173" s="106">
        <v>16.58</v>
      </c>
      <c r="F4173" s="106">
        <v>18.04</v>
      </c>
      <c r="G4173" s="106">
        <v>18.83</v>
      </c>
      <c r="H4173" s="106">
        <v>19.25</v>
      </c>
      <c r="I4173" s="106">
        <v>19.54</v>
      </c>
      <c r="J4173" s="106">
        <v>19.67</v>
      </c>
      <c r="K4173" s="106">
        <v>19.5</v>
      </c>
      <c r="L4173" s="106">
        <v>19.33</v>
      </c>
      <c r="M4173" s="106">
        <v>19.21</v>
      </c>
    </row>
    <row r="4174" ht="15.75" customHeight="1">
      <c r="D4174" s="108">
        <v>39652.0</v>
      </c>
      <c r="E4174" s="106">
        <v>17.63</v>
      </c>
      <c r="F4174" s="106">
        <v>18.58</v>
      </c>
      <c r="G4174" s="106">
        <v>18.96</v>
      </c>
      <c r="H4174" s="106">
        <v>19.25</v>
      </c>
      <c r="I4174" s="106">
        <v>19.54</v>
      </c>
      <c r="J4174" s="106">
        <v>19.67</v>
      </c>
      <c r="K4174" s="106">
        <v>19.5</v>
      </c>
      <c r="L4174" s="106">
        <v>19.33</v>
      </c>
      <c r="M4174" s="106">
        <v>19.21</v>
      </c>
    </row>
    <row r="4175" ht="15.75" customHeight="1">
      <c r="D4175" s="108">
        <v>39651.0</v>
      </c>
      <c r="E4175" s="106">
        <v>17.72</v>
      </c>
      <c r="F4175" s="106">
        <v>19.11</v>
      </c>
      <c r="G4175" s="106">
        <v>19.28</v>
      </c>
      <c r="H4175" s="106">
        <v>19.44</v>
      </c>
      <c r="I4175" s="106">
        <v>19.78</v>
      </c>
      <c r="J4175" s="106">
        <v>19.72</v>
      </c>
      <c r="K4175" s="106">
        <v>19.33</v>
      </c>
      <c r="L4175" s="106">
        <v>19.22</v>
      </c>
      <c r="M4175" s="106">
        <v>19.06</v>
      </c>
    </row>
    <row r="4176" ht="15.75" customHeight="1">
      <c r="D4176" s="108">
        <v>39650.0</v>
      </c>
      <c r="E4176" s="106">
        <v>17.96</v>
      </c>
      <c r="F4176" s="106">
        <v>19.04</v>
      </c>
      <c r="G4176" s="106">
        <v>19.25</v>
      </c>
      <c r="H4176" s="106">
        <v>19.38</v>
      </c>
      <c r="I4176" s="106">
        <v>19.67</v>
      </c>
      <c r="J4176" s="106">
        <v>19.71</v>
      </c>
      <c r="K4176" s="106">
        <v>19.5</v>
      </c>
      <c r="L4176" s="106">
        <v>19.33</v>
      </c>
      <c r="M4176" s="106">
        <v>19.21</v>
      </c>
    </row>
    <row r="4177" ht="15.75" customHeight="1">
      <c r="D4177" s="108">
        <v>39647.0</v>
      </c>
      <c r="E4177" s="106">
        <v>18.31</v>
      </c>
      <c r="F4177" s="106">
        <v>19.06</v>
      </c>
      <c r="G4177" s="106">
        <v>19.25</v>
      </c>
      <c r="H4177" s="106">
        <v>19.31</v>
      </c>
      <c r="I4177" s="106">
        <v>19.63</v>
      </c>
      <c r="J4177" s="106">
        <v>19.75</v>
      </c>
      <c r="K4177" s="106">
        <v>19.69</v>
      </c>
      <c r="L4177" s="106">
        <v>19.56</v>
      </c>
      <c r="M4177" s="106">
        <v>19.56</v>
      </c>
    </row>
    <row r="4178" ht="15.75" customHeight="1">
      <c r="D4178" s="108">
        <v>39646.0</v>
      </c>
      <c r="E4178" s="106">
        <v>17.46</v>
      </c>
      <c r="F4178" s="106">
        <v>19.0</v>
      </c>
      <c r="G4178" s="106">
        <v>19.17</v>
      </c>
      <c r="H4178" s="106">
        <v>19.33</v>
      </c>
      <c r="I4178" s="106">
        <v>19.58</v>
      </c>
      <c r="J4178" s="106">
        <v>19.58</v>
      </c>
      <c r="K4178" s="106">
        <v>19.38</v>
      </c>
      <c r="L4178" s="106">
        <v>19.21</v>
      </c>
      <c r="M4178" s="106">
        <v>19.04</v>
      </c>
    </row>
    <row r="4179" ht="15.75" customHeight="1">
      <c r="D4179" s="108">
        <v>39645.0</v>
      </c>
      <c r="E4179" s="106">
        <v>17.05</v>
      </c>
      <c r="F4179" s="106">
        <v>19.0</v>
      </c>
      <c r="G4179" s="106">
        <v>19.2</v>
      </c>
      <c r="H4179" s="106">
        <v>19.3</v>
      </c>
      <c r="I4179" s="106">
        <v>19.4</v>
      </c>
      <c r="J4179" s="106">
        <v>19.5</v>
      </c>
      <c r="K4179" s="106">
        <v>19.25</v>
      </c>
      <c r="L4179" s="106">
        <v>19.15</v>
      </c>
      <c r="M4179" s="106">
        <v>19.05</v>
      </c>
    </row>
    <row r="4180" ht="15.75" customHeight="1">
      <c r="D4180" s="108">
        <v>39644.0</v>
      </c>
      <c r="E4180" s="106">
        <v>16.54</v>
      </c>
      <c r="F4180" s="106">
        <v>18.67</v>
      </c>
      <c r="G4180" s="106">
        <v>18.75</v>
      </c>
      <c r="H4180" s="106">
        <v>19.0</v>
      </c>
      <c r="I4180" s="106">
        <v>19.25</v>
      </c>
      <c r="J4180" s="106">
        <v>19.25</v>
      </c>
      <c r="K4180" s="106">
        <v>19.04</v>
      </c>
      <c r="L4180" s="106">
        <v>18.71</v>
      </c>
      <c r="M4180" s="106">
        <v>18.63</v>
      </c>
    </row>
    <row r="4181" ht="15.75" customHeight="1">
      <c r="D4181" s="108">
        <v>39643.0</v>
      </c>
      <c r="E4181" s="106">
        <v>16.63</v>
      </c>
      <c r="F4181" s="106">
        <v>18.42</v>
      </c>
      <c r="G4181" s="106">
        <v>18.67</v>
      </c>
      <c r="H4181" s="106">
        <v>19.0</v>
      </c>
      <c r="I4181" s="106">
        <v>19.29</v>
      </c>
      <c r="J4181" s="106">
        <v>19.29</v>
      </c>
      <c r="K4181" s="106">
        <v>19.04</v>
      </c>
      <c r="L4181" s="106">
        <v>18.79</v>
      </c>
      <c r="M4181" s="106">
        <v>18.71</v>
      </c>
    </row>
    <row r="4182" ht="15.75" customHeight="1">
      <c r="D4182" s="108">
        <v>39640.0</v>
      </c>
      <c r="E4182" s="106">
        <v>16.38</v>
      </c>
      <c r="F4182" s="106">
        <v>18.25</v>
      </c>
      <c r="G4182" s="106">
        <v>18.5</v>
      </c>
      <c r="H4182" s="106">
        <v>18.79</v>
      </c>
      <c r="I4182" s="106">
        <v>19.04</v>
      </c>
      <c r="J4182" s="106">
        <v>19.13</v>
      </c>
      <c r="K4182" s="106">
        <v>18.83</v>
      </c>
      <c r="L4182" s="106">
        <v>18.54</v>
      </c>
      <c r="M4182" s="106">
        <v>18.63</v>
      </c>
    </row>
    <row r="4183" ht="15.75" customHeight="1">
      <c r="D4183" s="108">
        <v>39639.0</v>
      </c>
      <c r="E4183" s="106">
        <v>16.46</v>
      </c>
      <c r="F4183" s="106">
        <v>18.21</v>
      </c>
      <c r="G4183" s="106">
        <v>18.5</v>
      </c>
      <c r="H4183" s="106">
        <v>18.79</v>
      </c>
      <c r="I4183" s="106">
        <v>19.04</v>
      </c>
      <c r="J4183" s="106">
        <v>19.13</v>
      </c>
      <c r="K4183" s="106">
        <v>18.83</v>
      </c>
      <c r="L4183" s="106">
        <v>18.54</v>
      </c>
      <c r="M4183" s="106">
        <v>18.63</v>
      </c>
    </row>
    <row r="4184" ht="15.75" customHeight="1">
      <c r="D4184" s="108">
        <v>39638.0</v>
      </c>
      <c r="E4184" s="106">
        <v>16.23</v>
      </c>
      <c r="F4184" s="106">
        <v>18.05</v>
      </c>
      <c r="G4184" s="106">
        <v>18.36</v>
      </c>
      <c r="H4184" s="106">
        <v>18.68</v>
      </c>
      <c r="I4184" s="106">
        <v>18.95</v>
      </c>
      <c r="J4184" s="106">
        <v>19.14</v>
      </c>
      <c r="K4184" s="106">
        <v>18.91</v>
      </c>
      <c r="L4184" s="106">
        <v>18.59</v>
      </c>
      <c r="M4184" s="106">
        <v>18.68</v>
      </c>
    </row>
    <row r="4185" ht="15.75" customHeight="1">
      <c r="D4185" s="108">
        <v>39637.0</v>
      </c>
      <c r="E4185" s="106">
        <v>16.45</v>
      </c>
      <c r="F4185" s="106">
        <v>18.25</v>
      </c>
      <c r="G4185" s="106">
        <v>18.4</v>
      </c>
      <c r="H4185" s="106">
        <v>18.65</v>
      </c>
      <c r="I4185" s="106">
        <v>18.85</v>
      </c>
      <c r="J4185" s="106">
        <v>19.15</v>
      </c>
      <c r="K4185" s="106">
        <v>18.9</v>
      </c>
      <c r="L4185" s="106">
        <v>18.75</v>
      </c>
      <c r="M4185" s="106">
        <v>18.85</v>
      </c>
    </row>
    <row r="4186" ht="15.75" customHeight="1">
      <c r="D4186" s="108">
        <v>39636.0</v>
      </c>
      <c r="E4186" s="106">
        <v>16.27</v>
      </c>
      <c r="F4186" s="106">
        <v>17.95</v>
      </c>
      <c r="G4186" s="106">
        <v>18.27</v>
      </c>
      <c r="H4186" s="106">
        <v>18.59</v>
      </c>
      <c r="I4186" s="106">
        <v>18.86</v>
      </c>
      <c r="J4186" s="106">
        <v>18.95</v>
      </c>
      <c r="K4186" s="106">
        <v>18.73</v>
      </c>
      <c r="L4186" s="106">
        <v>18.32</v>
      </c>
      <c r="M4186" s="106">
        <v>18.41</v>
      </c>
    </row>
    <row r="4187" ht="15.75" customHeight="1">
      <c r="D4187" s="108">
        <v>39633.0</v>
      </c>
      <c r="E4187" s="106">
        <v>16.63</v>
      </c>
      <c r="F4187" s="106">
        <v>18.0</v>
      </c>
      <c r="G4187" s="106">
        <v>18.29</v>
      </c>
      <c r="H4187" s="106">
        <v>18.67</v>
      </c>
      <c r="I4187" s="106">
        <v>18.75</v>
      </c>
      <c r="J4187" s="106">
        <v>19.0</v>
      </c>
      <c r="K4187" s="106">
        <v>18.83</v>
      </c>
      <c r="L4187" s="106">
        <v>18.54</v>
      </c>
      <c r="M4187" s="106">
        <v>18.63</v>
      </c>
    </row>
    <row r="4188" ht="15.75" customHeight="1">
      <c r="D4188" s="108">
        <v>39632.0</v>
      </c>
      <c r="E4188" s="106">
        <v>16.45</v>
      </c>
      <c r="F4188" s="106">
        <v>18.0</v>
      </c>
      <c r="G4188" s="106">
        <v>18.23</v>
      </c>
      <c r="H4188" s="106">
        <v>18.55</v>
      </c>
      <c r="I4188" s="106">
        <v>18.91</v>
      </c>
      <c r="J4188" s="106">
        <v>19.09</v>
      </c>
      <c r="K4188" s="106">
        <v>18.91</v>
      </c>
      <c r="L4188" s="106">
        <v>18.77</v>
      </c>
      <c r="M4188" s="106">
        <v>18.86</v>
      </c>
    </row>
    <row r="4189" ht="15.75" customHeight="1">
      <c r="D4189" s="108">
        <v>39631.0</v>
      </c>
      <c r="E4189" s="106">
        <v>15.83</v>
      </c>
      <c r="F4189" s="106">
        <v>17.63</v>
      </c>
      <c r="G4189" s="106">
        <v>17.92</v>
      </c>
      <c r="H4189" s="106">
        <v>18.33</v>
      </c>
      <c r="I4189" s="106">
        <v>18.75</v>
      </c>
      <c r="J4189" s="106">
        <v>18.92</v>
      </c>
      <c r="K4189" s="106">
        <v>18.75</v>
      </c>
      <c r="L4189" s="106">
        <v>18.46</v>
      </c>
      <c r="M4189" s="106">
        <v>18.54</v>
      </c>
    </row>
    <row r="4190" ht="15.75" customHeight="1">
      <c r="D4190" s="108">
        <v>39630.0</v>
      </c>
      <c r="E4190" s="106">
        <v>15.41</v>
      </c>
      <c r="F4190" s="106">
        <v>17.41</v>
      </c>
      <c r="G4190" s="106">
        <v>17.73</v>
      </c>
      <c r="H4190" s="106">
        <v>18.27</v>
      </c>
      <c r="I4190" s="106">
        <v>18.55</v>
      </c>
      <c r="J4190" s="106">
        <v>18.73</v>
      </c>
      <c r="K4190" s="106">
        <v>18.55</v>
      </c>
      <c r="L4190" s="106">
        <v>18.23</v>
      </c>
      <c r="M4190" s="106">
        <v>18.32</v>
      </c>
    </row>
    <row r="4191" ht="15.75" customHeight="1">
      <c r="D4191" s="108">
        <v>39629.0</v>
      </c>
      <c r="E4191" s="106">
        <v>14.88</v>
      </c>
      <c r="F4191" s="106">
        <v>16.58</v>
      </c>
      <c r="G4191" s="106">
        <v>17.21</v>
      </c>
      <c r="H4191" s="106">
        <v>18.13</v>
      </c>
      <c r="I4191" s="106">
        <v>18.25</v>
      </c>
      <c r="J4191" s="106">
        <v>18.67</v>
      </c>
      <c r="K4191" s="106">
        <v>18.42</v>
      </c>
      <c r="L4191" s="106">
        <v>18.13</v>
      </c>
      <c r="M4191" s="106">
        <v>18.21</v>
      </c>
    </row>
    <row r="4192" ht="15.75" customHeight="1">
      <c r="D4192" s="108">
        <v>39626.0</v>
      </c>
      <c r="E4192" s="106">
        <v>15.09</v>
      </c>
      <c r="F4192" s="106">
        <v>16.82</v>
      </c>
      <c r="G4192" s="106">
        <v>17.32</v>
      </c>
      <c r="H4192" s="106">
        <v>18.14</v>
      </c>
      <c r="I4192" s="106">
        <v>18.45</v>
      </c>
      <c r="J4192" s="106">
        <v>19.18</v>
      </c>
      <c r="K4192" s="106">
        <v>18.55</v>
      </c>
      <c r="L4192" s="106">
        <v>18.41</v>
      </c>
      <c r="M4192" s="106">
        <v>18.5</v>
      </c>
    </row>
    <row r="4193" ht="15.75" customHeight="1">
      <c r="D4193" s="108">
        <v>39625.0</v>
      </c>
      <c r="E4193" s="106">
        <v>15.4</v>
      </c>
      <c r="F4193" s="106">
        <v>17.0</v>
      </c>
      <c r="G4193" s="106">
        <v>17.65</v>
      </c>
      <c r="H4193" s="106">
        <v>18.05</v>
      </c>
      <c r="I4193" s="106">
        <v>18.2</v>
      </c>
      <c r="J4193" s="106">
        <v>18.5</v>
      </c>
      <c r="K4193" s="106">
        <v>18.5</v>
      </c>
      <c r="L4193" s="106">
        <v>18.35</v>
      </c>
      <c r="M4193" s="106">
        <v>18.55</v>
      </c>
    </row>
    <row r="4194" ht="15.75" customHeight="1">
      <c r="D4194" s="108">
        <v>39624.0</v>
      </c>
      <c r="E4194" s="106">
        <v>15.36</v>
      </c>
      <c r="F4194" s="106">
        <v>16.91</v>
      </c>
      <c r="G4194" s="106">
        <v>17.41</v>
      </c>
      <c r="H4194" s="106">
        <v>17.86</v>
      </c>
      <c r="I4194" s="106">
        <v>18.09</v>
      </c>
      <c r="J4194" s="106">
        <v>18.36</v>
      </c>
      <c r="K4194" s="106">
        <v>18.36</v>
      </c>
      <c r="L4194" s="106">
        <v>18.05</v>
      </c>
      <c r="M4194" s="106">
        <v>18.23</v>
      </c>
    </row>
    <row r="4195" ht="15.75" customHeight="1">
      <c r="D4195" s="108">
        <v>39623.0</v>
      </c>
      <c r="E4195" s="106">
        <v>15.18</v>
      </c>
      <c r="F4195" s="106">
        <v>16.73</v>
      </c>
      <c r="G4195" s="106">
        <v>17.05</v>
      </c>
      <c r="H4195" s="106">
        <v>17.77</v>
      </c>
      <c r="I4195" s="106">
        <v>18.18</v>
      </c>
      <c r="J4195" s="106">
        <v>18.45</v>
      </c>
      <c r="K4195" s="106">
        <v>18.45</v>
      </c>
      <c r="L4195" s="106">
        <v>18.14</v>
      </c>
      <c r="M4195" s="106">
        <v>18.23</v>
      </c>
    </row>
    <row r="4196" ht="15.75" customHeight="1">
      <c r="D4196" s="108">
        <v>39622.0</v>
      </c>
      <c r="E4196" s="106">
        <v>15.45</v>
      </c>
      <c r="F4196" s="106">
        <v>16.64</v>
      </c>
      <c r="G4196" s="106">
        <v>17.14</v>
      </c>
      <c r="H4196" s="106">
        <v>17.77</v>
      </c>
      <c r="I4196" s="106">
        <v>18.0</v>
      </c>
      <c r="J4196" s="106">
        <v>18.27</v>
      </c>
      <c r="K4196" s="106">
        <v>18.45</v>
      </c>
      <c r="L4196" s="106">
        <v>18.05</v>
      </c>
      <c r="M4196" s="106">
        <v>18.23</v>
      </c>
    </row>
    <row r="4197" ht="15.75" customHeight="1">
      <c r="D4197" s="108">
        <v>39619.0</v>
      </c>
      <c r="E4197" s="106">
        <v>14.36</v>
      </c>
      <c r="F4197" s="106">
        <v>15.68</v>
      </c>
      <c r="G4197" s="106">
        <v>16.5</v>
      </c>
      <c r="H4197" s="106">
        <v>17.14</v>
      </c>
      <c r="I4197" s="106">
        <v>17.55</v>
      </c>
      <c r="J4197" s="106">
        <v>17.82</v>
      </c>
      <c r="K4197" s="106">
        <v>17.91</v>
      </c>
      <c r="L4197" s="106">
        <v>17.5</v>
      </c>
      <c r="M4197" s="106">
        <v>17.68</v>
      </c>
    </row>
    <row r="4198" ht="15.75" customHeight="1">
      <c r="D4198" s="108">
        <v>39618.0</v>
      </c>
      <c r="E4198" s="106">
        <v>14.55</v>
      </c>
      <c r="F4198" s="106">
        <v>15.86</v>
      </c>
      <c r="G4198" s="106">
        <v>16.73</v>
      </c>
      <c r="H4198" s="106">
        <v>17.14</v>
      </c>
      <c r="I4198" s="106">
        <v>17.64</v>
      </c>
      <c r="J4198" s="106">
        <v>18.0</v>
      </c>
      <c r="K4198" s="106">
        <v>18.09</v>
      </c>
      <c r="L4198" s="106">
        <v>17.77</v>
      </c>
      <c r="M4198" s="106">
        <v>17.95</v>
      </c>
    </row>
    <row r="4199" ht="15.75" customHeight="1">
      <c r="D4199" s="108">
        <v>39617.0</v>
      </c>
      <c r="E4199" s="106">
        <v>14.09</v>
      </c>
      <c r="F4199" s="106">
        <v>15.18</v>
      </c>
      <c r="G4199" s="106">
        <v>16.27</v>
      </c>
      <c r="H4199" s="106">
        <v>16.86</v>
      </c>
      <c r="I4199" s="106">
        <v>17.18</v>
      </c>
      <c r="J4199" s="106">
        <v>17.55</v>
      </c>
      <c r="K4199" s="106">
        <v>17.64</v>
      </c>
      <c r="L4199" s="106">
        <v>17.41</v>
      </c>
      <c r="M4199" s="106">
        <v>17.59</v>
      </c>
    </row>
    <row r="4200" ht="15.75" customHeight="1">
      <c r="D4200" s="108">
        <v>39616.0</v>
      </c>
      <c r="E4200" s="106">
        <v>14.67</v>
      </c>
      <c r="F4200" s="106">
        <v>15.83</v>
      </c>
      <c r="G4200" s="106">
        <v>16.58</v>
      </c>
      <c r="H4200" s="106">
        <v>17.25</v>
      </c>
      <c r="I4200" s="106">
        <v>17.67</v>
      </c>
      <c r="J4200" s="106">
        <v>17.71</v>
      </c>
      <c r="K4200" s="106">
        <v>17.96</v>
      </c>
      <c r="L4200" s="106">
        <v>17.67</v>
      </c>
      <c r="M4200" s="106">
        <v>17.83</v>
      </c>
    </row>
    <row r="4201" ht="15.75" customHeight="1">
      <c r="D4201" s="108">
        <v>39615.0</v>
      </c>
      <c r="E4201" s="106">
        <v>14.6</v>
      </c>
      <c r="F4201" s="106">
        <v>15.95</v>
      </c>
      <c r="G4201" s="106">
        <v>16.7</v>
      </c>
      <c r="H4201" s="106">
        <v>17.6</v>
      </c>
      <c r="I4201" s="106">
        <v>18.0</v>
      </c>
      <c r="J4201" s="106">
        <v>17.95</v>
      </c>
      <c r="K4201" s="106">
        <v>17.95</v>
      </c>
      <c r="L4201" s="106">
        <v>17.55</v>
      </c>
      <c r="M4201" s="106">
        <v>17.65</v>
      </c>
    </row>
    <row r="4202" ht="15.75" customHeight="1">
      <c r="D4202" s="108">
        <v>39612.0</v>
      </c>
      <c r="E4202" s="106">
        <v>15.18</v>
      </c>
      <c r="F4202" s="106">
        <v>16.45</v>
      </c>
      <c r="G4202" s="106">
        <v>17.14</v>
      </c>
      <c r="H4202" s="106">
        <v>17.95</v>
      </c>
      <c r="I4202" s="106">
        <v>18.27</v>
      </c>
      <c r="J4202" s="106">
        <v>18.23</v>
      </c>
      <c r="K4202" s="106">
        <v>18.23</v>
      </c>
      <c r="L4202" s="106">
        <v>17.86</v>
      </c>
      <c r="M4202" s="106">
        <v>17.95</v>
      </c>
    </row>
    <row r="4203" ht="15.75" customHeight="1">
      <c r="D4203" s="108">
        <v>39611.0</v>
      </c>
      <c r="E4203" s="106">
        <v>15.61</v>
      </c>
      <c r="F4203" s="106">
        <v>17.22</v>
      </c>
      <c r="G4203" s="106">
        <v>17.83</v>
      </c>
      <c r="H4203" s="106">
        <v>18.17</v>
      </c>
      <c r="I4203" s="106">
        <v>18.33</v>
      </c>
      <c r="J4203" s="106">
        <v>18.22</v>
      </c>
      <c r="K4203" s="106">
        <v>18.11</v>
      </c>
      <c r="L4203" s="106">
        <v>17.83</v>
      </c>
      <c r="M4203" s="106">
        <v>17.83</v>
      </c>
    </row>
    <row r="4204" ht="15.75" customHeight="1">
      <c r="D4204" s="108">
        <v>39610.0</v>
      </c>
      <c r="E4204" s="106">
        <v>15.42</v>
      </c>
      <c r="F4204" s="106">
        <v>16.71</v>
      </c>
      <c r="G4204" s="106">
        <v>17.13</v>
      </c>
      <c r="H4204" s="106">
        <v>17.71</v>
      </c>
      <c r="I4204" s="106">
        <v>17.83</v>
      </c>
      <c r="J4204" s="106">
        <v>17.75</v>
      </c>
      <c r="K4204" s="106">
        <v>17.83</v>
      </c>
      <c r="L4204" s="106">
        <v>17.54</v>
      </c>
      <c r="M4204" s="106">
        <v>17.63</v>
      </c>
    </row>
    <row r="4205" ht="15.75" customHeight="1">
      <c r="D4205" s="108">
        <v>39609.0</v>
      </c>
      <c r="E4205" s="106">
        <v>13.95</v>
      </c>
      <c r="F4205" s="106">
        <v>15.05</v>
      </c>
      <c r="G4205" s="106">
        <v>15.45</v>
      </c>
      <c r="H4205" s="106">
        <v>16.45</v>
      </c>
      <c r="I4205" s="106">
        <v>16.5</v>
      </c>
      <c r="J4205" s="106">
        <v>16.45</v>
      </c>
      <c r="K4205" s="106">
        <v>16.45</v>
      </c>
      <c r="L4205" s="106">
        <v>16.3</v>
      </c>
      <c r="M4205" s="106">
        <v>16.5</v>
      </c>
    </row>
    <row r="4206" ht="15.75" customHeight="1">
      <c r="D4206" s="108">
        <v>39608.0</v>
      </c>
      <c r="E4206" s="106">
        <v>14.4</v>
      </c>
      <c r="F4206" s="106">
        <v>15.3</v>
      </c>
      <c r="G4206" s="106">
        <v>15.65</v>
      </c>
      <c r="H4206" s="106">
        <v>16.55</v>
      </c>
      <c r="I4206" s="106">
        <v>16.65</v>
      </c>
      <c r="J4206" s="106">
        <v>16.55</v>
      </c>
      <c r="K4206" s="106">
        <v>16.55</v>
      </c>
      <c r="L4206" s="106">
        <v>16.3</v>
      </c>
      <c r="M4206" s="106">
        <v>16.4</v>
      </c>
    </row>
    <row r="4207" ht="15.75" customHeight="1">
      <c r="D4207" s="108">
        <v>39605.0</v>
      </c>
      <c r="E4207" s="106">
        <v>14.6</v>
      </c>
      <c r="F4207" s="106">
        <v>15.75</v>
      </c>
      <c r="G4207" s="106">
        <v>16.2</v>
      </c>
      <c r="H4207" s="106">
        <v>16.8</v>
      </c>
      <c r="I4207" s="106">
        <v>16.9</v>
      </c>
      <c r="J4207" s="106">
        <v>17.05</v>
      </c>
      <c r="K4207" s="106">
        <v>17.15</v>
      </c>
      <c r="L4207" s="106">
        <v>16.95</v>
      </c>
      <c r="M4207" s="106">
        <v>17.15</v>
      </c>
    </row>
    <row r="4208" ht="15.75" customHeight="1">
      <c r="D4208" s="108">
        <v>39604.0</v>
      </c>
      <c r="E4208" s="106">
        <v>14.25</v>
      </c>
      <c r="F4208" s="106">
        <v>15.35</v>
      </c>
      <c r="G4208" s="106">
        <v>15.95</v>
      </c>
      <c r="H4208" s="106">
        <v>16.7</v>
      </c>
      <c r="I4208" s="106">
        <v>16.8</v>
      </c>
      <c r="J4208" s="106">
        <v>16.9</v>
      </c>
      <c r="K4208" s="106">
        <v>16.8</v>
      </c>
      <c r="L4208" s="106">
        <v>16.55</v>
      </c>
      <c r="M4208" s="106">
        <v>16.65</v>
      </c>
    </row>
    <row r="4209" ht="15.75" customHeight="1">
      <c r="D4209" s="108">
        <v>39603.0</v>
      </c>
      <c r="E4209" s="106">
        <v>14.06</v>
      </c>
      <c r="F4209" s="106">
        <v>14.83</v>
      </c>
      <c r="G4209" s="106">
        <v>15.17</v>
      </c>
      <c r="H4209" s="106">
        <v>16.11</v>
      </c>
      <c r="I4209" s="106">
        <v>16.39</v>
      </c>
      <c r="J4209" s="106">
        <v>16.56</v>
      </c>
      <c r="K4209" s="106">
        <v>16.56</v>
      </c>
      <c r="L4209" s="106">
        <v>16.28</v>
      </c>
      <c r="M4209" s="106">
        <v>16.39</v>
      </c>
    </row>
    <row r="4210" ht="15.75" customHeight="1">
      <c r="D4210" s="108">
        <v>39602.0</v>
      </c>
      <c r="E4210" s="106">
        <v>13.06</v>
      </c>
      <c r="F4210" s="106">
        <v>14.56</v>
      </c>
      <c r="G4210" s="106">
        <v>14.89</v>
      </c>
      <c r="H4210" s="106">
        <v>15.83</v>
      </c>
      <c r="I4210" s="106">
        <v>16.33</v>
      </c>
      <c r="J4210" s="106">
        <v>16.5</v>
      </c>
      <c r="K4210" s="106">
        <v>16.5</v>
      </c>
      <c r="L4210" s="106">
        <v>16.17</v>
      </c>
      <c r="M4210" s="106">
        <v>16.22</v>
      </c>
    </row>
    <row r="4211" ht="15.75" customHeight="1">
      <c r="D4211" s="108">
        <v>39601.0</v>
      </c>
      <c r="E4211" s="106">
        <v>12.32</v>
      </c>
      <c r="F4211" s="106">
        <v>13.41</v>
      </c>
      <c r="G4211" s="106">
        <v>14.09</v>
      </c>
      <c r="H4211" s="106">
        <v>15.09</v>
      </c>
      <c r="I4211" s="106">
        <v>15.59</v>
      </c>
      <c r="J4211" s="106">
        <v>15.86</v>
      </c>
      <c r="K4211" s="106">
        <v>16.0</v>
      </c>
      <c r="L4211" s="106">
        <v>15.86</v>
      </c>
      <c r="M4211" s="106">
        <v>16.09</v>
      </c>
    </row>
    <row r="4212" ht="15.75" customHeight="1">
      <c r="D4212" s="108">
        <v>39598.0</v>
      </c>
      <c r="E4212" s="106">
        <v>11.5</v>
      </c>
      <c r="F4212" s="106">
        <v>12.92</v>
      </c>
      <c r="G4212" s="106">
        <v>13.5</v>
      </c>
      <c r="H4212" s="106">
        <v>14.43</v>
      </c>
      <c r="I4212" s="106">
        <v>15.11</v>
      </c>
      <c r="J4212" s="106">
        <v>15.38</v>
      </c>
      <c r="K4212" s="106">
        <v>15.55</v>
      </c>
      <c r="L4212" s="106">
        <v>15.51</v>
      </c>
      <c r="M4212" s="106">
        <v>15.63</v>
      </c>
    </row>
    <row r="4213" ht="15.75" customHeight="1">
      <c r="D4213" s="108">
        <v>39597.0</v>
      </c>
      <c r="E4213" s="106">
        <v>11.46</v>
      </c>
      <c r="F4213" s="106">
        <v>12.83</v>
      </c>
      <c r="G4213" s="106">
        <v>13.42</v>
      </c>
      <c r="H4213" s="106">
        <v>14.34</v>
      </c>
      <c r="I4213" s="106">
        <v>14.94</v>
      </c>
      <c r="J4213" s="106">
        <v>15.29</v>
      </c>
      <c r="K4213" s="106">
        <v>15.47</v>
      </c>
      <c r="L4213" s="106">
        <v>15.43</v>
      </c>
      <c r="M4213" s="106">
        <v>15.55</v>
      </c>
    </row>
    <row r="4214" ht="15.75" customHeight="1">
      <c r="D4214" s="108">
        <v>39596.0</v>
      </c>
      <c r="E4214" s="106">
        <v>11.72</v>
      </c>
      <c r="F4214" s="106">
        <v>13.06</v>
      </c>
      <c r="G4214" s="106">
        <v>13.56</v>
      </c>
      <c r="H4214" s="106">
        <v>14.51</v>
      </c>
      <c r="I4214" s="106">
        <v>15.03</v>
      </c>
      <c r="J4214" s="106">
        <v>15.28</v>
      </c>
      <c r="K4214" s="106">
        <v>15.31</v>
      </c>
      <c r="L4214" s="106">
        <v>15.12</v>
      </c>
      <c r="M4214" s="106">
        <v>15.12</v>
      </c>
    </row>
    <row r="4215" ht="15.75" customHeight="1">
      <c r="D4215" s="108">
        <v>39595.0</v>
      </c>
      <c r="E4215" s="106">
        <v>11.38</v>
      </c>
      <c r="F4215" s="106">
        <v>12.79</v>
      </c>
      <c r="G4215" s="106">
        <v>13.33</v>
      </c>
      <c r="H4215" s="106">
        <v>14.43</v>
      </c>
      <c r="I4215" s="106">
        <v>14.98</v>
      </c>
      <c r="J4215" s="106">
        <v>15.33</v>
      </c>
      <c r="K4215" s="106">
        <v>15.43</v>
      </c>
      <c r="L4215" s="106">
        <v>15.47</v>
      </c>
      <c r="M4215" s="106">
        <v>15.68</v>
      </c>
    </row>
    <row r="4216" ht="15.75" customHeight="1">
      <c r="D4216" s="108">
        <v>39594.0</v>
      </c>
      <c r="E4216" s="106">
        <v>11.72</v>
      </c>
      <c r="F4216" s="106">
        <v>13.33</v>
      </c>
      <c r="G4216" s="106">
        <v>13.72</v>
      </c>
      <c r="H4216" s="106">
        <v>14.84</v>
      </c>
      <c r="I4216" s="106">
        <v>15.31</v>
      </c>
      <c r="J4216" s="106">
        <v>15.67</v>
      </c>
      <c r="K4216" s="106">
        <v>15.59</v>
      </c>
      <c r="L4216" s="106">
        <v>15.68</v>
      </c>
      <c r="M4216" s="106">
        <v>15.9</v>
      </c>
    </row>
    <row r="4217" ht="15.75" customHeight="1">
      <c r="D4217" s="108">
        <v>39591.0</v>
      </c>
      <c r="E4217" s="106">
        <v>11.59</v>
      </c>
      <c r="F4217" s="106">
        <v>12.91</v>
      </c>
      <c r="G4217" s="106">
        <v>13.41</v>
      </c>
      <c r="H4217" s="106">
        <v>14.37</v>
      </c>
      <c r="I4217" s="106">
        <v>15.03</v>
      </c>
      <c r="J4217" s="106">
        <v>15.45</v>
      </c>
      <c r="K4217" s="106">
        <v>15.42</v>
      </c>
      <c r="L4217" s="106">
        <v>15.6</v>
      </c>
      <c r="M4217" s="106">
        <v>15.87</v>
      </c>
    </row>
    <row r="4218" ht="15.75" customHeight="1">
      <c r="D4218" s="108">
        <v>39590.0</v>
      </c>
      <c r="E4218" s="106">
        <v>11.5</v>
      </c>
      <c r="F4218" s="106">
        <v>12.64</v>
      </c>
      <c r="G4218" s="106">
        <v>13.32</v>
      </c>
      <c r="H4218" s="106">
        <v>14.19</v>
      </c>
      <c r="I4218" s="106">
        <v>14.46</v>
      </c>
      <c r="J4218" s="106">
        <v>14.73</v>
      </c>
      <c r="K4218" s="106">
        <v>14.6</v>
      </c>
      <c r="L4218" s="106">
        <v>14.67</v>
      </c>
      <c r="M4218" s="106">
        <v>14.76</v>
      </c>
    </row>
    <row r="4219" ht="15.75" customHeight="1">
      <c r="D4219" s="108">
        <v>39589.0</v>
      </c>
      <c r="E4219" s="106">
        <v>11.33</v>
      </c>
      <c r="F4219" s="106">
        <v>12.46</v>
      </c>
      <c r="G4219" s="106">
        <v>13.0</v>
      </c>
      <c r="H4219" s="106">
        <v>13.76</v>
      </c>
      <c r="I4219" s="106">
        <v>14.05</v>
      </c>
      <c r="J4219" s="106">
        <v>14.34</v>
      </c>
      <c r="K4219" s="106">
        <v>14.42</v>
      </c>
      <c r="L4219" s="106">
        <v>14.36</v>
      </c>
      <c r="M4219" s="106">
        <v>14.36</v>
      </c>
    </row>
    <row r="4220" ht="15.75" customHeight="1">
      <c r="D4220" s="108">
        <v>39588.0</v>
      </c>
      <c r="E4220" s="106">
        <v>11.41</v>
      </c>
      <c r="F4220" s="106">
        <v>12.55</v>
      </c>
      <c r="G4220" s="106">
        <v>13.09</v>
      </c>
      <c r="H4220" s="106">
        <v>13.74</v>
      </c>
      <c r="I4220" s="106">
        <v>13.87</v>
      </c>
      <c r="J4220" s="106">
        <v>14.1</v>
      </c>
      <c r="K4220" s="106">
        <v>14.0</v>
      </c>
      <c r="L4220" s="106">
        <v>13.94</v>
      </c>
      <c r="M4220" s="106">
        <v>13.94</v>
      </c>
    </row>
    <row r="4221" ht="15.75" customHeight="1">
      <c r="D4221" s="108">
        <v>39587.0</v>
      </c>
      <c r="E4221" s="106">
        <v>11.61</v>
      </c>
      <c r="F4221" s="106">
        <v>12.89</v>
      </c>
      <c r="G4221" s="106">
        <v>13.28</v>
      </c>
      <c r="H4221" s="106">
        <v>13.9</v>
      </c>
      <c r="I4221" s="106">
        <v>13.96</v>
      </c>
      <c r="J4221" s="106">
        <v>14.12</v>
      </c>
      <c r="K4221" s="106">
        <v>14.12</v>
      </c>
      <c r="L4221" s="106">
        <v>13.71</v>
      </c>
      <c r="M4221" s="106">
        <v>13.71</v>
      </c>
    </row>
    <row r="4222" ht="15.75" customHeight="1">
      <c r="D4222" s="108">
        <v>39584.0</v>
      </c>
      <c r="E4222" s="106">
        <v>10.85</v>
      </c>
      <c r="F4222" s="106">
        <v>11.95</v>
      </c>
      <c r="G4222" s="106">
        <v>12.5</v>
      </c>
      <c r="H4222" s="106">
        <v>13.06</v>
      </c>
      <c r="I4222" s="106">
        <v>13.71</v>
      </c>
      <c r="J4222" s="106">
        <v>14.21</v>
      </c>
      <c r="K4222" s="106">
        <v>14.01</v>
      </c>
      <c r="L4222" s="106">
        <v>13.69</v>
      </c>
      <c r="M4222" s="106">
        <v>13.69</v>
      </c>
    </row>
    <row r="4223" ht="15.75" customHeight="1">
      <c r="D4223" s="108">
        <v>39583.0</v>
      </c>
      <c r="E4223" s="106">
        <v>10.96</v>
      </c>
      <c r="F4223" s="106">
        <v>12.13</v>
      </c>
      <c r="G4223" s="106">
        <v>12.67</v>
      </c>
      <c r="H4223" s="106">
        <v>13.18</v>
      </c>
      <c r="I4223" s="106">
        <v>13.55</v>
      </c>
      <c r="J4223" s="106">
        <v>13.84</v>
      </c>
      <c r="K4223" s="106">
        <v>13.42</v>
      </c>
      <c r="L4223" s="106">
        <v>13.4</v>
      </c>
      <c r="M4223" s="106">
        <v>13.4</v>
      </c>
    </row>
    <row r="4224" ht="15.75" customHeight="1">
      <c r="D4224" s="108">
        <v>39582.0</v>
      </c>
      <c r="E4224" s="106">
        <v>11.39</v>
      </c>
      <c r="F4224" s="106">
        <v>12.67</v>
      </c>
      <c r="G4224" s="106">
        <v>13.11</v>
      </c>
      <c r="H4224" s="106">
        <v>13.68</v>
      </c>
      <c r="I4224" s="106">
        <v>14.01</v>
      </c>
      <c r="J4224" s="106">
        <v>13.95</v>
      </c>
      <c r="K4224" s="106">
        <v>13.56</v>
      </c>
      <c r="L4224" s="106">
        <v>13.54</v>
      </c>
      <c r="M4224" s="106">
        <v>13.54</v>
      </c>
    </row>
    <row r="4225" ht="15.75" customHeight="1">
      <c r="D4225" s="108">
        <v>39581.0</v>
      </c>
      <c r="E4225" s="106">
        <v>11.09</v>
      </c>
      <c r="F4225" s="106">
        <v>12.41</v>
      </c>
      <c r="G4225" s="106">
        <v>12.73</v>
      </c>
      <c r="H4225" s="106">
        <v>13.37</v>
      </c>
      <c r="I4225" s="106">
        <v>13.6</v>
      </c>
      <c r="J4225" s="106">
        <v>13.69</v>
      </c>
      <c r="K4225" s="106">
        <v>13.32</v>
      </c>
      <c r="L4225" s="106">
        <v>13.03</v>
      </c>
      <c r="M4225" s="106">
        <v>13.03</v>
      </c>
    </row>
    <row r="4226" ht="15.75" customHeight="1">
      <c r="D4226" s="108">
        <v>39580.0</v>
      </c>
      <c r="E4226" s="106">
        <v>12.06</v>
      </c>
      <c r="F4226" s="106">
        <v>12.25</v>
      </c>
      <c r="G4226" s="106">
        <v>12.63</v>
      </c>
      <c r="H4226" s="106">
        <v>13.2</v>
      </c>
      <c r="I4226" s="106">
        <v>13.39</v>
      </c>
      <c r="J4226" s="106">
        <v>13.32</v>
      </c>
      <c r="K4226" s="106">
        <v>13.19</v>
      </c>
      <c r="L4226" s="106">
        <v>12.92</v>
      </c>
      <c r="M4226" s="106">
        <v>12.92</v>
      </c>
    </row>
    <row r="4227" ht="15.75" customHeight="1">
      <c r="D4227" s="108">
        <v>39577.0</v>
      </c>
      <c r="E4227" s="106">
        <v>11.55</v>
      </c>
      <c r="F4227" s="106">
        <v>13.0</v>
      </c>
      <c r="G4227" s="106">
        <v>13.3</v>
      </c>
      <c r="H4227" s="106">
        <v>13.91</v>
      </c>
      <c r="I4227" s="106">
        <v>13.76</v>
      </c>
      <c r="J4227" s="106">
        <v>13.81</v>
      </c>
      <c r="K4227" s="106">
        <v>13.11</v>
      </c>
      <c r="L4227" s="106">
        <v>12.99</v>
      </c>
      <c r="M4227" s="106">
        <v>12.99</v>
      </c>
    </row>
    <row r="4228" ht="15.75" customHeight="1">
      <c r="D4228" s="108">
        <v>39576.0</v>
      </c>
      <c r="E4228" s="106">
        <v>10.86</v>
      </c>
      <c r="F4228" s="106">
        <v>12.5</v>
      </c>
      <c r="G4228" s="106">
        <v>12.68</v>
      </c>
      <c r="H4228" s="106">
        <v>13.15</v>
      </c>
      <c r="I4228" s="106">
        <v>12.92</v>
      </c>
      <c r="J4228" s="106">
        <v>13.05</v>
      </c>
      <c r="K4228" s="106">
        <v>12.5</v>
      </c>
      <c r="L4228" s="106">
        <v>12.49</v>
      </c>
      <c r="M4228" s="106">
        <v>12.58</v>
      </c>
    </row>
    <row r="4229" ht="15.75" customHeight="1">
      <c r="D4229" s="108">
        <v>39575.0</v>
      </c>
      <c r="E4229" s="106">
        <v>10.77</v>
      </c>
      <c r="F4229" s="106">
        <v>12.27</v>
      </c>
      <c r="G4229" s="106">
        <v>12.64</v>
      </c>
      <c r="H4229" s="106">
        <v>13.05</v>
      </c>
      <c r="I4229" s="106">
        <v>12.92</v>
      </c>
      <c r="J4229" s="106">
        <v>13.0</v>
      </c>
      <c r="K4229" s="106">
        <v>12.69</v>
      </c>
      <c r="L4229" s="106">
        <v>12.67</v>
      </c>
      <c r="M4229" s="106">
        <v>12.76</v>
      </c>
    </row>
    <row r="4230" ht="15.75" customHeight="1">
      <c r="D4230" s="108">
        <v>39574.0</v>
      </c>
      <c r="E4230" s="106">
        <v>10.54</v>
      </c>
      <c r="F4230" s="106">
        <v>12.0</v>
      </c>
      <c r="G4230" s="106">
        <v>12.42</v>
      </c>
      <c r="H4230" s="106">
        <v>12.8</v>
      </c>
      <c r="I4230" s="106">
        <v>12.72</v>
      </c>
      <c r="J4230" s="106">
        <v>12.67</v>
      </c>
      <c r="K4230" s="106">
        <v>12.5</v>
      </c>
      <c r="L4230" s="106">
        <v>12.45</v>
      </c>
      <c r="M4230" s="106">
        <v>12.53</v>
      </c>
    </row>
    <row r="4231" ht="15.75" customHeight="1">
      <c r="D4231" s="108">
        <v>39573.0</v>
      </c>
      <c r="E4231" s="106">
        <v>10.15</v>
      </c>
      <c r="F4231" s="106">
        <v>11.6</v>
      </c>
      <c r="G4231" s="106">
        <v>11.9</v>
      </c>
      <c r="H4231" s="106">
        <v>12.4</v>
      </c>
      <c r="I4231" s="106">
        <v>12.4</v>
      </c>
      <c r="J4231" s="106">
        <v>12.26</v>
      </c>
      <c r="K4231" s="106">
        <v>12.11</v>
      </c>
      <c r="L4231" s="106">
        <v>11.98</v>
      </c>
      <c r="M4231" s="106">
        <v>12.03</v>
      </c>
    </row>
    <row r="4232" ht="15.75" customHeight="1">
      <c r="D4232" s="108">
        <v>39570.0</v>
      </c>
      <c r="E4232" s="106">
        <v>10.14</v>
      </c>
      <c r="F4232" s="106">
        <v>11.45</v>
      </c>
      <c r="G4232" s="106">
        <v>11.82</v>
      </c>
      <c r="H4232" s="106">
        <v>12.36</v>
      </c>
      <c r="I4232" s="106">
        <v>12.0</v>
      </c>
      <c r="J4232" s="106">
        <v>11.96</v>
      </c>
      <c r="K4232" s="106">
        <v>11.83</v>
      </c>
      <c r="L4232" s="106">
        <v>11.71</v>
      </c>
      <c r="M4232" s="106">
        <v>11.75</v>
      </c>
    </row>
    <row r="4233" ht="15.75" customHeight="1">
      <c r="D4233" s="108">
        <v>39567.0</v>
      </c>
      <c r="E4233" s="106">
        <v>10.23</v>
      </c>
      <c r="F4233" s="106">
        <v>11.41</v>
      </c>
      <c r="G4233" s="106">
        <v>11.64</v>
      </c>
      <c r="H4233" s="106">
        <v>12.27</v>
      </c>
      <c r="I4233" s="106">
        <v>12.0</v>
      </c>
      <c r="J4233" s="106">
        <v>11.96</v>
      </c>
      <c r="K4233" s="106">
        <v>11.74</v>
      </c>
      <c r="L4233" s="106">
        <v>11.62</v>
      </c>
      <c r="M4233" s="106">
        <v>11.66</v>
      </c>
    </row>
    <row r="4234" ht="15.75" customHeight="1">
      <c r="D4234" s="108">
        <v>39566.0</v>
      </c>
      <c r="E4234" s="106">
        <v>10.41</v>
      </c>
      <c r="F4234" s="106">
        <v>11.41</v>
      </c>
      <c r="G4234" s="106">
        <v>11.79</v>
      </c>
      <c r="H4234" s="106">
        <v>12.14</v>
      </c>
      <c r="I4234" s="106">
        <v>12.05</v>
      </c>
      <c r="J4234" s="106">
        <v>12.05</v>
      </c>
      <c r="K4234" s="106">
        <v>11.92</v>
      </c>
      <c r="L4234" s="106">
        <v>11.75</v>
      </c>
      <c r="M4234" s="106">
        <v>11.85</v>
      </c>
    </row>
    <row r="4235" ht="15.75" customHeight="1">
      <c r="D4235" s="108">
        <v>39563.0</v>
      </c>
      <c r="E4235" s="106">
        <v>10.41</v>
      </c>
      <c r="F4235" s="106">
        <v>11.36</v>
      </c>
      <c r="G4235" s="106">
        <v>11.79</v>
      </c>
      <c r="H4235" s="106">
        <v>12.09</v>
      </c>
      <c r="I4235" s="106">
        <v>11.82</v>
      </c>
      <c r="J4235" s="106">
        <v>11.86</v>
      </c>
      <c r="K4235" s="106">
        <v>11.68</v>
      </c>
      <c r="L4235" s="106">
        <v>11.57</v>
      </c>
      <c r="M4235" s="106">
        <v>11.66</v>
      </c>
    </row>
    <row r="4236" ht="15.75" customHeight="1">
      <c r="D4236" s="108">
        <v>39562.0</v>
      </c>
      <c r="E4236" s="106">
        <v>10.35</v>
      </c>
      <c r="F4236" s="106">
        <v>11.29</v>
      </c>
      <c r="G4236" s="106">
        <v>11.64</v>
      </c>
      <c r="H4236" s="106">
        <v>11.88</v>
      </c>
      <c r="I4236" s="106">
        <v>11.71</v>
      </c>
      <c r="J4236" s="106">
        <v>11.75</v>
      </c>
      <c r="K4236" s="106">
        <v>11.54</v>
      </c>
      <c r="L4236" s="106">
        <v>11.44</v>
      </c>
      <c r="M4236" s="106">
        <v>11.53</v>
      </c>
    </row>
    <row r="4237" ht="15.75" customHeight="1">
      <c r="D4237" s="108">
        <v>39561.0</v>
      </c>
      <c r="E4237" s="106">
        <v>10.18</v>
      </c>
      <c r="F4237" s="106">
        <v>11.17</v>
      </c>
      <c r="G4237" s="106">
        <v>11.39</v>
      </c>
      <c r="H4237" s="106">
        <v>11.83</v>
      </c>
      <c r="I4237" s="106">
        <v>11.58</v>
      </c>
      <c r="J4237" s="106">
        <v>11.67</v>
      </c>
      <c r="K4237" s="106">
        <v>11.5</v>
      </c>
      <c r="L4237" s="106">
        <v>11.4</v>
      </c>
      <c r="M4237" s="106">
        <v>11.48</v>
      </c>
    </row>
    <row r="4238" ht="15.75" customHeight="1">
      <c r="D4238" s="108">
        <v>39560.0</v>
      </c>
      <c r="E4238" s="106">
        <v>10.17</v>
      </c>
      <c r="F4238" s="106">
        <v>10.92</v>
      </c>
      <c r="G4238" s="106">
        <v>11.18</v>
      </c>
      <c r="H4238" s="106">
        <v>11.54</v>
      </c>
      <c r="I4238" s="106">
        <v>11.46</v>
      </c>
      <c r="J4238" s="106">
        <v>11.54</v>
      </c>
      <c r="K4238" s="106">
        <v>11.33</v>
      </c>
      <c r="L4238" s="106">
        <v>11.32</v>
      </c>
      <c r="M4238" s="106">
        <v>11.4</v>
      </c>
    </row>
    <row r="4239" ht="15.75" customHeight="1">
      <c r="D4239" s="108">
        <v>39559.0</v>
      </c>
      <c r="E4239" s="106">
        <v>9.46</v>
      </c>
      <c r="F4239" s="106">
        <v>10.58</v>
      </c>
      <c r="G4239" s="106">
        <v>10.83</v>
      </c>
      <c r="H4239" s="106">
        <v>11.38</v>
      </c>
      <c r="I4239" s="106">
        <v>11.29</v>
      </c>
      <c r="J4239" s="106">
        <v>11.29</v>
      </c>
      <c r="K4239" s="106">
        <v>11.21</v>
      </c>
      <c r="L4239" s="106">
        <v>11.25</v>
      </c>
      <c r="M4239" s="106">
        <v>11.29</v>
      </c>
    </row>
    <row r="4240" ht="15.75" customHeight="1">
      <c r="D4240" s="108">
        <v>39556.0</v>
      </c>
      <c r="E4240" s="106">
        <v>9.36</v>
      </c>
      <c r="F4240" s="106">
        <v>10.27</v>
      </c>
      <c r="G4240" s="106">
        <v>10.61</v>
      </c>
      <c r="H4240" s="106">
        <v>11.18</v>
      </c>
      <c r="I4240" s="106">
        <v>11.12</v>
      </c>
      <c r="J4240" s="106">
        <v>11.23</v>
      </c>
      <c r="K4240" s="106">
        <v>11.14</v>
      </c>
      <c r="L4240" s="106">
        <v>11.03</v>
      </c>
      <c r="M4240" s="106">
        <v>11.12</v>
      </c>
    </row>
    <row r="4241" ht="15.75" customHeight="1">
      <c r="D4241" s="108">
        <v>39555.0</v>
      </c>
      <c r="E4241" s="106">
        <v>9.32</v>
      </c>
      <c r="F4241" s="106">
        <v>10.1</v>
      </c>
      <c r="G4241" s="106">
        <v>10.5</v>
      </c>
      <c r="H4241" s="106">
        <v>11.0</v>
      </c>
      <c r="I4241" s="106">
        <v>11.03</v>
      </c>
      <c r="J4241" s="106">
        <v>11.05</v>
      </c>
      <c r="K4241" s="106">
        <v>11.05</v>
      </c>
      <c r="L4241" s="106">
        <v>10.94</v>
      </c>
      <c r="M4241" s="106">
        <v>11.03</v>
      </c>
    </row>
    <row r="4242" ht="15.75" customHeight="1">
      <c r="D4242" s="108">
        <v>39554.0</v>
      </c>
      <c r="E4242" s="106">
        <v>9.5</v>
      </c>
      <c r="F4242" s="106">
        <v>10.18</v>
      </c>
      <c r="G4242" s="106">
        <v>10.63</v>
      </c>
      <c r="H4242" s="106">
        <v>11.08</v>
      </c>
      <c r="I4242" s="106">
        <v>11.03</v>
      </c>
      <c r="J4242" s="106">
        <v>10.97</v>
      </c>
      <c r="K4242" s="106">
        <v>10.96</v>
      </c>
      <c r="L4242" s="106">
        <v>10.98</v>
      </c>
      <c r="M4242" s="106">
        <v>11.07</v>
      </c>
    </row>
    <row r="4243" ht="15.75" customHeight="1">
      <c r="D4243" s="108">
        <v>39549.0</v>
      </c>
      <c r="E4243" s="106">
        <v>9.13</v>
      </c>
      <c r="F4243" s="106">
        <v>9.84</v>
      </c>
      <c r="G4243" s="106">
        <v>10.29</v>
      </c>
      <c r="H4243" s="106">
        <v>10.79</v>
      </c>
      <c r="I4243" s="106">
        <v>10.9</v>
      </c>
      <c r="J4243" s="106">
        <v>10.58</v>
      </c>
      <c r="K4243" s="106">
        <v>10.63</v>
      </c>
      <c r="L4243" s="106">
        <v>10.58</v>
      </c>
      <c r="M4243" s="106">
        <v>10.7</v>
      </c>
    </row>
    <row r="4244" ht="15.75" customHeight="1">
      <c r="D4244" s="108">
        <v>39548.0</v>
      </c>
      <c r="E4244" s="106">
        <v>9.25</v>
      </c>
      <c r="F4244" s="106">
        <v>9.92</v>
      </c>
      <c r="G4244" s="106">
        <v>10.23</v>
      </c>
      <c r="H4244" s="106">
        <v>10.86</v>
      </c>
      <c r="I4244" s="106">
        <v>10.88</v>
      </c>
      <c r="J4244" s="106">
        <v>10.96</v>
      </c>
      <c r="K4244" s="106">
        <v>11.0</v>
      </c>
      <c r="L4244" s="106">
        <v>10.86</v>
      </c>
      <c r="M4244" s="106">
        <v>10.94</v>
      </c>
    </row>
    <row r="4245" ht="15.75" customHeight="1">
      <c r="D4245" s="108">
        <v>39547.0</v>
      </c>
      <c r="E4245" s="106">
        <v>9.0</v>
      </c>
      <c r="F4245" s="106">
        <v>9.65</v>
      </c>
      <c r="G4245" s="106">
        <v>10.08</v>
      </c>
      <c r="H4245" s="106">
        <v>10.66</v>
      </c>
      <c r="I4245" s="106">
        <v>10.7</v>
      </c>
      <c r="J4245" s="106">
        <v>10.7</v>
      </c>
      <c r="K4245" s="106">
        <v>10.75</v>
      </c>
      <c r="L4245" s="106">
        <v>10.59</v>
      </c>
      <c r="M4245" s="106">
        <v>10.69</v>
      </c>
    </row>
    <row r="4246" ht="15.75" customHeight="1">
      <c r="D4246" s="108">
        <v>39546.0</v>
      </c>
      <c r="E4246" s="106">
        <v>8.89</v>
      </c>
      <c r="F4246" s="106">
        <v>9.83</v>
      </c>
      <c r="G4246" s="106">
        <v>10.09</v>
      </c>
      <c r="H4246" s="106">
        <v>10.67</v>
      </c>
      <c r="I4246" s="106">
        <v>10.61</v>
      </c>
      <c r="J4246" s="106">
        <v>10.74</v>
      </c>
      <c r="K4246" s="106">
        <v>10.8</v>
      </c>
      <c r="L4246" s="106">
        <v>10.73</v>
      </c>
      <c r="M4246" s="106">
        <v>10.84</v>
      </c>
    </row>
    <row r="4247" ht="15.75" customHeight="1">
      <c r="D4247" s="108">
        <v>39545.0</v>
      </c>
      <c r="E4247" s="106">
        <v>8.67</v>
      </c>
      <c r="F4247" s="106">
        <v>9.5</v>
      </c>
      <c r="G4247" s="106">
        <v>9.83</v>
      </c>
      <c r="H4247" s="106">
        <v>10.42</v>
      </c>
      <c r="I4247" s="106">
        <v>10.55</v>
      </c>
      <c r="J4247" s="106">
        <v>10.56</v>
      </c>
      <c r="K4247" s="106">
        <v>10.62</v>
      </c>
      <c r="L4247" s="106">
        <v>10.64</v>
      </c>
      <c r="M4247" s="106">
        <v>10.76</v>
      </c>
    </row>
    <row r="4248" ht="15.75" customHeight="1">
      <c r="D4248" s="108">
        <v>39542.0</v>
      </c>
      <c r="E4248" s="106">
        <v>8.63</v>
      </c>
      <c r="F4248" s="106">
        <v>9.65</v>
      </c>
      <c r="G4248" s="106">
        <v>9.98</v>
      </c>
      <c r="H4248" s="106">
        <v>10.58</v>
      </c>
      <c r="I4248" s="106">
        <v>10.63</v>
      </c>
      <c r="J4248" s="106">
        <v>10.68</v>
      </c>
      <c r="K4248" s="106">
        <v>10.73</v>
      </c>
      <c r="L4248" s="106">
        <v>10.79</v>
      </c>
      <c r="M4248" s="106">
        <v>10.88</v>
      </c>
    </row>
    <row r="4249" ht="15.75" customHeight="1">
      <c r="D4249" s="108">
        <v>39541.0</v>
      </c>
      <c r="E4249" s="106">
        <v>8.46</v>
      </c>
      <c r="F4249" s="106">
        <v>9.63</v>
      </c>
      <c r="G4249" s="106">
        <v>9.94</v>
      </c>
      <c r="H4249" s="106">
        <v>10.48</v>
      </c>
      <c r="I4249" s="106">
        <v>10.59</v>
      </c>
      <c r="J4249" s="106">
        <v>10.68</v>
      </c>
      <c r="K4249" s="106">
        <v>10.73</v>
      </c>
      <c r="L4249" s="106">
        <v>10.79</v>
      </c>
      <c r="M4249" s="106">
        <v>10.88</v>
      </c>
    </row>
    <row r="4250" ht="15.75" customHeight="1">
      <c r="D4250" s="108">
        <v>39540.0</v>
      </c>
      <c r="E4250" s="106">
        <v>7.5</v>
      </c>
      <c r="F4250" s="106">
        <v>8.67</v>
      </c>
      <c r="G4250" s="106">
        <v>9.3</v>
      </c>
      <c r="H4250" s="106">
        <v>10.13</v>
      </c>
      <c r="I4250" s="106">
        <v>10.38</v>
      </c>
      <c r="J4250" s="106">
        <v>10.49</v>
      </c>
      <c r="K4250" s="106">
        <v>10.58</v>
      </c>
      <c r="L4250" s="106">
        <v>10.7</v>
      </c>
      <c r="M4250" s="106">
        <v>10.78</v>
      </c>
    </row>
    <row r="4251" ht="15.75" customHeight="1">
      <c r="D4251" s="108">
        <v>39539.0</v>
      </c>
      <c r="E4251" s="106">
        <v>4.5</v>
      </c>
      <c r="F4251" s="106">
        <v>6.54</v>
      </c>
      <c r="G4251" s="106">
        <v>7.58</v>
      </c>
      <c r="H4251" s="106">
        <v>8.92</v>
      </c>
      <c r="I4251" s="106">
        <v>9.59</v>
      </c>
      <c r="J4251" s="106">
        <v>10.02</v>
      </c>
      <c r="K4251" s="106">
        <v>10.23</v>
      </c>
      <c r="L4251" s="106">
        <v>10.35</v>
      </c>
      <c r="M4251" s="106">
        <v>10.48</v>
      </c>
    </row>
    <row r="4252" ht="15.75" customHeight="1">
      <c r="D4252" s="108">
        <v>39538.0</v>
      </c>
      <c r="E4252" s="106">
        <v>4.53</v>
      </c>
      <c r="F4252" s="106">
        <v>6.36</v>
      </c>
      <c r="G4252" s="106">
        <v>7.54</v>
      </c>
      <c r="H4252" s="106">
        <v>9.17</v>
      </c>
      <c r="I4252" s="106">
        <v>9.96</v>
      </c>
      <c r="J4252" s="106">
        <v>10.2</v>
      </c>
      <c r="K4252" s="106">
        <v>10.31</v>
      </c>
      <c r="L4252" s="106">
        <v>10.44</v>
      </c>
      <c r="M4252" s="106">
        <v>10.48</v>
      </c>
    </row>
    <row r="4253" ht="15.75" customHeight="1">
      <c r="D4253" s="108">
        <v>39535.0</v>
      </c>
      <c r="E4253" s="106">
        <v>4.61</v>
      </c>
      <c r="F4253" s="106">
        <v>6.23</v>
      </c>
      <c r="G4253" s="106">
        <v>7.52</v>
      </c>
      <c r="H4253" s="106">
        <v>9.13</v>
      </c>
      <c r="I4253" s="106">
        <v>9.96</v>
      </c>
      <c r="J4253" s="106">
        <v>10.2</v>
      </c>
      <c r="K4253" s="106">
        <v>10.31</v>
      </c>
      <c r="L4253" s="106">
        <v>10.44</v>
      </c>
      <c r="M4253" s="106">
        <v>10.48</v>
      </c>
    </row>
    <row r="4254" ht="15.75" customHeight="1">
      <c r="D4254" s="108">
        <v>39534.0</v>
      </c>
      <c r="E4254" s="106">
        <v>4.71</v>
      </c>
      <c r="F4254" s="106">
        <v>6.39</v>
      </c>
      <c r="G4254" s="106">
        <v>7.43</v>
      </c>
      <c r="H4254" s="106">
        <v>8.98</v>
      </c>
      <c r="I4254" s="106">
        <v>9.68</v>
      </c>
      <c r="J4254" s="106">
        <v>10.04</v>
      </c>
      <c r="K4254" s="106">
        <v>10.2</v>
      </c>
      <c r="L4254" s="106">
        <v>10.45</v>
      </c>
      <c r="M4254" s="106">
        <v>10.49</v>
      </c>
    </row>
    <row r="4255" ht="15.75" customHeight="1">
      <c r="D4255" s="108">
        <v>39533.0</v>
      </c>
      <c r="E4255" s="106">
        <v>4.96</v>
      </c>
      <c r="F4255" s="106">
        <v>6.43</v>
      </c>
      <c r="G4255" s="106">
        <v>7.52</v>
      </c>
      <c r="H4255" s="106">
        <v>8.89</v>
      </c>
      <c r="I4255" s="106">
        <v>9.63</v>
      </c>
      <c r="J4255" s="106">
        <v>10.01</v>
      </c>
      <c r="K4255" s="106">
        <v>10.18</v>
      </c>
      <c r="L4255" s="106">
        <v>10.43</v>
      </c>
      <c r="M4255" s="106">
        <v>10.49</v>
      </c>
    </row>
    <row r="4256" ht="15.75" customHeight="1">
      <c r="D4256" s="108">
        <v>39532.0</v>
      </c>
      <c r="E4256" s="106">
        <v>5.08</v>
      </c>
      <c r="F4256" s="106">
        <v>6.77</v>
      </c>
      <c r="G4256" s="106">
        <v>7.77</v>
      </c>
      <c r="H4256" s="106">
        <v>9.33</v>
      </c>
      <c r="I4256" s="106">
        <v>9.91</v>
      </c>
      <c r="J4256" s="106">
        <v>10.2</v>
      </c>
      <c r="K4256" s="106">
        <v>10.27</v>
      </c>
      <c r="L4256" s="106">
        <v>10.44</v>
      </c>
      <c r="M4256" s="106">
        <v>10.5</v>
      </c>
    </row>
    <row r="4257" ht="15.75" customHeight="1">
      <c r="D4257" s="108">
        <v>39531.0</v>
      </c>
      <c r="E4257" s="106">
        <v>5.33</v>
      </c>
      <c r="F4257" s="106">
        <v>6.98</v>
      </c>
      <c r="G4257" s="106">
        <v>7.93</v>
      </c>
      <c r="H4257" s="106">
        <v>9.46</v>
      </c>
      <c r="I4257" s="106">
        <v>10.0</v>
      </c>
      <c r="J4257" s="106">
        <v>10.3</v>
      </c>
      <c r="K4257" s="106">
        <v>10.36</v>
      </c>
      <c r="L4257" s="106">
        <v>10.53</v>
      </c>
      <c r="M4257" s="106">
        <v>10.59</v>
      </c>
    </row>
    <row r="4258" ht="15.75" customHeight="1">
      <c r="D4258" s="108">
        <v>39528.0</v>
      </c>
      <c r="E4258" s="106">
        <v>5.58</v>
      </c>
      <c r="F4258" s="106">
        <v>7.06</v>
      </c>
      <c r="G4258" s="106">
        <v>7.91</v>
      </c>
      <c r="H4258" s="106">
        <v>9.39</v>
      </c>
      <c r="I4258" s="106">
        <v>9.88</v>
      </c>
      <c r="J4258" s="106">
        <v>10.2</v>
      </c>
      <c r="K4258" s="106">
        <v>10.25</v>
      </c>
      <c r="L4258" s="106">
        <v>10.41</v>
      </c>
      <c r="M4258" s="106">
        <v>10.48</v>
      </c>
    </row>
    <row r="4259" ht="15.75" customHeight="1">
      <c r="D4259" s="108">
        <v>39527.0</v>
      </c>
      <c r="E4259" s="106">
        <v>5.86</v>
      </c>
      <c r="F4259" s="106">
        <v>7.14</v>
      </c>
      <c r="G4259" s="106">
        <v>7.93</v>
      </c>
      <c r="H4259" s="106">
        <v>9.18</v>
      </c>
      <c r="I4259" s="106">
        <v>9.65</v>
      </c>
      <c r="J4259" s="106">
        <v>9.95</v>
      </c>
      <c r="K4259" s="106">
        <v>10.03</v>
      </c>
      <c r="L4259" s="106">
        <v>10.3</v>
      </c>
      <c r="M4259" s="106">
        <v>10.45</v>
      </c>
    </row>
    <row r="4260" ht="15.75" customHeight="1">
      <c r="D4260" s="108">
        <v>39526.0</v>
      </c>
      <c r="E4260" s="106">
        <v>6.54</v>
      </c>
      <c r="F4260" s="106">
        <v>7.5</v>
      </c>
      <c r="G4260" s="106">
        <v>8.29</v>
      </c>
      <c r="H4260" s="106">
        <v>9.29</v>
      </c>
      <c r="I4260" s="106">
        <v>9.8</v>
      </c>
      <c r="J4260" s="106">
        <v>10.09</v>
      </c>
      <c r="K4260" s="106">
        <v>10.12</v>
      </c>
      <c r="L4260" s="106">
        <v>10.31</v>
      </c>
      <c r="M4260" s="106">
        <v>10.29</v>
      </c>
    </row>
    <row r="4261" ht="15.75" customHeight="1">
      <c r="D4261" s="108">
        <v>39525.0</v>
      </c>
      <c r="E4261" s="106">
        <v>6.92</v>
      </c>
      <c r="F4261" s="106">
        <v>7.92</v>
      </c>
      <c r="G4261" s="106">
        <v>8.48</v>
      </c>
      <c r="H4261" s="106">
        <v>9.31</v>
      </c>
      <c r="I4261" s="106">
        <v>9.76</v>
      </c>
      <c r="J4261" s="106">
        <v>9.94</v>
      </c>
      <c r="K4261" s="106">
        <v>9.89</v>
      </c>
      <c r="L4261" s="106">
        <v>10.12</v>
      </c>
      <c r="M4261" s="106">
        <v>10.16</v>
      </c>
    </row>
    <row r="4262" ht="15.75" customHeight="1">
      <c r="D4262" s="108">
        <v>39524.0</v>
      </c>
      <c r="E4262" s="106">
        <v>7.08</v>
      </c>
      <c r="F4262" s="106">
        <v>7.83</v>
      </c>
      <c r="G4262" s="106">
        <v>8.38</v>
      </c>
      <c r="H4262" s="106">
        <v>9.24</v>
      </c>
      <c r="I4262" s="106">
        <v>9.59</v>
      </c>
      <c r="J4262" s="106">
        <v>9.67</v>
      </c>
      <c r="K4262" s="106">
        <v>9.85</v>
      </c>
      <c r="L4262" s="106">
        <v>10.08</v>
      </c>
      <c r="M4262" s="106">
        <v>10.12</v>
      </c>
    </row>
    <row r="4263" ht="15.75" customHeight="1">
      <c r="D4263" s="108">
        <v>39521.0</v>
      </c>
      <c r="E4263" s="106">
        <v>5.92</v>
      </c>
      <c r="F4263" s="106">
        <v>7.23</v>
      </c>
      <c r="G4263" s="106">
        <v>8.02</v>
      </c>
      <c r="H4263" s="106">
        <v>9.13</v>
      </c>
      <c r="I4263" s="106">
        <v>9.5</v>
      </c>
      <c r="J4263" s="106">
        <v>9.57</v>
      </c>
      <c r="K4263" s="106">
        <v>9.78</v>
      </c>
      <c r="L4263" s="106">
        <v>10.02</v>
      </c>
      <c r="M4263" s="106">
        <v>10.08</v>
      </c>
    </row>
    <row r="4264" ht="15.75" customHeight="1">
      <c r="D4264" s="108">
        <v>39520.0</v>
      </c>
      <c r="E4264" s="106">
        <v>5.75</v>
      </c>
      <c r="F4264" s="106">
        <v>7.08</v>
      </c>
      <c r="G4264" s="106">
        <v>7.79</v>
      </c>
      <c r="H4264" s="106">
        <v>9.02</v>
      </c>
      <c r="I4264" s="106">
        <v>9.49</v>
      </c>
      <c r="J4264" s="106">
        <v>9.6</v>
      </c>
      <c r="K4264" s="106">
        <v>9.69</v>
      </c>
      <c r="L4264" s="106">
        <v>9.92</v>
      </c>
      <c r="M4264" s="106">
        <v>9.98</v>
      </c>
    </row>
    <row r="4265" ht="15.75" customHeight="1">
      <c r="D4265" s="108">
        <v>39519.0</v>
      </c>
      <c r="E4265" s="106">
        <v>6.06</v>
      </c>
      <c r="F4265" s="106">
        <v>7.28</v>
      </c>
      <c r="G4265" s="106">
        <v>7.94</v>
      </c>
      <c r="H4265" s="106">
        <v>9.11</v>
      </c>
      <c r="I4265" s="106">
        <v>9.46</v>
      </c>
      <c r="J4265" s="106">
        <v>9.6</v>
      </c>
      <c r="K4265" s="106">
        <v>9.71</v>
      </c>
      <c r="L4265" s="106">
        <v>9.93</v>
      </c>
      <c r="M4265" s="106">
        <v>9.99</v>
      </c>
    </row>
    <row r="4266" ht="15.75" customHeight="1">
      <c r="D4266" s="108">
        <v>39518.0</v>
      </c>
      <c r="E4266" s="106">
        <v>6.39</v>
      </c>
      <c r="F4266" s="106">
        <v>7.48</v>
      </c>
      <c r="G4266" s="106">
        <v>8.14</v>
      </c>
      <c r="H4266" s="106">
        <v>9.11</v>
      </c>
      <c r="I4266" s="106">
        <v>9.46</v>
      </c>
      <c r="J4266" s="106">
        <v>9.6</v>
      </c>
      <c r="K4266" s="106">
        <v>9.7</v>
      </c>
      <c r="L4266" s="106">
        <v>9.92</v>
      </c>
      <c r="M4266" s="106">
        <v>9.98</v>
      </c>
    </row>
    <row r="4267" ht="15.75" customHeight="1">
      <c r="D4267" s="108">
        <v>39517.0</v>
      </c>
      <c r="E4267" s="106">
        <v>6.75</v>
      </c>
      <c r="F4267" s="106">
        <v>7.75</v>
      </c>
      <c r="G4267" s="106">
        <v>8.35</v>
      </c>
      <c r="H4267" s="106">
        <v>9.28</v>
      </c>
      <c r="I4267" s="106">
        <v>9.65</v>
      </c>
      <c r="J4267" s="106">
        <v>9.75</v>
      </c>
      <c r="K4267" s="106">
        <v>9.86</v>
      </c>
      <c r="L4267" s="106">
        <v>10.05</v>
      </c>
      <c r="M4267" s="106">
        <v>10.12</v>
      </c>
    </row>
    <row r="4268" ht="15.75" customHeight="1">
      <c r="D4268" s="108">
        <v>39514.0</v>
      </c>
      <c r="E4268" s="106">
        <v>7.02</v>
      </c>
      <c r="F4268" s="106">
        <v>7.81</v>
      </c>
      <c r="G4268" s="106">
        <v>8.43</v>
      </c>
      <c r="H4268" s="106">
        <v>9.32</v>
      </c>
      <c r="I4268" s="106">
        <v>9.64</v>
      </c>
      <c r="J4268" s="106">
        <v>9.69</v>
      </c>
      <c r="K4268" s="106">
        <v>9.78</v>
      </c>
      <c r="L4268" s="106">
        <v>9.95</v>
      </c>
      <c r="M4268" s="106">
        <v>10.01</v>
      </c>
    </row>
    <row r="4269" ht="15.75" customHeight="1">
      <c r="D4269" s="108">
        <v>39513.0</v>
      </c>
      <c r="E4269" s="106">
        <v>7.14</v>
      </c>
      <c r="F4269" s="106">
        <v>8.0</v>
      </c>
      <c r="G4269" s="106">
        <v>8.59</v>
      </c>
      <c r="H4269" s="106">
        <v>9.4</v>
      </c>
      <c r="I4269" s="106">
        <v>9.64</v>
      </c>
      <c r="J4269" s="106">
        <v>9.71</v>
      </c>
      <c r="K4269" s="106">
        <v>9.78</v>
      </c>
      <c r="L4269" s="106">
        <v>9.95</v>
      </c>
      <c r="M4269" s="106">
        <v>10.01</v>
      </c>
    </row>
    <row r="4270" ht="15.75" customHeight="1">
      <c r="D4270" s="108">
        <v>39512.0</v>
      </c>
      <c r="E4270" s="106">
        <v>7.27</v>
      </c>
      <c r="F4270" s="106">
        <v>8.06</v>
      </c>
      <c r="G4270" s="106">
        <v>8.58</v>
      </c>
      <c r="H4270" s="106">
        <v>9.42</v>
      </c>
      <c r="I4270" s="106">
        <v>9.89</v>
      </c>
      <c r="J4270" s="106">
        <v>10.0</v>
      </c>
      <c r="K4270" s="106">
        <v>10.08</v>
      </c>
      <c r="L4270" s="106">
        <v>10.18</v>
      </c>
      <c r="M4270" s="106">
        <v>10.18</v>
      </c>
    </row>
    <row r="4271" ht="15.75" customHeight="1">
      <c r="D4271" s="108">
        <v>39511.0</v>
      </c>
      <c r="E4271" s="106">
        <v>7.52</v>
      </c>
      <c r="F4271" s="106">
        <v>8.22</v>
      </c>
      <c r="G4271" s="106">
        <v>8.73</v>
      </c>
      <c r="H4271" s="106">
        <v>9.44</v>
      </c>
      <c r="I4271" s="106">
        <v>9.81</v>
      </c>
      <c r="J4271" s="106">
        <v>9.83</v>
      </c>
      <c r="K4271" s="106">
        <v>9.95</v>
      </c>
      <c r="L4271" s="106">
        <v>10.03</v>
      </c>
      <c r="M4271" s="106">
        <v>10.01</v>
      </c>
    </row>
    <row r="4272" ht="15.75" customHeight="1">
      <c r="D4272" s="108">
        <v>39510.0</v>
      </c>
      <c r="E4272" s="106">
        <v>7.79</v>
      </c>
      <c r="F4272" s="106">
        <v>8.64</v>
      </c>
      <c r="G4272" s="106">
        <v>9.05</v>
      </c>
      <c r="H4272" s="106">
        <v>9.53</v>
      </c>
      <c r="I4272" s="106">
        <v>9.85</v>
      </c>
      <c r="J4272" s="106">
        <v>9.85</v>
      </c>
      <c r="K4272" s="106">
        <v>9.99</v>
      </c>
      <c r="L4272" s="106">
        <v>10.02</v>
      </c>
      <c r="M4272" s="106">
        <v>9.99</v>
      </c>
    </row>
    <row r="4273" ht="15.75" customHeight="1">
      <c r="D4273" s="108">
        <v>39507.0</v>
      </c>
      <c r="E4273" s="106">
        <v>6.02</v>
      </c>
      <c r="F4273" s="106">
        <v>7.62</v>
      </c>
      <c r="G4273" s="106">
        <v>8.56</v>
      </c>
      <c r="H4273" s="106">
        <v>9.16</v>
      </c>
      <c r="I4273" s="106">
        <v>9.56</v>
      </c>
      <c r="J4273" s="106">
        <v>9.66</v>
      </c>
      <c r="K4273" s="106">
        <v>9.73</v>
      </c>
      <c r="L4273" s="106">
        <v>9.67</v>
      </c>
      <c r="M4273" s="106">
        <v>9.65</v>
      </c>
    </row>
    <row r="4274" ht="15.75" customHeight="1">
      <c r="D4274" s="108">
        <v>39506.0</v>
      </c>
      <c r="E4274" s="106">
        <v>6.88</v>
      </c>
      <c r="F4274" s="106">
        <v>7.95</v>
      </c>
      <c r="G4274" s="106">
        <v>8.83</v>
      </c>
      <c r="H4274" s="106">
        <v>9.44</v>
      </c>
      <c r="I4274" s="106">
        <v>9.75</v>
      </c>
      <c r="J4274" s="106">
        <v>9.83</v>
      </c>
      <c r="K4274" s="106">
        <v>9.92</v>
      </c>
      <c r="L4274" s="106">
        <v>9.86</v>
      </c>
      <c r="M4274" s="106">
        <v>9.85</v>
      </c>
    </row>
    <row r="4275" ht="15.75" customHeight="1">
      <c r="D4275" s="108">
        <v>39505.0</v>
      </c>
      <c r="E4275" s="106">
        <v>7.68</v>
      </c>
      <c r="F4275" s="106">
        <v>8.36</v>
      </c>
      <c r="G4275" s="106">
        <v>8.97</v>
      </c>
      <c r="H4275" s="106">
        <v>9.58</v>
      </c>
      <c r="I4275" s="106">
        <v>9.83</v>
      </c>
      <c r="J4275" s="106">
        <v>9.92</v>
      </c>
      <c r="K4275" s="106">
        <v>9.97</v>
      </c>
      <c r="L4275" s="106">
        <v>9.82</v>
      </c>
      <c r="M4275" s="106">
        <v>9.8</v>
      </c>
    </row>
    <row r="4276" ht="15.75" customHeight="1">
      <c r="D4276" s="108">
        <v>39504.0</v>
      </c>
      <c r="E4276" s="106">
        <v>8.39</v>
      </c>
      <c r="F4276" s="106">
        <v>9.13</v>
      </c>
      <c r="G4276" s="106">
        <v>9.49</v>
      </c>
      <c r="H4276" s="106">
        <v>9.96</v>
      </c>
      <c r="I4276" s="106">
        <v>10.06</v>
      </c>
      <c r="J4276" s="106">
        <v>10.02</v>
      </c>
      <c r="K4276" s="106">
        <v>10.02</v>
      </c>
      <c r="L4276" s="106">
        <v>9.89</v>
      </c>
      <c r="M4276" s="106">
        <v>9.88</v>
      </c>
    </row>
    <row r="4277" ht="15.75" customHeight="1">
      <c r="D4277" s="108">
        <v>39503.0</v>
      </c>
      <c r="E4277" s="106">
        <v>8.99</v>
      </c>
      <c r="F4277" s="106">
        <v>9.88</v>
      </c>
      <c r="G4277" s="106">
        <v>10.07</v>
      </c>
      <c r="H4277" s="106">
        <v>10.29</v>
      </c>
      <c r="I4277" s="106">
        <v>10.18</v>
      </c>
      <c r="J4277" s="106">
        <v>10.08</v>
      </c>
      <c r="K4277" s="106">
        <v>10.08</v>
      </c>
      <c r="L4277" s="106">
        <v>9.89</v>
      </c>
      <c r="M4277" s="106">
        <v>9.9</v>
      </c>
    </row>
    <row r="4278" ht="15.75" customHeight="1">
      <c r="D4278" s="108">
        <v>39500.0</v>
      </c>
      <c r="E4278" s="106">
        <v>9.27</v>
      </c>
      <c r="F4278" s="106">
        <v>10.04</v>
      </c>
      <c r="G4278" s="106">
        <v>10.25</v>
      </c>
      <c r="H4278" s="106">
        <v>10.38</v>
      </c>
      <c r="I4278" s="106">
        <v>10.23</v>
      </c>
      <c r="J4278" s="106">
        <v>10.08</v>
      </c>
      <c r="K4278" s="106">
        <v>10.04</v>
      </c>
      <c r="L4278" s="106">
        <v>9.88</v>
      </c>
      <c r="M4278" s="106">
        <v>9.9</v>
      </c>
    </row>
    <row r="4279" ht="15.75" customHeight="1">
      <c r="D4279" s="108">
        <v>39499.0</v>
      </c>
      <c r="E4279" s="106">
        <v>9.43</v>
      </c>
      <c r="F4279" s="106">
        <v>10.27</v>
      </c>
      <c r="G4279" s="106">
        <v>10.31</v>
      </c>
      <c r="H4279" s="106">
        <v>10.39</v>
      </c>
      <c r="I4279" s="106">
        <v>10.25</v>
      </c>
      <c r="J4279" s="106">
        <v>10.09</v>
      </c>
      <c r="K4279" s="106">
        <v>9.92</v>
      </c>
      <c r="L4279" s="106">
        <v>9.83</v>
      </c>
      <c r="M4279" s="106">
        <v>9.86</v>
      </c>
    </row>
    <row r="4280" ht="15.75" customHeight="1">
      <c r="D4280" s="108">
        <v>39498.0</v>
      </c>
      <c r="E4280" s="106">
        <v>10.06</v>
      </c>
      <c r="F4280" s="106">
        <v>10.46</v>
      </c>
      <c r="G4280" s="106">
        <v>10.57</v>
      </c>
      <c r="H4280" s="106">
        <v>10.5</v>
      </c>
      <c r="I4280" s="106">
        <v>10.31</v>
      </c>
      <c r="J4280" s="106">
        <v>10.13</v>
      </c>
      <c r="K4280" s="106">
        <v>9.93</v>
      </c>
      <c r="L4280" s="106">
        <v>9.84</v>
      </c>
      <c r="M4280" s="106">
        <v>9.88</v>
      </c>
    </row>
    <row r="4281" ht="15.75" customHeight="1">
      <c r="D4281" s="108">
        <v>39497.0</v>
      </c>
      <c r="E4281" s="106">
        <v>11.43</v>
      </c>
      <c r="F4281" s="106">
        <v>11.5</v>
      </c>
      <c r="G4281" s="106">
        <v>11.47</v>
      </c>
      <c r="H4281" s="106">
        <v>11.14</v>
      </c>
      <c r="I4281" s="106">
        <v>10.73</v>
      </c>
      <c r="J4281" s="106">
        <v>10.42</v>
      </c>
      <c r="K4281" s="106">
        <v>10.05</v>
      </c>
      <c r="L4281" s="106">
        <v>10.01</v>
      </c>
      <c r="M4281" s="106">
        <v>10.04</v>
      </c>
    </row>
    <row r="4282" ht="15.75" customHeight="1">
      <c r="D4282" s="108">
        <v>39496.0</v>
      </c>
      <c r="E4282" s="106">
        <v>11.35</v>
      </c>
      <c r="F4282" s="106">
        <v>11.37</v>
      </c>
      <c r="G4282" s="106">
        <v>11.42</v>
      </c>
      <c r="H4282" s="106">
        <v>11.01</v>
      </c>
      <c r="I4282" s="106">
        <v>10.57</v>
      </c>
      <c r="J4282" s="106">
        <v>10.32</v>
      </c>
      <c r="K4282" s="106">
        <v>10.03</v>
      </c>
      <c r="L4282" s="106">
        <v>10.01</v>
      </c>
      <c r="M4282" s="106">
        <v>10.04</v>
      </c>
    </row>
    <row r="4283" ht="15.75" customHeight="1">
      <c r="D4283" s="108">
        <v>39493.0</v>
      </c>
      <c r="E4283" s="106">
        <v>9.88</v>
      </c>
      <c r="F4283" s="106">
        <v>10.03</v>
      </c>
      <c r="G4283" s="106">
        <v>10.18</v>
      </c>
      <c r="H4283" s="106">
        <v>10.29</v>
      </c>
      <c r="I4283" s="106">
        <v>10.04</v>
      </c>
      <c r="J4283" s="106">
        <v>9.95</v>
      </c>
      <c r="K4283" s="106">
        <v>9.66</v>
      </c>
      <c r="L4283" s="106">
        <v>9.63</v>
      </c>
      <c r="M4283" s="106">
        <v>9.66</v>
      </c>
    </row>
    <row r="4284" ht="15.75" customHeight="1">
      <c r="D4284" s="108">
        <v>39492.0</v>
      </c>
      <c r="E4284" s="106">
        <v>9.03</v>
      </c>
      <c r="F4284" s="106">
        <v>9.63</v>
      </c>
      <c r="G4284" s="106">
        <v>9.91</v>
      </c>
      <c r="H4284" s="106">
        <v>10.13</v>
      </c>
      <c r="I4284" s="106">
        <v>9.86</v>
      </c>
      <c r="J4284" s="106">
        <v>9.85</v>
      </c>
      <c r="K4284" s="106">
        <v>9.88</v>
      </c>
      <c r="L4284" s="106">
        <v>9.7</v>
      </c>
      <c r="M4284" s="106">
        <v>9.73</v>
      </c>
    </row>
    <row r="4285" ht="15.75" customHeight="1">
      <c r="D4285" s="108">
        <v>39491.0</v>
      </c>
      <c r="E4285" s="106">
        <v>9.08</v>
      </c>
      <c r="F4285" s="106">
        <v>9.68</v>
      </c>
      <c r="G4285" s="106">
        <v>9.91</v>
      </c>
      <c r="H4285" s="106">
        <v>9.93</v>
      </c>
      <c r="I4285" s="106">
        <v>9.71</v>
      </c>
      <c r="J4285" s="106">
        <v>9.68</v>
      </c>
      <c r="K4285" s="106">
        <v>9.71</v>
      </c>
      <c r="L4285" s="106">
        <v>9.7</v>
      </c>
      <c r="M4285" s="106">
        <v>9.73</v>
      </c>
    </row>
    <row r="4286" ht="15.75" customHeight="1">
      <c r="D4286" s="108">
        <v>39490.0</v>
      </c>
      <c r="E4286" s="106">
        <v>9.38</v>
      </c>
      <c r="F4286" s="106">
        <v>9.8</v>
      </c>
      <c r="G4286" s="106">
        <v>9.93</v>
      </c>
      <c r="H4286" s="106">
        <v>9.98</v>
      </c>
      <c r="I4286" s="106">
        <v>9.63</v>
      </c>
      <c r="J4286" s="106">
        <v>9.63</v>
      </c>
      <c r="K4286" s="106">
        <v>9.55</v>
      </c>
      <c r="L4286" s="106">
        <v>9.44</v>
      </c>
      <c r="M4286" s="106">
        <v>9.46</v>
      </c>
    </row>
    <row r="4287" ht="15.75" customHeight="1">
      <c r="D4287" s="108">
        <v>39483.0</v>
      </c>
      <c r="E4287" s="106">
        <v>9.35</v>
      </c>
      <c r="F4287" s="106">
        <v>10.09</v>
      </c>
      <c r="G4287" s="106">
        <v>10.29</v>
      </c>
      <c r="H4287" s="106">
        <v>10.21</v>
      </c>
      <c r="I4287" s="106">
        <v>9.72</v>
      </c>
      <c r="J4287" s="106">
        <v>9.68</v>
      </c>
      <c r="K4287" s="106">
        <v>9.7</v>
      </c>
      <c r="L4287" s="106">
        <v>9.7</v>
      </c>
      <c r="M4287" s="106">
        <v>9.73</v>
      </c>
    </row>
    <row r="4288" ht="15.75" customHeight="1">
      <c r="D4288" s="108">
        <v>39482.0</v>
      </c>
      <c r="E4288" s="106">
        <v>9.35</v>
      </c>
      <c r="F4288" s="106">
        <v>10.26</v>
      </c>
      <c r="G4288" s="106">
        <v>10.42</v>
      </c>
      <c r="H4288" s="106">
        <v>10.33</v>
      </c>
      <c r="I4288" s="106">
        <v>9.73</v>
      </c>
      <c r="J4288" s="106">
        <v>9.69</v>
      </c>
      <c r="K4288" s="106">
        <v>9.71</v>
      </c>
      <c r="L4288" s="106">
        <v>9.68</v>
      </c>
      <c r="M4288" s="106">
        <v>9.71</v>
      </c>
    </row>
    <row r="4289" ht="15.75" customHeight="1">
      <c r="D4289" s="108">
        <v>39479.0</v>
      </c>
      <c r="E4289" s="106">
        <v>9.34</v>
      </c>
      <c r="F4289" s="106">
        <v>10.2</v>
      </c>
      <c r="G4289" s="106">
        <v>10.36</v>
      </c>
      <c r="H4289" s="106">
        <v>10.27</v>
      </c>
      <c r="I4289" s="106">
        <v>9.73</v>
      </c>
      <c r="J4289" s="106">
        <v>9.69</v>
      </c>
      <c r="K4289" s="106">
        <v>9.71</v>
      </c>
      <c r="L4289" s="106">
        <v>9.68</v>
      </c>
      <c r="M4289" s="106">
        <v>9.71</v>
      </c>
    </row>
    <row r="4290" ht="15.75" customHeight="1">
      <c r="D4290" s="108">
        <v>39478.0</v>
      </c>
      <c r="E4290" s="106">
        <v>9.48</v>
      </c>
      <c r="F4290" s="106">
        <v>10.01</v>
      </c>
      <c r="G4290" s="106">
        <v>10.15</v>
      </c>
      <c r="H4290" s="106">
        <v>10.03</v>
      </c>
      <c r="I4290" s="106">
        <v>9.66</v>
      </c>
      <c r="J4290" s="106">
        <v>9.71</v>
      </c>
      <c r="K4290" s="106">
        <v>9.7</v>
      </c>
      <c r="L4290" s="106">
        <v>9.68</v>
      </c>
      <c r="M4290" s="106">
        <v>9.71</v>
      </c>
    </row>
    <row r="4291" ht="15.75" customHeight="1">
      <c r="D4291" s="108">
        <v>39477.0</v>
      </c>
      <c r="E4291" s="106">
        <v>9.23</v>
      </c>
      <c r="F4291" s="106">
        <v>9.67</v>
      </c>
      <c r="G4291" s="106">
        <v>9.91</v>
      </c>
      <c r="H4291" s="106">
        <v>9.84</v>
      </c>
      <c r="I4291" s="106">
        <v>9.49</v>
      </c>
      <c r="J4291" s="106">
        <v>9.56</v>
      </c>
      <c r="K4291" s="106">
        <v>9.59</v>
      </c>
      <c r="L4291" s="106">
        <v>9.65</v>
      </c>
      <c r="M4291" s="106">
        <v>9.71</v>
      </c>
    </row>
    <row r="4292" ht="15.75" customHeight="1">
      <c r="D4292" s="108">
        <v>39476.0</v>
      </c>
      <c r="E4292" s="106">
        <v>8.81</v>
      </c>
      <c r="F4292" s="106">
        <v>9.28</v>
      </c>
      <c r="G4292" s="106">
        <v>9.53</v>
      </c>
      <c r="H4292" s="106">
        <v>9.62</v>
      </c>
      <c r="I4292" s="106">
        <v>9.43</v>
      </c>
      <c r="J4292" s="106">
        <v>9.48</v>
      </c>
      <c r="K4292" s="106">
        <v>9.57</v>
      </c>
      <c r="L4292" s="106">
        <v>9.63</v>
      </c>
      <c r="M4292" s="106">
        <v>9.67</v>
      </c>
    </row>
    <row r="4293" ht="15.75" customHeight="1">
      <c r="D4293" s="108">
        <v>39475.0</v>
      </c>
      <c r="E4293" s="106">
        <v>8.81</v>
      </c>
      <c r="F4293" s="106">
        <v>9.31</v>
      </c>
      <c r="G4293" s="106">
        <v>9.59</v>
      </c>
      <c r="H4293" s="106">
        <v>9.52</v>
      </c>
      <c r="I4293" s="106">
        <v>9.41</v>
      </c>
      <c r="J4293" s="106">
        <v>9.44</v>
      </c>
      <c r="K4293" s="106">
        <v>9.49</v>
      </c>
      <c r="L4293" s="106">
        <v>9.57</v>
      </c>
      <c r="M4293" s="106">
        <v>9.59</v>
      </c>
    </row>
    <row r="4294" ht="15.75" customHeight="1">
      <c r="D4294" s="108">
        <v>39472.0</v>
      </c>
      <c r="E4294" s="106">
        <v>8.48</v>
      </c>
      <c r="F4294" s="106">
        <v>8.95</v>
      </c>
      <c r="G4294" s="106">
        <v>9.29</v>
      </c>
      <c r="H4294" s="106">
        <v>9.35</v>
      </c>
      <c r="I4294" s="106">
        <v>9.25</v>
      </c>
      <c r="J4294" s="106">
        <v>9.27</v>
      </c>
      <c r="K4294" s="106">
        <v>9.3</v>
      </c>
      <c r="L4294" s="106">
        <v>9.43</v>
      </c>
      <c r="M4294" s="106">
        <v>9.45</v>
      </c>
    </row>
    <row r="4295" ht="15.75" customHeight="1">
      <c r="D4295" s="108">
        <v>39471.0</v>
      </c>
      <c r="E4295" s="106">
        <v>8.58</v>
      </c>
      <c r="F4295" s="106">
        <v>9.09</v>
      </c>
      <c r="G4295" s="106">
        <v>9.43</v>
      </c>
      <c r="H4295" s="106">
        <v>9.48</v>
      </c>
      <c r="I4295" s="106">
        <v>9.22</v>
      </c>
      <c r="J4295" s="106">
        <v>9.26</v>
      </c>
      <c r="K4295" s="106">
        <v>9.31</v>
      </c>
      <c r="L4295" s="106">
        <v>9.44</v>
      </c>
      <c r="M4295" s="106">
        <v>9.52</v>
      </c>
    </row>
    <row r="4296" ht="15.75" customHeight="1">
      <c r="D4296" s="108">
        <v>39470.0</v>
      </c>
      <c r="E4296" s="106">
        <v>8.79</v>
      </c>
      <c r="F4296" s="106">
        <v>9.36</v>
      </c>
      <c r="G4296" s="106">
        <v>9.66</v>
      </c>
      <c r="H4296" s="106">
        <v>9.6</v>
      </c>
      <c r="I4296" s="106">
        <v>9.28</v>
      </c>
      <c r="J4296" s="106">
        <v>9.32</v>
      </c>
      <c r="K4296" s="106">
        <v>9.34</v>
      </c>
      <c r="L4296" s="106">
        <v>9.48</v>
      </c>
      <c r="M4296" s="106">
        <v>9.56</v>
      </c>
    </row>
    <row r="4297" ht="15.75" customHeight="1">
      <c r="D4297" s="108">
        <v>39469.0</v>
      </c>
      <c r="E4297" s="106">
        <v>8.63</v>
      </c>
      <c r="F4297" s="106">
        <v>9.19</v>
      </c>
      <c r="G4297" s="106">
        <v>9.48</v>
      </c>
      <c r="H4297" s="106">
        <v>9.47</v>
      </c>
      <c r="I4297" s="106">
        <v>9.36</v>
      </c>
      <c r="J4297" s="106">
        <v>9.39</v>
      </c>
      <c r="K4297" s="106">
        <v>9.39</v>
      </c>
      <c r="L4297" s="106">
        <v>9.53</v>
      </c>
      <c r="M4297" s="106">
        <v>9.58</v>
      </c>
    </row>
    <row r="4298" ht="15.75" customHeight="1">
      <c r="D4298" s="108">
        <v>39468.0</v>
      </c>
      <c r="E4298" s="106">
        <v>8.14</v>
      </c>
      <c r="F4298" s="106">
        <v>8.56</v>
      </c>
      <c r="G4298" s="106">
        <v>8.85</v>
      </c>
      <c r="H4298" s="106">
        <v>9.06</v>
      </c>
      <c r="I4298" s="106">
        <v>9.12</v>
      </c>
      <c r="J4298" s="106">
        <v>9.18</v>
      </c>
      <c r="K4298" s="106">
        <v>9.28</v>
      </c>
      <c r="L4298" s="106">
        <v>9.4</v>
      </c>
      <c r="M4298" s="106">
        <v>9.45</v>
      </c>
    </row>
    <row r="4299" ht="15.75" customHeight="1">
      <c r="D4299" s="108">
        <v>39465.0</v>
      </c>
      <c r="E4299" s="106">
        <v>7.85</v>
      </c>
      <c r="F4299" s="106">
        <v>8.38</v>
      </c>
      <c r="G4299" s="106">
        <v>8.72</v>
      </c>
      <c r="H4299" s="106">
        <v>8.97</v>
      </c>
      <c r="I4299" s="106">
        <v>9.03</v>
      </c>
      <c r="J4299" s="106">
        <v>9.09</v>
      </c>
      <c r="K4299" s="106">
        <v>9.22</v>
      </c>
      <c r="L4299" s="106">
        <v>9.4</v>
      </c>
      <c r="M4299" s="106">
        <v>9.45</v>
      </c>
    </row>
    <row r="4300" ht="15.75" customHeight="1">
      <c r="D4300" s="108">
        <v>39464.0</v>
      </c>
      <c r="E4300" s="106">
        <v>7.77</v>
      </c>
      <c r="F4300" s="106">
        <v>8.21</v>
      </c>
      <c r="G4300" s="106">
        <v>8.57</v>
      </c>
      <c r="H4300" s="106">
        <v>8.86</v>
      </c>
      <c r="I4300" s="106">
        <v>8.95</v>
      </c>
      <c r="J4300" s="106">
        <v>9.03</v>
      </c>
      <c r="K4300" s="106">
        <v>9.2</v>
      </c>
      <c r="L4300" s="106">
        <v>9.4</v>
      </c>
      <c r="M4300" s="106">
        <v>9.45</v>
      </c>
    </row>
    <row r="4301" ht="15.75" customHeight="1">
      <c r="D4301" s="108">
        <v>39463.0</v>
      </c>
      <c r="E4301" s="106">
        <v>7.78</v>
      </c>
      <c r="F4301" s="106">
        <v>8.2</v>
      </c>
      <c r="G4301" s="106">
        <v>8.53</v>
      </c>
      <c r="H4301" s="106">
        <v>8.81</v>
      </c>
      <c r="I4301" s="106">
        <v>8.92</v>
      </c>
      <c r="J4301" s="106">
        <v>9.04</v>
      </c>
      <c r="K4301" s="106">
        <v>9.2</v>
      </c>
      <c r="L4301" s="106">
        <v>9.41</v>
      </c>
      <c r="M4301" s="106">
        <v>9.47</v>
      </c>
    </row>
    <row r="4302" ht="15.75" customHeight="1">
      <c r="D4302" s="108">
        <v>39462.0</v>
      </c>
      <c r="E4302" s="106">
        <v>7.73</v>
      </c>
      <c r="F4302" s="106">
        <v>8.2</v>
      </c>
      <c r="G4302" s="106">
        <v>8.53</v>
      </c>
      <c r="H4302" s="106">
        <v>8.74</v>
      </c>
      <c r="I4302" s="106">
        <v>8.89</v>
      </c>
      <c r="J4302" s="106">
        <v>9.05</v>
      </c>
      <c r="K4302" s="106">
        <v>9.19</v>
      </c>
      <c r="L4302" s="106">
        <v>9.41</v>
      </c>
      <c r="M4302" s="106">
        <v>9.47</v>
      </c>
    </row>
    <row r="4303" ht="15.75" customHeight="1">
      <c r="D4303" s="108">
        <v>39461.0</v>
      </c>
      <c r="E4303" s="106">
        <v>7.65</v>
      </c>
      <c r="F4303" s="106">
        <v>8.18</v>
      </c>
      <c r="G4303" s="106">
        <v>8.5</v>
      </c>
      <c r="H4303" s="106">
        <v>8.76</v>
      </c>
      <c r="I4303" s="106">
        <v>8.85</v>
      </c>
      <c r="J4303" s="106">
        <v>8.99</v>
      </c>
      <c r="K4303" s="106">
        <v>9.07</v>
      </c>
      <c r="L4303" s="106">
        <v>9.31</v>
      </c>
      <c r="M4303" s="106">
        <v>9.38</v>
      </c>
    </row>
    <row r="4304" ht="15.75" customHeight="1">
      <c r="D4304" s="108">
        <v>39458.0</v>
      </c>
      <c r="E4304" s="106">
        <v>7.56</v>
      </c>
      <c r="F4304" s="106">
        <v>8.08</v>
      </c>
      <c r="G4304" s="106">
        <v>8.42</v>
      </c>
      <c r="H4304" s="106">
        <v>8.67</v>
      </c>
      <c r="I4304" s="106">
        <v>8.82</v>
      </c>
      <c r="J4304" s="106">
        <v>8.96</v>
      </c>
      <c r="K4304" s="106">
        <v>9.16</v>
      </c>
      <c r="L4304" s="106">
        <v>9.41</v>
      </c>
      <c r="M4304" s="106">
        <v>9.48</v>
      </c>
    </row>
    <row r="4305" ht="15.75" customHeight="1">
      <c r="D4305" s="108">
        <v>39457.0</v>
      </c>
      <c r="E4305" s="106">
        <v>7.62</v>
      </c>
      <c r="F4305" s="106">
        <v>8.17</v>
      </c>
      <c r="G4305" s="106">
        <v>8.48</v>
      </c>
      <c r="H4305" s="106">
        <v>8.69</v>
      </c>
      <c r="I4305" s="106">
        <v>8.83</v>
      </c>
      <c r="J4305" s="106">
        <v>8.95</v>
      </c>
      <c r="K4305" s="106">
        <v>9.11</v>
      </c>
      <c r="L4305" s="106">
        <v>9.37</v>
      </c>
      <c r="M4305" s="106">
        <v>9.42</v>
      </c>
    </row>
    <row r="4306" ht="15.75" customHeight="1">
      <c r="D4306" s="108">
        <v>39456.0</v>
      </c>
      <c r="E4306" s="106">
        <v>7.51</v>
      </c>
      <c r="F4306" s="106">
        <v>8.03</v>
      </c>
      <c r="G4306" s="106">
        <v>8.33</v>
      </c>
      <c r="H4306" s="106">
        <v>8.62</v>
      </c>
      <c r="I4306" s="106">
        <v>8.77</v>
      </c>
      <c r="J4306" s="106">
        <v>8.91</v>
      </c>
      <c r="K4306" s="106">
        <v>9.07</v>
      </c>
      <c r="L4306" s="106">
        <v>9.35</v>
      </c>
      <c r="M4306" s="106">
        <v>9.41</v>
      </c>
    </row>
    <row r="4307" ht="15.75" customHeight="1">
      <c r="D4307" s="108">
        <v>39455.0</v>
      </c>
      <c r="E4307" s="106">
        <v>7.03</v>
      </c>
      <c r="F4307" s="106">
        <v>7.57</v>
      </c>
      <c r="G4307" s="106">
        <v>7.99</v>
      </c>
      <c r="H4307" s="106">
        <v>8.43</v>
      </c>
      <c r="I4307" s="106">
        <v>8.65</v>
      </c>
      <c r="J4307" s="106">
        <v>8.82</v>
      </c>
      <c r="K4307" s="106">
        <v>9.01</v>
      </c>
      <c r="L4307" s="106">
        <v>9.3</v>
      </c>
      <c r="M4307" s="106">
        <v>9.4</v>
      </c>
    </row>
    <row r="4308" ht="15.75" customHeight="1">
      <c r="D4308" s="108">
        <v>39454.0</v>
      </c>
      <c r="E4308" s="106">
        <v>6.34</v>
      </c>
      <c r="F4308" s="106">
        <v>6.88</v>
      </c>
      <c r="G4308" s="106">
        <v>7.32</v>
      </c>
      <c r="H4308" s="106">
        <v>8.21</v>
      </c>
      <c r="I4308" s="106">
        <v>8.48</v>
      </c>
      <c r="J4308" s="106">
        <v>8.64</v>
      </c>
      <c r="K4308" s="106">
        <v>8.86</v>
      </c>
      <c r="L4308" s="106">
        <v>9.12</v>
      </c>
      <c r="M4308" s="106">
        <v>9.13</v>
      </c>
    </row>
    <row r="4309" ht="15.75" customHeight="1">
      <c r="D4309" s="108">
        <v>39451.0</v>
      </c>
      <c r="E4309" s="106">
        <v>6.24</v>
      </c>
      <c r="F4309" s="106">
        <v>6.81</v>
      </c>
      <c r="G4309" s="106">
        <v>7.24</v>
      </c>
      <c r="H4309" s="106">
        <v>8.14</v>
      </c>
      <c r="I4309" s="106">
        <v>8.49</v>
      </c>
      <c r="J4309" s="106">
        <v>8.62</v>
      </c>
      <c r="K4309" s="106">
        <v>8.88</v>
      </c>
      <c r="L4309" s="106">
        <v>9.17</v>
      </c>
      <c r="M4309" s="106">
        <v>9.25</v>
      </c>
    </row>
    <row r="4310" ht="15.75" customHeight="1">
      <c r="D4310" s="108">
        <v>39450.0</v>
      </c>
      <c r="E4310" s="106">
        <v>6.34</v>
      </c>
      <c r="F4310" s="106">
        <v>6.98</v>
      </c>
      <c r="G4310" s="106">
        <v>7.4</v>
      </c>
      <c r="H4310" s="106">
        <v>8.2</v>
      </c>
      <c r="I4310" s="106">
        <v>8.53</v>
      </c>
      <c r="J4310" s="106">
        <v>8.67</v>
      </c>
      <c r="K4310" s="106">
        <v>8.94</v>
      </c>
      <c r="L4310" s="106">
        <v>9.18</v>
      </c>
      <c r="M4310" s="106">
        <v>9.24</v>
      </c>
    </row>
    <row r="4311" ht="15.75" customHeight="1">
      <c r="D4311" s="108">
        <v>39449.0</v>
      </c>
      <c r="E4311" s="106">
        <v>6.63</v>
      </c>
      <c r="F4311" s="106">
        <v>7.12</v>
      </c>
      <c r="G4311" s="106">
        <v>7.54</v>
      </c>
      <c r="H4311" s="106">
        <v>8.32</v>
      </c>
      <c r="I4311" s="106">
        <v>8.58</v>
      </c>
      <c r="J4311" s="106">
        <v>8.73</v>
      </c>
      <c r="K4311" s="106">
        <v>9.01</v>
      </c>
      <c r="L4311" s="106">
        <v>9.24</v>
      </c>
      <c r="M4311" s="106">
        <v>9.3</v>
      </c>
    </row>
    <row r="4312" ht="15.75" customHeight="1">
      <c r="D4312" s="108"/>
    </row>
    <row r="4313" ht="15.75" customHeight="1">
      <c r="D4313" s="108"/>
    </row>
    <row r="4314" ht="15.75" customHeight="1">
      <c r="D4314" s="108"/>
    </row>
    <row r="4315" ht="15.75" customHeight="1">
      <c r="D4315" s="108"/>
    </row>
    <row r="4316" ht="15.75" customHeight="1">
      <c r="D4316" s="108"/>
    </row>
    <row r="4317" ht="15.75" customHeight="1">
      <c r="D4317" s="108"/>
    </row>
    <row r="4318" ht="15.75" customHeight="1">
      <c r="D4318" s="108"/>
    </row>
    <row r="4319" ht="15.75" customHeight="1">
      <c r="D4319" s="108"/>
    </row>
    <row r="4320" ht="15.75" customHeight="1">
      <c r="D4320" s="108"/>
    </row>
    <row r="4321" ht="15.75" customHeight="1">
      <c r="D4321" s="108"/>
    </row>
    <row r="4322" ht="15.75" customHeight="1">
      <c r="D4322" s="108"/>
    </row>
    <row r="4323" ht="15.75" customHeight="1">
      <c r="D4323" s="108"/>
    </row>
    <row r="4324" ht="15.75" customHeight="1">
      <c r="D4324" s="108"/>
    </row>
    <row r="4325" ht="15.75" customHeight="1">
      <c r="D4325" s="108"/>
    </row>
    <row r="4326" ht="15.75" customHeight="1">
      <c r="D4326" s="108"/>
    </row>
    <row r="4327" ht="15.75" customHeight="1">
      <c r="D4327" s="108"/>
    </row>
    <row r="4328" ht="15.75" customHeight="1">
      <c r="D4328" s="108"/>
    </row>
    <row r="4329" ht="15.75" customHeight="1">
      <c r="D4329" s="108"/>
    </row>
    <row r="4330" ht="15.75" customHeight="1">
      <c r="D4330" s="108"/>
    </row>
    <row r="4331" ht="15.75" customHeight="1">
      <c r="D4331" s="108"/>
    </row>
    <row r="4332" ht="15.75" customHeight="1">
      <c r="D4332" s="108"/>
    </row>
    <row r="4333" ht="15.75" customHeight="1">
      <c r="D4333" s="108"/>
    </row>
    <row r="4334" ht="15.75" customHeight="1">
      <c r="D4334" s="108"/>
    </row>
    <row r="4335" ht="15.75" customHeight="1">
      <c r="D4335" s="108"/>
    </row>
    <row r="4336" ht="15.75" customHeight="1">
      <c r="D4336" s="108"/>
    </row>
    <row r="4337" ht="15.75" customHeight="1">
      <c r="D4337" s="108"/>
    </row>
    <row r="4338" ht="15.75" customHeight="1">
      <c r="D4338" s="108"/>
    </row>
    <row r="4339" ht="15.75" customHeight="1">
      <c r="D4339" s="108"/>
    </row>
    <row r="4340" ht="15.75" customHeight="1">
      <c r="D4340" s="108"/>
    </row>
    <row r="4341" ht="15.75" customHeight="1">
      <c r="D4341" s="108"/>
    </row>
    <row r="4342" ht="15.75" customHeight="1">
      <c r="D4342" s="108"/>
    </row>
    <row r="4343" ht="15.75" customHeight="1">
      <c r="D4343" s="108"/>
    </row>
    <row r="4344" ht="15.75" customHeight="1">
      <c r="D4344" s="108"/>
    </row>
    <row r="4345" ht="15.75" customHeight="1">
      <c r="D4345" s="108"/>
    </row>
    <row r="4346" ht="15.75" customHeight="1">
      <c r="D4346" s="108"/>
    </row>
    <row r="4347" ht="15.75" customHeight="1">
      <c r="D4347" s="108"/>
    </row>
    <row r="4348" ht="15.75" customHeight="1">
      <c r="D4348" s="108"/>
    </row>
    <row r="4349" ht="15.75" customHeight="1">
      <c r="D4349" s="108"/>
    </row>
    <row r="4350" ht="15.75" customHeight="1">
      <c r="D4350" s="108"/>
    </row>
    <row r="4351" ht="15.75" customHeight="1">
      <c r="D4351" s="108"/>
    </row>
    <row r="4352" ht="15.75" customHeight="1">
      <c r="D4352" s="108"/>
    </row>
    <row r="4353" ht="15.75" customHeight="1">
      <c r="D4353" s="108"/>
    </row>
    <row r="4354" ht="15.75" customHeight="1">
      <c r="D4354" s="108"/>
    </row>
    <row r="4355" ht="15.75" customHeight="1">
      <c r="D4355" s="108"/>
    </row>
    <row r="4356" ht="15.75" customHeight="1">
      <c r="D4356" s="108"/>
    </row>
    <row r="4357" ht="15.75" customHeight="1">
      <c r="D4357" s="108"/>
    </row>
    <row r="4358" ht="15.75" customHeight="1">
      <c r="D4358" s="108"/>
    </row>
    <row r="4359" ht="15.75" customHeight="1">
      <c r="D4359" s="108"/>
    </row>
    <row r="4360" ht="15.75" customHeight="1">
      <c r="D4360" s="108"/>
    </row>
    <row r="4361" ht="15.75" customHeight="1">
      <c r="D4361" s="108"/>
    </row>
    <row r="4362" ht="15.75" customHeight="1">
      <c r="D4362" s="108"/>
    </row>
    <row r="4363" ht="15.75" customHeight="1">
      <c r="D4363" s="108"/>
    </row>
    <row r="4364" ht="15.75" customHeight="1">
      <c r="D4364" s="108"/>
    </row>
    <row r="4365" ht="15.75" customHeight="1">
      <c r="D4365" s="108"/>
    </row>
    <row r="4366" ht="15.75" customHeight="1">
      <c r="D4366" s="108"/>
    </row>
    <row r="4367" ht="15.75" customHeight="1">
      <c r="D4367" s="108"/>
    </row>
    <row r="4368" ht="15.75" customHeight="1">
      <c r="D4368" s="108"/>
    </row>
    <row r="4369" ht="15.75" customHeight="1">
      <c r="D4369" s="108"/>
    </row>
    <row r="4370" ht="15.75" customHeight="1">
      <c r="D4370" s="108"/>
    </row>
    <row r="4371" ht="15.75" customHeight="1">
      <c r="D4371" s="108"/>
    </row>
    <row r="4372" ht="15.75" customHeight="1">
      <c r="D4372" s="108"/>
    </row>
    <row r="4373" ht="15.75" customHeight="1">
      <c r="D4373" s="108"/>
    </row>
    <row r="4374" ht="15.75" customHeight="1">
      <c r="D4374" s="108"/>
    </row>
    <row r="4375" ht="15.75" customHeight="1">
      <c r="D4375" s="108"/>
    </row>
    <row r="4376" ht="15.75" customHeight="1">
      <c r="D4376" s="108"/>
    </row>
    <row r="4377" ht="15.75" customHeight="1">
      <c r="D4377" s="108"/>
    </row>
    <row r="4378" ht="15.75" customHeight="1">
      <c r="D4378" s="108"/>
    </row>
    <row r="4379" ht="15.75" customHeight="1">
      <c r="D4379" s="108"/>
    </row>
    <row r="4380" ht="15.75" customHeight="1">
      <c r="D4380" s="108"/>
    </row>
    <row r="4381" ht="15.75" customHeight="1">
      <c r="D4381" s="108"/>
    </row>
    <row r="4382" ht="15.75" customHeight="1">
      <c r="D4382" s="108"/>
    </row>
    <row r="4383" ht="15.75" customHeight="1">
      <c r="D4383" s="108"/>
    </row>
    <row r="4384" ht="15.75" customHeight="1">
      <c r="D4384" s="108"/>
    </row>
    <row r="4385" ht="15.75" customHeight="1">
      <c r="D4385" s="108"/>
    </row>
    <row r="4386" ht="15.75" customHeight="1">
      <c r="D4386" s="108"/>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00B050"/>
    <pageSetUpPr/>
  </sheetPr>
  <sheetViews>
    <sheetView workbookViewId="0"/>
  </sheetViews>
  <sheetFormatPr customHeight="1" defaultColWidth="14.43" defaultRowHeight="15.0"/>
  <cols>
    <col customWidth="1" min="1" max="2" width="13.29"/>
    <col customWidth="1" min="3" max="4" width="13.57"/>
    <col customWidth="1" min="5" max="31" width="16.14"/>
    <col customWidth="1" min="32" max="32" width="23.43"/>
  </cols>
  <sheetData>
    <row r="1">
      <c r="A1" s="11">
        <v>1.0</v>
      </c>
      <c r="B1" s="11">
        <v>2.0</v>
      </c>
      <c r="C1" s="11">
        <v>3.0</v>
      </c>
      <c r="D1" s="11">
        <v>4.0</v>
      </c>
      <c r="E1" s="11">
        <v>5.0</v>
      </c>
      <c r="F1" s="11">
        <v>6.0</v>
      </c>
      <c r="G1" s="11">
        <v>7.0</v>
      </c>
      <c r="H1" s="11">
        <v>8.0</v>
      </c>
      <c r="I1" s="11">
        <v>9.0</v>
      </c>
      <c r="J1" s="11">
        <v>10.0</v>
      </c>
      <c r="K1" s="11">
        <v>11.0</v>
      </c>
      <c r="L1" s="11">
        <v>12.0</v>
      </c>
      <c r="M1" s="11">
        <v>13.0</v>
      </c>
      <c r="N1" s="11">
        <v>14.0</v>
      </c>
      <c r="O1" s="11">
        <v>15.0</v>
      </c>
      <c r="P1" s="11">
        <v>16.0</v>
      </c>
      <c r="Q1" s="11">
        <v>17.0</v>
      </c>
      <c r="R1" s="11">
        <v>18.0</v>
      </c>
      <c r="S1" s="11">
        <v>19.0</v>
      </c>
      <c r="T1" s="11">
        <v>20.0</v>
      </c>
      <c r="U1" s="11">
        <v>21.0</v>
      </c>
      <c r="V1" s="11">
        <v>22.0</v>
      </c>
      <c r="W1" s="11">
        <v>23.0</v>
      </c>
      <c r="X1" s="11">
        <v>24.0</v>
      </c>
      <c r="Y1" s="11">
        <v>25.0</v>
      </c>
      <c r="Z1" s="11">
        <v>26.0</v>
      </c>
      <c r="AA1" s="11">
        <v>27.0</v>
      </c>
      <c r="AB1" s="11">
        <v>28.0</v>
      </c>
      <c r="AC1" s="11">
        <v>29.0</v>
      </c>
      <c r="AD1" s="11">
        <v>30.0</v>
      </c>
      <c r="AE1" s="11">
        <v>31.0</v>
      </c>
      <c r="AF1" s="9"/>
    </row>
    <row r="2">
      <c r="A2" s="109"/>
      <c r="B2" s="110" t="str">
        <f>_xll.RDP.HistoricalPricing($A$4:$A$13,"BID;ASK;MID_YLD_1","START:01-Jan-2008 INTERVAL:P1D SOURCE:RFV",,"TSREPEAT:NO CH:IN;Fd RH:Timestamp",A2)</f>
        <v>#NAME?</v>
      </c>
      <c r="C2" s="111" t="s">
        <v>125</v>
      </c>
      <c r="D2" s="111" t="s">
        <v>125</v>
      </c>
      <c r="E2" s="111" t="s">
        <v>126</v>
      </c>
      <c r="F2" s="111" t="s">
        <v>126</v>
      </c>
      <c r="G2" s="111" t="s">
        <v>126</v>
      </c>
      <c r="H2" s="111" t="s">
        <v>127</v>
      </c>
      <c r="I2" s="111" t="s">
        <v>127</v>
      </c>
      <c r="J2" s="111" t="s">
        <v>127</v>
      </c>
      <c r="K2" s="111" t="s">
        <v>128</v>
      </c>
      <c r="L2" s="111" t="s">
        <v>128</v>
      </c>
      <c r="M2" s="111" t="s">
        <v>128</v>
      </c>
      <c r="N2" s="112" t="s">
        <v>129</v>
      </c>
      <c r="O2" s="111" t="s">
        <v>129</v>
      </c>
      <c r="P2" s="112" t="s">
        <v>129</v>
      </c>
      <c r="Q2" s="111" t="s">
        <v>130</v>
      </c>
      <c r="R2" s="112" t="s">
        <v>130</v>
      </c>
      <c r="S2" s="112" t="s">
        <v>130</v>
      </c>
      <c r="T2" s="112" t="s">
        <v>131</v>
      </c>
      <c r="U2" s="112" t="s">
        <v>131</v>
      </c>
      <c r="V2" s="112" t="s">
        <v>131</v>
      </c>
      <c r="W2" s="112" t="s">
        <v>132</v>
      </c>
      <c r="X2" s="112" t="s">
        <v>132</v>
      </c>
      <c r="Y2" s="112" t="s">
        <v>132</v>
      </c>
      <c r="Z2" s="112" t="s">
        <v>133</v>
      </c>
      <c r="AA2" s="112" t="s">
        <v>133</v>
      </c>
      <c r="AB2" s="112" t="s">
        <v>133</v>
      </c>
      <c r="AC2" s="112" t="s">
        <v>134</v>
      </c>
      <c r="AD2" s="112" t="s">
        <v>134</v>
      </c>
      <c r="AE2" s="112" t="s">
        <v>134</v>
      </c>
      <c r="AF2" s="113" t="s">
        <v>135</v>
      </c>
    </row>
    <row r="3">
      <c r="A3" s="114" t="s">
        <v>123</v>
      </c>
      <c r="B3" s="115" t="s">
        <v>136</v>
      </c>
      <c r="C3" s="112" t="s">
        <v>137</v>
      </c>
      <c r="D3" s="112" t="s">
        <v>138</v>
      </c>
      <c r="E3" s="112" t="s">
        <v>136</v>
      </c>
      <c r="F3" s="112" t="s">
        <v>137</v>
      </c>
      <c r="G3" s="112" t="s">
        <v>138</v>
      </c>
      <c r="H3" s="112" t="s">
        <v>136</v>
      </c>
      <c r="I3" s="112" t="s">
        <v>137</v>
      </c>
      <c r="J3" s="112" t="s">
        <v>138</v>
      </c>
      <c r="K3" s="112" t="s">
        <v>136</v>
      </c>
      <c r="L3" s="112" t="s">
        <v>137</v>
      </c>
      <c r="M3" s="112" t="s">
        <v>138</v>
      </c>
      <c r="N3" s="112" t="s">
        <v>136</v>
      </c>
      <c r="O3" s="112" t="s">
        <v>137</v>
      </c>
      <c r="P3" s="112" t="s">
        <v>138</v>
      </c>
      <c r="Q3" s="112" t="s">
        <v>136</v>
      </c>
      <c r="R3" s="112" t="s">
        <v>137</v>
      </c>
      <c r="S3" s="112" t="s">
        <v>138</v>
      </c>
      <c r="T3" s="112" t="s">
        <v>136</v>
      </c>
      <c r="U3" s="112" t="s">
        <v>137</v>
      </c>
      <c r="V3" s="112" t="s">
        <v>138</v>
      </c>
      <c r="W3" s="112" t="s">
        <v>136</v>
      </c>
      <c r="X3" s="112" t="s">
        <v>137</v>
      </c>
      <c r="Y3" s="112" t="s">
        <v>138</v>
      </c>
      <c r="Z3" s="112" t="s">
        <v>136</v>
      </c>
      <c r="AA3" s="112" t="s">
        <v>137</v>
      </c>
      <c r="AB3" s="112" t="s">
        <v>138</v>
      </c>
      <c r="AC3" s="112" t="s">
        <v>136</v>
      </c>
      <c r="AD3" s="112" t="s">
        <v>137</v>
      </c>
      <c r="AE3" s="112" t="s">
        <v>138</v>
      </c>
      <c r="AF3" s="9"/>
    </row>
    <row r="4">
      <c r="A4" s="116">
        <v>45728.0</v>
      </c>
      <c r="B4" s="117">
        <v>2.229</v>
      </c>
      <c r="C4" s="118">
        <v>1.938</v>
      </c>
      <c r="D4" s="118">
        <v>2.083</v>
      </c>
      <c r="E4" s="118">
        <v>2.25</v>
      </c>
      <c r="F4" s="118">
        <v>1.954</v>
      </c>
      <c r="G4" s="118">
        <v>2.102</v>
      </c>
      <c r="H4" s="118">
        <v>2.308</v>
      </c>
      <c r="I4" s="118">
        <v>2.013</v>
      </c>
      <c r="J4" s="118">
        <v>2.16</v>
      </c>
      <c r="K4" s="118">
        <v>2.384</v>
      </c>
      <c r="L4" s="118">
        <v>2.096</v>
      </c>
      <c r="M4" s="118">
        <v>2.24</v>
      </c>
      <c r="N4" s="117">
        <v>2.46</v>
      </c>
      <c r="O4" s="118">
        <v>2.18</v>
      </c>
      <c r="P4" s="117">
        <v>2.32</v>
      </c>
      <c r="Q4" s="118">
        <v>2.764</v>
      </c>
      <c r="R4" s="117">
        <v>2.583</v>
      </c>
      <c r="S4" s="117">
        <v>2.674</v>
      </c>
      <c r="T4" s="117">
        <v>3.062</v>
      </c>
      <c r="U4" s="117">
        <v>2.85</v>
      </c>
      <c r="V4" s="117">
        <v>2.956</v>
      </c>
      <c r="W4" s="117">
        <v>3.248</v>
      </c>
      <c r="X4" s="117">
        <v>3.026</v>
      </c>
      <c r="Y4" s="117">
        <v>3.137</v>
      </c>
      <c r="Z4" s="117">
        <v>3.463</v>
      </c>
      <c r="AA4" s="117">
        <v>3.179</v>
      </c>
      <c r="AB4" s="117">
        <v>3.321</v>
      </c>
      <c r="AC4" s="117">
        <v>3.558</v>
      </c>
      <c r="AD4" s="117">
        <v>3.267</v>
      </c>
      <c r="AE4" s="117">
        <v>3.413</v>
      </c>
      <c r="AF4" s="9">
        <f t="shared" ref="AF4:AF3177" si="1">ROW(A4)</f>
        <v>4</v>
      </c>
    </row>
    <row r="5">
      <c r="A5" s="116">
        <v>45727.0</v>
      </c>
      <c r="B5" s="117">
        <v>2.229</v>
      </c>
      <c r="C5" s="117">
        <v>1.938</v>
      </c>
      <c r="D5" s="117">
        <v>2.083</v>
      </c>
      <c r="E5" s="117">
        <v>2.25</v>
      </c>
      <c r="F5" s="117">
        <v>1.954</v>
      </c>
      <c r="G5" s="117">
        <v>2.102</v>
      </c>
      <c r="H5" s="117">
        <v>2.308</v>
      </c>
      <c r="I5" s="117">
        <v>2.013</v>
      </c>
      <c r="J5" s="117">
        <v>2.16</v>
      </c>
      <c r="K5" s="117">
        <v>2.384</v>
      </c>
      <c r="L5" s="117">
        <v>2.096</v>
      </c>
      <c r="M5" s="117">
        <v>2.24</v>
      </c>
      <c r="N5" s="117">
        <v>2.46</v>
      </c>
      <c r="O5" s="117">
        <v>2.18</v>
      </c>
      <c r="P5" s="117">
        <v>2.32</v>
      </c>
      <c r="Q5" s="117">
        <v>2.772</v>
      </c>
      <c r="R5" s="117">
        <v>2.588</v>
      </c>
      <c r="S5" s="117">
        <v>2.68</v>
      </c>
      <c r="T5" s="117">
        <v>3.064</v>
      </c>
      <c r="U5" s="117">
        <v>2.858</v>
      </c>
      <c r="V5" s="117">
        <v>2.961</v>
      </c>
      <c r="W5" s="117">
        <v>3.249</v>
      </c>
      <c r="X5" s="117">
        <v>3.038</v>
      </c>
      <c r="Y5" s="117">
        <v>3.144</v>
      </c>
      <c r="Z5" s="117">
        <v>3.463</v>
      </c>
      <c r="AA5" s="117">
        <v>3.179</v>
      </c>
      <c r="AB5" s="117">
        <v>3.321</v>
      </c>
      <c r="AC5" s="117">
        <v>3.558</v>
      </c>
      <c r="AD5" s="117">
        <v>3.267</v>
      </c>
      <c r="AE5" s="117">
        <v>3.413</v>
      </c>
      <c r="AF5" s="9">
        <f t="shared" si="1"/>
        <v>5</v>
      </c>
    </row>
    <row r="6">
      <c r="A6" s="116">
        <v>45726.0</v>
      </c>
      <c r="B6" s="117">
        <v>2.229</v>
      </c>
      <c r="C6" s="117">
        <v>1.938</v>
      </c>
      <c r="D6" s="117">
        <v>2.083</v>
      </c>
      <c r="E6" s="117">
        <v>2.25</v>
      </c>
      <c r="F6" s="117">
        <v>1.954</v>
      </c>
      <c r="G6" s="117">
        <v>2.102</v>
      </c>
      <c r="H6" s="117">
        <v>2.308</v>
      </c>
      <c r="I6" s="117">
        <v>2.013</v>
      </c>
      <c r="J6" s="117">
        <v>2.16</v>
      </c>
      <c r="K6" s="117">
        <v>2.386</v>
      </c>
      <c r="L6" s="117">
        <v>2.096</v>
      </c>
      <c r="M6" s="117">
        <v>2.241</v>
      </c>
      <c r="N6" s="117">
        <v>2.463</v>
      </c>
      <c r="O6" s="117">
        <v>2.18</v>
      </c>
      <c r="P6" s="117">
        <v>2.322</v>
      </c>
      <c r="Q6" s="117">
        <v>2.76</v>
      </c>
      <c r="R6" s="117">
        <v>2.612</v>
      </c>
      <c r="S6" s="117">
        <v>2.686</v>
      </c>
      <c r="T6" s="117">
        <v>3.058</v>
      </c>
      <c r="U6" s="117">
        <v>2.856</v>
      </c>
      <c r="V6" s="117">
        <v>2.957</v>
      </c>
      <c r="W6" s="117">
        <v>3.236</v>
      </c>
      <c r="X6" s="117">
        <v>3.043</v>
      </c>
      <c r="Y6" s="117">
        <v>3.14</v>
      </c>
      <c r="Z6" s="117">
        <v>3.463</v>
      </c>
      <c r="AA6" s="117">
        <v>3.179</v>
      </c>
      <c r="AB6" s="117">
        <v>3.321</v>
      </c>
      <c r="AC6" s="117">
        <v>3.558</v>
      </c>
      <c r="AD6" s="117">
        <v>3.267</v>
      </c>
      <c r="AE6" s="117">
        <v>3.413</v>
      </c>
      <c r="AF6" s="9">
        <f t="shared" si="1"/>
        <v>6</v>
      </c>
    </row>
    <row r="7">
      <c r="A7" s="116">
        <v>45723.0</v>
      </c>
      <c r="B7" s="117">
        <v>2.229</v>
      </c>
      <c r="C7" s="117">
        <v>1.938</v>
      </c>
      <c r="D7" s="117">
        <v>2.083</v>
      </c>
      <c r="E7" s="117">
        <v>2.25</v>
      </c>
      <c r="F7" s="117">
        <v>1.954</v>
      </c>
      <c r="G7" s="117">
        <v>2.102</v>
      </c>
      <c r="H7" s="117">
        <v>2.308</v>
      </c>
      <c r="I7" s="117">
        <v>2.013</v>
      </c>
      <c r="J7" s="117">
        <v>2.16</v>
      </c>
      <c r="K7" s="117">
        <v>2.384</v>
      </c>
      <c r="L7" s="117">
        <v>2.096</v>
      </c>
      <c r="M7" s="117">
        <v>2.24</v>
      </c>
      <c r="N7" s="117">
        <v>2.46</v>
      </c>
      <c r="O7" s="117">
        <v>2.18</v>
      </c>
      <c r="P7" s="117">
        <v>2.32</v>
      </c>
      <c r="Q7" s="117">
        <v>2.78</v>
      </c>
      <c r="R7" s="117">
        <v>2.568</v>
      </c>
      <c r="S7" s="117">
        <v>2.674</v>
      </c>
      <c r="T7" s="117">
        <v>3.06</v>
      </c>
      <c r="U7" s="117">
        <v>2.848</v>
      </c>
      <c r="V7" s="117">
        <v>2.954</v>
      </c>
      <c r="W7" s="117">
        <v>3.246</v>
      </c>
      <c r="X7" s="117">
        <v>3.036</v>
      </c>
      <c r="Y7" s="117">
        <v>3.141</v>
      </c>
      <c r="Z7" s="117">
        <v>3.463</v>
      </c>
      <c r="AA7" s="117">
        <v>3.179</v>
      </c>
      <c r="AB7" s="117">
        <v>3.321</v>
      </c>
      <c r="AC7" s="117">
        <v>3.558</v>
      </c>
      <c r="AD7" s="117">
        <v>3.267</v>
      </c>
      <c r="AE7" s="117">
        <v>3.413</v>
      </c>
      <c r="AF7" s="9">
        <f t="shared" si="1"/>
        <v>7</v>
      </c>
    </row>
    <row r="8">
      <c r="A8" s="116">
        <v>45722.0</v>
      </c>
      <c r="B8" s="117">
        <v>2.245</v>
      </c>
      <c r="C8" s="117">
        <v>1.955</v>
      </c>
      <c r="D8" s="117">
        <v>2.1</v>
      </c>
      <c r="E8" s="117">
        <v>2.25</v>
      </c>
      <c r="F8" s="117">
        <v>1.955</v>
      </c>
      <c r="G8" s="117">
        <v>2.102</v>
      </c>
      <c r="H8" s="117">
        <v>2.295</v>
      </c>
      <c r="I8" s="117">
        <v>2.0</v>
      </c>
      <c r="J8" s="117">
        <v>2.148</v>
      </c>
      <c r="K8" s="117">
        <v>2.384</v>
      </c>
      <c r="L8" s="117">
        <v>2.094</v>
      </c>
      <c r="M8" s="117">
        <v>2.239</v>
      </c>
      <c r="N8" s="117">
        <v>2.472</v>
      </c>
      <c r="O8" s="117">
        <v>2.188</v>
      </c>
      <c r="P8" s="117">
        <v>2.33</v>
      </c>
      <c r="Q8" s="117">
        <v>2.793</v>
      </c>
      <c r="R8" s="117">
        <v>2.609</v>
      </c>
      <c r="S8" s="117">
        <v>2.701</v>
      </c>
      <c r="T8" s="117">
        <v>3.063</v>
      </c>
      <c r="U8" s="117">
        <v>2.857</v>
      </c>
      <c r="V8" s="117">
        <v>2.96</v>
      </c>
      <c r="W8" s="117">
        <v>3.248</v>
      </c>
      <c r="X8" s="117">
        <v>3.052</v>
      </c>
      <c r="Y8" s="117">
        <v>3.15</v>
      </c>
      <c r="Z8" s="117">
        <v>3.45</v>
      </c>
      <c r="AA8" s="117">
        <v>3.168</v>
      </c>
      <c r="AB8" s="117">
        <v>3.309</v>
      </c>
      <c r="AC8" s="117">
        <v>3.545</v>
      </c>
      <c r="AD8" s="117">
        <v>3.255</v>
      </c>
      <c r="AE8" s="117">
        <v>3.4</v>
      </c>
      <c r="AF8" s="9">
        <f t="shared" si="1"/>
        <v>8</v>
      </c>
    </row>
    <row r="9">
      <c r="A9" s="116">
        <v>45721.0</v>
      </c>
      <c r="B9" s="117">
        <v>2.229</v>
      </c>
      <c r="C9" s="117">
        <v>1.938</v>
      </c>
      <c r="D9" s="117">
        <v>2.083</v>
      </c>
      <c r="E9" s="117">
        <v>2.254</v>
      </c>
      <c r="F9" s="117">
        <v>1.958</v>
      </c>
      <c r="G9" s="117">
        <v>2.106</v>
      </c>
      <c r="H9" s="117">
        <v>2.321</v>
      </c>
      <c r="I9" s="117">
        <v>2.025</v>
      </c>
      <c r="J9" s="117">
        <v>2.173</v>
      </c>
      <c r="K9" s="117">
        <v>2.404</v>
      </c>
      <c r="L9" s="117">
        <v>2.114</v>
      </c>
      <c r="M9" s="117">
        <v>2.259</v>
      </c>
      <c r="N9" s="117">
        <v>2.487</v>
      </c>
      <c r="O9" s="117">
        <v>2.203</v>
      </c>
      <c r="P9" s="117">
        <v>2.345</v>
      </c>
      <c r="Q9" s="117">
        <v>2.87</v>
      </c>
      <c r="R9" s="117">
        <v>2.671</v>
      </c>
      <c r="S9" s="117">
        <v>2.771</v>
      </c>
      <c r="T9" s="117">
        <v>3.113</v>
      </c>
      <c r="U9" s="117">
        <v>2.917</v>
      </c>
      <c r="V9" s="117">
        <v>3.015</v>
      </c>
      <c r="W9" s="117">
        <v>3.3</v>
      </c>
      <c r="X9" s="117">
        <v>3.101</v>
      </c>
      <c r="Y9" s="117">
        <v>3.201</v>
      </c>
      <c r="Z9" s="117">
        <v>3.483</v>
      </c>
      <c r="AA9" s="117">
        <v>3.196</v>
      </c>
      <c r="AB9" s="117">
        <v>3.34</v>
      </c>
      <c r="AC9" s="117">
        <v>3.575</v>
      </c>
      <c r="AD9" s="117">
        <v>3.279</v>
      </c>
      <c r="AE9" s="117">
        <v>3.427</v>
      </c>
      <c r="AF9" s="9">
        <f t="shared" si="1"/>
        <v>9</v>
      </c>
    </row>
    <row r="10">
      <c r="A10" s="116">
        <v>45720.0</v>
      </c>
      <c r="B10" s="117">
        <v>2.233</v>
      </c>
      <c r="C10" s="117">
        <v>1.942</v>
      </c>
      <c r="D10" s="117">
        <v>2.088</v>
      </c>
      <c r="E10" s="117">
        <v>2.258</v>
      </c>
      <c r="F10" s="117">
        <v>1.963</v>
      </c>
      <c r="G10" s="117">
        <v>2.11</v>
      </c>
      <c r="H10" s="117">
        <v>2.321</v>
      </c>
      <c r="I10" s="117">
        <v>2.025</v>
      </c>
      <c r="J10" s="117">
        <v>2.173</v>
      </c>
      <c r="K10" s="117">
        <v>2.42</v>
      </c>
      <c r="L10" s="117">
        <v>2.136</v>
      </c>
      <c r="M10" s="117">
        <v>2.278</v>
      </c>
      <c r="N10" s="117">
        <v>2.52</v>
      </c>
      <c r="O10" s="117">
        <v>2.247</v>
      </c>
      <c r="P10" s="117">
        <v>2.383</v>
      </c>
      <c r="Q10" s="117">
        <v>2.926</v>
      </c>
      <c r="R10" s="117">
        <v>2.719</v>
      </c>
      <c r="S10" s="117">
        <v>2.822</v>
      </c>
      <c r="T10" s="117">
        <v>3.172</v>
      </c>
      <c r="U10" s="117">
        <v>2.961</v>
      </c>
      <c r="V10" s="117">
        <v>3.066</v>
      </c>
      <c r="W10" s="117">
        <v>3.345</v>
      </c>
      <c r="X10" s="117">
        <v>3.125</v>
      </c>
      <c r="Y10" s="117">
        <v>3.235</v>
      </c>
      <c r="Z10" s="117">
        <v>3.509</v>
      </c>
      <c r="AA10" s="117">
        <v>3.223</v>
      </c>
      <c r="AB10" s="117">
        <v>3.366</v>
      </c>
      <c r="AC10" s="117">
        <v>3.592</v>
      </c>
      <c r="AD10" s="117">
        <v>3.296</v>
      </c>
      <c r="AE10" s="117">
        <v>3.444</v>
      </c>
      <c r="AF10" s="9">
        <f t="shared" si="1"/>
        <v>10</v>
      </c>
    </row>
    <row r="11">
      <c r="A11" s="116">
        <v>45719.0</v>
      </c>
      <c r="B11" s="117">
        <v>2.233</v>
      </c>
      <c r="C11" s="117">
        <v>1.942</v>
      </c>
      <c r="D11" s="117">
        <v>2.088</v>
      </c>
      <c r="E11" s="117">
        <v>2.258</v>
      </c>
      <c r="F11" s="117">
        <v>1.963</v>
      </c>
      <c r="G11" s="117">
        <v>2.11</v>
      </c>
      <c r="H11" s="117">
        <v>2.321</v>
      </c>
      <c r="I11" s="117">
        <v>2.025</v>
      </c>
      <c r="J11" s="117">
        <v>2.173</v>
      </c>
      <c r="K11" s="117">
        <v>2.425</v>
      </c>
      <c r="L11" s="117">
        <v>2.143</v>
      </c>
      <c r="M11" s="117">
        <v>2.284</v>
      </c>
      <c r="N11" s="117">
        <v>2.53</v>
      </c>
      <c r="O11" s="117">
        <v>2.26</v>
      </c>
      <c r="P11" s="117">
        <v>2.395</v>
      </c>
      <c r="Q11" s="117">
        <v>2.933</v>
      </c>
      <c r="R11" s="117">
        <v>2.709</v>
      </c>
      <c r="S11" s="117">
        <v>2.821</v>
      </c>
      <c r="T11" s="117">
        <v>3.182</v>
      </c>
      <c r="U11" s="117">
        <v>2.973</v>
      </c>
      <c r="V11" s="117">
        <v>3.078</v>
      </c>
      <c r="W11" s="117">
        <v>3.365</v>
      </c>
      <c r="X11" s="117">
        <v>3.14</v>
      </c>
      <c r="Y11" s="117">
        <v>3.253</v>
      </c>
      <c r="Z11" s="117">
        <v>3.504</v>
      </c>
      <c r="AA11" s="117">
        <v>3.217</v>
      </c>
      <c r="AB11" s="117">
        <v>3.36</v>
      </c>
      <c r="AC11" s="117">
        <v>3.596</v>
      </c>
      <c r="AD11" s="117">
        <v>3.308</v>
      </c>
      <c r="AE11" s="117">
        <v>3.452</v>
      </c>
      <c r="AF11" s="9">
        <f t="shared" si="1"/>
        <v>11</v>
      </c>
    </row>
    <row r="12">
      <c r="A12" s="116">
        <v>45716.0</v>
      </c>
      <c r="B12" s="117">
        <v>2.233</v>
      </c>
      <c r="C12" s="117">
        <v>1.942</v>
      </c>
      <c r="D12" s="117">
        <v>2.088</v>
      </c>
      <c r="E12" s="117">
        <v>2.258</v>
      </c>
      <c r="F12" s="117">
        <v>1.963</v>
      </c>
      <c r="G12" s="117">
        <v>2.11</v>
      </c>
      <c r="H12" s="117">
        <v>2.321</v>
      </c>
      <c r="I12" s="117">
        <v>2.025</v>
      </c>
      <c r="J12" s="117">
        <v>2.173</v>
      </c>
      <c r="K12" s="117">
        <v>2.435</v>
      </c>
      <c r="L12" s="117">
        <v>2.154</v>
      </c>
      <c r="M12" s="117">
        <v>2.295</v>
      </c>
      <c r="N12" s="117">
        <v>2.55</v>
      </c>
      <c r="O12" s="117">
        <v>2.283</v>
      </c>
      <c r="P12" s="117">
        <v>2.417</v>
      </c>
      <c r="Q12" s="117">
        <v>2.942</v>
      </c>
      <c r="R12" s="117">
        <v>2.731</v>
      </c>
      <c r="S12" s="117">
        <v>2.837</v>
      </c>
      <c r="T12" s="117">
        <v>3.191</v>
      </c>
      <c r="U12" s="117">
        <v>2.986</v>
      </c>
      <c r="V12" s="117">
        <v>3.088</v>
      </c>
      <c r="W12" s="117">
        <v>3.361</v>
      </c>
      <c r="X12" s="117">
        <v>3.155</v>
      </c>
      <c r="Y12" s="117">
        <v>3.258</v>
      </c>
      <c r="Z12" s="117">
        <v>3.504</v>
      </c>
      <c r="AA12" s="117">
        <v>3.217</v>
      </c>
      <c r="AB12" s="117">
        <v>3.36</v>
      </c>
      <c r="AC12" s="117">
        <v>3.596</v>
      </c>
      <c r="AD12" s="117">
        <v>3.308</v>
      </c>
      <c r="AE12" s="117">
        <v>3.452</v>
      </c>
      <c r="AF12" s="9">
        <f t="shared" si="1"/>
        <v>12</v>
      </c>
    </row>
    <row r="13">
      <c r="A13" s="116">
        <v>45715.0</v>
      </c>
      <c r="B13" s="117">
        <v>2.238</v>
      </c>
      <c r="C13" s="117">
        <v>1.946</v>
      </c>
      <c r="D13" s="117">
        <v>2.092</v>
      </c>
      <c r="E13" s="117">
        <v>2.263</v>
      </c>
      <c r="F13" s="117">
        <v>1.967</v>
      </c>
      <c r="G13" s="117">
        <v>2.115</v>
      </c>
      <c r="H13" s="117">
        <v>2.325</v>
      </c>
      <c r="I13" s="117">
        <v>2.029</v>
      </c>
      <c r="J13" s="117">
        <v>2.177</v>
      </c>
      <c r="K13" s="117">
        <v>2.44</v>
      </c>
      <c r="L13" s="117">
        <v>2.159</v>
      </c>
      <c r="M13" s="117">
        <v>2.299</v>
      </c>
      <c r="N13" s="117">
        <v>2.555</v>
      </c>
      <c r="O13" s="117">
        <v>2.288</v>
      </c>
      <c r="P13" s="117">
        <v>2.422</v>
      </c>
      <c r="Q13" s="117">
        <v>2.936</v>
      </c>
      <c r="R13" s="117">
        <v>2.743</v>
      </c>
      <c r="S13" s="117">
        <v>2.839</v>
      </c>
      <c r="T13" s="117">
        <v>3.178</v>
      </c>
      <c r="U13" s="117">
        <v>3.006</v>
      </c>
      <c r="V13" s="117">
        <v>3.092</v>
      </c>
      <c r="W13" s="117">
        <v>3.37</v>
      </c>
      <c r="X13" s="117">
        <v>3.162</v>
      </c>
      <c r="Y13" s="117">
        <v>3.266</v>
      </c>
      <c r="Z13" s="117">
        <v>3.508</v>
      </c>
      <c r="AA13" s="117">
        <v>3.221</v>
      </c>
      <c r="AB13" s="117">
        <v>3.365</v>
      </c>
      <c r="AC13" s="117">
        <v>3.6</v>
      </c>
      <c r="AD13" s="117">
        <v>3.304</v>
      </c>
      <c r="AE13" s="117">
        <v>3.452</v>
      </c>
      <c r="AF13" s="9">
        <f t="shared" si="1"/>
        <v>13</v>
      </c>
    </row>
    <row r="14">
      <c r="A14" s="116">
        <v>45714.0</v>
      </c>
      <c r="B14" s="117">
        <v>2.238</v>
      </c>
      <c r="C14" s="117">
        <v>1.946</v>
      </c>
      <c r="D14" s="117">
        <v>2.092</v>
      </c>
      <c r="E14" s="117">
        <v>2.263</v>
      </c>
      <c r="F14" s="117">
        <v>1.967</v>
      </c>
      <c r="G14" s="117">
        <v>2.115</v>
      </c>
      <c r="H14" s="117">
        <v>2.325</v>
      </c>
      <c r="I14" s="117">
        <v>2.029</v>
      </c>
      <c r="J14" s="117">
        <v>2.177</v>
      </c>
      <c r="K14" s="117">
        <v>2.442</v>
      </c>
      <c r="L14" s="117">
        <v>2.166</v>
      </c>
      <c r="M14" s="117">
        <v>2.304</v>
      </c>
      <c r="N14" s="117">
        <v>2.558</v>
      </c>
      <c r="O14" s="117">
        <v>2.302</v>
      </c>
      <c r="P14" s="117">
        <v>2.43</v>
      </c>
      <c r="Q14" s="117">
        <v>2.96</v>
      </c>
      <c r="R14" s="117">
        <v>2.737</v>
      </c>
      <c r="S14" s="117">
        <v>2.848</v>
      </c>
      <c r="T14" s="117">
        <v>3.229</v>
      </c>
      <c r="U14" s="117">
        <v>2.998</v>
      </c>
      <c r="V14" s="117">
        <v>3.113</v>
      </c>
      <c r="W14" s="117">
        <v>3.394</v>
      </c>
      <c r="X14" s="117">
        <v>3.193</v>
      </c>
      <c r="Y14" s="117">
        <v>3.294</v>
      </c>
      <c r="Z14" s="117">
        <v>3.513</v>
      </c>
      <c r="AA14" s="117">
        <v>3.221</v>
      </c>
      <c r="AB14" s="117">
        <v>3.367</v>
      </c>
      <c r="AC14" s="117">
        <v>3.604</v>
      </c>
      <c r="AD14" s="117">
        <v>3.304</v>
      </c>
      <c r="AE14" s="117">
        <v>3.454</v>
      </c>
      <c r="AF14" s="9">
        <f t="shared" si="1"/>
        <v>14</v>
      </c>
    </row>
    <row r="15">
      <c r="A15" s="116">
        <v>45713.0</v>
      </c>
      <c r="B15" s="117">
        <v>2.238</v>
      </c>
      <c r="C15" s="117">
        <v>1.946</v>
      </c>
      <c r="D15" s="117">
        <v>2.092</v>
      </c>
      <c r="E15" s="117">
        <v>2.263</v>
      </c>
      <c r="F15" s="117">
        <v>1.967</v>
      </c>
      <c r="G15" s="117">
        <v>2.115</v>
      </c>
      <c r="H15" s="117">
        <v>2.325</v>
      </c>
      <c r="I15" s="117">
        <v>2.029</v>
      </c>
      <c r="J15" s="117">
        <v>2.177</v>
      </c>
      <c r="K15" s="117">
        <v>2.444</v>
      </c>
      <c r="L15" s="117">
        <v>2.163</v>
      </c>
      <c r="M15" s="117">
        <v>2.304</v>
      </c>
      <c r="N15" s="117">
        <v>2.563</v>
      </c>
      <c r="O15" s="117">
        <v>2.297</v>
      </c>
      <c r="P15" s="117">
        <v>2.43</v>
      </c>
      <c r="Q15" s="117">
        <v>2.952</v>
      </c>
      <c r="R15" s="117">
        <v>2.753</v>
      </c>
      <c r="S15" s="117">
        <v>2.853</v>
      </c>
      <c r="T15" s="117">
        <v>3.225</v>
      </c>
      <c r="U15" s="117">
        <v>3.015</v>
      </c>
      <c r="V15" s="117">
        <v>3.12</v>
      </c>
      <c r="W15" s="117">
        <v>3.394</v>
      </c>
      <c r="X15" s="117">
        <v>3.191</v>
      </c>
      <c r="Y15" s="117">
        <v>3.293</v>
      </c>
      <c r="Z15" s="117">
        <v>3.513</v>
      </c>
      <c r="AA15" s="117">
        <v>3.221</v>
      </c>
      <c r="AB15" s="117">
        <v>3.367</v>
      </c>
      <c r="AC15" s="117">
        <v>3.604</v>
      </c>
      <c r="AD15" s="117">
        <v>3.304</v>
      </c>
      <c r="AE15" s="117">
        <v>3.454</v>
      </c>
      <c r="AF15" s="9">
        <f t="shared" si="1"/>
        <v>15</v>
      </c>
    </row>
    <row r="16">
      <c r="A16" s="116">
        <v>45712.0</v>
      </c>
      <c r="B16" s="117">
        <v>2.238</v>
      </c>
      <c r="C16" s="117">
        <v>1.946</v>
      </c>
      <c r="D16" s="117">
        <v>2.092</v>
      </c>
      <c r="E16" s="117">
        <v>2.263</v>
      </c>
      <c r="F16" s="117">
        <v>1.967</v>
      </c>
      <c r="G16" s="117">
        <v>2.115</v>
      </c>
      <c r="H16" s="117">
        <v>2.325</v>
      </c>
      <c r="I16" s="117">
        <v>2.029</v>
      </c>
      <c r="J16" s="117">
        <v>2.177</v>
      </c>
      <c r="K16" s="117">
        <v>2.452</v>
      </c>
      <c r="L16" s="117">
        <v>2.154</v>
      </c>
      <c r="M16" s="117">
        <v>2.303</v>
      </c>
      <c r="N16" s="117">
        <v>2.578</v>
      </c>
      <c r="O16" s="117">
        <v>2.278</v>
      </c>
      <c r="P16" s="117">
        <v>2.428</v>
      </c>
      <c r="Q16" s="117">
        <v>2.977</v>
      </c>
      <c r="R16" s="117">
        <v>2.727</v>
      </c>
      <c r="S16" s="117">
        <v>2.852</v>
      </c>
      <c r="T16" s="117">
        <v>3.242</v>
      </c>
      <c r="U16" s="117">
        <v>2.993</v>
      </c>
      <c r="V16" s="117">
        <v>3.118</v>
      </c>
      <c r="W16" s="117">
        <v>3.42</v>
      </c>
      <c r="X16" s="117">
        <v>3.17</v>
      </c>
      <c r="Y16" s="117">
        <v>3.295</v>
      </c>
      <c r="Z16" s="117">
        <v>3.513</v>
      </c>
      <c r="AA16" s="117">
        <v>3.221</v>
      </c>
      <c r="AB16" s="117">
        <v>3.367</v>
      </c>
      <c r="AC16" s="117">
        <v>3.604</v>
      </c>
      <c r="AD16" s="117">
        <v>3.304</v>
      </c>
      <c r="AE16" s="117">
        <v>3.454</v>
      </c>
      <c r="AF16" s="9">
        <f t="shared" si="1"/>
        <v>16</v>
      </c>
    </row>
    <row r="17">
      <c r="A17" s="116">
        <v>45709.0</v>
      </c>
      <c r="B17" s="117">
        <v>2.238</v>
      </c>
      <c r="C17" s="117">
        <v>1.946</v>
      </c>
      <c r="D17" s="117">
        <v>2.092</v>
      </c>
      <c r="E17" s="117">
        <v>2.263</v>
      </c>
      <c r="F17" s="117">
        <v>1.967</v>
      </c>
      <c r="G17" s="117">
        <v>2.115</v>
      </c>
      <c r="H17" s="117">
        <v>2.325</v>
      </c>
      <c r="I17" s="117">
        <v>2.029</v>
      </c>
      <c r="J17" s="117">
        <v>2.177</v>
      </c>
      <c r="K17" s="117">
        <v>2.453</v>
      </c>
      <c r="L17" s="117">
        <v>2.155</v>
      </c>
      <c r="M17" s="117">
        <v>2.304</v>
      </c>
      <c r="N17" s="117">
        <v>2.582</v>
      </c>
      <c r="O17" s="117">
        <v>2.282</v>
      </c>
      <c r="P17" s="117">
        <v>2.432</v>
      </c>
      <c r="Q17" s="117">
        <v>2.967</v>
      </c>
      <c r="R17" s="117">
        <v>2.761</v>
      </c>
      <c r="S17" s="117">
        <v>2.864</v>
      </c>
      <c r="T17" s="117">
        <v>3.223</v>
      </c>
      <c r="U17" s="117">
        <v>3.018</v>
      </c>
      <c r="V17" s="117">
        <v>3.121</v>
      </c>
      <c r="W17" s="117">
        <v>3.396</v>
      </c>
      <c r="X17" s="117">
        <v>3.193</v>
      </c>
      <c r="Y17" s="117">
        <v>3.295</v>
      </c>
      <c r="Z17" s="117">
        <v>3.513</v>
      </c>
      <c r="AA17" s="117">
        <v>3.221</v>
      </c>
      <c r="AB17" s="117">
        <v>3.367</v>
      </c>
      <c r="AC17" s="117">
        <v>3.604</v>
      </c>
      <c r="AD17" s="117">
        <v>3.304</v>
      </c>
      <c r="AE17" s="117">
        <v>3.454</v>
      </c>
      <c r="AF17" s="9">
        <f t="shared" si="1"/>
        <v>17</v>
      </c>
    </row>
    <row r="18">
      <c r="A18" s="116">
        <v>45708.0</v>
      </c>
      <c r="B18" s="117">
        <v>2.238</v>
      </c>
      <c r="C18" s="117">
        <v>1.946</v>
      </c>
      <c r="D18" s="117">
        <v>2.092</v>
      </c>
      <c r="E18" s="117">
        <v>2.263</v>
      </c>
      <c r="F18" s="117">
        <v>1.967</v>
      </c>
      <c r="G18" s="117">
        <v>2.115</v>
      </c>
      <c r="H18" s="117">
        <v>2.325</v>
      </c>
      <c r="I18" s="117">
        <v>2.029</v>
      </c>
      <c r="J18" s="117">
        <v>2.177</v>
      </c>
      <c r="K18" s="117">
        <v>2.453</v>
      </c>
      <c r="L18" s="117">
        <v>2.155</v>
      </c>
      <c r="M18" s="117">
        <v>2.304</v>
      </c>
      <c r="N18" s="117">
        <v>2.582</v>
      </c>
      <c r="O18" s="117">
        <v>2.282</v>
      </c>
      <c r="P18" s="117">
        <v>2.432</v>
      </c>
      <c r="Q18" s="117">
        <v>2.973</v>
      </c>
      <c r="R18" s="117">
        <v>2.746</v>
      </c>
      <c r="S18" s="117">
        <v>2.859</v>
      </c>
      <c r="T18" s="117">
        <v>3.226</v>
      </c>
      <c r="U18" s="117">
        <v>3.02</v>
      </c>
      <c r="V18" s="117">
        <v>3.123</v>
      </c>
      <c r="W18" s="117">
        <v>3.408</v>
      </c>
      <c r="X18" s="117">
        <v>3.18</v>
      </c>
      <c r="Y18" s="117">
        <v>3.294</v>
      </c>
      <c r="Z18" s="117">
        <v>3.513</v>
      </c>
      <c r="AA18" s="117">
        <v>3.221</v>
      </c>
      <c r="AB18" s="117">
        <v>3.367</v>
      </c>
      <c r="AC18" s="117">
        <v>3.6</v>
      </c>
      <c r="AD18" s="117">
        <v>3.3</v>
      </c>
      <c r="AE18" s="117">
        <v>3.45</v>
      </c>
      <c r="AF18" s="9">
        <f t="shared" si="1"/>
        <v>18</v>
      </c>
    </row>
    <row r="19">
      <c r="A19" s="116">
        <v>45707.0</v>
      </c>
      <c r="B19" s="117">
        <v>2.238</v>
      </c>
      <c r="C19" s="117">
        <v>1.946</v>
      </c>
      <c r="D19" s="117">
        <v>2.092</v>
      </c>
      <c r="E19" s="117">
        <v>2.263</v>
      </c>
      <c r="F19" s="117">
        <v>1.967</v>
      </c>
      <c r="G19" s="117">
        <v>2.115</v>
      </c>
      <c r="H19" s="117">
        <v>2.325</v>
      </c>
      <c r="I19" s="117">
        <v>2.029</v>
      </c>
      <c r="J19" s="117">
        <v>2.177</v>
      </c>
      <c r="K19" s="117">
        <v>2.459</v>
      </c>
      <c r="L19" s="117">
        <v>2.161</v>
      </c>
      <c r="M19" s="117">
        <v>2.31</v>
      </c>
      <c r="N19" s="117">
        <v>2.593</v>
      </c>
      <c r="O19" s="117">
        <v>2.293</v>
      </c>
      <c r="P19" s="117">
        <v>2.443</v>
      </c>
      <c r="Q19" s="117">
        <v>2.968</v>
      </c>
      <c r="R19" s="117">
        <v>2.759</v>
      </c>
      <c r="S19" s="117">
        <v>2.863</v>
      </c>
      <c r="T19" s="117">
        <v>3.235</v>
      </c>
      <c r="U19" s="117">
        <v>3.026</v>
      </c>
      <c r="V19" s="117">
        <v>3.13</v>
      </c>
      <c r="W19" s="117">
        <v>3.4</v>
      </c>
      <c r="X19" s="117">
        <v>3.187</v>
      </c>
      <c r="Y19" s="117">
        <v>3.294</v>
      </c>
      <c r="Z19" s="117">
        <v>3.504</v>
      </c>
      <c r="AA19" s="117">
        <v>3.213</v>
      </c>
      <c r="AB19" s="117">
        <v>3.358</v>
      </c>
      <c r="AC19" s="117">
        <v>3.592</v>
      </c>
      <c r="AD19" s="117">
        <v>3.292</v>
      </c>
      <c r="AE19" s="117">
        <v>3.442</v>
      </c>
      <c r="AF19" s="9">
        <f t="shared" si="1"/>
        <v>19</v>
      </c>
    </row>
    <row r="20">
      <c r="A20" s="116">
        <v>45706.0</v>
      </c>
      <c r="B20" s="117">
        <v>2.238</v>
      </c>
      <c r="C20" s="117">
        <v>1.946</v>
      </c>
      <c r="D20" s="117">
        <v>2.092</v>
      </c>
      <c r="E20" s="117">
        <v>2.263</v>
      </c>
      <c r="F20" s="117">
        <v>1.967</v>
      </c>
      <c r="G20" s="117">
        <v>2.115</v>
      </c>
      <c r="H20" s="117">
        <v>2.325</v>
      </c>
      <c r="I20" s="117">
        <v>2.029</v>
      </c>
      <c r="J20" s="117">
        <v>2.177</v>
      </c>
      <c r="K20" s="117">
        <v>2.459</v>
      </c>
      <c r="L20" s="117">
        <v>2.161</v>
      </c>
      <c r="M20" s="117">
        <v>2.31</v>
      </c>
      <c r="N20" s="117">
        <v>2.593</v>
      </c>
      <c r="O20" s="117">
        <v>2.293</v>
      </c>
      <c r="P20" s="117">
        <v>2.443</v>
      </c>
      <c r="Q20" s="117">
        <v>2.966</v>
      </c>
      <c r="R20" s="117">
        <v>2.753</v>
      </c>
      <c r="S20" s="117">
        <v>2.859</v>
      </c>
      <c r="T20" s="117">
        <v>3.234</v>
      </c>
      <c r="U20" s="117">
        <v>3.024</v>
      </c>
      <c r="V20" s="117">
        <v>3.129</v>
      </c>
      <c r="W20" s="117">
        <v>3.397</v>
      </c>
      <c r="X20" s="117">
        <v>3.188</v>
      </c>
      <c r="Y20" s="117">
        <v>3.293</v>
      </c>
      <c r="Z20" s="117">
        <v>3.504</v>
      </c>
      <c r="AA20" s="117">
        <v>3.213</v>
      </c>
      <c r="AB20" s="117" t="s">
        <v>139</v>
      </c>
      <c r="AC20" s="117">
        <v>3.592</v>
      </c>
      <c r="AD20" s="117">
        <v>3.292</v>
      </c>
      <c r="AE20" s="117">
        <v>3.442</v>
      </c>
      <c r="AF20" s="9">
        <f t="shared" si="1"/>
        <v>20</v>
      </c>
    </row>
    <row r="21" ht="15.75" customHeight="1">
      <c r="A21" s="116">
        <v>45705.0</v>
      </c>
      <c r="B21" s="117">
        <v>2.238</v>
      </c>
      <c r="C21" s="117">
        <v>1.946</v>
      </c>
      <c r="D21" s="117">
        <v>2.092</v>
      </c>
      <c r="E21" s="117">
        <v>2.263</v>
      </c>
      <c r="F21" s="117">
        <v>1.967</v>
      </c>
      <c r="G21" s="117">
        <v>2.115</v>
      </c>
      <c r="H21" s="117">
        <v>2.325</v>
      </c>
      <c r="I21" s="117">
        <v>2.029</v>
      </c>
      <c r="J21" s="117">
        <v>2.177</v>
      </c>
      <c r="K21" s="117">
        <v>2.451</v>
      </c>
      <c r="L21" s="117">
        <v>2.153</v>
      </c>
      <c r="M21" s="117">
        <v>2.302</v>
      </c>
      <c r="N21" s="117">
        <v>2.576</v>
      </c>
      <c r="O21" s="117">
        <v>2.276</v>
      </c>
      <c r="P21" s="117">
        <v>2.426</v>
      </c>
      <c r="Q21" s="117">
        <v>2.968</v>
      </c>
      <c r="R21" s="117">
        <v>2.747</v>
      </c>
      <c r="S21" s="117">
        <v>2.857</v>
      </c>
      <c r="T21" s="117">
        <v>3.234</v>
      </c>
      <c r="U21" s="117">
        <v>3.022</v>
      </c>
      <c r="V21" s="117">
        <v>3.128</v>
      </c>
      <c r="W21" s="117">
        <v>3.399</v>
      </c>
      <c r="X21" s="117">
        <v>3.182</v>
      </c>
      <c r="Y21" s="117">
        <v>3.291</v>
      </c>
      <c r="Z21" s="117">
        <v>3.504</v>
      </c>
      <c r="AA21" s="117">
        <v>3.213</v>
      </c>
      <c r="AB21" s="117">
        <v>3.358</v>
      </c>
      <c r="AC21" s="117">
        <v>3.592</v>
      </c>
      <c r="AD21" s="117">
        <v>3.292</v>
      </c>
      <c r="AE21" s="117">
        <v>3.442</v>
      </c>
      <c r="AF21" s="9">
        <f t="shared" si="1"/>
        <v>21</v>
      </c>
    </row>
    <row r="22" ht="15.75" customHeight="1">
      <c r="A22" s="116">
        <v>45702.0</v>
      </c>
      <c r="B22" s="117">
        <v>2.233</v>
      </c>
      <c r="C22" s="117">
        <v>1.942</v>
      </c>
      <c r="D22" s="117">
        <v>2.088</v>
      </c>
      <c r="E22" s="117">
        <v>2.258</v>
      </c>
      <c r="F22" s="117">
        <v>1.963</v>
      </c>
      <c r="G22" s="117">
        <v>2.11</v>
      </c>
      <c r="H22" s="117">
        <v>2.325</v>
      </c>
      <c r="I22" s="117">
        <v>2.029</v>
      </c>
      <c r="J22" s="117">
        <v>2.177</v>
      </c>
      <c r="K22" s="117">
        <v>2.451</v>
      </c>
      <c r="L22" s="117">
        <v>2.153</v>
      </c>
      <c r="M22" s="117">
        <v>2.302</v>
      </c>
      <c r="N22" s="117">
        <v>2.576</v>
      </c>
      <c r="O22" s="117">
        <v>2.276</v>
      </c>
      <c r="P22" s="117">
        <v>2.426</v>
      </c>
      <c r="Q22" s="117">
        <v>2.911</v>
      </c>
      <c r="R22" s="117">
        <v>2.702</v>
      </c>
      <c r="S22" s="117">
        <v>2.807</v>
      </c>
      <c r="T22" s="117">
        <v>3.227</v>
      </c>
      <c r="U22" s="117">
        <v>3.033</v>
      </c>
      <c r="V22" s="117">
        <v>3.13</v>
      </c>
      <c r="W22" s="117">
        <v>3.417</v>
      </c>
      <c r="X22" s="117">
        <v>3.184</v>
      </c>
      <c r="Y22" s="117">
        <v>3.301</v>
      </c>
      <c r="Z22" s="117">
        <v>3.508</v>
      </c>
      <c r="AA22" s="117">
        <v>3.217</v>
      </c>
      <c r="AB22" s="117">
        <v>3.363</v>
      </c>
      <c r="AC22" s="117">
        <v>3.596</v>
      </c>
      <c r="AD22" s="117">
        <v>3.296</v>
      </c>
      <c r="AE22" s="117">
        <v>3.446</v>
      </c>
      <c r="AF22" s="119">
        <f t="shared" si="1"/>
        <v>22</v>
      </c>
    </row>
    <row r="23" ht="15.75" customHeight="1">
      <c r="A23" s="116">
        <v>45701.0</v>
      </c>
      <c r="B23" s="117">
        <v>2.229</v>
      </c>
      <c r="C23" s="117">
        <v>1.938</v>
      </c>
      <c r="D23" s="117">
        <v>2.083</v>
      </c>
      <c r="E23" s="117">
        <v>2.254</v>
      </c>
      <c r="F23" s="117">
        <v>1.958</v>
      </c>
      <c r="G23" s="117">
        <v>2.106</v>
      </c>
      <c r="H23" s="117">
        <v>2.317</v>
      </c>
      <c r="I23" s="117">
        <v>2.017</v>
      </c>
      <c r="J23" s="117">
        <v>2.167</v>
      </c>
      <c r="K23" s="117">
        <v>2.451</v>
      </c>
      <c r="L23" s="117">
        <v>2.151</v>
      </c>
      <c r="M23" s="117">
        <v>2.301</v>
      </c>
      <c r="N23" s="117">
        <v>2.586</v>
      </c>
      <c r="O23" s="117">
        <v>2.286</v>
      </c>
      <c r="P23" s="117">
        <v>2.436</v>
      </c>
      <c r="Q23" s="117">
        <v>2.932</v>
      </c>
      <c r="R23" s="117">
        <v>2.691</v>
      </c>
      <c r="S23" s="117">
        <v>2.812</v>
      </c>
      <c r="T23" s="117">
        <v>3.241</v>
      </c>
      <c r="U23" s="117">
        <v>3.018</v>
      </c>
      <c r="V23" s="117">
        <v>3.129</v>
      </c>
      <c r="W23" s="117">
        <v>3.43</v>
      </c>
      <c r="X23" s="117">
        <v>3.18</v>
      </c>
      <c r="Y23" s="117">
        <v>3.305</v>
      </c>
      <c r="Z23" s="117">
        <v>3.504</v>
      </c>
      <c r="AA23" s="117">
        <v>3.213</v>
      </c>
      <c r="AB23" s="117">
        <v>3.358</v>
      </c>
      <c r="AC23" s="117">
        <v>3.596</v>
      </c>
      <c r="AD23" s="117">
        <v>3.296</v>
      </c>
      <c r="AE23" s="117">
        <v>3.446</v>
      </c>
      <c r="AF23" s="9">
        <f t="shared" si="1"/>
        <v>23</v>
      </c>
    </row>
    <row r="24" ht="15.75" customHeight="1">
      <c r="A24" s="116">
        <v>45700.0</v>
      </c>
      <c r="B24" s="117">
        <v>2.196</v>
      </c>
      <c r="C24" s="117">
        <v>1.904</v>
      </c>
      <c r="D24" s="117">
        <v>2.05</v>
      </c>
      <c r="E24" s="117">
        <v>2.221</v>
      </c>
      <c r="F24" s="117">
        <v>1.925</v>
      </c>
      <c r="G24" s="117">
        <v>2.073</v>
      </c>
      <c r="H24" s="117">
        <v>2.275</v>
      </c>
      <c r="I24" s="117">
        <v>1.975</v>
      </c>
      <c r="J24" s="117">
        <v>2.125</v>
      </c>
      <c r="K24" s="117">
        <v>2.421</v>
      </c>
      <c r="L24" s="117">
        <v>2.121</v>
      </c>
      <c r="M24" s="117">
        <v>2.271</v>
      </c>
      <c r="N24" s="117">
        <v>2.567</v>
      </c>
      <c r="O24" s="117">
        <v>2.267</v>
      </c>
      <c r="P24" s="117">
        <v>2.417</v>
      </c>
      <c r="Q24" s="117">
        <v>2.88</v>
      </c>
      <c r="R24" s="117">
        <v>2.648</v>
      </c>
      <c r="S24" s="117">
        <v>2.764</v>
      </c>
      <c r="T24" s="117">
        <v>3.223</v>
      </c>
      <c r="U24" s="117">
        <v>2.968</v>
      </c>
      <c r="V24" s="117">
        <v>3.095</v>
      </c>
      <c r="W24" s="117">
        <v>3.419</v>
      </c>
      <c r="X24" s="117">
        <v>3.16</v>
      </c>
      <c r="Y24" s="117">
        <v>3.29</v>
      </c>
      <c r="Z24" s="117">
        <v>3.446</v>
      </c>
      <c r="AA24" s="117">
        <v>3.154</v>
      </c>
      <c r="AB24" s="117">
        <v>3.3</v>
      </c>
      <c r="AC24" s="117">
        <v>3.525</v>
      </c>
      <c r="AD24" s="117">
        <v>3.225</v>
      </c>
      <c r="AE24" s="117">
        <v>3.375</v>
      </c>
      <c r="AF24" s="9">
        <f t="shared" si="1"/>
        <v>24</v>
      </c>
    </row>
    <row r="25" ht="15.75" customHeight="1">
      <c r="A25" s="116">
        <v>45699.0</v>
      </c>
      <c r="B25" s="117">
        <v>2.192</v>
      </c>
      <c r="C25" s="117">
        <v>1.9</v>
      </c>
      <c r="D25" s="117">
        <v>2.046</v>
      </c>
      <c r="E25" s="117">
        <v>2.217</v>
      </c>
      <c r="F25" s="117">
        <v>1.921</v>
      </c>
      <c r="G25" s="117">
        <v>2.069</v>
      </c>
      <c r="H25" s="117">
        <v>2.271</v>
      </c>
      <c r="I25" s="117">
        <v>1.971</v>
      </c>
      <c r="J25" s="117">
        <v>2.121</v>
      </c>
      <c r="K25" s="117">
        <v>2.41</v>
      </c>
      <c r="L25" s="117">
        <v>2.117</v>
      </c>
      <c r="M25" s="117">
        <v>2.263</v>
      </c>
      <c r="N25" s="117">
        <v>2.549</v>
      </c>
      <c r="O25" s="117">
        <v>2.263</v>
      </c>
      <c r="P25" s="117">
        <v>2.406</v>
      </c>
      <c r="Q25" s="117">
        <v>2.838</v>
      </c>
      <c r="R25" s="117">
        <v>2.6</v>
      </c>
      <c r="S25" s="117">
        <v>2.719</v>
      </c>
      <c r="T25" s="117">
        <v>3.197</v>
      </c>
      <c r="U25" s="117">
        <v>2.97</v>
      </c>
      <c r="V25" s="117">
        <v>3.083</v>
      </c>
      <c r="W25" s="117">
        <v>3.378</v>
      </c>
      <c r="X25" s="117">
        <v>3.134</v>
      </c>
      <c r="Y25" s="117">
        <v>3.256</v>
      </c>
      <c r="Z25" s="117">
        <v>3.438</v>
      </c>
      <c r="AA25" s="117">
        <v>3.146</v>
      </c>
      <c r="AB25" s="117">
        <v>3.292</v>
      </c>
      <c r="AC25" s="117">
        <v>3.525</v>
      </c>
      <c r="AD25" s="117">
        <v>3.225</v>
      </c>
      <c r="AE25" s="117">
        <v>3.375</v>
      </c>
      <c r="AF25" s="9">
        <f t="shared" si="1"/>
        <v>25</v>
      </c>
    </row>
    <row r="26" ht="15.75" customHeight="1">
      <c r="A26" s="116">
        <v>45698.0</v>
      </c>
      <c r="B26" s="117">
        <v>2.179</v>
      </c>
      <c r="C26" s="117">
        <v>1.888</v>
      </c>
      <c r="D26" s="117">
        <v>2.033</v>
      </c>
      <c r="E26" s="117">
        <v>2.208</v>
      </c>
      <c r="F26" s="117">
        <v>1.913</v>
      </c>
      <c r="G26" s="117">
        <v>2.06</v>
      </c>
      <c r="H26" s="117">
        <v>2.258</v>
      </c>
      <c r="I26" s="117">
        <v>1.958</v>
      </c>
      <c r="J26" s="117">
        <v>2.108</v>
      </c>
      <c r="K26" s="117">
        <v>2.39</v>
      </c>
      <c r="L26" s="117">
        <v>2.097</v>
      </c>
      <c r="M26" s="117">
        <v>2.243</v>
      </c>
      <c r="N26" s="117">
        <v>2.521</v>
      </c>
      <c r="O26" s="117">
        <v>2.236</v>
      </c>
      <c r="P26" s="117">
        <v>2.379</v>
      </c>
      <c r="Q26" s="117">
        <v>2.811</v>
      </c>
      <c r="R26" s="117">
        <v>2.559</v>
      </c>
      <c r="S26" s="117">
        <v>2.685</v>
      </c>
      <c r="T26" s="117">
        <v>3.185</v>
      </c>
      <c r="U26" s="117">
        <v>2.954</v>
      </c>
      <c r="V26" s="117">
        <v>3.07</v>
      </c>
      <c r="W26" s="117">
        <v>3.373</v>
      </c>
      <c r="X26" s="117">
        <v>3.127</v>
      </c>
      <c r="Y26" s="117">
        <v>3.25</v>
      </c>
      <c r="Z26" s="117">
        <v>3.423</v>
      </c>
      <c r="AA26" s="117">
        <v>3.131</v>
      </c>
      <c r="AB26" s="117">
        <v>3.277</v>
      </c>
      <c r="AC26" s="117">
        <v>3.513</v>
      </c>
      <c r="AD26" s="117">
        <v>3.213</v>
      </c>
      <c r="AE26" s="117">
        <v>3.363</v>
      </c>
      <c r="AF26" s="9">
        <f t="shared" si="1"/>
        <v>26</v>
      </c>
    </row>
    <row r="27" ht="15.75" customHeight="1">
      <c r="A27" s="116">
        <v>45695.0</v>
      </c>
      <c r="B27" s="117">
        <v>2.179</v>
      </c>
      <c r="C27" s="117">
        <v>1.888</v>
      </c>
      <c r="D27" s="117">
        <v>2.033</v>
      </c>
      <c r="E27" s="117">
        <v>2.204</v>
      </c>
      <c r="F27" s="117">
        <v>1.908</v>
      </c>
      <c r="G27" s="117">
        <v>2.056</v>
      </c>
      <c r="H27" s="117">
        <v>2.258</v>
      </c>
      <c r="I27" s="117">
        <v>1.958</v>
      </c>
      <c r="J27" s="117">
        <v>2.108</v>
      </c>
      <c r="K27" s="117">
        <v>2.379</v>
      </c>
      <c r="L27" s="117">
        <v>2.079</v>
      </c>
      <c r="M27" s="117">
        <v>2.229</v>
      </c>
      <c r="N27" s="117">
        <v>2.5</v>
      </c>
      <c r="O27" s="117">
        <v>2.2</v>
      </c>
      <c r="P27" s="117">
        <v>2.35</v>
      </c>
      <c r="Q27" s="117">
        <v>2.782</v>
      </c>
      <c r="R27" s="117">
        <v>2.554</v>
      </c>
      <c r="S27" s="117">
        <v>2.668</v>
      </c>
      <c r="T27" s="117">
        <v>3.138</v>
      </c>
      <c r="U27" s="117">
        <v>2.933</v>
      </c>
      <c r="V27" s="117">
        <v>3.035</v>
      </c>
      <c r="W27" s="117">
        <v>3.334</v>
      </c>
      <c r="X27" s="117">
        <v>3.093</v>
      </c>
      <c r="Y27" s="117">
        <v>3.214</v>
      </c>
      <c r="Z27" s="117">
        <v>3.423</v>
      </c>
      <c r="AA27" s="117">
        <v>3.131</v>
      </c>
      <c r="AB27" s="117">
        <v>3.277</v>
      </c>
      <c r="AC27" s="117">
        <v>3.508</v>
      </c>
      <c r="AD27" s="117">
        <v>3.208</v>
      </c>
      <c r="AE27" s="117">
        <v>3.358</v>
      </c>
      <c r="AF27" s="9">
        <f t="shared" si="1"/>
        <v>27</v>
      </c>
    </row>
    <row r="28" ht="15.75" customHeight="1">
      <c r="A28" s="116">
        <v>45694.0</v>
      </c>
      <c r="B28" s="117">
        <v>2.179</v>
      </c>
      <c r="C28" s="117">
        <v>1.888</v>
      </c>
      <c r="D28" s="117">
        <v>2.033</v>
      </c>
      <c r="E28" s="117">
        <v>2.2</v>
      </c>
      <c r="F28" s="117">
        <v>1.908</v>
      </c>
      <c r="G28" s="117">
        <v>2.054</v>
      </c>
      <c r="H28" s="117">
        <v>2.254</v>
      </c>
      <c r="I28" s="117">
        <v>1.954</v>
      </c>
      <c r="J28" s="117">
        <v>2.104</v>
      </c>
      <c r="K28" s="117">
        <v>2.378</v>
      </c>
      <c r="L28" s="117">
        <v>2.078</v>
      </c>
      <c r="M28" s="117">
        <v>2.228</v>
      </c>
      <c r="N28" s="117">
        <v>2.501</v>
      </c>
      <c r="O28" s="117">
        <v>2.201</v>
      </c>
      <c r="P28" s="117">
        <v>2.351</v>
      </c>
      <c r="Q28" s="117">
        <v>2.778</v>
      </c>
      <c r="R28" s="117">
        <v>2.582</v>
      </c>
      <c r="S28" s="117">
        <v>2.68</v>
      </c>
      <c r="T28" s="117">
        <v>3.149</v>
      </c>
      <c r="U28" s="117">
        <v>2.932</v>
      </c>
      <c r="V28" s="117">
        <v>3.04</v>
      </c>
      <c r="W28" s="117">
        <v>3.34</v>
      </c>
      <c r="X28" s="117">
        <v>3.111</v>
      </c>
      <c r="Y28" s="117">
        <v>3.226</v>
      </c>
      <c r="Z28" s="117">
        <v>3.423</v>
      </c>
      <c r="AA28" s="117">
        <v>3.131</v>
      </c>
      <c r="AB28" s="117">
        <v>3.277</v>
      </c>
      <c r="AC28" s="117">
        <v>3.508</v>
      </c>
      <c r="AD28" s="117">
        <v>3.208</v>
      </c>
      <c r="AE28" s="117">
        <v>3.358</v>
      </c>
      <c r="AF28" s="9">
        <f t="shared" si="1"/>
        <v>28</v>
      </c>
    </row>
    <row r="29" ht="15.75" customHeight="1">
      <c r="A29" s="116">
        <v>45693.0</v>
      </c>
      <c r="B29" s="117">
        <v>2.179</v>
      </c>
      <c r="C29" s="117">
        <v>1.888</v>
      </c>
      <c r="D29" s="117">
        <v>2.033</v>
      </c>
      <c r="E29" s="117">
        <v>2.2</v>
      </c>
      <c r="F29" s="117">
        <v>1.908</v>
      </c>
      <c r="G29" s="117">
        <v>2.054</v>
      </c>
      <c r="H29" s="117">
        <v>2.25</v>
      </c>
      <c r="I29" s="117">
        <v>1.95</v>
      </c>
      <c r="J29" s="117">
        <v>2.1</v>
      </c>
      <c r="K29" s="117">
        <v>2.351</v>
      </c>
      <c r="L29" s="117">
        <v>2.079</v>
      </c>
      <c r="M29" s="117">
        <v>2.215</v>
      </c>
      <c r="N29" s="117">
        <v>2.451</v>
      </c>
      <c r="O29" s="117">
        <v>2.208</v>
      </c>
      <c r="P29" s="117">
        <v>2.329</v>
      </c>
      <c r="Q29" s="117">
        <v>2.696</v>
      </c>
      <c r="R29" s="117">
        <v>2.454</v>
      </c>
      <c r="S29" s="117">
        <v>2.575</v>
      </c>
      <c r="T29" s="117">
        <v>3.115</v>
      </c>
      <c r="U29" s="117">
        <v>2.898</v>
      </c>
      <c r="V29" s="117">
        <v>3.006</v>
      </c>
      <c r="W29" s="117">
        <v>3.3</v>
      </c>
      <c r="X29" s="117">
        <v>3.095</v>
      </c>
      <c r="Y29" s="117">
        <v>3.198</v>
      </c>
      <c r="Z29" s="117">
        <v>3.418</v>
      </c>
      <c r="AA29" s="117">
        <v>3.127</v>
      </c>
      <c r="AB29" s="117">
        <v>3.273</v>
      </c>
      <c r="AC29" s="117">
        <v>3.504</v>
      </c>
      <c r="AD29" s="117">
        <v>3.204</v>
      </c>
      <c r="AE29" s="117">
        <v>3.354</v>
      </c>
      <c r="AF29" s="9">
        <f t="shared" si="1"/>
        <v>29</v>
      </c>
    </row>
    <row r="30" ht="15.75" customHeight="1">
      <c r="A30" s="116">
        <v>45692.0</v>
      </c>
      <c r="B30" s="117">
        <v>2.179</v>
      </c>
      <c r="C30" s="117">
        <v>1.888</v>
      </c>
      <c r="D30" s="117">
        <v>2.033</v>
      </c>
      <c r="E30" s="117">
        <v>2.2</v>
      </c>
      <c r="F30" s="117">
        <v>1.908</v>
      </c>
      <c r="G30" s="117">
        <v>2.054</v>
      </c>
      <c r="H30" s="117">
        <v>2.242</v>
      </c>
      <c r="I30" s="117">
        <v>1.95</v>
      </c>
      <c r="J30" s="117">
        <v>2.096</v>
      </c>
      <c r="K30" s="117">
        <v>2.349</v>
      </c>
      <c r="L30" s="117">
        <v>2.086</v>
      </c>
      <c r="M30" s="117">
        <v>2.217</v>
      </c>
      <c r="N30" s="117">
        <v>2.456</v>
      </c>
      <c r="O30" s="117">
        <v>2.221</v>
      </c>
      <c r="P30" s="117">
        <v>2.339</v>
      </c>
      <c r="Q30" s="117">
        <v>2.711</v>
      </c>
      <c r="R30" s="117">
        <v>2.467</v>
      </c>
      <c r="S30" s="117">
        <v>2.589</v>
      </c>
      <c r="T30" s="117">
        <v>3.125</v>
      </c>
      <c r="U30" s="117">
        <v>2.904</v>
      </c>
      <c r="V30" s="117">
        <v>3.015</v>
      </c>
      <c r="W30" s="117">
        <v>3.309</v>
      </c>
      <c r="X30" s="117">
        <v>3.092</v>
      </c>
      <c r="Y30" s="117">
        <v>3.201</v>
      </c>
      <c r="Z30" s="117">
        <v>3.423</v>
      </c>
      <c r="AA30" s="117">
        <v>3.131</v>
      </c>
      <c r="AB30" s="117">
        <v>3.277</v>
      </c>
      <c r="AC30" s="117">
        <v>3.508</v>
      </c>
      <c r="AD30" s="117">
        <v>3.208</v>
      </c>
      <c r="AE30" s="117">
        <v>3.358</v>
      </c>
      <c r="AF30" s="9">
        <f t="shared" si="1"/>
        <v>30</v>
      </c>
    </row>
    <row r="31" ht="15.75" customHeight="1">
      <c r="A31" s="116">
        <v>45691.0</v>
      </c>
      <c r="B31" s="117">
        <v>2.171</v>
      </c>
      <c r="C31" s="117">
        <v>1.879</v>
      </c>
      <c r="D31" s="117">
        <v>2.025</v>
      </c>
      <c r="E31" s="117">
        <v>2.192</v>
      </c>
      <c r="F31" s="117">
        <v>1.9</v>
      </c>
      <c r="G31" s="117">
        <v>2.046</v>
      </c>
      <c r="H31" s="117">
        <v>2.242</v>
      </c>
      <c r="I31" s="117">
        <v>1.95</v>
      </c>
      <c r="J31" s="117">
        <v>2.096</v>
      </c>
      <c r="K31" s="117">
        <v>2.353</v>
      </c>
      <c r="L31" s="117">
        <v>2.086</v>
      </c>
      <c r="M31" s="117">
        <v>2.219</v>
      </c>
      <c r="N31" s="117">
        <v>2.464</v>
      </c>
      <c r="O31" s="117">
        <v>2.221</v>
      </c>
      <c r="P31" s="117">
        <v>2.343</v>
      </c>
      <c r="Q31" s="117">
        <v>2.694</v>
      </c>
      <c r="R31" s="117">
        <v>2.439</v>
      </c>
      <c r="S31" s="117">
        <v>2.567</v>
      </c>
      <c r="T31" s="117">
        <v>3.13</v>
      </c>
      <c r="U31" s="117">
        <v>2.9</v>
      </c>
      <c r="V31" s="117">
        <v>3.015</v>
      </c>
      <c r="W31" s="117">
        <v>3.318</v>
      </c>
      <c r="X31" s="117">
        <v>3.086</v>
      </c>
      <c r="Y31" s="117">
        <v>3.202</v>
      </c>
      <c r="Z31" s="117">
        <v>3.423</v>
      </c>
      <c r="AA31" s="117">
        <v>3.131</v>
      </c>
      <c r="AB31" s="117">
        <v>3.277</v>
      </c>
      <c r="AC31" s="117">
        <v>3.508</v>
      </c>
      <c r="AD31" s="117">
        <v>3.208</v>
      </c>
      <c r="AE31" s="117">
        <v>3.358</v>
      </c>
      <c r="AF31" s="9">
        <f t="shared" si="1"/>
        <v>31</v>
      </c>
    </row>
    <row r="32" ht="15.75" customHeight="1">
      <c r="A32" s="116">
        <v>45681.0</v>
      </c>
      <c r="B32" s="117">
        <v>2.171</v>
      </c>
      <c r="C32" s="117">
        <v>1.879</v>
      </c>
      <c r="D32" s="117">
        <v>2.025</v>
      </c>
      <c r="E32" s="117">
        <v>2.192</v>
      </c>
      <c r="F32" s="117">
        <v>1.9</v>
      </c>
      <c r="G32" s="117">
        <v>2.046</v>
      </c>
      <c r="H32" s="117">
        <v>2.242</v>
      </c>
      <c r="I32" s="117">
        <v>1.95</v>
      </c>
      <c r="J32" s="117">
        <v>2.096</v>
      </c>
      <c r="K32" s="117">
        <v>2.355</v>
      </c>
      <c r="L32" s="117">
        <v>2.075</v>
      </c>
      <c r="M32" s="117">
        <v>2.215</v>
      </c>
      <c r="N32" s="117">
        <v>2.469</v>
      </c>
      <c r="O32" s="117">
        <v>2.2</v>
      </c>
      <c r="P32" s="117">
        <v>2.334</v>
      </c>
      <c r="Q32" s="117">
        <v>2.683</v>
      </c>
      <c r="R32" s="117">
        <v>2.422</v>
      </c>
      <c r="S32" s="117">
        <v>2.553</v>
      </c>
      <c r="T32" s="117">
        <v>3.117</v>
      </c>
      <c r="U32" s="117">
        <v>2.873</v>
      </c>
      <c r="V32" s="117">
        <v>2.995</v>
      </c>
      <c r="W32" s="117">
        <v>3.306</v>
      </c>
      <c r="X32" s="117">
        <v>3.063</v>
      </c>
      <c r="Y32" s="117">
        <v>3.184</v>
      </c>
      <c r="Z32" s="117">
        <v>3.421</v>
      </c>
      <c r="AA32" s="117">
        <v>3.129</v>
      </c>
      <c r="AB32" s="117">
        <v>3.275</v>
      </c>
      <c r="AC32" s="117">
        <v>3.508</v>
      </c>
      <c r="AD32" s="117">
        <v>3.208</v>
      </c>
      <c r="AE32" s="117">
        <v>3.358</v>
      </c>
      <c r="AF32" s="9">
        <f t="shared" si="1"/>
        <v>32</v>
      </c>
    </row>
    <row r="33" ht="15.75" customHeight="1">
      <c r="A33" s="116">
        <v>45680.0</v>
      </c>
      <c r="B33" s="117">
        <v>2.171</v>
      </c>
      <c r="C33" s="117">
        <v>1.879</v>
      </c>
      <c r="D33" s="117">
        <v>2.025</v>
      </c>
      <c r="E33" s="117">
        <v>2.192</v>
      </c>
      <c r="F33" s="117">
        <v>1.9</v>
      </c>
      <c r="G33" s="117">
        <v>2.046</v>
      </c>
      <c r="H33" s="117">
        <v>2.238</v>
      </c>
      <c r="I33" s="117">
        <v>1.946</v>
      </c>
      <c r="J33" s="117">
        <v>2.092</v>
      </c>
      <c r="K33" s="117">
        <v>2.353</v>
      </c>
      <c r="L33" s="117">
        <v>2.073</v>
      </c>
      <c r="M33" s="117">
        <v>2.213</v>
      </c>
      <c r="N33" s="117">
        <v>2.469</v>
      </c>
      <c r="O33" s="117">
        <v>2.2</v>
      </c>
      <c r="P33" s="117">
        <v>2.334</v>
      </c>
      <c r="Q33" s="117">
        <v>2.667</v>
      </c>
      <c r="R33" s="117">
        <v>2.42</v>
      </c>
      <c r="S33" s="117">
        <v>2.543</v>
      </c>
      <c r="T33" s="117">
        <v>3.101</v>
      </c>
      <c r="U33" s="117">
        <v>2.884</v>
      </c>
      <c r="V33" s="117">
        <v>2.993</v>
      </c>
      <c r="W33" s="117">
        <v>3.286</v>
      </c>
      <c r="X33" s="117">
        <v>3.071</v>
      </c>
      <c r="Y33" s="117">
        <v>3.178</v>
      </c>
      <c r="Z33" s="117">
        <v>3.417</v>
      </c>
      <c r="AA33" s="117">
        <v>3.125</v>
      </c>
      <c r="AB33" s="117">
        <v>3.271</v>
      </c>
      <c r="AC33" s="117">
        <v>3.508</v>
      </c>
      <c r="AD33" s="117">
        <v>3.208</v>
      </c>
      <c r="AE33" s="117">
        <v>3.358</v>
      </c>
      <c r="AF33" s="9">
        <f t="shared" si="1"/>
        <v>33</v>
      </c>
    </row>
    <row r="34" ht="15.75" customHeight="1">
      <c r="A34" s="116">
        <v>45679.0</v>
      </c>
      <c r="B34" s="117">
        <v>2.179</v>
      </c>
      <c r="C34" s="117">
        <v>1.879</v>
      </c>
      <c r="D34" s="117">
        <v>2.029</v>
      </c>
      <c r="E34" s="117">
        <v>2.213</v>
      </c>
      <c r="F34" s="117">
        <v>1.913</v>
      </c>
      <c r="G34" s="117">
        <v>2.063</v>
      </c>
      <c r="H34" s="117">
        <v>2.271</v>
      </c>
      <c r="I34" s="117">
        <v>1.971</v>
      </c>
      <c r="J34" s="117">
        <v>2.121</v>
      </c>
      <c r="K34" s="117">
        <v>2.387</v>
      </c>
      <c r="L34" s="117">
        <v>2.106</v>
      </c>
      <c r="M34" s="117">
        <v>2.247</v>
      </c>
      <c r="N34" s="117">
        <v>2.504</v>
      </c>
      <c r="O34" s="117">
        <v>2.241</v>
      </c>
      <c r="P34" s="117">
        <v>2.373</v>
      </c>
      <c r="Q34" s="117">
        <v>2.706</v>
      </c>
      <c r="R34" s="117">
        <v>2.462</v>
      </c>
      <c r="S34" s="117">
        <v>2.584</v>
      </c>
      <c r="T34" s="117">
        <v>3.152</v>
      </c>
      <c r="U34" s="117">
        <v>2.927</v>
      </c>
      <c r="V34" s="117">
        <v>3.039</v>
      </c>
      <c r="W34" s="117">
        <v>3.357</v>
      </c>
      <c r="X34" s="117">
        <v>3.121</v>
      </c>
      <c r="Y34" s="117">
        <v>3.239</v>
      </c>
      <c r="Z34" s="117">
        <v>3.425</v>
      </c>
      <c r="AA34" s="117">
        <v>3.133</v>
      </c>
      <c r="AB34" s="117">
        <v>3.279</v>
      </c>
      <c r="AC34" s="117">
        <v>3.517</v>
      </c>
      <c r="AD34" s="117">
        <v>3.217</v>
      </c>
      <c r="AE34" s="117">
        <v>3.367</v>
      </c>
      <c r="AF34" s="9">
        <f t="shared" si="1"/>
        <v>34</v>
      </c>
    </row>
    <row r="35" ht="15.75" customHeight="1">
      <c r="A35" s="116">
        <v>45678.0</v>
      </c>
      <c r="B35" s="117">
        <v>2.179</v>
      </c>
      <c r="C35" s="117">
        <v>1.879</v>
      </c>
      <c r="D35" s="117">
        <v>2.029</v>
      </c>
      <c r="E35" s="117">
        <v>2.213</v>
      </c>
      <c r="F35" s="117">
        <v>1.913</v>
      </c>
      <c r="G35" s="117">
        <v>2.063</v>
      </c>
      <c r="H35" s="117">
        <v>2.263</v>
      </c>
      <c r="I35" s="117">
        <v>1.963</v>
      </c>
      <c r="J35" s="117">
        <v>2.113</v>
      </c>
      <c r="K35" s="117">
        <v>2.385</v>
      </c>
      <c r="L35" s="117">
        <v>2.101</v>
      </c>
      <c r="M35" s="117">
        <v>2.243</v>
      </c>
      <c r="N35" s="117">
        <v>2.508</v>
      </c>
      <c r="O35" s="117">
        <v>2.239</v>
      </c>
      <c r="P35" s="117">
        <v>2.373</v>
      </c>
      <c r="Q35" s="117">
        <v>2.697</v>
      </c>
      <c r="R35" s="117">
        <v>2.427</v>
      </c>
      <c r="S35" s="117">
        <v>2.562</v>
      </c>
      <c r="T35" s="117">
        <v>3.173</v>
      </c>
      <c r="U35" s="117">
        <v>2.935</v>
      </c>
      <c r="V35" s="117">
        <v>3.054</v>
      </c>
      <c r="W35" s="117">
        <v>3.366</v>
      </c>
      <c r="X35" s="117">
        <v>3.128</v>
      </c>
      <c r="Y35" s="117">
        <v>3.247</v>
      </c>
      <c r="Z35" s="117">
        <v>3.425</v>
      </c>
      <c r="AA35" s="117">
        <v>3.133</v>
      </c>
      <c r="AB35" s="117">
        <v>3.279</v>
      </c>
      <c r="AC35" s="117">
        <v>3.521</v>
      </c>
      <c r="AD35" s="117">
        <v>3.221</v>
      </c>
      <c r="AE35" s="117">
        <v>3.371</v>
      </c>
      <c r="AF35" s="9">
        <f t="shared" si="1"/>
        <v>35</v>
      </c>
    </row>
    <row r="36" ht="15.75" customHeight="1">
      <c r="A36" s="116">
        <v>45677.0</v>
      </c>
      <c r="B36" s="117">
        <v>2.179</v>
      </c>
      <c r="C36" s="117">
        <v>1.879</v>
      </c>
      <c r="D36" s="117">
        <v>2.029</v>
      </c>
      <c r="E36" s="117">
        <v>2.225</v>
      </c>
      <c r="F36" s="117">
        <v>1.925</v>
      </c>
      <c r="G36" s="117">
        <v>2.075</v>
      </c>
      <c r="H36" s="117">
        <v>2.271</v>
      </c>
      <c r="I36" s="117">
        <v>1.971</v>
      </c>
      <c r="J36" s="117">
        <v>2.121</v>
      </c>
      <c r="K36" s="117">
        <v>2.396</v>
      </c>
      <c r="L36" s="117">
        <v>2.117</v>
      </c>
      <c r="M36" s="117">
        <v>2.256</v>
      </c>
      <c r="N36" s="117">
        <v>2.521</v>
      </c>
      <c r="O36" s="117">
        <v>2.263</v>
      </c>
      <c r="P36" s="117">
        <v>2.392</v>
      </c>
      <c r="Q36" s="117">
        <v>2.753</v>
      </c>
      <c r="R36" s="117">
        <v>2.517</v>
      </c>
      <c r="S36" s="117">
        <v>2.635</v>
      </c>
      <c r="T36" s="117">
        <v>3.161</v>
      </c>
      <c r="U36" s="117">
        <v>2.977</v>
      </c>
      <c r="V36" s="117">
        <v>3.069</v>
      </c>
      <c r="W36" s="117">
        <v>3.377</v>
      </c>
      <c r="X36" s="117">
        <v>3.141</v>
      </c>
      <c r="Y36" s="117">
        <v>3.259</v>
      </c>
      <c r="Z36" s="117">
        <v>3.425</v>
      </c>
      <c r="AA36" s="117">
        <v>3.133</v>
      </c>
      <c r="AB36" s="117">
        <v>3.279</v>
      </c>
      <c r="AC36" s="117">
        <v>3.521</v>
      </c>
      <c r="AD36" s="117">
        <v>3.221</v>
      </c>
      <c r="AE36" s="117">
        <v>3.371</v>
      </c>
      <c r="AF36" s="9">
        <f t="shared" si="1"/>
        <v>36</v>
      </c>
    </row>
    <row r="37" ht="15.75" customHeight="1">
      <c r="A37" s="116">
        <v>45674.0</v>
      </c>
      <c r="B37" s="117">
        <v>2.179</v>
      </c>
      <c r="C37" s="117">
        <v>1.879</v>
      </c>
      <c r="D37" s="117">
        <v>2.029</v>
      </c>
      <c r="E37" s="117">
        <v>2.225</v>
      </c>
      <c r="F37" s="117">
        <v>1.925</v>
      </c>
      <c r="G37" s="117">
        <v>2.075</v>
      </c>
      <c r="H37" s="117">
        <v>2.271</v>
      </c>
      <c r="I37" s="117">
        <v>1.971</v>
      </c>
      <c r="J37" s="117">
        <v>2.121</v>
      </c>
      <c r="K37" s="117">
        <v>2.405</v>
      </c>
      <c r="L37" s="117">
        <v>2.115</v>
      </c>
      <c r="M37" s="117">
        <v>2.26</v>
      </c>
      <c r="N37" s="117">
        <v>2.54</v>
      </c>
      <c r="O37" s="117">
        <v>2.259</v>
      </c>
      <c r="P37" s="117">
        <v>2.399</v>
      </c>
      <c r="Q37" s="117">
        <v>2.758</v>
      </c>
      <c r="R37" s="117">
        <v>2.503</v>
      </c>
      <c r="S37" s="117">
        <v>2.631</v>
      </c>
      <c r="T37" s="117">
        <v>3.18</v>
      </c>
      <c r="U37" s="117">
        <v>2.961</v>
      </c>
      <c r="V37" s="117">
        <v>3.07</v>
      </c>
      <c r="W37" s="117">
        <v>3.382</v>
      </c>
      <c r="X37" s="117">
        <v>3.108</v>
      </c>
      <c r="Y37" s="117">
        <v>3.245</v>
      </c>
      <c r="Z37" s="117">
        <v>3.425</v>
      </c>
      <c r="AA37" s="117">
        <v>3.133</v>
      </c>
      <c r="AB37" s="117">
        <v>3.279</v>
      </c>
      <c r="AC37" s="117">
        <v>3.521</v>
      </c>
      <c r="AD37" s="117">
        <v>3.221</v>
      </c>
      <c r="AE37" s="117">
        <v>3.371</v>
      </c>
      <c r="AF37" s="9">
        <f t="shared" si="1"/>
        <v>37</v>
      </c>
    </row>
    <row r="38" ht="15.75" customHeight="1">
      <c r="A38" s="116">
        <v>45673.0</v>
      </c>
      <c r="B38" s="117">
        <v>2.179</v>
      </c>
      <c r="C38" s="117">
        <v>1.879</v>
      </c>
      <c r="D38" s="117">
        <v>2.029</v>
      </c>
      <c r="E38" s="117">
        <v>2.225</v>
      </c>
      <c r="F38" s="117">
        <v>1.925</v>
      </c>
      <c r="G38" s="117">
        <v>2.075</v>
      </c>
      <c r="H38" s="117">
        <v>2.271</v>
      </c>
      <c r="I38" s="117">
        <v>1.971</v>
      </c>
      <c r="J38" s="117">
        <v>2.121</v>
      </c>
      <c r="K38" s="117">
        <v>2.402</v>
      </c>
      <c r="L38" s="117">
        <v>2.114</v>
      </c>
      <c r="M38" s="117">
        <v>2.258</v>
      </c>
      <c r="N38" s="117">
        <v>2.533</v>
      </c>
      <c r="O38" s="117">
        <v>2.258</v>
      </c>
      <c r="P38" s="117">
        <v>2.395</v>
      </c>
      <c r="Q38" s="117">
        <v>2.772</v>
      </c>
      <c r="R38" s="117">
        <v>2.498</v>
      </c>
      <c r="S38" s="117">
        <v>2.635</v>
      </c>
      <c r="T38" s="117">
        <v>3.195</v>
      </c>
      <c r="U38" s="117">
        <v>2.961</v>
      </c>
      <c r="V38" s="117">
        <v>3.078</v>
      </c>
      <c r="W38" s="117">
        <v>3.382</v>
      </c>
      <c r="X38" s="117">
        <v>3.124</v>
      </c>
      <c r="Y38" s="117">
        <v>3.253</v>
      </c>
      <c r="Z38" s="117">
        <v>3.425</v>
      </c>
      <c r="AA38" s="117">
        <v>3.133</v>
      </c>
      <c r="AB38" s="117">
        <v>3.279</v>
      </c>
      <c r="AC38" s="117">
        <v>3.521</v>
      </c>
      <c r="AD38" s="117">
        <v>3.221</v>
      </c>
      <c r="AE38" s="117">
        <v>3.371</v>
      </c>
      <c r="AF38" s="9">
        <f t="shared" si="1"/>
        <v>38</v>
      </c>
    </row>
    <row r="39" ht="15.75" customHeight="1">
      <c r="A39" s="116">
        <v>45672.0</v>
      </c>
      <c r="B39" s="117">
        <v>2.163</v>
      </c>
      <c r="C39" s="117">
        <v>1.867</v>
      </c>
      <c r="D39" s="117">
        <v>2.015</v>
      </c>
      <c r="E39" s="117">
        <v>2.213</v>
      </c>
      <c r="F39" s="117">
        <v>1.917</v>
      </c>
      <c r="G39" s="117">
        <v>2.065</v>
      </c>
      <c r="H39" s="117">
        <v>2.254</v>
      </c>
      <c r="I39" s="117">
        <v>1.958</v>
      </c>
      <c r="J39" s="117">
        <v>2.106</v>
      </c>
      <c r="K39" s="117">
        <v>2.398</v>
      </c>
      <c r="L39" s="117">
        <v>2.114</v>
      </c>
      <c r="M39" s="117">
        <v>2.256</v>
      </c>
      <c r="N39" s="117">
        <v>2.541</v>
      </c>
      <c r="O39" s="117">
        <v>2.27</v>
      </c>
      <c r="P39" s="117">
        <v>2.406</v>
      </c>
      <c r="Q39" s="117">
        <v>2.778</v>
      </c>
      <c r="R39" s="117">
        <v>2.5</v>
      </c>
      <c r="S39" s="117">
        <v>2.639</v>
      </c>
      <c r="T39" s="117">
        <v>3.209</v>
      </c>
      <c r="U39" s="117">
        <v>2.945</v>
      </c>
      <c r="V39" s="117">
        <v>3.077</v>
      </c>
      <c r="W39" s="117">
        <v>3.388</v>
      </c>
      <c r="X39" s="117">
        <v>3.11</v>
      </c>
      <c r="Y39" s="117">
        <v>3.249</v>
      </c>
      <c r="Z39" s="117">
        <v>3.425</v>
      </c>
      <c r="AA39" s="117">
        <v>3.133</v>
      </c>
      <c r="AB39" s="117">
        <v>3.279</v>
      </c>
      <c r="AC39" s="117">
        <v>3.521</v>
      </c>
      <c r="AD39" s="117">
        <v>3.221</v>
      </c>
      <c r="AE39" s="117">
        <v>3.371</v>
      </c>
      <c r="AF39" s="9">
        <f t="shared" si="1"/>
        <v>39</v>
      </c>
    </row>
    <row r="40" ht="15.75" customHeight="1">
      <c r="A40" s="116">
        <v>45671.0</v>
      </c>
      <c r="B40" s="117">
        <v>2.15</v>
      </c>
      <c r="C40" s="117">
        <v>1.854</v>
      </c>
      <c r="D40" s="117">
        <v>2.002</v>
      </c>
      <c r="E40" s="117">
        <v>2.2</v>
      </c>
      <c r="F40" s="117">
        <v>1.904</v>
      </c>
      <c r="G40" s="117">
        <v>2.052</v>
      </c>
      <c r="H40" s="117">
        <v>2.242</v>
      </c>
      <c r="I40" s="117">
        <v>1.946</v>
      </c>
      <c r="J40" s="117">
        <v>2.094</v>
      </c>
      <c r="K40" s="117">
        <v>2.402</v>
      </c>
      <c r="L40" s="117">
        <v>2.107</v>
      </c>
      <c r="M40" s="117">
        <v>2.255</v>
      </c>
      <c r="N40" s="117">
        <v>2.563</v>
      </c>
      <c r="O40" s="117">
        <v>2.269</v>
      </c>
      <c r="P40" s="117">
        <v>2.416</v>
      </c>
      <c r="Q40" s="117">
        <v>2.772</v>
      </c>
      <c r="R40" s="117">
        <v>2.508</v>
      </c>
      <c r="S40" s="117">
        <v>2.64</v>
      </c>
      <c r="T40" s="117">
        <v>3.193</v>
      </c>
      <c r="U40" s="117">
        <v>2.948</v>
      </c>
      <c r="V40" s="117">
        <v>3.07</v>
      </c>
      <c r="W40" s="117">
        <v>3.382</v>
      </c>
      <c r="X40" s="117">
        <v>3.108</v>
      </c>
      <c r="Y40" s="117">
        <v>3.245</v>
      </c>
      <c r="Z40" s="117">
        <v>3.413</v>
      </c>
      <c r="AA40" s="117">
        <v>3.121</v>
      </c>
      <c r="AB40" s="117">
        <v>3.267</v>
      </c>
      <c r="AC40" s="117">
        <v>3.504</v>
      </c>
      <c r="AD40" s="117">
        <v>3.213</v>
      </c>
      <c r="AE40" s="117">
        <v>3.358</v>
      </c>
      <c r="AF40" s="9">
        <f t="shared" si="1"/>
        <v>40</v>
      </c>
    </row>
    <row r="41" ht="15.75" customHeight="1">
      <c r="A41" s="116">
        <v>45670.0</v>
      </c>
      <c r="B41" s="117">
        <v>2.158</v>
      </c>
      <c r="C41" s="117">
        <v>1.863</v>
      </c>
      <c r="D41" s="117">
        <v>2.01</v>
      </c>
      <c r="E41" s="117">
        <v>2.213</v>
      </c>
      <c r="F41" s="117">
        <v>1.917</v>
      </c>
      <c r="G41" s="117">
        <v>2.065</v>
      </c>
      <c r="H41" s="117">
        <v>2.242</v>
      </c>
      <c r="I41" s="117">
        <v>1.946</v>
      </c>
      <c r="J41" s="117">
        <v>2.094</v>
      </c>
      <c r="K41" s="117">
        <v>2.404</v>
      </c>
      <c r="L41" s="117">
        <v>2.106</v>
      </c>
      <c r="M41" s="117">
        <v>2.255</v>
      </c>
      <c r="N41" s="117">
        <v>2.567</v>
      </c>
      <c r="O41" s="117">
        <v>2.267</v>
      </c>
      <c r="P41" s="117">
        <v>2.417</v>
      </c>
      <c r="Q41" s="117">
        <v>2.778</v>
      </c>
      <c r="R41" s="117">
        <v>2.5</v>
      </c>
      <c r="S41" s="117">
        <v>2.639</v>
      </c>
      <c r="T41" s="117">
        <v>3.191</v>
      </c>
      <c r="U41" s="117">
        <v>2.938</v>
      </c>
      <c r="V41" s="117">
        <v>3.064</v>
      </c>
      <c r="W41" s="117">
        <v>3.377</v>
      </c>
      <c r="X41" s="117">
        <v>3.102</v>
      </c>
      <c r="Y41" s="117">
        <v>3.239</v>
      </c>
      <c r="Z41" s="117">
        <v>3.404</v>
      </c>
      <c r="AA41" s="117">
        <v>3.113</v>
      </c>
      <c r="AB41" s="117">
        <v>3.258</v>
      </c>
      <c r="AC41" s="117">
        <v>3.492</v>
      </c>
      <c r="AD41" s="117">
        <v>3.2</v>
      </c>
      <c r="AE41" s="117">
        <v>3.346</v>
      </c>
      <c r="AF41" s="9">
        <f t="shared" si="1"/>
        <v>41</v>
      </c>
    </row>
    <row r="42" ht="15.75" customHeight="1">
      <c r="A42" s="116">
        <v>45667.0</v>
      </c>
      <c r="B42" s="117">
        <v>2.129</v>
      </c>
      <c r="C42" s="117">
        <v>1.833</v>
      </c>
      <c r="D42" s="117">
        <v>1.981</v>
      </c>
      <c r="E42" s="117">
        <v>2.163</v>
      </c>
      <c r="F42" s="117">
        <v>1.867</v>
      </c>
      <c r="G42" s="117">
        <v>2.015</v>
      </c>
      <c r="H42" s="117">
        <v>2.2</v>
      </c>
      <c r="I42" s="117">
        <v>1.904</v>
      </c>
      <c r="J42" s="117">
        <v>2.052</v>
      </c>
      <c r="K42" s="117">
        <v>2.351</v>
      </c>
      <c r="L42" s="117">
        <v>2.062</v>
      </c>
      <c r="M42" s="117">
        <v>2.206</v>
      </c>
      <c r="N42" s="117">
        <v>2.502</v>
      </c>
      <c r="O42" s="117">
        <v>2.219</v>
      </c>
      <c r="P42" s="117">
        <v>2.361</v>
      </c>
      <c r="Q42" s="117">
        <v>2.767</v>
      </c>
      <c r="R42" s="117">
        <v>2.506</v>
      </c>
      <c r="S42" s="117">
        <v>2.636</v>
      </c>
      <c r="T42" s="117">
        <v>3.154</v>
      </c>
      <c r="U42" s="117">
        <v>2.911</v>
      </c>
      <c r="V42" s="117">
        <v>3.033</v>
      </c>
      <c r="W42" s="117">
        <v>3.306</v>
      </c>
      <c r="X42" s="117">
        <v>3.05</v>
      </c>
      <c r="Y42" s="117">
        <v>3.178</v>
      </c>
      <c r="Z42" s="117">
        <v>3.338</v>
      </c>
      <c r="AA42" s="117">
        <v>3.046</v>
      </c>
      <c r="AB42" s="117">
        <v>3.192</v>
      </c>
      <c r="AC42" s="117">
        <v>3.433</v>
      </c>
      <c r="AD42" s="117">
        <v>3.142</v>
      </c>
      <c r="AE42" s="117">
        <v>3.288</v>
      </c>
      <c r="AF42" s="9">
        <f t="shared" si="1"/>
        <v>42</v>
      </c>
    </row>
    <row r="43" ht="15.75" customHeight="1">
      <c r="A43" s="116">
        <v>45666.0</v>
      </c>
      <c r="B43" s="117">
        <v>2.129</v>
      </c>
      <c r="C43" s="117">
        <v>1.829</v>
      </c>
      <c r="D43" s="117">
        <v>1.979</v>
      </c>
      <c r="E43" s="117">
        <v>2.163</v>
      </c>
      <c r="F43" s="117">
        <v>1.863</v>
      </c>
      <c r="G43" s="117">
        <v>2.013</v>
      </c>
      <c r="H43" s="117">
        <v>2.183</v>
      </c>
      <c r="I43" s="117">
        <v>1.883</v>
      </c>
      <c r="J43" s="117">
        <v>2.033</v>
      </c>
      <c r="K43" s="117">
        <v>2.316</v>
      </c>
      <c r="L43" s="117">
        <v>2.024</v>
      </c>
      <c r="M43" s="117">
        <v>2.17</v>
      </c>
      <c r="N43" s="117">
        <v>2.448</v>
      </c>
      <c r="O43" s="117">
        <v>2.164</v>
      </c>
      <c r="P43" s="117">
        <v>2.306</v>
      </c>
      <c r="Q43" s="117">
        <v>2.678</v>
      </c>
      <c r="R43" s="117">
        <v>2.472</v>
      </c>
      <c r="S43" s="117">
        <v>2.575</v>
      </c>
      <c r="T43" s="117">
        <v>3.095</v>
      </c>
      <c r="U43" s="117">
        <v>2.881</v>
      </c>
      <c r="V43" s="117">
        <v>2.988</v>
      </c>
      <c r="W43" s="117">
        <v>3.277</v>
      </c>
      <c r="X43" s="117">
        <v>3.047</v>
      </c>
      <c r="Y43" s="117">
        <v>3.162</v>
      </c>
      <c r="Z43" s="117">
        <v>3.333</v>
      </c>
      <c r="AA43" s="117">
        <v>3.042</v>
      </c>
      <c r="AB43" s="117">
        <v>3.188</v>
      </c>
      <c r="AC43" s="117">
        <v>3.433</v>
      </c>
      <c r="AD43" s="117">
        <v>3.142</v>
      </c>
      <c r="AE43" s="117">
        <v>3.288</v>
      </c>
      <c r="AF43" s="9">
        <f t="shared" si="1"/>
        <v>43</v>
      </c>
    </row>
    <row r="44" ht="15.75" customHeight="1">
      <c r="A44" s="116">
        <v>45665.0</v>
      </c>
      <c r="B44" s="117">
        <v>2.129</v>
      </c>
      <c r="C44" s="117">
        <v>1.829</v>
      </c>
      <c r="D44" s="117">
        <v>1.979</v>
      </c>
      <c r="E44" s="117">
        <v>2.163</v>
      </c>
      <c r="F44" s="117">
        <v>1.863</v>
      </c>
      <c r="G44" s="117">
        <v>2.013</v>
      </c>
      <c r="H44" s="117">
        <v>2.183</v>
      </c>
      <c r="I44" s="117">
        <v>1.883</v>
      </c>
      <c r="J44" s="117">
        <v>2.033</v>
      </c>
      <c r="K44" s="117">
        <v>2.316</v>
      </c>
      <c r="L44" s="117">
        <v>2.018</v>
      </c>
      <c r="M44" s="117">
        <v>2.167</v>
      </c>
      <c r="N44" s="117">
        <v>2.448</v>
      </c>
      <c r="O44" s="117">
        <v>2.153</v>
      </c>
      <c r="P44" s="117">
        <v>2.301</v>
      </c>
      <c r="Q44" s="117">
        <v>2.683</v>
      </c>
      <c r="R44" s="117">
        <v>2.428</v>
      </c>
      <c r="S44" s="117">
        <v>2.556</v>
      </c>
      <c r="T44" s="117">
        <v>3.112</v>
      </c>
      <c r="U44" s="117">
        <v>2.856</v>
      </c>
      <c r="V44" s="117">
        <v>2.984</v>
      </c>
      <c r="W44" s="117">
        <v>3.277</v>
      </c>
      <c r="X44" s="117">
        <v>3.03</v>
      </c>
      <c r="Y44" s="117">
        <v>3.153</v>
      </c>
      <c r="Z44" s="117">
        <v>3.329</v>
      </c>
      <c r="AA44" s="117">
        <v>3.038</v>
      </c>
      <c r="AB44" s="117">
        <v>3.183</v>
      </c>
      <c r="AC44" s="117">
        <v>3.425</v>
      </c>
      <c r="AD44" s="117">
        <v>3.133</v>
      </c>
      <c r="AE44" s="117">
        <v>3.279</v>
      </c>
      <c r="AF44" s="9">
        <f t="shared" si="1"/>
        <v>44</v>
      </c>
    </row>
    <row r="45" ht="15.75" customHeight="1">
      <c r="A45" s="116">
        <v>45664.0</v>
      </c>
      <c r="B45" s="117">
        <v>2.125</v>
      </c>
      <c r="C45" s="117">
        <v>1.825</v>
      </c>
      <c r="D45" s="117">
        <v>1.975</v>
      </c>
      <c r="E45" s="117">
        <v>2.158</v>
      </c>
      <c r="F45" s="117">
        <v>1.858</v>
      </c>
      <c r="G45" s="117">
        <v>2.008</v>
      </c>
      <c r="H45" s="117">
        <v>2.179</v>
      </c>
      <c r="I45" s="117">
        <v>1.879</v>
      </c>
      <c r="J45" s="117">
        <v>2.029</v>
      </c>
      <c r="K45" s="117">
        <v>2.313</v>
      </c>
      <c r="L45" s="117">
        <v>2.022</v>
      </c>
      <c r="M45" s="117">
        <v>2.168</v>
      </c>
      <c r="N45" s="117">
        <v>2.448</v>
      </c>
      <c r="O45" s="117">
        <v>2.164</v>
      </c>
      <c r="P45" s="117">
        <v>2.306</v>
      </c>
      <c r="Q45" s="117">
        <v>2.678</v>
      </c>
      <c r="R45" s="117">
        <v>2.45</v>
      </c>
      <c r="S45" s="117">
        <v>2.564</v>
      </c>
      <c r="T45" s="117">
        <v>3.093</v>
      </c>
      <c r="U45" s="117">
        <v>2.871</v>
      </c>
      <c r="V45" s="117">
        <v>2.982</v>
      </c>
      <c r="W45" s="117">
        <v>3.271</v>
      </c>
      <c r="X45" s="117">
        <v>3.039</v>
      </c>
      <c r="Y45" s="117">
        <v>3.155</v>
      </c>
      <c r="Z45" s="117">
        <v>3.325</v>
      </c>
      <c r="AA45" s="117">
        <v>3.033</v>
      </c>
      <c r="AB45" s="117">
        <v>3.179</v>
      </c>
      <c r="AC45" s="117">
        <v>3.425</v>
      </c>
      <c r="AD45" s="117">
        <v>3.133</v>
      </c>
      <c r="AE45" s="117">
        <v>3.279</v>
      </c>
      <c r="AF45" s="9">
        <f t="shared" si="1"/>
        <v>45</v>
      </c>
    </row>
    <row r="46" ht="15.75" customHeight="1">
      <c r="A46" s="116">
        <v>45663.0</v>
      </c>
      <c r="B46" s="117">
        <v>2.125</v>
      </c>
      <c r="C46" s="117">
        <v>1.825</v>
      </c>
      <c r="D46" s="117">
        <v>1.975</v>
      </c>
      <c r="E46" s="117">
        <v>2.154</v>
      </c>
      <c r="F46" s="117">
        <v>1.854</v>
      </c>
      <c r="G46" s="117">
        <v>2.004</v>
      </c>
      <c r="H46" s="117">
        <v>2.179</v>
      </c>
      <c r="I46" s="117">
        <v>1.879</v>
      </c>
      <c r="J46" s="117">
        <v>2.029</v>
      </c>
      <c r="K46" s="117">
        <v>2.311</v>
      </c>
      <c r="L46" s="117">
        <v>2.013</v>
      </c>
      <c r="M46" s="117">
        <v>2.162</v>
      </c>
      <c r="N46" s="117">
        <v>2.442</v>
      </c>
      <c r="O46" s="117">
        <v>2.148</v>
      </c>
      <c r="P46" s="117">
        <v>2.295</v>
      </c>
      <c r="Q46" s="117">
        <v>2.679</v>
      </c>
      <c r="R46" s="117">
        <v>2.426</v>
      </c>
      <c r="S46" s="117">
        <v>2.552</v>
      </c>
      <c r="T46" s="117">
        <v>3.092</v>
      </c>
      <c r="U46" s="117">
        <v>2.864</v>
      </c>
      <c r="V46" s="117">
        <v>2.978</v>
      </c>
      <c r="W46" s="117">
        <v>3.266</v>
      </c>
      <c r="X46" s="117">
        <v>3.036</v>
      </c>
      <c r="Y46" s="117">
        <v>3.151</v>
      </c>
      <c r="Z46" s="117">
        <v>3.329</v>
      </c>
      <c r="AA46" s="117">
        <v>3.038</v>
      </c>
      <c r="AB46" s="117">
        <v>3.183</v>
      </c>
      <c r="AC46" s="117">
        <v>3.425</v>
      </c>
      <c r="AD46" s="117">
        <v>3.133</v>
      </c>
      <c r="AE46" s="117">
        <v>3.279</v>
      </c>
      <c r="AF46" s="9">
        <f t="shared" si="1"/>
        <v>46</v>
      </c>
    </row>
    <row r="47" ht="15.75" customHeight="1">
      <c r="A47" s="116">
        <v>45660.0</v>
      </c>
      <c r="B47" s="117">
        <v>2.125</v>
      </c>
      <c r="C47" s="117">
        <v>1.825</v>
      </c>
      <c r="D47" s="117">
        <v>1.975</v>
      </c>
      <c r="E47" s="117">
        <v>2.15</v>
      </c>
      <c r="F47" s="117">
        <v>1.85</v>
      </c>
      <c r="G47" s="117">
        <v>2.0</v>
      </c>
      <c r="H47" s="117">
        <v>2.179</v>
      </c>
      <c r="I47" s="117">
        <v>1.879</v>
      </c>
      <c r="J47" s="117">
        <v>2.029</v>
      </c>
      <c r="K47" s="117">
        <v>2.312</v>
      </c>
      <c r="L47" s="117">
        <v>2.015</v>
      </c>
      <c r="M47" s="117">
        <v>2.163</v>
      </c>
      <c r="N47" s="117">
        <v>2.444</v>
      </c>
      <c r="O47" s="117">
        <v>2.15</v>
      </c>
      <c r="P47" s="117">
        <v>2.297</v>
      </c>
      <c r="Q47" s="117">
        <v>2.678</v>
      </c>
      <c r="R47" s="117">
        <v>2.4</v>
      </c>
      <c r="S47" s="117">
        <v>2.539</v>
      </c>
      <c r="T47" s="117">
        <v>3.113</v>
      </c>
      <c r="U47" s="117">
        <v>2.845</v>
      </c>
      <c r="V47" s="117">
        <v>2.979</v>
      </c>
      <c r="W47" s="117">
        <v>3.278</v>
      </c>
      <c r="X47" s="117">
        <v>3.011</v>
      </c>
      <c r="Y47" s="117">
        <v>3.144</v>
      </c>
      <c r="Z47" s="117">
        <v>3.321</v>
      </c>
      <c r="AA47" s="117">
        <v>3.029</v>
      </c>
      <c r="AB47" s="117">
        <v>3.175</v>
      </c>
      <c r="AC47" s="117">
        <v>3.425</v>
      </c>
      <c r="AD47" s="117">
        <v>3.133</v>
      </c>
      <c r="AE47" s="117">
        <v>3.279</v>
      </c>
      <c r="AF47" s="9">
        <f t="shared" si="1"/>
        <v>47</v>
      </c>
    </row>
    <row r="48" ht="15.75" customHeight="1">
      <c r="A48" s="116">
        <v>45659.0</v>
      </c>
      <c r="B48" s="117">
        <v>2.125</v>
      </c>
      <c r="C48" s="117">
        <v>1.825</v>
      </c>
      <c r="D48" s="117">
        <v>1.975</v>
      </c>
      <c r="E48" s="117">
        <v>2.142</v>
      </c>
      <c r="F48" s="117">
        <v>1.842</v>
      </c>
      <c r="G48" s="117">
        <v>1.992</v>
      </c>
      <c r="H48" s="117">
        <v>2.179</v>
      </c>
      <c r="I48" s="117">
        <v>1.879</v>
      </c>
      <c r="J48" s="117">
        <v>2.029</v>
      </c>
      <c r="K48" s="117">
        <v>2.309</v>
      </c>
      <c r="L48" s="117">
        <v>2.012</v>
      </c>
      <c r="M48" s="117">
        <v>2.16</v>
      </c>
      <c r="N48" s="117">
        <v>2.439</v>
      </c>
      <c r="O48" s="117">
        <v>2.144</v>
      </c>
      <c r="P48" s="117">
        <v>2.292</v>
      </c>
      <c r="Q48" s="117">
        <v>2.673</v>
      </c>
      <c r="R48" s="117">
        <v>2.401</v>
      </c>
      <c r="S48" s="117">
        <v>2.537</v>
      </c>
      <c r="T48" s="117">
        <v>3.107</v>
      </c>
      <c r="U48" s="117">
        <v>2.862</v>
      </c>
      <c r="V48" s="117">
        <v>2.984</v>
      </c>
      <c r="W48" s="117">
        <v>3.278</v>
      </c>
      <c r="X48" s="117">
        <v>2.983</v>
      </c>
      <c r="Y48" s="117">
        <v>3.131</v>
      </c>
      <c r="Z48" s="117">
        <v>3.321</v>
      </c>
      <c r="AA48" s="117">
        <v>3.029</v>
      </c>
      <c r="AB48" s="117">
        <v>3.175</v>
      </c>
      <c r="AC48" s="117">
        <v>3.408</v>
      </c>
      <c r="AD48" s="117">
        <v>3.125</v>
      </c>
      <c r="AE48" s="117">
        <v>3.267</v>
      </c>
      <c r="AF48" s="9">
        <f t="shared" si="1"/>
        <v>48</v>
      </c>
    </row>
    <row r="49" ht="15.75" customHeight="1">
      <c r="A49" s="116">
        <v>45657.0</v>
      </c>
      <c r="B49" s="117">
        <v>2.117</v>
      </c>
      <c r="C49" s="117">
        <v>1.825</v>
      </c>
      <c r="D49" s="117">
        <v>1.971</v>
      </c>
      <c r="E49" s="117">
        <v>2.133</v>
      </c>
      <c r="F49" s="117">
        <v>1.842</v>
      </c>
      <c r="G49" s="117">
        <v>1.988</v>
      </c>
      <c r="H49" s="117">
        <v>2.171</v>
      </c>
      <c r="I49" s="117">
        <v>1.879</v>
      </c>
      <c r="J49" s="117">
        <v>2.025</v>
      </c>
      <c r="K49" s="117">
        <v>2.304</v>
      </c>
      <c r="L49" s="117">
        <v>2.011</v>
      </c>
      <c r="M49" s="117">
        <v>2.158</v>
      </c>
      <c r="N49" s="117">
        <v>2.438</v>
      </c>
      <c r="O49" s="117">
        <v>2.144</v>
      </c>
      <c r="P49" s="117">
        <v>2.291</v>
      </c>
      <c r="Q49" s="117">
        <v>2.678</v>
      </c>
      <c r="R49" s="117">
        <v>2.378</v>
      </c>
      <c r="S49" s="117">
        <v>2.528</v>
      </c>
      <c r="T49" s="117">
        <v>3.117</v>
      </c>
      <c r="U49" s="117">
        <v>2.821</v>
      </c>
      <c r="V49" s="117">
        <v>2.969</v>
      </c>
      <c r="W49" s="117">
        <v>3.272</v>
      </c>
      <c r="X49" s="117">
        <v>2.972</v>
      </c>
      <c r="Y49" s="117">
        <v>3.122</v>
      </c>
      <c r="Z49" s="117">
        <v>3.321</v>
      </c>
      <c r="AA49" s="117">
        <v>3.029</v>
      </c>
      <c r="AB49" s="117">
        <v>3.175</v>
      </c>
      <c r="AC49" s="117">
        <v>3.408</v>
      </c>
      <c r="AD49" s="117">
        <v>3.125</v>
      </c>
      <c r="AE49" s="117">
        <v>3.267</v>
      </c>
      <c r="AF49" s="9">
        <f t="shared" si="1"/>
        <v>49</v>
      </c>
    </row>
    <row r="50" ht="15.75" customHeight="1">
      <c r="A50" s="116">
        <v>45656.0</v>
      </c>
      <c r="B50" s="117">
        <v>2.117</v>
      </c>
      <c r="C50" s="117">
        <v>1.825</v>
      </c>
      <c r="D50" s="117">
        <v>1.971</v>
      </c>
      <c r="E50" s="117">
        <v>2.133</v>
      </c>
      <c r="F50" s="117">
        <v>1.842</v>
      </c>
      <c r="G50" s="117">
        <v>1.988</v>
      </c>
      <c r="H50" s="117">
        <v>2.171</v>
      </c>
      <c r="I50" s="117">
        <v>1.879</v>
      </c>
      <c r="J50" s="117">
        <v>2.025</v>
      </c>
      <c r="K50" s="117">
        <v>2.304</v>
      </c>
      <c r="L50" s="117">
        <v>2.011</v>
      </c>
      <c r="M50" s="117">
        <v>2.158</v>
      </c>
      <c r="N50" s="117">
        <v>2.438</v>
      </c>
      <c r="O50" s="117">
        <v>2.144</v>
      </c>
      <c r="P50" s="117">
        <v>2.291</v>
      </c>
      <c r="Q50" s="117">
        <v>2.672</v>
      </c>
      <c r="R50" s="117">
        <v>2.372</v>
      </c>
      <c r="S50" s="117">
        <v>2.522</v>
      </c>
      <c r="T50" s="117">
        <v>3.113</v>
      </c>
      <c r="U50" s="117">
        <v>2.813</v>
      </c>
      <c r="V50" s="117">
        <v>2.963</v>
      </c>
      <c r="W50" s="117">
        <v>3.267</v>
      </c>
      <c r="X50" s="117">
        <v>2.967</v>
      </c>
      <c r="Y50" s="117">
        <v>3.117</v>
      </c>
      <c r="Z50" s="117">
        <v>3.321</v>
      </c>
      <c r="AA50" s="117">
        <v>3.038</v>
      </c>
      <c r="AB50" s="117">
        <v>3.179</v>
      </c>
      <c r="AC50" s="117">
        <v>3.408</v>
      </c>
      <c r="AD50" s="117">
        <v>3.125</v>
      </c>
      <c r="AE50" s="117">
        <v>3.267</v>
      </c>
      <c r="AF50" s="9">
        <f t="shared" si="1"/>
        <v>50</v>
      </c>
    </row>
    <row r="51" ht="15.75" customHeight="1">
      <c r="A51" s="116">
        <v>45653.0</v>
      </c>
      <c r="B51" s="117">
        <v>2.113</v>
      </c>
      <c r="C51" s="117">
        <v>1.821</v>
      </c>
      <c r="D51" s="117">
        <v>1.967</v>
      </c>
      <c r="E51" s="117">
        <v>2.129</v>
      </c>
      <c r="F51" s="117">
        <v>1.838</v>
      </c>
      <c r="G51" s="117">
        <v>1.983</v>
      </c>
      <c r="H51" s="117">
        <v>2.158</v>
      </c>
      <c r="I51" s="117">
        <v>1.867</v>
      </c>
      <c r="J51" s="117">
        <v>2.013</v>
      </c>
      <c r="K51" s="117">
        <v>2.298</v>
      </c>
      <c r="L51" s="117">
        <v>2.008</v>
      </c>
      <c r="M51" s="117">
        <v>2.153</v>
      </c>
      <c r="N51" s="117">
        <v>2.438</v>
      </c>
      <c r="O51" s="117">
        <v>2.15</v>
      </c>
      <c r="P51" s="117">
        <v>2.294</v>
      </c>
      <c r="Q51" s="117">
        <v>2.672</v>
      </c>
      <c r="R51" s="117">
        <v>2.372</v>
      </c>
      <c r="S51" s="117">
        <v>2.522</v>
      </c>
      <c r="T51" s="117">
        <v>3.108</v>
      </c>
      <c r="U51" s="117">
        <v>2.839</v>
      </c>
      <c r="V51" s="117">
        <v>2.974</v>
      </c>
      <c r="W51" s="117">
        <v>3.267</v>
      </c>
      <c r="X51" s="117">
        <v>2.967</v>
      </c>
      <c r="Y51" s="117">
        <v>3.117</v>
      </c>
      <c r="Z51" s="117">
        <v>3.321</v>
      </c>
      <c r="AA51" s="117">
        <v>3.038</v>
      </c>
      <c r="AB51" s="117">
        <v>3.179</v>
      </c>
      <c r="AC51" s="117">
        <v>3.408</v>
      </c>
      <c r="AD51" s="117">
        <v>3.125</v>
      </c>
      <c r="AE51" s="117">
        <v>3.267</v>
      </c>
      <c r="AF51" s="9">
        <f t="shared" si="1"/>
        <v>51</v>
      </c>
    </row>
    <row r="52" ht="15.75" customHeight="1">
      <c r="A52" s="116">
        <v>45652.0</v>
      </c>
      <c r="B52" s="117">
        <v>2.113</v>
      </c>
      <c r="C52" s="117">
        <v>1.821</v>
      </c>
      <c r="D52" s="117">
        <v>1.967</v>
      </c>
      <c r="E52" s="117">
        <v>2.129</v>
      </c>
      <c r="F52" s="117">
        <v>1.838</v>
      </c>
      <c r="G52" s="117">
        <v>1.983</v>
      </c>
      <c r="H52" s="117">
        <v>2.158</v>
      </c>
      <c r="I52" s="117">
        <v>1.867</v>
      </c>
      <c r="J52" s="117">
        <v>2.013</v>
      </c>
      <c r="K52" s="117">
        <v>2.298</v>
      </c>
      <c r="L52" s="117">
        <v>2.008</v>
      </c>
      <c r="M52" s="117">
        <v>2.153</v>
      </c>
      <c r="N52" s="117">
        <v>2.438</v>
      </c>
      <c r="O52" s="117">
        <v>2.15</v>
      </c>
      <c r="P52" s="117">
        <v>2.294</v>
      </c>
      <c r="Q52" s="117">
        <v>2.672</v>
      </c>
      <c r="R52" s="117">
        <v>2.372</v>
      </c>
      <c r="S52" s="117">
        <v>2.522</v>
      </c>
      <c r="T52" s="117">
        <v>3.121</v>
      </c>
      <c r="U52" s="117">
        <v>2.825</v>
      </c>
      <c r="V52" s="117">
        <v>2.973</v>
      </c>
      <c r="W52" s="117">
        <v>3.267</v>
      </c>
      <c r="X52" s="117">
        <v>2.967</v>
      </c>
      <c r="Y52" s="117">
        <v>3.117</v>
      </c>
      <c r="Z52" s="117">
        <v>3.321</v>
      </c>
      <c r="AA52" s="117">
        <v>3.038</v>
      </c>
      <c r="AB52" s="117">
        <v>3.179</v>
      </c>
      <c r="AC52" s="117">
        <v>3.408</v>
      </c>
      <c r="AD52" s="117">
        <v>3.125</v>
      </c>
      <c r="AE52" s="117">
        <v>3.267</v>
      </c>
      <c r="AF52" s="9">
        <f t="shared" si="1"/>
        <v>52</v>
      </c>
    </row>
    <row r="53" ht="15.75" customHeight="1">
      <c r="A53" s="116">
        <v>45651.0</v>
      </c>
      <c r="B53" s="117">
        <v>2.113</v>
      </c>
      <c r="C53" s="117">
        <v>1.821</v>
      </c>
      <c r="D53" s="117">
        <v>1.967</v>
      </c>
      <c r="E53" s="117">
        <v>2.129</v>
      </c>
      <c r="F53" s="117">
        <v>1.838</v>
      </c>
      <c r="G53" s="117">
        <v>1.983</v>
      </c>
      <c r="H53" s="117">
        <v>2.158</v>
      </c>
      <c r="I53" s="117">
        <v>1.867</v>
      </c>
      <c r="J53" s="117">
        <v>2.013</v>
      </c>
      <c r="K53" s="117">
        <v>2.304</v>
      </c>
      <c r="L53" s="117">
        <v>2.011</v>
      </c>
      <c r="M53" s="117">
        <v>2.158</v>
      </c>
      <c r="N53" s="117">
        <v>2.45</v>
      </c>
      <c r="O53" s="117">
        <v>2.156</v>
      </c>
      <c r="P53" s="117">
        <v>2.303</v>
      </c>
      <c r="Q53" s="117">
        <v>2.672</v>
      </c>
      <c r="R53" s="117">
        <v>2.372</v>
      </c>
      <c r="S53" s="117">
        <v>2.522</v>
      </c>
      <c r="T53" s="117">
        <v>3.121</v>
      </c>
      <c r="U53" s="117">
        <v>2.825</v>
      </c>
      <c r="V53" s="117">
        <v>2.973</v>
      </c>
      <c r="W53" s="117">
        <v>3.267</v>
      </c>
      <c r="X53" s="117">
        <v>2.967</v>
      </c>
      <c r="Y53" s="117">
        <v>3.117</v>
      </c>
      <c r="Z53" s="117">
        <v>3.321</v>
      </c>
      <c r="AA53" s="117">
        <v>3.038</v>
      </c>
      <c r="AB53" s="117">
        <v>3.179</v>
      </c>
      <c r="AC53" s="117">
        <v>3.413</v>
      </c>
      <c r="AD53" s="117">
        <v>3.129</v>
      </c>
      <c r="AE53" s="117">
        <v>3.271</v>
      </c>
      <c r="AF53" s="9">
        <f t="shared" si="1"/>
        <v>53</v>
      </c>
    </row>
    <row r="54" ht="15.75" customHeight="1">
      <c r="A54" s="116">
        <v>45650.0</v>
      </c>
      <c r="B54" s="117">
        <v>2.113</v>
      </c>
      <c r="C54" s="117">
        <v>1.821</v>
      </c>
      <c r="D54" s="117">
        <v>1.967</v>
      </c>
      <c r="E54" s="117">
        <v>2.129</v>
      </c>
      <c r="F54" s="117">
        <v>1.838</v>
      </c>
      <c r="G54" s="117">
        <v>1.983</v>
      </c>
      <c r="H54" s="117">
        <v>2.158</v>
      </c>
      <c r="I54" s="117">
        <v>1.867</v>
      </c>
      <c r="J54" s="117">
        <v>2.013</v>
      </c>
      <c r="K54" s="117">
        <v>2.304</v>
      </c>
      <c r="L54" s="117">
        <v>2.011</v>
      </c>
      <c r="M54" s="117">
        <v>2.158</v>
      </c>
      <c r="N54" s="117">
        <v>2.45</v>
      </c>
      <c r="O54" s="117">
        <v>2.156</v>
      </c>
      <c r="P54" s="117">
        <v>2.303</v>
      </c>
      <c r="Q54" s="117">
        <v>2.672</v>
      </c>
      <c r="R54" s="117">
        <v>2.372</v>
      </c>
      <c r="S54" s="117">
        <v>2.522</v>
      </c>
      <c r="T54" s="117">
        <v>3.118</v>
      </c>
      <c r="U54" s="117">
        <v>2.823</v>
      </c>
      <c r="V54" s="117">
        <v>2.97</v>
      </c>
      <c r="W54" s="117">
        <v>3.267</v>
      </c>
      <c r="X54" s="117">
        <v>2.967</v>
      </c>
      <c r="Y54" s="117">
        <v>3.117</v>
      </c>
      <c r="Z54" s="117">
        <v>3.321</v>
      </c>
      <c r="AA54" s="117">
        <v>3.038</v>
      </c>
      <c r="AB54" s="117">
        <v>3.179</v>
      </c>
      <c r="AC54" s="117">
        <v>3.413</v>
      </c>
      <c r="AD54" s="117">
        <v>3.129</v>
      </c>
      <c r="AE54" s="117">
        <v>3.271</v>
      </c>
      <c r="AF54" s="9">
        <f t="shared" si="1"/>
        <v>54</v>
      </c>
    </row>
    <row r="55" ht="15.75" customHeight="1">
      <c r="A55" s="116">
        <v>45649.0</v>
      </c>
      <c r="B55" s="117">
        <v>2.113</v>
      </c>
      <c r="C55" s="117">
        <v>1.821</v>
      </c>
      <c r="D55" s="117">
        <v>1.967</v>
      </c>
      <c r="E55" s="117">
        <v>2.129</v>
      </c>
      <c r="F55" s="117">
        <v>1.838</v>
      </c>
      <c r="G55" s="117">
        <v>1.983</v>
      </c>
      <c r="H55" s="117">
        <v>2.158</v>
      </c>
      <c r="I55" s="117">
        <v>1.867</v>
      </c>
      <c r="J55" s="117">
        <v>2.013</v>
      </c>
      <c r="K55" s="117">
        <v>2.305</v>
      </c>
      <c r="L55" s="117">
        <v>2.015</v>
      </c>
      <c r="M55" s="117">
        <v>2.16</v>
      </c>
      <c r="N55" s="117">
        <v>2.453</v>
      </c>
      <c r="O55" s="117">
        <v>2.163</v>
      </c>
      <c r="P55" s="117">
        <v>2.308</v>
      </c>
      <c r="Q55" s="117">
        <v>2.667</v>
      </c>
      <c r="R55" s="117">
        <v>2.378</v>
      </c>
      <c r="S55" s="117">
        <v>2.522</v>
      </c>
      <c r="T55" s="117">
        <v>3.087</v>
      </c>
      <c r="U55" s="117">
        <v>2.831</v>
      </c>
      <c r="V55" s="117">
        <v>2.959</v>
      </c>
      <c r="W55" s="117">
        <v>3.256</v>
      </c>
      <c r="X55" s="117">
        <v>2.956</v>
      </c>
      <c r="Y55" s="117">
        <v>3.106</v>
      </c>
      <c r="Z55" s="117">
        <v>3.321</v>
      </c>
      <c r="AA55" s="117">
        <v>3.038</v>
      </c>
      <c r="AB55" s="117">
        <v>3.179</v>
      </c>
      <c r="AC55" s="117">
        <v>3.413</v>
      </c>
      <c r="AD55" s="117">
        <v>3.129</v>
      </c>
      <c r="AE55" s="117">
        <v>3.271</v>
      </c>
      <c r="AF55" s="9">
        <f t="shared" si="1"/>
        <v>55</v>
      </c>
    </row>
    <row r="56" ht="15.75" customHeight="1">
      <c r="A56" s="116">
        <v>45646.0</v>
      </c>
      <c r="B56" s="117">
        <v>2.083</v>
      </c>
      <c r="C56" s="117">
        <v>1.792</v>
      </c>
      <c r="D56" s="117">
        <v>1.938</v>
      </c>
      <c r="E56" s="117">
        <v>2.1</v>
      </c>
      <c r="F56" s="117">
        <v>1.808</v>
      </c>
      <c r="G56" s="117">
        <v>1.954</v>
      </c>
      <c r="H56" s="117">
        <v>2.121</v>
      </c>
      <c r="I56" s="117">
        <v>1.829</v>
      </c>
      <c r="J56" s="117">
        <v>1.975</v>
      </c>
      <c r="K56" s="117">
        <v>2.277</v>
      </c>
      <c r="L56" s="117">
        <v>1.984</v>
      </c>
      <c r="M56" s="117">
        <v>2.13</v>
      </c>
      <c r="N56" s="117">
        <v>2.433</v>
      </c>
      <c r="O56" s="117">
        <v>2.139</v>
      </c>
      <c r="P56" s="117">
        <v>2.286</v>
      </c>
      <c r="Q56" s="117">
        <v>2.647</v>
      </c>
      <c r="R56" s="117">
        <v>2.367</v>
      </c>
      <c r="S56" s="117">
        <v>2.507</v>
      </c>
      <c r="T56" s="117">
        <v>3.096</v>
      </c>
      <c r="U56" s="117">
        <v>2.838</v>
      </c>
      <c r="V56" s="117">
        <v>2.967</v>
      </c>
      <c r="W56" s="117">
        <v>3.228</v>
      </c>
      <c r="X56" s="117">
        <v>2.928</v>
      </c>
      <c r="Y56" s="117">
        <v>3.078</v>
      </c>
      <c r="Z56" s="117">
        <v>3.313</v>
      </c>
      <c r="AA56" s="117">
        <v>3.021</v>
      </c>
      <c r="AB56" s="117">
        <v>3.167</v>
      </c>
      <c r="AC56" s="117">
        <v>3.392</v>
      </c>
      <c r="AD56" s="117">
        <v>3.1</v>
      </c>
      <c r="AE56" s="117">
        <v>3.246</v>
      </c>
      <c r="AF56" s="9">
        <f t="shared" si="1"/>
        <v>56</v>
      </c>
    </row>
    <row r="57" ht="15.75" customHeight="1">
      <c r="A57" s="116">
        <v>45645.0</v>
      </c>
      <c r="B57" s="117">
        <v>2.063</v>
      </c>
      <c r="C57" s="117">
        <v>1.771</v>
      </c>
      <c r="D57" s="117">
        <v>1.917</v>
      </c>
      <c r="E57" s="117">
        <v>2.079</v>
      </c>
      <c r="F57" s="117">
        <v>1.788</v>
      </c>
      <c r="G57" s="117">
        <v>1.933</v>
      </c>
      <c r="H57" s="117">
        <v>2.1</v>
      </c>
      <c r="I57" s="117">
        <v>1.808</v>
      </c>
      <c r="J57" s="117">
        <v>1.954</v>
      </c>
      <c r="K57" s="117">
        <v>2.236</v>
      </c>
      <c r="L57" s="117">
        <v>1.962</v>
      </c>
      <c r="M57" s="117">
        <v>2.099</v>
      </c>
      <c r="N57" s="117">
        <v>2.371</v>
      </c>
      <c r="O57" s="117">
        <v>2.115</v>
      </c>
      <c r="P57" s="117">
        <v>2.243</v>
      </c>
      <c r="Q57" s="117">
        <v>2.622</v>
      </c>
      <c r="R57" s="117">
        <v>2.361</v>
      </c>
      <c r="S57" s="117">
        <v>2.492</v>
      </c>
      <c r="T57" s="117">
        <v>3.108</v>
      </c>
      <c r="U57" s="117">
        <v>2.831</v>
      </c>
      <c r="V57" s="117">
        <v>2.97</v>
      </c>
      <c r="W57" s="117">
        <v>3.256</v>
      </c>
      <c r="X57" s="117">
        <v>2.956</v>
      </c>
      <c r="Y57" s="117">
        <v>3.106</v>
      </c>
      <c r="Z57" s="117">
        <v>3.283</v>
      </c>
      <c r="AA57" s="117">
        <v>3.0</v>
      </c>
      <c r="AB57" s="117">
        <v>3.142</v>
      </c>
      <c r="AC57" s="117">
        <v>3.379</v>
      </c>
      <c r="AD57" s="117">
        <v>3.088</v>
      </c>
      <c r="AE57" s="117">
        <v>3.233</v>
      </c>
      <c r="AF57" s="9">
        <f t="shared" si="1"/>
        <v>57</v>
      </c>
    </row>
    <row r="58" ht="15.75" customHeight="1">
      <c r="A58" s="116">
        <v>45644.0</v>
      </c>
      <c r="B58" s="117">
        <v>2.021</v>
      </c>
      <c r="C58" s="117">
        <v>1.729</v>
      </c>
      <c r="D58" s="117">
        <v>1.875</v>
      </c>
      <c r="E58" s="117">
        <v>2.029</v>
      </c>
      <c r="F58" s="117">
        <v>1.738</v>
      </c>
      <c r="G58" s="117">
        <v>1.883</v>
      </c>
      <c r="H58" s="117">
        <v>2.058</v>
      </c>
      <c r="I58" s="117">
        <v>1.767</v>
      </c>
      <c r="J58" s="117">
        <v>1.913</v>
      </c>
      <c r="K58" s="117">
        <v>2.154</v>
      </c>
      <c r="L58" s="117">
        <v>1.906</v>
      </c>
      <c r="M58" s="117">
        <v>2.03</v>
      </c>
      <c r="N58" s="117">
        <v>2.249</v>
      </c>
      <c r="O58" s="117">
        <v>2.046</v>
      </c>
      <c r="P58" s="117">
        <v>2.147</v>
      </c>
      <c r="Q58" s="117">
        <v>2.501</v>
      </c>
      <c r="R58" s="117">
        <v>2.272</v>
      </c>
      <c r="S58" s="117">
        <v>2.387</v>
      </c>
      <c r="T58" s="117">
        <v>2.988</v>
      </c>
      <c r="U58" s="117">
        <v>2.763</v>
      </c>
      <c r="V58" s="117">
        <v>2.875</v>
      </c>
      <c r="W58" s="117">
        <v>3.169</v>
      </c>
      <c r="X58" s="117">
        <v>2.913</v>
      </c>
      <c r="Y58" s="117">
        <v>3.041</v>
      </c>
      <c r="Z58" s="117">
        <v>3.242</v>
      </c>
      <c r="AA58" s="117">
        <v>2.954</v>
      </c>
      <c r="AB58" s="117">
        <v>3.098</v>
      </c>
      <c r="AC58" s="117">
        <v>3.35</v>
      </c>
      <c r="AD58" s="117">
        <v>3.063</v>
      </c>
      <c r="AE58" s="117">
        <v>3.206</v>
      </c>
      <c r="AF58" s="9">
        <f t="shared" si="1"/>
        <v>58</v>
      </c>
    </row>
    <row r="59" ht="15.75" customHeight="1">
      <c r="A59" s="116">
        <v>45643.0</v>
      </c>
      <c r="B59" s="117">
        <v>2.017</v>
      </c>
      <c r="C59" s="117">
        <v>1.729</v>
      </c>
      <c r="D59" s="117">
        <v>1.873</v>
      </c>
      <c r="E59" s="117">
        <v>2.025</v>
      </c>
      <c r="F59" s="117">
        <v>1.738</v>
      </c>
      <c r="G59" s="117">
        <v>1.881</v>
      </c>
      <c r="H59" s="117">
        <v>2.054</v>
      </c>
      <c r="I59" s="117">
        <v>1.767</v>
      </c>
      <c r="J59" s="117">
        <v>1.91</v>
      </c>
      <c r="K59" s="117">
        <v>2.154</v>
      </c>
      <c r="L59" s="117">
        <v>1.894</v>
      </c>
      <c r="M59" s="117">
        <v>2.024</v>
      </c>
      <c r="N59" s="117">
        <v>2.254</v>
      </c>
      <c r="O59" s="117">
        <v>2.021</v>
      </c>
      <c r="P59" s="117">
        <v>2.138</v>
      </c>
      <c r="Q59" s="117">
        <v>2.5</v>
      </c>
      <c r="R59" s="117">
        <v>2.256</v>
      </c>
      <c r="S59" s="117">
        <v>2.378</v>
      </c>
      <c r="T59" s="117">
        <v>2.983</v>
      </c>
      <c r="U59" s="117">
        <v>2.722</v>
      </c>
      <c r="V59" s="117">
        <v>2.852</v>
      </c>
      <c r="W59" s="117">
        <v>3.164</v>
      </c>
      <c r="X59" s="117">
        <v>2.881</v>
      </c>
      <c r="Y59" s="117">
        <v>3.023</v>
      </c>
      <c r="Z59" s="117">
        <v>3.238</v>
      </c>
      <c r="AA59" s="117">
        <v>2.95</v>
      </c>
      <c r="AB59" s="117">
        <v>3.094</v>
      </c>
      <c r="AC59" s="117">
        <v>3.333</v>
      </c>
      <c r="AD59" s="117">
        <v>3.046</v>
      </c>
      <c r="AE59" s="117">
        <v>3.19</v>
      </c>
      <c r="AF59" s="9">
        <f t="shared" si="1"/>
        <v>59</v>
      </c>
    </row>
    <row r="60" ht="15.75" customHeight="1">
      <c r="A60" s="116">
        <v>45642.0</v>
      </c>
      <c r="B60" s="117">
        <v>2.017</v>
      </c>
      <c r="C60" s="117">
        <v>1.729</v>
      </c>
      <c r="D60" s="117">
        <v>1.873</v>
      </c>
      <c r="E60" s="117">
        <v>2.025</v>
      </c>
      <c r="F60" s="117">
        <v>1.738</v>
      </c>
      <c r="G60" s="117">
        <v>1.881</v>
      </c>
      <c r="H60" s="117">
        <v>2.054</v>
      </c>
      <c r="I60" s="117">
        <v>1.767</v>
      </c>
      <c r="J60" s="117">
        <v>1.91</v>
      </c>
      <c r="K60" s="117">
        <v>2.146</v>
      </c>
      <c r="L60" s="117">
        <v>1.903</v>
      </c>
      <c r="M60" s="117">
        <v>2.025</v>
      </c>
      <c r="N60" s="117">
        <v>2.238</v>
      </c>
      <c r="O60" s="117">
        <v>2.04</v>
      </c>
      <c r="P60" s="117">
        <v>2.139</v>
      </c>
      <c r="Q60" s="117">
        <v>2.496</v>
      </c>
      <c r="R60" s="117">
        <v>2.267</v>
      </c>
      <c r="S60" s="117">
        <v>2.381</v>
      </c>
      <c r="T60" s="117">
        <v>2.971</v>
      </c>
      <c r="U60" s="117">
        <v>2.747</v>
      </c>
      <c r="V60" s="117">
        <v>2.859</v>
      </c>
      <c r="W60" s="117">
        <v>3.161</v>
      </c>
      <c r="X60" s="117">
        <v>2.908</v>
      </c>
      <c r="Y60" s="117">
        <v>3.034</v>
      </c>
      <c r="Z60" s="117">
        <v>3.238</v>
      </c>
      <c r="AA60" s="117">
        <v>2.95</v>
      </c>
      <c r="AB60" s="117">
        <v>3.094</v>
      </c>
      <c r="AC60" s="117">
        <v>3.333</v>
      </c>
      <c r="AD60" s="117">
        <v>3.046</v>
      </c>
      <c r="AE60" s="117">
        <v>3.19</v>
      </c>
      <c r="AF60" s="9">
        <f t="shared" si="1"/>
        <v>60</v>
      </c>
    </row>
    <row r="61" ht="15.75" customHeight="1">
      <c r="A61" s="116">
        <v>45639.0</v>
      </c>
      <c r="B61" s="117">
        <v>2.004</v>
      </c>
      <c r="C61" s="117">
        <v>1.717</v>
      </c>
      <c r="D61" s="117">
        <v>1.86</v>
      </c>
      <c r="E61" s="117">
        <v>2.017</v>
      </c>
      <c r="F61" s="117">
        <v>1.738</v>
      </c>
      <c r="G61" s="117">
        <v>1.877</v>
      </c>
      <c r="H61" s="117">
        <v>2.042</v>
      </c>
      <c r="I61" s="117">
        <v>1.754</v>
      </c>
      <c r="J61" s="117">
        <v>1.898</v>
      </c>
      <c r="K61" s="117">
        <v>2.139</v>
      </c>
      <c r="L61" s="117">
        <v>1.895</v>
      </c>
      <c r="M61" s="117">
        <v>2.017</v>
      </c>
      <c r="N61" s="117">
        <v>2.237</v>
      </c>
      <c r="O61" s="117">
        <v>2.037</v>
      </c>
      <c r="P61" s="117">
        <v>2.137</v>
      </c>
      <c r="Q61" s="117">
        <v>2.483</v>
      </c>
      <c r="R61" s="117">
        <v>2.257</v>
      </c>
      <c r="S61" s="117">
        <v>2.37</v>
      </c>
      <c r="T61" s="117">
        <v>2.955</v>
      </c>
      <c r="U61" s="117">
        <v>2.733</v>
      </c>
      <c r="V61" s="117">
        <v>2.844</v>
      </c>
      <c r="W61" s="117">
        <v>3.148</v>
      </c>
      <c r="X61" s="117">
        <v>2.894</v>
      </c>
      <c r="Y61" s="117">
        <v>3.021</v>
      </c>
      <c r="Z61" s="117">
        <v>3.225</v>
      </c>
      <c r="AA61" s="117">
        <v>2.938</v>
      </c>
      <c r="AB61" s="117">
        <v>3.081</v>
      </c>
      <c r="AC61" s="117">
        <v>3.325</v>
      </c>
      <c r="AD61" s="117">
        <v>3.038</v>
      </c>
      <c r="AE61" s="117">
        <v>3.181</v>
      </c>
      <c r="AF61" s="9">
        <f t="shared" si="1"/>
        <v>61</v>
      </c>
    </row>
    <row r="62" ht="15.75" customHeight="1">
      <c r="A62" s="116">
        <v>45638.0</v>
      </c>
      <c r="B62" s="117">
        <v>1.996</v>
      </c>
      <c r="C62" s="117">
        <v>1.708</v>
      </c>
      <c r="D62" s="117">
        <v>1.852</v>
      </c>
      <c r="E62" s="117">
        <v>2.004</v>
      </c>
      <c r="F62" s="117">
        <v>1.725</v>
      </c>
      <c r="G62" s="117">
        <v>1.865</v>
      </c>
      <c r="H62" s="117">
        <v>2.025</v>
      </c>
      <c r="I62" s="117">
        <v>1.738</v>
      </c>
      <c r="J62" s="117">
        <v>1.881</v>
      </c>
      <c r="K62" s="117">
        <v>2.133</v>
      </c>
      <c r="L62" s="117">
        <v>1.877</v>
      </c>
      <c r="M62" s="117">
        <v>2.005</v>
      </c>
      <c r="N62" s="117">
        <v>2.241</v>
      </c>
      <c r="O62" s="117">
        <v>2.017</v>
      </c>
      <c r="P62" s="117">
        <v>2.129</v>
      </c>
      <c r="Q62" s="117">
        <v>2.489</v>
      </c>
      <c r="R62" s="117">
        <v>2.256</v>
      </c>
      <c r="S62" s="117">
        <v>2.372</v>
      </c>
      <c r="T62" s="117">
        <v>2.95</v>
      </c>
      <c r="U62" s="117">
        <v>2.725</v>
      </c>
      <c r="V62" s="117">
        <v>2.838</v>
      </c>
      <c r="W62" s="117">
        <v>3.141</v>
      </c>
      <c r="X62" s="117">
        <v>2.869</v>
      </c>
      <c r="Y62" s="117">
        <v>3.005</v>
      </c>
      <c r="Z62" s="117">
        <v>3.217</v>
      </c>
      <c r="AA62" s="117">
        <v>2.925</v>
      </c>
      <c r="AB62" s="117">
        <v>3.071</v>
      </c>
      <c r="AC62" s="117">
        <v>3.321</v>
      </c>
      <c r="AD62" s="117">
        <v>3.038</v>
      </c>
      <c r="AE62" s="117">
        <v>3.179</v>
      </c>
      <c r="AF62" s="9">
        <f t="shared" si="1"/>
        <v>62</v>
      </c>
    </row>
    <row r="63" ht="15.75" customHeight="1">
      <c r="A63" s="116">
        <v>45637.0</v>
      </c>
      <c r="B63" s="117">
        <v>1.992</v>
      </c>
      <c r="C63" s="117">
        <v>1.704</v>
      </c>
      <c r="D63" s="117">
        <v>1.848</v>
      </c>
      <c r="E63" s="117">
        <v>2.0</v>
      </c>
      <c r="F63" s="117">
        <v>1.721</v>
      </c>
      <c r="G63" s="117">
        <v>1.86</v>
      </c>
      <c r="H63" s="117">
        <v>2.017</v>
      </c>
      <c r="I63" s="117">
        <v>1.729</v>
      </c>
      <c r="J63" s="117">
        <v>1.873</v>
      </c>
      <c r="K63" s="117">
        <v>2.097</v>
      </c>
      <c r="L63" s="117">
        <v>1.831</v>
      </c>
      <c r="M63" s="117">
        <v>1.964</v>
      </c>
      <c r="N63" s="117">
        <v>2.178</v>
      </c>
      <c r="O63" s="117">
        <v>1.933</v>
      </c>
      <c r="P63" s="117">
        <v>2.056</v>
      </c>
      <c r="Q63" s="117">
        <v>2.472</v>
      </c>
      <c r="R63" s="117">
        <v>2.261</v>
      </c>
      <c r="S63" s="117">
        <v>2.367</v>
      </c>
      <c r="T63" s="117">
        <v>2.913</v>
      </c>
      <c r="U63" s="117">
        <v>2.711</v>
      </c>
      <c r="V63" s="117">
        <v>2.812</v>
      </c>
      <c r="W63" s="117">
        <v>3.122</v>
      </c>
      <c r="X63" s="117">
        <v>2.867</v>
      </c>
      <c r="Y63" s="117">
        <v>2.994</v>
      </c>
      <c r="Z63" s="117">
        <v>3.15</v>
      </c>
      <c r="AA63" s="117">
        <v>2.85</v>
      </c>
      <c r="AB63" s="117">
        <v>3.0</v>
      </c>
      <c r="AC63" s="117">
        <v>3.317</v>
      </c>
      <c r="AD63" s="117">
        <v>3.033</v>
      </c>
      <c r="AE63" s="117">
        <v>3.175</v>
      </c>
      <c r="AF63" s="9">
        <f t="shared" si="1"/>
        <v>63</v>
      </c>
    </row>
    <row r="64" ht="15.75" customHeight="1">
      <c r="A64" s="116">
        <v>45636.0</v>
      </c>
      <c r="B64" s="117">
        <v>1.992</v>
      </c>
      <c r="C64" s="117">
        <v>1.704</v>
      </c>
      <c r="D64" s="117">
        <v>1.848</v>
      </c>
      <c r="E64" s="117">
        <v>1.988</v>
      </c>
      <c r="F64" s="117">
        <v>1.717</v>
      </c>
      <c r="G64" s="117">
        <v>1.852</v>
      </c>
      <c r="H64" s="117">
        <v>2.017</v>
      </c>
      <c r="I64" s="117">
        <v>1.729</v>
      </c>
      <c r="J64" s="117">
        <v>1.873</v>
      </c>
      <c r="K64" s="117">
        <v>2.078</v>
      </c>
      <c r="L64" s="117">
        <v>1.814</v>
      </c>
      <c r="M64" s="117">
        <v>1.946</v>
      </c>
      <c r="N64" s="117">
        <v>2.14</v>
      </c>
      <c r="O64" s="117">
        <v>1.899</v>
      </c>
      <c r="P64" s="117">
        <v>2.019</v>
      </c>
      <c r="Q64" s="117">
        <v>2.428</v>
      </c>
      <c r="R64" s="117">
        <v>2.229</v>
      </c>
      <c r="S64" s="117">
        <v>2.328</v>
      </c>
      <c r="T64" s="117">
        <v>2.903</v>
      </c>
      <c r="U64" s="117">
        <v>2.698</v>
      </c>
      <c r="V64" s="117">
        <v>2.8</v>
      </c>
      <c r="W64" s="117">
        <v>3.113</v>
      </c>
      <c r="X64" s="117">
        <v>2.858</v>
      </c>
      <c r="Y64" s="117">
        <v>2.986</v>
      </c>
      <c r="Z64" s="117">
        <v>3.15</v>
      </c>
      <c r="AA64" s="117">
        <v>2.85</v>
      </c>
      <c r="AB64" s="117">
        <v>3.0</v>
      </c>
      <c r="AC64" s="117">
        <v>3.317</v>
      </c>
      <c r="AD64" s="117">
        <v>3.033</v>
      </c>
      <c r="AE64" s="117">
        <v>3.175</v>
      </c>
      <c r="AF64" s="9">
        <f t="shared" si="1"/>
        <v>64</v>
      </c>
    </row>
    <row r="65" ht="15.75" customHeight="1">
      <c r="A65" s="116">
        <v>45635.0</v>
      </c>
      <c r="B65" s="117">
        <v>1.988</v>
      </c>
      <c r="C65" s="117">
        <v>1.7</v>
      </c>
      <c r="D65" s="117">
        <v>1.844</v>
      </c>
      <c r="E65" s="117">
        <v>1.983</v>
      </c>
      <c r="F65" s="117">
        <v>1.713</v>
      </c>
      <c r="G65" s="117">
        <v>1.848</v>
      </c>
      <c r="H65" s="117">
        <v>2.013</v>
      </c>
      <c r="I65" s="117">
        <v>1.725</v>
      </c>
      <c r="J65" s="117">
        <v>1.869</v>
      </c>
      <c r="K65" s="117">
        <v>2.076</v>
      </c>
      <c r="L65" s="117">
        <v>1.812</v>
      </c>
      <c r="M65" s="117">
        <v>1.944</v>
      </c>
      <c r="N65" s="117">
        <v>2.14</v>
      </c>
      <c r="O65" s="117">
        <v>1.899</v>
      </c>
      <c r="P65" s="117">
        <v>2.019</v>
      </c>
      <c r="Q65" s="117">
        <v>2.426</v>
      </c>
      <c r="R65" s="117">
        <v>2.229</v>
      </c>
      <c r="S65" s="117">
        <v>2.327</v>
      </c>
      <c r="T65" s="117">
        <v>2.908</v>
      </c>
      <c r="U65" s="117">
        <v>2.685</v>
      </c>
      <c r="V65" s="117">
        <v>2.797</v>
      </c>
      <c r="W65" s="117">
        <v>3.113</v>
      </c>
      <c r="X65" s="117">
        <v>2.858</v>
      </c>
      <c r="Y65" s="117">
        <v>2.986</v>
      </c>
      <c r="Z65" s="117">
        <v>3.15</v>
      </c>
      <c r="AA65" s="117">
        <v>2.85</v>
      </c>
      <c r="AB65" s="117">
        <v>3.0</v>
      </c>
      <c r="AC65" s="117">
        <v>3.317</v>
      </c>
      <c r="AD65" s="117">
        <v>3.033</v>
      </c>
      <c r="AE65" s="117">
        <v>3.175</v>
      </c>
      <c r="AF65" s="9">
        <f t="shared" si="1"/>
        <v>65</v>
      </c>
    </row>
    <row r="66" ht="15.75" customHeight="1">
      <c r="A66" s="116">
        <v>45632.0</v>
      </c>
      <c r="B66" s="117">
        <v>1.988</v>
      </c>
      <c r="C66" s="117">
        <v>1.7</v>
      </c>
      <c r="D66" s="117">
        <v>1.844</v>
      </c>
      <c r="E66" s="117">
        <v>1.983</v>
      </c>
      <c r="F66" s="117">
        <v>1.713</v>
      </c>
      <c r="G66" s="117">
        <v>1.848</v>
      </c>
      <c r="H66" s="117">
        <v>2.013</v>
      </c>
      <c r="I66" s="117">
        <v>1.725</v>
      </c>
      <c r="J66" s="117">
        <v>1.869</v>
      </c>
      <c r="K66" s="117">
        <v>2.068</v>
      </c>
      <c r="L66" s="117">
        <v>1.801</v>
      </c>
      <c r="M66" s="117">
        <v>1.934</v>
      </c>
      <c r="N66" s="117">
        <v>2.123</v>
      </c>
      <c r="O66" s="117">
        <v>1.877</v>
      </c>
      <c r="P66" s="117">
        <v>2.0</v>
      </c>
      <c r="Q66" s="117">
        <v>2.424</v>
      </c>
      <c r="R66" s="117">
        <v>2.231</v>
      </c>
      <c r="S66" s="117">
        <v>2.328</v>
      </c>
      <c r="T66" s="117">
        <v>2.903</v>
      </c>
      <c r="U66" s="117">
        <v>2.693</v>
      </c>
      <c r="V66" s="117">
        <v>2.798</v>
      </c>
      <c r="W66" s="117">
        <v>3.106</v>
      </c>
      <c r="X66" s="117">
        <v>2.847</v>
      </c>
      <c r="Y66" s="117">
        <v>2.976</v>
      </c>
      <c r="Z66" s="117">
        <v>3.15</v>
      </c>
      <c r="AA66" s="117">
        <v>2.85</v>
      </c>
      <c r="AB66" s="117">
        <v>3.0</v>
      </c>
      <c r="AC66" s="117">
        <v>3.317</v>
      </c>
      <c r="AD66" s="117">
        <v>3.033</v>
      </c>
      <c r="AE66" s="117">
        <v>3.175</v>
      </c>
      <c r="AF66" s="9">
        <f t="shared" si="1"/>
        <v>66</v>
      </c>
    </row>
    <row r="67" ht="15.75" customHeight="1">
      <c r="A67" s="116">
        <v>45631.0</v>
      </c>
      <c r="B67" s="117">
        <v>1.983</v>
      </c>
      <c r="C67" s="117">
        <v>1.696</v>
      </c>
      <c r="D67" s="117">
        <v>1.84</v>
      </c>
      <c r="E67" s="117">
        <v>1.979</v>
      </c>
      <c r="F67" s="117">
        <v>1.708</v>
      </c>
      <c r="G67" s="117">
        <v>1.844</v>
      </c>
      <c r="H67" s="117">
        <v>2.008</v>
      </c>
      <c r="I67" s="117">
        <v>1.721</v>
      </c>
      <c r="J67" s="117">
        <v>1.865</v>
      </c>
      <c r="K67" s="117">
        <v>2.06</v>
      </c>
      <c r="L67" s="117">
        <v>1.799</v>
      </c>
      <c r="M67" s="117">
        <v>1.929</v>
      </c>
      <c r="N67" s="117">
        <v>2.111</v>
      </c>
      <c r="O67" s="117">
        <v>1.877</v>
      </c>
      <c r="P67" s="117">
        <v>1.994</v>
      </c>
      <c r="Q67" s="117">
        <v>2.424</v>
      </c>
      <c r="R67" s="117">
        <v>2.212</v>
      </c>
      <c r="S67" s="117">
        <v>2.318</v>
      </c>
      <c r="T67" s="117">
        <v>2.903</v>
      </c>
      <c r="U67" s="117">
        <v>2.678</v>
      </c>
      <c r="V67" s="117">
        <v>2.79</v>
      </c>
      <c r="W67" s="117">
        <v>3.102</v>
      </c>
      <c r="X67" s="117">
        <v>2.847</v>
      </c>
      <c r="Y67" s="117">
        <v>2.974</v>
      </c>
      <c r="Z67" s="117">
        <v>3.15</v>
      </c>
      <c r="AA67" s="117">
        <v>2.85</v>
      </c>
      <c r="AB67" s="117">
        <v>3.0</v>
      </c>
      <c r="AC67" s="117">
        <v>3.317</v>
      </c>
      <c r="AD67" s="117">
        <v>3.033</v>
      </c>
      <c r="AE67" s="117">
        <v>3.175</v>
      </c>
      <c r="AF67" s="9">
        <f t="shared" si="1"/>
        <v>67</v>
      </c>
    </row>
    <row r="68" ht="15.75" customHeight="1">
      <c r="A68" s="116">
        <v>45630.0</v>
      </c>
      <c r="B68" s="117">
        <v>1.979</v>
      </c>
      <c r="C68" s="117">
        <v>1.692</v>
      </c>
      <c r="D68" s="117">
        <v>1.835</v>
      </c>
      <c r="E68" s="117">
        <v>1.975</v>
      </c>
      <c r="F68" s="117">
        <v>1.704</v>
      </c>
      <c r="G68" s="117">
        <v>1.84</v>
      </c>
      <c r="H68" s="117">
        <v>2.008</v>
      </c>
      <c r="I68" s="117">
        <v>1.721</v>
      </c>
      <c r="J68" s="117">
        <v>1.865</v>
      </c>
      <c r="K68" s="117">
        <v>2.063</v>
      </c>
      <c r="L68" s="117">
        <v>1.795</v>
      </c>
      <c r="M68" s="117">
        <v>1.929</v>
      </c>
      <c r="N68" s="117">
        <v>2.119</v>
      </c>
      <c r="O68" s="117">
        <v>1.869</v>
      </c>
      <c r="P68" s="117">
        <v>1.994</v>
      </c>
      <c r="Q68" s="117">
        <v>2.425</v>
      </c>
      <c r="R68" s="117">
        <v>2.208</v>
      </c>
      <c r="S68" s="117">
        <v>2.317</v>
      </c>
      <c r="T68" s="117">
        <v>2.904</v>
      </c>
      <c r="U68" s="117">
        <v>2.673</v>
      </c>
      <c r="V68" s="117">
        <v>2.788</v>
      </c>
      <c r="W68" s="117">
        <v>3.102</v>
      </c>
      <c r="X68" s="117">
        <v>2.847</v>
      </c>
      <c r="Y68" s="117">
        <v>2.974</v>
      </c>
      <c r="Z68" s="117">
        <v>3.15</v>
      </c>
      <c r="AA68" s="117">
        <v>2.85</v>
      </c>
      <c r="AB68" s="117">
        <v>3.0</v>
      </c>
      <c r="AC68" s="117">
        <v>3.313</v>
      </c>
      <c r="AD68" s="117">
        <v>3.029</v>
      </c>
      <c r="AE68" s="117">
        <v>3.171</v>
      </c>
      <c r="AF68" s="9">
        <f t="shared" si="1"/>
        <v>68</v>
      </c>
    </row>
    <row r="69" ht="15.75" customHeight="1">
      <c r="A69" s="116">
        <v>45629.0</v>
      </c>
      <c r="B69" s="117">
        <v>2.0</v>
      </c>
      <c r="C69" s="117">
        <v>1.708</v>
      </c>
      <c r="D69" s="117">
        <v>1.854</v>
      </c>
      <c r="E69" s="117">
        <v>1.992</v>
      </c>
      <c r="F69" s="117">
        <v>1.721</v>
      </c>
      <c r="G69" s="117">
        <v>1.856</v>
      </c>
      <c r="H69" s="117">
        <v>2.029</v>
      </c>
      <c r="I69" s="117">
        <v>1.738</v>
      </c>
      <c r="J69" s="117">
        <v>1.883</v>
      </c>
      <c r="K69" s="117">
        <v>2.063</v>
      </c>
      <c r="L69" s="117">
        <v>1.801</v>
      </c>
      <c r="M69" s="117">
        <v>1.932</v>
      </c>
      <c r="N69" s="117">
        <v>2.097</v>
      </c>
      <c r="O69" s="117">
        <v>1.864</v>
      </c>
      <c r="P69" s="117">
        <v>1.981</v>
      </c>
      <c r="Q69" s="117">
        <v>2.422</v>
      </c>
      <c r="R69" s="117">
        <v>2.211</v>
      </c>
      <c r="S69" s="117">
        <v>2.317</v>
      </c>
      <c r="T69" s="117">
        <v>2.884</v>
      </c>
      <c r="U69" s="117">
        <v>2.668</v>
      </c>
      <c r="V69" s="117">
        <v>2.776</v>
      </c>
      <c r="W69" s="117">
        <v>3.103</v>
      </c>
      <c r="X69" s="117">
        <v>2.848</v>
      </c>
      <c r="Y69" s="117">
        <v>2.976</v>
      </c>
      <c r="Z69" s="117">
        <v>3.167</v>
      </c>
      <c r="AA69" s="117">
        <v>2.883</v>
      </c>
      <c r="AB69" s="117">
        <v>3.025</v>
      </c>
      <c r="AC69" s="117">
        <v>3.308</v>
      </c>
      <c r="AD69" s="117">
        <v>3.021</v>
      </c>
      <c r="AE69" s="117">
        <v>3.165</v>
      </c>
      <c r="AF69" s="9">
        <f t="shared" si="1"/>
        <v>69</v>
      </c>
    </row>
    <row r="70" ht="15.75" customHeight="1">
      <c r="A70" s="116">
        <v>45628.0</v>
      </c>
      <c r="B70" s="117">
        <v>2.0</v>
      </c>
      <c r="C70" s="117">
        <v>1.708</v>
      </c>
      <c r="D70" s="117">
        <v>1.854</v>
      </c>
      <c r="E70" s="117">
        <v>1.992</v>
      </c>
      <c r="F70" s="117">
        <v>1.721</v>
      </c>
      <c r="G70" s="117">
        <v>1.856</v>
      </c>
      <c r="H70" s="117">
        <v>2.029</v>
      </c>
      <c r="I70" s="117">
        <v>1.738</v>
      </c>
      <c r="J70" s="117">
        <v>1.883</v>
      </c>
      <c r="K70" s="117">
        <v>2.05</v>
      </c>
      <c r="L70" s="117">
        <v>1.8</v>
      </c>
      <c r="M70" s="117">
        <v>1.925</v>
      </c>
      <c r="N70" s="117">
        <v>2.071</v>
      </c>
      <c r="O70" s="117">
        <v>1.863</v>
      </c>
      <c r="P70" s="117">
        <v>1.967</v>
      </c>
      <c r="Q70" s="117">
        <v>2.369</v>
      </c>
      <c r="R70" s="117">
        <v>2.199</v>
      </c>
      <c r="S70" s="117">
        <v>2.284</v>
      </c>
      <c r="T70" s="117">
        <v>2.85</v>
      </c>
      <c r="U70" s="117">
        <v>2.655</v>
      </c>
      <c r="V70" s="117">
        <v>2.753</v>
      </c>
      <c r="W70" s="117">
        <v>3.059</v>
      </c>
      <c r="X70" s="117">
        <v>2.848</v>
      </c>
      <c r="Y70" s="117">
        <v>2.953</v>
      </c>
      <c r="Z70" s="117">
        <v>3.15</v>
      </c>
      <c r="AA70" s="117">
        <v>2.867</v>
      </c>
      <c r="AB70" s="117">
        <v>3.008</v>
      </c>
      <c r="AC70" s="117">
        <v>3.308</v>
      </c>
      <c r="AD70" s="117">
        <v>3.021</v>
      </c>
      <c r="AE70" s="117">
        <v>3.165</v>
      </c>
      <c r="AF70" s="9">
        <f t="shared" si="1"/>
        <v>70</v>
      </c>
    </row>
    <row r="71" ht="15.75" customHeight="1">
      <c r="A71" s="116">
        <v>45625.0</v>
      </c>
      <c r="B71" s="117">
        <v>2.0</v>
      </c>
      <c r="C71" s="117">
        <v>1.708</v>
      </c>
      <c r="D71" s="117">
        <v>1.854</v>
      </c>
      <c r="E71" s="117">
        <v>1.992</v>
      </c>
      <c r="F71" s="117">
        <v>1.721</v>
      </c>
      <c r="G71" s="117">
        <v>1.856</v>
      </c>
      <c r="H71" s="117">
        <v>2.029</v>
      </c>
      <c r="I71" s="117">
        <v>1.738</v>
      </c>
      <c r="J71" s="117">
        <v>1.883</v>
      </c>
      <c r="K71" s="117">
        <v>2.05</v>
      </c>
      <c r="L71" s="117">
        <v>1.799</v>
      </c>
      <c r="M71" s="117">
        <v>1.925</v>
      </c>
      <c r="N71" s="117">
        <v>2.071</v>
      </c>
      <c r="O71" s="117">
        <v>1.86</v>
      </c>
      <c r="P71" s="117">
        <v>1.966</v>
      </c>
      <c r="Q71" s="117">
        <v>2.374</v>
      </c>
      <c r="R71" s="117">
        <v>2.18</v>
      </c>
      <c r="S71" s="117">
        <v>2.277</v>
      </c>
      <c r="T71" s="117">
        <v>2.865</v>
      </c>
      <c r="U71" s="117">
        <v>2.648</v>
      </c>
      <c r="V71" s="117">
        <v>2.757</v>
      </c>
      <c r="W71" s="117">
        <v>3.084</v>
      </c>
      <c r="X71" s="117">
        <v>2.844</v>
      </c>
      <c r="Y71" s="117">
        <v>2.964</v>
      </c>
      <c r="Z71" s="117">
        <v>3.15</v>
      </c>
      <c r="AA71" s="117">
        <v>2.867</v>
      </c>
      <c r="AB71" s="117">
        <v>3.008</v>
      </c>
      <c r="AC71" s="117">
        <v>3.304</v>
      </c>
      <c r="AD71" s="117">
        <v>3.021</v>
      </c>
      <c r="AE71" s="117">
        <v>3.163</v>
      </c>
      <c r="AF71" s="9">
        <f t="shared" si="1"/>
        <v>71</v>
      </c>
    </row>
    <row r="72" ht="15.75" customHeight="1">
      <c r="A72" s="116">
        <v>45624.0</v>
      </c>
      <c r="B72" s="117">
        <v>2.0</v>
      </c>
      <c r="C72" s="117">
        <v>1.708</v>
      </c>
      <c r="D72" s="117">
        <v>1.854</v>
      </c>
      <c r="E72" s="117">
        <v>1.992</v>
      </c>
      <c r="F72" s="117">
        <v>1.721</v>
      </c>
      <c r="G72" s="117">
        <v>1.856</v>
      </c>
      <c r="H72" s="117">
        <v>2.029</v>
      </c>
      <c r="I72" s="117">
        <v>1.738</v>
      </c>
      <c r="J72" s="117">
        <v>1.883</v>
      </c>
      <c r="K72" s="117">
        <v>2.05</v>
      </c>
      <c r="L72" s="117">
        <v>1.799</v>
      </c>
      <c r="M72" s="117">
        <v>1.925</v>
      </c>
      <c r="N72" s="117">
        <v>2.071</v>
      </c>
      <c r="O72" s="117">
        <v>1.86</v>
      </c>
      <c r="P72" s="117">
        <v>1.966</v>
      </c>
      <c r="Q72" s="117">
        <v>2.375</v>
      </c>
      <c r="R72" s="117">
        <v>2.18</v>
      </c>
      <c r="S72" s="117">
        <v>2.278</v>
      </c>
      <c r="T72" s="117">
        <v>2.866</v>
      </c>
      <c r="U72" s="117">
        <v>2.649</v>
      </c>
      <c r="V72" s="117">
        <v>2.758</v>
      </c>
      <c r="W72" s="117">
        <v>3.084</v>
      </c>
      <c r="X72" s="117">
        <v>2.844</v>
      </c>
      <c r="Y72" s="117">
        <v>2.964</v>
      </c>
      <c r="Z72" s="117">
        <v>3.15</v>
      </c>
      <c r="AA72" s="117">
        <v>2.867</v>
      </c>
      <c r="AB72" s="117">
        <v>3.008</v>
      </c>
      <c r="AC72" s="117">
        <v>3.304</v>
      </c>
      <c r="AD72" s="117">
        <v>3.021</v>
      </c>
      <c r="AE72" s="117">
        <v>3.163</v>
      </c>
      <c r="AF72" s="9">
        <f t="shared" si="1"/>
        <v>72</v>
      </c>
    </row>
    <row r="73" ht="15.75" customHeight="1">
      <c r="A73" s="116">
        <v>45623.0</v>
      </c>
      <c r="B73" s="117">
        <v>2.0</v>
      </c>
      <c r="C73" s="117">
        <v>1.708</v>
      </c>
      <c r="D73" s="117">
        <v>1.854</v>
      </c>
      <c r="E73" s="117">
        <v>1.992</v>
      </c>
      <c r="F73" s="117">
        <v>1.721</v>
      </c>
      <c r="G73" s="117">
        <v>1.856</v>
      </c>
      <c r="H73" s="117">
        <v>2.029</v>
      </c>
      <c r="I73" s="117">
        <v>1.738</v>
      </c>
      <c r="J73" s="117">
        <v>1.883</v>
      </c>
      <c r="K73" s="117">
        <v>2.05</v>
      </c>
      <c r="L73" s="117">
        <v>1.799</v>
      </c>
      <c r="M73" s="117">
        <v>1.925</v>
      </c>
      <c r="N73" s="117">
        <v>2.071</v>
      </c>
      <c r="O73" s="117">
        <v>1.86</v>
      </c>
      <c r="P73" s="117">
        <v>1.966</v>
      </c>
      <c r="Q73" s="117">
        <v>2.375</v>
      </c>
      <c r="R73" s="117">
        <v>2.18</v>
      </c>
      <c r="S73" s="117">
        <v>2.278</v>
      </c>
      <c r="T73" s="117">
        <v>2.865</v>
      </c>
      <c r="U73" s="117">
        <v>2.648</v>
      </c>
      <c r="V73" s="117">
        <v>2.757</v>
      </c>
      <c r="W73" s="117">
        <v>3.084</v>
      </c>
      <c r="X73" s="117">
        <v>2.844</v>
      </c>
      <c r="Y73" s="117">
        <v>2.964</v>
      </c>
      <c r="Z73" s="117">
        <v>3.15</v>
      </c>
      <c r="AA73" s="117">
        <v>2.867</v>
      </c>
      <c r="AB73" s="117">
        <v>3.008</v>
      </c>
      <c r="AC73" s="117">
        <v>3.308</v>
      </c>
      <c r="AD73" s="117">
        <v>3.025</v>
      </c>
      <c r="AE73" s="117">
        <v>3.167</v>
      </c>
      <c r="AF73" s="9">
        <f t="shared" si="1"/>
        <v>73</v>
      </c>
    </row>
    <row r="74" ht="15.75" customHeight="1">
      <c r="A74" s="116">
        <v>45622.0</v>
      </c>
      <c r="B74" s="117">
        <v>2.0</v>
      </c>
      <c r="C74" s="117">
        <v>1.708</v>
      </c>
      <c r="D74" s="117">
        <v>1.854</v>
      </c>
      <c r="E74" s="117">
        <v>1.992</v>
      </c>
      <c r="F74" s="117">
        <v>1.721</v>
      </c>
      <c r="G74" s="117">
        <v>1.856</v>
      </c>
      <c r="H74" s="117">
        <v>2.029</v>
      </c>
      <c r="I74" s="117">
        <v>1.738</v>
      </c>
      <c r="J74" s="117">
        <v>1.883</v>
      </c>
      <c r="K74" s="117">
        <v>2.05</v>
      </c>
      <c r="L74" s="117">
        <v>1.798</v>
      </c>
      <c r="M74" s="117">
        <v>1.924</v>
      </c>
      <c r="N74" s="117">
        <v>2.071</v>
      </c>
      <c r="O74" s="117">
        <v>1.859</v>
      </c>
      <c r="P74" s="117">
        <v>1.965</v>
      </c>
      <c r="Q74" s="117">
        <v>2.376</v>
      </c>
      <c r="R74" s="117">
        <v>2.18</v>
      </c>
      <c r="S74" s="117">
        <v>2.278</v>
      </c>
      <c r="T74" s="117">
        <v>2.857</v>
      </c>
      <c r="U74" s="117">
        <v>2.641</v>
      </c>
      <c r="V74" s="117">
        <v>2.749</v>
      </c>
      <c r="W74" s="117">
        <v>3.073</v>
      </c>
      <c r="X74" s="117">
        <v>2.833</v>
      </c>
      <c r="Y74" s="117">
        <v>2.953</v>
      </c>
      <c r="Z74" s="117">
        <v>3.15</v>
      </c>
      <c r="AA74" s="117">
        <v>2.867</v>
      </c>
      <c r="AB74" s="117">
        <v>3.008</v>
      </c>
      <c r="AC74" s="117">
        <v>3.308</v>
      </c>
      <c r="AD74" s="117">
        <v>3.025</v>
      </c>
      <c r="AE74" s="117">
        <v>3.167</v>
      </c>
      <c r="AF74" s="9">
        <f t="shared" si="1"/>
        <v>74</v>
      </c>
    </row>
    <row r="75" ht="15.75" customHeight="1">
      <c r="A75" s="116">
        <v>45621.0</v>
      </c>
      <c r="B75" s="117">
        <v>1.996</v>
      </c>
      <c r="C75" s="117">
        <v>1.704</v>
      </c>
      <c r="D75" s="117">
        <v>1.85</v>
      </c>
      <c r="E75" s="117">
        <v>1.988</v>
      </c>
      <c r="F75" s="117">
        <v>1.717</v>
      </c>
      <c r="G75" s="117">
        <v>1.852</v>
      </c>
      <c r="H75" s="117">
        <v>2.025</v>
      </c>
      <c r="I75" s="117">
        <v>1.733</v>
      </c>
      <c r="J75" s="117">
        <v>1.879</v>
      </c>
      <c r="K75" s="117">
        <v>2.046</v>
      </c>
      <c r="L75" s="117">
        <v>1.794</v>
      </c>
      <c r="M75" s="117">
        <v>1.92</v>
      </c>
      <c r="N75" s="117">
        <v>2.067</v>
      </c>
      <c r="O75" s="117">
        <v>1.854</v>
      </c>
      <c r="P75" s="117">
        <v>1.961</v>
      </c>
      <c r="Q75" s="117">
        <v>2.377</v>
      </c>
      <c r="R75" s="117">
        <v>2.18</v>
      </c>
      <c r="S75" s="117">
        <v>2.279</v>
      </c>
      <c r="T75" s="117">
        <v>2.865</v>
      </c>
      <c r="U75" s="117">
        <v>2.648</v>
      </c>
      <c r="V75" s="117">
        <v>2.757</v>
      </c>
      <c r="W75" s="117">
        <v>3.086</v>
      </c>
      <c r="X75" s="117">
        <v>2.843</v>
      </c>
      <c r="Y75" s="117">
        <v>2.964</v>
      </c>
      <c r="Z75" s="117">
        <v>3.133</v>
      </c>
      <c r="AA75" s="117">
        <v>2.85</v>
      </c>
      <c r="AB75" s="117">
        <v>2.992</v>
      </c>
      <c r="AC75" s="117">
        <v>3.304</v>
      </c>
      <c r="AD75" s="117">
        <v>3.021</v>
      </c>
      <c r="AE75" s="117">
        <v>3.163</v>
      </c>
      <c r="AF75" s="9">
        <f t="shared" si="1"/>
        <v>75</v>
      </c>
    </row>
    <row r="76" ht="15.75" customHeight="1">
      <c r="A76" s="116">
        <v>45618.0</v>
      </c>
      <c r="B76" s="117">
        <v>1.996</v>
      </c>
      <c r="C76" s="117">
        <v>1.704</v>
      </c>
      <c r="D76" s="117">
        <v>1.85</v>
      </c>
      <c r="E76" s="117">
        <v>1.988</v>
      </c>
      <c r="F76" s="117">
        <v>1.717</v>
      </c>
      <c r="G76" s="117">
        <v>1.852</v>
      </c>
      <c r="H76" s="117">
        <v>2.025</v>
      </c>
      <c r="I76" s="117">
        <v>1.733</v>
      </c>
      <c r="J76" s="117">
        <v>1.879</v>
      </c>
      <c r="K76" s="117">
        <v>2.046</v>
      </c>
      <c r="L76" s="117">
        <v>1.796</v>
      </c>
      <c r="M76" s="117">
        <v>1.921</v>
      </c>
      <c r="N76" s="117">
        <v>2.067</v>
      </c>
      <c r="O76" s="117">
        <v>1.859</v>
      </c>
      <c r="P76" s="117">
        <v>1.963</v>
      </c>
      <c r="Q76" s="117">
        <v>2.375</v>
      </c>
      <c r="R76" s="117">
        <v>2.18</v>
      </c>
      <c r="S76" s="117">
        <v>2.278</v>
      </c>
      <c r="T76" s="117">
        <v>2.865</v>
      </c>
      <c r="U76" s="117">
        <v>2.648</v>
      </c>
      <c r="V76" s="117">
        <v>2.757</v>
      </c>
      <c r="W76" s="117">
        <v>3.084</v>
      </c>
      <c r="X76" s="117">
        <v>2.842</v>
      </c>
      <c r="Y76" s="117">
        <v>2.963</v>
      </c>
      <c r="Z76" s="117">
        <v>3.133</v>
      </c>
      <c r="AA76" s="117">
        <v>2.85</v>
      </c>
      <c r="AB76" s="117">
        <v>2.992</v>
      </c>
      <c r="AC76" s="117">
        <v>3.304</v>
      </c>
      <c r="AD76" s="117">
        <v>3.021</v>
      </c>
      <c r="AE76" s="117">
        <v>3.163</v>
      </c>
      <c r="AF76" s="9">
        <f t="shared" si="1"/>
        <v>76</v>
      </c>
    </row>
    <row r="77" ht="15.75" customHeight="1">
      <c r="A77" s="116">
        <v>45617.0</v>
      </c>
      <c r="B77" s="117">
        <v>1.996</v>
      </c>
      <c r="C77" s="117">
        <v>1.704</v>
      </c>
      <c r="D77" s="117">
        <v>1.85</v>
      </c>
      <c r="E77" s="117">
        <v>1.988</v>
      </c>
      <c r="F77" s="117">
        <v>1.717</v>
      </c>
      <c r="G77" s="117">
        <v>1.852</v>
      </c>
      <c r="H77" s="117">
        <v>2.025</v>
      </c>
      <c r="I77" s="117">
        <v>1.733</v>
      </c>
      <c r="J77" s="117">
        <v>1.879</v>
      </c>
      <c r="K77" s="117">
        <v>2.04</v>
      </c>
      <c r="L77" s="117">
        <v>1.788</v>
      </c>
      <c r="M77" s="117">
        <v>1.914</v>
      </c>
      <c r="N77" s="117">
        <v>2.054</v>
      </c>
      <c r="O77" s="117">
        <v>1.843</v>
      </c>
      <c r="P77" s="117">
        <v>1.949</v>
      </c>
      <c r="Q77" s="117">
        <v>2.37</v>
      </c>
      <c r="R77" s="117">
        <v>2.175</v>
      </c>
      <c r="S77" s="117">
        <v>2.273</v>
      </c>
      <c r="T77" s="117">
        <v>2.865</v>
      </c>
      <c r="U77" s="117">
        <v>2.648</v>
      </c>
      <c r="V77" s="117">
        <v>2.757</v>
      </c>
      <c r="W77" s="117">
        <v>3.086</v>
      </c>
      <c r="X77" s="117">
        <v>2.841</v>
      </c>
      <c r="Y77" s="117">
        <v>2.963</v>
      </c>
      <c r="Z77" s="117">
        <v>3.133</v>
      </c>
      <c r="AA77" s="117">
        <v>2.85</v>
      </c>
      <c r="AB77" s="117">
        <v>2.992</v>
      </c>
      <c r="AC77" s="117">
        <v>3.304</v>
      </c>
      <c r="AD77" s="117">
        <v>3.021</v>
      </c>
      <c r="AE77" s="117">
        <v>3.163</v>
      </c>
      <c r="AF77" s="9">
        <f t="shared" si="1"/>
        <v>77</v>
      </c>
    </row>
    <row r="78" ht="15.75" customHeight="1">
      <c r="A78" s="116">
        <v>45616.0</v>
      </c>
      <c r="B78" s="117">
        <v>1.996</v>
      </c>
      <c r="C78" s="117">
        <v>1.704</v>
      </c>
      <c r="D78" s="117">
        <v>1.85</v>
      </c>
      <c r="E78" s="117">
        <v>1.988</v>
      </c>
      <c r="F78" s="117">
        <v>1.717</v>
      </c>
      <c r="G78" s="117">
        <v>1.852</v>
      </c>
      <c r="H78" s="117">
        <v>2.025</v>
      </c>
      <c r="I78" s="117">
        <v>1.733</v>
      </c>
      <c r="J78" s="117">
        <v>1.879</v>
      </c>
      <c r="K78" s="117">
        <v>2.038</v>
      </c>
      <c r="L78" s="117">
        <v>1.788</v>
      </c>
      <c r="M78" s="117">
        <v>1.913</v>
      </c>
      <c r="N78" s="117">
        <v>2.05</v>
      </c>
      <c r="O78" s="117">
        <v>1.843</v>
      </c>
      <c r="P78" s="117">
        <v>1.946</v>
      </c>
      <c r="Q78" s="117">
        <v>2.369</v>
      </c>
      <c r="R78" s="117">
        <v>2.174</v>
      </c>
      <c r="S78" s="117">
        <v>2.272</v>
      </c>
      <c r="T78" s="117">
        <v>2.861</v>
      </c>
      <c r="U78" s="117">
        <v>2.643</v>
      </c>
      <c r="V78" s="117">
        <v>2.752</v>
      </c>
      <c r="W78" s="117">
        <v>3.084</v>
      </c>
      <c r="X78" s="117">
        <v>2.84</v>
      </c>
      <c r="Y78" s="117">
        <v>2.962</v>
      </c>
      <c r="Z78" s="117">
        <v>3.133</v>
      </c>
      <c r="AA78" s="117">
        <v>2.85</v>
      </c>
      <c r="AB78" s="117">
        <v>2.992</v>
      </c>
      <c r="AC78" s="117">
        <v>3.304</v>
      </c>
      <c r="AD78" s="117">
        <v>3.021</v>
      </c>
      <c r="AE78" s="117">
        <v>3.163</v>
      </c>
      <c r="AF78" s="9">
        <f t="shared" si="1"/>
        <v>78</v>
      </c>
    </row>
    <row r="79" ht="15.75" customHeight="1">
      <c r="A79" s="116">
        <v>45615.0</v>
      </c>
      <c r="B79" s="117">
        <v>1.996</v>
      </c>
      <c r="C79" s="117">
        <v>1.704</v>
      </c>
      <c r="D79" s="117">
        <v>1.85</v>
      </c>
      <c r="E79" s="117">
        <v>1.988</v>
      </c>
      <c r="F79" s="117">
        <v>1.717</v>
      </c>
      <c r="G79" s="117">
        <v>1.852</v>
      </c>
      <c r="H79" s="117">
        <v>2.025</v>
      </c>
      <c r="I79" s="117">
        <v>1.733</v>
      </c>
      <c r="J79" s="117">
        <v>1.879</v>
      </c>
      <c r="K79" s="117">
        <v>2.038</v>
      </c>
      <c r="L79" s="117">
        <v>1.787</v>
      </c>
      <c r="M79" s="117">
        <v>1.912</v>
      </c>
      <c r="N79" s="117">
        <v>2.05</v>
      </c>
      <c r="O79" s="117">
        <v>1.84</v>
      </c>
      <c r="P79" s="117">
        <v>1.945</v>
      </c>
      <c r="Q79" s="117">
        <v>2.368</v>
      </c>
      <c r="R79" s="117">
        <v>2.173</v>
      </c>
      <c r="S79" s="117">
        <v>2.271</v>
      </c>
      <c r="T79" s="117">
        <v>2.853</v>
      </c>
      <c r="U79" s="117">
        <v>2.633</v>
      </c>
      <c r="V79" s="117">
        <v>2.743</v>
      </c>
      <c r="W79" s="117">
        <v>3.073</v>
      </c>
      <c r="X79" s="117">
        <v>2.829</v>
      </c>
      <c r="Y79" s="117">
        <v>2.951</v>
      </c>
      <c r="Z79" s="117">
        <v>3.133</v>
      </c>
      <c r="AA79" s="117">
        <v>2.85</v>
      </c>
      <c r="AB79" s="117">
        <v>2.992</v>
      </c>
      <c r="AC79" s="117">
        <v>3.304</v>
      </c>
      <c r="AD79" s="117">
        <v>3.025</v>
      </c>
      <c r="AE79" s="117">
        <v>3.165</v>
      </c>
      <c r="AF79" s="9">
        <f t="shared" si="1"/>
        <v>79</v>
      </c>
    </row>
    <row r="80" ht="15.75" customHeight="1">
      <c r="A80" s="116">
        <v>45614.0</v>
      </c>
      <c r="B80" s="117">
        <v>1.996</v>
      </c>
      <c r="C80" s="117">
        <v>1.704</v>
      </c>
      <c r="D80" s="117">
        <v>1.85</v>
      </c>
      <c r="E80" s="117">
        <v>1.988</v>
      </c>
      <c r="F80" s="117">
        <v>1.717</v>
      </c>
      <c r="G80" s="117">
        <v>1.852</v>
      </c>
      <c r="H80" s="117">
        <v>2.025</v>
      </c>
      <c r="I80" s="117">
        <v>1.733</v>
      </c>
      <c r="J80" s="117">
        <v>1.879</v>
      </c>
      <c r="K80" s="117">
        <v>2.039</v>
      </c>
      <c r="L80" s="117">
        <v>1.787</v>
      </c>
      <c r="M80" s="117">
        <v>1.913</v>
      </c>
      <c r="N80" s="117">
        <v>2.053</v>
      </c>
      <c r="O80" s="117">
        <v>1.841</v>
      </c>
      <c r="P80" s="117">
        <v>1.947</v>
      </c>
      <c r="Q80" s="117">
        <v>2.37</v>
      </c>
      <c r="R80" s="117">
        <v>2.173</v>
      </c>
      <c r="S80" s="117">
        <v>2.272</v>
      </c>
      <c r="T80" s="117">
        <v>2.853</v>
      </c>
      <c r="U80" s="117">
        <v>2.633</v>
      </c>
      <c r="V80" s="117">
        <v>2.743</v>
      </c>
      <c r="W80" s="117">
        <v>3.076</v>
      </c>
      <c r="X80" s="117">
        <v>2.829</v>
      </c>
      <c r="Y80" s="117">
        <v>2.952</v>
      </c>
      <c r="Z80" s="117">
        <v>3.133</v>
      </c>
      <c r="AA80" s="117">
        <v>2.85</v>
      </c>
      <c r="AB80" s="117">
        <v>2.992</v>
      </c>
      <c r="AC80" s="117">
        <v>3.304</v>
      </c>
      <c r="AD80" s="117">
        <v>3.025</v>
      </c>
      <c r="AE80" s="117">
        <v>3.165</v>
      </c>
      <c r="AF80" s="9">
        <f t="shared" si="1"/>
        <v>80</v>
      </c>
    </row>
    <row r="81" ht="15.75" customHeight="1">
      <c r="A81" s="116">
        <v>45611.0</v>
      </c>
      <c r="B81" s="117">
        <v>1.996</v>
      </c>
      <c r="C81" s="117">
        <v>1.704</v>
      </c>
      <c r="D81" s="117">
        <v>1.85</v>
      </c>
      <c r="E81" s="117">
        <v>1.988</v>
      </c>
      <c r="F81" s="117">
        <v>1.717</v>
      </c>
      <c r="G81" s="117">
        <v>1.852</v>
      </c>
      <c r="H81" s="117">
        <v>2.025</v>
      </c>
      <c r="I81" s="117">
        <v>1.733</v>
      </c>
      <c r="J81" s="117">
        <v>1.879</v>
      </c>
      <c r="K81" s="117">
        <v>2.039</v>
      </c>
      <c r="L81" s="117">
        <v>1.787</v>
      </c>
      <c r="M81" s="117">
        <v>1.913</v>
      </c>
      <c r="N81" s="117">
        <v>2.053</v>
      </c>
      <c r="O81" s="117">
        <v>1.84</v>
      </c>
      <c r="P81" s="117">
        <v>1.946</v>
      </c>
      <c r="Q81" s="117">
        <v>2.368</v>
      </c>
      <c r="R81" s="117">
        <v>2.173</v>
      </c>
      <c r="S81" s="117">
        <v>2.271</v>
      </c>
      <c r="T81" s="117">
        <v>2.853</v>
      </c>
      <c r="U81" s="117">
        <v>2.633</v>
      </c>
      <c r="V81" s="117">
        <v>2.743</v>
      </c>
      <c r="W81" s="117">
        <v>3.076</v>
      </c>
      <c r="X81" s="117">
        <v>2.828</v>
      </c>
      <c r="Y81" s="117">
        <v>2.952</v>
      </c>
      <c r="Z81" s="117">
        <v>3.133</v>
      </c>
      <c r="AA81" s="117">
        <v>2.85</v>
      </c>
      <c r="AB81" s="117">
        <v>2.992</v>
      </c>
      <c r="AC81" s="117">
        <v>3.304</v>
      </c>
      <c r="AD81" s="117">
        <v>3.025</v>
      </c>
      <c r="AE81" s="117">
        <v>3.165</v>
      </c>
      <c r="AF81" s="9">
        <f t="shared" si="1"/>
        <v>81</v>
      </c>
    </row>
    <row r="82" ht="15.75" customHeight="1">
      <c r="A82" s="116">
        <v>45610.0</v>
      </c>
      <c r="B82" s="117">
        <v>1.996</v>
      </c>
      <c r="C82" s="117">
        <v>1.704</v>
      </c>
      <c r="D82" s="117">
        <v>1.85</v>
      </c>
      <c r="E82" s="117">
        <v>1.988</v>
      </c>
      <c r="F82" s="117">
        <v>1.717</v>
      </c>
      <c r="G82" s="117">
        <v>1.852</v>
      </c>
      <c r="H82" s="117">
        <v>2.025</v>
      </c>
      <c r="I82" s="117">
        <v>1.733</v>
      </c>
      <c r="J82" s="117">
        <v>1.879</v>
      </c>
      <c r="K82" s="117">
        <v>2.039</v>
      </c>
      <c r="L82" s="117">
        <v>1.787</v>
      </c>
      <c r="M82" s="117">
        <v>1.913</v>
      </c>
      <c r="N82" s="117">
        <v>2.053</v>
      </c>
      <c r="O82" s="117">
        <v>1.84</v>
      </c>
      <c r="P82" s="117">
        <v>1.946</v>
      </c>
      <c r="Q82" s="117">
        <v>2.362</v>
      </c>
      <c r="R82" s="117">
        <v>2.166</v>
      </c>
      <c r="S82" s="117">
        <v>2.264</v>
      </c>
      <c r="T82" s="117">
        <v>2.853</v>
      </c>
      <c r="U82" s="117">
        <v>2.631</v>
      </c>
      <c r="V82" s="117">
        <v>2.742</v>
      </c>
      <c r="W82" s="117">
        <v>3.093</v>
      </c>
      <c r="X82" s="117">
        <v>2.846</v>
      </c>
      <c r="Y82" s="117">
        <v>2.969</v>
      </c>
      <c r="Z82" s="117">
        <v>3.133</v>
      </c>
      <c r="AA82" s="117">
        <v>2.85</v>
      </c>
      <c r="AB82" s="117">
        <v>2.992</v>
      </c>
      <c r="AC82" s="117">
        <v>3.304</v>
      </c>
      <c r="AD82" s="117">
        <v>3.025</v>
      </c>
      <c r="AE82" s="117">
        <v>3.165</v>
      </c>
      <c r="AF82" s="9">
        <f t="shared" si="1"/>
        <v>82</v>
      </c>
    </row>
    <row r="83" ht="15.75" customHeight="1">
      <c r="A83" s="116">
        <v>45609.0</v>
      </c>
      <c r="B83" s="117">
        <v>1.996</v>
      </c>
      <c r="C83" s="117">
        <v>1.704</v>
      </c>
      <c r="D83" s="117">
        <v>1.85</v>
      </c>
      <c r="E83" s="117">
        <v>1.988</v>
      </c>
      <c r="F83" s="117">
        <v>1.717</v>
      </c>
      <c r="G83" s="117">
        <v>1.852</v>
      </c>
      <c r="H83" s="117">
        <v>2.025</v>
      </c>
      <c r="I83" s="117">
        <v>1.733</v>
      </c>
      <c r="J83" s="117">
        <v>1.879</v>
      </c>
      <c r="K83" s="117">
        <v>2.035</v>
      </c>
      <c r="L83" s="117">
        <v>1.784</v>
      </c>
      <c r="M83" s="117">
        <v>1.909</v>
      </c>
      <c r="N83" s="117">
        <v>2.044</v>
      </c>
      <c r="O83" s="117">
        <v>1.834</v>
      </c>
      <c r="P83" s="117">
        <v>1.939</v>
      </c>
      <c r="Q83" s="117">
        <v>2.33</v>
      </c>
      <c r="R83" s="117">
        <v>2.137</v>
      </c>
      <c r="S83" s="117">
        <v>2.234</v>
      </c>
      <c r="T83" s="117">
        <v>2.843</v>
      </c>
      <c r="U83" s="117">
        <v>2.638</v>
      </c>
      <c r="V83" s="117">
        <v>2.74</v>
      </c>
      <c r="W83" s="117">
        <v>3.087</v>
      </c>
      <c r="X83" s="117">
        <v>2.839</v>
      </c>
      <c r="Y83" s="117">
        <v>2.963</v>
      </c>
      <c r="Z83" s="117">
        <v>3.133</v>
      </c>
      <c r="AA83" s="117">
        <v>2.85</v>
      </c>
      <c r="AB83" s="117">
        <v>2.992</v>
      </c>
      <c r="AC83" s="117">
        <v>3.304</v>
      </c>
      <c r="AD83" s="117">
        <v>3.025</v>
      </c>
      <c r="AE83" s="117">
        <v>3.165</v>
      </c>
      <c r="AF83" s="9">
        <f t="shared" si="1"/>
        <v>83</v>
      </c>
    </row>
    <row r="84" ht="15.75" customHeight="1">
      <c r="A84" s="116">
        <v>45608.0</v>
      </c>
      <c r="B84" s="117">
        <v>1.996</v>
      </c>
      <c r="C84" s="117">
        <v>1.704</v>
      </c>
      <c r="D84" s="117">
        <v>1.85</v>
      </c>
      <c r="E84" s="117">
        <v>1.988</v>
      </c>
      <c r="F84" s="117">
        <v>1.717</v>
      </c>
      <c r="G84" s="117">
        <v>1.852</v>
      </c>
      <c r="H84" s="117">
        <v>2.025</v>
      </c>
      <c r="I84" s="117">
        <v>1.733</v>
      </c>
      <c r="J84" s="117">
        <v>1.879</v>
      </c>
      <c r="K84" s="117">
        <v>2.03</v>
      </c>
      <c r="L84" s="117">
        <v>1.779</v>
      </c>
      <c r="M84" s="117">
        <v>1.904</v>
      </c>
      <c r="N84" s="117">
        <v>2.034</v>
      </c>
      <c r="O84" s="117">
        <v>1.824</v>
      </c>
      <c r="P84" s="117">
        <v>1.929</v>
      </c>
      <c r="Q84" s="117">
        <v>2.32</v>
      </c>
      <c r="R84" s="117">
        <v>2.116</v>
      </c>
      <c r="S84" s="117">
        <v>2.218</v>
      </c>
      <c r="T84" s="117">
        <v>2.841</v>
      </c>
      <c r="U84" s="117">
        <v>2.618</v>
      </c>
      <c r="V84" s="117">
        <v>2.729</v>
      </c>
      <c r="W84" s="117">
        <v>3.079</v>
      </c>
      <c r="X84" s="117">
        <v>2.833</v>
      </c>
      <c r="Y84" s="117">
        <v>2.956</v>
      </c>
      <c r="Z84" s="117">
        <v>3.133</v>
      </c>
      <c r="AA84" s="117">
        <v>2.85</v>
      </c>
      <c r="AB84" s="117">
        <v>2.992</v>
      </c>
      <c r="AC84" s="117">
        <v>3.304</v>
      </c>
      <c r="AD84" s="117">
        <v>3.025</v>
      </c>
      <c r="AE84" s="117">
        <v>3.165</v>
      </c>
      <c r="AF84" s="9">
        <f t="shared" si="1"/>
        <v>84</v>
      </c>
    </row>
    <row r="85" ht="15.75" customHeight="1">
      <c r="A85" s="116">
        <v>45607.0</v>
      </c>
      <c r="B85" s="117">
        <v>1.996</v>
      </c>
      <c r="C85" s="117">
        <v>1.704</v>
      </c>
      <c r="D85" s="117">
        <v>1.85</v>
      </c>
      <c r="E85" s="117">
        <v>1.988</v>
      </c>
      <c r="F85" s="117">
        <v>1.717</v>
      </c>
      <c r="G85" s="117">
        <v>1.852</v>
      </c>
      <c r="H85" s="117">
        <v>2.025</v>
      </c>
      <c r="I85" s="117">
        <v>1.733</v>
      </c>
      <c r="J85" s="117">
        <v>1.879</v>
      </c>
      <c r="K85" s="117">
        <v>2.032</v>
      </c>
      <c r="L85" s="117">
        <v>1.772</v>
      </c>
      <c r="M85" s="117">
        <v>1.902</v>
      </c>
      <c r="N85" s="117">
        <v>2.039</v>
      </c>
      <c r="O85" s="117">
        <v>1.81</v>
      </c>
      <c r="P85" s="117">
        <v>1.924</v>
      </c>
      <c r="Q85" s="117">
        <v>2.321</v>
      </c>
      <c r="R85" s="117">
        <v>2.107</v>
      </c>
      <c r="S85" s="117">
        <v>2.214</v>
      </c>
      <c r="T85" s="117">
        <v>2.843</v>
      </c>
      <c r="U85" s="117">
        <v>2.616</v>
      </c>
      <c r="V85" s="117">
        <v>2.729</v>
      </c>
      <c r="W85" s="117">
        <v>3.079</v>
      </c>
      <c r="X85" s="117">
        <v>2.833</v>
      </c>
      <c r="Y85" s="117">
        <v>2.956</v>
      </c>
      <c r="Z85" s="117">
        <v>3.133</v>
      </c>
      <c r="AA85" s="117">
        <v>2.85</v>
      </c>
      <c r="AB85" s="117">
        <v>2.992</v>
      </c>
      <c r="AC85" s="117">
        <v>3.304</v>
      </c>
      <c r="AD85" s="117">
        <v>3.021</v>
      </c>
      <c r="AE85" s="117">
        <v>3.163</v>
      </c>
      <c r="AF85" s="9">
        <f t="shared" si="1"/>
        <v>85</v>
      </c>
    </row>
    <row r="86" ht="15.75" customHeight="1">
      <c r="A86" s="116">
        <v>45604.0</v>
      </c>
      <c r="B86" s="117">
        <v>1.996</v>
      </c>
      <c r="C86" s="117">
        <v>1.704</v>
      </c>
      <c r="D86" s="117">
        <v>1.85</v>
      </c>
      <c r="E86" s="117">
        <v>1.988</v>
      </c>
      <c r="F86" s="117">
        <v>1.717</v>
      </c>
      <c r="G86" s="117">
        <v>1.852</v>
      </c>
      <c r="H86" s="117">
        <v>2.036</v>
      </c>
      <c r="I86" s="117">
        <v>1.753</v>
      </c>
      <c r="J86" s="117">
        <v>1.894</v>
      </c>
      <c r="K86" s="117">
        <v>2.036</v>
      </c>
      <c r="L86" s="117">
        <v>1.788</v>
      </c>
      <c r="M86" s="117">
        <v>1.912</v>
      </c>
      <c r="N86" s="117">
        <v>2.036</v>
      </c>
      <c r="O86" s="117">
        <v>1.824</v>
      </c>
      <c r="P86" s="117">
        <v>1.93</v>
      </c>
      <c r="Q86" s="117">
        <v>2.316</v>
      </c>
      <c r="R86" s="117">
        <v>2.113</v>
      </c>
      <c r="S86" s="117">
        <v>2.215</v>
      </c>
      <c r="T86" s="117">
        <v>2.836</v>
      </c>
      <c r="U86" s="117">
        <v>2.615</v>
      </c>
      <c r="V86" s="117">
        <v>2.725</v>
      </c>
      <c r="W86" s="117">
        <v>3.061</v>
      </c>
      <c r="X86" s="117">
        <v>2.816</v>
      </c>
      <c r="Y86" s="117">
        <v>2.938</v>
      </c>
      <c r="Z86" s="117">
        <v>3.133</v>
      </c>
      <c r="AA86" s="117">
        <v>2.85</v>
      </c>
      <c r="AB86" s="117">
        <v>2.992</v>
      </c>
      <c r="AC86" s="117">
        <v>3.304</v>
      </c>
      <c r="AD86" s="117">
        <v>3.021</v>
      </c>
      <c r="AE86" s="117">
        <v>3.163</v>
      </c>
      <c r="AF86" s="9">
        <f t="shared" si="1"/>
        <v>86</v>
      </c>
    </row>
    <row r="87" ht="15.75" customHeight="1">
      <c r="A87" s="116">
        <v>45603.0</v>
      </c>
      <c r="B87" s="117">
        <v>1.996</v>
      </c>
      <c r="C87" s="117">
        <v>1.704</v>
      </c>
      <c r="D87" s="117">
        <v>1.85</v>
      </c>
      <c r="E87" s="117">
        <v>1.988</v>
      </c>
      <c r="F87" s="117">
        <v>1.717</v>
      </c>
      <c r="G87" s="117">
        <v>1.852</v>
      </c>
      <c r="H87" s="117">
        <v>2.032</v>
      </c>
      <c r="I87" s="117">
        <v>1.748</v>
      </c>
      <c r="J87" s="117">
        <v>1.89</v>
      </c>
      <c r="K87" s="117">
        <v>2.033</v>
      </c>
      <c r="L87" s="117">
        <v>1.786</v>
      </c>
      <c r="M87" s="117">
        <v>1.91</v>
      </c>
      <c r="N87" s="117">
        <v>2.034</v>
      </c>
      <c r="O87" s="117">
        <v>1.824</v>
      </c>
      <c r="P87" s="117">
        <v>1.929</v>
      </c>
      <c r="Q87" s="117">
        <v>2.318</v>
      </c>
      <c r="R87" s="117">
        <v>2.113</v>
      </c>
      <c r="S87" s="117">
        <v>2.216</v>
      </c>
      <c r="T87" s="117">
        <v>2.844</v>
      </c>
      <c r="U87" s="117">
        <v>2.623</v>
      </c>
      <c r="V87" s="117">
        <v>2.734</v>
      </c>
      <c r="W87" s="117">
        <v>3.078</v>
      </c>
      <c r="X87" s="117">
        <v>2.832</v>
      </c>
      <c r="Y87" s="117">
        <v>2.955</v>
      </c>
      <c r="Z87" s="117">
        <v>3.133</v>
      </c>
      <c r="AA87" s="117">
        <v>2.85</v>
      </c>
      <c r="AB87" s="117">
        <v>2.992</v>
      </c>
      <c r="AC87" s="117">
        <v>3.304</v>
      </c>
      <c r="AD87" s="117">
        <v>3.021</v>
      </c>
      <c r="AE87" s="117">
        <v>3.163</v>
      </c>
      <c r="AF87" s="9">
        <f t="shared" si="1"/>
        <v>87</v>
      </c>
    </row>
    <row r="88" ht="15.75" customHeight="1">
      <c r="A88" s="116">
        <v>45602.0</v>
      </c>
      <c r="B88" s="117">
        <v>1.992</v>
      </c>
      <c r="C88" s="117">
        <v>1.7</v>
      </c>
      <c r="D88" s="117">
        <v>1.846</v>
      </c>
      <c r="E88" s="117">
        <v>1.979</v>
      </c>
      <c r="F88" s="117">
        <v>1.713</v>
      </c>
      <c r="G88" s="117">
        <v>1.846</v>
      </c>
      <c r="H88" s="117">
        <v>2.021</v>
      </c>
      <c r="I88" s="117">
        <v>1.729</v>
      </c>
      <c r="J88" s="117">
        <v>1.875</v>
      </c>
      <c r="K88" s="117">
        <v>2.018</v>
      </c>
      <c r="L88" s="117">
        <v>1.774</v>
      </c>
      <c r="M88" s="117">
        <v>1.896</v>
      </c>
      <c r="N88" s="117">
        <v>2.014</v>
      </c>
      <c r="O88" s="117">
        <v>1.819</v>
      </c>
      <c r="P88" s="117">
        <v>1.916</v>
      </c>
      <c r="Q88" s="117">
        <v>2.303</v>
      </c>
      <c r="R88" s="117">
        <v>2.102</v>
      </c>
      <c r="S88" s="117">
        <v>2.203</v>
      </c>
      <c r="T88" s="117">
        <v>2.818</v>
      </c>
      <c r="U88" s="117">
        <v>2.607</v>
      </c>
      <c r="V88" s="117">
        <v>2.712</v>
      </c>
      <c r="W88" s="117">
        <v>3.026</v>
      </c>
      <c r="X88" s="117">
        <v>2.812</v>
      </c>
      <c r="Y88" s="117">
        <v>2.919</v>
      </c>
      <c r="Z88" s="117">
        <v>3.133</v>
      </c>
      <c r="AA88" s="117">
        <v>2.85</v>
      </c>
      <c r="AB88" s="117">
        <v>2.992</v>
      </c>
      <c r="AC88" s="117">
        <v>3.304</v>
      </c>
      <c r="AD88" s="117">
        <v>3.021</v>
      </c>
      <c r="AE88" s="117">
        <v>3.163</v>
      </c>
      <c r="AF88" s="9">
        <f t="shared" si="1"/>
        <v>88</v>
      </c>
    </row>
    <row r="89" ht="15.75" customHeight="1">
      <c r="A89" s="116">
        <v>45601.0</v>
      </c>
      <c r="B89" s="117">
        <v>1.992</v>
      </c>
      <c r="C89" s="117">
        <v>1.7</v>
      </c>
      <c r="D89" s="117">
        <v>1.846</v>
      </c>
      <c r="E89" s="117">
        <v>1.979</v>
      </c>
      <c r="F89" s="117">
        <v>1.708</v>
      </c>
      <c r="G89" s="117">
        <v>1.844</v>
      </c>
      <c r="H89" s="117">
        <v>2.021</v>
      </c>
      <c r="I89" s="117">
        <v>1.729</v>
      </c>
      <c r="J89" s="117">
        <v>1.875</v>
      </c>
      <c r="K89" s="117">
        <v>2.02</v>
      </c>
      <c r="L89" s="117">
        <v>1.766</v>
      </c>
      <c r="M89" s="117">
        <v>1.893</v>
      </c>
      <c r="N89" s="117">
        <v>2.019</v>
      </c>
      <c r="O89" s="117">
        <v>1.803</v>
      </c>
      <c r="P89" s="117">
        <v>1.911</v>
      </c>
      <c r="Q89" s="117">
        <v>2.302</v>
      </c>
      <c r="R89" s="117">
        <v>2.096</v>
      </c>
      <c r="S89" s="117">
        <v>2.199</v>
      </c>
      <c r="T89" s="117">
        <v>2.82</v>
      </c>
      <c r="U89" s="117">
        <v>2.604</v>
      </c>
      <c r="V89" s="117">
        <v>2.712</v>
      </c>
      <c r="W89" s="117">
        <v>3.026</v>
      </c>
      <c r="X89" s="117">
        <v>2.812</v>
      </c>
      <c r="Y89" s="117">
        <v>2.919</v>
      </c>
      <c r="Z89" s="117">
        <v>3.15</v>
      </c>
      <c r="AA89" s="117">
        <v>2.85</v>
      </c>
      <c r="AB89" s="117">
        <v>3.0</v>
      </c>
      <c r="AC89" s="117">
        <v>3.3</v>
      </c>
      <c r="AD89" s="117">
        <v>3.025</v>
      </c>
      <c r="AE89" s="117">
        <v>3.163</v>
      </c>
      <c r="AF89" s="9">
        <f t="shared" si="1"/>
        <v>89</v>
      </c>
    </row>
    <row r="90" ht="15.75" customHeight="1">
      <c r="A90" s="116">
        <v>45600.0</v>
      </c>
      <c r="B90" s="117">
        <v>1.992</v>
      </c>
      <c r="C90" s="117">
        <v>1.7</v>
      </c>
      <c r="D90" s="117">
        <v>1.846</v>
      </c>
      <c r="E90" s="117">
        <v>2.0</v>
      </c>
      <c r="F90" s="117">
        <v>1.717</v>
      </c>
      <c r="G90" s="117">
        <v>1.858</v>
      </c>
      <c r="H90" s="117">
        <v>2.021</v>
      </c>
      <c r="I90" s="117">
        <v>1.729</v>
      </c>
      <c r="J90" s="117">
        <v>1.875</v>
      </c>
      <c r="K90" s="117">
        <v>2.021</v>
      </c>
      <c r="L90" s="117">
        <v>1.768</v>
      </c>
      <c r="M90" s="117">
        <v>1.895</v>
      </c>
      <c r="N90" s="117">
        <v>2.021</v>
      </c>
      <c r="O90" s="117">
        <v>1.807</v>
      </c>
      <c r="P90" s="117">
        <v>1.914</v>
      </c>
      <c r="Q90" s="117">
        <v>2.304</v>
      </c>
      <c r="R90" s="117">
        <v>2.095</v>
      </c>
      <c r="S90" s="117">
        <v>2.2</v>
      </c>
      <c r="T90" s="117">
        <v>2.812</v>
      </c>
      <c r="U90" s="117">
        <v>2.595</v>
      </c>
      <c r="V90" s="117">
        <v>2.703</v>
      </c>
      <c r="W90" s="117">
        <v>3.022</v>
      </c>
      <c r="X90" s="117">
        <v>2.807</v>
      </c>
      <c r="Y90" s="117">
        <v>2.914</v>
      </c>
      <c r="Z90" s="117">
        <v>3.133</v>
      </c>
      <c r="AA90" s="117">
        <v>2.85</v>
      </c>
      <c r="AB90" s="117">
        <v>2.992</v>
      </c>
      <c r="AC90" s="117">
        <v>3.3</v>
      </c>
      <c r="AD90" s="117">
        <v>3.025</v>
      </c>
      <c r="AE90" s="117">
        <v>3.163</v>
      </c>
      <c r="AF90" s="9">
        <f t="shared" si="1"/>
        <v>90</v>
      </c>
    </row>
    <row r="91" ht="15.75" customHeight="1">
      <c r="A91" s="116">
        <v>45597.0</v>
      </c>
      <c r="B91" s="117">
        <v>1.992</v>
      </c>
      <c r="C91" s="117">
        <v>1.7</v>
      </c>
      <c r="D91" s="117">
        <v>1.846</v>
      </c>
      <c r="E91" s="117">
        <v>2.0</v>
      </c>
      <c r="F91" s="117">
        <v>1.717</v>
      </c>
      <c r="G91" s="117">
        <v>1.858</v>
      </c>
      <c r="H91" s="117">
        <v>2.021</v>
      </c>
      <c r="I91" s="117">
        <v>1.729</v>
      </c>
      <c r="J91" s="117">
        <v>1.875</v>
      </c>
      <c r="K91" s="117">
        <v>2.013</v>
      </c>
      <c r="L91" s="117">
        <v>1.772</v>
      </c>
      <c r="M91" s="117">
        <v>1.893</v>
      </c>
      <c r="N91" s="117">
        <v>2.006</v>
      </c>
      <c r="O91" s="117">
        <v>1.814</v>
      </c>
      <c r="P91" s="117">
        <v>1.91</v>
      </c>
      <c r="Q91" s="117">
        <v>2.293</v>
      </c>
      <c r="R91" s="117">
        <v>2.094</v>
      </c>
      <c r="S91" s="117">
        <v>2.194</v>
      </c>
      <c r="T91" s="117">
        <v>2.808</v>
      </c>
      <c r="U91" s="117">
        <v>2.591</v>
      </c>
      <c r="V91" s="117">
        <v>2.699</v>
      </c>
      <c r="W91" s="117">
        <v>3.019</v>
      </c>
      <c r="X91" s="117">
        <v>2.774</v>
      </c>
      <c r="Y91" s="117">
        <v>2.897</v>
      </c>
      <c r="Z91" s="117">
        <v>3.133</v>
      </c>
      <c r="AA91" s="117">
        <v>2.85</v>
      </c>
      <c r="AB91" s="117">
        <v>2.992</v>
      </c>
      <c r="AC91" s="117">
        <v>3.3</v>
      </c>
      <c r="AD91" s="117">
        <v>3.025</v>
      </c>
      <c r="AE91" s="117">
        <v>3.163</v>
      </c>
      <c r="AF91" s="9">
        <f t="shared" si="1"/>
        <v>91</v>
      </c>
    </row>
    <row r="92" ht="15.75" customHeight="1">
      <c r="A92" s="116">
        <v>45596.0</v>
      </c>
      <c r="B92" s="117">
        <v>1.992</v>
      </c>
      <c r="C92" s="117">
        <v>1.7</v>
      </c>
      <c r="D92" s="117">
        <v>1.846</v>
      </c>
      <c r="E92" s="117">
        <v>2.0</v>
      </c>
      <c r="F92" s="117">
        <v>1.717</v>
      </c>
      <c r="G92" s="117">
        <v>1.858</v>
      </c>
      <c r="H92" s="117">
        <v>2.021</v>
      </c>
      <c r="I92" s="117">
        <v>1.729</v>
      </c>
      <c r="J92" s="117">
        <v>1.875</v>
      </c>
      <c r="K92" s="117">
        <v>2.019</v>
      </c>
      <c r="L92" s="117">
        <v>1.766</v>
      </c>
      <c r="M92" s="117">
        <v>1.893</v>
      </c>
      <c r="N92" s="117">
        <v>2.017</v>
      </c>
      <c r="O92" s="117">
        <v>1.803</v>
      </c>
      <c r="P92" s="117">
        <v>1.91</v>
      </c>
      <c r="Q92" s="117">
        <v>2.293</v>
      </c>
      <c r="R92" s="117">
        <v>2.092</v>
      </c>
      <c r="S92" s="117">
        <v>2.193</v>
      </c>
      <c r="T92" s="117">
        <v>2.805</v>
      </c>
      <c r="U92" s="117">
        <v>2.593</v>
      </c>
      <c r="V92" s="117">
        <v>2.699</v>
      </c>
      <c r="W92" s="117">
        <v>3.012</v>
      </c>
      <c r="X92" s="117">
        <v>2.781</v>
      </c>
      <c r="Y92" s="117">
        <v>2.897</v>
      </c>
      <c r="Z92" s="117">
        <v>3.133</v>
      </c>
      <c r="AA92" s="117">
        <v>2.85</v>
      </c>
      <c r="AB92" s="117">
        <v>2.992</v>
      </c>
      <c r="AC92" s="117">
        <v>3.3</v>
      </c>
      <c r="AD92" s="117">
        <v>3.025</v>
      </c>
      <c r="AE92" s="117">
        <v>3.163</v>
      </c>
      <c r="AF92" s="9">
        <f t="shared" si="1"/>
        <v>92</v>
      </c>
    </row>
    <row r="93" ht="15.75" customHeight="1">
      <c r="A93" s="116">
        <v>45595.0</v>
      </c>
      <c r="B93" s="117">
        <v>1.992</v>
      </c>
      <c r="C93" s="117">
        <v>1.7</v>
      </c>
      <c r="D93" s="117">
        <v>1.846</v>
      </c>
      <c r="E93" s="117">
        <v>2.0</v>
      </c>
      <c r="F93" s="117">
        <v>1.717</v>
      </c>
      <c r="G93" s="117">
        <v>1.858</v>
      </c>
      <c r="H93" s="117">
        <v>2.021</v>
      </c>
      <c r="I93" s="117">
        <v>1.729</v>
      </c>
      <c r="J93" s="117">
        <v>1.875</v>
      </c>
      <c r="K93" s="117">
        <v>2.015</v>
      </c>
      <c r="L93" s="117">
        <v>1.772</v>
      </c>
      <c r="M93" s="117">
        <v>1.894</v>
      </c>
      <c r="N93" s="117">
        <v>2.009</v>
      </c>
      <c r="O93" s="117">
        <v>1.816</v>
      </c>
      <c r="P93" s="117">
        <v>1.912</v>
      </c>
      <c r="Q93" s="117">
        <v>2.292</v>
      </c>
      <c r="R93" s="117">
        <v>2.099</v>
      </c>
      <c r="S93" s="117">
        <v>2.196</v>
      </c>
      <c r="T93" s="117">
        <v>2.798</v>
      </c>
      <c r="U93" s="117">
        <v>2.591</v>
      </c>
      <c r="V93" s="117">
        <v>2.695</v>
      </c>
      <c r="W93" s="117">
        <v>3.004</v>
      </c>
      <c r="X93" s="117">
        <v>2.773</v>
      </c>
      <c r="Y93" s="117">
        <v>2.889</v>
      </c>
      <c r="Z93" s="117">
        <v>3.133</v>
      </c>
      <c r="AA93" s="117">
        <v>2.85</v>
      </c>
      <c r="AB93" s="117">
        <v>2.992</v>
      </c>
      <c r="AC93" s="117">
        <v>3.3</v>
      </c>
      <c r="AD93" s="117">
        <v>3.025</v>
      </c>
      <c r="AE93" s="117">
        <v>3.163</v>
      </c>
      <c r="AF93" s="9">
        <f t="shared" si="1"/>
        <v>93</v>
      </c>
    </row>
    <row r="94" ht="15.75" customHeight="1">
      <c r="A94" s="116">
        <v>45594.0</v>
      </c>
      <c r="B94" s="117">
        <v>1.992</v>
      </c>
      <c r="C94" s="117">
        <v>1.7</v>
      </c>
      <c r="D94" s="117">
        <v>1.846</v>
      </c>
      <c r="E94" s="117">
        <v>2.0</v>
      </c>
      <c r="F94" s="117">
        <v>1.717</v>
      </c>
      <c r="G94" s="117">
        <v>1.858</v>
      </c>
      <c r="H94" s="117">
        <v>2.021</v>
      </c>
      <c r="I94" s="117">
        <v>1.729</v>
      </c>
      <c r="J94" s="117">
        <v>1.875</v>
      </c>
      <c r="K94" s="117">
        <v>2.015</v>
      </c>
      <c r="L94" s="117">
        <v>1.772</v>
      </c>
      <c r="M94" s="117">
        <v>1.894</v>
      </c>
      <c r="N94" s="117">
        <v>2.009</v>
      </c>
      <c r="O94" s="117">
        <v>1.816</v>
      </c>
      <c r="P94" s="117">
        <v>1.912</v>
      </c>
      <c r="Q94" s="117">
        <v>2.287</v>
      </c>
      <c r="R94" s="117">
        <v>2.096</v>
      </c>
      <c r="S94" s="117">
        <v>2.192</v>
      </c>
      <c r="T94" s="117">
        <v>2.798</v>
      </c>
      <c r="U94" s="117">
        <v>2.596</v>
      </c>
      <c r="V94" s="117">
        <v>2.697</v>
      </c>
      <c r="W94" s="117">
        <v>3.003</v>
      </c>
      <c r="X94" s="117">
        <v>2.773</v>
      </c>
      <c r="Y94" s="117">
        <v>2.888</v>
      </c>
      <c r="Z94" s="117">
        <v>3.133</v>
      </c>
      <c r="AA94" s="117">
        <v>2.85</v>
      </c>
      <c r="AB94" s="117">
        <v>2.992</v>
      </c>
      <c r="AC94" s="117">
        <v>3.3</v>
      </c>
      <c r="AD94" s="117">
        <v>3.025</v>
      </c>
      <c r="AE94" s="117">
        <v>3.163</v>
      </c>
      <c r="AF94" s="9">
        <f t="shared" si="1"/>
        <v>94</v>
      </c>
    </row>
    <row r="95" ht="15.75" customHeight="1">
      <c r="A95" s="116">
        <v>45593.0</v>
      </c>
      <c r="B95" s="117">
        <v>1.992</v>
      </c>
      <c r="C95" s="117">
        <v>1.7</v>
      </c>
      <c r="D95" s="117">
        <v>1.846</v>
      </c>
      <c r="E95" s="117">
        <v>2.0</v>
      </c>
      <c r="F95" s="117">
        <v>1.717</v>
      </c>
      <c r="G95" s="117">
        <v>1.858</v>
      </c>
      <c r="H95" s="117">
        <v>2.021</v>
      </c>
      <c r="I95" s="117">
        <v>1.729</v>
      </c>
      <c r="J95" s="117">
        <v>1.875</v>
      </c>
      <c r="K95" s="117">
        <v>2.014</v>
      </c>
      <c r="L95" s="117">
        <v>1.772</v>
      </c>
      <c r="M95" s="117">
        <v>1.893</v>
      </c>
      <c r="N95" s="117">
        <v>2.007</v>
      </c>
      <c r="O95" s="117">
        <v>1.814</v>
      </c>
      <c r="P95" s="117">
        <v>1.911</v>
      </c>
      <c r="Q95" s="117">
        <v>2.283</v>
      </c>
      <c r="R95" s="117">
        <v>2.087</v>
      </c>
      <c r="S95" s="117">
        <v>2.185</v>
      </c>
      <c r="T95" s="117">
        <v>2.795</v>
      </c>
      <c r="U95" s="117">
        <v>2.612</v>
      </c>
      <c r="V95" s="117">
        <v>2.703</v>
      </c>
      <c r="W95" s="117">
        <v>3.01</v>
      </c>
      <c r="X95" s="117">
        <v>2.778</v>
      </c>
      <c r="Y95" s="117">
        <v>2.894</v>
      </c>
      <c r="Z95" s="117">
        <v>3.133</v>
      </c>
      <c r="AA95" s="117">
        <v>2.85</v>
      </c>
      <c r="AB95" s="117">
        <v>2.992</v>
      </c>
      <c r="AC95" s="117">
        <v>3.304</v>
      </c>
      <c r="AD95" s="117">
        <v>3.029</v>
      </c>
      <c r="AE95" s="117">
        <v>3.167</v>
      </c>
      <c r="AF95" s="9">
        <f t="shared" si="1"/>
        <v>95</v>
      </c>
    </row>
    <row r="96" ht="15.75" customHeight="1">
      <c r="A96" s="116">
        <v>45590.0</v>
      </c>
      <c r="B96" s="117">
        <v>1.992</v>
      </c>
      <c r="C96" s="117">
        <v>1.7</v>
      </c>
      <c r="D96" s="117">
        <v>1.846</v>
      </c>
      <c r="E96" s="117">
        <v>2.0</v>
      </c>
      <c r="F96" s="117">
        <v>1.717</v>
      </c>
      <c r="G96" s="117">
        <v>1.858</v>
      </c>
      <c r="H96" s="117">
        <v>2.021</v>
      </c>
      <c r="I96" s="117">
        <v>1.729</v>
      </c>
      <c r="J96" s="117">
        <v>1.875</v>
      </c>
      <c r="K96" s="117">
        <v>2.017</v>
      </c>
      <c r="L96" s="117">
        <v>1.766</v>
      </c>
      <c r="M96" s="117">
        <v>1.891</v>
      </c>
      <c r="N96" s="117">
        <v>2.013</v>
      </c>
      <c r="O96" s="117">
        <v>1.803</v>
      </c>
      <c r="P96" s="117">
        <v>1.908</v>
      </c>
      <c r="Q96" s="117">
        <v>2.297</v>
      </c>
      <c r="R96" s="117">
        <v>2.097</v>
      </c>
      <c r="S96" s="117">
        <v>2.197</v>
      </c>
      <c r="T96" s="117">
        <v>2.801</v>
      </c>
      <c r="U96" s="117">
        <v>2.593</v>
      </c>
      <c r="V96" s="117">
        <v>2.697</v>
      </c>
      <c r="W96" s="117">
        <v>3.01</v>
      </c>
      <c r="X96" s="117">
        <v>2.778</v>
      </c>
      <c r="Y96" s="117">
        <v>2.894</v>
      </c>
      <c r="Z96" s="117">
        <v>3.133</v>
      </c>
      <c r="AA96" s="117">
        <v>2.85</v>
      </c>
      <c r="AB96" s="117">
        <v>2.992</v>
      </c>
      <c r="AC96" s="117">
        <v>3.296</v>
      </c>
      <c r="AD96" s="117">
        <v>3.029</v>
      </c>
      <c r="AE96" s="117">
        <v>3.163</v>
      </c>
      <c r="AF96" s="9">
        <f t="shared" si="1"/>
        <v>96</v>
      </c>
    </row>
    <row r="97" ht="15.75" customHeight="1">
      <c r="A97" s="116">
        <v>45589.0</v>
      </c>
      <c r="B97" s="117">
        <v>1.992</v>
      </c>
      <c r="C97" s="117">
        <v>1.7</v>
      </c>
      <c r="D97" s="117">
        <v>1.846</v>
      </c>
      <c r="E97" s="117">
        <v>2.0</v>
      </c>
      <c r="F97" s="117">
        <v>1.717</v>
      </c>
      <c r="G97" s="117">
        <v>1.858</v>
      </c>
      <c r="H97" s="117">
        <v>2.021</v>
      </c>
      <c r="I97" s="117">
        <v>1.729</v>
      </c>
      <c r="J97" s="117">
        <v>1.875</v>
      </c>
      <c r="K97" s="117">
        <v>2.013</v>
      </c>
      <c r="L97" s="117">
        <v>1.77</v>
      </c>
      <c r="M97" s="117">
        <v>1.892</v>
      </c>
      <c r="N97" s="117">
        <v>2.006</v>
      </c>
      <c r="O97" s="117">
        <v>1.811</v>
      </c>
      <c r="P97" s="117">
        <v>1.909</v>
      </c>
      <c r="Q97" s="117">
        <v>2.292</v>
      </c>
      <c r="R97" s="117">
        <v>2.1</v>
      </c>
      <c r="S97" s="117">
        <v>2.196</v>
      </c>
      <c r="T97" s="117">
        <v>2.802</v>
      </c>
      <c r="U97" s="117">
        <v>2.594</v>
      </c>
      <c r="V97" s="117">
        <v>2.698</v>
      </c>
      <c r="W97" s="117">
        <v>3.01</v>
      </c>
      <c r="X97" s="117">
        <v>2.778</v>
      </c>
      <c r="Y97" s="117">
        <v>2.894</v>
      </c>
      <c r="Z97" s="117">
        <v>3.133</v>
      </c>
      <c r="AA97" s="117">
        <v>2.85</v>
      </c>
      <c r="AB97" s="117">
        <v>2.992</v>
      </c>
      <c r="AC97" s="117">
        <v>3.304</v>
      </c>
      <c r="AD97" s="117">
        <v>3.025</v>
      </c>
      <c r="AE97" s="117">
        <v>3.165</v>
      </c>
      <c r="AF97" s="9">
        <f t="shared" si="1"/>
        <v>97</v>
      </c>
    </row>
    <row r="98" ht="15.75" customHeight="1">
      <c r="A98" s="116">
        <v>45588.0</v>
      </c>
      <c r="B98" s="117">
        <v>1.992</v>
      </c>
      <c r="C98" s="117">
        <v>1.7</v>
      </c>
      <c r="D98" s="117">
        <v>1.846</v>
      </c>
      <c r="E98" s="117">
        <v>2.0</v>
      </c>
      <c r="F98" s="117">
        <v>1.717</v>
      </c>
      <c r="G98" s="117">
        <v>1.858</v>
      </c>
      <c r="H98" s="117">
        <v>2.021</v>
      </c>
      <c r="I98" s="117">
        <v>1.729</v>
      </c>
      <c r="J98" s="117">
        <v>1.875</v>
      </c>
      <c r="K98" s="117">
        <v>2.01</v>
      </c>
      <c r="L98" s="117">
        <v>1.768</v>
      </c>
      <c r="M98" s="117">
        <v>1.889</v>
      </c>
      <c r="N98" s="117">
        <v>2.0</v>
      </c>
      <c r="O98" s="117">
        <v>1.807</v>
      </c>
      <c r="P98" s="117">
        <v>1.904</v>
      </c>
      <c r="Q98" s="117">
        <v>2.286</v>
      </c>
      <c r="R98" s="117">
        <v>2.093</v>
      </c>
      <c r="S98" s="117">
        <v>2.19</v>
      </c>
      <c r="T98" s="117">
        <v>2.802</v>
      </c>
      <c r="U98" s="117">
        <v>2.594</v>
      </c>
      <c r="V98" s="117">
        <v>2.698</v>
      </c>
      <c r="W98" s="117">
        <v>3.01</v>
      </c>
      <c r="X98" s="117">
        <v>2.778</v>
      </c>
      <c r="Y98" s="117">
        <v>2.894</v>
      </c>
      <c r="Z98" s="117">
        <v>3.133</v>
      </c>
      <c r="AA98" s="117">
        <v>2.85</v>
      </c>
      <c r="AB98" s="117">
        <v>2.992</v>
      </c>
      <c r="AC98" s="117">
        <v>3.304</v>
      </c>
      <c r="AD98" s="117">
        <v>3.025</v>
      </c>
      <c r="AE98" s="117">
        <v>3.165</v>
      </c>
      <c r="AF98" s="9">
        <f t="shared" si="1"/>
        <v>98</v>
      </c>
    </row>
    <row r="99" ht="15.75" customHeight="1">
      <c r="A99" s="116">
        <v>45587.0</v>
      </c>
      <c r="B99" s="117">
        <v>1.992</v>
      </c>
      <c r="C99" s="117">
        <v>1.7</v>
      </c>
      <c r="D99" s="117">
        <v>1.846</v>
      </c>
      <c r="E99" s="117">
        <v>2.0</v>
      </c>
      <c r="F99" s="117">
        <v>1.717</v>
      </c>
      <c r="G99" s="117">
        <v>1.858</v>
      </c>
      <c r="H99" s="117">
        <v>2.021</v>
      </c>
      <c r="I99" s="117">
        <v>1.729</v>
      </c>
      <c r="J99" s="117">
        <v>1.875</v>
      </c>
      <c r="K99" s="117">
        <v>2.011</v>
      </c>
      <c r="L99" s="117">
        <v>1.768</v>
      </c>
      <c r="M99" s="117">
        <v>1.89</v>
      </c>
      <c r="N99" s="117">
        <v>2.001</v>
      </c>
      <c r="O99" s="117">
        <v>1.807</v>
      </c>
      <c r="P99" s="117">
        <v>1.904</v>
      </c>
      <c r="Q99" s="117">
        <v>2.274</v>
      </c>
      <c r="R99" s="117">
        <v>2.083</v>
      </c>
      <c r="S99" s="117">
        <v>2.179</v>
      </c>
      <c r="T99" s="117">
        <v>2.789</v>
      </c>
      <c r="U99" s="117">
        <v>2.59</v>
      </c>
      <c r="V99" s="117">
        <v>2.69</v>
      </c>
      <c r="W99" s="117">
        <v>3.004</v>
      </c>
      <c r="X99" s="117">
        <v>2.778</v>
      </c>
      <c r="Y99" s="117">
        <v>2.891</v>
      </c>
      <c r="Z99" s="117">
        <v>3.133</v>
      </c>
      <c r="AA99" s="117">
        <v>2.85</v>
      </c>
      <c r="AB99" s="117">
        <v>2.992</v>
      </c>
      <c r="AC99" s="117">
        <v>3.304</v>
      </c>
      <c r="AD99" s="117">
        <v>3.025</v>
      </c>
      <c r="AE99" s="117">
        <v>3.165</v>
      </c>
      <c r="AF99" s="9">
        <f t="shared" si="1"/>
        <v>99</v>
      </c>
    </row>
    <row r="100" ht="15.75" customHeight="1">
      <c r="A100" s="116">
        <v>45586.0</v>
      </c>
      <c r="B100" s="117">
        <v>1.992</v>
      </c>
      <c r="C100" s="117">
        <v>1.7</v>
      </c>
      <c r="D100" s="117">
        <v>1.846</v>
      </c>
      <c r="E100" s="117">
        <v>2.0</v>
      </c>
      <c r="F100" s="117">
        <v>1.717</v>
      </c>
      <c r="G100" s="117">
        <v>1.858</v>
      </c>
      <c r="H100" s="117">
        <v>2.021</v>
      </c>
      <c r="I100" s="117">
        <v>1.729</v>
      </c>
      <c r="J100" s="117">
        <v>1.875</v>
      </c>
      <c r="K100" s="117">
        <v>2.006</v>
      </c>
      <c r="L100" s="117">
        <v>1.767</v>
      </c>
      <c r="M100" s="117">
        <v>1.887</v>
      </c>
      <c r="N100" s="117">
        <v>1.991</v>
      </c>
      <c r="O100" s="117">
        <v>1.806</v>
      </c>
      <c r="P100" s="117">
        <v>1.899</v>
      </c>
      <c r="Q100" s="117">
        <v>2.249</v>
      </c>
      <c r="R100" s="117">
        <v>2.06</v>
      </c>
      <c r="S100" s="117">
        <v>2.155</v>
      </c>
      <c r="T100" s="117">
        <v>2.768</v>
      </c>
      <c r="U100" s="117">
        <v>2.566</v>
      </c>
      <c r="V100" s="117">
        <v>2.667</v>
      </c>
      <c r="W100" s="117">
        <v>2.971</v>
      </c>
      <c r="X100" s="117">
        <v>2.75</v>
      </c>
      <c r="Y100" s="117">
        <v>2.861</v>
      </c>
      <c r="Z100" s="117">
        <v>3.133</v>
      </c>
      <c r="AA100" s="117">
        <v>2.85</v>
      </c>
      <c r="AB100" s="117">
        <v>2.992</v>
      </c>
      <c r="AC100" s="117">
        <v>3.304</v>
      </c>
      <c r="AD100" s="117">
        <v>3.025</v>
      </c>
      <c r="AE100" s="117">
        <v>3.165</v>
      </c>
      <c r="AF100" s="9">
        <f t="shared" si="1"/>
        <v>100</v>
      </c>
    </row>
    <row r="101" ht="15.75" customHeight="1">
      <c r="A101" s="116">
        <v>45583.0</v>
      </c>
      <c r="B101" s="117">
        <v>1.992</v>
      </c>
      <c r="C101" s="117">
        <v>1.7</v>
      </c>
      <c r="D101" s="117">
        <v>1.846</v>
      </c>
      <c r="E101" s="117">
        <v>2.0</v>
      </c>
      <c r="F101" s="117">
        <v>1.717</v>
      </c>
      <c r="G101" s="117">
        <v>1.858</v>
      </c>
      <c r="H101" s="117">
        <v>2.021</v>
      </c>
      <c r="I101" s="117">
        <v>1.729</v>
      </c>
      <c r="J101" s="117">
        <v>1.875</v>
      </c>
      <c r="K101" s="117">
        <v>2.006</v>
      </c>
      <c r="L101" s="117">
        <v>1.767</v>
      </c>
      <c r="M101" s="117">
        <v>1.886</v>
      </c>
      <c r="N101" s="117">
        <v>1.991</v>
      </c>
      <c r="O101" s="117">
        <v>1.804</v>
      </c>
      <c r="P101" s="117">
        <v>1.898</v>
      </c>
      <c r="Q101" s="117">
        <v>2.248</v>
      </c>
      <c r="R101" s="117">
        <v>2.06</v>
      </c>
      <c r="S101" s="117">
        <v>2.154</v>
      </c>
      <c r="T101" s="117">
        <v>2.76</v>
      </c>
      <c r="U101" s="117">
        <v>2.579</v>
      </c>
      <c r="V101" s="117">
        <v>2.67</v>
      </c>
      <c r="W101" s="117">
        <v>2.971</v>
      </c>
      <c r="X101" s="117">
        <v>2.749</v>
      </c>
      <c r="Y101" s="117">
        <v>2.86</v>
      </c>
      <c r="Z101" s="117">
        <v>3.117</v>
      </c>
      <c r="AA101" s="117">
        <v>2.85</v>
      </c>
      <c r="AB101" s="117">
        <v>2.983</v>
      </c>
      <c r="AC101" s="117">
        <v>3.304</v>
      </c>
      <c r="AD101" s="117">
        <v>3.025</v>
      </c>
      <c r="AE101" s="117">
        <v>3.165</v>
      </c>
      <c r="AF101" s="9">
        <f t="shared" si="1"/>
        <v>101</v>
      </c>
    </row>
    <row r="102" ht="15.75" customHeight="1">
      <c r="A102" s="116">
        <v>45582.0</v>
      </c>
      <c r="B102" s="117">
        <v>1.992</v>
      </c>
      <c r="C102" s="117">
        <v>1.7</v>
      </c>
      <c r="D102" s="117">
        <v>1.846</v>
      </c>
      <c r="E102" s="117">
        <v>2.0</v>
      </c>
      <c r="F102" s="117">
        <v>1.717</v>
      </c>
      <c r="G102" s="117">
        <v>1.858</v>
      </c>
      <c r="H102" s="117">
        <v>2.021</v>
      </c>
      <c r="I102" s="117">
        <v>1.729</v>
      </c>
      <c r="J102" s="117">
        <v>1.875</v>
      </c>
      <c r="K102" s="117">
        <v>2.004</v>
      </c>
      <c r="L102" s="117">
        <v>1.765</v>
      </c>
      <c r="M102" s="117">
        <v>1.885</v>
      </c>
      <c r="N102" s="117">
        <v>1.987</v>
      </c>
      <c r="O102" s="117">
        <v>1.801</v>
      </c>
      <c r="P102" s="117">
        <v>1.894</v>
      </c>
      <c r="Q102" s="117">
        <v>2.242</v>
      </c>
      <c r="R102" s="117">
        <v>2.056</v>
      </c>
      <c r="S102" s="117">
        <v>2.149</v>
      </c>
      <c r="T102" s="117">
        <v>2.756</v>
      </c>
      <c r="U102" s="117">
        <v>2.563</v>
      </c>
      <c r="V102" s="117">
        <v>2.659</v>
      </c>
      <c r="W102" s="117">
        <v>2.967</v>
      </c>
      <c r="X102" s="117">
        <v>2.748</v>
      </c>
      <c r="Y102" s="117">
        <v>2.857</v>
      </c>
      <c r="Z102" s="117">
        <v>3.117</v>
      </c>
      <c r="AA102" s="117">
        <v>2.85</v>
      </c>
      <c r="AB102" s="117">
        <v>2.983</v>
      </c>
      <c r="AC102" s="117">
        <v>3.304</v>
      </c>
      <c r="AD102" s="117">
        <v>3.025</v>
      </c>
      <c r="AE102" s="117">
        <v>3.165</v>
      </c>
      <c r="AF102" s="9">
        <f t="shared" si="1"/>
        <v>102</v>
      </c>
    </row>
    <row r="103" ht="15.75" customHeight="1">
      <c r="A103" s="116">
        <v>45581.0</v>
      </c>
      <c r="B103" s="117">
        <v>1.992</v>
      </c>
      <c r="C103" s="117">
        <v>1.7</v>
      </c>
      <c r="D103" s="117">
        <v>1.846</v>
      </c>
      <c r="E103" s="117">
        <v>2.0</v>
      </c>
      <c r="F103" s="117">
        <v>1.717</v>
      </c>
      <c r="G103" s="117">
        <v>1.858</v>
      </c>
      <c r="H103" s="117">
        <v>2.021</v>
      </c>
      <c r="I103" s="117">
        <v>1.729</v>
      </c>
      <c r="J103" s="117">
        <v>1.875</v>
      </c>
      <c r="K103" s="117">
        <v>1.996</v>
      </c>
      <c r="L103" s="117">
        <v>1.776</v>
      </c>
      <c r="M103" s="117">
        <v>1.886</v>
      </c>
      <c r="N103" s="117">
        <v>1.971</v>
      </c>
      <c r="O103" s="117">
        <v>1.823</v>
      </c>
      <c r="P103" s="117">
        <v>1.897</v>
      </c>
      <c r="Q103" s="117">
        <v>2.241</v>
      </c>
      <c r="R103" s="117">
        <v>2.056</v>
      </c>
      <c r="S103" s="117">
        <v>2.149</v>
      </c>
      <c r="T103" s="117">
        <v>2.753</v>
      </c>
      <c r="U103" s="117">
        <v>2.562</v>
      </c>
      <c r="V103" s="117">
        <v>2.657</v>
      </c>
      <c r="W103" s="117">
        <v>2.967</v>
      </c>
      <c r="X103" s="117">
        <v>2.748</v>
      </c>
      <c r="Y103" s="117">
        <v>2.857</v>
      </c>
      <c r="Z103" s="117">
        <v>3.117</v>
      </c>
      <c r="AA103" s="117">
        <v>2.85</v>
      </c>
      <c r="AB103" s="117">
        <v>2.983</v>
      </c>
      <c r="AC103" s="117">
        <v>3.304</v>
      </c>
      <c r="AD103" s="117">
        <v>3.021</v>
      </c>
      <c r="AE103" s="117">
        <v>3.163</v>
      </c>
      <c r="AF103" s="9">
        <f t="shared" si="1"/>
        <v>103</v>
      </c>
    </row>
    <row r="104" ht="15.75" customHeight="1">
      <c r="A104" s="116">
        <v>45580.0</v>
      </c>
      <c r="B104" s="117">
        <v>1.992</v>
      </c>
      <c r="C104" s="117">
        <v>1.7</v>
      </c>
      <c r="D104" s="117">
        <v>1.846</v>
      </c>
      <c r="E104" s="117">
        <v>2.0</v>
      </c>
      <c r="F104" s="117">
        <v>1.717</v>
      </c>
      <c r="G104" s="117">
        <v>1.858</v>
      </c>
      <c r="H104" s="117">
        <v>2.021</v>
      </c>
      <c r="I104" s="117">
        <v>1.729</v>
      </c>
      <c r="J104" s="117">
        <v>1.875</v>
      </c>
      <c r="K104" s="117">
        <v>2.005</v>
      </c>
      <c r="L104" s="117">
        <v>1.765</v>
      </c>
      <c r="M104" s="117">
        <v>1.885</v>
      </c>
      <c r="N104" s="117">
        <v>1.989</v>
      </c>
      <c r="O104" s="117">
        <v>1.801</v>
      </c>
      <c r="P104" s="117">
        <v>1.895</v>
      </c>
      <c r="Q104" s="117">
        <v>2.241</v>
      </c>
      <c r="R104" s="117">
        <v>2.055</v>
      </c>
      <c r="S104" s="117">
        <v>2.148</v>
      </c>
      <c r="T104" s="117">
        <v>2.759</v>
      </c>
      <c r="U104" s="117">
        <v>2.563</v>
      </c>
      <c r="V104" s="117">
        <v>2.661</v>
      </c>
      <c r="W104" s="117">
        <v>2.967</v>
      </c>
      <c r="X104" s="117">
        <v>2.748</v>
      </c>
      <c r="Y104" s="117">
        <v>2.857</v>
      </c>
      <c r="Z104" s="117">
        <v>3.117</v>
      </c>
      <c r="AA104" s="117">
        <v>2.85</v>
      </c>
      <c r="AB104" s="117">
        <v>2.983</v>
      </c>
      <c r="AC104" s="117">
        <v>3.304</v>
      </c>
      <c r="AD104" s="117">
        <v>3.021</v>
      </c>
      <c r="AE104" s="117">
        <v>3.163</v>
      </c>
      <c r="AF104" s="9">
        <f t="shared" si="1"/>
        <v>104</v>
      </c>
    </row>
    <row r="105" ht="15.75" customHeight="1">
      <c r="A105" s="116">
        <v>45579.0</v>
      </c>
      <c r="B105" s="117">
        <v>1.992</v>
      </c>
      <c r="C105" s="117">
        <v>1.7</v>
      </c>
      <c r="D105" s="117">
        <v>1.846</v>
      </c>
      <c r="E105" s="117">
        <v>2.0</v>
      </c>
      <c r="F105" s="117">
        <v>1.717</v>
      </c>
      <c r="G105" s="117">
        <v>1.858</v>
      </c>
      <c r="H105" s="117">
        <v>2.021</v>
      </c>
      <c r="I105" s="117">
        <v>1.729</v>
      </c>
      <c r="J105" s="117">
        <v>1.875</v>
      </c>
      <c r="K105" s="117">
        <v>2.01</v>
      </c>
      <c r="L105" s="117">
        <v>1.76</v>
      </c>
      <c r="M105" s="117">
        <v>1.885</v>
      </c>
      <c r="N105" s="117">
        <v>2.0</v>
      </c>
      <c r="O105" s="117">
        <v>1.791</v>
      </c>
      <c r="P105" s="117">
        <v>1.896</v>
      </c>
      <c r="Q105" s="117">
        <v>2.245</v>
      </c>
      <c r="R105" s="117">
        <v>2.049</v>
      </c>
      <c r="S105" s="117">
        <v>2.147</v>
      </c>
      <c r="T105" s="117">
        <v>2.76</v>
      </c>
      <c r="U105" s="117">
        <v>2.558</v>
      </c>
      <c r="V105" s="117">
        <v>2.659</v>
      </c>
      <c r="W105" s="117">
        <v>2.967</v>
      </c>
      <c r="X105" s="117">
        <v>2.747</v>
      </c>
      <c r="Y105" s="117">
        <v>2.857</v>
      </c>
      <c r="Z105" s="117">
        <v>3.117</v>
      </c>
      <c r="AA105" s="117">
        <v>2.85</v>
      </c>
      <c r="AB105" s="117">
        <v>2.983</v>
      </c>
      <c r="AC105" s="117">
        <v>3.304</v>
      </c>
      <c r="AD105" s="117">
        <v>3.021</v>
      </c>
      <c r="AE105" s="117">
        <v>3.163</v>
      </c>
      <c r="AF105" s="9">
        <f t="shared" si="1"/>
        <v>105</v>
      </c>
    </row>
    <row r="106" ht="15.75" customHeight="1">
      <c r="A106" s="116">
        <v>45576.0</v>
      </c>
      <c r="B106" s="117">
        <v>1.992</v>
      </c>
      <c r="C106" s="117">
        <v>1.7</v>
      </c>
      <c r="D106" s="117">
        <v>1.846</v>
      </c>
      <c r="E106" s="117">
        <v>2.0</v>
      </c>
      <c r="F106" s="117">
        <v>1.717</v>
      </c>
      <c r="G106" s="117">
        <v>1.858</v>
      </c>
      <c r="H106" s="117">
        <v>2.021</v>
      </c>
      <c r="I106" s="117">
        <v>1.729</v>
      </c>
      <c r="J106" s="117">
        <v>1.875</v>
      </c>
      <c r="K106" s="117">
        <v>1.999</v>
      </c>
      <c r="L106" s="117">
        <v>1.777</v>
      </c>
      <c r="M106" s="117">
        <v>1.888</v>
      </c>
      <c r="N106" s="117">
        <v>1.977</v>
      </c>
      <c r="O106" s="117">
        <v>1.824</v>
      </c>
      <c r="P106" s="117">
        <v>1.901</v>
      </c>
      <c r="Q106" s="117">
        <v>2.24</v>
      </c>
      <c r="R106" s="117">
        <v>2.052</v>
      </c>
      <c r="S106" s="117">
        <v>2.146</v>
      </c>
      <c r="T106" s="117">
        <v>2.757</v>
      </c>
      <c r="U106" s="117">
        <v>2.562</v>
      </c>
      <c r="V106" s="117">
        <v>2.659</v>
      </c>
      <c r="W106" s="117">
        <v>2.968</v>
      </c>
      <c r="X106" s="117">
        <v>2.747</v>
      </c>
      <c r="Y106" s="117">
        <v>2.857</v>
      </c>
      <c r="Z106" s="117">
        <v>3.117</v>
      </c>
      <c r="AA106" s="117">
        <v>2.85</v>
      </c>
      <c r="AB106" s="117">
        <v>2.983</v>
      </c>
      <c r="AC106" s="117">
        <v>3.304</v>
      </c>
      <c r="AD106" s="117">
        <v>3.021</v>
      </c>
      <c r="AE106" s="117">
        <v>3.163</v>
      </c>
      <c r="AF106" s="9">
        <f t="shared" si="1"/>
        <v>106</v>
      </c>
    </row>
    <row r="107" ht="15.75" customHeight="1">
      <c r="A107" s="116">
        <v>45575.0</v>
      </c>
      <c r="B107" s="117">
        <v>1.992</v>
      </c>
      <c r="C107" s="117">
        <v>1.7</v>
      </c>
      <c r="D107" s="117">
        <v>1.846</v>
      </c>
      <c r="E107" s="117">
        <v>2.0</v>
      </c>
      <c r="F107" s="117">
        <v>1.717</v>
      </c>
      <c r="G107" s="117">
        <v>1.858</v>
      </c>
      <c r="H107" s="117">
        <v>2.021</v>
      </c>
      <c r="I107" s="117">
        <v>1.729</v>
      </c>
      <c r="J107" s="117">
        <v>1.875</v>
      </c>
      <c r="K107" s="117">
        <v>1.996</v>
      </c>
      <c r="L107" s="117">
        <v>1.781</v>
      </c>
      <c r="M107" s="117">
        <v>1.889</v>
      </c>
      <c r="N107" s="117">
        <v>1.971</v>
      </c>
      <c r="O107" s="117">
        <v>1.834</v>
      </c>
      <c r="P107" s="117">
        <v>1.903</v>
      </c>
      <c r="Q107" s="117">
        <v>2.24</v>
      </c>
      <c r="R107" s="117">
        <v>2.054</v>
      </c>
      <c r="S107" s="117">
        <v>2.147</v>
      </c>
      <c r="T107" s="117">
        <v>2.743</v>
      </c>
      <c r="U107" s="117">
        <v>2.575</v>
      </c>
      <c r="V107" s="117">
        <v>2.659</v>
      </c>
      <c r="W107" s="117">
        <v>2.958</v>
      </c>
      <c r="X107" s="117">
        <v>2.764</v>
      </c>
      <c r="Y107" s="117">
        <v>2.861</v>
      </c>
      <c r="Z107" s="117">
        <v>3.117</v>
      </c>
      <c r="AA107" s="117">
        <v>2.85</v>
      </c>
      <c r="AB107" s="117">
        <v>2.983</v>
      </c>
      <c r="AC107" s="117">
        <v>3.304</v>
      </c>
      <c r="AD107" s="117">
        <v>3.021</v>
      </c>
      <c r="AE107" s="117">
        <v>3.163</v>
      </c>
      <c r="AF107" s="9">
        <f t="shared" si="1"/>
        <v>107</v>
      </c>
    </row>
    <row r="108" ht="15.75" customHeight="1">
      <c r="A108" s="116">
        <v>45574.0</v>
      </c>
      <c r="B108" s="117">
        <v>1.992</v>
      </c>
      <c r="C108" s="117">
        <v>1.7</v>
      </c>
      <c r="D108" s="117">
        <v>1.846</v>
      </c>
      <c r="E108" s="117">
        <v>2.0</v>
      </c>
      <c r="F108" s="117">
        <v>1.717</v>
      </c>
      <c r="G108" s="117">
        <v>1.858</v>
      </c>
      <c r="H108" s="117">
        <v>2.021</v>
      </c>
      <c r="I108" s="117">
        <v>1.729</v>
      </c>
      <c r="J108" s="117">
        <v>1.875</v>
      </c>
      <c r="K108" s="117">
        <v>2.001</v>
      </c>
      <c r="L108" s="117">
        <v>1.768</v>
      </c>
      <c r="M108" s="117">
        <v>1.885</v>
      </c>
      <c r="N108" s="117">
        <v>1.981</v>
      </c>
      <c r="O108" s="117">
        <v>1.808</v>
      </c>
      <c r="P108" s="117">
        <v>1.894</v>
      </c>
      <c r="Q108" s="117">
        <v>2.238</v>
      </c>
      <c r="R108" s="117">
        <v>2.053</v>
      </c>
      <c r="S108" s="117">
        <v>2.146</v>
      </c>
      <c r="T108" s="117">
        <v>2.758</v>
      </c>
      <c r="U108" s="117">
        <v>2.561</v>
      </c>
      <c r="V108" s="117">
        <v>2.659</v>
      </c>
      <c r="W108" s="117">
        <v>2.968</v>
      </c>
      <c r="X108" s="117">
        <v>2.747</v>
      </c>
      <c r="Y108" s="117">
        <v>2.857</v>
      </c>
      <c r="Z108" s="117">
        <v>3.117</v>
      </c>
      <c r="AA108" s="117">
        <v>2.85</v>
      </c>
      <c r="AB108" s="117">
        <v>2.983</v>
      </c>
      <c r="AC108" s="117">
        <v>3.304</v>
      </c>
      <c r="AD108" s="117">
        <v>3.021</v>
      </c>
      <c r="AE108" s="117">
        <v>3.163</v>
      </c>
      <c r="AF108" s="9">
        <f t="shared" si="1"/>
        <v>108</v>
      </c>
    </row>
    <row r="109" ht="15.75" customHeight="1">
      <c r="A109" s="116">
        <v>45573.0</v>
      </c>
      <c r="B109" s="117">
        <v>1.992</v>
      </c>
      <c r="C109" s="117">
        <v>1.7</v>
      </c>
      <c r="D109" s="117">
        <v>1.846</v>
      </c>
      <c r="E109" s="117">
        <v>2.0</v>
      </c>
      <c r="F109" s="117">
        <v>1.717</v>
      </c>
      <c r="G109" s="117">
        <v>1.858</v>
      </c>
      <c r="H109" s="117">
        <v>2.021</v>
      </c>
      <c r="I109" s="117">
        <v>1.729</v>
      </c>
      <c r="J109" s="117">
        <v>1.875</v>
      </c>
      <c r="K109" s="117">
        <v>2.008</v>
      </c>
      <c r="L109" s="117">
        <v>1.763</v>
      </c>
      <c r="M109" s="117">
        <v>1.885</v>
      </c>
      <c r="N109" s="117">
        <v>1.994</v>
      </c>
      <c r="O109" s="117">
        <v>1.797</v>
      </c>
      <c r="P109" s="117">
        <v>1.896</v>
      </c>
      <c r="Q109" s="117">
        <v>2.238</v>
      </c>
      <c r="R109" s="117">
        <v>2.054</v>
      </c>
      <c r="S109" s="117">
        <v>2.146</v>
      </c>
      <c r="T109" s="117">
        <v>2.758</v>
      </c>
      <c r="U109" s="117">
        <v>2.561</v>
      </c>
      <c r="V109" s="117">
        <v>2.66</v>
      </c>
      <c r="W109" s="117">
        <v>2.963</v>
      </c>
      <c r="X109" s="117">
        <v>2.747</v>
      </c>
      <c r="Y109" s="117">
        <v>2.855</v>
      </c>
      <c r="Z109" s="117">
        <v>3.117</v>
      </c>
      <c r="AA109" s="117">
        <v>2.85</v>
      </c>
      <c r="AB109" s="117">
        <v>2.983</v>
      </c>
      <c r="AC109" s="117">
        <v>3.304</v>
      </c>
      <c r="AD109" s="117">
        <v>3.021</v>
      </c>
      <c r="AE109" s="117">
        <v>3.163</v>
      </c>
      <c r="AF109" s="9">
        <f t="shared" si="1"/>
        <v>109</v>
      </c>
    </row>
    <row r="110" ht="15.75" customHeight="1">
      <c r="A110" s="116">
        <v>45572.0</v>
      </c>
      <c r="B110" s="117">
        <v>1.992</v>
      </c>
      <c r="C110" s="117">
        <v>1.7</v>
      </c>
      <c r="D110" s="117">
        <v>1.846</v>
      </c>
      <c r="E110" s="117">
        <v>2.0</v>
      </c>
      <c r="F110" s="117">
        <v>1.717</v>
      </c>
      <c r="G110" s="117">
        <v>1.858</v>
      </c>
      <c r="H110" s="117">
        <v>2.021</v>
      </c>
      <c r="I110" s="117">
        <v>1.729</v>
      </c>
      <c r="J110" s="117">
        <v>1.875</v>
      </c>
      <c r="K110" s="117">
        <v>2.015</v>
      </c>
      <c r="L110" s="117">
        <v>1.754</v>
      </c>
      <c r="M110" s="117">
        <v>1.884</v>
      </c>
      <c r="N110" s="117">
        <v>2.009</v>
      </c>
      <c r="O110" s="117">
        <v>1.779</v>
      </c>
      <c r="P110" s="117">
        <v>1.894</v>
      </c>
      <c r="Q110" s="117">
        <v>2.242</v>
      </c>
      <c r="R110" s="117">
        <v>2.056</v>
      </c>
      <c r="S110" s="117">
        <v>2.149</v>
      </c>
      <c r="T110" s="117">
        <v>2.761</v>
      </c>
      <c r="U110" s="117">
        <v>2.558</v>
      </c>
      <c r="V110" s="117">
        <v>2.66</v>
      </c>
      <c r="W110" s="117">
        <v>2.964</v>
      </c>
      <c r="X110" s="117">
        <v>2.747</v>
      </c>
      <c r="Y110" s="117">
        <v>2.856</v>
      </c>
      <c r="Z110" s="117">
        <v>3.117</v>
      </c>
      <c r="AA110" s="117">
        <v>2.85</v>
      </c>
      <c r="AB110" s="117">
        <v>2.983</v>
      </c>
      <c r="AC110" s="117">
        <v>3.304</v>
      </c>
      <c r="AD110" s="117">
        <v>3.021</v>
      </c>
      <c r="AE110" s="117">
        <v>3.163</v>
      </c>
      <c r="AF110" s="9">
        <f t="shared" si="1"/>
        <v>110</v>
      </c>
    </row>
    <row r="111" ht="15.75" customHeight="1">
      <c r="A111" s="116">
        <v>45569.0</v>
      </c>
      <c r="B111" s="117">
        <v>1.992</v>
      </c>
      <c r="C111" s="117">
        <v>1.7</v>
      </c>
      <c r="D111" s="117">
        <v>1.846</v>
      </c>
      <c r="E111" s="117">
        <v>2.0</v>
      </c>
      <c r="F111" s="117">
        <v>1.717</v>
      </c>
      <c r="G111" s="117">
        <v>1.858</v>
      </c>
      <c r="H111" s="117">
        <v>2.021</v>
      </c>
      <c r="I111" s="117">
        <v>1.729</v>
      </c>
      <c r="J111" s="117">
        <v>1.875</v>
      </c>
      <c r="K111" s="117">
        <v>2.018</v>
      </c>
      <c r="L111" s="117">
        <v>1.765</v>
      </c>
      <c r="M111" s="117">
        <v>1.891</v>
      </c>
      <c r="N111" s="117">
        <v>2.014</v>
      </c>
      <c r="O111" s="117">
        <v>1.8</v>
      </c>
      <c r="P111" s="117">
        <v>1.907</v>
      </c>
      <c r="Q111" s="117">
        <v>2.243</v>
      </c>
      <c r="R111" s="117">
        <v>2.056</v>
      </c>
      <c r="S111" s="117">
        <v>2.15</v>
      </c>
      <c r="T111" s="117">
        <v>2.767</v>
      </c>
      <c r="U111" s="117">
        <v>2.563</v>
      </c>
      <c r="V111" s="117">
        <v>2.665</v>
      </c>
      <c r="W111" s="117">
        <v>2.971</v>
      </c>
      <c r="X111" s="117">
        <v>2.753</v>
      </c>
      <c r="Y111" s="117">
        <v>2.862</v>
      </c>
      <c r="Z111" s="117">
        <v>3.117</v>
      </c>
      <c r="AA111" s="117">
        <v>2.85</v>
      </c>
      <c r="AB111" s="117">
        <v>2.983</v>
      </c>
      <c r="AC111" s="117">
        <v>3.304</v>
      </c>
      <c r="AD111" s="117">
        <v>3.021</v>
      </c>
      <c r="AE111" s="117">
        <v>3.163</v>
      </c>
      <c r="AF111" s="9">
        <f t="shared" si="1"/>
        <v>111</v>
      </c>
    </row>
    <row r="112" ht="15.75" customHeight="1">
      <c r="A112" s="116">
        <v>45568.0</v>
      </c>
      <c r="B112" s="117">
        <v>1.996</v>
      </c>
      <c r="C112" s="117">
        <v>1.704</v>
      </c>
      <c r="D112" s="117">
        <v>1.85</v>
      </c>
      <c r="E112" s="117">
        <v>2.004</v>
      </c>
      <c r="F112" s="117">
        <v>1.721</v>
      </c>
      <c r="G112" s="117">
        <v>1.863</v>
      </c>
      <c r="H112" s="117">
        <v>2.025</v>
      </c>
      <c r="I112" s="117">
        <v>1.733</v>
      </c>
      <c r="J112" s="117">
        <v>1.879</v>
      </c>
      <c r="K112" s="117">
        <v>2.01</v>
      </c>
      <c r="L112" s="117">
        <v>1.782</v>
      </c>
      <c r="M112" s="117">
        <v>1.896</v>
      </c>
      <c r="N112" s="117">
        <v>1.996</v>
      </c>
      <c r="O112" s="117">
        <v>1.83</v>
      </c>
      <c r="P112" s="117">
        <v>1.913</v>
      </c>
      <c r="Q112" s="117">
        <v>2.244</v>
      </c>
      <c r="R112" s="117">
        <v>2.056</v>
      </c>
      <c r="S112" s="117">
        <v>2.15</v>
      </c>
      <c r="T112" s="117">
        <v>2.762</v>
      </c>
      <c r="U112" s="117">
        <v>2.567</v>
      </c>
      <c r="V112" s="117">
        <v>2.664</v>
      </c>
      <c r="W112" s="117">
        <v>2.97</v>
      </c>
      <c r="X112" s="117">
        <v>2.753</v>
      </c>
      <c r="Y112" s="117">
        <v>2.862</v>
      </c>
      <c r="Z112" s="117">
        <v>3.1</v>
      </c>
      <c r="AA112" s="117">
        <v>2.833</v>
      </c>
      <c r="AB112" s="117">
        <v>2.967</v>
      </c>
      <c r="AC112" s="117">
        <v>3.304</v>
      </c>
      <c r="AD112" s="117">
        <v>3.017</v>
      </c>
      <c r="AE112" s="117">
        <v>3.16</v>
      </c>
      <c r="AF112" s="9">
        <f t="shared" si="1"/>
        <v>112</v>
      </c>
    </row>
    <row r="113" ht="15.75" customHeight="1">
      <c r="A113" s="116">
        <v>45567.0</v>
      </c>
      <c r="B113" s="117">
        <v>1.996</v>
      </c>
      <c r="C113" s="117">
        <v>1.704</v>
      </c>
      <c r="D113" s="117">
        <v>1.85</v>
      </c>
      <c r="E113" s="117">
        <v>2.004</v>
      </c>
      <c r="F113" s="117">
        <v>1.721</v>
      </c>
      <c r="G113" s="117">
        <v>1.863</v>
      </c>
      <c r="H113" s="117">
        <v>2.025</v>
      </c>
      <c r="I113" s="117">
        <v>1.733</v>
      </c>
      <c r="J113" s="117">
        <v>1.879</v>
      </c>
      <c r="K113" s="117">
        <v>2.022</v>
      </c>
      <c r="L113" s="117">
        <v>1.762</v>
      </c>
      <c r="M113" s="117">
        <v>1.892</v>
      </c>
      <c r="N113" s="117">
        <v>2.019</v>
      </c>
      <c r="O113" s="117">
        <v>1.79</v>
      </c>
      <c r="P113" s="117">
        <v>1.904</v>
      </c>
      <c r="Q113" s="117">
        <v>2.24</v>
      </c>
      <c r="R113" s="117">
        <v>2.054</v>
      </c>
      <c r="S113" s="117">
        <v>2.147</v>
      </c>
      <c r="T113" s="117">
        <v>2.763</v>
      </c>
      <c r="U113" s="117">
        <v>2.563</v>
      </c>
      <c r="V113" s="117">
        <v>2.663</v>
      </c>
      <c r="W113" s="117">
        <v>2.969</v>
      </c>
      <c r="X113" s="117">
        <v>2.752</v>
      </c>
      <c r="Y113" s="117">
        <v>2.861</v>
      </c>
      <c r="Z113" s="117">
        <v>3.1</v>
      </c>
      <c r="AA113" s="117">
        <v>2.833</v>
      </c>
      <c r="AB113" s="117">
        <v>2.967</v>
      </c>
      <c r="AC113" s="117">
        <v>3.304</v>
      </c>
      <c r="AD113" s="117">
        <v>3.017</v>
      </c>
      <c r="AE113" s="117">
        <v>3.16</v>
      </c>
      <c r="AF113" s="9">
        <f t="shared" si="1"/>
        <v>113</v>
      </c>
    </row>
    <row r="114" ht="15.75" customHeight="1">
      <c r="A114" s="116">
        <v>45566.0</v>
      </c>
      <c r="B114" s="117">
        <v>1.996</v>
      </c>
      <c r="C114" s="117">
        <v>1.704</v>
      </c>
      <c r="D114" s="117">
        <v>1.85</v>
      </c>
      <c r="E114" s="117">
        <v>2.004</v>
      </c>
      <c r="F114" s="117">
        <v>1.721</v>
      </c>
      <c r="G114" s="117">
        <v>1.863</v>
      </c>
      <c r="H114" s="117">
        <v>2.025</v>
      </c>
      <c r="I114" s="117">
        <v>1.733</v>
      </c>
      <c r="J114" s="117">
        <v>1.879</v>
      </c>
      <c r="K114" s="117">
        <v>2.02</v>
      </c>
      <c r="L114" s="117">
        <v>1.76</v>
      </c>
      <c r="M114" s="117">
        <v>1.89</v>
      </c>
      <c r="N114" s="117">
        <v>2.016</v>
      </c>
      <c r="O114" s="117">
        <v>1.787</v>
      </c>
      <c r="P114" s="117">
        <v>1.901</v>
      </c>
      <c r="Q114" s="117">
        <v>2.242</v>
      </c>
      <c r="R114" s="117">
        <v>2.059</v>
      </c>
      <c r="S114" s="117">
        <v>2.151</v>
      </c>
      <c r="T114" s="117">
        <v>2.762</v>
      </c>
      <c r="U114" s="117">
        <v>2.562</v>
      </c>
      <c r="V114" s="117">
        <v>2.662</v>
      </c>
      <c r="W114" s="117">
        <v>2.969</v>
      </c>
      <c r="X114" s="117">
        <v>2.752</v>
      </c>
      <c r="Y114" s="117">
        <v>2.861</v>
      </c>
      <c r="Z114" s="117">
        <v>3.1</v>
      </c>
      <c r="AA114" s="117">
        <v>2.833</v>
      </c>
      <c r="AB114" s="117">
        <v>2.967</v>
      </c>
      <c r="AC114" s="117">
        <v>3.304</v>
      </c>
      <c r="AD114" s="117">
        <v>3.017</v>
      </c>
      <c r="AE114" s="117">
        <v>3.16</v>
      </c>
      <c r="AF114" s="9">
        <f t="shared" si="1"/>
        <v>114</v>
      </c>
    </row>
    <row r="115" ht="15.75" customHeight="1">
      <c r="A115" s="116">
        <v>45565.0</v>
      </c>
      <c r="B115" s="117">
        <v>1.996</v>
      </c>
      <c r="C115" s="117">
        <v>1.704</v>
      </c>
      <c r="D115" s="117">
        <v>1.85</v>
      </c>
      <c r="E115" s="117">
        <v>2.004</v>
      </c>
      <c r="F115" s="117">
        <v>1.721</v>
      </c>
      <c r="G115" s="117">
        <v>1.863</v>
      </c>
      <c r="H115" s="117">
        <v>2.025</v>
      </c>
      <c r="I115" s="117">
        <v>1.733</v>
      </c>
      <c r="J115" s="117">
        <v>1.879</v>
      </c>
      <c r="K115" s="117">
        <v>2.025</v>
      </c>
      <c r="L115" s="117">
        <v>1.755</v>
      </c>
      <c r="M115" s="117">
        <v>1.89</v>
      </c>
      <c r="N115" s="117">
        <v>2.026</v>
      </c>
      <c r="O115" s="117">
        <v>1.776</v>
      </c>
      <c r="P115" s="117">
        <v>1.901</v>
      </c>
      <c r="Q115" s="117">
        <v>2.263</v>
      </c>
      <c r="R115" s="117">
        <v>2.044</v>
      </c>
      <c r="S115" s="117">
        <v>2.154</v>
      </c>
      <c r="T115" s="117">
        <v>2.766</v>
      </c>
      <c r="U115" s="117">
        <v>2.559</v>
      </c>
      <c r="V115" s="117">
        <v>2.663</v>
      </c>
      <c r="W115" s="117">
        <v>2.969</v>
      </c>
      <c r="X115" s="117">
        <v>2.751</v>
      </c>
      <c r="Y115" s="117">
        <v>2.86</v>
      </c>
      <c r="Z115" s="117">
        <v>3.1</v>
      </c>
      <c r="AA115" s="117">
        <v>2.833</v>
      </c>
      <c r="AB115" s="117">
        <v>2.967</v>
      </c>
      <c r="AC115" s="117">
        <v>3.304</v>
      </c>
      <c r="AD115" s="117">
        <v>3.017</v>
      </c>
      <c r="AE115" s="117">
        <v>3.16</v>
      </c>
      <c r="AF115" s="9">
        <f t="shared" si="1"/>
        <v>115</v>
      </c>
    </row>
    <row r="116" ht="15.75" customHeight="1">
      <c r="A116" s="116">
        <v>45562.0</v>
      </c>
      <c r="B116" s="117">
        <v>1.996</v>
      </c>
      <c r="C116" s="117">
        <v>1.704</v>
      </c>
      <c r="D116" s="117">
        <v>1.85</v>
      </c>
      <c r="E116" s="117">
        <v>2.004</v>
      </c>
      <c r="F116" s="117">
        <v>1.721</v>
      </c>
      <c r="G116" s="117">
        <v>1.863</v>
      </c>
      <c r="H116" s="117">
        <v>2.025</v>
      </c>
      <c r="I116" s="117">
        <v>1.733</v>
      </c>
      <c r="J116" s="117">
        <v>1.879</v>
      </c>
      <c r="K116" s="117">
        <v>2.022</v>
      </c>
      <c r="L116" s="117">
        <v>1.765</v>
      </c>
      <c r="M116" s="117">
        <v>1.894</v>
      </c>
      <c r="N116" s="117">
        <v>2.019</v>
      </c>
      <c r="O116" s="117">
        <v>1.797</v>
      </c>
      <c r="P116" s="117">
        <v>1.908</v>
      </c>
      <c r="Q116" s="117">
        <v>2.251</v>
      </c>
      <c r="R116" s="117">
        <v>2.054</v>
      </c>
      <c r="S116" s="117">
        <v>2.153</v>
      </c>
      <c r="T116" s="117">
        <v>2.748</v>
      </c>
      <c r="U116" s="117">
        <v>2.578</v>
      </c>
      <c r="V116" s="117">
        <v>2.663</v>
      </c>
      <c r="W116" s="117">
        <v>2.969</v>
      </c>
      <c r="X116" s="117">
        <v>2.751</v>
      </c>
      <c r="Y116" s="117">
        <v>2.86</v>
      </c>
      <c r="Z116" s="117">
        <v>3.1</v>
      </c>
      <c r="AA116" s="117">
        <v>2.833</v>
      </c>
      <c r="AB116" s="117">
        <v>2.967</v>
      </c>
      <c r="AC116" s="117">
        <v>3.304</v>
      </c>
      <c r="AD116" s="117">
        <v>3.017</v>
      </c>
      <c r="AE116" s="117">
        <v>3.16</v>
      </c>
      <c r="AF116" s="9">
        <f t="shared" si="1"/>
        <v>116</v>
      </c>
    </row>
    <row r="117" ht="15.75" customHeight="1">
      <c r="A117" s="116">
        <v>45561.0</v>
      </c>
      <c r="B117" s="117">
        <v>1.996</v>
      </c>
      <c r="C117" s="117">
        <v>1.704</v>
      </c>
      <c r="D117" s="117">
        <v>1.85</v>
      </c>
      <c r="E117" s="117">
        <v>2.004</v>
      </c>
      <c r="F117" s="117">
        <v>1.721</v>
      </c>
      <c r="G117" s="117">
        <v>1.863</v>
      </c>
      <c r="H117" s="117">
        <v>2.025</v>
      </c>
      <c r="I117" s="117">
        <v>1.733</v>
      </c>
      <c r="J117" s="117">
        <v>1.879</v>
      </c>
      <c r="K117" s="117">
        <v>2.018</v>
      </c>
      <c r="L117" s="117">
        <v>1.765</v>
      </c>
      <c r="M117" s="117">
        <v>1.892</v>
      </c>
      <c r="N117" s="117">
        <v>2.011</v>
      </c>
      <c r="O117" s="117">
        <v>1.797</v>
      </c>
      <c r="P117" s="117">
        <v>1.904</v>
      </c>
      <c r="Q117" s="117">
        <v>2.244</v>
      </c>
      <c r="R117" s="117">
        <v>2.059</v>
      </c>
      <c r="S117" s="117">
        <v>2.152</v>
      </c>
      <c r="T117" s="117">
        <v>2.757</v>
      </c>
      <c r="U117" s="117">
        <v>2.561</v>
      </c>
      <c r="V117" s="117">
        <v>2.659</v>
      </c>
      <c r="W117" s="117">
        <v>2.969</v>
      </c>
      <c r="X117" s="117">
        <v>2.748</v>
      </c>
      <c r="Y117" s="117">
        <v>2.858</v>
      </c>
      <c r="Z117" s="117">
        <v>3.1</v>
      </c>
      <c r="AA117" s="117">
        <v>2.833</v>
      </c>
      <c r="AB117" s="117">
        <v>2.967</v>
      </c>
      <c r="AC117" s="117">
        <v>3.308</v>
      </c>
      <c r="AD117" s="117">
        <v>3.021</v>
      </c>
      <c r="AE117" s="117">
        <v>3.165</v>
      </c>
      <c r="AF117" s="9">
        <f t="shared" si="1"/>
        <v>117</v>
      </c>
    </row>
    <row r="118" ht="15.75" customHeight="1">
      <c r="A118" s="116">
        <v>45560.0</v>
      </c>
      <c r="B118" s="117">
        <v>1.996</v>
      </c>
      <c r="C118" s="117">
        <v>1.704</v>
      </c>
      <c r="D118" s="117">
        <v>1.85</v>
      </c>
      <c r="E118" s="117">
        <v>2.004</v>
      </c>
      <c r="F118" s="117">
        <v>1.721</v>
      </c>
      <c r="G118" s="117">
        <v>1.863</v>
      </c>
      <c r="H118" s="117">
        <v>2.025</v>
      </c>
      <c r="I118" s="117">
        <v>1.733</v>
      </c>
      <c r="J118" s="117">
        <v>1.879</v>
      </c>
      <c r="K118" s="117">
        <v>2.023</v>
      </c>
      <c r="L118" s="117">
        <v>1.762</v>
      </c>
      <c r="M118" s="117">
        <v>1.892</v>
      </c>
      <c r="N118" s="117">
        <v>2.02</v>
      </c>
      <c r="O118" s="117">
        <v>1.79</v>
      </c>
      <c r="P118" s="117">
        <v>1.905</v>
      </c>
      <c r="Q118" s="117">
        <v>2.248</v>
      </c>
      <c r="R118" s="117">
        <v>2.057</v>
      </c>
      <c r="S118" s="117">
        <v>2.153</v>
      </c>
      <c r="T118" s="117">
        <v>2.765</v>
      </c>
      <c r="U118" s="117">
        <v>2.559</v>
      </c>
      <c r="V118" s="117">
        <v>2.662</v>
      </c>
      <c r="W118" s="117">
        <v>2.969</v>
      </c>
      <c r="X118" s="117">
        <v>2.748</v>
      </c>
      <c r="Y118" s="117">
        <v>2.858</v>
      </c>
      <c r="Z118" s="117">
        <v>3.1</v>
      </c>
      <c r="AA118" s="117">
        <v>2.833</v>
      </c>
      <c r="AB118" s="117">
        <v>2.967</v>
      </c>
      <c r="AC118" s="117">
        <v>3.308</v>
      </c>
      <c r="AD118" s="117">
        <v>3.021</v>
      </c>
      <c r="AE118" s="117">
        <v>3.165</v>
      </c>
      <c r="AF118" s="9">
        <f t="shared" si="1"/>
        <v>118</v>
      </c>
    </row>
    <row r="119" ht="15.75" customHeight="1">
      <c r="A119" s="116">
        <v>45559.0</v>
      </c>
      <c r="B119" s="117">
        <v>1.996</v>
      </c>
      <c r="C119" s="117">
        <v>1.704</v>
      </c>
      <c r="D119" s="117">
        <v>1.85</v>
      </c>
      <c r="E119" s="117">
        <v>2.004</v>
      </c>
      <c r="F119" s="117">
        <v>1.721</v>
      </c>
      <c r="G119" s="117">
        <v>1.863</v>
      </c>
      <c r="H119" s="117">
        <v>2.025</v>
      </c>
      <c r="I119" s="117">
        <v>1.733</v>
      </c>
      <c r="J119" s="117">
        <v>1.879</v>
      </c>
      <c r="K119" s="117">
        <v>2.024</v>
      </c>
      <c r="L119" s="117">
        <v>1.77</v>
      </c>
      <c r="M119" s="117">
        <v>1.897</v>
      </c>
      <c r="N119" s="117">
        <v>2.023</v>
      </c>
      <c r="O119" s="117">
        <v>1.807</v>
      </c>
      <c r="P119" s="117">
        <v>1.915</v>
      </c>
      <c r="Q119" s="117">
        <v>2.253</v>
      </c>
      <c r="R119" s="117">
        <v>2.065</v>
      </c>
      <c r="S119" s="117">
        <v>2.159</v>
      </c>
      <c r="T119" s="117">
        <v>2.758</v>
      </c>
      <c r="U119" s="117">
        <v>2.581</v>
      </c>
      <c r="V119" s="117">
        <v>2.669</v>
      </c>
      <c r="W119" s="117">
        <v>2.964</v>
      </c>
      <c r="X119" s="117">
        <v>2.774</v>
      </c>
      <c r="Y119" s="117">
        <v>2.869</v>
      </c>
      <c r="Z119" s="117">
        <v>3.1</v>
      </c>
      <c r="AA119" s="117">
        <v>2.833</v>
      </c>
      <c r="AB119" s="117">
        <v>2.967</v>
      </c>
      <c r="AC119" s="117">
        <v>3.317</v>
      </c>
      <c r="AD119" s="117">
        <v>3.029</v>
      </c>
      <c r="AE119" s="117">
        <v>3.173</v>
      </c>
      <c r="AF119" s="9">
        <f t="shared" si="1"/>
        <v>119</v>
      </c>
    </row>
    <row r="120" ht="15.75" customHeight="1">
      <c r="A120" s="116">
        <v>45558.0</v>
      </c>
      <c r="B120" s="117">
        <v>2.0</v>
      </c>
      <c r="C120" s="117">
        <v>1.708</v>
      </c>
      <c r="D120" s="117">
        <v>1.854</v>
      </c>
      <c r="E120" s="117">
        <v>2.013</v>
      </c>
      <c r="F120" s="117">
        <v>1.729</v>
      </c>
      <c r="G120" s="117">
        <v>1.871</v>
      </c>
      <c r="H120" s="117">
        <v>2.038</v>
      </c>
      <c r="I120" s="117">
        <v>1.746</v>
      </c>
      <c r="J120" s="117">
        <v>1.892</v>
      </c>
      <c r="K120" s="117">
        <v>2.047</v>
      </c>
      <c r="L120" s="117">
        <v>1.782</v>
      </c>
      <c r="M120" s="117">
        <v>1.914</v>
      </c>
      <c r="N120" s="117">
        <v>2.056</v>
      </c>
      <c r="O120" s="117">
        <v>1.819</v>
      </c>
      <c r="P120" s="117">
        <v>1.937</v>
      </c>
      <c r="Q120" s="117">
        <v>2.245</v>
      </c>
      <c r="R120" s="117">
        <v>2.055</v>
      </c>
      <c r="S120" s="117">
        <v>2.15</v>
      </c>
      <c r="T120" s="117">
        <v>2.764</v>
      </c>
      <c r="U120" s="117">
        <v>2.563</v>
      </c>
      <c r="V120" s="117">
        <v>2.664</v>
      </c>
      <c r="W120" s="117">
        <v>2.974</v>
      </c>
      <c r="X120" s="117">
        <v>2.753</v>
      </c>
      <c r="Y120" s="117">
        <v>2.864</v>
      </c>
      <c r="Z120" s="117">
        <v>3.1</v>
      </c>
      <c r="AA120" s="117">
        <v>2.833</v>
      </c>
      <c r="AB120" s="117">
        <v>2.967</v>
      </c>
      <c r="AC120" s="117">
        <v>3.317</v>
      </c>
      <c r="AD120" s="117">
        <v>3.029</v>
      </c>
      <c r="AE120" s="117">
        <v>3.173</v>
      </c>
      <c r="AF120" s="9">
        <f t="shared" si="1"/>
        <v>120</v>
      </c>
    </row>
    <row r="121" ht="15.75" customHeight="1">
      <c r="A121" s="116">
        <v>45555.0</v>
      </c>
      <c r="B121" s="117">
        <v>2.0</v>
      </c>
      <c r="C121" s="117">
        <v>1.708</v>
      </c>
      <c r="D121" s="117">
        <v>1.854</v>
      </c>
      <c r="E121" s="117">
        <v>2.013</v>
      </c>
      <c r="F121" s="117">
        <v>1.729</v>
      </c>
      <c r="G121" s="117">
        <v>1.871</v>
      </c>
      <c r="H121" s="117">
        <v>2.038</v>
      </c>
      <c r="I121" s="117">
        <v>1.746</v>
      </c>
      <c r="J121" s="117">
        <v>1.892</v>
      </c>
      <c r="K121" s="117">
        <v>2.047</v>
      </c>
      <c r="L121" s="117">
        <v>1.794</v>
      </c>
      <c r="M121" s="117">
        <v>1.921</v>
      </c>
      <c r="N121" s="117">
        <v>2.057</v>
      </c>
      <c r="O121" s="117">
        <v>1.843</v>
      </c>
      <c r="P121" s="117">
        <v>1.95</v>
      </c>
      <c r="Q121" s="117">
        <v>2.257</v>
      </c>
      <c r="R121" s="117">
        <v>2.067</v>
      </c>
      <c r="S121" s="117">
        <v>2.162</v>
      </c>
      <c r="T121" s="117">
        <v>2.768</v>
      </c>
      <c r="U121" s="117">
        <v>2.562</v>
      </c>
      <c r="V121" s="117">
        <v>2.665</v>
      </c>
      <c r="W121" s="117">
        <v>2.977</v>
      </c>
      <c r="X121" s="117">
        <v>2.757</v>
      </c>
      <c r="Y121" s="117">
        <v>2.867</v>
      </c>
      <c r="Z121" s="117">
        <v>3.1</v>
      </c>
      <c r="AA121" s="117">
        <v>2.833</v>
      </c>
      <c r="AB121" s="117">
        <v>2.967</v>
      </c>
      <c r="AC121" s="117">
        <v>3.317</v>
      </c>
      <c r="AD121" s="117">
        <v>3.029</v>
      </c>
      <c r="AE121" s="117">
        <v>3.173</v>
      </c>
      <c r="AF121" s="9">
        <f t="shared" si="1"/>
        <v>121</v>
      </c>
    </row>
    <row r="122" ht="15.75" customHeight="1">
      <c r="A122" s="116">
        <v>45554.0</v>
      </c>
      <c r="B122" s="117">
        <v>2.0</v>
      </c>
      <c r="C122" s="117">
        <v>1.708</v>
      </c>
      <c r="D122" s="117">
        <v>1.854</v>
      </c>
      <c r="E122" s="117">
        <v>2.013</v>
      </c>
      <c r="F122" s="117">
        <v>1.729</v>
      </c>
      <c r="G122" s="117">
        <v>1.871</v>
      </c>
      <c r="H122" s="117">
        <v>2.038</v>
      </c>
      <c r="I122" s="117">
        <v>1.746</v>
      </c>
      <c r="J122" s="117">
        <v>1.892</v>
      </c>
      <c r="K122" s="117">
        <v>2.048</v>
      </c>
      <c r="L122" s="117">
        <v>1.795</v>
      </c>
      <c r="M122" s="117">
        <v>1.922</v>
      </c>
      <c r="N122" s="117">
        <v>2.059</v>
      </c>
      <c r="O122" s="117">
        <v>1.844</v>
      </c>
      <c r="P122" s="117">
        <v>1.951</v>
      </c>
      <c r="Q122" s="117">
        <v>2.271</v>
      </c>
      <c r="R122" s="117">
        <v>2.084</v>
      </c>
      <c r="S122" s="117">
        <v>2.178</v>
      </c>
      <c r="T122" s="117">
        <v>2.783</v>
      </c>
      <c r="U122" s="117">
        <v>2.583</v>
      </c>
      <c r="V122" s="117">
        <v>2.683</v>
      </c>
      <c r="W122" s="117">
        <v>2.99</v>
      </c>
      <c r="X122" s="117">
        <v>2.769</v>
      </c>
      <c r="Y122" s="117">
        <v>2.879</v>
      </c>
      <c r="Z122" s="117">
        <v>3.133</v>
      </c>
      <c r="AA122" s="117">
        <v>2.867</v>
      </c>
      <c r="AB122" s="117">
        <v>3.0</v>
      </c>
      <c r="AC122" s="117">
        <v>3.321</v>
      </c>
      <c r="AD122" s="117">
        <v>3.033</v>
      </c>
      <c r="AE122" s="117">
        <v>3.177</v>
      </c>
      <c r="AF122" s="9">
        <f t="shared" si="1"/>
        <v>122</v>
      </c>
    </row>
    <row r="123" ht="15.75" customHeight="1">
      <c r="A123" s="116">
        <v>45553.0</v>
      </c>
      <c r="B123" s="117">
        <v>2.004</v>
      </c>
      <c r="C123" s="117">
        <v>1.713</v>
      </c>
      <c r="D123" s="117">
        <v>1.858</v>
      </c>
      <c r="E123" s="117">
        <v>2.017</v>
      </c>
      <c r="F123" s="117">
        <v>1.733</v>
      </c>
      <c r="G123" s="117">
        <v>1.875</v>
      </c>
      <c r="H123" s="117">
        <v>2.046</v>
      </c>
      <c r="I123" s="117">
        <v>1.754</v>
      </c>
      <c r="J123" s="117">
        <v>1.9</v>
      </c>
      <c r="K123" s="117">
        <v>2.06</v>
      </c>
      <c r="L123" s="117">
        <v>1.793</v>
      </c>
      <c r="M123" s="117">
        <v>1.926</v>
      </c>
      <c r="N123" s="117">
        <v>2.074</v>
      </c>
      <c r="O123" s="117">
        <v>1.831</v>
      </c>
      <c r="P123" s="117">
        <v>1.953</v>
      </c>
      <c r="Q123" s="117">
        <v>2.299</v>
      </c>
      <c r="R123" s="117">
        <v>2.081</v>
      </c>
      <c r="S123" s="117">
        <v>2.19</v>
      </c>
      <c r="T123" s="117">
        <v>2.798</v>
      </c>
      <c r="U123" s="117">
        <v>2.594</v>
      </c>
      <c r="V123" s="117">
        <v>2.696</v>
      </c>
      <c r="W123" s="117">
        <v>3.006</v>
      </c>
      <c r="X123" s="117">
        <v>2.783</v>
      </c>
      <c r="Y123" s="117">
        <v>2.894</v>
      </c>
      <c r="Z123" s="117">
        <v>3.133</v>
      </c>
      <c r="AA123" s="117">
        <v>2.867</v>
      </c>
      <c r="AB123" s="117">
        <v>3.0</v>
      </c>
      <c r="AC123" s="117">
        <v>3.321</v>
      </c>
      <c r="AD123" s="117">
        <v>3.033</v>
      </c>
      <c r="AE123" s="117">
        <v>3.177</v>
      </c>
      <c r="AF123" s="9">
        <f t="shared" si="1"/>
        <v>123</v>
      </c>
    </row>
    <row r="124" ht="15.75" customHeight="1">
      <c r="A124" s="116">
        <v>45552.0</v>
      </c>
      <c r="B124" s="117">
        <v>2.004</v>
      </c>
      <c r="C124" s="117">
        <v>1.717</v>
      </c>
      <c r="D124" s="117">
        <v>1.86</v>
      </c>
      <c r="E124" s="117">
        <v>2.017</v>
      </c>
      <c r="F124" s="117">
        <v>1.738</v>
      </c>
      <c r="G124" s="117">
        <v>1.877</v>
      </c>
      <c r="H124" s="117">
        <v>2.046</v>
      </c>
      <c r="I124" s="117">
        <v>1.758</v>
      </c>
      <c r="J124" s="117">
        <v>1.902</v>
      </c>
      <c r="K124" s="117">
        <v>2.059</v>
      </c>
      <c r="L124" s="117">
        <v>1.795</v>
      </c>
      <c r="M124" s="117">
        <v>1.927</v>
      </c>
      <c r="N124" s="117">
        <v>2.073</v>
      </c>
      <c r="O124" s="117">
        <v>1.831</v>
      </c>
      <c r="P124" s="117">
        <v>1.952</v>
      </c>
      <c r="Q124" s="117">
        <v>2.271</v>
      </c>
      <c r="R124" s="117">
        <v>2.108</v>
      </c>
      <c r="S124" s="117">
        <v>2.19</v>
      </c>
      <c r="T124" s="117">
        <v>2.779</v>
      </c>
      <c r="U124" s="117">
        <v>2.601</v>
      </c>
      <c r="V124" s="117">
        <v>2.69</v>
      </c>
      <c r="W124" s="117">
        <v>3.006</v>
      </c>
      <c r="X124" s="117">
        <v>2.783</v>
      </c>
      <c r="Y124" s="117">
        <v>2.894</v>
      </c>
      <c r="Z124" s="117">
        <v>3.133</v>
      </c>
      <c r="AA124" s="117">
        <v>2.867</v>
      </c>
      <c r="AB124" s="117">
        <v>3.0</v>
      </c>
      <c r="AC124" s="117">
        <v>3.321</v>
      </c>
      <c r="AD124" s="117">
        <v>3.033</v>
      </c>
      <c r="AE124" s="117">
        <v>3.177</v>
      </c>
      <c r="AF124" s="9">
        <f t="shared" si="1"/>
        <v>124</v>
      </c>
    </row>
    <row r="125" ht="15.75" customHeight="1">
      <c r="A125" s="116">
        <v>45551.0</v>
      </c>
      <c r="B125" s="117">
        <v>2.008</v>
      </c>
      <c r="C125" s="117">
        <v>1.717</v>
      </c>
      <c r="D125" s="117">
        <v>1.863</v>
      </c>
      <c r="E125" s="117">
        <v>2.021</v>
      </c>
      <c r="F125" s="117">
        <v>1.738</v>
      </c>
      <c r="G125" s="117">
        <v>1.879</v>
      </c>
      <c r="H125" s="117">
        <v>2.05</v>
      </c>
      <c r="I125" s="117">
        <v>1.758</v>
      </c>
      <c r="J125" s="117">
        <v>1.904</v>
      </c>
      <c r="K125" s="117">
        <v>2.062</v>
      </c>
      <c r="L125" s="117">
        <v>1.792</v>
      </c>
      <c r="M125" s="117">
        <v>1.927</v>
      </c>
      <c r="N125" s="117">
        <v>2.074</v>
      </c>
      <c r="O125" s="117">
        <v>1.826</v>
      </c>
      <c r="P125" s="117">
        <v>1.95</v>
      </c>
      <c r="Q125" s="117">
        <v>2.294</v>
      </c>
      <c r="R125" s="117">
        <v>2.107</v>
      </c>
      <c r="S125" s="117">
        <v>2.201</v>
      </c>
      <c r="T125" s="117">
        <v>2.796</v>
      </c>
      <c r="U125" s="117">
        <v>2.599</v>
      </c>
      <c r="V125" s="117">
        <v>2.698</v>
      </c>
      <c r="W125" s="117">
        <v>3.009</v>
      </c>
      <c r="X125" s="117">
        <v>2.782</v>
      </c>
      <c r="Y125" s="117">
        <v>2.896</v>
      </c>
      <c r="Z125" s="117">
        <v>3.133</v>
      </c>
      <c r="AA125" s="117">
        <v>2.867</v>
      </c>
      <c r="AB125" s="117">
        <v>3.0</v>
      </c>
      <c r="AC125" s="117">
        <v>3.329</v>
      </c>
      <c r="AD125" s="117">
        <v>3.033</v>
      </c>
      <c r="AE125" s="117">
        <v>3.181</v>
      </c>
      <c r="AF125" s="9">
        <f t="shared" si="1"/>
        <v>125</v>
      </c>
    </row>
    <row r="126" ht="15.75" customHeight="1">
      <c r="A126" s="116">
        <v>45548.0</v>
      </c>
      <c r="B126" s="117">
        <v>2.008</v>
      </c>
      <c r="C126" s="117">
        <v>1.717</v>
      </c>
      <c r="D126" s="117">
        <v>1.863</v>
      </c>
      <c r="E126" s="117">
        <v>2.021</v>
      </c>
      <c r="F126" s="117">
        <v>1.738</v>
      </c>
      <c r="G126" s="117">
        <v>1.879</v>
      </c>
      <c r="H126" s="117">
        <v>2.05</v>
      </c>
      <c r="I126" s="117">
        <v>1.758</v>
      </c>
      <c r="J126" s="117">
        <v>1.904</v>
      </c>
      <c r="K126" s="117">
        <v>2.066</v>
      </c>
      <c r="L126" s="117">
        <v>1.792</v>
      </c>
      <c r="M126" s="117">
        <v>1.929</v>
      </c>
      <c r="N126" s="117">
        <v>2.083</v>
      </c>
      <c r="O126" s="117">
        <v>1.826</v>
      </c>
      <c r="P126" s="117">
        <v>1.954</v>
      </c>
      <c r="Q126" s="117">
        <v>2.304</v>
      </c>
      <c r="R126" s="117">
        <v>2.115</v>
      </c>
      <c r="S126" s="117">
        <v>2.21</v>
      </c>
      <c r="T126" s="117">
        <v>2.799</v>
      </c>
      <c r="U126" s="117">
        <v>2.6</v>
      </c>
      <c r="V126" s="117">
        <v>2.7</v>
      </c>
      <c r="W126" s="117">
        <v>2.996</v>
      </c>
      <c r="X126" s="117">
        <v>2.782</v>
      </c>
      <c r="Y126" s="117">
        <v>2.889</v>
      </c>
      <c r="Z126" s="117">
        <v>3.133</v>
      </c>
      <c r="AA126" s="117">
        <v>2.867</v>
      </c>
      <c r="AB126" s="117">
        <v>3.0</v>
      </c>
      <c r="AC126" s="117">
        <v>3.329</v>
      </c>
      <c r="AD126" s="117">
        <v>3.033</v>
      </c>
      <c r="AE126" s="117">
        <v>3.181</v>
      </c>
      <c r="AF126" s="9">
        <f t="shared" si="1"/>
        <v>126</v>
      </c>
    </row>
    <row r="127" ht="15.75" customHeight="1">
      <c r="A127" s="116">
        <v>45547.0</v>
      </c>
      <c r="B127" s="117">
        <v>2.008</v>
      </c>
      <c r="C127" s="117">
        <v>1.717</v>
      </c>
      <c r="D127" s="117">
        <v>1.863</v>
      </c>
      <c r="E127" s="117">
        <v>2.021</v>
      </c>
      <c r="F127" s="117">
        <v>1.738</v>
      </c>
      <c r="G127" s="117">
        <v>1.879</v>
      </c>
      <c r="H127" s="117">
        <v>2.05</v>
      </c>
      <c r="I127" s="117">
        <v>1.758</v>
      </c>
      <c r="J127" s="117">
        <v>1.904</v>
      </c>
      <c r="K127" s="117">
        <v>2.063</v>
      </c>
      <c r="L127" s="117">
        <v>1.792</v>
      </c>
      <c r="M127" s="117">
        <v>1.927</v>
      </c>
      <c r="N127" s="117">
        <v>2.076</v>
      </c>
      <c r="O127" s="117">
        <v>1.826</v>
      </c>
      <c r="P127" s="117">
        <v>1.951</v>
      </c>
      <c r="Q127" s="117">
        <v>2.306</v>
      </c>
      <c r="R127" s="117">
        <v>2.112</v>
      </c>
      <c r="S127" s="117">
        <v>2.209</v>
      </c>
      <c r="T127" s="117">
        <v>2.797</v>
      </c>
      <c r="U127" s="117">
        <v>2.608</v>
      </c>
      <c r="V127" s="117">
        <v>2.703</v>
      </c>
      <c r="W127" s="117">
        <v>2.996</v>
      </c>
      <c r="X127" s="117">
        <v>2.783</v>
      </c>
      <c r="Y127" s="117">
        <v>2.889</v>
      </c>
      <c r="Z127" s="117">
        <v>3.133</v>
      </c>
      <c r="AA127" s="117">
        <v>2.867</v>
      </c>
      <c r="AB127" s="117">
        <v>3.0</v>
      </c>
      <c r="AC127" s="117">
        <v>3.329</v>
      </c>
      <c r="AD127" s="117">
        <v>3.033</v>
      </c>
      <c r="AE127" s="117">
        <v>3.181</v>
      </c>
      <c r="AF127" s="9">
        <f t="shared" si="1"/>
        <v>127</v>
      </c>
    </row>
    <row r="128" ht="15.75" customHeight="1">
      <c r="A128" s="116">
        <v>45546.0</v>
      </c>
      <c r="B128" s="117">
        <v>2.008</v>
      </c>
      <c r="C128" s="117">
        <v>1.717</v>
      </c>
      <c r="D128" s="117">
        <v>1.863</v>
      </c>
      <c r="E128" s="117">
        <v>2.021</v>
      </c>
      <c r="F128" s="117">
        <v>1.738</v>
      </c>
      <c r="G128" s="117">
        <v>1.879</v>
      </c>
      <c r="H128" s="117">
        <v>2.05</v>
      </c>
      <c r="I128" s="117">
        <v>1.758</v>
      </c>
      <c r="J128" s="117">
        <v>1.904</v>
      </c>
      <c r="K128" s="117">
        <v>2.063</v>
      </c>
      <c r="L128" s="117">
        <v>1.792</v>
      </c>
      <c r="M128" s="117">
        <v>1.927</v>
      </c>
      <c r="N128" s="117">
        <v>2.076</v>
      </c>
      <c r="O128" s="117">
        <v>1.826</v>
      </c>
      <c r="P128" s="117">
        <v>1.951</v>
      </c>
      <c r="Q128" s="117">
        <v>2.311</v>
      </c>
      <c r="R128" s="117">
        <v>2.107</v>
      </c>
      <c r="S128" s="117">
        <v>2.209</v>
      </c>
      <c r="T128" s="117">
        <v>2.805</v>
      </c>
      <c r="U128" s="117">
        <v>2.602</v>
      </c>
      <c r="V128" s="117">
        <v>2.703</v>
      </c>
      <c r="W128" s="117">
        <v>3.001</v>
      </c>
      <c r="X128" s="117">
        <v>2.787</v>
      </c>
      <c r="Y128" s="117">
        <v>2.894</v>
      </c>
      <c r="Z128" s="117">
        <v>3.133</v>
      </c>
      <c r="AA128" s="117">
        <v>2.867</v>
      </c>
      <c r="AB128" s="117">
        <v>3.0</v>
      </c>
      <c r="AC128" s="117">
        <v>3.329</v>
      </c>
      <c r="AD128" s="117">
        <v>3.033</v>
      </c>
      <c r="AE128" s="117">
        <v>3.181</v>
      </c>
      <c r="AF128" s="9">
        <f t="shared" si="1"/>
        <v>128</v>
      </c>
    </row>
    <row r="129" ht="15.75" customHeight="1">
      <c r="A129" s="116">
        <v>45545.0</v>
      </c>
      <c r="B129" s="117">
        <v>2.008</v>
      </c>
      <c r="C129" s="117">
        <v>1.717</v>
      </c>
      <c r="D129" s="117">
        <v>1.863</v>
      </c>
      <c r="E129" s="117">
        <v>2.021</v>
      </c>
      <c r="F129" s="117">
        <v>1.738</v>
      </c>
      <c r="G129" s="117">
        <v>1.879</v>
      </c>
      <c r="H129" s="117">
        <v>2.05</v>
      </c>
      <c r="I129" s="117">
        <v>1.758</v>
      </c>
      <c r="J129" s="117">
        <v>1.904</v>
      </c>
      <c r="K129" s="117">
        <v>2.061</v>
      </c>
      <c r="L129" s="117">
        <v>1.799</v>
      </c>
      <c r="M129" s="117">
        <v>1.93</v>
      </c>
      <c r="N129" s="117">
        <v>2.071</v>
      </c>
      <c r="O129" s="117">
        <v>1.84</v>
      </c>
      <c r="P129" s="117">
        <v>1.956</v>
      </c>
      <c r="Q129" s="117">
        <v>2.302</v>
      </c>
      <c r="R129" s="117">
        <v>2.11</v>
      </c>
      <c r="S129" s="117">
        <v>2.206</v>
      </c>
      <c r="T129" s="117">
        <v>2.804</v>
      </c>
      <c r="U129" s="117">
        <v>2.607</v>
      </c>
      <c r="V129" s="117">
        <v>2.705</v>
      </c>
      <c r="W129" s="117">
        <v>3.0</v>
      </c>
      <c r="X129" s="117">
        <v>2.784</v>
      </c>
      <c r="Y129" s="117">
        <v>2.892</v>
      </c>
      <c r="Z129" s="117">
        <v>3.133</v>
      </c>
      <c r="AA129" s="117">
        <v>2.867</v>
      </c>
      <c r="AB129" s="117">
        <v>3.0</v>
      </c>
      <c r="AC129" s="117">
        <v>3.329</v>
      </c>
      <c r="AD129" s="117">
        <v>3.033</v>
      </c>
      <c r="AE129" s="117">
        <v>3.181</v>
      </c>
      <c r="AF129" s="9">
        <f t="shared" si="1"/>
        <v>129</v>
      </c>
    </row>
    <row r="130" ht="15.75" customHeight="1">
      <c r="A130" s="116">
        <v>45544.0</v>
      </c>
      <c r="B130" s="117">
        <v>2.008</v>
      </c>
      <c r="C130" s="117">
        <v>1.717</v>
      </c>
      <c r="D130" s="117">
        <v>1.863</v>
      </c>
      <c r="E130" s="117">
        <v>2.021</v>
      </c>
      <c r="F130" s="117">
        <v>1.738</v>
      </c>
      <c r="G130" s="117">
        <v>1.879</v>
      </c>
      <c r="H130" s="117">
        <v>2.05</v>
      </c>
      <c r="I130" s="117">
        <v>1.758</v>
      </c>
      <c r="J130" s="117">
        <v>1.904</v>
      </c>
      <c r="K130" s="117">
        <v>2.056</v>
      </c>
      <c r="L130" s="117">
        <v>1.795</v>
      </c>
      <c r="M130" s="117">
        <v>1.926</v>
      </c>
      <c r="N130" s="117">
        <v>2.063</v>
      </c>
      <c r="O130" s="117">
        <v>1.831</v>
      </c>
      <c r="P130" s="117">
        <v>1.947</v>
      </c>
      <c r="Q130" s="117">
        <v>2.305</v>
      </c>
      <c r="R130" s="117">
        <v>2.105</v>
      </c>
      <c r="S130" s="117">
        <v>2.205</v>
      </c>
      <c r="T130" s="117">
        <v>2.804</v>
      </c>
      <c r="U130" s="117">
        <v>2.606</v>
      </c>
      <c r="V130" s="117">
        <v>2.705</v>
      </c>
      <c r="W130" s="117">
        <v>3.0</v>
      </c>
      <c r="X130" s="117">
        <v>2.782</v>
      </c>
      <c r="Y130" s="117">
        <v>2.891</v>
      </c>
      <c r="Z130" s="117">
        <v>3.133</v>
      </c>
      <c r="AA130" s="117">
        <v>2.867</v>
      </c>
      <c r="AB130" s="117">
        <v>3.0</v>
      </c>
      <c r="AC130" s="117">
        <v>3.329</v>
      </c>
      <c r="AD130" s="117">
        <v>3.033</v>
      </c>
      <c r="AE130" s="117">
        <v>3.181</v>
      </c>
      <c r="AF130" s="9">
        <f t="shared" si="1"/>
        <v>130</v>
      </c>
    </row>
    <row r="131" ht="15.75" customHeight="1">
      <c r="A131" s="116">
        <v>45541.0</v>
      </c>
      <c r="B131" s="117">
        <v>2.008</v>
      </c>
      <c r="C131" s="117">
        <v>1.717</v>
      </c>
      <c r="D131" s="117">
        <v>1.863</v>
      </c>
      <c r="E131" s="117">
        <v>2.021</v>
      </c>
      <c r="F131" s="117">
        <v>1.738</v>
      </c>
      <c r="G131" s="117">
        <v>1.879</v>
      </c>
      <c r="H131" s="117">
        <v>2.05</v>
      </c>
      <c r="I131" s="117">
        <v>1.758</v>
      </c>
      <c r="J131" s="117">
        <v>1.904</v>
      </c>
      <c r="K131" s="117">
        <v>2.063</v>
      </c>
      <c r="L131" s="117">
        <v>1.799</v>
      </c>
      <c r="M131" s="117">
        <v>1.931</v>
      </c>
      <c r="N131" s="117">
        <v>2.076</v>
      </c>
      <c r="O131" s="117">
        <v>1.84</v>
      </c>
      <c r="P131" s="117">
        <v>1.958</v>
      </c>
      <c r="Q131" s="117">
        <v>2.323</v>
      </c>
      <c r="R131" s="117">
        <v>2.131</v>
      </c>
      <c r="S131" s="117">
        <v>2.227</v>
      </c>
      <c r="T131" s="117">
        <v>2.823</v>
      </c>
      <c r="U131" s="117">
        <v>2.61</v>
      </c>
      <c r="V131" s="117">
        <v>2.716</v>
      </c>
      <c r="W131" s="117">
        <v>3.023</v>
      </c>
      <c r="X131" s="117">
        <v>2.783</v>
      </c>
      <c r="Y131" s="117">
        <v>2.903</v>
      </c>
      <c r="Z131" s="117">
        <v>3.15</v>
      </c>
      <c r="AA131" s="117">
        <v>2.883</v>
      </c>
      <c r="AB131" s="117">
        <v>3.017</v>
      </c>
      <c r="AC131" s="117">
        <v>3.329</v>
      </c>
      <c r="AD131" s="117">
        <v>3.033</v>
      </c>
      <c r="AE131" s="117">
        <v>3.181</v>
      </c>
      <c r="AF131" s="9">
        <f t="shared" si="1"/>
        <v>131</v>
      </c>
    </row>
    <row r="132" ht="15.75" customHeight="1">
      <c r="A132" s="116">
        <v>45540.0</v>
      </c>
      <c r="B132" s="117">
        <v>2.008</v>
      </c>
      <c r="C132" s="117">
        <v>1.717</v>
      </c>
      <c r="D132" s="117">
        <v>1.863</v>
      </c>
      <c r="E132" s="117">
        <v>2.021</v>
      </c>
      <c r="F132" s="117">
        <v>1.738</v>
      </c>
      <c r="G132" s="117">
        <v>1.879</v>
      </c>
      <c r="H132" s="117">
        <v>2.05</v>
      </c>
      <c r="I132" s="117">
        <v>1.758</v>
      </c>
      <c r="J132" s="117">
        <v>1.904</v>
      </c>
      <c r="K132" s="117">
        <v>2.066</v>
      </c>
      <c r="L132" s="117">
        <v>1.799</v>
      </c>
      <c r="M132" s="117">
        <v>1.933</v>
      </c>
      <c r="N132" s="117">
        <v>2.083</v>
      </c>
      <c r="O132" s="117">
        <v>1.84</v>
      </c>
      <c r="P132" s="117">
        <v>1.961</v>
      </c>
      <c r="Q132" s="117">
        <v>2.333</v>
      </c>
      <c r="R132" s="117">
        <v>2.12</v>
      </c>
      <c r="S132" s="117">
        <v>2.227</v>
      </c>
      <c r="T132" s="117">
        <v>2.832</v>
      </c>
      <c r="U132" s="117">
        <v>2.605</v>
      </c>
      <c r="V132" s="117">
        <v>2.718</v>
      </c>
      <c r="W132" s="117">
        <v>3.024</v>
      </c>
      <c r="X132" s="117">
        <v>2.784</v>
      </c>
      <c r="Y132" s="117">
        <v>2.904</v>
      </c>
      <c r="Z132" s="117">
        <v>3.15</v>
      </c>
      <c r="AA132" s="117">
        <v>2.883</v>
      </c>
      <c r="AB132" s="117">
        <v>3.017</v>
      </c>
      <c r="AC132" s="117">
        <v>3.329</v>
      </c>
      <c r="AD132" s="117">
        <v>3.033</v>
      </c>
      <c r="AE132" s="117">
        <v>3.181</v>
      </c>
      <c r="AF132" s="9">
        <f t="shared" si="1"/>
        <v>132</v>
      </c>
    </row>
    <row r="133" ht="15.75" customHeight="1">
      <c r="A133" s="116">
        <v>45539.0</v>
      </c>
      <c r="B133" s="117">
        <v>2.008</v>
      </c>
      <c r="C133" s="117">
        <v>1.717</v>
      </c>
      <c r="D133" s="117">
        <v>1.863</v>
      </c>
      <c r="E133" s="117">
        <v>2.021</v>
      </c>
      <c r="F133" s="117">
        <v>1.738</v>
      </c>
      <c r="G133" s="117">
        <v>1.879</v>
      </c>
      <c r="H133" s="117">
        <v>2.05</v>
      </c>
      <c r="I133" s="117">
        <v>1.758</v>
      </c>
      <c r="J133" s="117">
        <v>1.904</v>
      </c>
      <c r="K133" s="117">
        <v>2.074</v>
      </c>
      <c r="L133" s="117">
        <v>1.785</v>
      </c>
      <c r="M133" s="117">
        <v>1.929</v>
      </c>
      <c r="N133" s="117">
        <v>2.097</v>
      </c>
      <c r="O133" s="117">
        <v>1.811</v>
      </c>
      <c r="P133" s="117">
        <v>1.954</v>
      </c>
      <c r="Q133" s="117">
        <v>2.322</v>
      </c>
      <c r="R133" s="117">
        <v>2.134</v>
      </c>
      <c r="S133" s="117">
        <v>2.228</v>
      </c>
      <c r="T133" s="117">
        <v>2.821</v>
      </c>
      <c r="U133" s="117">
        <v>2.61</v>
      </c>
      <c r="V133" s="117">
        <v>2.715</v>
      </c>
      <c r="W133" s="117">
        <v>3.022</v>
      </c>
      <c r="X133" s="117">
        <v>2.784</v>
      </c>
      <c r="Y133" s="117">
        <v>2.903</v>
      </c>
      <c r="Z133" s="117">
        <v>3.242</v>
      </c>
      <c r="AA133" s="117">
        <v>2.95</v>
      </c>
      <c r="AB133" s="117">
        <v>3.096</v>
      </c>
      <c r="AC133" s="117">
        <v>3.329</v>
      </c>
      <c r="AD133" s="117">
        <v>3.033</v>
      </c>
      <c r="AE133" s="117">
        <v>3.181</v>
      </c>
      <c r="AF133" s="9">
        <f t="shared" si="1"/>
        <v>133</v>
      </c>
    </row>
    <row r="134" ht="15.75" customHeight="1">
      <c r="A134" s="116">
        <v>45534.0</v>
      </c>
      <c r="B134" s="117">
        <v>2.008</v>
      </c>
      <c r="C134" s="117">
        <v>1.717</v>
      </c>
      <c r="D134" s="117">
        <v>1.863</v>
      </c>
      <c r="E134" s="117">
        <v>2.021</v>
      </c>
      <c r="F134" s="117">
        <v>1.738</v>
      </c>
      <c r="G134" s="117">
        <v>1.879</v>
      </c>
      <c r="H134" s="117">
        <v>2.05</v>
      </c>
      <c r="I134" s="117">
        <v>1.758</v>
      </c>
      <c r="J134" s="117">
        <v>1.904</v>
      </c>
      <c r="K134" s="117">
        <v>2.07</v>
      </c>
      <c r="L134" s="117">
        <v>1.785</v>
      </c>
      <c r="M134" s="117">
        <v>1.927</v>
      </c>
      <c r="N134" s="117">
        <v>2.09</v>
      </c>
      <c r="O134" s="117">
        <v>1.811</v>
      </c>
      <c r="P134" s="117">
        <v>1.951</v>
      </c>
      <c r="Q134" s="117">
        <v>2.327</v>
      </c>
      <c r="R134" s="117">
        <v>2.132</v>
      </c>
      <c r="S134" s="117">
        <v>2.23</v>
      </c>
      <c r="T134" s="117">
        <v>2.825</v>
      </c>
      <c r="U134" s="117">
        <v>2.608</v>
      </c>
      <c r="V134" s="117">
        <v>2.716</v>
      </c>
      <c r="W134" s="117">
        <v>3.024</v>
      </c>
      <c r="X134" s="117">
        <v>2.784</v>
      </c>
      <c r="Y134" s="117">
        <v>2.904</v>
      </c>
      <c r="Z134" s="117">
        <v>3.242</v>
      </c>
      <c r="AA134" s="117">
        <v>2.95</v>
      </c>
      <c r="AB134" s="117">
        <v>3.096</v>
      </c>
      <c r="AC134" s="117">
        <v>3.329</v>
      </c>
      <c r="AD134" s="117">
        <v>3.033</v>
      </c>
      <c r="AE134" s="117">
        <v>3.181</v>
      </c>
      <c r="AF134" s="9">
        <f t="shared" si="1"/>
        <v>134</v>
      </c>
    </row>
    <row r="135" ht="15.75" customHeight="1">
      <c r="A135" s="116">
        <v>45533.0</v>
      </c>
      <c r="B135" s="117">
        <v>2.008</v>
      </c>
      <c r="C135" s="117">
        <v>1.717</v>
      </c>
      <c r="D135" s="117">
        <v>1.863</v>
      </c>
      <c r="E135" s="117">
        <v>2.021</v>
      </c>
      <c r="F135" s="117">
        <v>1.738</v>
      </c>
      <c r="G135" s="117">
        <v>1.879</v>
      </c>
      <c r="H135" s="117">
        <v>2.05</v>
      </c>
      <c r="I135" s="117">
        <v>1.758</v>
      </c>
      <c r="J135" s="117">
        <v>1.904</v>
      </c>
      <c r="K135" s="117">
        <v>2.07</v>
      </c>
      <c r="L135" s="117">
        <v>1.785</v>
      </c>
      <c r="M135" s="117">
        <v>1.927</v>
      </c>
      <c r="N135" s="117">
        <v>2.09</v>
      </c>
      <c r="O135" s="117">
        <v>1.811</v>
      </c>
      <c r="P135" s="117">
        <v>1.951</v>
      </c>
      <c r="Q135" s="117">
        <v>2.324</v>
      </c>
      <c r="R135" s="117">
        <v>2.136</v>
      </c>
      <c r="S135" s="117">
        <v>2.23</v>
      </c>
      <c r="T135" s="117">
        <v>2.818</v>
      </c>
      <c r="U135" s="117">
        <v>2.611</v>
      </c>
      <c r="V135" s="117">
        <v>2.714</v>
      </c>
      <c r="W135" s="117">
        <v>3.024</v>
      </c>
      <c r="X135" s="117">
        <v>2.784</v>
      </c>
      <c r="Y135" s="117">
        <v>2.904</v>
      </c>
      <c r="Z135" s="117">
        <v>3.242</v>
      </c>
      <c r="AA135" s="117">
        <v>2.95</v>
      </c>
      <c r="AB135" s="117">
        <v>3.096</v>
      </c>
      <c r="AC135" s="117">
        <v>3.329</v>
      </c>
      <c r="AD135" s="117">
        <v>3.033</v>
      </c>
      <c r="AE135" s="117">
        <v>3.181</v>
      </c>
      <c r="AF135" s="9">
        <f t="shared" si="1"/>
        <v>135</v>
      </c>
    </row>
    <row r="136" ht="15.75" customHeight="1">
      <c r="A136" s="116">
        <v>45532.0</v>
      </c>
      <c r="B136" s="117">
        <v>2.008</v>
      </c>
      <c r="C136" s="117">
        <v>1.717</v>
      </c>
      <c r="D136" s="117">
        <v>1.863</v>
      </c>
      <c r="E136" s="117">
        <v>2.021</v>
      </c>
      <c r="F136" s="117">
        <v>1.738</v>
      </c>
      <c r="G136" s="117">
        <v>1.879</v>
      </c>
      <c r="H136" s="117">
        <v>2.05</v>
      </c>
      <c r="I136" s="117">
        <v>1.758</v>
      </c>
      <c r="J136" s="117">
        <v>1.904</v>
      </c>
      <c r="K136" s="117">
        <v>2.07</v>
      </c>
      <c r="L136" s="117">
        <v>1.785</v>
      </c>
      <c r="M136" s="117">
        <v>1.927</v>
      </c>
      <c r="N136" s="117">
        <v>2.09</v>
      </c>
      <c r="O136" s="117">
        <v>1.811</v>
      </c>
      <c r="P136" s="117">
        <v>1.951</v>
      </c>
      <c r="Q136" s="117">
        <v>2.325</v>
      </c>
      <c r="R136" s="117">
        <v>2.136</v>
      </c>
      <c r="S136" s="117">
        <v>2.231</v>
      </c>
      <c r="T136" s="117">
        <v>2.824</v>
      </c>
      <c r="U136" s="117">
        <v>2.609</v>
      </c>
      <c r="V136" s="117">
        <v>2.717</v>
      </c>
      <c r="W136" s="117">
        <v>3.024</v>
      </c>
      <c r="X136" s="117">
        <v>2.784</v>
      </c>
      <c r="Y136" s="117">
        <v>2.904</v>
      </c>
      <c r="Z136" s="117">
        <v>3.242</v>
      </c>
      <c r="AA136" s="117">
        <v>2.95</v>
      </c>
      <c r="AB136" s="117">
        <v>3.096</v>
      </c>
      <c r="AC136" s="117">
        <v>3.329</v>
      </c>
      <c r="AD136" s="117">
        <v>3.033</v>
      </c>
      <c r="AE136" s="117">
        <v>3.181</v>
      </c>
      <c r="AF136" s="9">
        <f t="shared" si="1"/>
        <v>136</v>
      </c>
    </row>
    <row r="137" ht="15.75" customHeight="1">
      <c r="A137" s="116">
        <v>45531.0</v>
      </c>
      <c r="B137" s="117">
        <v>2.008</v>
      </c>
      <c r="C137" s="117">
        <v>1.717</v>
      </c>
      <c r="D137" s="117">
        <v>1.863</v>
      </c>
      <c r="E137" s="117">
        <v>2.021</v>
      </c>
      <c r="F137" s="117">
        <v>1.738</v>
      </c>
      <c r="G137" s="117">
        <v>1.879</v>
      </c>
      <c r="H137" s="117">
        <v>2.05</v>
      </c>
      <c r="I137" s="117">
        <v>1.758</v>
      </c>
      <c r="J137" s="117">
        <v>1.904</v>
      </c>
      <c r="K137" s="117">
        <v>2.063</v>
      </c>
      <c r="L137" s="117">
        <v>1.797</v>
      </c>
      <c r="M137" s="117">
        <v>1.93</v>
      </c>
      <c r="N137" s="117">
        <v>2.076</v>
      </c>
      <c r="O137" s="117">
        <v>1.836</v>
      </c>
      <c r="P137" s="117">
        <v>1.956</v>
      </c>
      <c r="Q137" s="117">
        <v>2.32</v>
      </c>
      <c r="R137" s="117">
        <v>2.134</v>
      </c>
      <c r="S137" s="117">
        <v>2.227</v>
      </c>
      <c r="T137" s="117">
        <v>2.815</v>
      </c>
      <c r="U137" s="117">
        <v>2.622</v>
      </c>
      <c r="V137" s="117">
        <v>2.718</v>
      </c>
      <c r="W137" s="117">
        <v>3.023</v>
      </c>
      <c r="X137" s="117">
        <v>2.784</v>
      </c>
      <c r="Y137" s="117">
        <v>2.904</v>
      </c>
      <c r="Z137" s="117">
        <v>3.242</v>
      </c>
      <c r="AA137" s="117">
        <v>2.95</v>
      </c>
      <c r="AB137" s="117">
        <v>3.096</v>
      </c>
      <c r="AC137" s="117">
        <v>3.329</v>
      </c>
      <c r="AD137" s="117">
        <v>3.033</v>
      </c>
      <c r="AE137" s="117">
        <v>3.181</v>
      </c>
      <c r="AF137" s="9">
        <f t="shared" si="1"/>
        <v>137</v>
      </c>
    </row>
    <row r="138" ht="15.75" customHeight="1">
      <c r="A138" s="116">
        <v>45530.0</v>
      </c>
      <c r="B138" s="117">
        <v>2.008</v>
      </c>
      <c r="C138" s="117">
        <v>1.717</v>
      </c>
      <c r="D138" s="117">
        <v>1.863</v>
      </c>
      <c r="E138" s="117">
        <v>2.021</v>
      </c>
      <c r="F138" s="117">
        <v>1.738</v>
      </c>
      <c r="G138" s="117">
        <v>1.879</v>
      </c>
      <c r="H138" s="117">
        <v>2.05</v>
      </c>
      <c r="I138" s="117">
        <v>1.758</v>
      </c>
      <c r="J138" s="117">
        <v>1.904</v>
      </c>
      <c r="K138" s="117">
        <v>2.068</v>
      </c>
      <c r="L138" s="117">
        <v>1.797</v>
      </c>
      <c r="M138" s="117">
        <v>1.932</v>
      </c>
      <c r="N138" s="117">
        <v>2.086</v>
      </c>
      <c r="O138" s="117">
        <v>1.836</v>
      </c>
      <c r="P138" s="117">
        <v>1.961</v>
      </c>
      <c r="Q138" s="117">
        <v>2.325</v>
      </c>
      <c r="R138" s="117">
        <v>2.129</v>
      </c>
      <c r="S138" s="117">
        <v>2.227</v>
      </c>
      <c r="T138" s="117">
        <v>2.809</v>
      </c>
      <c r="U138" s="117">
        <v>2.619</v>
      </c>
      <c r="V138" s="117">
        <v>2.714</v>
      </c>
      <c r="W138" s="117">
        <v>3.024</v>
      </c>
      <c r="X138" s="117">
        <v>2.784</v>
      </c>
      <c r="Y138" s="117">
        <v>2.904</v>
      </c>
      <c r="Z138" s="117">
        <v>3.242</v>
      </c>
      <c r="AA138" s="117">
        <v>2.95</v>
      </c>
      <c r="AB138" s="117">
        <v>3.096</v>
      </c>
      <c r="AC138" s="117">
        <v>3.329</v>
      </c>
      <c r="AD138" s="117">
        <v>3.033</v>
      </c>
      <c r="AE138" s="117">
        <v>3.181</v>
      </c>
      <c r="AF138" s="9">
        <f t="shared" si="1"/>
        <v>138</v>
      </c>
    </row>
    <row r="139" ht="15.75" customHeight="1">
      <c r="A139" s="116">
        <v>45527.0</v>
      </c>
      <c r="B139" s="117">
        <v>2.008</v>
      </c>
      <c r="C139" s="117">
        <v>1.717</v>
      </c>
      <c r="D139" s="117">
        <v>1.863</v>
      </c>
      <c r="E139" s="117">
        <v>2.021</v>
      </c>
      <c r="F139" s="117">
        <v>1.738</v>
      </c>
      <c r="G139" s="117">
        <v>1.879</v>
      </c>
      <c r="H139" s="117">
        <v>2.05</v>
      </c>
      <c r="I139" s="117">
        <v>1.758</v>
      </c>
      <c r="J139" s="117">
        <v>1.904</v>
      </c>
      <c r="K139" s="117">
        <v>2.07</v>
      </c>
      <c r="L139" s="117">
        <v>1.785</v>
      </c>
      <c r="M139" s="117">
        <v>1.927</v>
      </c>
      <c r="N139" s="117">
        <v>2.09</v>
      </c>
      <c r="O139" s="117">
        <v>1.811</v>
      </c>
      <c r="P139" s="117">
        <v>1.951</v>
      </c>
      <c r="Q139" s="117">
        <v>2.326</v>
      </c>
      <c r="R139" s="117">
        <v>2.13</v>
      </c>
      <c r="S139" s="117">
        <v>2.228</v>
      </c>
      <c r="T139" s="117">
        <v>2.819</v>
      </c>
      <c r="U139" s="117">
        <v>2.622</v>
      </c>
      <c r="V139" s="117">
        <v>2.72</v>
      </c>
      <c r="W139" s="117">
        <v>3.007</v>
      </c>
      <c r="X139" s="117">
        <v>2.8</v>
      </c>
      <c r="Y139" s="117">
        <v>2.903</v>
      </c>
      <c r="Z139" s="117">
        <v>3.242</v>
      </c>
      <c r="AA139" s="117">
        <v>2.95</v>
      </c>
      <c r="AB139" s="117">
        <v>3.096</v>
      </c>
      <c r="AC139" s="117">
        <v>3.329</v>
      </c>
      <c r="AD139" s="117">
        <v>3.033</v>
      </c>
      <c r="AE139" s="117">
        <v>3.181</v>
      </c>
      <c r="AF139" s="9">
        <f t="shared" si="1"/>
        <v>139</v>
      </c>
    </row>
    <row r="140" ht="15.75" customHeight="1">
      <c r="A140" s="116">
        <v>45526.0</v>
      </c>
      <c r="B140" s="117">
        <v>2.008</v>
      </c>
      <c r="C140" s="117">
        <v>1.717</v>
      </c>
      <c r="D140" s="117">
        <v>1.863</v>
      </c>
      <c r="E140" s="117">
        <v>2.021</v>
      </c>
      <c r="F140" s="117">
        <v>1.738</v>
      </c>
      <c r="G140" s="117">
        <v>1.879</v>
      </c>
      <c r="H140" s="117">
        <v>2.05</v>
      </c>
      <c r="I140" s="117">
        <v>1.758</v>
      </c>
      <c r="J140" s="117">
        <v>1.904</v>
      </c>
      <c r="K140" s="117">
        <v>2.07</v>
      </c>
      <c r="L140" s="117">
        <v>1.785</v>
      </c>
      <c r="M140" s="117">
        <v>1.927</v>
      </c>
      <c r="N140" s="117">
        <v>2.09</v>
      </c>
      <c r="O140" s="117">
        <v>1.811</v>
      </c>
      <c r="P140" s="117">
        <v>1.951</v>
      </c>
      <c r="Q140" s="117">
        <v>2.325</v>
      </c>
      <c r="R140" s="117">
        <v>2.132</v>
      </c>
      <c r="S140" s="117">
        <v>2.229</v>
      </c>
      <c r="T140" s="117">
        <v>2.806</v>
      </c>
      <c r="U140" s="117">
        <v>2.619</v>
      </c>
      <c r="V140" s="117">
        <v>2.713</v>
      </c>
      <c r="W140" s="117">
        <v>3.024</v>
      </c>
      <c r="X140" s="117">
        <v>2.784</v>
      </c>
      <c r="Y140" s="117">
        <v>2.904</v>
      </c>
      <c r="Z140" s="117">
        <v>3.242</v>
      </c>
      <c r="AA140" s="117">
        <v>2.95</v>
      </c>
      <c r="AB140" s="117">
        <v>3.096</v>
      </c>
      <c r="AC140" s="117">
        <v>3.329</v>
      </c>
      <c r="AD140" s="117">
        <v>3.033</v>
      </c>
      <c r="AE140" s="117">
        <v>3.181</v>
      </c>
      <c r="AF140" s="9">
        <f t="shared" si="1"/>
        <v>140</v>
      </c>
    </row>
    <row r="141" ht="15.75" customHeight="1">
      <c r="A141" s="116">
        <v>45525.0</v>
      </c>
      <c r="B141" s="117">
        <v>2.025</v>
      </c>
      <c r="C141" s="117">
        <v>1.733</v>
      </c>
      <c r="D141" s="117">
        <v>1.879</v>
      </c>
      <c r="E141" s="117">
        <v>2.033</v>
      </c>
      <c r="F141" s="117">
        <v>1.75</v>
      </c>
      <c r="G141" s="117">
        <v>1.892</v>
      </c>
      <c r="H141" s="117">
        <v>2.058</v>
      </c>
      <c r="I141" s="117">
        <v>1.767</v>
      </c>
      <c r="J141" s="117">
        <v>1.913</v>
      </c>
      <c r="K141" s="117">
        <v>2.072</v>
      </c>
      <c r="L141" s="117">
        <v>1.791</v>
      </c>
      <c r="M141" s="117">
        <v>1.932</v>
      </c>
      <c r="N141" s="117">
        <v>2.086</v>
      </c>
      <c r="O141" s="117">
        <v>1.816</v>
      </c>
      <c r="P141" s="117">
        <v>1.951</v>
      </c>
      <c r="Q141" s="117">
        <v>2.322</v>
      </c>
      <c r="R141" s="117">
        <v>2.129</v>
      </c>
      <c r="S141" s="117">
        <v>2.226</v>
      </c>
      <c r="T141" s="117">
        <v>2.822</v>
      </c>
      <c r="U141" s="117">
        <v>2.618</v>
      </c>
      <c r="V141" s="117">
        <v>2.72</v>
      </c>
      <c r="W141" s="117">
        <v>3.026</v>
      </c>
      <c r="X141" s="117">
        <v>2.782</v>
      </c>
      <c r="Y141" s="117">
        <v>2.904</v>
      </c>
      <c r="Z141" s="117">
        <v>3.258</v>
      </c>
      <c r="AA141" s="117">
        <v>2.967</v>
      </c>
      <c r="AB141" s="117">
        <v>3.113</v>
      </c>
      <c r="AC141" s="117">
        <v>3.338</v>
      </c>
      <c r="AD141" s="117">
        <v>3.042</v>
      </c>
      <c r="AE141" s="117">
        <v>3.19</v>
      </c>
      <c r="AF141" s="9">
        <f t="shared" si="1"/>
        <v>141</v>
      </c>
    </row>
    <row r="142" ht="15.75" customHeight="1">
      <c r="A142" s="116">
        <v>45524.0</v>
      </c>
      <c r="B142" s="117">
        <v>2.025</v>
      </c>
      <c r="C142" s="117">
        <v>1.733</v>
      </c>
      <c r="D142" s="117">
        <v>1.879</v>
      </c>
      <c r="E142" s="117">
        <v>2.033</v>
      </c>
      <c r="F142" s="117">
        <v>1.75</v>
      </c>
      <c r="G142" s="117">
        <v>1.892</v>
      </c>
      <c r="H142" s="117">
        <v>2.058</v>
      </c>
      <c r="I142" s="117">
        <v>1.767</v>
      </c>
      <c r="J142" s="117">
        <v>1.913</v>
      </c>
      <c r="K142" s="117">
        <v>2.072</v>
      </c>
      <c r="L142" s="117">
        <v>1.791</v>
      </c>
      <c r="M142" s="117">
        <v>1.932</v>
      </c>
      <c r="N142" s="117">
        <v>2.086</v>
      </c>
      <c r="O142" s="117">
        <v>1.816</v>
      </c>
      <c r="P142" s="117">
        <v>1.951</v>
      </c>
      <c r="Q142" s="117">
        <v>2.324</v>
      </c>
      <c r="R142" s="117">
        <v>2.134</v>
      </c>
      <c r="S142" s="117">
        <v>2.229</v>
      </c>
      <c r="T142" s="117">
        <v>2.826</v>
      </c>
      <c r="U142" s="117">
        <v>2.612</v>
      </c>
      <c r="V142" s="117">
        <v>2.719</v>
      </c>
      <c r="W142" s="117">
        <v>3.022</v>
      </c>
      <c r="X142" s="117">
        <v>2.782</v>
      </c>
      <c r="Y142" s="117">
        <v>2.902</v>
      </c>
      <c r="Z142" s="117">
        <v>3.258</v>
      </c>
      <c r="AA142" s="117">
        <v>2.967</v>
      </c>
      <c r="AB142" s="117">
        <v>3.113</v>
      </c>
      <c r="AC142" s="117">
        <v>3.338</v>
      </c>
      <c r="AD142" s="117">
        <v>3.042</v>
      </c>
      <c r="AE142" s="117">
        <v>3.19</v>
      </c>
      <c r="AF142" s="9">
        <f t="shared" si="1"/>
        <v>142</v>
      </c>
    </row>
    <row r="143" ht="15.75" customHeight="1">
      <c r="A143" s="116">
        <v>45523.0</v>
      </c>
      <c r="B143" s="117">
        <v>2.025</v>
      </c>
      <c r="C143" s="117">
        <v>1.733</v>
      </c>
      <c r="D143" s="117">
        <v>1.879</v>
      </c>
      <c r="E143" s="117">
        <v>2.033</v>
      </c>
      <c r="F143" s="117">
        <v>1.75</v>
      </c>
      <c r="G143" s="117">
        <v>1.892</v>
      </c>
      <c r="H143" s="117">
        <v>2.058</v>
      </c>
      <c r="I143" s="117">
        <v>1.767</v>
      </c>
      <c r="J143" s="117">
        <v>1.913</v>
      </c>
      <c r="K143" s="117">
        <v>2.072</v>
      </c>
      <c r="L143" s="117">
        <v>1.791</v>
      </c>
      <c r="M143" s="117">
        <v>1.932</v>
      </c>
      <c r="N143" s="117">
        <v>2.086</v>
      </c>
      <c r="O143" s="117">
        <v>1.816</v>
      </c>
      <c r="P143" s="117">
        <v>1.951</v>
      </c>
      <c r="Q143" s="117">
        <v>2.327</v>
      </c>
      <c r="R143" s="117">
        <v>2.154</v>
      </c>
      <c r="S143" s="117">
        <v>2.241</v>
      </c>
      <c r="T143" s="117">
        <v>2.837</v>
      </c>
      <c r="U143" s="117">
        <v>2.616</v>
      </c>
      <c r="V143" s="117">
        <v>2.726</v>
      </c>
      <c r="W143" s="117">
        <v>3.027</v>
      </c>
      <c r="X143" s="117">
        <v>2.784</v>
      </c>
      <c r="Y143" s="117">
        <v>2.906</v>
      </c>
      <c r="Z143" s="117">
        <v>3.258</v>
      </c>
      <c r="AA143" s="117">
        <v>2.967</v>
      </c>
      <c r="AB143" s="117">
        <v>3.113</v>
      </c>
      <c r="AC143" s="117">
        <v>3.338</v>
      </c>
      <c r="AD143" s="117">
        <v>3.042</v>
      </c>
      <c r="AE143" s="117">
        <v>3.19</v>
      </c>
      <c r="AF143" s="9">
        <f t="shared" si="1"/>
        <v>143</v>
      </c>
    </row>
    <row r="144" ht="15.75" customHeight="1">
      <c r="A144" s="116">
        <v>45520.0</v>
      </c>
      <c r="B144" s="117">
        <v>2.025</v>
      </c>
      <c r="C144" s="117">
        <v>1.733</v>
      </c>
      <c r="D144" s="117">
        <v>1.879</v>
      </c>
      <c r="E144" s="117">
        <v>2.033</v>
      </c>
      <c r="F144" s="117">
        <v>1.75</v>
      </c>
      <c r="G144" s="117">
        <v>1.892</v>
      </c>
      <c r="H144" s="117">
        <v>2.058</v>
      </c>
      <c r="I144" s="117">
        <v>1.767</v>
      </c>
      <c r="J144" s="117">
        <v>1.913</v>
      </c>
      <c r="K144" s="117">
        <v>2.074</v>
      </c>
      <c r="L144" s="117">
        <v>1.793</v>
      </c>
      <c r="M144" s="117">
        <v>1.934</v>
      </c>
      <c r="N144" s="117">
        <v>2.09</v>
      </c>
      <c r="O144" s="117">
        <v>1.82</v>
      </c>
      <c r="P144" s="117">
        <v>1.955</v>
      </c>
      <c r="Q144" s="117">
        <v>2.34</v>
      </c>
      <c r="R144" s="117">
        <v>2.136</v>
      </c>
      <c r="S144" s="117">
        <v>2.238</v>
      </c>
      <c r="T144" s="117">
        <v>2.832</v>
      </c>
      <c r="U144" s="117">
        <v>2.615</v>
      </c>
      <c r="V144" s="117">
        <v>2.723</v>
      </c>
      <c r="W144" s="117">
        <v>3.024</v>
      </c>
      <c r="X144" s="117">
        <v>2.783</v>
      </c>
      <c r="Y144" s="117">
        <v>2.904</v>
      </c>
      <c r="Z144" s="117">
        <v>3.258</v>
      </c>
      <c r="AA144" s="117">
        <v>2.967</v>
      </c>
      <c r="AB144" s="117">
        <v>3.113</v>
      </c>
      <c r="AC144" s="117">
        <v>3.338</v>
      </c>
      <c r="AD144" s="117">
        <v>3.042</v>
      </c>
      <c r="AE144" s="117">
        <v>3.19</v>
      </c>
      <c r="AF144" s="9">
        <f t="shared" si="1"/>
        <v>144</v>
      </c>
    </row>
    <row r="145" ht="15.75" customHeight="1">
      <c r="A145" s="116">
        <v>45519.0</v>
      </c>
      <c r="B145" s="117">
        <v>2.025</v>
      </c>
      <c r="C145" s="117">
        <v>1.733</v>
      </c>
      <c r="D145" s="117">
        <v>1.879</v>
      </c>
      <c r="E145" s="117">
        <v>2.033</v>
      </c>
      <c r="F145" s="117">
        <v>1.75</v>
      </c>
      <c r="G145" s="117">
        <v>1.892</v>
      </c>
      <c r="H145" s="117">
        <v>2.058</v>
      </c>
      <c r="I145" s="117">
        <v>1.767</v>
      </c>
      <c r="J145" s="117">
        <v>1.913</v>
      </c>
      <c r="K145" s="117">
        <v>2.074</v>
      </c>
      <c r="L145" s="117">
        <v>1.793</v>
      </c>
      <c r="M145" s="117">
        <v>1.934</v>
      </c>
      <c r="N145" s="117">
        <v>2.09</v>
      </c>
      <c r="O145" s="117">
        <v>1.82</v>
      </c>
      <c r="P145" s="117">
        <v>1.955</v>
      </c>
      <c r="Q145" s="117">
        <v>2.336</v>
      </c>
      <c r="R145" s="117">
        <v>2.133</v>
      </c>
      <c r="S145" s="117">
        <v>2.235</v>
      </c>
      <c r="T145" s="117">
        <v>2.839</v>
      </c>
      <c r="U145" s="117">
        <v>2.613</v>
      </c>
      <c r="V145" s="117">
        <v>2.726</v>
      </c>
      <c r="W145" s="117">
        <v>3.028</v>
      </c>
      <c r="X145" s="117">
        <v>2.781</v>
      </c>
      <c r="Y145" s="117">
        <v>2.904</v>
      </c>
      <c r="Z145" s="117">
        <v>3.258</v>
      </c>
      <c r="AA145" s="117">
        <v>2.967</v>
      </c>
      <c r="AB145" s="117">
        <v>3.113</v>
      </c>
      <c r="AC145" s="117">
        <v>3.338</v>
      </c>
      <c r="AD145" s="117">
        <v>3.042</v>
      </c>
      <c r="AE145" s="117">
        <v>3.19</v>
      </c>
      <c r="AF145" s="9">
        <f t="shared" si="1"/>
        <v>145</v>
      </c>
    </row>
    <row r="146" ht="15.75" customHeight="1">
      <c r="A146" s="116">
        <v>45518.0</v>
      </c>
      <c r="B146" s="117">
        <v>2.025</v>
      </c>
      <c r="C146" s="117">
        <v>1.733</v>
      </c>
      <c r="D146" s="117">
        <v>1.879</v>
      </c>
      <c r="E146" s="117">
        <v>2.033</v>
      </c>
      <c r="F146" s="117">
        <v>1.75</v>
      </c>
      <c r="G146" s="117">
        <v>1.892</v>
      </c>
      <c r="H146" s="117">
        <v>2.058</v>
      </c>
      <c r="I146" s="117">
        <v>1.767</v>
      </c>
      <c r="J146" s="117">
        <v>1.913</v>
      </c>
      <c r="K146" s="117">
        <v>2.071</v>
      </c>
      <c r="L146" s="117">
        <v>1.8</v>
      </c>
      <c r="M146" s="117">
        <v>1.935</v>
      </c>
      <c r="N146" s="117">
        <v>2.083</v>
      </c>
      <c r="O146" s="117">
        <v>1.833</v>
      </c>
      <c r="P146" s="117">
        <v>1.958</v>
      </c>
      <c r="Q146" s="117">
        <v>2.332</v>
      </c>
      <c r="R146" s="117">
        <v>2.136</v>
      </c>
      <c r="S146" s="117">
        <v>2.234</v>
      </c>
      <c r="T146" s="117">
        <v>2.837</v>
      </c>
      <c r="U146" s="117">
        <v>2.608</v>
      </c>
      <c r="V146" s="117">
        <v>2.722</v>
      </c>
      <c r="W146" s="117">
        <v>3.022</v>
      </c>
      <c r="X146" s="117">
        <v>2.78</v>
      </c>
      <c r="Y146" s="117">
        <v>2.901</v>
      </c>
      <c r="Z146" s="117">
        <v>3.258</v>
      </c>
      <c r="AA146" s="117">
        <v>2.967</v>
      </c>
      <c r="AB146" s="117">
        <v>3.113</v>
      </c>
      <c r="AC146" s="117">
        <v>3.338</v>
      </c>
      <c r="AD146" s="117">
        <v>3.042</v>
      </c>
      <c r="AE146" s="117">
        <v>3.19</v>
      </c>
      <c r="AF146" s="9">
        <f t="shared" si="1"/>
        <v>146</v>
      </c>
    </row>
    <row r="147" ht="15.75" customHeight="1">
      <c r="A147" s="116">
        <v>45517.0</v>
      </c>
      <c r="B147" s="117">
        <v>2.025</v>
      </c>
      <c r="C147" s="117">
        <v>1.733</v>
      </c>
      <c r="D147" s="117">
        <v>1.879</v>
      </c>
      <c r="E147" s="117">
        <v>2.033</v>
      </c>
      <c r="F147" s="117">
        <v>1.75</v>
      </c>
      <c r="G147" s="117">
        <v>1.892</v>
      </c>
      <c r="H147" s="117">
        <v>2.058</v>
      </c>
      <c r="I147" s="117">
        <v>1.767</v>
      </c>
      <c r="J147" s="117">
        <v>1.913</v>
      </c>
      <c r="K147" s="117">
        <v>2.079</v>
      </c>
      <c r="L147" s="117">
        <v>1.798</v>
      </c>
      <c r="M147" s="117">
        <v>1.939</v>
      </c>
      <c r="N147" s="117">
        <v>2.1</v>
      </c>
      <c r="O147" s="117">
        <v>1.83</v>
      </c>
      <c r="P147" s="117">
        <v>1.965</v>
      </c>
      <c r="Q147" s="117">
        <v>2.335</v>
      </c>
      <c r="R147" s="117">
        <v>2.137</v>
      </c>
      <c r="S147" s="117">
        <v>2.236</v>
      </c>
      <c r="T147" s="117">
        <v>2.843</v>
      </c>
      <c r="U147" s="117">
        <v>2.608</v>
      </c>
      <c r="V147" s="117">
        <v>2.725</v>
      </c>
      <c r="W147" s="117">
        <v>3.024</v>
      </c>
      <c r="X147" s="117">
        <v>2.78</v>
      </c>
      <c r="Y147" s="117">
        <v>2.902</v>
      </c>
      <c r="Z147" s="117">
        <v>3.258</v>
      </c>
      <c r="AA147" s="117">
        <v>2.967</v>
      </c>
      <c r="AB147" s="117">
        <v>3.113</v>
      </c>
      <c r="AC147" s="117">
        <v>3.338</v>
      </c>
      <c r="AD147" s="117">
        <v>3.042</v>
      </c>
      <c r="AE147" s="117">
        <v>3.19</v>
      </c>
      <c r="AF147" s="9">
        <f t="shared" si="1"/>
        <v>147</v>
      </c>
    </row>
    <row r="148" ht="15.75" customHeight="1">
      <c r="A148" s="116">
        <v>45516.0</v>
      </c>
      <c r="B148" s="117">
        <v>2.025</v>
      </c>
      <c r="C148" s="117">
        <v>1.733</v>
      </c>
      <c r="D148" s="117">
        <v>1.879</v>
      </c>
      <c r="E148" s="117">
        <v>2.033</v>
      </c>
      <c r="F148" s="117">
        <v>1.75</v>
      </c>
      <c r="G148" s="117">
        <v>1.892</v>
      </c>
      <c r="H148" s="117">
        <v>2.058</v>
      </c>
      <c r="I148" s="117">
        <v>1.767</v>
      </c>
      <c r="J148" s="117">
        <v>1.913</v>
      </c>
      <c r="K148" s="117">
        <v>2.075</v>
      </c>
      <c r="L148" s="117">
        <v>1.8</v>
      </c>
      <c r="M148" s="117">
        <v>1.938</v>
      </c>
      <c r="N148" s="117">
        <v>2.092</v>
      </c>
      <c r="O148" s="117">
        <v>1.833</v>
      </c>
      <c r="P148" s="117">
        <v>1.963</v>
      </c>
      <c r="Q148" s="117">
        <v>2.351</v>
      </c>
      <c r="R148" s="117">
        <v>2.139</v>
      </c>
      <c r="S148" s="117">
        <v>2.245</v>
      </c>
      <c r="T148" s="117">
        <v>2.846</v>
      </c>
      <c r="U148" s="117">
        <v>2.618</v>
      </c>
      <c r="V148" s="117">
        <v>2.732</v>
      </c>
      <c r="W148" s="117">
        <v>3.042</v>
      </c>
      <c r="X148" s="117">
        <v>2.792</v>
      </c>
      <c r="Y148" s="117">
        <v>2.917</v>
      </c>
      <c r="Z148" s="117">
        <v>3.258</v>
      </c>
      <c r="AA148" s="117">
        <v>2.967</v>
      </c>
      <c r="AB148" s="117">
        <v>3.113</v>
      </c>
      <c r="AC148" s="117">
        <v>3.338</v>
      </c>
      <c r="AD148" s="117">
        <v>3.042</v>
      </c>
      <c r="AE148" s="117">
        <v>3.19</v>
      </c>
      <c r="AF148" s="9">
        <f t="shared" si="1"/>
        <v>148</v>
      </c>
    </row>
    <row r="149" ht="15.75" customHeight="1">
      <c r="A149" s="116">
        <v>45513.0</v>
      </c>
      <c r="B149" s="117">
        <v>2.025</v>
      </c>
      <c r="C149" s="117">
        <v>1.733</v>
      </c>
      <c r="D149" s="117">
        <v>1.879</v>
      </c>
      <c r="E149" s="117">
        <v>2.033</v>
      </c>
      <c r="F149" s="117">
        <v>1.75</v>
      </c>
      <c r="G149" s="117">
        <v>1.892</v>
      </c>
      <c r="H149" s="117">
        <v>2.058</v>
      </c>
      <c r="I149" s="117">
        <v>1.767</v>
      </c>
      <c r="J149" s="117">
        <v>1.913</v>
      </c>
      <c r="K149" s="117">
        <v>2.084</v>
      </c>
      <c r="L149" s="117">
        <v>1.803</v>
      </c>
      <c r="M149" s="117">
        <v>1.944</v>
      </c>
      <c r="N149" s="117">
        <v>2.11</v>
      </c>
      <c r="O149" s="117">
        <v>1.84</v>
      </c>
      <c r="P149" s="117">
        <v>1.975</v>
      </c>
      <c r="Q149" s="117">
        <v>2.363</v>
      </c>
      <c r="R149" s="117">
        <v>2.133</v>
      </c>
      <c r="S149" s="117">
        <v>2.248</v>
      </c>
      <c r="T149" s="117">
        <v>2.862</v>
      </c>
      <c r="U149" s="117">
        <v>2.612</v>
      </c>
      <c r="V149" s="117">
        <v>2.737</v>
      </c>
      <c r="W149" s="117">
        <v>3.039</v>
      </c>
      <c r="X149" s="117">
        <v>2.796</v>
      </c>
      <c r="Y149" s="117">
        <v>2.917</v>
      </c>
      <c r="Z149" s="117">
        <v>3.258</v>
      </c>
      <c r="AA149" s="117">
        <v>2.967</v>
      </c>
      <c r="AB149" s="117">
        <v>3.113</v>
      </c>
      <c r="AC149" s="117">
        <v>3.338</v>
      </c>
      <c r="AD149" s="117">
        <v>3.042</v>
      </c>
      <c r="AE149" s="117">
        <v>3.19</v>
      </c>
      <c r="AF149" s="9">
        <f t="shared" si="1"/>
        <v>149</v>
      </c>
    </row>
    <row r="150" ht="15.75" customHeight="1">
      <c r="A150" s="116">
        <v>45512.0</v>
      </c>
      <c r="B150" s="117">
        <v>2.025</v>
      </c>
      <c r="C150" s="117">
        <v>1.733</v>
      </c>
      <c r="D150" s="117">
        <v>1.879</v>
      </c>
      <c r="E150" s="117">
        <v>2.033</v>
      </c>
      <c r="F150" s="117">
        <v>1.75</v>
      </c>
      <c r="G150" s="117">
        <v>1.892</v>
      </c>
      <c r="H150" s="117">
        <v>2.058</v>
      </c>
      <c r="I150" s="117">
        <v>1.767</v>
      </c>
      <c r="J150" s="117">
        <v>1.913</v>
      </c>
      <c r="K150" s="117">
        <v>2.079</v>
      </c>
      <c r="L150" s="117">
        <v>1.8</v>
      </c>
      <c r="M150" s="117">
        <v>1.94</v>
      </c>
      <c r="N150" s="117">
        <v>2.1</v>
      </c>
      <c r="O150" s="117">
        <v>1.833</v>
      </c>
      <c r="P150" s="117">
        <v>1.967</v>
      </c>
      <c r="Q150" s="117">
        <v>2.356</v>
      </c>
      <c r="R150" s="117">
        <v>2.143</v>
      </c>
      <c r="S150" s="117">
        <v>2.25</v>
      </c>
      <c r="T150" s="117">
        <v>2.846</v>
      </c>
      <c r="U150" s="117">
        <v>2.631</v>
      </c>
      <c r="V150" s="117">
        <v>2.738</v>
      </c>
      <c r="W150" s="117">
        <v>3.038</v>
      </c>
      <c r="X150" s="117">
        <v>2.796</v>
      </c>
      <c r="Y150" s="117">
        <v>2.917</v>
      </c>
      <c r="Z150" s="117">
        <v>3.258</v>
      </c>
      <c r="AA150" s="117">
        <v>2.967</v>
      </c>
      <c r="AB150" s="117">
        <v>3.113</v>
      </c>
      <c r="AC150" s="117">
        <v>3.338</v>
      </c>
      <c r="AD150" s="117">
        <v>3.042</v>
      </c>
      <c r="AE150" s="117">
        <v>3.19</v>
      </c>
      <c r="AF150" s="9">
        <f t="shared" si="1"/>
        <v>150</v>
      </c>
    </row>
    <row r="151" ht="15.75" customHeight="1">
      <c r="A151" s="116">
        <v>45511.0</v>
      </c>
      <c r="B151" s="117">
        <v>2.025</v>
      </c>
      <c r="C151" s="117">
        <v>1.733</v>
      </c>
      <c r="D151" s="117">
        <v>1.879</v>
      </c>
      <c r="E151" s="117">
        <v>2.033</v>
      </c>
      <c r="F151" s="117">
        <v>1.75</v>
      </c>
      <c r="G151" s="117">
        <v>1.892</v>
      </c>
      <c r="H151" s="117">
        <v>2.058</v>
      </c>
      <c r="I151" s="117">
        <v>1.767</v>
      </c>
      <c r="J151" s="117">
        <v>1.913</v>
      </c>
      <c r="K151" s="117">
        <v>2.079</v>
      </c>
      <c r="L151" s="117">
        <v>1.8</v>
      </c>
      <c r="M151" s="117">
        <v>1.94</v>
      </c>
      <c r="N151" s="117">
        <v>2.1</v>
      </c>
      <c r="O151" s="117">
        <v>1.833</v>
      </c>
      <c r="P151" s="117">
        <v>1.967</v>
      </c>
      <c r="Q151" s="117">
        <v>2.354</v>
      </c>
      <c r="R151" s="117">
        <v>2.142</v>
      </c>
      <c r="S151" s="117">
        <v>2.248</v>
      </c>
      <c r="T151" s="117">
        <v>2.855</v>
      </c>
      <c r="U151" s="117">
        <v>2.62</v>
      </c>
      <c r="V151" s="117">
        <v>2.738</v>
      </c>
      <c r="W151" s="117">
        <v>3.039</v>
      </c>
      <c r="X151" s="117">
        <v>2.792</v>
      </c>
      <c r="Y151" s="117">
        <v>2.916</v>
      </c>
      <c r="Z151" s="117">
        <v>3.258</v>
      </c>
      <c r="AA151" s="117">
        <v>2.967</v>
      </c>
      <c r="AB151" s="117">
        <v>3.113</v>
      </c>
      <c r="AC151" s="117">
        <v>3.338</v>
      </c>
      <c r="AD151" s="117">
        <v>3.042</v>
      </c>
      <c r="AE151" s="117">
        <v>3.19</v>
      </c>
      <c r="AF151" s="9">
        <f t="shared" si="1"/>
        <v>151</v>
      </c>
    </row>
    <row r="152" ht="15.75" customHeight="1">
      <c r="A152" s="116">
        <v>45510.0</v>
      </c>
      <c r="B152" s="117">
        <v>2.025</v>
      </c>
      <c r="C152" s="117">
        <v>1.733</v>
      </c>
      <c r="D152" s="117">
        <v>1.879</v>
      </c>
      <c r="E152" s="117">
        <v>2.033</v>
      </c>
      <c r="F152" s="117">
        <v>1.75</v>
      </c>
      <c r="G152" s="117">
        <v>1.892</v>
      </c>
      <c r="H152" s="117">
        <v>2.058</v>
      </c>
      <c r="I152" s="117">
        <v>1.767</v>
      </c>
      <c r="J152" s="117">
        <v>1.913</v>
      </c>
      <c r="K152" s="117">
        <v>2.075</v>
      </c>
      <c r="L152" s="117">
        <v>1.8</v>
      </c>
      <c r="M152" s="117">
        <v>1.938</v>
      </c>
      <c r="N152" s="117">
        <v>2.092</v>
      </c>
      <c r="O152" s="117">
        <v>1.833</v>
      </c>
      <c r="P152" s="117">
        <v>1.963</v>
      </c>
      <c r="Q152" s="117">
        <v>2.362</v>
      </c>
      <c r="R152" s="117">
        <v>2.16</v>
      </c>
      <c r="S152" s="117">
        <v>2.261</v>
      </c>
      <c r="T152" s="117">
        <v>2.86</v>
      </c>
      <c r="U152" s="117">
        <v>2.631</v>
      </c>
      <c r="V152" s="117">
        <v>2.745</v>
      </c>
      <c r="W152" s="117">
        <v>3.056</v>
      </c>
      <c r="X152" s="117">
        <v>2.812</v>
      </c>
      <c r="Y152" s="117">
        <v>2.934</v>
      </c>
      <c r="Z152" s="117">
        <v>3.258</v>
      </c>
      <c r="AA152" s="117">
        <v>2.967</v>
      </c>
      <c r="AB152" s="117">
        <v>3.113</v>
      </c>
      <c r="AC152" s="117">
        <v>3.342</v>
      </c>
      <c r="AD152" s="117">
        <v>3.046</v>
      </c>
      <c r="AE152" s="117">
        <v>3.194</v>
      </c>
      <c r="AF152" s="9">
        <f t="shared" si="1"/>
        <v>152</v>
      </c>
    </row>
    <row r="153" ht="15.75" customHeight="1">
      <c r="A153" s="116">
        <v>45509.0</v>
      </c>
      <c r="B153" s="117">
        <v>2.025</v>
      </c>
      <c r="C153" s="117">
        <v>1.733</v>
      </c>
      <c r="D153" s="117">
        <v>1.879</v>
      </c>
      <c r="E153" s="117">
        <v>2.033</v>
      </c>
      <c r="F153" s="117">
        <v>1.75</v>
      </c>
      <c r="G153" s="117">
        <v>1.892</v>
      </c>
      <c r="H153" s="117">
        <v>2.058</v>
      </c>
      <c r="I153" s="117">
        <v>1.767</v>
      </c>
      <c r="J153" s="117">
        <v>1.913</v>
      </c>
      <c r="K153" s="117">
        <v>2.086</v>
      </c>
      <c r="L153" s="117">
        <v>1.803</v>
      </c>
      <c r="M153" s="117">
        <v>1.944</v>
      </c>
      <c r="N153" s="117">
        <v>2.113</v>
      </c>
      <c r="O153" s="117">
        <v>1.838</v>
      </c>
      <c r="P153" s="117">
        <v>1.976</v>
      </c>
      <c r="Q153" s="117">
        <v>2.387</v>
      </c>
      <c r="R153" s="117">
        <v>2.185</v>
      </c>
      <c r="S153" s="117">
        <v>2.286</v>
      </c>
      <c r="T153" s="117">
        <v>2.885</v>
      </c>
      <c r="U153" s="117">
        <v>2.663</v>
      </c>
      <c r="V153" s="117">
        <v>2.774</v>
      </c>
      <c r="W153" s="117">
        <v>3.064</v>
      </c>
      <c r="X153" s="117">
        <v>2.822</v>
      </c>
      <c r="Y153" s="117">
        <v>2.943</v>
      </c>
      <c r="Z153" s="117">
        <v>3.263</v>
      </c>
      <c r="AA153" s="117">
        <v>2.971</v>
      </c>
      <c r="AB153" s="117">
        <v>3.117</v>
      </c>
      <c r="AC153" s="117">
        <v>3.342</v>
      </c>
      <c r="AD153" s="117">
        <v>3.046</v>
      </c>
      <c r="AE153" s="117">
        <v>3.194</v>
      </c>
      <c r="AF153" s="9">
        <f t="shared" si="1"/>
        <v>153</v>
      </c>
    </row>
    <row r="154" ht="15.75" customHeight="1">
      <c r="A154" s="116">
        <v>45506.0</v>
      </c>
      <c r="B154" s="117">
        <v>2.025</v>
      </c>
      <c r="C154" s="117">
        <v>1.733</v>
      </c>
      <c r="D154" s="117">
        <v>1.879</v>
      </c>
      <c r="E154" s="117">
        <v>2.033</v>
      </c>
      <c r="F154" s="117">
        <v>1.75</v>
      </c>
      <c r="G154" s="117">
        <v>1.892</v>
      </c>
      <c r="H154" s="117">
        <v>2.058</v>
      </c>
      <c r="I154" s="117">
        <v>1.767</v>
      </c>
      <c r="J154" s="117">
        <v>1.913</v>
      </c>
      <c r="K154" s="117">
        <v>2.082</v>
      </c>
      <c r="L154" s="117">
        <v>1.806</v>
      </c>
      <c r="M154" s="117">
        <v>1.944</v>
      </c>
      <c r="N154" s="117">
        <v>2.106</v>
      </c>
      <c r="O154" s="117">
        <v>1.846</v>
      </c>
      <c r="P154" s="117">
        <v>1.976</v>
      </c>
      <c r="Q154" s="117">
        <v>2.389</v>
      </c>
      <c r="R154" s="117">
        <v>2.21</v>
      </c>
      <c r="S154" s="117">
        <v>2.3</v>
      </c>
      <c r="T154" s="117">
        <v>2.892</v>
      </c>
      <c r="U154" s="117">
        <v>2.693</v>
      </c>
      <c r="V154" s="117">
        <v>2.792</v>
      </c>
      <c r="W154" s="117">
        <v>3.062</v>
      </c>
      <c r="X154" s="117">
        <v>2.85</v>
      </c>
      <c r="Y154" s="117">
        <v>2.956</v>
      </c>
      <c r="Z154" s="117">
        <v>3.263</v>
      </c>
      <c r="AA154" s="117">
        <v>2.971</v>
      </c>
      <c r="AB154" s="117">
        <v>3.117</v>
      </c>
      <c r="AC154" s="117">
        <v>3.342</v>
      </c>
      <c r="AD154" s="117">
        <v>3.046</v>
      </c>
      <c r="AE154" s="117">
        <v>3.194</v>
      </c>
      <c r="AF154" s="9">
        <f t="shared" si="1"/>
        <v>154</v>
      </c>
    </row>
    <row r="155" ht="15.75" customHeight="1">
      <c r="A155" s="116">
        <v>45505.0</v>
      </c>
      <c r="B155" s="117">
        <v>2.025</v>
      </c>
      <c r="C155" s="117">
        <v>1.733</v>
      </c>
      <c r="D155" s="117">
        <v>1.879</v>
      </c>
      <c r="E155" s="117">
        <v>2.033</v>
      </c>
      <c r="F155" s="117">
        <v>1.75</v>
      </c>
      <c r="G155" s="117">
        <v>1.892</v>
      </c>
      <c r="H155" s="117">
        <v>2.058</v>
      </c>
      <c r="I155" s="117">
        <v>1.767</v>
      </c>
      <c r="J155" s="117">
        <v>1.913</v>
      </c>
      <c r="K155" s="117">
        <v>2.082</v>
      </c>
      <c r="L155" s="117">
        <v>1.803</v>
      </c>
      <c r="M155" s="117">
        <v>1.942</v>
      </c>
      <c r="N155" s="117">
        <v>2.105</v>
      </c>
      <c r="O155" s="117">
        <v>1.838</v>
      </c>
      <c r="P155" s="117">
        <v>1.972</v>
      </c>
      <c r="Q155" s="117">
        <v>2.389</v>
      </c>
      <c r="R155" s="117">
        <v>2.212</v>
      </c>
      <c r="S155" s="117">
        <v>2.301</v>
      </c>
      <c r="T155" s="117">
        <v>2.872</v>
      </c>
      <c r="U155" s="117">
        <v>2.718</v>
      </c>
      <c r="V155" s="117">
        <v>2.795</v>
      </c>
      <c r="W155" s="117">
        <v>3.062</v>
      </c>
      <c r="X155" s="117">
        <v>2.85</v>
      </c>
      <c r="Y155" s="117">
        <v>2.956</v>
      </c>
      <c r="Z155" s="117">
        <v>3.263</v>
      </c>
      <c r="AA155" s="117">
        <v>2.971</v>
      </c>
      <c r="AB155" s="117">
        <v>3.117</v>
      </c>
      <c r="AC155" s="117">
        <v>3.342</v>
      </c>
      <c r="AD155" s="117">
        <v>3.046</v>
      </c>
      <c r="AE155" s="117">
        <v>3.194</v>
      </c>
      <c r="AF155" s="9">
        <f t="shared" si="1"/>
        <v>155</v>
      </c>
    </row>
    <row r="156" ht="15.75" customHeight="1">
      <c r="A156" s="116">
        <v>45504.0</v>
      </c>
      <c r="B156" s="117">
        <v>2.025</v>
      </c>
      <c r="C156" s="117">
        <v>1.733</v>
      </c>
      <c r="D156" s="117">
        <v>1.879</v>
      </c>
      <c r="E156" s="117">
        <v>2.033</v>
      </c>
      <c r="F156" s="117">
        <v>1.75</v>
      </c>
      <c r="G156" s="117">
        <v>1.892</v>
      </c>
      <c r="H156" s="117">
        <v>2.058</v>
      </c>
      <c r="I156" s="117">
        <v>1.767</v>
      </c>
      <c r="J156" s="117">
        <v>1.913</v>
      </c>
      <c r="K156" s="117">
        <v>2.085</v>
      </c>
      <c r="L156" s="117">
        <v>1.802</v>
      </c>
      <c r="M156" s="117">
        <v>1.943</v>
      </c>
      <c r="N156" s="117">
        <v>2.112</v>
      </c>
      <c r="O156" s="117">
        <v>1.837</v>
      </c>
      <c r="P156" s="117">
        <v>1.974</v>
      </c>
      <c r="Q156" s="117">
        <v>2.384</v>
      </c>
      <c r="R156" s="117">
        <v>2.209</v>
      </c>
      <c r="S156" s="117">
        <v>2.297</v>
      </c>
      <c r="T156" s="117">
        <v>2.896</v>
      </c>
      <c r="U156" s="117">
        <v>2.693</v>
      </c>
      <c r="V156" s="117">
        <v>2.795</v>
      </c>
      <c r="W156" s="117">
        <v>3.062</v>
      </c>
      <c r="X156" s="117">
        <v>2.85</v>
      </c>
      <c r="Y156" s="117">
        <v>2.956</v>
      </c>
      <c r="Z156" s="117">
        <v>3.263</v>
      </c>
      <c r="AA156" s="117">
        <v>2.971</v>
      </c>
      <c r="AB156" s="117">
        <v>3.117</v>
      </c>
      <c r="AC156" s="117">
        <v>3.342</v>
      </c>
      <c r="AD156" s="117">
        <v>3.046</v>
      </c>
      <c r="AE156" s="117">
        <v>3.194</v>
      </c>
      <c r="AF156" s="9">
        <f t="shared" si="1"/>
        <v>156</v>
      </c>
    </row>
    <row r="157" ht="15.75" customHeight="1">
      <c r="A157" s="116">
        <v>45503.0</v>
      </c>
      <c r="B157" s="117">
        <v>2.025</v>
      </c>
      <c r="C157" s="117">
        <v>1.733</v>
      </c>
      <c r="D157" s="117">
        <v>1.879</v>
      </c>
      <c r="E157" s="117">
        <v>2.033</v>
      </c>
      <c r="F157" s="117">
        <v>1.75</v>
      </c>
      <c r="G157" s="117">
        <v>1.892</v>
      </c>
      <c r="H157" s="117">
        <v>2.058</v>
      </c>
      <c r="I157" s="117">
        <v>1.767</v>
      </c>
      <c r="J157" s="117">
        <v>1.913</v>
      </c>
      <c r="K157" s="117">
        <v>2.082</v>
      </c>
      <c r="L157" s="117">
        <v>1.803</v>
      </c>
      <c r="M157" s="117">
        <v>1.942</v>
      </c>
      <c r="N157" s="117">
        <v>2.105</v>
      </c>
      <c r="O157" s="117">
        <v>1.838</v>
      </c>
      <c r="P157" s="117">
        <v>1.972</v>
      </c>
      <c r="Q157" s="117">
        <v>2.385</v>
      </c>
      <c r="R157" s="117">
        <v>2.209</v>
      </c>
      <c r="S157" s="117">
        <v>2.297</v>
      </c>
      <c r="T157" s="117">
        <v>2.898</v>
      </c>
      <c r="U157" s="117">
        <v>2.699</v>
      </c>
      <c r="V157" s="117">
        <v>2.799</v>
      </c>
      <c r="W157" s="117">
        <v>3.062</v>
      </c>
      <c r="X157" s="117">
        <v>2.85</v>
      </c>
      <c r="Y157" s="117">
        <v>2.956</v>
      </c>
      <c r="Z157" s="117">
        <v>3.263</v>
      </c>
      <c r="AA157" s="117">
        <v>2.971</v>
      </c>
      <c r="AB157" s="117">
        <v>3.117</v>
      </c>
      <c r="AC157" s="117">
        <v>3.342</v>
      </c>
      <c r="AD157" s="117">
        <v>3.046</v>
      </c>
      <c r="AE157" s="117">
        <v>3.194</v>
      </c>
      <c r="AF157" s="9">
        <f t="shared" si="1"/>
        <v>157</v>
      </c>
    </row>
    <row r="158" ht="15.75" customHeight="1">
      <c r="A158" s="116">
        <v>45502.0</v>
      </c>
      <c r="B158" s="117">
        <v>2.025</v>
      </c>
      <c r="C158" s="117">
        <v>1.733</v>
      </c>
      <c r="D158" s="117">
        <v>1.879</v>
      </c>
      <c r="E158" s="117">
        <v>2.033</v>
      </c>
      <c r="F158" s="117">
        <v>1.75</v>
      </c>
      <c r="G158" s="117">
        <v>1.892</v>
      </c>
      <c r="H158" s="117">
        <v>2.058</v>
      </c>
      <c r="I158" s="117">
        <v>1.767</v>
      </c>
      <c r="J158" s="117">
        <v>1.913</v>
      </c>
      <c r="K158" s="117">
        <v>2.086</v>
      </c>
      <c r="L158" s="117">
        <v>1.803</v>
      </c>
      <c r="M158" s="117">
        <v>1.944</v>
      </c>
      <c r="N158" s="117">
        <v>2.113</v>
      </c>
      <c r="O158" s="117">
        <v>1.838</v>
      </c>
      <c r="P158" s="117">
        <v>1.976</v>
      </c>
      <c r="Q158" s="117">
        <v>2.393</v>
      </c>
      <c r="R158" s="117">
        <v>2.189</v>
      </c>
      <c r="S158" s="117">
        <v>2.291</v>
      </c>
      <c r="T158" s="117">
        <v>2.905</v>
      </c>
      <c r="U158" s="117">
        <v>2.683</v>
      </c>
      <c r="V158" s="117">
        <v>2.794</v>
      </c>
      <c r="W158" s="117">
        <v>3.076</v>
      </c>
      <c r="X158" s="117">
        <v>2.834</v>
      </c>
      <c r="Y158" s="117">
        <v>2.955</v>
      </c>
      <c r="Z158" s="117">
        <v>3.263</v>
      </c>
      <c r="AA158" s="117">
        <v>2.971</v>
      </c>
      <c r="AB158" s="117">
        <v>3.117</v>
      </c>
      <c r="AC158" s="117">
        <v>3.342</v>
      </c>
      <c r="AD158" s="117">
        <v>3.046</v>
      </c>
      <c r="AE158" s="117">
        <v>3.194</v>
      </c>
      <c r="AF158" s="9">
        <f t="shared" si="1"/>
        <v>158</v>
      </c>
    </row>
    <row r="159" ht="15.75" customHeight="1">
      <c r="A159" s="116">
        <v>45499.0</v>
      </c>
      <c r="B159" s="117">
        <v>2.025</v>
      </c>
      <c r="C159" s="117">
        <v>1.733</v>
      </c>
      <c r="D159" s="117">
        <v>1.879</v>
      </c>
      <c r="E159" s="117">
        <v>2.033</v>
      </c>
      <c r="F159" s="117">
        <v>1.75</v>
      </c>
      <c r="G159" s="117">
        <v>1.892</v>
      </c>
      <c r="H159" s="117">
        <v>2.058</v>
      </c>
      <c r="I159" s="117">
        <v>1.767</v>
      </c>
      <c r="J159" s="117">
        <v>1.913</v>
      </c>
      <c r="K159" s="117">
        <v>2.087</v>
      </c>
      <c r="L159" s="117">
        <v>1.806</v>
      </c>
      <c r="M159" s="117">
        <v>1.947</v>
      </c>
      <c r="N159" s="117">
        <v>2.116</v>
      </c>
      <c r="O159" s="117">
        <v>1.846</v>
      </c>
      <c r="P159" s="117">
        <v>1.981</v>
      </c>
      <c r="Q159" s="117">
        <v>2.384</v>
      </c>
      <c r="R159" s="117">
        <v>2.209</v>
      </c>
      <c r="S159" s="117">
        <v>2.297</v>
      </c>
      <c r="T159" s="117">
        <v>2.899</v>
      </c>
      <c r="U159" s="117">
        <v>2.698</v>
      </c>
      <c r="V159" s="117">
        <v>2.798</v>
      </c>
      <c r="W159" s="117">
        <v>3.062</v>
      </c>
      <c r="X159" s="117">
        <v>2.851</v>
      </c>
      <c r="Y159" s="117">
        <v>2.957</v>
      </c>
      <c r="Z159" s="117">
        <v>3.263</v>
      </c>
      <c r="AA159" s="117">
        <v>2.971</v>
      </c>
      <c r="AB159" s="117">
        <v>3.117</v>
      </c>
      <c r="AC159" s="117">
        <v>3.342</v>
      </c>
      <c r="AD159" s="117">
        <v>3.046</v>
      </c>
      <c r="AE159" s="117">
        <v>3.194</v>
      </c>
      <c r="AF159" s="9">
        <f t="shared" si="1"/>
        <v>159</v>
      </c>
    </row>
    <row r="160" ht="15.75" customHeight="1">
      <c r="A160" s="116">
        <v>45498.0</v>
      </c>
      <c r="B160" s="117">
        <v>2.021</v>
      </c>
      <c r="C160" s="117">
        <v>1.729</v>
      </c>
      <c r="D160" s="117">
        <v>1.875</v>
      </c>
      <c r="E160" s="117">
        <v>2.029</v>
      </c>
      <c r="F160" s="117">
        <v>1.746</v>
      </c>
      <c r="G160" s="117">
        <v>1.888</v>
      </c>
      <c r="H160" s="117">
        <v>2.054</v>
      </c>
      <c r="I160" s="117">
        <v>1.763</v>
      </c>
      <c r="J160" s="117">
        <v>1.908</v>
      </c>
      <c r="K160" s="117">
        <v>2.08</v>
      </c>
      <c r="L160" s="117">
        <v>1.8</v>
      </c>
      <c r="M160" s="117">
        <v>1.94</v>
      </c>
      <c r="N160" s="117">
        <v>2.105</v>
      </c>
      <c r="O160" s="117">
        <v>1.838</v>
      </c>
      <c r="P160" s="117">
        <v>1.972</v>
      </c>
      <c r="Q160" s="117">
        <v>2.383</v>
      </c>
      <c r="R160" s="117">
        <v>2.208</v>
      </c>
      <c r="S160" s="117">
        <v>2.296</v>
      </c>
      <c r="T160" s="117">
        <v>2.881</v>
      </c>
      <c r="U160" s="117">
        <v>2.706</v>
      </c>
      <c r="V160" s="117">
        <v>2.793</v>
      </c>
      <c r="W160" s="117">
        <v>3.061</v>
      </c>
      <c r="X160" s="117">
        <v>2.851</v>
      </c>
      <c r="Y160" s="117">
        <v>2.956</v>
      </c>
      <c r="Z160" s="117">
        <v>3.263</v>
      </c>
      <c r="AA160" s="117">
        <v>2.971</v>
      </c>
      <c r="AB160" s="117">
        <v>3.117</v>
      </c>
      <c r="AC160" s="117">
        <v>3.342</v>
      </c>
      <c r="AD160" s="117">
        <v>3.046</v>
      </c>
      <c r="AE160" s="117">
        <v>3.194</v>
      </c>
      <c r="AF160" s="9">
        <f t="shared" si="1"/>
        <v>160</v>
      </c>
    </row>
    <row r="161" ht="15.75" customHeight="1">
      <c r="A161" s="116">
        <v>45497.0</v>
      </c>
      <c r="B161" s="117">
        <v>2.021</v>
      </c>
      <c r="C161" s="117">
        <v>1.729</v>
      </c>
      <c r="D161" s="117">
        <v>1.875</v>
      </c>
      <c r="E161" s="117">
        <v>2.029</v>
      </c>
      <c r="F161" s="117">
        <v>1.746</v>
      </c>
      <c r="G161" s="117">
        <v>1.888</v>
      </c>
      <c r="H161" s="117">
        <v>2.054</v>
      </c>
      <c r="I161" s="117">
        <v>1.763</v>
      </c>
      <c r="J161" s="117">
        <v>1.908</v>
      </c>
      <c r="K161" s="117">
        <v>2.08</v>
      </c>
      <c r="L161" s="117">
        <v>1.799</v>
      </c>
      <c r="M161" s="117">
        <v>1.94</v>
      </c>
      <c r="N161" s="117">
        <v>2.106</v>
      </c>
      <c r="O161" s="117">
        <v>1.836</v>
      </c>
      <c r="P161" s="117">
        <v>1.971</v>
      </c>
      <c r="Q161" s="117">
        <v>2.402</v>
      </c>
      <c r="R161" s="117">
        <v>2.181</v>
      </c>
      <c r="S161" s="117">
        <v>2.292</v>
      </c>
      <c r="T161" s="117">
        <v>2.908</v>
      </c>
      <c r="U161" s="117">
        <v>2.671</v>
      </c>
      <c r="V161" s="117">
        <v>2.789</v>
      </c>
      <c r="W161" s="117">
        <v>3.076</v>
      </c>
      <c r="X161" s="117">
        <v>2.833</v>
      </c>
      <c r="Y161" s="117">
        <v>2.954</v>
      </c>
      <c r="Z161" s="117">
        <v>3.263</v>
      </c>
      <c r="AA161" s="117">
        <v>2.971</v>
      </c>
      <c r="AB161" s="117">
        <v>3.117</v>
      </c>
      <c r="AC161" s="117">
        <v>3.342</v>
      </c>
      <c r="AD161" s="117">
        <v>3.046</v>
      </c>
      <c r="AE161" s="117">
        <v>3.194</v>
      </c>
      <c r="AF161" s="9">
        <f t="shared" si="1"/>
        <v>161</v>
      </c>
    </row>
    <row r="162" ht="15.75" customHeight="1">
      <c r="A162" s="116">
        <v>45496.0</v>
      </c>
      <c r="B162" s="117">
        <v>2.017</v>
      </c>
      <c r="C162" s="117">
        <v>1.729</v>
      </c>
      <c r="D162" s="117">
        <v>1.873</v>
      </c>
      <c r="E162" s="117">
        <v>2.025</v>
      </c>
      <c r="F162" s="117">
        <v>1.746</v>
      </c>
      <c r="G162" s="117">
        <v>1.885</v>
      </c>
      <c r="H162" s="117">
        <v>2.05</v>
      </c>
      <c r="I162" s="117">
        <v>1.763</v>
      </c>
      <c r="J162" s="117">
        <v>1.906</v>
      </c>
      <c r="K162" s="117">
        <v>2.079</v>
      </c>
      <c r="L162" s="117">
        <v>1.804</v>
      </c>
      <c r="M162" s="117">
        <v>1.941</v>
      </c>
      <c r="N162" s="117">
        <v>2.108</v>
      </c>
      <c r="O162" s="117">
        <v>1.845</v>
      </c>
      <c r="P162" s="117">
        <v>1.976</v>
      </c>
      <c r="Q162" s="117">
        <v>2.39</v>
      </c>
      <c r="R162" s="117">
        <v>2.201</v>
      </c>
      <c r="S162" s="117">
        <v>2.296</v>
      </c>
      <c r="T162" s="117">
        <v>2.899</v>
      </c>
      <c r="U162" s="117">
        <v>2.698</v>
      </c>
      <c r="V162" s="117">
        <v>2.798</v>
      </c>
      <c r="W162" s="117">
        <v>3.059</v>
      </c>
      <c r="X162" s="117">
        <v>2.866</v>
      </c>
      <c r="Y162" s="117">
        <v>2.962</v>
      </c>
      <c r="Z162" s="117">
        <v>3.263</v>
      </c>
      <c r="AA162" s="117">
        <v>2.971</v>
      </c>
      <c r="AB162" s="117">
        <v>3.117</v>
      </c>
      <c r="AC162" s="117">
        <v>3.342</v>
      </c>
      <c r="AD162" s="117">
        <v>3.046</v>
      </c>
      <c r="AE162" s="117">
        <v>3.194</v>
      </c>
      <c r="AF162" s="9">
        <f t="shared" si="1"/>
        <v>162</v>
      </c>
    </row>
    <row r="163" ht="15.75" customHeight="1">
      <c r="A163" s="116">
        <v>45495.0</v>
      </c>
      <c r="B163" s="117">
        <v>2.017</v>
      </c>
      <c r="C163" s="117">
        <v>1.729</v>
      </c>
      <c r="D163" s="117">
        <v>1.873</v>
      </c>
      <c r="E163" s="117">
        <v>2.025</v>
      </c>
      <c r="F163" s="117">
        <v>1.746</v>
      </c>
      <c r="G163" s="117">
        <v>1.885</v>
      </c>
      <c r="H163" s="117">
        <v>2.05</v>
      </c>
      <c r="I163" s="117">
        <v>1.763</v>
      </c>
      <c r="J163" s="117">
        <v>1.906</v>
      </c>
      <c r="K163" s="117">
        <v>2.08</v>
      </c>
      <c r="L163" s="117">
        <v>1.801</v>
      </c>
      <c r="M163" s="117">
        <v>1.941</v>
      </c>
      <c r="N163" s="117">
        <v>2.11</v>
      </c>
      <c r="O163" s="117">
        <v>1.84</v>
      </c>
      <c r="P163" s="117">
        <v>1.975</v>
      </c>
      <c r="Q163" s="117">
        <v>2.389</v>
      </c>
      <c r="R163" s="117">
        <v>2.19</v>
      </c>
      <c r="S163" s="117">
        <v>2.29</v>
      </c>
      <c r="T163" s="117">
        <v>2.903</v>
      </c>
      <c r="U163" s="117">
        <v>2.683</v>
      </c>
      <c r="V163" s="117">
        <v>2.793</v>
      </c>
      <c r="W163" s="117">
        <v>3.074</v>
      </c>
      <c r="X163" s="117">
        <v>2.833</v>
      </c>
      <c r="Y163" s="117">
        <v>2.954</v>
      </c>
      <c r="Z163" s="117">
        <v>3.263</v>
      </c>
      <c r="AA163" s="117">
        <v>2.971</v>
      </c>
      <c r="AB163" s="117">
        <v>3.117</v>
      </c>
      <c r="AC163" s="117">
        <v>3.342</v>
      </c>
      <c r="AD163" s="117">
        <v>3.046</v>
      </c>
      <c r="AE163" s="117">
        <v>3.194</v>
      </c>
      <c r="AF163" s="9">
        <f t="shared" si="1"/>
        <v>163</v>
      </c>
    </row>
    <row r="164" ht="15.75" customHeight="1">
      <c r="A164" s="116">
        <v>45492.0</v>
      </c>
      <c r="B164" s="117">
        <v>2.017</v>
      </c>
      <c r="C164" s="117">
        <v>1.729</v>
      </c>
      <c r="D164" s="117">
        <v>1.873</v>
      </c>
      <c r="E164" s="117">
        <v>2.025</v>
      </c>
      <c r="F164" s="117">
        <v>1.746</v>
      </c>
      <c r="G164" s="117">
        <v>1.885</v>
      </c>
      <c r="H164" s="117">
        <v>2.05</v>
      </c>
      <c r="I164" s="117">
        <v>1.763</v>
      </c>
      <c r="J164" s="117">
        <v>1.906</v>
      </c>
      <c r="K164" s="117">
        <v>2.079</v>
      </c>
      <c r="L164" s="117">
        <v>1.804</v>
      </c>
      <c r="M164" s="117">
        <v>1.941</v>
      </c>
      <c r="N164" s="117">
        <v>2.108</v>
      </c>
      <c r="O164" s="117">
        <v>1.845</v>
      </c>
      <c r="P164" s="117">
        <v>1.976</v>
      </c>
      <c r="Q164" s="117">
        <v>2.388</v>
      </c>
      <c r="R164" s="117">
        <v>2.19</v>
      </c>
      <c r="S164" s="117">
        <v>2.289</v>
      </c>
      <c r="T164" s="117">
        <v>2.895</v>
      </c>
      <c r="U164" s="117">
        <v>2.681</v>
      </c>
      <c r="V164" s="117">
        <v>2.788</v>
      </c>
      <c r="W164" s="117">
        <v>3.073</v>
      </c>
      <c r="X164" s="117">
        <v>2.832</v>
      </c>
      <c r="Y164" s="117">
        <v>2.953</v>
      </c>
      <c r="Z164" s="117">
        <v>3.263</v>
      </c>
      <c r="AA164" s="117">
        <v>2.971</v>
      </c>
      <c r="AB164" s="117">
        <v>3.117</v>
      </c>
      <c r="AC164" s="117">
        <v>3.342</v>
      </c>
      <c r="AD164" s="117">
        <v>3.046</v>
      </c>
      <c r="AE164" s="117">
        <v>3.194</v>
      </c>
      <c r="AF164" s="9">
        <f t="shared" si="1"/>
        <v>164</v>
      </c>
    </row>
    <row r="165" ht="15.75" customHeight="1">
      <c r="A165" s="116">
        <v>45491.0</v>
      </c>
      <c r="B165" s="117">
        <v>2.017</v>
      </c>
      <c r="C165" s="117">
        <v>1.729</v>
      </c>
      <c r="D165" s="117">
        <v>1.873</v>
      </c>
      <c r="E165" s="117">
        <v>2.025</v>
      </c>
      <c r="F165" s="117">
        <v>1.746</v>
      </c>
      <c r="G165" s="117">
        <v>1.885</v>
      </c>
      <c r="H165" s="117">
        <v>2.05</v>
      </c>
      <c r="I165" s="117">
        <v>1.763</v>
      </c>
      <c r="J165" s="117">
        <v>1.906</v>
      </c>
      <c r="K165" s="117">
        <v>2.078</v>
      </c>
      <c r="L165" s="117">
        <v>1.799</v>
      </c>
      <c r="M165" s="117">
        <v>1.939</v>
      </c>
      <c r="N165" s="117">
        <v>2.106</v>
      </c>
      <c r="O165" s="117">
        <v>1.836</v>
      </c>
      <c r="P165" s="117">
        <v>1.971</v>
      </c>
      <c r="Q165" s="117">
        <v>2.389</v>
      </c>
      <c r="R165" s="117">
        <v>2.186</v>
      </c>
      <c r="S165" s="117">
        <v>2.288</v>
      </c>
      <c r="T165" s="117">
        <v>2.903</v>
      </c>
      <c r="U165" s="117">
        <v>2.681</v>
      </c>
      <c r="V165" s="117">
        <v>2.792</v>
      </c>
      <c r="W165" s="117">
        <v>3.073</v>
      </c>
      <c r="X165" s="117">
        <v>2.83</v>
      </c>
      <c r="Y165" s="117">
        <v>2.952</v>
      </c>
      <c r="Z165" s="117">
        <v>3.263</v>
      </c>
      <c r="AA165" s="117">
        <v>2.971</v>
      </c>
      <c r="AB165" s="117">
        <v>3.117</v>
      </c>
      <c r="AC165" s="117">
        <v>3.342</v>
      </c>
      <c r="AD165" s="117">
        <v>3.046</v>
      </c>
      <c r="AE165" s="117">
        <v>3.194</v>
      </c>
      <c r="AF165" s="9">
        <f t="shared" si="1"/>
        <v>165</v>
      </c>
    </row>
    <row r="166" ht="15.75" customHeight="1">
      <c r="A166" s="116">
        <v>45490.0</v>
      </c>
      <c r="B166" s="117">
        <v>2.017</v>
      </c>
      <c r="C166" s="117">
        <v>1.729</v>
      </c>
      <c r="D166" s="117">
        <v>1.873</v>
      </c>
      <c r="E166" s="117">
        <v>2.025</v>
      </c>
      <c r="F166" s="117">
        <v>1.746</v>
      </c>
      <c r="G166" s="117">
        <v>1.885</v>
      </c>
      <c r="H166" s="117">
        <v>2.05</v>
      </c>
      <c r="I166" s="117">
        <v>1.763</v>
      </c>
      <c r="J166" s="117">
        <v>1.906</v>
      </c>
      <c r="K166" s="117">
        <v>2.083</v>
      </c>
      <c r="L166" s="117">
        <v>1.799</v>
      </c>
      <c r="M166" s="117">
        <v>1.941</v>
      </c>
      <c r="N166" s="117">
        <v>2.116</v>
      </c>
      <c r="O166" s="117">
        <v>1.836</v>
      </c>
      <c r="P166" s="117">
        <v>1.976</v>
      </c>
      <c r="Q166" s="117">
        <v>2.393</v>
      </c>
      <c r="R166" s="117">
        <v>2.187</v>
      </c>
      <c r="S166" s="117">
        <v>2.29</v>
      </c>
      <c r="T166" s="117">
        <v>2.901</v>
      </c>
      <c r="U166" s="117">
        <v>2.675</v>
      </c>
      <c r="V166" s="117">
        <v>2.788</v>
      </c>
      <c r="W166" s="117">
        <v>3.073</v>
      </c>
      <c r="X166" s="117">
        <v>2.83</v>
      </c>
      <c r="Y166" s="117">
        <v>2.952</v>
      </c>
      <c r="Z166" s="117">
        <v>3.263</v>
      </c>
      <c r="AA166" s="117">
        <v>2.971</v>
      </c>
      <c r="AB166" s="117">
        <v>3.117</v>
      </c>
      <c r="AC166" s="117">
        <v>3.342</v>
      </c>
      <c r="AD166" s="117">
        <v>3.046</v>
      </c>
      <c r="AE166" s="117">
        <v>3.194</v>
      </c>
      <c r="AF166" s="9">
        <f t="shared" si="1"/>
        <v>166</v>
      </c>
    </row>
    <row r="167" ht="15.75" customHeight="1">
      <c r="A167" s="116">
        <v>45489.0</v>
      </c>
      <c r="B167" s="117">
        <v>2.017</v>
      </c>
      <c r="C167" s="117">
        <v>1.729</v>
      </c>
      <c r="D167" s="117">
        <v>1.873</v>
      </c>
      <c r="E167" s="117">
        <v>2.025</v>
      </c>
      <c r="F167" s="117">
        <v>1.746</v>
      </c>
      <c r="G167" s="117">
        <v>1.885</v>
      </c>
      <c r="H167" s="117">
        <v>2.05</v>
      </c>
      <c r="I167" s="117">
        <v>1.763</v>
      </c>
      <c r="J167" s="117">
        <v>1.906</v>
      </c>
      <c r="K167" s="117">
        <v>2.083</v>
      </c>
      <c r="L167" s="117">
        <v>1.799</v>
      </c>
      <c r="M167" s="117">
        <v>1.941</v>
      </c>
      <c r="N167" s="117">
        <v>2.116</v>
      </c>
      <c r="O167" s="117">
        <v>1.836</v>
      </c>
      <c r="P167" s="117">
        <v>1.976</v>
      </c>
      <c r="Q167" s="117">
        <v>2.384</v>
      </c>
      <c r="R167" s="117">
        <v>2.202</v>
      </c>
      <c r="S167" s="117">
        <v>2.293</v>
      </c>
      <c r="T167" s="117">
        <v>2.898</v>
      </c>
      <c r="U167" s="117">
        <v>2.688</v>
      </c>
      <c r="V167" s="117">
        <v>2.793</v>
      </c>
      <c r="W167" s="117">
        <v>3.061</v>
      </c>
      <c r="X167" s="117">
        <v>2.848</v>
      </c>
      <c r="Y167" s="117">
        <v>2.954</v>
      </c>
      <c r="Z167" s="117">
        <v>3.263</v>
      </c>
      <c r="AA167" s="117">
        <v>2.971</v>
      </c>
      <c r="AB167" s="117">
        <v>3.117</v>
      </c>
      <c r="AC167" s="117">
        <v>3.342</v>
      </c>
      <c r="AD167" s="117">
        <v>3.046</v>
      </c>
      <c r="AE167" s="117">
        <v>3.194</v>
      </c>
      <c r="AF167" s="9">
        <f t="shared" si="1"/>
        <v>167</v>
      </c>
    </row>
    <row r="168" ht="15.75" customHeight="1">
      <c r="A168" s="116">
        <v>45488.0</v>
      </c>
      <c r="B168" s="117">
        <v>2.017</v>
      </c>
      <c r="C168" s="117">
        <v>1.729</v>
      </c>
      <c r="D168" s="117">
        <v>1.873</v>
      </c>
      <c r="E168" s="117">
        <v>2.025</v>
      </c>
      <c r="F168" s="117">
        <v>1.746</v>
      </c>
      <c r="G168" s="117">
        <v>1.885</v>
      </c>
      <c r="H168" s="117">
        <v>2.05</v>
      </c>
      <c r="I168" s="117">
        <v>1.763</v>
      </c>
      <c r="J168" s="117">
        <v>1.906</v>
      </c>
      <c r="K168" s="117">
        <v>2.081</v>
      </c>
      <c r="L168" s="117">
        <v>1.799</v>
      </c>
      <c r="M168" s="117">
        <v>1.94</v>
      </c>
      <c r="N168" s="117">
        <v>2.112</v>
      </c>
      <c r="O168" s="117">
        <v>1.836</v>
      </c>
      <c r="P168" s="117">
        <v>1.974</v>
      </c>
      <c r="Q168" s="117">
        <v>2.391</v>
      </c>
      <c r="R168" s="117">
        <v>2.188</v>
      </c>
      <c r="S168" s="117">
        <v>2.29</v>
      </c>
      <c r="T168" s="117">
        <v>2.9</v>
      </c>
      <c r="U168" s="117">
        <v>2.676</v>
      </c>
      <c r="V168" s="117">
        <v>2.788</v>
      </c>
      <c r="W168" s="117">
        <v>3.082</v>
      </c>
      <c r="X168" s="117">
        <v>2.839</v>
      </c>
      <c r="Y168" s="117">
        <v>2.961</v>
      </c>
      <c r="Z168" s="117">
        <v>3.263</v>
      </c>
      <c r="AA168" s="117">
        <v>2.971</v>
      </c>
      <c r="AB168" s="117">
        <v>3.117</v>
      </c>
      <c r="AC168" s="117">
        <v>3.342</v>
      </c>
      <c r="AD168" s="117">
        <v>3.046</v>
      </c>
      <c r="AE168" s="117">
        <v>3.194</v>
      </c>
      <c r="AF168" s="9">
        <f t="shared" si="1"/>
        <v>168</v>
      </c>
    </row>
    <row r="169" ht="15.75" customHeight="1">
      <c r="A169" s="116">
        <v>45485.0</v>
      </c>
      <c r="B169" s="117">
        <v>2.017</v>
      </c>
      <c r="C169" s="117">
        <v>1.729</v>
      </c>
      <c r="D169" s="117">
        <v>1.873</v>
      </c>
      <c r="E169" s="117">
        <v>2.025</v>
      </c>
      <c r="F169" s="117">
        <v>1.746</v>
      </c>
      <c r="G169" s="117">
        <v>1.885</v>
      </c>
      <c r="H169" s="117">
        <v>2.05</v>
      </c>
      <c r="I169" s="117">
        <v>1.763</v>
      </c>
      <c r="J169" s="117">
        <v>1.906</v>
      </c>
      <c r="K169" s="117">
        <v>2.082</v>
      </c>
      <c r="L169" s="117">
        <v>1.801</v>
      </c>
      <c r="M169" s="117">
        <v>1.942</v>
      </c>
      <c r="N169" s="117">
        <v>2.114</v>
      </c>
      <c r="O169" s="117">
        <v>1.84</v>
      </c>
      <c r="P169" s="117">
        <v>1.977</v>
      </c>
      <c r="Q169" s="117">
        <v>2.388</v>
      </c>
      <c r="R169" s="117">
        <v>2.207</v>
      </c>
      <c r="S169" s="117">
        <v>2.298</v>
      </c>
      <c r="T169" s="117">
        <v>2.893</v>
      </c>
      <c r="U169" s="117">
        <v>2.689</v>
      </c>
      <c r="V169" s="117">
        <v>2.791</v>
      </c>
      <c r="W169" s="117">
        <v>3.066</v>
      </c>
      <c r="X169" s="117">
        <v>2.85</v>
      </c>
      <c r="Y169" s="117">
        <v>2.958</v>
      </c>
      <c r="Z169" s="117">
        <v>3.263</v>
      </c>
      <c r="AA169" s="117">
        <v>2.971</v>
      </c>
      <c r="AB169" s="117">
        <v>3.117</v>
      </c>
      <c r="AC169" s="117">
        <v>3.342</v>
      </c>
      <c r="AD169" s="117">
        <v>3.046</v>
      </c>
      <c r="AE169" s="117">
        <v>3.194</v>
      </c>
      <c r="AF169" s="9">
        <f t="shared" si="1"/>
        <v>169</v>
      </c>
    </row>
    <row r="170" ht="15.75" customHeight="1">
      <c r="A170" s="116">
        <v>45484.0</v>
      </c>
      <c r="B170" s="117">
        <v>2.017</v>
      </c>
      <c r="C170" s="117">
        <v>1.729</v>
      </c>
      <c r="D170" s="117">
        <v>1.873</v>
      </c>
      <c r="E170" s="117">
        <v>2.025</v>
      </c>
      <c r="F170" s="117">
        <v>1.746</v>
      </c>
      <c r="G170" s="117">
        <v>1.885</v>
      </c>
      <c r="H170" s="117">
        <v>2.05</v>
      </c>
      <c r="I170" s="117">
        <v>1.763</v>
      </c>
      <c r="J170" s="117">
        <v>1.906</v>
      </c>
      <c r="K170" s="117">
        <v>2.085</v>
      </c>
      <c r="L170" s="117">
        <v>1.801</v>
      </c>
      <c r="M170" s="117">
        <v>1.943</v>
      </c>
      <c r="N170" s="117">
        <v>2.12</v>
      </c>
      <c r="O170" s="117">
        <v>1.84</v>
      </c>
      <c r="P170" s="117">
        <v>1.98</v>
      </c>
      <c r="Q170" s="117">
        <v>2.384</v>
      </c>
      <c r="R170" s="117">
        <v>2.209</v>
      </c>
      <c r="S170" s="117">
        <v>2.297</v>
      </c>
      <c r="T170" s="117">
        <v>2.889</v>
      </c>
      <c r="U170" s="117">
        <v>2.692</v>
      </c>
      <c r="V170" s="117">
        <v>2.79</v>
      </c>
      <c r="W170" s="117">
        <v>3.072</v>
      </c>
      <c r="X170" s="117">
        <v>2.856</v>
      </c>
      <c r="Y170" s="117">
        <v>2.964</v>
      </c>
      <c r="Z170" s="117">
        <v>3.263</v>
      </c>
      <c r="AA170" s="117">
        <v>2.971</v>
      </c>
      <c r="AB170" s="117">
        <v>3.117</v>
      </c>
      <c r="AC170" s="117">
        <v>3.342</v>
      </c>
      <c r="AD170" s="117">
        <v>3.046</v>
      </c>
      <c r="AE170" s="117">
        <v>3.194</v>
      </c>
      <c r="AF170" s="9">
        <f t="shared" si="1"/>
        <v>170</v>
      </c>
    </row>
    <row r="171" ht="15.75" customHeight="1">
      <c r="A171" s="116">
        <v>45483.0</v>
      </c>
      <c r="B171" s="117">
        <v>2.017</v>
      </c>
      <c r="C171" s="117">
        <v>1.725</v>
      </c>
      <c r="D171" s="117">
        <v>1.871</v>
      </c>
      <c r="E171" s="117">
        <v>2.025</v>
      </c>
      <c r="F171" s="117">
        <v>1.742</v>
      </c>
      <c r="G171" s="117">
        <v>1.883</v>
      </c>
      <c r="H171" s="117">
        <v>2.05</v>
      </c>
      <c r="I171" s="117">
        <v>1.758</v>
      </c>
      <c r="J171" s="117">
        <v>1.904</v>
      </c>
      <c r="K171" s="117">
        <v>2.085</v>
      </c>
      <c r="L171" s="117">
        <v>1.799</v>
      </c>
      <c r="M171" s="117">
        <v>1.942</v>
      </c>
      <c r="N171" s="117">
        <v>2.12</v>
      </c>
      <c r="O171" s="117">
        <v>1.84</v>
      </c>
      <c r="P171" s="117">
        <v>1.98</v>
      </c>
      <c r="Q171" s="117">
        <v>2.378</v>
      </c>
      <c r="R171" s="117">
        <v>2.204</v>
      </c>
      <c r="S171" s="117">
        <v>2.291</v>
      </c>
      <c r="T171" s="117">
        <v>2.887</v>
      </c>
      <c r="U171" s="117">
        <v>2.69</v>
      </c>
      <c r="V171" s="117">
        <v>2.788</v>
      </c>
      <c r="W171" s="117">
        <v>3.06</v>
      </c>
      <c r="X171" s="117">
        <v>2.85</v>
      </c>
      <c r="Y171" s="117">
        <v>2.955</v>
      </c>
      <c r="Z171" s="117">
        <v>3.263</v>
      </c>
      <c r="AA171" s="117">
        <v>2.967</v>
      </c>
      <c r="AB171" s="117">
        <v>3.115</v>
      </c>
      <c r="AC171" s="117">
        <v>3.338</v>
      </c>
      <c r="AD171" s="117">
        <v>3.046</v>
      </c>
      <c r="AE171" s="117">
        <v>3.192</v>
      </c>
      <c r="AF171" s="9">
        <f t="shared" si="1"/>
        <v>171</v>
      </c>
    </row>
    <row r="172" ht="15.75" customHeight="1">
      <c r="A172" s="116">
        <v>45482.0</v>
      </c>
      <c r="B172" s="117">
        <v>2.017</v>
      </c>
      <c r="C172" s="117">
        <v>1.725</v>
      </c>
      <c r="D172" s="117">
        <v>1.871</v>
      </c>
      <c r="E172" s="117">
        <v>2.025</v>
      </c>
      <c r="F172" s="117">
        <v>1.742</v>
      </c>
      <c r="G172" s="117">
        <v>1.883</v>
      </c>
      <c r="H172" s="117">
        <v>2.05</v>
      </c>
      <c r="I172" s="117">
        <v>1.758</v>
      </c>
      <c r="J172" s="117">
        <v>1.904</v>
      </c>
      <c r="K172" s="117">
        <v>2.084</v>
      </c>
      <c r="L172" s="117">
        <v>1.798</v>
      </c>
      <c r="M172" s="117">
        <v>1.941</v>
      </c>
      <c r="N172" s="117">
        <v>2.118</v>
      </c>
      <c r="O172" s="117">
        <v>1.838</v>
      </c>
      <c r="P172" s="117">
        <v>1.978</v>
      </c>
      <c r="Q172" s="117">
        <v>2.382</v>
      </c>
      <c r="R172" s="117">
        <v>2.185</v>
      </c>
      <c r="S172" s="117">
        <v>2.284</v>
      </c>
      <c r="T172" s="117">
        <v>2.893</v>
      </c>
      <c r="U172" s="117">
        <v>2.698</v>
      </c>
      <c r="V172" s="117">
        <v>2.795</v>
      </c>
      <c r="W172" s="117">
        <v>3.067</v>
      </c>
      <c r="X172" s="117">
        <v>2.856</v>
      </c>
      <c r="Y172" s="117">
        <v>2.961</v>
      </c>
      <c r="Z172" s="117">
        <v>3.263</v>
      </c>
      <c r="AA172" s="117">
        <v>2.967</v>
      </c>
      <c r="AB172" s="117">
        <v>3.115</v>
      </c>
      <c r="AC172" s="117">
        <v>3.338</v>
      </c>
      <c r="AD172" s="117">
        <v>3.046</v>
      </c>
      <c r="AE172" s="117">
        <v>3.192</v>
      </c>
      <c r="AF172" s="9">
        <f t="shared" si="1"/>
        <v>172</v>
      </c>
    </row>
    <row r="173" ht="15.75" customHeight="1">
      <c r="A173" s="116">
        <v>45481.0</v>
      </c>
      <c r="B173" s="117">
        <v>2.017</v>
      </c>
      <c r="C173" s="117">
        <v>1.725</v>
      </c>
      <c r="D173" s="117">
        <v>1.871</v>
      </c>
      <c r="E173" s="117">
        <v>2.025</v>
      </c>
      <c r="F173" s="117">
        <v>1.742</v>
      </c>
      <c r="G173" s="117">
        <v>1.883</v>
      </c>
      <c r="H173" s="117">
        <v>2.05</v>
      </c>
      <c r="I173" s="117">
        <v>1.758</v>
      </c>
      <c r="J173" s="117">
        <v>1.904</v>
      </c>
      <c r="K173" s="117">
        <v>2.084</v>
      </c>
      <c r="L173" s="117">
        <v>1.798</v>
      </c>
      <c r="M173" s="117">
        <v>1.941</v>
      </c>
      <c r="N173" s="117">
        <v>2.118</v>
      </c>
      <c r="O173" s="117">
        <v>1.838</v>
      </c>
      <c r="P173" s="117">
        <v>1.978</v>
      </c>
      <c r="Q173" s="117">
        <v>2.372</v>
      </c>
      <c r="R173" s="117">
        <v>2.194</v>
      </c>
      <c r="S173" s="117">
        <v>2.283</v>
      </c>
      <c r="T173" s="117">
        <v>2.881</v>
      </c>
      <c r="U173" s="117">
        <v>2.682</v>
      </c>
      <c r="V173" s="117">
        <v>2.781</v>
      </c>
      <c r="W173" s="117">
        <v>3.069</v>
      </c>
      <c r="X173" s="117">
        <v>2.853</v>
      </c>
      <c r="Y173" s="117">
        <v>2.961</v>
      </c>
      <c r="Z173" s="117">
        <v>3.263</v>
      </c>
      <c r="AA173" s="117">
        <v>2.967</v>
      </c>
      <c r="AB173" s="117">
        <v>3.115</v>
      </c>
      <c r="AC173" s="117">
        <v>3.338</v>
      </c>
      <c r="AD173" s="117">
        <v>3.046</v>
      </c>
      <c r="AE173" s="117">
        <v>3.192</v>
      </c>
      <c r="AF173" s="9">
        <f t="shared" si="1"/>
        <v>173</v>
      </c>
    </row>
    <row r="174" ht="15.75" customHeight="1">
      <c r="A174" s="116">
        <v>45478.0</v>
      </c>
      <c r="B174" s="117">
        <v>2.017</v>
      </c>
      <c r="C174" s="117">
        <v>1.725</v>
      </c>
      <c r="D174" s="117">
        <v>1.871</v>
      </c>
      <c r="E174" s="117">
        <v>2.025</v>
      </c>
      <c r="F174" s="117">
        <v>1.742</v>
      </c>
      <c r="G174" s="117">
        <v>1.883</v>
      </c>
      <c r="H174" s="117">
        <v>2.05</v>
      </c>
      <c r="I174" s="117">
        <v>1.758</v>
      </c>
      <c r="J174" s="117">
        <v>1.904</v>
      </c>
      <c r="K174" s="117">
        <v>2.084</v>
      </c>
      <c r="L174" s="117">
        <v>1.798</v>
      </c>
      <c r="M174" s="117">
        <v>1.941</v>
      </c>
      <c r="N174" s="117">
        <v>2.118</v>
      </c>
      <c r="O174" s="117">
        <v>1.838</v>
      </c>
      <c r="P174" s="117">
        <v>1.978</v>
      </c>
      <c r="Q174" s="117">
        <v>2.385</v>
      </c>
      <c r="R174" s="117">
        <v>2.185</v>
      </c>
      <c r="S174" s="117">
        <v>2.285</v>
      </c>
      <c r="T174" s="117">
        <v>2.872</v>
      </c>
      <c r="U174" s="117">
        <v>2.679</v>
      </c>
      <c r="V174" s="117">
        <v>2.775</v>
      </c>
      <c r="W174" s="117">
        <v>3.079</v>
      </c>
      <c r="X174" s="117">
        <v>2.837</v>
      </c>
      <c r="Y174" s="117">
        <v>2.958</v>
      </c>
      <c r="Z174" s="117">
        <v>3.263</v>
      </c>
      <c r="AA174" s="117">
        <v>2.967</v>
      </c>
      <c r="AB174" s="117">
        <v>3.115</v>
      </c>
      <c r="AC174" s="117">
        <v>3.338</v>
      </c>
      <c r="AD174" s="117">
        <v>3.046</v>
      </c>
      <c r="AE174" s="117">
        <v>3.192</v>
      </c>
      <c r="AF174" s="9">
        <f t="shared" si="1"/>
        <v>174</v>
      </c>
    </row>
    <row r="175" ht="15.75" customHeight="1">
      <c r="A175" s="116">
        <v>45477.0</v>
      </c>
      <c r="B175" s="117">
        <v>2.017</v>
      </c>
      <c r="C175" s="117">
        <v>1.725</v>
      </c>
      <c r="D175" s="117">
        <v>1.871</v>
      </c>
      <c r="E175" s="117">
        <v>2.025</v>
      </c>
      <c r="F175" s="117">
        <v>1.742</v>
      </c>
      <c r="G175" s="117">
        <v>1.883</v>
      </c>
      <c r="H175" s="117">
        <v>2.05</v>
      </c>
      <c r="I175" s="117">
        <v>1.758</v>
      </c>
      <c r="J175" s="117">
        <v>1.904</v>
      </c>
      <c r="K175" s="117">
        <v>2.084</v>
      </c>
      <c r="L175" s="117">
        <v>1.793</v>
      </c>
      <c r="M175" s="117">
        <v>1.939</v>
      </c>
      <c r="N175" s="117">
        <v>2.118</v>
      </c>
      <c r="O175" s="117">
        <v>1.828</v>
      </c>
      <c r="P175" s="117">
        <v>1.973</v>
      </c>
      <c r="Q175" s="117">
        <v>2.366</v>
      </c>
      <c r="R175" s="117">
        <v>2.194</v>
      </c>
      <c r="S175" s="117">
        <v>2.28</v>
      </c>
      <c r="T175" s="117">
        <v>2.87</v>
      </c>
      <c r="U175" s="117">
        <v>2.673</v>
      </c>
      <c r="V175" s="117">
        <v>2.771</v>
      </c>
      <c r="W175" s="117">
        <v>3.057</v>
      </c>
      <c r="X175" s="117">
        <v>2.849</v>
      </c>
      <c r="Y175" s="117">
        <v>2.953</v>
      </c>
      <c r="Z175" s="117">
        <v>3.263</v>
      </c>
      <c r="AA175" s="117">
        <v>2.967</v>
      </c>
      <c r="AB175" s="117">
        <v>3.115</v>
      </c>
      <c r="AC175" s="117">
        <v>3.338</v>
      </c>
      <c r="AD175" s="117">
        <v>3.046</v>
      </c>
      <c r="AE175" s="117">
        <v>3.192</v>
      </c>
      <c r="AF175" s="9">
        <f t="shared" si="1"/>
        <v>175</v>
      </c>
    </row>
    <row r="176" ht="15.75" customHeight="1">
      <c r="A176" s="116">
        <v>45476.0</v>
      </c>
      <c r="B176" s="117">
        <v>2.017</v>
      </c>
      <c r="C176" s="117">
        <v>1.725</v>
      </c>
      <c r="D176" s="117">
        <v>1.871</v>
      </c>
      <c r="E176" s="117">
        <v>2.025</v>
      </c>
      <c r="F176" s="117">
        <v>1.742</v>
      </c>
      <c r="G176" s="117">
        <v>1.883</v>
      </c>
      <c r="H176" s="117">
        <v>2.05</v>
      </c>
      <c r="I176" s="117">
        <v>1.758</v>
      </c>
      <c r="J176" s="117">
        <v>1.904</v>
      </c>
      <c r="K176" s="117">
        <v>2.082</v>
      </c>
      <c r="L176" s="117">
        <v>1.809</v>
      </c>
      <c r="M176" s="117">
        <v>1.946</v>
      </c>
      <c r="N176" s="117">
        <v>2.114</v>
      </c>
      <c r="O176" s="117">
        <v>1.86</v>
      </c>
      <c r="P176" s="117">
        <v>1.987</v>
      </c>
      <c r="Q176" s="117">
        <v>2.356</v>
      </c>
      <c r="R176" s="117">
        <v>2.19</v>
      </c>
      <c r="S176" s="117">
        <v>2.273</v>
      </c>
      <c r="T176" s="117">
        <v>2.855</v>
      </c>
      <c r="U176" s="117">
        <v>2.677</v>
      </c>
      <c r="V176" s="117">
        <v>2.766</v>
      </c>
      <c r="W176" s="117">
        <v>3.054</v>
      </c>
      <c r="X176" s="117">
        <v>2.846</v>
      </c>
      <c r="Y176" s="117">
        <v>2.95</v>
      </c>
      <c r="Z176" s="117">
        <v>3.263</v>
      </c>
      <c r="AA176" s="117">
        <v>2.967</v>
      </c>
      <c r="AB176" s="117">
        <v>3.115</v>
      </c>
      <c r="AC176" s="117">
        <v>3.338</v>
      </c>
      <c r="AD176" s="117">
        <v>3.046</v>
      </c>
      <c r="AE176" s="117">
        <v>3.192</v>
      </c>
      <c r="AF176" s="9">
        <f t="shared" si="1"/>
        <v>176</v>
      </c>
    </row>
    <row r="177" ht="15.75" customHeight="1">
      <c r="A177" s="116">
        <v>45475.0</v>
      </c>
      <c r="B177" s="117">
        <v>2.017</v>
      </c>
      <c r="C177" s="117">
        <v>1.725</v>
      </c>
      <c r="D177" s="117">
        <v>1.871</v>
      </c>
      <c r="E177" s="117">
        <v>2.025</v>
      </c>
      <c r="F177" s="117">
        <v>1.742</v>
      </c>
      <c r="G177" s="117">
        <v>1.883</v>
      </c>
      <c r="H177" s="117">
        <v>2.05</v>
      </c>
      <c r="I177" s="117">
        <v>1.758</v>
      </c>
      <c r="J177" s="117">
        <v>1.904</v>
      </c>
      <c r="K177" s="117">
        <v>2.085</v>
      </c>
      <c r="L177" s="117">
        <v>1.809</v>
      </c>
      <c r="M177" s="117">
        <v>1.947</v>
      </c>
      <c r="N177" s="117">
        <v>2.12</v>
      </c>
      <c r="O177" s="117">
        <v>1.86</v>
      </c>
      <c r="P177" s="117">
        <v>1.99</v>
      </c>
      <c r="Q177" s="117">
        <v>2.361</v>
      </c>
      <c r="R177" s="117">
        <v>2.188</v>
      </c>
      <c r="S177" s="117">
        <v>2.275</v>
      </c>
      <c r="T177" s="117">
        <v>2.873</v>
      </c>
      <c r="U177" s="117">
        <v>2.67</v>
      </c>
      <c r="V177" s="117">
        <v>2.771</v>
      </c>
      <c r="W177" s="117">
        <v>3.07</v>
      </c>
      <c r="X177" s="117">
        <v>2.846</v>
      </c>
      <c r="Y177" s="117">
        <v>2.958</v>
      </c>
      <c r="Z177" s="117">
        <v>3.263</v>
      </c>
      <c r="AA177" s="117">
        <v>2.967</v>
      </c>
      <c r="AB177" s="117">
        <v>3.115</v>
      </c>
      <c r="AC177" s="117">
        <v>3.338</v>
      </c>
      <c r="AD177" s="117">
        <v>3.046</v>
      </c>
      <c r="AE177" s="117">
        <v>3.192</v>
      </c>
      <c r="AF177" s="9">
        <f t="shared" si="1"/>
        <v>177</v>
      </c>
    </row>
    <row r="178" ht="15.75" customHeight="1">
      <c r="A178" s="116">
        <v>45474.0</v>
      </c>
      <c r="B178" s="117">
        <v>2.017</v>
      </c>
      <c r="C178" s="117">
        <v>1.725</v>
      </c>
      <c r="D178" s="117">
        <v>1.871</v>
      </c>
      <c r="E178" s="117">
        <v>2.025</v>
      </c>
      <c r="F178" s="117">
        <v>1.742</v>
      </c>
      <c r="G178" s="117">
        <v>1.883</v>
      </c>
      <c r="H178" s="117">
        <v>2.05</v>
      </c>
      <c r="I178" s="117">
        <v>1.758</v>
      </c>
      <c r="J178" s="117">
        <v>1.904</v>
      </c>
      <c r="K178" s="117">
        <v>2.106</v>
      </c>
      <c r="L178" s="117">
        <v>1.838</v>
      </c>
      <c r="M178" s="117">
        <v>1.972</v>
      </c>
      <c r="N178" s="117">
        <v>2.162</v>
      </c>
      <c r="O178" s="117">
        <v>1.917</v>
      </c>
      <c r="P178" s="117">
        <v>2.039</v>
      </c>
      <c r="Q178" s="117">
        <v>2.393</v>
      </c>
      <c r="R178" s="117">
        <v>2.189</v>
      </c>
      <c r="S178" s="117">
        <v>2.291</v>
      </c>
      <c r="T178" s="117">
        <v>2.879</v>
      </c>
      <c r="U178" s="117">
        <v>2.665</v>
      </c>
      <c r="V178" s="117">
        <v>2.772</v>
      </c>
      <c r="W178" s="117">
        <v>3.089</v>
      </c>
      <c r="X178" s="117">
        <v>2.84</v>
      </c>
      <c r="Y178" s="117">
        <v>2.964</v>
      </c>
      <c r="Z178" s="117">
        <v>3.263</v>
      </c>
      <c r="AA178" s="117">
        <v>2.967</v>
      </c>
      <c r="AB178" s="117">
        <v>3.115</v>
      </c>
      <c r="AC178" s="117">
        <v>3.338</v>
      </c>
      <c r="AD178" s="117">
        <v>3.046</v>
      </c>
      <c r="AE178" s="117">
        <v>3.192</v>
      </c>
      <c r="AF178" s="9">
        <f t="shared" si="1"/>
        <v>178</v>
      </c>
    </row>
    <row r="179" ht="15.75" customHeight="1">
      <c r="A179" s="116">
        <v>45471.0</v>
      </c>
      <c r="B179" s="117">
        <v>2.017</v>
      </c>
      <c r="C179" s="117">
        <v>1.725</v>
      </c>
      <c r="D179" s="117">
        <v>1.871</v>
      </c>
      <c r="E179" s="117">
        <v>2.025</v>
      </c>
      <c r="F179" s="117">
        <v>1.742</v>
      </c>
      <c r="G179" s="117">
        <v>1.883</v>
      </c>
      <c r="H179" s="117">
        <v>2.05</v>
      </c>
      <c r="I179" s="117">
        <v>1.758</v>
      </c>
      <c r="J179" s="117">
        <v>1.904</v>
      </c>
      <c r="K179" s="117">
        <v>2.084</v>
      </c>
      <c r="L179" s="117">
        <v>1.798</v>
      </c>
      <c r="M179" s="117">
        <v>1.941</v>
      </c>
      <c r="N179" s="117">
        <v>2.118</v>
      </c>
      <c r="O179" s="117">
        <v>1.838</v>
      </c>
      <c r="P179" s="117">
        <v>1.978</v>
      </c>
      <c r="Q179" s="117">
        <v>2.375</v>
      </c>
      <c r="R179" s="117">
        <v>2.206</v>
      </c>
      <c r="S179" s="117">
        <v>2.291</v>
      </c>
      <c r="T179" s="117">
        <v>2.883</v>
      </c>
      <c r="U179" s="117">
        <v>2.687</v>
      </c>
      <c r="V179" s="117">
        <v>2.785</v>
      </c>
      <c r="W179" s="117">
        <v>3.054</v>
      </c>
      <c r="X179" s="117">
        <v>2.847</v>
      </c>
      <c r="Y179" s="117">
        <v>2.951</v>
      </c>
      <c r="Z179" s="117">
        <v>3.258</v>
      </c>
      <c r="AA179" s="117">
        <v>2.963</v>
      </c>
      <c r="AB179" s="117">
        <v>3.11</v>
      </c>
      <c r="AC179" s="117">
        <v>3.333</v>
      </c>
      <c r="AD179" s="117">
        <v>3.042</v>
      </c>
      <c r="AE179" s="117">
        <v>3.188</v>
      </c>
      <c r="AF179" s="9">
        <f t="shared" si="1"/>
        <v>179</v>
      </c>
    </row>
    <row r="180" ht="15.75" customHeight="1">
      <c r="A180" s="116">
        <v>45470.0</v>
      </c>
      <c r="B180" s="117">
        <v>2.017</v>
      </c>
      <c r="C180" s="117">
        <v>1.725</v>
      </c>
      <c r="D180" s="117">
        <v>1.871</v>
      </c>
      <c r="E180" s="117">
        <v>2.025</v>
      </c>
      <c r="F180" s="117">
        <v>1.742</v>
      </c>
      <c r="G180" s="117">
        <v>1.883</v>
      </c>
      <c r="H180" s="117">
        <v>2.05</v>
      </c>
      <c r="I180" s="117">
        <v>1.758</v>
      </c>
      <c r="J180" s="117">
        <v>1.904</v>
      </c>
      <c r="K180" s="117">
        <v>2.085</v>
      </c>
      <c r="L180" s="117">
        <v>1.8</v>
      </c>
      <c r="M180" s="117">
        <v>1.943</v>
      </c>
      <c r="N180" s="117">
        <v>2.12</v>
      </c>
      <c r="O180" s="117">
        <v>1.842</v>
      </c>
      <c r="P180" s="117">
        <v>1.981</v>
      </c>
      <c r="Q180" s="117">
        <v>2.377</v>
      </c>
      <c r="R180" s="117">
        <v>2.191</v>
      </c>
      <c r="S180" s="117">
        <v>2.284</v>
      </c>
      <c r="T180" s="117">
        <v>2.886</v>
      </c>
      <c r="U180" s="117">
        <v>2.674</v>
      </c>
      <c r="V180" s="117">
        <v>2.78</v>
      </c>
      <c r="W180" s="117">
        <v>3.066</v>
      </c>
      <c r="X180" s="117">
        <v>2.834</v>
      </c>
      <c r="Y180" s="117">
        <v>2.95</v>
      </c>
      <c r="Z180" s="117">
        <v>3.258</v>
      </c>
      <c r="AA180" s="117">
        <v>2.963</v>
      </c>
      <c r="AB180" s="117">
        <v>3.11</v>
      </c>
      <c r="AC180" s="117">
        <v>3.333</v>
      </c>
      <c r="AD180" s="117">
        <v>3.042</v>
      </c>
      <c r="AE180" s="117">
        <v>3.188</v>
      </c>
      <c r="AF180" s="9">
        <f t="shared" si="1"/>
        <v>180</v>
      </c>
    </row>
    <row r="181" ht="15.75" customHeight="1">
      <c r="A181" s="116">
        <v>45469.0</v>
      </c>
      <c r="B181" s="117">
        <v>2.017</v>
      </c>
      <c r="C181" s="117">
        <v>1.725</v>
      </c>
      <c r="D181" s="117">
        <v>1.871</v>
      </c>
      <c r="E181" s="117">
        <v>2.025</v>
      </c>
      <c r="F181" s="117">
        <v>1.742</v>
      </c>
      <c r="G181" s="117">
        <v>1.883</v>
      </c>
      <c r="H181" s="117">
        <v>2.05</v>
      </c>
      <c r="I181" s="117">
        <v>1.758</v>
      </c>
      <c r="J181" s="117">
        <v>1.904</v>
      </c>
      <c r="K181" s="117">
        <v>2.082</v>
      </c>
      <c r="L181" s="117">
        <v>1.786</v>
      </c>
      <c r="M181" s="117">
        <v>1.934</v>
      </c>
      <c r="N181" s="117">
        <v>2.114</v>
      </c>
      <c r="O181" s="117">
        <v>1.814</v>
      </c>
      <c r="P181" s="117">
        <v>1.964</v>
      </c>
      <c r="Q181" s="117">
        <v>2.375</v>
      </c>
      <c r="R181" s="117">
        <v>2.185</v>
      </c>
      <c r="S181" s="117">
        <v>2.28</v>
      </c>
      <c r="T181" s="117">
        <v>2.897</v>
      </c>
      <c r="U181" s="117">
        <v>2.683</v>
      </c>
      <c r="V181" s="117">
        <v>2.79</v>
      </c>
      <c r="W181" s="117">
        <v>3.058</v>
      </c>
      <c r="X181" s="117">
        <v>2.851</v>
      </c>
      <c r="Y181" s="117">
        <v>2.954</v>
      </c>
      <c r="Z181" s="117">
        <v>3.258</v>
      </c>
      <c r="AA181" s="117">
        <v>2.963</v>
      </c>
      <c r="AB181" s="117">
        <v>3.11</v>
      </c>
      <c r="AC181" s="117">
        <v>3.333</v>
      </c>
      <c r="AD181" s="117">
        <v>3.042</v>
      </c>
      <c r="AE181" s="117">
        <v>3.188</v>
      </c>
      <c r="AF181" s="9">
        <f t="shared" si="1"/>
        <v>181</v>
      </c>
    </row>
    <row r="182" ht="15.75" customHeight="1">
      <c r="A182" s="116">
        <v>45468.0</v>
      </c>
      <c r="B182" s="117">
        <v>2.008</v>
      </c>
      <c r="C182" s="117">
        <v>1.717</v>
      </c>
      <c r="D182" s="117">
        <v>1.863</v>
      </c>
      <c r="E182" s="117">
        <v>2.017</v>
      </c>
      <c r="F182" s="117">
        <v>1.733</v>
      </c>
      <c r="G182" s="117">
        <v>1.875</v>
      </c>
      <c r="H182" s="117">
        <v>2.042</v>
      </c>
      <c r="I182" s="117">
        <v>1.75</v>
      </c>
      <c r="J182" s="117">
        <v>1.896</v>
      </c>
      <c r="K182" s="117">
        <v>2.068</v>
      </c>
      <c r="L182" s="117">
        <v>1.782</v>
      </c>
      <c r="M182" s="117">
        <v>1.925</v>
      </c>
      <c r="N182" s="117">
        <v>2.094</v>
      </c>
      <c r="O182" s="117">
        <v>1.814</v>
      </c>
      <c r="P182" s="117">
        <v>1.954</v>
      </c>
      <c r="Q182" s="117">
        <v>2.357</v>
      </c>
      <c r="R182" s="117">
        <v>2.2</v>
      </c>
      <c r="S182" s="117">
        <v>2.279</v>
      </c>
      <c r="T182" s="117">
        <v>2.875</v>
      </c>
      <c r="U182" s="117">
        <v>2.684</v>
      </c>
      <c r="V182" s="117">
        <v>2.78</v>
      </c>
      <c r="W182" s="117">
        <v>3.056</v>
      </c>
      <c r="X182" s="117">
        <v>2.849</v>
      </c>
      <c r="Y182" s="117">
        <v>2.952</v>
      </c>
      <c r="Z182" s="117">
        <v>3.258</v>
      </c>
      <c r="AA182" s="117">
        <v>2.963</v>
      </c>
      <c r="AB182" s="117">
        <v>3.11</v>
      </c>
      <c r="AC182" s="117">
        <v>3.333</v>
      </c>
      <c r="AD182" s="117">
        <v>3.038</v>
      </c>
      <c r="AE182" s="117">
        <v>3.185</v>
      </c>
      <c r="AF182" s="9">
        <f t="shared" si="1"/>
        <v>182</v>
      </c>
    </row>
    <row r="183" ht="15.75" customHeight="1">
      <c r="A183" s="116">
        <v>45467.0</v>
      </c>
      <c r="B183" s="117">
        <v>2.008</v>
      </c>
      <c r="C183" s="117">
        <v>1.717</v>
      </c>
      <c r="D183" s="117">
        <v>1.863</v>
      </c>
      <c r="E183" s="117">
        <v>2.017</v>
      </c>
      <c r="F183" s="117">
        <v>1.733</v>
      </c>
      <c r="G183" s="117">
        <v>1.875</v>
      </c>
      <c r="H183" s="117">
        <v>2.042</v>
      </c>
      <c r="I183" s="117">
        <v>1.75</v>
      </c>
      <c r="J183" s="117">
        <v>1.896</v>
      </c>
      <c r="K183" s="117">
        <v>2.078</v>
      </c>
      <c r="L183" s="117">
        <v>1.782</v>
      </c>
      <c r="M183" s="117">
        <v>1.93</v>
      </c>
      <c r="N183" s="117">
        <v>2.114</v>
      </c>
      <c r="O183" s="117">
        <v>1.814</v>
      </c>
      <c r="P183" s="117">
        <v>1.964</v>
      </c>
      <c r="Q183" s="117">
        <v>2.358</v>
      </c>
      <c r="R183" s="117">
        <v>2.171</v>
      </c>
      <c r="S183" s="117">
        <v>2.265</v>
      </c>
      <c r="T183" s="117">
        <v>2.877</v>
      </c>
      <c r="U183" s="117">
        <v>2.684</v>
      </c>
      <c r="V183" s="117">
        <v>2.78</v>
      </c>
      <c r="W183" s="117">
        <v>3.056</v>
      </c>
      <c r="X183" s="117">
        <v>2.847</v>
      </c>
      <c r="Y183" s="117">
        <v>2.951</v>
      </c>
      <c r="Z183" s="117">
        <v>3.258</v>
      </c>
      <c r="AA183" s="117">
        <v>2.963</v>
      </c>
      <c r="AB183" s="117">
        <v>3.11</v>
      </c>
      <c r="AC183" s="117">
        <v>3.333</v>
      </c>
      <c r="AD183" s="117">
        <v>3.038</v>
      </c>
      <c r="AE183" s="117">
        <v>3.185</v>
      </c>
      <c r="AF183" s="9">
        <f t="shared" si="1"/>
        <v>183</v>
      </c>
    </row>
    <row r="184" ht="15.75" customHeight="1">
      <c r="A184" s="116">
        <v>45464.0</v>
      </c>
      <c r="B184" s="117">
        <v>2.008</v>
      </c>
      <c r="C184" s="117">
        <v>1.717</v>
      </c>
      <c r="D184" s="117">
        <v>1.863</v>
      </c>
      <c r="E184" s="117">
        <v>2.017</v>
      </c>
      <c r="F184" s="117">
        <v>1.733</v>
      </c>
      <c r="G184" s="117">
        <v>1.875</v>
      </c>
      <c r="H184" s="117">
        <v>2.042</v>
      </c>
      <c r="I184" s="117">
        <v>1.75</v>
      </c>
      <c r="J184" s="117">
        <v>1.896</v>
      </c>
      <c r="K184" s="117">
        <v>2.073</v>
      </c>
      <c r="L184" s="117">
        <v>1.782</v>
      </c>
      <c r="M184" s="117">
        <v>1.927</v>
      </c>
      <c r="N184" s="117">
        <v>2.104</v>
      </c>
      <c r="O184" s="117">
        <v>1.814</v>
      </c>
      <c r="P184" s="117">
        <v>1.959</v>
      </c>
      <c r="Q184" s="117">
        <v>2.353</v>
      </c>
      <c r="R184" s="117">
        <v>2.165</v>
      </c>
      <c r="S184" s="117">
        <v>2.259</v>
      </c>
      <c r="T184" s="117">
        <v>2.86</v>
      </c>
      <c r="U184" s="117">
        <v>2.677</v>
      </c>
      <c r="V184" s="117">
        <v>2.768</v>
      </c>
      <c r="W184" s="117">
        <v>3.056</v>
      </c>
      <c r="X184" s="117">
        <v>2.844</v>
      </c>
      <c r="Y184" s="117">
        <v>2.95</v>
      </c>
      <c r="Z184" s="117">
        <v>3.258</v>
      </c>
      <c r="AA184" s="117">
        <v>2.963</v>
      </c>
      <c r="AB184" s="117">
        <v>3.11</v>
      </c>
      <c r="AC184" s="117">
        <v>3.333</v>
      </c>
      <c r="AD184" s="117">
        <v>3.038</v>
      </c>
      <c r="AE184" s="117">
        <v>3.185</v>
      </c>
      <c r="AF184" s="9">
        <f t="shared" si="1"/>
        <v>184</v>
      </c>
    </row>
    <row r="185" ht="15.75" customHeight="1">
      <c r="A185" s="116">
        <v>45463.0</v>
      </c>
      <c r="B185" s="117">
        <v>2.008</v>
      </c>
      <c r="C185" s="117">
        <v>1.717</v>
      </c>
      <c r="D185" s="117">
        <v>1.863</v>
      </c>
      <c r="E185" s="117">
        <v>2.017</v>
      </c>
      <c r="F185" s="117">
        <v>1.733</v>
      </c>
      <c r="G185" s="117">
        <v>1.875</v>
      </c>
      <c r="H185" s="117">
        <v>2.042</v>
      </c>
      <c r="I185" s="117">
        <v>1.75</v>
      </c>
      <c r="J185" s="117">
        <v>1.896</v>
      </c>
      <c r="K185" s="117">
        <v>2.076</v>
      </c>
      <c r="L185" s="117">
        <v>1.785</v>
      </c>
      <c r="M185" s="117">
        <v>1.93</v>
      </c>
      <c r="N185" s="117">
        <v>2.11</v>
      </c>
      <c r="O185" s="117">
        <v>1.82</v>
      </c>
      <c r="P185" s="117">
        <v>1.965</v>
      </c>
      <c r="Q185" s="117">
        <v>2.317</v>
      </c>
      <c r="R185" s="117">
        <v>2.174</v>
      </c>
      <c r="S185" s="117">
        <v>2.246</v>
      </c>
      <c r="T185" s="117">
        <v>2.846</v>
      </c>
      <c r="U185" s="117">
        <v>2.658</v>
      </c>
      <c r="V185" s="117">
        <v>2.752</v>
      </c>
      <c r="W185" s="117">
        <v>3.057</v>
      </c>
      <c r="X185" s="117">
        <v>2.826</v>
      </c>
      <c r="Y185" s="117">
        <v>2.941</v>
      </c>
      <c r="Z185" s="117">
        <v>3.258</v>
      </c>
      <c r="AA185" s="117">
        <v>2.963</v>
      </c>
      <c r="AB185" s="117">
        <v>3.11</v>
      </c>
      <c r="AC185" s="117">
        <v>3.333</v>
      </c>
      <c r="AD185" s="117">
        <v>3.038</v>
      </c>
      <c r="AE185" s="117">
        <v>3.185</v>
      </c>
      <c r="AF185" s="9">
        <f t="shared" si="1"/>
        <v>185</v>
      </c>
    </row>
    <row r="186" ht="15.75" customHeight="1">
      <c r="A186" s="116">
        <v>45462.0</v>
      </c>
      <c r="B186" s="117">
        <v>2.008</v>
      </c>
      <c r="C186" s="117">
        <v>1.717</v>
      </c>
      <c r="D186" s="117">
        <v>1.863</v>
      </c>
      <c r="E186" s="117">
        <v>2.017</v>
      </c>
      <c r="F186" s="117">
        <v>1.733</v>
      </c>
      <c r="G186" s="117">
        <v>1.875</v>
      </c>
      <c r="H186" s="117">
        <v>2.042</v>
      </c>
      <c r="I186" s="117">
        <v>1.75</v>
      </c>
      <c r="J186" s="117">
        <v>1.896</v>
      </c>
      <c r="K186" s="117">
        <v>2.071</v>
      </c>
      <c r="L186" s="117">
        <v>1.785</v>
      </c>
      <c r="M186" s="117">
        <v>1.928</v>
      </c>
      <c r="N186" s="117">
        <v>2.1</v>
      </c>
      <c r="O186" s="117">
        <v>1.82</v>
      </c>
      <c r="P186" s="117">
        <v>1.96</v>
      </c>
      <c r="Q186" s="117">
        <v>2.378</v>
      </c>
      <c r="R186" s="117">
        <v>2.194</v>
      </c>
      <c r="S186" s="117">
        <v>2.286</v>
      </c>
      <c r="T186" s="117">
        <v>2.886</v>
      </c>
      <c r="U186" s="117">
        <v>2.694</v>
      </c>
      <c r="V186" s="117">
        <v>2.79</v>
      </c>
      <c r="W186" s="117">
        <v>3.077</v>
      </c>
      <c r="X186" s="117">
        <v>2.869</v>
      </c>
      <c r="Y186" s="117">
        <v>2.973</v>
      </c>
      <c r="Z186" s="117">
        <v>3.263</v>
      </c>
      <c r="AA186" s="117">
        <v>2.967</v>
      </c>
      <c r="AB186" s="117">
        <v>3.115</v>
      </c>
      <c r="AC186" s="117">
        <v>3.338</v>
      </c>
      <c r="AD186" s="117">
        <v>3.042</v>
      </c>
      <c r="AE186" s="117">
        <v>3.19</v>
      </c>
      <c r="AF186" s="9">
        <f t="shared" si="1"/>
        <v>186</v>
      </c>
    </row>
    <row r="187" ht="15.75" customHeight="1">
      <c r="A187" s="116">
        <v>45461.0</v>
      </c>
      <c r="B187" s="117">
        <v>2.008</v>
      </c>
      <c r="C187" s="117">
        <v>1.717</v>
      </c>
      <c r="D187" s="117">
        <v>1.863</v>
      </c>
      <c r="E187" s="117">
        <v>2.017</v>
      </c>
      <c r="F187" s="117">
        <v>1.733</v>
      </c>
      <c r="G187" s="117">
        <v>1.875</v>
      </c>
      <c r="H187" s="117">
        <v>2.042</v>
      </c>
      <c r="I187" s="117">
        <v>1.75</v>
      </c>
      <c r="J187" s="117">
        <v>1.896</v>
      </c>
      <c r="K187" s="117">
        <v>2.076</v>
      </c>
      <c r="L187" s="117">
        <v>1.785</v>
      </c>
      <c r="M187" s="117">
        <v>1.93</v>
      </c>
      <c r="N187" s="117">
        <v>2.11</v>
      </c>
      <c r="O187" s="117">
        <v>1.82</v>
      </c>
      <c r="P187" s="117">
        <v>1.965</v>
      </c>
      <c r="Q187" s="117">
        <v>2.39</v>
      </c>
      <c r="R187" s="117">
        <v>2.192</v>
      </c>
      <c r="S187" s="117">
        <v>2.291</v>
      </c>
      <c r="T187" s="117">
        <v>2.903</v>
      </c>
      <c r="U187" s="117">
        <v>2.688</v>
      </c>
      <c r="V187" s="117">
        <v>2.795</v>
      </c>
      <c r="W187" s="117">
        <v>3.101</v>
      </c>
      <c r="X187" s="117">
        <v>2.867</v>
      </c>
      <c r="Y187" s="117">
        <v>2.984</v>
      </c>
      <c r="Z187" s="117">
        <v>3.263</v>
      </c>
      <c r="AA187" s="117">
        <v>2.967</v>
      </c>
      <c r="AB187" s="117">
        <v>3.115</v>
      </c>
      <c r="AC187" s="117">
        <v>3.338</v>
      </c>
      <c r="AD187" s="117">
        <v>3.042</v>
      </c>
      <c r="AE187" s="117">
        <v>3.19</v>
      </c>
      <c r="AF187" s="9">
        <f t="shared" si="1"/>
        <v>187</v>
      </c>
    </row>
    <row r="188" ht="15.75" customHeight="1">
      <c r="A188" s="116">
        <v>45460.0</v>
      </c>
      <c r="B188" s="117">
        <v>2.008</v>
      </c>
      <c r="C188" s="117">
        <v>1.717</v>
      </c>
      <c r="D188" s="117">
        <v>1.863</v>
      </c>
      <c r="E188" s="117">
        <v>2.017</v>
      </c>
      <c r="F188" s="117">
        <v>1.733</v>
      </c>
      <c r="G188" s="117">
        <v>1.875</v>
      </c>
      <c r="H188" s="117">
        <v>2.042</v>
      </c>
      <c r="I188" s="117">
        <v>1.75</v>
      </c>
      <c r="J188" s="117">
        <v>1.896</v>
      </c>
      <c r="K188" s="117">
        <v>2.071</v>
      </c>
      <c r="L188" s="117">
        <v>1.794</v>
      </c>
      <c r="M188" s="117">
        <v>1.932</v>
      </c>
      <c r="N188" s="117">
        <v>2.1</v>
      </c>
      <c r="O188" s="117">
        <v>1.838</v>
      </c>
      <c r="P188" s="117">
        <v>1.969</v>
      </c>
      <c r="Q188" s="117">
        <v>2.382</v>
      </c>
      <c r="R188" s="117">
        <v>2.163</v>
      </c>
      <c r="S188" s="117">
        <v>2.273</v>
      </c>
      <c r="T188" s="117">
        <v>2.899</v>
      </c>
      <c r="U188" s="117">
        <v>2.69</v>
      </c>
      <c r="V188" s="117">
        <v>2.795</v>
      </c>
      <c r="W188" s="117">
        <v>3.097</v>
      </c>
      <c r="X188" s="117">
        <v>2.869</v>
      </c>
      <c r="Y188" s="117">
        <v>2.983</v>
      </c>
      <c r="Z188" s="117">
        <v>3.263</v>
      </c>
      <c r="AA188" s="117">
        <v>2.967</v>
      </c>
      <c r="AB188" s="117">
        <v>3.115</v>
      </c>
      <c r="AC188" s="117">
        <v>3.338</v>
      </c>
      <c r="AD188" s="117">
        <v>3.042</v>
      </c>
      <c r="AE188" s="117">
        <v>3.19</v>
      </c>
      <c r="AF188" s="9">
        <f t="shared" si="1"/>
        <v>188</v>
      </c>
    </row>
    <row r="189" ht="15.75" customHeight="1">
      <c r="A189" s="116">
        <v>45457.0</v>
      </c>
      <c r="B189" s="117">
        <v>2.008</v>
      </c>
      <c r="C189" s="117">
        <v>1.717</v>
      </c>
      <c r="D189" s="117">
        <v>1.863</v>
      </c>
      <c r="E189" s="117">
        <v>2.017</v>
      </c>
      <c r="F189" s="117">
        <v>1.733</v>
      </c>
      <c r="G189" s="117">
        <v>1.875</v>
      </c>
      <c r="H189" s="117">
        <v>2.042</v>
      </c>
      <c r="I189" s="117">
        <v>1.75</v>
      </c>
      <c r="J189" s="117">
        <v>1.896</v>
      </c>
      <c r="K189" s="117">
        <v>2.071</v>
      </c>
      <c r="L189" s="117">
        <v>1.79</v>
      </c>
      <c r="M189" s="117">
        <v>1.93</v>
      </c>
      <c r="N189" s="117">
        <v>2.1</v>
      </c>
      <c r="O189" s="117">
        <v>1.83</v>
      </c>
      <c r="P189" s="117">
        <v>1.965</v>
      </c>
      <c r="Q189" s="117">
        <v>2.374</v>
      </c>
      <c r="R189" s="117">
        <v>2.178</v>
      </c>
      <c r="S189" s="117">
        <v>2.276</v>
      </c>
      <c r="T189" s="117">
        <v>2.897</v>
      </c>
      <c r="U189" s="117">
        <v>2.692</v>
      </c>
      <c r="V189" s="117">
        <v>2.794</v>
      </c>
      <c r="W189" s="117">
        <v>3.108</v>
      </c>
      <c r="X189" s="117">
        <v>2.876</v>
      </c>
      <c r="Y189" s="117">
        <v>2.992</v>
      </c>
      <c r="Z189" s="117">
        <v>3.263</v>
      </c>
      <c r="AA189" s="117">
        <v>2.967</v>
      </c>
      <c r="AB189" s="117">
        <v>3.115</v>
      </c>
      <c r="AC189" s="117">
        <v>3.338</v>
      </c>
      <c r="AD189" s="117">
        <v>3.042</v>
      </c>
      <c r="AE189" s="117">
        <v>3.19</v>
      </c>
      <c r="AF189" s="9">
        <f t="shared" si="1"/>
        <v>189</v>
      </c>
    </row>
    <row r="190" ht="15.75" customHeight="1">
      <c r="A190" s="116">
        <v>45456.0</v>
      </c>
      <c r="B190" s="117">
        <v>2.013</v>
      </c>
      <c r="C190" s="117">
        <v>1.725</v>
      </c>
      <c r="D190" s="117">
        <v>1.869</v>
      </c>
      <c r="E190" s="117">
        <v>2.021</v>
      </c>
      <c r="F190" s="117">
        <v>1.742</v>
      </c>
      <c r="G190" s="117">
        <v>1.881</v>
      </c>
      <c r="H190" s="117">
        <v>2.046</v>
      </c>
      <c r="I190" s="117">
        <v>1.758</v>
      </c>
      <c r="J190" s="117">
        <v>1.902</v>
      </c>
      <c r="K190" s="117">
        <v>2.088</v>
      </c>
      <c r="L190" s="117">
        <v>1.804</v>
      </c>
      <c r="M190" s="117">
        <v>1.946</v>
      </c>
      <c r="N190" s="117">
        <v>2.13</v>
      </c>
      <c r="O190" s="117">
        <v>1.85</v>
      </c>
      <c r="P190" s="117">
        <v>1.99</v>
      </c>
      <c r="Q190" s="117">
        <v>2.372</v>
      </c>
      <c r="R190" s="117">
        <v>2.185</v>
      </c>
      <c r="S190" s="117">
        <v>2.279</v>
      </c>
      <c r="T190" s="117">
        <v>2.903</v>
      </c>
      <c r="U190" s="117">
        <v>2.697</v>
      </c>
      <c r="V190" s="117">
        <v>2.8</v>
      </c>
      <c r="W190" s="117">
        <v>3.097</v>
      </c>
      <c r="X190" s="117">
        <v>2.879</v>
      </c>
      <c r="Y190" s="117">
        <v>2.988</v>
      </c>
      <c r="Z190" s="117">
        <v>3.271</v>
      </c>
      <c r="AA190" s="117">
        <v>2.975</v>
      </c>
      <c r="AB190" s="117">
        <v>3.123</v>
      </c>
      <c r="AC190" s="117">
        <v>3.338</v>
      </c>
      <c r="AD190" s="117">
        <v>3.042</v>
      </c>
      <c r="AE190" s="117">
        <v>3.19</v>
      </c>
      <c r="AF190" s="9">
        <f t="shared" si="1"/>
        <v>190</v>
      </c>
    </row>
    <row r="191" ht="15.75" customHeight="1">
      <c r="A191" s="116">
        <v>45455.0</v>
      </c>
      <c r="B191" s="117">
        <v>2.013</v>
      </c>
      <c r="C191" s="117">
        <v>1.725</v>
      </c>
      <c r="D191" s="117">
        <v>1.869</v>
      </c>
      <c r="E191" s="117">
        <v>2.021</v>
      </c>
      <c r="F191" s="117">
        <v>1.742</v>
      </c>
      <c r="G191" s="117">
        <v>1.881</v>
      </c>
      <c r="H191" s="117">
        <v>2.046</v>
      </c>
      <c r="I191" s="117">
        <v>1.758</v>
      </c>
      <c r="J191" s="117">
        <v>1.902</v>
      </c>
      <c r="K191" s="117">
        <v>2.103</v>
      </c>
      <c r="L191" s="117">
        <v>1.809</v>
      </c>
      <c r="M191" s="117">
        <v>1.956</v>
      </c>
      <c r="N191" s="117">
        <v>2.16</v>
      </c>
      <c r="O191" s="117">
        <v>1.86</v>
      </c>
      <c r="P191" s="117">
        <v>2.01</v>
      </c>
      <c r="Q191" s="117">
        <v>2.416</v>
      </c>
      <c r="R191" s="117">
        <v>2.175</v>
      </c>
      <c r="S191" s="117">
        <v>2.296</v>
      </c>
      <c r="T191" s="117">
        <v>2.927</v>
      </c>
      <c r="U191" s="117">
        <v>2.699</v>
      </c>
      <c r="V191" s="117">
        <v>2.813</v>
      </c>
      <c r="W191" s="117">
        <v>3.133</v>
      </c>
      <c r="X191" s="117">
        <v>2.901</v>
      </c>
      <c r="Y191" s="117">
        <v>3.017</v>
      </c>
      <c r="Z191" s="117">
        <v>3.263</v>
      </c>
      <c r="AA191" s="117">
        <v>2.967</v>
      </c>
      <c r="AB191" s="117">
        <v>3.115</v>
      </c>
      <c r="AC191" s="117">
        <v>3.338</v>
      </c>
      <c r="AD191" s="117">
        <v>3.046</v>
      </c>
      <c r="AE191" s="117">
        <v>3.192</v>
      </c>
      <c r="AF191" s="9">
        <f t="shared" si="1"/>
        <v>191</v>
      </c>
    </row>
    <row r="192" ht="15.75" customHeight="1">
      <c r="A192" s="116">
        <v>45454.0</v>
      </c>
      <c r="B192" s="117">
        <v>2.013</v>
      </c>
      <c r="C192" s="117">
        <v>1.725</v>
      </c>
      <c r="D192" s="117">
        <v>1.869</v>
      </c>
      <c r="E192" s="117">
        <v>2.021</v>
      </c>
      <c r="F192" s="117">
        <v>1.742</v>
      </c>
      <c r="G192" s="117">
        <v>1.881</v>
      </c>
      <c r="H192" s="117">
        <v>2.046</v>
      </c>
      <c r="I192" s="117">
        <v>1.758</v>
      </c>
      <c r="J192" s="117">
        <v>1.902</v>
      </c>
      <c r="K192" s="117">
        <v>2.103</v>
      </c>
      <c r="L192" s="117">
        <v>1.809</v>
      </c>
      <c r="M192" s="117">
        <v>1.956</v>
      </c>
      <c r="N192" s="117">
        <v>2.16</v>
      </c>
      <c r="O192" s="117">
        <v>1.86</v>
      </c>
      <c r="P192" s="117">
        <v>2.01</v>
      </c>
      <c r="Q192" s="117">
        <v>2.426</v>
      </c>
      <c r="R192" s="117">
        <v>2.18</v>
      </c>
      <c r="S192" s="117">
        <v>2.303</v>
      </c>
      <c r="T192" s="117">
        <v>2.934</v>
      </c>
      <c r="U192" s="117">
        <v>2.69</v>
      </c>
      <c r="V192" s="117">
        <v>2.812</v>
      </c>
      <c r="W192" s="117">
        <v>3.146</v>
      </c>
      <c r="X192" s="117">
        <v>2.901</v>
      </c>
      <c r="Y192" s="117">
        <v>3.023</v>
      </c>
      <c r="Z192" s="117">
        <v>3.263</v>
      </c>
      <c r="AA192" s="117">
        <v>2.967</v>
      </c>
      <c r="AB192" s="117">
        <v>3.115</v>
      </c>
      <c r="AC192" s="117">
        <v>3.338</v>
      </c>
      <c r="AD192" s="117">
        <v>3.046</v>
      </c>
      <c r="AE192" s="117">
        <v>3.192</v>
      </c>
      <c r="AF192" s="9">
        <f t="shared" si="1"/>
        <v>192</v>
      </c>
    </row>
    <row r="193" ht="15.75" customHeight="1">
      <c r="A193" s="116">
        <v>45453.0</v>
      </c>
      <c r="B193" s="117">
        <v>2.013</v>
      </c>
      <c r="C193" s="117">
        <v>1.725</v>
      </c>
      <c r="D193" s="117">
        <v>1.869</v>
      </c>
      <c r="E193" s="117">
        <v>2.021</v>
      </c>
      <c r="F193" s="117">
        <v>1.742</v>
      </c>
      <c r="G193" s="117">
        <v>1.881</v>
      </c>
      <c r="H193" s="117">
        <v>2.046</v>
      </c>
      <c r="I193" s="117">
        <v>1.758</v>
      </c>
      <c r="J193" s="117">
        <v>1.902</v>
      </c>
      <c r="K193" s="117">
        <v>2.095</v>
      </c>
      <c r="L193" s="117">
        <v>1.806</v>
      </c>
      <c r="M193" s="117">
        <v>1.951</v>
      </c>
      <c r="N193" s="117">
        <v>2.144</v>
      </c>
      <c r="O193" s="117">
        <v>1.854</v>
      </c>
      <c r="P193" s="117">
        <v>1.999</v>
      </c>
      <c r="Q193" s="117">
        <v>2.404</v>
      </c>
      <c r="R193" s="117">
        <v>2.18</v>
      </c>
      <c r="S193" s="117">
        <v>2.292</v>
      </c>
      <c r="T193" s="117">
        <v>2.924</v>
      </c>
      <c r="U193" s="117">
        <v>2.689</v>
      </c>
      <c r="V193" s="117">
        <v>2.807</v>
      </c>
      <c r="W193" s="117">
        <v>3.122</v>
      </c>
      <c r="X193" s="117">
        <v>2.888</v>
      </c>
      <c r="Y193" s="117">
        <v>3.005</v>
      </c>
      <c r="Z193" s="117">
        <v>3.263</v>
      </c>
      <c r="AA193" s="117">
        <v>2.967</v>
      </c>
      <c r="AB193" s="117">
        <v>3.115</v>
      </c>
      <c r="AC193" s="117">
        <v>3.338</v>
      </c>
      <c r="AD193" s="117">
        <v>3.046</v>
      </c>
      <c r="AE193" s="117">
        <v>3.192</v>
      </c>
      <c r="AF193" s="9">
        <f t="shared" si="1"/>
        <v>193</v>
      </c>
    </row>
    <row r="194" ht="15.75" customHeight="1">
      <c r="A194" s="116">
        <v>45450.0</v>
      </c>
      <c r="B194" s="117">
        <v>2.013</v>
      </c>
      <c r="C194" s="117">
        <v>1.721</v>
      </c>
      <c r="D194" s="117">
        <v>1.867</v>
      </c>
      <c r="E194" s="117">
        <v>2.021</v>
      </c>
      <c r="F194" s="117">
        <v>1.738</v>
      </c>
      <c r="G194" s="117">
        <v>1.879</v>
      </c>
      <c r="H194" s="117">
        <v>2.046</v>
      </c>
      <c r="I194" s="117">
        <v>1.754</v>
      </c>
      <c r="J194" s="117">
        <v>1.9</v>
      </c>
      <c r="K194" s="117">
        <v>2.095</v>
      </c>
      <c r="L194" s="117">
        <v>1.804</v>
      </c>
      <c r="M194" s="117">
        <v>1.95</v>
      </c>
      <c r="N194" s="117">
        <v>2.144</v>
      </c>
      <c r="O194" s="117">
        <v>1.854</v>
      </c>
      <c r="P194" s="117">
        <v>1.999</v>
      </c>
      <c r="Q194" s="117">
        <v>2.408</v>
      </c>
      <c r="R194" s="117">
        <v>2.185</v>
      </c>
      <c r="S194" s="117">
        <v>2.297</v>
      </c>
      <c r="T194" s="117">
        <v>2.903</v>
      </c>
      <c r="U194" s="117">
        <v>2.718</v>
      </c>
      <c r="V194" s="117">
        <v>2.81</v>
      </c>
      <c r="W194" s="117">
        <v>3.109</v>
      </c>
      <c r="X194" s="117">
        <v>2.899</v>
      </c>
      <c r="Y194" s="117">
        <v>3.004</v>
      </c>
      <c r="Z194" s="117">
        <v>3.263</v>
      </c>
      <c r="AA194" s="117">
        <v>2.967</v>
      </c>
      <c r="AB194" s="117">
        <v>3.115</v>
      </c>
      <c r="AC194" s="117">
        <v>3.338</v>
      </c>
      <c r="AD194" s="117">
        <v>3.046</v>
      </c>
      <c r="AE194" s="117">
        <v>3.192</v>
      </c>
      <c r="AF194" s="9">
        <f t="shared" si="1"/>
        <v>194</v>
      </c>
    </row>
    <row r="195" ht="15.75" customHeight="1">
      <c r="A195" s="116">
        <v>45449.0</v>
      </c>
      <c r="B195" s="117">
        <v>2.013</v>
      </c>
      <c r="C195" s="117">
        <v>1.721</v>
      </c>
      <c r="D195" s="117">
        <v>1.867</v>
      </c>
      <c r="E195" s="117">
        <v>2.021</v>
      </c>
      <c r="F195" s="117">
        <v>1.738</v>
      </c>
      <c r="G195" s="117">
        <v>1.879</v>
      </c>
      <c r="H195" s="117">
        <v>2.046</v>
      </c>
      <c r="I195" s="117">
        <v>1.754</v>
      </c>
      <c r="J195" s="117">
        <v>1.9</v>
      </c>
      <c r="K195" s="117">
        <v>2.101</v>
      </c>
      <c r="L195" s="117">
        <v>1.81</v>
      </c>
      <c r="M195" s="117">
        <v>1.956</v>
      </c>
      <c r="N195" s="117">
        <v>2.156</v>
      </c>
      <c r="O195" s="117">
        <v>1.866</v>
      </c>
      <c r="P195" s="117">
        <v>2.011</v>
      </c>
      <c r="Q195" s="117">
        <v>2.408</v>
      </c>
      <c r="R195" s="117">
        <v>2.19</v>
      </c>
      <c r="S195" s="117">
        <v>2.299</v>
      </c>
      <c r="T195" s="117">
        <v>2.911</v>
      </c>
      <c r="U195" s="117">
        <v>2.722</v>
      </c>
      <c r="V195" s="117">
        <v>2.816</v>
      </c>
      <c r="W195" s="117">
        <v>3.117</v>
      </c>
      <c r="X195" s="117">
        <v>2.906</v>
      </c>
      <c r="Y195" s="117">
        <v>3.011</v>
      </c>
      <c r="Z195" s="117">
        <v>3.263</v>
      </c>
      <c r="AA195" s="117">
        <v>2.967</v>
      </c>
      <c r="AB195" s="117">
        <v>3.115</v>
      </c>
      <c r="AC195" s="117">
        <v>3.338</v>
      </c>
      <c r="AD195" s="117">
        <v>3.046</v>
      </c>
      <c r="AE195" s="117">
        <v>3.192</v>
      </c>
      <c r="AF195" s="9">
        <f t="shared" si="1"/>
        <v>195</v>
      </c>
    </row>
    <row r="196" ht="15.75" customHeight="1">
      <c r="A196" s="116">
        <v>45448.0</v>
      </c>
      <c r="B196" s="117">
        <v>2.021</v>
      </c>
      <c r="C196" s="117">
        <v>1.721</v>
      </c>
      <c r="D196" s="117">
        <v>1.871</v>
      </c>
      <c r="E196" s="117">
        <v>2.029</v>
      </c>
      <c r="F196" s="117">
        <v>1.738</v>
      </c>
      <c r="G196" s="117">
        <v>1.883</v>
      </c>
      <c r="H196" s="117">
        <v>2.054</v>
      </c>
      <c r="I196" s="117">
        <v>1.754</v>
      </c>
      <c r="J196" s="117">
        <v>1.904</v>
      </c>
      <c r="K196" s="117">
        <v>2.103</v>
      </c>
      <c r="L196" s="117">
        <v>1.81</v>
      </c>
      <c r="M196" s="117">
        <v>1.957</v>
      </c>
      <c r="N196" s="117">
        <v>2.152</v>
      </c>
      <c r="O196" s="117">
        <v>1.866</v>
      </c>
      <c r="P196" s="117">
        <v>2.009</v>
      </c>
      <c r="Q196" s="117">
        <v>2.403</v>
      </c>
      <c r="R196" s="117">
        <v>2.19</v>
      </c>
      <c r="S196" s="117">
        <v>2.297</v>
      </c>
      <c r="T196" s="117">
        <v>2.908</v>
      </c>
      <c r="U196" s="117">
        <v>2.716</v>
      </c>
      <c r="V196" s="117">
        <v>2.812</v>
      </c>
      <c r="W196" s="117">
        <v>3.112</v>
      </c>
      <c r="X196" s="117">
        <v>2.899</v>
      </c>
      <c r="Y196" s="117">
        <v>3.006</v>
      </c>
      <c r="Z196" s="117">
        <v>3.263</v>
      </c>
      <c r="AA196" s="117">
        <v>2.967</v>
      </c>
      <c r="AB196" s="117">
        <v>3.115</v>
      </c>
      <c r="AC196" s="117">
        <v>3.338</v>
      </c>
      <c r="AD196" s="117">
        <v>3.042</v>
      </c>
      <c r="AE196" s="117">
        <v>3.19</v>
      </c>
      <c r="AF196" s="9">
        <f t="shared" si="1"/>
        <v>196</v>
      </c>
    </row>
    <row r="197" ht="15.75" customHeight="1">
      <c r="A197" s="116">
        <v>45447.0</v>
      </c>
      <c r="B197" s="117">
        <v>2.021</v>
      </c>
      <c r="C197" s="117">
        <v>1.721</v>
      </c>
      <c r="D197" s="117">
        <v>1.871</v>
      </c>
      <c r="E197" s="117">
        <v>2.029</v>
      </c>
      <c r="F197" s="117">
        <v>1.738</v>
      </c>
      <c r="G197" s="117">
        <v>1.883</v>
      </c>
      <c r="H197" s="117">
        <v>2.054</v>
      </c>
      <c r="I197" s="117">
        <v>1.754</v>
      </c>
      <c r="J197" s="117">
        <v>1.904</v>
      </c>
      <c r="K197" s="117">
        <v>2.106</v>
      </c>
      <c r="L197" s="117">
        <v>1.816</v>
      </c>
      <c r="M197" s="117">
        <v>1.961</v>
      </c>
      <c r="N197" s="117">
        <v>2.158</v>
      </c>
      <c r="O197" s="117">
        <v>1.878</v>
      </c>
      <c r="P197" s="117">
        <v>2.018</v>
      </c>
      <c r="Q197" s="117">
        <v>2.387</v>
      </c>
      <c r="R197" s="117">
        <v>2.2</v>
      </c>
      <c r="S197" s="117">
        <v>2.294</v>
      </c>
      <c r="T197" s="117">
        <v>2.905</v>
      </c>
      <c r="U197" s="117">
        <v>2.714</v>
      </c>
      <c r="V197" s="117">
        <v>2.81</v>
      </c>
      <c r="W197" s="117">
        <v>3.118</v>
      </c>
      <c r="X197" s="117">
        <v>2.893</v>
      </c>
      <c r="Y197" s="117">
        <v>3.006</v>
      </c>
      <c r="Z197" s="117">
        <v>3.263</v>
      </c>
      <c r="AA197" s="117">
        <v>2.967</v>
      </c>
      <c r="AB197" s="117">
        <v>3.115</v>
      </c>
      <c r="AC197" s="117">
        <v>3.338</v>
      </c>
      <c r="AD197" s="117">
        <v>3.042</v>
      </c>
      <c r="AE197" s="117">
        <v>3.19</v>
      </c>
      <c r="AF197" s="9">
        <f t="shared" si="1"/>
        <v>197</v>
      </c>
    </row>
    <row r="198" ht="15.75" customHeight="1">
      <c r="A198" s="116">
        <v>45446.0</v>
      </c>
      <c r="B198" s="117">
        <v>2.021</v>
      </c>
      <c r="C198" s="117">
        <v>1.721</v>
      </c>
      <c r="D198" s="117">
        <v>1.871</v>
      </c>
      <c r="E198" s="117">
        <v>2.029</v>
      </c>
      <c r="F198" s="117">
        <v>1.738</v>
      </c>
      <c r="G198" s="117">
        <v>1.883</v>
      </c>
      <c r="H198" s="117">
        <v>2.054</v>
      </c>
      <c r="I198" s="117">
        <v>1.754</v>
      </c>
      <c r="J198" s="117">
        <v>1.904</v>
      </c>
      <c r="K198" s="117">
        <v>2.114</v>
      </c>
      <c r="L198" s="117">
        <v>1.822</v>
      </c>
      <c r="M198" s="117">
        <v>1.968</v>
      </c>
      <c r="N198" s="117">
        <v>2.174</v>
      </c>
      <c r="O198" s="117">
        <v>1.89</v>
      </c>
      <c r="P198" s="117">
        <v>2.032</v>
      </c>
      <c r="Q198" s="117">
        <v>2.407</v>
      </c>
      <c r="R198" s="117">
        <v>2.182</v>
      </c>
      <c r="S198" s="117">
        <v>2.295</v>
      </c>
      <c r="T198" s="117">
        <v>2.923</v>
      </c>
      <c r="U198" s="117">
        <v>2.711</v>
      </c>
      <c r="V198" s="117">
        <v>2.817</v>
      </c>
      <c r="W198" s="117">
        <v>3.137</v>
      </c>
      <c r="X198" s="117">
        <v>2.908</v>
      </c>
      <c r="Y198" s="117">
        <v>3.022</v>
      </c>
      <c r="Z198" s="117">
        <v>3.263</v>
      </c>
      <c r="AA198" s="117">
        <v>2.967</v>
      </c>
      <c r="AB198" s="117">
        <v>3.115</v>
      </c>
      <c r="AC198" s="117">
        <v>3.338</v>
      </c>
      <c r="AD198" s="117">
        <v>3.042</v>
      </c>
      <c r="AE198" s="117">
        <v>3.19</v>
      </c>
      <c r="AF198" s="9">
        <f t="shared" si="1"/>
        <v>198</v>
      </c>
    </row>
    <row r="199" ht="15.75" customHeight="1">
      <c r="A199" s="116">
        <v>45443.0</v>
      </c>
      <c r="B199" s="117">
        <v>2.021</v>
      </c>
      <c r="C199" s="117">
        <v>1.721</v>
      </c>
      <c r="D199" s="117">
        <v>1.871</v>
      </c>
      <c r="E199" s="117">
        <v>2.029</v>
      </c>
      <c r="F199" s="117">
        <v>1.738</v>
      </c>
      <c r="G199" s="117">
        <v>1.883</v>
      </c>
      <c r="H199" s="117">
        <v>2.054</v>
      </c>
      <c r="I199" s="117">
        <v>1.754</v>
      </c>
      <c r="J199" s="117">
        <v>1.904</v>
      </c>
      <c r="K199" s="117">
        <v>2.114</v>
      </c>
      <c r="L199" s="117">
        <v>1.827</v>
      </c>
      <c r="M199" s="117">
        <v>1.971</v>
      </c>
      <c r="N199" s="117">
        <v>2.174</v>
      </c>
      <c r="O199" s="117">
        <v>1.9</v>
      </c>
      <c r="P199" s="117">
        <v>2.037</v>
      </c>
      <c r="Q199" s="117">
        <v>2.432</v>
      </c>
      <c r="R199" s="117">
        <v>2.195</v>
      </c>
      <c r="S199" s="117">
        <v>2.314</v>
      </c>
      <c r="T199" s="117">
        <v>2.95</v>
      </c>
      <c r="U199" s="117">
        <v>2.748</v>
      </c>
      <c r="V199" s="117">
        <v>2.849</v>
      </c>
      <c r="W199" s="117">
        <v>3.139</v>
      </c>
      <c r="X199" s="117">
        <v>2.902</v>
      </c>
      <c r="Y199" s="117">
        <v>3.021</v>
      </c>
      <c r="Z199" s="117">
        <v>3.263</v>
      </c>
      <c r="AA199" s="117">
        <v>2.967</v>
      </c>
      <c r="AB199" s="117">
        <v>3.115</v>
      </c>
      <c r="AC199" s="117">
        <v>3.338</v>
      </c>
      <c r="AD199" s="117">
        <v>3.042</v>
      </c>
      <c r="AE199" s="117">
        <v>3.19</v>
      </c>
      <c r="AF199" s="9">
        <f t="shared" si="1"/>
        <v>199</v>
      </c>
    </row>
    <row r="200" ht="15.75" customHeight="1">
      <c r="A200" s="116">
        <v>45442.0</v>
      </c>
      <c r="B200" s="117">
        <v>2.021</v>
      </c>
      <c r="C200" s="117">
        <v>1.721</v>
      </c>
      <c r="D200" s="117">
        <v>1.871</v>
      </c>
      <c r="E200" s="117">
        <v>2.029</v>
      </c>
      <c r="F200" s="117">
        <v>1.738</v>
      </c>
      <c r="G200" s="117">
        <v>1.883</v>
      </c>
      <c r="H200" s="117">
        <v>2.054</v>
      </c>
      <c r="I200" s="117">
        <v>1.754</v>
      </c>
      <c r="J200" s="117">
        <v>1.904</v>
      </c>
      <c r="K200" s="117">
        <v>2.121</v>
      </c>
      <c r="L200" s="117">
        <v>1.827</v>
      </c>
      <c r="M200" s="117">
        <v>1.974</v>
      </c>
      <c r="N200" s="117">
        <v>2.188</v>
      </c>
      <c r="O200" s="117">
        <v>1.9</v>
      </c>
      <c r="P200" s="117">
        <v>2.044</v>
      </c>
      <c r="Q200" s="117">
        <v>2.45</v>
      </c>
      <c r="R200" s="117">
        <v>2.207</v>
      </c>
      <c r="S200" s="117">
        <v>2.329</v>
      </c>
      <c r="T200" s="117">
        <v>2.967</v>
      </c>
      <c r="U200" s="117">
        <v>2.749</v>
      </c>
      <c r="V200" s="117">
        <v>2.858</v>
      </c>
      <c r="W200" s="117">
        <v>3.144</v>
      </c>
      <c r="X200" s="117">
        <v>2.9</v>
      </c>
      <c r="Y200" s="117">
        <v>3.022</v>
      </c>
      <c r="Z200" s="117">
        <v>3.263</v>
      </c>
      <c r="AA200" s="117">
        <v>2.967</v>
      </c>
      <c r="AB200" s="117">
        <v>3.115</v>
      </c>
      <c r="AC200" s="117">
        <v>3.338</v>
      </c>
      <c r="AD200" s="117">
        <v>3.042</v>
      </c>
      <c r="AE200" s="117">
        <v>3.19</v>
      </c>
      <c r="AF200" s="9">
        <f t="shared" si="1"/>
        <v>200</v>
      </c>
    </row>
    <row r="201" ht="15.75" customHeight="1">
      <c r="A201" s="116">
        <v>45441.0</v>
      </c>
      <c r="B201" s="117">
        <v>2.021</v>
      </c>
      <c r="C201" s="117">
        <v>1.721</v>
      </c>
      <c r="D201" s="117">
        <v>1.871</v>
      </c>
      <c r="E201" s="117">
        <v>2.029</v>
      </c>
      <c r="F201" s="117">
        <v>1.738</v>
      </c>
      <c r="G201" s="117">
        <v>1.883</v>
      </c>
      <c r="H201" s="117">
        <v>2.054</v>
      </c>
      <c r="I201" s="117">
        <v>1.754</v>
      </c>
      <c r="J201" s="117">
        <v>1.904</v>
      </c>
      <c r="K201" s="117">
        <v>2.117</v>
      </c>
      <c r="L201" s="117">
        <v>1.827</v>
      </c>
      <c r="M201" s="117">
        <v>1.972</v>
      </c>
      <c r="N201" s="117">
        <v>2.18</v>
      </c>
      <c r="O201" s="117">
        <v>1.9</v>
      </c>
      <c r="P201" s="117">
        <v>2.04</v>
      </c>
      <c r="Q201" s="117">
        <v>2.44</v>
      </c>
      <c r="R201" s="117">
        <v>2.205</v>
      </c>
      <c r="S201" s="117">
        <v>2.323</v>
      </c>
      <c r="T201" s="117">
        <v>2.955</v>
      </c>
      <c r="U201" s="117">
        <v>2.758</v>
      </c>
      <c r="V201" s="117">
        <v>2.857</v>
      </c>
      <c r="W201" s="117">
        <v>3.133</v>
      </c>
      <c r="X201" s="117">
        <v>2.899</v>
      </c>
      <c r="Y201" s="117">
        <v>3.016</v>
      </c>
      <c r="Z201" s="117">
        <v>3.263</v>
      </c>
      <c r="AA201" s="117">
        <v>2.967</v>
      </c>
      <c r="AB201" s="117">
        <v>3.115</v>
      </c>
      <c r="AC201" s="117">
        <v>3.329</v>
      </c>
      <c r="AD201" s="117">
        <v>3.033</v>
      </c>
      <c r="AE201" s="117">
        <v>3.181</v>
      </c>
      <c r="AF201" s="9">
        <f t="shared" si="1"/>
        <v>201</v>
      </c>
    </row>
    <row r="202" ht="15.75" customHeight="1">
      <c r="A202" s="116">
        <v>45440.0</v>
      </c>
      <c r="B202" s="117">
        <v>2.021</v>
      </c>
      <c r="C202" s="117">
        <v>1.721</v>
      </c>
      <c r="D202" s="117">
        <v>1.871</v>
      </c>
      <c r="E202" s="117">
        <v>2.029</v>
      </c>
      <c r="F202" s="117">
        <v>1.738</v>
      </c>
      <c r="G202" s="117">
        <v>1.883</v>
      </c>
      <c r="H202" s="117">
        <v>2.054</v>
      </c>
      <c r="I202" s="117">
        <v>1.754</v>
      </c>
      <c r="J202" s="117">
        <v>1.904</v>
      </c>
      <c r="K202" s="117">
        <v>2.119</v>
      </c>
      <c r="L202" s="117">
        <v>1.835</v>
      </c>
      <c r="M202" s="117">
        <v>1.977</v>
      </c>
      <c r="N202" s="117">
        <v>2.183</v>
      </c>
      <c r="O202" s="117">
        <v>1.917</v>
      </c>
      <c r="P202" s="117">
        <v>2.05</v>
      </c>
      <c r="Q202" s="117">
        <v>2.452</v>
      </c>
      <c r="R202" s="117">
        <v>2.214</v>
      </c>
      <c r="S202" s="117">
        <v>2.333</v>
      </c>
      <c r="T202" s="117">
        <v>2.988</v>
      </c>
      <c r="U202" s="117">
        <v>2.758</v>
      </c>
      <c r="V202" s="117">
        <v>2.873</v>
      </c>
      <c r="W202" s="117">
        <v>3.141</v>
      </c>
      <c r="X202" s="117">
        <v>2.91</v>
      </c>
      <c r="Y202" s="117">
        <v>3.026</v>
      </c>
      <c r="Z202" s="117">
        <v>3.263</v>
      </c>
      <c r="AA202" s="117">
        <v>2.967</v>
      </c>
      <c r="AB202" s="117">
        <v>3.115</v>
      </c>
      <c r="AC202" s="117">
        <v>3.329</v>
      </c>
      <c r="AD202" s="117">
        <v>3.033</v>
      </c>
      <c r="AE202" s="117">
        <v>3.181</v>
      </c>
      <c r="AF202" s="9">
        <f t="shared" si="1"/>
        <v>202</v>
      </c>
    </row>
    <row r="203" ht="15.75" customHeight="1">
      <c r="A203" s="116">
        <v>45439.0</v>
      </c>
      <c r="B203" s="117">
        <v>2.021</v>
      </c>
      <c r="C203" s="117">
        <v>1.721</v>
      </c>
      <c r="D203" s="117">
        <v>1.871</v>
      </c>
      <c r="E203" s="117">
        <v>2.029</v>
      </c>
      <c r="F203" s="117">
        <v>1.738</v>
      </c>
      <c r="G203" s="117">
        <v>1.883</v>
      </c>
      <c r="H203" s="117">
        <v>2.054</v>
      </c>
      <c r="I203" s="117">
        <v>1.754</v>
      </c>
      <c r="J203" s="117">
        <v>1.904</v>
      </c>
      <c r="K203" s="117">
        <v>2.127</v>
      </c>
      <c r="L203" s="117">
        <v>1.835</v>
      </c>
      <c r="M203" s="117">
        <v>1.981</v>
      </c>
      <c r="N203" s="117">
        <v>2.2</v>
      </c>
      <c r="O203" s="117">
        <v>1.917</v>
      </c>
      <c r="P203" s="117">
        <v>2.058</v>
      </c>
      <c r="Q203" s="117">
        <v>2.485</v>
      </c>
      <c r="R203" s="117">
        <v>2.235</v>
      </c>
      <c r="S203" s="117">
        <v>2.36</v>
      </c>
      <c r="T203" s="117">
        <v>3.014</v>
      </c>
      <c r="U203" s="117">
        <v>2.781</v>
      </c>
      <c r="V203" s="117">
        <v>2.898</v>
      </c>
      <c r="W203" s="117">
        <v>3.172</v>
      </c>
      <c r="X203" s="117">
        <v>2.919</v>
      </c>
      <c r="Y203" s="117">
        <v>3.046</v>
      </c>
      <c r="Z203" s="117">
        <v>3.263</v>
      </c>
      <c r="AA203" s="117">
        <v>2.967</v>
      </c>
      <c r="AB203" s="117">
        <v>3.115</v>
      </c>
      <c r="AC203" s="117">
        <v>3.329</v>
      </c>
      <c r="AD203" s="117">
        <v>3.033</v>
      </c>
      <c r="AE203" s="117">
        <v>3.181</v>
      </c>
      <c r="AF203" s="9">
        <f t="shared" si="1"/>
        <v>203</v>
      </c>
    </row>
    <row r="204" ht="15.75" customHeight="1">
      <c r="A204" s="116">
        <v>45436.0</v>
      </c>
      <c r="B204" s="117">
        <v>2.021</v>
      </c>
      <c r="C204" s="117">
        <v>1.721</v>
      </c>
      <c r="D204" s="117">
        <v>1.871</v>
      </c>
      <c r="E204" s="117">
        <v>2.029</v>
      </c>
      <c r="F204" s="117">
        <v>1.738</v>
      </c>
      <c r="G204" s="117">
        <v>1.883</v>
      </c>
      <c r="H204" s="117">
        <v>2.054</v>
      </c>
      <c r="I204" s="117">
        <v>1.754</v>
      </c>
      <c r="J204" s="117">
        <v>1.904</v>
      </c>
      <c r="K204" s="117">
        <v>2.127</v>
      </c>
      <c r="L204" s="117">
        <v>1.827</v>
      </c>
      <c r="M204" s="117">
        <v>1.977</v>
      </c>
      <c r="N204" s="117">
        <v>2.2</v>
      </c>
      <c r="O204" s="117">
        <v>1.9</v>
      </c>
      <c r="P204" s="117">
        <v>2.05</v>
      </c>
      <c r="Q204" s="117">
        <v>2.472</v>
      </c>
      <c r="R204" s="117">
        <v>2.233</v>
      </c>
      <c r="S204" s="117">
        <v>2.353</v>
      </c>
      <c r="T204" s="117">
        <v>3.035</v>
      </c>
      <c r="U204" s="117">
        <v>2.806</v>
      </c>
      <c r="V204" s="117">
        <v>2.92</v>
      </c>
      <c r="W204" s="117">
        <v>3.183</v>
      </c>
      <c r="X204" s="117">
        <v>2.942</v>
      </c>
      <c r="Y204" s="117">
        <v>3.063</v>
      </c>
      <c r="Z204" s="117">
        <v>3.267</v>
      </c>
      <c r="AA204" s="117">
        <v>2.971</v>
      </c>
      <c r="AB204" s="117">
        <v>3.119</v>
      </c>
      <c r="AC204" s="117">
        <v>3.333</v>
      </c>
      <c r="AD204" s="117">
        <v>3.038</v>
      </c>
      <c r="AE204" s="117">
        <v>3.185</v>
      </c>
      <c r="AF204" s="9">
        <f t="shared" si="1"/>
        <v>204</v>
      </c>
    </row>
    <row r="205" ht="15.75" customHeight="1">
      <c r="A205" s="116">
        <v>45435.0</v>
      </c>
      <c r="B205" s="117">
        <v>2.013</v>
      </c>
      <c r="C205" s="117">
        <v>1.713</v>
      </c>
      <c r="D205" s="117">
        <v>1.863</v>
      </c>
      <c r="E205" s="117">
        <v>2.021</v>
      </c>
      <c r="F205" s="117">
        <v>1.729</v>
      </c>
      <c r="G205" s="117">
        <v>1.875</v>
      </c>
      <c r="H205" s="117">
        <v>2.046</v>
      </c>
      <c r="I205" s="117">
        <v>1.746</v>
      </c>
      <c r="J205" s="117">
        <v>1.896</v>
      </c>
      <c r="K205" s="117">
        <v>2.123</v>
      </c>
      <c r="L205" s="117">
        <v>1.823</v>
      </c>
      <c r="M205" s="117">
        <v>1.973</v>
      </c>
      <c r="N205" s="117">
        <v>2.2</v>
      </c>
      <c r="O205" s="117">
        <v>1.9</v>
      </c>
      <c r="P205" s="117">
        <v>2.05</v>
      </c>
      <c r="Q205" s="117">
        <v>2.5</v>
      </c>
      <c r="R205" s="117">
        <v>2.244</v>
      </c>
      <c r="S205" s="117">
        <v>2.372</v>
      </c>
      <c r="T205" s="117">
        <v>3.027</v>
      </c>
      <c r="U205" s="117">
        <v>2.806</v>
      </c>
      <c r="V205" s="117">
        <v>2.916</v>
      </c>
      <c r="W205" s="117">
        <v>3.183</v>
      </c>
      <c r="X205" s="117">
        <v>2.942</v>
      </c>
      <c r="Y205" s="117">
        <v>3.063</v>
      </c>
      <c r="Z205" s="117">
        <v>3.25</v>
      </c>
      <c r="AA205" s="117">
        <v>2.954</v>
      </c>
      <c r="AB205" s="117">
        <v>3.102</v>
      </c>
      <c r="AC205" s="117">
        <v>3.317</v>
      </c>
      <c r="AD205" s="117">
        <v>3.021</v>
      </c>
      <c r="AE205" s="117">
        <v>3.169</v>
      </c>
      <c r="AF205" s="9">
        <f t="shared" si="1"/>
        <v>205</v>
      </c>
    </row>
    <row r="206" ht="15.75" customHeight="1">
      <c r="A206" s="116">
        <v>45434.0</v>
      </c>
      <c r="B206" s="117">
        <v>1.971</v>
      </c>
      <c r="C206" s="117">
        <v>1.675</v>
      </c>
      <c r="D206" s="117">
        <v>1.823</v>
      </c>
      <c r="E206" s="117">
        <v>1.979</v>
      </c>
      <c r="F206" s="117">
        <v>1.692</v>
      </c>
      <c r="G206" s="117">
        <v>1.835</v>
      </c>
      <c r="H206" s="117">
        <v>2.004</v>
      </c>
      <c r="I206" s="117">
        <v>1.708</v>
      </c>
      <c r="J206" s="117">
        <v>1.856</v>
      </c>
      <c r="K206" s="117">
        <v>2.099</v>
      </c>
      <c r="L206" s="117">
        <v>1.801</v>
      </c>
      <c r="M206" s="117">
        <v>1.95</v>
      </c>
      <c r="N206" s="117">
        <v>2.193</v>
      </c>
      <c r="O206" s="117">
        <v>1.893</v>
      </c>
      <c r="P206" s="117">
        <v>2.043</v>
      </c>
      <c r="Q206" s="117">
        <v>2.467</v>
      </c>
      <c r="R206" s="117">
        <v>2.208</v>
      </c>
      <c r="S206" s="117">
        <v>2.337</v>
      </c>
      <c r="T206" s="117">
        <v>2.958</v>
      </c>
      <c r="U206" s="117">
        <v>2.743</v>
      </c>
      <c r="V206" s="117">
        <v>2.85</v>
      </c>
      <c r="W206" s="117">
        <v>3.154</v>
      </c>
      <c r="X206" s="117">
        <v>2.907</v>
      </c>
      <c r="Y206" s="117">
        <v>3.031</v>
      </c>
      <c r="Z206" s="117">
        <v>3.2</v>
      </c>
      <c r="AA206" s="117">
        <v>2.904</v>
      </c>
      <c r="AB206" s="117">
        <v>3.052</v>
      </c>
      <c r="AC206" s="117">
        <v>3.267</v>
      </c>
      <c r="AD206" s="117">
        <v>2.971</v>
      </c>
      <c r="AE206" s="117">
        <v>3.119</v>
      </c>
      <c r="AF206" s="9">
        <f t="shared" si="1"/>
        <v>206</v>
      </c>
    </row>
    <row r="207" ht="15.75" customHeight="1">
      <c r="A207" s="116">
        <v>45433.0</v>
      </c>
      <c r="B207" s="117">
        <v>1.971</v>
      </c>
      <c r="C207" s="117">
        <v>1.675</v>
      </c>
      <c r="D207" s="117">
        <v>1.823</v>
      </c>
      <c r="E207" s="117">
        <v>1.979</v>
      </c>
      <c r="F207" s="117">
        <v>1.692</v>
      </c>
      <c r="G207" s="117">
        <v>1.835</v>
      </c>
      <c r="H207" s="117">
        <v>2.004</v>
      </c>
      <c r="I207" s="117">
        <v>1.708</v>
      </c>
      <c r="J207" s="117">
        <v>1.856</v>
      </c>
      <c r="K207" s="117">
        <v>2.08</v>
      </c>
      <c r="L207" s="117">
        <v>1.788</v>
      </c>
      <c r="M207" s="117">
        <v>1.934</v>
      </c>
      <c r="N207" s="117">
        <v>2.156</v>
      </c>
      <c r="O207" s="117">
        <v>1.867</v>
      </c>
      <c r="P207" s="117">
        <v>2.011</v>
      </c>
      <c r="Q207" s="117">
        <v>2.373</v>
      </c>
      <c r="R207" s="117">
        <v>2.161</v>
      </c>
      <c r="S207" s="117">
        <v>2.267</v>
      </c>
      <c r="T207" s="117">
        <v>2.851</v>
      </c>
      <c r="U207" s="117">
        <v>2.644</v>
      </c>
      <c r="V207" s="117">
        <v>2.748</v>
      </c>
      <c r="W207" s="117">
        <v>3.073</v>
      </c>
      <c r="X207" s="117">
        <v>2.86</v>
      </c>
      <c r="Y207" s="117">
        <v>2.967</v>
      </c>
      <c r="Z207" s="117">
        <v>3.192</v>
      </c>
      <c r="AA207" s="117">
        <v>2.896</v>
      </c>
      <c r="AB207" s="117">
        <v>3.044</v>
      </c>
      <c r="AC207" s="117">
        <v>3.267</v>
      </c>
      <c r="AD207" s="117">
        <v>2.971</v>
      </c>
      <c r="AE207" s="117">
        <v>3.119</v>
      </c>
      <c r="AF207" s="9">
        <f t="shared" si="1"/>
        <v>207</v>
      </c>
    </row>
    <row r="208" ht="15.75" customHeight="1">
      <c r="A208" s="116">
        <v>45432.0</v>
      </c>
      <c r="B208" s="117">
        <v>1.971</v>
      </c>
      <c r="C208" s="117">
        <v>1.675</v>
      </c>
      <c r="D208" s="117">
        <v>1.823</v>
      </c>
      <c r="E208" s="117">
        <v>1.979</v>
      </c>
      <c r="F208" s="117">
        <v>1.692</v>
      </c>
      <c r="G208" s="117">
        <v>1.835</v>
      </c>
      <c r="H208" s="117">
        <v>2.004</v>
      </c>
      <c r="I208" s="117">
        <v>1.708</v>
      </c>
      <c r="J208" s="117">
        <v>1.856</v>
      </c>
      <c r="K208" s="117">
        <v>2.081</v>
      </c>
      <c r="L208" s="117">
        <v>1.788</v>
      </c>
      <c r="M208" s="117">
        <v>1.935</v>
      </c>
      <c r="N208" s="117">
        <v>2.157</v>
      </c>
      <c r="O208" s="117">
        <v>1.869</v>
      </c>
      <c r="P208" s="117">
        <v>2.013</v>
      </c>
      <c r="Q208" s="117">
        <v>2.383</v>
      </c>
      <c r="R208" s="117">
        <v>2.161</v>
      </c>
      <c r="S208" s="117">
        <v>2.272</v>
      </c>
      <c r="T208" s="117">
        <v>2.867</v>
      </c>
      <c r="U208" s="117">
        <v>2.641</v>
      </c>
      <c r="V208" s="117">
        <v>2.754</v>
      </c>
      <c r="W208" s="117">
        <v>3.077</v>
      </c>
      <c r="X208" s="117">
        <v>2.863</v>
      </c>
      <c r="Y208" s="117">
        <v>2.97</v>
      </c>
      <c r="Z208" s="117">
        <v>3.192</v>
      </c>
      <c r="AA208" s="117">
        <v>2.896</v>
      </c>
      <c r="AB208" s="117">
        <v>3.044</v>
      </c>
      <c r="AC208" s="117">
        <v>3.267</v>
      </c>
      <c r="AD208" s="117">
        <v>2.971</v>
      </c>
      <c r="AE208" s="117">
        <v>3.119</v>
      </c>
      <c r="AF208" s="9">
        <f t="shared" si="1"/>
        <v>208</v>
      </c>
    </row>
    <row r="209" ht="15.75" customHeight="1">
      <c r="A209" s="116">
        <v>45429.0</v>
      </c>
      <c r="B209" s="117">
        <v>1.971</v>
      </c>
      <c r="C209" s="117">
        <v>1.675</v>
      </c>
      <c r="D209" s="117">
        <v>1.823</v>
      </c>
      <c r="E209" s="117">
        <v>1.979</v>
      </c>
      <c r="F209" s="117">
        <v>1.692</v>
      </c>
      <c r="G209" s="117">
        <v>1.835</v>
      </c>
      <c r="H209" s="117">
        <v>2.004</v>
      </c>
      <c r="I209" s="117">
        <v>1.708</v>
      </c>
      <c r="J209" s="117">
        <v>1.856</v>
      </c>
      <c r="K209" s="117">
        <v>2.081</v>
      </c>
      <c r="L209" s="117">
        <v>1.787</v>
      </c>
      <c r="M209" s="117">
        <v>1.934</v>
      </c>
      <c r="N209" s="117">
        <v>2.157</v>
      </c>
      <c r="O209" s="117">
        <v>1.866</v>
      </c>
      <c r="P209" s="117">
        <v>2.011</v>
      </c>
      <c r="Q209" s="117">
        <v>2.383</v>
      </c>
      <c r="R209" s="117">
        <v>2.156</v>
      </c>
      <c r="S209" s="117">
        <v>2.269</v>
      </c>
      <c r="T209" s="117">
        <v>2.856</v>
      </c>
      <c r="U209" s="117">
        <v>2.633</v>
      </c>
      <c r="V209" s="117">
        <v>2.745</v>
      </c>
      <c r="W209" s="117">
        <v>3.062</v>
      </c>
      <c r="X209" s="117">
        <v>2.856</v>
      </c>
      <c r="Y209" s="117">
        <v>2.959</v>
      </c>
      <c r="Z209" s="117">
        <v>3.192</v>
      </c>
      <c r="AA209" s="117">
        <v>2.896</v>
      </c>
      <c r="AB209" s="117">
        <v>3.044</v>
      </c>
      <c r="AC209" s="117">
        <v>3.267</v>
      </c>
      <c r="AD209" s="117">
        <v>2.971</v>
      </c>
      <c r="AE209" s="117">
        <v>3.119</v>
      </c>
      <c r="AF209" s="9">
        <f t="shared" si="1"/>
        <v>209</v>
      </c>
    </row>
    <row r="210" ht="15.75" customHeight="1">
      <c r="A210" s="116">
        <v>45428.0</v>
      </c>
      <c r="B210" s="117">
        <v>1.971</v>
      </c>
      <c r="C210" s="117">
        <v>1.675</v>
      </c>
      <c r="D210" s="117">
        <v>1.823</v>
      </c>
      <c r="E210" s="117">
        <v>1.979</v>
      </c>
      <c r="F210" s="117">
        <v>1.692</v>
      </c>
      <c r="G210" s="117">
        <v>1.835</v>
      </c>
      <c r="H210" s="117">
        <v>2.004</v>
      </c>
      <c r="I210" s="117">
        <v>1.708</v>
      </c>
      <c r="J210" s="117">
        <v>1.856</v>
      </c>
      <c r="K210" s="117">
        <v>2.083</v>
      </c>
      <c r="L210" s="117">
        <v>1.788</v>
      </c>
      <c r="M210" s="117">
        <v>1.936</v>
      </c>
      <c r="N210" s="117">
        <v>2.162</v>
      </c>
      <c r="O210" s="117">
        <v>1.868</v>
      </c>
      <c r="P210" s="117">
        <v>2.015</v>
      </c>
      <c r="Q210" s="117">
        <v>2.394</v>
      </c>
      <c r="R210" s="117">
        <v>2.15</v>
      </c>
      <c r="S210" s="117">
        <v>2.272</v>
      </c>
      <c r="T210" s="117">
        <v>2.864</v>
      </c>
      <c r="U210" s="117">
        <v>2.638</v>
      </c>
      <c r="V210" s="117">
        <v>2.751</v>
      </c>
      <c r="W210" s="117">
        <v>3.064</v>
      </c>
      <c r="X210" s="117">
        <v>2.846</v>
      </c>
      <c r="Y210" s="117">
        <v>2.955</v>
      </c>
      <c r="Z210" s="117">
        <v>3.192</v>
      </c>
      <c r="AA210" s="117">
        <v>2.896</v>
      </c>
      <c r="AB210" s="117">
        <v>3.044</v>
      </c>
      <c r="AC210" s="117">
        <v>3.267</v>
      </c>
      <c r="AD210" s="117">
        <v>2.971</v>
      </c>
      <c r="AE210" s="117">
        <v>3.119</v>
      </c>
      <c r="AF210" s="9">
        <f t="shared" si="1"/>
        <v>210</v>
      </c>
    </row>
    <row r="211" ht="15.75" customHeight="1">
      <c r="A211" s="116">
        <v>45427.0</v>
      </c>
      <c r="B211" s="117">
        <v>1.971</v>
      </c>
      <c r="C211" s="117">
        <v>1.675</v>
      </c>
      <c r="D211" s="117">
        <v>1.823</v>
      </c>
      <c r="E211" s="117">
        <v>1.979</v>
      </c>
      <c r="F211" s="117">
        <v>1.692</v>
      </c>
      <c r="G211" s="117">
        <v>1.835</v>
      </c>
      <c r="H211" s="117">
        <v>2.004</v>
      </c>
      <c r="I211" s="117">
        <v>1.708</v>
      </c>
      <c r="J211" s="117">
        <v>1.856</v>
      </c>
      <c r="K211" s="117">
        <v>2.091</v>
      </c>
      <c r="L211" s="117">
        <v>1.797</v>
      </c>
      <c r="M211" s="117">
        <v>1.944</v>
      </c>
      <c r="N211" s="117">
        <v>2.179</v>
      </c>
      <c r="O211" s="117">
        <v>1.885</v>
      </c>
      <c r="P211" s="117">
        <v>2.032</v>
      </c>
      <c r="Q211" s="117">
        <v>2.383</v>
      </c>
      <c r="R211" s="117">
        <v>2.183</v>
      </c>
      <c r="S211" s="117">
        <v>2.283</v>
      </c>
      <c r="T211" s="117">
        <v>2.876</v>
      </c>
      <c r="U211" s="117">
        <v>2.641</v>
      </c>
      <c r="V211" s="117">
        <v>2.758</v>
      </c>
      <c r="W211" s="117">
        <v>3.081</v>
      </c>
      <c r="X211" s="117">
        <v>2.869</v>
      </c>
      <c r="Y211" s="117">
        <v>2.975</v>
      </c>
      <c r="Z211" s="117">
        <v>3.192</v>
      </c>
      <c r="AA211" s="117">
        <v>2.896</v>
      </c>
      <c r="AB211" s="117">
        <v>3.044</v>
      </c>
      <c r="AC211" s="117">
        <v>3.267</v>
      </c>
      <c r="AD211" s="117">
        <v>2.971</v>
      </c>
      <c r="AE211" s="117">
        <v>3.119</v>
      </c>
      <c r="AF211" s="9">
        <f t="shared" si="1"/>
        <v>211</v>
      </c>
    </row>
    <row r="212" ht="15.75" customHeight="1">
      <c r="A212" s="116">
        <v>45426.0</v>
      </c>
      <c r="B212" s="117">
        <v>1.971</v>
      </c>
      <c r="C212" s="117">
        <v>1.675</v>
      </c>
      <c r="D212" s="117">
        <v>1.823</v>
      </c>
      <c r="E212" s="117">
        <v>1.979</v>
      </c>
      <c r="F212" s="117">
        <v>1.692</v>
      </c>
      <c r="G212" s="117">
        <v>1.835</v>
      </c>
      <c r="H212" s="117">
        <v>2.004</v>
      </c>
      <c r="I212" s="117">
        <v>1.708</v>
      </c>
      <c r="J212" s="117">
        <v>1.856</v>
      </c>
      <c r="K212" s="117">
        <v>2.088</v>
      </c>
      <c r="L212" s="117">
        <v>1.797</v>
      </c>
      <c r="M212" s="117">
        <v>1.942</v>
      </c>
      <c r="N212" s="117">
        <v>2.171</v>
      </c>
      <c r="O212" s="117">
        <v>1.885</v>
      </c>
      <c r="P212" s="117">
        <v>2.028</v>
      </c>
      <c r="Q212" s="117">
        <v>2.389</v>
      </c>
      <c r="R212" s="117">
        <v>2.182</v>
      </c>
      <c r="S212" s="117">
        <v>2.286</v>
      </c>
      <c r="T212" s="117">
        <v>2.875</v>
      </c>
      <c r="U212" s="117">
        <v>2.646</v>
      </c>
      <c r="V212" s="117">
        <v>2.76</v>
      </c>
      <c r="W212" s="117">
        <v>3.08</v>
      </c>
      <c r="X212" s="117">
        <v>2.863</v>
      </c>
      <c r="Y212" s="117">
        <v>2.972</v>
      </c>
      <c r="Z212" s="117">
        <v>3.192</v>
      </c>
      <c r="AA212" s="117">
        <v>2.896</v>
      </c>
      <c r="AB212" s="117">
        <v>3.044</v>
      </c>
      <c r="AC212" s="117">
        <v>3.267</v>
      </c>
      <c r="AD212" s="117">
        <v>2.971</v>
      </c>
      <c r="AE212" s="117">
        <v>3.119</v>
      </c>
      <c r="AF212" s="9">
        <f t="shared" si="1"/>
        <v>212</v>
      </c>
    </row>
    <row r="213" ht="15.75" customHeight="1">
      <c r="A213" s="116">
        <v>45425.0</v>
      </c>
      <c r="B213" s="117">
        <v>1.979</v>
      </c>
      <c r="C213" s="117">
        <v>1.683</v>
      </c>
      <c r="D213" s="117">
        <v>1.831</v>
      </c>
      <c r="E213" s="117">
        <v>1.992</v>
      </c>
      <c r="F213" s="117">
        <v>1.704</v>
      </c>
      <c r="G213" s="117">
        <v>1.848</v>
      </c>
      <c r="H213" s="117">
        <v>2.021</v>
      </c>
      <c r="I213" s="117">
        <v>1.725</v>
      </c>
      <c r="J213" s="117">
        <v>1.873</v>
      </c>
      <c r="K213" s="117">
        <v>2.098</v>
      </c>
      <c r="L213" s="117">
        <v>1.807</v>
      </c>
      <c r="M213" s="117">
        <v>1.952</v>
      </c>
      <c r="N213" s="117">
        <v>2.175</v>
      </c>
      <c r="O213" s="117">
        <v>1.889</v>
      </c>
      <c r="P213" s="117">
        <v>2.032</v>
      </c>
      <c r="Q213" s="117">
        <v>2.38</v>
      </c>
      <c r="R213" s="117">
        <v>2.169</v>
      </c>
      <c r="S213" s="117">
        <v>2.274</v>
      </c>
      <c r="T213" s="117">
        <v>2.876</v>
      </c>
      <c r="U213" s="117">
        <v>2.63</v>
      </c>
      <c r="V213" s="117">
        <v>2.753</v>
      </c>
      <c r="W213" s="117">
        <v>3.09</v>
      </c>
      <c r="X213" s="117">
        <v>2.852</v>
      </c>
      <c r="Y213" s="117">
        <v>2.971</v>
      </c>
      <c r="Z213" s="117">
        <v>3.192</v>
      </c>
      <c r="AA213" s="117">
        <v>2.9</v>
      </c>
      <c r="AB213" s="117">
        <v>3.046</v>
      </c>
      <c r="AC213" s="117">
        <v>3.267</v>
      </c>
      <c r="AD213" s="117">
        <v>2.971</v>
      </c>
      <c r="AE213" s="117">
        <v>3.119</v>
      </c>
      <c r="AF213" s="9">
        <f t="shared" si="1"/>
        <v>213</v>
      </c>
    </row>
    <row r="214" ht="15.75" customHeight="1">
      <c r="A214" s="116">
        <v>45422.0</v>
      </c>
      <c r="B214" s="117">
        <v>1.979</v>
      </c>
      <c r="C214" s="117">
        <v>1.683</v>
      </c>
      <c r="D214" s="117">
        <v>1.831</v>
      </c>
      <c r="E214" s="117">
        <v>1.992</v>
      </c>
      <c r="F214" s="117">
        <v>1.704</v>
      </c>
      <c r="G214" s="117">
        <v>1.848</v>
      </c>
      <c r="H214" s="117">
        <v>2.021</v>
      </c>
      <c r="I214" s="117">
        <v>1.725</v>
      </c>
      <c r="J214" s="117">
        <v>1.873</v>
      </c>
      <c r="K214" s="117">
        <v>2.093</v>
      </c>
      <c r="L214" s="117">
        <v>1.809</v>
      </c>
      <c r="M214" s="117">
        <v>1.951</v>
      </c>
      <c r="N214" s="117">
        <v>2.165</v>
      </c>
      <c r="O214" s="117">
        <v>1.894</v>
      </c>
      <c r="P214" s="117">
        <v>2.029</v>
      </c>
      <c r="Q214" s="117">
        <v>2.379</v>
      </c>
      <c r="R214" s="117">
        <v>2.163</v>
      </c>
      <c r="S214" s="117">
        <v>2.271</v>
      </c>
      <c r="T214" s="117">
        <v>2.86</v>
      </c>
      <c r="U214" s="117">
        <v>2.634</v>
      </c>
      <c r="V214" s="117">
        <v>2.747</v>
      </c>
      <c r="W214" s="117">
        <v>3.078</v>
      </c>
      <c r="X214" s="117">
        <v>2.863</v>
      </c>
      <c r="Y214" s="117">
        <v>2.971</v>
      </c>
      <c r="Z214" s="117">
        <v>3.192</v>
      </c>
      <c r="AA214" s="117">
        <v>2.9</v>
      </c>
      <c r="AB214" s="117">
        <v>3.046</v>
      </c>
      <c r="AC214" s="117">
        <v>3.267</v>
      </c>
      <c r="AD214" s="117">
        <v>2.971</v>
      </c>
      <c r="AE214" s="117">
        <v>3.119</v>
      </c>
      <c r="AF214" s="9">
        <f t="shared" si="1"/>
        <v>214</v>
      </c>
    </row>
    <row r="215" ht="15.75" customHeight="1">
      <c r="A215" s="116">
        <v>45421.0</v>
      </c>
      <c r="B215" s="117">
        <v>1.979</v>
      </c>
      <c r="C215" s="117">
        <v>1.683</v>
      </c>
      <c r="D215" s="117">
        <v>1.831</v>
      </c>
      <c r="E215" s="117">
        <v>1.992</v>
      </c>
      <c r="F215" s="117">
        <v>1.704</v>
      </c>
      <c r="G215" s="117">
        <v>1.848</v>
      </c>
      <c r="H215" s="117">
        <v>2.021</v>
      </c>
      <c r="I215" s="117">
        <v>1.725</v>
      </c>
      <c r="J215" s="117">
        <v>1.873</v>
      </c>
      <c r="K215" s="117">
        <v>2.095</v>
      </c>
      <c r="L215" s="117">
        <v>1.809</v>
      </c>
      <c r="M215" s="117">
        <v>1.952</v>
      </c>
      <c r="N215" s="117">
        <v>2.169</v>
      </c>
      <c r="O215" s="117">
        <v>1.894</v>
      </c>
      <c r="P215" s="117">
        <v>2.031</v>
      </c>
      <c r="Q215" s="117">
        <v>2.38</v>
      </c>
      <c r="R215" s="117">
        <v>2.142</v>
      </c>
      <c r="S215" s="117">
        <v>2.261</v>
      </c>
      <c r="T215" s="117">
        <v>2.873</v>
      </c>
      <c r="U215" s="117">
        <v>2.638</v>
      </c>
      <c r="V215" s="117">
        <v>2.755</v>
      </c>
      <c r="W215" s="117">
        <v>3.077</v>
      </c>
      <c r="X215" s="117">
        <v>2.861</v>
      </c>
      <c r="Y215" s="117">
        <v>2.969</v>
      </c>
      <c r="Z215" s="117">
        <v>3.192</v>
      </c>
      <c r="AA215" s="117">
        <v>2.9</v>
      </c>
      <c r="AB215" s="117">
        <v>3.046</v>
      </c>
      <c r="AC215" s="117">
        <v>3.267</v>
      </c>
      <c r="AD215" s="117">
        <v>2.971</v>
      </c>
      <c r="AE215" s="117">
        <v>3.119</v>
      </c>
      <c r="AF215" s="9">
        <f t="shared" si="1"/>
        <v>215</v>
      </c>
    </row>
    <row r="216" ht="15.75" customHeight="1">
      <c r="A216" s="116">
        <v>45420.0</v>
      </c>
      <c r="B216" s="117">
        <v>1.979</v>
      </c>
      <c r="C216" s="117">
        <v>1.679</v>
      </c>
      <c r="D216" s="117">
        <v>1.829</v>
      </c>
      <c r="E216" s="117">
        <v>1.992</v>
      </c>
      <c r="F216" s="117">
        <v>1.7</v>
      </c>
      <c r="G216" s="117">
        <v>1.846</v>
      </c>
      <c r="H216" s="117">
        <v>2.021</v>
      </c>
      <c r="I216" s="117">
        <v>1.721</v>
      </c>
      <c r="J216" s="117">
        <v>1.871</v>
      </c>
      <c r="K216" s="117">
        <v>2.099</v>
      </c>
      <c r="L216" s="117">
        <v>1.802</v>
      </c>
      <c r="M216" s="117">
        <v>1.951</v>
      </c>
      <c r="N216" s="117">
        <v>2.178</v>
      </c>
      <c r="O216" s="117">
        <v>1.884</v>
      </c>
      <c r="P216" s="117">
        <v>2.031</v>
      </c>
      <c r="Q216" s="117">
        <v>2.364</v>
      </c>
      <c r="R216" s="117">
        <v>2.123</v>
      </c>
      <c r="S216" s="117">
        <v>2.244</v>
      </c>
      <c r="T216" s="117">
        <v>2.882</v>
      </c>
      <c r="U216" s="117">
        <v>2.626</v>
      </c>
      <c r="V216" s="117">
        <v>2.754</v>
      </c>
      <c r="W216" s="117">
        <v>3.069</v>
      </c>
      <c r="X216" s="117">
        <v>2.837</v>
      </c>
      <c r="Y216" s="117">
        <v>2.953</v>
      </c>
      <c r="Z216" s="117">
        <v>3.192</v>
      </c>
      <c r="AA216" s="117">
        <v>2.896</v>
      </c>
      <c r="AB216" s="117">
        <v>3.044</v>
      </c>
      <c r="AC216" s="117">
        <v>3.267</v>
      </c>
      <c r="AD216" s="117">
        <v>2.975</v>
      </c>
      <c r="AE216" s="117">
        <v>3.121</v>
      </c>
      <c r="AF216" s="9">
        <f t="shared" si="1"/>
        <v>216</v>
      </c>
    </row>
    <row r="217" ht="15.75" customHeight="1">
      <c r="A217" s="116">
        <v>45419.0</v>
      </c>
      <c r="B217" s="117">
        <v>1.996</v>
      </c>
      <c r="C217" s="117">
        <v>1.696</v>
      </c>
      <c r="D217" s="117">
        <v>1.846</v>
      </c>
      <c r="E217" s="117">
        <v>2.008</v>
      </c>
      <c r="F217" s="117">
        <v>1.717</v>
      </c>
      <c r="G217" s="117">
        <v>1.863</v>
      </c>
      <c r="H217" s="117">
        <v>2.038</v>
      </c>
      <c r="I217" s="117">
        <v>1.738</v>
      </c>
      <c r="J217" s="117">
        <v>1.888</v>
      </c>
      <c r="K217" s="117">
        <v>2.1</v>
      </c>
      <c r="L217" s="117">
        <v>1.806</v>
      </c>
      <c r="M217" s="117">
        <v>1.953</v>
      </c>
      <c r="N217" s="117">
        <v>2.163</v>
      </c>
      <c r="O217" s="117">
        <v>1.875</v>
      </c>
      <c r="P217" s="117">
        <v>2.019</v>
      </c>
      <c r="Q217" s="117">
        <v>2.342</v>
      </c>
      <c r="R217" s="117">
        <v>2.123</v>
      </c>
      <c r="S217" s="117">
        <v>2.233</v>
      </c>
      <c r="T217" s="117">
        <v>2.872</v>
      </c>
      <c r="U217" s="117">
        <v>2.631</v>
      </c>
      <c r="V217" s="117">
        <v>2.751</v>
      </c>
      <c r="W217" s="117">
        <v>3.08</v>
      </c>
      <c r="X217" s="117">
        <v>2.836</v>
      </c>
      <c r="Y217" s="117">
        <v>2.958</v>
      </c>
      <c r="Z217" s="117">
        <v>3.192</v>
      </c>
      <c r="AA217" s="117">
        <v>2.896</v>
      </c>
      <c r="AB217" s="117">
        <v>3.044</v>
      </c>
      <c r="AC217" s="117">
        <v>3.267</v>
      </c>
      <c r="AD217" s="117">
        <v>2.975</v>
      </c>
      <c r="AE217" s="117">
        <v>3.121</v>
      </c>
      <c r="AF217" s="9">
        <f t="shared" si="1"/>
        <v>217</v>
      </c>
    </row>
    <row r="218" ht="15.75" customHeight="1">
      <c r="A218" s="116">
        <v>45418.0</v>
      </c>
      <c r="B218" s="117">
        <v>1.996</v>
      </c>
      <c r="C218" s="117">
        <v>1.696</v>
      </c>
      <c r="D218" s="117">
        <v>1.846</v>
      </c>
      <c r="E218" s="117">
        <v>2.008</v>
      </c>
      <c r="F218" s="117">
        <v>1.717</v>
      </c>
      <c r="G218" s="117">
        <v>1.863</v>
      </c>
      <c r="H218" s="117">
        <v>2.038</v>
      </c>
      <c r="I218" s="117">
        <v>1.738</v>
      </c>
      <c r="J218" s="117">
        <v>1.888</v>
      </c>
      <c r="K218" s="117">
        <v>2.109</v>
      </c>
      <c r="L218" s="117">
        <v>1.816</v>
      </c>
      <c r="M218" s="117">
        <v>1.963</v>
      </c>
      <c r="N218" s="117">
        <v>2.181</v>
      </c>
      <c r="O218" s="117">
        <v>1.894</v>
      </c>
      <c r="P218" s="117">
        <v>2.038</v>
      </c>
      <c r="Q218" s="117">
        <v>2.384</v>
      </c>
      <c r="R218" s="117">
        <v>2.153</v>
      </c>
      <c r="S218" s="117">
        <v>2.269</v>
      </c>
      <c r="T218" s="117">
        <v>2.878</v>
      </c>
      <c r="U218" s="117">
        <v>2.626</v>
      </c>
      <c r="V218" s="117">
        <v>2.752</v>
      </c>
      <c r="W218" s="117">
        <v>3.089</v>
      </c>
      <c r="X218" s="117">
        <v>2.841</v>
      </c>
      <c r="Y218" s="117">
        <v>2.965</v>
      </c>
      <c r="Z218" s="117">
        <v>3.196</v>
      </c>
      <c r="AA218" s="117">
        <v>2.9</v>
      </c>
      <c r="AB218" s="117">
        <v>3.048</v>
      </c>
      <c r="AC218" s="117">
        <v>3.267</v>
      </c>
      <c r="AD218" s="117">
        <v>2.975</v>
      </c>
      <c r="AE218" s="117">
        <v>3.121</v>
      </c>
      <c r="AF218" s="9">
        <f t="shared" si="1"/>
        <v>218</v>
      </c>
    </row>
    <row r="219" ht="15.75" customHeight="1">
      <c r="A219" s="116">
        <v>45415.0</v>
      </c>
      <c r="B219" s="117">
        <v>2.004</v>
      </c>
      <c r="C219" s="117">
        <v>1.704</v>
      </c>
      <c r="D219" s="117">
        <v>1.854</v>
      </c>
      <c r="E219" s="117">
        <v>2.017</v>
      </c>
      <c r="F219" s="117">
        <v>1.725</v>
      </c>
      <c r="G219" s="117">
        <v>1.871</v>
      </c>
      <c r="H219" s="117">
        <v>2.046</v>
      </c>
      <c r="I219" s="117">
        <v>1.746</v>
      </c>
      <c r="J219" s="117">
        <v>1.896</v>
      </c>
      <c r="K219" s="117">
        <v>2.125</v>
      </c>
      <c r="L219" s="117">
        <v>1.848</v>
      </c>
      <c r="M219" s="117">
        <v>1.986</v>
      </c>
      <c r="N219" s="117">
        <v>2.203</v>
      </c>
      <c r="O219" s="117">
        <v>1.95</v>
      </c>
      <c r="P219" s="117">
        <v>2.077</v>
      </c>
      <c r="Q219" s="117">
        <v>2.422</v>
      </c>
      <c r="R219" s="117">
        <v>2.172</v>
      </c>
      <c r="S219" s="117">
        <v>2.297</v>
      </c>
      <c r="T219" s="117">
        <v>2.921</v>
      </c>
      <c r="U219" s="117">
        <v>2.66</v>
      </c>
      <c r="V219" s="117">
        <v>2.79</v>
      </c>
      <c r="W219" s="117">
        <v>3.122</v>
      </c>
      <c r="X219" s="117">
        <v>2.872</v>
      </c>
      <c r="Y219" s="117">
        <v>2.997</v>
      </c>
      <c r="Z219" s="117">
        <v>3.2</v>
      </c>
      <c r="AA219" s="117">
        <v>2.904</v>
      </c>
      <c r="AB219" s="117">
        <v>3.052</v>
      </c>
      <c r="AC219" s="117">
        <v>3.271</v>
      </c>
      <c r="AD219" s="117">
        <v>2.975</v>
      </c>
      <c r="AE219" s="117">
        <v>3.123</v>
      </c>
      <c r="AF219" s="9">
        <f t="shared" si="1"/>
        <v>219</v>
      </c>
    </row>
    <row r="220" ht="15.75" customHeight="1">
      <c r="A220" s="116">
        <v>45414.0</v>
      </c>
      <c r="B220" s="117">
        <v>2.004</v>
      </c>
      <c r="C220" s="117">
        <v>1.704</v>
      </c>
      <c r="D220" s="117">
        <v>1.854</v>
      </c>
      <c r="E220" s="117">
        <v>2.017</v>
      </c>
      <c r="F220" s="117">
        <v>1.725</v>
      </c>
      <c r="G220" s="117">
        <v>1.871</v>
      </c>
      <c r="H220" s="117">
        <v>2.046</v>
      </c>
      <c r="I220" s="117">
        <v>1.746</v>
      </c>
      <c r="J220" s="117">
        <v>1.896</v>
      </c>
      <c r="K220" s="117">
        <v>2.132</v>
      </c>
      <c r="L220" s="117">
        <v>1.849</v>
      </c>
      <c r="M220" s="117">
        <v>1.991</v>
      </c>
      <c r="N220" s="117">
        <v>2.219</v>
      </c>
      <c r="O220" s="117">
        <v>1.952</v>
      </c>
      <c r="P220" s="117">
        <v>2.086</v>
      </c>
      <c r="Q220" s="117">
        <v>2.422</v>
      </c>
      <c r="R220" s="117">
        <v>2.178</v>
      </c>
      <c r="S220" s="117">
        <v>2.3</v>
      </c>
      <c r="T220" s="117">
        <v>2.923</v>
      </c>
      <c r="U220" s="117">
        <v>2.66</v>
      </c>
      <c r="V220" s="117">
        <v>2.791</v>
      </c>
      <c r="W220" s="117">
        <v>3.122</v>
      </c>
      <c r="X220" s="117">
        <v>2.872</v>
      </c>
      <c r="Y220" s="117">
        <v>2.997</v>
      </c>
      <c r="Z220" s="117">
        <v>3.2</v>
      </c>
      <c r="AA220" s="117">
        <v>2.904</v>
      </c>
      <c r="AB220" s="117">
        <v>3.052</v>
      </c>
      <c r="AC220" s="117">
        <v>3.271</v>
      </c>
      <c r="AD220" s="117">
        <v>2.975</v>
      </c>
      <c r="AE220" s="117">
        <v>3.123</v>
      </c>
      <c r="AF220" s="9">
        <f t="shared" si="1"/>
        <v>220</v>
      </c>
    </row>
    <row r="221" ht="15.75" customHeight="1">
      <c r="A221" s="116">
        <v>45408.0</v>
      </c>
      <c r="B221" s="117">
        <v>2.004</v>
      </c>
      <c r="C221" s="117">
        <v>1.704</v>
      </c>
      <c r="D221" s="117">
        <v>1.854</v>
      </c>
      <c r="E221" s="117">
        <v>2.017</v>
      </c>
      <c r="F221" s="117">
        <v>1.725</v>
      </c>
      <c r="G221" s="117">
        <v>1.871</v>
      </c>
      <c r="H221" s="117">
        <v>2.046</v>
      </c>
      <c r="I221" s="117">
        <v>1.746</v>
      </c>
      <c r="J221" s="117">
        <v>1.896</v>
      </c>
      <c r="K221" s="117">
        <v>2.137</v>
      </c>
      <c r="L221" s="117">
        <v>1.85</v>
      </c>
      <c r="M221" s="117">
        <v>1.993</v>
      </c>
      <c r="N221" s="117">
        <v>2.228</v>
      </c>
      <c r="O221" s="117">
        <v>1.953</v>
      </c>
      <c r="P221" s="117">
        <v>2.091</v>
      </c>
      <c r="Q221" s="117">
        <v>2.433</v>
      </c>
      <c r="R221" s="117">
        <v>2.178</v>
      </c>
      <c r="S221" s="117">
        <v>2.306</v>
      </c>
      <c r="T221" s="117">
        <v>2.925</v>
      </c>
      <c r="U221" s="117">
        <v>2.66</v>
      </c>
      <c r="V221" s="117">
        <v>2.793</v>
      </c>
      <c r="W221" s="117">
        <v>3.12</v>
      </c>
      <c r="X221" s="117">
        <v>2.872</v>
      </c>
      <c r="Y221" s="117">
        <v>2.996</v>
      </c>
      <c r="Z221" s="117">
        <v>3.196</v>
      </c>
      <c r="AA221" s="117">
        <v>2.9</v>
      </c>
      <c r="AB221" s="117">
        <v>3.048</v>
      </c>
      <c r="AC221" s="117">
        <v>3.267</v>
      </c>
      <c r="AD221" s="117">
        <v>2.971</v>
      </c>
      <c r="AE221" s="117">
        <v>3.119</v>
      </c>
      <c r="AF221" s="9">
        <f t="shared" si="1"/>
        <v>221</v>
      </c>
    </row>
    <row r="222" ht="15.75" customHeight="1">
      <c r="A222" s="116">
        <v>45407.0</v>
      </c>
      <c r="B222" s="117">
        <v>2.004</v>
      </c>
      <c r="C222" s="117">
        <v>1.704</v>
      </c>
      <c r="D222" s="117">
        <v>1.854</v>
      </c>
      <c r="E222" s="117">
        <v>2.017</v>
      </c>
      <c r="F222" s="117">
        <v>1.725</v>
      </c>
      <c r="G222" s="117">
        <v>1.871</v>
      </c>
      <c r="H222" s="117">
        <v>2.046</v>
      </c>
      <c r="I222" s="117">
        <v>1.746</v>
      </c>
      <c r="J222" s="117">
        <v>1.896</v>
      </c>
      <c r="K222" s="117">
        <v>2.136</v>
      </c>
      <c r="L222" s="117">
        <v>1.852</v>
      </c>
      <c r="M222" s="117">
        <v>1.994</v>
      </c>
      <c r="N222" s="117">
        <v>2.226</v>
      </c>
      <c r="O222" s="117">
        <v>1.958</v>
      </c>
      <c r="P222" s="117">
        <v>2.092</v>
      </c>
      <c r="Q222" s="117">
        <v>2.444</v>
      </c>
      <c r="R222" s="117">
        <v>2.183</v>
      </c>
      <c r="S222" s="117">
        <v>2.314</v>
      </c>
      <c r="T222" s="117">
        <v>2.925</v>
      </c>
      <c r="U222" s="117">
        <v>2.66</v>
      </c>
      <c r="V222" s="117">
        <v>2.793</v>
      </c>
      <c r="W222" s="117">
        <v>3.136</v>
      </c>
      <c r="X222" s="117">
        <v>2.874</v>
      </c>
      <c r="Y222" s="117">
        <v>3.005</v>
      </c>
      <c r="Z222" s="117">
        <v>3.196</v>
      </c>
      <c r="AA222" s="117">
        <v>2.9</v>
      </c>
      <c r="AB222" s="117">
        <v>3.048</v>
      </c>
      <c r="AC222" s="117">
        <v>3.267</v>
      </c>
      <c r="AD222" s="117">
        <v>2.971</v>
      </c>
      <c r="AE222" s="117">
        <v>3.119</v>
      </c>
      <c r="AF222" s="9">
        <f t="shared" si="1"/>
        <v>222</v>
      </c>
    </row>
    <row r="223" ht="15.75" customHeight="1">
      <c r="A223" s="116">
        <v>45406.0</v>
      </c>
      <c r="B223" s="117">
        <v>2.004</v>
      </c>
      <c r="C223" s="117">
        <v>1.704</v>
      </c>
      <c r="D223" s="117">
        <v>1.854</v>
      </c>
      <c r="E223" s="117">
        <v>2.017</v>
      </c>
      <c r="F223" s="117">
        <v>1.725</v>
      </c>
      <c r="G223" s="117">
        <v>1.871</v>
      </c>
      <c r="H223" s="117">
        <v>2.046</v>
      </c>
      <c r="I223" s="117">
        <v>1.746</v>
      </c>
      <c r="J223" s="117">
        <v>1.896</v>
      </c>
      <c r="K223" s="117">
        <v>2.154</v>
      </c>
      <c r="L223" s="117">
        <v>1.865</v>
      </c>
      <c r="M223" s="117">
        <v>2.009</v>
      </c>
      <c r="N223" s="117">
        <v>2.262</v>
      </c>
      <c r="O223" s="117">
        <v>1.983</v>
      </c>
      <c r="P223" s="117">
        <v>2.123</v>
      </c>
      <c r="Q223" s="117">
        <v>2.456</v>
      </c>
      <c r="R223" s="117">
        <v>2.192</v>
      </c>
      <c r="S223" s="117">
        <v>2.324</v>
      </c>
      <c r="T223" s="117">
        <v>2.943</v>
      </c>
      <c r="U223" s="117">
        <v>2.681</v>
      </c>
      <c r="V223" s="117">
        <v>2.812</v>
      </c>
      <c r="W223" s="117">
        <v>3.15</v>
      </c>
      <c r="X223" s="117">
        <v>2.894</v>
      </c>
      <c r="Y223" s="117">
        <v>3.022</v>
      </c>
      <c r="Z223" s="117">
        <v>3.196</v>
      </c>
      <c r="AA223" s="117">
        <v>2.9</v>
      </c>
      <c r="AB223" s="117">
        <v>3.048</v>
      </c>
      <c r="AC223" s="117">
        <v>3.267</v>
      </c>
      <c r="AD223" s="117">
        <v>2.971</v>
      </c>
      <c r="AE223" s="117">
        <v>3.119</v>
      </c>
      <c r="AF223" s="9">
        <f t="shared" si="1"/>
        <v>223</v>
      </c>
    </row>
    <row r="224" ht="15.75" customHeight="1">
      <c r="A224" s="116">
        <v>45405.0</v>
      </c>
      <c r="B224" s="117">
        <v>1.988</v>
      </c>
      <c r="C224" s="117">
        <v>1.688</v>
      </c>
      <c r="D224" s="117">
        <v>1.838</v>
      </c>
      <c r="E224" s="117">
        <v>2.0</v>
      </c>
      <c r="F224" s="117">
        <v>1.708</v>
      </c>
      <c r="G224" s="117">
        <v>1.854</v>
      </c>
      <c r="H224" s="117">
        <v>2.029</v>
      </c>
      <c r="I224" s="117">
        <v>1.729</v>
      </c>
      <c r="J224" s="117">
        <v>1.879</v>
      </c>
      <c r="K224" s="117">
        <v>2.132</v>
      </c>
      <c r="L224" s="117">
        <v>1.855</v>
      </c>
      <c r="M224" s="117">
        <v>1.993</v>
      </c>
      <c r="N224" s="117">
        <v>2.234</v>
      </c>
      <c r="O224" s="117">
        <v>1.98</v>
      </c>
      <c r="P224" s="117">
        <v>2.107</v>
      </c>
      <c r="Q224" s="117">
        <v>2.446</v>
      </c>
      <c r="R224" s="117">
        <v>2.194</v>
      </c>
      <c r="S224" s="117">
        <v>2.32</v>
      </c>
      <c r="T224" s="117">
        <v>2.931</v>
      </c>
      <c r="U224" s="117">
        <v>2.678</v>
      </c>
      <c r="V224" s="117">
        <v>2.805</v>
      </c>
      <c r="W224" s="117">
        <v>3.141</v>
      </c>
      <c r="X224" s="117">
        <v>2.893</v>
      </c>
      <c r="Y224" s="117">
        <v>3.017</v>
      </c>
      <c r="Z224" s="117">
        <v>3.196</v>
      </c>
      <c r="AA224" s="117">
        <v>2.9</v>
      </c>
      <c r="AB224" s="117">
        <v>3.048</v>
      </c>
      <c r="AC224" s="117">
        <v>3.267</v>
      </c>
      <c r="AD224" s="117">
        <v>2.971</v>
      </c>
      <c r="AE224" s="117">
        <v>3.119</v>
      </c>
      <c r="AF224" s="9">
        <f t="shared" si="1"/>
        <v>224</v>
      </c>
    </row>
    <row r="225" ht="15.75" customHeight="1">
      <c r="A225" s="116">
        <v>45404.0</v>
      </c>
      <c r="B225" s="117">
        <v>1.988</v>
      </c>
      <c r="C225" s="117">
        <v>1.688</v>
      </c>
      <c r="D225" s="117">
        <v>1.838</v>
      </c>
      <c r="E225" s="117">
        <v>2.0</v>
      </c>
      <c r="F225" s="117">
        <v>1.708</v>
      </c>
      <c r="G225" s="117">
        <v>1.854</v>
      </c>
      <c r="H225" s="117">
        <v>2.029</v>
      </c>
      <c r="I225" s="117">
        <v>1.729</v>
      </c>
      <c r="J225" s="117">
        <v>1.879</v>
      </c>
      <c r="K225" s="117">
        <v>2.156</v>
      </c>
      <c r="L225" s="117">
        <v>1.856</v>
      </c>
      <c r="M225" s="117">
        <v>2.006</v>
      </c>
      <c r="N225" s="117">
        <v>2.282</v>
      </c>
      <c r="O225" s="117">
        <v>1.983</v>
      </c>
      <c r="P225" s="117">
        <v>2.133</v>
      </c>
      <c r="Q225" s="117">
        <v>2.47</v>
      </c>
      <c r="R225" s="117">
        <v>2.2</v>
      </c>
      <c r="S225" s="117">
        <v>2.335</v>
      </c>
      <c r="T225" s="117">
        <v>2.948</v>
      </c>
      <c r="U225" s="117">
        <v>2.685</v>
      </c>
      <c r="V225" s="117">
        <v>2.817</v>
      </c>
      <c r="W225" s="117">
        <v>3.148</v>
      </c>
      <c r="X225" s="117">
        <v>2.897</v>
      </c>
      <c r="Y225" s="117">
        <v>3.022</v>
      </c>
      <c r="Z225" s="117">
        <v>3.196</v>
      </c>
      <c r="AA225" s="117">
        <v>2.9</v>
      </c>
      <c r="AB225" s="117">
        <v>3.048</v>
      </c>
      <c r="AC225" s="117">
        <v>3.267</v>
      </c>
      <c r="AD225" s="117">
        <v>2.971</v>
      </c>
      <c r="AE225" s="117">
        <v>3.119</v>
      </c>
      <c r="AF225" s="9">
        <f t="shared" si="1"/>
        <v>225</v>
      </c>
    </row>
    <row r="226" ht="15.75" customHeight="1">
      <c r="A226" s="116">
        <v>45401.0</v>
      </c>
      <c r="B226" s="117">
        <v>1.988</v>
      </c>
      <c r="C226" s="117">
        <v>1.688</v>
      </c>
      <c r="D226" s="117">
        <v>1.838</v>
      </c>
      <c r="E226" s="117">
        <v>2.0</v>
      </c>
      <c r="F226" s="117">
        <v>1.708</v>
      </c>
      <c r="G226" s="117">
        <v>1.854</v>
      </c>
      <c r="H226" s="117">
        <v>2.029</v>
      </c>
      <c r="I226" s="117">
        <v>1.729</v>
      </c>
      <c r="J226" s="117">
        <v>1.879</v>
      </c>
      <c r="K226" s="117">
        <v>2.15</v>
      </c>
      <c r="L226" s="117">
        <v>1.862</v>
      </c>
      <c r="M226" s="117">
        <v>2.006</v>
      </c>
      <c r="N226" s="117">
        <v>2.271</v>
      </c>
      <c r="O226" s="117">
        <v>1.994</v>
      </c>
      <c r="P226" s="117">
        <v>2.133</v>
      </c>
      <c r="Q226" s="117">
        <v>2.482</v>
      </c>
      <c r="R226" s="117">
        <v>2.218</v>
      </c>
      <c r="S226" s="117">
        <v>2.35</v>
      </c>
      <c r="T226" s="117">
        <v>2.941</v>
      </c>
      <c r="U226" s="117">
        <v>2.678</v>
      </c>
      <c r="V226" s="117">
        <v>2.81</v>
      </c>
      <c r="W226" s="117">
        <v>3.148</v>
      </c>
      <c r="X226" s="117">
        <v>2.897</v>
      </c>
      <c r="Y226" s="117">
        <v>3.022</v>
      </c>
      <c r="Z226" s="117">
        <v>3.196</v>
      </c>
      <c r="AA226" s="117">
        <v>2.9</v>
      </c>
      <c r="AB226" s="117">
        <v>3.048</v>
      </c>
      <c r="AC226" s="117">
        <v>3.267</v>
      </c>
      <c r="AD226" s="117">
        <v>2.971</v>
      </c>
      <c r="AE226" s="117">
        <v>3.119</v>
      </c>
      <c r="AF226" s="9">
        <f t="shared" si="1"/>
        <v>226</v>
      </c>
    </row>
    <row r="227" ht="15.75" customHeight="1">
      <c r="A227" s="116">
        <v>45399.0</v>
      </c>
      <c r="B227" s="117">
        <v>1.979</v>
      </c>
      <c r="C227" s="117">
        <v>1.679</v>
      </c>
      <c r="D227" s="117">
        <v>1.829</v>
      </c>
      <c r="E227" s="117">
        <v>1.992</v>
      </c>
      <c r="F227" s="117">
        <v>1.7</v>
      </c>
      <c r="G227" s="117">
        <v>1.846</v>
      </c>
      <c r="H227" s="117">
        <v>2.021</v>
      </c>
      <c r="I227" s="117">
        <v>1.721</v>
      </c>
      <c r="J227" s="117">
        <v>1.871</v>
      </c>
      <c r="K227" s="117">
        <v>2.141</v>
      </c>
      <c r="L227" s="117">
        <v>1.853</v>
      </c>
      <c r="M227" s="117">
        <v>1.997</v>
      </c>
      <c r="N227" s="117">
        <v>2.261</v>
      </c>
      <c r="O227" s="117">
        <v>1.984</v>
      </c>
      <c r="P227" s="117">
        <v>2.123</v>
      </c>
      <c r="Q227" s="117">
        <v>2.459</v>
      </c>
      <c r="R227" s="117">
        <v>2.209</v>
      </c>
      <c r="S227" s="117">
        <v>2.334</v>
      </c>
      <c r="T227" s="117">
        <v>2.943</v>
      </c>
      <c r="U227" s="117">
        <v>2.701</v>
      </c>
      <c r="V227" s="117">
        <v>2.822</v>
      </c>
      <c r="W227" s="117">
        <v>3.126</v>
      </c>
      <c r="X227" s="117">
        <v>2.876</v>
      </c>
      <c r="Y227" s="117">
        <v>3.001</v>
      </c>
      <c r="Z227" s="117">
        <v>3.183</v>
      </c>
      <c r="AA227" s="117">
        <v>2.888</v>
      </c>
      <c r="AB227" s="117">
        <v>3.035</v>
      </c>
      <c r="AC227" s="117">
        <v>3.267</v>
      </c>
      <c r="AD227" s="117">
        <v>2.971</v>
      </c>
      <c r="AE227" s="117">
        <v>3.119</v>
      </c>
      <c r="AF227" s="9">
        <f t="shared" si="1"/>
        <v>227</v>
      </c>
    </row>
    <row r="228" ht="15.75" customHeight="1">
      <c r="A228" s="116">
        <v>45398.0</v>
      </c>
      <c r="B228" s="117">
        <v>1.975</v>
      </c>
      <c r="C228" s="117">
        <v>1.675</v>
      </c>
      <c r="D228" s="117">
        <v>1.825</v>
      </c>
      <c r="E228" s="117">
        <v>1.988</v>
      </c>
      <c r="F228" s="117">
        <v>1.696</v>
      </c>
      <c r="G228" s="117">
        <v>1.842</v>
      </c>
      <c r="H228" s="117">
        <v>2.017</v>
      </c>
      <c r="I228" s="117">
        <v>1.717</v>
      </c>
      <c r="J228" s="117">
        <v>1.867</v>
      </c>
      <c r="K228" s="117">
        <v>2.138</v>
      </c>
      <c r="L228" s="117">
        <v>1.838</v>
      </c>
      <c r="M228" s="117">
        <v>1.988</v>
      </c>
      <c r="N228" s="117">
        <v>2.259</v>
      </c>
      <c r="O228" s="117">
        <v>1.959</v>
      </c>
      <c r="P228" s="117">
        <v>2.109</v>
      </c>
      <c r="Q228" s="117">
        <v>2.481</v>
      </c>
      <c r="R228" s="117">
        <v>2.198</v>
      </c>
      <c r="S228" s="117">
        <v>2.339</v>
      </c>
      <c r="T228" s="117">
        <v>2.958</v>
      </c>
      <c r="U228" s="117">
        <v>2.688</v>
      </c>
      <c r="V228" s="117">
        <v>2.823</v>
      </c>
      <c r="W228" s="117">
        <v>3.162</v>
      </c>
      <c r="X228" s="117">
        <v>2.926</v>
      </c>
      <c r="Y228" s="117">
        <v>3.044</v>
      </c>
      <c r="Z228" s="117">
        <v>3.183</v>
      </c>
      <c r="AA228" s="117">
        <v>2.888</v>
      </c>
      <c r="AB228" s="117">
        <v>3.035</v>
      </c>
      <c r="AC228" s="117">
        <v>3.267</v>
      </c>
      <c r="AD228" s="117">
        <v>2.971</v>
      </c>
      <c r="AE228" s="117">
        <v>3.119</v>
      </c>
      <c r="AF228" s="9">
        <f t="shared" si="1"/>
        <v>228</v>
      </c>
    </row>
    <row r="229" ht="15.75" customHeight="1">
      <c r="A229" s="116">
        <v>45397.0</v>
      </c>
      <c r="B229" s="117">
        <v>1.942</v>
      </c>
      <c r="C229" s="117">
        <v>1.65</v>
      </c>
      <c r="D229" s="117">
        <v>1.796</v>
      </c>
      <c r="E229" s="117">
        <v>1.954</v>
      </c>
      <c r="F229" s="117">
        <v>1.663</v>
      </c>
      <c r="G229" s="117">
        <v>1.808</v>
      </c>
      <c r="H229" s="117">
        <v>1.979</v>
      </c>
      <c r="I229" s="117">
        <v>1.679</v>
      </c>
      <c r="J229" s="117">
        <v>1.829</v>
      </c>
      <c r="K229" s="117">
        <v>2.109</v>
      </c>
      <c r="L229" s="117">
        <v>1.82</v>
      </c>
      <c r="M229" s="117">
        <v>1.965</v>
      </c>
      <c r="N229" s="117">
        <v>2.239</v>
      </c>
      <c r="O229" s="117">
        <v>1.961</v>
      </c>
      <c r="P229" s="117">
        <v>2.1</v>
      </c>
      <c r="Q229" s="117">
        <v>2.437</v>
      </c>
      <c r="R229" s="117">
        <v>2.176</v>
      </c>
      <c r="S229" s="117">
        <v>2.306</v>
      </c>
      <c r="T229" s="117">
        <v>2.911</v>
      </c>
      <c r="U229" s="117">
        <v>2.679</v>
      </c>
      <c r="V229" s="117">
        <v>2.795</v>
      </c>
      <c r="W229" s="117">
        <v>3.1</v>
      </c>
      <c r="X229" s="117">
        <v>2.868</v>
      </c>
      <c r="Y229" s="117">
        <v>2.984</v>
      </c>
      <c r="Z229" s="117">
        <v>3.179</v>
      </c>
      <c r="AA229" s="117">
        <v>2.883</v>
      </c>
      <c r="AB229" s="117">
        <v>3.031</v>
      </c>
      <c r="AC229" s="117">
        <v>3.263</v>
      </c>
      <c r="AD229" s="117">
        <v>2.967</v>
      </c>
      <c r="AE229" s="117">
        <v>3.115</v>
      </c>
      <c r="AF229" s="9">
        <f t="shared" si="1"/>
        <v>229</v>
      </c>
    </row>
    <row r="230" ht="15.75" customHeight="1">
      <c r="A230" s="116">
        <v>45394.0</v>
      </c>
      <c r="B230" s="117">
        <v>1.938</v>
      </c>
      <c r="C230" s="117">
        <v>1.646</v>
      </c>
      <c r="D230" s="117">
        <v>1.792</v>
      </c>
      <c r="E230" s="117">
        <v>1.95</v>
      </c>
      <c r="F230" s="117">
        <v>1.658</v>
      </c>
      <c r="G230" s="117">
        <v>1.804</v>
      </c>
      <c r="H230" s="117">
        <v>1.975</v>
      </c>
      <c r="I230" s="117">
        <v>1.675</v>
      </c>
      <c r="J230" s="117">
        <v>1.825</v>
      </c>
      <c r="K230" s="117">
        <v>2.093</v>
      </c>
      <c r="L230" s="117">
        <v>1.81</v>
      </c>
      <c r="M230" s="117">
        <v>1.951</v>
      </c>
      <c r="N230" s="117">
        <v>2.211</v>
      </c>
      <c r="O230" s="117">
        <v>1.944</v>
      </c>
      <c r="P230" s="117">
        <v>2.078</v>
      </c>
      <c r="Q230" s="117">
        <v>2.394</v>
      </c>
      <c r="R230" s="117">
        <v>2.167</v>
      </c>
      <c r="S230" s="117">
        <v>2.281</v>
      </c>
      <c r="T230" s="117">
        <v>2.878</v>
      </c>
      <c r="U230" s="117">
        <v>2.644</v>
      </c>
      <c r="V230" s="117">
        <v>2.761</v>
      </c>
      <c r="W230" s="117">
        <v>3.096</v>
      </c>
      <c r="X230" s="117">
        <v>2.84</v>
      </c>
      <c r="Y230" s="117">
        <v>2.968</v>
      </c>
      <c r="Z230" s="117">
        <v>3.175</v>
      </c>
      <c r="AA230" s="117">
        <v>2.879</v>
      </c>
      <c r="AB230" s="117">
        <v>3.027</v>
      </c>
      <c r="AC230" s="117">
        <v>3.258</v>
      </c>
      <c r="AD230" s="117">
        <v>2.963</v>
      </c>
      <c r="AE230" s="117">
        <v>3.11</v>
      </c>
      <c r="AF230" s="9">
        <f t="shared" si="1"/>
        <v>230</v>
      </c>
    </row>
    <row r="231" ht="15.75" customHeight="1">
      <c r="A231" s="120">
        <v>45393.0</v>
      </c>
      <c r="B231" s="121">
        <v>1.938</v>
      </c>
      <c r="C231" s="121">
        <v>1.646</v>
      </c>
      <c r="D231" s="121">
        <v>1.792</v>
      </c>
      <c r="E231" s="121">
        <v>1.95</v>
      </c>
      <c r="F231" s="121">
        <v>1.658</v>
      </c>
      <c r="G231" s="121">
        <v>1.804</v>
      </c>
      <c r="H231" s="121">
        <v>1.975</v>
      </c>
      <c r="I231" s="121">
        <v>1.675</v>
      </c>
      <c r="J231" s="121">
        <v>1.825</v>
      </c>
      <c r="K231" s="121">
        <v>2.054</v>
      </c>
      <c r="L231" s="121">
        <v>1.796</v>
      </c>
      <c r="M231" s="121">
        <v>1.925</v>
      </c>
      <c r="N231" s="121">
        <v>2.133</v>
      </c>
      <c r="O231" s="121">
        <v>1.917</v>
      </c>
      <c r="P231" s="121">
        <v>2.025</v>
      </c>
      <c r="Q231" s="121">
        <v>2.348</v>
      </c>
      <c r="R231" s="121">
        <v>2.128</v>
      </c>
      <c r="S231" s="121">
        <v>2.238</v>
      </c>
      <c r="T231" s="121">
        <v>2.847</v>
      </c>
      <c r="U231" s="121">
        <v>2.622</v>
      </c>
      <c r="V231" s="121">
        <v>2.734</v>
      </c>
      <c r="W231" s="121">
        <v>3.058</v>
      </c>
      <c r="X231" s="121">
        <v>2.81</v>
      </c>
      <c r="Y231" s="121">
        <v>2.934</v>
      </c>
      <c r="Z231" s="121">
        <v>3.175</v>
      </c>
      <c r="AA231" s="121">
        <v>2.879</v>
      </c>
      <c r="AB231" s="121">
        <v>3.027</v>
      </c>
      <c r="AC231" s="121">
        <v>3.258</v>
      </c>
      <c r="AD231" s="121">
        <v>2.963</v>
      </c>
      <c r="AE231" s="121">
        <v>3.11</v>
      </c>
      <c r="AF231" s="9">
        <f t="shared" si="1"/>
        <v>231</v>
      </c>
    </row>
    <row r="232" ht="15.75" customHeight="1">
      <c r="A232" s="116">
        <v>45392.0</v>
      </c>
      <c r="B232" s="117">
        <v>1.925</v>
      </c>
      <c r="C232" s="117">
        <v>1.633</v>
      </c>
      <c r="D232" s="117">
        <v>1.779</v>
      </c>
      <c r="E232" s="117">
        <v>1.938</v>
      </c>
      <c r="F232" s="117">
        <v>1.646</v>
      </c>
      <c r="G232" s="117">
        <v>1.792</v>
      </c>
      <c r="H232" s="117">
        <v>1.967</v>
      </c>
      <c r="I232" s="117">
        <v>1.667</v>
      </c>
      <c r="J232" s="117">
        <v>1.817</v>
      </c>
      <c r="K232" s="117">
        <v>2.026</v>
      </c>
      <c r="L232" s="117">
        <v>1.786</v>
      </c>
      <c r="M232" s="117">
        <v>1.906</v>
      </c>
      <c r="N232" s="117">
        <v>2.086</v>
      </c>
      <c r="O232" s="117">
        <v>1.904</v>
      </c>
      <c r="P232" s="117">
        <v>1.995</v>
      </c>
      <c r="Q232" s="117">
        <v>2.317</v>
      </c>
      <c r="R232" s="117">
        <v>2.121</v>
      </c>
      <c r="S232" s="117">
        <v>2.219</v>
      </c>
      <c r="T232" s="117">
        <v>2.825</v>
      </c>
      <c r="U232" s="117">
        <v>2.59</v>
      </c>
      <c r="V232" s="117">
        <v>2.708</v>
      </c>
      <c r="W232" s="117">
        <v>3.052</v>
      </c>
      <c r="X232" s="117">
        <v>2.8</v>
      </c>
      <c r="Y232" s="117">
        <v>2.926</v>
      </c>
      <c r="Z232" s="117">
        <v>3.171</v>
      </c>
      <c r="AA232" s="117">
        <v>2.875</v>
      </c>
      <c r="AB232" s="117">
        <v>3.023</v>
      </c>
      <c r="AC232" s="117">
        <v>3.258</v>
      </c>
      <c r="AD232" s="117">
        <v>2.963</v>
      </c>
      <c r="AE232" s="117">
        <v>3.11</v>
      </c>
      <c r="AF232" s="9">
        <f t="shared" si="1"/>
        <v>232</v>
      </c>
    </row>
    <row r="233" ht="15.75" customHeight="1">
      <c r="A233" s="116">
        <v>45391.0</v>
      </c>
      <c r="B233" s="117">
        <v>1.967</v>
      </c>
      <c r="C233" s="117">
        <v>1.675</v>
      </c>
      <c r="D233" s="117">
        <v>1.821</v>
      </c>
      <c r="E233" s="117">
        <v>1.979</v>
      </c>
      <c r="F233" s="117">
        <v>1.688</v>
      </c>
      <c r="G233" s="117">
        <v>1.833</v>
      </c>
      <c r="H233" s="117">
        <v>2.008</v>
      </c>
      <c r="I233" s="117">
        <v>1.708</v>
      </c>
      <c r="J233" s="117">
        <v>1.858</v>
      </c>
      <c r="K233" s="117">
        <v>2.073</v>
      </c>
      <c r="L233" s="117">
        <v>1.815</v>
      </c>
      <c r="M233" s="117">
        <v>1.944</v>
      </c>
      <c r="N233" s="117">
        <v>2.137</v>
      </c>
      <c r="O233" s="117">
        <v>1.922</v>
      </c>
      <c r="P233" s="117">
        <v>2.029</v>
      </c>
      <c r="Q233" s="117">
        <v>2.361</v>
      </c>
      <c r="R233" s="117">
        <v>2.142</v>
      </c>
      <c r="S233" s="117">
        <v>2.252</v>
      </c>
      <c r="T233" s="117">
        <v>2.823</v>
      </c>
      <c r="U233" s="117">
        <v>2.602</v>
      </c>
      <c r="V233" s="117">
        <v>2.713</v>
      </c>
      <c r="W233" s="117">
        <v>3.072</v>
      </c>
      <c r="X233" s="117">
        <v>2.817</v>
      </c>
      <c r="Y233" s="117">
        <v>2.944</v>
      </c>
      <c r="Z233" s="117">
        <v>3.167</v>
      </c>
      <c r="AA233" s="117">
        <v>2.871</v>
      </c>
      <c r="AB233" s="117">
        <v>3.019</v>
      </c>
      <c r="AC233" s="117">
        <v>3.267</v>
      </c>
      <c r="AD233" s="117">
        <v>2.971</v>
      </c>
      <c r="AE233" s="117">
        <v>3.119</v>
      </c>
      <c r="AF233" s="9">
        <f t="shared" si="1"/>
        <v>233</v>
      </c>
    </row>
    <row r="234" ht="15.75" customHeight="1">
      <c r="A234" s="116">
        <v>45390.0</v>
      </c>
      <c r="B234" s="117">
        <v>1.963</v>
      </c>
      <c r="C234" s="117">
        <v>1.671</v>
      </c>
      <c r="D234" s="117">
        <v>1.817</v>
      </c>
      <c r="E234" s="117">
        <v>1.975</v>
      </c>
      <c r="F234" s="117">
        <v>1.683</v>
      </c>
      <c r="G234" s="117">
        <v>1.829</v>
      </c>
      <c r="H234" s="117">
        <v>2.004</v>
      </c>
      <c r="I234" s="117">
        <v>1.704</v>
      </c>
      <c r="J234" s="117">
        <v>1.854</v>
      </c>
      <c r="K234" s="117">
        <v>2.112</v>
      </c>
      <c r="L234" s="117">
        <v>1.834</v>
      </c>
      <c r="M234" s="117">
        <v>1.973</v>
      </c>
      <c r="N234" s="117">
        <v>2.22</v>
      </c>
      <c r="O234" s="117">
        <v>1.964</v>
      </c>
      <c r="P234" s="117">
        <v>2.092</v>
      </c>
      <c r="Q234" s="117">
        <v>2.394</v>
      </c>
      <c r="R234" s="117">
        <v>2.163</v>
      </c>
      <c r="S234" s="117">
        <v>2.279</v>
      </c>
      <c r="T234" s="117">
        <v>2.886</v>
      </c>
      <c r="U234" s="117">
        <v>2.629</v>
      </c>
      <c r="V234" s="117">
        <v>2.758</v>
      </c>
      <c r="W234" s="117">
        <v>3.089</v>
      </c>
      <c r="X234" s="117">
        <v>2.828</v>
      </c>
      <c r="Y234" s="117">
        <v>2.958</v>
      </c>
      <c r="Z234" s="117">
        <v>3.167</v>
      </c>
      <c r="AA234" s="117">
        <v>2.871</v>
      </c>
      <c r="AB234" s="117">
        <v>3.019</v>
      </c>
      <c r="AC234" s="117">
        <v>3.275</v>
      </c>
      <c r="AD234" s="117">
        <v>2.979</v>
      </c>
      <c r="AE234" s="117">
        <v>3.127</v>
      </c>
      <c r="AF234" s="9">
        <f t="shared" si="1"/>
        <v>234</v>
      </c>
    </row>
    <row r="235" ht="15.75" customHeight="1">
      <c r="A235" s="116">
        <v>45387.0</v>
      </c>
      <c r="B235" s="117">
        <v>1.921</v>
      </c>
      <c r="C235" s="117">
        <v>1.629</v>
      </c>
      <c r="D235" s="117">
        <v>1.775</v>
      </c>
      <c r="E235" s="117">
        <v>1.933</v>
      </c>
      <c r="F235" s="117">
        <v>1.642</v>
      </c>
      <c r="G235" s="117">
        <v>1.788</v>
      </c>
      <c r="H235" s="117">
        <v>1.963</v>
      </c>
      <c r="I235" s="117">
        <v>1.663</v>
      </c>
      <c r="J235" s="117">
        <v>1.813</v>
      </c>
      <c r="K235" s="117">
        <v>2.069</v>
      </c>
      <c r="L235" s="117">
        <v>1.805</v>
      </c>
      <c r="M235" s="117">
        <v>1.937</v>
      </c>
      <c r="N235" s="117">
        <v>2.176</v>
      </c>
      <c r="O235" s="117">
        <v>1.948</v>
      </c>
      <c r="P235" s="117">
        <v>2.062</v>
      </c>
      <c r="Q235" s="117">
        <v>2.357</v>
      </c>
      <c r="R235" s="117">
        <v>2.182</v>
      </c>
      <c r="S235" s="117">
        <v>2.269</v>
      </c>
      <c r="T235" s="117">
        <v>2.899</v>
      </c>
      <c r="U235" s="117">
        <v>2.656</v>
      </c>
      <c r="V235" s="117">
        <v>2.778</v>
      </c>
      <c r="W235" s="117">
        <v>3.093</v>
      </c>
      <c r="X235" s="117">
        <v>2.83</v>
      </c>
      <c r="Y235" s="117">
        <v>2.962</v>
      </c>
      <c r="Z235" s="117">
        <v>3.167</v>
      </c>
      <c r="AA235" s="117">
        <v>2.871</v>
      </c>
      <c r="AB235" s="117">
        <v>3.019</v>
      </c>
      <c r="AC235" s="117">
        <v>3.258</v>
      </c>
      <c r="AD235" s="117">
        <v>2.963</v>
      </c>
      <c r="AE235" s="117">
        <v>3.11</v>
      </c>
      <c r="AF235" s="9">
        <f t="shared" si="1"/>
        <v>235</v>
      </c>
    </row>
    <row r="236" ht="15.75" customHeight="1">
      <c r="A236" s="116">
        <v>45386.0</v>
      </c>
      <c r="B236" s="117">
        <v>1.921</v>
      </c>
      <c r="C236" s="117">
        <v>1.629</v>
      </c>
      <c r="D236" s="117">
        <v>1.775</v>
      </c>
      <c r="E236" s="117">
        <v>1.933</v>
      </c>
      <c r="F236" s="117">
        <v>1.642</v>
      </c>
      <c r="G236" s="117">
        <v>1.788</v>
      </c>
      <c r="H236" s="117">
        <v>1.963</v>
      </c>
      <c r="I236" s="117">
        <v>1.663</v>
      </c>
      <c r="J236" s="117">
        <v>1.813</v>
      </c>
      <c r="K236" s="117">
        <v>2.108</v>
      </c>
      <c r="L236" s="117">
        <v>1.83</v>
      </c>
      <c r="M236" s="117">
        <v>1.969</v>
      </c>
      <c r="N236" s="117">
        <v>2.253</v>
      </c>
      <c r="O236" s="117">
        <v>1.998</v>
      </c>
      <c r="P236" s="117">
        <v>2.126</v>
      </c>
      <c r="Q236" s="117">
        <v>2.528</v>
      </c>
      <c r="R236" s="117">
        <v>2.289</v>
      </c>
      <c r="S236" s="117">
        <v>2.408</v>
      </c>
      <c r="T236" s="117">
        <v>2.933</v>
      </c>
      <c r="U236" s="117">
        <v>2.683</v>
      </c>
      <c r="V236" s="117">
        <v>2.808</v>
      </c>
      <c r="W236" s="117">
        <v>3.133</v>
      </c>
      <c r="X236" s="117">
        <v>2.872</v>
      </c>
      <c r="Y236" s="117">
        <v>3.003</v>
      </c>
      <c r="Z236" s="117">
        <v>3.167</v>
      </c>
      <c r="AA236" s="117">
        <v>2.867</v>
      </c>
      <c r="AB236" s="117">
        <v>3.017</v>
      </c>
      <c r="AC236" s="117">
        <v>3.263</v>
      </c>
      <c r="AD236" s="117">
        <v>2.963</v>
      </c>
      <c r="AE236" s="117">
        <v>3.113</v>
      </c>
      <c r="AF236" s="9">
        <f t="shared" si="1"/>
        <v>236</v>
      </c>
    </row>
    <row r="237" ht="15.75" customHeight="1">
      <c r="A237" s="116">
        <v>45385.0</v>
      </c>
      <c r="B237" s="117">
        <v>1.921</v>
      </c>
      <c r="C237" s="117">
        <v>1.629</v>
      </c>
      <c r="D237" s="117">
        <v>1.775</v>
      </c>
      <c r="E237" s="117">
        <v>1.933</v>
      </c>
      <c r="F237" s="117">
        <v>1.642</v>
      </c>
      <c r="G237" s="117">
        <v>1.788</v>
      </c>
      <c r="H237" s="117">
        <v>1.963</v>
      </c>
      <c r="I237" s="117">
        <v>1.663</v>
      </c>
      <c r="J237" s="117">
        <v>1.813</v>
      </c>
      <c r="K237" s="117">
        <v>2.111</v>
      </c>
      <c r="L237" s="117">
        <v>1.83</v>
      </c>
      <c r="M237" s="117">
        <v>1.971</v>
      </c>
      <c r="N237" s="117">
        <v>2.26</v>
      </c>
      <c r="O237" s="117">
        <v>1.998</v>
      </c>
      <c r="P237" s="117">
        <v>2.129</v>
      </c>
      <c r="Q237" s="117">
        <v>2.539</v>
      </c>
      <c r="R237" s="117">
        <v>2.283</v>
      </c>
      <c r="S237" s="117">
        <v>2.411</v>
      </c>
      <c r="T237" s="117">
        <v>2.925</v>
      </c>
      <c r="U237" s="117">
        <v>2.658</v>
      </c>
      <c r="V237" s="117">
        <v>2.792</v>
      </c>
      <c r="W237" s="117">
        <v>3.113</v>
      </c>
      <c r="X237" s="117">
        <v>2.813</v>
      </c>
      <c r="Y237" s="117">
        <v>2.963</v>
      </c>
      <c r="Z237" s="117">
        <v>3.154</v>
      </c>
      <c r="AA237" s="117">
        <v>2.854</v>
      </c>
      <c r="AB237" s="117">
        <v>3.004</v>
      </c>
      <c r="AC237" s="117">
        <v>3.258</v>
      </c>
      <c r="AD237" s="117">
        <v>2.958</v>
      </c>
      <c r="AE237" s="117">
        <v>3.108</v>
      </c>
      <c r="AF237" s="9">
        <f t="shared" si="1"/>
        <v>237</v>
      </c>
    </row>
    <row r="238" ht="15.75" customHeight="1">
      <c r="A238" s="116">
        <v>45384.0</v>
      </c>
      <c r="B238" s="117">
        <v>1.825</v>
      </c>
      <c r="C238" s="117">
        <v>1.533</v>
      </c>
      <c r="D238" s="117">
        <v>1.679</v>
      </c>
      <c r="E238" s="117">
        <v>1.838</v>
      </c>
      <c r="F238" s="117">
        <v>1.546</v>
      </c>
      <c r="G238" s="117">
        <v>1.692</v>
      </c>
      <c r="H238" s="117">
        <v>1.863</v>
      </c>
      <c r="I238" s="117">
        <v>1.571</v>
      </c>
      <c r="J238" s="117">
        <v>1.717</v>
      </c>
      <c r="K238" s="117">
        <v>2.027</v>
      </c>
      <c r="L238" s="117">
        <v>1.751</v>
      </c>
      <c r="M238" s="117">
        <v>1.889</v>
      </c>
      <c r="N238" s="117">
        <v>2.192</v>
      </c>
      <c r="O238" s="117">
        <v>1.932</v>
      </c>
      <c r="P238" s="117">
        <v>2.062</v>
      </c>
      <c r="Q238" s="117">
        <v>2.463</v>
      </c>
      <c r="R238" s="117">
        <v>2.244</v>
      </c>
      <c r="S238" s="117">
        <v>2.353</v>
      </c>
      <c r="T238" s="117">
        <v>2.89</v>
      </c>
      <c r="U238" s="117">
        <v>2.626</v>
      </c>
      <c r="V238" s="117">
        <v>2.758</v>
      </c>
      <c r="W238" s="117">
        <v>3.044</v>
      </c>
      <c r="X238" s="117">
        <v>2.789</v>
      </c>
      <c r="Y238" s="117">
        <v>2.917</v>
      </c>
      <c r="Z238" s="117">
        <v>3.113</v>
      </c>
      <c r="AA238" s="117">
        <v>2.813</v>
      </c>
      <c r="AB238" s="117">
        <v>2.963</v>
      </c>
      <c r="AC238" s="117">
        <v>3.229</v>
      </c>
      <c r="AD238" s="117">
        <v>2.929</v>
      </c>
      <c r="AE238" s="117">
        <v>3.079</v>
      </c>
      <c r="AF238" s="9">
        <f t="shared" si="1"/>
        <v>238</v>
      </c>
    </row>
    <row r="239" ht="15.75" customHeight="1">
      <c r="A239" s="116">
        <v>45383.0</v>
      </c>
      <c r="B239" s="117">
        <v>1.758</v>
      </c>
      <c r="C239" s="117">
        <v>1.467</v>
      </c>
      <c r="D239" s="117">
        <v>1.613</v>
      </c>
      <c r="E239" s="117">
        <v>1.771</v>
      </c>
      <c r="F239" s="117">
        <v>1.479</v>
      </c>
      <c r="G239" s="117">
        <v>1.625</v>
      </c>
      <c r="H239" s="117">
        <v>1.796</v>
      </c>
      <c r="I239" s="117">
        <v>1.504</v>
      </c>
      <c r="J239" s="117">
        <v>1.65</v>
      </c>
      <c r="K239" s="117">
        <v>1.885</v>
      </c>
      <c r="L239" s="117">
        <v>1.607</v>
      </c>
      <c r="M239" s="117">
        <v>1.746</v>
      </c>
      <c r="N239" s="117">
        <v>1.975</v>
      </c>
      <c r="O239" s="117">
        <v>1.71</v>
      </c>
      <c r="P239" s="117">
        <v>1.843</v>
      </c>
      <c r="Q239" s="117">
        <v>2.325</v>
      </c>
      <c r="R239" s="117">
        <v>2.123</v>
      </c>
      <c r="S239" s="117">
        <v>2.224</v>
      </c>
      <c r="T239" s="117">
        <v>2.767</v>
      </c>
      <c r="U239" s="117">
        <v>2.528</v>
      </c>
      <c r="V239" s="117">
        <v>2.647</v>
      </c>
      <c r="W239" s="117">
        <v>2.947</v>
      </c>
      <c r="X239" s="117">
        <v>2.7</v>
      </c>
      <c r="Y239" s="117">
        <v>2.823</v>
      </c>
      <c r="Z239" s="117">
        <v>3.108</v>
      </c>
      <c r="AA239" s="117">
        <v>2.808</v>
      </c>
      <c r="AB239" s="117">
        <v>2.958</v>
      </c>
      <c r="AC239" s="117">
        <v>3.2</v>
      </c>
      <c r="AD239" s="117">
        <v>2.9</v>
      </c>
      <c r="AE239" s="117">
        <v>3.05</v>
      </c>
      <c r="AF239" s="9">
        <f t="shared" si="1"/>
        <v>239</v>
      </c>
    </row>
    <row r="240" ht="15.75" customHeight="1">
      <c r="A240" s="116">
        <v>45380.0</v>
      </c>
      <c r="B240" s="117">
        <v>1.721</v>
      </c>
      <c r="C240" s="117">
        <v>1.429</v>
      </c>
      <c r="D240" s="117">
        <v>1.575</v>
      </c>
      <c r="E240" s="117">
        <v>1.754</v>
      </c>
      <c r="F240" s="117">
        <v>1.454</v>
      </c>
      <c r="G240" s="117">
        <v>1.604</v>
      </c>
      <c r="H240" s="117">
        <v>1.775</v>
      </c>
      <c r="I240" s="117">
        <v>1.475</v>
      </c>
      <c r="J240" s="117">
        <v>1.625</v>
      </c>
      <c r="K240" s="117">
        <v>1.86</v>
      </c>
      <c r="L240" s="117">
        <v>1.579</v>
      </c>
      <c r="M240" s="117">
        <v>1.719</v>
      </c>
      <c r="N240" s="117">
        <v>1.944</v>
      </c>
      <c r="O240" s="117">
        <v>1.683</v>
      </c>
      <c r="P240" s="117">
        <v>1.814</v>
      </c>
      <c r="Q240" s="117">
        <v>2.335</v>
      </c>
      <c r="R240" s="117">
        <v>2.115</v>
      </c>
      <c r="S240" s="117">
        <v>2.225</v>
      </c>
      <c r="T240" s="117">
        <v>2.763</v>
      </c>
      <c r="U240" s="117">
        <v>2.492</v>
      </c>
      <c r="V240" s="117">
        <v>2.627</v>
      </c>
      <c r="W240" s="117">
        <v>2.953</v>
      </c>
      <c r="X240" s="117">
        <v>2.672</v>
      </c>
      <c r="Y240" s="117">
        <v>2.813</v>
      </c>
      <c r="Z240" s="117">
        <v>3.108</v>
      </c>
      <c r="AA240" s="117">
        <v>2.808</v>
      </c>
      <c r="AB240" s="117">
        <v>2.958</v>
      </c>
      <c r="AC240" s="117">
        <v>3.2</v>
      </c>
      <c r="AD240" s="117">
        <v>2.9</v>
      </c>
      <c r="AE240" s="117">
        <v>3.05</v>
      </c>
      <c r="AF240" s="9">
        <f t="shared" si="1"/>
        <v>240</v>
      </c>
    </row>
    <row r="241" ht="15.75" customHeight="1">
      <c r="A241" s="116">
        <v>45379.0</v>
      </c>
      <c r="B241" s="117">
        <v>1.708</v>
      </c>
      <c r="C241" s="117">
        <v>1.425</v>
      </c>
      <c r="D241" s="117">
        <v>1.567</v>
      </c>
      <c r="E241" s="117">
        <v>1.738</v>
      </c>
      <c r="F241" s="117">
        <v>1.438</v>
      </c>
      <c r="G241" s="117">
        <v>1.588</v>
      </c>
      <c r="H241" s="117">
        <v>1.758</v>
      </c>
      <c r="I241" s="117">
        <v>1.458</v>
      </c>
      <c r="J241" s="117">
        <v>1.608</v>
      </c>
      <c r="K241" s="117">
        <v>1.83</v>
      </c>
      <c r="L241" s="117">
        <v>1.554</v>
      </c>
      <c r="M241" s="117">
        <v>1.692</v>
      </c>
      <c r="N241" s="117">
        <v>1.902</v>
      </c>
      <c r="O241" s="117">
        <v>1.65</v>
      </c>
      <c r="P241" s="117">
        <v>1.776</v>
      </c>
      <c r="Q241" s="117">
        <v>2.247</v>
      </c>
      <c r="R241" s="117">
        <v>2.077</v>
      </c>
      <c r="S241" s="117">
        <v>2.162</v>
      </c>
      <c r="T241" s="117">
        <v>2.693</v>
      </c>
      <c r="U241" s="117">
        <v>2.483</v>
      </c>
      <c r="V241" s="117">
        <v>2.588</v>
      </c>
      <c r="W241" s="117">
        <v>2.872</v>
      </c>
      <c r="X241" s="117">
        <v>2.655</v>
      </c>
      <c r="Y241" s="117">
        <v>2.764</v>
      </c>
      <c r="Z241" s="117">
        <v>3.067</v>
      </c>
      <c r="AA241" s="117">
        <v>2.771</v>
      </c>
      <c r="AB241" s="117">
        <v>2.919</v>
      </c>
      <c r="AC241" s="117">
        <v>3.175</v>
      </c>
      <c r="AD241" s="117">
        <v>2.9</v>
      </c>
      <c r="AE241" s="117">
        <v>3.038</v>
      </c>
      <c r="AF241" s="9">
        <f t="shared" si="1"/>
        <v>241</v>
      </c>
    </row>
    <row r="242" ht="15.75" customHeight="1">
      <c r="A242" s="116">
        <v>45378.0</v>
      </c>
      <c r="B242" s="117">
        <v>1.646</v>
      </c>
      <c r="C242" s="117">
        <v>1.363</v>
      </c>
      <c r="D242" s="117">
        <v>1.504</v>
      </c>
      <c r="E242" s="117">
        <v>1.679</v>
      </c>
      <c r="F242" s="117">
        <v>1.379</v>
      </c>
      <c r="G242" s="117">
        <v>1.529</v>
      </c>
      <c r="H242" s="117">
        <v>1.704</v>
      </c>
      <c r="I242" s="117">
        <v>1.404</v>
      </c>
      <c r="J242" s="117">
        <v>1.554</v>
      </c>
      <c r="K242" s="117">
        <v>1.774</v>
      </c>
      <c r="L242" s="117">
        <v>1.509</v>
      </c>
      <c r="M242" s="117">
        <v>1.641</v>
      </c>
      <c r="N242" s="117">
        <v>1.843</v>
      </c>
      <c r="O242" s="117">
        <v>1.613</v>
      </c>
      <c r="P242" s="117">
        <v>1.728</v>
      </c>
      <c r="Q242" s="117">
        <v>2.218</v>
      </c>
      <c r="R242" s="117">
        <v>1.997</v>
      </c>
      <c r="S242" s="117">
        <v>2.108</v>
      </c>
      <c r="T242" s="117">
        <v>2.699</v>
      </c>
      <c r="U242" s="117">
        <v>2.453</v>
      </c>
      <c r="V242" s="117">
        <v>2.576</v>
      </c>
      <c r="W242" s="117">
        <v>2.881</v>
      </c>
      <c r="X242" s="117">
        <v>2.633</v>
      </c>
      <c r="Y242" s="117">
        <v>2.757</v>
      </c>
      <c r="Z242" s="117">
        <v>3.058</v>
      </c>
      <c r="AA242" s="117">
        <v>2.763</v>
      </c>
      <c r="AB242" s="117">
        <v>2.91</v>
      </c>
      <c r="AC242" s="117">
        <v>3.163</v>
      </c>
      <c r="AD242" s="117">
        <v>2.9</v>
      </c>
      <c r="AE242" s="117">
        <v>3.031</v>
      </c>
      <c r="AF242" s="9">
        <f t="shared" si="1"/>
        <v>242</v>
      </c>
    </row>
    <row r="243" ht="15.75" customHeight="1">
      <c r="A243" s="116">
        <v>45377.0</v>
      </c>
      <c r="B243" s="117">
        <v>1.583</v>
      </c>
      <c r="C243" s="117">
        <v>1.3</v>
      </c>
      <c r="D243" s="117">
        <v>1.442</v>
      </c>
      <c r="E243" s="117">
        <v>1.613</v>
      </c>
      <c r="F243" s="117">
        <v>1.321</v>
      </c>
      <c r="G243" s="117">
        <v>1.467</v>
      </c>
      <c r="H243" s="117">
        <v>1.65</v>
      </c>
      <c r="I243" s="117">
        <v>1.358</v>
      </c>
      <c r="J243" s="117">
        <v>1.504</v>
      </c>
      <c r="K243" s="117">
        <v>1.744</v>
      </c>
      <c r="L243" s="117">
        <v>1.476</v>
      </c>
      <c r="M243" s="117">
        <v>1.61</v>
      </c>
      <c r="N243" s="117">
        <v>1.837</v>
      </c>
      <c r="O243" s="117">
        <v>1.593</v>
      </c>
      <c r="P243" s="117">
        <v>1.715</v>
      </c>
      <c r="Q243" s="117">
        <v>2.228</v>
      </c>
      <c r="R243" s="117">
        <v>2.0</v>
      </c>
      <c r="S243" s="117">
        <v>2.114</v>
      </c>
      <c r="T243" s="117">
        <v>2.677</v>
      </c>
      <c r="U243" s="117">
        <v>2.443</v>
      </c>
      <c r="V243" s="117">
        <v>2.56</v>
      </c>
      <c r="W243" s="117">
        <v>2.872</v>
      </c>
      <c r="X243" s="117">
        <v>2.628</v>
      </c>
      <c r="Y243" s="117">
        <v>2.75</v>
      </c>
      <c r="Z243" s="117">
        <v>3.058</v>
      </c>
      <c r="AA243" s="117">
        <v>2.763</v>
      </c>
      <c r="AB243" s="117">
        <v>2.91</v>
      </c>
      <c r="AC243" s="117">
        <v>3.175</v>
      </c>
      <c r="AD243" s="117">
        <v>2.925</v>
      </c>
      <c r="AE243" s="117">
        <v>3.05</v>
      </c>
      <c r="AF243" s="9">
        <f t="shared" si="1"/>
        <v>243</v>
      </c>
    </row>
    <row r="244" ht="15.75" customHeight="1">
      <c r="A244" s="116">
        <v>45376.0</v>
      </c>
      <c r="B244" s="117">
        <v>1.579</v>
      </c>
      <c r="C244" s="117">
        <v>1.296</v>
      </c>
      <c r="D244" s="117">
        <v>1.438</v>
      </c>
      <c r="E244" s="117">
        <v>1.608</v>
      </c>
      <c r="F244" s="117">
        <v>1.317</v>
      </c>
      <c r="G244" s="117">
        <v>1.463</v>
      </c>
      <c r="H244" s="117">
        <v>1.65</v>
      </c>
      <c r="I244" s="117">
        <v>1.358</v>
      </c>
      <c r="J244" s="117">
        <v>1.504</v>
      </c>
      <c r="K244" s="117">
        <v>1.729</v>
      </c>
      <c r="L244" s="117">
        <v>1.477</v>
      </c>
      <c r="M244" s="117">
        <v>1.603</v>
      </c>
      <c r="N244" s="117">
        <v>1.808</v>
      </c>
      <c r="O244" s="117">
        <v>1.595</v>
      </c>
      <c r="P244" s="117">
        <v>1.702</v>
      </c>
      <c r="Q244" s="117">
        <v>2.2</v>
      </c>
      <c r="R244" s="117">
        <v>1.972</v>
      </c>
      <c r="S244" s="117">
        <v>2.086</v>
      </c>
      <c r="T244" s="117">
        <v>2.673</v>
      </c>
      <c r="U244" s="117">
        <v>2.431</v>
      </c>
      <c r="V244" s="117">
        <v>2.552</v>
      </c>
      <c r="W244" s="117">
        <v>2.86</v>
      </c>
      <c r="X244" s="117">
        <v>2.608</v>
      </c>
      <c r="Y244" s="117">
        <v>2.734</v>
      </c>
      <c r="Z244" s="117">
        <v>3.058</v>
      </c>
      <c r="AA244" s="117">
        <v>2.763</v>
      </c>
      <c r="AB244" s="117">
        <v>2.91</v>
      </c>
      <c r="AC244" s="117">
        <v>3.175</v>
      </c>
      <c r="AD244" s="117">
        <v>2.9</v>
      </c>
      <c r="AE244" s="117">
        <v>3.038</v>
      </c>
      <c r="AF244" s="9">
        <f t="shared" si="1"/>
        <v>244</v>
      </c>
    </row>
    <row r="245" ht="15.75" customHeight="1">
      <c r="A245" s="116">
        <v>45373.0</v>
      </c>
      <c r="B245" s="117">
        <v>1.529</v>
      </c>
      <c r="C245" s="117">
        <v>1.246</v>
      </c>
      <c r="D245" s="117">
        <v>1.388</v>
      </c>
      <c r="E245" s="117">
        <v>1.552</v>
      </c>
      <c r="F245" s="117">
        <v>1.277</v>
      </c>
      <c r="G245" s="117">
        <v>1.414</v>
      </c>
      <c r="H245" s="117">
        <v>1.598</v>
      </c>
      <c r="I245" s="117">
        <v>1.315</v>
      </c>
      <c r="J245" s="117">
        <v>1.457</v>
      </c>
      <c r="K245" s="117">
        <v>1.677</v>
      </c>
      <c r="L245" s="117">
        <v>1.452</v>
      </c>
      <c r="M245" s="117">
        <v>1.564</v>
      </c>
      <c r="N245" s="117">
        <v>1.755</v>
      </c>
      <c r="O245" s="117">
        <v>1.589</v>
      </c>
      <c r="P245" s="117">
        <v>1.672</v>
      </c>
      <c r="Q245" s="117">
        <v>2.163</v>
      </c>
      <c r="R245" s="117">
        <v>1.938</v>
      </c>
      <c r="S245" s="117">
        <v>2.051</v>
      </c>
      <c r="T245" s="117">
        <v>2.651</v>
      </c>
      <c r="U245" s="117">
        <v>2.433</v>
      </c>
      <c r="V245" s="117">
        <v>2.542</v>
      </c>
      <c r="W245" s="117">
        <v>2.856</v>
      </c>
      <c r="X245" s="117">
        <v>2.614</v>
      </c>
      <c r="Y245" s="117">
        <v>2.735</v>
      </c>
      <c r="Z245" s="117">
        <v>3.058</v>
      </c>
      <c r="AA245" s="117">
        <v>2.763</v>
      </c>
      <c r="AB245" s="117">
        <v>2.91</v>
      </c>
      <c r="AC245" s="117">
        <v>3.175</v>
      </c>
      <c r="AD245" s="117">
        <v>2.9</v>
      </c>
      <c r="AE245" s="117">
        <v>3.038</v>
      </c>
      <c r="AF245" s="9">
        <f t="shared" si="1"/>
        <v>245</v>
      </c>
    </row>
    <row r="246" ht="15.75" customHeight="1">
      <c r="A246" s="116">
        <v>45372.0</v>
      </c>
      <c r="B246" s="117">
        <v>1.537</v>
      </c>
      <c r="C246" s="117">
        <v>1.258</v>
      </c>
      <c r="D246" s="117">
        <v>1.398</v>
      </c>
      <c r="E246" s="117">
        <v>1.557</v>
      </c>
      <c r="F246" s="117">
        <v>1.282</v>
      </c>
      <c r="G246" s="117">
        <v>1.419</v>
      </c>
      <c r="H246" s="117">
        <v>1.607</v>
      </c>
      <c r="I246" s="117">
        <v>1.315</v>
      </c>
      <c r="J246" s="117">
        <v>1.461</v>
      </c>
      <c r="K246" s="117">
        <v>1.682</v>
      </c>
      <c r="L246" s="117">
        <v>1.453</v>
      </c>
      <c r="M246" s="117">
        <v>1.568</v>
      </c>
      <c r="N246" s="117">
        <v>1.758</v>
      </c>
      <c r="O246" s="117">
        <v>1.591</v>
      </c>
      <c r="P246" s="117">
        <v>1.675</v>
      </c>
      <c r="Q246" s="117">
        <v>2.128</v>
      </c>
      <c r="R246" s="117">
        <v>1.974</v>
      </c>
      <c r="S246" s="117">
        <v>2.051</v>
      </c>
      <c r="T246" s="117">
        <v>2.633</v>
      </c>
      <c r="U246" s="117">
        <v>2.432</v>
      </c>
      <c r="V246" s="117">
        <v>2.533</v>
      </c>
      <c r="W246" s="117">
        <v>2.827</v>
      </c>
      <c r="X246" s="117">
        <v>2.619</v>
      </c>
      <c r="Y246" s="117">
        <v>2.723</v>
      </c>
      <c r="Z246" s="117">
        <v>3.058</v>
      </c>
      <c r="AA246" s="117">
        <v>2.763</v>
      </c>
      <c r="AB246" s="117">
        <v>2.91</v>
      </c>
      <c r="AC246" s="117">
        <v>3.175</v>
      </c>
      <c r="AD246" s="117">
        <v>2.888</v>
      </c>
      <c r="AE246" s="117">
        <v>3.031</v>
      </c>
      <c r="AF246" s="9">
        <f t="shared" si="1"/>
        <v>246</v>
      </c>
    </row>
    <row r="247" ht="15.75" customHeight="1">
      <c r="A247" s="116">
        <v>45371.0</v>
      </c>
      <c r="B247" s="117">
        <v>1.529</v>
      </c>
      <c r="C247" s="117">
        <v>1.238</v>
      </c>
      <c r="D247" s="117">
        <v>1.383</v>
      </c>
      <c r="E247" s="117">
        <v>1.563</v>
      </c>
      <c r="F247" s="117">
        <v>1.288</v>
      </c>
      <c r="G247" s="117">
        <v>1.425</v>
      </c>
      <c r="H247" s="117">
        <v>1.608</v>
      </c>
      <c r="I247" s="117">
        <v>1.317</v>
      </c>
      <c r="J247" s="117">
        <v>1.463</v>
      </c>
      <c r="K247" s="117">
        <v>1.687</v>
      </c>
      <c r="L247" s="117">
        <v>1.453</v>
      </c>
      <c r="M247" s="117">
        <v>1.57</v>
      </c>
      <c r="N247" s="117">
        <v>1.765</v>
      </c>
      <c r="O247" s="117">
        <v>1.589</v>
      </c>
      <c r="P247" s="117">
        <v>1.677</v>
      </c>
      <c r="Q247" s="117">
        <v>2.17</v>
      </c>
      <c r="R247" s="117">
        <v>1.948</v>
      </c>
      <c r="S247" s="117">
        <v>2.059</v>
      </c>
      <c r="T247" s="117">
        <v>2.654</v>
      </c>
      <c r="U247" s="117">
        <v>2.425</v>
      </c>
      <c r="V247" s="117">
        <v>2.54</v>
      </c>
      <c r="W247" s="117">
        <v>2.85</v>
      </c>
      <c r="X247" s="117">
        <v>2.606</v>
      </c>
      <c r="Y247" s="117">
        <v>2.728</v>
      </c>
      <c r="Z247" s="117">
        <v>3.054</v>
      </c>
      <c r="AA247" s="117">
        <v>2.758</v>
      </c>
      <c r="AB247" s="117">
        <v>2.906</v>
      </c>
      <c r="AC247" s="117">
        <v>3.163</v>
      </c>
      <c r="AD247" s="117">
        <v>2.875</v>
      </c>
      <c r="AE247" s="117">
        <v>3.019</v>
      </c>
      <c r="AF247" s="9">
        <f t="shared" si="1"/>
        <v>247</v>
      </c>
    </row>
    <row r="248" ht="15.75" customHeight="1">
      <c r="A248" s="116">
        <v>45370.0</v>
      </c>
      <c r="B248" s="117">
        <v>1.517</v>
      </c>
      <c r="C248" s="117">
        <v>1.225</v>
      </c>
      <c r="D248" s="117">
        <v>1.371</v>
      </c>
      <c r="E248" s="117">
        <v>1.538</v>
      </c>
      <c r="F248" s="117">
        <v>1.263</v>
      </c>
      <c r="G248" s="117">
        <v>1.4</v>
      </c>
      <c r="H248" s="117">
        <v>1.579</v>
      </c>
      <c r="I248" s="117">
        <v>1.288</v>
      </c>
      <c r="J248" s="117">
        <v>1.433</v>
      </c>
      <c r="K248" s="117">
        <v>1.671</v>
      </c>
      <c r="L248" s="117">
        <v>1.428</v>
      </c>
      <c r="M248" s="117">
        <v>1.549</v>
      </c>
      <c r="N248" s="117">
        <v>1.762</v>
      </c>
      <c r="O248" s="117">
        <v>1.568</v>
      </c>
      <c r="P248" s="117">
        <v>1.665</v>
      </c>
      <c r="Q248" s="117">
        <v>2.116</v>
      </c>
      <c r="R248" s="117">
        <v>1.948</v>
      </c>
      <c r="S248" s="117">
        <v>2.032</v>
      </c>
      <c r="T248" s="117">
        <v>2.635</v>
      </c>
      <c r="U248" s="117">
        <v>2.423</v>
      </c>
      <c r="V248" s="117">
        <v>2.529</v>
      </c>
      <c r="W248" s="117">
        <v>2.836</v>
      </c>
      <c r="X248" s="117">
        <v>2.607</v>
      </c>
      <c r="Y248" s="117">
        <v>2.721</v>
      </c>
      <c r="Z248" s="117">
        <v>3.054</v>
      </c>
      <c r="AA248" s="117">
        <v>2.758</v>
      </c>
      <c r="AB248" s="117">
        <v>2.906</v>
      </c>
      <c r="AC248" s="117">
        <v>3.163</v>
      </c>
      <c r="AD248" s="117">
        <v>2.875</v>
      </c>
      <c r="AE248" s="117">
        <v>3.019</v>
      </c>
      <c r="AF248" s="9">
        <f t="shared" si="1"/>
        <v>248</v>
      </c>
    </row>
    <row r="249" ht="15.75" customHeight="1">
      <c r="A249" s="116">
        <v>45369.0</v>
      </c>
      <c r="B249" s="117">
        <v>1.483</v>
      </c>
      <c r="C249" s="117">
        <v>1.204</v>
      </c>
      <c r="D249" s="117">
        <v>1.344</v>
      </c>
      <c r="E249" s="117">
        <v>1.521</v>
      </c>
      <c r="F249" s="117">
        <v>1.225</v>
      </c>
      <c r="G249" s="117">
        <v>1.373</v>
      </c>
      <c r="H249" s="117">
        <v>1.554</v>
      </c>
      <c r="I249" s="117">
        <v>1.258</v>
      </c>
      <c r="J249" s="117">
        <v>1.406</v>
      </c>
      <c r="K249" s="117">
        <v>1.659</v>
      </c>
      <c r="L249" s="117">
        <v>1.411</v>
      </c>
      <c r="M249" s="117">
        <v>1.535</v>
      </c>
      <c r="N249" s="117">
        <v>1.763</v>
      </c>
      <c r="O249" s="117">
        <v>1.563</v>
      </c>
      <c r="P249" s="117">
        <v>1.663</v>
      </c>
      <c r="Q249" s="117">
        <v>2.1</v>
      </c>
      <c r="R249" s="117">
        <v>1.92</v>
      </c>
      <c r="S249" s="117">
        <v>2.01</v>
      </c>
      <c r="T249" s="117">
        <v>2.643</v>
      </c>
      <c r="U249" s="117">
        <v>2.421</v>
      </c>
      <c r="V249" s="117">
        <v>2.532</v>
      </c>
      <c r="W249" s="117">
        <v>2.833</v>
      </c>
      <c r="X249" s="117">
        <v>2.604</v>
      </c>
      <c r="Y249" s="117">
        <v>2.719</v>
      </c>
      <c r="Z249" s="117">
        <v>3.054</v>
      </c>
      <c r="AA249" s="117">
        <v>2.758</v>
      </c>
      <c r="AB249" s="117">
        <v>2.906</v>
      </c>
      <c r="AC249" s="117">
        <v>3.163</v>
      </c>
      <c r="AD249" s="117">
        <v>2.875</v>
      </c>
      <c r="AE249" s="117">
        <v>3.019</v>
      </c>
      <c r="AF249" s="9">
        <f t="shared" si="1"/>
        <v>249</v>
      </c>
    </row>
    <row r="250" ht="15.75" customHeight="1">
      <c r="A250" s="116">
        <v>45366.0</v>
      </c>
      <c r="B250" s="117">
        <v>1.475</v>
      </c>
      <c r="C250" s="117">
        <v>1.179</v>
      </c>
      <c r="D250" s="117">
        <v>1.327</v>
      </c>
      <c r="E250" s="117">
        <v>1.513</v>
      </c>
      <c r="F250" s="117">
        <v>1.217</v>
      </c>
      <c r="G250" s="117">
        <v>1.365</v>
      </c>
      <c r="H250" s="117">
        <v>1.546</v>
      </c>
      <c r="I250" s="117">
        <v>1.25</v>
      </c>
      <c r="J250" s="117">
        <v>1.398</v>
      </c>
      <c r="K250" s="117">
        <v>1.638</v>
      </c>
      <c r="L250" s="117">
        <v>1.397</v>
      </c>
      <c r="M250" s="117">
        <v>1.518</v>
      </c>
      <c r="N250" s="117">
        <v>1.731</v>
      </c>
      <c r="O250" s="117">
        <v>1.544</v>
      </c>
      <c r="P250" s="117">
        <v>1.638</v>
      </c>
      <c r="Q250" s="117">
        <v>2.083</v>
      </c>
      <c r="R250" s="117">
        <v>1.938</v>
      </c>
      <c r="S250" s="117">
        <v>2.011</v>
      </c>
      <c r="T250" s="117">
        <v>2.636</v>
      </c>
      <c r="U250" s="117">
        <v>2.425</v>
      </c>
      <c r="V250" s="117">
        <v>2.53</v>
      </c>
      <c r="W250" s="117">
        <v>2.814</v>
      </c>
      <c r="X250" s="117">
        <v>2.61</v>
      </c>
      <c r="Y250" s="117">
        <v>2.712</v>
      </c>
      <c r="Z250" s="117">
        <v>3.054</v>
      </c>
      <c r="AA250" s="117">
        <v>2.758</v>
      </c>
      <c r="AB250" s="117">
        <v>2.906</v>
      </c>
      <c r="AC250" s="117">
        <v>3.163</v>
      </c>
      <c r="AD250" s="117">
        <v>2.875</v>
      </c>
      <c r="AE250" s="117">
        <v>3.019</v>
      </c>
      <c r="AF250" s="9">
        <f t="shared" si="1"/>
        <v>250</v>
      </c>
    </row>
    <row r="251" ht="15.75" customHeight="1">
      <c r="A251" s="116">
        <v>45365.0</v>
      </c>
      <c r="B251" s="117">
        <v>1.467</v>
      </c>
      <c r="C251" s="117">
        <v>1.167</v>
      </c>
      <c r="D251" s="117">
        <v>1.317</v>
      </c>
      <c r="E251" s="117">
        <v>1.504</v>
      </c>
      <c r="F251" s="117">
        <v>1.204</v>
      </c>
      <c r="G251" s="117">
        <v>1.354</v>
      </c>
      <c r="H251" s="117">
        <v>1.538</v>
      </c>
      <c r="I251" s="117">
        <v>1.238</v>
      </c>
      <c r="J251" s="117">
        <v>1.388</v>
      </c>
      <c r="K251" s="117">
        <v>1.646</v>
      </c>
      <c r="L251" s="117">
        <v>1.366</v>
      </c>
      <c r="M251" s="117">
        <v>1.506</v>
      </c>
      <c r="N251" s="117">
        <v>1.755</v>
      </c>
      <c r="O251" s="117">
        <v>1.495</v>
      </c>
      <c r="P251" s="117">
        <v>1.625</v>
      </c>
      <c r="Q251" s="117">
        <v>2.089</v>
      </c>
      <c r="R251" s="117">
        <v>1.904</v>
      </c>
      <c r="S251" s="117">
        <v>1.997</v>
      </c>
      <c r="T251" s="117">
        <v>2.618</v>
      </c>
      <c r="U251" s="117">
        <v>2.397</v>
      </c>
      <c r="V251" s="117">
        <v>2.507</v>
      </c>
      <c r="W251" s="117">
        <v>2.807</v>
      </c>
      <c r="X251" s="117">
        <v>2.586</v>
      </c>
      <c r="Y251" s="117">
        <v>2.696</v>
      </c>
      <c r="Z251" s="117">
        <v>3.05</v>
      </c>
      <c r="AA251" s="117">
        <v>2.754</v>
      </c>
      <c r="AB251" s="117">
        <v>2.902</v>
      </c>
      <c r="AC251" s="117">
        <v>3.163</v>
      </c>
      <c r="AD251" s="117">
        <v>2.875</v>
      </c>
      <c r="AE251" s="117">
        <v>3.019</v>
      </c>
      <c r="AF251" s="9">
        <f t="shared" si="1"/>
        <v>251</v>
      </c>
    </row>
    <row r="252" ht="15.75" customHeight="1">
      <c r="A252" s="116">
        <v>45364.0</v>
      </c>
      <c r="B252" s="117">
        <v>1.467</v>
      </c>
      <c r="C252" s="117">
        <v>1.167</v>
      </c>
      <c r="D252" s="117">
        <v>1.317</v>
      </c>
      <c r="E252" s="117">
        <v>1.504</v>
      </c>
      <c r="F252" s="117">
        <v>1.204</v>
      </c>
      <c r="G252" s="117">
        <v>1.354</v>
      </c>
      <c r="H252" s="117">
        <v>1.538</v>
      </c>
      <c r="I252" s="117">
        <v>1.238</v>
      </c>
      <c r="J252" s="117">
        <v>1.388</v>
      </c>
      <c r="K252" s="117">
        <v>1.641</v>
      </c>
      <c r="L252" s="117">
        <v>1.376</v>
      </c>
      <c r="M252" s="117">
        <v>1.509</v>
      </c>
      <c r="N252" s="117">
        <v>1.745</v>
      </c>
      <c r="O252" s="117">
        <v>1.515</v>
      </c>
      <c r="P252" s="117">
        <v>1.63</v>
      </c>
      <c r="Q252" s="117">
        <v>2.093</v>
      </c>
      <c r="R252" s="117">
        <v>1.903</v>
      </c>
      <c r="S252" s="117">
        <v>1.998</v>
      </c>
      <c r="T252" s="117">
        <v>2.63</v>
      </c>
      <c r="U252" s="117">
        <v>2.415</v>
      </c>
      <c r="V252" s="117">
        <v>2.523</v>
      </c>
      <c r="W252" s="117">
        <v>2.802</v>
      </c>
      <c r="X252" s="117">
        <v>2.591</v>
      </c>
      <c r="Y252" s="117">
        <v>2.697</v>
      </c>
      <c r="Z252" s="117">
        <v>3.05</v>
      </c>
      <c r="AA252" s="117">
        <v>2.754</v>
      </c>
      <c r="AB252" s="117">
        <v>2.902</v>
      </c>
      <c r="AC252" s="117">
        <v>3.163</v>
      </c>
      <c r="AD252" s="117">
        <v>2.875</v>
      </c>
      <c r="AE252" s="117">
        <v>3.019</v>
      </c>
      <c r="AF252" s="9">
        <f t="shared" si="1"/>
        <v>252</v>
      </c>
    </row>
    <row r="253" ht="15.75" customHeight="1">
      <c r="A253" s="116">
        <v>45363.0</v>
      </c>
      <c r="B253" s="117">
        <v>1.463</v>
      </c>
      <c r="C253" s="117">
        <v>1.163</v>
      </c>
      <c r="D253" s="117">
        <v>1.313</v>
      </c>
      <c r="E253" s="117">
        <v>1.5</v>
      </c>
      <c r="F253" s="117">
        <v>1.2</v>
      </c>
      <c r="G253" s="117">
        <v>1.35</v>
      </c>
      <c r="H253" s="117">
        <v>1.533</v>
      </c>
      <c r="I253" s="117">
        <v>1.233</v>
      </c>
      <c r="J253" s="117">
        <v>1.383</v>
      </c>
      <c r="K253" s="117">
        <v>1.612</v>
      </c>
      <c r="L253" s="117">
        <v>1.372</v>
      </c>
      <c r="M253" s="117">
        <v>1.492</v>
      </c>
      <c r="N253" s="117">
        <v>1.69</v>
      </c>
      <c r="O253" s="117">
        <v>1.511</v>
      </c>
      <c r="P253" s="117">
        <v>1.601</v>
      </c>
      <c r="Q253" s="117">
        <v>2.076</v>
      </c>
      <c r="R253" s="117">
        <v>1.908</v>
      </c>
      <c r="S253" s="117">
        <v>1.992</v>
      </c>
      <c r="T253" s="117">
        <v>2.619</v>
      </c>
      <c r="U253" s="117">
        <v>2.379</v>
      </c>
      <c r="V253" s="117">
        <v>2.499</v>
      </c>
      <c r="W253" s="117">
        <v>2.811</v>
      </c>
      <c r="X253" s="117">
        <v>2.58</v>
      </c>
      <c r="Y253" s="117">
        <v>2.696</v>
      </c>
      <c r="Z253" s="117">
        <v>3.05</v>
      </c>
      <c r="AA253" s="117">
        <v>2.754</v>
      </c>
      <c r="AB253" s="117">
        <v>2.902</v>
      </c>
      <c r="AC253" s="117">
        <v>3.163</v>
      </c>
      <c r="AD253" s="117">
        <v>2.875</v>
      </c>
      <c r="AE253" s="117">
        <v>3.019</v>
      </c>
      <c r="AF253" s="9">
        <f t="shared" si="1"/>
        <v>253</v>
      </c>
    </row>
    <row r="254" ht="15.75" customHeight="1">
      <c r="A254" s="116">
        <v>45362.0</v>
      </c>
      <c r="B254" s="117">
        <v>1.438</v>
      </c>
      <c r="C254" s="117">
        <v>1.146</v>
      </c>
      <c r="D254" s="117">
        <v>1.292</v>
      </c>
      <c r="E254" s="117">
        <v>1.463</v>
      </c>
      <c r="F254" s="117">
        <v>1.171</v>
      </c>
      <c r="G254" s="117">
        <v>1.317</v>
      </c>
      <c r="H254" s="117">
        <v>1.488</v>
      </c>
      <c r="I254" s="117">
        <v>1.196</v>
      </c>
      <c r="J254" s="117">
        <v>1.342</v>
      </c>
      <c r="K254" s="117">
        <v>1.579</v>
      </c>
      <c r="L254" s="117">
        <v>1.32</v>
      </c>
      <c r="M254" s="117">
        <v>1.449</v>
      </c>
      <c r="N254" s="117">
        <v>1.67</v>
      </c>
      <c r="O254" s="117">
        <v>1.444</v>
      </c>
      <c r="P254" s="117">
        <v>1.557</v>
      </c>
      <c r="Q254" s="117">
        <v>2.016</v>
      </c>
      <c r="R254" s="117">
        <v>1.858</v>
      </c>
      <c r="S254" s="117">
        <v>1.937</v>
      </c>
      <c r="T254" s="117">
        <v>2.597</v>
      </c>
      <c r="U254" s="117">
        <v>2.35</v>
      </c>
      <c r="V254" s="117">
        <v>2.473</v>
      </c>
      <c r="W254" s="117">
        <v>2.791</v>
      </c>
      <c r="X254" s="117">
        <v>2.577</v>
      </c>
      <c r="Y254" s="117">
        <v>2.684</v>
      </c>
      <c r="Z254" s="117">
        <v>3.054</v>
      </c>
      <c r="AA254" s="117">
        <v>2.758</v>
      </c>
      <c r="AB254" s="117">
        <v>2.906</v>
      </c>
      <c r="AC254" s="117">
        <v>3.175</v>
      </c>
      <c r="AD254" s="117">
        <v>2.9</v>
      </c>
      <c r="AE254" s="117">
        <v>3.038</v>
      </c>
      <c r="AF254" s="9">
        <f t="shared" si="1"/>
        <v>254</v>
      </c>
    </row>
    <row r="255" ht="15.75" customHeight="1">
      <c r="A255" s="116">
        <v>45359.0</v>
      </c>
      <c r="B255" s="117">
        <v>1.429</v>
      </c>
      <c r="C255" s="117">
        <v>1.142</v>
      </c>
      <c r="D255" s="117">
        <v>1.285</v>
      </c>
      <c r="E255" s="117">
        <v>1.454</v>
      </c>
      <c r="F255" s="117">
        <v>1.167</v>
      </c>
      <c r="G255" s="117">
        <v>1.31</v>
      </c>
      <c r="H255" s="117">
        <v>1.479</v>
      </c>
      <c r="I255" s="117">
        <v>1.192</v>
      </c>
      <c r="J255" s="117">
        <v>1.335</v>
      </c>
      <c r="K255" s="117">
        <v>1.567</v>
      </c>
      <c r="L255" s="117">
        <v>1.32</v>
      </c>
      <c r="M255" s="117">
        <v>1.444</v>
      </c>
      <c r="N255" s="117">
        <v>1.654</v>
      </c>
      <c r="O255" s="117">
        <v>1.449</v>
      </c>
      <c r="P255" s="117">
        <v>1.552</v>
      </c>
      <c r="Q255" s="117">
        <v>2.034</v>
      </c>
      <c r="R255" s="117">
        <v>1.868</v>
      </c>
      <c r="S255" s="117">
        <v>1.951</v>
      </c>
      <c r="T255" s="117">
        <v>2.626</v>
      </c>
      <c r="U255" s="117">
        <v>2.391</v>
      </c>
      <c r="V255" s="117">
        <v>2.508</v>
      </c>
      <c r="W255" s="117">
        <v>2.846</v>
      </c>
      <c r="X255" s="117">
        <v>2.589</v>
      </c>
      <c r="Y255" s="117">
        <v>2.717</v>
      </c>
      <c r="Z255" s="117">
        <v>3.05</v>
      </c>
      <c r="AA255" s="117">
        <v>2.754</v>
      </c>
      <c r="AB255" s="117">
        <v>2.902</v>
      </c>
      <c r="AC255" s="117">
        <v>3.188</v>
      </c>
      <c r="AD255" s="117">
        <v>2.913</v>
      </c>
      <c r="AE255" s="117">
        <v>3.05</v>
      </c>
      <c r="AF255" s="9">
        <f t="shared" si="1"/>
        <v>255</v>
      </c>
    </row>
    <row r="256" ht="15.75" customHeight="1">
      <c r="A256" s="116">
        <v>45358.0</v>
      </c>
      <c r="B256" s="117">
        <v>1.383</v>
      </c>
      <c r="C256" s="117">
        <v>1.088</v>
      </c>
      <c r="D256" s="117">
        <v>1.235</v>
      </c>
      <c r="E256" s="117">
        <v>1.413</v>
      </c>
      <c r="F256" s="117">
        <v>1.121</v>
      </c>
      <c r="G256" s="117">
        <v>1.267</v>
      </c>
      <c r="H256" s="117">
        <v>1.446</v>
      </c>
      <c r="I256" s="117">
        <v>1.15</v>
      </c>
      <c r="J256" s="117">
        <v>1.298</v>
      </c>
      <c r="K256" s="117">
        <v>1.508</v>
      </c>
      <c r="L256" s="117">
        <v>1.286</v>
      </c>
      <c r="M256" s="117">
        <v>1.397</v>
      </c>
      <c r="N256" s="117">
        <v>1.57</v>
      </c>
      <c r="O256" s="117">
        <v>1.421</v>
      </c>
      <c r="P256" s="117">
        <v>1.496</v>
      </c>
      <c r="Q256" s="117">
        <v>1.961</v>
      </c>
      <c r="R256" s="117">
        <v>1.833</v>
      </c>
      <c r="S256" s="117">
        <v>1.897</v>
      </c>
      <c r="T256" s="117">
        <v>2.503</v>
      </c>
      <c r="U256" s="117">
        <v>2.328</v>
      </c>
      <c r="V256" s="117">
        <v>2.415</v>
      </c>
      <c r="W256" s="117">
        <v>2.714</v>
      </c>
      <c r="X256" s="117">
        <v>2.521</v>
      </c>
      <c r="Y256" s="117">
        <v>2.618</v>
      </c>
      <c r="Z256" s="117">
        <v>3.004</v>
      </c>
      <c r="AA256" s="117">
        <v>2.725</v>
      </c>
      <c r="AB256" s="117">
        <v>2.865</v>
      </c>
      <c r="AC256" s="117">
        <v>3.125</v>
      </c>
      <c r="AD256" s="117">
        <v>2.9</v>
      </c>
      <c r="AE256" s="117">
        <v>3.013</v>
      </c>
      <c r="AF256" s="9">
        <f t="shared" si="1"/>
        <v>256</v>
      </c>
    </row>
    <row r="257" ht="15.75" customHeight="1">
      <c r="A257" s="116">
        <v>45357.0</v>
      </c>
      <c r="B257" s="117">
        <v>1.35</v>
      </c>
      <c r="C257" s="117">
        <v>1.063</v>
      </c>
      <c r="D257" s="117">
        <v>1.206</v>
      </c>
      <c r="E257" s="117">
        <v>1.379</v>
      </c>
      <c r="F257" s="117">
        <v>1.096</v>
      </c>
      <c r="G257" s="117">
        <v>1.238</v>
      </c>
      <c r="H257" s="117">
        <v>1.413</v>
      </c>
      <c r="I257" s="117">
        <v>1.125</v>
      </c>
      <c r="J257" s="117">
        <v>1.269</v>
      </c>
      <c r="K257" s="117">
        <v>1.455</v>
      </c>
      <c r="L257" s="117">
        <v>1.267</v>
      </c>
      <c r="M257" s="117">
        <v>1.361</v>
      </c>
      <c r="N257" s="117">
        <v>1.498</v>
      </c>
      <c r="O257" s="117">
        <v>1.409</v>
      </c>
      <c r="P257" s="117">
        <v>1.454</v>
      </c>
      <c r="Q257" s="117">
        <v>1.876</v>
      </c>
      <c r="R257" s="117">
        <v>1.806</v>
      </c>
      <c r="S257" s="117">
        <v>1.841</v>
      </c>
      <c r="T257" s="117">
        <v>2.435</v>
      </c>
      <c r="U257" s="117">
        <v>2.264</v>
      </c>
      <c r="V257" s="117">
        <v>2.35</v>
      </c>
      <c r="W257" s="117">
        <v>2.684</v>
      </c>
      <c r="X257" s="117">
        <v>2.468</v>
      </c>
      <c r="Y257" s="117">
        <v>2.576</v>
      </c>
      <c r="Z257" s="117">
        <v>2.996</v>
      </c>
      <c r="AA257" s="117">
        <v>2.717</v>
      </c>
      <c r="AB257" s="117">
        <v>2.856</v>
      </c>
      <c r="AC257" s="117">
        <v>3.113</v>
      </c>
      <c r="AD257" s="117">
        <v>2.91</v>
      </c>
      <c r="AE257" s="117">
        <v>3.011</v>
      </c>
      <c r="AF257" s="9">
        <f t="shared" si="1"/>
        <v>257</v>
      </c>
    </row>
    <row r="258" ht="15.75" customHeight="1">
      <c r="A258" s="116">
        <v>45356.0</v>
      </c>
      <c r="B258" s="117">
        <v>1.35</v>
      </c>
      <c r="C258" s="117">
        <v>1.063</v>
      </c>
      <c r="D258" s="117">
        <v>1.206</v>
      </c>
      <c r="E258" s="117">
        <v>1.379</v>
      </c>
      <c r="F258" s="117">
        <v>1.096</v>
      </c>
      <c r="G258" s="117">
        <v>1.238</v>
      </c>
      <c r="H258" s="117">
        <v>1.413</v>
      </c>
      <c r="I258" s="117">
        <v>1.125</v>
      </c>
      <c r="J258" s="117">
        <v>1.269</v>
      </c>
      <c r="K258" s="117">
        <v>1.46</v>
      </c>
      <c r="L258" s="117">
        <v>1.262</v>
      </c>
      <c r="M258" s="117">
        <v>1.361</v>
      </c>
      <c r="N258" s="117">
        <v>1.508</v>
      </c>
      <c r="O258" s="117">
        <v>1.399</v>
      </c>
      <c r="P258" s="117">
        <v>1.454</v>
      </c>
      <c r="Q258" s="117">
        <v>1.859</v>
      </c>
      <c r="R258" s="117">
        <v>1.795</v>
      </c>
      <c r="S258" s="117">
        <v>1.827</v>
      </c>
      <c r="T258" s="117">
        <v>2.41</v>
      </c>
      <c r="U258" s="117">
        <v>2.261</v>
      </c>
      <c r="V258" s="117">
        <v>2.335</v>
      </c>
      <c r="W258" s="117">
        <v>2.644</v>
      </c>
      <c r="X258" s="117">
        <v>2.477</v>
      </c>
      <c r="Y258" s="117">
        <v>2.561</v>
      </c>
      <c r="Z258" s="117">
        <v>2.996</v>
      </c>
      <c r="AA258" s="117">
        <v>2.717</v>
      </c>
      <c r="AB258" s="117">
        <v>2.856</v>
      </c>
      <c r="AC258" s="117">
        <v>3.125</v>
      </c>
      <c r="AD258" s="117">
        <v>2.9</v>
      </c>
      <c r="AE258" s="117">
        <v>3.013</v>
      </c>
      <c r="AF258" s="9">
        <f t="shared" si="1"/>
        <v>258</v>
      </c>
    </row>
    <row r="259" ht="15.75" customHeight="1">
      <c r="A259" s="116">
        <v>45355.0</v>
      </c>
      <c r="B259" s="117">
        <v>1.358</v>
      </c>
      <c r="C259" s="117">
        <v>1.067</v>
      </c>
      <c r="D259" s="117">
        <v>1.213</v>
      </c>
      <c r="E259" s="117">
        <v>1.388</v>
      </c>
      <c r="F259" s="117">
        <v>1.1</v>
      </c>
      <c r="G259" s="117">
        <v>1.244</v>
      </c>
      <c r="H259" s="117">
        <v>1.421</v>
      </c>
      <c r="I259" s="117">
        <v>1.129</v>
      </c>
      <c r="J259" s="117">
        <v>1.275</v>
      </c>
      <c r="K259" s="117">
        <v>1.46</v>
      </c>
      <c r="L259" s="117">
        <v>1.269</v>
      </c>
      <c r="M259" s="117">
        <v>1.365</v>
      </c>
      <c r="N259" s="117">
        <v>1.5</v>
      </c>
      <c r="O259" s="117">
        <v>1.408</v>
      </c>
      <c r="P259" s="117">
        <v>1.454</v>
      </c>
      <c r="Q259" s="117">
        <v>1.886</v>
      </c>
      <c r="R259" s="117">
        <v>1.787</v>
      </c>
      <c r="S259" s="117">
        <v>1.836</v>
      </c>
      <c r="T259" s="117">
        <v>2.412</v>
      </c>
      <c r="U259" s="117">
        <v>2.258</v>
      </c>
      <c r="V259" s="117">
        <v>2.335</v>
      </c>
      <c r="W259" s="117">
        <v>2.646</v>
      </c>
      <c r="X259" s="117">
        <v>2.479</v>
      </c>
      <c r="Y259" s="117">
        <v>2.562</v>
      </c>
      <c r="Z259" s="117">
        <v>2.996</v>
      </c>
      <c r="AA259" s="117">
        <v>2.717</v>
      </c>
      <c r="AB259" s="117">
        <v>2.856</v>
      </c>
      <c r="AC259" s="117">
        <v>3.125</v>
      </c>
      <c r="AD259" s="117">
        <v>2.9</v>
      </c>
      <c r="AE259" s="117">
        <v>3.013</v>
      </c>
      <c r="AF259" s="9">
        <f t="shared" si="1"/>
        <v>259</v>
      </c>
    </row>
    <row r="260" ht="15.75" customHeight="1">
      <c r="A260" s="116">
        <v>45352.0</v>
      </c>
      <c r="B260" s="117">
        <v>1.358</v>
      </c>
      <c r="C260" s="117">
        <v>1.067</v>
      </c>
      <c r="D260" s="117">
        <v>1.213</v>
      </c>
      <c r="E260" s="117">
        <v>1.388</v>
      </c>
      <c r="F260" s="117">
        <v>1.1</v>
      </c>
      <c r="G260" s="117">
        <v>1.244</v>
      </c>
      <c r="H260" s="117">
        <v>1.421</v>
      </c>
      <c r="I260" s="117">
        <v>1.129</v>
      </c>
      <c r="J260" s="117">
        <v>1.275</v>
      </c>
      <c r="K260" s="117">
        <v>1.472</v>
      </c>
      <c r="L260" s="117">
        <v>1.264</v>
      </c>
      <c r="M260" s="117">
        <v>1.368</v>
      </c>
      <c r="N260" s="117">
        <v>1.523</v>
      </c>
      <c r="O260" s="117">
        <v>1.398</v>
      </c>
      <c r="P260" s="117">
        <v>1.461</v>
      </c>
      <c r="Q260" s="117">
        <v>1.891</v>
      </c>
      <c r="R260" s="117">
        <v>1.788</v>
      </c>
      <c r="S260" s="117">
        <v>1.839</v>
      </c>
      <c r="T260" s="117">
        <v>2.412</v>
      </c>
      <c r="U260" s="117">
        <v>2.257</v>
      </c>
      <c r="V260" s="117">
        <v>2.334</v>
      </c>
      <c r="W260" s="117">
        <v>2.654</v>
      </c>
      <c r="X260" s="117">
        <v>2.482</v>
      </c>
      <c r="Y260" s="117">
        <v>2.568</v>
      </c>
      <c r="Z260" s="117">
        <v>2.992</v>
      </c>
      <c r="AA260" s="117">
        <v>2.713</v>
      </c>
      <c r="AB260" s="117">
        <v>2.852</v>
      </c>
      <c r="AC260" s="117">
        <v>3.125</v>
      </c>
      <c r="AD260" s="117">
        <v>2.9</v>
      </c>
      <c r="AE260" s="117">
        <v>3.013</v>
      </c>
      <c r="AF260" s="9">
        <f t="shared" si="1"/>
        <v>260</v>
      </c>
    </row>
    <row r="261" ht="15.75" customHeight="1">
      <c r="A261" s="116">
        <v>45351.0</v>
      </c>
      <c r="B261" s="117">
        <v>1.358</v>
      </c>
      <c r="C261" s="117">
        <v>1.067</v>
      </c>
      <c r="D261" s="117">
        <v>1.213</v>
      </c>
      <c r="E261" s="117">
        <v>1.388</v>
      </c>
      <c r="F261" s="117">
        <v>1.1</v>
      </c>
      <c r="G261" s="117">
        <v>1.244</v>
      </c>
      <c r="H261" s="117">
        <v>1.421</v>
      </c>
      <c r="I261" s="117">
        <v>1.129</v>
      </c>
      <c r="J261" s="117">
        <v>1.275</v>
      </c>
      <c r="K261" s="117">
        <v>1.471</v>
      </c>
      <c r="L261" s="117">
        <v>1.251</v>
      </c>
      <c r="M261" s="117">
        <v>1.361</v>
      </c>
      <c r="N261" s="117">
        <v>1.521</v>
      </c>
      <c r="O261" s="117">
        <v>1.373</v>
      </c>
      <c r="P261" s="117">
        <v>1.447</v>
      </c>
      <c r="Q261" s="117">
        <v>1.887</v>
      </c>
      <c r="R261" s="117">
        <v>1.798</v>
      </c>
      <c r="S261" s="117">
        <v>1.842</v>
      </c>
      <c r="T261" s="117">
        <v>2.467</v>
      </c>
      <c r="U261" s="117">
        <v>2.241</v>
      </c>
      <c r="V261" s="117">
        <v>2.354</v>
      </c>
      <c r="W261" s="117">
        <v>2.678</v>
      </c>
      <c r="X261" s="117">
        <v>2.479</v>
      </c>
      <c r="Y261" s="117">
        <v>2.579</v>
      </c>
      <c r="Z261" s="117">
        <v>2.992</v>
      </c>
      <c r="AA261" s="117">
        <v>2.713</v>
      </c>
      <c r="AB261" s="117">
        <v>2.852</v>
      </c>
      <c r="AC261" s="117">
        <v>3.138</v>
      </c>
      <c r="AD261" s="117">
        <v>2.888</v>
      </c>
      <c r="AE261" s="117">
        <v>3.013</v>
      </c>
      <c r="AF261" s="9">
        <f t="shared" si="1"/>
        <v>261</v>
      </c>
    </row>
    <row r="262" ht="15.75" customHeight="1">
      <c r="A262" s="116">
        <v>45350.0</v>
      </c>
      <c r="B262" s="117">
        <v>1.342</v>
      </c>
      <c r="C262" s="117">
        <v>1.05</v>
      </c>
      <c r="D262" s="117">
        <v>1.196</v>
      </c>
      <c r="E262" s="117">
        <v>1.35</v>
      </c>
      <c r="F262" s="117">
        <v>1.055</v>
      </c>
      <c r="G262" s="117">
        <v>1.202</v>
      </c>
      <c r="H262" s="117">
        <v>1.404</v>
      </c>
      <c r="I262" s="117">
        <v>1.113</v>
      </c>
      <c r="J262" s="117">
        <v>1.258</v>
      </c>
      <c r="K262" s="117">
        <v>1.456</v>
      </c>
      <c r="L262" s="117">
        <v>1.255</v>
      </c>
      <c r="M262" s="117">
        <v>1.355</v>
      </c>
      <c r="N262" s="117">
        <v>1.507</v>
      </c>
      <c r="O262" s="117">
        <v>1.397</v>
      </c>
      <c r="P262" s="117">
        <v>1.452</v>
      </c>
      <c r="Q262" s="117">
        <v>1.884</v>
      </c>
      <c r="R262" s="117">
        <v>1.786</v>
      </c>
      <c r="S262" s="117">
        <v>1.835</v>
      </c>
      <c r="T262" s="117">
        <v>2.382</v>
      </c>
      <c r="U262" s="117">
        <v>2.278</v>
      </c>
      <c r="V262" s="117">
        <v>2.33</v>
      </c>
      <c r="W262" s="117">
        <v>2.64</v>
      </c>
      <c r="X262" s="117">
        <v>2.476</v>
      </c>
      <c r="Y262" s="117">
        <v>2.558</v>
      </c>
      <c r="Z262" s="117">
        <v>2.975</v>
      </c>
      <c r="AA262" s="117">
        <v>2.704</v>
      </c>
      <c r="AB262" s="117">
        <v>2.84</v>
      </c>
      <c r="AC262" s="117">
        <v>3.138</v>
      </c>
      <c r="AD262" s="117">
        <v>2.888</v>
      </c>
      <c r="AE262" s="117">
        <v>3.013</v>
      </c>
      <c r="AF262" s="9">
        <f t="shared" si="1"/>
        <v>262</v>
      </c>
    </row>
    <row r="263" ht="15.75" customHeight="1">
      <c r="A263" s="116">
        <v>45349.0</v>
      </c>
      <c r="B263" s="117">
        <v>1.358</v>
      </c>
      <c r="C263" s="117">
        <v>1.067</v>
      </c>
      <c r="D263" s="117">
        <v>1.213</v>
      </c>
      <c r="E263" s="117">
        <v>1.368</v>
      </c>
      <c r="F263" s="117">
        <v>1.073</v>
      </c>
      <c r="G263" s="117">
        <v>1.22</v>
      </c>
      <c r="H263" s="117">
        <v>1.421</v>
      </c>
      <c r="I263" s="117">
        <v>1.129</v>
      </c>
      <c r="J263" s="117">
        <v>1.275</v>
      </c>
      <c r="K263" s="117">
        <v>1.486</v>
      </c>
      <c r="L263" s="117">
        <v>1.251</v>
      </c>
      <c r="M263" s="117">
        <v>1.368</v>
      </c>
      <c r="N263" s="117">
        <v>1.551</v>
      </c>
      <c r="O263" s="117">
        <v>1.372</v>
      </c>
      <c r="P263" s="117">
        <v>1.462</v>
      </c>
      <c r="Q263" s="117">
        <v>1.89</v>
      </c>
      <c r="R263" s="117">
        <v>1.781</v>
      </c>
      <c r="S263" s="117">
        <v>1.836</v>
      </c>
      <c r="T263" s="117">
        <v>2.427</v>
      </c>
      <c r="U263" s="117">
        <v>2.253</v>
      </c>
      <c r="V263" s="117">
        <v>2.34</v>
      </c>
      <c r="W263" s="117">
        <v>2.666</v>
      </c>
      <c r="X263" s="117">
        <v>2.491</v>
      </c>
      <c r="Y263" s="117">
        <v>2.578</v>
      </c>
      <c r="Z263" s="117">
        <v>2.975</v>
      </c>
      <c r="AA263" s="117">
        <v>2.7</v>
      </c>
      <c r="AB263" s="117">
        <v>2.838</v>
      </c>
      <c r="AC263" s="117">
        <v>3.15</v>
      </c>
      <c r="AD263" s="117">
        <v>2.888</v>
      </c>
      <c r="AE263" s="117">
        <v>3.019</v>
      </c>
      <c r="AF263" s="9">
        <f t="shared" si="1"/>
        <v>263</v>
      </c>
    </row>
    <row r="264" ht="15.75" customHeight="1">
      <c r="A264" s="116">
        <v>45348.0</v>
      </c>
      <c r="B264" s="117">
        <v>1.358</v>
      </c>
      <c r="C264" s="117">
        <v>1.067</v>
      </c>
      <c r="D264" s="117">
        <v>1.213</v>
      </c>
      <c r="E264" s="117">
        <v>1.388</v>
      </c>
      <c r="F264" s="117">
        <v>1.1</v>
      </c>
      <c r="G264" s="117">
        <v>1.244</v>
      </c>
      <c r="H264" s="117">
        <v>1.421</v>
      </c>
      <c r="I264" s="117">
        <v>1.129</v>
      </c>
      <c r="J264" s="117">
        <v>1.275</v>
      </c>
      <c r="K264" s="117">
        <v>1.486</v>
      </c>
      <c r="L264" s="117">
        <v>1.261</v>
      </c>
      <c r="M264" s="117">
        <v>1.373</v>
      </c>
      <c r="N264" s="117">
        <v>1.551</v>
      </c>
      <c r="O264" s="117">
        <v>1.392</v>
      </c>
      <c r="P264" s="117">
        <v>1.472</v>
      </c>
      <c r="Q264" s="117">
        <v>1.979</v>
      </c>
      <c r="R264" s="117">
        <v>1.841</v>
      </c>
      <c r="S264" s="117">
        <v>1.91</v>
      </c>
      <c r="T264" s="117">
        <v>2.465</v>
      </c>
      <c r="U264" s="117">
        <v>2.291</v>
      </c>
      <c r="V264" s="117">
        <v>2.378</v>
      </c>
      <c r="W264" s="117">
        <v>2.716</v>
      </c>
      <c r="X264" s="117">
        <v>2.517</v>
      </c>
      <c r="Y264" s="117">
        <v>2.616</v>
      </c>
      <c r="Z264" s="117">
        <v>2.983</v>
      </c>
      <c r="AA264" s="117">
        <v>2.713</v>
      </c>
      <c r="AB264" s="117">
        <v>2.848</v>
      </c>
      <c r="AC264" s="117">
        <v>3.188</v>
      </c>
      <c r="AD264" s="117">
        <v>2.9</v>
      </c>
      <c r="AE264" s="117">
        <v>3.044</v>
      </c>
      <c r="AF264" s="9">
        <f t="shared" si="1"/>
        <v>264</v>
      </c>
    </row>
    <row r="265" ht="15.75" customHeight="1">
      <c r="A265" s="116">
        <v>45345.0</v>
      </c>
      <c r="B265" s="117">
        <v>1.358</v>
      </c>
      <c r="C265" s="117">
        <v>1.067</v>
      </c>
      <c r="D265" s="117">
        <v>1.213</v>
      </c>
      <c r="E265" s="117">
        <v>1.388</v>
      </c>
      <c r="F265" s="117">
        <v>1.1</v>
      </c>
      <c r="G265" s="117">
        <v>1.244</v>
      </c>
      <c r="H265" s="117">
        <v>1.421</v>
      </c>
      <c r="I265" s="117">
        <v>1.129</v>
      </c>
      <c r="J265" s="117">
        <v>1.275</v>
      </c>
      <c r="K265" s="117">
        <v>1.492</v>
      </c>
      <c r="L265" s="117">
        <v>1.253</v>
      </c>
      <c r="M265" s="117">
        <v>1.373</v>
      </c>
      <c r="N265" s="117">
        <v>1.564</v>
      </c>
      <c r="O265" s="117">
        <v>1.376</v>
      </c>
      <c r="P265" s="117">
        <v>1.47</v>
      </c>
      <c r="Q265" s="117">
        <v>1.973</v>
      </c>
      <c r="R265" s="117">
        <v>1.814</v>
      </c>
      <c r="S265" s="117">
        <v>1.894</v>
      </c>
      <c r="T265" s="117">
        <v>2.429</v>
      </c>
      <c r="U265" s="117">
        <v>2.276</v>
      </c>
      <c r="V265" s="117">
        <v>2.353</v>
      </c>
      <c r="W265" s="117">
        <v>2.689</v>
      </c>
      <c r="X265" s="117">
        <v>2.491</v>
      </c>
      <c r="Y265" s="117">
        <v>2.59</v>
      </c>
      <c r="Z265" s="117">
        <v>2.975</v>
      </c>
      <c r="AA265" s="117">
        <v>2.704</v>
      </c>
      <c r="AB265" s="117">
        <v>2.84</v>
      </c>
      <c r="AC265" s="117">
        <v>3.125</v>
      </c>
      <c r="AD265" s="117">
        <v>2.888</v>
      </c>
      <c r="AE265" s="117">
        <v>3.006</v>
      </c>
      <c r="AF265" s="9">
        <f t="shared" si="1"/>
        <v>265</v>
      </c>
    </row>
    <row r="266" ht="15.75" customHeight="1">
      <c r="A266" s="116">
        <v>45344.0</v>
      </c>
      <c r="B266" s="117">
        <v>1.342</v>
      </c>
      <c r="C266" s="117">
        <v>1.05</v>
      </c>
      <c r="D266" s="117">
        <v>1.196</v>
      </c>
      <c r="E266" s="117">
        <v>1.371</v>
      </c>
      <c r="F266" s="117">
        <v>1.083</v>
      </c>
      <c r="G266" s="117">
        <v>1.227</v>
      </c>
      <c r="H266" s="117">
        <v>1.404</v>
      </c>
      <c r="I266" s="117">
        <v>1.113</v>
      </c>
      <c r="J266" s="117">
        <v>1.258</v>
      </c>
      <c r="K266" s="117">
        <v>1.467</v>
      </c>
      <c r="L266" s="117">
        <v>1.244</v>
      </c>
      <c r="M266" s="117">
        <v>1.356</v>
      </c>
      <c r="N266" s="117">
        <v>1.53</v>
      </c>
      <c r="O266" s="117">
        <v>1.376</v>
      </c>
      <c r="P266" s="117">
        <v>1.453</v>
      </c>
      <c r="Q266" s="117">
        <v>1.918</v>
      </c>
      <c r="R266" s="117">
        <v>1.8</v>
      </c>
      <c r="S266" s="117">
        <v>1.859</v>
      </c>
      <c r="T266" s="117">
        <v>2.411</v>
      </c>
      <c r="U266" s="117">
        <v>2.261</v>
      </c>
      <c r="V266" s="117">
        <v>2.336</v>
      </c>
      <c r="W266" s="117">
        <v>2.642</v>
      </c>
      <c r="X266" s="117">
        <v>2.462</v>
      </c>
      <c r="Y266" s="117">
        <v>2.552</v>
      </c>
      <c r="Z266" s="117">
        <v>2.963</v>
      </c>
      <c r="AA266" s="117">
        <v>2.704</v>
      </c>
      <c r="AB266" s="117">
        <v>2.833</v>
      </c>
      <c r="AC266" s="117">
        <v>3.113</v>
      </c>
      <c r="AD266" s="117">
        <v>2.9</v>
      </c>
      <c r="AE266" s="117">
        <v>3.006</v>
      </c>
      <c r="AF266" s="9">
        <f t="shared" si="1"/>
        <v>266</v>
      </c>
    </row>
    <row r="267" ht="15.75" customHeight="1">
      <c r="A267" s="116">
        <v>45343.0</v>
      </c>
      <c r="B267" s="117">
        <v>1.313</v>
      </c>
      <c r="C267" s="117">
        <v>1.021</v>
      </c>
      <c r="D267" s="117">
        <v>1.167</v>
      </c>
      <c r="E267" s="117">
        <v>1.342</v>
      </c>
      <c r="F267" s="117">
        <v>1.054</v>
      </c>
      <c r="G267" s="117">
        <v>1.198</v>
      </c>
      <c r="H267" s="117">
        <v>1.375</v>
      </c>
      <c r="I267" s="117">
        <v>1.083</v>
      </c>
      <c r="J267" s="117">
        <v>1.229</v>
      </c>
      <c r="K267" s="117">
        <v>1.444</v>
      </c>
      <c r="L267" s="117">
        <v>1.221</v>
      </c>
      <c r="M267" s="117">
        <v>1.332</v>
      </c>
      <c r="N267" s="117">
        <v>1.512</v>
      </c>
      <c r="O267" s="117">
        <v>1.358</v>
      </c>
      <c r="P267" s="117">
        <v>1.435</v>
      </c>
      <c r="Q267" s="117">
        <v>1.884</v>
      </c>
      <c r="R267" s="117">
        <v>1.77</v>
      </c>
      <c r="S267" s="117">
        <v>1.827</v>
      </c>
      <c r="T267" s="117">
        <v>2.385</v>
      </c>
      <c r="U267" s="117">
        <v>2.251</v>
      </c>
      <c r="V267" s="117">
        <v>2.318</v>
      </c>
      <c r="W267" s="117">
        <v>2.646</v>
      </c>
      <c r="X267" s="117">
        <v>2.441</v>
      </c>
      <c r="Y267" s="117">
        <v>2.543</v>
      </c>
      <c r="Z267" s="117">
        <v>2.958</v>
      </c>
      <c r="AA267" s="117">
        <v>2.7</v>
      </c>
      <c r="AB267" s="117">
        <v>2.829</v>
      </c>
      <c r="AC267" s="117">
        <v>3.125</v>
      </c>
      <c r="AD267" s="117">
        <v>2.875</v>
      </c>
      <c r="AE267" s="117">
        <v>3.0</v>
      </c>
      <c r="AF267" s="9">
        <f t="shared" si="1"/>
        <v>267</v>
      </c>
    </row>
    <row r="268" ht="15.75" customHeight="1">
      <c r="A268" s="116">
        <v>45342.0</v>
      </c>
      <c r="B268" s="117">
        <v>1.313</v>
      </c>
      <c r="C268" s="117">
        <v>1.021</v>
      </c>
      <c r="D268" s="117">
        <v>1.167</v>
      </c>
      <c r="E268" s="117">
        <v>1.342</v>
      </c>
      <c r="F268" s="117">
        <v>1.05</v>
      </c>
      <c r="G268" s="117">
        <v>1.196</v>
      </c>
      <c r="H268" s="117">
        <v>1.375</v>
      </c>
      <c r="I268" s="117">
        <v>1.083</v>
      </c>
      <c r="J268" s="117">
        <v>1.229</v>
      </c>
      <c r="K268" s="117">
        <v>1.436</v>
      </c>
      <c r="L268" s="117">
        <v>1.22</v>
      </c>
      <c r="M268" s="117">
        <v>1.328</v>
      </c>
      <c r="N268" s="117">
        <v>1.498</v>
      </c>
      <c r="O268" s="117">
        <v>1.357</v>
      </c>
      <c r="P268" s="117">
        <v>1.427</v>
      </c>
      <c r="Q268" s="117">
        <v>1.908</v>
      </c>
      <c r="R268" s="117">
        <v>1.749</v>
      </c>
      <c r="S268" s="117">
        <v>1.828</v>
      </c>
      <c r="T268" s="117">
        <v>2.402</v>
      </c>
      <c r="U268" s="117">
        <v>2.224</v>
      </c>
      <c r="V268" s="117">
        <v>2.313</v>
      </c>
      <c r="W268" s="117">
        <v>2.639</v>
      </c>
      <c r="X268" s="117">
        <v>2.426</v>
      </c>
      <c r="Y268" s="117">
        <v>2.532</v>
      </c>
      <c r="Z268" s="117">
        <v>2.958</v>
      </c>
      <c r="AA268" s="117">
        <v>2.7</v>
      </c>
      <c r="AB268" s="117">
        <v>2.829</v>
      </c>
      <c r="AC268" s="117">
        <v>3.113</v>
      </c>
      <c r="AD268" s="117">
        <v>2.895</v>
      </c>
      <c r="AE268" s="117">
        <v>3.004</v>
      </c>
      <c r="AF268" s="9">
        <f t="shared" si="1"/>
        <v>268</v>
      </c>
    </row>
    <row r="269" ht="15.75" customHeight="1">
      <c r="A269" s="116">
        <v>45341.0</v>
      </c>
      <c r="B269" s="117">
        <v>1.313</v>
      </c>
      <c r="C269" s="117">
        <v>1.021</v>
      </c>
      <c r="D269" s="117">
        <v>1.167</v>
      </c>
      <c r="E269" s="117">
        <v>1.342</v>
      </c>
      <c r="F269" s="117">
        <v>1.05</v>
      </c>
      <c r="G269" s="117">
        <v>1.196</v>
      </c>
      <c r="H269" s="117">
        <v>1.375</v>
      </c>
      <c r="I269" s="117">
        <v>1.083</v>
      </c>
      <c r="J269" s="117">
        <v>1.229</v>
      </c>
      <c r="K269" s="117">
        <v>1.44</v>
      </c>
      <c r="L269" s="117">
        <v>1.216</v>
      </c>
      <c r="M269" s="117">
        <v>1.328</v>
      </c>
      <c r="N269" s="117">
        <v>1.504</v>
      </c>
      <c r="O269" s="117">
        <v>1.348</v>
      </c>
      <c r="P269" s="117">
        <v>1.426</v>
      </c>
      <c r="Q269" s="117">
        <v>1.89</v>
      </c>
      <c r="R269" s="117">
        <v>1.758</v>
      </c>
      <c r="S269" s="117">
        <v>1.824</v>
      </c>
      <c r="T269" s="117">
        <v>2.393</v>
      </c>
      <c r="U269" s="117">
        <v>2.236</v>
      </c>
      <c r="V269" s="117">
        <v>2.315</v>
      </c>
      <c r="W269" s="117">
        <v>2.664</v>
      </c>
      <c r="X269" s="117">
        <v>2.417</v>
      </c>
      <c r="Y269" s="117">
        <v>2.541</v>
      </c>
      <c r="Z269" s="117">
        <v>2.958</v>
      </c>
      <c r="AA269" s="117">
        <v>2.7</v>
      </c>
      <c r="AB269" s="117">
        <v>2.829</v>
      </c>
      <c r="AC269" s="117">
        <v>3.125</v>
      </c>
      <c r="AD269" s="117">
        <v>2.875</v>
      </c>
      <c r="AE269" s="117">
        <v>3.0</v>
      </c>
      <c r="AF269" s="9">
        <f t="shared" si="1"/>
        <v>269</v>
      </c>
    </row>
    <row r="270" ht="15.75" customHeight="1">
      <c r="A270" s="116">
        <v>45338.0</v>
      </c>
      <c r="B270" s="117">
        <v>1.313</v>
      </c>
      <c r="C270" s="117">
        <v>1.021</v>
      </c>
      <c r="D270" s="117">
        <v>1.167</v>
      </c>
      <c r="E270" s="117">
        <v>1.342</v>
      </c>
      <c r="F270" s="117">
        <v>1.05</v>
      </c>
      <c r="G270" s="117">
        <v>1.196</v>
      </c>
      <c r="H270" s="117">
        <v>1.375</v>
      </c>
      <c r="I270" s="117">
        <v>1.083</v>
      </c>
      <c r="J270" s="117">
        <v>1.229</v>
      </c>
      <c r="K270" s="117">
        <v>1.434</v>
      </c>
      <c r="L270" s="117">
        <v>1.222</v>
      </c>
      <c r="M270" s="117">
        <v>1.328</v>
      </c>
      <c r="N270" s="117">
        <v>1.494</v>
      </c>
      <c r="O270" s="117">
        <v>1.36</v>
      </c>
      <c r="P270" s="117">
        <v>1.427</v>
      </c>
      <c r="Q270" s="117">
        <v>1.867</v>
      </c>
      <c r="R270" s="117">
        <v>1.772</v>
      </c>
      <c r="S270" s="117">
        <v>1.819</v>
      </c>
      <c r="T270" s="117">
        <v>2.382</v>
      </c>
      <c r="U270" s="117">
        <v>2.242</v>
      </c>
      <c r="V270" s="117">
        <v>2.312</v>
      </c>
      <c r="W270" s="117">
        <v>2.632</v>
      </c>
      <c r="X270" s="117">
        <v>2.433</v>
      </c>
      <c r="Y270" s="117">
        <v>2.533</v>
      </c>
      <c r="Z270" s="117">
        <v>2.958</v>
      </c>
      <c r="AA270" s="117">
        <v>2.7</v>
      </c>
      <c r="AB270" s="117">
        <v>2.829</v>
      </c>
      <c r="AC270" s="117">
        <v>3.125</v>
      </c>
      <c r="AD270" s="117">
        <v>2.875</v>
      </c>
      <c r="AE270" s="117">
        <v>3.0</v>
      </c>
      <c r="AF270" s="9">
        <f t="shared" si="1"/>
        <v>270</v>
      </c>
    </row>
    <row r="271" ht="15.75" customHeight="1">
      <c r="A271" s="116">
        <v>45337.0</v>
      </c>
      <c r="B271" s="117">
        <v>1.292</v>
      </c>
      <c r="C271" s="117">
        <v>0.992</v>
      </c>
      <c r="D271" s="117">
        <v>1.142</v>
      </c>
      <c r="E271" s="117">
        <v>1.321</v>
      </c>
      <c r="F271" s="117">
        <v>1.021</v>
      </c>
      <c r="G271" s="117">
        <v>1.171</v>
      </c>
      <c r="H271" s="117">
        <v>1.358</v>
      </c>
      <c r="I271" s="117">
        <v>1.058</v>
      </c>
      <c r="J271" s="117">
        <v>1.208</v>
      </c>
      <c r="K271" s="117">
        <v>1.436</v>
      </c>
      <c r="L271" s="117">
        <v>1.193</v>
      </c>
      <c r="M271" s="117">
        <v>1.314</v>
      </c>
      <c r="N271" s="117">
        <v>1.513</v>
      </c>
      <c r="O271" s="117">
        <v>1.327</v>
      </c>
      <c r="P271" s="117">
        <v>1.42</v>
      </c>
      <c r="Q271" s="117">
        <v>1.879</v>
      </c>
      <c r="R271" s="117">
        <v>1.77</v>
      </c>
      <c r="S271" s="117">
        <v>1.824</v>
      </c>
      <c r="T271" s="117">
        <v>2.398</v>
      </c>
      <c r="U271" s="117">
        <v>2.232</v>
      </c>
      <c r="V271" s="117">
        <v>2.315</v>
      </c>
      <c r="W271" s="117">
        <v>2.619</v>
      </c>
      <c r="X271" s="117">
        <v>2.422</v>
      </c>
      <c r="Y271" s="117">
        <v>2.521</v>
      </c>
      <c r="Z271" s="117">
        <v>2.95</v>
      </c>
      <c r="AA271" s="117">
        <v>2.7</v>
      </c>
      <c r="AB271" s="117">
        <v>2.825</v>
      </c>
      <c r="AC271" s="117">
        <v>3.125</v>
      </c>
      <c r="AD271" s="117">
        <v>2.875</v>
      </c>
      <c r="AE271" s="117">
        <v>3.0</v>
      </c>
      <c r="AF271" s="9">
        <f t="shared" si="1"/>
        <v>271</v>
      </c>
    </row>
    <row r="272" ht="15.75" customHeight="1">
      <c r="A272" s="116">
        <v>45329.0</v>
      </c>
      <c r="B272" s="117">
        <v>1.354</v>
      </c>
      <c r="C272" s="117">
        <v>0.888</v>
      </c>
      <c r="D272" s="117">
        <v>1.121</v>
      </c>
      <c r="E272" s="117">
        <v>1.375</v>
      </c>
      <c r="F272" s="117">
        <v>0.908</v>
      </c>
      <c r="G272" s="117">
        <v>1.142</v>
      </c>
      <c r="H272" s="117">
        <v>1.425</v>
      </c>
      <c r="I272" s="117">
        <v>0.958</v>
      </c>
      <c r="J272" s="117">
        <v>1.192</v>
      </c>
      <c r="K272" s="117">
        <v>1.457</v>
      </c>
      <c r="L272" s="117">
        <v>1.15</v>
      </c>
      <c r="M272" s="117">
        <v>1.303</v>
      </c>
      <c r="N272" s="117">
        <v>1.488</v>
      </c>
      <c r="O272" s="117">
        <v>1.342</v>
      </c>
      <c r="P272" s="117">
        <v>1.415</v>
      </c>
      <c r="Q272" s="117">
        <v>1.858</v>
      </c>
      <c r="R272" s="117">
        <v>1.794</v>
      </c>
      <c r="S272" s="117">
        <v>1.826</v>
      </c>
      <c r="T272" s="117">
        <v>2.403</v>
      </c>
      <c r="U272" s="117">
        <v>2.196</v>
      </c>
      <c r="V272" s="117">
        <v>2.299</v>
      </c>
      <c r="W272" s="117">
        <v>2.646</v>
      </c>
      <c r="X272" s="117">
        <v>2.376</v>
      </c>
      <c r="Y272" s="117">
        <v>2.511</v>
      </c>
      <c r="Z272" s="117">
        <v>2.967</v>
      </c>
      <c r="AA272" s="117">
        <v>2.683</v>
      </c>
      <c r="AB272" s="117">
        <v>2.825</v>
      </c>
      <c r="AC272" s="117">
        <v>3.2</v>
      </c>
      <c r="AD272" s="117">
        <v>2.875</v>
      </c>
      <c r="AE272" s="117">
        <v>3.038</v>
      </c>
      <c r="AF272" s="9">
        <f t="shared" si="1"/>
        <v>272</v>
      </c>
    </row>
    <row r="273" ht="15.75" customHeight="1">
      <c r="A273" s="116">
        <v>45328.0</v>
      </c>
      <c r="B273" s="117">
        <v>1.354</v>
      </c>
      <c r="C273" s="117">
        <v>0.888</v>
      </c>
      <c r="D273" s="117">
        <v>1.121</v>
      </c>
      <c r="E273" s="117">
        <v>1.375</v>
      </c>
      <c r="F273" s="117">
        <v>0.908</v>
      </c>
      <c r="G273" s="117">
        <v>1.142</v>
      </c>
      <c r="H273" s="117">
        <v>1.425</v>
      </c>
      <c r="I273" s="117">
        <v>0.958</v>
      </c>
      <c r="J273" s="117">
        <v>1.192</v>
      </c>
      <c r="K273" s="117">
        <v>1.461</v>
      </c>
      <c r="L273" s="117">
        <v>1.146</v>
      </c>
      <c r="M273" s="117">
        <v>1.304</v>
      </c>
      <c r="N273" s="117">
        <v>1.498</v>
      </c>
      <c r="O273" s="117">
        <v>1.334</v>
      </c>
      <c r="P273" s="117">
        <v>1.416</v>
      </c>
      <c r="Q273" s="117">
        <v>1.88</v>
      </c>
      <c r="R273" s="117">
        <v>1.77</v>
      </c>
      <c r="S273" s="117">
        <v>1.825</v>
      </c>
      <c r="T273" s="117">
        <v>2.42</v>
      </c>
      <c r="U273" s="117">
        <v>2.213</v>
      </c>
      <c r="V273" s="117">
        <v>2.317</v>
      </c>
      <c r="W273" s="117">
        <v>2.668</v>
      </c>
      <c r="X273" s="117">
        <v>2.366</v>
      </c>
      <c r="Y273" s="117">
        <v>2.517</v>
      </c>
      <c r="Z273" s="117">
        <v>2.967</v>
      </c>
      <c r="AA273" s="117">
        <v>2.683</v>
      </c>
      <c r="AB273" s="117">
        <v>2.825</v>
      </c>
      <c r="AC273" s="117">
        <v>3.2</v>
      </c>
      <c r="AD273" s="117">
        <v>2.875</v>
      </c>
      <c r="AE273" s="117">
        <v>3.038</v>
      </c>
      <c r="AF273" s="9">
        <f t="shared" si="1"/>
        <v>273</v>
      </c>
    </row>
    <row r="274" ht="15.75" customHeight="1">
      <c r="A274" s="116">
        <v>45327.0</v>
      </c>
      <c r="B274" s="117">
        <v>1.354</v>
      </c>
      <c r="C274" s="117">
        <v>0.888</v>
      </c>
      <c r="D274" s="117">
        <v>1.121</v>
      </c>
      <c r="E274" s="117">
        <v>1.375</v>
      </c>
      <c r="F274" s="117">
        <v>0.908</v>
      </c>
      <c r="G274" s="117">
        <v>1.142</v>
      </c>
      <c r="H274" s="117">
        <v>1.425</v>
      </c>
      <c r="I274" s="117">
        <v>0.958</v>
      </c>
      <c r="J274" s="117">
        <v>1.192</v>
      </c>
      <c r="K274" s="117">
        <v>1.457</v>
      </c>
      <c r="L274" s="117">
        <v>1.148</v>
      </c>
      <c r="M274" s="117">
        <v>1.302</v>
      </c>
      <c r="N274" s="117">
        <v>1.489</v>
      </c>
      <c r="O274" s="117">
        <v>1.338</v>
      </c>
      <c r="P274" s="117">
        <v>1.413</v>
      </c>
      <c r="Q274" s="117">
        <v>1.89</v>
      </c>
      <c r="R274" s="117">
        <v>1.783</v>
      </c>
      <c r="S274" s="117">
        <v>1.836</v>
      </c>
      <c r="T274" s="117">
        <v>2.436</v>
      </c>
      <c r="U274" s="117">
        <v>2.194</v>
      </c>
      <c r="V274" s="117">
        <v>2.315</v>
      </c>
      <c r="W274" s="117">
        <v>2.652</v>
      </c>
      <c r="X274" s="117">
        <v>2.38</v>
      </c>
      <c r="Y274" s="117">
        <v>2.516</v>
      </c>
      <c r="Z274" s="117">
        <v>2.967</v>
      </c>
      <c r="AA274" s="117">
        <v>2.667</v>
      </c>
      <c r="AB274" s="117">
        <v>2.817</v>
      </c>
      <c r="AC274" s="117">
        <v>3.2</v>
      </c>
      <c r="AD274" s="117">
        <v>2.875</v>
      </c>
      <c r="AE274" s="117">
        <v>3.038</v>
      </c>
      <c r="AF274" s="9">
        <f t="shared" si="1"/>
        <v>274</v>
      </c>
    </row>
    <row r="275" ht="15.75" customHeight="1">
      <c r="A275" s="116">
        <v>45324.0</v>
      </c>
      <c r="B275" s="117">
        <v>1.354</v>
      </c>
      <c r="C275" s="117">
        <v>0.888</v>
      </c>
      <c r="D275" s="117">
        <v>1.121</v>
      </c>
      <c r="E275" s="117">
        <v>1.375</v>
      </c>
      <c r="F275" s="117">
        <v>0.908</v>
      </c>
      <c r="G275" s="117">
        <v>1.142</v>
      </c>
      <c r="H275" s="117">
        <v>1.425</v>
      </c>
      <c r="I275" s="117">
        <v>0.958</v>
      </c>
      <c r="J275" s="117">
        <v>1.192</v>
      </c>
      <c r="K275" s="117">
        <v>1.453</v>
      </c>
      <c r="L275" s="117">
        <v>1.158</v>
      </c>
      <c r="M275" s="117">
        <v>1.305</v>
      </c>
      <c r="N275" s="117">
        <v>1.48</v>
      </c>
      <c r="O275" s="117">
        <v>1.358</v>
      </c>
      <c r="P275" s="117">
        <v>1.419</v>
      </c>
      <c r="Q275" s="117">
        <v>1.857</v>
      </c>
      <c r="R275" s="117">
        <v>1.806</v>
      </c>
      <c r="S275" s="117">
        <v>1.831</v>
      </c>
      <c r="T275" s="117">
        <v>2.403</v>
      </c>
      <c r="U275" s="117">
        <v>2.196</v>
      </c>
      <c r="V275" s="117">
        <v>2.299</v>
      </c>
      <c r="W275" s="117">
        <v>2.65</v>
      </c>
      <c r="X275" s="117">
        <v>2.393</v>
      </c>
      <c r="Y275" s="117">
        <v>2.522</v>
      </c>
      <c r="Z275" s="117">
        <v>2.967</v>
      </c>
      <c r="AA275" s="117">
        <v>2.667</v>
      </c>
      <c r="AB275" s="117">
        <v>2.817</v>
      </c>
      <c r="AC275" s="117">
        <v>3.2</v>
      </c>
      <c r="AD275" s="117">
        <v>2.875</v>
      </c>
      <c r="AE275" s="117">
        <v>3.038</v>
      </c>
      <c r="AF275" s="9">
        <f t="shared" si="1"/>
        <v>275</v>
      </c>
    </row>
    <row r="276" ht="15.75" customHeight="1">
      <c r="A276" s="116">
        <v>45323.0</v>
      </c>
      <c r="B276" s="117">
        <v>1.354</v>
      </c>
      <c r="C276" s="117">
        <v>0.888</v>
      </c>
      <c r="D276" s="117">
        <v>1.121</v>
      </c>
      <c r="E276" s="117">
        <v>1.375</v>
      </c>
      <c r="F276" s="117">
        <v>0.908</v>
      </c>
      <c r="G276" s="117">
        <v>1.142</v>
      </c>
      <c r="H276" s="117">
        <v>1.425</v>
      </c>
      <c r="I276" s="117">
        <v>0.958</v>
      </c>
      <c r="J276" s="117">
        <v>1.192</v>
      </c>
      <c r="K276" s="117">
        <v>1.46</v>
      </c>
      <c r="L276" s="117">
        <v>1.121</v>
      </c>
      <c r="M276" s="117">
        <v>1.291</v>
      </c>
      <c r="N276" s="117">
        <v>1.495</v>
      </c>
      <c r="O276" s="117">
        <v>1.284</v>
      </c>
      <c r="P276" s="117">
        <v>1.389</v>
      </c>
      <c r="Q276" s="117">
        <v>1.868</v>
      </c>
      <c r="R276" s="117">
        <v>1.781</v>
      </c>
      <c r="S276" s="117">
        <v>1.824</v>
      </c>
      <c r="T276" s="117">
        <v>2.41</v>
      </c>
      <c r="U276" s="117">
        <v>2.173</v>
      </c>
      <c r="V276" s="117">
        <v>2.291</v>
      </c>
      <c r="W276" s="117">
        <v>2.659</v>
      </c>
      <c r="X276" s="117">
        <v>2.352</v>
      </c>
      <c r="Y276" s="117">
        <v>2.506</v>
      </c>
      <c r="Z276" s="117">
        <v>2.967</v>
      </c>
      <c r="AA276" s="117">
        <v>2.667</v>
      </c>
      <c r="AB276" s="117">
        <v>2.817</v>
      </c>
      <c r="AC276" s="117">
        <v>3.2</v>
      </c>
      <c r="AD276" s="117">
        <v>2.875</v>
      </c>
      <c r="AE276" s="117">
        <v>3.038</v>
      </c>
      <c r="AF276" s="9">
        <f t="shared" si="1"/>
        <v>276</v>
      </c>
    </row>
    <row r="277" ht="15.75" customHeight="1">
      <c r="A277" s="116">
        <v>45322.0</v>
      </c>
      <c r="B277" s="117">
        <v>1.354</v>
      </c>
      <c r="C277" s="117">
        <v>0.888</v>
      </c>
      <c r="D277" s="117">
        <v>1.121</v>
      </c>
      <c r="E277" s="117">
        <v>1.375</v>
      </c>
      <c r="F277" s="117">
        <v>0.908</v>
      </c>
      <c r="G277" s="117">
        <v>1.142</v>
      </c>
      <c r="H277" s="117">
        <v>1.425</v>
      </c>
      <c r="I277" s="117">
        <v>0.958</v>
      </c>
      <c r="J277" s="117">
        <v>1.192</v>
      </c>
      <c r="K277" s="117">
        <v>1.441</v>
      </c>
      <c r="L277" s="117">
        <v>1.139</v>
      </c>
      <c r="M277" s="117">
        <v>1.29</v>
      </c>
      <c r="N277" s="117">
        <v>1.457</v>
      </c>
      <c r="O277" s="117">
        <v>1.32</v>
      </c>
      <c r="P277" s="117">
        <v>1.388</v>
      </c>
      <c r="Q277" s="117">
        <v>1.858</v>
      </c>
      <c r="R277" s="117">
        <v>1.766</v>
      </c>
      <c r="S277" s="117">
        <v>1.812</v>
      </c>
      <c r="T277" s="117">
        <v>2.42</v>
      </c>
      <c r="U277" s="117">
        <v>2.147</v>
      </c>
      <c r="V277" s="117">
        <v>2.283</v>
      </c>
      <c r="W277" s="117">
        <v>2.639</v>
      </c>
      <c r="X277" s="117">
        <v>2.347</v>
      </c>
      <c r="Y277" s="117">
        <v>2.493</v>
      </c>
      <c r="Z277" s="117">
        <v>2.967</v>
      </c>
      <c r="AA277" s="117">
        <v>2.667</v>
      </c>
      <c r="AB277" s="117">
        <v>2.817</v>
      </c>
      <c r="AC277" s="117">
        <v>3.188</v>
      </c>
      <c r="AD277" s="117">
        <v>2.863</v>
      </c>
      <c r="AE277" s="117">
        <v>3.025</v>
      </c>
      <c r="AF277" s="9">
        <f t="shared" si="1"/>
        <v>277</v>
      </c>
    </row>
    <row r="278" ht="15.75" customHeight="1">
      <c r="A278" s="116">
        <v>45321.0</v>
      </c>
      <c r="B278" s="117">
        <v>1.354</v>
      </c>
      <c r="C278" s="117">
        <v>0.888</v>
      </c>
      <c r="D278" s="117">
        <v>1.121</v>
      </c>
      <c r="E278" s="117">
        <v>1.375</v>
      </c>
      <c r="F278" s="117">
        <v>0.908</v>
      </c>
      <c r="G278" s="117">
        <v>1.142</v>
      </c>
      <c r="H278" s="117">
        <v>1.425</v>
      </c>
      <c r="I278" s="117">
        <v>0.958</v>
      </c>
      <c r="J278" s="117">
        <v>1.192</v>
      </c>
      <c r="K278" s="117">
        <v>1.445</v>
      </c>
      <c r="L278" s="117">
        <v>1.144</v>
      </c>
      <c r="M278" s="117">
        <v>1.294</v>
      </c>
      <c r="N278" s="117">
        <v>1.465</v>
      </c>
      <c r="O278" s="117">
        <v>1.329</v>
      </c>
      <c r="P278" s="117">
        <v>1.397</v>
      </c>
      <c r="Q278" s="117">
        <v>1.855</v>
      </c>
      <c r="R278" s="117">
        <v>1.761</v>
      </c>
      <c r="S278" s="117">
        <v>1.808</v>
      </c>
      <c r="T278" s="117">
        <v>2.394</v>
      </c>
      <c r="U278" s="117">
        <v>2.196</v>
      </c>
      <c r="V278" s="117">
        <v>2.295</v>
      </c>
      <c r="W278" s="117">
        <v>2.652</v>
      </c>
      <c r="X278" s="117">
        <v>2.357</v>
      </c>
      <c r="Y278" s="117">
        <v>2.504</v>
      </c>
      <c r="Z278" s="117">
        <v>2.967</v>
      </c>
      <c r="AA278" s="117">
        <v>2.667</v>
      </c>
      <c r="AB278" s="117">
        <v>2.817</v>
      </c>
      <c r="AC278" s="117">
        <v>3.25</v>
      </c>
      <c r="AD278" s="117">
        <v>2.883</v>
      </c>
      <c r="AE278" s="117">
        <v>3.067</v>
      </c>
      <c r="AF278" s="9">
        <f t="shared" si="1"/>
        <v>278</v>
      </c>
    </row>
    <row r="279" ht="15.75" customHeight="1">
      <c r="A279" s="116">
        <v>45320.0</v>
      </c>
      <c r="B279" s="117">
        <v>1.354</v>
      </c>
      <c r="C279" s="117">
        <v>0.888</v>
      </c>
      <c r="D279" s="117">
        <v>1.121</v>
      </c>
      <c r="E279" s="117">
        <v>1.375</v>
      </c>
      <c r="F279" s="117">
        <v>0.908</v>
      </c>
      <c r="G279" s="117">
        <v>1.142</v>
      </c>
      <c r="H279" s="117">
        <v>1.425</v>
      </c>
      <c r="I279" s="117">
        <v>0.958</v>
      </c>
      <c r="J279" s="117">
        <v>1.192</v>
      </c>
      <c r="K279" s="117">
        <v>1.442</v>
      </c>
      <c r="L279" s="117">
        <v>1.147</v>
      </c>
      <c r="M279" s="117">
        <v>1.295</v>
      </c>
      <c r="N279" s="117">
        <v>1.459</v>
      </c>
      <c r="O279" s="117">
        <v>1.336</v>
      </c>
      <c r="P279" s="117">
        <v>1.398</v>
      </c>
      <c r="Q279" s="117">
        <v>1.858</v>
      </c>
      <c r="R279" s="117">
        <v>1.792</v>
      </c>
      <c r="S279" s="117">
        <v>1.825</v>
      </c>
      <c r="T279" s="117">
        <v>2.376</v>
      </c>
      <c r="U279" s="117">
        <v>2.189</v>
      </c>
      <c r="V279" s="117">
        <v>2.283</v>
      </c>
      <c r="W279" s="117">
        <v>2.639</v>
      </c>
      <c r="X279" s="117">
        <v>2.357</v>
      </c>
      <c r="Y279" s="117">
        <v>2.498</v>
      </c>
      <c r="Z279" s="117">
        <v>2.967</v>
      </c>
      <c r="AA279" s="117">
        <v>2.65</v>
      </c>
      <c r="AB279" s="117">
        <v>2.808</v>
      </c>
      <c r="AC279" s="117">
        <v>3.2</v>
      </c>
      <c r="AD279" s="117">
        <v>2.863</v>
      </c>
      <c r="AE279" s="117">
        <v>3.031</v>
      </c>
      <c r="AF279" s="9">
        <f t="shared" si="1"/>
        <v>279</v>
      </c>
    </row>
    <row r="280" ht="15.75" customHeight="1">
      <c r="A280" s="116">
        <v>45317.0</v>
      </c>
      <c r="B280" s="117">
        <v>1.354</v>
      </c>
      <c r="C280" s="117">
        <v>0.888</v>
      </c>
      <c r="D280" s="117">
        <v>1.121</v>
      </c>
      <c r="E280" s="117">
        <v>1.375</v>
      </c>
      <c r="F280" s="117">
        <v>0.908</v>
      </c>
      <c r="G280" s="117">
        <v>1.142</v>
      </c>
      <c r="H280" s="117">
        <v>1.425</v>
      </c>
      <c r="I280" s="117">
        <v>0.958</v>
      </c>
      <c r="J280" s="117">
        <v>1.192</v>
      </c>
      <c r="K280" s="117">
        <v>1.437</v>
      </c>
      <c r="L280" s="117">
        <v>1.151</v>
      </c>
      <c r="M280" s="117">
        <v>1.294</v>
      </c>
      <c r="N280" s="117">
        <v>1.449</v>
      </c>
      <c r="O280" s="117">
        <v>1.344</v>
      </c>
      <c r="P280" s="117">
        <v>1.397</v>
      </c>
      <c r="Q280" s="117">
        <v>1.872</v>
      </c>
      <c r="R280" s="117">
        <v>1.76</v>
      </c>
      <c r="S280" s="117">
        <v>1.816</v>
      </c>
      <c r="T280" s="117">
        <v>2.398</v>
      </c>
      <c r="U280" s="117">
        <v>2.17</v>
      </c>
      <c r="V280" s="117">
        <v>2.284</v>
      </c>
      <c r="W280" s="117">
        <v>2.619</v>
      </c>
      <c r="X280" s="117">
        <v>2.339</v>
      </c>
      <c r="Y280" s="117">
        <v>2.479</v>
      </c>
      <c r="Z280" s="117">
        <v>2.967</v>
      </c>
      <c r="AA280" s="117">
        <v>2.65</v>
      </c>
      <c r="AB280" s="117">
        <v>2.808</v>
      </c>
      <c r="AC280" s="117">
        <v>3.175</v>
      </c>
      <c r="AD280" s="117">
        <v>2.838</v>
      </c>
      <c r="AE280" s="117">
        <v>3.006</v>
      </c>
      <c r="AF280" s="9">
        <f t="shared" si="1"/>
        <v>280</v>
      </c>
    </row>
    <row r="281" ht="15.75" customHeight="1">
      <c r="A281" s="116">
        <v>45316.0</v>
      </c>
      <c r="B281" s="117">
        <v>1.358</v>
      </c>
      <c r="C281" s="117">
        <v>0.888</v>
      </c>
      <c r="D281" s="117">
        <v>1.123</v>
      </c>
      <c r="E281" s="117">
        <v>1.379</v>
      </c>
      <c r="F281" s="117">
        <v>0.908</v>
      </c>
      <c r="G281" s="117">
        <v>1.144</v>
      </c>
      <c r="H281" s="117">
        <v>1.429</v>
      </c>
      <c r="I281" s="117">
        <v>0.958</v>
      </c>
      <c r="J281" s="117">
        <v>1.194</v>
      </c>
      <c r="K281" s="117">
        <v>1.423</v>
      </c>
      <c r="L281" s="117">
        <v>1.143</v>
      </c>
      <c r="M281" s="117">
        <v>1.283</v>
      </c>
      <c r="N281" s="117">
        <v>1.416</v>
      </c>
      <c r="O281" s="117">
        <v>1.328</v>
      </c>
      <c r="P281" s="117">
        <v>1.372</v>
      </c>
      <c r="Q281" s="117">
        <v>1.821</v>
      </c>
      <c r="R281" s="117">
        <v>1.77</v>
      </c>
      <c r="S281" s="117">
        <v>1.796</v>
      </c>
      <c r="T281" s="117">
        <v>2.366</v>
      </c>
      <c r="U281" s="117">
        <v>2.138</v>
      </c>
      <c r="V281" s="117">
        <v>2.252</v>
      </c>
      <c r="W281" s="117">
        <v>2.579</v>
      </c>
      <c r="X281" s="117">
        <v>2.309</v>
      </c>
      <c r="Y281" s="117">
        <v>2.444</v>
      </c>
      <c r="Z281" s="117">
        <v>2.967</v>
      </c>
      <c r="AA281" s="117">
        <v>2.65</v>
      </c>
      <c r="AB281" s="117">
        <v>2.808</v>
      </c>
      <c r="AC281" s="117">
        <v>3.163</v>
      </c>
      <c r="AD281" s="117">
        <v>2.838</v>
      </c>
      <c r="AE281" s="117">
        <v>3.0</v>
      </c>
      <c r="AF281" s="9">
        <f t="shared" si="1"/>
        <v>281</v>
      </c>
    </row>
    <row r="282" ht="15.75" customHeight="1">
      <c r="A282" s="116">
        <v>45315.0</v>
      </c>
      <c r="B282" s="117">
        <v>1.367</v>
      </c>
      <c r="C282" s="117">
        <v>0.888</v>
      </c>
      <c r="D282" s="117">
        <v>1.127</v>
      </c>
      <c r="E282" s="117">
        <v>1.388</v>
      </c>
      <c r="F282" s="117">
        <v>0.908</v>
      </c>
      <c r="G282" s="117">
        <v>1.148</v>
      </c>
      <c r="H282" s="117">
        <v>1.438</v>
      </c>
      <c r="I282" s="117">
        <v>0.958</v>
      </c>
      <c r="J282" s="117">
        <v>1.198</v>
      </c>
      <c r="K282" s="117">
        <v>1.438</v>
      </c>
      <c r="L282" s="117">
        <v>1.098</v>
      </c>
      <c r="M282" s="117">
        <v>1.268</v>
      </c>
      <c r="N282" s="117">
        <v>1.438</v>
      </c>
      <c r="O282" s="117">
        <v>1.238</v>
      </c>
      <c r="P282" s="117">
        <v>1.338</v>
      </c>
      <c r="Q282" s="117">
        <v>1.803</v>
      </c>
      <c r="R282" s="117">
        <v>1.727</v>
      </c>
      <c r="S282" s="117">
        <v>1.765</v>
      </c>
      <c r="T282" s="117">
        <v>2.294</v>
      </c>
      <c r="U282" s="117">
        <v>2.145</v>
      </c>
      <c r="V282" s="117">
        <v>2.22</v>
      </c>
      <c r="W282" s="117">
        <v>2.518</v>
      </c>
      <c r="X282" s="117">
        <v>2.34</v>
      </c>
      <c r="Y282" s="117">
        <v>2.429</v>
      </c>
      <c r="Z282" s="117">
        <v>2.967</v>
      </c>
      <c r="AA282" s="117">
        <v>2.65</v>
      </c>
      <c r="AB282" s="117">
        <v>2.808</v>
      </c>
      <c r="AC282" s="117">
        <v>3.175</v>
      </c>
      <c r="AD282" s="117">
        <v>2.838</v>
      </c>
      <c r="AE282" s="117">
        <v>3.006</v>
      </c>
      <c r="AF282" s="9">
        <f t="shared" si="1"/>
        <v>282</v>
      </c>
    </row>
    <row r="283" ht="15.75" customHeight="1">
      <c r="A283" s="116">
        <v>45314.0</v>
      </c>
      <c r="B283" s="117">
        <v>1.375</v>
      </c>
      <c r="C283" s="117">
        <v>0.896</v>
      </c>
      <c r="D283" s="117">
        <v>1.135</v>
      </c>
      <c r="E283" s="117">
        <v>1.396</v>
      </c>
      <c r="F283" s="117">
        <v>0.917</v>
      </c>
      <c r="G283" s="117">
        <v>1.156</v>
      </c>
      <c r="H283" s="117">
        <v>1.442</v>
      </c>
      <c r="I283" s="117">
        <v>0.963</v>
      </c>
      <c r="J283" s="117">
        <v>1.202</v>
      </c>
      <c r="K283" s="117">
        <v>1.441</v>
      </c>
      <c r="L283" s="117">
        <v>1.154</v>
      </c>
      <c r="M283" s="117">
        <v>1.298</v>
      </c>
      <c r="N283" s="117">
        <v>1.441</v>
      </c>
      <c r="O283" s="117">
        <v>1.346</v>
      </c>
      <c r="P283" s="117">
        <v>1.394</v>
      </c>
      <c r="Q283" s="117">
        <v>1.8</v>
      </c>
      <c r="R283" s="117">
        <v>1.766</v>
      </c>
      <c r="S283" s="117">
        <v>1.783</v>
      </c>
      <c r="T283" s="117">
        <v>2.309</v>
      </c>
      <c r="U283" s="117">
        <v>2.151</v>
      </c>
      <c r="V283" s="117">
        <v>2.23</v>
      </c>
      <c r="W283" s="117">
        <v>2.548</v>
      </c>
      <c r="X283" s="117">
        <v>2.339</v>
      </c>
      <c r="Y283" s="117">
        <v>2.443</v>
      </c>
      <c r="Z283" s="117">
        <v>2.967</v>
      </c>
      <c r="AA283" s="117">
        <v>2.65</v>
      </c>
      <c r="AB283" s="117">
        <v>2.808</v>
      </c>
      <c r="AC283" s="117">
        <v>3.175</v>
      </c>
      <c r="AD283" s="117">
        <v>2.838</v>
      </c>
      <c r="AE283" s="117">
        <v>3.006</v>
      </c>
      <c r="AF283" s="9">
        <f t="shared" si="1"/>
        <v>283</v>
      </c>
    </row>
    <row r="284" ht="15.75" customHeight="1">
      <c r="A284" s="116">
        <v>45313.0</v>
      </c>
      <c r="B284" s="117">
        <v>1.375</v>
      </c>
      <c r="C284" s="117">
        <v>0.892</v>
      </c>
      <c r="D284" s="117">
        <v>1.133</v>
      </c>
      <c r="E284" s="117">
        <v>1.396</v>
      </c>
      <c r="F284" s="117">
        <v>0.913</v>
      </c>
      <c r="G284" s="117">
        <v>1.154</v>
      </c>
      <c r="H284" s="117">
        <v>1.446</v>
      </c>
      <c r="I284" s="117">
        <v>0.963</v>
      </c>
      <c r="J284" s="117">
        <v>1.204</v>
      </c>
      <c r="K284" s="117">
        <v>1.455</v>
      </c>
      <c r="L284" s="117">
        <v>1.133</v>
      </c>
      <c r="M284" s="117">
        <v>1.294</v>
      </c>
      <c r="N284" s="117">
        <v>1.465</v>
      </c>
      <c r="O284" s="117">
        <v>1.303</v>
      </c>
      <c r="P284" s="117">
        <v>1.384</v>
      </c>
      <c r="Q284" s="117">
        <v>1.843</v>
      </c>
      <c r="R284" s="117">
        <v>1.76</v>
      </c>
      <c r="S284" s="117">
        <v>1.801</v>
      </c>
      <c r="T284" s="117">
        <v>2.355</v>
      </c>
      <c r="U284" s="117">
        <v>2.136</v>
      </c>
      <c r="V284" s="117">
        <v>2.245</v>
      </c>
      <c r="W284" s="117">
        <v>2.541</v>
      </c>
      <c r="X284" s="117">
        <v>2.346</v>
      </c>
      <c r="Y284" s="117">
        <v>2.444</v>
      </c>
      <c r="Z284" s="117">
        <v>2.927</v>
      </c>
      <c r="AA284" s="117">
        <v>2.71</v>
      </c>
      <c r="AB284" s="117">
        <v>2.818</v>
      </c>
      <c r="AC284" s="117">
        <v>3.075</v>
      </c>
      <c r="AD284" s="117">
        <v>2.838</v>
      </c>
      <c r="AE284" s="117">
        <v>2.956</v>
      </c>
      <c r="AF284" s="9">
        <f t="shared" si="1"/>
        <v>284</v>
      </c>
    </row>
    <row r="285" ht="15.75" customHeight="1">
      <c r="A285" s="116">
        <v>45310.0</v>
      </c>
      <c r="B285" s="117">
        <v>1.375</v>
      </c>
      <c r="C285" s="117">
        <v>0.892</v>
      </c>
      <c r="D285" s="117">
        <v>1.133</v>
      </c>
      <c r="E285" s="117">
        <v>1.396</v>
      </c>
      <c r="F285" s="117">
        <v>0.913</v>
      </c>
      <c r="G285" s="117">
        <v>1.154</v>
      </c>
      <c r="H285" s="117">
        <v>1.446</v>
      </c>
      <c r="I285" s="117">
        <v>0.963</v>
      </c>
      <c r="J285" s="117">
        <v>1.204</v>
      </c>
      <c r="K285" s="117">
        <v>1.461</v>
      </c>
      <c r="L285" s="117">
        <v>1.159</v>
      </c>
      <c r="M285" s="117">
        <v>1.31</v>
      </c>
      <c r="N285" s="117">
        <v>1.476</v>
      </c>
      <c r="O285" s="117">
        <v>1.355</v>
      </c>
      <c r="P285" s="117">
        <v>1.416</v>
      </c>
      <c r="Q285" s="117">
        <v>1.844</v>
      </c>
      <c r="R285" s="117">
        <v>1.803</v>
      </c>
      <c r="S285" s="117">
        <v>1.823</v>
      </c>
      <c r="T285" s="117">
        <v>2.373</v>
      </c>
      <c r="U285" s="117">
        <v>2.113</v>
      </c>
      <c r="V285" s="117">
        <v>2.243</v>
      </c>
      <c r="W285" s="117">
        <v>2.579</v>
      </c>
      <c r="X285" s="117">
        <v>2.306</v>
      </c>
      <c r="Y285" s="117">
        <v>2.442</v>
      </c>
      <c r="Z285" s="117">
        <v>2.967</v>
      </c>
      <c r="AA285" s="117">
        <v>2.65</v>
      </c>
      <c r="AB285" s="117">
        <v>2.808</v>
      </c>
      <c r="AC285" s="117">
        <v>3.175</v>
      </c>
      <c r="AD285" s="117">
        <v>2.838</v>
      </c>
      <c r="AE285" s="117">
        <v>3.006</v>
      </c>
      <c r="AF285" s="9">
        <f t="shared" si="1"/>
        <v>285</v>
      </c>
    </row>
    <row r="286" ht="15.75" customHeight="1">
      <c r="A286" s="116">
        <v>45309.0</v>
      </c>
      <c r="B286" s="117">
        <v>1.375</v>
      </c>
      <c r="C286" s="117">
        <v>0.892</v>
      </c>
      <c r="D286" s="117">
        <v>1.133</v>
      </c>
      <c r="E286" s="117">
        <v>1.396</v>
      </c>
      <c r="F286" s="117">
        <v>0.913</v>
      </c>
      <c r="G286" s="117">
        <v>1.154</v>
      </c>
      <c r="H286" s="117">
        <v>1.446</v>
      </c>
      <c r="I286" s="117">
        <v>0.963</v>
      </c>
      <c r="J286" s="117">
        <v>1.204</v>
      </c>
      <c r="K286" s="117">
        <v>1.448</v>
      </c>
      <c r="L286" s="117">
        <v>1.164</v>
      </c>
      <c r="M286" s="117">
        <v>1.306</v>
      </c>
      <c r="N286" s="117">
        <v>1.45</v>
      </c>
      <c r="O286" s="117">
        <v>1.366</v>
      </c>
      <c r="P286" s="117">
        <v>1.408</v>
      </c>
      <c r="Q286" s="117">
        <v>1.874</v>
      </c>
      <c r="R286" s="117">
        <v>1.727</v>
      </c>
      <c r="S286" s="117">
        <v>1.801</v>
      </c>
      <c r="T286" s="117">
        <v>2.347</v>
      </c>
      <c r="U286" s="117">
        <v>2.122</v>
      </c>
      <c r="V286" s="117">
        <v>2.234</v>
      </c>
      <c r="W286" s="117">
        <v>2.567</v>
      </c>
      <c r="X286" s="117">
        <v>2.296</v>
      </c>
      <c r="Y286" s="117">
        <v>2.431</v>
      </c>
      <c r="Z286" s="117">
        <v>2.95</v>
      </c>
      <c r="AA286" s="117">
        <v>2.633</v>
      </c>
      <c r="AB286" s="117">
        <v>2.792</v>
      </c>
      <c r="AC286" s="117">
        <v>3.175</v>
      </c>
      <c r="AD286" s="117">
        <v>2.825</v>
      </c>
      <c r="AE286" s="117">
        <v>3.0</v>
      </c>
      <c r="AF286" s="9">
        <f t="shared" si="1"/>
        <v>286</v>
      </c>
    </row>
    <row r="287" ht="15.75" customHeight="1">
      <c r="A287" s="116">
        <v>45308.0</v>
      </c>
      <c r="B287" s="117">
        <v>1.375</v>
      </c>
      <c r="C287" s="117">
        <v>0.892</v>
      </c>
      <c r="D287" s="117">
        <v>1.133</v>
      </c>
      <c r="E287" s="117">
        <v>1.396</v>
      </c>
      <c r="F287" s="117">
        <v>0.913</v>
      </c>
      <c r="G287" s="117">
        <v>1.154</v>
      </c>
      <c r="H287" s="117">
        <v>1.442</v>
      </c>
      <c r="I287" s="117">
        <v>0.958</v>
      </c>
      <c r="J287" s="117">
        <v>1.2</v>
      </c>
      <c r="K287" s="117">
        <v>1.459</v>
      </c>
      <c r="L287" s="117">
        <v>1.153</v>
      </c>
      <c r="M287" s="117">
        <v>1.306</v>
      </c>
      <c r="N287" s="117">
        <v>1.477</v>
      </c>
      <c r="O287" s="117">
        <v>1.347</v>
      </c>
      <c r="P287" s="117">
        <v>1.412</v>
      </c>
      <c r="Q287" s="117">
        <v>1.846</v>
      </c>
      <c r="R287" s="117">
        <v>1.766</v>
      </c>
      <c r="S287" s="117">
        <v>1.806</v>
      </c>
      <c r="T287" s="117">
        <v>2.355</v>
      </c>
      <c r="U287" s="117">
        <v>2.092</v>
      </c>
      <c r="V287" s="117">
        <v>2.223</v>
      </c>
      <c r="W287" s="117">
        <v>2.533</v>
      </c>
      <c r="X287" s="117">
        <v>2.318</v>
      </c>
      <c r="Y287" s="117">
        <v>2.426</v>
      </c>
      <c r="Z287" s="117">
        <v>2.967</v>
      </c>
      <c r="AA287" s="117">
        <v>2.727</v>
      </c>
      <c r="AB287" s="117">
        <v>2.847</v>
      </c>
      <c r="AC287" s="117">
        <v>3.188</v>
      </c>
      <c r="AD287" s="117">
        <v>2.86</v>
      </c>
      <c r="AE287" s="117">
        <v>3.024</v>
      </c>
      <c r="AF287" s="9">
        <f t="shared" si="1"/>
        <v>287</v>
      </c>
    </row>
    <row r="288" ht="15.75" customHeight="1">
      <c r="A288" s="116">
        <v>45307.0</v>
      </c>
      <c r="B288" s="117">
        <v>1.417</v>
      </c>
      <c r="C288" s="117">
        <v>0.925</v>
      </c>
      <c r="D288" s="117">
        <v>1.171</v>
      </c>
      <c r="E288" s="117">
        <v>1.438</v>
      </c>
      <c r="F288" s="117">
        <v>0.946</v>
      </c>
      <c r="G288" s="117">
        <v>1.192</v>
      </c>
      <c r="H288" s="117">
        <v>1.488</v>
      </c>
      <c r="I288" s="117">
        <v>0.996</v>
      </c>
      <c r="J288" s="117">
        <v>1.242</v>
      </c>
      <c r="K288" s="117">
        <v>1.5</v>
      </c>
      <c r="L288" s="117">
        <v>1.156</v>
      </c>
      <c r="M288" s="117">
        <v>1.328</v>
      </c>
      <c r="N288" s="117">
        <v>1.512</v>
      </c>
      <c r="O288" s="117">
        <v>1.317</v>
      </c>
      <c r="P288" s="117">
        <v>1.414</v>
      </c>
      <c r="Q288" s="117">
        <v>1.833</v>
      </c>
      <c r="R288" s="117">
        <v>1.757</v>
      </c>
      <c r="S288" s="117">
        <v>1.795</v>
      </c>
      <c r="T288" s="117">
        <v>2.317</v>
      </c>
      <c r="U288" s="117">
        <v>2.113</v>
      </c>
      <c r="V288" s="117">
        <v>2.215</v>
      </c>
      <c r="W288" s="117">
        <v>2.515</v>
      </c>
      <c r="X288" s="117">
        <v>2.334</v>
      </c>
      <c r="Y288" s="117">
        <v>2.425</v>
      </c>
      <c r="Z288" s="117">
        <v>3.054</v>
      </c>
      <c r="AA288" s="117">
        <v>2.654</v>
      </c>
      <c r="AB288" s="117">
        <v>2.854</v>
      </c>
      <c r="AC288" s="117">
        <v>3.188</v>
      </c>
      <c r="AD288" s="117">
        <v>2.85</v>
      </c>
      <c r="AE288" s="117">
        <v>3.019</v>
      </c>
      <c r="AF288" s="9">
        <f t="shared" si="1"/>
        <v>288</v>
      </c>
    </row>
    <row r="289" ht="15.75" customHeight="1">
      <c r="A289" s="116">
        <v>45306.0</v>
      </c>
      <c r="B289" s="117">
        <v>1.55</v>
      </c>
      <c r="C289" s="117">
        <v>1.05</v>
      </c>
      <c r="D289" s="117">
        <v>1.3</v>
      </c>
      <c r="E289" s="117">
        <v>1.55</v>
      </c>
      <c r="F289" s="117">
        <v>1.05</v>
      </c>
      <c r="G289" s="117">
        <v>1.3</v>
      </c>
      <c r="H289" s="117">
        <v>1.488</v>
      </c>
      <c r="I289" s="117">
        <v>1.004</v>
      </c>
      <c r="J289" s="117">
        <v>1.246</v>
      </c>
      <c r="K289" s="117">
        <v>1.524</v>
      </c>
      <c r="L289" s="117">
        <v>1.17</v>
      </c>
      <c r="M289" s="117">
        <v>1.347</v>
      </c>
      <c r="N289" s="117">
        <v>1.56</v>
      </c>
      <c r="O289" s="117">
        <v>1.336</v>
      </c>
      <c r="P289" s="117">
        <v>1.448</v>
      </c>
      <c r="Q289" s="117">
        <v>1.894</v>
      </c>
      <c r="R289" s="117">
        <v>1.739</v>
      </c>
      <c r="S289" s="117">
        <v>1.816</v>
      </c>
      <c r="T289" s="117">
        <v>2.319</v>
      </c>
      <c r="U289" s="117">
        <v>2.125</v>
      </c>
      <c r="V289" s="117">
        <v>2.222</v>
      </c>
      <c r="W289" s="117">
        <v>2.522</v>
      </c>
      <c r="X289" s="117">
        <v>2.328</v>
      </c>
      <c r="Y289" s="117">
        <v>2.425</v>
      </c>
      <c r="Z289" s="117">
        <v>2.967</v>
      </c>
      <c r="AA289" s="117">
        <v>2.633</v>
      </c>
      <c r="AB289" s="117">
        <v>2.8</v>
      </c>
      <c r="AC289" s="117">
        <v>3.188</v>
      </c>
      <c r="AD289" s="117">
        <v>2.85</v>
      </c>
      <c r="AE289" s="117">
        <v>3.019</v>
      </c>
      <c r="AF289" s="9">
        <f t="shared" si="1"/>
        <v>289</v>
      </c>
    </row>
    <row r="290" ht="15.75" customHeight="1">
      <c r="A290" s="116">
        <v>45303.0</v>
      </c>
      <c r="B290" s="117">
        <v>1.7</v>
      </c>
      <c r="C290" s="117">
        <v>1.238</v>
      </c>
      <c r="D290" s="117">
        <v>1.469</v>
      </c>
      <c r="E290" s="117">
        <v>1.7</v>
      </c>
      <c r="F290" s="117">
        <v>1.242</v>
      </c>
      <c r="G290" s="117">
        <v>1.471</v>
      </c>
      <c r="H290" s="117">
        <v>1.729</v>
      </c>
      <c r="I290" s="117">
        <v>1.263</v>
      </c>
      <c r="J290" s="117">
        <v>1.496</v>
      </c>
      <c r="K290" s="117">
        <v>1.704</v>
      </c>
      <c r="L290" s="117">
        <v>1.326</v>
      </c>
      <c r="M290" s="117">
        <v>1.515</v>
      </c>
      <c r="N290" s="117">
        <v>1.679</v>
      </c>
      <c r="O290" s="117">
        <v>1.389</v>
      </c>
      <c r="P290" s="117">
        <v>1.534</v>
      </c>
      <c r="Q290" s="117">
        <v>1.94</v>
      </c>
      <c r="R290" s="117">
        <v>1.733</v>
      </c>
      <c r="S290" s="117">
        <v>1.836</v>
      </c>
      <c r="T290" s="117">
        <v>2.324</v>
      </c>
      <c r="U290" s="117">
        <v>2.126</v>
      </c>
      <c r="V290" s="117">
        <v>2.225</v>
      </c>
      <c r="W290" s="117">
        <v>2.521</v>
      </c>
      <c r="X290" s="117">
        <v>2.326</v>
      </c>
      <c r="Y290" s="117">
        <v>2.424</v>
      </c>
      <c r="Z290" s="117">
        <v>2.967</v>
      </c>
      <c r="AA290" s="117">
        <v>2.633</v>
      </c>
      <c r="AB290" s="117">
        <v>2.8</v>
      </c>
      <c r="AC290" s="117">
        <v>3.188</v>
      </c>
      <c r="AD290" s="117">
        <v>2.85</v>
      </c>
      <c r="AE290" s="117">
        <v>3.019</v>
      </c>
      <c r="AF290" s="9">
        <f t="shared" si="1"/>
        <v>290</v>
      </c>
    </row>
    <row r="291" ht="15.75" customHeight="1">
      <c r="A291" s="116">
        <v>45302.0</v>
      </c>
      <c r="B291" s="117">
        <v>1.708</v>
      </c>
      <c r="C291" s="117">
        <v>1.263</v>
      </c>
      <c r="D291" s="117">
        <v>1.485</v>
      </c>
      <c r="E291" s="117">
        <v>1.708</v>
      </c>
      <c r="F291" s="117">
        <v>1.267</v>
      </c>
      <c r="G291" s="117">
        <v>1.488</v>
      </c>
      <c r="H291" s="117">
        <v>1.738</v>
      </c>
      <c r="I291" s="117">
        <v>1.288</v>
      </c>
      <c r="J291" s="117">
        <v>1.513</v>
      </c>
      <c r="K291" s="117">
        <v>1.67</v>
      </c>
      <c r="L291" s="117">
        <v>1.348</v>
      </c>
      <c r="M291" s="117">
        <v>1.509</v>
      </c>
      <c r="N291" s="117">
        <v>1.603</v>
      </c>
      <c r="O291" s="117">
        <v>1.408</v>
      </c>
      <c r="P291" s="117">
        <v>1.506</v>
      </c>
      <c r="Q291" s="117">
        <v>1.909</v>
      </c>
      <c r="R291" s="117">
        <v>1.739</v>
      </c>
      <c r="S291" s="117">
        <v>1.824</v>
      </c>
      <c r="T291" s="117">
        <v>2.317</v>
      </c>
      <c r="U291" s="117">
        <v>2.11</v>
      </c>
      <c r="V291" s="117">
        <v>2.214</v>
      </c>
      <c r="W291" s="117">
        <v>2.519</v>
      </c>
      <c r="X291" s="117">
        <v>2.317</v>
      </c>
      <c r="Y291" s="117">
        <v>2.418</v>
      </c>
      <c r="Z291" s="117">
        <v>2.945</v>
      </c>
      <c r="AA291" s="117">
        <v>2.69</v>
      </c>
      <c r="AB291" s="117">
        <v>2.818</v>
      </c>
      <c r="AC291" s="117">
        <v>3.155</v>
      </c>
      <c r="AD291" s="117">
        <v>2.85</v>
      </c>
      <c r="AE291" s="117">
        <v>3.003</v>
      </c>
      <c r="AF291" s="9">
        <f t="shared" si="1"/>
        <v>291</v>
      </c>
    </row>
    <row r="292" ht="15.75" customHeight="1">
      <c r="A292" s="116">
        <v>45301.0</v>
      </c>
      <c r="B292" s="117">
        <v>1.717</v>
      </c>
      <c r="C292" s="117">
        <v>1.263</v>
      </c>
      <c r="D292" s="117">
        <v>1.49</v>
      </c>
      <c r="E292" s="117">
        <v>1.717</v>
      </c>
      <c r="F292" s="117">
        <v>1.267</v>
      </c>
      <c r="G292" s="117">
        <v>1.492</v>
      </c>
      <c r="H292" s="117">
        <v>1.746</v>
      </c>
      <c r="I292" s="117">
        <v>1.288</v>
      </c>
      <c r="J292" s="117">
        <v>1.517</v>
      </c>
      <c r="K292" s="117">
        <v>1.704</v>
      </c>
      <c r="L292" s="117">
        <v>1.332</v>
      </c>
      <c r="M292" s="117">
        <v>1.518</v>
      </c>
      <c r="N292" s="117">
        <v>1.661</v>
      </c>
      <c r="O292" s="117">
        <v>1.376</v>
      </c>
      <c r="P292" s="117">
        <v>1.519</v>
      </c>
      <c r="Q292" s="117">
        <v>1.891</v>
      </c>
      <c r="R292" s="117">
        <v>1.724</v>
      </c>
      <c r="S292" s="117">
        <v>1.808</v>
      </c>
      <c r="T292" s="117">
        <v>2.315</v>
      </c>
      <c r="U292" s="117">
        <v>2.082</v>
      </c>
      <c r="V292" s="117">
        <v>2.198</v>
      </c>
      <c r="W292" s="117">
        <v>2.477</v>
      </c>
      <c r="X292" s="117">
        <v>2.307</v>
      </c>
      <c r="Y292" s="117">
        <v>2.392</v>
      </c>
      <c r="Z292" s="117">
        <v>2.95</v>
      </c>
      <c r="AA292" s="117">
        <v>2.688</v>
      </c>
      <c r="AB292" s="117">
        <v>2.819</v>
      </c>
      <c r="AC292" s="117">
        <v>3.105</v>
      </c>
      <c r="AD292" s="117">
        <v>2.838</v>
      </c>
      <c r="AE292" s="117">
        <v>2.971</v>
      </c>
      <c r="AF292" s="9">
        <f t="shared" si="1"/>
        <v>292</v>
      </c>
    </row>
    <row r="293" ht="15.75" customHeight="1">
      <c r="A293" s="116">
        <v>45300.0</v>
      </c>
      <c r="B293" s="117">
        <v>1.738</v>
      </c>
      <c r="C293" s="117">
        <v>1.267</v>
      </c>
      <c r="D293" s="117">
        <v>1.502</v>
      </c>
      <c r="E293" s="117">
        <v>1.738</v>
      </c>
      <c r="F293" s="117">
        <v>1.271</v>
      </c>
      <c r="G293" s="117">
        <v>1.504</v>
      </c>
      <c r="H293" s="117">
        <v>1.767</v>
      </c>
      <c r="I293" s="117">
        <v>1.292</v>
      </c>
      <c r="J293" s="117">
        <v>1.529</v>
      </c>
      <c r="K293" s="117">
        <v>1.73</v>
      </c>
      <c r="L293" s="117">
        <v>1.319</v>
      </c>
      <c r="M293" s="117">
        <v>1.525</v>
      </c>
      <c r="N293" s="117">
        <v>1.693</v>
      </c>
      <c r="O293" s="117">
        <v>1.347</v>
      </c>
      <c r="P293" s="117">
        <v>1.52</v>
      </c>
      <c r="Q293" s="117">
        <v>1.93</v>
      </c>
      <c r="R293" s="117">
        <v>1.789</v>
      </c>
      <c r="S293" s="117">
        <v>1.859</v>
      </c>
      <c r="T293" s="117">
        <v>2.303</v>
      </c>
      <c r="U293" s="117">
        <v>2.106</v>
      </c>
      <c r="V293" s="117">
        <v>2.205</v>
      </c>
      <c r="W293" s="117">
        <v>2.519</v>
      </c>
      <c r="X293" s="117">
        <v>2.274</v>
      </c>
      <c r="Y293" s="117">
        <v>2.397</v>
      </c>
      <c r="Z293" s="117">
        <v>2.983</v>
      </c>
      <c r="AA293" s="117">
        <v>2.65</v>
      </c>
      <c r="AB293" s="117">
        <v>2.817</v>
      </c>
      <c r="AC293" s="117">
        <v>3.117</v>
      </c>
      <c r="AD293" s="117">
        <v>2.817</v>
      </c>
      <c r="AE293" s="117">
        <v>2.967</v>
      </c>
      <c r="AF293" s="9">
        <f t="shared" si="1"/>
        <v>293</v>
      </c>
    </row>
    <row r="294" ht="15.75" customHeight="1">
      <c r="A294" s="116">
        <v>45299.0</v>
      </c>
      <c r="B294" s="117">
        <v>1.754</v>
      </c>
      <c r="C294" s="117">
        <v>1.283</v>
      </c>
      <c r="D294" s="117">
        <v>1.519</v>
      </c>
      <c r="E294" s="117">
        <v>1.754</v>
      </c>
      <c r="F294" s="117">
        <v>1.288</v>
      </c>
      <c r="G294" s="117">
        <v>1.521</v>
      </c>
      <c r="H294" s="117">
        <v>1.779</v>
      </c>
      <c r="I294" s="117">
        <v>1.304</v>
      </c>
      <c r="J294" s="117">
        <v>1.542</v>
      </c>
      <c r="K294" s="117">
        <v>1.721</v>
      </c>
      <c r="L294" s="117">
        <v>1.377</v>
      </c>
      <c r="M294" s="117">
        <v>1.549</v>
      </c>
      <c r="N294" s="117">
        <v>1.662</v>
      </c>
      <c r="O294" s="117">
        <v>1.45</v>
      </c>
      <c r="P294" s="117">
        <v>1.556</v>
      </c>
      <c r="Q294" s="117">
        <v>1.91</v>
      </c>
      <c r="R294" s="117">
        <v>1.8</v>
      </c>
      <c r="S294" s="117">
        <v>1.855</v>
      </c>
      <c r="T294" s="117">
        <v>2.305</v>
      </c>
      <c r="U294" s="117">
        <v>2.118</v>
      </c>
      <c r="V294" s="117">
        <v>2.211</v>
      </c>
      <c r="W294" s="117">
        <v>2.498</v>
      </c>
      <c r="X294" s="117">
        <v>2.312</v>
      </c>
      <c r="Y294" s="117">
        <v>2.405</v>
      </c>
      <c r="Z294" s="117">
        <v>3.096</v>
      </c>
      <c r="AA294" s="117">
        <v>2.704</v>
      </c>
      <c r="AB294" s="117">
        <v>2.9</v>
      </c>
      <c r="AC294" s="117">
        <v>3.117</v>
      </c>
      <c r="AD294" s="117">
        <v>2.833</v>
      </c>
      <c r="AE294" s="117">
        <v>2.975</v>
      </c>
      <c r="AF294" s="9">
        <f t="shared" si="1"/>
        <v>294</v>
      </c>
    </row>
    <row r="295" ht="15.75" customHeight="1">
      <c r="A295" s="116">
        <v>45296.0</v>
      </c>
      <c r="B295" s="117">
        <v>1.775</v>
      </c>
      <c r="C295" s="117">
        <v>1.304</v>
      </c>
      <c r="D295" s="117">
        <v>1.54</v>
      </c>
      <c r="E295" s="117">
        <v>1.775</v>
      </c>
      <c r="F295" s="117">
        <v>1.308</v>
      </c>
      <c r="G295" s="117">
        <v>1.542</v>
      </c>
      <c r="H295" s="117">
        <v>1.788</v>
      </c>
      <c r="I295" s="117">
        <v>1.313</v>
      </c>
      <c r="J295" s="117">
        <v>1.55</v>
      </c>
      <c r="K295" s="117">
        <v>1.735</v>
      </c>
      <c r="L295" s="117">
        <v>1.366</v>
      </c>
      <c r="M295" s="117">
        <v>1.551</v>
      </c>
      <c r="N295" s="117">
        <v>1.683</v>
      </c>
      <c r="O295" s="117">
        <v>1.42</v>
      </c>
      <c r="P295" s="117">
        <v>1.551</v>
      </c>
      <c r="Q295" s="117">
        <v>1.93</v>
      </c>
      <c r="R295" s="117">
        <v>1.8</v>
      </c>
      <c r="S295" s="117">
        <v>1.865</v>
      </c>
      <c r="T295" s="117">
        <v>2.365</v>
      </c>
      <c r="U295" s="117">
        <v>2.128</v>
      </c>
      <c r="V295" s="117">
        <v>2.246</v>
      </c>
      <c r="W295" s="117">
        <v>2.537</v>
      </c>
      <c r="X295" s="117">
        <v>2.339</v>
      </c>
      <c r="Y295" s="117">
        <v>2.438</v>
      </c>
      <c r="Z295" s="117">
        <v>3.092</v>
      </c>
      <c r="AA295" s="117">
        <v>2.708</v>
      </c>
      <c r="AB295" s="117">
        <v>2.9</v>
      </c>
      <c r="AC295" s="117">
        <v>3.15</v>
      </c>
      <c r="AD295" s="117">
        <v>2.833</v>
      </c>
      <c r="AE295" s="117">
        <v>2.992</v>
      </c>
      <c r="AF295" s="9">
        <f t="shared" si="1"/>
        <v>295</v>
      </c>
    </row>
    <row r="296" ht="15.75" customHeight="1">
      <c r="A296" s="116">
        <v>45295.0</v>
      </c>
      <c r="B296" s="117">
        <v>1.764</v>
      </c>
      <c r="C296" s="117">
        <v>1.3</v>
      </c>
      <c r="D296" s="117">
        <v>1.532</v>
      </c>
      <c r="E296" s="117">
        <v>1.764</v>
      </c>
      <c r="F296" s="117">
        <v>1.305</v>
      </c>
      <c r="G296" s="117">
        <v>1.534</v>
      </c>
      <c r="H296" s="117">
        <v>1.777</v>
      </c>
      <c r="I296" s="117">
        <v>1.309</v>
      </c>
      <c r="J296" s="117">
        <v>1.543</v>
      </c>
      <c r="K296" s="117">
        <v>1.739</v>
      </c>
      <c r="L296" s="117">
        <v>1.358</v>
      </c>
      <c r="M296" s="117">
        <v>1.548</v>
      </c>
      <c r="N296" s="117">
        <v>1.7</v>
      </c>
      <c r="O296" s="117">
        <v>1.406</v>
      </c>
      <c r="P296" s="117">
        <v>1.553</v>
      </c>
      <c r="Q296" s="117">
        <v>2.058</v>
      </c>
      <c r="R296" s="117">
        <v>1.833</v>
      </c>
      <c r="S296" s="117">
        <v>1.945</v>
      </c>
      <c r="T296" s="117">
        <v>2.38</v>
      </c>
      <c r="U296" s="117">
        <v>2.202</v>
      </c>
      <c r="V296" s="117">
        <v>2.291</v>
      </c>
      <c r="W296" s="117">
        <v>2.595</v>
      </c>
      <c r="X296" s="117">
        <v>2.384</v>
      </c>
      <c r="Y296" s="117">
        <v>2.489</v>
      </c>
      <c r="Z296" s="117">
        <v>3.105</v>
      </c>
      <c r="AA296" s="117">
        <v>2.705</v>
      </c>
      <c r="AB296" s="117">
        <v>2.905</v>
      </c>
      <c r="AC296" s="117">
        <v>3.205</v>
      </c>
      <c r="AD296" s="117">
        <v>2.805</v>
      </c>
      <c r="AE296" s="117">
        <v>3.005</v>
      </c>
      <c r="AF296" s="9">
        <f t="shared" si="1"/>
        <v>296</v>
      </c>
    </row>
    <row r="297" ht="15.75" customHeight="1">
      <c r="A297" s="116">
        <v>45294.0</v>
      </c>
      <c r="B297" s="117">
        <v>1.764</v>
      </c>
      <c r="C297" s="117">
        <v>1.3</v>
      </c>
      <c r="D297" s="117">
        <v>1.532</v>
      </c>
      <c r="E297" s="117">
        <v>1.764</v>
      </c>
      <c r="F297" s="117">
        <v>1.305</v>
      </c>
      <c r="G297" s="117">
        <v>1.534</v>
      </c>
      <c r="H297" s="117">
        <v>1.777</v>
      </c>
      <c r="I297" s="117">
        <v>1.309</v>
      </c>
      <c r="J297" s="117">
        <v>1.543</v>
      </c>
      <c r="K297" s="117">
        <v>1.751</v>
      </c>
      <c r="L297" s="117">
        <v>1.335</v>
      </c>
      <c r="M297" s="117">
        <v>1.543</v>
      </c>
      <c r="N297" s="117">
        <v>1.725</v>
      </c>
      <c r="O297" s="117">
        <v>1.36</v>
      </c>
      <c r="P297" s="117">
        <v>1.543</v>
      </c>
      <c r="Q297" s="117">
        <v>2.071</v>
      </c>
      <c r="R297" s="117">
        <v>1.814</v>
      </c>
      <c r="S297" s="117">
        <v>1.943</v>
      </c>
      <c r="T297" s="117">
        <v>2.423</v>
      </c>
      <c r="U297" s="117">
        <v>2.183</v>
      </c>
      <c r="V297" s="117">
        <v>2.303</v>
      </c>
      <c r="W297" s="117">
        <v>2.614</v>
      </c>
      <c r="X297" s="117">
        <v>2.38</v>
      </c>
      <c r="Y297" s="117">
        <v>2.497</v>
      </c>
      <c r="Z297" s="117">
        <v>3.105</v>
      </c>
      <c r="AA297" s="117">
        <v>2.705</v>
      </c>
      <c r="AB297" s="117">
        <v>2.905</v>
      </c>
      <c r="AC297" s="117">
        <v>3.218</v>
      </c>
      <c r="AD297" s="117">
        <v>2.795</v>
      </c>
      <c r="AE297" s="117">
        <v>3.007</v>
      </c>
      <c r="AF297" s="9">
        <f t="shared" si="1"/>
        <v>297</v>
      </c>
    </row>
    <row r="298" ht="15.75" customHeight="1">
      <c r="A298" s="116">
        <v>45293.0</v>
      </c>
      <c r="B298" s="117">
        <v>1.768</v>
      </c>
      <c r="C298" s="117">
        <v>1.305</v>
      </c>
      <c r="D298" s="117">
        <v>1.536</v>
      </c>
      <c r="E298" s="117">
        <v>1.777</v>
      </c>
      <c r="F298" s="117">
        <v>1.318</v>
      </c>
      <c r="G298" s="117">
        <v>1.548</v>
      </c>
      <c r="H298" s="117">
        <v>1.791</v>
      </c>
      <c r="I298" s="117">
        <v>1.323</v>
      </c>
      <c r="J298" s="117">
        <v>1.557</v>
      </c>
      <c r="K298" s="117">
        <v>1.743</v>
      </c>
      <c r="L298" s="117">
        <v>1.349</v>
      </c>
      <c r="M298" s="117">
        <v>1.546</v>
      </c>
      <c r="N298" s="117">
        <v>1.696</v>
      </c>
      <c r="O298" s="117">
        <v>1.376</v>
      </c>
      <c r="P298" s="117">
        <v>1.536</v>
      </c>
      <c r="Q298" s="117">
        <v>2.092</v>
      </c>
      <c r="R298" s="117">
        <v>1.772</v>
      </c>
      <c r="S298" s="117">
        <v>1.932</v>
      </c>
      <c r="T298" s="117">
        <v>2.391</v>
      </c>
      <c r="U298" s="117">
        <v>2.146</v>
      </c>
      <c r="V298" s="117">
        <v>2.269</v>
      </c>
      <c r="W298" s="117">
        <v>2.57</v>
      </c>
      <c r="X298" s="117">
        <v>2.354</v>
      </c>
      <c r="Y298" s="117">
        <v>2.462</v>
      </c>
      <c r="Z298" s="117">
        <v>3.105</v>
      </c>
      <c r="AA298" s="117">
        <v>2.705</v>
      </c>
      <c r="AB298" s="117">
        <v>2.905</v>
      </c>
      <c r="AC298" s="117">
        <v>3.218</v>
      </c>
      <c r="AD298" s="117">
        <v>2.795</v>
      </c>
      <c r="AE298" s="117">
        <v>3.007</v>
      </c>
      <c r="AF298" s="9">
        <f t="shared" si="1"/>
        <v>298</v>
      </c>
    </row>
    <row r="299" ht="15.75" customHeight="1">
      <c r="A299" s="116">
        <v>45289.0</v>
      </c>
      <c r="B299" s="117">
        <v>1.777</v>
      </c>
      <c r="C299" s="117">
        <v>1.314</v>
      </c>
      <c r="D299" s="117">
        <v>1.545</v>
      </c>
      <c r="E299" s="117">
        <v>1.786</v>
      </c>
      <c r="F299" s="117">
        <v>1.327</v>
      </c>
      <c r="G299" s="117">
        <v>1.557</v>
      </c>
      <c r="H299" s="117">
        <v>1.8</v>
      </c>
      <c r="I299" s="117">
        <v>1.332</v>
      </c>
      <c r="J299" s="117">
        <v>1.566</v>
      </c>
      <c r="K299" s="117">
        <v>1.758</v>
      </c>
      <c r="L299" s="117">
        <v>1.341</v>
      </c>
      <c r="M299" s="117">
        <v>1.55</v>
      </c>
      <c r="N299" s="117">
        <v>1.717</v>
      </c>
      <c r="O299" s="117">
        <v>1.35</v>
      </c>
      <c r="P299" s="117">
        <v>1.533</v>
      </c>
      <c r="Q299" s="117">
        <v>2.06</v>
      </c>
      <c r="R299" s="117">
        <v>1.822</v>
      </c>
      <c r="S299" s="117">
        <v>1.941</v>
      </c>
      <c r="T299" s="117">
        <v>2.393</v>
      </c>
      <c r="U299" s="117">
        <v>2.081</v>
      </c>
      <c r="V299" s="117">
        <v>2.237</v>
      </c>
      <c r="W299" s="117">
        <v>2.604</v>
      </c>
      <c r="X299" s="117">
        <v>2.266</v>
      </c>
      <c r="Y299" s="117">
        <v>2.435</v>
      </c>
      <c r="Z299" s="117">
        <v>3.105</v>
      </c>
      <c r="AA299" s="117">
        <v>2.705</v>
      </c>
      <c r="AB299" s="117">
        <v>2.905</v>
      </c>
      <c r="AC299" s="117">
        <v>3.218</v>
      </c>
      <c r="AD299" s="117">
        <v>2.795</v>
      </c>
      <c r="AE299" s="117">
        <v>3.007</v>
      </c>
      <c r="AF299" s="9">
        <f t="shared" si="1"/>
        <v>299</v>
      </c>
    </row>
    <row r="300" ht="15.75" customHeight="1">
      <c r="A300" s="116">
        <v>45288.0</v>
      </c>
      <c r="B300" s="117">
        <v>1.777</v>
      </c>
      <c r="C300" s="117">
        <v>1.314</v>
      </c>
      <c r="D300" s="117">
        <v>1.545</v>
      </c>
      <c r="E300" s="117">
        <v>1.786</v>
      </c>
      <c r="F300" s="117">
        <v>1.327</v>
      </c>
      <c r="G300" s="117">
        <v>1.557</v>
      </c>
      <c r="H300" s="117">
        <v>1.8</v>
      </c>
      <c r="I300" s="117">
        <v>1.332</v>
      </c>
      <c r="J300" s="117">
        <v>1.566</v>
      </c>
      <c r="K300" s="117">
        <v>1.758</v>
      </c>
      <c r="L300" s="117">
        <v>1.341</v>
      </c>
      <c r="M300" s="117">
        <v>1.55</v>
      </c>
      <c r="N300" s="117">
        <v>1.717</v>
      </c>
      <c r="O300" s="117">
        <v>1.35</v>
      </c>
      <c r="P300" s="117">
        <v>1.533</v>
      </c>
      <c r="Q300" s="117">
        <v>2.032</v>
      </c>
      <c r="R300" s="117">
        <v>1.812</v>
      </c>
      <c r="S300" s="117">
        <v>1.922</v>
      </c>
      <c r="T300" s="117">
        <v>2.368</v>
      </c>
      <c r="U300" s="117">
        <v>2.088</v>
      </c>
      <c r="V300" s="117">
        <v>2.228</v>
      </c>
      <c r="W300" s="117">
        <v>2.583</v>
      </c>
      <c r="X300" s="117">
        <v>2.279</v>
      </c>
      <c r="Y300" s="117">
        <v>2.431</v>
      </c>
      <c r="Z300" s="117">
        <v>3.105</v>
      </c>
      <c r="AA300" s="117">
        <v>2.705</v>
      </c>
      <c r="AB300" s="117">
        <v>2.905</v>
      </c>
      <c r="AC300" s="117">
        <v>3.218</v>
      </c>
      <c r="AD300" s="117">
        <v>2.795</v>
      </c>
      <c r="AE300" s="117">
        <v>3.007</v>
      </c>
      <c r="AF300" s="9">
        <f t="shared" si="1"/>
        <v>300</v>
      </c>
    </row>
    <row r="301" ht="15.75" customHeight="1">
      <c r="A301" s="116">
        <v>45287.0</v>
      </c>
      <c r="B301" s="117">
        <v>1.777</v>
      </c>
      <c r="C301" s="117">
        <v>1.309</v>
      </c>
      <c r="D301" s="117">
        <v>1.543</v>
      </c>
      <c r="E301" s="117">
        <v>1.786</v>
      </c>
      <c r="F301" s="117">
        <v>1.323</v>
      </c>
      <c r="G301" s="117">
        <v>1.555</v>
      </c>
      <c r="H301" s="117">
        <v>1.8</v>
      </c>
      <c r="I301" s="117">
        <v>1.327</v>
      </c>
      <c r="J301" s="117">
        <v>1.564</v>
      </c>
      <c r="K301" s="117">
        <v>1.75</v>
      </c>
      <c r="L301" s="117">
        <v>1.339</v>
      </c>
      <c r="M301" s="117">
        <v>1.544</v>
      </c>
      <c r="N301" s="117">
        <v>1.7</v>
      </c>
      <c r="O301" s="117">
        <v>1.35</v>
      </c>
      <c r="P301" s="117">
        <v>1.525</v>
      </c>
      <c r="Q301" s="117">
        <v>2.04</v>
      </c>
      <c r="R301" s="117">
        <v>1.8</v>
      </c>
      <c r="S301" s="117">
        <v>1.92</v>
      </c>
      <c r="T301" s="117">
        <v>2.359</v>
      </c>
      <c r="U301" s="117">
        <v>2.047</v>
      </c>
      <c r="V301" s="117">
        <v>2.203</v>
      </c>
      <c r="W301" s="117">
        <v>2.588</v>
      </c>
      <c r="X301" s="117">
        <v>2.238</v>
      </c>
      <c r="Y301" s="117">
        <v>2.413</v>
      </c>
      <c r="Z301" s="117">
        <v>3.105</v>
      </c>
      <c r="AA301" s="117">
        <v>2.705</v>
      </c>
      <c r="AB301" s="117">
        <v>2.905</v>
      </c>
      <c r="AC301" s="117">
        <v>3.218</v>
      </c>
      <c r="AD301" s="117">
        <v>2.795</v>
      </c>
      <c r="AE301" s="117">
        <v>3.007</v>
      </c>
      <c r="AF301" s="9">
        <f t="shared" si="1"/>
        <v>301</v>
      </c>
    </row>
    <row r="302" ht="15.75" customHeight="1">
      <c r="A302" s="116">
        <v>45286.0</v>
      </c>
      <c r="B302" s="117">
        <v>1.777</v>
      </c>
      <c r="C302" s="117">
        <v>1.309</v>
      </c>
      <c r="D302" s="117">
        <v>1.543</v>
      </c>
      <c r="E302" s="117">
        <v>1.786</v>
      </c>
      <c r="F302" s="117">
        <v>1.323</v>
      </c>
      <c r="G302" s="117">
        <v>1.555</v>
      </c>
      <c r="H302" s="117">
        <v>1.8</v>
      </c>
      <c r="I302" s="117">
        <v>1.327</v>
      </c>
      <c r="J302" s="117">
        <v>1.564</v>
      </c>
      <c r="K302" s="117">
        <v>1.756</v>
      </c>
      <c r="L302" s="117">
        <v>1.355</v>
      </c>
      <c r="M302" s="117">
        <v>1.556</v>
      </c>
      <c r="N302" s="117">
        <v>1.713</v>
      </c>
      <c r="O302" s="117">
        <v>1.383</v>
      </c>
      <c r="P302" s="117">
        <v>1.548</v>
      </c>
      <c r="Q302" s="117">
        <v>2.022</v>
      </c>
      <c r="R302" s="117">
        <v>1.79</v>
      </c>
      <c r="S302" s="117">
        <v>1.906</v>
      </c>
      <c r="T302" s="117">
        <v>2.358</v>
      </c>
      <c r="U302" s="117">
        <v>2.048</v>
      </c>
      <c r="V302" s="117">
        <v>2.203</v>
      </c>
      <c r="W302" s="117">
        <v>2.574</v>
      </c>
      <c r="X302" s="117">
        <v>2.239</v>
      </c>
      <c r="Y302" s="117">
        <v>2.406</v>
      </c>
      <c r="Z302" s="117">
        <v>3.105</v>
      </c>
      <c r="AA302" s="117">
        <v>2.705</v>
      </c>
      <c r="AB302" s="117">
        <v>2.905</v>
      </c>
      <c r="AC302" s="117">
        <v>3.218</v>
      </c>
      <c r="AD302" s="117">
        <v>2.795</v>
      </c>
      <c r="AE302" s="117">
        <v>3.007</v>
      </c>
      <c r="AF302" s="9">
        <f t="shared" si="1"/>
        <v>302</v>
      </c>
    </row>
    <row r="303" ht="15.75" customHeight="1">
      <c r="A303" s="116">
        <v>45285.0</v>
      </c>
      <c r="B303" s="117">
        <v>1.777</v>
      </c>
      <c r="C303" s="117">
        <v>1.309</v>
      </c>
      <c r="D303" s="117">
        <v>1.543</v>
      </c>
      <c r="E303" s="117">
        <v>1.786</v>
      </c>
      <c r="F303" s="117">
        <v>1.323</v>
      </c>
      <c r="G303" s="117">
        <v>1.555</v>
      </c>
      <c r="H303" s="117">
        <v>1.8</v>
      </c>
      <c r="I303" s="117">
        <v>1.327</v>
      </c>
      <c r="J303" s="117">
        <v>1.564</v>
      </c>
      <c r="K303" s="117">
        <v>1.747</v>
      </c>
      <c r="L303" s="117">
        <v>1.377</v>
      </c>
      <c r="M303" s="117">
        <v>1.562</v>
      </c>
      <c r="N303" s="117">
        <v>1.693</v>
      </c>
      <c r="O303" s="117">
        <v>1.427</v>
      </c>
      <c r="P303" s="117">
        <v>1.56</v>
      </c>
      <c r="Q303" s="117">
        <v>2.002</v>
      </c>
      <c r="R303" s="117">
        <v>1.796</v>
      </c>
      <c r="S303" s="117">
        <v>1.899</v>
      </c>
      <c r="T303" s="117">
        <v>2.357</v>
      </c>
      <c r="U303" s="117">
        <v>2.067</v>
      </c>
      <c r="V303" s="117">
        <v>2.212</v>
      </c>
      <c r="W303" s="117">
        <v>2.555</v>
      </c>
      <c r="X303" s="117">
        <v>2.23</v>
      </c>
      <c r="Y303" s="117">
        <v>2.393</v>
      </c>
      <c r="Z303" s="117">
        <v>3.105</v>
      </c>
      <c r="AA303" s="117">
        <v>2.7</v>
      </c>
      <c r="AB303" s="117">
        <v>2.902</v>
      </c>
      <c r="AC303" s="117">
        <v>3.218</v>
      </c>
      <c r="AD303" s="117">
        <v>2.795</v>
      </c>
      <c r="AE303" s="117">
        <v>3.007</v>
      </c>
      <c r="AF303" s="9">
        <f t="shared" si="1"/>
        <v>303</v>
      </c>
    </row>
    <row r="304" ht="15.75" customHeight="1">
      <c r="A304" s="116">
        <v>45282.0</v>
      </c>
      <c r="B304" s="117">
        <v>1.782</v>
      </c>
      <c r="C304" s="117">
        <v>1.314</v>
      </c>
      <c r="D304" s="117">
        <v>1.548</v>
      </c>
      <c r="E304" s="117">
        <v>1.791</v>
      </c>
      <c r="F304" s="117">
        <v>1.327</v>
      </c>
      <c r="G304" s="117">
        <v>1.559</v>
      </c>
      <c r="H304" s="117">
        <v>1.805</v>
      </c>
      <c r="I304" s="117">
        <v>1.332</v>
      </c>
      <c r="J304" s="117">
        <v>1.568</v>
      </c>
      <c r="K304" s="117">
        <v>1.761</v>
      </c>
      <c r="L304" s="117">
        <v>1.341</v>
      </c>
      <c r="M304" s="117">
        <v>1.551</v>
      </c>
      <c r="N304" s="117">
        <v>1.717</v>
      </c>
      <c r="O304" s="117">
        <v>1.35</v>
      </c>
      <c r="P304" s="117">
        <v>1.533</v>
      </c>
      <c r="Q304" s="117">
        <v>2.006</v>
      </c>
      <c r="R304" s="117">
        <v>1.786</v>
      </c>
      <c r="S304" s="117">
        <v>1.896</v>
      </c>
      <c r="T304" s="117">
        <v>2.358</v>
      </c>
      <c r="U304" s="117">
        <v>2.068</v>
      </c>
      <c r="V304" s="117">
        <v>2.213</v>
      </c>
      <c r="W304" s="117">
        <v>2.565</v>
      </c>
      <c r="X304" s="117">
        <v>2.255</v>
      </c>
      <c r="Y304" s="117">
        <v>2.41</v>
      </c>
      <c r="Z304" s="117">
        <v>3.105</v>
      </c>
      <c r="AA304" s="117">
        <v>2.695</v>
      </c>
      <c r="AB304" s="117">
        <v>2.9</v>
      </c>
      <c r="AC304" s="117">
        <v>3.218</v>
      </c>
      <c r="AD304" s="117">
        <v>2.795</v>
      </c>
      <c r="AE304" s="117">
        <v>3.007</v>
      </c>
      <c r="AF304" s="9">
        <f t="shared" si="1"/>
        <v>304</v>
      </c>
    </row>
    <row r="305" ht="15.75" customHeight="1">
      <c r="A305" s="116">
        <v>45281.0</v>
      </c>
      <c r="B305" s="117">
        <v>1.782</v>
      </c>
      <c r="C305" s="117">
        <v>1.314</v>
      </c>
      <c r="D305" s="117">
        <v>1.548</v>
      </c>
      <c r="E305" s="117">
        <v>1.791</v>
      </c>
      <c r="F305" s="117">
        <v>1.327</v>
      </c>
      <c r="G305" s="117">
        <v>1.559</v>
      </c>
      <c r="H305" s="117">
        <v>1.805</v>
      </c>
      <c r="I305" s="117">
        <v>1.332</v>
      </c>
      <c r="J305" s="117">
        <v>1.568</v>
      </c>
      <c r="K305" s="117">
        <v>1.765</v>
      </c>
      <c r="L305" s="117">
        <v>1.341</v>
      </c>
      <c r="M305" s="117">
        <v>1.553</v>
      </c>
      <c r="N305" s="117">
        <v>1.725</v>
      </c>
      <c r="O305" s="117">
        <v>1.35</v>
      </c>
      <c r="P305" s="117">
        <v>1.538</v>
      </c>
      <c r="Q305" s="117">
        <v>2.02</v>
      </c>
      <c r="R305" s="117">
        <v>1.786</v>
      </c>
      <c r="S305" s="117">
        <v>1.903</v>
      </c>
      <c r="T305" s="117">
        <v>2.345</v>
      </c>
      <c r="U305" s="117">
        <v>2.074</v>
      </c>
      <c r="V305" s="117">
        <v>2.21</v>
      </c>
      <c r="W305" s="117">
        <v>2.588</v>
      </c>
      <c r="X305" s="117">
        <v>2.236</v>
      </c>
      <c r="Y305" s="117">
        <v>2.412</v>
      </c>
      <c r="Z305" s="117">
        <v>3.105</v>
      </c>
      <c r="AA305" s="117">
        <v>2.695</v>
      </c>
      <c r="AB305" s="117">
        <v>2.9</v>
      </c>
      <c r="AC305" s="117">
        <v>3.218</v>
      </c>
      <c r="AD305" s="117">
        <v>2.795</v>
      </c>
      <c r="AE305" s="117">
        <v>3.007</v>
      </c>
      <c r="AF305" s="9">
        <f t="shared" si="1"/>
        <v>305</v>
      </c>
    </row>
    <row r="306" ht="15.75" customHeight="1">
      <c r="A306" s="116">
        <v>45280.0</v>
      </c>
      <c r="B306" s="117">
        <v>1.777</v>
      </c>
      <c r="C306" s="117">
        <v>1.314</v>
      </c>
      <c r="D306" s="117">
        <v>1.545</v>
      </c>
      <c r="E306" s="117">
        <v>1.791</v>
      </c>
      <c r="F306" s="117">
        <v>1.327</v>
      </c>
      <c r="G306" s="117">
        <v>1.559</v>
      </c>
      <c r="H306" s="117">
        <v>1.805</v>
      </c>
      <c r="I306" s="117">
        <v>1.332</v>
      </c>
      <c r="J306" s="117">
        <v>1.568</v>
      </c>
      <c r="K306" s="117">
        <v>1.769</v>
      </c>
      <c r="L306" s="117">
        <v>1.333</v>
      </c>
      <c r="M306" s="117">
        <v>1.551</v>
      </c>
      <c r="N306" s="117">
        <v>1.733</v>
      </c>
      <c r="O306" s="117">
        <v>1.333</v>
      </c>
      <c r="P306" s="117">
        <v>1.533</v>
      </c>
      <c r="Q306" s="117">
        <v>1.996</v>
      </c>
      <c r="R306" s="117">
        <v>1.77</v>
      </c>
      <c r="S306" s="117">
        <v>1.883</v>
      </c>
      <c r="T306" s="117">
        <v>2.355</v>
      </c>
      <c r="U306" s="117">
        <v>2.043</v>
      </c>
      <c r="V306" s="117">
        <v>2.199</v>
      </c>
      <c r="W306" s="117">
        <v>2.543</v>
      </c>
      <c r="X306" s="117">
        <v>2.226</v>
      </c>
      <c r="Y306" s="117">
        <v>2.384</v>
      </c>
      <c r="Z306" s="117">
        <v>3.105</v>
      </c>
      <c r="AA306" s="117">
        <v>2.695</v>
      </c>
      <c r="AB306" s="117">
        <v>2.9</v>
      </c>
      <c r="AC306" s="117">
        <v>3.218</v>
      </c>
      <c r="AD306" s="117">
        <v>2.791</v>
      </c>
      <c r="AE306" s="117">
        <v>3.005</v>
      </c>
      <c r="AF306" s="9">
        <f t="shared" si="1"/>
        <v>306</v>
      </c>
    </row>
    <row r="307" ht="15.75" customHeight="1">
      <c r="A307" s="116">
        <v>45279.0</v>
      </c>
      <c r="B307" s="117">
        <v>1.782</v>
      </c>
      <c r="C307" s="117">
        <v>1.318</v>
      </c>
      <c r="D307" s="117">
        <v>1.55</v>
      </c>
      <c r="E307" s="117">
        <v>1.795</v>
      </c>
      <c r="F307" s="117">
        <v>1.332</v>
      </c>
      <c r="G307" s="117">
        <v>1.564</v>
      </c>
      <c r="H307" s="117">
        <v>1.814</v>
      </c>
      <c r="I307" s="117">
        <v>1.341</v>
      </c>
      <c r="J307" s="117">
        <v>1.577</v>
      </c>
      <c r="K307" s="117">
        <v>1.773</v>
      </c>
      <c r="L307" s="117">
        <v>1.337</v>
      </c>
      <c r="M307" s="117">
        <v>1.555</v>
      </c>
      <c r="N307" s="117">
        <v>1.733</v>
      </c>
      <c r="O307" s="117">
        <v>1.333</v>
      </c>
      <c r="P307" s="117">
        <v>1.533</v>
      </c>
      <c r="Q307" s="117">
        <v>2.01</v>
      </c>
      <c r="R307" s="117">
        <v>1.77</v>
      </c>
      <c r="S307" s="117">
        <v>1.89</v>
      </c>
      <c r="T307" s="117">
        <v>2.375</v>
      </c>
      <c r="U307" s="117">
        <v>2.057</v>
      </c>
      <c r="V307" s="117">
        <v>2.216</v>
      </c>
      <c r="W307" s="117">
        <v>2.565</v>
      </c>
      <c r="X307" s="117">
        <v>2.24</v>
      </c>
      <c r="Y307" s="117">
        <v>2.403</v>
      </c>
      <c r="Z307" s="117">
        <v>3.123</v>
      </c>
      <c r="AA307" s="117">
        <v>2.714</v>
      </c>
      <c r="AB307" s="117">
        <v>2.918</v>
      </c>
      <c r="AC307" s="117">
        <v>3.236</v>
      </c>
      <c r="AD307" s="117">
        <v>2.809</v>
      </c>
      <c r="AE307" s="117">
        <v>3.023</v>
      </c>
      <c r="AF307" s="9">
        <f t="shared" si="1"/>
        <v>307</v>
      </c>
    </row>
    <row r="308" ht="15.75" customHeight="1">
      <c r="A308" s="116">
        <v>45278.0</v>
      </c>
      <c r="B308" s="117">
        <v>1.793</v>
      </c>
      <c r="C308" s="117">
        <v>1.329</v>
      </c>
      <c r="D308" s="117">
        <v>1.561</v>
      </c>
      <c r="E308" s="117">
        <v>1.806</v>
      </c>
      <c r="F308" s="117">
        <v>1.343</v>
      </c>
      <c r="G308" s="117">
        <v>1.575</v>
      </c>
      <c r="H308" s="117">
        <v>1.823</v>
      </c>
      <c r="I308" s="117">
        <v>1.35</v>
      </c>
      <c r="J308" s="117">
        <v>1.586</v>
      </c>
      <c r="K308" s="117">
        <v>1.778</v>
      </c>
      <c r="L308" s="117">
        <v>1.342</v>
      </c>
      <c r="M308" s="117">
        <v>1.56</v>
      </c>
      <c r="N308" s="117">
        <v>1.733</v>
      </c>
      <c r="O308" s="117">
        <v>1.333</v>
      </c>
      <c r="P308" s="117">
        <v>1.533</v>
      </c>
      <c r="Q308" s="117">
        <v>2.02</v>
      </c>
      <c r="R308" s="117">
        <v>1.78</v>
      </c>
      <c r="S308" s="117">
        <v>1.9</v>
      </c>
      <c r="T308" s="117">
        <v>2.383</v>
      </c>
      <c r="U308" s="117">
        <v>2.062</v>
      </c>
      <c r="V308" s="117">
        <v>2.223</v>
      </c>
      <c r="W308" s="117">
        <v>2.6</v>
      </c>
      <c r="X308" s="117">
        <v>2.238</v>
      </c>
      <c r="Y308" s="117">
        <v>2.419</v>
      </c>
      <c r="Z308" s="117">
        <v>3.159</v>
      </c>
      <c r="AA308" s="117">
        <v>2.741</v>
      </c>
      <c r="AB308" s="117">
        <v>2.95</v>
      </c>
      <c r="AC308" s="117">
        <v>3.264</v>
      </c>
      <c r="AD308" s="117">
        <v>2.836</v>
      </c>
      <c r="AE308" s="117">
        <v>3.05</v>
      </c>
      <c r="AF308" s="9">
        <f t="shared" si="1"/>
        <v>308</v>
      </c>
    </row>
    <row r="309" ht="15.75" customHeight="1">
      <c r="A309" s="116">
        <v>45275.0</v>
      </c>
      <c r="B309" s="117">
        <v>1.797</v>
      </c>
      <c r="C309" s="117">
        <v>1.334</v>
      </c>
      <c r="D309" s="117">
        <v>1.565</v>
      </c>
      <c r="E309" s="117">
        <v>1.811</v>
      </c>
      <c r="F309" s="117">
        <v>1.347</v>
      </c>
      <c r="G309" s="117">
        <v>1.579</v>
      </c>
      <c r="H309" s="117">
        <v>1.827</v>
      </c>
      <c r="I309" s="117">
        <v>1.355</v>
      </c>
      <c r="J309" s="117">
        <v>1.591</v>
      </c>
      <c r="K309" s="117">
        <v>1.78</v>
      </c>
      <c r="L309" s="117">
        <v>1.344</v>
      </c>
      <c r="M309" s="117">
        <v>1.562</v>
      </c>
      <c r="N309" s="117">
        <v>1.733</v>
      </c>
      <c r="O309" s="117">
        <v>1.333</v>
      </c>
      <c r="P309" s="117">
        <v>1.533</v>
      </c>
      <c r="Q309" s="117">
        <v>2.02</v>
      </c>
      <c r="R309" s="117">
        <v>1.786</v>
      </c>
      <c r="S309" s="117">
        <v>1.903</v>
      </c>
      <c r="T309" s="117">
        <v>2.359</v>
      </c>
      <c r="U309" s="117">
        <v>2.077</v>
      </c>
      <c r="V309" s="117">
        <v>2.218</v>
      </c>
      <c r="W309" s="117">
        <v>2.556</v>
      </c>
      <c r="X309" s="117">
        <v>2.253</v>
      </c>
      <c r="Y309" s="117">
        <v>2.404</v>
      </c>
      <c r="Z309" s="117">
        <v>3.168</v>
      </c>
      <c r="AA309" s="117">
        <v>2.75</v>
      </c>
      <c r="AB309" s="117">
        <v>2.959</v>
      </c>
      <c r="AC309" s="117">
        <v>3.273</v>
      </c>
      <c r="AD309" s="117">
        <v>2.845</v>
      </c>
      <c r="AE309" s="117">
        <v>3.059</v>
      </c>
      <c r="AF309" s="9">
        <f t="shared" si="1"/>
        <v>309</v>
      </c>
    </row>
    <row r="310" ht="15.75" customHeight="1">
      <c r="A310" s="116">
        <v>45274.0</v>
      </c>
      <c r="B310" s="117">
        <v>1.802</v>
      </c>
      <c r="C310" s="117">
        <v>1.338</v>
      </c>
      <c r="D310" s="117">
        <v>1.57</v>
      </c>
      <c r="E310" s="117">
        <v>1.815</v>
      </c>
      <c r="F310" s="117">
        <v>1.352</v>
      </c>
      <c r="G310" s="117">
        <v>1.584</v>
      </c>
      <c r="H310" s="117">
        <v>1.832</v>
      </c>
      <c r="I310" s="117">
        <v>1.359</v>
      </c>
      <c r="J310" s="117">
        <v>1.595</v>
      </c>
      <c r="K310" s="117">
        <v>1.783</v>
      </c>
      <c r="L310" s="117">
        <v>1.346</v>
      </c>
      <c r="M310" s="117">
        <v>1.564</v>
      </c>
      <c r="N310" s="117">
        <v>1.733</v>
      </c>
      <c r="O310" s="117">
        <v>1.333</v>
      </c>
      <c r="P310" s="117">
        <v>1.533</v>
      </c>
      <c r="Q310" s="117">
        <v>2.066</v>
      </c>
      <c r="R310" s="117">
        <v>1.786</v>
      </c>
      <c r="S310" s="117">
        <v>1.926</v>
      </c>
      <c r="T310" s="117">
        <v>2.397</v>
      </c>
      <c r="U310" s="117">
        <v>2.082</v>
      </c>
      <c r="V310" s="117">
        <v>2.24</v>
      </c>
      <c r="W310" s="117">
        <v>2.613</v>
      </c>
      <c r="X310" s="117">
        <v>2.256</v>
      </c>
      <c r="Y310" s="117">
        <v>2.434</v>
      </c>
      <c r="Z310" s="117">
        <v>3.168</v>
      </c>
      <c r="AA310" s="117">
        <v>2.75</v>
      </c>
      <c r="AB310" s="117">
        <v>2.959</v>
      </c>
      <c r="AC310" s="117">
        <v>3.273</v>
      </c>
      <c r="AD310" s="117">
        <v>2.841</v>
      </c>
      <c r="AE310" s="117">
        <v>3.057</v>
      </c>
      <c r="AF310" s="9">
        <f t="shared" si="1"/>
        <v>310</v>
      </c>
    </row>
    <row r="311" ht="15.75" customHeight="1">
      <c r="A311" s="116">
        <v>45273.0</v>
      </c>
      <c r="B311" s="117">
        <v>1.859</v>
      </c>
      <c r="C311" s="117">
        <v>1.373</v>
      </c>
      <c r="D311" s="117">
        <v>1.616</v>
      </c>
      <c r="E311" s="117">
        <v>1.859</v>
      </c>
      <c r="F311" s="117">
        <v>1.373</v>
      </c>
      <c r="G311" s="117">
        <v>1.616</v>
      </c>
      <c r="H311" s="117">
        <v>1.864</v>
      </c>
      <c r="I311" s="117">
        <v>1.377</v>
      </c>
      <c r="J311" s="117">
        <v>1.62</v>
      </c>
      <c r="K311" s="117">
        <v>1.832</v>
      </c>
      <c r="L311" s="117">
        <v>1.405</v>
      </c>
      <c r="M311" s="117">
        <v>1.619</v>
      </c>
      <c r="N311" s="117">
        <v>1.8</v>
      </c>
      <c r="O311" s="117">
        <v>1.433</v>
      </c>
      <c r="P311" s="117">
        <v>1.617</v>
      </c>
      <c r="Q311" s="117">
        <v>2.184</v>
      </c>
      <c r="R311" s="117">
        <v>1.994</v>
      </c>
      <c r="S311" s="117">
        <v>2.089</v>
      </c>
      <c r="T311" s="117">
        <v>2.477</v>
      </c>
      <c r="U311" s="117">
        <v>2.164</v>
      </c>
      <c r="V311" s="117">
        <v>2.321</v>
      </c>
      <c r="W311" s="117">
        <v>2.65</v>
      </c>
      <c r="X311" s="117">
        <v>2.397</v>
      </c>
      <c r="Y311" s="117">
        <v>2.523</v>
      </c>
      <c r="Z311" s="117">
        <v>3.218</v>
      </c>
      <c r="AA311" s="117">
        <v>2.791</v>
      </c>
      <c r="AB311" s="117">
        <v>3.005</v>
      </c>
      <c r="AC311" s="117">
        <v>3.323</v>
      </c>
      <c r="AD311" s="117">
        <v>2.882</v>
      </c>
      <c r="AE311" s="117">
        <v>3.102</v>
      </c>
      <c r="AF311" s="9">
        <f t="shared" si="1"/>
        <v>311</v>
      </c>
    </row>
    <row r="312" ht="15.75" customHeight="1">
      <c r="A312" s="116">
        <v>45272.0</v>
      </c>
      <c r="B312" s="117">
        <v>1.859</v>
      </c>
      <c r="C312" s="117">
        <v>1.373</v>
      </c>
      <c r="D312" s="117">
        <v>1.616</v>
      </c>
      <c r="E312" s="117">
        <v>1.859</v>
      </c>
      <c r="F312" s="117">
        <v>1.373</v>
      </c>
      <c r="G312" s="117">
        <v>1.616</v>
      </c>
      <c r="H312" s="117">
        <v>1.864</v>
      </c>
      <c r="I312" s="117">
        <v>1.377</v>
      </c>
      <c r="J312" s="117">
        <v>1.62</v>
      </c>
      <c r="K312" s="117">
        <v>1.782</v>
      </c>
      <c r="L312" s="117">
        <v>1.439</v>
      </c>
      <c r="M312" s="117">
        <v>1.61</v>
      </c>
      <c r="N312" s="117">
        <v>1.7</v>
      </c>
      <c r="O312" s="117">
        <v>1.5</v>
      </c>
      <c r="P312" s="117">
        <v>1.6</v>
      </c>
      <c r="Q312" s="117">
        <v>2.242</v>
      </c>
      <c r="R312" s="117">
        <v>2.033</v>
      </c>
      <c r="S312" s="117">
        <v>2.138</v>
      </c>
      <c r="T312" s="117">
        <v>2.489</v>
      </c>
      <c r="U312" s="117">
        <v>2.196</v>
      </c>
      <c r="V312" s="117">
        <v>2.343</v>
      </c>
      <c r="W312" s="117">
        <v>2.697</v>
      </c>
      <c r="X312" s="117">
        <v>2.4</v>
      </c>
      <c r="Y312" s="117">
        <v>2.548</v>
      </c>
      <c r="Z312" s="117">
        <v>3.223</v>
      </c>
      <c r="AA312" s="117">
        <v>2.795</v>
      </c>
      <c r="AB312" s="117">
        <v>3.009</v>
      </c>
      <c r="AC312" s="117">
        <v>3.323</v>
      </c>
      <c r="AD312" s="117">
        <v>2.882</v>
      </c>
      <c r="AE312" s="117">
        <v>3.102</v>
      </c>
      <c r="AF312" s="9">
        <f t="shared" si="1"/>
        <v>312</v>
      </c>
    </row>
    <row r="313" ht="15.75" customHeight="1">
      <c r="A313" s="116">
        <v>45271.0</v>
      </c>
      <c r="B313" s="117">
        <v>1.859</v>
      </c>
      <c r="C313" s="117">
        <v>1.373</v>
      </c>
      <c r="D313" s="117">
        <v>1.616</v>
      </c>
      <c r="E313" s="117">
        <v>1.859</v>
      </c>
      <c r="F313" s="117">
        <v>1.373</v>
      </c>
      <c r="G313" s="117">
        <v>1.616</v>
      </c>
      <c r="H313" s="117">
        <v>1.864</v>
      </c>
      <c r="I313" s="117">
        <v>1.377</v>
      </c>
      <c r="J313" s="117">
        <v>1.62</v>
      </c>
      <c r="K313" s="117">
        <v>1.848</v>
      </c>
      <c r="L313" s="117">
        <v>1.389</v>
      </c>
      <c r="M313" s="117">
        <v>1.619</v>
      </c>
      <c r="N313" s="117">
        <v>1.833</v>
      </c>
      <c r="O313" s="117">
        <v>1.4</v>
      </c>
      <c r="P313" s="117">
        <v>1.617</v>
      </c>
      <c r="Q313" s="117">
        <v>2.242</v>
      </c>
      <c r="R313" s="117">
        <v>2.033</v>
      </c>
      <c r="S313" s="117">
        <v>2.138</v>
      </c>
      <c r="T313" s="117">
        <v>2.497</v>
      </c>
      <c r="U313" s="117">
        <v>2.2</v>
      </c>
      <c r="V313" s="117">
        <v>2.349</v>
      </c>
      <c r="W313" s="117">
        <v>2.697</v>
      </c>
      <c r="X313" s="117">
        <v>2.4</v>
      </c>
      <c r="Y313" s="117">
        <v>2.548</v>
      </c>
      <c r="Z313" s="117">
        <v>3.223</v>
      </c>
      <c r="AA313" s="117">
        <v>2.795</v>
      </c>
      <c r="AB313" s="117">
        <v>3.009</v>
      </c>
      <c r="AC313" s="117">
        <v>3.323</v>
      </c>
      <c r="AD313" s="117">
        <v>2.882</v>
      </c>
      <c r="AE313" s="117">
        <v>3.102</v>
      </c>
      <c r="AF313" s="9">
        <f t="shared" si="1"/>
        <v>313</v>
      </c>
    </row>
    <row r="314" ht="15.75" customHeight="1">
      <c r="A314" s="116">
        <v>45268.0</v>
      </c>
      <c r="B314" s="117">
        <v>1.859</v>
      </c>
      <c r="C314" s="117">
        <v>1.373</v>
      </c>
      <c r="D314" s="117">
        <v>1.616</v>
      </c>
      <c r="E314" s="117">
        <v>1.859</v>
      </c>
      <c r="F314" s="117">
        <v>1.373</v>
      </c>
      <c r="G314" s="117">
        <v>1.616</v>
      </c>
      <c r="H314" s="117">
        <v>1.864</v>
      </c>
      <c r="I314" s="117">
        <v>1.377</v>
      </c>
      <c r="J314" s="117">
        <v>1.62</v>
      </c>
      <c r="K314" s="117">
        <v>1.815</v>
      </c>
      <c r="L314" s="117">
        <v>1.389</v>
      </c>
      <c r="M314" s="117">
        <v>1.602</v>
      </c>
      <c r="N314" s="117">
        <v>1.767</v>
      </c>
      <c r="O314" s="117">
        <v>1.4</v>
      </c>
      <c r="P314" s="117">
        <v>1.583</v>
      </c>
      <c r="Q314" s="117">
        <v>2.242</v>
      </c>
      <c r="R314" s="117">
        <v>2.033</v>
      </c>
      <c r="S314" s="117">
        <v>2.138</v>
      </c>
      <c r="T314" s="117">
        <v>2.489</v>
      </c>
      <c r="U314" s="117">
        <v>2.198</v>
      </c>
      <c r="V314" s="117">
        <v>2.344</v>
      </c>
      <c r="W314" s="117">
        <v>2.691</v>
      </c>
      <c r="X314" s="117">
        <v>2.409</v>
      </c>
      <c r="Y314" s="117">
        <v>2.55</v>
      </c>
      <c r="Z314" s="117">
        <v>3.223</v>
      </c>
      <c r="AA314" s="117">
        <v>2.795</v>
      </c>
      <c r="AB314" s="117">
        <v>3.009</v>
      </c>
      <c r="AC314" s="117">
        <v>3.323</v>
      </c>
      <c r="AD314" s="117">
        <v>2.882</v>
      </c>
      <c r="AE314" s="117">
        <v>3.102</v>
      </c>
      <c r="AF314" s="9">
        <f t="shared" si="1"/>
        <v>314</v>
      </c>
    </row>
    <row r="315" ht="15.75" customHeight="1">
      <c r="A315" s="116">
        <v>45267.0</v>
      </c>
      <c r="B315" s="117">
        <v>1.868</v>
      </c>
      <c r="C315" s="117">
        <v>1.391</v>
      </c>
      <c r="D315" s="117">
        <v>1.63</v>
      </c>
      <c r="E315" s="117">
        <v>1.868</v>
      </c>
      <c r="F315" s="117">
        <v>1.391</v>
      </c>
      <c r="G315" s="117">
        <v>1.63</v>
      </c>
      <c r="H315" s="117">
        <v>1.873</v>
      </c>
      <c r="I315" s="117">
        <v>1.395</v>
      </c>
      <c r="J315" s="117">
        <v>1.634</v>
      </c>
      <c r="K315" s="117">
        <v>1.853</v>
      </c>
      <c r="L315" s="117">
        <v>1.398</v>
      </c>
      <c r="M315" s="117">
        <v>1.625</v>
      </c>
      <c r="N315" s="117">
        <v>1.833</v>
      </c>
      <c r="O315" s="117">
        <v>1.4</v>
      </c>
      <c r="P315" s="117">
        <v>1.617</v>
      </c>
      <c r="Q315" s="117">
        <v>2.25</v>
      </c>
      <c r="R315" s="117">
        <v>2.045</v>
      </c>
      <c r="S315" s="117">
        <v>2.148</v>
      </c>
      <c r="T315" s="117">
        <v>2.492</v>
      </c>
      <c r="U315" s="117">
        <v>2.194</v>
      </c>
      <c r="V315" s="117">
        <v>2.343</v>
      </c>
      <c r="W315" s="117">
        <v>2.706</v>
      </c>
      <c r="X315" s="117">
        <v>2.408</v>
      </c>
      <c r="Y315" s="117">
        <v>2.557</v>
      </c>
      <c r="Z315" s="117">
        <v>3.223</v>
      </c>
      <c r="AA315" s="117">
        <v>2.795</v>
      </c>
      <c r="AB315" s="117">
        <v>3.009</v>
      </c>
      <c r="AC315" s="117">
        <v>3.323</v>
      </c>
      <c r="AD315" s="117">
        <v>2.882</v>
      </c>
      <c r="AE315" s="117">
        <v>3.102</v>
      </c>
      <c r="AF315" s="9">
        <f t="shared" si="1"/>
        <v>315</v>
      </c>
    </row>
    <row r="316" ht="15.75" customHeight="1">
      <c r="A316" s="116">
        <v>45266.0</v>
      </c>
      <c r="B316" s="117">
        <v>1.873</v>
      </c>
      <c r="C316" s="117">
        <v>1.395</v>
      </c>
      <c r="D316" s="117">
        <v>1.634</v>
      </c>
      <c r="E316" s="117">
        <v>1.873</v>
      </c>
      <c r="F316" s="117">
        <v>1.395</v>
      </c>
      <c r="G316" s="117">
        <v>1.634</v>
      </c>
      <c r="H316" s="117">
        <v>1.877</v>
      </c>
      <c r="I316" s="117">
        <v>1.4</v>
      </c>
      <c r="J316" s="117">
        <v>1.639</v>
      </c>
      <c r="K316" s="117">
        <v>1.847</v>
      </c>
      <c r="L316" s="117">
        <v>1.392</v>
      </c>
      <c r="M316" s="117">
        <v>1.619</v>
      </c>
      <c r="N316" s="117">
        <v>1.817</v>
      </c>
      <c r="O316" s="117">
        <v>1.383</v>
      </c>
      <c r="P316" s="117">
        <v>1.6</v>
      </c>
      <c r="Q316" s="117">
        <v>2.243</v>
      </c>
      <c r="R316" s="117">
        <v>1.983</v>
      </c>
      <c r="S316" s="117">
        <v>2.113</v>
      </c>
      <c r="T316" s="117">
        <v>2.48</v>
      </c>
      <c r="U316" s="117">
        <v>2.217</v>
      </c>
      <c r="V316" s="117">
        <v>2.349</v>
      </c>
      <c r="W316" s="117">
        <v>2.682</v>
      </c>
      <c r="X316" s="117">
        <v>2.427</v>
      </c>
      <c r="Y316" s="117">
        <v>2.554</v>
      </c>
      <c r="Z316" s="117">
        <v>3.227</v>
      </c>
      <c r="AA316" s="117">
        <v>2.805</v>
      </c>
      <c r="AB316" s="117">
        <v>3.016</v>
      </c>
      <c r="AC316" s="117">
        <v>3.327</v>
      </c>
      <c r="AD316" s="117">
        <v>2.886</v>
      </c>
      <c r="AE316" s="117">
        <v>3.107</v>
      </c>
      <c r="AF316" s="9">
        <f t="shared" si="1"/>
        <v>316</v>
      </c>
    </row>
    <row r="317" ht="15.75" customHeight="1">
      <c r="A317" s="116">
        <v>45265.0</v>
      </c>
      <c r="B317" s="117">
        <v>1.873</v>
      </c>
      <c r="C317" s="117">
        <v>1.395</v>
      </c>
      <c r="D317" s="117">
        <v>1.634</v>
      </c>
      <c r="E317" s="117">
        <v>1.873</v>
      </c>
      <c r="F317" s="117">
        <v>1.395</v>
      </c>
      <c r="G317" s="117">
        <v>1.634</v>
      </c>
      <c r="H317" s="117">
        <v>1.877</v>
      </c>
      <c r="I317" s="117">
        <v>1.4</v>
      </c>
      <c r="J317" s="117">
        <v>1.639</v>
      </c>
      <c r="K317" s="117">
        <v>1.822</v>
      </c>
      <c r="L317" s="117">
        <v>1.4</v>
      </c>
      <c r="M317" s="117">
        <v>1.611</v>
      </c>
      <c r="N317" s="117">
        <v>1.767</v>
      </c>
      <c r="O317" s="117">
        <v>1.4</v>
      </c>
      <c r="P317" s="117">
        <v>1.583</v>
      </c>
      <c r="Q317" s="117">
        <v>2.227</v>
      </c>
      <c r="R317" s="117">
        <v>2.039</v>
      </c>
      <c r="S317" s="117">
        <v>2.133</v>
      </c>
      <c r="T317" s="117">
        <v>2.49</v>
      </c>
      <c r="U317" s="117">
        <v>2.173</v>
      </c>
      <c r="V317" s="117">
        <v>2.332</v>
      </c>
      <c r="W317" s="117">
        <v>2.688</v>
      </c>
      <c r="X317" s="117">
        <v>2.392</v>
      </c>
      <c r="Y317" s="117">
        <v>2.54</v>
      </c>
      <c r="Z317" s="117">
        <v>3.227</v>
      </c>
      <c r="AA317" s="117">
        <v>2.8</v>
      </c>
      <c r="AB317" s="117">
        <v>3.014</v>
      </c>
      <c r="AC317" s="117">
        <v>3.327</v>
      </c>
      <c r="AD317" s="117">
        <v>2.886</v>
      </c>
      <c r="AE317" s="117">
        <v>3.107</v>
      </c>
      <c r="AF317" s="9">
        <f t="shared" si="1"/>
        <v>317</v>
      </c>
    </row>
    <row r="318" ht="15.75" customHeight="1">
      <c r="A318" s="116">
        <v>45264.0</v>
      </c>
      <c r="B318" s="117">
        <v>1.873</v>
      </c>
      <c r="C318" s="117">
        <v>1.395</v>
      </c>
      <c r="D318" s="117">
        <v>1.634</v>
      </c>
      <c r="E318" s="117">
        <v>1.873</v>
      </c>
      <c r="F318" s="117">
        <v>1.395</v>
      </c>
      <c r="G318" s="117">
        <v>1.634</v>
      </c>
      <c r="H318" s="117">
        <v>1.877</v>
      </c>
      <c r="I318" s="117">
        <v>1.4</v>
      </c>
      <c r="J318" s="117">
        <v>1.639</v>
      </c>
      <c r="K318" s="117">
        <v>1.822</v>
      </c>
      <c r="L318" s="117">
        <v>1.4</v>
      </c>
      <c r="M318" s="117">
        <v>1.611</v>
      </c>
      <c r="N318" s="117">
        <v>1.767</v>
      </c>
      <c r="O318" s="117">
        <v>1.4</v>
      </c>
      <c r="P318" s="117">
        <v>1.583</v>
      </c>
      <c r="Q318" s="117">
        <v>2.214</v>
      </c>
      <c r="R318" s="117">
        <v>2.036</v>
      </c>
      <c r="S318" s="117">
        <v>2.125</v>
      </c>
      <c r="T318" s="117">
        <v>2.479</v>
      </c>
      <c r="U318" s="117">
        <v>2.191</v>
      </c>
      <c r="V318" s="117">
        <v>2.335</v>
      </c>
      <c r="W318" s="117">
        <v>2.697</v>
      </c>
      <c r="X318" s="117">
        <v>2.406</v>
      </c>
      <c r="Y318" s="117">
        <v>2.551</v>
      </c>
      <c r="Z318" s="117">
        <v>3.227</v>
      </c>
      <c r="AA318" s="117">
        <v>2.8</v>
      </c>
      <c r="AB318" s="117">
        <v>3.014</v>
      </c>
      <c r="AC318" s="117">
        <v>3.327</v>
      </c>
      <c r="AD318" s="117">
        <v>2.886</v>
      </c>
      <c r="AE318" s="117">
        <v>3.107</v>
      </c>
      <c r="AF318" s="9">
        <f t="shared" si="1"/>
        <v>318</v>
      </c>
    </row>
    <row r="319" ht="15.75" customHeight="1">
      <c r="A319" s="116">
        <v>45261.0</v>
      </c>
      <c r="B319" s="117">
        <v>1.873</v>
      </c>
      <c r="C319" s="117">
        <v>1.395</v>
      </c>
      <c r="D319" s="117">
        <v>1.634</v>
      </c>
      <c r="E319" s="117">
        <v>1.873</v>
      </c>
      <c r="F319" s="117">
        <v>1.395</v>
      </c>
      <c r="G319" s="117">
        <v>1.634</v>
      </c>
      <c r="H319" s="117">
        <v>1.877</v>
      </c>
      <c r="I319" s="117">
        <v>1.4</v>
      </c>
      <c r="J319" s="117">
        <v>1.639</v>
      </c>
      <c r="K319" s="117">
        <v>1.914</v>
      </c>
      <c r="L319" s="117">
        <v>1.441</v>
      </c>
      <c r="M319" s="117">
        <v>1.677</v>
      </c>
      <c r="N319" s="117">
        <v>1.95</v>
      </c>
      <c r="O319" s="117">
        <v>1.482</v>
      </c>
      <c r="P319" s="117">
        <v>1.716</v>
      </c>
      <c r="Q319" s="117">
        <v>2.266</v>
      </c>
      <c r="R319" s="117">
        <v>2.036</v>
      </c>
      <c r="S319" s="117">
        <v>2.151</v>
      </c>
      <c r="T319" s="117">
        <v>2.482</v>
      </c>
      <c r="U319" s="117">
        <v>2.171</v>
      </c>
      <c r="V319" s="117">
        <v>2.327</v>
      </c>
      <c r="W319" s="117">
        <v>2.691</v>
      </c>
      <c r="X319" s="117">
        <v>2.384</v>
      </c>
      <c r="Y319" s="117">
        <v>2.538</v>
      </c>
      <c r="Z319" s="117">
        <v>3.227</v>
      </c>
      <c r="AA319" s="117">
        <v>2.791</v>
      </c>
      <c r="AB319" s="117">
        <v>3.009</v>
      </c>
      <c r="AC319" s="117">
        <v>3.327</v>
      </c>
      <c r="AD319" s="117">
        <v>2.886</v>
      </c>
      <c r="AE319" s="117">
        <v>3.107</v>
      </c>
      <c r="AF319" s="9">
        <f t="shared" si="1"/>
        <v>319</v>
      </c>
    </row>
    <row r="320" ht="15.75" customHeight="1">
      <c r="A320" s="116">
        <v>45260.0</v>
      </c>
      <c r="B320" s="117">
        <v>1.873</v>
      </c>
      <c r="C320" s="117">
        <v>1.395</v>
      </c>
      <c r="D320" s="117">
        <v>1.634</v>
      </c>
      <c r="E320" s="117">
        <v>1.873</v>
      </c>
      <c r="F320" s="117">
        <v>1.395</v>
      </c>
      <c r="G320" s="117">
        <v>1.634</v>
      </c>
      <c r="H320" s="117">
        <v>1.877</v>
      </c>
      <c r="I320" s="117">
        <v>1.4</v>
      </c>
      <c r="J320" s="117">
        <v>1.639</v>
      </c>
      <c r="K320" s="117">
        <v>1.916</v>
      </c>
      <c r="L320" s="117">
        <v>1.443</v>
      </c>
      <c r="M320" s="117">
        <v>1.68</v>
      </c>
      <c r="N320" s="117">
        <v>1.955</v>
      </c>
      <c r="O320" s="117">
        <v>1.486</v>
      </c>
      <c r="P320" s="117">
        <v>1.72</v>
      </c>
      <c r="Q320" s="117">
        <v>2.266</v>
      </c>
      <c r="R320" s="117">
        <v>2.036</v>
      </c>
      <c r="S320" s="117">
        <v>2.151</v>
      </c>
      <c r="T320" s="117">
        <v>2.485</v>
      </c>
      <c r="U320" s="117">
        <v>2.17</v>
      </c>
      <c r="V320" s="117">
        <v>2.328</v>
      </c>
      <c r="W320" s="117">
        <v>2.694</v>
      </c>
      <c r="X320" s="117">
        <v>2.383</v>
      </c>
      <c r="Y320" s="117">
        <v>2.539</v>
      </c>
      <c r="Z320" s="117">
        <v>3.227</v>
      </c>
      <c r="AA320" s="117">
        <v>2.791</v>
      </c>
      <c r="AB320" s="117">
        <v>3.009</v>
      </c>
      <c r="AC320" s="117">
        <v>3.327</v>
      </c>
      <c r="AD320" s="117">
        <v>2.886</v>
      </c>
      <c r="AE320" s="117">
        <v>3.107</v>
      </c>
      <c r="AF320" s="9">
        <f t="shared" si="1"/>
        <v>320</v>
      </c>
    </row>
    <row r="321" ht="15.75" customHeight="1">
      <c r="A321" s="116">
        <v>45259.0</v>
      </c>
      <c r="B321" s="117">
        <v>1.882</v>
      </c>
      <c r="C321" s="117">
        <v>1.405</v>
      </c>
      <c r="D321" s="117">
        <v>1.643</v>
      </c>
      <c r="E321" s="117">
        <v>1.882</v>
      </c>
      <c r="F321" s="117">
        <v>1.405</v>
      </c>
      <c r="G321" s="117">
        <v>1.643</v>
      </c>
      <c r="H321" s="117">
        <v>1.891</v>
      </c>
      <c r="I321" s="117">
        <v>1.414</v>
      </c>
      <c r="J321" s="117">
        <v>1.652</v>
      </c>
      <c r="K321" s="117">
        <v>1.925</v>
      </c>
      <c r="L321" s="117">
        <v>1.452</v>
      </c>
      <c r="M321" s="117">
        <v>1.689</v>
      </c>
      <c r="N321" s="117">
        <v>1.959</v>
      </c>
      <c r="O321" s="117">
        <v>1.491</v>
      </c>
      <c r="P321" s="117">
        <v>1.725</v>
      </c>
      <c r="Q321" s="117">
        <v>2.212</v>
      </c>
      <c r="R321" s="117">
        <v>2.032</v>
      </c>
      <c r="S321" s="117">
        <v>2.122</v>
      </c>
      <c r="T321" s="117">
        <v>2.55</v>
      </c>
      <c r="U321" s="117">
        <v>2.222</v>
      </c>
      <c r="V321" s="117">
        <v>2.386</v>
      </c>
      <c r="W321" s="117">
        <v>2.754</v>
      </c>
      <c r="X321" s="117">
        <v>2.436</v>
      </c>
      <c r="Y321" s="117">
        <v>2.595</v>
      </c>
      <c r="Z321" s="117">
        <v>3.227</v>
      </c>
      <c r="AA321" s="117">
        <v>2.791</v>
      </c>
      <c r="AB321" s="117">
        <v>3.009</v>
      </c>
      <c r="AC321" s="117">
        <v>3.35</v>
      </c>
      <c r="AD321" s="117">
        <v>2.9</v>
      </c>
      <c r="AE321" s="117">
        <v>3.125</v>
      </c>
      <c r="AF321" s="9">
        <f t="shared" si="1"/>
        <v>321</v>
      </c>
    </row>
    <row r="322" ht="15.75" customHeight="1">
      <c r="A322" s="116">
        <v>45258.0</v>
      </c>
      <c r="B322" s="117">
        <v>1.882</v>
      </c>
      <c r="C322" s="117">
        <v>1.405</v>
      </c>
      <c r="D322" s="117">
        <v>1.643</v>
      </c>
      <c r="E322" s="117">
        <v>1.882</v>
      </c>
      <c r="F322" s="117">
        <v>1.405</v>
      </c>
      <c r="G322" s="117">
        <v>1.643</v>
      </c>
      <c r="H322" s="117">
        <v>1.891</v>
      </c>
      <c r="I322" s="117">
        <v>1.414</v>
      </c>
      <c r="J322" s="117">
        <v>1.652</v>
      </c>
      <c r="K322" s="117">
        <v>1.932</v>
      </c>
      <c r="L322" s="117">
        <v>1.459</v>
      </c>
      <c r="M322" s="117">
        <v>1.695</v>
      </c>
      <c r="N322" s="117">
        <v>1.973</v>
      </c>
      <c r="O322" s="117">
        <v>1.505</v>
      </c>
      <c r="P322" s="117">
        <v>1.739</v>
      </c>
      <c r="Q322" s="117">
        <v>2.228</v>
      </c>
      <c r="R322" s="117">
        <v>2.05</v>
      </c>
      <c r="S322" s="117">
        <v>2.139</v>
      </c>
      <c r="T322" s="117">
        <v>2.58</v>
      </c>
      <c r="U322" s="117">
        <v>2.227</v>
      </c>
      <c r="V322" s="117">
        <v>2.404</v>
      </c>
      <c r="W322" s="117">
        <v>2.77</v>
      </c>
      <c r="X322" s="117">
        <v>2.441</v>
      </c>
      <c r="Y322" s="117">
        <v>2.606</v>
      </c>
      <c r="Z322" s="117">
        <v>3.232</v>
      </c>
      <c r="AA322" s="117">
        <v>2.795</v>
      </c>
      <c r="AB322" s="117">
        <v>3.014</v>
      </c>
      <c r="AC322" s="117">
        <v>3.364</v>
      </c>
      <c r="AD322" s="117">
        <v>2.909</v>
      </c>
      <c r="AE322" s="117">
        <v>3.136</v>
      </c>
      <c r="AF322" s="9">
        <f t="shared" si="1"/>
        <v>322</v>
      </c>
    </row>
    <row r="323" ht="15.75" customHeight="1">
      <c r="A323" s="116">
        <v>45257.0</v>
      </c>
      <c r="B323" s="117">
        <v>1.891</v>
      </c>
      <c r="C323" s="117">
        <v>1.414</v>
      </c>
      <c r="D323" s="117">
        <v>1.652</v>
      </c>
      <c r="E323" s="117">
        <v>1.891</v>
      </c>
      <c r="F323" s="117">
        <v>1.414</v>
      </c>
      <c r="G323" s="117">
        <v>1.652</v>
      </c>
      <c r="H323" s="117">
        <v>1.9</v>
      </c>
      <c r="I323" s="117">
        <v>1.423</v>
      </c>
      <c r="J323" s="117">
        <v>1.661</v>
      </c>
      <c r="K323" s="117">
        <v>1.936</v>
      </c>
      <c r="L323" s="117">
        <v>1.464</v>
      </c>
      <c r="M323" s="117">
        <v>1.7</v>
      </c>
      <c r="N323" s="117">
        <v>1.973</v>
      </c>
      <c r="O323" s="117">
        <v>1.505</v>
      </c>
      <c r="P323" s="117">
        <v>1.739</v>
      </c>
      <c r="Q323" s="117">
        <v>2.225</v>
      </c>
      <c r="R323" s="117">
        <v>2.05</v>
      </c>
      <c r="S323" s="117">
        <v>2.138</v>
      </c>
      <c r="T323" s="117">
        <v>2.58</v>
      </c>
      <c r="U323" s="117">
        <v>2.235</v>
      </c>
      <c r="V323" s="117">
        <v>2.408</v>
      </c>
      <c r="W323" s="117">
        <v>2.838</v>
      </c>
      <c r="X323" s="117">
        <v>2.425</v>
      </c>
      <c r="Y323" s="117">
        <v>2.631</v>
      </c>
      <c r="Z323" s="117">
        <v>3.223</v>
      </c>
      <c r="AA323" s="117">
        <v>2.782</v>
      </c>
      <c r="AB323" s="117">
        <v>3.002</v>
      </c>
      <c r="AC323" s="117">
        <v>3.364</v>
      </c>
      <c r="AD323" s="117">
        <v>2.909</v>
      </c>
      <c r="AE323" s="117">
        <v>3.136</v>
      </c>
      <c r="AF323" s="9">
        <f t="shared" si="1"/>
        <v>323</v>
      </c>
    </row>
    <row r="324" ht="15.75" customHeight="1">
      <c r="A324" s="116">
        <v>45254.0</v>
      </c>
      <c r="B324" s="117">
        <v>1.891</v>
      </c>
      <c r="C324" s="117">
        <v>1.414</v>
      </c>
      <c r="D324" s="117">
        <v>1.652</v>
      </c>
      <c r="E324" s="117">
        <v>1.895</v>
      </c>
      <c r="F324" s="117">
        <v>1.418</v>
      </c>
      <c r="G324" s="117">
        <v>1.657</v>
      </c>
      <c r="H324" s="117">
        <v>1.909</v>
      </c>
      <c r="I324" s="117">
        <v>1.432</v>
      </c>
      <c r="J324" s="117">
        <v>1.67</v>
      </c>
      <c r="K324" s="117">
        <v>1.939</v>
      </c>
      <c r="L324" s="117">
        <v>1.466</v>
      </c>
      <c r="M324" s="117">
        <v>1.702</v>
      </c>
      <c r="N324" s="117">
        <v>1.968</v>
      </c>
      <c r="O324" s="117">
        <v>1.5</v>
      </c>
      <c r="P324" s="117">
        <v>1.734</v>
      </c>
      <c r="Q324" s="117">
        <v>2.258</v>
      </c>
      <c r="R324" s="117">
        <v>2.032</v>
      </c>
      <c r="S324" s="117">
        <v>2.145</v>
      </c>
      <c r="T324" s="117">
        <v>2.575</v>
      </c>
      <c r="U324" s="117">
        <v>2.236</v>
      </c>
      <c r="V324" s="117">
        <v>2.406</v>
      </c>
      <c r="W324" s="117">
        <v>2.813</v>
      </c>
      <c r="X324" s="117">
        <v>2.439</v>
      </c>
      <c r="Y324" s="117">
        <v>2.626</v>
      </c>
      <c r="Z324" s="117">
        <v>3.25</v>
      </c>
      <c r="AA324" s="117">
        <v>2.809</v>
      </c>
      <c r="AB324" s="117">
        <v>3.03</v>
      </c>
      <c r="AC324" s="117">
        <v>3.391</v>
      </c>
      <c r="AD324" s="117">
        <v>2.936</v>
      </c>
      <c r="AE324" s="117">
        <v>3.164</v>
      </c>
      <c r="AF324" s="9">
        <f t="shared" si="1"/>
        <v>324</v>
      </c>
    </row>
    <row r="325" ht="15.75" customHeight="1">
      <c r="A325" s="116">
        <v>45253.0</v>
      </c>
      <c r="B325" s="117">
        <v>1.909</v>
      </c>
      <c r="C325" s="117">
        <v>1.432</v>
      </c>
      <c r="D325" s="117">
        <v>1.67</v>
      </c>
      <c r="E325" s="117">
        <v>1.914</v>
      </c>
      <c r="F325" s="117">
        <v>1.436</v>
      </c>
      <c r="G325" s="117">
        <v>1.675</v>
      </c>
      <c r="H325" s="117">
        <v>1.927</v>
      </c>
      <c r="I325" s="117">
        <v>1.45</v>
      </c>
      <c r="J325" s="117">
        <v>1.689</v>
      </c>
      <c r="K325" s="117">
        <v>1.95</v>
      </c>
      <c r="L325" s="117">
        <v>1.475</v>
      </c>
      <c r="M325" s="117">
        <v>1.713</v>
      </c>
      <c r="N325" s="117">
        <v>1.973</v>
      </c>
      <c r="O325" s="117">
        <v>1.5</v>
      </c>
      <c r="P325" s="117">
        <v>1.736</v>
      </c>
      <c r="Q325" s="117">
        <v>2.226</v>
      </c>
      <c r="R325" s="117">
        <v>2.046</v>
      </c>
      <c r="S325" s="117">
        <v>2.136</v>
      </c>
      <c r="T325" s="117">
        <v>2.534</v>
      </c>
      <c r="U325" s="117">
        <v>2.245</v>
      </c>
      <c r="V325" s="117">
        <v>2.39</v>
      </c>
      <c r="W325" s="117">
        <v>2.778</v>
      </c>
      <c r="X325" s="117">
        <v>2.452</v>
      </c>
      <c r="Y325" s="117">
        <v>2.615</v>
      </c>
      <c r="Z325" s="117">
        <v>3.25</v>
      </c>
      <c r="AA325" s="117">
        <v>2.809</v>
      </c>
      <c r="AB325" s="117">
        <v>3.03</v>
      </c>
      <c r="AC325" s="117">
        <v>3.391</v>
      </c>
      <c r="AD325" s="117">
        <v>2.936</v>
      </c>
      <c r="AE325" s="117">
        <v>3.164</v>
      </c>
      <c r="AF325" s="9">
        <f t="shared" si="1"/>
        <v>325</v>
      </c>
    </row>
    <row r="326" ht="15.75" customHeight="1">
      <c r="A326" s="116">
        <v>45252.0</v>
      </c>
      <c r="B326" s="117">
        <v>1.909</v>
      </c>
      <c r="C326" s="117">
        <v>1.432</v>
      </c>
      <c r="D326" s="117">
        <v>1.67</v>
      </c>
      <c r="E326" s="117">
        <v>1.914</v>
      </c>
      <c r="F326" s="117">
        <v>1.436</v>
      </c>
      <c r="G326" s="117">
        <v>1.675</v>
      </c>
      <c r="H326" s="117">
        <v>1.927</v>
      </c>
      <c r="I326" s="117">
        <v>1.45</v>
      </c>
      <c r="J326" s="117">
        <v>1.689</v>
      </c>
      <c r="K326" s="117">
        <v>1.955</v>
      </c>
      <c r="L326" s="117">
        <v>1.48</v>
      </c>
      <c r="M326" s="117">
        <v>1.717</v>
      </c>
      <c r="N326" s="117">
        <v>1.982</v>
      </c>
      <c r="O326" s="117">
        <v>1.509</v>
      </c>
      <c r="P326" s="117">
        <v>1.745</v>
      </c>
      <c r="Q326" s="117">
        <v>2.208</v>
      </c>
      <c r="R326" s="117">
        <v>2.043</v>
      </c>
      <c r="S326" s="117">
        <v>2.126</v>
      </c>
      <c r="T326" s="117">
        <v>2.67</v>
      </c>
      <c r="U326" s="117">
        <v>2.29</v>
      </c>
      <c r="V326" s="117">
        <v>2.48</v>
      </c>
      <c r="W326" s="117">
        <v>2.903</v>
      </c>
      <c r="X326" s="117">
        <v>2.494</v>
      </c>
      <c r="Y326" s="117">
        <v>2.698</v>
      </c>
      <c r="Z326" s="117">
        <v>3.282</v>
      </c>
      <c r="AA326" s="117">
        <v>2.832</v>
      </c>
      <c r="AB326" s="117">
        <v>3.057</v>
      </c>
      <c r="AC326" s="117">
        <v>3.409</v>
      </c>
      <c r="AD326" s="117">
        <v>2.955</v>
      </c>
      <c r="AE326" s="117">
        <v>3.182</v>
      </c>
      <c r="AF326" s="9">
        <f t="shared" si="1"/>
        <v>326</v>
      </c>
    </row>
    <row r="327" ht="15.75" customHeight="1">
      <c r="A327" s="116">
        <v>45251.0</v>
      </c>
      <c r="B327" s="117">
        <v>1.911</v>
      </c>
      <c r="C327" s="117">
        <v>1.438</v>
      </c>
      <c r="D327" s="117">
        <v>1.675</v>
      </c>
      <c r="E327" s="117">
        <v>1.918</v>
      </c>
      <c r="F327" s="117">
        <v>1.445</v>
      </c>
      <c r="G327" s="117">
        <v>1.682</v>
      </c>
      <c r="H327" s="117">
        <v>1.932</v>
      </c>
      <c r="I327" s="117">
        <v>1.459</v>
      </c>
      <c r="J327" s="117">
        <v>1.695</v>
      </c>
      <c r="K327" s="117">
        <v>1.86</v>
      </c>
      <c r="L327" s="117">
        <v>1.436</v>
      </c>
      <c r="M327" s="117">
        <v>1.648</v>
      </c>
      <c r="N327" s="117">
        <v>1.788</v>
      </c>
      <c r="O327" s="117">
        <v>1.413</v>
      </c>
      <c r="P327" s="117">
        <v>1.6</v>
      </c>
      <c r="Q327" s="117">
        <v>2.212</v>
      </c>
      <c r="R327" s="117">
        <v>2.088</v>
      </c>
      <c r="S327" s="117">
        <v>2.15</v>
      </c>
      <c r="T327" s="117">
        <v>2.669</v>
      </c>
      <c r="U327" s="117">
        <v>2.298</v>
      </c>
      <c r="V327" s="117">
        <v>2.484</v>
      </c>
      <c r="W327" s="117">
        <v>2.904</v>
      </c>
      <c r="X327" s="117">
        <v>2.504</v>
      </c>
      <c r="Y327" s="117">
        <v>2.704</v>
      </c>
      <c r="Z327" s="117">
        <v>3.277</v>
      </c>
      <c r="AA327" s="117">
        <v>2.827</v>
      </c>
      <c r="AB327" s="117">
        <v>3.052</v>
      </c>
      <c r="AC327" s="117">
        <v>3.409</v>
      </c>
      <c r="AD327" s="117">
        <v>2.945</v>
      </c>
      <c r="AE327" s="117">
        <v>3.177</v>
      </c>
      <c r="AF327" s="9">
        <f t="shared" si="1"/>
        <v>327</v>
      </c>
    </row>
    <row r="328" ht="15.75" customHeight="1">
      <c r="A328" s="116">
        <v>45250.0</v>
      </c>
      <c r="B328" s="117">
        <v>1.927</v>
      </c>
      <c r="C328" s="117">
        <v>1.464</v>
      </c>
      <c r="D328" s="117">
        <v>1.695</v>
      </c>
      <c r="E328" s="117">
        <v>1.936</v>
      </c>
      <c r="F328" s="117">
        <v>1.477</v>
      </c>
      <c r="G328" s="117">
        <v>1.707</v>
      </c>
      <c r="H328" s="117">
        <v>1.95</v>
      </c>
      <c r="I328" s="117">
        <v>1.491</v>
      </c>
      <c r="J328" s="117">
        <v>1.72</v>
      </c>
      <c r="K328" s="117">
        <v>1.883</v>
      </c>
      <c r="L328" s="117">
        <v>1.437</v>
      </c>
      <c r="M328" s="117">
        <v>1.66</v>
      </c>
      <c r="N328" s="117">
        <v>1.817</v>
      </c>
      <c r="O328" s="117">
        <v>1.383</v>
      </c>
      <c r="P328" s="117">
        <v>1.6</v>
      </c>
      <c r="Q328" s="117">
        <v>2.28</v>
      </c>
      <c r="R328" s="117">
        <v>2.08</v>
      </c>
      <c r="S328" s="117">
        <v>2.18</v>
      </c>
      <c r="T328" s="117">
        <v>2.671</v>
      </c>
      <c r="U328" s="117">
        <v>2.333</v>
      </c>
      <c r="V328" s="117">
        <v>2.502</v>
      </c>
      <c r="W328" s="117">
        <v>2.91</v>
      </c>
      <c r="X328" s="117">
        <v>2.506</v>
      </c>
      <c r="Y328" s="117">
        <v>2.708</v>
      </c>
      <c r="Z328" s="117">
        <v>3.282</v>
      </c>
      <c r="AA328" s="117">
        <v>2.832</v>
      </c>
      <c r="AB328" s="117">
        <v>3.057</v>
      </c>
      <c r="AC328" s="117">
        <v>3.414</v>
      </c>
      <c r="AD328" s="117">
        <v>2.95</v>
      </c>
      <c r="AE328" s="117">
        <v>3.182</v>
      </c>
      <c r="AF328" s="9">
        <f t="shared" si="1"/>
        <v>328</v>
      </c>
    </row>
    <row r="329" ht="15.75" customHeight="1">
      <c r="A329" s="116">
        <v>45247.0</v>
      </c>
      <c r="B329" s="117">
        <v>1.941</v>
      </c>
      <c r="C329" s="117">
        <v>1.477</v>
      </c>
      <c r="D329" s="117">
        <v>1.709</v>
      </c>
      <c r="E329" s="117">
        <v>1.95</v>
      </c>
      <c r="F329" s="117">
        <v>1.491</v>
      </c>
      <c r="G329" s="117">
        <v>1.72</v>
      </c>
      <c r="H329" s="117">
        <v>1.964</v>
      </c>
      <c r="I329" s="117">
        <v>1.505</v>
      </c>
      <c r="J329" s="117">
        <v>1.734</v>
      </c>
      <c r="K329" s="117">
        <v>1.989</v>
      </c>
      <c r="L329" s="117">
        <v>1.532</v>
      </c>
      <c r="M329" s="117">
        <v>1.76</v>
      </c>
      <c r="N329" s="117">
        <v>2.014</v>
      </c>
      <c r="O329" s="117">
        <v>1.559</v>
      </c>
      <c r="P329" s="117">
        <v>1.786</v>
      </c>
      <c r="Q329" s="117">
        <v>2.22</v>
      </c>
      <c r="R329" s="117">
        <v>2.068</v>
      </c>
      <c r="S329" s="117">
        <v>2.144</v>
      </c>
      <c r="T329" s="117">
        <v>2.705</v>
      </c>
      <c r="U329" s="117">
        <v>2.333</v>
      </c>
      <c r="V329" s="117">
        <v>2.519</v>
      </c>
      <c r="W329" s="117">
        <v>2.854</v>
      </c>
      <c r="X329" s="117">
        <v>2.537</v>
      </c>
      <c r="Y329" s="117">
        <v>2.696</v>
      </c>
      <c r="Z329" s="117">
        <v>3.3</v>
      </c>
      <c r="AA329" s="117">
        <v>2.85</v>
      </c>
      <c r="AB329" s="117">
        <v>3.075</v>
      </c>
      <c r="AC329" s="117">
        <v>3.432</v>
      </c>
      <c r="AD329" s="117">
        <v>2.968</v>
      </c>
      <c r="AE329" s="117">
        <v>3.2</v>
      </c>
      <c r="AF329" s="9">
        <f t="shared" si="1"/>
        <v>329</v>
      </c>
    </row>
    <row r="330" ht="15.75" customHeight="1">
      <c r="A330" s="116">
        <v>45246.0</v>
      </c>
      <c r="B330" s="117">
        <v>1.941</v>
      </c>
      <c r="C330" s="117">
        <v>1.477</v>
      </c>
      <c r="D330" s="117">
        <v>1.709</v>
      </c>
      <c r="E330" s="117">
        <v>1.953</v>
      </c>
      <c r="F330" s="117">
        <v>1.494</v>
      </c>
      <c r="G330" s="117">
        <v>1.723</v>
      </c>
      <c r="H330" s="117">
        <v>1.964</v>
      </c>
      <c r="I330" s="117">
        <v>1.505</v>
      </c>
      <c r="J330" s="117">
        <v>1.734</v>
      </c>
      <c r="K330" s="117">
        <v>1.993</v>
      </c>
      <c r="L330" s="117">
        <v>1.532</v>
      </c>
      <c r="M330" s="117">
        <v>1.763</v>
      </c>
      <c r="N330" s="117">
        <v>2.023</v>
      </c>
      <c r="O330" s="117">
        <v>1.559</v>
      </c>
      <c r="P330" s="117">
        <v>1.791</v>
      </c>
      <c r="Q330" s="117">
        <v>2.43</v>
      </c>
      <c r="R330" s="117">
        <v>2.1</v>
      </c>
      <c r="S330" s="117">
        <v>2.265</v>
      </c>
      <c r="T330" s="117">
        <v>2.724</v>
      </c>
      <c r="U330" s="117">
        <v>2.345</v>
      </c>
      <c r="V330" s="117">
        <v>2.535</v>
      </c>
      <c r="W330" s="117">
        <v>2.922</v>
      </c>
      <c r="X330" s="117">
        <v>2.554</v>
      </c>
      <c r="Y330" s="117">
        <v>2.738</v>
      </c>
      <c r="Z330" s="117">
        <v>3.309</v>
      </c>
      <c r="AA330" s="117">
        <v>2.859</v>
      </c>
      <c r="AB330" s="117">
        <v>3.084</v>
      </c>
      <c r="AC330" s="117">
        <v>3.436</v>
      </c>
      <c r="AD330" s="117">
        <v>2.973</v>
      </c>
      <c r="AE330" s="117">
        <v>3.205</v>
      </c>
      <c r="AF330" s="9">
        <f t="shared" si="1"/>
        <v>330</v>
      </c>
    </row>
    <row r="331" ht="15.75" customHeight="1">
      <c r="A331" s="116">
        <v>45245.0</v>
      </c>
      <c r="B331" s="117">
        <v>1.955</v>
      </c>
      <c r="C331" s="117">
        <v>1.491</v>
      </c>
      <c r="D331" s="117">
        <v>1.723</v>
      </c>
      <c r="E331" s="117">
        <v>1.964</v>
      </c>
      <c r="F331" s="117">
        <v>1.505</v>
      </c>
      <c r="G331" s="117">
        <v>1.734</v>
      </c>
      <c r="H331" s="117">
        <v>1.973</v>
      </c>
      <c r="I331" s="117">
        <v>1.514</v>
      </c>
      <c r="J331" s="117">
        <v>1.743</v>
      </c>
      <c r="K331" s="117">
        <v>2.0</v>
      </c>
      <c r="L331" s="117">
        <v>1.539</v>
      </c>
      <c r="M331" s="117">
        <v>1.769</v>
      </c>
      <c r="N331" s="117">
        <v>2.027</v>
      </c>
      <c r="O331" s="117">
        <v>1.564</v>
      </c>
      <c r="P331" s="117">
        <v>1.795</v>
      </c>
      <c r="Q331" s="117">
        <v>2.452</v>
      </c>
      <c r="R331" s="117">
        <v>2.15</v>
      </c>
      <c r="S331" s="117">
        <v>2.301</v>
      </c>
      <c r="T331" s="117">
        <v>2.762</v>
      </c>
      <c r="U331" s="117">
        <v>2.373</v>
      </c>
      <c r="V331" s="117">
        <v>2.568</v>
      </c>
      <c r="W331" s="117">
        <v>2.87</v>
      </c>
      <c r="X331" s="117">
        <v>2.588</v>
      </c>
      <c r="Y331" s="117">
        <v>2.729</v>
      </c>
      <c r="Z331" s="117">
        <v>3.318</v>
      </c>
      <c r="AA331" s="117">
        <v>2.868</v>
      </c>
      <c r="AB331" s="117">
        <v>3.093</v>
      </c>
      <c r="AC331" s="117">
        <v>3.455</v>
      </c>
      <c r="AD331" s="117">
        <v>2.991</v>
      </c>
      <c r="AE331" s="117">
        <v>3.223</v>
      </c>
      <c r="AF331" s="9">
        <f t="shared" si="1"/>
        <v>331</v>
      </c>
    </row>
    <row r="332" ht="15.75" customHeight="1">
      <c r="A332" s="116">
        <v>45244.0</v>
      </c>
      <c r="B332" s="117">
        <v>1.955</v>
      </c>
      <c r="C332" s="117">
        <v>1.491</v>
      </c>
      <c r="D332" s="117">
        <v>1.723</v>
      </c>
      <c r="E332" s="117">
        <v>1.964</v>
      </c>
      <c r="F332" s="117">
        <v>1.505</v>
      </c>
      <c r="G332" s="117">
        <v>1.734</v>
      </c>
      <c r="H332" s="117">
        <v>1.973</v>
      </c>
      <c r="I332" s="117">
        <v>1.514</v>
      </c>
      <c r="J332" s="117">
        <v>1.743</v>
      </c>
      <c r="K332" s="117">
        <v>1.986</v>
      </c>
      <c r="L332" s="117">
        <v>1.507</v>
      </c>
      <c r="M332" s="117">
        <v>1.747</v>
      </c>
      <c r="N332" s="117">
        <v>2.0</v>
      </c>
      <c r="O332" s="117">
        <v>1.5</v>
      </c>
      <c r="P332" s="117">
        <v>1.75</v>
      </c>
      <c r="Q332" s="117">
        <v>2.478</v>
      </c>
      <c r="R332" s="117">
        <v>2.182</v>
      </c>
      <c r="S332" s="117">
        <v>2.33</v>
      </c>
      <c r="T332" s="117">
        <v>2.797</v>
      </c>
      <c r="U332" s="117">
        <v>2.403</v>
      </c>
      <c r="V332" s="117">
        <v>2.6</v>
      </c>
      <c r="W332" s="117">
        <v>2.996</v>
      </c>
      <c r="X332" s="117">
        <v>2.589</v>
      </c>
      <c r="Y332" s="117">
        <v>2.793</v>
      </c>
      <c r="Z332" s="117">
        <v>3.332</v>
      </c>
      <c r="AA332" s="117">
        <v>2.882</v>
      </c>
      <c r="AB332" s="117">
        <v>3.107</v>
      </c>
      <c r="AC332" s="117">
        <v>3.473</v>
      </c>
      <c r="AD332" s="117">
        <v>3.009</v>
      </c>
      <c r="AE332" s="117">
        <v>3.241</v>
      </c>
      <c r="AF332" s="9">
        <f t="shared" si="1"/>
        <v>332</v>
      </c>
    </row>
    <row r="333" ht="15.75" customHeight="1">
      <c r="A333" s="116">
        <v>45243.0</v>
      </c>
      <c r="B333" s="117">
        <v>1.955</v>
      </c>
      <c r="C333" s="117">
        <v>1.491</v>
      </c>
      <c r="D333" s="117">
        <v>1.723</v>
      </c>
      <c r="E333" s="117">
        <v>1.964</v>
      </c>
      <c r="F333" s="117">
        <v>1.505</v>
      </c>
      <c r="G333" s="117">
        <v>1.734</v>
      </c>
      <c r="H333" s="117">
        <v>1.973</v>
      </c>
      <c r="I333" s="117">
        <v>1.514</v>
      </c>
      <c r="J333" s="117">
        <v>1.743</v>
      </c>
      <c r="K333" s="117">
        <v>2.005</v>
      </c>
      <c r="L333" s="117">
        <v>1.543</v>
      </c>
      <c r="M333" s="117">
        <v>1.774</v>
      </c>
      <c r="N333" s="117">
        <v>2.036</v>
      </c>
      <c r="O333" s="117">
        <v>1.573</v>
      </c>
      <c r="P333" s="117">
        <v>1.805</v>
      </c>
      <c r="Q333" s="117">
        <v>2.57</v>
      </c>
      <c r="R333" s="117">
        <v>2.23</v>
      </c>
      <c r="S333" s="117">
        <v>2.4</v>
      </c>
      <c r="T333" s="117">
        <v>2.803</v>
      </c>
      <c r="U333" s="117">
        <v>2.405</v>
      </c>
      <c r="V333" s="117">
        <v>2.604</v>
      </c>
      <c r="W333" s="117">
        <v>2.998</v>
      </c>
      <c r="X333" s="117">
        <v>2.588</v>
      </c>
      <c r="Y333" s="117">
        <v>2.793</v>
      </c>
      <c r="Z333" s="117">
        <v>3.332</v>
      </c>
      <c r="AA333" s="117">
        <v>2.891</v>
      </c>
      <c r="AB333" s="117">
        <v>3.111</v>
      </c>
      <c r="AC333" s="117">
        <v>3.473</v>
      </c>
      <c r="AD333" s="117">
        <v>3.009</v>
      </c>
      <c r="AE333" s="117">
        <v>3.241</v>
      </c>
      <c r="AF333" s="9">
        <f t="shared" si="1"/>
        <v>333</v>
      </c>
    </row>
    <row r="334" ht="15.75" customHeight="1">
      <c r="A334" s="116">
        <v>45240.0</v>
      </c>
      <c r="B334" s="117">
        <v>1.982</v>
      </c>
      <c r="C334" s="117">
        <v>1.509</v>
      </c>
      <c r="D334" s="117">
        <v>1.745</v>
      </c>
      <c r="E334" s="117">
        <v>1.982</v>
      </c>
      <c r="F334" s="117">
        <v>1.514</v>
      </c>
      <c r="G334" s="117">
        <v>1.748</v>
      </c>
      <c r="H334" s="117">
        <v>1.991</v>
      </c>
      <c r="I334" s="117">
        <v>1.523</v>
      </c>
      <c r="J334" s="117">
        <v>1.757</v>
      </c>
      <c r="K334" s="117">
        <v>2.03</v>
      </c>
      <c r="L334" s="117">
        <v>1.561</v>
      </c>
      <c r="M334" s="117">
        <v>1.795</v>
      </c>
      <c r="N334" s="117">
        <v>2.068</v>
      </c>
      <c r="O334" s="117">
        <v>1.6</v>
      </c>
      <c r="P334" s="117">
        <v>1.834</v>
      </c>
      <c r="Q334" s="117">
        <v>2.556</v>
      </c>
      <c r="R334" s="117">
        <v>2.246</v>
      </c>
      <c r="S334" s="117">
        <v>2.401</v>
      </c>
      <c r="T334" s="117">
        <v>2.825</v>
      </c>
      <c r="U334" s="117">
        <v>2.427</v>
      </c>
      <c r="V334" s="117">
        <v>2.626</v>
      </c>
      <c r="W334" s="117">
        <v>2.99</v>
      </c>
      <c r="X334" s="117">
        <v>2.652</v>
      </c>
      <c r="Y334" s="117">
        <v>2.821</v>
      </c>
      <c r="Z334" s="117">
        <v>3.327</v>
      </c>
      <c r="AA334" s="117">
        <v>2.886</v>
      </c>
      <c r="AB334" s="117">
        <v>3.107</v>
      </c>
      <c r="AC334" s="117">
        <v>3.468</v>
      </c>
      <c r="AD334" s="117">
        <v>3.005</v>
      </c>
      <c r="AE334" s="117">
        <v>3.236</v>
      </c>
      <c r="AF334" s="9">
        <f t="shared" si="1"/>
        <v>334</v>
      </c>
    </row>
    <row r="335" ht="15.75" customHeight="1">
      <c r="A335" s="116">
        <v>45239.0</v>
      </c>
      <c r="B335" s="117">
        <v>1.982</v>
      </c>
      <c r="C335" s="117">
        <v>1.509</v>
      </c>
      <c r="D335" s="117">
        <v>1.745</v>
      </c>
      <c r="E335" s="117">
        <v>1.982</v>
      </c>
      <c r="F335" s="117">
        <v>1.514</v>
      </c>
      <c r="G335" s="117">
        <v>1.748</v>
      </c>
      <c r="H335" s="117">
        <v>1.991</v>
      </c>
      <c r="I335" s="117">
        <v>1.523</v>
      </c>
      <c r="J335" s="117">
        <v>1.757</v>
      </c>
      <c r="K335" s="117">
        <v>2.03</v>
      </c>
      <c r="L335" s="117">
        <v>1.561</v>
      </c>
      <c r="M335" s="117">
        <v>1.795</v>
      </c>
      <c r="N335" s="117">
        <v>2.068</v>
      </c>
      <c r="O335" s="117">
        <v>1.6</v>
      </c>
      <c r="P335" s="117">
        <v>1.834</v>
      </c>
      <c r="Q335" s="117">
        <v>2.568</v>
      </c>
      <c r="R335" s="117">
        <v>2.238</v>
      </c>
      <c r="S335" s="117">
        <v>2.403</v>
      </c>
      <c r="T335" s="117">
        <v>2.842</v>
      </c>
      <c r="U335" s="117">
        <v>2.444</v>
      </c>
      <c r="V335" s="117">
        <v>2.643</v>
      </c>
      <c r="W335" s="117">
        <v>3.009</v>
      </c>
      <c r="X335" s="117">
        <v>2.667</v>
      </c>
      <c r="Y335" s="117">
        <v>2.838</v>
      </c>
      <c r="Z335" s="117">
        <v>3.332</v>
      </c>
      <c r="AA335" s="117">
        <v>2.886</v>
      </c>
      <c r="AB335" s="117">
        <v>3.109</v>
      </c>
      <c r="AC335" s="117">
        <v>3.468</v>
      </c>
      <c r="AD335" s="117">
        <v>3.005</v>
      </c>
      <c r="AE335" s="117">
        <v>3.236</v>
      </c>
      <c r="AF335" s="9">
        <f t="shared" si="1"/>
        <v>335</v>
      </c>
    </row>
    <row r="336" ht="15.75" customHeight="1">
      <c r="A336" s="116">
        <v>45238.0</v>
      </c>
      <c r="B336" s="117">
        <v>1.968</v>
      </c>
      <c r="C336" s="117">
        <v>1.514</v>
      </c>
      <c r="D336" s="117">
        <v>1.741</v>
      </c>
      <c r="E336" s="117">
        <v>1.986</v>
      </c>
      <c r="F336" s="117">
        <v>1.518</v>
      </c>
      <c r="G336" s="117">
        <v>1.752</v>
      </c>
      <c r="H336" s="117">
        <v>1.991</v>
      </c>
      <c r="I336" s="117">
        <v>1.523</v>
      </c>
      <c r="J336" s="117">
        <v>1.757</v>
      </c>
      <c r="K336" s="117">
        <v>1.995</v>
      </c>
      <c r="L336" s="117">
        <v>1.511</v>
      </c>
      <c r="M336" s="117">
        <v>1.753</v>
      </c>
      <c r="N336" s="117">
        <v>2.0</v>
      </c>
      <c r="O336" s="117">
        <v>1.5</v>
      </c>
      <c r="P336" s="117">
        <v>1.75</v>
      </c>
      <c r="Q336" s="117">
        <v>2.54</v>
      </c>
      <c r="R336" s="117">
        <v>2.23</v>
      </c>
      <c r="S336" s="117">
        <v>2.385</v>
      </c>
      <c r="T336" s="117">
        <v>2.835</v>
      </c>
      <c r="U336" s="117">
        <v>2.435</v>
      </c>
      <c r="V336" s="117">
        <v>2.635</v>
      </c>
      <c r="W336" s="117">
        <v>3.071</v>
      </c>
      <c r="X336" s="117">
        <v>2.646</v>
      </c>
      <c r="Y336" s="117">
        <v>2.859</v>
      </c>
      <c r="Z336" s="117">
        <v>3.332</v>
      </c>
      <c r="AA336" s="117">
        <v>2.895</v>
      </c>
      <c r="AB336" s="117">
        <v>3.114</v>
      </c>
      <c r="AC336" s="117">
        <v>3.464</v>
      </c>
      <c r="AD336" s="117">
        <v>3.0</v>
      </c>
      <c r="AE336" s="117">
        <v>3.232</v>
      </c>
      <c r="AF336" s="9">
        <f t="shared" si="1"/>
        <v>336</v>
      </c>
    </row>
    <row r="337" ht="15.75" customHeight="1">
      <c r="A337" s="116">
        <v>45237.0</v>
      </c>
      <c r="B337" s="117">
        <v>1.995</v>
      </c>
      <c r="C337" s="117">
        <v>1.523</v>
      </c>
      <c r="D337" s="117">
        <v>1.759</v>
      </c>
      <c r="E337" s="117">
        <v>1.995</v>
      </c>
      <c r="F337" s="117">
        <v>1.518</v>
      </c>
      <c r="G337" s="117">
        <v>1.757</v>
      </c>
      <c r="H337" s="117">
        <v>2.0</v>
      </c>
      <c r="I337" s="117">
        <v>1.523</v>
      </c>
      <c r="J337" s="117">
        <v>1.761</v>
      </c>
      <c r="K337" s="117">
        <v>2.0</v>
      </c>
      <c r="L337" s="117">
        <v>1.511</v>
      </c>
      <c r="M337" s="117">
        <v>1.756</v>
      </c>
      <c r="N337" s="117">
        <v>2.0</v>
      </c>
      <c r="O337" s="117">
        <v>1.5</v>
      </c>
      <c r="P337" s="117">
        <v>1.75</v>
      </c>
      <c r="Q337" s="117">
        <v>2.54</v>
      </c>
      <c r="R337" s="117">
        <v>2.25</v>
      </c>
      <c r="S337" s="117">
        <v>2.395</v>
      </c>
      <c r="T337" s="117">
        <v>2.903</v>
      </c>
      <c r="U337" s="117">
        <v>2.505</v>
      </c>
      <c r="V337" s="117">
        <v>2.704</v>
      </c>
      <c r="W337" s="117">
        <v>3.051</v>
      </c>
      <c r="X337" s="117">
        <v>2.778</v>
      </c>
      <c r="Y337" s="117">
        <v>2.914</v>
      </c>
      <c r="Z337" s="117">
        <v>3.341</v>
      </c>
      <c r="AA337" s="117">
        <v>2.905</v>
      </c>
      <c r="AB337" s="117">
        <v>3.123</v>
      </c>
      <c r="AC337" s="117">
        <v>3.482</v>
      </c>
      <c r="AD337" s="117">
        <v>3.018</v>
      </c>
      <c r="AE337" s="117">
        <v>3.25</v>
      </c>
      <c r="AF337" s="9">
        <f t="shared" si="1"/>
        <v>337</v>
      </c>
    </row>
    <row r="338" ht="15.75" customHeight="1">
      <c r="A338" s="116">
        <v>45236.0</v>
      </c>
      <c r="B338" s="117">
        <v>1.982</v>
      </c>
      <c r="C338" s="117">
        <v>1.527</v>
      </c>
      <c r="D338" s="117">
        <v>1.755</v>
      </c>
      <c r="E338" s="117">
        <v>2.018</v>
      </c>
      <c r="F338" s="117">
        <v>1.541</v>
      </c>
      <c r="G338" s="117">
        <v>1.78</v>
      </c>
      <c r="H338" s="117">
        <v>2.023</v>
      </c>
      <c r="I338" s="117">
        <v>1.55</v>
      </c>
      <c r="J338" s="117">
        <v>1.786</v>
      </c>
      <c r="K338" s="117">
        <v>2.011</v>
      </c>
      <c r="L338" s="117">
        <v>1.525</v>
      </c>
      <c r="M338" s="117">
        <v>1.768</v>
      </c>
      <c r="N338" s="117">
        <v>2.0</v>
      </c>
      <c r="O338" s="117">
        <v>1.5</v>
      </c>
      <c r="P338" s="117">
        <v>1.75</v>
      </c>
      <c r="Q338" s="117">
        <v>2.63</v>
      </c>
      <c r="R338" s="117">
        <v>2.326</v>
      </c>
      <c r="S338" s="117">
        <v>2.478</v>
      </c>
      <c r="T338" s="117">
        <v>2.947</v>
      </c>
      <c r="U338" s="117">
        <v>2.561</v>
      </c>
      <c r="V338" s="117">
        <v>2.754</v>
      </c>
      <c r="W338" s="117">
        <v>3.074</v>
      </c>
      <c r="X338" s="117">
        <v>2.779</v>
      </c>
      <c r="Y338" s="117">
        <v>2.926</v>
      </c>
      <c r="Z338" s="117">
        <v>3.382</v>
      </c>
      <c r="AA338" s="117">
        <v>2.932</v>
      </c>
      <c r="AB338" s="117">
        <v>3.157</v>
      </c>
      <c r="AC338" s="117">
        <v>3.505</v>
      </c>
      <c r="AD338" s="117">
        <v>3.036</v>
      </c>
      <c r="AE338" s="117">
        <v>3.27</v>
      </c>
      <c r="AF338" s="9">
        <f t="shared" si="1"/>
        <v>338</v>
      </c>
    </row>
    <row r="339" ht="15.75" customHeight="1">
      <c r="A339" s="116">
        <v>45233.0</v>
      </c>
      <c r="B339" s="117">
        <v>2.009</v>
      </c>
      <c r="C339" s="117">
        <v>1.536</v>
      </c>
      <c r="D339" s="117">
        <v>1.773</v>
      </c>
      <c r="E339" s="117">
        <v>2.023</v>
      </c>
      <c r="F339" s="117">
        <v>1.545</v>
      </c>
      <c r="G339" s="117">
        <v>1.784</v>
      </c>
      <c r="H339" s="117">
        <v>2.023</v>
      </c>
      <c r="I339" s="117">
        <v>1.555</v>
      </c>
      <c r="J339" s="117">
        <v>1.789</v>
      </c>
      <c r="K339" s="117">
        <v>2.011</v>
      </c>
      <c r="L339" s="117">
        <v>1.527</v>
      </c>
      <c r="M339" s="117">
        <v>1.769</v>
      </c>
      <c r="N339" s="117">
        <v>2.0</v>
      </c>
      <c r="O339" s="117">
        <v>1.5</v>
      </c>
      <c r="P339" s="117">
        <v>1.75</v>
      </c>
      <c r="Q339" s="117">
        <v>2.716</v>
      </c>
      <c r="R339" s="117">
        <v>2.396</v>
      </c>
      <c r="S339" s="117">
        <v>2.556</v>
      </c>
      <c r="T339" s="117">
        <v>2.986</v>
      </c>
      <c r="U339" s="117">
        <v>2.59</v>
      </c>
      <c r="V339" s="117">
        <v>2.788</v>
      </c>
      <c r="W339" s="117">
        <v>3.229</v>
      </c>
      <c r="X339" s="117">
        <v>2.864</v>
      </c>
      <c r="Y339" s="117">
        <v>3.046</v>
      </c>
      <c r="Z339" s="117">
        <v>3.4</v>
      </c>
      <c r="AA339" s="117">
        <v>2.945</v>
      </c>
      <c r="AB339" s="117">
        <v>3.173</v>
      </c>
      <c r="AC339" s="117">
        <v>3.523</v>
      </c>
      <c r="AD339" s="117">
        <v>3.045</v>
      </c>
      <c r="AE339" s="117">
        <v>3.284</v>
      </c>
      <c r="AF339" s="9">
        <f t="shared" si="1"/>
        <v>339</v>
      </c>
    </row>
    <row r="340" ht="15.75" customHeight="1">
      <c r="A340" s="116">
        <v>45232.0</v>
      </c>
      <c r="B340" s="117">
        <v>2.009</v>
      </c>
      <c r="C340" s="117">
        <v>1.536</v>
      </c>
      <c r="D340" s="117">
        <v>1.773</v>
      </c>
      <c r="E340" s="117">
        <v>2.023</v>
      </c>
      <c r="F340" s="117">
        <v>1.545</v>
      </c>
      <c r="G340" s="117">
        <v>1.784</v>
      </c>
      <c r="H340" s="117">
        <v>2.023</v>
      </c>
      <c r="I340" s="117">
        <v>1.555</v>
      </c>
      <c r="J340" s="117">
        <v>1.789</v>
      </c>
      <c r="K340" s="117">
        <v>2.011</v>
      </c>
      <c r="L340" s="117">
        <v>1.527</v>
      </c>
      <c r="M340" s="117">
        <v>1.769</v>
      </c>
      <c r="N340" s="117">
        <v>2.0</v>
      </c>
      <c r="O340" s="117">
        <v>1.5</v>
      </c>
      <c r="P340" s="117">
        <v>1.75</v>
      </c>
      <c r="Q340" s="117">
        <v>2.736</v>
      </c>
      <c r="R340" s="117">
        <v>2.416</v>
      </c>
      <c r="S340" s="117">
        <v>2.576</v>
      </c>
      <c r="T340" s="117">
        <v>3.009</v>
      </c>
      <c r="U340" s="117">
        <v>2.615</v>
      </c>
      <c r="V340" s="117">
        <v>2.812</v>
      </c>
      <c r="W340" s="117">
        <v>3.271</v>
      </c>
      <c r="X340" s="117">
        <v>2.843</v>
      </c>
      <c r="Y340" s="117">
        <v>3.057</v>
      </c>
      <c r="Z340" s="117">
        <v>3.4</v>
      </c>
      <c r="AA340" s="117">
        <v>2.945</v>
      </c>
      <c r="AB340" s="117">
        <v>3.173</v>
      </c>
      <c r="AC340" s="117">
        <v>3.523</v>
      </c>
      <c r="AD340" s="117">
        <v>3.045</v>
      </c>
      <c r="AE340" s="117">
        <v>3.284</v>
      </c>
      <c r="AF340" s="9">
        <f t="shared" si="1"/>
        <v>340</v>
      </c>
    </row>
    <row r="341" ht="15.75" customHeight="1">
      <c r="A341" s="116">
        <v>45231.0</v>
      </c>
      <c r="B341" s="117">
        <v>2.009</v>
      </c>
      <c r="C341" s="117">
        <v>1.536</v>
      </c>
      <c r="D341" s="117">
        <v>1.773</v>
      </c>
      <c r="E341" s="117">
        <v>2.023</v>
      </c>
      <c r="F341" s="117">
        <v>1.545</v>
      </c>
      <c r="G341" s="117">
        <v>1.784</v>
      </c>
      <c r="H341" s="117">
        <v>2.005</v>
      </c>
      <c r="I341" s="117">
        <v>1.555</v>
      </c>
      <c r="J341" s="117">
        <v>1.78</v>
      </c>
      <c r="K341" s="117">
        <v>2.002</v>
      </c>
      <c r="L341" s="117">
        <v>1.527</v>
      </c>
      <c r="M341" s="117">
        <v>1.765</v>
      </c>
      <c r="N341" s="117">
        <v>2.0</v>
      </c>
      <c r="O341" s="117">
        <v>1.5</v>
      </c>
      <c r="P341" s="117">
        <v>1.75</v>
      </c>
      <c r="Q341" s="117">
        <v>2.75</v>
      </c>
      <c r="R341" s="117">
        <v>2.43</v>
      </c>
      <c r="S341" s="117">
        <v>2.59</v>
      </c>
      <c r="T341" s="117">
        <v>3.023</v>
      </c>
      <c r="U341" s="117">
        <v>2.624</v>
      </c>
      <c r="V341" s="117">
        <v>2.824</v>
      </c>
      <c r="W341" s="117">
        <v>3.25</v>
      </c>
      <c r="X341" s="117">
        <v>2.8</v>
      </c>
      <c r="Y341" s="117">
        <v>3.025</v>
      </c>
      <c r="Z341" s="117">
        <v>3.409</v>
      </c>
      <c r="AA341" s="117">
        <v>2.955</v>
      </c>
      <c r="AB341" s="117">
        <v>3.182</v>
      </c>
      <c r="AC341" s="117">
        <v>3.523</v>
      </c>
      <c r="AD341" s="117">
        <v>3.055</v>
      </c>
      <c r="AE341" s="117">
        <v>3.289</v>
      </c>
      <c r="AF341" s="9">
        <f t="shared" si="1"/>
        <v>341</v>
      </c>
    </row>
    <row r="342" ht="15.75" customHeight="1">
      <c r="A342" s="116">
        <v>45230.0</v>
      </c>
      <c r="B342" s="117">
        <v>2.018</v>
      </c>
      <c r="C342" s="117">
        <v>1.545</v>
      </c>
      <c r="D342" s="117">
        <v>1.782</v>
      </c>
      <c r="E342" s="117">
        <v>2.023</v>
      </c>
      <c r="F342" s="117">
        <v>1.545</v>
      </c>
      <c r="G342" s="117">
        <v>1.784</v>
      </c>
      <c r="H342" s="117">
        <v>2.005</v>
      </c>
      <c r="I342" s="117">
        <v>1.555</v>
      </c>
      <c r="J342" s="117">
        <v>1.78</v>
      </c>
      <c r="K342" s="117">
        <v>1.987</v>
      </c>
      <c r="L342" s="117">
        <v>1.579</v>
      </c>
      <c r="M342" s="117">
        <v>1.783</v>
      </c>
      <c r="N342" s="117">
        <v>1.97</v>
      </c>
      <c r="O342" s="117">
        <v>1.604</v>
      </c>
      <c r="P342" s="117">
        <v>1.787</v>
      </c>
      <c r="Q342" s="117">
        <v>2.79</v>
      </c>
      <c r="R342" s="117">
        <v>2.46</v>
      </c>
      <c r="S342" s="117">
        <v>2.625</v>
      </c>
      <c r="T342" s="117">
        <v>3.065</v>
      </c>
      <c r="U342" s="117">
        <v>2.679</v>
      </c>
      <c r="V342" s="117">
        <v>2.872</v>
      </c>
      <c r="W342" s="117">
        <v>3.286</v>
      </c>
      <c r="X342" s="117">
        <v>2.936</v>
      </c>
      <c r="Y342" s="117">
        <v>3.111</v>
      </c>
      <c r="Z342" s="117">
        <v>3.423</v>
      </c>
      <c r="AA342" s="117">
        <v>2.973</v>
      </c>
      <c r="AB342" s="117">
        <v>3.198</v>
      </c>
      <c r="AC342" s="117">
        <v>3.532</v>
      </c>
      <c r="AD342" s="117">
        <v>3.064</v>
      </c>
      <c r="AE342" s="117">
        <v>3.298</v>
      </c>
      <c r="AF342" s="9">
        <f t="shared" si="1"/>
        <v>342</v>
      </c>
    </row>
    <row r="343" ht="15.75" customHeight="1">
      <c r="A343" s="116">
        <v>45229.0</v>
      </c>
      <c r="B343" s="117">
        <v>2.018</v>
      </c>
      <c r="C343" s="117">
        <v>1.545</v>
      </c>
      <c r="D343" s="117">
        <v>1.782</v>
      </c>
      <c r="E343" s="117">
        <v>2.023</v>
      </c>
      <c r="F343" s="117">
        <v>1.545</v>
      </c>
      <c r="G343" s="117">
        <v>1.784</v>
      </c>
      <c r="H343" s="117">
        <v>2.005</v>
      </c>
      <c r="I343" s="117">
        <v>1.555</v>
      </c>
      <c r="J343" s="117">
        <v>1.78</v>
      </c>
      <c r="K343" s="117">
        <v>1.986</v>
      </c>
      <c r="L343" s="117">
        <v>1.569</v>
      </c>
      <c r="M343" s="117">
        <v>1.777</v>
      </c>
      <c r="N343" s="117">
        <v>1.967</v>
      </c>
      <c r="O343" s="117">
        <v>1.583</v>
      </c>
      <c r="P343" s="117">
        <v>1.775</v>
      </c>
      <c r="Q343" s="117">
        <v>2.81</v>
      </c>
      <c r="R343" s="117">
        <v>2.48</v>
      </c>
      <c r="S343" s="117">
        <v>2.645</v>
      </c>
      <c r="T343" s="117">
        <v>3.065</v>
      </c>
      <c r="U343" s="117">
        <v>2.685</v>
      </c>
      <c r="V343" s="117">
        <v>2.875</v>
      </c>
      <c r="W343" s="117">
        <v>3.271</v>
      </c>
      <c r="X343" s="117">
        <v>2.943</v>
      </c>
      <c r="Y343" s="117">
        <v>3.107</v>
      </c>
      <c r="Z343" s="117">
        <v>3.423</v>
      </c>
      <c r="AA343" s="117">
        <v>2.973</v>
      </c>
      <c r="AB343" s="117">
        <v>3.198</v>
      </c>
      <c r="AC343" s="117">
        <v>3.532</v>
      </c>
      <c r="AD343" s="117">
        <v>3.068</v>
      </c>
      <c r="AE343" s="117">
        <v>3.3</v>
      </c>
      <c r="AF343" s="9">
        <f t="shared" si="1"/>
        <v>343</v>
      </c>
    </row>
    <row r="344" ht="15.75" customHeight="1">
      <c r="A344" s="116">
        <v>45226.0</v>
      </c>
      <c r="B344" s="117">
        <v>1.995</v>
      </c>
      <c r="C344" s="117">
        <v>1.541</v>
      </c>
      <c r="D344" s="117">
        <v>1.768</v>
      </c>
      <c r="E344" s="117">
        <v>2.027</v>
      </c>
      <c r="F344" s="117">
        <v>1.55</v>
      </c>
      <c r="G344" s="117">
        <v>1.789</v>
      </c>
      <c r="H344" s="117">
        <v>2.005</v>
      </c>
      <c r="I344" s="117">
        <v>1.555</v>
      </c>
      <c r="J344" s="117">
        <v>1.78</v>
      </c>
      <c r="K344" s="117">
        <v>1.969</v>
      </c>
      <c r="L344" s="117">
        <v>1.562</v>
      </c>
      <c r="M344" s="117">
        <v>1.766</v>
      </c>
      <c r="N344" s="117">
        <v>1.933</v>
      </c>
      <c r="O344" s="117">
        <v>1.57</v>
      </c>
      <c r="P344" s="117">
        <v>1.752</v>
      </c>
      <c r="Q344" s="117">
        <v>2.82</v>
      </c>
      <c r="R344" s="117">
        <v>2.49</v>
      </c>
      <c r="S344" s="117">
        <v>2.655</v>
      </c>
      <c r="T344" s="117">
        <v>3.08</v>
      </c>
      <c r="U344" s="117">
        <v>2.702</v>
      </c>
      <c r="V344" s="117">
        <v>2.891</v>
      </c>
      <c r="W344" s="117">
        <v>3.279</v>
      </c>
      <c r="X344" s="117">
        <v>2.951</v>
      </c>
      <c r="Y344" s="117">
        <v>3.115</v>
      </c>
      <c r="Z344" s="117">
        <v>3.423</v>
      </c>
      <c r="AA344" s="117">
        <v>2.973</v>
      </c>
      <c r="AB344" s="117">
        <v>3.198</v>
      </c>
      <c r="AC344" s="117">
        <v>3.541</v>
      </c>
      <c r="AD344" s="117">
        <v>3.077</v>
      </c>
      <c r="AE344" s="117">
        <v>3.309</v>
      </c>
      <c r="AF344" s="9">
        <f t="shared" si="1"/>
        <v>344</v>
      </c>
    </row>
    <row r="345" ht="15.75" customHeight="1">
      <c r="A345" s="116">
        <v>45225.0</v>
      </c>
      <c r="B345" s="117">
        <v>2.005</v>
      </c>
      <c r="C345" s="117">
        <v>1.541</v>
      </c>
      <c r="D345" s="117">
        <v>1.773</v>
      </c>
      <c r="E345" s="117">
        <v>2.036</v>
      </c>
      <c r="F345" s="117">
        <v>1.559</v>
      </c>
      <c r="G345" s="117">
        <v>1.798</v>
      </c>
      <c r="H345" s="117">
        <v>2.032</v>
      </c>
      <c r="I345" s="117">
        <v>1.564</v>
      </c>
      <c r="J345" s="117">
        <v>1.798</v>
      </c>
      <c r="K345" s="117">
        <v>2.016</v>
      </c>
      <c r="L345" s="117">
        <v>1.532</v>
      </c>
      <c r="M345" s="117">
        <v>1.774</v>
      </c>
      <c r="N345" s="117">
        <v>2.0</v>
      </c>
      <c r="O345" s="117">
        <v>1.5</v>
      </c>
      <c r="P345" s="117">
        <v>1.75</v>
      </c>
      <c r="Q345" s="117">
        <v>2.82</v>
      </c>
      <c r="R345" s="117">
        <v>2.5</v>
      </c>
      <c r="S345" s="117">
        <v>2.66</v>
      </c>
      <c r="T345" s="117">
        <v>3.103</v>
      </c>
      <c r="U345" s="117">
        <v>2.705</v>
      </c>
      <c r="V345" s="117">
        <v>2.904</v>
      </c>
      <c r="W345" s="117">
        <v>3.286</v>
      </c>
      <c r="X345" s="117">
        <v>2.959</v>
      </c>
      <c r="Y345" s="117">
        <v>3.122</v>
      </c>
      <c r="Z345" s="117">
        <v>3.423</v>
      </c>
      <c r="AA345" s="117">
        <v>2.973</v>
      </c>
      <c r="AB345" s="117">
        <v>3.198</v>
      </c>
      <c r="AC345" s="117">
        <v>3.541</v>
      </c>
      <c r="AD345" s="117">
        <v>3.077</v>
      </c>
      <c r="AE345" s="117">
        <v>3.309</v>
      </c>
      <c r="AF345" s="9">
        <f t="shared" si="1"/>
        <v>345</v>
      </c>
    </row>
    <row r="346" ht="15.75" customHeight="1">
      <c r="A346" s="116">
        <v>45224.0</v>
      </c>
      <c r="B346" s="117">
        <v>2.005</v>
      </c>
      <c r="C346" s="117">
        <v>1.541</v>
      </c>
      <c r="D346" s="117">
        <v>1.773</v>
      </c>
      <c r="E346" s="117">
        <v>2.036</v>
      </c>
      <c r="F346" s="117">
        <v>1.559</v>
      </c>
      <c r="G346" s="117">
        <v>1.798</v>
      </c>
      <c r="H346" s="117">
        <v>2.032</v>
      </c>
      <c r="I346" s="117">
        <v>1.564</v>
      </c>
      <c r="J346" s="117">
        <v>1.798</v>
      </c>
      <c r="K346" s="117">
        <v>2.024</v>
      </c>
      <c r="L346" s="117">
        <v>1.54</v>
      </c>
      <c r="M346" s="117">
        <v>1.782</v>
      </c>
      <c r="N346" s="117">
        <v>2.017</v>
      </c>
      <c r="O346" s="117">
        <v>1.517</v>
      </c>
      <c r="P346" s="117">
        <v>1.767</v>
      </c>
      <c r="Q346" s="117">
        <v>2.838</v>
      </c>
      <c r="R346" s="117">
        <v>2.528</v>
      </c>
      <c r="S346" s="117">
        <v>2.683</v>
      </c>
      <c r="T346" s="117">
        <v>3.115</v>
      </c>
      <c r="U346" s="117">
        <v>2.755</v>
      </c>
      <c r="V346" s="117">
        <v>2.935</v>
      </c>
      <c r="W346" s="117">
        <v>3.311</v>
      </c>
      <c r="X346" s="117">
        <v>2.987</v>
      </c>
      <c r="Y346" s="117">
        <v>3.149</v>
      </c>
      <c r="Z346" s="117">
        <v>3.464</v>
      </c>
      <c r="AA346" s="117">
        <v>3.009</v>
      </c>
      <c r="AB346" s="117">
        <v>3.236</v>
      </c>
      <c r="AC346" s="117">
        <v>3.591</v>
      </c>
      <c r="AD346" s="117">
        <v>3.123</v>
      </c>
      <c r="AE346" s="117">
        <v>3.357</v>
      </c>
      <c r="AF346" s="9">
        <f t="shared" si="1"/>
        <v>346</v>
      </c>
    </row>
    <row r="347" ht="15.75" customHeight="1">
      <c r="A347" s="116">
        <v>45223.0</v>
      </c>
      <c r="B347" s="117">
        <v>2.032</v>
      </c>
      <c r="C347" s="117">
        <v>1.55</v>
      </c>
      <c r="D347" s="117">
        <v>1.791</v>
      </c>
      <c r="E347" s="117">
        <v>2.041</v>
      </c>
      <c r="F347" s="117">
        <v>1.559</v>
      </c>
      <c r="G347" s="117">
        <v>1.8</v>
      </c>
      <c r="H347" s="117">
        <v>2.041</v>
      </c>
      <c r="I347" s="117">
        <v>1.564</v>
      </c>
      <c r="J347" s="117">
        <v>1.802</v>
      </c>
      <c r="K347" s="117">
        <v>2.027</v>
      </c>
      <c r="L347" s="117">
        <v>1.572</v>
      </c>
      <c r="M347" s="117">
        <v>1.799</v>
      </c>
      <c r="N347" s="117">
        <v>2.013</v>
      </c>
      <c r="O347" s="117">
        <v>1.58</v>
      </c>
      <c r="P347" s="117">
        <v>1.796</v>
      </c>
      <c r="Q347" s="117">
        <v>2.87</v>
      </c>
      <c r="R347" s="117">
        <v>2.52</v>
      </c>
      <c r="S347" s="117">
        <v>2.695</v>
      </c>
      <c r="T347" s="117">
        <v>3.215</v>
      </c>
      <c r="U347" s="117">
        <v>2.835</v>
      </c>
      <c r="V347" s="117">
        <v>3.025</v>
      </c>
      <c r="W347" s="117">
        <v>3.443</v>
      </c>
      <c r="X347" s="117">
        <v>3.029</v>
      </c>
      <c r="Y347" s="117">
        <v>3.236</v>
      </c>
      <c r="Z347" s="117">
        <v>3.473</v>
      </c>
      <c r="AA347" s="117">
        <v>3.009</v>
      </c>
      <c r="AB347" s="117">
        <v>3.241</v>
      </c>
      <c r="AC347" s="117">
        <v>3.6</v>
      </c>
      <c r="AD347" s="117">
        <v>3.123</v>
      </c>
      <c r="AE347" s="117">
        <v>3.361</v>
      </c>
      <c r="AF347" s="9">
        <f t="shared" si="1"/>
        <v>347</v>
      </c>
    </row>
    <row r="348" ht="15.75" customHeight="1">
      <c r="A348" s="116">
        <v>45222.0</v>
      </c>
      <c r="B348" s="117">
        <v>2.032</v>
      </c>
      <c r="C348" s="117">
        <v>1.55</v>
      </c>
      <c r="D348" s="117">
        <v>1.791</v>
      </c>
      <c r="E348" s="117">
        <v>2.041</v>
      </c>
      <c r="F348" s="117">
        <v>1.559</v>
      </c>
      <c r="G348" s="117">
        <v>1.8</v>
      </c>
      <c r="H348" s="117">
        <v>2.041</v>
      </c>
      <c r="I348" s="117">
        <v>1.564</v>
      </c>
      <c r="J348" s="117">
        <v>1.802</v>
      </c>
      <c r="K348" s="117">
        <v>2.029</v>
      </c>
      <c r="L348" s="117">
        <v>1.54</v>
      </c>
      <c r="M348" s="117">
        <v>1.784</v>
      </c>
      <c r="N348" s="117">
        <v>2.017</v>
      </c>
      <c r="O348" s="117">
        <v>1.517</v>
      </c>
      <c r="P348" s="117">
        <v>1.767</v>
      </c>
      <c r="Q348" s="117">
        <v>2.89</v>
      </c>
      <c r="R348" s="117">
        <v>2.54</v>
      </c>
      <c r="S348" s="117">
        <v>2.715</v>
      </c>
      <c r="T348" s="117">
        <v>3.245</v>
      </c>
      <c r="U348" s="117">
        <v>2.845</v>
      </c>
      <c r="V348" s="117">
        <v>3.045</v>
      </c>
      <c r="W348" s="117">
        <v>3.429</v>
      </c>
      <c r="X348" s="117">
        <v>3.061</v>
      </c>
      <c r="Y348" s="117">
        <v>3.245</v>
      </c>
      <c r="Z348" s="117">
        <v>3.473</v>
      </c>
      <c r="AA348" s="117">
        <v>3.009</v>
      </c>
      <c r="AB348" s="117">
        <v>3.241</v>
      </c>
      <c r="AC348" s="117">
        <v>3.6</v>
      </c>
      <c r="AD348" s="117">
        <v>3.123</v>
      </c>
      <c r="AE348" s="117">
        <v>3.361</v>
      </c>
      <c r="AF348" s="9">
        <f t="shared" si="1"/>
        <v>348</v>
      </c>
    </row>
    <row r="349" ht="15.75" customHeight="1">
      <c r="A349" s="116">
        <v>45219.0</v>
      </c>
      <c r="B349" s="117">
        <v>2.027</v>
      </c>
      <c r="C349" s="117">
        <v>1.545</v>
      </c>
      <c r="D349" s="117">
        <v>1.786</v>
      </c>
      <c r="E349" s="117">
        <v>2.036</v>
      </c>
      <c r="F349" s="117">
        <v>1.555</v>
      </c>
      <c r="G349" s="117">
        <v>1.795</v>
      </c>
      <c r="H349" s="117">
        <v>2.041</v>
      </c>
      <c r="I349" s="117">
        <v>1.564</v>
      </c>
      <c r="J349" s="117">
        <v>1.802</v>
      </c>
      <c r="K349" s="117">
        <v>2.029</v>
      </c>
      <c r="L349" s="117">
        <v>1.54</v>
      </c>
      <c r="M349" s="117">
        <v>1.784</v>
      </c>
      <c r="N349" s="117">
        <v>2.017</v>
      </c>
      <c r="O349" s="117">
        <v>1.517</v>
      </c>
      <c r="P349" s="117">
        <v>1.767</v>
      </c>
      <c r="Q349" s="117">
        <v>2.88</v>
      </c>
      <c r="R349" s="117">
        <v>2.52</v>
      </c>
      <c r="S349" s="117">
        <v>2.7</v>
      </c>
      <c r="T349" s="117">
        <v>3.25</v>
      </c>
      <c r="U349" s="117">
        <v>2.86</v>
      </c>
      <c r="V349" s="117">
        <v>3.055</v>
      </c>
      <c r="W349" s="117">
        <v>3.471</v>
      </c>
      <c r="X349" s="117">
        <v>3.057</v>
      </c>
      <c r="Y349" s="117">
        <v>3.264</v>
      </c>
      <c r="Z349" s="117">
        <v>3.473</v>
      </c>
      <c r="AA349" s="117">
        <v>3.018</v>
      </c>
      <c r="AB349" s="117">
        <v>3.245</v>
      </c>
      <c r="AC349" s="117">
        <v>3.609</v>
      </c>
      <c r="AD349" s="117">
        <v>3.132</v>
      </c>
      <c r="AE349" s="117">
        <v>3.37</v>
      </c>
      <c r="AF349" s="9">
        <f t="shared" si="1"/>
        <v>349</v>
      </c>
    </row>
    <row r="350" ht="15.75" customHeight="1">
      <c r="A350" s="116">
        <v>45218.0</v>
      </c>
      <c r="B350" s="117">
        <v>2.023</v>
      </c>
      <c r="C350" s="117">
        <v>1.541</v>
      </c>
      <c r="D350" s="117">
        <v>1.782</v>
      </c>
      <c r="E350" s="117">
        <v>2.032</v>
      </c>
      <c r="F350" s="117">
        <v>1.545</v>
      </c>
      <c r="G350" s="117">
        <v>1.789</v>
      </c>
      <c r="H350" s="117">
        <v>2.032</v>
      </c>
      <c r="I350" s="117">
        <v>1.559</v>
      </c>
      <c r="J350" s="117">
        <v>1.795</v>
      </c>
      <c r="K350" s="117">
        <v>2.028</v>
      </c>
      <c r="L350" s="117">
        <v>1.542</v>
      </c>
      <c r="M350" s="117">
        <v>1.785</v>
      </c>
      <c r="N350" s="117">
        <v>2.025</v>
      </c>
      <c r="O350" s="117">
        <v>1.525</v>
      </c>
      <c r="P350" s="117">
        <v>1.775</v>
      </c>
      <c r="Q350" s="117">
        <v>2.86</v>
      </c>
      <c r="R350" s="117">
        <v>2.47</v>
      </c>
      <c r="S350" s="117">
        <v>2.665</v>
      </c>
      <c r="T350" s="117">
        <v>3.185</v>
      </c>
      <c r="U350" s="117">
        <v>2.805</v>
      </c>
      <c r="V350" s="117">
        <v>2.995</v>
      </c>
      <c r="W350" s="117">
        <v>3.4</v>
      </c>
      <c r="X350" s="117">
        <v>3.014</v>
      </c>
      <c r="Y350" s="117">
        <v>3.207</v>
      </c>
      <c r="Z350" s="117">
        <v>3.427</v>
      </c>
      <c r="AA350" s="117">
        <v>2.982</v>
      </c>
      <c r="AB350" s="117">
        <v>3.205</v>
      </c>
      <c r="AC350" s="117">
        <v>3.582</v>
      </c>
      <c r="AD350" s="117">
        <v>3.114</v>
      </c>
      <c r="AE350" s="117">
        <v>3.348</v>
      </c>
      <c r="AF350" s="9">
        <f t="shared" si="1"/>
        <v>350</v>
      </c>
    </row>
    <row r="351" ht="15.75" customHeight="1">
      <c r="A351" s="116">
        <v>45217.0</v>
      </c>
      <c r="B351" s="117">
        <v>1.982</v>
      </c>
      <c r="C351" s="117">
        <v>1.518</v>
      </c>
      <c r="D351" s="117">
        <v>1.75</v>
      </c>
      <c r="E351" s="117">
        <v>1.991</v>
      </c>
      <c r="F351" s="117">
        <v>1.523</v>
      </c>
      <c r="G351" s="117">
        <v>1.757</v>
      </c>
      <c r="H351" s="117">
        <v>1.995</v>
      </c>
      <c r="I351" s="117">
        <v>1.541</v>
      </c>
      <c r="J351" s="117">
        <v>1.768</v>
      </c>
      <c r="K351" s="117">
        <v>2.01</v>
      </c>
      <c r="L351" s="117">
        <v>1.533</v>
      </c>
      <c r="M351" s="117">
        <v>1.772</v>
      </c>
      <c r="N351" s="117">
        <v>2.025</v>
      </c>
      <c r="O351" s="117">
        <v>1.525</v>
      </c>
      <c r="P351" s="117">
        <v>1.775</v>
      </c>
      <c r="Q351" s="117">
        <v>2.708</v>
      </c>
      <c r="R351" s="117">
        <v>2.358</v>
      </c>
      <c r="S351" s="117">
        <v>2.533</v>
      </c>
      <c r="T351" s="117">
        <v>3.055</v>
      </c>
      <c r="U351" s="117">
        <v>2.673</v>
      </c>
      <c r="V351" s="117">
        <v>2.864</v>
      </c>
      <c r="W351" s="117">
        <v>3.244</v>
      </c>
      <c r="X351" s="117">
        <v>2.909</v>
      </c>
      <c r="Y351" s="117">
        <v>3.076</v>
      </c>
      <c r="Z351" s="117">
        <v>3.314</v>
      </c>
      <c r="AA351" s="117">
        <v>2.864</v>
      </c>
      <c r="AB351" s="117">
        <v>3.089</v>
      </c>
      <c r="AC351" s="117">
        <v>3.45</v>
      </c>
      <c r="AD351" s="117">
        <v>2.982</v>
      </c>
      <c r="AE351" s="117">
        <v>3.216</v>
      </c>
      <c r="AF351" s="9">
        <f t="shared" si="1"/>
        <v>351</v>
      </c>
    </row>
    <row r="352" ht="15.75" customHeight="1">
      <c r="A352" s="116">
        <v>45216.0</v>
      </c>
      <c r="B352" s="117">
        <v>1.982</v>
      </c>
      <c r="C352" s="117">
        <v>1.518</v>
      </c>
      <c r="D352" s="117">
        <v>1.75</v>
      </c>
      <c r="E352" s="117">
        <v>1.991</v>
      </c>
      <c r="F352" s="117">
        <v>1.523</v>
      </c>
      <c r="G352" s="117">
        <v>1.757</v>
      </c>
      <c r="H352" s="117">
        <v>1.995</v>
      </c>
      <c r="I352" s="117">
        <v>1.541</v>
      </c>
      <c r="J352" s="117">
        <v>1.768</v>
      </c>
      <c r="K352" s="117">
        <v>1.983</v>
      </c>
      <c r="L352" s="117">
        <v>1.54</v>
      </c>
      <c r="M352" s="117">
        <v>1.762</v>
      </c>
      <c r="N352" s="117">
        <v>1.97</v>
      </c>
      <c r="O352" s="117">
        <v>1.54</v>
      </c>
      <c r="P352" s="117">
        <v>1.755</v>
      </c>
      <c r="Q352" s="117">
        <v>2.717</v>
      </c>
      <c r="R352" s="117">
        <v>2.35</v>
      </c>
      <c r="S352" s="117">
        <v>2.533</v>
      </c>
      <c r="T352" s="117">
        <v>3.043</v>
      </c>
      <c r="U352" s="117">
        <v>2.661</v>
      </c>
      <c r="V352" s="117">
        <v>2.852</v>
      </c>
      <c r="W352" s="117">
        <v>3.216</v>
      </c>
      <c r="X352" s="117">
        <v>2.889</v>
      </c>
      <c r="Y352" s="117">
        <v>3.052</v>
      </c>
      <c r="Z352" s="117">
        <v>3.314</v>
      </c>
      <c r="AA352" s="117">
        <v>2.864</v>
      </c>
      <c r="AB352" s="117">
        <v>3.089</v>
      </c>
      <c r="AC352" s="117">
        <v>3.45</v>
      </c>
      <c r="AD352" s="117">
        <v>2.982</v>
      </c>
      <c r="AE352" s="117">
        <v>3.216</v>
      </c>
      <c r="AF352" s="9">
        <f t="shared" si="1"/>
        <v>352</v>
      </c>
    </row>
    <row r="353" ht="15.75" customHeight="1">
      <c r="A353" s="116">
        <v>45215.0</v>
      </c>
      <c r="B353" s="117">
        <v>1.982</v>
      </c>
      <c r="C353" s="117">
        <v>1.518</v>
      </c>
      <c r="D353" s="117">
        <v>1.75</v>
      </c>
      <c r="E353" s="117">
        <v>1.991</v>
      </c>
      <c r="F353" s="117">
        <v>1.523</v>
      </c>
      <c r="G353" s="117">
        <v>1.757</v>
      </c>
      <c r="H353" s="117">
        <v>1.995</v>
      </c>
      <c r="I353" s="117">
        <v>1.541</v>
      </c>
      <c r="J353" s="117">
        <v>1.768</v>
      </c>
      <c r="K353" s="117">
        <v>2.004</v>
      </c>
      <c r="L353" s="117">
        <v>1.527</v>
      </c>
      <c r="M353" s="117">
        <v>1.765</v>
      </c>
      <c r="N353" s="117">
        <v>2.013</v>
      </c>
      <c r="O353" s="117">
        <v>1.513</v>
      </c>
      <c r="P353" s="117">
        <v>1.763</v>
      </c>
      <c r="Q353" s="117">
        <v>2.7</v>
      </c>
      <c r="R353" s="117">
        <v>2.362</v>
      </c>
      <c r="S353" s="117">
        <v>2.531</v>
      </c>
      <c r="T353" s="117">
        <v>3.031</v>
      </c>
      <c r="U353" s="117">
        <v>2.666</v>
      </c>
      <c r="V353" s="117">
        <v>2.849</v>
      </c>
      <c r="W353" s="117">
        <v>3.221</v>
      </c>
      <c r="X353" s="117">
        <v>2.843</v>
      </c>
      <c r="Y353" s="117">
        <v>3.032</v>
      </c>
      <c r="Z353" s="117">
        <v>3.305</v>
      </c>
      <c r="AA353" s="117">
        <v>2.864</v>
      </c>
      <c r="AB353" s="117">
        <v>3.084</v>
      </c>
      <c r="AC353" s="117">
        <v>3.45</v>
      </c>
      <c r="AD353" s="117">
        <v>2.982</v>
      </c>
      <c r="AE353" s="117">
        <v>3.216</v>
      </c>
      <c r="AF353" s="9">
        <f t="shared" si="1"/>
        <v>353</v>
      </c>
    </row>
    <row r="354" ht="15.75" customHeight="1">
      <c r="A354" s="116">
        <v>45212.0</v>
      </c>
      <c r="B354" s="117">
        <v>1.982</v>
      </c>
      <c r="C354" s="117">
        <v>1.518</v>
      </c>
      <c r="D354" s="117">
        <v>1.75</v>
      </c>
      <c r="E354" s="117">
        <v>1.995</v>
      </c>
      <c r="F354" s="117">
        <v>1.527</v>
      </c>
      <c r="G354" s="117">
        <v>1.761</v>
      </c>
      <c r="H354" s="117">
        <v>1.995</v>
      </c>
      <c r="I354" s="117">
        <v>1.541</v>
      </c>
      <c r="J354" s="117">
        <v>1.768</v>
      </c>
      <c r="K354" s="117">
        <v>2.01</v>
      </c>
      <c r="L354" s="117">
        <v>1.533</v>
      </c>
      <c r="M354" s="117">
        <v>1.772</v>
      </c>
      <c r="N354" s="117">
        <v>2.025</v>
      </c>
      <c r="O354" s="117">
        <v>1.525</v>
      </c>
      <c r="P354" s="117">
        <v>1.775</v>
      </c>
      <c r="Q354" s="117">
        <v>2.687</v>
      </c>
      <c r="R354" s="117">
        <v>2.358</v>
      </c>
      <c r="S354" s="117">
        <v>2.523</v>
      </c>
      <c r="T354" s="117">
        <v>3.024</v>
      </c>
      <c r="U354" s="117">
        <v>2.667</v>
      </c>
      <c r="V354" s="117">
        <v>2.846</v>
      </c>
      <c r="W354" s="117">
        <v>3.199</v>
      </c>
      <c r="X354" s="117">
        <v>2.877</v>
      </c>
      <c r="Y354" s="117">
        <v>3.038</v>
      </c>
      <c r="Z354" s="117">
        <v>3.305</v>
      </c>
      <c r="AA354" s="117">
        <v>2.864</v>
      </c>
      <c r="AB354" s="117">
        <v>3.084</v>
      </c>
      <c r="AC354" s="117">
        <v>3.45</v>
      </c>
      <c r="AD354" s="117">
        <v>2.982</v>
      </c>
      <c r="AE354" s="117">
        <v>3.216</v>
      </c>
      <c r="AF354" s="9">
        <f t="shared" si="1"/>
        <v>354</v>
      </c>
    </row>
    <row r="355" ht="15.75" customHeight="1">
      <c r="A355" s="116">
        <v>45211.0</v>
      </c>
      <c r="B355" s="117">
        <v>1.95</v>
      </c>
      <c r="C355" s="117">
        <v>1.505</v>
      </c>
      <c r="D355" s="117">
        <v>1.727</v>
      </c>
      <c r="E355" s="117">
        <v>1.986</v>
      </c>
      <c r="F355" s="117">
        <v>1.518</v>
      </c>
      <c r="G355" s="117">
        <v>1.752</v>
      </c>
      <c r="H355" s="117">
        <v>1.986</v>
      </c>
      <c r="I355" s="117">
        <v>1.532</v>
      </c>
      <c r="J355" s="117">
        <v>1.759</v>
      </c>
      <c r="K355" s="117">
        <v>2.01</v>
      </c>
      <c r="L355" s="117">
        <v>1.533</v>
      </c>
      <c r="M355" s="117">
        <v>1.771</v>
      </c>
      <c r="N355" s="117">
        <v>2.033</v>
      </c>
      <c r="O355" s="117">
        <v>1.533</v>
      </c>
      <c r="P355" s="117">
        <v>1.783</v>
      </c>
      <c r="Q355" s="117">
        <v>2.692</v>
      </c>
      <c r="R355" s="117">
        <v>2.342</v>
      </c>
      <c r="S355" s="117">
        <v>2.517</v>
      </c>
      <c r="T355" s="117">
        <v>2.991</v>
      </c>
      <c r="U355" s="117">
        <v>2.666</v>
      </c>
      <c r="V355" s="117">
        <v>2.829</v>
      </c>
      <c r="W355" s="117">
        <v>3.229</v>
      </c>
      <c r="X355" s="117">
        <v>2.807</v>
      </c>
      <c r="Y355" s="117">
        <v>3.018</v>
      </c>
      <c r="Z355" s="117">
        <v>3.3</v>
      </c>
      <c r="AA355" s="117">
        <v>2.855</v>
      </c>
      <c r="AB355" s="117">
        <v>3.077</v>
      </c>
      <c r="AC355" s="117">
        <v>3.45</v>
      </c>
      <c r="AD355" s="117">
        <v>2.982</v>
      </c>
      <c r="AE355" s="117">
        <v>3.216</v>
      </c>
      <c r="AF355" s="9">
        <f t="shared" si="1"/>
        <v>355</v>
      </c>
    </row>
    <row r="356" ht="15.75" customHeight="1">
      <c r="A356" s="116">
        <v>45210.0</v>
      </c>
      <c r="B356" s="117">
        <v>1.977</v>
      </c>
      <c r="C356" s="117">
        <v>1.514</v>
      </c>
      <c r="D356" s="117">
        <v>1.745</v>
      </c>
      <c r="E356" s="117">
        <v>1.986</v>
      </c>
      <c r="F356" s="117">
        <v>1.518</v>
      </c>
      <c r="G356" s="117">
        <v>1.752</v>
      </c>
      <c r="H356" s="117">
        <v>1.995</v>
      </c>
      <c r="I356" s="117">
        <v>1.532</v>
      </c>
      <c r="J356" s="117">
        <v>1.764</v>
      </c>
      <c r="K356" s="117">
        <v>2.014</v>
      </c>
      <c r="L356" s="117">
        <v>1.533</v>
      </c>
      <c r="M356" s="117">
        <v>1.773</v>
      </c>
      <c r="N356" s="117">
        <v>2.033</v>
      </c>
      <c r="O356" s="117">
        <v>1.533</v>
      </c>
      <c r="P356" s="117">
        <v>1.783</v>
      </c>
      <c r="Q356" s="117">
        <v>2.7</v>
      </c>
      <c r="R356" s="117">
        <v>2.373</v>
      </c>
      <c r="S356" s="117">
        <v>2.537</v>
      </c>
      <c r="T356" s="117">
        <v>3.019</v>
      </c>
      <c r="U356" s="117">
        <v>2.661</v>
      </c>
      <c r="V356" s="117">
        <v>2.84</v>
      </c>
      <c r="W356" s="117">
        <v>3.219</v>
      </c>
      <c r="X356" s="117">
        <v>2.819</v>
      </c>
      <c r="Y356" s="117">
        <v>3.019</v>
      </c>
      <c r="Z356" s="117">
        <v>3.277</v>
      </c>
      <c r="AA356" s="117">
        <v>2.832</v>
      </c>
      <c r="AB356" s="117">
        <v>3.055</v>
      </c>
      <c r="AC356" s="117">
        <v>3.423</v>
      </c>
      <c r="AD356" s="117">
        <v>2.955</v>
      </c>
      <c r="AE356" s="117">
        <v>3.189</v>
      </c>
      <c r="AF356" s="9">
        <f t="shared" si="1"/>
        <v>356</v>
      </c>
    </row>
    <row r="357" ht="15.75" customHeight="1">
      <c r="A357" s="116">
        <v>45209.0</v>
      </c>
      <c r="B357" s="117">
        <v>1.986</v>
      </c>
      <c r="C357" s="117">
        <v>1.514</v>
      </c>
      <c r="D357" s="117">
        <v>1.75</v>
      </c>
      <c r="E357" s="117">
        <v>1.995</v>
      </c>
      <c r="F357" s="117">
        <v>1.518</v>
      </c>
      <c r="G357" s="117">
        <v>1.757</v>
      </c>
      <c r="H357" s="117">
        <v>2.005</v>
      </c>
      <c r="I357" s="117">
        <v>1.532</v>
      </c>
      <c r="J357" s="117">
        <v>1.768</v>
      </c>
      <c r="K357" s="117">
        <v>2.003</v>
      </c>
      <c r="L357" s="117">
        <v>1.516</v>
      </c>
      <c r="M357" s="117">
        <v>1.759</v>
      </c>
      <c r="N357" s="117">
        <v>2.0</v>
      </c>
      <c r="O357" s="117">
        <v>1.5</v>
      </c>
      <c r="P357" s="117">
        <v>1.75</v>
      </c>
      <c r="Q357" s="117">
        <v>2.708</v>
      </c>
      <c r="R357" s="117">
        <v>2.373</v>
      </c>
      <c r="S357" s="117">
        <v>2.541</v>
      </c>
      <c r="T357" s="117">
        <v>3.029</v>
      </c>
      <c r="U357" s="117">
        <v>2.71</v>
      </c>
      <c r="V357" s="117">
        <v>2.87</v>
      </c>
      <c r="W357" s="117">
        <v>3.229</v>
      </c>
      <c r="X357" s="117">
        <v>2.807</v>
      </c>
      <c r="Y357" s="117">
        <v>3.018</v>
      </c>
      <c r="Z357" s="117">
        <v>3.277</v>
      </c>
      <c r="AA357" s="117">
        <v>2.832</v>
      </c>
      <c r="AB357" s="117">
        <v>3.055</v>
      </c>
      <c r="AC357" s="117">
        <v>3.423</v>
      </c>
      <c r="AD357" s="117">
        <v>2.955</v>
      </c>
      <c r="AE357" s="117">
        <v>3.189</v>
      </c>
      <c r="AF357" s="9">
        <f t="shared" si="1"/>
        <v>357</v>
      </c>
    </row>
    <row r="358" ht="15.75" customHeight="1">
      <c r="A358" s="116">
        <v>45208.0</v>
      </c>
      <c r="B358" s="117">
        <v>1.933</v>
      </c>
      <c r="C358" s="117">
        <v>1.567</v>
      </c>
      <c r="D358" s="117">
        <v>1.75</v>
      </c>
      <c r="E358" s="117">
        <v>1.991</v>
      </c>
      <c r="F358" s="117">
        <v>1.514</v>
      </c>
      <c r="G358" s="117">
        <v>1.752</v>
      </c>
      <c r="H358" s="117">
        <v>2.0</v>
      </c>
      <c r="I358" s="117">
        <v>1.527</v>
      </c>
      <c r="J358" s="117">
        <v>1.764</v>
      </c>
      <c r="K358" s="117">
        <v>2.025</v>
      </c>
      <c r="L358" s="117">
        <v>1.605</v>
      </c>
      <c r="M358" s="117">
        <v>1.815</v>
      </c>
      <c r="N358" s="117">
        <v>2.05</v>
      </c>
      <c r="O358" s="117">
        <v>1.683</v>
      </c>
      <c r="P358" s="117">
        <v>1.867</v>
      </c>
      <c r="Q358" s="117">
        <v>2.708</v>
      </c>
      <c r="R358" s="117">
        <v>2.383</v>
      </c>
      <c r="S358" s="117">
        <v>2.546</v>
      </c>
      <c r="T358" s="117">
        <v>3.037</v>
      </c>
      <c r="U358" s="117">
        <v>2.713</v>
      </c>
      <c r="V358" s="117">
        <v>2.875</v>
      </c>
      <c r="W358" s="117">
        <v>3.243</v>
      </c>
      <c r="X358" s="117">
        <v>2.814</v>
      </c>
      <c r="Y358" s="117">
        <v>3.029</v>
      </c>
      <c r="Z358" s="117">
        <v>3.277</v>
      </c>
      <c r="AA358" s="117">
        <v>2.832</v>
      </c>
      <c r="AB358" s="117">
        <v>3.055</v>
      </c>
      <c r="AC358" s="117">
        <v>3.423</v>
      </c>
      <c r="AD358" s="117">
        <v>2.955</v>
      </c>
      <c r="AE358" s="117">
        <v>3.189</v>
      </c>
      <c r="AF358" s="9">
        <f t="shared" si="1"/>
        <v>358</v>
      </c>
    </row>
    <row r="359" ht="15.75" customHeight="1">
      <c r="A359" s="116">
        <v>45205.0</v>
      </c>
      <c r="B359" s="117">
        <v>1.968</v>
      </c>
      <c r="C359" s="117">
        <v>1.532</v>
      </c>
      <c r="D359" s="117">
        <v>1.75</v>
      </c>
      <c r="E359" s="117">
        <v>1.986</v>
      </c>
      <c r="F359" s="117">
        <v>1.509</v>
      </c>
      <c r="G359" s="117">
        <v>1.748</v>
      </c>
      <c r="H359" s="117">
        <v>1.986</v>
      </c>
      <c r="I359" s="117">
        <v>1.518</v>
      </c>
      <c r="J359" s="117">
        <v>1.752</v>
      </c>
      <c r="K359" s="117">
        <v>1.977</v>
      </c>
      <c r="L359" s="117">
        <v>1.518</v>
      </c>
      <c r="M359" s="117">
        <v>1.747</v>
      </c>
      <c r="N359" s="117">
        <v>1.967</v>
      </c>
      <c r="O359" s="117">
        <v>1.517</v>
      </c>
      <c r="P359" s="117">
        <v>1.742</v>
      </c>
      <c r="Q359" s="117">
        <v>2.717</v>
      </c>
      <c r="R359" s="117">
        <v>2.375</v>
      </c>
      <c r="S359" s="117">
        <v>2.546</v>
      </c>
      <c r="T359" s="117">
        <v>3.032</v>
      </c>
      <c r="U359" s="117">
        <v>2.708</v>
      </c>
      <c r="V359" s="117">
        <v>2.87</v>
      </c>
      <c r="W359" s="117">
        <v>3.25</v>
      </c>
      <c r="X359" s="117">
        <v>2.814</v>
      </c>
      <c r="Y359" s="117">
        <v>3.032</v>
      </c>
      <c r="Z359" s="117">
        <v>3.286</v>
      </c>
      <c r="AA359" s="117">
        <v>2.841</v>
      </c>
      <c r="AB359" s="117">
        <v>3.064</v>
      </c>
      <c r="AC359" s="117">
        <v>3.423</v>
      </c>
      <c r="AD359" s="117">
        <v>2.955</v>
      </c>
      <c r="AE359" s="117">
        <v>3.189</v>
      </c>
      <c r="AF359" s="9">
        <f t="shared" si="1"/>
        <v>359</v>
      </c>
    </row>
    <row r="360" ht="15.75" customHeight="1">
      <c r="A360" s="116">
        <v>45204.0</v>
      </c>
      <c r="B360" s="117">
        <v>1.95</v>
      </c>
      <c r="C360" s="117">
        <v>1.495</v>
      </c>
      <c r="D360" s="117">
        <v>1.723</v>
      </c>
      <c r="E360" s="117">
        <v>1.961</v>
      </c>
      <c r="F360" s="117">
        <v>1.502</v>
      </c>
      <c r="G360" s="117">
        <v>1.731</v>
      </c>
      <c r="H360" s="117">
        <v>1.968</v>
      </c>
      <c r="I360" s="117">
        <v>1.5</v>
      </c>
      <c r="J360" s="117">
        <v>1.734</v>
      </c>
      <c r="K360" s="117">
        <v>1.98</v>
      </c>
      <c r="L360" s="117">
        <v>1.516</v>
      </c>
      <c r="M360" s="117">
        <v>1.748</v>
      </c>
      <c r="N360" s="117">
        <v>1.991</v>
      </c>
      <c r="O360" s="117">
        <v>1.532</v>
      </c>
      <c r="P360" s="117">
        <v>1.761</v>
      </c>
      <c r="Q360" s="117">
        <v>2.725</v>
      </c>
      <c r="R360" s="117">
        <v>2.37</v>
      </c>
      <c r="S360" s="117">
        <v>2.548</v>
      </c>
      <c r="T360" s="117">
        <v>3.045</v>
      </c>
      <c r="U360" s="117">
        <v>2.713</v>
      </c>
      <c r="V360" s="117">
        <v>2.879</v>
      </c>
      <c r="W360" s="117">
        <v>3.243</v>
      </c>
      <c r="X360" s="117">
        <v>2.807</v>
      </c>
      <c r="Y360" s="117">
        <v>3.025</v>
      </c>
      <c r="Z360" s="117">
        <v>3.286</v>
      </c>
      <c r="AA360" s="117">
        <v>2.841</v>
      </c>
      <c r="AB360" s="117">
        <v>3.064</v>
      </c>
      <c r="AC360" s="117">
        <v>3.423</v>
      </c>
      <c r="AD360" s="117">
        <v>2.955</v>
      </c>
      <c r="AE360" s="117">
        <v>3.189</v>
      </c>
      <c r="AF360" s="9">
        <f t="shared" si="1"/>
        <v>360</v>
      </c>
    </row>
    <row r="361" ht="15.75" customHeight="1">
      <c r="A361" s="116">
        <v>45203.0</v>
      </c>
      <c r="B361" s="117">
        <v>1.936</v>
      </c>
      <c r="C361" s="117">
        <v>1.464</v>
      </c>
      <c r="D361" s="117">
        <v>1.7</v>
      </c>
      <c r="E361" s="117">
        <v>1.955</v>
      </c>
      <c r="F361" s="117">
        <v>1.477</v>
      </c>
      <c r="G361" s="117">
        <v>1.716</v>
      </c>
      <c r="H361" s="117">
        <v>1.968</v>
      </c>
      <c r="I361" s="117">
        <v>1.5</v>
      </c>
      <c r="J361" s="117">
        <v>1.734</v>
      </c>
      <c r="K361" s="117">
        <v>1.984</v>
      </c>
      <c r="L361" s="117">
        <v>1.5</v>
      </c>
      <c r="M361" s="117">
        <v>1.742</v>
      </c>
      <c r="N361" s="117">
        <v>2.0</v>
      </c>
      <c r="O361" s="117">
        <v>1.5</v>
      </c>
      <c r="P361" s="117">
        <v>1.75</v>
      </c>
      <c r="Q361" s="117">
        <v>2.708</v>
      </c>
      <c r="R361" s="117">
        <v>2.353</v>
      </c>
      <c r="S361" s="117">
        <v>2.531</v>
      </c>
      <c r="T361" s="117">
        <v>3.023</v>
      </c>
      <c r="U361" s="117">
        <v>2.696</v>
      </c>
      <c r="V361" s="117">
        <v>2.86</v>
      </c>
      <c r="W361" s="117">
        <v>3.243</v>
      </c>
      <c r="X361" s="117">
        <v>2.807</v>
      </c>
      <c r="Y361" s="117">
        <v>3.025</v>
      </c>
      <c r="Z361" s="117">
        <v>3.277</v>
      </c>
      <c r="AA361" s="117">
        <v>2.832</v>
      </c>
      <c r="AB361" s="117">
        <v>3.055</v>
      </c>
      <c r="AC361" s="117">
        <v>3.414</v>
      </c>
      <c r="AD361" s="117">
        <v>2.945</v>
      </c>
      <c r="AE361" s="117">
        <v>3.18</v>
      </c>
      <c r="AF361" s="9">
        <f t="shared" si="1"/>
        <v>361</v>
      </c>
    </row>
    <row r="362" ht="15.75" customHeight="1">
      <c r="A362" s="116">
        <v>45202.0</v>
      </c>
      <c r="B362" s="117">
        <v>1.927</v>
      </c>
      <c r="C362" s="117">
        <v>1.464</v>
      </c>
      <c r="D362" s="117">
        <v>1.695</v>
      </c>
      <c r="E362" s="117">
        <v>1.941</v>
      </c>
      <c r="F362" s="117">
        <v>1.473</v>
      </c>
      <c r="G362" s="117">
        <v>1.707</v>
      </c>
      <c r="H362" s="117">
        <v>1.959</v>
      </c>
      <c r="I362" s="117">
        <v>1.5</v>
      </c>
      <c r="J362" s="117">
        <v>1.73</v>
      </c>
      <c r="K362" s="117">
        <v>1.937</v>
      </c>
      <c r="L362" s="117">
        <v>1.554</v>
      </c>
      <c r="M362" s="117">
        <v>1.745</v>
      </c>
      <c r="N362" s="117">
        <v>1.915</v>
      </c>
      <c r="O362" s="117">
        <v>1.608</v>
      </c>
      <c r="P362" s="117">
        <v>1.761</v>
      </c>
      <c r="Q362" s="117">
        <v>2.642</v>
      </c>
      <c r="R362" s="117">
        <v>2.292</v>
      </c>
      <c r="S362" s="117">
        <v>2.467</v>
      </c>
      <c r="T362" s="117">
        <v>2.961</v>
      </c>
      <c r="U362" s="117">
        <v>2.661</v>
      </c>
      <c r="V362" s="117">
        <v>2.811</v>
      </c>
      <c r="W362" s="117">
        <v>3.193</v>
      </c>
      <c r="X362" s="117">
        <v>2.793</v>
      </c>
      <c r="Y362" s="117">
        <v>2.993</v>
      </c>
      <c r="Z362" s="117">
        <v>3.241</v>
      </c>
      <c r="AA362" s="117">
        <v>2.795</v>
      </c>
      <c r="AB362" s="117">
        <v>3.018</v>
      </c>
      <c r="AC362" s="117">
        <v>3.364</v>
      </c>
      <c r="AD362" s="117">
        <v>2.914</v>
      </c>
      <c r="AE362" s="117">
        <v>3.139</v>
      </c>
      <c r="AF362" s="9">
        <f t="shared" si="1"/>
        <v>362</v>
      </c>
    </row>
    <row r="363" ht="15.75" customHeight="1">
      <c r="A363" s="116">
        <v>45201.0</v>
      </c>
      <c r="B363" s="117">
        <v>1.905</v>
      </c>
      <c r="C363" s="117">
        <v>1.445</v>
      </c>
      <c r="D363" s="117">
        <v>1.675</v>
      </c>
      <c r="E363" s="117">
        <v>1.918</v>
      </c>
      <c r="F363" s="117">
        <v>1.455</v>
      </c>
      <c r="G363" s="117">
        <v>1.686</v>
      </c>
      <c r="H363" s="117">
        <v>1.941</v>
      </c>
      <c r="I363" s="117">
        <v>1.482</v>
      </c>
      <c r="J363" s="117">
        <v>1.711</v>
      </c>
      <c r="K363" s="117">
        <v>1.931</v>
      </c>
      <c r="L363" s="117">
        <v>1.554</v>
      </c>
      <c r="M363" s="117">
        <v>1.742</v>
      </c>
      <c r="N363" s="117">
        <v>1.92</v>
      </c>
      <c r="O363" s="117">
        <v>1.625</v>
      </c>
      <c r="P363" s="117">
        <v>1.773</v>
      </c>
      <c r="Q363" s="117">
        <v>2.508</v>
      </c>
      <c r="R363" s="117">
        <v>2.217</v>
      </c>
      <c r="S363" s="117">
        <v>2.363</v>
      </c>
      <c r="T363" s="117">
        <v>2.853</v>
      </c>
      <c r="U363" s="117">
        <v>2.523</v>
      </c>
      <c r="V363" s="117">
        <v>2.688</v>
      </c>
      <c r="W363" s="117">
        <v>3.05</v>
      </c>
      <c r="X363" s="117">
        <v>2.686</v>
      </c>
      <c r="Y363" s="117">
        <v>2.868</v>
      </c>
      <c r="Z363" s="117">
        <v>3.209</v>
      </c>
      <c r="AA363" s="117">
        <v>2.768</v>
      </c>
      <c r="AB363" s="117">
        <v>2.989</v>
      </c>
      <c r="AC363" s="117">
        <v>3.323</v>
      </c>
      <c r="AD363" s="117">
        <v>2.891</v>
      </c>
      <c r="AE363" s="117">
        <v>3.107</v>
      </c>
      <c r="AF363" s="9">
        <f t="shared" si="1"/>
        <v>363</v>
      </c>
    </row>
    <row r="364" ht="15.75" customHeight="1">
      <c r="A364" s="116">
        <v>45198.0</v>
      </c>
      <c r="B364" s="117">
        <v>1.905</v>
      </c>
      <c r="C364" s="117">
        <v>1.445</v>
      </c>
      <c r="D364" s="117">
        <v>1.675</v>
      </c>
      <c r="E364" s="117">
        <v>1.914</v>
      </c>
      <c r="F364" s="117">
        <v>1.45</v>
      </c>
      <c r="G364" s="117">
        <v>1.682</v>
      </c>
      <c r="H364" s="117">
        <v>1.941</v>
      </c>
      <c r="I364" s="117">
        <v>1.482</v>
      </c>
      <c r="J364" s="117">
        <v>1.711</v>
      </c>
      <c r="K364" s="117">
        <v>1.987</v>
      </c>
      <c r="L364" s="117">
        <v>1.508</v>
      </c>
      <c r="M364" s="117">
        <v>1.747</v>
      </c>
      <c r="N364" s="117">
        <v>2.033</v>
      </c>
      <c r="O364" s="117">
        <v>1.533</v>
      </c>
      <c r="P364" s="117">
        <v>1.783</v>
      </c>
      <c r="Q364" s="117">
        <v>2.492</v>
      </c>
      <c r="R364" s="117">
        <v>2.2</v>
      </c>
      <c r="S364" s="117">
        <v>2.346</v>
      </c>
      <c r="T364" s="117">
        <v>2.833</v>
      </c>
      <c r="U364" s="117">
        <v>2.525</v>
      </c>
      <c r="V364" s="117">
        <v>2.679</v>
      </c>
      <c r="W364" s="117">
        <v>3.043</v>
      </c>
      <c r="X364" s="117">
        <v>2.696</v>
      </c>
      <c r="Y364" s="117">
        <v>2.869</v>
      </c>
      <c r="Z364" s="117">
        <v>3.205</v>
      </c>
      <c r="AA364" s="117">
        <v>2.764</v>
      </c>
      <c r="AB364" s="117">
        <v>2.984</v>
      </c>
      <c r="AC364" s="117">
        <v>3.314</v>
      </c>
      <c r="AD364" s="117">
        <v>2.882</v>
      </c>
      <c r="AE364" s="117">
        <v>3.098</v>
      </c>
      <c r="AF364" s="9">
        <f t="shared" si="1"/>
        <v>364</v>
      </c>
    </row>
    <row r="365" ht="15.75" customHeight="1">
      <c r="A365" s="116">
        <v>45197.0</v>
      </c>
      <c r="B365" s="117">
        <v>1.9</v>
      </c>
      <c r="C365" s="117">
        <v>1.441</v>
      </c>
      <c r="D365" s="117">
        <v>1.67</v>
      </c>
      <c r="E365" s="117">
        <v>1.909</v>
      </c>
      <c r="F365" s="117">
        <v>1.445</v>
      </c>
      <c r="G365" s="117">
        <v>1.677</v>
      </c>
      <c r="H365" s="117">
        <v>1.941</v>
      </c>
      <c r="I365" s="117">
        <v>1.482</v>
      </c>
      <c r="J365" s="117">
        <v>1.711</v>
      </c>
      <c r="K365" s="117">
        <v>1.929</v>
      </c>
      <c r="L365" s="117">
        <v>1.516</v>
      </c>
      <c r="M365" s="117">
        <v>1.722</v>
      </c>
      <c r="N365" s="117">
        <v>1.917</v>
      </c>
      <c r="O365" s="117">
        <v>1.55</v>
      </c>
      <c r="P365" s="117">
        <v>1.733</v>
      </c>
      <c r="Q365" s="117">
        <v>2.483</v>
      </c>
      <c r="R365" s="117">
        <v>2.17</v>
      </c>
      <c r="S365" s="117">
        <v>2.327</v>
      </c>
      <c r="T365" s="117">
        <v>2.793</v>
      </c>
      <c r="U365" s="117">
        <v>2.522</v>
      </c>
      <c r="V365" s="117">
        <v>2.658</v>
      </c>
      <c r="W365" s="117">
        <v>2.997</v>
      </c>
      <c r="X365" s="117">
        <v>2.669</v>
      </c>
      <c r="Y365" s="117">
        <v>2.833</v>
      </c>
      <c r="Z365" s="117">
        <v>3.186</v>
      </c>
      <c r="AA365" s="117">
        <v>2.75</v>
      </c>
      <c r="AB365" s="117">
        <v>2.968</v>
      </c>
      <c r="AC365" s="117">
        <v>3.305</v>
      </c>
      <c r="AD365" s="117">
        <v>2.868</v>
      </c>
      <c r="AE365" s="117">
        <v>3.086</v>
      </c>
      <c r="AF365" s="9">
        <f t="shared" si="1"/>
        <v>365</v>
      </c>
    </row>
    <row r="366" ht="15.75" customHeight="1">
      <c r="A366" s="116">
        <v>45196.0</v>
      </c>
      <c r="B366" s="117">
        <v>1.9</v>
      </c>
      <c r="C366" s="117">
        <v>1.441</v>
      </c>
      <c r="D366" s="117">
        <v>1.67</v>
      </c>
      <c r="E366" s="117">
        <v>1.909</v>
      </c>
      <c r="F366" s="117">
        <v>1.445</v>
      </c>
      <c r="G366" s="117">
        <v>1.677</v>
      </c>
      <c r="H366" s="117">
        <v>1.941</v>
      </c>
      <c r="I366" s="117">
        <v>1.482</v>
      </c>
      <c r="J366" s="117">
        <v>1.711</v>
      </c>
      <c r="K366" s="117">
        <v>1.94</v>
      </c>
      <c r="L366" s="117">
        <v>1.485</v>
      </c>
      <c r="M366" s="117">
        <v>1.712</v>
      </c>
      <c r="N366" s="117">
        <v>1.938</v>
      </c>
      <c r="O366" s="117">
        <v>1.488</v>
      </c>
      <c r="P366" s="117">
        <v>1.713</v>
      </c>
      <c r="Q366" s="117">
        <v>2.454</v>
      </c>
      <c r="R366" s="117">
        <v>2.169</v>
      </c>
      <c r="S366" s="117">
        <v>2.311</v>
      </c>
      <c r="T366" s="117">
        <v>2.744</v>
      </c>
      <c r="U366" s="117">
        <v>2.498</v>
      </c>
      <c r="V366" s="117">
        <v>2.621</v>
      </c>
      <c r="W366" s="117">
        <v>2.954</v>
      </c>
      <c r="X366" s="117">
        <v>2.68</v>
      </c>
      <c r="Y366" s="117">
        <v>2.817</v>
      </c>
      <c r="Z366" s="117">
        <v>3.186</v>
      </c>
      <c r="AA366" s="117">
        <v>2.745</v>
      </c>
      <c r="AB366" s="117">
        <v>2.966</v>
      </c>
      <c r="AC366" s="117">
        <v>3.305</v>
      </c>
      <c r="AD366" s="117">
        <v>2.859</v>
      </c>
      <c r="AE366" s="117">
        <v>3.082</v>
      </c>
      <c r="AF366" s="9">
        <f t="shared" si="1"/>
        <v>366</v>
      </c>
    </row>
    <row r="367" ht="15.75" customHeight="1">
      <c r="A367" s="116">
        <v>45195.0</v>
      </c>
      <c r="B367" s="117">
        <v>1.9</v>
      </c>
      <c r="C367" s="117">
        <v>1.441</v>
      </c>
      <c r="D367" s="117">
        <v>1.67</v>
      </c>
      <c r="E367" s="117">
        <v>1.905</v>
      </c>
      <c r="F367" s="117">
        <v>1.441</v>
      </c>
      <c r="G367" s="117">
        <v>1.673</v>
      </c>
      <c r="H367" s="117">
        <v>1.936</v>
      </c>
      <c r="I367" s="117">
        <v>1.482</v>
      </c>
      <c r="J367" s="117">
        <v>1.709</v>
      </c>
      <c r="K367" s="117">
        <v>1.952</v>
      </c>
      <c r="L367" s="117">
        <v>1.5</v>
      </c>
      <c r="M367" s="117">
        <v>1.725</v>
      </c>
      <c r="N367" s="117">
        <v>1.967</v>
      </c>
      <c r="O367" s="117">
        <v>1.517</v>
      </c>
      <c r="P367" s="117">
        <v>1.742</v>
      </c>
      <c r="Q367" s="117">
        <v>2.425</v>
      </c>
      <c r="R367" s="117">
        <v>2.183</v>
      </c>
      <c r="S367" s="117">
        <v>2.304</v>
      </c>
      <c r="T367" s="117">
        <v>2.785</v>
      </c>
      <c r="U367" s="117">
        <v>2.455</v>
      </c>
      <c r="V367" s="117">
        <v>2.62</v>
      </c>
      <c r="W367" s="117">
        <v>2.997</v>
      </c>
      <c r="X367" s="117">
        <v>2.647</v>
      </c>
      <c r="Y367" s="117">
        <v>2.822</v>
      </c>
      <c r="Z367" s="117">
        <v>3.191</v>
      </c>
      <c r="AA367" s="117">
        <v>2.75</v>
      </c>
      <c r="AB367" s="117">
        <v>2.97</v>
      </c>
      <c r="AC367" s="117">
        <v>3.305</v>
      </c>
      <c r="AD367" s="117">
        <v>2.859</v>
      </c>
      <c r="AE367" s="117">
        <v>3.082</v>
      </c>
      <c r="AF367" s="9">
        <f t="shared" si="1"/>
        <v>367</v>
      </c>
    </row>
    <row r="368" ht="15.75" customHeight="1">
      <c r="A368" s="116">
        <v>45194.0</v>
      </c>
      <c r="B368" s="117">
        <v>1.9</v>
      </c>
      <c r="C368" s="117">
        <v>1.441</v>
      </c>
      <c r="D368" s="117">
        <v>1.67</v>
      </c>
      <c r="E368" s="117">
        <v>1.905</v>
      </c>
      <c r="F368" s="117">
        <v>1.441</v>
      </c>
      <c r="G368" s="117">
        <v>1.673</v>
      </c>
      <c r="H368" s="117">
        <v>1.936</v>
      </c>
      <c r="I368" s="117">
        <v>1.482</v>
      </c>
      <c r="J368" s="117">
        <v>1.709</v>
      </c>
      <c r="K368" s="117">
        <v>1.937</v>
      </c>
      <c r="L368" s="117">
        <v>1.491</v>
      </c>
      <c r="M368" s="117">
        <v>1.714</v>
      </c>
      <c r="N368" s="117">
        <v>1.938</v>
      </c>
      <c r="O368" s="117">
        <v>1.5</v>
      </c>
      <c r="P368" s="117">
        <v>1.719</v>
      </c>
      <c r="Q368" s="117">
        <v>2.442</v>
      </c>
      <c r="R368" s="117">
        <v>2.147</v>
      </c>
      <c r="S368" s="117">
        <v>2.294</v>
      </c>
      <c r="T368" s="117">
        <v>2.766</v>
      </c>
      <c r="U368" s="117">
        <v>2.462</v>
      </c>
      <c r="V368" s="117">
        <v>2.614</v>
      </c>
      <c r="W368" s="117">
        <v>2.983</v>
      </c>
      <c r="X368" s="117">
        <v>2.65</v>
      </c>
      <c r="Y368" s="117">
        <v>2.816</v>
      </c>
      <c r="Z368" s="117">
        <v>3.186</v>
      </c>
      <c r="AA368" s="117">
        <v>2.745</v>
      </c>
      <c r="AB368" s="117">
        <v>2.966</v>
      </c>
      <c r="AC368" s="117">
        <v>3.305</v>
      </c>
      <c r="AD368" s="117">
        <v>2.859</v>
      </c>
      <c r="AE368" s="117">
        <v>3.082</v>
      </c>
      <c r="AF368" s="9">
        <f t="shared" si="1"/>
        <v>368</v>
      </c>
    </row>
    <row r="369" ht="15.75" customHeight="1">
      <c r="A369" s="116">
        <v>45191.0</v>
      </c>
      <c r="B369" s="117">
        <v>1.9</v>
      </c>
      <c r="C369" s="117">
        <v>1.441</v>
      </c>
      <c r="D369" s="117">
        <v>1.67</v>
      </c>
      <c r="E369" s="117">
        <v>1.905</v>
      </c>
      <c r="F369" s="117">
        <v>1.441</v>
      </c>
      <c r="G369" s="117">
        <v>1.673</v>
      </c>
      <c r="H369" s="117">
        <v>1.936</v>
      </c>
      <c r="I369" s="117">
        <v>1.482</v>
      </c>
      <c r="J369" s="117">
        <v>1.709</v>
      </c>
      <c r="K369" s="117">
        <v>1.956</v>
      </c>
      <c r="L369" s="117">
        <v>1.479</v>
      </c>
      <c r="M369" s="117">
        <v>1.717</v>
      </c>
      <c r="N369" s="117">
        <v>1.975</v>
      </c>
      <c r="O369" s="117">
        <v>1.475</v>
      </c>
      <c r="P369" s="117">
        <v>1.725</v>
      </c>
      <c r="Q369" s="117">
        <v>2.476</v>
      </c>
      <c r="R369" s="117">
        <v>2.147</v>
      </c>
      <c r="S369" s="117">
        <v>2.311</v>
      </c>
      <c r="T369" s="117">
        <v>2.734</v>
      </c>
      <c r="U369" s="117">
        <v>2.455</v>
      </c>
      <c r="V369" s="117">
        <v>2.595</v>
      </c>
      <c r="W369" s="117">
        <v>2.943</v>
      </c>
      <c r="X369" s="117">
        <v>2.667</v>
      </c>
      <c r="Y369" s="117">
        <v>2.805</v>
      </c>
      <c r="Z369" s="117">
        <v>3.186</v>
      </c>
      <c r="AA369" s="117">
        <v>2.745</v>
      </c>
      <c r="AB369" s="117">
        <v>2.966</v>
      </c>
      <c r="AC369" s="117">
        <v>3.305</v>
      </c>
      <c r="AD369" s="117">
        <v>2.859</v>
      </c>
      <c r="AE369" s="117">
        <v>3.082</v>
      </c>
      <c r="AF369" s="9">
        <f t="shared" si="1"/>
        <v>369</v>
      </c>
    </row>
    <row r="370" ht="15.75" customHeight="1">
      <c r="A370" s="116">
        <v>45190.0</v>
      </c>
      <c r="B370" s="117">
        <v>1.9</v>
      </c>
      <c r="C370" s="117">
        <v>1.441</v>
      </c>
      <c r="D370" s="117">
        <v>1.67</v>
      </c>
      <c r="E370" s="117">
        <v>1.905</v>
      </c>
      <c r="F370" s="117">
        <v>1.441</v>
      </c>
      <c r="G370" s="117">
        <v>1.673</v>
      </c>
      <c r="H370" s="117">
        <v>1.936</v>
      </c>
      <c r="I370" s="117">
        <v>1.477</v>
      </c>
      <c r="J370" s="117">
        <v>1.707</v>
      </c>
      <c r="K370" s="117">
        <v>1.96</v>
      </c>
      <c r="L370" s="117">
        <v>1.48</v>
      </c>
      <c r="M370" s="117">
        <v>1.72</v>
      </c>
      <c r="N370" s="117">
        <v>1.983</v>
      </c>
      <c r="O370" s="117">
        <v>1.483</v>
      </c>
      <c r="P370" s="117">
        <v>1.733</v>
      </c>
      <c r="Q370" s="117">
        <v>2.436</v>
      </c>
      <c r="R370" s="117">
        <v>2.129</v>
      </c>
      <c r="S370" s="117">
        <v>2.282</v>
      </c>
      <c r="T370" s="117">
        <v>2.705</v>
      </c>
      <c r="U370" s="117">
        <v>2.425</v>
      </c>
      <c r="V370" s="117">
        <v>2.565</v>
      </c>
      <c r="W370" s="117">
        <v>2.894</v>
      </c>
      <c r="X370" s="117">
        <v>2.658</v>
      </c>
      <c r="Y370" s="117">
        <v>2.776</v>
      </c>
      <c r="Z370" s="117">
        <v>3.182</v>
      </c>
      <c r="AA370" s="117">
        <v>2.736</v>
      </c>
      <c r="AB370" s="117">
        <v>2.959</v>
      </c>
      <c r="AC370" s="117">
        <v>3.3</v>
      </c>
      <c r="AD370" s="117">
        <v>2.855</v>
      </c>
      <c r="AE370" s="117">
        <v>3.077</v>
      </c>
      <c r="AF370" s="9">
        <f t="shared" si="1"/>
        <v>370</v>
      </c>
    </row>
    <row r="371" ht="15.75" customHeight="1">
      <c r="A371" s="116">
        <v>45189.0</v>
      </c>
      <c r="B371" s="117">
        <v>1.9</v>
      </c>
      <c r="C371" s="117">
        <v>1.441</v>
      </c>
      <c r="D371" s="117">
        <v>1.67</v>
      </c>
      <c r="E371" s="117">
        <v>1.905</v>
      </c>
      <c r="F371" s="117">
        <v>1.441</v>
      </c>
      <c r="G371" s="117">
        <v>1.673</v>
      </c>
      <c r="H371" s="117">
        <v>1.936</v>
      </c>
      <c r="I371" s="117">
        <v>1.477</v>
      </c>
      <c r="J371" s="117">
        <v>1.707</v>
      </c>
      <c r="K371" s="117">
        <v>1.968</v>
      </c>
      <c r="L371" s="117">
        <v>1.497</v>
      </c>
      <c r="M371" s="117">
        <v>1.733</v>
      </c>
      <c r="N371" s="117">
        <v>2.0</v>
      </c>
      <c r="O371" s="117">
        <v>1.517</v>
      </c>
      <c r="P371" s="117">
        <v>1.758</v>
      </c>
      <c r="Q371" s="117">
        <v>2.394</v>
      </c>
      <c r="R371" s="117">
        <v>2.114</v>
      </c>
      <c r="S371" s="117">
        <v>2.254</v>
      </c>
      <c r="T371" s="117">
        <v>2.689</v>
      </c>
      <c r="U371" s="117">
        <v>2.412</v>
      </c>
      <c r="V371" s="117">
        <v>2.551</v>
      </c>
      <c r="W371" s="117">
        <v>2.85</v>
      </c>
      <c r="X371" s="117">
        <v>2.646</v>
      </c>
      <c r="Y371" s="117">
        <v>2.748</v>
      </c>
      <c r="Z371" s="117">
        <v>3.173</v>
      </c>
      <c r="AA371" s="117">
        <v>2.727</v>
      </c>
      <c r="AB371" s="117">
        <v>2.95</v>
      </c>
      <c r="AC371" s="117">
        <v>3.291</v>
      </c>
      <c r="AD371" s="117">
        <v>2.845</v>
      </c>
      <c r="AE371" s="117">
        <v>3.068</v>
      </c>
      <c r="AF371" s="9">
        <f t="shared" si="1"/>
        <v>371</v>
      </c>
    </row>
    <row r="372" ht="15.75" customHeight="1">
      <c r="A372" s="116">
        <v>45188.0</v>
      </c>
      <c r="B372" s="117">
        <v>1.9</v>
      </c>
      <c r="C372" s="117">
        <v>1.441</v>
      </c>
      <c r="D372" s="117">
        <v>1.67</v>
      </c>
      <c r="E372" s="117">
        <v>1.905</v>
      </c>
      <c r="F372" s="117">
        <v>1.441</v>
      </c>
      <c r="G372" s="117">
        <v>1.673</v>
      </c>
      <c r="H372" s="117">
        <v>1.936</v>
      </c>
      <c r="I372" s="117">
        <v>1.477</v>
      </c>
      <c r="J372" s="117">
        <v>1.707</v>
      </c>
      <c r="K372" s="117">
        <v>1.928</v>
      </c>
      <c r="L372" s="117">
        <v>1.53</v>
      </c>
      <c r="M372" s="117">
        <v>1.729</v>
      </c>
      <c r="N372" s="117">
        <v>1.92</v>
      </c>
      <c r="O372" s="117">
        <v>1.583</v>
      </c>
      <c r="P372" s="117">
        <v>1.752</v>
      </c>
      <c r="Q372" s="117">
        <v>2.403</v>
      </c>
      <c r="R372" s="117">
        <v>2.121</v>
      </c>
      <c r="S372" s="117">
        <v>2.262</v>
      </c>
      <c r="T372" s="117">
        <v>2.709</v>
      </c>
      <c r="U372" s="117">
        <v>2.432</v>
      </c>
      <c r="V372" s="117">
        <v>2.571</v>
      </c>
      <c r="W372" s="117">
        <v>2.919</v>
      </c>
      <c r="X372" s="117">
        <v>2.623</v>
      </c>
      <c r="Y372" s="117">
        <v>2.771</v>
      </c>
      <c r="Z372" s="117">
        <v>3.173</v>
      </c>
      <c r="AA372" s="117">
        <v>2.727</v>
      </c>
      <c r="AB372" s="117">
        <v>2.95</v>
      </c>
      <c r="AC372" s="117">
        <v>3.291</v>
      </c>
      <c r="AD372" s="117">
        <v>2.845</v>
      </c>
      <c r="AE372" s="117">
        <v>3.068</v>
      </c>
      <c r="AF372" s="9">
        <f t="shared" si="1"/>
        <v>372</v>
      </c>
    </row>
    <row r="373" ht="15.75" customHeight="1">
      <c r="A373" s="116">
        <v>45187.0</v>
      </c>
      <c r="B373" s="117">
        <v>1.9</v>
      </c>
      <c r="C373" s="117">
        <v>1.441</v>
      </c>
      <c r="D373" s="117">
        <v>1.67</v>
      </c>
      <c r="E373" s="117">
        <v>1.905</v>
      </c>
      <c r="F373" s="117">
        <v>1.441</v>
      </c>
      <c r="G373" s="117">
        <v>1.673</v>
      </c>
      <c r="H373" s="117">
        <v>1.936</v>
      </c>
      <c r="I373" s="117">
        <v>1.477</v>
      </c>
      <c r="J373" s="117">
        <v>1.707</v>
      </c>
      <c r="K373" s="117">
        <v>1.968</v>
      </c>
      <c r="L373" s="117">
        <v>1.497</v>
      </c>
      <c r="M373" s="117">
        <v>1.733</v>
      </c>
      <c r="N373" s="117">
        <v>2.0</v>
      </c>
      <c r="O373" s="117">
        <v>1.517</v>
      </c>
      <c r="P373" s="117">
        <v>1.758</v>
      </c>
      <c r="Q373" s="117">
        <v>2.447</v>
      </c>
      <c r="R373" s="117">
        <v>2.129</v>
      </c>
      <c r="S373" s="117">
        <v>2.288</v>
      </c>
      <c r="T373" s="117">
        <v>2.688</v>
      </c>
      <c r="U373" s="117">
        <v>2.474</v>
      </c>
      <c r="V373" s="117">
        <v>2.581</v>
      </c>
      <c r="W373" s="117">
        <v>2.921</v>
      </c>
      <c r="X373" s="117">
        <v>2.653</v>
      </c>
      <c r="Y373" s="117">
        <v>2.787</v>
      </c>
      <c r="Z373" s="117">
        <v>3.173</v>
      </c>
      <c r="AA373" s="117">
        <v>2.727</v>
      </c>
      <c r="AB373" s="117">
        <v>2.95</v>
      </c>
      <c r="AC373" s="117">
        <v>3.291</v>
      </c>
      <c r="AD373" s="117">
        <v>2.845</v>
      </c>
      <c r="AE373" s="117">
        <v>3.068</v>
      </c>
      <c r="AF373" s="9">
        <f t="shared" si="1"/>
        <v>373</v>
      </c>
    </row>
    <row r="374" ht="15.75" customHeight="1">
      <c r="A374" s="116">
        <v>45184.0</v>
      </c>
      <c r="B374" s="117">
        <v>1.9</v>
      </c>
      <c r="C374" s="117">
        <v>1.441</v>
      </c>
      <c r="D374" s="117">
        <v>1.67</v>
      </c>
      <c r="E374" s="117">
        <v>1.905</v>
      </c>
      <c r="F374" s="117">
        <v>1.441</v>
      </c>
      <c r="G374" s="117">
        <v>1.673</v>
      </c>
      <c r="H374" s="117">
        <v>1.936</v>
      </c>
      <c r="I374" s="117">
        <v>1.477</v>
      </c>
      <c r="J374" s="117">
        <v>1.707</v>
      </c>
      <c r="K374" s="117">
        <v>1.968</v>
      </c>
      <c r="L374" s="117">
        <v>1.497</v>
      </c>
      <c r="M374" s="117">
        <v>1.733</v>
      </c>
      <c r="N374" s="117">
        <v>2.0</v>
      </c>
      <c r="O374" s="117">
        <v>1.517</v>
      </c>
      <c r="P374" s="117">
        <v>1.758</v>
      </c>
      <c r="Q374" s="117">
        <v>2.443</v>
      </c>
      <c r="R374" s="117">
        <v>2.139</v>
      </c>
      <c r="S374" s="117">
        <v>2.291</v>
      </c>
      <c r="T374" s="117">
        <v>2.729</v>
      </c>
      <c r="U374" s="117">
        <v>2.445</v>
      </c>
      <c r="V374" s="117">
        <v>2.587</v>
      </c>
      <c r="W374" s="117">
        <v>2.907</v>
      </c>
      <c r="X374" s="117">
        <v>2.659</v>
      </c>
      <c r="Y374" s="117">
        <v>2.783</v>
      </c>
      <c r="Z374" s="117">
        <v>3.173</v>
      </c>
      <c r="AA374" s="117">
        <v>2.727</v>
      </c>
      <c r="AB374" s="117">
        <v>2.95</v>
      </c>
      <c r="AC374" s="117">
        <v>3.291</v>
      </c>
      <c r="AD374" s="117">
        <v>2.845</v>
      </c>
      <c r="AE374" s="117">
        <v>3.068</v>
      </c>
      <c r="AF374" s="9">
        <f t="shared" si="1"/>
        <v>374</v>
      </c>
    </row>
    <row r="375" ht="15.75" customHeight="1">
      <c r="A375" s="116">
        <v>45183.0</v>
      </c>
      <c r="B375" s="117">
        <v>1.905</v>
      </c>
      <c r="C375" s="117">
        <v>1.445</v>
      </c>
      <c r="D375" s="117">
        <v>1.675</v>
      </c>
      <c r="E375" s="117">
        <v>1.909</v>
      </c>
      <c r="F375" s="117">
        <v>1.445</v>
      </c>
      <c r="G375" s="117">
        <v>1.677</v>
      </c>
      <c r="H375" s="117">
        <v>1.941</v>
      </c>
      <c r="I375" s="117">
        <v>1.482</v>
      </c>
      <c r="J375" s="117">
        <v>1.711</v>
      </c>
      <c r="K375" s="117">
        <v>1.94</v>
      </c>
      <c r="L375" s="117">
        <v>1.538</v>
      </c>
      <c r="M375" s="117">
        <v>1.738</v>
      </c>
      <c r="N375" s="117">
        <v>1.938</v>
      </c>
      <c r="O375" s="117">
        <v>1.593</v>
      </c>
      <c r="P375" s="117">
        <v>1.765</v>
      </c>
      <c r="Q375" s="117">
        <v>2.45</v>
      </c>
      <c r="R375" s="117">
        <v>2.146</v>
      </c>
      <c r="S375" s="117">
        <v>2.298</v>
      </c>
      <c r="T375" s="117">
        <v>2.713</v>
      </c>
      <c r="U375" s="117">
        <v>2.467</v>
      </c>
      <c r="V375" s="117">
        <v>2.59</v>
      </c>
      <c r="W375" s="117">
        <v>2.896</v>
      </c>
      <c r="X375" s="117">
        <v>2.657</v>
      </c>
      <c r="Y375" s="117">
        <v>2.776</v>
      </c>
      <c r="Z375" s="117">
        <v>3.173</v>
      </c>
      <c r="AA375" s="117">
        <v>2.727</v>
      </c>
      <c r="AB375" s="117">
        <v>2.95</v>
      </c>
      <c r="AC375" s="117">
        <v>3.291</v>
      </c>
      <c r="AD375" s="117">
        <v>2.845</v>
      </c>
      <c r="AE375" s="117">
        <v>3.068</v>
      </c>
      <c r="AF375" s="9">
        <f t="shared" si="1"/>
        <v>375</v>
      </c>
    </row>
    <row r="376" ht="15.75" customHeight="1">
      <c r="A376" s="116">
        <v>45182.0</v>
      </c>
      <c r="B376" s="117">
        <v>1.905</v>
      </c>
      <c r="C376" s="117">
        <v>1.445</v>
      </c>
      <c r="D376" s="117">
        <v>1.675</v>
      </c>
      <c r="E376" s="117">
        <v>1.909</v>
      </c>
      <c r="F376" s="117">
        <v>1.445</v>
      </c>
      <c r="G376" s="117">
        <v>1.677</v>
      </c>
      <c r="H376" s="117">
        <v>1.941</v>
      </c>
      <c r="I376" s="117">
        <v>1.482</v>
      </c>
      <c r="J376" s="117">
        <v>1.711</v>
      </c>
      <c r="K376" s="117">
        <v>1.946</v>
      </c>
      <c r="L376" s="117">
        <v>1.548</v>
      </c>
      <c r="M376" s="117">
        <v>1.746</v>
      </c>
      <c r="N376" s="117">
        <v>1.95</v>
      </c>
      <c r="O376" s="117">
        <v>1.613</v>
      </c>
      <c r="P376" s="117">
        <v>1.781</v>
      </c>
      <c r="Q376" s="117">
        <v>2.45</v>
      </c>
      <c r="R376" s="117">
        <v>2.114</v>
      </c>
      <c r="S376" s="117">
        <v>2.282</v>
      </c>
      <c r="T376" s="117">
        <v>2.713</v>
      </c>
      <c r="U376" s="117">
        <v>2.44</v>
      </c>
      <c r="V376" s="117">
        <v>2.577</v>
      </c>
      <c r="W376" s="117">
        <v>2.893</v>
      </c>
      <c r="X376" s="117">
        <v>2.65</v>
      </c>
      <c r="Y376" s="117">
        <v>2.771</v>
      </c>
      <c r="Z376" s="117">
        <v>3.173</v>
      </c>
      <c r="AA376" s="117">
        <v>2.727</v>
      </c>
      <c r="AB376" s="117">
        <v>2.95</v>
      </c>
      <c r="AC376" s="117">
        <v>3.291</v>
      </c>
      <c r="AD376" s="117">
        <v>2.845</v>
      </c>
      <c r="AE376" s="117">
        <v>3.068</v>
      </c>
      <c r="AF376" s="9">
        <f t="shared" si="1"/>
        <v>376</v>
      </c>
    </row>
    <row r="377" ht="15.75" customHeight="1">
      <c r="A377" s="116">
        <v>45181.0</v>
      </c>
      <c r="B377" s="117">
        <v>1.909</v>
      </c>
      <c r="C377" s="117">
        <v>1.45</v>
      </c>
      <c r="D377" s="117">
        <v>1.68</v>
      </c>
      <c r="E377" s="117">
        <v>1.914</v>
      </c>
      <c r="F377" s="117">
        <v>1.45</v>
      </c>
      <c r="G377" s="117">
        <v>1.682</v>
      </c>
      <c r="H377" s="117">
        <v>1.945</v>
      </c>
      <c r="I377" s="117">
        <v>1.486</v>
      </c>
      <c r="J377" s="117">
        <v>1.716</v>
      </c>
      <c r="K377" s="117">
        <v>1.981</v>
      </c>
      <c r="L377" s="117">
        <v>1.502</v>
      </c>
      <c r="M377" s="117">
        <v>1.741</v>
      </c>
      <c r="N377" s="117">
        <v>2.017</v>
      </c>
      <c r="O377" s="117">
        <v>1.517</v>
      </c>
      <c r="P377" s="117">
        <v>1.767</v>
      </c>
      <c r="Q377" s="117">
        <v>2.45</v>
      </c>
      <c r="R377" s="117">
        <v>2.117</v>
      </c>
      <c r="S377" s="117">
        <v>2.284</v>
      </c>
      <c r="T377" s="117">
        <v>2.72</v>
      </c>
      <c r="U377" s="117">
        <v>2.434</v>
      </c>
      <c r="V377" s="117">
        <v>2.577</v>
      </c>
      <c r="W377" s="117">
        <v>2.939</v>
      </c>
      <c r="X377" s="117">
        <v>2.633</v>
      </c>
      <c r="Y377" s="117">
        <v>2.786</v>
      </c>
      <c r="Z377" s="117">
        <v>3.173</v>
      </c>
      <c r="AA377" s="117">
        <v>2.727</v>
      </c>
      <c r="AB377" s="117">
        <v>2.95</v>
      </c>
      <c r="AC377" s="117">
        <v>3.291</v>
      </c>
      <c r="AD377" s="117">
        <v>2.845</v>
      </c>
      <c r="AE377" s="117">
        <v>3.068</v>
      </c>
      <c r="AF377" s="9">
        <f t="shared" si="1"/>
        <v>377</v>
      </c>
    </row>
    <row r="378" ht="15.75" customHeight="1">
      <c r="A378" s="116">
        <v>45180.0</v>
      </c>
      <c r="B378" s="117">
        <v>1.914</v>
      </c>
      <c r="C378" s="117">
        <v>1.455</v>
      </c>
      <c r="D378" s="117">
        <v>1.684</v>
      </c>
      <c r="E378" s="117">
        <v>1.918</v>
      </c>
      <c r="F378" s="117">
        <v>1.455</v>
      </c>
      <c r="G378" s="117">
        <v>1.686</v>
      </c>
      <c r="H378" s="117">
        <v>1.945</v>
      </c>
      <c r="I378" s="117">
        <v>1.486</v>
      </c>
      <c r="J378" s="117">
        <v>1.716</v>
      </c>
      <c r="K378" s="117">
        <v>1.993</v>
      </c>
      <c r="L378" s="117">
        <v>1.546</v>
      </c>
      <c r="M378" s="117">
        <v>1.769</v>
      </c>
      <c r="N378" s="117">
        <v>2.041</v>
      </c>
      <c r="O378" s="117">
        <v>1.605</v>
      </c>
      <c r="P378" s="117">
        <v>1.823</v>
      </c>
      <c r="Q378" s="117">
        <v>2.45</v>
      </c>
      <c r="R378" s="117">
        <v>2.11</v>
      </c>
      <c r="S378" s="117">
        <v>2.28</v>
      </c>
      <c r="T378" s="117">
        <v>2.751</v>
      </c>
      <c r="U378" s="117">
        <v>2.433</v>
      </c>
      <c r="V378" s="117">
        <v>2.592</v>
      </c>
      <c r="W378" s="117">
        <v>2.954</v>
      </c>
      <c r="X378" s="117">
        <v>2.636</v>
      </c>
      <c r="Y378" s="117">
        <v>2.795</v>
      </c>
      <c r="Z378" s="117">
        <v>3.173</v>
      </c>
      <c r="AA378" s="117">
        <v>2.727</v>
      </c>
      <c r="AB378" s="117">
        <v>2.95</v>
      </c>
      <c r="AC378" s="117">
        <v>3.291</v>
      </c>
      <c r="AD378" s="117">
        <v>2.845</v>
      </c>
      <c r="AE378" s="117">
        <v>3.068</v>
      </c>
      <c r="AF378" s="9">
        <f t="shared" si="1"/>
        <v>378</v>
      </c>
    </row>
    <row r="379" ht="15.75" customHeight="1">
      <c r="A379" s="116">
        <v>45177.0</v>
      </c>
      <c r="B379" s="117">
        <v>1.915</v>
      </c>
      <c r="C379" s="117">
        <v>1.456</v>
      </c>
      <c r="D379" s="117">
        <v>1.686</v>
      </c>
      <c r="E379" s="117">
        <v>1.92</v>
      </c>
      <c r="F379" s="117">
        <v>1.456</v>
      </c>
      <c r="G379" s="117">
        <v>1.688</v>
      </c>
      <c r="H379" s="117">
        <v>1.945</v>
      </c>
      <c r="I379" s="117">
        <v>1.486</v>
      </c>
      <c r="J379" s="117">
        <v>1.716</v>
      </c>
      <c r="K379" s="117">
        <v>1.973</v>
      </c>
      <c r="L379" s="117">
        <v>1.51</v>
      </c>
      <c r="M379" s="117">
        <v>1.741</v>
      </c>
      <c r="N379" s="117">
        <v>2.0</v>
      </c>
      <c r="O379" s="117">
        <v>1.533</v>
      </c>
      <c r="P379" s="117">
        <v>1.767</v>
      </c>
      <c r="Q379" s="117">
        <v>2.456</v>
      </c>
      <c r="R379" s="117">
        <v>2.124</v>
      </c>
      <c r="S379" s="117">
        <v>2.29</v>
      </c>
      <c r="T379" s="117">
        <v>2.745</v>
      </c>
      <c r="U379" s="117">
        <v>2.435</v>
      </c>
      <c r="V379" s="117">
        <v>2.59</v>
      </c>
      <c r="W379" s="117">
        <v>2.959</v>
      </c>
      <c r="X379" s="117">
        <v>2.641</v>
      </c>
      <c r="Y379" s="117">
        <v>2.8</v>
      </c>
      <c r="Z379" s="117">
        <v>3.173</v>
      </c>
      <c r="AA379" s="117">
        <v>2.727</v>
      </c>
      <c r="AB379" s="117">
        <v>2.95</v>
      </c>
      <c r="AC379" s="117">
        <v>3.291</v>
      </c>
      <c r="AD379" s="117">
        <v>2.845</v>
      </c>
      <c r="AE379" s="117">
        <v>3.068</v>
      </c>
      <c r="AF379" s="9">
        <f t="shared" si="1"/>
        <v>379</v>
      </c>
    </row>
    <row r="380" ht="15.75" customHeight="1">
      <c r="A380" s="116">
        <v>45176.0</v>
      </c>
      <c r="B380" s="117">
        <v>1.925</v>
      </c>
      <c r="C380" s="117">
        <v>1.465</v>
      </c>
      <c r="D380" s="117">
        <v>1.695</v>
      </c>
      <c r="E380" s="117">
        <v>1.929</v>
      </c>
      <c r="F380" s="117">
        <v>1.465</v>
      </c>
      <c r="G380" s="117">
        <v>1.697</v>
      </c>
      <c r="H380" s="117">
        <v>1.955</v>
      </c>
      <c r="I380" s="117">
        <v>1.495</v>
      </c>
      <c r="J380" s="117">
        <v>1.725</v>
      </c>
      <c r="K380" s="117">
        <v>1.986</v>
      </c>
      <c r="L380" s="117">
        <v>1.548</v>
      </c>
      <c r="M380" s="117">
        <v>1.767</v>
      </c>
      <c r="N380" s="117">
        <v>2.017</v>
      </c>
      <c r="O380" s="117">
        <v>1.6</v>
      </c>
      <c r="P380" s="117">
        <v>1.808</v>
      </c>
      <c r="Q380" s="117">
        <v>2.443</v>
      </c>
      <c r="R380" s="117">
        <v>2.149</v>
      </c>
      <c r="S380" s="117">
        <v>2.296</v>
      </c>
      <c r="T380" s="117">
        <v>2.75</v>
      </c>
      <c r="U380" s="117">
        <v>2.429</v>
      </c>
      <c r="V380" s="117">
        <v>2.59</v>
      </c>
      <c r="W380" s="117">
        <v>2.957</v>
      </c>
      <c r="X380" s="117">
        <v>2.639</v>
      </c>
      <c r="Y380" s="117">
        <v>2.798</v>
      </c>
      <c r="Z380" s="117">
        <v>3.173</v>
      </c>
      <c r="AA380" s="117">
        <v>2.727</v>
      </c>
      <c r="AB380" s="117">
        <v>2.95</v>
      </c>
      <c r="AC380" s="117">
        <v>3.291</v>
      </c>
      <c r="AD380" s="117">
        <v>2.845</v>
      </c>
      <c r="AE380" s="117">
        <v>3.068</v>
      </c>
      <c r="AF380" s="9">
        <f t="shared" si="1"/>
        <v>380</v>
      </c>
    </row>
    <row r="381" ht="15.75" customHeight="1">
      <c r="A381" s="116">
        <v>45175.0</v>
      </c>
      <c r="B381" s="117">
        <v>1.915</v>
      </c>
      <c r="C381" s="117">
        <v>1.456</v>
      </c>
      <c r="D381" s="117">
        <v>1.686</v>
      </c>
      <c r="E381" s="117">
        <v>1.92</v>
      </c>
      <c r="F381" s="117">
        <v>1.456</v>
      </c>
      <c r="G381" s="117">
        <v>1.688</v>
      </c>
      <c r="H381" s="117">
        <v>1.945</v>
      </c>
      <c r="I381" s="117">
        <v>1.486</v>
      </c>
      <c r="J381" s="117">
        <v>1.716</v>
      </c>
      <c r="K381" s="117">
        <v>1.998</v>
      </c>
      <c r="L381" s="117">
        <v>1.55</v>
      </c>
      <c r="M381" s="117">
        <v>1.774</v>
      </c>
      <c r="N381" s="117">
        <v>2.05</v>
      </c>
      <c r="O381" s="117">
        <v>1.614</v>
      </c>
      <c r="P381" s="117">
        <v>1.832</v>
      </c>
      <c r="Q381" s="117">
        <v>2.44</v>
      </c>
      <c r="R381" s="117">
        <v>2.106</v>
      </c>
      <c r="S381" s="117">
        <v>2.273</v>
      </c>
      <c r="T381" s="117">
        <v>2.745</v>
      </c>
      <c r="U381" s="117">
        <v>2.407</v>
      </c>
      <c r="V381" s="117">
        <v>2.576</v>
      </c>
      <c r="W381" s="117">
        <v>2.936</v>
      </c>
      <c r="X381" s="117">
        <v>2.617</v>
      </c>
      <c r="Y381" s="117">
        <v>2.776</v>
      </c>
      <c r="Z381" s="117">
        <v>3.173</v>
      </c>
      <c r="AA381" s="117">
        <v>2.727</v>
      </c>
      <c r="AB381" s="117">
        <v>2.95</v>
      </c>
      <c r="AC381" s="117">
        <v>3.291</v>
      </c>
      <c r="AD381" s="117">
        <v>2.845</v>
      </c>
      <c r="AE381" s="117">
        <v>3.068</v>
      </c>
      <c r="AF381" s="9">
        <f t="shared" si="1"/>
        <v>381</v>
      </c>
    </row>
    <row r="382" ht="15.75" customHeight="1">
      <c r="A382" s="116">
        <v>45174.0</v>
      </c>
      <c r="B382" s="117">
        <v>1.915</v>
      </c>
      <c r="C382" s="117">
        <v>1.456</v>
      </c>
      <c r="D382" s="117">
        <v>1.686</v>
      </c>
      <c r="E382" s="117">
        <v>1.92</v>
      </c>
      <c r="F382" s="117">
        <v>1.456</v>
      </c>
      <c r="G382" s="117">
        <v>1.688</v>
      </c>
      <c r="H382" s="117">
        <v>1.945</v>
      </c>
      <c r="I382" s="117">
        <v>1.486</v>
      </c>
      <c r="J382" s="117">
        <v>1.716</v>
      </c>
      <c r="K382" s="117">
        <v>1.993</v>
      </c>
      <c r="L382" s="117">
        <v>1.546</v>
      </c>
      <c r="M382" s="117">
        <v>1.769</v>
      </c>
      <c r="N382" s="117">
        <v>2.041</v>
      </c>
      <c r="O382" s="117">
        <v>1.605</v>
      </c>
      <c r="P382" s="117">
        <v>1.823</v>
      </c>
      <c r="Q382" s="117">
        <v>2.414</v>
      </c>
      <c r="R382" s="117">
        <v>2.057</v>
      </c>
      <c r="S382" s="117">
        <v>2.236</v>
      </c>
      <c r="T382" s="117">
        <v>2.735</v>
      </c>
      <c r="U382" s="117">
        <v>2.408</v>
      </c>
      <c r="V382" s="117">
        <v>2.572</v>
      </c>
      <c r="W382" s="117">
        <v>2.929</v>
      </c>
      <c r="X382" s="117">
        <v>2.597</v>
      </c>
      <c r="Y382" s="117">
        <v>2.763</v>
      </c>
      <c r="Z382" s="117">
        <v>3.173</v>
      </c>
      <c r="AA382" s="117">
        <v>2.723</v>
      </c>
      <c r="AB382" s="117">
        <v>2.948</v>
      </c>
      <c r="AC382" s="117">
        <v>3.291</v>
      </c>
      <c r="AD382" s="117">
        <v>2.845</v>
      </c>
      <c r="AE382" s="117">
        <v>3.068</v>
      </c>
      <c r="AF382" s="9">
        <f t="shared" si="1"/>
        <v>382</v>
      </c>
    </row>
    <row r="383" ht="15.75" customHeight="1">
      <c r="A383" s="116">
        <v>45169.0</v>
      </c>
      <c r="B383" s="117">
        <v>1.914</v>
      </c>
      <c r="C383" s="117">
        <v>1.455</v>
      </c>
      <c r="D383" s="117">
        <v>1.684</v>
      </c>
      <c r="E383" s="117">
        <v>1.918</v>
      </c>
      <c r="F383" s="117">
        <v>1.455</v>
      </c>
      <c r="G383" s="117">
        <v>1.686</v>
      </c>
      <c r="H383" s="117">
        <v>1.945</v>
      </c>
      <c r="I383" s="117">
        <v>1.486</v>
      </c>
      <c r="J383" s="117">
        <v>1.716</v>
      </c>
      <c r="K383" s="117">
        <v>1.934</v>
      </c>
      <c r="L383" s="117">
        <v>1.538</v>
      </c>
      <c r="M383" s="117">
        <v>1.736</v>
      </c>
      <c r="N383" s="117">
        <v>1.923</v>
      </c>
      <c r="O383" s="117">
        <v>1.59</v>
      </c>
      <c r="P383" s="117">
        <v>1.757</v>
      </c>
      <c r="Q383" s="117">
        <v>2.414</v>
      </c>
      <c r="R383" s="117">
        <v>2.05</v>
      </c>
      <c r="S383" s="117">
        <v>2.232</v>
      </c>
      <c r="T383" s="117">
        <v>2.716</v>
      </c>
      <c r="U383" s="117">
        <v>2.438</v>
      </c>
      <c r="V383" s="117">
        <v>2.577</v>
      </c>
      <c r="W383" s="117">
        <v>2.91</v>
      </c>
      <c r="X383" s="117">
        <v>2.611</v>
      </c>
      <c r="Y383" s="117">
        <v>2.761</v>
      </c>
      <c r="Z383" s="117">
        <v>3.173</v>
      </c>
      <c r="AA383" s="117">
        <v>2.723</v>
      </c>
      <c r="AB383" s="117">
        <v>2.948</v>
      </c>
      <c r="AC383" s="117">
        <v>3.291</v>
      </c>
      <c r="AD383" s="117">
        <v>2.845</v>
      </c>
      <c r="AE383" s="117">
        <v>3.068</v>
      </c>
      <c r="AF383" s="9">
        <f t="shared" si="1"/>
        <v>383</v>
      </c>
    </row>
    <row r="384" ht="15.75" customHeight="1">
      <c r="A384" s="116">
        <v>45168.0</v>
      </c>
      <c r="B384" s="117">
        <v>1.914</v>
      </c>
      <c r="C384" s="117">
        <v>1.455</v>
      </c>
      <c r="D384" s="117">
        <v>1.684</v>
      </c>
      <c r="E384" s="117">
        <v>1.918</v>
      </c>
      <c r="F384" s="117">
        <v>1.455</v>
      </c>
      <c r="G384" s="117">
        <v>1.686</v>
      </c>
      <c r="H384" s="117">
        <v>1.945</v>
      </c>
      <c r="I384" s="117">
        <v>1.486</v>
      </c>
      <c r="J384" s="117">
        <v>1.716</v>
      </c>
      <c r="K384" s="117">
        <v>1.993</v>
      </c>
      <c r="L384" s="117">
        <v>1.546</v>
      </c>
      <c r="M384" s="117">
        <v>1.769</v>
      </c>
      <c r="N384" s="117">
        <v>2.041</v>
      </c>
      <c r="O384" s="117">
        <v>1.605</v>
      </c>
      <c r="P384" s="117">
        <v>1.823</v>
      </c>
      <c r="Q384" s="117">
        <v>2.393</v>
      </c>
      <c r="R384" s="117">
        <v>2.043</v>
      </c>
      <c r="S384" s="117">
        <v>2.218</v>
      </c>
      <c r="T384" s="117">
        <v>2.75</v>
      </c>
      <c r="U384" s="117">
        <v>2.405</v>
      </c>
      <c r="V384" s="117">
        <v>2.578</v>
      </c>
      <c r="W384" s="117">
        <v>2.95</v>
      </c>
      <c r="X384" s="117">
        <v>2.607</v>
      </c>
      <c r="Y384" s="117">
        <v>2.779</v>
      </c>
      <c r="Z384" s="117">
        <v>3.186</v>
      </c>
      <c r="AA384" s="117">
        <v>2.741</v>
      </c>
      <c r="AB384" s="117">
        <v>2.964</v>
      </c>
      <c r="AC384" s="117">
        <v>3.291</v>
      </c>
      <c r="AD384" s="117">
        <v>2.845</v>
      </c>
      <c r="AE384" s="117">
        <v>3.068</v>
      </c>
      <c r="AF384" s="9">
        <f t="shared" si="1"/>
        <v>384</v>
      </c>
    </row>
    <row r="385" ht="15.75" customHeight="1">
      <c r="A385" s="116">
        <v>45167.0</v>
      </c>
      <c r="B385" s="117">
        <v>1.914</v>
      </c>
      <c r="C385" s="117">
        <v>1.455</v>
      </c>
      <c r="D385" s="117">
        <v>1.684</v>
      </c>
      <c r="E385" s="117">
        <v>1.918</v>
      </c>
      <c r="F385" s="117">
        <v>1.455</v>
      </c>
      <c r="G385" s="117">
        <v>1.686</v>
      </c>
      <c r="H385" s="117">
        <v>1.945</v>
      </c>
      <c r="I385" s="117">
        <v>1.486</v>
      </c>
      <c r="J385" s="117">
        <v>1.716</v>
      </c>
      <c r="K385" s="117">
        <v>1.986</v>
      </c>
      <c r="L385" s="117">
        <v>1.541</v>
      </c>
      <c r="M385" s="117">
        <v>1.764</v>
      </c>
      <c r="N385" s="117">
        <v>2.027</v>
      </c>
      <c r="O385" s="117">
        <v>1.595</v>
      </c>
      <c r="P385" s="117">
        <v>1.811</v>
      </c>
      <c r="Q385" s="117">
        <v>2.4</v>
      </c>
      <c r="R385" s="117">
        <v>2.036</v>
      </c>
      <c r="S385" s="117">
        <v>2.218</v>
      </c>
      <c r="T385" s="117">
        <v>2.734</v>
      </c>
      <c r="U385" s="117">
        <v>2.422</v>
      </c>
      <c r="V385" s="117">
        <v>2.578</v>
      </c>
      <c r="W385" s="117">
        <v>2.926</v>
      </c>
      <c r="X385" s="117">
        <v>2.643</v>
      </c>
      <c r="Y385" s="117">
        <v>2.784</v>
      </c>
      <c r="Z385" s="117">
        <v>3.182</v>
      </c>
      <c r="AA385" s="117">
        <v>2.736</v>
      </c>
      <c r="AB385" s="117">
        <v>2.959</v>
      </c>
      <c r="AC385" s="117">
        <v>3.291</v>
      </c>
      <c r="AD385" s="117">
        <v>2.855</v>
      </c>
      <c r="AE385" s="117">
        <v>3.073</v>
      </c>
      <c r="AF385" s="9">
        <f t="shared" si="1"/>
        <v>385</v>
      </c>
    </row>
    <row r="386" ht="15.75" customHeight="1">
      <c r="A386" s="116">
        <v>45166.0</v>
      </c>
      <c r="B386" s="117">
        <v>1.914</v>
      </c>
      <c r="C386" s="117">
        <v>1.455</v>
      </c>
      <c r="D386" s="117">
        <v>1.684</v>
      </c>
      <c r="E386" s="117">
        <v>1.918</v>
      </c>
      <c r="F386" s="117">
        <v>1.455</v>
      </c>
      <c r="G386" s="117">
        <v>1.686</v>
      </c>
      <c r="H386" s="117">
        <v>1.945</v>
      </c>
      <c r="I386" s="117">
        <v>1.486</v>
      </c>
      <c r="J386" s="117">
        <v>1.716</v>
      </c>
      <c r="K386" s="117">
        <v>1.981</v>
      </c>
      <c r="L386" s="117">
        <v>1.518</v>
      </c>
      <c r="M386" s="117">
        <v>1.75</v>
      </c>
      <c r="N386" s="117">
        <v>2.017</v>
      </c>
      <c r="O386" s="117">
        <v>1.55</v>
      </c>
      <c r="P386" s="117">
        <v>1.783</v>
      </c>
      <c r="Q386" s="117">
        <v>2.371</v>
      </c>
      <c r="R386" s="117">
        <v>2.029</v>
      </c>
      <c r="S386" s="117">
        <v>2.2</v>
      </c>
      <c r="T386" s="117">
        <v>2.706</v>
      </c>
      <c r="U386" s="117">
        <v>2.389</v>
      </c>
      <c r="V386" s="117">
        <v>2.547</v>
      </c>
      <c r="W386" s="117">
        <v>2.9</v>
      </c>
      <c r="X386" s="117">
        <v>2.586</v>
      </c>
      <c r="Y386" s="117">
        <v>2.743</v>
      </c>
      <c r="Z386" s="117">
        <v>3.182</v>
      </c>
      <c r="AA386" s="117">
        <v>2.736</v>
      </c>
      <c r="AB386" s="117">
        <v>2.959</v>
      </c>
      <c r="AC386" s="117">
        <v>3.282</v>
      </c>
      <c r="AD386" s="117">
        <v>2.845</v>
      </c>
      <c r="AE386" s="117">
        <v>3.064</v>
      </c>
      <c r="AF386" s="9">
        <f t="shared" si="1"/>
        <v>386</v>
      </c>
    </row>
    <row r="387" ht="15.75" customHeight="1">
      <c r="A387" s="116">
        <v>45163.0</v>
      </c>
      <c r="B387" s="117">
        <v>1.914</v>
      </c>
      <c r="C387" s="117">
        <v>1.455</v>
      </c>
      <c r="D387" s="117">
        <v>1.684</v>
      </c>
      <c r="E387" s="117">
        <v>1.918</v>
      </c>
      <c r="F387" s="117">
        <v>1.459</v>
      </c>
      <c r="G387" s="117">
        <v>1.689</v>
      </c>
      <c r="H387" s="117">
        <v>1.945</v>
      </c>
      <c r="I387" s="117">
        <v>1.486</v>
      </c>
      <c r="J387" s="117">
        <v>1.716</v>
      </c>
      <c r="K387" s="117">
        <v>1.981</v>
      </c>
      <c r="L387" s="117">
        <v>1.518</v>
      </c>
      <c r="M387" s="117">
        <v>1.75</v>
      </c>
      <c r="N387" s="117">
        <v>2.017</v>
      </c>
      <c r="O387" s="117">
        <v>1.55</v>
      </c>
      <c r="P387" s="117">
        <v>1.783</v>
      </c>
      <c r="Q387" s="117">
        <v>2.357</v>
      </c>
      <c r="R387" s="117">
        <v>2.043</v>
      </c>
      <c r="S387" s="117">
        <v>2.2</v>
      </c>
      <c r="T387" s="117">
        <v>2.66</v>
      </c>
      <c r="U387" s="117">
        <v>2.428</v>
      </c>
      <c r="V387" s="117">
        <v>2.544</v>
      </c>
      <c r="W387" s="117">
        <v>2.899</v>
      </c>
      <c r="X387" s="117">
        <v>2.594</v>
      </c>
      <c r="Y387" s="117">
        <v>2.746</v>
      </c>
      <c r="Z387" s="117">
        <v>3.182</v>
      </c>
      <c r="AA387" s="117">
        <v>2.736</v>
      </c>
      <c r="AB387" s="117">
        <v>2.959</v>
      </c>
      <c r="AC387" s="117">
        <v>3.282</v>
      </c>
      <c r="AD387" s="117">
        <v>2.845</v>
      </c>
      <c r="AE387" s="117">
        <v>3.064</v>
      </c>
      <c r="AF387" s="9">
        <f t="shared" si="1"/>
        <v>387</v>
      </c>
    </row>
    <row r="388" ht="15.75" customHeight="1">
      <c r="A388" s="116">
        <v>45162.0</v>
      </c>
      <c r="B388" s="117">
        <v>1.914</v>
      </c>
      <c r="C388" s="117">
        <v>1.455</v>
      </c>
      <c r="D388" s="117">
        <v>1.684</v>
      </c>
      <c r="E388" s="117">
        <v>1.918</v>
      </c>
      <c r="F388" s="117">
        <v>1.459</v>
      </c>
      <c r="G388" s="117">
        <v>1.689</v>
      </c>
      <c r="H388" s="117">
        <v>1.945</v>
      </c>
      <c r="I388" s="117">
        <v>1.486</v>
      </c>
      <c r="J388" s="117">
        <v>1.716</v>
      </c>
      <c r="K388" s="117">
        <v>1.954</v>
      </c>
      <c r="L388" s="117">
        <v>1.525</v>
      </c>
      <c r="M388" s="117">
        <v>1.739</v>
      </c>
      <c r="N388" s="117">
        <v>1.963</v>
      </c>
      <c r="O388" s="117">
        <v>1.563</v>
      </c>
      <c r="P388" s="117">
        <v>1.763</v>
      </c>
      <c r="Q388" s="117">
        <v>2.364</v>
      </c>
      <c r="R388" s="117">
        <v>2.043</v>
      </c>
      <c r="S388" s="117">
        <v>2.204</v>
      </c>
      <c r="T388" s="117">
        <v>2.683</v>
      </c>
      <c r="U388" s="117">
        <v>2.417</v>
      </c>
      <c r="V388" s="117">
        <v>2.55</v>
      </c>
      <c r="W388" s="117">
        <v>2.894</v>
      </c>
      <c r="X388" s="117">
        <v>2.604</v>
      </c>
      <c r="Y388" s="117">
        <v>2.749</v>
      </c>
      <c r="Z388" s="117">
        <v>3.182</v>
      </c>
      <c r="AA388" s="117">
        <v>2.736</v>
      </c>
      <c r="AB388" s="117">
        <v>2.959</v>
      </c>
      <c r="AC388" s="117">
        <v>3.282</v>
      </c>
      <c r="AD388" s="117">
        <v>2.845</v>
      </c>
      <c r="AE388" s="117">
        <v>3.064</v>
      </c>
      <c r="AF388" s="9">
        <f t="shared" si="1"/>
        <v>388</v>
      </c>
    </row>
    <row r="389" ht="15.75" customHeight="1">
      <c r="A389" s="116">
        <v>45161.0</v>
      </c>
      <c r="B389" s="117">
        <v>1.923</v>
      </c>
      <c r="C389" s="117">
        <v>1.455</v>
      </c>
      <c r="D389" s="117">
        <v>1.689</v>
      </c>
      <c r="E389" s="117">
        <v>1.927</v>
      </c>
      <c r="F389" s="117">
        <v>1.459</v>
      </c>
      <c r="G389" s="117">
        <v>1.693</v>
      </c>
      <c r="H389" s="117">
        <v>1.955</v>
      </c>
      <c r="I389" s="117">
        <v>1.486</v>
      </c>
      <c r="J389" s="117">
        <v>1.72</v>
      </c>
      <c r="K389" s="117">
        <v>1.986</v>
      </c>
      <c r="L389" s="117">
        <v>1.518</v>
      </c>
      <c r="M389" s="117">
        <v>1.752</v>
      </c>
      <c r="N389" s="117">
        <v>2.017</v>
      </c>
      <c r="O389" s="117">
        <v>1.55</v>
      </c>
      <c r="P389" s="117">
        <v>1.783</v>
      </c>
      <c r="Q389" s="117">
        <v>2.371</v>
      </c>
      <c r="R389" s="117">
        <v>2.021</v>
      </c>
      <c r="S389" s="117">
        <v>2.196</v>
      </c>
      <c r="T389" s="117">
        <v>2.692</v>
      </c>
      <c r="U389" s="117">
        <v>2.45</v>
      </c>
      <c r="V389" s="117">
        <v>2.571</v>
      </c>
      <c r="W389" s="117">
        <v>2.911</v>
      </c>
      <c r="X389" s="117">
        <v>2.601</v>
      </c>
      <c r="Y389" s="117">
        <v>2.756</v>
      </c>
      <c r="Z389" s="117">
        <v>3.186</v>
      </c>
      <c r="AA389" s="117">
        <v>2.741</v>
      </c>
      <c r="AB389" s="117">
        <v>2.964</v>
      </c>
      <c r="AC389" s="117">
        <v>3.282</v>
      </c>
      <c r="AD389" s="117">
        <v>2.845</v>
      </c>
      <c r="AE389" s="117">
        <v>3.064</v>
      </c>
      <c r="AF389" s="9">
        <f t="shared" si="1"/>
        <v>389</v>
      </c>
    </row>
    <row r="390" ht="15.75" customHeight="1">
      <c r="A390" s="116">
        <v>45160.0</v>
      </c>
      <c r="B390" s="117">
        <v>1.923</v>
      </c>
      <c r="C390" s="117">
        <v>1.455</v>
      </c>
      <c r="D390" s="117">
        <v>1.689</v>
      </c>
      <c r="E390" s="117">
        <v>1.927</v>
      </c>
      <c r="F390" s="117">
        <v>1.459</v>
      </c>
      <c r="G390" s="117">
        <v>1.693</v>
      </c>
      <c r="H390" s="117">
        <v>1.955</v>
      </c>
      <c r="I390" s="117">
        <v>1.486</v>
      </c>
      <c r="J390" s="117">
        <v>1.72</v>
      </c>
      <c r="K390" s="117">
        <v>1.986</v>
      </c>
      <c r="L390" s="117">
        <v>1.518</v>
      </c>
      <c r="M390" s="117">
        <v>1.752</v>
      </c>
      <c r="N390" s="117">
        <v>2.017</v>
      </c>
      <c r="O390" s="117">
        <v>1.55</v>
      </c>
      <c r="P390" s="117">
        <v>1.783</v>
      </c>
      <c r="Q390" s="117">
        <v>2.361</v>
      </c>
      <c r="R390" s="117">
        <v>2.019</v>
      </c>
      <c r="S390" s="117">
        <v>2.19</v>
      </c>
      <c r="T390" s="117">
        <v>2.682</v>
      </c>
      <c r="U390" s="117">
        <v>2.441</v>
      </c>
      <c r="V390" s="117">
        <v>2.562</v>
      </c>
      <c r="W390" s="117">
        <v>2.889</v>
      </c>
      <c r="X390" s="117">
        <v>2.579</v>
      </c>
      <c r="Y390" s="117">
        <v>2.734</v>
      </c>
      <c r="Z390" s="117">
        <v>3.182</v>
      </c>
      <c r="AA390" s="117">
        <v>2.736</v>
      </c>
      <c r="AB390" s="117">
        <v>2.959</v>
      </c>
      <c r="AC390" s="117">
        <v>3.282</v>
      </c>
      <c r="AD390" s="117">
        <v>2.845</v>
      </c>
      <c r="AE390" s="117">
        <v>3.064</v>
      </c>
      <c r="AF390" s="9">
        <f t="shared" si="1"/>
        <v>390</v>
      </c>
    </row>
    <row r="391" ht="15.75" customHeight="1">
      <c r="A391" s="116">
        <v>45159.0</v>
      </c>
      <c r="B391" s="117">
        <v>1.923</v>
      </c>
      <c r="C391" s="117">
        <v>1.455</v>
      </c>
      <c r="D391" s="117">
        <v>1.689</v>
      </c>
      <c r="E391" s="117">
        <v>1.923</v>
      </c>
      <c r="F391" s="117">
        <v>1.459</v>
      </c>
      <c r="G391" s="117">
        <v>1.691</v>
      </c>
      <c r="H391" s="117">
        <v>1.955</v>
      </c>
      <c r="I391" s="117">
        <v>1.486</v>
      </c>
      <c r="J391" s="117">
        <v>1.72</v>
      </c>
      <c r="K391" s="117">
        <v>1.986</v>
      </c>
      <c r="L391" s="117">
        <v>1.518</v>
      </c>
      <c r="M391" s="117">
        <v>1.752</v>
      </c>
      <c r="N391" s="117">
        <v>2.017</v>
      </c>
      <c r="O391" s="117">
        <v>1.55</v>
      </c>
      <c r="P391" s="117">
        <v>1.783</v>
      </c>
      <c r="Q391" s="117">
        <v>2.323</v>
      </c>
      <c r="R391" s="117">
        <v>2.011</v>
      </c>
      <c r="S391" s="117">
        <v>2.167</v>
      </c>
      <c r="T391" s="117">
        <v>2.649</v>
      </c>
      <c r="U391" s="117">
        <v>2.412</v>
      </c>
      <c r="V391" s="117">
        <v>2.531</v>
      </c>
      <c r="W391" s="117">
        <v>2.829</v>
      </c>
      <c r="X391" s="117">
        <v>2.609</v>
      </c>
      <c r="Y391" s="117">
        <v>2.719</v>
      </c>
      <c r="Z391" s="117">
        <v>3.182</v>
      </c>
      <c r="AA391" s="117">
        <v>2.736</v>
      </c>
      <c r="AB391" s="117">
        <v>2.959</v>
      </c>
      <c r="AC391" s="117">
        <v>3.282</v>
      </c>
      <c r="AD391" s="117">
        <v>2.845</v>
      </c>
      <c r="AE391" s="117">
        <v>3.064</v>
      </c>
      <c r="AF391" s="9">
        <f t="shared" si="1"/>
        <v>391</v>
      </c>
    </row>
    <row r="392" ht="15.75" customHeight="1">
      <c r="A392" s="116">
        <v>45156.0</v>
      </c>
      <c r="B392" s="117">
        <v>1.923</v>
      </c>
      <c r="C392" s="117">
        <v>1.455</v>
      </c>
      <c r="D392" s="117">
        <v>1.689</v>
      </c>
      <c r="E392" s="117">
        <v>1.923</v>
      </c>
      <c r="F392" s="117">
        <v>1.459</v>
      </c>
      <c r="G392" s="117">
        <v>1.691</v>
      </c>
      <c r="H392" s="117">
        <v>1.955</v>
      </c>
      <c r="I392" s="117">
        <v>1.486</v>
      </c>
      <c r="J392" s="117">
        <v>1.72</v>
      </c>
      <c r="K392" s="117">
        <v>1.949</v>
      </c>
      <c r="L392" s="117">
        <v>1.553</v>
      </c>
      <c r="M392" s="117">
        <v>1.751</v>
      </c>
      <c r="N392" s="117">
        <v>1.943</v>
      </c>
      <c r="O392" s="117">
        <v>1.62</v>
      </c>
      <c r="P392" s="117">
        <v>1.782</v>
      </c>
      <c r="Q392" s="117">
        <v>2.289</v>
      </c>
      <c r="R392" s="117">
        <v>2.043</v>
      </c>
      <c r="S392" s="117">
        <v>2.166</v>
      </c>
      <c r="T392" s="117">
        <v>2.576</v>
      </c>
      <c r="U392" s="117">
        <v>2.4</v>
      </c>
      <c r="V392" s="117">
        <v>2.488</v>
      </c>
      <c r="W392" s="117">
        <v>2.796</v>
      </c>
      <c r="X392" s="117">
        <v>2.574</v>
      </c>
      <c r="Y392" s="117">
        <v>2.685</v>
      </c>
      <c r="Z392" s="117">
        <v>3.182</v>
      </c>
      <c r="AA392" s="117">
        <v>2.736</v>
      </c>
      <c r="AB392" s="117">
        <v>2.959</v>
      </c>
      <c r="AC392" s="117">
        <v>3.282</v>
      </c>
      <c r="AD392" s="117">
        <v>2.845</v>
      </c>
      <c r="AE392" s="117">
        <v>3.064</v>
      </c>
      <c r="AF392" s="9">
        <f t="shared" si="1"/>
        <v>392</v>
      </c>
    </row>
    <row r="393" ht="15.75" customHeight="1">
      <c r="A393" s="116">
        <v>45155.0</v>
      </c>
      <c r="B393" s="117">
        <v>1.932</v>
      </c>
      <c r="C393" s="117">
        <v>1.455</v>
      </c>
      <c r="D393" s="117">
        <v>1.693</v>
      </c>
      <c r="E393" s="117">
        <v>1.932</v>
      </c>
      <c r="F393" s="117">
        <v>1.459</v>
      </c>
      <c r="G393" s="117">
        <v>1.695</v>
      </c>
      <c r="H393" s="117">
        <v>1.964</v>
      </c>
      <c r="I393" s="117">
        <v>1.486</v>
      </c>
      <c r="J393" s="117">
        <v>1.725</v>
      </c>
      <c r="K393" s="117">
        <v>1.991</v>
      </c>
      <c r="L393" s="117">
        <v>1.518</v>
      </c>
      <c r="M393" s="117">
        <v>1.754</v>
      </c>
      <c r="N393" s="117">
        <v>2.017</v>
      </c>
      <c r="O393" s="117">
        <v>1.55</v>
      </c>
      <c r="P393" s="117">
        <v>1.783</v>
      </c>
      <c r="Q393" s="117">
        <v>2.321</v>
      </c>
      <c r="R393" s="117">
        <v>2.054</v>
      </c>
      <c r="S393" s="117">
        <v>2.188</v>
      </c>
      <c r="T393" s="117">
        <v>2.633</v>
      </c>
      <c r="U393" s="117">
        <v>2.411</v>
      </c>
      <c r="V393" s="117">
        <v>2.522</v>
      </c>
      <c r="W393" s="117">
        <v>2.879</v>
      </c>
      <c r="X393" s="117">
        <v>2.55</v>
      </c>
      <c r="Y393" s="117">
        <v>2.714</v>
      </c>
      <c r="Z393" s="117">
        <v>3.182</v>
      </c>
      <c r="AA393" s="117">
        <v>2.736</v>
      </c>
      <c r="AB393" s="117">
        <v>2.959</v>
      </c>
      <c r="AC393" s="117">
        <v>3.291</v>
      </c>
      <c r="AD393" s="117">
        <v>2.845</v>
      </c>
      <c r="AE393" s="117">
        <v>3.068</v>
      </c>
      <c r="AF393" s="9">
        <f t="shared" si="1"/>
        <v>393</v>
      </c>
    </row>
    <row r="394" ht="15.75" customHeight="1">
      <c r="A394" s="116">
        <v>45154.0</v>
      </c>
      <c r="B394" s="117">
        <v>1.927</v>
      </c>
      <c r="C394" s="117">
        <v>1.455</v>
      </c>
      <c r="D394" s="117">
        <v>1.691</v>
      </c>
      <c r="E394" s="117">
        <v>1.927</v>
      </c>
      <c r="F394" s="117">
        <v>1.459</v>
      </c>
      <c r="G394" s="117">
        <v>1.693</v>
      </c>
      <c r="H394" s="117">
        <v>1.959</v>
      </c>
      <c r="I394" s="117">
        <v>1.486</v>
      </c>
      <c r="J394" s="117">
        <v>1.723</v>
      </c>
      <c r="K394" s="117">
        <v>1.988</v>
      </c>
      <c r="L394" s="117">
        <v>1.518</v>
      </c>
      <c r="M394" s="117">
        <v>1.753</v>
      </c>
      <c r="N394" s="117">
        <v>2.017</v>
      </c>
      <c r="O394" s="117">
        <v>1.55</v>
      </c>
      <c r="P394" s="117">
        <v>1.783</v>
      </c>
      <c r="Q394" s="117">
        <v>2.379</v>
      </c>
      <c r="R394" s="117">
        <v>2.021</v>
      </c>
      <c r="S394" s="117">
        <v>2.2</v>
      </c>
      <c r="T394" s="117">
        <v>2.669</v>
      </c>
      <c r="U394" s="117">
        <v>2.408</v>
      </c>
      <c r="V394" s="117">
        <v>2.538</v>
      </c>
      <c r="W394" s="117">
        <v>2.847</v>
      </c>
      <c r="X394" s="117">
        <v>2.646</v>
      </c>
      <c r="Y394" s="117">
        <v>2.746</v>
      </c>
      <c r="Z394" s="117">
        <v>3.182</v>
      </c>
      <c r="AA394" s="117">
        <v>2.736</v>
      </c>
      <c r="AB394" s="117">
        <v>2.959</v>
      </c>
      <c r="AC394" s="117">
        <v>3.291</v>
      </c>
      <c r="AD394" s="117">
        <v>2.836</v>
      </c>
      <c r="AE394" s="117">
        <v>3.064</v>
      </c>
      <c r="AF394" s="9">
        <f t="shared" si="1"/>
        <v>394</v>
      </c>
    </row>
    <row r="395" ht="15.75" customHeight="1">
      <c r="A395" s="116">
        <v>45153.0</v>
      </c>
      <c r="B395" s="117">
        <v>1.918</v>
      </c>
      <c r="C395" s="117">
        <v>1.445</v>
      </c>
      <c r="D395" s="117">
        <v>1.682</v>
      </c>
      <c r="E395" s="117">
        <v>1.918</v>
      </c>
      <c r="F395" s="117">
        <v>1.45</v>
      </c>
      <c r="G395" s="117">
        <v>1.684</v>
      </c>
      <c r="H395" s="117">
        <v>1.95</v>
      </c>
      <c r="I395" s="117">
        <v>1.477</v>
      </c>
      <c r="J395" s="117">
        <v>1.714</v>
      </c>
      <c r="K395" s="117">
        <v>1.984</v>
      </c>
      <c r="L395" s="117">
        <v>1.514</v>
      </c>
      <c r="M395" s="117">
        <v>1.748</v>
      </c>
      <c r="N395" s="117">
        <v>2.017</v>
      </c>
      <c r="O395" s="117">
        <v>1.55</v>
      </c>
      <c r="P395" s="117">
        <v>1.783</v>
      </c>
      <c r="Q395" s="117">
        <v>2.357</v>
      </c>
      <c r="R395" s="117">
        <v>2.007</v>
      </c>
      <c r="S395" s="117">
        <v>2.182</v>
      </c>
      <c r="T395" s="117">
        <v>2.613</v>
      </c>
      <c r="U395" s="117">
        <v>2.391</v>
      </c>
      <c r="V395" s="117">
        <v>2.502</v>
      </c>
      <c r="W395" s="117">
        <v>2.821</v>
      </c>
      <c r="X395" s="117">
        <v>2.547</v>
      </c>
      <c r="Y395" s="117">
        <v>2.684</v>
      </c>
      <c r="Z395" s="117">
        <v>3.177</v>
      </c>
      <c r="AA395" s="117">
        <v>2.732</v>
      </c>
      <c r="AB395" s="117">
        <v>2.955</v>
      </c>
      <c r="AC395" s="117">
        <v>3.291</v>
      </c>
      <c r="AD395" s="117">
        <v>2.836</v>
      </c>
      <c r="AE395" s="117">
        <v>3.064</v>
      </c>
      <c r="AF395" s="9">
        <f t="shared" si="1"/>
        <v>395</v>
      </c>
    </row>
    <row r="396" ht="15.75" customHeight="1">
      <c r="A396" s="116">
        <v>45152.0</v>
      </c>
      <c r="B396" s="117">
        <v>1.918</v>
      </c>
      <c r="C396" s="117">
        <v>1.445</v>
      </c>
      <c r="D396" s="117">
        <v>1.682</v>
      </c>
      <c r="E396" s="117">
        <v>1.918</v>
      </c>
      <c r="F396" s="117">
        <v>1.45</v>
      </c>
      <c r="G396" s="117">
        <v>1.684</v>
      </c>
      <c r="H396" s="117">
        <v>1.95</v>
      </c>
      <c r="I396" s="117">
        <v>1.477</v>
      </c>
      <c r="J396" s="117">
        <v>1.714</v>
      </c>
      <c r="K396" s="117">
        <v>1.984</v>
      </c>
      <c r="L396" s="117">
        <v>1.514</v>
      </c>
      <c r="M396" s="117">
        <v>1.748</v>
      </c>
      <c r="N396" s="117">
        <v>2.017</v>
      </c>
      <c r="O396" s="117">
        <v>1.55</v>
      </c>
      <c r="P396" s="117">
        <v>1.783</v>
      </c>
      <c r="Q396" s="117">
        <v>2.296</v>
      </c>
      <c r="R396" s="117">
        <v>1.967</v>
      </c>
      <c r="S396" s="117">
        <v>2.131</v>
      </c>
      <c r="T396" s="117">
        <v>2.587</v>
      </c>
      <c r="U396" s="117">
        <v>2.328</v>
      </c>
      <c r="V396" s="117">
        <v>2.457</v>
      </c>
      <c r="W396" s="117">
        <v>2.811</v>
      </c>
      <c r="X396" s="117">
        <v>2.544</v>
      </c>
      <c r="Y396" s="117">
        <v>2.678</v>
      </c>
      <c r="Z396" s="117">
        <v>3.177</v>
      </c>
      <c r="AA396" s="117">
        <v>2.732</v>
      </c>
      <c r="AB396" s="117">
        <v>2.955</v>
      </c>
      <c r="AC396" s="117">
        <v>3.291</v>
      </c>
      <c r="AD396" s="117">
        <v>2.836</v>
      </c>
      <c r="AE396" s="117">
        <v>3.064</v>
      </c>
      <c r="AF396" s="9">
        <f t="shared" si="1"/>
        <v>396</v>
      </c>
    </row>
    <row r="397" ht="15.75" customHeight="1">
      <c r="A397" s="116">
        <v>45149.0</v>
      </c>
      <c r="B397" s="117">
        <v>1.909</v>
      </c>
      <c r="C397" s="117">
        <v>1.436</v>
      </c>
      <c r="D397" s="117">
        <v>1.673</v>
      </c>
      <c r="E397" s="117">
        <v>1.914</v>
      </c>
      <c r="F397" s="117">
        <v>1.441</v>
      </c>
      <c r="G397" s="117">
        <v>1.677</v>
      </c>
      <c r="H397" s="117">
        <v>1.941</v>
      </c>
      <c r="I397" s="117">
        <v>1.468</v>
      </c>
      <c r="J397" s="117">
        <v>1.705</v>
      </c>
      <c r="K397" s="117">
        <v>1.927</v>
      </c>
      <c r="L397" s="117">
        <v>1.478</v>
      </c>
      <c r="M397" s="117">
        <v>1.702</v>
      </c>
      <c r="N397" s="117">
        <v>1.913</v>
      </c>
      <c r="O397" s="117">
        <v>1.488</v>
      </c>
      <c r="P397" s="117">
        <v>1.7</v>
      </c>
      <c r="Q397" s="117">
        <v>2.281</v>
      </c>
      <c r="R397" s="117">
        <v>1.953</v>
      </c>
      <c r="S397" s="117">
        <v>2.117</v>
      </c>
      <c r="T397" s="117">
        <v>2.551</v>
      </c>
      <c r="U397" s="117">
        <v>2.321</v>
      </c>
      <c r="V397" s="117">
        <v>2.436</v>
      </c>
      <c r="W397" s="117">
        <v>2.776</v>
      </c>
      <c r="X397" s="117">
        <v>2.501</v>
      </c>
      <c r="Y397" s="117">
        <v>2.639</v>
      </c>
      <c r="Z397" s="117">
        <v>3.177</v>
      </c>
      <c r="AA397" s="117">
        <v>2.732</v>
      </c>
      <c r="AB397" s="117">
        <v>2.955</v>
      </c>
      <c r="AC397" s="117">
        <v>3.291</v>
      </c>
      <c r="AD397" s="117">
        <v>2.836</v>
      </c>
      <c r="AE397" s="117">
        <v>3.064</v>
      </c>
      <c r="AF397" s="9">
        <f t="shared" si="1"/>
        <v>397</v>
      </c>
    </row>
    <row r="398" ht="15.75" customHeight="1">
      <c r="A398" s="116">
        <v>45148.0</v>
      </c>
      <c r="B398" s="117">
        <v>1.909</v>
      </c>
      <c r="C398" s="117">
        <v>1.436</v>
      </c>
      <c r="D398" s="117">
        <v>1.673</v>
      </c>
      <c r="E398" s="117">
        <v>1.914</v>
      </c>
      <c r="F398" s="117">
        <v>1.441</v>
      </c>
      <c r="G398" s="117">
        <v>1.677</v>
      </c>
      <c r="H398" s="117">
        <v>1.941</v>
      </c>
      <c r="I398" s="117">
        <v>1.468</v>
      </c>
      <c r="J398" s="117">
        <v>1.705</v>
      </c>
      <c r="K398" s="117">
        <v>1.952</v>
      </c>
      <c r="L398" s="117">
        <v>1.528</v>
      </c>
      <c r="M398" s="117">
        <v>1.74</v>
      </c>
      <c r="N398" s="117">
        <v>1.963</v>
      </c>
      <c r="O398" s="117">
        <v>1.588</v>
      </c>
      <c r="P398" s="117">
        <v>1.775</v>
      </c>
      <c r="Q398" s="117">
        <v>2.296</v>
      </c>
      <c r="R398" s="117">
        <v>1.967</v>
      </c>
      <c r="S398" s="117">
        <v>2.131</v>
      </c>
      <c r="T398" s="117">
        <v>2.535</v>
      </c>
      <c r="U398" s="117">
        <v>2.351</v>
      </c>
      <c r="V398" s="117">
        <v>2.443</v>
      </c>
      <c r="W398" s="117">
        <v>2.786</v>
      </c>
      <c r="X398" s="117">
        <v>2.484</v>
      </c>
      <c r="Y398" s="117">
        <v>2.635</v>
      </c>
      <c r="Z398" s="117">
        <v>3.177</v>
      </c>
      <c r="AA398" s="117">
        <v>2.732</v>
      </c>
      <c r="AB398" s="117">
        <v>2.955</v>
      </c>
      <c r="AC398" s="117">
        <v>3.291</v>
      </c>
      <c r="AD398" s="117">
        <v>2.836</v>
      </c>
      <c r="AE398" s="117">
        <v>3.064</v>
      </c>
      <c r="AF398" s="9">
        <f t="shared" si="1"/>
        <v>398</v>
      </c>
    </row>
    <row r="399" ht="15.75" customHeight="1">
      <c r="A399" s="116">
        <v>45147.0</v>
      </c>
      <c r="B399" s="117">
        <v>1.923</v>
      </c>
      <c r="C399" s="117">
        <v>1.445</v>
      </c>
      <c r="D399" s="117">
        <v>1.684</v>
      </c>
      <c r="E399" s="117">
        <v>1.923</v>
      </c>
      <c r="F399" s="117">
        <v>1.445</v>
      </c>
      <c r="G399" s="117">
        <v>1.684</v>
      </c>
      <c r="H399" s="117">
        <v>1.955</v>
      </c>
      <c r="I399" s="117">
        <v>1.477</v>
      </c>
      <c r="J399" s="117">
        <v>1.716</v>
      </c>
      <c r="K399" s="117">
        <v>1.986</v>
      </c>
      <c r="L399" s="117">
        <v>1.514</v>
      </c>
      <c r="M399" s="117">
        <v>1.75</v>
      </c>
      <c r="N399" s="117">
        <v>2.017</v>
      </c>
      <c r="O399" s="117">
        <v>1.55</v>
      </c>
      <c r="P399" s="117">
        <v>1.783</v>
      </c>
      <c r="Q399" s="117">
        <v>2.3</v>
      </c>
      <c r="R399" s="117">
        <v>1.957</v>
      </c>
      <c r="S399" s="117">
        <v>2.129</v>
      </c>
      <c r="T399" s="117">
        <v>2.594</v>
      </c>
      <c r="U399" s="117">
        <v>2.294</v>
      </c>
      <c r="V399" s="117">
        <v>2.444</v>
      </c>
      <c r="W399" s="117">
        <v>2.821</v>
      </c>
      <c r="X399" s="117">
        <v>2.479</v>
      </c>
      <c r="Y399" s="117">
        <v>2.65</v>
      </c>
      <c r="Z399" s="117">
        <v>3.173</v>
      </c>
      <c r="AA399" s="117">
        <v>2.732</v>
      </c>
      <c r="AB399" s="117">
        <v>2.952</v>
      </c>
      <c r="AC399" s="117">
        <v>3.291</v>
      </c>
      <c r="AD399" s="117">
        <v>2.836</v>
      </c>
      <c r="AE399" s="117">
        <v>3.064</v>
      </c>
      <c r="AF399" s="9">
        <f t="shared" si="1"/>
        <v>399</v>
      </c>
    </row>
    <row r="400" ht="15.75" customHeight="1">
      <c r="A400" s="116">
        <v>45146.0</v>
      </c>
      <c r="B400" s="117">
        <v>1.905</v>
      </c>
      <c r="C400" s="117">
        <v>1.432</v>
      </c>
      <c r="D400" s="117">
        <v>1.668</v>
      </c>
      <c r="E400" s="117">
        <v>1.905</v>
      </c>
      <c r="F400" s="117">
        <v>1.432</v>
      </c>
      <c r="G400" s="117">
        <v>1.668</v>
      </c>
      <c r="H400" s="117">
        <v>1.945</v>
      </c>
      <c r="I400" s="117">
        <v>1.473</v>
      </c>
      <c r="J400" s="117">
        <v>1.709</v>
      </c>
      <c r="K400" s="117">
        <v>1.948</v>
      </c>
      <c r="L400" s="117">
        <v>1.512</v>
      </c>
      <c r="M400" s="117">
        <v>1.73</v>
      </c>
      <c r="N400" s="117">
        <v>1.95</v>
      </c>
      <c r="O400" s="117">
        <v>1.55</v>
      </c>
      <c r="P400" s="117">
        <v>1.75</v>
      </c>
      <c r="Q400" s="117">
        <v>2.276</v>
      </c>
      <c r="R400" s="117">
        <v>1.96</v>
      </c>
      <c r="S400" s="117">
        <v>2.118</v>
      </c>
      <c r="T400" s="117">
        <v>2.527</v>
      </c>
      <c r="U400" s="117">
        <v>2.342</v>
      </c>
      <c r="V400" s="117">
        <v>2.434</v>
      </c>
      <c r="W400" s="117">
        <v>2.766</v>
      </c>
      <c r="X400" s="117">
        <v>2.526</v>
      </c>
      <c r="Y400" s="117">
        <v>2.646</v>
      </c>
      <c r="Z400" s="117">
        <v>3.173</v>
      </c>
      <c r="AA400" s="117">
        <v>2.732</v>
      </c>
      <c r="AB400" s="117">
        <v>2.952</v>
      </c>
      <c r="AC400" s="117">
        <v>3.286</v>
      </c>
      <c r="AD400" s="117">
        <v>2.836</v>
      </c>
      <c r="AE400" s="117">
        <v>3.061</v>
      </c>
      <c r="AF400" s="9">
        <f t="shared" si="1"/>
        <v>400</v>
      </c>
    </row>
    <row r="401" ht="15.75" customHeight="1">
      <c r="A401" s="116">
        <v>45145.0</v>
      </c>
      <c r="B401" s="117">
        <v>1.905</v>
      </c>
      <c r="C401" s="117">
        <v>1.436</v>
      </c>
      <c r="D401" s="117">
        <v>1.67</v>
      </c>
      <c r="E401" s="117">
        <v>1.905</v>
      </c>
      <c r="F401" s="117">
        <v>1.436</v>
      </c>
      <c r="G401" s="117">
        <v>1.67</v>
      </c>
      <c r="H401" s="117">
        <v>1.945</v>
      </c>
      <c r="I401" s="117">
        <v>1.477</v>
      </c>
      <c r="J401" s="117">
        <v>1.711</v>
      </c>
      <c r="K401" s="117">
        <v>1.993</v>
      </c>
      <c r="L401" s="117">
        <v>1.536</v>
      </c>
      <c r="M401" s="117">
        <v>1.765</v>
      </c>
      <c r="N401" s="117">
        <v>2.041</v>
      </c>
      <c r="O401" s="117">
        <v>1.595</v>
      </c>
      <c r="P401" s="117">
        <v>1.818</v>
      </c>
      <c r="Q401" s="117">
        <v>2.255</v>
      </c>
      <c r="R401" s="117">
        <v>1.982</v>
      </c>
      <c r="S401" s="117">
        <v>2.118</v>
      </c>
      <c r="T401" s="117">
        <v>2.569</v>
      </c>
      <c r="U401" s="117">
        <v>2.306</v>
      </c>
      <c r="V401" s="117">
        <v>2.437</v>
      </c>
      <c r="W401" s="117">
        <v>2.829</v>
      </c>
      <c r="X401" s="117">
        <v>2.479</v>
      </c>
      <c r="Y401" s="117">
        <v>2.654</v>
      </c>
      <c r="Z401" s="117">
        <v>3.173</v>
      </c>
      <c r="AA401" s="117">
        <v>2.727</v>
      </c>
      <c r="AB401" s="117">
        <v>2.95</v>
      </c>
      <c r="AC401" s="117">
        <v>3.286</v>
      </c>
      <c r="AD401" s="117">
        <v>2.832</v>
      </c>
      <c r="AE401" s="117">
        <v>3.059</v>
      </c>
      <c r="AF401" s="9">
        <f t="shared" si="1"/>
        <v>401</v>
      </c>
    </row>
    <row r="402" ht="15.75" customHeight="1">
      <c r="A402" s="116">
        <v>45142.0</v>
      </c>
      <c r="B402" s="117">
        <v>1.909</v>
      </c>
      <c r="C402" s="117">
        <v>1.441</v>
      </c>
      <c r="D402" s="117">
        <v>1.675</v>
      </c>
      <c r="E402" s="117">
        <v>1.909</v>
      </c>
      <c r="F402" s="117">
        <v>1.441</v>
      </c>
      <c r="G402" s="117">
        <v>1.675</v>
      </c>
      <c r="H402" s="117">
        <v>1.955</v>
      </c>
      <c r="I402" s="117">
        <v>1.486</v>
      </c>
      <c r="J402" s="117">
        <v>1.72</v>
      </c>
      <c r="K402" s="117">
        <v>1.998</v>
      </c>
      <c r="L402" s="117">
        <v>1.541</v>
      </c>
      <c r="M402" s="117">
        <v>1.769</v>
      </c>
      <c r="N402" s="117">
        <v>2.041</v>
      </c>
      <c r="O402" s="117">
        <v>1.595</v>
      </c>
      <c r="P402" s="117">
        <v>1.818</v>
      </c>
      <c r="Q402" s="117">
        <v>2.225</v>
      </c>
      <c r="R402" s="117">
        <v>1.997</v>
      </c>
      <c r="S402" s="117">
        <v>2.111</v>
      </c>
      <c r="T402" s="117">
        <v>2.492</v>
      </c>
      <c r="U402" s="117">
        <v>2.342</v>
      </c>
      <c r="V402" s="117">
        <v>2.417</v>
      </c>
      <c r="W402" s="117">
        <v>2.78</v>
      </c>
      <c r="X402" s="117">
        <v>2.539</v>
      </c>
      <c r="Y402" s="117">
        <v>2.659</v>
      </c>
      <c r="Z402" s="117">
        <v>3.164</v>
      </c>
      <c r="AA402" s="117">
        <v>2.727</v>
      </c>
      <c r="AB402" s="117">
        <v>2.945</v>
      </c>
      <c r="AC402" s="117">
        <v>3.277</v>
      </c>
      <c r="AD402" s="117">
        <v>2.832</v>
      </c>
      <c r="AE402" s="117">
        <v>3.055</v>
      </c>
      <c r="AF402" s="9">
        <f t="shared" si="1"/>
        <v>402</v>
      </c>
    </row>
    <row r="403" ht="15.75" customHeight="1">
      <c r="A403" s="116">
        <v>45141.0</v>
      </c>
      <c r="B403" s="117">
        <v>1.918</v>
      </c>
      <c r="C403" s="117">
        <v>1.45</v>
      </c>
      <c r="D403" s="117">
        <v>1.684</v>
      </c>
      <c r="E403" s="117">
        <v>1.918</v>
      </c>
      <c r="F403" s="117">
        <v>1.45</v>
      </c>
      <c r="G403" s="117">
        <v>1.684</v>
      </c>
      <c r="H403" s="117">
        <v>1.955</v>
      </c>
      <c r="I403" s="117">
        <v>1.486</v>
      </c>
      <c r="J403" s="117">
        <v>1.72</v>
      </c>
      <c r="K403" s="117">
        <v>1.969</v>
      </c>
      <c r="L403" s="117">
        <v>1.502</v>
      </c>
      <c r="M403" s="117">
        <v>1.735</v>
      </c>
      <c r="N403" s="117">
        <v>1.983</v>
      </c>
      <c r="O403" s="117">
        <v>1.517</v>
      </c>
      <c r="P403" s="117">
        <v>1.75</v>
      </c>
      <c r="Q403" s="117">
        <v>2.274</v>
      </c>
      <c r="R403" s="117">
        <v>1.949</v>
      </c>
      <c r="S403" s="117">
        <v>2.111</v>
      </c>
      <c r="T403" s="117">
        <v>2.521</v>
      </c>
      <c r="U403" s="117">
        <v>2.286</v>
      </c>
      <c r="V403" s="117">
        <v>2.403</v>
      </c>
      <c r="W403" s="117">
        <v>2.776</v>
      </c>
      <c r="X403" s="117">
        <v>2.471</v>
      </c>
      <c r="Y403" s="117">
        <v>2.624</v>
      </c>
      <c r="Z403" s="117">
        <v>3.164</v>
      </c>
      <c r="AA403" s="117">
        <v>2.727</v>
      </c>
      <c r="AB403" s="117">
        <v>2.945</v>
      </c>
      <c r="AC403" s="117">
        <v>3.277</v>
      </c>
      <c r="AD403" s="117">
        <v>2.832</v>
      </c>
      <c r="AE403" s="117">
        <v>3.055</v>
      </c>
      <c r="AF403" s="9">
        <f t="shared" si="1"/>
        <v>403</v>
      </c>
    </row>
    <row r="404" ht="15.75" customHeight="1">
      <c r="A404" s="116">
        <v>45140.0</v>
      </c>
      <c r="B404" s="117">
        <v>1.923</v>
      </c>
      <c r="C404" s="117">
        <v>1.45</v>
      </c>
      <c r="D404" s="117">
        <v>1.686</v>
      </c>
      <c r="E404" s="117">
        <v>1.923</v>
      </c>
      <c r="F404" s="117">
        <v>1.45</v>
      </c>
      <c r="G404" s="117">
        <v>1.686</v>
      </c>
      <c r="H404" s="117">
        <v>1.959</v>
      </c>
      <c r="I404" s="117">
        <v>1.486</v>
      </c>
      <c r="J404" s="117">
        <v>1.723</v>
      </c>
      <c r="K404" s="117">
        <v>1.98</v>
      </c>
      <c r="L404" s="117">
        <v>1.543</v>
      </c>
      <c r="M404" s="117">
        <v>1.761</v>
      </c>
      <c r="N404" s="117">
        <v>2.0</v>
      </c>
      <c r="O404" s="117">
        <v>1.6</v>
      </c>
      <c r="P404" s="117">
        <v>1.8</v>
      </c>
      <c r="Q404" s="117">
        <v>2.239</v>
      </c>
      <c r="R404" s="117">
        <v>2.007</v>
      </c>
      <c r="S404" s="117">
        <v>2.123</v>
      </c>
      <c r="T404" s="117">
        <v>2.521</v>
      </c>
      <c r="U404" s="117">
        <v>2.294</v>
      </c>
      <c r="V404" s="117">
        <v>2.408</v>
      </c>
      <c r="W404" s="117">
        <v>2.776</v>
      </c>
      <c r="X404" s="117">
        <v>2.471</v>
      </c>
      <c r="Y404" s="117">
        <v>2.624</v>
      </c>
      <c r="Z404" s="117">
        <v>3.164</v>
      </c>
      <c r="AA404" s="117">
        <v>2.727</v>
      </c>
      <c r="AB404" s="117">
        <v>2.945</v>
      </c>
      <c r="AC404" s="117">
        <v>3.277</v>
      </c>
      <c r="AD404" s="117">
        <v>2.832</v>
      </c>
      <c r="AE404" s="117">
        <v>3.055</v>
      </c>
      <c r="AF404" s="9">
        <f t="shared" si="1"/>
        <v>404</v>
      </c>
    </row>
    <row r="405" ht="15.75" customHeight="1">
      <c r="A405" s="116">
        <v>45139.0</v>
      </c>
      <c r="B405" s="117">
        <v>1.923</v>
      </c>
      <c r="C405" s="117">
        <v>1.45</v>
      </c>
      <c r="D405" s="117">
        <v>1.686</v>
      </c>
      <c r="E405" s="117">
        <v>1.923</v>
      </c>
      <c r="F405" s="117">
        <v>1.45</v>
      </c>
      <c r="G405" s="117">
        <v>1.686</v>
      </c>
      <c r="H405" s="117">
        <v>1.959</v>
      </c>
      <c r="I405" s="117">
        <v>1.486</v>
      </c>
      <c r="J405" s="117">
        <v>1.723</v>
      </c>
      <c r="K405" s="117">
        <v>2.005</v>
      </c>
      <c r="L405" s="117">
        <v>1.543</v>
      </c>
      <c r="M405" s="117">
        <v>1.774</v>
      </c>
      <c r="N405" s="117">
        <v>2.05</v>
      </c>
      <c r="O405" s="117">
        <v>1.6</v>
      </c>
      <c r="P405" s="117">
        <v>1.825</v>
      </c>
      <c r="Q405" s="117">
        <v>2.294</v>
      </c>
      <c r="R405" s="117">
        <v>1.997</v>
      </c>
      <c r="S405" s="117">
        <v>2.146</v>
      </c>
      <c r="T405" s="117">
        <v>2.491</v>
      </c>
      <c r="U405" s="117">
        <v>2.308</v>
      </c>
      <c r="V405" s="117">
        <v>2.399</v>
      </c>
      <c r="W405" s="117">
        <v>2.747</v>
      </c>
      <c r="X405" s="117">
        <v>2.516</v>
      </c>
      <c r="Y405" s="117">
        <v>2.631</v>
      </c>
      <c r="Z405" s="117">
        <v>3.164</v>
      </c>
      <c r="AA405" s="117">
        <v>2.727</v>
      </c>
      <c r="AB405" s="117">
        <v>2.945</v>
      </c>
      <c r="AC405" s="117">
        <v>3.277</v>
      </c>
      <c r="AD405" s="117">
        <v>2.832</v>
      </c>
      <c r="AE405" s="117">
        <v>3.055</v>
      </c>
      <c r="AF405" s="9">
        <f t="shared" si="1"/>
        <v>405</v>
      </c>
    </row>
    <row r="406" ht="15.75" customHeight="1">
      <c r="A406" s="116">
        <v>45138.0</v>
      </c>
      <c r="B406" s="117">
        <v>1.923</v>
      </c>
      <c r="C406" s="117">
        <v>1.45</v>
      </c>
      <c r="D406" s="117">
        <v>1.686</v>
      </c>
      <c r="E406" s="117">
        <v>1.923</v>
      </c>
      <c r="F406" s="117">
        <v>1.45</v>
      </c>
      <c r="G406" s="117">
        <v>1.686</v>
      </c>
      <c r="H406" s="117">
        <v>1.959</v>
      </c>
      <c r="I406" s="117">
        <v>1.486</v>
      </c>
      <c r="J406" s="117">
        <v>1.723</v>
      </c>
      <c r="K406" s="117">
        <v>2.017</v>
      </c>
      <c r="L406" s="117">
        <v>1.558</v>
      </c>
      <c r="M406" s="117">
        <v>1.788</v>
      </c>
      <c r="N406" s="117">
        <v>2.075</v>
      </c>
      <c r="O406" s="117">
        <v>1.63</v>
      </c>
      <c r="P406" s="117">
        <v>1.853</v>
      </c>
      <c r="Q406" s="117">
        <v>2.323</v>
      </c>
      <c r="R406" s="117">
        <v>1.962</v>
      </c>
      <c r="S406" s="117">
        <v>2.143</v>
      </c>
      <c r="T406" s="117">
        <v>2.56</v>
      </c>
      <c r="U406" s="117">
        <v>2.272</v>
      </c>
      <c r="V406" s="117">
        <v>2.416</v>
      </c>
      <c r="W406" s="117">
        <v>2.783</v>
      </c>
      <c r="X406" s="117">
        <v>2.489</v>
      </c>
      <c r="Y406" s="117">
        <v>2.636</v>
      </c>
      <c r="Z406" s="117">
        <v>3.164</v>
      </c>
      <c r="AA406" s="117">
        <v>2.727</v>
      </c>
      <c r="AB406" s="117">
        <v>2.945</v>
      </c>
      <c r="AC406" s="117">
        <v>3.277</v>
      </c>
      <c r="AD406" s="117">
        <v>2.832</v>
      </c>
      <c r="AE406" s="117">
        <v>3.055</v>
      </c>
      <c r="AF406" s="9">
        <f t="shared" si="1"/>
        <v>406</v>
      </c>
    </row>
    <row r="407" ht="15.75" customHeight="1">
      <c r="A407" s="116">
        <v>45135.0</v>
      </c>
      <c r="B407" s="117">
        <v>1.923</v>
      </c>
      <c r="C407" s="117">
        <v>1.45</v>
      </c>
      <c r="D407" s="117">
        <v>1.686</v>
      </c>
      <c r="E407" s="117">
        <v>1.923</v>
      </c>
      <c r="F407" s="117">
        <v>1.45</v>
      </c>
      <c r="G407" s="117">
        <v>1.686</v>
      </c>
      <c r="H407" s="117">
        <v>1.959</v>
      </c>
      <c r="I407" s="117">
        <v>1.486</v>
      </c>
      <c r="J407" s="117">
        <v>1.723</v>
      </c>
      <c r="K407" s="117">
        <v>2.017</v>
      </c>
      <c r="L407" s="117">
        <v>1.558</v>
      </c>
      <c r="M407" s="117">
        <v>1.788</v>
      </c>
      <c r="N407" s="117">
        <v>2.075</v>
      </c>
      <c r="O407" s="117">
        <v>1.63</v>
      </c>
      <c r="P407" s="117">
        <v>1.853</v>
      </c>
      <c r="Q407" s="117">
        <v>2.313</v>
      </c>
      <c r="R407" s="117">
        <v>1.979</v>
      </c>
      <c r="S407" s="117">
        <v>2.146</v>
      </c>
      <c r="T407" s="117">
        <v>2.55</v>
      </c>
      <c r="U407" s="117">
        <v>2.29</v>
      </c>
      <c r="V407" s="117">
        <v>2.42</v>
      </c>
      <c r="W407" s="117">
        <v>2.807</v>
      </c>
      <c r="X407" s="117">
        <v>2.467</v>
      </c>
      <c r="Y407" s="117">
        <v>2.637</v>
      </c>
      <c r="Z407" s="117">
        <v>3.164</v>
      </c>
      <c r="AA407" s="117">
        <v>2.727</v>
      </c>
      <c r="AB407" s="117">
        <v>2.945</v>
      </c>
      <c r="AC407" s="117">
        <v>3.277</v>
      </c>
      <c r="AD407" s="117">
        <v>2.832</v>
      </c>
      <c r="AE407" s="117">
        <v>3.055</v>
      </c>
      <c r="AF407" s="9">
        <f t="shared" si="1"/>
        <v>407</v>
      </c>
    </row>
    <row r="408" ht="15.75" customHeight="1">
      <c r="A408" s="116">
        <v>45134.0</v>
      </c>
      <c r="B408" s="117">
        <v>1.923</v>
      </c>
      <c r="C408" s="117">
        <v>1.45</v>
      </c>
      <c r="D408" s="117">
        <v>1.686</v>
      </c>
      <c r="E408" s="117">
        <v>1.923</v>
      </c>
      <c r="F408" s="117">
        <v>1.45</v>
      </c>
      <c r="G408" s="117">
        <v>1.686</v>
      </c>
      <c r="H408" s="117">
        <v>1.959</v>
      </c>
      <c r="I408" s="117">
        <v>1.486</v>
      </c>
      <c r="J408" s="117">
        <v>1.723</v>
      </c>
      <c r="K408" s="117">
        <v>2.017</v>
      </c>
      <c r="L408" s="117">
        <v>1.558</v>
      </c>
      <c r="M408" s="117">
        <v>1.788</v>
      </c>
      <c r="N408" s="117">
        <v>2.075</v>
      </c>
      <c r="O408" s="117">
        <v>1.63</v>
      </c>
      <c r="P408" s="117">
        <v>1.853</v>
      </c>
      <c r="Q408" s="117">
        <v>2.288</v>
      </c>
      <c r="R408" s="117">
        <v>1.975</v>
      </c>
      <c r="S408" s="117">
        <v>2.132</v>
      </c>
      <c r="T408" s="117">
        <v>2.536</v>
      </c>
      <c r="U408" s="117">
        <v>2.285</v>
      </c>
      <c r="V408" s="117">
        <v>2.41</v>
      </c>
      <c r="W408" s="117">
        <v>2.769</v>
      </c>
      <c r="X408" s="117">
        <v>2.481</v>
      </c>
      <c r="Y408" s="117">
        <v>2.625</v>
      </c>
      <c r="Z408" s="117">
        <v>3.164</v>
      </c>
      <c r="AA408" s="117">
        <v>2.727</v>
      </c>
      <c r="AB408" s="117">
        <v>2.945</v>
      </c>
      <c r="AC408" s="117">
        <v>3.277</v>
      </c>
      <c r="AD408" s="117">
        <v>2.832</v>
      </c>
      <c r="AE408" s="117">
        <v>3.055</v>
      </c>
      <c r="AF408" s="9">
        <f t="shared" si="1"/>
        <v>408</v>
      </c>
    </row>
    <row r="409" ht="15.75" customHeight="1">
      <c r="A409" s="116">
        <v>45133.0</v>
      </c>
      <c r="B409" s="117">
        <v>1.941</v>
      </c>
      <c r="C409" s="117">
        <v>1.468</v>
      </c>
      <c r="D409" s="117">
        <v>1.705</v>
      </c>
      <c r="E409" s="117">
        <v>1.941</v>
      </c>
      <c r="F409" s="117">
        <v>1.468</v>
      </c>
      <c r="G409" s="117">
        <v>1.705</v>
      </c>
      <c r="H409" s="117">
        <v>1.986</v>
      </c>
      <c r="I409" s="117">
        <v>1.505</v>
      </c>
      <c r="J409" s="117">
        <v>1.745</v>
      </c>
      <c r="K409" s="117">
        <v>2.047</v>
      </c>
      <c r="L409" s="117">
        <v>1.569</v>
      </c>
      <c r="M409" s="117">
        <v>1.808</v>
      </c>
      <c r="N409" s="117">
        <v>2.108</v>
      </c>
      <c r="O409" s="117">
        <v>1.633</v>
      </c>
      <c r="P409" s="117">
        <v>1.871</v>
      </c>
      <c r="Q409" s="117">
        <v>2.324</v>
      </c>
      <c r="R409" s="117">
        <v>1.99</v>
      </c>
      <c r="S409" s="117">
        <v>2.157</v>
      </c>
      <c r="T409" s="117">
        <v>2.594</v>
      </c>
      <c r="U409" s="117">
        <v>2.287</v>
      </c>
      <c r="V409" s="117">
        <v>2.441</v>
      </c>
      <c r="W409" s="117">
        <v>2.81</v>
      </c>
      <c r="X409" s="117">
        <v>2.49</v>
      </c>
      <c r="Y409" s="117">
        <v>2.65</v>
      </c>
      <c r="Z409" s="117">
        <v>3.209</v>
      </c>
      <c r="AA409" s="117">
        <v>2.773</v>
      </c>
      <c r="AB409" s="117">
        <v>2.991</v>
      </c>
      <c r="AC409" s="117">
        <v>3.314</v>
      </c>
      <c r="AD409" s="117">
        <v>2.868</v>
      </c>
      <c r="AE409" s="117">
        <v>3.091</v>
      </c>
      <c r="AF409" s="9">
        <f t="shared" si="1"/>
        <v>409</v>
      </c>
    </row>
    <row r="410" ht="15.75" customHeight="1">
      <c r="A410" s="116">
        <v>45132.0</v>
      </c>
      <c r="B410" s="117">
        <v>1.95</v>
      </c>
      <c r="C410" s="117">
        <v>1.477</v>
      </c>
      <c r="D410" s="117">
        <v>1.714</v>
      </c>
      <c r="E410" s="117">
        <v>1.95</v>
      </c>
      <c r="F410" s="117">
        <v>1.477</v>
      </c>
      <c r="G410" s="117">
        <v>1.714</v>
      </c>
      <c r="H410" s="117">
        <v>1.995</v>
      </c>
      <c r="I410" s="117">
        <v>1.514</v>
      </c>
      <c r="J410" s="117">
        <v>1.755</v>
      </c>
      <c r="K410" s="117">
        <v>2.063</v>
      </c>
      <c r="L410" s="117">
        <v>1.595</v>
      </c>
      <c r="M410" s="117">
        <v>1.829</v>
      </c>
      <c r="N410" s="117">
        <v>2.13</v>
      </c>
      <c r="O410" s="117">
        <v>1.675</v>
      </c>
      <c r="P410" s="117">
        <v>1.903</v>
      </c>
      <c r="Q410" s="117">
        <v>2.325</v>
      </c>
      <c r="R410" s="117">
        <v>1.995</v>
      </c>
      <c r="S410" s="117">
        <v>2.16</v>
      </c>
      <c r="T410" s="117">
        <v>2.562</v>
      </c>
      <c r="U410" s="117">
        <v>2.3</v>
      </c>
      <c r="V410" s="117">
        <v>2.431</v>
      </c>
      <c r="W410" s="117">
        <v>2.851</v>
      </c>
      <c r="X410" s="117">
        <v>2.503</v>
      </c>
      <c r="Y410" s="117">
        <v>2.677</v>
      </c>
      <c r="Z410" s="117">
        <v>3.255</v>
      </c>
      <c r="AA410" s="117">
        <v>2.818</v>
      </c>
      <c r="AB410" s="117">
        <v>3.036</v>
      </c>
      <c r="AC410" s="117">
        <v>3.35</v>
      </c>
      <c r="AD410" s="117">
        <v>2.905</v>
      </c>
      <c r="AE410" s="117">
        <v>3.127</v>
      </c>
      <c r="AF410" s="9">
        <f t="shared" si="1"/>
        <v>410</v>
      </c>
    </row>
    <row r="411" ht="15.75" customHeight="1">
      <c r="A411" s="116">
        <v>45131.0</v>
      </c>
      <c r="B411" s="117">
        <v>1.95</v>
      </c>
      <c r="C411" s="117">
        <v>1.477</v>
      </c>
      <c r="D411" s="117">
        <v>1.714</v>
      </c>
      <c r="E411" s="117">
        <v>1.95</v>
      </c>
      <c r="F411" s="117">
        <v>1.477</v>
      </c>
      <c r="G411" s="117">
        <v>1.714</v>
      </c>
      <c r="H411" s="117">
        <v>1.995</v>
      </c>
      <c r="I411" s="117">
        <v>1.514</v>
      </c>
      <c r="J411" s="117">
        <v>1.755</v>
      </c>
      <c r="K411" s="117">
        <v>2.063</v>
      </c>
      <c r="L411" s="117">
        <v>1.595</v>
      </c>
      <c r="M411" s="117">
        <v>1.829</v>
      </c>
      <c r="N411" s="117">
        <v>2.13</v>
      </c>
      <c r="O411" s="117">
        <v>1.675</v>
      </c>
      <c r="P411" s="117">
        <v>1.903</v>
      </c>
      <c r="Q411" s="117">
        <v>2.343</v>
      </c>
      <c r="R411" s="117">
        <v>1.997</v>
      </c>
      <c r="S411" s="117">
        <v>2.17</v>
      </c>
      <c r="T411" s="117">
        <v>2.597</v>
      </c>
      <c r="U411" s="117">
        <v>2.312</v>
      </c>
      <c r="V411" s="117">
        <v>2.455</v>
      </c>
      <c r="W411" s="117">
        <v>2.857</v>
      </c>
      <c r="X411" s="117">
        <v>2.507</v>
      </c>
      <c r="Y411" s="117">
        <v>2.682</v>
      </c>
      <c r="Z411" s="117">
        <v>3.255</v>
      </c>
      <c r="AA411" s="117">
        <v>2.818</v>
      </c>
      <c r="AB411" s="117">
        <v>3.036</v>
      </c>
      <c r="AC411" s="117">
        <v>3.35</v>
      </c>
      <c r="AD411" s="117">
        <v>2.905</v>
      </c>
      <c r="AE411" s="117">
        <v>3.127</v>
      </c>
      <c r="AF411" s="9">
        <f t="shared" si="1"/>
        <v>411</v>
      </c>
    </row>
    <row r="412" ht="15.75" customHeight="1">
      <c r="A412" s="116">
        <v>45128.0</v>
      </c>
      <c r="B412" s="117">
        <v>1.95</v>
      </c>
      <c r="C412" s="117">
        <v>1.477</v>
      </c>
      <c r="D412" s="117">
        <v>1.714</v>
      </c>
      <c r="E412" s="117">
        <v>1.95</v>
      </c>
      <c r="F412" s="117">
        <v>1.477</v>
      </c>
      <c r="G412" s="117">
        <v>1.714</v>
      </c>
      <c r="H412" s="117">
        <v>1.995</v>
      </c>
      <c r="I412" s="117">
        <v>1.514</v>
      </c>
      <c r="J412" s="117">
        <v>1.755</v>
      </c>
      <c r="K412" s="117">
        <v>2.063</v>
      </c>
      <c r="L412" s="117">
        <v>1.595</v>
      </c>
      <c r="M412" s="117">
        <v>1.829</v>
      </c>
      <c r="N412" s="117">
        <v>2.13</v>
      </c>
      <c r="O412" s="117">
        <v>1.675</v>
      </c>
      <c r="P412" s="117">
        <v>1.903</v>
      </c>
      <c r="Q412" s="117">
        <v>2.326</v>
      </c>
      <c r="R412" s="117">
        <v>2.013</v>
      </c>
      <c r="S412" s="117">
        <v>2.17</v>
      </c>
      <c r="T412" s="117">
        <v>2.559</v>
      </c>
      <c r="U412" s="117">
        <v>2.325</v>
      </c>
      <c r="V412" s="117">
        <v>2.442</v>
      </c>
      <c r="W412" s="117">
        <v>2.834</v>
      </c>
      <c r="X412" s="117">
        <v>2.514</v>
      </c>
      <c r="Y412" s="117">
        <v>2.674</v>
      </c>
      <c r="Z412" s="117">
        <v>3.259</v>
      </c>
      <c r="AA412" s="117">
        <v>2.823</v>
      </c>
      <c r="AB412" s="117">
        <v>3.041</v>
      </c>
      <c r="AC412" s="117">
        <v>3.359</v>
      </c>
      <c r="AD412" s="117">
        <v>2.914</v>
      </c>
      <c r="AE412" s="117">
        <v>3.136</v>
      </c>
      <c r="AF412" s="9">
        <f t="shared" si="1"/>
        <v>412</v>
      </c>
    </row>
    <row r="413" ht="15.75" customHeight="1">
      <c r="A413" s="116">
        <v>45127.0</v>
      </c>
      <c r="B413" s="117">
        <v>1.959</v>
      </c>
      <c r="C413" s="117">
        <v>1.486</v>
      </c>
      <c r="D413" s="117">
        <v>1.723</v>
      </c>
      <c r="E413" s="117">
        <v>1.959</v>
      </c>
      <c r="F413" s="117">
        <v>1.486</v>
      </c>
      <c r="G413" s="117">
        <v>1.723</v>
      </c>
      <c r="H413" s="117">
        <v>2.005</v>
      </c>
      <c r="I413" s="117">
        <v>1.523</v>
      </c>
      <c r="J413" s="117">
        <v>1.764</v>
      </c>
      <c r="K413" s="117">
        <v>2.068</v>
      </c>
      <c r="L413" s="117">
        <v>1.599</v>
      </c>
      <c r="M413" s="117">
        <v>1.834</v>
      </c>
      <c r="N413" s="117">
        <v>2.13</v>
      </c>
      <c r="O413" s="117">
        <v>1.675</v>
      </c>
      <c r="P413" s="117">
        <v>1.903</v>
      </c>
      <c r="Q413" s="117">
        <v>2.348</v>
      </c>
      <c r="R413" s="117">
        <v>2.016</v>
      </c>
      <c r="S413" s="117">
        <v>2.182</v>
      </c>
      <c r="T413" s="117">
        <v>2.575</v>
      </c>
      <c r="U413" s="117">
        <v>2.328</v>
      </c>
      <c r="V413" s="117">
        <v>2.452</v>
      </c>
      <c r="W413" s="117">
        <v>2.845</v>
      </c>
      <c r="X413" s="117">
        <v>2.525</v>
      </c>
      <c r="Y413" s="117">
        <v>2.685</v>
      </c>
      <c r="Z413" s="117">
        <v>3.277</v>
      </c>
      <c r="AA413" s="117">
        <v>2.841</v>
      </c>
      <c r="AB413" s="117">
        <v>3.059</v>
      </c>
      <c r="AC413" s="117">
        <v>3.377</v>
      </c>
      <c r="AD413" s="117">
        <v>2.932</v>
      </c>
      <c r="AE413" s="117">
        <v>3.155</v>
      </c>
      <c r="AF413" s="9">
        <f t="shared" si="1"/>
        <v>413</v>
      </c>
    </row>
    <row r="414" ht="15.75" customHeight="1">
      <c r="A414" s="116">
        <v>45126.0</v>
      </c>
      <c r="B414" s="117">
        <v>1.995</v>
      </c>
      <c r="C414" s="117">
        <v>1.514</v>
      </c>
      <c r="D414" s="117">
        <v>1.755</v>
      </c>
      <c r="E414" s="117">
        <v>1.995</v>
      </c>
      <c r="F414" s="117">
        <v>1.514</v>
      </c>
      <c r="G414" s="117">
        <v>1.755</v>
      </c>
      <c r="H414" s="117">
        <v>2.032</v>
      </c>
      <c r="I414" s="117">
        <v>1.55</v>
      </c>
      <c r="J414" s="117">
        <v>1.791</v>
      </c>
      <c r="K414" s="117">
        <v>2.089</v>
      </c>
      <c r="L414" s="117">
        <v>1.623</v>
      </c>
      <c r="M414" s="117">
        <v>1.856</v>
      </c>
      <c r="N414" s="117">
        <v>2.145</v>
      </c>
      <c r="O414" s="117">
        <v>1.695</v>
      </c>
      <c r="P414" s="117">
        <v>1.92</v>
      </c>
      <c r="Q414" s="117">
        <v>2.365</v>
      </c>
      <c r="R414" s="117">
        <v>2.025</v>
      </c>
      <c r="S414" s="117">
        <v>2.195</v>
      </c>
      <c r="T414" s="117">
        <v>2.6</v>
      </c>
      <c r="U414" s="117">
        <v>2.335</v>
      </c>
      <c r="V414" s="117">
        <v>2.468</v>
      </c>
      <c r="W414" s="117">
        <v>2.858</v>
      </c>
      <c r="X414" s="117">
        <v>2.555</v>
      </c>
      <c r="Y414" s="117">
        <v>2.707</v>
      </c>
      <c r="Z414" s="117">
        <v>3.309</v>
      </c>
      <c r="AA414" s="117">
        <v>2.877</v>
      </c>
      <c r="AB414" s="117">
        <v>3.093</v>
      </c>
      <c r="AC414" s="117">
        <v>3.409</v>
      </c>
      <c r="AD414" s="117">
        <v>2.977</v>
      </c>
      <c r="AE414" s="117">
        <v>3.193</v>
      </c>
      <c r="AF414" s="9">
        <f t="shared" si="1"/>
        <v>414</v>
      </c>
    </row>
    <row r="415" ht="15.75" customHeight="1">
      <c r="A415" s="116">
        <v>45125.0</v>
      </c>
      <c r="B415" s="117">
        <v>2.027</v>
      </c>
      <c r="C415" s="117">
        <v>1.545</v>
      </c>
      <c r="D415" s="117">
        <v>1.786</v>
      </c>
      <c r="E415" s="117">
        <v>2.027</v>
      </c>
      <c r="F415" s="117">
        <v>1.545</v>
      </c>
      <c r="G415" s="117">
        <v>1.786</v>
      </c>
      <c r="H415" s="117">
        <v>2.064</v>
      </c>
      <c r="I415" s="117">
        <v>1.582</v>
      </c>
      <c r="J415" s="117">
        <v>1.823</v>
      </c>
      <c r="K415" s="117">
        <v>2.107</v>
      </c>
      <c r="L415" s="117">
        <v>1.639</v>
      </c>
      <c r="M415" s="117">
        <v>1.873</v>
      </c>
      <c r="N415" s="117">
        <v>2.15</v>
      </c>
      <c r="O415" s="117">
        <v>1.695</v>
      </c>
      <c r="P415" s="117">
        <v>1.923</v>
      </c>
      <c r="Q415" s="117">
        <v>2.375</v>
      </c>
      <c r="R415" s="117">
        <v>2.045</v>
      </c>
      <c r="S415" s="117">
        <v>2.21</v>
      </c>
      <c r="T415" s="117">
        <v>2.655</v>
      </c>
      <c r="U415" s="117">
        <v>2.365</v>
      </c>
      <c r="V415" s="117">
        <v>2.51</v>
      </c>
      <c r="W415" s="117">
        <v>2.871</v>
      </c>
      <c r="X415" s="117">
        <v>2.557</v>
      </c>
      <c r="Y415" s="117">
        <v>2.714</v>
      </c>
      <c r="Z415" s="117">
        <v>3.309</v>
      </c>
      <c r="AA415" s="117">
        <v>2.877</v>
      </c>
      <c r="AB415" s="117">
        <v>3.093</v>
      </c>
      <c r="AC415" s="117">
        <v>3.409</v>
      </c>
      <c r="AD415" s="117">
        <v>2.977</v>
      </c>
      <c r="AE415" s="117">
        <v>3.193</v>
      </c>
      <c r="AF415" s="9">
        <f t="shared" si="1"/>
        <v>415</v>
      </c>
    </row>
    <row r="416" ht="15.75" customHeight="1">
      <c r="A416" s="116">
        <v>45124.0</v>
      </c>
      <c r="B416" s="117">
        <v>2.027</v>
      </c>
      <c r="C416" s="117">
        <v>1.545</v>
      </c>
      <c r="D416" s="117">
        <v>1.786</v>
      </c>
      <c r="E416" s="117">
        <v>2.027</v>
      </c>
      <c r="F416" s="117">
        <v>1.545</v>
      </c>
      <c r="G416" s="117">
        <v>1.786</v>
      </c>
      <c r="H416" s="117">
        <v>2.073</v>
      </c>
      <c r="I416" s="117">
        <v>1.591</v>
      </c>
      <c r="J416" s="117">
        <v>1.832</v>
      </c>
      <c r="K416" s="117">
        <v>2.112</v>
      </c>
      <c r="L416" s="117">
        <v>1.646</v>
      </c>
      <c r="M416" s="117">
        <v>1.879</v>
      </c>
      <c r="N416" s="117">
        <v>2.15</v>
      </c>
      <c r="O416" s="117">
        <v>1.7</v>
      </c>
      <c r="P416" s="117">
        <v>1.925</v>
      </c>
      <c r="Q416" s="117">
        <v>2.36</v>
      </c>
      <c r="R416" s="117">
        <v>2.072</v>
      </c>
      <c r="S416" s="117">
        <v>2.216</v>
      </c>
      <c r="T416" s="117">
        <v>2.67</v>
      </c>
      <c r="U416" s="117">
        <v>2.386</v>
      </c>
      <c r="V416" s="117">
        <v>2.528</v>
      </c>
      <c r="W416" s="117">
        <v>2.888</v>
      </c>
      <c r="X416" s="117">
        <v>2.594</v>
      </c>
      <c r="Y416" s="117">
        <v>2.741</v>
      </c>
      <c r="Z416" s="117">
        <v>3.309</v>
      </c>
      <c r="AA416" s="117">
        <v>2.877</v>
      </c>
      <c r="AB416" s="117">
        <v>3.093</v>
      </c>
      <c r="AC416" s="117">
        <v>3.409</v>
      </c>
      <c r="AD416" s="117">
        <v>2.977</v>
      </c>
      <c r="AE416" s="117">
        <v>3.193</v>
      </c>
      <c r="AF416" s="9">
        <f t="shared" si="1"/>
        <v>416</v>
      </c>
    </row>
    <row r="417" ht="15.75" customHeight="1">
      <c r="A417" s="116">
        <v>45121.0</v>
      </c>
      <c r="B417" s="117">
        <v>2.032</v>
      </c>
      <c r="C417" s="117">
        <v>1.55</v>
      </c>
      <c r="D417" s="117">
        <v>1.791</v>
      </c>
      <c r="E417" s="117">
        <v>2.032</v>
      </c>
      <c r="F417" s="117">
        <v>1.55</v>
      </c>
      <c r="G417" s="117">
        <v>1.791</v>
      </c>
      <c r="H417" s="117">
        <v>2.082</v>
      </c>
      <c r="I417" s="117">
        <v>1.6</v>
      </c>
      <c r="J417" s="117">
        <v>1.841</v>
      </c>
      <c r="K417" s="117">
        <v>2.126</v>
      </c>
      <c r="L417" s="117">
        <v>1.655</v>
      </c>
      <c r="M417" s="117">
        <v>1.891</v>
      </c>
      <c r="N417" s="117">
        <v>2.17</v>
      </c>
      <c r="O417" s="117">
        <v>1.71</v>
      </c>
      <c r="P417" s="117">
        <v>1.94</v>
      </c>
      <c r="Q417" s="117">
        <v>2.425</v>
      </c>
      <c r="R417" s="117">
        <v>2.093</v>
      </c>
      <c r="S417" s="117">
        <v>2.259</v>
      </c>
      <c r="T417" s="117">
        <v>2.791</v>
      </c>
      <c r="U417" s="117">
        <v>2.408</v>
      </c>
      <c r="V417" s="117">
        <v>2.6</v>
      </c>
      <c r="W417" s="117">
        <v>2.995</v>
      </c>
      <c r="X417" s="117">
        <v>2.6</v>
      </c>
      <c r="Y417" s="117">
        <v>2.798</v>
      </c>
      <c r="Z417" s="117">
        <v>3.309</v>
      </c>
      <c r="AA417" s="117">
        <v>2.877</v>
      </c>
      <c r="AB417" s="117">
        <v>3.093</v>
      </c>
      <c r="AC417" s="117">
        <v>3.405</v>
      </c>
      <c r="AD417" s="117">
        <v>2.977</v>
      </c>
      <c r="AE417" s="117">
        <v>3.191</v>
      </c>
      <c r="AF417" s="9">
        <f t="shared" si="1"/>
        <v>417</v>
      </c>
    </row>
    <row r="418" ht="15.75" customHeight="1">
      <c r="A418" s="116">
        <v>45120.0</v>
      </c>
      <c r="B418" s="117">
        <v>2.041</v>
      </c>
      <c r="C418" s="117">
        <v>1.559</v>
      </c>
      <c r="D418" s="117">
        <v>1.8</v>
      </c>
      <c r="E418" s="117">
        <v>2.041</v>
      </c>
      <c r="F418" s="117">
        <v>1.559</v>
      </c>
      <c r="G418" s="117">
        <v>1.8</v>
      </c>
      <c r="H418" s="117">
        <v>2.091</v>
      </c>
      <c r="I418" s="117">
        <v>1.609</v>
      </c>
      <c r="J418" s="117">
        <v>1.85</v>
      </c>
      <c r="K418" s="117">
        <v>2.133</v>
      </c>
      <c r="L418" s="117">
        <v>1.662</v>
      </c>
      <c r="M418" s="117">
        <v>1.898</v>
      </c>
      <c r="N418" s="117">
        <v>2.175</v>
      </c>
      <c r="O418" s="117">
        <v>1.715</v>
      </c>
      <c r="P418" s="117">
        <v>1.945</v>
      </c>
      <c r="Q418" s="117">
        <v>2.463</v>
      </c>
      <c r="R418" s="117">
        <v>2.083</v>
      </c>
      <c r="S418" s="117">
        <v>2.273</v>
      </c>
      <c r="T418" s="117">
        <v>2.775</v>
      </c>
      <c r="U418" s="117">
        <v>2.435</v>
      </c>
      <c r="V418" s="117">
        <v>2.605</v>
      </c>
      <c r="W418" s="117">
        <v>3.0</v>
      </c>
      <c r="X418" s="117">
        <v>2.63</v>
      </c>
      <c r="Y418" s="117">
        <v>2.815</v>
      </c>
      <c r="Z418" s="117">
        <v>3.327</v>
      </c>
      <c r="AA418" s="117">
        <v>2.895</v>
      </c>
      <c r="AB418" s="117">
        <v>3.111</v>
      </c>
      <c r="AC418" s="117">
        <v>3.418</v>
      </c>
      <c r="AD418" s="117">
        <v>2.991</v>
      </c>
      <c r="AE418" s="117">
        <v>3.205</v>
      </c>
      <c r="AF418" s="9">
        <f t="shared" si="1"/>
        <v>418</v>
      </c>
    </row>
    <row r="419" ht="15.75" customHeight="1">
      <c r="A419" s="116">
        <v>45119.0</v>
      </c>
      <c r="B419" s="117">
        <v>2.136</v>
      </c>
      <c r="C419" s="117">
        <v>1.645</v>
      </c>
      <c r="D419" s="117">
        <v>1.891</v>
      </c>
      <c r="E419" s="117">
        <v>2.123</v>
      </c>
      <c r="F419" s="117">
        <v>1.632</v>
      </c>
      <c r="G419" s="117">
        <v>1.877</v>
      </c>
      <c r="H419" s="117">
        <v>2.168</v>
      </c>
      <c r="I419" s="117">
        <v>1.677</v>
      </c>
      <c r="J419" s="117">
        <v>1.923</v>
      </c>
      <c r="K419" s="117">
        <v>2.197</v>
      </c>
      <c r="L419" s="117">
        <v>1.721</v>
      </c>
      <c r="M419" s="117">
        <v>1.959</v>
      </c>
      <c r="N419" s="117">
        <v>2.225</v>
      </c>
      <c r="O419" s="117">
        <v>1.765</v>
      </c>
      <c r="P419" s="117">
        <v>1.995</v>
      </c>
      <c r="Q419" s="117">
        <v>2.475</v>
      </c>
      <c r="R419" s="117">
        <v>2.19</v>
      </c>
      <c r="S419" s="117">
        <v>2.333</v>
      </c>
      <c r="T419" s="117">
        <v>2.831</v>
      </c>
      <c r="U419" s="117">
        <v>2.457</v>
      </c>
      <c r="V419" s="117">
        <v>2.644</v>
      </c>
      <c r="W419" s="117">
        <v>3.012</v>
      </c>
      <c r="X419" s="117">
        <v>2.666</v>
      </c>
      <c r="Y419" s="117">
        <v>2.839</v>
      </c>
      <c r="Z419" s="117">
        <v>3.345</v>
      </c>
      <c r="AA419" s="117">
        <v>2.914</v>
      </c>
      <c r="AB419" s="117">
        <v>3.13</v>
      </c>
      <c r="AC419" s="117">
        <v>3.45</v>
      </c>
      <c r="AD419" s="117">
        <v>3.018</v>
      </c>
      <c r="AE419" s="117">
        <v>3.234</v>
      </c>
      <c r="AF419" s="9">
        <f t="shared" si="1"/>
        <v>419</v>
      </c>
    </row>
    <row r="420" ht="15.75" customHeight="1">
      <c r="A420" s="116">
        <v>45118.0</v>
      </c>
      <c r="B420" s="117">
        <v>2.259</v>
      </c>
      <c r="C420" s="117">
        <v>1.823</v>
      </c>
      <c r="D420" s="117">
        <v>2.041</v>
      </c>
      <c r="E420" s="117">
        <v>2.264</v>
      </c>
      <c r="F420" s="117">
        <v>1.827</v>
      </c>
      <c r="G420" s="117">
        <v>2.045</v>
      </c>
      <c r="H420" s="117">
        <v>2.282</v>
      </c>
      <c r="I420" s="117">
        <v>1.845</v>
      </c>
      <c r="J420" s="117">
        <v>2.064</v>
      </c>
      <c r="K420" s="117">
        <v>2.274</v>
      </c>
      <c r="L420" s="117">
        <v>1.855</v>
      </c>
      <c r="M420" s="117">
        <v>2.065</v>
      </c>
      <c r="N420" s="117">
        <v>2.265</v>
      </c>
      <c r="O420" s="117">
        <v>1.865</v>
      </c>
      <c r="P420" s="117">
        <v>2.065</v>
      </c>
      <c r="Q420" s="117">
        <v>2.503</v>
      </c>
      <c r="R420" s="117">
        <v>2.19</v>
      </c>
      <c r="S420" s="117">
        <v>2.347</v>
      </c>
      <c r="T420" s="117">
        <v>2.784</v>
      </c>
      <c r="U420" s="117">
        <v>2.51</v>
      </c>
      <c r="V420" s="117">
        <v>2.647</v>
      </c>
      <c r="W420" s="117">
        <v>2.995</v>
      </c>
      <c r="X420" s="117">
        <v>2.697</v>
      </c>
      <c r="Y420" s="117">
        <v>2.846</v>
      </c>
      <c r="Z420" s="117">
        <v>3.377</v>
      </c>
      <c r="AA420" s="117">
        <v>2.936</v>
      </c>
      <c r="AB420" s="117">
        <v>3.157</v>
      </c>
      <c r="AC420" s="117">
        <v>3.468</v>
      </c>
      <c r="AD420" s="117">
        <v>3.045</v>
      </c>
      <c r="AE420" s="117">
        <v>3.257</v>
      </c>
      <c r="AF420" s="9">
        <f t="shared" si="1"/>
        <v>420</v>
      </c>
    </row>
    <row r="421" ht="15.75" customHeight="1">
      <c r="A421" s="116">
        <v>45117.0</v>
      </c>
      <c r="B421" s="117">
        <v>2.336</v>
      </c>
      <c r="C421" s="117">
        <v>1.9</v>
      </c>
      <c r="D421" s="117">
        <v>2.118</v>
      </c>
      <c r="E421" s="117">
        <v>2.345</v>
      </c>
      <c r="F421" s="117">
        <v>1.909</v>
      </c>
      <c r="G421" s="117">
        <v>2.127</v>
      </c>
      <c r="H421" s="117">
        <v>2.364</v>
      </c>
      <c r="I421" s="117">
        <v>1.927</v>
      </c>
      <c r="J421" s="117">
        <v>2.145</v>
      </c>
      <c r="K421" s="117">
        <v>2.355</v>
      </c>
      <c r="L421" s="117">
        <v>1.936</v>
      </c>
      <c r="M421" s="117">
        <v>2.145</v>
      </c>
      <c r="N421" s="117">
        <v>2.345</v>
      </c>
      <c r="O421" s="117">
        <v>1.945</v>
      </c>
      <c r="P421" s="117">
        <v>2.145</v>
      </c>
      <c r="Q421" s="117">
        <v>2.533</v>
      </c>
      <c r="R421" s="117">
        <v>2.213</v>
      </c>
      <c r="S421" s="117">
        <v>2.373</v>
      </c>
      <c r="T421" s="117">
        <v>2.838</v>
      </c>
      <c r="U421" s="117">
        <v>2.525</v>
      </c>
      <c r="V421" s="117">
        <v>2.682</v>
      </c>
      <c r="W421" s="117">
        <v>3.07</v>
      </c>
      <c r="X421" s="117">
        <v>2.698</v>
      </c>
      <c r="Y421" s="117">
        <v>2.884</v>
      </c>
      <c r="Z421" s="117">
        <v>3.386</v>
      </c>
      <c r="AA421" s="117">
        <v>2.945</v>
      </c>
      <c r="AB421" s="117">
        <v>3.166</v>
      </c>
      <c r="AC421" s="117">
        <v>3.477</v>
      </c>
      <c r="AD421" s="117">
        <v>3.064</v>
      </c>
      <c r="AE421" s="117">
        <v>3.27</v>
      </c>
      <c r="AF421" s="9">
        <f t="shared" si="1"/>
        <v>421</v>
      </c>
    </row>
    <row r="422" ht="15.75" customHeight="1">
      <c r="A422" s="116">
        <v>45114.0</v>
      </c>
      <c r="B422" s="117">
        <v>2.327</v>
      </c>
      <c r="C422" s="117">
        <v>1.9</v>
      </c>
      <c r="D422" s="117">
        <v>2.114</v>
      </c>
      <c r="E422" s="117">
        <v>2.341</v>
      </c>
      <c r="F422" s="117">
        <v>1.905</v>
      </c>
      <c r="G422" s="117">
        <v>2.123</v>
      </c>
      <c r="H422" s="117">
        <v>2.359</v>
      </c>
      <c r="I422" s="117">
        <v>1.923</v>
      </c>
      <c r="J422" s="117">
        <v>2.141</v>
      </c>
      <c r="K422" s="117">
        <v>2.355</v>
      </c>
      <c r="L422" s="117">
        <v>1.93</v>
      </c>
      <c r="M422" s="117">
        <v>2.142</v>
      </c>
      <c r="N422" s="117">
        <v>2.35</v>
      </c>
      <c r="O422" s="117">
        <v>1.936</v>
      </c>
      <c r="P422" s="117">
        <v>2.143</v>
      </c>
      <c r="Q422" s="117">
        <v>2.581</v>
      </c>
      <c r="R422" s="117">
        <v>2.237</v>
      </c>
      <c r="S422" s="117">
        <v>2.409</v>
      </c>
      <c r="T422" s="117">
        <v>2.911</v>
      </c>
      <c r="U422" s="117">
        <v>2.555</v>
      </c>
      <c r="V422" s="117">
        <v>2.733</v>
      </c>
      <c r="W422" s="117">
        <v>3.087</v>
      </c>
      <c r="X422" s="117">
        <v>2.761</v>
      </c>
      <c r="Y422" s="117">
        <v>2.924</v>
      </c>
      <c r="Z422" s="117">
        <v>3.391</v>
      </c>
      <c r="AA422" s="117">
        <v>2.945</v>
      </c>
      <c r="AB422" s="117">
        <v>3.168</v>
      </c>
      <c r="AC422" s="117">
        <v>3.473</v>
      </c>
      <c r="AD422" s="117">
        <v>3.064</v>
      </c>
      <c r="AE422" s="117">
        <v>3.268</v>
      </c>
      <c r="AF422" s="9">
        <f t="shared" si="1"/>
        <v>422</v>
      </c>
    </row>
    <row r="423" ht="15.75" customHeight="1">
      <c r="A423" s="116">
        <v>45113.0</v>
      </c>
      <c r="B423" s="117">
        <v>2.332</v>
      </c>
      <c r="C423" s="117">
        <v>1.895</v>
      </c>
      <c r="D423" s="117">
        <v>2.114</v>
      </c>
      <c r="E423" s="117">
        <v>2.336</v>
      </c>
      <c r="F423" s="117">
        <v>1.9</v>
      </c>
      <c r="G423" s="117">
        <v>2.118</v>
      </c>
      <c r="H423" s="117">
        <v>2.355</v>
      </c>
      <c r="I423" s="117">
        <v>1.918</v>
      </c>
      <c r="J423" s="117">
        <v>2.136</v>
      </c>
      <c r="K423" s="117">
        <v>2.339</v>
      </c>
      <c r="L423" s="117">
        <v>1.921</v>
      </c>
      <c r="M423" s="117">
        <v>2.13</v>
      </c>
      <c r="N423" s="117">
        <v>2.323</v>
      </c>
      <c r="O423" s="117">
        <v>1.923</v>
      </c>
      <c r="P423" s="117">
        <v>2.123</v>
      </c>
      <c r="Q423" s="117">
        <v>2.567</v>
      </c>
      <c r="R423" s="117">
        <v>2.183</v>
      </c>
      <c r="S423" s="117">
        <v>2.375</v>
      </c>
      <c r="T423" s="117">
        <v>2.86</v>
      </c>
      <c r="U423" s="117">
        <v>2.528</v>
      </c>
      <c r="V423" s="117">
        <v>2.694</v>
      </c>
      <c r="W423" s="117">
        <v>3.07</v>
      </c>
      <c r="X423" s="117">
        <v>2.682</v>
      </c>
      <c r="Y423" s="117">
        <v>2.876</v>
      </c>
      <c r="Z423" s="117">
        <v>3.386</v>
      </c>
      <c r="AA423" s="117">
        <v>2.945</v>
      </c>
      <c r="AB423" s="117">
        <v>3.166</v>
      </c>
      <c r="AC423" s="117">
        <v>3.477</v>
      </c>
      <c r="AD423" s="117">
        <v>3.064</v>
      </c>
      <c r="AE423" s="117">
        <v>3.27</v>
      </c>
      <c r="AF423" s="9">
        <f t="shared" si="1"/>
        <v>423</v>
      </c>
    </row>
    <row r="424" ht="15.75" customHeight="1">
      <c r="A424" s="116">
        <v>45112.0</v>
      </c>
      <c r="B424" s="117">
        <v>2.323</v>
      </c>
      <c r="C424" s="117">
        <v>1.886</v>
      </c>
      <c r="D424" s="117">
        <v>2.105</v>
      </c>
      <c r="E424" s="117">
        <v>2.327</v>
      </c>
      <c r="F424" s="117">
        <v>1.891</v>
      </c>
      <c r="G424" s="117">
        <v>2.109</v>
      </c>
      <c r="H424" s="117">
        <v>2.345</v>
      </c>
      <c r="I424" s="117">
        <v>1.909</v>
      </c>
      <c r="J424" s="117">
        <v>2.127</v>
      </c>
      <c r="K424" s="117">
        <v>2.343</v>
      </c>
      <c r="L424" s="117">
        <v>1.921</v>
      </c>
      <c r="M424" s="117">
        <v>2.132</v>
      </c>
      <c r="N424" s="117">
        <v>2.341</v>
      </c>
      <c r="O424" s="117">
        <v>1.932</v>
      </c>
      <c r="P424" s="117">
        <v>2.136</v>
      </c>
      <c r="Q424" s="117">
        <v>2.533</v>
      </c>
      <c r="R424" s="117">
        <v>2.178</v>
      </c>
      <c r="S424" s="117">
        <v>2.356</v>
      </c>
      <c r="T424" s="117">
        <v>2.835</v>
      </c>
      <c r="U424" s="117">
        <v>2.487</v>
      </c>
      <c r="V424" s="117">
        <v>2.661</v>
      </c>
      <c r="W424" s="117">
        <v>3.07</v>
      </c>
      <c r="X424" s="117">
        <v>2.68</v>
      </c>
      <c r="Y424" s="117">
        <v>2.875</v>
      </c>
      <c r="Z424" s="117">
        <v>3.38</v>
      </c>
      <c r="AA424" s="117">
        <v>2.945</v>
      </c>
      <c r="AB424" s="117">
        <v>3.163</v>
      </c>
      <c r="AC424" s="117">
        <v>3.485</v>
      </c>
      <c r="AD424" s="117">
        <v>3.068</v>
      </c>
      <c r="AE424" s="117">
        <v>3.276</v>
      </c>
      <c r="AF424" s="9">
        <f t="shared" si="1"/>
        <v>424</v>
      </c>
    </row>
    <row r="425" ht="15.75" customHeight="1">
      <c r="A425" s="116">
        <v>45111.0</v>
      </c>
      <c r="B425" s="117">
        <v>2.332</v>
      </c>
      <c r="C425" s="117">
        <v>1.891</v>
      </c>
      <c r="D425" s="117">
        <v>2.111</v>
      </c>
      <c r="E425" s="117">
        <v>2.336</v>
      </c>
      <c r="F425" s="117">
        <v>1.895</v>
      </c>
      <c r="G425" s="117">
        <v>2.116</v>
      </c>
      <c r="H425" s="117">
        <v>2.355</v>
      </c>
      <c r="I425" s="117">
        <v>1.914</v>
      </c>
      <c r="J425" s="117">
        <v>2.134</v>
      </c>
      <c r="K425" s="117">
        <v>2.355</v>
      </c>
      <c r="L425" s="117">
        <v>1.923</v>
      </c>
      <c r="M425" s="117">
        <v>2.139</v>
      </c>
      <c r="N425" s="117">
        <v>2.355</v>
      </c>
      <c r="O425" s="117">
        <v>1.932</v>
      </c>
      <c r="P425" s="117">
        <v>2.143</v>
      </c>
      <c r="Q425" s="117">
        <v>2.528</v>
      </c>
      <c r="R425" s="117">
        <v>2.161</v>
      </c>
      <c r="S425" s="117">
        <v>2.344</v>
      </c>
      <c r="T425" s="117">
        <v>2.872</v>
      </c>
      <c r="U425" s="117">
        <v>2.475</v>
      </c>
      <c r="V425" s="117">
        <v>2.674</v>
      </c>
      <c r="W425" s="117">
        <v>3.064</v>
      </c>
      <c r="X425" s="117">
        <v>2.671</v>
      </c>
      <c r="Y425" s="117">
        <v>2.868</v>
      </c>
      <c r="Z425" s="117">
        <v>3.382</v>
      </c>
      <c r="AA425" s="117">
        <v>2.945</v>
      </c>
      <c r="AB425" s="117">
        <v>3.164</v>
      </c>
      <c r="AC425" s="117">
        <v>3.486</v>
      </c>
      <c r="AD425" s="117">
        <v>3.064</v>
      </c>
      <c r="AE425" s="117">
        <v>3.275</v>
      </c>
      <c r="AF425" s="9">
        <f t="shared" si="1"/>
        <v>425</v>
      </c>
    </row>
    <row r="426" ht="15.75" customHeight="1">
      <c r="A426" s="116">
        <v>45110.0</v>
      </c>
      <c r="B426" s="117">
        <v>2.332</v>
      </c>
      <c r="C426" s="117">
        <v>1.9</v>
      </c>
      <c r="D426" s="117">
        <v>2.116</v>
      </c>
      <c r="E426" s="117">
        <v>2.336</v>
      </c>
      <c r="F426" s="117">
        <v>1.905</v>
      </c>
      <c r="G426" s="117">
        <v>2.12</v>
      </c>
      <c r="H426" s="117">
        <v>2.355</v>
      </c>
      <c r="I426" s="117">
        <v>1.923</v>
      </c>
      <c r="J426" s="117">
        <v>2.139</v>
      </c>
      <c r="K426" s="117">
        <v>2.355</v>
      </c>
      <c r="L426" s="117">
        <v>1.932</v>
      </c>
      <c r="M426" s="117">
        <v>2.144</v>
      </c>
      <c r="N426" s="117">
        <v>2.355</v>
      </c>
      <c r="O426" s="117">
        <v>1.941</v>
      </c>
      <c r="P426" s="117">
        <v>2.148</v>
      </c>
      <c r="Q426" s="117">
        <v>2.544</v>
      </c>
      <c r="R426" s="117">
        <v>2.178</v>
      </c>
      <c r="S426" s="117">
        <v>2.361</v>
      </c>
      <c r="T426" s="117">
        <v>2.86</v>
      </c>
      <c r="U426" s="117">
        <v>2.475</v>
      </c>
      <c r="V426" s="117">
        <v>2.668</v>
      </c>
      <c r="W426" s="117">
        <v>3.022</v>
      </c>
      <c r="X426" s="117">
        <v>2.706</v>
      </c>
      <c r="Y426" s="117">
        <v>2.864</v>
      </c>
      <c r="Z426" s="117">
        <v>3.373</v>
      </c>
      <c r="AA426" s="117">
        <v>2.95</v>
      </c>
      <c r="AB426" s="117">
        <v>3.161</v>
      </c>
      <c r="AC426" s="117">
        <v>3.491</v>
      </c>
      <c r="AD426" s="117">
        <v>3.068</v>
      </c>
      <c r="AE426" s="117">
        <v>3.28</v>
      </c>
      <c r="AF426" s="9">
        <f t="shared" si="1"/>
        <v>426</v>
      </c>
    </row>
    <row r="427" ht="15.75" customHeight="1">
      <c r="A427" s="116">
        <v>45107.0</v>
      </c>
      <c r="B427" s="117">
        <v>2.336</v>
      </c>
      <c r="C427" s="117">
        <v>1.905</v>
      </c>
      <c r="D427" s="117">
        <v>2.12</v>
      </c>
      <c r="E427" s="117">
        <v>2.336</v>
      </c>
      <c r="F427" s="117">
        <v>1.905</v>
      </c>
      <c r="G427" s="117">
        <v>2.12</v>
      </c>
      <c r="H427" s="117">
        <v>2.355</v>
      </c>
      <c r="I427" s="117">
        <v>1.923</v>
      </c>
      <c r="J427" s="117">
        <v>2.139</v>
      </c>
      <c r="K427" s="117">
        <v>2.355</v>
      </c>
      <c r="L427" s="117">
        <v>1.932</v>
      </c>
      <c r="M427" s="117">
        <v>2.144</v>
      </c>
      <c r="N427" s="117">
        <v>2.355</v>
      </c>
      <c r="O427" s="117">
        <v>1.941</v>
      </c>
      <c r="P427" s="117">
        <v>2.148</v>
      </c>
      <c r="Q427" s="117">
        <v>2.479</v>
      </c>
      <c r="R427" s="117">
        <v>2.171</v>
      </c>
      <c r="S427" s="117">
        <v>2.325</v>
      </c>
      <c r="T427" s="117">
        <v>2.743</v>
      </c>
      <c r="U427" s="117">
        <v>2.533</v>
      </c>
      <c r="V427" s="117">
        <v>2.638</v>
      </c>
      <c r="W427" s="117">
        <v>2.924</v>
      </c>
      <c r="X427" s="117">
        <v>2.769</v>
      </c>
      <c r="Y427" s="117">
        <v>2.846</v>
      </c>
      <c r="Z427" s="117">
        <v>3.341</v>
      </c>
      <c r="AA427" s="117">
        <v>2.936</v>
      </c>
      <c r="AB427" s="117">
        <v>3.139</v>
      </c>
      <c r="AC427" s="117">
        <v>3.491</v>
      </c>
      <c r="AD427" s="117">
        <v>3.068</v>
      </c>
      <c r="AE427" s="117">
        <v>3.28</v>
      </c>
      <c r="AF427" s="9">
        <f t="shared" si="1"/>
        <v>427</v>
      </c>
    </row>
    <row r="428" ht="15.75" customHeight="1">
      <c r="A428" s="116">
        <v>45106.0</v>
      </c>
      <c r="B428" s="117">
        <v>2.336</v>
      </c>
      <c r="C428" s="117">
        <v>1.895</v>
      </c>
      <c r="D428" s="117">
        <v>2.116</v>
      </c>
      <c r="E428" s="117">
        <v>2.336</v>
      </c>
      <c r="F428" s="117">
        <v>1.895</v>
      </c>
      <c r="G428" s="117">
        <v>2.116</v>
      </c>
      <c r="H428" s="117">
        <v>2.355</v>
      </c>
      <c r="I428" s="117">
        <v>1.914</v>
      </c>
      <c r="J428" s="117">
        <v>2.134</v>
      </c>
      <c r="K428" s="117">
        <v>2.355</v>
      </c>
      <c r="L428" s="117">
        <v>1.923</v>
      </c>
      <c r="M428" s="117">
        <v>2.139</v>
      </c>
      <c r="N428" s="117">
        <v>2.355</v>
      </c>
      <c r="O428" s="117">
        <v>1.932</v>
      </c>
      <c r="P428" s="117">
        <v>2.143</v>
      </c>
      <c r="Q428" s="117">
        <v>2.423</v>
      </c>
      <c r="R428" s="117">
        <v>2.206</v>
      </c>
      <c r="S428" s="117">
        <v>2.314</v>
      </c>
      <c r="T428" s="117">
        <v>2.695</v>
      </c>
      <c r="U428" s="117">
        <v>2.485</v>
      </c>
      <c r="V428" s="117">
        <v>2.59</v>
      </c>
      <c r="W428" s="117">
        <v>2.881</v>
      </c>
      <c r="X428" s="117">
        <v>2.726</v>
      </c>
      <c r="Y428" s="117">
        <v>2.804</v>
      </c>
      <c r="Z428" s="117">
        <v>3.395</v>
      </c>
      <c r="AA428" s="117">
        <v>2.959</v>
      </c>
      <c r="AB428" s="117">
        <v>3.177</v>
      </c>
      <c r="AC428" s="117">
        <v>3.505</v>
      </c>
      <c r="AD428" s="117">
        <v>3.077</v>
      </c>
      <c r="AE428" s="117">
        <v>3.291</v>
      </c>
      <c r="AF428" s="9">
        <f t="shared" si="1"/>
        <v>428</v>
      </c>
    </row>
    <row r="429" ht="15.75" customHeight="1">
      <c r="A429" s="116">
        <v>45105.0</v>
      </c>
      <c r="B429" s="117">
        <v>2.336</v>
      </c>
      <c r="C429" s="117">
        <v>1.895</v>
      </c>
      <c r="D429" s="117">
        <v>2.116</v>
      </c>
      <c r="E429" s="117">
        <v>2.336</v>
      </c>
      <c r="F429" s="117">
        <v>1.895</v>
      </c>
      <c r="G429" s="117">
        <v>2.116</v>
      </c>
      <c r="H429" s="117">
        <v>2.355</v>
      </c>
      <c r="I429" s="117">
        <v>1.914</v>
      </c>
      <c r="J429" s="117">
        <v>2.134</v>
      </c>
      <c r="K429" s="117">
        <v>2.355</v>
      </c>
      <c r="L429" s="117">
        <v>1.928</v>
      </c>
      <c r="M429" s="117">
        <v>2.141</v>
      </c>
      <c r="N429" s="117">
        <v>2.355</v>
      </c>
      <c r="O429" s="117">
        <v>1.941</v>
      </c>
      <c r="P429" s="117">
        <v>2.148</v>
      </c>
      <c r="Q429" s="117">
        <v>2.384</v>
      </c>
      <c r="R429" s="117">
        <v>2.097</v>
      </c>
      <c r="S429" s="117">
        <v>2.241</v>
      </c>
      <c r="T429" s="117">
        <v>2.656</v>
      </c>
      <c r="U429" s="117">
        <v>2.385</v>
      </c>
      <c r="V429" s="117">
        <v>2.521</v>
      </c>
      <c r="W429" s="117">
        <v>2.908</v>
      </c>
      <c r="X429" s="117">
        <v>2.645</v>
      </c>
      <c r="Y429" s="117">
        <v>2.776</v>
      </c>
      <c r="Z429" s="117">
        <v>3.41</v>
      </c>
      <c r="AA429" s="117">
        <v>2.973</v>
      </c>
      <c r="AB429" s="117">
        <v>3.168</v>
      </c>
      <c r="AC429" s="117">
        <v>3.514</v>
      </c>
      <c r="AD429" s="117">
        <v>3.095</v>
      </c>
      <c r="AE429" s="117">
        <v>3.305</v>
      </c>
      <c r="AF429" s="9">
        <f t="shared" si="1"/>
        <v>429</v>
      </c>
    </row>
    <row r="430" ht="15.75" customHeight="1">
      <c r="A430" s="116">
        <v>45104.0</v>
      </c>
      <c r="B430" s="117">
        <v>2.336</v>
      </c>
      <c r="C430" s="117">
        <v>1.895</v>
      </c>
      <c r="D430" s="117">
        <v>2.116</v>
      </c>
      <c r="E430" s="117">
        <v>2.336</v>
      </c>
      <c r="F430" s="117">
        <v>1.895</v>
      </c>
      <c r="G430" s="117">
        <v>2.116</v>
      </c>
      <c r="H430" s="117">
        <v>2.355</v>
      </c>
      <c r="I430" s="117">
        <v>1.914</v>
      </c>
      <c r="J430" s="117">
        <v>2.134</v>
      </c>
      <c r="K430" s="117">
        <v>2.355</v>
      </c>
      <c r="L430" s="117">
        <v>1.932</v>
      </c>
      <c r="M430" s="117">
        <v>2.143</v>
      </c>
      <c r="N430" s="117">
        <v>2.355</v>
      </c>
      <c r="O430" s="117">
        <v>1.95</v>
      </c>
      <c r="P430" s="117">
        <v>2.152</v>
      </c>
      <c r="Q430" s="117">
        <v>2.393</v>
      </c>
      <c r="R430" s="117">
        <v>2.097</v>
      </c>
      <c r="S430" s="117">
        <v>2.245</v>
      </c>
      <c r="T430" s="117">
        <v>2.684</v>
      </c>
      <c r="U430" s="117">
        <v>2.41</v>
      </c>
      <c r="V430" s="117">
        <v>2.547</v>
      </c>
      <c r="W430" s="117">
        <v>2.926</v>
      </c>
      <c r="X430" s="117">
        <v>2.668</v>
      </c>
      <c r="Y430" s="117">
        <v>2.797</v>
      </c>
      <c r="Z430" s="117">
        <v>3.4</v>
      </c>
      <c r="AA430" s="117">
        <v>2.973</v>
      </c>
      <c r="AB430" s="117">
        <v>3.186</v>
      </c>
      <c r="AC430" s="117">
        <v>3.514</v>
      </c>
      <c r="AD430" s="117">
        <v>3.095</v>
      </c>
      <c r="AE430" s="117">
        <v>3.305</v>
      </c>
      <c r="AF430" s="9">
        <f t="shared" si="1"/>
        <v>430</v>
      </c>
    </row>
    <row r="431" ht="15.75" customHeight="1">
      <c r="A431" s="116">
        <v>45103.0</v>
      </c>
      <c r="B431" s="117">
        <v>2.336</v>
      </c>
      <c r="C431" s="117">
        <v>1.895</v>
      </c>
      <c r="D431" s="117">
        <v>2.116</v>
      </c>
      <c r="E431" s="117">
        <v>2.336</v>
      </c>
      <c r="F431" s="117">
        <v>1.895</v>
      </c>
      <c r="G431" s="117">
        <v>2.116</v>
      </c>
      <c r="H431" s="117">
        <v>2.355</v>
      </c>
      <c r="I431" s="117">
        <v>1.914</v>
      </c>
      <c r="J431" s="117">
        <v>2.134</v>
      </c>
      <c r="K431" s="117">
        <v>2.355</v>
      </c>
      <c r="L431" s="117">
        <v>1.923</v>
      </c>
      <c r="M431" s="117">
        <v>2.139</v>
      </c>
      <c r="N431" s="117">
        <v>2.355</v>
      </c>
      <c r="O431" s="117">
        <v>1.932</v>
      </c>
      <c r="P431" s="117">
        <v>2.143</v>
      </c>
      <c r="Q431" s="117">
        <v>2.414</v>
      </c>
      <c r="R431" s="117">
        <v>2.071</v>
      </c>
      <c r="S431" s="117">
        <v>2.243</v>
      </c>
      <c r="T431" s="117">
        <v>2.686</v>
      </c>
      <c r="U431" s="117">
        <v>2.363</v>
      </c>
      <c r="V431" s="117">
        <v>2.524</v>
      </c>
      <c r="W431" s="117">
        <v>2.899</v>
      </c>
      <c r="X431" s="117">
        <v>2.631</v>
      </c>
      <c r="Y431" s="117">
        <v>2.765</v>
      </c>
      <c r="Z431" s="117">
        <v>3.382</v>
      </c>
      <c r="AA431" s="117">
        <v>2.959</v>
      </c>
      <c r="AB431" s="117">
        <v>3.17</v>
      </c>
      <c r="AC431" s="117">
        <v>3.5</v>
      </c>
      <c r="AD431" s="117">
        <v>3.086</v>
      </c>
      <c r="AE431" s="117">
        <v>3.293</v>
      </c>
      <c r="AF431" s="9">
        <f t="shared" si="1"/>
        <v>431</v>
      </c>
    </row>
    <row r="432" ht="15.75" customHeight="1">
      <c r="A432" s="116">
        <v>45100.0</v>
      </c>
      <c r="B432" s="117">
        <v>2.327</v>
      </c>
      <c r="C432" s="117">
        <v>1.895</v>
      </c>
      <c r="D432" s="117">
        <v>2.111</v>
      </c>
      <c r="E432" s="117">
        <v>2.327</v>
      </c>
      <c r="F432" s="117">
        <v>1.895</v>
      </c>
      <c r="G432" s="117">
        <v>2.111</v>
      </c>
      <c r="H432" s="117">
        <v>2.345</v>
      </c>
      <c r="I432" s="117">
        <v>1.914</v>
      </c>
      <c r="J432" s="117">
        <v>2.13</v>
      </c>
      <c r="K432" s="117">
        <v>2.345</v>
      </c>
      <c r="L432" s="117">
        <v>1.923</v>
      </c>
      <c r="M432" s="117">
        <v>2.135</v>
      </c>
      <c r="N432" s="117">
        <v>2.345</v>
      </c>
      <c r="O432" s="117">
        <v>1.932</v>
      </c>
      <c r="P432" s="117">
        <v>2.139</v>
      </c>
      <c r="Q432" s="117">
        <v>2.425</v>
      </c>
      <c r="R432" s="117">
        <v>2.1</v>
      </c>
      <c r="S432" s="117">
        <v>2.263</v>
      </c>
      <c r="T432" s="117">
        <v>2.738</v>
      </c>
      <c r="U432" s="117">
        <v>2.338</v>
      </c>
      <c r="V432" s="117">
        <v>2.538</v>
      </c>
      <c r="W432" s="117">
        <v>2.944</v>
      </c>
      <c r="X432" s="117">
        <v>2.569</v>
      </c>
      <c r="Y432" s="117">
        <v>2.756</v>
      </c>
      <c r="Z432" s="117">
        <v>3.364</v>
      </c>
      <c r="AA432" s="117">
        <v>2.95</v>
      </c>
      <c r="AB432" s="117">
        <v>3.157</v>
      </c>
      <c r="AC432" s="117">
        <v>3.495</v>
      </c>
      <c r="AD432" s="117">
        <v>3.082</v>
      </c>
      <c r="AE432" s="117">
        <v>3.289</v>
      </c>
      <c r="AF432" s="9">
        <f t="shared" si="1"/>
        <v>432</v>
      </c>
    </row>
    <row r="433" ht="15.75" customHeight="1">
      <c r="A433" s="116">
        <v>45099.0</v>
      </c>
      <c r="B433" s="117">
        <v>2.345</v>
      </c>
      <c r="C433" s="117">
        <v>1.905</v>
      </c>
      <c r="D433" s="117">
        <v>2.125</v>
      </c>
      <c r="E433" s="117">
        <v>2.345</v>
      </c>
      <c r="F433" s="117">
        <v>1.905</v>
      </c>
      <c r="G433" s="117">
        <v>2.125</v>
      </c>
      <c r="H433" s="117">
        <v>2.364</v>
      </c>
      <c r="I433" s="117">
        <v>1.923</v>
      </c>
      <c r="J433" s="117">
        <v>2.143</v>
      </c>
      <c r="K433" s="117">
        <v>2.366</v>
      </c>
      <c r="L433" s="117">
        <v>1.93</v>
      </c>
      <c r="M433" s="117">
        <v>2.148</v>
      </c>
      <c r="N433" s="117">
        <v>2.368</v>
      </c>
      <c r="O433" s="117">
        <v>1.936</v>
      </c>
      <c r="P433" s="117">
        <v>2.152</v>
      </c>
      <c r="Q433" s="117">
        <v>2.386</v>
      </c>
      <c r="R433" s="117">
        <v>2.121</v>
      </c>
      <c r="S433" s="117">
        <v>2.254</v>
      </c>
      <c r="T433" s="117">
        <v>2.679</v>
      </c>
      <c r="U433" s="117">
        <v>2.374</v>
      </c>
      <c r="V433" s="117">
        <v>2.526</v>
      </c>
      <c r="W433" s="117">
        <v>2.886</v>
      </c>
      <c r="X433" s="117">
        <v>2.598</v>
      </c>
      <c r="Y433" s="117">
        <v>2.742</v>
      </c>
      <c r="Z433" s="117">
        <v>3.382</v>
      </c>
      <c r="AA433" s="117">
        <v>2.968</v>
      </c>
      <c r="AB433" s="117">
        <v>3.175</v>
      </c>
      <c r="AC433" s="117">
        <v>3.518</v>
      </c>
      <c r="AD433" s="117">
        <v>3.086</v>
      </c>
      <c r="AE433" s="117">
        <v>3.302</v>
      </c>
      <c r="AF433" s="9">
        <f t="shared" si="1"/>
        <v>433</v>
      </c>
    </row>
    <row r="434" ht="15.75" customHeight="1">
      <c r="A434" s="116">
        <v>45098.0</v>
      </c>
      <c r="B434" s="117">
        <v>2.368</v>
      </c>
      <c r="C434" s="117">
        <v>1.936</v>
      </c>
      <c r="D434" s="117">
        <v>2.152</v>
      </c>
      <c r="E434" s="117">
        <v>2.368</v>
      </c>
      <c r="F434" s="117">
        <v>1.936</v>
      </c>
      <c r="G434" s="117">
        <v>2.152</v>
      </c>
      <c r="H434" s="117">
        <v>2.386</v>
      </c>
      <c r="I434" s="117">
        <v>1.955</v>
      </c>
      <c r="J434" s="117">
        <v>2.17</v>
      </c>
      <c r="K434" s="117">
        <v>2.391</v>
      </c>
      <c r="L434" s="117">
        <v>1.96</v>
      </c>
      <c r="M434" s="117">
        <v>2.175</v>
      </c>
      <c r="N434" s="117">
        <v>2.395</v>
      </c>
      <c r="O434" s="117">
        <v>1.964</v>
      </c>
      <c r="P434" s="117">
        <v>2.18</v>
      </c>
      <c r="Q434" s="117">
        <v>2.507</v>
      </c>
      <c r="R434" s="117">
        <v>2.173</v>
      </c>
      <c r="S434" s="117">
        <v>2.34</v>
      </c>
      <c r="T434" s="117">
        <v>2.84</v>
      </c>
      <c r="U434" s="117">
        <v>2.521</v>
      </c>
      <c r="V434" s="117">
        <v>2.681</v>
      </c>
      <c r="W434" s="117">
        <v>3.043</v>
      </c>
      <c r="X434" s="117">
        <v>2.756</v>
      </c>
      <c r="Y434" s="117">
        <v>2.899</v>
      </c>
      <c r="Z434" s="117">
        <v>3.409</v>
      </c>
      <c r="AA434" s="117">
        <v>2.986</v>
      </c>
      <c r="AB434" s="117">
        <v>3.198</v>
      </c>
      <c r="AC434" s="117">
        <v>3.536</v>
      </c>
      <c r="AD434" s="117">
        <v>3.109</v>
      </c>
      <c r="AE434" s="117">
        <v>3.323</v>
      </c>
      <c r="AF434" s="9">
        <f t="shared" si="1"/>
        <v>434</v>
      </c>
    </row>
    <row r="435" ht="15.75" customHeight="1">
      <c r="A435" s="116">
        <v>45097.0</v>
      </c>
      <c r="B435" s="117">
        <v>2.377</v>
      </c>
      <c r="C435" s="117">
        <v>1.945</v>
      </c>
      <c r="D435" s="117">
        <v>2.161</v>
      </c>
      <c r="E435" s="117">
        <v>2.377</v>
      </c>
      <c r="F435" s="117">
        <v>1.945</v>
      </c>
      <c r="G435" s="117">
        <v>2.161</v>
      </c>
      <c r="H435" s="117">
        <v>2.395</v>
      </c>
      <c r="I435" s="117">
        <v>1.964</v>
      </c>
      <c r="J435" s="117">
        <v>2.18</v>
      </c>
      <c r="K435" s="117">
        <v>2.356</v>
      </c>
      <c r="L435" s="117">
        <v>1.891</v>
      </c>
      <c r="M435" s="117">
        <v>2.124</v>
      </c>
      <c r="N435" s="117">
        <v>2.317</v>
      </c>
      <c r="O435" s="117">
        <v>1.817</v>
      </c>
      <c r="P435" s="117">
        <v>2.067</v>
      </c>
      <c r="Q435" s="117">
        <v>2.507</v>
      </c>
      <c r="R435" s="117">
        <v>2.207</v>
      </c>
      <c r="S435" s="117">
        <v>2.357</v>
      </c>
      <c r="T435" s="117">
        <v>2.853</v>
      </c>
      <c r="U435" s="117">
        <v>2.52</v>
      </c>
      <c r="V435" s="117">
        <v>2.687</v>
      </c>
      <c r="W435" s="117">
        <v>3.008</v>
      </c>
      <c r="X435" s="117">
        <v>2.793</v>
      </c>
      <c r="Y435" s="117">
        <v>2.901</v>
      </c>
      <c r="Z435" s="117">
        <v>3.414</v>
      </c>
      <c r="AA435" s="117">
        <v>2.995</v>
      </c>
      <c r="AB435" s="117">
        <v>3.205</v>
      </c>
      <c r="AC435" s="117">
        <v>3.545</v>
      </c>
      <c r="AD435" s="117">
        <v>3.118</v>
      </c>
      <c r="AE435" s="117">
        <v>3.332</v>
      </c>
      <c r="AF435" s="9">
        <f t="shared" si="1"/>
        <v>435</v>
      </c>
    </row>
    <row r="436" ht="15.75" customHeight="1">
      <c r="A436" s="116">
        <v>45096.0</v>
      </c>
      <c r="B436" s="117">
        <v>2.405</v>
      </c>
      <c r="C436" s="117">
        <v>1.973</v>
      </c>
      <c r="D436" s="117">
        <v>2.189</v>
      </c>
      <c r="E436" s="117">
        <v>2.405</v>
      </c>
      <c r="F436" s="117">
        <v>1.973</v>
      </c>
      <c r="G436" s="117">
        <v>2.189</v>
      </c>
      <c r="H436" s="117">
        <v>2.423</v>
      </c>
      <c r="I436" s="117">
        <v>1.991</v>
      </c>
      <c r="J436" s="117">
        <v>2.207</v>
      </c>
      <c r="K436" s="117">
        <v>2.428</v>
      </c>
      <c r="L436" s="117">
        <v>1.996</v>
      </c>
      <c r="M436" s="117">
        <v>2.212</v>
      </c>
      <c r="N436" s="117">
        <v>2.432</v>
      </c>
      <c r="O436" s="117">
        <v>2.0</v>
      </c>
      <c r="P436" s="117">
        <v>2.216</v>
      </c>
      <c r="Q436" s="117">
        <v>2.5</v>
      </c>
      <c r="R436" s="117">
        <v>2.167</v>
      </c>
      <c r="S436" s="117">
        <v>2.333</v>
      </c>
      <c r="T436" s="117">
        <v>2.894</v>
      </c>
      <c r="U436" s="117">
        <v>2.517</v>
      </c>
      <c r="V436" s="117">
        <v>2.706</v>
      </c>
      <c r="W436" s="117">
        <v>3.05</v>
      </c>
      <c r="X436" s="117">
        <v>2.777</v>
      </c>
      <c r="Y436" s="117">
        <v>2.914</v>
      </c>
      <c r="Z436" s="117">
        <v>3.441</v>
      </c>
      <c r="AA436" s="117">
        <v>3.032</v>
      </c>
      <c r="AB436" s="117">
        <v>3.236</v>
      </c>
      <c r="AC436" s="117">
        <v>3.564</v>
      </c>
      <c r="AD436" s="117">
        <v>3.145</v>
      </c>
      <c r="AE436" s="117">
        <v>3.355</v>
      </c>
      <c r="AF436" s="9">
        <f t="shared" si="1"/>
        <v>436</v>
      </c>
    </row>
    <row r="437" ht="15.75" customHeight="1">
      <c r="A437" s="116">
        <v>45093.0</v>
      </c>
      <c r="B437" s="117">
        <v>2.418</v>
      </c>
      <c r="C437" s="117">
        <v>2.014</v>
      </c>
      <c r="D437" s="117">
        <v>2.216</v>
      </c>
      <c r="E437" s="117">
        <v>2.418</v>
      </c>
      <c r="F437" s="117">
        <v>2.014</v>
      </c>
      <c r="G437" s="117">
        <v>2.216</v>
      </c>
      <c r="H437" s="117">
        <v>2.432</v>
      </c>
      <c r="I437" s="117">
        <v>2.027</v>
      </c>
      <c r="J437" s="117">
        <v>2.23</v>
      </c>
      <c r="K437" s="117">
        <v>2.437</v>
      </c>
      <c r="L437" s="117">
        <v>2.032</v>
      </c>
      <c r="M437" s="117">
        <v>2.235</v>
      </c>
      <c r="N437" s="117">
        <v>2.441</v>
      </c>
      <c r="O437" s="117">
        <v>2.036</v>
      </c>
      <c r="P437" s="117">
        <v>2.239</v>
      </c>
      <c r="Q437" s="117">
        <v>2.514</v>
      </c>
      <c r="R437" s="117">
        <v>2.207</v>
      </c>
      <c r="S437" s="117">
        <v>2.361</v>
      </c>
      <c r="T437" s="117">
        <v>2.933</v>
      </c>
      <c r="U437" s="117">
        <v>2.572</v>
      </c>
      <c r="V437" s="117">
        <v>2.753</v>
      </c>
      <c r="W437" s="117">
        <v>3.05</v>
      </c>
      <c r="X437" s="117">
        <v>2.771</v>
      </c>
      <c r="Y437" s="117">
        <v>2.911</v>
      </c>
      <c r="Z437" s="117">
        <v>3.459</v>
      </c>
      <c r="AA437" s="117">
        <v>3.05</v>
      </c>
      <c r="AB437" s="117">
        <v>3.255</v>
      </c>
      <c r="AC437" s="117">
        <v>3.486</v>
      </c>
      <c r="AD437" s="117">
        <v>3.159</v>
      </c>
      <c r="AE437" s="117">
        <v>3.323</v>
      </c>
      <c r="AF437" s="9">
        <f t="shared" si="1"/>
        <v>437</v>
      </c>
    </row>
    <row r="438" ht="15.75" customHeight="1">
      <c r="A438" s="116">
        <v>45092.0</v>
      </c>
      <c r="B438" s="117">
        <v>2.491</v>
      </c>
      <c r="C438" s="117">
        <v>2.059</v>
      </c>
      <c r="D438" s="117">
        <v>2.275</v>
      </c>
      <c r="E438" s="117">
        <v>2.491</v>
      </c>
      <c r="F438" s="117">
        <v>2.059</v>
      </c>
      <c r="G438" s="117">
        <v>2.275</v>
      </c>
      <c r="H438" s="117">
        <v>2.514</v>
      </c>
      <c r="I438" s="117">
        <v>2.082</v>
      </c>
      <c r="J438" s="117">
        <v>2.298</v>
      </c>
      <c r="K438" s="117">
        <v>2.519</v>
      </c>
      <c r="L438" s="117">
        <v>2.084</v>
      </c>
      <c r="M438" s="117">
        <v>2.302</v>
      </c>
      <c r="N438" s="117">
        <v>2.523</v>
      </c>
      <c r="O438" s="117">
        <v>2.086</v>
      </c>
      <c r="P438" s="117">
        <v>2.305</v>
      </c>
      <c r="Q438" s="117">
        <v>2.589</v>
      </c>
      <c r="R438" s="117">
        <v>2.326</v>
      </c>
      <c r="S438" s="117">
        <v>2.457</v>
      </c>
      <c r="T438" s="117">
        <v>3.061</v>
      </c>
      <c r="U438" s="117">
        <v>2.734</v>
      </c>
      <c r="V438" s="117">
        <v>2.898</v>
      </c>
      <c r="W438" s="117">
        <v>3.193</v>
      </c>
      <c r="X438" s="117">
        <v>2.944</v>
      </c>
      <c r="Y438" s="117">
        <v>3.069</v>
      </c>
      <c r="Z438" s="117">
        <v>3.577</v>
      </c>
      <c r="AA438" s="117">
        <v>3.168</v>
      </c>
      <c r="AB438" s="117">
        <v>3.373</v>
      </c>
      <c r="AC438" s="117">
        <v>3.605</v>
      </c>
      <c r="AD438" s="117">
        <v>3.291</v>
      </c>
      <c r="AE438" s="117">
        <v>3.448</v>
      </c>
      <c r="AF438" s="9">
        <f t="shared" si="1"/>
        <v>438</v>
      </c>
    </row>
    <row r="439" ht="15.75" customHeight="1">
      <c r="A439" s="116">
        <v>45091.0</v>
      </c>
      <c r="B439" s="117">
        <v>2.55</v>
      </c>
      <c r="C439" s="117">
        <v>2.127</v>
      </c>
      <c r="D439" s="117">
        <v>2.339</v>
      </c>
      <c r="E439" s="117">
        <v>2.555</v>
      </c>
      <c r="F439" s="117">
        <v>2.132</v>
      </c>
      <c r="G439" s="117">
        <v>2.343</v>
      </c>
      <c r="H439" s="117">
        <v>2.559</v>
      </c>
      <c r="I439" s="117">
        <v>2.136</v>
      </c>
      <c r="J439" s="117">
        <v>2.348</v>
      </c>
      <c r="K439" s="117">
        <v>2.552</v>
      </c>
      <c r="L439" s="117">
        <v>2.111</v>
      </c>
      <c r="M439" s="117">
        <v>2.332</v>
      </c>
      <c r="N439" s="117">
        <v>2.545</v>
      </c>
      <c r="O439" s="117">
        <v>2.086</v>
      </c>
      <c r="P439" s="117">
        <v>2.316</v>
      </c>
      <c r="Q439" s="117">
        <v>2.643</v>
      </c>
      <c r="R439" s="117">
        <v>2.371</v>
      </c>
      <c r="S439" s="117">
        <v>2.507</v>
      </c>
      <c r="T439" s="117">
        <v>3.054</v>
      </c>
      <c r="U439" s="117">
        <v>2.778</v>
      </c>
      <c r="V439" s="117">
        <v>2.916</v>
      </c>
      <c r="W439" s="117">
        <v>3.194</v>
      </c>
      <c r="X439" s="117">
        <v>2.939</v>
      </c>
      <c r="Y439" s="117">
        <v>3.066</v>
      </c>
      <c r="Z439" s="117">
        <v>3.618</v>
      </c>
      <c r="AA439" s="117">
        <v>3.209</v>
      </c>
      <c r="AB439" s="117">
        <v>3.414</v>
      </c>
      <c r="AC439" s="117">
        <v>3.727</v>
      </c>
      <c r="AD439" s="117">
        <v>3.332</v>
      </c>
      <c r="AE439" s="117">
        <v>3.53</v>
      </c>
      <c r="AF439" s="9">
        <f t="shared" si="1"/>
        <v>439</v>
      </c>
    </row>
    <row r="440" ht="15.75" customHeight="1">
      <c r="A440" s="116">
        <v>45090.0</v>
      </c>
      <c r="B440" s="117">
        <v>2.568</v>
      </c>
      <c r="C440" s="117">
        <v>2.145</v>
      </c>
      <c r="D440" s="117">
        <v>2.357</v>
      </c>
      <c r="E440" s="117">
        <v>2.573</v>
      </c>
      <c r="F440" s="117">
        <v>2.15</v>
      </c>
      <c r="G440" s="117">
        <v>2.361</v>
      </c>
      <c r="H440" s="117">
        <v>2.586</v>
      </c>
      <c r="I440" s="117">
        <v>2.164</v>
      </c>
      <c r="J440" s="117">
        <v>2.375</v>
      </c>
      <c r="K440" s="117">
        <v>2.502</v>
      </c>
      <c r="L440" s="117">
        <v>2.041</v>
      </c>
      <c r="M440" s="117">
        <v>2.271</v>
      </c>
      <c r="N440" s="117">
        <v>2.417</v>
      </c>
      <c r="O440" s="117">
        <v>1.917</v>
      </c>
      <c r="P440" s="117">
        <v>2.167</v>
      </c>
      <c r="Q440" s="117">
        <v>2.703</v>
      </c>
      <c r="R440" s="117">
        <v>2.4</v>
      </c>
      <c r="S440" s="117">
        <v>2.552</v>
      </c>
      <c r="T440" s="117">
        <v>3.096</v>
      </c>
      <c r="U440" s="117">
        <v>2.889</v>
      </c>
      <c r="V440" s="117">
        <v>2.993</v>
      </c>
      <c r="W440" s="117">
        <v>3.312</v>
      </c>
      <c r="X440" s="117">
        <v>3.065</v>
      </c>
      <c r="Y440" s="117">
        <v>3.188</v>
      </c>
      <c r="Z440" s="117">
        <v>3.65</v>
      </c>
      <c r="AA440" s="117">
        <v>3.241</v>
      </c>
      <c r="AB440" s="117">
        <v>3.445</v>
      </c>
      <c r="AC440" s="117">
        <v>3.755</v>
      </c>
      <c r="AD440" s="117">
        <v>3.35</v>
      </c>
      <c r="AE440" s="117">
        <v>3.552</v>
      </c>
      <c r="AF440" s="9">
        <f t="shared" si="1"/>
        <v>440</v>
      </c>
    </row>
    <row r="441" ht="15.75" customHeight="1">
      <c r="A441" s="116">
        <v>45089.0</v>
      </c>
      <c r="B441" s="117">
        <v>2.614</v>
      </c>
      <c r="C441" s="117">
        <v>2.186</v>
      </c>
      <c r="D441" s="117">
        <v>2.4</v>
      </c>
      <c r="E441" s="117">
        <v>2.614</v>
      </c>
      <c r="F441" s="117">
        <v>2.191</v>
      </c>
      <c r="G441" s="117">
        <v>2.402</v>
      </c>
      <c r="H441" s="117">
        <v>2.618</v>
      </c>
      <c r="I441" s="117">
        <v>2.195</v>
      </c>
      <c r="J441" s="117">
        <v>2.407</v>
      </c>
      <c r="K441" s="117">
        <v>2.526</v>
      </c>
      <c r="L441" s="117">
        <v>2.064</v>
      </c>
      <c r="M441" s="117">
        <v>2.295</v>
      </c>
      <c r="N441" s="117">
        <v>2.433</v>
      </c>
      <c r="O441" s="117">
        <v>1.933</v>
      </c>
      <c r="P441" s="117">
        <v>2.183</v>
      </c>
      <c r="Q441" s="117">
        <v>2.772</v>
      </c>
      <c r="R441" s="117">
        <v>2.475</v>
      </c>
      <c r="S441" s="117">
        <v>2.623</v>
      </c>
      <c r="T441" s="117">
        <v>3.159</v>
      </c>
      <c r="U441" s="117">
        <v>2.909</v>
      </c>
      <c r="V441" s="117">
        <v>3.034</v>
      </c>
      <c r="W441" s="117">
        <v>3.317</v>
      </c>
      <c r="X441" s="117">
        <v>3.075</v>
      </c>
      <c r="Y441" s="117">
        <v>3.196</v>
      </c>
      <c r="Z441" s="117">
        <v>3.677</v>
      </c>
      <c r="AA441" s="117">
        <v>3.259</v>
      </c>
      <c r="AB441" s="117">
        <v>3.468</v>
      </c>
      <c r="AC441" s="117">
        <v>3.773</v>
      </c>
      <c r="AD441" s="117">
        <v>3.359</v>
      </c>
      <c r="AE441" s="117">
        <v>3.566</v>
      </c>
      <c r="AF441" s="9">
        <f t="shared" si="1"/>
        <v>441</v>
      </c>
    </row>
    <row r="442" ht="15.75" customHeight="1">
      <c r="A442" s="116">
        <v>45086.0</v>
      </c>
      <c r="B442" s="117">
        <v>2.618</v>
      </c>
      <c r="C442" s="117">
        <v>2.191</v>
      </c>
      <c r="D442" s="117">
        <v>2.405</v>
      </c>
      <c r="E442" s="117">
        <v>2.618</v>
      </c>
      <c r="F442" s="117">
        <v>2.195</v>
      </c>
      <c r="G442" s="117">
        <v>2.407</v>
      </c>
      <c r="H442" s="117">
        <v>2.627</v>
      </c>
      <c r="I442" s="117">
        <v>2.205</v>
      </c>
      <c r="J442" s="117">
        <v>2.416</v>
      </c>
      <c r="K442" s="117">
        <v>2.53</v>
      </c>
      <c r="L442" s="117">
        <v>2.103</v>
      </c>
      <c r="M442" s="117">
        <v>2.317</v>
      </c>
      <c r="N442" s="117">
        <v>2.433</v>
      </c>
      <c r="O442" s="117">
        <v>2.0</v>
      </c>
      <c r="P442" s="117">
        <v>2.217</v>
      </c>
      <c r="Q442" s="117">
        <v>2.769</v>
      </c>
      <c r="R442" s="117">
        <v>2.504</v>
      </c>
      <c r="S442" s="117">
        <v>2.636</v>
      </c>
      <c r="T442" s="117">
        <v>3.157</v>
      </c>
      <c r="U442" s="117">
        <v>2.926</v>
      </c>
      <c r="V442" s="117">
        <v>3.042</v>
      </c>
      <c r="W442" s="117">
        <v>3.347</v>
      </c>
      <c r="X442" s="117">
        <v>3.133</v>
      </c>
      <c r="Y442" s="117">
        <v>3.24</v>
      </c>
      <c r="Z442" s="117">
        <v>3.677</v>
      </c>
      <c r="AA442" s="117">
        <v>3.259</v>
      </c>
      <c r="AB442" s="117">
        <v>3.468</v>
      </c>
      <c r="AC442" s="117">
        <v>3.773</v>
      </c>
      <c r="AD442" s="117">
        <v>3.359</v>
      </c>
      <c r="AE442" s="117">
        <v>3.566</v>
      </c>
      <c r="AF442" s="9">
        <f t="shared" si="1"/>
        <v>442</v>
      </c>
    </row>
    <row r="443" ht="15.75" customHeight="1">
      <c r="A443" s="116">
        <v>45085.0</v>
      </c>
      <c r="B443" s="117">
        <v>2.659</v>
      </c>
      <c r="C443" s="117">
        <v>2.223</v>
      </c>
      <c r="D443" s="117">
        <v>2.441</v>
      </c>
      <c r="E443" s="117">
        <v>2.659</v>
      </c>
      <c r="F443" s="117">
        <v>2.227</v>
      </c>
      <c r="G443" s="117">
        <v>2.443</v>
      </c>
      <c r="H443" s="117">
        <v>2.668</v>
      </c>
      <c r="I443" s="117">
        <v>2.236</v>
      </c>
      <c r="J443" s="117">
        <v>2.452</v>
      </c>
      <c r="K443" s="117">
        <v>2.596</v>
      </c>
      <c r="L443" s="117">
        <v>2.21</v>
      </c>
      <c r="M443" s="117">
        <v>2.403</v>
      </c>
      <c r="N443" s="117">
        <v>2.523</v>
      </c>
      <c r="O443" s="117">
        <v>2.183</v>
      </c>
      <c r="P443" s="117">
        <v>2.353</v>
      </c>
      <c r="Q443" s="117">
        <v>2.822</v>
      </c>
      <c r="R443" s="117">
        <v>2.523</v>
      </c>
      <c r="S443" s="117">
        <v>2.673</v>
      </c>
      <c r="T443" s="117">
        <v>3.199</v>
      </c>
      <c r="U443" s="117">
        <v>2.957</v>
      </c>
      <c r="V443" s="117">
        <v>3.078</v>
      </c>
      <c r="W443" s="117">
        <v>3.379</v>
      </c>
      <c r="X443" s="117">
        <v>3.15</v>
      </c>
      <c r="Y443" s="117">
        <v>3.264</v>
      </c>
      <c r="Z443" s="117">
        <v>3.709</v>
      </c>
      <c r="AA443" s="117">
        <v>3.282</v>
      </c>
      <c r="AB443" s="117">
        <v>3.495</v>
      </c>
      <c r="AC443" s="117">
        <v>3.8</v>
      </c>
      <c r="AD443" s="117">
        <v>3.377</v>
      </c>
      <c r="AE443" s="117">
        <v>3.589</v>
      </c>
      <c r="AF443" s="9">
        <f t="shared" si="1"/>
        <v>443</v>
      </c>
    </row>
    <row r="444" ht="15.75" customHeight="1">
      <c r="A444" s="116">
        <v>45084.0</v>
      </c>
      <c r="B444" s="117">
        <v>2.659</v>
      </c>
      <c r="C444" s="117">
        <v>2.223</v>
      </c>
      <c r="D444" s="117">
        <v>2.441</v>
      </c>
      <c r="E444" s="117">
        <v>2.659</v>
      </c>
      <c r="F444" s="117">
        <v>2.227</v>
      </c>
      <c r="G444" s="117">
        <v>2.443</v>
      </c>
      <c r="H444" s="117">
        <v>2.668</v>
      </c>
      <c r="I444" s="117">
        <v>2.236</v>
      </c>
      <c r="J444" s="117">
        <v>2.452</v>
      </c>
      <c r="K444" s="117">
        <v>2.596</v>
      </c>
      <c r="L444" s="117">
        <v>2.21</v>
      </c>
      <c r="M444" s="117">
        <v>2.403</v>
      </c>
      <c r="N444" s="117">
        <v>2.523</v>
      </c>
      <c r="O444" s="117">
        <v>2.183</v>
      </c>
      <c r="P444" s="117">
        <v>2.353</v>
      </c>
      <c r="Q444" s="117">
        <v>2.801</v>
      </c>
      <c r="R444" s="117">
        <v>2.543</v>
      </c>
      <c r="S444" s="117">
        <v>2.672</v>
      </c>
      <c r="T444" s="117">
        <v>3.18</v>
      </c>
      <c r="U444" s="117">
        <v>2.949</v>
      </c>
      <c r="V444" s="117">
        <v>3.064</v>
      </c>
      <c r="W444" s="117">
        <v>3.401</v>
      </c>
      <c r="X444" s="117">
        <v>3.109</v>
      </c>
      <c r="Y444" s="117">
        <v>3.255</v>
      </c>
      <c r="Z444" s="117">
        <v>3.709</v>
      </c>
      <c r="AA444" s="117">
        <v>3.282</v>
      </c>
      <c r="AB444" s="117">
        <v>3.495</v>
      </c>
      <c r="AC444" s="117">
        <v>3.8</v>
      </c>
      <c r="AD444" s="117">
        <v>3.377</v>
      </c>
      <c r="AE444" s="117">
        <v>3.589</v>
      </c>
      <c r="AF444" s="9">
        <f t="shared" si="1"/>
        <v>444</v>
      </c>
    </row>
    <row r="445" ht="15.75" customHeight="1">
      <c r="A445" s="116">
        <v>45083.0</v>
      </c>
      <c r="B445" s="117">
        <v>2.668</v>
      </c>
      <c r="C445" s="117">
        <v>2.227</v>
      </c>
      <c r="D445" s="117">
        <v>2.448</v>
      </c>
      <c r="E445" s="117">
        <v>2.668</v>
      </c>
      <c r="F445" s="117">
        <v>2.232</v>
      </c>
      <c r="G445" s="117">
        <v>2.45</v>
      </c>
      <c r="H445" s="117">
        <v>2.677</v>
      </c>
      <c r="I445" s="117">
        <v>2.241</v>
      </c>
      <c r="J445" s="117">
        <v>2.459</v>
      </c>
      <c r="K445" s="117">
        <v>2.6</v>
      </c>
      <c r="L445" s="117">
        <v>2.217</v>
      </c>
      <c r="M445" s="117">
        <v>2.409</v>
      </c>
      <c r="N445" s="117">
        <v>2.523</v>
      </c>
      <c r="O445" s="117">
        <v>2.193</v>
      </c>
      <c r="P445" s="117">
        <v>2.358</v>
      </c>
      <c r="Q445" s="117">
        <v>2.819</v>
      </c>
      <c r="R445" s="117">
        <v>2.561</v>
      </c>
      <c r="S445" s="117">
        <v>2.69</v>
      </c>
      <c r="T445" s="117">
        <v>3.188</v>
      </c>
      <c r="U445" s="117">
        <v>2.946</v>
      </c>
      <c r="V445" s="117">
        <v>3.067</v>
      </c>
      <c r="W445" s="117">
        <v>3.411</v>
      </c>
      <c r="X445" s="117">
        <v>3.089</v>
      </c>
      <c r="Y445" s="117">
        <v>3.25</v>
      </c>
      <c r="Z445" s="117">
        <v>3.714</v>
      </c>
      <c r="AA445" s="117">
        <v>3.286</v>
      </c>
      <c r="AB445" s="117">
        <v>3.5</v>
      </c>
      <c r="AC445" s="117">
        <v>3.805</v>
      </c>
      <c r="AD445" s="117">
        <v>3.377</v>
      </c>
      <c r="AE445" s="117">
        <v>3.591</v>
      </c>
      <c r="AF445" s="9">
        <f t="shared" si="1"/>
        <v>445</v>
      </c>
    </row>
    <row r="446" ht="15.75" customHeight="1">
      <c r="A446" s="116">
        <v>45082.0</v>
      </c>
      <c r="B446" s="117">
        <v>2.673</v>
      </c>
      <c r="C446" s="117">
        <v>2.227</v>
      </c>
      <c r="D446" s="117">
        <v>2.45</v>
      </c>
      <c r="E446" s="117">
        <v>2.673</v>
      </c>
      <c r="F446" s="117">
        <v>2.232</v>
      </c>
      <c r="G446" s="117">
        <v>2.452</v>
      </c>
      <c r="H446" s="117">
        <v>2.682</v>
      </c>
      <c r="I446" s="117">
        <v>2.241</v>
      </c>
      <c r="J446" s="117">
        <v>2.461</v>
      </c>
      <c r="K446" s="117">
        <v>2.62</v>
      </c>
      <c r="L446" s="117">
        <v>2.221</v>
      </c>
      <c r="M446" s="117">
        <v>2.42</v>
      </c>
      <c r="N446" s="117">
        <v>2.557</v>
      </c>
      <c r="O446" s="117">
        <v>2.2</v>
      </c>
      <c r="P446" s="117">
        <v>2.378</v>
      </c>
      <c r="Q446" s="117">
        <v>2.832</v>
      </c>
      <c r="R446" s="117">
        <v>2.528</v>
      </c>
      <c r="S446" s="117">
        <v>2.68</v>
      </c>
      <c r="T446" s="117">
        <v>3.199</v>
      </c>
      <c r="U446" s="117">
        <v>2.941</v>
      </c>
      <c r="V446" s="117">
        <v>3.07</v>
      </c>
      <c r="W446" s="117">
        <v>3.358</v>
      </c>
      <c r="X446" s="117">
        <v>3.101</v>
      </c>
      <c r="Y446" s="117">
        <v>3.229</v>
      </c>
      <c r="Z446" s="117">
        <v>3.723</v>
      </c>
      <c r="AA446" s="117">
        <v>3.295</v>
      </c>
      <c r="AB446" s="117">
        <v>3.509</v>
      </c>
      <c r="AC446" s="117">
        <v>3.814</v>
      </c>
      <c r="AD446" s="117">
        <v>3.386</v>
      </c>
      <c r="AE446" s="117">
        <v>3.6</v>
      </c>
      <c r="AF446" s="9">
        <f t="shared" si="1"/>
        <v>446</v>
      </c>
    </row>
    <row r="447" ht="15.75" customHeight="1">
      <c r="A447" s="116">
        <v>45079.0</v>
      </c>
      <c r="B447" s="117">
        <v>2.673</v>
      </c>
      <c r="C447" s="117">
        <v>2.227</v>
      </c>
      <c r="D447" s="117">
        <v>2.45</v>
      </c>
      <c r="E447" s="117">
        <v>2.677</v>
      </c>
      <c r="F447" s="117">
        <v>2.232</v>
      </c>
      <c r="G447" s="117">
        <v>2.455</v>
      </c>
      <c r="H447" s="117">
        <v>2.686</v>
      </c>
      <c r="I447" s="117">
        <v>2.241</v>
      </c>
      <c r="J447" s="117">
        <v>2.464</v>
      </c>
      <c r="K447" s="117">
        <v>2.622</v>
      </c>
      <c r="L447" s="117">
        <v>2.221</v>
      </c>
      <c r="M447" s="117">
        <v>2.421</v>
      </c>
      <c r="N447" s="117">
        <v>2.557</v>
      </c>
      <c r="O447" s="117">
        <v>2.2</v>
      </c>
      <c r="P447" s="117">
        <v>2.378</v>
      </c>
      <c r="Q447" s="117">
        <v>2.823</v>
      </c>
      <c r="R447" s="117">
        <v>2.556</v>
      </c>
      <c r="S447" s="117">
        <v>2.689</v>
      </c>
      <c r="T447" s="117">
        <v>3.174</v>
      </c>
      <c r="U447" s="117">
        <v>2.931</v>
      </c>
      <c r="V447" s="117">
        <v>3.053</v>
      </c>
      <c r="W447" s="117">
        <v>3.378</v>
      </c>
      <c r="X447" s="117">
        <v>3.085</v>
      </c>
      <c r="Y447" s="117">
        <v>3.231</v>
      </c>
      <c r="Z447" s="117">
        <v>3.727</v>
      </c>
      <c r="AA447" s="117">
        <v>3.295</v>
      </c>
      <c r="AB447" s="117">
        <v>3.511</v>
      </c>
      <c r="AC447" s="117">
        <v>3.827</v>
      </c>
      <c r="AD447" s="117">
        <v>3.4</v>
      </c>
      <c r="AE447" s="117">
        <v>3.614</v>
      </c>
      <c r="AF447" s="9">
        <f t="shared" si="1"/>
        <v>447</v>
      </c>
    </row>
    <row r="448" ht="15.75" customHeight="1">
      <c r="A448" s="116">
        <v>45078.0</v>
      </c>
      <c r="B448" s="117">
        <v>2.695</v>
      </c>
      <c r="C448" s="117">
        <v>2.25</v>
      </c>
      <c r="D448" s="117">
        <v>2.473</v>
      </c>
      <c r="E448" s="117">
        <v>2.705</v>
      </c>
      <c r="F448" s="117">
        <v>2.259</v>
      </c>
      <c r="G448" s="117">
        <v>2.482</v>
      </c>
      <c r="H448" s="117">
        <v>2.714</v>
      </c>
      <c r="I448" s="117">
        <v>2.268</v>
      </c>
      <c r="J448" s="117">
        <v>2.491</v>
      </c>
      <c r="K448" s="117">
        <v>2.641</v>
      </c>
      <c r="L448" s="117">
        <v>2.301</v>
      </c>
      <c r="M448" s="117">
        <v>2.471</v>
      </c>
      <c r="N448" s="117">
        <v>2.567</v>
      </c>
      <c r="O448" s="117">
        <v>2.333</v>
      </c>
      <c r="P448" s="117">
        <v>2.45</v>
      </c>
      <c r="Q448" s="117">
        <v>2.872</v>
      </c>
      <c r="R448" s="117">
        <v>2.585</v>
      </c>
      <c r="S448" s="117">
        <v>2.728</v>
      </c>
      <c r="T448" s="117">
        <v>3.224</v>
      </c>
      <c r="U448" s="117">
        <v>3.009</v>
      </c>
      <c r="V448" s="117">
        <v>3.117</v>
      </c>
      <c r="W448" s="117">
        <v>3.429</v>
      </c>
      <c r="X448" s="117">
        <v>3.136</v>
      </c>
      <c r="Y448" s="117">
        <v>3.282</v>
      </c>
      <c r="Z448" s="117">
        <v>3.736</v>
      </c>
      <c r="AA448" s="117">
        <v>3.305</v>
      </c>
      <c r="AB448" s="117">
        <v>3.52</v>
      </c>
      <c r="AC448" s="117">
        <v>3.827</v>
      </c>
      <c r="AD448" s="117">
        <v>3.4</v>
      </c>
      <c r="AE448" s="117">
        <v>3.614</v>
      </c>
      <c r="AF448" s="9">
        <f t="shared" si="1"/>
        <v>448</v>
      </c>
    </row>
    <row r="449" ht="15.75" customHeight="1">
      <c r="A449" s="116">
        <v>45077.0</v>
      </c>
      <c r="B449" s="117">
        <v>2.7</v>
      </c>
      <c r="C449" s="117">
        <v>2.255</v>
      </c>
      <c r="D449" s="117">
        <v>2.477</v>
      </c>
      <c r="E449" s="117">
        <v>2.705</v>
      </c>
      <c r="F449" s="117">
        <v>2.259</v>
      </c>
      <c r="G449" s="117">
        <v>2.482</v>
      </c>
      <c r="H449" s="117">
        <v>2.714</v>
      </c>
      <c r="I449" s="117">
        <v>2.268</v>
      </c>
      <c r="J449" s="117">
        <v>2.491</v>
      </c>
      <c r="K449" s="117">
        <v>2.641</v>
      </c>
      <c r="L449" s="117">
        <v>2.284</v>
      </c>
      <c r="M449" s="117">
        <v>2.462</v>
      </c>
      <c r="N449" s="117">
        <v>2.567</v>
      </c>
      <c r="O449" s="117">
        <v>2.3</v>
      </c>
      <c r="P449" s="117">
        <v>2.433</v>
      </c>
      <c r="Q449" s="117">
        <v>2.915</v>
      </c>
      <c r="R449" s="117">
        <v>2.615</v>
      </c>
      <c r="S449" s="117">
        <v>2.765</v>
      </c>
      <c r="T449" s="117">
        <v>3.268</v>
      </c>
      <c r="U449" s="117">
        <v>3.011</v>
      </c>
      <c r="V449" s="117">
        <v>3.139</v>
      </c>
      <c r="W449" s="117">
        <v>3.457</v>
      </c>
      <c r="X449" s="117">
        <v>3.136</v>
      </c>
      <c r="Y449" s="117">
        <v>3.296</v>
      </c>
      <c r="Z449" s="117">
        <v>3.736</v>
      </c>
      <c r="AA449" s="117">
        <v>3.305</v>
      </c>
      <c r="AB449" s="117">
        <v>3.52</v>
      </c>
      <c r="AC449" s="117">
        <v>3.827</v>
      </c>
      <c r="AD449" s="117">
        <v>3.4</v>
      </c>
      <c r="AE449" s="117">
        <v>3.614</v>
      </c>
      <c r="AF449" s="9">
        <f t="shared" si="1"/>
        <v>449</v>
      </c>
    </row>
    <row r="450" ht="15.75" customHeight="1">
      <c r="A450" s="116">
        <v>45076.0</v>
      </c>
      <c r="B450" s="117">
        <v>2.709</v>
      </c>
      <c r="C450" s="117">
        <v>2.264</v>
      </c>
      <c r="D450" s="117">
        <v>2.486</v>
      </c>
      <c r="E450" s="117">
        <v>2.714</v>
      </c>
      <c r="F450" s="117">
        <v>2.268</v>
      </c>
      <c r="G450" s="117">
        <v>2.491</v>
      </c>
      <c r="H450" s="117">
        <v>2.723</v>
      </c>
      <c r="I450" s="117">
        <v>2.277</v>
      </c>
      <c r="J450" s="117">
        <v>2.5</v>
      </c>
      <c r="K450" s="117">
        <v>2.725</v>
      </c>
      <c r="L450" s="117">
        <v>2.302</v>
      </c>
      <c r="M450" s="117">
        <v>2.514</v>
      </c>
      <c r="N450" s="117">
        <v>2.727</v>
      </c>
      <c r="O450" s="117">
        <v>2.327</v>
      </c>
      <c r="P450" s="117">
        <v>2.527</v>
      </c>
      <c r="Q450" s="117">
        <v>2.91</v>
      </c>
      <c r="R450" s="117">
        <v>2.634</v>
      </c>
      <c r="S450" s="117">
        <v>2.772</v>
      </c>
      <c r="T450" s="117">
        <v>3.281</v>
      </c>
      <c r="U450" s="117">
        <v>3.03</v>
      </c>
      <c r="V450" s="117">
        <v>3.156</v>
      </c>
      <c r="W450" s="117">
        <v>3.4</v>
      </c>
      <c r="X450" s="117">
        <v>3.146</v>
      </c>
      <c r="Y450" s="117">
        <v>3.273</v>
      </c>
      <c r="Z450" s="117">
        <v>3.727</v>
      </c>
      <c r="AA450" s="117">
        <v>3.295</v>
      </c>
      <c r="AB450" s="117">
        <v>3.511</v>
      </c>
      <c r="AC450" s="117">
        <v>3.818</v>
      </c>
      <c r="AD450" s="117">
        <v>3.391</v>
      </c>
      <c r="AE450" s="117">
        <v>3.605</v>
      </c>
      <c r="AF450" s="9">
        <f t="shared" si="1"/>
        <v>450</v>
      </c>
    </row>
    <row r="451" ht="15.75" customHeight="1">
      <c r="A451" s="116">
        <v>45075.0</v>
      </c>
      <c r="B451" s="117">
        <v>2.714</v>
      </c>
      <c r="C451" s="117">
        <v>2.268</v>
      </c>
      <c r="D451" s="117">
        <v>2.491</v>
      </c>
      <c r="E451" s="117">
        <v>2.718</v>
      </c>
      <c r="F451" s="117">
        <v>2.273</v>
      </c>
      <c r="G451" s="117">
        <v>2.495</v>
      </c>
      <c r="H451" s="117">
        <v>2.727</v>
      </c>
      <c r="I451" s="117">
        <v>2.282</v>
      </c>
      <c r="J451" s="117">
        <v>2.505</v>
      </c>
      <c r="K451" s="117">
        <v>2.736</v>
      </c>
      <c r="L451" s="117">
        <v>2.305</v>
      </c>
      <c r="M451" s="117">
        <v>2.521</v>
      </c>
      <c r="N451" s="117">
        <v>2.745</v>
      </c>
      <c r="O451" s="117">
        <v>2.327</v>
      </c>
      <c r="P451" s="117">
        <v>2.536</v>
      </c>
      <c r="Q451" s="117">
        <v>2.99</v>
      </c>
      <c r="R451" s="117">
        <v>2.67</v>
      </c>
      <c r="S451" s="117">
        <v>2.83</v>
      </c>
      <c r="T451" s="117">
        <v>3.359</v>
      </c>
      <c r="U451" s="117">
        <v>3.03</v>
      </c>
      <c r="V451" s="117">
        <v>3.194</v>
      </c>
      <c r="W451" s="117">
        <v>3.507</v>
      </c>
      <c r="X451" s="117">
        <v>3.171</v>
      </c>
      <c r="Y451" s="117">
        <v>3.339</v>
      </c>
      <c r="Z451" s="117">
        <v>3.745</v>
      </c>
      <c r="AA451" s="117">
        <v>3.309</v>
      </c>
      <c r="AB451" s="117">
        <v>3.527</v>
      </c>
      <c r="AC451" s="117">
        <v>3.836</v>
      </c>
      <c r="AD451" s="117">
        <v>3.4</v>
      </c>
      <c r="AE451" s="117">
        <v>3.618</v>
      </c>
      <c r="AF451" s="9">
        <f t="shared" si="1"/>
        <v>451</v>
      </c>
    </row>
    <row r="452" ht="15.75" customHeight="1">
      <c r="A452" s="116">
        <v>45072.0</v>
      </c>
      <c r="B452" s="117">
        <v>2.686</v>
      </c>
      <c r="C452" s="117">
        <v>2.259</v>
      </c>
      <c r="D452" s="117">
        <v>2.473</v>
      </c>
      <c r="E452" s="117">
        <v>2.691</v>
      </c>
      <c r="F452" s="117">
        <v>2.264</v>
      </c>
      <c r="G452" s="117">
        <v>2.477</v>
      </c>
      <c r="H452" s="117">
        <v>2.7</v>
      </c>
      <c r="I452" s="117">
        <v>2.273</v>
      </c>
      <c r="J452" s="117">
        <v>2.486</v>
      </c>
      <c r="K452" s="117">
        <v>2.709</v>
      </c>
      <c r="L452" s="117">
        <v>2.296</v>
      </c>
      <c r="M452" s="117">
        <v>2.502</v>
      </c>
      <c r="N452" s="117">
        <v>2.718</v>
      </c>
      <c r="O452" s="117">
        <v>2.318</v>
      </c>
      <c r="P452" s="117">
        <v>2.518</v>
      </c>
      <c r="Q452" s="117">
        <v>2.962</v>
      </c>
      <c r="R452" s="117">
        <v>2.68</v>
      </c>
      <c r="S452" s="117">
        <v>2.821</v>
      </c>
      <c r="T452" s="117">
        <v>3.306</v>
      </c>
      <c r="U452" s="117">
        <v>3.039</v>
      </c>
      <c r="V452" s="117">
        <v>3.172</v>
      </c>
      <c r="W452" s="117">
        <v>3.443</v>
      </c>
      <c r="X452" s="117">
        <v>3.134</v>
      </c>
      <c r="Y452" s="117">
        <v>3.289</v>
      </c>
      <c r="Z452" s="117">
        <v>3.741</v>
      </c>
      <c r="AA452" s="117">
        <v>3.295</v>
      </c>
      <c r="AB452" s="117">
        <v>3.518</v>
      </c>
      <c r="AC452" s="117">
        <v>3.836</v>
      </c>
      <c r="AD452" s="117">
        <v>3.391</v>
      </c>
      <c r="AE452" s="117">
        <v>3.614</v>
      </c>
      <c r="AF452" s="9">
        <f t="shared" si="1"/>
        <v>452</v>
      </c>
    </row>
    <row r="453" ht="15.75" customHeight="1">
      <c r="A453" s="116">
        <v>45071.0</v>
      </c>
      <c r="B453" s="117">
        <v>2.664</v>
      </c>
      <c r="C453" s="117">
        <v>2.245</v>
      </c>
      <c r="D453" s="117">
        <v>2.455</v>
      </c>
      <c r="E453" s="117">
        <v>2.668</v>
      </c>
      <c r="F453" s="117">
        <v>2.25</v>
      </c>
      <c r="G453" s="117">
        <v>2.459</v>
      </c>
      <c r="H453" s="117">
        <v>2.677</v>
      </c>
      <c r="I453" s="117">
        <v>2.259</v>
      </c>
      <c r="J453" s="117">
        <v>2.468</v>
      </c>
      <c r="K453" s="117">
        <v>2.675</v>
      </c>
      <c r="L453" s="117">
        <v>2.277</v>
      </c>
      <c r="M453" s="117">
        <v>2.476</v>
      </c>
      <c r="N453" s="117">
        <v>2.673</v>
      </c>
      <c r="O453" s="117">
        <v>2.295</v>
      </c>
      <c r="P453" s="117">
        <v>2.484</v>
      </c>
      <c r="Q453" s="117">
        <v>2.91</v>
      </c>
      <c r="R453" s="117">
        <v>2.735</v>
      </c>
      <c r="S453" s="117">
        <v>2.823</v>
      </c>
      <c r="T453" s="117">
        <v>3.237</v>
      </c>
      <c r="U453" s="117">
        <v>2.928</v>
      </c>
      <c r="V453" s="117">
        <v>3.083</v>
      </c>
      <c r="W453" s="117">
        <v>3.314</v>
      </c>
      <c r="X453" s="117">
        <v>3.125</v>
      </c>
      <c r="Y453" s="117">
        <v>3.219</v>
      </c>
      <c r="Z453" s="117">
        <v>3.709</v>
      </c>
      <c r="AA453" s="117">
        <v>3.273</v>
      </c>
      <c r="AB453" s="117">
        <v>3.491</v>
      </c>
      <c r="AC453" s="117">
        <v>3.8</v>
      </c>
      <c r="AD453" s="117">
        <v>3.368</v>
      </c>
      <c r="AE453" s="117">
        <v>3.584</v>
      </c>
      <c r="AF453" s="9">
        <f t="shared" si="1"/>
        <v>453</v>
      </c>
    </row>
    <row r="454" ht="15.75" customHeight="1">
      <c r="A454" s="116">
        <v>45070.0</v>
      </c>
      <c r="B454" s="117">
        <v>2.659</v>
      </c>
      <c r="C454" s="117">
        <v>2.25</v>
      </c>
      <c r="D454" s="117">
        <v>2.455</v>
      </c>
      <c r="E454" s="117">
        <v>2.664</v>
      </c>
      <c r="F454" s="117">
        <v>2.255</v>
      </c>
      <c r="G454" s="117">
        <v>2.459</v>
      </c>
      <c r="H454" s="117">
        <v>2.673</v>
      </c>
      <c r="I454" s="117">
        <v>2.264</v>
      </c>
      <c r="J454" s="117">
        <v>2.468</v>
      </c>
      <c r="K454" s="117">
        <v>2.671</v>
      </c>
      <c r="L454" s="117">
        <v>2.273</v>
      </c>
      <c r="M454" s="117">
        <v>2.472</v>
      </c>
      <c r="N454" s="117">
        <v>2.668</v>
      </c>
      <c r="O454" s="117">
        <v>2.282</v>
      </c>
      <c r="P454" s="117">
        <v>2.475</v>
      </c>
      <c r="Q454" s="117">
        <v>2.796</v>
      </c>
      <c r="R454" s="117">
        <v>2.66</v>
      </c>
      <c r="S454" s="117">
        <v>2.728</v>
      </c>
      <c r="T454" s="117">
        <v>3.144</v>
      </c>
      <c r="U454" s="117">
        <v>2.925</v>
      </c>
      <c r="V454" s="117">
        <v>3.035</v>
      </c>
      <c r="W454" s="117">
        <v>3.288</v>
      </c>
      <c r="X454" s="117">
        <v>3.005</v>
      </c>
      <c r="Y454" s="117">
        <v>3.146</v>
      </c>
      <c r="Z454" s="117">
        <v>3.709</v>
      </c>
      <c r="AA454" s="117">
        <v>3.273</v>
      </c>
      <c r="AB454" s="117">
        <v>3.491</v>
      </c>
      <c r="AC454" s="117">
        <v>3.8</v>
      </c>
      <c r="AD454" s="117">
        <v>3.364</v>
      </c>
      <c r="AE454" s="117">
        <v>3.582</v>
      </c>
      <c r="AF454" s="9">
        <f t="shared" si="1"/>
        <v>454</v>
      </c>
    </row>
    <row r="455" ht="15.75" customHeight="1">
      <c r="A455" s="116">
        <v>45069.0</v>
      </c>
      <c r="B455" s="117">
        <v>2.655</v>
      </c>
      <c r="C455" s="117">
        <v>2.245</v>
      </c>
      <c r="D455" s="117">
        <v>2.45</v>
      </c>
      <c r="E455" s="117">
        <v>2.659</v>
      </c>
      <c r="F455" s="117">
        <v>2.25</v>
      </c>
      <c r="G455" s="117">
        <v>2.455</v>
      </c>
      <c r="H455" s="117">
        <v>2.668</v>
      </c>
      <c r="I455" s="117">
        <v>2.259</v>
      </c>
      <c r="J455" s="117">
        <v>2.464</v>
      </c>
      <c r="K455" s="117">
        <v>2.671</v>
      </c>
      <c r="L455" s="117">
        <v>2.275</v>
      </c>
      <c r="M455" s="117">
        <v>2.473</v>
      </c>
      <c r="N455" s="117">
        <v>2.673</v>
      </c>
      <c r="O455" s="117">
        <v>2.291</v>
      </c>
      <c r="P455" s="117">
        <v>2.482</v>
      </c>
      <c r="Q455" s="117">
        <v>2.83</v>
      </c>
      <c r="R455" s="117">
        <v>2.59</v>
      </c>
      <c r="S455" s="117">
        <v>2.71</v>
      </c>
      <c r="T455" s="117">
        <v>3.129</v>
      </c>
      <c r="U455" s="117">
        <v>2.915</v>
      </c>
      <c r="V455" s="117">
        <v>3.022</v>
      </c>
      <c r="W455" s="117">
        <v>3.275</v>
      </c>
      <c r="X455" s="117">
        <v>2.968</v>
      </c>
      <c r="Y455" s="117">
        <v>3.121</v>
      </c>
      <c r="Z455" s="117">
        <v>3.709</v>
      </c>
      <c r="AA455" s="117">
        <v>3.273</v>
      </c>
      <c r="AB455" s="117">
        <v>3.491</v>
      </c>
      <c r="AC455" s="117">
        <v>3.8</v>
      </c>
      <c r="AD455" s="117">
        <v>3.364</v>
      </c>
      <c r="AE455" s="117">
        <v>3.582</v>
      </c>
      <c r="AF455" s="9">
        <f t="shared" si="1"/>
        <v>455</v>
      </c>
    </row>
    <row r="456" ht="15.75" customHeight="1">
      <c r="A456" s="116">
        <v>45068.0</v>
      </c>
      <c r="B456" s="117">
        <v>2.655</v>
      </c>
      <c r="C456" s="117">
        <v>2.245</v>
      </c>
      <c r="D456" s="117">
        <v>2.45</v>
      </c>
      <c r="E456" s="117">
        <v>2.659</v>
      </c>
      <c r="F456" s="117">
        <v>2.25</v>
      </c>
      <c r="G456" s="117">
        <v>2.455</v>
      </c>
      <c r="H456" s="117">
        <v>2.668</v>
      </c>
      <c r="I456" s="117">
        <v>2.259</v>
      </c>
      <c r="J456" s="117">
        <v>2.464</v>
      </c>
      <c r="K456" s="117">
        <v>2.634</v>
      </c>
      <c r="L456" s="117">
        <v>2.263</v>
      </c>
      <c r="M456" s="117">
        <v>2.449</v>
      </c>
      <c r="N456" s="117">
        <v>2.6</v>
      </c>
      <c r="O456" s="117">
        <v>2.267</v>
      </c>
      <c r="P456" s="117">
        <v>2.433</v>
      </c>
      <c r="Q456" s="117">
        <v>2.804</v>
      </c>
      <c r="R456" s="117">
        <v>2.584</v>
      </c>
      <c r="S456" s="117">
        <v>2.694</v>
      </c>
      <c r="T456" s="117">
        <v>3.141</v>
      </c>
      <c r="U456" s="117">
        <v>2.899</v>
      </c>
      <c r="V456" s="117">
        <v>3.02</v>
      </c>
      <c r="W456" s="117">
        <v>3.261</v>
      </c>
      <c r="X456" s="117">
        <v>2.99</v>
      </c>
      <c r="Y456" s="117">
        <v>3.126</v>
      </c>
      <c r="Z456" s="117">
        <v>3.723</v>
      </c>
      <c r="AA456" s="117">
        <v>3.295</v>
      </c>
      <c r="AB456" s="117">
        <v>3.509</v>
      </c>
      <c r="AC456" s="117">
        <v>3.805</v>
      </c>
      <c r="AD456" s="117">
        <v>3.386</v>
      </c>
      <c r="AE456" s="117">
        <v>3.595</v>
      </c>
      <c r="AF456" s="9">
        <f t="shared" si="1"/>
        <v>456</v>
      </c>
    </row>
    <row r="457" ht="15.75" customHeight="1">
      <c r="A457" s="116">
        <v>45065.0</v>
      </c>
      <c r="B457" s="117">
        <v>2.668</v>
      </c>
      <c r="C457" s="117">
        <v>2.255</v>
      </c>
      <c r="D457" s="117">
        <v>2.461</v>
      </c>
      <c r="E457" s="117">
        <v>2.668</v>
      </c>
      <c r="F457" s="117">
        <v>2.255</v>
      </c>
      <c r="G457" s="117">
        <v>2.461</v>
      </c>
      <c r="H457" s="117">
        <v>2.677</v>
      </c>
      <c r="I457" s="117">
        <v>2.264</v>
      </c>
      <c r="J457" s="117">
        <v>2.47</v>
      </c>
      <c r="K457" s="117">
        <v>2.639</v>
      </c>
      <c r="L457" s="117">
        <v>2.266</v>
      </c>
      <c r="M457" s="117">
        <v>2.452</v>
      </c>
      <c r="N457" s="117">
        <v>2.6</v>
      </c>
      <c r="O457" s="117">
        <v>2.267</v>
      </c>
      <c r="P457" s="117">
        <v>2.433</v>
      </c>
      <c r="Q457" s="117">
        <v>2.814</v>
      </c>
      <c r="R457" s="117">
        <v>2.59</v>
      </c>
      <c r="S457" s="117">
        <v>2.702</v>
      </c>
      <c r="T457" s="117">
        <v>3.093</v>
      </c>
      <c r="U457" s="117">
        <v>2.925</v>
      </c>
      <c r="V457" s="117">
        <v>3.009</v>
      </c>
      <c r="W457" s="117">
        <v>3.25</v>
      </c>
      <c r="X457" s="117">
        <v>2.985</v>
      </c>
      <c r="Y457" s="117">
        <v>3.118</v>
      </c>
      <c r="Z457" s="117">
        <v>3.741</v>
      </c>
      <c r="AA457" s="117">
        <v>3.3</v>
      </c>
      <c r="AB457" s="117">
        <v>3.52</v>
      </c>
      <c r="AC457" s="117">
        <v>3.818</v>
      </c>
      <c r="AD457" s="117">
        <v>3.391</v>
      </c>
      <c r="AE457" s="117">
        <v>3.605</v>
      </c>
      <c r="AF457" s="9">
        <f t="shared" si="1"/>
        <v>457</v>
      </c>
    </row>
    <row r="458" ht="15.75" customHeight="1">
      <c r="A458" s="116">
        <v>45064.0</v>
      </c>
      <c r="B458" s="117">
        <v>2.65</v>
      </c>
      <c r="C458" s="117">
        <v>2.236</v>
      </c>
      <c r="D458" s="117">
        <v>2.443</v>
      </c>
      <c r="E458" s="117">
        <v>2.65</v>
      </c>
      <c r="F458" s="117">
        <v>2.236</v>
      </c>
      <c r="G458" s="117">
        <v>2.443</v>
      </c>
      <c r="H458" s="117">
        <v>2.659</v>
      </c>
      <c r="I458" s="117">
        <v>2.245</v>
      </c>
      <c r="J458" s="117">
        <v>2.452</v>
      </c>
      <c r="K458" s="117">
        <v>2.626</v>
      </c>
      <c r="L458" s="117">
        <v>2.285</v>
      </c>
      <c r="M458" s="117">
        <v>2.456</v>
      </c>
      <c r="N458" s="117">
        <v>2.593</v>
      </c>
      <c r="O458" s="117">
        <v>2.325</v>
      </c>
      <c r="P458" s="117">
        <v>2.459</v>
      </c>
      <c r="Q458" s="117">
        <v>2.775</v>
      </c>
      <c r="R458" s="117">
        <v>2.595</v>
      </c>
      <c r="S458" s="117">
        <v>2.685</v>
      </c>
      <c r="T458" s="117">
        <v>3.091</v>
      </c>
      <c r="U458" s="117">
        <v>2.918</v>
      </c>
      <c r="V458" s="117">
        <v>3.005</v>
      </c>
      <c r="W458" s="117">
        <v>3.221</v>
      </c>
      <c r="X458" s="117">
        <v>2.993</v>
      </c>
      <c r="Y458" s="117">
        <v>3.107</v>
      </c>
      <c r="Z458" s="117">
        <v>3.741</v>
      </c>
      <c r="AA458" s="117">
        <v>3.3</v>
      </c>
      <c r="AB458" s="117">
        <v>3.52</v>
      </c>
      <c r="AC458" s="117">
        <v>3.818</v>
      </c>
      <c r="AD458" s="117">
        <v>3.391</v>
      </c>
      <c r="AE458" s="117">
        <v>3.605</v>
      </c>
      <c r="AF458" s="9">
        <f t="shared" si="1"/>
        <v>458</v>
      </c>
    </row>
    <row r="459" ht="15.75" customHeight="1">
      <c r="A459" s="116">
        <v>45063.0</v>
      </c>
      <c r="B459" s="117">
        <v>2.65</v>
      </c>
      <c r="C459" s="117">
        <v>2.241</v>
      </c>
      <c r="D459" s="117">
        <v>2.445</v>
      </c>
      <c r="E459" s="117">
        <v>2.65</v>
      </c>
      <c r="F459" s="117">
        <v>2.241</v>
      </c>
      <c r="G459" s="117">
        <v>2.445</v>
      </c>
      <c r="H459" s="117">
        <v>2.668</v>
      </c>
      <c r="I459" s="117">
        <v>2.259</v>
      </c>
      <c r="J459" s="117">
        <v>2.464</v>
      </c>
      <c r="K459" s="117">
        <v>2.574</v>
      </c>
      <c r="L459" s="117">
        <v>2.331</v>
      </c>
      <c r="M459" s="117">
        <v>2.453</v>
      </c>
      <c r="N459" s="117">
        <v>2.48</v>
      </c>
      <c r="O459" s="117">
        <v>2.403</v>
      </c>
      <c r="P459" s="117">
        <v>2.442</v>
      </c>
      <c r="Q459" s="117">
        <v>2.752</v>
      </c>
      <c r="R459" s="117">
        <v>2.638</v>
      </c>
      <c r="S459" s="117">
        <v>2.695</v>
      </c>
      <c r="T459" s="117">
        <v>3.116</v>
      </c>
      <c r="U459" s="117">
        <v>2.898</v>
      </c>
      <c r="V459" s="117">
        <v>3.007</v>
      </c>
      <c r="W459" s="117">
        <v>3.249</v>
      </c>
      <c r="X459" s="117">
        <v>2.973</v>
      </c>
      <c r="Y459" s="117">
        <v>3.111</v>
      </c>
      <c r="Z459" s="117">
        <v>3.745</v>
      </c>
      <c r="AA459" s="117">
        <v>3.3</v>
      </c>
      <c r="AB459" s="117">
        <v>3.523</v>
      </c>
      <c r="AC459" s="117">
        <v>3.818</v>
      </c>
      <c r="AD459" s="117">
        <v>3.393</v>
      </c>
      <c r="AE459" s="117">
        <v>3.605</v>
      </c>
      <c r="AF459" s="9">
        <f t="shared" si="1"/>
        <v>459</v>
      </c>
    </row>
    <row r="460" ht="15.75" customHeight="1">
      <c r="A460" s="116">
        <v>45062.0</v>
      </c>
      <c r="B460" s="117">
        <v>2.65</v>
      </c>
      <c r="C460" s="117">
        <v>2.241</v>
      </c>
      <c r="D460" s="117">
        <v>2.445</v>
      </c>
      <c r="E460" s="117">
        <v>2.63</v>
      </c>
      <c r="F460" s="117">
        <v>2.223</v>
      </c>
      <c r="G460" s="117">
        <v>2.426</v>
      </c>
      <c r="H460" s="117">
        <v>2.668</v>
      </c>
      <c r="I460" s="117">
        <v>2.259</v>
      </c>
      <c r="J460" s="117">
        <v>2.464</v>
      </c>
      <c r="K460" s="117">
        <v>2.617</v>
      </c>
      <c r="L460" s="117">
        <v>2.317</v>
      </c>
      <c r="M460" s="117">
        <v>2.467</v>
      </c>
      <c r="N460" s="117">
        <v>2.565</v>
      </c>
      <c r="O460" s="117">
        <v>2.375</v>
      </c>
      <c r="P460" s="117">
        <v>2.47</v>
      </c>
      <c r="Q460" s="117">
        <v>2.764</v>
      </c>
      <c r="R460" s="117">
        <v>2.652</v>
      </c>
      <c r="S460" s="117">
        <v>2.708</v>
      </c>
      <c r="T460" s="117">
        <v>3.101</v>
      </c>
      <c r="U460" s="117">
        <v>2.933</v>
      </c>
      <c r="V460" s="117">
        <v>3.017</v>
      </c>
      <c r="W460" s="117">
        <v>3.25</v>
      </c>
      <c r="X460" s="117">
        <v>2.999</v>
      </c>
      <c r="Y460" s="117">
        <v>3.124</v>
      </c>
      <c r="Z460" s="117">
        <v>3.745</v>
      </c>
      <c r="AA460" s="117">
        <v>3.3</v>
      </c>
      <c r="AB460" s="117">
        <v>3.523</v>
      </c>
      <c r="AC460" s="117">
        <v>3.841</v>
      </c>
      <c r="AD460" s="117">
        <v>3.395</v>
      </c>
      <c r="AE460" s="117">
        <v>3.618</v>
      </c>
      <c r="AF460" s="9">
        <f t="shared" si="1"/>
        <v>460</v>
      </c>
    </row>
    <row r="461" ht="15.75" customHeight="1">
      <c r="A461" s="116">
        <v>45061.0</v>
      </c>
      <c r="B461" s="117">
        <v>2.686</v>
      </c>
      <c r="C461" s="117">
        <v>2.268</v>
      </c>
      <c r="D461" s="117">
        <v>2.477</v>
      </c>
      <c r="E461" s="117">
        <v>2.667</v>
      </c>
      <c r="F461" s="117">
        <v>2.284</v>
      </c>
      <c r="G461" s="117">
        <v>2.475</v>
      </c>
      <c r="H461" s="117">
        <v>2.705</v>
      </c>
      <c r="I461" s="117">
        <v>2.286</v>
      </c>
      <c r="J461" s="117">
        <v>2.495</v>
      </c>
      <c r="K461" s="117">
        <v>2.674</v>
      </c>
      <c r="L461" s="117">
        <v>2.343</v>
      </c>
      <c r="M461" s="117">
        <v>2.508</v>
      </c>
      <c r="N461" s="117">
        <v>2.643</v>
      </c>
      <c r="O461" s="117">
        <v>2.4</v>
      </c>
      <c r="P461" s="117">
        <v>2.521</v>
      </c>
      <c r="Q461" s="117">
        <v>2.804</v>
      </c>
      <c r="R461" s="117">
        <v>2.668</v>
      </c>
      <c r="S461" s="117">
        <v>2.736</v>
      </c>
      <c r="T461" s="117">
        <v>3.115</v>
      </c>
      <c r="U461" s="117">
        <v>2.959</v>
      </c>
      <c r="V461" s="117">
        <v>3.037</v>
      </c>
      <c r="W461" s="117">
        <v>3.289</v>
      </c>
      <c r="X461" s="117">
        <v>2.991</v>
      </c>
      <c r="Y461" s="117">
        <v>3.14</v>
      </c>
      <c r="Z461" s="117">
        <v>3.741</v>
      </c>
      <c r="AA461" s="117">
        <v>3.295</v>
      </c>
      <c r="AB461" s="117">
        <v>3.518</v>
      </c>
      <c r="AC461" s="117">
        <v>3.832</v>
      </c>
      <c r="AD461" s="117">
        <v>3.386</v>
      </c>
      <c r="AE461" s="117">
        <v>3.609</v>
      </c>
      <c r="AF461" s="9">
        <f t="shared" si="1"/>
        <v>461</v>
      </c>
    </row>
    <row r="462" ht="15.75" customHeight="1">
      <c r="A462" s="116">
        <v>45058.0</v>
      </c>
      <c r="B462" s="117">
        <v>2.673</v>
      </c>
      <c r="C462" s="117">
        <v>2.264</v>
      </c>
      <c r="D462" s="117">
        <v>2.468</v>
      </c>
      <c r="E462" s="117">
        <v>2.677</v>
      </c>
      <c r="F462" s="117">
        <v>2.268</v>
      </c>
      <c r="G462" s="117">
        <v>2.473</v>
      </c>
      <c r="H462" s="117">
        <v>2.695</v>
      </c>
      <c r="I462" s="117">
        <v>2.286</v>
      </c>
      <c r="J462" s="117">
        <v>2.491</v>
      </c>
      <c r="K462" s="117">
        <v>2.647</v>
      </c>
      <c r="L462" s="117">
        <v>2.356</v>
      </c>
      <c r="M462" s="117">
        <v>2.501</v>
      </c>
      <c r="N462" s="117">
        <v>2.598</v>
      </c>
      <c r="O462" s="117">
        <v>2.425</v>
      </c>
      <c r="P462" s="117">
        <v>2.511</v>
      </c>
      <c r="Q462" s="117">
        <v>2.812</v>
      </c>
      <c r="R462" s="117">
        <v>2.662</v>
      </c>
      <c r="S462" s="117">
        <v>2.737</v>
      </c>
      <c r="T462" s="117">
        <v>3.115</v>
      </c>
      <c r="U462" s="117">
        <v>2.942</v>
      </c>
      <c r="V462" s="117">
        <v>3.029</v>
      </c>
      <c r="W462" s="117">
        <v>3.271</v>
      </c>
      <c r="X462" s="117">
        <v>3.003</v>
      </c>
      <c r="Y462" s="117">
        <v>3.137</v>
      </c>
      <c r="Z462" s="117">
        <v>3.759</v>
      </c>
      <c r="AA462" s="117">
        <v>3.314</v>
      </c>
      <c r="AB462" s="117">
        <v>3.536</v>
      </c>
      <c r="AC462" s="117">
        <v>3.845</v>
      </c>
      <c r="AD462" s="117">
        <v>3.409</v>
      </c>
      <c r="AE462" s="117">
        <v>3.627</v>
      </c>
      <c r="AF462" s="9">
        <f t="shared" si="1"/>
        <v>462</v>
      </c>
    </row>
    <row r="463" ht="15.75" customHeight="1">
      <c r="A463" s="116">
        <v>45057.0</v>
      </c>
      <c r="B463" s="117">
        <v>2.677</v>
      </c>
      <c r="C463" s="117">
        <v>2.264</v>
      </c>
      <c r="D463" s="117">
        <v>2.47</v>
      </c>
      <c r="E463" s="117">
        <v>2.682</v>
      </c>
      <c r="F463" s="117">
        <v>2.268</v>
      </c>
      <c r="G463" s="117">
        <v>2.475</v>
      </c>
      <c r="H463" s="117">
        <v>2.7</v>
      </c>
      <c r="I463" s="117">
        <v>2.286</v>
      </c>
      <c r="J463" s="117">
        <v>2.493</v>
      </c>
      <c r="K463" s="117">
        <v>2.709</v>
      </c>
      <c r="L463" s="117">
        <v>2.305</v>
      </c>
      <c r="M463" s="117">
        <v>2.507</v>
      </c>
      <c r="N463" s="117">
        <v>2.718</v>
      </c>
      <c r="O463" s="117">
        <v>2.323</v>
      </c>
      <c r="P463" s="117">
        <v>2.52</v>
      </c>
      <c r="Q463" s="117">
        <v>2.797</v>
      </c>
      <c r="R463" s="117">
        <v>2.673</v>
      </c>
      <c r="S463" s="117">
        <v>2.735</v>
      </c>
      <c r="T463" s="117">
        <v>3.129</v>
      </c>
      <c r="U463" s="117">
        <v>2.946</v>
      </c>
      <c r="V463" s="117">
        <v>3.038</v>
      </c>
      <c r="W463" s="117">
        <v>3.236</v>
      </c>
      <c r="X463" s="117">
        <v>3.05</v>
      </c>
      <c r="Y463" s="117">
        <v>3.143</v>
      </c>
      <c r="Z463" s="117">
        <v>3.768</v>
      </c>
      <c r="AA463" s="117">
        <v>3.323</v>
      </c>
      <c r="AB463" s="117">
        <v>3.545</v>
      </c>
      <c r="AC463" s="117">
        <v>3.855</v>
      </c>
      <c r="AD463" s="117">
        <v>3.418</v>
      </c>
      <c r="AE463" s="117">
        <v>3.636</v>
      </c>
      <c r="AF463" s="9">
        <f t="shared" si="1"/>
        <v>463</v>
      </c>
    </row>
    <row r="464" ht="15.75" customHeight="1">
      <c r="A464" s="116">
        <v>45056.0</v>
      </c>
      <c r="B464" s="117">
        <v>2.682</v>
      </c>
      <c r="C464" s="117">
        <v>2.264</v>
      </c>
      <c r="D464" s="117">
        <v>2.473</v>
      </c>
      <c r="E464" s="117">
        <v>2.686</v>
      </c>
      <c r="F464" s="117">
        <v>2.268</v>
      </c>
      <c r="G464" s="117">
        <v>2.477</v>
      </c>
      <c r="H464" s="117">
        <v>2.705</v>
      </c>
      <c r="I464" s="117">
        <v>2.286</v>
      </c>
      <c r="J464" s="117">
        <v>2.495</v>
      </c>
      <c r="K464" s="117">
        <v>2.674</v>
      </c>
      <c r="L464" s="117">
        <v>2.338</v>
      </c>
      <c r="M464" s="117">
        <v>2.506</v>
      </c>
      <c r="N464" s="117">
        <v>2.643</v>
      </c>
      <c r="O464" s="117">
        <v>2.39</v>
      </c>
      <c r="P464" s="117">
        <v>2.517</v>
      </c>
      <c r="Q464" s="117">
        <v>2.782</v>
      </c>
      <c r="R464" s="117">
        <v>2.668</v>
      </c>
      <c r="S464" s="117">
        <v>2.725</v>
      </c>
      <c r="T464" s="117">
        <v>3.2</v>
      </c>
      <c r="U464" s="117">
        <v>2.885</v>
      </c>
      <c r="V464" s="117">
        <v>3.043</v>
      </c>
      <c r="W464" s="117">
        <v>3.336</v>
      </c>
      <c r="X464" s="117">
        <v>2.964</v>
      </c>
      <c r="Y464" s="117">
        <v>3.15</v>
      </c>
      <c r="Z464" s="117">
        <v>3.8</v>
      </c>
      <c r="AA464" s="117">
        <v>3.345</v>
      </c>
      <c r="AB464" s="117">
        <v>3.573</v>
      </c>
      <c r="AC464" s="117">
        <v>3.886</v>
      </c>
      <c r="AD464" s="117">
        <v>3.441</v>
      </c>
      <c r="AE464" s="117">
        <v>3.664</v>
      </c>
      <c r="AF464" s="9">
        <f t="shared" si="1"/>
        <v>464</v>
      </c>
    </row>
    <row r="465" ht="15.75" customHeight="1">
      <c r="A465" s="116">
        <v>45055.0</v>
      </c>
      <c r="B465" s="117">
        <v>2.682</v>
      </c>
      <c r="C465" s="117">
        <v>2.264</v>
      </c>
      <c r="D465" s="117">
        <v>2.473</v>
      </c>
      <c r="E465" s="117">
        <v>2.695</v>
      </c>
      <c r="F465" s="117">
        <v>2.277</v>
      </c>
      <c r="G465" s="117">
        <v>2.486</v>
      </c>
      <c r="H465" s="117">
        <v>2.705</v>
      </c>
      <c r="I465" s="117">
        <v>2.286</v>
      </c>
      <c r="J465" s="117">
        <v>2.495</v>
      </c>
      <c r="K465" s="117">
        <v>2.673</v>
      </c>
      <c r="L465" s="117">
        <v>2.375</v>
      </c>
      <c r="M465" s="117">
        <v>2.523</v>
      </c>
      <c r="N465" s="117">
        <v>2.64</v>
      </c>
      <c r="O465" s="117">
        <v>2.463</v>
      </c>
      <c r="P465" s="117">
        <v>2.551</v>
      </c>
      <c r="Q465" s="117">
        <v>2.81</v>
      </c>
      <c r="R465" s="117">
        <v>2.692</v>
      </c>
      <c r="S465" s="117">
        <v>2.751</v>
      </c>
      <c r="T465" s="117">
        <v>3.164</v>
      </c>
      <c r="U465" s="117">
        <v>2.91</v>
      </c>
      <c r="V465" s="117">
        <v>3.037</v>
      </c>
      <c r="W465" s="117">
        <v>3.229</v>
      </c>
      <c r="X465" s="117">
        <v>3.02</v>
      </c>
      <c r="Y465" s="117">
        <v>3.124</v>
      </c>
      <c r="Z465" s="117">
        <v>3.809</v>
      </c>
      <c r="AA465" s="117">
        <v>3.355</v>
      </c>
      <c r="AB465" s="117">
        <v>3.582</v>
      </c>
      <c r="AC465" s="117">
        <v>3.877</v>
      </c>
      <c r="AD465" s="117">
        <v>3.455</v>
      </c>
      <c r="AE465" s="117">
        <v>3.666</v>
      </c>
      <c r="AF465" s="9">
        <f t="shared" si="1"/>
        <v>465</v>
      </c>
    </row>
    <row r="466" ht="15.75" customHeight="1">
      <c r="A466" s="116">
        <v>45054.0</v>
      </c>
      <c r="B466" s="117">
        <v>2.714</v>
      </c>
      <c r="C466" s="117">
        <v>2.286</v>
      </c>
      <c r="D466" s="117">
        <v>2.5</v>
      </c>
      <c r="E466" s="117">
        <v>2.714</v>
      </c>
      <c r="F466" s="117">
        <v>2.286</v>
      </c>
      <c r="G466" s="117">
        <v>2.5</v>
      </c>
      <c r="H466" s="117">
        <v>2.727</v>
      </c>
      <c r="I466" s="117">
        <v>2.3</v>
      </c>
      <c r="J466" s="117">
        <v>2.514</v>
      </c>
      <c r="K466" s="117">
        <v>2.739</v>
      </c>
      <c r="L466" s="117">
        <v>2.384</v>
      </c>
      <c r="M466" s="117">
        <v>2.561</v>
      </c>
      <c r="N466" s="117">
        <v>2.75</v>
      </c>
      <c r="O466" s="117">
        <v>2.467</v>
      </c>
      <c r="P466" s="117">
        <v>2.608</v>
      </c>
      <c r="Q466" s="117">
        <v>2.9</v>
      </c>
      <c r="R466" s="117">
        <v>2.683</v>
      </c>
      <c r="S466" s="117">
        <v>2.792</v>
      </c>
      <c r="T466" s="117">
        <v>3.191</v>
      </c>
      <c r="U466" s="117">
        <v>2.975</v>
      </c>
      <c r="V466" s="117">
        <v>3.083</v>
      </c>
      <c r="W466" s="117">
        <v>3.319</v>
      </c>
      <c r="X466" s="117">
        <v>3.081</v>
      </c>
      <c r="Y466" s="117">
        <v>3.2</v>
      </c>
      <c r="Z466" s="117">
        <v>3.855</v>
      </c>
      <c r="AA466" s="117">
        <v>3.373</v>
      </c>
      <c r="AB466" s="117">
        <v>3.614</v>
      </c>
      <c r="AC466" s="117">
        <v>3.945</v>
      </c>
      <c r="AD466" s="117">
        <v>3.486</v>
      </c>
      <c r="AE466" s="117">
        <v>3.716</v>
      </c>
      <c r="AF466" s="9">
        <f t="shared" si="1"/>
        <v>466</v>
      </c>
    </row>
    <row r="467" ht="15.75" customHeight="1">
      <c r="A467" s="116">
        <v>45051.0</v>
      </c>
      <c r="B467" s="117">
        <v>2.75</v>
      </c>
      <c r="C467" s="117">
        <v>2.305</v>
      </c>
      <c r="D467" s="117">
        <v>2.527</v>
      </c>
      <c r="E467" s="117">
        <v>2.755</v>
      </c>
      <c r="F467" s="117">
        <v>2.309</v>
      </c>
      <c r="G467" s="117">
        <v>2.532</v>
      </c>
      <c r="H467" s="117">
        <v>2.764</v>
      </c>
      <c r="I467" s="117">
        <v>2.318</v>
      </c>
      <c r="J467" s="117">
        <v>2.541</v>
      </c>
      <c r="K467" s="117">
        <v>2.745</v>
      </c>
      <c r="L467" s="117">
        <v>2.384</v>
      </c>
      <c r="M467" s="117">
        <v>2.565</v>
      </c>
      <c r="N467" s="117">
        <v>2.725</v>
      </c>
      <c r="O467" s="117">
        <v>2.45</v>
      </c>
      <c r="P467" s="117">
        <v>2.588</v>
      </c>
      <c r="Q467" s="117">
        <v>2.876</v>
      </c>
      <c r="R467" s="117">
        <v>2.606</v>
      </c>
      <c r="S467" s="117">
        <v>2.741</v>
      </c>
      <c r="T467" s="117">
        <v>3.262</v>
      </c>
      <c r="U467" s="117">
        <v>3.009</v>
      </c>
      <c r="V467" s="117">
        <v>3.136</v>
      </c>
      <c r="W467" s="117">
        <v>3.411</v>
      </c>
      <c r="X467" s="117">
        <v>3.115</v>
      </c>
      <c r="Y467" s="117">
        <v>3.263</v>
      </c>
      <c r="Z467" s="117">
        <v>3.873</v>
      </c>
      <c r="AA467" s="117">
        <v>3.391</v>
      </c>
      <c r="AB467" s="117">
        <v>3.632</v>
      </c>
      <c r="AC467" s="117">
        <v>3.973</v>
      </c>
      <c r="AD467" s="117">
        <v>3.509</v>
      </c>
      <c r="AE467" s="117">
        <v>3.741</v>
      </c>
      <c r="AF467" s="9">
        <f t="shared" si="1"/>
        <v>467</v>
      </c>
    </row>
    <row r="468" ht="15.75" customHeight="1">
      <c r="A468" s="116">
        <v>45050.0</v>
      </c>
      <c r="B468" s="117">
        <v>2.814</v>
      </c>
      <c r="C468" s="117">
        <v>2.35</v>
      </c>
      <c r="D468" s="117">
        <v>2.582</v>
      </c>
      <c r="E468" s="117">
        <v>2.823</v>
      </c>
      <c r="F468" s="117">
        <v>2.359</v>
      </c>
      <c r="G468" s="117">
        <v>2.591</v>
      </c>
      <c r="H468" s="117">
        <v>2.836</v>
      </c>
      <c r="I468" s="117">
        <v>2.373</v>
      </c>
      <c r="J468" s="117">
        <v>2.605</v>
      </c>
      <c r="K468" s="117">
        <v>2.835</v>
      </c>
      <c r="L468" s="117">
        <v>2.42</v>
      </c>
      <c r="M468" s="117">
        <v>2.628</v>
      </c>
      <c r="N468" s="117">
        <v>2.833</v>
      </c>
      <c r="O468" s="117">
        <v>2.467</v>
      </c>
      <c r="P468" s="117">
        <v>2.65</v>
      </c>
      <c r="Q468" s="117">
        <v>2.915</v>
      </c>
      <c r="R468" s="117">
        <v>2.742</v>
      </c>
      <c r="S468" s="117">
        <v>2.828</v>
      </c>
      <c r="T468" s="117">
        <v>3.327</v>
      </c>
      <c r="U468" s="117">
        <v>3.005</v>
      </c>
      <c r="V468" s="117">
        <v>3.166</v>
      </c>
      <c r="W468" s="117">
        <v>3.474</v>
      </c>
      <c r="X468" s="117">
        <v>3.124</v>
      </c>
      <c r="Y468" s="117">
        <v>3.299</v>
      </c>
      <c r="Z468" s="117">
        <v>3.918</v>
      </c>
      <c r="AA468" s="117">
        <v>3.445</v>
      </c>
      <c r="AB468" s="117">
        <v>3.682</v>
      </c>
      <c r="AC468" s="117">
        <v>4.014</v>
      </c>
      <c r="AD468" s="117">
        <v>3.545</v>
      </c>
      <c r="AE468" s="117">
        <v>3.78</v>
      </c>
      <c r="AF468" s="9">
        <f t="shared" si="1"/>
        <v>468</v>
      </c>
    </row>
    <row r="469" ht="15.75" customHeight="1">
      <c r="A469" s="116">
        <v>45044.0</v>
      </c>
      <c r="B469" s="117">
        <v>2.783</v>
      </c>
      <c r="C469" s="117">
        <v>2.383</v>
      </c>
      <c r="D469" s="117">
        <v>2.583</v>
      </c>
      <c r="E469" s="117">
        <v>2.85</v>
      </c>
      <c r="F469" s="117">
        <v>2.395</v>
      </c>
      <c r="G469" s="117">
        <v>2.623</v>
      </c>
      <c r="H469" s="117">
        <v>2.868</v>
      </c>
      <c r="I469" s="117">
        <v>2.414</v>
      </c>
      <c r="J469" s="117">
        <v>2.641</v>
      </c>
      <c r="K469" s="117">
        <v>2.828</v>
      </c>
      <c r="L469" s="117">
        <v>2.42</v>
      </c>
      <c r="M469" s="117">
        <v>2.624</v>
      </c>
      <c r="N469" s="117">
        <v>2.788</v>
      </c>
      <c r="O469" s="117">
        <v>2.425</v>
      </c>
      <c r="P469" s="117">
        <v>2.606</v>
      </c>
      <c r="Q469" s="117">
        <v>2.943</v>
      </c>
      <c r="R469" s="117">
        <v>2.797</v>
      </c>
      <c r="S469" s="117">
        <v>2.87</v>
      </c>
      <c r="T469" s="117">
        <v>3.36</v>
      </c>
      <c r="U469" s="117">
        <v>3.063</v>
      </c>
      <c r="V469" s="117">
        <v>3.212</v>
      </c>
      <c r="W469" s="117">
        <v>3.477</v>
      </c>
      <c r="X469" s="117">
        <v>3.182</v>
      </c>
      <c r="Y469" s="117">
        <v>3.329</v>
      </c>
      <c r="Z469" s="117">
        <v>3.936</v>
      </c>
      <c r="AA469" s="117">
        <v>3.464</v>
      </c>
      <c r="AB469" s="117">
        <v>3.7</v>
      </c>
      <c r="AC469" s="117">
        <v>4.032</v>
      </c>
      <c r="AD469" s="117">
        <v>3.564</v>
      </c>
      <c r="AE469" s="117">
        <v>3.798</v>
      </c>
      <c r="AF469" s="9">
        <f t="shared" si="1"/>
        <v>469</v>
      </c>
    </row>
    <row r="470" ht="15.75" customHeight="1">
      <c r="A470" s="116">
        <v>45043.0</v>
      </c>
      <c r="B470" s="117">
        <v>2.775</v>
      </c>
      <c r="C470" s="117">
        <v>2.45</v>
      </c>
      <c r="D470" s="117">
        <v>2.613</v>
      </c>
      <c r="E470" s="117">
        <v>2.725</v>
      </c>
      <c r="F470" s="117">
        <v>2.525</v>
      </c>
      <c r="G470" s="117">
        <v>2.625</v>
      </c>
      <c r="H470" s="117">
        <v>2.909</v>
      </c>
      <c r="I470" s="117">
        <v>2.445</v>
      </c>
      <c r="J470" s="117">
        <v>2.677</v>
      </c>
      <c r="K470" s="117">
        <v>2.836</v>
      </c>
      <c r="L470" s="117">
        <v>2.517</v>
      </c>
      <c r="M470" s="117">
        <v>2.676</v>
      </c>
      <c r="N470" s="117">
        <v>2.763</v>
      </c>
      <c r="O470" s="117">
        <v>2.588</v>
      </c>
      <c r="P470" s="117">
        <v>2.675</v>
      </c>
      <c r="Q470" s="117">
        <v>2.943</v>
      </c>
      <c r="R470" s="117">
        <v>2.792</v>
      </c>
      <c r="S470" s="117">
        <v>2.868</v>
      </c>
      <c r="T470" s="117">
        <v>3.331</v>
      </c>
      <c r="U470" s="117">
        <v>3.102</v>
      </c>
      <c r="V470" s="117">
        <v>3.217</v>
      </c>
      <c r="W470" s="117">
        <v>3.483</v>
      </c>
      <c r="X470" s="117">
        <v>3.193</v>
      </c>
      <c r="Y470" s="117">
        <v>3.338</v>
      </c>
      <c r="Z470" s="117">
        <v>3.945</v>
      </c>
      <c r="AA470" s="117">
        <v>3.486</v>
      </c>
      <c r="AB470" s="117">
        <v>3.716</v>
      </c>
      <c r="AC470" s="117">
        <v>4.05</v>
      </c>
      <c r="AD470" s="117">
        <v>3.591</v>
      </c>
      <c r="AE470" s="117">
        <v>3.82</v>
      </c>
      <c r="AF470" s="9">
        <f t="shared" si="1"/>
        <v>470</v>
      </c>
    </row>
    <row r="471" ht="15.75" customHeight="1">
      <c r="A471" s="116">
        <v>45042.0</v>
      </c>
      <c r="B471" s="117">
        <v>2.9</v>
      </c>
      <c r="C471" s="117">
        <v>2.467</v>
      </c>
      <c r="D471" s="117">
        <v>2.683</v>
      </c>
      <c r="E471" s="117">
        <v>2.945</v>
      </c>
      <c r="F471" s="117">
        <v>2.477</v>
      </c>
      <c r="G471" s="117">
        <v>2.711</v>
      </c>
      <c r="H471" s="117">
        <v>2.968</v>
      </c>
      <c r="I471" s="117">
        <v>2.477</v>
      </c>
      <c r="J471" s="117">
        <v>2.723</v>
      </c>
      <c r="K471" s="117">
        <v>2.984</v>
      </c>
      <c r="L471" s="117">
        <v>2.5</v>
      </c>
      <c r="M471" s="117">
        <v>2.742</v>
      </c>
      <c r="N471" s="117">
        <v>3.0</v>
      </c>
      <c r="O471" s="117">
        <v>2.523</v>
      </c>
      <c r="P471" s="117">
        <v>2.761</v>
      </c>
      <c r="Q471" s="117">
        <v>3.005</v>
      </c>
      <c r="R471" s="117">
        <v>2.805</v>
      </c>
      <c r="S471" s="117">
        <v>2.905</v>
      </c>
      <c r="T471" s="117">
        <v>3.371</v>
      </c>
      <c r="U471" s="117">
        <v>3.137</v>
      </c>
      <c r="V471" s="117">
        <v>3.254</v>
      </c>
      <c r="W471" s="117">
        <v>3.508</v>
      </c>
      <c r="X471" s="117">
        <v>3.238</v>
      </c>
      <c r="Y471" s="117">
        <v>3.373</v>
      </c>
      <c r="Z471" s="117">
        <v>3.959</v>
      </c>
      <c r="AA471" s="117">
        <v>3.5</v>
      </c>
      <c r="AB471" s="117">
        <v>3.73</v>
      </c>
      <c r="AC471" s="117">
        <v>4.068</v>
      </c>
      <c r="AD471" s="117">
        <v>3.609</v>
      </c>
      <c r="AE471" s="117">
        <v>3.839</v>
      </c>
      <c r="AF471" s="9">
        <f t="shared" si="1"/>
        <v>471</v>
      </c>
    </row>
    <row r="472" ht="15.75" customHeight="1">
      <c r="A472" s="116">
        <v>45041.0</v>
      </c>
      <c r="B472" s="117">
        <v>2.9</v>
      </c>
      <c r="C472" s="117">
        <v>2.467</v>
      </c>
      <c r="D472" s="117">
        <v>2.683</v>
      </c>
      <c r="E472" s="117">
        <v>2.917</v>
      </c>
      <c r="F472" s="117">
        <v>2.6</v>
      </c>
      <c r="G472" s="117">
        <v>2.758</v>
      </c>
      <c r="H472" s="117">
        <v>2.968</v>
      </c>
      <c r="I472" s="117">
        <v>2.477</v>
      </c>
      <c r="J472" s="117">
        <v>2.723</v>
      </c>
      <c r="K472" s="117">
        <v>2.984</v>
      </c>
      <c r="L472" s="117">
        <v>2.5</v>
      </c>
      <c r="M472" s="117">
        <v>2.742</v>
      </c>
      <c r="N472" s="117">
        <v>3.0</v>
      </c>
      <c r="O472" s="117">
        <v>2.523</v>
      </c>
      <c r="P472" s="117">
        <v>2.761</v>
      </c>
      <c r="Q472" s="117">
        <v>2.99</v>
      </c>
      <c r="R472" s="117">
        <v>2.802</v>
      </c>
      <c r="S472" s="117">
        <v>2.896</v>
      </c>
      <c r="T472" s="117">
        <v>3.389</v>
      </c>
      <c r="U472" s="117">
        <v>3.142</v>
      </c>
      <c r="V472" s="117">
        <v>3.266</v>
      </c>
      <c r="W472" s="117">
        <v>3.481</v>
      </c>
      <c r="X472" s="117">
        <v>3.289</v>
      </c>
      <c r="Y472" s="117">
        <v>3.385</v>
      </c>
      <c r="Z472" s="117">
        <v>3.959</v>
      </c>
      <c r="AA472" s="117">
        <v>3.5</v>
      </c>
      <c r="AB472" s="117">
        <v>3.73</v>
      </c>
      <c r="AC472" s="117">
        <v>4.068</v>
      </c>
      <c r="AD472" s="117">
        <v>3.609</v>
      </c>
      <c r="AE472" s="117">
        <v>3.839</v>
      </c>
      <c r="AF472" s="9">
        <f t="shared" si="1"/>
        <v>472</v>
      </c>
    </row>
    <row r="473" ht="15.75" customHeight="1">
      <c r="A473" s="116">
        <v>45040.0</v>
      </c>
      <c r="B473" s="117">
        <v>2.941</v>
      </c>
      <c r="C473" s="117">
        <v>2.459</v>
      </c>
      <c r="D473" s="117">
        <v>2.7</v>
      </c>
      <c r="E473" s="117">
        <v>2.964</v>
      </c>
      <c r="F473" s="117">
        <v>2.482</v>
      </c>
      <c r="G473" s="117">
        <v>2.723</v>
      </c>
      <c r="H473" s="117">
        <v>2.995</v>
      </c>
      <c r="I473" s="117">
        <v>2.514</v>
      </c>
      <c r="J473" s="117">
        <v>2.755</v>
      </c>
      <c r="K473" s="117">
        <v>3.016</v>
      </c>
      <c r="L473" s="117">
        <v>2.541</v>
      </c>
      <c r="M473" s="117">
        <v>2.779</v>
      </c>
      <c r="N473" s="117">
        <v>3.036</v>
      </c>
      <c r="O473" s="117">
        <v>2.568</v>
      </c>
      <c r="P473" s="117">
        <v>2.802</v>
      </c>
      <c r="Q473" s="117">
        <v>3.083</v>
      </c>
      <c r="R473" s="117">
        <v>2.767</v>
      </c>
      <c r="S473" s="117">
        <v>2.925</v>
      </c>
      <c r="T473" s="117">
        <v>3.486</v>
      </c>
      <c r="U473" s="117">
        <v>3.13</v>
      </c>
      <c r="V473" s="117">
        <v>3.308</v>
      </c>
      <c r="W473" s="117">
        <v>3.633</v>
      </c>
      <c r="X473" s="117">
        <v>3.242</v>
      </c>
      <c r="Y473" s="117">
        <v>3.438</v>
      </c>
      <c r="Z473" s="117">
        <v>3.986</v>
      </c>
      <c r="AA473" s="117">
        <v>3.527</v>
      </c>
      <c r="AB473" s="117">
        <v>3.757</v>
      </c>
      <c r="AC473" s="117">
        <v>4.086</v>
      </c>
      <c r="AD473" s="117">
        <v>3.627</v>
      </c>
      <c r="AE473" s="117">
        <v>3.857</v>
      </c>
      <c r="AF473" s="9">
        <f t="shared" si="1"/>
        <v>473</v>
      </c>
    </row>
    <row r="474" ht="15.75" customHeight="1">
      <c r="A474" s="116">
        <v>45037.0</v>
      </c>
      <c r="B474" s="117">
        <v>2.936</v>
      </c>
      <c r="C474" s="117">
        <v>2.455</v>
      </c>
      <c r="D474" s="117">
        <v>2.695</v>
      </c>
      <c r="E474" s="117">
        <v>2.959</v>
      </c>
      <c r="F474" s="117">
        <v>2.477</v>
      </c>
      <c r="G474" s="117">
        <v>2.718</v>
      </c>
      <c r="H474" s="117">
        <v>2.991</v>
      </c>
      <c r="I474" s="117">
        <v>2.509</v>
      </c>
      <c r="J474" s="117">
        <v>2.75</v>
      </c>
      <c r="K474" s="117">
        <v>3.012</v>
      </c>
      <c r="L474" s="117">
        <v>2.537</v>
      </c>
      <c r="M474" s="117">
        <v>2.774</v>
      </c>
      <c r="N474" s="117">
        <v>3.032</v>
      </c>
      <c r="O474" s="117">
        <v>2.564</v>
      </c>
      <c r="P474" s="117">
        <v>2.798</v>
      </c>
      <c r="Q474" s="117">
        <v>3.05</v>
      </c>
      <c r="R474" s="117">
        <v>2.813</v>
      </c>
      <c r="S474" s="117">
        <v>2.931</v>
      </c>
      <c r="T474" s="117">
        <v>3.412</v>
      </c>
      <c r="U474" s="117">
        <v>3.144</v>
      </c>
      <c r="V474" s="117">
        <v>3.278</v>
      </c>
      <c r="W474" s="117">
        <v>3.622</v>
      </c>
      <c r="X474" s="117">
        <v>3.23</v>
      </c>
      <c r="Y474" s="117">
        <v>3.426</v>
      </c>
      <c r="Z474" s="117">
        <v>3.986</v>
      </c>
      <c r="AA474" s="117">
        <v>3.527</v>
      </c>
      <c r="AB474" s="117">
        <v>3.757</v>
      </c>
      <c r="AC474" s="117">
        <v>4.086</v>
      </c>
      <c r="AD474" s="117">
        <v>3.627</v>
      </c>
      <c r="AE474" s="117">
        <v>3.857</v>
      </c>
      <c r="AF474" s="9">
        <f t="shared" si="1"/>
        <v>474</v>
      </c>
    </row>
    <row r="475" ht="15.75" customHeight="1">
      <c r="A475" s="116">
        <v>45036.0</v>
      </c>
      <c r="B475" s="117">
        <v>2.936</v>
      </c>
      <c r="C475" s="117">
        <v>2.455</v>
      </c>
      <c r="D475" s="117">
        <v>2.695</v>
      </c>
      <c r="E475" s="117">
        <v>2.959</v>
      </c>
      <c r="F475" s="117">
        <v>2.477</v>
      </c>
      <c r="G475" s="117">
        <v>2.718</v>
      </c>
      <c r="H475" s="117">
        <v>2.991</v>
      </c>
      <c r="I475" s="117">
        <v>2.509</v>
      </c>
      <c r="J475" s="117">
        <v>2.75</v>
      </c>
      <c r="K475" s="117">
        <v>3.014</v>
      </c>
      <c r="L475" s="117">
        <v>2.539</v>
      </c>
      <c r="M475" s="117">
        <v>2.776</v>
      </c>
      <c r="N475" s="117">
        <v>3.036</v>
      </c>
      <c r="O475" s="117">
        <v>2.568</v>
      </c>
      <c r="P475" s="117">
        <v>2.802</v>
      </c>
      <c r="Q475" s="117">
        <v>3.047</v>
      </c>
      <c r="R475" s="117">
        <v>2.797</v>
      </c>
      <c r="S475" s="117">
        <v>2.922</v>
      </c>
      <c r="T475" s="117">
        <v>3.443</v>
      </c>
      <c r="U475" s="117">
        <v>3.154</v>
      </c>
      <c r="V475" s="117">
        <v>3.299</v>
      </c>
      <c r="W475" s="117">
        <v>3.622</v>
      </c>
      <c r="X475" s="117">
        <v>3.228</v>
      </c>
      <c r="Y475" s="117">
        <v>3.425</v>
      </c>
      <c r="Z475" s="117">
        <v>3.986</v>
      </c>
      <c r="AA475" s="117">
        <v>3.527</v>
      </c>
      <c r="AB475" s="117">
        <v>3.757</v>
      </c>
      <c r="AC475" s="117">
        <v>4.086</v>
      </c>
      <c r="AD475" s="117">
        <v>3.627</v>
      </c>
      <c r="AE475" s="117">
        <v>3.857</v>
      </c>
      <c r="AF475" s="9">
        <f t="shared" si="1"/>
        <v>475</v>
      </c>
    </row>
    <row r="476" ht="15.75" customHeight="1">
      <c r="A476" s="116">
        <v>45035.0</v>
      </c>
      <c r="B476" s="117">
        <v>2.888</v>
      </c>
      <c r="C476" s="117">
        <v>2.438</v>
      </c>
      <c r="D476" s="117">
        <v>2.663</v>
      </c>
      <c r="E476" s="117">
        <v>2.938</v>
      </c>
      <c r="F476" s="117">
        <v>2.488</v>
      </c>
      <c r="G476" s="117">
        <v>2.713</v>
      </c>
      <c r="H476" s="117">
        <v>2.991</v>
      </c>
      <c r="I476" s="117">
        <v>2.509</v>
      </c>
      <c r="J476" s="117">
        <v>2.75</v>
      </c>
      <c r="K476" s="117">
        <v>2.962</v>
      </c>
      <c r="L476" s="117">
        <v>2.505</v>
      </c>
      <c r="M476" s="117">
        <v>2.734</v>
      </c>
      <c r="N476" s="117">
        <v>2.933</v>
      </c>
      <c r="O476" s="117">
        <v>2.5</v>
      </c>
      <c r="P476" s="117">
        <v>2.717</v>
      </c>
      <c r="Q476" s="117">
        <v>3.078</v>
      </c>
      <c r="R476" s="117">
        <v>2.79</v>
      </c>
      <c r="S476" s="117">
        <v>2.934</v>
      </c>
      <c r="T476" s="117">
        <v>3.437</v>
      </c>
      <c r="U476" s="117">
        <v>3.144</v>
      </c>
      <c r="V476" s="117">
        <v>3.291</v>
      </c>
      <c r="W476" s="117">
        <v>3.613</v>
      </c>
      <c r="X476" s="117">
        <v>3.217</v>
      </c>
      <c r="Y476" s="117">
        <v>3.415</v>
      </c>
      <c r="Z476" s="117">
        <v>3.991</v>
      </c>
      <c r="AA476" s="117">
        <v>3.527</v>
      </c>
      <c r="AB476" s="117">
        <v>3.759</v>
      </c>
      <c r="AC476" s="117">
        <v>4.091</v>
      </c>
      <c r="AD476" s="117">
        <v>3.627</v>
      </c>
      <c r="AE476" s="117">
        <v>3.859</v>
      </c>
      <c r="AF476" s="9">
        <f t="shared" si="1"/>
        <v>476</v>
      </c>
    </row>
    <row r="477" ht="15.75" customHeight="1">
      <c r="A477" s="116">
        <v>45034.0</v>
      </c>
      <c r="B477" s="117">
        <v>2.961</v>
      </c>
      <c r="C477" s="117">
        <v>2.479</v>
      </c>
      <c r="D477" s="117">
        <v>2.72</v>
      </c>
      <c r="E477" s="117">
        <v>2.984</v>
      </c>
      <c r="F477" s="117">
        <v>2.502</v>
      </c>
      <c r="G477" s="117">
        <v>2.743</v>
      </c>
      <c r="H477" s="117">
        <v>3.0</v>
      </c>
      <c r="I477" s="117">
        <v>2.518</v>
      </c>
      <c r="J477" s="117">
        <v>2.759</v>
      </c>
      <c r="K477" s="117">
        <v>3.025</v>
      </c>
      <c r="L477" s="117">
        <v>2.548</v>
      </c>
      <c r="M477" s="117">
        <v>2.787</v>
      </c>
      <c r="N477" s="117">
        <v>3.05</v>
      </c>
      <c r="O477" s="117">
        <v>2.577</v>
      </c>
      <c r="P477" s="117">
        <v>2.814</v>
      </c>
      <c r="Q477" s="117">
        <v>3.088</v>
      </c>
      <c r="R477" s="117">
        <v>2.863</v>
      </c>
      <c r="S477" s="117">
        <v>2.975</v>
      </c>
      <c r="T477" s="117">
        <v>3.472</v>
      </c>
      <c r="U477" s="117">
        <v>3.111</v>
      </c>
      <c r="V477" s="117">
        <v>3.292</v>
      </c>
      <c r="W477" s="117">
        <v>3.613</v>
      </c>
      <c r="X477" s="117">
        <v>3.222</v>
      </c>
      <c r="Y477" s="117">
        <v>3.418</v>
      </c>
      <c r="Z477" s="117">
        <v>4.0</v>
      </c>
      <c r="AA477" s="117">
        <v>3.536</v>
      </c>
      <c r="AB477" s="117">
        <v>3.768</v>
      </c>
      <c r="AC477" s="117">
        <v>4.1</v>
      </c>
      <c r="AD477" s="117">
        <v>3.636</v>
      </c>
      <c r="AE477" s="117">
        <v>3.868</v>
      </c>
      <c r="AF477" s="9">
        <f t="shared" si="1"/>
        <v>477</v>
      </c>
    </row>
    <row r="478" ht="15.75" customHeight="1">
      <c r="A478" s="116">
        <v>45033.0</v>
      </c>
      <c r="B478" s="117">
        <v>2.945</v>
      </c>
      <c r="C478" s="117">
        <v>2.464</v>
      </c>
      <c r="D478" s="117">
        <v>2.705</v>
      </c>
      <c r="E478" s="117">
        <v>2.973</v>
      </c>
      <c r="F478" s="117">
        <v>2.491</v>
      </c>
      <c r="G478" s="117">
        <v>2.732</v>
      </c>
      <c r="H478" s="117">
        <v>3.0</v>
      </c>
      <c r="I478" s="117">
        <v>2.518</v>
      </c>
      <c r="J478" s="117">
        <v>2.759</v>
      </c>
      <c r="K478" s="117">
        <v>3.025</v>
      </c>
      <c r="L478" s="117">
        <v>2.548</v>
      </c>
      <c r="M478" s="117">
        <v>2.787</v>
      </c>
      <c r="N478" s="117">
        <v>3.05</v>
      </c>
      <c r="O478" s="117">
        <v>2.577</v>
      </c>
      <c r="P478" s="117">
        <v>2.814</v>
      </c>
      <c r="Q478" s="117">
        <v>3.13</v>
      </c>
      <c r="R478" s="117">
        <v>2.88</v>
      </c>
      <c r="S478" s="117">
        <v>3.005</v>
      </c>
      <c r="T478" s="117">
        <v>3.406</v>
      </c>
      <c r="U478" s="117">
        <v>3.081</v>
      </c>
      <c r="V478" s="117">
        <v>3.244</v>
      </c>
      <c r="W478" s="117">
        <v>3.59</v>
      </c>
      <c r="X478" s="117">
        <v>3.22</v>
      </c>
      <c r="Y478" s="117">
        <v>3.405</v>
      </c>
      <c r="Z478" s="117">
        <v>4.009</v>
      </c>
      <c r="AA478" s="117">
        <v>3.545</v>
      </c>
      <c r="AB478" s="117">
        <v>3.777</v>
      </c>
      <c r="AC478" s="117">
        <v>4.082</v>
      </c>
      <c r="AD478" s="117">
        <v>3.645</v>
      </c>
      <c r="AE478" s="117">
        <v>3.864</v>
      </c>
      <c r="AF478" s="9">
        <f t="shared" si="1"/>
        <v>478</v>
      </c>
    </row>
    <row r="479" ht="15.75" customHeight="1">
      <c r="A479" s="116">
        <v>45030.0</v>
      </c>
      <c r="B479" s="117">
        <v>2.941</v>
      </c>
      <c r="C479" s="117">
        <v>2.459</v>
      </c>
      <c r="D479" s="117">
        <v>2.7</v>
      </c>
      <c r="E479" s="117">
        <v>2.964</v>
      </c>
      <c r="F479" s="117">
        <v>2.482</v>
      </c>
      <c r="G479" s="117">
        <v>2.723</v>
      </c>
      <c r="H479" s="117">
        <v>2.991</v>
      </c>
      <c r="I479" s="117">
        <v>2.509</v>
      </c>
      <c r="J479" s="117">
        <v>2.75</v>
      </c>
      <c r="K479" s="117">
        <v>3.003</v>
      </c>
      <c r="L479" s="117">
        <v>2.534</v>
      </c>
      <c r="M479" s="117">
        <v>2.768</v>
      </c>
      <c r="N479" s="117">
        <v>3.014</v>
      </c>
      <c r="O479" s="117">
        <v>2.559</v>
      </c>
      <c r="P479" s="117">
        <v>2.786</v>
      </c>
      <c r="Q479" s="117">
        <v>3.037</v>
      </c>
      <c r="R479" s="117">
        <v>2.922</v>
      </c>
      <c r="S479" s="117">
        <v>2.979</v>
      </c>
      <c r="T479" s="117">
        <v>3.466</v>
      </c>
      <c r="U479" s="117">
        <v>3.117</v>
      </c>
      <c r="V479" s="117">
        <v>3.291</v>
      </c>
      <c r="W479" s="117">
        <v>3.577</v>
      </c>
      <c r="X479" s="117">
        <v>3.262</v>
      </c>
      <c r="Y479" s="117">
        <v>3.419</v>
      </c>
      <c r="Z479" s="117">
        <v>4.009</v>
      </c>
      <c r="AA479" s="117">
        <v>3.545</v>
      </c>
      <c r="AB479" s="117">
        <v>3.777</v>
      </c>
      <c r="AC479" s="117">
        <v>4.109</v>
      </c>
      <c r="AD479" s="117">
        <v>3.645</v>
      </c>
      <c r="AE479" s="117">
        <v>3.877</v>
      </c>
      <c r="AF479" s="9">
        <f t="shared" si="1"/>
        <v>479</v>
      </c>
    </row>
    <row r="480" ht="15.75" customHeight="1">
      <c r="A480" s="120">
        <v>45029.0</v>
      </c>
      <c r="B480" s="121">
        <v>2.941</v>
      </c>
      <c r="C480" s="121">
        <v>2.459</v>
      </c>
      <c r="D480" s="121">
        <v>2.7</v>
      </c>
      <c r="E480" s="121">
        <v>2.964</v>
      </c>
      <c r="F480" s="121">
        <v>2.482</v>
      </c>
      <c r="G480" s="121">
        <v>2.723</v>
      </c>
      <c r="H480" s="121">
        <v>2.991</v>
      </c>
      <c r="I480" s="121">
        <v>2.509</v>
      </c>
      <c r="J480" s="121">
        <v>2.75</v>
      </c>
      <c r="K480" s="121">
        <v>3.021</v>
      </c>
      <c r="L480" s="121">
        <v>2.543</v>
      </c>
      <c r="M480" s="121">
        <v>2.782</v>
      </c>
      <c r="N480" s="121">
        <v>3.05</v>
      </c>
      <c r="O480" s="121">
        <v>2.577</v>
      </c>
      <c r="P480" s="121">
        <v>2.814</v>
      </c>
      <c r="Q480" s="121">
        <v>3.03</v>
      </c>
      <c r="R480" s="121">
        <v>2.92</v>
      </c>
      <c r="S480" s="121">
        <v>2.975</v>
      </c>
      <c r="T480" s="121">
        <v>3.483</v>
      </c>
      <c r="U480" s="121">
        <v>3.122</v>
      </c>
      <c r="V480" s="121">
        <v>3.303</v>
      </c>
      <c r="W480" s="121">
        <v>3.633</v>
      </c>
      <c r="X480" s="121">
        <v>3.233</v>
      </c>
      <c r="Y480" s="121">
        <v>3.433</v>
      </c>
      <c r="Z480" s="121">
        <v>3.964</v>
      </c>
      <c r="AA480" s="121">
        <v>3.5</v>
      </c>
      <c r="AB480" s="121">
        <v>3.732</v>
      </c>
      <c r="AC480" s="121">
        <v>4.073</v>
      </c>
      <c r="AD480" s="121">
        <v>3.609</v>
      </c>
      <c r="AE480" s="121">
        <v>3.841</v>
      </c>
      <c r="AF480" s="9">
        <f t="shared" si="1"/>
        <v>480</v>
      </c>
    </row>
    <row r="481" ht="15.75" customHeight="1">
      <c r="A481" s="116">
        <v>45028.0</v>
      </c>
      <c r="B481" s="117">
        <v>2.941</v>
      </c>
      <c r="C481" s="117">
        <v>2.459</v>
      </c>
      <c r="D481" s="117">
        <v>2.7</v>
      </c>
      <c r="E481" s="117">
        <v>2.964</v>
      </c>
      <c r="F481" s="117">
        <v>2.482</v>
      </c>
      <c r="G481" s="117">
        <v>2.723</v>
      </c>
      <c r="H481" s="117">
        <v>2.991</v>
      </c>
      <c r="I481" s="117">
        <v>2.509</v>
      </c>
      <c r="J481" s="117">
        <v>2.75</v>
      </c>
      <c r="K481" s="117">
        <v>3.018</v>
      </c>
      <c r="L481" s="117">
        <v>2.541</v>
      </c>
      <c r="M481" s="117">
        <v>2.78</v>
      </c>
      <c r="N481" s="117">
        <v>3.045</v>
      </c>
      <c r="O481" s="117">
        <v>2.573</v>
      </c>
      <c r="P481" s="117">
        <v>2.809</v>
      </c>
      <c r="Q481" s="117">
        <v>3.025</v>
      </c>
      <c r="R481" s="117">
        <v>2.875</v>
      </c>
      <c r="S481" s="117">
        <v>2.95</v>
      </c>
      <c r="T481" s="117">
        <v>3.423</v>
      </c>
      <c r="U481" s="117">
        <v>3.133</v>
      </c>
      <c r="V481" s="117">
        <v>3.278</v>
      </c>
      <c r="W481" s="117">
        <v>3.592</v>
      </c>
      <c r="X481" s="117">
        <v>3.192</v>
      </c>
      <c r="Y481" s="117">
        <v>3.392</v>
      </c>
      <c r="Z481" s="117">
        <v>3.964</v>
      </c>
      <c r="AA481" s="117">
        <v>3.5</v>
      </c>
      <c r="AB481" s="117">
        <v>3.732</v>
      </c>
      <c r="AC481" s="117">
        <v>4.064</v>
      </c>
      <c r="AD481" s="117">
        <v>3.609</v>
      </c>
      <c r="AE481" s="117">
        <v>3.836</v>
      </c>
      <c r="AF481" s="9">
        <f t="shared" si="1"/>
        <v>481</v>
      </c>
    </row>
    <row r="482" ht="15.75" customHeight="1">
      <c r="A482" s="116">
        <v>45027.0</v>
      </c>
      <c r="B482" s="117">
        <v>2.945</v>
      </c>
      <c r="C482" s="117">
        <v>2.464</v>
      </c>
      <c r="D482" s="117">
        <v>2.705</v>
      </c>
      <c r="E482" s="117">
        <v>2.973</v>
      </c>
      <c r="F482" s="117">
        <v>2.491</v>
      </c>
      <c r="G482" s="117">
        <v>2.732</v>
      </c>
      <c r="H482" s="117">
        <v>3.005</v>
      </c>
      <c r="I482" s="117">
        <v>2.523</v>
      </c>
      <c r="J482" s="117">
        <v>2.764</v>
      </c>
      <c r="K482" s="117">
        <v>3.035</v>
      </c>
      <c r="L482" s="117">
        <v>2.557</v>
      </c>
      <c r="M482" s="117">
        <v>2.796</v>
      </c>
      <c r="N482" s="117">
        <v>3.064</v>
      </c>
      <c r="O482" s="117">
        <v>2.591</v>
      </c>
      <c r="P482" s="117">
        <v>2.827</v>
      </c>
      <c r="Q482" s="117">
        <v>3.038</v>
      </c>
      <c r="R482" s="117">
        <v>2.9</v>
      </c>
      <c r="S482" s="117">
        <v>2.969</v>
      </c>
      <c r="T482" s="117">
        <v>3.439</v>
      </c>
      <c r="U482" s="117">
        <v>3.127</v>
      </c>
      <c r="V482" s="117">
        <v>3.283</v>
      </c>
      <c r="W482" s="117">
        <v>3.608</v>
      </c>
      <c r="X482" s="117">
        <v>3.175</v>
      </c>
      <c r="Y482" s="117">
        <v>3.392</v>
      </c>
      <c r="Z482" s="117">
        <v>3.982</v>
      </c>
      <c r="AA482" s="117">
        <v>3.509</v>
      </c>
      <c r="AB482" s="117">
        <v>3.745</v>
      </c>
      <c r="AC482" s="117">
        <v>4.082</v>
      </c>
      <c r="AD482" s="117">
        <v>3.618</v>
      </c>
      <c r="AE482" s="117">
        <v>3.85</v>
      </c>
      <c r="AF482" s="9">
        <f t="shared" si="1"/>
        <v>482</v>
      </c>
    </row>
    <row r="483" ht="15.75" customHeight="1">
      <c r="A483" s="116">
        <v>45026.0</v>
      </c>
      <c r="B483" s="117">
        <v>2.917</v>
      </c>
      <c r="C483" s="117">
        <v>2.45</v>
      </c>
      <c r="D483" s="117">
        <v>2.683</v>
      </c>
      <c r="E483" s="117">
        <v>3.0</v>
      </c>
      <c r="F483" s="117">
        <v>2.567</v>
      </c>
      <c r="G483" s="117">
        <v>2.783</v>
      </c>
      <c r="H483" s="117">
        <v>3.014</v>
      </c>
      <c r="I483" s="117">
        <v>2.532</v>
      </c>
      <c r="J483" s="117">
        <v>2.773</v>
      </c>
      <c r="K483" s="117">
        <v>3.048</v>
      </c>
      <c r="L483" s="117">
        <v>2.571</v>
      </c>
      <c r="M483" s="117">
        <v>2.809</v>
      </c>
      <c r="N483" s="117">
        <v>3.082</v>
      </c>
      <c r="O483" s="117">
        <v>2.609</v>
      </c>
      <c r="P483" s="117">
        <v>2.845</v>
      </c>
      <c r="Q483" s="117">
        <v>3.1</v>
      </c>
      <c r="R483" s="117">
        <v>2.874</v>
      </c>
      <c r="S483" s="117">
        <v>2.987</v>
      </c>
      <c r="T483" s="117">
        <v>3.448</v>
      </c>
      <c r="U483" s="117">
        <v>3.098</v>
      </c>
      <c r="V483" s="117">
        <v>3.273</v>
      </c>
      <c r="W483" s="117">
        <v>3.558</v>
      </c>
      <c r="X483" s="117">
        <v>3.225</v>
      </c>
      <c r="Y483" s="117">
        <v>3.392</v>
      </c>
      <c r="Z483" s="117">
        <v>4.0</v>
      </c>
      <c r="AA483" s="117">
        <v>3.518</v>
      </c>
      <c r="AB483" s="117">
        <v>3.759</v>
      </c>
      <c r="AC483" s="117">
        <v>4.082</v>
      </c>
      <c r="AD483" s="117">
        <v>3.632</v>
      </c>
      <c r="AE483" s="117">
        <v>3.857</v>
      </c>
      <c r="AF483" s="9">
        <f t="shared" si="1"/>
        <v>483</v>
      </c>
    </row>
    <row r="484" ht="15.75" customHeight="1">
      <c r="A484" s="116">
        <v>45023.0</v>
      </c>
      <c r="B484" s="117">
        <v>3.018</v>
      </c>
      <c r="C484" s="117">
        <v>2.536</v>
      </c>
      <c r="D484" s="117">
        <v>2.777</v>
      </c>
      <c r="E484" s="117">
        <v>3.1</v>
      </c>
      <c r="F484" s="117">
        <v>2.65</v>
      </c>
      <c r="G484" s="117">
        <v>2.875</v>
      </c>
      <c r="H484" s="117">
        <v>3.041</v>
      </c>
      <c r="I484" s="117">
        <v>2.559</v>
      </c>
      <c r="J484" s="117">
        <v>2.8</v>
      </c>
      <c r="K484" s="117">
        <v>3.075</v>
      </c>
      <c r="L484" s="117">
        <v>2.598</v>
      </c>
      <c r="M484" s="117">
        <v>2.837</v>
      </c>
      <c r="N484" s="117">
        <v>3.109</v>
      </c>
      <c r="O484" s="117">
        <v>2.636</v>
      </c>
      <c r="P484" s="117">
        <v>2.873</v>
      </c>
      <c r="Q484" s="117">
        <v>3.213</v>
      </c>
      <c r="R484" s="117">
        <v>2.913</v>
      </c>
      <c r="S484" s="117">
        <v>3.063</v>
      </c>
      <c r="T484" s="117">
        <v>3.541</v>
      </c>
      <c r="U484" s="117">
        <v>3.197</v>
      </c>
      <c r="V484" s="117">
        <v>3.369</v>
      </c>
      <c r="W484" s="117">
        <v>3.7</v>
      </c>
      <c r="X484" s="117">
        <v>3.342</v>
      </c>
      <c r="Y484" s="117">
        <v>3.521</v>
      </c>
      <c r="Z484" s="117">
        <v>4.018</v>
      </c>
      <c r="AA484" s="117">
        <v>3.536</v>
      </c>
      <c r="AB484" s="117">
        <v>3.777</v>
      </c>
      <c r="AC484" s="117">
        <v>4.109</v>
      </c>
      <c r="AD484" s="117">
        <v>3.641</v>
      </c>
      <c r="AE484" s="117">
        <v>3.875</v>
      </c>
      <c r="AF484" s="9">
        <f t="shared" si="1"/>
        <v>484</v>
      </c>
    </row>
    <row r="485" ht="15.75" customHeight="1">
      <c r="A485" s="116">
        <v>45022.0</v>
      </c>
      <c r="B485" s="117">
        <v>3.005</v>
      </c>
      <c r="C485" s="117">
        <v>2.523</v>
      </c>
      <c r="D485" s="117">
        <v>2.764</v>
      </c>
      <c r="E485" s="117">
        <v>3.032</v>
      </c>
      <c r="F485" s="117">
        <v>2.568</v>
      </c>
      <c r="G485" s="117">
        <v>2.8</v>
      </c>
      <c r="H485" s="117">
        <v>3.032</v>
      </c>
      <c r="I485" s="117">
        <v>2.55</v>
      </c>
      <c r="J485" s="117">
        <v>2.791</v>
      </c>
      <c r="K485" s="117">
        <v>3.066</v>
      </c>
      <c r="L485" s="117">
        <v>2.589</v>
      </c>
      <c r="M485" s="117">
        <v>2.828</v>
      </c>
      <c r="N485" s="117">
        <v>3.1</v>
      </c>
      <c r="O485" s="117">
        <v>2.627</v>
      </c>
      <c r="P485" s="117">
        <v>2.864</v>
      </c>
      <c r="Q485" s="117">
        <v>3.25</v>
      </c>
      <c r="R485" s="117">
        <v>2.95</v>
      </c>
      <c r="S485" s="117">
        <v>3.1</v>
      </c>
      <c r="T485" s="117">
        <v>3.595</v>
      </c>
      <c r="U485" s="117">
        <v>3.17</v>
      </c>
      <c r="V485" s="117">
        <v>3.383</v>
      </c>
      <c r="W485" s="117">
        <v>3.708</v>
      </c>
      <c r="X485" s="117">
        <v>3.328</v>
      </c>
      <c r="Y485" s="117">
        <v>3.518</v>
      </c>
      <c r="Z485" s="117">
        <v>4.018</v>
      </c>
      <c r="AA485" s="117">
        <v>3.536</v>
      </c>
      <c r="AB485" s="117">
        <v>3.777</v>
      </c>
      <c r="AC485" s="117">
        <v>4.109</v>
      </c>
      <c r="AD485" s="117">
        <v>3.641</v>
      </c>
      <c r="AE485" s="117">
        <v>3.875</v>
      </c>
      <c r="AF485" s="9">
        <f t="shared" si="1"/>
        <v>485</v>
      </c>
    </row>
    <row r="486" ht="15.75" customHeight="1">
      <c r="A486" s="116">
        <v>45021.0</v>
      </c>
      <c r="B486" s="117">
        <v>2.917</v>
      </c>
      <c r="C486" s="117">
        <v>2.417</v>
      </c>
      <c r="D486" s="117">
        <v>2.667</v>
      </c>
      <c r="E486" s="117">
        <v>2.985</v>
      </c>
      <c r="F486" s="117">
        <v>2.505</v>
      </c>
      <c r="G486" s="117">
        <v>2.745</v>
      </c>
      <c r="H486" s="117">
        <v>3.005</v>
      </c>
      <c r="I486" s="117">
        <v>2.525</v>
      </c>
      <c r="J486" s="117">
        <v>2.765</v>
      </c>
      <c r="K486" s="117">
        <v>3.04</v>
      </c>
      <c r="L486" s="117">
        <v>2.555</v>
      </c>
      <c r="M486" s="117">
        <v>2.798</v>
      </c>
      <c r="N486" s="117">
        <v>3.075</v>
      </c>
      <c r="O486" s="117">
        <v>2.585</v>
      </c>
      <c r="P486" s="117">
        <v>2.83</v>
      </c>
      <c r="Q486" s="117">
        <v>3.2</v>
      </c>
      <c r="R486" s="117">
        <v>2.85</v>
      </c>
      <c r="S486" s="117">
        <v>3.025</v>
      </c>
      <c r="T486" s="117">
        <v>3.567</v>
      </c>
      <c r="U486" s="117">
        <v>3.122</v>
      </c>
      <c r="V486" s="117">
        <v>3.344</v>
      </c>
      <c r="W486" s="117">
        <v>3.742</v>
      </c>
      <c r="X486" s="117">
        <v>3.283</v>
      </c>
      <c r="Y486" s="117">
        <v>3.513</v>
      </c>
      <c r="Z486" s="117">
        <v>4.01</v>
      </c>
      <c r="AA486" s="117">
        <v>3.53</v>
      </c>
      <c r="AB486" s="117">
        <v>3.77</v>
      </c>
      <c r="AC486" s="117">
        <v>4.111</v>
      </c>
      <c r="AD486" s="117">
        <v>3.638</v>
      </c>
      <c r="AE486" s="117">
        <v>3.875</v>
      </c>
      <c r="AF486" s="9">
        <f t="shared" si="1"/>
        <v>486</v>
      </c>
    </row>
    <row r="487" ht="15.75" customHeight="1">
      <c r="A487" s="116">
        <v>45020.0</v>
      </c>
      <c r="B487" s="117">
        <v>3.05</v>
      </c>
      <c r="C487" s="117">
        <v>2.559</v>
      </c>
      <c r="D487" s="117">
        <v>2.805</v>
      </c>
      <c r="E487" s="117">
        <v>3.059</v>
      </c>
      <c r="F487" s="117">
        <v>2.568</v>
      </c>
      <c r="G487" s="117">
        <v>2.814</v>
      </c>
      <c r="H487" s="117">
        <v>3.077</v>
      </c>
      <c r="I487" s="117">
        <v>2.586</v>
      </c>
      <c r="J487" s="117">
        <v>2.832</v>
      </c>
      <c r="K487" s="117">
        <v>3.098</v>
      </c>
      <c r="L487" s="117">
        <v>2.607</v>
      </c>
      <c r="M487" s="117">
        <v>2.853</v>
      </c>
      <c r="N487" s="117">
        <v>3.118</v>
      </c>
      <c r="O487" s="117">
        <v>2.627</v>
      </c>
      <c r="P487" s="117">
        <v>2.873</v>
      </c>
      <c r="Q487" s="117">
        <v>3.158</v>
      </c>
      <c r="R487" s="117">
        <v>2.783</v>
      </c>
      <c r="S487" s="117">
        <v>2.971</v>
      </c>
      <c r="T487" s="117">
        <v>3.556</v>
      </c>
      <c r="U487" s="117">
        <v>3.122</v>
      </c>
      <c r="V487" s="117">
        <v>3.339</v>
      </c>
      <c r="W487" s="117">
        <v>3.742</v>
      </c>
      <c r="X487" s="117">
        <v>3.3</v>
      </c>
      <c r="Y487" s="117">
        <v>3.521</v>
      </c>
      <c r="Z487" s="117">
        <v>4.045</v>
      </c>
      <c r="AA487" s="117">
        <v>3.564</v>
      </c>
      <c r="AB487" s="117">
        <v>3.805</v>
      </c>
      <c r="AC487" s="117">
        <v>4.129</v>
      </c>
      <c r="AD487" s="117">
        <v>3.656</v>
      </c>
      <c r="AE487" s="117">
        <v>3.893</v>
      </c>
      <c r="AF487" s="9">
        <f t="shared" si="1"/>
        <v>487</v>
      </c>
    </row>
    <row r="488" ht="15.75" customHeight="1">
      <c r="A488" s="116">
        <v>45019.0</v>
      </c>
      <c r="B488" s="117">
        <v>3.045</v>
      </c>
      <c r="C488" s="117">
        <v>2.555</v>
      </c>
      <c r="D488" s="117">
        <v>2.8</v>
      </c>
      <c r="E488" s="117">
        <v>3.045</v>
      </c>
      <c r="F488" s="117">
        <v>2.555</v>
      </c>
      <c r="G488" s="117">
        <v>2.8</v>
      </c>
      <c r="H488" s="117">
        <v>3.068</v>
      </c>
      <c r="I488" s="117">
        <v>2.577</v>
      </c>
      <c r="J488" s="117">
        <v>2.823</v>
      </c>
      <c r="K488" s="117">
        <v>3.084</v>
      </c>
      <c r="L488" s="117">
        <v>2.593</v>
      </c>
      <c r="M488" s="117">
        <v>2.839</v>
      </c>
      <c r="N488" s="117">
        <v>3.1</v>
      </c>
      <c r="O488" s="117">
        <v>2.609</v>
      </c>
      <c r="P488" s="117">
        <v>2.855</v>
      </c>
      <c r="Q488" s="117">
        <v>3.16</v>
      </c>
      <c r="R488" s="117">
        <v>2.87</v>
      </c>
      <c r="S488" s="117">
        <v>3.015</v>
      </c>
      <c r="T488" s="117">
        <v>3.585</v>
      </c>
      <c r="U488" s="117">
        <v>3.165</v>
      </c>
      <c r="V488" s="117">
        <v>3.375</v>
      </c>
      <c r="W488" s="117">
        <v>3.743</v>
      </c>
      <c r="X488" s="117">
        <v>3.279</v>
      </c>
      <c r="Y488" s="117">
        <v>3.511</v>
      </c>
      <c r="Z488" s="117">
        <v>4.032</v>
      </c>
      <c r="AA488" s="117">
        <v>3.55</v>
      </c>
      <c r="AB488" s="117">
        <v>3.791</v>
      </c>
      <c r="AC488" s="117">
        <v>4.109</v>
      </c>
      <c r="AD488" s="117">
        <v>3.65</v>
      </c>
      <c r="AE488" s="117">
        <v>3.88</v>
      </c>
      <c r="AF488" s="9">
        <f t="shared" si="1"/>
        <v>488</v>
      </c>
    </row>
    <row r="489" ht="15.75" customHeight="1">
      <c r="A489" s="116">
        <v>45016.0</v>
      </c>
      <c r="B489" s="117">
        <v>3.168</v>
      </c>
      <c r="C489" s="117">
        <v>2.677</v>
      </c>
      <c r="D489" s="117">
        <v>2.923</v>
      </c>
      <c r="E489" s="117">
        <v>3.168</v>
      </c>
      <c r="F489" s="117">
        <v>2.677</v>
      </c>
      <c r="G489" s="117">
        <v>2.923</v>
      </c>
      <c r="H489" s="117">
        <v>3.168</v>
      </c>
      <c r="I489" s="117">
        <v>2.677</v>
      </c>
      <c r="J489" s="117">
        <v>2.923</v>
      </c>
      <c r="K489" s="117">
        <v>3.18</v>
      </c>
      <c r="L489" s="117">
        <v>2.689</v>
      </c>
      <c r="M489" s="117">
        <v>2.934</v>
      </c>
      <c r="N489" s="117">
        <v>3.191</v>
      </c>
      <c r="O489" s="117">
        <v>2.7</v>
      </c>
      <c r="P489" s="117">
        <v>2.945</v>
      </c>
      <c r="Q489" s="117">
        <v>2.99</v>
      </c>
      <c r="R489" s="117">
        <v>2.61</v>
      </c>
      <c r="S489" s="117">
        <v>2.8</v>
      </c>
      <c r="T489" s="117">
        <v>3.46</v>
      </c>
      <c r="U489" s="117">
        <v>3.025</v>
      </c>
      <c r="V489" s="117">
        <v>3.243</v>
      </c>
      <c r="W489" s="117">
        <v>3.669</v>
      </c>
      <c r="X489" s="117">
        <v>3.169</v>
      </c>
      <c r="Y489" s="117">
        <v>3.419</v>
      </c>
      <c r="Z489" s="117">
        <v>4.073</v>
      </c>
      <c r="AA489" s="117">
        <v>3.582</v>
      </c>
      <c r="AB489" s="117">
        <v>3.827</v>
      </c>
      <c r="AC489" s="117">
        <v>4.155</v>
      </c>
      <c r="AD489" s="117">
        <v>3.682</v>
      </c>
      <c r="AE489" s="117">
        <v>3.918</v>
      </c>
      <c r="AF489" s="9">
        <f t="shared" si="1"/>
        <v>489</v>
      </c>
    </row>
    <row r="490" ht="15.75" customHeight="1">
      <c r="A490" s="116">
        <v>45015.0</v>
      </c>
      <c r="B490" s="117">
        <v>3.368</v>
      </c>
      <c r="C490" s="117">
        <v>2.895</v>
      </c>
      <c r="D490" s="117">
        <v>3.132</v>
      </c>
      <c r="E490" s="117">
        <v>3.368</v>
      </c>
      <c r="F490" s="117">
        <v>2.895</v>
      </c>
      <c r="G490" s="117">
        <v>3.132</v>
      </c>
      <c r="H490" s="117">
        <v>3.368</v>
      </c>
      <c r="I490" s="117">
        <v>2.895</v>
      </c>
      <c r="J490" s="117">
        <v>3.132</v>
      </c>
      <c r="K490" s="117">
        <v>3.359</v>
      </c>
      <c r="L490" s="117">
        <v>2.889</v>
      </c>
      <c r="M490" s="117">
        <v>3.124</v>
      </c>
      <c r="N490" s="117">
        <v>3.35</v>
      </c>
      <c r="O490" s="117">
        <v>2.882</v>
      </c>
      <c r="P490" s="117">
        <v>3.116</v>
      </c>
      <c r="Q490" s="117">
        <v>3.26</v>
      </c>
      <c r="R490" s="117">
        <v>2.84</v>
      </c>
      <c r="S490" s="117">
        <v>3.05</v>
      </c>
      <c r="T490" s="117">
        <v>3.707</v>
      </c>
      <c r="U490" s="117">
        <v>3.355</v>
      </c>
      <c r="V490" s="117">
        <v>3.531</v>
      </c>
      <c r="W490" s="117">
        <v>3.869</v>
      </c>
      <c r="X490" s="117">
        <v>3.45</v>
      </c>
      <c r="Y490" s="117">
        <v>3.659</v>
      </c>
      <c r="Z490" s="117">
        <v>4.218</v>
      </c>
      <c r="AA490" s="117">
        <v>3.759</v>
      </c>
      <c r="AB490" s="117">
        <v>3.989</v>
      </c>
      <c r="AC490" s="117">
        <v>4.359</v>
      </c>
      <c r="AD490" s="117">
        <v>3.877</v>
      </c>
      <c r="AE490" s="117">
        <v>4.118</v>
      </c>
      <c r="AF490" s="9">
        <f t="shared" si="1"/>
        <v>490</v>
      </c>
    </row>
    <row r="491" ht="15.75" customHeight="1">
      <c r="A491" s="116">
        <v>45014.0</v>
      </c>
      <c r="B491" s="117">
        <v>3.509</v>
      </c>
      <c r="C491" s="117">
        <v>3.027</v>
      </c>
      <c r="D491" s="117">
        <v>3.268</v>
      </c>
      <c r="E491" s="117">
        <v>3.509</v>
      </c>
      <c r="F491" s="117">
        <v>3.027</v>
      </c>
      <c r="G491" s="117">
        <v>3.268</v>
      </c>
      <c r="H491" s="117">
        <v>3.518</v>
      </c>
      <c r="I491" s="117">
        <v>3.036</v>
      </c>
      <c r="J491" s="117">
        <v>3.277</v>
      </c>
      <c r="K491" s="117">
        <v>3.516</v>
      </c>
      <c r="L491" s="117">
        <v>3.041</v>
      </c>
      <c r="M491" s="117">
        <v>3.279</v>
      </c>
      <c r="N491" s="117">
        <v>3.514</v>
      </c>
      <c r="O491" s="117">
        <v>3.045</v>
      </c>
      <c r="P491" s="117">
        <v>3.28</v>
      </c>
      <c r="Q491" s="117">
        <v>3.39</v>
      </c>
      <c r="R491" s="117">
        <v>3.11</v>
      </c>
      <c r="S491" s="117">
        <v>3.25</v>
      </c>
      <c r="T491" s="117">
        <v>3.74</v>
      </c>
      <c r="U491" s="117">
        <v>3.34</v>
      </c>
      <c r="V491" s="117">
        <v>3.54</v>
      </c>
      <c r="W491" s="117">
        <v>3.871</v>
      </c>
      <c r="X491" s="117">
        <v>3.414</v>
      </c>
      <c r="Y491" s="117">
        <v>3.643</v>
      </c>
      <c r="Z491" s="117">
        <v>4.423</v>
      </c>
      <c r="AA491" s="117">
        <v>3.959</v>
      </c>
      <c r="AB491" s="117">
        <v>4.191</v>
      </c>
      <c r="AC491" s="117">
        <v>4.509</v>
      </c>
      <c r="AD491" s="117">
        <v>4.036</v>
      </c>
      <c r="AE491" s="117">
        <v>4.273</v>
      </c>
      <c r="AF491" s="9">
        <f t="shared" si="1"/>
        <v>491</v>
      </c>
    </row>
    <row r="492" ht="15.75" customHeight="1">
      <c r="A492" s="116">
        <v>45013.0</v>
      </c>
      <c r="B492" s="117">
        <v>3.536</v>
      </c>
      <c r="C492" s="117">
        <v>3.055</v>
      </c>
      <c r="D492" s="117">
        <v>3.295</v>
      </c>
      <c r="E492" s="117">
        <v>3.536</v>
      </c>
      <c r="F492" s="117">
        <v>3.055</v>
      </c>
      <c r="G492" s="117">
        <v>3.295</v>
      </c>
      <c r="H492" s="117">
        <v>3.555</v>
      </c>
      <c r="I492" s="117">
        <v>3.073</v>
      </c>
      <c r="J492" s="117">
        <v>3.314</v>
      </c>
      <c r="K492" s="117">
        <v>3.555</v>
      </c>
      <c r="L492" s="117">
        <v>3.078</v>
      </c>
      <c r="M492" s="117">
        <v>3.316</v>
      </c>
      <c r="N492" s="117">
        <v>3.555</v>
      </c>
      <c r="O492" s="117">
        <v>3.082</v>
      </c>
      <c r="P492" s="117">
        <v>3.318</v>
      </c>
      <c r="Q492" s="117">
        <v>3.538</v>
      </c>
      <c r="R492" s="117">
        <v>3.213</v>
      </c>
      <c r="S492" s="117">
        <v>3.375</v>
      </c>
      <c r="T492" s="117">
        <v>3.752</v>
      </c>
      <c r="U492" s="117">
        <v>3.357</v>
      </c>
      <c r="V492" s="117">
        <v>3.555</v>
      </c>
      <c r="W492" s="117">
        <v>3.879</v>
      </c>
      <c r="X492" s="117">
        <v>3.4</v>
      </c>
      <c r="Y492" s="117">
        <v>3.639</v>
      </c>
      <c r="Z492" s="117">
        <v>4.459</v>
      </c>
      <c r="AA492" s="117">
        <v>3.995</v>
      </c>
      <c r="AB492" s="117">
        <v>4.227</v>
      </c>
      <c r="AC492" s="117">
        <v>4.545</v>
      </c>
      <c r="AD492" s="117">
        <v>4.073</v>
      </c>
      <c r="AE492" s="117">
        <v>4.309</v>
      </c>
      <c r="AF492" s="9">
        <f t="shared" si="1"/>
        <v>492</v>
      </c>
    </row>
    <row r="493" ht="15.75" customHeight="1">
      <c r="A493" s="116">
        <v>45012.0</v>
      </c>
      <c r="B493" s="117">
        <v>3.564</v>
      </c>
      <c r="C493" s="117">
        <v>3.082</v>
      </c>
      <c r="D493" s="117">
        <v>3.323</v>
      </c>
      <c r="E493" s="117">
        <v>3.564</v>
      </c>
      <c r="F493" s="117">
        <v>3.082</v>
      </c>
      <c r="G493" s="117">
        <v>3.323</v>
      </c>
      <c r="H493" s="117">
        <v>3.582</v>
      </c>
      <c r="I493" s="117">
        <v>3.1</v>
      </c>
      <c r="J493" s="117">
        <v>3.341</v>
      </c>
      <c r="K493" s="117">
        <v>3.573</v>
      </c>
      <c r="L493" s="117">
        <v>3.095</v>
      </c>
      <c r="M493" s="117">
        <v>3.334</v>
      </c>
      <c r="N493" s="117">
        <v>3.564</v>
      </c>
      <c r="O493" s="117">
        <v>3.091</v>
      </c>
      <c r="P493" s="117">
        <v>3.327</v>
      </c>
      <c r="Q493" s="117">
        <v>3.575</v>
      </c>
      <c r="R493" s="117">
        <v>3.225</v>
      </c>
      <c r="S493" s="117">
        <v>3.4</v>
      </c>
      <c r="T493" s="117">
        <v>3.775</v>
      </c>
      <c r="U493" s="117">
        <v>3.35</v>
      </c>
      <c r="V493" s="117">
        <v>3.563</v>
      </c>
      <c r="W493" s="117">
        <v>3.907</v>
      </c>
      <c r="X493" s="117">
        <v>3.429</v>
      </c>
      <c r="Y493" s="117">
        <v>3.668</v>
      </c>
      <c r="Z493" s="117">
        <v>4.459</v>
      </c>
      <c r="AA493" s="117">
        <v>4.005</v>
      </c>
      <c r="AB493" s="117">
        <v>4.232</v>
      </c>
      <c r="AC493" s="117">
        <v>4.545</v>
      </c>
      <c r="AD493" s="117">
        <v>4.073</v>
      </c>
      <c r="AE493" s="117">
        <v>4.309</v>
      </c>
      <c r="AF493" s="9">
        <f t="shared" si="1"/>
        <v>493</v>
      </c>
    </row>
    <row r="494" ht="15.75" customHeight="1">
      <c r="A494" s="116">
        <v>45009.0</v>
      </c>
      <c r="B494" s="117">
        <v>3.623</v>
      </c>
      <c r="C494" s="117">
        <v>3.141</v>
      </c>
      <c r="D494" s="117">
        <v>3.382</v>
      </c>
      <c r="E494" s="117">
        <v>3.623</v>
      </c>
      <c r="F494" s="117">
        <v>3.141</v>
      </c>
      <c r="G494" s="117">
        <v>3.382</v>
      </c>
      <c r="H494" s="117">
        <v>3.636</v>
      </c>
      <c r="I494" s="117">
        <v>3.155</v>
      </c>
      <c r="J494" s="117">
        <v>3.395</v>
      </c>
      <c r="K494" s="117">
        <v>3.639</v>
      </c>
      <c r="L494" s="117">
        <v>3.159</v>
      </c>
      <c r="M494" s="117">
        <v>3.399</v>
      </c>
      <c r="N494" s="117">
        <v>3.641</v>
      </c>
      <c r="O494" s="117">
        <v>3.164</v>
      </c>
      <c r="P494" s="117">
        <v>3.402</v>
      </c>
      <c r="Q494" s="117">
        <v>3.575</v>
      </c>
      <c r="R494" s="117">
        <v>3.275</v>
      </c>
      <c r="S494" s="117">
        <v>3.425</v>
      </c>
      <c r="T494" s="117">
        <v>3.695</v>
      </c>
      <c r="U494" s="117">
        <v>3.27</v>
      </c>
      <c r="V494" s="117">
        <v>3.483</v>
      </c>
      <c r="W494" s="117">
        <v>3.907</v>
      </c>
      <c r="X494" s="117">
        <v>3.436</v>
      </c>
      <c r="Y494" s="117">
        <v>3.671</v>
      </c>
      <c r="Z494" s="117">
        <v>4.505</v>
      </c>
      <c r="AA494" s="117">
        <v>4.05</v>
      </c>
      <c r="AB494" s="117">
        <v>4.277</v>
      </c>
      <c r="AC494" s="117">
        <v>4.591</v>
      </c>
      <c r="AD494" s="117">
        <v>4.118</v>
      </c>
      <c r="AE494" s="117">
        <v>4.355</v>
      </c>
      <c r="AF494" s="9">
        <f t="shared" si="1"/>
        <v>494</v>
      </c>
    </row>
    <row r="495" ht="15.75" customHeight="1">
      <c r="A495" s="116">
        <v>45008.0</v>
      </c>
      <c r="B495" s="117">
        <v>3.645</v>
      </c>
      <c r="C495" s="117">
        <v>3.173</v>
      </c>
      <c r="D495" s="117">
        <v>3.409</v>
      </c>
      <c r="E495" s="117">
        <v>3.645</v>
      </c>
      <c r="F495" s="117">
        <v>3.173</v>
      </c>
      <c r="G495" s="117">
        <v>3.409</v>
      </c>
      <c r="H495" s="117">
        <v>3.673</v>
      </c>
      <c r="I495" s="117">
        <v>3.2</v>
      </c>
      <c r="J495" s="117">
        <v>3.436</v>
      </c>
      <c r="K495" s="117">
        <v>3.657</v>
      </c>
      <c r="L495" s="117">
        <v>3.195</v>
      </c>
      <c r="M495" s="117">
        <v>3.426</v>
      </c>
      <c r="N495" s="117">
        <v>3.641</v>
      </c>
      <c r="O495" s="117">
        <v>3.191</v>
      </c>
      <c r="P495" s="117">
        <v>3.416</v>
      </c>
      <c r="Q495" s="117">
        <v>3.71</v>
      </c>
      <c r="R495" s="117">
        <v>3.37</v>
      </c>
      <c r="S495" s="117">
        <v>3.54</v>
      </c>
      <c r="T495" s="117">
        <v>3.861</v>
      </c>
      <c r="U495" s="117">
        <v>3.509</v>
      </c>
      <c r="V495" s="117">
        <v>3.685</v>
      </c>
      <c r="W495" s="117">
        <v>4.1</v>
      </c>
      <c r="X495" s="117">
        <v>3.642</v>
      </c>
      <c r="Y495" s="117">
        <v>3.871</v>
      </c>
      <c r="Z495" s="117">
        <v>4.691</v>
      </c>
      <c r="AA495" s="117">
        <v>4.218</v>
      </c>
      <c r="AB495" s="117">
        <v>4.455</v>
      </c>
      <c r="AC495" s="117">
        <v>4.795</v>
      </c>
      <c r="AD495" s="117">
        <v>4.323</v>
      </c>
      <c r="AE495" s="117">
        <v>4.559</v>
      </c>
      <c r="AF495" s="9">
        <f t="shared" si="1"/>
        <v>495</v>
      </c>
    </row>
    <row r="496" ht="15.75" customHeight="1">
      <c r="A496" s="116">
        <v>45007.0</v>
      </c>
      <c r="B496" s="117">
        <v>3.791</v>
      </c>
      <c r="C496" s="117">
        <v>3.314</v>
      </c>
      <c r="D496" s="117">
        <v>3.552</v>
      </c>
      <c r="E496" s="117">
        <v>3.8</v>
      </c>
      <c r="F496" s="117">
        <v>3.323</v>
      </c>
      <c r="G496" s="117">
        <v>3.561</v>
      </c>
      <c r="H496" s="117">
        <v>3.823</v>
      </c>
      <c r="I496" s="117">
        <v>3.345</v>
      </c>
      <c r="J496" s="117">
        <v>3.584</v>
      </c>
      <c r="K496" s="117">
        <v>3.827</v>
      </c>
      <c r="L496" s="117">
        <v>3.352</v>
      </c>
      <c r="M496" s="117">
        <v>3.59</v>
      </c>
      <c r="N496" s="117">
        <v>3.832</v>
      </c>
      <c r="O496" s="117">
        <v>3.359</v>
      </c>
      <c r="P496" s="117">
        <v>3.595</v>
      </c>
      <c r="Q496" s="117">
        <v>3.7</v>
      </c>
      <c r="R496" s="117">
        <v>3.41</v>
      </c>
      <c r="S496" s="117">
        <v>3.555</v>
      </c>
      <c r="T496" s="117">
        <v>3.902</v>
      </c>
      <c r="U496" s="117">
        <v>3.564</v>
      </c>
      <c r="V496" s="117">
        <v>3.733</v>
      </c>
      <c r="W496" s="117">
        <v>4.15</v>
      </c>
      <c r="X496" s="117">
        <v>3.664</v>
      </c>
      <c r="Y496" s="117">
        <v>3.907</v>
      </c>
      <c r="Z496" s="117">
        <v>4.868</v>
      </c>
      <c r="AA496" s="117">
        <v>4.386</v>
      </c>
      <c r="AB496" s="117">
        <v>4.627</v>
      </c>
      <c r="AC496" s="117">
        <v>4.986</v>
      </c>
      <c r="AD496" s="117">
        <v>4.505</v>
      </c>
      <c r="AE496" s="117">
        <v>4.745</v>
      </c>
      <c r="AF496" s="9">
        <f t="shared" si="1"/>
        <v>496</v>
      </c>
    </row>
    <row r="497" ht="15.75" customHeight="1">
      <c r="A497" s="116">
        <v>45006.0</v>
      </c>
      <c r="B497" s="117">
        <v>3.814</v>
      </c>
      <c r="C497" s="117">
        <v>3.336</v>
      </c>
      <c r="D497" s="117">
        <v>3.575</v>
      </c>
      <c r="E497" s="117">
        <v>3.823</v>
      </c>
      <c r="F497" s="117">
        <v>3.345</v>
      </c>
      <c r="G497" s="117">
        <v>3.584</v>
      </c>
      <c r="H497" s="117">
        <v>3.836</v>
      </c>
      <c r="I497" s="117">
        <v>3.359</v>
      </c>
      <c r="J497" s="117">
        <v>3.598</v>
      </c>
      <c r="K497" s="117">
        <v>3.841</v>
      </c>
      <c r="L497" s="117">
        <v>3.366</v>
      </c>
      <c r="M497" s="117">
        <v>3.603</v>
      </c>
      <c r="N497" s="117">
        <v>3.845</v>
      </c>
      <c r="O497" s="117">
        <v>3.373</v>
      </c>
      <c r="P497" s="117">
        <v>3.609</v>
      </c>
      <c r="Q497" s="117">
        <v>3.784</v>
      </c>
      <c r="R497" s="117">
        <v>3.45</v>
      </c>
      <c r="S497" s="117">
        <v>3.617</v>
      </c>
      <c r="T497" s="117">
        <v>3.978</v>
      </c>
      <c r="U497" s="117">
        <v>3.585</v>
      </c>
      <c r="V497" s="117">
        <v>3.782</v>
      </c>
      <c r="W497" s="117">
        <v>4.179</v>
      </c>
      <c r="X497" s="117">
        <v>3.693</v>
      </c>
      <c r="Y497" s="117">
        <v>3.936</v>
      </c>
      <c r="Z497" s="117">
        <v>4.855</v>
      </c>
      <c r="AA497" s="117">
        <v>4.375</v>
      </c>
      <c r="AB497" s="117">
        <v>4.615</v>
      </c>
      <c r="AC497" s="117">
        <v>4.96</v>
      </c>
      <c r="AD497" s="117">
        <v>4.48</v>
      </c>
      <c r="AE497" s="117">
        <v>4.72</v>
      </c>
      <c r="AF497" s="9">
        <f t="shared" si="1"/>
        <v>497</v>
      </c>
    </row>
    <row r="498" ht="15.75" customHeight="1">
      <c r="A498" s="116">
        <v>45005.0</v>
      </c>
      <c r="B498" s="117">
        <v>3.836</v>
      </c>
      <c r="C498" s="117">
        <v>3.359</v>
      </c>
      <c r="D498" s="117">
        <v>3.598</v>
      </c>
      <c r="E498" s="117">
        <v>3.845</v>
      </c>
      <c r="F498" s="117">
        <v>3.368</v>
      </c>
      <c r="G498" s="117">
        <v>3.607</v>
      </c>
      <c r="H498" s="117">
        <v>3.864</v>
      </c>
      <c r="I498" s="117">
        <v>3.386</v>
      </c>
      <c r="J498" s="117">
        <v>3.625</v>
      </c>
      <c r="K498" s="117">
        <v>3.868</v>
      </c>
      <c r="L498" s="117">
        <v>3.393</v>
      </c>
      <c r="M498" s="117">
        <v>3.631</v>
      </c>
      <c r="N498" s="117">
        <v>3.873</v>
      </c>
      <c r="O498" s="117">
        <v>3.4</v>
      </c>
      <c r="P498" s="117">
        <v>3.636</v>
      </c>
      <c r="Q498" s="117">
        <v>3.756</v>
      </c>
      <c r="R498" s="117">
        <v>3.44</v>
      </c>
      <c r="S498" s="117">
        <v>3.598</v>
      </c>
      <c r="T498" s="117">
        <v>4.02</v>
      </c>
      <c r="U498" s="117">
        <v>3.62</v>
      </c>
      <c r="V498" s="117">
        <v>3.82</v>
      </c>
      <c r="W498" s="117">
        <v>4.207</v>
      </c>
      <c r="X498" s="117">
        <v>3.721</v>
      </c>
      <c r="Y498" s="117">
        <v>3.964</v>
      </c>
      <c r="Z498" s="117">
        <v>4.9</v>
      </c>
      <c r="AA498" s="117">
        <v>4.418</v>
      </c>
      <c r="AB498" s="117">
        <v>4.659</v>
      </c>
      <c r="AC498" s="117">
        <v>5.018</v>
      </c>
      <c r="AD498" s="117">
        <v>4.527</v>
      </c>
      <c r="AE498" s="117">
        <v>4.773</v>
      </c>
      <c r="AF498" s="9">
        <f t="shared" si="1"/>
        <v>498</v>
      </c>
    </row>
    <row r="499" ht="15.75" customHeight="1">
      <c r="A499" s="116">
        <v>45002.0</v>
      </c>
      <c r="B499" s="117">
        <v>3.841</v>
      </c>
      <c r="C499" s="117">
        <v>3.364</v>
      </c>
      <c r="D499" s="117">
        <v>3.602</v>
      </c>
      <c r="E499" s="117">
        <v>3.85</v>
      </c>
      <c r="F499" s="117">
        <v>3.373</v>
      </c>
      <c r="G499" s="117">
        <v>3.611</v>
      </c>
      <c r="H499" s="117">
        <v>3.868</v>
      </c>
      <c r="I499" s="117">
        <v>3.391</v>
      </c>
      <c r="J499" s="117">
        <v>3.63</v>
      </c>
      <c r="K499" s="117">
        <v>3.873</v>
      </c>
      <c r="L499" s="117">
        <v>3.411</v>
      </c>
      <c r="M499" s="117">
        <v>3.642</v>
      </c>
      <c r="N499" s="117">
        <v>3.877</v>
      </c>
      <c r="O499" s="117">
        <v>3.432</v>
      </c>
      <c r="P499" s="117">
        <v>3.655</v>
      </c>
      <c r="Q499" s="117">
        <v>3.856</v>
      </c>
      <c r="R499" s="117">
        <v>3.506</v>
      </c>
      <c r="S499" s="117">
        <v>3.681</v>
      </c>
      <c r="T499" s="117">
        <v>4.089</v>
      </c>
      <c r="U499" s="117">
        <v>3.726</v>
      </c>
      <c r="V499" s="117">
        <v>3.908</v>
      </c>
      <c r="W499" s="117">
        <v>4.264</v>
      </c>
      <c r="X499" s="117">
        <v>3.821</v>
      </c>
      <c r="Y499" s="117">
        <v>4.043</v>
      </c>
      <c r="Z499" s="117">
        <v>4.905</v>
      </c>
      <c r="AA499" s="117">
        <v>4.423</v>
      </c>
      <c r="AB499" s="117">
        <v>4.664</v>
      </c>
      <c r="AC499" s="117">
        <v>5.023</v>
      </c>
      <c r="AD499" s="117">
        <v>4.532</v>
      </c>
      <c r="AE499" s="117">
        <v>4.777</v>
      </c>
      <c r="AF499" s="9">
        <f t="shared" si="1"/>
        <v>499</v>
      </c>
    </row>
    <row r="500" ht="15.75" customHeight="1">
      <c r="A500" s="116">
        <v>45001.0</v>
      </c>
      <c r="B500" s="122">
        <v>3.845</v>
      </c>
      <c r="C500" s="117">
        <v>3.368</v>
      </c>
      <c r="D500" s="117">
        <v>3.607</v>
      </c>
      <c r="E500" s="123">
        <v>3.85</v>
      </c>
      <c r="F500" s="117">
        <v>3.373</v>
      </c>
      <c r="G500" s="123">
        <v>3.611</v>
      </c>
      <c r="H500" s="117">
        <v>3.877</v>
      </c>
      <c r="I500" s="123">
        <v>3.4</v>
      </c>
      <c r="J500" s="117">
        <v>3.639</v>
      </c>
      <c r="K500" s="123">
        <v>3.861</v>
      </c>
      <c r="L500" s="117">
        <v>3.411</v>
      </c>
      <c r="M500" s="123">
        <v>3.636</v>
      </c>
      <c r="N500" s="122">
        <v>3.845</v>
      </c>
      <c r="O500" s="123">
        <v>3.423</v>
      </c>
      <c r="P500" s="122">
        <v>3.634</v>
      </c>
      <c r="Q500" s="123">
        <v>3.788</v>
      </c>
      <c r="R500" s="122">
        <v>3.5</v>
      </c>
      <c r="S500" s="122">
        <v>3.644</v>
      </c>
      <c r="T500" s="122">
        <v>4.095</v>
      </c>
      <c r="U500" s="122">
        <v>3.665</v>
      </c>
      <c r="V500" s="122">
        <v>3.88</v>
      </c>
      <c r="W500" s="122">
        <v>4.243</v>
      </c>
      <c r="X500" s="122">
        <v>3.821</v>
      </c>
      <c r="Y500" s="122">
        <v>4.032</v>
      </c>
      <c r="Z500" s="122">
        <v>4.905</v>
      </c>
      <c r="AA500" s="122">
        <v>4.423</v>
      </c>
      <c r="AB500" s="122">
        <v>4.664</v>
      </c>
      <c r="AC500" s="122">
        <v>5.023</v>
      </c>
      <c r="AD500" s="122">
        <v>4.532</v>
      </c>
      <c r="AE500" s="122">
        <v>4.777</v>
      </c>
      <c r="AF500" s="9">
        <f t="shared" si="1"/>
        <v>500</v>
      </c>
    </row>
    <row r="501" ht="15.75" customHeight="1">
      <c r="A501" s="116">
        <v>45000.0</v>
      </c>
      <c r="B501" s="122">
        <v>3.995</v>
      </c>
      <c r="C501" s="117">
        <v>3.527</v>
      </c>
      <c r="D501" s="117">
        <v>3.761</v>
      </c>
      <c r="E501" s="123">
        <v>4.005</v>
      </c>
      <c r="F501" s="117">
        <v>3.536</v>
      </c>
      <c r="G501" s="123">
        <v>3.77</v>
      </c>
      <c r="H501" s="117">
        <v>4.023</v>
      </c>
      <c r="I501" s="123">
        <v>3.555</v>
      </c>
      <c r="J501" s="117">
        <v>3.789</v>
      </c>
      <c r="K501" s="123">
        <v>4.018</v>
      </c>
      <c r="L501" s="117">
        <v>3.561</v>
      </c>
      <c r="M501" s="123">
        <v>3.79</v>
      </c>
      <c r="N501" s="122">
        <v>4.014</v>
      </c>
      <c r="O501" s="123">
        <v>3.568</v>
      </c>
      <c r="P501" s="122">
        <v>3.791</v>
      </c>
      <c r="Q501" s="123">
        <v>3.99</v>
      </c>
      <c r="R501" s="122">
        <v>3.62</v>
      </c>
      <c r="S501" s="122">
        <v>3.805</v>
      </c>
      <c r="T501" s="122">
        <v>4.264</v>
      </c>
      <c r="U501" s="122">
        <v>3.892</v>
      </c>
      <c r="V501" s="122">
        <v>4.078</v>
      </c>
      <c r="W501" s="122">
        <v>4.443</v>
      </c>
      <c r="X501" s="122">
        <v>4.007</v>
      </c>
      <c r="Y501" s="122">
        <v>4.225</v>
      </c>
      <c r="Z501" s="122">
        <v>4.995</v>
      </c>
      <c r="AA501" s="122">
        <v>4.514</v>
      </c>
      <c r="AB501" s="122">
        <v>4.755</v>
      </c>
      <c r="AC501" s="122">
        <v>5.091</v>
      </c>
      <c r="AD501" s="122">
        <v>4.627</v>
      </c>
      <c r="AE501" s="122">
        <v>4.859</v>
      </c>
      <c r="AF501" s="9">
        <f t="shared" si="1"/>
        <v>501</v>
      </c>
    </row>
    <row r="502" ht="15.75" customHeight="1">
      <c r="A502" s="116">
        <v>44999.0</v>
      </c>
      <c r="B502" s="122">
        <v>4.0</v>
      </c>
      <c r="C502" s="117">
        <v>3.532</v>
      </c>
      <c r="D502" s="117">
        <v>3.766</v>
      </c>
      <c r="E502" s="123">
        <v>4.005</v>
      </c>
      <c r="F502" s="117">
        <v>3.536</v>
      </c>
      <c r="G502" s="123">
        <v>3.77</v>
      </c>
      <c r="H502" s="117">
        <v>4.023</v>
      </c>
      <c r="I502" s="123">
        <v>3.555</v>
      </c>
      <c r="J502" s="117">
        <v>3.789</v>
      </c>
      <c r="K502" s="123">
        <v>4.018</v>
      </c>
      <c r="L502" s="117">
        <v>3.564</v>
      </c>
      <c r="M502" s="123">
        <v>3.791</v>
      </c>
      <c r="N502" s="122">
        <v>4.014</v>
      </c>
      <c r="O502" s="123">
        <v>3.573</v>
      </c>
      <c r="P502" s="122">
        <v>3.793</v>
      </c>
      <c r="Q502" s="123">
        <v>3.992</v>
      </c>
      <c r="R502" s="122">
        <v>3.642</v>
      </c>
      <c r="S502" s="122">
        <v>3.817</v>
      </c>
      <c r="T502" s="122">
        <v>4.295</v>
      </c>
      <c r="U502" s="122">
        <v>3.89</v>
      </c>
      <c r="V502" s="122">
        <v>4.093</v>
      </c>
      <c r="W502" s="122">
        <v>4.464</v>
      </c>
      <c r="X502" s="122">
        <v>3.993</v>
      </c>
      <c r="Y502" s="122">
        <v>4.229</v>
      </c>
      <c r="Z502" s="122">
        <v>4.995</v>
      </c>
      <c r="AA502" s="122">
        <v>4.514</v>
      </c>
      <c r="AB502" s="122">
        <v>4.755</v>
      </c>
      <c r="AC502" s="122">
        <v>5.091</v>
      </c>
      <c r="AD502" s="122">
        <v>4.627</v>
      </c>
      <c r="AE502" s="122">
        <v>4.859</v>
      </c>
      <c r="AF502" s="9">
        <f t="shared" si="1"/>
        <v>502</v>
      </c>
    </row>
    <row r="503" ht="15.75" customHeight="1">
      <c r="A503" s="116">
        <v>44998.0</v>
      </c>
      <c r="B503" s="122">
        <v>4.023</v>
      </c>
      <c r="C503" s="117">
        <v>3.55</v>
      </c>
      <c r="D503" s="117">
        <v>3.786</v>
      </c>
      <c r="E503" s="123">
        <v>4.027</v>
      </c>
      <c r="F503" s="117">
        <v>3.555</v>
      </c>
      <c r="G503" s="123">
        <v>3.791</v>
      </c>
      <c r="H503" s="117">
        <v>4.045</v>
      </c>
      <c r="I503" s="123">
        <v>3.573</v>
      </c>
      <c r="J503" s="117">
        <v>3.809</v>
      </c>
      <c r="K503" s="123">
        <v>4.043</v>
      </c>
      <c r="L503" s="117">
        <v>3.593</v>
      </c>
      <c r="M503" s="123">
        <v>3.818</v>
      </c>
      <c r="N503" s="122">
        <v>4.041</v>
      </c>
      <c r="O503" s="123">
        <v>3.614</v>
      </c>
      <c r="P503" s="122">
        <v>3.827</v>
      </c>
      <c r="Q503" s="123">
        <v>3.992</v>
      </c>
      <c r="R503" s="122">
        <v>3.675</v>
      </c>
      <c r="S503" s="122">
        <v>3.833</v>
      </c>
      <c r="T503" s="122">
        <v>4.351</v>
      </c>
      <c r="U503" s="122">
        <v>3.97</v>
      </c>
      <c r="V503" s="122">
        <v>4.161</v>
      </c>
      <c r="W503" s="122">
        <v>4.514</v>
      </c>
      <c r="X503" s="122">
        <v>4.064</v>
      </c>
      <c r="Y503" s="122">
        <v>4.289</v>
      </c>
      <c r="Z503" s="122">
        <v>5.009</v>
      </c>
      <c r="AA503" s="122">
        <v>4.527</v>
      </c>
      <c r="AB503" s="122">
        <v>4.768</v>
      </c>
      <c r="AC503" s="122">
        <v>5.105</v>
      </c>
      <c r="AD503" s="122">
        <v>4.641</v>
      </c>
      <c r="AE503" s="122">
        <v>4.873</v>
      </c>
      <c r="AF503" s="9">
        <f t="shared" si="1"/>
        <v>503</v>
      </c>
    </row>
    <row r="504" ht="15.75" customHeight="1">
      <c r="A504" s="116">
        <v>44995.0</v>
      </c>
      <c r="B504" s="122">
        <v>4.05</v>
      </c>
      <c r="C504" s="117">
        <v>3.577</v>
      </c>
      <c r="D504" s="117">
        <v>3.814</v>
      </c>
      <c r="E504" s="123">
        <v>4.053</v>
      </c>
      <c r="F504" s="117">
        <v>3.58</v>
      </c>
      <c r="G504" s="123">
        <v>3.816</v>
      </c>
      <c r="H504" s="117">
        <v>4.073</v>
      </c>
      <c r="I504" s="123">
        <v>3.6</v>
      </c>
      <c r="J504" s="117">
        <v>3.836</v>
      </c>
      <c r="K504" s="123">
        <v>4.08</v>
      </c>
      <c r="L504" s="117">
        <v>3.627</v>
      </c>
      <c r="M504" s="123">
        <v>3.853</v>
      </c>
      <c r="N504" s="122">
        <v>4.086</v>
      </c>
      <c r="O504" s="123">
        <v>3.655</v>
      </c>
      <c r="P504" s="122">
        <v>3.87</v>
      </c>
      <c r="Q504" s="123">
        <v>4.15</v>
      </c>
      <c r="R504" s="122">
        <v>3.8</v>
      </c>
      <c r="S504" s="122">
        <v>3.975</v>
      </c>
      <c r="T504" s="122">
        <v>4.455</v>
      </c>
      <c r="U504" s="122">
        <v>4.183</v>
      </c>
      <c r="V504" s="122">
        <v>4.319</v>
      </c>
      <c r="W504" s="122">
        <v>4.643</v>
      </c>
      <c r="X504" s="122">
        <v>4.229</v>
      </c>
      <c r="Y504" s="122">
        <v>4.436</v>
      </c>
      <c r="Z504" s="122">
        <v>5.036</v>
      </c>
      <c r="AA504" s="122">
        <v>4.555</v>
      </c>
      <c r="AB504" s="122">
        <v>4.795</v>
      </c>
      <c r="AC504" s="122">
        <v>5.141</v>
      </c>
      <c r="AD504" s="122">
        <v>4.67</v>
      </c>
      <c r="AE504" s="122">
        <v>4.932</v>
      </c>
      <c r="AF504" s="9">
        <f t="shared" si="1"/>
        <v>504</v>
      </c>
    </row>
    <row r="505" ht="15.75" customHeight="1">
      <c r="A505" s="116">
        <v>44994.0</v>
      </c>
      <c r="B505" s="122">
        <v>4.05</v>
      </c>
      <c r="C505" s="117">
        <v>3.577</v>
      </c>
      <c r="D505" s="117">
        <v>3.814</v>
      </c>
      <c r="E505" s="123">
        <v>4.055</v>
      </c>
      <c r="F505" s="117">
        <v>3.582</v>
      </c>
      <c r="G505" s="123">
        <v>3.818</v>
      </c>
      <c r="H505" s="117">
        <v>4.073</v>
      </c>
      <c r="I505" s="123">
        <v>3.6</v>
      </c>
      <c r="J505" s="117">
        <v>3.836</v>
      </c>
      <c r="K505" s="123">
        <v>4.077</v>
      </c>
      <c r="L505" s="117">
        <v>3.627</v>
      </c>
      <c r="M505" s="123">
        <v>3.852</v>
      </c>
      <c r="N505" s="122">
        <v>4.082</v>
      </c>
      <c r="O505" s="123">
        <v>3.655</v>
      </c>
      <c r="P505" s="122">
        <v>3.868</v>
      </c>
      <c r="Q505" s="123">
        <v>4.117</v>
      </c>
      <c r="R505" s="122">
        <v>3.8</v>
      </c>
      <c r="S505" s="122">
        <v>3.958</v>
      </c>
      <c r="T505" s="122">
        <v>4.509</v>
      </c>
      <c r="U505" s="122">
        <v>4.185</v>
      </c>
      <c r="V505" s="122">
        <v>4.347</v>
      </c>
      <c r="W505" s="122">
        <v>4.693</v>
      </c>
      <c r="X505" s="122">
        <v>4.271</v>
      </c>
      <c r="Y505" s="122">
        <v>4.482</v>
      </c>
      <c r="Z505" s="122">
        <v>5.036</v>
      </c>
      <c r="AA505" s="122">
        <v>4.555</v>
      </c>
      <c r="AB505" s="122">
        <v>4.795</v>
      </c>
      <c r="AC505" s="122">
        <v>5.141</v>
      </c>
      <c r="AD505" s="122">
        <v>4.67</v>
      </c>
      <c r="AE505" s="122">
        <v>4.932</v>
      </c>
      <c r="AF505" s="9">
        <f t="shared" si="1"/>
        <v>505</v>
      </c>
    </row>
    <row r="506" ht="15.75" customHeight="1">
      <c r="A506" s="116">
        <v>44993.0</v>
      </c>
      <c r="B506" s="122">
        <v>4.055</v>
      </c>
      <c r="C506" s="117">
        <v>3.585</v>
      </c>
      <c r="D506" s="117">
        <v>3.82</v>
      </c>
      <c r="E506" s="123">
        <v>4.06</v>
      </c>
      <c r="F506" s="117">
        <v>3.59</v>
      </c>
      <c r="G506" s="123">
        <v>3.825</v>
      </c>
      <c r="H506" s="117">
        <v>4.08</v>
      </c>
      <c r="I506" s="123">
        <v>3.61</v>
      </c>
      <c r="J506" s="117">
        <v>3.845</v>
      </c>
      <c r="K506" s="123">
        <v>4.085</v>
      </c>
      <c r="L506" s="117">
        <v>3.637</v>
      </c>
      <c r="M506" s="123">
        <v>3.861</v>
      </c>
      <c r="N506" s="122">
        <v>4.09</v>
      </c>
      <c r="O506" s="123">
        <v>3.663</v>
      </c>
      <c r="P506" s="122">
        <v>3.877</v>
      </c>
      <c r="Q506" s="123">
        <v>4.1</v>
      </c>
      <c r="R506" s="122">
        <v>3.8</v>
      </c>
      <c r="S506" s="122">
        <v>3.95</v>
      </c>
      <c r="T506" s="122">
        <v>4.57</v>
      </c>
      <c r="U506" s="122">
        <v>4.215</v>
      </c>
      <c r="V506" s="122">
        <v>4.393</v>
      </c>
      <c r="W506" s="122">
        <v>4.707</v>
      </c>
      <c r="X506" s="122">
        <v>4.314</v>
      </c>
      <c r="Y506" s="122">
        <v>4.511</v>
      </c>
      <c r="Z506" s="122">
        <v>5.061</v>
      </c>
      <c r="AA506" s="122">
        <v>4.581</v>
      </c>
      <c r="AB506" s="122">
        <v>4.821</v>
      </c>
      <c r="AC506" s="122">
        <v>5.161</v>
      </c>
      <c r="AD506" s="122">
        <v>4.701</v>
      </c>
      <c r="AE506" s="122">
        <v>4.931</v>
      </c>
      <c r="AF506" s="9">
        <f t="shared" si="1"/>
        <v>506</v>
      </c>
    </row>
    <row r="507" ht="15.75" customHeight="1">
      <c r="A507" s="116">
        <v>44992.0</v>
      </c>
      <c r="B507" s="122">
        <v>4.05</v>
      </c>
      <c r="C507" s="117">
        <v>3.577</v>
      </c>
      <c r="D507" s="117">
        <v>3.814</v>
      </c>
      <c r="E507" s="123">
        <v>4.055</v>
      </c>
      <c r="F507" s="117">
        <v>3.582</v>
      </c>
      <c r="G507" s="123">
        <v>3.818</v>
      </c>
      <c r="H507" s="117">
        <v>4.073</v>
      </c>
      <c r="I507" s="123">
        <v>3.6</v>
      </c>
      <c r="J507" s="117">
        <v>3.836</v>
      </c>
      <c r="K507" s="123">
        <v>4.072</v>
      </c>
      <c r="L507" s="117">
        <v>3.612</v>
      </c>
      <c r="M507" s="123">
        <v>3.842</v>
      </c>
      <c r="N507" s="122">
        <v>4.072</v>
      </c>
      <c r="O507" s="123">
        <v>3.625</v>
      </c>
      <c r="P507" s="122">
        <v>3.848</v>
      </c>
      <c r="Q507" s="123">
        <v>4.083</v>
      </c>
      <c r="R507" s="122">
        <v>3.77</v>
      </c>
      <c r="S507" s="122">
        <v>3.927</v>
      </c>
      <c r="T507" s="122">
        <v>4.543</v>
      </c>
      <c r="U507" s="122">
        <v>4.215</v>
      </c>
      <c r="V507" s="122">
        <v>4.379</v>
      </c>
      <c r="W507" s="122">
        <v>4.676</v>
      </c>
      <c r="X507" s="122">
        <v>4.35</v>
      </c>
      <c r="Y507" s="122">
        <v>4.513</v>
      </c>
      <c r="Z507" s="122">
        <v>5.036</v>
      </c>
      <c r="AA507" s="122">
        <v>4.555</v>
      </c>
      <c r="AB507" s="122">
        <v>4.795</v>
      </c>
      <c r="AC507" s="122">
        <v>5.141</v>
      </c>
      <c r="AD507" s="122">
        <v>4.677</v>
      </c>
      <c r="AE507" s="122">
        <v>4.909</v>
      </c>
      <c r="AF507" s="9">
        <f t="shared" si="1"/>
        <v>507</v>
      </c>
    </row>
    <row r="508" ht="15.75" customHeight="1">
      <c r="A508" s="116">
        <v>44991.0</v>
      </c>
      <c r="B508" s="122">
        <v>4.055</v>
      </c>
      <c r="C508" s="117">
        <v>3.582</v>
      </c>
      <c r="D508" s="117">
        <v>3.818</v>
      </c>
      <c r="E508" s="123">
        <v>4.055</v>
      </c>
      <c r="F508" s="117">
        <v>3.582</v>
      </c>
      <c r="G508" s="123">
        <v>3.818</v>
      </c>
      <c r="H508" s="117">
        <v>4.073</v>
      </c>
      <c r="I508" s="123">
        <v>3.6</v>
      </c>
      <c r="J508" s="117">
        <v>3.836</v>
      </c>
      <c r="K508" s="123">
        <v>4.088</v>
      </c>
      <c r="L508" s="117">
        <v>3.625</v>
      </c>
      <c r="M508" s="123">
        <v>3.856</v>
      </c>
      <c r="N508" s="122">
        <v>4.104</v>
      </c>
      <c r="O508" s="123">
        <v>3.649</v>
      </c>
      <c r="P508" s="122">
        <v>3.876</v>
      </c>
      <c r="Q508" s="123">
        <v>4.133</v>
      </c>
      <c r="R508" s="122">
        <v>3.817</v>
      </c>
      <c r="S508" s="122">
        <v>3.975</v>
      </c>
      <c r="T508" s="122">
        <v>4.575</v>
      </c>
      <c r="U508" s="122">
        <v>4.255</v>
      </c>
      <c r="V508" s="122">
        <v>4.415</v>
      </c>
      <c r="W508" s="122">
        <v>4.743</v>
      </c>
      <c r="X508" s="122">
        <v>4.37</v>
      </c>
      <c r="Y508" s="122">
        <v>4.556</v>
      </c>
      <c r="Z508" s="122">
        <v>5.036</v>
      </c>
      <c r="AA508" s="122">
        <v>4.555</v>
      </c>
      <c r="AB508" s="122">
        <v>4.795</v>
      </c>
      <c r="AC508" s="122">
        <v>5.141</v>
      </c>
      <c r="AD508" s="122">
        <v>4.677</v>
      </c>
      <c r="AE508" s="122">
        <v>4.909</v>
      </c>
      <c r="AF508" s="9">
        <f t="shared" si="1"/>
        <v>508</v>
      </c>
    </row>
    <row r="509" ht="15.75" customHeight="1">
      <c r="A509" s="116">
        <v>44988.0</v>
      </c>
      <c r="B509" s="122">
        <v>4.055</v>
      </c>
      <c r="C509" s="117">
        <v>3.583</v>
      </c>
      <c r="D509" s="117">
        <v>3.819</v>
      </c>
      <c r="E509" s="123">
        <v>4.055</v>
      </c>
      <c r="F509" s="117">
        <v>3.583</v>
      </c>
      <c r="G509" s="123">
        <v>3.819</v>
      </c>
      <c r="H509" s="117">
        <v>4.074</v>
      </c>
      <c r="I509" s="123">
        <v>3.601</v>
      </c>
      <c r="J509" s="117">
        <v>3.837</v>
      </c>
      <c r="K509" s="123">
        <v>4.082</v>
      </c>
      <c r="L509" s="117">
        <v>3.629</v>
      </c>
      <c r="M509" s="123">
        <v>3.856</v>
      </c>
      <c r="N509" s="122">
        <v>4.091</v>
      </c>
      <c r="O509" s="123">
        <v>3.657</v>
      </c>
      <c r="P509" s="122">
        <v>3.874</v>
      </c>
      <c r="Q509" s="123">
        <v>4.15</v>
      </c>
      <c r="R509" s="122">
        <v>3.817</v>
      </c>
      <c r="S509" s="122">
        <v>3.983</v>
      </c>
      <c r="T509" s="122">
        <v>4.585</v>
      </c>
      <c r="U509" s="122">
        <v>4.273</v>
      </c>
      <c r="V509" s="122">
        <v>4.429</v>
      </c>
      <c r="W509" s="122">
        <v>4.746</v>
      </c>
      <c r="X509" s="122">
        <v>4.381</v>
      </c>
      <c r="Y509" s="122">
        <v>4.564</v>
      </c>
      <c r="Z509" s="122">
        <v>5.037</v>
      </c>
      <c r="AA509" s="122">
        <v>4.555</v>
      </c>
      <c r="AB509" s="122">
        <v>4.796</v>
      </c>
      <c r="AC509" s="122">
        <v>5.142</v>
      </c>
      <c r="AD509" s="122">
        <v>4.677</v>
      </c>
      <c r="AE509" s="122">
        <v>4.91</v>
      </c>
      <c r="AF509" s="9">
        <f t="shared" si="1"/>
        <v>509</v>
      </c>
    </row>
    <row r="510" ht="15.75" customHeight="1">
      <c r="A510" s="116">
        <v>44987.0</v>
      </c>
      <c r="B510" s="122">
        <v>4.056</v>
      </c>
      <c r="C510" s="117">
        <v>3.584</v>
      </c>
      <c r="D510" s="117">
        <v>3.82</v>
      </c>
      <c r="E510" s="123">
        <v>4.056</v>
      </c>
      <c r="F510" s="117">
        <v>3.584</v>
      </c>
      <c r="G510" s="123">
        <v>3.82</v>
      </c>
      <c r="H510" s="117">
        <v>4.075</v>
      </c>
      <c r="I510" s="123">
        <v>3.602</v>
      </c>
      <c r="J510" s="117">
        <v>3.838</v>
      </c>
      <c r="K510" s="123">
        <v>4.09</v>
      </c>
      <c r="L510" s="117">
        <v>3.626</v>
      </c>
      <c r="M510" s="123">
        <v>3.858</v>
      </c>
      <c r="N510" s="122">
        <v>4.105</v>
      </c>
      <c r="O510" s="123">
        <v>3.65</v>
      </c>
      <c r="P510" s="122">
        <v>3.877</v>
      </c>
      <c r="Q510" s="123">
        <v>4.17</v>
      </c>
      <c r="R510" s="122">
        <v>3.78</v>
      </c>
      <c r="S510" s="122">
        <v>3.975</v>
      </c>
      <c r="T510" s="122">
        <v>4.58</v>
      </c>
      <c r="U510" s="122">
        <v>4.245</v>
      </c>
      <c r="V510" s="122">
        <v>4.413</v>
      </c>
      <c r="W510" s="122">
        <v>4.753</v>
      </c>
      <c r="X510" s="122">
        <v>4.357</v>
      </c>
      <c r="Y510" s="122">
        <v>4.555</v>
      </c>
      <c r="Z510" s="122">
        <v>5.036</v>
      </c>
      <c r="AA510" s="122">
        <v>4.555</v>
      </c>
      <c r="AB510" s="122">
        <v>4.795</v>
      </c>
      <c r="AC510" s="122">
        <v>5.141</v>
      </c>
      <c r="AD510" s="122">
        <v>4.677</v>
      </c>
      <c r="AE510" s="122">
        <v>4.909</v>
      </c>
      <c r="AF510" s="9">
        <f t="shared" si="1"/>
        <v>510</v>
      </c>
    </row>
    <row r="511" ht="15.75" customHeight="1">
      <c r="A511" s="116">
        <v>44986.0</v>
      </c>
      <c r="B511" s="122">
        <v>4.055</v>
      </c>
      <c r="C511" s="117">
        <v>3.582</v>
      </c>
      <c r="D511" s="117">
        <v>3.818</v>
      </c>
      <c r="E511" s="123">
        <v>4.055</v>
      </c>
      <c r="F511" s="117">
        <v>3.582</v>
      </c>
      <c r="G511" s="123">
        <v>3.818</v>
      </c>
      <c r="H511" s="117">
        <v>4.073</v>
      </c>
      <c r="I511" s="123">
        <v>3.6</v>
      </c>
      <c r="J511" s="117">
        <v>3.836</v>
      </c>
      <c r="K511" s="123">
        <v>4.081</v>
      </c>
      <c r="L511" s="117">
        <v>3.626</v>
      </c>
      <c r="M511" s="123">
        <v>3.854</v>
      </c>
      <c r="N511" s="122">
        <v>4.089</v>
      </c>
      <c r="O511" s="123">
        <v>3.653</v>
      </c>
      <c r="P511" s="122">
        <v>3.871</v>
      </c>
      <c r="Q511" s="123">
        <v>4.14</v>
      </c>
      <c r="R511" s="122">
        <v>3.79</v>
      </c>
      <c r="S511" s="122">
        <v>3.965</v>
      </c>
      <c r="T511" s="122">
        <v>4.537</v>
      </c>
      <c r="U511" s="122">
        <v>4.237</v>
      </c>
      <c r="V511" s="122">
        <v>4.387</v>
      </c>
      <c r="W511" s="122">
        <v>4.74</v>
      </c>
      <c r="X511" s="122">
        <v>4.354</v>
      </c>
      <c r="Y511" s="122">
        <v>4.547</v>
      </c>
      <c r="Z511" s="122">
        <v>5.036</v>
      </c>
      <c r="AA511" s="122">
        <v>4.555</v>
      </c>
      <c r="AB511" s="122">
        <v>4.795</v>
      </c>
      <c r="AC511" s="122">
        <v>5.141</v>
      </c>
      <c r="AD511" s="122">
        <v>4.677</v>
      </c>
      <c r="AE511" s="122">
        <v>4.909</v>
      </c>
      <c r="AF511" s="9">
        <f t="shared" si="1"/>
        <v>511</v>
      </c>
    </row>
    <row r="512" ht="15.75" customHeight="1">
      <c r="A512" s="116">
        <v>44985.0</v>
      </c>
      <c r="B512" s="122">
        <v>4.056</v>
      </c>
      <c r="C512" s="117">
        <v>3.584</v>
      </c>
      <c r="D512" s="117">
        <v>3.82</v>
      </c>
      <c r="E512" s="123">
        <v>4.056</v>
      </c>
      <c r="F512" s="117">
        <v>3.584</v>
      </c>
      <c r="G512" s="123">
        <v>3.82</v>
      </c>
      <c r="H512" s="117">
        <v>4.075</v>
      </c>
      <c r="I512" s="123">
        <v>3.602</v>
      </c>
      <c r="J512" s="117">
        <v>3.838</v>
      </c>
      <c r="K512" s="123">
        <v>4.083</v>
      </c>
      <c r="L512" s="117">
        <v>3.628</v>
      </c>
      <c r="M512" s="123">
        <v>3.855</v>
      </c>
      <c r="N512" s="122">
        <v>4.091</v>
      </c>
      <c r="O512" s="123">
        <v>3.655</v>
      </c>
      <c r="P512" s="122">
        <v>3.873</v>
      </c>
      <c r="Q512" s="123">
        <v>4.12</v>
      </c>
      <c r="R512" s="122">
        <v>3.78</v>
      </c>
      <c r="S512" s="122">
        <v>3.95</v>
      </c>
      <c r="T512" s="122">
        <v>4.531</v>
      </c>
      <c r="U512" s="122">
        <v>4.238</v>
      </c>
      <c r="V512" s="122">
        <v>4.385</v>
      </c>
      <c r="W512" s="122">
        <v>4.719</v>
      </c>
      <c r="X512" s="122">
        <v>4.354</v>
      </c>
      <c r="Y512" s="122">
        <v>4.536</v>
      </c>
      <c r="Z512" s="122">
        <v>5.037</v>
      </c>
      <c r="AA512" s="122">
        <v>4.555</v>
      </c>
      <c r="AB512" s="122">
        <v>4.796</v>
      </c>
      <c r="AC512" s="122">
        <v>5.142</v>
      </c>
      <c r="AD512" s="122">
        <v>4.678</v>
      </c>
      <c r="AE512" s="122">
        <v>4.91</v>
      </c>
      <c r="AF512" s="9">
        <f t="shared" si="1"/>
        <v>512</v>
      </c>
    </row>
    <row r="513" ht="15.75" customHeight="1">
      <c r="A513" s="116">
        <v>44984.0</v>
      </c>
      <c r="B513" s="122">
        <v>4.061</v>
      </c>
      <c r="C513" s="117">
        <v>3.588</v>
      </c>
      <c r="D513" s="117">
        <v>3.825</v>
      </c>
      <c r="E513" s="123">
        <v>4.061</v>
      </c>
      <c r="F513" s="117">
        <v>3.588</v>
      </c>
      <c r="G513" s="123">
        <v>3.825</v>
      </c>
      <c r="H513" s="117">
        <v>4.075</v>
      </c>
      <c r="I513" s="123">
        <v>3.602</v>
      </c>
      <c r="J513" s="117">
        <v>3.838</v>
      </c>
      <c r="K513" s="123">
        <v>4.083</v>
      </c>
      <c r="L513" s="117">
        <v>3.628</v>
      </c>
      <c r="M513" s="123">
        <v>3.855</v>
      </c>
      <c r="N513" s="122">
        <v>4.091</v>
      </c>
      <c r="O513" s="123">
        <v>3.655</v>
      </c>
      <c r="P513" s="122">
        <v>3.873</v>
      </c>
      <c r="Q513" s="123">
        <v>4.15</v>
      </c>
      <c r="R513" s="122">
        <v>3.8</v>
      </c>
      <c r="S513" s="122">
        <v>3.975</v>
      </c>
      <c r="T513" s="122">
        <v>4.543</v>
      </c>
      <c r="U513" s="122">
        <v>4.263</v>
      </c>
      <c r="V513" s="122">
        <v>4.403</v>
      </c>
      <c r="W513" s="122">
        <v>4.743</v>
      </c>
      <c r="X513" s="122">
        <v>4.357</v>
      </c>
      <c r="Y513" s="122">
        <v>4.55</v>
      </c>
      <c r="Z513" s="122">
        <v>5.038</v>
      </c>
      <c r="AA513" s="122">
        <v>4.556</v>
      </c>
      <c r="AB513" s="122">
        <v>4.797</v>
      </c>
      <c r="AC513" s="122">
        <v>5.143</v>
      </c>
      <c r="AD513" s="122">
        <v>4.679</v>
      </c>
      <c r="AE513" s="122">
        <v>4.911</v>
      </c>
      <c r="AF513" s="9">
        <f t="shared" si="1"/>
        <v>513</v>
      </c>
    </row>
    <row r="514" ht="15.75" customHeight="1">
      <c r="A514" s="116">
        <v>44981.0</v>
      </c>
      <c r="B514" s="122">
        <v>4.057</v>
      </c>
      <c r="C514" s="117">
        <v>3.585</v>
      </c>
      <c r="D514" s="117">
        <v>3.821</v>
      </c>
      <c r="E514" s="123">
        <v>4.057</v>
      </c>
      <c r="F514" s="117">
        <v>3.585</v>
      </c>
      <c r="G514" s="123">
        <v>3.821</v>
      </c>
      <c r="H514" s="117">
        <v>4.074</v>
      </c>
      <c r="I514" s="123">
        <v>3.601</v>
      </c>
      <c r="J514" s="117">
        <v>3.837</v>
      </c>
      <c r="K514" s="123">
        <v>4.086</v>
      </c>
      <c r="L514" s="117">
        <v>3.623</v>
      </c>
      <c r="M514" s="123">
        <v>3.855</v>
      </c>
      <c r="N514" s="122">
        <v>4.099</v>
      </c>
      <c r="O514" s="123">
        <v>3.645</v>
      </c>
      <c r="P514" s="122">
        <v>3.872</v>
      </c>
      <c r="Q514" s="123">
        <v>4.11</v>
      </c>
      <c r="R514" s="122">
        <v>3.82</v>
      </c>
      <c r="S514" s="122">
        <v>3.965</v>
      </c>
      <c r="T514" s="122">
        <v>4.575</v>
      </c>
      <c r="U514" s="122">
        <v>4.241</v>
      </c>
      <c r="V514" s="122">
        <v>4.408</v>
      </c>
      <c r="W514" s="122">
        <v>4.761</v>
      </c>
      <c r="X514" s="122">
        <v>4.354</v>
      </c>
      <c r="Y514" s="122">
        <v>4.558</v>
      </c>
      <c r="Z514" s="122">
        <v>5.036</v>
      </c>
      <c r="AA514" s="122">
        <v>4.555</v>
      </c>
      <c r="AB514" s="122">
        <v>4.795</v>
      </c>
      <c r="AC514" s="122">
        <v>5.141</v>
      </c>
      <c r="AD514" s="122">
        <v>4.677</v>
      </c>
      <c r="AE514" s="122">
        <v>4.909</v>
      </c>
      <c r="AF514" s="9">
        <f t="shared" si="1"/>
        <v>514</v>
      </c>
    </row>
    <row r="515" ht="15.75" customHeight="1">
      <c r="A515" s="116">
        <v>44980.0</v>
      </c>
      <c r="B515" s="122">
        <v>4.047</v>
      </c>
      <c r="C515" s="117">
        <v>3.575</v>
      </c>
      <c r="D515" s="117">
        <v>3.811</v>
      </c>
      <c r="E515" s="123">
        <v>4.047</v>
      </c>
      <c r="F515" s="117">
        <v>3.575</v>
      </c>
      <c r="G515" s="123">
        <v>3.811</v>
      </c>
      <c r="H515" s="117">
        <v>4.064</v>
      </c>
      <c r="I515" s="123">
        <v>3.591</v>
      </c>
      <c r="J515" s="117">
        <v>3.827</v>
      </c>
      <c r="K515" s="123">
        <v>4.077</v>
      </c>
      <c r="L515" s="117">
        <v>3.614</v>
      </c>
      <c r="M515" s="123">
        <v>3.845</v>
      </c>
      <c r="N515" s="122">
        <v>4.091</v>
      </c>
      <c r="O515" s="123">
        <v>3.636</v>
      </c>
      <c r="P515" s="122">
        <v>3.864</v>
      </c>
      <c r="Q515" s="123">
        <v>4.16</v>
      </c>
      <c r="R515" s="122">
        <v>3.83</v>
      </c>
      <c r="S515" s="122">
        <v>3.995</v>
      </c>
      <c r="T515" s="122">
        <v>4.555</v>
      </c>
      <c r="U515" s="122">
        <v>4.269</v>
      </c>
      <c r="V515" s="122">
        <v>4.412</v>
      </c>
      <c r="W515" s="122">
        <v>4.7</v>
      </c>
      <c r="X515" s="122">
        <v>4.371</v>
      </c>
      <c r="Y515" s="122">
        <v>4.536</v>
      </c>
      <c r="Z515" s="122">
        <v>5.036</v>
      </c>
      <c r="AA515" s="122">
        <v>4.555</v>
      </c>
      <c r="AB515" s="122">
        <v>4.795</v>
      </c>
      <c r="AC515" s="122">
        <v>5.141</v>
      </c>
      <c r="AD515" s="122">
        <v>4.677</v>
      </c>
      <c r="AE515" s="122">
        <v>4.909</v>
      </c>
      <c r="AF515" s="9">
        <f t="shared" si="1"/>
        <v>515</v>
      </c>
    </row>
    <row r="516" ht="15.75" customHeight="1">
      <c r="A516" s="116">
        <v>44979.0</v>
      </c>
      <c r="B516" s="122">
        <v>4.045</v>
      </c>
      <c r="C516" s="117">
        <v>3.573</v>
      </c>
      <c r="D516" s="117">
        <v>3.809</v>
      </c>
      <c r="E516" s="123">
        <v>4.045</v>
      </c>
      <c r="F516" s="117">
        <v>3.573</v>
      </c>
      <c r="G516" s="123">
        <v>3.809</v>
      </c>
      <c r="H516" s="117">
        <v>4.045</v>
      </c>
      <c r="I516" s="123">
        <v>3.573</v>
      </c>
      <c r="J516" s="117">
        <v>3.809</v>
      </c>
      <c r="K516" s="123">
        <v>4.059</v>
      </c>
      <c r="L516" s="117">
        <v>3.591</v>
      </c>
      <c r="M516" s="123">
        <v>3.825</v>
      </c>
      <c r="N516" s="122">
        <v>4.073</v>
      </c>
      <c r="O516" s="123">
        <v>3.609</v>
      </c>
      <c r="P516" s="122">
        <v>3.841</v>
      </c>
      <c r="Q516" s="123">
        <v>4.12</v>
      </c>
      <c r="R516" s="122">
        <v>3.78</v>
      </c>
      <c r="S516" s="122">
        <v>3.95</v>
      </c>
      <c r="T516" s="122">
        <v>4.527</v>
      </c>
      <c r="U516" s="122">
        <v>4.182</v>
      </c>
      <c r="V516" s="122">
        <v>4.355</v>
      </c>
      <c r="W516" s="122">
        <v>4.686</v>
      </c>
      <c r="X516" s="122">
        <v>4.314</v>
      </c>
      <c r="Y516" s="122">
        <v>4.5</v>
      </c>
      <c r="Z516" s="122">
        <v>5.027</v>
      </c>
      <c r="AA516" s="122">
        <v>4.545</v>
      </c>
      <c r="AB516" s="122">
        <v>4.786</v>
      </c>
      <c r="AC516" s="122">
        <v>5.141</v>
      </c>
      <c r="AD516" s="122">
        <v>4.668</v>
      </c>
      <c r="AE516" s="122">
        <v>4.905</v>
      </c>
      <c r="AF516" s="9">
        <f t="shared" si="1"/>
        <v>516</v>
      </c>
    </row>
    <row r="517" ht="15.75" customHeight="1">
      <c r="A517" s="116">
        <v>44978.0</v>
      </c>
      <c r="B517" s="122">
        <v>4.032</v>
      </c>
      <c r="C517" s="117">
        <v>3.559</v>
      </c>
      <c r="D517" s="117">
        <v>3.795</v>
      </c>
      <c r="E517" s="123">
        <v>4.032</v>
      </c>
      <c r="F517" s="117">
        <v>3.559</v>
      </c>
      <c r="G517" s="123">
        <v>3.795</v>
      </c>
      <c r="H517" s="117">
        <v>4.023</v>
      </c>
      <c r="I517" s="123">
        <v>3.55</v>
      </c>
      <c r="J517" s="117">
        <v>3.786</v>
      </c>
      <c r="K517" s="123">
        <v>4.032</v>
      </c>
      <c r="L517" s="117">
        <v>3.564</v>
      </c>
      <c r="M517" s="123">
        <v>3.798</v>
      </c>
      <c r="N517" s="122">
        <v>4.041</v>
      </c>
      <c r="O517" s="123">
        <v>3.577</v>
      </c>
      <c r="P517" s="122">
        <v>3.809</v>
      </c>
      <c r="Q517" s="123">
        <v>4.03</v>
      </c>
      <c r="R517" s="122">
        <v>3.73</v>
      </c>
      <c r="S517" s="122">
        <v>3.88</v>
      </c>
      <c r="T517" s="122">
        <v>4.444</v>
      </c>
      <c r="U517" s="122">
        <v>4.091</v>
      </c>
      <c r="V517" s="122">
        <v>4.268</v>
      </c>
      <c r="W517" s="122">
        <v>4.597</v>
      </c>
      <c r="X517" s="122">
        <v>4.231</v>
      </c>
      <c r="Y517" s="122">
        <v>4.414</v>
      </c>
      <c r="Z517" s="122">
        <v>5.009</v>
      </c>
      <c r="AA517" s="122">
        <v>4.527</v>
      </c>
      <c r="AB517" s="122">
        <v>4.768</v>
      </c>
      <c r="AC517" s="122">
        <v>5.127</v>
      </c>
      <c r="AD517" s="122">
        <v>4.655</v>
      </c>
      <c r="AE517" s="122">
        <v>4.891</v>
      </c>
      <c r="AF517" s="9">
        <f t="shared" si="1"/>
        <v>517</v>
      </c>
    </row>
    <row r="518" ht="15.75" customHeight="1">
      <c r="A518" s="116">
        <v>44977.0</v>
      </c>
      <c r="B518" s="122">
        <v>4.009</v>
      </c>
      <c r="C518" s="117">
        <v>3.541</v>
      </c>
      <c r="D518" s="117">
        <v>3.775</v>
      </c>
      <c r="E518" s="123">
        <v>4.009</v>
      </c>
      <c r="F518" s="117">
        <v>3.541</v>
      </c>
      <c r="G518" s="123">
        <v>3.775</v>
      </c>
      <c r="H518" s="117">
        <v>4.018</v>
      </c>
      <c r="I518" s="123">
        <v>3.55</v>
      </c>
      <c r="J518" s="117">
        <v>3.784</v>
      </c>
      <c r="K518" s="123">
        <v>4.025</v>
      </c>
      <c r="L518" s="117">
        <v>3.564</v>
      </c>
      <c r="M518" s="123">
        <v>3.794</v>
      </c>
      <c r="N518" s="122">
        <v>4.032</v>
      </c>
      <c r="O518" s="123">
        <v>3.577</v>
      </c>
      <c r="P518" s="122">
        <v>3.805</v>
      </c>
      <c r="Q518" s="123">
        <v>4.02</v>
      </c>
      <c r="R518" s="122">
        <v>3.68</v>
      </c>
      <c r="S518" s="122">
        <v>3.85</v>
      </c>
      <c r="T518" s="122">
        <v>4.373</v>
      </c>
      <c r="U518" s="122">
        <v>4.073</v>
      </c>
      <c r="V518" s="122">
        <v>4.223</v>
      </c>
      <c r="W518" s="122">
        <v>4.553</v>
      </c>
      <c r="X518" s="122">
        <v>4.22</v>
      </c>
      <c r="Y518" s="122">
        <v>4.386</v>
      </c>
      <c r="Z518" s="122">
        <v>5.005</v>
      </c>
      <c r="AA518" s="122">
        <v>4.523</v>
      </c>
      <c r="AB518" s="122">
        <v>4.764</v>
      </c>
      <c r="AC518" s="122">
        <v>5.123</v>
      </c>
      <c r="AD518" s="122">
        <v>4.65</v>
      </c>
      <c r="AE518" s="122">
        <v>4.886</v>
      </c>
      <c r="AF518" s="9">
        <f t="shared" si="1"/>
        <v>518</v>
      </c>
    </row>
    <row r="519" ht="15.75" customHeight="1">
      <c r="A519" s="116">
        <v>44974.0</v>
      </c>
      <c r="B519" s="122">
        <v>3.991</v>
      </c>
      <c r="C519" s="117">
        <v>3.523</v>
      </c>
      <c r="D519" s="117">
        <v>3.757</v>
      </c>
      <c r="E519" s="123">
        <v>3.991</v>
      </c>
      <c r="F519" s="117">
        <v>3.523</v>
      </c>
      <c r="G519" s="123">
        <v>3.757</v>
      </c>
      <c r="H519" s="117">
        <v>4.014</v>
      </c>
      <c r="I519" s="123">
        <v>3.545</v>
      </c>
      <c r="J519" s="117">
        <v>3.78</v>
      </c>
      <c r="K519" s="123">
        <v>4.02</v>
      </c>
      <c r="L519" s="117">
        <v>3.559</v>
      </c>
      <c r="M519" s="123">
        <v>3.79</v>
      </c>
      <c r="N519" s="122">
        <v>4.027</v>
      </c>
      <c r="O519" s="123">
        <v>3.573</v>
      </c>
      <c r="P519" s="122">
        <v>3.8</v>
      </c>
      <c r="Q519" s="123">
        <v>3.97</v>
      </c>
      <c r="R519" s="122">
        <v>3.66</v>
      </c>
      <c r="S519" s="122">
        <v>3.815</v>
      </c>
      <c r="T519" s="122">
        <v>4.344</v>
      </c>
      <c r="U519" s="122">
        <v>4.011</v>
      </c>
      <c r="V519" s="122">
        <v>4.178</v>
      </c>
      <c r="W519" s="122">
        <v>4.564</v>
      </c>
      <c r="X519" s="122">
        <v>4.203</v>
      </c>
      <c r="Y519" s="122">
        <v>4.384</v>
      </c>
      <c r="Z519" s="122">
        <v>5.005</v>
      </c>
      <c r="AA519" s="122">
        <v>4.523</v>
      </c>
      <c r="AB519" s="122">
        <v>4.764</v>
      </c>
      <c r="AC519" s="122">
        <v>5.123</v>
      </c>
      <c r="AD519" s="122">
        <v>4.65</v>
      </c>
      <c r="AE519" s="122">
        <v>4.886</v>
      </c>
      <c r="AF519" s="9">
        <f t="shared" si="1"/>
        <v>519</v>
      </c>
    </row>
    <row r="520" ht="15.75" customHeight="1">
      <c r="A520" s="116">
        <v>44973.0</v>
      </c>
      <c r="B520" s="122">
        <v>3.991</v>
      </c>
      <c r="C520" s="117">
        <v>3.523</v>
      </c>
      <c r="D520" s="117">
        <v>3.757</v>
      </c>
      <c r="E520" s="123">
        <v>3.982</v>
      </c>
      <c r="F520" s="117">
        <v>3.514</v>
      </c>
      <c r="G520" s="123">
        <v>3.748</v>
      </c>
      <c r="H520" s="117">
        <v>4.005</v>
      </c>
      <c r="I520" s="123">
        <v>3.536</v>
      </c>
      <c r="J520" s="117">
        <v>3.77</v>
      </c>
      <c r="K520" s="123">
        <v>4.016</v>
      </c>
      <c r="L520" s="117">
        <v>3.555</v>
      </c>
      <c r="M520" s="123">
        <v>3.785</v>
      </c>
      <c r="N520" s="122">
        <v>4.027</v>
      </c>
      <c r="O520" s="123">
        <v>3.573</v>
      </c>
      <c r="P520" s="122">
        <v>3.8</v>
      </c>
      <c r="Q520" s="123">
        <v>3.96</v>
      </c>
      <c r="R520" s="122">
        <v>3.63</v>
      </c>
      <c r="S520" s="122">
        <v>3.795</v>
      </c>
      <c r="T520" s="122">
        <v>4.308</v>
      </c>
      <c r="U520" s="122">
        <v>4.056</v>
      </c>
      <c r="V520" s="122">
        <v>4.182</v>
      </c>
      <c r="W520" s="122">
        <v>4.52</v>
      </c>
      <c r="X520" s="122">
        <v>4.22</v>
      </c>
      <c r="Y520" s="122">
        <v>4.37</v>
      </c>
      <c r="Z520" s="122">
        <v>5.005</v>
      </c>
      <c r="AA520" s="122">
        <v>4.523</v>
      </c>
      <c r="AB520" s="122">
        <v>4.764</v>
      </c>
      <c r="AC520" s="122">
        <v>5.123</v>
      </c>
      <c r="AD520" s="122">
        <v>4.65</v>
      </c>
      <c r="AE520" s="122">
        <v>4.886</v>
      </c>
      <c r="AF520" s="9">
        <f t="shared" si="1"/>
        <v>520</v>
      </c>
    </row>
    <row r="521" ht="15.75" customHeight="1">
      <c r="A521" s="116">
        <v>44972.0</v>
      </c>
      <c r="B521" s="122">
        <v>3.982</v>
      </c>
      <c r="C521" s="117">
        <v>3.509</v>
      </c>
      <c r="D521" s="117">
        <v>3.745</v>
      </c>
      <c r="E521" s="123">
        <v>3.973</v>
      </c>
      <c r="F521" s="117">
        <v>3.5</v>
      </c>
      <c r="G521" s="123">
        <v>3.736</v>
      </c>
      <c r="H521" s="117">
        <v>4.0</v>
      </c>
      <c r="I521" s="123">
        <v>3.527</v>
      </c>
      <c r="J521" s="117">
        <v>3.764</v>
      </c>
      <c r="K521" s="123">
        <v>4.016</v>
      </c>
      <c r="L521" s="117">
        <v>3.543</v>
      </c>
      <c r="M521" s="123">
        <v>3.78</v>
      </c>
      <c r="N521" s="122">
        <v>4.032</v>
      </c>
      <c r="O521" s="123">
        <v>3.559</v>
      </c>
      <c r="P521" s="122">
        <v>3.795</v>
      </c>
      <c r="Q521" s="123">
        <v>3.95</v>
      </c>
      <c r="R521" s="122">
        <v>3.56</v>
      </c>
      <c r="S521" s="122">
        <v>3.755</v>
      </c>
      <c r="T521" s="122">
        <v>4.247</v>
      </c>
      <c r="U521" s="122">
        <v>3.906</v>
      </c>
      <c r="V521" s="122">
        <v>4.076</v>
      </c>
      <c r="W521" s="122">
        <v>4.489</v>
      </c>
      <c r="X521" s="122">
        <v>4.079</v>
      </c>
      <c r="Y521" s="122">
        <v>4.284</v>
      </c>
      <c r="Z521" s="122">
        <v>4.995</v>
      </c>
      <c r="AA521" s="122">
        <v>4.514</v>
      </c>
      <c r="AB521" s="122">
        <v>4.755</v>
      </c>
      <c r="AC521" s="122">
        <v>5.123</v>
      </c>
      <c r="AD521" s="122">
        <v>4.65</v>
      </c>
      <c r="AE521" s="122">
        <v>4.886</v>
      </c>
      <c r="AF521" s="9">
        <f t="shared" si="1"/>
        <v>521</v>
      </c>
    </row>
    <row r="522" ht="15.75" customHeight="1">
      <c r="A522" s="116">
        <v>44971.0</v>
      </c>
      <c r="B522" s="122">
        <v>3.982</v>
      </c>
      <c r="C522" s="117">
        <v>3.509</v>
      </c>
      <c r="D522" s="117">
        <v>3.745</v>
      </c>
      <c r="E522" s="123">
        <v>3.973</v>
      </c>
      <c r="F522" s="117">
        <v>3.5</v>
      </c>
      <c r="G522" s="123">
        <v>3.736</v>
      </c>
      <c r="H522" s="117">
        <v>4.0</v>
      </c>
      <c r="I522" s="123">
        <v>3.527</v>
      </c>
      <c r="J522" s="117">
        <v>3.764</v>
      </c>
      <c r="K522" s="123">
        <v>4.016</v>
      </c>
      <c r="L522" s="117">
        <v>3.543</v>
      </c>
      <c r="M522" s="123">
        <v>3.78</v>
      </c>
      <c r="N522" s="122">
        <v>4.032</v>
      </c>
      <c r="O522" s="123">
        <v>3.559</v>
      </c>
      <c r="P522" s="122">
        <v>3.795</v>
      </c>
      <c r="Q522" s="123">
        <v>3.95</v>
      </c>
      <c r="R522" s="122">
        <v>3.57</v>
      </c>
      <c r="S522" s="122">
        <v>3.76</v>
      </c>
      <c r="T522" s="122">
        <v>4.2</v>
      </c>
      <c r="U522" s="122">
        <v>3.934</v>
      </c>
      <c r="V522" s="122">
        <v>4.067</v>
      </c>
      <c r="W522" s="122">
        <v>4.496</v>
      </c>
      <c r="X522" s="122">
        <v>4.093</v>
      </c>
      <c r="Y522" s="122">
        <v>4.294</v>
      </c>
      <c r="Z522" s="122">
        <v>4.995</v>
      </c>
      <c r="AA522" s="122">
        <v>4.514</v>
      </c>
      <c r="AB522" s="122">
        <v>4.755</v>
      </c>
      <c r="AC522" s="122">
        <v>5.123</v>
      </c>
      <c r="AD522" s="122">
        <v>4.65</v>
      </c>
      <c r="AE522" s="122">
        <v>4.886</v>
      </c>
      <c r="AF522" s="9">
        <f t="shared" si="1"/>
        <v>522</v>
      </c>
    </row>
    <row r="523" ht="15.75" customHeight="1">
      <c r="A523" s="116">
        <v>44970.0</v>
      </c>
      <c r="B523" s="122">
        <v>3.995</v>
      </c>
      <c r="C523" s="117">
        <v>3.525</v>
      </c>
      <c r="D523" s="117">
        <v>3.76</v>
      </c>
      <c r="E523" s="123">
        <v>3.985</v>
      </c>
      <c r="F523" s="117">
        <v>3.515</v>
      </c>
      <c r="G523" s="123">
        <v>3.75</v>
      </c>
      <c r="H523" s="117">
        <v>4.01</v>
      </c>
      <c r="I523" s="123">
        <v>3.54</v>
      </c>
      <c r="J523" s="117">
        <v>3.775</v>
      </c>
      <c r="K523" s="123">
        <v>4.03</v>
      </c>
      <c r="L523" s="117">
        <v>3.56</v>
      </c>
      <c r="M523" s="123">
        <v>3.795</v>
      </c>
      <c r="N523" s="122">
        <v>4.05</v>
      </c>
      <c r="O523" s="123">
        <v>3.58</v>
      </c>
      <c r="P523" s="122">
        <v>3.815</v>
      </c>
      <c r="Q523" s="123">
        <v>3.93</v>
      </c>
      <c r="R523" s="122">
        <v>3.57</v>
      </c>
      <c r="S523" s="122">
        <v>3.75</v>
      </c>
      <c r="T523" s="122">
        <v>4.247</v>
      </c>
      <c r="U523" s="122">
        <v>3.981</v>
      </c>
      <c r="V523" s="122">
        <v>4.114</v>
      </c>
      <c r="W523" s="122">
        <v>4.486</v>
      </c>
      <c r="X523" s="122">
        <v>4.131</v>
      </c>
      <c r="Y523" s="122">
        <v>4.309</v>
      </c>
      <c r="Z523" s="122">
        <v>5.025</v>
      </c>
      <c r="AA523" s="122">
        <v>4.545</v>
      </c>
      <c r="AB523" s="122">
        <v>4.785</v>
      </c>
      <c r="AC523" s="122">
        <v>5.145</v>
      </c>
      <c r="AD523" s="122">
        <v>4.675</v>
      </c>
      <c r="AE523" s="122">
        <v>4.91</v>
      </c>
      <c r="AF523" s="9">
        <f t="shared" si="1"/>
        <v>523</v>
      </c>
    </row>
    <row r="524" ht="15.75" customHeight="1">
      <c r="A524" s="116">
        <v>44967.0</v>
      </c>
      <c r="B524" s="122">
        <v>3.973</v>
      </c>
      <c r="C524" s="117">
        <v>3.491</v>
      </c>
      <c r="D524" s="117">
        <v>3.732</v>
      </c>
      <c r="E524" s="123">
        <v>3.982</v>
      </c>
      <c r="F524" s="117">
        <v>3.5</v>
      </c>
      <c r="G524" s="123">
        <v>3.741</v>
      </c>
      <c r="H524" s="117">
        <v>4.0</v>
      </c>
      <c r="I524" s="123">
        <v>3.518</v>
      </c>
      <c r="J524" s="117">
        <v>3.759</v>
      </c>
      <c r="K524" s="123">
        <v>4.023</v>
      </c>
      <c r="L524" s="117">
        <v>3.541</v>
      </c>
      <c r="M524" s="123">
        <v>3.782</v>
      </c>
      <c r="N524" s="122">
        <v>4.045</v>
      </c>
      <c r="O524" s="123">
        <v>3.564</v>
      </c>
      <c r="P524" s="122">
        <v>3.805</v>
      </c>
      <c r="Q524" s="123">
        <v>3.92</v>
      </c>
      <c r="R524" s="122">
        <v>3.59</v>
      </c>
      <c r="S524" s="122">
        <v>3.755</v>
      </c>
      <c r="T524" s="122">
        <v>4.25</v>
      </c>
      <c r="U524" s="122">
        <v>3.977</v>
      </c>
      <c r="V524" s="122">
        <v>4.113</v>
      </c>
      <c r="W524" s="122">
        <v>4.49</v>
      </c>
      <c r="X524" s="122">
        <v>4.151</v>
      </c>
      <c r="Y524" s="122">
        <v>4.321</v>
      </c>
      <c r="Z524" s="122">
        <v>5.005</v>
      </c>
      <c r="AA524" s="122">
        <v>4.477</v>
      </c>
      <c r="AB524" s="122">
        <v>4.741</v>
      </c>
      <c r="AC524" s="122">
        <v>5.132</v>
      </c>
      <c r="AD524" s="122">
        <v>4.659</v>
      </c>
      <c r="AE524" s="122">
        <v>4.895</v>
      </c>
      <c r="AF524" s="9">
        <f t="shared" si="1"/>
        <v>524</v>
      </c>
    </row>
    <row r="525" ht="15.75" customHeight="1">
      <c r="A525" s="116">
        <v>44966.0</v>
      </c>
      <c r="B525" s="122">
        <v>4.009</v>
      </c>
      <c r="C525" s="117">
        <v>3.527</v>
      </c>
      <c r="D525" s="117">
        <v>3.768</v>
      </c>
      <c r="E525" s="123">
        <v>3.991</v>
      </c>
      <c r="F525" s="117">
        <v>3.509</v>
      </c>
      <c r="G525" s="123">
        <v>3.75</v>
      </c>
      <c r="H525" s="117">
        <v>4.014</v>
      </c>
      <c r="I525" s="123">
        <v>3.532</v>
      </c>
      <c r="J525" s="117">
        <v>3.773</v>
      </c>
      <c r="K525" s="123">
        <v>4.032</v>
      </c>
      <c r="L525" s="117">
        <v>3.55</v>
      </c>
      <c r="M525" s="123">
        <v>3.791</v>
      </c>
      <c r="N525" s="122">
        <v>4.05</v>
      </c>
      <c r="O525" s="123">
        <v>3.568</v>
      </c>
      <c r="P525" s="122">
        <v>3.809</v>
      </c>
      <c r="Q525" s="123">
        <v>3.94</v>
      </c>
      <c r="R525" s="122">
        <v>3.54</v>
      </c>
      <c r="S525" s="122">
        <v>3.74</v>
      </c>
      <c r="T525" s="122">
        <v>4.253</v>
      </c>
      <c r="U525" s="122">
        <v>3.948</v>
      </c>
      <c r="V525" s="122">
        <v>4.101</v>
      </c>
      <c r="W525" s="122">
        <v>4.483</v>
      </c>
      <c r="X525" s="122">
        <v>4.144</v>
      </c>
      <c r="Y525" s="122">
        <v>4.314</v>
      </c>
      <c r="Z525" s="122">
        <v>4.986</v>
      </c>
      <c r="AA525" s="122">
        <v>4.459</v>
      </c>
      <c r="AB525" s="122">
        <v>4.723</v>
      </c>
      <c r="AC525" s="122">
        <v>5.123</v>
      </c>
      <c r="AD525" s="122">
        <v>4.65</v>
      </c>
      <c r="AE525" s="122">
        <v>4.886</v>
      </c>
      <c r="AF525" s="9">
        <f t="shared" si="1"/>
        <v>525</v>
      </c>
    </row>
    <row r="526" ht="15.75" customHeight="1">
      <c r="A526" s="116">
        <v>44965.0</v>
      </c>
      <c r="B526" s="122">
        <v>4.014</v>
      </c>
      <c r="C526" s="117">
        <v>3.532</v>
      </c>
      <c r="D526" s="117">
        <v>3.773</v>
      </c>
      <c r="E526" s="123">
        <v>3.995</v>
      </c>
      <c r="F526" s="117">
        <v>3.514</v>
      </c>
      <c r="G526" s="123">
        <v>3.755</v>
      </c>
      <c r="H526" s="117">
        <v>4.018</v>
      </c>
      <c r="I526" s="123">
        <v>3.536</v>
      </c>
      <c r="J526" s="117">
        <v>3.777</v>
      </c>
      <c r="K526" s="123">
        <v>4.041</v>
      </c>
      <c r="L526" s="117">
        <v>3.564</v>
      </c>
      <c r="M526" s="123">
        <v>3.802</v>
      </c>
      <c r="N526" s="122">
        <v>4.064</v>
      </c>
      <c r="O526" s="123">
        <v>3.591</v>
      </c>
      <c r="P526" s="122">
        <v>3.827</v>
      </c>
      <c r="Q526" s="123">
        <v>4.06</v>
      </c>
      <c r="R526" s="122">
        <v>3.65</v>
      </c>
      <c r="S526" s="122">
        <v>3.855</v>
      </c>
      <c r="T526" s="122">
        <v>4.319</v>
      </c>
      <c r="U526" s="122">
        <v>3.953</v>
      </c>
      <c r="V526" s="122">
        <v>4.136</v>
      </c>
      <c r="W526" s="122">
        <v>4.539</v>
      </c>
      <c r="X526" s="122">
        <v>4.13</v>
      </c>
      <c r="Y526" s="122">
        <v>4.334</v>
      </c>
      <c r="Z526" s="122">
        <v>5.014</v>
      </c>
      <c r="AA526" s="122">
        <v>4.532</v>
      </c>
      <c r="AB526" s="122">
        <v>4.773</v>
      </c>
      <c r="AC526" s="122">
        <v>5.145</v>
      </c>
      <c r="AD526" s="122">
        <v>4.673</v>
      </c>
      <c r="AE526" s="122">
        <v>4.909</v>
      </c>
      <c r="AF526" s="9">
        <f t="shared" si="1"/>
        <v>526</v>
      </c>
    </row>
    <row r="527" ht="15.75" customHeight="1">
      <c r="A527" s="116">
        <v>44964.0</v>
      </c>
      <c r="B527" s="122">
        <v>4.023</v>
      </c>
      <c r="C527" s="117">
        <v>3.541</v>
      </c>
      <c r="D527" s="117">
        <v>3.782</v>
      </c>
      <c r="E527" s="123">
        <v>4.005</v>
      </c>
      <c r="F527" s="117">
        <v>3.523</v>
      </c>
      <c r="G527" s="123">
        <v>3.764</v>
      </c>
      <c r="H527" s="117">
        <v>4.027</v>
      </c>
      <c r="I527" s="123">
        <v>3.545</v>
      </c>
      <c r="J527" s="117">
        <v>3.786</v>
      </c>
      <c r="K527" s="123">
        <v>4.05</v>
      </c>
      <c r="L527" s="117">
        <v>3.573</v>
      </c>
      <c r="M527" s="123">
        <v>3.811</v>
      </c>
      <c r="N527" s="122">
        <v>4.073</v>
      </c>
      <c r="O527" s="123">
        <v>3.6</v>
      </c>
      <c r="P527" s="122">
        <v>3.836</v>
      </c>
      <c r="Q527" s="123">
        <v>4.04</v>
      </c>
      <c r="R527" s="122">
        <v>3.61</v>
      </c>
      <c r="S527" s="122">
        <v>3.825</v>
      </c>
      <c r="T527" s="122">
        <v>4.297</v>
      </c>
      <c r="U527" s="122">
        <v>3.986</v>
      </c>
      <c r="V527" s="122">
        <v>4.141</v>
      </c>
      <c r="W527" s="122">
        <v>4.53</v>
      </c>
      <c r="X527" s="122">
        <v>4.193</v>
      </c>
      <c r="Y527" s="122">
        <v>4.361</v>
      </c>
      <c r="Z527" s="122">
        <v>5.014</v>
      </c>
      <c r="AA527" s="122">
        <v>4.532</v>
      </c>
      <c r="AB527" s="122">
        <v>4.773</v>
      </c>
      <c r="AC527" s="122">
        <v>5.145</v>
      </c>
      <c r="AD527" s="122">
        <v>4.673</v>
      </c>
      <c r="AE527" s="122">
        <v>4.909</v>
      </c>
      <c r="AF527" s="9">
        <f t="shared" si="1"/>
        <v>527</v>
      </c>
    </row>
    <row r="528" ht="15.75" customHeight="1">
      <c r="A528" s="116">
        <v>44963.0</v>
      </c>
      <c r="B528" s="122">
        <v>4.018</v>
      </c>
      <c r="C528" s="117">
        <v>3.536</v>
      </c>
      <c r="D528" s="117">
        <v>3.777</v>
      </c>
      <c r="E528" s="123">
        <v>4.0</v>
      </c>
      <c r="F528" s="117">
        <v>3.518</v>
      </c>
      <c r="G528" s="123">
        <v>3.759</v>
      </c>
      <c r="H528" s="117">
        <v>4.023</v>
      </c>
      <c r="I528" s="123">
        <v>3.541</v>
      </c>
      <c r="J528" s="117">
        <v>3.782</v>
      </c>
      <c r="K528" s="123">
        <v>4.041</v>
      </c>
      <c r="L528" s="117">
        <v>3.564</v>
      </c>
      <c r="M528" s="123">
        <v>3.802</v>
      </c>
      <c r="N528" s="122">
        <v>4.059</v>
      </c>
      <c r="O528" s="123">
        <v>3.586</v>
      </c>
      <c r="P528" s="122">
        <v>3.823</v>
      </c>
      <c r="Q528" s="123">
        <v>4.03</v>
      </c>
      <c r="R528" s="122">
        <v>3.61</v>
      </c>
      <c r="S528" s="122">
        <v>3.82</v>
      </c>
      <c r="T528" s="122">
        <v>4.318</v>
      </c>
      <c r="U528" s="122">
        <v>3.953</v>
      </c>
      <c r="V528" s="122">
        <v>4.136</v>
      </c>
      <c r="W528" s="122">
        <v>4.543</v>
      </c>
      <c r="X528" s="122">
        <v>4.134</v>
      </c>
      <c r="Y528" s="122">
        <v>4.339</v>
      </c>
      <c r="Z528" s="122">
        <v>5.014</v>
      </c>
      <c r="AA528" s="122">
        <v>4.532</v>
      </c>
      <c r="AB528" s="122">
        <v>4.773</v>
      </c>
      <c r="AC528" s="122">
        <v>5.145</v>
      </c>
      <c r="AD528" s="122">
        <v>4.673</v>
      </c>
      <c r="AE528" s="122">
        <v>4.909</v>
      </c>
      <c r="AF528" s="9">
        <f t="shared" si="1"/>
        <v>528</v>
      </c>
    </row>
    <row r="529" ht="15.75" customHeight="1">
      <c r="A529" s="116">
        <v>44960.0</v>
      </c>
      <c r="B529" s="122">
        <v>4.002</v>
      </c>
      <c r="C529" s="117">
        <v>3.52</v>
      </c>
      <c r="D529" s="117">
        <v>3.761</v>
      </c>
      <c r="E529" s="123">
        <v>4.002</v>
      </c>
      <c r="F529" s="117">
        <v>3.52</v>
      </c>
      <c r="G529" s="123">
        <v>3.761</v>
      </c>
      <c r="H529" s="117">
        <v>4.023</v>
      </c>
      <c r="I529" s="123">
        <v>3.541</v>
      </c>
      <c r="J529" s="117">
        <v>3.782</v>
      </c>
      <c r="K529" s="123">
        <v>4.048</v>
      </c>
      <c r="L529" s="117">
        <v>3.566</v>
      </c>
      <c r="M529" s="123">
        <v>3.807</v>
      </c>
      <c r="N529" s="122">
        <v>4.073</v>
      </c>
      <c r="O529" s="123">
        <v>3.591</v>
      </c>
      <c r="P529" s="122">
        <v>3.832</v>
      </c>
      <c r="Q529" s="123">
        <v>4.05</v>
      </c>
      <c r="R529" s="122">
        <v>3.62</v>
      </c>
      <c r="S529" s="122">
        <v>3.835</v>
      </c>
      <c r="T529" s="122">
        <v>4.322</v>
      </c>
      <c r="U529" s="122">
        <v>3.959</v>
      </c>
      <c r="V529" s="122">
        <v>4.141</v>
      </c>
      <c r="W529" s="122">
        <v>4.544</v>
      </c>
      <c r="X529" s="122">
        <v>4.183</v>
      </c>
      <c r="Y529" s="122">
        <v>4.364</v>
      </c>
      <c r="Z529" s="122">
        <v>5.027</v>
      </c>
      <c r="AA529" s="122">
        <v>4.545</v>
      </c>
      <c r="AB529" s="122">
        <v>4.786</v>
      </c>
      <c r="AC529" s="122">
        <v>5.15</v>
      </c>
      <c r="AD529" s="122">
        <v>4.677</v>
      </c>
      <c r="AE529" s="122">
        <v>4.914</v>
      </c>
      <c r="AF529" s="9">
        <f t="shared" si="1"/>
        <v>529</v>
      </c>
    </row>
    <row r="530" ht="15.75" customHeight="1">
      <c r="A530" s="116">
        <v>44959.0</v>
      </c>
      <c r="B530" s="122">
        <v>4.018</v>
      </c>
      <c r="C530" s="117">
        <v>3.536</v>
      </c>
      <c r="D530" s="117">
        <v>3.777</v>
      </c>
      <c r="E530" s="123">
        <v>4.018</v>
      </c>
      <c r="F530" s="117">
        <v>3.536</v>
      </c>
      <c r="G530" s="123">
        <v>3.777</v>
      </c>
      <c r="H530" s="117">
        <v>4.05</v>
      </c>
      <c r="I530" s="123">
        <v>3.568</v>
      </c>
      <c r="J530" s="117">
        <v>3.809</v>
      </c>
      <c r="K530" s="123">
        <v>4.084</v>
      </c>
      <c r="L530" s="117">
        <v>3.602</v>
      </c>
      <c r="M530" s="123">
        <v>3.843</v>
      </c>
      <c r="N530" s="122">
        <v>4.118</v>
      </c>
      <c r="O530" s="123">
        <v>3.636</v>
      </c>
      <c r="P530" s="122">
        <v>3.877</v>
      </c>
      <c r="Q530" s="123">
        <v>4.05</v>
      </c>
      <c r="R530" s="122">
        <v>3.62</v>
      </c>
      <c r="S530" s="122">
        <v>3.835</v>
      </c>
      <c r="T530" s="122">
        <v>4.353</v>
      </c>
      <c r="U530" s="122">
        <v>3.992</v>
      </c>
      <c r="V530" s="122">
        <v>4.173</v>
      </c>
      <c r="W530" s="122">
        <v>4.569</v>
      </c>
      <c r="X530" s="122">
        <v>4.233</v>
      </c>
      <c r="Y530" s="122">
        <v>4.401</v>
      </c>
      <c r="Z530" s="122">
        <v>5.027</v>
      </c>
      <c r="AA530" s="122">
        <v>4.545</v>
      </c>
      <c r="AB530" s="122">
        <v>4.786</v>
      </c>
      <c r="AC530" s="122">
        <v>5.15</v>
      </c>
      <c r="AD530" s="122">
        <v>4.677</v>
      </c>
      <c r="AE530" s="122">
        <v>4.914</v>
      </c>
      <c r="AF530" s="9">
        <f t="shared" si="1"/>
        <v>530</v>
      </c>
    </row>
    <row r="531" ht="15.75" customHeight="1">
      <c r="A531" s="116">
        <v>44958.0</v>
      </c>
      <c r="B531" s="122">
        <v>4.177</v>
      </c>
      <c r="C531" s="117">
        <v>3.686</v>
      </c>
      <c r="D531" s="117">
        <v>3.932</v>
      </c>
      <c r="E531" s="123">
        <v>4.177</v>
      </c>
      <c r="F531" s="117">
        <v>3.686</v>
      </c>
      <c r="G531" s="123">
        <v>3.932</v>
      </c>
      <c r="H531" s="117">
        <v>4.209</v>
      </c>
      <c r="I531" s="123">
        <v>3.718</v>
      </c>
      <c r="J531" s="117">
        <v>3.964</v>
      </c>
      <c r="K531" s="123">
        <v>4.234</v>
      </c>
      <c r="L531" s="117">
        <v>3.752</v>
      </c>
      <c r="M531" s="123">
        <v>3.993</v>
      </c>
      <c r="N531" s="122">
        <v>4.259</v>
      </c>
      <c r="O531" s="123">
        <v>3.786</v>
      </c>
      <c r="P531" s="122">
        <v>4.023</v>
      </c>
      <c r="Q531" s="123">
        <v>4.379</v>
      </c>
      <c r="R531" s="122">
        <v>3.95</v>
      </c>
      <c r="S531" s="122">
        <v>4.164</v>
      </c>
      <c r="T531" s="122">
        <v>4.47</v>
      </c>
      <c r="U531" s="122">
        <v>4.117</v>
      </c>
      <c r="V531" s="122">
        <v>4.293</v>
      </c>
      <c r="W531" s="122">
        <v>4.669</v>
      </c>
      <c r="X531" s="122">
        <v>4.357</v>
      </c>
      <c r="Y531" s="122">
        <v>4.513</v>
      </c>
      <c r="Z531" s="122">
        <v>5.105</v>
      </c>
      <c r="AA531" s="122">
        <v>4.623</v>
      </c>
      <c r="AB531" s="122">
        <v>4.864</v>
      </c>
      <c r="AC531" s="122">
        <v>5.223</v>
      </c>
      <c r="AD531" s="122">
        <v>4.75</v>
      </c>
      <c r="AE531" s="122">
        <v>4.986</v>
      </c>
      <c r="AF531" s="9">
        <f t="shared" si="1"/>
        <v>531</v>
      </c>
    </row>
    <row r="532" ht="15.75" customHeight="1">
      <c r="A532" s="116">
        <v>44957.0</v>
      </c>
      <c r="B532" s="122">
        <v>4.491</v>
      </c>
      <c r="C532" s="117">
        <v>4.009</v>
      </c>
      <c r="D532" s="117">
        <v>4.25</v>
      </c>
      <c r="E532" s="123">
        <v>4.491</v>
      </c>
      <c r="F532" s="117">
        <v>4.009</v>
      </c>
      <c r="G532" s="123">
        <v>4.25</v>
      </c>
      <c r="H532" s="117">
        <v>4.491</v>
      </c>
      <c r="I532" s="123">
        <v>4.009</v>
      </c>
      <c r="J532" s="117">
        <v>4.25</v>
      </c>
      <c r="K532" s="123">
        <v>4.505</v>
      </c>
      <c r="L532" s="117">
        <v>4.023</v>
      </c>
      <c r="M532" s="123">
        <v>4.264</v>
      </c>
      <c r="N532" s="122">
        <v>4.518</v>
      </c>
      <c r="O532" s="123">
        <v>4.036</v>
      </c>
      <c r="P532" s="122">
        <v>4.277</v>
      </c>
      <c r="Q532" s="123">
        <v>4.577</v>
      </c>
      <c r="R532" s="122">
        <v>4.127</v>
      </c>
      <c r="S532" s="122">
        <v>4.352</v>
      </c>
      <c r="T532" s="122">
        <v>4.636</v>
      </c>
      <c r="U532" s="122">
        <v>4.195</v>
      </c>
      <c r="V532" s="122">
        <v>4.416</v>
      </c>
      <c r="W532" s="122">
        <v>4.764</v>
      </c>
      <c r="X532" s="122">
        <v>4.323</v>
      </c>
      <c r="Y532" s="122">
        <v>4.543</v>
      </c>
      <c r="Z532" s="122">
        <v>5.175</v>
      </c>
      <c r="AA532" s="122">
        <v>4.695</v>
      </c>
      <c r="AB532" s="122">
        <v>4.935</v>
      </c>
      <c r="AC532" s="122">
        <v>5.29</v>
      </c>
      <c r="AD532" s="122">
        <v>4.82</v>
      </c>
      <c r="AE532" s="122">
        <v>5.055</v>
      </c>
      <c r="AF532" s="9">
        <f t="shared" si="1"/>
        <v>532</v>
      </c>
    </row>
    <row r="533" ht="15.75" customHeight="1">
      <c r="A533" s="116">
        <v>44956.0</v>
      </c>
      <c r="B533" s="122">
        <v>4.564</v>
      </c>
      <c r="C533" s="117">
        <v>4.082</v>
      </c>
      <c r="D533" s="117">
        <v>4.323</v>
      </c>
      <c r="E533" s="123">
        <v>4.564</v>
      </c>
      <c r="F533" s="117">
        <v>4.082</v>
      </c>
      <c r="G533" s="123">
        <v>4.323</v>
      </c>
      <c r="H533" s="117">
        <v>4.568</v>
      </c>
      <c r="I533" s="123">
        <v>4.086</v>
      </c>
      <c r="J533" s="117">
        <v>4.327</v>
      </c>
      <c r="K533" s="123">
        <v>4.577</v>
      </c>
      <c r="L533" s="117">
        <v>4.095</v>
      </c>
      <c r="M533" s="123">
        <v>4.336</v>
      </c>
      <c r="N533" s="122">
        <v>4.586</v>
      </c>
      <c r="O533" s="123">
        <v>4.105</v>
      </c>
      <c r="P533" s="122">
        <v>4.345</v>
      </c>
      <c r="Q533" s="123">
        <v>4.657</v>
      </c>
      <c r="R533" s="122">
        <v>4.186</v>
      </c>
      <c r="S533" s="122">
        <v>4.422</v>
      </c>
      <c r="T533" s="122">
        <v>4.718</v>
      </c>
      <c r="U533" s="122">
        <v>4.241</v>
      </c>
      <c r="V533" s="122">
        <v>4.48</v>
      </c>
      <c r="W533" s="122">
        <v>4.832</v>
      </c>
      <c r="X533" s="122">
        <v>4.359</v>
      </c>
      <c r="Y533" s="122">
        <v>4.595</v>
      </c>
      <c r="Z533" s="122">
        <v>5.24</v>
      </c>
      <c r="AA533" s="122">
        <v>4.77</v>
      </c>
      <c r="AB533" s="122">
        <v>5.005</v>
      </c>
      <c r="AC533" s="122">
        <v>5.315</v>
      </c>
      <c r="AD533" s="122">
        <v>4.845</v>
      </c>
      <c r="AE533" s="122">
        <v>5.08</v>
      </c>
      <c r="AF533" s="9">
        <f t="shared" si="1"/>
        <v>533</v>
      </c>
    </row>
    <row r="534" ht="15.75" customHeight="1">
      <c r="A534" s="116">
        <v>44953.0</v>
      </c>
      <c r="B534" s="122">
        <v>4.6</v>
      </c>
      <c r="C534" s="117">
        <v>4.118</v>
      </c>
      <c r="D534" s="117">
        <v>4.359</v>
      </c>
      <c r="E534" s="123">
        <v>4.6</v>
      </c>
      <c r="F534" s="117">
        <v>4.118</v>
      </c>
      <c r="G534" s="123">
        <v>4.359</v>
      </c>
      <c r="H534" s="117">
        <v>4.609</v>
      </c>
      <c r="I534" s="123">
        <v>4.127</v>
      </c>
      <c r="J534" s="117">
        <v>4.368</v>
      </c>
      <c r="K534" s="123">
        <v>4.618</v>
      </c>
      <c r="L534" s="117">
        <v>4.136</v>
      </c>
      <c r="M534" s="123">
        <v>4.377</v>
      </c>
      <c r="N534" s="122">
        <v>4.627</v>
      </c>
      <c r="O534" s="123">
        <v>4.145</v>
      </c>
      <c r="P534" s="122">
        <v>4.386</v>
      </c>
      <c r="Q534" s="123">
        <v>4.685</v>
      </c>
      <c r="R534" s="122">
        <v>4.214</v>
      </c>
      <c r="S534" s="122">
        <v>4.449</v>
      </c>
      <c r="T534" s="122">
        <v>4.759</v>
      </c>
      <c r="U534" s="122">
        <v>4.291</v>
      </c>
      <c r="V534" s="122">
        <v>4.525</v>
      </c>
      <c r="W534" s="122">
        <v>4.868</v>
      </c>
      <c r="X534" s="122">
        <v>4.405</v>
      </c>
      <c r="Y534" s="122">
        <v>4.636</v>
      </c>
      <c r="Z534" s="122">
        <v>5.28</v>
      </c>
      <c r="AA534" s="122">
        <v>4.81</v>
      </c>
      <c r="AB534" s="122">
        <v>5.045</v>
      </c>
      <c r="AC534" s="122">
        <v>5.375</v>
      </c>
      <c r="AD534" s="122">
        <v>4.905</v>
      </c>
      <c r="AE534" s="122">
        <v>5.14</v>
      </c>
      <c r="AF534" s="9">
        <f t="shared" si="1"/>
        <v>534</v>
      </c>
    </row>
    <row r="535" ht="15.75" customHeight="1">
      <c r="A535" s="116">
        <v>44945.0</v>
      </c>
      <c r="B535" s="122">
        <v>4.636</v>
      </c>
      <c r="C535" s="117">
        <v>4.145</v>
      </c>
      <c r="D535" s="117">
        <v>4.391</v>
      </c>
      <c r="E535" s="123">
        <v>4.636</v>
      </c>
      <c r="F535" s="117">
        <v>4.145</v>
      </c>
      <c r="G535" s="123">
        <v>4.391</v>
      </c>
      <c r="H535" s="117">
        <v>4.641</v>
      </c>
      <c r="I535" s="123">
        <v>4.15</v>
      </c>
      <c r="J535" s="117">
        <v>4.395</v>
      </c>
      <c r="K535" s="123">
        <v>4.648</v>
      </c>
      <c r="L535" s="117">
        <v>4.157</v>
      </c>
      <c r="M535" s="123">
        <v>4.402</v>
      </c>
      <c r="N535" s="122">
        <v>4.655</v>
      </c>
      <c r="O535" s="123">
        <v>4.164</v>
      </c>
      <c r="P535" s="122">
        <v>4.409</v>
      </c>
      <c r="Q535" s="123">
        <v>4.716</v>
      </c>
      <c r="R535" s="122">
        <v>4.245</v>
      </c>
      <c r="S535" s="122">
        <v>4.481</v>
      </c>
      <c r="T535" s="122">
        <v>4.786</v>
      </c>
      <c r="U535" s="122">
        <v>4.318</v>
      </c>
      <c r="V535" s="122">
        <v>4.552</v>
      </c>
      <c r="W535" s="122">
        <v>4.905</v>
      </c>
      <c r="X535" s="122">
        <v>4.441</v>
      </c>
      <c r="Y535" s="122">
        <v>4.673</v>
      </c>
      <c r="Z535" s="122">
        <v>5.3</v>
      </c>
      <c r="AA535" s="122">
        <v>4.82</v>
      </c>
      <c r="AB535" s="122">
        <v>5.06</v>
      </c>
      <c r="AC535" s="122">
        <v>5.385</v>
      </c>
      <c r="AD535" s="122">
        <v>4.905</v>
      </c>
      <c r="AE535" s="122">
        <v>5.145</v>
      </c>
      <c r="AF535" s="9">
        <f t="shared" si="1"/>
        <v>535</v>
      </c>
    </row>
    <row r="536" ht="15.75" customHeight="1">
      <c r="A536" s="116">
        <v>44944.0</v>
      </c>
      <c r="B536" s="122">
        <v>4.641</v>
      </c>
      <c r="C536" s="117">
        <v>4.15</v>
      </c>
      <c r="D536" s="117">
        <v>4.395</v>
      </c>
      <c r="E536" s="123">
        <v>4.641</v>
      </c>
      <c r="F536" s="117">
        <v>4.15</v>
      </c>
      <c r="G536" s="123">
        <v>4.395</v>
      </c>
      <c r="H536" s="117">
        <v>4.645</v>
      </c>
      <c r="I536" s="123">
        <v>4.155</v>
      </c>
      <c r="J536" s="117">
        <v>4.4</v>
      </c>
      <c r="K536" s="123">
        <v>4.655</v>
      </c>
      <c r="L536" s="117">
        <v>4.164</v>
      </c>
      <c r="M536" s="123">
        <v>4.409</v>
      </c>
      <c r="N536" s="122">
        <v>4.664</v>
      </c>
      <c r="O536" s="123">
        <v>4.173</v>
      </c>
      <c r="P536" s="122">
        <v>4.418</v>
      </c>
      <c r="Q536" s="123">
        <v>4.735</v>
      </c>
      <c r="R536" s="122">
        <v>4.264</v>
      </c>
      <c r="S536" s="122">
        <v>4.499</v>
      </c>
      <c r="T536" s="122">
        <v>4.795</v>
      </c>
      <c r="U536" s="122">
        <v>4.327</v>
      </c>
      <c r="V536" s="122">
        <v>4.561</v>
      </c>
      <c r="W536" s="122">
        <v>4.909</v>
      </c>
      <c r="X536" s="122">
        <v>4.45</v>
      </c>
      <c r="Y536" s="122">
        <v>4.68</v>
      </c>
      <c r="Z536" s="122">
        <v>5.3</v>
      </c>
      <c r="AA536" s="122">
        <v>4.82</v>
      </c>
      <c r="AB536" s="122">
        <v>5.06</v>
      </c>
      <c r="AC536" s="122">
        <v>5.385</v>
      </c>
      <c r="AD536" s="122">
        <v>4.905</v>
      </c>
      <c r="AE536" s="122">
        <v>5.145</v>
      </c>
      <c r="AF536" s="9">
        <f t="shared" si="1"/>
        <v>536</v>
      </c>
    </row>
    <row r="537" ht="15.75" customHeight="1">
      <c r="A537" s="116">
        <v>44943.0</v>
      </c>
      <c r="B537" s="122">
        <v>4.695</v>
      </c>
      <c r="C537" s="117">
        <v>4.205</v>
      </c>
      <c r="D537" s="117">
        <v>4.45</v>
      </c>
      <c r="E537" s="123">
        <v>4.695</v>
      </c>
      <c r="F537" s="117">
        <v>4.205</v>
      </c>
      <c r="G537" s="123">
        <v>4.45</v>
      </c>
      <c r="H537" s="117">
        <v>4.7</v>
      </c>
      <c r="I537" s="123">
        <v>4.209</v>
      </c>
      <c r="J537" s="117">
        <v>4.455</v>
      </c>
      <c r="K537" s="123">
        <v>4.709</v>
      </c>
      <c r="L537" s="117">
        <v>4.218</v>
      </c>
      <c r="M537" s="123">
        <v>4.464</v>
      </c>
      <c r="N537" s="122">
        <v>4.718</v>
      </c>
      <c r="O537" s="123">
        <v>4.227</v>
      </c>
      <c r="P537" s="122">
        <v>4.473</v>
      </c>
      <c r="Q537" s="123">
        <v>4.775</v>
      </c>
      <c r="R537" s="122">
        <v>4.305</v>
      </c>
      <c r="S537" s="122">
        <v>4.54</v>
      </c>
      <c r="T537" s="122">
        <v>4.814</v>
      </c>
      <c r="U537" s="122">
        <v>4.345</v>
      </c>
      <c r="V537" s="122">
        <v>4.58</v>
      </c>
      <c r="W537" s="122">
        <v>4.941</v>
      </c>
      <c r="X537" s="122">
        <v>4.477</v>
      </c>
      <c r="Y537" s="122">
        <v>4.709</v>
      </c>
      <c r="Z537" s="122">
        <v>5.31</v>
      </c>
      <c r="AA537" s="122">
        <v>4.83</v>
      </c>
      <c r="AB537" s="122">
        <v>5.07</v>
      </c>
      <c r="AC537" s="122">
        <v>5.39</v>
      </c>
      <c r="AD537" s="122">
        <v>4.91</v>
      </c>
      <c r="AE537" s="122">
        <v>5.15</v>
      </c>
      <c r="AF537" s="9">
        <f t="shared" si="1"/>
        <v>537</v>
      </c>
    </row>
    <row r="538" ht="15.75" customHeight="1">
      <c r="A538" s="116">
        <v>44942.0</v>
      </c>
      <c r="B538" s="122">
        <v>4.705</v>
      </c>
      <c r="C538" s="117">
        <v>4.214</v>
      </c>
      <c r="D538" s="117">
        <v>4.459</v>
      </c>
      <c r="E538" s="123">
        <v>4.705</v>
      </c>
      <c r="F538" s="117">
        <v>4.214</v>
      </c>
      <c r="G538" s="123">
        <v>4.459</v>
      </c>
      <c r="H538" s="117">
        <v>4.709</v>
      </c>
      <c r="I538" s="123">
        <v>4.218</v>
      </c>
      <c r="J538" s="117">
        <v>4.464</v>
      </c>
      <c r="K538" s="123">
        <v>4.718</v>
      </c>
      <c r="L538" s="117">
        <v>4.227</v>
      </c>
      <c r="M538" s="123">
        <v>4.473</v>
      </c>
      <c r="N538" s="122">
        <v>4.727</v>
      </c>
      <c r="O538" s="123">
        <v>4.236</v>
      </c>
      <c r="P538" s="122">
        <v>4.482</v>
      </c>
      <c r="Q538" s="123">
        <v>4.771</v>
      </c>
      <c r="R538" s="122">
        <v>4.3</v>
      </c>
      <c r="S538" s="122">
        <v>4.535</v>
      </c>
      <c r="T538" s="122">
        <v>4.814</v>
      </c>
      <c r="U538" s="122">
        <v>4.341</v>
      </c>
      <c r="V538" s="122">
        <v>4.577</v>
      </c>
      <c r="W538" s="122">
        <v>4.945</v>
      </c>
      <c r="X538" s="122">
        <v>4.468</v>
      </c>
      <c r="Y538" s="122">
        <v>4.707</v>
      </c>
      <c r="Z538" s="122">
        <v>5.31</v>
      </c>
      <c r="AA538" s="122">
        <v>4.83</v>
      </c>
      <c r="AB538" s="122">
        <v>5.07</v>
      </c>
      <c r="AC538" s="122">
        <v>5.39</v>
      </c>
      <c r="AD538" s="122">
        <v>4.91</v>
      </c>
      <c r="AE538" s="122">
        <v>5.15</v>
      </c>
      <c r="AF538" s="9">
        <f t="shared" si="1"/>
        <v>538</v>
      </c>
    </row>
    <row r="539" ht="15.75" customHeight="1">
      <c r="A539" s="116">
        <v>44939.0</v>
      </c>
      <c r="B539" s="122">
        <v>4.705</v>
      </c>
      <c r="C539" s="117">
        <v>4.214</v>
      </c>
      <c r="D539" s="117">
        <v>4.459</v>
      </c>
      <c r="E539" s="123">
        <v>4.705</v>
      </c>
      <c r="F539" s="117">
        <v>4.214</v>
      </c>
      <c r="G539" s="123">
        <v>4.459</v>
      </c>
      <c r="H539" s="117">
        <v>4.709</v>
      </c>
      <c r="I539" s="123">
        <v>4.218</v>
      </c>
      <c r="J539" s="117">
        <v>4.464</v>
      </c>
      <c r="K539" s="123">
        <v>4.718</v>
      </c>
      <c r="L539" s="117">
        <v>4.227</v>
      </c>
      <c r="M539" s="123">
        <v>4.473</v>
      </c>
      <c r="N539" s="122">
        <v>4.727</v>
      </c>
      <c r="O539" s="123">
        <v>4.236</v>
      </c>
      <c r="P539" s="122">
        <v>4.482</v>
      </c>
      <c r="Q539" s="123">
        <v>4.775</v>
      </c>
      <c r="R539" s="122">
        <v>4.305</v>
      </c>
      <c r="S539" s="122">
        <v>4.54</v>
      </c>
      <c r="T539" s="122">
        <v>4.818</v>
      </c>
      <c r="U539" s="122">
        <v>4.35</v>
      </c>
      <c r="V539" s="122">
        <v>4.584</v>
      </c>
      <c r="W539" s="122">
        <v>4.95</v>
      </c>
      <c r="X539" s="122">
        <v>4.477</v>
      </c>
      <c r="Y539" s="122">
        <v>4.714</v>
      </c>
      <c r="Z539" s="122">
        <v>5.32</v>
      </c>
      <c r="AA539" s="122">
        <v>4.84</v>
      </c>
      <c r="AB539" s="122">
        <v>5.08</v>
      </c>
      <c r="AC539" s="122">
        <v>5.405</v>
      </c>
      <c r="AD539" s="122">
        <v>4.925</v>
      </c>
      <c r="AE539" s="122">
        <v>5.165</v>
      </c>
      <c r="AF539" s="9">
        <f t="shared" si="1"/>
        <v>539</v>
      </c>
    </row>
    <row r="540" ht="15.75" customHeight="1">
      <c r="A540" s="116">
        <v>44938.0</v>
      </c>
      <c r="B540" s="122">
        <v>4.727</v>
      </c>
      <c r="C540" s="117">
        <v>4.236</v>
      </c>
      <c r="D540" s="117">
        <v>4.482</v>
      </c>
      <c r="E540" s="123">
        <v>4.732</v>
      </c>
      <c r="F540" s="117">
        <v>4.241</v>
      </c>
      <c r="G540" s="123">
        <v>4.486</v>
      </c>
      <c r="H540" s="117">
        <v>4.732</v>
      </c>
      <c r="I540" s="123">
        <v>4.241</v>
      </c>
      <c r="J540" s="117">
        <v>4.486</v>
      </c>
      <c r="K540" s="123">
        <v>4.743</v>
      </c>
      <c r="L540" s="117">
        <v>4.252</v>
      </c>
      <c r="M540" s="123">
        <v>4.498</v>
      </c>
      <c r="N540" s="122">
        <v>4.755</v>
      </c>
      <c r="O540" s="123">
        <v>4.264</v>
      </c>
      <c r="P540" s="122">
        <v>4.509</v>
      </c>
      <c r="Q540" s="123">
        <v>4.795</v>
      </c>
      <c r="R540" s="122">
        <v>4.323</v>
      </c>
      <c r="S540" s="122">
        <v>4.559</v>
      </c>
      <c r="T540" s="122">
        <v>4.836</v>
      </c>
      <c r="U540" s="122">
        <v>4.364</v>
      </c>
      <c r="V540" s="122">
        <v>4.6</v>
      </c>
      <c r="W540" s="122">
        <v>4.968</v>
      </c>
      <c r="X540" s="122">
        <v>4.495</v>
      </c>
      <c r="Y540" s="122">
        <v>4.732</v>
      </c>
      <c r="Z540" s="122">
        <v>5.33</v>
      </c>
      <c r="AA540" s="122">
        <v>4.84</v>
      </c>
      <c r="AB540" s="122">
        <v>5.085</v>
      </c>
      <c r="AC540" s="122">
        <v>5.42</v>
      </c>
      <c r="AD540" s="122">
        <v>4.93</v>
      </c>
      <c r="AE540" s="122">
        <v>5.175</v>
      </c>
      <c r="AF540" s="9">
        <f t="shared" si="1"/>
        <v>540</v>
      </c>
    </row>
    <row r="541" ht="15.75" customHeight="1">
      <c r="A541" s="116">
        <v>44937.0</v>
      </c>
      <c r="B541" s="122">
        <v>4.814</v>
      </c>
      <c r="C541" s="117">
        <v>4.323</v>
      </c>
      <c r="D541" s="117">
        <v>4.568</v>
      </c>
      <c r="E541" s="123">
        <v>4.823</v>
      </c>
      <c r="F541" s="117">
        <v>4.341</v>
      </c>
      <c r="G541" s="123">
        <v>4.582</v>
      </c>
      <c r="H541" s="117">
        <v>4.823</v>
      </c>
      <c r="I541" s="123">
        <v>4.341</v>
      </c>
      <c r="J541" s="117">
        <v>4.582</v>
      </c>
      <c r="K541" s="123">
        <v>4.836</v>
      </c>
      <c r="L541" s="117">
        <v>4.359</v>
      </c>
      <c r="M541" s="123">
        <v>4.598</v>
      </c>
      <c r="N541" s="122">
        <v>4.85</v>
      </c>
      <c r="O541" s="123">
        <v>4.377</v>
      </c>
      <c r="P541" s="122">
        <v>4.614</v>
      </c>
      <c r="Q541" s="123">
        <v>4.873</v>
      </c>
      <c r="R541" s="122">
        <v>4.391</v>
      </c>
      <c r="S541" s="122">
        <v>4.632</v>
      </c>
      <c r="T541" s="122">
        <v>4.905</v>
      </c>
      <c r="U541" s="122">
        <v>4.432</v>
      </c>
      <c r="V541" s="122">
        <v>4.668</v>
      </c>
      <c r="W541" s="122">
        <v>5.041</v>
      </c>
      <c r="X541" s="122">
        <v>4.568</v>
      </c>
      <c r="Y541" s="122">
        <v>4.805</v>
      </c>
      <c r="Z541" s="122">
        <v>5.355</v>
      </c>
      <c r="AA541" s="122">
        <v>4.865</v>
      </c>
      <c r="AB541" s="122">
        <v>5.11</v>
      </c>
      <c r="AC541" s="122">
        <v>5.435</v>
      </c>
      <c r="AD541" s="122">
        <v>4.945</v>
      </c>
      <c r="AE541" s="122">
        <v>5.19</v>
      </c>
      <c r="AF541" s="9">
        <f t="shared" si="1"/>
        <v>541</v>
      </c>
    </row>
    <row r="542" ht="15.75" customHeight="1">
      <c r="A542" s="116">
        <v>44936.0</v>
      </c>
      <c r="B542" s="122">
        <v>4.818</v>
      </c>
      <c r="C542" s="117">
        <v>4.327</v>
      </c>
      <c r="D542" s="117">
        <v>4.573</v>
      </c>
      <c r="E542" s="123">
        <v>4.832</v>
      </c>
      <c r="F542" s="117">
        <v>4.345</v>
      </c>
      <c r="G542" s="123">
        <v>4.589</v>
      </c>
      <c r="H542" s="117">
        <v>4.832</v>
      </c>
      <c r="I542" s="123">
        <v>4.35</v>
      </c>
      <c r="J542" s="117">
        <v>4.591</v>
      </c>
      <c r="K542" s="123">
        <v>4.845</v>
      </c>
      <c r="L542" s="117">
        <v>4.37</v>
      </c>
      <c r="M542" s="123">
        <v>4.608</v>
      </c>
      <c r="N542" s="122">
        <v>4.859</v>
      </c>
      <c r="O542" s="123">
        <v>4.391</v>
      </c>
      <c r="P542" s="122">
        <v>4.625</v>
      </c>
      <c r="Q542" s="123">
        <v>4.845</v>
      </c>
      <c r="R542" s="122">
        <v>4.355</v>
      </c>
      <c r="S542" s="122">
        <v>4.6</v>
      </c>
      <c r="T542" s="122">
        <v>4.914</v>
      </c>
      <c r="U542" s="122">
        <v>4.432</v>
      </c>
      <c r="V542" s="122">
        <v>4.673</v>
      </c>
      <c r="W542" s="122">
        <v>5.059</v>
      </c>
      <c r="X542" s="122">
        <v>4.568</v>
      </c>
      <c r="Y542" s="122">
        <v>4.814</v>
      </c>
      <c r="Z542" s="122">
        <v>5.355</v>
      </c>
      <c r="AA542" s="122">
        <v>4.865</v>
      </c>
      <c r="AB542" s="122">
        <v>5.11</v>
      </c>
      <c r="AC542" s="122">
        <v>5.435</v>
      </c>
      <c r="AD542" s="122">
        <v>4.945</v>
      </c>
      <c r="AE542" s="122">
        <v>5.19</v>
      </c>
      <c r="AF542" s="9">
        <f t="shared" si="1"/>
        <v>542</v>
      </c>
    </row>
    <row r="543" ht="15.75" customHeight="1">
      <c r="A543" s="116">
        <v>44935.0</v>
      </c>
      <c r="B543" s="122">
        <v>4.836</v>
      </c>
      <c r="C543" s="117">
        <v>4.345</v>
      </c>
      <c r="D543" s="117">
        <v>4.591</v>
      </c>
      <c r="E543" s="123">
        <v>4.85</v>
      </c>
      <c r="F543" s="117">
        <v>4.364</v>
      </c>
      <c r="G543" s="123">
        <v>4.607</v>
      </c>
      <c r="H543" s="117">
        <v>4.855</v>
      </c>
      <c r="I543" s="123">
        <v>4.373</v>
      </c>
      <c r="J543" s="117">
        <v>4.614</v>
      </c>
      <c r="K543" s="123">
        <v>4.866</v>
      </c>
      <c r="L543" s="117">
        <v>4.391</v>
      </c>
      <c r="M543" s="123">
        <v>4.628</v>
      </c>
      <c r="N543" s="122">
        <v>4.877</v>
      </c>
      <c r="O543" s="123">
        <v>4.409</v>
      </c>
      <c r="P543" s="122">
        <v>4.643</v>
      </c>
      <c r="Q543" s="123">
        <v>4.918</v>
      </c>
      <c r="R543" s="122">
        <v>4.436</v>
      </c>
      <c r="S543" s="122">
        <v>4.677</v>
      </c>
      <c r="T543" s="122">
        <v>4.936</v>
      </c>
      <c r="U543" s="122">
        <v>4.455</v>
      </c>
      <c r="V543" s="122">
        <v>4.695</v>
      </c>
      <c r="W543" s="122">
        <v>5.073</v>
      </c>
      <c r="X543" s="122">
        <v>4.591</v>
      </c>
      <c r="Y543" s="122">
        <v>4.832</v>
      </c>
      <c r="Z543" s="122">
        <v>5.375</v>
      </c>
      <c r="AA543" s="122">
        <v>4.875</v>
      </c>
      <c r="AB543" s="122">
        <v>5.125</v>
      </c>
      <c r="AC543" s="122">
        <v>5.45</v>
      </c>
      <c r="AD543" s="122">
        <v>4.95</v>
      </c>
      <c r="AE543" s="122">
        <v>5.2</v>
      </c>
      <c r="AF543" s="9">
        <f t="shared" si="1"/>
        <v>543</v>
      </c>
    </row>
    <row r="544" ht="15.75" customHeight="1">
      <c r="A544" s="116">
        <v>44932.0</v>
      </c>
      <c r="B544" s="122">
        <v>4.855</v>
      </c>
      <c r="C544" s="117">
        <v>4.364</v>
      </c>
      <c r="D544" s="117">
        <v>4.609</v>
      </c>
      <c r="E544" s="123">
        <v>4.868</v>
      </c>
      <c r="F544" s="117">
        <v>4.382</v>
      </c>
      <c r="G544" s="123">
        <v>4.625</v>
      </c>
      <c r="H544" s="117">
        <v>4.882</v>
      </c>
      <c r="I544" s="123">
        <v>4.409</v>
      </c>
      <c r="J544" s="117">
        <v>4.645</v>
      </c>
      <c r="K544" s="123">
        <v>4.898</v>
      </c>
      <c r="L544" s="117">
        <v>4.427</v>
      </c>
      <c r="M544" s="123">
        <v>4.662</v>
      </c>
      <c r="N544" s="122">
        <v>4.914</v>
      </c>
      <c r="O544" s="123">
        <v>4.445</v>
      </c>
      <c r="P544" s="122">
        <v>4.679</v>
      </c>
      <c r="Q544" s="123">
        <v>4.955</v>
      </c>
      <c r="R544" s="122">
        <v>4.468</v>
      </c>
      <c r="S544" s="122">
        <v>4.711</v>
      </c>
      <c r="T544" s="122">
        <v>4.977</v>
      </c>
      <c r="U544" s="122">
        <v>4.486</v>
      </c>
      <c r="V544" s="122">
        <v>4.732</v>
      </c>
      <c r="W544" s="122">
        <v>5.109</v>
      </c>
      <c r="X544" s="122">
        <v>4.618</v>
      </c>
      <c r="Y544" s="122">
        <v>4.864</v>
      </c>
      <c r="Z544" s="122">
        <v>5.395</v>
      </c>
      <c r="AA544" s="122">
        <v>4.905</v>
      </c>
      <c r="AB544" s="122">
        <v>5.15</v>
      </c>
      <c r="AC544" s="122">
        <v>5.48</v>
      </c>
      <c r="AD544" s="122">
        <v>4.98</v>
      </c>
      <c r="AE544" s="122">
        <v>5.23</v>
      </c>
      <c r="AF544" s="9">
        <f t="shared" si="1"/>
        <v>544</v>
      </c>
    </row>
    <row r="545" ht="15.75" customHeight="1">
      <c r="A545" s="116">
        <v>44931.0</v>
      </c>
      <c r="B545" s="122">
        <v>4.864</v>
      </c>
      <c r="C545" s="117">
        <v>4.373</v>
      </c>
      <c r="D545" s="117">
        <v>4.618</v>
      </c>
      <c r="E545" s="123">
        <v>4.875</v>
      </c>
      <c r="F545" s="117">
        <v>4.388</v>
      </c>
      <c r="G545" s="123">
        <v>4.631</v>
      </c>
      <c r="H545" s="117">
        <v>4.886</v>
      </c>
      <c r="I545" s="123">
        <v>4.414</v>
      </c>
      <c r="J545" s="117">
        <v>4.65</v>
      </c>
      <c r="K545" s="123">
        <v>4.905</v>
      </c>
      <c r="L545" s="117">
        <v>4.434</v>
      </c>
      <c r="M545" s="123">
        <v>4.669</v>
      </c>
      <c r="N545" s="122">
        <v>4.923</v>
      </c>
      <c r="O545" s="123">
        <v>4.454</v>
      </c>
      <c r="P545" s="122">
        <v>4.688</v>
      </c>
      <c r="Q545" s="123">
        <v>4.964</v>
      </c>
      <c r="R545" s="122">
        <v>4.477</v>
      </c>
      <c r="S545" s="122">
        <v>4.72</v>
      </c>
      <c r="T545" s="122">
        <v>4.995</v>
      </c>
      <c r="U545" s="122">
        <v>4.505</v>
      </c>
      <c r="V545" s="122">
        <v>4.75</v>
      </c>
      <c r="W545" s="122">
        <v>5.118</v>
      </c>
      <c r="X545" s="122">
        <v>4.627</v>
      </c>
      <c r="Y545" s="122">
        <v>4.873</v>
      </c>
      <c r="Z545" s="122">
        <v>5.395</v>
      </c>
      <c r="AA545" s="122">
        <v>4.905</v>
      </c>
      <c r="AB545" s="122">
        <v>5.15</v>
      </c>
      <c r="AC545" s="122">
        <v>5.48</v>
      </c>
      <c r="AD545" s="122">
        <v>4.98</v>
      </c>
      <c r="AE545" s="122">
        <v>5.23</v>
      </c>
      <c r="AF545" s="9">
        <f t="shared" si="1"/>
        <v>545</v>
      </c>
    </row>
    <row r="546" ht="15.75" customHeight="1">
      <c r="A546" s="116">
        <v>44930.0</v>
      </c>
      <c r="B546" s="122">
        <v>4.886</v>
      </c>
      <c r="C546" s="117">
        <v>4.4</v>
      </c>
      <c r="D546" s="117">
        <v>4.643</v>
      </c>
      <c r="E546" s="123">
        <v>4.893</v>
      </c>
      <c r="F546" s="117">
        <v>4.411</v>
      </c>
      <c r="G546" s="123">
        <v>4.652</v>
      </c>
      <c r="H546" s="117">
        <v>4.905</v>
      </c>
      <c r="I546" s="123">
        <v>4.436</v>
      </c>
      <c r="J546" s="117">
        <v>4.67</v>
      </c>
      <c r="K546" s="123">
        <v>4.918</v>
      </c>
      <c r="L546" s="117">
        <v>4.457</v>
      </c>
      <c r="M546" s="123">
        <v>4.688</v>
      </c>
      <c r="N546" s="122">
        <v>4.932</v>
      </c>
      <c r="O546" s="123">
        <v>4.477</v>
      </c>
      <c r="P546" s="122">
        <v>4.705</v>
      </c>
      <c r="Q546" s="123">
        <v>4.986</v>
      </c>
      <c r="R546" s="122">
        <v>4.509</v>
      </c>
      <c r="S546" s="122">
        <v>4.748</v>
      </c>
      <c r="T546" s="122">
        <v>5.027</v>
      </c>
      <c r="U546" s="122">
        <v>4.545</v>
      </c>
      <c r="V546" s="122">
        <v>4.786</v>
      </c>
      <c r="W546" s="122">
        <v>5.155</v>
      </c>
      <c r="X546" s="122">
        <v>4.664</v>
      </c>
      <c r="Y546" s="122">
        <v>4.909</v>
      </c>
      <c r="Z546" s="122">
        <v>5.405</v>
      </c>
      <c r="AA546" s="122">
        <v>4.915</v>
      </c>
      <c r="AB546" s="122">
        <v>5.16</v>
      </c>
      <c r="AC546" s="122">
        <v>5.49</v>
      </c>
      <c r="AD546" s="122">
        <v>4.99</v>
      </c>
      <c r="AE546" s="122">
        <v>5.24</v>
      </c>
      <c r="AF546" s="9">
        <f t="shared" si="1"/>
        <v>546</v>
      </c>
    </row>
    <row r="547" ht="15.75" customHeight="1">
      <c r="A547" s="116">
        <v>44929.0</v>
      </c>
      <c r="B547" s="122">
        <v>4.882</v>
      </c>
      <c r="C547" s="117">
        <v>4.395</v>
      </c>
      <c r="D547" s="117">
        <v>4.639</v>
      </c>
      <c r="E547" s="123">
        <v>4.888</v>
      </c>
      <c r="F547" s="117">
        <v>4.406</v>
      </c>
      <c r="G547" s="123">
        <v>4.647</v>
      </c>
      <c r="H547" s="117">
        <v>4.9</v>
      </c>
      <c r="I547" s="123">
        <v>4.432</v>
      </c>
      <c r="J547" s="117">
        <v>4.666</v>
      </c>
      <c r="K547" s="123">
        <v>4.914</v>
      </c>
      <c r="L547" s="117">
        <v>4.452</v>
      </c>
      <c r="M547" s="123">
        <v>4.683</v>
      </c>
      <c r="N547" s="122">
        <v>4.927</v>
      </c>
      <c r="O547" s="123">
        <v>4.473</v>
      </c>
      <c r="P547" s="122">
        <v>4.7</v>
      </c>
      <c r="Q547" s="123">
        <v>4.982</v>
      </c>
      <c r="R547" s="122">
        <v>4.505</v>
      </c>
      <c r="S547" s="122">
        <v>4.743</v>
      </c>
      <c r="T547" s="122">
        <v>5.023</v>
      </c>
      <c r="U547" s="122">
        <v>4.541</v>
      </c>
      <c r="V547" s="122">
        <v>4.782</v>
      </c>
      <c r="W547" s="122">
        <v>5.155</v>
      </c>
      <c r="X547" s="122">
        <v>4.664</v>
      </c>
      <c r="Y547" s="122">
        <v>4.909</v>
      </c>
      <c r="Z547" s="122">
        <v>5.405</v>
      </c>
      <c r="AA547" s="122">
        <v>4.915</v>
      </c>
      <c r="AB547" s="122">
        <v>5.16</v>
      </c>
      <c r="AC547" s="122">
        <v>5.49</v>
      </c>
      <c r="AD547" s="122">
        <v>4.99</v>
      </c>
      <c r="AE547" s="122">
        <v>5.24</v>
      </c>
      <c r="AF547" s="9">
        <f t="shared" si="1"/>
        <v>547</v>
      </c>
    </row>
    <row r="548" ht="15.75" customHeight="1">
      <c r="A548" s="116">
        <v>44925.0</v>
      </c>
      <c r="B548" s="122">
        <v>4.886</v>
      </c>
      <c r="C548" s="117">
        <v>4.4</v>
      </c>
      <c r="D548" s="117">
        <v>4.643</v>
      </c>
      <c r="E548" s="123">
        <v>4.893</v>
      </c>
      <c r="F548" s="117">
        <v>4.406</v>
      </c>
      <c r="G548" s="123">
        <v>4.65</v>
      </c>
      <c r="H548" s="117">
        <v>4.905</v>
      </c>
      <c r="I548" s="123">
        <v>4.427</v>
      </c>
      <c r="J548" s="117">
        <v>4.666</v>
      </c>
      <c r="K548" s="123">
        <v>4.918</v>
      </c>
      <c r="L548" s="117">
        <v>4.448</v>
      </c>
      <c r="M548" s="123">
        <v>4.683</v>
      </c>
      <c r="N548" s="122">
        <v>4.932</v>
      </c>
      <c r="O548" s="123">
        <v>4.468</v>
      </c>
      <c r="P548" s="122">
        <v>4.7</v>
      </c>
      <c r="Q548" s="123">
        <v>4.986</v>
      </c>
      <c r="R548" s="122">
        <v>4.514</v>
      </c>
      <c r="S548" s="122">
        <v>4.75</v>
      </c>
      <c r="T548" s="122">
        <v>5.036</v>
      </c>
      <c r="U548" s="122">
        <v>4.555</v>
      </c>
      <c r="V548" s="122">
        <v>4.795</v>
      </c>
      <c r="W548" s="122">
        <v>5.164</v>
      </c>
      <c r="X548" s="122">
        <v>4.673</v>
      </c>
      <c r="Y548" s="122">
        <v>4.918</v>
      </c>
      <c r="Z548" s="122">
        <v>5.41</v>
      </c>
      <c r="AA548" s="122">
        <v>4.92</v>
      </c>
      <c r="AB548" s="122">
        <v>5.165</v>
      </c>
      <c r="AC548" s="122">
        <v>5.505</v>
      </c>
      <c r="AD548" s="122">
        <v>5.005</v>
      </c>
      <c r="AE548" s="122">
        <v>5.255</v>
      </c>
      <c r="AF548" s="9">
        <f t="shared" si="1"/>
        <v>548</v>
      </c>
    </row>
    <row r="549" ht="15.75" customHeight="1">
      <c r="A549" s="116">
        <v>44924.0</v>
      </c>
      <c r="B549" s="122">
        <v>4.891</v>
      </c>
      <c r="C549" s="117">
        <v>4.4</v>
      </c>
      <c r="D549" s="117">
        <v>4.645</v>
      </c>
      <c r="E549" s="123">
        <v>4.902</v>
      </c>
      <c r="F549" s="117">
        <v>4.415</v>
      </c>
      <c r="G549" s="123">
        <v>4.659</v>
      </c>
      <c r="H549" s="117">
        <v>4.914</v>
      </c>
      <c r="I549" s="123">
        <v>4.441</v>
      </c>
      <c r="J549" s="117">
        <v>4.677</v>
      </c>
      <c r="K549" s="123">
        <v>4.93</v>
      </c>
      <c r="L549" s="117">
        <v>4.466</v>
      </c>
      <c r="M549" s="123">
        <v>4.698</v>
      </c>
      <c r="N549" s="122">
        <v>4.945</v>
      </c>
      <c r="O549" s="123">
        <v>4.491</v>
      </c>
      <c r="P549" s="122">
        <v>4.718</v>
      </c>
      <c r="Q549" s="123">
        <v>5.0</v>
      </c>
      <c r="R549" s="122">
        <v>4.523</v>
      </c>
      <c r="S549" s="122">
        <v>4.761</v>
      </c>
      <c r="T549" s="122">
        <v>5.041</v>
      </c>
      <c r="U549" s="122">
        <v>4.559</v>
      </c>
      <c r="V549" s="122">
        <v>4.8</v>
      </c>
      <c r="W549" s="122">
        <v>5.177</v>
      </c>
      <c r="X549" s="122">
        <v>4.695</v>
      </c>
      <c r="Y549" s="122">
        <v>4.936</v>
      </c>
      <c r="Z549" s="122">
        <v>5.43</v>
      </c>
      <c r="AA549" s="122">
        <v>4.94</v>
      </c>
      <c r="AB549" s="122">
        <v>5.185</v>
      </c>
      <c r="AC549" s="122">
        <v>5.525</v>
      </c>
      <c r="AD549" s="122">
        <v>5.025</v>
      </c>
      <c r="AE549" s="122">
        <v>5.275</v>
      </c>
      <c r="AF549" s="9">
        <f t="shared" si="1"/>
        <v>549</v>
      </c>
    </row>
    <row r="550" ht="15.75" customHeight="1">
      <c r="A550" s="116">
        <v>44923.0</v>
      </c>
      <c r="B550" s="122">
        <v>4.925</v>
      </c>
      <c r="C550" s="117">
        <v>4.425</v>
      </c>
      <c r="D550" s="117">
        <v>4.675</v>
      </c>
      <c r="E550" s="123">
        <v>4.936</v>
      </c>
      <c r="F550" s="117">
        <v>4.441</v>
      </c>
      <c r="G550" s="123">
        <v>4.689</v>
      </c>
      <c r="H550" s="117">
        <v>4.941</v>
      </c>
      <c r="I550" s="123">
        <v>4.459</v>
      </c>
      <c r="J550" s="117">
        <v>4.7</v>
      </c>
      <c r="K550" s="123">
        <v>4.961</v>
      </c>
      <c r="L550" s="117">
        <v>4.484</v>
      </c>
      <c r="M550" s="123">
        <v>4.723</v>
      </c>
      <c r="N550" s="122">
        <v>4.982</v>
      </c>
      <c r="O550" s="123">
        <v>4.509</v>
      </c>
      <c r="P550" s="122">
        <v>4.745</v>
      </c>
      <c r="Q550" s="123">
        <v>5.032</v>
      </c>
      <c r="R550" s="122">
        <v>4.559</v>
      </c>
      <c r="S550" s="122">
        <v>4.795</v>
      </c>
      <c r="T550" s="122">
        <v>5.077</v>
      </c>
      <c r="U550" s="122">
        <v>4.586</v>
      </c>
      <c r="V550" s="122">
        <v>4.832</v>
      </c>
      <c r="W550" s="122">
        <v>5.218</v>
      </c>
      <c r="X550" s="122">
        <v>4.736</v>
      </c>
      <c r="Y550" s="122">
        <v>4.977</v>
      </c>
      <c r="Z550" s="122">
        <v>5.445</v>
      </c>
      <c r="AA550" s="122">
        <v>4.96</v>
      </c>
      <c r="AB550" s="122">
        <v>5.203</v>
      </c>
      <c r="AC550" s="122">
        <v>5.54</v>
      </c>
      <c r="AD550" s="122">
        <v>5.04</v>
      </c>
      <c r="AE550" s="122">
        <v>5.29</v>
      </c>
      <c r="AF550" s="9">
        <f t="shared" si="1"/>
        <v>550</v>
      </c>
    </row>
    <row r="551" ht="15.75" customHeight="1">
      <c r="A551" s="116">
        <v>44922.0</v>
      </c>
      <c r="B551" s="122">
        <v>4.925</v>
      </c>
      <c r="C551" s="117">
        <v>4.425</v>
      </c>
      <c r="D551" s="117">
        <v>4.675</v>
      </c>
      <c r="E551" s="123">
        <v>4.936</v>
      </c>
      <c r="F551" s="117">
        <v>4.441</v>
      </c>
      <c r="G551" s="123">
        <v>4.689</v>
      </c>
      <c r="H551" s="117">
        <v>4.941</v>
      </c>
      <c r="I551" s="123">
        <v>4.459</v>
      </c>
      <c r="J551" s="117">
        <v>4.7</v>
      </c>
      <c r="K551" s="123">
        <v>4.961</v>
      </c>
      <c r="L551" s="117">
        <v>4.484</v>
      </c>
      <c r="M551" s="123">
        <v>4.723</v>
      </c>
      <c r="N551" s="122">
        <v>4.982</v>
      </c>
      <c r="O551" s="123">
        <v>4.509</v>
      </c>
      <c r="P551" s="122">
        <v>4.745</v>
      </c>
      <c r="Q551" s="123">
        <v>5.036</v>
      </c>
      <c r="R551" s="122">
        <v>4.564</v>
      </c>
      <c r="S551" s="122">
        <v>4.8</v>
      </c>
      <c r="T551" s="122">
        <v>5.086</v>
      </c>
      <c r="U551" s="122">
        <v>4.595</v>
      </c>
      <c r="V551" s="122">
        <v>4.841</v>
      </c>
      <c r="W551" s="122">
        <v>5.223</v>
      </c>
      <c r="X551" s="122">
        <v>4.741</v>
      </c>
      <c r="Y551" s="122">
        <v>4.982</v>
      </c>
      <c r="Z551" s="122">
        <v>5.445</v>
      </c>
      <c r="AA551" s="122">
        <v>4.96</v>
      </c>
      <c r="AB551" s="122">
        <v>5.203</v>
      </c>
      <c r="AC551" s="122">
        <v>5.54</v>
      </c>
      <c r="AD551" s="122">
        <v>5.04</v>
      </c>
      <c r="AE551" s="122">
        <v>5.29</v>
      </c>
      <c r="AF551" s="9">
        <f t="shared" si="1"/>
        <v>551</v>
      </c>
    </row>
    <row r="552" ht="15.75" customHeight="1">
      <c r="A552" s="116">
        <v>44921.0</v>
      </c>
      <c r="B552" s="122">
        <v>4.925</v>
      </c>
      <c r="C552" s="117">
        <v>4.425</v>
      </c>
      <c r="D552" s="117">
        <v>4.675</v>
      </c>
      <c r="E552" s="123">
        <v>4.936</v>
      </c>
      <c r="F552" s="117">
        <v>4.441</v>
      </c>
      <c r="G552" s="123">
        <v>4.689</v>
      </c>
      <c r="H552" s="117">
        <v>4.941</v>
      </c>
      <c r="I552" s="123">
        <v>4.459</v>
      </c>
      <c r="J552" s="117">
        <v>4.7</v>
      </c>
      <c r="K552" s="123">
        <v>4.961</v>
      </c>
      <c r="L552" s="117">
        <v>4.484</v>
      </c>
      <c r="M552" s="123">
        <v>4.723</v>
      </c>
      <c r="N552" s="122">
        <v>4.982</v>
      </c>
      <c r="O552" s="123">
        <v>4.509</v>
      </c>
      <c r="P552" s="122">
        <v>4.745</v>
      </c>
      <c r="Q552" s="123">
        <v>5.036</v>
      </c>
      <c r="R552" s="122">
        <v>4.564</v>
      </c>
      <c r="S552" s="122">
        <v>4.8</v>
      </c>
      <c r="T552" s="122">
        <v>5.086</v>
      </c>
      <c r="U552" s="122">
        <v>4.595</v>
      </c>
      <c r="V552" s="122">
        <v>4.841</v>
      </c>
      <c r="W552" s="122">
        <v>5.223</v>
      </c>
      <c r="X552" s="122">
        <v>4.741</v>
      </c>
      <c r="Y552" s="122">
        <v>4.982</v>
      </c>
      <c r="Z552" s="122">
        <v>5.445</v>
      </c>
      <c r="AA552" s="122">
        <v>4.96</v>
      </c>
      <c r="AB552" s="122">
        <v>5.203</v>
      </c>
      <c r="AC552" s="122">
        <v>5.54</v>
      </c>
      <c r="AD552" s="122">
        <v>5.04</v>
      </c>
      <c r="AE552" s="122">
        <v>5.29</v>
      </c>
      <c r="AF552" s="9">
        <f t="shared" si="1"/>
        <v>552</v>
      </c>
    </row>
    <row r="553" ht="15.75" customHeight="1">
      <c r="A553" s="116">
        <v>44918.0</v>
      </c>
      <c r="B553" s="122">
        <v>4.925</v>
      </c>
      <c r="C553" s="117">
        <v>4.425</v>
      </c>
      <c r="D553" s="117">
        <v>4.675</v>
      </c>
      <c r="E553" s="123">
        <v>4.936</v>
      </c>
      <c r="F553" s="117">
        <v>4.441</v>
      </c>
      <c r="G553" s="123">
        <v>4.689</v>
      </c>
      <c r="H553" s="117">
        <v>4.941</v>
      </c>
      <c r="I553" s="123">
        <v>4.459</v>
      </c>
      <c r="J553" s="117">
        <v>4.7</v>
      </c>
      <c r="K553" s="123">
        <v>4.965</v>
      </c>
      <c r="L553" s="117">
        <v>4.492</v>
      </c>
      <c r="M553" s="123">
        <v>4.728</v>
      </c>
      <c r="N553" s="122">
        <v>4.988</v>
      </c>
      <c r="O553" s="123">
        <v>4.525</v>
      </c>
      <c r="P553" s="122">
        <v>4.756</v>
      </c>
      <c r="Q553" s="123">
        <v>5.045</v>
      </c>
      <c r="R553" s="122">
        <v>4.582</v>
      </c>
      <c r="S553" s="122">
        <v>4.814</v>
      </c>
      <c r="T553" s="122">
        <v>5.091</v>
      </c>
      <c r="U553" s="122">
        <v>4.6</v>
      </c>
      <c r="V553" s="122">
        <v>4.845</v>
      </c>
      <c r="W553" s="122">
        <v>5.232</v>
      </c>
      <c r="X553" s="122">
        <v>4.75</v>
      </c>
      <c r="Y553" s="122">
        <v>4.991</v>
      </c>
      <c r="Z553" s="122">
        <v>5.445</v>
      </c>
      <c r="AA553" s="122">
        <v>4.96</v>
      </c>
      <c r="AB553" s="122">
        <v>5.203</v>
      </c>
      <c r="AC553" s="122">
        <v>5.54</v>
      </c>
      <c r="AD553" s="122">
        <v>5.04</v>
      </c>
      <c r="AE553" s="122">
        <v>5.29</v>
      </c>
      <c r="AF553" s="9">
        <f t="shared" si="1"/>
        <v>553</v>
      </c>
    </row>
    <row r="554" ht="15.75" customHeight="1">
      <c r="A554" s="116">
        <v>44917.0</v>
      </c>
      <c r="B554" s="122">
        <v>4.939</v>
      </c>
      <c r="C554" s="117">
        <v>4.439</v>
      </c>
      <c r="D554" s="117">
        <v>4.689</v>
      </c>
      <c r="E554" s="123">
        <v>4.95</v>
      </c>
      <c r="F554" s="117">
        <v>4.455</v>
      </c>
      <c r="G554" s="123">
        <v>4.702</v>
      </c>
      <c r="H554" s="117">
        <v>4.955</v>
      </c>
      <c r="I554" s="123">
        <v>4.473</v>
      </c>
      <c r="J554" s="117">
        <v>4.714</v>
      </c>
      <c r="K554" s="123">
        <v>4.976</v>
      </c>
      <c r="L554" s="117">
        <v>4.499</v>
      </c>
      <c r="M554" s="123">
        <v>4.737</v>
      </c>
      <c r="N554" s="122">
        <v>4.997</v>
      </c>
      <c r="O554" s="123">
        <v>4.525</v>
      </c>
      <c r="P554" s="122">
        <v>4.761</v>
      </c>
      <c r="Q554" s="123">
        <v>5.055</v>
      </c>
      <c r="R554" s="122">
        <v>4.573</v>
      </c>
      <c r="S554" s="122">
        <v>4.814</v>
      </c>
      <c r="T554" s="122">
        <v>5.091</v>
      </c>
      <c r="U554" s="122">
        <v>4.609</v>
      </c>
      <c r="V554" s="122">
        <v>4.85</v>
      </c>
      <c r="W554" s="122">
        <v>5.232</v>
      </c>
      <c r="X554" s="122">
        <v>4.759</v>
      </c>
      <c r="Y554" s="122">
        <v>4.995</v>
      </c>
      <c r="Z554" s="122">
        <v>5.435</v>
      </c>
      <c r="AA554" s="122">
        <v>4.95</v>
      </c>
      <c r="AB554" s="122">
        <v>5.193</v>
      </c>
      <c r="AC554" s="122">
        <v>5.53</v>
      </c>
      <c r="AD554" s="122">
        <v>5.03</v>
      </c>
      <c r="AE554" s="122">
        <v>5.28</v>
      </c>
      <c r="AF554" s="9">
        <f t="shared" si="1"/>
        <v>554</v>
      </c>
    </row>
    <row r="555" ht="15.75" customHeight="1">
      <c r="A555" s="116">
        <v>44916.0</v>
      </c>
      <c r="B555" s="122">
        <v>4.944</v>
      </c>
      <c r="C555" s="117">
        <v>4.444</v>
      </c>
      <c r="D555" s="117">
        <v>4.694</v>
      </c>
      <c r="E555" s="123">
        <v>4.955</v>
      </c>
      <c r="F555" s="117">
        <v>4.459</v>
      </c>
      <c r="G555" s="123">
        <v>4.707</v>
      </c>
      <c r="H555" s="117">
        <v>4.959</v>
      </c>
      <c r="I555" s="123">
        <v>4.477</v>
      </c>
      <c r="J555" s="117">
        <v>4.718</v>
      </c>
      <c r="K555" s="123">
        <v>4.983</v>
      </c>
      <c r="L555" s="117">
        <v>4.51</v>
      </c>
      <c r="M555" s="123">
        <v>4.746</v>
      </c>
      <c r="N555" s="122">
        <v>5.006</v>
      </c>
      <c r="O555" s="123">
        <v>4.543</v>
      </c>
      <c r="P555" s="122">
        <v>4.775</v>
      </c>
      <c r="Q555" s="123">
        <v>5.073</v>
      </c>
      <c r="R555" s="122">
        <v>4.6</v>
      </c>
      <c r="S555" s="122">
        <v>4.836</v>
      </c>
      <c r="T555" s="122">
        <v>5.116</v>
      </c>
      <c r="U555" s="122">
        <v>4.648</v>
      </c>
      <c r="V555" s="122">
        <v>4.882</v>
      </c>
      <c r="W555" s="122">
        <v>5.25</v>
      </c>
      <c r="X555" s="122">
        <v>4.782</v>
      </c>
      <c r="Y555" s="122">
        <v>5.016</v>
      </c>
      <c r="Z555" s="122">
        <v>5.455</v>
      </c>
      <c r="AA555" s="122">
        <v>4.965</v>
      </c>
      <c r="AB555" s="122">
        <v>5.21</v>
      </c>
      <c r="AC555" s="122">
        <v>5.545</v>
      </c>
      <c r="AD555" s="122">
        <v>5.045</v>
      </c>
      <c r="AE555" s="122">
        <v>5.295</v>
      </c>
      <c r="AF555" s="9">
        <f t="shared" si="1"/>
        <v>555</v>
      </c>
    </row>
    <row r="556" ht="15.75" customHeight="1">
      <c r="A556" s="116">
        <v>44915.0</v>
      </c>
      <c r="B556" s="122">
        <v>4.944</v>
      </c>
      <c r="C556" s="117">
        <v>4.444</v>
      </c>
      <c r="D556" s="117">
        <v>4.694</v>
      </c>
      <c r="E556" s="123">
        <v>4.955</v>
      </c>
      <c r="F556" s="117">
        <v>4.459</v>
      </c>
      <c r="G556" s="123">
        <v>4.707</v>
      </c>
      <c r="H556" s="117">
        <v>4.959</v>
      </c>
      <c r="I556" s="123">
        <v>4.477</v>
      </c>
      <c r="J556" s="117">
        <v>4.718</v>
      </c>
      <c r="K556" s="123">
        <v>4.983</v>
      </c>
      <c r="L556" s="117">
        <v>4.51</v>
      </c>
      <c r="M556" s="123">
        <v>4.746</v>
      </c>
      <c r="N556" s="122">
        <v>5.006</v>
      </c>
      <c r="O556" s="123">
        <v>4.543</v>
      </c>
      <c r="P556" s="122">
        <v>4.775</v>
      </c>
      <c r="Q556" s="123">
        <v>5.073</v>
      </c>
      <c r="R556" s="122">
        <v>4.6</v>
      </c>
      <c r="S556" s="122">
        <v>4.836</v>
      </c>
      <c r="T556" s="122">
        <v>5.116</v>
      </c>
      <c r="U556" s="122">
        <v>4.648</v>
      </c>
      <c r="V556" s="122">
        <v>4.882</v>
      </c>
      <c r="W556" s="122">
        <v>5.25</v>
      </c>
      <c r="X556" s="122">
        <v>4.782</v>
      </c>
      <c r="Y556" s="122">
        <v>5.016</v>
      </c>
      <c r="Z556" s="122">
        <v>5.439</v>
      </c>
      <c r="AA556" s="122">
        <v>4.95</v>
      </c>
      <c r="AB556" s="122">
        <v>5.194</v>
      </c>
      <c r="AC556" s="122">
        <v>5.517</v>
      </c>
      <c r="AD556" s="122">
        <v>5.017</v>
      </c>
      <c r="AE556" s="122">
        <v>5.267</v>
      </c>
      <c r="AF556" s="9">
        <f t="shared" si="1"/>
        <v>556</v>
      </c>
    </row>
    <row r="557" ht="15.75" customHeight="1">
      <c r="A557" s="116">
        <v>44914.0</v>
      </c>
      <c r="B557" s="122">
        <v>4.953</v>
      </c>
      <c r="C557" s="117">
        <v>4.453</v>
      </c>
      <c r="D557" s="117">
        <v>4.703</v>
      </c>
      <c r="E557" s="123">
        <v>4.964</v>
      </c>
      <c r="F557" s="117">
        <v>4.468</v>
      </c>
      <c r="G557" s="123">
        <v>4.716</v>
      </c>
      <c r="H557" s="117">
        <v>4.968</v>
      </c>
      <c r="I557" s="123">
        <v>4.486</v>
      </c>
      <c r="J557" s="117">
        <v>4.727</v>
      </c>
      <c r="K557" s="123">
        <v>4.994</v>
      </c>
      <c r="L557" s="117">
        <v>4.517</v>
      </c>
      <c r="M557" s="123">
        <v>4.755</v>
      </c>
      <c r="N557" s="122">
        <v>5.02</v>
      </c>
      <c r="O557" s="123">
        <v>4.547</v>
      </c>
      <c r="P557" s="122">
        <v>4.784</v>
      </c>
      <c r="Q557" s="123">
        <v>5.077</v>
      </c>
      <c r="R557" s="122">
        <v>4.605</v>
      </c>
      <c r="S557" s="122">
        <v>4.841</v>
      </c>
      <c r="T557" s="122">
        <v>5.121</v>
      </c>
      <c r="U557" s="122">
        <v>4.653</v>
      </c>
      <c r="V557" s="122">
        <v>4.887</v>
      </c>
      <c r="W557" s="122">
        <v>5.25</v>
      </c>
      <c r="X557" s="122">
        <v>4.782</v>
      </c>
      <c r="Y557" s="122">
        <v>5.016</v>
      </c>
      <c r="Z557" s="122">
        <v>5.455</v>
      </c>
      <c r="AA557" s="122">
        <v>4.965</v>
      </c>
      <c r="AB557" s="122">
        <v>5.21</v>
      </c>
      <c r="AC557" s="122">
        <v>5.545</v>
      </c>
      <c r="AD557" s="122">
        <v>5.045</v>
      </c>
      <c r="AE557" s="122">
        <v>5.295</v>
      </c>
      <c r="AF557" s="9">
        <f t="shared" si="1"/>
        <v>557</v>
      </c>
    </row>
    <row r="558" ht="15.75" customHeight="1">
      <c r="A558" s="116">
        <v>44911.0</v>
      </c>
      <c r="B558" s="122">
        <v>4.955</v>
      </c>
      <c r="C558" s="117">
        <v>4.455</v>
      </c>
      <c r="D558" s="117">
        <v>4.705</v>
      </c>
      <c r="E558" s="123">
        <v>4.968</v>
      </c>
      <c r="F558" s="117">
        <v>4.482</v>
      </c>
      <c r="G558" s="123">
        <v>4.725</v>
      </c>
      <c r="H558" s="117">
        <v>4.973</v>
      </c>
      <c r="I558" s="123">
        <v>4.5</v>
      </c>
      <c r="J558" s="117">
        <v>4.736</v>
      </c>
      <c r="K558" s="123">
        <v>5.0</v>
      </c>
      <c r="L558" s="117">
        <v>4.527</v>
      </c>
      <c r="M558" s="123">
        <v>4.764</v>
      </c>
      <c r="N558" s="122">
        <v>5.027</v>
      </c>
      <c r="O558" s="123">
        <v>4.555</v>
      </c>
      <c r="P558" s="122">
        <v>4.791</v>
      </c>
      <c r="Q558" s="123">
        <v>5.077</v>
      </c>
      <c r="R558" s="122">
        <v>4.605</v>
      </c>
      <c r="S558" s="122">
        <v>4.841</v>
      </c>
      <c r="T558" s="122">
        <v>5.127</v>
      </c>
      <c r="U558" s="122">
        <v>4.664</v>
      </c>
      <c r="V558" s="122">
        <v>4.895</v>
      </c>
      <c r="W558" s="122">
        <v>5.255</v>
      </c>
      <c r="X558" s="122">
        <v>4.786</v>
      </c>
      <c r="Y558" s="122">
        <v>5.02</v>
      </c>
      <c r="Z558" s="122">
        <v>5.45</v>
      </c>
      <c r="AA558" s="122">
        <v>4.961</v>
      </c>
      <c r="AB558" s="122">
        <v>5.206</v>
      </c>
      <c r="AC558" s="122">
        <v>5.528</v>
      </c>
      <c r="AD558" s="122">
        <v>5.028</v>
      </c>
      <c r="AE558" s="122">
        <v>5.278</v>
      </c>
      <c r="AF558" s="9">
        <f t="shared" si="1"/>
        <v>558</v>
      </c>
    </row>
    <row r="559" ht="15.75" customHeight="1">
      <c r="A559" s="116">
        <v>44910.0</v>
      </c>
      <c r="B559" s="122">
        <v>4.955</v>
      </c>
      <c r="C559" s="117">
        <v>4.455</v>
      </c>
      <c r="D559" s="117">
        <v>4.705</v>
      </c>
      <c r="E559" s="123">
        <v>4.968</v>
      </c>
      <c r="F559" s="117">
        <v>4.482</v>
      </c>
      <c r="G559" s="123">
        <v>4.725</v>
      </c>
      <c r="H559" s="117">
        <v>4.973</v>
      </c>
      <c r="I559" s="123">
        <v>4.5</v>
      </c>
      <c r="J559" s="117">
        <v>4.736</v>
      </c>
      <c r="K559" s="123">
        <v>5.0</v>
      </c>
      <c r="L559" s="117">
        <v>4.527</v>
      </c>
      <c r="M559" s="123">
        <v>4.764</v>
      </c>
      <c r="N559" s="122">
        <v>5.027</v>
      </c>
      <c r="O559" s="123">
        <v>4.555</v>
      </c>
      <c r="P559" s="122">
        <v>4.791</v>
      </c>
      <c r="Q559" s="123">
        <v>5.082</v>
      </c>
      <c r="R559" s="122">
        <v>4.609</v>
      </c>
      <c r="S559" s="122">
        <v>4.845</v>
      </c>
      <c r="T559" s="122">
        <v>5.127</v>
      </c>
      <c r="U559" s="122">
        <v>4.659</v>
      </c>
      <c r="V559" s="122">
        <v>4.893</v>
      </c>
      <c r="W559" s="122">
        <v>5.255</v>
      </c>
      <c r="X559" s="122">
        <v>4.786</v>
      </c>
      <c r="Y559" s="122">
        <v>5.02</v>
      </c>
      <c r="Z559" s="122">
        <v>5.465</v>
      </c>
      <c r="AA559" s="122">
        <v>4.975</v>
      </c>
      <c r="AB559" s="122">
        <v>5.22</v>
      </c>
      <c r="AC559" s="122">
        <v>5.555</v>
      </c>
      <c r="AD559" s="122">
        <v>5.055</v>
      </c>
      <c r="AE559" s="122">
        <v>5.305</v>
      </c>
      <c r="AF559" s="9">
        <f t="shared" si="1"/>
        <v>559</v>
      </c>
    </row>
    <row r="560" ht="15.75" customHeight="1">
      <c r="A560" s="116">
        <v>44909.0</v>
      </c>
      <c r="B560" s="122">
        <v>4.955</v>
      </c>
      <c r="C560" s="117">
        <v>4.455</v>
      </c>
      <c r="D560" s="117">
        <v>4.705</v>
      </c>
      <c r="E560" s="123">
        <v>4.973</v>
      </c>
      <c r="F560" s="117">
        <v>4.482</v>
      </c>
      <c r="G560" s="123">
        <v>4.727</v>
      </c>
      <c r="H560" s="117">
        <v>4.982</v>
      </c>
      <c r="I560" s="123">
        <v>4.5</v>
      </c>
      <c r="J560" s="117">
        <v>4.741</v>
      </c>
      <c r="K560" s="123">
        <v>5.007</v>
      </c>
      <c r="L560" s="117">
        <v>4.525</v>
      </c>
      <c r="M560" s="123">
        <v>4.766</v>
      </c>
      <c r="N560" s="122">
        <v>5.032</v>
      </c>
      <c r="O560" s="123">
        <v>4.55</v>
      </c>
      <c r="P560" s="122">
        <v>4.791</v>
      </c>
      <c r="Q560" s="123">
        <v>5.091</v>
      </c>
      <c r="R560" s="122">
        <v>4.609</v>
      </c>
      <c r="S560" s="122">
        <v>4.85</v>
      </c>
      <c r="T560" s="122">
        <v>5.136</v>
      </c>
      <c r="U560" s="122">
        <v>4.677</v>
      </c>
      <c r="V560" s="122">
        <v>4.907</v>
      </c>
      <c r="W560" s="122">
        <v>5.268</v>
      </c>
      <c r="X560" s="122">
        <v>4.8</v>
      </c>
      <c r="Y560" s="122">
        <v>5.034</v>
      </c>
      <c r="Z560" s="122">
        <v>5.465</v>
      </c>
      <c r="AA560" s="122">
        <v>4.975</v>
      </c>
      <c r="AB560" s="122">
        <v>5.22</v>
      </c>
      <c r="AC560" s="122">
        <v>5.555</v>
      </c>
      <c r="AD560" s="122">
        <v>5.055</v>
      </c>
      <c r="AE560" s="122">
        <v>5.305</v>
      </c>
      <c r="AF560" s="9">
        <f t="shared" si="1"/>
        <v>560</v>
      </c>
    </row>
    <row r="561" ht="15.75" customHeight="1">
      <c r="A561" s="116">
        <v>44908.0</v>
      </c>
      <c r="B561" s="122">
        <v>4.955</v>
      </c>
      <c r="C561" s="117">
        <v>4.455</v>
      </c>
      <c r="D561" s="117">
        <v>4.705</v>
      </c>
      <c r="E561" s="123">
        <v>4.973</v>
      </c>
      <c r="F561" s="117">
        <v>4.482</v>
      </c>
      <c r="G561" s="123">
        <v>4.727</v>
      </c>
      <c r="H561" s="117">
        <v>4.982</v>
      </c>
      <c r="I561" s="123">
        <v>4.5</v>
      </c>
      <c r="J561" s="117">
        <v>4.741</v>
      </c>
      <c r="K561" s="123">
        <v>5.007</v>
      </c>
      <c r="L561" s="117">
        <v>4.525</v>
      </c>
      <c r="M561" s="123">
        <v>4.766</v>
      </c>
      <c r="N561" s="122">
        <v>5.032</v>
      </c>
      <c r="O561" s="123">
        <v>4.55</v>
      </c>
      <c r="P561" s="122">
        <v>4.791</v>
      </c>
      <c r="Q561" s="123">
        <v>5.091</v>
      </c>
      <c r="R561" s="122">
        <v>4.609</v>
      </c>
      <c r="S561" s="122">
        <v>4.85</v>
      </c>
      <c r="T561" s="122">
        <v>5.136</v>
      </c>
      <c r="U561" s="122">
        <v>4.668</v>
      </c>
      <c r="V561" s="122">
        <v>4.902</v>
      </c>
      <c r="W561" s="122">
        <v>5.268</v>
      </c>
      <c r="X561" s="122">
        <v>4.8</v>
      </c>
      <c r="Y561" s="122">
        <v>5.034</v>
      </c>
      <c r="Z561" s="122">
        <v>5.465</v>
      </c>
      <c r="AA561" s="122">
        <v>4.975</v>
      </c>
      <c r="AB561" s="122">
        <v>5.22</v>
      </c>
      <c r="AC561" s="122">
        <v>5.555</v>
      </c>
      <c r="AD561" s="122">
        <v>5.055</v>
      </c>
      <c r="AE561" s="122">
        <v>5.305</v>
      </c>
      <c r="AF561" s="9">
        <f t="shared" si="1"/>
        <v>561</v>
      </c>
    </row>
    <row r="562" ht="15.75" customHeight="1">
      <c r="A562" s="116">
        <v>44907.0</v>
      </c>
      <c r="B562" s="122">
        <v>4.955</v>
      </c>
      <c r="C562" s="117">
        <v>4.455</v>
      </c>
      <c r="D562" s="117">
        <v>4.705</v>
      </c>
      <c r="E562" s="123">
        <v>4.973</v>
      </c>
      <c r="F562" s="117">
        <v>4.482</v>
      </c>
      <c r="G562" s="123">
        <v>4.727</v>
      </c>
      <c r="H562" s="117">
        <v>4.982</v>
      </c>
      <c r="I562" s="123">
        <v>4.5</v>
      </c>
      <c r="J562" s="117">
        <v>4.741</v>
      </c>
      <c r="K562" s="123">
        <v>5.007</v>
      </c>
      <c r="L562" s="117">
        <v>4.525</v>
      </c>
      <c r="M562" s="123">
        <v>4.766</v>
      </c>
      <c r="N562" s="122">
        <v>5.032</v>
      </c>
      <c r="O562" s="123">
        <v>4.55</v>
      </c>
      <c r="P562" s="122">
        <v>4.791</v>
      </c>
      <c r="Q562" s="123">
        <v>5.095</v>
      </c>
      <c r="R562" s="122">
        <v>4.614</v>
      </c>
      <c r="S562" s="122">
        <v>4.855</v>
      </c>
      <c r="T562" s="122">
        <v>5.141</v>
      </c>
      <c r="U562" s="122">
        <v>4.673</v>
      </c>
      <c r="V562" s="122">
        <v>4.907</v>
      </c>
      <c r="W562" s="122">
        <v>5.268</v>
      </c>
      <c r="X562" s="122">
        <v>4.8</v>
      </c>
      <c r="Y562" s="122">
        <v>5.034</v>
      </c>
      <c r="Z562" s="122">
        <v>5.465</v>
      </c>
      <c r="AA562" s="122">
        <v>4.975</v>
      </c>
      <c r="AB562" s="122">
        <v>5.22</v>
      </c>
      <c r="AC562" s="122">
        <v>5.555</v>
      </c>
      <c r="AD562" s="122">
        <v>5.055</v>
      </c>
      <c r="AE562" s="122">
        <v>5.305</v>
      </c>
      <c r="AF562" s="9">
        <f t="shared" si="1"/>
        <v>562</v>
      </c>
    </row>
    <row r="563" ht="15.75" customHeight="1">
      <c r="A563" s="116">
        <v>44904.0</v>
      </c>
      <c r="B563" s="122">
        <v>4.955</v>
      </c>
      <c r="C563" s="117">
        <v>4.455</v>
      </c>
      <c r="D563" s="117">
        <v>4.705</v>
      </c>
      <c r="E563" s="123">
        <v>4.973</v>
      </c>
      <c r="F563" s="117">
        <v>4.482</v>
      </c>
      <c r="G563" s="123">
        <v>4.727</v>
      </c>
      <c r="H563" s="117">
        <v>4.982</v>
      </c>
      <c r="I563" s="123">
        <v>4.5</v>
      </c>
      <c r="J563" s="117">
        <v>4.741</v>
      </c>
      <c r="K563" s="123">
        <v>5.007</v>
      </c>
      <c r="L563" s="117">
        <v>4.525</v>
      </c>
      <c r="M563" s="123">
        <v>4.766</v>
      </c>
      <c r="N563" s="122">
        <v>5.032</v>
      </c>
      <c r="O563" s="123">
        <v>4.55</v>
      </c>
      <c r="P563" s="122">
        <v>4.791</v>
      </c>
      <c r="Q563" s="123">
        <v>5.095</v>
      </c>
      <c r="R563" s="122">
        <v>4.614</v>
      </c>
      <c r="S563" s="122">
        <v>4.855</v>
      </c>
      <c r="T563" s="122">
        <v>5.141</v>
      </c>
      <c r="U563" s="122">
        <v>4.673</v>
      </c>
      <c r="V563" s="122">
        <v>4.907</v>
      </c>
      <c r="W563" s="122">
        <v>5.268</v>
      </c>
      <c r="X563" s="122">
        <v>4.8</v>
      </c>
      <c r="Y563" s="122">
        <v>5.034</v>
      </c>
      <c r="Z563" s="122">
        <v>5.465</v>
      </c>
      <c r="AA563" s="122">
        <v>4.975</v>
      </c>
      <c r="AB563" s="122">
        <v>5.22</v>
      </c>
      <c r="AC563" s="122">
        <v>5.555</v>
      </c>
      <c r="AD563" s="122">
        <v>5.055</v>
      </c>
      <c r="AE563" s="122">
        <v>5.305</v>
      </c>
      <c r="AF563" s="9">
        <f t="shared" si="1"/>
        <v>563</v>
      </c>
    </row>
    <row r="564" ht="15.75" customHeight="1">
      <c r="A564" s="116">
        <v>44903.0</v>
      </c>
      <c r="B564" s="122">
        <v>4.955</v>
      </c>
      <c r="C564" s="117">
        <v>4.464</v>
      </c>
      <c r="D564" s="117">
        <v>4.709</v>
      </c>
      <c r="E564" s="123">
        <v>4.982</v>
      </c>
      <c r="F564" s="117">
        <v>4.5</v>
      </c>
      <c r="G564" s="123">
        <v>4.741</v>
      </c>
      <c r="H564" s="117">
        <v>4.991</v>
      </c>
      <c r="I564" s="123">
        <v>4.518</v>
      </c>
      <c r="J564" s="117">
        <v>4.755</v>
      </c>
      <c r="K564" s="123">
        <v>5.014</v>
      </c>
      <c r="L564" s="117">
        <v>4.536</v>
      </c>
      <c r="M564" s="123">
        <v>4.775</v>
      </c>
      <c r="N564" s="122">
        <v>5.036</v>
      </c>
      <c r="O564" s="123">
        <v>4.555</v>
      </c>
      <c r="P564" s="122">
        <v>4.795</v>
      </c>
      <c r="Q564" s="123">
        <v>5.105</v>
      </c>
      <c r="R564" s="122">
        <v>4.614</v>
      </c>
      <c r="S564" s="122">
        <v>4.859</v>
      </c>
      <c r="T564" s="122">
        <v>5.15</v>
      </c>
      <c r="U564" s="122">
        <v>4.659</v>
      </c>
      <c r="V564" s="122">
        <v>4.905</v>
      </c>
      <c r="W564" s="122">
        <v>5.273</v>
      </c>
      <c r="X564" s="122">
        <v>4.805</v>
      </c>
      <c r="Y564" s="122">
        <v>5.039</v>
      </c>
      <c r="Z564" s="122">
        <v>5.465</v>
      </c>
      <c r="AA564" s="122">
        <v>4.985</v>
      </c>
      <c r="AB564" s="122">
        <v>5.225</v>
      </c>
      <c r="AC564" s="122">
        <v>5.555</v>
      </c>
      <c r="AD564" s="122">
        <v>5.065</v>
      </c>
      <c r="AE564" s="122">
        <v>5.31</v>
      </c>
      <c r="AF564" s="9">
        <f t="shared" si="1"/>
        <v>564</v>
      </c>
    </row>
    <row r="565" ht="15.75" customHeight="1">
      <c r="A565" s="116">
        <v>44902.0</v>
      </c>
      <c r="B565" s="122">
        <v>4.964</v>
      </c>
      <c r="C565" s="117">
        <v>4.477</v>
      </c>
      <c r="D565" s="117">
        <v>4.72</v>
      </c>
      <c r="E565" s="123">
        <v>4.991</v>
      </c>
      <c r="F565" s="117">
        <v>4.514</v>
      </c>
      <c r="G565" s="123">
        <v>4.752</v>
      </c>
      <c r="H565" s="117">
        <v>5.0</v>
      </c>
      <c r="I565" s="123">
        <v>4.527</v>
      </c>
      <c r="J565" s="117">
        <v>4.764</v>
      </c>
      <c r="K565" s="123">
        <v>5.023</v>
      </c>
      <c r="L565" s="117">
        <v>4.545</v>
      </c>
      <c r="M565" s="123">
        <v>4.784</v>
      </c>
      <c r="N565" s="122">
        <v>5.045</v>
      </c>
      <c r="O565" s="123">
        <v>4.564</v>
      </c>
      <c r="P565" s="122">
        <v>4.805</v>
      </c>
      <c r="Q565" s="123">
        <v>5.109</v>
      </c>
      <c r="R565" s="122">
        <v>4.618</v>
      </c>
      <c r="S565" s="122">
        <v>4.864</v>
      </c>
      <c r="T565" s="122">
        <v>5.168</v>
      </c>
      <c r="U565" s="122">
        <v>4.668</v>
      </c>
      <c r="V565" s="122">
        <v>4.918</v>
      </c>
      <c r="W565" s="122">
        <v>5.291</v>
      </c>
      <c r="X565" s="122">
        <v>4.809</v>
      </c>
      <c r="Y565" s="122">
        <v>5.05</v>
      </c>
      <c r="Z565" s="122">
        <v>5.47</v>
      </c>
      <c r="AA565" s="122">
        <v>4.99</v>
      </c>
      <c r="AB565" s="122">
        <v>5.23</v>
      </c>
      <c r="AC565" s="122">
        <v>5.56</v>
      </c>
      <c r="AD565" s="122">
        <v>5.07</v>
      </c>
      <c r="AE565" s="122">
        <v>5.315</v>
      </c>
      <c r="AF565" s="9">
        <f t="shared" si="1"/>
        <v>565</v>
      </c>
    </row>
    <row r="566" ht="15.75" customHeight="1">
      <c r="A566" s="116">
        <v>44901.0</v>
      </c>
      <c r="B566" s="122">
        <v>4.968</v>
      </c>
      <c r="C566" s="117">
        <v>4.477</v>
      </c>
      <c r="D566" s="117">
        <v>4.723</v>
      </c>
      <c r="E566" s="123">
        <v>4.991</v>
      </c>
      <c r="F566" s="117">
        <v>4.509</v>
      </c>
      <c r="G566" s="123">
        <v>4.75</v>
      </c>
      <c r="H566" s="117">
        <v>4.995</v>
      </c>
      <c r="I566" s="123">
        <v>4.523</v>
      </c>
      <c r="J566" s="117">
        <v>4.759</v>
      </c>
      <c r="K566" s="123">
        <v>5.02</v>
      </c>
      <c r="L566" s="117">
        <v>4.543</v>
      </c>
      <c r="M566" s="123">
        <v>4.782</v>
      </c>
      <c r="N566" s="122">
        <v>5.045</v>
      </c>
      <c r="O566" s="123">
        <v>4.564</v>
      </c>
      <c r="P566" s="122">
        <v>4.805</v>
      </c>
      <c r="Q566" s="123">
        <v>5.109</v>
      </c>
      <c r="R566" s="122">
        <v>4.618</v>
      </c>
      <c r="S566" s="122">
        <v>4.864</v>
      </c>
      <c r="T566" s="122">
        <v>5.168</v>
      </c>
      <c r="U566" s="122">
        <v>4.668</v>
      </c>
      <c r="V566" s="122">
        <v>4.918</v>
      </c>
      <c r="W566" s="122">
        <v>5.291</v>
      </c>
      <c r="X566" s="122">
        <v>4.809</v>
      </c>
      <c r="Y566" s="122">
        <v>5.05</v>
      </c>
      <c r="Z566" s="122">
        <v>5.47</v>
      </c>
      <c r="AA566" s="122">
        <v>4.99</v>
      </c>
      <c r="AB566" s="122">
        <v>5.23</v>
      </c>
      <c r="AC566" s="122">
        <v>5.56</v>
      </c>
      <c r="AD566" s="122">
        <v>5.07</v>
      </c>
      <c r="AE566" s="122">
        <v>5.315</v>
      </c>
      <c r="AF566" s="9">
        <f t="shared" si="1"/>
        <v>566</v>
      </c>
    </row>
    <row r="567" ht="15.75" customHeight="1">
      <c r="A567" s="116">
        <v>44900.0</v>
      </c>
      <c r="B567" s="122">
        <v>4.968</v>
      </c>
      <c r="C567" s="117">
        <v>4.477</v>
      </c>
      <c r="D567" s="117">
        <v>4.723</v>
      </c>
      <c r="E567" s="123">
        <v>4.991</v>
      </c>
      <c r="F567" s="117">
        <v>4.509</v>
      </c>
      <c r="G567" s="123">
        <v>4.75</v>
      </c>
      <c r="H567" s="117">
        <v>4.995</v>
      </c>
      <c r="I567" s="123">
        <v>4.523</v>
      </c>
      <c r="J567" s="117">
        <v>4.759</v>
      </c>
      <c r="K567" s="123">
        <v>5.02</v>
      </c>
      <c r="L567" s="117">
        <v>4.543</v>
      </c>
      <c r="M567" s="123">
        <v>4.782</v>
      </c>
      <c r="N567" s="122">
        <v>5.045</v>
      </c>
      <c r="O567" s="123">
        <v>4.564</v>
      </c>
      <c r="P567" s="122">
        <v>4.805</v>
      </c>
      <c r="Q567" s="123">
        <v>5.109</v>
      </c>
      <c r="R567" s="122">
        <v>4.618</v>
      </c>
      <c r="S567" s="122">
        <v>4.864</v>
      </c>
      <c r="T567" s="122">
        <v>5.161</v>
      </c>
      <c r="U567" s="122">
        <v>4.661</v>
      </c>
      <c r="V567" s="122">
        <v>4.911</v>
      </c>
      <c r="W567" s="122">
        <v>5.291</v>
      </c>
      <c r="X567" s="122">
        <v>4.809</v>
      </c>
      <c r="Y567" s="122">
        <v>5.05</v>
      </c>
      <c r="Z567" s="122">
        <v>5.48</v>
      </c>
      <c r="AA567" s="122">
        <v>5.0</v>
      </c>
      <c r="AB567" s="122">
        <v>5.24</v>
      </c>
      <c r="AC567" s="122">
        <v>5.58</v>
      </c>
      <c r="AD567" s="122">
        <v>5.09</v>
      </c>
      <c r="AE567" s="122">
        <v>5.335</v>
      </c>
      <c r="AF567" s="9">
        <f t="shared" si="1"/>
        <v>567</v>
      </c>
    </row>
    <row r="568" ht="15.75" customHeight="1">
      <c r="A568" s="116">
        <v>44897.0</v>
      </c>
      <c r="B568" s="122">
        <v>4.977</v>
      </c>
      <c r="C568" s="117">
        <v>4.486</v>
      </c>
      <c r="D568" s="117">
        <v>4.732</v>
      </c>
      <c r="E568" s="123">
        <v>4.995</v>
      </c>
      <c r="F568" s="117">
        <v>4.514</v>
      </c>
      <c r="G568" s="123">
        <v>4.755</v>
      </c>
      <c r="H568" s="117">
        <v>5.0</v>
      </c>
      <c r="I568" s="123">
        <v>4.527</v>
      </c>
      <c r="J568" s="117">
        <v>4.764</v>
      </c>
      <c r="K568" s="123">
        <v>5.023</v>
      </c>
      <c r="L568" s="117">
        <v>4.545</v>
      </c>
      <c r="M568" s="123">
        <v>4.784</v>
      </c>
      <c r="N568" s="122">
        <v>5.045</v>
      </c>
      <c r="O568" s="123">
        <v>4.564</v>
      </c>
      <c r="P568" s="122">
        <v>4.805</v>
      </c>
      <c r="Q568" s="123">
        <v>5.114</v>
      </c>
      <c r="R568" s="122">
        <v>4.623</v>
      </c>
      <c r="S568" s="122">
        <v>4.868</v>
      </c>
      <c r="T568" s="122">
        <v>5.165</v>
      </c>
      <c r="U568" s="122">
        <v>4.665</v>
      </c>
      <c r="V568" s="122">
        <v>4.915</v>
      </c>
      <c r="W568" s="122">
        <v>5.295</v>
      </c>
      <c r="X568" s="122">
        <v>4.814</v>
      </c>
      <c r="Y568" s="122">
        <v>5.055</v>
      </c>
      <c r="Z568" s="122">
        <v>5.48</v>
      </c>
      <c r="AA568" s="122">
        <v>5.0</v>
      </c>
      <c r="AB568" s="122">
        <v>5.24</v>
      </c>
      <c r="AC568" s="122">
        <v>5.58</v>
      </c>
      <c r="AD568" s="122">
        <v>5.09</v>
      </c>
      <c r="AE568" s="122">
        <v>5.335</v>
      </c>
      <c r="AF568" s="9">
        <f t="shared" si="1"/>
        <v>568</v>
      </c>
    </row>
    <row r="569" ht="15.75" customHeight="1">
      <c r="A569" s="116">
        <v>44896.0</v>
      </c>
      <c r="B569" s="122">
        <v>4.977</v>
      </c>
      <c r="C569" s="117">
        <v>4.486</v>
      </c>
      <c r="D569" s="117">
        <v>4.732</v>
      </c>
      <c r="E569" s="123">
        <v>4.995</v>
      </c>
      <c r="F569" s="117">
        <v>4.514</v>
      </c>
      <c r="G569" s="123">
        <v>4.755</v>
      </c>
      <c r="H569" s="117">
        <v>5.0</v>
      </c>
      <c r="I569" s="123">
        <v>4.527</v>
      </c>
      <c r="J569" s="117">
        <v>4.764</v>
      </c>
      <c r="K569" s="123">
        <v>5.023</v>
      </c>
      <c r="L569" s="117">
        <v>4.545</v>
      </c>
      <c r="M569" s="123">
        <v>4.784</v>
      </c>
      <c r="N569" s="122">
        <v>5.045</v>
      </c>
      <c r="O569" s="123">
        <v>4.564</v>
      </c>
      <c r="P569" s="122">
        <v>4.805</v>
      </c>
      <c r="Q569" s="123">
        <v>5.114</v>
      </c>
      <c r="R569" s="122">
        <v>4.623</v>
      </c>
      <c r="S569" s="122">
        <v>4.868</v>
      </c>
      <c r="T569" s="122">
        <v>5.165</v>
      </c>
      <c r="U569" s="122">
        <v>4.665</v>
      </c>
      <c r="V569" s="122">
        <v>4.915</v>
      </c>
      <c r="W569" s="122">
        <v>5.295</v>
      </c>
      <c r="X569" s="122">
        <v>4.814</v>
      </c>
      <c r="Y569" s="122">
        <v>5.055</v>
      </c>
      <c r="Z569" s="122">
        <v>5.48</v>
      </c>
      <c r="AA569" s="122">
        <v>5.0</v>
      </c>
      <c r="AB569" s="122">
        <v>5.24</v>
      </c>
      <c r="AC569" s="122">
        <v>5.58</v>
      </c>
      <c r="AD569" s="122">
        <v>5.09</v>
      </c>
      <c r="AE569" s="122">
        <v>5.335</v>
      </c>
      <c r="AF569" s="9">
        <f t="shared" si="1"/>
        <v>569</v>
      </c>
    </row>
    <row r="570" ht="15.75" customHeight="1">
      <c r="A570" s="116">
        <v>44895.0</v>
      </c>
      <c r="B570" s="122">
        <v>4.977</v>
      </c>
      <c r="C570" s="117">
        <v>4.486</v>
      </c>
      <c r="D570" s="117">
        <v>4.732</v>
      </c>
      <c r="E570" s="123">
        <v>4.995</v>
      </c>
      <c r="F570" s="117">
        <v>4.514</v>
      </c>
      <c r="G570" s="123">
        <v>4.755</v>
      </c>
      <c r="H570" s="117">
        <v>5.0</v>
      </c>
      <c r="I570" s="123">
        <v>4.527</v>
      </c>
      <c r="J570" s="117">
        <v>4.764</v>
      </c>
      <c r="K570" s="123">
        <v>5.023</v>
      </c>
      <c r="L570" s="117">
        <v>4.545</v>
      </c>
      <c r="M570" s="123">
        <v>4.784</v>
      </c>
      <c r="N570" s="122">
        <v>5.045</v>
      </c>
      <c r="O570" s="123">
        <v>4.564</v>
      </c>
      <c r="P570" s="122">
        <v>4.805</v>
      </c>
      <c r="Q570" s="123">
        <v>5.105</v>
      </c>
      <c r="R570" s="122">
        <v>4.623</v>
      </c>
      <c r="S570" s="122">
        <v>4.864</v>
      </c>
      <c r="T570" s="122">
        <v>5.161</v>
      </c>
      <c r="U570" s="122">
        <v>4.67</v>
      </c>
      <c r="V570" s="122">
        <v>4.915</v>
      </c>
      <c r="W570" s="122">
        <v>5.291</v>
      </c>
      <c r="X570" s="122">
        <v>4.809</v>
      </c>
      <c r="Y570" s="122">
        <v>5.05</v>
      </c>
      <c r="Z570" s="122">
        <v>5.473</v>
      </c>
      <c r="AA570" s="122">
        <v>4.991</v>
      </c>
      <c r="AB570" s="122">
        <v>5.232</v>
      </c>
      <c r="AC570" s="122">
        <v>5.577</v>
      </c>
      <c r="AD570" s="122">
        <v>5.086</v>
      </c>
      <c r="AE570" s="122">
        <v>5.332</v>
      </c>
      <c r="AF570" s="9">
        <f t="shared" si="1"/>
        <v>570</v>
      </c>
    </row>
    <row r="571" ht="15.75" customHeight="1">
      <c r="A571" s="116">
        <v>44894.0</v>
      </c>
      <c r="B571" s="122">
        <v>4.977</v>
      </c>
      <c r="C571" s="117">
        <v>4.477</v>
      </c>
      <c r="D571" s="117">
        <v>4.727</v>
      </c>
      <c r="E571" s="123">
        <v>4.995</v>
      </c>
      <c r="F571" s="117">
        <v>4.505</v>
      </c>
      <c r="G571" s="123">
        <v>4.75</v>
      </c>
      <c r="H571" s="117">
        <v>5.0</v>
      </c>
      <c r="I571" s="123">
        <v>4.518</v>
      </c>
      <c r="J571" s="117">
        <v>4.759</v>
      </c>
      <c r="K571" s="123">
        <v>5.023</v>
      </c>
      <c r="L571" s="117">
        <v>4.536</v>
      </c>
      <c r="M571" s="123">
        <v>4.78</v>
      </c>
      <c r="N571" s="122">
        <v>5.045</v>
      </c>
      <c r="O571" s="123">
        <v>4.555</v>
      </c>
      <c r="P571" s="122">
        <v>4.8</v>
      </c>
      <c r="Q571" s="123">
        <v>5.105</v>
      </c>
      <c r="R571" s="122">
        <v>4.614</v>
      </c>
      <c r="S571" s="122">
        <v>4.859</v>
      </c>
      <c r="T571" s="122">
        <v>5.152</v>
      </c>
      <c r="U571" s="122">
        <v>4.652</v>
      </c>
      <c r="V571" s="122">
        <v>4.902</v>
      </c>
      <c r="W571" s="122">
        <v>5.277</v>
      </c>
      <c r="X571" s="122">
        <v>4.786</v>
      </c>
      <c r="Y571" s="122">
        <v>5.032</v>
      </c>
      <c r="Z571" s="122">
        <v>5.47</v>
      </c>
      <c r="AA571" s="122">
        <v>4.98</v>
      </c>
      <c r="AB571" s="122">
        <v>5.225</v>
      </c>
      <c r="AC571" s="122">
        <v>5.575</v>
      </c>
      <c r="AD571" s="122">
        <v>5.075</v>
      </c>
      <c r="AE571" s="122">
        <v>5.325</v>
      </c>
      <c r="AF571" s="9">
        <f t="shared" si="1"/>
        <v>571</v>
      </c>
    </row>
    <row r="572" ht="15.75" customHeight="1">
      <c r="A572" s="116">
        <v>44893.0</v>
      </c>
      <c r="B572" s="122">
        <v>4.973</v>
      </c>
      <c r="C572" s="117">
        <v>4.473</v>
      </c>
      <c r="D572" s="117">
        <v>4.723</v>
      </c>
      <c r="E572" s="123">
        <v>4.991</v>
      </c>
      <c r="F572" s="117">
        <v>4.5</v>
      </c>
      <c r="G572" s="123">
        <v>4.745</v>
      </c>
      <c r="H572" s="117">
        <v>4.995</v>
      </c>
      <c r="I572" s="123">
        <v>4.514</v>
      </c>
      <c r="J572" s="117">
        <v>4.755</v>
      </c>
      <c r="K572" s="123">
        <v>5.018</v>
      </c>
      <c r="L572" s="117">
        <v>4.532</v>
      </c>
      <c r="M572" s="123">
        <v>4.775</v>
      </c>
      <c r="N572" s="122">
        <v>5.041</v>
      </c>
      <c r="O572" s="123">
        <v>4.55</v>
      </c>
      <c r="P572" s="122">
        <v>4.795</v>
      </c>
      <c r="Q572" s="123">
        <v>5.109</v>
      </c>
      <c r="R572" s="122">
        <v>4.618</v>
      </c>
      <c r="S572" s="122">
        <v>4.864</v>
      </c>
      <c r="T572" s="122">
        <v>5.156</v>
      </c>
      <c r="U572" s="122">
        <v>4.656</v>
      </c>
      <c r="V572" s="122">
        <v>4.906</v>
      </c>
      <c r="W572" s="122">
        <v>5.277</v>
      </c>
      <c r="X572" s="122">
        <v>4.786</v>
      </c>
      <c r="Y572" s="122">
        <v>5.032</v>
      </c>
      <c r="Z572" s="122">
        <v>5.47</v>
      </c>
      <c r="AA572" s="122">
        <v>4.98</v>
      </c>
      <c r="AB572" s="122">
        <v>5.225</v>
      </c>
      <c r="AC572" s="122">
        <v>5.575</v>
      </c>
      <c r="AD572" s="122">
        <v>5.075</v>
      </c>
      <c r="AE572" s="122">
        <v>5.325</v>
      </c>
      <c r="AF572" s="9">
        <f t="shared" si="1"/>
        <v>572</v>
      </c>
    </row>
    <row r="573" ht="15.75" customHeight="1">
      <c r="A573" s="116">
        <v>44890.0</v>
      </c>
      <c r="B573" s="122">
        <v>4.977</v>
      </c>
      <c r="C573" s="117">
        <v>4.486</v>
      </c>
      <c r="D573" s="117">
        <v>4.732</v>
      </c>
      <c r="E573" s="123">
        <v>4.991</v>
      </c>
      <c r="F573" s="117">
        <v>4.5</v>
      </c>
      <c r="G573" s="123">
        <v>4.745</v>
      </c>
      <c r="H573" s="117">
        <v>5.0</v>
      </c>
      <c r="I573" s="123">
        <v>4.518</v>
      </c>
      <c r="J573" s="117">
        <v>4.759</v>
      </c>
      <c r="K573" s="123">
        <v>5.021</v>
      </c>
      <c r="L573" s="117">
        <v>4.535</v>
      </c>
      <c r="M573" s="123">
        <v>4.778</v>
      </c>
      <c r="N573" s="122">
        <v>5.043</v>
      </c>
      <c r="O573" s="123">
        <v>4.552</v>
      </c>
      <c r="P573" s="122">
        <v>4.797</v>
      </c>
      <c r="Q573" s="123">
        <v>5.109</v>
      </c>
      <c r="R573" s="122">
        <v>4.618</v>
      </c>
      <c r="S573" s="122">
        <v>4.864</v>
      </c>
      <c r="T573" s="122">
        <v>5.156</v>
      </c>
      <c r="U573" s="122">
        <v>4.665</v>
      </c>
      <c r="V573" s="122">
        <v>4.911</v>
      </c>
      <c r="W573" s="122">
        <v>5.277</v>
      </c>
      <c r="X573" s="122">
        <v>4.786</v>
      </c>
      <c r="Y573" s="122">
        <v>5.032</v>
      </c>
      <c r="Z573" s="122">
        <v>5.47</v>
      </c>
      <c r="AA573" s="122">
        <v>4.98</v>
      </c>
      <c r="AB573" s="122">
        <v>5.225</v>
      </c>
      <c r="AC573" s="122">
        <v>5.575</v>
      </c>
      <c r="AD573" s="122">
        <v>5.075</v>
      </c>
      <c r="AE573" s="122">
        <v>5.325</v>
      </c>
      <c r="AF573" s="9">
        <f t="shared" si="1"/>
        <v>573</v>
      </c>
    </row>
    <row r="574" ht="15.75" customHeight="1">
      <c r="A574" s="116">
        <v>44889.0</v>
      </c>
      <c r="B574" s="122">
        <v>4.977</v>
      </c>
      <c r="C574" s="117">
        <v>4.486</v>
      </c>
      <c r="D574" s="117">
        <v>4.732</v>
      </c>
      <c r="E574" s="123">
        <v>4.991</v>
      </c>
      <c r="F574" s="117">
        <v>4.5</v>
      </c>
      <c r="G574" s="123">
        <v>4.745</v>
      </c>
      <c r="H574" s="117">
        <v>5.0</v>
      </c>
      <c r="I574" s="123">
        <v>4.518</v>
      </c>
      <c r="J574" s="117">
        <v>4.759</v>
      </c>
      <c r="K574" s="123">
        <v>5.021</v>
      </c>
      <c r="L574" s="117">
        <v>4.535</v>
      </c>
      <c r="M574" s="123">
        <v>4.778</v>
      </c>
      <c r="N574" s="122">
        <v>5.043</v>
      </c>
      <c r="O574" s="123">
        <v>4.552</v>
      </c>
      <c r="P574" s="122">
        <v>4.797</v>
      </c>
      <c r="Q574" s="123">
        <v>5.109</v>
      </c>
      <c r="R574" s="122">
        <v>4.618</v>
      </c>
      <c r="S574" s="122">
        <v>4.864</v>
      </c>
      <c r="T574" s="122">
        <v>5.156</v>
      </c>
      <c r="U574" s="122">
        <v>4.656</v>
      </c>
      <c r="V574" s="122">
        <v>4.906</v>
      </c>
      <c r="W574" s="122">
        <v>5.277</v>
      </c>
      <c r="X574" s="122">
        <v>4.777</v>
      </c>
      <c r="Y574" s="122">
        <v>5.027</v>
      </c>
      <c r="Z574" s="122">
        <v>5.47</v>
      </c>
      <c r="AA574" s="122">
        <v>4.98</v>
      </c>
      <c r="AB574" s="122">
        <v>5.225</v>
      </c>
      <c r="AC574" s="122">
        <v>5.575</v>
      </c>
      <c r="AD574" s="122">
        <v>5.075</v>
      </c>
      <c r="AE574" s="122">
        <v>5.325</v>
      </c>
      <c r="AF574" s="9">
        <f t="shared" si="1"/>
        <v>574</v>
      </c>
    </row>
    <row r="575" ht="15.75" customHeight="1">
      <c r="A575" s="116">
        <v>44888.0</v>
      </c>
      <c r="B575" s="122">
        <v>4.968</v>
      </c>
      <c r="C575" s="117">
        <v>4.477</v>
      </c>
      <c r="D575" s="117">
        <v>4.723</v>
      </c>
      <c r="E575" s="123">
        <v>4.991</v>
      </c>
      <c r="F575" s="117">
        <v>4.5</v>
      </c>
      <c r="G575" s="123">
        <v>4.745</v>
      </c>
      <c r="H575" s="117">
        <v>5.0</v>
      </c>
      <c r="I575" s="123">
        <v>4.518</v>
      </c>
      <c r="J575" s="117">
        <v>4.759</v>
      </c>
      <c r="K575" s="123">
        <v>5.017</v>
      </c>
      <c r="L575" s="117">
        <v>4.53</v>
      </c>
      <c r="M575" s="123">
        <v>4.774</v>
      </c>
      <c r="N575" s="122">
        <v>5.034</v>
      </c>
      <c r="O575" s="123">
        <v>4.543</v>
      </c>
      <c r="P575" s="122">
        <v>4.788</v>
      </c>
      <c r="Q575" s="123">
        <v>5.095</v>
      </c>
      <c r="R575" s="122">
        <v>4.605</v>
      </c>
      <c r="S575" s="122">
        <v>4.85</v>
      </c>
      <c r="T575" s="122">
        <v>5.143</v>
      </c>
      <c r="U575" s="122">
        <v>4.643</v>
      </c>
      <c r="V575" s="122">
        <v>4.893</v>
      </c>
      <c r="W575" s="122">
        <v>5.268</v>
      </c>
      <c r="X575" s="122">
        <v>4.768</v>
      </c>
      <c r="Y575" s="122">
        <v>5.018</v>
      </c>
      <c r="Z575" s="122">
        <v>5.47</v>
      </c>
      <c r="AA575" s="122">
        <v>4.98</v>
      </c>
      <c r="AB575" s="122">
        <v>5.225</v>
      </c>
      <c r="AC575" s="122">
        <v>5.575</v>
      </c>
      <c r="AD575" s="122">
        <v>5.075</v>
      </c>
      <c r="AE575" s="122">
        <v>5.325</v>
      </c>
      <c r="AF575" s="9">
        <f t="shared" si="1"/>
        <v>575</v>
      </c>
    </row>
    <row r="576" ht="15.75" customHeight="1">
      <c r="A576" s="116">
        <v>44887.0</v>
      </c>
      <c r="B576" s="122">
        <v>4.968</v>
      </c>
      <c r="C576" s="117">
        <v>4.477</v>
      </c>
      <c r="D576" s="117">
        <v>4.723</v>
      </c>
      <c r="E576" s="123">
        <v>4.991</v>
      </c>
      <c r="F576" s="117">
        <v>4.5</v>
      </c>
      <c r="G576" s="123">
        <v>4.745</v>
      </c>
      <c r="H576" s="117">
        <v>5.0</v>
      </c>
      <c r="I576" s="123">
        <v>4.518</v>
      </c>
      <c r="J576" s="117">
        <v>4.759</v>
      </c>
      <c r="K576" s="123">
        <v>5.017</v>
      </c>
      <c r="L576" s="117">
        <v>4.53</v>
      </c>
      <c r="M576" s="123">
        <v>4.774</v>
      </c>
      <c r="N576" s="122">
        <v>5.034</v>
      </c>
      <c r="O576" s="123">
        <v>4.543</v>
      </c>
      <c r="P576" s="122">
        <v>4.788</v>
      </c>
      <c r="Q576" s="123">
        <v>5.091</v>
      </c>
      <c r="R576" s="122">
        <v>4.6</v>
      </c>
      <c r="S576" s="122">
        <v>4.845</v>
      </c>
      <c r="T576" s="122">
        <v>5.143</v>
      </c>
      <c r="U576" s="122">
        <v>4.643</v>
      </c>
      <c r="V576" s="122">
        <v>4.893</v>
      </c>
      <c r="W576" s="122">
        <v>5.268</v>
      </c>
      <c r="X576" s="122">
        <v>4.768</v>
      </c>
      <c r="Y576" s="122">
        <v>5.018</v>
      </c>
      <c r="Z576" s="122">
        <v>5.47</v>
      </c>
      <c r="AA576" s="122">
        <v>4.98</v>
      </c>
      <c r="AB576" s="122">
        <v>5.225</v>
      </c>
      <c r="AC576" s="122">
        <v>5.575</v>
      </c>
      <c r="AD576" s="122">
        <v>5.075</v>
      </c>
      <c r="AE576" s="122">
        <v>5.325</v>
      </c>
      <c r="AF576" s="9">
        <f t="shared" si="1"/>
        <v>576</v>
      </c>
    </row>
    <row r="577" ht="15.75" customHeight="1">
      <c r="A577" s="116">
        <v>44886.0</v>
      </c>
      <c r="B577" s="122">
        <v>4.968</v>
      </c>
      <c r="C577" s="117">
        <v>4.477</v>
      </c>
      <c r="D577" s="117">
        <v>4.723</v>
      </c>
      <c r="E577" s="123">
        <v>4.991</v>
      </c>
      <c r="F577" s="117">
        <v>4.5</v>
      </c>
      <c r="G577" s="123">
        <v>4.745</v>
      </c>
      <c r="H577" s="117">
        <v>5.005</v>
      </c>
      <c r="I577" s="123">
        <v>4.514</v>
      </c>
      <c r="J577" s="117">
        <v>4.759</v>
      </c>
      <c r="K577" s="123">
        <v>5.019</v>
      </c>
      <c r="L577" s="117">
        <v>4.528</v>
      </c>
      <c r="M577" s="123">
        <v>4.774</v>
      </c>
      <c r="N577" s="122">
        <v>5.034</v>
      </c>
      <c r="O577" s="123">
        <v>4.543</v>
      </c>
      <c r="P577" s="122">
        <v>4.788</v>
      </c>
      <c r="Q577" s="123">
        <v>5.091</v>
      </c>
      <c r="R577" s="122">
        <v>4.6</v>
      </c>
      <c r="S577" s="122">
        <v>4.845</v>
      </c>
      <c r="T577" s="122">
        <v>5.138</v>
      </c>
      <c r="U577" s="122">
        <v>4.643</v>
      </c>
      <c r="V577" s="122">
        <v>4.89</v>
      </c>
      <c r="W577" s="122">
        <v>5.268</v>
      </c>
      <c r="X577" s="122">
        <v>4.768</v>
      </c>
      <c r="Y577" s="122">
        <v>5.018</v>
      </c>
      <c r="Z577" s="122">
        <v>5.47</v>
      </c>
      <c r="AA577" s="122">
        <v>4.98</v>
      </c>
      <c r="AB577" s="122">
        <v>5.225</v>
      </c>
      <c r="AC577" s="122">
        <v>5.575</v>
      </c>
      <c r="AD577" s="122">
        <v>5.075</v>
      </c>
      <c r="AE577" s="122">
        <v>5.325</v>
      </c>
      <c r="AF577" s="9">
        <f t="shared" si="1"/>
        <v>577</v>
      </c>
    </row>
    <row r="578" ht="15.75" customHeight="1">
      <c r="A578" s="116">
        <v>44883.0</v>
      </c>
      <c r="B578" s="122">
        <v>4.973</v>
      </c>
      <c r="C578" s="117">
        <v>4.482</v>
      </c>
      <c r="D578" s="117">
        <v>4.727</v>
      </c>
      <c r="E578" s="123">
        <v>4.991</v>
      </c>
      <c r="F578" s="117">
        <v>4.5</v>
      </c>
      <c r="G578" s="123">
        <v>4.745</v>
      </c>
      <c r="H578" s="117">
        <v>5.005</v>
      </c>
      <c r="I578" s="123">
        <v>4.514</v>
      </c>
      <c r="J578" s="117">
        <v>4.759</v>
      </c>
      <c r="K578" s="123">
        <v>5.019</v>
      </c>
      <c r="L578" s="117">
        <v>4.528</v>
      </c>
      <c r="M578" s="123">
        <v>4.774</v>
      </c>
      <c r="N578" s="122">
        <v>5.034</v>
      </c>
      <c r="O578" s="123">
        <v>4.543</v>
      </c>
      <c r="P578" s="122">
        <v>4.788</v>
      </c>
      <c r="Q578" s="123">
        <v>5.095</v>
      </c>
      <c r="R578" s="122">
        <v>4.605</v>
      </c>
      <c r="S578" s="122">
        <v>4.85</v>
      </c>
      <c r="T578" s="122">
        <v>5.138</v>
      </c>
      <c r="U578" s="122">
        <v>4.647</v>
      </c>
      <c r="V578" s="122">
        <v>4.893</v>
      </c>
      <c r="W578" s="122">
        <v>5.273</v>
      </c>
      <c r="X578" s="122">
        <v>4.773</v>
      </c>
      <c r="Y578" s="122">
        <v>5.023</v>
      </c>
      <c r="Z578" s="122">
        <v>5.47</v>
      </c>
      <c r="AA578" s="122">
        <v>4.98</v>
      </c>
      <c r="AB578" s="122">
        <v>5.225</v>
      </c>
      <c r="AC578" s="122">
        <v>5.575</v>
      </c>
      <c r="AD578" s="122">
        <v>5.075</v>
      </c>
      <c r="AE578" s="122">
        <v>5.325</v>
      </c>
      <c r="AF578" s="9">
        <f t="shared" si="1"/>
        <v>578</v>
      </c>
    </row>
    <row r="579" ht="15.75" customHeight="1">
      <c r="A579" s="116">
        <v>44882.0</v>
      </c>
      <c r="B579" s="122">
        <v>4.973</v>
      </c>
      <c r="C579" s="117">
        <v>4.482</v>
      </c>
      <c r="D579" s="117">
        <v>4.727</v>
      </c>
      <c r="E579" s="123">
        <v>4.991</v>
      </c>
      <c r="F579" s="117">
        <v>4.5</v>
      </c>
      <c r="G579" s="123">
        <v>4.745</v>
      </c>
      <c r="H579" s="117">
        <v>5.005</v>
      </c>
      <c r="I579" s="123">
        <v>4.514</v>
      </c>
      <c r="J579" s="117">
        <v>4.759</v>
      </c>
      <c r="K579" s="123">
        <v>5.019</v>
      </c>
      <c r="L579" s="117">
        <v>4.528</v>
      </c>
      <c r="M579" s="123">
        <v>4.774</v>
      </c>
      <c r="N579" s="122">
        <v>5.034</v>
      </c>
      <c r="O579" s="123">
        <v>4.543</v>
      </c>
      <c r="P579" s="122">
        <v>4.788</v>
      </c>
      <c r="Q579" s="123">
        <v>5.095</v>
      </c>
      <c r="R579" s="122">
        <v>4.605</v>
      </c>
      <c r="S579" s="122">
        <v>4.85</v>
      </c>
      <c r="T579" s="122">
        <v>5.125</v>
      </c>
      <c r="U579" s="122">
        <v>4.647</v>
      </c>
      <c r="V579" s="122">
        <v>4.886</v>
      </c>
      <c r="W579" s="122">
        <v>5.273</v>
      </c>
      <c r="X579" s="122">
        <v>4.773</v>
      </c>
      <c r="Y579" s="122">
        <v>5.023</v>
      </c>
      <c r="Z579" s="122">
        <v>5.47</v>
      </c>
      <c r="AA579" s="122">
        <v>4.98</v>
      </c>
      <c r="AB579" s="122">
        <v>5.225</v>
      </c>
      <c r="AC579" s="122">
        <v>5.575</v>
      </c>
      <c r="AD579" s="122">
        <v>5.075</v>
      </c>
      <c r="AE579" s="122">
        <v>5.325</v>
      </c>
      <c r="AF579" s="9">
        <f t="shared" si="1"/>
        <v>579</v>
      </c>
    </row>
    <row r="580" ht="15.75" customHeight="1">
      <c r="A580" s="116">
        <v>44881.0</v>
      </c>
      <c r="B580" s="122">
        <v>4.973</v>
      </c>
      <c r="C580" s="117">
        <v>4.482</v>
      </c>
      <c r="D580" s="117">
        <v>4.727</v>
      </c>
      <c r="E580" s="123">
        <v>4.991</v>
      </c>
      <c r="F580" s="117">
        <v>4.5</v>
      </c>
      <c r="G580" s="123">
        <v>4.745</v>
      </c>
      <c r="H580" s="117">
        <v>5.005</v>
      </c>
      <c r="I580" s="123">
        <v>4.514</v>
      </c>
      <c r="J580" s="117">
        <v>4.759</v>
      </c>
      <c r="K580" s="123">
        <v>5.019</v>
      </c>
      <c r="L580" s="117">
        <v>4.528</v>
      </c>
      <c r="M580" s="123">
        <v>4.774</v>
      </c>
      <c r="N580" s="122">
        <v>5.034</v>
      </c>
      <c r="O580" s="123">
        <v>4.543</v>
      </c>
      <c r="P580" s="122">
        <v>4.788</v>
      </c>
      <c r="Q580" s="123">
        <v>5.095</v>
      </c>
      <c r="R580" s="122">
        <v>4.605</v>
      </c>
      <c r="S580" s="122">
        <v>4.85</v>
      </c>
      <c r="T580" s="122">
        <v>5.143</v>
      </c>
      <c r="U580" s="122">
        <v>4.647</v>
      </c>
      <c r="V580" s="122">
        <v>4.895</v>
      </c>
      <c r="W580" s="122">
        <v>5.268</v>
      </c>
      <c r="X580" s="122">
        <v>4.768</v>
      </c>
      <c r="Y580" s="122">
        <v>5.018</v>
      </c>
      <c r="Z580" s="122">
        <v>5.464</v>
      </c>
      <c r="AA580" s="122">
        <v>4.973</v>
      </c>
      <c r="AB580" s="122">
        <v>5.218</v>
      </c>
      <c r="AC580" s="122">
        <v>5.577</v>
      </c>
      <c r="AD580" s="122">
        <v>5.077</v>
      </c>
      <c r="AE580" s="122">
        <v>5.327</v>
      </c>
      <c r="AF580" s="9">
        <f t="shared" si="1"/>
        <v>580</v>
      </c>
    </row>
    <row r="581" ht="15.75" customHeight="1">
      <c r="A581" s="116">
        <v>44880.0</v>
      </c>
      <c r="B581" s="122">
        <v>4.977</v>
      </c>
      <c r="C581" s="117">
        <v>4.486</v>
      </c>
      <c r="D581" s="117">
        <v>4.732</v>
      </c>
      <c r="E581" s="123">
        <v>4.991</v>
      </c>
      <c r="F581" s="117">
        <v>4.5</v>
      </c>
      <c r="G581" s="123">
        <v>4.745</v>
      </c>
      <c r="H581" s="117">
        <v>5.005</v>
      </c>
      <c r="I581" s="123">
        <v>4.514</v>
      </c>
      <c r="J581" s="117">
        <v>4.759</v>
      </c>
      <c r="K581" s="123">
        <v>5.019</v>
      </c>
      <c r="L581" s="117">
        <v>4.528</v>
      </c>
      <c r="M581" s="123">
        <v>4.774</v>
      </c>
      <c r="N581" s="122">
        <v>5.034</v>
      </c>
      <c r="O581" s="123">
        <v>4.543</v>
      </c>
      <c r="P581" s="122">
        <v>4.788</v>
      </c>
      <c r="Q581" s="123">
        <v>5.095</v>
      </c>
      <c r="R581" s="122">
        <v>4.605</v>
      </c>
      <c r="S581" s="122">
        <v>4.85</v>
      </c>
      <c r="T581" s="122">
        <v>5.147</v>
      </c>
      <c r="U581" s="122">
        <v>4.652</v>
      </c>
      <c r="V581" s="122">
        <v>4.9</v>
      </c>
      <c r="W581" s="122">
        <v>5.268</v>
      </c>
      <c r="X581" s="122">
        <v>4.768</v>
      </c>
      <c r="Y581" s="122">
        <v>5.018</v>
      </c>
      <c r="Z581" s="122">
        <v>5.464</v>
      </c>
      <c r="AA581" s="122">
        <v>4.973</v>
      </c>
      <c r="AB581" s="122">
        <v>5.218</v>
      </c>
      <c r="AC581" s="122">
        <v>5.577</v>
      </c>
      <c r="AD581" s="122">
        <v>5.077</v>
      </c>
      <c r="AE581" s="122">
        <v>5.327</v>
      </c>
      <c r="AF581" s="9">
        <f t="shared" si="1"/>
        <v>581</v>
      </c>
    </row>
    <row r="582" ht="15.75" customHeight="1">
      <c r="A582" s="116">
        <v>44879.0</v>
      </c>
      <c r="B582" s="122">
        <v>5.0</v>
      </c>
      <c r="C582" s="117">
        <v>4.509</v>
      </c>
      <c r="D582" s="117">
        <v>4.755</v>
      </c>
      <c r="E582" s="123">
        <v>5.005</v>
      </c>
      <c r="F582" s="117">
        <v>4.514</v>
      </c>
      <c r="G582" s="123">
        <v>4.759</v>
      </c>
      <c r="H582" s="117">
        <v>5.009</v>
      </c>
      <c r="I582" s="123">
        <v>4.518</v>
      </c>
      <c r="J582" s="117">
        <v>4.764</v>
      </c>
      <c r="K582" s="123">
        <v>5.028</v>
      </c>
      <c r="L582" s="117">
        <v>4.583</v>
      </c>
      <c r="M582" s="123">
        <v>4.805</v>
      </c>
      <c r="N582" s="122">
        <v>5.047</v>
      </c>
      <c r="O582" s="123">
        <v>4.647</v>
      </c>
      <c r="P582" s="122">
        <v>4.847</v>
      </c>
      <c r="Q582" s="123">
        <v>5.1</v>
      </c>
      <c r="R582" s="122">
        <v>4.7</v>
      </c>
      <c r="S582" s="122">
        <v>4.9</v>
      </c>
      <c r="T582" s="122">
        <v>5.136</v>
      </c>
      <c r="U582" s="122">
        <v>4.664</v>
      </c>
      <c r="V582" s="122">
        <v>4.9</v>
      </c>
      <c r="W582" s="122">
        <v>5.282</v>
      </c>
      <c r="X582" s="122">
        <v>4.782</v>
      </c>
      <c r="Y582" s="122">
        <v>5.032</v>
      </c>
      <c r="Z582" s="122">
        <v>5.464</v>
      </c>
      <c r="AA582" s="122">
        <v>4.973</v>
      </c>
      <c r="AB582" s="122">
        <v>5.218</v>
      </c>
      <c r="AC582" s="122">
        <v>5.582</v>
      </c>
      <c r="AD582" s="122">
        <v>5.082</v>
      </c>
      <c r="AE582" s="122">
        <v>5.332</v>
      </c>
      <c r="AF582" s="9">
        <f t="shared" si="1"/>
        <v>582</v>
      </c>
    </row>
    <row r="583" ht="15.75" customHeight="1">
      <c r="A583" s="116">
        <v>44876.0</v>
      </c>
      <c r="B583" s="122">
        <v>5.023</v>
      </c>
      <c r="C583" s="117">
        <v>4.532</v>
      </c>
      <c r="D583" s="117">
        <v>4.777</v>
      </c>
      <c r="E583" s="123">
        <v>5.023</v>
      </c>
      <c r="F583" s="117">
        <v>4.532</v>
      </c>
      <c r="G583" s="123">
        <v>4.777</v>
      </c>
      <c r="H583" s="117">
        <v>5.027</v>
      </c>
      <c r="I583" s="123">
        <v>4.536</v>
      </c>
      <c r="J583" s="117">
        <v>4.782</v>
      </c>
      <c r="K583" s="123">
        <v>5.044</v>
      </c>
      <c r="L583" s="117">
        <v>4.608</v>
      </c>
      <c r="M583" s="123">
        <v>4.826</v>
      </c>
      <c r="N583" s="122">
        <v>5.061</v>
      </c>
      <c r="O583" s="123">
        <v>4.679</v>
      </c>
      <c r="P583" s="122">
        <v>4.87</v>
      </c>
      <c r="Q583" s="123">
        <v>5.114</v>
      </c>
      <c r="R583" s="122">
        <v>4.714</v>
      </c>
      <c r="S583" s="122">
        <v>4.914</v>
      </c>
      <c r="T583" s="122">
        <v>5.164</v>
      </c>
      <c r="U583" s="122">
        <v>4.664</v>
      </c>
      <c r="V583" s="122">
        <v>4.914</v>
      </c>
      <c r="W583" s="122">
        <v>5.277</v>
      </c>
      <c r="X583" s="122">
        <v>4.777</v>
      </c>
      <c r="Y583" s="122">
        <v>5.027</v>
      </c>
      <c r="Z583" s="122">
        <v>5.46</v>
      </c>
      <c r="AA583" s="122">
        <v>4.97</v>
      </c>
      <c r="AB583" s="122">
        <v>5.215</v>
      </c>
      <c r="AC583" s="122">
        <v>5.56</v>
      </c>
      <c r="AD583" s="122">
        <v>5.06</v>
      </c>
      <c r="AE583" s="122">
        <v>5.31</v>
      </c>
      <c r="AF583" s="9">
        <f t="shared" si="1"/>
        <v>583</v>
      </c>
    </row>
    <row r="584" ht="15.75" customHeight="1">
      <c r="A584" s="116">
        <v>44875.0</v>
      </c>
      <c r="B584" s="122">
        <v>5.018</v>
      </c>
      <c r="C584" s="117">
        <v>4.527</v>
      </c>
      <c r="D584" s="117">
        <v>4.773</v>
      </c>
      <c r="E584" s="123">
        <v>5.027</v>
      </c>
      <c r="F584" s="117">
        <v>4.536</v>
      </c>
      <c r="G584" s="123">
        <v>4.782</v>
      </c>
      <c r="H584" s="117">
        <v>5.032</v>
      </c>
      <c r="I584" s="123">
        <v>4.541</v>
      </c>
      <c r="J584" s="117">
        <v>4.786</v>
      </c>
      <c r="K584" s="123">
        <v>5.046</v>
      </c>
      <c r="L584" s="117">
        <v>4.601</v>
      </c>
      <c r="M584" s="123">
        <v>4.824</v>
      </c>
      <c r="N584" s="122">
        <v>5.061</v>
      </c>
      <c r="O584" s="123">
        <v>4.661</v>
      </c>
      <c r="P584" s="122">
        <v>4.861</v>
      </c>
      <c r="Q584" s="123">
        <v>5.114</v>
      </c>
      <c r="R584" s="122">
        <v>4.714</v>
      </c>
      <c r="S584" s="122">
        <v>4.914</v>
      </c>
      <c r="T584" s="122">
        <v>5.161</v>
      </c>
      <c r="U584" s="122">
        <v>4.643</v>
      </c>
      <c r="V584" s="122">
        <v>4.902</v>
      </c>
      <c r="W584" s="122">
        <v>5.264</v>
      </c>
      <c r="X584" s="122">
        <v>4.764</v>
      </c>
      <c r="Y584" s="122">
        <v>5.014</v>
      </c>
      <c r="Z584" s="122">
        <v>5.455</v>
      </c>
      <c r="AA584" s="122">
        <v>4.965</v>
      </c>
      <c r="AB584" s="122">
        <v>5.21</v>
      </c>
      <c r="AC584" s="122">
        <v>5.555</v>
      </c>
      <c r="AD584" s="122">
        <v>5.055</v>
      </c>
      <c r="AE584" s="122">
        <v>5.305</v>
      </c>
      <c r="AF584" s="9">
        <f t="shared" si="1"/>
        <v>584</v>
      </c>
    </row>
    <row r="585" ht="15.75" customHeight="1">
      <c r="A585" s="116">
        <v>44874.0</v>
      </c>
      <c r="B585" s="122">
        <v>5.023</v>
      </c>
      <c r="C585" s="117">
        <v>4.532</v>
      </c>
      <c r="D585" s="117">
        <v>4.777</v>
      </c>
      <c r="E585" s="123">
        <v>5.032</v>
      </c>
      <c r="F585" s="117">
        <v>4.541</v>
      </c>
      <c r="G585" s="123">
        <v>4.786</v>
      </c>
      <c r="H585" s="117">
        <v>5.036</v>
      </c>
      <c r="I585" s="123">
        <v>4.545</v>
      </c>
      <c r="J585" s="117">
        <v>4.791</v>
      </c>
      <c r="K585" s="123">
        <v>5.051</v>
      </c>
      <c r="L585" s="117">
        <v>4.605</v>
      </c>
      <c r="M585" s="123">
        <v>4.828</v>
      </c>
      <c r="N585" s="122">
        <v>5.065</v>
      </c>
      <c r="O585" s="123">
        <v>4.665</v>
      </c>
      <c r="P585" s="122">
        <v>4.865</v>
      </c>
      <c r="Q585" s="123">
        <v>5.114</v>
      </c>
      <c r="R585" s="122">
        <v>4.714</v>
      </c>
      <c r="S585" s="122">
        <v>4.914</v>
      </c>
      <c r="T585" s="122">
        <v>5.164</v>
      </c>
      <c r="U585" s="122">
        <v>4.655</v>
      </c>
      <c r="V585" s="122">
        <v>4.909</v>
      </c>
      <c r="W585" s="122">
        <v>5.264</v>
      </c>
      <c r="X585" s="122">
        <v>4.764</v>
      </c>
      <c r="Y585" s="122">
        <v>5.014</v>
      </c>
      <c r="Z585" s="122">
        <v>5.46</v>
      </c>
      <c r="AA585" s="122">
        <v>4.97</v>
      </c>
      <c r="AB585" s="122">
        <v>5.215</v>
      </c>
      <c r="AC585" s="122">
        <v>5.56</v>
      </c>
      <c r="AD585" s="122">
        <v>5.06</v>
      </c>
      <c r="AE585" s="122">
        <v>5.31</v>
      </c>
      <c r="AF585" s="9">
        <f t="shared" si="1"/>
        <v>585</v>
      </c>
    </row>
    <row r="586" ht="15.75" customHeight="1">
      <c r="A586" s="116">
        <v>44873.0</v>
      </c>
      <c r="B586" s="122">
        <v>5.032</v>
      </c>
      <c r="C586" s="117">
        <v>4.541</v>
      </c>
      <c r="D586" s="117">
        <v>4.786</v>
      </c>
      <c r="E586" s="123">
        <v>5.032</v>
      </c>
      <c r="F586" s="117">
        <v>4.541</v>
      </c>
      <c r="G586" s="123">
        <v>4.786</v>
      </c>
      <c r="H586" s="117">
        <v>5.036</v>
      </c>
      <c r="I586" s="123">
        <v>4.545</v>
      </c>
      <c r="J586" s="117">
        <v>4.791</v>
      </c>
      <c r="K586" s="123">
        <v>5.051</v>
      </c>
      <c r="L586" s="117">
        <v>4.605</v>
      </c>
      <c r="M586" s="123">
        <v>4.828</v>
      </c>
      <c r="N586" s="122">
        <v>5.065</v>
      </c>
      <c r="O586" s="123">
        <v>4.665</v>
      </c>
      <c r="P586" s="122">
        <v>4.865</v>
      </c>
      <c r="Q586" s="123">
        <v>5.118</v>
      </c>
      <c r="R586" s="122">
        <v>4.718</v>
      </c>
      <c r="S586" s="122">
        <v>4.918</v>
      </c>
      <c r="T586" s="122">
        <v>5.173</v>
      </c>
      <c r="U586" s="122">
        <v>4.618</v>
      </c>
      <c r="V586" s="122">
        <v>4.895</v>
      </c>
      <c r="W586" s="122">
        <v>5.277</v>
      </c>
      <c r="X586" s="122">
        <v>4.777</v>
      </c>
      <c r="Y586" s="122">
        <v>5.027</v>
      </c>
      <c r="Z586" s="122">
        <v>5.465</v>
      </c>
      <c r="AA586" s="122">
        <v>4.975</v>
      </c>
      <c r="AB586" s="122">
        <v>5.22</v>
      </c>
      <c r="AC586" s="122">
        <v>5.565</v>
      </c>
      <c r="AD586" s="122">
        <v>5.065</v>
      </c>
      <c r="AE586" s="122">
        <v>5.315</v>
      </c>
      <c r="AF586" s="9">
        <f t="shared" si="1"/>
        <v>586</v>
      </c>
    </row>
    <row r="587" ht="15.75" customHeight="1">
      <c r="A587" s="116">
        <v>44872.0</v>
      </c>
      <c r="B587" s="122">
        <v>5.032</v>
      </c>
      <c r="C587" s="117">
        <v>4.532</v>
      </c>
      <c r="D587" s="117">
        <v>4.782</v>
      </c>
      <c r="E587" s="123">
        <v>5.041</v>
      </c>
      <c r="F587" s="117">
        <v>4.541</v>
      </c>
      <c r="G587" s="123">
        <v>4.791</v>
      </c>
      <c r="H587" s="117">
        <v>5.045</v>
      </c>
      <c r="I587" s="123">
        <v>4.545</v>
      </c>
      <c r="J587" s="117">
        <v>4.795</v>
      </c>
      <c r="K587" s="123">
        <v>5.055</v>
      </c>
      <c r="L587" s="117">
        <v>4.6</v>
      </c>
      <c r="M587" s="123">
        <v>4.827</v>
      </c>
      <c r="N587" s="122">
        <v>5.064</v>
      </c>
      <c r="O587" s="123">
        <v>4.655</v>
      </c>
      <c r="P587" s="122">
        <v>4.859</v>
      </c>
      <c r="Q587" s="123">
        <v>5.136</v>
      </c>
      <c r="R587" s="122">
        <v>4.727</v>
      </c>
      <c r="S587" s="122">
        <v>4.932</v>
      </c>
      <c r="T587" s="122">
        <v>5.2</v>
      </c>
      <c r="U587" s="122">
        <v>4.705</v>
      </c>
      <c r="V587" s="122">
        <v>4.952</v>
      </c>
      <c r="W587" s="122">
        <v>5.295</v>
      </c>
      <c r="X587" s="122">
        <v>4.891</v>
      </c>
      <c r="Y587" s="122">
        <v>5.093</v>
      </c>
      <c r="Z587" s="122">
        <v>5.465</v>
      </c>
      <c r="AA587" s="122">
        <v>4.965</v>
      </c>
      <c r="AB587" s="122">
        <v>5.215</v>
      </c>
      <c r="AC587" s="122">
        <v>5.57</v>
      </c>
      <c r="AD587" s="122">
        <v>5.07</v>
      </c>
      <c r="AE587" s="122">
        <v>5.32</v>
      </c>
      <c r="AF587" s="9">
        <f t="shared" si="1"/>
        <v>587</v>
      </c>
    </row>
    <row r="588" ht="15.75" customHeight="1">
      <c r="A588" s="116">
        <v>44869.0</v>
      </c>
      <c r="B588" s="122">
        <v>5.032</v>
      </c>
      <c r="C588" s="117">
        <v>4.532</v>
      </c>
      <c r="D588" s="117">
        <v>4.782</v>
      </c>
      <c r="E588" s="123">
        <v>5.032</v>
      </c>
      <c r="F588" s="117">
        <v>4.532</v>
      </c>
      <c r="G588" s="123">
        <v>4.782</v>
      </c>
      <c r="H588" s="117">
        <v>5.036</v>
      </c>
      <c r="I588" s="123">
        <v>4.536</v>
      </c>
      <c r="J588" s="117">
        <v>4.786</v>
      </c>
      <c r="K588" s="123">
        <v>5.05</v>
      </c>
      <c r="L588" s="117">
        <v>4.595</v>
      </c>
      <c r="M588" s="123">
        <v>4.823</v>
      </c>
      <c r="N588" s="122">
        <v>5.064</v>
      </c>
      <c r="O588" s="123">
        <v>4.655</v>
      </c>
      <c r="P588" s="122">
        <v>4.859</v>
      </c>
      <c r="Q588" s="123">
        <v>5.136</v>
      </c>
      <c r="R588" s="122">
        <v>4.727</v>
      </c>
      <c r="S588" s="122">
        <v>4.932</v>
      </c>
      <c r="T588" s="122">
        <v>5.205</v>
      </c>
      <c r="U588" s="122">
        <v>4.659</v>
      </c>
      <c r="V588" s="122">
        <v>4.932</v>
      </c>
      <c r="W588" s="122">
        <v>5.305</v>
      </c>
      <c r="X588" s="122">
        <v>4.905</v>
      </c>
      <c r="Y588" s="122">
        <v>5.105</v>
      </c>
      <c r="Z588" s="122">
        <v>5.465</v>
      </c>
      <c r="AA588" s="122">
        <v>4.965</v>
      </c>
      <c r="AB588" s="122">
        <v>5.215</v>
      </c>
      <c r="AC588" s="122">
        <v>5.575</v>
      </c>
      <c r="AD588" s="122">
        <v>5.075</v>
      </c>
      <c r="AE588" s="122">
        <v>5.325</v>
      </c>
      <c r="AF588" s="9">
        <f t="shared" si="1"/>
        <v>588</v>
      </c>
    </row>
    <row r="589" ht="15.75" customHeight="1">
      <c r="A589" s="116">
        <v>44868.0</v>
      </c>
      <c r="B589" s="122">
        <v>5.023</v>
      </c>
      <c r="C589" s="117">
        <v>4.523</v>
      </c>
      <c r="D589" s="117">
        <v>4.773</v>
      </c>
      <c r="E589" s="123">
        <v>5.023</v>
      </c>
      <c r="F589" s="117">
        <v>4.523</v>
      </c>
      <c r="G589" s="123">
        <v>4.773</v>
      </c>
      <c r="H589" s="117">
        <v>5.027</v>
      </c>
      <c r="I589" s="123">
        <v>4.527</v>
      </c>
      <c r="J589" s="117">
        <v>4.777</v>
      </c>
      <c r="K589" s="123">
        <v>5.045</v>
      </c>
      <c r="L589" s="117">
        <v>4.591</v>
      </c>
      <c r="M589" s="123">
        <v>4.818</v>
      </c>
      <c r="N589" s="122">
        <v>5.064</v>
      </c>
      <c r="O589" s="123">
        <v>4.655</v>
      </c>
      <c r="P589" s="122">
        <v>4.859</v>
      </c>
      <c r="Q589" s="123">
        <v>5.127</v>
      </c>
      <c r="R589" s="122">
        <v>4.718</v>
      </c>
      <c r="S589" s="122">
        <v>4.923</v>
      </c>
      <c r="T589" s="122">
        <v>5.205</v>
      </c>
      <c r="U589" s="122">
        <v>4.714</v>
      </c>
      <c r="V589" s="122">
        <v>4.959</v>
      </c>
      <c r="W589" s="122">
        <v>5.305</v>
      </c>
      <c r="X589" s="122">
        <v>4.905</v>
      </c>
      <c r="Y589" s="122">
        <v>5.105</v>
      </c>
      <c r="Z589" s="122">
        <v>5.465</v>
      </c>
      <c r="AA589" s="122">
        <v>4.965</v>
      </c>
      <c r="AB589" s="122">
        <v>5.215</v>
      </c>
      <c r="AC589" s="122">
        <v>5.575</v>
      </c>
      <c r="AD589" s="122">
        <v>5.075</v>
      </c>
      <c r="AE589" s="122">
        <v>5.325</v>
      </c>
      <c r="AF589" s="9">
        <f t="shared" si="1"/>
        <v>589</v>
      </c>
    </row>
    <row r="590" ht="15.75" customHeight="1">
      <c r="A590" s="116">
        <v>44867.0</v>
      </c>
      <c r="B590" s="122">
        <v>5.014</v>
      </c>
      <c r="C590" s="117">
        <v>4.514</v>
      </c>
      <c r="D590" s="117">
        <v>4.764</v>
      </c>
      <c r="E590" s="123">
        <v>5.018</v>
      </c>
      <c r="F590" s="117">
        <v>4.518</v>
      </c>
      <c r="G590" s="123">
        <v>4.768</v>
      </c>
      <c r="H590" s="117">
        <v>5.027</v>
      </c>
      <c r="I590" s="123">
        <v>4.527</v>
      </c>
      <c r="J590" s="117">
        <v>4.777</v>
      </c>
      <c r="K590" s="123">
        <v>5.043</v>
      </c>
      <c r="L590" s="117">
        <v>4.589</v>
      </c>
      <c r="M590" s="123">
        <v>4.816</v>
      </c>
      <c r="N590" s="122">
        <v>5.059</v>
      </c>
      <c r="O590" s="123">
        <v>4.65</v>
      </c>
      <c r="P590" s="122">
        <v>4.855</v>
      </c>
      <c r="Q590" s="123">
        <v>5.118</v>
      </c>
      <c r="R590" s="122">
        <v>4.709</v>
      </c>
      <c r="S590" s="122">
        <v>4.914</v>
      </c>
      <c r="T590" s="122">
        <v>5.186</v>
      </c>
      <c r="U590" s="122">
        <v>4.695</v>
      </c>
      <c r="V590" s="122">
        <v>4.941</v>
      </c>
      <c r="W590" s="122">
        <v>5.286</v>
      </c>
      <c r="X590" s="122">
        <v>4.886</v>
      </c>
      <c r="Y590" s="122">
        <v>5.086</v>
      </c>
      <c r="Z590" s="122">
        <v>5.46</v>
      </c>
      <c r="AA590" s="122">
        <v>4.96</v>
      </c>
      <c r="AB590" s="122">
        <v>5.21</v>
      </c>
      <c r="AC590" s="122">
        <v>5.57</v>
      </c>
      <c r="AD590" s="122">
        <v>5.07</v>
      </c>
      <c r="AE590" s="122">
        <v>5.32</v>
      </c>
      <c r="AF590" s="9">
        <f t="shared" si="1"/>
        <v>590</v>
      </c>
    </row>
    <row r="591" ht="15.75" customHeight="1">
      <c r="A591" s="116">
        <v>44866.0</v>
      </c>
      <c r="B591" s="122">
        <v>5.005</v>
      </c>
      <c r="C591" s="117">
        <v>4.505</v>
      </c>
      <c r="D591" s="117">
        <v>4.755</v>
      </c>
      <c r="E591" s="123">
        <v>5.009</v>
      </c>
      <c r="F591" s="117">
        <v>4.509</v>
      </c>
      <c r="G591" s="123">
        <v>4.759</v>
      </c>
      <c r="H591" s="117">
        <v>5.014</v>
      </c>
      <c r="I591" s="123">
        <v>4.514</v>
      </c>
      <c r="J591" s="117">
        <v>4.764</v>
      </c>
      <c r="K591" s="123">
        <v>5.025</v>
      </c>
      <c r="L591" s="117">
        <v>4.57</v>
      </c>
      <c r="M591" s="123">
        <v>4.798</v>
      </c>
      <c r="N591" s="122">
        <v>5.036</v>
      </c>
      <c r="O591" s="123">
        <v>4.627</v>
      </c>
      <c r="P591" s="122">
        <v>4.832</v>
      </c>
      <c r="Q591" s="123">
        <v>5.114</v>
      </c>
      <c r="R591" s="122">
        <v>4.705</v>
      </c>
      <c r="S591" s="122">
        <v>4.909</v>
      </c>
      <c r="T591" s="122">
        <v>5.191</v>
      </c>
      <c r="U591" s="122">
        <v>4.7</v>
      </c>
      <c r="V591" s="122">
        <v>4.945</v>
      </c>
      <c r="W591" s="122">
        <v>5.277</v>
      </c>
      <c r="X591" s="122">
        <v>4.882</v>
      </c>
      <c r="Y591" s="122">
        <v>5.08</v>
      </c>
      <c r="Z591" s="122">
        <v>5.44</v>
      </c>
      <c r="AA591" s="122">
        <v>4.94</v>
      </c>
      <c r="AB591" s="122">
        <v>5.19</v>
      </c>
      <c r="AC591" s="122">
        <v>5.54</v>
      </c>
      <c r="AD591" s="122">
        <v>5.04</v>
      </c>
      <c r="AE591" s="122">
        <v>5.29</v>
      </c>
      <c r="AF591" s="9">
        <f t="shared" si="1"/>
        <v>591</v>
      </c>
    </row>
    <row r="592" ht="15.75" customHeight="1">
      <c r="A592" s="116">
        <v>44865.0</v>
      </c>
      <c r="B592" s="122">
        <v>5.005</v>
      </c>
      <c r="C592" s="117">
        <v>4.505</v>
      </c>
      <c r="D592" s="117">
        <v>4.755</v>
      </c>
      <c r="E592" s="123">
        <v>5.009</v>
      </c>
      <c r="F592" s="117">
        <v>4.509</v>
      </c>
      <c r="G592" s="123">
        <v>4.759</v>
      </c>
      <c r="H592" s="117">
        <v>5.014</v>
      </c>
      <c r="I592" s="123">
        <v>4.514</v>
      </c>
      <c r="J592" s="117">
        <v>4.764</v>
      </c>
      <c r="K592" s="123">
        <v>5.025</v>
      </c>
      <c r="L592" s="117">
        <v>4.57</v>
      </c>
      <c r="M592" s="123">
        <v>4.798</v>
      </c>
      <c r="N592" s="122">
        <v>5.036</v>
      </c>
      <c r="O592" s="123">
        <v>4.627</v>
      </c>
      <c r="P592" s="122">
        <v>4.832</v>
      </c>
      <c r="Q592" s="123">
        <v>5.114</v>
      </c>
      <c r="R592" s="122">
        <v>4.705</v>
      </c>
      <c r="S592" s="122">
        <v>4.909</v>
      </c>
      <c r="T592" s="122">
        <v>5.191</v>
      </c>
      <c r="U592" s="122">
        <v>4.7</v>
      </c>
      <c r="V592" s="122">
        <v>4.945</v>
      </c>
      <c r="W592" s="122">
        <v>5.277</v>
      </c>
      <c r="X592" s="122">
        <v>4.882</v>
      </c>
      <c r="Y592" s="122">
        <v>5.08</v>
      </c>
      <c r="Z592" s="122">
        <v>5.44</v>
      </c>
      <c r="AA592" s="122">
        <v>4.94</v>
      </c>
      <c r="AB592" s="122">
        <v>5.19</v>
      </c>
      <c r="AC592" s="122">
        <v>5.54</v>
      </c>
      <c r="AD592" s="122">
        <v>5.04</v>
      </c>
      <c r="AE592" s="122">
        <v>5.29</v>
      </c>
      <c r="AF592" s="9">
        <f t="shared" si="1"/>
        <v>592</v>
      </c>
    </row>
    <row r="593" ht="15.75" customHeight="1">
      <c r="A593" s="116">
        <v>44862.0</v>
      </c>
      <c r="B593" s="122">
        <v>5.0</v>
      </c>
      <c r="C593" s="117">
        <v>4.5</v>
      </c>
      <c r="D593" s="117">
        <v>4.75</v>
      </c>
      <c r="E593" s="123">
        <v>5.005</v>
      </c>
      <c r="F593" s="117">
        <v>4.505</v>
      </c>
      <c r="G593" s="123">
        <v>4.755</v>
      </c>
      <c r="H593" s="117">
        <v>5.009</v>
      </c>
      <c r="I593" s="123">
        <v>4.509</v>
      </c>
      <c r="J593" s="117">
        <v>4.759</v>
      </c>
      <c r="K593" s="123">
        <v>5.02</v>
      </c>
      <c r="L593" s="117">
        <v>4.566</v>
      </c>
      <c r="M593" s="123">
        <v>4.793</v>
      </c>
      <c r="N593" s="122">
        <v>5.032</v>
      </c>
      <c r="O593" s="123">
        <v>4.623</v>
      </c>
      <c r="P593" s="122">
        <v>4.827</v>
      </c>
      <c r="Q593" s="123">
        <v>5.109</v>
      </c>
      <c r="R593" s="122">
        <v>4.7</v>
      </c>
      <c r="S593" s="122">
        <v>4.905</v>
      </c>
      <c r="T593" s="122">
        <v>5.186</v>
      </c>
      <c r="U593" s="122">
        <v>4.695</v>
      </c>
      <c r="V593" s="122">
        <v>4.941</v>
      </c>
      <c r="W593" s="122">
        <v>5.273</v>
      </c>
      <c r="X593" s="122">
        <v>4.877</v>
      </c>
      <c r="Y593" s="122">
        <v>5.075</v>
      </c>
      <c r="Z593" s="122">
        <v>5.435</v>
      </c>
      <c r="AA593" s="122">
        <v>4.935</v>
      </c>
      <c r="AB593" s="122">
        <v>5.185</v>
      </c>
      <c r="AC593" s="122">
        <v>5.535</v>
      </c>
      <c r="AD593" s="122">
        <v>5.135</v>
      </c>
      <c r="AE593" s="122">
        <v>5.335</v>
      </c>
      <c r="AF593" s="9">
        <f t="shared" si="1"/>
        <v>593</v>
      </c>
    </row>
    <row r="594" ht="15.75" customHeight="1">
      <c r="A594" s="116">
        <v>44861.0</v>
      </c>
      <c r="B594" s="122">
        <v>5.009</v>
      </c>
      <c r="C594" s="117">
        <v>4.509</v>
      </c>
      <c r="D594" s="117">
        <v>4.759</v>
      </c>
      <c r="E594" s="123">
        <v>5.009</v>
      </c>
      <c r="F594" s="117">
        <v>4.509</v>
      </c>
      <c r="G594" s="123">
        <v>4.759</v>
      </c>
      <c r="H594" s="117">
        <v>5.014</v>
      </c>
      <c r="I594" s="123">
        <v>4.514</v>
      </c>
      <c r="J594" s="117">
        <v>4.764</v>
      </c>
      <c r="K594" s="123">
        <v>5.023</v>
      </c>
      <c r="L594" s="117">
        <v>4.57</v>
      </c>
      <c r="M594" s="123">
        <v>4.797</v>
      </c>
      <c r="N594" s="122">
        <v>5.032</v>
      </c>
      <c r="O594" s="123">
        <v>4.627</v>
      </c>
      <c r="P594" s="122">
        <v>4.83</v>
      </c>
      <c r="Q594" s="123">
        <v>5.118</v>
      </c>
      <c r="R594" s="122">
        <v>4.709</v>
      </c>
      <c r="S594" s="122">
        <v>4.914</v>
      </c>
      <c r="T594" s="122">
        <v>5.2</v>
      </c>
      <c r="U594" s="122">
        <v>4.709</v>
      </c>
      <c r="V594" s="122">
        <v>4.955</v>
      </c>
      <c r="W594" s="122">
        <v>5.291</v>
      </c>
      <c r="X594" s="122">
        <v>4.895</v>
      </c>
      <c r="Y594" s="122">
        <v>5.093</v>
      </c>
      <c r="Z594" s="122">
        <v>5.44</v>
      </c>
      <c r="AA594" s="122">
        <v>4.94</v>
      </c>
      <c r="AB594" s="122">
        <v>5.19</v>
      </c>
      <c r="AC594" s="122">
        <v>5.545</v>
      </c>
      <c r="AD594" s="122">
        <v>5.145</v>
      </c>
      <c r="AE594" s="122">
        <v>5.345</v>
      </c>
      <c r="AF594" s="9">
        <f t="shared" si="1"/>
        <v>594</v>
      </c>
    </row>
    <row r="595" ht="15.75" customHeight="1">
      <c r="A595" s="116">
        <v>44860.0</v>
      </c>
      <c r="B595" s="122">
        <v>4.986</v>
      </c>
      <c r="C595" s="117">
        <v>4.486</v>
      </c>
      <c r="D595" s="117">
        <v>4.736</v>
      </c>
      <c r="E595" s="123">
        <v>4.991</v>
      </c>
      <c r="F595" s="117">
        <v>4.491</v>
      </c>
      <c r="G595" s="123">
        <v>4.741</v>
      </c>
      <c r="H595" s="117">
        <v>4.991</v>
      </c>
      <c r="I595" s="123">
        <v>4.491</v>
      </c>
      <c r="J595" s="117">
        <v>4.741</v>
      </c>
      <c r="K595" s="123">
        <v>5.005</v>
      </c>
      <c r="L595" s="117">
        <v>4.55</v>
      </c>
      <c r="M595" s="123">
        <v>4.777</v>
      </c>
      <c r="N595" s="122">
        <v>5.018</v>
      </c>
      <c r="O595" s="123">
        <v>4.609</v>
      </c>
      <c r="P595" s="122">
        <v>4.814</v>
      </c>
      <c r="Q595" s="123">
        <v>5.095</v>
      </c>
      <c r="R595" s="122">
        <v>4.686</v>
      </c>
      <c r="S595" s="122">
        <v>4.891</v>
      </c>
      <c r="T595" s="122">
        <v>5.168</v>
      </c>
      <c r="U595" s="122">
        <v>4.677</v>
      </c>
      <c r="V595" s="122">
        <v>4.923</v>
      </c>
      <c r="W595" s="122">
        <v>5.255</v>
      </c>
      <c r="X595" s="122">
        <v>4.777</v>
      </c>
      <c r="Y595" s="122">
        <v>5.016</v>
      </c>
      <c r="Z595" s="122">
        <v>5.418</v>
      </c>
      <c r="AA595" s="122">
        <v>4.927</v>
      </c>
      <c r="AB595" s="122">
        <v>5.173</v>
      </c>
      <c r="AC595" s="122">
        <v>5.523</v>
      </c>
      <c r="AD595" s="122">
        <v>5.114</v>
      </c>
      <c r="AE595" s="122">
        <v>5.318</v>
      </c>
      <c r="AF595" s="9">
        <f t="shared" si="1"/>
        <v>595</v>
      </c>
    </row>
    <row r="596" ht="15.75" customHeight="1">
      <c r="A596" s="116">
        <v>44859.0</v>
      </c>
      <c r="B596" s="122">
        <v>4.973</v>
      </c>
      <c r="C596" s="117">
        <v>4.473</v>
      </c>
      <c r="D596" s="117">
        <v>4.723</v>
      </c>
      <c r="E596" s="123">
        <v>4.977</v>
      </c>
      <c r="F596" s="117">
        <v>4.477</v>
      </c>
      <c r="G596" s="123">
        <v>4.727</v>
      </c>
      <c r="H596" s="117">
        <v>4.977</v>
      </c>
      <c r="I596" s="123">
        <v>4.477</v>
      </c>
      <c r="J596" s="117">
        <v>4.727</v>
      </c>
      <c r="K596" s="123">
        <v>4.989</v>
      </c>
      <c r="L596" s="117">
        <v>4.489</v>
      </c>
      <c r="M596" s="123">
        <v>4.739</v>
      </c>
      <c r="N596" s="122">
        <v>5.0</v>
      </c>
      <c r="O596" s="123">
        <v>4.5</v>
      </c>
      <c r="P596" s="122">
        <v>4.75</v>
      </c>
      <c r="Q596" s="123">
        <v>5.073</v>
      </c>
      <c r="R596" s="122">
        <v>4.573</v>
      </c>
      <c r="S596" s="122">
        <v>4.823</v>
      </c>
      <c r="T596" s="122">
        <v>5.155</v>
      </c>
      <c r="U596" s="122">
        <v>4.664</v>
      </c>
      <c r="V596" s="122">
        <v>4.909</v>
      </c>
      <c r="W596" s="122">
        <v>5.241</v>
      </c>
      <c r="X596" s="122">
        <v>4.764</v>
      </c>
      <c r="Y596" s="122">
        <v>5.002</v>
      </c>
      <c r="Z596" s="122">
        <v>5.405</v>
      </c>
      <c r="AA596" s="122">
        <v>4.915</v>
      </c>
      <c r="AB596" s="122">
        <v>5.16</v>
      </c>
      <c r="AC596" s="122">
        <v>5.515</v>
      </c>
      <c r="AD596" s="122">
        <v>5.015</v>
      </c>
      <c r="AE596" s="122">
        <v>5.265</v>
      </c>
      <c r="AF596" s="9">
        <f t="shared" si="1"/>
        <v>596</v>
      </c>
    </row>
    <row r="597" ht="15.75" customHeight="1">
      <c r="A597" s="116">
        <v>44858.0</v>
      </c>
      <c r="B597" s="122">
        <v>4.914</v>
      </c>
      <c r="C597" s="117">
        <v>4.423</v>
      </c>
      <c r="D597" s="117">
        <v>4.668</v>
      </c>
      <c r="E597" s="123">
        <v>4.927</v>
      </c>
      <c r="F597" s="117">
        <v>4.427</v>
      </c>
      <c r="G597" s="123">
        <v>4.677</v>
      </c>
      <c r="H597" s="117">
        <v>4.927</v>
      </c>
      <c r="I597" s="123">
        <v>4.427</v>
      </c>
      <c r="J597" s="117">
        <v>4.677</v>
      </c>
      <c r="K597" s="123">
        <v>4.934</v>
      </c>
      <c r="L597" s="117">
        <v>4.439</v>
      </c>
      <c r="M597" s="123">
        <v>4.686</v>
      </c>
      <c r="N597" s="122">
        <v>4.941</v>
      </c>
      <c r="O597" s="123">
        <v>4.45</v>
      </c>
      <c r="P597" s="122">
        <v>4.695</v>
      </c>
      <c r="Q597" s="123">
        <v>5.005</v>
      </c>
      <c r="R597" s="122">
        <v>4.514</v>
      </c>
      <c r="S597" s="122">
        <v>4.759</v>
      </c>
      <c r="T597" s="122">
        <v>5.091</v>
      </c>
      <c r="U597" s="122">
        <v>4.6</v>
      </c>
      <c r="V597" s="122">
        <v>4.845</v>
      </c>
      <c r="W597" s="122">
        <v>5.186</v>
      </c>
      <c r="X597" s="122">
        <v>4.705</v>
      </c>
      <c r="Y597" s="122">
        <v>4.945</v>
      </c>
      <c r="Z597" s="122">
        <v>5.36</v>
      </c>
      <c r="AA597" s="122">
        <v>4.865</v>
      </c>
      <c r="AB597" s="122">
        <v>5.113</v>
      </c>
      <c r="AC597" s="122">
        <v>5.47</v>
      </c>
      <c r="AD597" s="122">
        <v>4.97</v>
      </c>
      <c r="AE597" s="122">
        <v>5.22</v>
      </c>
      <c r="AF597" s="9">
        <f t="shared" si="1"/>
        <v>597</v>
      </c>
    </row>
    <row r="598" ht="15.75" customHeight="1">
      <c r="A598" s="116">
        <v>44855.0</v>
      </c>
      <c r="B598" s="122">
        <v>4.918</v>
      </c>
      <c r="C598" s="117">
        <v>4.423</v>
      </c>
      <c r="D598" s="117">
        <v>4.67</v>
      </c>
      <c r="E598" s="123">
        <v>4.927</v>
      </c>
      <c r="F598" s="117">
        <v>4.427</v>
      </c>
      <c r="G598" s="123">
        <v>4.677</v>
      </c>
      <c r="H598" s="117">
        <v>4.927</v>
      </c>
      <c r="I598" s="123">
        <v>4.427</v>
      </c>
      <c r="J598" s="117">
        <v>4.677</v>
      </c>
      <c r="K598" s="123">
        <v>4.934</v>
      </c>
      <c r="L598" s="117">
        <v>4.441</v>
      </c>
      <c r="M598" s="123">
        <v>4.688</v>
      </c>
      <c r="N598" s="122">
        <v>4.941</v>
      </c>
      <c r="O598" s="123">
        <v>4.455</v>
      </c>
      <c r="P598" s="122">
        <v>4.698</v>
      </c>
      <c r="Q598" s="123">
        <v>5.0</v>
      </c>
      <c r="R598" s="122">
        <v>4.5</v>
      </c>
      <c r="S598" s="122">
        <v>4.75</v>
      </c>
      <c r="T598" s="122">
        <v>5.073</v>
      </c>
      <c r="U598" s="122">
        <v>4.586</v>
      </c>
      <c r="V598" s="122">
        <v>4.83</v>
      </c>
      <c r="W598" s="122">
        <v>5.191</v>
      </c>
      <c r="X598" s="122">
        <v>4.705</v>
      </c>
      <c r="Y598" s="122">
        <v>4.948</v>
      </c>
      <c r="Z598" s="122">
        <v>5.364</v>
      </c>
      <c r="AA598" s="122">
        <v>4.868</v>
      </c>
      <c r="AB598" s="122">
        <v>5.116</v>
      </c>
      <c r="AC598" s="122">
        <v>5.468</v>
      </c>
      <c r="AD598" s="122">
        <v>4.968</v>
      </c>
      <c r="AE598" s="122">
        <v>5.218</v>
      </c>
      <c r="AF598" s="9">
        <f t="shared" si="1"/>
        <v>598</v>
      </c>
    </row>
    <row r="599" ht="15.75" customHeight="1">
      <c r="A599" s="116">
        <v>44854.0</v>
      </c>
      <c r="B599" s="122">
        <v>4.895</v>
      </c>
      <c r="C599" s="117">
        <v>4.4</v>
      </c>
      <c r="D599" s="117">
        <v>4.648</v>
      </c>
      <c r="E599" s="123">
        <v>4.895</v>
      </c>
      <c r="F599" s="117">
        <v>4.405</v>
      </c>
      <c r="G599" s="123">
        <v>4.65</v>
      </c>
      <c r="H599" s="117">
        <v>4.905</v>
      </c>
      <c r="I599" s="123">
        <v>4.405</v>
      </c>
      <c r="J599" s="117">
        <v>4.655</v>
      </c>
      <c r="K599" s="123">
        <v>4.916</v>
      </c>
      <c r="L599" s="117">
        <v>4.42</v>
      </c>
      <c r="M599" s="123">
        <v>4.668</v>
      </c>
      <c r="N599" s="122">
        <v>4.927</v>
      </c>
      <c r="O599" s="123">
        <v>4.436</v>
      </c>
      <c r="P599" s="122">
        <v>4.682</v>
      </c>
      <c r="Q599" s="123">
        <v>4.986</v>
      </c>
      <c r="R599" s="122">
        <v>4.486</v>
      </c>
      <c r="S599" s="122">
        <v>4.736</v>
      </c>
      <c r="T599" s="122">
        <v>5.045</v>
      </c>
      <c r="U599" s="122">
        <v>4.582</v>
      </c>
      <c r="V599" s="122">
        <v>4.814</v>
      </c>
      <c r="W599" s="122">
        <v>5.164</v>
      </c>
      <c r="X599" s="122">
        <v>4.686</v>
      </c>
      <c r="Y599" s="122">
        <v>4.925</v>
      </c>
      <c r="Z599" s="122">
        <v>5.35</v>
      </c>
      <c r="AA599" s="122">
        <v>4.85</v>
      </c>
      <c r="AB599" s="122">
        <v>5.1</v>
      </c>
      <c r="AC599" s="122">
        <v>5.46</v>
      </c>
      <c r="AD599" s="122">
        <v>4.96</v>
      </c>
      <c r="AE599" s="122">
        <v>5.21</v>
      </c>
      <c r="AF599" s="9">
        <f t="shared" si="1"/>
        <v>599</v>
      </c>
    </row>
    <row r="600" ht="15.75" customHeight="1">
      <c r="A600" s="116">
        <v>44853.0</v>
      </c>
      <c r="B600" s="122">
        <v>4.882</v>
      </c>
      <c r="C600" s="117">
        <v>4.395</v>
      </c>
      <c r="D600" s="117">
        <v>4.639</v>
      </c>
      <c r="E600" s="123">
        <v>4.873</v>
      </c>
      <c r="F600" s="117">
        <v>4.382</v>
      </c>
      <c r="G600" s="123">
        <v>4.627</v>
      </c>
      <c r="H600" s="117">
        <v>4.891</v>
      </c>
      <c r="I600" s="123">
        <v>4.391</v>
      </c>
      <c r="J600" s="117">
        <v>4.641</v>
      </c>
      <c r="K600" s="123">
        <v>4.902</v>
      </c>
      <c r="L600" s="117">
        <v>4.407</v>
      </c>
      <c r="M600" s="123">
        <v>4.655</v>
      </c>
      <c r="N600" s="122">
        <v>4.914</v>
      </c>
      <c r="O600" s="123">
        <v>4.423</v>
      </c>
      <c r="P600" s="122">
        <v>4.668</v>
      </c>
      <c r="Q600" s="123">
        <v>4.964</v>
      </c>
      <c r="R600" s="122">
        <v>4.473</v>
      </c>
      <c r="S600" s="122">
        <v>4.718</v>
      </c>
      <c r="T600" s="122">
        <v>5.045</v>
      </c>
      <c r="U600" s="122">
        <v>4.582</v>
      </c>
      <c r="V600" s="122">
        <v>4.814</v>
      </c>
      <c r="W600" s="122">
        <v>5.168</v>
      </c>
      <c r="X600" s="122">
        <v>4.691</v>
      </c>
      <c r="Y600" s="122">
        <v>4.93</v>
      </c>
      <c r="Z600" s="122">
        <v>5.35</v>
      </c>
      <c r="AA600" s="122">
        <v>4.85</v>
      </c>
      <c r="AB600" s="122">
        <v>5.1</v>
      </c>
      <c r="AC600" s="122">
        <v>5.464</v>
      </c>
      <c r="AD600" s="122">
        <v>4.964</v>
      </c>
      <c r="AE600" s="122">
        <v>5.214</v>
      </c>
      <c r="AF600" s="9">
        <f t="shared" si="1"/>
        <v>600</v>
      </c>
    </row>
    <row r="601" ht="15.75" customHeight="1">
      <c r="A601" s="116">
        <v>44852.0</v>
      </c>
      <c r="B601" s="122">
        <v>4.895</v>
      </c>
      <c r="C601" s="117">
        <v>4.409</v>
      </c>
      <c r="D601" s="117">
        <v>4.652</v>
      </c>
      <c r="E601" s="123">
        <v>4.895</v>
      </c>
      <c r="F601" s="117">
        <v>4.409</v>
      </c>
      <c r="G601" s="123">
        <v>4.652</v>
      </c>
      <c r="H601" s="117">
        <v>4.909</v>
      </c>
      <c r="I601" s="123">
        <v>4.418</v>
      </c>
      <c r="J601" s="117">
        <v>4.664</v>
      </c>
      <c r="K601" s="123">
        <v>4.916</v>
      </c>
      <c r="L601" s="117">
        <v>4.43</v>
      </c>
      <c r="M601" s="123">
        <v>4.673</v>
      </c>
      <c r="N601" s="122">
        <v>4.924</v>
      </c>
      <c r="O601" s="123">
        <v>4.442</v>
      </c>
      <c r="P601" s="122">
        <v>4.683</v>
      </c>
      <c r="Q601" s="123">
        <v>4.968</v>
      </c>
      <c r="R601" s="122">
        <v>4.477</v>
      </c>
      <c r="S601" s="122">
        <v>4.723</v>
      </c>
      <c r="T601" s="122">
        <v>5.05</v>
      </c>
      <c r="U601" s="122">
        <v>4.627</v>
      </c>
      <c r="V601" s="122">
        <v>4.839</v>
      </c>
      <c r="W601" s="122">
        <v>5.168</v>
      </c>
      <c r="X601" s="122">
        <v>4.691</v>
      </c>
      <c r="Y601" s="122">
        <v>4.93</v>
      </c>
      <c r="Z601" s="122">
        <v>5.355</v>
      </c>
      <c r="AA601" s="122">
        <v>4.864</v>
      </c>
      <c r="AB601" s="122">
        <v>5.109</v>
      </c>
      <c r="AC601" s="122">
        <v>5.455</v>
      </c>
      <c r="AD601" s="122">
        <v>4.968</v>
      </c>
      <c r="AE601" s="122">
        <v>5.211</v>
      </c>
      <c r="AF601" s="9">
        <f t="shared" si="1"/>
        <v>601</v>
      </c>
    </row>
    <row r="602" ht="15.75" customHeight="1">
      <c r="A602" s="116">
        <v>44851.0</v>
      </c>
      <c r="B602" s="122">
        <v>4.959</v>
      </c>
      <c r="C602" s="117">
        <v>4.468</v>
      </c>
      <c r="D602" s="117">
        <v>4.714</v>
      </c>
      <c r="E602" s="123">
        <v>4.941</v>
      </c>
      <c r="F602" s="117">
        <v>4.45</v>
      </c>
      <c r="G602" s="123">
        <v>4.695</v>
      </c>
      <c r="H602" s="117">
        <v>4.973</v>
      </c>
      <c r="I602" s="123">
        <v>4.482</v>
      </c>
      <c r="J602" s="117">
        <v>4.727</v>
      </c>
      <c r="K602" s="123">
        <v>4.989</v>
      </c>
      <c r="L602" s="117">
        <v>4.493</v>
      </c>
      <c r="M602" s="123">
        <v>4.741</v>
      </c>
      <c r="N602" s="122">
        <v>5.005</v>
      </c>
      <c r="O602" s="123">
        <v>4.505</v>
      </c>
      <c r="P602" s="122">
        <v>4.755</v>
      </c>
      <c r="Q602" s="123">
        <v>5.055</v>
      </c>
      <c r="R602" s="122">
        <v>4.564</v>
      </c>
      <c r="S602" s="122">
        <v>4.809</v>
      </c>
      <c r="T602" s="122">
        <v>5.127</v>
      </c>
      <c r="U602" s="122">
        <v>4.655</v>
      </c>
      <c r="V602" s="122">
        <v>4.891</v>
      </c>
      <c r="W602" s="122">
        <v>5.227</v>
      </c>
      <c r="X602" s="122">
        <v>4.741</v>
      </c>
      <c r="Y602" s="122">
        <v>4.984</v>
      </c>
      <c r="Z602" s="122">
        <v>5.355</v>
      </c>
      <c r="AA602" s="122">
        <v>4.864</v>
      </c>
      <c r="AB602" s="122">
        <v>5.109</v>
      </c>
      <c r="AC602" s="122">
        <v>5.468</v>
      </c>
      <c r="AD602" s="122">
        <v>4.977</v>
      </c>
      <c r="AE602" s="122">
        <v>5.223</v>
      </c>
      <c r="AF602" s="9">
        <f t="shared" si="1"/>
        <v>602</v>
      </c>
    </row>
    <row r="603" ht="15.75" customHeight="1">
      <c r="A603" s="116">
        <v>44848.0</v>
      </c>
      <c r="B603" s="122">
        <v>4.964</v>
      </c>
      <c r="C603" s="117">
        <v>4.473</v>
      </c>
      <c r="D603" s="117">
        <v>4.718</v>
      </c>
      <c r="E603" s="123">
        <v>4.973</v>
      </c>
      <c r="F603" s="117">
        <v>4.473</v>
      </c>
      <c r="G603" s="123">
        <v>4.723</v>
      </c>
      <c r="H603" s="117">
        <v>4.977</v>
      </c>
      <c r="I603" s="123">
        <v>4.486</v>
      </c>
      <c r="J603" s="117">
        <v>4.732</v>
      </c>
      <c r="K603" s="123">
        <v>4.995</v>
      </c>
      <c r="L603" s="117">
        <v>4.5</v>
      </c>
      <c r="M603" s="123">
        <v>4.748</v>
      </c>
      <c r="N603" s="122">
        <v>5.014</v>
      </c>
      <c r="O603" s="123">
        <v>4.514</v>
      </c>
      <c r="P603" s="122">
        <v>4.764</v>
      </c>
      <c r="Q603" s="123">
        <v>5.091</v>
      </c>
      <c r="R603" s="122">
        <v>4.591</v>
      </c>
      <c r="S603" s="122">
        <v>4.841</v>
      </c>
      <c r="T603" s="122">
        <v>5.168</v>
      </c>
      <c r="U603" s="122">
        <v>4.682</v>
      </c>
      <c r="V603" s="122">
        <v>4.925</v>
      </c>
      <c r="W603" s="122">
        <v>5.236</v>
      </c>
      <c r="X603" s="122">
        <v>4.759</v>
      </c>
      <c r="Y603" s="122">
        <v>4.998</v>
      </c>
      <c r="Z603" s="122">
        <v>5.368</v>
      </c>
      <c r="AA603" s="122">
        <v>4.877</v>
      </c>
      <c r="AB603" s="122">
        <v>5.123</v>
      </c>
      <c r="AC603" s="122">
        <v>5.473</v>
      </c>
      <c r="AD603" s="122">
        <v>4.982</v>
      </c>
      <c r="AE603" s="122">
        <v>5.227</v>
      </c>
      <c r="AF603" s="9">
        <f t="shared" si="1"/>
        <v>603</v>
      </c>
    </row>
    <row r="604" ht="15.75" customHeight="1">
      <c r="A604" s="116">
        <v>44847.0</v>
      </c>
      <c r="B604" s="122">
        <v>4.973</v>
      </c>
      <c r="C604" s="117">
        <v>4.482</v>
      </c>
      <c r="D604" s="117">
        <v>4.727</v>
      </c>
      <c r="E604" s="123">
        <v>4.982</v>
      </c>
      <c r="F604" s="117">
        <v>4.482</v>
      </c>
      <c r="G604" s="123">
        <v>4.732</v>
      </c>
      <c r="H604" s="117">
        <v>4.986</v>
      </c>
      <c r="I604" s="123">
        <v>4.495</v>
      </c>
      <c r="J604" s="117">
        <v>4.741</v>
      </c>
      <c r="K604" s="123">
        <v>5.0</v>
      </c>
      <c r="L604" s="117">
        <v>4.505</v>
      </c>
      <c r="M604" s="123">
        <v>4.752</v>
      </c>
      <c r="N604" s="122">
        <v>5.014</v>
      </c>
      <c r="O604" s="123">
        <v>4.514</v>
      </c>
      <c r="P604" s="122">
        <v>4.764</v>
      </c>
      <c r="Q604" s="123">
        <v>5.091</v>
      </c>
      <c r="R604" s="122">
        <v>4.591</v>
      </c>
      <c r="S604" s="122">
        <v>4.841</v>
      </c>
      <c r="T604" s="122">
        <v>5.168</v>
      </c>
      <c r="U604" s="122">
        <v>4.668</v>
      </c>
      <c r="V604" s="122">
        <v>4.918</v>
      </c>
      <c r="W604" s="122">
        <v>5.236</v>
      </c>
      <c r="X604" s="122">
        <v>4.745</v>
      </c>
      <c r="Y604" s="122">
        <v>4.991</v>
      </c>
      <c r="Z604" s="122">
        <v>5.377</v>
      </c>
      <c r="AA604" s="122">
        <v>4.886</v>
      </c>
      <c r="AB604" s="122">
        <v>5.132</v>
      </c>
      <c r="AC604" s="122">
        <v>5.482</v>
      </c>
      <c r="AD604" s="122">
        <v>4.991</v>
      </c>
      <c r="AE604" s="122">
        <v>5.236</v>
      </c>
      <c r="AF604" s="9">
        <f t="shared" si="1"/>
        <v>604</v>
      </c>
    </row>
    <row r="605" ht="15.75" customHeight="1">
      <c r="A605" s="116">
        <v>44846.0</v>
      </c>
      <c r="B605" s="122">
        <v>4.977</v>
      </c>
      <c r="C605" s="117">
        <v>4.486</v>
      </c>
      <c r="D605" s="117">
        <v>4.732</v>
      </c>
      <c r="E605" s="123">
        <v>4.986</v>
      </c>
      <c r="F605" s="117">
        <v>4.486</v>
      </c>
      <c r="G605" s="123">
        <v>4.736</v>
      </c>
      <c r="H605" s="117">
        <v>4.991</v>
      </c>
      <c r="I605" s="123">
        <v>4.5</v>
      </c>
      <c r="J605" s="117">
        <v>4.745</v>
      </c>
      <c r="K605" s="123">
        <v>5.007</v>
      </c>
      <c r="L605" s="117">
        <v>4.516</v>
      </c>
      <c r="M605" s="123">
        <v>4.761</v>
      </c>
      <c r="N605" s="122">
        <v>5.023</v>
      </c>
      <c r="O605" s="123">
        <v>4.532</v>
      </c>
      <c r="P605" s="122">
        <v>4.777</v>
      </c>
      <c r="Q605" s="123">
        <v>5.095</v>
      </c>
      <c r="R605" s="122">
        <v>4.595</v>
      </c>
      <c r="S605" s="122">
        <v>4.845</v>
      </c>
      <c r="T605" s="122">
        <v>5.177</v>
      </c>
      <c r="U605" s="122">
        <v>4.677</v>
      </c>
      <c r="V605" s="122">
        <v>4.927</v>
      </c>
      <c r="W605" s="122">
        <v>5.245</v>
      </c>
      <c r="X605" s="122">
        <v>4.755</v>
      </c>
      <c r="Y605" s="122">
        <v>5.0</v>
      </c>
      <c r="Z605" s="122">
        <v>5.382</v>
      </c>
      <c r="AA605" s="122">
        <v>4.891</v>
      </c>
      <c r="AB605" s="122">
        <v>5.136</v>
      </c>
      <c r="AC605" s="122">
        <v>5.482</v>
      </c>
      <c r="AD605" s="122">
        <v>4.991</v>
      </c>
      <c r="AE605" s="122">
        <v>5.236</v>
      </c>
      <c r="AF605" s="9">
        <f t="shared" si="1"/>
        <v>605</v>
      </c>
    </row>
    <row r="606" ht="15.75" customHeight="1">
      <c r="A606" s="116">
        <v>44845.0</v>
      </c>
      <c r="B606" s="122">
        <v>4.941</v>
      </c>
      <c r="C606" s="117">
        <v>4.486</v>
      </c>
      <c r="D606" s="117">
        <v>4.714</v>
      </c>
      <c r="E606" s="123">
        <v>4.945</v>
      </c>
      <c r="F606" s="117">
        <v>4.482</v>
      </c>
      <c r="G606" s="123">
        <v>4.714</v>
      </c>
      <c r="H606" s="117">
        <v>4.955</v>
      </c>
      <c r="I606" s="123">
        <v>4.5</v>
      </c>
      <c r="J606" s="117">
        <v>4.727</v>
      </c>
      <c r="K606" s="123">
        <v>4.97</v>
      </c>
      <c r="L606" s="117">
        <v>4.511</v>
      </c>
      <c r="M606" s="123">
        <v>4.741</v>
      </c>
      <c r="N606" s="122">
        <v>4.986</v>
      </c>
      <c r="O606" s="123">
        <v>4.523</v>
      </c>
      <c r="P606" s="122">
        <v>4.755</v>
      </c>
      <c r="Q606" s="123">
        <v>5.059</v>
      </c>
      <c r="R606" s="122">
        <v>4.595</v>
      </c>
      <c r="S606" s="122">
        <v>4.827</v>
      </c>
      <c r="T606" s="122">
        <v>5.15</v>
      </c>
      <c r="U606" s="122">
        <v>4.668</v>
      </c>
      <c r="V606" s="122">
        <v>4.909</v>
      </c>
      <c r="W606" s="122">
        <v>5.218</v>
      </c>
      <c r="X606" s="122">
        <v>4.745</v>
      </c>
      <c r="Y606" s="122">
        <v>4.982</v>
      </c>
      <c r="Z606" s="122">
        <v>5.327</v>
      </c>
      <c r="AA606" s="122">
        <v>4.855</v>
      </c>
      <c r="AB606" s="122">
        <v>5.091</v>
      </c>
      <c r="AC606" s="122">
        <v>5.418</v>
      </c>
      <c r="AD606" s="122">
        <v>4.945</v>
      </c>
      <c r="AE606" s="122">
        <v>5.182</v>
      </c>
      <c r="AF606" s="9">
        <f t="shared" si="1"/>
        <v>606</v>
      </c>
    </row>
    <row r="607" ht="15.75" customHeight="1">
      <c r="A607" s="116">
        <v>44844.0</v>
      </c>
      <c r="B607" s="122">
        <v>4.955</v>
      </c>
      <c r="C607" s="117">
        <v>4.5</v>
      </c>
      <c r="D607" s="117">
        <v>4.727</v>
      </c>
      <c r="E607" s="123">
        <v>4.945</v>
      </c>
      <c r="F607" s="117">
        <v>4.482</v>
      </c>
      <c r="G607" s="123">
        <v>4.714</v>
      </c>
      <c r="H607" s="117">
        <v>4.973</v>
      </c>
      <c r="I607" s="123">
        <v>4.518</v>
      </c>
      <c r="J607" s="117">
        <v>4.745</v>
      </c>
      <c r="K607" s="123">
        <v>4.986</v>
      </c>
      <c r="L607" s="117">
        <v>4.527</v>
      </c>
      <c r="M607" s="123">
        <v>4.757</v>
      </c>
      <c r="N607" s="122">
        <v>5.0</v>
      </c>
      <c r="O607" s="123">
        <v>4.536</v>
      </c>
      <c r="P607" s="122">
        <v>4.768</v>
      </c>
      <c r="Q607" s="123">
        <v>5.055</v>
      </c>
      <c r="R607" s="122">
        <v>4.591</v>
      </c>
      <c r="S607" s="122">
        <v>4.823</v>
      </c>
      <c r="T607" s="122">
        <v>5.127</v>
      </c>
      <c r="U607" s="122">
        <v>4.645</v>
      </c>
      <c r="V607" s="122">
        <v>4.886</v>
      </c>
      <c r="W607" s="122">
        <v>5.205</v>
      </c>
      <c r="X607" s="122">
        <v>4.732</v>
      </c>
      <c r="Y607" s="122">
        <v>4.968</v>
      </c>
      <c r="Z607" s="122">
        <v>5.309</v>
      </c>
      <c r="AA607" s="122">
        <v>4.836</v>
      </c>
      <c r="AB607" s="122">
        <v>5.073</v>
      </c>
      <c r="AC607" s="122">
        <v>5.395</v>
      </c>
      <c r="AD607" s="122">
        <v>4.923</v>
      </c>
      <c r="AE607" s="122">
        <v>5.159</v>
      </c>
      <c r="AF607" s="9">
        <f t="shared" si="1"/>
        <v>607</v>
      </c>
    </row>
    <row r="608" ht="15.75" customHeight="1">
      <c r="A608" s="116">
        <v>44841.0</v>
      </c>
      <c r="B608" s="122">
        <v>4.95</v>
      </c>
      <c r="C608" s="117">
        <v>4.45</v>
      </c>
      <c r="D608" s="117">
        <v>4.7</v>
      </c>
      <c r="E608" s="123">
        <v>4.979</v>
      </c>
      <c r="F608" s="117">
        <v>4.479</v>
      </c>
      <c r="G608" s="123">
        <v>4.729</v>
      </c>
      <c r="H608" s="117">
        <v>4.95</v>
      </c>
      <c r="I608" s="123">
        <v>4.45</v>
      </c>
      <c r="J608" s="117">
        <v>4.7</v>
      </c>
      <c r="K608" s="123">
        <v>4.95</v>
      </c>
      <c r="L608" s="117">
        <v>4.45</v>
      </c>
      <c r="M608" s="123">
        <v>4.7</v>
      </c>
      <c r="N608" s="122">
        <v>4.95</v>
      </c>
      <c r="O608" s="123">
        <v>4.45</v>
      </c>
      <c r="P608" s="122">
        <v>4.7</v>
      </c>
      <c r="Q608" s="123">
        <v>5.039</v>
      </c>
      <c r="R608" s="122">
        <v>4.539</v>
      </c>
      <c r="S608" s="122">
        <v>4.789</v>
      </c>
      <c r="T608" s="122">
        <v>5.139</v>
      </c>
      <c r="U608" s="122">
        <v>4.639</v>
      </c>
      <c r="V608" s="122">
        <v>4.889</v>
      </c>
      <c r="W608" s="122">
        <v>5.206</v>
      </c>
      <c r="X608" s="122">
        <v>4.706</v>
      </c>
      <c r="Y608" s="122">
        <v>4.956</v>
      </c>
      <c r="Z608" s="122">
        <v>5.273</v>
      </c>
      <c r="AA608" s="122">
        <v>4.782</v>
      </c>
      <c r="AB608" s="122">
        <v>5.027</v>
      </c>
      <c r="AC608" s="122">
        <v>5.354</v>
      </c>
      <c r="AD608" s="122">
        <v>4.863</v>
      </c>
      <c r="AE608" s="122">
        <v>5.108</v>
      </c>
      <c r="AF608" s="9">
        <f t="shared" si="1"/>
        <v>608</v>
      </c>
    </row>
    <row r="609" ht="15.75" customHeight="1">
      <c r="A609" s="116">
        <v>44840.0</v>
      </c>
      <c r="B609" s="122">
        <v>4.967</v>
      </c>
      <c r="C609" s="117">
        <v>4.467</v>
      </c>
      <c r="D609" s="117">
        <v>4.717</v>
      </c>
      <c r="E609" s="123">
        <v>4.95</v>
      </c>
      <c r="F609" s="117">
        <v>4.45</v>
      </c>
      <c r="G609" s="123">
        <v>4.7</v>
      </c>
      <c r="H609" s="117">
        <v>4.95</v>
      </c>
      <c r="I609" s="123">
        <v>4.45</v>
      </c>
      <c r="J609" s="117">
        <v>4.7</v>
      </c>
      <c r="K609" s="123">
        <v>4.95</v>
      </c>
      <c r="L609" s="117">
        <v>4.45</v>
      </c>
      <c r="M609" s="123">
        <v>4.7</v>
      </c>
      <c r="N609" s="122">
        <v>4.95</v>
      </c>
      <c r="O609" s="123">
        <v>4.45</v>
      </c>
      <c r="P609" s="122">
        <v>4.7</v>
      </c>
      <c r="Q609" s="123">
        <v>5.02</v>
      </c>
      <c r="R609" s="122">
        <v>4.52</v>
      </c>
      <c r="S609" s="122">
        <v>4.77</v>
      </c>
      <c r="T609" s="122">
        <v>5.12</v>
      </c>
      <c r="U609" s="122">
        <v>4.62</v>
      </c>
      <c r="V609" s="122">
        <v>4.87</v>
      </c>
      <c r="W609" s="122">
        <v>5.175</v>
      </c>
      <c r="X609" s="122">
        <v>4.694</v>
      </c>
      <c r="Y609" s="122">
        <v>4.934</v>
      </c>
      <c r="Z609" s="122">
        <v>5.268</v>
      </c>
      <c r="AA609" s="122">
        <v>4.777</v>
      </c>
      <c r="AB609" s="122">
        <v>5.023</v>
      </c>
      <c r="AC609" s="122">
        <v>5.354</v>
      </c>
      <c r="AD609" s="122">
        <v>4.863</v>
      </c>
      <c r="AE609" s="122">
        <v>5.108</v>
      </c>
      <c r="AF609" s="9">
        <f t="shared" si="1"/>
        <v>609</v>
      </c>
    </row>
    <row r="610" ht="15.75" customHeight="1">
      <c r="A610" s="116">
        <v>44839.0</v>
      </c>
      <c r="B610" s="122">
        <v>4.983</v>
      </c>
      <c r="C610" s="117">
        <v>4.483</v>
      </c>
      <c r="D610" s="117">
        <v>4.733</v>
      </c>
      <c r="E610" s="123">
        <v>4.942</v>
      </c>
      <c r="F610" s="117">
        <v>4.442</v>
      </c>
      <c r="G610" s="123">
        <v>4.692</v>
      </c>
      <c r="H610" s="117">
        <v>4.933</v>
      </c>
      <c r="I610" s="123">
        <v>4.433</v>
      </c>
      <c r="J610" s="117">
        <v>4.683</v>
      </c>
      <c r="K610" s="123">
        <v>4.945</v>
      </c>
      <c r="L610" s="117">
        <v>4.445</v>
      </c>
      <c r="M610" s="123">
        <v>4.695</v>
      </c>
      <c r="N610" s="122">
        <v>4.956</v>
      </c>
      <c r="O610" s="123">
        <v>4.456</v>
      </c>
      <c r="P610" s="122">
        <v>4.706</v>
      </c>
      <c r="Q610" s="123">
        <v>5.02</v>
      </c>
      <c r="R610" s="122">
        <v>4.52</v>
      </c>
      <c r="S610" s="122">
        <v>4.77</v>
      </c>
      <c r="T610" s="122">
        <v>5.125</v>
      </c>
      <c r="U610" s="122">
        <v>4.625</v>
      </c>
      <c r="V610" s="122">
        <v>4.875</v>
      </c>
      <c r="W610" s="122">
        <v>5.181</v>
      </c>
      <c r="X610" s="122">
        <v>4.681</v>
      </c>
      <c r="Y610" s="122">
        <v>4.931</v>
      </c>
      <c r="Z610" s="122">
        <v>5.268</v>
      </c>
      <c r="AA610" s="122">
        <v>4.777</v>
      </c>
      <c r="AB610" s="122">
        <v>5.023</v>
      </c>
      <c r="AC610" s="122">
        <v>5.354</v>
      </c>
      <c r="AD610" s="122">
        <v>4.863</v>
      </c>
      <c r="AE610" s="122">
        <v>5.108</v>
      </c>
      <c r="AF610" s="9">
        <f t="shared" si="1"/>
        <v>610</v>
      </c>
    </row>
    <row r="611" ht="15.75" customHeight="1">
      <c r="A611" s="116">
        <v>44838.0</v>
      </c>
      <c r="B611" s="122">
        <v>4.933</v>
      </c>
      <c r="C611" s="117">
        <v>4.433</v>
      </c>
      <c r="D611" s="117">
        <v>4.683</v>
      </c>
      <c r="E611" s="123">
        <v>4.883</v>
      </c>
      <c r="F611" s="117">
        <v>4.383</v>
      </c>
      <c r="G611" s="123">
        <v>4.633</v>
      </c>
      <c r="H611" s="117">
        <v>4.9</v>
      </c>
      <c r="I611" s="123">
        <v>4.4</v>
      </c>
      <c r="J611" s="117">
        <v>4.65</v>
      </c>
      <c r="K611" s="123">
        <v>4.893</v>
      </c>
      <c r="L611" s="117">
        <v>4.393</v>
      </c>
      <c r="M611" s="123">
        <v>4.643</v>
      </c>
      <c r="N611" s="122">
        <v>4.886</v>
      </c>
      <c r="O611" s="123">
        <v>4.386</v>
      </c>
      <c r="P611" s="122">
        <v>4.636</v>
      </c>
      <c r="Q611" s="123">
        <v>4.989</v>
      </c>
      <c r="R611" s="122">
        <v>4.489</v>
      </c>
      <c r="S611" s="122">
        <v>4.739</v>
      </c>
      <c r="T611" s="122">
        <v>5.111</v>
      </c>
      <c r="U611" s="122">
        <v>4.611</v>
      </c>
      <c r="V611" s="122">
        <v>4.861</v>
      </c>
      <c r="W611" s="122">
        <v>5.179</v>
      </c>
      <c r="X611" s="122">
        <v>4.679</v>
      </c>
      <c r="Y611" s="122">
        <v>4.929</v>
      </c>
      <c r="Z611" s="122">
        <v>5.235</v>
      </c>
      <c r="AA611" s="122">
        <v>4.735</v>
      </c>
      <c r="AB611" s="122">
        <v>4.985</v>
      </c>
      <c r="AC611" s="122">
        <v>5.318</v>
      </c>
      <c r="AD611" s="122">
        <v>4.818</v>
      </c>
      <c r="AE611" s="122">
        <v>5.068</v>
      </c>
      <c r="AF611" s="9">
        <f t="shared" si="1"/>
        <v>611</v>
      </c>
    </row>
    <row r="612" ht="15.75" customHeight="1">
      <c r="A612" s="116">
        <v>44837.0</v>
      </c>
      <c r="B612" s="122">
        <v>4.747</v>
      </c>
      <c r="C612" s="117">
        <v>4.247</v>
      </c>
      <c r="D612" s="117">
        <v>4.497</v>
      </c>
      <c r="E612" s="123">
        <v>4.72</v>
      </c>
      <c r="F612" s="117">
        <v>4.22</v>
      </c>
      <c r="G612" s="123">
        <v>4.47</v>
      </c>
      <c r="H612" s="117">
        <v>4.707</v>
      </c>
      <c r="I612" s="123">
        <v>4.207</v>
      </c>
      <c r="J612" s="117">
        <v>4.457</v>
      </c>
      <c r="K612" s="123">
        <v>4.701</v>
      </c>
      <c r="L612" s="117">
        <v>4.201</v>
      </c>
      <c r="M612" s="123">
        <v>4.451</v>
      </c>
      <c r="N612" s="122">
        <v>4.696</v>
      </c>
      <c r="O612" s="123">
        <v>4.196</v>
      </c>
      <c r="P612" s="122">
        <v>4.446</v>
      </c>
      <c r="Q612" s="123">
        <v>4.898</v>
      </c>
      <c r="R612" s="122">
        <v>4.418</v>
      </c>
      <c r="S612" s="122">
        <v>4.658</v>
      </c>
      <c r="T612" s="122">
        <v>5.022</v>
      </c>
      <c r="U612" s="122">
        <v>4.532</v>
      </c>
      <c r="V612" s="122">
        <v>4.777</v>
      </c>
      <c r="W612" s="122">
        <v>5.103</v>
      </c>
      <c r="X612" s="122">
        <v>4.621</v>
      </c>
      <c r="Y612" s="122">
        <v>4.862</v>
      </c>
      <c r="Z612" s="122">
        <v>5.209</v>
      </c>
      <c r="AA612" s="122">
        <v>4.709</v>
      </c>
      <c r="AB612" s="122">
        <v>4.959</v>
      </c>
      <c r="AC612" s="122">
        <v>5.288</v>
      </c>
      <c r="AD612" s="122">
        <v>4.788</v>
      </c>
      <c r="AE612" s="122">
        <v>5.038</v>
      </c>
      <c r="AF612" s="9">
        <f t="shared" si="1"/>
        <v>612</v>
      </c>
    </row>
    <row r="613" ht="15.75" customHeight="1">
      <c r="A613" s="116">
        <v>44834.0</v>
      </c>
      <c r="B613" s="122">
        <v>4.74</v>
      </c>
      <c r="C613" s="117">
        <v>4.24</v>
      </c>
      <c r="D613" s="117">
        <v>4.49</v>
      </c>
      <c r="E613" s="123">
        <v>4.717</v>
      </c>
      <c r="F613" s="117">
        <v>4.217</v>
      </c>
      <c r="G613" s="123">
        <v>4.467</v>
      </c>
      <c r="H613" s="117">
        <v>4.707</v>
      </c>
      <c r="I613" s="123">
        <v>4.207</v>
      </c>
      <c r="J613" s="117">
        <v>4.457</v>
      </c>
      <c r="K613" s="123">
        <v>4.7</v>
      </c>
      <c r="L613" s="117">
        <v>4.2</v>
      </c>
      <c r="M613" s="123">
        <v>4.45</v>
      </c>
      <c r="N613" s="122">
        <v>4.694</v>
      </c>
      <c r="O613" s="123">
        <v>4.194</v>
      </c>
      <c r="P613" s="122">
        <v>4.444</v>
      </c>
      <c r="Q613" s="123">
        <v>4.885</v>
      </c>
      <c r="R613" s="122">
        <v>4.395</v>
      </c>
      <c r="S613" s="122">
        <v>4.64</v>
      </c>
      <c r="T613" s="122">
        <v>5.012</v>
      </c>
      <c r="U613" s="122">
        <v>4.512</v>
      </c>
      <c r="V613" s="122">
        <v>4.762</v>
      </c>
      <c r="W613" s="122">
        <v>5.091</v>
      </c>
      <c r="X613" s="122">
        <v>4.591</v>
      </c>
      <c r="Y613" s="122">
        <v>4.841</v>
      </c>
      <c r="Z613" s="122">
        <v>5.182</v>
      </c>
      <c r="AA613" s="122">
        <v>4.682</v>
      </c>
      <c r="AB613" s="122">
        <v>4.932</v>
      </c>
      <c r="AC613" s="122">
        <v>5.258</v>
      </c>
      <c r="AD613" s="122">
        <v>4.758</v>
      </c>
      <c r="AE613" s="122">
        <v>5.008</v>
      </c>
      <c r="AF613" s="9">
        <f t="shared" si="1"/>
        <v>613</v>
      </c>
    </row>
    <row r="614" ht="15.75" customHeight="1">
      <c r="A614" s="116">
        <v>44833.0</v>
      </c>
      <c r="B614" s="122">
        <v>4.7</v>
      </c>
      <c r="C614" s="117">
        <v>4.2</v>
      </c>
      <c r="D614" s="117">
        <v>4.45</v>
      </c>
      <c r="E614" s="123">
        <v>4.697</v>
      </c>
      <c r="F614" s="117">
        <v>4.197</v>
      </c>
      <c r="G614" s="123">
        <v>4.447</v>
      </c>
      <c r="H614" s="117">
        <v>4.667</v>
      </c>
      <c r="I614" s="123">
        <v>4.2</v>
      </c>
      <c r="J614" s="117">
        <v>4.433</v>
      </c>
      <c r="K614" s="123">
        <v>4.668</v>
      </c>
      <c r="L614" s="117">
        <v>4.184</v>
      </c>
      <c r="M614" s="123">
        <v>4.426</v>
      </c>
      <c r="N614" s="122">
        <v>4.669</v>
      </c>
      <c r="O614" s="123">
        <v>4.169</v>
      </c>
      <c r="P614" s="122">
        <v>4.419</v>
      </c>
      <c r="Q614" s="123">
        <v>4.855</v>
      </c>
      <c r="R614" s="122">
        <v>4.375</v>
      </c>
      <c r="S614" s="122">
        <v>4.615</v>
      </c>
      <c r="T614" s="122">
        <v>4.97</v>
      </c>
      <c r="U614" s="122">
        <v>4.495</v>
      </c>
      <c r="V614" s="122">
        <v>4.733</v>
      </c>
      <c r="W614" s="122">
        <v>5.05</v>
      </c>
      <c r="X614" s="122">
        <v>4.575</v>
      </c>
      <c r="Y614" s="122">
        <v>4.813</v>
      </c>
      <c r="Z614" s="122">
        <v>5.182</v>
      </c>
      <c r="AA614" s="122">
        <v>4.682</v>
      </c>
      <c r="AB614" s="122">
        <v>4.932</v>
      </c>
      <c r="AC614" s="122">
        <v>5.246</v>
      </c>
      <c r="AD614" s="122">
        <v>4.746</v>
      </c>
      <c r="AE614" s="122">
        <v>4.996</v>
      </c>
      <c r="AF614" s="9">
        <f t="shared" si="1"/>
        <v>614</v>
      </c>
    </row>
    <row r="615" ht="15.75" customHeight="1">
      <c r="A615" s="116">
        <v>44832.0</v>
      </c>
      <c r="B615" s="122">
        <v>4.733</v>
      </c>
      <c r="C615" s="117">
        <v>4.233</v>
      </c>
      <c r="D615" s="117">
        <v>4.483</v>
      </c>
      <c r="E615" s="123">
        <v>4.717</v>
      </c>
      <c r="F615" s="117">
        <v>4.217</v>
      </c>
      <c r="G615" s="123">
        <v>4.467</v>
      </c>
      <c r="H615" s="117">
        <v>4.683</v>
      </c>
      <c r="I615" s="123">
        <v>4.183</v>
      </c>
      <c r="J615" s="117">
        <v>4.433</v>
      </c>
      <c r="K615" s="123">
        <v>4.692</v>
      </c>
      <c r="L615" s="117">
        <v>4.192</v>
      </c>
      <c r="M615" s="123">
        <v>4.442</v>
      </c>
      <c r="N615" s="122">
        <v>4.7</v>
      </c>
      <c r="O615" s="123">
        <v>4.2</v>
      </c>
      <c r="P615" s="122">
        <v>4.45</v>
      </c>
      <c r="Q615" s="123">
        <v>4.91</v>
      </c>
      <c r="R615" s="122">
        <v>4.43</v>
      </c>
      <c r="S615" s="122">
        <v>4.67</v>
      </c>
      <c r="T615" s="122">
        <v>5.02</v>
      </c>
      <c r="U615" s="122">
        <v>4.54</v>
      </c>
      <c r="V615" s="122">
        <v>4.78</v>
      </c>
      <c r="W615" s="122">
        <v>5.113</v>
      </c>
      <c r="X615" s="122">
        <v>4.638</v>
      </c>
      <c r="Y615" s="122">
        <v>4.875</v>
      </c>
      <c r="Z615" s="122">
        <v>5.177</v>
      </c>
      <c r="AA615" s="122">
        <v>4.677</v>
      </c>
      <c r="AB615" s="122">
        <v>4.927</v>
      </c>
      <c r="AC615" s="122">
        <v>5.246</v>
      </c>
      <c r="AD615" s="122">
        <v>4.746</v>
      </c>
      <c r="AE615" s="122">
        <v>4.996</v>
      </c>
      <c r="AF615" s="9">
        <f t="shared" si="1"/>
        <v>615</v>
      </c>
    </row>
    <row r="616" ht="15.75" customHeight="1">
      <c r="A616" s="116">
        <v>44831.0</v>
      </c>
      <c r="B616" s="122">
        <v>4.6</v>
      </c>
      <c r="C616" s="117">
        <v>4.1</v>
      </c>
      <c r="D616" s="117">
        <v>4.35</v>
      </c>
      <c r="E616" s="123">
        <v>4.642</v>
      </c>
      <c r="F616" s="117">
        <v>4.142</v>
      </c>
      <c r="G616" s="123">
        <v>4.392</v>
      </c>
      <c r="H616" s="117">
        <v>4.6</v>
      </c>
      <c r="I616" s="123">
        <v>4.1</v>
      </c>
      <c r="J616" s="117">
        <v>4.35</v>
      </c>
      <c r="K616" s="123">
        <v>4.6</v>
      </c>
      <c r="L616" s="117">
        <v>4.1</v>
      </c>
      <c r="M616" s="123">
        <v>4.35</v>
      </c>
      <c r="N616" s="122">
        <v>4.6</v>
      </c>
      <c r="O616" s="123">
        <v>4.1</v>
      </c>
      <c r="P616" s="122">
        <v>4.35</v>
      </c>
      <c r="Q616" s="123">
        <v>4.804</v>
      </c>
      <c r="R616" s="122">
        <v>4.304</v>
      </c>
      <c r="S616" s="122">
        <v>4.554</v>
      </c>
      <c r="T616" s="122">
        <v>4.868</v>
      </c>
      <c r="U616" s="122">
        <v>4.368</v>
      </c>
      <c r="V616" s="122">
        <v>4.618</v>
      </c>
      <c r="W616" s="122">
        <v>4.975</v>
      </c>
      <c r="X616" s="122">
        <v>4.475</v>
      </c>
      <c r="Y616" s="122">
        <v>4.725</v>
      </c>
      <c r="Z616" s="122">
        <v>5.071</v>
      </c>
      <c r="AA616" s="122">
        <v>4.571</v>
      </c>
      <c r="AB616" s="122">
        <v>4.821</v>
      </c>
      <c r="AC616" s="122">
        <v>5.158</v>
      </c>
      <c r="AD616" s="122">
        <v>4.658</v>
      </c>
      <c r="AE616" s="122">
        <v>4.908</v>
      </c>
      <c r="AF616" s="9">
        <f t="shared" si="1"/>
        <v>616</v>
      </c>
    </row>
    <row r="617" ht="15.75" customHeight="1">
      <c r="A617" s="116">
        <v>44830.0</v>
      </c>
      <c r="B617" s="122">
        <v>4.317</v>
      </c>
      <c r="C617" s="117">
        <v>3.817</v>
      </c>
      <c r="D617" s="117">
        <v>4.067</v>
      </c>
      <c r="E617" s="123">
        <v>4.314</v>
      </c>
      <c r="F617" s="117">
        <v>3.814</v>
      </c>
      <c r="G617" s="123">
        <v>4.064</v>
      </c>
      <c r="H617" s="117">
        <v>4.313</v>
      </c>
      <c r="I617" s="123">
        <v>3.821</v>
      </c>
      <c r="J617" s="117">
        <v>4.067</v>
      </c>
      <c r="K617" s="123">
        <v>4.314</v>
      </c>
      <c r="L617" s="117">
        <v>3.818</v>
      </c>
      <c r="M617" s="123">
        <v>4.066</v>
      </c>
      <c r="N617" s="122">
        <v>4.315</v>
      </c>
      <c r="O617" s="123">
        <v>3.815</v>
      </c>
      <c r="P617" s="122">
        <v>4.065</v>
      </c>
      <c r="Q617" s="123">
        <v>4.555</v>
      </c>
      <c r="R617" s="122">
        <v>4.055</v>
      </c>
      <c r="S617" s="122">
        <v>4.305</v>
      </c>
      <c r="T617" s="122">
        <v>4.66</v>
      </c>
      <c r="U617" s="122">
        <v>4.16</v>
      </c>
      <c r="V617" s="122">
        <v>4.41</v>
      </c>
      <c r="W617" s="122">
        <v>4.781</v>
      </c>
      <c r="X617" s="122">
        <v>4.281</v>
      </c>
      <c r="Y617" s="122">
        <v>4.531</v>
      </c>
      <c r="Z617" s="122">
        <v>4.804</v>
      </c>
      <c r="AA617" s="122">
        <v>4.313</v>
      </c>
      <c r="AB617" s="122">
        <v>4.558</v>
      </c>
      <c r="AC617" s="122">
        <v>4.904</v>
      </c>
      <c r="AD617" s="122">
        <v>4.413</v>
      </c>
      <c r="AE617" s="122">
        <v>4.658</v>
      </c>
      <c r="AF617" s="9">
        <f t="shared" si="1"/>
        <v>617</v>
      </c>
    </row>
    <row r="618" ht="15.75" customHeight="1">
      <c r="A618" s="116">
        <v>44827.0</v>
      </c>
      <c r="B618" s="122">
        <v>4.3</v>
      </c>
      <c r="C618" s="117">
        <v>3.8</v>
      </c>
      <c r="D618" s="117">
        <v>4.05</v>
      </c>
      <c r="E618" s="123">
        <v>4.271</v>
      </c>
      <c r="F618" s="117">
        <v>3.771</v>
      </c>
      <c r="G618" s="123">
        <v>4.021</v>
      </c>
      <c r="H618" s="117">
        <v>4.286</v>
      </c>
      <c r="I618" s="123">
        <v>3.786</v>
      </c>
      <c r="J618" s="117">
        <v>4.036</v>
      </c>
      <c r="K618" s="123">
        <v>4.29</v>
      </c>
      <c r="L618" s="117">
        <v>3.79</v>
      </c>
      <c r="M618" s="123">
        <v>4.04</v>
      </c>
      <c r="N618" s="122">
        <v>4.294</v>
      </c>
      <c r="O618" s="123">
        <v>3.794</v>
      </c>
      <c r="P618" s="122">
        <v>4.044</v>
      </c>
      <c r="Q618" s="123">
        <v>4.54</v>
      </c>
      <c r="R618" s="122">
        <v>4.04</v>
      </c>
      <c r="S618" s="122">
        <v>4.29</v>
      </c>
      <c r="T618" s="122">
        <v>4.637</v>
      </c>
      <c r="U618" s="122">
        <v>4.137</v>
      </c>
      <c r="V618" s="122">
        <v>4.387</v>
      </c>
      <c r="W618" s="122">
        <v>4.781</v>
      </c>
      <c r="X618" s="122">
        <v>4.281</v>
      </c>
      <c r="Y618" s="122">
        <v>4.531</v>
      </c>
      <c r="Z618" s="122">
        <v>4.777</v>
      </c>
      <c r="AA618" s="122">
        <v>4.295</v>
      </c>
      <c r="AB618" s="122">
        <v>4.536</v>
      </c>
      <c r="AC618" s="122">
        <v>4.873</v>
      </c>
      <c r="AD618" s="122">
        <v>4.391</v>
      </c>
      <c r="AE618" s="122">
        <v>4.632</v>
      </c>
      <c r="AF618" s="9">
        <f t="shared" si="1"/>
        <v>618</v>
      </c>
    </row>
    <row r="619" ht="15.75" customHeight="1">
      <c r="A619" s="116">
        <v>44826.0</v>
      </c>
      <c r="B619" s="122">
        <v>4.117</v>
      </c>
      <c r="C619" s="117">
        <v>3.617</v>
      </c>
      <c r="D619" s="117">
        <v>3.867</v>
      </c>
      <c r="E619" s="123">
        <v>4.113</v>
      </c>
      <c r="F619" s="117">
        <v>3.613</v>
      </c>
      <c r="G619" s="123">
        <v>3.863</v>
      </c>
      <c r="H619" s="117">
        <v>4.142</v>
      </c>
      <c r="I619" s="123">
        <v>3.642</v>
      </c>
      <c r="J619" s="117">
        <v>3.892</v>
      </c>
      <c r="K619" s="123">
        <v>4.165</v>
      </c>
      <c r="L619" s="117">
        <v>3.665</v>
      </c>
      <c r="M619" s="123">
        <v>3.915</v>
      </c>
      <c r="N619" s="122">
        <v>4.188</v>
      </c>
      <c r="O619" s="123">
        <v>3.688</v>
      </c>
      <c r="P619" s="122">
        <v>3.938</v>
      </c>
      <c r="Q619" s="123">
        <v>4.415</v>
      </c>
      <c r="R619" s="122">
        <v>3.915</v>
      </c>
      <c r="S619" s="122">
        <v>4.165</v>
      </c>
      <c r="T619" s="122">
        <v>4.525</v>
      </c>
      <c r="U619" s="122">
        <v>4.025</v>
      </c>
      <c r="V619" s="122">
        <v>4.275</v>
      </c>
      <c r="W619" s="122">
        <v>4.625</v>
      </c>
      <c r="X619" s="122">
        <v>4.125</v>
      </c>
      <c r="Y619" s="122">
        <v>4.375</v>
      </c>
      <c r="Z619" s="122">
        <v>4.638</v>
      </c>
      <c r="AA619" s="122">
        <v>4.179</v>
      </c>
      <c r="AB619" s="122">
        <v>4.408</v>
      </c>
      <c r="AC619" s="122">
        <v>4.742</v>
      </c>
      <c r="AD619" s="122">
        <v>4.283</v>
      </c>
      <c r="AE619" s="122">
        <v>4.513</v>
      </c>
      <c r="AF619" s="9">
        <f t="shared" si="1"/>
        <v>619</v>
      </c>
    </row>
    <row r="620" ht="15.75" customHeight="1">
      <c r="A620" s="116">
        <v>44825.0</v>
      </c>
      <c r="B620" s="122">
        <v>3.614</v>
      </c>
      <c r="C620" s="117">
        <v>3.314</v>
      </c>
      <c r="D620" s="117">
        <v>3.464</v>
      </c>
      <c r="E620" s="123">
        <v>3.643</v>
      </c>
      <c r="F620" s="117">
        <v>3.343</v>
      </c>
      <c r="G620" s="123">
        <v>3.493</v>
      </c>
      <c r="H620" s="117">
        <v>3.85</v>
      </c>
      <c r="I620" s="123">
        <v>3.55</v>
      </c>
      <c r="J620" s="117">
        <v>3.7</v>
      </c>
      <c r="K620" s="123">
        <v>3.832</v>
      </c>
      <c r="L620" s="117">
        <v>3.532</v>
      </c>
      <c r="M620" s="123">
        <v>3.682</v>
      </c>
      <c r="N620" s="122">
        <v>3.814</v>
      </c>
      <c r="O620" s="123">
        <v>3.514</v>
      </c>
      <c r="P620" s="122">
        <v>3.664</v>
      </c>
      <c r="Q620" s="123">
        <v>4.06</v>
      </c>
      <c r="R620" s="122">
        <v>3.775</v>
      </c>
      <c r="S620" s="122">
        <v>3.918</v>
      </c>
      <c r="T620" s="122">
        <v>4.3</v>
      </c>
      <c r="U620" s="122">
        <v>4.006</v>
      </c>
      <c r="V620" s="122">
        <v>4.153</v>
      </c>
      <c r="W620" s="122">
        <v>4.379</v>
      </c>
      <c r="X620" s="122">
        <v>4.079</v>
      </c>
      <c r="Y620" s="122">
        <v>4.229</v>
      </c>
      <c r="Z620" s="122">
        <v>4.314</v>
      </c>
      <c r="AA620" s="122">
        <v>4.014</v>
      </c>
      <c r="AB620" s="122">
        <v>4.164</v>
      </c>
      <c r="AC620" s="122">
        <v>4.391</v>
      </c>
      <c r="AD620" s="122">
        <v>4.091</v>
      </c>
      <c r="AE620" s="122">
        <v>4.241</v>
      </c>
      <c r="AF620" s="9">
        <f t="shared" si="1"/>
        <v>620</v>
      </c>
    </row>
    <row r="621" ht="15.75" customHeight="1">
      <c r="A621" s="116">
        <v>44824.0</v>
      </c>
      <c r="B621" s="122">
        <v>3.329</v>
      </c>
      <c r="C621" s="117">
        <v>3.033</v>
      </c>
      <c r="D621" s="117">
        <v>3.181</v>
      </c>
      <c r="E621" s="123">
        <v>3.345</v>
      </c>
      <c r="F621" s="117">
        <v>3.045</v>
      </c>
      <c r="G621" s="123">
        <v>3.195</v>
      </c>
      <c r="H621" s="117">
        <v>3.35</v>
      </c>
      <c r="I621" s="123">
        <v>3.05</v>
      </c>
      <c r="J621" s="117">
        <v>3.2</v>
      </c>
      <c r="K621" s="123">
        <v>3.399</v>
      </c>
      <c r="L621" s="117">
        <v>3.099</v>
      </c>
      <c r="M621" s="123">
        <v>3.249</v>
      </c>
      <c r="N621" s="122">
        <v>3.449</v>
      </c>
      <c r="O621" s="123">
        <v>3.149</v>
      </c>
      <c r="P621" s="122">
        <v>3.299</v>
      </c>
      <c r="Q621" s="123">
        <v>3.846</v>
      </c>
      <c r="R621" s="122">
        <v>3.566</v>
      </c>
      <c r="S621" s="122">
        <v>3.706</v>
      </c>
      <c r="T621" s="122">
        <v>3.936</v>
      </c>
      <c r="U621" s="122">
        <v>3.661</v>
      </c>
      <c r="V621" s="122">
        <v>3.799</v>
      </c>
      <c r="W621" s="122">
        <v>4.044</v>
      </c>
      <c r="X621" s="122">
        <v>3.75</v>
      </c>
      <c r="Y621" s="122">
        <v>3.897</v>
      </c>
      <c r="Z621" s="122">
        <v>4.167</v>
      </c>
      <c r="AA621" s="122">
        <v>3.873</v>
      </c>
      <c r="AB621" s="122">
        <v>4.02</v>
      </c>
      <c r="AC621" s="122">
        <v>4.252</v>
      </c>
      <c r="AD621" s="122">
        <v>3.96</v>
      </c>
      <c r="AE621" s="122">
        <v>4.106</v>
      </c>
      <c r="AF621" s="9">
        <f t="shared" si="1"/>
        <v>621</v>
      </c>
    </row>
    <row r="622" ht="15.75" customHeight="1">
      <c r="A622" s="116">
        <v>44823.0</v>
      </c>
      <c r="B622" s="122">
        <v>3.211</v>
      </c>
      <c r="C622" s="117">
        <v>2.915</v>
      </c>
      <c r="D622" s="117">
        <v>3.063</v>
      </c>
      <c r="E622" s="123">
        <v>3.293</v>
      </c>
      <c r="F622" s="117">
        <v>2.993</v>
      </c>
      <c r="G622" s="123">
        <v>3.143</v>
      </c>
      <c r="H622" s="117">
        <v>3.298</v>
      </c>
      <c r="I622" s="123">
        <v>2.998</v>
      </c>
      <c r="J622" s="117">
        <v>3.148</v>
      </c>
      <c r="K622" s="123">
        <v>3.344</v>
      </c>
      <c r="L622" s="117">
        <v>3.044</v>
      </c>
      <c r="M622" s="123">
        <v>3.194</v>
      </c>
      <c r="N622" s="122">
        <v>3.39</v>
      </c>
      <c r="O622" s="123">
        <v>3.09</v>
      </c>
      <c r="P622" s="122">
        <v>3.24</v>
      </c>
      <c r="Q622" s="123">
        <v>3.793</v>
      </c>
      <c r="R622" s="122">
        <v>3.518</v>
      </c>
      <c r="S622" s="122">
        <v>3.655</v>
      </c>
      <c r="T622" s="122">
        <v>3.89</v>
      </c>
      <c r="U622" s="122">
        <v>3.605</v>
      </c>
      <c r="V622" s="122">
        <v>3.748</v>
      </c>
      <c r="W622" s="122">
        <v>3.988</v>
      </c>
      <c r="X622" s="122">
        <v>3.706</v>
      </c>
      <c r="Y622" s="122">
        <v>3.847</v>
      </c>
      <c r="Z622" s="122">
        <v>4.132</v>
      </c>
      <c r="AA622" s="122">
        <v>3.84</v>
      </c>
      <c r="AB622" s="122">
        <v>3.986</v>
      </c>
      <c r="AC622" s="122">
        <v>4.233</v>
      </c>
      <c r="AD622" s="122">
        <v>3.942</v>
      </c>
      <c r="AE622" s="122">
        <v>4.088</v>
      </c>
      <c r="AF622" s="9">
        <f t="shared" si="1"/>
        <v>622</v>
      </c>
    </row>
    <row r="623" ht="15.75" customHeight="1">
      <c r="A623" s="116">
        <v>44820.0</v>
      </c>
      <c r="B623" s="122">
        <v>3.19</v>
      </c>
      <c r="C623" s="117">
        <v>2.903</v>
      </c>
      <c r="D623" s="117">
        <v>3.046</v>
      </c>
      <c r="E623" s="123">
        <v>3.276</v>
      </c>
      <c r="F623" s="117">
        <v>2.983</v>
      </c>
      <c r="G623" s="123">
        <v>3.129</v>
      </c>
      <c r="H623" s="117">
        <v>3.278</v>
      </c>
      <c r="I623" s="123">
        <v>2.978</v>
      </c>
      <c r="J623" s="117">
        <v>3.128</v>
      </c>
      <c r="K623" s="123">
        <v>3.341</v>
      </c>
      <c r="L623" s="117">
        <v>3.041</v>
      </c>
      <c r="M623" s="123">
        <v>3.191</v>
      </c>
      <c r="N623" s="122">
        <v>3.403</v>
      </c>
      <c r="O623" s="123">
        <v>3.103</v>
      </c>
      <c r="P623" s="122">
        <v>3.253</v>
      </c>
      <c r="Q623" s="123">
        <v>3.786</v>
      </c>
      <c r="R623" s="122">
        <v>3.503</v>
      </c>
      <c r="S623" s="122">
        <v>3.645</v>
      </c>
      <c r="T623" s="122">
        <v>3.894</v>
      </c>
      <c r="U623" s="122">
        <v>3.619</v>
      </c>
      <c r="V623" s="122">
        <v>3.757</v>
      </c>
      <c r="W623" s="122">
        <v>3.99</v>
      </c>
      <c r="X623" s="122">
        <v>3.709</v>
      </c>
      <c r="Y623" s="122">
        <v>3.849</v>
      </c>
      <c r="Z623" s="122">
        <v>4.136</v>
      </c>
      <c r="AA623" s="122">
        <v>3.848</v>
      </c>
      <c r="AB623" s="122">
        <v>3.992</v>
      </c>
      <c r="AC623" s="122">
        <v>4.238</v>
      </c>
      <c r="AD623" s="122">
        <v>3.95</v>
      </c>
      <c r="AE623" s="122">
        <v>4.094</v>
      </c>
      <c r="AF623" s="9">
        <f t="shared" si="1"/>
        <v>623</v>
      </c>
    </row>
    <row r="624" ht="15.75" customHeight="1">
      <c r="A624" s="116">
        <v>44819.0</v>
      </c>
      <c r="B624" s="122">
        <v>3.108</v>
      </c>
      <c r="C624" s="117">
        <v>2.817</v>
      </c>
      <c r="D624" s="117">
        <v>2.963</v>
      </c>
      <c r="E624" s="123">
        <v>3.221</v>
      </c>
      <c r="F624" s="117">
        <v>2.934</v>
      </c>
      <c r="G624" s="123">
        <v>3.078</v>
      </c>
      <c r="H624" s="117">
        <v>3.234</v>
      </c>
      <c r="I624" s="123">
        <v>2.934</v>
      </c>
      <c r="J624" s="117">
        <v>3.084</v>
      </c>
      <c r="K624" s="123">
        <v>3.293</v>
      </c>
      <c r="L624" s="117">
        <v>2.993</v>
      </c>
      <c r="M624" s="123">
        <v>3.143</v>
      </c>
      <c r="N624" s="122">
        <v>3.352</v>
      </c>
      <c r="O624" s="123">
        <v>3.052</v>
      </c>
      <c r="P624" s="122">
        <v>3.202</v>
      </c>
      <c r="Q624" s="123">
        <v>3.753</v>
      </c>
      <c r="R624" s="122">
        <v>3.471</v>
      </c>
      <c r="S624" s="122">
        <v>3.612</v>
      </c>
      <c r="T624" s="122">
        <v>3.856</v>
      </c>
      <c r="U624" s="122">
        <v>3.571</v>
      </c>
      <c r="V624" s="122">
        <v>3.714</v>
      </c>
      <c r="W624" s="122">
        <v>3.944</v>
      </c>
      <c r="X624" s="122">
        <v>3.656</v>
      </c>
      <c r="Y624" s="122">
        <v>3.8</v>
      </c>
      <c r="Z624" s="122">
        <v>4.1</v>
      </c>
      <c r="AA624" s="122">
        <v>3.813</v>
      </c>
      <c r="AB624" s="122">
        <v>3.956</v>
      </c>
      <c r="AC624" s="122">
        <v>4.204</v>
      </c>
      <c r="AD624" s="122">
        <v>3.917</v>
      </c>
      <c r="AE624" s="122">
        <v>4.06</v>
      </c>
      <c r="AF624" s="9">
        <f t="shared" si="1"/>
        <v>624</v>
      </c>
    </row>
    <row r="625" ht="15.75" customHeight="1">
      <c r="A625" s="116">
        <v>44818.0</v>
      </c>
      <c r="B625" s="122">
        <v>3.108</v>
      </c>
      <c r="C625" s="117">
        <v>2.817</v>
      </c>
      <c r="D625" s="117">
        <v>2.963</v>
      </c>
      <c r="E625" s="123">
        <v>3.223</v>
      </c>
      <c r="F625" s="117">
        <v>2.935</v>
      </c>
      <c r="G625" s="123">
        <v>3.079</v>
      </c>
      <c r="H625" s="117">
        <v>3.236</v>
      </c>
      <c r="I625" s="123">
        <v>2.936</v>
      </c>
      <c r="J625" s="117">
        <v>3.086</v>
      </c>
      <c r="K625" s="123">
        <v>3.296</v>
      </c>
      <c r="L625" s="117">
        <v>2.996</v>
      </c>
      <c r="M625" s="123">
        <v>3.146</v>
      </c>
      <c r="N625" s="122">
        <v>3.356</v>
      </c>
      <c r="O625" s="123">
        <v>3.056</v>
      </c>
      <c r="P625" s="122">
        <v>3.206</v>
      </c>
      <c r="Q625" s="123">
        <v>3.742</v>
      </c>
      <c r="R625" s="122">
        <v>3.46</v>
      </c>
      <c r="S625" s="122">
        <v>3.601</v>
      </c>
      <c r="T625" s="122">
        <v>3.846</v>
      </c>
      <c r="U625" s="122">
        <v>3.563</v>
      </c>
      <c r="V625" s="122">
        <v>3.705</v>
      </c>
      <c r="W625" s="122">
        <v>3.941</v>
      </c>
      <c r="X625" s="122">
        <v>3.663</v>
      </c>
      <c r="Y625" s="122">
        <v>3.802</v>
      </c>
      <c r="Z625" s="122">
        <v>4.1</v>
      </c>
      <c r="AA625" s="122">
        <v>3.813</v>
      </c>
      <c r="AB625" s="122">
        <v>3.956</v>
      </c>
      <c r="AC625" s="122">
        <v>4.204</v>
      </c>
      <c r="AD625" s="122">
        <v>3.917</v>
      </c>
      <c r="AE625" s="122">
        <v>4.06</v>
      </c>
      <c r="AF625" s="9">
        <f t="shared" si="1"/>
        <v>625</v>
      </c>
    </row>
    <row r="626" ht="15.75" customHeight="1">
      <c r="A626" s="116">
        <v>44817.0</v>
      </c>
      <c r="B626" s="122">
        <v>3.075</v>
      </c>
      <c r="C626" s="117">
        <v>2.783</v>
      </c>
      <c r="D626" s="117">
        <v>2.929</v>
      </c>
      <c r="E626" s="123">
        <v>3.185</v>
      </c>
      <c r="F626" s="117">
        <v>2.898</v>
      </c>
      <c r="G626" s="123">
        <v>3.041</v>
      </c>
      <c r="H626" s="117">
        <v>3.214</v>
      </c>
      <c r="I626" s="123">
        <v>2.914</v>
      </c>
      <c r="J626" s="117">
        <v>3.064</v>
      </c>
      <c r="K626" s="123">
        <v>3.261</v>
      </c>
      <c r="L626" s="117">
        <v>2.961</v>
      </c>
      <c r="M626" s="123">
        <v>3.111</v>
      </c>
      <c r="N626" s="122">
        <v>3.308</v>
      </c>
      <c r="O626" s="123">
        <v>3.008</v>
      </c>
      <c r="P626" s="122">
        <v>3.158</v>
      </c>
      <c r="Q626" s="123">
        <v>3.706</v>
      </c>
      <c r="R626" s="122">
        <v>3.434</v>
      </c>
      <c r="S626" s="122">
        <v>3.57</v>
      </c>
      <c r="T626" s="122">
        <v>3.795</v>
      </c>
      <c r="U626" s="122">
        <v>3.523</v>
      </c>
      <c r="V626" s="122">
        <v>3.659</v>
      </c>
      <c r="W626" s="122">
        <v>3.919</v>
      </c>
      <c r="X626" s="122">
        <v>3.644</v>
      </c>
      <c r="Y626" s="122">
        <v>3.781</v>
      </c>
      <c r="Z626" s="122">
        <v>4.096</v>
      </c>
      <c r="AA626" s="122">
        <v>3.808</v>
      </c>
      <c r="AB626" s="122">
        <v>3.952</v>
      </c>
      <c r="AC626" s="122">
        <v>4.188</v>
      </c>
      <c r="AD626" s="122">
        <v>3.9</v>
      </c>
      <c r="AE626" s="122">
        <v>4.044</v>
      </c>
      <c r="AF626" s="9">
        <f t="shared" si="1"/>
        <v>626</v>
      </c>
    </row>
    <row r="627" ht="15.75" customHeight="1">
      <c r="A627" s="116">
        <v>44816.0</v>
      </c>
      <c r="B627" s="122">
        <v>3.013</v>
      </c>
      <c r="C627" s="117">
        <v>2.713</v>
      </c>
      <c r="D627" s="117">
        <v>2.863</v>
      </c>
      <c r="E627" s="123">
        <v>3.189</v>
      </c>
      <c r="F627" s="117">
        <v>2.901</v>
      </c>
      <c r="G627" s="123">
        <v>3.045</v>
      </c>
      <c r="H627" s="117">
        <v>3.215</v>
      </c>
      <c r="I627" s="123">
        <v>2.915</v>
      </c>
      <c r="J627" s="117">
        <v>3.065</v>
      </c>
      <c r="K627" s="123">
        <v>3.253</v>
      </c>
      <c r="L627" s="117">
        <v>2.953</v>
      </c>
      <c r="M627" s="123">
        <v>3.103</v>
      </c>
      <c r="N627" s="122">
        <v>3.291</v>
      </c>
      <c r="O627" s="123">
        <v>2.991</v>
      </c>
      <c r="P627" s="122">
        <v>3.141</v>
      </c>
      <c r="Q627" s="123">
        <v>3.685</v>
      </c>
      <c r="R627" s="122">
        <v>3.408</v>
      </c>
      <c r="S627" s="122">
        <v>3.547</v>
      </c>
      <c r="T627" s="122">
        <v>3.792</v>
      </c>
      <c r="U627" s="122">
        <v>3.517</v>
      </c>
      <c r="V627" s="122">
        <v>3.655</v>
      </c>
      <c r="W627" s="122">
        <v>3.913</v>
      </c>
      <c r="X627" s="122">
        <v>3.636</v>
      </c>
      <c r="Y627" s="122">
        <v>3.774</v>
      </c>
      <c r="Z627" s="122">
        <v>4.088</v>
      </c>
      <c r="AA627" s="122">
        <v>3.8</v>
      </c>
      <c r="AB627" s="122">
        <v>3.944</v>
      </c>
      <c r="AC627" s="122">
        <v>4.175</v>
      </c>
      <c r="AD627" s="122">
        <v>3.888</v>
      </c>
      <c r="AE627" s="122">
        <v>4.031</v>
      </c>
      <c r="AF627" s="9">
        <f t="shared" si="1"/>
        <v>627</v>
      </c>
    </row>
    <row r="628" ht="15.75" customHeight="1">
      <c r="A628" s="116">
        <v>44813.0</v>
      </c>
      <c r="B628" s="122">
        <v>3.0</v>
      </c>
      <c r="C628" s="117">
        <v>2.7</v>
      </c>
      <c r="D628" s="117">
        <v>2.85</v>
      </c>
      <c r="E628" s="123">
        <v>3.196</v>
      </c>
      <c r="F628" s="117">
        <v>2.903</v>
      </c>
      <c r="G628" s="123">
        <v>3.049</v>
      </c>
      <c r="H628" s="117">
        <v>3.23</v>
      </c>
      <c r="I628" s="123">
        <v>2.93</v>
      </c>
      <c r="J628" s="117">
        <v>3.08</v>
      </c>
      <c r="K628" s="123">
        <v>3.266</v>
      </c>
      <c r="L628" s="117">
        <v>2.966</v>
      </c>
      <c r="M628" s="123">
        <v>3.116</v>
      </c>
      <c r="N628" s="122">
        <v>3.301</v>
      </c>
      <c r="O628" s="123">
        <v>3.001</v>
      </c>
      <c r="P628" s="122">
        <v>3.151</v>
      </c>
      <c r="Q628" s="123">
        <v>3.691</v>
      </c>
      <c r="R628" s="122">
        <v>3.409</v>
      </c>
      <c r="S628" s="122">
        <v>3.55</v>
      </c>
      <c r="T628" s="122">
        <v>3.81</v>
      </c>
      <c r="U628" s="122">
        <v>3.525</v>
      </c>
      <c r="V628" s="122">
        <v>3.668</v>
      </c>
      <c r="W628" s="122">
        <v>3.909</v>
      </c>
      <c r="X628" s="122">
        <v>3.634</v>
      </c>
      <c r="Y628" s="122">
        <v>3.771</v>
      </c>
      <c r="Z628" s="122">
        <v>4.092</v>
      </c>
      <c r="AA628" s="122">
        <v>3.804</v>
      </c>
      <c r="AB628" s="122">
        <v>3.948</v>
      </c>
      <c r="AC628" s="122">
        <v>4.175</v>
      </c>
      <c r="AD628" s="122">
        <v>3.888</v>
      </c>
      <c r="AE628" s="122">
        <v>4.031</v>
      </c>
      <c r="AF628" s="9">
        <f t="shared" si="1"/>
        <v>628</v>
      </c>
    </row>
    <row r="629" ht="15.75" customHeight="1">
      <c r="A629" s="116">
        <v>44812.0</v>
      </c>
      <c r="B629" s="122">
        <v>2.996</v>
      </c>
      <c r="C629" s="117">
        <v>2.696</v>
      </c>
      <c r="D629" s="117">
        <v>2.846</v>
      </c>
      <c r="E629" s="123">
        <v>3.213</v>
      </c>
      <c r="F629" s="117">
        <v>2.919</v>
      </c>
      <c r="G629" s="123">
        <v>3.066</v>
      </c>
      <c r="H629" s="117">
        <v>3.238</v>
      </c>
      <c r="I629" s="123">
        <v>2.938</v>
      </c>
      <c r="J629" s="117">
        <v>3.088</v>
      </c>
      <c r="K629" s="123">
        <v>3.281</v>
      </c>
      <c r="L629" s="117">
        <v>2.981</v>
      </c>
      <c r="M629" s="123">
        <v>3.131</v>
      </c>
      <c r="N629" s="122">
        <v>3.324</v>
      </c>
      <c r="O629" s="123">
        <v>3.024</v>
      </c>
      <c r="P629" s="122">
        <v>3.174</v>
      </c>
      <c r="Q629" s="123">
        <v>3.709</v>
      </c>
      <c r="R629" s="122">
        <v>3.425</v>
      </c>
      <c r="S629" s="122">
        <v>3.567</v>
      </c>
      <c r="T629" s="122">
        <v>3.825</v>
      </c>
      <c r="U629" s="122">
        <v>3.54</v>
      </c>
      <c r="V629" s="122">
        <v>3.683</v>
      </c>
      <c r="W629" s="122">
        <v>3.944</v>
      </c>
      <c r="X629" s="122">
        <v>3.653</v>
      </c>
      <c r="Y629" s="122">
        <v>3.798</v>
      </c>
      <c r="Z629" s="122">
        <v>4.088</v>
      </c>
      <c r="AA629" s="122">
        <v>3.8</v>
      </c>
      <c r="AB629" s="122">
        <v>3.944</v>
      </c>
      <c r="AC629" s="122">
        <v>4.175</v>
      </c>
      <c r="AD629" s="122">
        <v>3.888</v>
      </c>
      <c r="AE629" s="122">
        <v>4.031</v>
      </c>
      <c r="AF629" s="9">
        <f t="shared" si="1"/>
        <v>629</v>
      </c>
    </row>
    <row r="630" ht="15.75" customHeight="1">
      <c r="A630" s="116">
        <v>44811.0</v>
      </c>
      <c r="B630" s="122">
        <v>2.913</v>
      </c>
      <c r="C630" s="117">
        <v>2.613</v>
      </c>
      <c r="D630" s="117">
        <v>2.763</v>
      </c>
      <c r="E630" s="123">
        <v>3.233</v>
      </c>
      <c r="F630" s="117">
        <v>2.933</v>
      </c>
      <c r="G630" s="123">
        <v>3.083</v>
      </c>
      <c r="H630" s="117">
        <v>3.256</v>
      </c>
      <c r="I630" s="123">
        <v>2.956</v>
      </c>
      <c r="J630" s="117">
        <v>3.106</v>
      </c>
      <c r="K630" s="123">
        <v>3.297</v>
      </c>
      <c r="L630" s="117">
        <v>2.997</v>
      </c>
      <c r="M630" s="123">
        <v>3.147</v>
      </c>
      <c r="N630" s="122">
        <v>3.339</v>
      </c>
      <c r="O630" s="123">
        <v>3.039</v>
      </c>
      <c r="P630" s="122">
        <v>3.189</v>
      </c>
      <c r="Q630" s="123">
        <v>3.706</v>
      </c>
      <c r="R630" s="122">
        <v>3.42</v>
      </c>
      <c r="S630" s="122">
        <v>3.563</v>
      </c>
      <c r="T630" s="122">
        <v>3.81</v>
      </c>
      <c r="U630" s="122">
        <v>3.531</v>
      </c>
      <c r="V630" s="122">
        <v>3.671</v>
      </c>
      <c r="W630" s="122">
        <v>3.944</v>
      </c>
      <c r="X630" s="122">
        <v>3.663</v>
      </c>
      <c r="Y630" s="122">
        <v>3.803</v>
      </c>
      <c r="Z630" s="122">
        <v>4.083</v>
      </c>
      <c r="AA630" s="122">
        <v>3.796</v>
      </c>
      <c r="AB630" s="122">
        <v>3.94</v>
      </c>
      <c r="AC630" s="122">
        <v>4.171</v>
      </c>
      <c r="AD630" s="122">
        <v>3.883</v>
      </c>
      <c r="AE630" s="122">
        <v>4.027</v>
      </c>
      <c r="AF630" s="9">
        <f t="shared" si="1"/>
        <v>630</v>
      </c>
    </row>
    <row r="631" ht="15.75" customHeight="1">
      <c r="A631" s="116">
        <v>44810.0</v>
      </c>
      <c r="B631" s="122">
        <v>2.857</v>
      </c>
      <c r="C631" s="117">
        <v>2.557</v>
      </c>
      <c r="D631" s="117">
        <v>2.707</v>
      </c>
      <c r="E631" s="123">
        <v>3.228</v>
      </c>
      <c r="F631" s="117">
        <v>2.965</v>
      </c>
      <c r="G631" s="123">
        <v>3.096</v>
      </c>
      <c r="H631" s="117">
        <v>3.257</v>
      </c>
      <c r="I631" s="123">
        <v>2.957</v>
      </c>
      <c r="J631" s="117">
        <v>3.107</v>
      </c>
      <c r="K631" s="123">
        <v>3.275</v>
      </c>
      <c r="L631" s="117">
        <v>2.975</v>
      </c>
      <c r="M631" s="123">
        <v>3.125</v>
      </c>
      <c r="N631" s="122">
        <v>3.293</v>
      </c>
      <c r="O631" s="123">
        <v>2.993</v>
      </c>
      <c r="P631" s="122">
        <v>3.143</v>
      </c>
      <c r="Q631" s="123">
        <v>3.605</v>
      </c>
      <c r="R631" s="122">
        <v>3.318</v>
      </c>
      <c r="S631" s="122">
        <v>3.461</v>
      </c>
      <c r="T631" s="122">
        <v>3.763</v>
      </c>
      <c r="U631" s="122">
        <v>3.488</v>
      </c>
      <c r="V631" s="122">
        <v>3.626</v>
      </c>
      <c r="W631" s="122">
        <v>3.856</v>
      </c>
      <c r="X631" s="122">
        <v>3.594</v>
      </c>
      <c r="Y631" s="122">
        <v>3.725</v>
      </c>
      <c r="Z631" s="122">
        <v>4.063</v>
      </c>
      <c r="AA631" s="122">
        <v>3.775</v>
      </c>
      <c r="AB631" s="122">
        <v>3.919</v>
      </c>
      <c r="AC631" s="122">
        <v>4.154</v>
      </c>
      <c r="AD631" s="122">
        <v>3.779</v>
      </c>
      <c r="AE631" s="122">
        <v>3.967</v>
      </c>
      <c r="AF631" s="9">
        <f t="shared" si="1"/>
        <v>631</v>
      </c>
    </row>
    <row r="632" ht="15.75" customHeight="1">
      <c r="A632" s="116">
        <v>44809.0</v>
      </c>
      <c r="B632" s="122">
        <v>2.775</v>
      </c>
      <c r="C632" s="117">
        <v>2.475</v>
      </c>
      <c r="D632" s="117">
        <v>2.625</v>
      </c>
      <c r="E632" s="123">
        <v>3.244</v>
      </c>
      <c r="F632" s="117">
        <v>2.963</v>
      </c>
      <c r="G632" s="123">
        <v>3.103</v>
      </c>
      <c r="H632" s="117">
        <v>3.257</v>
      </c>
      <c r="I632" s="123">
        <v>2.979</v>
      </c>
      <c r="J632" s="117">
        <v>3.118</v>
      </c>
      <c r="K632" s="123">
        <v>3.259</v>
      </c>
      <c r="L632" s="117">
        <v>2.969</v>
      </c>
      <c r="M632" s="123">
        <v>3.114</v>
      </c>
      <c r="N632" s="122">
        <v>3.26</v>
      </c>
      <c r="O632" s="123">
        <v>2.96</v>
      </c>
      <c r="P632" s="122">
        <v>3.11</v>
      </c>
      <c r="Q632" s="123">
        <v>3.525</v>
      </c>
      <c r="R632" s="122">
        <v>3.243</v>
      </c>
      <c r="S632" s="122">
        <v>3.384</v>
      </c>
      <c r="T632" s="122">
        <v>3.708</v>
      </c>
      <c r="U632" s="122">
        <v>3.428</v>
      </c>
      <c r="V632" s="122">
        <v>3.568</v>
      </c>
      <c r="W632" s="122">
        <v>3.817</v>
      </c>
      <c r="X632" s="122">
        <v>3.546</v>
      </c>
      <c r="Y632" s="122">
        <v>3.681</v>
      </c>
      <c r="Z632" s="122">
        <v>4.075</v>
      </c>
      <c r="AA632" s="122">
        <v>3.779</v>
      </c>
      <c r="AB632" s="122">
        <v>3.927</v>
      </c>
      <c r="AC632" s="122">
        <v>4.163</v>
      </c>
      <c r="AD632" s="122">
        <v>3.867</v>
      </c>
      <c r="AE632" s="122">
        <v>4.015</v>
      </c>
      <c r="AF632" s="9">
        <f t="shared" si="1"/>
        <v>632</v>
      </c>
    </row>
    <row r="633" ht="15.75" customHeight="1">
      <c r="A633" s="116">
        <v>44804.0</v>
      </c>
      <c r="B633" s="122">
        <v>2.753</v>
      </c>
      <c r="C633" s="117">
        <v>2.453</v>
      </c>
      <c r="D633" s="117">
        <v>2.603</v>
      </c>
      <c r="E633" s="123">
        <v>3.199</v>
      </c>
      <c r="F633" s="117">
        <v>2.918</v>
      </c>
      <c r="G633" s="123">
        <v>3.058</v>
      </c>
      <c r="H633" s="117">
        <v>3.231</v>
      </c>
      <c r="I633" s="123">
        <v>2.953</v>
      </c>
      <c r="J633" s="117">
        <v>3.092</v>
      </c>
      <c r="K633" s="123">
        <v>3.232</v>
      </c>
      <c r="L633" s="117">
        <v>2.943</v>
      </c>
      <c r="M633" s="123">
        <v>3.088</v>
      </c>
      <c r="N633" s="122">
        <v>3.233</v>
      </c>
      <c r="O633" s="123">
        <v>2.933</v>
      </c>
      <c r="P633" s="122">
        <v>3.083</v>
      </c>
      <c r="Q633" s="123">
        <v>3.514</v>
      </c>
      <c r="R633" s="122">
        <v>3.227</v>
      </c>
      <c r="S633" s="122">
        <v>3.37</v>
      </c>
      <c r="T633" s="122">
        <v>3.688</v>
      </c>
      <c r="U633" s="122">
        <v>3.403</v>
      </c>
      <c r="V633" s="122">
        <v>3.546</v>
      </c>
      <c r="W633" s="122">
        <v>3.814</v>
      </c>
      <c r="X633" s="122">
        <v>3.536</v>
      </c>
      <c r="Y633" s="122">
        <v>3.675</v>
      </c>
      <c r="Z633" s="122">
        <v>4.067</v>
      </c>
      <c r="AA633" s="122">
        <v>3.771</v>
      </c>
      <c r="AB633" s="122">
        <v>3.919</v>
      </c>
      <c r="AC633" s="122">
        <v>4.154</v>
      </c>
      <c r="AD633" s="122">
        <v>3.858</v>
      </c>
      <c r="AE633" s="122">
        <v>4.006</v>
      </c>
      <c r="AF633" s="9">
        <f t="shared" si="1"/>
        <v>633</v>
      </c>
    </row>
    <row r="634" ht="15.75" customHeight="1">
      <c r="A634" s="116">
        <v>44803.0</v>
      </c>
      <c r="B634" s="122">
        <v>2.757</v>
      </c>
      <c r="C634" s="117">
        <v>2.457</v>
      </c>
      <c r="D634" s="117">
        <v>2.607</v>
      </c>
      <c r="E634" s="123">
        <v>3.193</v>
      </c>
      <c r="F634" s="117">
        <v>2.918</v>
      </c>
      <c r="G634" s="123">
        <v>3.055</v>
      </c>
      <c r="H634" s="117">
        <v>3.217</v>
      </c>
      <c r="I634" s="123">
        <v>2.939</v>
      </c>
      <c r="J634" s="117">
        <v>3.078</v>
      </c>
      <c r="K634" s="123">
        <v>3.221</v>
      </c>
      <c r="L634" s="117">
        <v>2.932</v>
      </c>
      <c r="M634" s="123">
        <v>3.077</v>
      </c>
      <c r="N634" s="122">
        <v>3.226</v>
      </c>
      <c r="O634" s="123">
        <v>2.926</v>
      </c>
      <c r="P634" s="122">
        <v>3.076</v>
      </c>
      <c r="Q634" s="123">
        <v>3.491</v>
      </c>
      <c r="R634" s="122">
        <v>3.221</v>
      </c>
      <c r="S634" s="122">
        <v>3.356</v>
      </c>
      <c r="T634" s="122">
        <v>3.68</v>
      </c>
      <c r="U634" s="122">
        <v>3.43</v>
      </c>
      <c r="V634" s="122">
        <v>3.555</v>
      </c>
      <c r="W634" s="122">
        <v>3.807</v>
      </c>
      <c r="X634" s="122">
        <v>3.54</v>
      </c>
      <c r="Y634" s="122">
        <v>3.674</v>
      </c>
      <c r="Z634" s="122">
        <v>4.064</v>
      </c>
      <c r="AA634" s="122">
        <v>3.777</v>
      </c>
      <c r="AB634" s="122">
        <v>3.92</v>
      </c>
      <c r="AC634" s="122">
        <v>4.141</v>
      </c>
      <c r="AD634" s="122">
        <v>3.85</v>
      </c>
      <c r="AE634" s="122">
        <v>3.995</v>
      </c>
      <c r="AF634" s="9">
        <f t="shared" si="1"/>
        <v>634</v>
      </c>
    </row>
    <row r="635" ht="15.75" customHeight="1">
      <c r="A635" s="116">
        <v>44802.0</v>
      </c>
      <c r="B635" s="122">
        <v>2.76</v>
      </c>
      <c r="C635" s="117">
        <v>2.46</v>
      </c>
      <c r="D635" s="117">
        <v>2.61</v>
      </c>
      <c r="E635" s="123">
        <v>3.193</v>
      </c>
      <c r="F635" s="117">
        <v>2.911</v>
      </c>
      <c r="G635" s="123">
        <v>3.052</v>
      </c>
      <c r="H635" s="117">
        <v>3.216</v>
      </c>
      <c r="I635" s="123">
        <v>2.937</v>
      </c>
      <c r="J635" s="117">
        <v>3.076</v>
      </c>
      <c r="K635" s="123">
        <v>3.22</v>
      </c>
      <c r="L635" s="117">
        <v>2.931</v>
      </c>
      <c r="M635" s="123">
        <v>3.076</v>
      </c>
      <c r="N635" s="122">
        <v>3.225</v>
      </c>
      <c r="O635" s="123">
        <v>2.925</v>
      </c>
      <c r="P635" s="122">
        <v>3.075</v>
      </c>
      <c r="Q635" s="123">
        <v>3.486</v>
      </c>
      <c r="R635" s="122">
        <v>3.221</v>
      </c>
      <c r="S635" s="122">
        <v>3.354</v>
      </c>
      <c r="T635" s="122">
        <v>3.675</v>
      </c>
      <c r="U635" s="122">
        <v>3.423</v>
      </c>
      <c r="V635" s="122">
        <v>3.549</v>
      </c>
      <c r="W635" s="122">
        <v>3.807</v>
      </c>
      <c r="X635" s="122">
        <v>3.543</v>
      </c>
      <c r="Y635" s="122">
        <v>3.675</v>
      </c>
      <c r="Z635" s="122">
        <v>4.058</v>
      </c>
      <c r="AA635" s="122">
        <v>3.771</v>
      </c>
      <c r="AB635" s="122">
        <v>3.915</v>
      </c>
      <c r="AC635" s="122">
        <v>4.146</v>
      </c>
      <c r="AD635" s="122">
        <v>3.854</v>
      </c>
      <c r="AE635" s="122">
        <v>4.0</v>
      </c>
      <c r="AF635" s="9">
        <f t="shared" si="1"/>
        <v>635</v>
      </c>
    </row>
    <row r="636" ht="15.75" customHeight="1">
      <c r="A636" s="116">
        <v>44799.0</v>
      </c>
      <c r="B636" s="122">
        <v>2.763</v>
      </c>
      <c r="C636" s="117">
        <v>2.463</v>
      </c>
      <c r="D636" s="117">
        <v>2.613</v>
      </c>
      <c r="E636" s="123">
        <v>3.165</v>
      </c>
      <c r="F636" s="117">
        <v>2.909</v>
      </c>
      <c r="G636" s="123">
        <v>3.037</v>
      </c>
      <c r="H636" s="117">
        <v>3.189</v>
      </c>
      <c r="I636" s="123">
        <v>2.924</v>
      </c>
      <c r="J636" s="117">
        <v>3.056</v>
      </c>
      <c r="K636" s="123">
        <v>3.206</v>
      </c>
      <c r="L636" s="117">
        <v>2.923</v>
      </c>
      <c r="M636" s="123">
        <v>3.064</v>
      </c>
      <c r="N636" s="122">
        <v>3.223</v>
      </c>
      <c r="O636" s="123">
        <v>2.923</v>
      </c>
      <c r="P636" s="122">
        <v>3.073</v>
      </c>
      <c r="Q636" s="123">
        <v>3.476</v>
      </c>
      <c r="R636" s="122">
        <v>3.223</v>
      </c>
      <c r="S636" s="122">
        <v>3.35</v>
      </c>
      <c r="T636" s="122">
        <v>3.647</v>
      </c>
      <c r="U636" s="122">
        <v>3.419</v>
      </c>
      <c r="V636" s="122">
        <v>3.533</v>
      </c>
      <c r="W636" s="122">
        <v>3.769</v>
      </c>
      <c r="X636" s="122">
        <v>3.554</v>
      </c>
      <c r="Y636" s="122">
        <v>3.661</v>
      </c>
      <c r="Z636" s="122">
        <v>4.058</v>
      </c>
      <c r="AA636" s="122">
        <v>3.771</v>
      </c>
      <c r="AB636" s="122">
        <v>3.915</v>
      </c>
      <c r="AC636" s="122">
        <v>4.146</v>
      </c>
      <c r="AD636" s="122">
        <v>3.85</v>
      </c>
      <c r="AE636" s="122">
        <v>3.998</v>
      </c>
      <c r="AF636" s="9">
        <f t="shared" si="1"/>
        <v>636</v>
      </c>
    </row>
    <row r="637" ht="15.75" customHeight="1">
      <c r="A637" s="116">
        <v>44798.0</v>
      </c>
      <c r="B637" s="122">
        <v>2.767</v>
      </c>
      <c r="C637" s="117">
        <v>2.467</v>
      </c>
      <c r="D637" s="117">
        <v>2.617</v>
      </c>
      <c r="E637" s="123">
        <v>3.166</v>
      </c>
      <c r="F637" s="117">
        <v>2.904</v>
      </c>
      <c r="G637" s="123">
        <v>3.035</v>
      </c>
      <c r="H637" s="117">
        <v>3.187</v>
      </c>
      <c r="I637" s="123">
        <v>2.916</v>
      </c>
      <c r="J637" s="117">
        <v>3.051</v>
      </c>
      <c r="K637" s="123">
        <v>3.205</v>
      </c>
      <c r="L637" s="117">
        <v>2.92</v>
      </c>
      <c r="M637" s="123">
        <v>3.063</v>
      </c>
      <c r="N637" s="122">
        <v>3.224</v>
      </c>
      <c r="O637" s="123">
        <v>2.924</v>
      </c>
      <c r="P637" s="122">
        <v>3.074</v>
      </c>
      <c r="Q637" s="123">
        <v>3.462</v>
      </c>
      <c r="R637" s="122">
        <v>3.209</v>
      </c>
      <c r="S637" s="122">
        <v>3.335</v>
      </c>
      <c r="T637" s="122">
        <v>3.652</v>
      </c>
      <c r="U637" s="122">
        <v>3.412</v>
      </c>
      <c r="V637" s="122">
        <v>3.532</v>
      </c>
      <c r="W637" s="122">
        <v>3.761</v>
      </c>
      <c r="X637" s="122">
        <v>3.554</v>
      </c>
      <c r="Y637" s="122">
        <v>3.658</v>
      </c>
      <c r="Z637" s="122">
        <v>4.058</v>
      </c>
      <c r="AA637" s="122">
        <v>3.771</v>
      </c>
      <c r="AB637" s="122">
        <v>3.915</v>
      </c>
      <c r="AC637" s="122">
        <v>4.146</v>
      </c>
      <c r="AD637" s="122">
        <v>3.85</v>
      </c>
      <c r="AE637" s="122">
        <v>3.998</v>
      </c>
      <c r="AF637" s="9">
        <f t="shared" si="1"/>
        <v>637</v>
      </c>
    </row>
    <row r="638" ht="15.75" customHeight="1">
      <c r="A638" s="116">
        <v>44797.0</v>
      </c>
      <c r="B638" s="122">
        <v>2.754</v>
      </c>
      <c r="C638" s="117">
        <v>2.454</v>
      </c>
      <c r="D638" s="117">
        <v>2.604</v>
      </c>
      <c r="E638" s="123">
        <v>3.163</v>
      </c>
      <c r="F638" s="117">
        <v>2.9</v>
      </c>
      <c r="G638" s="123">
        <v>3.031</v>
      </c>
      <c r="H638" s="117">
        <v>3.183</v>
      </c>
      <c r="I638" s="123">
        <v>2.911</v>
      </c>
      <c r="J638" s="117">
        <v>3.047</v>
      </c>
      <c r="K638" s="123">
        <v>3.2</v>
      </c>
      <c r="L638" s="117">
        <v>2.914</v>
      </c>
      <c r="M638" s="123">
        <v>3.057</v>
      </c>
      <c r="N638" s="122">
        <v>3.216</v>
      </c>
      <c r="O638" s="123">
        <v>2.916</v>
      </c>
      <c r="P638" s="122">
        <v>3.066</v>
      </c>
      <c r="Q638" s="123">
        <v>3.461</v>
      </c>
      <c r="R638" s="122">
        <v>3.205</v>
      </c>
      <c r="S638" s="122">
        <v>3.333</v>
      </c>
      <c r="T638" s="122">
        <v>3.653</v>
      </c>
      <c r="U638" s="122">
        <v>3.413</v>
      </c>
      <c r="V638" s="122">
        <v>3.533</v>
      </c>
      <c r="W638" s="122">
        <v>3.769</v>
      </c>
      <c r="X638" s="122">
        <v>3.541</v>
      </c>
      <c r="Y638" s="122">
        <v>3.655</v>
      </c>
      <c r="Z638" s="122">
        <v>4.067</v>
      </c>
      <c r="AA638" s="122">
        <v>3.771</v>
      </c>
      <c r="AB638" s="122">
        <v>3.919</v>
      </c>
      <c r="AC638" s="122">
        <v>4.15</v>
      </c>
      <c r="AD638" s="122">
        <v>3.854</v>
      </c>
      <c r="AE638" s="122">
        <v>4.002</v>
      </c>
      <c r="AF638" s="9">
        <f t="shared" si="1"/>
        <v>638</v>
      </c>
    </row>
    <row r="639" ht="15.75" customHeight="1">
      <c r="A639" s="116">
        <v>44796.0</v>
      </c>
      <c r="B639" s="122">
        <v>2.758</v>
      </c>
      <c r="C639" s="117">
        <v>2.458</v>
      </c>
      <c r="D639" s="117">
        <v>2.608</v>
      </c>
      <c r="E639" s="123">
        <v>3.124</v>
      </c>
      <c r="F639" s="117">
        <v>2.861</v>
      </c>
      <c r="G639" s="123">
        <v>2.993</v>
      </c>
      <c r="H639" s="117">
        <v>3.159</v>
      </c>
      <c r="I639" s="123">
        <v>2.887</v>
      </c>
      <c r="J639" s="117">
        <v>3.023</v>
      </c>
      <c r="K639" s="123">
        <v>3.182</v>
      </c>
      <c r="L639" s="117">
        <v>2.897</v>
      </c>
      <c r="M639" s="123">
        <v>3.04</v>
      </c>
      <c r="N639" s="122">
        <v>3.206</v>
      </c>
      <c r="O639" s="123">
        <v>2.906</v>
      </c>
      <c r="P639" s="122">
        <v>3.056</v>
      </c>
      <c r="Q639" s="123">
        <v>3.464</v>
      </c>
      <c r="R639" s="122">
        <v>3.194</v>
      </c>
      <c r="S639" s="122">
        <v>3.329</v>
      </c>
      <c r="T639" s="122">
        <v>3.648</v>
      </c>
      <c r="U639" s="122">
        <v>3.4</v>
      </c>
      <c r="V639" s="122">
        <v>3.524</v>
      </c>
      <c r="W639" s="122">
        <v>3.75</v>
      </c>
      <c r="X639" s="122">
        <v>3.53</v>
      </c>
      <c r="Y639" s="122">
        <v>3.64</v>
      </c>
      <c r="Z639" s="122">
        <v>4.054</v>
      </c>
      <c r="AA639" s="122">
        <v>3.767</v>
      </c>
      <c r="AB639" s="122">
        <v>3.91</v>
      </c>
      <c r="AC639" s="122">
        <v>4.142</v>
      </c>
      <c r="AD639" s="122">
        <v>3.846</v>
      </c>
      <c r="AE639" s="122">
        <v>3.994</v>
      </c>
      <c r="AF639" s="9">
        <f t="shared" si="1"/>
        <v>639</v>
      </c>
    </row>
    <row r="640" ht="15.75" customHeight="1">
      <c r="A640" s="116">
        <v>44795.0</v>
      </c>
      <c r="B640" s="122">
        <v>2.742</v>
      </c>
      <c r="C640" s="117">
        <v>2.45</v>
      </c>
      <c r="D640" s="117">
        <v>2.596</v>
      </c>
      <c r="E640" s="123">
        <v>3.098</v>
      </c>
      <c r="F640" s="117">
        <v>2.841</v>
      </c>
      <c r="G640" s="123">
        <v>2.969</v>
      </c>
      <c r="H640" s="117">
        <v>3.143</v>
      </c>
      <c r="I640" s="123">
        <v>2.864</v>
      </c>
      <c r="J640" s="117">
        <v>3.004</v>
      </c>
      <c r="K640" s="123">
        <v>3.148</v>
      </c>
      <c r="L640" s="117">
        <v>2.859</v>
      </c>
      <c r="M640" s="123">
        <v>3.004</v>
      </c>
      <c r="N640" s="122">
        <v>3.154</v>
      </c>
      <c r="O640" s="123">
        <v>2.854</v>
      </c>
      <c r="P640" s="122">
        <v>3.004</v>
      </c>
      <c r="Q640" s="123">
        <v>3.427</v>
      </c>
      <c r="R640" s="122">
        <v>3.161</v>
      </c>
      <c r="S640" s="122">
        <v>3.294</v>
      </c>
      <c r="T640" s="122">
        <v>3.615</v>
      </c>
      <c r="U640" s="122">
        <v>3.36</v>
      </c>
      <c r="V640" s="122">
        <v>3.488</v>
      </c>
      <c r="W640" s="122">
        <v>3.754</v>
      </c>
      <c r="X640" s="122">
        <v>3.511</v>
      </c>
      <c r="Y640" s="122">
        <v>3.633</v>
      </c>
      <c r="Z640" s="122">
        <v>4.063</v>
      </c>
      <c r="AA640" s="122">
        <v>3.767</v>
      </c>
      <c r="AB640" s="122">
        <v>3.915</v>
      </c>
      <c r="AC640" s="122">
        <v>4.15</v>
      </c>
      <c r="AD640" s="122">
        <v>3.854</v>
      </c>
      <c r="AE640" s="122">
        <v>4.002</v>
      </c>
      <c r="AF640" s="9">
        <f t="shared" si="1"/>
        <v>640</v>
      </c>
    </row>
    <row r="641" ht="15.75" customHeight="1">
      <c r="A641" s="116">
        <v>44792.0</v>
      </c>
      <c r="B641" s="122">
        <v>2.745</v>
      </c>
      <c r="C641" s="117">
        <v>2.445</v>
      </c>
      <c r="D641" s="117">
        <v>2.595</v>
      </c>
      <c r="E641" s="123">
        <v>3.083</v>
      </c>
      <c r="F641" s="117">
        <v>2.845</v>
      </c>
      <c r="G641" s="123">
        <v>2.964</v>
      </c>
      <c r="H641" s="117">
        <v>3.129</v>
      </c>
      <c r="I641" s="123">
        <v>2.864</v>
      </c>
      <c r="J641" s="117">
        <v>2.996</v>
      </c>
      <c r="K641" s="123">
        <v>3.141</v>
      </c>
      <c r="L641" s="117">
        <v>2.858</v>
      </c>
      <c r="M641" s="123">
        <v>2.999</v>
      </c>
      <c r="N641" s="122">
        <v>3.153</v>
      </c>
      <c r="O641" s="123">
        <v>2.853</v>
      </c>
      <c r="P641" s="122">
        <v>3.003</v>
      </c>
      <c r="Q641" s="123">
        <v>3.415</v>
      </c>
      <c r="R641" s="122">
        <v>3.15</v>
      </c>
      <c r="S641" s="122">
        <v>3.282</v>
      </c>
      <c r="T641" s="122">
        <v>3.609</v>
      </c>
      <c r="U641" s="122">
        <v>3.364</v>
      </c>
      <c r="V641" s="122">
        <v>3.487</v>
      </c>
      <c r="W641" s="122">
        <v>3.72</v>
      </c>
      <c r="X641" s="122">
        <v>3.499</v>
      </c>
      <c r="Y641" s="122">
        <v>3.609</v>
      </c>
      <c r="Z641" s="122">
        <v>4.079</v>
      </c>
      <c r="AA641" s="122">
        <v>3.783</v>
      </c>
      <c r="AB641" s="122">
        <v>3.931</v>
      </c>
      <c r="AC641" s="122">
        <v>4.167</v>
      </c>
      <c r="AD641" s="122">
        <v>3.871</v>
      </c>
      <c r="AE641" s="122">
        <v>4.019</v>
      </c>
      <c r="AF641" s="9">
        <f t="shared" si="1"/>
        <v>641</v>
      </c>
    </row>
    <row r="642" ht="15.75" customHeight="1">
      <c r="A642" s="116">
        <v>44791.0</v>
      </c>
      <c r="B642" s="122">
        <v>2.733</v>
      </c>
      <c r="C642" s="117">
        <v>2.433</v>
      </c>
      <c r="D642" s="117">
        <v>2.583</v>
      </c>
      <c r="E642" s="123">
        <v>3.074</v>
      </c>
      <c r="F642" s="117">
        <v>2.855</v>
      </c>
      <c r="G642" s="123">
        <v>2.964</v>
      </c>
      <c r="H642" s="117">
        <v>3.12</v>
      </c>
      <c r="I642" s="123">
        <v>2.849</v>
      </c>
      <c r="J642" s="117">
        <v>2.984</v>
      </c>
      <c r="K642" s="123">
        <v>3.136</v>
      </c>
      <c r="L642" s="117">
        <v>2.85</v>
      </c>
      <c r="M642" s="123">
        <v>2.993</v>
      </c>
      <c r="N642" s="122">
        <v>3.151</v>
      </c>
      <c r="O642" s="123">
        <v>2.851</v>
      </c>
      <c r="P642" s="122">
        <v>3.001</v>
      </c>
      <c r="Q642" s="123">
        <v>3.4</v>
      </c>
      <c r="R642" s="122">
        <v>3.173</v>
      </c>
      <c r="S642" s="122">
        <v>3.286</v>
      </c>
      <c r="T642" s="122">
        <v>3.602</v>
      </c>
      <c r="U642" s="122">
        <v>3.357</v>
      </c>
      <c r="V642" s="122">
        <v>3.48</v>
      </c>
      <c r="W642" s="122">
        <v>3.716</v>
      </c>
      <c r="X642" s="122">
        <v>3.494</v>
      </c>
      <c r="Y642" s="122">
        <v>3.605</v>
      </c>
      <c r="Z642" s="122">
        <v>4.071</v>
      </c>
      <c r="AA642" s="122">
        <v>3.775</v>
      </c>
      <c r="AB642" s="122">
        <v>3.923</v>
      </c>
      <c r="AC642" s="122">
        <v>4.158</v>
      </c>
      <c r="AD642" s="122">
        <v>3.863</v>
      </c>
      <c r="AE642" s="122">
        <v>4.01</v>
      </c>
      <c r="AF642" s="9">
        <f t="shared" si="1"/>
        <v>642</v>
      </c>
    </row>
    <row r="643" ht="15.75" customHeight="1">
      <c r="A643" s="116">
        <v>44790.0</v>
      </c>
      <c r="B643" s="122">
        <v>2.733</v>
      </c>
      <c r="C643" s="117">
        <v>2.433</v>
      </c>
      <c r="D643" s="117">
        <v>2.583</v>
      </c>
      <c r="E643" s="123">
        <v>3.073</v>
      </c>
      <c r="F643" s="117">
        <v>2.845</v>
      </c>
      <c r="G643" s="123">
        <v>2.959</v>
      </c>
      <c r="H643" s="117">
        <v>3.107</v>
      </c>
      <c r="I643" s="123">
        <v>2.843</v>
      </c>
      <c r="J643" s="117">
        <v>2.975</v>
      </c>
      <c r="K643" s="123">
        <v>3.117</v>
      </c>
      <c r="L643" s="117">
        <v>2.835</v>
      </c>
      <c r="M643" s="123">
        <v>2.976</v>
      </c>
      <c r="N643" s="122">
        <v>3.128</v>
      </c>
      <c r="O643" s="123">
        <v>2.828</v>
      </c>
      <c r="P643" s="122">
        <v>2.978</v>
      </c>
      <c r="Q643" s="123">
        <v>3.387</v>
      </c>
      <c r="R643" s="122">
        <v>3.153</v>
      </c>
      <c r="S643" s="122">
        <v>3.27</v>
      </c>
      <c r="T643" s="122">
        <v>3.624</v>
      </c>
      <c r="U643" s="122">
        <v>3.386</v>
      </c>
      <c r="V643" s="122">
        <v>3.505</v>
      </c>
      <c r="W643" s="122">
        <v>3.733</v>
      </c>
      <c r="X643" s="122">
        <v>3.483</v>
      </c>
      <c r="Y643" s="122">
        <v>3.608</v>
      </c>
      <c r="Z643" s="122">
        <v>4.071</v>
      </c>
      <c r="AA643" s="122">
        <v>3.775</v>
      </c>
      <c r="AB643" s="122">
        <v>3.923</v>
      </c>
      <c r="AC643" s="122">
        <v>4.158</v>
      </c>
      <c r="AD643" s="122">
        <v>3.863</v>
      </c>
      <c r="AE643" s="122">
        <v>4.01</v>
      </c>
      <c r="AF643" s="9">
        <f t="shared" si="1"/>
        <v>643</v>
      </c>
    </row>
    <row r="644" ht="15.75" customHeight="1">
      <c r="A644" s="116">
        <v>44789.0</v>
      </c>
      <c r="B644" s="122">
        <v>2.721</v>
      </c>
      <c r="C644" s="117">
        <v>2.421</v>
      </c>
      <c r="D644" s="117">
        <v>2.571</v>
      </c>
      <c r="E644" s="123">
        <v>3.058</v>
      </c>
      <c r="F644" s="117">
        <v>2.833</v>
      </c>
      <c r="G644" s="123">
        <v>2.945</v>
      </c>
      <c r="H644" s="117">
        <v>3.096</v>
      </c>
      <c r="I644" s="123">
        <v>2.824</v>
      </c>
      <c r="J644" s="117">
        <v>2.96</v>
      </c>
      <c r="K644" s="123">
        <v>3.108</v>
      </c>
      <c r="L644" s="117">
        <v>2.823</v>
      </c>
      <c r="M644" s="123">
        <v>2.966</v>
      </c>
      <c r="N644" s="122">
        <v>3.121</v>
      </c>
      <c r="O644" s="123">
        <v>2.821</v>
      </c>
      <c r="P644" s="122">
        <v>2.971</v>
      </c>
      <c r="Q644" s="123">
        <v>3.352</v>
      </c>
      <c r="R644" s="122">
        <v>3.112</v>
      </c>
      <c r="S644" s="122">
        <v>3.232</v>
      </c>
      <c r="T644" s="122">
        <v>3.605</v>
      </c>
      <c r="U644" s="122">
        <v>3.338</v>
      </c>
      <c r="V644" s="122">
        <v>3.472</v>
      </c>
      <c r="W644" s="122">
        <v>3.729</v>
      </c>
      <c r="X644" s="122">
        <v>3.479</v>
      </c>
      <c r="Y644" s="122">
        <v>3.604</v>
      </c>
      <c r="Z644" s="122">
        <v>4.071</v>
      </c>
      <c r="AA644" s="122">
        <v>3.775</v>
      </c>
      <c r="AB644" s="122">
        <v>3.923</v>
      </c>
      <c r="AC644" s="122">
        <v>4.158</v>
      </c>
      <c r="AD644" s="122">
        <v>3.863</v>
      </c>
      <c r="AE644" s="122">
        <v>4.01</v>
      </c>
      <c r="AF644" s="9">
        <f t="shared" si="1"/>
        <v>644</v>
      </c>
    </row>
    <row r="645" ht="15.75" customHeight="1">
      <c r="A645" s="116">
        <v>44788.0</v>
      </c>
      <c r="B645" s="122">
        <v>2.721</v>
      </c>
      <c r="C645" s="117">
        <v>2.421</v>
      </c>
      <c r="D645" s="117">
        <v>2.571</v>
      </c>
      <c r="E645" s="123">
        <v>3.076</v>
      </c>
      <c r="F645" s="117">
        <v>2.814</v>
      </c>
      <c r="G645" s="123">
        <v>2.945</v>
      </c>
      <c r="H645" s="117">
        <v>3.117</v>
      </c>
      <c r="I645" s="123">
        <v>2.846</v>
      </c>
      <c r="J645" s="117">
        <v>2.981</v>
      </c>
      <c r="K645" s="123">
        <v>3.124</v>
      </c>
      <c r="L645" s="117">
        <v>2.838</v>
      </c>
      <c r="M645" s="123">
        <v>2.981</v>
      </c>
      <c r="N645" s="122">
        <v>3.131</v>
      </c>
      <c r="O645" s="123">
        <v>2.831</v>
      </c>
      <c r="P645" s="122">
        <v>2.981</v>
      </c>
      <c r="Q645" s="123">
        <v>3.389</v>
      </c>
      <c r="R645" s="122">
        <v>3.132</v>
      </c>
      <c r="S645" s="122">
        <v>3.26</v>
      </c>
      <c r="T645" s="122">
        <v>3.627</v>
      </c>
      <c r="U645" s="122">
        <v>3.342</v>
      </c>
      <c r="V645" s="122">
        <v>3.485</v>
      </c>
      <c r="W645" s="122">
        <v>3.757</v>
      </c>
      <c r="X645" s="122">
        <v>3.479</v>
      </c>
      <c r="Y645" s="122">
        <v>3.618</v>
      </c>
      <c r="Z645" s="122">
        <v>4.071</v>
      </c>
      <c r="AA645" s="122">
        <v>3.775</v>
      </c>
      <c r="AB645" s="122">
        <v>3.923</v>
      </c>
      <c r="AC645" s="122">
        <v>4.158</v>
      </c>
      <c r="AD645" s="122">
        <v>3.863</v>
      </c>
      <c r="AE645" s="122">
        <v>4.01</v>
      </c>
      <c r="AF645" s="9">
        <f t="shared" si="1"/>
        <v>645</v>
      </c>
    </row>
    <row r="646" ht="15.75" customHeight="1">
      <c r="A646" s="116">
        <v>44785.0</v>
      </c>
      <c r="B646" s="122">
        <v>2.713</v>
      </c>
      <c r="C646" s="117">
        <v>2.413</v>
      </c>
      <c r="D646" s="117">
        <v>2.563</v>
      </c>
      <c r="E646" s="123">
        <v>3.068</v>
      </c>
      <c r="F646" s="117">
        <v>2.818</v>
      </c>
      <c r="G646" s="123">
        <v>2.943</v>
      </c>
      <c r="H646" s="117">
        <v>3.121</v>
      </c>
      <c r="I646" s="123">
        <v>2.85</v>
      </c>
      <c r="J646" s="117">
        <v>2.986</v>
      </c>
      <c r="K646" s="123">
        <v>3.131</v>
      </c>
      <c r="L646" s="117">
        <v>2.845</v>
      </c>
      <c r="M646" s="123">
        <v>2.988</v>
      </c>
      <c r="N646" s="122">
        <v>3.14</v>
      </c>
      <c r="O646" s="123">
        <v>2.84</v>
      </c>
      <c r="P646" s="122">
        <v>2.99</v>
      </c>
      <c r="Q646" s="123">
        <v>3.341</v>
      </c>
      <c r="R646" s="122">
        <v>3.095</v>
      </c>
      <c r="S646" s="122">
        <v>3.218</v>
      </c>
      <c r="T646" s="122">
        <v>3.625</v>
      </c>
      <c r="U646" s="122">
        <v>3.365</v>
      </c>
      <c r="V646" s="122">
        <v>3.495</v>
      </c>
      <c r="W646" s="122">
        <v>3.75</v>
      </c>
      <c r="X646" s="122">
        <v>3.486</v>
      </c>
      <c r="Y646" s="122">
        <v>3.618</v>
      </c>
      <c r="Z646" s="122">
        <v>4.079</v>
      </c>
      <c r="AA646" s="122">
        <v>3.779</v>
      </c>
      <c r="AB646" s="122">
        <v>3.929</v>
      </c>
      <c r="AC646" s="122">
        <v>4.167</v>
      </c>
      <c r="AD646" s="122">
        <v>3.867</v>
      </c>
      <c r="AE646" s="122">
        <v>4.017</v>
      </c>
      <c r="AF646" s="9">
        <f t="shared" si="1"/>
        <v>646</v>
      </c>
    </row>
    <row r="647" ht="15.75" customHeight="1">
      <c r="A647" s="116">
        <v>44784.0</v>
      </c>
      <c r="B647" s="122">
        <v>2.725</v>
      </c>
      <c r="C647" s="117">
        <v>2.425</v>
      </c>
      <c r="D647" s="117">
        <v>2.575</v>
      </c>
      <c r="E647" s="123">
        <v>3.056</v>
      </c>
      <c r="F647" s="117">
        <v>2.834</v>
      </c>
      <c r="G647" s="123">
        <v>2.945</v>
      </c>
      <c r="H647" s="117">
        <v>3.124</v>
      </c>
      <c r="I647" s="123">
        <v>2.846</v>
      </c>
      <c r="J647" s="117">
        <v>2.985</v>
      </c>
      <c r="K647" s="123">
        <v>3.133</v>
      </c>
      <c r="L647" s="117">
        <v>2.844</v>
      </c>
      <c r="M647" s="123">
        <v>2.989</v>
      </c>
      <c r="N647" s="122">
        <v>3.143</v>
      </c>
      <c r="O647" s="123">
        <v>2.843</v>
      </c>
      <c r="P647" s="122">
        <v>2.993</v>
      </c>
      <c r="Q647" s="123">
        <v>3.332</v>
      </c>
      <c r="R647" s="122">
        <v>3.082</v>
      </c>
      <c r="S647" s="122">
        <v>3.207</v>
      </c>
      <c r="T647" s="122">
        <v>3.597</v>
      </c>
      <c r="U647" s="122">
        <v>3.342</v>
      </c>
      <c r="V647" s="122">
        <v>3.47</v>
      </c>
      <c r="W647" s="122">
        <v>3.733</v>
      </c>
      <c r="X647" s="122">
        <v>3.497</v>
      </c>
      <c r="Y647" s="122">
        <v>3.615</v>
      </c>
      <c r="Z647" s="122">
        <v>4.083</v>
      </c>
      <c r="AA647" s="122">
        <v>3.783</v>
      </c>
      <c r="AB647" s="122">
        <v>3.933</v>
      </c>
      <c r="AC647" s="122">
        <v>4.163</v>
      </c>
      <c r="AD647" s="122">
        <v>3.863</v>
      </c>
      <c r="AE647" s="122">
        <v>4.013</v>
      </c>
      <c r="AF647" s="9">
        <f t="shared" si="1"/>
        <v>647</v>
      </c>
    </row>
    <row r="648" ht="15.75" customHeight="1">
      <c r="A648" s="116">
        <v>44783.0</v>
      </c>
      <c r="B648" s="122">
        <v>2.754</v>
      </c>
      <c r="C648" s="117">
        <v>2.454</v>
      </c>
      <c r="D648" s="117">
        <v>2.604</v>
      </c>
      <c r="E648" s="123">
        <v>3.188</v>
      </c>
      <c r="F648" s="117">
        <v>2.925</v>
      </c>
      <c r="G648" s="123">
        <v>3.056</v>
      </c>
      <c r="H648" s="117">
        <v>3.231</v>
      </c>
      <c r="I648" s="123">
        <v>2.946</v>
      </c>
      <c r="J648" s="117">
        <v>3.089</v>
      </c>
      <c r="K648" s="123">
        <v>3.243</v>
      </c>
      <c r="L648" s="117">
        <v>2.95</v>
      </c>
      <c r="M648" s="123">
        <v>3.096</v>
      </c>
      <c r="N648" s="122">
        <v>3.254</v>
      </c>
      <c r="O648" s="123">
        <v>2.954</v>
      </c>
      <c r="P648" s="122">
        <v>3.104</v>
      </c>
      <c r="Q648" s="123">
        <v>3.457</v>
      </c>
      <c r="R648" s="122">
        <v>3.194</v>
      </c>
      <c r="S648" s="122">
        <v>3.325</v>
      </c>
      <c r="T648" s="122">
        <v>3.723</v>
      </c>
      <c r="U648" s="122">
        <v>3.453</v>
      </c>
      <c r="V648" s="122">
        <v>3.588</v>
      </c>
      <c r="W648" s="122">
        <v>3.843</v>
      </c>
      <c r="X648" s="122">
        <v>3.579</v>
      </c>
      <c r="Y648" s="122">
        <v>3.711</v>
      </c>
      <c r="Z648" s="122">
        <v>4.121</v>
      </c>
      <c r="AA648" s="122">
        <v>3.821</v>
      </c>
      <c r="AB648" s="122">
        <v>3.971</v>
      </c>
      <c r="AC648" s="122">
        <v>4.198</v>
      </c>
      <c r="AD648" s="122">
        <v>3.9</v>
      </c>
      <c r="AE648" s="122">
        <v>4.049</v>
      </c>
      <c r="AF648" s="9">
        <f t="shared" si="1"/>
        <v>648</v>
      </c>
    </row>
    <row r="649" ht="15.75" customHeight="1">
      <c r="A649" s="116">
        <v>44782.0</v>
      </c>
      <c r="B649" s="122">
        <v>2.779</v>
      </c>
      <c r="C649" s="117">
        <v>2.496</v>
      </c>
      <c r="D649" s="117">
        <v>2.638</v>
      </c>
      <c r="E649" s="123">
        <v>3.219</v>
      </c>
      <c r="F649" s="117">
        <v>2.95</v>
      </c>
      <c r="G649" s="123">
        <v>3.084</v>
      </c>
      <c r="H649" s="117">
        <v>3.249</v>
      </c>
      <c r="I649" s="123">
        <v>2.963</v>
      </c>
      <c r="J649" s="117">
        <v>3.106</v>
      </c>
      <c r="K649" s="123">
        <v>3.276</v>
      </c>
      <c r="L649" s="117">
        <v>2.983</v>
      </c>
      <c r="M649" s="123">
        <v>3.13</v>
      </c>
      <c r="N649" s="122">
        <v>3.304</v>
      </c>
      <c r="O649" s="123">
        <v>3.004</v>
      </c>
      <c r="P649" s="122">
        <v>3.154</v>
      </c>
      <c r="Q649" s="123">
        <v>3.464</v>
      </c>
      <c r="R649" s="122">
        <v>3.2</v>
      </c>
      <c r="S649" s="122">
        <v>3.332</v>
      </c>
      <c r="T649" s="122">
        <v>3.715</v>
      </c>
      <c r="U649" s="122">
        <v>3.45</v>
      </c>
      <c r="V649" s="122">
        <v>3.583</v>
      </c>
      <c r="W649" s="122">
        <v>3.836</v>
      </c>
      <c r="X649" s="122">
        <v>3.583</v>
      </c>
      <c r="Y649" s="122">
        <v>3.709</v>
      </c>
      <c r="Z649" s="122">
        <v>4.121</v>
      </c>
      <c r="AA649" s="122">
        <v>3.821</v>
      </c>
      <c r="AB649" s="122">
        <v>3.971</v>
      </c>
      <c r="AC649" s="122">
        <v>4.198</v>
      </c>
      <c r="AD649" s="122">
        <v>3.9</v>
      </c>
      <c r="AE649" s="122">
        <v>4.049</v>
      </c>
      <c r="AF649" s="9">
        <f t="shared" si="1"/>
        <v>649</v>
      </c>
    </row>
    <row r="650" ht="15.75" customHeight="1">
      <c r="A650" s="116">
        <v>44781.0</v>
      </c>
      <c r="B650" s="122">
        <v>2.733</v>
      </c>
      <c r="C650" s="117">
        <v>2.442</v>
      </c>
      <c r="D650" s="117">
        <v>2.588</v>
      </c>
      <c r="E650" s="123">
        <v>3.154</v>
      </c>
      <c r="F650" s="117">
        <v>2.904</v>
      </c>
      <c r="G650" s="123">
        <v>3.029</v>
      </c>
      <c r="H650" s="117">
        <v>3.207</v>
      </c>
      <c r="I650" s="123">
        <v>2.914</v>
      </c>
      <c r="J650" s="117">
        <v>3.061</v>
      </c>
      <c r="K650" s="123">
        <v>3.216</v>
      </c>
      <c r="L650" s="117">
        <v>2.92</v>
      </c>
      <c r="M650" s="123">
        <v>3.068</v>
      </c>
      <c r="N650" s="122">
        <v>3.225</v>
      </c>
      <c r="O650" s="123">
        <v>2.925</v>
      </c>
      <c r="P650" s="122">
        <v>3.075</v>
      </c>
      <c r="Q650" s="123">
        <v>3.436</v>
      </c>
      <c r="R650" s="122">
        <v>3.173</v>
      </c>
      <c r="S650" s="122">
        <v>3.305</v>
      </c>
      <c r="T650" s="122">
        <v>3.705</v>
      </c>
      <c r="U650" s="122">
        <v>3.45</v>
      </c>
      <c r="V650" s="122">
        <v>3.578</v>
      </c>
      <c r="W650" s="122">
        <v>3.843</v>
      </c>
      <c r="X650" s="122">
        <v>3.593</v>
      </c>
      <c r="Y650" s="122">
        <v>3.718</v>
      </c>
      <c r="Z650" s="122">
        <v>4.108</v>
      </c>
      <c r="AA650" s="122">
        <v>3.808</v>
      </c>
      <c r="AB650" s="122">
        <v>3.958</v>
      </c>
      <c r="AC650" s="122">
        <v>4.192</v>
      </c>
      <c r="AD650" s="122">
        <v>3.892</v>
      </c>
      <c r="AE650" s="122">
        <v>4.042</v>
      </c>
      <c r="AF650" s="9">
        <f t="shared" si="1"/>
        <v>650</v>
      </c>
    </row>
    <row r="651" ht="15.75" customHeight="1">
      <c r="A651" s="116">
        <v>44778.0</v>
      </c>
      <c r="B651" s="122">
        <v>2.729</v>
      </c>
      <c r="C651" s="117">
        <v>2.438</v>
      </c>
      <c r="D651" s="117">
        <v>2.583</v>
      </c>
      <c r="E651" s="123">
        <v>3.156</v>
      </c>
      <c r="F651" s="117">
        <v>2.9</v>
      </c>
      <c r="G651" s="123">
        <v>3.028</v>
      </c>
      <c r="H651" s="117">
        <v>3.207</v>
      </c>
      <c r="I651" s="123">
        <v>2.914</v>
      </c>
      <c r="J651" s="117">
        <v>3.061</v>
      </c>
      <c r="K651" s="123">
        <v>3.214</v>
      </c>
      <c r="L651" s="117">
        <v>2.917</v>
      </c>
      <c r="M651" s="123">
        <v>3.065</v>
      </c>
      <c r="N651" s="122">
        <v>3.22</v>
      </c>
      <c r="O651" s="123">
        <v>2.92</v>
      </c>
      <c r="P651" s="122">
        <v>3.07</v>
      </c>
      <c r="Q651" s="123">
        <v>3.417</v>
      </c>
      <c r="R651" s="122">
        <v>3.147</v>
      </c>
      <c r="S651" s="122">
        <v>3.282</v>
      </c>
      <c r="T651" s="122">
        <v>3.717</v>
      </c>
      <c r="U651" s="122">
        <v>3.462</v>
      </c>
      <c r="V651" s="122">
        <v>3.59</v>
      </c>
      <c r="W651" s="122">
        <v>3.857</v>
      </c>
      <c r="X651" s="122">
        <v>3.579</v>
      </c>
      <c r="Y651" s="122">
        <v>3.718</v>
      </c>
      <c r="Z651" s="122">
        <v>4.108</v>
      </c>
      <c r="AA651" s="122">
        <v>3.808</v>
      </c>
      <c r="AB651" s="122">
        <v>3.958</v>
      </c>
      <c r="AC651" s="122">
        <v>4.192</v>
      </c>
      <c r="AD651" s="122">
        <v>3.892</v>
      </c>
      <c r="AE651" s="122">
        <v>4.042</v>
      </c>
      <c r="AF651" s="9">
        <f t="shared" si="1"/>
        <v>651</v>
      </c>
    </row>
    <row r="652" ht="15.75" customHeight="1">
      <c r="A652" s="116">
        <v>44777.0</v>
      </c>
      <c r="B652" s="122">
        <v>2.725</v>
      </c>
      <c r="C652" s="117">
        <v>2.425</v>
      </c>
      <c r="D652" s="117">
        <v>2.575</v>
      </c>
      <c r="E652" s="123">
        <v>3.124</v>
      </c>
      <c r="F652" s="117">
        <v>2.874</v>
      </c>
      <c r="G652" s="123">
        <v>2.999</v>
      </c>
      <c r="H652" s="117">
        <v>3.164</v>
      </c>
      <c r="I652" s="123">
        <v>2.907</v>
      </c>
      <c r="J652" s="117">
        <v>3.036</v>
      </c>
      <c r="K652" s="123">
        <v>3.184</v>
      </c>
      <c r="L652" s="117">
        <v>2.905</v>
      </c>
      <c r="M652" s="123">
        <v>3.045</v>
      </c>
      <c r="N652" s="122">
        <v>3.204</v>
      </c>
      <c r="O652" s="123">
        <v>2.904</v>
      </c>
      <c r="P652" s="122">
        <v>3.054</v>
      </c>
      <c r="Q652" s="123">
        <v>3.405</v>
      </c>
      <c r="R652" s="122">
        <v>3.136</v>
      </c>
      <c r="S652" s="122">
        <v>3.27</v>
      </c>
      <c r="T652" s="122">
        <v>3.69</v>
      </c>
      <c r="U652" s="122">
        <v>3.445</v>
      </c>
      <c r="V652" s="122">
        <v>3.568</v>
      </c>
      <c r="W652" s="122">
        <v>3.829</v>
      </c>
      <c r="X652" s="122">
        <v>3.586</v>
      </c>
      <c r="Y652" s="122">
        <v>3.707</v>
      </c>
      <c r="Z652" s="122">
        <v>4.107</v>
      </c>
      <c r="AA652" s="122">
        <v>3.808</v>
      </c>
      <c r="AB652" s="122">
        <v>3.958</v>
      </c>
      <c r="AC652" s="122">
        <v>4.192</v>
      </c>
      <c r="AD652" s="122">
        <v>3.892</v>
      </c>
      <c r="AE652" s="122">
        <v>4.042</v>
      </c>
      <c r="AF652" s="9">
        <f t="shared" si="1"/>
        <v>652</v>
      </c>
    </row>
    <row r="653" ht="15.75" customHeight="1">
      <c r="A653" s="116">
        <v>44776.0</v>
      </c>
      <c r="B653" s="122">
        <v>2.725</v>
      </c>
      <c r="C653" s="117">
        <v>2.425</v>
      </c>
      <c r="D653" s="117">
        <v>2.575</v>
      </c>
      <c r="E653" s="123">
        <v>3.093</v>
      </c>
      <c r="F653" s="117">
        <v>2.861</v>
      </c>
      <c r="G653" s="123">
        <v>2.977</v>
      </c>
      <c r="H653" s="117">
        <v>3.154</v>
      </c>
      <c r="I653" s="123">
        <v>2.869</v>
      </c>
      <c r="J653" s="117">
        <v>3.011</v>
      </c>
      <c r="K653" s="123">
        <v>3.171</v>
      </c>
      <c r="L653" s="117">
        <v>2.878</v>
      </c>
      <c r="M653" s="123">
        <v>3.024</v>
      </c>
      <c r="N653" s="122">
        <v>3.188</v>
      </c>
      <c r="O653" s="123">
        <v>2.888</v>
      </c>
      <c r="P653" s="122">
        <v>3.038</v>
      </c>
      <c r="Q653" s="123">
        <v>3.345</v>
      </c>
      <c r="R653" s="122">
        <v>3.095</v>
      </c>
      <c r="S653" s="122">
        <v>3.22</v>
      </c>
      <c r="T653" s="122">
        <v>3.604</v>
      </c>
      <c r="U653" s="122">
        <v>3.385</v>
      </c>
      <c r="V653" s="122">
        <v>3.495</v>
      </c>
      <c r="W653" s="122">
        <v>3.79</v>
      </c>
      <c r="X653" s="122">
        <v>3.554</v>
      </c>
      <c r="Y653" s="122">
        <v>3.672</v>
      </c>
      <c r="Z653" s="122">
        <v>4.104</v>
      </c>
      <c r="AA653" s="122">
        <v>3.804</v>
      </c>
      <c r="AB653" s="122">
        <v>3.954</v>
      </c>
      <c r="AC653" s="122">
        <v>4.183</v>
      </c>
      <c r="AD653" s="122">
        <v>3.883</v>
      </c>
      <c r="AE653" s="122">
        <v>4.033</v>
      </c>
      <c r="AF653" s="9">
        <f t="shared" si="1"/>
        <v>653</v>
      </c>
    </row>
    <row r="654" ht="15.75" customHeight="1">
      <c r="A654" s="116">
        <v>44775.0</v>
      </c>
      <c r="B654" s="122">
        <v>2.713</v>
      </c>
      <c r="C654" s="117">
        <v>2.421</v>
      </c>
      <c r="D654" s="117">
        <v>2.567</v>
      </c>
      <c r="E654" s="123">
        <v>3.083</v>
      </c>
      <c r="F654" s="117">
        <v>2.845</v>
      </c>
      <c r="G654" s="123">
        <v>2.964</v>
      </c>
      <c r="H654" s="117">
        <v>3.137</v>
      </c>
      <c r="I654" s="123">
        <v>2.859</v>
      </c>
      <c r="J654" s="117">
        <v>2.998</v>
      </c>
      <c r="K654" s="123">
        <v>3.162</v>
      </c>
      <c r="L654" s="117">
        <v>2.873</v>
      </c>
      <c r="M654" s="123">
        <v>3.018</v>
      </c>
      <c r="N654" s="122">
        <v>3.188</v>
      </c>
      <c r="O654" s="123">
        <v>2.888</v>
      </c>
      <c r="P654" s="122">
        <v>3.038</v>
      </c>
      <c r="Q654" s="123">
        <v>3.326</v>
      </c>
      <c r="R654" s="122">
        <v>3.063</v>
      </c>
      <c r="S654" s="122">
        <v>3.195</v>
      </c>
      <c r="T654" s="122">
        <v>3.598</v>
      </c>
      <c r="U654" s="122">
        <v>3.363</v>
      </c>
      <c r="V654" s="122">
        <v>3.481</v>
      </c>
      <c r="W654" s="122">
        <v>3.766</v>
      </c>
      <c r="X654" s="122">
        <v>3.53</v>
      </c>
      <c r="Y654" s="122">
        <v>3.648</v>
      </c>
      <c r="Z654" s="122">
        <v>4.1</v>
      </c>
      <c r="AA654" s="122">
        <v>3.8</v>
      </c>
      <c r="AB654" s="122">
        <v>3.95</v>
      </c>
      <c r="AC654" s="122">
        <v>4.179</v>
      </c>
      <c r="AD654" s="122">
        <v>3.879</v>
      </c>
      <c r="AE654" s="122">
        <v>4.029</v>
      </c>
      <c r="AF654" s="9">
        <f t="shared" si="1"/>
        <v>654</v>
      </c>
    </row>
    <row r="655" ht="15.75" customHeight="1">
      <c r="A655" s="116">
        <v>44774.0</v>
      </c>
      <c r="B655" s="122">
        <v>2.708</v>
      </c>
      <c r="C655" s="117">
        <v>2.417</v>
      </c>
      <c r="D655" s="117">
        <v>2.563</v>
      </c>
      <c r="E655" s="123">
        <v>3.133</v>
      </c>
      <c r="F655" s="117">
        <v>2.889</v>
      </c>
      <c r="G655" s="123">
        <v>3.011</v>
      </c>
      <c r="H655" s="117">
        <v>3.173</v>
      </c>
      <c r="I655" s="123">
        <v>2.88</v>
      </c>
      <c r="J655" s="117">
        <v>3.026</v>
      </c>
      <c r="K655" s="123">
        <v>3.204</v>
      </c>
      <c r="L655" s="117">
        <v>2.908</v>
      </c>
      <c r="M655" s="123">
        <v>3.056</v>
      </c>
      <c r="N655" s="122">
        <v>3.235</v>
      </c>
      <c r="O655" s="123">
        <v>2.935</v>
      </c>
      <c r="P655" s="122">
        <v>3.085</v>
      </c>
      <c r="Q655" s="123">
        <v>3.425</v>
      </c>
      <c r="R655" s="122">
        <v>3.17</v>
      </c>
      <c r="S655" s="122">
        <v>3.297</v>
      </c>
      <c r="T655" s="122">
        <v>3.689</v>
      </c>
      <c r="U655" s="122">
        <v>3.417</v>
      </c>
      <c r="V655" s="122">
        <v>3.553</v>
      </c>
      <c r="W655" s="122">
        <v>3.836</v>
      </c>
      <c r="X655" s="122">
        <v>3.571</v>
      </c>
      <c r="Y655" s="122">
        <v>3.704</v>
      </c>
      <c r="Z655" s="122">
        <v>4.1</v>
      </c>
      <c r="AA655" s="122">
        <v>3.8</v>
      </c>
      <c r="AB655" s="122">
        <v>3.95</v>
      </c>
      <c r="AC655" s="122">
        <v>4.175</v>
      </c>
      <c r="AD655" s="122">
        <v>3.875</v>
      </c>
      <c r="AE655" s="122">
        <v>4.025</v>
      </c>
      <c r="AF655" s="9">
        <f t="shared" si="1"/>
        <v>655</v>
      </c>
    </row>
    <row r="656" ht="15.75" customHeight="1">
      <c r="A656" s="116">
        <v>44771.0</v>
      </c>
      <c r="B656" s="122">
        <v>2.711</v>
      </c>
      <c r="C656" s="117">
        <v>2.411</v>
      </c>
      <c r="D656" s="117">
        <v>2.561</v>
      </c>
      <c r="E656" s="123">
        <v>3.081</v>
      </c>
      <c r="F656" s="117">
        <v>2.848</v>
      </c>
      <c r="G656" s="123">
        <v>2.964</v>
      </c>
      <c r="H656" s="117">
        <v>3.176</v>
      </c>
      <c r="I656" s="123">
        <v>2.911</v>
      </c>
      <c r="J656" s="117">
        <v>3.044</v>
      </c>
      <c r="K656" s="123">
        <v>3.185</v>
      </c>
      <c r="L656" s="117">
        <v>2.903</v>
      </c>
      <c r="M656" s="123">
        <v>3.044</v>
      </c>
      <c r="N656" s="122">
        <v>3.194</v>
      </c>
      <c r="O656" s="123">
        <v>2.894</v>
      </c>
      <c r="P656" s="122">
        <v>3.044</v>
      </c>
      <c r="Q656" s="123">
        <v>3.35</v>
      </c>
      <c r="R656" s="122">
        <v>3.091</v>
      </c>
      <c r="S656" s="122">
        <v>3.22</v>
      </c>
      <c r="T656" s="122">
        <v>3.635</v>
      </c>
      <c r="U656" s="122">
        <v>3.366</v>
      </c>
      <c r="V656" s="122">
        <v>3.501</v>
      </c>
      <c r="W656" s="122">
        <v>3.784</v>
      </c>
      <c r="X656" s="122">
        <v>3.55</v>
      </c>
      <c r="Y656" s="122">
        <v>3.667</v>
      </c>
      <c r="Z656" s="122">
        <v>4.092</v>
      </c>
      <c r="AA656" s="122">
        <v>3.792</v>
      </c>
      <c r="AB656" s="122">
        <v>3.942</v>
      </c>
      <c r="AC656" s="122">
        <v>4.175</v>
      </c>
      <c r="AD656" s="122">
        <v>3.875</v>
      </c>
      <c r="AE656" s="122">
        <v>4.025</v>
      </c>
      <c r="AF656" s="9">
        <f t="shared" si="1"/>
        <v>656</v>
      </c>
    </row>
    <row r="657" ht="15.75" customHeight="1">
      <c r="A657" s="116">
        <v>44770.0</v>
      </c>
      <c r="B657" s="122">
        <v>2.675</v>
      </c>
      <c r="C657" s="117">
        <v>2.375</v>
      </c>
      <c r="D657" s="117">
        <v>2.525</v>
      </c>
      <c r="E657" s="123">
        <v>3.075</v>
      </c>
      <c r="F657" s="117">
        <v>2.855</v>
      </c>
      <c r="G657" s="123">
        <v>2.965</v>
      </c>
      <c r="H657" s="117">
        <v>3.02</v>
      </c>
      <c r="I657" s="123">
        <v>2.783</v>
      </c>
      <c r="J657" s="117">
        <v>2.901</v>
      </c>
      <c r="K657" s="123">
        <v>3.052</v>
      </c>
      <c r="L657" s="117">
        <v>2.783</v>
      </c>
      <c r="M657" s="123">
        <v>2.917</v>
      </c>
      <c r="N657" s="122">
        <v>3.083</v>
      </c>
      <c r="O657" s="123">
        <v>2.783</v>
      </c>
      <c r="P657" s="122">
        <v>2.933</v>
      </c>
      <c r="Q657" s="123">
        <v>3.311</v>
      </c>
      <c r="R657" s="122">
        <v>3.065</v>
      </c>
      <c r="S657" s="122">
        <v>3.188</v>
      </c>
      <c r="T657" s="122">
        <v>3.71</v>
      </c>
      <c r="U657" s="122">
        <v>3.428</v>
      </c>
      <c r="V657" s="122">
        <v>3.569</v>
      </c>
      <c r="W657" s="122">
        <v>3.925</v>
      </c>
      <c r="X657" s="122">
        <v>3.64</v>
      </c>
      <c r="Y657" s="122">
        <v>3.783</v>
      </c>
      <c r="Z657" s="122">
        <v>4.075</v>
      </c>
      <c r="AA657" s="122">
        <v>3.783</v>
      </c>
      <c r="AB657" s="122">
        <v>3.929</v>
      </c>
      <c r="AC657" s="122">
        <v>4.15</v>
      </c>
      <c r="AD657" s="122">
        <v>3.858</v>
      </c>
      <c r="AE657" s="122">
        <v>4.004</v>
      </c>
      <c r="AF657" s="9">
        <f t="shared" si="1"/>
        <v>657</v>
      </c>
    </row>
    <row r="658" ht="15.75" customHeight="1">
      <c r="A658" s="116">
        <v>44769.0</v>
      </c>
      <c r="B658" s="122">
        <v>2.829</v>
      </c>
      <c r="C658" s="117">
        <v>2.538</v>
      </c>
      <c r="D658" s="117">
        <v>2.683</v>
      </c>
      <c r="E658" s="123">
        <v>3.326</v>
      </c>
      <c r="F658" s="117">
        <v>3.036</v>
      </c>
      <c r="G658" s="123">
        <v>3.181</v>
      </c>
      <c r="H658" s="117">
        <v>3.4</v>
      </c>
      <c r="I658" s="123">
        <v>3.1</v>
      </c>
      <c r="J658" s="117">
        <v>3.25</v>
      </c>
      <c r="K658" s="123">
        <v>3.403</v>
      </c>
      <c r="L658" s="117">
        <v>3.103</v>
      </c>
      <c r="M658" s="123">
        <v>3.253</v>
      </c>
      <c r="N658" s="122">
        <v>3.406</v>
      </c>
      <c r="O658" s="123">
        <v>3.106</v>
      </c>
      <c r="P658" s="122">
        <v>3.256</v>
      </c>
      <c r="Q658" s="123">
        <v>3.681</v>
      </c>
      <c r="R658" s="122">
        <v>3.385</v>
      </c>
      <c r="S658" s="122">
        <v>3.533</v>
      </c>
      <c r="T658" s="122">
        <v>3.864</v>
      </c>
      <c r="U658" s="122">
        <v>3.564</v>
      </c>
      <c r="V658" s="122">
        <v>3.714</v>
      </c>
      <c r="W658" s="122">
        <v>4.03</v>
      </c>
      <c r="X658" s="122">
        <v>3.75</v>
      </c>
      <c r="Y658" s="122">
        <v>3.89</v>
      </c>
      <c r="Z658" s="122">
        <v>4.15</v>
      </c>
      <c r="AA658" s="122">
        <v>3.85</v>
      </c>
      <c r="AB658" s="122">
        <v>4.0</v>
      </c>
      <c r="AC658" s="122">
        <v>4.217</v>
      </c>
      <c r="AD658" s="122">
        <v>3.917</v>
      </c>
      <c r="AE658" s="122">
        <v>4.067</v>
      </c>
      <c r="AF658" s="9">
        <f t="shared" si="1"/>
        <v>658</v>
      </c>
    </row>
    <row r="659" ht="15.75" customHeight="1">
      <c r="A659" s="116">
        <v>44768.0</v>
      </c>
      <c r="B659" s="122">
        <v>2.246</v>
      </c>
      <c r="C659" s="117">
        <v>1.962</v>
      </c>
      <c r="D659" s="117">
        <v>2.104</v>
      </c>
      <c r="E659" s="123">
        <v>2.936</v>
      </c>
      <c r="F659" s="117">
        <v>2.636</v>
      </c>
      <c r="G659" s="123">
        <v>2.786</v>
      </c>
      <c r="H659" s="117">
        <v>2.983</v>
      </c>
      <c r="I659" s="123">
        <v>2.683</v>
      </c>
      <c r="J659" s="117">
        <v>2.833</v>
      </c>
      <c r="K659" s="123">
        <v>3.012</v>
      </c>
      <c r="L659" s="117">
        <v>2.712</v>
      </c>
      <c r="M659" s="123">
        <v>2.862</v>
      </c>
      <c r="N659" s="122">
        <v>3.04</v>
      </c>
      <c r="O659" s="123">
        <v>2.74</v>
      </c>
      <c r="P659" s="122">
        <v>2.89</v>
      </c>
      <c r="Q659" s="123">
        <v>3.353</v>
      </c>
      <c r="R659" s="122">
        <v>3.098</v>
      </c>
      <c r="S659" s="122">
        <v>3.225</v>
      </c>
      <c r="T659" s="122">
        <v>3.488</v>
      </c>
      <c r="U659" s="122">
        <v>3.211</v>
      </c>
      <c r="V659" s="122">
        <v>3.35</v>
      </c>
      <c r="W659" s="122">
        <v>3.718</v>
      </c>
      <c r="X659" s="122">
        <v>3.443</v>
      </c>
      <c r="Y659" s="122">
        <v>3.58</v>
      </c>
      <c r="Z659" s="122">
        <v>3.813</v>
      </c>
      <c r="AA659" s="122">
        <v>3.521</v>
      </c>
      <c r="AB659" s="122">
        <v>3.667</v>
      </c>
      <c r="AC659" s="122">
        <v>3.888</v>
      </c>
      <c r="AD659" s="122">
        <v>3.596</v>
      </c>
      <c r="AE659" s="122">
        <v>3.742</v>
      </c>
      <c r="AF659" s="9">
        <f t="shared" si="1"/>
        <v>659</v>
      </c>
    </row>
    <row r="660" ht="15.75" customHeight="1">
      <c r="A660" s="116">
        <v>44767.0</v>
      </c>
      <c r="B660" s="122">
        <v>2.168</v>
      </c>
      <c r="C660" s="117">
        <v>1.868</v>
      </c>
      <c r="D660" s="117">
        <v>2.018</v>
      </c>
      <c r="E660" s="123">
        <v>2.842</v>
      </c>
      <c r="F660" s="117">
        <v>2.55</v>
      </c>
      <c r="G660" s="123">
        <v>2.696</v>
      </c>
      <c r="H660" s="117">
        <v>2.9</v>
      </c>
      <c r="I660" s="123">
        <v>2.63</v>
      </c>
      <c r="J660" s="117">
        <v>2.765</v>
      </c>
      <c r="K660" s="123">
        <v>2.897</v>
      </c>
      <c r="L660" s="117">
        <v>2.612</v>
      </c>
      <c r="M660" s="123">
        <v>2.755</v>
      </c>
      <c r="N660" s="122">
        <v>2.894</v>
      </c>
      <c r="O660" s="123">
        <v>2.594</v>
      </c>
      <c r="P660" s="122">
        <v>2.744</v>
      </c>
      <c r="Q660" s="123">
        <v>3.22</v>
      </c>
      <c r="R660" s="122">
        <v>2.99</v>
      </c>
      <c r="S660" s="122">
        <v>3.105</v>
      </c>
      <c r="T660" s="122">
        <v>3.432</v>
      </c>
      <c r="U660" s="122">
        <v>3.163</v>
      </c>
      <c r="V660" s="122">
        <v>3.297</v>
      </c>
      <c r="W660" s="122">
        <v>3.69</v>
      </c>
      <c r="X660" s="122">
        <v>3.422</v>
      </c>
      <c r="Y660" s="122">
        <v>3.556</v>
      </c>
      <c r="Z660" s="122">
        <v>3.719</v>
      </c>
      <c r="AA660" s="122">
        <v>3.435</v>
      </c>
      <c r="AB660" s="122">
        <v>3.577</v>
      </c>
      <c r="AC660" s="122">
        <v>3.8</v>
      </c>
      <c r="AD660" s="122">
        <v>3.515</v>
      </c>
      <c r="AE660" s="122">
        <v>3.658</v>
      </c>
      <c r="AF660" s="9">
        <f t="shared" si="1"/>
        <v>660</v>
      </c>
    </row>
    <row r="661" ht="15.75" customHeight="1">
      <c r="A661" s="116">
        <v>44764.0</v>
      </c>
      <c r="B661" s="122">
        <v>2.146</v>
      </c>
      <c r="C661" s="117">
        <v>1.846</v>
      </c>
      <c r="D661" s="117">
        <v>1.996</v>
      </c>
      <c r="E661" s="123">
        <v>2.771</v>
      </c>
      <c r="F661" s="117">
        <v>2.471</v>
      </c>
      <c r="G661" s="123">
        <v>2.621</v>
      </c>
      <c r="H661" s="117">
        <v>2.84</v>
      </c>
      <c r="I661" s="123">
        <v>2.55</v>
      </c>
      <c r="J661" s="117">
        <v>2.695</v>
      </c>
      <c r="K661" s="123">
        <v>2.843</v>
      </c>
      <c r="L661" s="117">
        <v>2.548</v>
      </c>
      <c r="M661" s="123">
        <v>2.695</v>
      </c>
      <c r="N661" s="122">
        <v>2.846</v>
      </c>
      <c r="O661" s="123">
        <v>2.546</v>
      </c>
      <c r="P661" s="122">
        <v>2.696</v>
      </c>
      <c r="Q661" s="123">
        <v>3.209</v>
      </c>
      <c r="R661" s="122">
        <v>2.972</v>
      </c>
      <c r="S661" s="122">
        <v>3.09</v>
      </c>
      <c r="T661" s="122">
        <v>3.428</v>
      </c>
      <c r="U661" s="122">
        <v>3.162</v>
      </c>
      <c r="V661" s="122">
        <v>3.295</v>
      </c>
      <c r="W661" s="122">
        <v>3.688</v>
      </c>
      <c r="X661" s="122">
        <v>3.42</v>
      </c>
      <c r="Y661" s="122">
        <v>3.554</v>
      </c>
      <c r="Z661" s="122">
        <v>3.717</v>
      </c>
      <c r="AA661" s="122">
        <v>3.432</v>
      </c>
      <c r="AB661" s="122">
        <v>3.575</v>
      </c>
      <c r="AC661" s="122">
        <v>3.802</v>
      </c>
      <c r="AD661" s="122">
        <v>3.517</v>
      </c>
      <c r="AE661" s="122">
        <v>3.659</v>
      </c>
      <c r="AF661" s="9">
        <f t="shared" si="1"/>
        <v>661</v>
      </c>
    </row>
    <row r="662" ht="15.75" customHeight="1">
      <c r="A662" s="116">
        <v>44763.0</v>
      </c>
      <c r="B662" s="122">
        <v>2.108</v>
      </c>
      <c r="C662" s="117">
        <v>1.823</v>
      </c>
      <c r="D662" s="117">
        <v>1.965</v>
      </c>
      <c r="E662" s="123">
        <v>2.671</v>
      </c>
      <c r="F662" s="117">
        <v>2.471</v>
      </c>
      <c r="G662" s="123">
        <v>2.571</v>
      </c>
      <c r="H662" s="117">
        <v>2.76</v>
      </c>
      <c r="I662" s="123">
        <v>2.5</v>
      </c>
      <c r="J662" s="117">
        <v>2.63</v>
      </c>
      <c r="K662" s="123">
        <v>2.784</v>
      </c>
      <c r="L662" s="117">
        <v>2.504</v>
      </c>
      <c r="M662" s="123">
        <v>2.644</v>
      </c>
      <c r="N662" s="122">
        <v>2.808</v>
      </c>
      <c r="O662" s="123">
        <v>2.508</v>
      </c>
      <c r="P662" s="122">
        <v>2.658</v>
      </c>
      <c r="Q662" s="123">
        <v>3.196</v>
      </c>
      <c r="R662" s="122">
        <v>2.966</v>
      </c>
      <c r="S662" s="122">
        <v>3.081</v>
      </c>
      <c r="T662" s="122">
        <v>3.428</v>
      </c>
      <c r="U662" s="122">
        <v>3.151</v>
      </c>
      <c r="V662" s="122">
        <v>3.29</v>
      </c>
      <c r="W662" s="122">
        <v>3.675</v>
      </c>
      <c r="X662" s="122">
        <v>3.412</v>
      </c>
      <c r="Y662" s="122">
        <v>3.544</v>
      </c>
      <c r="Z662" s="122">
        <v>3.704</v>
      </c>
      <c r="AA662" s="122">
        <v>3.419</v>
      </c>
      <c r="AB662" s="122">
        <v>3.562</v>
      </c>
      <c r="AC662" s="122">
        <v>3.786</v>
      </c>
      <c r="AD662" s="122">
        <v>3.502</v>
      </c>
      <c r="AE662" s="122">
        <v>3.644</v>
      </c>
      <c r="AF662" s="9">
        <f t="shared" si="1"/>
        <v>662</v>
      </c>
    </row>
    <row r="663" ht="15.75" customHeight="1">
      <c r="A663" s="116">
        <v>44762.0</v>
      </c>
      <c r="B663" s="122">
        <v>2.123</v>
      </c>
      <c r="C663" s="117">
        <v>1.838</v>
      </c>
      <c r="D663" s="117">
        <v>1.981</v>
      </c>
      <c r="E663" s="123">
        <v>2.658</v>
      </c>
      <c r="F663" s="117">
        <v>2.425</v>
      </c>
      <c r="G663" s="123">
        <v>2.542</v>
      </c>
      <c r="H663" s="117">
        <v>2.74</v>
      </c>
      <c r="I663" s="123">
        <v>2.48</v>
      </c>
      <c r="J663" s="117">
        <v>2.61</v>
      </c>
      <c r="K663" s="123">
        <v>2.767</v>
      </c>
      <c r="L663" s="117">
        <v>2.487</v>
      </c>
      <c r="M663" s="123">
        <v>2.627</v>
      </c>
      <c r="N663" s="122">
        <v>2.794</v>
      </c>
      <c r="O663" s="123">
        <v>2.494</v>
      </c>
      <c r="P663" s="122">
        <v>2.644</v>
      </c>
      <c r="Q663" s="123">
        <v>3.178</v>
      </c>
      <c r="R663" s="122">
        <v>2.966</v>
      </c>
      <c r="S663" s="122">
        <v>3.072</v>
      </c>
      <c r="T663" s="122">
        <v>3.414</v>
      </c>
      <c r="U663" s="122">
        <v>3.158</v>
      </c>
      <c r="V663" s="122">
        <v>3.286</v>
      </c>
      <c r="W663" s="122">
        <v>3.671</v>
      </c>
      <c r="X663" s="122">
        <v>3.407</v>
      </c>
      <c r="Y663" s="122">
        <v>3.539</v>
      </c>
      <c r="Z663" s="122">
        <v>3.7</v>
      </c>
      <c r="AA663" s="122">
        <v>3.415</v>
      </c>
      <c r="AB663" s="122">
        <v>3.558</v>
      </c>
      <c r="AC663" s="122">
        <v>3.782</v>
      </c>
      <c r="AD663" s="122">
        <v>3.498</v>
      </c>
      <c r="AE663" s="122">
        <v>3.64</v>
      </c>
      <c r="AF663" s="9">
        <f t="shared" si="1"/>
        <v>663</v>
      </c>
    </row>
    <row r="664" ht="15.75" customHeight="1">
      <c r="A664" s="116">
        <v>44761.0</v>
      </c>
      <c r="B664" s="122">
        <v>2.142</v>
      </c>
      <c r="C664" s="117">
        <v>1.858</v>
      </c>
      <c r="D664" s="117">
        <v>2.0</v>
      </c>
      <c r="E664" s="123">
        <v>2.68</v>
      </c>
      <c r="F664" s="117">
        <v>2.4</v>
      </c>
      <c r="G664" s="123">
        <v>2.54</v>
      </c>
      <c r="H664" s="117">
        <v>2.75</v>
      </c>
      <c r="I664" s="123">
        <v>2.47</v>
      </c>
      <c r="J664" s="117">
        <v>2.61</v>
      </c>
      <c r="K664" s="123">
        <v>2.773</v>
      </c>
      <c r="L664" s="117">
        <v>2.483</v>
      </c>
      <c r="M664" s="123">
        <v>2.628</v>
      </c>
      <c r="N664" s="122">
        <v>2.796</v>
      </c>
      <c r="O664" s="123">
        <v>2.496</v>
      </c>
      <c r="P664" s="122">
        <v>2.646</v>
      </c>
      <c r="Q664" s="123">
        <v>3.203</v>
      </c>
      <c r="R664" s="122">
        <v>2.956</v>
      </c>
      <c r="S664" s="122">
        <v>3.08</v>
      </c>
      <c r="T664" s="122">
        <v>3.422</v>
      </c>
      <c r="U664" s="122">
        <v>3.163</v>
      </c>
      <c r="V664" s="122">
        <v>3.293</v>
      </c>
      <c r="W664" s="122">
        <v>3.664</v>
      </c>
      <c r="X664" s="122">
        <v>3.4</v>
      </c>
      <c r="Y664" s="122">
        <v>3.532</v>
      </c>
      <c r="Z664" s="122">
        <v>3.704</v>
      </c>
      <c r="AA664" s="122">
        <v>3.419</v>
      </c>
      <c r="AB664" s="122">
        <v>3.562</v>
      </c>
      <c r="AC664" s="122">
        <v>3.777</v>
      </c>
      <c r="AD664" s="122">
        <v>3.492</v>
      </c>
      <c r="AE664" s="122">
        <v>3.635</v>
      </c>
      <c r="AF664" s="9">
        <f t="shared" si="1"/>
        <v>664</v>
      </c>
    </row>
    <row r="665" ht="15.75" customHeight="1">
      <c r="A665" s="116">
        <v>44760.0</v>
      </c>
      <c r="B665" s="122">
        <v>2.015</v>
      </c>
      <c r="C665" s="117">
        <v>1.723</v>
      </c>
      <c r="D665" s="117">
        <v>1.869</v>
      </c>
      <c r="E665" s="123">
        <v>2.44</v>
      </c>
      <c r="F665" s="117">
        <v>2.18</v>
      </c>
      <c r="G665" s="123">
        <v>2.31</v>
      </c>
      <c r="H665" s="117">
        <v>2.56</v>
      </c>
      <c r="I665" s="123">
        <v>2.35</v>
      </c>
      <c r="J665" s="117">
        <v>2.455</v>
      </c>
      <c r="K665" s="123">
        <v>2.602</v>
      </c>
      <c r="L665" s="117">
        <v>2.347</v>
      </c>
      <c r="M665" s="123">
        <v>2.474</v>
      </c>
      <c r="N665" s="122">
        <v>2.643</v>
      </c>
      <c r="O665" s="123">
        <v>2.343</v>
      </c>
      <c r="P665" s="122">
        <v>2.493</v>
      </c>
      <c r="Q665" s="123">
        <v>3.153</v>
      </c>
      <c r="R665" s="122">
        <v>2.923</v>
      </c>
      <c r="S665" s="122">
        <v>3.038</v>
      </c>
      <c r="T665" s="122">
        <v>3.425</v>
      </c>
      <c r="U665" s="122">
        <v>3.159</v>
      </c>
      <c r="V665" s="122">
        <v>3.292</v>
      </c>
      <c r="W665" s="122">
        <v>3.653</v>
      </c>
      <c r="X665" s="122">
        <v>3.387</v>
      </c>
      <c r="Y665" s="122">
        <v>3.52</v>
      </c>
      <c r="Z665" s="122">
        <v>3.685</v>
      </c>
      <c r="AA665" s="122">
        <v>3.4</v>
      </c>
      <c r="AB665" s="122">
        <v>3.542</v>
      </c>
      <c r="AC665" s="122">
        <v>3.758</v>
      </c>
      <c r="AD665" s="122">
        <v>3.481</v>
      </c>
      <c r="AE665" s="122">
        <v>3.619</v>
      </c>
      <c r="AF665" s="9">
        <f t="shared" si="1"/>
        <v>665</v>
      </c>
    </row>
    <row r="666" ht="15.75" customHeight="1">
      <c r="A666" s="116">
        <v>44757.0</v>
      </c>
      <c r="B666" s="122">
        <v>1.981</v>
      </c>
      <c r="C666" s="117">
        <v>1.688</v>
      </c>
      <c r="D666" s="117">
        <v>1.835</v>
      </c>
      <c r="E666" s="123">
        <v>2.4</v>
      </c>
      <c r="F666" s="117">
        <v>2.13</v>
      </c>
      <c r="G666" s="123">
        <v>2.265</v>
      </c>
      <c r="H666" s="117">
        <v>2.48</v>
      </c>
      <c r="I666" s="123">
        <v>2.28</v>
      </c>
      <c r="J666" s="117">
        <v>2.38</v>
      </c>
      <c r="K666" s="123">
        <v>2.531</v>
      </c>
      <c r="L666" s="117">
        <v>2.281</v>
      </c>
      <c r="M666" s="123">
        <v>2.406</v>
      </c>
      <c r="N666" s="122">
        <v>2.582</v>
      </c>
      <c r="O666" s="123">
        <v>2.282</v>
      </c>
      <c r="P666" s="122">
        <v>2.432</v>
      </c>
      <c r="Q666" s="123">
        <v>3.149</v>
      </c>
      <c r="R666" s="122">
        <v>2.903</v>
      </c>
      <c r="S666" s="122">
        <v>3.026</v>
      </c>
      <c r="T666" s="122">
        <v>3.4</v>
      </c>
      <c r="U666" s="122">
        <v>3.138</v>
      </c>
      <c r="V666" s="122">
        <v>3.269</v>
      </c>
      <c r="W666" s="122">
        <v>3.633</v>
      </c>
      <c r="X666" s="122">
        <v>3.369</v>
      </c>
      <c r="Y666" s="122">
        <v>3.501</v>
      </c>
      <c r="Z666" s="122">
        <v>3.669</v>
      </c>
      <c r="AA666" s="122">
        <v>3.392</v>
      </c>
      <c r="AB666" s="122">
        <v>3.531</v>
      </c>
      <c r="AC666" s="122">
        <v>3.754</v>
      </c>
      <c r="AD666" s="122">
        <v>3.473</v>
      </c>
      <c r="AE666" s="122">
        <v>3.613</v>
      </c>
      <c r="AF666" s="9">
        <f t="shared" si="1"/>
        <v>666</v>
      </c>
    </row>
    <row r="667" ht="15.75" customHeight="1">
      <c r="A667" s="116">
        <v>44756.0</v>
      </c>
      <c r="B667" s="122">
        <v>1.973</v>
      </c>
      <c r="C667" s="117">
        <v>1.692</v>
      </c>
      <c r="D667" s="117">
        <v>1.833</v>
      </c>
      <c r="E667" s="123">
        <v>2.38</v>
      </c>
      <c r="F667" s="117">
        <v>2.13</v>
      </c>
      <c r="G667" s="123">
        <v>2.255</v>
      </c>
      <c r="H667" s="117">
        <v>2.466</v>
      </c>
      <c r="I667" s="123">
        <v>2.266</v>
      </c>
      <c r="J667" s="117">
        <v>2.366</v>
      </c>
      <c r="K667" s="123">
        <v>2.514</v>
      </c>
      <c r="L667" s="117">
        <v>2.264</v>
      </c>
      <c r="M667" s="123">
        <v>2.389</v>
      </c>
      <c r="N667" s="122">
        <v>2.563</v>
      </c>
      <c r="O667" s="123">
        <v>2.263</v>
      </c>
      <c r="P667" s="122">
        <v>2.413</v>
      </c>
      <c r="Q667" s="123">
        <v>3.12</v>
      </c>
      <c r="R667" s="122">
        <v>2.922</v>
      </c>
      <c r="S667" s="122">
        <v>3.021</v>
      </c>
      <c r="T667" s="122">
        <v>3.389</v>
      </c>
      <c r="U667" s="122">
        <v>3.148</v>
      </c>
      <c r="V667" s="122">
        <v>3.269</v>
      </c>
      <c r="W667" s="122">
        <v>3.615</v>
      </c>
      <c r="X667" s="122">
        <v>3.355</v>
      </c>
      <c r="Y667" s="122">
        <v>3.485</v>
      </c>
      <c r="Z667" s="122">
        <v>3.658</v>
      </c>
      <c r="AA667" s="122">
        <v>3.381</v>
      </c>
      <c r="AB667" s="122">
        <v>3.519</v>
      </c>
      <c r="AC667" s="122">
        <v>3.742</v>
      </c>
      <c r="AD667" s="122">
        <v>3.454</v>
      </c>
      <c r="AE667" s="122">
        <v>3.598</v>
      </c>
      <c r="AF667" s="9">
        <f t="shared" si="1"/>
        <v>667</v>
      </c>
    </row>
    <row r="668" ht="15.75" customHeight="1">
      <c r="A668" s="116">
        <v>44755.0</v>
      </c>
      <c r="B668" s="122">
        <v>1.964</v>
      </c>
      <c r="C668" s="117">
        <v>1.688</v>
      </c>
      <c r="D668" s="117">
        <v>1.826</v>
      </c>
      <c r="E668" s="123">
        <v>2.37</v>
      </c>
      <c r="F668" s="117">
        <v>2.12</v>
      </c>
      <c r="G668" s="123">
        <v>2.245</v>
      </c>
      <c r="H668" s="117">
        <v>2.442</v>
      </c>
      <c r="I668" s="123">
        <v>2.272</v>
      </c>
      <c r="J668" s="117">
        <v>2.357</v>
      </c>
      <c r="K668" s="123">
        <v>2.488</v>
      </c>
      <c r="L668" s="117">
        <v>2.253</v>
      </c>
      <c r="M668" s="123">
        <v>2.37</v>
      </c>
      <c r="N668" s="122">
        <v>2.533</v>
      </c>
      <c r="O668" s="123">
        <v>2.233</v>
      </c>
      <c r="P668" s="122">
        <v>2.383</v>
      </c>
      <c r="Q668" s="123">
        <v>3.097</v>
      </c>
      <c r="R668" s="122">
        <v>2.913</v>
      </c>
      <c r="S668" s="122">
        <v>3.005</v>
      </c>
      <c r="T668" s="122">
        <v>3.359</v>
      </c>
      <c r="U668" s="122">
        <v>3.122</v>
      </c>
      <c r="V668" s="122">
        <v>3.24</v>
      </c>
      <c r="W668" s="122">
        <v>3.598</v>
      </c>
      <c r="X668" s="122">
        <v>3.342</v>
      </c>
      <c r="Y668" s="122">
        <v>3.47</v>
      </c>
      <c r="Z668" s="122">
        <v>3.654</v>
      </c>
      <c r="AA668" s="122">
        <v>3.379</v>
      </c>
      <c r="AB668" s="122">
        <v>3.517</v>
      </c>
      <c r="AC668" s="122">
        <v>3.741</v>
      </c>
      <c r="AD668" s="122">
        <v>3.455</v>
      </c>
      <c r="AE668" s="122">
        <v>3.598</v>
      </c>
      <c r="AF668" s="9">
        <f t="shared" si="1"/>
        <v>668</v>
      </c>
    </row>
    <row r="669" ht="15.75" customHeight="1">
      <c r="A669" s="116">
        <v>44754.0</v>
      </c>
      <c r="B669" s="122">
        <v>1.973</v>
      </c>
      <c r="C669" s="117">
        <v>1.691</v>
      </c>
      <c r="D669" s="117">
        <v>1.832</v>
      </c>
      <c r="E669" s="123">
        <v>2.36</v>
      </c>
      <c r="F669" s="117">
        <v>2.13</v>
      </c>
      <c r="G669" s="123">
        <v>2.245</v>
      </c>
      <c r="H669" s="117">
        <v>2.436</v>
      </c>
      <c r="I669" s="123">
        <v>2.272</v>
      </c>
      <c r="J669" s="117">
        <v>2.354</v>
      </c>
      <c r="K669" s="123">
        <v>2.484</v>
      </c>
      <c r="L669" s="117">
        <v>2.252</v>
      </c>
      <c r="M669" s="123">
        <v>2.368</v>
      </c>
      <c r="N669" s="122">
        <v>2.532</v>
      </c>
      <c r="O669" s="123">
        <v>2.232</v>
      </c>
      <c r="P669" s="122">
        <v>2.382</v>
      </c>
      <c r="Q669" s="123">
        <v>3.106</v>
      </c>
      <c r="R669" s="122">
        <v>2.891</v>
      </c>
      <c r="S669" s="122">
        <v>2.998</v>
      </c>
      <c r="T669" s="122">
        <v>3.363</v>
      </c>
      <c r="U669" s="122">
        <v>3.125</v>
      </c>
      <c r="V669" s="122">
        <v>3.244</v>
      </c>
      <c r="W669" s="122">
        <v>3.595</v>
      </c>
      <c r="X669" s="122">
        <v>3.341</v>
      </c>
      <c r="Y669" s="122">
        <v>3.468</v>
      </c>
      <c r="Z669" s="122">
        <v>3.654</v>
      </c>
      <c r="AA669" s="122">
        <v>3.379</v>
      </c>
      <c r="AB669" s="122">
        <v>3.517</v>
      </c>
      <c r="AC669" s="122">
        <v>3.741</v>
      </c>
      <c r="AD669" s="122">
        <v>3.455</v>
      </c>
      <c r="AE669" s="122">
        <v>3.598</v>
      </c>
      <c r="AF669" s="9">
        <f t="shared" si="1"/>
        <v>669</v>
      </c>
    </row>
    <row r="670" ht="15.75" customHeight="1">
      <c r="A670" s="116">
        <v>44753.0</v>
      </c>
      <c r="B670" s="122">
        <v>1.983</v>
      </c>
      <c r="C670" s="117">
        <v>1.692</v>
      </c>
      <c r="D670" s="117">
        <v>1.838</v>
      </c>
      <c r="E670" s="123">
        <v>2.37</v>
      </c>
      <c r="F670" s="117">
        <v>2.11</v>
      </c>
      <c r="G670" s="123">
        <v>2.24</v>
      </c>
      <c r="H670" s="117">
        <v>2.436</v>
      </c>
      <c r="I670" s="123">
        <v>2.256</v>
      </c>
      <c r="J670" s="117">
        <v>2.346</v>
      </c>
      <c r="K670" s="123">
        <v>2.49</v>
      </c>
      <c r="L670" s="117">
        <v>2.25</v>
      </c>
      <c r="M670" s="123">
        <v>2.37</v>
      </c>
      <c r="N670" s="122">
        <v>2.543</v>
      </c>
      <c r="O670" s="123">
        <v>2.243</v>
      </c>
      <c r="P670" s="122">
        <v>2.393</v>
      </c>
      <c r="Q670" s="123">
        <v>3.119</v>
      </c>
      <c r="R670" s="122">
        <v>2.9</v>
      </c>
      <c r="S670" s="122">
        <v>3.01</v>
      </c>
      <c r="T670" s="122">
        <v>3.36</v>
      </c>
      <c r="U670" s="122">
        <v>3.135</v>
      </c>
      <c r="V670" s="122">
        <v>3.248</v>
      </c>
      <c r="W670" s="122">
        <v>3.588</v>
      </c>
      <c r="X670" s="122">
        <v>3.336</v>
      </c>
      <c r="Y670" s="122">
        <v>3.462</v>
      </c>
      <c r="Z670" s="122">
        <v>3.645</v>
      </c>
      <c r="AA670" s="122">
        <v>3.364</v>
      </c>
      <c r="AB670" s="122">
        <v>3.505</v>
      </c>
      <c r="AC670" s="122">
        <v>3.71</v>
      </c>
      <c r="AD670" s="122">
        <v>3.42</v>
      </c>
      <c r="AE670" s="122">
        <v>3.565</v>
      </c>
      <c r="AF670" s="9">
        <f t="shared" si="1"/>
        <v>670</v>
      </c>
    </row>
    <row r="671" ht="15.75" customHeight="1">
      <c r="A671" s="116">
        <v>44750.0</v>
      </c>
      <c r="B671" s="122">
        <v>2.0</v>
      </c>
      <c r="C671" s="117">
        <v>1.7</v>
      </c>
      <c r="D671" s="117">
        <v>1.85</v>
      </c>
      <c r="E671" s="123">
        <v>2.38</v>
      </c>
      <c r="F671" s="117">
        <v>2.13</v>
      </c>
      <c r="G671" s="123">
        <v>2.255</v>
      </c>
      <c r="H671" s="117">
        <v>2.44</v>
      </c>
      <c r="I671" s="123">
        <v>2.26</v>
      </c>
      <c r="J671" s="117">
        <v>2.35</v>
      </c>
      <c r="K671" s="123">
        <v>2.489</v>
      </c>
      <c r="L671" s="117">
        <v>2.249</v>
      </c>
      <c r="M671" s="123">
        <v>2.369</v>
      </c>
      <c r="N671" s="122">
        <v>2.538</v>
      </c>
      <c r="O671" s="123">
        <v>2.238</v>
      </c>
      <c r="P671" s="122">
        <v>2.388</v>
      </c>
      <c r="Q671" s="123">
        <v>3.112</v>
      </c>
      <c r="R671" s="122">
        <v>2.886</v>
      </c>
      <c r="S671" s="122">
        <v>2.999</v>
      </c>
      <c r="T671" s="122">
        <v>3.377</v>
      </c>
      <c r="U671" s="122">
        <v>3.133</v>
      </c>
      <c r="V671" s="122">
        <v>3.255</v>
      </c>
      <c r="W671" s="122">
        <v>3.595</v>
      </c>
      <c r="X671" s="122">
        <v>3.338</v>
      </c>
      <c r="Y671" s="122">
        <v>3.466</v>
      </c>
      <c r="Z671" s="122">
        <v>3.659</v>
      </c>
      <c r="AA671" s="122">
        <v>3.368</v>
      </c>
      <c r="AB671" s="122">
        <v>3.514</v>
      </c>
      <c r="AC671" s="122">
        <v>3.735</v>
      </c>
      <c r="AD671" s="122">
        <v>3.445</v>
      </c>
      <c r="AE671" s="122">
        <v>3.59</v>
      </c>
      <c r="AF671" s="9">
        <f t="shared" si="1"/>
        <v>671</v>
      </c>
    </row>
    <row r="672" ht="15.75" customHeight="1">
      <c r="A672" s="116">
        <v>44749.0</v>
      </c>
      <c r="B672" s="122">
        <v>1.928</v>
      </c>
      <c r="C672" s="117">
        <v>1.678</v>
      </c>
      <c r="D672" s="117">
        <v>1.803</v>
      </c>
      <c r="E672" s="123">
        <v>2.28</v>
      </c>
      <c r="F672" s="117">
        <v>1.98</v>
      </c>
      <c r="G672" s="123">
        <v>2.13</v>
      </c>
      <c r="H672" s="117">
        <v>2.41</v>
      </c>
      <c r="I672" s="123">
        <v>2.266</v>
      </c>
      <c r="J672" s="117">
        <v>2.338</v>
      </c>
      <c r="K672" s="123">
        <v>2.468</v>
      </c>
      <c r="L672" s="117">
        <v>2.254</v>
      </c>
      <c r="M672" s="123">
        <v>2.361</v>
      </c>
      <c r="N672" s="122">
        <v>2.527</v>
      </c>
      <c r="O672" s="123">
        <v>2.242</v>
      </c>
      <c r="P672" s="122">
        <v>2.385</v>
      </c>
      <c r="Q672" s="123">
        <v>3.102</v>
      </c>
      <c r="R672" s="122">
        <v>2.891</v>
      </c>
      <c r="S672" s="122">
        <v>2.996</v>
      </c>
      <c r="T672" s="122">
        <v>3.359</v>
      </c>
      <c r="U672" s="122">
        <v>3.13</v>
      </c>
      <c r="V672" s="122">
        <v>3.245</v>
      </c>
      <c r="W672" s="122">
        <v>3.594</v>
      </c>
      <c r="X672" s="122">
        <v>3.335</v>
      </c>
      <c r="Y672" s="122">
        <v>3.465</v>
      </c>
      <c r="Z672" s="122">
        <v>3.659</v>
      </c>
      <c r="AA672" s="122">
        <v>3.368</v>
      </c>
      <c r="AB672" s="122">
        <v>3.514</v>
      </c>
      <c r="AC672" s="122">
        <v>3.735</v>
      </c>
      <c r="AD672" s="122">
        <v>3.445</v>
      </c>
      <c r="AE672" s="122">
        <v>3.59</v>
      </c>
      <c r="AF672" s="9">
        <f t="shared" si="1"/>
        <v>672</v>
      </c>
    </row>
    <row r="673" ht="15.75" customHeight="1">
      <c r="A673" s="116">
        <v>44748.0</v>
      </c>
      <c r="B673" s="122">
        <v>1.933</v>
      </c>
      <c r="C673" s="117">
        <v>1.683</v>
      </c>
      <c r="D673" s="117">
        <v>1.808</v>
      </c>
      <c r="E673" s="123">
        <v>2.27</v>
      </c>
      <c r="F673" s="117">
        <v>1.97</v>
      </c>
      <c r="G673" s="123">
        <v>2.12</v>
      </c>
      <c r="H673" s="117">
        <v>2.43</v>
      </c>
      <c r="I673" s="123">
        <v>2.264</v>
      </c>
      <c r="J673" s="117">
        <v>2.347</v>
      </c>
      <c r="K673" s="123">
        <v>2.482</v>
      </c>
      <c r="L673" s="117">
        <v>2.253</v>
      </c>
      <c r="M673" s="123">
        <v>2.367</v>
      </c>
      <c r="N673" s="122">
        <v>2.534</v>
      </c>
      <c r="O673" s="123">
        <v>2.242</v>
      </c>
      <c r="P673" s="122">
        <v>2.388</v>
      </c>
      <c r="Q673" s="123">
        <v>3.102</v>
      </c>
      <c r="R673" s="122">
        <v>2.888</v>
      </c>
      <c r="S673" s="122">
        <v>2.995</v>
      </c>
      <c r="T673" s="122">
        <v>3.358</v>
      </c>
      <c r="U673" s="122">
        <v>3.113</v>
      </c>
      <c r="V673" s="122">
        <v>3.235</v>
      </c>
      <c r="W673" s="122">
        <v>3.586</v>
      </c>
      <c r="X673" s="122">
        <v>3.335</v>
      </c>
      <c r="Y673" s="122">
        <v>3.461</v>
      </c>
      <c r="Z673" s="122">
        <v>3.65</v>
      </c>
      <c r="AA673" s="122">
        <v>3.371</v>
      </c>
      <c r="AB673" s="122">
        <v>3.51</v>
      </c>
      <c r="AC673" s="122">
        <v>3.732</v>
      </c>
      <c r="AD673" s="122">
        <v>3.445</v>
      </c>
      <c r="AE673" s="122">
        <v>3.589</v>
      </c>
      <c r="AF673" s="9">
        <f t="shared" si="1"/>
        <v>673</v>
      </c>
    </row>
    <row r="674" ht="15.75" customHeight="1">
      <c r="A674" s="116">
        <v>44747.0</v>
      </c>
      <c r="B674" s="122">
        <v>2.0</v>
      </c>
      <c r="C674" s="117">
        <v>1.7</v>
      </c>
      <c r="D674" s="117">
        <v>1.85</v>
      </c>
      <c r="E674" s="123">
        <v>2.27</v>
      </c>
      <c r="F674" s="117">
        <v>1.97</v>
      </c>
      <c r="G674" s="123">
        <v>2.12</v>
      </c>
      <c r="H674" s="117">
        <v>2.43</v>
      </c>
      <c r="I674" s="123">
        <v>2.21</v>
      </c>
      <c r="J674" s="117">
        <v>2.32</v>
      </c>
      <c r="K674" s="123">
        <v>2.492</v>
      </c>
      <c r="L674" s="117">
        <v>2.232</v>
      </c>
      <c r="M674" s="123">
        <v>2.362</v>
      </c>
      <c r="N674" s="122">
        <v>2.554</v>
      </c>
      <c r="O674" s="123">
        <v>2.254</v>
      </c>
      <c r="P674" s="122">
        <v>2.404</v>
      </c>
      <c r="Q674" s="123">
        <v>3.108</v>
      </c>
      <c r="R674" s="122">
        <v>2.898</v>
      </c>
      <c r="S674" s="122">
        <v>3.003</v>
      </c>
      <c r="T674" s="122">
        <v>3.366</v>
      </c>
      <c r="U674" s="122">
        <v>3.133</v>
      </c>
      <c r="V674" s="122">
        <v>3.249</v>
      </c>
      <c r="W674" s="122">
        <v>3.586</v>
      </c>
      <c r="X674" s="122">
        <v>3.333</v>
      </c>
      <c r="Y674" s="122">
        <v>3.46</v>
      </c>
      <c r="Z674" s="122">
        <v>3.65</v>
      </c>
      <c r="AA674" s="122">
        <v>3.371</v>
      </c>
      <c r="AB674" s="122">
        <v>3.51</v>
      </c>
      <c r="AC674" s="122">
        <v>3.733</v>
      </c>
      <c r="AD674" s="122">
        <v>3.446</v>
      </c>
      <c r="AE674" s="122">
        <v>3.59</v>
      </c>
      <c r="AF674" s="9">
        <f t="shared" si="1"/>
        <v>674</v>
      </c>
    </row>
    <row r="675" ht="15.75" customHeight="1">
      <c r="A675" s="116">
        <v>44746.0</v>
      </c>
      <c r="B675" s="122">
        <v>1.965</v>
      </c>
      <c r="C675" s="117">
        <v>1.665</v>
      </c>
      <c r="D675" s="117">
        <v>1.815</v>
      </c>
      <c r="E675" s="123">
        <v>2.27</v>
      </c>
      <c r="F675" s="117">
        <v>1.97</v>
      </c>
      <c r="G675" s="123">
        <v>2.12</v>
      </c>
      <c r="H675" s="117">
        <v>2.424</v>
      </c>
      <c r="I675" s="123">
        <v>2.214</v>
      </c>
      <c r="J675" s="117">
        <v>2.319</v>
      </c>
      <c r="K675" s="123">
        <v>2.487</v>
      </c>
      <c r="L675" s="117">
        <v>2.234</v>
      </c>
      <c r="M675" s="123">
        <v>2.36</v>
      </c>
      <c r="N675" s="122">
        <v>2.549</v>
      </c>
      <c r="O675" s="123">
        <v>2.253</v>
      </c>
      <c r="P675" s="122">
        <v>2.401</v>
      </c>
      <c r="Q675" s="123">
        <v>3.115</v>
      </c>
      <c r="R675" s="122">
        <v>2.9</v>
      </c>
      <c r="S675" s="122">
        <v>3.008</v>
      </c>
      <c r="T675" s="122">
        <v>3.373</v>
      </c>
      <c r="U675" s="122">
        <v>3.118</v>
      </c>
      <c r="V675" s="122">
        <v>3.245</v>
      </c>
      <c r="W675" s="122">
        <v>3.585</v>
      </c>
      <c r="X675" s="122">
        <v>3.329</v>
      </c>
      <c r="Y675" s="122">
        <v>3.457</v>
      </c>
      <c r="Z675" s="122">
        <v>3.65</v>
      </c>
      <c r="AA675" s="122">
        <v>3.371</v>
      </c>
      <c r="AB675" s="122">
        <v>3.51</v>
      </c>
      <c r="AC675" s="122">
        <v>3.733</v>
      </c>
      <c r="AD675" s="122">
        <v>3.446</v>
      </c>
      <c r="AE675" s="122">
        <v>3.59</v>
      </c>
      <c r="AF675" s="9">
        <f t="shared" si="1"/>
        <v>675</v>
      </c>
    </row>
    <row r="676" ht="15.75" customHeight="1">
      <c r="A676" s="116">
        <v>44743.0</v>
      </c>
      <c r="B676" s="122">
        <v>1.983</v>
      </c>
      <c r="C676" s="117">
        <v>1.683</v>
      </c>
      <c r="D676" s="117">
        <v>1.833</v>
      </c>
      <c r="E676" s="123">
        <v>2.26</v>
      </c>
      <c r="F676" s="117">
        <v>1.96</v>
      </c>
      <c r="G676" s="123">
        <v>2.11</v>
      </c>
      <c r="H676" s="117">
        <v>2.404</v>
      </c>
      <c r="I676" s="123">
        <v>2.154</v>
      </c>
      <c r="J676" s="117">
        <v>2.279</v>
      </c>
      <c r="K676" s="123">
        <v>2.473</v>
      </c>
      <c r="L676" s="117">
        <v>2.202</v>
      </c>
      <c r="M676" s="123">
        <v>2.337</v>
      </c>
      <c r="N676" s="122">
        <v>2.542</v>
      </c>
      <c r="O676" s="123">
        <v>2.249</v>
      </c>
      <c r="P676" s="122">
        <v>2.395</v>
      </c>
      <c r="Q676" s="123">
        <v>3.125</v>
      </c>
      <c r="R676" s="122">
        <v>2.877</v>
      </c>
      <c r="S676" s="122">
        <v>3.001</v>
      </c>
      <c r="T676" s="122">
        <v>3.363</v>
      </c>
      <c r="U676" s="122">
        <v>3.118</v>
      </c>
      <c r="V676" s="122">
        <v>3.24</v>
      </c>
      <c r="W676" s="122">
        <v>3.584</v>
      </c>
      <c r="X676" s="122">
        <v>3.326</v>
      </c>
      <c r="Y676" s="122">
        <v>3.455</v>
      </c>
      <c r="Z676" s="122">
        <v>3.65</v>
      </c>
      <c r="AA676" s="122">
        <v>3.371</v>
      </c>
      <c r="AB676" s="122">
        <v>3.51</v>
      </c>
      <c r="AC676" s="122">
        <v>3.733</v>
      </c>
      <c r="AD676" s="122">
        <v>3.446</v>
      </c>
      <c r="AE676" s="122">
        <v>3.59</v>
      </c>
      <c r="AF676" s="9">
        <f t="shared" si="1"/>
        <v>676</v>
      </c>
    </row>
    <row r="677" ht="15.75" customHeight="1">
      <c r="A677" s="116">
        <v>44742.0</v>
      </c>
      <c r="B677" s="122">
        <v>1.945</v>
      </c>
      <c r="C677" s="117">
        <v>1.645</v>
      </c>
      <c r="D677" s="117">
        <v>1.795</v>
      </c>
      <c r="E677" s="123">
        <v>2.26</v>
      </c>
      <c r="F677" s="117">
        <v>1.96</v>
      </c>
      <c r="G677" s="123">
        <v>2.11</v>
      </c>
      <c r="H677" s="117">
        <v>2.404</v>
      </c>
      <c r="I677" s="123">
        <v>2.164</v>
      </c>
      <c r="J677" s="117">
        <v>2.284</v>
      </c>
      <c r="K677" s="123">
        <v>2.47</v>
      </c>
      <c r="L677" s="117">
        <v>2.202</v>
      </c>
      <c r="M677" s="123">
        <v>2.336</v>
      </c>
      <c r="N677" s="122">
        <v>2.536</v>
      </c>
      <c r="O677" s="123">
        <v>2.24</v>
      </c>
      <c r="P677" s="122">
        <v>2.388</v>
      </c>
      <c r="Q677" s="123">
        <v>3.109</v>
      </c>
      <c r="R677" s="122">
        <v>2.878</v>
      </c>
      <c r="S677" s="122">
        <v>2.994</v>
      </c>
      <c r="T677" s="122">
        <v>3.366</v>
      </c>
      <c r="U677" s="122">
        <v>3.118</v>
      </c>
      <c r="V677" s="122">
        <v>3.242</v>
      </c>
      <c r="W677" s="122">
        <v>3.585</v>
      </c>
      <c r="X677" s="122">
        <v>3.327</v>
      </c>
      <c r="Y677" s="122">
        <v>3.456</v>
      </c>
      <c r="Z677" s="122">
        <v>3.65</v>
      </c>
      <c r="AA677" s="122">
        <v>3.371</v>
      </c>
      <c r="AB677" s="122">
        <v>3.51</v>
      </c>
      <c r="AC677" s="122">
        <v>3.733</v>
      </c>
      <c r="AD677" s="122">
        <v>3.446</v>
      </c>
      <c r="AE677" s="122">
        <v>3.59</v>
      </c>
      <c r="AF677" s="9">
        <f t="shared" si="1"/>
        <v>677</v>
      </c>
    </row>
    <row r="678" ht="15.75" customHeight="1">
      <c r="A678" s="116">
        <v>44741.0</v>
      </c>
      <c r="B678" s="122">
        <v>1.983</v>
      </c>
      <c r="C678" s="117">
        <v>1.683</v>
      </c>
      <c r="D678" s="117">
        <v>1.833</v>
      </c>
      <c r="E678" s="123">
        <v>2.25</v>
      </c>
      <c r="F678" s="117">
        <v>1.95</v>
      </c>
      <c r="G678" s="123">
        <v>2.1</v>
      </c>
      <c r="H678" s="117">
        <v>2.424</v>
      </c>
      <c r="I678" s="123">
        <v>2.144</v>
      </c>
      <c r="J678" s="117">
        <v>2.284</v>
      </c>
      <c r="K678" s="123">
        <v>2.477</v>
      </c>
      <c r="L678" s="117">
        <v>2.189</v>
      </c>
      <c r="M678" s="123">
        <v>2.333</v>
      </c>
      <c r="N678" s="122">
        <v>2.531</v>
      </c>
      <c r="O678" s="123">
        <v>2.235</v>
      </c>
      <c r="P678" s="122">
        <v>2.383</v>
      </c>
      <c r="Q678" s="123">
        <v>3.111</v>
      </c>
      <c r="R678" s="122">
        <v>2.885</v>
      </c>
      <c r="S678" s="122">
        <v>2.998</v>
      </c>
      <c r="T678" s="122">
        <v>3.371</v>
      </c>
      <c r="U678" s="122">
        <v>3.113</v>
      </c>
      <c r="V678" s="122">
        <v>3.242</v>
      </c>
      <c r="W678" s="122">
        <v>3.586</v>
      </c>
      <c r="X678" s="122">
        <v>3.332</v>
      </c>
      <c r="Y678" s="122">
        <v>3.459</v>
      </c>
      <c r="Z678" s="122">
        <v>3.654</v>
      </c>
      <c r="AA678" s="122">
        <v>3.367</v>
      </c>
      <c r="AB678" s="122">
        <v>3.51</v>
      </c>
      <c r="AC678" s="122">
        <v>3.733</v>
      </c>
      <c r="AD678" s="122">
        <v>3.446</v>
      </c>
      <c r="AE678" s="122">
        <v>3.59</v>
      </c>
      <c r="AF678" s="9">
        <f t="shared" si="1"/>
        <v>678</v>
      </c>
    </row>
    <row r="679" ht="15.75" customHeight="1">
      <c r="A679" s="116">
        <v>44740.0</v>
      </c>
      <c r="B679" s="122">
        <v>1.95</v>
      </c>
      <c r="C679" s="117">
        <v>1.65</v>
      </c>
      <c r="D679" s="117">
        <v>1.8</v>
      </c>
      <c r="E679" s="123">
        <v>2.24</v>
      </c>
      <c r="F679" s="117">
        <v>1.94</v>
      </c>
      <c r="G679" s="123">
        <v>2.09</v>
      </c>
      <c r="H679" s="117">
        <v>2.39</v>
      </c>
      <c r="I679" s="123">
        <v>2.11</v>
      </c>
      <c r="J679" s="117">
        <v>2.25</v>
      </c>
      <c r="K679" s="123">
        <v>2.466</v>
      </c>
      <c r="L679" s="117">
        <v>2.176</v>
      </c>
      <c r="M679" s="123">
        <v>2.321</v>
      </c>
      <c r="N679" s="122">
        <v>2.542</v>
      </c>
      <c r="O679" s="123">
        <v>2.242</v>
      </c>
      <c r="P679" s="122">
        <v>2.392</v>
      </c>
      <c r="Q679" s="123">
        <v>3.129</v>
      </c>
      <c r="R679" s="122">
        <v>2.883</v>
      </c>
      <c r="S679" s="122">
        <v>3.006</v>
      </c>
      <c r="T679" s="122">
        <v>3.393</v>
      </c>
      <c r="U679" s="122">
        <v>3.129</v>
      </c>
      <c r="V679" s="122">
        <v>3.261</v>
      </c>
      <c r="W679" s="122">
        <v>3.601</v>
      </c>
      <c r="X679" s="122">
        <v>3.341</v>
      </c>
      <c r="Y679" s="122">
        <v>3.471</v>
      </c>
      <c r="Z679" s="122">
        <v>3.65</v>
      </c>
      <c r="AA679" s="122">
        <v>3.371</v>
      </c>
      <c r="AB679" s="122">
        <v>3.51</v>
      </c>
      <c r="AC679" s="122">
        <v>3.738</v>
      </c>
      <c r="AD679" s="122">
        <v>3.45</v>
      </c>
      <c r="AE679" s="122">
        <v>3.594</v>
      </c>
      <c r="AF679" s="9">
        <f t="shared" si="1"/>
        <v>679</v>
      </c>
    </row>
    <row r="680" ht="15.75" customHeight="1">
      <c r="A680" s="116">
        <v>44739.0</v>
      </c>
      <c r="B680" s="122">
        <v>1.933</v>
      </c>
      <c r="C680" s="117">
        <v>1.633</v>
      </c>
      <c r="D680" s="117">
        <v>1.783</v>
      </c>
      <c r="E680" s="123">
        <v>2.22</v>
      </c>
      <c r="F680" s="117">
        <v>1.92</v>
      </c>
      <c r="G680" s="123">
        <v>2.07</v>
      </c>
      <c r="H680" s="117">
        <v>2.32</v>
      </c>
      <c r="I680" s="123">
        <v>2.03</v>
      </c>
      <c r="J680" s="117">
        <v>2.175</v>
      </c>
      <c r="K680" s="123">
        <v>2.434</v>
      </c>
      <c r="L680" s="117">
        <v>2.139</v>
      </c>
      <c r="M680" s="123">
        <v>2.287</v>
      </c>
      <c r="N680" s="122">
        <v>2.548</v>
      </c>
      <c r="O680" s="123">
        <v>2.248</v>
      </c>
      <c r="P680" s="122">
        <v>2.398</v>
      </c>
      <c r="Q680" s="123">
        <v>3.145</v>
      </c>
      <c r="R680" s="122">
        <v>2.901</v>
      </c>
      <c r="S680" s="122">
        <v>3.023</v>
      </c>
      <c r="T680" s="122">
        <v>3.399</v>
      </c>
      <c r="U680" s="122">
        <v>3.148</v>
      </c>
      <c r="V680" s="122">
        <v>3.273</v>
      </c>
      <c r="W680" s="122">
        <v>3.61</v>
      </c>
      <c r="X680" s="122">
        <v>3.363</v>
      </c>
      <c r="Y680" s="122">
        <v>3.486</v>
      </c>
      <c r="Z680" s="122">
        <v>3.65</v>
      </c>
      <c r="AA680" s="122">
        <v>3.371</v>
      </c>
      <c r="AB680" s="122">
        <v>3.51</v>
      </c>
      <c r="AC680" s="122">
        <v>3.738</v>
      </c>
      <c r="AD680" s="122">
        <v>3.45</v>
      </c>
      <c r="AE680" s="122">
        <v>3.594</v>
      </c>
      <c r="AF680" s="9">
        <f t="shared" si="1"/>
        <v>680</v>
      </c>
    </row>
    <row r="681" ht="15.75" customHeight="1">
      <c r="A681" s="116">
        <v>44736.0</v>
      </c>
      <c r="B681" s="122">
        <v>1.933</v>
      </c>
      <c r="C681" s="117">
        <v>1.633</v>
      </c>
      <c r="D681" s="117">
        <v>1.783</v>
      </c>
      <c r="E681" s="123">
        <v>2.22</v>
      </c>
      <c r="F681" s="117">
        <v>1.92</v>
      </c>
      <c r="G681" s="123">
        <v>2.07</v>
      </c>
      <c r="H681" s="117">
        <v>2.31</v>
      </c>
      <c r="I681" s="123">
        <v>2.04</v>
      </c>
      <c r="J681" s="117">
        <v>2.175</v>
      </c>
      <c r="K681" s="123">
        <v>2.428</v>
      </c>
      <c r="L681" s="117">
        <v>2.143</v>
      </c>
      <c r="M681" s="123">
        <v>2.286</v>
      </c>
      <c r="N681" s="122">
        <v>2.546</v>
      </c>
      <c r="O681" s="123">
        <v>2.246</v>
      </c>
      <c r="P681" s="122">
        <v>2.396</v>
      </c>
      <c r="Q681" s="123">
        <v>3.139</v>
      </c>
      <c r="R681" s="122">
        <v>2.891</v>
      </c>
      <c r="S681" s="122">
        <v>3.015</v>
      </c>
      <c r="T681" s="122">
        <v>3.425</v>
      </c>
      <c r="U681" s="122">
        <v>3.152</v>
      </c>
      <c r="V681" s="122">
        <v>3.288</v>
      </c>
      <c r="W681" s="122">
        <v>3.624</v>
      </c>
      <c r="X681" s="122">
        <v>3.351</v>
      </c>
      <c r="Y681" s="122">
        <v>3.487</v>
      </c>
      <c r="Z681" s="122">
        <v>3.655</v>
      </c>
      <c r="AA681" s="122">
        <v>3.364</v>
      </c>
      <c r="AB681" s="122">
        <v>3.509</v>
      </c>
      <c r="AC681" s="122">
        <v>3.736</v>
      </c>
      <c r="AD681" s="122">
        <v>3.445</v>
      </c>
      <c r="AE681" s="122">
        <v>3.591</v>
      </c>
      <c r="AF681" s="9">
        <f t="shared" si="1"/>
        <v>681</v>
      </c>
    </row>
    <row r="682" ht="15.75" customHeight="1">
      <c r="A682" s="116">
        <v>44735.0</v>
      </c>
      <c r="B682" s="122">
        <v>1.933</v>
      </c>
      <c r="C682" s="117">
        <v>1.633</v>
      </c>
      <c r="D682" s="117">
        <v>1.783</v>
      </c>
      <c r="E682" s="123">
        <v>2.197</v>
      </c>
      <c r="F682" s="117">
        <v>1.905</v>
      </c>
      <c r="G682" s="123">
        <v>2.051</v>
      </c>
      <c r="H682" s="117">
        <v>2.3</v>
      </c>
      <c r="I682" s="123">
        <v>2.04</v>
      </c>
      <c r="J682" s="117">
        <v>2.17</v>
      </c>
      <c r="K682" s="123">
        <v>2.419</v>
      </c>
      <c r="L682" s="117">
        <v>2.145</v>
      </c>
      <c r="M682" s="123">
        <v>2.282</v>
      </c>
      <c r="N682" s="122">
        <v>2.538</v>
      </c>
      <c r="O682" s="123">
        <v>2.25</v>
      </c>
      <c r="P682" s="122">
        <v>2.394</v>
      </c>
      <c r="Q682" s="123">
        <v>3.139</v>
      </c>
      <c r="R682" s="122">
        <v>2.89</v>
      </c>
      <c r="S682" s="122">
        <v>3.015</v>
      </c>
      <c r="T682" s="122">
        <v>3.415</v>
      </c>
      <c r="U682" s="122">
        <v>3.154</v>
      </c>
      <c r="V682" s="122">
        <v>3.285</v>
      </c>
      <c r="W682" s="122">
        <v>3.626</v>
      </c>
      <c r="X682" s="122">
        <v>3.369</v>
      </c>
      <c r="Y682" s="122">
        <v>3.498</v>
      </c>
      <c r="Z682" s="122">
        <v>3.65</v>
      </c>
      <c r="AA682" s="122">
        <v>3.368</v>
      </c>
      <c r="AB682" s="122">
        <v>3.509</v>
      </c>
      <c r="AC682" s="122">
        <v>3.736</v>
      </c>
      <c r="AD682" s="122">
        <v>3.445</v>
      </c>
      <c r="AE682" s="122">
        <v>3.591</v>
      </c>
      <c r="AF682" s="9">
        <f t="shared" si="1"/>
        <v>682</v>
      </c>
    </row>
    <row r="683" ht="15.75" customHeight="1">
      <c r="A683" s="116">
        <v>44734.0</v>
      </c>
      <c r="B683" s="122">
        <v>1.933</v>
      </c>
      <c r="C683" s="117">
        <v>1.633</v>
      </c>
      <c r="D683" s="117">
        <v>1.783</v>
      </c>
      <c r="E683" s="123">
        <v>2.197</v>
      </c>
      <c r="F683" s="117">
        <v>1.905</v>
      </c>
      <c r="G683" s="123">
        <v>2.051</v>
      </c>
      <c r="H683" s="117">
        <v>2.31</v>
      </c>
      <c r="I683" s="123">
        <v>2.02</v>
      </c>
      <c r="J683" s="117">
        <v>2.165</v>
      </c>
      <c r="K683" s="123">
        <v>2.427</v>
      </c>
      <c r="L683" s="117">
        <v>2.138</v>
      </c>
      <c r="M683" s="123">
        <v>2.283</v>
      </c>
      <c r="N683" s="122">
        <v>2.545</v>
      </c>
      <c r="O683" s="123">
        <v>2.256</v>
      </c>
      <c r="P683" s="122">
        <v>2.4</v>
      </c>
      <c r="Q683" s="123">
        <v>3.132</v>
      </c>
      <c r="R683" s="122">
        <v>2.888</v>
      </c>
      <c r="S683" s="122">
        <v>3.01</v>
      </c>
      <c r="T683" s="122">
        <v>3.418</v>
      </c>
      <c r="U683" s="122">
        <v>3.166</v>
      </c>
      <c r="V683" s="122">
        <v>3.292</v>
      </c>
      <c r="W683" s="122">
        <v>3.628</v>
      </c>
      <c r="X683" s="122">
        <v>3.371</v>
      </c>
      <c r="Y683" s="122">
        <v>3.5</v>
      </c>
      <c r="Z683" s="122">
        <v>3.654</v>
      </c>
      <c r="AA683" s="122">
        <v>3.371</v>
      </c>
      <c r="AB683" s="122">
        <v>3.513</v>
      </c>
      <c r="AC683" s="122">
        <v>3.738</v>
      </c>
      <c r="AD683" s="122">
        <v>3.446</v>
      </c>
      <c r="AE683" s="122">
        <v>3.592</v>
      </c>
      <c r="AF683" s="9">
        <f t="shared" si="1"/>
        <v>683</v>
      </c>
    </row>
    <row r="684" ht="15.75" customHeight="1">
      <c r="A684" s="116">
        <v>44733.0</v>
      </c>
      <c r="B684" s="122">
        <v>1.933</v>
      </c>
      <c r="C684" s="117">
        <v>1.633</v>
      </c>
      <c r="D684" s="117">
        <v>1.783</v>
      </c>
      <c r="E684" s="123">
        <v>2.22</v>
      </c>
      <c r="F684" s="117">
        <v>1.93</v>
      </c>
      <c r="G684" s="123">
        <v>2.075</v>
      </c>
      <c r="H684" s="117">
        <v>2.32</v>
      </c>
      <c r="I684" s="123">
        <v>2.02</v>
      </c>
      <c r="J684" s="117">
        <v>2.17</v>
      </c>
      <c r="K684" s="123">
        <v>2.437</v>
      </c>
      <c r="L684" s="117">
        <v>2.137</v>
      </c>
      <c r="M684" s="123">
        <v>2.287</v>
      </c>
      <c r="N684" s="122">
        <v>2.554</v>
      </c>
      <c r="O684" s="123">
        <v>2.254</v>
      </c>
      <c r="P684" s="122">
        <v>2.404</v>
      </c>
      <c r="Q684" s="123">
        <v>3.148</v>
      </c>
      <c r="R684" s="122">
        <v>2.889</v>
      </c>
      <c r="S684" s="122">
        <v>3.019</v>
      </c>
      <c r="T684" s="122">
        <v>3.423</v>
      </c>
      <c r="U684" s="122">
        <v>3.163</v>
      </c>
      <c r="V684" s="122">
        <v>3.293</v>
      </c>
      <c r="W684" s="122">
        <v>3.629</v>
      </c>
      <c r="X684" s="122">
        <v>3.372</v>
      </c>
      <c r="Y684" s="122">
        <v>3.5</v>
      </c>
      <c r="Z684" s="122">
        <v>3.642</v>
      </c>
      <c r="AA684" s="122">
        <v>3.358</v>
      </c>
      <c r="AB684" s="122">
        <v>3.5</v>
      </c>
      <c r="AC684" s="122">
        <v>3.729</v>
      </c>
      <c r="AD684" s="122">
        <v>3.438</v>
      </c>
      <c r="AE684" s="122">
        <v>3.583</v>
      </c>
      <c r="AF684" s="9">
        <f t="shared" si="1"/>
        <v>684</v>
      </c>
    </row>
    <row r="685" ht="15.75" customHeight="1">
      <c r="A685" s="116">
        <v>44732.0</v>
      </c>
      <c r="B685" s="122">
        <v>1.933</v>
      </c>
      <c r="C685" s="117">
        <v>1.633</v>
      </c>
      <c r="D685" s="117">
        <v>1.783</v>
      </c>
      <c r="E685" s="123">
        <v>2.21</v>
      </c>
      <c r="F685" s="117">
        <v>1.96</v>
      </c>
      <c r="G685" s="123">
        <v>2.085</v>
      </c>
      <c r="H685" s="117">
        <v>2.32</v>
      </c>
      <c r="I685" s="123">
        <v>2.02</v>
      </c>
      <c r="J685" s="117">
        <v>2.17</v>
      </c>
      <c r="K685" s="123">
        <v>2.449</v>
      </c>
      <c r="L685" s="117">
        <v>2.157</v>
      </c>
      <c r="M685" s="123">
        <v>2.303</v>
      </c>
      <c r="N685" s="122">
        <v>2.578</v>
      </c>
      <c r="O685" s="123">
        <v>2.294</v>
      </c>
      <c r="P685" s="122">
        <v>2.436</v>
      </c>
      <c r="Q685" s="123">
        <v>3.153</v>
      </c>
      <c r="R685" s="122">
        <v>2.891</v>
      </c>
      <c r="S685" s="122">
        <v>3.022</v>
      </c>
      <c r="T685" s="122">
        <v>3.436</v>
      </c>
      <c r="U685" s="122">
        <v>3.171</v>
      </c>
      <c r="V685" s="122">
        <v>3.303</v>
      </c>
      <c r="W685" s="122">
        <v>3.628</v>
      </c>
      <c r="X685" s="122">
        <v>3.369</v>
      </c>
      <c r="Y685" s="122">
        <v>3.499</v>
      </c>
      <c r="Z685" s="122">
        <v>3.617</v>
      </c>
      <c r="AA685" s="122">
        <v>3.35</v>
      </c>
      <c r="AB685" s="122">
        <v>3.483</v>
      </c>
      <c r="AC685" s="122">
        <v>3.704</v>
      </c>
      <c r="AD685" s="122">
        <v>3.429</v>
      </c>
      <c r="AE685" s="122">
        <v>3.567</v>
      </c>
      <c r="AF685" s="9">
        <f t="shared" si="1"/>
        <v>685</v>
      </c>
    </row>
    <row r="686" ht="15.75" customHeight="1">
      <c r="A686" s="116">
        <v>44729.0</v>
      </c>
      <c r="B686" s="122">
        <v>1.84</v>
      </c>
      <c r="C686" s="117">
        <v>1.573</v>
      </c>
      <c r="D686" s="117">
        <v>1.707</v>
      </c>
      <c r="E686" s="123">
        <v>2.204</v>
      </c>
      <c r="F686" s="117">
        <v>1.93</v>
      </c>
      <c r="G686" s="123">
        <v>2.067</v>
      </c>
      <c r="H686" s="117">
        <v>2.29</v>
      </c>
      <c r="I686" s="123">
        <v>2.01</v>
      </c>
      <c r="J686" s="117">
        <v>2.15</v>
      </c>
      <c r="K686" s="123">
        <v>2.408</v>
      </c>
      <c r="L686" s="117">
        <v>2.124</v>
      </c>
      <c r="M686" s="123">
        <v>2.266</v>
      </c>
      <c r="N686" s="122">
        <v>2.527</v>
      </c>
      <c r="O686" s="123">
        <v>2.238</v>
      </c>
      <c r="P686" s="122">
        <v>2.383</v>
      </c>
      <c r="Q686" s="123">
        <v>3.157</v>
      </c>
      <c r="R686" s="122">
        <v>2.912</v>
      </c>
      <c r="S686" s="122">
        <v>3.035</v>
      </c>
      <c r="T686" s="122">
        <v>3.429</v>
      </c>
      <c r="U686" s="122">
        <v>3.178</v>
      </c>
      <c r="V686" s="122">
        <v>3.303</v>
      </c>
      <c r="W686" s="122">
        <v>3.619</v>
      </c>
      <c r="X686" s="122">
        <v>3.365</v>
      </c>
      <c r="Y686" s="122">
        <v>3.492</v>
      </c>
      <c r="Z686" s="122">
        <v>3.617</v>
      </c>
      <c r="AA686" s="122">
        <v>3.35</v>
      </c>
      <c r="AB686" s="122">
        <v>3.483</v>
      </c>
      <c r="AC686" s="122">
        <v>3.704</v>
      </c>
      <c r="AD686" s="122">
        <v>3.429</v>
      </c>
      <c r="AE686" s="122">
        <v>3.567</v>
      </c>
      <c r="AF686" s="9">
        <f t="shared" si="1"/>
        <v>686</v>
      </c>
    </row>
    <row r="687" ht="15.75" customHeight="1">
      <c r="A687" s="116">
        <v>44728.0</v>
      </c>
      <c r="B687" s="122">
        <v>1.875</v>
      </c>
      <c r="C687" s="117">
        <v>1.6</v>
      </c>
      <c r="D687" s="117">
        <v>1.738</v>
      </c>
      <c r="E687" s="123">
        <v>2.22</v>
      </c>
      <c r="F687" s="117">
        <v>1.94</v>
      </c>
      <c r="G687" s="123">
        <v>2.08</v>
      </c>
      <c r="H687" s="117">
        <v>2.33</v>
      </c>
      <c r="I687" s="123">
        <v>2.03</v>
      </c>
      <c r="J687" s="117">
        <v>2.18</v>
      </c>
      <c r="K687" s="123">
        <v>2.462</v>
      </c>
      <c r="L687" s="117">
        <v>2.178</v>
      </c>
      <c r="M687" s="123">
        <v>2.32</v>
      </c>
      <c r="N687" s="122">
        <v>2.595</v>
      </c>
      <c r="O687" s="123">
        <v>2.325</v>
      </c>
      <c r="P687" s="122">
        <v>2.46</v>
      </c>
      <c r="Q687" s="123">
        <v>3.175</v>
      </c>
      <c r="R687" s="122">
        <v>2.931</v>
      </c>
      <c r="S687" s="122">
        <v>3.053</v>
      </c>
      <c r="T687" s="122">
        <v>3.442</v>
      </c>
      <c r="U687" s="122">
        <v>3.183</v>
      </c>
      <c r="V687" s="122">
        <v>3.313</v>
      </c>
      <c r="W687" s="122">
        <v>3.633</v>
      </c>
      <c r="X687" s="122">
        <v>3.373</v>
      </c>
      <c r="Y687" s="122">
        <v>3.503</v>
      </c>
      <c r="Z687" s="122">
        <v>3.621</v>
      </c>
      <c r="AA687" s="122">
        <v>3.354</v>
      </c>
      <c r="AB687" s="122">
        <v>3.488</v>
      </c>
      <c r="AC687" s="122">
        <v>3.696</v>
      </c>
      <c r="AD687" s="122">
        <v>3.421</v>
      </c>
      <c r="AE687" s="122">
        <v>3.558</v>
      </c>
      <c r="AF687" s="9">
        <f t="shared" si="1"/>
        <v>687</v>
      </c>
    </row>
    <row r="688" ht="15.75" customHeight="1">
      <c r="A688" s="116">
        <v>44727.0</v>
      </c>
      <c r="B688" s="122">
        <v>1.916</v>
      </c>
      <c r="C688" s="117">
        <v>1.646</v>
      </c>
      <c r="D688" s="117">
        <v>1.781</v>
      </c>
      <c r="E688" s="123">
        <v>2.242</v>
      </c>
      <c r="F688" s="117">
        <v>1.958</v>
      </c>
      <c r="G688" s="123">
        <v>2.1</v>
      </c>
      <c r="H688" s="117">
        <v>2.35</v>
      </c>
      <c r="I688" s="123">
        <v>2.05</v>
      </c>
      <c r="J688" s="117">
        <v>2.2</v>
      </c>
      <c r="K688" s="123">
        <v>2.515</v>
      </c>
      <c r="L688" s="117">
        <v>2.218</v>
      </c>
      <c r="M688" s="123">
        <v>2.367</v>
      </c>
      <c r="N688" s="122">
        <v>2.679</v>
      </c>
      <c r="O688" s="123">
        <v>2.387</v>
      </c>
      <c r="P688" s="122">
        <v>2.533</v>
      </c>
      <c r="Q688" s="123">
        <v>3.233</v>
      </c>
      <c r="R688" s="122">
        <v>2.954</v>
      </c>
      <c r="S688" s="122">
        <v>3.094</v>
      </c>
      <c r="T688" s="122">
        <v>3.448</v>
      </c>
      <c r="U688" s="122">
        <v>3.181</v>
      </c>
      <c r="V688" s="122">
        <v>3.314</v>
      </c>
      <c r="W688" s="122">
        <v>3.629</v>
      </c>
      <c r="X688" s="122">
        <v>3.356</v>
      </c>
      <c r="Y688" s="122">
        <v>3.493</v>
      </c>
      <c r="Z688" s="122">
        <v>3.581</v>
      </c>
      <c r="AA688" s="122">
        <v>3.314</v>
      </c>
      <c r="AB688" s="122">
        <v>3.448</v>
      </c>
      <c r="AC688" s="122">
        <v>3.646</v>
      </c>
      <c r="AD688" s="122">
        <v>3.371</v>
      </c>
      <c r="AE688" s="122">
        <v>3.508</v>
      </c>
      <c r="AF688" s="9">
        <f t="shared" si="1"/>
        <v>688</v>
      </c>
    </row>
    <row r="689" ht="15.75" customHeight="1">
      <c r="A689" s="116">
        <v>44726.0</v>
      </c>
      <c r="B689" s="122">
        <v>1.92</v>
      </c>
      <c r="C689" s="117">
        <v>1.66</v>
      </c>
      <c r="D689" s="117">
        <v>1.79</v>
      </c>
      <c r="E689" s="123">
        <v>2.15</v>
      </c>
      <c r="F689" s="117">
        <v>1.871</v>
      </c>
      <c r="G689" s="123">
        <v>2.011</v>
      </c>
      <c r="H689" s="117">
        <v>2.292</v>
      </c>
      <c r="I689" s="123">
        <v>1.992</v>
      </c>
      <c r="J689" s="117">
        <v>2.142</v>
      </c>
      <c r="K689" s="123">
        <v>2.456</v>
      </c>
      <c r="L689" s="117">
        <v>2.162</v>
      </c>
      <c r="M689" s="123">
        <v>2.309</v>
      </c>
      <c r="N689" s="122">
        <v>2.621</v>
      </c>
      <c r="O689" s="123">
        <v>2.332</v>
      </c>
      <c r="P689" s="122">
        <v>2.477</v>
      </c>
      <c r="Q689" s="123">
        <v>3.145</v>
      </c>
      <c r="R689" s="122">
        <v>2.902</v>
      </c>
      <c r="S689" s="122">
        <v>3.024</v>
      </c>
      <c r="T689" s="122">
        <v>3.388</v>
      </c>
      <c r="U689" s="122">
        <v>3.113</v>
      </c>
      <c r="V689" s="122">
        <v>3.25</v>
      </c>
      <c r="W689" s="122">
        <v>3.577</v>
      </c>
      <c r="X689" s="122">
        <v>3.305</v>
      </c>
      <c r="Y689" s="122">
        <v>3.441</v>
      </c>
      <c r="Z689" s="122">
        <v>3.51</v>
      </c>
      <c r="AA689" s="122">
        <v>3.26</v>
      </c>
      <c r="AB689" s="122">
        <v>3.385</v>
      </c>
      <c r="AC689" s="122">
        <v>3.6</v>
      </c>
      <c r="AD689" s="122">
        <v>3.333</v>
      </c>
      <c r="AE689" s="122">
        <v>3.467</v>
      </c>
      <c r="AF689" s="9">
        <f t="shared" si="1"/>
        <v>689</v>
      </c>
    </row>
    <row r="690" ht="15.75" customHeight="1">
      <c r="A690" s="116">
        <v>44725.0</v>
      </c>
      <c r="B690" s="122">
        <v>1.918</v>
      </c>
      <c r="C690" s="117">
        <v>1.643</v>
      </c>
      <c r="D690" s="117">
        <v>1.78</v>
      </c>
      <c r="E690" s="123">
        <v>2.137</v>
      </c>
      <c r="F690" s="117">
        <v>1.845</v>
      </c>
      <c r="G690" s="123">
        <v>1.991</v>
      </c>
      <c r="H690" s="117">
        <v>2.21</v>
      </c>
      <c r="I690" s="123">
        <v>1.91</v>
      </c>
      <c r="J690" s="117">
        <v>2.06</v>
      </c>
      <c r="K690" s="123">
        <v>2.4</v>
      </c>
      <c r="L690" s="117">
        <v>2.104</v>
      </c>
      <c r="M690" s="123">
        <v>2.252</v>
      </c>
      <c r="N690" s="122">
        <v>2.59</v>
      </c>
      <c r="O690" s="123">
        <v>2.298</v>
      </c>
      <c r="P690" s="122">
        <v>2.444</v>
      </c>
      <c r="Q690" s="123">
        <v>3.114</v>
      </c>
      <c r="R690" s="122">
        <v>2.859</v>
      </c>
      <c r="S690" s="122">
        <v>2.986</v>
      </c>
      <c r="T690" s="122">
        <v>3.313</v>
      </c>
      <c r="U690" s="122">
        <v>3.053</v>
      </c>
      <c r="V690" s="122">
        <v>3.183</v>
      </c>
      <c r="W690" s="122">
        <v>3.498</v>
      </c>
      <c r="X690" s="122">
        <v>3.23</v>
      </c>
      <c r="Y690" s="122">
        <v>3.364</v>
      </c>
      <c r="Z690" s="122">
        <v>3.489</v>
      </c>
      <c r="AA690" s="122">
        <v>3.239</v>
      </c>
      <c r="AB690" s="122">
        <v>3.364</v>
      </c>
      <c r="AC690" s="122">
        <v>3.575</v>
      </c>
      <c r="AD690" s="122">
        <v>3.308</v>
      </c>
      <c r="AE690" s="122">
        <v>3.442</v>
      </c>
      <c r="AF690" s="9">
        <f t="shared" si="1"/>
        <v>690</v>
      </c>
    </row>
    <row r="691" ht="15.75" customHeight="1">
      <c r="A691" s="116">
        <v>44722.0</v>
      </c>
      <c r="B691" s="122">
        <v>1.853</v>
      </c>
      <c r="C691" s="117">
        <v>1.64</v>
      </c>
      <c r="D691" s="117">
        <v>1.746</v>
      </c>
      <c r="E691" s="123">
        <v>2.095</v>
      </c>
      <c r="F691" s="117">
        <v>1.853</v>
      </c>
      <c r="G691" s="123">
        <v>1.974</v>
      </c>
      <c r="H691" s="117">
        <v>2.18</v>
      </c>
      <c r="I691" s="123">
        <v>1.9</v>
      </c>
      <c r="J691" s="117">
        <v>2.04</v>
      </c>
      <c r="K691" s="123">
        <v>2.345</v>
      </c>
      <c r="L691" s="117">
        <v>2.077</v>
      </c>
      <c r="M691" s="123">
        <v>2.211</v>
      </c>
      <c r="N691" s="122">
        <v>2.511</v>
      </c>
      <c r="O691" s="123">
        <v>2.253</v>
      </c>
      <c r="P691" s="122">
        <v>2.382</v>
      </c>
      <c r="Q691" s="123">
        <v>3.039</v>
      </c>
      <c r="R691" s="122">
        <v>2.815</v>
      </c>
      <c r="S691" s="122">
        <v>2.927</v>
      </c>
      <c r="T691" s="122">
        <v>3.269</v>
      </c>
      <c r="U691" s="122">
        <v>3.035</v>
      </c>
      <c r="V691" s="122">
        <v>3.152</v>
      </c>
      <c r="W691" s="122">
        <v>3.454</v>
      </c>
      <c r="X691" s="122">
        <v>3.202</v>
      </c>
      <c r="Y691" s="122">
        <v>3.328</v>
      </c>
      <c r="Z691" s="122">
        <v>3.488</v>
      </c>
      <c r="AA691" s="122">
        <v>3.242</v>
      </c>
      <c r="AB691" s="122">
        <v>3.365</v>
      </c>
      <c r="AC691" s="122">
        <v>3.575</v>
      </c>
      <c r="AD691" s="122">
        <v>3.308</v>
      </c>
      <c r="AE691" s="122">
        <v>3.442</v>
      </c>
      <c r="AF691" s="9">
        <f t="shared" si="1"/>
        <v>691</v>
      </c>
    </row>
    <row r="692" ht="15.75" customHeight="1">
      <c r="A692" s="116">
        <v>44721.0</v>
      </c>
      <c r="B692" s="122">
        <v>1.877</v>
      </c>
      <c r="C692" s="117">
        <v>1.66</v>
      </c>
      <c r="D692" s="117">
        <v>1.768</v>
      </c>
      <c r="E692" s="123">
        <v>2.117</v>
      </c>
      <c r="F692" s="117">
        <v>1.85</v>
      </c>
      <c r="G692" s="123">
        <v>1.983</v>
      </c>
      <c r="H692" s="117">
        <v>2.18</v>
      </c>
      <c r="I692" s="123">
        <v>1.91</v>
      </c>
      <c r="J692" s="117">
        <v>2.045</v>
      </c>
      <c r="K692" s="123">
        <v>2.35</v>
      </c>
      <c r="L692" s="117">
        <v>2.093</v>
      </c>
      <c r="M692" s="123">
        <v>2.222</v>
      </c>
      <c r="N692" s="122">
        <v>2.519</v>
      </c>
      <c r="O692" s="123">
        <v>2.277</v>
      </c>
      <c r="P692" s="122">
        <v>2.398</v>
      </c>
      <c r="Q692" s="123">
        <v>3.029</v>
      </c>
      <c r="R692" s="122">
        <v>2.827</v>
      </c>
      <c r="S692" s="122">
        <v>2.928</v>
      </c>
      <c r="T692" s="122">
        <v>3.279</v>
      </c>
      <c r="U692" s="122">
        <v>3.035</v>
      </c>
      <c r="V692" s="122">
        <v>3.157</v>
      </c>
      <c r="W692" s="122">
        <v>3.452</v>
      </c>
      <c r="X692" s="122">
        <v>3.199</v>
      </c>
      <c r="Y692" s="122">
        <v>3.325</v>
      </c>
      <c r="Z692" s="122">
        <v>3.479</v>
      </c>
      <c r="AA692" s="122">
        <v>3.238</v>
      </c>
      <c r="AB692" s="122">
        <v>3.358</v>
      </c>
      <c r="AC692" s="122">
        <v>3.567</v>
      </c>
      <c r="AD692" s="122">
        <v>3.308</v>
      </c>
      <c r="AE692" s="122">
        <v>3.438</v>
      </c>
      <c r="AF692" s="9">
        <f t="shared" si="1"/>
        <v>692</v>
      </c>
    </row>
    <row r="693" ht="15.75" customHeight="1">
      <c r="A693" s="116">
        <v>44720.0</v>
      </c>
      <c r="B693" s="122">
        <v>1.917</v>
      </c>
      <c r="C693" s="117">
        <v>1.65</v>
      </c>
      <c r="D693" s="117">
        <v>1.783</v>
      </c>
      <c r="E693" s="123">
        <v>2.092</v>
      </c>
      <c r="F693" s="117">
        <v>1.858</v>
      </c>
      <c r="G693" s="123">
        <v>1.975</v>
      </c>
      <c r="H693" s="117">
        <v>2.19</v>
      </c>
      <c r="I693" s="123">
        <v>1.91</v>
      </c>
      <c r="J693" s="117">
        <v>2.05</v>
      </c>
      <c r="K693" s="123">
        <v>2.382</v>
      </c>
      <c r="L693" s="117">
        <v>2.105</v>
      </c>
      <c r="M693" s="123">
        <v>2.243</v>
      </c>
      <c r="N693" s="122">
        <v>2.573</v>
      </c>
      <c r="O693" s="123">
        <v>2.301</v>
      </c>
      <c r="P693" s="122">
        <v>2.437</v>
      </c>
      <c r="Q693" s="123">
        <v>3.053</v>
      </c>
      <c r="R693" s="122">
        <v>2.826</v>
      </c>
      <c r="S693" s="122">
        <v>2.94</v>
      </c>
      <c r="T693" s="122">
        <v>3.263</v>
      </c>
      <c r="U693" s="122">
        <v>3.027</v>
      </c>
      <c r="V693" s="122">
        <v>3.145</v>
      </c>
      <c r="W693" s="122">
        <v>3.453</v>
      </c>
      <c r="X693" s="122">
        <v>3.199</v>
      </c>
      <c r="Y693" s="122">
        <v>3.326</v>
      </c>
      <c r="Z693" s="122">
        <v>3.483</v>
      </c>
      <c r="AA693" s="122">
        <v>3.233</v>
      </c>
      <c r="AB693" s="122">
        <v>3.358</v>
      </c>
      <c r="AC693" s="122">
        <v>3.563</v>
      </c>
      <c r="AD693" s="122">
        <v>3.304</v>
      </c>
      <c r="AE693" s="122">
        <v>3.433</v>
      </c>
      <c r="AF693" s="9">
        <f t="shared" si="1"/>
        <v>693</v>
      </c>
    </row>
    <row r="694" ht="15.75" customHeight="1">
      <c r="A694" s="116">
        <v>44719.0</v>
      </c>
      <c r="B694" s="122">
        <v>1.917</v>
      </c>
      <c r="C694" s="117">
        <v>1.667</v>
      </c>
      <c r="D694" s="117">
        <v>1.792</v>
      </c>
      <c r="E694" s="123">
        <v>2.117</v>
      </c>
      <c r="F694" s="117">
        <v>1.858</v>
      </c>
      <c r="G694" s="123">
        <v>1.988</v>
      </c>
      <c r="H694" s="117">
        <v>2.21</v>
      </c>
      <c r="I694" s="123">
        <v>1.92</v>
      </c>
      <c r="J694" s="117">
        <v>2.065</v>
      </c>
      <c r="K694" s="123">
        <v>2.39</v>
      </c>
      <c r="L694" s="117">
        <v>2.106</v>
      </c>
      <c r="M694" s="123">
        <v>2.248</v>
      </c>
      <c r="N694" s="122">
        <v>2.569</v>
      </c>
      <c r="O694" s="123">
        <v>2.292</v>
      </c>
      <c r="P694" s="122">
        <v>2.431</v>
      </c>
      <c r="Q694" s="123">
        <v>3.045</v>
      </c>
      <c r="R694" s="122">
        <v>2.834</v>
      </c>
      <c r="S694" s="122">
        <v>2.94</v>
      </c>
      <c r="T694" s="122">
        <v>3.264</v>
      </c>
      <c r="U694" s="122">
        <v>3.025</v>
      </c>
      <c r="V694" s="122">
        <v>3.145</v>
      </c>
      <c r="W694" s="122">
        <v>3.453</v>
      </c>
      <c r="X694" s="122">
        <v>3.203</v>
      </c>
      <c r="Y694" s="122">
        <v>3.328</v>
      </c>
      <c r="Z694" s="122">
        <v>3.483</v>
      </c>
      <c r="AA694" s="122">
        <v>3.242</v>
      </c>
      <c r="AB694" s="122">
        <v>3.363</v>
      </c>
      <c r="AC694" s="122">
        <v>3.563</v>
      </c>
      <c r="AD694" s="122">
        <v>3.308</v>
      </c>
      <c r="AE694" s="122">
        <v>3.435</v>
      </c>
      <c r="AF694" s="9">
        <f t="shared" si="1"/>
        <v>694</v>
      </c>
    </row>
    <row r="695" ht="15.75" customHeight="1">
      <c r="A695" s="116">
        <v>44718.0</v>
      </c>
      <c r="B695" s="122">
        <v>1.9</v>
      </c>
      <c r="C695" s="117">
        <v>1.75</v>
      </c>
      <c r="D695" s="117">
        <v>1.825</v>
      </c>
      <c r="E695" s="123">
        <v>2.1</v>
      </c>
      <c r="F695" s="117">
        <v>1.842</v>
      </c>
      <c r="G695" s="123">
        <v>1.971</v>
      </c>
      <c r="H695" s="117">
        <v>2.17</v>
      </c>
      <c r="I695" s="123">
        <v>1.89</v>
      </c>
      <c r="J695" s="117">
        <v>2.03</v>
      </c>
      <c r="K695" s="123">
        <v>2.345</v>
      </c>
      <c r="L695" s="117">
        <v>2.07</v>
      </c>
      <c r="M695" s="123">
        <v>2.207</v>
      </c>
      <c r="N695" s="122">
        <v>2.519</v>
      </c>
      <c r="O695" s="123">
        <v>2.25</v>
      </c>
      <c r="P695" s="122">
        <v>2.385</v>
      </c>
      <c r="Q695" s="123">
        <v>3.025</v>
      </c>
      <c r="R695" s="122">
        <v>2.798</v>
      </c>
      <c r="S695" s="122">
        <v>2.911</v>
      </c>
      <c r="T695" s="122">
        <v>3.258</v>
      </c>
      <c r="U695" s="122">
        <v>3.02</v>
      </c>
      <c r="V695" s="122">
        <v>3.139</v>
      </c>
      <c r="W695" s="122">
        <v>3.449</v>
      </c>
      <c r="X695" s="122">
        <v>3.195</v>
      </c>
      <c r="Y695" s="122">
        <v>3.322</v>
      </c>
      <c r="Z695" s="122">
        <v>3.479</v>
      </c>
      <c r="AA695" s="122">
        <v>3.238</v>
      </c>
      <c r="AB695" s="122">
        <v>3.358</v>
      </c>
      <c r="AC695" s="122">
        <v>3.554</v>
      </c>
      <c r="AD695" s="122">
        <v>3.3</v>
      </c>
      <c r="AE695" s="122">
        <v>3.427</v>
      </c>
      <c r="AF695" s="9">
        <f t="shared" si="1"/>
        <v>695</v>
      </c>
    </row>
    <row r="696" ht="15.75" customHeight="1">
      <c r="A696" s="116">
        <v>44715.0</v>
      </c>
      <c r="B696" s="122">
        <v>2.067</v>
      </c>
      <c r="C696" s="117">
        <v>1.8</v>
      </c>
      <c r="D696" s="117">
        <v>1.933</v>
      </c>
      <c r="E696" s="123">
        <v>2.167</v>
      </c>
      <c r="F696" s="117">
        <v>1.9</v>
      </c>
      <c r="G696" s="123">
        <v>2.033</v>
      </c>
      <c r="H696" s="117">
        <v>2.222</v>
      </c>
      <c r="I696" s="123">
        <v>1.955</v>
      </c>
      <c r="J696" s="117">
        <v>2.088</v>
      </c>
      <c r="K696" s="123">
        <v>2.369</v>
      </c>
      <c r="L696" s="117">
        <v>2.103</v>
      </c>
      <c r="M696" s="123">
        <v>2.236</v>
      </c>
      <c r="N696" s="122">
        <v>2.517</v>
      </c>
      <c r="O696" s="123">
        <v>2.25</v>
      </c>
      <c r="P696" s="122">
        <v>2.383</v>
      </c>
      <c r="Q696" s="123">
        <v>3.005</v>
      </c>
      <c r="R696" s="122">
        <v>2.777</v>
      </c>
      <c r="S696" s="122">
        <v>2.891</v>
      </c>
      <c r="T696" s="122">
        <v>3.263</v>
      </c>
      <c r="U696" s="122">
        <v>3.026</v>
      </c>
      <c r="V696" s="122">
        <v>3.145</v>
      </c>
      <c r="W696" s="122">
        <v>3.444</v>
      </c>
      <c r="X696" s="122">
        <v>3.191</v>
      </c>
      <c r="Y696" s="122">
        <v>3.317</v>
      </c>
      <c r="Z696" s="122">
        <v>3.479</v>
      </c>
      <c r="AA696" s="122">
        <v>3.238</v>
      </c>
      <c r="AB696" s="122">
        <v>3.358</v>
      </c>
      <c r="AC696" s="122">
        <v>3.554</v>
      </c>
      <c r="AD696" s="122">
        <v>3.3</v>
      </c>
      <c r="AE696" s="122">
        <v>3.427</v>
      </c>
      <c r="AF696" s="9">
        <f t="shared" si="1"/>
        <v>696</v>
      </c>
    </row>
    <row r="697" ht="15.75" customHeight="1">
      <c r="A697" s="116">
        <v>44714.0</v>
      </c>
      <c r="B697" s="122">
        <v>2.05</v>
      </c>
      <c r="C697" s="117">
        <v>1.8</v>
      </c>
      <c r="D697" s="117">
        <v>1.925</v>
      </c>
      <c r="E697" s="123">
        <v>2.158</v>
      </c>
      <c r="F697" s="117">
        <v>1.892</v>
      </c>
      <c r="G697" s="123">
        <v>2.025</v>
      </c>
      <c r="H697" s="117">
        <v>2.2</v>
      </c>
      <c r="I697" s="123">
        <v>1.946</v>
      </c>
      <c r="J697" s="117">
        <v>2.073</v>
      </c>
      <c r="K697" s="123">
        <v>2.363</v>
      </c>
      <c r="L697" s="117">
        <v>2.095</v>
      </c>
      <c r="M697" s="123">
        <v>2.229</v>
      </c>
      <c r="N697" s="122">
        <v>2.525</v>
      </c>
      <c r="O697" s="123">
        <v>2.245</v>
      </c>
      <c r="P697" s="122">
        <v>2.385</v>
      </c>
      <c r="Q697" s="123">
        <v>3.015</v>
      </c>
      <c r="R697" s="122">
        <v>2.785</v>
      </c>
      <c r="S697" s="122">
        <v>2.9</v>
      </c>
      <c r="T697" s="122">
        <v>3.258</v>
      </c>
      <c r="U697" s="122">
        <v>3.02</v>
      </c>
      <c r="V697" s="122">
        <v>3.139</v>
      </c>
      <c r="W697" s="122">
        <v>3.433</v>
      </c>
      <c r="X697" s="122">
        <v>3.177</v>
      </c>
      <c r="Y697" s="122">
        <v>3.305</v>
      </c>
      <c r="Z697" s="122">
        <v>3.479</v>
      </c>
      <c r="AA697" s="122">
        <v>3.238</v>
      </c>
      <c r="AB697" s="122">
        <v>3.358</v>
      </c>
      <c r="AC697" s="122">
        <v>3.554</v>
      </c>
      <c r="AD697" s="122">
        <v>3.3</v>
      </c>
      <c r="AE697" s="122">
        <v>3.427</v>
      </c>
      <c r="AF697" s="9">
        <f t="shared" si="1"/>
        <v>697</v>
      </c>
    </row>
    <row r="698" ht="15.75" customHeight="1">
      <c r="A698" s="116">
        <v>44713.0</v>
      </c>
      <c r="B698" s="122">
        <v>2.067</v>
      </c>
      <c r="C698" s="117">
        <v>1.8</v>
      </c>
      <c r="D698" s="117">
        <v>1.933</v>
      </c>
      <c r="E698" s="123">
        <v>2.137</v>
      </c>
      <c r="F698" s="117">
        <v>1.878</v>
      </c>
      <c r="G698" s="123">
        <v>2.008</v>
      </c>
      <c r="H698" s="117">
        <v>2.21</v>
      </c>
      <c r="I698" s="123">
        <v>1.92</v>
      </c>
      <c r="J698" s="117">
        <v>2.065</v>
      </c>
      <c r="K698" s="123">
        <v>2.355</v>
      </c>
      <c r="L698" s="117">
        <v>2.085</v>
      </c>
      <c r="M698" s="123">
        <v>2.22</v>
      </c>
      <c r="N698" s="122">
        <v>2.5</v>
      </c>
      <c r="O698" s="123">
        <v>2.251</v>
      </c>
      <c r="P698" s="122">
        <v>2.375</v>
      </c>
      <c r="Q698" s="123">
        <v>3.002</v>
      </c>
      <c r="R698" s="122">
        <v>2.762</v>
      </c>
      <c r="S698" s="122">
        <v>2.882</v>
      </c>
      <c r="T698" s="122">
        <v>3.257</v>
      </c>
      <c r="U698" s="122">
        <v>3.016</v>
      </c>
      <c r="V698" s="122">
        <v>3.136</v>
      </c>
      <c r="W698" s="122">
        <v>3.435</v>
      </c>
      <c r="X698" s="122">
        <v>3.182</v>
      </c>
      <c r="Y698" s="122">
        <v>3.309</v>
      </c>
      <c r="Z698" s="122">
        <v>3.475</v>
      </c>
      <c r="AA698" s="122">
        <v>3.233</v>
      </c>
      <c r="AB698" s="122">
        <v>3.354</v>
      </c>
      <c r="AC698" s="122">
        <v>3.55</v>
      </c>
      <c r="AD698" s="122">
        <v>3.296</v>
      </c>
      <c r="AE698" s="122">
        <v>3.423</v>
      </c>
      <c r="AF698" s="9">
        <f t="shared" si="1"/>
        <v>698</v>
      </c>
    </row>
    <row r="699" ht="15.75" customHeight="1">
      <c r="A699" s="116">
        <v>44712.0</v>
      </c>
      <c r="B699" s="122">
        <v>2.083</v>
      </c>
      <c r="C699" s="117">
        <v>1.8</v>
      </c>
      <c r="D699" s="117">
        <v>1.942</v>
      </c>
      <c r="E699" s="123">
        <v>2.125</v>
      </c>
      <c r="F699" s="117">
        <v>1.892</v>
      </c>
      <c r="G699" s="123">
        <v>2.008</v>
      </c>
      <c r="H699" s="117">
        <v>2.22</v>
      </c>
      <c r="I699" s="123">
        <v>1.92</v>
      </c>
      <c r="J699" s="117">
        <v>2.07</v>
      </c>
      <c r="K699" s="123">
        <v>2.362</v>
      </c>
      <c r="L699" s="117">
        <v>2.076</v>
      </c>
      <c r="M699" s="123">
        <v>2.219</v>
      </c>
      <c r="N699" s="122">
        <v>2.505</v>
      </c>
      <c r="O699" s="123">
        <v>2.232</v>
      </c>
      <c r="P699" s="122">
        <v>2.368</v>
      </c>
      <c r="Q699" s="123">
        <v>2.95</v>
      </c>
      <c r="R699" s="122">
        <v>2.745</v>
      </c>
      <c r="S699" s="122">
        <v>2.848</v>
      </c>
      <c r="T699" s="122">
        <v>3.245</v>
      </c>
      <c r="U699" s="122">
        <v>3.005</v>
      </c>
      <c r="V699" s="122">
        <v>3.125</v>
      </c>
      <c r="W699" s="122">
        <v>3.402</v>
      </c>
      <c r="X699" s="122">
        <v>3.152</v>
      </c>
      <c r="Y699" s="122">
        <v>3.277</v>
      </c>
      <c r="Z699" s="122">
        <v>3.471</v>
      </c>
      <c r="AA699" s="122">
        <v>3.229</v>
      </c>
      <c r="AB699" s="122">
        <v>3.35</v>
      </c>
      <c r="AC699" s="122">
        <v>3.546</v>
      </c>
      <c r="AD699" s="122">
        <v>3.292</v>
      </c>
      <c r="AE699" s="122">
        <v>3.419</v>
      </c>
      <c r="AF699" s="9">
        <f t="shared" si="1"/>
        <v>699</v>
      </c>
    </row>
    <row r="700" ht="15.75" customHeight="1">
      <c r="A700" s="116">
        <v>44711.0</v>
      </c>
      <c r="B700" s="122">
        <v>2.1</v>
      </c>
      <c r="C700" s="117">
        <v>1.825</v>
      </c>
      <c r="D700" s="117">
        <v>1.963</v>
      </c>
      <c r="E700" s="123">
        <v>2.13</v>
      </c>
      <c r="F700" s="117">
        <v>1.895</v>
      </c>
      <c r="G700" s="123">
        <v>2.013</v>
      </c>
      <c r="H700" s="117">
        <v>2.21</v>
      </c>
      <c r="I700" s="123">
        <v>1.91</v>
      </c>
      <c r="J700" s="117">
        <v>2.06</v>
      </c>
      <c r="K700" s="123">
        <v>2.363</v>
      </c>
      <c r="L700" s="117">
        <v>2.069</v>
      </c>
      <c r="M700" s="123">
        <v>2.216</v>
      </c>
      <c r="N700" s="122">
        <v>2.516</v>
      </c>
      <c r="O700" s="123">
        <v>2.228</v>
      </c>
      <c r="P700" s="122">
        <v>2.372</v>
      </c>
      <c r="Q700" s="123">
        <v>2.973</v>
      </c>
      <c r="R700" s="122">
        <v>2.74</v>
      </c>
      <c r="S700" s="122">
        <v>2.856</v>
      </c>
      <c r="T700" s="122">
        <v>3.247</v>
      </c>
      <c r="U700" s="122">
        <v>3.009</v>
      </c>
      <c r="V700" s="122">
        <v>3.128</v>
      </c>
      <c r="W700" s="122">
        <v>3.401</v>
      </c>
      <c r="X700" s="122">
        <v>3.153</v>
      </c>
      <c r="Y700" s="122">
        <v>3.277</v>
      </c>
      <c r="Z700" s="122">
        <v>3.471</v>
      </c>
      <c r="AA700" s="122">
        <v>3.229</v>
      </c>
      <c r="AB700" s="122">
        <v>3.35</v>
      </c>
      <c r="AC700" s="122">
        <v>3.546</v>
      </c>
      <c r="AD700" s="122">
        <v>3.292</v>
      </c>
      <c r="AE700" s="122">
        <v>3.419</v>
      </c>
      <c r="AF700" s="9">
        <f t="shared" si="1"/>
        <v>700</v>
      </c>
    </row>
    <row r="701" ht="15.75" customHeight="1">
      <c r="A701" s="116">
        <v>44708.0</v>
      </c>
      <c r="B701" s="122">
        <v>2.083</v>
      </c>
      <c r="C701" s="117">
        <v>1.833</v>
      </c>
      <c r="D701" s="117">
        <v>1.958</v>
      </c>
      <c r="E701" s="123">
        <v>2.138</v>
      </c>
      <c r="F701" s="117">
        <v>1.903</v>
      </c>
      <c r="G701" s="123">
        <v>2.021</v>
      </c>
      <c r="H701" s="117">
        <v>2.23</v>
      </c>
      <c r="I701" s="123">
        <v>1.93</v>
      </c>
      <c r="J701" s="117">
        <v>2.08</v>
      </c>
      <c r="K701" s="123">
        <v>2.382</v>
      </c>
      <c r="L701" s="117">
        <v>2.086</v>
      </c>
      <c r="M701" s="123">
        <v>2.234</v>
      </c>
      <c r="N701" s="122">
        <v>2.535</v>
      </c>
      <c r="O701" s="123">
        <v>2.242</v>
      </c>
      <c r="P701" s="122">
        <v>2.388</v>
      </c>
      <c r="Q701" s="123">
        <v>2.979</v>
      </c>
      <c r="R701" s="122">
        <v>2.748</v>
      </c>
      <c r="S701" s="122">
        <v>2.864</v>
      </c>
      <c r="T701" s="122">
        <v>3.242</v>
      </c>
      <c r="U701" s="122">
        <v>3.021</v>
      </c>
      <c r="V701" s="122">
        <v>3.131</v>
      </c>
      <c r="W701" s="122">
        <v>3.406</v>
      </c>
      <c r="X701" s="122">
        <v>3.15</v>
      </c>
      <c r="Y701" s="122">
        <v>3.278</v>
      </c>
      <c r="Z701" s="122">
        <v>3.471</v>
      </c>
      <c r="AA701" s="122">
        <v>3.229</v>
      </c>
      <c r="AB701" s="122">
        <v>3.35</v>
      </c>
      <c r="AC701" s="122">
        <v>3.546</v>
      </c>
      <c r="AD701" s="122">
        <v>3.292</v>
      </c>
      <c r="AE701" s="122">
        <v>3.419</v>
      </c>
      <c r="AF701" s="9">
        <f t="shared" si="1"/>
        <v>701</v>
      </c>
    </row>
    <row r="702" ht="15.75" customHeight="1">
      <c r="A702" s="116">
        <v>44707.0</v>
      </c>
      <c r="B702" s="122">
        <v>2.1</v>
      </c>
      <c r="C702" s="117">
        <v>1.833</v>
      </c>
      <c r="D702" s="117">
        <v>1.967</v>
      </c>
      <c r="E702" s="123">
        <v>2.158</v>
      </c>
      <c r="F702" s="117">
        <v>1.9</v>
      </c>
      <c r="G702" s="123">
        <v>2.029</v>
      </c>
      <c r="H702" s="117">
        <v>2.24</v>
      </c>
      <c r="I702" s="123">
        <v>1.94</v>
      </c>
      <c r="J702" s="117">
        <v>2.09</v>
      </c>
      <c r="K702" s="123">
        <v>2.383</v>
      </c>
      <c r="L702" s="117">
        <v>2.093</v>
      </c>
      <c r="M702" s="123">
        <v>2.238</v>
      </c>
      <c r="N702" s="122">
        <v>2.526</v>
      </c>
      <c r="O702" s="123">
        <v>2.245</v>
      </c>
      <c r="P702" s="122">
        <v>2.386</v>
      </c>
      <c r="Q702" s="123">
        <v>2.998</v>
      </c>
      <c r="R702" s="122">
        <v>2.749</v>
      </c>
      <c r="S702" s="122">
        <v>2.874</v>
      </c>
      <c r="T702" s="122">
        <v>3.244</v>
      </c>
      <c r="U702" s="122">
        <v>3.022</v>
      </c>
      <c r="V702" s="122">
        <v>3.133</v>
      </c>
      <c r="W702" s="122">
        <v>3.398</v>
      </c>
      <c r="X702" s="122">
        <v>3.145</v>
      </c>
      <c r="Y702" s="122">
        <v>3.272</v>
      </c>
      <c r="Z702" s="122">
        <v>3.471</v>
      </c>
      <c r="AA702" s="122">
        <v>3.229</v>
      </c>
      <c r="AB702" s="122">
        <v>3.35</v>
      </c>
      <c r="AC702" s="122">
        <v>3.546</v>
      </c>
      <c r="AD702" s="122">
        <v>3.292</v>
      </c>
      <c r="AE702" s="122">
        <v>3.419</v>
      </c>
      <c r="AF702" s="9">
        <f t="shared" si="1"/>
        <v>702</v>
      </c>
    </row>
    <row r="703" ht="15.75" customHeight="1">
      <c r="A703" s="116">
        <v>44706.0</v>
      </c>
      <c r="B703" s="122">
        <v>2.083</v>
      </c>
      <c r="C703" s="117">
        <v>1.817</v>
      </c>
      <c r="D703" s="117">
        <v>1.95</v>
      </c>
      <c r="E703" s="123">
        <v>2.108</v>
      </c>
      <c r="F703" s="117">
        <v>1.913</v>
      </c>
      <c r="G703" s="123">
        <v>2.011</v>
      </c>
      <c r="H703" s="117">
        <v>2.22</v>
      </c>
      <c r="I703" s="123">
        <v>1.93</v>
      </c>
      <c r="J703" s="117">
        <v>2.075</v>
      </c>
      <c r="K703" s="123">
        <v>2.357</v>
      </c>
      <c r="L703" s="117">
        <v>2.075</v>
      </c>
      <c r="M703" s="123">
        <v>2.216</v>
      </c>
      <c r="N703" s="122">
        <v>2.494</v>
      </c>
      <c r="O703" s="123">
        <v>2.221</v>
      </c>
      <c r="P703" s="122">
        <v>2.357</v>
      </c>
      <c r="Q703" s="123">
        <v>2.965</v>
      </c>
      <c r="R703" s="122">
        <v>2.709</v>
      </c>
      <c r="S703" s="122">
        <v>2.837</v>
      </c>
      <c r="T703" s="122">
        <v>3.225</v>
      </c>
      <c r="U703" s="122">
        <v>3.016</v>
      </c>
      <c r="V703" s="122">
        <v>3.12</v>
      </c>
      <c r="W703" s="122">
        <v>3.401</v>
      </c>
      <c r="X703" s="122">
        <v>3.15</v>
      </c>
      <c r="Y703" s="122">
        <v>3.275</v>
      </c>
      <c r="Z703" s="122">
        <v>3.467</v>
      </c>
      <c r="AA703" s="122">
        <v>3.225</v>
      </c>
      <c r="AB703" s="122">
        <v>3.346</v>
      </c>
      <c r="AC703" s="122">
        <v>3.546</v>
      </c>
      <c r="AD703" s="122">
        <v>3.292</v>
      </c>
      <c r="AE703" s="122">
        <v>3.419</v>
      </c>
      <c r="AF703" s="9">
        <f t="shared" si="1"/>
        <v>703</v>
      </c>
    </row>
    <row r="704" ht="15.75" customHeight="1">
      <c r="A704" s="116">
        <v>44705.0</v>
      </c>
      <c r="B704" s="122">
        <v>2.093</v>
      </c>
      <c r="C704" s="117">
        <v>1.817</v>
      </c>
      <c r="D704" s="117">
        <v>1.955</v>
      </c>
      <c r="E704" s="123">
        <v>2.18</v>
      </c>
      <c r="F704" s="117">
        <v>1.925</v>
      </c>
      <c r="G704" s="123">
        <v>2.053</v>
      </c>
      <c r="H704" s="117">
        <v>2.23</v>
      </c>
      <c r="I704" s="123">
        <v>1.94</v>
      </c>
      <c r="J704" s="117">
        <v>2.085</v>
      </c>
      <c r="K704" s="123">
        <v>2.368</v>
      </c>
      <c r="L704" s="117">
        <v>2.082</v>
      </c>
      <c r="M704" s="123">
        <v>2.225</v>
      </c>
      <c r="N704" s="122">
        <v>2.505</v>
      </c>
      <c r="O704" s="123">
        <v>2.225</v>
      </c>
      <c r="P704" s="122">
        <v>2.365</v>
      </c>
      <c r="Q704" s="123">
        <v>2.966</v>
      </c>
      <c r="R704" s="122">
        <v>2.717</v>
      </c>
      <c r="S704" s="122">
        <v>2.842</v>
      </c>
      <c r="T704" s="122">
        <v>3.238</v>
      </c>
      <c r="U704" s="122">
        <v>3.005</v>
      </c>
      <c r="V704" s="122">
        <v>3.122</v>
      </c>
      <c r="W704" s="122">
        <v>3.411</v>
      </c>
      <c r="X704" s="122">
        <v>3.161</v>
      </c>
      <c r="Y704" s="122">
        <v>3.286</v>
      </c>
      <c r="Z704" s="122">
        <v>3.467</v>
      </c>
      <c r="AA704" s="122">
        <v>3.225</v>
      </c>
      <c r="AB704" s="122">
        <v>3.346</v>
      </c>
      <c r="AC704" s="122">
        <v>3.542</v>
      </c>
      <c r="AD704" s="122">
        <v>3.283</v>
      </c>
      <c r="AE704" s="122">
        <v>3.413</v>
      </c>
      <c r="AF704" s="9">
        <f t="shared" si="1"/>
        <v>704</v>
      </c>
    </row>
    <row r="705" ht="15.75" customHeight="1">
      <c r="A705" s="116">
        <v>44704.0</v>
      </c>
      <c r="B705" s="122">
        <v>2.1</v>
      </c>
      <c r="C705" s="117">
        <v>1.817</v>
      </c>
      <c r="D705" s="117">
        <v>1.958</v>
      </c>
      <c r="E705" s="123">
        <v>2.208</v>
      </c>
      <c r="F705" s="117">
        <v>1.95</v>
      </c>
      <c r="G705" s="123">
        <v>2.079</v>
      </c>
      <c r="H705" s="117">
        <v>2.25</v>
      </c>
      <c r="I705" s="123">
        <v>1.95</v>
      </c>
      <c r="J705" s="117">
        <v>2.1</v>
      </c>
      <c r="K705" s="123">
        <v>2.386</v>
      </c>
      <c r="L705" s="117">
        <v>2.094</v>
      </c>
      <c r="M705" s="123">
        <v>2.24</v>
      </c>
      <c r="N705" s="122">
        <v>2.522</v>
      </c>
      <c r="O705" s="123">
        <v>2.238</v>
      </c>
      <c r="P705" s="122">
        <v>2.38</v>
      </c>
      <c r="Q705" s="123">
        <v>2.969</v>
      </c>
      <c r="R705" s="122">
        <v>2.716</v>
      </c>
      <c r="S705" s="122">
        <v>2.843</v>
      </c>
      <c r="T705" s="122">
        <v>3.262</v>
      </c>
      <c r="U705" s="122">
        <v>3.022</v>
      </c>
      <c r="V705" s="122">
        <v>3.142</v>
      </c>
      <c r="W705" s="122">
        <v>3.422</v>
      </c>
      <c r="X705" s="122">
        <v>3.17</v>
      </c>
      <c r="Y705" s="122">
        <v>3.296</v>
      </c>
      <c r="Z705" s="122">
        <v>3.463</v>
      </c>
      <c r="AA705" s="122">
        <v>3.213</v>
      </c>
      <c r="AB705" s="122">
        <v>3.338</v>
      </c>
      <c r="AC705" s="122">
        <v>3.538</v>
      </c>
      <c r="AD705" s="122">
        <v>3.271</v>
      </c>
      <c r="AE705" s="122">
        <v>3.404</v>
      </c>
      <c r="AF705" s="9">
        <f t="shared" si="1"/>
        <v>705</v>
      </c>
    </row>
    <row r="706" ht="15.75" customHeight="1">
      <c r="A706" s="116">
        <v>44701.0</v>
      </c>
      <c r="B706" s="122">
        <v>2.15</v>
      </c>
      <c r="C706" s="117">
        <v>1.85</v>
      </c>
      <c r="D706" s="117">
        <v>2.0</v>
      </c>
      <c r="E706" s="123">
        <v>2.22</v>
      </c>
      <c r="F706" s="117">
        <v>1.92</v>
      </c>
      <c r="G706" s="123">
        <v>2.07</v>
      </c>
      <c r="H706" s="117">
        <v>2.254</v>
      </c>
      <c r="I706" s="123">
        <v>1.954</v>
      </c>
      <c r="J706" s="117">
        <v>2.104</v>
      </c>
      <c r="K706" s="123">
        <v>2.39</v>
      </c>
      <c r="L706" s="117">
        <v>2.097</v>
      </c>
      <c r="M706" s="123">
        <v>2.244</v>
      </c>
      <c r="N706" s="122">
        <v>2.525</v>
      </c>
      <c r="O706" s="123">
        <v>2.241</v>
      </c>
      <c r="P706" s="122">
        <v>2.383</v>
      </c>
      <c r="Q706" s="123">
        <v>2.98</v>
      </c>
      <c r="R706" s="122">
        <v>2.719</v>
      </c>
      <c r="S706" s="122">
        <v>2.85</v>
      </c>
      <c r="T706" s="122">
        <v>3.243</v>
      </c>
      <c r="U706" s="122">
        <v>3.043</v>
      </c>
      <c r="V706" s="122">
        <v>3.143</v>
      </c>
      <c r="W706" s="122">
        <v>3.429</v>
      </c>
      <c r="X706" s="122">
        <v>3.175</v>
      </c>
      <c r="Y706" s="122">
        <v>3.302</v>
      </c>
      <c r="Z706" s="122">
        <v>3.467</v>
      </c>
      <c r="AA706" s="122">
        <v>3.221</v>
      </c>
      <c r="AB706" s="122">
        <v>3.344</v>
      </c>
      <c r="AC706" s="122">
        <v>3.538</v>
      </c>
      <c r="AD706" s="122">
        <v>3.279</v>
      </c>
      <c r="AE706" s="122">
        <v>3.408</v>
      </c>
      <c r="AF706" s="9">
        <f t="shared" si="1"/>
        <v>706</v>
      </c>
    </row>
    <row r="707" ht="15.75" customHeight="1">
      <c r="A707" s="116">
        <v>44700.0</v>
      </c>
      <c r="B707" s="122">
        <v>2.167</v>
      </c>
      <c r="C707" s="117">
        <v>1.867</v>
      </c>
      <c r="D707" s="117">
        <v>2.017</v>
      </c>
      <c r="E707" s="123">
        <v>2.202</v>
      </c>
      <c r="F707" s="117">
        <v>1.938</v>
      </c>
      <c r="G707" s="123">
        <v>2.07</v>
      </c>
      <c r="H707" s="117">
        <v>2.26</v>
      </c>
      <c r="I707" s="123">
        <v>1.96</v>
      </c>
      <c r="J707" s="117">
        <v>2.11</v>
      </c>
      <c r="K707" s="123">
        <v>2.403</v>
      </c>
      <c r="L707" s="117">
        <v>2.113</v>
      </c>
      <c r="M707" s="123">
        <v>2.258</v>
      </c>
      <c r="N707" s="122">
        <v>2.547</v>
      </c>
      <c r="O707" s="123">
        <v>2.266</v>
      </c>
      <c r="P707" s="122">
        <v>2.407</v>
      </c>
      <c r="Q707" s="123">
        <v>3.005</v>
      </c>
      <c r="R707" s="122">
        <v>2.754</v>
      </c>
      <c r="S707" s="122">
        <v>2.88</v>
      </c>
      <c r="T707" s="122">
        <v>3.273</v>
      </c>
      <c r="U707" s="122">
        <v>3.082</v>
      </c>
      <c r="V707" s="122">
        <v>3.177</v>
      </c>
      <c r="W707" s="122">
        <v>3.463</v>
      </c>
      <c r="X707" s="122">
        <v>3.203</v>
      </c>
      <c r="Y707" s="122">
        <v>3.333</v>
      </c>
      <c r="Z707" s="122">
        <v>3.471</v>
      </c>
      <c r="AA707" s="122">
        <v>3.221</v>
      </c>
      <c r="AB707" s="122">
        <v>3.346</v>
      </c>
      <c r="AC707" s="122">
        <v>3.538</v>
      </c>
      <c r="AD707" s="122">
        <v>3.279</v>
      </c>
      <c r="AE707" s="122">
        <v>3.408</v>
      </c>
      <c r="AF707" s="9">
        <f t="shared" si="1"/>
        <v>707</v>
      </c>
    </row>
    <row r="708" ht="15.75" customHeight="1">
      <c r="A708" s="116">
        <v>44699.0</v>
      </c>
      <c r="B708" s="122">
        <v>2.173</v>
      </c>
      <c r="C708" s="117">
        <v>1.873</v>
      </c>
      <c r="D708" s="117">
        <v>2.023</v>
      </c>
      <c r="E708" s="123">
        <v>2.238</v>
      </c>
      <c r="F708" s="117">
        <v>1.938</v>
      </c>
      <c r="G708" s="123">
        <v>2.088</v>
      </c>
      <c r="H708" s="117">
        <v>2.28</v>
      </c>
      <c r="I708" s="123">
        <v>1.98</v>
      </c>
      <c r="J708" s="117">
        <v>2.13</v>
      </c>
      <c r="K708" s="123">
        <v>2.416</v>
      </c>
      <c r="L708" s="117">
        <v>2.122</v>
      </c>
      <c r="M708" s="123">
        <v>2.269</v>
      </c>
      <c r="N708" s="122">
        <v>2.552</v>
      </c>
      <c r="O708" s="123">
        <v>2.264</v>
      </c>
      <c r="P708" s="122">
        <v>2.408</v>
      </c>
      <c r="Q708" s="123">
        <v>3.02</v>
      </c>
      <c r="R708" s="122">
        <v>2.756</v>
      </c>
      <c r="S708" s="122">
        <v>2.888</v>
      </c>
      <c r="T708" s="122">
        <v>3.328</v>
      </c>
      <c r="U708" s="122">
        <v>3.071</v>
      </c>
      <c r="V708" s="122">
        <v>3.199</v>
      </c>
      <c r="W708" s="122">
        <v>3.459</v>
      </c>
      <c r="X708" s="122">
        <v>3.195</v>
      </c>
      <c r="Y708" s="122">
        <v>3.327</v>
      </c>
      <c r="Z708" s="122">
        <v>3.471</v>
      </c>
      <c r="AA708" s="122">
        <v>3.204</v>
      </c>
      <c r="AB708" s="122">
        <v>3.338</v>
      </c>
      <c r="AC708" s="122">
        <v>3.533</v>
      </c>
      <c r="AD708" s="122">
        <v>3.267</v>
      </c>
      <c r="AE708" s="122">
        <v>3.4</v>
      </c>
      <c r="AF708" s="9">
        <f t="shared" si="1"/>
        <v>708</v>
      </c>
    </row>
    <row r="709" ht="15.75" customHeight="1">
      <c r="A709" s="116">
        <v>44698.0</v>
      </c>
      <c r="B709" s="122">
        <v>2.173</v>
      </c>
      <c r="C709" s="117">
        <v>1.873</v>
      </c>
      <c r="D709" s="117">
        <v>2.023</v>
      </c>
      <c r="E709" s="123">
        <v>2.247</v>
      </c>
      <c r="F709" s="117">
        <v>1.955</v>
      </c>
      <c r="G709" s="123">
        <v>2.101</v>
      </c>
      <c r="H709" s="117">
        <v>2.264</v>
      </c>
      <c r="I709" s="123">
        <v>2.004</v>
      </c>
      <c r="J709" s="117">
        <v>2.134</v>
      </c>
      <c r="K709" s="123">
        <v>2.43</v>
      </c>
      <c r="L709" s="117">
        <v>2.158</v>
      </c>
      <c r="M709" s="123">
        <v>2.294</v>
      </c>
      <c r="N709" s="122">
        <v>2.596</v>
      </c>
      <c r="O709" s="123">
        <v>2.312</v>
      </c>
      <c r="P709" s="122">
        <v>2.454</v>
      </c>
      <c r="Q709" s="123">
        <v>3.027</v>
      </c>
      <c r="R709" s="122">
        <v>2.759</v>
      </c>
      <c r="S709" s="122">
        <v>2.893</v>
      </c>
      <c r="T709" s="122">
        <v>3.338</v>
      </c>
      <c r="U709" s="122">
        <v>3.095</v>
      </c>
      <c r="V709" s="122">
        <v>3.217</v>
      </c>
      <c r="W709" s="122">
        <v>3.468</v>
      </c>
      <c r="X709" s="122">
        <v>3.205</v>
      </c>
      <c r="Y709" s="122">
        <v>3.336</v>
      </c>
      <c r="Z709" s="122">
        <v>3.479</v>
      </c>
      <c r="AA709" s="122">
        <v>3.213</v>
      </c>
      <c r="AB709" s="122">
        <v>3.346</v>
      </c>
      <c r="AC709" s="122">
        <v>3.525</v>
      </c>
      <c r="AD709" s="122">
        <v>3.258</v>
      </c>
      <c r="AE709" s="122">
        <v>3.392</v>
      </c>
      <c r="AF709" s="9">
        <f t="shared" si="1"/>
        <v>709</v>
      </c>
    </row>
    <row r="710" ht="15.75" customHeight="1">
      <c r="A710" s="116">
        <v>44697.0</v>
      </c>
      <c r="B710" s="122">
        <v>2.167</v>
      </c>
      <c r="C710" s="117">
        <v>1.867</v>
      </c>
      <c r="D710" s="117">
        <v>2.017</v>
      </c>
      <c r="E710" s="123">
        <v>2.3</v>
      </c>
      <c r="F710" s="117">
        <v>2.0</v>
      </c>
      <c r="G710" s="123">
        <v>2.15</v>
      </c>
      <c r="H710" s="117">
        <v>2.37</v>
      </c>
      <c r="I710" s="123">
        <v>2.07</v>
      </c>
      <c r="J710" s="117">
        <v>2.22</v>
      </c>
      <c r="K710" s="123">
        <v>2.487</v>
      </c>
      <c r="L710" s="117">
        <v>2.191</v>
      </c>
      <c r="M710" s="123">
        <v>2.339</v>
      </c>
      <c r="N710" s="122">
        <v>2.604</v>
      </c>
      <c r="O710" s="123">
        <v>2.312</v>
      </c>
      <c r="P710" s="122">
        <v>2.458</v>
      </c>
      <c r="Q710" s="123">
        <v>3.041</v>
      </c>
      <c r="R710" s="122">
        <v>2.766</v>
      </c>
      <c r="S710" s="122">
        <v>2.904</v>
      </c>
      <c r="T710" s="122">
        <v>3.338</v>
      </c>
      <c r="U710" s="122">
        <v>3.091</v>
      </c>
      <c r="V710" s="122">
        <v>3.214</v>
      </c>
      <c r="W710" s="122">
        <v>3.486</v>
      </c>
      <c r="X710" s="122">
        <v>3.212</v>
      </c>
      <c r="Y710" s="122">
        <v>3.349</v>
      </c>
      <c r="Z710" s="122">
        <v>3.479</v>
      </c>
      <c r="AA710" s="122">
        <v>3.204</v>
      </c>
      <c r="AB710" s="122">
        <v>3.342</v>
      </c>
      <c r="AC710" s="122">
        <v>3.546</v>
      </c>
      <c r="AD710" s="122">
        <v>3.271</v>
      </c>
      <c r="AE710" s="122">
        <v>3.408</v>
      </c>
      <c r="AF710" s="9">
        <f t="shared" si="1"/>
        <v>710</v>
      </c>
    </row>
    <row r="711" ht="15.75" customHeight="1">
      <c r="A711" s="116">
        <v>44694.0</v>
      </c>
      <c r="B711" s="122">
        <v>2.173</v>
      </c>
      <c r="C711" s="117">
        <v>1.873</v>
      </c>
      <c r="D711" s="117">
        <v>2.023</v>
      </c>
      <c r="E711" s="123">
        <v>2.308</v>
      </c>
      <c r="F711" s="117">
        <v>2.008</v>
      </c>
      <c r="G711" s="123">
        <v>2.158</v>
      </c>
      <c r="H711" s="117">
        <v>2.387</v>
      </c>
      <c r="I711" s="123">
        <v>2.087</v>
      </c>
      <c r="J711" s="117">
        <v>2.237</v>
      </c>
      <c r="K711" s="123">
        <v>2.519</v>
      </c>
      <c r="L711" s="117">
        <v>2.219</v>
      </c>
      <c r="M711" s="123">
        <v>2.369</v>
      </c>
      <c r="N711" s="122">
        <v>2.652</v>
      </c>
      <c r="O711" s="123">
        <v>2.352</v>
      </c>
      <c r="P711" s="122">
        <v>2.502</v>
      </c>
      <c r="Q711" s="123">
        <v>3.085</v>
      </c>
      <c r="R711" s="122">
        <v>2.799</v>
      </c>
      <c r="S711" s="122">
        <v>2.942</v>
      </c>
      <c r="T711" s="122">
        <v>3.412</v>
      </c>
      <c r="U711" s="122">
        <v>3.124</v>
      </c>
      <c r="V711" s="122">
        <v>3.268</v>
      </c>
      <c r="W711" s="122">
        <v>3.507</v>
      </c>
      <c r="X711" s="122">
        <v>3.221</v>
      </c>
      <c r="Y711" s="122">
        <v>3.364</v>
      </c>
      <c r="Z711" s="122">
        <v>3.467</v>
      </c>
      <c r="AA711" s="122">
        <v>3.192</v>
      </c>
      <c r="AB711" s="122">
        <v>3.329</v>
      </c>
      <c r="AC711" s="122">
        <v>3.533</v>
      </c>
      <c r="AD711" s="122">
        <v>3.258</v>
      </c>
      <c r="AE711" s="122">
        <v>3.396</v>
      </c>
      <c r="AF711" s="9">
        <f t="shared" si="1"/>
        <v>711</v>
      </c>
    </row>
    <row r="712" ht="15.75" customHeight="1">
      <c r="A712" s="116">
        <v>44693.0</v>
      </c>
      <c r="B712" s="122">
        <v>2.15</v>
      </c>
      <c r="C712" s="117">
        <v>1.85</v>
      </c>
      <c r="D712" s="117">
        <v>2.0</v>
      </c>
      <c r="E712" s="123">
        <v>2.31</v>
      </c>
      <c r="F712" s="117">
        <v>2.01</v>
      </c>
      <c r="G712" s="123">
        <v>2.16</v>
      </c>
      <c r="H712" s="117">
        <v>2.345</v>
      </c>
      <c r="I712" s="123">
        <v>2.07</v>
      </c>
      <c r="J712" s="117">
        <v>2.208</v>
      </c>
      <c r="K712" s="123">
        <v>2.483</v>
      </c>
      <c r="L712" s="117">
        <v>2.203</v>
      </c>
      <c r="M712" s="123">
        <v>2.343</v>
      </c>
      <c r="N712" s="122">
        <v>2.621</v>
      </c>
      <c r="O712" s="123">
        <v>2.336</v>
      </c>
      <c r="P712" s="122">
        <v>2.478</v>
      </c>
      <c r="Q712" s="123">
        <v>3.026</v>
      </c>
      <c r="R712" s="122">
        <v>2.763</v>
      </c>
      <c r="S712" s="122">
        <v>2.895</v>
      </c>
      <c r="T712" s="122">
        <v>3.384</v>
      </c>
      <c r="U712" s="122">
        <v>3.113</v>
      </c>
      <c r="V712" s="122">
        <v>3.249</v>
      </c>
      <c r="W712" s="122">
        <v>3.496</v>
      </c>
      <c r="X712" s="122">
        <v>3.206</v>
      </c>
      <c r="Y712" s="122">
        <v>3.351</v>
      </c>
      <c r="Z712" s="122">
        <v>3.473</v>
      </c>
      <c r="AA712" s="122">
        <v>3.198</v>
      </c>
      <c r="AB712" s="122">
        <v>3.336</v>
      </c>
      <c r="AC712" s="122">
        <v>3.542</v>
      </c>
      <c r="AD712" s="122">
        <v>3.271</v>
      </c>
      <c r="AE712" s="122">
        <v>3.406</v>
      </c>
      <c r="AF712" s="9">
        <f t="shared" si="1"/>
        <v>712</v>
      </c>
    </row>
    <row r="713" ht="15.75" customHeight="1">
      <c r="A713" s="116">
        <v>44692.0</v>
      </c>
      <c r="B713" s="122">
        <v>2.1</v>
      </c>
      <c r="C713" s="117">
        <v>1.867</v>
      </c>
      <c r="D713" s="117">
        <v>1.983</v>
      </c>
      <c r="E713" s="123">
        <v>2.192</v>
      </c>
      <c r="F713" s="117">
        <v>1.908</v>
      </c>
      <c r="G713" s="123">
        <v>2.05</v>
      </c>
      <c r="H713" s="117">
        <v>2.275</v>
      </c>
      <c r="I713" s="123">
        <v>2.0</v>
      </c>
      <c r="J713" s="117">
        <v>2.138</v>
      </c>
      <c r="K713" s="123">
        <v>2.409</v>
      </c>
      <c r="L713" s="117">
        <v>2.128</v>
      </c>
      <c r="M713" s="123">
        <v>2.268</v>
      </c>
      <c r="N713" s="122">
        <v>2.542</v>
      </c>
      <c r="O713" s="123">
        <v>2.256</v>
      </c>
      <c r="P713" s="122">
        <v>2.399</v>
      </c>
      <c r="Q713" s="123">
        <v>2.968</v>
      </c>
      <c r="R713" s="122">
        <v>2.686</v>
      </c>
      <c r="S713" s="122">
        <v>2.827</v>
      </c>
      <c r="T713" s="122">
        <v>3.298</v>
      </c>
      <c r="U713" s="122">
        <v>3.028</v>
      </c>
      <c r="V713" s="122">
        <v>3.163</v>
      </c>
      <c r="W713" s="122">
        <v>3.415</v>
      </c>
      <c r="X713" s="122">
        <v>3.115</v>
      </c>
      <c r="Y713" s="122">
        <v>3.265</v>
      </c>
      <c r="Z713" s="122">
        <v>3.415</v>
      </c>
      <c r="AA713" s="122">
        <v>3.123</v>
      </c>
      <c r="AB713" s="122">
        <v>3.269</v>
      </c>
      <c r="AC713" s="122">
        <v>3.479</v>
      </c>
      <c r="AD713" s="122">
        <v>3.188</v>
      </c>
      <c r="AE713" s="122">
        <v>3.333</v>
      </c>
      <c r="AF713" s="9">
        <f t="shared" si="1"/>
        <v>713</v>
      </c>
    </row>
    <row r="714" ht="15.75" customHeight="1">
      <c r="A714" s="116">
        <v>44691.0</v>
      </c>
      <c r="B714" s="122">
        <v>2.067</v>
      </c>
      <c r="C714" s="117">
        <v>1.8</v>
      </c>
      <c r="D714" s="117">
        <v>1.933</v>
      </c>
      <c r="E714" s="123">
        <v>2.167</v>
      </c>
      <c r="F714" s="117">
        <v>1.883</v>
      </c>
      <c r="G714" s="123">
        <v>2.025</v>
      </c>
      <c r="H714" s="117">
        <v>2.258</v>
      </c>
      <c r="I714" s="123">
        <v>1.983</v>
      </c>
      <c r="J714" s="117">
        <v>2.121</v>
      </c>
      <c r="K714" s="123">
        <v>2.345</v>
      </c>
      <c r="L714" s="117">
        <v>2.063</v>
      </c>
      <c r="M714" s="123">
        <v>2.204</v>
      </c>
      <c r="N714" s="122">
        <v>2.431</v>
      </c>
      <c r="O714" s="123">
        <v>2.142</v>
      </c>
      <c r="P714" s="122">
        <v>2.287</v>
      </c>
      <c r="Q714" s="123">
        <v>2.808</v>
      </c>
      <c r="R714" s="122">
        <v>2.533</v>
      </c>
      <c r="S714" s="122">
        <v>2.671</v>
      </c>
      <c r="T714" s="122">
        <v>3.229</v>
      </c>
      <c r="U714" s="122">
        <v>2.979</v>
      </c>
      <c r="V714" s="122">
        <v>3.104</v>
      </c>
      <c r="W714" s="122">
        <v>3.378</v>
      </c>
      <c r="X714" s="122">
        <v>3.105</v>
      </c>
      <c r="Y714" s="122">
        <v>3.242</v>
      </c>
      <c r="Z714" s="122">
        <v>3.363</v>
      </c>
      <c r="AA714" s="122">
        <v>3.079</v>
      </c>
      <c r="AB714" s="122">
        <v>3.221</v>
      </c>
      <c r="AC714" s="122">
        <v>3.429</v>
      </c>
      <c r="AD714" s="122">
        <v>3.146</v>
      </c>
      <c r="AE714" s="122">
        <v>3.288</v>
      </c>
      <c r="AF714" s="9">
        <f t="shared" si="1"/>
        <v>714</v>
      </c>
    </row>
    <row r="715" ht="15.75" customHeight="1">
      <c r="A715" s="116">
        <v>44690.0</v>
      </c>
      <c r="B715" s="122">
        <v>2.067</v>
      </c>
      <c r="C715" s="117">
        <v>1.8</v>
      </c>
      <c r="D715" s="117">
        <v>1.933</v>
      </c>
      <c r="E715" s="123">
        <v>2.158</v>
      </c>
      <c r="F715" s="117">
        <v>1.875</v>
      </c>
      <c r="G715" s="123">
        <v>2.017</v>
      </c>
      <c r="H715" s="117">
        <v>2.275</v>
      </c>
      <c r="I715" s="123">
        <v>1.983</v>
      </c>
      <c r="J715" s="117">
        <v>2.129</v>
      </c>
      <c r="K715" s="123">
        <v>2.358</v>
      </c>
      <c r="L715" s="117">
        <v>2.069</v>
      </c>
      <c r="M715" s="123">
        <v>2.213</v>
      </c>
      <c r="N715" s="122">
        <v>2.44</v>
      </c>
      <c r="O715" s="123">
        <v>2.155</v>
      </c>
      <c r="P715" s="122">
        <v>2.298</v>
      </c>
      <c r="Q715" s="123">
        <v>2.811</v>
      </c>
      <c r="R715" s="122">
        <v>2.529</v>
      </c>
      <c r="S715" s="122">
        <v>2.67</v>
      </c>
      <c r="T715" s="122">
        <v>3.233</v>
      </c>
      <c r="U715" s="122">
        <v>2.978</v>
      </c>
      <c r="V715" s="122">
        <v>3.105</v>
      </c>
      <c r="W715" s="122">
        <v>3.395</v>
      </c>
      <c r="X715" s="122">
        <v>3.118</v>
      </c>
      <c r="Y715" s="122">
        <v>3.257</v>
      </c>
      <c r="Z715" s="122">
        <v>3.358</v>
      </c>
      <c r="AA715" s="122">
        <v>3.079</v>
      </c>
      <c r="AB715" s="122">
        <v>3.219</v>
      </c>
      <c r="AC715" s="122">
        <v>3.427</v>
      </c>
      <c r="AD715" s="122">
        <v>3.146</v>
      </c>
      <c r="AE715" s="122">
        <v>3.286</v>
      </c>
      <c r="AF715" s="9">
        <f t="shared" si="1"/>
        <v>715</v>
      </c>
    </row>
    <row r="716" ht="15.75" customHeight="1">
      <c r="A716" s="116">
        <v>44687.0</v>
      </c>
      <c r="B716" s="122">
        <v>2.0</v>
      </c>
      <c r="C716" s="117">
        <v>1.783</v>
      </c>
      <c r="D716" s="117">
        <v>1.892</v>
      </c>
      <c r="E716" s="123">
        <v>2.133</v>
      </c>
      <c r="F716" s="117">
        <v>1.85</v>
      </c>
      <c r="G716" s="123">
        <v>1.992</v>
      </c>
      <c r="H716" s="117">
        <v>2.225</v>
      </c>
      <c r="I716" s="123">
        <v>1.933</v>
      </c>
      <c r="J716" s="117">
        <v>2.079</v>
      </c>
      <c r="K716" s="123">
        <v>2.315</v>
      </c>
      <c r="L716" s="117">
        <v>2.029</v>
      </c>
      <c r="M716" s="123">
        <v>2.172</v>
      </c>
      <c r="N716" s="122">
        <v>2.405</v>
      </c>
      <c r="O716" s="123">
        <v>2.125</v>
      </c>
      <c r="P716" s="122">
        <v>2.265</v>
      </c>
      <c r="Q716" s="123">
        <v>2.747</v>
      </c>
      <c r="R716" s="122">
        <v>2.475</v>
      </c>
      <c r="S716" s="122">
        <v>2.611</v>
      </c>
      <c r="T716" s="122">
        <v>3.185</v>
      </c>
      <c r="U716" s="122">
        <v>2.97</v>
      </c>
      <c r="V716" s="122">
        <v>3.078</v>
      </c>
      <c r="W716" s="122">
        <v>3.347</v>
      </c>
      <c r="X716" s="122">
        <v>3.088</v>
      </c>
      <c r="Y716" s="122">
        <v>3.218</v>
      </c>
      <c r="Z716" s="122">
        <v>3.368</v>
      </c>
      <c r="AA716" s="122">
        <v>3.088</v>
      </c>
      <c r="AB716" s="122">
        <v>3.228</v>
      </c>
      <c r="AC716" s="122">
        <v>3.433</v>
      </c>
      <c r="AD716" s="122">
        <v>3.142</v>
      </c>
      <c r="AE716" s="122">
        <v>3.288</v>
      </c>
      <c r="AF716" s="9">
        <f t="shared" si="1"/>
        <v>716</v>
      </c>
    </row>
    <row r="717" ht="15.75" customHeight="1">
      <c r="A717" s="116">
        <v>44686.0</v>
      </c>
      <c r="B717" s="122">
        <v>2.0</v>
      </c>
      <c r="C717" s="117">
        <v>1.783</v>
      </c>
      <c r="D717" s="117">
        <v>1.892</v>
      </c>
      <c r="E717" s="123">
        <v>2.133</v>
      </c>
      <c r="F717" s="117">
        <v>1.842</v>
      </c>
      <c r="G717" s="123">
        <v>1.988</v>
      </c>
      <c r="H717" s="117">
        <v>2.2</v>
      </c>
      <c r="I717" s="123">
        <v>1.917</v>
      </c>
      <c r="J717" s="117">
        <v>2.058</v>
      </c>
      <c r="K717" s="123">
        <v>2.262</v>
      </c>
      <c r="L717" s="117">
        <v>1.976</v>
      </c>
      <c r="M717" s="123">
        <v>2.119</v>
      </c>
      <c r="N717" s="122">
        <v>2.323</v>
      </c>
      <c r="O717" s="123">
        <v>2.035</v>
      </c>
      <c r="P717" s="122">
        <v>2.179</v>
      </c>
      <c r="Q717" s="123">
        <v>2.706</v>
      </c>
      <c r="R717" s="122">
        <v>2.442</v>
      </c>
      <c r="S717" s="122">
        <v>2.574</v>
      </c>
      <c r="T717" s="122">
        <v>3.152</v>
      </c>
      <c r="U717" s="122">
        <v>2.896</v>
      </c>
      <c r="V717" s="122">
        <v>3.024</v>
      </c>
      <c r="W717" s="122">
        <v>3.331</v>
      </c>
      <c r="X717" s="122">
        <v>3.062</v>
      </c>
      <c r="Y717" s="122">
        <v>3.196</v>
      </c>
      <c r="Z717" s="122">
        <v>3.353</v>
      </c>
      <c r="AA717" s="122">
        <v>3.071</v>
      </c>
      <c r="AB717" s="122">
        <v>3.212</v>
      </c>
      <c r="AC717" s="122">
        <v>3.421</v>
      </c>
      <c r="AD717" s="122">
        <v>3.138</v>
      </c>
      <c r="AE717" s="122">
        <v>3.279</v>
      </c>
      <c r="AF717" s="9">
        <f t="shared" si="1"/>
        <v>717</v>
      </c>
    </row>
    <row r="718" ht="15.75" customHeight="1">
      <c r="A718" s="116">
        <v>44685.0</v>
      </c>
      <c r="B718" s="122">
        <v>1.967</v>
      </c>
      <c r="C718" s="117">
        <v>1.75</v>
      </c>
      <c r="D718" s="117">
        <v>1.858</v>
      </c>
      <c r="E718" s="123">
        <v>2.125</v>
      </c>
      <c r="F718" s="117">
        <v>1.825</v>
      </c>
      <c r="G718" s="123">
        <v>1.975</v>
      </c>
      <c r="H718" s="117">
        <v>2.183</v>
      </c>
      <c r="I718" s="123">
        <v>1.9</v>
      </c>
      <c r="J718" s="117">
        <v>2.042</v>
      </c>
      <c r="K718" s="123">
        <v>2.232</v>
      </c>
      <c r="L718" s="117">
        <v>1.95</v>
      </c>
      <c r="M718" s="123">
        <v>2.091</v>
      </c>
      <c r="N718" s="122">
        <v>2.281</v>
      </c>
      <c r="O718" s="123">
        <v>2.0</v>
      </c>
      <c r="P718" s="122">
        <v>2.14</v>
      </c>
      <c r="Q718" s="123">
        <v>2.68</v>
      </c>
      <c r="R718" s="122">
        <v>2.414</v>
      </c>
      <c r="S718" s="122">
        <v>2.547</v>
      </c>
      <c r="T718" s="122">
        <v>3.13</v>
      </c>
      <c r="U718" s="122">
        <v>2.877</v>
      </c>
      <c r="V718" s="122">
        <v>3.003</v>
      </c>
      <c r="W718" s="122">
        <v>3.3</v>
      </c>
      <c r="X718" s="122">
        <v>3.036</v>
      </c>
      <c r="Y718" s="122">
        <v>3.168</v>
      </c>
      <c r="Z718" s="122">
        <v>3.346</v>
      </c>
      <c r="AA718" s="122">
        <v>3.071</v>
      </c>
      <c r="AB718" s="122">
        <v>3.208</v>
      </c>
      <c r="AC718" s="122">
        <v>3.425</v>
      </c>
      <c r="AD718" s="122">
        <v>3.142</v>
      </c>
      <c r="AE718" s="122">
        <v>3.283</v>
      </c>
      <c r="AF718" s="9">
        <f t="shared" si="1"/>
        <v>718</v>
      </c>
    </row>
    <row r="719" ht="15.75" customHeight="1">
      <c r="A719" s="116">
        <v>44680.0</v>
      </c>
      <c r="B719" s="122">
        <v>1.967</v>
      </c>
      <c r="C719" s="117">
        <v>1.75</v>
      </c>
      <c r="D719" s="117">
        <v>1.858</v>
      </c>
      <c r="E719" s="123">
        <v>2.108</v>
      </c>
      <c r="F719" s="117">
        <v>1.817</v>
      </c>
      <c r="G719" s="123">
        <v>1.963</v>
      </c>
      <c r="H719" s="117">
        <v>2.138</v>
      </c>
      <c r="I719" s="123">
        <v>1.897</v>
      </c>
      <c r="J719" s="117">
        <v>2.018</v>
      </c>
      <c r="K719" s="123">
        <v>2.194</v>
      </c>
      <c r="L719" s="117">
        <v>1.931</v>
      </c>
      <c r="M719" s="123">
        <v>2.063</v>
      </c>
      <c r="N719" s="122">
        <v>2.25</v>
      </c>
      <c r="O719" s="123">
        <v>1.965</v>
      </c>
      <c r="P719" s="122">
        <v>2.108</v>
      </c>
      <c r="Q719" s="123">
        <v>2.64</v>
      </c>
      <c r="R719" s="122">
        <v>2.384</v>
      </c>
      <c r="S719" s="122">
        <v>2.512</v>
      </c>
      <c r="T719" s="122">
        <v>3.106</v>
      </c>
      <c r="U719" s="122">
        <v>2.868</v>
      </c>
      <c r="V719" s="122">
        <v>2.987</v>
      </c>
      <c r="W719" s="122">
        <v>3.268</v>
      </c>
      <c r="X719" s="122">
        <v>3.027</v>
      </c>
      <c r="Y719" s="122">
        <v>3.148</v>
      </c>
      <c r="Z719" s="122">
        <v>3.338</v>
      </c>
      <c r="AA719" s="122">
        <v>3.063</v>
      </c>
      <c r="AB719" s="122">
        <v>3.2</v>
      </c>
      <c r="AC719" s="122">
        <v>3.413</v>
      </c>
      <c r="AD719" s="122">
        <v>3.129</v>
      </c>
      <c r="AE719" s="122">
        <v>3.271</v>
      </c>
      <c r="AF719" s="9">
        <f t="shared" si="1"/>
        <v>719</v>
      </c>
    </row>
    <row r="720" ht="15.75" customHeight="1">
      <c r="A720" s="116">
        <v>44679.0</v>
      </c>
      <c r="B720" s="122">
        <v>1.967</v>
      </c>
      <c r="C720" s="117">
        <v>1.75</v>
      </c>
      <c r="D720" s="117">
        <v>1.858</v>
      </c>
      <c r="E720" s="123">
        <v>2.125</v>
      </c>
      <c r="F720" s="117">
        <v>1.825</v>
      </c>
      <c r="G720" s="123">
        <v>1.975</v>
      </c>
      <c r="H720" s="117">
        <v>2.15</v>
      </c>
      <c r="I720" s="123">
        <v>1.883</v>
      </c>
      <c r="J720" s="117">
        <v>2.017</v>
      </c>
      <c r="K720" s="123">
        <v>2.206</v>
      </c>
      <c r="L720" s="117">
        <v>1.932</v>
      </c>
      <c r="M720" s="123">
        <v>2.069</v>
      </c>
      <c r="N720" s="122">
        <v>2.262</v>
      </c>
      <c r="O720" s="123">
        <v>1.981</v>
      </c>
      <c r="P720" s="122">
        <v>2.121</v>
      </c>
      <c r="Q720" s="123">
        <v>2.626</v>
      </c>
      <c r="R720" s="122">
        <v>2.381</v>
      </c>
      <c r="S720" s="122">
        <v>2.504</v>
      </c>
      <c r="T720" s="122">
        <v>3.128</v>
      </c>
      <c r="U720" s="122">
        <v>2.896</v>
      </c>
      <c r="V720" s="122">
        <v>3.012</v>
      </c>
      <c r="W720" s="122">
        <v>3.285</v>
      </c>
      <c r="X720" s="122">
        <v>3.026</v>
      </c>
      <c r="Y720" s="122">
        <v>3.156</v>
      </c>
      <c r="Z720" s="122">
        <v>3.338</v>
      </c>
      <c r="AA720" s="122">
        <v>3.063</v>
      </c>
      <c r="AB720" s="122">
        <v>3.2</v>
      </c>
      <c r="AC720" s="122">
        <v>3.413</v>
      </c>
      <c r="AD720" s="122">
        <v>3.129</v>
      </c>
      <c r="AE720" s="122">
        <v>3.271</v>
      </c>
      <c r="AF720" s="9">
        <f t="shared" si="1"/>
        <v>720</v>
      </c>
    </row>
    <row r="721" ht="15.75" customHeight="1">
      <c r="A721" s="116">
        <v>44678.0</v>
      </c>
      <c r="B721" s="122">
        <v>1.967</v>
      </c>
      <c r="C721" s="117">
        <v>1.717</v>
      </c>
      <c r="D721" s="117">
        <v>1.842</v>
      </c>
      <c r="E721" s="123">
        <v>2.133</v>
      </c>
      <c r="F721" s="117">
        <v>1.833</v>
      </c>
      <c r="G721" s="123">
        <v>1.983</v>
      </c>
      <c r="H721" s="117">
        <v>2.15</v>
      </c>
      <c r="I721" s="123">
        <v>1.917</v>
      </c>
      <c r="J721" s="117">
        <v>2.033</v>
      </c>
      <c r="K721" s="123">
        <v>2.204</v>
      </c>
      <c r="L721" s="117">
        <v>1.953</v>
      </c>
      <c r="M721" s="123">
        <v>2.078</v>
      </c>
      <c r="N721" s="122">
        <v>2.258</v>
      </c>
      <c r="O721" s="123">
        <v>1.988</v>
      </c>
      <c r="P721" s="122">
        <v>2.123</v>
      </c>
      <c r="Q721" s="123">
        <v>2.631</v>
      </c>
      <c r="R721" s="122">
        <v>2.373</v>
      </c>
      <c r="S721" s="122">
        <v>2.502</v>
      </c>
      <c r="T721" s="122">
        <v>3.129</v>
      </c>
      <c r="U721" s="122">
        <v>2.889</v>
      </c>
      <c r="V721" s="122">
        <v>3.009</v>
      </c>
      <c r="W721" s="122">
        <v>3.285</v>
      </c>
      <c r="X721" s="122">
        <v>3.044</v>
      </c>
      <c r="Y721" s="122">
        <v>3.165</v>
      </c>
      <c r="Z721" s="122">
        <v>3.333</v>
      </c>
      <c r="AA721" s="122">
        <v>3.05</v>
      </c>
      <c r="AB721" s="122">
        <v>3.192</v>
      </c>
      <c r="AC721" s="122">
        <v>3.413</v>
      </c>
      <c r="AD721" s="122">
        <v>3.129</v>
      </c>
      <c r="AE721" s="122">
        <v>3.271</v>
      </c>
      <c r="AF721" s="9">
        <f t="shared" si="1"/>
        <v>721</v>
      </c>
    </row>
    <row r="722" ht="15.75" customHeight="1">
      <c r="A722" s="116">
        <v>44677.0</v>
      </c>
      <c r="B722" s="122">
        <v>1.967</v>
      </c>
      <c r="C722" s="117">
        <v>1.75</v>
      </c>
      <c r="D722" s="117">
        <v>1.858</v>
      </c>
      <c r="E722" s="123">
        <v>2.142</v>
      </c>
      <c r="F722" s="117">
        <v>1.858</v>
      </c>
      <c r="G722" s="123">
        <v>2.0</v>
      </c>
      <c r="H722" s="117">
        <v>2.183</v>
      </c>
      <c r="I722" s="123">
        <v>1.917</v>
      </c>
      <c r="J722" s="117">
        <v>2.05</v>
      </c>
      <c r="K722" s="123">
        <v>2.228</v>
      </c>
      <c r="L722" s="117">
        <v>1.962</v>
      </c>
      <c r="M722" s="123">
        <v>2.095</v>
      </c>
      <c r="N722" s="122">
        <v>2.273</v>
      </c>
      <c r="O722" s="123">
        <v>2.008</v>
      </c>
      <c r="P722" s="122">
        <v>2.14</v>
      </c>
      <c r="Q722" s="123">
        <v>2.641</v>
      </c>
      <c r="R722" s="122">
        <v>2.377</v>
      </c>
      <c r="S722" s="122">
        <v>2.509</v>
      </c>
      <c r="T722" s="122">
        <v>3.123</v>
      </c>
      <c r="U722" s="122">
        <v>2.884</v>
      </c>
      <c r="V722" s="122">
        <v>3.004</v>
      </c>
      <c r="W722" s="122">
        <v>3.294</v>
      </c>
      <c r="X722" s="122">
        <v>3.012</v>
      </c>
      <c r="Y722" s="122">
        <v>3.153</v>
      </c>
      <c r="Z722" s="122">
        <v>3.329</v>
      </c>
      <c r="AA722" s="122">
        <v>3.046</v>
      </c>
      <c r="AB722" s="122">
        <v>3.188</v>
      </c>
      <c r="AC722" s="122">
        <v>3.408</v>
      </c>
      <c r="AD722" s="122">
        <v>3.125</v>
      </c>
      <c r="AE722" s="122">
        <v>3.267</v>
      </c>
      <c r="AF722" s="9">
        <f t="shared" si="1"/>
        <v>722</v>
      </c>
    </row>
    <row r="723" ht="15.75" customHeight="1">
      <c r="A723" s="116">
        <v>44676.0</v>
      </c>
      <c r="B723" s="122">
        <v>1.967</v>
      </c>
      <c r="C723" s="117">
        <v>1.75</v>
      </c>
      <c r="D723" s="117">
        <v>1.858</v>
      </c>
      <c r="E723" s="123">
        <v>2.133</v>
      </c>
      <c r="F723" s="117">
        <v>1.833</v>
      </c>
      <c r="G723" s="123">
        <v>1.983</v>
      </c>
      <c r="H723" s="117">
        <v>2.208</v>
      </c>
      <c r="I723" s="123">
        <v>1.925</v>
      </c>
      <c r="J723" s="117">
        <v>2.067</v>
      </c>
      <c r="K723" s="123">
        <v>2.288</v>
      </c>
      <c r="L723" s="117">
        <v>1.999</v>
      </c>
      <c r="M723" s="123">
        <v>2.144</v>
      </c>
      <c r="N723" s="122">
        <v>2.368</v>
      </c>
      <c r="O723" s="123">
        <v>2.073</v>
      </c>
      <c r="P723" s="122">
        <v>2.22</v>
      </c>
      <c r="Q723" s="123">
        <v>2.701</v>
      </c>
      <c r="R723" s="122">
        <v>2.428</v>
      </c>
      <c r="S723" s="122">
        <v>2.565</v>
      </c>
      <c r="T723" s="122">
        <v>3.163</v>
      </c>
      <c r="U723" s="122">
        <v>2.913</v>
      </c>
      <c r="V723" s="122">
        <v>3.038</v>
      </c>
      <c r="W723" s="122">
        <v>3.336</v>
      </c>
      <c r="X723" s="122">
        <v>3.064</v>
      </c>
      <c r="Y723" s="122">
        <v>3.2</v>
      </c>
      <c r="Z723" s="122">
        <v>3.329</v>
      </c>
      <c r="AA723" s="122">
        <v>3.046</v>
      </c>
      <c r="AB723" s="122">
        <v>3.188</v>
      </c>
      <c r="AC723" s="122">
        <v>3.413</v>
      </c>
      <c r="AD723" s="122">
        <v>3.121</v>
      </c>
      <c r="AE723" s="122">
        <v>3.267</v>
      </c>
      <c r="AF723" s="9">
        <f t="shared" si="1"/>
        <v>723</v>
      </c>
    </row>
    <row r="724" ht="15.75" customHeight="1">
      <c r="A724" s="116">
        <v>44673.0</v>
      </c>
      <c r="B724" s="122">
        <v>1.983</v>
      </c>
      <c r="C724" s="117">
        <v>1.75</v>
      </c>
      <c r="D724" s="117">
        <v>1.867</v>
      </c>
      <c r="E724" s="123">
        <v>2.125</v>
      </c>
      <c r="F724" s="117">
        <v>1.833</v>
      </c>
      <c r="G724" s="123">
        <v>1.979</v>
      </c>
      <c r="H724" s="117">
        <v>2.18</v>
      </c>
      <c r="I724" s="123">
        <v>1.92</v>
      </c>
      <c r="J724" s="117">
        <v>2.05</v>
      </c>
      <c r="K724" s="123">
        <v>2.275</v>
      </c>
      <c r="L724" s="117">
        <v>2.001</v>
      </c>
      <c r="M724" s="123">
        <v>2.138</v>
      </c>
      <c r="N724" s="122">
        <v>2.37</v>
      </c>
      <c r="O724" s="123">
        <v>2.082</v>
      </c>
      <c r="P724" s="122">
        <v>2.226</v>
      </c>
      <c r="Q724" s="123">
        <v>2.703</v>
      </c>
      <c r="R724" s="122">
        <v>2.425</v>
      </c>
      <c r="S724" s="122">
        <v>2.564</v>
      </c>
      <c r="T724" s="122">
        <v>3.183</v>
      </c>
      <c r="U724" s="122">
        <v>2.95</v>
      </c>
      <c r="V724" s="122">
        <v>3.066</v>
      </c>
      <c r="W724" s="122">
        <v>3.348</v>
      </c>
      <c r="X724" s="122">
        <v>3.071</v>
      </c>
      <c r="Y724" s="122">
        <v>3.21</v>
      </c>
      <c r="Z724" s="122">
        <v>3.325</v>
      </c>
      <c r="AA724" s="122">
        <v>3.042</v>
      </c>
      <c r="AB724" s="122">
        <v>3.183</v>
      </c>
      <c r="AC724" s="122">
        <v>3.404</v>
      </c>
      <c r="AD724" s="122">
        <v>3.113</v>
      </c>
      <c r="AE724" s="122">
        <v>3.258</v>
      </c>
      <c r="AF724" s="9">
        <f t="shared" si="1"/>
        <v>724</v>
      </c>
    </row>
    <row r="725" ht="15.75" customHeight="1">
      <c r="A725" s="116">
        <v>44672.0</v>
      </c>
      <c r="B725" s="122">
        <v>1.933</v>
      </c>
      <c r="C725" s="117">
        <v>1.75</v>
      </c>
      <c r="D725" s="117">
        <v>1.842</v>
      </c>
      <c r="E725" s="123">
        <v>2.117</v>
      </c>
      <c r="F725" s="117">
        <v>1.817</v>
      </c>
      <c r="G725" s="123">
        <v>1.967</v>
      </c>
      <c r="H725" s="117">
        <v>2.17</v>
      </c>
      <c r="I725" s="123">
        <v>1.87</v>
      </c>
      <c r="J725" s="117">
        <v>2.02</v>
      </c>
      <c r="K725" s="123">
        <v>2.273</v>
      </c>
      <c r="L725" s="117">
        <v>1.977</v>
      </c>
      <c r="M725" s="123">
        <v>2.125</v>
      </c>
      <c r="N725" s="122">
        <v>2.375</v>
      </c>
      <c r="O725" s="123">
        <v>2.083</v>
      </c>
      <c r="P725" s="122">
        <v>2.229</v>
      </c>
      <c r="Q725" s="123">
        <v>2.703</v>
      </c>
      <c r="R725" s="122">
        <v>2.416</v>
      </c>
      <c r="S725" s="122">
        <v>2.56</v>
      </c>
      <c r="T725" s="122">
        <v>3.18</v>
      </c>
      <c r="U725" s="122">
        <v>2.931</v>
      </c>
      <c r="V725" s="122">
        <v>3.055</v>
      </c>
      <c r="W725" s="122">
        <v>3.361</v>
      </c>
      <c r="X725" s="122">
        <v>3.084</v>
      </c>
      <c r="Y725" s="122">
        <v>3.222</v>
      </c>
      <c r="Z725" s="122">
        <v>3.325</v>
      </c>
      <c r="AA725" s="122">
        <v>3.042</v>
      </c>
      <c r="AB725" s="122">
        <v>3.183</v>
      </c>
      <c r="AC725" s="122">
        <v>3.404</v>
      </c>
      <c r="AD725" s="122">
        <v>3.113</v>
      </c>
      <c r="AE725" s="122">
        <v>3.258</v>
      </c>
      <c r="AF725" s="9">
        <f t="shared" si="1"/>
        <v>725</v>
      </c>
    </row>
    <row r="726" ht="15.75" customHeight="1">
      <c r="A726" s="116">
        <v>44671.0</v>
      </c>
      <c r="B726" s="122">
        <v>1.95</v>
      </c>
      <c r="C726" s="117">
        <v>1.733</v>
      </c>
      <c r="D726" s="117">
        <v>1.842</v>
      </c>
      <c r="E726" s="123">
        <v>2.108</v>
      </c>
      <c r="F726" s="117">
        <v>1.817</v>
      </c>
      <c r="G726" s="123">
        <v>1.963</v>
      </c>
      <c r="H726" s="117">
        <v>2.2</v>
      </c>
      <c r="I726" s="123">
        <v>1.92</v>
      </c>
      <c r="J726" s="117">
        <v>2.06</v>
      </c>
      <c r="K726" s="123">
        <v>2.296</v>
      </c>
      <c r="L726" s="117">
        <v>2.01</v>
      </c>
      <c r="M726" s="123">
        <v>2.153</v>
      </c>
      <c r="N726" s="122">
        <v>2.392</v>
      </c>
      <c r="O726" s="123">
        <v>2.1</v>
      </c>
      <c r="P726" s="122">
        <v>2.246</v>
      </c>
      <c r="Q726" s="123">
        <v>2.693</v>
      </c>
      <c r="R726" s="122">
        <v>2.414</v>
      </c>
      <c r="S726" s="122">
        <v>2.553</v>
      </c>
      <c r="T726" s="122">
        <v>3.191</v>
      </c>
      <c r="U726" s="122">
        <v>2.908</v>
      </c>
      <c r="V726" s="122">
        <v>3.05</v>
      </c>
      <c r="W726" s="122">
        <v>3.366</v>
      </c>
      <c r="X726" s="122">
        <v>3.073</v>
      </c>
      <c r="Y726" s="122">
        <v>3.22</v>
      </c>
      <c r="Z726" s="122">
        <v>3.317</v>
      </c>
      <c r="AA726" s="122">
        <v>3.038</v>
      </c>
      <c r="AB726" s="122">
        <v>3.177</v>
      </c>
      <c r="AC726" s="122">
        <v>3.404</v>
      </c>
      <c r="AD726" s="122">
        <v>3.121</v>
      </c>
      <c r="AE726" s="122">
        <v>3.263</v>
      </c>
      <c r="AF726" s="9">
        <f t="shared" si="1"/>
        <v>726</v>
      </c>
    </row>
    <row r="727" ht="15.75" customHeight="1">
      <c r="A727" s="116">
        <v>44670.0</v>
      </c>
      <c r="B727" s="122">
        <v>1.988</v>
      </c>
      <c r="C727" s="117">
        <v>1.713</v>
      </c>
      <c r="D727" s="117">
        <v>1.85</v>
      </c>
      <c r="E727" s="123">
        <v>2.09</v>
      </c>
      <c r="F727" s="117">
        <v>1.81</v>
      </c>
      <c r="G727" s="123">
        <v>1.95</v>
      </c>
      <c r="H727" s="117">
        <v>2.208</v>
      </c>
      <c r="I727" s="123">
        <v>1.933</v>
      </c>
      <c r="J727" s="117">
        <v>2.071</v>
      </c>
      <c r="K727" s="123">
        <v>2.281</v>
      </c>
      <c r="L727" s="117">
        <v>1.999</v>
      </c>
      <c r="M727" s="123">
        <v>2.14</v>
      </c>
      <c r="N727" s="122">
        <v>2.354</v>
      </c>
      <c r="O727" s="123">
        <v>2.065</v>
      </c>
      <c r="P727" s="122">
        <v>2.21</v>
      </c>
      <c r="Q727" s="123">
        <v>2.6</v>
      </c>
      <c r="R727" s="122">
        <v>2.355</v>
      </c>
      <c r="S727" s="122">
        <v>2.477</v>
      </c>
      <c r="T727" s="122">
        <v>3.166</v>
      </c>
      <c r="U727" s="122">
        <v>2.877</v>
      </c>
      <c r="V727" s="122">
        <v>3.022</v>
      </c>
      <c r="W727" s="122">
        <v>3.35</v>
      </c>
      <c r="X727" s="122">
        <v>3.06</v>
      </c>
      <c r="Y727" s="122">
        <v>3.205</v>
      </c>
      <c r="Z727" s="122">
        <v>3.308</v>
      </c>
      <c r="AA727" s="122">
        <v>3.038</v>
      </c>
      <c r="AB727" s="122">
        <v>3.173</v>
      </c>
      <c r="AC727" s="122">
        <v>3.4</v>
      </c>
      <c r="AD727" s="122">
        <v>3.117</v>
      </c>
      <c r="AE727" s="122">
        <v>3.258</v>
      </c>
      <c r="AF727" s="9">
        <f t="shared" si="1"/>
        <v>727</v>
      </c>
    </row>
    <row r="728" ht="15.75" customHeight="1">
      <c r="A728" s="116">
        <v>44669.0</v>
      </c>
      <c r="B728" s="122">
        <v>2.093</v>
      </c>
      <c r="C728" s="117">
        <v>1.805</v>
      </c>
      <c r="D728" s="117">
        <v>1.949</v>
      </c>
      <c r="E728" s="123">
        <v>2.206</v>
      </c>
      <c r="F728" s="117">
        <v>1.906</v>
      </c>
      <c r="G728" s="123">
        <v>2.056</v>
      </c>
      <c r="H728" s="117">
        <v>2.292</v>
      </c>
      <c r="I728" s="123">
        <v>1.992</v>
      </c>
      <c r="J728" s="117">
        <v>2.142</v>
      </c>
      <c r="K728" s="123">
        <v>2.402</v>
      </c>
      <c r="L728" s="117">
        <v>2.106</v>
      </c>
      <c r="M728" s="123">
        <v>2.254</v>
      </c>
      <c r="N728" s="122">
        <v>2.513</v>
      </c>
      <c r="O728" s="123">
        <v>2.221</v>
      </c>
      <c r="P728" s="122">
        <v>2.367</v>
      </c>
      <c r="Q728" s="123">
        <v>2.77</v>
      </c>
      <c r="R728" s="122">
        <v>2.47</v>
      </c>
      <c r="S728" s="122">
        <v>2.62</v>
      </c>
      <c r="T728" s="122">
        <v>3.17</v>
      </c>
      <c r="U728" s="122">
        <v>2.87</v>
      </c>
      <c r="V728" s="122">
        <v>3.02</v>
      </c>
      <c r="W728" s="122">
        <v>3.355</v>
      </c>
      <c r="X728" s="122">
        <v>3.055</v>
      </c>
      <c r="Y728" s="122">
        <v>3.205</v>
      </c>
      <c r="Z728" s="122">
        <v>3.317</v>
      </c>
      <c r="AA728" s="122">
        <v>3.038</v>
      </c>
      <c r="AB728" s="122">
        <v>3.177</v>
      </c>
      <c r="AC728" s="122">
        <v>3.404</v>
      </c>
      <c r="AD728" s="122">
        <v>3.117</v>
      </c>
      <c r="AE728" s="122">
        <v>3.26</v>
      </c>
      <c r="AF728" s="9">
        <f t="shared" si="1"/>
        <v>728</v>
      </c>
    </row>
    <row r="729" ht="15.75" customHeight="1">
      <c r="A729" s="120">
        <v>44666.0</v>
      </c>
      <c r="B729" s="124">
        <v>2.055</v>
      </c>
      <c r="C729" s="121">
        <v>1.818</v>
      </c>
      <c r="D729" s="121">
        <v>1.936</v>
      </c>
      <c r="E729" s="125">
        <v>2.206</v>
      </c>
      <c r="F729" s="121">
        <v>1.906</v>
      </c>
      <c r="G729" s="125">
        <v>2.056</v>
      </c>
      <c r="H729" s="121">
        <v>2.279</v>
      </c>
      <c r="I729" s="125">
        <v>1.979</v>
      </c>
      <c r="J729" s="121">
        <v>2.129</v>
      </c>
      <c r="K729" s="125">
        <v>2.364</v>
      </c>
      <c r="L729" s="121">
        <v>2.064</v>
      </c>
      <c r="M729" s="125">
        <v>2.214</v>
      </c>
      <c r="N729" s="124">
        <v>2.449</v>
      </c>
      <c r="O729" s="125">
        <v>2.149</v>
      </c>
      <c r="P729" s="124">
        <v>2.299</v>
      </c>
      <c r="Q729" s="125">
        <v>2.743</v>
      </c>
      <c r="R729" s="124">
        <v>2.443</v>
      </c>
      <c r="S729" s="124">
        <v>2.593</v>
      </c>
      <c r="T729" s="124">
        <v>3.164</v>
      </c>
      <c r="U729" s="124">
        <v>2.864</v>
      </c>
      <c r="V729" s="124">
        <v>3.014</v>
      </c>
      <c r="W729" s="124">
        <v>3.36</v>
      </c>
      <c r="X729" s="124">
        <v>3.06</v>
      </c>
      <c r="Y729" s="124">
        <v>3.21</v>
      </c>
      <c r="Z729" s="124">
        <v>3.313</v>
      </c>
      <c r="AA729" s="124">
        <v>3.033</v>
      </c>
      <c r="AB729" s="124">
        <v>3.173</v>
      </c>
      <c r="AC729" s="124">
        <v>3.396</v>
      </c>
      <c r="AD729" s="124">
        <v>3.108</v>
      </c>
      <c r="AE729" s="124">
        <v>3.252</v>
      </c>
      <c r="AF729" s="9">
        <f t="shared" si="1"/>
        <v>729</v>
      </c>
    </row>
    <row r="730" ht="15.75" customHeight="1">
      <c r="A730" s="116">
        <v>44665.0</v>
      </c>
      <c r="B730" s="122">
        <v>2.085</v>
      </c>
      <c r="C730" s="117">
        <v>1.785</v>
      </c>
      <c r="D730" s="117">
        <v>1.935</v>
      </c>
      <c r="E730" s="123">
        <v>2.226</v>
      </c>
      <c r="F730" s="117">
        <v>1.926</v>
      </c>
      <c r="G730" s="123">
        <v>2.076</v>
      </c>
      <c r="H730" s="117">
        <v>2.287</v>
      </c>
      <c r="I730" s="123">
        <v>1.995</v>
      </c>
      <c r="J730" s="117">
        <v>2.141</v>
      </c>
      <c r="K730" s="123">
        <v>2.37</v>
      </c>
      <c r="L730" s="117">
        <v>2.074</v>
      </c>
      <c r="M730" s="123">
        <v>2.222</v>
      </c>
      <c r="N730" s="122">
        <v>2.453</v>
      </c>
      <c r="O730" s="123">
        <v>2.153</v>
      </c>
      <c r="P730" s="122">
        <v>2.303</v>
      </c>
      <c r="Q730" s="123">
        <v>2.735</v>
      </c>
      <c r="R730" s="122">
        <v>2.435</v>
      </c>
      <c r="S730" s="122">
        <v>2.585</v>
      </c>
      <c r="T730" s="122">
        <v>3.111</v>
      </c>
      <c r="U730" s="122">
        <v>2.833</v>
      </c>
      <c r="V730" s="122">
        <v>2.972</v>
      </c>
      <c r="W730" s="122">
        <v>3.338</v>
      </c>
      <c r="X730" s="122">
        <v>3.048</v>
      </c>
      <c r="Y730" s="122">
        <v>3.193</v>
      </c>
      <c r="Z730" s="122">
        <v>3.296</v>
      </c>
      <c r="AA730" s="122">
        <v>3.017</v>
      </c>
      <c r="AB730" s="122">
        <v>3.156</v>
      </c>
      <c r="AC730" s="122">
        <v>3.383</v>
      </c>
      <c r="AD730" s="122">
        <v>3.096</v>
      </c>
      <c r="AE730" s="122">
        <v>3.24</v>
      </c>
      <c r="AF730" s="9">
        <f t="shared" si="1"/>
        <v>730</v>
      </c>
    </row>
    <row r="731" ht="15.75" customHeight="1">
      <c r="A731" s="116">
        <v>44664.0</v>
      </c>
      <c r="B731" s="122">
        <v>2.075</v>
      </c>
      <c r="C731" s="117">
        <v>1.775</v>
      </c>
      <c r="D731" s="117">
        <v>1.925</v>
      </c>
      <c r="E731" s="123">
        <v>2.219</v>
      </c>
      <c r="F731" s="117">
        <v>1.919</v>
      </c>
      <c r="G731" s="123">
        <v>2.069</v>
      </c>
      <c r="H731" s="117">
        <v>2.313</v>
      </c>
      <c r="I731" s="123">
        <v>2.041</v>
      </c>
      <c r="J731" s="117">
        <v>2.177</v>
      </c>
      <c r="K731" s="123">
        <v>2.386</v>
      </c>
      <c r="L731" s="117">
        <v>2.102</v>
      </c>
      <c r="M731" s="123">
        <v>2.244</v>
      </c>
      <c r="N731" s="122">
        <v>2.459</v>
      </c>
      <c r="O731" s="123">
        <v>2.163</v>
      </c>
      <c r="P731" s="122">
        <v>2.311</v>
      </c>
      <c r="Q731" s="123">
        <v>2.74</v>
      </c>
      <c r="R731" s="122">
        <v>2.455</v>
      </c>
      <c r="S731" s="122">
        <v>2.598</v>
      </c>
      <c r="T731" s="122">
        <v>3.132</v>
      </c>
      <c r="U731" s="122">
        <v>2.855</v>
      </c>
      <c r="V731" s="122">
        <v>2.993</v>
      </c>
      <c r="W731" s="122">
        <v>3.358</v>
      </c>
      <c r="X731" s="122">
        <v>3.063</v>
      </c>
      <c r="Y731" s="122">
        <v>3.211</v>
      </c>
      <c r="Z731" s="122">
        <v>3.288</v>
      </c>
      <c r="AA731" s="122">
        <v>3.008</v>
      </c>
      <c r="AB731" s="122">
        <v>3.148</v>
      </c>
      <c r="AC731" s="122">
        <v>3.379</v>
      </c>
      <c r="AD731" s="122">
        <v>3.092</v>
      </c>
      <c r="AE731" s="122">
        <v>3.235</v>
      </c>
      <c r="AF731" s="9">
        <f t="shared" si="1"/>
        <v>731</v>
      </c>
    </row>
    <row r="732" ht="15.75" customHeight="1">
      <c r="A732" s="116">
        <v>44663.0</v>
      </c>
      <c r="B732" s="122">
        <v>2.133</v>
      </c>
      <c r="C732" s="117">
        <v>1.833</v>
      </c>
      <c r="D732" s="117">
        <v>1.983</v>
      </c>
      <c r="E732" s="123">
        <v>2.247</v>
      </c>
      <c r="F732" s="117">
        <v>1.963</v>
      </c>
      <c r="G732" s="123">
        <v>2.105</v>
      </c>
      <c r="H732" s="117">
        <v>2.358</v>
      </c>
      <c r="I732" s="123">
        <v>2.058</v>
      </c>
      <c r="J732" s="117">
        <v>2.208</v>
      </c>
      <c r="K732" s="123">
        <v>2.42</v>
      </c>
      <c r="L732" s="117">
        <v>2.125</v>
      </c>
      <c r="M732" s="123">
        <v>2.272</v>
      </c>
      <c r="N732" s="122">
        <v>2.481</v>
      </c>
      <c r="O732" s="123">
        <v>2.192</v>
      </c>
      <c r="P732" s="122">
        <v>2.337</v>
      </c>
      <c r="Q732" s="123">
        <v>2.78</v>
      </c>
      <c r="R732" s="122">
        <v>2.48</v>
      </c>
      <c r="S732" s="122">
        <v>2.63</v>
      </c>
      <c r="T732" s="122">
        <v>3.147</v>
      </c>
      <c r="U732" s="122">
        <v>2.852</v>
      </c>
      <c r="V732" s="122">
        <v>3.0</v>
      </c>
      <c r="W732" s="122">
        <v>3.364</v>
      </c>
      <c r="X732" s="122">
        <v>3.064</v>
      </c>
      <c r="Y732" s="122">
        <v>3.214</v>
      </c>
      <c r="Z732" s="122">
        <v>3.262</v>
      </c>
      <c r="AA732" s="122">
        <v>2.969</v>
      </c>
      <c r="AB732" s="122">
        <v>3.115</v>
      </c>
      <c r="AC732" s="122">
        <v>3.35</v>
      </c>
      <c r="AD732" s="122">
        <v>3.058</v>
      </c>
      <c r="AE732" s="122">
        <v>3.204</v>
      </c>
      <c r="AF732" s="9">
        <f t="shared" si="1"/>
        <v>732</v>
      </c>
    </row>
    <row r="733" ht="15.75" customHeight="1">
      <c r="A733" s="116">
        <v>44659.0</v>
      </c>
      <c r="B733" s="122">
        <v>2.008</v>
      </c>
      <c r="C733" s="117">
        <v>1.708</v>
      </c>
      <c r="D733" s="117">
        <v>1.858</v>
      </c>
      <c r="E733" s="123">
        <v>2.097</v>
      </c>
      <c r="F733" s="117">
        <v>1.83</v>
      </c>
      <c r="G733" s="123">
        <v>1.963</v>
      </c>
      <c r="H733" s="117">
        <v>2.164</v>
      </c>
      <c r="I733" s="123">
        <v>1.921</v>
      </c>
      <c r="J733" s="117">
        <v>2.043</v>
      </c>
      <c r="K733" s="123">
        <v>2.233</v>
      </c>
      <c r="L733" s="117">
        <v>1.982</v>
      </c>
      <c r="M733" s="123">
        <v>2.107</v>
      </c>
      <c r="N733" s="122">
        <v>2.301</v>
      </c>
      <c r="O733" s="123">
        <v>2.043</v>
      </c>
      <c r="P733" s="122">
        <v>2.172</v>
      </c>
      <c r="Q733" s="123">
        <v>2.543</v>
      </c>
      <c r="R733" s="122">
        <v>2.281</v>
      </c>
      <c r="S733" s="122">
        <v>2.412</v>
      </c>
      <c r="T733" s="122">
        <v>2.871</v>
      </c>
      <c r="U733" s="122">
        <v>2.619</v>
      </c>
      <c r="V733" s="122">
        <v>2.745</v>
      </c>
      <c r="W733" s="122">
        <v>3.091</v>
      </c>
      <c r="X733" s="122">
        <v>2.8</v>
      </c>
      <c r="Y733" s="122">
        <v>2.945</v>
      </c>
      <c r="Z733" s="122">
        <v>3.225</v>
      </c>
      <c r="AA733" s="122">
        <v>2.925</v>
      </c>
      <c r="AB733" s="122">
        <v>3.075</v>
      </c>
      <c r="AC733" s="122">
        <v>3.3</v>
      </c>
      <c r="AD733" s="122">
        <v>3.05</v>
      </c>
      <c r="AE733" s="122">
        <v>3.175</v>
      </c>
      <c r="AF733" s="9">
        <f t="shared" si="1"/>
        <v>733</v>
      </c>
    </row>
    <row r="734" ht="15.75" customHeight="1">
      <c r="A734" s="116">
        <v>44658.0</v>
      </c>
      <c r="B734" s="122">
        <v>2.0</v>
      </c>
      <c r="C734" s="117">
        <v>1.7</v>
      </c>
      <c r="D734" s="117">
        <v>1.85</v>
      </c>
      <c r="E734" s="123">
        <v>2.066</v>
      </c>
      <c r="F734" s="117">
        <v>1.866</v>
      </c>
      <c r="G734" s="123">
        <v>1.966</v>
      </c>
      <c r="H734" s="117">
        <v>2.079</v>
      </c>
      <c r="I734" s="123">
        <v>1.907</v>
      </c>
      <c r="J734" s="117">
        <v>1.993</v>
      </c>
      <c r="K734" s="123">
        <v>2.139</v>
      </c>
      <c r="L734" s="117">
        <v>1.944</v>
      </c>
      <c r="M734" s="123">
        <v>2.042</v>
      </c>
      <c r="N734" s="122">
        <v>2.2</v>
      </c>
      <c r="O734" s="123">
        <v>1.981</v>
      </c>
      <c r="P734" s="122">
        <v>2.09</v>
      </c>
      <c r="Q734" s="123">
        <v>2.421</v>
      </c>
      <c r="R734" s="122">
        <v>2.213</v>
      </c>
      <c r="S734" s="122">
        <v>2.317</v>
      </c>
      <c r="T734" s="122">
        <v>2.8</v>
      </c>
      <c r="U734" s="122">
        <v>2.533</v>
      </c>
      <c r="V734" s="122">
        <v>2.667</v>
      </c>
      <c r="W734" s="122">
        <v>2.995</v>
      </c>
      <c r="X734" s="122">
        <v>2.714</v>
      </c>
      <c r="Y734" s="122">
        <v>2.855</v>
      </c>
      <c r="Z734" s="122">
        <v>3.25</v>
      </c>
      <c r="AA734" s="122">
        <v>2.95</v>
      </c>
      <c r="AB734" s="122">
        <v>3.1</v>
      </c>
      <c r="AC734" s="122">
        <v>3.333</v>
      </c>
      <c r="AD734" s="122">
        <v>3.05</v>
      </c>
      <c r="AE734" s="122">
        <v>3.192</v>
      </c>
      <c r="AF734" s="9">
        <f t="shared" si="1"/>
        <v>734</v>
      </c>
    </row>
    <row r="735" ht="15.75" customHeight="1">
      <c r="A735" s="116">
        <v>44657.0</v>
      </c>
      <c r="B735" s="122">
        <v>1.873</v>
      </c>
      <c r="C735" s="117">
        <v>1.573</v>
      </c>
      <c r="D735" s="117">
        <v>1.723</v>
      </c>
      <c r="E735" s="123">
        <v>2.12</v>
      </c>
      <c r="F735" s="117">
        <v>1.84</v>
      </c>
      <c r="G735" s="123">
        <v>1.98</v>
      </c>
      <c r="H735" s="117">
        <v>2.3</v>
      </c>
      <c r="I735" s="123">
        <v>2.0</v>
      </c>
      <c r="J735" s="117">
        <v>2.15</v>
      </c>
      <c r="K735" s="123">
        <v>2.349</v>
      </c>
      <c r="L735" s="117">
        <v>2.049</v>
      </c>
      <c r="M735" s="123">
        <v>2.199</v>
      </c>
      <c r="N735" s="122">
        <v>2.398</v>
      </c>
      <c r="O735" s="123">
        <v>2.098</v>
      </c>
      <c r="P735" s="122">
        <v>2.248</v>
      </c>
      <c r="Q735" s="123">
        <v>2.588</v>
      </c>
      <c r="R735" s="122">
        <v>2.288</v>
      </c>
      <c r="S735" s="122">
        <v>2.438</v>
      </c>
      <c r="T735" s="122">
        <v>2.838</v>
      </c>
      <c r="U735" s="122">
        <v>2.59</v>
      </c>
      <c r="V735" s="122">
        <v>2.714</v>
      </c>
      <c r="W735" s="122">
        <v>3.073</v>
      </c>
      <c r="X735" s="122">
        <v>2.777</v>
      </c>
      <c r="Y735" s="122">
        <v>2.925</v>
      </c>
      <c r="Z735" s="122">
        <v>3.225</v>
      </c>
      <c r="AA735" s="122">
        <v>2.925</v>
      </c>
      <c r="AB735" s="122">
        <v>3.075</v>
      </c>
      <c r="AC735" s="122">
        <v>3.325</v>
      </c>
      <c r="AD735" s="122">
        <v>3.025</v>
      </c>
      <c r="AE735" s="122">
        <v>3.175</v>
      </c>
      <c r="AF735" s="9">
        <f t="shared" si="1"/>
        <v>735</v>
      </c>
    </row>
    <row r="736" ht="15.75" customHeight="1">
      <c r="A736" s="116">
        <v>44656.0</v>
      </c>
      <c r="B736" s="122">
        <v>1.734</v>
      </c>
      <c r="C736" s="117">
        <v>1.434</v>
      </c>
      <c r="D736" s="117">
        <v>1.584</v>
      </c>
      <c r="E736" s="123">
        <v>1.825</v>
      </c>
      <c r="F736" s="117">
        <v>1.583</v>
      </c>
      <c r="G736" s="123">
        <v>1.704</v>
      </c>
      <c r="H736" s="117">
        <v>1.87</v>
      </c>
      <c r="I736" s="123">
        <v>1.65</v>
      </c>
      <c r="J736" s="117">
        <v>1.76</v>
      </c>
      <c r="K736" s="123">
        <v>1.956</v>
      </c>
      <c r="L736" s="117">
        <v>1.713</v>
      </c>
      <c r="M736" s="123">
        <v>1.834</v>
      </c>
      <c r="N736" s="122">
        <v>2.042</v>
      </c>
      <c r="O736" s="123">
        <v>1.775</v>
      </c>
      <c r="P736" s="122">
        <v>1.909</v>
      </c>
      <c r="Q736" s="123">
        <v>2.187</v>
      </c>
      <c r="R736" s="122">
        <v>1.969</v>
      </c>
      <c r="S736" s="122">
        <v>2.078</v>
      </c>
      <c r="T736" s="122">
        <v>2.534</v>
      </c>
      <c r="U736" s="122">
        <v>2.344</v>
      </c>
      <c r="V736" s="122">
        <v>2.439</v>
      </c>
      <c r="W736" s="122">
        <v>2.844</v>
      </c>
      <c r="X736" s="122">
        <v>2.603</v>
      </c>
      <c r="Y736" s="122">
        <v>2.724</v>
      </c>
      <c r="Z736" s="122">
        <v>3.015</v>
      </c>
      <c r="AA736" s="122">
        <v>2.833</v>
      </c>
      <c r="AB736" s="122">
        <v>2.924</v>
      </c>
      <c r="AC736" s="122">
        <v>3.193</v>
      </c>
      <c r="AD736" s="122">
        <v>2.93</v>
      </c>
      <c r="AE736" s="122">
        <v>3.061</v>
      </c>
      <c r="AF736" s="9">
        <f t="shared" si="1"/>
        <v>736</v>
      </c>
    </row>
    <row r="737" ht="15.75" customHeight="1">
      <c r="A737" s="116">
        <v>44655.0</v>
      </c>
      <c r="B737" s="122">
        <v>1.734</v>
      </c>
      <c r="C737" s="117">
        <v>1.434</v>
      </c>
      <c r="D737" s="117">
        <v>1.584</v>
      </c>
      <c r="E737" s="123">
        <v>1.767</v>
      </c>
      <c r="F737" s="117">
        <v>1.564</v>
      </c>
      <c r="G737" s="123">
        <v>1.666</v>
      </c>
      <c r="H737" s="117">
        <v>1.765</v>
      </c>
      <c r="I737" s="123">
        <v>1.687</v>
      </c>
      <c r="J737" s="117">
        <v>1.726</v>
      </c>
      <c r="K737" s="123">
        <v>1.832</v>
      </c>
      <c r="L737" s="117">
        <v>1.646</v>
      </c>
      <c r="M737" s="123">
        <v>1.739</v>
      </c>
      <c r="N737" s="122">
        <v>1.898</v>
      </c>
      <c r="O737" s="123">
        <v>1.606</v>
      </c>
      <c r="P737" s="122">
        <v>1.752</v>
      </c>
      <c r="Q737" s="123">
        <v>2.108</v>
      </c>
      <c r="R737" s="122">
        <v>1.898</v>
      </c>
      <c r="S737" s="122">
        <v>2.003</v>
      </c>
      <c r="T737" s="122">
        <v>2.503</v>
      </c>
      <c r="U737" s="122">
        <v>2.305</v>
      </c>
      <c r="V737" s="122">
        <v>2.404</v>
      </c>
      <c r="W737" s="122">
        <v>2.779</v>
      </c>
      <c r="X737" s="122">
        <v>2.578</v>
      </c>
      <c r="Y737" s="122">
        <v>2.679</v>
      </c>
      <c r="Z737" s="122">
        <v>3.008</v>
      </c>
      <c r="AA737" s="122">
        <v>2.825</v>
      </c>
      <c r="AB737" s="122">
        <v>2.916</v>
      </c>
      <c r="AC737" s="122">
        <v>3.193</v>
      </c>
      <c r="AD737" s="122">
        <v>2.93</v>
      </c>
      <c r="AE737" s="122">
        <v>3.061</v>
      </c>
      <c r="AF737" s="9">
        <f t="shared" si="1"/>
        <v>737</v>
      </c>
    </row>
    <row r="738" ht="15.75" customHeight="1">
      <c r="A738" s="116">
        <v>44652.0</v>
      </c>
      <c r="B738" s="122">
        <v>1.724</v>
      </c>
      <c r="C738" s="117">
        <v>1.424</v>
      </c>
      <c r="D738" s="117">
        <v>1.574</v>
      </c>
      <c r="E738" s="123">
        <v>1.755</v>
      </c>
      <c r="F738" s="117">
        <v>1.575</v>
      </c>
      <c r="G738" s="123">
        <v>1.665</v>
      </c>
      <c r="H738" s="117">
        <v>1.772</v>
      </c>
      <c r="I738" s="123">
        <v>1.653</v>
      </c>
      <c r="J738" s="117">
        <v>1.713</v>
      </c>
      <c r="K738" s="123">
        <v>1.832</v>
      </c>
      <c r="L738" s="117">
        <v>1.633</v>
      </c>
      <c r="M738" s="123">
        <v>1.732</v>
      </c>
      <c r="N738" s="122">
        <v>1.892</v>
      </c>
      <c r="O738" s="123">
        <v>1.612</v>
      </c>
      <c r="P738" s="122">
        <v>1.752</v>
      </c>
      <c r="Q738" s="123">
        <v>2.097</v>
      </c>
      <c r="R738" s="122">
        <v>1.93</v>
      </c>
      <c r="S738" s="122">
        <v>2.013</v>
      </c>
      <c r="T738" s="122">
        <v>2.498</v>
      </c>
      <c r="U738" s="122">
        <v>2.303</v>
      </c>
      <c r="V738" s="122">
        <v>2.4</v>
      </c>
      <c r="W738" s="122">
        <v>2.774</v>
      </c>
      <c r="X738" s="122">
        <v>2.577</v>
      </c>
      <c r="Y738" s="122">
        <v>2.675</v>
      </c>
      <c r="Z738" s="122">
        <v>3.008</v>
      </c>
      <c r="AA738" s="122">
        <v>2.813</v>
      </c>
      <c r="AB738" s="122">
        <v>2.91</v>
      </c>
      <c r="AC738" s="122">
        <v>3.193</v>
      </c>
      <c r="AD738" s="122">
        <v>2.93</v>
      </c>
      <c r="AE738" s="122">
        <v>3.061</v>
      </c>
      <c r="AF738" s="9">
        <f t="shared" si="1"/>
        <v>738</v>
      </c>
    </row>
    <row r="739" ht="15.75" customHeight="1">
      <c r="A739" s="116">
        <v>44651.0</v>
      </c>
      <c r="B739" s="122">
        <v>1.724</v>
      </c>
      <c r="C739" s="117">
        <v>1.424</v>
      </c>
      <c r="D739" s="117">
        <v>1.574</v>
      </c>
      <c r="E739" s="123">
        <v>1.746</v>
      </c>
      <c r="F739" s="117">
        <v>1.587</v>
      </c>
      <c r="G739" s="123">
        <v>1.666</v>
      </c>
      <c r="H739" s="117">
        <v>1.723</v>
      </c>
      <c r="I739" s="123">
        <v>1.669</v>
      </c>
      <c r="J739" s="117">
        <v>1.696</v>
      </c>
      <c r="K739" s="123">
        <v>1.806</v>
      </c>
      <c r="L739" s="117">
        <v>1.638</v>
      </c>
      <c r="M739" s="123">
        <v>1.722</v>
      </c>
      <c r="N739" s="122">
        <v>1.888</v>
      </c>
      <c r="O739" s="123">
        <v>1.607</v>
      </c>
      <c r="P739" s="122">
        <v>1.748</v>
      </c>
      <c r="Q739" s="123">
        <v>2.073</v>
      </c>
      <c r="R739" s="122">
        <v>1.909</v>
      </c>
      <c r="S739" s="122">
        <v>1.991</v>
      </c>
      <c r="T739" s="122">
        <v>2.475</v>
      </c>
      <c r="U739" s="122">
        <v>2.323</v>
      </c>
      <c r="V739" s="122">
        <v>2.399</v>
      </c>
      <c r="W739" s="122">
        <v>2.762</v>
      </c>
      <c r="X739" s="122">
        <v>2.578</v>
      </c>
      <c r="Y739" s="122">
        <v>2.67</v>
      </c>
      <c r="Z739" s="122">
        <v>3.008</v>
      </c>
      <c r="AA739" s="122">
        <v>2.813</v>
      </c>
      <c r="AB739" s="122">
        <v>2.91</v>
      </c>
      <c r="AC739" s="122">
        <v>3.193</v>
      </c>
      <c r="AD739" s="122">
        <v>2.93</v>
      </c>
      <c r="AE739" s="122">
        <v>3.061</v>
      </c>
      <c r="AF739" s="9">
        <f t="shared" si="1"/>
        <v>739</v>
      </c>
    </row>
    <row r="740" ht="15.75" customHeight="1">
      <c r="A740" s="116">
        <v>44650.0</v>
      </c>
      <c r="B740" s="122">
        <v>1.74</v>
      </c>
      <c r="C740" s="117">
        <v>1.44</v>
      </c>
      <c r="D740" s="117">
        <v>1.59</v>
      </c>
      <c r="E740" s="123">
        <v>1.776</v>
      </c>
      <c r="F740" s="117">
        <v>1.58</v>
      </c>
      <c r="G740" s="123">
        <v>1.678</v>
      </c>
      <c r="H740" s="117">
        <v>1.734</v>
      </c>
      <c r="I740" s="123">
        <v>1.681</v>
      </c>
      <c r="J740" s="117">
        <v>1.708</v>
      </c>
      <c r="K740" s="123">
        <v>1.813</v>
      </c>
      <c r="L740" s="117">
        <v>1.646</v>
      </c>
      <c r="M740" s="123">
        <v>1.73</v>
      </c>
      <c r="N740" s="122">
        <v>1.892</v>
      </c>
      <c r="O740" s="123">
        <v>1.611</v>
      </c>
      <c r="P740" s="122">
        <v>1.751</v>
      </c>
      <c r="Q740" s="123">
        <v>2.086</v>
      </c>
      <c r="R740" s="122">
        <v>1.908</v>
      </c>
      <c r="S740" s="122">
        <v>1.997</v>
      </c>
      <c r="T740" s="122">
        <v>2.494</v>
      </c>
      <c r="U740" s="122">
        <v>2.318</v>
      </c>
      <c r="V740" s="122">
        <v>2.406</v>
      </c>
      <c r="W740" s="122">
        <v>2.772</v>
      </c>
      <c r="X740" s="122">
        <v>2.581</v>
      </c>
      <c r="Y740" s="122">
        <v>2.676</v>
      </c>
      <c r="Z740" s="122">
        <v>3.008</v>
      </c>
      <c r="AA740" s="122">
        <v>2.813</v>
      </c>
      <c r="AB740" s="122">
        <v>2.91</v>
      </c>
      <c r="AC740" s="122">
        <v>3.193</v>
      </c>
      <c r="AD740" s="122">
        <v>2.93</v>
      </c>
      <c r="AE740" s="122">
        <v>3.061</v>
      </c>
      <c r="AF740" s="9">
        <f t="shared" si="1"/>
        <v>740</v>
      </c>
    </row>
    <row r="741" ht="15.75" customHeight="1">
      <c r="A741" s="116">
        <v>44649.0</v>
      </c>
      <c r="B741" s="122">
        <v>1.74</v>
      </c>
      <c r="C741" s="117">
        <v>1.44</v>
      </c>
      <c r="D741" s="117">
        <v>1.59</v>
      </c>
      <c r="E741" s="123">
        <v>1.748</v>
      </c>
      <c r="F741" s="117">
        <v>1.565</v>
      </c>
      <c r="G741" s="123">
        <v>1.656</v>
      </c>
      <c r="H741" s="117">
        <v>1.724</v>
      </c>
      <c r="I741" s="123">
        <v>1.686</v>
      </c>
      <c r="J741" s="117">
        <v>1.705</v>
      </c>
      <c r="K741" s="123">
        <v>1.827</v>
      </c>
      <c r="L741" s="117">
        <v>1.66</v>
      </c>
      <c r="M741" s="123">
        <v>1.743</v>
      </c>
      <c r="N741" s="122">
        <v>1.93</v>
      </c>
      <c r="O741" s="123">
        <v>1.634</v>
      </c>
      <c r="P741" s="122">
        <v>1.782</v>
      </c>
      <c r="Q741" s="123">
        <v>2.086</v>
      </c>
      <c r="R741" s="122">
        <v>1.938</v>
      </c>
      <c r="S741" s="122">
        <v>2.012</v>
      </c>
      <c r="T741" s="122">
        <v>2.498</v>
      </c>
      <c r="U741" s="122">
        <v>2.331</v>
      </c>
      <c r="V741" s="122">
        <v>2.415</v>
      </c>
      <c r="W741" s="122">
        <v>2.78</v>
      </c>
      <c r="X741" s="122">
        <v>2.587</v>
      </c>
      <c r="Y741" s="122">
        <v>2.683</v>
      </c>
      <c r="Z741" s="122">
        <v>3.008</v>
      </c>
      <c r="AA741" s="122">
        <v>2.813</v>
      </c>
      <c r="AB741" s="122">
        <v>2.91</v>
      </c>
      <c r="AC741" s="122">
        <v>3.205</v>
      </c>
      <c r="AD741" s="122">
        <v>2.93</v>
      </c>
      <c r="AE741" s="122">
        <v>3.068</v>
      </c>
      <c r="AF741" s="9">
        <f t="shared" si="1"/>
        <v>741</v>
      </c>
    </row>
    <row r="742" ht="15.75" customHeight="1">
      <c r="A742" s="116">
        <v>44648.0</v>
      </c>
      <c r="B742" s="122">
        <v>1.72</v>
      </c>
      <c r="C742" s="117">
        <v>1.42</v>
      </c>
      <c r="D742" s="117">
        <v>1.57</v>
      </c>
      <c r="E742" s="123">
        <v>1.8</v>
      </c>
      <c r="F742" s="117">
        <v>1.55</v>
      </c>
      <c r="G742" s="123">
        <v>1.675</v>
      </c>
      <c r="H742" s="117">
        <v>1.767</v>
      </c>
      <c r="I742" s="123">
        <v>1.68</v>
      </c>
      <c r="J742" s="117">
        <v>1.724</v>
      </c>
      <c r="K742" s="123">
        <v>1.85</v>
      </c>
      <c r="L742" s="117">
        <v>1.656</v>
      </c>
      <c r="M742" s="123">
        <v>1.753</v>
      </c>
      <c r="N742" s="122">
        <v>1.932</v>
      </c>
      <c r="O742" s="123">
        <v>1.632</v>
      </c>
      <c r="P742" s="122">
        <v>1.782</v>
      </c>
      <c r="Q742" s="123">
        <v>2.113</v>
      </c>
      <c r="R742" s="122">
        <v>1.893</v>
      </c>
      <c r="S742" s="122">
        <v>2.003</v>
      </c>
      <c r="T742" s="122">
        <v>2.515</v>
      </c>
      <c r="U742" s="122">
        <v>2.317</v>
      </c>
      <c r="V742" s="122">
        <v>2.416</v>
      </c>
      <c r="W742" s="122">
        <v>2.792</v>
      </c>
      <c r="X742" s="122">
        <v>2.579</v>
      </c>
      <c r="Y742" s="122">
        <v>2.685</v>
      </c>
      <c r="Z742" s="122">
        <v>3.013</v>
      </c>
      <c r="AA742" s="122">
        <v>2.825</v>
      </c>
      <c r="AB742" s="122">
        <v>2.919</v>
      </c>
      <c r="AC742" s="122">
        <v>3.205</v>
      </c>
      <c r="AD742" s="122">
        <v>2.93</v>
      </c>
      <c r="AE742" s="122">
        <v>3.068</v>
      </c>
      <c r="AF742" s="9">
        <f t="shared" si="1"/>
        <v>742</v>
      </c>
    </row>
    <row r="743" ht="15.75" customHeight="1">
      <c r="A743" s="116">
        <v>44645.0</v>
      </c>
      <c r="B743" s="122">
        <v>1.77</v>
      </c>
      <c r="C743" s="117">
        <v>1.47</v>
      </c>
      <c r="D743" s="117">
        <v>1.62</v>
      </c>
      <c r="E743" s="123">
        <v>1.758</v>
      </c>
      <c r="F743" s="117">
        <v>1.59</v>
      </c>
      <c r="G743" s="123">
        <v>1.674</v>
      </c>
      <c r="H743" s="117">
        <v>1.767</v>
      </c>
      <c r="I743" s="123">
        <v>1.669</v>
      </c>
      <c r="J743" s="117">
        <v>1.718</v>
      </c>
      <c r="K743" s="123">
        <v>1.812</v>
      </c>
      <c r="L743" s="117">
        <v>1.627</v>
      </c>
      <c r="M743" s="123">
        <v>1.719</v>
      </c>
      <c r="N743" s="122">
        <v>1.857</v>
      </c>
      <c r="O743" s="123">
        <v>1.585</v>
      </c>
      <c r="P743" s="122">
        <v>1.721</v>
      </c>
      <c r="Q743" s="123">
        <v>2.064</v>
      </c>
      <c r="R743" s="122">
        <v>1.875</v>
      </c>
      <c r="S743" s="122">
        <v>1.97</v>
      </c>
      <c r="T743" s="122">
        <v>2.489</v>
      </c>
      <c r="U743" s="122">
        <v>2.312</v>
      </c>
      <c r="V743" s="122">
        <v>2.4</v>
      </c>
      <c r="W743" s="122">
        <v>2.764</v>
      </c>
      <c r="X743" s="122">
        <v>2.6</v>
      </c>
      <c r="Y743" s="122">
        <v>2.682</v>
      </c>
      <c r="Z743" s="122">
        <v>3.013</v>
      </c>
      <c r="AA743" s="122">
        <v>2.838</v>
      </c>
      <c r="AB743" s="122">
        <v>2.925</v>
      </c>
      <c r="AC743" s="122">
        <v>3.21</v>
      </c>
      <c r="AD743" s="122">
        <v>2.943</v>
      </c>
      <c r="AE743" s="122">
        <v>3.077</v>
      </c>
      <c r="AF743" s="9">
        <f t="shared" si="1"/>
        <v>743</v>
      </c>
    </row>
    <row r="744" ht="15.75" customHeight="1">
      <c r="A744" s="116">
        <v>44644.0</v>
      </c>
      <c r="B744" s="122">
        <v>1.76</v>
      </c>
      <c r="C744" s="117">
        <v>1.46</v>
      </c>
      <c r="D744" s="117">
        <v>1.61</v>
      </c>
      <c r="E744" s="123">
        <v>1.794</v>
      </c>
      <c r="F744" s="117">
        <v>1.579</v>
      </c>
      <c r="G744" s="123">
        <v>1.686</v>
      </c>
      <c r="H744" s="117">
        <v>1.821</v>
      </c>
      <c r="I744" s="123">
        <v>1.679</v>
      </c>
      <c r="J744" s="117">
        <v>1.75</v>
      </c>
      <c r="K744" s="123">
        <v>1.862</v>
      </c>
      <c r="L744" s="117">
        <v>1.646</v>
      </c>
      <c r="M744" s="123">
        <v>1.754</v>
      </c>
      <c r="N744" s="122">
        <v>1.902</v>
      </c>
      <c r="O744" s="123">
        <v>1.614</v>
      </c>
      <c r="P744" s="122">
        <v>1.758</v>
      </c>
      <c r="Q744" s="123">
        <v>2.121</v>
      </c>
      <c r="R744" s="122">
        <v>1.891</v>
      </c>
      <c r="S744" s="122">
        <v>2.006</v>
      </c>
      <c r="T744" s="122">
        <v>2.506</v>
      </c>
      <c r="U744" s="122">
        <v>2.331</v>
      </c>
      <c r="V744" s="122">
        <v>2.418</v>
      </c>
      <c r="W744" s="122">
        <v>2.8</v>
      </c>
      <c r="X744" s="122">
        <v>2.597</v>
      </c>
      <c r="Y744" s="122">
        <v>2.698</v>
      </c>
      <c r="Z744" s="122">
        <v>3.018</v>
      </c>
      <c r="AA744" s="122">
        <v>2.84</v>
      </c>
      <c r="AB744" s="122">
        <v>2.929</v>
      </c>
      <c r="AC744" s="122">
        <v>3.21</v>
      </c>
      <c r="AD744" s="122">
        <v>2.943</v>
      </c>
      <c r="AE744" s="122">
        <v>3.077</v>
      </c>
      <c r="AF744" s="9">
        <f t="shared" si="1"/>
        <v>744</v>
      </c>
    </row>
    <row r="745" ht="15.75" customHeight="1">
      <c r="A745" s="116">
        <v>44643.0</v>
      </c>
      <c r="B745" s="122">
        <v>1.775</v>
      </c>
      <c r="C745" s="117">
        <v>1.475</v>
      </c>
      <c r="D745" s="117">
        <v>1.625</v>
      </c>
      <c r="E745" s="123">
        <v>1.788</v>
      </c>
      <c r="F745" s="117">
        <v>1.594</v>
      </c>
      <c r="G745" s="123">
        <v>1.691</v>
      </c>
      <c r="H745" s="117">
        <v>1.82</v>
      </c>
      <c r="I745" s="123">
        <v>1.66</v>
      </c>
      <c r="J745" s="117">
        <v>1.74</v>
      </c>
      <c r="K745" s="123">
        <v>1.875</v>
      </c>
      <c r="L745" s="117">
        <v>1.665</v>
      </c>
      <c r="M745" s="123">
        <v>1.77</v>
      </c>
      <c r="N745" s="122">
        <v>1.931</v>
      </c>
      <c r="O745" s="123">
        <v>1.67</v>
      </c>
      <c r="P745" s="122">
        <v>1.8</v>
      </c>
      <c r="Q745" s="123">
        <v>2.126</v>
      </c>
      <c r="R745" s="122">
        <v>1.916</v>
      </c>
      <c r="S745" s="122">
        <v>2.021</v>
      </c>
      <c r="T745" s="122">
        <v>2.52</v>
      </c>
      <c r="U745" s="122">
        <v>2.324</v>
      </c>
      <c r="V745" s="122">
        <v>2.422</v>
      </c>
      <c r="W745" s="122">
        <v>2.799</v>
      </c>
      <c r="X745" s="122">
        <v>2.6</v>
      </c>
      <c r="Y745" s="122">
        <v>2.7</v>
      </c>
      <c r="Z745" s="122">
        <v>3.008</v>
      </c>
      <c r="AA745" s="122">
        <v>2.84</v>
      </c>
      <c r="AB745" s="122">
        <v>2.924</v>
      </c>
      <c r="AC745" s="122">
        <v>3.21</v>
      </c>
      <c r="AD745" s="122">
        <v>2.943</v>
      </c>
      <c r="AE745" s="122">
        <v>3.077</v>
      </c>
      <c r="AF745" s="9">
        <f t="shared" si="1"/>
        <v>745</v>
      </c>
    </row>
    <row r="746" ht="15.75" customHeight="1">
      <c r="A746" s="116">
        <v>44642.0</v>
      </c>
      <c r="B746" s="122">
        <v>1.78</v>
      </c>
      <c r="C746" s="117">
        <v>1.48</v>
      </c>
      <c r="D746" s="117">
        <v>1.63</v>
      </c>
      <c r="E746" s="123">
        <v>1.833</v>
      </c>
      <c r="F746" s="117">
        <v>1.567</v>
      </c>
      <c r="G746" s="123">
        <v>1.7</v>
      </c>
      <c r="H746" s="117">
        <v>1.879</v>
      </c>
      <c r="I746" s="123">
        <v>1.621</v>
      </c>
      <c r="J746" s="117">
        <v>1.75</v>
      </c>
      <c r="K746" s="123">
        <v>1.905</v>
      </c>
      <c r="L746" s="117">
        <v>1.662</v>
      </c>
      <c r="M746" s="123">
        <v>1.783</v>
      </c>
      <c r="N746" s="122">
        <v>1.932</v>
      </c>
      <c r="O746" s="123">
        <v>1.702</v>
      </c>
      <c r="P746" s="122">
        <v>1.817</v>
      </c>
      <c r="Q746" s="123">
        <v>2.144</v>
      </c>
      <c r="R746" s="122">
        <v>1.872</v>
      </c>
      <c r="S746" s="122">
        <v>2.008</v>
      </c>
      <c r="T746" s="122">
        <v>2.533</v>
      </c>
      <c r="U746" s="122">
        <v>2.328</v>
      </c>
      <c r="V746" s="122">
        <v>2.431</v>
      </c>
      <c r="W746" s="122">
        <v>2.814</v>
      </c>
      <c r="X746" s="122">
        <v>2.609</v>
      </c>
      <c r="Y746" s="122">
        <v>2.712</v>
      </c>
      <c r="Z746" s="122">
        <v>3.04</v>
      </c>
      <c r="AA746" s="122">
        <v>2.853</v>
      </c>
      <c r="AB746" s="122">
        <v>2.946</v>
      </c>
      <c r="AC746" s="122">
        <v>3.167</v>
      </c>
      <c r="AD746" s="122">
        <v>2.933</v>
      </c>
      <c r="AE746" s="122">
        <v>3.05</v>
      </c>
      <c r="AF746" s="9">
        <f t="shared" si="1"/>
        <v>746</v>
      </c>
    </row>
    <row r="747" ht="15.75" customHeight="1">
      <c r="A747" s="116">
        <v>44641.0</v>
      </c>
      <c r="B747" s="122">
        <v>1.714</v>
      </c>
      <c r="C747" s="117">
        <v>1.414</v>
      </c>
      <c r="D747" s="117">
        <v>1.564</v>
      </c>
      <c r="E747" s="123">
        <v>1.842</v>
      </c>
      <c r="F747" s="117">
        <v>1.542</v>
      </c>
      <c r="G747" s="123">
        <v>1.692</v>
      </c>
      <c r="H747" s="117">
        <v>1.888</v>
      </c>
      <c r="I747" s="123">
        <v>1.605</v>
      </c>
      <c r="J747" s="117">
        <v>1.747</v>
      </c>
      <c r="K747" s="123">
        <v>1.909</v>
      </c>
      <c r="L747" s="117">
        <v>1.62</v>
      </c>
      <c r="M747" s="123">
        <v>1.764</v>
      </c>
      <c r="N747" s="122">
        <v>1.93</v>
      </c>
      <c r="O747" s="123">
        <v>1.635</v>
      </c>
      <c r="P747" s="122">
        <v>1.782</v>
      </c>
      <c r="Q747" s="123">
        <v>2.12</v>
      </c>
      <c r="R747" s="122">
        <v>1.83</v>
      </c>
      <c r="S747" s="122">
        <v>1.975</v>
      </c>
      <c r="T747" s="122">
        <v>2.5</v>
      </c>
      <c r="U747" s="122">
        <v>2.27</v>
      </c>
      <c r="V747" s="122">
        <v>2.385</v>
      </c>
      <c r="W747" s="122">
        <v>2.802</v>
      </c>
      <c r="X747" s="122">
        <v>2.565</v>
      </c>
      <c r="Y747" s="122">
        <v>2.684</v>
      </c>
      <c r="Z747" s="122">
        <v>3.01</v>
      </c>
      <c r="AA747" s="122">
        <v>2.84</v>
      </c>
      <c r="AB747" s="122">
        <v>2.925</v>
      </c>
      <c r="AC747" s="122">
        <v>3.205</v>
      </c>
      <c r="AD747" s="122">
        <v>2.93</v>
      </c>
      <c r="AE747" s="122">
        <v>3.068</v>
      </c>
      <c r="AF747" s="9">
        <f t="shared" si="1"/>
        <v>747</v>
      </c>
    </row>
    <row r="748" ht="15.75" customHeight="1">
      <c r="A748" s="116">
        <v>44638.0</v>
      </c>
      <c r="B748" s="122">
        <v>1.617</v>
      </c>
      <c r="C748" s="117">
        <v>1.317</v>
      </c>
      <c r="D748" s="117">
        <v>1.467</v>
      </c>
      <c r="E748" s="123">
        <v>1.733</v>
      </c>
      <c r="F748" s="117">
        <v>1.483</v>
      </c>
      <c r="G748" s="123">
        <v>1.608</v>
      </c>
      <c r="H748" s="117">
        <v>1.775</v>
      </c>
      <c r="I748" s="123">
        <v>1.517</v>
      </c>
      <c r="J748" s="117">
        <v>1.646</v>
      </c>
      <c r="K748" s="123">
        <v>1.807</v>
      </c>
      <c r="L748" s="117">
        <v>1.557</v>
      </c>
      <c r="M748" s="123">
        <v>1.682</v>
      </c>
      <c r="N748" s="122">
        <v>1.839</v>
      </c>
      <c r="O748" s="123">
        <v>1.598</v>
      </c>
      <c r="P748" s="122">
        <v>1.719</v>
      </c>
      <c r="Q748" s="123">
        <v>1.974</v>
      </c>
      <c r="R748" s="122">
        <v>1.728</v>
      </c>
      <c r="S748" s="122">
        <v>1.851</v>
      </c>
      <c r="T748" s="122">
        <v>2.425</v>
      </c>
      <c r="U748" s="122">
        <v>2.23</v>
      </c>
      <c r="V748" s="122">
        <v>2.328</v>
      </c>
      <c r="W748" s="122">
        <v>2.761</v>
      </c>
      <c r="X748" s="122">
        <v>2.547</v>
      </c>
      <c r="Y748" s="122">
        <v>2.654</v>
      </c>
      <c r="Z748" s="122">
        <v>3.018</v>
      </c>
      <c r="AA748" s="122">
        <v>2.81</v>
      </c>
      <c r="AB748" s="122">
        <v>2.914</v>
      </c>
      <c r="AC748" s="122">
        <v>3.163</v>
      </c>
      <c r="AD748" s="122">
        <v>2.913</v>
      </c>
      <c r="AE748" s="122">
        <v>3.038</v>
      </c>
      <c r="AF748" s="9">
        <f t="shared" si="1"/>
        <v>748</v>
      </c>
    </row>
    <row r="749" ht="15.75" customHeight="1">
      <c r="A749" s="116">
        <v>44637.0</v>
      </c>
      <c r="B749" s="122">
        <v>1.6</v>
      </c>
      <c r="C749" s="117">
        <v>1.3</v>
      </c>
      <c r="D749" s="117">
        <v>1.45</v>
      </c>
      <c r="E749" s="123">
        <v>1.7</v>
      </c>
      <c r="F749" s="117">
        <v>1.48</v>
      </c>
      <c r="G749" s="123">
        <v>1.59</v>
      </c>
      <c r="H749" s="117">
        <v>1.75</v>
      </c>
      <c r="I749" s="123">
        <v>1.52</v>
      </c>
      <c r="J749" s="117">
        <v>1.635</v>
      </c>
      <c r="K749" s="123">
        <v>1.787</v>
      </c>
      <c r="L749" s="117">
        <v>1.538</v>
      </c>
      <c r="M749" s="123">
        <v>1.663</v>
      </c>
      <c r="N749" s="122">
        <v>1.824</v>
      </c>
      <c r="O749" s="123">
        <v>1.556</v>
      </c>
      <c r="P749" s="122">
        <v>1.69</v>
      </c>
      <c r="Q749" s="123">
        <v>1.959</v>
      </c>
      <c r="R749" s="122">
        <v>1.693</v>
      </c>
      <c r="S749" s="122">
        <v>1.826</v>
      </c>
      <c r="T749" s="122">
        <v>2.421</v>
      </c>
      <c r="U749" s="122">
        <v>2.221</v>
      </c>
      <c r="V749" s="122">
        <v>2.321</v>
      </c>
      <c r="W749" s="122">
        <v>2.753</v>
      </c>
      <c r="X749" s="122">
        <v>2.537</v>
      </c>
      <c r="Y749" s="122">
        <v>2.645</v>
      </c>
      <c r="Z749" s="122">
        <v>2.985</v>
      </c>
      <c r="AA749" s="122">
        <v>2.835</v>
      </c>
      <c r="AB749" s="122">
        <v>2.91</v>
      </c>
      <c r="AC749" s="122">
        <v>3.163</v>
      </c>
      <c r="AD749" s="122">
        <v>2.913</v>
      </c>
      <c r="AE749" s="122">
        <v>3.038</v>
      </c>
      <c r="AF749" s="9">
        <f t="shared" si="1"/>
        <v>749</v>
      </c>
    </row>
    <row r="750" ht="15.75" customHeight="1">
      <c r="A750" s="116">
        <v>44636.0</v>
      </c>
      <c r="B750" s="122">
        <v>1.6</v>
      </c>
      <c r="C750" s="117">
        <v>1.3</v>
      </c>
      <c r="D750" s="117">
        <v>1.45</v>
      </c>
      <c r="E750" s="123">
        <v>1.68</v>
      </c>
      <c r="F750" s="117">
        <v>1.49</v>
      </c>
      <c r="G750" s="123">
        <v>1.585</v>
      </c>
      <c r="H750" s="117">
        <v>1.663</v>
      </c>
      <c r="I750" s="123">
        <v>1.514</v>
      </c>
      <c r="J750" s="117">
        <v>1.589</v>
      </c>
      <c r="K750" s="123">
        <v>1.719</v>
      </c>
      <c r="L750" s="117">
        <v>1.545</v>
      </c>
      <c r="M750" s="123">
        <v>1.632</v>
      </c>
      <c r="N750" s="122">
        <v>1.775</v>
      </c>
      <c r="O750" s="123">
        <v>1.576</v>
      </c>
      <c r="P750" s="122">
        <v>1.676</v>
      </c>
      <c r="Q750" s="123">
        <v>1.945</v>
      </c>
      <c r="R750" s="122">
        <v>1.688</v>
      </c>
      <c r="S750" s="122">
        <v>1.817</v>
      </c>
      <c r="T750" s="122">
        <v>2.408</v>
      </c>
      <c r="U750" s="122">
        <v>2.222</v>
      </c>
      <c r="V750" s="122">
        <v>2.315</v>
      </c>
      <c r="W750" s="122">
        <v>2.745</v>
      </c>
      <c r="X750" s="122">
        <v>2.524</v>
      </c>
      <c r="Y750" s="122">
        <v>2.635</v>
      </c>
      <c r="Z750" s="122">
        <v>2.99</v>
      </c>
      <c r="AA750" s="122">
        <v>2.823</v>
      </c>
      <c r="AB750" s="122">
        <v>2.906</v>
      </c>
      <c r="AC750" s="122">
        <v>3.163</v>
      </c>
      <c r="AD750" s="122">
        <v>2.913</v>
      </c>
      <c r="AE750" s="122">
        <v>3.038</v>
      </c>
      <c r="AF750" s="9">
        <f t="shared" si="1"/>
        <v>750</v>
      </c>
    </row>
    <row r="751" ht="15.75" customHeight="1">
      <c r="A751" s="116">
        <v>44635.0</v>
      </c>
      <c r="B751" s="122">
        <v>1.6</v>
      </c>
      <c r="C751" s="117">
        <v>1.3</v>
      </c>
      <c r="D751" s="117">
        <v>1.45</v>
      </c>
      <c r="E751" s="123">
        <v>1.672</v>
      </c>
      <c r="F751" s="117">
        <v>1.455</v>
      </c>
      <c r="G751" s="123">
        <v>1.563</v>
      </c>
      <c r="H751" s="117">
        <v>1.76</v>
      </c>
      <c r="I751" s="123">
        <v>1.56</v>
      </c>
      <c r="J751" s="117">
        <v>1.66</v>
      </c>
      <c r="K751" s="123">
        <v>1.786</v>
      </c>
      <c r="L751" s="117">
        <v>1.552</v>
      </c>
      <c r="M751" s="123">
        <v>1.669</v>
      </c>
      <c r="N751" s="122">
        <v>1.813</v>
      </c>
      <c r="O751" s="123">
        <v>1.544</v>
      </c>
      <c r="P751" s="122">
        <v>1.678</v>
      </c>
      <c r="Q751" s="123">
        <v>1.925</v>
      </c>
      <c r="R751" s="122">
        <v>1.68</v>
      </c>
      <c r="S751" s="122">
        <v>1.803</v>
      </c>
      <c r="T751" s="122">
        <v>2.386</v>
      </c>
      <c r="U751" s="122">
        <v>2.22</v>
      </c>
      <c r="V751" s="122">
        <v>2.303</v>
      </c>
      <c r="W751" s="122">
        <v>2.736</v>
      </c>
      <c r="X751" s="122">
        <v>2.517</v>
      </c>
      <c r="Y751" s="122">
        <v>2.627</v>
      </c>
      <c r="Z751" s="122">
        <v>2.988</v>
      </c>
      <c r="AA751" s="122">
        <v>2.83</v>
      </c>
      <c r="AB751" s="122">
        <v>2.909</v>
      </c>
      <c r="AC751" s="122">
        <v>3.163</v>
      </c>
      <c r="AD751" s="122">
        <v>2.913</v>
      </c>
      <c r="AE751" s="122">
        <v>3.038</v>
      </c>
      <c r="AF751" s="9">
        <f t="shared" si="1"/>
        <v>751</v>
      </c>
    </row>
    <row r="752" ht="15.75" customHeight="1">
      <c r="A752" s="116">
        <v>44634.0</v>
      </c>
      <c r="B752" s="122">
        <v>1.494</v>
      </c>
      <c r="C752" s="117">
        <v>1.214</v>
      </c>
      <c r="D752" s="117">
        <v>1.354</v>
      </c>
      <c r="E752" s="123">
        <v>1.556</v>
      </c>
      <c r="F752" s="117">
        <v>1.322</v>
      </c>
      <c r="G752" s="123">
        <v>1.439</v>
      </c>
      <c r="H752" s="117">
        <v>1.566</v>
      </c>
      <c r="I752" s="123">
        <v>1.396</v>
      </c>
      <c r="J752" s="117">
        <v>1.481</v>
      </c>
      <c r="K752" s="123">
        <v>1.603</v>
      </c>
      <c r="L752" s="117">
        <v>1.403</v>
      </c>
      <c r="M752" s="123">
        <v>1.503</v>
      </c>
      <c r="N752" s="122">
        <v>1.641</v>
      </c>
      <c r="O752" s="123">
        <v>1.409</v>
      </c>
      <c r="P752" s="122">
        <v>1.525</v>
      </c>
      <c r="Q752" s="123">
        <v>1.837</v>
      </c>
      <c r="R752" s="122">
        <v>1.63</v>
      </c>
      <c r="S752" s="122">
        <v>1.734</v>
      </c>
      <c r="T752" s="122">
        <v>2.364</v>
      </c>
      <c r="U752" s="122">
        <v>2.173</v>
      </c>
      <c r="V752" s="122">
        <v>2.269</v>
      </c>
      <c r="W752" s="122">
        <v>2.709</v>
      </c>
      <c r="X752" s="122">
        <v>2.501</v>
      </c>
      <c r="Y752" s="122">
        <v>2.605</v>
      </c>
      <c r="Z752" s="122">
        <v>2.965</v>
      </c>
      <c r="AA752" s="122">
        <v>2.825</v>
      </c>
      <c r="AB752" s="122">
        <v>2.895</v>
      </c>
      <c r="AC752" s="122">
        <v>3.163</v>
      </c>
      <c r="AD752" s="122">
        <v>2.913</v>
      </c>
      <c r="AE752" s="122">
        <v>3.038</v>
      </c>
      <c r="AF752" s="9">
        <f t="shared" si="1"/>
        <v>752</v>
      </c>
    </row>
    <row r="753" ht="15.75" customHeight="1">
      <c r="A753" s="116">
        <v>44631.0</v>
      </c>
      <c r="B753" s="122">
        <v>1.484</v>
      </c>
      <c r="C753" s="117">
        <v>1.224</v>
      </c>
      <c r="D753" s="117">
        <v>1.354</v>
      </c>
      <c r="E753" s="123">
        <v>1.546</v>
      </c>
      <c r="F753" s="117">
        <v>1.306</v>
      </c>
      <c r="G753" s="123">
        <v>1.426</v>
      </c>
      <c r="H753" s="117">
        <v>1.578</v>
      </c>
      <c r="I753" s="123">
        <v>1.34</v>
      </c>
      <c r="J753" s="117">
        <v>1.459</v>
      </c>
      <c r="K753" s="123">
        <v>1.604</v>
      </c>
      <c r="L753" s="117">
        <v>1.379</v>
      </c>
      <c r="M753" s="123">
        <v>1.491</v>
      </c>
      <c r="N753" s="122">
        <v>1.629</v>
      </c>
      <c r="O753" s="123">
        <v>1.418</v>
      </c>
      <c r="P753" s="122">
        <v>1.524</v>
      </c>
      <c r="Q753" s="123">
        <v>1.819</v>
      </c>
      <c r="R753" s="122">
        <v>1.647</v>
      </c>
      <c r="S753" s="122">
        <v>1.733</v>
      </c>
      <c r="T753" s="122">
        <v>2.358</v>
      </c>
      <c r="U753" s="122">
        <v>2.172</v>
      </c>
      <c r="V753" s="122">
        <v>2.265</v>
      </c>
      <c r="W753" s="122">
        <v>2.706</v>
      </c>
      <c r="X753" s="122">
        <v>2.506</v>
      </c>
      <c r="Y753" s="122">
        <v>2.606</v>
      </c>
      <c r="Z753" s="122">
        <v>2.965</v>
      </c>
      <c r="AA753" s="122">
        <v>2.825</v>
      </c>
      <c r="AB753" s="122">
        <v>2.895</v>
      </c>
      <c r="AC753" s="122">
        <v>3.163</v>
      </c>
      <c r="AD753" s="122">
        <v>2.913</v>
      </c>
      <c r="AE753" s="122">
        <v>3.038</v>
      </c>
      <c r="AF753" s="9">
        <f t="shared" si="1"/>
        <v>753</v>
      </c>
    </row>
    <row r="754" ht="15.75" customHeight="1">
      <c r="A754" s="116">
        <v>44630.0</v>
      </c>
      <c r="B754" s="122">
        <v>1.474</v>
      </c>
      <c r="C754" s="117">
        <v>1.194</v>
      </c>
      <c r="D754" s="117">
        <v>1.334</v>
      </c>
      <c r="E754" s="123">
        <v>1.503</v>
      </c>
      <c r="F754" s="117">
        <v>1.303</v>
      </c>
      <c r="G754" s="123">
        <v>1.403</v>
      </c>
      <c r="H754" s="117">
        <v>1.488</v>
      </c>
      <c r="I754" s="123">
        <v>1.383</v>
      </c>
      <c r="J754" s="117">
        <v>1.436</v>
      </c>
      <c r="K754" s="123">
        <v>1.53</v>
      </c>
      <c r="L754" s="117">
        <v>1.37</v>
      </c>
      <c r="M754" s="123">
        <v>1.45</v>
      </c>
      <c r="N754" s="122">
        <v>1.571</v>
      </c>
      <c r="O754" s="123">
        <v>1.357</v>
      </c>
      <c r="P754" s="122">
        <v>1.464</v>
      </c>
      <c r="Q754" s="123">
        <v>1.776</v>
      </c>
      <c r="R754" s="122">
        <v>1.652</v>
      </c>
      <c r="S754" s="122">
        <v>1.714</v>
      </c>
      <c r="T754" s="122">
        <v>2.344</v>
      </c>
      <c r="U754" s="122">
        <v>2.184</v>
      </c>
      <c r="V754" s="122">
        <v>2.264</v>
      </c>
      <c r="W754" s="122">
        <v>2.705</v>
      </c>
      <c r="X754" s="122">
        <v>2.494</v>
      </c>
      <c r="Y754" s="122">
        <v>2.6</v>
      </c>
      <c r="Z754" s="122">
        <v>2.993</v>
      </c>
      <c r="AA754" s="122">
        <v>2.805</v>
      </c>
      <c r="AB754" s="122">
        <v>2.899</v>
      </c>
      <c r="AC754" s="122">
        <v>3.15</v>
      </c>
      <c r="AD754" s="122">
        <v>2.9</v>
      </c>
      <c r="AE754" s="122">
        <v>3.025</v>
      </c>
      <c r="AF754" s="9">
        <f t="shared" si="1"/>
        <v>754</v>
      </c>
    </row>
    <row r="755" ht="15.75" customHeight="1">
      <c r="A755" s="116">
        <v>44629.0</v>
      </c>
      <c r="B755" s="122">
        <v>1.488</v>
      </c>
      <c r="C755" s="117">
        <v>1.188</v>
      </c>
      <c r="D755" s="117">
        <v>1.338</v>
      </c>
      <c r="E755" s="123">
        <v>1.555</v>
      </c>
      <c r="F755" s="117">
        <v>1.288</v>
      </c>
      <c r="G755" s="123">
        <v>1.421</v>
      </c>
      <c r="H755" s="117">
        <v>1.574</v>
      </c>
      <c r="I755" s="123">
        <v>1.37</v>
      </c>
      <c r="J755" s="117">
        <v>1.472</v>
      </c>
      <c r="K755" s="123">
        <v>1.62</v>
      </c>
      <c r="L755" s="117">
        <v>1.403</v>
      </c>
      <c r="M755" s="123">
        <v>1.511</v>
      </c>
      <c r="N755" s="122">
        <v>1.665</v>
      </c>
      <c r="O755" s="123">
        <v>1.436</v>
      </c>
      <c r="P755" s="122">
        <v>1.551</v>
      </c>
      <c r="Q755" s="123">
        <v>1.852</v>
      </c>
      <c r="R755" s="122">
        <v>1.68</v>
      </c>
      <c r="S755" s="122">
        <v>1.766</v>
      </c>
      <c r="T755" s="122">
        <v>2.39</v>
      </c>
      <c r="U755" s="122">
        <v>2.194</v>
      </c>
      <c r="V755" s="122">
        <v>2.292</v>
      </c>
      <c r="W755" s="122">
        <v>2.721</v>
      </c>
      <c r="X755" s="122">
        <v>2.554</v>
      </c>
      <c r="Y755" s="122">
        <v>2.638</v>
      </c>
      <c r="Z755" s="122">
        <v>2.973</v>
      </c>
      <c r="AA755" s="122">
        <v>2.825</v>
      </c>
      <c r="AB755" s="122">
        <v>2.899</v>
      </c>
      <c r="AC755" s="122">
        <v>3.175</v>
      </c>
      <c r="AD755" s="122">
        <v>2.9</v>
      </c>
      <c r="AE755" s="122">
        <v>3.038</v>
      </c>
      <c r="AF755" s="9">
        <f t="shared" si="1"/>
        <v>755</v>
      </c>
    </row>
    <row r="756" ht="15.75" customHeight="1">
      <c r="A756" s="116">
        <v>44628.0</v>
      </c>
      <c r="B756" s="122">
        <v>1.475</v>
      </c>
      <c r="C756" s="117">
        <v>1.2</v>
      </c>
      <c r="D756" s="117">
        <v>1.338</v>
      </c>
      <c r="E756" s="123">
        <v>1.59</v>
      </c>
      <c r="F756" s="117">
        <v>1.3</v>
      </c>
      <c r="G756" s="123">
        <v>1.445</v>
      </c>
      <c r="H756" s="117">
        <v>1.628</v>
      </c>
      <c r="I756" s="123">
        <v>1.388</v>
      </c>
      <c r="J756" s="117">
        <v>1.508</v>
      </c>
      <c r="K756" s="123">
        <v>1.656</v>
      </c>
      <c r="L756" s="117">
        <v>1.434</v>
      </c>
      <c r="M756" s="123">
        <v>1.545</v>
      </c>
      <c r="N756" s="122">
        <v>1.685</v>
      </c>
      <c r="O756" s="123">
        <v>1.481</v>
      </c>
      <c r="P756" s="122">
        <v>1.583</v>
      </c>
      <c r="Q756" s="123">
        <v>1.865</v>
      </c>
      <c r="R756" s="122">
        <v>1.724</v>
      </c>
      <c r="S756" s="122">
        <v>1.795</v>
      </c>
      <c r="T756" s="122">
        <v>2.364</v>
      </c>
      <c r="U756" s="122">
        <v>2.213</v>
      </c>
      <c r="V756" s="122">
        <v>2.289</v>
      </c>
      <c r="W756" s="122">
        <v>2.701</v>
      </c>
      <c r="X756" s="122">
        <v>2.568</v>
      </c>
      <c r="Y756" s="122">
        <v>2.635</v>
      </c>
      <c r="Z756" s="122">
        <v>2.978</v>
      </c>
      <c r="AA756" s="122">
        <v>2.825</v>
      </c>
      <c r="AB756" s="122">
        <v>2.901</v>
      </c>
      <c r="AC756" s="122">
        <v>3.175</v>
      </c>
      <c r="AD756" s="122">
        <v>2.9</v>
      </c>
      <c r="AE756" s="122">
        <v>3.038</v>
      </c>
      <c r="AF756" s="9">
        <f t="shared" si="1"/>
        <v>756</v>
      </c>
    </row>
    <row r="757" ht="15.75" customHeight="1">
      <c r="A757" s="116">
        <v>44627.0</v>
      </c>
      <c r="B757" s="122">
        <v>1.475</v>
      </c>
      <c r="C757" s="117">
        <v>1.2</v>
      </c>
      <c r="D757" s="117">
        <v>1.338</v>
      </c>
      <c r="E757" s="123">
        <v>1.588</v>
      </c>
      <c r="F757" s="117">
        <v>1.3</v>
      </c>
      <c r="G757" s="123">
        <v>1.444</v>
      </c>
      <c r="H757" s="117">
        <v>1.69</v>
      </c>
      <c r="I757" s="123">
        <v>1.43</v>
      </c>
      <c r="J757" s="117">
        <v>1.56</v>
      </c>
      <c r="K757" s="123">
        <v>1.719</v>
      </c>
      <c r="L757" s="117">
        <v>1.457</v>
      </c>
      <c r="M757" s="123">
        <v>1.588</v>
      </c>
      <c r="N757" s="122">
        <v>1.748</v>
      </c>
      <c r="O757" s="123">
        <v>1.485</v>
      </c>
      <c r="P757" s="122">
        <v>1.616</v>
      </c>
      <c r="Q757" s="123">
        <v>1.935</v>
      </c>
      <c r="R757" s="122">
        <v>1.735</v>
      </c>
      <c r="S757" s="122">
        <v>1.835</v>
      </c>
      <c r="T757" s="122">
        <v>2.375</v>
      </c>
      <c r="U757" s="122">
        <v>2.21</v>
      </c>
      <c r="V757" s="122">
        <v>2.293</v>
      </c>
      <c r="W757" s="122">
        <v>2.728</v>
      </c>
      <c r="X757" s="122">
        <v>2.594</v>
      </c>
      <c r="Y757" s="122">
        <v>2.661</v>
      </c>
      <c r="Z757" s="122">
        <v>2.983</v>
      </c>
      <c r="AA757" s="122">
        <v>2.828</v>
      </c>
      <c r="AB757" s="122">
        <v>2.905</v>
      </c>
      <c r="AC757" s="122">
        <v>3.175</v>
      </c>
      <c r="AD757" s="122">
        <v>2.9</v>
      </c>
      <c r="AE757" s="122">
        <v>3.038</v>
      </c>
      <c r="AF757" s="9">
        <f t="shared" si="1"/>
        <v>757</v>
      </c>
    </row>
    <row r="758" ht="15.75" customHeight="1">
      <c r="A758" s="116">
        <v>44624.0</v>
      </c>
      <c r="B758" s="122">
        <v>1.48</v>
      </c>
      <c r="C758" s="117">
        <v>1.21</v>
      </c>
      <c r="D758" s="117">
        <v>1.345</v>
      </c>
      <c r="E758" s="123">
        <v>1.61</v>
      </c>
      <c r="F758" s="117">
        <v>1.38</v>
      </c>
      <c r="G758" s="123">
        <v>1.495</v>
      </c>
      <c r="H758" s="117">
        <v>1.68</v>
      </c>
      <c r="I758" s="123">
        <v>1.41</v>
      </c>
      <c r="J758" s="117">
        <v>1.545</v>
      </c>
      <c r="K758" s="123">
        <v>1.68</v>
      </c>
      <c r="L758" s="117">
        <v>1.464</v>
      </c>
      <c r="M758" s="123">
        <v>1.572</v>
      </c>
      <c r="N758" s="122">
        <v>1.68</v>
      </c>
      <c r="O758" s="123">
        <v>1.517</v>
      </c>
      <c r="P758" s="122">
        <v>1.599</v>
      </c>
      <c r="Q758" s="123">
        <v>1.849</v>
      </c>
      <c r="R758" s="122">
        <v>1.711</v>
      </c>
      <c r="S758" s="122">
        <v>1.78</v>
      </c>
      <c r="T758" s="122">
        <v>2.335</v>
      </c>
      <c r="U758" s="122">
        <v>2.24</v>
      </c>
      <c r="V758" s="122">
        <v>2.288</v>
      </c>
      <c r="W758" s="122">
        <v>2.706</v>
      </c>
      <c r="X758" s="122">
        <v>2.591</v>
      </c>
      <c r="Y758" s="122">
        <v>2.649</v>
      </c>
      <c r="Z758" s="122">
        <v>2.988</v>
      </c>
      <c r="AA758" s="122">
        <v>2.828</v>
      </c>
      <c r="AB758" s="122">
        <v>2.908</v>
      </c>
      <c r="AC758" s="122">
        <v>3.175</v>
      </c>
      <c r="AD758" s="122">
        <v>2.9</v>
      </c>
      <c r="AE758" s="122">
        <v>3.038</v>
      </c>
      <c r="AF758" s="9">
        <f t="shared" si="1"/>
        <v>758</v>
      </c>
    </row>
    <row r="759" ht="15.75" customHeight="1">
      <c r="A759" s="116">
        <v>44623.0</v>
      </c>
      <c r="B759" s="122">
        <v>1.55</v>
      </c>
      <c r="C759" s="117">
        <v>1.29</v>
      </c>
      <c r="D759" s="117">
        <v>1.42</v>
      </c>
      <c r="E759" s="123">
        <v>1.7</v>
      </c>
      <c r="F759" s="117">
        <v>1.425</v>
      </c>
      <c r="G759" s="123">
        <v>1.563</v>
      </c>
      <c r="H759" s="117">
        <v>1.67</v>
      </c>
      <c r="I759" s="123">
        <v>1.4</v>
      </c>
      <c r="J759" s="117">
        <v>1.535</v>
      </c>
      <c r="K759" s="123">
        <v>1.728</v>
      </c>
      <c r="L759" s="117">
        <v>1.455</v>
      </c>
      <c r="M759" s="123">
        <v>1.592</v>
      </c>
      <c r="N759" s="122">
        <v>1.786</v>
      </c>
      <c r="O759" s="123">
        <v>1.511</v>
      </c>
      <c r="P759" s="122">
        <v>1.649</v>
      </c>
      <c r="Q759" s="123">
        <v>2.0</v>
      </c>
      <c r="R759" s="122">
        <v>1.75</v>
      </c>
      <c r="S759" s="122">
        <v>1.875</v>
      </c>
      <c r="T759" s="122">
        <v>2.404</v>
      </c>
      <c r="U759" s="122">
        <v>2.208</v>
      </c>
      <c r="V759" s="122">
        <v>2.306</v>
      </c>
      <c r="W759" s="122">
        <v>2.77</v>
      </c>
      <c r="X759" s="122">
        <v>2.54</v>
      </c>
      <c r="Y759" s="122">
        <v>2.655</v>
      </c>
      <c r="Z759" s="122">
        <v>2.985</v>
      </c>
      <c r="AA759" s="122">
        <v>2.82</v>
      </c>
      <c r="AB759" s="122">
        <v>2.903</v>
      </c>
      <c r="AC759" s="122">
        <v>3.163</v>
      </c>
      <c r="AD759" s="122">
        <v>2.9</v>
      </c>
      <c r="AE759" s="122">
        <v>3.031</v>
      </c>
      <c r="AF759" s="9">
        <f t="shared" si="1"/>
        <v>759</v>
      </c>
    </row>
    <row r="760" ht="15.75" customHeight="1">
      <c r="A760" s="116">
        <v>44622.0</v>
      </c>
      <c r="B760" s="122">
        <v>1.425</v>
      </c>
      <c r="C760" s="117">
        <v>1.125</v>
      </c>
      <c r="D760" s="117">
        <v>1.275</v>
      </c>
      <c r="E760" s="123">
        <v>1.533</v>
      </c>
      <c r="F760" s="117">
        <v>1.258</v>
      </c>
      <c r="G760" s="123">
        <v>1.396</v>
      </c>
      <c r="H760" s="117">
        <v>1.557</v>
      </c>
      <c r="I760" s="123">
        <v>1.329</v>
      </c>
      <c r="J760" s="117">
        <v>1.443</v>
      </c>
      <c r="K760" s="123">
        <v>1.584</v>
      </c>
      <c r="L760" s="117">
        <v>1.346</v>
      </c>
      <c r="M760" s="123">
        <v>1.465</v>
      </c>
      <c r="N760" s="122">
        <v>1.61</v>
      </c>
      <c r="O760" s="123">
        <v>1.363</v>
      </c>
      <c r="P760" s="122">
        <v>1.486</v>
      </c>
      <c r="Q760" s="123">
        <v>1.786</v>
      </c>
      <c r="R760" s="122">
        <v>1.568</v>
      </c>
      <c r="S760" s="122">
        <v>1.677</v>
      </c>
      <c r="T760" s="122">
        <v>2.345</v>
      </c>
      <c r="U760" s="122">
        <v>2.169</v>
      </c>
      <c r="V760" s="122">
        <v>2.257</v>
      </c>
      <c r="W760" s="122">
        <v>2.664</v>
      </c>
      <c r="X760" s="122">
        <v>2.523</v>
      </c>
      <c r="Y760" s="122">
        <v>2.594</v>
      </c>
      <c r="Z760" s="122">
        <v>2.97</v>
      </c>
      <c r="AA760" s="122">
        <v>2.825</v>
      </c>
      <c r="AB760" s="122">
        <v>2.898</v>
      </c>
      <c r="AC760" s="122">
        <v>3.163</v>
      </c>
      <c r="AD760" s="122">
        <v>2.9</v>
      </c>
      <c r="AE760" s="122">
        <v>3.031</v>
      </c>
      <c r="AF760" s="9">
        <f t="shared" si="1"/>
        <v>760</v>
      </c>
    </row>
    <row r="761" ht="15.75" customHeight="1">
      <c r="A761" s="116">
        <v>44621.0</v>
      </c>
      <c r="B761" s="122">
        <v>1.462</v>
      </c>
      <c r="C761" s="117">
        <v>1.162</v>
      </c>
      <c r="D761" s="117">
        <v>1.312</v>
      </c>
      <c r="E761" s="123">
        <v>1.575</v>
      </c>
      <c r="F761" s="117">
        <v>1.275</v>
      </c>
      <c r="G761" s="123">
        <v>1.425</v>
      </c>
      <c r="H761" s="117">
        <v>1.6</v>
      </c>
      <c r="I761" s="123">
        <v>1.35</v>
      </c>
      <c r="J761" s="117">
        <v>1.475</v>
      </c>
      <c r="K761" s="123">
        <v>1.617</v>
      </c>
      <c r="L761" s="117">
        <v>1.363</v>
      </c>
      <c r="M761" s="123">
        <v>1.49</v>
      </c>
      <c r="N761" s="122">
        <v>1.635</v>
      </c>
      <c r="O761" s="123">
        <v>1.376</v>
      </c>
      <c r="P761" s="122">
        <v>1.505</v>
      </c>
      <c r="Q761" s="123">
        <v>1.775</v>
      </c>
      <c r="R761" s="122">
        <v>1.56</v>
      </c>
      <c r="S761" s="122">
        <v>1.668</v>
      </c>
      <c r="T761" s="122">
        <v>2.345</v>
      </c>
      <c r="U761" s="122">
        <v>2.169</v>
      </c>
      <c r="V761" s="122">
        <v>2.257</v>
      </c>
      <c r="W761" s="122">
        <v>2.677</v>
      </c>
      <c r="X761" s="122">
        <v>2.529</v>
      </c>
      <c r="Y761" s="122">
        <v>2.603</v>
      </c>
      <c r="Z761" s="122">
        <v>2.97</v>
      </c>
      <c r="AA761" s="122">
        <v>2.825</v>
      </c>
      <c r="AB761" s="122">
        <v>2.898</v>
      </c>
      <c r="AC761" s="122">
        <v>3.163</v>
      </c>
      <c r="AD761" s="122">
        <v>2.9</v>
      </c>
      <c r="AE761" s="122">
        <v>3.031</v>
      </c>
      <c r="AF761" s="9">
        <f t="shared" si="1"/>
        <v>761</v>
      </c>
    </row>
    <row r="762" ht="15.75" customHeight="1">
      <c r="A762" s="116">
        <v>44620.0</v>
      </c>
      <c r="B762" s="122">
        <v>1.38</v>
      </c>
      <c r="C762" s="117">
        <v>1.08</v>
      </c>
      <c r="D762" s="117">
        <v>1.23</v>
      </c>
      <c r="E762" s="123">
        <v>1.434</v>
      </c>
      <c r="F762" s="117">
        <v>1.204</v>
      </c>
      <c r="G762" s="123">
        <v>1.319</v>
      </c>
      <c r="H762" s="117">
        <v>1.495</v>
      </c>
      <c r="I762" s="123">
        <v>1.237</v>
      </c>
      <c r="J762" s="117">
        <v>1.366</v>
      </c>
      <c r="K762" s="123">
        <v>1.528</v>
      </c>
      <c r="L762" s="117">
        <v>1.277</v>
      </c>
      <c r="M762" s="123">
        <v>1.403</v>
      </c>
      <c r="N762" s="122">
        <v>1.561</v>
      </c>
      <c r="O762" s="123">
        <v>1.318</v>
      </c>
      <c r="P762" s="122">
        <v>1.44</v>
      </c>
      <c r="Q762" s="123">
        <v>1.767</v>
      </c>
      <c r="R762" s="122">
        <v>1.512</v>
      </c>
      <c r="S762" s="122">
        <v>1.64</v>
      </c>
      <c r="T762" s="122">
        <v>2.337</v>
      </c>
      <c r="U762" s="122">
        <v>2.14</v>
      </c>
      <c r="V762" s="122">
        <v>2.239</v>
      </c>
      <c r="W762" s="122">
        <v>2.676</v>
      </c>
      <c r="X762" s="122">
        <v>2.465</v>
      </c>
      <c r="Y762" s="122">
        <v>2.571</v>
      </c>
      <c r="Z762" s="122">
        <v>2.928</v>
      </c>
      <c r="AA762" s="122">
        <v>2.808</v>
      </c>
      <c r="AB762" s="122">
        <v>2.868</v>
      </c>
      <c r="AC762" s="122">
        <v>3.15</v>
      </c>
      <c r="AD762" s="122">
        <v>2.888</v>
      </c>
      <c r="AE762" s="122">
        <v>3.019</v>
      </c>
      <c r="AF762" s="9">
        <f t="shared" si="1"/>
        <v>762</v>
      </c>
    </row>
    <row r="763" ht="15.75" customHeight="1">
      <c r="A763" s="116">
        <v>44617.0</v>
      </c>
      <c r="B763" s="122">
        <v>1.267</v>
      </c>
      <c r="C763" s="117">
        <v>0.967</v>
      </c>
      <c r="D763" s="117">
        <v>1.117</v>
      </c>
      <c r="E763" s="123">
        <v>1.305</v>
      </c>
      <c r="F763" s="117">
        <v>1.08</v>
      </c>
      <c r="G763" s="123">
        <v>1.193</v>
      </c>
      <c r="H763" s="117">
        <v>1.392</v>
      </c>
      <c r="I763" s="123">
        <v>1.125</v>
      </c>
      <c r="J763" s="117">
        <v>1.258</v>
      </c>
      <c r="K763" s="123">
        <v>1.391</v>
      </c>
      <c r="L763" s="117">
        <v>1.147</v>
      </c>
      <c r="M763" s="123">
        <v>1.269</v>
      </c>
      <c r="N763" s="122">
        <v>1.391</v>
      </c>
      <c r="O763" s="123">
        <v>1.168</v>
      </c>
      <c r="P763" s="122">
        <v>1.28</v>
      </c>
      <c r="Q763" s="123">
        <v>1.635</v>
      </c>
      <c r="R763" s="122">
        <v>1.514</v>
      </c>
      <c r="S763" s="122">
        <v>1.575</v>
      </c>
      <c r="T763" s="122">
        <v>2.281</v>
      </c>
      <c r="U763" s="122">
        <v>2.153</v>
      </c>
      <c r="V763" s="122">
        <v>2.217</v>
      </c>
      <c r="W763" s="122">
        <v>2.635</v>
      </c>
      <c r="X763" s="122">
        <v>2.438</v>
      </c>
      <c r="Y763" s="122">
        <v>2.537</v>
      </c>
      <c r="Z763" s="122">
        <v>2.888</v>
      </c>
      <c r="AA763" s="122">
        <v>2.803</v>
      </c>
      <c r="AB763" s="122">
        <v>2.845</v>
      </c>
      <c r="AC763" s="122">
        <v>3.1</v>
      </c>
      <c r="AD763" s="122">
        <v>2.875</v>
      </c>
      <c r="AE763" s="122">
        <v>2.988</v>
      </c>
      <c r="AF763" s="9">
        <f t="shared" si="1"/>
        <v>763</v>
      </c>
    </row>
    <row r="764" ht="15.75" customHeight="1">
      <c r="A764" s="116">
        <v>44616.0</v>
      </c>
      <c r="B764" s="122">
        <v>1.078</v>
      </c>
      <c r="C764" s="117">
        <v>0.837</v>
      </c>
      <c r="D764" s="117">
        <v>0.958</v>
      </c>
      <c r="E764" s="123">
        <v>1.15</v>
      </c>
      <c r="F764" s="117">
        <v>0.942</v>
      </c>
      <c r="G764" s="123">
        <v>1.046</v>
      </c>
      <c r="H764" s="117">
        <v>1.25</v>
      </c>
      <c r="I764" s="123">
        <v>0.99</v>
      </c>
      <c r="J764" s="117">
        <v>1.12</v>
      </c>
      <c r="K764" s="123">
        <v>1.263</v>
      </c>
      <c r="L764" s="117">
        <v>1.045</v>
      </c>
      <c r="M764" s="123">
        <v>1.154</v>
      </c>
      <c r="N764" s="122">
        <v>1.275</v>
      </c>
      <c r="O764" s="123">
        <v>1.099</v>
      </c>
      <c r="P764" s="122">
        <v>1.187</v>
      </c>
      <c r="Q764" s="123">
        <v>1.62</v>
      </c>
      <c r="R764" s="122">
        <v>1.487</v>
      </c>
      <c r="S764" s="122">
        <v>1.554</v>
      </c>
      <c r="T764" s="122">
        <v>2.286</v>
      </c>
      <c r="U764" s="122">
        <v>2.15</v>
      </c>
      <c r="V764" s="122">
        <v>2.218</v>
      </c>
      <c r="W764" s="122">
        <v>2.624</v>
      </c>
      <c r="X764" s="122">
        <v>2.46</v>
      </c>
      <c r="Y764" s="122">
        <v>2.542</v>
      </c>
      <c r="Z764" s="122">
        <v>2.903</v>
      </c>
      <c r="AA764" s="122">
        <v>2.775</v>
      </c>
      <c r="AB764" s="122">
        <v>2.839</v>
      </c>
      <c r="AC764" s="122">
        <v>3.1</v>
      </c>
      <c r="AD764" s="122">
        <v>2.875</v>
      </c>
      <c r="AE764" s="122">
        <v>2.988</v>
      </c>
      <c r="AF764" s="9">
        <f t="shared" si="1"/>
        <v>764</v>
      </c>
    </row>
    <row r="765" ht="15.75" customHeight="1">
      <c r="A765" s="116">
        <v>44615.0</v>
      </c>
      <c r="B765" s="122">
        <v>1.03</v>
      </c>
      <c r="C765" s="117">
        <v>0.82</v>
      </c>
      <c r="D765" s="117">
        <v>0.925</v>
      </c>
      <c r="E765" s="123">
        <v>1.1</v>
      </c>
      <c r="F765" s="117">
        <v>0.9</v>
      </c>
      <c r="G765" s="123">
        <v>1.0</v>
      </c>
      <c r="H765" s="117">
        <v>1.18</v>
      </c>
      <c r="I765" s="123">
        <v>0.91</v>
      </c>
      <c r="J765" s="117">
        <v>1.045</v>
      </c>
      <c r="K765" s="123">
        <v>1.202</v>
      </c>
      <c r="L765" s="117">
        <v>0.966</v>
      </c>
      <c r="M765" s="123">
        <v>1.084</v>
      </c>
      <c r="N765" s="122">
        <v>1.225</v>
      </c>
      <c r="O765" s="123">
        <v>1.022</v>
      </c>
      <c r="P765" s="122">
        <v>1.123</v>
      </c>
      <c r="Q765" s="123">
        <v>1.615</v>
      </c>
      <c r="R765" s="122">
        <v>1.478</v>
      </c>
      <c r="S765" s="122">
        <v>1.547</v>
      </c>
      <c r="T765" s="122">
        <v>2.292</v>
      </c>
      <c r="U765" s="122">
        <v>2.17</v>
      </c>
      <c r="V765" s="122">
        <v>2.231</v>
      </c>
      <c r="W765" s="122">
        <v>2.637</v>
      </c>
      <c r="X765" s="122">
        <v>2.462</v>
      </c>
      <c r="Y765" s="122">
        <v>2.55</v>
      </c>
      <c r="Z765" s="122">
        <v>2.913</v>
      </c>
      <c r="AA765" s="122">
        <v>2.748</v>
      </c>
      <c r="AB765" s="122">
        <v>2.83</v>
      </c>
      <c r="AC765" s="122">
        <v>3.1</v>
      </c>
      <c r="AD765" s="122">
        <v>2.875</v>
      </c>
      <c r="AE765" s="122">
        <v>2.988</v>
      </c>
      <c r="AF765" s="9">
        <f t="shared" si="1"/>
        <v>765</v>
      </c>
    </row>
    <row r="766" ht="15.75" customHeight="1">
      <c r="A766" s="116">
        <v>44614.0</v>
      </c>
      <c r="B766" s="122">
        <v>1.01</v>
      </c>
      <c r="C766" s="117">
        <v>0.77</v>
      </c>
      <c r="D766" s="117">
        <v>0.89</v>
      </c>
      <c r="E766" s="123">
        <v>1.09</v>
      </c>
      <c r="F766" s="117">
        <v>0.84</v>
      </c>
      <c r="G766" s="123">
        <v>0.965</v>
      </c>
      <c r="H766" s="117">
        <v>1.17</v>
      </c>
      <c r="I766" s="123">
        <v>0.9</v>
      </c>
      <c r="J766" s="117">
        <v>1.035</v>
      </c>
      <c r="K766" s="123">
        <v>1.183</v>
      </c>
      <c r="L766" s="117">
        <v>0.972</v>
      </c>
      <c r="M766" s="123">
        <v>1.078</v>
      </c>
      <c r="N766" s="122">
        <v>1.195</v>
      </c>
      <c r="O766" s="123">
        <v>1.045</v>
      </c>
      <c r="P766" s="122">
        <v>1.12</v>
      </c>
      <c r="Q766" s="123">
        <v>1.588</v>
      </c>
      <c r="R766" s="122">
        <v>1.5</v>
      </c>
      <c r="S766" s="122">
        <v>1.544</v>
      </c>
      <c r="T766" s="122">
        <v>2.281</v>
      </c>
      <c r="U766" s="122">
        <v>2.194</v>
      </c>
      <c r="V766" s="122">
        <v>2.238</v>
      </c>
      <c r="W766" s="122">
        <v>2.637</v>
      </c>
      <c r="X766" s="122">
        <v>2.486</v>
      </c>
      <c r="Y766" s="122">
        <v>2.562</v>
      </c>
      <c r="Z766" s="122">
        <v>2.91</v>
      </c>
      <c r="AA766" s="122">
        <v>2.748</v>
      </c>
      <c r="AB766" s="122">
        <v>2.829</v>
      </c>
      <c r="AC766" s="122">
        <v>3.1</v>
      </c>
      <c r="AD766" s="122">
        <v>2.875</v>
      </c>
      <c r="AE766" s="122">
        <v>2.988</v>
      </c>
      <c r="AF766" s="9">
        <f t="shared" si="1"/>
        <v>766</v>
      </c>
    </row>
    <row r="767" ht="15.75" customHeight="1">
      <c r="A767" s="116">
        <v>44613.0</v>
      </c>
      <c r="B767" s="122">
        <v>1.008</v>
      </c>
      <c r="C767" s="117">
        <v>0.733</v>
      </c>
      <c r="D767" s="117">
        <v>0.871</v>
      </c>
      <c r="E767" s="123">
        <v>1.1</v>
      </c>
      <c r="F767" s="117">
        <v>0.81</v>
      </c>
      <c r="G767" s="123">
        <v>0.955</v>
      </c>
      <c r="H767" s="117">
        <v>1.17</v>
      </c>
      <c r="I767" s="123">
        <v>0.9</v>
      </c>
      <c r="J767" s="117">
        <v>1.035</v>
      </c>
      <c r="K767" s="123">
        <v>1.2</v>
      </c>
      <c r="L767" s="117">
        <v>0.956</v>
      </c>
      <c r="M767" s="123">
        <v>1.078</v>
      </c>
      <c r="N767" s="122">
        <v>1.23</v>
      </c>
      <c r="O767" s="123">
        <v>1.013</v>
      </c>
      <c r="P767" s="122">
        <v>1.121</v>
      </c>
      <c r="Q767" s="123">
        <v>1.596</v>
      </c>
      <c r="R767" s="122">
        <v>1.478</v>
      </c>
      <c r="S767" s="122">
        <v>1.537</v>
      </c>
      <c r="T767" s="122">
        <v>2.29</v>
      </c>
      <c r="U767" s="122">
        <v>2.131</v>
      </c>
      <c r="V767" s="122">
        <v>2.211</v>
      </c>
      <c r="W767" s="122">
        <v>2.649</v>
      </c>
      <c r="X767" s="122">
        <v>2.441</v>
      </c>
      <c r="Y767" s="122">
        <v>2.545</v>
      </c>
      <c r="Z767" s="122">
        <v>2.91</v>
      </c>
      <c r="AA767" s="122">
        <v>2.745</v>
      </c>
      <c r="AB767" s="122">
        <v>2.828</v>
      </c>
      <c r="AC767" s="122">
        <v>3.1</v>
      </c>
      <c r="AD767" s="122">
        <v>2.875</v>
      </c>
      <c r="AE767" s="122">
        <v>2.988</v>
      </c>
      <c r="AF767" s="9">
        <f t="shared" si="1"/>
        <v>767</v>
      </c>
    </row>
    <row r="768" ht="15.75" customHeight="1">
      <c r="A768" s="116">
        <v>44610.0</v>
      </c>
      <c r="B768" s="122">
        <v>0.99</v>
      </c>
      <c r="C768" s="117">
        <v>0.75</v>
      </c>
      <c r="D768" s="117">
        <v>0.87</v>
      </c>
      <c r="E768" s="123">
        <v>1.11</v>
      </c>
      <c r="F768" s="117">
        <v>0.82</v>
      </c>
      <c r="G768" s="123">
        <v>0.965</v>
      </c>
      <c r="H768" s="117">
        <v>1.162</v>
      </c>
      <c r="I768" s="123">
        <v>0.937</v>
      </c>
      <c r="J768" s="117">
        <v>1.049</v>
      </c>
      <c r="K768" s="123">
        <v>1.196</v>
      </c>
      <c r="L768" s="117">
        <v>0.965</v>
      </c>
      <c r="M768" s="123">
        <v>1.08</v>
      </c>
      <c r="N768" s="122">
        <v>1.23</v>
      </c>
      <c r="O768" s="123">
        <v>0.994</v>
      </c>
      <c r="P768" s="122">
        <v>1.112</v>
      </c>
      <c r="Q768" s="123">
        <v>1.61</v>
      </c>
      <c r="R768" s="122">
        <v>1.389</v>
      </c>
      <c r="S768" s="122">
        <v>1.5</v>
      </c>
      <c r="T768" s="122">
        <v>2.303</v>
      </c>
      <c r="U768" s="122">
        <v>2.09</v>
      </c>
      <c r="V768" s="122">
        <v>2.197</v>
      </c>
      <c r="W768" s="122">
        <v>2.641</v>
      </c>
      <c r="X768" s="122">
        <v>2.439</v>
      </c>
      <c r="Y768" s="122">
        <v>2.54</v>
      </c>
      <c r="Z768" s="122">
        <v>2.885</v>
      </c>
      <c r="AA768" s="122">
        <v>2.77</v>
      </c>
      <c r="AB768" s="122">
        <v>2.828</v>
      </c>
      <c r="AC768" s="122">
        <v>3.1</v>
      </c>
      <c r="AD768" s="122">
        <v>2.875</v>
      </c>
      <c r="AE768" s="122">
        <v>2.988</v>
      </c>
      <c r="AF768" s="9">
        <f t="shared" si="1"/>
        <v>768</v>
      </c>
    </row>
    <row r="769" ht="15.75" customHeight="1">
      <c r="A769" s="116">
        <v>44609.0</v>
      </c>
      <c r="B769" s="122">
        <v>0.91</v>
      </c>
      <c r="C769" s="117">
        <v>0.61</v>
      </c>
      <c r="D769" s="117">
        <v>0.76</v>
      </c>
      <c r="E769" s="123">
        <v>1.08</v>
      </c>
      <c r="F769" s="117">
        <v>0.8</v>
      </c>
      <c r="G769" s="123">
        <v>0.94</v>
      </c>
      <c r="H769" s="117">
        <v>1.16</v>
      </c>
      <c r="I769" s="123">
        <v>0.87</v>
      </c>
      <c r="J769" s="117">
        <v>1.015</v>
      </c>
      <c r="K769" s="123">
        <v>1.21</v>
      </c>
      <c r="L769" s="117">
        <v>0.935</v>
      </c>
      <c r="M769" s="123">
        <v>1.072</v>
      </c>
      <c r="N769" s="122">
        <v>1.26</v>
      </c>
      <c r="O769" s="123">
        <v>0.999</v>
      </c>
      <c r="P769" s="122">
        <v>1.13</v>
      </c>
      <c r="Q769" s="123">
        <v>1.657</v>
      </c>
      <c r="R769" s="122">
        <v>1.408</v>
      </c>
      <c r="S769" s="122">
        <v>1.533</v>
      </c>
      <c r="T769" s="122">
        <v>2.343</v>
      </c>
      <c r="U769" s="122">
        <v>2.109</v>
      </c>
      <c r="V769" s="122">
        <v>2.226</v>
      </c>
      <c r="W769" s="122">
        <v>2.687</v>
      </c>
      <c r="X769" s="122">
        <v>2.441</v>
      </c>
      <c r="Y769" s="122">
        <v>2.564</v>
      </c>
      <c r="Z769" s="122">
        <v>2.92</v>
      </c>
      <c r="AA769" s="122">
        <v>2.723</v>
      </c>
      <c r="AB769" s="122">
        <v>2.821</v>
      </c>
      <c r="AC769" s="122">
        <v>3.088</v>
      </c>
      <c r="AD769" s="122">
        <v>2.863</v>
      </c>
      <c r="AE769" s="122">
        <v>2.975</v>
      </c>
      <c r="AF769" s="9">
        <f t="shared" si="1"/>
        <v>769</v>
      </c>
    </row>
    <row r="770" ht="15.75" customHeight="1">
      <c r="A770" s="116">
        <v>44608.0</v>
      </c>
      <c r="B770" s="122">
        <v>0.825</v>
      </c>
      <c r="C770" s="117">
        <v>0.525</v>
      </c>
      <c r="D770" s="117">
        <v>0.675</v>
      </c>
      <c r="E770" s="123">
        <v>0.912</v>
      </c>
      <c r="F770" s="117">
        <v>0.71</v>
      </c>
      <c r="G770" s="123">
        <v>0.811</v>
      </c>
      <c r="H770" s="117">
        <v>0.96</v>
      </c>
      <c r="I770" s="123">
        <v>0.713</v>
      </c>
      <c r="J770" s="117">
        <v>0.837</v>
      </c>
      <c r="K770" s="123">
        <v>1.022</v>
      </c>
      <c r="L770" s="117">
        <v>0.802</v>
      </c>
      <c r="M770" s="123">
        <v>0.912</v>
      </c>
      <c r="N770" s="122">
        <v>1.085</v>
      </c>
      <c r="O770" s="123">
        <v>0.89</v>
      </c>
      <c r="P770" s="122">
        <v>0.987</v>
      </c>
      <c r="Q770" s="123">
        <v>1.503</v>
      </c>
      <c r="R770" s="122">
        <v>1.308</v>
      </c>
      <c r="S770" s="122">
        <v>1.406</v>
      </c>
      <c r="T770" s="122">
        <v>2.256</v>
      </c>
      <c r="U770" s="122">
        <v>2.053</v>
      </c>
      <c r="V770" s="122">
        <v>2.155</v>
      </c>
      <c r="W770" s="122">
        <v>2.6</v>
      </c>
      <c r="X770" s="122">
        <v>2.383</v>
      </c>
      <c r="Y770" s="122">
        <v>2.492</v>
      </c>
      <c r="Z770" s="122">
        <v>2.92</v>
      </c>
      <c r="AA770" s="122">
        <v>2.723</v>
      </c>
      <c r="AB770" s="122">
        <v>2.821</v>
      </c>
      <c r="AC770" s="122">
        <v>3.088</v>
      </c>
      <c r="AD770" s="122">
        <v>2.863</v>
      </c>
      <c r="AE770" s="122">
        <v>2.975</v>
      </c>
      <c r="AF770" s="9">
        <f t="shared" si="1"/>
        <v>770</v>
      </c>
    </row>
    <row r="771" ht="15.75" customHeight="1">
      <c r="A771" s="116">
        <v>44607.0</v>
      </c>
      <c r="B771" s="122">
        <v>0.75</v>
      </c>
      <c r="C771" s="117">
        <v>0.45</v>
      </c>
      <c r="D771" s="117">
        <v>0.6</v>
      </c>
      <c r="E771" s="123">
        <v>0.853</v>
      </c>
      <c r="F771" s="117">
        <v>0.628</v>
      </c>
      <c r="G771" s="123">
        <v>0.741</v>
      </c>
      <c r="H771" s="117">
        <v>0.904</v>
      </c>
      <c r="I771" s="123">
        <v>0.654</v>
      </c>
      <c r="J771" s="117">
        <v>0.779</v>
      </c>
      <c r="K771" s="123">
        <v>0.969</v>
      </c>
      <c r="L771" s="117">
        <v>0.763</v>
      </c>
      <c r="M771" s="123">
        <v>0.866</v>
      </c>
      <c r="N771" s="122">
        <v>1.033</v>
      </c>
      <c r="O771" s="123">
        <v>0.871</v>
      </c>
      <c r="P771" s="122">
        <v>0.952</v>
      </c>
      <c r="Q771" s="123">
        <v>1.441</v>
      </c>
      <c r="R771" s="122">
        <v>1.352</v>
      </c>
      <c r="S771" s="122">
        <v>1.397</v>
      </c>
      <c r="T771" s="122">
        <v>2.217</v>
      </c>
      <c r="U771" s="122">
        <v>2.112</v>
      </c>
      <c r="V771" s="122">
        <v>2.165</v>
      </c>
      <c r="W771" s="122">
        <v>2.567</v>
      </c>
      <c r="X771" s="122">
        <v>2.444</v>
      </c>
      <c r="Y771" s="122">
        <v>2.506</v>
      </c>
      <c r="Z771" s="122">
        <v>2.895</v>
      </c>
      <c r="AA771" s="122">
        <v>2.725</v>
      </c>
      <c r="AB771" s="122">
        <v>2.81</v>
      </c>
      <c r="AC771" s="122">
        <v>3.075</v>
      </c>
      <c r="AD771" s="122">
        <v>2.863</v>
      </c>
      <c r="AE771" s="122">
        <v>2.969</v>
      </c>
      <c r="AF771" s="9">
        <f t="shared" si="1"/>
        <v>771</v>
      </c>
    </row>
    <row r="772" ht="15.75" customHeight="1">
      <c r="A772" s="116">
        <v>44606.0</v>
      </c>
      <c r="B772" s="122">
        <v>0.728</v>
      </c>
      <c r="C772" s="117">
        <v>0.428</v>
      </c>
      <c r="D772" s="117">
        <v>0.578</v>
      </c>
      <c r="E772" s="123">
        <v>0.823</v>
      </c>
      <c r="F772" s="117">
        <v>0.573</v>
      </c>
      <c r="G772" s="123">
        <v>0.698</v>
      </c>
      <c r="H772" s="117">
        <v>0.897</v>
      </c>
      <c r="I772" s="123">
        <v>0.63</v>
      </c>
      <c r="J772" s="117">
        <v>0.763</v>
      </c>
      <c r="K772" s="123">
        <v>0.942</v>
      </c>
      <c r="L772" s="117">
        <v>0.745</v>
      </c>
      <c r="M772" s="123">
        <v>0.844</v>
      </c>
      <c r="N772" s="122">
        <v>0.988</v>
      </c>
      <c r="O772" s="123">
        <v>0.861</v>
      </c>
      <c r="P772" s="122">
        <v>0.925</v>
      </c>
      <c r="Q772" s="123">
        <v>1.382</v>
      </c>
      <c r="R772" s="122">
        <v>1.346</v>
      </c>
      <c r="S772" s="122">
        <v>1.364</v>
      </c>
      <c r="T772" s="122">
        <v>2.185</v>
      </c>
      <c r="U772" s="122">
        <v>2.092</v>
      </c>
      <c r="V772" s="122">
        <v>2.139</v>
      </c>
      <c r="W772" s="122">
        <v>2.539</v>
      </c>
      <c r="X772" s="122">
        <v>2.424</v>
      </c>
      <c r="Y772" s="122">
        <v>2.482</v>
      </c>
      <c r="Z772" s="122">
        <v>2.903</v>
      </c>
      <c r="AA772" s="122">
        <v>2.723</v>
      </c>
      <c r="AB772" s="122">
        <v>2.813</v>
      </c>
      <c r="AC772" s="122">
        <v>3.088</v>
      </c>
      <c r="AD772" s="122">
        <v>2.863</v>
      </c>
      <c r="AE772" s="122">
        <v>2.975</v>
      </c>
      <c r="AF772" s="9">
        <f t="shared" si="1"/>
        <v>772</v>
      </c>
    </row>
    <row r="773" ht="15.75" customHeight="1">
      <c r="A773" s="116">
        <v>44603.0</v>
      </c>
      <c r="B773" s="122">
        <v>0.712</v>
      </c>
      <c r="C773" s="117">
        <v>0.412</v>
      </c>
      <c r="D773" s="117">
        <v>0.562</v>
      </c>
      <c r="E773" s="123">
        <v>0.807</v>
      </c>
      <c r="F773" s="117">
        <v>0.557</v>
      </c>
      <c r="G773" s="123">
        <v>0.682</v>
      </c>
      <c r="H773" s="117">
        <v>0.892</v>
      </c>
      <c r="I773" s="123">
        <v>0.662</v>
      </c>
      <c r="J773" s="117">
        <v>0.777</v>
      </c>
      <c r="K773" s="123">
        <v>0.948</v>
      </c>
      <c r="L773" s="117">
        <v>0.762</v>
      </c>
      <c r="M773" s="123">
        <v>0.855</v>
      </c>
      <c r="N773" s="122">
        <v>1.005</v>
      </c>
      <c r="O773" s="123">
        <v>0.862</v>
      </c>
      <c r="P773" s="122">
        <v>0.933</v>
      </c>
      <c r="Q773" s="123">
        <v>1.417</v>
      </c>
      <c r="R773" s="122">
        <v>1.334</v>
      </c>
      <c r="S773" s="122">
        <v>1.376</v>
      </c>
      <c r="T773" s="122">
        <v>2.186</v>
      </c>
      <c r="U773" s="122">
        <v>2.106</v>
      </c>
      <c r="V773" s="122">
        <v>2.146</v>
      </c>
      <c r="W773" s="122">
        <v>2.54</v>
      </c>
      <c r="X773" s="122">
        <v>2.435</v>
      </c>
      <c r="Y773" s="122">
        <v>2.488</v>
      </c>
      <c r="Z773" s="122">
        <v>2.913</v>
      </c>
      <c r="AA773" s="122">
        <v>2.74</v>
      </c>
      <c r="AB773" s="122">
        <v>2.826</v>
      </c>
      <c r="AC773" s="122">
        <v>3.125</v>
      </c>
      <c r="AD773" s="122">
        <v>2.888</v>
      </c>
      <c r="AE773" s="122">
        <v>3.006</v>
      </c>
      <c r="AF773" s="9">
        <f t="shared" si="1"/>
        <v>773</v>
      </c>
    </row>
    <row r="774" ht="15.75" customHeight="1">
      <c r="A774" s="116">
        <v>44602.0</v>
      </c>
      <c r="B774" s="122">
        <v>0.695</v>
      </c>
      <c r="C774" s="117">
        <v>0.395</v>
      </c>
      <c r="D774" s="117">
        <v>0.545</v>
      </c>
      <c r="E774" s="123">
        <v>0.795</v>
      </c>
      <c r="F774" s="117">
        <v>0.56</v>
      </c>
      <c r="G774" s="123">
        <v>0.678</v>
      </c>
      <c r="H774" s="117">
        <v>0.892</v>
      </c>
      <c r="I774" s="123">
        <v>0.592</v>
      </c>
      <c r="J774" s="117">
        <v>0.742</v>
      </c>
      <c r="K774" s="123">
        <v>0.933</v>
      </c>
      <c r="L774" s="117">
        <v>0.74</v>
      </c>
      <c r="M774" s="123">
        <v>0.837</v>
      </c>
      <c r="N774" s="122">
        <v>0.974</v>
      </c>
      <c r="O774" s="123">
        <v>0.889</v>
      </c>
      <c r="P774" s="122">
        <v>0.931</v>
      </c>
      <c r="Q774" s="123">
        <v>1.386</v>
      </c>
      <c r="R774" s="122">
        <v>1.306</v>
      </c>
      <c r="S774" s="122">
        <v>1.346</v>
      </c>
      <c r="T774" s="122">
        <v>2.174</v>
      </c>
      <c r="U774" s="122">
        <v>2.083</v>
      </c>
      <c r="V774" s="122">
        <v>2.129</v>
      </c>
      <c r="W774" s="122">
        <v>2.508</v>
      </c>
      <c r="X774" s="122">
        <v>2.408</v>
      </c>
      <c r="Y774" s="122">
        <v>2.458</v>
      </c>
      <c r="Z774" s="122">
        <v>2.83</v>
      </c>
      <c r="AA774" s="122">
        <v>2.745</v>
      </c>
      <c r="AB774" s="122">
        <v>2.788</v>
      </c>
      <c r="AC774" s="122">
        <v>3.1</v>
      </c>
      <c r="AD774" s="122">
        <v>2.9</v>
      </c>
      <c r="AE774" s="122">
        <v>3.0</v>
      </c>
      <c r="AF774" s="9">
        <f t="shared" si="1"/>
        <v>774</v>
      </c>
    </row>
    <row r="775" ht="15.75" customHeight="1">
      <c r="A775" s="116">
        <v>44601.0</v>
      </c>
      <c r="B775" s="122">
        <v>0.692</v>
      </c>
      <c r="C775" s="117">
        <v>0.392</v>
      </c>
      <c r="D775" s="117">
        <v>0.542</v>
      </c>
      <c r="E775" s="123">
        <v>0.79</v>
      </c>
      <c r="F775" s="117">
        <v>0.537</v>
      </c>
      <c r="G775" s="123">
        <v>0.663</v>
      </c>
      <c r="H775" s="117">
        <v>0.87</v>
      </c>
      <c r="I775" s="123">
        <v>0.587</v>
      </c>
      <c r="J775" s="117">
        <v>0.728</v>
      </c>
      <c r="K775" s="123">
        <v>0.927</v>
      </c>
      <c r="L775" s="117">
        <v>0.738</v>
      </c>
      <c r="M775" s="123">
        <v>0.833</v>
      </c>
      <c r="N775" s="122">
        <v>0.985</v>
      </c>
      <c r="O775" s="123">
        <v>0.889</v>
      </c>
      <c r="P775" s="122">
        <v>0.937</v>
      </c>
      <c r="Q775" s="123">
        <v>1.398</v>
      </c>
      <c r="R775" s="122">
        <v>1.311</v>
      </c>
      <c r="S775" s="122">
        <v>1.355</v>
      </c>
      <c r="T775" s="122">
        <v>2.184</v>
      </c>
      <c r="U775" s="122">
        <v>2.086</v>
      </c>
      <c r="V775" s="122">
        <v>2.135</v>
      </c>
      <c r="W775" s="122">
        <v>2.506</v>
      </c>
      <c r="X775" s="122">
        <v>2.407</v>
      </c>
      <c r="Y775" s="122">
        <v>2.457</v>
      </c>
      <c r="Z775" s="122">
        <v>2.9</v>
      </c>
      <c r="AA775" s="122">
        <v>2.715</v>
      </c>
      <c r="AB775" s="122">
        <v>2.808</v>
      </c>
      <c r="AC775" s="122">
        <v>3.1</v>
      </c>
      <c r="AD775" s="122">
        <v>2.888</v>
      </c>
      <c r="AE775" s="122">
        <v>2.994</v>
      </c>
      <c r="AF775" s="9">
        <f t="shared" si="1"/>
        <v>775</v>
      </c>
    </row>
    <row r="776" ht="15.75" customHeight="1">
      <c r="A776" s="116">
        <v>44600.0</v>
      </c>
      <c r="B776" s="122">
        <v>0.637</v>
      </c>
      <c r="C776" s="117">
        <v>0.337</v>
      </c>
      <c r="D776" s="117">
        <v>0.487</v>
      </c>
      <c r="E776" s="123">
        <v>0.708</v>
      </c>
      <c r="F776" s="117">
        <v>0.442</v>
      </c>
      <c r="G776" s="123">
        <v>0.575</v>
      </c>
      <c r="H776" s="117">
        <v>0.8</v>
      </c>
      <c r="I776" s="123">
        <v>0.6</v>
      </c>
      <c r="J776" s="117">
        <v>0.7</v>
      </c>
      <c r="K776" s="123">
        <v>0.888</v>
      </c>
      <c r="L776" s="117">
        <v>0.72</v>
      </c>
      <c r="M776" s="123">
        <v>0.804</v>
      </c>
      <c r="N776" s="122">
        <v>0.976</v>
      </c>
      <c r="O776" s="123">
        <v>0.841</v>
      </c>
      <c r="P776" s="122">
        <v>0.909</v>
      </c>
      <c r="Q776" s="123">
        <v>1.356</v>
      </c>
      <c r="R776" s="122">
        <v>1.282</v>
      </c>
      <c r="S776" s="122">
        <v>1.319</v>
      </c>
      <c r="T776" s="122">
        <v>2.14</v>
      </c>
      <c r="U776" s="122">
        <v>2.067</v>
      </c>
      <c r="V776" s="122">
        <v>2.104</v>
      </c>
      <c r="W776" s="122">
        <v>2.464</v>
      </c>
      <c r="X776" s="122">
        <v>2.372</v>
      </c>
      <c r="Y776" s="122">
        <v>2.418</v>
      </c>
      <c r="Z776" s="122">
        <v>2.88</v>
      </c>
      <c r="AA776" s="122">
        <v>2.703</v>
      </c>
      <c r="AB776" s="122">
        <v>2.791</v>
      </c>
      <c r="AC776" s="122">
        <v>3.068</v>
      </c>
      <c r="AD776" s="122">
        <v>2.855</v>
      </c>
      <c r="AE776" s="122">
        <v>2.961</v>
      </c>
      <c r="AF776" s="9">
        <f t="shared" si="1"/>
        <v>776</v>
      </c>
    </row>
    <row r="777" ht="15.75" customHeight="1">
      <c r="A777" s="116">
        <v>44599.0</v>
      </c>
      <c r="B777" s="122">
        <v>0.628</v>
      </c>
      <c r="C777" s="117">
        <v>0.328</v>
      </c>
      <c r="D777" s="117">
        <v>0.478</v>
      </c>
      <c r="E777" s="123">
        <v>0.683</v>
      </c>
      <c r="F777" s="117">
        <v>0.422</v>
      </c>
      <c r="G777" s="123">
        <v>0.553</v>
      </c>
      <c r="H777" s="117">
        <v>0.792</v>
      </c>
      <c r="I777" s="123">
        <v>0.542</v>
      </c>
      <c r="J777" s="117">
        <v>0.667</v>
      </c>
      <c r="K777" s="123">
        <v>0.878</v>
      </c>
      <c r="L777" s="117">
        <v>0.687</v>
      </c>
      <c r="M777" s="123">
        <v>0.782</v>
      </c>
      <c r="N777" s="122">
        <v>0.964</v>
      </c>
      <c r="O777" s="123">
        <v>0.832</v>
      </c>
      <c r="P777" s="122">
        <v>0.898</v>
      </c>
      <c r="Q777" s="123">
        <v>1.336</v>
      </c>
      <c r="R777" s="122">
        <v>1.264</v>
      </c>
      <c r="S777" s="122">
        <v>1.3</v>
      </c>
      <c r="T777" s="122">
        <v>2.151</v>
      </c>
      <c r="U777" s="122">
        <v>2.036</v>
      </c>
      <c r="V777" s="122">
        <v>2.094</v>
      </c>
      <c r="W777" s="122">
        <v>2.439</v>
      </c>
      <c r="X777" s="122">
        <v>2.343</v>
      </c>
      <c r="Y777" s="122">
        <v>2.391</v>
      </c>
      <c r="Z777" s="122">
        <v>2.878</v>
      </c>
      <c r="AA777" s="122">
        <v>2.703</v>
      </c>
      <c r="AB777" s="122">
        <v>2.79</v>
      </c>
      <c r="AC777" s="122">
        <v>3.068</v>
      </c>
      <c r="AD777" s="122">
        <v>2.855</v>
      </c>
      <c r="AE777" s="122">
        <v>2.961</v>
      </c>
      <c r="AF777" s="9">
        <f t="shared" si="1"/>
        <v>777</v>
      </c>
    </row>
    <row r="778" ht="15.75" customHeight="1">
      <c r="A778" s="116">
        <v>44589.0</v>
      </c>
      <c r="B778" s="122">
        <v>0.628</v>
      </c>
      <c r="C778" s="117">
        <v>0.328</v>
      </c>
      <c r="D778" s="117">
        <v>0.478</v>
      </c>
      <c r="E778" s="123">
        <v>0.708</v>
      </c>
      <c r="F778" s="117">
        <v>0.465</v>
      </c>
      <c r="G778" s="123">
        <v>0.587</v>
      </c>
      <c r="H778" s="117">
        <v>0.81</v>
      </c>
      <c r="I778" s="123">
        <v>0.6</v>
      </c>
      <c r="J778" s="117">
        <v>0.705</v>
      </c>
      <c r="K778" s="123">
        <v>0.89</v>
      </c>
      <c r="L778" s="117">
        <v>0.71</v>
      </c>
      <c r="M778" s="123">
        <v>0.8</v>
      </c>
      <c r="N778" s="122">
        <v>0.969</v>
      </c>
      <c r="O778" s="123">
        <v>0.82</v>
      </c>
      <c r="P778" s="122">
        <v>0.895</v>
      </c>
      <c r="Q778" s="123">
        <v>1.348</v>
      </c>
      <c r="R778" s="122">
        <v>1.247</v>
      </c>
      <c r="S778" s="122">
        <v>1.298</v>
      </c>
      <c r="T778" s="122">
        <v>2.147</v>
      </c>
      <c r="U778" s="122">
        <v>2.034</v>
      </c>
      <c r="V778" s="122">
        <v>2.091</v>
      </c>
      <c r="W778" s="122">
        <v>2.438</v>
      </c>
      <c r="X778" s="122">
        <v>2.344</v>
      </c>
      <c r="Y778" s="122">
        <v>2.391</v>
      </c>
      <c r="Z778" s="122">
        <v>2.873</v>
      </c>
      <c r="AA778" s="122">
        <v>2.703</v>
      </c>
      <c r="AB778" s="122">
        <v>2.788</v>
      </c>
      <c r="AC778" s="122">
        <v>3.068</v>
      </c>
      <c r="AD778" s="122">
        <v>2.855</v>
      </c>
      <c r="AE778" s="122">
        <v>2.961</v>
      </c>
      <c r="AF778" s="9">
        <f t="shared" si="1"/>
        <v>778</v>
      </c>
    </row>
    <row r="779" ht="15.75" customHeight="1">
      <c r="A779" s="116">
        <v>44588.0</v>
      </c>
      <c r="B779" s="122">
        <v>0.628</v>
      </c>
      <c r="C779" s="117">
        <v>0.328</v>
      </c>
      <c r="D779" s="117">
        <v>0.478</v>
      </c>
      <c r="E779" s="123">
        <v>0.708</v>
      </c>
      <c r="F779" s="117">
        <v>0.465</v>
      </c>
      <c r="G779" s="123">
        <v>0.587</v>
      </c>
      <c r="H779" s="117">
        <v>0.797</v>
      </c>
      <c r="I779" s="123">
        <v>0.603</v>
      </c>
      <c r="J779" s="117">
        <v>0.7</v>
      </c>
      <c r="K779" s="123">
        <v>0.882</v>
      </c>
      <c r="L779" s="117">
        <v>0.712</v>
      </c>
      <c r="M779" s="123">
        <v>0.797</v>
      </c>
      <c r="N779" s="122">
        <v>0.968</v>
      </c>
      <c r="O779" s="123">
        <v>0.821</v>
      </c>
      <c r="P779" s="122">
        <v>0.895</v>
      </c>
      <c r="Q779" s="123">
        <v>1.346</v>
      </c>
      <c r="R779" s="122">
        <v>1.247</v>
      </c>
      <c r="S779" s="122">
        <v>1.297</v>
      </c>
      <c r="T779" s="122">
        <v>2.146</v>
      </c>
      <c r="U779" s="122">
        <v>2.033</v>
      </c>
      <c r="V779" s="122">
        <v>2.09</v>
      </c>
      <c r="W779" s="122">
        <v>2.432</v>
      </c>
      <c r="X779" s="122">
        <v>2.345</v>
      </c>
      <c r="Y779" s="122">
        <v>2.389</v>
      </c>
      <c r="Z779" s="122">
        <v>2.873</v>
      </c>
      <c r="AA779" s="122">
        <v>2.703</v>
      </c>
      <c r="AB779" s="122">
        <v>2.788</v>
      </c>
      <c r="AC779" s="122">
        <v>3.068</v>
      </c>
      <c r="AD779" s="122">
        <v>2.855</v>
      </c>
      <c r="AE779" s="122">
        <v>2.961</v>
      </c>
      <c r="AF779" s="9">
        <f t="shared" si="1"/>
        <v>779</v>
      </c>
    </row>
    <row r="780" ht="15.75" customHeight="1">
      <c r="A780" s="116">
        <v>44587.0</v>
      </c>
      <c r="B780" s="122">
        <v>0.628</v>
      </c>
      <c r="C780" s="117">
        <v>0.328</v>
      </c>
      <c r="D780" s="117">
        <v>0.478</v>
      </c>
      <c r="E780" s="123">
        <v>0.71</v>
      </c>
      <c r="F780" s="117">
        <v>0.478</v>
      </c>
      <c r="G780" s="123">
        <v>0.594</v>
      </c>
      <c r="H780" s="117">
        <v>0.792</v>
      </c>
      <c r="I780" s="123">
        <v>0.634</v>
      </c>
      <c r="J780" s="117">
        <v>0.713</v>
      </c>
      <c r="K780" s="123">
        <v>0.883</v>
      </c>
      <c r="L780" s="117">
        <v>0.728</v>
      </c>
      <c r="M780" s="123">
        <v>0.806</v>
      </c>
      <c r="N780" s="122">
        <v>0.975</v>
      </c>
      <c r="O780" s="123">
        <v>0.822</v>
      </c>
      <c r="P780" s="122">
        <v>0.898</v>
      </c>
      <c r="Q780" s="123">
        <v>1.329</v>
      </c>
      <c r="R780" s="122">
        <v>1.257</v>
      </c>
      <c r="S780" s="122">
        <v>1.293</v>
      </c>
      <c r="T780" s="122">
        <v>2.122</v>
      </c>
      <c r="U780" s="122">
        <v>2.031</v>
      </c>
      <c r="V780" s="122">
        <v>2.077</v>
      </c>
      <c r="W780" s="122">
        <v>2.429</v>
      </c>
      <c r="X780" s="122">
        <v>2.342</v>
      </c>
      <c r="Y780" s="122">
        <v>2.386</v>
      </c>
      <c r="Z780" s="122">
        <v>2.873</v>
      </c>
      <c r="AA780" s="122">
        <v>2.703</v>
      </c>
      <c r="AB780" s="122">
        <v>2.788</v>
      </c>
      <c r="AC780" s="122">
        <v>3.068</v>
      </c>
      <c r="AD780" s="122">
        <v>2.855</v>
      </c>
      <c r="AE780" s="122">
        <v>2.961</v>
      </c>
      <c r="AF780" s="9">
        <f t="shared" si="1"/>
        <v>780</v>
      </c>
    </row>
    <row r="781" ht="15.75" customHeight="1">
      <c r="A781" s="116">
        <v>44586.0</v>
      </c>
      <c r="B781" s="122">
        <v>0.645</v>
      </c>
      <c r="C781" s="117">
        <v>0.345</v>
      </c>
      <c r="D781" s="117">
        <v>0.495</v>
      </c>
      <c r="E781" s="123">
        <v>0.725</v>
      </c>
      <c r="F781" s="117">
        <v>0.482</v>
      </c>
      <c r="G781" s="123">
        <v>0.603</v>
      </c>
      <c r="H781" s="117">
        <v>0.785</v>
      </c>
      <c r="I781" s="123">
        <v>0.612</v>
      </c>
      <c r="J781" s="117">
        <v>0.698</v>
      </c>
      <c r="K781" s="123">
        <v>0.879</v>
      </c>
      <c r="L781" s="117">
        <v>0.716</v>
      </c>
      <c r="M781" s="123">
        <v>0.798</v>
      </c>
      <c r="N781" s="122">
        <v>0.974</v>
      </c>
      <c r="O781" s="123">
        <v>0.82</v>
      </c>
      <c r="P781" s="122">
        <v>0.897</v>
      </c>
      <c r="Q781" s="123">
        <v>1.334</v>
      </c>
      <c r="R781" s="122">
        <v>1.257</v>
      </c>
      <c r="S781" s="122">
        <v>1.296</v>
      </c>
      <c r="T781" s="122">
        <v>2.14</v>
      </c>
      <c r="U781" s="122">
        <v>2.042</v>
      </c>
      <c r="V781" s="122">
        <v>2.091</v>
      </c>
      <c r="W781" s="122">
        <v>2.432</v>
      </c>
      <c r="X781" s="122">
        <v>2.343</v>
      </c>
      <c r="Y781" s="122">
        <v>2.388</v>
      </c>
      <c r="Z781" s="122">
        <v>2.863</v>
      </c>
      <c r="AA781" s="122">
        <v>2.713</v>
      </c>
      <c r="AB781" s="122">
        <v>2.788</v>
      </c>
      <c r="AC781" s="122">
        <v>3.068</v>
      </c>
      <c r="AD781" s="122">
        <v>2.855</v>
      </c>
      <c r="AE781" s="122">
        <v>2.961</v>
      </c>
      <c r="AF781" s="9">
        <f t="shared" si="1"/>
        <v>781</v>
      </c>
    </row>
    <row r="782" ht="15.75" customHeight="1">
      <c r="A782" s="116">
        <v>44585.0</v>
      </c>
      <c r="B782" s="122">
        <v>0.637</v>
      </c>
      <c r="C782" s="117">
        <v>0.337</v>
      </c>
      <c r="D782" s="117">
        <v>0.487</v>
      </c>
      <c r="E782" s="123">
        <v>0.717</v>
      </c>
      <c r="F782" s="117">
        <v>0.473</v>
      </c>
      <c r="G782" s="123">
        <v>0.595</v>
      </c>
      <c r="H782" s="117">
        <v>0.777</v>
      </c>
      <c r="I782" s="123">
        <v>0.605</v>
      </c>
      <c r="J782" s="117">
        <v>0.691</v>
      </c>
      <c r="K782" s="123">
        <v>0.872</v>
      </c>
      <c r="L782" s="117">
        <v>0.717</v>
      </c>
      <c r="M782" s="123">
        <v>0.794</v>
      </c>
      <c r="N782" s="122">
        <v>0.967</v>
      </c>
      <c r="O782" s="123">
        <v>0.828</v>
      </c>
      <c r="P782" s="122">
        <v>0.898</v>
      </c>
      <c r="Q782" s="123">
        <v>1.345</v>
      </c>
      <c r="R782" s="122">
        <v>1.244</v>
      </c>
      <c r="S782" s="122">
        <v>1.295</v>
      </c>
      <c r="T782" s="122">
        <v>2.123</v>
      </c>
      <c r="U782" s="122">
        <v>2.037</v>
      </c>
      <c r="V782" s="122">
        <v>2.08</v>
      </c>
      <c r="W782" s="122">
        <v>2.427</v>
      </c>
      <c r="X782" s="122">
        <v>2.339</v>
      </c>
      <c r="Y782" s="122">
        <v>2.383</v>
      </c>
      <c r="Z782" s="122">
        <v>2.873</v>
      </c>
      <c r="AA782" s="122">
        <v>2.703</v>
      </c>
      <c r="AB782" s="122">
        <v>2.788</v>
      </c>
      <c r="AC782" s="122">
        <v>3.068</v>
      </c>
      <c r="AD782" s="122">
        <v>2.855</v>
      </c>
      <c r="AE782" s="122">
        <v>2.961</v>
      </c>
      <c r="AF782" s="9">
        <f t="shared" si="1"/>
        <v>782</v>
      </c>
    </row>
    <row r="783" ht="15.75" customHeight="1">
      <c r="A783" s="116">
        <v>44582.0</v>
      </c>
      <c r="B783" s="122">
        <v>0.662</v>
      </c>
      <c r="C783" s="117">
        <v>0.362</v>
      </c>
      <c r="D783" s="117">
        <v>0.512</v>
      </c>
      <c r="E783" s="123">
        <v>0.73</v>
      </c>
      <c r="F783" s="117">
        <v>0.498</v>
      </c>
      <c r="G783" s="123">
        <v>0.614</v>
      </c>
      <c r="H783" s="117">
        <v>0.794</v>
      </c>
      <c r="I783" s="123">
        <v>0.626</v>
      </c>
      <c r="J783" s="117">
        <v>0.71</v>
      </c>
      <c r="K783" s="123">
        <v>0.882</v>
      </c>
      <c r="L783" s="117">
        <v>0.721</v>
      </c>
      <c r="M783" s="123">
        <v>0.802</v>
      </c>
      <c r="N783" s="122">
        <v>0.971</v>
      </c>
      <c r="O783" s="123">
        <v>0.816</v>
      </c>
      <c r="P783" s="122">
        <v>0.894</v>
      </c>
      <c r="Q783" s="123">
        <v>1.336</v>
      </c>
      <c r="R783" s="122">
        <v>1.254</v>
      </c>
      <c r="S783" s="122">
        <v>1.295</v>
      </c>
      <c r="T783" s="122">
        <v>2.121</v>
      </c>
      <c r="U783" s="122">
        <v>2.038</v>
      </c>
      <c r="V783" s="122">
        <v>2.08</v>
      </c>
      <c r="W783" s="122">
        <v>2.429</v>
      </c>
      <c r="X783" s="122">
        <v>2.338</v>
      </c>
      <c r="Y783" s="122">
        <v>2.384</v>
      </c>
      <c r="Z783" s="122">
        <v>2.863</v>
      </c>
      <c r="AA783" s="122">
        <v>2.713</v>
      </c>
      <c r="AB783" s="122">
        <v>2.788</v>
      </c>
      <c r="AC783" s="122">
        <v>3.068</v>
      </c>
      <c r="AD783" s="122">
        <v>2.855</v>
      </c>
      <c r="AE783" s="122">
        <v>2.961</v>
      </c>
      <c r="AF783" s="9">
        <f t="shared" si="1"/>
        <v>783</v>
      </c>
    </row>
    <row r="784" ht="15.75" customHeight="1">
      <c r="A784" s="116">
        <v>44581.0</v>
      </c>
      <c r="B784" s="122">
        <v>0.653</v>
      </c>
      <c r="C784" s="117">
        <v>0.353</v>
      </c>
      <c r="D784" s="117">
        <v>0.503</v>
      </c>
      <c r="E784" s="123">
        <v>0.73</v>
      </c>
      <c r="F784" s="117">
        <v>0.496</v>
      </c>
      <c r="G784" s="123">
        <v>0.613</v>
      </c>
      <c r="H784" s="117">
        <v>0.792</v>
      </c>
      <c r="I784" s="123">
        <v>0.624</v>
      </c>
      <c r="J784" s="117">
        <v>0.708</v>
      </c>
      <c r="K784" s="123">
        <v>0.88</v>
      </c>
      <c r="L784" s="117">
        <v>0.727</v>
      </c>
      <c r="M784" s="123">
        <v>0.803</v>
      </c>
      <c r="N784" s="122">
        <v>0.968</v>
      </c>
      <c r="O784" s="123">
        <v>0.829</v>
      </c>
      <c r="P784" s="122">
        <v>0.899</v>
      </c>
      <c r="Q784" s="123">
        <v>1.343</v>
      </c>
      <c r="R784" s="122">
        <v>1.248</v>
      </c>
      <c r="S784" s="122">
        <v>1.296</v>
      </c>
      <c r="T784" s="122">
        <v>2.125</v>
      </c>
      <c r="U784" s="122">
        <v>2.04</v>
      </c>
      <c r="V784" s="122">
        <v>2.083</v>
      </c>
      <c r="W784" s="122">
        <v>2.429</v>
      </c>
      <c r="X784" s="122">
        <v>2.338</v>
      </c>
      <c r="Y784" s="122">
        <v>2.384</v>
      </c>
      <c r="Z784" s="122">
        <v>2.863</v>
      </c>
      <c r="AA784" s="122">
        <v>2.713</v>
      </c>
      <c r="AB784" s="122">
        <v>2.788</v>
      </c>
      <c r="AC784" s="122">
        <v>3.068</v>
      </c>
      <c r="AD784" s="122">
        <v>2.855</v>
      </c>
      <c r="AE784" s="122">
        <v>2.961</v>
      </c>
      <c r="AF784" s="9">
        <f t="shared" si="1"/>
        <v>784</v>
      </c>
    </row>
    <row r="785" ht="15.75" customHeight="1">
      <c r="A785" s="116">
        <v>44580.0</v>
      </c>
      <c r="B785" s="122">
        <v>0.67</v>
      </c>
      <c r="C785" s="117">
        <v>0.37</v>
      </c>
      <c r="D785" s="117">
        <v>0.52</v>
      </c>
      <c r="E785" s="123">
        <v>0.725</v>
      </c>
      <c r="F785" s="117">
        <v>0.463</v>
      </c>
      <c r="G785" s="123">
        <v>0.594</v>
      </c>
      <c r="H785" s="117">
        <v>0.794</v>
      </c>
      <c r="I785" s="123">
        <v>0.63</v>
      </c>
      <c r="J785" s="117">
        <v>0.712</v>
      </c>
      <c r="K785" s="123">
        <v>0.887</v>
      </c>
      <c r="L785" s="117">
        <v>0.725</v>
      </c>
      <c r="M785" s="123">
        <v>0.806</v>
      </c>
      <c r="N785" s="122">
        <v>0.981</v>
      </c>
      <c r="O785" s="123">
        <v>0.82</v>
      </c>
      <c r="P785" s="122">
        <v>0.9</v>
      </c>
      <c r="Q785" s="123">
        <v>1.345</v>
      </c>
      <c r="R785" s="122">
        <v>1.26</v>
      </c>
      <c r="S785" s="122">
        <v>1.303</v>
      </c>
      <c r="T785" s="122">
        <v>2.116</v>
      </c>
      <c r="U785" s="122">
        <v>2.044</v>
      </c>
      <c r="V785" s="122">
        <v>2.08</v>
      </c>
      <c r="W785" s="122">
        <v>2.443</v>
      </c>
      <c r="X785" s="122">
        <v>2.32</v>
      </c>
      <c r="Y785" s="122">
        <v>2.382</v>
      </c>
      <c r="Z785" s="122">
        <v>2.868</v>
      </c>
      <c r="AA785" s="122">
        <v>2.715</v>
      </c>
      <c r="AB785" s="122">
        <v>2.791</v>
      </c>
      <c r="AC785" s="122">
        <v>3.068</v>
      </c>
      <c r="AD785" s="122">
        <v>2.855</v>
      </c>
      <c r="AE785" s="122">
        <v>2.961</v>
      </c>
      <c r="AF785" s="9">
        <f t="shared" si="1"/>
        <v>785</v>
      </c>
    </row>
    <row r="786" ht="15.75" customHeight="1">
      <c r="A786" s="116">
        <v>44579.0</v>
      </c>
      <c r="B786" s="122">
        <v>0.703</v>
      </c>
      <c r="C786" s="117">
        <v>0.403</v>
      </c>
      <c r="D786" s="117">
        <v>0.553</v>
      </c>
      <c r="E786" s="123">
        <v>0.75</v>
      </c>
      <c r="F786" s="117">
        <v>0.492</v>
      </c>
      <c r="G786" s="123">
        <v>0.621</v>
      </c>
      <c r="H786" s="117">
        <v>0.806</v>
      </c>
      <c r="I786" s="123">
        <v>0.676</v>
      </c>
      <c r="J786" s="117">
        <v>0.741</v>
      </c>
      <c r="K786" s="123">
        <v>0.887</v>
      </c>
      <c r="L786" s="117">
        <v>0.754</v>
      </c>
      <c r="M786" s="123">
        <v>0.821</v>
      </c>
      <c r="N786" s="122">
        <v>0.968</v>
      </c>
      <c r="O786" s="123">
        <v>0.832</v>
      </c>
      <c r="P786" s="122">
        <v>0.9</v>
      </c>
      <c r="Q786" s="123">
        <v>1.345</v>
      </c>
      <c r="R786" s="122">
        <v>1.25</v>
      </c>
      <c r="S786" s="122">
        <v>1.298</v>
      </c>
      <c r="T786" s="122">
        <v>2.105</v>
      </c>
      <c r="U786" s="122">
        <v>2.033</v>
      </c>
      <c r="V786" s="122">
        <v>2.069</v>
      </c>
      <c r="W786" s="122">
        <v>2.425</v>
      </c>
      <c r="X786" s="122">
        <v>2.331</v>
      </c>
      <c r="Y786" s="122">
        <v>2.378</v>
      </c>
      <c r="Z786" s="122">
        <v>2.873</v>
      </c>
      <c r="AA786" s="122">
        <v>2.705</v>
      </c>
      <c r="AB786" s="122">
        <v>2.789</v>
      </c>
      <c r="AC786" s="122">
        <v>3.05</v>
      </c>
      <c r="AD786" s="122">
        <v>2.873</v>
      </c>
      <c r="AE786" s="122">
        <v>2.961</v>
      </c>
      <c r="AF786" s="9">
        <f t="shared" si="1"/>
        <v>786</v>
      </c>
    </row>
    <row r="787" ht="15.75" customHeight="1">
      <c r="A787" s="116">
        <v>44578.0</v>
      </c>
      <c r="B787" s="122">
        <v>0.703</v>
      </c>
      <c r="C787" s="117">
        <v>0.403</v>
      </c>
      <c r="D787" s="117">
        <v>0.553</v>
      </c>
      <c r="E787" s="123">
        <v>0.766</v>
      </c>
      <c r="F787" s="117">
        <v>0.466</v>
      </c>
      <c r="G787" s="123">
        <v>0.616</v>
      </c>
      <c r="H787" s="117">
        <v>0.856</v>
      </c>
      <c r="I787" s="123">
        <v>0.68</v>
      </c>
      <c r="J787" s="117">
        <v>0.768</v>
      </c>
      <c r="K787" s="123">
        <v>0.921</v>
      </c>
      <c r="L787" s="117">
        <v>0.765</v>
      </c>
      <c r="M787" s="123">
        <v>0.843</v>
      </c>
      <c r="N787" s="122">
        <v>0.986</v>
      </c>
      <c r="O787" s="123">
        <v>0.85</v>
      </c>
      <c r="P787" s="122">
        <v>0.918</v>
      </c>
      <c r="Q787" s="123">
        <v>1.363</v>
      </c>
      <c r="R787" s="122">
        <v>1.259</v>
      </c>
      <c r="S787" s="122">
        <v>1.311</v>
      </c>
      <c r="T787" s="122">
        <v>2.12</v>
      </c>
      <c r="U787" s="122">
        <v>2.038</v>
      </c>
      <c r="V787" s="122">
        <v>2.079</v>
      </c>
      <c r="W787" s="122">
        <v>2.434</v>
      </c>
      <c r="X787" s="122">
        <v>2.335</v>
      </c>
      <c r="Y787" s="122">
        <v>2.385</v>
      </c>
      <c r="Z787" s="122">
        <v>2.873</v>
      </c>
      <c r="AA787" s="122">
        <v>2.705</v>
      </c>
      <c r="AB787" s="122">
        <v>2.789</v>
      </c>
      <c r="AC787" s="122">
        <v>3.068</v>
      </c>
      <c r="AD787" s="122">
        <v>2.855</v>
      </c>
      <c r="AE787" s="122">
        <v>2.961</v>
      </c>
      <c r="AF787" s="9">
        <f t="shared" si="1"/>
        <v>787</v>
      </c>
    </row>
    <row r="788" ht="15.75" customHeight="1">
      <c r="A788" s="116">
        <v>44575.0</v>
      </c>
      <c r="B788" s="122">
        <v>0.695</v>
      </c>
      <c r="C788" s="117">
        <v>0.395</v>
      </c>
      <c r="D788" s="117">
        <v>0.545</v>
      </c>
      <c r="E788" s="123">
        <v>0.766</v>
      </c>
      <c r="F788" s="117">
        <v>0.466</v>
      </c>
      <c r="G788" s="123">
        <v>0.616</v>
      </c>
      <c r="H788" s="117">
        <v>0.856</v>
      </c>
      <c r="I788" s="123">
        <v>0.68</v>
      </c>
      <c r="J788" s="117">
        <v>0.768</v>
      </c>
      <c r="K788" s="123">
        <v>0.925</v>
      </c>
      <c r="L788" s="117">
        <v>0.768</v>
      </c>
      <c r="M788" s="123">
        <v>0.847</v>
      </c>
      <c r="N788" s="122">
        <v>0.995</v>
      </c>
      <c r="O788" s="123">
        <v>0.855</v>
      </c>
      <c r="P788" s="122">
        <v>0.925</v>
      </c>
      <c r="Q788" s="123">
        <v>1.368</v>
      </c>
      <c r="R788" s="122">
        <v>1.29</v>
      </c>
      <c r="S788" s="122">
        <v>1.329</v>
      </c>
      <c r="T788" s="122">
        <v>2.118</v>
      </c>
      <c r="U788" s="122">
        <v>2.064</v>
      </c>
      <c r="V788" s="122">
        <v>2.091</v>
      </c>
      <c r="W788" s="122">
        <v>2.434</v>
      </c>
      <c r="X788" s="122">
        <v>2.343</v>
      </c>
      <c r="Y788" s="122">
        <v>2.389</v>
      </c>
      <c r="Z788" s="122">
        <v>2.873</v>
      </c>
      <c r="AA788" s="122">
        <v>2.71</v>
      </c>
      <c r="AB788" s="122">
        <v>2.791</v>
      </c>
      <c r="AC788" s="122">
        <v>3.053</v>
      </c>
      <c r="AD788" s="122">
        <v>2.888</v>
      </c>
      <c r="AE788" s="122">
        <v>2.97</v>
      </c>
      <c r="AF788" s="9">
        <f t="shared" si="1"/>
        <v>788</v>
      </c>
    </row>
    <row r="789" ht="15.75" customHeight="1">
      <c r="A789" s="116">
        <v>44574.0</v>
      </c>
      <c r="B789" s="122">
        <v>0.703</v>
      </c>
      <c r="C789" s="117">
        <v>0.403</v>
      </c>
      <c r="D789" s="117">
        <v>0.553</v>
      </c>
      <c r="E789" s="123">
        <v>0.766</v>
      </c>
      <c r="F789" s="117">
        <v>0.466</v>
      </c>
      <c r="G789" s="123">
        <v>0.616</v>
      </c>
      <c r="H789" s="117">
        <v>0.86</v>
      </c>
      <c r="I789" s="123">
        <v>0.67</v>
      </c>
      <c r="J789" s="117">
        <v>0.765</v>
      </c>
      <c r="K789" s="123">
        <v>0.929</v>
      </c>
      <c r="L789" s="117">
        <v>0.765</v>
      </c>
      <c r="M789" s="123">
        <v>0.847</v>
      </c>
      <c r="N789" s="122">
        <v>0.997</v>
      </c>
      <c r="O789" s="123">
        <v>0.86</v>
      </c>
      <c r="P789" s="122">
        <v>0.929</v>
      </c>
      <c r="Q789" s="123">
        <v>1.382</v>
      </c>
      <c r="R789" s="122">
        <v>1.299</v>
      </c>
      <c r="S789" s="122">
        <v>1.341</v>
      </c>
      <c r="T789" s="122">
        <v>2.137</v>
      </c>
      <c r="U789" s="122">
        <v>2.059</v>
      </c>
      <c r="V789" s="122">
        <v>2.098</v>
      </c>
      <c r="W789" s="122">
        <v>2.442</v>
      </c>
      <c r="X789" s="122">
        <v>2.341</v>
      </c>
      <c r="Y789" s="122">
        <v>2.392</v>
      </c>
      <c r="Z789" s="122">
        <v>2.873</v>
      </c>
      <c r="AA789" s="122">
        <v>2.71</v>
      </c>
      <c r="AB789" s="122">
        <v>2.791</v>
      </c>
      <c r="AC789" s="122">
        <v>3.068</v>
      </c>
      <c r="AD789" s="122">
        <v>2.868</v>
      </c>
      <c r="AE789" s="122">
        <v>2.968</v>
      </c>
      <c r="AF789" s="9">
        <f t="shared" si="1"/>
        <v>789</v>
      </c>
    </row>
    <row r="790" ht="15.75" customHeight="1">
      <c r="A790" s="116">
        <v>44573.0</v>
      </c>
      <c r="B790" s="122">
        <v>0.695</v>
      </c>
      <c r="C790" s="117">
        <v>0.395</v>
      </c>
      <c r="D790" s="117">
        <v>0.545</v>
      </c>
      <c r="E790" s="123">
        <v>0.76</v>
      </c>
      <c r="F790" s="117">
        <v>0.5</v>
      </c>
      <c r="G790" s="123">
        <v>0.63</v>
      </c>
      <c r="H790" s="117">
        <v>0.87</v>
      </c>
      <c r="I790" s="123">
        <v>0.66</v>
      </c>
      <c r="J790" s="117">
        <v>0.765</v>
      </c>
      <c r="K790" s="123">
        <v>0.94</v>
      </c>
      <c r="L790" s="117">
        <v>0.764</v>
      </c>
      <c r="M790" s="123">
        <v>0.852</v>
      </c>
      <c r="N790" s="122">
        <v>1.009</v>
      </c>
      <c r="O790" s="123">
        <v>0.868</v>
      </c>
      <c r="P790" s="122">
        <v>0.939</v>
      </c>
      <c r="Q790" s="123">
        <v>1.399</v>
      </c>
      <c r="R790" s="122">
        <v>1.299</v>
      </c>
      <c r="S790" s="122">
        <v>1.349</v>
      </c>
      <c r="T790" s="122">
        <v>2.127</v>
      </c>
      <c r="U790" s="122">
        <v>2.065</v>
      </c>
      <c r="V790" s="122">
        <v>2.096</v>
      </c>
      <c r="W790" s="122">
        <v>2.446</v>
      </c>
      <c r="X790" s="122">
        <v>2.343</v>
      </c>
      <c r="Y790" s="122">
        <v>2.395</v>
      </c>
      <c r="Z790" s="122">
        <v>2.873</v>
      </c>
      <c r="AA790" s="122">
        <v>2.71</v>
      </c>
      <c r="AB790" s="122">
        <v>2.791</v>
      </c>
      <c r="AC790" s="122">
        <v>3.048</v>
      </c>
      <c r="AD790" s="122">
        <v>2.89</v>
      </c>
      <c r="AE790" s="122">
        <v>2.969</v>
      </c>
      <c r="AF790" s="9">
        <f t="shared" si="1"/>
        <v>790</v>
      </c>
    </row>
    <row r="791" ht="15.75" customHeight="1">
      <c r="A791" s="116">
        <v>44572.0</v>
      </c>
      <c r="B791" s="122">
        <v>0.695</v>
      </c>
      <c r="C791" s="117">
        <v>0.395</v>
      </c>
      <c r="D791" s="117">
        <v>0.545</v>
      </c>
      <c r="E791" s="123">
        <v>0.766</v>
      </c>
      <c r="F791" s="117">
        <v>0.466</v>
      </c>
      <c r="G791" s="123">
        <v>0.616</v>
      </c>
      <c r="H791" s="117">
        <v>0.866</v>
      </c>
      <c r="I791" s="123">
        <v>0.656</v>
      </c>
      <c r="J791" s="117">
        <v>0.761</v>
      </c>
      <c r="K791" s="123">
        <v>0.938</v>
      </c>
      <c r="L791" s="117">
        <v>0.753</v>
      </c>
      <c r="M791" s="123">
        <v>0.846</v>
      </c>
      <c r="N791" s="122">
        <v>1.011</v>
      </c>
      <c r="O791" s="123">
        <v>0.849</v>
      </c>
      <c r="P791" s="122">
        <v>0.93</v>
      </c>
      <c r="Q791" s="123">
        <v>1.394</v>
      </c>
      <c r="R791" s="122">
        <v>1.315</v>
      </c>
      <c r="S791" s="122">
        <v>1.355</v>
      </c>
      <c r="T791" s="122">
        <v>2.15</v>
      </c>
      <c r="U791" s="122">
        <v>2.056</v>
      </c>
      <c r="V791" s="122">
        <v>2.103</v>
      </c>
      <c r="W791" s="122">
        <v>2.445</v>
      </c>
      <c r="X791" s="122">
        <v>2.338</v>
      </c>
      <c r="Y791" s="122">
        <v>2.392</v>
      </c>
      <c r="Z791" s="122">
        <v>2.873</v>
      </c>
      <c r="AA791" s="122">
        <v>2.71</v>
      </c>
      <c r="AB791" s="122">
        <v>2.791</v>
      </c>
      <c r="AC791" s="122">
        <v>3.045</v>
      </c>
      <c r="AD791" s="122">
        <v>2.89</v>
      </c>
      <c r="AE791" s="122">
        <v>2.968</v>
      </c>
      <c r="AF791" s="9">
        <f t="shared" si="1"/>
        <v>791</v>
      </c>
    </row>
    <row r="792" ht="15.75" customHeight="1">
      <c r="A792" s="116">
        <v>44571.0</v>
      </c>
      <c r="B792" s="122">
        <v>0.717</v>
      </c>
      <c r="C792" s="117">
        <v>0.417</v>
      </c>
      <c r="D792" s="117">
        <v>0.567</v>
      </c>
      <c r="E792" s="123">
        <v>0.766</v>
      </c>
      <c r="F792" s="117">
        <v>0.466</v>
      </c>
      <c r="G792" s="123">
        <v>0.616</v>
      </c>
      <c r="H792" s="117">
        <v>0.838</v>
      </c>
      <c r="I792" s="123">
        <v>0.652</v>
      </c>
      <c r="J792" s="117">
        <v>0.745</v>
      </c>
      <c r="K792" s="123">
        <v>0.93</v>
      </c>
      <c r="L792" s="117">
        <v>0.745</v>
      </c>
      <c r="M792" s="123">
        <v>0.838</v>
      </c>
      <c r="N792" s="122">
        <v>1.023</v>
      </c>
      <c r="O792" s="123">
        <v>0.838</v>
      </c>
      <c r="P792" s="122">
        <v>0.93</v>
      </c>
      <c r="Q792" s="123">
        <v>1.412</v>
      </c>
      <c r="R792" s="122">
        <v>1.292</v>
      </c>
      <c r="S792" s="122">
        <v>1.352</v>
      </c>
      <c r="T792" s="122">
        <v>2.13</v>
      </c>
      <c r="U792" s="122">
        <v>2.052</v>
      </c>
      <c r="V792" s="122">
        <v>2.091</v>
      </c>
      <c r="W792" s="122">
        <v>2.449</v>
      </c>
      <c r="X792" s="122">
        <v>2.306</v>
      </c>
      <c r="Y792" s="122">
        <v>2.378</v>
      </c>
      <c r="Z792" s="122">
        <v>2.845</v>
      </c>
      <c r="AA792" s="122">
        <v>2.72</v>
      </c>
      <c r="AB792" s="122">
        <v>2.783</v>
      </c>
      <c r="AC792" s="122">
        <v>3.045</v>
      </c>
      <c r="AD792" s="122">
        <v>2.888</v>
      </c>
      <c r="AE792" s="122">
        <v>2.966</v>
      </c>
      <c r="AF792" s="9">
        <f t="shared" si="1"/>
        <v>792</v>
      </c>
    </row>
    <row r="793" ht="15.75" customHeight="1">
      <c r="A793" s="116">
        <v>44568.0</v>
      </c>
      <c r="B793" s="122">
        <v>0.717</v>
      </c>
      <c r="C793" s="117">
        <v>0.417</v>
      </c>
      <c r="D793" s="117">
        <v>0.567</v>
      </c>
      <c r="E793" s="123">
        <v>0.766</v>
      </c>
      <c r="F793" s="117">
        <v>0.466</v>
      </c>
      <c r="G793" s="123">
        <v>0.616</v>
      </c>
      <c r="H793" s="117">
        <v>0.84</v>
      </c>
      <c r="I793" s="123">
        <v>0.6</v>
      </c>
      <c r="J793" s="117">
        <v>0.72</v>
      </c>
      <c r="K793" s="123">
        <v>0.925</v>
      </c>
      <c r="L793" s="117">
        <v>0.717</v>
      </c>
      <c r="M793" s="123">
        <v>0.821</v>
      </c>
      <c r="N793" s="122">
        <v>1.011</v>
      </c>
      <c r="O793" s="123">
        <v>0.834</v>
      </c>
      <c r="P793" s="122">
        <v>0.922</v>
      </c>
      <c r="Q793" s="123">
        <v>1.379</v>
      </c>
      <c r="R793" s="122">
        <v>1.248</v>
      </c>
      <c r="S793" s="122">
        <v>1.314</v>
      </c>
      <c r="T793" s="122">
        <v>2.16</v>
      </c>
      <c r="U793" s="122">
        <v>2.034</v>
      </c>
      <c r="V793" s="122">
        <v>2.097</v>
      </c>
      <c r="W793" s="122">
        <v>2.43</v>
      </c>
      <c r="X793" s="122">
        <v>2.301</v>
      </c>
      <c r="Y793" s="122">
        <v>2.366</v>
      </c>
      <c r="Z793" s="122">
        <v>2.86</v>
      </c>
      <c r="AA793" s="122">
        <v>2.703</v>
      </c>
      <c r="AB793" s="122">
        <v>2.781</v>
      </c>
      <c r="AC793" s="122">
        <v>3.085</v>
      </c>
      <c r="AD793" s="122">
        <v>2.858</v>
      </c>
      <c r="AE793" s="122">
        <v>2.971</v>
      </c>
      <c r="AF793" s="9">
        <f t="shared" si="1"/>
        <v>793</v>
      </c>
    </row>
    <row r="794" ht="15.75" customHeight="1">
      <c r="A794" s="116">
        <v>44567.0</v>
      </c>
      <c r="B794" s="122">
        <v>0.717</v>
      </c>
      <c r="C794" s="117">
        <v>0.417</v>
      </c>
      <c r="D794" s="117">
        <v>0.567</v>
      </c>
      <c r="E794" s="123">
        <v>0.766</v>
      </c>
      <c r="F794" s="117">
        <v>0.466</v>
      </c>
      <c r="G794" s="123">
        <v>0.616</v>
      </c>
      <c r="H794" s="117">
        <v>0.85</v>
      </c>
      <c r="I794" s="123">
        <v>0.59</v>
      </c>
      <c r="J794" s="117">
        <v>0.72</v>
      </c>
      <c r="K794" s="123">
        <v>0.93</v>
      </c>
      <c r="L794" s="117">
        <v>0.714</v>
      </c>
      <c r="M794" s="123">
        <v>0.822</v>
      </c>
      <c r="N794" s="122">
        <v>1.009</v>
      </c>
      <c r="O794" s="123">
        <v>0.837</v>
      </c>
      <c r="P794" s="122">
        <v>0.923</v>
      </c>
      <c r="Q794" s="123">
        <v>1.378</v>
      </c>
      <c r="R794" s="122">
        <v>1.245</v>
      </c>
      <c r="S794" s="122">
        <v>1.312</v>
      </c>
      <c r="T794" s="122">
        <v>2.131</v>
      </c>
      <c r="U794" s="122">
        <v>2.052</v>
      </c>
      <c r="V794" s="122">
        <v>2.092</v>
      </c>
      <c r="W794" s="122">
        <v>2.432</v>
      </c>
      <c r="X794" s="122">
        <v>2.299</v>
      </c>
      <c r="Y794" s="122">
        <v>2.366</v>
      </c>
      <c r="Z794" s="122">
        <v>2.86</v>
      </c>
      <c r="AA794" s="122">
        <v>2.703</v>
      </c>
      <c r="AB794" s="122">
        <v>2.781</v>
      </c>
      <c r="AC794" s="122">
        <v>3.05</v>
      </c>
      <c r="AD794" s="122">
        <v>2.89</v>
      </c>
      <c r="AE794" s="122">
        <v>2.97</v>
      </c>
      <c r="AF794" s="9">
        <f t="shared" si="1"/>
        <v>794</v>
      </c>
    </row>
    <row r="795" ht="15.75" customHeight="1">
      <c r="A795" s="116">
        <v>44566.0</v>
      </c>
      <c r="B795" s="122">
        <v>0.717</v>
      </c>
      <c r="C795" s="117">
        <v>0.417</v>
      </c>
      <c r="D795" s="117">
        <v>0.567</v>
      </c>
      <c r="E795" s="123">
        <v>0.772</v>
      </c>
      <c r="F795" s="117">
        <v>0.488</v>
      </c>
      <c r="G795" s="123">
        <v>0.63</v>
      </c>
      <c r="H795" s="117">
        <v>0.85</v>
      </c>
      <c r="I795" s="123">
        <v>0.625</v>
      </c>
      <c r="J795" s="117">
        <v>0.738</v>
      </c>
      <c r="K795" s="123">
        <v>0.914</v>
      </c>
      <c r="L795" s="117">
        <v>0.723</v>
      </c>
      <c r="M795" s="123">
        <v>0.819</v>
      </c>
      <c r="N795" s="122">
        <v>0.978</v>
      </c>
      <c r="O795" s="123">
        <v>0.822</v>
      </c>
      <c r="P795" s="122">
        <v>0.9</v>
      </c>
      <c r="Q795" s="123">
        <v>1.394</v>
      </c>
      <c r="R795" s="122">
        <v>1.248</v>
      </c>
      <c r="S795" s="122">
        <v>1.321</v>
      </c>
      <c r="T795" s="122">
        <v>2.129</v>
      </c>
      <c r="U795" s="122">
        <v>2.047</v>
      </c>
      <c r="V795" s="122">
        <v>2.088</v>
      </c>
      <c r="W795" s="122">
        <v>2.441</v>
      </c>
      <c r="X795" s="122">
        <v>2.296</v>
      </c>
      <c r="Y795" s="122">
        <v>2.369</v>
      </c>
      <c r="Z795" s="122">
        <v>2.858</v>
      </c>
      <c r="AA795" s="122">
        <v>2.686</v>
      </c>
      <c r="AB795" s="122">
        <v>2.772</v>
      </c>
      <c r="AC795" s="122">
        <v>3.048</v>
      </c>
      <c r="AD795" s="122">
        <v>2.89</v>
      </c>
      <c r="AE795" s="122">
        <v>2.969</v>
      </c>
      <c r="AF795" s="9">
        <f t="shared" si="1"/>
        <v>795</v>
      </c>
    </row>
    <row r="796" ht="15.75" customHeight="1">
      <c r="A796" s="116">
        <v>44565.0</v>
      </c>
      <c r="B796" s="122">
        <v>0.717</v>
      </c>
      <c r="C796" s="117">
        <v>0.417</v>
      </c>
      <c r="D796" s="117">
        <v>0.567</v>
      </c>
      <c r="E796" s="123">
        <v>0.755</v>
      </c>
      <c r="F796" s="117">
        <v>0.455</v>
      </c>
      <c r="G796" s="123">
        <v>0.605</v>
      </c>
      <c r="H796" s="117">
        <v>0.825</v>
      </c>
      <c r="I796" s="123">
        <v>0.575</v>
      </c>
      <c r="J796" s="117">
        <v>0.7</v>
      </c>
      <c r="K796" s="123">
        <v>0.884</v>
      </c>
      <c r="L796" s="117">
        <v>0.69</v>
      </c>
      <c r="M796" s="123">
        <v>0.787</v>
      </c>
      <c r="N796" s="122">
        <v>0.944</v>
      </c>
      <c r="O796" s="123">
        <v>0.805</v>
      </c>
      <c r="P796" s="122">
        <v>0.874</v>
      </c>
      <c r="Q796" s="123">
        <v>1.34</v>
      </c>
      <c r="R796" s="122">
        <v>1.168</v>
      </c>
      <c r="S796" s="122">
        <v>1.254</v>
      </c>
      <c r="T796" s="122">
        <v>2.159</v>
      </c>
      <c r="U796" s="122">
        <v>2.025</v>
      </c>
      <c r="V796" s="122">
        <v>2.092</v>
      </c>
      <c r="W796" s="122">
        <v>2.436</v>
      </c>
      <c r="X796" s="122">
        <v>2.297</v>
      </c>
      <c r="Y796" s="122">
        <v>2.367</v>
      </c>
      <c r="Z796" s="122">
        <v>2.862</v>
      </c>
      <c r="AA796" s="122">
        <v>2.686</v>
      </c>
      <c r="AB796" s="122">
        <v>2.774</v>
      </c>
      <c r="AC796" s="122">
        <v>3.045</v>
      </c>
      <c r="AD796" s="122">
        <v>2.888</v>
      </c>
      <c r="AE796" s="122">
        <v>2.966</v>
      </c>
      <c r="AF796" s="9">
        <f t="shared" si="1"/>
        <v>796</v>
      </c>
    </row>
    <row r="797" ht="15.75" customHeight="1">
      <c r="A797" s="116">
        <v>44561.0</v>
      </c>
      <c r="B797" s="122">
        <v>0.725</v>
      </c>
      <c r="C797" s="117">
        <v>0.425</v>
      </c>
      <c r="D797" s="117">
        <v>0.575</v>
      </c>
      <c r="E797" s="123">
        <v>0.755</v>
      </c>
      <c r="F797" s="117">
        <v>0.455</v>
      </c>
      <c r="G797" s="123">
        <v>0.605</v>
      </c>
      <c r="H797" s="117">
        <v>0.825</v>
      </c>
      <c r="I797" s="123">
        <v>0.575</v>
      </c>
      <c r="J797" s="117">
        <v>0.7</v>
      </c>
      <c r="K797" s="123">
        <v>0.882</v>
      </c>
      <c r="L797" s="117">
        <v>0.678</v>
      </c>
      <c r="M797" s="123">
        <v>0.78</v>
      </c>
      <c r="N797" s="122">
        <v>0.938</v>
      </c>
      <c r="O797" s="123">
        <v>0.781</v>
      </c>
      <c r="P797" s="122">
        <v>0.86</v>
      </c>
      <c r="Q797" s="123">
        <v>1.335</v>
      </c>
      <c r="R797" s="122">
        <v>1.162</v>
      </c>
      <c r="S797" s="122">
        <v>1.249</v>
      </c>
      <c r="T797" s="122">
        <v>2.174</v>
      </c>
      <c r="U797" s="122">
        <v>2.023</v>
      </c>
      <c r="V797" s="122">
        <v>2.099</v>
      </c>
      <c r="W797" s="122">
        <v>2.443</v>
      </c>
      <c r="X797" s="122">
        <v>2.295</v>
      </c>
      <c r="Y797" s="122">
        <v>2.369</v>
      </c>
      <c r="Z797" s="122">
        <v>2.862</v>
      </c>
      <c r="AA797" s="122">
        <v>2.686</v>
      </c>
      <c r="AB797" s="122">
        <v>2.774</v>
      </c>
      <c r="AC797" s="122">
        <v>3.05</v>
      </c>
      <c r="AD797" s="122">
        <v>2.888</v>
      </c>
      <c r="AE797" s="122">
        <v>2.969</v>
      </c>
      <c r="AF797" s="9">
        <f t="shared" si="1"/>
        <v>797</v>
      </c>
    </row>
    <row r="798" ht="15.75" customHeight="1">
      <c r="A798" s="116">
        <v>44560.0</v>
      </c>
      <c r="B798" s="122">
        <v>0.725</v>
      </c>
      <c r="C798" s="117">
        <v>0.425</v>
      </c>
      <c r="D798" s="117">
        <v>0.575</v>
      </c>
      <c r="E798" s="123">
        <v>0.755</v>
      </c>
      <c r="F798" s="117">
        <v>0.455</v>
      </c>
      <c r="G798" s="123">
        <v>0.605</v>
      </c>
      <c r="H798" s="117">
        <v>0.825</v>
      </c>
      <c r="I798" s="123">
        <v>0.575</v>
      </c>
      <c r="J798" s="117">
        <v>0.7</v>
      </c>
      <c r="K798" s="123">
        <v>0.879</v>
      </c>
      <c r="L798" s="117">
        <v>0.682</v>
      </c>
      <c r="M798" s="123">
        <v>0.781</v>
      </c>
      <c r="N798" s="122">
        <v>0.934</v>
      </c>
      <c r="O798" s="123">
        <v>0.789</v>
      </c>
      <c r="P798" s="122">
        <v>0.861</v>
      </c>
      <c r="Q798" s="123">
        <v>1.333</v>
      </c>
      <c r="R798" s="122">
        <v>1.163</v>
      </c>
      <c r="S798" s="122">
        <v>1.248</v>
      </c>
      <c r="T798" s="122">
        <v>2.195</v>
      </c>
      <c r="U798" s="122">
        <v>2.029</v>
      </c>
      <c r="V798" s="122">
        <v>2.112</v>
      </c>
      <c r="W798" s="122">
        <v>2.44</v>
      </c>
      <c r="X798" s="122">
        <v>2.298</v>
      </c>
      <c r="Y798" s="122">
        <v>2.369</v>
      </c>
      <c r="Z798" s="122">
        <v>2.856</v>
      </c>
      <c r="AA798" s="122">
        <v>2.694</v>
      </c>
      <c r="AB798" s="122">
        <v>2.775</v>
      </c>
      <c r="AC798" s="122">
        <v>3.085</v>
      </c>
      <c r="AD798" s="122">
        <v>2.855</v>
      </c>
      <c r="AE798" s="122">
        <v>2.97</v>
      </c>
      <c r="AF798" s="9">
        <f t="shared" si="1"/>
        <v>798</v>
      </c>
    </row>
    <row r="799" ht="15.75" customHeight="1">
      <c r="A799" s="116">
        <v>44559.0</v>
      </c>
      <c r="B799" s="122">
        <v>0.725</v>
      </c>
      <c r="C799" s="117">
        <v>0.425</v>
      </c>
      <c r="D799" s="117">
        <v>0.575</v>
      </c>
      <c r="E799" s="123">
        <v>0.755</v>
      </c>
      <c r="F799" s="117">
        <v>0.455</v>
      </c>
      <c r="G799" s="123">
        <v>0.605</v>
      </c>
      <c r="H799" s="117">
        <v>0.825</v>
      </c>
      <c r="I799" s="123">
        <v>0.575</v>
      </c>
      <c r="J799" s="117">
        <v>0.7</v>
      </c>
      <c r="K799" s="123">
        <v>0.879</v>
      </c>
      <c r="L799" s="117">
        <v>0.679</v>
      </c>
      <c r="M799" s="123">
        <v>0.779</v>
      </c>
      <c r="N799" s="122">
        <v>0.934</v>
      </c>
      <c r="O799" s="123">
        <v>0.784</v>
      </c>
      <c r="P799" s="122">
        <v>0.859</v>
      </c>
      <c r="Q799" s="123">
        <v>1.333</v>
      </c>
      <c r="R799" s="122">
        <v>1.164</v>
      </c>
      <c r="S799" s="122">
        <v>1.249</v>
      </c>
      <c r="T799" s="122">
        <v>2.202</v>
      </c>
      <c r="U799" s="122">
        <v>2.031</v>
      </c>
      <c r="V799" s="122">
        <v>2.117</v>
      </c>
      <c r="W799" s="122">
        <v>2.443</v>
      </c>
      <c r="X799" s="122">
        <v>2.298</v>
      </c>
      <c r="Y799" s="122">
        <v>2.371</v>
      </c>
      <c r="Z799" s="122">
        <v>2.862</v>
      </c>
      <c r="AA799" s="122">
        <v>2.688</v>
      </c>
      <c r="AB799" s="122">
        <v>2.775</v>
      </c>
      <c r="AC799" s="122">
        <v>3.053</v>
      </c>
      <c r="AD799" s="122">
        <v>2.89</v>
      </c>
      <c r="AE799" s="122">
        <v>2.971</v>
      </c>
      <c r="AF799" s="9">
        <f t="shared" si="1"/>
        <v>799</v>
      </c>
    </row>
    <row r="800" ht="15.75" customHeight="1">
      <c r="A800" s="116">
        <v>44558.0</v>
      </c>
      <c r="B800" s="122">
        <v>0.725</v>
      </c>
      <c r="C800" s="117">
        <v>0.425</v>
      </c>
      <c r="D800" s="117">
        <v>0.575</v>
      </c>
      <c r="E800" s="123">
        <v>0.755</v>
      </c>
      <c r="F800" s="117">
        <v>0.455</v>
      </c>
      <c r="G800" s="123">
        <v>0.605</v>
      </c>
      <c r="H800" s="117">
        <v>0.817</v>
      </c>
      <c r="I800" s="123">
        <v>0.575</v>
      </c>
      <c r="J800" s="117">
        <v>0.696</v>
      </c>
      <c r="K800" s="123">
        <v>0.87</v>
      </c>
      <c r="L800" s="117">
        <v>0.687</v>
      </c>
      <c r="M800" s="123">
        <v>0.778</v>
      </c>
      <c r="N800" s="122">
        <v>0.924</v>
      </c>
      <c r="O800" s="123">
        <v>0.798</v>
      </c>
      <c r="P800" s="122">
        <v>0.861</v>
      </c>
      <c r="Q800" s="123">
        <v>1.326</v>
      </c>
      <c r="R800" s="122">
        <v>1.164</v>
      </c>
      <c r="S800" s="122">
        <v>1.245</v>
      </c>
      <c r="T800" s="122">
        <v>2.202</v>
      </c>
      <c r="U800" s="122">
        <v>2.032</v>
      </c>
      <c r="V800" s="122">
        <v>2.117</v>
      </c>
      <c r="W800" s="122">
        <v>2.441</v>
      </c>
      <c r="X800" s="122">
        <v>2.298</v>
      </c>
      <c r="Y800" s="122">
        <v>2.37</v>
      </c>
      <c r="Z800" s="122">
        <v>2.862</v>
      </c>
      <c r="AA800" s="122">
        <v>2.688</v>
      </c>
      <c r="AB800" s="122">
        <v>2.775</v>
      </c>
      <c r="AC800" s="122">
        <v>3.053</v>
      </c>
      <c r="AD800" s="122">
        <v>2.89</v>
      </c>
      <c r="AE800" s="122">
        <v>2.971</v>
      </c>
      <c r="AF800" s="9">
        <f t="shared" si="1"/>
        <v>800</v>
      </c>
    </row>
    <row r="801" ht="15.75" customHeight="1">
      <c r="A801" s="116">
        <v>44557.0</v>
      </c>
      <c r="B801" s="122">
        <v>0.725</v>
      </c>
      <c r="C801" s="117">
        <v>0.425</v>
      </c>
      <c r="D801" s="117">
        <v>0.575</v>
      </c>
      <c r="E801" s="123">
        <v>0.738</v>
      </c>
      <c r="F801" s="117">
        <v>0.438</v>
      </c>
      <c r="G801" s="123">
        <v>0.588</v>
      </c>
      <c r="H801" s="117">
        <v>0.817</v>
      </c>
      <c r="I801" s="123">
        <v>0.575</v>
      </c>
      <c r="J801" s="117">
        <v>0.696</v>
      </c>
      <c r="K801" s="123">
        <v>0.871</v>
      </c>
      <c r="L801" s="117">
        <v>0.672</v>
      </c>
      <c r="M801" s="123">
        <v>0.771</v>
      </c>
      <c r="N801" s="122">
        <v>0.925</v>
      </c>
      <c r="O801" s="123">
        <v>0.768</v>
      </c>
      <c r="P801" s="122">
        <v>0.846</v>
      </c>
      <c r="Q801" s="123">
        <v>1.317</v>
      </c>
      <c r="R801" s="122">
        <v>1.16</v>
      </c>
      <c r="S801" s="122">
        <v>1.239</v>
      </c>
      <c r="T801" s="122">
        <v>2.162</v>
      </c>
      <c r="U801" s="122">
        <v>2.029</v>
      </c>
      <c r="V801" s="122">
        <v>2.096</v>
      </c>
      <c r="W801" s="122">
        <v>2.438</v>
      </c>
      <c r="X801" s="122">
        <v>2.296</v>
      </c>
      <c r="Y801" s="122">
        <v>2.367</v>
      </c>
      <c r="Z801" s="122">
        <v>2.862</v>
      </c>
      <c r="AA801" s="122">
        <v>2.688</v>
      </c>
      <c r="AB801" s="122">
        <v>2.775</v>
      </c>
      <c r="AC801" s="122">
        <v>3.053</v>
      </c>
      <c r="AD801" s="122">
        <v>2.89</v>
      </c>
      <c r="AE801" s="122">
        <v>2.971</v>
      </c>
      <c r="AF801" s="9">
        <f t="shared" si="1"/>
        <v>801</v>
      </c>
    </row>
    <row r="802" ht="15.75" customHeight="1">
      <c r="A802" s="116">
        <v>44554.0</v>
      </c>
      <c r="B802" s="122">
        <v>0.733</v>
      </c>
      <c r="C802" s="117">
        <v>0.433</v>
      </c>
      <c r="D802" s="117">
        <v>0.583</v>
      </c>
      <c r="E802" s="123">
        <v>0.73</v>
      </c>
      <c r="F802" s="117">
        <v>0.438</v>
      </c>
      <c r="G802" s="123">
        <v>0.584</v>
      </c>
      <c r="H802" s="117">
        <v>0.808</v>
      </c>
      <c r="I802" s="123">
        <v>0.575</v>
      </c>
      <c r="J802" s="117">
        <v>0.692</v>
      </c>
      <c r="K802" s="123">
        <v>0.864</v>
      </c>
      <c r="L802" s="117">
        <v>0.671</v>
      </c>
      <c r="M802" s="123">
        <v>0.767</v>
      </c>
      <c r="N802" s="122">
        <v>0.92</v>
      </c>
      <c r="O802" s="123">
        <v>0.766</v>
      </c>
      <c r="P802" s="122">
        <v>0.843</v>
      </c>
      <c r="Q802" s="123">
        <v>1.291</v>
      </c>
      <c r="R802" s="122">
        <v>1.154</v>
      </c>
      <c r="S802" s="122">
        <v>1.223</v>
      </c>
      <c r="T802" s="122">
        <v>2.159</v>
      </c>
      <c r="U802" s="122">
        <v>2.043</v>
      </c>
      <c r="V802" s="122">
        <v>2.101</v>
      </c>
      <c r="W802" s="122">
        <v>2.432</v>
      </c>
      <c r="X802" s="122">
        <v>2.303</v>
      </c>
      <c r="Y802" s="122">
        <v>2.368</v>
      </c>
      <c r="Z802" s="122">
        <v>2.848</v>
      </c>
      <c r="AA802" s="122">
        <v>2.694</v>
      </c>
      <c r="AB802" s="122">
        <v>2.771</v>
      </c>
      <c r="AC802" s="122">
        <v>3.053</v>
      </c>
      <c r="AD802" s="122">
        <v>2.89</v>
      </c>
      <c r="AE802" s="122">
        <v>2.971</v>
      </c>
      <c r="AF802" s="9">
        <f t="shared" si="1"/>
        <v>802</v>
      </c>
    </row>
    <row r="803" ht="15.75" customHeight="1">
      <c r="A803" s="116">
        <v>44553.0</v>
      </c>
      <c r="B803" s="122">
        <v>0.7</v>
      </c>
      <c r="C803" s="117">
        <v>0.4</v>
      </c>
      <c r="D803" s="117">
        <v>0.55</v>
      </c>
      <c r="E803" s="123">
        <v>0.73</v>
      </c>
      <c r="F803" s="117">
        <v>0.438</v>
      </c>
      <c r="G803" s="123">
        <v>0.584</v>
      </c>
      <c r="H803" s="117">
        <v>0.808</v>
      </c>
      <c r="I803" s="123">
        <v>0.575</v>
      </c>
      <c r="J803" s="117">
        <v>0.692</v>
      </c>
      <c r="K803" s="123">
        <v>0.864</v>
      </c>
      <c r="L803" s="117">
        <v>0.671</v>
      </c>
      <c r="M803" s="123">
        <v>0.767</v>
      </c>
      <c r="N803" s="122">
        <v>0.92</v>
      </c>
      <c r="O803" s="123">
        <v>0.766</v>
      </c>
      <c r="P803" s="122">
        <v>0.843</v>
      </c>
      <c r="Q803" s="123">
        <v>1.296</v>
      </c>
      <c r="R803" s="122">
        <v>1.146</v>
      </c>
      <c r="S803" s="122">
        <v>1.221</v>
      </c>
      <c r="T803" s="122">
        <v>2.165</v>
      </c>
      <c r="U803" s="122">
        <v>2.035</v>
      </c>
      <c r="V803" s="122">
        <v>2.1</v>
      </c>
      <c r="W803" s="122">
        <v>2.437</v>
      </c>
      <c r="X803" s="122">
        <v>2.301</v>
      </c>
      <c r="Y803" s="122">
        <v>2.369</v>
      </c>
      <c r="Z803" s="122">
        <v>2.85</v>
      </c>
      <c r="AA803" s="122">
        <v>2.696</v>
      </c>
      <c r="AB803" s="122">
        <v>2.773</v>
      </c>
      <c r="AC803" s="122">
        <v>3.053</v>
      </c>
      <c r="AD803" s="122">
        <v>2.89</v>
      </c>
      <c r="AE803" s="122">
        <v>2.971</v>
      </c>
      <c r="AF803" s="9">
        <f t="shared" si="1"/>
        <v>803</v>
      </c>
    </row>
    <row r="804" ht="15.75" customHeight="1">
      <c r="A804" s="116">
        <v>44552.0</v>
      </c>
      <c r="B804" s="122">
        <v>0.687</v>
      </c>
      <c r="C804" s="117">
        <v>0.387</v>
      </c>
      <c r="D804" s="117">
        <v>0.537</v>
      </c>
      <c r="E804" s="123">
        <v>0.722</v>
      </c>
      <c r="F804" s="117">
        <v>0.438</v>
      </c>
      <c r="G804" s="123">
        <v>0.58</v>
      </c>
      <c r="H804" s="117">
        <v>0.8</v>
      </c>
      <c r="I804" s="123">
        <v>0.575</v>
      </c>
      <c r="J804" s="117">
        <v>0.688</v>
      </c>
      <c r="K804" s="123">
        <v>0.853</v>
      </c>
      <c r="L804" s="117">
        <v>0.669</v>
      </c>
      <c r="M804" s="123">
        <v>0.761</v>
      </c>
      <c r="N804" s="122">
        <v>0.906</v>
      </c>
      <c r="O804" s="123">
        <v>0.764</v>
      </c>
      <c r="P804" s="122">
        <v>0.835</v>
      </c>
      <c r="Q804" s="123">
        <v>1.281</v>
      </c>
      <c r="R804" s="122">
        <v>1.145</v>
      </c>
      <c r="S804" s="122">
        <v>1.213</v>
      </c>
      <c r="T804" s="122">
        <v>2.181</v>
      </c>
      <c r="U804" s="122">
        <v>2.035</v>
      </c>
      <c r="V804" s="122">
        <v>2.108</v>
      </c>
      <c r="W804" s="122">
        <v>2.435</v>
      </c>
      <c r="X804" s="122">
        <v>2.302</v>
      </c>
      <c r="Y804" s="122">
        <v>2.369</v>
      </c>
      <c r="Z804" s="122">
        <v>2.848</v>
      </c>
      <c r="AA804" s="122">
        <v>2.698</v>
      </c>
      <c r="AB804" s="122">
        <v>2.773</v>
      </c>
      <c r="AC804" s="122">
        <v>3.048</v>
      </c>
      <c r="AD804" s="122">
        <v>2.89</v>
      </c>
      <c r="AE804" s="122">
        <v>2.969</v>
      </c>
      <c r="AF804" s="9">
        <f t="shared" si="1"/>
        <v>804</v>
      </c>
    </row>
    <row r="805" ht="15.75" customHeight="1">
      <c r="A805" s="116">
        <v>44551.0</v>
      </c>
      <c r="B805" s="122">
        <v>0.667</v>
      </c>
      <c r="C805" s="117">
        <v>0.367</v>
      </c>
      <c r="D805" s="117">
        <v>0.517</v>
      </c>
      <c r="E805" s="123">
        <v>0.705</v>
      </c>
      <c r="F805" s="117">
        <v>0.422</v>
      </c>
      <c r="G805" s="123">
        <v>0.563</v>
      </c>
      <c r="H805" s="117">
        <v>0.792</v>
      </c>
      <c r="I805" s="123">
        <v>0.57</v>
      </c>
      <c r="J805" s="117">
        <v>0.681</v>
      </c>
      <c r="K805" s="123">
        <v>0.845</v>
      </c>
      <c r="L805" s="117">
        <v>0.665</v>
      </c>
      <c r="M805" s="123">
        <v>0.755</v>
      </c>
      <c r="N805" s="122">
        <v>0.899</v>
      </c>
      <c r="O805" s="123">
        <v>0.76</v>
      </c>
      <c r="P805" s="122">
        <v>0.83</v>
      </c>
      <c r="Q805" s="123">
        <v>1.27</v>
      </c>
      <c r="R805" s="122">
        <v>1.153</v>
      </c>
      <c r="S805" s="122">
        <v>1.212</v>
      </c>
      <c r="T805" s="122">
        <v>2.145</v>
      </c>
      <c r="U805" s="122">
        <v>2.062</v>
      </c>
      <c r="V805" s="122">
        <v>2.104</v>
      </c>
      <c r="W805" s="122">
        <v>2.42</v>
      </c>
      <c r="X805" s="122">
        <v>2.329</v>
      </c>
      <c r="Y805" s="122">
        <v>2.375</v>
      </c>
      <c r="Z805" s="122">
        <v>2.85</v>
      </c>
      <c r="AA805" s="122">
        <v>2.698</v>
      </c>
      <c r="AB805" s="122">
        <v>2.774</v>
      </c>
      <c r="AC805" s="122">
        <v>3.045</v>
      </c>
      <c r="AD805" s="122">
        <v>2.888</v>
      </c>
      <c r="AE805" s="122">
        <v>2.966</v>
      </c>
      <c r="AF805" s="9">
        <f t="shared" si="1"/>
        <v>805</v>
      </c>
    </row>
    <row r="806" ht="15.75" customHeight="1">
      <c r="A806" s="116">
        <v>44550.0</v>
      </c>
      <c r="B806" s="122">
        <v>0.67</v>
      </c>
      <c r="C806" s="117">
        <v>0.37</v>
      </c>
      <c r="D806" s="117">
        <v>0.52</v>
      </c>
      <c r="E806" s="123">
        <v>0.688</v>
      </c>
      <c r="F806" s="117">
        <v>0.413</v>
      </c>
      <c r="G806" s="123">
        <v>0.551</v>
      </c>
      <c r="H806" s="117">
        <v>0.783</v>
      </c>
      <c r="I806" s="123">
        <v>0.57</v>
      </c>
      <c r="J806" s="117">
        <v>0.677</v>
      </c>
      <c r="K806" s="123">
        <v>0.837</v>
      </c>
      <c r="L806" s="117">
        <v>0.66</v>
      </c>
      <c r="M806" s="123">
        <v>0.748</v>
      </c>
      <c r="N806" s="122">
        <v>0.891</v>
      </c>
      <c r="O806" s="123">
        <v>0.749</v>
      </c>
      <c r="P806" s="122">
        <v>0.82</v>
      </c>
      <c r="Q806" s="123">
        <v>1.264</v>
      </c>
      <c r="R806" s="122">
        <v>1.124</v>
      </c>
      <c r="S806" s="122">
        <v>1.194</v>
      </c>
      <c r="T806" s="122">
        <v>2.135</v>
      </c>
      <c r="U806" s="122">
        <v>2.042</v>
      </c>
      <c r="V806" s="122">
        <v>2.089</v>
      </c>
      <c r="W806" s="122">
        <v>2.424</v>
      </c>
      <c r="X806" s="122">
        <v>2.296</v>
      </c>
      <c r="Y806" s="122">
        <v>2.36</v>
      </c>
      <c r="Z806" s="122">
        <v>2.848</v>
      </c>
      <c r="AA806" s="122">
        <v>2.696</v>
      </c>
      <c r="AB806" s="122">
        <v>2.772</v>
      </c>
      <c r="AC806" s="122">
        <v>3.045</v>
      </c>
      <c r="AD806" s="122">
        <v>2.888</v>
      </c>
      <c r="AE806" s="122">
        <v>2.966</v>
      </c>
      <c r="AF806" s="9">
        <f t="shared" si="1"/>
        <v>806</v>
      </c>
    </row>
    <row r="807" ht="15.75" customHeight="1">
      <c r="A807" s="116">
        <v>44547.0</v>
      </c>
      <c r="B807" s="122">
        <v>0.718</v>
      </c>
      <c r="C807" s="117">
        <v>0.418</v>
      </c>
      <c r="D807" s="117">
        <v>0.568</v>
      </c>
      <c r="E807" s="123">
        <v>0.686</v>
      </c>
      <c r="F807" s="117">
        <v>0.416</v>
      </c>
      <c r="G807" s="123">
        <v>0.551</v>
      </c>
      <c r="H807" s="117">
        <v>0.783</v>
      </c>
      <c r="I807" s="123">
        <v>0.57</v>
      </c>
      <c r="J807" s="117">
        <v>0.677</v>
      </c>
      <c r="K807" s="123">
        <v>0.836</v>
      </c>
      <c r="L807" s="117">
        <v>0.66</v>
      </c>
      <c r="M807" s="123">
        <v>0.748</v>
      </c>
      <c r="N807" s="122">
        <v>0.889</v>
      </c>
      <c r="O807" s="123">
        <v>0.75</v>
      </c>
      <c r="P807" s="122">
        <v>0.82</v>
      </c>
      <c r="Q807" s="123">
        <v>1.253</v>
      </c>
      <c r="R807" s="122">
        <v>1.133</v>
      </c>
      <c r="S807" s="122">
        <v>1.193</v>
      </c>
      <c r="T807" s="122">
        <v>2.159</v>
      </c>
      <c r="U807" s="122">
        <v>2.043</v>
      </c>
      <c r="V807" s="122">
        <v>2.101</v>
      </c>
      <c r="W807" s="122">
        <v>2.408</v>
      </c>
      <c r="X807" s="122">
        <v>2.318</v>
      </c>
      <c r="Y807" s="122">
        <v>2.363</v>
      </c>
      <c r="Z807" s="122">
        <v>2.818</v>
      </c>
      <c r="AA807" s="122">
        <v>2.712</v>
      </c>
      <c r="AB807" s="122">
        <v>2.765</v>
      </c>
      <c r="AC807" s="122">
        <v>3.045</v>
      </c>
      <c r="AD807" s="122">
        <v>2.888</v>
      </c>
      <c r="AE807" s="122">
        <v>2.966</v>
      </c>
      <c r="AF807" s="9">
        <f t="shared" si="1"/>
        <v>807</v>
      </c>
    </row>
    <row r="808" ht="15.75" customHeight="1">
      <c r="A808" s="116">
        <v>44546.0</v>
      </c>
      <c r="B808" s="122">
        <v>0.62</v>
      </c>
      <c r="C808" s="117">
        <v>0.32</v>
      </c>
      <c r="D808" s="117">
        <v>0.47</v>
      </c>
      <c r="E808" s="123">
        <v>0.663</v>
      </c>
      <c r="F808" s="117">
        <v>0.405</v>
      </c>
      <c r="G808" s="123">
        <v>0.534</v>
      </c>
      <c r="H808" s="117">
        <v>0.775</v>
      </c>
      <c r="I808" s="123">
        <v>0.57</v>
      </c>
      <c r="J808" s="117">
        <v>0.673</v>
      </c>
      <c r="K808" s="123">
        <v>0.825</v>
      </c>
      <c r="L808" s="117">
        <v>0.648</v>
      </c>
      <c r="M808" s="123">
        <v>0.736</v>
      </c>
      <c r="N808" s="122">
        <v>0.875</v>
      </c>
      <c r="O808" s="123">
        <v>0.725</v>
      </c>
      <c r="P808" s="122">
        <v>0.8</v>
      </c>
      <c r="Q808" s="123">
        <v>1.256</v>
      </c>
      <c r="R808" s="122">
        <v>1.123</v>
      </c>
      <c r="S808" s="122">
        <v>1.19</v>
      </c>
      <c r="T808" s="122">
        <v>2.141</v>
      </c>
      <c r="U808" s="122">
        <v>2.035</v>
      </c>
      <c r="V808" s="122">
        <v>2.088</v>
      </c>
      <c r="W808" s="122">
        <v>2.412</v>
      </c>
      <c r="X808" s="122">
        <v>2.291</v>
      </c>
      <c r="Y808" s="122">
        <v>2.352</v>
      </c>
      <c r="Z808" s="122">
        <v>2.89</v>
      </c>
      <c r="AA808" s="122">
        <v>2.686</v>
      </c>
      <c r="AB808" s="122">
        <v>2.788</v>
      </c>
      <c r="AC808" s="122">
        <v>3.04</v>
      </c>
      <c r="AD808" s="122">
        <v>2.885</v>
      </c>
      <c r="AE808" s="122">
        <v>2.963</v>
      </c>
      <c r="AF808" s="9">
        <f t="shared" si="1"/>
        <v>808</v>
      </c>
    </row>
    <row r="809" ht="15.75" customHeight="1">
      <c r="A809" s="116">
        <v>44545.0</v>
      </c>
      <c r="B809" s="122">
        <v>0.62</v>
      </c>
      <c r="C809" s="117">
        <v>0.32</v>
      </c>
      <c r="D809" s="117">
        <v>0.47</v>
      </c>
      <c r="E809" s="123">
        <v>0.663</v>
      </c>
      <c r="F809" s="117">
        <v>0.405</v>
      </c>
      <c r="G809" s="123">
        <v>0.534</v>
      </c>
      <c r="H809" s="117">
        <v>0.775</v>
      </c>
      <c r="I809" s="123">
        <v>0.57</v>
      </c>
      <c r="J809" s="117">
        <v>0.673</v>
      </c>
      <c r="K809" s="123">
        <v>0.827</v>
      </c>
      <c r="L809" s="117">
        <v>0.65</v>
      </c>
      <c r="M809" s="123">
        <v>0.738</v>
      </c>
      <c r="N809" s="122">
        <v>0.879</v>
      </c>
      <c r="O809" s="123">
        <v>0.729</v>
      </c>
      <c r="P809" s="122">
        <v>0.804</v>
      </c>
      <c r="Q809" s="123">
        <v>1.237</v>
      </c>
      <c r="R809" s="122">
        <v>1.103</v>
      </c>
      <c r="S809" s="122">
        <v>1.17</v>
      </c>
      <c r="T809" s="122">
        <v>2.099</v>
      </c>
      <c r="U809" s="122">
        <v>2.045</v>
      </c>
      <c r="V809" s="122">
        <v>2.072</v>
      </c>
      <c r="W809" s="122">
        <v>2.4</v>
      </c>
      <c r="X809" s="122">
        <v>2.306</v>
      </c>
      <c r="Y809" s="122">
        <v>2.353</v>
      </c>
      <c r="Z809" s="122">
        <v>2.846</v>
      </c>
      <c r="AA809" s="122">
        <v>2.698</v>
      </c>
      <c r="AB809" s="122">
        <v>2.772</v>
      </c>
      <c r="AC809" s="122">
        <v>3.045</v>
      </c>
      <c r="AD809" s="122">
        <v>2.885</v>
      </c>
      <c r="AE809" s="122">
        <v>2.965</v>
      </c>
      <c r="AF809" s="9">
        <f t="shared" si="1"/>
        <v>809</v>
      </c>
    </row>
    <row r="810" ht="15.75" customHeight="1">
      <c r="A810" s="116">
        <v>44544.0</v>
      </c>
      <c r="B810" s="122">
        <v>0.633</v>
      </c>
      <c r="C810" s="117">
        <v>0.333</v>
      </c>
      <c r="D810" s="117">
        <v>0.483</v>
      </c>
      <c r="E810" s="123">
        <v>0.663</v>
      </c>
      <c r="F810" s="117">
        <v>0.405</v>
      </c>
      <c r="G810" s="123">
        <v>0.534</v>
      </c>
      <c r="H810" s="117">
        <v>0.775</v>
      </c>
      <c r="I810" s="123">
        <v>0.57</v>
      </c>
      <c r="J810" s="117">
        <v>0.673</v>
      </c>
      <c r="K810" s="123">
        <v>0.823</v>
      </c>
      <c r="L810" s="117">
        <v>0.649</v>
      </c>
      <c r="M810" s="123">
        <v>0.736</v>
      </c>
      <c r="N810" s="122">
        <v>0.872</v>
      </c>
      <c r="O810" s="123">
        <v>0.727</v>
      </c>
      <c r="P810" s="122">
        <v>0.8</v>
      </c>
      <c r="Q810" s="123">
        <v>1.237</v>
      </c>
      <c r="R810" s="122">
        <v>1.103</v>
      </c>
      <c r="S810" s="122">
        <v>1.17</v>
      </c>
      <c r="T810" s="122">
        <v>2.119</v>
      </c>
      <c r="U810" s="122">
        <v>2.037</v>
      </c>
      <c r="V810" s="122">
        <v>2.078</v>
      </c>
      <c r="W810" s="122">
        <v>2.394</v>
      </c>
      <c r="X810" s="122">
        <v>2.309</v>
      </c>
      <c r="Y810" s="122">
        <v>2.352</v>
      </c>
      <c r="Z810" s="122">
        <v>2.846</v>
      </c>
      <c r="AA810" s="122">
        <v>2.698</v>
      </c>
      <c r="AB810" s="122">
        <v>2.772</v>
      </c>
      <c r="AC810" s="122">
        <v>3.043</v>
      </c>
      <c r="AD810" s="122">
        <v>2.885</v>
      </c>
      <c r="AE810" s="122">
        <v>2.964</v>
      </c>
      <c r="AF810" s="9">
        <f t="shared" si="1"/>
        <v>810</v>
      </c>
    </row>
    <row r="811" ht="15.75" customHeight="1">
      <c r="A811" s="116">
        <v>44543.0</v>
      </c>
      <c r="B811" s="122">
        <v>0.633</v>
      </c>
      <c r="C811" s="117">
        <v>0.333</v>
      </c>
      <c r="D811" s="117">
        <v>0.483</v>
      </c>
      <c r="E811" s="123">
        <v>0.663</v>
      </c>
      <c r="F811" s="117">
        <v>0.405</v>
      </c>
      <c r="G811" s="123">
        <v>0.534</v>
      </c>
      <c r="H811" s="117">
        <v>0.775</v>
      </c>
      <c r="I811" s="123">
        <v>0.57</v>
      </c>
      <c r="J811" s="117">
        <v>0.673</v>
      </c>
      <c r="K811" s="123">
        <v>0.822</v>
      </c>
      <c r="L811" s="117">
        <v>0.649</v>
      </c>
      <c r="M811" s="123">
        <v>0.735</v>
      </c>
      <c r="N811" s="122">
        <v>0.868</v>
      </c>
      <c r="O811" s="123">
        <v>0.728</v>
      </c>
      <c r="P811" s="122">
        <v>0.798</v>
      </c>
      <c r="Q811" s="123">
        <v>1.232</v>
      </c>
      <c r="R811" s="122">
        <v>1.109</v>
      </c>
      <c r="S811" s="122">
        <v>1.171</v>
      </c>
      <c r="T811" s="122">
        <v>2.118</v>
      </c>
      <c r="U811" s="122">
        <v>2.034</v>
      </c>
      <c r="V811" s="122">
        <v>2.076</v>
      </c>
      <c r="W811" s="122">
        <v>2.412</v>
      </c>
      <c r="X811" s="122">
        <v>2.291</v>
      </c>
      <c r="Y811" s="122">
        <v>2.352</v>
      </c>
      <c r="Z811" s="122">
        <v>2.852</v>
      </c>
      <c r="AA811" s="122">
        <v>2.688</v>
      </c>
      <c r="AB811" s="122">
        <v>2.77</v>
      </c>
      <c r="AC811" s="122">
        <v>3.043</v>
      </c>
      <c r="AD811" s="122">
        <v>2.885</v>
      </c>
      <c r="AE811" s="122">
        <v>2.964</v>
      </c>
      <c r="AF811" s="9">
        <f t="shared" si="1"/>
        <v>811</v>
      </c>
    </row>
    <row r="812" ht="15.75" customHeight="1">
      <c r="A812" s="116">
        <v>44540.0</v>
      </c>
      <c r="B812" s="122">
        <v>0.665</v>
      </c>
      <c r="C812" s="117">
        <v>0.365</v>
      </c>
      <c r="D812" s="117">
        <v>0.515</v>
      </c>
      <c r="E812" s="123">
        <v>0.663</v>
      </c>
      <c r="F812" s="117">
        <v>0.405</v>
      </c>
      <c r="G812" s="123">
        <v>0.534</v>
      </c>
      <c r="H812" s="117">
        <v>0.775</v>
      </c>
      <c r="I812" s="123">
        <v>0.57</v>
      </c>
      <c r="J812" s="122">
        <v>0.673</v>
      </c>
      <c r="K812" s="123">
        <v>0.822</v>
      </c>
      <c r="L812" s="117">
        <v>0.65</v>
      </c>
      <c r="M812" s="123">
        <v>0.736</v>
      </c>
      <c r="N812" s="122">
        <v>0.868</v>
      </c>
      <c r="O812" s="123">
        <v>0.729</v>
      </c>
      <c r="P812" s="122">
        <v>0.799</v>
      </c>
      <c r="Q812" s="123">
        <v>1.234</v>
      </c>
      <c r="R812" s="122">
        <v>1.101</v>
      </c>
      <c r="S812" s="122">
        <v>1.168</v>
      </c>
      <c r="T812" s="122">
        <v>2.137</v>
      </c>
      <c r="U812" s="122">
        <v>2.028</v>
      </c>
      <c r="V812" s="122">
        <v>2.083</v>
      </c>
      <c r="W812" s="122">
        <v>2.412</v>
      </c>
      <c r="X812" s="122">
        <v>2.288</v>
      </c>
      <c r="Y812" s="122">
        <v>2.35</v>
      </c>
      <c r="Z812" s="122">
        <v>2.842</v>
      </c>
      <c r="AA812" s="122">
        <v>2.696</v>
      </c>
      <c r="AB812" s="122">
        <v>2.769</v>
      </c>
      <c r="AC812" s="122">
        <v>3.04</v>
      </c>
      <c r="AD812" s="122">
        <v>2.885</v>
      </c>
      <c r="AE812" s="122">
        <v>2.963</v>
      </c>
      <c r="AF812" s="9">
        <f t="shared" si="1"/>
        <v>812</v>
      </c>
    </row>
    <row r="813" ht="15.75" customHeight="1">
      <c r="A813" s="116">
        <v>44539.0</v>
      </c>
      <c r="B813" s="122">
        <v>0.665</v>
      </c>
      <c r="C813" s="117">
        <v>0.365</v>
      </c>
      <c r="D813" s="117">
        <v>0.515</v>
      </c>
      <c r="E813" s="123">
        <v>0.663</v>
      </c>
      <c r="F813" s="117">
        <v>0.405</v>
      </c>
      <c r="G813" s="123">
        <v>0.534</v>
      </c>
      <c r="H813" s="117">
        <v>0.775</v>
      </c>
      <c r="I813" s="123">
        <v>0.57</v>
      </c>
      <c r="J813" s="122">
        <v>0.673</v>
      </c>
      <c r="K813" s="123">
        <v>0.821</v>
      </c>
      <c r="L813" s="117">
        <v>0.645</v>
      </c>
      <c r="M813" s="123">
        <v>0.733</v>
      </c>
      <c r="N813" s="122">
        <v>0.866</v>
      </c>
      <c r="O813" s="123">
        <v>0.721</v>
      </c>
      <c r="P813" s="122">
        <v>0.794</v>
      </c>
      <c r="Q813" s="123">
        <v>1.234</v>
      </c>
      <c r="R813" s="122">
        <v>1.099</v>
      </c>
      <c r="S813" s="122">
        <v>1.167</v>
      </c>
      <c r="T813" s="122">
        <v>2.135</v>
      </c>
      <c r="U813" s="122">
        <v>2.03</v>
      </c>
      <c r="V813" s="122">
        <v>2.083</v>
      </c>
      <c r="W813" s="122">
        <v>2.411</v>
      </c>
      <c r="X813" s="122">
        <v>2.292</v>
      </c>
      <c r="Y813" s="122">
        <v>2.352</v>
      </c>
      <c r="Z813" s="122">
        <v>2.852</v>
      </c>
      <c r="AA813" s="122">
        <v>2.688</v>
      </c>
      <c r="AB813" s="122">
        <v>2.77</v>
      </c>
      <c r="AC813" s="122">
        <v>3.04</v>
      </c>
      <c r="AD813" s="122">
        <v>2.885</v>
      </c>
      <c r="AE813" s="122">
        <v>2.963</v>
      </c>
      <c r="AF813" s="9">
        <f t="shared" si="1"/>
        <v>813</v>
      </c>
    </row>
    <row r="814" ht="15.75" customHeight="1">
      <c r="A814" s="116">
        <v>44538.0</v>
      </c>
      <c r="B814" s="122">
        <v>0.62</v>
      </c>
      <c r="C814" s="117">
        <v>0.33</v>
      </c>
      <c r="D814" s="117">
        <v>0.475</v>
      </c>
      <c r="E814" s="123">
        <v>0.663</v>
      </c>
      <c r="F814" s="117">
        <v>0.405</v>
      </c>
      <c r="G814" s="123">
        <v>0.534</v>
      </c>
      <c r="H814" s="117">
        <v>0.783</v>
      </c>
      <c r="I814" s="123">
        <v>0.57</v>
      </c>
      <c r="J814" s="122">
        <v>0.677</v>
      </c>
      <c r="K814" s="123">
        <v>0.826</v>
      </c>
      <c r="L814" s="117">
        <v>0.646</v>
      </c>
      <c r="M814" s="123">
        <v>0.736</v>
      </c>
      <c r="N814" s="122">
        <v>0.868</v>
      </c>
      <c r="O814" s="123">
        <v>0.722</v>
      </c>
      <c r="P814" s="122">
        <v>0.795</v>
      </c>
      <c r="Q814" s="123">
        <v>1.236</v>
      </c>
      <c r="R814" s="122">
        <v>1.095</v>
      </c>
      <c r="S814" s="122">
        <v>1.166</v>
      </c>
      <c r="T814" s="122">
        <v>2.146</v>
      </c>
      <c r="U814" s="122">
        <v>2.04</v>
      </c>
      <c r="V814" s="122">
        <v>2.093</v>
      </c>
      <c r="W814" s="122">
        <v>2.417</v>
      </c>
      <c r="X814" s="122">
        <v>2.296</v>
      </c>
      <c r="Y814" s="122">
        <v>2.357</v>
      </c>
      <c r="Z814" s="122">
        <v>2.894</v>
      </c>
      <c r="AA814" s="122">
        <v>2.674</v>
      </c>
      <c r="AB814" s="122">
        <v>2.784</v>
      </c>
      <c r="AC814" s="122">
        <v>3.04</v>
      </c>
      <c r="AD814" s="122">
        <v>2.885</v>
      </c>
      <c r="AE814" s="122">
        <v>2.963</v>
      </c>
      <c r="AF814" s="9">
        <f t="shared" si="1"/>
        <v>814</v>
      </c>
    </row>
    <row r="815" ht="15.75" customHeight="1">
      <c r="A815" s="116">
        <v>44537.0</v>
      </c>
      <c r="B815" s="122">
        <v>0.59</v>
      </c>
      <c r="C815" s="117">
        <v>0.3</v>
      </c>
      <c r="D815" s="117">
        <v>0.445</v>
      </c>
      <c r="E815" s="123">
        <v>0.663</v>
      </c>
      <c r="F815" s="117">
        <v>0.405</v>
      </c>
      <c r="G815" s="123">
        <v>0.534</v>
      </c>
      <c r="H815" s="117">
        <v>0.783</v>
      </c>
      <c r="I815" s="123">
        <v>0.57</v>
      </c>
      <c r="J815" s="122">
        <v>0.677</v>
      </c>
      <c r="K815" s="123">
        <v>0.814</v>
      </c>
      <c r="L815" s="117">
        <v>0.657</v>
      </c>
      <c r="M815" s="123">
        <v>0.736</v>
      </c>
      <c r="N815" s="122">
        <v>0.845</v>
      </c>
      <c r="O815" s="123">
        <v>0.745</v>
      </c>
      <c r="P815" s="122">
        <v>0.795</v>
      </c>
      <c r="Q815" s="123">
        <v>1.236</v>
      </c>
      <c r="R815" s="122">
        <v>1.099</v>
      </c>
      <c r="S815" s="122">
        <v>1.168</v>
      </c>
      <c r="T815" s="122">
        <v>2.128</v>
      </c>
      <c r="U815" s="122">
        <v>2.044</v>
      </c>
      <c r="V815" s="122">
        <v>2.086</v>
      </c>
      <c r="W815" s="122">
        <v>2.406</v>
      </c>
      <c r="X815" s="122">
        <v>2.314</v>
      </c>
      <c r="Y815" s="122">
        <v>2.36</v>
      </c>
      <c r="Z815" s="122">
        <v>2.896</v>
      </c>
      <c r="AA815" s="122">
        <v>2.676</v>
      </c>
      <c r="AB815" s="122">
        <v>2.786</v>
      </c>
      <c r="AC815" s="122">
        <v>3.04</v>
      </c>
      <c r="AD815" s="122">
        <v>2.885</v>
      </c>
      <c r="AE815" s="122">
        <v>2.963</v>
      </c>
      <c r="AF815" s="9">
        <f t="shared" si="1"/>
        <v>815</v>
      </c>
    </row>
    <row r="816" ht="15.75" customHeight="1">
      <c r="A816" s="116">
        <v>44536.0</v>
      </c>
      <c r="B816" s="122">
        <v>0.6</v>
      </c>
      <c r="C816" s="117">
        <v>0.3</v>
      </c>
      <c r="D816" s="117">
        <v>0.45</v>
      </c>
      <c r="E816" s="123">
        <v>0.654</v>
      </c>
      <c r="F816" s="117">
        <v>0.397</v>
      </c>
      <c r="G816" s="123">
        <v>0.526</v>
      </c>
      <c r="H816" s="117">
        <v>0.779</v>
      </c>
      <c r="I816" s="123">
        <v>0.507</v>
      </c>
      <c r="J816" s="122">
        <v>0.643</v>
      </c>
      <c r="K816" s="123">
        <v>0.82</v>
      </c>
      <c r="L816" s="117">
        <v>0.611</v>
      </c>
      <c r="M816" s="123">
        <v>0.715</v>
      </c>
      <c r="N816" s="122">
        <v>0.861</v>
      </c>
      <c r="O816" s="123">
        <v>0.715</v>
      </c>
      <c r="P816" s="122">
        <v>0.788</v>
      </c>
      <c r="Q816" s="123">
        <v>1.231</v>
      </c>
      <c r="R816" s="122">
        <v>1.097</v>
      </c>
      <c r="S816" s="122">
        <v>1.164</v>
      </c>
      <c r="T816" s="122">
        <v>2.147</v>
      </c>
      <c r="U816" s="122">
        <v>2.035</v>
      </c>
      <c r="V816" s="122">
        <v>2.091</v>
      </c>
      <c r="W816" s="122">
        <v>2.405</v>
      </c>
      <c r="X816" s="122">
        <v>2.324</v>
      </c>
      <c r="Y816" s="122">
        <v>2.365</v>
      </c>
      <c r="Z816" s="122">
        <v>2.896</v>
      </c>
      <c r="AA816" s="122">
        <v>2.676</v>
      </c>
      <c r="AB816" s="122">
        <v>2.786</v>
      </c>
      <c r="AC816" s="122">
        <v>3.04</v>
      </c>
      <c r="AD816" s="122">
        <v>2.885</v>
      </c>
      <c r="AE816" s="122">
        <v>2.963</v>
      </c>
      <c r="AF816" s="9">
        <f t="shared" si="1"/>
        <v>816</v>
      </c>
    </row>
    <row r="817" ht="15.75" customHeight="1">
      <c r="A817" s="116">
        <v>44533.0</v>
      </c>
      <c r="B817" s="122">
        <v>0.638</v>
      </c>
      <c r="C817" s="117">
        <v>0.338</v>
      </c>
      <c r="D817" s="117">
        <v>0.488</v>
      </c>
      <c r="E817" s="123">
        <v>0.663</v>
      </c>
      <c r="F817" s="117">
        <v>0.405</v>
      </c>
      <c r="G817" s="123">
        <v>0.534</v>
      </c>
      <c r="H817" s="117">
        <v>0.783</v>
      </c>
      <c r="I817" s="123">
        <v>0.57</v>
      </c>
      <c r="J817" s="122">
        <v>0.677</v>
      </c>
      <c r="K817" s="123">
        <v>0.828</v>
      </c>
      <c r="L817" s="117">
        <v>0.64</v>
      </c>
      <c r="M817" s="123">
        <v>0.734</v>
      </c>
      <c r="N817" s="122">
        <v>0.874</v>
      </c>
      <c r="O817" s="123">
        <v>0.71</v>
      </c>
      <c r="P817" s="122">
        <v>0.792</v>
      </c>
      <c r="Q817" s="123">
        <v>1.231</v>
      </c>
      <c r="R817" s="122">
        <v>1.099</v>
      </c>
      <c r="S817" s="122">
        <v>1.165</v>
      </c>
      <c r="T817" s="122">
        <v>2.149</v>
      </c>
      <c r="U817" s="122">
        <v>2.035</v>
      </c>
      <c r="V817" s="122">
        <v>2.092</v>
      </c>
      <c r="W817" s="122">
        <v>2.424</v>
      </c>
      <c r="X817" s="122">
        <v>2.303</v>
      </c>
      <c r="Y817" s="122">
        <v>2.364</v>
      </c>
      <c r="Z817" s="122">
        <v>2.896</v>
      </c>
      <c r="AA817" s="122">
        <v>2.676</v>
      </c>
      <c r="AB817" s="122">
        <v>2.786</v>
      </c>
      <c r="AC817" s="122">
        <v>3.043</v>
      </c>
      <c r="AD817" s="122">
        <v>2.885</v>
      </c>
      <c r="AE817" s="122">
        <v>2.964</v>
      </c>
      <c r="AF817" s="9">
        <f t="shared" si="1"/>
        <v>817</v>
      </c>
    </row>
    <row r="818" ht="15.75" customHeight="1">
      <c r="A818" s="116">
        <v>44532.0</v>
      </c>
      <c r="B818" s="122">
        <v>0.59</v>
      </c>
      <c r="C818" s="117">
        <v>0.3</v>
      </c>
      <c r="D818" s="117">
        <v>0.445</v>
      </c>
      <c r="E818" s="123">
        <v>0.663</v>
      </c>
      <c r="F818" s="117">
        <v>0.405</v>
      </c>
      <c r="G818" s="123">
        <v>0.534</v>
      </c>
      <c r="H818" s="117">
        <v>0.783</v>
      </c>
      <c r="I818" s="123">
        <v>0.57</v>
      </c>
      <c r="J818" s="122">
        <v>0.677</v>
      </c>
      <c r="K818" s="123">
        <v>0.824</v>
      </c>
      <c r="L818" s="117">
        <v>0.643</v>
      </c>
      <c r="M818" s="123">
        <v>0.734</v>
      </c>
      <c r="N818" s="122">
        <v>0.865</v>
      </c>
      <c r="O818" s="123">
        <v>0.715</v>
      </c>
      <c r="P818" s="122">
        <v>0.79</v>
      </c>
      <c r="Q818" s="123">
        <v>1.231</v>
      </c>
      <c r="R818" s="122">
        <v>1.101</v>
      </c>
      <c r="S818" s="122">
        <v>1.166</v>
      </c>
      <c r="T818" s="122">
        <v>2.128</v>
      </c>
      <c r="U818" s="122">
        <v>2.044</v>
      </c>
      <c r="V818" s="122">
        <v>2.086</v>
      </c>
      <c r="W818" s="122">
        <v>2.409</v>
      </c>
      <c r="X818" s="122">
        <v>2.317</v>
      </c>
      <c r="Y818" s="122">
        <v>2.363</v>
      </c>
      <c r="Z818" s="122">
        <v>2.902</v>
      </c>
      <c r="AA818" s="122">
        <v>2.682</v>
      </c>
      <c r="AB818" s="122">
        <v>2.792</v>
      </c>
      <c r="AC818" s="122">
        <v>3.04</v>
      </c>
      <c r="AD818" s="122">
        <v>2.885</v>
      </c>
      <c r="AE818" s="122">
        <v>2.963</v>
      </c>
      <c r="AF818" s="9">
        <f t="shared" si="1"/>
        <v>818</v>
      </c>
    </row>
    <row r="819" ht="15.75" customHeight="1">
      <c r="A819" s="116">
        <v>44531.0</v>
      </c>
      <c r="B819" s="122">
        <v>0.59</v>
      </c>
      <c r="C819" s="117">
        <v>0.3</v>
      </c>
      <c r="D819" s="117">
        <v>0.445</v>
      </c>
      <c r="E819" s="123">
        <v>0.663</v>
      </c>
      <c r="F819" s="117">
        <v>0.405</v>
      </c>
      <c r="G819" s="123">
        <v>0.534</v>
      </c>
      <c r="H819" s="117">
        <v>0.792</v>
      </c>
      <c r="I819" s="123">
        <v>0.553</v>
      </c>
      <c r="J819" s="122">
        <v>0.673</v>
      </c>
      <c r="K819" s="123">
        <v>0.836</v>
      </c>
      <c r="L819" s="117">
        <v>0.635</v>
      </c>
      <c r="M819" s="123">
        <v>0.736</v>
      </c>
      <c r="N819" s="122">
        <v>0.881</v>
      </c>
      <c r="O819" s="123">
        <v>0.716</v>
      </c>
      <c r="P819" s="122">
        <v>0.799</v>
      </c>
      <c r="Q819" s="123">
        <v>1.226</v>
      </c>
      <c r="R819" s="122">
        <v>1.091</v>
      </c>
      <c r="S819" s="122">
        <v>1.159</v>
      </c>
      <c r="T819" s="122">
        <v>2.149</v>
      </c>
      <c r="U819" s="122">
        <v>2.039</v>
      </c>
      <c r="V819" s="122">
        <v>2.094</v>
      </c>
      <c r="W819" s="122">
        <v>2.407</v>
      </c>
      <c r="X819" s="122">
        <v>2.311</v>
      </c>
      <c r="Y819" s="122">
        <v>2.359</v>
      </c>
      <c r="Z819" s="122">
        <v>2.896</v>
      </c>
      <c r="AA819" s="122">
        <v>2.688</v>
      </c>
      <c r="AB819" s="122">
        <v>2.792</v>
      </c>
      <c r="AC819" s="122">
        <v>3.045</v>
      </c>
      <c r="AD819" s="122">
        <v>2.89</v>
      </c>
      <c r="AE819" s="122">
        <v>2.968</v>
      </c>
      <c r="AF819" s="9">
        <f t="shared" si="1"/>
        <v>819</v>
      </c>
    </row>
    <row r="820" ht="15.75" customHeight="1">
      <c r="A820" s="116">
        <v>44530.0</v>
      </c>
      <c r="B820" s="122">
        <v>0.59</v>
      </c>
      <c r="C820" s="117">
        <v>0.3</v>
      </c>
      <c r="D820" s="117">
        <v>0.445</v>
      </c>
      <c r="E820" s="123">
        <v>0.663</v>
      </c>
      <c r="F820" s="117">
        <v>0.405</v>
      </c>
      <c r="G820" s="123">
        <v>0.534</v>
      </c>
      <c r="H820" s="117">
        <v>0.792</v>
      </c>
      <c r="I820" s="123">
        <v>0.553</v>
      </c>
      <c r="J820" s="122">
        <v>0.673</v>
      </c>
      <c r="K820" s="123">
        <v>0.833</v>
      </c>
      <c r="L820" s="117">
        <v>0.632</v>
      </c>
      <c r="M820" s="123">
        <v>0.732</v>
      </c>
      <c r="N820" s="122">
        <v>0.874</v>
      </c>
      <c r="O820" s="123">
        <v>0.711</v>
      </c>
      <c r="P820" s="122">
        <v>0.792</v>
      </c>
      <c r="Q820" s="123">
        <v>1.225</v>
      </c>
      <c r="R820" s="122">
        <v>1.114</v>
      </c>
      <c r="S820" s="122">
        <v>1.17</v>
      </c>
      <c r="T820" s="122">
        <v>2.133</v>
      </c>
      <c r="U820" s="122">
        <v>2.048</v>
      </c>
      <c r="V820" s="122">
        <v>2.091</v>
      </c>
      <c r="W820" s="122">
        <v>2.405</v>
      </c>
      <c r="X820" s="122">
        <v>2.315</v>
      </c>
      <c r="Y820" s="122">
        <v>2.36</v>
      </c>
      <c r="Z820" s="122">
        <v>2.9</v>
      </c>
      <c r="AA820" s="122">
        <v>2.694</v>
      </c>
      <c r="AB820" s="122">
        <v>2.797</v>
      </c>
      <c r="AC820" s="122">
        <v>3.05</v>
      </c>
      <c r="AD820" s="122">
        <v>2.89</v>
      </c>
      <c r="AE820" s="122">
        <v>2.97</v>
      </c>
      <c r="AF820" s="9">
        <f t="shared" si="1"/>
        <v>820</v>
      </c>
    </row>
    <row r="821" ht="15.75" customHeight="1">
      <c r="A821" s="116">
        <v>44529.0</v>
      </c>
      <c r="B821" s="122">
        <v>0.59</v>
      </c>
      <c r="C821" s="117">
        <v>0.3</v>
      </c>
      <c r="D821" s="117">
        <v>0.445</v>
      </c>
      <c r="E821" s="123">
        <v>0.663</v>
      </c>
      <c r="F821" s="117">
        <v>0.405</v>
      </c>
      <c r="G821" s="123">
        <v>0.534</v>
      </c>
      <c r="H821" s="117">
        <v>0.792</v>
      </c>
      <c r="I821" s="123">
        <v>0.553</v>
      </c>
      <c r="J821" s="122">
        <v>0.673</v>
      </c>
      <c r="K821" s="123">
        <v>0.836</v>
      </c>
      <c r="L821" s="117">
        <v>0.63</v>
      </c>
      <c r="M821" s="123">
        <v>0.733</v>
      </c>
      <c r="N821" s="122">
        <v>0.881</v>
      </c>
      <c r="O821" s="123">
        <v>0.706</v>
      </c>
      <c r="P821" s="122">
        <v>0.794</v>
      </c>
      <c r="Q821" s="123">
        <v>1.226</v>
      </c>
      <c r="R821" s="122">
        <v>1.089</v>
      </c>
      <c r="S821" s="122">
        <v>1.158</v>
      </c>
      <c r="T821" s="122">
        <v>2.114</v>
      </c>
      <c r="U821" s="122">
        <v>2.058</v>
      </c>
      <c r="V821" s="122">
        <v>2.086</v>
      </c>
      <c r="W821" s="122">
        <v>2.414</v>
      </c>
      <c r="X821" s="122">
        <v>2.296</v>
      </c>
      <c r="Y821" s="122">
        <v>2.355</v>
      </c>
      <c r="Z821" s="122">
        <v>2.902</v>
      </c>
      <c r="AA821" s="122">
        <v>2.682</v>
      </c>
      <c r="AB821" s="122">
        <v>2.792</v>
      </c>
      <c r="AC821" s="122">
        <v>3.05</v>
      </c>
      <c r="AD821" s="122">
        <v>2.89</v>
      </c>
      <c r="AE821" s="122">
        <v>2.97</v>
      </c>
      <c r="AF821" s="9">
        <f t="shared" si="1"/>
        <v>821</v>
      </c>
    </row>
    <row r="822" ht="15.75" customHeight="1">
      <c r="A822" s="116">
        <v>44526.0</v>
      </c>
      <c r="B822" s="122">
        <v>0.59</v>
      </c>
      <c r="C822" s="117">
        <v>0.3</v>
      </c>
      <c r="D822" s="117">
        <v>0.445</v>
      </c>
      <c r="E822" s="123">
        <v>0.663</v>
      </c>
      <c r="F822" s="117">
        <v>0.405</v>
      </c>
      <c r="G822" s="123">
        <v>0.534</v>
      </c>
      <c r="H822" s="117">
        <v>0.778</v>
      </c>
      <c r="I822" s="123">
        <v>0.553</v>
      </c>
      <c r="J822" s="122">
        <v>0.666</v>
      </c>
      <c r="K822" s="123">
        <v>0.822</v>
      </c>
      <c r="L822" s="117">
        <v>0.633</v>
      </c>
      <c r="M822" s="123">
        <v>0.727</v>
      </c>
      <c r="N822" s="122">
        <v>0.866</v>
      </c>
      <c r="O822" s="123">
        <v>0.712</v>
      </c>
      <c r="P822" s="122">
        <v>0.789</v>
      </c>
      <c r="Q822" s="123">
        <v>1.213</v>
      </c>
      <c r="R822" s="122">
        <v>1.083</v>
      </c>
      <c r="S822" s="122">
        <v>1.148</v>
      </c>
      <c r="T822" s="122">
        <v>2.118</v>
      </c>
      <c r="U822" s="122">
        <v>2.066</v>
      </c>
      <c r="V822" s="122">
        <v>2.092</v>
      </c>
      <c r="W822" s="122">
        <v>2.41</v>
      </c>
      <c r="X822" s="122">
        <v>2.291</v>
      </c>
      <c r="Y822" s="122">
        <v>2.351</v>
      </c>
      <c r="Z822" s="122">
        <v>2.894</v>
      </c>
      <c r="AA822" s="122">
        <v>2.674</v>
      </c>
      <c r="AB822" s="122">
        <v>2.784</v>
      </c>
      <c r="AC822" s="122">
        <v>3.05</v>
      </c>
      <c r="AD822" s="122">
        <v>2.89</v>
      </c>
      <c r="AE822" s="122">
        <v>2.97</v>
      </c>
      <c r="AF822" s="9">
        <f t="shared" si="1"/>
        <v>822</v>
      </c>
    </row>
    <row r="823" ht="15.75" customHeight="1">
      <c r="A823" s="116">
        <v>44525.0</v>
      </c>
      <c r="B823" s="122">
        <v>0.59</v>
      </c>
      <c r="C823" s="117">
        <v>0.3</v>
      </c>
      <c r="D823" s="117">
        <v>0.445</v>
      </c>
      <c r="E823" s="123">
        <v>0.663</v>
      </c>
      <c r="F823" s="117">
        <v>0.405</v>
      </c>
      <c r="G823" s="123">
        <v>0.534</v>
      </c>
      <c r="H823" s="117">
        <v>0.778</v>
      </c>
      <c r="I823" s="123">
        <v>0.553</v>
      </c>
      <c r="J823" s="122">
        <v>0.666</v>
      </c>
      <c r="K823" s="123">
        <v>0.817</v>
      </c>
      <c r="L823" s="117">
        <v>0.628</v>
      </c>
      <c r="M823" s="123">
        <v>0.723</v>
      </c>
      <c r="N823" s="122">
        <v>0.855</v>
      </c>
      <c r="O823" s="123">
        <v>0.704</v>
      </c>
      <c r="P823" s="122">
        <v>0.78</v>
      </c>
      <c r="Q823" s="123">
        <v>1.197</v>
      </c>
      <c r="R823" s="122">
        <v>1.039</v>
      </c>
      <c r="S823" s="122">
        <v>1.118</v>
      </c>
      <c r="T823" s="122">
        <v>2.124</v>
      </c>
      <c r="U823" s="122">
        <v>2.057</v>
      </c>
      <c r="V823" s="122">
        <v>2.091</v>
      </c>
      <c r="W823" s="122">
        <v>2.39</v>
      </c>
      <c r="X823" s="122">
        <v>2.308</v>
      </c>
      <c r="Y823" s="122">
        <v>2.349</v>
      </c>
      <c r="Z823" s="122">
        <v>2.894</v>
      </c>
      <c r="AA823" s="122">
        <v>2.674</v>
      </c>
      <c r="AB823" s="122">
        <v>2.784</v>
      </c>
      <c r="AC823" s="122">
        <v>3.045</v>
      </c>
      <c r="AD823" s="122">
        <v>2.885</v>
      </c>
      <c r="AE823" s="122">
        <v>2.965</v>
      </c>
      <c r="AF823" s="9">
        <f t="shared" si="1"/>
        <v>823</v>
      </c>
    </row>
    <row r="824" ht="15.75" customHeight="1">
      <c r="A824" s="116">
        <v>44524.0</v>
      </c>
      <c r="B824" s="122">
        <v>0.59</v>
      </c>
      <c r="C824" s="117">
        <v>0.3</v>
      </c>
      <c r="D824" s="117">
        <v>0.445</v>
      </c>
      <c r="E824" s="123">
        <v>0.663</v>
      </c>
      <c r="F824" s="117">
        <v>0.405</v>
      </c>
      <c r="G824" s="123">
        <v>0.534</v>
      </c>
      <c r="H824" s="117">
        <v>0.775</v>
      </c>
      <c r="I824" s="123">
        <v>0.553</v>
      </c>
      <c r="J824" s="122">
        <v>0.664</v>
      </c>
      <c r="K824" s="123">
        <v>0.814</v>
      </c>
      <c r="L824" s="117">
        <v>0.626</v>
      </c>
      <c r="M824" s="123">
        <v>0.72</v>
      </c>
      <c r="N824" s="122">
        <v>0.854</v>
      </c>
      <c r="O824" s="123">
        <v>0.699</v>
      </c>
      <c r="P824" s="122">
        <v>0.776</v>
      </c>
      <c r="Q824" s="123">
        <v>1.2</v>
      </c>
      <c r="R824" s="122">
        <v>1.029</v>
      </c>
      <c r="S824" s="122">
        <v>1.115</v>
      </c>
      <c r="T824" s="122">
        <v>2.129</v>
      </c>
      <c r="U824" s="122">
        <v>2.043</v>
      </c>
      <c r="V824" s="122">
        <v>2.086</v>
      </c>
      <c r="W824" s="122">
        <v>2.389</v>
      </c>
      <c r="X824" s="122">
        <v>2.308</v>
      </c>
      <c r="Y824" s="122">
        <v>2.349</v>
      </c>
      <c r="Z824" s="122">
        <v>2.894</v>
      </c>
      <c r="AA824" s="122">
        <v>2.674</v>
      </c>
      <c r="AB824" s="122">
        <v>2.784</v>
      </c>
      <c r="AC824" s="122">
        <v>3.045</v>
      </c>
      <c r="AD824" s="122">
        <v>2.885</v>
      </c>
      <c r="AE824" s="122">
        <v>2.965</v>
      </c>
      <c r="AF824" s="9">
        <f t="shared" si="1"/>
        <v>824</v>
      </c>
    </row>
    <row r="825" ht="15.75" customHeight="1">
      <c r="A825" s="116">
        <v>44523.0</v>
      </c>
      <c r="B825" s="122">
        <v>0.59</v>
      </c>
      <c r="C825" s="117">
        <v>0.3</v>
      </c>
      <c r="D825" s="117">
        <v>0.445</v>
      </c>
      <c r="E825" s="123">
        <v>0.663</v>
      </c>
      <c r="F825" s="117">
        <v>0.405</v>
      </c>
      <c r="G825" s="123">
        <v>0.534</v>
      </c>
      <c r="H825" s="117">
        <v>0.775</v>
      </c>
      <c r="I825" s="123">
        <v>0.553</v>
      </c>
      <c r="J825" s="122">
        <v>0.664</v>
      </c>
      <c r="K825" s="123">
        <v>0.812</v>
      </c>
      <c r="L825" s="117">
        <v>0.627</v>
      </c>
      <c r="M825" s="123">
        <v>0.719</v>
      </c>
      <c r="N825" s="122">
        <v>0.848</v>
      </c>
      <c r="O825" s="123">
        <v>0.7</v>
      </c>
      <c r="P825" s="122">
        <v>0.774</v>
      </c>
      <c r="Q825" s="123">
        <v>1.193</v>
      </c>
      <c r="R825" s="122">
        <v>1.036</v>
      </c>
      <c r="S825" s="122">
        <v>1.115</v>
      </c>
      <c r="T825" s="122">
        <v>2.102</v>
      </c>
      <c r="U825" s="122">
        <v>2.05</v>
      </c>
      <c r="V825" s="122">
        <v>2.076</v>
      </c>
      <c r="W825" s="122">
        <v>2.397</v>
      </c>
      <c r="X825" s="122">
        <v>2.289</v>
      </c>
      <c r="Y825" s="122">
        <v>2.343</v>
      </c>
      <c r="Z825" s="122">
        <v>2.875</v>
      </c>
      <c r="AA825" s="122">
        <v>2.702</v>
      </c>
      <c r="AB825" s="122">
        <v>2.788</v>
      </c>
      <c r="AC825" s="122">
        <v>3.045</v>
      </c>
      <c r="AD825" s="122">
        <v>2.888</v>
      </c>
      <c r="AE825" s="122">
        <v>2.966</v>
      </c>
      <c r="AF825" s="9">
        <f t="shared" si="1"/>
        <v>825</v>
      </c>
    </row>
    <row r="826" ht="15.75" customHeight="1">
      <c r="A826" s="116">
        <v>44522.0</v>
      </c>
      <c r="B826" s="122">
        <v>0.59</v>
      </c>
      <c r="C826" s="117">
        <v>0.3</v>
      </c>
      <c r="D826" s="117">
        <v>0.445</v>
      </c>
      <c r="E826" s="123">
        <v>0.663</v>
      </c>
      <c r="F826" s="117">
        <v>0.405</v>
      </c>
      <c r="G826" s="123">
        <v>0.534</v>
      </c>
      <c r="H826" s="117">
        <v>0.767</v>
      </c>
      <c r="I826" s="123">
        <v>0.553</v>
      </c>
      <c r="J826" s="122">
        <v>0.66</v>
      </c>
      <c r="K826" s="123">
        <v>0.804</v>
      </c>
      <c r="L826" s="117">
        <v>0.623</v>
      </c>
      <c r="M826" s="123">
        <v>0.713</v>
      </c>
      <c r="N826" s="122">
        <v>0.841</v>
      </c>
      <c r="O826" s="123">
        <v>0.693</v>
      </c>
      <c r="P826" s="122">
        <v>0.767</v>
      </c>
      <c r="Q826" s="123">
        <v>1.192</v>
      </c>
      <c r="R826" s="122">
        <v>1.028</v>
      </c>
      <c r="S826" s="122">
        <v>1.11</v>
      </c>
      <c r="T826" s="122">
        <v>2.107</v>
      </c>
      <c r="U826" s="122">
        <v>2.047</v>
      </c>
      <c r="V826" s="122">
        <v>2.077</v>
      </c>
      <c r="W826" s="122">
        <v>2.381</v>
      </c>
      <c r="X826" s="122">
        <v>2.288</v>
      </c>
      <c r="Y826" s="122">
        <v>2.335</v>
      </c>
      <c r="Z826" s="122">
        <v>2.894</v>
      </c>
      <c r="AA826" s="122">
        <v>2.674</v>
      </c>
      <c r="AB826" s="122">
        <v>2.784</v>
      </c>
      <c r="AC826" s="122">
        <v>3.045</v>
      </c>
      <c r="AD826" s="122">
        <v>2.89</v>
      </c>
      <c r="AE826" s="122">
        <v>2.968</v>
      </c>
      <c r="AF826" s="9">
        <f t="shared" si="1"/>
        <v>826</v>
      </c>
    </row>
    <row r="827" ht="15.75" customHeight="1">
      <c r="A827" s="116">
        <v>44519.0</v>
      </c>
      <c r="B827" s="122">
        <v>0.59</v>
      </c>
      <c r="C827" s="117">
        <v>0.3</v>
      </c>
      <c r="D827" s="117">
        <v>0.445</v>
      </c>
      <c r="E827" s="123">
        <v>0.663</v>
      </c>
      <c r="F827" s="117">
        <v>0.405</v>
      </c>
      <c r="G827" s="123">
        <v>0.534</v>
      </c>
      <c r="H827" s="117">
        <v>0.763</v>
      </c>
      <c r="I827" s="123">
        <v>0.553</v>
      </c>
      <c r="J827" s="122">
        <v>0.658</v>
      </c>
      <c r="K827" s="123">
        <v>0.797</v>
      </c>
      <c r="L827" s="117">
        <v>0.622</v>
      </c>
      <c r="M827" s="123">
        <v>0.709</v>
      </c>
      <c r="N827" s="122">
        <v>0.83</v>
      </c>
      <c r="O827" s="123">
        <v>0.69</v>
      </c>
      <c r="P827" s="122">
        <v>0.76</v>
      </c>
      <c r="Q827" s="123">
        <v>1.179</v>
      </c>
      <c r="R827" s="122">
        <v>1.037</v>
      </c>
      <c r="S827" s="122">
        <v>1.108</v>
      </c>
      <c r="T827" s="122">
        <v>2.093</v>
      </c>
      <c r="U827" s="122">
        <v>2.052</v>
      </c>
      <c r="V827" s="122">
        <v>2.073</v>
      </c>
      <c r="W827" s="122">
        <v>2.375</v>
      </c>
      <c r="X827" s="122">
        <v>2.289</v>
      </c>
      <c r="Y827" s="122">
        <v>2.332</v>
      </c>
      <c r="Z827" s="122">
        <v>2.894</v>
      </c>
      <c r="AA827" s="122">
        <v>2.684</v>
      </c>
      <c r="AB827" s="122">
        <v>2.789</v>
      </c>
      <c r="AC827" s="122">
        <v>3.045</v>
      </c>
      <c r="AD827" s="122">
        <v>2.885</v>
      </c>
      <c r="AE827" s="122">
        <v>2.965</v>
      </c>
      <c r="AF827" s="9">
        <f t="shared" si="1"/>
        <v>827</v>
      </c>
    </row>
    <row r="828" ht="15.75" customHeight="1">
      <c r="A828" s="116">
        <v>44518.0</v>
      </c>
      <c r="B828" s="122">
        <v>0.59</v>
      </c>
      <c r="C828" s="117">
        <v>0.3</v>
      </c>
      <c r="D828" s="117">
        <v>0.445</v>
      </c>
      <c r="E828" s="123">
        <v>0.663</v>
      </c>
      <c r="F828" s="117">
        <v>0.41</v>
      </c>
      <c r="G828" s="123">
        <v>0.537</v>
      </c>
      <c r="H828" s="117">
        <v>0.76</v>
      </c>
      <c r="I828" s="123">
        <v>0.545</v>
      </c>
      <c r="J828" s="122">
        <v>0.653</v>
      </c>
      <c r="K828" s="123">
        <v>0.788</v>
      </c>
      <c r="L828" s="117">
        <v>0.613</v>
      </c>
      <c r="M828" s="123">
        <v>0.701</v>
      </c>
      <c r="N828" s="122">
        <v>0.816</v>
      </c>
      <c r="O828" s="123">
        <v>0.681</v>
      </c>
      <c r="P828" s="122">
        <v>0.749</v>
      </c>
      <c r="Q828" s="123">
        <v>1.173</v>
      </c>
      <c r="R828" s="122">
        <v>1.034</v>
      </c>
      <c r="S828" s="122">
        <v>1.104</v>
      </c>
      <c r="T828" s="122">
        <v>2.108</v>
      </c>
      <c r="U828" s="122">
        <v>2.028</v>
      </c>
      <c r="V828" s="122">
        <v>2.068</v>
      </c>
      <c r="W828" s="122">
        <v>2.375</v>
      </c>
      <c r="X828" s="122">
        <v>2.285</v>
      </c>
      <c r="Y828" s="122">
        <v>2.33</v>
      </c>
      <c r="Z828" s="122">
        <v>2.904</v>
      </c>
      <c r="AA828" s="122">
        <v>2.664</v>
      </c>
      <c r="AB828" s="122">
        <v>2.784</v>
      </c>
      <c r="AC828" s="122">
        <v>3.043</v>
      </c>
      <c r="AD828" s="122">
        <v>2.888</v>
      </c>
      <c r="AE828" s="122">
        <v>2.965</v>
      </c>
      <c r="AF828" s="9">
        <f t="shared" si="1"/>
        <v>828</v>
      </c>
    </row>
    <row r="829" ht="15.75" customHeight="1">
      <c r="A829" s="116">
        <v>44517.0</v>
      </c>
      <c r="B829" s="122">
        <v>0.59</v>
      </c>
      <c r="C829" s="117">
        <v>0.3</v>
      </c>
      <c r="D829" s="117">
        <v>0.445</v>
      </c>
      <c r="E829" s="123">
        <v>0.663</v>
      </c>
      <c r="F829" s="117">
        <v>0.417</v>
      </c>
      <c r="G829" s="123">
        <v>0.54</v>
      </c>
      <c r="H829" s="117">
        <v>0.755</v>
      </c>
      <c r="I829" s="123">
        <v>0.545</v>
      </c>
      <c r="J829" s="122">
        <v>0.65</v>
      </c>
      <c r="K829" s="123">
        <v>0.792</v>
      </c>
      <c r="L829" s="117">
        <v>0.612</v>
      </c>
      <c r="M829" s="123">
        <v>0.702</v>
      </c>
      <c r="N829" s="122">
        <v>0.828</v>
      </c>
      <c r="O829" s="123">
        <v>0.678</v>
      </c>
      <c r="P829" s="122">
        <v>0.753</v>
      </c>
      <c r="Q829" s="123">
        <v>1.17</v>
      </c>
      <c r="R829" s="122">
        <v>1.03</v>
      </c>
      <c r="S829" s="122">
        <v>1.1</v>
      </c>
      <c r="T829" s="122">
        <v>2.099</v>
      </c>
      <c r="U829" s="122">
        <v>2.023</v>
      </c>
      <c r="V829" s="122">
        <v>2.061</v>
      </c>
      <c r="W829" s="122">
        <v>2.383</v>
      </c>
      <c r="X829" s="122">
        <v>2.266</v>
      </c>
      <c r="Y829" s="122">
        <v>2.325</v>
      </c>
      <c r="Z829" s="122">
        <v>2.896</v>
      </c>
      <c r="AA829" s="122">
        <v>2.664</v>
      </c>
      <c r="AB829" s="122">
        <v>2.78</v>
      </c>
      <c r="AC829" s="122">
        <v>3.113</v>
      </c>
      <c r="AD829" s="122">
        <v>2.813</v>
      </c>
      <c r="AE829" s="122">
        <v>2.963</v>
      </c>
      <c r="AF829" s="9">
        <f t="shared" si="1"/>
        <v>829</v>
      </c>
    </row>
    <row r="830" ht="15.75" customHeight="1">
      <c r="A830" s="116">
        <v>44516.0</v>
      </c>
      <c r="B830" s="122">
        <v>0.59</v>
      </c>
      <c r="C830" s="117">
        <v>0.3</v>
      </c>
      <c r="D830" s="117">
        <v>0.445</v>
      </c>
      <c r="E830" s="123">
        <v>0.663</v>
      </c>
      <c r="F830" s="117">
        <v>0.417</v>
      </c>
      <c r="G830" s="123">
        <v>0.54</v>
      </c>
      <c r="H830" s="117">
        <v>0.758</v>
      </c>
      <c r="I830" s="123">
        <v>0.55</v>
      </c>
      <c r="J830" s="122">
        <v>0.654</v>
      </c>
      <c r="K830" s="123">
        <v>0.787</v>
      </c>
      <c r="L830" s="117">
        <v>0.617</v>
      </c>
      <c r="M830" s="123">
        <v>0.702</v>
      </c>
      <c r="N830" s="122">
        <v>0.816</v>
      </c>
      <c r="O830" s="123">
        <v>0.684</v>
      </c>
      <c r="P830" s="122">
        <v>0.75</v>
      </c>
      <c r="Q830" s="123">
        <v>1.153</v>
      </c>
      <c r="R830" s="122">
        <v>1.027</v>
      </c>
      <c r="S830" s="122">
        <v>1.09</v>
      </c>
      <c r="T830" s="122">
        <v>2.097</v>
      </c>
      <c r="U830" s="122">
        <v>2.028</v>
      </c>
      <c r="V830" s="122">
        <v>2.063</v>
      </c>
      <c r="W830" s="122">
        <v>2.366</v>
      </c>
      <c r="X830" s="122">
        <v>2.278</v>
      </c>
      <c r="Y830" s="122">
        <v>2.322</v>
      </c>
      <c r="Z830" s="122">
        <v>2.882</v>
      </c>
      <c r="AA830" s="122">
        <v>2.694</v>
      </c>
      <c r="AB830" s="122">
        <v>2.788</v>
      </c>
      <c r="AC830" s="122">
        <v>3.113</v>
      </c>
      <c r="AD830" s="122">
        <v>2.813</v>
      </c>
      <c r="AE830" s="122">
        <v>2.963</v>
      </c>
      <c r="AF830" s="9">
        <f t="shared" si="1"/>
        <v>830</v>
      </c>
    </row>
    <row r="831" ht="15.75" customHeight="1">
      <c r="A831" s="116">
        <v>44515.0</v>
      </c>
      <c r="B831" s="122">
        <v>0.59</v>
      </c>
      <c r="C831" s="117">
        <v>0.3</v>
      </c>
      <c r="D831" s="117">
        <v>0.445</v>
      </c>
      <c r="E831" s="123">
        <v>0.663</v>
      </c>
      <c r="F831" s="117">
        <v>0.417</v>
      </c>
      <c r="G831" s="123">
        <v>0.54</v>
      </c>
      <c r="H831" s="117">
        <v>0.758</v>
      </c>
      <c r="I831" s="123">
        <v>0.558</v>
      </c>
      <c r="J831" s="122">
        <v>0.658</v>
      </c>
      <c r="K831" s="123">
        <v>0.792</v>
      </c>
      <c r="L831" s="117">
        <v>0.619</v>
      </c>
      <c r="M831" s="123">
        <v>0.706</v>
      </c>
      <c r="N831" s="122">
        <v>0.825</v>
      </c>
      <c r="O831" s="123">
        <v>0.68</v>
      </c>
      <c r="P831" s="122">
        <v>0.753</v>
      </c>
      <c r="Q831" s="123">
        <v>1.163</v>
      </c>
      <c r="R831" s="122">
        <v>1.022</v>
      </c>
      <c r="S831" s="122">
        <v>1.093</v>
      </c>
      <c r="T831" s="122">
        <v>2.116</v>
      </c>
      <c r="U831" s="122">
        <v>2.031</v>
      </c>
      <c r="V831" s="122">
        <v>2.074</v>
      </c>
      <c r="W831" s="122">
        <v>2.375</v>
      </c>
      <c r="X831" s="122">
        <v>2.288</v>
      </c>
      <c r="Y831" s="122">
        <v>2.332</v>
      </c>
      <c r="Z831" s="122">
        <v>2.882</v>
      </c>
      <c r="AA831" s="122">
        <v>2.682</v>
      </c>
      <c r="AB831" s="122">
        <v>2.782</v>
      </c>
      <c r="AC831" s="122">
        <v>3.1</v>
      </c>
      <c r="AD831" s="122">
        <v>2.85</v>
      </c>
      <c r="AE831" s="122">
        <v>2.975</v>
      </c>
      <c r="AF831" s="9">
        <f t="shared" si="1"/>
        <v>831</v>
      </c>
    </row>
    <row r="832" ht="15.75" customHeight="1">
      <c r="A832" s="116">
        <v>44512.0</v>
      </c>
      <c r="B832" s="122">
        <v>0.59</v>
      </c>
      <c r="C832" s="117">
        <v>0.3</v>
      </c>
      <c r="D832" s="117">
        <v>0.445</v>
      </c>
      <c r="E832" s="123">
        <v>0.672</v>
      </c>
      <c r="F832" s="117">
        <v>0.418</v>
      </c>
      <c r="G832" s="123">
        <v>0.545</v>
      </c>
      <c r="H832" s="117">
        <v>0.762</v>
      </c>
      <c r="I832" s="123">
        <v>0.575</v>
      </c>
      <c r="J832" s="122">
        <v>0.668</v>
      </c>
      <c r="K832" s="123">
        <v>0.794</v>
      </c>
      <c r="L832" s="117">
        <v>0.638</v>
      </c>
      <c r="M832" s="123">
        <v>0.716</v>
      </c>
      <c r="N832" s="122">
        <v>0.827</v>
      </c>
      <c r="O832" s="123">
        <v>0.701</v>
      </c>
      <c r="P832" s="122">
        <v>0.764</v>
      </c>
      <c r="Q832" s="123">
        <v>1.159</v>
      </c>
      <c r="R832" s="122">
        <v>1.033</v>
      </c>
      <c r="S832" s="122">
        <v>1.096</v>
      </c>
      <c r="T832" s="122">
        <v>2.133</v>
      </c>
      <c r="U832" s="122">
        <v>2.041</v>
      </c>
      <c r="V832" s="122">
        <v>2.087</v>
      </c>
      <c r="W832" s="122">
        <v>2.396</v>
      </c>
      <c r="X832" s="122">
        <v>2.278</v>
      </c>
      <c r="Y832" s="122">
        <v>2.337</v>
      </c>
      <c r="Z832" s="122">
        <v>2.886</v>
      </c>
      <c r="AA832" s="122">
        <v>2.692</v>
      </c>
      <c r="AB832" s="122">
        <v>2.789</v>
      </c>
      <c r="AC832" s="122">
        <v>3.1</v>
      </c>
      <c r="AD832" s="122">
        <v>2.85</v>
      </c>
      <c r="AE832" s="122">
        <v>2.975</v>
      </c>
      <c r="AF832" s="9">
        <f t="shared" si="1"/>
        <v>832</v>
      </c>
    </row>
    <row r="833" ht="15.75" customHeight="1">
      <c r="A833" s="116">
        <v>44511.0</v>
      </c>
      <c r="B833" s="122">
        <v>0.59</v>
      </c>
      <c r="C833" s="117">
        <v>0.3</v>
      </c>
      <c r="D833" s="117">
        <v>0.445</v>
      </c>
      <c r="E833" s="123">
        <v>0.672</v>
      </c>
      <c r="F833" s="117">
        <v>0.418</v>
      </c>
      <c r="G833" s="123">
        <v>0.545</v>
      </c>
      <c r="H833" s="117">
        <v>0.762</v>
      </c>
      <c r="I833" s="123">
        <v>0.575</v>
      </c>
      <c r="J833" s="122">
        <v>0.668</v>
      </c>
      <c r="K833" s="123">
        <v>0.797</v>
      </c>
      <c r="L833" s="117">
        <v>0.644</v>
      </c>
      <c r="M833" s="123">
        <v>0.72</v>
      </c>
      <c r="N833" s="122">
        <v>0.832</v>
      </c>
      <c r="O833" s="123">
        <v>0.713</v>
      </c>
      <c r="P833" s="122">
        <v>0.772</v>
      </c>
      <c r="Q833" s="123">
        <v>1.171</v>
      </c>
      <c r="R833" s="122">
        <v>1.069</v>
      </c>
      <c r="S833" s="122">
        <v>1.12</v>
      </c>
      <c r="T833" s="122">
        <v>2.134</v>
      </c>
      <c r="U833" s="122">
        <v>2.059</v>
      </c>
      <c r="V833" s="122">
        <v>2.097</v>
      </c>
      <c r="W833" s="122">
        <v>2.401</v>
      </c>
      <c r="X833" s="122">
        <v>2.295</v>
      </c>
      <c r="Y833" s="122">
        <v>2.348</v>
      </c>
      <c r="Z833" s="122">
        <v>2.916</v>
      </c>
      <c r="AA833" s="122">
        <v>2.686</v>
      </c>
      <c r="AB833" s="122">
        <v>2.801</v>
      </c>
      <c r="AC833" s="122">
        <v>3.1</v>
      </c>
      <c r="AD833" s="122">
        <v>2.85</v>
      </c>
      <c r="AE833" s="122">
        <v>2.975</v>
      </c>
      <c r="AF833" s="9">
        <f t="shared" si="1"/>
        <v>833</v>
      </c>
    </row>
    <row r="834" ht="15.75" customHeight="1">
      <c r="A834" s="116">
        <v>44510.0</v>
      </c>
      <c r="B834" s="122">
        <v>0.59</v>
      </c>
      <c r="C834" s="117">
        <v>0.3</v>
      </c>
      <c r="D834" s="117">
        <v>0.445</v>
      </c>
      <c r="E834" s="123">
        <v>0.672</v>
      </c>
      <c r="F834" s="117">
        <v>0.413</v>
      </c>
      <c r="G834" s="123">
        <v>0.543</v>
      </c>
      <c r="H834" s="117">
        <v>0.74</v>
      </c>
      <c r="I834" s="123">
        <v>0.593</v>
      </c>
      <c r="J834" s="122">
        <v>0.667</v>
      </c>
      <c r="K834" s="123">
        <v>0.789</v>
      </c>
      <c r="L834" s="117">
        <v>0.649</v>
      </c>
      <c r="M834" s="123">
        <v>0.719</v>
      </c>
      <c r="N834" s="122">
        <v>0.838</v>
      </c>
      <c r="O834" s="123">
        <v>0.705</v>
      </c>
      <c r="P834" s="122">
        <v>0.771</v>
      </c>
      <c r="Q834" s="123">
        <v>1.22</v>
      </c>
      <c r="R834" s="122">
        <v>1.081</v>
      </c>
      <c r="S834" s="122">
        <v>1.151</v>
      </c>
      <c r="T834" s="122">
        <v>2.142</v>
      </c>
      <c r="U834" s="122">
        <v>2.047</v>
      </c>
      <c r="V834" s="122">
        <v>2.095</v>
      </c>
      <c r="W834" s="122">
        <v>2.409</v>
      </c>
      <c r="X834" s="122">
        <v>2.284</v>
      </c>
      <c r="Y834" s="122">
        <v>2.347</v>
      </c>
      <c r="Z834" s="122">
        <v>2.916</v>
      </c>
      <c r="AA834" s="122">
        <v>2.686</v>
      </c>
      <c r="AB834" s="122">
        <v>2.801</v>
      </c>
      <c r="AC834" s="122">
        <v>3.1</v>
      </c>
      <c r="AD834" s="122">
        <v>2.85</v>
      </c>
      <c r="AE834" s="122">
        <v>2.975</v>
      </c>
      <c r="AF834" s="9">
        <f t="shared" si="1"/>
        <v>834</v>
      </c>
    </row>
    <row r="835" ht="15.75" customHeight="1">
      <c r="A835" s="116">
        <v>44509.0</v>
      </c>
      <c r="B835" s="122">
        <v>0.59</v>
      </c>
      <c r="C835" s="117">
        <v>0.3</v>
      </c>
      <c r="D835" s="117">
        <v>0.445</v>
      </c>
      <c r="E835" s="123">
        <v>0.647</v>
      </c>
      <c r="F835" s="117">
        <v>0.443</v>
      </c>
      <c r="G835" s="123">
        <v>0.545</v>
      </c>
      <c r="H835" s="117">
        <v>0.758</v>
      </c>
      <c r="I835" s="123">
        <v>0.592</v>
      </c>
      <c r="J835" s="122">
        <v>0.675</v>
      </c>
      <c r="K835" s="123">
        <v>0.807</v>
      </c>
      <c r="L835" s="117">
        <v>0.654</v>
      </c>
      <c r="M835" s="123">
        <v>0.731</v>
      </c>
      <c r="N835" s="122">
        <v>0.855</v>
      </c>
      <c r="O835" s="123">
        <v>0.717</v>
      </c>
      <c r="P835" s="122">
        <v>0.786</v>
      </c>
      <c r="Q835" s="123">
        <v>1.227</v>
      </c>
      <c r="R835" s="122">
        <v>1.082</v>
      </c>
      <c r="S835" s="122">
        <v>1.155</v>
      </c>
      <c r="T835" s="122">
        <v>2.141</v>
      </c>
      <c r="U835" s="122">
        <v>2.041</v>
      </c>
      <c r="V835" s="122">
        <v>2.091</v>
      </c>
      <c r="W835" s="122">
        <v>2.395</v>
      </c>
      <c r="X835" s="122">
        <v>2.295</v>
      </c>
      <c r="Y835" s="122">
        <v>2.345</v>
      </c>
      <c r="Z835" s="122">
        <v>2.92</v>
      </c>
      <c r="AA835" s="122">
        <v>2.696</v>
      </c>
      <c r="AB835" s="122">
        <v>2.808</v>
      </c>
      <c r="AC835" s="122">
        <v>3.1</v>
      </c>
      <c r="AD835" s="122">
        <v>2.85</v>
      </c>
      <c r="AE835" s="122">
        <v>2.975</v>
      </c>
      <c r="AF835" s="9">
        <f t="shared" si="1"/>
        <v>835</v>
      </c>
    </row>
    <row r="836" ht="15.75" customHeight="1">
      <c r="A836" s="116">
        <v>44508.0</v>
      </c>
      <c r="B836" s="122">
        <v>0.59</v>
      </c>
      <c r="C836" s="117">
        <v>0.3</v>
      </c>
      <c r="D836" s="117">
        <v>0.445</v>
      </c>
      <c r="E836" s="123">
        <v>0.633</v>
      </c>
      <c r="F836" s="117">
        <v>0.51</v>
      </c>
      <c r="G836" s="123">
        <v>0.572</v>
      </c>
      <c r="H836" s="117">
        <v>0.76</v>
      </c>
      <c r="I836" s="123">
        <v>0.612</v>
      </c>
      <c r="J836" s="122">
        <v>0.686</v>
      </c>
      <c r="K836" s="123">
        <v>0.807</v>
      </c>
      <c r="L836" s="117">
        <v>0.682</v>
      </c>
      <c r="M836" s="123">
        <v>0.744</v>
      </c>
      <c r="N836" s="122">
        <v>0.854</v>
      </c>
      <c r="O836" s="123">
        <v>0.752</v>
      </c>
      <c r="P836" s="122">
        <v>0.803</v>
      </c>
      <c r="Q836" s="123">
        <v>1.23</v>
      </c>
      <c r="R836" s="122">
        <v>1.112</v>
      </c>
      <c r="S836" s="122">
        <v>1.171</v>
      </c>
      <c r="T836" s="122">
        <v>2.132</v>
      </c>
      <c r="U836" s="122">
        <v>2.086</v>
      </c>
      <c r="V836" s="122">
        <v>2.109</v>
      </c>
      <c r="W836" s="122">
        <v>2.41</v>
      </c>
      <c r="X836" s="122">
        <v>2.309</v>
      </c>
      <c r="Y836" s="122">
        <v>2.36</v>
      </c>
      <c r="Z836" s="122">
        <v>2.91</v>
      </c>
      <c r="AA836" s="122">
        <v>2.708</v>
      </c>
      <c r="AB836" s="122">
        <v>2.809</v>
      </c>
      <c r="AC836" s="122">
        <v>3.1</v>
      </c>
      <c r="AD836" s="122">
        <v>2.85</v>
      </c>
      <c r="AE836" s="122">
        <v>2.975</v>
      </c>
      <c r="AF836" s="9">
        <f t="shared" si="1"/>
        <v>836</v>
      </c>
    </row>
    <row r="837" ht="15.75" customHeight="1">
      <c r="A837" s="116">
        <v>44505.0</v>
      </c>
      <c r="B837" s="122">
        <v>0.59</v>
      </c>
      <c r="C837" s="117">
        <v>0.3</v>
      </c>
      <c r="D837" s="117">
        <v>0.445</v>
      </c>
      <c r="E837" s="123">
        <v>0.705</v>
      </c>
      <c r="F837" s="117">
        <v>0.425</v>
      </c>
      <c r="G837" s="123">
        <v>0.565</v>
      </c>
      <c r="H837" s="117">
        <v>0.757</v>
      </c>
      <c r="I837" s="123">
        <v>0.65</v>
      </c>
      <c r="J837" s="122">
        <v>0.703</v>
      </c>
      <c r="K837" s="123">
        <v>0.81</v>
      </c>
      <c r="L837" s="117">
        <v>0.704</v>
      </c>
      <c r="M837" s="123">
        <v>0.757</v>
      </c>
      <c r="N837" s="122">
        <v>0.863</v>
      </c>
      <c r="O837" s="123">
        <v>0.757</v>
      </c>
      <c r="P837" s="122">
        <v>0.81</v>
      </c>
      <c r="Q837" s="123">
        <v>1.24</v>
      </c>
      <c r="R837" s="122">
        <v>1.104</v>
      </c>
      <c r="S837" s="122">
        <v>1.172</v>
      </c>
      <c r="T837" s="122">
        <v>2.167</v>
      </c>
      <c r="U837" s="122">
        <v>2.073</v>
      </c>
      <c r="V837" s="122">
        <v>2.12</v>
      </c>
      <c r="W837" s="122">
        <v>2.508</v>
      </c>
      <c r="X837" s="122">
        <v>2.308</v>
      </c>
      <c r="Y837" s="122">
        <v>2.408</v>
      </c>
      <c r="Z837" s="122">
        <v>2.936</v>
      </c>
      <c r="AA837" s="122">
        <v>2.706</v>
      </c>
      <c r="AB837" s="122">
        <v>2.821</v>
      </c>
      <c r="AC837" s="122">
        <v>3.1</v>
      </c>
      <c r="AD837" s="122">
        <v>2.85</v>
      </c>
      <c r="AE837" s="122">
        <v>2.975</v>
      </c>
      <c r="AF837" s="9">
        <f t="shared" si="1"/>
        <v>837</v>
      </c>
    </row>
    <row r="838" ht="15.75" customHeight="1">
      <c r="A838" s="116">
        <v>44504.0</v>
      </c>
      <c r="B838" s="122">
        <v>0.59</v>
      </c>
      <c r="C838" s="117">
        <v>0.3</v>
      </c>
      <c r="D838" s="117">
        <v>0.445</v>
      </c>
      <c r="E838" s="123">
        <v>0.705</v>
      </c>
      <c r="F838" s="117">
        <v>0.43</v>
      </c>
      <c r="G838" s="123">
        <v>0.568</v>
      </c>
      <c r="H838" s="117">
        <v>0.782</v>
      </c>
      <c r="I838" s="123">
        <v>0.618</v>
      </c>
      <c r="J838" s="122">
        <v>0.7</v>
      </c>
      <c r="K838" s="123">
        <v>0.824</v>
      </c>
      <c r="L838" s="117">
        <v>0.687</v>
      </c>
      <c r="M838" s="123">
        <v>0.756</v>
      </c>
      <c r="N838" s="122">
        <v>0.867</v>
      </c>
      <c r="O838" s="123">
        <v>0.756</v>
      </c>
      <c r="P838" s="122">
        <v>0.812</v>
      </c>
      <c r="Q838" s="123">
        <v>1.242</v>
      </c>
      <c r="R838" s="122">
        <v>1.124</v>
      </c>
      <c r="S838" s="122">
        <v>1.183</v>
      </c>
      <c r="T838" s="122">
        <v>2.166</v>
      </c>
      <c r="U838" s="122">
        <v>2.102</v>
      </c>
      <c r="V838" s="122">
        <v>2.134</v>
      </c>
      <c r="W838" s="122">
        <v>2.405</v>
      </c>
      <c r="X838" s="122">
        <v>2.346</v>
      </c>
      <c r="Y838" s="122">
        <v>2.376</v>
      </c>
      <c r="Z838" s="122">
        <v>2.936</v>
      </c>
      <c r="AA838" s="122">
        <v>2.706</v>
      </c>
      <c r="AB838" s="122">
        <v>2.821</v>
      </c>
      <c r="AC838" s="122">
        <v>3.1</v>
      </c>
      <c r="AD838" s="122">
        <v>2.85</v>
      </c>
      <c r="AE838" s="122">
        <v>2.975</v>
      </c>
      <c r="AF838" s="9">
        <f t="shared" si="1"/>
        <v>838</v>
      </c>
    </row>
    <row r="839" ht="15.75" customHeight="1">
      <c r="A839" s="116">
        <v>44503.0</v>
      </c>
      <c r="B839" s="122">
        <v>0.59</v>
      </c>
      <c r="C839" s="117">
        <v>0.3</v>
      </c>
      <c r="D839" s="117">
        <v>0.445</v>
      </c>
      <c r="E839" s="123">
        <v>0.692</v>
      </c>
      <c r="F839" s="117">
        <v>0.425</v>
      </c>
      <c r="G839" s="123">
        <v>0.558</v>
      </c>
      <c r="H839" s="117">
        <v>0.765</v>
      </c>
      <c r="I839" s="123">
        <v>0.665</v>
      </c>
      <c r="J839" s="122">
        <v>0.715</v>
      </c>
      <c r="K839" s="123">
        <v>0.834</v>
      </c>
      <c r="L839" s="117">
        <v>0.705</v>
      </c>
      <c r="M839" s="123">
        <v>0.77</v>
      </c>
      <c r="N839" s="122">
        <v>0.904</v>
      </c>
      <c r="O839" s="123">
        <v>0.745</v>
      </c>
      <c r="P839" s="122">
        <v>0.824</v>
      </c>
      <c r="Q839" s="123">
        <v>1.267</v>
      </c>
      <c r="R839" s="122">
        <v>1.147</v>
      </c>
      <c r="S839" s="122">
        <v>1.207</v>
      </c>
      <c r="T839" s="122">
        <v>2.188</v>
      </c>
      <c r="U839" s="122">
        <v>2.112</v>
      </c>
      <c r="V839" s="122">
        <v>2.15</v>
      </c>
      <c r="W839" s="122">
        <v>2.445</v>
      </c>
      <c r="X839" s="122">
        <v>2.369</v>
      </c>
      <c r="Y839" s="122">
        <v>2.407</v>
      </c>
      <c r="Z839" s="122">
        <v>2.936</v>
      </c>
      <c r="AA839" s="122">
        <v>2.706</v>
      </c>
      <c r="AB839" s="122">
        <v>2.821</v>
      </c>
      <c r="AC839" s="122">
        <v>3.1</v>
      </c>
      <c r="AD839" s="122">
        <v>2.85</v>
      </c>
      <c r="AE839" s="122">
        <v>2.975</v>
      </c>
      <c r="AF839" s="9">
        <f t="shared" si="1"/>
        <v>839</v>
      </c>
    </row>
    <row r="840" ht="15.75" customHeight="1">
      <c r="A840" s="116">
        <v>44502.0</v>
      </c>
      <c r="B840" s="122">
        <v>0.59</v>
      </c>
      <c r="C840" s="117">
        <v>0.3</v>
      </c>
      <c r="D840" s="117">
        <v>0.445</v>
      </c>
      <c r="E840" s="123">
        <v>0.708</v>
      </c>
      <c r="F840" s="117">
        <v>0.433</v>
      </c>
      <c r="G840" s="123">
        <v>0.571</v>
      </c>
      <c r="H840" s="117">
        <v>0.783</v>
      </c>
      <c r="I840" s="123">
        <v>0.65</v>
      </c>
      <c r="J840" s="122">
        <v>0.717</v>
      </c>
      <c r="K840" s="123">
        <v>0.839</v>
      </c>
      <c r="L840" s="117">
        <v>0.7</v>
      </c>
      <c r="M840" s="123">
        <v>0.769</v>
      </c>
      <c r="N840" s="122">
        <v>0.895</v>
      </c>
      <c r="O840" s="123">
        <v>0.75</v>
      </c>
      <c r="P840" s="122">
        <v>0.822</v>
      </c>
      <c r="Q840" s="123">
        <v>1.277</v>
      </c>
      <c r="R840" s="122">
        <v>1.155</v>
      </c>
      <c r="S840" s="122">
        <v>1.216</v>
      </c>
      <c r="T840" s="122">
        <v>2.181</v>
      </c>
      <c r="U840" s="122">
        <v>2.111</v>
      </c>
      <c r="V840" s="122">
        <v>2.146</v>
      </c>
      <c r="W840" s="122">
        <v>2.44</v>
      </c>
      <c r="X840" s="122">
        <v>2.364</v>
      </c>
      <c r="Y840" s="122">
        <v>2.402</v>
      </c>
      <c r="Z840" s="122">
        <v>2.936</v>
      </c>
      <c r="AA840" s="122">
        <v>2.706</v>
      </c>
      <c r="AB840" s="122">
        <v>2.821</v>
      </c>
      <c r="AC840" s="122">
        <v>3.1</v>
      </c>
      <c r="AD840" s="122">
        <v>2.85</v>
      </c>
      <c r="AE840" s="122">
        <v>2.975</v>
      </c>
      <c r="AF840" s="9">
        <f t="shared" si="1"/>
        <v>840</v>
      </c>
    </row>
    <row r="841" ht="15.75" customHeight="1">
      <c r="A841" s="116">
        <v>44501.0</v>
      </c>
      <c r="B841" s="122">
        <v>0.59</v>
      </c>
      <c r="C841" s="117">
        <v>0.3</v>
      </c>
      <c r="D841" s="117">
        <v>0.445</v>
      </c>
      <c r="E841" s="123">
        <v>0.708</v>
      </c>
      <c r="F841" s="117">
        <v>0.433</v>
      </c>
      <c r="G841" s="123">
        <v>0.571</v>
      </c>
      <c r="H841" s="117">
        <v>0.785</v>
      </c>
      <c r="I841" s="123">
        <v>0.662</v>
      </c>
      <c r="J841" s="122">
        <v>0.723</v>
      </c>
      <c r="K841" s="123">
        <v>0.837</v>
      </c>
      <c r="L841" s="117">
        <v>0.709</v>
      </c>
      <c r="M841" s="123">
        <v>0.773</v>
      </c>
      <c r="N841" s="122">
        <v>0.888</v>
      </c>
      <c r="O841" s="123">
        <v>0.756</v>
      </c>
      <c r="P841" s="122">
        <v>0.822</v>
      </c>
      <c r="Q841" s="123">
        <v>1.274</v>
      </c>
      <c r="R841" s="122">
        <v>1.159</v>
      </c>
      <c r="S841" s="122">
        <v>1.217</v>
      </c>
      <c r="T841" s="122">
        <v>2.187</v>
      </c>
      <c r="U841" s="122">
        <v>2.113</v>
      </c>
      <c r="V841" s="122">
        <v>2.15</v>
      </c>
      <c r="W841" s="122">
        <v>2.456</v>
      </c>
      <c r="X841" s="122">
        <v>2.351</v>
      </c>
      <c r="Y841" s="122">
        <v>2.404</v>
      </c>
      <c r="Z841" s="122">
        <v>2.936</v>
      </c>
      <c r="AA841" s="122">
        <v>2.706</v>
      </c>
      <c r="AB841" s="122">
        <v>2.821</v>
      </c>
      <c r="AC841" s="122">
        <v>3.1</v>
      </c>
      <c r="AD841" s="122">
        <v>2.85</v>
      </c>
      <c r="AE841" s="122">
        <v>2.975</v>
      </c>
      <c r="AF841" s="9">
        <f t="shared" si="1"/>
        <v>841</v>
      </c>
    </row>
    <row r="842" ht="15.75" customHeight="1">
      <c r="A842" s="116">
        <v>44498.0</v>
      </c>
      <c r="B842" s="122">
        <v>0.59</v>
      </c>
      <c r="C842" s="117">
        <v>0.3</v>
      </c>
      <c r="D842" s="117">
        <v>0.445</v>
      </c>
      <c r="E842" s="123">
        <v>0.708</v>
      </c>
      <c r="F842" s="117">
        <v>0.433</v>
      </c>
      <c r="G842" s="123">
        <v>0.571</v>
      </c>
      <c r="H842" s="117">
        <v>0.787</v>
      </c>
      <c r="I842" s="123">
        <v>0.658</v>
      </c>
      <c r="J842" s="122">
        <v>0.723</v>
      </c>
      <c r="K842" s="123">
        <v>0.84</v>
      </c>
      <c r="L842" s="117">
        <v>0.715</v>
      </c>
      <c r="M842" s="123">
        <v>0.778</v>
      </c>
      <c r="N842" s="122">
        <v>0.894</v>
      </c>
      <c r="O842" s="123">
        <v>0.772</v>
      </c>
      <c r="P842" s="122">
        <v>0.833</v>
      </c>
      <c r="Q842" s="123">
        <v>1.276</v>
      </c>
      <c r="R842" s="122">
        <v>1.163</v>
      </c>
      <c r="S842" s="122">
        <v>1.22</v>
      </c>
      <c r="T842" s="122">
        <v>2.202</v>
      </c>
      <c r="U842" s="122">
        <v>2.101</v>
      </c>
      <c r="V842" s="122">
        <v>2.152</v>
      </c>
      <c r="W842" s="122">
        <v>2.46</v>
      </c>
      <c r="X842" s="122">
        <v>2.348</v>
      </c>
      <c r="Y842" s="122">
        <v>2.404</v>
      </c>
      <c r="Z842" s="122">
        <v>2.936</v>
      </c>
      <c r="AA842" s="122">
        <v>2.706</v>
      </c>
      <c r="AB842" s="122">
        <v>2.821</v>
      </c>
      <c r="AC842" s="122">
        <v>3.1</v>
      </c>
      <c r="AD842" s="122">
        <v>2.85</v>
      </c>
      <c r="AE842" s="122">
        <v>2.975</v>
      </c>
      <c r="AF842" s="9">
        <f t="shared" si="1"/>
        <v>842</v>
      </c>
    </row>
    <row r="843" ht="15.75" customHeight="1">
      <c r="A843" s="116">
        <v>44497.0</v>
      </c>
      <c r="B843" s="122">
        <v>0.59</v>
      </c>
      <c r="C843" s="117">
        <v>0.3</v>
      </c>
      <c r="D843" s="117">
        <v>0.445</v>
      </c>
      <c r="E843" s="123">
        <v>0.708</v>
      </c>
      <c r="F843" s="117">
        <v>0.433</v>
      </c>
      <c r="G843" s="123">
        <v>0.571</v>
      </c>
      <c r="H843" s="117">
        <v>0.798</v>
      </c>
      <c r="I843" s="123">
        <v>0.648</v>
      </c>
      <c r="J843" s="122">
        <v>0.723</v>
      </c>
      <c r="K843" s="123">
        <v>0.846</v>
      </c>
      <c r="L843" s="117">
        <v>0.708</v>
      </c>
      <c r="M843" s="123">
        <v>0.777</v>
      </c>
      <c r="N843" s="122">
        <v>0.895</v>
      </c>
      <c r="O843" s="123">
        <v>0.767</v>
      </c>
      <c r="P843" s="122">
        <v>0.831</v>
      </c>
      <c r="Q843" s="123">
        <v>1.274</v>
      </c>
      <c r="R843" s="122">
        <v>1.172</v>
      </c>
      <c r="S843" s="122">
        <v>1.223</v>
      </c>
      <c r="T843" s="122">
        <v>2.197</v>
      </c>
      <c r="U843" s="122">
        <v>2.094</v>
      </c>
      <c r="V843" s="122">
        <v>2.146</v>
      </c>
      <c r="W843" s="122">
        <v>2.459</v>
      </c>
      <c r="X843" s="122">
        <v>2.35</v>
      </c>
      <c r="Y843" s="122">
        <v>2.405</v>
      </c>
      <c r="Z843" s="122">
        <v>2.936</v>
      </c>
      <c r="AA843" s="122">
        <v>2.706</v>
      </c>
      <c r="AB843" s="122">
        <v>2.821</v>
      </c>
      <c r="AC843" s="122">
        <v>3.1</v>
      </c>
      <c r="AD843" s="122">
        <v>2.85</v>
      </c>
      <c r="AE843" s="122">
        <v>2.975</v>
      </c>
      <c r="AF843" s="9">
        <f t="shared" si="1"/>
        <v>843</v>
      </c>
    </row>
    <row r="844" ht="15.75" customHeight="1">
      <c r="A844" s="116">
        <v>44496.0</v>
      </c>
      <c r="B844" s="122">
        <v>0.59</v>
      </c>
      <c r="C844" s="117">
        <v>0.3</v>
      </c>
      <c r="D844" s="117">
        <v>0.445</v>
      </c>
      <c r="E844" s="123">
        <v>0.708</v>
      </c>
      <c r="F844" s="117">
        <v>0.433</v>
      </c>
      <c r="G844" s="123">
        <v>0.571</v>
      </c>
      <c r="H844" s="117">
        <v>0.788</v>
      </c>
      <c r="I844" s="123">
        <v>0.663</v>
      </c>
      <c r="J844" s="122">
        <v>0.726</v>
      </c>
      <c r="K844" s="123">
        <v>0.855</v>
      </c>
      <c r="L844" s="117">
        <v>0.717</v>
      </c>
      <c r="M844" s="123">
        <v>0.786</v>
      </c>
      <c r="N844" s="122">
        <v>0.922</v>
      </c>
      <c r="O844" s="123">
        <v>0.771</v>
      </c>
      <c r="P844" s="122">
        <v>0.846</v>
      </c>
      <c r="Q844" s="123">
        <v>1.291</v>
      </c>
      <c r="R844" s="122">
        <v>1.176</v>
      </c>
      <c r="S844" s="122">
        <v>1.234</v>
      </c>
      <c r="T844" s="122">
        <v>2.21</v>
      </c>
      <c r="U844" s="122">
        <v>2.087</v>
      </c>
      <c r="V844" s="122">
        <v>2.149</v>
      </c>
      <c r="W844" s="122">
        <v>2.457</v>
      </c>
      <c r="X844" s="122">
        <v>2.379</v>
      </c>
      <c r="Y844" s="122">
        <v>2.418</v>
      </c>
      <c r="Z844" s="122">
        <v>2.94</v>
      </c>
      <c r="AA844" s="122">
        <v>2.706</v>
      </c>
      <c r="AB844" s="122">
        <v>2.823</v>
      </c>
      <c r="AC844" s="122">
        <v>3.1</v>
      </c>
      <c r="AD844" s="122">
        <v>2.85</v>
      </c>
      <c r="AE844" s="122">
        <v>2.975</v>
      </c>
      <c r="AF844" s="9">
        <f t="shared" si="1"/>
        <v>844</v>
      </c>
    </row>
    <row r="845" ht="15.75" customHeight="1">
      <c r="A845" s="116">
        <v>44495.0</v>
      </c>
      <c r="B845" s="122">
        <v>0.59</v>
      </c>
      <c r="C845" s="117">
        <v>0.3</v>
      </c>
      <c r="D845" s="117">
        <v>0.445</v>
      </c>
      <c r="E845" s="123">
        <v>0.708</v>
      </c>
      <c r="F845" s="117">
        <v>0.425</v>
      </c>
      <c r="G845" s="123">
        <v>0.567</v>
      </c>
      <c r="H845" s="117">
        <v>0.792</v>
      </c>
      <c r="I845" s="123">
        <v>0.645</v>
      </c>
      <c r="J845" s="122">
        <v>0.718</v>
      </c>
      <c r="K845" s="123">
        <v>0.853</v>
      </c>
      <c r="L845" s="117">
        <v>0.709</v>
      </c>
      <c r="M845" s="123">
        <v>0.781</v>
      </c>
      <c r="N845" s="122">
        <v>0.915</v>
      </c>
      <c r="O845" s="123">
        <v>0.774</v>
      </c>
      <c r="P845" s="122">
        <v>0.844</v>
      </c>
      <c r="Q845" s="123">
        <v>1.3</v>
      </c>
      <c r="R845" s="122">
        <v>1.17</v>
      </c>
      <c r="S845" s="122">
        <v>1.235</v>
      </c>
      <c r="T845" s="122">
        <v>2.193</v>
      </c>
      <c r="U845" s="122">
        <v>2.106</v>
      </c>
      <c r="V845" s="122">
        <v>2.15</v>
      </c>
      <c r="W845" s="122">
        <v>2.469</v>
      </c>
      <c r="X845" s="122">
        <v>2.359</v>
      </c>
      <c r="Y845" s="122">
        <v>2.414</v>
      </c>
      <c r="Z845" s="122">
        <v>2.94</v>
      </c>
      <c r="AA845" s="122">
        <v>2.706</v>
      </c>
      <c r="AB845" s="122">
        <v>2.823</v>
      </c>
      <c r="AC845" s="122">
        <v>3.1</v>
      </c>
      <c r="AD845" s="122">
        <v>2.85</v>
      </c>
      <c r="AE845" s="122">
        <v>2.975</v>
      </c>
      <c r="AF845" s="9">
        <f t="shared" si="1"/>
        <v>845</v>
      </c>
    </row>
    <row r="846" ht="15.75" customHeight="1">
      <c r="A846" s="116">
        <v>44494.0</v>
      </c>
      <c r="B846" s="122">
        <v>0.61</v>
      </c>
      <c r="C846" s="117">
        <v>0.32</v>
      </c>
      <c r="D846" s="117">
        <v>0.465</v>
      </c>
      <c r="E846" s="123">
        <v>0.717</v>
      </c>
      <c r="F846" s="117">
        <v>0.425</v>
      </c>
      <c r="G846" s="123">
        <v>0.571</v>
      </c>
      <c r="H846" s="117">
        <v>0.798</v>
      </c>
      <c r="I846" s="123">
        <v>0.708</v>
      </c>
      <c r="J846" s="122">
        <v>0.753</v>
      </c>
      <c r="K846" s="123">
        <v>0.863</v>
      </c>
      <c r="L846" s="117">
        <v>0.761</v>
      </c>
      <c r="M846" s="123">
        <v>0.812</v>
      </c>
      <c r="N846" s="122">
        <v>0.927</v>
      </c>
      <c r="O846" s="123">
        <v>0.813</v>
      </c>
      <c r="P846" s="122">
        <v>0.87</v>
      </c>
      <c r="Q846" s="123">
        <v>1.291</v>
      </c>
      <c r="R846" s="122">
        <v>1.181</v>
      </c>
      <c r="S846" s="122">
        <v>1.236</v>
      </c>
      <c r="T846" s="122">
        <v>2.186</v>
      </c>
      <c r="U846" s="122">
        <v>2.111</v>
      </c>
      <c r="V846" s="122">
        <v>2.149</v>
      </c>
      <c r="W846" s="122">
        <v>2.459</v>
      </c>
      <c r="X846" s="122">
        <v>2.376</v>
      </c>
      <c r="Y846" s="122">
        <v>2.418</v>
      </c>
      <c r="Z846" s="122">
        <v>2.94</v>
      </c>
      <c r="AA846" s="122">
        <v>2.706</v>
      </c>
      <c r="AB846" s="122">
        <v>2.823</v>
      </c>
      <c r="AC846" s="122">
        <v>3.1</v>
      </c>
      <c r="AD846" s="122">
        <v>2.85</v>
      </c>
      <c r="AE846" s="122">
        <v>2.975</v>
      </c>
      <c r="AF846" s="9">
        <f t="shared" si="1"/>
        <v>846</v>
      </c>
    </row>
    <row r="847" ht="15.75" customHeight="1">
      <c r="A847" s="116">
        <v>44491.0</v>
      </c>
      <c r="B847" s="122">
        <v>0.61</v>
      </c>
      <c r="C847" s="117">
        <v>0.32</v>
      </c>
      <c r="D847" s="117">
        <v>0.465</v>
      </c>
      <c r="E847" s="123">
        <v>0.708</v>
      </c>
      <c r="F847" s="117">
        <v>0.442</v>
      </c>
      <c r="G847" s="123">
        <v>0.575</v>
      </c>
      <c r="H847" s="117">
        <v>0.83</v>
      </c>
      <c r="I847" s="123">
        <v>0.7</v>
      </c>
      <c r="J847" s="122">
        <v>0.765</v>
      </c>
      <c r="K847" s="123">
        <v>0.903</v>
      </c>
      <c r="L847" s="117">
        <v>0.771</v>
      </c>
      <c r="M847" s="123">
        <v>0.837</v>
      </c>
      <c r="N847" s="122">
        <v>0.975</v>
      </c>
      <c r="O847" s="123">
        <v>0.842</v>
      </c>
      <c r="P847" s="122">
        <v>0.909</v>
      </c>
      <c r="Q847" s="123">
        <v>1.299</v>
      </c>
      <c r="R847" s="122">
        <v>1.188</v>
      </c>
      <c r="S847" s="122">
        <v>1.244</v>
      </c>
      <c r="T847" s="122">
        <v>2.191</v>
      </c>
      <c r="U847" s="122">
        <v>2.113</v>
      </c>
      <c r="V847" s="122">
        <v>2.152</v>
      </c>
      <c r="W847" s="122">
        <v>2.468</v>
      </c>
      <c r="X847" s="122">
        <v>2.378</v>
      </c>
      <c r="Y847" s="122">
        <v>2.423</v>
      </c>
      <c r="Z847" s="122">
        <v>2.94</v>
      </c>
      <c r="AA847" s="122">
        <v>2.706</v>
      </c>
      <c r="AB847" s="122">
        <v>2.823</v>
      </c>
      <c r="AC847" s="122">
        <v>3.1</v>
      </c>
      <c r="AD847" s="122">
        <v>2.85</v>
      </c>
      <c r="AE847" s="122">
        <v>2.975</v>
      </c>
      <c r="AF847" s="9">
        <f t="shared" si="1"/>
        <v>847</v>
      </c>
    </row>
    <row r="848" ht="15.75" customHeight="1">
      <c r="A848" s="116">
        <v>44490.0</v>
      </c>
      <c r="B848" s="122">
        <v>0.61</v>
      </c>
      <c r="C848" s="117">
        <v>0.32</v>
      </c>
      <c r="D848" s="117">
        <v>0.465</v>
      </c>
      <c r="E848" s="123">
        <v>0.717</v>
      </c>
      <c r="F848" s="117">
        <v>0.425</v>
      </c>
      <c r="G848" s="123">
        <v>0.571</v>
      </c>
      <c r="H848" s="117">
        <v>0.855</v>
      </c>
      <c r="I848" s="123">
        <v>0.678</v>
      </c>
      <c r="J848" s="122">
        <v>0.767</v>
      </c>
      <c r="K848" s="123">
        <v>0.915</v>
      </c>
      <c r="L848" s="117">
        <v>0.76</v>
      </c>
      <c r="M848" s="123">
        <v>0.838</v>
      </c>
      <c r="N848" s="122">
        <v>0.975</v>
      </c>
      <c r="O848" s="123">
        <v>0.842</v>
      </c>
      <c r="P848" s="122">
        <v>0.909</v>
      </c>
      <c r="Q848" s="123">
        <v>1.299</v>
      </c>
      <c r="R848" s="122">
        <v>1.183</v>
      </c>
      <c r="S848" s="122">
        <v>1.241</v>
      </c>
      <c r="T848" s="122">
        <v>2.207</v>
      </c>
      <c r="U848" s="122">
        <v>2.096</v>
      </c>
      <c r="V848" s="122">
        <v>2.152</v>
      </c>
      <c r="W848" s="122">
        <v>2.472</v>
      </c>
      <c r="X848" s="122">
        <v>2.355</v>
      </c>
      <c r="Y848" s="122">
        <v>2.414</v>
      </c>
      <c r="Z848" s="122">
        <v>2.92</v>
      </c>
      <c r="AA848" s="122">
        <v>2.716</v>
      </c>
      <c r="AB848" s="122">
        <v>2.818</v>
      </c>
      <c r="AC848" s="122">
        <v>3.1</v>
      </c>
      <c r="AD848" s="122">
        <v>2.85</v>
      </c>
      <c r="AE848" s="122">
        <v>2.975</v>
      </c>
      <c r="AF848" s="9">
        <f t="shared" si="1"/>
        <v>848</v>
      </c>
    </row>
    <row r="849" ht="15.75" customHeight="1">
      <c r="A849" s="116">
        <v>44489.0</v>
      </c>
      <c r="B849" s="122">
        <v>0.61</v>
      </c>
      <c r="C849" s="117">
        <v>0.32</v>
      </c>
      <c r="D849" s="117">
        <v>0.465</v>
      </c>
      <c r="E849" s="123">
        <v>0.717</v>
      </c>
      <c r="F849" s="117">
        <v>0.425</v>
      </c>
      <c r="G849" s="123">
        <v>0.571</v>
      </c>
      <c r="H849" s="117">
        <v>0.843</v>
      </c>
      <c r="I849" s="123">
        <v>0.682</v>
      </c>
      <c r="J849" s="122">
        <v>0.763</v>
      </c>
      <c r="K849" s="123">
        <v>0.918</v>
      </c>
      <c r="L849" s="117">
        <v>0.763</v>
      </c>
      <c r="M849" s="123">
        <v>0.84</v>
      </c>
      <c r="N849" s="122">
        <v>0.992</v>
      </c>
      <c r="O849" s="123">
        <v>0.845</v>
      </c>
      <c r="P849" s="122">
        <v>0.918</v>
      </c>
      <c r="Q849" s="123">
        <v>1.316</v>
      </c>
      <c r="R849" s="122">
        <v>1.175</v>
      </c>
      <c r="S849" s="122">
        <v>1.246</v>
      </c>
      <c r="T849" s="122">
        <v>2.215</v>
      </c>
      <c r="U849" s="122">
        <v>2.095</v>
      </c>
      <c r="V849" s="122">
        <v>2.155</v>
      </c>
      <c r="W849" s="122">
        <v>2.482</v>
      </c>
      <c r="X849" s="122">
        <v>2.353</v>
      </c>
      <c r="Y849" s="122">
        <v>2.418</v>
      </c>
      <c r="Z849" s="122">
        <v>2.94</v>
      </c>
      <c r="AA849" s="122">
        <v>2.706</v>
      </c>
      <c r="AB849" s="122">
        <v>2.823</v>
      </c>
      <c r="AC849" s="122">
        <v>3.1</v>
      </c>
      <c r="AD849" s="122">
        <v>2.85</v>
      </c>
      <c r="AE849" s="122">
        <v>2.975</v>
      </c>
      <c r="AF849" s="9">
        <f t="shared" si="1"/>
        <v>849</v>
      </c>
    </row>
    <row r="850" ht="15.75" customHeight="1">
      <c r="A850" s="116">
        <v>44488.0</v>
      </c>
      <c r="B850" s="122">
        <v>0.61</v>
      </c>
      <c r="C850" s="117">
        <v>0.32</v>
      </c>
      <c r="D850" s="117">
        <v>0.465</v>
      </c>
      <c r="E850" s="123">
        <v>0.708</v>
      </c>
      <c r="F850" s="117">
        <v>0.45</v>
      </c>
      <c r="G850" s="123">
        <v>0.579</v>
      </c>
      <c r="H850" s="117">
        <v>0.838</v>
      </c>
      <c r="I850" s="123">
        <v>0.698</v>
      </c>
      <c r="J850" s="122">
        <v>0.768</v>
      </c>
      <c r="K850" s="123">
        <v>0.908</v>
      </c>
      <c r="L850" s="117">
        <v>0.772</v>
      </c>
      <c r="M850" s="123">
        <v>0.84</v>
      </c>
      <c r="N850" s="122">
        <v>0.977</v>
      </c>
      <c r="O850" s="123">
        <v>0.846</v>
      </c>
      <c r="P850" s="122">
        <v>0.912</v>
      </c>
      <c r="Q850" s="123">
        <v>1.284</v>
      </c>
      <c r="R850" s="122">
        <v>1.205</v>
      </c>
      <c r="S850" s="122">
        <v>1.245</v>
      </c>
      <c r="T850" s="122">
        <v>2.206</v>
      </c>
      <c r="U850" s="122">
        <v>2.095</v>
      </c>
      <c r="V850" s="122">
        <v>2.151</v>
      </c>
      <c r="W850" s="122">
        <v>2.47</v>
      </c>
      <c r="X850" s="122">
        <v>2.38</v>
      </c>
      <c r="Y850" s="122">
        <v>2.425</v>
      </c>
      <c r="Z850" s="122">
        <v>2.94</v>
      </c>
      <c r="AA850" s="122">
        <v>2.706</v>
      </c>
      <c r="AB850" s="122">
        <v>2.823</v>
      </c>
      <c r="AC850" s="122">
        <v>3.1</v>
      </c>
      <c r="AD850" s="122">
        <v>2.85</v>
      </c>
      <c r="AE850" s="122">
        <v>2.975</v>
      </c>
      <c r="AF850" s="9">
        <f t="shared" si="1"/>
        <v>850</v>
      </c>
    </row>
    <row r="851" ht="15.75" customHeight="1">
      <c r="A851" s="116">
        <v>44487.0</v>
      </c>
      <c r="B851" s="122">
        <v>0.61</v>
      </c>
      <c r="C851" s="117">
        <v>0.32</v>
      </c>
      <c r="D851" s="117">
        <v>0.465</v>
      </c>
      <c r="E851" s="123">
        <v>0.705</v>
      </c>
      <c r="F851" s="117">
        <v>0.447</v>
      </c>
      <c r="G851" s="123">
        <v>0.576</v>
      </c>
      <c r="H851" s="117">
        <v>0.837</v>
      </c>
      <c r="I851" s="123">
        <v>0.698</v>
      </c>
      <c r="J851" s="122">
        <v>0.768</v>
      </c>
      <c r="K851" s="123">
        <v>0.918</v>
      </c>
      <c r="L851" s="117">
        <v>0.773</v>
      </c>
      <c r="M851" s="123">
        <v>0.845</v>
      </c>
      <c r="N851" s="122">
        <v>0.999</v>
      </c>
      <c r="O851" s="123">
        <v>0.847</v>
      </c>
      <c r="P851" s="122">
        <v>0.923</v>
      </c>
      <c r="Q851" s="123">
        <v>1.309</v>
      </c>
      <c r="R851" s="122">
        <v>1.198</v>
      </c>
      <c r="S851" s="122">
        <v>1.254</v>
      </c>
      <c r="T851" s="122">
        <v>2.197</v>
      </c>
      <c r="U851" s="122">
        <v>2.128</v>
      </c>
      <c r="V851" s="122">
        <v>2.163</v>
      </c>
      <c r="W851" s="122">
        <v>2.475</v>
      </c>
      <c r="X851" s="122">
        <v>2.396</v>
      </c>
      <c r="Y851" s="122">
        <v>2.436</v>
      </c>
      <c r="Z851" s="122">
        <v>2.94</v>
      </c>
      <c r="AA851" s="122">
        <v>2.706</v>
      </c>
      <c r="AB851" s="122">
        <v>2.823</v>
      </c>
      <c r="AC851" s="122">
        <v>3.1</v>
      </c>
      <c r="AD851" s="122">
        <v>2.85</v>
      </c>
      <c r="AE851" s="122">
        <v>2.975</v>
      </c>
      <c r="AF851" s="9">
        <f t="shared" si="1"/>
        <v>851</v>
      </c>
    </row>
    <row r="852" ht="15.75" customHeight="1">
      <c r="A852" s="116">
        <v>44484.0</v>
      </c>
      <c r="B852" s="122">
        <v>0.61</v>
      </c>
      <c r="C852" s="117">
        <v>0.32</v>
      </c>
      <c r="D852" s="117">
        <v>0.465</v>
      </c>
      <c r="E852" s="123">
        <v>0.742</v>
      </c>
      <c r="F852" s="117">
        <v>0.442</v>
      </c>
      <c r="G852" s="123">
        <v>0.592</v>
      </c>
      <c r="H852" s="117">
        <v>0.858</v>
      </c>
      <c r="I852" s="123">
        <v>0.675</v>
      </c>
      <c r="J852" s="122">
        <v>0.767</v>
      </c>
      <c r="K852" s="123">
        <v>0.913</v>
      </c>
      <c r="L852" s="117">
        <v>0.751</v>
      </c>
      <c r="M852" s="123">
        <v>0.832</v>
      </c>
      <c r="N852" s="122">
        <v>0.968</v>
      </c>
      <c r="O852" s="123">
        <v>0.826</v>
      </c>
      <c r="P852" s="122">
        <v>0.897</v>
      </c>
      <c r="Q852" s="123">
        <v>1.301</v>
      </c>
      <c r="R852" s="122">
        <v>1.195</v>
      </c>
      <c r="S852" s="122">
        <v>1.248</v>
      </c>
      <c r="T852" s="122">
        <v>2.195</v>
      </c>
      <c r="U852" s="122">
        <v>2.092</v>
      </c>
      <c r="V852" s="122">
        <v>2.144</v>
      </c>
      <c r="W852" s="122">
        <v>2.451</v>
      </c>
      <c r="X852" s="122">
        <v>2.341</v>
      </c>
      <c r="Y852" s="122">
        <v>2.396</v>
      </c>
      <c r="Z852" s="122">
        <v>2.94</v>
      </c>
      <c r="AA852" s="122">
        <v>2.706</v>
      </c>
      <c r="AB852" s="122">
        <v>2.823</v>
      </c>
      <c r="AC852" s="122">
        <v>3.1</v>
      </c>
      <c r="AD852" s="122">
        <v>2.85</v>
      </c>
      <c r="AE852" s="122">
        <v>2.975</v>
      </c>
      <c r="AF852" s="9">
        <f t="shared" si="1"/>
        <v>852</v>
      </c>
    </row>
    <row r="853" ht="15.75" customHeight="1">
      <c r="A853" s="116">
        <v>44483.0</v>
      </c>
      <c r="B853" s="122">
        <v>0.62</v>
      </c>
      <c r="C853" s="117">
        <v>0.33</v>
      </c>
      <c r="D853" s="117">
        <v>0.475</v>
      </c>
      <c r="E853" s="123">
        <v>0.758</v>
      </c>
      <c r="F853" s="117">
        <v>0.467</v>
      </c>
      <c r="G853" s="123">
        <v>0.613</v>
      </c>
      <c r="H853" s="117">
        <v>0.86</v>
      </c>
      <c r="I853" s="123">
        <v>0.72</v>
      </c>
      <c r="J853" s="122">
        <v>0.79</v>
      </c>
      <c r="K853" s="123">
        <v>0.922</v>
      </c>
      <c r="L853" s="117">
        <v>0.776</v>
      </c>
      <c r="M853" s="123">
        <v>0.849</v>
      </c>
      <c r="N853" s="122">
        <v>0.984</v>
      </c>
      <c r="O853" s="123">
        <v>0.833</v>
      </c>
      <c r="P853" s="122">
        <v>0.908</v>
      </c>
      <c r="Q853" s="123">
        <v>1.312</v>
      </c>
      <c r="R853" s="122">
        <v>1.187</v>
      </c>
      <c r="S853" s="122">
        <v>1.25</v>
      </c>
      <c r="T853" s="122">
        <v>2.198</v>
      </c>
      <c r="U853" s="122">
        <v>2.094</v>
      </c>
      <c r="V853" s="122">
        <v>2.146</v>
      </c>
      <c r="W853" s="122">
        <v>2.455</v>
      </c>
      <c r="X853" s="122">
        <v>2.358</v>
      </c>
      <c r="Y853" s="122">
        <v>2.407</v>
      </c>
      <c r="Z853" s="122">
        <v>2.96</v>
      </c>
      <c r="AA853" s="122">
        <v>2.706</v>
      </c>
      <c r="AB853" s="122">
        <v>2.833</v>
      </c>
      <c r="AC853" s="122">
        <v>3.1</v>
      </c>
      <c r="AD853" s="122">
        <v>2.85</v>
      </c>
      <c r="AE853" s="122">
        <v>2.975</v>
      </c>
      <c r="AF853" s="9">
        <f t="shared" si="1"/>
        <v>853</v>
      </c>
    </row>
    <row r="854" ht="15.75" customHeight="1">
      <c r="A854" s="116">
        <v>44482.0</v>
      </c>
      <c r="B854" s="122">
        <v>0.62</v>
      </c>
      <c r="C854" s="117">
        <v>0.33</v>
      </c>
      <c r="D854" s="117">
        <v>0.475</v>
      </c>
      <c r="E854" s="123">
        <v>0.758</v>
      </c>
      <c r="F854" s="117">
        <v>0.467</v>
      </c>
      <c r="G854" s="123">
        <v>0.613</v>
      </c>
      <c r="H854" s="117">
        <v>0.863</v>
      </c>
      <c r="I854" s="123">
        <v>0.723</v>
      </c>
      <c r="J854" s="122">
        <v>0.793</v>
      </c>
      <c r="K854" s="123">
        <v>0.925</v>
      </c>
      <c r="L854" s="117">
        <v>0.78</v>
      </c>
      <c r="M854" s="123">
        <v>0.853</v>
      </c>
      <c r="N854" s="122">
        <v>0.987</v>
      </c>
      <c r="O854" s="123">
        <v>0.836</v>
      </c>
      <c r="P854" s="122">
        <v>0.912</v>
      </c>
      <c r="Q854" s="123">
        <v>1.325</v>
      </c>
      <c r="R854" s="122">
        <v>1.166</v>
      </c>
      <c r="S854" s="122">
        <v>1.246</v>
      </c>
      <c r="T854" s="122">
        <v>2.201</v>
      </c>
      <c r="U854" s="122">
        <v>2.093</v>
      </c>
      <c r="V854" s="122">
        <v>2.147</v>
      </c>
      <c r="W854" s="122">
        <v>2.465</v>
      </c>
      <c r="X854" s="122">
        <v>2.353</v>
      </c>
      <c r="Y854" s="122">
        <v>2.409</v>
      </c>
      <c r="Z854" s="122">
        <v>2.96</v>
      </c>
      <c r="AA854" s="122">
        <v>2.706</v>
      </c>
      <c r="AB854" s="122">
        <v>2.833</v>
      </c>
      <c r="AC854" s="122">
        <v>3.1</v>
      </c>
      <c r="AD854" s="122">
        <v>2.85</v>
      </c>
      <c r="AE854" s="122">
        <v>2.975</v>
      </c>
      <c r="AF854" s="9">
        <f t="shared" si="1"/>
        <v>854</v>
      </c>
    </row>
    <row r="855" ht="15.75" customHeight="1">
      <c r="A855" s="116">
        <v>44481.0</v>
      </c>
      <c r="B855" s="122">
        <v>0.62</v>
      </c>
      <c r="C855" s="117">
        <v>0.33</v>
      </c>
      <c r="D855" s="117">
        <v>0.475</v>
      </c>
      <c r="E855" s="123">
        <v>0.758</v>
      </c>
      <c r="F855" s="117">
        <v>0.467</v>
      </c>
      <c r="G855" s="123">
        <v>0.613</v>
      </c>
      <c r="H855" s="117">
        <v>0.877</v>
      </c>
      <c r="I855" s="123">
        <v>0.688</v>
      </c>
      <c r="J855" s="122">
        <v>0.783</v>
      </c>
      <c r="K855" s="123">
        <v>0.934</v>
      </c>
      <c r="L855" s="117">
        <v>0.773</v>
      </c>
      <c r="M855" s="123">
        <v>0.854</v>
      </c>
      <c r="N855" s="122">
        <v>0.992</v>
      </c>
      <c r="O855" s="123">
        <v>0.857</v>
      </c>
      <c r="P855" s="122">
        <v>0.925</v>
      </c>
      <c r="Q855" s="123">
        <v>1.3</v>
      </c>
      <c r="R855" s="122">
        <v>1.207</v>
      </c>
      <c r="S855" s="122">
        <v>1.254</v>
      </c>
      <c r="T855" s="122">
        <v>2.202</v>
      </c>
      <c r="U855" s="122">
        <v>2.097</v>
      </c>
      <c r="V855" s="122">
        <v>2.15</v>
      </c>
      <c r="W855" s="122">
        <v>2.46</v>
      </c>
      <c r="X855" s="122">
        <v>2.367</v>
      </c>
      <c r="Y855" s="122">
        <v>2.414</v>
      </c>
      <c r="Z855" s="122">
        <v>2.96</v>
      </c>
      <c r="AA855" s="122">
        <v>2.706</v>
      </c>
      <c r="AB855" s="122">
        <v>2.833</v>
      </c>
      <c r="AC855" s="122">
        <v>3.1</v>
      </c>
      <c r="AD855" s="122">
        <v>2.85</v>
      </c>
      <c r="AE855" s="122">
        <v>2.975</v>
      </c>
      <c r="AF855" s="9">
        <f t="shared" si="1"/>
        <v>855</v>
      </c>
    </row>
    <row r="856" ht="15.75" customHeight="1">
      <c r="A856" s="116">
        <v>44480.0</v>
      </c>
      <c r="B856" s="122">
        <v>0.62</v>
      </c>
      <c r="C856" s="117">
        <v>0.33</v>
      </c>
      <c r="D856" s="117">
        <v>0.475</v>
      </c>
      <c r="E856" s="123">
        <v>0.75</v>
      </c>
      <c r="F856" s="117">
        <v>0.458</v>
      </c>
      <c r="G856" s="123">
        <v>0.604</v>
      </c>
      <c r="H856" s="117">
        <v>0.885</v>
      </c>
      <c r="I856" s="123">
        <v>0.697</v>
      </c>
      <c r="J856" s="122">
        <v>0.791</v>
      </c>
      <c r="K856" s="123">
        <v>0.946</v>
      </c>
      <c r="L856" s="117">
        <v>0.777</v>
      </c>
      <c r="M856" s="123">
        <v>0.861</v>
      </c>
      <c r="N856" s="122">
        <v>1.007</v>
      </c>
      <c r="O856" s="123">
        <v>0.856</v>
      </c>
      <c r="P856" s="122">
        <v>0.932</v>
      </c>
      <c r="Q856" s="123">
        <v>1.302</v>
      </c>
      <c r="R856" s="122">
        <v>1.195</v>
      </c>
      <c r="S856" s="122">
        <v>1.249</v>
      </c>
      <c r="T856" s="122">
        <v>2.203</v>
      </c>
      <c r="U856" s="122">
        <v>2.094</v>
      </c>
      <c r="V856" s="122">
        <v>2.149</v>
      </c>
      <c r="W856" s="122">
        <v>2.465</v>
      </c>
      <c r="X856" s="122">
        <v>2.368</v>
      </c>
      <c r="Y856" s="122">
        <v>2.417</v>
      </c>
      <c r="Z856" s="122">
        <v>2.96</v>
      </c>
      <c r="AA856" s="122">
        <v>2.706</v>
      </c>
      <c r="AB856" s="122">
        <v>2.833</v>
      </c>
      <c r="AC856" s="122">
        <v>3.1</v>
      </c>
      <c r="AD856" s="122">
        <v>2.85</v>
      </c>
      <c r="AE856" s="122">
        <v>2.975</v>
      </c>
      <c r="AF856" s="9">
        <f t="shared" si="1"/>
        <v>856</v>
      </c>
    </row>
    <row r="857" ht="15.75" customHeight="1">
      <c r="A857" s="116">
        <v>44477.0</v>
      </c>
      <c r="B857" s="122">
        <v>0.62</v>
      </c>
      <c r="C857" s="117">
        <v>0.33</v>
      </c>
      <c r="D857" s="117">
        <v>0.475</v>
      </c>
      <c r="E857" s="123">
        <v>0.75</v>
      </c>
      <c r="F857" s="117">
        <v>0.458</v>
      </c>
      <c r="G857" s="123">
        <v>0.604</v>
      </c>
      <c r="H857" s="117">
        <v>0.903</v>
      </c>
      <c r="I857" s="123">
        <v>0.73</v>
      </c>
      <c r="J857" s="122">
        <v>0.817</v>
      </c>
      <c r="K857" s="123">
        <v>0.955</v>
      </c>
      <c r="L857" s="117">
        <v>0.792</v>
      </c>
      <c r="M857" s="123">
        <v>0.873</v>
      </c>
      <c r="N857" s="122">
        <v>1.006</v>
      </c>
      <c r="O857" s="123">
        <v>0.854</v>
      </c>
      <c r="P857" s="122">
        <v>0.93</v>
      </c>
      <c r="Q857" s="123">
        <v>1.306</v>
      </c>
      <c r="R857" s="122">
        <v>1.169</v>
      </c>
      <c r="S857" s="122">
        <v>1.238</v>
      </c>
      <c r="T857" s="122">
        <v>2.198</v>
      </c>
      <c r="U857" s="122">
        <v>2.095</v>
      </c>
      <c r="V857" s="122">
        <v>2.147</v>
      </c>
      <c r="W857" s="122">
        <v>2.461</v>
      </c>
      <c r="X857" s="122">
        <v>2.368</v>
      </c>
      <c r="Y857" s="122">
        <v>2.415</v>
      </c>
      <c r="Z857" s="122">
        <v>2.96</v>
      </c>
      <c r="AA857" s="122">
        <v>2.706</v>
      </c>
      <c r="AB857" s="122">
        <v>2.833</v>
      </c>
      <c r="AC857" s="122">
        <v>3.1</v>
      </c>
      <c r="AD857" s="122">
        <v>2.85</v>
      </c>
      <c r="AE857" s="122">
        <v>2.975</v>
      </c>
      <c r="AF857" s="9">
        <f t="shared" si="1"/>
        <v>857</v>
      </c>
    </row>
    <row r="858" ht="15.75" customHeight="1">
      <c r="A858" s="116">
        <v>44476.0</v>
      </c>
      <c r="B858" s="122">
        <v>0.61</v>
      </c>
      <c r="C858" s="117">
        <v>0.32</v>
      </c>
      <c r="D858" s="117">
        <v>0.465</v>
      </c>
      <c r="E858" s="123">
        <v>0.75</v>
      </c>
      <c r="F858" s="117">
        <v>0.458</v>
      </c>
      <c r="G858" s="123">
        <v>0.604</v>
      </c>
      <c r="H858" s="117">
        <v>0.882</v>
      </c>
      <c r="I858" s="123">
        <v>0.722</v>
      </c>
      <c r="J858" s="122">
        <v>0.802</v>
      </c>
      <c r="K858" s="123">
        <v>0.941</v>
      </c>
      <c r="L858" s="117">
        <v>0.784</v>
      </c>
      <c r="M858" s="123">
        <v>0.863</v>
      </c>
      <c r="N858" s="122">
        <v>1.001</v>
      </c>
      <c r="O858" s="123">
        <v>0.846</v>
      </c>
      <c r="P858" s="122">
        <v>0.924</v>
      </c>
      <c r="Q858" s="123">
        <v>1.284</v>
      </c>
      <c r="R858" s="122">
        <v>1.171</v>
      </c>
      <c r="S858" s="122">
        <v>1.228</v>
      </c>
      <c r="T858" s="122">
        <v>2.184</v>
      </c>
      <c r="U858" s="122">
        <v>2.084</v>
      </c>
      <c r="V858" s="122">
        <v>2.134</v>
      </c>
      <c r="W858" s="122">
        <v>2.453</v>
      </c>
      <c r="X858" s="122">
        <v>2.337</v>
      </c>
      <c r="Y858" s="122">
        <v>2.395</v>
      </c>
      <c r="Z858" s="122">
        <v>2.96</v>
      </c>
      <c r="AA858" s="122">
        <v>2.706</v>
      </c>
      <c r="AB858" s="122">
        <v>2.833</v>
      </c>
      <c r="AC858" s="122">
        <v>3.1</v>
      </c>
      <c r="AD858" s="122">
        <v>2.85</v>
      </c>
      <c r="AE858" s="122">
        <v>2.975</v>
      </c>
      <c r="AF858" s="9">
        <f t="shared" si="1"/>
        <v>858</v>
      </c>
    </row>
    <row r="859" ht="15.75" customHeight="1">
      <c r="A859" s="116">
        <v>44475.0</v>
      </c>
      <c r="B859" s="122">
        <v>0.61</v>
      </c>
      <c r="C859" s="117">
        <v>0.32</v>
      </c>
      <c r="D859" s="117">
        <v>0.465</v>
      </c>
      <c r="E859" s="123">
        <v>0.755</v>
      </c>
      <c r="F859" s="117">
        <v>0.463</v>
      </c>
      <c r="G859" s="123">
        <v>0.609</v>
      </c>
      <c r="H859" s="117">
        <v>0.928</v>
      </c>
      <c r="I859" s="123">
        <v>0.738</v>
      </c>
      <c r="J859" s="122">
        <v>0.833</v>
      </c>
      <c r="K859" s="123">
        <v>0.967</v>
      </c>
      <c r="L859" s="117">
        <v>0.795</v>
      </c>
      <c r="M859" s="123">
        <v>0.881</v>
      </c>
      <c r="N859" s="122">
        <v>1.006</v>
      </c>
      <c r="O859" s="123">
        <v>0.851</v>
      </c>
      <c r="P859" s="122">
        <v>0.929</v>
      </c>
      <c r="Q859" s="123">
        <v>1.289</v>
      </c>
      <c r="R859" s="122">
        <v>1.179</v>
      </c>
      <c r="S859" s="122">
        <v>1.234</v>
      </c>
      <c r="T859" s="122">
        <v>2.172</v>
      </c>
      <c r="U859" s="122">
        <v>2.085</v>
      </c>
      <c r="V859" s="122">
        <v>2.129</v>
      </c>
      <c r="W859" s="122">
        <v>2.431</v>
      </c>
      <c r="X859" s="122">
        <v>2.353</v>
      </c>
      <c r="Y859" s="122">
        <v>2.392</v>
      </c>
      <c r="Z859" s="122">
        <v>2.948</v>
      </c>
      <c r="AA859" s="122">
        <v>2.71</v>
      </c>
      <c r="AB859" s="122">
        <v>2.829</v>
      </c>
      <c r="AC859" s="122">
        <v>3.1</v>
      </c>
      <c r="AD859" s="122">
        <v>2.85</v>
      </c>
      <c r="AE859" s="122">
        <v>2.975</v>
      </c>
      <c r="AF859" s="9">
        <f t="shared" si="1"/>
        <v>859</v>
      </c>
    </row>
    <row r="860" ht="15.75" customHeight="1">
      <c r="A860" s="116">
        <v>44474.0</v>
      </c>
      <c r="B860" s="122">
        <v>0.61</v>
      </c>
      <c r="C860" s="117">
        <v>0.32</v>
      </c>
      <c r="D860" s="117">
        <v>0.465</v>
      </c>
      <c r="E860" s="123">
        <v>0.755</v>
      </c>
      <c r="F860" s="117">
        <v>0.463</v>
      </c>
      <c r="G860" s="123">
        <v>0.609</v>
      </c>
      <c r="H860" s="117">
        <v>0.905</v>
      </c>
      <c r="I860" s="123">
        <v>0.74</v>
      </c>
      <c r="J860" s="122">
        <v>0.823</v>
      </c>
      <c r="K860" s="123">
        <v>0.951</v>
      </c>
      <c r="L860" s="117">
        <v>0.807</v>
      </c>
      <c r="M860" s="123">
        <v>0.879</v>
      </c>
      <c r="N860" s="122">
        <v>0.996</v>
      </c>
      <c r="O860" s="123">
        <v>0.875</v>
      </c>
      <c r="P860" s="122">
        <v>0.935</v>
      </c>
      <c r="Q860" s="123">
        <v>1.304</v>
      </c>
      <c r="R860" s="122">
        <v>1.178</v>
      </c>
      <c r="S860" s="122">
        <v>1.241</v>
      </c>
      <c r="T860" s="122">
        <v>2.174</v>
      </c>
      <c r="U860" s="122">
        <v>2.078</v>
      </c>
      <c r="V860" s="122">
        <v>2.126</v>
      </c>
      <c r="W860" s="122">
        <v>2.407</v>
      </c>
      <c r="X860" s="122">
        <v>2.361</v>
      </c>
      <c r="Y860" s="122">
        <v>2.384</v>
      </c>
      <c r="Z860" s="122">
        <v>2.96</v>
      </c>
      <c r="AA860" s="122">
        <v>2.706</v>
      </c>
      <c r="AB860" s="122">
        <v>2.833</v>
      </c>
      <c r="AC860" s="122">
        <v>3.1</v>
      </c>
      <c r="AD860" s="122">
        <v>2.85</v>
      </c>
      <c r="AE860" s="122">
        <v>2.975</v>
      </c>
      <c r="AF860" s="9">
        <f t="shared" si="1"/>
        <v>860</v>
      </c>
    </row>
    <row r="861" ht="15.75" customHeight="1">
      <c r="A861" s="116">
        <v>44473.0</v>
      </c>
      <c r="B861" s="122">
        <v>0.61</v>
      </c>
      <c r="C861" s="117">
        <v>0.32</v>
      </c>
      <c r="D861" s="117">
        <v>0.465</v>
      </c>
      <c r="E861" s="123">
        <v>0.763</v>
      </c>
      <c r="F861" s="117">
        <v>0.463</v>
      </c>
      <c r="G861" s="123">
        <v>0.613</v>
      </c>
      <c r="H861" s="117">
        <v>0.93</v>
      </c>
      <c r="I861" s="123">
        <v>0.74</v>
      </c>
      <c r="J861" s="122">
        <v>0.835</v>
      </c>
      <c r="K861" s="123">
        <v>0.963</v>
      </c>
      <c r="L861" s="117">
        <v>0.809</v>
      </c>
      <c r="M861" s="123">
        <v>0.886</v>
      </c>
      <c r="N861" s="122">
        <v>0.995</v>
      </c>
      <c r="O861" s="123">
        <v>0.878</v>
      </c>
      <c r="P861" s="122">
        <v>0.937</v>
      </c>
      <c r="Q861" s="123">
        <v>1.32</v>
      </c>
      <c r="R861" s="122">
        <v>1.185</v>
      </c>
      <c r="S861" s="122">
        <v>1.253</v>
      </c>
      <c r="T861" s="122">
        <v>2.184</v>
      </c>
      <c r="U861" s="122">
        <v>2.068</v>
      </c>
      <c r="V861" s="122">
        <v>2.126</v>
      </c>
      <c r="W861" s="122">
        <v>2.428</v>
      </c>
      <c r="X861" s="122">
        <v>2.35</v>
      </c>
      <c r="Y861" s="122">
        <v>2.389</v>
      </c>
      <c r="Z861" s="122">
        <v>2.96</v>
      </c>
      <c r="AA861" s="122">
        <v>2.706</v>
      </c>
      <c r="AB861" s="122">
        <v>2.833</v>
      </c>
      <c r="AC861" s="122">
        <v>3.1</v>
      </c>
      <c r="AD861" s="122">
        <v>2.85</v>
      </c>
      <c r="AE861" s="122">
        <v>2.975</v>
      </c>
      <c r="AF861" s="9">
        <f t="shared" si="1"/>
        <v>861</v>
      </c>
    </row>
    <row r="862" ht="15.75" customHeight="1">
      <c r="A862" s="116">
        <v>44470.0</v>
      </c>
      <c r="B862" s="122">
        <v>0.61</v>
      </c>
      <c r="C862" s="117">
        <v>0.32</v>
      </c>
      <c r="D862" s="117">
        <v>0.465</v>
      </c>
      <c r="E862" s="123">
        <v>0.763</v>
      </c>
      <c r="F862" s="117">
        <v>0.463</v>
      </c>
      <c r="G862" s="123">
        <v>0.613</v>
      </c>
      <c r="H862" s="117">
        <v>0.905</v>
      </c>
      <c r="I862" s="123">
        <v>0.732</v>
      </c>
      <c r="J862" s="122">
        <v>0.818</v>
      </c>
      <c r="K862" s="123">
        <v>0.959</v>
      </c>
      <c r="L862" s="117">
        <v>0.792</v>
      </c>
      <c r="M862" s="123">
        <v>0.876</v>
      </c>
      <c r="N862" s="122">
        <v>1.013</v>
      </c>
      <c r="O862" s="123">
        <v>0.853</v>
      </c>
      <c r="P862" s="122">
        <v>0.933</v>
      </c>
      <c r="Q862" s="123">
        <v>1.313</v>
      </c>
      <c r="R862" s="122">
        <v>1.18</v>
      </c>
      <c r="S862" s="122">
        <v>1.247</v>
      </c>
      <c r="T862" s="122">
        <v>2.18</v>
      </c>
      <c r="U862" s="122">
        <v>2.071</v>
      </c>
      <c r="V862" s="122">
        <v>2.126</v>
      </c>
      <c r="W862" s="122">
        <v>2.427</v>
      </c>
      <c r="X862" s="122">
        <v>2.349</v>
      </c>
      <c r="Y862" s="122">
        <v>2.388</v>
      </c>
      <c r="Z862" s="122">
        <v>2.948</v>
      </c>
      <c r="AA862" s="122">
        <v>2.71</v>
      </c>
      <c r="AB862" s="122">
        <v>2.829</v>
      </c>
      <c r="AC862" s="122">
        <v>3.1</v>
      </c>
      <c r="AD862" s="122">
        <v>2.85</v>
      </c>
      <c r="AE862" s="122">
        <v>2.975</v>
      </c>
      <c r="AF862" s="9">
        <f t="shared" si="1"/>
        <v>862</v>
      </c>
    </row>
    <row r="863" ht="15.75" customHeight="1">
      <c r="A863" s="116">
        <v>44469.0</v>
      </c>
      <c r="B863" s="122">
        <v>0.61</v>
      </c>
      <c r="C863" s="117">
        <v>0.32</v>
      </c>
      <c r="D863" s="117">
        <v>0.465</v>
      </c>
      <c r="E863" s="123">
        <v>0.767</v>
      </c>
      <c r="F863" s="117">
        <v>0.467</v>
      </c>
      <c r="G863" s="123">
        <v>0.617</v>
      </c>
      <c r="H863" s="117">
        <v>0.942</v>
      </c>
      <c r="I863" s="123">
        <v>0.712</v>
      </c>
      <c r="J863" s="122">
        <v>0.827</v>
      </c>
      <c r="K863" s="123">
        <v>0.984</v>
      </c>
      <c r="L863" s="117">
        <v>0.794</v>
      </c>
      <c r="M863" s="123">
        <v>0.889</v>
      </c>
      <c r="N863" s="122">
        <v>1.025</v>
      </c>
      <c r="O863" s="123">
        <v>0.876</v>
      </c>
      <c r="P863" s="122">
        <v>0.951</v>
      </c>
      <c r="Q863" s="123">
        <v>1.317</v>
      </c>
      <c r="R863" s="122">
        <v>1.201</v>
      </c>
      <c r="S863" s="122">
        <v>1.259</v>
      </c>
      <c r="T863" s="122">
        <v>2.189</v>
      </c>
      <c r="U863" s="122">
        <v>2.096</v>
      </c>
      <c r="V863" s="122">
        <v>2.143</v>
      </c>
      <c r="W863" s="122">
        <v>2.43</v>
      </c>
      <c r="X863" s="122">
        <v>2.364</v>
      </c>
      <c r="Y863" s="122">
        <v>2.397</v>
      </c>
      <c r="Z863" s="122">
        <v>2.948</v>
      </c>
      <c r="AA863" s="122">
        <v>2.71</v>
      </c>
      <c r="AB863" s="122">
        <v>2.829</v>
      </c>
      <c r="AC863" s="122">
        <v>3.1</v>
      </c>
      <c r="AD863" s="122">
        <v>2.85</v>
      </c>
      <c r="AE863" s="122">
        <v>2.975</v>
      </c>
      <c r="AF863" s="9">
        <f t="shared" si="1"/>
        <v>863</v>
      </c>
    </row>
    <row r="864" ht="15.75" customHeight="1">
      <c r="A864" s="116">
        <v>44468.0</v>
      </c>
      <c r="B864" s="122">
        <v>0.61</v>
      </c>
      <c r="C864" s="117">
        <v>0.32</v>
      </c>
      <c r="D864" s="117">
        <v>0.465</v>
      </c>
      <c r="E864" s="123">
        <v>0.767</v>
      </c>
      <c r="F864" s="117">
        <v>0.467</v>
      </c>
      <c r="G864" s="123">
        <v>0.617</v>
      </c>
      <c r="H864" s="117">
        <v>0.953</v>
      </c>
      <c r="I864" s="123">
        <v>0.712</v>
      </c>
      <c r="J864" s="122">
        <v>0.833</v>
      </c>
      <c r="K864" s="123">
        <v>0.993</v>
      </c>
      <c r="L864" s="117">
        <v>0.792</v>
      </c>
      <c r="M864" s="123">
        <v>0.892</v>
      </c>
      <c r="N864" s="122">
        <v>1.033</v>
      </c>
      <c r="O864" s="123">
        <v>0.872</v>
      </c>
      <c r="P864" s="122">
        <v>0.952</v>
      </c>
      <c r="Q864" s="123">
        <v>1.333</v>
      </c>
      <c r="R864" s="122">
        <v>1.206</v>
      </c>
      <c r="S864" s="122">
        <v>1.27</v>
      </c>
      <c r="T864" s="122">
        <v>2.201</v>
      </c>
      <c r="U864" s="122">
        <v>2.084</v>
      </c>
      <c r="V864" s="122">
        <v>2.143</v>
      </c>
      <c r="W864" s="122">
        <v>2.446</v>
      </c>
      <c r="X864" s="122">
        <v>2.371</v>
      </c>
      <c r="Y864" s="122">
        <v>2.409</v>
      </c>
      <c r="Z864" s="122">
        <v>2.96</v>
      </c>
      <c r="AA864" s="122">
        <v>2.71</v>
      </c>
      <c r="AB864" s="122">
        <v>2.835</v>
      </c>
      <c r="AC864" s="122">
        <v>3.1</v>
      </c>
      <c r="AD864" s="122">
        <v>2.858</v>
      </c>
      <c r="AE864" s="122">
        <v>2.979</v>
      </c>
      <c r="AF864" s="9">
        <f t="shared" si="1"/>
        <v>864</v>
      </c>
    </row>
    <row r="865" ht="15.75" customHeight="1">
      <c r="A865" s="116">
        <v>44467.0</v>
      </c>
      <c r="B865" s="122">
        <v>0.546</v>
      </c>
      <c r="C865" s="117">
        <v>0.286</v>
      </c>
      <c r="D865" s="117">
        <v>0.416</v>
      </c>
      <c r="E865" s="123">
        <v>0.733</v>
      </c>
      <c r="F865" s="117">
        <v>0.442</v>
      </c>
      <c r="G865" s="123">
        <v>0.588</v>
      </c>
      <c r="H865" s="117">
        <v>0.903</v>
      </c>
      <c r="I865" s="123">
        <v>0.727</v>
      </c>
      <c r="J865" s="122">
        <v>0.815</v>
      </c>
      <c r="K865" s="123">
        <v>0.955</v>
      </c>
      <c r="L865" s="117">
        <v>0.792</v>
      </c>
      <c r="M865" s="123">
        <v>0.873</v>
      </c>
      <c r="N865" s="122">
        <v>1.006</v>
      </c>
      <c r="O865" s="123">
        <v>0.857</v>
      </c>
      <c r="P865" s="122">
        <v>0.932</v>
      </c>
      <c r="Q865" s="123">
        <v>1.338</v>
      </c>
      <c r="R865" s="122">
        <v>1.187</v>
      </c>
      <c r="S865" s="122">
        <v>1.263</v>
      </c>
      <c r="T865" s="122">
        <v>2.162</v>
      </c>
      <c r="U865" s="122">
        <v>2.072</v>
      </c>
      <c r="V865" s="122">
        <v>2.117</v>
      </c>
      <c r="W865" s="122">
        <v>2.444</v>
      </c>
      <c r="X865" s="122">
        <v>2.326</v>
      </c>
      <c r="Y865" s="122">
        <v>2.385</v>
      </c>
      <c r="Z865" s="122">
        <v>2.94</v>
      </c>
      <c r="AA865" s="122">
        <v>2.704</v>
      </c>
      <c r="AB865" s="122">
        <v>2.822</v>
      </c>
      <c r="AC865" s="122">
        <v>3.1</v>
      </c>
      <c r="AD865" s="122">
        <v>2.853</v>
      </c>
      <c r="AE865" s="122">
        <v>2.976</v>
      </c>
      <c r="AF865" s="9">
        <f t="shared" si="1"/>
        <v>865</v>
      </c>
    </row>
    <row r="866" ht="15.75" customHeight="1">
      <c r="A866" s="116">
        <v>44466.0</v>
      </c>
      <c r="B866" s="122">
        <v>0.516</v>
      </c>
      <c r="C866" s="117">
        <v>0.256</v>
      </c>
      <c r="D866" s="117">
        <v>0.386</v>
      </c>
      <c r="E866" s="123">
        <v>0.717</v>
      </c>
      <c r="F866" s="117">
        <v>0.433</v>
      </c>
      <c r="G866" s="123">
        <v>0.575</v>
      </c>
      <c r="H866" s="117">
        <v>0.925</v>
      </c>
      <c r="I866" s="123">
        <v>0.695</v>
      </c>
      <c r="J866" s="122">
        <v>0.81</v>
      </c>
      <c r="K866" s="123">
        <v>0.966</v>
      </c>
      <c r="L866" s="117">
        <v>0.779</v>
      </c>
      <c r="M866" s="123">
        <v>0.873</v>
      </c>
      <c r="N866" s="122">
        <v>1.007</v>
      </c>
      <c r="O866" s="123">
        <v>0.864</v>
      </c>
      <c r="P866" s="122">
        <v>0.935</v>
      </c>
      <c r="Q866" s="123">
        <v>1.33</v>
      </c>
      <c r="R866" s="122">
        <v>1.193</v>
      </c>
      <c r="S866" s="122">
        <v>1.262</v>
      </c>
      <c r="T866" s="122">
        <v>2.197</v>
      </c>
      <c r="U866" s="122">
        <v>2.071</v>
      </c>
      <c r="V866" s="122">
        <v>2.134</v>
      </c>
      <c r="W866" s="122">
        <v>2.423</v>
      </c>
      <c r="X866" s="122">
        <v>2.328</v>
      </c>
      <c r="Y866" s="122">
        <v>2.376</v>
      </c>
      <c r="Z866" s="122">
        <v>2.952</v>
      </c>
      <c r="AA866" s="122">
        <v>2.702</v>
      </c>
      <c r="AB866" s="122">
        <v>2.827</v>
      </c>
      <c r="AC866" s="122">
        <v>3.1</v>
      </c>
      <c r="AD866" s="122">
        <v>2.853</v>
      </c>
      <c r="AE866" s="122">
        <v>2.976</v>
      </c>
      <c r="AF866" s="9">
        <f t="shared" si="1"/>
        <v>866</v>
      </c>
    </row>
    <row r="867" ht="15.75" customHeight="1">
      <c r="A867" s="116">
        <v>44463.0</v>
      </c>
      <c r="B867" s="122">
        <v>0.51</v>
      </c>
      <c r="C867" s="117">
        <v>0.24</v>
      </c>
      <c r="D867" s="117">
        <v>0.375</v>
      </c>
      <c r="E867" s="123">
        <v>0.717</v>
      </c>
      <c r="F867" s="117">
        <v>0.433</v>
      </c>
      <c r="G867" s="123">
        <v>0.575</v>
      </c>
      <c r="H867" s="117">
        <v>0.922</v>
      </c>
      <c r="I867" s="123">
        <v>0.695</v>
      </c>
      <c r="J867" s="122">
        <v>0.808</v>
      </c>
      <c r="K867" s="123">
        <v>0.959</v>
      </c>
      <c r="L867" s="117">
        <v>0.772</v>
      </c>
      <c r="M867" s="123">
        <v>0.865</v>
      </c>
      <c r="N867" s="122">
        <v>0.995</v>
      </c>
      <c r="O867" s="123">
        <v>0.849</v>
      </c>
      <c r="P867" s="122">
        <v>0.922</v>
      </c>
      <c r="Q867" s="123">
        <v>1.306</v>
      </c>
      <c r="R867" s="122">
        <v>1.198</v>
      </c>
      <c r="S867" s="122">
        <v>1.252</v>
      </c>
      <c r="T867" s="122">
        <v>2.171</v>
      </c>
      <c r="U867" s="122">
        <v>2.069</v>
      </c>
      <c r="V867" s="122">
        <v>2.12</v>
      </c>
      <c r="W867" s="122">
        <v>2.419</v>
      </c>
      <c r="X867" s="122">
        <v>2.314</v>
      </c>
      <c r="Y867" s="122">
        <v>2.367</v>
      </c>
      <c r="Z867" s="122">
        <v>2.933</v>
      </c>
      <c r="AA867" s="122">
        <v>2.718</v>
      </c>
      <c r="AB867" s="122">
        <v>2.826</v>
      </c>
      <c r="AC867" s="122">
        <v>3.1</v>
      </c>
      <c r="AD867" s="122">
        <v>2.85</v>
      </c>
      <c r="AE867" s="122">
        <v>2.975</v>
      </c>
      <c r="AF867" s="9">
        <f t="shared" si="1"/>
        <v>867</v>
      </c>
    </row>
    <row r="868" ht="15.75" customHeight="1">
      <c r="A868" s="116">
        <v>44462.0</v>
      </c>
      <c r="B868" s="122">
        <v>0.49</v>
      </c>
      <c r="C868" s="117">
        <v>0.23</v>
      </c>
      <c r="D868" s="117">
        <v>0.36</v>
      </c>
      <c r="E868" s="123">
        <v>0.705</v>
      </c>
      <c r="F868" s="117">
        <v>0.422</v>
      </c>
      <c r="G868" s="123">
        <v>0.563</v>
      </c>
      <c r="H868" s="117">
        <v>0.887</v>
      </c>
      <c r="I868" s="123">
        <v>0.727</v>
      </c>
      <c r="J868" s="122">
        <v>0.807</v>
      </c>
      <c r="K868" s="123">
        <v>0.932</v>
      </c>
      <c r="L868" s="117">
        <v>0.775</v>
      </c>
      <c r="M868" s="123">
        <v>0.854</v>
      </c>
      <c r="N868" s="122">
        <v>0.978</v>
      </c>
      <c r="O868" s="123">
        <v>0.824</v>
      </c>
      <c r="P868" s="122">
        <v>0.901</v>
      </c>
      <c r="Q868" s="123">
        <v>1.303</v>
      </c>
      <c r="R868" s="122">
        <v>1.176</v>
      </c>
      <c r="S868" s="122">
        <v>1.24</v>
      </c>
      <c r="T868" s="122">
        <v>2.17</v>
      </c>
      <c r="U868" s="122">
        <v>2.059</v>
      </c>
      <c r="V868" s="122">
        <v>2.115</v>
      </c>
      <c r="W868" s="122">
        <v>2.382</v>
      </c>
      <c r="X868" s="122">
        <v>2.297</v>
      </c>
      <c r="Y868" s="122">
        <v>2.34</v>
      </c>
      <c r="Z868" s="122">
        <v>2.952</v>
      </c>
      <c r="AA868" s="122">
        <v>2.698</v>
      </c>
      <c r="AB868" s="122">
        <v>2.825</v>
      </c>
      <c r="AC868" s="122">
        <v>3.1</v>
      </c>
      <c r="AD868" s="122">
        <v>2.85</v>
      </c>
      <c r="AE868" s="122">
        <v>2.975</v>
      </c>
      <c r="AF868" s="9">
        <f t="shared" si="1"/>
        <v>868</v>
      </c>
    </row>
    <row r="869" ht="15.75" customHeight="1">
      <c r="A869" s="116">
        <v>44461.0</v>
      </c>
      <c r="B869" s="122">
        <v>0.49</v>
      </c>
      <c r="C869" s="117">
        <v>0.23</v>
      </c>
      <c r="D869" s="117">
        <v>0.36</v>
      </c>
      <c r="E869" s="123">
        <v>0.7</v>
      </c>
      <c r="F869" s="117">
        <v>0.417</v>
      </c>
      <c r="G869" s="123">
        <v>0.558</v>
      </c>
      <c r="H869" s="117">
        <v>0.892</v>
      </c>
      <c r="I869" s="123">
        <v>0.687</v>
      </c>
      <c r="J869" s="122">
        <v>0.789</v>
      </c>
      <c r="K869" s="123">
        <v>0.929</v>
      </c>
      <c r="L869" s="117">
        <v>0.746</v>
      </c>
      <c r="M869" s="123">
        <v>0.837</v>
      </c>
      <c r="N869" s="122">
        <v>0.965</v>
      </c>
      <c r="O869" s="123">
        <v>0.805</v>
      </c>
      <c r="P869" s="122">
        <v>0.885</v>
      </c>
      <c r="Q869" s="123">
        <v>1.283</v>
      </c>
      <c r="R869" s="122">
        <v>1.156</v>
      </c>
      <c r="S869" s="122">
        <v>1.22</v>
      </c>
      <c r="T869" s="122">
        <v>2.165</v>
      </c>
      <c r="U869" s="122">
        <v>2.034</v>
      </c>
      <c r="V869" s="122">
        <v>2.1</v>
      </c>
      <c r="W869" s="122">
        <v>2.371</v>
      </c>
      <c r="X869" s="122">
        <v>2.27</v>
      </c>
      <c r="Y869" s="122">
        <v>2.321</v>
      </c>
      <c r="Z869" s="122">
        <v>2.952</v>
      </c>
      <c r="AA869" s="122">
        <v>2.698</v>
      </c>
      <c r="AB869" s="122">
        <v>2.825</v>
      </c>
      <c r="AC869" s="122">
        <v>3.1</v>
      </c>
      <c r="AD869" s="122">
        <v>2.843</v>
      </c>
      <c r="AE869" s="122">
        <v>2.971</v>
      </c>
      <c r="AF869" s="9">
        <f t="shared" si="1"/>
        <v>869</v>
      </c>
    </row>
    <row r="870" ht="15.75" customHeight="1">
      <c r="A870" s="116">
        <v>44460.0</v>
      </c>
      <c r="B870" s="122">
        <v>0.44</v>
      </c>
      <c r="C870" s="117">
        <v>0.15</v>
      </c>
      <c r="D870" s="117">
        <v>0.295</v>
      </c>
      <c r="E870" s="123">
        <v>0.688</v>
      </c>
      <c r="F870" s="117">
        <v>0.405</v>
      </c>
      <c r="G870" s="123">
        <v>0.547</v>
      </c>
      <c r="H870" s="117">
        <v>0.802</v>
      </c>
      <c r="I870" s="123">
        <v>0.742</v>
      </c>
      <c r="J870" s="122">
        <v>0.772</v>
      </c>
      <c r="K870" s="123">
        <v>0.874</v>
      </c>
      <c r="L870" s="117">
        <v>0.773</v>
      </c>
      <c r="M870" s="123">
        <v>0.824</v>
      </c>
      <c r="N870" s="122">
        <v>0.946</v>
      </c>
      <c r="O870" s="123">
        <v>0.805</v>
      </c>
      <c r="P870" s="122">
        <v>0.875</v>
      </c>
      <c r="Q870" s="123">
        <v>1.279</v>
      </c>
      <c r="R870" s="122">
        <v>1.135</v>
      </c>
      <c r="S870" s="122">
        <v>1.207</v>
      </c>
      <c r="T870" s="122">
        <v>2.137</v>
      </c>
      <c r="U870" s="122">
        <v>2.057</v>
      </c>
      <c r="V870" s="122">
        <v>2.097</v>
      </c>
      <c r="W870" s="122">
        <v>2.376</v>
      </c>
      <c r="X870" s="122">
        <v>2.257</v>
      </c>
      <c r="Y870" s="122">
        <v>2.317</v>
      </c>
      <c r="Z870" s="122">
        <v>2.952</v>
      </c>
      <c r="AA870" s="122">
        <v>2.698</v>
      </c>
      <c r="AB870" s="122">
        <v>2.825</v>
      </c>
      <c r="AC870" s="122">
        <v>3.1</v>
      </c>
      <c r="AD870" s="122">
        <v>2.843</v>
      </c>
      <c r="AE870" s="122">
        <v>2.971</v>
      </c>
      <c r="AF870" s="9">
        <f t="shared" si="1"/>
        <v>870</v>
      </c>
    </row>
    <row r="871" ht="15.75" customHeight="1">
      <c r="A871" s="116">
        <v>44459.0</v>
      </c>
      <c r="B871" s="122">
        <v>0.45</v>
      </c>
      <c r="C871" s="117">
        <v>0.16</v>
      </c>
      <c r="D871" s="117">
        <v>0.305</v>
      </c>
      <c r="E871" s="123">
        <v>0.688</v>
      </c>
      <c r="F871" s="117">
        <v>0.405</v>
      </c>
      <c r="G871" s="123">
        <v>0.547</v>
      </c>
      <c r="H871" s="117">
        <v>0.782</v>
      </c>
      <c r="I871" s="123">
        <v>0.662</v>
      </c>
      <c r="J871" s="122">
        <v>0.722</v>
      </c>
      <c r="K871" s="123">
        <v>0.838</v>
      </c>
      <c r="L871" s="117">
        <v>0.71</v>
      </c>
      <c r="M871" s="123">
        <v>0.774</v>
      </c>
      <c r="N871" s="122">
        <v>0.894</v>
      </c>
      <c r="O871" s="123">
        <v>0.759</v>
      </c>
      <c r="P871" s="122">
        <v>0.826</v>
      </c>
      <c r="Q871" s="123">
        <v>1.225</v>
      </c>
      <c r="R871" s="122">
        <v>1.13</v>
      </c>
      <c r="S871" s="122">
        <v>1.178</v>
      </c>
      <c r="T871" s="122">
        <v>2.138</v>
      </c>
      <c r="U871" s="122">
        <v>2.035</v>
      </c>
      <c r="V871" s="122">
        <v>2.087</v>
      </c>
      <c r="W871" s="122">
        <v>2.355</v>
      </c>
      <c r="X871" s="122">
        <v>2.271</v>
      </c>
      <c r="Y871" s="122">
        <v>2.313</v>
      </c>
      <c r="Z871" s="122">
        <v>2.952</v>
      </c>
      <c r="AA871" s="122">
        <v>2.698</v>
      </c>
      <c r="AB871" s="122">
        <v>2.825</v>
      </c>
      <c r="AC871" s="122">
        <v>3.1</v>
      </c>
      <c r="AD871" s="122">
        <v>2.843</v>
      </c>
      <c r="AE871" s="122">
        <v>2.971</v>
      </c>
      <c r="AF871" s="9">
        <f t="shared" si="1"/>
        <v>871</v>
      </c>
    </row>
    <row r="872" ht="15.75" customHeight="1">
      <c r="A872" s="116">
        <v>44456.0</v>
      </c>
      <c r="B872" s="122">
        <v>0.45</v>
      </c>
      <c r="C872" s="117">
        <v>0.16</v>
      </c>
      <c r="D872" s="117">
        <v>0.305</v>
      </c>
      <c r="E872" s="123">
        <v>0.688</v>
      </c>
      <c r="F872" s="117">
        <v>0.413</v>
      </c>
      <c r="G872" s="123">
        <v>0.551</v>
      </c>
      <c r="H872" s="117">
        <v>0.763</v>
      </c>
      <c r="I872" s="123">
        <v>0.642</v>
      </c>
      <c r="J872" s="122">
        <v>0.703</v>
      </c>
      <c r="K872" s="123">
        <v>0.826</v>
      </c>
      <c r="L872" s="117">
        <v>0.705</v>
      </c>
      <c r="M872" s="123">
        <v>0.766</v>
      </c>
      <c r="N872" s="122">
        <v>0.889</v>
      </c>
      <c r="O872" s="123">
        <v>0.768</v>
      </c>
      <c r="P872" s="122">
        <v>0.829</v>
      </c>
      <c r="Q872" s="123">
        <v>1.239</v>
      </c>
      <c r="R872" s="122">
        <v>1.13</v>
      </c>
      <c r="S872" s="122">
        <v>1.185</v>
      </c>
      <c r="T872" s="122">
        <v>2.119</v>
      </c>
      <c r="U872" s="122">
        <v>2.05</v>
      </c>
      <c r="V872" s="122">
        <v>2.085</v>
      </c>
      <c r="W872" s="122">
        <v>2.363</v>
      </c>
      <c r="X872" s="122">
        <v>2.255</v>
      </c>
      <c r="Y872" s="122">
        <v>2.309</v>
      </c>
      <c r="Z872" s="122">
        <v>2.952</v>
      </c>
      <c r="AA872" s="122">
        <v>2.698</v>
      </c>
      <c r="AB872" s="122">
        <v>2.825</v>
      </c>
      <c r="AC872" s="122">
        <v>3.1</v>
      </c>
      <c r="AD872" s="122">
        <v>2.843</v>
      </c>
      <c r="AE872" s="122">
        <v>2.971</v>
      </c>
      <c r="AF872" s="9">
        <f t="shared" si="1"/>
        <v>872</v>
      </c>
    </row>
    <row r="873" ht="15.75" customHeight="1">
      <c r="A873" s="116">
        <v>44455.0</v>
      </c>
      <c r="B873" s="122">
        <v>0.45</v>
      </c>
      <c r="C873" s="117">
        <v>0.16</v>
      </c>
      <c r="D873" s="117">
        <v>0.305</v>
      </c>
      <c r="E873" s="123">
        <v>0.675</v>
      </c>
      <c r="F873" s="117">
        <v>0.417</v>
      </c>
      <c r="G873" s="123">
        <v>0.546</v>
      </c>
      <c r="H873" s="117">
        <v>0.775</v>
      </c>
      <c r="I873" s="123">
        <v>0.65</v>
      </c>
      <c r="J873" s="122">
        <v>0.713</v>
      </c>
      <c r="K873" s="123">
        <v>0.826</v>
      </c>
      <c r="L873" s="117">
        <v>0.708</v>
      </c>
      <c r="M873" s="123">
        <v>0.767</v>
      </c>
      <c r="N873" s="122">
        <v>0.876</v>
      </c>
      <c r="O873" s="123">
        <v>0.766</v>
      </c>
      <c r="P873" s="122">
        <v>0.821</v>
      </c>
      <c r="Q873" s="123">
        <v>1.237</v>
      </c>
      <c r="R873" s="122">
        <v>1.123</v>
      </c>
      <c r="S873" s="122">
        <v>1.18</v>
      </c>
      <c r="T873" s="122">
        <v>2.099</v>
      </c>
      <c r="U873" s="122">
        <v>2.064</v>
      </c>
      <c r="V873" s="122">
        <v>2.082</v>
      </c>
      <c r="W873" s="122">
        <v>2.339</v>
      </c>
      <c r="X873" s="122">
        <v>2.264</v>
      </c>
      <c r="Y873" s="122">
        <v>2.302</v>
      </c>
      <c r="Z873" s="122">
        <v>2.904</v>
      </c>
      <c r="AA873" s="122">
        <v>2.738</v>
      </c>
      <c r="AB873" s="122">
        <v>2.821</v>
      </c>
      <c r="AC873" s="122">
        <v>3.113</v>
      </c>
      <c r="AD873" s="122">
        <v>2.843</v>
      </c>
      <c r="AE873" s="122">
        <v>2.978</v>
      </c>
      <c r="AF873" s="9">
        <f t="shared" si="1"/>
        <v>873</v>
      </c>
    </row>
    <row r="874" ht="15.75" customHeight="1">
      <c r="A874" s="116">
        <v>44454.0</v>
      </c>
      <c r="B874" s="122">
        <v>0.45</v>
      </c>
      <c r="C874" s="117">
        <v>0.16</v>
      </c>
      <c r="D874" s="117">
        <v>0.305</v>
      </c>
      <c r="E874" s="123">
        <v>0.642</v>
      </c>
      <c r="F874" s="117">
        <v>0.422</v>
      </c>
      <c r="G874" s="123">
        <v>0.532</v>
      </c>
      <c r="H874" s="117">
        <v>0.778</v>
      </c>
      <c r="I874" s="123">
        <v>0.625</v>
      </c>
      <c r="J874" s="122">
        <v>0.702</v>
      </c>
      <c r="K874" s="123">
        <v>0.832</v>
      </c>
      <c r="L874" s="117">
        <v>0.689</v>
      </c>
      <c r="M874" s="123">
        <v>0.761</v>
      </c>
      <c r="N874" s="122">
        <v>0.885</v>
      </c>
      <c r="O874" s="123">
        <v>0.754</v>
      </c>
      <c r="P874" s="122">
        <v>0.82</v>
      </c>
      <c r="Q874" s="123">
        <v>1.199</v>
      </c>
      <c r="R874" s="122">
        <v>1.108</v>
      </c>
      <c r="S874" s="122">
        <v>1.154</v>
      </c>
      <c r="T874" s="122">
        <v>2.089</v>
      </c>
      <c r="U874" s="122">
        <v>2.032</v>
      </c>
      <c r="V874" s="122">
        <v>2.061</v>
      </c>
      <c r="W874" s="122">
        <v>2.319</v>
      </c>
      <c r="X874" s="122">
        <v>2.245</v>
      </c>
      <c r="Y874" s="122">
        <v>2.282</v>
      </c>
      <c r="Z874" s="122">
        <v>2.962</v>
      </c>
      <c r="AA874" s="122">
        <v>2.698</v>
      </c>
      <c r="AB874" s="122">
        <v>2.83</v>
      </c>
      <c r="AC874" s="122">
        <v>3.113</v>
      </c>
      <c r="AD874" s="122">
        <v>2.843</v>
      </c>
      <c r="AE874" s="122">
        <v>2.978</v>
      </c>
      <c r="AF874" s="9">
        <f t="shared" si="1"/>
        <v>874</v>
      </c>
    </row>
    <row r="875" ht="15.75" customHeight="1">
      <c r="A875" s="116">
        <v>44453.0</v>
      </c>
      <c r="B875" s="122">
        <v>0.45</v>
      </c>
      <c r="C875" s="117">
        <v>0.16</v>
      </c>
      <c r="D875" s="117">
        <v>0.305</v>
      </c>
      <c r="E875" s="123">
        <v>0.675</v>
      </c>
      <c r="F875" s="117">
        <v>0.392</v>
      </c>
      <c r="G875" s="123">
        <v>0.533</v>
      </c>
      <c r="H875" s="117">
        <v>0.782</v>
      </c>
      <c r="I875" s="123">
        <v>0.622</v>
      </c>
      <c r="J875" s="122">
        <v>0.702</v>
      </c>
      <c r="K875" s="123">
        <v>0.825</v>
      </c>
      <c r="L875" s="117">
        <v>0.693</v>
      </c>
      <c r="M875" s="123">
        <v>0.759</v>
      </c>
      <c r="N875" s="122">
        <v>0.869</v>
      </c>
      <c r="O875" s="123">
        <v>0.764</v>
      </c>
      <c r="P875" s="122">
        <v>0.816</v>
      </c>
      <c r="Q875" s="123">
        <v>1.216</v>
      </c>
      <c r="R875" s="122">
        <v>1.103</v>
      </c>
      <c r="S875" s="122">
        <v>1.16</v>
      </c>
      <c r="T875" s="122">
        <v>2.118</v>
      </c>
      <c r="U875" s="122">
        <v>2.012</v>
      </c>
      <c r="V875" s="122">
        <v>2.065</v>
      </c>
      <c r="W875" s="122">
        <v>2.333</v>
      </c>
      <c r="X875" s="122">
        <v>2.229</v>
      </c>
      <c r="Y875" s="122">
        <v>2.281</v>
      </c>
      <c r="Z875" s="122">
        <v>2.962</v>
      </c>
      <c r="AA875" s="122">
        <v>2.698</v>
      </c>
      <c r="AB875" s="122">
        <v>2.83</v>
      </c>
      <c r="AC875" s="122">
        <v>3.113</v>
      </c>
      <c r="AD875" s="122">
        <v>2.843</v>
      </c>
      <c r="AE875" s="122">
        <v>2.978</v>
      </c>
      <c r="AF875" s="9">
        <f t="shared" si="1"/>
        <v>875</v>
      </c>
    </row>
    <row r="876" ht="15.75" customHeight="1">
      <c r="A876" s="116">
        <v>44452.0</v>
      </c>
      <c r="B876" s="122">
        <v>0.45</v>
      </c>
      <c r="C876" s="117">
        <v>0.16</v>
      </c>
      <c r="D876" s="117">
        <v>0.305</v>
      </c>
      <c r="E876" s="123">
        <v>0.675</v>
      </c>
      <c r="F876" s="117">
        <v>0.392</v>
      </c>
      <c r="G876" s="123">
        <v>0.533</v>
      </c>
      <c r="H876" s="117">
        <v>0.752</v>
      </c>
      <c r="I876" s="123">
        <v>0.635</v>
      </c>
      <c r="J876" s="122">
        <v>0.693</v>
      </c>
      <c r="K876" s="123">
        <v>0.815</v>
      </c>
      <c r="L876" s="117">
        <v>0.695</v>
      </c>
      <c r="M876" s="123">
        <v>0.755</v>
      </c>
      <c r="N876" s="122">
        <v>0.879</v>
      </c>
      <c r="O876" s="123">
        <v>0.755</v>
      </c>
      <c r="P876" s="122">
        <v>0.817</v>
      </c>
      <c r="Q876" s="123">
        <v>1.222</v>
      </c>
      <c r="R876" s="122">
        <v>1.098</v>
      </c>
      <c r="S876" s="122">
        <v>1.16</v>
      </c>
      <c r="T876" s="122">
        <v>2.094</v>
      </c>
      <c r="U876" s="122">
        <v>2.015</v>
      </c>
      <c r="V876" s="122">
        <v>2.055</v>
      </c>
      <c r="W876" s="122">
        <v>2.318</v>
      </c>
      <c r="X876" s="122">
        <v>2.241</v>
      </c>
      <c r="Y876" s="122">
        <v>2.28</v>
      </c>
      <c r="Z876" s="122">
        <v>2.962</v>
      </c>
      <c r="AA876" s="122">
        <v>2.698</v>
      </c>
      <c r="AB876" s="122">
        <v>2.83</v>
      </c>
      <c r="AC876" s="122">
        <v>3.113</v>
      </c>
      <c r="AD876" s="122">
        <v>2.843</v>
      </c>
      <c r="AE876" s="122">
        <v>2.978</v>
      </c>
      <c r="AF876" s="9">
        <f t="shared" si="1"/>
        <v>876</v>
      </c>
    </row>
    <row r="877" ht="15.75" customHeight="1">
      <c r="A877" s="116">
        <v>44449.0</v>
      </c>
      <c r="B877" s="122">
        <v>0.45</v>
      </c>
      <c r="C877" s="117">
        <v>0.16</v>
      </c>
      <c r="D877" s="117">
        <v>0.305</v>
      </c>
      <c r="E877" s="123">
        <v>0.675</v>
      </c>
      <c r="F877" s="117">
        <v>0.392</v>
      </c>
      <c r="G877" s="123">
        <v>0.533</v>
      </c>
      <c r="H877" s="117">
        <v>0.795</v>
      </c>
      <c r="I877" s="123">
        <v>0.605</v>
      </c>
      <c r="J877" s="122">
        <v>0.7</v>
      </c>
      <c r="K877" s="123">
        <v>0.833</v>
      </c>
      <c r="L877" s="117">
        <v>0.684</v>
      </c>
      <c r="M877" s="123">
        <v>0.758</v>
      </c>
      <c r="N877" s="122">
        <v>0.87</v>
      </c>
      <c r="O877" s="123">
        <v>0.764</v>
      </c>
      <c r="P877" s="122">
        <v>0.817</v>
      </c>
      <c r="Q877" s="123">
        <v>1.217</v>
      </c>
      <c r="R877" s="122">
        <v>1.102</v>
      </c>
      <c r="S877" s="122">
        <v>1.16</v>
      </c>
      <c r="T877" s="122">
        <v>2.121</v>
      </c>
      <c r="U877" s="122">
        <v>2.014</v>
      </c>
      <c r="V877" s="122">
        <v>2.068</v>
      </c>
      <c r="W877" s="122">
        <v>2.332</v>
      </c>
      <c r="X877" s="122">
        <v>2.236</v>
      </c>
      <c r="Y877" s="122">
        <v>2.284</v>
      </c>
      <c r="Z877" s="122">
        <v>2.962</v>
      </c>
      <c r="AA877" s="122">
        <v>2.698</v>
      </c>
      <c r="AB877" s="122">
        <v>2.83</v>
      </c>
      <c r="AC877" s="122">
        <v>3.113</v>
      </c>
      <c r="AD877" s="122">
        <v>2.843</v>
      </c>
      <c r="AE877" s="122">
        <v>2.978</v>
      </c>
      <c r="AF877" s="9">
        <f t="shared" si="1"/>
        <v>877</v>
      </c>
    </row>
    <row r="878" ht="15.75" customHeight="1">
      <c r="A878" s="116">
        <v>44448.0</v>
      </c>
      <c r="B878" s="122">
        <v>0.45</v>
      </c>
      <c r="C878" s="117">
        <v>0.16</v>
      </c>
      <c r="D878" s="117">
        <v>0.305</v>
      </c>
      <c r="E878" s="123">
        <v>0.675</v>
      </c>
      <c r="F878" s="117">
        <v>0.392</v>
      </c>
      <c r="G878" s="123">
        <v>0.533</v>
      </c>
      <c r="H878" s="117">
        <v>0.788</v>
      </c>
      <c r="I878" s="123">
        <v>0.615</v>
      </c>
      <c r="J878" s="122">
        <v>0.702</v>
      </c>
      <c r="K878" s="123">
        <v>0.821</v>
      </c>
      <c r="L878" s="117">
        <v>0.698</v>
      </c>
      <c r="M878" s="123">
        <v>0.76</v>
      </c>
      <c r="N878" s="122">
        <v>0.854</v>
      </c>
      <c r="O878" s="123">
        <v>0.782</v>
      </c>
      <c r="P878" s="122">
        <v>0.818</v>
      </c>
      <c r="Q878" s="123">
        <v>1.229</v>
      </c>
      <c r="R878" s="122">
        <v>1.123</v>
      </c>
      <c r="S878" s="122">
        <v>1.176</v>
      </c>
      <c r="T878" s="122">
        <v>2.099</v>
      </c>
      <c r="U878" s="122">
        <v>2.017</v>
      </c>
      <c r="V878" s="122">
        <v>2.058</v>
      </c>
      <c r="W878" s="122">
        <v>2.332</v>
      </c>
      <c r="X878" s="122">
        <v>2.227</v>
      </c>
      <c r="Y878" s="122">
        <v>2.28</v>
      </c>
      <c r="Z878" s="122">
        <v>2.962</v>
      </c>
      <c r="AA878" s="122">
        <v>2.698</v>
      </c>
      <c r="AB878" s="122">
        <v>2.83</v>
      </c>
      <c r="AC878" s="122">
        <v>3.113</v>
      </c>
      <c r="AD878" s="122">
        <v>2.843</v>
      </c>
      <c r="AE878" s="122">
        <v>2.978</v>
      </c>
      <c r="AF878" s="9">
        <f t="shared" si="1"/>
        <v>878</v>
      </c>
    </row>
    <row r="879" ht="15.75" customHeight="1">
      <c r="A879" s="116">
        <v>44447.0</v>
      </c>
      <c r="B879" s="122">
        <v>0.45</v>
      </c>
      <c r="C879" s="117">
        <v>0.16</v>
      </c>
      <c r="D879" s="117">
        <v>0.305</v>
      </c>
      <c r="E879" s="123">
        <v>0.675</v>
      </c>
      <c r="F879" s="117">
        <v>0.392</v>
      </c>
      <c r="G879" s="123">
        <v>0.533</v>
      </c>
      <c r="H879" s="117">
        <v>0.795</v>
      </c>
      <c r="I879" s="123">
        <v>0.605</v>
      </c>
      <c r="J879" s="122">
        <v>0.7</v>
      </c>
      <c r="K879" s="123">
        <v>0.846</v>
      </c>
      <c r="L879" s="117">
        <v>0.681</v>
      </c>
      <c r="M879" s="123">
        <v>0.763</v>
      </c>
      <c r="N879" s="122">
        <v>0.896</v>
      </c>
      <c r="O879" s="123">
        <v>0.756</v>
      </c>
      <c r="P879" s="122">
        <v>0.826</v>
      </c>
      <c r="Q879" s="123">
        <v>1.245</v>
      </c>
      <c r="R879" s="122">
        <v>1.124</v>
      </c>
      <c r="S879" s="122">
        <v>1.185</v>
      </c>
      <c r="T879" s="122">
        <v>2.097</v>
      </c>
      <c r="U879" s="122">
        <v>2.026</v>
      </c>
      <c r="V879" s="122">
        <v>2.062</v>
      </c>
      <c r="W879" s="122">
        <v>2.331</v>
      </c>
      <c r="X879" s="122">
        <v>2.222</v>
      </c>
      <c r="Y879" s="122">
        <v>2.277</v>
      </c>
      <c r="Z879" s="122">
        <v>2.962</v>
      </c>
      <c r="AA879" s="122">
        <v>2.698</v>
      </c>
      <c r="AB879" s="122">
        <v>2.83</v>
      </c>
      <c r="AC879" s="122">
        <v>3.113</v>
      </c>
      <c r="AD879" s="122">
        <v>2.843</v>
      </c>
      <c r="AE879" s="122">
        <v>2.978</v>
      </c>
      <c r="AF879" s="9">
        <f t="shared" si="1"/>
        <v>879</v>
      </c>
    </row>
    <row r="880" ht="15.75" customHeight="1">
      <c r="A880" s="116">
        <v>44446.0</v>
      </c>
      <c r="B880" s="122">
        <v>0.45</v>
      </c>
      <c r="C880" s="117">
        <v>0.16</v>
      </c>
      <c r="D880" s="117">
        <v>0.305</v>
      </c>
      <c r="E880" s="123">
        <v>0.683</v>
      </c>
      <c r="F880" s="117">
        <v>0.4</v>
      </c>
      <c r="G880" s="123">
        <v>0.542</v>
      </c>
      <c r="H880" s="117">
        <v>0.76</v>
      </c>
      <c r="I880" s="123">
        <v>0.628</v>
      </c>
      <c r="J880" s="122">
        <v>0.694</v>
      </c>
      <c r="K880" s="123">
        <v>0.824</v>
      </c>
      <c r="L880" s="117">
        <v>0.696</v>
      </c>
      <c r="M880" s="123">
        <v>0.76</v>
      </c>
      <c r="N880" s="122">
        <v>0.887</v>
      </c>
      <c r="O880" s="123">
        <v>0.765</v>
      </c>
      <c r="P880" s="122">
        <v>0.826</v>
      </c>
      <c r="Q880" s="123">
        <v>1.266</v>
      </c>
      <c r="R880" s="122">
        <v>1.109</v>
      </c>
      <c r="S880" s="122">
        <v>1.188</v>
      </c>
      <c r="T880" s="122">
        <v>2.119</v>
      </c>
      <c r="U880" s="122">
        <v>2.021</v>
      </c>
      <c r="V880" s="122">
        <v>2.07</v>
      </c>
      <c r="W880" s="122">
        <v>2.331</v>
      </c>
      <c r="X880" s="122">
        <v>2.231</v>
      </c>
      <c r="Y880" s="122">
        <v>2.281</v>
      </c>
      <c r="Z880" s="122">
        <v>2.962</v>
      </c>
      <c r="AA880" s="122">
        <v>2.688</v>
      </c>
      <c r="AB880" s="122">
        <v>2.825</v>
      </c>
      <c r="AC880" s="122">
        <v>3.113</v>
      </c>
      <c r="AD880" s="122">
        <v>2.843</v>
      </c>
      <c r="AE880" s="122">
        <v>2.978</v>
      </c>
      <c r="AF880" s="9">
        <f t="shared" si="1"/>
        <v>880</v>
      </c>
    </row>
    <row r="881" ht="15.75" customHeight="1">
      <c r="A881" s="116">
        <v>44445.0</v>
      </c>
      <c r="B881" s="122">
        <v>0.45</v>
      </c>
      <c r="C881" s="117">
        <v>0.16</v>
      </c>
      <c r="D881" s="117">
        <v>0.305</v>
      </c>
      <c r="E881" s="123">
        <v>0.683</v>
      </c>
      <c r="F881" s="117">
        <v>0.4</v>
      </c>
      <c r="G881" s="123">
        <v>0.542</v>
      </c>
      <c r="H881" s="117">
        <v>0.753</v>
      </c>
      <c r="I881" s="123">
        <v>0.623</v>
      </c>
      <c r="J881" s="122">
        <v>0.688</v>
      </c>
      <c r="K881" s="123">
        <v>0.806</v>
      </c>
      <c r="L881" s="117">
        <v>0.701</v>
      </c>
      <c r="M881" s="123">
        <v>0.753</v>
      </c>
      <c r="N881" s="122">
        <v>0.858</v>
      </c>
      <c r="O881" s="123">
        <v>0.778</v>
      </c>
      <c r="P881" s="122">
        <v>0.818</v>
      </c>
      <c r="Q881" s="123">
        <v>1.246</v>
      </c>
      <c r="R881" s="122">
        <v>1.12</v>
      </c>
      <c r="S881" s="122">
        <v>1.183</v>
      </c>
      <c r="T881" s="122">
        <v>2.129</v>
      </c>
      <c r="U881" s="122">
        <v>2.029</v>
      </c>
      <c r="V881" s="122">
        <v>2.079</v>
      </c>
      <c r="W881" s="122">
        <v>2.321</v>
      </c>
      <c r="X881" s="122">
        <v>2.239</v>
      </c>
      <c r="Y881" s="122">
        <v>2.28</v>
      </c>
      <c r="Z881" s="122">
        <v>2.962</v>
      </c>
      <c r="AA881" s="122">
        <v>2.688</v>
      </c>
      <c r="AB881" s="122">
        <v>2.825</v>
      </c>
      <c r="AC881" s="122">
        <v>3.113</v>
      </c>
      <c r="AD881" s="122">
        <v>2.843</v>
      </c>
      <c r="AE881" s="122">
        <v>2.978</v>
      </c>
      <c r="AF881" s="9">
        <f t="shared" si="1"/>
        <v>881</v>
      </c>
    </row>
    <row r="882" ht="15.75" customHeight="1">
      <c r="A882" s="116">
        <v>44440.0</v>
      </c>
      <c r="B882" s="122">
        <v>0.45</v>
      </c>
      <c r="C882" s="117">
        <v>0.16</v>
      </c>
      <c r="D882" s="117">
        <v>0.305</v>
      </c>
      <c r="E882" s="123">
        <v>0.683</v>
      </c>
      <c r="F882" s="117">
        <v>0.4</v>
      </c>
      <c r="G882" s="123">
        <v>0.542</v>
      </c>
      <c r="H882" s="117">
        <v>0.792</v>
      </c>
      <c r="I882" s="123">
        <v>0.598</v>
      </c>
      <c r="J882" s="122">
        <v>0.695</v>
      </c>
      <c r="K882" s="123">
        <v>0.849</v>
      </c>
      <c r="L882" s="117">
        <v>0.674</v>
      </c>
      <c r="M882" s="123">
        <v>0.762</v>
      </c>
      <c r="N882" s="122">
        <v>0.906</v>
      </c>
      <c r="O882" s="123">
        <v>0.75</v>
      </c>
      <c r="P882" s="122">
        <v>0.828</v>
      </c>
      <c r="Q882" s="123">
        <v>1.251</v>
      </c>
      <c r="R882" s="122">
        <v>1.13</v>
      </c>
      <c r="S882" s="122">
        <v>1.191</v>
      </c>
      <c r="T882" s="122">
        <v>2.106</v>
      </c>
      <c r="U882" s="122">
        <v>2.036</v>
      </c>
      <c r="V882" s="122">
        <v>2.071</v>
      </c>
      <c r="W882" s="122">
        <v>2.314</v>
      </c>
      <c r="X882" s="122">
        <v>2.237</v>
      </c>
      <c r="Y882" s="122">
        <v>2.276</v>
      </c>
      <c r="Z882" s="122">
        <v>2.962</v>
      </c>
      <c r="AA882" s="122">
        <v>2.688</v>
      </c>
      <c r="AB882" s="122">
        <v>2.825</v>
      </c>
      <c r="AC882" s="122">
        <v>3.113</v>
      </c>
      <c r="AD882" s="122">
        <v>2.843</v>
      </c>
      <c r="AE882" s="122">
        <v>2.978</v>
      </c>
      <c r="AF882" s="9">
        <f t="shared" si="1"/>
        <v>882</v>
      </c>
    </row>
    <row r="883" ht="15.75" customHeight="1">
      <c r="A883" s="116">
        <v>44439.0</v>
      </c>
      <c r="B883" s="122">
        <v>0.45</v>
      </c>
      <c r="C883" s="117">
        <v>0.16</v>
      </c>
      <c r="D883" s="117">
        <v>0.305</v>
      </c>
      <c r="E883" s="123">
        <v>0.683</v>
      </c>
      <c r="F883" s="117">
        <v>0.4</v>
      </c>
      <c r="G883" s="123">
        <v>0.542</v>
      </c>
      <c r="H883" s="117">
        <v>0.792</v>
      </c>
      <c r="I883" s="123">
        <v>0.602</v>
      </c>
      <c r="J883" s="122">
        <v>0.697</v>
      </c>
      <c r="K883" s="123">
        <v>0.853</v>
      </c>
      <c r="L883" s="117">
        <v>0.681</v>
      </c>
      <c r="M883" s="123">
        <v>0.767</v>
      </c>
      <c r="N883" s="122">
        <v>0.914</v>
      </c>
      <c r="O883" s="123">
        <v>0.76</v>
      </c>
      <c r="P883" s="122">
        <v>0.837</v>
      </c>
      <c r="Q883" s="123">
        <v>1.253</v>
      </c>
      <c r="R883" s="122">
        <v>1.139</v>
      </c>
      <c r="S883" s="122">
        <v>1.196</v>
      </c>
      <c r="T883" s="122">
        <v>2.128</v>
      </c>
      <c r="U883" s="122">
        <v>1.998</v>
      </c>
      <c r="V883" s="122">
        <v>2.063</v>
      </c>
      <c r="W883" s="122">
        <v>2.335</v>
      </c>
      <c r="X883" s="122">
        <v>2.227</v>
      </c>
      <c r="Y883" s="122">
        <v>2.281</v>
      </c>
      <c r="Z883" s="122">
        <v>2.97</v>
      </c>
      <c r="AA883" s="122">
        <v>2.696</v>
      </c>
      <c r="AB883" s="122">
        <v>2.833</v>
      </c>
      <c r="AC883" s="122">
        <v>3.113</v>
      </c>
      <c r="AD883" s="122">
        <v>2.843</v>
      </c>
      <c r="AE883" s="122">
        <v>2.978</v>
      </c>
      <c r="AF883" s="9">
        <f t="shared" si="1"/>
        <v>883</v>
      </c>
    </row>
    <row r="884" ht="15.75" customHeight="1">
      <c r="A884" s="116">
        <v>44438.0</v>
      </c>
      <c r="B884" s="122">
        <v>0.46</v>
      </c>
      <c r="C884" s="117">
        <v>0.17</v>
      </c>
      <c r="D884" s="117">
        <v>0.315</v>
      </c>
      <c r="E884" s="123">
        <v>0.683</v>
      </c>
      <c r="F884" s="117">
        <v>0.408</v>
      </c>
      <c r="G884" s="123">
        <v>0.546</v>
      </c>
      <c r="H884" s="117">
        <v>0.8</v>
      </c>
      <c r="I884" s="123">
        <v>0.593</v>
      </c>
      <c r="J884" s="122">
        <v>0.697</v>
      </c>
      <c r="K884" s="123">
        <v>0.859</v>
      </c>
      <c r="L884" s="117">
        <v>0.677</v>
      </c>
      <c r="M884" s="123">
        <v>0.768</v>
      </c>
      <c r="N884" s="122">
        <v>0.917</v>
      </c>
      <c r="O884" s="123">
        <v>0.76</v>
      </c>
      <c r="P884" s="122">
        <v>0.839</v>
      </c>
      <c r="Q884" s="123">
        <v>1.254</v>
      </c>
      <c r="R884" s="122">
        <v>1.136</v>
      </c>
      <c r="S884" s="122">
        <v>1.195</v>
      </c>
      <c r="T884" s="122">
        <v>2.109</v>
      </c>
      <c r="U884" s="122">
        <v>2.015</v>
      </c>
      <c r="V884" s="122">
        <v>2.062</v>
      </c>
      <c r="W884" s="122">
        <v>2.321</v>
      </c>
      <c r="X884" s="122">
        <v>2.241</v>
      </c>
      <c r="Y884" s="122">
        <v>2.281</v>
      </c>
      <c r="Z884" s="122">
        <v>2.96</v>
      </c>
      <c r="AA884" s="122">
        <v>2.696</v>
      </c>
      <c r="AB884" s="122">
        <v>2.828</v>
      </c>
      <c r="AC884" s="122">
        <v>3.113</v>
      </c>
      <c r="AD884" s="122">
        <v>2.838</v>
      </c>
      <c r="AE884" s="122">
        <v>2.975</v>
      </c>
      <c r="AF884" s="9">
        <f t="shared" si="1"/>
        <v>884</v>
      </c>
    </row>
    <row r="885" ht="15.75" customHeight="1">
      <c r="A885" s="116">
        <v>44435.0</v>
      </c>
      <c r="B885" s="122">
        <v>0.46</v>
      </c>
      <c r="C885" s="117">
        <v>0.17</v>
      </c>
      <c r="D885" s="117">
        <v>0.315</v>
      </c>
      <c r="E885" s="123">
        <v>0.683</v>
      </c>
      <c r="F885" s="117">
        <v>0.408</v>
      </c>
      <c r="G885" s="123">
        <v>0.546</v>
      </c>
      <c r="H885" s="117">
        <v>0.767</v>
      </c>
      <c r="I885" s="123">
        <v>0.603</v>
      </c>
      <c r="J885" s="122">
        <v>0.685</v>
      </c>
      <c r="K885" s="123">
        <v>0.842</v>
      </c>
      <c r="L885" s="117">
        <v>0.682</v>
      </c>
      <c r="M885" s="123">
        <v>0.762</v>
      </c>
      <c r="N885" s="122">
        <v>0.917</v>
      </c>
      <c r="O885" s="123">
        <v>0.761</v>
      </c>
      <c r="P885" s="122">
        <v>0.839</v>
      </c>
      <c r="Q885" s="123">
        <v>1.268</v>
      </c>
      <c r="R885" s="122">
        <v>1.131</v>
      </c>
      <c r="S885" s="122">
        <v>1.2</v>
      </c>
      <c r="T885" s="122">
        <v>2.132</v>
      </c>
      <c r="U885" s="122">
        <v>2.019</v>
      </c>
      <c r="V885" s="122">
        <v>2.076</v>
      </c>
      <c r="W885" s="122">
        <v>2.339</v>
      </c>
      <c r="X885" s="122">
        <v>2.229</v>
      </c>
      <c r="Y885" s="122">
        <v>2.284</v>
      </c>
      <c r="Z885" s="122">
        <v>2.96</v>
      </c>
      <c r="AA885" s="122">
        <v>2.69</v>
      </c>
      <c r="AB885" s="122">
        <v>2.825</v>
      </c>
      <c r="AC885" s="122">
        <v>3.1</v>
      </c>
      <c r="AD885" s="122">
        <v>2.838</v>
      </c>
      <c r="AE885" s="122">
        <v>2.969</v>
      </c>
      <c r="AF885" s="9">
        <f t="shared" si="1"/>
        <v>885</v>
      </c>
    </row>
    <row r="886" ht="15.75" customHeight="1">
      <c r="A886" s="116">
        <v>44434.0</v>
      </c>
      <c r="B886" s="122">
        <v>0.46</v>
      </c>
      <c r="C886" s="117">
        <v>0.17</v>
      </c>
      <c r="D886" s="117">
        <v>0.315</v>
      </c>
      <c r="E886" s="123">
        <v>0.683</v>
      </c>
      <c r="F886" s="117">
        <v>0.408</v>
      </c>
      <c r="G886" s="123">
        <v>0.546</v>
      </c>
      <c r="H886" s="117">
        <v>0.753</v>
      </c>
      <c r="I886" s="123">
        <v>0.617</v>
      </c>
      <c r="J886" s="122">
        <v>0.685</v>
      </c>
      <c r="K886" s="123">
        <v>0.835</v>
      </c>
      <c r="L886" s="117">
        <v>0.689</v>
      </c>
      <c r="M886" s="123">
        <v>0.762</v>
      </c>
      <c r="N886" s="122">
        <v>0.916</v>
      </c>
      <c r="O886" s="123">
        <v>0.761</v>
      </c>
      <c r="P886" s="122">
        <v>0.839</v>
      </c>
      <c r="Q886" s="123">
        <v>1.246</v>
      </c>
      <c r="R886" s="122">
        <v>1.144</v>
      </c>
      <c r="S886" s="122">
        <v>1.195</v>
      </c>
      <c r="T886" s="122">
        <v>2.113</v>
      </c>
      <c r="U886" s="122">
        <v>2.027</v>
      </c>
      <c r="V886" s="122">
        <v>2.07</v>
      </c>
      <c r="W886" s="122">
        <v>2.339</v>
      </c>
      <c r="X886" s="122">
        <v>2.23</v>
      </c>
      <c r="Y886" s="122">
        <v>2.285</v>
      </c>
      <c r="Z886" s="122">
        <v>2.94</v>
      </c>
      <c r="AA886" s="122">
        <v>2.7</v>
      </c>
      <c r="AB886" s="122">
        <v>2.82</v>
      </c>
      <c r="AC886" s="122">
        <v>3.113</v>
      </c>
      <c r="AD886" s="122">
        <v>2.825</v>
      </c>
      <c r="AE886" s="122">
        <v>2.969</v>
      </c>
      <c r="AF886" s="9">
        <f t="shared" si="1"/>
        <v>886</v>
      </c>
    </row>
    <row r="887" ht="15.75" customHeight="1">
      <c r="A887" s="116">
        <v>44433.0</v>
      </c>
      <c r="B887" s="122">
        <v>0.46</v>
      </c>
      <c r="C887" s="117">
        <v>0.17</v>
      </c>
      <c r="D887" s="117">
        <v>0.315</v>
      </c>
      <c r="E887" s="123">
        <v>0.683</v>
      </c>
      <c r="F887" s="117">
        <v>0.408</v>
      </c>
      <c r="G887" s="123">
        <v>0.546</v>
      </c>
      <c r="H887" s="117">
        <v>0.767</v>
      </c>
      <c r="I887" s="123">
        <v>0.608</v>
      </c>
      <c r="J887" s="122">
        <v>0.688</v>
      </c>
      <c r="K887" s="123">
        <v>0.84</v>
      </c>
      <c r="L887" s="117">
        <v>0.685</v>
      </c>
      <c r="M887" s="123">
        <v>0.762</v>
      </c>
      <c r="N887" s="122">
        <v>0.914</v>
      </c>
      <c r="O887" s="123">
        <v>0.761</v>
      </c>
      <c r="P887" s="122">
        <v>0.837</v>
      </c>
      <c r="Q887" s="123">
        <v>1.226</v>
      </c>
      <c r="R887" s="122">
        <v>1.137</v>
      </c>
      <c r="S887" s="122">
        <v>1.182</v>
      </c>
      <c r="T887" s="122">
        <v>2.103</v>
      </c>
      <c r="U887" s="122">
        <v>2.063</v>
      </c>
      <c r="V887" s="122">
        <v>2.083</v>
      </c>
      <c r="W887" s="122">
        <v>2.327</v>
      </c>
      <c r="X887" s="122">
        <v>2.247</v>
      </c>
      <c r="Y887" s="122">
        <v>2.287</v>
      </c>
      <c r="Z887" s="122">
        <v>2.97</v>
      </c>
      <c r="AA887" s="122">
        <v>2.69</v>
      </c>
      <c r="AB887" s="122">
        <v>2.83</v>
      </c>
      <c r="AC887" s="122">
        <v>3.113</v>
      </c>
      <c r="AD887" s="122">
        <v>2.825</v>
      </c>
      <c r="AE887" s="122">
        <v>2.969</v>
      </c>
      <c r="AF887" s="9">
        <f t="shared" si="1"/>
        <v>887</v>
      </c>
    </row>
    <row r="888" ht="15.75" customHeight="1">
      <c r="A888" s="116">
        <v>44432.0</v>
      </c>
      <c r="B888" s="122">
        <v>0.46</v>
      </c>
      <c r="C888" s="117">
        <v>0.17</v>
      </c>
      <c r="D888" s="117">
        <v>0.315</v>
      </c>
      <c r="E888" s="123">
        <v>0.683</v>
      </c>
      <c r="F888" s="117">
        <v>0.408</v>
      </c>
      <c r="G888" s="123">
        <v>0.546</v>
      </c>
      <c r="H888" s="117">
        <v>0.753</v>
      </c>
      <c r="I888" s="123">
        <v>0.612</v>
      </c>
      <c r="J888" s="122">
        <v>0.683</v>
      </c>
      <c r="K888" s="123">
        <v>0.83</v>
      </c>
      <c r="L888" s="117">
        <v>0.692</v>
      </c>
      <c r="M888" s="123">
        <v>0.761</v>
      </c>
      <c r="N888" s="122">
        <v>0.906</v>
      </c>
      <c r="O888" s="123">
        <v>0.772</v>
      </c>
      <c r="P888" s="122">
        <v>0.839</v>
      </c>
      <c r="Q888" s="123">
        <v>1.241</v>
      </c>
      <c r="R888" s="122">
        <v>1.116</v>
      </c>
      <c r="S888" s="122">
        <v>1.179</v>
      </c>
      <c r="T888" s="122">
        <v>2.108</v>
      </c>
      <c r="U888" s="122">
        <v>2.047</v>
      </c>
      <c r="V888" s="122">
        <v>2.078</v>
      </c>
      <c r="W888" s="122">
        <v>2.34</v>
      </c>
      <c r="X888" s="122">
        <v>2.229</v>
      </c>
      <c r="Y888" s="122">
        <v>2.285</v>
      </c>
      <c r="Z888" s="122">
        <v>2.938</v>
      </c>
      <c r="AA888" s="122">
        <v>2.702</v>
      </c>
      <c r="AB888" s="122">
        <v>2.82</v>
      </c>
      <c r="AC888" s="122">
        <v>3.113</v>
      </c>
      <c r="AD888" s="122">
        <v>2.825</v>
      </c>
      <c r="AE888" s="122">
        <v>2.969</v>
      </c>
      <c r="AF888" s="9">
        <f t="shared" si="1"/>
        <v>888</v>
      </c>
    </row>
    <row r="889" ht="15.75" customHeight="1">
      <c r="A889" s="116">
        <v>44431.0</v>
      </c>
      <c r="B889" s="122">
        <v>0.46</v>
      </c>
      <c r="C889" s="117">
        <v>0.17</v>
      </c>
      <c r="D889" s="117">
        <v>0.315</v>
      </c>
      <c r="E889" s="123">
        <v>0.683</v>
      </c>
      <c r="F889" s="117">
        <v>0.408</v>
      </c>
      <c r="G889" s="123">
        <v>0.546</v>
      </c>
      <c r="H889" s="117">
        <v>0.757</v>
      </c>
      <c r="I889" s="123">
        <v>0.615</v>
      </c>
      <c r="J889" s="122">
        <v>0.686</v>
      </c>
      <c r="K889" s="123">
        <v>0.831</v>
      </c>
      <c r="L889" s="117">
        <v>0.695</v>
      </c>
      <c r="M889" s="123">
        <v>0.763</v>
      </c>
      <c r="N889" s="122">
        <v>0.905</v>
      </c>
      <c r="O889" s="123">
        <v>0.775</v>
      </c>
      <c r="P889" s="122">
        <v>0.84</v>
      </c>
      <c r="Q889" s="123">
        <v>1.27</v>
      </c>
      <c r="R889" s="122">
        <v>1.108</v>
      </c>
      <c r="S889" s="122">
        <v>1.189</v>
      </c>
      <c r="T889" s="122">
        <v>2.117</v>
      </c>
      <c r="U889" s="122">
        <v>2.045</v>
      </c>
      <c r="V889" s="122">
        <v>2.081</v>
      </c>
      <c r="W889" s="122">
        <v>2.326</v>
      </c>
      <c r="X889" s="122">
        <v>2.242</v>
      </c>
      <c r="Y889" s="122">
        <v>2.284</v>
      </c>
      <c r="Z889" s="122">
        <v>2.97</v>
      </c>
      <c r="AA889" s="122">
        <v>2.69</v>
      </c>
      <c r="AB889" s="122">
        <v>2.83</v>
      </c>
      <c r="AC889" s="122">
        <v>3.113</v>
      </c>
      <c r="AD889" s="122">
        <v>2.825</v>
      </c>
      <c r="AE889" s="122">
        <v>2.969</v>
      </c>
      <c r="AF889" s="9">
        <f t="shared" si="1"/>
        <v>889</v>
      </c>
    </row>
    <row r="890" ht="15.75" customHeight="1">
      <c r="A890" s="116">
        <v>44428.0</v>
      </c>
      <c r="B890" s="122">
        <v>0.46</v>
      </c>
      <c r="C890" s="117">
        <v>0.17</v>
      </c>
      <c r="D890" s="117">
        <v>0.315</v>
      </c>
      <c r="E890" s="123">
        <v>0.683</v>
      </c>
      <c r="F890" s="117">
        <v>0.408</v>
      </c>
      <c r="G890" s="123">
        <v>0.546</v>
      </c>
      <c r="H890" s="117">
        <v>0.795</v>
      </c>
      <c r="I890" s="123">
        <v>0.677</v>
      </c>
      <c r="J890" s="122">
        <v>0.736</v>
      </c>
      <c r="K890" s="123">
        <v>0.871</v>
      </c>
      <c r="L890" s="117">
        <v>0.723</v>
      </c>
      <c r="M890" s="123">
        <v>0.797</v>
      </c>
      <c r="N890" s="122">
        <v>0.946</v>
      </c>
      <c r="O890" s="123">
        <v>0.769</v>
      </c>
      <c r="P890" s="122">
        <v>0.858</v>
      </c>
      <c r="Q890" s="123">
        <v>1.242</v>
      </c>
      <c r="R890" s="122">
        <v>1.135</v>
      </c>
      <c r="S890" s="122">
        <v>1.189</v>
      </c>
      <c r="T890" s="122">
        <v>2.114</v>
      </c>
      <c r="U890" s="122">
        <v>2.048</v>
      </c>
      <c r="V890" s="122">
        <v>2.081</v>
      </c>
      <c r="W890" s="122">
        <v>2.337</v>
      </c>
      <c r="X890" s="122">
        <v>2.231</v>
      </c>
      <c r="Y890" s="122">
        <v>2.284</v>
      </c>
      <c r="Z890" s="122">
        <v>2.97</v>
      </c>
      <c r="AA890" s="122">
        <v>2.69</v>
      </c>
      <c r="AB890" s="122">
        <v>2.83</v>
      </c>
      <c r="AC890" s="122">
        <v>3.113</v>
      </c>
      <c r="AD890" s="122">
        <v>2.825</v>
      </c>
      <c r="AE890" s="122">
        <v>2.969</v>
      </c>
      <c r="AF890" s="9">
        <f t="shared" si="1"/>
        <v>890</v>
      </c>
    </row>
    <row r="891" ht="15.75" customHeight="1">
      <c r="A891" s="116">
        <v>44427.0</v>
      </c>
      <c r="B891" s="122">
        <v>0.46</v>
      </c>
      <c r="C891" s="117">
        <v>0.17</v>
      </c>
      <c r="D891" s="117">
        <v>0.315</v>
      </c>
      <c r="E891" s="123">
        <v>0.683</v>
      </c>
      <c r="F891" s="117">
        <v>0.408</v>
      </c>
      <c r="G891" s="123">
        <v>0.546</v>
      </c>
      <c r="H891" s="117">
        <v>0.798</v>
      </c>
      <c r="I891" s="123">
        <v>0.687</v>
      </c>
      <c r="J891" s="122">
        <v>0.743</v>
      </c>
      <c r="K891" s="123">
        <v>0.865</v>
      </c>
      <c r="L891" s="117">
        <v>0.733</v>
      </c>
      <c r="M891" s="123">
        <v>0.799</v>
      </c>
      <c r="N891" s="122">
        <v>0.932</v>
      </c>
      <c r="O891" s="123">
        <v>0.779</v>
      </c>
      <c r="P891" s="122">
        <v>0.855</v>
      </c>
      <c r="Q891" s="123">
        <v>1.267</v>
      </c>
      <c r="R891" s="122">
        <v>1.116</v>
      </c>
      <c r="S891" s="122">
        <v>1.192</v>
      </c>
      <c r="T891" s="122">
        <v>2.136</v>
      </c>
      <c r="U891" s="122">
        <v>2.041</v>
      </c>
      <c r="V891" s="122">
        <v>2.089</v>
      </c>
      <c r="W891" s="122">
        <v>2.339</v>
      </c>
      <c r="X891" s="122">
        <v>2.232</v>
      </c>
      <c r="Y891" s="122">
        <v>2.286</v>
      </c>
      <c r="Z891" s="122">
        <v>2.97</v>
      </c>
      <c r="AA891" s="122">
        <v>2.69</v>
      </c>
      <c r="AB891" s="122">
        <v>2.83</v>
      </c>
      <c r="AC891" s="122">
        <v>3.113</v>
      </c>
      <c r="AD891" s="122">
        <v>2.825</v>
      </c>
      <c r="AE891" s="122">
        <v>2.969</v>
      </c>
      <c r="AF891" s="9">
        <f t="shared" si="1"/>
        <v>891</v>
      </c>
    </row>
    <row r="892" ht="15.75" customHeight="1">
      <c r="A892" s="116">
        <v>44426.0</v>
      </c>
      <c r="B892" s="122">
        <v>0.46</v>
      </c>
      <c r="C892" s="117">
        <v>0.17</v>
      </c>
      <c r="D892" s="117">
        <v>0.315</v>
      </c>
      <c r="E892" s="123">
        <v>0.683</v>
      </c>
      <c r="F892" s="117">
        <v>0.408</v>
      </c>
      <c r="G892" s="123">
        <v>0.546</v>
      </c>
      <c r="H892" s="117">
        <v>0.807</v>
      </c>
      <c r="I892" s="123">
        <v>0.7</v>
      </c>
      <c r="J892" s="122">
        <v>0.753</v>
      </c>
      <c r="K892" s="123">
        <v>0.89</v>
      </c>
      <c r="L892" s="117">
        <v>0.719</v>
      </c>
      <c r="M892" s="123">
        <v>0.804</v>
      </c>
      <c r="N892" s="122">
        <v>0.973</v>
      </c>
      <c r="O892" s="123">
        <v>0.737</v>
      </c>
      <c r="P892" s="122">
        <v>0.855</v>
      </c>
      <c r="Q892" s="123">
        <v>1.261</v>
      </c>
      <c r="R892" s="122">
        <v>1.129</v>
      </c>
      <c r="S892" s="122">
        <v>1.195</v>
      </c>
      <c r="T892" s="122">
        <v>2.137</v>
      </c>
      <c r="U892" s="122">
        <v>2.024</v>
      </c>
      <c r="V892" s="122">
        <v>2.081</v>
      </c>
      <c r="W892" s="122">
        <v>2.343</v>
      </c>
      <c r="X892" s="122">
        <v>2.224</v>
      </c>
      <c r="Y892" s="122">
        <v>2.284</v>
      </c>
      <c r="Z892" s="122">
        <v>2.98</v>
      </c>
      <c r="AA892" s="122">
        <v>2.7</v>
      </c>
      <c r="AB892" s="122">
        <v>2.84</v>
      </c>
      <c r="AC892" s="122">
        <v>3.113</v>
      </c>
      <c r="AD892" s="122">
        <v>2.825</v>
      </c>
      <c r="AE892" s="122">
        <v>2.969</v>
      </c>
      <c r="AF892" s="9">
        <f t="shared" si="1"/>
        <v>892</v>
      </c>
    </row>
    <row r="893" ht="15.75" customHeight="1">
      <c r="A893" s="116">
        <v>44425.0</v>
      </c>
      <c r="B893" s="122">
        <v>0.46</v>
      </c>
      <c r="C893" s="117">
        <v>0.17</v>
      </c>
      <c r="D893" s="117">
        <v>0.315</v>
      </c>
      <c r="E893" s="123">
        <v>0.683</v>
      </c>
      <c r="F893" s="117">
        <v>0.408</v>
      </c>
      <c r="G893" s="123">
        <v>0.546</v>
      </c>
      <c r="H893" s="117">
        <v>0.805</v>
      </c>
      <c r="I893" s="123">
        <v>0.698</v>
      </c>
      <c r="J893" s="122">
        <v>0.752</v>
      </c>
      <c r="K893" s="123">
        <v>0.88</v>
      </c>
      <c r="L893" s="117">
        <v>0.741</v>
      </c>
      <c r="M893" s="123">
        <v>0.811</v>
      </c>
      <c r="N893" s="122">
        <v>0.955</v>
      </c>
      <c r="O893" s="123">
        <v>0.785</v>
      </c>
      <c r="P893" s="122">
        <v>0.87</v>
      </c>
      <c r="Q893" s="123">
        <v>1.269</v>
      </c>
      <c r="R893" s="122">
        <v>1.132</v>
      </c>
      <c r="S893" s="122">
        <v>1.201</v>
      </c>
      <c r="T893" s="122">
        <v>2.11</v>
      </c>
      <c r="U893" s="122">
        <v>2.045</v>
      </c>
      <c r="V893" s="122">
        <v>2.078</v>
      </c>
      <c r="W893" s="122">
        <v>2.324</v>
      </c>
      <c r="X893" s="122">
        <v>2.245</v>
      </c>
      <c r="Y893" s="122">
        <v>2.285</v>
      </c>
      <c r="Z893" s="122">
        <v>2.98</v>
      </c>
      <c r="AA893" s="122">
        <v>2.71</v>
      </c>
      <c r="AB893" s="122">
        <v>2.845</v>
      </c>
      <c r="AC893" s="122">
        <v>3.113</v>
      </c>
      <c r="AD893" s="122">
        <v>2.838</v>
      </c>
      <c r="AE893" s="122">
        <v>2.975</v>
      </c>
      <c r="AF893" s="9">
        <f t="shared" si="1"/>
        <v>893</v>
      </c>
    </row>
    <row r="894" ht="15.75" customHeight="1">
      <c r="A894" s="116">
        <v>44424.0</v>
      </c>
      <c r="B894" s="122">
        <v>0.46</v>
      </c>
      <c r="C894" s="117">
        <v>0.17</v>
      </c>
      <c r="D894" s="117">
        <v>0.315</v>
      </c>
      <c r="E894" s="123">
        <v>0.683</v>
      </c>
      <c r="F894" s="117">
        <v>0.408</v>
      </c>
      <c r="G894" s="123">
        <v>0.546</v>
      </c>
      <c r="H894" s="117">
        <v>0.807</v>
      </c>
      <c r="I894" s="123">
        <v>0.695</v>
      </c>
      <c r="J894" s="122">
        <v>0.751</v>
      </c>
      <c r="K894" s="123">
        <v>0.892</v>
      </c>
      <c r="L894" s="117">
        <v>0.742</v>
      </c>
      <c r="M894" s="123">
        <v>0.817</v>
      </c>
      <c r="N894" s="122">
        <v>0.976</v>
      </c>
      <c r="O894" s="123">
        <v>0.789</v>
      </c>
      <c r="P894" s="122">
        <v>0.883</v>
      </c>
      <c r="Q894" s="123">
        <v>1.302</v>
      </c>
      <c r="R894" s="122">
        <v>1.156</v>
      </c>
      <c r="S894" s="122">
        <v>1.229</v>
      </c>
      <c r="T894" s="122">
        <v>2.105</v>
      </c>
      <c r="U894" s="122">
        <v>2.053</v>
      </c>
      <c r="V894" s="122">
        <v>2.079</v>
      </c>
      <c r="W894" s="122">
        <v>2.33</v>
      </c>
      <c r="X894" s="122">
        <v>2.251</v>
      </c>
      <c r="Y894" s="122">
        <v>2.291</v>
      </c>
      <c r="Z894" s="122">
        <v>2.98</v>
      </c>
      <c r="AA894" s="122">
        <v>2.72</v>
      </c>
      <c r="AB894" s="122">
        <v>2.85</v>
      </c>
      <c r="AC894" s="122">
        <v>3.113</v>
      </c>
      <c r="AD894" s="122">
        <v>2.863</v>
      </c>
      <c r="AE894" s="122">
        <v>2.988</v>
      </c>
      <c r="AF894" s="9">
        <f t="shared" si="1"/>
        <v>894</v>
      </c>
    </row>
    <row r="895" ht="15.75" customHeight="1">
      <c r="A895" s="116">
        <v>44421.0</v>
      </c>
      <c r="B895" s="122">
        <v>0.46</v>
      </c>
      <c r="C895" s="117">
        <v>0.17</v>
      </c>
      <c r="D895" s="117">
        <v>0.315</v>
      </c>
      <c r="E895" s="123">
        <v>0.683</v>
      </c>
      <c r="F895" s="117">
        <v>0.408</v>
      </c>
      <c r="G895" s="123">
        <v>0.546</v>
      </c>
      <c r="H895" s="117">
        <v>0.808</v>
      </c>
      <c r="I895" s="123">
        <v>0.695</v>
      </c>
      <c r="J895" s="122">
        <v>0.752</v>
      </c>
      <c r="K895" s="123">
        <v>0.896</v>
      </c>
      <c r="L895" s="117">
        <v>0.753</v>
      </c>
      <c r="M895" s="123">
        <v>0.825</v>
      </c>
      <c r="N895" s="122">
        <v>0.985</v>
      </c>
      <c r="O895" s="123">
        <v>0.811</v>
      </c>
      <c r="P895" s="122">
        <v>0.898</v>
      </c>
      <c r="Q895" s="123">
        <v>1.317</v>
      </c>
      <c r="R895" s="122">
        <v>1.153</v>
      </c>
      <c r="S895" s="122">
        <v>1.235</v>
      </c>
      <c r="T895" s="122">
        <v>2.149</v>
      </c>
      <c r="U895" s="122">
        <v>2.032</v>
      </c>
      <c r="V895" s="122">
        <v>2.091</v>
      </c>
      <c r="W895" s="122">
        <v>2.348</v>
      </c>
      <c r="X895" s="122">
        <v>2.252</v>
      </c>
      <c r="Y895" s="122">
        <v>2.3</v>
      </c>
      <c r="Z895" s="122">
        <v>2.98</v>
      </c>
      <c r="AA895" s="122">
        <v>2.72</v>
      </c>
      <c r="AB895" s="122">
        <v>2.85</v>
      </c>
      <c r="AC895" s="122">
        <v>3.113</v>
      </c>
      <c r="AD895" s="122">
        <v>2.863</v>
      </c>
      <c r="AE895" s="122">
        <v>2.988</v>
      </c>
      <c r="AF895" s="9">
        <f t="shared" si="1"/>
        <v>895</v>
      </c>
    </row>
    <row r="896" ht="15.75" customHeight="1">
      <c r="A896" s="116">
        <v>44420.0</v>
      </c>
      <c r="B896" s="122">
        <v>0.46</v>
      </c>
      <c r="C896" s="117">
        <v>0.17</v>
      </c>
      <c r="D896" s="117">
        <v>0.315</v>
      </c>
      <c r="E896" s="123">
        <v>0.683</v>
      </c>
      <c r="F896" s="117">
        <v>0.408</v>
      </c>
      <c r="G896" s="123">
        <v>0.546</v>
      </c>
      <c r="H896" s="117">
        <v>0.81</v>
      </c>
      <c r="I896" s="123">
        <v>0.698</v>
      </c>
      <c r="J896" s="122">
        <v>0.754</v>
      </c>
      <c r="K896" s="123">
        <v>0.891</v>
      </c>
      <c r="L896" s="117">
        <v>0.785</v>
      </c>
      <c r="M896" s="123">
        <v>0.838</v>
      </c>
      <c r="N896" s="122">
        <v>0.973</v>
      </c>
      <c r="O896" s="123">
        <v>0.871</v>
      </c>
      <c r="P896" s="122">
        <v>0.922</v>
      </c>
      <c r="Q896" s="123">
        <v>1.299</v>
      </c>
      <c r="R896" s="122">
        <v>1.182</v>
      </c>
      <c r="S896" s="122">
        <v>1.241</v>
      </c>
      <c r="T896" s="122">
        <v>2.123</v>
      </c>
      <c r="U896" s="122">
        <v>2.036</v>
      </c>
      <c r="V896" s="122">
        <v>2.08</v>
      </c>
      <c r="W896" s="122">
        <v>2.339</v>
      </c>
      <c r="X896" s="122">
        <v>2.247</v>
      </c>
      <c r="Y896" s="122">
        <v>2.293</v>
      </c>
      <c r="Z896" s="122">
        <v>2.98</v>
      </c>
      <c r="AA896" s="122">
        <v>2.72</v>
      </c>
      <c r="AB896" s="122">
        <v>2.85</v>
      </c>
      <c r="AC896" s="122">
        <v>3.113</v>
      </c>
      <c r="AD896" s="122">
        <v>2.863</v>
      </c>
      <c r="AE896" s="122">
        <v>2.988</v>
      </c>
      <c r="AF896" s="9">
        <f t="shared" si="1"/>
        <v>896</v>
      </c>
    </row>
    <row r="897" ht="15.75" customHeight="1">
      <c r="A897" s="116">
        <v>44419.0</v>
      </c>
      <c r="B897" s="122">
        <v>0.46</v>
      </c>
      <c r="C897" s="117">
        <v>0.17</v>
      </c>
      <c r="D897" s="117">
        <v>0.315</v>
      </c>
      <c r="E897" s="123">
        <v>0.683</v>
      </c>
      <c r="F897" s="117">
        <v>0.408</v>
      </c>
      <c r="G897" s="123">
        <v>0.546</v>
      </c>
      <c r="H897" s="117">
        <v>0.825</v>
      </c>
      <c r="I897" s="123">
        <v>0.715</v>
      </c>
      <c r="J897" s="122">
        <v>0.77</v>
      </c>
      <c r="K897" s="123">
        <v>0.92</v>
      </c>
      <c r="L897" s="117">
        <v>0.805</v>
      </c>
      <c r="M897" s="123">
        <v>0.863</v>
      </c>
      <c r="N897" s="122">
        <v>1.015</v>
      </c>
      <c r="O897" s="123">
        <v>0.895</v>
      </c>
      <c r="P897" s="122">
        <v>0.955</v>
      </c>
      <c r="Q897" s="123">
        <v>1.308</v>
      </c>
      <c r="R897" s="122">
        <v>1.19</v>
      </c>
      <c r="S897" s="122">
        <v>1.249</v>
      </c>
      <c r="T897" s="122">
        <v>2.159</v>
      </c>
      <c r="U897" s="122">
        <v>2.075</v>
      </c>
      <c r="V897" s="122">
        <v>2.117</v>
      </c>
      <c r="W897" s="122">
        <v>2.357</v>
      </c>
      <c r="X897" s="122">
        <v>2.28</v>
      </c>
      <c r="Y897" s="122">
        <v>2.319</v>
      </c>
      <c r="Z897" s="122">
        <v>2.98</v>
      </c>
      <c r="AA897" s="122">
        <v>2.72</v>
      </c>
      <c r="AB897" s="122">
        <v>2.85</v>
      </c>
      <c r="AC897" s="122">
        <v>3.113</v>
      </c>
      <c r="AD897" s="122">
        <v>2.863</v>
      </c>
      <c r="AE897" s="122">
        <v>2.988</v>
      </c>
      <c r="AF897" s="9">
        <f t="shared" si="1"/>
        <v>897</v>
      </c>
    </row>
    <row r="898" ht="15.75" customHeight="1">
      <c r="A898" s="116">
        <v>44418.0</v>
      </c>
      <c r="B898" s="122">
        <v>0.46</v>
      </c>
      <c r="C898" s="117">
        <v>0.17</v>
      </c>
      <c r="D898" s="117">
        <v>0.315</v>
      </c>
      <c r="E898" s="123">
        <v>0.683</v>
      </c>
      <c r="F898" s="117">
        <v>0.408</v>
      </c>
      <c r="G898" s="123">
        <v>0.546</v>
      </c>
      <c r="H898" s="117">
        <v>0.858</v>
      </c>
      <c r="I898" s="123">
        <v>0.723</v>
      </c>
      <c r="J898" s="122">
        <v>0.791</v>
      </c>
      <c r="K898" s="123">
        <v>0.949</v>
      </c>
      <c r="L898" s="117">
        <v>0.813</v>
      </c>
      <c r="M898" s="123">
        <v>0.881</v>
      </c>
      <c r="N898" s="122">
        <v>1.039</v>
      </c>
      <c r="O898" s="123">
        <v>0.903</v>
      </c>
      <c r="P898" s="122">
        <v>0.971</v>
      </c>
      <c r="Q898" s="123">
        <v>1.325</v>
      </c>
      <c r="R898" s="122">
        <v>1.202</v>
      </c>
      <c r="S898" s="122">
        <v>1.264</v>
      </c>
      <c r="T898" s="122">
        <v>2.142</v>
      </c>
      <c r="U898" s="122">
        <v>2.084</v>
      </c>
      <c r="V898" s="122">
        <v>2.113</v>
      </c>
      <c r="W898" s="122">
        <v>2.346</v>
      </c>
      <c r="X898" s="122">
        <v>2.281</v>
      </c>
      <c r="Y898" s="122">
        <v>2.314</v>
      </c>
      <c r="Z898" s="122">
        <v>2.98</v>
      </c>
      <c r="AA898" s="122">
        <v>2.72</v>
      </c>
      <c r="AB898" s="122">
        <v>2.85</v>
      </c>
      <c r="AC898" s="122">
        <v>3.125</v>
      </c>
      <c r="AD898" s="122">
        <v>2.863</v>
      </c>
      <c r="AE898" s="122">
        <v>2.994</v>
      </c>
      <c r="AF898" s="9">
        <f t="shared" si="1"/>
        <v>898</v>
      </c>
    </row>
    <row r="899" ht="15.75" customHeight="1">
      <c r="A899" s="116">
        <v>44417.0</v>
      </c>
      <c r="B899" s="122">
        <v>0.46</v>
      </c>
      <c r="C899" s="117">
        <v>0.17</v>
      </c>
      <c r="D899" s="117">
        <v>0.315</v>
      </c>
      <c r="E899" s="123">
        <v>0.683</v>
      </c>
      <c r="F899" s="117">
        <v>0.408</v>
      </c>
      <c r="G899" s="123">
        <v>0.546</v>
      </c>
      <c r="H899" s="117">
        <v>0.835</v>
      </c>
      <c r="I899" s="123">
        <v>0.755</v>
      </c>
      <c r="J899" s="122">
        <v>0.795</v>
      </c>
      <c r="K899" s="123">
        <v>0.944</v>
      </c>
      <c r="L899" s="117">
        <v>0.834</v>
      </c>
      <c r="M899" s="123">
        <v>0.889</v>
      </c>
      <c r="N899" s="122">
        <v>1.054</v>
      </c>
      <c r="O899" s="123">
        <v>0.913</v>
      </c>
      <c r="P899" s="122">
        <v>0.983</v>
      </c>
      <c r="Q899" s="123">
        <v>1.327</v>
      </c>
      <c r="R899" s="122">
        <v>1.204</v>
      </c>
      <c r="S899" s="122">
        <v>1.266</v>
      </c>
      <c r="T899" s="122">
        <v>2.156</v>
      </c>
      <c r="U899" s="122">
        <v>2.077</v>
      </c>
      <c r="V899" s="122">
        <v>2.117</v>
      </c>
      <c r="W899" s="122">
        <v>2.368</v>
      </c>
      <c r="X899" s="122">
        <v>2.26</v>
      </c>
      <c r="Y899" s="122">
        <v>2.314</v>
      </c>
      <c r="Z899" s="122">
        <v>2.97</v>
      </c>
      <c r="AA899" s="122">
        <v>2.71</v>
      </c>
      <c r="AB899" s="122">
        <v>2.84</v>
      </c>
      <c r="AC899" s="122">
        <v>3.125</v>
      </c>
      <c r="AD899" s="122">
        <v>2.863</v>
      </c>
      <c r="AE899" s="122">
        <v>2.994</v>
      </c>
      <c r="AF899" s="9">
        <f t="shared" si="1"/>
        <v>899</v>
      </c>
    </row>
    <row r="900" ht="15.75" customHeight="1">
      <c r="A900" s="116">
        <v>44414.0</v>
      </c>
      <c r="B900" s="122">
        <v>0.46</v>
      </c>
      <c r="C900" s="117">
        <v>0.17</v>
      </c>
      <c r="D900" s="117">
        <v>0.315</v>
      </c>
      <c r="E900" s="123">
        <v>0.683</v>
      </c>
      <c r="F900" s="117">
        <v>0.408</v>
      </c>
      <c r="G900" s="123">
        <v>0.546</v>
      </c>
      <c r="H900" s="117">
        <v>0.848</v>
      </c>
      <c r="I900" s="123">
        <v>0.745</v>
      </c>
      <c r="J900" s="122">
        <v>0.797</v>
      </c>
      <c r="K900" s="123">
        <v>0.947</v>
      </c>
      <c r="L900" s="117">
        <v>0.839</v>
      </c>
      <c r="M900" s="123">
        <v>0.893</v>
      </c>
      <c r="N900" s="122">
        <v>1.045</v>
      </c>
      <c r="O900" s="123">
        <v>0.933</v>
      </c>
      <c r="P900" s="122">
        <v>0.989</v>
      </c>
      <c r="Q900" s="123">
        <v>1.327</v>
      </c>
      <c r="R900" s="122">
        <v>1.188</v>
      </c>
      <c r="S900" s="122">
        <v>1.258</v>
      </c>
      <c r="T900" s="122">
        <v>2.131</v>
      </c>
      <c r="U900" s="122">
        <v>2.047</v>
      </c>
      <c r="V900" s="122">
        <v>2.089</v>
      </c>
      <c r="W900" s="122">
        <v>2.334</v>
      </c>
      <c r="X900" s="122">
        <v>2.242</v>
      </c>
      <c r="Y900" s="122">
        <v>2.288</v>
      </c>
      <c r="Z900" s="122">
        <v>2.976</v>
      </c>
      <c r="AA900" s="122">
        <v>2.72</v>
      </c>
      <c r="AB900" s="122">
        <v>2.848</v>
      </c>
      <c r="AC900" s="122">
        <v>3.138</v>
      </c>
      <c r="AD900" s="122">
        <v>2.875</v>
      </c>
      <c r="AE900" s="122">
        <v>3.006</v>
      </c>
      <c r="AF900" s="9">
        <f t="shared" si="1"/>
        <v>900</v>
      </c>
    </row>
    <row r="901" ht="15.75" customHeight="1">
      <c r="A901" s="116">
        <v>44413.0</v>
      </c>
      <c r="B901" s="122">
        <v>0.46</v>
      </c>
      <c r="C901" s="117">
        <v>0.17</v>
      </c>
      <c r="D901" s="117">
        <v>0.315</v>
      </c>
      <c r="E901" s="123">
        <v>0.683</v>
      </c>
      <c r="F901" s="117">
        <v>0.417</v>
      </c>
      <c r="G901" s="123">
        <v>0.55</v>
      </c>
      <c r="H901" s="117">
        <v>0.882</v>
      </c>
      <c r="I901" s="123">
        <v>0.772</v>
      </c>
      <c r="J901" s="122">
        <v>0.827</v>
      </c>
      <c r="K901" s="123">
        <v>0.965</v>
      </c>
      <c r="L901" s="117">
        <v>0.854</v>
      </c>
      <c r="M901" s="123">
        <v>0.909</v>
      </c>
      <c r="N901" s="122">
        <v>1.048</v>
      </c>
      <c r="O901" s="123">
        <v>0.935</v>
      </c>
      <c r="P901" s="122">
        <v>0.992</v>
      </c>
      <c r="Q901" s="123">
        <v>1.339</v>
      </c>
      <c r="R901" s="122">
        <v>1.206</v>
      </c>
      <c r="S901" s="122">
        <v>1.273</v>
      </c>
      <c r="T901" s="122">
        <v>2.17</v>
      </c>
      <c r="U901" s="122">
        <v>2.069</v>
      </c>
      <c r="V901" s="122">
        <v>2.12</v>
      </c>
      <c r="W901" s="122">
        <v>2.396</v>
      </c>
      <c r="X901" s="122">
        <v>2.277</v>
      </c>
      <c r="Y901" s="122">
        <v>2.337</v>
      </c>
      <c r="Z901" s="122">
        <v>2.976</v>
      </c>
      <c r="AA901" s="122">
        <v>2.72</v>
      </c>
      <c r="AB901" s="122">
        <v>2.848</v>
      </c>
      <c r="AC901" s="122">
        <v>3.138</v>
      </c>
      <c r="AD901" s="122">
        <v>2.875</v>
      </c>
      <c r="AE901" s="122">
        <v>3.006</v>
      </c>
      <c r="AF901" s="9">
        <f t="shared" si="1"/>
        <v>901</v>
      </c>
    </row>
    <row r="902" ht="15.75" customHeight="1">
      <c r="A902" s="116">
        <v>44412.0</v>
      </c>
      <c r="B902" s="122">
        <v>0.45</v>
      </c>
      <c r="C902" s="117">
        <v>0.16</v>
      </c>
      <c r="D902" s="117">
        <v>0.305</v>
      </c>
      <c r="E902" s="123">
        <v>0.683</v>
      </c>
      <c r="F902" s="117">
        <v>0.417</v>
      </c>
      <c r="G902" s="123">
        <v>0.55</v>
      </c>
      <c r="H902" s="117">
        <v>0.893</v>
      </c>
      <c r="I902" s="123">
        <v>0.755</v>
      </c>
      <c r="J902" s="122">
        <v>0.824</v>
      </c>
      <c r="K902" s="123">
        <v>0.98</v>
      </c>
      <c r="L902" s="117">
        <v>0.838</v>
      </c>
      <c r="M902" s="123">
        <v>0.909</v>
      </c>
      <c r="N902" s="122">
        <v>1.066</v>
      </c>
      <c r="O902" s="123">
        <v>0.92</v>
      </c>
      <c r="P902" s="122">
        <v>0.993</v>
      </c>
      <c r="Q902" s="123">
        <v>1.331</v>
      </c>
      <c r="R902" s="122">
        <v>1.194</v>
      </c>
      <c r="S902" s="122">
        <v>1.263</v>
      </c>
      <c r="T902" s="122">
        <v>2.183</v>
      </c>
      <c r="U902" s="122">
        <v>2.072</v>
      </c>
      <c r="V902" s="122">
        <v>2.128</v>
      </c>
      <c r="W902" s="122">
        <v>2.364</v>
      </c>
      <c r="X902" s="122">
        <v>2.28</v>
      </c>
      <c r="Y902" s="122">
        <v>2.322</v>
      </c>
      <c r="Z902" s="122">
        <v>2.983</v>
      </c>
      <c r="AA902" s="122">
        <v>2.725</v>
      </c>
      <c r="AB902" s="122">
        <v>2.854</v>
      </c>
      <c r="AC902" s="122">
        <v>3.133</v>
      </c>
      <c r="AD902" s="122">
        <v>2.883</v>
      </c>
      <c r="AE902" s="122">
        <v>3.008</v>
      </c>
      <c r="AF902" s="9">
        <f t="shared" si="1"/>
        <v>902</v>
      </c>
    </row>
    <row r="903" ht="15.75" customHeight="1">
      <c r="A903" s="116">
        <v>44411.0</v>
      </c>
      <c r="B903" s="122">
        <v>0.43</v>
      </c>
      <c r="C903" s="117">
        <v>0.14</v>
      </c>
      <c r="D903" s="117">
        <v>0.285</v>
      </c>
      <c r="E903" s="123">
        <v>0.667</v>
      </c>
      <c r="F903" s="117">
        <v>0.383</v>
      </c>
      <c r="G903" s="123">
        <v>0.525</v>
      </c>
      <c r="H903" s="117">
        <v>0.861</v>
      </c>
      <c r="I903" s="123">
        <v>0.714</v>
      </c>
      <c r="J903" s="122">
        <v>0.788</v>
      </c>
      <c r="K903" s="123">
        <v>0.958</v>
      </c>
      <c r="L903" s="117">
        <v>0.792</v>
      </c>
      <c r="M903" s="123">
        <v>0.875</v>
      </c>
      <c r="N903" s="122">
        <v>1.054</v>
      </c>
      <c r="O903" s="123">
        <v>0.87</v>
      </c>
      <c r="P903" s="122">
        <v>0.962</v>
      </c>
      <c r="Q903" s="123">
        <v>1.278</v>
      </c>
      <c r="R903" s="122">
        <v>1.168</v>
      </c>
      <c r="S903" s="122">
        <v>1.223</v>
      </c>
      <c r="T903" s="122">
        <v>2.115</v>
      </c>
      <c r="U903" s="122">
        <v>1.979</v>
      </c>
      <c r="V903" s="122">
        <v>2.047</v>
      </c>
      <c r="W903" s="122">
        <v>2.333</v>
      </c>
      <c r="X903" s="122">
        <v>2.134</v>
      </c>
      <c r="Y903" s="122">
        <v>2.234</v>
      </c>
      <c r="Z903" s="122">
        <v>2.958</v>
      </c>
      <c r="AA903" s="122">
        <v>2.688</v>
      </c>
      <c r="AB903" s="122">
        <v>2.823</v>
      </c>
      <c r="AC903" s="122">
        <v>3.117</v>
      </c>
      <c r="AD903" s="122">
        <v>2.85</v>
      </c>
      <c r="AE903" s="122">
        <v>2.983</v>
      </c>
      <c r="AF903" s="9">
        <f t="shared" si="1"/>
        <v>903</v>
      </c>
    </row>
    <row r="904" ht="15.75" customHeight="1">
      <c r="A904" s="116">
        <v>44410.0</v>
      </c>
      <c r="B904" s="122">
        <v>0.484</v>
      </c>
      <c r="C904" s="117">
        <v>0.194</v>
      </c>
      <c r="D904" s="117">
        <v>0.339</v>
      </c>
      <c r="E904" s="123">
        <v>0.702</v>
      </c>
      <c r="F904" s="117">
        <v>0.435</v>
      </c>
      <c r="G904" s="123">
        <v>0.568</v>
      </c>
      <c r="H904" s="117">
        <v>0.907</v>
      </c>
      <c r="I904" s="123">
        <v>0.802</v>
      </c>
      <c r="J904" s="122">
        <v>0.854</v>
      </c>
      <c r="K904" s="123">
        <v>1.0</v>
      </c>
      <c r="L904" s="117">
        <v>0.909</v>
      </c>
      <c r="M904" s="123">
        <v>0.954</v>
      </c>
      <c r="N904" s="122">
        <v>1.094</v>
      </c>
      <c r="O904" s="123">
        <v>1.015</v>
      </c>
      <c r="P904" s="122">
        <v>1.055</v>
      </c>
      <c r="Q904" s="123">
        <v>1.384</v>
      </c>
      <c r="R904" s="122">
        <v>1.301</v>
      </c>
      <c r="S904" s="122">
        <v>1.343</v>
      </c>
      <c r="T904" s="122">
        <v>2.221</v>
      </c>
      <c r="U904" s="122">
        <v>2.147</v>
      </c>
      <c r="V904" s="122">
        <v>2.184</v>
      </c>
      <c r="W904" s="122">
        <v>2.511</v>
      </c>
      <c r="X904" s="122">
        <v>2.4</v>
      </c>
      <c r="Y904" s="122">
        <v>2.456</v>
      </c>
      <c r="Z904" s="122">
        <v>3.066</v>
      </c>
      <c r="AA904" s="122">
        <v>2.826</v>
      </c>
      <c r="AB904" s="122">
        <v>2.946</v>
      </c>
      <c r="AC904" s="122">
        <v>3.188</v>
      </c>
      <c r="AD904" s="122">
        <v>2.95</v>
      </c>
      <c r="AE904" s="122">
        <v>3.069</v>
      </c>
      <c r="AF904" s="9">
        <f t="shared" si="1"/>
        <v>904</v>
      </c>
    </row>
    <row r="905" ht="15.75" customHeight="1">
      <c r="A905" s="116">
        <v>44407.0</v>
      </c>
      <c r="B905" s="122">
        <v>0.484</v>
      </c>
      <c r="C905" s="117">
        <v>0.194</v>
      </c>
      <c r="D905" s="117">
        <v>0.339</v>
      </c>
      <c r="E905" s="123">
        <v>0.702</v>
      </c>
      <c r="F905" s="117">
        <v>0.435</v>
      </c>
      <c r="G905" s="123">
        <v>0.568</v>
      </c>
      <c r="H905" s="117">
        <v>0.903</v>
      </c>
      <c r="I905" s="123">
        <v>0.81</v>
      </c>
      <c r="J905" s="122">
        <v>0.856</v>
      </c>
      <c r="K905" s="123">
        <v>1.007</v>
      </c>
      <c r="L905" s="117">
        <v>0.905</v>
      </c>
      <c r="M905" s="123">
        <v>0.956</v>
      </c>
      <c r="N905" s="122">
        <v>1.111</v>
      </c>
      <c r="O905" s="123">
        <v>0.999</v>
      </c>
      <c r="P905" s="122">
        <v>1.055</v>
      </c>
      <c r="Q905" s="123">
        <v>1.392</v>
      </c>
      <c r="R905" s="122">
        <v>1.301</v>
      </c>
      <c r="S905" s="122">
        <v>1.347</v>
      </c>
      <c r="T905" s="122">
        <v>2.221</v>
      </c>
      <c r="U905" s="122">
        <v>2.152</v>
      </c>
      <c r="V905" s="122">
        <v>2.187</v>
      </c>
      <c r="W905" s="122">
        <v>2.517</v>
      </c>
      <c r="X905" s="122">
        <v>2.399</v>
      </c>
      <c r="Y905" s="122">
        <v>2.458</v>
      </c>
      <c r="Z905" s="122">
        <v>3.066</v>
      </c>
      <c r="AA905" s="122">
        <v>2.826</v>
      </c>
      <c r="AB905" s="122">
        <v>2.946</v>
      </c>
      <c r="AC905" s="122">
        <v>3.188</v>
      </c>
      <c r="AD905" s="122">
        <v>2.95</v>
      </c>
      <c r="AE905" s="122">
        <v>3.069</v>
      </c>
      <c r="AF905" s="9">
        <f t="shared" si="1"/>
        <v>905</v>
      </c>
    </row>
    <row r="906" ht="15.75" customHeight="1">
      <c r="A906" s="116">
        <v>44406.0</v>
      </c>
      <c r="B906" s="122">
        <v>0.484</v>
      </c>
      <c r="C906" s="117">
        <v>0.194</v>
      </c>
      <c r="D906" s="117">
        <v>0.339</v>
      </c>
      <c r="E906" s="123">
        <v>0.702</v>
      </c>
      <c r="F906" s="117">
        <v>0.435</v>
      </c>
      <c r="G906" s="123">
        <v>0.568</v>
      </c>
      <c r="H906" s="117">
        <v>0.898</v>
      </c>
      <c r="I906" s="123">
        <v>0.81</v>
      </c>
      <c r="J906" s="122">
        <v>0.854</v>
      </c>
      <c r="K906" s="123">
        <v>1.002</v>
      </c>
      <c r="L906" s="117">
        <v>0.901</v>
      </c>
      <c r="M906" s="123">
        <v>0.952</v>
      </c>
      <c r="N906" s="122">
        <v>1.106</v>
      </c>
      <c r="O906" s="123">
        <v>0.993</v>
      </c>
      <c r="P906" s="122">
        <v>1.05</v>
      </c>
      <c r="Q906" s="123">
        <v>1.396</v>
      </c>
      <c r="R906" s="122">
        <v>1.285</v>
      </c>
      <c r="S906" s="122">
        <v>1.341</v>
      </c>
      <c r="T906" s="122">
        <v>2.202</v>
      </c>
      <c r="U906" s="122">
        <v>2.159</v>
      </c>
      <c r="V906" s="122">
        <v>2.181</v>
      </c>
      <c r="W906" s="122">
        <v>2.509</v>
      </c>
      <c r="X906" s="122">
        <v>2.401</v>
      </c>
      <c r="Y906" s="122">
        <v>2.455</v>
      </c>
      <c r="Z906" s="122">
        <v>3.066</v>
      </c>
      <c r="AA906" s="122">
        <v>2.826</v>
      </c>
      <c r="AB906" s="122">
        <v>2.946</v>
      </c>
      <c r="AC906" s="122">
        <v>3.188</v>
      </c>
      <c r="AD906" s="122">
        <v>2.95</v>
      </c>
      <c r="AE906" s="122">
        <v>3.069</v>
      </c>
      <c r="AF906" s="9">
        <f t="shared" si="1"/>
        <v>906</v>
      </c>
    </row>
    <row r="907" ht="15.75" customHeight="1">
      <c r="A907" s="116">
        <v>44405.0</v>
      </c>
      <c r="B907" s="122">
        <v>0.484</v>
      </c>
      <c r="C907" s="117">
        <v>0.194</v>
      </c>
      <c r="D907" s="117">
        <v>0.339</v>
      </c>
      <c r="E907" s="123">
        <v>0.702</v>
      </c>
      <c r="F907" s="117">
        <v>0.435</v>
      </c>
      <c r="G907" s="123">
        <v>0.568</v>
      </c>
      <c r="H907" s="117">
        <v>0.906</v>
      </c>
      <c r="I907" s="123">
        <v>0.811</v>
      </c>
      <c r="J907" s="122">
        <v>0.859</v>
      </c>
      <c r="K907" s="123">
        <v>0.99</v>
      </c>
      <c r="L907" s="117">
        <v>0.903</v>
      </c>
      <c r="M907" s="123">
        <v>0.947</v>
      </c>
      <c r="N907" s="122">
        <v>1.074</v>
      </c>
      <c r="O907" s="123">
        <v>0.995</v>
      </c>
      <c r="P907" s="122">
        <v>1.035</v>
      </c>
      <c r="Q907" s="123">
        <v>1.38</v>
      </c>
      <c r="R907" s="122">
        <v>1.29</v>
      </c>
      <c r="S907" s="122">
        <v>1.335</v>
      </c>
      <c r="T907" s="122">
        <v>2.218</v>
      </c>
      <c r="U907" s="122">
        <v>2.104</v>
      </c>
      <c r="V907" s="122">
        <v>2.161</v>
      </c>
      <c r="W907" s="122">
        <v>2.519</v>
      </c>
      <c r="X907" s="122">
        <v>2.395</v>
      </c>
      <c r="Y907" s="122">
        <v>2.457</v>
      </c>
      <c r="Z907" s="122">
        <v>3.066</v>
      </c>
      <c r="AA907" s="122">
        <v>2.826</v>
      </c>
      <c r="AB907" s="122">
        <v>2.946</v>
      </c>
      <c r="AC907" s="122">
        <v>3.188</v>
      </c>
      <c r="AD907" s="122">
        <v>2.95</v>
      </c>
      <c r="AE907" s="122">
        <v>3.069</v>
      </c>
      <c r="AF907" s="9">
        <f t="shared" si="1"/>
        <v>907</v>
      </c>
    </row>
    <row r="908" ht="15.75" customHeight="1">
      <c r="A908" s="116">
        <v>44404.0</v>
      </c>
      <c r="B908" s="122">
        <v>0.484</v>
      </c>
      <c r="C908" s="117">
        <v>0.194</v>
      </c>
      <c r="D908" s="117">
        <v>0.339</v>
      </c>
      <c r="E908" s="123">
        <v>0.702</v>
      </c>
      <c r="F908" s="117">
        <v>0.435</v>
      </c>
      <c r="G908" s="123">
        <v>0.568</v>
      </c>
      <c r="H908" s="117">
        <v>0.908</v>
      </c>
      <c r="I908" s="123">
        <v>0.818</v>
      </c>
      <c r="J908" s="122">
        <v>0.863</v>
      </c>
      <c r="K908" s="123">
        <v>0.99</v>
      </c>
      <c r="L908" s="117">
        <v>0.912</v>
      </c>
      <c r="M908" s="123">
        <v>0.951</v>
      </c>
      <c r="N908" s="122">
        <v>1.072</v>
      </c>
      <c r="O908" s="123">
        <v>1.006</v>
      </c>
      <c r="P908" s="122">
        <v>1.039</v>
      </c>
      <c r="Q908" s="123">
        <v>1.377</v>
      </c>
      <c r="R908" s="122">
        <v>1.286</v>
      </c>
      <c r="S908" s="122">
        <v>1.332</v>
      </c>
      <c r="T908" s="122">
        <v>2.2</v>
      </c>
      <c r="U908" s="122">
        <v>2.128</v>
      </c>
      <c r="V908" s="122">
        <v>2.164</v>
      </c>
      <c r="W908" s="122">
        <v>2.5</v>
      </c>
      <c r="X908" s="122">
        <v>2.401</v>
      </c>
      <c r="Y908" s="122">
        <v>2.451</v>
      </c>
      <c r="Z908" s="122">
        <v>3.066</v>
      </c>
      <c r="AA908" s="122">
        <v>2.826</v>
      </c>
      <c r="AB908" s="122">
        <v>2.946</v>
      </c>
      <c r="AC908" s="122">
        <v>3.188</v>
      </c>
      <c r="AD908" s="122">
        <v>2.95</v>
      </c>
      <c r="AE908" s="122">
        <v>3.069</v>
      </c>
      <c r="AF908" s="9">
        <f t="shared" si="1"/>
        <v>908</v>
      </c>
    </row>
    <row r="909" ht="15.75" customHeight="1">
      <c r="A909" s="116">
        <v>44403.0</v>
      </c>
      <c r="B909" s="122">
        <v>0.484</v>
      </c>
      <c r="C909" s="117">
        <v>0.194</v>
      </c>
      <c r="D909" s="117">
        <v>0.339</v>
      </c>
      <c r="E909" s="123">
        <v>0.702</v>
      </c>
      <c r="F909" s="117">
        <v>0.435</v>
      </c>
      <c r="G909" s="123">
        <v>0.568</v>
      </c>
      <c r="H909" s="117">
        <v>0.9</v>
      </c>
      <c r="I909" s="123">
        <v>0.823</v>
      </c>
      <c r="J909" s="122">
        <v>0.862</v>
      </c>
      <c r="K909" s="123">
        <v>0.989</v>
      </c>
      <c r="L909" s="117">
        <v>0.918</v>
      </c>
      <c r="M909" s="123">
        <v>0.953</v>
      </c>
      <c r="N909" s="122">
        <v>1.077</v>
      </c>
      <c r="O909" s="123">
        <v>1.012</v>
      </c>
      <c r="P909" s="122">
        <v>1.045</v>
      </c>
      <c r="Q909" s="123">
        <v>1.378</v>
      </c>
      <c r="R909" s="122">
        <v>1.284</v>
      </c>
      <c r="S909" s="122">
        <v>1.331</v>
      </c>
      <c r="T909" s="122">
        <v>2.196</v>
      </c>
      <c r="U909" s="122">
        <v>2.121</v>
      </c>
      <c r="V909" s="122">
        <v>2.159</v>
      </c>
      <c r="W909" s="122">
        <v>2.499</v>
      </c>
      <c r="X909" s="122">
        <v>2.389</v>
      </c>
      <c r="Y909" s="122">
        <v>2.444</v>
      </c>
      <c r="Z909" s="122">
        <v>3.066</v>
      </c>
      <c r="AA909" s="122">
        <v>2.826</v>
      </c>
      <c r="AB909" s="122">
        <v>2.946</v>
      </c>
      <c r="AC909" s="122">
        <v>3.188</v>
      </c>
      <c r="AD909" s="122">
        <v>2.95</v>
      </c>
      <c r="AE909" s="122">
        <v>3.069</v>
      </c>
      <c r="AF909" s="9">
        <f t="shared" si="1"/>
        <v>909</v>
      </c>
    </row>
    <row r="910" ht="15.75" customHeight="1">
      <c r="A910" s="116">
        <v>44400.0</v>
      </c>
      <c r="B910" s="122">
        <v>0.484</v>
      </c>
      <c r="C910" s="117">
        <v>0.194</v>
      </c>
      <c r="D910" s="117">
        <v>0.339</v>
      </c>
      <c r="E910" s="123">
        <v>0.702</v>
      </c>
      <c r="F910" s="117">
        <v>0.435</v>
      </c>
      <c r="G910" s="123">
        <v>0.568</v>
      </c>
      <c r="H910" s="117">
        <v>0.892</v>
      </c>
      <c r="I910" s="123">
        <v>0.848</v>
      </c>
      <c r="J910" s="122">
        <v>0.87</v>
      </c>
      <c r="K910" s="123">
        <v>1.002</v>
      </c>
      <c r="L910" s="117">
        <v>0.923</v>
      </c>
      <c r="M910" s="123">
        <v>0.962</v>
      </c>
      <c r="N910" s="122">
        <v>1.112</v>
      </c>
      <c r="O910" s="123">
        <v>0.997</v>
      </c>
      <c r="P910" s="122">
        <v>1.055</v>
      </c>
      <c r="Q910" s="123">
        <v>1.377</v>
      </c>
      <c r="R910" s="122">
        <v>1.28</v>
      </c>
      <c r="S910" s="122">
        <v>1.329</v>
      </c>
      <c r="T910" s="122">
        <v>2.21</v>
      </c>
      <c r="U910" s="122">
        <v>2.101</v>
      </c>
      <c r="V910" s="122">
        <v>2.156</v>
      </c>
      <c r="W910" s="122">
        <v>2.498</v>
      </c>
      <c r="X910" s="122">
        <v>2.39</v>
      </c>
      <c r="Y910" s="122">
        <v>2.444</v>
      </c>
      <c r="Z910" s="122">
        <v>3.066</v>
      </c>
      <c r="AA910" s="122">
        <v>2.826</v>
      </c>
      <c r="AB910" s="122">
        <v>2.946</v>
      </c>
      <c r="AC910" s="122">
        <v>3.188</v>
      </c>
      <c r="AD910" s="122">
        <v>2.95</v>
      </c>
      <c r="AE910" s="122">
        <v>3.069</v>
      </c>
      <c r="AF910" s="9">
        <f t="shared" si="1"/>
        <v>910</v>
      </c>
    </row>
    <row r="911" ht="15.75" customHeight="1">
      <c r="A911" s="116">
        <v>44399.0</v>
      </c>
      <c r="B911" s="122">
        <v>0.484</v>
      </c>
      <c r="C911" s="117">
        <v>0.194</v>
      </c>
      <c r="D911" s="117">
        <v>0.339</v>
      </c>
      <c r="E911" s="123">
        <v>0.702</v>
      </c>
      <c r="F911" s="117">
        <v>0.435</v>
      </c>
      <c r="G911" s="123">
        <v>0.568</v>
      </c>
      <c r="H911" s="117">
        <v>0.888</v>
      </c>
      <c r="I911" s="123">
        <v>0.86</v>
      </c>
      <c r="J911" s="122">
        <v>0.874</v>
      </c>
      <c r="K911" s="123">
        <v>0.999</v>
      </c>
      <c r="L911" s="117">
        <v>0.932</v>
      </c>
      <c r="M911" s="123">
        <v>0.965</v>
      </c>
      <c r="N911" s="122">
        <v>1.109</v>
      </c>
      <c r="O911" s="123">
        <v>1.004</v>
      </c>
      <c r="P911" s="122">
        <v>1.056</v>
      </c>
      <c r="Q911" s="123">
        <v>1.376</v>
      </c>
      <c r="R911" s="122">
        <v>1.283</v>
      </c>
      <c r="S911" s="122">
        <v>1.33</v>
      </c>
      <c r="T911" s="122">
        <v>2.199</v>
      </c>
      <c r="U911" s="122">
        <v>2.119</v>
      </c>
      <c r="V911" s="122">
        <v>2.159</v>
      </c>
      <c r="W911" s="122">
        <v>2.484</v>
      </c>
      <c r="X911" s="122">
        <v>2.394</v>
      </c>
      <c r="Y911" s="122">
        <v>2.439</v>
      </c>
      <c r="Z911" s="122">
        <v>3.066</v>
      </c>
      <c r="AA911" s="122">
        <v>2.826</v>
      </c>
      <c r="AB911" s="122">
        <v>2.946</v>
      </c>
      <c r="AC911" s="122">
        <v>3.188</v>
      </c>
      <c r="AD911" s="122">
        <v>2.95</v>
      </c>
      <c r="AE911" s="122">
        <v>3.069</v>
      </c>
      <c r="AF911" s="9">
        <f t="shared" si="1"/>
        <v>911</v>
      </c>
    </row>
    <row r="912" ht="15.75" customHeight="1">
      <c r="A912" s="116">
        <v>44398.0</v>
      </c>
      <c r="B912" s="122">
        <v>0.484</v>
      </c>
      <c r="C912" s="117">
        <v>0.194</v>
      </c>
      <c r="D912" s="117">
        <v>0.339</v>
      </c>
      <c r="E912" s="123">
        <v>0.702</v>
      </c>
      <c r="F912" s="117">
        <v>0.435</v>
      </c>
      <c r="G912" s="123">
        <v>0.568</v>
      </c>
      <c r="H912" s="117">
        <v>0.9</v>
      </c>
      <c r="I912" s="123">
        <v>0.857</v>
      </c>
      <c r="J912" s="122">
        <v>0.878</v>
      </c>
      <c r="K912" s="123">
        <v>0.993</v>
      </c>
      <c r="L912" s="117">
        <v>0.935</v>
      </c>
      <c r="M912" s="123">
        <v>0.964</v>
      </c>
      <c r="N912" s="122">
        <v>1.085</v>
      </c>
      <c r="O912" s="123">
        <v>1.014</v>
      </c>
      <c r="P912" s="122">
        <v>1.05</v>
      </c>
      <c r="Q912" s="123">
        <v>1.375</v>
      </c>
      <c r="R912" s="122">
        <v>1.284</v>
      </c>
      <c r="S912" s="122">
        <v>1.33</v>
      </c>
      <c r="T912" s="122">
        <v>2.202</v>
      </c>
      <c r="U912" s="122">
        <v>2.118</v>
      </c>
      <c r="V912" s="122">
        <v>2.16</v>
      </c>
      <c r="W912" s="122">
        <v>2.495</v>
      </c>
      <c r="X912" s="122">
        <v>2.396</v>
      </c>
      <c r="Y912" s="122">
        <v>2.446</v>
      </c>
      <c r="Z912" s="122">
        <v>3.066</v>
      </c>
      <c r="AA912" s="122">
        <v>2.826</v>
      </c>
      <c r="AB912" s="122">
        <v>2.946</v>
      </c>
      <c r="AC912" s="122">
        <v>3.188</v>
      </c>
      <c r="AD912" s="122">
        <v>2.95</v>
      </c>
      <c r="AE912" s="122">
        <v>3.069</v>
      </c>
      <c r="AF912" s="9">
        <f t="shared" si="1"/>
        <v>912</v>
      </c>
    </row>
    <row r="913" ht="15.75" customHeight="1">
      <c r="A913" s="116">
        <v>44397.0</v>
      </c>
      <c r="B913" s="122">
        <v>0.484</v>
      </c>
      <c r="C913" s="117">
        <v>0.194</v>
      </c>
      <c r="D913" s="117">
        <v>0.339</v>
      </c>
      <c r="E913" s="123">
        <v>0.702</v>
      </c>
      <c r="F913" s="117">
        <v>0.435</v>
      </c>
      <c r="G913" s="123">
        <v>0.568</v>
      </c>
      <c r="H913" s="117">
        <v>0.893</v>
      </c>
      <c r="I913" s="123">
        <v>0.85</v>
      </c>
      <c r="J913" s="122">
        <v>0.872</v>
      </c>
      <c r="K913" s="123">
        <v>1.002</v>
      </c>
      <c r="L913" s="117">
        <v>0.925</v>
      </c>
      <c r="M913" s="123">
        <v>0.964</v>
      </c>
      <c r="N913" s="122">
        <v>1.111</v>
      </c>
      <c r="O913" s="123">
        <v>1.001</v>
      </c>
      <c r="P913" s="122">
        <v>1.056</v>
      </c>
      <c r="Q913" s="123">
        <v>1.38</v>
      </c>
      <c r="R913" s="122">
        <v>1.281</v>
      </c>
      <c r="S913" s="122">
        <v>1.331</v>
      </c>
      <c r="T913" s="122">
        <v>2.211</v>
      </c>
      <c r="U913" s="122">
        <v>2.111</v>
      </c>
      <c r="V913" s="122">
        <v>2.161</v>
      </c>
      <c r="W913" s="122">
        <v>2.502</v>
      </c>
      <c r="X913" s="122">
        <v>2.393</v>
      </c>
      <c r="Y913" s="122">
        <v>2.448</v>
      </c>
      <c r="Z913" s="122">
        <v>3.063</v>
      </c>
      <c r="AA913" s="122">
        <v>2.838</v>
      </c>
      <c r="AB913" s="122">
        <v>2.951</v>
      </c>
      <c r="AC913" s="122">
        <v>3.18</v>
      </c>
      <c r="AD913" s="122">
        <v>2.96</v>
      </c>
      <c r="AE913" s="122">
        <v>3.07</v>
      </c>
      <c r="AF913" s="9">
        <f t="shared" si="1"/>
        <v>913</v>
      </c>
    </row>
    <row r="914" ht="15.75" customHeight="1">
      <c r="A914" s="116">
        <v>44396.0</v>
      </c>
      <c r="B914" s="122">
        <v>0.484</v>
      </c>
      <c r="C914" s="117">
        <v>0.194</v>
      </c>
      <c r="D914" s="117">
        <v>0.339</v>
      </c>
      <c r="E914" s="123">
        <v>0.702</v>
      </c>
      <c r="F914" s="117">
        <v>0.435</v>
      </c>
      <c r="G914" s="123">
        <v>0.568</v>
      </c>
      <c r="H914" s="117">
        <v>0.885</v>
      </c>
      <c r="I914" s="123">
        <v>0.857</v>
      </c>
      <c r="J914" s="122">
        <v>0.871</v>
      </c>
      <c r="K914" s="123">
        <v>0.997</v>
      </c>
      <c r="L914" s="117">
        <v>0.925</v>
      </c>
      <c r="M914" s="123">
        <v>0.961</v>
      </c>
      <c r="N914" s="122">
        <v>1.109</v>
      </c>
      <c r="O914" s="123">
        <v>0.994</v>
      </c>
      <c r="P914" s="122">
        <v>1.051</v>
      </c>
      <c r="Q914" s="123">
        <v>1.37</v>
      </c>
      <c r="R914" s="122">
        <v>1.278</v>
      </c>
      <c r="S914" s="122">
        <v>1.324</v>
      </c>
      <c r="T914" s="122">
        <v>2.212</v>
      </c>
      <c r="U914" s="122">
        <v>2.104</v>
      </c>
      <c r="V914" s="122">
        <v>2.158</v>
      </c>
      <c r="W914" s="122">
        <v>2.508</v>
      </c>
      <c r="X914" s="122">
        <v>2.389</v>
      </c>
      <c r="Y914" s="122">
        <v>2.449</v>
      </c>
      <c r="Z914" s="122">
        <v>3.063</v>
      </c>
      <c r="AA914" s="122">
        <v>2.838</v>
      </c>
      <c r="AB914" s="122">
        <v>2.951</v>
      </c>
      <c r="AC914" s="122">
        <v>3.18</v>
      </c>
      <c r="AD914" s="122">
        <v>2.96</v>
      </c>
      <c r="AE914" s="122">
        <v>3.07</v>
      </c>
      <c r="AF914" s="9">
        <f t="shared" si="1"/>
        <v>914</v>
      </c>
    </row>
    <row r="915" ht="15.75" customHeight="1">
      <c r="A915" s="116">
        <v>44393.0</v>
      </c>
      <c r="B915" s="122">
        <v>0.484</v>
      </c>
      <c r="C915" s="117">
        <v>0.194</v>
      </c>
      <c r="D915" s="117">
        <v>0.339</v>
      </c>
      <c r="E915" s="123">
        <v>0.702</v>
      </c>
      <c r="F915" s="117">
        <v>0.435</v>
      </c>
      <c r="G915" s="123">
        <v>0.568</v>
      </c>
      <c r="H915" s="117">
        <v>0.897</v>
      </c>
      <c r="I915" s="123">
        <v>0.822</v>
      </c>
      <c r="J915" s="122">
        <v>0.859</v>
      </c>
      <c r="K915" s="123">
        <v>0.997</v>
      </c>
      <c r="L915" s="117">
        <v>0.909</v>
      </c>
      <c r="M915" s="123">
        <v>0.953</v>
      </c>
      <c r="N915" s="122">
        <v>1.098</v>
      </c>
      <c r="O915" s="123">
        <v>0.997</v>
      </c>
      <c r="P915" s="122">
        <v>1.048</v>
      </c>
      <c r="Q915" s="123">
        <v>1.369</v>
      </c>
      <c r="R915" s="122">
        <v>1.284</v>
      </c>
      <c r="S915" s="122">
        <v>1.327</v>
      </c>
      <c r="T915" s="122">
        <v>2.202</v>
      </c>
      <c r="U915" s="122">
        <v>2.11</v>
      </c>
      <c r="V915" s="122">
        <v>2.156</v>
      </c>
      <c r="W915" s="122">
        <v>2.488</v>
      </c>
      <c r="X915" s="122">
        <v>2.389</v>
      </c>
      <c r="Y915" s="122">
        <v>2.439</v>
      </c>
      <c r="Z915" s="122">
        <v>3.055</v>
      </c>
      <c r="AA915" s="122">
        <v>2.83</v>
      </c>
      <c r="AB915" s="122">
        <v>2.943</v>
      </c>
      <c r="AC915" s="122">
        <v>3.18</v>
      </c>
      <c r="AD915" s="122">
        <v>2.96</v>
      </c>
      <c r="AE915" s="122">
        <v>3.07</v>
      </c>
      <c r="AF915" s="9">
        <f t="shared" si="1"/>
        <v>915</v>
      </c>
    </row>
    <row r="916" ht="15.75" customHeight="1">
      <c r="A916" s="116">
        <v>44392.0</v>
      </c>
      <c r="B916" s="122">
        <v>0.484</v>
      </c>
      <c r="C916" s="117">
        <v>0.194</v>
      </c>
      <c r="D916" s="117">
        <v>0.339</v>
      </c>
      <c r="E916" s="123">
        <v>0.702</v>
      </c>
      <c r="F916" s="117">
        <v>0.435</v>
      </c>
      <c r="G916" s="123">
        <v>0.568</v>
      </c>
      <c r="H916" s="117">
        <v>0.868</v>
      </c>
      <c r="I916" s="123">
        <v>0.847</v>
      </c>
      <c r="J916" s="122">
        <v>0.858</v>
      </c>
      <c r="K916" s="123">
        <v>0.969</v>
      </c>
      <c r="L916" s="117">
        <v>0.918</v>
      </c>
      <c r="M916" s="123">
        <v>0.944</v>
      </c>
      <c r="N916" s="122">
        <v>1.07</v>
      </c>
      <c r="O916" s="123">
        <v>0.989</v>
      </c>
      <c r="P916" s="122">
        <v>1.03</v>
      </c>
      <c r="Q916" s="123">
        <v>1.34</v>
      </c>
      <c r="R916" s="122">
        <v>1.265</v>
      </c>
      <c r="S916" s="122">
        <v>1.303</v>
      </c>
      <c r="T916" s="122">
        <v>2.179</v>
      </c>
      <c r="U916" s="122">
        <v>2.098</v>
      </c>
      <c r="V916" s="122">
        <v>2.139</v>
      </c>
      <c r="W916" s="122">
        <v>2.484</v>
      </c>
      <c r="X916" s="122">
        <v>2.376</v>
      </c>
      <c r="Y916" s="122">
        <v>2.43</v>
      </c>
      <c r="Z916" s="122">
        <v>3.058</v>
      </c>
      <c r="AA916" s="122">
        <v>2.833</v>
      </c>
      <c r="AB916" s="122">
        <v>2.946</v>
      </c>
      <c r="AC916" s="122">
        <v>3.18</v>
      </c>
      <c r="AD916" s="122">
        <v>2.96</v>
      </c>
      <c r="AE916" s="122">
        <v>3.07</v>
      </c>
      <c r="AF916" s="9">
        <f t="shared" si="1"/>
        <v>916</v>
      </c>
    </row>
    <row r="917" ht="15.75" customHeight="1">
      <c r="A917" s="116">
        <v>44391.0</v>
      </c>
      <c r="B917" s="122">
        <v>0.484</v>
      </c>
      <c r="C917" s="117">
        <v>0.194</v>
      </c>
      <c r="D917" s="117">
        <v>0.339</v>
      </c>
      <c r="E917" s="123">
        <v>0.702</v>
      </c>
      <c r="F917" s="117">
        <v>0.435</v>
      </c>
      <c r="G917" s="123">
        <v>0.568</v>
      </c>
      <c r="H917" s="117">
        <v>0.877</v>
      </c>
      <c r="I917" s="123">
        <v>0.853</v>
      </c>
      <c r="J917" s="122">
        <v>0.865</v>
      </c>
      <c r="K917" s="123">
        <v>0.991</v>
      </c>
      <c r="L917" s="117">
        <v>0.931</v>
      </c>
      <c r="M917" s="123">
        <v>0.961</v>
      </c>
      <c r="N917" s="122">
        <v>1.105</v>
      </c>
      <c r="O917" s="123">
        <v>1.008</v>
      </c>
      <c r="P917" s="122">
        <v>1.057</v>
      </c>
      <c r="Q917" s="123">
        <v>1.358</v>
      </c>
      <c r="R917" s="122">
        <v>1.288</v>
      </c>
      <c r="S917" s="122">
        <v>1.323</v>
      </c>
      <c r="T917" s="122">
        <v>2.174</v>
      </c>
      <c r="U917" s="122">
        <v>2.117</v>
      </c>
      <c r="V917" s="122">
        <v>2.146</v>
      </c>
      <c r="W917" s="122">
        <v>2.505</v>
      </c>
      <c r="X917" s="122">
        <v>2.39</v>
      </c>
      <c r="Y917" s="122">
        <v>2.448</v>
      </c>
      <c r="Z917" s="122">
        <v>3.058</v>
      </c>
      <c r="AA917" s="122">
        <v>2.842</v>
      </c>
      <c r="AB917" s="122">
        <v>2.95</v>
      </c>
      <c r="AC917" s="122">
        <v>3.19</v>
      </c>
      <c r="AD917" s="122">
        <v>2.97</v>
      </c>
      <c r="AE917" s="122">
        <v>3.08</v>
      </c>
      <c r="AF917" s="9">
        <f t="shared" si="1"/>
        <v>917</v>
      </c>
    </row>
    <row r="918" ht="15.75" customHeight="1">
      <c r="A918" s="116">
        <v>44390.0</v>
      </c>
      <c r="B918" s="122">
        <v>0.484</v>
      </c>
      <c r="C918" s="117">
        <v>0.194</v>
      </c>
      <c r="D918" s="117">
        <v>0.339</v>
      </c>
      <c r="E918" s="123">
        <v>0.702</v>
      </c>
      <c r="F918" s="117">
        <v>0.435</v>
      </c>
      <c r="G918" s="123">
        <v>0.568</v>
      </c>
      <c r="H918" s="117">
        <v>0.887</v>
      </c>
      <c r="I918" s="123">
        <v>0.863</v>
      </c>
      <c r="J918" s="122">
        <v>0.875</v>
      </c>
      <c r="K918" s="123">
        <v>0.992</v>
      </c>
      <c r="L918" s="117">
        <v>0.95</v>
      </c>
      <c r="M918" s="123">
        <v>0.971</v>
      </c>
      <c r="N918" s="122">
        <v>1.098</v>
      </c>
      <c r="O918" s="123">
        <v>1.036</v>
      </c>
      <c r="P918" s="122">
        <v>1.067</v>
      </c>
      <c r="Q918" s="123">
        <v>1.388</v>
      </c>
      <c r="R918" s="122">
        <v>1.27</v>
      </c>
      <c r="S918" s="122">
        <v>1.329</v>
      </c>
      <c r="T918" s="122">
        <v>2.218</v>
      </c>
      <c r="U918" s="122">
        <v>2.121</v>
      </c>
      <c r="V918" s="122">
        <v>2.17</v>
      </c>
      <c r="W918" s="122">
        <v>2.495</v>
      </c>
      <c r="X918" s="122">
        <v>2.41</v>
      </c>
      <c r="Y918" s="122">
        <v>2.453</v>
      </c>
      <c r="Z918" s="122">
        <v>3.062</v>
      </c>
      <c r="AA918" s="122">
        <v>2.845</v>
      </c>
      <c r="AB918" s="122">
        <v>2.953</v>
      </c>
      <c r="AC918" s="122">
        <v>3.194</v>
      </c>
      <c r="AD918" s="122">
        <v>2.97</v>
      </c>
      <c r="AE918" s="122">
        <v>3.082</v>
      </c>
      <c r="AF918" s="9">
        <f t="shared" si="1"/>
        <v>918</v>
      </c>
    </row>
    <row r="919" ht="15.75" customHeight="1">
      <c r="A919" s="116">
        <v>44389.0</v>
      </c>
      <c r="B919" s="122">
        <v>0.484</v>
      </c>
      <c r="C919" s="117">
        <v>0.194</v>
      </c>
      <c r="D919" s="117">
        <v>0.339</v>
      </c>
      <c r="E919" s="123">
        <v>0.702</v>
      </c>
      <c r="F919" s="117">
        <v>0.435</v>
      </c>
      <c r="G919" s="123">
        <v>0.568</v>
      </c>
      <c r="H919" s="117">
        <v>0.9</v>
      </c>
      <c r="I919" s="123">
        <v>0.86</v>
      </c>
      <c r="J919" s="122">
        <v>0.88</v>
      </c>
      <c r="K919" s="123">
        <v>1.002</v>
      </c>
      <c r="L919" s="117">
        <v>0.95</v>
      </c>
      <c r="M919" s="123">
        <v>0.976</v>
      </c>
      <c r="N919" s="122">
        <v>1.104</v>
      </c>
      <c r="O919" s="123">
        <v>1.04</v>
      </c>
      <c r="P919" s="122">
        <v>1.072</v>
      </c>
      <c r="Q919" s="123">
        <v>1.38</v>
      </c>
      <c r="R919" s="122">
        <v>1.3</v>
      </c>
      <c r="S919" s="122">
        <v>1.34</v>
      </c>
      <c r="T919" s="122">
        <v>2.225</v>
      </c>
      <c r="U919" s="122">
        <v>2.124</v>
      </c>
      <c r="V919" s="122">
        <v>2.175</v>
      </c>
      <c r="W919" s="122">
        <v>2.518</v>
      </c>
      <c r="X919" s="122">
        <v>2.403</v>
      </c>
      <c r="Y919" s="122">
        <v>2.461</v>
      </c>
      <c r="Z919" s="122">
        <v>3.062</v>
      </c>
      <c r="AA919" s="122">
        <v>2.845</v>
      </c>
      <c r="AB919" s="122">
        <v>2.953</v>
      </c>
      <c r="AC919" s="122">
        <v>3.194</v>
      </c>
      <c r="AD919" s="122">
        <v>2.97</v>
      </c>
      <c r="AE919" s="122">
        <v>3.082</v>
      </c>
      <c r="AF919" s="9">
        <f t="shared" si="1"/>
        <v>919</v>
      </c>
    </row>
    <row r="920" ht="15.75" customHeight="1">
      <c r="A920" s="116">
        <v>44386.0</v>
      </c>
      <c r="B920" s="122">
        <v>0.484</v>
      </c>
      <c r="C920" s="117">
        <v>0.194</v>
      </c>
      <c r="D920" s="117">
        <v>0.339</v>
      </c>
      <c r="E920" s="123">
        <v>0.702</v>
      </c>
      <c r="F920" s="117">
        <v>0.435</v>
      </c>
      <c r="G920" s="123">
        <v>0.568</v>
      </c>
      <c r="H920" s="117">
        <v>0.888</v>
      </c>
      <c r="I920" s="123">
        <v>0.867</v>
      </c>
      <c r="J920" s="122">
        <v>0.878</v>
      </c>
      <c r="K920" s="123">
        <v>1.004</v>
      </c>
      <c r="L920" s="117">
        <v>0.949</v>
      </c>
      <c r="M920" s="123">
        <v>0.976</v>
      </c>
      <c r="N920" s="122">
        <v>1.12</v>
      </c>
      <c r="O920" s="123">
        <v>1.031</v>
      </c>
      <c r="P920" s="122">
        <v>1.075</v>
      </c>
      <c r="Q920" s="123">
        <v>1.385</v>
      </c>
      <c r="R920" s="122">
        <v>1.29</v>
      </c>
      <c r="S920" s="122">
        <v>1.338</v>
      </c>
      <c r="T920" s="122">
        <v>2.198</v>
      </c>
      <c r="U920" s="122">
        <v>2.135</v>
      </c>
      <c r="V920" s="122">
        <v>2.167</v>
      </c>
      <c r="W920" s="122">
        <v>2.515</v>
      </c>
      <c r="X920" s="122">
        <v>2.407</v>
      </c>
      <c r="Y920" s="122">
        <v>2.461</v>
      </c>
      <c r="Z920" s="122">
        <v>3.062</v>
      </c>
      <c r="AA920" s="122">
        <v>2.845</v>
      </c>
      <c r="AB920" s="122">
        <v>2.953</v>
      </c>
      <c r="AC920" s="122">
        <v>3.194</v>
      </c>
      <c r="AD920" s="122">
        <v>2.97</v>
      </c>
      <c r="AE920" s="122">
        <v>3.082</v>
      </c>
      <c r="AF920" s="9">
        <f t="shared" si="1"/>
        <v>920</v>
      </c>
    </row>
    <row r="921" ht="15.75" customHeight="1">
      <c r="A921" s="116">
        <v>44385.0</v>
      </c>
      <c r="B921" s="122">
        <v>0.484</v>
      </c>
      <c r="C921" s="117">
        <v>0.194</v>
      </c>
      <c r="D921" s="117">
        <v>0.339</v>
      </c>
      <c r="E921" s="123">
        <v>0.698</v>
      </c>
      <c r="F921" s="117">
        <v>0.435</v>
      </c>
      <c r="G921" s="123">
        <v>0.567</v>
      </c>
      <c r="H921" s="117">
        <v>0.907</v>
      </c>
      <c r="I921" s="123">
        <v>0.878</v>
      </c>
      <c r="J921" s="122">
        <v>0.893</v>
      </c>
      <c r="K921" s="123">
        <v>1.006</v>
      </c>
      <c r="L921" s="117">
        <v>0.96</v>
      </c>
      <c r="M921" s="123">
        <v>0.983</v>
      </c>
      <c r="N921" s="122">
        <v>1.105</v>
      </c>
      <c r="O921" s="123">
        <v>1.041</v>
      </c>
      <c r="P921" s="122">
        <v>1.073</v>
      </c>
      <c r="Q921" s="123">
        <v>1.387</v>
      </c>
      <c r="R921" s="122">
        <v>1.273</v>
      </c>
      <c r="S921" s="122">
        <v>1.33</v>
      </c>
      <c r="T921" s="122">
        <v>2.196</v>
      </c>
      <c r="U921" s="122">
        <v>2.128</v>
      </c>
      <c r="V921" s="122">
        <v>2.162</v>
      </c>
      <c r="W921" s="122">
        <v>2.491</v>
      </c>
      <c r="X921" s="122">
        <v>2.413</v>
      </c>
      <c r="Y921" s="122">
        <v>2.452</v>
      </c>
      <c r="Z921" s="122">
        <v>3.062</v>
      </c>
      <c r="AA921" s="122">
        <v>2.845</v>
      </c>
      <c r="AB921" s="122">
        <v>2.953</v>
      </c>
      <c r="AC921" s="122">
        <v>3.194</v>
      </c>
      <c r="AD921" s="122">
        <v>2.97</v>
      </c>
      <c r="AE921" s="122">
        <v>3.082</v>
      </c>
      <c r="AF921" s="9">
        <f t="shared" si="1"/>
        <v>921</v>
      </c>
    </row>
    <row r="922" ht="15.75" customHeight="1">
      <c r="A922" s="116">
        <v>44384.0</v>
      </c>
      <c r="B922" s="122">
        <v>0.484</v>
      </c>
      <c r="C922" s="117">
        <v>0.194</v>
      </c>
      <c r="D922" s="117">
        <v>0.339</v>
      </c>
      <c r="E922" s="123">
        <v>0.702</v>
      </c>
      <c r="F922" s="117">
        <v>0.435</v>
      </c>
      <c r="G922" s="123">
        <v>0.568</v>
      </c>
      <c r="H922" s="117">
        <v>0.93</v>
      </c>
      <c r="I922" s="123">
        <v>0.85</v>
      </c>
      <c r="J922" s="122">
        <v>0.89</v>
      </c>
      <c r="K922" s="123">
        <v>1.028</v>
      </c>
      <c r="L922" s="117">
        <v>0.941</v>
      </c>
      <c r="M922" s="123">
        <v>0.985</v>
      </c>
      <c r="N922" s="122">
        <v>1.126</v>
      </c>
      <c r="O922" s="123">
        <v>1.032</v>
      </c>
      <c r="P922" s="122">
        <v>1.079</v>
      </c>
      <c r="Q922" s="123">
        <v>1.38</v>
      </c>
      <c r="R922" s="122">
        <v>1.289</v>
      </c>
      <c r="S922" s="122">
        <v>1.335</v>
      </c>
      <c r="T922" s="122">
        <v>2.224</v>
      </c>
      <c r="U922" s="122">
        <v>2.109</v>
      </c>
      <c r="V922" s="122">
        <v>2.167</v>
      </c>
      <c r="W922" s="122">
        <v>2.492</v>
      </c>
      <c r="X922" s="122">
        <v>2.41</v>
      </c>
      <c r="Y922" s="122">
        <v>2.451</v>
      </c>
      <c r="Z922" s="122">
        <v>3.062</v>
      </c>
      <c r="AA922" s="122">
        <v>2.845</v>
      </c>
      <c r="AB922" s="122">
        <v>2.953</v>
      </c>
      <c r="AC922" s="122">
        <v>3.194</v>
      </c>
      <c r="AD922" s="122">
        <v>2.97</v>
      </c>
      <c r="AE922" s="122">
        <v>3.082</v>
      </c>
      <c r="AF922" s="9">
        <f t="shared" si="1"/>
        <v>922</v>
      </c>
    </row>
    <row r="923" ht="15.75" customHeight="1">
      <c r="A923" s="116">
        <v>44383.0</v>
      </c>
      <c r="B923" s="122">
        <v>0.5</v>
      </c>
      <c r="C923" s="117">
        <v>0.25</v>
      </c>
      <c r="D923" s="117">
        <v>0.375</v>
      </c>
      <c r="E923" s="123">
        <v>0.702</v>
      </c>
      <c r="F923" s="117">
        <v>0.435</v>
      </c>
      <c r="G923" s="123">
        <v>0.568</v>
      </c>
      <c r="H923" s="117">
        <v>0.938</v>
      </c>
      <c r="I923" s="123">
        <v>0.83</v>
      </c>
      <c r="J923" s="122">
        <v>0.884</v>
      </c>
      <c r="K923" s="123">
        <v>1.032</v>
      </c>
      <c r="L923" s="117">
        <v>0.936</v>
      </c>
      <c r="M923" s="123">
        <v>0.984</v>
      </c>
      <c r="N923" s="122">
        <v>1.125</v>
      </c>
      <c r="O923" s="123">
        <v>1.043</v>
      </c>
      <c r="P923" s="122">
        <v>1.084</v>
      </c>
      <c r="Q923" s="123">
        <v>1.392</v>
      </c>
      <c r="R923" s="122">
        <v>1.298</v>
      </c>
      <c r="S923" s="122">
        <v>1.345</v>
      </c>
      <c r="T923" s="122">
        <v>2.194</v>
      </c>
      <c r="U923" s="122">
        <v>2.157</v>
      </c>
      <c r="V923" s="122">
        <v>2.176</v>
      </c>
      <c r="W923" s="122">
        <v>2.503</v>
      </c>
      <c r="X923" s="122">
        <v>2.421</v>
      </c>
      <c r="Y923" s="122">
        <v>2.462</v>
      </c>
      <c r="Z923" s="122">
        <v>3.07</v>
      </c>
      <c r="AA923" s="122">
        <v>2.845</v>
      </c>
      <c r="AB923" s="122">
        <v>2.958</v>
      </c>
      <c r="AC923" s="122">
        <v>3.204</v>
      </c>
      <c r="AD923" s="122">
        <v>2.97</v>
      </c>
      <c r="AE923" s="122">
        <v>3.087</v>
      </c>
      <c r="AF923" s="9">
        <f t="shared" si="1"/>
        <v>923</v>
      </c>
    </row>
    <row r="924" ht="15.75" customHeight="1">
      <c r="A924" s="116">
        <v>44382.0</v>
      </c>
      <c r="B924" s="122">
        <v>0.53</v>
      </c>
      <c r="C924" s="117">
        <v>0.26</v>
      </c>
      <c r="D924" s="117">
        <v>0.395</v>
      </c>
      <c r="E924" s="123">
        <v>0.702</v>
      </c>
      <c r="F924" s="117">
        <v>0.435</v>
      </c>
      <c r="G924" s="123">
        <v>0.568</v>
      </c>
      <c r="H924" s="117">
        <v>0.938</v>
      </c>
      <c r="I924" s="123">
        <v>0.83</v>
      </c>
      <c r="J924" s="122">
        <v>0.884</v>
      </c>
      <c r="K924" s="123">
        <v>1.021</v>
      </c>
      <c r="L924" s="117">
        <v>0.95</v>
      </c>
      <c r="M924" s="123">
        <v>0.986</v>
      </c>
      <c r="N924" s="122">
        <v>1.104</v>
      </c>
      <c r="O924" s="123">
        <v>1.071</v>
      </c>
      <c r="P924" s="122">
        <v>1.087</v>
      </c>
      <c r="Q924" s="123">
        <v>1.4</v>
      </c>
      <c r="R924" s="122">
        <v>1.305</v>
      </c>
      <c r="S924" s="122">
        <v>1.353</v>
      </c>
      <c r="T924" s="122">
        <v>2.199</v>
      </c>
      <c r="U924" s="122">
        <v>2.159</v>
      </c>
      <c r="V924" s="122">
        <v>2.179</v>
      </c>
      <c r="W924" s="122">
        <v>2.525</v>
      </c>
      <c r="X924" s="122">
        <v>2.405</v>
      </c>
      <c r="Y924" s="122">
        <v>2.465</v>
      </c>
      <c r="Z924" s="122">
        <v>3.087</v>
      </c>
      <c r="AA924" s="122">
        <v>2.862</v>
      </c>
      <c r="AB924" s="122">
        <v>2.974</v>
      </c>
      <c r="AC924" s="122">
        <v>3.204</v>
      </c>
      <c r="AD924" s="122">
        <v>2.97</v>
      </c>
      <c r="AE924" s="122">
        <v>3.087</v>
      </c>
      <c r="AF924" s="9">
        <f t="shared" si="1"/>
        <v>924</v>
      </c>
    </row>
    <row r="925" ht="15.75" customHeight="1">
      <c r="A925" s="116">
        <v>44379.0</v>
      </c>
      <c r="B925" s="122">
        <v>0.53</v>
      </c>
      <c r="C925" s="117">
        <v>0.26</v>
      </c>
      <c r="D925" s="117">
        <v>0.395</v>
      </c>
      <c r="E925" s="123">
        <v>0.702</v>
      </c>
      <c r="F925" s="117">
        <v>0.435</v>
      </c>
      <c r="G925" s="123">
        <v>0.568</v>
      </c>
      <c r="H925" s="117">
        <v>0.912</v>
      </c>
      <c r="I925" s="123">
        <v>0.883</v>
      </c>
      <c r="J925" s="122">
        <v>0.898</v>
      </c>
      <c r="K925" s="123">
        <v>1.013</v>
      </c>
      <c r="L925" s="117">
        <v>0.969</v>
      </c>
      <c r="M925" s="123">
        <v>0.991</v>
      </c>
      <c r="N925" s="122">
        <v>1.115</v>
      </c>
      <c r="O925" s="123">
        <v>1.055</v>
      </c>
      <c r="P925" s="122">
        <v>1.085</v>
      </c>
      <c r="Q925" s="123">
        <v>1.4</v>
      </c>
      <c r="R925" s="122">
        <v>1.299</v>
      </c>
      <c r="S925" s="122">
        <v>1.35</v>
      </c>
      <c r="T925" s="122">
        <v>2.215</v>
      </c>
      <c r="U925" s="122">
        <v>2.149</v>
      </c>
      <c r="V925" s="122">
        <v>2.182</v>
      </c>
      <c r="W925" s="122">
        <v>2.503</v>
      </c>
      <c r="X925" s="122">
        <v>2.436</v>
      </c>
      <c r="Y925" s="122">
        <v>2.47</v>
      </c>
      <c r="Z925" s="122">
        <v>3.062</v>
      </c>
      <c r="AA925" s="122">
        <v>2.845</v>
      </c>
      <c r="AB925" s="122">
        <v>2.953</v>
      </c>
      <c r="AC925" s="122">
        <v>3.194</v>
      </c>
      <c r="AD925" s="122">
        <v>2.98</v>
      </c>
      <c r="AE925" s="122">
        <v>3.087</v>
      </c>
      <c r="AF925" s="9">
        <f t="shared" si="1"/>
        <v>925</v>
      </c>
    </row>
    <row r="926" ht="15.75" customHeight="1">
      <c r="A926" s="116">
        <v>44378.0</v>
      </c>
      <c r="B926" s="122">
        <v>0.53</v>
      </c>
      <c r="C926" s="117">
        <v>0.26</v>
      </c>
      <c r="D926" s="117">
        <v>0.395</v>
      </c>
      <c r="E926" s="123">
        <v>0.702</v>
      </c>
      <c r="F926" s="117">
        <v>0.435</v>
      </c>
      <c r="G926" s="123">
        <v>0.568</v>
      </c>
      <c r="H926" s="117">
        <v>0.93</v>
      </c>
      <c r="I926" s="123">
        <v>0.857</v>
      </c>
      <c r="J926" s="122">
        <v>0.893</v>
      </c>
      <c r="K926" s="123">
        <v>1.022</v>
      </c>
      <c r="L926" s="117">
        <v>0.958</v>
      </c>
      <c r="M926" s="123">
        <v>0.99</v>
      </c>
      <c r="N926" s="122">
        <v>1.114</v>
      </c>
      <c r="O926" s="123">
        <v>1.06</v>
      </c>
      <c r="P926" s="122">
        <v>1.087</v>
      </c>
      <c r="Q926" s="123">
        <v>1.394</v>
      </c>
      <c r="R926" s="122">
        <v>1.29</v>
      </c>
      <c r="S926" s="122">
        <v>1.342</v>
      </c>
      <c r="T926" s="122">
        <v>2.225</v>
      </c>
      <c r="U926" s="122">
        <v>2.167</v>
      </c>
      <c r="V926" s="122">
        <v>2.196</v>
      </c>
      <c r="W926" s="122">
        <v>2.52</v>
      </c>
      <c r="X926" s="122">
        <v>2.446</v>
      </c>
      <c r="Y926" s="122">
        <v>2.483</v>
      </c>
      <c r="Z926" s="122">
        <v>3.075</v>
      </c>
      <c r="AA926" s="122">
        <v>2.842</v>
      </c>
      <c r="AB926" s="122">
        <v>2.958</v>
      </c>
      <c r="AC926" s="122">
        <v>3.21</v>
      </c>
      <c r="AD926" s="122">
        <v>2.98</v>
      </c>
      <c r="AE926" s="122">
        <v>3.095</v>
      </c>
      <c r="AF926" s="9">
        <f t="shared" si="1"/>
        <v>926</v>
      </c>
    </row>
    <row r="927" ht="15.75" customHeight="1">
      <c r="A927" s="116">
        <v>44377.0</v>
      </c>
      <c r="B927" s="122">
        <v>0.53</v>
      </c>
      <c r="C927" s="117">
        <v>0.26</v>
      </c>
      <c r="D927" s="117">
        <v>0.395</v>
      </c>
      <c r="E927" s="123">
        <v>0.702</v>
      </c>
      <c r="F927" s="117">
        <v>0.435</v>
      </c>
      <c r="G927" s="123">
        <v>0.568</v>
      </c>
      <c r="H927" s="117">
        <v>0.928</v>
      </c>
      <c r="I927" s="123">
        <v>0.857</v>
      </c>
      <c r="J927" s="122">
        <v>0.893</v>
      </c>
      <c r="K927" s="123">
        <v>1.028</v>
      </c>
      <c r="L927" s="117">
        <v>0.957</v>
      </c>
      <c r="M927" s="123">
        <v>0.992</v>
      </c>
      <c r="N927" s="122">
        <v>1.127</v>
      </c>
      <c r="O927" s="123">
        <v>1.057</v>
      </c>
      <c r="P927" s="122">
        <v>1.092</v>
      </c>
      <c r="Q927" s="123">
        <v>1.41</v>
      </c>
      <c r="R927" s="122">
        <v>1.282</v>
      </c>
      <c r="S927" s="122">
        <v>1.346</v>
      </c>
      <c r="T927" s="122">
        <v>2.238</v>
      </c>
      <c r="U927" s="122">
        <v>2.173</v>
      </c>
      <c r="V927" s="122">
        <v>2.206</v>
      </c>
      <c r="W927" s="122">
        <v>2.545</v>
      </c>
      <c r="X927" s="122">
        <v>2.44</v>
      </c>
      <c r="Y927" s="122">
        <v>2.493</v>
      </c>
      <c r="Z927" s="122">
        <v>3.075</v>
      </c>
      <c r="AA927" s="122">
        <v>2.842</v>
      </c>
      <c r="AB927" s="122">
        <v>2.958</v>
      </c>
      <c r="AC927" s="122">
        <v>3.21</v>
      </c>
      <c r="AD927" s="122">
        <v>2.98</v>
      </c>
      <c r="AE927" s="122">
        <v>3.095</v>
      </c>
      <c r="AF927" s="9">
        <f t="shared" si="1"/>
        <v>927</v>
      </c>
    </row>
    <row r="928" ht="15.75" customHeight="1">
      <c r="A928" s="116">
        <v>44376.0</v>
      </c>
      <c r="B928" s="122">
        <v>0.53</v>
      </c>
      <c r="C928" s="117">
        <v>0.26</v>
      </c>
      <c r="D928" s="117">
        <v>0.395</v>
      </c>
      <c r="E928" s="123">
        <v>0.685</v>
      </c>
      <c r="F928" s="117">
        <v>0.402</v>
      </c>
      <c r="G928" s="123">
        <v>0.543</v>
      </c>
      <c r="H928" s="117">
        <v>0.927</v>
      </c>
      <c r="I928" s="123">
        <v>0.858</v>
      </c>
      <c r="J928" s="122">
        <v>0.893</v>
      </c>
      <c r="K928" s="123">
        <v>1.024</v>
      </c>
      <c r="L928" s="117">
        <v>0.956</v>
      </c>
      <c r="M928" s="123">
        <v>0.99</v>
      </c>
      <c r="N928" s="122">
        <v>1.121</v>
      </c>
      <c r="O928" s="123">
        <v>1.053</v>
      </c>
      <c r="P928" s="122">
        <v>1.087</v>
      </c>
      <c r="Q928" s="123">
        <v>1.409</v>
      </c>
      <c r="R928" s="122">
        <v>1.287</v>
      </c>
      <c r="S928" s="122">
        <v>1.348</v>
      </c>
      <c r="T928" s="122">
        <v>2.242</v>
      </c>
      <c r="U928" s="122">
        <v>2.179</v>
      </c>
      <c r="V928" s="122">
        <v>2.211</v>
      </c>
      <c r="W928" s="122">
        <v>2.555</v>
      </c>
      <c r="X928" s="122">
        <v>2.443</v>
      </c>
      <c r="Y928" s="122">
        <v>2.499</v>
      </c>
      <c r="Z928" s="122">
        <v>3.07</v>
      </c>
      <c r="AA928" s="122">
        <v>2.83</v>
      </c>
      <c r="AB928" s="122">
        <v>2.95</v>
      </c>
      <c r="AC928" s="122">
        <v>3.213</v>
      </c>
      <c r="AD928" s="122">
        <v>2.975</v>
      </c>
      <c r="AE928" s="122">
        <v>3.094</v>
      </c>
      <c r="AF928" s="9">
        <f t="shared" si="1"/>
        <v>928</v>
      </c>
    </row>
    <row r="929" ht="15.75" customHeight="1">
      <c r="A929" s="116">
        <v>44375.0</v>
      </c>
      <c r="B929" s="122">
        <v>0.53</v>
      </c>
      <c r="C929" s="117">
        <v>0.26</v>
      </c>
      <c r="D929" s="117">
        <v>0.395</v>
      </c>
      <c r="E929" s="123">
        <v>0.685</v>
      </c>
      <c r="F929" s="117">
        <v>0.402</v>
      </c>
      <c r="G929" s="123">
        <v>0.543</v>
      </c>
      <c r="H929" s="117">
        <v>0.927</v>
      </c>
      <c r="I929" s="123">
        <v>0.857</v>
      </c>
      <c r="J929" s="122">
        <v>0.892</v>
      </c>
      <c r="K929" s="123">
        <v>1.034</v>
      </c>
      <c r="L929" s="117">
        <v>0.95</v>
      </c>
      <c r="M929" s="123">
        <v>0.992</v>
      </c>
      <c r="N929" s="122">
        <v>1.142</v>
      </c>
      <c r="O929" s="123">
        <v>1.043</v>
      </c>
      <c r="P929" s="122">
        <v>1.092</v>
      </c>
      <c r="Q929" s="123">
        <v>1.414</v>
      </c>
      <c r="R929" s="122">
        <v>1.285</v>
      </c>
      <c r="S929" s="122">
        <v>1.35</v>
      </c>
      <c r="T929" s="122">
        <v>2.277</v>
      </c>
      <c r="U929" s="122">
        <v>2.168</v>
      </c>
      <c r="V929" s="122">
        <v>2.223</v>
      </c>
      <c r="W929" s="122">
        <v>2.563</v>
      </c>
      <c r="X929" s="122">
        <v>2.444</v>
      </c>
      <c r="Y929" s="122">
        <v>2.504</v>
      </c>
      <c r="Z929" s="122">
        <v>3.054</v>
      </c>
      <c r="AA929" s="122">
        <v>2.814</v>
      </c>
      <c r="AB929" s="122">
        <v>2.934</v>
      </c>
      <c r="AC929" s="122">
        <v>3.205</v>
      </c>
      <c r="AD929" s="122">
        <v>2.963</v>
      </c>
      <c r="AE929" s="122">
        <v>3.084</v>
      </c>
      <c r="AF929" s="9">
        <f t="shared" si="1"/>
        <v>929</v>
      </c>
    </row>
    <row r="930" ht="15.75" customHeight="1">
      <c r="A930" s="116">
        <v>44372.0</v>
      </c>
      <c r="B930" s="122">
        <v>0.52</v>
      </c>
      <c r="C930" s="117">
        <v>0.25</v>
      </c>
      <c r="D930" s="117">
        <v>0.385</v>
      </c>
      <c r="E930" s="123">
        <v>0.685</v>
      </c>
      <c r="F930" s="117">
        <v>0.402</v>
      </c>
      <c r="G930" s="123">
        <v>0.543</v>
      </c>
      <c r="H930" s="117">
        <v>0.925</v>
      </c>
      <c r="I930" s="123">
        <v>0.852</v>
      </c>
      <c r="J930" s="122">
        <v>0.888</v>
      </c>
      <c r="K930" s="123">
        <v>1.028</v>
      </c>
      <c r="L930" s="117">
        <v>0.951</v>
      </c>
      <c r="M930" s="123">
        <v>0.99</v>
      </c>
      <c r="N930" s="122">
        <v>1.132</v>
      </c>
      <c r="O930" s="123">
        <v>1.051</v>
      </c>
      <c r="P930" s="122">
        <v>1.091</v>
      </c>
      <c r="Q930" s="123">
        <v>1.401</v>
      </c>
      <c r="R930" s="122">
        <v>1.271</v>
      </c>
      <c r="S930" s="122">
        <v>1.336</v>
      </c>
      <c r="T930" s="122">
        <v>2.257</v>
      </c>
      <c r="U930" s="122">
        <v>2.181</v>
      </c>
      <c r="V930" s="122">
        <v>2.219</v>
      </c>
      <c r="W930" s="122">
        <v>2.546</v>
      </c>
      <c r="X930" s="122">
        <v>2.463</v>
      </c>
      <c r="Y930" s="122">
        <v>2.505</v>
      </c>
      <c r="Z930" s="122">
        <v>3.05</v>
      </c>
      <c r="AA930" s="122">
        <v>2.81</v>
      </c>
      <c r="AB930" s="122">
        <v>2.93</v>
      </c>
      <c r="AC930" s="122">
        <v>3.2</v>
      </c>
      <c r="AD930" s="122">
        <v>2.963</v>
      </c>
      <c r="AE930" s="122">
        <v>3.081</v>
      </c>
      <c r="AF930" s="9">
        <f t="shared" si="1"/>
        <v>930</v>
      </c>
    </row>
    <row r="931" ht="15.75" customHeight="1">
      <c r="A931" s="116">
        <v>44371.0</v>
      </c>
      <c r="B931" s="122">
        <v>0.52</v>
      </c>
      <c r="C931" s="117">
        <v>0.25</v>
      </c>
      <c r="D931" s="117">
        <v>0.385</v>
      </c>
      <c r="E931" s="123">
        <v>0.68</v>
      </c>
      <c r="F931" s="117">
        <v>0.38</v>
      </c>
      <c r="G931" s="123">
        <v>0.53</v>
      </c>
      <c r="H931" s="117">
        <v>0.918</v>
      </c>
      <c r="I931" s="123">
        <v>0.857</v>
      </c>
      <c r="J931" s="122">
        <v>0.888</v>
      </c>
      <c r="K931" s="123">
        <v>1.027</v>
      </c>
      <c r="L931" s="117">
        <v>0.957</v>
      </c>
      <c r="M931" s="123">
        <v>0.992</v>
      </c>
      <c r="N931" s="122">
        <v>1.136</v>
      </c>
      <c r="O931" s="123">
        <v>1.056</v>
      </c>
      <c r="P931" s="122">
        <v>1.096</v>
      </c>
      <c r="Q931" s="123">
        <v>1.406</v>
      </c>
      <c r="R931" s="122">
        <v>1.27</v>
      </c>
      <c r="S931" s="122">
        <v>1.338</v>
      </c>
      <c r="T931" s="122">
        <v>2.232</v>
      </c>
      <c r="U931" s="122">
        <v>2.181</v>
      </c>
      <c r="V931" s="122">
        <v>2.207</v>
      </c>
      <c r="W931" s="122">
        <v>2.523</v>
      </c>
      <c r="X931" s="122">
        <v>2.424</v>
      </c>
      <c r="Y931" s="122">
        <v>2.474</v>
      </c>
      <c r="Z931" s="122">
        <v>3.05</v>
      </c>
      <c r="AA931" s="122">
        <v>2.81</v>
      </c>
      <c r="AB931" s="122">
        <v>2.93</v>
      </c>
      <c r="AC931" s="122">
        <v>3.2</v>
      </c>
      <c r="AD931" s="122">
        <v>2.963</v>
      </c>
      <c r="AE931" s="122">
        <v>3.081</v>
      </c>
      <c r="AF931" s="9">
        <f t="shared" si="1"/>
        <v>931</v>
      </c>
    </row>
    <row r="932" ht="15.75" customHeight="1">
      <c r="A932" s="116">
        <v>44370.0</v>
      </c>
      <c r="B932" s="122">
        <v>0.52</v>
      </c>
      <c r="C932" s="117">
        <v>0.25</v>
      </c>
      <c r="D932" s="117">
        <v>0.385</v>
      </c>
      <c r="E932" s="123">
        <v>0.678</v>
      </c>
      <c r="F932" s="117">
        <v>0.378</v>
      </c>
      <c r="G932" s="123">
        <v>0.528</v>
      </c>
      <c r="H932" s="117">
        <v>0.913</v>
      </c>
      <c r="I932" s="123">
        <v>0.842</v>
      </c>
      <c r="J932" s="122">
        <v>0.878</v>
      </c>
      <c r="K932" s="123">
        <v>1.029</v>
      </c>
      <c r="L932" s="117">
        <v>0.943</v>
      </c>
      <c r="M932" s="123">
        <v>0.986</v>
      </c>
      <c r="N932" s="122">
        <v>1.145</v>
      </c>
      <c r="O932" s="123">
        <v>1.045</v>
      </c>
      <c r="P932" s="122">
        <v>1.095</v>
      </c>
      <c r="Q932" s="123">
        <v>1.375</v>
      </c>
      <c r="R932" s="122">
        <v>1.261</v>
      </c>
      <c r="S932" s="122">
        <v>1.318</v>
      </c>
      <c r="T932" s="122">
        <v>2.24</v>
      </c>
      <c r="U932" s="122">
        <v>2.151</v>
      </c>
      <c r="V932" s="122">
        <v>2.196</v>
      </c>
      <c r="W932" s="122">
        <v>2.511</v>
      </c>
      <c r="X932" s="122">
        <v>2.43</v>
      </c>
      <c r="Y932" s="122">
        <v>2.471</v>
      </c>
      <c r="Z932" s="122">
        <v>3.05</v>
      </c>
      <c r="AA932" s="122">
        <v>2.81</v>
      </c>
      <c r="AB932" s="122">
        <v>2.93</v>
      </c>
      <c r="AC932" s="122">
        <v>3.2</v>
      </c>
      <c r="AD932" s="122">
        <v>2.963</v>
      </c>
      <c r="AE932" s="122">
        <v>3.081</v>
      </c>
      <c r="AF932" s="9">
        <f t="shared" si="1"/>
        <v>932</v>
      </c>
    </row>
    <row r="933" ht="15.75" customHeight="1">
      <c r="A933" s="116">
        <v>44369.0</v>
      </c>
      <c r="B933" s="122">
        <v>0.52</v>
      </c>
      <c r="C933" s="117">
        <v>0.25</v>
      </c>
      <c r="D933" s="117">
        <v>0.385</v>
      </c>
      <c r="E933" s="123">
        <v>0.712</v>
      </c>
      <c r="F933" s="117">
        <v>0.412</v>
      </c>
      <c r="G933" s="123">
        <v>0.562</v>
      </c>
      <c r="H933" s="117">
        <v>0.92</v>
      </c>
      <c r="I933" s="123">
        <v>0.828</v>
      </c>
      <c r="J933" s="122">
        <v>0.874</v>
      </c>
      <c r="K933" s="123">
        <v>1.023</v>
      </c>
      <c r="L933" s="117">
        <v>0.941</v>
      </c>
      <c r="M933" s="123">
        <v>0.982</v>
      </c>
      <c r="N933" s="122">
        <v>1.126</v>
      </c>
      <c r="O933" s="123">
        <v>1.054</v>
      </c>
      <c r="P933" s="122">
        <v>1.09</v>
      </c>
      <c r="Q933" s="123">
        <v>1.37</v>
      </c>
      <c r="R933" s="122">
        <v>1.254</v>
      </c>
      <c r="S933" s="122">
        <v>1.312</v>
      </c>
      <c r="T933" s="122">
        <v>2.217</v>
      </c>
      <c r="U933" s="122">
        <v>2.147</v>
      </c>
      <c r="V933" s="122">
        <v>2.182</v>
      </c>
      <c r="W933" s="122">
        <v>2.522</v>
      </c>
      <c r="X933" s="122">
        <v>2.41</v>
      </c>
      <c r="Y933" s="122">
        <v>2.466</v>
      </c>
      <c r="Z933" s="122">
        <v>3.05</v>
      </c>
      <c r="AA933" s="122">
        <v>2.81</v>
      </c>
      <c r="AB933" s="122">
        <v>2.93</v>
      </c>
      <c r="AC933" s="122">
        <v>3.2</v>
      </c>
      <c r="AD933" s="122">
        <v>2.963</v>
      </c>
      <c r="AE933" s="122">
        <v>3.081</v>
      </c>
      <c r="AF933" s="9">
        <f t="shared" si="1"/>
        <v>933</v>
      </c>
    </row>
    <row r="934" ht="15.75" customHeight="1">
      <c r="A934" s="116">
        <v>44368.0</v>
      </c>
      <c r="B934" s="122">
        <v>0.53</v>
      </c>
      <c r="C934" s="117">
        <v>0.26</v>
      </c>
      <c r="D934" s="117">
        <v>0.395</v>
      </c>
      <c r="E934" s="123">
        <v>0.713</v>
      </c>
      <c r="F934" s="117">
        <v>0.413</v>
      </c>
      <c r="G934" s="123">
        <v>0.563</v>
      </c>
      <c r="H934" s="117">
        <v>0.907</v>
      </c>
      <c r="I934" s="123">
        <v>0.854</v>
      </c>
      <c r="J934" s="122">
        <v>0.881</v>
      </c>
      <c r="K934" s="123">
        <v>1.022</v>
      </c>
      <c r="L934" s="117">
        <v>0.946</v>
      </c>
      <c r="M934" s="123">
        <v>0.984</v>
      </c>
      <c r="N934" s="122">
        <v>1.136</v>
      </c>
      <c r="O934" s="123">
        <v>1.038</v>
      </c>
      <c r="P934" s="122">
        <v>1.087</v>
      </c>
      <c r="Q934" s="123">
        <v>1.398</v>
      </c>
      <c r="R934" s="122">
        <v>1.231</v>
      </c>
      <c r="S934" s="122">
        <v>1.315</v>
      </c>
      <c r="T934" s="122">
        <v>2.233</v>
      </c>
      <c r="U934" s="122">
        <v>2.141</v>
      </c>
      <c r="V934" s="122">
        <v>2.187</v>
      </c>
      <c r="W934" s="122">
        <v>2.511</v>
      </c>
      <c r="X934" s="122">
        <v>2.401</v>
      </c>
      <c r="Y934" s="122">
        <v>2.456</v>
      </c>
      <c r="Z934" s="122">
        <v>3.05</v>
      </c>
      <c r="AA934" s="122">
        <v>2.81</v>
      </c>
      <c r="AB934" s="122">
        <v>2.93</v>
      </c>
      <c r="AC934" s="122">
        <v>3.2</v>
      </c>
      <c r="AD934" s="122">
        <v>2.963</v>
      </c>
      <c r="AE934" s="122">
        <v>3.081</v>
      </c>
      <c r="AF934" s="9">
        <f t="shared" si="1"/>
        <v>934</v>
      </c>
    </row>
    <row r="935" ht="15.75" customHeight="1">
      <c r="A935" s="116">
        <v>44365.0</v>
      </c>
      <c r="B935" s="122">
        <v>0.53</v>
      </c>
      <c r="C935" s="117">
        <v>0.26</v>
      </c>
      <c r="D935" s="117">
        <v>0.395</v>
      </c>
      <c r="E935" s="123">
        <v>0.705</v>
      </c>
      <c r="F935" s="117">
        <v>0.405</v>
      </c>
      <c r="G935" s="123">
        <v>0.555</v>
      </c>
      <c r="H935" s="117">
        <v>0.908</v>
      </c>
      <c r="I935" s="123">
        <v>0.845</v>
      </c>
      <c r="J935" s="122">
        <v>0.877</v>
      </c>
      <c r="K935" s="123">
        <v>1.026</v>
      </c>
      <c r="L935" s="117">
        <v>0.938</v>
      </c>
      <c r="M935" s="123">
        <v>0.982</v>
      </c>
      <c r="N935" s="122">
        <v>1.144</v>
      </c>
      <c r="O935" s="123">
        <v>1.032</v>
      </c>
      <c r="P935" s="122">
        <v>1.088</v>
      </c>
      <c r="Q935" s="123">
        <v>1.38</v>
      </c>
      <c r="R935" s="122">
        <v>1.256</v>
      </c>
      <c r="S935" s="122">
        <v>1.318</v>
      </c>
      <c r="T935" s="122">
        <v>2.203</v>
      </c>
      <c r="U935" s="122">
        <v>2.135</v>
      </c>
      <c r="V935" s="122">
        <v>2.169</v>
      </c>
      <c r="W935" s="122">
        <v>2.513</v>
      </c>
      <c r="X935" s="122">
        <v>2.393</v>
      </c>
      <c r="Y935" s="122">
        <v>2.453</v>
      </c>
      <c r="Z935" s="122">
        <v>3.05</v>
      </c>
      <c r="AA935" s="122">
        <v>2.81</v>
      </c>
      <c r="AB935" s="122">
        <v>2.93</v>
      </c>
      <c r="AC935" s="122">
        <v>3.2</v>
      </c>
      <c r="AD935" s="122">
        <v>2.963</v>
      </c>
      <c r="AE935" s="122">
        <v>3.081</v>
      </c>
      <c r="AF935" s="9">
        <f t="shared" si="1"/>
        <v>935</v>
      </c>
    </row>
    <row r="936" ht="15.75" customHeight="1">
      <c r="A936" s="116">
        <v>44364.0</v>
      </c>
      <c r="B936" s="122">
        <v>0.54</v>
      </c>
      <c r="C936" s="117">
        <v>0.27</v>
      </c>
      <c r="D936" s="117">
        <v>0.405</v>
      </c>
      <c r="E936" s="123">
        <v>0.7</v>
      </c>
      <c r="F936" s="117">
        <v>0.408</v>
      </c>
      <c r="G936" s="123">
        <v>0.554</v>
      </c>
      <c r="H936" s="117">
        <v>0.908</v>
      </c>
      <c r="I936" s="123">
        <v>0.855</v>
      </c>
      <c r="J936" s="122">
        <v>0.882</v>
      </c>
      <c r="K936" s="123">
        <v>1.014</v>
      </c>
      <c r="L936" s="117">
        <v>0.956</v>
      </c>
      <c r="M936" s="123">
        <v>0.985</v>
      </c>
      <c r="N936" s="122">
        <v>1.119</v>
      </c>
      <c r="O936" s="123">
        <v>1.056</v>
      </c>
      <c r="P936" s="122">
        <v>1.088</v>
      </c>
      <c r="Q936" s="123">
        <v>1.402</v>
      </c>
      <c r="R936" s="122">
        <v>1.246</v>
      </c>
      <c r="S936" s="122">
        <v>1.324</v>
      </c>
      <c r="T936" s="122">
        <v>2.22</v>
      </c>
      <c r="U936" s="122">
        <v>2.151</v>
      </c>
      <c r="V936" s="122">
        <v>2.186</v>
      </c>
      <c r="W936" s="122">
        <v>2.52</v>
      </c>
      <c r="X936" s="122">
        <v>2.409</v>
      </c>
      <c r="Y936" s="122">
        <v>2.465</v>
      </c>
      <c r="Z936" s="122">
        <v>3.05</v>
      </c>
      <c r="AA936" s="122">
        <v>2.81</v>
      </c>
      <c r="AB936" s="122">
        <v>2.93</v>
      </c>
      <c r="AC936" s="122">
        <v>3.2</v>
      </c>
      <c r="AD936" s="122">
        <v>2.963</v>
      </c>
      <c r="AE936" s="122">
        <v>3.081</v>
      </c>
      <c r="AF936" s="9">
        <f t="shared" si="1"/>
        <v>936</v>
      </c>
    </row>
    <row r="937" ht="15.75" customHeight="1">
      <c r="A937" s="116">
        <v>44363.0</v>
      </c>
      <c r="B937" s="122">
        <v>0.54</v>
      </c>
      <c r="C937" s="117">
        <v>0.27</v>
      </c>
      <c r="D937" s="117">
        <v>0.405</v>
      </c>
      <c r="E937" s="123">
        <v>0.717</v>
      </c>
      <c r="F937" s="117">
        <v>0.417</v>
      </c>
      <c r="G937" s="123">
        <v>0.567</v>
      </c>
      <c r="H937" s="117">
        <v>0.912</v>
      </c>
      <c r="I937" s="123">
        <v>0.855</v>
      </c>
      <c r="J937" s="122">
        <v>0.883</v>
      </c>
      <c r="K937" s="123">
        <v>1.027</v>
      </c>
      <c r="L937" s="117">
        <v>0.947</v>
      </c>
      <c r="M937" s="123">
        <v>0.987</v>
      </c>
      <c r="N937" s="122">
        <v>1.143</v>
      </c>
      <c r="O937" s="123">
        <v>1.039</v>
      </c>
      <c r="P937" s="122">
        <v>1.091</v>
      </c>
      <c r="Q937" s="123">
        <v>1.425</v>
      </c>
      <c r="R937" s="122">
        <v>1.258</v>
      </c>
      <c r="S937" s="122">
        <v>1.342</v>
      </c>
      <c r="T937" s="122">
        <v>2.219</v>
      </c>
      <c r="U937" s="122">
        <v>2.157</v>
      </c>
      <c r="V937" s="122">
        <v>2.188</v>
      </c>
      <c r="W937" s="122">
        <v>2.514</v>
      </c>
      <c r="X937" s="122">
        <v>2.419</v>
      </c>
      <c r="Y937" s="122">
        <v>2.467</v>
      </c>
      <c r="Z937" s="122">
        <v>3.05</v>
      </c>
      <c r="AA937" s="122">
        <v>2.81</v>
      </c>
      <c r="AB937" s="122">
        <v>2.93</v>
      </c>
      <c r="AC937" s="122">
        <v>3.2</v>
      </c>
      <c r="AD937" s="122">
        <v>2.963</v>
      </c>
      <c r="AE937" s="122">
        <v>3.081</v>
      </c>
      <c r="AF937" s="9">
        <f t="shared" si="1"/>
        <v>937</v>
      </c>
    </row>
    <row r="938" ht="15.75" customHeight="1">
      <c r="A938" s="116">
        <v>44362.0</v>
      </c>
      <c r="B938" s="122">
        <v>0.54</v>
      </c>
      <c r="C938" s="117">
        <v>0.27</v>
      </c>
      <c r="D938" s="117">
        <v>0.405</v>
      </c>
      <c r="E938" s="123">
        <v>0.717</v>
      </c>
      <c r="F938" s="117">
        <v>0.417</v>
      </c>
      <c r="G938" s="123">
        <v>0.567</v>
      </c>
      <c r="H938" s="117">
        <v>0.922</v>
      </c>
      <c r="I938" s="123">
        <v>0.852</v>
      </c>
      <c r="J938" s="122">
        <v>0.887</v>
      </c>
      <c r="K938" s="123">
        <v>1.033</v>
      </c>
      <c r="L938" s="117">
        <v>0.947</v>
      </c>
      <c r="M938" s="123">
        <v>0.99</v>
      </c>
      <c r="N938" s="122">
        <v>1.145</v>
      </c>
      <c r="O938" s="123">
        <v>1.042</v>
      </c>
      <c r="P938" s="122">
        <v>1.093</v>
      </c>
      <c r="Q938" s="123">
        <v>1.425</v>
      </c>
      <c r="R938" s="122">
        <v>1.243</v>
      </c>
      <c r="S938" s="122">
        <v>1.334</v>
      </c>
      <c r="T938" s="122">
        <v>2.241</v>
      </c>
      <c r="U938" s="122">
        <v>2.152</v>
      </c>
      <c r="V938" s="122">
        <v>2.197</v>
      </c>
      <c r="W938" s="122">
        <v>2.531</v>
      </c>
      <c r="X938" s="122">
        <v>2.409</v>
      </c>
      <c r="Y938" s="122">
        <v>2.47</v>
      </c>
      <c r="Z938" s="122">
        <v>3.0</v>
      </c>
      <c r="AA938" s="122">
        <v>2.84</v>
      </c>
      <c r="AB938" s="122">
        <v>2.92</v>
      </c>
      <c r="AC938" s="122">
        <v>3.2</v>
      </c>
      <c r="AD938" s="122">
        <v>2.963</v>
      </c>
      <c r="AE938" s="122">
        <v>3.081</v>
      </c>
      <c r="AF938" s="9">
        <f t="shared" si="1"/>
        <v>938</v>
      </c>
    </row>
    <row r="939" ht="15.75" customHeight="1">
      <c r="A939" s="116">
        <v>44361.0</v>
      </c>
      <c r="B939" s="122">
        <v>0.54</v>
      </c>
      <c r="C939" s="117">
        <v>0.27</v>
      </c>
      <c r="D939" s="117">
        <v>0.405</v>
      </c>
      <c r="E939" s="123">
        <v>0.717</v>
      </c>
      <c r="F939" s="117">
        <v>0.417</v>
      </c>
      <c r="G939" s="123">
        <v>0.567</v>
      </c>
      <c r="H939" s="117">
        <v>0.91</v>
      </c>
      <c r="I939" s="123">
        <v>0.835</v>
      </c>
      <c r="J939" s="122">
        <v>0.873</v>
      </c>
      <c r="K939" s="123">
        <v>1.023</v>
      </c>
      <c r="L939" s="117">
        <v>0.942</v>
      </c>
      <c r="M939" s="123">
        <v>0.982</v>
      </c>
      <c r="N939" s="122">
        <v>1.135</v>
      </c>
      <c r="O939" s="123">
        <v>1.048</v>
      </c>
      <c r="P939" s="122">
        <v>1.092</v>
      </c>
      <c r="Q939" s="123">
        <v>1.423</v>
      </c>
      <c r="R939" s="122">
        <v>1.245</v>
      </c>
      <c r="S939" s="122">
        <v>1.334</v>
      </c>
      <c r="T939" s="122">
        <v>2.218</v>
      </c>
      <c r="U939" s="122">
        <v>2.163</v>
      </c>
      <c r="V939" s="122">
        <v>2.191</v>
      </c>
      <c r="W939" s="122">
        <v>2.529</v>
      </c>
      <c r="X939" s="122">
        <v>2.404</v>
      </c>
      <c r="Y939" s="122">
        <v>2.467</v>
      </c>
      <c r="Z939" s="122">
        <v>3.016</v>
      </c>
      <c r="AA939" s="122">
        <v>2.816</v>
      </c>
      <c r="AB939" s="122">
        <v>2.916</v>
      </c>
      <c r="AC939" s="122">
        <v>3.2</v>
      </c>
      <c r="AD939" s="122">
        <v>2.963</v>
      </c>
      <c r="AE939" s="122">
        <v>3.081</v>
      </c>
      <c r="AF939" s="9">
        <f t="shared" si="1"/>
        <v>939</v>
      </c>
    </row>
    <row r="940" ht="15.75" customHeight="1">
      <c r="A940" s="116">
        <v>44358.0</v>
      </c>
      <c r="B940" s="122">
        <v>0.54</v>
      </c>
      <c r="C940" s="117">
        <v>0.27</v>
      </c>
      <c r="D940" s="117">
        <v>0.405</v>
      </c>
      <c r="E940" s="123">
        <v>0.717</v>
      </c>
      <c r="F940" s="117">
        <v>0.417</v>
      </c>
      <c r="G940" s="123">
        <v>0.567</v>
      </c>
      <c r="H940" s="117">
        <v>0.902</v>
      </c>
      <c r="I940" s="123">
        <v>0.847</v>
      </c>
      <c r="J940" s="122">
        <v>0.874</v>
      </c>
      <c r="K940" s="123">
        <v>1.009</v>
      </c>
      <c r="L940" s="117">
        <v>0.954</v>
      </c>
      <c r="M940" s="123">
        <v>0.982</v>
      </c>
      <c r="N940" s="122">
        <v>1.117</v>
      </c>
      <c r="O940" s="123">
        <v>1.061</v>
      </c>
      <c r="P940" s="122">
        <v>1.089</v>
      </c>
      <c r="Q940" s="123">
        <v>1.422</v>
      </c>
      <c r="R940" s="122">
        <v>1.239</v>
      </c>
      <c r="S940" s="122">
        <v>1.331</v>
      </c>
      <c r="T940" s="122">
        <v>2.23</v>
      </c>
      <c r="U940" s="122">
        <v>2.129</v>
      </c>
      <c r="V940" s="122">
        <v>2.18</v>
      </c>
      <c r="W940" s="122">
        <v>2.518</v>
      </c>
      <c r="X940" s="122">
        <v>2.399</v>
      </c>
      <c r="Y940" s="122">
        <v>2.459</v>
      </c>
      <c r="Z940" s="122">
        <v>3.01</v>
      </c>
      <c r="AA940" s="122">
        <v>2.814</v>
      </c>
      <c r="AB940" s="122">
        <v>2.912</v>
      </c>
      <c r="AC940" s="122">
        <v>3.2</v>
      </c>
      <c r="AD940" s="122">
        <v>2.963</v>
      </c>
      <c r="AE940" s="122">
        <v>3.081</v>
      </c>
      <c r="AF940" s="9">
        <f t="shared" si="1"/>
        <v>940</v>
      </c>
    </row>
    <row r="941" ht="15.75" customHeight="1">
      <c r="A941" s="116">
        <v>44357.0</v>
      </c>
      <c r="B941" s="122">
        <v>0.54</v>
      </c>
      <c r="C941" s="117">
        <v>0.27</v>
      </c>
      <c r="D941" s="117">
        <v>0.405</v>
      </c>
      <c r="E941" s="123">
        <v>0.717</v>
      </c>
      <c r="F941" s="117">
        <v>0.417</v>
      </c>
      <c r="G941" s="123">
        <v>0.567</v>
      </c>
      <c r="H941" s="117">
        <v>0.918</v>
      </c>
      <c r="I941" s="123">
        <v>0.84</v>
      </c>
      <c r="J941" s="122">
        <v>0.879</v>
      </c>
      <c r="K941" s="123">
        <v>1.031</v>
      </c>
      <c r="L941" s="117">
        <v>0.95</v>
      </c>
      <c r="M941" s="123">
        <v>0.99</v>
      </c>
      <c r="N941" s="122">
        <v>1.143</v>
      </c>
      <c r="O941" s="123">
        <v>1.059</v>
      </c>
      <c r="P941" s="122">
        <v>1.101</v>
      </c>
      <c r="Q941" s="123">
        <v>1.397</v>
      </c>
      <c r="R941" s="122">
        <v>1.274</v>
      </c>
      <c r="S941" s="122">
        <v>1.336</v>
      </c>
      <c r="T941" s="122">
        <v>2.266</v>
      </c>
      <c r="U941" s="122">
        <v>2.17</v>
      </c>
      <c r="V941" s="122">
        <v>2.218</v>
      </c>
      <c r="W941" s="122">
        <v>2.538</v>
      </c>
      <c r="X941" s="122">
        <v>2.424</v>
      </c>
      <c r="Y941" s="122">
        <v>2.481</v>
      </c>
      <c r="Z941" s="122">
        <v>3.046</v>
      </c>
      <c r="AA941" s="122">
        <v>2.81</v>
      </c>
      <c r="AB941" s="122">
        <v>2.928</v>
      </c>
      <c r="AC941" s="122">
        <v>3.2</v>
      </c>
      <c r="AD941" s="122">
        <v>2.963</v>
      </c>
      <c r="AE941" s="122">
        <v>3.081</v>
      </c>
      <c r="AF941" s="9">
        <f t="shared" si="1"/>
        <v>941</v>
      </c>
    </row>
    <row r="942" ht="15.75" customHeight="1">
      <c r="A942" s="116">
        <v>44356.0</v>
      </c>
      <c r="B942" s="122">
        <v>0.54</v>
      </c>
      <c r="C942" s="117">
        <v>0.27</v>
      </c>
      <c r="D942" s="117">
        <v>0.405</v>
      </c>
      <c r="E942" s="123">
        <v>0.717</v>
      </c>
      <c r="F942" s="117">
        <v>0.425</v>
      </c>
      <c r="G942" s="123">
        <v>0.571</v>
      </c>
      <c r="H942" s="117">
        <v>0.918</v>
      </c>
      <c r="I942" s="123">
        <v>0.85</v>
      </c>
      <c r="J942" s="122">
        <v>0.884</v>
      </c>
      <c r="K942" s="123">
        <v>1.031</v>
      </c>
      <c r="L942" s="117">
        <v>0.958</v>
      </c>
      <c r="M942" s="123">
        <v>0.995</v>
      </c>
      <c r="N942" s="122">
        <v>1.144</v>
      </c>
      <c r="O942" s="123">
        <v>1.066</v>
      </c>
      <c r="P942" s="122">
        <v>1.105</v>
      </c>
      <c r="Q942" s="123">
        <v>1.424</v>
      </c>
      <c r="R942" s="122">
        <v>1.285</v>
      </c>
      <c r="S942" s="122">
        <v>1.355</v>
      </c>
      <c r="T942" s="122">
        <v>2.253</v>
      </c>
      <c r="U942" s="122">
        <v>2.185</v>
      </c>
      <c r="V942" s="122">
        <v>2.219</v>
      </c>
      <c r="W942" s="122">
        <v>2.54</v>
      </c>
      <c r="X942" s="122">
        <v>2.422</v>
      </c>
      <c r="Y942" s="122">
        <v>2.481</v>
      </c>
      <c r="Z942" s="122">
        <v>3.046</v>
      </c>
      <c r="AA942" s="122">
        <v>2.81</v>
      </c>
      <c r="AB942" s="122">
        <v>2.928</v>
      </c>
      <c r="AC942" s="122">
        <v>3.2</v>
      </c>
      <c r="AD942" s="122">
        <v>2.963</v>
      </c>
      <c r="AE942" s="122">
        <v>3.081</v>
      </c>
      <c r="AF942" s="9">
        <f t="shared" si="1"/>
        <v>942</v>
      </c>
    </row>
    <row r="943" ht="15.75" customHeight="1">
      <c r="A943" s="116">
        <v>44355.0</v>
      </c>
      <c r="B943" s="122">
        <v>0.54</v>
      </c>
      <c r="C943" s="117">
        <v>0.27</v>
      </c>
      <c r="D943" s="117">
        <v>0.405</v>
      </c>
      <c r="E943" s="123">
        <v>0.717</v>
      </c>
      <c r="F943" s="117">
        <v>0.425</v>
      </c>
      <c r="G943" s="123">
        <v>0.571</v>
      </c>
      <c r="H943" s="117">
        <v>0.903</v>
      </c>
      <c r="I943" s="123">
        <v>0.833</v>
      </c>
      <c r="J943" s="122">
        <v>0.868</v>
      </c>
      <c r="K943" s="123">
        <v>1.029</v>
      </c>
      <c r="L943" s="117">
        <v>0.955</v>
      </c>
      <c r="M943" s="123">
        <v>0.992</v>
      </c>
      <c r="N943" s="122">
        <v>1.155</v>
      </c>
      <c r="O943" s="123">
        <v>1.077</v>
      </c>
      <c r="P943" s="122">
        <v>1.116</v>
      </c>
      <c r="Q943" s="123">
        <v>1.422</v>
      </c>
      <c r="R943" s="122">
        <v>1.295</v>
      </c>
      <c r="S943" s="122">
        <v>1.359</v>
      </c>
      <c r="T943" s="122">
        <v>2.269</v>
      </c>
      <c r="U943" s="122">
        <v>2.173</v>
      </c>
      <c r="V943" s="122">
        <v>2.221</v>
      </c>
      <c r="W943" s="122">
        <v>2.541</v>
      </c>
      <c r="X943" s="122">
        <v>2.426</v>
      </c>
      <c r="Y943" s="122">
        <v>2.484</v>
      </c>
      <c r="Z943" s="122">
        <v>3.04</v>
      </c>
      <c r="AA943" s="122">
        <v>2.816</v>
      </c>
      <c r="AB943" s="122">
        <v>2.928</v>
      </c>
      <c r="AC943" s="122">
        <v>3.2</v>
      </c>
      <c r="AD943" s="122">
        <v>2.963</v>
      </c>
      <c r="AE943" s="122">
        <v>3.081</v>
      </c>
      <c r="AF943" s="9">
        <f t="shared" si="1"/>
        <v>943</v>
      </c>
    </row>
    <row r="944" ht="15.75" customHeight="1">
      <c r="A944" s="116">
        <v>44354.0</v>
      </c>
      <c r="B944" s="122">
        <v>0.54</v>
      </c>
      <c r="C944" s="117">
        <v>0.27</v>
      </c>
      <c r="D944" s="117">
        <v>0.405</v>
      </c>
      <c r="E944" s="123">
        <v>0.717</v>
      </c>
      <c r="F944" s="117">
        <v>0.425</v>
      </c>
      <c r="G944" s="123">
        <v>0.571</v>
      </c>
      <c r="H944" s="117">
        <v>0.91</v>
      </c>
      <c r="I944" s="123">
        <v>0.828</v>
      </c>
      <c r="J944" s="122">
        <v>0.869</v>
      </c>
      <c r="K944" s="123">
        <v>1.037</v>
      </c>
      <c r="L944" s="117">
        <v>0.955</v>
      </c>
      <c r="M944" s="123">
        <v>0.996</v>
      </c>
      <c r="N944" s="122">
        <v>1.165</v>
      </c>
      <c r="O944" s="123">
        <v>1.081</v>
      </c>
      <c r="P944" s="122">
        <v>1.123</v>
      </c>
      <c r="Q944" s="123">
        <v>1.437</v>
      </c>
      <c r="R944" s="122">
        <v>1.295</v>
      </c>
      <c r="S944" s="122">
        <v>1.366</v>
      </c>
      <c r="T944" s="122">
        <v>2.289</v>
      </c>
      <c r="U944" s="122">
        <v>2.184</v>
      </c>
      <c r="V944" s="122">
        <v>2.237</v>
      </c>
      <c r="W944" s="122">
        <v>2.549</v>
      </c>
      <c r="X944" s="122">
        <v>2.44</v>
      </c>
      <c r="Y944" s="122">
        <v>2.495</v>
      </c>
      <c r="Z944" s="122">
        <v>3.046</v>
      </c>
      <c r="AA944" s="122">
        <v>2.81</v>
      </c>
      <c r="AB944" s="122">
        <v>2.928</v>
      </c>
      <c r="AC944" s="122">
        <v>3.2</v>
      </c>
      <c r="AD944" s="122">
        <v>2.963</v>
      </c>
      <c r="AE944" s="122">
        <v>3.081</v>
      </c>
      <c r="AF944" s="9">
        <f t="shared" si="1"/>
        <v>944</v>
      </c>
    </row>
    <row r="945" ht="15.75" customHeight="1">
      <c r="A945" s="116">
        <v>44351.0</v>
      </c>
      <c r="B945" s="122">
        <v>0.54</v>
      </c>
      <c r="C945" s="117">
        <v>0.27</v>
      </c>
      <c r="D945" s="117">
        <v>0.405</v>
      </c>
      <c r="E945" s="123">
        <v>0.708</v>
      </c>
      <c r="F945" s="117">
        <v>0.417</v>
      </c>
      <c r="G945" s="123">
        <v>0.563</v>
      </c>
      <c r="H945" s="117">
        <v>0.94</v>
      </c>
      <c r="I945" s="123">
        <v>0.79</v>
      </c>
      <c r="J945" s="122">
        <v>0.865</v>
      </c>
      <c r="K945" s="123">
        <v>1.063</v>
      </c>
      <c r="L945" s="117">
        <v>0.927</v>
      </c>
      <c r="M945" s="123">
        <v>0.995</v>
      </c>
      <c r="N945" s="122">
        <v>1.186</v>
      </c>
      <c r="O945" s="123">
        <v>1.064</v>
      </c>
      <c r="P945" s="122">
        <v>1.125</v>
      </c>
      <c r="Q945" s="123">
        <v>1.438</v>
      </c>
      <c r="R945" s="122">
        <v>1.29</v>
      </c>
      <c r="S945" s="122">
        <v>1.364</v>
      </c>
      <c r="T945" s="122">
        <v>2.285</v>
      </c>
      <c r="U945" s="122">
        <v>2.203</v>
      </c>
      <c r="V945" s="122">
        <v>2.244</v>
      </c>
      <c r="W945" s="122">
        <v>2.559</v>
      </c>
      <c r="X945" s="122">
        <v>2.425</v>
      </c>
      <c r="Y945" s="122">
        <v>2.492</v>
      </c>
      <c r="Z945" s="122">
        <v>3.042</v>
      </c>
      <c r="AA945" s="122">
        <v>2.81</v>
      </c>
      <c r="AB945" s="122">
        <v>2.926</v>
      </c>
      <c r="AC945" s="122">
        <v>3.2</v>
      </c>
      <c r="AD945" s="122">
        <v>2.963</v>
      </c>
      <c r="AE945" s="122">
        <v>3.081</v>
      </c>
      <c r="AF945" s="9">
        <f t="shared" si="1"/>
        <v>945</v>
      </c>
    </row>
    <row r="946" ht="15.75" customHeight="1">
      <c r="A946" s="116">
        <v>44350.0</v>
      </c>
      <c r="B946" s="122">
        <v>0.54</v>
      </c>
      <c r="C946" s="117">
        <v>0.27</v>
      </c>
      <c r="D946" s="117">
        <v>0.405</v>
      </c>
      <c r="E946" s="123">
        <v>0.708</v>
      </c>
      <c r="F946" s="117">
        <v>0.417</v>
      </c>
      <c r="G946" s="123">
        <v>0.563</v>
      </c>
      <c r="H946" s="117">
        <v>0.908</v>
      </c>
      <c r="I946" s="123">
        <v>0.795</v>
      </c>
      <c r="J946" s="122">
        <v>0.852</v>
      </c>
      <c r="K946" s="123">
        <v>1.046</v>
      </c>
      <c r="L946" s="117">
        <v>0.935</v>
      </c>
      <c r="M946" s="123">
        <v>0.99</v>
      </c>
      <c r="N946" s="122">
        <v>1.183</v>
      </c>
      <c r="O946" s="123">
        <v>1.075</v>
      </c>
      <c r="P946" s="122">
        <v>1.129</v>
      </c>
      <c r="Q946" s="123">
        <v>1.444</v>
      </c>
      <c r="R946" s="122">
        <v>1.28</v>
      </c>
      <c r="S946" s="122">
        <v>1.362</v>
      </c>
      <c r="T946" s="122">
        <v>2.297</v>
      </c>
      <c r="U946" s="122">
        <v>2.176</v>
      </c>
      <c r="V946" s="122">
        <v>2.237</v>
      </c>
      <c r="W946" s="122">
        <v>2.548</v>
      </c>
      <c r="X946" s="122">
        <v>2.42</v>
      </c>
      <c r="Y946" s="122">
        <v>2.484</v>
      </c>
      <c r="Z946" s="122">
        <v>3.042</v>
      </c>
      <c r="AA946" s="122">
        <v>2.81</v>
      </c>
      <c r="AB946" s="122">
        <v>2.926</v>
      </c>
      <c r="AC946" s="122">
        <v>3.2</v>
      </c>
      <c r="AD946" s="122">
        <v>2.963</v>
      </c>
      <c r="AE946" s="122">
        <v>3.081</v>
      </c>
      <c r="AF946" s="9">
        <f t="shared" si="1"/>
        <v>946</v>
      </c>
    </row>
    <row r="947" ht="15.75" customHeight="1">
      <c r="A947" s="116">
        <v>44349.0</v>
      </c>
      <c r="B947" s="122">
        <v>0.51</v>
      </c>
      <c r="C947" s="117">
        <v>0.25</v>
      </c>
      <c r="D947" s="117">
        <v>0.38</v>
      </c>
      <c r="E947" s="123">
        <v>0.708</v>
      </c>
      <c r="F947" s="117">
        <v>0.417</v>
      </c>
      <c r="G947" s="123">
        <v>0.563</v>
      </c>
      <c r="H947" s="117">
        <v>0.913</v>
      </c>
      <c r="I947" s="123">
        <v>0.748</v>
      </c>
      <c r="J947" s="122">
        <v>0.831</v>
      </c>
      <c r="K947" s="123">
        <v>1.04</v>
      </c>
      <c r="L947" s="117">
        <v>0.908</v>
      </c>
      <c r="M947" s="123">
        <v>0.974</v>
      </c>
      <c r="N947" s="122">
        <v>1.166</v>
      </c>
      <c r="O947" s="123">
        <v>1.067</v>
      </c>
      <c r="P947" s="122">
        <v>1.117</v>
      </c>
      <c r="Q947" s="123">
        <v>1.427</v>
      </c>
      <c r="R947" s="122">
        <v>1.28</v>
      </c>
      <c r="S947" s="122">
        <v>1.354</v>
      </c>
      <c r="T947" s="122">
        <v>2.254</v>
      </c>
      <c r="U947" s="122">
        <v>2.174</v>
      </c>
      <c r="V947" s="122">
        <v>2.214</v>
      </c>
      <c r="W947" s="122">
        <v>2.525</v>
      </c>
      <c r="X947" s="122">
        <v>2.43</v>
      </c>
      <c r="Y947" s="122">
        <v>2.478</v>
      </c>
      <c r="Z947" s="122">
        <v>2.994</v>
      </c>
      <c r="AA947" s="122">
        <v>2.852</v>
      </c>
      <c r="AB947" s="122">
        <v>2.923</v>
      </c>
      <c r="AC947" s="122">
        <v>3.2</v>
      </c>
      <c r="AD947" s="122">
        <v>2.963</v>
      </c>
      <c r="AE947" s="122">
        <v>3.081</v>
      </c>
      <c r="AF947" s="9">
        <f t="shared" si="1"/>
        <v>947</v>
      </c>
    </row>
    <row r="948" ht="15.75" customHeight="1">
      <c r="A948" s="116">
        <v>44348.0</v>
      </c>
      <c r="B948" s="122">
        <v>0.55</v>
      </c>
      <c r="C948" s="117">
        <v>0.28</v>
      </c>
      <c r="D948" s="117">
        <v>0.415</v>
      </c>
      <c r="E948" s="123">
        <v>0.708</v>
      </c>
      <c r="F948" s="117">
        <v>0.417</v>
      </c>
      <c r="G948" s="123">
        <v>0.563</v>
      </c>
      <c r="H948" s="117">
        <v>0.912</v>
      </c>
      <c r="I948" s="123">
        <v>0.777</v>
      </c>
      <c r="J948" s="122">
        <v>0.844</v>
      </c>
      <c r="K948" s="123">
        <v>1.05</v>
      </c>
      <c r="L948" s="117">
        <v>0.929</v>
      </c>
      <c r="M948" s="123">
        <v>0.99</v>
      </c>
      <c r="N948" s="122">
        <v>1.189</v>
      </c>
      <c r="O948" s="123">
        <v>1.081</v>
      </c>
      <c r="P948" s="122">
        <v>1.135</v>
      </c>
      <c r="Q948" s="123">
        <v>1.433</v>
      </c>
      <c r="R948" s="122">
        <v>1.293</v>
      </c>
      <c r="S948" s="122">
        <v>1.363</v>
      </c>
      <c r="T948" s="122">
        <v>2.296</v>
      </c>
      <c r="U948" s="122">
        <v>2.192</v>
      </c>
      <c r="V948" s="122">
        <v>2.244</v>
      </c>
      <c r="W948" s="122">
        <v>2.552</v>
      </c>
      <c r="X948" s="122">
        <v>2.478</v>
      </c>
      <c r="Y948" s="122">
        <v>2.515</v>
      </c>
      <c r="Z948" s="122">
        <v>2.998</v>
      </c>
      <c r="AA948" s="122">
        <v>2.887</v>
      </c>
      <c r="AB948" s="122">
        <v>2.943</v>
      </c>
      <c r="AC948" s="122">
        <v>3.185</v>
      </c>
      <c r="AD948" s="122">
        <v>2.978</v>
      </c>
      <c r="AE948" s="122">
        <v>3.081</v>
      </c>
      <c r="AF948" s="9">
        <f t="shared" si="1"/>
        <v>948</v>
      </c>
    </row>
    <row r="949" ht="15.75" customHeight="1">
      <c r="A949" s="116">
        <v>44347.0</v>
      </c>
      <c r="B949" s="122">
        <v>0.65</v>
      </c>
      <c r="C949" s="117">
        <v>0.375</v>
      </c>
      <c r="D949" s="117">
        <v>0.513</v>
      </c>
      <c r="E949" s="123">
        <v>0.717</v>
      </c>
      <c r="F949" s="117">
        <v>0.425</v>
      </c>
      <c r="G949" s="123">
        <v>0.571</v>
      </c>
      <c r="H949" s="117">
        <v>0.918</v>
      </c>
      <c r="I949" s="123">
        <v>0.787</v>
      </c>
      <c r="J949" s="122">
        <v>0.853</v>
      </c>
      <c r="K949" s="123">
        <v>1.054</v>
      </c>
      <c r="L949" s="117">
        <v>0.936</v>
      </c>
      <c r="M949" s="123">
        <v>0.995</v>
      </c>
      <c r="N949" s="122">
        <v>1.189</v>
      </c>
      <c r="O949" s="123">
        <v>1.085</v>
      </c>
      <c r="P949" s="122">
        <v>1.137</v>
      </c>
      <c r="Q949" s="123">
        <v>1.448</v>
      </c>
      <c r="R949" s="122">
        <v>1.299</v>
      </c>
      <c r="S949" s="122">
        <v>1.374</v>
      </c>
      <c r="T949" s="122">
        <v>2.316</v>
      </c>
      <c r="U949" s="122">
        <v>2.229</v>
      </c>
      <c r="V949" s="122">
        <v>2.273</v>
      </c>
      <c r="W949" s="122">
        <v>2.607</v>
      </c>
      <c r="X949" s="122">
        <v>2.489</v>
      </c>
      <c r="Y949" s="122">
        <v>2.548</v>
      </c>
      <c r="Z949" s="122">
        <v>3.045</v>
      </c>
      <c r="AA949" s="122">
        <v>2.85</v>
      </c>
      <c r="AB949" s="122">
        <v>2.948</v>
      </c>
      <c r="AC949" s="122">
        <v>3.225</v>
      </c>
      <c r="AD949" s="122">
        <v>2.963</v>
      </c>
      <c r="AE949" s="122">
        <v>3.094</v>
      </c>
      <c r="AF949" s="9">
        <f t="shared" si="1"/>
        <v>949</v>
      </c>
    </row>
    <row r="950" ht="15.75" customHeight="1">
      <c r="A950" s="116">
        <v>44344.0</v>
      </c>
      <c r="B950" s="122">
        <v>0.613</v>
      </c>
      <c r="C950" s="117">
        <v>0.338</v>
      </c>
      <c r="D950" s="117">
        <v>0.475</v>
      </c>
      <c r="E950" s="123">
        <v>0.708</v>
      </c>
      <c r="F950" s="117">
        <v>0.417</v>
      </c>
      <c r="G950" s="123">
        <v>0.563</v>
      </c>
      <c r="H950" s="117">
        <v>0.93</v>
      </c>
      <c r="I950" s="123">
        <v>0.788</v>
      </c>
      <c r="J950" s="122">
        <v>0.859</v>
      </c>
      <c r="K950" s="123">
        <v>1.067</v>
      </c>
      <c r="L950" s="117">
        <v>0.933</v>
      </c>
      <c r="M950" s="123">
        <v>1.0</v>
      </c>
      <c r="N950" s="122">
        <v>1.205</v>
      </c>
      <c r="O950" s="123">
        <v>1.077</v>
      </c>
      <c r="P950" s="122">
        <v>1.141</v>
      </c>
      <c r="Q950" s="123">
        <v>1.454</v>
      </c>
      <c r="R950" s="122">
        <v>1.295</v>
      </c>
      <c r="S950" s="122">
        <v>1.375</v>
      </c>
      <c r="T950" s="122">
        <v>2.341</v>
      </c>
      <c r="U950" s="122">
        <v>2.234</v>
      </c>
      <c r="V950" s="122">
        <v>2.288</v>
      </c>
      <c r="W950" s="122">
        <v>2.617</v>
      </c>
      <c r="X950" s="122">
        <v>2.496</v>
      </c>
      <c r="Y950" s="122">
        <v>2.557</v>
      </c>
      <c r="Z950" s="122">
        <v>3.054</v>
      </c>
      <c r="AA950" s="122">
        <v>2.838</v>
      </c>
      <c r="AB950" s="122">
        <v>2.946</v>
      </c>
      <c r="AC950" s="122">
        <v>3.225</v>
      </c>
      <c r="AD950" s="122">
        <v>2.963</v>
      </c>
      <c r="AE950" s="122">
        <v>3.094</v>
      </c>
      <c r="AF950" s="9">
        <f t="shared" si="1"/>
        <v>950</v>
      </c>
    </row>
    <row r="951" ht="15.75" customHeight="1">
      <c r="A951" s="116">
        <v>44343.0</v>
      </c>
      <c r="B951" s="122">
        <v>0.638</v>
      </c>
      <c r="C951" s="117">
        <v>0.35</v>
      </c>
      <c r="D951" s="117">
        <v>0.494</v>
      </c>
      <c r="E951" s="123">
        <v>0.683</v>
      </c>
      <c r="F951" s="117">
        <v>0.392</v>
      </c>
      <c r="G951" s="123">
        <v>0.538</v>
      </c>
      <c r="H951" s="117">
        <v>0.933</v>
      </c>
      <c r="I951" s="123">
        <v>0.8</v>
      </c>
      <c r="J951" s="122">
        <v>0.867</v>
      </c>
      <c r="K951" s="123">
        <v>1.063</v>
      </c>
      <c r="L951" s="117">
        <v>0.933</v>
      </c>
      <c r="M951" s="123">
        <v>0.998</v>
      </c>
      <c r="N951" s="122">
        <v>1.192</v>
      </c>
      <c r="O951" s="123">
        <v>1.066</v>
      </c>
      <c r="P951" s="122">
        <v>1.129</v>
      </c>
      <c r="Q951" s="123">
        <v>1.446</v>
      </c>
      <c r="R951" s="122">
        <v>1.294</v>
      </c>
      <c r="S951" s="122">
        <v>1.37</v>
      </c>
      <c r="T951" s="122">
        <v>2.345</v>
      </c>
      <c r="U951" s="122">
        <v>2.229</v>
      </c>
      <c r="V951" s="122">
        <v>2.287</v>
      </c>
      <c r="W951" s="122">
        <v>2.604</v>
      </c>
      <c r="X951" s="122">
        <v>2.51</v>
      </c>
      <c r="Y951" s="122">
        <v>2.557</v>
      </c>
      <c r="Z951" s="122">
        <v>3.08</v>
      </c>
      <c r="AA951" s="122">
        <v>2.83</v>
      </c>
      <c r="AB951" s="122">
        <v>2.955</v>
      </c>
      <c r="AC951" s="122">
        <v>3.225</v>
      </c>
      <c r="AD951" s="122">
        <v>2.963</v>
      </c>
      <c r="AE951" s="122">
        <v>3.094</v>
      </c>
      <c r="AF951" s="9">
        <f t="shared" si="1"/>
        <v>951</v>
      </c>
    </row>
    <row r="952" ht="15.75" customHeight="1">
      <c r="A952" s="116">
        <v>44342.0</v>
      </c>
      <c r="B952" s="122">
        <v>0.443</v>
      </c>
      <c r="C952" s="117">
        <v>0.18</v>
      </c>
      <c r="D952" s="117">
        <v>0.311</v>
      </c>
      <c r="E952" s="123">
        <v>0.692</v>
      </c>
      <c r="F952" s="117">
        <v>0.392</v>
      </c>
      <c r="G952" s="123">
        <v>0.542</v>
      </c>
      <c r="H952" s="117">
        <v>0.953</v>
      </c>
      <c r="I952" s="123">
        <v>0.826</v>
      </c>
      <c r="J952" s="122">
        <v>0.889</v>
      </c>
      <c r="K952" s="123">
        <v>1.076</v>
      </c>
      <c r="L952" s="117">
        <v>0.941</v>
      </c>
      <c r="M952" s="123">
        <v>1.009</v>
      </c>
      <c r="N952" s="122">
        <v>1.199</v>
      </c>
      <c r="O952" s="123">
        <v>1.057</v>
      </c>
      <c r="P952" s="122">
        <v>1.128</v>
      </c>
      <c r="Q952" s="123">
        <v>1.438</v>
      </c>
      <c r="R952" s="122">
        <v>1.303</v>
      </c>
      <c r="S952" s="122">
        <v>1.371</v>
      </c>
      <c r="T952" s="122">
        <v>2.358</v>
      </c>
      <c r="U952" s="122">
        <v>2.24</v>
      </c>
      <c r="V952" s="122">
        <v>2.299</v>
      </c>
      <c r="W952" s="122">
        <v>2.62</v>
      </c>
      <c r="X952" s="122">
        <v>2.526</v>
      </c>
      <c r="Y952" s="122">
        <v>2.573</v>
      </c>
      <c r="Z952" s="122">
        <v>3.09</v>
      </c>
      <c r="AA952" s="122">
        <v>2.84</v>
      </c>
      <c r="AB952" s="122">
        <v>2.965</v>
      </c>
      <c r="AC952" s="122">
        <v>3.225</v>
      </c>
      <c r="AD952" s="122">
        <v>2.963</v>
      </c>
      <c r="AE952" s="122">
        <v>3.094</v>
      </c>
      <c r="AF952" s="9">
        <f t="shared" si="1"/>
        <v>952</v>
      </c>
    </row>
    <row r="953" ht="15.75" customHeight="1">
      <c r="A953" s="116">
        <v>44341.0</v>
      </c>
      <c r="B953" s="122">
        <v>0.44</v>
      </c>
      <c r="C953" s="117">
        <v>0.178</v>
      </c>
      <c r="D953" s="117">
        <v>0.309</v>
      </c>
      <c r="E953" s="123">
        <v>0.6</v>
      </c>
      <c r="F953" s="117">
        <v>0.333</v>
      </c>
      <c r="G953" s="123">
        <v>0.467</v>
      </c>
      <c r="H953" s="117">
        <v>0.95</v>
      </c>
      <c r="I953" s="123">
        <v>0.792</v>
      </c>
      <c r="J953" s="122">
        <v>0.871</v>
      </c>
      <c r="K953" s="123">
        <v>1.06</v>
      </c>
      <c r="L953" s="117">
        <v>0.93</v>
      </c>
      <c r="M953" s="123">
        <v>0.995</v>
      </c>
      <c r="N953" s="122">
        <v>1.17</v>
      </c>
      <c r="O953" s="123">
        <v>1.068</v>
      </c>
      <c r="P953" s="122">
        <v>1.119</v>
      </c>
      <c r="Q953" s="123">
        <v>1.425</v>
      </c>
      <c r="R953" s="122">
        <v>1.307</v>
      </c>
      <c r="S953" s="122">
        <v>1.366</v>
      </c>
      <c r="T953" s="122">
        <v>2.357</v>
      </c>
      <c r="U953" s="122">
        <v>2.258</v>
      </c>
      <c r="V953" s="122">
        <v>2.308</v>
      </c>
      <c r="W953" s="122">
        <v>2.626</v>
      </c>
      <c r="X953" s="122">
        <v>2.519</v>
      </c>
      <c r="Y953" s="122">
        <v>2.573</v>
      </c>
      <c r="Z953" s="122">
        <v>3.09</v>
      </c>
      <c r="AA953" s="122">
        <v>2.84</v>
      </c>
      <c r="AB953" s="122">
        <v>2.965</v>
      </c>
      <c r="AC953" s="122">
        <v>3.233</v>
      </c>
      <c r="AD953" s="122">
        <v>2.983</v>
      </c>
      <c r="AE953" s="122">
        <v>3.108</v>
      </c>
      <c r="AF953" s="9">
        <f t="shared" si="1"/>
        <v>953</v>
      </c>
    </row>
    <row r="954" ht="15.75" customHeight="1">
      <c r="A954" s="116">
        <v>44340.0</v>
      </c>
      <c r="B954" s="122">
        <v>0.44</v>
      </c>
      <c r="C954" s="117">
        <v>0.178</v>
      </c>
      <c r="D954" s="117">
        <v>0.309</v>
      </c>
      <c r="E954" s="123">
        <v>0.6</v>
      </c>
      <c r="F954" s="117">
        <v>0.333</v>
      </c>
      <c r="G954" s="123">
        <v>0.467</v>
      </c>
      <c r="H954" s="117">
        <v>0.847</v>
      </c>
      <c r="I954" s="123">
        <v>0.68</v>
      </c>
      <c r="J954" s="122">
        <v>0.763</v>
      </c>
      <c r="K954" s="123">
        <v>1.007</v>
      </c>
      <c r="L954" s="117">
        <v>0.88</v>
      </c>
      <c r="M954" s="123">
        <v>0.944</v>
      </c>
      <c r="N954" s="122">
        <v>1.167</v>
      </c>
      <c r="O954" s="123">
        <v>1.081</v>
      </c>
      <c r="P954" s="122">
        <v>1.124</v>
      </c>
      <c r="Q954" s="123">
        <v>1.469</v>
      </c>
      <c r="R954" s="122">
        <v>1.328</v>
      </c>
      <c r="S954" s="122">
        <v>1.399</v>
      </c>
      <c r="T954" s="122">
        <v>2.362</v>
      </c>
      <c r="U954" s="122">
        <v>2.295</v>
      </c>
      <c r="V954" s="122">
        <v>2.329</v>
      </c>
      <c r="W954" s="122">
        <v>2.632</v>
      </c>
      <c r="X954" s="122">
        <v>2.54</v>
      </c>
      <c r="Y954" s="122">
        <v>2.586</v>
      </c>
      <c r="Z954" s="122">
        <v>3.09</v>
      </c>
      <c r="AA954" s="122">
        <v>2.84</v>
      </c>
      <c r="AB954" s="122">
        <v>2.965</v>
      </c>
      <c r="AC954" s="122">
        <v>3.233</v>
      </c>
      <c r="AD954" s="122">
        <v>2.983</v>
      </c>
      <c r="AE954" s="122">
        <v>3.108</v>
      </c>
      <c r="AF954" s="9">
        <f t="shared" si="1"/>
        <v>954</v>
      </c>
    </row>
    <row r="955" ht="15.75" customHeight="1">
      <c r="A955" s="116">
        <v>44337.0</v>
      </c>
      <c r="B955" s="122">
        <v>0.44</v>
      </c>
      <c r="C955" s="117">
        <v>0.178</v>
      </c>
      <c r="D955" s="117">
        <v>0.309</v>
      </c>
      <c r="E955" s="123">
        <v>0.6</v>
      </c>
      <c r="F955" s="117">
        <v>0.35</v>
      </c>
      <c r="G955" s="123">
        <v>0.475</v>
      </c>
      <c r="H955" s="117">
        <v>0.837</v>
      </c>
      <c r="I955" s="123">
        <v>0.668</v>
      </c>
      <c r="J955" s="122">
        <v>0.753</v>
      </c>
      <c r="K955" s="123">
        <v>1.014</v>
      </c>
      <c r="L955" s="117">
        <v>0.867</v>
      </c>
      <c r="M955" s="123">
        <v>0.941</v>
      </c>
      <c r="N955" s="122">
        <v>1.191</v>
      </c>
      <c r="O955" s="123">
        <v>1.066</v>
      </c>
      <c r="P955" s="122">
        <v>1.129</v>
      </c>
      <c r="Q955" s="123">
        <v>1.498</v>
      </c>
      <c r="R955" s="122">
        <v>1.332</v>
      </c>
      <c r="S955" s="122">
        <v>1.415</v>
      </c>
      <c r="T955" s="122">
        <v>2.383</v>
      </c>
      <c r="U955" s="122">
        <v>2.295</v>
      </c>
      <c r="V955" s="122">
        <v>2.339</v>
      </c>
      <c r="W955" s="122">
        <v>2.64</v>
      </c>
      <c r="X955" s="122">
        <v>2.537</v>
      </c>
      <c r="Y955" s="122">
        <v>2.589</v>
      </c>
      <c r="Z955" s="122">
        <v>3.1</v>
      </c>
      <c r="AA955" s="122">
        <v>2.85</v>
      </c>
      <c r="AB955" s="122">
        <v>2.975</v>
      </c>
      <c r="AC955" s="122">
        <v>3.225</v>
      </c>
      <c r="AD955" s="122">
        <v>2.963</v>
      </c>
      <c r="AE955" s="122">
        <v>3.094</v>
      </c>
      <c r="AF955" s="9">
        <f t="shared" si="1"/>
        <v>955</v>
      </c>
    </row>
    <row r="956" ht="15.75" customHeight="1">
      <c r="A956" s="116">
        <v>44336.0</v>
      </c>
      <c r="B956" s="122">
        <v>0.44</v>
      </c>
      <c r="C956" s="117">
        <v>0.178</v>
      </c>
      <c r="D956" s="117">
        <v>0.309</v>
      </c>
      <c r="E956" s="123">
        <v>0.6</v>
      </c>
      <c r="F956" s="117">
        <v>0.35</v>
      </c>
      <c r="G956" s="123">
        <v>0.475</v>
      </c>
      <c r="H956" s="117">
        <v>0.842</v>
      </c>
      <c r="I956" s="123">
        <v>0.592</v>
      </c>
      <c r="J956" s="122">
        <v>0.717</v>
      </c>
      <c r="K956" s="123">
        <v>1.021</v>
      </c>
      <c r="L956" s="117">
        <v>0.837</v>
      </c>
      <c r="M956" s="123">
        <v>0.929</v>
      </c>
      <c r="N956" s="122">
        <v>1.2</v>
      </c>
      <c r="O956" s="123">
        <v>1.083</v>
      </c>
      <c r="P956" s="122">
        <v>1.141</v>
      </c>
      <c r="Q956" s="123">
        <v>1.501</v>
      </c>
      <c r="R956" s="122">
        <v>1.355</v>
      </c>
      <c r="S956" s="122">
        <v>1.428</v>
      </c>
      <c r="T956" s="122">
        <v>2.379</v>
      </c>
      <c r="U956" s="122">
        <v>2.308</v>
      </c>
      <c r="V956" s="122">
        <v>2.344</v>
      </c>
      <c r="W956" s="122">
        <v>2.663</v>
      </c>
      <c r="X956" s="122">
        <v>2.524</v>
      </c>
      <c r="Y956" s="122">
        <v>2.594</v>
      </c>
      <c r="Z956" s="122">
        <v>3.1</v>
      </c>
      <c r="AA956" s="122">
        <v>2.85</v>
      </c>
      <c r="AB956" s="122">
        <v>2.975</v>
      </c>
      <c r="AC956" s="122">
        <v>3.225</v>
      </c>
      <c r="AD956" s="122">
        <v>2.963</v>
      </c>
      <c r="AE956" s="122">
        <v>3.094</v>
      </c>
      <c r="AF956" s="9">
        <f t="shared" si="1"/>
        <v>956</v>
      </c>
    </row>
    <row r="957" ht="15.75" customHeight="1">
      <c r="A957" s="116">
        <v>44335.0</v>
      </c>
      <c r="B957" s="122">
        <v>0.44</v>
      </c>
      <c r="C957" s="117">
        <v>0.178</v>
      </c>
      <c r="D957" s="117">
        <v>0.309</v>
      </c>
      <c r="E957" s="123">
        <v>0.6</v>
      </c>
      <c r="F957" s="117">
        <v>0.35</v>
      </c>
      <c r="G957" s="123">
        <v>0.475</v>
      </c>
      <c r="H957" s="117">
        <v>0.842</v>
      </c>
      <c r="I957" s="123">
        <v>0.592</v>
      </c>
      <c r="J957" s="122">
        <v>0.717</v>
      </c>
      <c r="K957" s="123">
        <v>1.013</v>
      </c>
      <c r="L957" s="117">
        <v>0.846</v>
      </c>
      <c r="M957" s="123">
        <v>0.929</v>
      </c>
      <c r="N957" s="122">
        <v>1.185</v>
      </c>
      <c r="O957" s="123">
        <v>1.1</v>
      </c>
      <c r="P957" s="122">
        <v>1.142</v>
      </c>
      <c r="Q957" s="123">
        <v>1.496</v>
      </c>
      <c r="R957" s="122">
        <v>1.369</v>
      </c>
      <c r="S957" s="122">
        <v>1.433</v>
      </c>
      <c r="T957" s="122">
        <v>2.39</v>
      </c>
      <c r="U957" s="122">
        <v>2.302</v>
      </c>
      <c r="V957" s="122">
        <v>2.346</v>
      </c>
      <c r="W957" s="122">
        <v>2.643</v>
      </c>
      <c r="X957" s="122">
        <v>2.541</v>
      </c>
      <c r="Y957" s="122">
        <v>2.592</v>
      </c>
      <c r="Z957" s="122">
        <v>3.1</v>
      </c>
      <c r="AA957" s="122">
        <v>2.85</v>
      </c>
      <c r="AB957" s="122">
        <v>2.975</v>
      </c>
      <c r="AC957" s="122">
        <v>3.225</v>
      </c>
      <c r="AD957" s="122">
        <v>2.963</v>
      </c>
      <c r="AE957" s="122">
        <v>3.094</v>
      </c>
      <c r="AF957" s="9">
        <f t="shared" si="1"/>
        <v>957</v>
      </c>
    </row>
    <row r="958" ht="15.75" customHeight="1">
      <c r="A958" s="116">
        <v>44334.0</v>
      </c>
      <c r="B958" s="122">
        <v>0.43</v>
      </c>
      <c r="C958" s="117">
        <v>0.168</v>
      </c>
      <c r="D958" s="117">
        <v>0.299</v>
      </c>
      <c r="E958" s="123">
        <v>0.6</v>
      </c>
      <c r="F958" s="117">
        <v>0.35</v>
      </c>
      <c r="G958" s="123">
        <v>0.475</v>
      </c>
      <c r="H958" s="117">
        <v>0.833</v>
      </c>
      <c r="I958" s="123">
        <v>0.605</v>
      </c>
      <c r="J958" s="122">
        <v>0.719</v>
      </c>
      <c r="K958" s="123">
        <v>1.013</v>
      </c>
      <c r="L958" s="117">
        <v>0.851</v>
      </c>
      <c r="M958" s="123">
        <v>0.932</v>
      </c>
      <c r="N958" s="122">
        <v>1.194</v>
      </c>
      <c r="O958" s="123">
        <v>1.097</v>
      </c>
      <c r="P958" s="122">
        <v>1.145</v>
      </c>
      <c r="Q958" s="123">
        <v>1.491</v>
      </c>
      <c r="R958" s="122">
        <v>1.371</v>
      </c>
      <c r="S958" s="122">
        <v>1.431</v>
      </c>
      <c r="T958" s="122">
        <v>2.4</v>
      </c>
      <c r="U958" s="122">
        <v>2.296</v>
      </c>
      <c r="V958" s="122">
        <v>2.348</v>
      </c>
      <c r="W958" s="122">
        <v>2.644</v>
      </c>
      <c r="X958" s="122">
        <v>2.564</v>
      </c>
      <c r="Y958" s="122">
        <v>2.604</v>
      </c>
      <c r="Z958" s="122">
        <v>3.1</v>
      </c>
      <c r="AA958" s="122">
        <v>2.85</v>
      </c>
      <c r="AB958" s="122">
        <v>2.975</v>
      </c>
      <c r="AC958" s="122">
        <v>3.225</v>
      </c>
      <c r="AD958" s="122">
        <v>2.963</v>
      </c>
      <c r="AE958" s="122">
        <v>3.094</v>
      </c>
      <c r="AF958" s="9">
        <f t="shared" si="1"/>
        <v>958</v>
      </c>
    </row>
    <row r="959" ht="15.75" customHeight="1">
      <c r="A959" s="116">
        <v>44333.0</v>
      </c>
      <c r="B959" s="122">
        <v>0.393</v>
      </c>
      <c r="C959" s="117">
        <v>0.155</v>
      </c>
      <c r="D959" s="117">
        <v>0.274</v>
      </c>
      <c r="E959" s="123">
        <v>0.6</v>
      </c>
      <c r="F959" s="117">
        <v>0.35</v>
      </c>
      <c r="G959" s="123">
        <v>0.475</v>
      </c>
      <c r="H959" s="117">
        <v>0.818</v>
      </c>
      <c r="I959" s="123">
        <v>0.597</v>
      </c>
      <c r="J959" s="122">
        <v>0.708</v>
      </c>
      <c r="K959" s="123">
        <v>1.013</v>
      </c>
      <c r="L959" s="117">
        <v>0.848</v>
      </c>
      <c r="M959" s="123">
        <v>0.931</v>
      </c>
      <c r="N959" s="122">
        <v>1.207</v>
      </c>
      <c r="O959" s="123">
        <v>1.1</v>
      </c>
      <c r="P959" s="122">
        <v>1.154</v>
      </c>
      <c r="Q959" s="123">
        <v>1.496</v>
      </c>
      <c r="R959" s="122">
        <v>1.39</v>
      </c>
      <c r="S959" s="122">
        <v>1.443</v>
      </c>
      <c r="T959" s="122">
        <v>2.402</v>
      </c>
      <c r="U959" s="122">
        <v>2.309</v>
      </c>
      <c r="V959" s="122">
        <v>2.356</v>
      </c>
      <c r="W959" s="122">
        <v>2.658</v>
      </c>
      <c r="X959" s="122">
        <v>2.562</v>
      </c>
      <c r="Y959" s="122">
        <v>2.61</v>
      </c>
      <c r="Z959" s="122">
        <v>3.1</v>
      </c>
      <c r="AA959" s="122">
        <v>2.85</v>
      </c>
      <c r="AB959" s="122">
        <v>2.975</v>
      </c>
      <c r="AC959" s="122">
        <v>3.225</v>
      </c>
      <c r="AD959" s="122">
        <v>2.963</v>
      </c>
      <c r="AE959" s="122">
        <v>3.094</v>
      </c>
      <c r="AF959" s="9">
        <f t="shared" si="1"/>
        <v>959</v>
      </c>
    </row>
    <row r="960" ht="15.75" customHeight="1">
      <c r="A960" s="116">
        <v>44330.0</v>
      </c>
      <c r="B960" s="122">
        <v>0.423</v>
      </c>
      <c r="C960" s="117">
        <v>0.19</v>
      </c>
      <c r="D960" s="117">
        <v>0.307</v>
      </c>
      <c r="E960" s="123">
        <v>0.6</v>
      </c>
      <c r="F960" s="117">
        <v>0.35</v>
      </c>
      <c r="G960" s="123">
        <v>0.475</v>
      </c>
      <c r="H960" s="117">
        <v>0.807</v>
      </c>
      <c r="I960" s="123">
        <v>0.587</v>
      </c>
      <c r="J960" s="122">
        <v>0.697</v>
      </c>
      <c r="K960" s="123">
        <v>1.002</v>
      </c>
      <c r="L960" s="117">
        <v>0.852</v>
      </c>
      <c r="M960" s="123">
        <v>0.927</v>
      </c>
      <c r="N960" s="122">
        <v>1.198</v>
      </c>
      <c r="O960" s="123">
        <v>1.118</v>
      </c>
      <c r="P960" s="122">
        <v>1.158</v>
      </c>
      <c r="Q960" s="123">
        <v>1.516</v>
      </c>
      <c r="R960" s="122">
        <v>1.382</v>
      </c>
      <c r="S960" s="122">
        <v>1.449</v>
      </c>
      <c r="T960" s="122">
        <v>2.411</v>
      </c>
      <c r="U960" s="122">
        <v>2.313</v>
      </c>
      <c r="V960" s="122">
        <v>2.362</v>
      </c>
      <c r="W960" s="122">
        <v>2.668</v>
      </c>
      <c r="X960" s="122">
        <v>2.549</v>
      </c>
      <c r="Y960" s="122">
        <v>2.609</v>
      </c>
      <c r="Z960" s="122">
        <v>3.1</v>
      </c>
      <c r="AA960" s="122">
        <v>2.85</v>
      </c>
      <c r="AB960" s="122">
        <v>2.975</v>
      </c>
      <c r="AC960" s="122">
        <v>3.225</v>
      </c>
      <c r="AD960" s="122">
        <v>2.963</v>
      </c>
      <c r="AE960" s="122">
        <v>3.094</v>
      </c>
      <c r="AF960" s="9">
        <f t="shared" si="1"/>
        <v>960</v>
      </c>
    </row>
    <row r="961" ht="15.75" customHeight="1">
      <c r="A961" s="116">
        <v>44329.0</v>
      </c>
      <c r="B961" s="122">
        <v>0.423</v>
      </c>
      <c r="C961" s="117">
        <v>0.19</v>
      </c>
      <c r="D961" s="117">
        <v>0.307</v>
      </c>
      <c r="E961" s="123">
        <v>0.6</v>
      </c>
      <c r="F961" s="117">
        <v>0.35</v>
      </c>
      <c r="G961" s="123">
        <v>0.475</v>
      </c>
      <c r="H961" s="117">
        <v>0.777</v>
      </c>
      <c r="I961" s="123">
        <v>0.59</v>
      </c>
      <c r="J961" s="122">
        <v>0.683</v>
      </c>
      <c r="K961" s="123">
        <v>0.985</v>
      </c>
      <c r="L961" s="117">
        <v>0.855</v>
      </c>
      <c r="M961" s="123">
        <v>0.92</v>
      </c>
      <c r="N961" s="122">
        <v>1.194</v>
      </c>
      <c r="O961" s="123">
        <v>1.121</v>
      </c>
      <c r="P961" s="122">
        <v>1.157</v>
      </c>
      <c r="Q961" s="123">
        <v>1.504</v>
      </c>
      <c r="R961" s="122">
        <v>1.379</v>
      </c>
      <c r="S961" s="122">
        <v>1.442</v>
      </c>
      <c r="T961" s="122">
        <v>2.42</v>
      </c>
      <c r="U961" s="122">
        <v>2.313</v>
      </c>
      <c r="V961" s="122">
        <v>2.367</v>
      </c>
      <c r="W961" s="122">
        <v>2.656</v>
      </c>
      <c r="X961" s="122">
        <v>2.567</v>
      </c>
      <c r="Y961" s="122">
        <v>2.612</v>
      </c>
      <c r="Z961" s="122">
        <v>3.1</v>
      </c>
      <c r="AA961" s="122">
        <v>2.85</v>
      </c>
      <c r="AB961" s="122">
        <v>2.975</v>
      </c>
      <c r="AC961" s="122">
        <v>3.225</v>
      </c>
      <c r="AD961" s="122">
        <v>2.963</v>
      </c>
      <c r="AE961" s="122">
        <v>3.094</v>
      </c>
      <c r="AF961" s="9">
        <f t="shared" si="1"/>
        <v>961</v>
      </c>
    </row>
    <row r="962" ht="15.75" customHeight="1">
      <c r="A962" s="116">
        <v>44328.0</v>
      </c>
      <c r="B962" s="122">
        <v>0.402</v>
      </c>
      <c r="C962" s="117">
        <v>0.156</v>
      </c>
      <c r="D962" s="117">
        <v>0.279</v>
      </c>
      <c r="E962" s="123">
        <v>0.6</v>
      </c>
      <c r="F962" s="117">
        <v>0.35</v>
      </c>
      <c r="G962" s="123">
        <v>0.475</v>
      </c>
      <c r="H962" s="117">
        <v>0.8</v>
      </c>
      <c r="I962" s="123">
        <v>0.567</v>
      </c>
      <c r="J962" s="122">
        <v>0.683</v>
      </c>
      <c r="K962" s="123">
        <v>0.993</v>
      </c>
      <c r="L962" s="117">
        <v>0.834</v>
      </c>
      <c r="M962" s="123">
        <v>0.913</v>
      </c>
      <c r="N962" s="122">
        <v>1.186</v>
      </c>
      <c r="O962" s="123">
        <v>1.101</v>
      </c>
      <c r="P962" s="122">
        <v>1.144</v>
      </c>
      <c r="Q962" s="123">
        <v>1.481</v>
      </c>
      <c r="R962" s="122">
        <v>1.399</v>
      </c>
      <c r="S962" s="122">
        <v>1.44</v>
      </c>
      <c r="T962" s="122">
        <v>2.401</v>
      </c>
      <c r="U962" s="122">
        <v>2.324</v>
      </c>
      <c r="V962" s="122">
        <v>2.363</v>
      </c>
      <c r="W962" s="122">
        <v>2.658</v>
      </c>
      <c r="X962" s="122">
        <v>2.542</v>
      </c>
      <c r="Y962" s="122">
        <v>2.6</v>
      </c>
      <c r="Z962" s="122">
        <v>3.1</v>
      </c>
      <c r="AA962" s="122">
        <v>2.86</v>
      </c>
      <c r="AB962" s="122">
        <v>2.98</v>
      </c>
      <c r="AC962" s="122">
        <v>3.225</v>
      </c>
      <c r="AD962" s="122">
        <v>2.963</v>
      </c>
      <c r="AE962" s="122">
        <v>3.094</v>
      </c>
      <c r="AF962" s="9">
        <f t="shared" si="1"/>
        <v>962</v>
      </c>
    </row>
    <row r="963" ht="15.75" customHeight="1">
      <c r="A963" s="116">
        <v>44327.0</v>
      </c>
      <c r="B963" s="122">
        <v>0.402</v>
      </c>
      <c r="C963" s="117">
        <v>0.129</v>
      </c>
      <c r="D963" s="117">
        <v>0.265</v>
      </c>
      <c r="E963" s="123">
        <v>0.6</v>
      </c>
      <c r="F963" s="117">
        <v>0.35</v>
      </c>
      <c r="G963" s="123">
        <v>0.475</v>
      </c>
      <c r="H963" s="117">
        <v>0.765</v>
      </c>
      <c r="I963" s="123">
        <v>0.603</v>
      </c>
      <c r="J963" s="122">
        <v>0.684</v>
      </c>
      <c r="K963" s="123">
        <v>0.973</v>
      </c>
      <c r="L963" s="117">
        <v>0.852</v>
      </c>
      <c r="M963" s="123">
        <v>0.913</v>
      </c>
      <c r="N963" s="122">
        <v>1.182</v>
      </c>
      <c r="O963" s="123">
        <v>1.101</v>
      </c>
      <c r="P963" s="122">
        <v>1.141</v>
      </c>
      <c r="Q963" s="123">
        <v>1.51</v>
      </c>
      <c r="R963" s="122">
        <v>1.371</v>
      </c>
      <c r="S963" s="122">
        <v>1.441</v>
      </c>
      <c r="T963" s="122">
        <v>2.417</v>
      </c>
      <c r="U963" s="122">
        <v>2.316</v>
      </c>
      <c r="V963" s="122">
        <v>2.367</v>
      </c>
      <c r="W963" s="122">
        <v>2.656</v>
      </c>
      <c r="X963" s="122">
        <v>2.566</v>
      </c>
      <c r="Y963" s="122">
        <v>2.611</v>
      </c>
      <c r="Z963" s="122">
        <v>3.1</v>
      </c>
      <c r="AA963" s="122">
        <v>2.86</v>
      </c>
      <c r="AB963" s="122">
        <v>2.98</v>
      </c>
      <c r="AC963" s="122">
        <v>3.225</v>
      </c>
      <c r="AD963" s="122">
        <v>2.963</v>
      </c>
      <c r="AE963" s="122">
        <v>3.094</v>
      </c>
      <c r="AF963" s="9">
        <f t="shared" si="1"/>
        <v>963</v>
      </c>
    </row>
    <row r="964" ht="15.75" customHeight="1">
      <c r="A964" s="116">
        <v>44326.0</v>
      </c>
      <c r="B964" s="122">
        <v>0.402</v>
      </c>
      <c r="C964" s="117">
        <v>0.129</v>
      </c>
      <c r="D964" s="117">
        <v>0.265</v>
      </c>
      <c r="E964" s="123">
        <v>0.6</v>
      </c>
      <c r="F964" s="117">
        <v>0.35</v>
      </c>
      <c r="G964" s="123">
        <v>0.475</v>
      </c>
      <c r="H964" s="117">
        <v>0.79</v>
      </c>
      <c r="I964" s="123">
        <v>0.583</v>
      </c>
      <c r="J964" s="122">
        <v>0.687</v>
      </c>
      <c r="K964" s="123">
        <v>0.991</v>
      </c>
      <c r="L964" s="117">
        <v>0.848</v>
      </c>
      <c r="M964" s="123">
        <v>0.92</v>
      </c>
      <c r="N964" s="122">
        <v>1.193</v>
      </c>
      <c r="O964" s="123">
        <v>1.113</v>
      </c>
      <c r="P964" s="122">
        <v>1.153</v>
      </c>
      <c r="Q964" s="123">
        <v>1.493</v>
      </c>
      <c r="R964" s="122">
        <v>1.4</v>
      </c>
      <c r="S964" s="122">
        <v>1.447</v>
      </c>
      <c r="T964" s="122">
        <v>2.421</v>
      </c>
      <c r="U964" s="122">
        <v>2.317</v>
      </c>
      <c r="V964" s="122">
        <v>2.369</v>
      </c>
      <c r="W964" s="122">
        <v>2.647</v>
      </c>
      <c r="X964" s="122">
        <v>2.558</v>
      </c>
      <c r="Y964" s="122">
        <v>2.603</v>
      </c>
      <c r="Z964" s="122">
        <v>3.1</v>
      </c>
      <c r="AA964" s="122">
        <v>2.86</v>
      </c>
      <c r="AB964" s="122">
        <v>2.98</v>
      </c>
      <c r="AC964" s="122">
        <v>3.225</v>
      </c>
      <c r="AD964" s="122">
        <v>2.963</v>
      </c>
      <c r="AE964" s="122">
        <v>3.094</v>
      </c>
      <c r="AF964" s="9">
        <f t="shared" si="1"/>
        <v>964</v>
      </c>
    </row>
    <row r="965" ht="15.75" customHeight="1">
      <c r="A965" s="116">
        <v>44323.0</v>
      </c>
      <c r="B965" s="122">
        <v>0.402</v>
      </c>
      <c r="C965" s="117">
        <v>0.129</v>
      </c>
      <c r="D965" s="117">
        <v>0.265</v>
      </c>
      <c r="E965" s="123">
        <v>0.6</v>
      </c>
      <c r="F965" s="117">
        <v>0.35</v>
      </c>
      <c r="G965" s="123">
        <v>0.475</v>
      </c>
      <c r="H965" s="117">
        <v>0.8</v>
      </c>
      <c r="I965" s="123">
        <v>0.567</v>
      </c>
      <c r="J965" s="122">
        <v>0.683</v>
      </c>
      <c r="K965" s="123">
        <v>0.995</v>
      </c>
      <c r="L965" s="117">
        <v>0.847</v>
      </c>
      <c r="M965" s="123">
        <v>0.921</v>
      </c>
      <c r="N965" s="122">
        <v>1.19</v>
      </c>
      <c r="O965" s="123">
        <v>1.127</v>
      </c>
      <c r="P965" s="122">
        <v>1.159</v>
      </c>
      <c r="Q965" s="123">
        <v>1.536</v>
      </c>
      <c r="R965" s="122">
        <v>1.387</v>
      </c>
      <c r="S965" s="122">
        <v>1.462</v>
      </c>
      <c r="T965" s="122">
        <v>2.426</v>
      </c>
      <c r="U965" s="122">
        <v>2.318</v>
      </c>
      <c r="V965" s="122">
        <v>2.372</v>
      </c>
      <c r="W965" s="122">
        <v>2.673</v>
      </c>
      <c r="X965" s="122">
        <v>2.542</v>
      </c>
      <c r="Y965" s="122">
        <v>2.608</v>
      </c>
      <c r="Z965" s="122">
        <v>3.1</v>
      </c>
      <c r="AA965" s="122">
        <v>2.86</v>
      </c>
      <c r="AB965" s="122">
        <v>2.98</v>
      </c>
      <c r="AC965" s="122">
        <v>3.225</v>
      </c>
      <c r="AD965" s="122">
        <v>2.963</v>
      </c>
      <c r="AE965" s="122">
        <v>3.094</v>
      </c>
      <c r="AF965" s="9">
        <f t="shared" si="1"/>
        <v>965</v>
      </c>
    </row>
    <row r="966" ht="15.75" customHeight="1">
      <c r="A966" s="116">
        <v>44322.0</v>
      </c>
      <c r="B966" s="122">
        <v>0.397</v>
      </c>
      <c r="C966" s="117">
        <v>0.125</v>
      </c>
      <c r="D966" s="117">
        <v>0.261</v>
      </c>
      <c r="E966" s="123">
        <v>0.6</v>
      </c>
      <c r="F966" s="117">
        <v>0.36</v>
      </c>
      <c r="G966" s="123">
        <v>0.48</v>
      </c>
      <c r="H966" s="117">
        <v>0.76</v>
      </c>
      <c r="I966" s="123">
        <v>0.628</v>
      </c>
      <c r="J966" s="122">
        <v>0.694</v>
      </c>
      <c r="K966" s="123">
        <v>0.975</v>
      </c>
      <c r="L966" s="117">
        <v>0.876</v>
      </c>
      <c r="M966" s="123">
        <v>0.926</v>
      </c>
      <c r="N966" s="122">
        <v>1.191</v>
      </c>
      <c r="O966" s="123">
        <v>1.125</v>
      </c>
      <c r="P966" s="122">
        <v>1.158</v>
      </c>
      <c r="Q966" s="123">
        <v>1.536</v>
      </c>
      <c r="R966" s="122">
        <v>1.388</v>
      </c>
      <c r="S966" s="122">
        <v>1.462</v>
      </c>
      <c r="T966" s="122">
        <v>2.421</v>
      </c>
      <c r="U966" s="122">
        <v>2.323</v>
      </c>
      <c r="V966" s="122">
        <v>2.372</v>
      </c>
      <c r="W966" s="122">
        <v>2.667</v>
      </c>
      <c r="X966" s="122">
        <v>2.548</v>
      </c>
      <c r="Y966" s="122">
        <v>2.608</v>
      </c>
      <c r="Z966" s="122">
        <v>3.1</v>
      </c>
      <c r="AA966" s="122">
        <v>2.875</v>
      </c>
      <c r="AB966" s="122">
        <v>2.988</v>
      </c>
      <c r="AC966" s="122">
        <v>3.233</v>
      </c>
      <c r="AD966" s="122">
        <v>2.983</v>
      </c>
      <c r="AE966" s="122">
        <v>3.108</v>
      </c>
      <c r="AF966" s="9">
        <f t="shared" si="1"/>
        <v>966</v>
      </c>
    </row>
    <row r="967" ht="15.75" customHeight="1">
      <c r="A967" s="116">
        <v>44321.0</v>
      </c>
      <c r="B967" s="122">
        <v>0.397</v>
      </c>
      <c r="C967" s="117">
        <v>0.125</v>
      </c>
      <c r="D967" s="117">
        <v>0.261</v>
      </c>
      <c r="E967" s="123">
        <v>0.6</v>
      </c>
      <c r="F967" s="117">
        <v>0.36</v>
      </c>
      <c r="G967" s="123">
        <v>0.48</v>
      </c>
      <c r="H967" s="117">
        <v>0.768</v>
      </c>
      <c r="I967" s="123">
        <v>0.598</v>
      </c>
      <c r="J967" s="122">
        <v>0.683</v>
      </c>
      <c r="K967" s="123">
        <v>0.979</v>
      </c>
      <c r="L967" s="117">
        <v>0.859</v>
      </c>
      <c r="M967" s="123">
        <v>0.919</v>
      </c>
      <c r="N967" s="122">
        <v>1.19</v>
      </c>
      <c r="O967" s="123">
        <v>1.119</v>
      </c>
      <c r="P967" s="122">
        <v>1.155</v>
      </c>
      <c r="Q967" s="123">
        <v>1.553</v>
      </c>
      <c r="R967" s="122">
        <v>1.39</v>
      </c>
      <c r="S967" s="122">
        <v>1.472</v>
      </c>
      <c r="T967" s="122">
        <v>2.395</v>
      </c>
      <c r="U967" s="122">
        <v>2.343</v>
      </c>
      <c r="V967" s="122">
        <v>2.369</v>
      </c>
      <c r="W967" s="122">
        <v>2.662</v>
      </c>
      <c r="X967" s="122">
        <v>2.546</v>
      </c>
      <c r="Y967" s="122">
        <v>2.604</v>
      </c>
      <c r="Z967" s="122">
        <v>3.1</v>
      </c>
      <c r="AA967" s="122">
        <v>2.875</v>
      </c>
      <c r="AB967" s="122">
        <v>2.988</v>
      </c>
      <c r="AC967" s="122">
        <v>3.233</v>
      </c>
      <c r="AD967" s="122">
        <v>2.983</v>
      </c>
      <c r="AE967" s="122">
        <v>3.108</v>
      </c>
      <c r="AF967" s="9">
        <f t="shared" si="1"/>
        <v>967</v>
      </c>
    </row>
    <row r="968" ht="15.75" customHeight="1">
      <c r="A968" s="116">
        <v>44320.0</v>
      </c>
      <c r="B968" s="122">
        <v>0.402</v>
      </c>
      <c r="C968" s="117">
        <v>0.129</v>
      </c>
      <c r="D968" s="117">
        <v>0.265</v>
      </c>
      <c r="E968" s="123">
        <v>0.6</v>
      </c>
      <c r="F968" s="117">
        <v>0.36</v>
      </c>
      <c r="G968" s="123">
        <v>0.48</v>
      </c>
      <c r="H968" s="117">
        <v>0.748</v>
      </c>
      <c r="I968" s="123">
        <v>0.62</v>
      </c>
      <c r="J968" s="122">
        <v>0.684</v>
      </c>
      <c r="K968" s="123">
        <v>0.97</v>
      </c>
      <c r="L968" s="117">
        <v>0.872</v>
      </c>
      <c r="M968" s="123">
        <v>0.921</v>
      </c>
      <c r="N968" s="122">
        <v>1.193</v>
      </c>
      <c r="O968" s="123">
        <v>1.124</v>
      </c>
      <c r="P968" s="122">
        <v>1.158</v>
      </c>
      <c r="Q968" s="123">
        <v>1.555</v>
      </c>
      <c r="R968" s="122">
        <v>1.379</v>
      </c>
      <c r="S968" s="122">
        <v>1.467</v>
      </c>
      <c r="T968" s="122">
        <v>2.399</v>
      </c>
      <c r="U968" s="122">
        <v>2.323</v>
      </c>
      <c r="V968" s="122">
        <v>2.361</v>
      </c>
      <c r="W968" s="122">
        <v>2.652</v>
      </c>
      <c r="X968" s="122">
        <v>2.554</v>
      </c>
      <c r="Y968" s="122">
        <v>2.603</v>
      </c>
      <c r="Z968" s="122">
        <v>3.1</v>
      </c>
      <c r="AA968" s="122">
        <v>2.875</v>
      </c>
      <c r="AB968" s="122">
        <v>2.988</v>
      </c>
      <c r="AC968" s="122">
        <v>3.233</v>
      </c>
      <c r="AD968" s="122">
        <v>2.983</v>
      </c>
      <c r="AE968" s="122">
        <v>3.108</v>
      </c>
      <c r="AF968" s="9">
        <f t="shared" si="1"/>
        <v>968</v>
      </c>
    </row>
    <row r="969" ht="15.75" customHeight="1">
      <c r="A969" s="116">
        <v>44315.0</v>
      </c>
      <c r="B969" s="122">
        <v>0.388</v>
      </c>
      <c r="C969" s="117">
        <v>0.138</v>
      </c>
      <c r="D969" s="117">
        <v>0.263</v>
      </c>
      <c r="E969" s="123">
        <v>0.6</v>
      </c>
      <c r="F969" s="117">
        <v>0.36</v>
      </c>
      <c r="G969" s="123">
        <v>0.48</v>
      </c>
      <c r="H969" s="117">
        <v>0.77</v>
      </c>
      <c r="I969" s="123">
        <v>0.596</v>
      </c>
      <c r="J969" s="122">
        <v>0.683</v>
      </c>
      <c r="K969" s="123">
        <v>1.002</v>
      </c>
      <c r="L969" s="117">
        <v>0.863</v>
      </c>
      <c r="M969" s="123">
        <v>0.933</v>
      </c>
      <c r="N969" s="122">
        <v>1.234</v>
      </c>
      <c r="O969" s="123">
        <v>1.131</v>
      </c>
      <c r="P969" s="122">
        <v>1.182</v>
      </c>
      <c r="Q969" s="123">
        <v>1.556</v>
      </c>
      <c r="R969" s="122">
        <v>1.388</v>
      </c>
      <c r="S969" s="122">
        <v>1.472</v>
      </c>
      <c r="T969" s="122">
        <v>2.421</v>
      </c>
      <c r="U969" s="122">
        <v>2.303</v>
      </c>
      <c r="V969" s="122">
        <v>2.362</v>
      </c>
      <c r="W969" s="122">
        <v>2.647</v>
      </c>
      <c r="X969" s="122">
        <v>2.543</v>
      </c>
      <c r="Y969" s="122">
        <v>2.595</v>
      </c>
      <c r="Z969" s="122">
        <v>3.1</v>
      </c>
      <c r="AA969" s="122">
        <v>2.875</v>
      </c>
      <c r="AB969" s="122">
        <v>2.988</v>
      </c>
      <c r="AC969" s="122">
        <v>3.233</v>
      </c>
      <c r="AD969" s="122">
        <v>2.983</v>
      </c>
      <c r="AE969" s="122">
        <v>3.108</v>
      </c>
      <c r="AF969" s="9">
        <f t="shared" si="1"/>
        <v>969</v>
      </c>
    </row>
    <row r="970" ht="15.75" customHeight="1">
      <c r="A970" s="116">
        <v>44314.0</v>
      </c>
      <c r="B970" s="122">
        <v>0.393</v>
      </c>
      <c r="C970" s="117">
        <v>0.134</v>
      </c>
      <c r="D970" s="117">
        <v>0.263</v>
      </c>
      <c r="E970" s="123">
        <v>0.6</v>
      </c>
      <c r="F970" s="117">
        <v>0.36</v>
      </c>
      <c r="G970" s="123">
        <v>0.48</v>
      </c>
      <c r="H970" s="117">
        <v>0.76</v>
      </c>
      <c r="I970" s="123">
        <v>0.624</v>
      </c>
      <c r="J970" s="122">
        <v>0.692</v>
      </c>
      <c r="K970" s="123">
        <v>1.015</v>
      </c>
      <c r="L970" s="117">
        <v>0.875</v>
      </c>
      <c r="M970" s="123">
        <v>0.945</v>
      </c>
      <c r="N970" s="122">
        <v>1.269</v>
      </c>
      <c r="O970" s="123">
        <v>1.126</v>
      </c>
      <c r="P970" s="122">
        <v>1.198</v>
      </c>
      <c r="Q970" s="123">
        <v>1.543</v>
      </c>
      <c r="R970" s="122">
        <v>1.408</v>
      </c>
      <c r="S970" s="122">
        <v>1.476</v>
      </c>
      <c r="T970" s="122">
        <v>2.42</v>
      </c>
      <c r="U970" s="122">
        <v>2.32</v>
      </c>
      <c r="V970" s="122">
        <v>2.37</v>
      </c>
      <c r="W970" s="122">
        <v>2.656</v>
      </c>
      <c r="X970" s="122">
        <v>2.545</v>
      </c>
      <c r="Y970" s="122">
        <v>2.601</v>
      </c>
      <c r="Z970" s="122">
        <v>3.1</v>
      </c>
      <c r="AA970" s="122">
        <v>2.875</v>
      </c>
      <c r="AB970" s="122">
        <v>2.988</v>
      </c>
      <c r="AC970" s="122">
        <v>3.233</v>
      </c>
      <c r="AD970" s="122">
        <v>2.983</v>
      </c>
      <c r="AE970" s="122">
        <v>3.108</v>
      </c>
      <c r="AF970" s="9">
        <f t="shared" si="1"/>
        <v>970</v>
      </c>
    </row>
    <row r="971" ht="15.75" customHeight="1">
      <c r="A971" s="116">
        <v>44313.0</v>
      </c>
      <c r="B971" s="122">
        <v>0.402</v>
      </c>
      <c r="C971" s="117">
        <v>0.129</v>
      </c>
      <c r="D971" s="117">
        <v>0.265</v>
      </c>
      <c r="E971" s="123">
        <v>0.6</v>
      </c>
      <c r="F971" s="117">
        <v>0.36</v>
      </c>
      <c r="G971" s="123">
        <v>0.48</v>
      </c>
      <c r="H971" s="117">
        <v>0.77</v>
      </c>
      <c r="I971" s="123">
        <v>0.598</v>
      </c>
      <c r="J971" s="122">
        <v>0.684</v>
      </c>
      <c r="K971" s="123">
        <v>1.015</v>
      </c>
      <c r="L971" s="117">
        <v>0.859</v>
      </c>
      <c r="M971" s="123">
        <v>0.937</v>
      </c>
      <c r="N971" s="122">
        <v>1.26</v>
      </c>
      <c r="O971" s="123">
        <v>1.119</v>
      </c>
      <c r="P971" s="122">
        <v>1.19</v>
      </c>
      <c r="Q971" s="123">
        <v>1.537</v>
      </c>
      <c r="R971" s="122">
        <v>1.394</v>
      </c>
      <c r="S971" s="122">
        <v>1.466</v>
      </c>
      <c r="T971" s="122">
        <v>2.414</v>
      </c>
      <c r="U971" s="122">
        <v>2.319</v>
      </c>
      <c r="V971" s="122">
        <v>2.367</v>
      </c>
      <c r="W971" s="122">
        <v>2.641</v>
      </c>
      <c r="X971" s="122">
        <v>2.527</v>
      </c>
      <c r="Y971" s="122">
        <v>2.584</v>
      </c>
      <c r="Z971" s="122">
        <v>3.1</v>
      </c>
      <c r="AA971" s="122">
        <v>2.875</v>
      </c>
      <c r="AB971" s="122">
        <v>2.988</v>
      </c>
      <c r="AC971" s="122">
        <v>3.233</v>
      </c>
      <c r="AD971" s="122">
        <v>2.983</v>
      </c>
      <c r="AE971" s="122">
        <v>3.108</v>
      </c>
      <c r="AF971" s="9">
        <f t="shared" si="1"/>
        <v>971</v>
      </c>
    </row>
    <row r="972" ht="15.75" customHeight="1">
      <c r="A972" s="116">
        <v>44312.0</v>
      </c>
      <c r="B972" s="122">
        <v>0.384</v>
      </c>
      <c r="C972" s="117">
        <v>0.12</v>
      </c>
      <c r="D972" s="117">
        <v>0.252</v>
      </c>
      <c r="E972" s="123">
        <v>0.6</v>
      </c>
      <c r="F972" s="117">
        <v>0.36</v>
      </c>
      <c r="G972" s="123">
        <v>0.48</v>
      </c>
      <c r="H972" s="117">
        <v>0.738</v>
      </c>
      <c r="I972" s="123">
        <v>0.612</v>
      </c>
      <c r="J972" s="122">
        <v>0.675</v>
      </c>
      <c r="K972" s="123">
        <v>0.991</v>
      </c>
      <c r="L972" s="117">
        <v>0.871</v>
      </c>
      <c r="M972" s="123">
        <v>0.931</v>
      </c>
      <c r="N972" s="122">
        <v>1.244</v>
      </c>
      <c r="O972" s="123">
        <v>1.129</v>
      </c>
      <c r="P972" s="122">
        <v>1.186</v>
      </c>
      <c r="Q972" s="123">
        <v>1.531</v>
      </c>
      <c r="R972" s="122">
        <v>1.366</v>
      </c>
      <c r="S972" s="122">
        <v>1.449</v>
      </c>
      <c r="T972" s="122">
        <v>2.383</v>
      </c>
      <c r="U972" s="122">
        <v>2.296</v>
      </c>
      <c r="V972" s="122">
        <v>2.34</v>
      </c>
      <c r="W972" s="122">
        <v>2.628</v>
      </c>
      <c r="X972" s="122">
        <v>2.506</v>
      </c>
      <c r="Y972" s="122">
        <v>2.567</v>
      </c>
      <c r="Z972" s="122">
        <v>3.1</v>
      </c>
      <c r="AA972" s="122">
        <v>2.875</v>
      </c>
      <c r="AB972" s="122">
        <v>2.988</v>
      </c>
      <c r="AC972" s="122">
        <v>3.233</v>
      </c>
      <c r="AD972" s="122">
        <v>2.983</v>
      </c>
      <c r="AE972" s="122">
        <v>3.108</v>
      </c>
      <c r="AF972" s="9">
        <f t="shared" si="1"/>
        <v>972</v>
      </c>
    </row>
    <row r="973" ht="15.75" customHeight="1">
      <c r="A973" s="116">
        <v>44309.0</v>
      </c>
      <c r="B973" s="122">
        <v>0.393</v>
      </c>
      <c r="C973" s="117">
        <v>0.12</v>
      </c>
      <c r="D973" s="117">
        <v>0.256</v>
      </c>
      <c r="E973" s="123">
        <v>0.6</v>
      </c>
      <c r="F973" s="117">
        <v>0.36</v>
      </c>
      <c r="G973" s="123">
        <v>0.48</v>
      </c>
      <c r="H973" s="117">
        <v>0.754</v>
      </c>
      <c r="I973" s="123">
        <v>0.594</v>
      </c>
      <c r="J973" s="122">
        <v>0.674</v>
      </c>
      <c r="K973" s="123">
        <v>0.992</v>
      </c>
      <c r="L973" s="117">
        <v>0.859</v>
      </c>
      <c r="M973" s="123">
        <v>0.926</v>
      </c>
      <c r="N973" s="122">
        <v>1.231</v>
      </c>
      <c r="O973" s="123">
        <v>1.124</v>
      </c>
      <c r="P973" s="122">
        <v>1.177</v>
      </c>
      <c r="Q973" s="123">
        <v>1.497</v>
      </c>
      <c r="R973" s="122">
        <v>1.37</v>
      </c>
      <c r="S973" s="122">
        <v>1.434</v>
      </c>
      <c r="T973" s="122">
        <v>2.402</v>
      </c>
      <c r="U973" s="122">
        <v>2.287</v>
      </c>
      <c r="V973" s="122">
        <v>2.345</v>
      </c>
      <c r="W973" s="122">
        <v>2.624</v>
      </c>
      <c r="X973" s="122">
        <v>2.503</v>
      </c>
      <c r="Y973" s="122">
        <v>2.564</v>
      </c>
      <c r="Z973" s="122">
        <v>3.1</v>
      </c>
      <c r="AA973" s="122">
        <v>2.875</v>
      </c>
      <c r="AB973" s="122">
        <v>2.988</v>
      </c>
      <c r="AC973" s="122">
        <v>3.233</v>
      </c>
      <c r="AD973" s="122">
        <v>2.983</v>
      </c>
      <c r="AE973" s="122">
        <v>3.108</v>
      </c>
      <c r="AF973" s="9">
        <f t="shared" si="1"/>
        <v>973</v>
      </c>
    </row>
    <row r="974" ht="15.75" customHeight="1">
      <c r="A974" s="116">
        <v>44308.0</v>
      </c>
      <c r="B974" s="122">
        <v>0.393</v>
      </c>
      <c r="C974" s="117">
        <v>0.12</v>
      </c>
      <c r="D974" s="117">
        <v>0.256</v>
      </c>
      <c r="E974" s="123">
        <v>0.6</v>
      </c>
      <c r="F974" s="117">
        <v>0.36</v>
      </c>
      <c r="G974" s="123">
        <v>0.48</v>
      </c>
      <c r="H974" s="117">
        <v>0.738</v>
      </c>
      <c r="I974" s="123">
        <v>0.61</v>
      </c>
      <c r="J974" s="122">
        <v>0.674</v>
      </c>
      <c r="K974" s="123">
        <v>0.967</v>
      </c>
      <c r="L974" s="117">
        <v>0.863</v>
      </c>
      <c r="M974" s="123">
        <v>0.915</v>
      </c>
      <c r="N974" s="122">
        <v>1.196</v>
      </c>
      <c r="O974" s="123">
        <v>1.116</v>
      </c>
      <c r="P974" s="122">
        <v>1.156</v>
      </c>
      <c r="Q974" s="123">
        <v>1.503</v>
      </c>
      <c r="R974" s="122">
        <v>1.387</v>
      </c>
      <c r="S974" s="122">
        <v>1.445</v>
      </c>
      <c r="T974" s="122">
        <v>2.385</v>
      </c>
      <c r="U974" s="122">
        <v>2.297</v>
      </c>
      <c r="V974" s="122">
        <v>2.341</v>
      </c>
      <c r="W974" s="122">
        <v>2.648</v>
      </c>
      <c r="X974" s="122">
        <v>2.502</v>
      </c>
      <c r="Y974" s="122">
        <v>2.575</v>
      </c>
      <c r="Z974" s="122">
        <v>3.138</v>
      </c>
      <c r="AA974" s="122">
        <v>2.925</v>
      </c>
      <c r="AB974" s="122">
        <v>3.031</v>
      </c>
      <c r="AC974" s="122">
        <v>3.25</v>
      </c>
      <c r="AD974" s="122">
        <v>3.0</v>
      </c>
      <c r="AE974" s="122">
        <v>3.125</v>
      </c>
      <c r="AF974" s="9">
        <f t="shared" si="1"/>
        <v>974</v>
      </c>
    </row>
    <row r="975" ht="15.75" customHeight="1">
      <c r="A975" s="116">
        <v>44306.0</v>
      </c>
      <c r="B975" s="122">
        <v>0.393</v>
      </c>
      <c r="C975" s="117">
        <v>0.12</v>
      </c>
      <c r="D975" s="117">
        <v>0.256</v>
      </c>
      <c r="E975" s="123">
        <v>0.6</v>
      </c>
      <c r="F975" s="117">
        <v>0.36</v>
      </c>
      <c r="G975" s="123">
        <v>0.48</v>
      </c>
      <c r="H975" s="117">
        <v>0.742</v>
      </c>
      <c r="I975" s="123">
        <v>0.67</v>
      </c>
      <c r="J975" s="122">
        <v>0.706</v>
      </c>
      <c r="K975" s="123">
        <v>0.971</v>
      </c>
      <c r="L975" s="117">
        <v>0.895</v>
      </c>
      <c r="M975" s="123">
        <v>0.933</v>
      </c>
      <c r="N975" s="122">
        <v>1.2</v>
      </c>
      <c r="O975" s="123">
        <v>1.12</v>
      </c>
      <c r="P975" s="122">
        <v>1.16</v>
      </c>
      <c r="Q975" s="123">
        <v>1.578</v>
      </c>
      <c r="R975" s="122">
        <v>1.39</v>
      </c>
      <c r="S975" s="122">
        <v>1.484</v>
      </c>
      <c r="T975" s="122">
        <v>2.426</v>
      </c>
      <c r="U975" s="122">
        <v>2.324</v>
      </c>
      <c r="V975" s="122">
        <v>2.375</v>
      </c>
      <c r="W975" s="122">
        <v>2.643</v>
      </c>
      <c r="X975" s="122">
        <v>2.536</v>
      </c>
      <c r="Y975" s="122">
        <v>2.59</v>
      </c>
      <c r="Z975" s="122">
        <v>3.138</v>
      </c>
      <c r="AA975" s="122">
        <v>2.925</v>
      </c>
      <c r="AB975" s="122">
        <v>3.031</v>
      </c>
      <c r="AC975" s="122">
        <v>3.25</v>
      </c>
      <c r="AD975" s="122">
        <v>3.0</v>
      </c>
      <c r="AE975" s="122">
        <v>3.125</v>
      </c>
      <c r="AF975" s="9">
        <f t="shared" si="1"/>
        <v>975</v>
      </c>
    </row>
    <row r="976" ht="15.75" customHeight="1">
      <c r="A976" s="116">
        <v>44305.0</v>
      </c>
      <c r="B976" s="122">
        <v>0.391</v>
      </c>
      <c r="C976" s="117">
        <v>0.118</v>
      </c>
      <c r="D976" s="117">
        <v>0.255</v>
      </c>
      <c r="E976" s="123">
        <v>0.6</v>
      </c>
      <c r="F976" s="117">
        <v>0.36</v>
      </c>
      <c r="G976" s="123">
        <v>0.48</v>
      </c>
      <c r="H976" s="117">
        <v>0.744</v>
      </c>
      <c r="I976" s="123">
        <v>0.612</v>
      </c>
      <c r="J976" s="122">
        <v>0.678</v>
      </c>
      <c r="K976" s="123">
        <v>0.978</v>
      </c>
      <c r="L976" s="117">
        <v>0.865</v>
      </c>
      <c r="M976" s="123">
        <v>0.921</v>
      </c>
      <c r="N976" s="122">
        <v>1.212</v>
      </c>
      <c r="O976" s="123">
        <v>1.117</v>
      </c>
      <c r="P976" s="122">
        <v>1.165</v>
      </c>
      <c r="Q976" s="123">
        <v>1.588</v>
      </c>
      <c r="R976" s="122">
        <v>1.422</v>
      </c>
      <c r="S976" s="122">
        <v>1.505</v>
      </c>
      <c r="T976" s="122">
        <v>2.433</v>
      </c>
      <c r="U976" s="122">
        <v>2.335</v>
      </c>
      <c r="V976" s="122">
        <v>2.384</v>
      </c>
      <c r="W976" s="122">
        <v>2.657</v>
      </c>
      <c r="X976" s="122">
        <v>2.537</v>
      </c>
      <c r="Y976" s="122">
        <v>2.597</v>
      </c>
      <c r="Z976" s="122">
        <v>3.138</v>
      </c>
      <c r="AA976" s="122">
        <v>2.925</v>
      </c>
      <c r="AB976" s="122">
        <v>3.031</v>
      </c>
      <c r="AC976" s="122">
        <v>3.25</v>
      </c>
      <c r="AD976" s="122">
        <v>3.0</v>
      </c>
      <c r="AE976" s="122">
        <v>3.125</v>
      </c>
      <c r="AF976" s="9">
        <f t="shared" si="1"/>
        <v>976</v>
      </c>
    </row>
    <row r="977" ht="15.75" customHeight="1">
      <c r="A977" s="116">
        <v>44302.0</v>
      </c>
      <c r="B977" s="122">
        <v>0.391</v>
      </c>
      <c r="C977" s="117">
        <v>0.118</v>
      </c>
      <c r="D977" s="117">
        <v>0.255</v>
      </c>
      <c r="E977" s="123">
        <v>0.6</v>
      </c>
      <c r="F977" s="117">
        <v>0.36</v>
      </c>
      <c r="G977" s="123">
        <v>0.48</v>
      </c>
      <c r="H977" s="117">
        <v>0.76</v>
      </c>
      <c r="I977" s="123">
        <v>0.572</v>
      </c>
      <c r="J977" s="122">
        <v>0.666</v>
      </c>
      <c r="K977" s="123">
        <v>0.981</v>
      </c>
      <c r="L977" s="117">
        <v>0.847</v>
      </c>
      <c r="M977" s="123">
        <v>0.914</v>
      </c>
      <c r="N977" s="122">
        <v>1.202</v>
      </c>
      <c r="O977" s="123">
        <v>1.122</v>
      </c>
      <c r="P977" s="122">
        <v>1.162</v>
      </c>
      <c r="Q977" s="123">
        <v>1.587</v>
      </c>
      <c r="R977" s="122">
        <v>1.431</v>
      </c>
      <c r="S977" s="122">
        <v>1.509</v>
      </c>
      <c r="T977" s="122">
        <v>2.421</v>
      </c>
      <c r="U977" s="122">
        <v>2.344</v>
      </c>
      <c r="V977" s="122">
        <v>2.383</v>
      </c>
      <c r="W977" s="122">
        <v>2.647</v>
      </c>
      <c r="X977" s="122">
        <v>2.567</v>
      </c>
      <c r="Y977" s="122">
        <v>2.607</v>
      </c>
      <c r="Z977" s="122">
        <v>3.138</v>
      </c>
      <c r="AA977" s="122">
        <v>2.925</v>
      </c>
      <c r="AB977" s="122">
        <v>3.031</v>
      </c>
      <c r="AC977" s="122">
        <v>3.267</v>
      </c>
      <c r="AD977" s="122">
        <v>3.017</v>
      </c>
      <c r="AE977" s="122">
        <v>3.142</v>
      </c>
      <c r="AF977" s="9">
        <f t="shared" si="1"/>
        <v>977</v>
      </c>
    </row>
    <row r="978" ht="15.75" customHeight="1">
      <c r="A978" s="116">
        <v>44301.0</v>
      </c>
      <c r="B978" s="122">
        <v>0.391</v>
      </c>
      <c r="C978" s="117">
        <v>0.118</v>
      </c>
      <c r="D978" s="117">
        <v>0.255</v>
      </c>
      <c r="E978" s="123">
        <v>0.6</v>
      </c>
      <c r="F978" s="117">
        <v>0.36</v>
      </c>
      <c r="G978" s="123">
        <v>0.48</v>
      </c>
      <c r="H978" s="117">
        <v>0.77</v>
      </c>
      <c r="I978" s="123">
        <v>0.614</v>
      </c>
      <c r="J978" s="122">
        <v>0.692</v>
      </c>
      <c r="K978" s="123">
        <v>0.98</v>
      </c>
      <c r="L978" s="117">
        <v>0.872</v>
      </c>
      <c r="M978" s="123">
        <v>0.926</v>
      </c>
      <c r="N978" s="122">
        <v>1.191</v>
      </c>
      <c r="O978" s="123">
        <v>1.129</v>
      </c>
      <c r="P978" s="122">
        <v>1.16</v>
      </c>
      <c r="Q978" s="123">
        <v>1.565</v>
      </c>
      <c r="R978" s="122">
        <v>1.454</v>
      </c>
      <c r="S978" s="122">
        <v>1.51</v>
      </c>
      <c r="T978" s="122">
        <v>2.473</v>
      </c>
      <c r="U978" s="122">
        <v>2.333</v>
      </c>
      <c r="V978" s="122">
        <v>2.403</v>
      </c>
      <c r="W978" s="122">
        <v>2.685</v>
      </c>
      <c r="X978" s="122">
        <v>2.539</v>
      </c>
      <c r="Y978" s="122">
        <v>2.612</v>
      </c>
      <c r="Z978" s="122">
        <v>3.15</v>
      </c>
      <c r="AA978" s="122">
        <v>2.938</v>
      </c>
      <c r="AB978" s="122">
        <v>3.044</v>
      </c>
      <c r="AC978" s="122">
        <v>3.267</v>
      </c>
      <c r="AD978" s="122">
        <v>3.017</v>
      </c>
      <c r="AE978" s="122">
        <v>3.142</v>
      </c>
      <c r="AF978" s="9">
        <f t="shared" si="1"/>
        <v>978</v>
      </c>
    </row>
    <row r="979" ht="15.75" customHeight="1">
      <c r="A979" s="120">
        <v>44300.0</v>
      </c>
      <c r="B979" s="124">
        <v>0.409</v>
      </c>
      <c r="C979" s="124">
        <v>0.136</v>
      </c>
      <c r="D979" s="124">
        <v>0.273</v>
      </c>
      <c r="E979" s="125">
        <v>0.6</v>
      </c>
      <c r="F979" s="124">
        <v>0.36</v>
      </c>
      <c r="G979" s="125">
        <v>0.48</v>
      </c>
      <c r="H979" s="124">
        <v>0.776</v>
      </c>
      <c r="I979" s="125">
        <v>0.586</v>
      </c>
      <c r="J979" s="124">
        <v>0.681</v>
      </c>
      <c r="K979" s="125">
        <v>0.997</v>
      </c>
      <c r="L979" s="124">
        <v>0.855</v>
      </c>
      <c r="M979" s="125">
        <v>0.926</v>
      </c>
      <c r="N979" s="124">
        <v>1.218</v>
      </c>
      <c r="O979" s="125">
        <v>1.125</v>
      </c>
      <c r="P979" s="124">
        <v>1.171</v>
      </c>
      <c r="Q979" s="125">
        <v>1.605</v>
      </c>
      <c r="R979" s="124">
        <v>1.426</v>
      </c>
      <c r="S979" s="124">
        <v>1.516</v>
      </c>
      <c r="T979" s="124">
        <v>2.47</v>
      </c>
      <c r="U979" s="124">
        <v>2.344</v>
      </c>
      <c r="V979" s="124">
        <v>2.407</v>
      </c>
      <c r="W979" s="124">
        <v>2.694</v>
      </c>
      <c r="X979" s="124">
        <v>2.539</v>
      </c>
      <c r="Y979" s="124">
        <v>2.617</v>
      </c>
      <c r="Z979" s="124">
        <v>3.145</v>
      </c>
      <c r="AA979" s="124">
        <v>2.933</v>
      </c>
      <c r="AB979" s="124">
        <v>3.039</v>
      </c>
      <c r="AC979" s="124">
        <v>3.267</v>
      </c>
      <c r="AD979" s="124">
        <v>3.017</v>
      </c>
      <c r="AE979" s="124">
        <v>3.142</v>
      </c>
      <c r="AF979" s="9">
        <f t="shared" si="1"/>
        <v>979</v>
      </c>
    </row>
    <row r="980" ht="15.75" customHeight="1">
      <c r="A980" s="116">
        <v>44299.0</v>
      </c>
      <c r="B980" s="122">
        <v>0.409</v>
      </c>
      <c r="C980" s="122">
        <v>0.136</v>
      </c>
      <c r="D980" s="122">
        <v>0.273</v>
      </c>
      <c r="E980" s="123">
        <v>0.6</v>
      </c>
      <c r="F980" s="122">
        <v>0.36</v>
      </c>
      <c r="G980" s="123">
        <v>0.48</v>
      </c>
      <c r="H980" s="122">
        <v>0.784</v>
      </c>
      <c r="I980" s="123">
        <v>0.594</v>
      </c>
      <c r="J980" s="122">
        <v>0.689</v>
      </c>
      <c r="K980" s="123">
        <v>1.003</v>
      </c>
      <c r="L980" s="122">
        <v>0.858</v>
      </c>
      <c r="M980" s="123">
        <v>0.93</v>
      </c>
      <c r="N980" s="122">
        <v>1.222</v>
      </c>
      <c r="O980" s="123">
        <v>1.122</v>
      </c>
      <c r="P980" s="122">
        <v>1.172</v>
      </c>
      <c r="Q980" s="123">
        <v>1.593</v>
      </c>
      <c r="R980" s="122">
        <v>1.439</v>
      </c>
      <c r="S980" s="122">
        <v>1.516</v>
      </c>
      <c r="T980" s="122">
        <v>2.456</v>
      </c>
      <c r="U980" s="122">
        <v>2.357</v>
      </c>
      <c r="V980" s="122">
        <v>2.407</v>
      </c>
      <c r="W980" s="122">
        <v>2.7</v>
      </c>
      <c r="X980" s="122">
        <v>2.53</v>
      </c>
      <c r="Y980" s="122">
        <v>2.615</v>
      </c>
      <c r="Z980" s="122">
        <v>3.138</v>
      </c>
      <c r="AA980" s="122">
        <v>2.925</v>
      </c>
      <c r="AB980" s="122">
        <v>3.031</v>
      </c>
      <c r="AC980" s="122">
        <v>3.267</v>
      </c>
      <c r="AD980" s="122">
        <v>3.017</v>
      </c>
      <c r="AE980" s="122">
        <v>3.142</v>
      </c>
      <c r="AF980" s="9">
        <f t="shared" si="1"/>
        <v>980</v>
      </c>
    </row>
    <row r="981" ht="15.75" customHeight="1">
      <c r="A981" s="116">
        <v>44298.0</v>
      </c>
      <c r="B981" s="122">
        <v>0.4</v>
      </c>
      <c r="C981" s="122">
        <v>0.127</v>
      </c>
      <c r="D981" s="122">
        <v>0.264</v>
      </c>
      <c r="E981" s="123">
        <v>0.6</v>
      </c>
      <c r="F981" s="122">
        <v>0.35</v>
      </c>
      <c r="G981" s="123">
        <v>0.475</v>
      </c>
      <c r="H981" s="122">
        <v>0.773</v>
      </c>
      <c r="I981" s="123">
        <v>0.595</v>
      </c>
      <c r="J981" s="122">
        <v>0.684</v>
      </c>
      <c r="K981" s="123">
        <v>0.99</v>
      </c>
      <c r="L981" s="122">
        <v>0.848</v>
      </c>
      <c r="M981" s="123">
        <v>0.919</v>
      </c>
      <c r="N981" s="122">
        <v>1.207</v>
      </c>
      <c r="O981" s="123">
        <v>1.101</v>
      </c>
      <c r="P981" s="122">
        <v>1.154</v>
      </c>
      <c r="Q981" s="123">
        <v>1.596</v>
      </c>
      <c r="R981" s="122">
        <v>1.428</v>
      </c>
      <c r="S981" s="122">
        <v>1.512</v>
      </c>
      <c r="T981" s="122">
        <v>2.48</v>
      </c>
      <c r="U981" s="122">
        <v>2.342</v>
      </c>
      <c r="V981" s="122">
        <v>2.411</v>
      </c>
      <c r="W981" s="122">
        <v>2.676</v>
      </c>
      <c r="X981" s="122">
        <v>2.553</v>
      </c>
      <c r="Y981" s="122">
        <v>2.615</v>
      </c>
      <c r="Z981" s="122">
        <v>3.138</v>
      </c>
      <c r="AA981" s="122">
        <v>2.925</v>
      </c>
      <c r="AB981" s="122">
        <v>3.031</v>
      </c>
      <c r="AC981" s="122">
        <v>3.267</v>
      </c>
      <c r="AD981" s="122">
        <v>3.017</v>
      </c>
      <c r="AE981" s="122">
        <v>3.142</v>
      </c>
      <c r="AF981" s="9">
        <f t="shared" si="1"/>
        <v>981</v>
      </c>
    </row>
    <row r="982" ht="15.75" customHeight="1">
      <c r="A982" s="116">
        <v>44295.0</v>
      </c>
      <c r="B982" s="122">
        <v>0.391</v>
      </c>
      <c r="C982" s="122">
        <v>0.118</v>
      </c>
      <c r="D982" s="122">
        <v>0.255</v>
      </c>
      <c r="E982" s="123">
        <v>0.6</v>
      </c>
      <c r="F982" s="122">
        <v>0.35</v>
      </c>
      <c r="G982" s="123">
        <v>0.475</v>
      </c>
      <c r="H982" s="122">
        <v>0.778</v>
      </c>
      <c r="I982" s="123">
        <v>0.542</v>
      </c>
      <c r="J982" s="122">
        <v>0.66</v>
      </c>
      <c r="K982" s="123">
        <v>1.023</v>
      </c>
      <c r="L982" s="122">
        <v>0.817</v>
      </c>
      <c r="M982" s="123">
        <v>0.92</v>
      </c>
      <c r="N982" s="122">
        <v>1.267</v>
      </c>
      <c r="O982" s="123">
        <v>1.092</v>
      </c>
      <c r="P982" s="122">
        <v>1.18</v>
      </c>
      <c r="Q982" s="123">
        <v>1.58</v>
      </c>
      <c r="R982" s="122">
        <v>1.418</v>
      </c>
      <c r="S982" s="122">
        <v>1.499</v>
      </c>
      <c r="T982" s="122">
        <v>2.467</v>
      </c>
      <c r="U982" s="122">
        <v>2.338</v>
      </c>
      <c r="V982" s="122">
        <v>2.403</v>
      </c>
      <c r="W982" s="122">
        <v>2.674</v>
      </c>
      <c r="X982" s="122">
        <v>2.53</v>
      </c>
      <c r="Y982" s="122">
        <v>2.602</v>
      </c>
      <c r="Z982" s="122">
        <v>3.138</v>
      </c>
      <c r="AA982" s="122">
        <v>2.925</v>
      </c>
      <c r="AB982" s="122">
        <v>3.031</v>
      </c>
      <c r="AC982" s="122">
        <v>3.267</v>
      </c>
      <c r="AD982" s="122">
        <v>3.033</v>
      </c>
      <c r="AE982" s="122">
        <v>3.15</v>
      </c>
      <c r="AF982" s="9">
        <f t="shared" si="1"/>
        <v>982</v>
      </c>
    </row>
    <row r="983" ht="15.75" customHeight="1">
      <c r="A983" s="116">
        <v>44294.0</v>
      </c>
      <c r="B983" s="122">
        <v>0.391</v>
      </c>
      <c r="C983" s="122">
        <v>0.118</v>
      </c>
      <c r="D983" s="122">
        <v>0.255</v>
      </c>
      <c r="E983" s="123">
        <v>0.59</v>
      </c>
      <c r="F983" s="122">
        <v>0.35</v>
      </c>
      <c r="G983" s="123">
        <v>0.47</v>
      </c>
      <c r="H983" s="122">
        <v>0.78</v>
      </c>
      <c r="I983" s="123">
        <v>0.53</v>
      </c>
      <c r="J983" s="122">
        <v>0.655</v>
      </c>
      <c r="K983" s="123">
        <v>0.997</v>
      </c>
      <c r="L983" s="122">
        <v>0.81</v>
      </c>
      <c r="M983" s="123">
        <v>0.904</v>
      </c>
      <c r="N983" s="122">
        <v>1.215</v>
      </c>
      <c r="O983" s="123">
        <v>1.09</v>
      </c>
      <c r="P983" s="122">
        <v>1.152</v>
      </c>
      <c r="Q983" s="123">
        <v>1.589</v>
      </c>
      <c r="R983" s="122">
        <v>1.434</v>
      </c>
      <c r="S983" s="122">
        <v>1.512</v>
      </c>
      <c r="T983" s="122">
        <v>2.454</v>
      </c>
      <c r="U983" s="122">
        <v>2.336</v>
      </c>
      <c r="V983" s="122">
        <v>2.395</v>
      </c>
      <c r="W983" s="122">
        <v>2.664</v>
      </c>
      <c r="X983" s="122">
        <v>2.528</v>
      </c>
      <c r="Y983" s="122">
        <v>2.596</v>
      </c>
      <c r="Z983" s="122">
        <v>3.138</v>
      </c>
      <c r="AA983" s="122">
        <v>2.925</v>
      </c>
      <c r="AB983" s="122">
        <v>3.031</v>
      </c>
      <c r="AC983" s="122">
        <v>3.267</v>
      </c>
      <c r="AD983" s="122">
        <v>3.05</v>
      </c>
      <c r="AE983" s="122">
        <v>3.158</v>
      </c>
      <c r="AF983" s="9">
        <f t="shared" si="1"/>
        <v>983</v>
      </c>
    </row>
    <row r="984" ht="15.75" customHeight="1">
      <c r="A984" s="116">
        <v>44293.0</v>
      </c>
      <c r="B984" s="122">
        <v>0.391</v>
      </c>
      <c r="C984" s="122">
        <v>0.118</v>
      </c>
      <c r="D984" s="122">
        <v>0.255</v>
      </c>
      <c r="E984" s="123">
        <v>0.59</v>
      </c>
      <c r="F984" s="122">
        <v>0.35</v>
      </c>
      <c r="G984" s="123">
        <v>0.47</v>
      </c>
      <c r="H984" s="122">
        <v>0.78</v>
      </c>
      <c r="I984" s="123">
        <v>0.53</v>
      </c>
      <c r="J984" s="122">
        <v>0.655</v>
      </c>
      <c r="K984" s="123">
        <v>0.999</v>
      </c>
      <c r="L984" s="122">
        <v>0.8</v>
      </c>
      <c r="M984" s="123">
        <v>0.899</v>
      </c>
      <c r="N984" s="122">
        <v>1.218</v>
      </c>
      <c r="O984" s="123">
        <v>1.069</v>
      </c>
      <c r="P984" s="122">
        <v>1.144</v>
      </c>
      <c r="Q984" s="123">
        <v>1.578</v>
      </c>
      <c r="R984" s="122">
        <v>1.468</v>
      </c>
      <c r="S984" s="122">
        <v>1.523</v>
      </c>
      <c r="T984" s="122">
        <v>2.452</v>
      </c>
      <c r="U984" s="122">
        <v>2.327</v>
      </c>
      <c r="V984" s="122">
        <v>2.39</v>
      </c>
      <c r="W984" s="122">
        <v>2.646</v>
      </c>
      <c r="X984" s="122">
        <v>2.555</v>
      </c>
      <c r="Y984" s="122">
        <v>2.601</v>
      </c>
      <c r="Z984" s="122">
        <v>3.138</v>
      </c>
      <c r="AA984" s="122">
        <v>2.925</v>
      </c>
      <c r="AB984" s="122">
        <v>3.031</v>
      </c>
      <c r="AC984" s="122">
        <v>3.267</v>
      </c>
      <c r="AD984" s="122">
        <v>3.05</v>
      </c>
      <c r="AE984" s="122">
        <v>3.158</v>
      </c>
      <c r="AF984" s="9">
        <f t="shared" si="1"/>
        <v>984</v>
      </c>
    </row>
    <row r="985" ht="15.75" customHeight="1">
      <c r="A985" s="116">
        <v>44292.0</v>
      </c>
      <c r="B985" s="122">
        <v>0.391</v>
      </c>
      <c r="C985" s="122">
        <v>0.118</v>
      </c>
      <c r="D985" s="122">
        <v>0.255</v>
      </c>
      <c r="E985" s="123">
        <v>0.59</v>
      </c>
      <c r="F985" s="122">
        <v>0.35</v>
      </c>
      <c r="G985" s="123">
        <v>0.47</v>
      </c>
      <c r="H985" s="122">
        <v>0.78</v>
      </c>
      <c r="I985" s="123">
        <v>0.53</v>
      </c>
      <c r="J985" s="122">
        <v>0.655</v>
      </c>
      <c r="K985" s="123">
        <v>0.997</v>
      </c>
      <c r="L985" s="122">
        <v>0.804</v>
      </c>
      <c r="M985" s="123">
        <v>0.9</v>
      </c>
      <c r="N985" s="122">
        <v>1.215</v>
      </c>
      <c r="O985" s="123">
        <v>1.077</v>
      </c>
      <c r="P985" s="122">
        <v>1.146</v>
      </c>
      <c r="Q985" s="123">
        <v>1.611</v>
      </c>
      <c r="R985" s="122">
        <v>1.48</v>
      </c>
      <c r="S985" s="122">
        <v>1.546</v>
      </c>
      <c r="T985" s="122">
        <v>2.452</v>
      </c>
      <c r="U985" s="122">
        <v>2.329</v>
      </c>
      <c r="V985" s="122">
        <v>2.391</v>
      </c>
      <c r="W985" s="122">
        <v>2.664</v>
      </c>
      <c r="X985" s="122">
        <v>2.529</v>
      </c>
      <c r="Y985" s="122">
        <v>2.597</v>
      </c>
      <c r="Z985" s="122">
        <v>3.138</v>
      </c>
      <c r="AA985" s="122">
        <v>2.925</v>
      </c>
      <c r="AB985" s="122">
        <v>3.031</v>
      </c>
      <c r="AC985" s="122">
        <v>3.317</v>
      </c>
      <c r="AD985" s="122">
        <v>3.033</v>
      </c>
      <c r="AE985" s="122">
        <v>3.175</v>
      </c>
      <c r="AF985" s="9">
        <f t="shared" si="1"/>
        <v>985</v>
      </c>
    </row>
    <row r="986" ht="15.75" customHeight="1">
      <c r="A986" s="116">
        <v>44291.0</v>
      </c>
      <c r="B986" s="122">
        <v>0.4</v>
      </c>
      <c r="C986" s="122">
        <v>0.127</v>
      </c>
      <c r="D986" s="122">
        <v>0.264</v>
      </c>
      <c r="E986" s="123">
        <v>0.59</v>
      </c>
      <c r="F986" s="122">
        <v>0.35</v>
      </c>
      <c r="G986" s="123">
        <v>0.47</v>
      </c>
      <c r="H986" s="122">
        <v>0.78</v>
      </c>
      <c r="I986" s="123">
        <v>0.53</v>
      </c>
      <c r="J986" s="122">
        <v>0.655</v>
      </c>
      <c r="K986" s="123">
        <v>0.981</v>
      </c>
      <c r="L986" s="122">
        <v>0.811</v>
      </c>
      <c r="M986" s="123">
        <v>0.896</v>
      </c>
      <c r="N986" s="122">
        <v>1.182</v>
      </c>
      <c r="O986" s="123">
        <v>1.093</v>
      </c>
      <c r="P986" s="122">
        <v>1.137</v>
      </c>
      <c r="Q986" s="123">
        <v>1.62</v>
      </c>
      <c r="R986" s="122">
        <v>1.478</v>
      </c>
      <c r="S986" s="122">
        <v>1.549</v>
      </c>
      <c r="T986" s="122">
        <v>2.47</v>
      </c>
      <c r="U986" s="122">
        <v>2.33</v>
      </c>
      <c r="V986" s="122">
        <v>2.4</v>
      </c>
      <c r="W986" s="122">
        <v>2.674</v>
      </c>
      <c r="X986" s="122">
        <v>2.526</v>
      </c>
      <c r="Y986" s="122">
        <v>2.6</v>
      </c>
      <c r="Z986" s="122">
        <v>3.138</v>
      </c>
      <c r="AA986" s="122">
        <v>2.925</v>
      </c>
      <c r="AB986" s="122">
        <v>3.031</v>
      </c>
      <c r="AC986" s="122">
        <v>3.317</v>
      </c>
      <c r="AD986" s="122">
        <v>3.033</v>
      </c>
      <c r="AE986" s="122">
        <v>3.175</v>
      </c>
      <c r="AF986" s="9">
        <f t="shared" si="1"/>
        <v>986</v>
      </c>
    </row>
    <row r="987" ht="15.75" customHeight="1">
      <c r="A987" s="116">
        <v>44288.0</v>
      </c>
      <c r="B987" s="122">
        <v>0.391</v>
      </c>
      <c r="C987" s="122">
        <v>0.114</v>
      </c>
      <c r="D987" s="122">
        <v>0.252</v>
      </c>
      <c r="E987" s="123">
        <v>0.59</v>
      </c>
      <c r="F987" s="122">
        <v>0.35</v>
      </c>
      <c r="G987" s="123">
        <v>0.47</v>
      </c>
      <c r="H987" s="122">
        <v>0.78</v>
      </c>
      <c r="I987" s="123">
        <v>0.53</v>
      </c>
      <c r="J987" s="122">
        <v>0.655</v>
      </c>
      <c r="K987" s="123">
        <v>0.988</v>
      </c>
      <c r="L987" s="122">
        <v>0.795</v>
      </c>
      <c r="M987" s="123">
        <v>0.891</v>
      </c>
      <c r="N987" s="122">
        <v>1.195</v>
      </c>
      <c r="O987" s="123">
        <v>1.059</v>
      </c>
      <c r="P987" s="122">
        <v>1.127</v>
      </c>
      <c r="Q987" s="123">
        <v>1.61</v>
      </c>
      <c r="R987" s="122">
        <v>1.491</v>
      </c>
      <c r="S987" s="122">
        <v>1.551</v>
      </c>
      <c r="T987" s="122">
        <v>2.466</v>
      </c>
      <c r="U987" s="122">
        <v>2.337</v>
      </c>
      <c r="V987" s="122">
        <v>2.402</v>
      </c>
      <c r="W987" s="122">
        <v>2.663</v>
      </c>
      <c r="X987" s="122">
        <v>2.542</v>
      </c>
      <c r="Y987" s="122">
        <v>2.603</v>
      </c>
      <c r="Z987" s="122">
        <v>3.138</v>
      </c>
      <c r="AA987" s="122">
        <v>2.925</v>
      </c>
      <c r="AB987" s="122">
        <v>3.031</v>
      </c>
      <c r="AC987" s="122">
        <v>3.3</v>
      </c>
      <c r="AD987" s="122">
        <v>3.017</v>
      </c>
      <c r="AE987" s="122">
        <v>3.158</v>
      </c>
      <c r="AF987" s="9">
        <f t="shared" si="1"/>
        <v>987</v>
      </c>
    </row>
    <row r="988" ht="15.75" customHeight="1">
      <c r="A988" s="116">
        <v>44287.0</v>
      </c>
      <c r="B988" s="122">
        <v>0.391</v>
      </c>
      <c r="C988" s="122">
        <v>0.118</v>
      </c>
      <c r="D988" s="122">
        <v>0.255</v>
      </c>
      <c r="E988" s="123">
        <v>0.603</v>
      </c>
      <c r="F988" s="122">
        <v>0.35</v>
      </c>
      <c r="G988" s="123">
        <v>0.476</v>
      </c>
      <c r="H988" s="122">
        <v>0.78</v>
      </c>
      <c r="I988" s="123">
        <v>0.53</v>
      </c>
      <c r="J988" s="122">
        <v>0.655</v>
      </c>
      <c r="K988" s="123">
        <v>0.964</v>
      </c>
      <c r="L988" s="122">
        <v>0.809</v>
      </c>
      <c r="M988" s="123">
        <v>0.887</v>
      </c>
      <c r="N988" s="122">
        <v>1.148</v>
      </c>
      <c r="O988" s="123">
        <v>1.088</v>
      </c>
      <c r="P988" s="122">
        <v>1.118</v>
      </c>
      <c r="Q988" s="123">
        <v>1.615</v>
      </c>
      <c r="R988" s="122">
        <v>1.461</v>
      </c>
      <c r="S988" s="122">
        <v>1.538</v>
      </c>
      <c r="T988" s="122">
        <v>2.453</v>
      </c>
      <c r="U988" s="122">
        <v>2.349</v>
      </c>
      <c r="V988" s="122">
        <v>2.401</v>
      </c>
      <c r="W988" s="122">
        <v>2.665</v>
      </c>
      <c r="X988" s="122">
        <v>2.547</v>
      </c>
      <c r="Y988" s="122">
        <v>2.606</v>
      </c>
      <c r="Z988" s="122">
        <v>3.138</v>
      </c>
      <c r="AA988" s="122">
        <v>2.925</v>
      </c>
      <c r="AB988" s="122">
        <v>3.031</v>
      </c>
      <c r="AC988" s="122">
        <v>3.317</v>
      </c>
      <c r="AD988" s="122">
        <v>3.017</v>
      </c>
      <c r="AE988" s="122">
        <v>3.167</v>
      </c>
      <c r="AF988" s="9">
        <f t="shared" si="1"/>
        <v>988</v>
      </c>
    </row>
    <row r="989" ht="15.75" customHeight="1">
      <c r="A989" s="116">
        <v>44286.0</v>
      </c>
      <c r="B989" s="122">
        <v>0.391</v>
      </c>
      <c r="C989" s="122">
        <v>0.118</v>
      </c>
      <c r="D989" s="122">
        <v>0.255</v>
      </c>
      <c r="E989" s="123">
        <v>0.59</v>
      </c>
      <c r="F989" s="122">
        <v>0.35</v>
      </c>
      <c r="G989" s="123">
        <v>0.47</v>
      </c>
      <c r="H989" s="122">
        <v>0.77</v>
      </c>
      <c r="I989" s="123">
        <v>0.53</v>
      </c>
      <c r="J989" s="122">
        <v>0.65</v>
      </c>
      <c r="K989" s="123">
        <v>0.945</v>
      </c>
      <c r="L989" s="122">
        <v>0.805</v>
      </c>
      <c r="M989" s="123">
        <v>0.875</v>
      </c>
      <c r="N989" s="122">
        <v>1.121</v>
      </c>
      <c r="O989" s="123">
        <v>1.081</v>
      </c>
      <c r="P989" s="122">
        <v>1.101</v>
      </c>
      <c r="Q989" s="123">
        <v>1.615</v>
      </c>
      <c r="R989" s="122">
        <v>1.455</v>
      </c>
      <c r="S989" s="122">
        <v>1.535</v>
      </c>
      <c r="T989" s="122">
        <v>2.468</v>
      </c>
      <c r="U989" s="122">
        <v>2.329</v>
      </c>
      <c r="V989" s="122">
        <v>2.399</v>
      </c>
      <c r="W989" s="122">
        <v>2.67</v>
      </c>
      <c r="X989" s="122">
        <v>2.548</v>
      </c>
      <c r="Y989" s="122">
        <v>2.609</v>
      </c>
      <c r="Z989" s="122">
        <v>3.138</v>
      </c>
      <c r="AA989" s="122">
        <v>2.925</v>
      </c>
      <c r="AB989" s="122">
        <v>3.031</v>
      </c>
      <c r="AC989" s="122">
        <v>3.333</v>
      </c>
      <c r="AD989" s="122">
        <v>3.033</v>
      </c>
      <c r="AE989" s="122">
        <v>3.183</v>
      </c>
      <c r="AF989" s="9">
        <f t="shared" si="1"/>
        <v>989</v>
      </c>
    </row>
    <row r="990" ht="15.75" customHeight="1">
      <c r="A990" s="116">
        <v>44285.0</v>
      </c>
      <c r="B990" s="122">
        <v>0.391</v>
      </c>
      <c r="C990" s="122">
        <v>0.118</v>
      </c>
      <c r="D990" s="122">
        <v>0.255</v>
      </c>
      <c r="E990" s="123">
        <v>0.59</v>
      </c>
      <c r="F990" s="122">
        <v>0.35</v>
      </c>
      <c r="G990" s="123">
        <v>0.47</v>
      </c>
      <c r="H990" s="122">
        <v>0.77</v>
      </c>
      <c r="I990" s="123">
        <v>0.53</v>
      </c>
      <c r="J990" s="122">
        <v>0.65</v>
      </c>
      <c r="K990" s="123">
        <v>0.961</v>
      </c>
      <c r="L990" s="122">
        <v>0.799</v>
      </c>
      <c r="M990" s="123">
        <v>0.88</v>
      </c>
      <c r="N990" s="122">
        <v>1.152</v>
      </c>
      <c r="O990" s="123">
        <v>1.068</v>
      </c>
      <c r="P990" s="122">
        <v>1.11</v>
      </c>
      <c r="Q990" s="123">
        <v>1.603</v>
      </c>
      <c r="R990" s="122">
        <v>1.455</v>
      </c>
      <c r="S990" s="122">
        <v>1.529</v>
      </c>
      <c r="T990" s="122">
        <v>2.467</v>
      </c>
      <c r="U990" s="122">
        <v>2.327</v>
      </c>
      <c r="V990" s="122">
        <v>2.397</v>
      </c>
      <c r="W990" s="122">
        <v>2.667</v>
      </c>
      <c r="X990" s="122">
        <v>2.55</v>
      </c>
      <c r="Y990" s="122">
        <v>2.609</v>
      </c>
      <c r="Z990" s="122">
        <v>3.138</v>
      </c>
      <c r="AA990" s="122">
        <v>2.925</v>
      </c>
      <c r="AB990" s="122">
        <v>3.031</v>
      </c>
      <c r="AC990" s="122">
        <v>3.35</v>
      </c>
      <c r="AD990" s="122">
        <v>3.05</v>
      </c>
      <c r="AE990" s="122">
        <v>3.2</v>
      </c>
      <c r="AF990" s="9">
        <f t="shared" si="1"/>
        <v>990</v>
      </c>
    </row>
    <row r="991" ht="15.75" customHeight="1">
      <c r="A991" s="116">
        <v>44284.0</v>
      </c>
      <c r="B991" s="122">
        <v>0.386</v>
      </c>
      <c r="C991" s="122">
        <v>0.127</v>
      </c>
      <c r="D991" s="122">
        <v>0.257</v>
      </c>
      <c r="E991" s="123">
        <v>0.565</v>
      </c>
      <c r="F991" s="122">
        <v>0.363</v>
      </c>
      <c r="G991" s="123">
        <v>0.464</v>
      </c>
      <c r="H991" s="122">
        <v>0.77</v>
      </c>
      <c r="I991" s="123">
        <v>0.53</v>
      </c>
      <c r="J991" s="122">
        <v>0.65</v>
      </c>
      <c r="K991" s="123">
        <v>0.951</v>
      </c>
      <c r="L991" s="122">
        <v>0.795</v>
      </c>
      <c r="M991" s="123">
        <v>0.873</v>
      </c>
      <c r="N991" s="122">
        <v>1.133</v>
      </c>
      <c r="O991" s="123">
        <v>1.06</v>
      </c>
      <c r="P991" s="122">
        <v>1.096</v>
      </c>
      <c r="Q991" s="123">
        <v>1.579</v>
      </c>
      <c r="R991" s="122">
        <v>1.452</v>
      </c>
      <c r="S991" s="122">
        <v>1.516</v>
      </c>
      <c r="T991" s="122">
        <v>2.466</v>
      </c>
      <c r="U991" s="122">
        <v>2.327</v>
      </c>
      <c r="V991" s="122">
        <v>2.397</v>
      </c>
      <c r="W991" s="122">
        <v>2.66</v>
      </c>
      <c r="X991" s="122">
        <v>2.507</v>
      </c>
      <c r="Y991" s="122">
        <v>2.584</v>
      </c>
      <c r="Z991" s="122">
        <v>3.138</v>
      </c>
      <c r="AA991" s="122">
        <v>2.925</v>
      </c>
      <c r="AB991" s="122">
        <v>3.031</v>
      </c>
      <c r="AC991" s="122">
        <v>3.25</v>
      </c>
      <c r="AD991" s="122">
        <v>3.033</v>
      </c>
      <c r="AE991" s="122">
        <v>3.142</v>
      </c>
      <c r="AF991" s="9">
        <f t="shared" si="1"/>
        <v>991</v>
      </c>
    </row>
    <row r="992" ht="15.75" customHeight="1">
      <c r="A992" s="116">
        <v>44281.0</v>
      </c>
      <c r="B992" s="122">
        <v>0.391</v>
      </c>
      <c r="C992" s="122">
        <v>0.109</v>
      </c>
      <c r="D992" s="122">
        <v>0.25</v>
      </c>
      <c r="E992" s="123">
        <v>0.59</v>
      </c>
      <c r="F992" s="122">
        <v>0.35</v>
      </c>
      <c r="G992" s="123">
        <v>0.47</v>
      </c>
      <c r="H992" s="122">
        <v>0.77</v>
      </c>
      <c r="I992" s="123">
        <v>0.53</v>
      </c>
      <c r="J992" s="122">
        <v>0.65</v>
      </c>
      <c r="K992" s="123">
        <v>0.958</v>
      </c>
      <c r="L992" s="122">
        <v>0.797</v>
      </c>
      <c r="M992" s="123">
        <v>0.878</v>
      </c>
      <c r="N992" s="122">
        <v>1.146</v>
      </c>
      <c r="O992" s="123">
        <v>1.065</v>
      </c>
      <c r="P992" s="122">
        <v>1.105</v>
      </c>
      <c r="Q992" s="123">
        <v>1.583</v>
      </c>
      <c r="R992" s="122">
        <v>1.425</v>
      </c>
      <c r="S992" s="122">
        <v>1.504</v>
      </c>
      <c r="T992" s="122">
        <v>2.439</v>
      </c>
      <c r="U992" s="122">
        <v>2.339</v>
      </c>
      <c r="V992" s="122">
        <v>2.389</v>
      </c>
      <c r="W992" s="122">
        <v>2.663</v>
      </c>
      <c r="X992" s="122">
        <v>2.539</v>
      </c>
      <c r="Y992" s="122">
        <v>2.601</v>
      </c>
      <c r="Z992" s="122">
        <v>3.138</v>
      </c>
      <c r="AA992" s="122">
        <v>2.925</v>
      </c>
      <c r="AB992" s="122">
        <v>3.031</v>
      </c>
      <c r="AC992" s="122">
        <v>3.208</v>
      </c>
      <c r="AD992" s="122">
        <v>3.05</v>
      </c>
      <c r="AE992" s="122">
        <v>3.129</v>
      </c>
      <c r="AF992" s="9">
        <f t="shared" si="1"/>
        <v>992</v>
      </c>
    </row>
    <row r="993" ht="15.75" customHeight="1">
      <c r="A993" s="116">
        <v>44280.0</v>
      </c>
      <c r="B993" s="122">
        <v>0.386</v>
      </c>
      <c r="C993" s="122">
        <v>0.114</v>
      </c>
      <c r="D993" s="122">
        <v>0.25</v>
      </c>
      <c r="E993" s="123">
        <v>0.582</v>
      </c>
      <c r="F993" s="122">
        <v>0.36</v>
      </c>
      <c r="G993" s="123">
        <v>0.471</v>
      </c>
      <c r="H993" s="122">
        <v>0.77</v>
      </c>
      <c r="I993" s="123">
        <v>0.53</v>
      </c>
      <c r="J993" s="122">
        <v>0.65</v>
      </c>
      <c r="K993" s="123">
        <v>0.958</v>
      </c>
      <c r="L993" s="122">
        <v>0.795</v>
      </c>
      <c r="M993" s="123">
        <v>0.876</v>
      </c>
      <c r="N993" s="122">
        <v>1.145</v>
      </c>
      <c r="O993" s="123">
        <v>1.059</v>
      </c>
      <c r="P993" s="122">
        <v>1.102</v>
      </c>
      <c r="Q993" s="123">
        <v>1.575</v>
      </c>
      <c r="R993" s="122">
        <v>1.443</v>
      </c>
      <c r="S993" s="122">
        <v>1.509</v>
      </c>
      <c r="T993" s="122">
        <v>2.476</v>
      </c>
      <c r="U993" s="122">
        <v>2.336</v>
      </c>
      <c r="V993" s="122">
        <v>2.406</v>
      </c>
      <c r="W993" s="122">
        <v>2.674</v>
      </c>
      <c r="X993" s="122">
        <v>2.531</v>
      </c>
      <c r="Y993" s="122">
        <v>2.603</v>
      </c>
      <c r="Z993" s="122">
        <v>3.138</v>
      </c>
      <c r="AA993" s="122">
        <v>2.925</v>
      </c>
      <c r="AB993" s="122">
        <v>3.031</v>
      </c>
      <c r="AC993" s="122">
        <v>3.25</v>
      </c>
      <c r="AD993" s="122">
        <v>3.067</v>
      </c>
      <c r="AE993" s="122">
        <v>3.158</v>
      </c>
      <c r="AF993" s="9">
        <f t="shared" si="1"/>
        <v>993</v>
      </c>
    </row>
    <row r="994" ht="15.75" customHeight="1">
      <c r="A994" s="116">
        <v>44279.0</v>
      </c>
      <c r="B994" s="122">
        <v>0.386</v>
      </c>
      <c r="C994" s="122">
        <v>0.114</v>
      </c>
      <c r="D994" s="122">
        <v>0.25</v>
      </c>
      <c r="E994" s="123">
        <v>0.582</v>
      </c>
      <c r="F994" s="122">
        <v>0.37</v>
      </c>
      <c r="G994" s="123">
        <v>0.476</v>
      </c>
      <c r="H994" s="122">
        <v>0.78</v>
      </c>
      <c r="I994" s="123">
        <v>0.53</v>
      </c>
      <c r="J994" s="122">
        <v>0.655</v>
      </c>
      <c r="K994" s="123">
        <v>0.952</v>
      </c>
      <c r="L994" s="122">
        <v>0.793</v>
      </c>
      <c r="M994" s="123">
        <v>0.873</v>
      </c>
      <c r="N994" s="122">
        <v>1.124</v>
      </c>
      <c r="O994" s="123">
        <v>1.056</v>
      </c>
      <c r="P994" s="122">
        <v>1.09</v>
      </c>
      <c r="Q994" s="123">
        <v>1.548</v>
      </c>
      <c r="R994" s="122">
        <v>1.423</v>
      </c>
      <c r="S994" s="122">
        <v>1.486</v>
      </c>
      <c r="T994" s="122">
        <v>2.425</v>
      </c>
      <c r="U994" s="122">
        <v>2.323</v>
      </c>
      <c r="V994" s="122">
        <v>2.374</v>
      </c>
      <c r="W994" s="122">
        <v>2.643</v>
      </c>
      <c r="X994" s="122">
        <v>2.511</v>
      </c>
      <c r="Y994" s="122">
        <v>2.577</v>
      </c>
      <c r="Z994" s="122">
        <v>3.15</v>
      </c>
      <c r="AA994" s="122">
        <v>2.925</v>
      </c>
      <c r="AB994" s="122">
        <v>3.038</v>
      </c>
      <c r="AC994" s="122">
        <v>3.283</v>
      </c>
      <c r="AD994" s="122">
        <v>3.067</v>
      </c>
      <c r="AE994" s="122">
        <v>3.175</v>
      </c>
      <c r="AF994" s="9">
        <f t="shared" si="1"/>
        <v>994</v>
      </c>
    </row>
    <row r="995" ht="15.75" customHeight="1">
      <c r="A995" s="116">
        <v>44278.0</v>
      </c>
      <c r="B995" s="122">
        <v>0.395</v>
      </c>
      <c r="C995" s="122">
        <v>0.123</v>
      </c>
      <c r="D995" s="122">
        <v>0.259</v>
      </c>
      <c r="E995" s="123">
        <v>0.582</v>
      </c>
      <c r="F995" s="122">
        <v>0.35</v>
      </c>
      <c r="G995" s="123">
        <v>0.466</v>
      </c>
      <c r="H995" s="122">
        <v>0.77</v>
      </c>
      <c r="I995" s="123">
        <v>0.52</v>
      </c>
      <c r="J995" s="122">
        <v>0.645</v>
      </c>
      <c r="K995" s="123">
        <v>0.95</v>
      </c>
      <c r="L995" s="122">
        <v>0.797</v>
      </c>
      <c r="M995" s="123">
        <v>0.874</v>
      </c>
      <c r="N995" s="122">
        <v>1.13</v>
      </c>
      <c r="O995" s="123">
        <v>1.075</v>
      </c>
      <c r="P995" s="122">
        <v>1.102</v>
      </c>
      <c r="Q995" s="123">
        <v>1.624</v>
      </c>
      <c r="R995" s="122">
        <v>1.44</v>
      </c>
      <c r="S995" s="122">
        <v>1.532</v>
      </c>
      <c r="T995" s="122">
        <v>2.463</v>
      </c>
      <c r="U995" s="122">
        <v>2.379</v>
      </c>
      <c r="V995" s="122">
        <v>2.421</v>
      </c>
      <c r="W995" s="122">
        <v>2.694</v>
      </c>
      <c r="X995" s="122">
        <v>2.548</v>
      </c>
      <c r="Y995" s="122">
        <v>2.621</v>
      </c>
      <c r="Z995" s="122">
        <v>3.163</v>
      </c>
      <c r="AA995" s="122">
        <v>2.925</v>
      </c>
      <c r="AB995" s="122">
        <v>3.044</v>
      </c>
      <c r="AC995" s="122">
        <v>3.283</v>
      </c>
      <c r="AD995" s="122">
        <v>3.067</v>
      </c>
      <c r="AE995" s="122">
        <v>3.175</v>
      </c>
      <c r="AF995" s="9">
        <f t="shared" si="1"/>
        <v>995</v>
      </c>
    </row>
    <row r="996" ht="15.75" customHeight="1">
      <c r="A996" s="116">
        <v>44277.0</v>
      </c>
      <c r="B996" s="122">
        <v>0.395</v>
      </c>
      <c r="C996" s="122">
        <v>0.118</v>
      </c>
      <c r="D996" s="122">
        <v>0.257</v>
      </c>
      <c r="E996" s="123">
        <v>0.603</v>
      </c>
      <c r="F996" s="122">
        <v>0.35</v>
      </c>
      <c r="G996" s="123">
        <v>0.476</v>
      </c>
      <c r="H996" s="122">
        <v>0.78</v>
      </c>
      <c r="I996" s="123">
        <v>0.53</v>
      </c>
      <c r="J996" s="122">
        <v>0.655</v>
      </c>
      <c r="K996" s="123">
        <v>0.964</v>
      </c>
      <c r="L996" s="122">
        <v>0.807</v>
      </c>
      <c r="M996" s="123">
        <v>0.885</v>
      </c>
      <c r="N996" s="122">
        <v>1.147</v>
      </c>
      <c r="O996" s="123">
        <v>1.084</v>
      </c>
      <c r="P996" s="122">
        <v>1.115</v>
      </c>
      <c r="Q996" s="123">
        <v>1.631</v>
      </c>
      <c r="R996" s="122">
        <v>1.452</v>
      </c>
      <c r="S996" s="122">
        <v>1.542</v>
      </c>
      <c r="T996" s="122">
        <v>2.483</v>
      </c>
      <c r="U996" s="122">
        <v>2.393</v>
      </c>
      <c r="V996" s="122">
        <v>2.438</v>
      </c>
      <c r="W996" s="122">
        <v>2.722</v>
      </c>
      <c r="X996" s="122">
        <v>2.568</v>
      </c>
      <c r="Y996" s="122">
        <v>2.645</v>
      </c>
      <c r="Z996" s="122">
        <v>3.163</v>
      </c>
      <c r="AA996" s="122">
        <v>2.925</v>
      </c>
      <c r="AB996" s="122">
        <v>3.044</v>
      </c>
      <c r="AC996" s="122">
        <v>3.283</v>
      </c>
      <c r="AD996" s="122">
        <v>3.067</v>
      </c>
      <c r="AE996" s="122">
        <v>3.175</v>
      </c>
      <c r="AF996" s="9">
        <f t="shared" si="1"/>
        <v>996</v>
      </c>
    </row>
    <row r="997" ht="15.75" customHeight="1">
      <c r="A997" s="116">
        <v>44274.0</v>
      </c>
      <c r="B997" s="122">
        <v>0.4</v>
      </c>
      <c r="C997" s="122">
        <v>0.123</v>
      </c>
      <c r="D997" s="122">
        <v>0.261</v>
      </c>
      <c r="E997" s="123">
        <v>0.603</v>
      </c>
      <c r="F997" s="122">
        <v>0.35</v>
      </c>
      <c r="G997" s="123">
        <v>0.476</v>
      </c>
      <c r="H997" s="122">
        <v>0.78</v>
      </c>
      <c r="I997" s="123">
        <v>0.53</v>
      </c>
      <c r="J997" s="122">
        <v>0.655</v>
      </c>
      <c r="K997" s="123">
        <v>0.972</v>
      </c>
      <c r="L997" s="122">
        <v>0.815</v>
      </c>
      <c r="M997" s="123">
        <v>0.893</v>
      </c>
      <c r="N997" s="122">
        <v>1.164</v>
      </c>
      <c r="O997" s="123">
        <v>1.1</v>
      </c>
      <c r="P997" s="122">
        <v>1.132</v>
      </c>
      <c r="Q997" s="123">
        <v>1.616</v>
      </c>
      <c r="R997" s="122">
        <v>1.48</v>
      </c>
      <c r="S997" s="122">
        <v>1.548</v>
      </c>
      <c r="T997" s="122">
        <v>2.509</v>
      </c>
      <c r="U997" s="122">
        <v>2.398</v>
      </c>
      <c r="V997" s="122">
        <v>2.454</v>
      </c>
      <c r="W997" s="122">
        <v>2.707</v>
      </c>
      <c r="X997" s="122">
        <v>2.585</v>
      </c>
      <c r="Y997" s="122">
        <v>2.646</v>
      </c>
      <c r="Z997" s="122">
        <v>3.15</v>
      </c>
      <c r="AA997" s="122">
        <v>2.925</v>
      </c>
      <c r="AB997" s="122">
        <v>3.038</v>
      </c>
      <c r="AC997" s="122">
        <v>3.283</v>
      </c>
      <c r="AD997" s="122">
        <v>3.067</v>
      </c>
      <c r="AE997" s="122">
        <v>3.175</v>
      </c>
      <c r="AF997" s="9">
        <f t="shared" si="1"/>
        <v>997</v>
      </c>
    </row>
    <row r="998" ht="15.75" customHeight="1">
      <c r="A998" s="116">
        <v>44273.0</v>
      </c>
      <c r="B998" s="122">
        <v>0.405</v>
      </c>
      <c r="C998" s="122">
        <v>0.132</v>
      </c>
      <c r="D998" s="122">
        <v>0.268</v>
      </c>
      <c r="E998" s="123">
        <v>0.603</v>
      </c>
      <c r="F998" s="122">
        <v>0.35</v>
      </c>
      <c r="G998" s="123">
        <v>0.476</v>
      </c>
      <c r="H998" s="122">
        <v>0.78</v>
      </c>
      <c r="I998" s="123">
        <v>0.53</v>
      </c>
      <c r="J998" s="122">
        <v>0.655</v>
      </c>
      <c r="K998" s="123">
        <v>0.967</v>
      </c>
      <c r="L998" s="122">
        <v>0.821</v>
      </c>
      <c r="M998" s="123">
        <v>0.894</v>
      </c>
      <c r="N998" s="122">
        <v>1.154</v>
      </c>
      <c r="O998" s="123">
        <v>1.113</v>
      </c>
      <c r="P998" s="122">
        <v>1.133</v>
      </c>
      <c r="Q998" s="123">
        <v>1.629</v>
      </c>
      <c r="R998" s="122">
        <v>1.461</v>
      </c>
      <c r="S998" s="122">
        <v>1.545</v>
      </c>
      <c r="T998" s="122">
        <v>2.484</v>
      </c>
      <c r="U998" s="122">
        <v>2.348</v>
      </c>
      <c r="V998" s="122">
        <v>2.416</v>
      </c>
      <c r="W998" s="122">
        <v>2.7</v>
      </c>
      <c r="X998" s="122">
        <v>2.551</v>
      </c>
      <c r="Y998" s="122">
        <v>2.626</v>
      </c>
      <c r="Z998" s="122">
        <v>3.125</v>
      </c>
      <c r="AA998" s="122">
        <v>2.9</v>
      </c>
      <c r="AB998" s="122">
        <v>3.013</v>
      </c>
      <c r="AC998" s="122">
        <v>3.25</v>
      </c>
      <c r="AD998" s="122">
        <v>3.033</v>
      </c>
      <c r="AE998" s="122">
        <v>3.142</v>
      </c>
      <c r="AF998" s="9">
        <f t="shared" si="1"/>
        <v>998</v>
      </c>
    </row>
    <row r="999" ht="15.75" customHeight="1">
      <c r="A999" s="116">
        <v>44272.0</v>
      </c>
      <c r="B999" s="122">
        <v>0.395</v>
      </c>
      <c r="C999" s="122">
        <v>0.127</v>
      </c>
      <c r="D999" s="122">
        <v>0.261</v>
      </c>
      <c r="E999" s="123">
        <v>0.56</v>
      </c>
      <c r="F999" s="122">
        <v>0.37</v>
      </c>
      <c r="G999" s="123">
        <v>0.465</v>
      </c>
      <c r="H999" s="122">
        <v>0.77</v>
      </c>
      <c r="I999" s="123">
        <v>0.54</v>
      </c>
      <c r="J999" s="122">
        <v>0.655</v>
      </c>
      <c r="K999" s="123">
        <v>0.97</v>
      </c>
      <c r="L999" s="122">
        <v>0.815</v>
      </c>
      <c r="M999" s="123">
        <v>0.892</v>
      </c>
      <c r="N999" s="122">
        <v>1.17</v>
      </c>
      <c r="O999" s="123">
        <v>1.089</v>
      </c>
      <c r="P999" s="122">
        <v>1.13</v>
      </c>
      <c r="Q999" s="123">
        <v>1.631</v>
      </c>
      <c r="R999" s="122">
        <v>1.459</v>
      </c>
      <c r="S999" s="122">
        <v>1.545</v>
      </c>
      <c r="T999" s="122">
        <v>2.492</v>
      </c>
      <c r="U999" s="122">
        <v>2.357</v>
      </c>
      <c r="V999" s="122">
        <v>2.425</v>
      </c>
      <c r="W999" s="122">
        <v>2.691</v>
      </c>
      <c r="X999" s="122">
        <v>2.567</v>
      </c>
      <c r="Y999" s="122">
        <v>2.629</v>
      </c>
      <c r="Z999" s="122">
        <v>3.125</v>
      </c>
      <c r="AA999" s="122">
        <v>2.9</v>
      </c>
      <c r="AB999" s="122">
        <v>3.013</v>
      </c>
      <c r="AC999" s="122">
        <v>3.25</v>
      </c>
      <c r="AD999" s="122">
        <v>3.033</v>
      </c>
      <c r="AE999" s="122">
        <v>3.142</v>
      </c>
      <c r="AF999" s="9">
        <f t="shared" si="1"/>
        <v>999</v>
      </c>
    </row>
    <row r="1000" ht="15.75" customHeight="1">
      <c r="A1000" s="116">
        <v>44271.0</v>
      </c>
      <c r="B1000" s="122">
        <v>0.4</v>
      </c>
      <c r="C1000" s="122">
        <v>0.123</v>
      </c>
      <c r="D1000" s="122">
        <v>0.261</v>
      </c>
      <c r="E1000" s="123">
        <v>0.545</v>
      </c>
      <c r="F1000" s="122">
        <v>0.365</v>
      </c>
      <c r="G1000" s="123">
        <v>0.455</v>
      </c>
      <c r="H1000" s="122">
        <v>0.77</v>
      </c>
      <c r="I1000" s="123">
        <v>0.53</v>
      </c>
      <c r="J1000" s="122">
        <v>0.65</v>
      </c>
      <c r="K1000" s="123">
        <v>0.956</v>
      </c>
      <c r="L1000" s="122">
        <v>0.796</v>
      </c>
      <c r="M1000" s="123">
        <v>0.876</v>
      </c>
      <c r="N1000" s="122">
        <v>1.142</v>
      </c>
      <c r="O1000" s="123">
        <v>1.063</v>
      </c>
      <c r="P1000" s="122">
        <v>1.102</v>
      </c>
      <c r="Q1000" s="123">
        <v>1.605</v>
      </c>
      <c r="R1000" s="122">
        <v>1.436</v>
      </c>
      <c r="S1000" s="122">
        <v>1.521</v>
      </c>
      <c r="T1000" s="122">
        <v>2.445</v>
      </c>
      <c r="U1000" s="122">
        <v>2.344</v>
      </c>
      <c r="V1000" s="122">
        <v>2.395</v>
      </c>
      <c r="W1000" s="122">
        <v>2.668</v>
      </c>
      <c r="X1000" s="122">
        <v>2.543</v>
      </c>
      <c r="Y1000" s="122">
        <v>2.606</v>
      </c>
      <c r="Z1000" s="122">
        <v>3.113</v>
      </c>
      <c r="AA1000" s="122">
        <v>2.888</v>
      </c>
      <c r="AB1000" s="122">
        <v>3.0</v>
      </c>
      <c r="AC1000" s="122">
        <v>3.25</v>
      </c>
      <c r="AD1000" s="122">
        <v>3.033</v>
      </c>
      <c r="AE1000" s="122">
        <v>3.142</v>
      </c>
      <c r="AF1000" s="9">
        <f t="shared" si="1"/>
        <v>1000</v>
      </c>
    </row>
    <row r="1001" ht="15.75" customHeight="1">
      <c r="A1001" s="116">
        <v>44270.0</v>
      </c>
      <c r="B1001" s="122">
        <v>0.405</v>
      </c>
      <c r="C1001" s="122">
        <v>0.132</v>
      </c>
      <c r="D1001" s="122">
        <v>0.268</v>
      </c>
      <c r="E1001" s="123">
        <v>0.574</v>
      </c>
      <c r="F1001" s="122">
        <v>0.372</v>
      </c>
      <c r="G1001" s="123">
        <v>0.473</v>
      </c>
      <c r="H1001" s="122">
        <v>0.76</v>
      </c>
      <c r="I1001" s="123">
        <v>0.53</v>
      </c>
      <c r="J1001" s="122">
        <v>0.645</v>
      </c>
      <c r="K1001" s="123">
        <v>0.946</v>
      </c>
      <c r="L1001" s="122">
        <v>0.797</v>
      </c>
      <c r="M1001" s="123">
        <v>0.872</v>
      </c>
      <c r="N1001" s="122">
        <v>1.133</v>
      </c>
      <c r="O1001" s="123">
        <v>1.064</v>
      </c>
      <c r="P1001" s="122">
        <v>1.098</v>
      </c>
      <c r="Q1001" s="123">
        <v>1.577</v>
      </c>
      <c r="R1001" s="122">
        <v>1.444</v>
      </c>
      <c r="S1001" s="122">
        <v>1.511</v>
      </c>
      <c r="T1001" s="122">
        <v>2.432</v>
      </c>
      <c r="U1001" s="122">
        <v>2.311</v>
      </c>
      <c r="V1001" s="122">
        <v>2.372</v>
      </c>
      <c r="W1001" s="122">
        <v>2.658</v>
      </c>
      <c r="X1001" s="122">
        <v>2.521</v>
      </c>
      <c r="Y1001" s="122">
        <v>2.59</v>
      </c>
      <c r="Z1001" s="122">
        <v>3.125</v>
      </c>
      <c r="AA1001" s="122">
        <v>2.888</v>
      </c>
      <c r="AB1001" s="122">
        <v>3.006</v>
      </c>
      <c r="AC1001" s="122">
        <v>3.25</v>
      </c>
      <c r="AD1001" s="122">
        <v>3.033</v>
      </c>
      <c r="AE1001" s="122">
        <v>3.142</v>
      </c>
      <c r="AF1001" s="9">
        <f t="shared" si="1"/>
        <v>1001</v>
      </c>
    </row>
    <row r="1002" ht="15.75" customHeight="1">
      <c r="A1002" s="116">
        <v>44267.0</v>
      </c>
      <c r="B1002" s="122">
        <v>0.386</v>
      </c>
      <c r="C1002" s="122">
        <v>0.118</v>
      </c>
      <c r="D1002" s="122">
        <v>0.252</v>
      </c>
      <c r="E1002" s="123">
        <v>0.55</v>
      </c>
      <c r="F1002" s="122">
        <v>0.366</v>
      </c>
      <c r="G1002" s="123">
        <v>0.458</v>
      </c>
      <c r="H1002" s="122">
        <v>0.75</v>
      </c>
      <c r="I1002" s="123">
        <v>0.54</v>
      </c>
      <c r="J1002" s="122">
        <v>0.645</v>
      </c>
      <c r="K1002" s="123">
        <v>0.934</v>
      </c>
      <c r="L1002" s="122">
        <v>0.787</v>
      </c>
      <c r="M1002" s="123">
        <v>0.86</v>
      </c>
      <c r="N1002" s="122">
        <v>1.118</v>
      </c>
      <c r="O1002" s="123">
        <v>1.034</v>
      </c>
      <c r="P1002" s="122">
        <v>1.076</v>
      </c>
      <c r="Q1002" s="123">
        <v>1.566</v>
      </c>
      <c r="R1002" s="122">
        <v>1.407</v>
      </c>
      <c r="S1002" s="122">
        <v>1.487</v>
      </c>
      <c r="T1002" s="122">
        <v>2.428</v>
      </c>
      <c r="U1002" s="122">
        <v>2.285</v>
      </c>
      <c r="V1002" s="122">
        <v>2.357</v>
      </c>
      <c r="W1002" s="122">
        <v>2.618</v>
      </c>
      <c r="X1002" s="122">
        <v>2.496</v>
      </c>
      <c r="Y1002" s="122">
        <v>2.557</v>
      </c>
      <c r="Z1002" s="122">
        <v>3.125</v>
      </c>
      <c r="AA1002" s="122">
        <v>2.888</v>
      </c>
      <c r="AB1002" s="122">
        <v>3.006</v>
      </c>
      <c r="AC1002" s="122">
        <v>3.25</v>
      </c>
      <c r="AD1002" s="122">
        <v>3.033</v>
      </c>
      <c r="AE1002" s="122">
        <v>3.142</v>
      </c>
      <c r="AF1002" s="9">
        <f t="shared" si="1"/>
        <v>1002</v>
      </c>
    </row>
    <row r="1003" ht="15.75" customHeight="1">
      <c r="A1003" s="116">
        <v>44266.0</v>
      </c>
      <c r="B1003" s="122">
        <v>0.386</v>
      </c>
      <c r="C1003" s="122">
        <v>0.114</v>
      </c>
      <c r="D1003" s="122">
        <v>0.25</v>
      </c>
      <c r="E1003" s="123">
        <v>0.57</v>
      </c>
      <c r="F1003" s="122">
        <v>0.338</v>
      </c>
      <c r="G1003" s="123">
        <v>0.454</v>
      </c>
      <c r="H1003" s="122">
        <v>0.722</v>
      </c>
      <c r="I1003" s="123">
        <v>0.563</v>
      </c>
      <c r="J1003" s="122">
        <v>0.643</v>
      </c>
      <c r="K1003" s="123">
        <v>0.921</v>
      </c>
      <c r="L1003" s="122">
        <v>0.799</v>
      </c>
      <c r="M1003" s="123">
        <v>0.86</v>
      </c>
      <c r="N1003" s="122">
        <v>1.12</v>
      </c>
      <c r="O1003" s="123">
        <v>1.035</v>
      </c>
      <c r="P1003" s="122">
        <v>1.078</v>
      </c>
      <c r="Q1003" s="123">
        <v>1.559</v>
      </c>
      <c r="R1003" s="122">
        <v>1.404</v>
      </c>
      <c r="S1003" s="122">
        <v>1.482</v>
      </c>
      <c r="T1003" s="122">
        <v>2.431</v>
      </c>
      <c r="U1003" s="122">
        <v>2.291</v>
      </c>
      <c r="V1003" s="122">
        <v>2.361</v>
      </c>
      <c r="W1003" s="122">
        <v>2.614</v>
      </c>
      <c r="X1003" s="122">
        <v>2.483</v>
      </c>
      <c r="Y1003" s="122">
        <v>2.549</v>
      </c>
      <c r="Z1003" s="122">
        <v>3.125</v>
      </c>
      <c r="AA1003" s="122">
        <v>2.888</v>
      </c>
      <c r="AB1003" s="122">
        <v>3.006</v>
      </c>
      <c r="AC1003" s="122">
        <v>3.25</v>
      </c>
      <c r="AD1003" s="122">
        <v>3.033</v>
      </c>
      <c r="AE1003" s="122">
        <v>3.142</v>
      </c>
      <c r="AF1003" s="9">
        <f t="shared" si="1"/>
        <v>1003</v>
      </c>
    </row>
    <row r="1004" ht="15.75" customHeight="1">
      <c r="A1004" s="116">
        <v>44265.0</v>
      </c>
      <c r="B1004" s="122">
        <v>0.386</v>
      </c>
      <c r="C1004" s="122">
        <v>0.109</v>
      </c>
      <c r="D1004" s="122">
        <v>0.248</v>
      </c>
      <c r="E1004" s="123">
        <v>0.588</v>
      </c>
      <c r="F1004" s="122">
        <v>0.35</v>
      </c>
      <c r="G1004" s="123">
        <v>0.469</v>
      </c>
      <c r="H1004" s="122">
        <v>0.75</v>
      </c>
      <c r="I1004" s="123">
        <v>0.52</v>
      </c>
      <c r="J1004" s="122">
        <v>0.635</v>
      </c>
      <c r="K1004" s="123">
        <v>0.933</v>
      </c>
      <c r="L1004" s="122">
        <v>0.783</v>
      </c>
      <c r="M1004" s="123">
        <v>0.858</v>
      </c>
      <c r="N1004" s="122">
        <v>1.115</v>
      </c>
      <c r="O1004" s="123">
        <v>1.045</v>
      </c>
      <c r="P1004" s="122">
        <v>1.08</v>
      </c>
      <c r="Q1004" s="123">
        <v>1.557</v>
      </c>
      <c r="R1004" s="122">
        <v>1.409</v>
      </c>
      <c r="S1004" s="122">
        <v>1.483</v>
      </c>
      <c r="T1004" s="122">
        <v>2.396</v>
      </c>
      <c r="U1004" s="122">
        <v>2.309</v>
      </c>
      <c r="V1004" s="122">
        <v>2.353</v>
      </c>
      <c r="W1004" s="122">
        <v>2.615</v>
      </c>
      <c r="X1004" s="122">
        <v>2.496</v>
      </c>
      <c r="Y1004" s="122">
        <v>2.556</v>
      </c>
      <c r="Z1004" s="122">
        <v>3.125</v>
      </c>
      <c r="AA1004" s="122">
        <v>2.888</v>
      </c>
      <c r="AB1004" s="122">
        <v>3.006</v>
      </c>
      <c r="AC1004" s="122">
        <v>3.25</v>
      </c>
      <c r="AD1004" s="122">
        <v>3.033</v>
      </c>
      <c r="AE1004" s="122">
        <v>3.142</v>
      </c>
      <c r="AF1004" s="9">
        <f t="shared" si="1"/>
        <v>1004</v>
      </c>
    </row>
    <row r="1005" ht="15.75" customHeight="1">
      <c r="A1005" s="116">
        <v>44264.0</v>
      </c>
      <c r="B1005" s="122">
        <v>0.386</v>
      </c>
      <c r="C1005" s="122">
        <v>0.118</v>
      </c>
      <c r="D1005" s="122">
        <v>0.252</v>
      </c>
      <c r="E1005" s="123">
        <v>0.575</v>
      </c>
      <c r="F1005" s="122">
        <v>0.338</v>
      </c>
      <c r="G1005" s="123">
        <v>0.456</v>
      </c>
      <c r="H1005" s="122">
        <v>0.75</v>
      </c>
      <c r="I1005" s="123">
        <v>0.51</v>
      </c>
      <c r="J1005" s="122">
        <v>0.63</v>
      </c>
      <c r="K1005" s="123">
        <v>0.95</v>
      </c>
      <c r="L1005" s="122">
        <v>0.772</v>
      </c>
      <c r="M1005" s="123">
        <v>0.861</v>
      </c>
      <c r="N1005" s="122">
        <v>1.149</v>
      </c>
      <c r="O1005" s="123">
        <v>1.035</v>
      </c>
      <c r="P1005" s="122">
        <v>1.092</v>
      </c>
      <c r="Q1005" s="123">
        <v>1.572</v>
      </c>
      <c r="R1005" s="122">
        <v>1.416</v>
      </c>
      <c r="S1005" s="122">
        <v>1.494</v>
      </c>
      <c r="T1005" s="122">
        <v>2.444</v>
      </c>
      <c r="U1005" s="122">
        <v>2.321</v>
      </c>
      <c r="V1005" s="122">
        <v>2.383</v>
      </c>
      <c r="W1005" s="122">
        <v>2.65</v>
      </c>
      <c r="X1005" s="122">
        <v>2.51</v>
      </c>
      <c r="Y1005" s="122">
        <v>2.58</v>
      </c>
      <c r="Z1005" s="122">
        <v>3.125</v>
      </c>
      <c r="AA1005" s="122">
        <v>2.888</v>
      </c>
      <c r="AB1005" s="122">
        <v>3.006</v>
      </c>
      <c r="AC1005" s="122">
        <v>3.25</v>
      </c>
      <c r="AD1005" s="122">
        <v>3.033</v>
      </c>
      <c r="AE1005" s="122">
        <v>3.142</v>
      </c>
      <c r="AF1005" s="9">
        <f t="shared" si="1"/>
        <v>1005</v>
      </c>
    </row>
    <row r="1006" ht="15.75" customHeight="1">
      <c r="A1006" s="116">
        <v>44263.0</v>
      </c>
      <c r="B1006" s="122">
        <v>0.386</v>
      </c>
      <c r="C1006" s="122">
        <v>0.109</v>
      </c>
      <c r="D1006" s="122">
        <v>0.248</v>
      </c>
      <c r="E1006" s="123">
        <v>0.6</v>
      </c>
      <c r="F1006" s="122">
        <v>0.35</v>
      </c>
      <c r="G1006" s="123">
        <v>0.475</v>
      </c>
      <c r="H1006" s="122">
        <v>0.75</v>
      </c>
      <c r="I1006" s="123">
        <v>0.51</v>
      </c>
      <c r="J1006" s="122">
        <v>0.63</v>
      </c>
      <c r="K1006" s="123">
        <v>0.932</v>
      </c>
      <c r="L1006" s="122">
        <v>0.772</v>
      </c>
      <c r="M1006" s="123">
        <v>0.852</v>
      </c>
      <c r="N1006" s="122">
        <v>1.115</v>
      </c>
      <c r="O1006" s="123">
        <v>1.035</v>
      </c>
      <c r="P1006" s="122">
        <v>1.075</v>
      </c>
      <c r="Q1006" s="123">
        <v>1.561</v>
      </c>
      <c r="R1006" s="122">
        <v>1.409</v>
      </c>
      <c r="S1006" s="122">
        <v>1.485</v>
      </c>
      <c r="T1006" s="122">
        <v>2.43</v>
      </c>
      <c r="U1006" s="122">
        <v>2.311</v>
      </c>
      <c r="V1006" s="122">
        <v>2.371</v>
      </c>
      <c r="W1006" s="122">
        <v>2.653</v>
      </c>
      <c r="X1006" s="122">
        <v>2.479</v>
      </c>
      <c r="Y1006" s="122">
        <v>2.566</v>
      </c>
      <c r="Z1006" s="122">
        <v>3.125</v>
      </c>
      <c r="AA1006" s="122">
        <v>2.888</v>
      </c>
      <c r="AB1006" s="122">
        <v>3.006</v>
      </c>
      <c r="AC1006" s="122">
        <v>3.233</v>
      </c>
      <c r="AD1006" s="122">
        <v>3.017</v>
      </c>
      <c r="AE1006" s="122">
        <v>3.125</v>
      </c>
      <c r="AF1006" s="9">
        <f t="shared" si="1"/>
        <v>1006</v>
      </c>
    </row>
    <row r="1007" ht="15.75" customHeight="1">
      <c r="A1007" s="116">
        <v>44260.0</v>
      </c>
      <c r="B1007" s="122">
        <v>0.391</v>
      </c>
      <c r="C1007" s="122">
        <v>0.118</v>
      </c>
      <c r="D1007" s="122">
        <v>0.255</v>
      </c>
      <c r="E1007" s="123">
        <v>0.57</v>
      </c>
      <c r="F1007" s="122">
        <v>0.368</v>
      </c>
      <c r="G1007" s="123">
        <v>0.469</v>
      </c>
      <c r="H1007" s="122">
        <v>0.71</v>
      </c>
      <c r="I1007" s="123">
        <v>0.48</v>
      </c>
      <c r="J1007" s="122">
        <v>0.595</v>
      </c>
      <c r="K1007" s="123">
        <v>0.914</v>
      </c>
      <c r="L1007" s="122">
        <v>0.753</v>
      </c>
      <c r="M1007" s="123">
        <v>0.833</v>
      </c>
      <c r="N1007" s="122">
        <v>1.117</v>
      </c>
      <c r="O1007" s="123">
        <v>1.026</v>
      </c>
      <c r="P1007" s="122">
        <v>1.072</v>
      </c>
      <c r="Q1007" s="123">
        <v>1.583</v>
      </c>
      <c r="R1007" s="122">
        <v>1.41</v>
      </c>
      <c r="S1007" s="122">
        <v>1.497</v>
      </c>
      <c r="T1007" s="122">
        <v>2.404</v>
      </c>
      <c r="U1007" s="122">
        <v>2.3</v>
      </c>
      <c r="V1007" s="122">
        <v>2.352</v>
      </c>
      <c r="W1007" s="122">
        <v>2.632</v>
      </c>
      <c r="X1007" s="122">
        <v>2.484</v>
      </c>
      <c r="Y1007" s="122">
        <v>2.558</v>
      </c>
      <c r="Z1007" s="122">
        <v>3.125</v>
      </c>
      <c r="AA1007" s="122">
        <v>2.888</v>
      </c>
      <c r="AB1007" s="122">
        <v>3.006</v>
      </c>
      <c r="AC1007" s="122">
        <v>3.233</v>
      </c>
      <c r="AD1007" s="122">
        <v>3.017</v>
      </c>
      <c r="AE1007" s="122">
        <v>3.125</v>
      </c>
      <c r="AF1007" s="9">
        <f t="shared" si="1"/>
        <v>1007</v>
      </c>
    </row>
    <row r="1008" ht="15.75" customHeight="1">
      <c r="A1008" s="116">
        <v>44259.0</v>
      </c>
      <c r="B1008" s="122">
        <v>0.391</v>
      </c>
      <c r="C1008" s="122">
        <v>0.118</v>
      </c>
      <c r="D1008" s="122">
        <v>0.255</v>
      </c>
      <c r="E1008" s="123">
        <v>0.583</v>
      </c>
      <c r="F1008" s="122">
        <v>0.355</v>
      </c>
      <c r="G1008" s="123">
        <v>0.469</v>
      </c>
      <c r="H1008" s="122">
        <v>0.73</v>
      </c>
      <c r="I1008" s="123">
        <v>0.49</v>
      </c>
      <c r="J1008" s="122">
        <v>0.61</v>
      </c>
      <c r="K1008" s="123">
        <v>0.915</v>
      </c>
      <c r="L1008" s="122">
        <v>0.75</v>
      </c>
      <c r="M1008" s="123">
        <v>0.833</v>
      </c>
      <c r="N1008" s="122">
        <v>1.1</v>
      </c>
      <c r="O1008" s="123">
        <v>1.01</v>
      </c>
      <c r="P1008" s="122">
        <v>1.055</v>
      </c>
      <c r="Q1008" s="123">
        <v>1.533</v>
      </c>
      <c r="R1008" s="122">
        <v>1.393</v>
      </c>
      <c r="S1008" s="122">
        <v>1.463</v>
      </c>
      <c r="T1008" s="122">
        <v>2.399</v>
      </c>
      <c r="U1008" s="122">
        <v>2.268</v>
      </c>
      <c r="V1008" s="122">
        <v>2.334</v>
      </c>
      <c r="W1008" s="122">
        <v>2.596</v>
      </c>
      <c r="X1008" s="122">
        <v>2.467</v>
      </c>
      <c r="Y1008" s="122">
        <v>2.532</v>
      </c>
      <c r="Z1008" s="122">
        <v>3.1</v>
      </c>
      <c r="AA1008" s="122">
        <v>2.875</v>
      </c>
      <c r="AB1008" s="122">
        <v>2.988</v>
      </c>
      <c r="AC1008" s="122">
        <v>3.217</v>
      </c>
      <c r="AD1008" s="122">
        <v>3.017</v>
      </c>
      <c r="AE1008" s="122">
        <v>3.117</v>
      </c>
      <c r="AF1008" s="9">
        <f t="shared" si="1"/>
        <v>1008</v>
      </c>
    </row>
    <row r="1009" ht="15.75" customHeight="1">
      <c r="A1009" s="116">
        <v>44258.0</v>
      </c>
      <c r="B1009" s="122">
        <v>0.391</v>
      </c>
      <c r="C1009" s="122">
        <v>0.109</v>
      </c>
      <c r="D1009" s="122">
        <v>0.25</v>
      </c>
      <c r="E1009" s="123">
        <v>0.58</v>
      </c>
      <c r="F1009" s="122">
        <v>0.355</v>
      </c>
      <c r="G1009" s="123">
        <v>0.468</v>
      </c>
      <c r="H1009" s="122">
        <v>0.73</v>
      </c>
      <c r="I1009" s="123">
        <v>0.48</v>
      </c>
      <c r="J1009" s="122">
        <v>0.605</v>
      </c>
      <c r="K1009" s="123">
        <v>0.907</v>
      </c>
      <c r="L1009" s="122">
        <v>0.745</v>
      </c>
      <c r="M1009" s="123">
        <v>0.826</v>
      </c>
      <c r="N1009" s="122">
        <v>1.085</v>
      </c>
      <c r="O1009" s="123">
        <v>1.011</v>
      </c>
      <c r="P1009" s="122">
        <v>1.048</v>
      </c>
      <c r="Q1009" s="123">
        <v>1.517</v>
      </c>
      <c r="R1009" s="122">
        <v>1.354</v>
      </c>
      <c r="S1009" s="122">
        <v>1.436</v>
      </c>
      <c r="T1009" s="122">
        <v>2.354</v>
      </c>
      <c r="U1009" s="122">
        <v>2.257</v>
      </c>
      <c r="V1009" s="122">
        <v>2.306</v>
      </c>
      <c r="W1009" s="122">
        <v>2.57</v>
      </c>
      <c r="X1009" s="122">
        <v>2.443</v>
      </c>
      <c r="Y1009" s="122">
        <v>2.507</v>
      </c>
      <c r="Z1009" s="122">
        <v>3.1</v>
      </c>
      <c r="AA1009" s="122">
        <v>2.875</v>
      </c>
      <c r="AB1009" s="122">
        <v>2.988</v>
      </c>
      <c r="AC1009" s="122">
        <v>3.217</v>
      </c>
      <c r="AD1009" s="122">
        <v>3.017</v>
      </c>
      <c r="AE1009" s="122">
        <v>3.117</v>
      </c>
      <c r="AF1009" s="9">
        <f t="shared" si="1"/>
        <v>1009</v>
      </c>
    </row>
    <row r="1010" ht="15.75" customHeight="1">
      <c r="A1010" s="116">
        <v>44257.0</v>
      </c>
      <c r="B1010" s="122">
        <v>0.4</v>
      </c>
      <c r="C1010" s="122">
        <v>0.127</v>
      </c>
      <c r="D1010" s="122">
        <v>0.264</v>
      </c>
      <c r="E1010" s="123">
        <v>0.588</v>
      </c>
      <c r="F1010" s="122">
        <v>0.388</v>
      </c>
      <c r="G1010" s="123">
        <v>0.488</v>
      </c>
      <c r="H1010" s="122">
        <v>0.74</v>
      </c>
      <c r="I1010" s="123">
        <v>0.52</v>
      </c>
      <c r="J1010" s="122">
        <v>0.63</v>
      </c>
      <c r="K1010" s="123">
        <v>0.911</v>
      </c>
      <c r="L1010" s="122">
        <v>0.772</v>
      </c>
      <c r="M1010" s="123">
        <v>0.841</v>
      </c>
      <c r="N1010" s="122">
        <v>1.082</v>
      </c>
      <c r="O1010" s="123">
        <v>1.024</v>
      </c>
      <c r="P1010" s="122">
        <v>1.053</v>
      </c>
      <c r="Q1010" s="123">
        <v>1.532</v>
      </c>
      <c r="R1010" s="122">
        <v>1.346</v>
      </c>
      <c r="S1010" s="122">
        <v>1.439</v>
      </c>
      <c r="T1010" s="122">
        <v>2.362</v>
      </c>
      <c r="U1010" s="122">
        <v>2.24</v>
      </c>
      <c r="V1010" s="122">
        <v>2.301</v>
      </c>
      <c r="W1010" s="122">
        <v>2.572</v>
      </c>
      <c r="X1010" s="122">
        <v>2.441</v>
      </c>
      <c r="Y1010" s="122">
        <v>2.507</v>
      </c>
      <c r="Z1010" s="122">
        <v>3.028</v>
      </c>
      <c r="AA1010" s="122">
        <v>2.858</v>
      </c>
      <c r="AB1010" s="122">
        <v>2.943</v>
      </c>
      <c r="AC1010" s="122">
        <v>3.175</v>
      </c>
      <c r="AD1010" s="122">
        <v>3.0</v>
      </c>
      <c r="AE1010" s="122">
        <v>3.088</v>
      </c>
      <c r="AF1010" s="9">
        <f t="shared" si="1"/>
        <v>1010</v>
      </c>
    </row>
    <row r="1011" ht="15.75" customHeight="1">
      <c r="A1011" s="116">
        <v>44256.0</v>
      </c>
      <c r="B1011" s="122">
        <v>0.405</v>
      </c>
      <c r="C1011" s="122">
        <v>0.132</v>
      </c>
      <c r="D1011" s="122">
        <v>0.268</v>
      </c>
      <c r="E1011" s="123">
        <v>0.65</v>
      </c>
      <c r="F1011" s="122">
        <v>0.375</v>
      </c>
      <c r="G1011" s="123">
        <v>0.513</v>
      </c>
      <c r="H1011" s="122">
        <v>0.77</v>
      </c>
      <c r="I1011" s="123">
        <v>0.566</v>
      </c>
      <c r="J1011" s="122">
        <v>0.668</v>
      </c>
      <c r="K1011" s="123">
        <v>0.943</v>
      </c>
      <c r="L1011" s="122">
        <v>0.793</v>
      </c>
      <c r="M1011" s="123">
        <v>0.868</v>
      </c>
      <c r="N1011" s="122">
        <v>1.115</v>
      </c>
      <c r="O1011" s="123">
        <v>1.019</v>
      </c>
      <c r="P1011" s="122">
        <v>1.067</v>
      </c>
      <c r="Q1011" s="123">
        <v>1.531</v>
      </c>
      <c r="R1011" s="122">
        <v>1.378</v>
      </c>
      <c r="S1011" s="122">
        <v>1.455</v>
      </c>
      <c r="T1011" s="122">
        <v>2.394</v>
      </c>
      <c r="U1011" s="122">
        <v>2.257</v>
      </c>
      <c r="V1011" s="122">
        <v>2.326</v>
      </c>
      <c r="W1011" s="122">
        <v>2.596</v>
      </c>
      <c r="X1011" s="122">
        <v>2.473</v>
      </c>
      <c r="Y1011" s="122">
        <v>2.535</v>
      </c>
      <c r="Z1011" s="122">
        <v>3.028</v>
      </c>
      <c r="AA1011" s="122">
        <v>2.858</v>
      </c>
      <c r="AB1011" s="122">
        <v>2.943</v>
      </c>
      <c r="AC1011" s="122">
        <v>3.175</v>
      </c>
      <c r="AD1011" s="122">
        <v>3.0</v>
      </c>
      <c r="AE1011" s="122">
        <v>3.088</v>
      </c>
      <c r="AF1011" s="9">
        <f t="shared" si="1"/>
        <v>1011</v>
      </c>
    </row>
    <row r="1012" ht="15.75" customHeight="1">
      <c r="A1012" s="116">
        <v>44253.0</v>
      </c>
      <c r="B1012" s="122">
        <v>0.405</v>
      </c>
      <c r="C1012" s="122">
        <v>0.132</v>
      </c>
      <c r="D1012" s="122">
        <v>0.268</v>
      </c>
      <c r="E1012" s="123">
        <v>0.645</v>
      </c>
      <c r="F1012" s="122">
        <v>0.433</v>
      </c>
      <c r="G1012" s="123">
        <v>0.539</v>
      </c>
      <c r="H1012" s="122">
        <v>0.8</v>
      </c>
      <c r="I1012" s="123">
        <v>0.56</v>
      </c>
      <c r="J1012" s="122">
        <v>0.68</v>
      </c>
      <c r="K1012" s="123">
        <v>0.977</v>
      </c>
      <c r="L1012" s="122">
        <v>0.789</v>
      </c>
      <c r="M1012" s="123">
        <v>0.883</v>
      </c>
      <c r="N1012" s="122">
        <v>1.155</v>
      </c>
      <c r="O1012" s="123">
        <v>1.018</v>
      </c>
      <c r="P1012" s="122">
        <v>1.086</v>
      </c>
      <c r="Q1012" s="123">
        <v>1.535</v>
      </c>
      <c r="R1012" s="122">
        <v>1.419</v>
      </c>
      <c r="S1012" s="122">
        <v>1.477</v>
      </c>
      <c r="T1012" s="122">
        <v>2.414</v>
      </c>
      <c r="U1012" s="122">
        <v>2.303</v>
      </c>
      <c r="V1012" s="122">
        <v>2.359</v>
      </c>
      <c r="W1012" s="122">
        <v>2.624</v>
      </c>
      <c r="X1012" s="122">
        <v>2.5</v>
      </c>
      <c r="Y1012" s="122">
        <v>2.562</v>
      </c>
      <c r="Z1012" s="122">
        <v>3.025</v>
      </c>
      <c r="AA1012" s="122">
        <v>2.858</v>
      </c>
      <c r="AB1012" s="122">
        <v>2.942</v>
      </c>
      <c r="AC1012" s="122">
        <v>3.175</v>
      </c>
      <c r="AD1012" s="122">
        <v>3.0</v>
      </c>
      <c r="AE1012" s="122">
        <v>3.088</v>
      </c>
      <c r="AF1012" s="9">
        <f t="shared" si="1"/>
        <v>1012</v>
      </c>
    </row>
    <row r="1013" ht="15.75" customHeight="1">
      <c r="A1013" s="116">
        <v>44252.0</v>
      </c>
      <c r="B1013" s="122">
        <v>0.373</v>
      </c>
      <c r="C1013" s="122">
        <v>0.105</v>
      </c>
      <c r="D1013" s="122">
        <v>0.239</v>
      </c>
      <c r="E1013" s="123">
        <v>0.59</v>
      </c>
      <c r="F1013" s="122">
        <v>0.33</v>
      </c>
      <c r="G1013" s="123">
        <v>0.46</v>
      </c>
      <c r="H1013" s="122">
        <v>0.74</v>
      </c>
      <c r="I1013" s="123">
        <v>0.53</v>
      </c>
      <c r="J1013" s="122">
        <v>0.635</v>
      </c>
      <c r="K1013" s="123">
        <v>0.926</v>
      </c>
      <c r="L1013" s="122">
        <v>0.763</v>
      </c>
      <c r="M1013" s="123">
        <v>0.845</v>
      </c>
      <c r="N1013" s="122">
        <v>1.112</v>
      </c>
      <c r="O1013" s="123">
        <v>0.996</v>
      </c>
      <c r="P1013" s="122">
        <v>1.054</v>
      </c>
      <c r="Q1013" s="123">
        <v>1.502</v>
      </c>
      <c r="R1013" s="122">
        <v>1.355</v>
      </c>
      <c r="S1013" s="122">
        <v>1.429</v>
      </c>
      <c r="T1013" s="122">
        <v>2.345</v>
      </c>
      <c r="U1013" s="122">
        <v>2.254</v>
      </c>
      <c r="V1013" s="122">
        <v>2.3</v>
      </c>
      <c r="W1013" s="122">
        <v>2.559</v>
      </c>
      <c r="X1013" s="122">
        <v>2.443</v>
      </c>
      <c r="Y1013" s="122">
        <v>2.501</v>
      </c>
      <c r="Z1013" s="122">
        <v>2.998</v>
      </c>
      <c r="AA1013" s="122">
        <v>2.83</v>
      </c>
      <c r="AB1013" s="122">
        <v>2.914</v>
      </c>
      <c r="AC1013" s="122">
        <v>3.167</v>
      </c>
      <c r="AD1013" s="122">
        <v>3.0</v>
      </c>
      <c r="AE1013" s="122">
        <v>3.083</v>
      </c>
      <c r="AF1013" s="9">
        <f t="shared" si="1"/>
        <v>1013</v>
      </c>
    </row>
    <row r="1014" ht="15.75" customHeight="1">
      <c r="A1014" s="116">
        <v>44251.0</v>
      </c>
      <c r="B1014" s="122">
        <v>0.368</v>
      </c>
      <c r="C1014" s="122">
        <v>0.1</v>
      </c>
      <c r="D1014" s="122">
        <v>0.234</v>
      </c>
      <c r="E1014" s="123">
        <v>0.542</v>
      </c>
      <c r="F1014" s="122">
        <v>0.344</v>
      </c>
      <c r="G1014" s="123">
        <v>0.443</v>
      </c>
      <c r="H1014" s="122">
        <v>0.667</v>
      </c>
      <c r="I1014" s="123">
        <v>0.52</v>
      </c>
      <c r="J1014" s="122">
        <v>0.594</v>
      </c>
      <c r="K1014" s="123">
        <v>0.894</v>
      </c>
      <c r="L1014" s="122">
        <v>0.749</v>
      </c>
      <c r="M1014" s="123">
        <v>0.822</v>
      </c>
      <c r="N1014" s="122">
        <v>1.122</v>
      </c>
      <c r="O1014" s="123">
        <v>0.977</v>
      </c>
      <c r="P1014" s="122">
        <v>1.05</v>
      </c>
      <c r="Q1014" s="123">
        <v>1.477</v>
      </c>
      <c r="R1014" s="122">
        <v>1.293</v>
      </c>
      <c r="S1014" s="122">
        <v>1.385</v>
      </c>
      <c r="T1014" s="122">
        <v>2.324</v>
      </c>
      <c r="U1014" s="122">
        <v>2.208</v>
      </c>
      <c r="V1014" s="122">
        <v>2.266</v>
      </c>
      <c r="W1014" s="122">
        <v>2.522</v>
      </c>
      <c r="X1014" s="122">
        <v>2.422</v>
      </c>
      <c r="Y1014" s="122">
        <v>2.472</v>
      </c>
      <c r="Z1014" s="122">
        <v>2.992</v>
      </c>
      <c r="AA1014" s="122">
        <v>2.817</v>
      </c>
      <c r="AB1014" s="122">
        <v>2.904</v>
      </c>
      <c r="AC1014" s="122">
        <v>3.167</v>
      </c>
      <c r="AD1014" s="122">
        <v>2.992</v>
      </c>
      <c r="AE1014" s="122">
        <v>3.079</v>
      </c>
      <c r="AF1014" s="9">
        <f t="shared" si="1"/>
        <v>1014</v>
      </c>
    </row>
    <row r="1015" ht="15.75" customHeight="1">
      <c r="A1015" s="116">
        <v>44250.0</v>
      </c>
      <c r="B1015" s="122">
        <v>0.373</v>
      </c>
      <c r="C1015" s="122">
        <v>0.105</v>
      </c>
      <c r="D1015" s="122">
        <v>0.239</v>
      </c>
      <c r="E1015" s="123">
        <v>0.7</v>
      </c>
      <c r="F1015" s="122">
        <v>0.45</v>
      </c>
      <c r="G1015" s="123">
        <v>0.575</v>
      </c>
      <c r="H1015" s="122">
        <v>0.663</v>
      </c>
      <c r="I1015" s="123">
        <v>0.517</v>
      </c>
      <c r="J1015" s="122">
        <v>0.59</v>
      </c>
      <c r="K1015" s="123">
        <v>0.889</v>
      </c>
      <c r="L1015" s="122">
        <v>0.757</v>
      </c>
      <c r="M1015" s="123">
        <v>0.823</v>
      </c>
      <c r="N1015" s="122">
        <v>1.115</v>
      </c>
      <c r="O1015" s="123">
        <v>0.997</v>
      </c>
      <c r="P1015" s="122">
        <v>1.056</v>
      </c>
      <c r="Q1015" s="123">
        <v>1.472</v>
      </c>
      <c r="R1015" s="122">
        <v>1.295</v>
      </c>
      <c r="S1015" s="122">
        <v>1.384</v>
      </c>
      <c r="T1015" s="122">
        <v>2.33</v>
      </c>
      <c r="U1015" s="122">
        <v>2.204</v>
      </c>
      <c r="V1015" s="122">
        <v>2.267</v>
      </c>
      <c r="W1015" s="122">
        <v>2.529</v>
      </c>
      <c r="X1015" s="122">
        <v>2.394</v>
      </c>
      <c r="Y1015" s="122">
        <v>2.462</v>
      </c>
      <c r="Z1015" s="122">
        <v>2.983</v>
      </c>
      <c r="AA1015" s="122">
        <v>2.817</v>
      </c>
      <c r="AB1015" s="122">
        <v>2.9</v>
      </c>
      <c r="AC1015" s="122">
        <v>3.167</v>
      </c>
      <c r="AD1015" s="122">
        <v>2.992</v>
      </c>
      <c r="AE1015" s="122">
        <v>3.079</v>
      </c>
      <c r="AF1015" s="9">
        <f t="shared" si="1"/>
        <v>1015</v>
      </c>
    </row>
    <row r="1016" ht="15.75" customHeight="1">
      <c r="A1016" s="116">
        <v>44249.0</v>
      </c>
      <c r="B1016" s="122">
        <v>0.386</v>
      </c>
      <c r="C1016" s="122">
        <v>0.114</v>
      </c>
      <c r="D1016" s="122">
        <v>0.25</v>
      </c>
      <c r="E1016" s="123">
        <v>0.683</v>
      </c>
      <c r="F1016" s="122">
        <v>0.433</v>
      </c>
      <c r="G1016" s="123">
        <v>0.558</v>
      </c>
      <c r="H1016" s="122">
        <v>0.658</v>
      </c>
      <c r="I1016" s="123">
        <v>0.542</v>
      </c>
      <c r="J1016" s="122">
        <v>0.6</v>
      </c>
      <c r="K1016" s="123">
        <v>0.877</v>
      </c>
      <c r="L1016" s="122">
        <v>0.776</v>
      </c>
      <c r="M1016" s="123">
        <v>0.827</v>
      </c>
      <c r="N1016" s="122">
        <v>1.095</v>
      </c>
      <c r="O1016" s="123">
        <v>1.011</v>
      </c>
      <c r="P1016" s="122">
        <v>1.053</v>
      </c>
      <c r="Q1016" s="123">
        <v>1.439</v>
      </c>
      <c r="R1016" s="122">
        <v>1.31</v>
      </c>
      <c r="S1016" s="122">
        <v>1.375</v>
      </c>
      <c r="T1016" s="122">
        <v>2.296</v>
      </c>
      <c r="U1016" s="122">
        <v>2.19</v>
      </c>
      <c r="V1016" s="122">
        <v>2.243</v>
      </c>
      <c r="W1016" s="122">
        <v>2.499</v>
      </c>
      <c r="X1016" s="122">
        <v>2.392</v>
      </c>
      <c r="Y1016" s="122">
        <v>2.446</v>
      </c>
      <c r="Z1016" s="122">
        <v>2.975</v>
      </c>
      <c r="AA1016" s="122">
        <v>2.808</v>
      </c>
      <c r="AB1016" s="122">
        <v>2.892</v>
      </c>
      <c r="AC1016" s="122">
        <v>3.167</v>
      </c>
      <c r="AD1016" s="122">
        <v>2.992</v>
      </c>
      <c r="AE1016" s="122">
        <v>3.079</v>
      </c>
      <c r="AF1016" s="9">
        <f t="shared" si="1"/>
        <v>1016</v>
      </c>
    </row>
    <row r="1017" ht="15.75" customHeight="1">
      <c r="A1017" s="116">
        <v>44246.0</v>
      </c>
      <c r="B1017" s="122">
        <v>0.386</v>
      </c>
      <c r="C1017" s="122">
        <v>0.114</v>
      </c>
      <c r="D1017" s="122">
        <v>0.25</v>
      </c>
      <c r="E1017" s="123">
        <v>0.65</v>
      </c>
      <c r="F1017" s="122">
        <v>0.483</v>
      </c>
      <c r="G1017" s="123">
        <v>0.567</v>
      </c>
      <c r="H1017" s="122">
        <v>0.713</v>
      </c>
      <c r="I1017" s="123">
        <v>0.583</v>
      </c>
      <c r="J1017" s="122">
        <v>0.648</v>
      </c>
      <c r="K1017" s="123">
        <v>0.905</v>
      </c>
      <c r="L1017" s="122">
        <v>0.792</v>
      </c>
      <c r="M1017" s="123">
        <v>0.848</v>
      </c>
      <c r="N1017" s="122">
        <v>1.096</v>
      </c>
      <c r="O1017" s="123">
        <v>1.001</v>
      </c>
      <c r="P1017" s="122">
        <v>1.049</v>
      </c>
      <c r="Q1017" s="123">
        <v>1.401</v>
      </c>
      <c r="R1017" s="122">
        <v>1.27</v>
      </c>
      <c r="S1017" s="122">
        <v>1.336</v>
      </c>
      <c r="T1017" s="122">
        <v>2.274</v>
      </c>
      <c r="U1017" s="122">
        <v>2.181</v>
      </c>
      <c r="V1017" s="122">
        <v>2.228</v>
      </c>
      <c r="W1017" s="122">
        <v>2.487</v>
      </c>
      <c r="X1017" s="122">
        <v>2.382</v>
      </c>
      <c r="Y1017" s="122">
        <v>2.435</v>
      </c>
      <c r="Z1017" s="122">
        <v>2.975</v>
      </c>
      <c r="AA1017" s="122">
        <v>2.808</v>
      </c>
      <c r="AB1017" s="122">
        <v>2.892</v>
      </c>
      <c r="AC1017" s="122">
        <v>3.167</v>
      </c>
      <c r="AD1017" s="122">
        <v>2.992</v>
      </c>
      <c r="AE1017" s="122">
        <v>3.079</v>
      </c>
      <c r="AF1017" s="9">
        <f t="shared" si="1"/>
        <v>1017</v>
      </c>
    </row>
    <row r="1018" ht="15.75" customHeight="1">
      <c r="A1018" s="116">
        <v>44245.0</v>
      </c>
      <c r="B1018" s="122">
        <v>0.377</v>
      </c>
      <c r="C1018" s="122">
        <v>0.105</v>
      </c>
      <c r="D1018" s="122">
        <v>0.241</v>
      </c>
      <c r="E1018" s="123">
        <v>0.633</v>
      </c>
      <c r="F1018" s="122">
        <v>0.4</v>
      </c>
      <c r="G1018" s="123">
        <v>0.517</v>
      </c>
      <c r="H1018" s="122">
        <v>0.774</v>
      </c>
      <c r="I1018" s="123">
        <v>0.574</v>
      </c>
      <c r="J1018" s="122">
        <v>0.674</v>
      </c>
      <c r="K1018" s="123">
        <v>0.944</v>
      </c>
      <c r="L1018" s="122">
        <v>0.775</v>
      </c>
      <c r="M1018" s="123">
        <v>0.86</v>
      </c>
      <c r="N1018" s="122">
        <v>1.114</v>
      </c>
      <c r="O1018" s="123">
        <v>0.976</v>
      </c>
      <c r="P1018" s="122">
        <v>1.045</v>
      </c>
      <c r="Q1018" s="123">
        <v>1.425</v>
      </c>
      <c r="R1018" s="122">
        <v>1.242</v>
      </c>
      <c r="S1018" s="122">
        <v>1.334</v>
      </c>
      <c r="T1018" s="122">
        <v>2.305</v>
      </c>
      <c r="U1018" s="122">
        <v>2.192</v>
      </c>
      <c r="V1018" s="122">
        <v>2.249</v>
      </c>
      <c r="W1018" s="122">
        <v>2.51</v>
      </c>
      <c r="X1018" s="122">
        <v>2.384</v>
      </c>
      <c r="Y1018" s="122">
        <v>2.447</v>
      </c>
      <c r="Z1018" s="122">
        <v>2.975</v>
      </c>
      <c r="AA1018" s="122">
        <v>2.808</v>
      </c>
      <c r="AB1018" s="122">
        <v>2.892</v>
      </c>
      <c r="AC1018" s="122">
        <v>3.167</v>
      </c>
      <c r="AD1018" s="122">
        <v>2.992</v>
      </c>
      <c r="AE1018" s="122">
        <v>3.079</v>
      </c>
      <c r="AF1018" s="9">
        <f t="shared" si="1"/>
        <v>1018</v>
      </c>
    </row>
    <row r="1019" ht="15.75" customHeight="1">
      <c r="A1019" s="116">
        <v>44244.0</v>
      </c>
      <c r="B1019" s="122">
        <v>0.373</v>
      </c>
      <c r="C1019" s="122">
        <v>0.1</v>
      </c>
      <c r="D1019" s="122">
        <v>0.236</v>
      </c>
      <c r="E1019" s="123">
        <v>0.55</v>
      </c>
      <c r="F1019" s="122">
        <v>0.295</v>
      </c>
      <c r="G1019" s="123">
        <v>0.423</v>
      </c>
      <c r="H1019" s="122">
        <v>0.84</v>
      </c>
      <c r="I1019" s="123">
        <v>0.59</v>
      </c>
      <c r="J1019" s="122">
        <v>0.715</v>
      </c>
      <c r="K1019" s="123">
        <v>0.981</v>
      </c>
      <c r="L1019" s="122">
        <v>0.784</v>
      </c>
      <c r="M1019" s="123">
        <v>0.883</v>
      </c>
      <c r="N1019" s="122">
        <v>1.123</v>
      </c>
      <c r="O1019" s="123">
        <v>0.978</v>
      </c>
      <c r="P1019" s="122">
        <v>1.05</v>
      </c>
      <c r="Q1019" s="123">
        <v>1.417</v>
      </c>
      <c r="R1019" s="122">
        <v>1.251</v>
      </c>
      <c r="S1019" s="122">
        <v>1.334</v>
      </c>
      <c r="T1019" s="122">
        <v>2.289</v>
      </c>
      <c r="U1019" s="122">
        <v>2.186</v>
      </c>
      <c r="V1019" s="122">
        <v>2.238</v>
      </c>
      <c r="W1019" s="122">
        <v>2.486</v>
      </c>
      <c r="X1019" s="122">
        <v>2.372</v>
      </c>
      <c r="Y1019" s="122">
        <v>2.429</v>
      </c>
      <c r="Z1019" s="122">
        <v>2.975</v>
      </c>
      <c r="AA1019" s="122">
        <v>2.808</v>
      </c>
      <c r="AB1019" s="122">
        <v>2.892</v>
      </c>
      <c r="AC1019" s="122">
        <v>3.167</v>
      </c>
      <c r="AD1019" s="122">
        <v>2.992</v>
      </c>
      <c r="AE1019" s="122">
        <v>3.079</v>
      </c>
      <c r="AF1019" s="9">
        <f t="shared" si="1"/>
        <v>1019</v>
      </c>
    </row>
    <row r="1020" ht="15.75" customHeight="1">
      <c r="A1020" s="116">
        <v>44236.0</v>
      </c>
      <c r="B1020" s="122">
        <v>0.373</v>
      </c>
      <c r="C1020" s="122">
        <v>0.105</v>
      </c>
      <c r="D1020" s="122">
        <v>0.239</v>
      </c>
      <c r="E1020" s="123">
        <v>0.555</v>
      </c>
      <c r="F1020" s="122">
        <v>0.309</v>
      </c>
      <c r="G1020" s="123">
        <v>0.432</v>
      </c>
      <c r="H1020" s="122">
        <v>0.84</v>
      </c>
      <c r="I1020" s="123">
        <v>0.59</v>
      </c>
      <c r="J1020" s="122">
        <v>0.715</v>
      </c>
      <c r="K1020" s="123">
        <v>0.989</v>
      </c>
      <c r="L1020" s="122">
        <v>0.761</v>
      </c>
      <c r="M1020" s="123">
        <v>0.875</v>
      </c>
      <c r="N1020" s="122">
        <v>1.138</v>
      </c>
      <c r="O1020" s="123">
        <v>0.932</v>
      </c>
      <c r="P1020" s="122">
        <v>1.035</v>
      </c>
      <c r="Q1020" s="123">
        <v>1.433</v>
      </c>
      <c r="R1020" s="122">
        <v>1.224</v>
      </c>
      <c r="S1020" s="122">
        <v>1.329</v>
      </c>
      <c r="T1020" s="122">
        <v>2.318</v>
      </c>
      <c r="U1020" s="122">
        <v>2.143</v>
      </c>
      <c r="V1020" s="122">
        <v>2.231</v>
      </c>
      <c r="W1020" s="122">
        <v>2.519</v>
      </c>
      <c r="X1020" s="122">
        <v>2.343</v>
      </c>
      <c r="Y1020" s="122">
        <v>2.431</v>
      </c>
      <c r="Z1020" s="122">
        <v>2.975</v>
      </c>
      <c r="AA1020" s="122">
        <v>2.808</v>
      </c>
      <c r="AB1020" s="122">
        <v>2.892</v>
      </c>
      <c r="AC1020" s="122">
        <v>3.167</v>
      </c>
      <c r="AD1020" s="122">
        <v>2.992</v>
      </c>
      <c r="AE1020" s="122">
        <v>3.079</v>
      </c>
      <c r="AF1020" s="9">
        <f t="shared" si="1"/>
        <v>1020</v>
      </c>
    </row>
    <row r="1021" ht="15.75" customHeight="1">
      <c r="A1021" s="116">
        <v>44235.0</v>
      </c>
      <c r="B1021" s="122">
        <v>0.373</v>
      </c>
      <c r="C1021" s="122">
        <v>0.105</v>
      </c>
      <c r="D1021" s="122">
        <v>0.239</v>
      </c>
      <c r="E1021" s="123">
        <v>0.55</v>
      </c>
      <c r="F1021" s="122">
        <v>0.3</v>
      </c>
      <c r="G1021" s="123">
        <v>0.425</v>
      </c>
      <c r="H1021" s="122">
        <v>0.85</v>
      </c>
      <c r="I1021" s="123">
        <v>0.59</v>
      </c>
      <c r="J1021" s="122">
        <v>0.72</v>
      </c>
      <c r="K1021" s="123">
        <v>0.98</v>
      </c>
      <c r="L1021" s="122">
        <v>0.777</v>
      </c>
      <c r="M1021" s="123">
        <v>0.879</v>
      </c>
      <c r="N1021" s="122">
        <v>1.111</v>
      </c>
      <c r="O1021" s="123">
        <v>0.965</v>
      </c>
      <c r="P1021" s="122">
        <v>1.038</v>
      </c>
      <c r="Q1021" s="123">
        <v>1.431</v>
      </c>
      <c r="R1021" s="122">
        <v>1.229</v>
      </c>
      <c r="S1021" s="122">
        <v>1.33</v>
      </c>
      <c r="T1021" s="122">
        <v>2.311</v>
      </c>
      <c r="U1021" s="122">
        <v>2.143</v>
      </c>
      <c r="V1021" s="122">
        <v>2.227</v>
      </c>
      <c r="W1021" s="122">
        <v>2.514</v>
      </c>
      <c r="X1021" s="122">
        <v>2.338</v>
      </c>
      <c r="Y1021" s="122">
        <v>2.426</v>
      </c>
      <c r="Z1021" s="122">
        <v>2.975</v>
      </c>
      <c r="AA1021" s="122">
        <v>2.808</v>
      </c>
      <c r="AB1021" s="122">
        <v>2.892</v>
      </c>
      <c r="AC1021" s="122">
        <v>3.167</v>
      </c>
      <c r="AD1021" s="122">
        <v>2.992</v>
      </c>
      <c r="AE1021" s="122">
        <v>3.079</v>
      </c>
      <c r="AF1021" s="9">
        <f t="shared" si="1"/>
        <v>1021</v>
      </c>
    </row>
    <row r="1022" ht="15.75" customHeight="1">
      <c r="A1022" s="116">
        <v>44232.0</v>
      </c>
      <c r="B1022" s="122">
        <v>0.368</v>
      </c>
      <c r="C1022" s="122">
        <v>0.095</v>
      </c>
      <c r="D1022" s="122">
        <v>0.232</v>
      </c>
      <c r="E1022" s="123">
        <v>0.55</v>
      </c>
      <c r="F1022" s="122">
        <v>0.291</v>
      </c>
      <c r="G1022" s="123">
        <v>0.42</v>
      </c>
      <c r="H1022" s="122">
        <v>0.85</v>
      </c>
      <c r="I1022" s="123">
        <v>0.61</v>
      </c>
      <c r="J1022" s="122">
        <v>0.73</v>
      </c>
      <c r="K1022" s="123">
        <v>0.99</v>
      </c>
      <c r="L1022" s="122">
        <v>0.807</v>
      </c>
      <c r="M1022" s="123">
        <v>0.898</v>
      </c>
      <c r="N1022" s="122">
        <v>1.129</v>
      </c>
      <c r="O1022" s="123">
        <v>1.005</v>
      </c>
      <c r="P1022" s="122">
        <v>1.067</v>
      </c>
      <c r="Q1022" s="123">
        <v>1.429</v>
      </c>
      <c r="R1022" s="122">
        <v>1.261</v>
      </c>
      <c r="S1022" s="122">
        <v>1.345</v>
      </c>
      <c r="T1022" s="122">
        <v>2.289</v>
      </c>
      <c r="U1022" s="122">
        <v>2.157</v>
      </c>
      <c r="V1022" s="122">
        <v>2.223</v>
      </c>
      <c r="W1022" s="122">
        <v>2.485</v>
      </c>
      <c r="X1022" s="122">
        <v>2.367</v>
      </c>
      <c r="Y1022" s="122">
        <v>2.426</v>
      </c>
      <c r="Z1022" s="122">
        <v>2.98</v>
      </c>
      <c r="AA1022" s="122">
        <v>2.81</v>
      </c>
      <c r="AB1022" s="122">
        <v>2.895</v>
      </c>
      <c r="AC1022" s="122">
        <v>3.17</v>
      </c>
      <c r="AD1022" s="122">
        <v>2.99</v>
      </c>
      <c r="AE1022" s="122">
        <v>3.08</v>
      </c>
      <c r="AF1022" s="9">
        <f t="shared" si="1"/>
        <v>1022</v>
      </c>
    </row>
    <row r="1023" ht="15.75" customHeight="1">
      <c r="A1023" s="116">
        <v>44231.0</v>
      </c>
      <c r="B1023" s="122">
        <v>0.368</v>
      </c>
      <c r="C1023" s="122">
        <v>0.105</v>
      </c>
      <c r="D1023" s="122">
        <v>0.236</v>
      </c>
      <c r="E1023" s="123">
        <v>0.545</v>
      </c>
      <c r="F1023" s="122">
        <v>0.295</v>
      </c>
      <c r="G1023" s="123">
        <v>0.42</v>
      </c>
      <c r="H1023" s="122">
        <v>0.824</v>
      </c>
      <c r="I1023" s="123">
        <v>0.636</v>
      </c>
      <c r="J1023" s="122">
        <v>0.73</v>
      </c>
      <c r="K1023" s="123">
        <v>0.989</v>
      </c>
      <c r="L1023" s="122">
        <v>0.822</v>
      </c>
      <c r="M1023" s="123">
        <v>0.905</v>
      </c>
      <c r="N1023" s="122">
        <v>1.154</v>
      </c>
      <c r="O1023" s="123">
        <v>1.008</v>
      </c>
      <c r="P1023" s="122">
        <v>1.081</v>
      </c>
      <c r="Q1023" s="123">
        <v>1.432</v>
      </c>
      <c r="R1023" s="122">
        <v>1.271</v>
      </c>
      <c r="S1023" s="122">
        <v>1.352</v>
      </c>
      <c r="T1023" s="122">
        <v>2.29</v>
      </c>
      <c r="U1023" s="122">
        <v>2.187</v>
      </c>
      <c r="V1023" s="122">
        <v>2.239</v>
      </c>
      <c r="W1023" s="122">
        <v>2.518</v>
      </c>
      <c r="X1023" s="122">
        <v>2.372</v>
      </c>
      <c r="Y1023" s="122">
        <v>2.445</v>
      </c>
      <c r="Z1023" s="122">
        <v>2.983</v>
      </c>
      <c r="AA1023" s="122">
        <v>2.817</v>
      </c>
      <c r="AB1023" s="122">
        <v>2.9</v>
      </c>
      <c r="AC1023" s="122">
        <v>3.167</v>
      </c>
      <c r="AD1023" s="122">
        <v>2.992</v>
      </c>
      <c r="AE1023" s="122">
        <v>3.079</v>
      </c>
      <c r="AF1023" s="9">
        <f t="shared" si="1"/>
        <v>1023</v>
      </c>
    </row>
    <row r="1024" ht="15.75" customHeight="1">
      <c r="A1024" s="116">
        <v>44230.0</v>
      </c>
      <c r="B1024" s="122">
        <v>0.373</v>
      </c>
      <c r="C1024" s="122">
        <v>0.105</v>
      </c>
      <c r="D1024" s="122">
        <v>0.239</v>
      </c>
      <c r="E1024" s="123">
        <v>0.559</v>
      </c>
      <c r="F1024" s="122">
        <v>0.305</v>
      </c>
      <c r="G1024" s="123">
        <v>0.432</v>
      </c>
      <c r="H1024" s="122">
        <v>0.84</v>
      </c>
      <c r="I1024" s="123">
        <v>0.65</v>
      </c>
      <c r="J1024" s="122">
        <v>0.745</v>
      </c>
      <c r="K1024" s="123">
        <v>1.068</v>
      </c>
      <c r="L1024" s="122">
        <v>0.839</v>
      </c>
      <c r="M1024" s="123">
        <v>0.953</v>
      </c>
      <c r="N1024" s="122">
        <v>1.295</v>
      </c>
      <c r="O1024" s="123">
        <v>1.027</v>
      </c>
      <c r="P1024" s="122">
        <v>1.161</v>
      </c>
      <c r="Q1024" s="123">
        <v>1.523</v>
      </c>
      <c r="R1024" s="122">
        <v>1.277</v>
      </c>
      <c r="S1024" s="122">
        <v>1.4</v>
      </c>
      <c r="T1024" s="122">
        <v>2.331</v>
      </c>
      <c r="U1024" s="122">
        <v>2.193</v>
      </c>
      <c r="V1024" s="122">
        <v>2.262</v>
      </c>
      <c r="W1024" s="122">
        <v>2.529</v>
      </c>
      <c r="X1024" s="122">
        <v>2.394</v>
      </c>
      <c r="Y1024" s="122">
        <v>2.462</v>
      </c>
      <c r="Z1024" s="122">
        <v>2.983</v>
      </c>
      <c r="AA1024" s="122">
        <v>2.817</v>
      </c>
      <c r="AB1024" s="122">
        <v>2.9</v>
      </c>
      <c r="AC1024" s="122">
        <v>3.167</v>
      </c>
      <c r="AD1024" s="122">
        <v>2.992</v>
      </c>
      <c r="AE1024" s="122">
        <v>3.079</v>
      </c>
      <c r="AF1024" s="9">
        <f t="shared" si="1"/>
        <v>1024</v>
      </c>
    </row>
    <row r="1025" ht="15.75" customHeight="1">
      <c r="A1025" s="116">
        <v>44229.0</v>
      </c>
      <c r="B1025" s="122">
        <v>0.368</v>
      </c>
      <c r="C1025" s="122">
        <v>0.095</v>
      </c>
      <c r="D1025" s="122">
        <v>0.232</v>
      </c>
      <c r="E1025" s="123">
        <v>0.568</v>
      </c>
      <c r="F1025" s="122">
        <v>0.314</v>
      </c>
      <c r="G1025" s="123">
        <v>0.441</v>
      </c>
      <c r="H1025" s="122">
        <v>0.824</v>
      </c>
      <c r="I1025" s="123">
        <v>0.654</v>
      </c>
      <c r="J1025" s="122">
        <v>0.739</v>
      </c>
      <c r="K1025" s="123">
        <v>1.023</v>
      </c>
      <c r="L1025" s="122">
        <v>0.861</v>
      </c>
      <c r="M1025" s="123">
        <v>0.942</v>
      </c>
      <c r="N1025" s="122">
        <v>1.222</v>
      </c>
      <c r="O1025" s="123">
        <v>1.067</v>
      </c>
      <c r="P1025" s="122">
        <v>1.145</v>
      </c>
      <c r="Q1025" s="123">
        <v>1.477</v>
      </c>
      <c r="R1025" s="122">
        <v>1.299</v>
      </c>
      <c r="S1025" s="122">
        <v>1.388</v>
      </c>
      <c r="T1025" s="122">
        <v>2.34</v>
      </c>
      <c r="U1025" s="122">
        <v>2.191</v>
      </c>
      <c r="V1025" s="122">
        <v>2.266</v>
      </c>
      <c r="W1025" s="122">
        <v>2.497</v>
      </c>
      <c r="X1025" s="122">
        <v>2.39</v>
      </c>
      <c r="Y1025" s="122">
        <v>2.444</v>
      </c>
      <c r="Z1025" s="122">
        <v>2.983</v>
      </c>
      <c r="AA1025" s="122">
        <v>2.817</v>
      </c>
      <c r="AB1025" s="122">
        <v>2.9</v>
      </c>
      <c r="AC1025" s="122">
        <v>3.167</v>
      </c>
      <c r="AD1025" s="122">
        <v>2.992</v>
      </c>
      <c r="AE1025" s="122">
        <v>3.079</v>
      </c>
      <c r="AF1025" s="9">
        <f t="shared" si="1"/>
        <v>1025</v>
      </c>
    </row>
    <row r="1026" ht="15.75" customHeight="1">
      <c r="A1026" s="116">
        <v>44228.0</v>
      </c>
      <c r="B1026" s="122">
        <v>0.359</v>
      </c>
      <c r="C1026" s="122">
        <v>0.086</v>
      </c>
      <c r="D1026" s="122">
        <v>0.223</v>
      </c>
      <c r="E1026" s="123">
        <v>0.536</v>
      </c>
      <c r="F1026" s="122">
        <v>0.277</v>
      </c>
      <c r="G1026" s="123">
        <v>0.407</v>
      </c>
      <c r="H1026" s="122">
        <v>0.86</v>
      </c>
      <c r="I1026" s="123">
        <v>0.61</v>
      </c>
      <c r="J1026" s="122">
        <v>0.735</v>
      </c>
      <c r="K1026" s="123">
        <v>1.044</v>
      </c>
      <c r="L1026" s="122">
        <v>0.813</v>
      </c>
      <c r="M1026" s="123">
        <v>0.928</v>
      </c>
      <c r="N1026" s="122">
        <v>1.228</v>
      </c>
      <c r="O1026" s="123">
        <v>1.015</v>
      </c>
      <c r="P1026" s="122">
        <v>1.122</v>
      </c>
      <c r="Q1026" s="123">
        <v>1.495</v>
      </c>
      <c r="R1026" s="122">
        <v>1.299</v>
      </c>
      <c r="S1026" s="122">
        <v>1.397</v>
      </c>
      <c r="T1026" s="122">
        <v>2.314</v>
      </c>
      <c r="U1026" s="122">
        <v>2.207</v>
      </c>
      <c r="V1026" s="122">
        <v>2.261</v>
      </c>
      <c r="W1026" s="122">
        <v>2.496</v>
      </c>
      <c r="X1026" s="122">
        <v>2.412</v>
      </c>
      <c r="Y1026" s="122">
        <v>2.454</v>
      </c>
      <c r="Z1026" s="122">
        <v>2.983</v>
      </c>
      <c r="AA1026" s="122">
        <v>2.817</v>
      </c>
      <c r="AB1026" s="122">
        <v>2.9</v>
      </c>
      <c r="AC1026" s="122">
        <v>3.167</v>
      </c>
      <c r="AD1026" s="122">
        <v>2.992</v>
      </c>
      <c r="AE1026" s="122">
        <v>3.079</v>
      </c>
      <c r="AF1026" s="9">
        <f t="shared" si="1"/>
        <v>1026</v>
      </c>
    </row>
    <row r="1027" ht="15.75" customHeight="1">
      <c r="A1027" s="116">
        <v>44225.0</v>
      </c>
      <c r="B1027" s="122">
        <v>0.359</v>
      </c>
      <c r="C1027" s="122">
        <v>0.095</v>
      </c>
      <c r="D1027" s="122">
        <v>0.227</v>
      </c>
      <c r="E1027" s="123">
        <v>0.559</v>
      </c>
      <c r="F1027" s="122">
        <v>0.295</v>
      </c>
      <c r="G1027" s="123">
        <v>0.427</v>
      </c>
      <c r="H1027" s="122">
        <v>0.85</v>
      </c>
      <c r="I1027" s="123">
        <v>0.644</v>
      </c>
      <c r="J1027" s="122">
        <v>0.747</v>
      </c>
      <c r="K1027" s="123">
        <v>1.033</v>
      </c>
      <c r="L1027" s="122">
        <v>0.831</v>
      </c>
      <c r="M1027" s="123">
        <v>0.932</v>
      </c>
      <c r="N1027" s="122">
        <v>1.215</v>
      </c>
      <c r="O1027" s="123">
        <v>1.017</v>
      </c>
      <c r="P1027" s="122">
        <v>1.116</v>
      </c>
      <c r="Q1027" s="123">
        <v>1.468</v>
      </c>
      <c r="R1027" s="122">
        <v>1.303</v>
      </c>
      <c r="S1027" s="122">
        <v>1.386</v>
      </c>
      <c r="T1027" s="122">
        <v>2.341</v>
      </c>
      <c r="U1027" s="122">
        <v>2.245</v>
      </c>
      <c r="V1027" s="122">
        <v>2.293</v>
      </c>
      <c r="W1027" s="122">
        <v>2.552</v>
      </c>
      <c r="X1027" s="122">
        <v>2.429</v>
      </c>
      <c r="Y1027" s="122">
        <v>2.491</v>
      </c>
      <c r="Z1027" s="122">
        <v>2.983</v>
      </c>
      <c r="AA1027" s="122">
        <v>2.817</v>
      </c>
      <c r="AB1027" s="122">
        <v>2.9</v>
      </c>
      <c r="AC1027" s="122">
        <v>3.167</v>
      </c>
      <c r="AD1027" s="122">
        <v>2.992</v>
      </c>
      <c r="AE1027" s="122">
        <v>3.079</v>
      </c>
      <c r="AF1027" s="9">
        <f t="shared" si="1"/>
        <v>1027</v>
      </c>
    </row>
    <row r="1028" ht="15.75" customHeight="1">
      <c r="A1028" s="116">
        <v>44224.0</v>
      </c>
      <c r="B1028" s="122">
        <v>0.364</v>
      </c>
      <c r="C1028" s="122">
        <v>0.1</v>
      </c>
      <c r="D1028" s="122">
        <v>0.232</v>
      </c>
      <c r="E1028" s="123">
        <v>0.564</v>
      </c>
      <c r="F1028" s="122">
        <v>0.295</v>
      </c>
      <c r="G1028" s="123">
        <v>0.43</v>
      </c>
      <c r="H1028" s="122">
        <v>0.9</v>
      </c>
      <c r="I1028" s="123">
        <v>0.64</v>
      </c>
      <c r="J1028" s="122">
        <v>0.77</v>
      </c>
      <c r="K1028" s="123">
        <v>1.067</v>
      </c>
      <c r="L1028" s="122">
        <v>0.853</v>
      </c>
      <c r="M1028" s="123">
        <v>0.96</v>
      </c>
      <c r="N1028" s="122">
        <v>1.234</v>
      </c>
      <c r="O1028" s="123">
        <v>1.066</v>
      </c>
      <c r="P1028" s="122">
        <v>1.15</v>
      </c>
      <c r="Q1028" s="123">
        <v>1.472</v>
      </c>
      <c r="R1028" s="122">
        <v>1.299</v>
      </c>
      <c r="S1028" s="122">
        <v>1.386</v>
      </c>
      <c r="T1028" s="122">
        <v>2.349</v>
      </c>
      <c r="U1028" s="122">
        <v>2.228</v>
      </c>
      <c r="V1028" s="122">
        <v>2.289</v>
      </c>
      <c r="W1028" s="122">
        <v>2.529</v>
      </c>
      <c r="X1028" s="122">
        <v>2.419</v>
      </c>
      <c r="Y1028" s="122">
        <v>2.474</v>
      </c>
      <c r="Z1028" s="122">
        <v>2.967</v>
      </c>
      <c r="AA1028" s="122">
        <v>2.808</v>
      </c>
      <c r="AB1028" s="122">
        <v>2.888</v>
      </c>
      <c r="AC1028" s="122">
        <v>3.158</v>
      </c>
      <c r="AD1028" s="122">
        <v>2.967</v>
      </c>
      <c r="AE1028" s="122">
        <v>3.063</v>
      </c>
      <c r="AF1028" s="9">
        <f t="shared" si="1"/>
        <v>1028</v>
      </c>
    </row>
    <row r="1029" ht="15.75" customHeight="1">
      <c r="A1029" s="116">
        <v>44223.0</v>
      </c>
      <c r="B1029" s="122">
        <v>0.355</v>
      </c>
      <c r="C1029" s="122">
        <v>0.114</v>
      </c>
      <c r="D1029" s="122">
        <v>0.234</v>
      </c>
      <c r="E1029" s="123">
        <v>0.541</v>
      </c>
      <c r="F1029" s="122">
        <v>0.277</v>
      </c>
      <c r="G1029" s="123">
        <v>0.409</v>
      </c>
      <c r="H1029" s="122">
        <v>0.782</v>
      </c>
      <c r="I1029" s="123">
        <v>0.604</v>
      </c>
      <c r="J1029" s="122">
        <v>0.693</v>
      </c>
      <c r="K1029" s="123">
        <v>0.991</v>
      </c>
      <c r="L1029" s="122">
        <v>0.795</v>
      </c>
      <c r="M1029" s="123">
        <v>0.893</v>
      </c>
      <c r="N1029" s="122">
        <v>1.2</v>
      </c>
      <c r="O1029" s="123">
        <v>0.985</v>
      </c>
      <c r="P1029" s="122">
        <v>1.093</v>
      </c>
      <c r="Q1029" s="123">
        <v>1.39</v>
      </c>
      <c r="R1029" s="122">
        <v>1.214</v>
      </c>
      <c r="S1029" s="122">
        <v>1.302</v>
      </c>
      <c r="T1029" s="122">
        <v>2.264</v>
      </c>
      <c r="U1029" s="122">
        <v>2.134</v>
      </c>
      <c r="V1029" s="122">
        <v>2.199</v>
      </c>
      <c r="W1029" s="122">
        <v>2.477</v>
      </c>
      <c r="X1029" s="122">
        <v>2.332</v>
      </c>
      <c r="Y1029" s="122">
        <v>2.405</v>
      </c>
      <c r="Z1029" s="122">
        <v>2.955</v>
      </c>
      <c r="AA1029" s="122">
        <v>2.797</v>
      </c>
      <c r="AB1029" s="122">
        <v>2.876</v>
      </c>
      <c r="AC1029" s="122">
        <v>3.15</v>
      </c>
      <c r="AD1029" s="122">
        <v>2.958</v>
      </c>
      <c r="AE1029" s="122">
        <v>3.054</v>
      </c>
      <c r="AF1029" s="9">
        <f t="shared" si="1"/>
        <v>1029</v>
      </c>
    </row>
    <row r="1030" ht="15.75" customHeight="1">
      <c r="A1030" s="116">
        <v>44222.0</v>
      </c>
      <c r="B1030" s="122">
        <v>0.359</v>
      </c>
      <c r="C1030" s="122">
        <v>0.105</v>
      </c>
      <c r="D1030" s="122">
        <v>0.232</v>
      </c>
      <c r="E1030" s="123">
        <v>0.536</v>
      </c>
      <c r="F1030" s="122">
        <v>0.277</v>
      </c>
      <c r="G1030" s="123">
        <v>0.407</v>
      </c>
      <c r="H1030" s="122">
        <v>0.762</v>
      </c>
      <c r="I1030" s="123">
        <v>0.608</v>
      </c>
      <c r="J1030" s="122">
        <v>0.685</v>
      </c>
      <c r="K1030" s="123">
        <v>0.971</v>
      </c>
      <c r="L1030" s="122">
        <v>0.818</v>
      </c>
      <c r="M1030" s="123">
        <v>0.895</v>
      </c>
      <c r="N1030" s="122">
        <v>1.181</v>
      </c>
      <c r="O1030" s="123">
        <v>1.027</v>
      </c>
      <c r="P1030" s="122">
        <v>1.104</v>
      </c>
      <c r="Q1030" s="123">
        <v>1.323</v>
      </c>
      <c r="R1030" s="122">
        <v>1.17</v>
      </c>
      <c r="S1030" s="122">
        <v>1.247</v>
      </c>
      <c r="T1030" s="122">
        <v>2.266</v>
      </c>
      <c r="U1030" s="122">
        <v>2.164</v>
      </c>
      <c r="V1030" s="122">
        <v>2.215</v>
      </c>
      <c r="W1030" s="122">
        <v>2.485</v>
      </c>
      <c r="X1030" s="122">
        <v>2.383</v>
      </c>
      <c r="Y1030" s="122">
        <v>2.434</v>
      </c>
      <c r="Z1030" s="122">
        <v>2.955</v>
      </c>
      <c r="AA1030" s="122">
        <v>2.797</v>
      </c>
      <c r="AB1030" s="122">
        <v>2.876</v>
      </c>
      <c r="AC1030" s="122">
        <v>3.15</v>
      </c>
      <c r="AD1030" s="122">
        <v>2.958</v>
      </c>
      <c r="AE1030" s="122">
        <v>3.054</v>
      </c>
      <c r="AF1030" s="9">
        <f t="shared" si="1"/>
        <v>1030</v>
      </c>
    </row>
    <row r="1031" ht="15.75" customHeight="1">
      <c r="A1031" s="116">
        <v>44221.0</v>
      </c>
      <c r="B1031" s="122">
        <v>0.364</v>
      </c>
      <c r="C1031" s="122">
        <v>0.105</v>
      </c>
      <c r="D1031" s="122">
        <v>0.234</v>
      </c>
      <c r="E1031" s="123">
        <v>0.536</v>
      </c>
      <c r="F1031" s="122">
        <v>0.273</v>
      </c>
      <c r="G1031" s="123">
        <v>0.405</v>
      </c>
      <c r="H1031" s="122">
        <v>0.75</v>
      </c>
      <c r="I1031" s="123">
        <v>0.57</v>
      </c>
      <c r="J1031" s="122">
        <v>0.66</v>
      </c>
      <c r="K1031" s="123">
        <v>0.965</v>
      </c>
      <c r="L1031" s="122">
        <v>0.802</v>
      </c>
      <c r="M1031" s="123">
        <v>0.883</v>
      </c>
      <c r="N1031" s="122">
        <v>1.18</v>
      </c>
      <c r="O1031" s="123">
        <v>1.034</v>
      </c>
      <c r="P1031" s="122">
        <v>1.107</v>
      </c>
      <c r="Q1031" s="123">
        <v>1.294</v>
      </c>
      <c r="R1031" s="122">
        <v>1.153</v>
      </c>
      <c r="S1031" s="122">
        <v>1.224</v>
      </c>
      <c r="T1031" s="122">
        <v>2.242</v>
      </c>
      <c r="U1031" s="122">
        <v>2.126</v>
      </c>
      <c r="V1031" s="122">
        <v>2.184</v>
      </c>
      <c r="W1031" s="122">
        <v>2.442</v>
      </c>
      <c r="X1031" s="122">
        <v>2.34</v>
      </c>
      <c r="Y1031" s="122">
        <v>2.391</v>
      </c>
      <c r="Z1031" s="122">
        <v>2.958</v>
      </c>
      <c r="AA1031" s="122">
        <v>2.792</v>
      </c>
      <c r="AB1031" s="122">
        <v>2.875</v>
      </c>
      <c r="AC1031" s="122">
        <v>3.142</v>
      </c>
      <c r="AD1031" s="122">
        <v>2.967</v>
      </c>
      <c r="AE1031" s="122">
        <v>3.054</v>
      </c>
      <c r="AF1031" s="9">
        <f t="shared" si="1"/>
        <v>1031</v>
      </c>
    </row>
    <row r="1032" ht="15.75" customHeight="1">
      <c r="A1032" s="116">
        <v>44218.0</v>
      </c>
      <c r="B1032" s="122">
        <v>0.377</v>
      </c>
      <c r="C1032" s="122">
        <v>0.114</v>
      </c>
      <c r="D1032" s="122">
        <v>0.245</v>
      </c>
      <c r="E1032" s="123">
        <v>0.555</v>
      </c>
      <c r="F1032" s="122">
        <v>0.273</v>
      </c>
      <c r="G1032" s="123">
        <v>0.414</v>
      </c>
      <c r="H1032" s="122">
        <v>0.74</v>
      </c>
      <c r="I1032" s="123">
        <v>0.49</v>
      </c>
      <c r="J1032" s="122">
        <v>0.615</v>
      </c>
      <c r="K1032" s="123">
        <v>0.942</v>
      </c>
      <c r="L1032" s="122">
        <v>0.749</v>
      </c>
      <c r="M1032" s="123">
        <v>0.846</v>
      </c>
      <c r="N1032" s="122">
        <v>1.145</v>
      </c>
      <c r="O1032" s="123">
        <v>1.008</v>
      </c>
      <c r="P1032" s="122">
        <v>1.076</v>
      </c>
      <c r="Q1032" s="123">
        <v>1.252</v>
      </c>
      <c r="R1032" s="122">
        <v>1.136</v>
      </c>
      <c r="S1032" s="122">
        <v>1.194</v>
      </c>
      <c r="T1032" s="122">
        <v>2.222</v>
      </c>
      <c r="U1032" s="122">
        <v>2.136</v>
      </c>
      <c r="V1032" s="122">
        <v>2.179</v>
      </c>
      <c r="W1032" s="122">
        <v>2.433</v>
      </c>
      <c r="X1032" s="122">
        <v>2.326</v>
      </c>
      <c r="Y1032" s="122">
        <v>2.38</v>
      </c>
      <c r="Z1032" s="122">
        <v>2.95</v>
      </c>
      <c r="AA1032" s="122">
        <v>2.783</v>
      </c>
      <c r="AB1032" s="122">
        <v>2.867</v>
      </c>
      <c r="AC1032" s="122">
        <v>3.142</v>
      </c>
      <c r="AD1032" s="122">
        <v>2.967</v>
      </c>
      <c r="AE1032" s="122">
        <v>3.054</v>
      </c>
      <c r="AF1032" s="9">
        <f t="shared" si="1"/>
        <v>1032</v>
      </c>
    </row>
    <row r="1033" ht="15.75" customHeight="1">
      <c r="A1033" s="116">
        <v>44217.0</v>
      </c>
      <c r="B1033" s="122">
        <v>0.377</v>
      </c>
      <c r="C1033" s="122">
        <v>0.109</v>
      </c>
      <c r="D1033" s="122">
        <v>0.243</v>
      </c>
      <c r="E1033" s="123">
        <v>0.55</v>
      </c>
      <c r="F1033" s="122">
        <v>0.273</v>
      </c>
      <c r="G1033" s="123">
        <v>0.411</v>
      </c>
      <c r="H1033" s="122">
        <v>0.72</v>
      </c>
      <c r="I1033" s="123">
        <v>0.47</v>
      </c>
      <c r="J1033" s="122">
        <v>0.595</v>
      </c>
      <c r="K1033" s="123">
        <v>0.903</v>
      </c>
      <c r="L1033" s="122">
        <v>0.712</v>
      </c>
      <c r="M1033" s="123">
        <v>0.808</v>
      </c>
      <c r="N1033" s="122">
        <v>1.085</v>
      </c>
      <c r="O1033" s="123">
        <v>0.955</v>
      </c>
      <c r="P1033" s="122">
        <v>1.02</v>
      </c>
      <c r="Q1033" s="123">
        <v>1.239</v>
      </c>
      <c r="R1033" s="122">
        <v>1.1</v>
      </c>
      <c r="S1033" s="122">
        <v>1.17</v>
      </c>
      <c r="T1033" s="122">
        <v>2.22</v>
      </c>
      <c r="U1033" s="122">
        <v>2.127</v>
      </c>
      <c r="V1033" s="122">
        <v>2.174</v>
      </c>
      <c r="W1033" s="122">
        <v>2.423</v>
      </c>
      <c r="X1033" s="122">
        <v>2.324</v>
      </c>
      <c r="Y1033" s="122">
        <v>2.374</v>
      </c>
      <c r="Z1033" s="122">
        <v>2.95</v>
      </c>
      <c r="AA1033" s="122">
        <v>2.792</v>
      </c>
      <c r="AB1033" s="122">
        <v>2.871</v>
      </c>
      <c r="AC1033" s="122">
        <v>3.15</v>
      </c>
      <c r="AD1033" s="122">
        <v>2.992</v>
      </c>
      <c r="AE1033" s="122">
        <v>3.071</v>
      </c>
      <c r="AF1033" s="9">
        <f t="shared" si="1"/>
        <v>1033</v>
      </c>
    </row>
    <row r="1034" ht="15.75" customHeight="1">
      <c r="A1034" s="116">
        <v>44216.0</v>
      </c>
      <c r="B1034" s="122">
        <v>0.364</v>
      </c>
      <c r="C1034" s="122">
        <v>0.105</v>
      </c>
      <c r="D1034" s="122">
        <v>0.234</v>
      </c>
      <c r="E1034" s="123">
        <v>0.536</v>
      </c>
      <c r="F1034" s="122">
        <v>0.268</v>
      </c>
      <c r="G1034" s="123">
        <v>0.402</v>
      </c>
      <c r="H1034" s="122">
        <v>0.71</v>
      </c>
      <c r="I1034" s="123">
        <v>0.44</v>
      </c>
      <c r="J1034" s="122">
        <v>0.575</v>
      </c>
      <c r="K1034" s="123">
        <v>0.88</v>
      </c>
      <c r="L1034" s="122">
        <v>0.687</v>
      </c>
      <c r="M1034" s="123">
        <v>0.783</v>
      </c>
      <c r="N1034" s="122">
        <v>1.05</v>
      </c>
      <c r="O1034" s="123">
        <v>0.934</v>
      </c>
      <c r="P1034" s="122">
        <v>0.992</v>
      </c>
      <c r="Q1034" s="123">
        <v>1.258</v>
      </c>
      <c r="R1034" s="122">
        <v>1.118</v>
      </c>
      <c r="S1034" s="122">
        <v>1.188</v>
      </c>
      <c r="T1034" s="122">
        <v>2.244</v>
      </c>
      <c r="U1034" s="122">
        <v>2.109</v>
      </c>
      <c r="V1034" s="122">
        <v>2.177</v>
      </c>
      <c r="W1034" s="122">
        <v>2.441</v>
      </c>
      <c r="X1034" s="122">
        <v>2.29</v>
      </c>
      <c r="Y1034" s="122">
        <v>2.366</v>
      </c>
      <c r="Z1034" s="122">
        <v>2.967</v>
      </c>
      <c r="AA1034" s="122">
        <v>2.8</v>
      </c>
      <c r="AB1034" s="122">
        <v>2.883</v>
      </c>
      <c r="AC1034" s="122">
        <v>3.175</v>
      </c>
      <c r="AD1034" s="122">
        <v>3.017</v>
      </c>
      <c r="AE1034" s="122">
        <v>3.096</v>
      </c>
      <c r="AF1034" s="9">
        <f t="shared" si="1"/>
        <v>1034</v>
      </c>
    </row>
    <row r="1035" ht="15.75" customHeight="1">
      <c r="A1035" s="116">
        <v>44215.0</v>
      </c>
      <c r="B1035" s="122">
        <v>0.364</v>
      </c>
      <c r="C1035" s="122">
        <v>0.105</v>
      </c>
      <c r="D1035" s="122">
        <v>0.234</v>
      </c>
      <c r="E1035" s="123">
        <v>0.532</v>
      </c>
      <c r="F1035" s="122">
        <v>0.264</v>
      </c>
      <c r="G1035" s="123">
        <v>0.398</v>
      </c>
      <c r="H1035" s="122">
        <v>0.69</v>
      </c>
      <c r="I1035" s="123">
        <v>0.513</v>
      </c>
      <c r="J1035" s="122">
        <v>0.602</v>
      </c>
      <c r="K1035" s="123">
        <v>0.832</v>
      </c>
      <c r="L1035" s="122">
        <v>0.686</v>
      </c>
      <c r="M1035" s="123">
        <v>0.759</v>
      </c>
      <c r="N1035" s="122">
        <v>0.974</v>
      </c>
      <c r="O1035" s="123">
        <v>0.858</v>
      </c>
      <c r="P1035" s="122">
        <v>0.916</v>
      </c>
      <c r="Q1035" s="123">
        <v>1.2</v>
      </c>
      <c r="R1035" s="122">
        <v>1.11</v>
      </c>
      <c r="S1035" s="122">
        <v>1.155</v>
      </c>
      <c r="T1035" s="122">
        <v>2.16</v>
      </c>
      <c r="U1035" s="122">
        <v>2.09</v>
      </c>
      <c r="V1035" s="122">
        <v>2.125</v>
      </c>
      <c r="W1035" s="122">
        <v>2.392</v>
      </c>
      <c r="X1035" s="122">
        <v>2.28</v>
      </c>
      <c r="Y1035" s="122">
        <v>2.336</v>
      </c>
      <c r="Z1035" s="122">
        <v>2.95</v>
      </c>
      <c r="AA1035" s="122">
        <v>2.792</v>
      </c>
      <c r="AB1035" s="122">
        <v>2.871</v>
      </c>
      <c r="AC1035" s="122">
        <v>3.175</v>
      </c>
      <c r="AD1035" s="122">
        <v>3.033</v>
      </c>
      <c r="AE1035" s="122">
        <v>3.104</v>
      </c>
      <c r="AF1035" s="9">
        <f t="shared" si="1"/>
        <v>1035</v>
      </c>
    </row>
    <row r="1036" ht="15.75" customHeight="1">
      <c r="A1036" s="116">
        <v>44214.0</v>
      </c>
      <c r="B1036" s="122">
        <v>0.368</v>
      </c>
      <c r="C1036" s="122">
        <v>0.118</v>
      </c>
      <c r="D1036" s="122">
        <v>0.243</v>
      </c>
      <c r="E1036" s="123">
        <v>0.541</v>
      </c>
      <c r="F1036" s="122">
        <v>0.277</v>
      </c>
      <c r="G1036" s="123">
        <v>0.409</v>
      </c>
      <c r="H1036" s="122">
        <v>0.696</v>
      </c>
      <c r="I1036" s="123">
        <v>0.486</v>
      </c>
      <c r="J1036" s="122">
        <v>0.591</v>
      </c>
      <c r="K1036" s="123">
        <v>0.865</v>
      </c>
      <c r="L1036" s="122">
        <v>0.699</v>
      </c>
      <c r="M1036" s="123">
        <v>0.782</v>
      </c>
      <c r="N1036" s="122">
        <v>1.034</v>
      </c>
      <c r="O1036" s="123">
        <v>0.913</v>
      </c>
      <c r="P1036" s="122">
        <v>0.973</v>
      </c>
      <c r="Q1036" s="123">
        <v>1.268</v>
      </c>
      <c r="R1036" s="122">
        <v>1.152</v>
      </c>
      <c r="S1036" s="122">
        <v>1.21</v>
      </c>
      <c r="T1036" s="122">
        <v>2.226</v>
      </c>
      <c r="U1036" s="122">
        <v>2.136</v>
      </c>
      <c r="V1036" s="122">
        <v>2.181</v>
      </c>
      <c r="W1036" s="122">
        <v>2.443</v>
      </c>
      <c r="X1036" s="122">
        <v>2.32</v>
      </c>
      <c r="Y1036" s="122">
        <v>2.382</v>
      </c>
      <c r="Z1036" s="122">
        <v>2.975</v>
      </c>
      <c r="AA1036" s="122">
        <v>2.808</v>
      </c>
      <c r="AB1036" s="122">
        <v>2.892</v>
      </c>
      <c r="AC1036" s="122">
        <v>3.183</v>
      </c>
      <c r="AD1036" s="122">
        <v>3.033</v>
      </c>
      <c r="AE1036" s="122">
        <v>3.108</v>
      </c>
      <c r="AF1036" s="9">
        <f t="shared" si="1"/>
        <v>1036</v>
      </c>
    </row>
    <row r="1037" ht="15.75" customHeight="1">
      <c r="A1037" s="116">
        <v>44211.0</v>
      </c>
      <c r="B1037" s="122">
        <v>0.373</v>
      </c>
      <c r="C1037" s="122">
        <v>0.136</v>
      </c>
      <c r="D1037" s="122">
        <v>0.255</v>
      </c>
      <c r="E1037" s="123">
        <v>0.536</v>
      </c>
      <c r="F1037" s="122">
        <v>0.273</v>
      </c>
      <c r="G1037" s="123">
        <v>0.405</v>
      </c>
      <c r="H1037" s="122">
        <v>0.658</v>
      </c>
      <c r="I1037" s="123">
        <v>0.417</v>
      </c>
      <c r="J1037" s="122">
        <v>0.538</v>
      </c>
      <c r="K1037" s="123">
        <v>0.845</v>
      </c>
      <c r="L1037" s="122">
        <v>0.653</v>
      </c>
      <c r="M1037" s="123">
        <v>0.749</v>
      </c>
      <c r="N1037" s="122">
        <v>1.032</v>
      </c>
      <c r="O1037" s="123">
        <v>0.89</v>
      </c>
      <c r="P1037" s="122">
        <v>0.961</v>
      </c>
      <c r="Q1037" s="123">
        <v>1.276</v>
      </c>
      <c r="R1037" s="122">
        <v>1.178</v>
      </c>
      <c r="S1037" s="122">
        <v>1.227</v>
      </c>
      <c r="T1037" s="122">
        <v>2.235</v>
      </c>
      <c r="U1037" s="122">
        <v>2.106</v>
      </c>
      <c r="V1037" s="122">
        <v>2.171</v>
      </c>
      <c r="W1037" s="122">
        <v>2.459</v>
      </c>
      <c r="X1037" s="122">
        <v>2.348</v>
      </c>
      <c r="Y1037" s="122">
        <v>2.403</v>
      </c>
      <c r="Z1037" s="122">
        <v>3.008</v>
      </c>
      <c r="AA1037" s="122">
        <v>2.842</v>
      </c>
      <c r="AB1037" s="122">
        <v>2.925</v>
      </c>
      <c r="AC1037" s="122">
        <v>3.208</v>
      </c>
      <c r="AD1037" s="122">
        <v>3.042</v>
      </c>
      <c r="AE1037" s="122">
        <v>3.125</v>
      </c>
      <c r="AF1037" s="9">
        <f t="shared" si="1"/>
        <v>1037</v>
      </c>
    </row>
    <row r="1038" ht="15.75" customHeight="1">
      <c r="A1038" s="116">
        <v>44210.0</v>
      </c>
      <c r="B1038" s="122">
        <v>0.395</v>
      </c>
      <c r="C1038" s="122">
        <v>0.132</v>
      </c>
      <c r="D1038" s="122">
        <v>0.264</v>
      </c>
      <c r="E1038" s="123">
        <v>0.55</v>
      </c>
      <c r="F1038" s="122">
        <v>0.277</v>
      </c>
      <c r="G1038" s="123">
        <v>0.414</v>
      </c>
      <c r="H1038" s="122">
        <v>0.683</v>
      </c>
      <c r="I1038" s="123">
        <v>0.45</v>
      </c>
      <c r="J1038" s="122">
        <v>0.567</v>
      </c>
      <c r="K1038" s="123">
        <v>0.889</v>
      </c>
      <c r="L1038" s="122">
        <v>0.721</v>
      </c>
      <c r="M1038" s="123">
        <v>0.805</v>
      </c>
      <c r="N1038" s="122">
        <v>1.095</v>
      </c>
      <c r="O1038" s="123">
        <v>0.992</v>
      </c>
      <c r="P1038" s="122">
        <v>1.043</v>
      </c>
      <c r="Q1038" s="123">
        <v>1.352</v>
      </c>
      <c r="R1038" s="122">
        <v>1.268</v>
      </c>
      <c r="S1038" s="122">
        <v>1.31</v>
      </c>
      <c r="T1038" s="122">
        <v>2.348</v>
      </c>
      <c r="U1038" s="122">
        <v>2.198</v>
      </c>
      <c r="V1038" s="122">
        <v>2.273</v>
      </c>
      <c r="W1038" s="122">
        <v>2.552</v>
      </c>
      <c r="X1038" s="122">
        <v>2.44</v>
      </c>
      <c r="Y1038" s="122">
        <v>2.496</v>
      </c>
      <c r="Z1038" s="122">
        <v>3.028</v>
      </c>
      <c r="AA1038" s="122">
        <v>2.862</v>
      </c>
      <c r="AB1038" s="122">
        <v>2.945</v>
      </c>
      <c r="AC1038" s="122">
        <v>3.208</v>
      </c>
      <c r="AD1038" s="122">
        <v>3.042</v>
      </c>
      <c r="AE1038" s="122">
        <v>3.125</v>
      </c>
      <c r="AF1038" s="9">
        <f t="shared" si="1"/>
        <v>1038</v>
      </c>
    </row>
    <row r="1039" ht="15.75" customHeight="1">
      <c r="A1039" s="116">
        <v>44209.0</v>
      </c>
      <c r="B1039" s="122">
        <v>0.423</v>
      </c>
      <c r="C1039" s="122">
        <v>0.168</v>
      </c>
      <c r="D1039" s="122">
        <v>0.295</v>
      </c>
      <c r="E1039" s="123">
        <v>0.559</v>
      </c>
      <c r="F1039" s="122">
        <v>0.295</v>
      </c>
      <c r="G1039" s="123">
        <v>0.427</v>
      </c>
      <c r="H1039" s="122">
        <v>0.683</v>
      </c>
      <c r="I1039" s="123">
        <v>0.52</v>
      </c>
      <c r="J1039" s="122">
        <v>0.602</v>
      </c>
      <c r="K1039" s="123">
        <v>0.912</v>
      </c>
      <c r="L1039" s="122">
        <v>0.772</v>
      </c>
      <c r="M1039" s="123">
        <v>0.842</v>
      </c>
      <c r="N1039" s="122">
        <v>1.14</v>
      </c>
      <c r="O1039" s="123">
        <v>1.024</v>
      </c>
      <c r="P1039" s="122">
        <v>1.082</v>
      </c>
      <c r="Q1039" s="123">
        <v>1.534</v>
      </c>
      <c r="R1039" s="122">
        <v>1.299</v>
      </c>
      <c r="S1039" s="122">
        <v>1.417</v>
      </c>
      <c r="T1039" s="122">
        <v>2.352</v>
      </c>
      <c r="U1039" s="122">
        <v>2.241</v>
      </c>
      <c r="V1039" s="122">
        <v>2.297</v>
      </c>
      <c r="W1039" s="122">
        <v>2.58</v>
      </c>
      <c r="X1039" s="122">
        <v>2.466</v>
      </c>
      <c r="Y1039" s="122">
        <v>2.523</v>
      </c>
      <c r="Z1039" s="122">
        <v>3.037</v>
      </c>
      <c r="AA1039" s="122">
        <v>2.878</v>
      </c>
      <c r="AB1039" s="122">
        <v>2.958</v>
      </c>
      <c r="AC1039" s="122">
        <v>3.225</v>
      </c>
      <c r="AD1039" s="122">
        <v>3.067</v>
      </c>
      <c r="AE1039" s="122">
        <v>3.146</v>
      </c>
      <c r="AF1039" s="9">
        <f t="shared" si="1"/>
        <v>1039</v>
      </c>
    </row>
    <row r="1040" ht="15.75" customHeight="1">
      <c r="A1040" s="116">
        <v>44208.0</v>
      </c>
      <c r="B1040" s="122">
        <v>0.427</v>
      </c>
      <c r="C1040" s="122">
        <v>0.168</v>
      </c>
      <c r="D1040" s="122">
        <v>0.298</v>
      </c>
      <c r="E1040" s="123">
        <v>0.57</v>
      </c>
      <c r="F1040" s="122">
        <v>0.311</v>
      </c>
      <c r="G1040" s="123">
        <v>0.44</v>
      </c>
      <c r="H1040" s="122">
        <v>0.762</v>
      </c>
      <c r="I1040" s="123">
        <v>0.537</v>
      </c>
      <c r="J1040" s="122">
        <v>0.649</v>
      </c>
      <c r="K1040" s="123">
        <v>1.011</v>
      </c>
      <c r="L1040" s="122">
        <v>0.838</v>
      </c>
      <c r="M1040" s="123">
        <v>0.924</v>
      </c>
      <c r="N1040" s="122">
        <v>1.26</v>
      </c>
      <c r="O1040" s="123">
        <v>1.139</v>
      </c>
      <c r="P1040" s="122">
        <v>1.2</v>
      </c>
      <c r="Q1040" s="123">
        <v>1.73</v>
      </c>
      <c r="R1040" s="122">
        <v>1.495</v>
      </c>
      <c r="S1040" s="122">
        <v>1.613</v>
      </c>
      <c r="T1040" s="122">
        <v>2.4</v>
      </c>
      <c r="U1040" s="122">
        <v>2.302</v>
      </c>
      <c r="V1040" s="122">
        <v>2.351</v>
      </c>
      <c r="W1040" s="122">
        <v>2.593</v>
      </c>
      <c r="X1040" s="122">
        <v>2.524</v>
      </c>
      <c r="Y1040" s="122">
        <v>2.559</v>
      </c>
      <c r="Z1040" s="122">
        <v>3.037</v>
      </c>
      <c r="AA1040" s="122">
        <v>2.878</v>
      </c>
      <c r="AB1040" s="122">
        <v>2.958</v>
      </c>
      <c r="AC1040" s="122">
        <v>3.225</v>
      </c>
      <c r="AD1040" s="122">
        <v>3.067</v>
      </c>
      <c r="AE1040" s="122">
        <v>3.146</v>
      </c>
      <c r="AF1040" s="9">
        <f t="shared" si="1"/>
        <v>1040</v>
      </c>
    </row>
    <row r="1041" ht="15.75" customHeight="1">
      <c r="A1041" s="116">
        <v>44207.0</v>
      </c>
      <c r="B1041" s="122">
        <v>0.414</v>
      </c>
      <c r="C1041" s="122">
        <v>0.168</v>
      </c>
      <c r="D1041" s="122">
        <v>0.291</v>
      </c>
      <c r="E1041" s="123">
        <v>0.555</v>
      </c>
      <c r="F1041" s="122">
        <v>0.295</v>
      </c>
      <c r="G1041" s="123">
        <v>0.425</v>
      </c>
      <c r="H1041" s="122">
        <v>0.784</v>
      </c>
      <c r="I1041" s="123">
        <v>0.504</v>
      </c>
      <c r="J1041" s="122">
        <v>0.644</v>
      </c>
      <c r="K1041" s="123">
        <v>1.027</v>
      </c>
      <c r="L1041" s="122">
        <v>0.835</v>
      </c>
      <c r="M1041" s="123">
        <v>0.931</v>
      </c>
      <c r="N1041" s="122">
        <v>1.27</v>
      </c>
      <c r="O1041" s="123">
        <v>1.165</v>
      </c>
      <c r="P1041" s="122">
        <v>1.218</v>
      </c>
      <c r="Q1041" s="123">
        <v>1.74</v>
      </c>
      <c r="R1041" s="122">
        <v>1.48</v>
      </c>
      <c r="S1041" s="122">
        <v>1.61</v>
      </c>
      <c r="T1041" s="122">
        <v>2.418</v>
      </c>
      <c r="U1041" s="122">
        <v>2.286</v>
      </c>
      <c r="V1041" s="122">
        <v>2.352</v>
      </c>
      <c r="W1041" s="122">
        <v>2.62</v>
      </c>
      <c r="X1041" s="122">
        <v>2.522</v>
      </c>
      <c r="Y1041" s="122">
        <v>2.571</v>
      </c>
      <c r="Z1041" s="122">
        <v>3.037</v>
      </c>
      <c r="AA1041" s="122">
        <v>2.878</v>
      </c>
      <c r="AB1041" s="122">
        <v>2.958</v>
      </c>
      <c r="AC1041" s="122">
        <v>3.225</v>
      </c>
      <c r="AD1041" s="122">
        <v>3.058</v>
      </c>
      <c r="AE1041" s="122">
        <v>3.142</v>
      </c>
      <c r="AF1041" s="9">
        <f t="shared" si="1"/>
        <v>1041</v>
      </c>
    </row>
    <row r="1042" ht="15.75" customHeight="1">
      <c r="A1042" s="116">
        <v>44204.0</v>
      </c>
      <c r="B1042" s="122">
        <v>0.386</v>
      </c>
      <c r="C1042" s="122">
        <v>0.141</v>
      </c>
      <c r="D1042" s="122">
        <v>0.264</v>
      </c>
      <c r="E1042" s="123">
        <v>0.532</v>
      </c>
      <c r="F1042" s="122">
        <v>0.273</v>
      </c>
      <c r="G1042" s="123">
        <v>0.402</v>
      </c>
      <c r="H1042" s="122">
        <v>0.77</v>
      </c>
      <c r="I1042" s="123">
        <v>0.495</v>
      </c>
      <c r="J1042" s="122">
        <v>0.633</v>
      </c>
      <c r="K1042" s="123">
        <v>1.023</v>
      </c>
      <c r="L1042" s="122">
        <v>0.821</v>
      </c>
      <c r="M1042" s="123">
        <v>0.922</v>
      </c>
      <c r="N1042" s="122">
        <v>1.276</v>
      </c>
      <c r="O1042" s="123">
        <v>1.147</v>
      </c>
      <c r="P1042" s="122">
        <v>1.212</v>
      </c>
      <c r="Q1042" s="123">
        <v>1.743</v>
      </c>
      <c r="R1042" s="122">
        <v>1.5</v>
      </c>
      <c r="S1042" s="122">
        <v>1.622</v>
      </c>
      <c r="T1042" s="122">
        <v>2.442</v>
      </c>
      <c r="U1042" s="122">
        <v>2.28</v>
      </c>
      <c r="V1042" s="122">
        <v>2.361</v>
      </c>
      <c r="W1042" s="122">
        <v>2.632</v>
      </c>
      <c r="X1042" s="122">
        <v>2.522</v>
      </c>
      <c r="Y1042" s="122">
        <v>2.577</v>
      </c>
      <c r="Z1042" s="122">
        <v>3.053</v>
      </c>
      <c r="AA1042" s="122">
        <v>2.878</v>
      </c>
      <c r="AB1042" s="122">
        <v>2.966</v>
      </c>
      <c r="AC1042" s="122">
        <v>3.233</v>
      </c>
      <c r="AD1042" s="122">
        <v>3.058</v>
      </c>
      <c r="AE1042" s="122">
        <v>3.146</v>
      </c>
      <c r="AF1042" s="9">
        <f t="shared" si="1"/>
        <v>1042</v>
      </c>
    </row>
    <row r="1043" ht="15.75" customHeight="1">
      <c r="A1043" s="116">
        <v>44203.0</v>
      </c>
      <c r="B1043" s="122">
        <v>0.382</v>
      </c>
      <c r="C1043" s="122">
        <v>0.136</v>
      </c>
      <c r="D1043" s="122">
        <v>0.259</v>
      </c>
      <c r="E1043" s="123">
        <v>0.523</v>
      </c>
      <c r="F1043" s="122">
        <v>0.268</v>
      </c>
      <c r="G1043" s="123">
        <v>0.395</v>
      </c>
      <c r="H1043" s="122">
        <v>0.745</v>
      </c>
      <c r="I1043" s="123">
        <v>0.478</v>
      </c>
      <c r="J1043" s="122">
        <v>0.612</v>
      </c>
      <c r="K1043" s="123">
        <v>1.022</v>
      </c>
      <c r="L1043" s="122">
        <v>0.817</v>
      </c>
      <c r="M1043" s="123">
        <v>0.919</v>
      </c>
      <c r="N1043" s="122">
        <v>1.299</v>
      </c>
      <c r="O1043" s="123">
        <v>1.155</v>
      </c>
      <c r="P1043" s="122">
        <v>1.227</v>
      </c>
      <c r="Q1043" s="123">
        <v>1.711</v>
      </c>
      <c r="R1043" s="122">
        <v>1.485</v>
      </c>
      <c r="S1043" s="122">
        <v>1.598</v>
      </c>
      <c r="T1043" s="122">
        <v>2.437</v>
      </c>
      <c r="U1043" s="122">
        <v>2.289</v>
      </c>
      <c r="V1043" s="122">
        <v>2.363</v>
      </c>
      <c r="W1043" s="122">
        <v>2.642</v>
      </c>
      <c r="X1043" s="122">
        <v>2.511</v>
      </c>
      <c r="Y1043" s="122">
        <v>2.577</v>
      </c>
      <c r="Z1043" s="122">
        <v>3.095</v>
      </c>
      <c r="AA1043" s="122">
        <v>2.887</v>
      </c>
      <c r="AB1043" s="122">
        <v>2.991</v>
      </c>
      <c r="AC1043" s="122">
        <v>3.267</v>
      </c>
      <c r="AD1043" s="122">
        <v>3.058</v>
      </c>
      <c r="AE1043" s="122">
        <v>3.163</v>
      </c>
      <c r="AF1043" s="9">
        <f t="shared" si="1"/>
        <v>1043</v>
      </c>
    </row>
    <row r="1044" ht="15.75" customHeight="1">
      <c r="A1044" s="116">
        <v>44202.0</v>
      </c>
      <c r="B1044" s="122">
        <v>0.368</v>
      </c>
      <c r="C1044" s="122">
        <v>0.1</v>
      </c>
      <c r="D1044" s="122">
        <v>0.234</v>
      </c>
      <c r="E1044" s="123">
        <v>0.514</v>
      </c>
      <c r="F1044" s="122">
        <v>0.241</v>
      </c>
      <c r="G1044" s="123">
        <v>0.377</v>
      </c>
      <c r="H1044" s="122">
        <v>0.758</v>
      </c>
      <c r="I1044" s="123">
        <v>0.475</v>
      </c>
      <c r="J1044" s="122">
        <v>0.617</v>
      </c>
      <c r="K1044" s="123">
        <v>1.017</v>
      </c>
      <c r="L1044" s="122">
        <v>0.805</v>
      </c>
      <c r="M1044" s="123">
        <v>0.911</v>
      </c>
      <c r="N1044" s="122">
        <v>1.275</v>
      </c>
      <c r="O1044" s="123">
        <v>1.135</v>
      </c>
      <c r="P1044" s="122">
        <v>1.205</v>
      </c>
      <c r="Q1044" s="123">
        <v>1.659</v>
      </c>
      <c r="R1044" s="122">
        <v>1.422</v>
      </c>
      <c r="S1044" s="122">
        <v>1.541</v>
      </c>
      <c r="T1044" s="122">
        <v>2.442</v>
      </c>
      <c r="U1044" s="122">
        <v>2.281</v>
      </c>
      <c r="V1044" s="122">
        <v>2.362</v>
      </c>
      <c r="W1044" s="122">
        <v>2.637</v>
      </c>
      <c r="X1044" s="122">
        <v>2.507</v>
      </c>
      <c r="Y1044" s="122">
        <v>2.572</v>
      </c>
      <c r="Z1044" s="122">
        <v>3.095</v>
      </c>
      <c r="AA1044" s="122">
        <v>2.887</v>
      </c>
      <c r="AB1044" s="122">
        <v>2.991</v>
      </c>
      <c r="AC1044" s="122">
        <v>3.267</v>
      </c>
      <c r="AD1044" s="122">
        <v>3.058</v>
      </c>
      <c r="AE1044" s="122">
        <v>3.163</v>
      </c>
      <c r="AF1044" s="9">
        <f t="shared" si="1"/>
        <v>1044</v>
      </c>
    </row>
    <row r="1045" ht="15.75" customHeight="1">
      <c r="A1045" s="116">
        <v>44201.0</v>
      </c>
      <c r="B1045" s="122">
        <v>0.359</v>
      </c>
      <c r="C1045" s="122">
        <v>0.109</v>
      </c>
      <c r="D1045" s="122">
        <v>0.234</v>
      </c>
      <c r="E1045" s="123">
        <v>0.523</v>
      </c>
      <c r="F1045" s="122">
        <v>0.241</v>
      </c>
      <c r="G1045" s="123">
        <v>0.382</v>
      </c>
      <c r="H1045" s="122">
        <v>0.733</v>
      </c>
      <c r="I1045" s="123">
        <v>0.45</v>
      </c>
      <c r="J1045" s="122">
        <v>0.592</v>
      </c>
      <c r="K1045" s="123">
        <v>0.998</v>
      </c>
      <c r="L1045" s="122">
        <v>0.791</v>
      </c>
      <c r="M1045" s="123">
        <v>0.894</v>
      </c>
      <c r="N1045" s="122">
        <v>1.262</v>
      </c>
      <c r="O1045" s="123">
        <v>1.133</v>
      </c>
      <c r="P1045" s="122">
        <v>1.197</v>
      </c>
      <c r="Q1045" s="123">
        <v>1.627</v>
      </c>
      <c r="R1045" s="122">
        <v>1.407</v>
      </c>
      <c r="S1045" s="122">
        <v>1.517</v>
      </c>
      <c r="T1045" s="122">
        <v>2.43</v>
      </c>
      <c r="U1045" s="122">
        <v>2.288</v>
      </c>
      <c r="V1045" s="122">
        <v>2.359</v>
      </c>
      <c r="W1045" s="122">
        <v>2.626</v>
      </c>
      <c r="X1045" s="122">
        <v>2.499</v>
      </c>
      <c r="Y1045" s="122">
        <v>2.562</v>
      </c>
      <c r="Z1045" s="122">
        <v>3.095</v>
      </c>
      <c r="AA1045" s="122">
        <v>2.887</v>
      </c>
      <c r="AB1045" s="122">
        <v>2.991</v>
      </c>
      <c r="AC1045" s="122">
        <v>3.267</v>
      </c>
      <c r="AD1045" s="122">
        <v>3.058</v>
      </c>
      <c r="AE1045" s="122">
        <v>3.163</v>
      </c>
      <c r="AF1045" s="9">
        <f t="shared" si="1"/>
        <v>1045</v>
      </c>
    </row>
    <row r="1046" ht="15.75" customHeight="1">
      <c r="A1046" s="116">
        <v>44200.0</v>
      </c>
      <c r="B1046" s="122">
        <v>0.318</v>
      </c>
      <c r="C1046" s="122">
        <v>0.064</v>
      </c>
      <c r="D1046" s="122">
        <v>0.191</v>
      </c>
      <c r="E1046" s="123">
        <v>0.441</v>
      </c>
      <c r="F1046" s="122">
        <v>0.177</v>
      </c>
      <c r="G1046" s="123">
        <v>0.309</v>
      </c>
      <c r="H1046" s="122">
        <v>0.692</v>
      </c>
      <c r="I1046" s="123">
        <v>0.408</v>
      </c>
      <c r="J1046" s="122">
        <v>0.55</v>
      </c>
      <c r="K1046" s="123">
        <v>0.974</v>
      </c>
      <c r="L1046" s="122">
        <v>0.76</v>
      </c>
      <c r="M1046" s="123">
        <v>0.867</v>
      </c>
      <c r="N1046" s="122">
        <v>1.255</v>
      </c>
      <c r="O1046" s="123">
        <v>1.112</v>
      </c>
      <c r="P1046" s="122">
        <v>1.184</v>
      </c>
      <c r="Q1046" s="123">
        <v>1.542</v>
      </c>
      <c r="R1046" s="122">
        <v>1.306</v>
      </c>
      <c r="S1046" s="122">
        <v>1.424</v>
      </c>
      <c r="T1046" s="122">
        <v>2.448</v>
      </c>
      <c r="U1046" s="122">
        <v>2.272</v>
      </c>
      <c r="V1046" s="122">
        <v>2.36</v>
      </c>
      <c r="W1046" s="122">
        <v>2.643</v>
      </c>
      <c r="X1046" s="122">
        <v>2.482</v>
      </c>
      <c r="Y1046" s="122">
        <v>2.563</v>
      </c>
      <c r="Z1046" s="122">
        <v>3.087</v>
      </c>
      <c r="AA1046" s="122">
        <v>2.887</v>
      </c>
      <c r="AB1046" s="122">
        <v>2.987</v>
      </c>
      <c r="AC1046" s="122">
        <v>3.267</v>
      </c>
      <c r="AD1046" s="122">
        <v>3.058</v>
      </c>
      <c r="AE1046" s="122">
        <v>3.163</v>
      </c>
      <c r="AF1046" s="9">
        <f t="shared" si="1"/>
        <v>1046</v>
      </c>
    </row>
    <row r="1047" ht="15.75" customHeight="1">
      <c r="A1047" s="116">
        <v>44196.0</v>
      </c>
      <c r="B1047" s="122">
        <v>0.314</v>
      </c>
      <c r="C1047" s="122">
        <v>0.041</v>
      </c>
      <c r="D1047" s="122">
        <v>0.177</v>
      </c>
      <c r="E1047" s="123">
        <v>0.414</v>
      </c>
      <c r="F1047" s="122">
        <v>0.132</v>
      </c>
      <c r="G1047" s="123">
        <v>0.273</v>
      </c>
      <c r="H1047" s="122">
        <v>0.647</v>
      </c>
      <c r="I1047" s="123">
        <v>0.363</v>
      </c>
      <c r="J1047" s="122">
        <v>0.505</v>
      </c>
      <c r="K1047" s="123">
        <v>0.952</v>
      </c>
      <c r="L1047" s="122">
        <v>0.723</v>
      </c>
      <c r="M1047" s="123">
        <v>0.838</v>
      </c>
      <c r="N1047" s="122">
        <v>1.257</v>
      </c>
      <c r="O1047" s="123">
        <v>1.083</v>
      </c>
      <c r="P1047" s="122">
        <v>1.17</v>
      </c>
      <c r="Q1047" s="123">
        <v>1.573</v>
      </c>
      <c r="R1047" s="122">
        <v>1.335</v>
      </c>
      <c r="S1047" s="122">
        <v>1.454</v>
      </c>
      <c r="T1047" s="122">
        <v>2.558</v>
      </c>
      <c r="U1047" s="122">
        <v>2.289</v>
      </c>
      <c r="V1047" s="122">
        <v>2.424</v>
      </c>
      <c r="W1047" s="122">
        <v>2.758</v>
      </c>
      <c r="X1047" s="122">
        <v>2.492</v>
      </c>
      <c r="Y1047" s="122">
        <v>2.625</v>
      </c>
      <c r="Z1047" s="122">
        <v>3.124</v>
      </c>
      <c r="AA1047" s="122">
        <v>2.874</v>
      </c>
      <c r="AB1047" s="122">
        <v>2.999</v>
      </c>
      <c r="AC1047" s="122">
        <v>3.322</v>
      </c>
      <c r="AD1047" s="122">
        <v>3.088</v>
      </c>
      <c r="AE1047" s="122">
        <v>3.205</v>
      </c>
      <c r="AF1047" s="9">
        <f t="shared" si="1"/>
        <v>1047</v>
      </c>
    </row>
    <row r="1048" ht="15.75" customHeight="1">
      <c r="A1048" s="116">
        <v>44195.0</v>
      </c>
      <c r="B1048" s="122">
        <v>0.305</v>
      </c>
      <c r="C1048" s="122">
        <v>0.041</v>
      </c>
      <c r="D1048" s="122">
        <v>0.173</v>
      </c>
      <c r="E1048" s="123">
        <v>0.414</v>
      </c>
      <c r="F1048" s="122">
        <v>0.136</v>
      </c>
      <c r="G1048" s="123">
        <v>0.275</v>
      </c>
      <c r="H1048" s="122">
        <v>0.608</v>
      </c>
      <c r="I1048" s="123">
        <v>0.358</v>
      </c>
      <c r="J1048" s="122">
        <v>0.483</v>
      </c>
      <c r="K1048" s="123">
        <v>0.899</v>
      </c>
      <c r="L1048" s="122">
        <v>0.711</v>
      </c>
      <c r="M1048" s="123">
        <v>0.805</v>
      </c>
      <c r="N1048" s="122">
        <v>1.19</v>
      </c>
      <c r="O1048" s="123">
        <v>1.064</v>
      </c>
      <c r="P1048" s="122">
        <v>1.127</v>
      </c>
      <c r="Q1048" s="123">
        <v>1.488</v>
      </c>
      <c r="R1048" s="122">
        <v>1.3</v>
      </c>
      <c r="S1048" s="122">
        <v>1.394</v>
      </c>
      <c r="T1048" s="122">
        <v>2.531</v>
      </c>
      <c r="U1048" s="122">
        <v>2.286</v>
      </c>
      <c r="V1048" s="122">
        <v>2.409</v>
      </c>
      <c r="W1048" s="122">
        <v>2.734</v>
      </c>
      <c r="X1048" s="122">
        <v>2.496</v>
      </c>
      <c r="Y1048" s="122">
        <v>2.615</v>
      </c>
      <c r="Z1048" s="122">
        <v>3.081</v>
      </c>
      <c r="AA1048" s="122">
        <v>2.881</v>
      </c>
      <c r="AB1048" s="122">
        <v>2.981</v>
      </c>
      <c r="AC1048" s="122">
        <v>3.265</v>
      </c>
      <c r="AD1048" s="122">
        <v>3.065</v>
      </c>
      <c r="AE1048" s="122">
        <v>3.165</v>
      </c>
      <c r="AF1048" s="9">
        <f t="shared" si="1"/>
        <v>1048</v>
      </c>
    </row>
    <row r="1049" ht="15.75" customHeight="1">
      <c r="A1049" s="116">
        <v>44194.0</v>
      </c>
      <c r="B1049" s="122">
        <v>0.305</v>
      </c>
      <c r="C1049" s="122">
        <v>0.036</v>
      </c>
      <c r="D1049" s="122">
        <v>0.17</v>
      </c>
      <c r="E1049" s="123">
        <v>0.409</v>
      </c>
      <c r="F1049" s="122">
        <v>0.136</v>
      </c>
      <c r="G1049" s="123">
        <v>0.273</v>
      </c>
      <c r="H1049" s="122">
        <v>0.567</v>
      </c>
      <c r="I1049" s="123">
        <v>0.283</v>
      </c>
      <c r="J1049" s="122">
        <v>0.425</v>
      </c>
      <c r="K1049" s="123">
        <v>0.879</v>
      </c>
      <c r="L1049" s="122">
        <v>0.67</v>
      </c>
      <c r="M1049" s="123">
        <v>0.774</v>
      </c>
      <c r="N1049" s="122">
        <v>1.191</v>
      </c>
      <c r="O1049" s="123">
        <v>1.056</v>
      </c>
      <c r="P1049" s="122">
        <v>1.124</v>
      </c>
      <c r="Q1049" s="123">
        <v>1.442</v>
      </c>
      <c r="R1049" s="122">
        <v>1.298</v>
      </c>
      <c r="S1049" s="122">
        <v>1.37</v>
      </c>
      <c r="T1049" s="122">
        <v>2.414</v>
      </c>
      <c r="U1049" s="122">
        <v>2.26</v>
      </c>
      <c r="V1049" s="122">
        <v>2.337</v>
      </c>
      <c r="W1049" s="122">
        <v>2.651</v>
      </c>
      <c r="X1049" s="122">
        <v>2.474</v>
      </c>
      <c r="Y1049" s="122">
        <v>2.563</v>
      </c>
      <c r="Z1049" s="122">
        <v>3.081</v>
      </c>
      <c r="AA1049" s="122">
        <v>2.889</v>
      </c>
      <c r="AB1049" s="122">
        <v>2.985</v>
      </c>
      <c r="AC1049" s="122">
        <v>3.265</v>
      </c>
      <c r="AD1049" s="122">
        <v>3.065</v>
      </c>
      <c r="AE1049" s="122">
        <v>3.165</v>
      </c>
      <c r="AF1049" s="9">
        <f t="shared" si="1"/>
        <v>1049</v>
      </c>
    </row>
    <row r="1050" ht="15.75" customHeight="1">
      <c r="A1050" s="116">
        <v>44193.0</v>
      </c>
      <c r="B1050" s="122">
        <v>0.305</v>
      </c>
      <c r="C1050" s="122">
        <v>0.036</v>
      </c>
      <c r="D1050" s="122">
        <v>0.17</v>
      </c>
      <c r="E1050" s="123">
        <v>0.4</v>
      </c>
      <c r="F1050" s="122">
        <v>0.127</v>
      </c>
      <c r="G1050" s="123">
        <v>0.264</v>
      </c>
      <c r="H1050" s="122">
        <v>0.558</v>
      </c>
      <c r="I1050" s="123">
        <v>0.292</v>
      </c>
      <c r="J1050" s="122">
        <v>0.425</v>
      </c>
      <c r="K1050" s="123">
        <v>0.876</v>
      </c>
      <c r="L1050" s="122">
        <v>0.671</v>
      </c>
      <c r="M1050" s="123">
        <v>0.773</v>
      </c>
      <c r="N1050" s="122">
        <v>1.193</v>
      </c>
      <c r="O1050" s="123">
        <v>1.051</v>
      </c>
      <c r="P1050" s="122">
        <v>1.122</v>
      </c>
      <c r="Q1050" s="123">
        <v>1.463</v>
      </c>
      <c r="R1050" s="122">
        <v>1.282</v>
      </c>
      <c r="S1050" s="122">
        <v>1.373</v>
      </c>
      <c r="T1050" s="122">
        <v>2.424</v>
      </c>
      <c r="U1050" s="122">
        <v>2.277</v>
      </c>
      <c r="V1050" s="122">
        <v>2.351</v>
      </c>
      <c r="W1050" s="122">
        <v>2.639</v>
      </c>
      <c r="X1050" s="122">
        <v>2.503</v>
      </c>
      <c r="Y1050" s="122">
        <v>2.571</v>
      </c>
      <c r="Z1050" s="122">
        <v>3.081</v>
      </c>
      <c r="AA1050" s="122">
        <v>2.889</v>
      </c>
      <c r="AB1050" s="122">
        <v>2.985</v>
      </c>
      <c r="AC1050" s="122">
        <v>3.265</v>
      </c>
      <c r="AD1050" s="122">
        <v>3.065</v>
      </c>
      <c r="AE1050" s="122">
        <v>3.165</v>
      </c>
      <c r="AF1050" s="9">
        <f t="shared" si="1"/>
        <v>1050</v>
      </c>
    </row>
    <row r="1051" ht="15.75" customHeight="1">
      <c r="A1051" s="116">
        <v>44190.0</v>
      </c>
      <c r="B1051" s="122">
        <v>0.295</v>
      </c>
      <c r="C1051" s="122">
        <v>0.032</v>
      </c>
      <c r="D1051" s="122">
        <v>0.164</v>
      </c>
      <c r="E1051" s="123">
        <v>0.395</v>
      </c>
      <c r="F1051" s="122">
        <v>0.123</v>
      </c>
      <c r="G1051" s="123">
        <v>0.259</v>
      </c>
      <c r="H1051" s="122">
        <v>0.492</v>
      </c>
      <c r="I1051" s="123">
        <v>0.208</v>
      </c>
      <c r="J1051" s="122">
        <v>0.35</v>
      </c>
      <c r="K1051" s="123">
        <v>0.751</v>
      </c>
      <c r="L1051" s="122">
        <v>0.532</v>
      </c>
      <c r="M1051" s="123">
        <v>0.642</v>
      </c>
      <c r="N1051" s="122">
        <v>1.011</v>
      </c>
      <c r="O1051" s="123">
        <v>0.856</v>
      </c>
      <c r="P1051" s="122">
        <v>0.934</v>
      </c>
      <c r="Q1051" s="123">
        <v>1.304</v>
      </c>
      <c r="R1051" s="122">
        <v>1.161</v>
      </c>
      <c r="S1051" s="122">
        <v>1.233</v>
      </c>
      <c r="T1051" s="122">
        <v>2.422</v>
      </c>
      <c r="U1051" s="122">
        <v>2.275</v>
      </c>
      <c r="V1051" s="122">
        <v>2.349</v>
      </c>
      <c r="W1051" s="122">
        <v>2.642</v>
      </c>
      <c r="X1051" s="122">
        <v>2.478</v>
      </c>
      <c r="Y1051" s="122">
        <v>2.56</v>
      </c>
      <c r="Z1051" s="122">
        <v>3.081</v>
      </c>
      <c r="AA1051" s="122">
        <v>2.889</v>
      </c>
      <c r="AB1051" s="122">
        <v>2.985</v>
      </c>
      <c r="AC1051" s="122">
        <v>3.265</v>
      </c>
      <c r="AD1051" s="122">
        <v>3.065</v>
      </c>
      <c r="AE1051" s="122">
        <v>3.165</v>
      </c>
      <c r="AF1051" s="9">
        <f t="shared" si="1"/>
        <v>1051</v>
      </c>
    </row>
    <row r="1052" ht="15.75" customHeight="1">
      <c r="A1052" s="116">
        <v>44189.0</v>
      </c>
      <c r="B1052" s="122">
        <v>0.295</v>
      </c>
      <c r="C1052" s="122">
        <v>0.041</v>
      </c>
      <c r="D1052" s="122">
        <v>0.168</v>
      </c>
      <c r="E1052" s="123">
        <v>0.391</v>
      </c>
      <c r="F1052" s="122">
        <v>0.123</v>
      </c>
      <c r="G1052" s="123">
        <v>0.257</v>
      </c>
      <c r="H1052" s="122">
        <v>0.492</v>
      </c>
      <c r="I1052" s="123">
        <v>0.208</v>
      </c>
      <c r="J1052" s="122">
        <v>0.35</v>
      </c>
      <c r="K1052" s="123">
        <v>0.76</v>
      </c>
      <c r="L1052" s="122">
        <v>0.528</v>
      </c>
      <c r="M1052" s="123">
        <v>0.644</v>
      </c>
      <c r="N1052" s="122">
        <v>1.029</v>
      </c>
      <c r="O1052" s="123">
        <v>0.848</v>
      </c>
      <c r="P1052" s="122">
        <v>0.939</v>
      </c>
      <c r="Q1052" s="123">
        <v>1.291</v>
      </c>
      <c r="R1052" s="122">
        <v>1.121</v>
      </c>
      <c r="S1052" s="122">
        <v>1.206</v>
      </c>
      <c r="T1052" s="122">
        <v>2.397</v>
      </c>
      <c r="U1052" s="122">
        <v>2.243</v>
      </c>
      <c r="V1052" s="122">
        <v>2.32</v>
      </c>
      <c r="W1052" s="122">
        <v>2.608</v>
      </c>
      <c r="X1052" s="122">
        <v>2.467</v>
      </c>
      <c r="Y1052" s="122">
        <v>2.537</v>
      </c>
      <c r="Z1052" s="122">
        <v>3.079</v>
      </c>
      <c r="AA1052" s="122">
        <v>2.886</v>
      </c>
      <c r="AB1052" s="122">
        <v>2.982</v>
      </c>
      <c r="AC1052" s="122">
        <v>3.265</v>
      </c>
      <c r="AD1052" s="122">
        <v>3.065</v>
      </c>
      <c r="AE1052" s="122">
        <v>3.165</v>
      </c>
      <c r="AF1052" s="9">
        <f t="shared" si="1"/>
        <v>1052</v>
      </c>
    </row>
    <row r="1053" ht="15.75" customHeight="1">
      <c r="A1053" s="116">
        <v>44188.0</v>
      </c>
      <c r="B1053" s="122">
        <v>0.295</v>
      </c>
      <c r="C1053" s="122">
        <v>0.041</v>
      </c>
      <c r="D1053" s="122">
        <v>0.168</v>
      </c>
      <c r="E1053" s="123">
        <v>0.391</v>
      </c>
      <c r="F1053" s="122">
        <v>0.123</v>
      </c>
      <c r="G1053" s="123">
        <v>0.257</v>
      </c>
      <c r="H1053" s="122">
        <v>0.492</v>
      </c>
      <c r="I1053" s="123">
        <v>0.208</v>
      </c>
      <c r="J1053" s="122">
        <v>0.35</v>
      </c>
      <c r="K1053" s="123">
        <v>0.777</v>
      </c>
      <c r="L1053" s="122">
        <v>0.571</v>
      </c>
      <c r="M1053" s="123">
        <v>0.674</v>
      </c>
      <c r="N1053" s="122">
        <v>1.063</v>
      </c>
      <c r="O1053" s="123">
        <v>0.933</v>
      </c>
      <c r="P1053" s="122">
        <v>0.998</v>
      </c>
      <c r="Q1053" s="123">
        <v>1.324</v>
      </c>
      <c r="R1053" s="122">
        <v>1.213</v>
      </c>
      <c r="S1053" s="122">
        <v>1.269</v>
      </c>
      <c r="T1053" s="122">
        <v>2.412</v>
      </c>
      <c r="U1053" s="122">
        <v>2.265</v>
      </c>
      <c r="V1053" s="122">
        <v>2.339</v>
      </c>
      <c r="W1053" s="122">
        <v>2.633</v>
      </c>
      <c r="X1053" s="122">
        <v>2.474</v>
      </c>
      <c r="Y1053" s="122">
        <v>2.554</v>
      </c>
      <c r="Z1053" s="122">
        <v>3.086</v>
      </c>
      <c r="AA1053" s="122">
        <v>2.893</v>
      </c>
      <c r="AB1053" s="122">
        <v>2.989</v>
      </c>
      <c r="AC1053" s="122">
        <v>3.265</v>
      </c>
      <c r="AD1053" s="122">
        <v>3.065</v>
      </c>
      <c r="AE1053" s="122">
        <v>3.165</v>
      </c>
      <c r="AF1053" s="9">
        <f t="shared" si="1"/>
        <v>1053</v>
      </c>
    </row>
    <row r="1054" ht="15.75" customHeight="1">
      <c r="A1054" s="116">
        <v>44187.0</v>
      </c>
      <c r="B1054" s="122">
        <v>0.295</v>
      </c>
      <c r="C1054" s="122">
        <v>0.041</v>
      </c>
      <c r="D1054" s="122">
        <v>0.168</v>
      </c>
      <c r="E1054" s="123">
        <v>0.391</v>
      </c>
      <c r="F1054" s="122">
        <v>0.123</v>
      </c>
      <c r="G1054" s="123">
        <v>0.257</v>
      </c>
      <c r="H1054" s="122">
        <v>0.492</v>
      </c>
      <c r="I1054" s="123">
        <v>0.208</v>
      </c>
      <c r="J1054" s="122">
        <v>0.35</v>
      </c>
      <c r="K1054" s="123">
        <v>0.775</v>
      </c>
      <c r="L1054" s="122">
        <v>0.573</v>
      </c>
      <c r="M1054" s="123">
        <v>0.674</v>
      </c>
      <c r="N1054" s="122">
        <v>1.059</v>
      </c>
      <c r="O1054" s="123">
        <v>0.938</v>
      </c>
      <c r="P1054" s="122">
        <v>0.999</v>
      </c>
      <c r="Q1054" s="123">
        <v>1.324</v>
      </c>
      <c r="R1054" s="122">
        <v>1.211</v>
      </c>
      <c r="S1054" s="122">
        <v>1.268</v>
      </c>
      <c r="T1054" s="122">
        <v>2.401</v>
      </c>
      <c r="U1054" s="122">
        <v>2.266</v>
      </c>
      <c r="V1054" s="122">
        <v>2.334</v>
      </c>
      <c r="W1054" s="122">
        <v>2.616</v>
      </c>
      <c r="X1054" s="122">
        <v>2.498</v>
      </c>
      <c r="Y1054" s="122">
        <v>2.557</v>
      </c>
      <c r="Z1054" s="122">
        <v>3.086</v>
      </c>
      <c r="AA1054" s="122">
        <v>2.893</v>
      </c>
      <c r="AB1054" s="122">
        <v>2.989</v>
      </c>
      <c r="AC1054" s="122">
        <v>3.265</v>
      </c>
      <c r="AD1054" s="122">
        <v>3.065</v>
      </c>
      <c r="AE1054" s="122">
        <v>3.165</v>
      </c>
      <c r="AF1054" s="9">
        <f t="shared" si="1"/>
        <v>1054</v>
      </c>
    </row>
    <row r="1055" ht="15.75" customHeight="1">
      <c r="A1055" s="116">
        <v>44186.0</v>
      </c>
      <c r="B1055" s="122">
        <v>0.295</v>
      </c>
      <c r="C1055" s="122">
        <v>0.041</v>
      </c>
      <c r="D1055" s="122">
        <v>0.168</v>
      </c>
      <c r="E1055" s="123">
        <v>0.386</v>
      </c>
      <c r="F1055" s="122">
        <v>0.123</v>
      </c>
      <c r="G1055" s="123">
        <v>0.255</v>
      </c>
      <c r="H1055" s="122">
        <v>0.492</v>
      </c>
      <c r="I1055" s="123">
        <v>0.208</v>
      </c>
      <c r="J1055" s="122">
        <v>0.35</v>
      </c>
      <c r="K1055" s="123">
        <v>0.788</v>
      </c>
      <c r="L1055" s="122">
        <v>0.576</v>
      </c>
      <c r="M1055" s="123">
        <v>0.682</v>
      </c>
      <c r="N1055" s="122">
        <v>1.084</v>
      </c>
      <c r="O1055" s="123">
        <v>0.944</v>
      </c>
      <c r="P1055" s="122">
        <v>1.014</v>
      </c>
      <c r="Q1055" s="123">
        <v>1.345</v>
      </c>
      <c r="R1055" s="122">
        <v>1.225</v>
      </c>
      <c r="S1055" s="122">
        <v>1.285</v>
      </c>
      <c r="T1055" s="122">
        <v>2.447</v>
      </c>
      <c r="U1055" s="122">
        <v>2.279</v>
      </c>
      <c r="V1055" s="122">
        <v>2.363</v>
      </c>
      <c r="W1055" s="122">
        <v>2.68</v>
      </c>
      <c r="X1055" s="122">
        <v>2.499</v>
      </c>
      <c r="Y1055" s="122">
        <v>2.589</v>
      </c>
      <c r="Z1055" s="122">
        <v>3.083</v>
      </c>
      <c r="AA1055" s="122">
        <v>2.908</v>
      </c>
      <c r="AB1055" s="122">
        <v>2.996</v>
      </c>
      <c r="AC1055" s="122">
        <v>3.265</v>
      </c>
      <c r="AD1055" s="122">
        <v>3.065</v>
      </c>
      <c r="AE1055" s="122">
        <v>3.165</v>
      </c>
      <c r="AF1055" s="9">
        <f t="shared" si="1"/>
        <v>1055</v>
      </c>
    </row>
    <row r="1056" ht="15.75" customHeight="1">
      <c r="A1056" s="116">
        <v>44183.0</v>
      </c>
      <c r="B1056" s="122">
        <v>0.295</v>
      </c>
      <c r="C1056" s="122">
        <v>0.041</v>
      </c>
      <c r="D1056" s="122">
        <v>0.168</v>
      </c>
      <c r="E1056" s="123">
        <v>0.391</v>
      </c>
      <c r="F1056" s="122">
        <v>0.123</v>
      </c>
      <c r="G1056" s="123">
        <v>0.257</v>
      </c>
      <c r="H1056" s="122">
        <v>0.492</v>
      </c>
      <c r="I1056" s="123">
        <v>0.208</v>
      </c>
      <c r="J1056" s="122">
        <v>0.35</v>
      </c>
      <c r="K1056" s="123">
        <v>0.8</v>
      </c>
      <c r="L1056" s="122">
        <v>0.579</v>
      </c>
      <c r="M1056" s="123">
        <v>0.69</v>
      </c>
      <c r="N1056" s="122">
        <v>1.108</v>
      </c>
      <c r="O1056" s="123">
        <v>0.95</v>
      </c>
      <c r="P1056" s="122">
        <v>1.029</v>
      </c>
      <c r="Q1056" s="123">
        <v>1.354</v>
      </c>
      <c r="R1056" s="122">
        <v>1.228</v>
      </c>
      <c r="S1056" s="122">
        <v>1.291</v>
      </c>
      <c r="T1056" s="122">
        <v>2.435</v>
      </c>
      <c r="U1056" s="122">
        <v>2.282</v>
      </c>
      <c r="V1056" s="122">
        <v>2.359</v>
      </c>
      <c r="W1056" s="122">
        <v>2.646</v>
      </c>
      <c r="X1056" s="122">
        <v>2.508</v>
      </c>
      <c r="Y1056" s="122">
        <v>2.577</v>
      </c>
      <c r="Z1056" s="122">
        <v>3.083</v>
      </c>
      <c r="AA1056" s="122">
        <v>2.908</v>
      </c>
      <c r="AB1056" s="122">
        <v>2.996</v>
      </c>
      <c r="AC1056" s="122">
        <v>3.23</v>
      </c>
      <c r="AD1056" s="122">
        <v>3.05</v>
      </c>
      <c r="AE1056" s="122">
        <v>3.14</v>
      </c>
      <c r="AF1056" s="9">
        <f t="shared" si="1"/>
        <v>1056</v>
      </c>
    </row>
    <row r="1057" ht="15.75" customHeight="1">
      <c r="A1057" s="116">
        <v>44182.0</v>
      </c>
      <c r="B1057" s="122">
        <v>0.295</v>
      </c>
      <c r="C1057" s="122">
        <v>0.041</v>
      </c>
      <c r="D1057" s="122">
        <v>0.168</v>
      </c>
      <c r="E1057" s="123">
        <v>0.391</v>
      </c>
      <c r="F1057" s="122">
        <v>0.123</v>
      </c>
      <c r="G1057" s="123">
        <v>0.257</v>
      </c>
      <c r="H1057" s="122">
        <v>0.492</v>
      </c>
      <c r="I1057" s="123">
        <v>0.208</v>
      </c>
      <c r="J1057" s="122">
        <v>0.35</v>
      </c>
      <c r="K1057" s="123">
        <v>0.793</v>
      </c>
      <c r="L1057" s="122">
        <v>0.577</v>
      </c>
      <c r="M1057" s="123">
        <v>0.685</v>
      </c>
      <c r="N1057" s="122">
        <v>1.094</v>
      </c>
      <c r="O1057" s="123">
        <v>0.946</v>
      </c>
      <c r="P1057" s="122">
        <v>1.02</v>
      </c>
      <c r="Q1057" s="123">
        <v>1.358</v>
      </c>
      <c r="R1057" s="122">
        <v>1.237</v>
      </c>
      <c r="S1057" s="122">
        <v>1.298</v>
      </c>
      <c r="T1057" s="122">
        <v>2.416</v>
      </c>
      <c r="U1057" s="122">
        <v>2.284</v>
      </c>
      <c r="V1057" s="122">
        <v>2.35</v>
      </c>
      <c r="W1057" s="122">
        <v>2.648</v>
      </c>
      <c r="X1057" s="122">
        <v>2.504</v>
      </c>
      <c r="Y1057" s="122">
        <v>2.576</v>
      </c>
      <c r="Z1057" s="122">
        <v>3.083</v>
      </c>
      <c r="AA1057" s="122">
        <v>2.908</v>
      </c>
      <c r="AB1057" s="122">
        <v>2.996</v>
      </c>
      <c r="AC1057" s="122">
        <v>3.23</v>
      </c>
      <c r="AD1057" s="122">
        <v>3.05</v>
      </c>
      <c r="AE1057" s="122">
        <v>3.14</v>
      </c>
      <c r="AF1057" s="9">
        <f t="shared" si="1"/>
        <v>1057</v>
      </c>
    </row>
    <row r="1058" ht="15.75" customHeight="1">
      <c r="A1058" s="116">
        <v>44181.0</v>
      </c>
      <c r="B1058" s="122">
        <v>0.295</v>
      </c>
      <c r="C1058" s="122">
        <v>0.041</v>
      </c>
      <c r="D1058" s="122">
        <v>0.168</v>
      </c>
      <c r="E1058" s="123">
        <v>0.391</v>
      </c>
      <c r="F1058" s="122">
        <v>0.123</v>
      </c>
      <c r="G1058" s="123">
        <v>0.257</v>
      </c>
      <c r="H1058" s="122">
        <v>0.483</v>
      </c>
      <c r="I1058" s="123">
        <v>0.2</v>
      </c>
      <c r="J1058" s="122">
        <v>0.342</v>
      </c>
      <c r="K1058" s="123">
        <v>0.773</v>
      </c>
      <c r="L1058" s="122">
        <v>0.58</v>
      </c>
      <c r="M1058" s="123">
        <v>0.677</v>
      </c>
      <c r="N1058" s="122">
        <v>1.064</v>
      </c>
      <c r="O1058" s="123">
        <v>0.961</v>
      </c>
      <c r="P1058" s="122">
        <v>1.012</v>
      </c>
      <c r="Q1058" s="123">
        <v>1.353</v>
      </c>
      <c r="R1058" s="122">
        <v>1.237</v>
      </c>
      <c r="S1058" s="122">
        <v>1.295</v>
      </c>
      <c r="T1058" s="122">
        <v>2.423</v>
      </c>
      <c r="U1058" s="122">
        <v>2.302</v>
      </c>
      <c r="V1058" s="122">
        <v>2.363</v>
      </c>
      <c r="W1058" s="122">
        <v>2.659</v>
      </c>
      <c r="X1058" s="122">
        <v>2.501</v>
      </c>
      <c r="Y1058" s="122">
        <v>2.58</v>
      </c>
      <c r="Z1058" s="122">
        <v>3.093</v>
      </c>
      <c r="AA1058" s="122">
        <v>2.914</v>
      </c>
      <c r="AB1058" s="122">
        <v>3.004</v>
      </c>
      <c r="AC1058" s="122">
        <v>3.23</v>
      </c>
      <c r="AD1058" s="122">
        <v>3.05</v>
      </c>
      <c r="AE1058" s="122">
        <v>3.14</v>
      </c>
      <c r="AF1058" s="9">
        <f t="shared" si="1"/>
        <v>1058</v>
      </c>
    </row>
    <row r="1059" ht="15.75" customHeight="1">
      <c r="A1059" s="116">
        <v>44180.0</v>
      </c>
      <c r="B1059" s="122">
        <v>0.295</v>
      </c>
      <c r="C1059" s="122">
        <v>0.041</v>
      </c>
      <c r="D1059" s="122">
        <v>0.168</v>
      </c>
      <c r="E1059" s="123">
        <v>0.391</v>
      </c>
      <c r="F1059" s="122">
        <v>0.123</v>
      </c>
      <c r="G1059" s="123">
        <v>0.257</v>
      </c>
      <c r="H1059" s="122">
        <v>0.49</v>
      </c>
      <c r="I1059" s="123">
        <v>0.21</v>
      </c>
      <c r="J1059" s="122">
        <v>0.35</v>
      </c>
      <c r="K1059" s="123">
        <v>0.793</v>
      </c>
      <c r="L1059" s="122">
        <v>0.58</v>
      </c>
      <c r="M1059" s="123">
        <v>0.687</v>
      </c>
      <c r="N1059" s="122">
        <v>1.095</v>
      </c>
      <c r="O1059" s="123">
        <v>0.951</v>
      </c>
      <c r="P1059" s="122">
        <v>1.023</v>
      </c>
      <c r="Q1059" s="123">
        <v>1.349</v>
      </c>
      <c r="R1059" s="122">
        <v>1.246</v>
      </c>
      <c r="S1059" s="122">
        <v>1.298</v>
      </c>
      <c r="T1059" s="122">
        <v>2.394</v>
      </c>
      <c r="U1059" s="122">
        <v>2.306</v>
      </c>
      <c r="V1059" s="122">
        <v>2.35</v>
      </c>
      <c r="W1059" s="122">
        <v>2.641</v>
      </c>
      <c r="X1059" s="122">
        <v>2.506</v>
      </c>
      <c r="Y1059" s="122">
        <v>2.573</v>
      </c>
      <c r="Z1059" s="122">
        <v>3.08</v>
      </c>
      <c r="AA1059" s="122">
        <v>2.93</v>
      </c>
      <c r="AB1059" s="122">
        <v>3.005</v>
      </c>
      <c r="AC1059" s="122">
        <v>3.25</v>
      </c>
      <c r="AD1059" s="122">
        <v>3.06</v>
      </c>
      <c r="AE1059" s="122">
        <v>3.155</v>
      </c>
      <c r="AF1059" s="9">
        <f t="shared" si="1"/>
        <v>1059</v>
      </c>
    </row>
    <row r="1060" ht="15.75" customHeight="1">
      <c r="A1060" s="116">
        <v>44179.0</v>
      </c>
      <c r="B1060" s="122">
        <v>0.295</v>
      </c>
      <c r="C1060" s="122">
        <v>0.041</v>
      </c>
      <c r="D1060" s="122">
        <v>0.168</v>
      </c>
      <c r="E1060" s="123">
        <v>0.4</v>
      </c>
      <c r="F1060" s="122">
        <v>0.132</v>
      </c>
      <c r="G1060" s="123">
        <v>0.266</v>
      </c>
      <c r="H1060" s="122">
        <v>0.475</v>
      </c>
      <c r="I1060" s="123">
        <v>0.208</v>
      </c>
      <c r="J1060" s="122">
        <v>0.342</v>
      </c>
      <c r="K1060" s="123">
        <v>0.805</v>
      </c>
      <c r="L1060" s="122">
        <v>0.598</v>
      </c>
      <c r="M1060" s="123">
        <v>0.702</v>
      </c>
      <c r="N1060" s="122">
        <v>1.135</v>
      </c>
      <c r="O1060" s="123">
        <v>0.988</v>
      </c>
      <c r="P1060" s="122">
        <v>1.061</v>
      </c>
      <c r="Q1060" s="123">
        <v>1.377</v>
      </c>
      <c r="R1060" s="122">
        <v>1.256</v>
      </c>
      <c r="S1060" s="122">
        <v>1.317</v>
      </c>
      <c r="T1060" s="122">
        <v>2.445</v>
      </c>
      <c r="U1060" s="122">
        <v>2.314</v>
      </c>
      <c r="V1060" s="122">
        <v>2.38</v>
      </c>
      <c r="W1060" s="122">
        <v>2.662</v>
      </c>
      <c r="X1060" s="122">
        <v>2.531</v>
      </c>
      <c r="Y1060" s="122">
        <v>2.597</v>
      </c>
      <c r="Z1060" s="122">
        <v>3.117</v>
      </c>
      <c r="AA1060" s="122">
        <v>2.942</v>
      </c>
      <c r="AB1060" s="122">
        <v>3.029</v>
      </c>
      <c r="AC1060" s="122">
        <v>3.25</v>
      </c>
      <c r="AD1060" s="122">
        <v>3.06</v>
      </c>
      <c r="AE1060" s="122">
        <v>3.155</v>
      </c>
      <c r="AF1060" s="9">
        <f t="shared" si="1"/>
        <v>1060</v>
      </c>
    </row>
    <row r="1061" ht="15.75" customHeight="1">
      <c r="A1061" s="116">
        <v>44176.0</v>
      </c>
      <c r="B1061" s="122">
        <v>0.295</v>
      </c>
      <c r="C1061" s="122">
        <v>0.041</v>
      </c>
      <c r="D1061" s="122">
        <v>0.168</v>
      </c>
      <c r="E1061" s="123">
        <v>0.391</v>
      </c>
      <c r="F1061" s="122">
        <v>0.123</v>
      </c>
      <c r="G1061" s="123">
        <v>0.257</v>
      </c>
      <c r="H1061" s="122">
        <v>0.53</v>
      </c>
      <c r="I1061" s="123">
        <v>0.255</v>
      </c>
      <c r="J1061" s="122">
        <v>0.393</v>
      </c>
      <c r="K1061" s="123">
        <v>0.838</v>
      </c>
      <c r="L1061" s="122">
        <v>0.665</v>
      </c>
      <c r="M1061" s="123">
        <v>0.751</v>
      </c>
      <c r="N1061" s="122">
        <v>1.146</v>
      </c>
      <c r="O1061" s="123">
        <v>1.075</v>
      </c>
      <c r="P1061" s="122">
        <v>1.11</v>
      </c>
      <c r="Q1061" s="123">
        <v>1.417</v>
      </c>
      <c r="R1061" s="122">
        <v>1.303</v>
      </c>
      <c r="S1061" s="122">
        <v>1.36</v>
      </c>
      <c r="T1061" s="122">
        <v>2.466</v>
      </c>
      <c r="U1061" s="122">
        <v>2.33</v>
      </c>
      <c r="V1061" s="122">
        <v>2.398</v>
      </c>
      <c r="W1061" s="122">
        <v>2.683</v>
      </c>
      <c r="X1061" s="122">
        <v>2.527</v>
      </c>
      <c r="Y1061" s="122">
        <v>2.605</v>
      </c>
      <c r="Z1061" s="122">
        <v>3.105</v>
      </c>
      <c r="AA1061" s="122">
        <v>2.93</v>
      </c>
      <c r="AB1061" s="122">
        <v>3.018</v>
      </c>
      <c r="AC1061" s="122">
        <v>3.25</v>
      </c>
      <c r="AD1061" s="122">
        <v>3.06</v>
      </c>
      <c r="AE1061" s="122">
        <v>3.155</v>
      </c>
      <c r="AF1061" s="9">
        <f t="shared" si="1"/>
        <v>1061</v>
      </c>
    </row>
    <row r="1062" ht="15.75" customHeight="1">
      <c r="A1062" s="116">
        <v>44175.0</v>
      </c>
      <c r="B1062" s="122">
        <v>0.295</v>
      </c>
      <c r="C1062" s="122">
        <v>0.041</v>
      </c>
      <c r="D1062" s="122">
        <v>0.168</v>
      </c>
      <c r="E1062" s="123">
        <v>0.4</v>
      </c>
      <c r="F1062" s="122">
        <v>0.136</v>
      </c>
      <c r="G1062" s="123">
        <v>0.268</v>
      </c>
      <c r="H1062" s="122">
        <v>0.53</v>
      </c>
      <c r="I1062" s="123">
        <v>0.255</v>
      </c>
      <c r="J1062" s="122">
        <v>0.393</v>
      </c>
      <c r="K1062" s="123">
        <v>0.852</v>
      </c>
      <c r="L1062" s="122">
        <v>0.684</v>
      </c>
      <c r="M1062" s="123">
        <v>0.768</v>
      </c>
      <c r="N1062" s="122">
        <v>1.175</v>
      </c>
      <c r="O1062" s="123">
        <v>1.114</v>
      </c>
      <c r="P1062" s="122">
        <v>1.144</v>
      </c>
      <c r="Q1062" s="123">
        <v>1.41</v>
      </c>
      <c r="R1062" s="122">
        <v>1.337</v>
      </c>
      <c r="S1062" s="122">
        <v>1.374</v>
      </c>
      <c r="T1062" s="122">
        <v>2.43</v>
      </c>
      <c r="U1062" s="122">
        <v>2.334</v>
      </c>
      <c r="V1062" s="122">
        <v>2.382</v>
      </c>
      <c r="W1062" s="122">
        <v>2.659</v>
      </c>
      <c r="X1062" s="122">
        <v>2.527</v>
      </c>
      <c r="Y1062" s="122">
        <v>2.593</v>
      </c>
      <c r="Z1062" s="122">
        <v>3.11</v>
      </c>
      <c r="AA1062" s="122">
        <v>2.94</v>
      </c>
      <c r="AB1062" s="122">
        <v>3.025</v>
      </c>
      <c r="AC1062" s="122">
        <v>3.28</v>
      </c>
      <c r="AD1062" s="122">
        <v>3.07</v>
      </c>
      <c r="AE1062" s="122">
        <v>3.175</v>
      </c>
      <c r="AF1062" s="9">
        <f t="shared" si="1"/>
        <v>1062</v>
      </c>
    </row>
    <row r="1063" ht="15.75" customHeight="1">
      <c r="A1063" s="116">
        <v>44174.0</v>
      </c>
      <c r="B1063" s="122">
        <v>0.295</v>
      </c>
      <c r="C1063" s="122">
        <v>0.036</v>
      </c>
      <c r="D1063" s="122">
        <v>0.166</v>
      </c>
      <c r="E1063" s="123">
        <v>0.395</v>
      </c>
      <c r="F1063" s="122">
        <v>0.118</v>
      </c>
      <c r="G1063" s="123">
        <v>0.257</v>
      </c>
      <c r="H1063" s="122">
        <v>0.544</v>
      </c>
      <c r="I1063" s="123">
        <v>0.274</v>
      </c>
      <c r="J1063" s="122">
        <v>0.409</v>
      </c>
      <c r="K1063" s="123">
        <v>0.885</v>
      </c>
      <c r="L1063" s="122">
        <v>0.696</v>
      </c>
      <c r="M1063" s="123">
        <v>0.791</v>
      </c>
      <c r="N1063" s="122">
        <v>1.226</v>
      </c>
      <c r="O1063" s="123">
        <v>1.118</v>
      </c>
      <c r="P1063" s="122">
        <v>1.172</v>
      </c>
      <c r="Q1063" s="123">
        <v>1.455</v>
      </c>
      <c r="R1063" s="122">
        <v>1.336</v>
      </c>
      <c r="S1063" s="122">
        <v>1.396</v>
      </c>
      <c r="T1063" s="122">
        <v>2.483</v>
      </c>
      <c r="U1063" s="122">
        <v>2.32</v>
      </c>
      <c r="V1063" s="122">
        <v>2.402</v>
      </c>
      <c r="W1063" s="122">
        <v>2.679</v>
      </c>
      <c r="X1063" s="122">
        <v>2.523</v>
      </c>
      <c r="Y1063" s="122">
        <v>2.601</v>
      </c>
      <c r="Z1063" s="122">
        <v>3.11</v>
      </c>
      <c r="AA1063" s="122">
        <v>2.94</v>
      </c>
      <c r="AB1063" s="122">
        <v>3.025</v>
      </c>
      <c r="AC1063" s="122">
        <v>3.28</v>
      </c>
      <c r="AD1063" s="122">
        <v>3.07</v>
      </c>
      <c r="AE1063" s="122">
        <v>3.175</v>
      </c>
      <c r="AF1063" s="9">
        <f t="shared" si="1"/>
        <v>1063</v>
      </c>
    </row>
    <row r="1064" ht="15.75" customHeight="1">
      <c r="A1064" s="116">
        <v>44173.0</v>
      </c>
      <c r="B1064" s="122">
        <v>0.295</v>
      </c>
      <c r="C1064" s="122">
        <v>0.041</v>
      </c>
      <c r="D1064" s="122">
        <v>0.168</v>
      </c>
      <c r="E1064" s="123">
        <v>0.391</v>
      </c>
      <c r="F1064" s="122">
        <v>0.127</v>
      </c>
      <c r="G1064" s="123">
        <v>0.259</v>
      </c>
      <c r="H1064" s="122">
        <v>0.544</v>
      </c>
      <c r="I1064" s="123">
        <v>0.274</v>
      </c>
      <c r="J1064" s="122">
        <v>0.409</v>
      </c>
      <c r="K1064" s="123">
        <v>0.877</v>
      </c>
      <c r="L1064" s="122">
        <v>0.697</v>
      </c>
      <c r="M1064" s="123">
        <v>0.787</v>
      </c>
      <c r="N1064" s="122">
        <v>1.21</v>
      </c>
      <c r="O1064" s="123">
        <v>1.119</v>
      </c>
      <c r="P1064" s="122">
        <v>1.165</v>
      </c>
      <c r="Q1064" s="123">
        <v>1.454</v>
      </c>
      <c r="R1064" s="122">
        <v>1.334</v>
      </c>
      <c r="S1064" s="122">
        <v>1.394</v>
      </c>
      <c r="T1064" s="122">
        <v>2.474</v>
      </c>
      <c r="U1064" s="122">
        <v>2.331</v>
      </c>
      <c r="V1064" s="122">
        <v>2.403</v>
      </c>
      <c r="W1064" s="122">
        <v>2.673</v>
      </c>
      <c r="X1064" s="122">
        <v>2.548</v>
      </c>
      <c r="Y1064" s="122">
        <v>2.611</v>
      </c>
      <c r="Z1064" s="122">
        <v>3.1</v>
      </c>
      <c r="AA1064" s="122">
        <v>2.95</v>
      </c>
      <c r="AB1064" s="122">
        <v>3.025</v>
      </c>
      <c r="AC1064" s="122">
        <v>3.274</v>
      </c>
      <c r="AD1064" s="122">
        <v>3.084</v>
      </c>
      <c r="AE1064" s="122">
        <v>3.179</v>
      </c>
      <c r="AF1064" s="9">
        <f t="shared" si="1"/>
        <v>1064</v>
      </c>
    </row>
    <row r="1065" ht="15.75" customHeight="1">
      <c r="A1065" s="116">
        <v>44172.0</v>
      </c>
      <c r="B1065" s="122">
        <v>0.295</v>
      </c>
      <c r="C1065" s="122">
        <v>0.036</v>
      </c>
      <c r="D1065" s="122">
        <v>0.166</v>
      </c>
      <c r="E1065" s="123">
        <v>0.391</v>
      </c>
      <c r="F1065" s="122">
        <v>0.123</v>
      </c>
      <c r="G1065" s="123">
        <v>0.257</v>
      </c>
      <c r="H1065" s="122">
        <v>0.544</v>
      </c>
      <c r="I1065" s="123">
        <v>0.274</v>
      </c>
      <c r="J1065" s="122">
        <v>0.409</v>
      </c>
      <c r="K1065" s="123">
        <v>0.879</v>
      </c>
      <c r="L1065" s="122">
        <v>0.696</v>
      </c>
      <c r="M1065" s="123">
        <v>0.788</v>
      </c>
      <c r="N1065" s="122">
        <v>1.215</v>
      </c>
      <c r="O1065" s="123">
        <v>1.118</v>
      </c>
      <c r="P1065" s="122">
        <v>1.166</v>
      </c>
      <c r="Q1065" s="123">
        <v>1.445</v>
      </c>
      <c r="R1065" s="122">
        <v>1.339</v>
      </c>
      <c r="S1065" s="122">
        <v>1.392</v>
      </c>
      <c r="T1065" s="122">
        <v>2.448</v>
      </c>
      <c r="U1065" s="122">
        <v>2.307</v>
      </c>
      <c r="V1065" s="122">
        <v>2.378</v>
      </c>
      <c r="W1065" s="122">
        <v>2.646</v>
      </c>
      <c r="X1065" s="122">
        <v>2.52</v>
      </c>
      <c r="Y1065" s="122">
        <v>2.583</v>
      </c>
      <c r="Z1065" s="122">
        <v>3.09</v>
      </c>
      <c r="AA1065" s="122">
        <v>2.95</v>
      </c>
      <c r="AB1065" s="122">
        <v>3.02</v>
      </c>
      <c r="AC1065" s="122">
        <v>3.27</v>
      </c>
      <c r="AD1065" s="122">
        <v>3.08</v>
      </c>
      <c r="AE1065" s="122">
        <v>3.175</v>
      </c>
      <c r="AF1065" s="9">
        <f t="shared" si="1"/>
        <v>1065</v>
      </c>
    </row>
    <row r="1066" ht="15.75" customHeight="1">
      <c r="A1066" s="116">
        <v>44169.0</v>
      </c>
      <c r="B1066" s="122">
        <v>0.295</v>
      </c>
      <c r="C1066" s="122">
        <v>0.036</v>
      </c>
      <c r="D1066" s="122">
        <v>0.166</v>
      </c>
      <c r="E1066" s="123">
        <v>0.395</v>
      </c>
      <c r="F1066" s="122">
        <v>0.118</v>
      </c>
      <c r="G1066" s="123">
        <v>0.257</v>
      </c>
      <c r="H1066" s="122">
        <v>0.544</v>
      </c>
      <c r="I1066" s="123">
        <v>0.274</v>
      </c>
      <c r="J1066" s="122">
        <v>0.409</v>
      </c>
      <c r="K1066" s="123">
        <v>0.877</v>
      </c>
      <c r="L1066" s="122">
        <v>0.693</v>
      </c>
      <c r="M1066" s="123">
        <v>0.785</v>
      </c>
      <c r="N1066" s="122">
        <v>1.209</v>
      </c>
      <c r="O1066" s="123">
        <v>1.112</v>
      </c>
      <c r="P1066" s="122">
        <v>1.16</v>
      </c>
      <c r="Q1066" s="123">
        <v>1.433</v>
      </c>
      <c r="R1066" s="122">
        <v>1.309</v>
      </c>
      <c r="S1066" s="122">
        <v>1.371</v>
      </c>
      <c r="T1066" s="122">
        <v>2.466</v>
      </c>
      <c r="U1066" s="122">
        <v>2.315</v>
      </c>
      <c r="V1066" s="122">
        <v>2.391</v>
      </c>
      <c r="W1066" s="122">
        <v>2.648</v>
      </c>
      <c r="X1066" s="122">
        <v>2.512</v>
      </c>
      <c r="Y1066" s="122">
        <v>2.58</v>
      </c>
      <c r="Z1066" s="122">
        <v>3.1</v>
      </c>
      <c r="AA1066" s="122">
        <v>2.95</v>
      </c>
      <c r="AB1066" s="122">
        <v>3.025</v>
      </c>
      <c r="AC1066" s="122">
        <v>3.28</v>
      </c>
      <c r="AD1066" s="122">
        <v>3.08</v>
      </c>
      <c r="AE1066" s="122">
        <v>3.18</v>
      </c>
      <c r="AF1066" s="9">
        <f t="shared" si="1"/>
        <v>1066</v>
      </c>
    </row>
    <row r="1067" ht="15.75" customHeight="1">
      <c r="A1067" s="116">
        <v>44168.0</v>
      </c>
      <c r="B1067" s="122">
        <v>0.295</v>
      </c>
      <c r="C1067" s="122">
        <v>0.036</v>
      </c>
      <c r="D1067" s="122">
        <v>0.166</v>
      </c>
      <c r="E1067" s="123">
        <v>0.395</v>
      </c>
      <c r="F1067" s="122">
        <v>0.118</v>
      </c>
      <c r="G1067" s="123">
        <v>0.257</v>
      </c>
      <c r="H1067" s="122">
        <v>0.534</v>
      </c>
      <c r="I1067" s="123">
        <v>0.264</v>
      </c>
      <c r="J1067" s="122">
        <v>0.399</v>
      </c>
      <c r="K1067" s="123">
        <v>0.879</v>
      </c>
      <c r="L1067" s="122">
        <v>0.704</v>
      </c>
      <c r="M1067" s="123">
        <v>0.792</v>
      </c>
      <c r="N1067" s="122">
        <v>1.224</v>
      </c>
      <c r="O1067" s="123">
        <v>1.145</v>
      </c>
      <c r="P1067" s="122">
        <v>1.184</v>
      </c>
      <c r="Q1067" s="123">
        <v>1.433</v>
      </c>
      <c r="R1067" s="122">
        <v>1.362</v>
      </c>
      <c r="S1067" s="122">
        <v>1.398</v>
      </c>
      <c r="T1067" s="122">
        <v>2.481</v>
      </c>
      <c r="U1067" s="122">
        <v>2.362</v>
      </c>
      <c r="V1067" s="122">
        <v>2.422</v>
      </c>
      <c r="W1067" s="122">
        <v>2.682</v>
      </c>
      <c r="X1067" s="122">
        <v>2.581</v>
      </c>
      <c r="Y1067" s="122">
        <v>2.632</v>
      </c>
      <c r="Z1067" s="122">
        <v>3.11</v>
      </c>
      <c r="AA1067" s="122">
        <v>2.96</v>
      </c>
      <c r="AB1067" s="122">
        <v>3.035</v>
      </c>
      <c r="AC1067" s="122">
        <v>3.274</v>
      </c>
      <c r="AD1067" s="122">
        <v>3.084</v>
      </c>
      <c r="AE1067" s="122">
        <v>3.179</v>
      </c>
      <c r="AF1067" s="9">
        <f t="shared" si="1"/>
        <v>1067</v>
      </c>
    </row>
    <row r="1068" ht="15.75" customHeight="1">
      <c r="A1068" s="116">
        <v>44167.0</v>
      </c>
      <c r="B1068" s="122">
        <v>0.295</v>
      </c>
      <c r="C1068" s="122">
        <v>0.036</v>
      </c>
      <c r="D1068" s="122">
        <v>0.166</v>
      </c>
      <c r="E1068" s="123">
        <v>0.395</v>
      </c>
      <c r="F1068" s="122">
        <v>0.118</v>
      </c>
      <c r="G1068" s="123">
        <v>0.257</v>
      </c>
      <c r="H1068" s="122">
        <v>0.514</v>
      </c>
      <c r="I1068" s="123">
        <v>0.234</v>
      </c>
      <c r="J1068" s="122">
        <v>0.374</v>
      </c>
      <c r="K1068" s="123">
        <v>0.879</v>
      </c>
      <c r="L1068" s="122">
        <v>0.681</v>
      </c>
      <c r="M1068" s="123">
        <v>0.78</v>
      </c>
      <c r="N1068" s="122">
        <v>1.245</v>
      </c>
      <c r="O1068" s="123">
        <v>1.128</v>
      </c>
      <c r="P1068" s="122">
        <v>1.186</v>
      </c>
      <c r="Q1068" s="123">
        <v>1.458</v>
      </c>
      <c r="R1068" s="122">
        <v>1.333</v>
      </c>
      <c r="S1068" s="122">
        <v>1.396</v>
      </c>
      <c r="T1068" s="122">
        <v>2.506</v>
      </c>
      <c r="U1068" s="122">
        <v>2.38</v>
      </c>
      <c r="V1068" s="122">
        <v>2.443</v>
      </c>
      <c r="W1068" s="122">
        <v>2.707</v>
      </c>
      <c r="X1068" s="122">
        <v>2.58</v>
      </c>
      <c r="Y1068" s="122">
        <v>2.643</v>
      </c>
      <c r="Z1068" s="122">
        <v>3.116</v>
      </c>
      <c r="AA1068" s="122">
        <v>2.964</v>
      </c>
      <c r="AB1068" s="122">
        <v>3.04</v>
      </c>
      <c r="AC1068" s="122">
        <v>3.28</v>
      </c>
      <c r="AD1068" s="122">
        <v>3.09</v>
      </c>
      <c r="AE1068" s="122">
        <v>3.185</v>
      </c>
      <c r="AF1068" s="9">
        <f t="shared" si="1"/>
        <v>1068</v>
      </c>
    </row>
    <row r="1069" ht="15.75" customHeight="1">
      <c r="A1069" s="116">
        <v>44166.0</v>
      </c>
      <c r="B1069" s="122">
        <v>0.295</v>
      </c>
      <c r="C1069" s="122">
        <v>0.036</v>
      </c>
      <c r="D1069" s="122">
        <v>0.166</v>
      </c>
      <c r="E1069" s="123">
        <v>0.395</v>
      </c>
      <c r="F1069" s="122">
        <v>0.123</v>
      </c>
      <c r="G1069" s="123">
        <v>0.259</v>
      </c>
      <c r="H1069" s="122">
        <v>0.514</v>
      </c>
      <c r="I1069" s="123">
        <v>0.234</v>
      </c>
      <c r="J1069" s="122">
        <v>0.374</v>
      </c>
      <c r="K1069" s="123">
        <v>0.875</v>
      </c>
      <c r="L1069" s="122">
        <v>0.688</v>
      </c>
      <c r="M1069" s="123">
        <v>0.782</v>
      </c>
      <c r="N1069" s="122">
        <v>1.236</v>
      </c>
      <c r="O1069" s="123">
        <v>1.142</v>
      </c>
      <c r="P1069" s="122">
        <v>1.189</v>
      </c>
      <c r="Q1069" s="123">
        <v>1.465</v>
      </c>
      <c r="R1069" s="122">
        <v>1.359</v>
      </c>
      <c r="S1069" s="122">
        <v>1.412</v>
      </c>
      <c r="T1069" s="122">
        <v>2.504</v>
      </c>
      <c r="U1069" s="122">
        <v>2.378</v>
      </c>
      <c r="V1069" s="122">
        <v>2.441</v>
      </c>
      <c r="W1069" s="122">
        <v>2.698</v>
      </c>
      <c r="X1069" s="122">
        <v>2.596</v>
      </c>
      <c r="Y1069" s="122">
        <v>2.647</v>
      </c>
      <c r="Z1069" s="122">
        <v>3.116</v>
      </c>
      <c r="AA1069" s="122">
        <v>2.964</v>
      </c>
      <c r="AB1069" s="122">
        <v>3.04</v>
      </c>
      <c r="AC1069" s="122">
        <v>3.28</v>
      </c>
      <c r="AD1069" s="122">
        <v>3.09</v>
      </c>
      <c r="AE1069" s="122">
        <v>3.185</v>
      </c>
      <c r="AF1069" s="9">
        <f t="shared" si="1"/>
        <v>1069</v>
      </c>
    </row>
    <row r="1070" ht="15.75" customHeight="1">
      <c r="A1070" s="116">
        <v>44165.0</v>
      </c>
      <c r="B1070" s="122">
        <v>0.295</v>
      </c>
      <c r="C1070" s="122">
        <v>0.036</v>
      </c>
      <c r="D1070" s="122">
        <v>0.166</v>
      </c>
      <c r="E1070" s="123">
        <v>0.395</v>
      </c>
      <c r="F1070" s="122">
        <v>0.118</v>
      </c>
      <c r="G1070" s="123">
        <v>0.257</v>
      </c>
      <c r="H1070" s="122">
        <v>0.514</v>
      </c>
      <c r="I1070" s="123">
        <v>0.234</v>
      </c>
      <c r="J1070" s="122">
        <v>0.374</v>
      </c>
      <c r="K1070" s="123">
        <v>0.877</v>
      </c>
      <c r="L1070" s="122">
        <v>0.682</v>
      </c>
      <c r="M1070" s="123">
        <v>0.779</v>
      </c>
      <c r="N1070" s="122">
        <v>1.239</v>
      </c>
      <c r="O1070" s="123">
        <v>1.129</v>
      </c>
      <c r="P1070" s="122">
        <v>1.184</v>
      </c>
      <c r="Q1070" s="123">
        <v>1.489</v>
      </c>
      <c r="R1070" s="122">
        <v>1.336</v>
      </c>
      <c r="S1070" s="122">
        <v>1.413</v>
      </c>
      <c r="T1070" s="122">
        <v>2.502</v>
      </c>
      <c r="U1070" s="122">
        <v>2.376</v>
      </c>
      <c r="V1070" s="122">
        <v>2.439</v>
      </c>
      <c r="W1070" s="122">
        <v>2.702</v>
      </c>
      <c r="X1070" s="122">
        <v>2.594</v>
      </c>
      <c r="Y1070" s="122">
        <v>2.648</v>
      </c>
      <c r="Z1070" s="122">
        <v>3.116</v>
      </c>
      <c r="AA1070" s="122">
        <v>2.964</v>
      </c>
      <c r="AB1070" s="122">
        <v>3.04</v>
      </c>
      <c r="AC1070" s="122">
        <v>3.28</v>
      </c>
      <c r="AD1070" s="122">
        <v>3.09</v>
      </c>
      <c r="AE1070" s="122">
        <v>3.185</v>
      </c>
      <c r="AF1070" s="9">
        <f t="shared" si="1"/>
        <v>1070</v>
      </c>
    </row>
    <row r="1071" ht="15.75" customHeight="1">
      <c r="A1071" s="116">
        <v>44162.0</v>
      </c>
      <c r="B1071" s="122">
        <v>0.295</v>
      </c>
      <c r="C1071" s="122">
        <v>0.036</v>
      </c>
      <c r="D1071" s="122">
        <v>0.166</v>
      </c>
      <c r="E1071" s="123">
        <v>0.395</v>
      </c>
      <c r="F1071" s="122">
        <v>0.123</v>
      </c>
      <c r="G1071" s="123">
        <v>0.259</v>
      </c>
      <c r="H1071" s="122">
        <v>0.505</v>
      </c>
      <c r="I1071" s="123">
        <v>0.23</v>
      </c>
      <c r="J1071" s="122">
        <v>0.368</v>
      </c>
      <c r="K1071" s="123">
        <v>0.878</v>
      </c>
      <c r="L1071" s="122">
        <v>0.679</v>
      </c>
      <c r="M1071" s="123">
        <v>0.778</v>
      </c>
      <c r="N1071" s="122">
        <v>1.25</v>
      </c>
      <c r="O1071" s="123">
        <v>1.127</v>
      </c>
      <c r="P1071" s="122">
        <v>1.189</v>
      </c>
      <c r="Q1071" s="123">
        <v>1.492</v>
      </c>
      <c r="R1071" s="122">
        <v>1.351</v>
      </c>
      <c r="S1071" s="122">
        <v>1.422</v>
      </c>
      <c r="T1071" s="122">
        <v>2.513</v>
      </c>
      <c r="U1071" s="122">
        <v>2.351</v>
      </c>
      <c r="V1071" s="122">
        <v>2.432</v>
      </c>
      <c r="W1071" s="122">
        <v>2.719</v>
      </c>
      <c r="X1071" s="122">
        <v>2.586</v>
      </c>
      <c r="Y1071" s="122">
        <v>2.652</v>
      </c>
      <c r="Z1071" s="122">
        <v>3.11</v>
      </c>
      <c r="AA1071" s="122">
        <v>2.96</v>
      </c>
      <c r="AB1071" s="122">
        <v>3.035</v>
      </c>
      <c r="AC1071" s="122">
        <v>3.27</v>
      </c>
      <c r="AD1071" s="122">
        <v>3.08</v>
      </c>
      <c r="AE1071" s="122">
        <v>3.175</v>
      </c>
      <c r="AF1071" s="9">
        <f t="shared" si="1"/>
        <v>1071</v>
      </c>
    </row>
    <row r="1072" ht="15.75" customHeight="1">
      <c r="A1072" s="116">
        <v>44161.0</v>
      </c>
      <c r="B1072" s="122">
        <v>0.295</v>
      </c>
      <c r="C1072" s="122">
        <v>0.041</v>
      </c>
      <c r="D1072" s="122">
        <v>0.168</v>
      </c>
      <c r="E1072" s="123">
        <v>0.395</v>
      </c>
      <c r="F1072" s="122">
        <v>0.132</v>
      </c>
      <c r="G1072" s="123">
        <v>0.264</v>
      </c>
      <c r="H1072" s="122">
        <v>0.505</v>
      </c>
      <c r="I1072" s="123">
        <v>0.23</v>
      </c>
      <c r="J1072" s="122">
        <v>0.368</v>
      </c>
      <c r="K1072" s="123">
        <v>0.867</v>
      </c>
      <c r="L1072" s="122">
        <v>0.676</v>
      </c>
      <c r="M1072" s="123">
        <v>0.771</v>
      </c>
      <c r="N1072" s="122">
        <v>1.228</v>
      </c>
      <c r="O1072" s="123">
        <v>1.123</v>
      </c>
      <c r="P1072" s="122">
        <v>1.175</v>
      </c>
      <c r="Q1072" s="123">
        <v>1.485</v>
      </c>
      <c r="R1072" s="122">
        <v>1.364</v>
      </c>
      <c r="S1072" s="122">
        <v>1.425</v>
      </c>
      <c r="T1072" s="122">
        <v>2.454</v>
      </c>
      <c r="U1072" s="122">
        <v>2.327</v>
      </c>
      <c r="V1072" s="122">
        <v>2.391</v>
      </c>
      <c r="W1072" s="122">
        <v>2.656</v>
      </c>
      <c r="X1072" s="122">
        <v>2.548</v>
      </c>
      <c r="Y1072" s="122">
        <v>2.602</v>
      </c>
      <c r="Z1072" s="122">
        <v>3.09</v>
      </c>
      <c r="AA1072" s="122">
        <v>2.94</v>
      </c>
      <c r="AB1072" s="122">
        <v>3.015</v>
      </c>
      <c r="AC1072" s="122">
        <v>3.25</v>
      </c>
      <c r="AD1072" s="122">
        <v>3.07</v>
      </c>
      <c r="AE1072" s="122">
        <v>3.16</v>
      </c>
      <c r="AF1072" s="9">
        <f t="shared" si="1"/>
        <v>1072</v>
      </c>
    </row>
    <row r="1073" ht="15.75" customHeight="1">
      <c r="A1073" s="116">
        <v>44160.0</v>
      </c>
      <c r="B1073" s="122">
        <v>0.295</v>
      </c>
      <c r="C1073" s="122">
        <v>0.041</v>
      </c>
      <c r="D1073" s="122">
        <v>0.168</v>
      </c>
      <c r="E1073" s="123">
        <v>0.405</v>
      </c>
      <c r="F1073" s="122">
        <v>0.141</v>
      </c>
      <c r="G1073" s="123">
        <v>0.273</v>
      </c>
      <c r="H1073" s="122">
        <v>0.505</v>
      </c>
      <c r="I1073" s="123">
        <v>0.23</v>
      </c>
      <c r="J1073" s="122">
        <v>0.368</v>
      </c>
      <c r="K1073" s="123">
        <v>0.898</v>
      </c>
      <c r="L1073" s="122">
        <v>0.69</v>
      </c>
      <c r="M1073" s="123">
        <v>0.794</v>
      </c>
      <c r="N1073" s="122">
        <v>1.29</v>
      </c>
      <c r="O1073" s="123">
        <v>1.15</v>
      </c>
      <c r="P1073" s="122">
        <v>1.22</v>
      </c>
      <c r="Q1073" s="123">
        <v>1.568</v>
      </c>
      <c r="R1073" s="122">
        <v>1.417</v>
      </c>
      <c r="S1073" s="122">
        <v>1.493</v>
      </c>
      <c r="T1073" s="122">
        <v>2.569</v>
      </c>
      <c r="U1073" s="122">
        <v>2.434</v>
      </c>
      <c r="V1073" s="122">
        <v>2.502</v>
      </c>
      <c r="W1073" s="122">
        <v>2.756</v>
      </c>
      <c r="X1073" s="122">
        <v>2.633</v>
      </c>
      <c r="Y1073" s="122">
        <v>2.694</v>
      </c>
      <c r="Z1073" s="122">
        <v>3.16</v>
      </c>
      <c r="AA1073" s="122">
        <v>3.002</v>
      </c>
      <c r="AB1073" s="122">
        <v>3.081</v>
      </c>
      <c r="AC1073" s="122">
        <v>3.32</v>
      </c>
      <c r="AD1073" s="122">
        <v>3.13</v>
      </c>
      <c r="AE1073" s="122">
        <v>3.225</v>
      </c>
      <c r="AF1073" s="9">
        <f t="shared" si="1"/>
        <v>1073</v>
      </c>
    </row>
    <row r="1074" ht="15.75" customHeight="1">
      <c r="A1074" s="116">
        <v>44159.0</v>
      </c>
      <c r="B1074" s="122">
        <v>0.295</v>
      </c>
      <c r="C1074" s="122">
        <v>0.041</v>
      </c>
      <c r="D1074" s="122">
        <v>0.168</v>
      </c>
      <c r="E1074" s="123">
        <v>0.403</v>
      </c>
      <c r="F1074" s="122">
        <v>0.139</v>
      </c>
      <c r="G1074" s="123">
        <v>0.271</v>
      </c>
      <c r="H1074" s="122">
        <v>0.474</v>
      </c>
      <c r="I1074" s="123">
        <v>0.234</v>
      </c>
      <c r="J1074" s="122">
        <v>0.354</v>
      </c>
      <c r="K1074" s="123">
        <v>0.884</v>
      </c>
      <c r="L1074" s="122">
        <v>0.705</v>
      </c>
      <c r="M1074" s="123">
        <v>0.795</v>
      </c>
      <c r="N1074" s="122">
        <v>1.295</v>
      </c>
      <c r="O1074" s="123">
        <v>1.175</v>
      </c>
      <c r="P1074" s="122">
        <v>1.235</v>
      </c>
      <c r="Q1074" s="123">
        <v>1.557</v>
      </c>
      <c r="R1074" s="122">
        <v>1.443</v>
      </c>
      <c r="S1074" s="122">
        <v>1.5</v>
      </c>
      <c r="T1074" s="122">
        <v>2.591</v>
      </c>
      <c r="U1074" s="122">
        <v>2.454</v>
      </c>
      <c r="V1074" s="122">
        <v>2.523</v>
      </c>
      <c r="W1074" s="122">
        <v>2.814</v>
      </c>
      <c r="X1074" s="122">
        <v>2.696</v>
      </c>
      <c r="Y1074" s="122">
        <v>2.755</v>
      </c>
      <c r="Z1074" s="122">
        <v>3.16</v>
      </c>
      <c r="AA1074" s="122">
        <v>3.002</v>
      </c>
      <c r="AB1074" s="122">
        <v>3.081</v>
      </c>
      <c r="AC1074" s="122">
        <v>3.32</v>
      </c>
      <c r="AD1074" s="122">
        <v>3.13</v>
      </c>
      <c r="AE1074" s="122">
        <v>3.225</v>
      </c>
      <c r="AF1074" s="9">
        <f t="shared" si="1"/>
        <v>1074</v>
      </c>
    </row>
    <row r="1075" ht="15.75" customHeight="1">
      <c r="A1075" s="116">
        <v>44158.0</v>
      </c>
      <c r="B1075" s="122">
        <v>0.295</v>
      </c>
      <c r="C1075" s="122">
        <v>0.041</v>
      </c>
      <c r="D1075" s="122">
        <v>0.168</v>
      </c>
      <c r="E1075" s="123">
        <v>0.414</v>
      </c>
      <c r="F1075" s="122">
        <v>0.145</v>
      </c>
      <c r="G1075" s="123">
        <v>0.28</v>
      </c>
      <c r="H1075" s="122">
        <v>0.51</v>
      </c>
      <c r="I1075" s="123">
        <v>0.25</v>
      </c>
      <c r="J1075" s="122">
        <v>0.38</v>
      </c>
      <c r="K1075" s="123">
        <v>0.906</v>
      </c>
      <c r="L1075" s="122">
        <v>0.718</v>
      </c>
      <c r="M1075" s="123">
        <v>0.812</v>
      </c>
      <c r="N1075" s="122">
        <v>1.303</v>
      </c>
      <c r="O1075" s="123">
        <v>1.185</v>
      </c>
      <c r="P1075" s="122">
        <v>1.244</v>
      </c>
      <c r="Q1075" s="123">
        <v>1.614</v>
      </c>
      <c r="R1075" s="122">
        <v>1.492</v>
      </c>
      <c r="S1075" s="122">
        <v>1.553</v>
      </c>
      <c r="T1075" s="122">
        <v>2.603</v>
      </c>
      <c r="U1075" s="122">
        <v>2.527</v>
      </c>
      <c r="V1075" s="122">
        <v>2.565</v>
      </c>
      <c r="W1075" s="122">
        <v>2.839</v>
      </c>
      <c r="X1075" s="122">
        <v>2.734</v>
      </c>
      <c r="Y1075" s="122">
        <v>2.787</v>
      </c>
      <c r="Z1075" s="122">
        <v>3.164</v>
      </c>
      <c r="AA1075" s="122">
        <v>3.006</v>
      </c>
      <c r="AB1075" s="122">
        <v>3.085</v>
      </c>
      <c r="AC1075" s="122">
        <v>3.32</v>
      </c>
      <c r="AD1075" s="122">
        <v>3.13</v>
      </c>
      <c r="AE1075" s="122">
        <v>3.225</v>
      </c>
      <c r="AF1075" s="9">
        <f t="shared" si="1"/>
        <v>1075</v>
      </c>
    </row>
    <row r="1076" ht="15.75" customHeight="1">
      <c r="A1076" s="116">
        <v>44155.0</v>
      </c>
      <c r="B1076" s="122">
        <v>0.295</v>
      </c>
      <c r="C1076" s="122">
        <v>0.041</v>
      </c>
      <c r="D1076" s="122">
        <v>0.168</v>
      </c>
      <c r="E1076" s="123">
        <v>0.409</v>
      </c>
      <c r="F1076" s="122">
        <v>0.145</v>
      </c>
      <c r="G1076" s="123">
        <v>0.277</v>
      </c>
      <c r="H1076" s="122">
        <v>0.51</v>
      </c>
      <c r="I1076" s="123">
        <v>0.25</v>
      </c>
      <c r="J1076" s="122">
        <v>0.38</v>
      </c>
      <c r="K1076" s="123">
        <v>0.903</v>
      </c>
      <c r="L1076" s="122">
        <v>0.724</v>
      </c>
      <c r="M1076" s="123">
        <v>0.813</v>
      </c>
      <c r="N1076" s="122">
        <v>1.295</v>
      </c>
      <c r="O1076" s="123">
        <v>1.198</v>
      </c>
      <c r="P1076" s="122">
        <v>1.247</v>
      </c>
      <c r="Q1076" s="123">
        <v>1.631</v>
      </c>
      <c r="R1076" s="122">
        <v>1.509</v>
      </c>
      <c r="S1076" s="122">
        <v>1.57</v>
      </c>
      <c r="T1076" s="122">
        <v>2.605</v>
      </c>
      <c r="U1076" s="122">
        <v>2.522</v>
      </c>
      <c r="V1076" s="122">
        <v>2.564</v>
      </c>
      <c r="W1076" s="122">
        <v>2.841</v>
      </c>
      <c r="X1076" s="122">
        <v>2.758</v>
      </c>
      <c r="Y1076" s="122">
        <v>2.799</v>
      </c>
      <c r="Z1076" s="122">
        <v>3.164</v>
      </c>
      <c r="AA1076" s="122">
        <v>3.006</v>
      </c>
      <c r="AB1076" s="122">
        <v>3.085</v>
      </c>
      <c r="AC1076" s="122">
        <v>3.32</v>
      </c>
      <c r="AD1076" s="122">
        <v>3.12</v>
      </c>
      <c r="AE1076" s="122">
        <v>3.22</v>
      </c>
      <c r="AF1076" s="9">
        <f t="shared" si="1"/>
        <v>1076</v>
      </c>
    </row>
    <row r="1077" ht="15.75" customHeight="1">
      <c r="A1077" s="116">
        <v>44154.0</v>
      </c>
      <c r="B1077" s="122">
        <v>0.295</v>
      </c>
      <c r="C1077" s="122">
        <v>0.032</v>
      </c>
      <c r="D1077" s="122">
        <v>0.164</v>
      </c>
      <c r="E1077" s="123">
        <v>0.4</v>
      </c>
      <c r="F1077" s="122">
        <v>0.127</v>
      </c>
      <c r="G1077" s="123">
        <v>0.264</v>
      </c>
      <c r="H1077" s="122">
        <v>0.51</v>
      </c>
      <c r="I1077" s="123">
        <v>0.23</v>
      </c>
      <c r="J1077" s="122">
        <v>0.37</v>
      </c>
      <c r="K1077" s="123">
        <v>0.9</v>
      </c>
      <c r="L1077" s="122">
        <v>0.707</v>
      </c>
      <c r="M1077" s="123">
        <v>0.803</v>
      </c>
      <c r="N1077" s="122">
        <v>1.289</v>
      </c>
      <c r="O1077" s="123">
        <v>1.185</v>
      </c>
      <c r="P1077" s="122">
        <v>1.237</v>
      </c>
      <c r="Q1077" s="123">
        <v>1.635</v>
      </c>
      <c r="R1077" s="122">
        <v>1.512</v>
      </c>
      <c r="S1077" s="122">
        <v>1.574</v>
      </c>
      <c r="T1077" s="122">
        <v>2.61</v>
      </c>
      <c r="U1077" s="122">
        <v>2.51</v>
      </c>
      <c r="V1077" s="122">
        <v>2.56</v>
      </c>
      <c r="W1077" s="122">
        <v>2.84</v>
      </c>
      <c r="X1077" s="122">
        <v>2.747</v>
      </c>
      <c r="Y1077" s="122">
        <v>2.793</v>
      </c>
      <c r="Z1077" s="122">
        <v>3.174</v>
      </c>
      <c r="AA1077" s="122">
        <v>3.006</v>
      </c>
      <c r="AB1077" s="122">
        <v>3.09</v>
      </c>
      <c r="AC1077" s="122">
        <v>3.32</v>
      </c>
      <c r="AD1077" s="122">
        <v>3.13</v>
      </c>
      <c r="AE1077" s="122">
        <v>3.225</v>
      </c>
      <c r="AF1077" s="9">
        <f t="shared" si="1"/>
        <v>1077</v>
      </c>
    </row>
    <row r="1078" ht="15.75" customHeight="1">
      <c r="A1078" s="116">
        <v>44153.0</v>
      </c>
      <c r="B1078" s="122">
        <v>0.295</v>
      </c>
      <c r="C1078" s="122">
        <v>0.032</v>
      </c>
      <c r="D1078" s="122">
        <v>0.164</v>
      </c>
      <c r="E1078" s="123">
        <v>0.409</v>
      </c>
      <c r="F1078" s="122">
        <v>0.145</v>
      </c>
      <c r="G1078" s="123">
        <v>0.277</v>
      </c>
      <c r="H1078" s="122">
        <v>0.49</v>
      </c>
      <c r="I1078" s="123">
        <v>0.25</v>
      </c>
      <c r="J1078" s="122">
        <v>0.37</v>
      </c>
      <c r="K1078" s="123">
        <v>0.9</v>
      </c>
      <c r="L1078" s="122">
        <v>0.725</v>
      </c>
      <c r="M1078" s="123">
        <v>0.813</v>
      </c>
      <c r="N1078" s="122">
        <v>1.31</v>
      </c>
      <c r="O1078" s="123">
        <v>1.201</v>
      </c>
      <c r="P1078" s="122">
        <v>1.255</v>
      </c>
      <c r="Q1078" s="123">
        <v>1.628</v>
      </c>
      <c r="R1078" s="122">
        <v>1.521</v>
      </c>
      <c r="S1078" s="122">
        <v>1.575</v>
      </c>
      <c r="T1078" s="122">
        <v>2.606</v>
      </c>
      <c r="U1078" s="122">
        <v>2.511</v>
      </c>
      <c r="V1078" s="122">
        <v>2.559</v>
      </c>
      <c r="W1078" s="122">
        <v>2.828</v>
      </c>
      <c r="X1078" s="122">
        <v>2.751</v>
      </c>
      <c r="Y1078" s="122">
        <v>2.789</v>
      </c>
      <c r="Z1078" s="122">
        <v>3.17</v>
      </c>
      <c r="AA1078" s="122">
        <v>3.01</v>
      </c>
      <c r="AB1078" s="122">
        <v>3.09</v>
      </c>
      <c r="AC1078" s="122">
        <v>3.34</v>
      </c>
      <c r="AD1078" s="122">
        <v>3.13</v>
      </c>
      <c r="AE1078" s="122">
        <v>3.235</v>
      </c>
      <c r="AF1078" s="9">
        <f t="shared" si="1"/>
        <v>1078</v>
      </c>
    </row>
    <row r="1079" ht="15.75" customHeight="1">
      <c r="A1079" s="116">
        <v>44152.0</v>
      </c>
      <c r="B1079" s="122">
        <v>0.3</v>
      </c>
      <c r="C1079" s="122">
        <v>0.05</v>
      </c>
      <c r="D1079" s="122">
        <v>0.175</v>
      </c>
      <c r="E1079" s="123">
        <v>0.434</v>
      </c>
      <c r="F1079" s="122">
        <v>0.17</v>
      </c>
      <c r="G1079" s="123">
        <v>0.302</v>
      </c>
      <c r="H1079" s="122">
        <v>0.506</v>
      </c>
      <c r="I1079" s="123">
        <v>0.226</v>
      </c>
      <c r="J1079" s="122">
        <v>0.366</v>
      </c>
      <c r="K1079" s="123">
        <v>0.917</v>
      </c>
      <c r="L1079" s="122">
        <v>0.735</v>
      </c>
      <c r="M1079" s="123">
        <v>0.826</v>
      </c>
      <c r="N1079" s="122">
        <v>1.327</v>
      </c>
      <c r="O1079" s="123">
        <v>1.244</v>
      </c>
      <c r="P1079" s="122">
        <v>1.285</v>
      </c>
      <c r="Q1079" s="123">
        <v>1.658</v>
      </c>
      <c r="R1079" s="122">
        <v>1.548</v>
      </c>
      <c r="S1079" s="122">
        <v>1.603</v>
      </c>
      <c r="T1079" s="122">
        <v>2.635</v>
      </c>
      <c r="U1079" s="122">
        <v>2.502</v>
      </c>
      <c r="V1079" s="122">
        <v>2.569</v>
      </c>
      <c r="W1079" s="122">
        <v>2.836</v>
      </c>
      <c r="X1079" s="122">
        <v>2.739</v>
      </c>
      <c r="Y1079" s="122">
        <v>2.787</v>
      </c>
      <c r="Z1079" s="122">
        <v>3.174</v>
      </c>
      <c r="AA1079" s="122">
        <v>3.002</v>
      </c>
      <c r="AB1079" s="122">
        <v>3.088</v>
      </c>
      <c r="AC1079" s="122">
        <v>3.34</v>
      </c>
      <c r="AD1079" s="122">
        <v>3.13</v>
      </c>
      <c r="AE1079" s="122">
        <v>3.235</v>
      </c>
      <c r="AF1079" s="9">
        <f t="shared" si="1"/>
        <v>1079</v>
      </c>
    </row>
    <row r="1080" ht="15.75" customHeight="1">
      <c r="A1080" s="116">
        <v>44151.0</v>
      </c>
      <c r="B1080" s="122">
        <v>0.305</v>
      </c>
      <c r="C1080" s="122">
        <v>0.05</v>
      </c>
      <c r="D1080" s="122">
        <v>0.177</v>
      </c>
      <c r="E1080" s="123">
        <v>0.442</v>
      </c>
      <c r="F1080" s="122">
        <v>0.178</v>
      </c>
      <c r="G1080" s="123">
        <v>0.31</v>
      </c>
      <c r="H1080" s="122">
        <v>0.506</v>
      </c>
      <c r="I1080" s="123">
        <v>0.226</v>
      </c>
      <c r="J1080" s="122">
        <v>0.366</v>
      </c>
      <c r="K1080" s="123">
        <v>0.931</v>
      </c>
      <c r="L1080" s="122">
        <v>0.737</v>
      </c>
      <c r="M1080" s="123">
        <v>0.834</v>
      </c>
      <c r="N1080" s="122">
        <v>1.356</v>
      </c>
      <c r="O1080" s="123">
        <v>1.247</v>
      </c>
      <c r="P1080" s="122">
        <v>1.302</v>
      </c>
      <c r="Q1080" s="123">
        <v>1.694</v>
      </c>
      <c r="R1080" s="122">
        <v>1.566</v>
      </c>
      <c r="S1080" s="122">
        <v>1.63</v>
      </c>
      <c r="T1080" s="122">
        <v>2.627</v>
      </c>
      <c r="U1080" s="122">
        <v>2.514</v>
      </c>
      <c r="V1080" s="122">
        <v>2.571</v>
      </c>
      <c r="W1080" s="122">
        <v>2.841</v>
      </c>
      <c r="X1080" s="122">
        <v>2.746</v>
      </c>
      <c r="Y1080" s="122">
        <v>2.793</v>
      </c>
      <c r="Z1080" s="122">
        <v>3.18</v>
      </c>
      <c r="AA1080" s="122">
        <v>3.01</v>
      </c>
      <c r="AB1080" s="122">
        <v>3.095</v>
      </c>
      <c r="AC1080" s="122">
        <v>3.34</v>
      </c>
      <c r="AD1080" s="122">
        <v>3.14</v>
      </c>
      <c r="AE1080" s="122">
        <v>3.24</v>
      </c>
      <c r="AF1080" s="9">
        <f t="shared" si="1"/>
        <v>1080</v>
      </c>
    </row>
    <row r="1081" ht="15.75" customHeight="1">
      <c r="A1081" s="116">
        <v>44148.0</v>
      </c>
      <c r="B1081" s="122">
        <v>0.305</v>
      </c>
      <c r="C1081" s="122">
        <v>0.045</v>
      </c>
      <c r="D1081" s="122">
        <v>0.175</v>
      </c>
      <c r="E1081" s="123">
        <v>0.439</v>
      </c>
      <c r="F1081" s="122">
        <v>0.166</v>
      </c>
      <c r="G1081" s="123">
        <v>0.303</v>
      </c>
      <c r="H1081" s="122">
        <v>0.506</v>
      </c>
      <c r="I1081" s="123">
        <v>0.226</v>
      </c>
      <c r="J1081" s="122">
        <v>0.366</v>
      </c>
      <c r="K1081" s="123">
        <v>0.944</v>
      </c>
      <c r="L1081" s="122">
        <v>0.75</v>
      </c>
      <c r="M1081" s="123">
        <v>0.847</v>
      </c>
      <c r="N1081" s="122">
        <v>1.383</v>
      </c>
      <c r="O1081" s="123">
        <v>1.274</v>
      </c>
      <c r="P1081" s="122">
        <v>1.328</v>
      </c>
      <c r="Q1081" s="123">
        <v>1.695</v>
      </c>
      <c r="R1081" s="122">
        <v>1.57</v>
      </c>
      <c r="S1081" s="122">
        <v>1.633</v>
      </c>
      <c r="T1081" s="122">
        <v>2.637</v>
      </c>
      <c r="U1081" s="122">
        <v>2.508</v>
      </c>
      <c r="V1081" s="122">
        <v>2.573</v>
      </c>
      <c r="W1081" s="122">
        <v>2.842</v>
      </c>
      <c r="X1081" s="122">
        <v>2.731</v>
      </c>
      <c r="Y1081" s="122">
        <v>2.787</v>
      </c>
      <c r="Z1081" s="122">
        <v>3.174</v>
      </c>
      <c r="AA1081" s="122">
        <v>3.006</v>
      </c>
      <c r="AB1081" s="122">
        <v>3.09</v>
      </c>
      <c r="AC1081" s="122">
        <v>3.344</v>
      </c>
      <c r="AD1081" s="122">
        <v>3.134</v>
      </c>
      <c r="AE1081" s="122">
        <v>3.239</v>
      </c>
      <c r="AF1081" s="9">
        <f t="shared" si="1"/>
        <v>1081</v>
      </c>
    </row>
    <row r="1082" ht="15.75" customHeight="1">
      <c r="A1082" s="116">
        <v>44147.0</v>
      </c>
      <c r="B1082" s="122">
        <v>0.305</v>
      </c>
      <c r="C1082" s="122">
        <v>0.045</v>
      </c>
      <c r="D1082" s="122">
        <v>0.175</v>
      </c>
      <c r="E1082" s="123">
        <v>0.439</v>
      </c>
      <c r="F1082" s="122">
        <v>0.162</v>
      </c>
      <c r="G1082" s="123">
        <v>0.3</v>
      </c>
      <c r="H1082" s="122">
        <v>0.506</v>
      </c>
      <c r="I1082" s="123">
        <v>0.226</v>
      </c>
      <c r="J1082" s="122">
        <v>0.366</v>
      </c>
      <c r="K1082" s="123">
        <v>0.947</v>
      </c>
      <c r="L1082" s="122">
        <v>0.75</v>
      </c>
      <c r="M1082" s="123">
        <v>0.848</v>
      </c>
      <c r="N1082" s="122">
        <v>1.387</v>
      </c>
      <c r="O1082" s="123">
        <v>1.274</v>
      </c>
      <c r="P1082" s="122">
        <v>1.33</v>
      </c>
      <c r="Q1082" s="123">
        <v>1.691</v>
      </c>
      <c r="R1082" s="122">
        <v>1.573</v>
      </c>
      <c r="S1082" s="122">
        <v>1.632</v>
      </c>
      <c r="T1082" s="122">
        <v>2.63</v>
      </c>
      <c r="U1082" s="122">
        <v>2.504</v>
      </c>
      <c r="V1082" s="122">
        <v>2.567</v>
      </c>
      <c r="W1082" s="122">
        <v>2.834</v>
      </c>
      <c r="X1082" s="122">
        <v>2.738</v>
      </c>
      <c r="Y1082" s="122">
        <v>2.786</v>
      </c>
      <c r="Z1082" s="122">
        <v>3.18</v>
      </c>
      <c r="AA1082" s="122">
        <v>3.01</v>
      </c>
      <c r="AB1082" s="122">
        <v>3.095</v>
      </c>
      <c r="AC1082" s="122">
        <v>3.35</v>
      </c>
      <c r="AD1082" s="122">
        <v>3.14</v>
      </c>
      <c r="AE1082" s="122">
        <v>3.245</v>
      </c>
      <c r="AF1082" s="9">
        <f t="shared" si="1"/>
        <v>1082</v>
      </c>
    </row>
    <row r="1083" ht="15.75" customHeight="1">
      <c r="A1083" s="116">
        <v>44146.0</v>
      </c>
      <c r="B1083" s="122">
        <v>0.305</v>
      </c>
      <c r="C1083" s="122">
        <v>0.05</v>
      </c>
      <c r="D1083" s="122">
        <v>0.177</v>
      </c>
      <c r="E1083" s="123">
        <v>0.442</v>
      </c>
      <c r="F1083" s="122">
        <v>0.175</v>
      </c>
      <c r="G1083" s="123">
        <v>0.309</v>
      </c>
      <c r="H1083" s="122">
        <v>0.506</v>
      </c>
      <c r="I1083" s="123">
        <v>0.226</v>
      </c>
      <c r="J1083" s="122">
        <v>0.366</v>
      </c>
      <c r="K1083" s="123">
        <v>0.952</v>
      </c>
      <c r="L1083" s="122">
        <v>0.758</v>
      </c>
      <c r="M1083" s="123">
        <v>0.855</v>
      </c>
      <c r="N1083" s="122">
        <v>1.397</v>
      </c>
      <c r="O1083" s="123">
        <v>1.29</v>
      </c>
      <c r="P1083" s="122">
        <v>1.344</v>
      </c>
      <c r="Q1083" s="123">
        <v>1.716</v>
      </c>
      <c r="R1083" s="122">
        <v>1.566</v>
      </c>
      <c r="S1083" s="122">
        <v>1.641</v>
      </c>
      <c r="T1083" s="122">
        <v>2.61</v>
      </c>
      <c r="U1083" s="122">
        <v>2.516</v>
      </c>
      <c r="V1083" s="122">
        <v>2.563</v>
      </c>
      <c r="W1083" s="122">
        <v>2.824</v>
      </c>
      <c r="X1083" s="122">
        <v>2.724</v>
      </c>
      <c r="Y1083" s="122">
        <v>2.774</v>
      </c>
      <c r="Z1083" s="122">
        <v>3.174</v>
      </c>
      <c r="AA1083" s="122">
        <v>3.01</v>
      </c>
      <c r="AB1083" s="122">
        <v>3.092</v>
      </c>
      <c r="AC1083" s="122">
        <v>3.344</v>
      </c>
      <c r="AD1083" s="122">
        <v>3.134</v>
      </c>
      <c r="AE1083" s="122">
        <v>3.239</v>
      </c>
      <c r="AF1083" s="9">
        <f t="shared" si="1"/>
        <v>1083</v>
      </c>
    </row>
    <row r="1084" ht="15.75" customHeight="1">
      <c r="A1084" s="116">
        <v>44145.0</v>
      </c>
      <c r="B1084" s="122">
        <v>0.305</v>
      </c>
      <c r="C1084" s="122">
        <v>0.05</v>
      </c>
      <c r="D1084" s="122">
        <v>0.177</v>
      </c>
      <c r="E1084" s="123">
        <v>0.442</v>
      </c>
      <c r="F1084" s="122">
        <v>0.175</v>
      </c>
      <c r="G1084" s="123">
        <v>0.309</v>
      </c>
      <c r="H1084" s="122">
        <v>0.506</v>
      </c>
      <c r="I1084" s="123">
        <v>0.226</v>
      </c>
      <c r="J1084" s="122">
        <v>0.366</v>
      </c>
      <c r="K1084" s="123">
        <v>0.954</v>
      </c>
      <c r="L1084" s="122">
        <v>0.757</v>
      </c>
      <c r="M1084" s="123">
        <v>0.856</v>
      </c>
      <c r="N1084" s="122">
        <v>1.403</v>
      </c>
      <c r="O1084" s="123">
        <v>1.288</v>
      </c>
      <c r="P1084" s="122">
        <v>1.345</v>
      </c>
      <c r="Q1084" s="123">
        <v>1.735</v>
      </c>
      <c r="R1084" s="122">
        <v>1.572</v>
      </c>
      <c r="S1084" s="122">
        <v>1.654</v>
      </c>
      <c r="T1084" s="122">
        <v>2.633</v>
      </c>
      <c r="U1084" s="122">
        <v>2.549</v>
      </c>
      <c r="V1084" s="122">
        <v>2.591</v>
      </c>
      <c r="W1084" s="122">
        <v>2.843</v>
      </c>
      <c r="X1084" s="122">
        <v>2.724</v>
      </c>
      <c r="Y1084" s="122">
        <v>2.784</v>
      </c>
      <c r="Z1084" s="122">
        <v>3.194</v>
      </c>
      <c r="AA1084" s="122">
        <v>3.006</v>
      </c>
      <c r="AB1084" s="122">
        <v>3.1</v>
      </c>
      <c r="AC1084" s="122">
        <v>3.364</v>
      </c>
      <c r="AD1084" s="122">
        <v>3.134</v>
      </c>
      <c r="AE1084" s="122">
        <v>3.249</v>
      </c>
      <c r="AF1084" s="9">
        <f t="shared" si="1"/>
        <v>1084</v>
      </c>
    </row>
    <row r="1085" ht="15.75" customHeight="1">
      <c r="A1085" s="116">
        <v>44144.0</v>
      </c>
      <c r="B1085" s="122">
        <v>0.305</v>
      </c>
      <c r="C1085" s="122">
        <v>0.05</v>
      </c>
      <c r="D1085" s="122">
        <v>0.177</v>
      </c>
      <c r="E1085" s="123">
        <v>0.446</v>
      </c>
      <c r="F1085" s="122">
        <v>0.18</v>
      </c>
      <c r="G1085" s="123">
        <v>0.313</v>
      </c>
      <c r="H1085" s="122">
        <v>0.506</v>
      </c>
      <c r="I1085" s="123">
        <v>0.226</v>
      </c>
      <c r="J1085" s="122">
        <v>0.366</v>
      </c>
      <c r="K1085" s="123">
        <v>0.958</v>
      </c>
      <c r="L1085" s="122">
        <v>0.749</v>
      </c>
      <c r="M1085" s="123">
        <v>0.854</v>
      </c>
      <c r="N1085" s="122">
        <v>1.41</v>
      </c>
      <c r="O1085" s="123">
        <v>1.273</v>
      </c>
      <c r="P1085" s="122">
        <v>1.341</v>
      </c>
      <c r="Q1085" s="123">
        <v>1.736</v>
      </c>
      <c r="R1085" s="122">
        <v>1.557</v>
      </c>
      <c r="S1085" s="122">
        <v>1.647</v>
      </c>
      <c r="T1085" s="122">
        <v>2.645</v>
      </c>
      <c r="U1085" s="122">
        <v>2.52</v>
      </c>
      <c r="V1085" s="122">
        <v>2.583</v>
      </c>
      <c r="W1085" s="122">
        <v>2.858</v>
      </c>
      <c r="X1085" s="122">
        <v>2.713</v>
      </c>
      <c r="Y1085" s="122">
        <v>2.786</v>
      </c>
      <c r="Z1085" s="122">
        <v>3.186</v>
      </c>
      <c r="AA1085" s="122">
        <v>3.006</v>
      </c>
      <c r="AB1085" s="122">
        <v>3.096</v>
      </c>
      <c r="AC1085" s="122">
        <v>3.35</v>
      </c>
      <c r="AD1085" s="122">
        <v>3.14</v>
      </c>
      <c r="AE1085" s="122">
        <v>3.245</v>
      </c>
      <c r="AF1085" s="9">
        <f t="shared" si="1"/>
        <v>1085</v>
      </c>
    </row>
    <row r="1086" ht="15.75" customHeight="1">
      <c r="A1086" s="116">
        <v>44141.0</v>
      </c>
      <c r="B1086" s="122">
        <v>0.305</v>
      </c>
      <c r="C1086" s="122">
        <v>0.05</v>
      </c>
      <c r="D1086" s="122">
        <v>0.177</v>
      </c>
      <c r="E1086" s="123">
        <v>0.446</v>
      </c>
      <c r="F1086" s="122">
        <v>0.18</v>
      </c>
      <c r="G1086" s="123">
        <v>0.313</v>
      </c>
      <c r="H1086" s="122">
        <v>0.506</v>
      </c>
      <c r="I1086" s="123">
        <v>0.226</v>
      </c>
      <c r="J1086" s="122">
        <v>0.366</v>
      </c>
      <c r="K1086" s="123">
        <v>0.948</v>
      </c>
      <c r="L1086" s="122">
        <v>0.754</v>
      </c>
      <c r="M1086" s="123">
        <v>0.851</v>
      </c>
      <c r="N1086" s="122">
        <v>1.39</v>
      </c>
      <c r="O1086" s="123">
        <v>1.283</v>
      </c>
      <c r="P1086" s="122">
        <v>1.336</v>
      </c>
      <c r="Q1086" s="123">
        <v>1.722</v>
      </c>
      <c r="R1086" s="122">
        <v>1.567</v>
      </c>
      <c r="S1086" s="122">
        <v>1.645</v>
      </c>
      <c r="T1086" s="122">
        <v>2.631</v>
      </c>
      <c r="U1086" s="122">
        <v>2.538</v>
      </c>
      <c r="V1086" s="122">
        <v>2.585</v>
      </c>
      <c r="W1086" s="122">
        <v>2.841</v>
      </c>
      <c r="X1086" s="122">
        <v>2.739</v>
      </c>
      <c r="Y1086" s="122">
        <v>2.79</v>
      </c>
      <c r="Z1086" s="122">
        <v>3.19</v>
      </c>
      <c r="AA1086" s="122">
        <v>3.01</v>
      </c>
      <c r="AB1086" s="122">
        <v>3.1</v>
      </c>
      <c r="AC1086" s="122">
        <v>3.35</v>
      </c>
      <c r="AD1086" s="122">
        <v>3.14</v>
      </c>
      <c r="AE1086" s="122">
        <v>3.245</v>
      </c>
      <c r="AF1086" s="9">
        <f t="shared" si="1"/>
        <v>1086</v>
      </c>
    </row>
    <row r="1087" ht="15.75" customHeight="1">
      <c r="A1087" s="116">
        <v>44140.0</v>
      </c>
      <c r="B1087" s="122">
        <v>0.309</v>
      </c>
      <c r="C1087" s="122">
        <v>0.045</v>
      </c>
      <c r="D1087" s="122">
        <v>0.177</v>
      </c>
      <c r="E1087" s="123">
        <v>0.444</v>
      </c>
      <c r="F1087" s="122">
        <v>0.171</v>
      </c>
      <c r="G1087" s="123">
        <v>0.307</v>
      </c>
      <c r="H1087" s="122">
        <v>0.506</v>
      </c>
      <c r="I1087" s="123">
        <v>0.226</v>
      </c>
      <c r="J1087" s="122">
        <v>0.366</v>
      </c>
      <c r="K1087" s="123">
        <v>0.941</v>
      </c>
      <c r="L1087" s="122">
        <v>0.745</v>
      </c>
      <c r="M1087" s="123">
        <v>0.843</v>
      </c>
      <c r="N1087" s="122">
        <v>1.376</v>
      </c>
      <c r="O1087" s="123">
        <v>1.264</v>
      </c>
      <c r="P1087" s="122">
        <v>1.32</v>
      </c>
      <c r="Q1087" s="123">
        <v>1.703</v>
      </c>
      <c r="R1087" s="122">
        <v>1.561</v>
      </c>
      <c r="S1087" s="122">
        <v>1.632</v>
      </c>
      <c r="T1087" s="122">
        <v>2.61</v>
      </c>
      <c r="U1087" s="122">
        <v>2.505</v>
      </c>
      <c r="V1087" s="122">
        <v>2.558</v>
      </c>
      <c r="W1087" s="122">
        <v>2.824</v>
      </c>
      <c r="X1087" s="122">
        <v>2.707</v>
      </c>
      <c r="Y1087" s="122">
        <v>2.766</v>
      </c>
      <c r="Z1087" s="122">
        <v>3.186</v>
      </c>
      <c r="AA1087" s="122">
        <v>3.006</v>
      </c>
      <c r="AB1087" s="122">
        <v>3.096</v>
      </c>
      <c r="AC1087" s="122">
        <v>3.35</v>
      </c>
      <c r="AD1087" s="122">
        <v>3.14</v>
      </c>
      <c r="AE1087" s="122">
        <v>3.245</v>
      </c>
      <c r="AF1087" s="9">
        <f t="shared" si="1"/>
        <v>1087</v>
      </c>
    </row>
    <row r="1088" ht="15.75" customHeight="1">
      <c r="A1088" s="116">
        <v>44139.0</v>
      </c>
      <c r="B1088" s="122">
        <v>0.305</v>
      </c>
      <c r="C1088" s="122">
        <v>0.05</v>
      </c>
      <c r="D1088" s="122">
        <v>0.177</v>
      </c>
      <c r="E1088" s="123">
        <v>0.448</v>
      </c>
      <c r="F1088" s="122">
        <v>0.185</v>
      </c>
      <c r="G1088" s="123">
        <v>0.316</v>
      </c>
      <c r="H1088" s="122">
        <v>0.506</v>
      </c>
      <c r="I1088" s="123">
        <v>0.226</v>
      </c>
      <c r="J1088" s="122">
        <v>0.366</v>
      </c>
      <c r="K1088" s="123">
        <v>0.955</v>
      </c>
      <c r="L1088" s="122">
        <v>0.758</v>
      </c>
      <c r="M1088" s="123">
        <v>0.857</v>
      </c>
      <c r="N1088" s="122">
        <v>1.404</v>
      </c>
      <c r="O1088" s="123">
        <v>1.291</v>
      </c>
      <c r="P1088" s="122">
        <v>1.347</v>
      </c>
      <c r="Q1088" s="123">
        <v>1.768</v>
      </c>
      <c r="R1088" s="122">
        <v>1.623</v>
      </c>
      <c r="S1088" s="122">
        <v>1.696</v>
      </c>
      <c r="T1088" s="122">
        <v>2.642</v>
      </c>
      <c r="U1088" s="122">
        <v>2.55</v>
      </c>
      <c r="V1088" s="122">
        <v>2.596</v>
      </c>
      <c r="W1088" s="122">
        <v>2.868</v>
      </c>
      <c r="X1088" s="122">
        <v>2.756</v>
      </c>
      <c r="Y1088" s="122">
        <v>2.812</v>
      </c>
      <c r="Z1088" s="122">
        <v>3.194</v>
      </c>
      <c r="AA1088" s="122">
        <v>3.014</v>
      </c>
      <c r="AB1088" s="122">
        <v>3.104</v>
      </c>
      <c r="AC1088" s="122">
        <v>3.35</v>
      </c>
      <c r="AD1088" s="122">
        <v>3.14</v>
      </c>
      <c r="AE1088" s="122">
        <v>3.245</v>
      </c>
      <c r="AF1088" s="9">
        <f t="shared" si="1"/>
        <v>1088</v>
      </c>
    </row>
    <row r="1089" ht="15.75" customHeight="1">
      <c r="A1089" s="116">
        <v>44138.0</v>
      </c>
      <c r="B1089" s="122">
        <v>0.309</v>
      </c>
      <c r="C1089" s="122">
        <v>0.055</v>
      </c>
      <c r="D1089" s="122">
        <v>0.182</v>
      </c>
      <c r="E1089" s="123">
        <v>0.448</v>
      </c>
      <c r="F1089" s="122">
        <v>0.185</v>
      </c>
      <c r="G1089" s="123">
        <v>0.316</v>
      </c>
      <c r="H1089" s="122">
        <v>0.516</v>
      </c>
      <c r="I1089" s="123">
        <v>0.236</v>
      </c>
      <c r="J1089" s="122">
        <v>0.376</v>
      </c>
      <c r="K1089" s="123">
        <v>0.953</v>
      </c>
      <c r="L1089" s="122">
        <v>0.764</v>
      </c>
      <c r="M1089" s="123">
        <v>0.858</v>
      </c>
      <c r="N1089" s="122">
        <v>1.389</v>
      </c>
      <c r="O1089" s="123">
        <v>1.292</v>
      </c>
      <c r="P1089" s="122">
        <v>1.34</v>
      </c>
      <c r="Q1089" s="123">
        <v>1.766</v>
      </c>
      <c r="R1089" s="122">
        <v>1.613</v>
      </c>
      <c r="S1089" s="122">
        <v>1.69</v>
      </c>
      <c r="T1089" s="122">
        <v>2.641</v>
      </c>
      <c r="U1089" s="122">
        <v>2.563</v>
      </c>
      <c r="V1089" s="122">
        <v>2.602</v>
      </c>
      <c r="W1089" s="122">
        <v>2.861</v>
      </c>
      <c r="X1089" s="122">
        <v>2.757</v>
      </c>
      <c r="Y1089" s="122">
        <v>2.809</v>
      </c>
      <c r="Z1089" s="122">
        <v>3.19</v>
      </c>
      <c r="AA1089" s="122">
        <v>3.01</v>
      </c>
      <c r="AB1089" s="122">
        <v>3.1</v>
      </c>
      <c r="AC1089" s="122">
        <v>3.35</v>
      </c>
      <c r="AD1089" s="122">
        <v>3.14</v>
      </c>
      <c r="AE1089" s="122">
        <v>3.245</v>
      </c>
      <c r="AF1089" s="9">
        <f t="shared" si="1"/>
        <v>1089</v>
      </c>
    </row>
    <row r="1090" ht="15.75" customHeight="1">
      <c r="A1090" s="116">
        <v>44137.0</v>
      </c>
      <c r="B1090" s="122">
        <v>0.306</v>
      </c>
      <c r="C1090" s="122">
        <v>0.052</v>
      </c>
      <c r="D1090" s="122">
        <v>0.179</v>
      </c>
      <c r="E1090" s="123">
        <v>0.441</v>
      </c>
      <c r="F1090" s="122">
        <v>0.173</v>
      </c>
      <c r="G1090" s="123">
        <v>0.307</v>
      </c>
      <c r="H1090" s="122">
        <v>0.516</v>
      </c>
      <c r="I1090" s="123">
        <v>0.236</v>
      </c>
      <c r="J1090" s="122">
        <v>0.376</v>
      </c>
      <c r="K1090" s="123">
        <v>0.951</v>
      </c>
      <c r="L1090" s="122">
        <v>0.758</v>
      </c>
      <c r="M1090" s="123">
        <v>0.854</v>
      </c>
      <c r="N1090" s="122">
        <v>1.386</v>
      </c>
      <c r="O1090" s="123">
        <v>1.279</v>
      </c>
      <c r="P1090" s="122">
        <v>1.333</v>
      </c>
      <c r="Q1090" s="123">
        <v>1.766</v>
      </c>
      <c r="R1090" s="122">
        <v>1.616</v>
      </c>
      <c r="S1090" s="122">
        <v>1.691</v>
      </c>
      <c r="T1090" s="122">
        <v>2.649</v>
      </c>
      <c r="U1090" s="122">
        <v>2.536</v>
      </c>
      <c r="V1090" s="122">
        <v>2.593</v>
      </c>
      <c r="W1090" s="122">
        <v>2.851</v>
      </c>
      <c r="X1090" s="122">
        <v>2.746</v>
      </c>
      <c r="Y1090" s="122">
        <v>2.798</v>
      </c>
      <c r="Z1090" s="122">
        <v>3.19</v>
      </c>
      <c r="AA1090" s="122">
        <v>3.01</v>
      </c>
      <c r="AB1090" s="122">
        <v>3.1</v>
      </c>
      <c r="AC1090" s="122">
        <v>3.35</v>
      </c>
      <c r="AD1090" s="122">
        <v>3.14</v>
      </c>
      <c r="AE1090" s="122">
        <v>3.245</v>
      </c>
      <c r="AF1090" s="9">
        <f t="shared" si="1"/>
        <v>1090</v>
      </c>
    </row>
    <row r="1091" ht="15.75" customHeight="1">
      <c r="A1091" s="116">
        <v>44134.0</v>
      </c>
      <c r="B1091" s="122">
        <v>0.305</v>
      </c>
      <c r="C1091" s="122">
        <v>0.045</v>
      </c>
      <c r="D1091" s="122">
        <v>0.175</v>
      </c>
      <c r="E1091" s="123">
        <v>0.439</v>
      </c>
      <c r="F1091" s="122">
        <v>0.166</v>
      </c>
      <c r="G1091" s="123">
        <v>0.303</v>
      </c>
      <c r="H1091" s="122">
        <v>0.516</v>
      </c>
      <c r="I1091" s="123">
        <v>0.236</v>
      </c>
      <c r="J1091" s="122">
        <v>0.376</v>
      </c>
      <c r="K1091" s="123">
        <v>0.935</v>
      </c>
      <c r="L1091" s="122">
        <v>0.745</v>
      </c>
      <c r="M1091" s="123">
        <v>0.84</v>
      </c>
      <c r="N1091" s="122">
        <v>1.355</v>
      </c>
      <c r="O1091" s="123">
        <v>1.255</v>
      </c>
      <c r="P1091" s="122">
        <v>1.305</v>
      </c>
      <c r="Q1091" s="123">
        <v>1.748</v>
      </c>
      <c r="R1091" s="122">
        <v>1.599</v>
      </c>
      <c r="S1091" s="122">
        <v>1.674</v>
      </c>
      <c r="T1091" s="122">
        <v>2.628</v>
      </c>
      <c r="U1091" s="122">
        <v>2.556</v>
      </c>
      <c r="V1091" s="122">
        <v>2.592</v>
      </c>
      <c r="W1091" s="122">
        <v>2.841</v>
      </c>
      <c r="X1091" s="122">
        <v>2.744</v>
      </c>
      <c r="Y1091" s="122">
        <v>2.793</v>
      </c>
      <c r="Z1091" s="122">
        <v>3.19</v>
      </c>
      <c r="AA1091" s="122">
        <v>3.01</v>
      </c>
      <c r="AB1091" s="122">
        <v>3.1</v>
      </c>
      <c r="AC1091" s="122">
        <v>3.35</v>
      </c>
      <c r="AD1091" s="122">
        <v>3.14</v>
      </c>
      <c r="AE1091" s="122">
        <v>3.245</v>
      </c>
      <c r="AF1091" s="9">
        <f t="shared" si="1"/>
        <v>1091</v>
      </c>
    </row>
    <row r="1092" ht="15.75" customHeight="1">
      <c r="A1092" s="116">
        <v>44133.0</v>
      </c>
      <c r="B1092" s="122">
        <v>0.305</v>
      </c>
      <c r="C1092" s="122">
        <v>0.045</v>
      </c>
      <c r="D1092" s="122">
        <v>0.175</v>
      </c>
      <c r="E1092" s="123">
        <v>0.439</v>
      </c>
      <c r="F1092" s="122">
        <v>0.166</v>
      </c>
      <c r="G1092" s="123">
        <v>0.303</v>
      </c>
      <c r="H1092" s="122">
        <v>0.506</v>
      </c>
      <c r="I1092" s="123">
        <v>0.226</v>
      </c>
      <c r="J1092" s="122">
        <v>0.366</v>
      </c>
      <c r="K1092" s="123">
        <v>0.916</v>
      </c>
      <c r="L1092" s="122">
        <v>0.721</v>
      </c>
      <c r="M1092" s="123">
        <v>0.818</v>
      </c>
      <c r="N1092" s="122">
        <v>1.325</v>
      </c>
      <c r="O1092" s="123">
        <v>1.215</v>
      </c>
      <c r="P1092" s="122">
        <v>1.27</v>
      </c>
      <c r="Q1092" s="123">
        <v>1.73</v>
      </c>
      <c r="R1092" s="122">
        <v>1.554</v>
      </c>
      <c r="S1092" s="122">
        <v>1.642</v>
      </c>
      <c r="T1092" s="122">
        <v>2.637</v>
      </c>
      <c r="U1092" s="122">
        <v>2.534</v>
      </c>
      <c r="V1092" s="122">
        <v>2.586</v>
      </c>
      <c r="W1092" s="122">
        <v>2.84</v>
      </c>
      <c r="X1092" s="122">
        <v>2.714</v>
      </c>
      <c r="Y1092" s="122">
        <v>2.777</v>
      </c>
      <c r="Z1092" s="122">
        <v>3.19</v>
      </c>
      <c r="AA1092" s="122">
        <v>3.01</v>
      </c>
      <c r="AB1092" s="122">
        <v>3.1</v>
      </c>
      <c r="AC1092" s="122">
        <v>3.35</v>
      </c>
      <c r="AD1092" s="122">
        <v>3.14</v>
      </c>
      <c r="AE1092" s="122">
        <v>3.245</v>
      </c>
      <c r="AF1092" s="9">
        <f t="shared" si="1"/>
        <v>1092</v>
      </c>
    </row>
    <row r="1093" ht="15.75" customHeight="1">
      <c r="A1093" s="116">
        <v>44132.0</v>
      </c>
      <c r="B1093" s="122">
        <v>0.295</v>
      </c>
      <c r="C1093" s="122">
        <v>0.041</v>
      </c>
      <c r="D1093" s="122">
        <v>0.168</v>
      </c>
      <c r="E1093" s="123">
        <v>0.444</v>
      </c>
      <c r="F1093" s="122">
        <v>0.18</v>
      </c>
      <c r="G1093" s="123">
        <v>0.312</v>
      </c>
      <c r="H1093" s="122">
        <v>0.506</v>
      </c>
      <c r="I1093" s="123">
        <v>0.226</v>
      </c>
      <c r="J1093" s="122">
        <v>0.366</v>
      </c>
      <c r="K1093" s="123">
        <v>0.908</v>
      </c>
      <c r="L1093" s="122">
        <v>0.719</v>
      </c>
      <c r="M1093" s="123">
        <v>0.814</v>
      </c>
      <c r="N1093" s="122">
        <v>1.311</v>
      </c>
      <c r="O1093" s="123">
        <v>1.213</v>
      </c>
      <c r="P1093" s="122">
        <v>1.262</v>
      </c>
      <c r="Q1093" s="123">
        <v>1.681</v>
      </c>
      <c r="R1093" s="122">
        <v>1.494</v>
      </c>
      <c r="S1093" s="122">
        <v>1.588</v>
      </c>
      <c r="T1093" s="122">
        <v>2.623</v>
      </c>
      <c r="U1093" s="122">
        <v>2.502</v>
      </c>
      <c r="V1093" s="122">
        <v>2.563</v>
      </c>
      <c r="W1093" s="122">
        <v>2.819</v>
      </c>
      <c r="X1093" s="122">
        <v>2.708</v>
      </c>
      <c r="Y1093" s="122">
        <v>2.763</v>
      </c>
      <c r="Z1093" s="122">
        <v>3.19</v>
      </c>
      <c r="AA1093" s="122">
        <v>3.004</v>
      </c>
      <c r="AB1093" s="122">
        <v>3.097</v>
      </c>
      <c r="AC1093" s="122">
        <v>3.35</v>
      </c>
      <c r="AD1093" s="122">
        <v>3.14</v>
      </c>
      <c r="AE1093" s="122">
        <v>3.245</v>
      </c>
      <c r="AF1093" s="9">
        <f t="shared" si="1"/>
        <v>1093</v>
      </c>
    </row>
    <row r="1094" ht="15.75" customHeight="1">
      <c r="A1094" s="116">
        <v>44131.0</v>
      </c>
      <c r="B1094" s="122">
        <v>0.305</v>
      </c>
      <c r="C1094" s="122">
        <v>0.05</v>
      </c>
      <c r="D1094" s="122">
        <v>0.177</v>
      </c>
      <c r="E1094" s="123">
        <v>0.448</v>
      </c>
      <c r="F1094" s="122">
        <v>0.185</v>
      </c>
      <c r="G1094" s="123">
        <v>0.316</v>
      </c>
      <c r="H1094" s="122">
        <v>0.506</v>
      </c>
      <c r="I1094" s="123">
        <v>0.226</v>
      </c>
      <c r="J1094" s="122">
        <v>0.366</v>
      </c>
      <c r="K1094" s="123">
        <v>0.897</v>
      </c>
      <c r="L1094" s="122">
        <v>0.714</v>
      </c>
      <c r="M1094" s="123">
        <v>0.806</v>
      </c>
      <c r="N1094" s="122">
        <v>1.288</v>
      </c>
      <c r="O1094" s="123">
        <v>1.202</v>
      </c>
      <c r="P1094" s="122">
        <v>1.245</v>
      </c>
      <c r="Q1094" s="123">
        <v>1.643</v>
      </c>
      <c r="R1094" s="122">
        <v>1.464</v>
      </c>
      <c r="S1094" s="122">
        <v>1.554</v>
      </c>
      <c r="T1094" s="122">
        <v>2.6</v>
      </c>
      <c r="U1094" s="122">
        <v>2.515</v>
      </c>
      <c r="V1094" s="122">
        <v>2.558</v>
      </c>
      <c r="W1094" s="122">
        <v>2.812</v>
      </c>
      <c r="X1094" s="122">
        <v>2.707</v>
      </c>
      <c r="Y1094" s="122">
        <v>2.759</v>
      </c>
      <c r="Z1094" s="122">
        <v>3.19</v>
      </c>
      <c r="AA1094" s="122">
        <v>3.004</v>
      </c>
      <c r="AB1094" s="122">
        <v>3.097</v>
      </c>
      <c r="AC1094" s="122">
        <v>3.35</v>
      </c>
      <c r="AD1094" s="122">
        <v>3.14</v>
      </c>
      <c r="AE1094" s="122">
        <v>3.245</v>
      </c>
      <c r="AF1094" s="9">
        <f t="shared" si="1"/>
        <v>1094</v>
      </c>
    </row>
    <row r="1095" ht="15.75" customHeight="1">
      <c r="A1095" s="116">
        <v>44130.0</v>
      </c>
      <c r="B1095" s="122">
        <v>0.309</v>
      </c>
      <c r="C1095" s="122">
        <v>0.045</v>
      </c>
      <c r="D1095" s="122">
        <v>0.177</v>
      </c>
      <c r="E1095" s="123">
        <v>0.444</v>
      </c>
      <c r="F1095" s="122">
        <v>0.171</v>
      </c>
      <c r="G1095" s="123">
        <v>0.307</v>
      </c>
      <c r="H1095" s="122">
        <v>0.506</v>
      </c>
      <c r="I1095" s="123">
        <v>0.226</v>
      </c>
      <c r="J1095" s="122">
        <v>0.366</v>
      </c>
      <c r="K1095" s="123">
        <v>0.903</v>
      </c>
      <c r="L1095" s="122">
        <v>0.711</v>
      </c>
      <c r="M1095" s="123">
        <v>0.807</v>
      </c>
      <c r="N1095" s="122">
        <v>1.3</v>
      </c>
      <c r="O1095" s="123">
        <v>1.195</v>
      </c>
      <c r="P1095" s="122">
        <v>1.248</v>
      </c>
      <c r="Q1095" s="123">
        <v>1.631</v>
      </c>
      <c r="R1095" s="122">
        <v>1.469</v>
      </c>
      <c r="S1095" s="122">
        <v>1.55</v>
      </c>
      <c r="T1095" s="122">
        <v>2.605</v>
      </c>
      <c r="U1095" s="122">
        <v>2.533</v>
      </c>
      <c r="V1095" s="122">
        <v>2.569</v>
      </c>
      <c r="W1095" s="122">
        <v>2.833</v>
      </c>
      <c r="X1095" s="122">
        <v>2.702</v>
      </c>
      <c r="Y1095" s="122">
        <v>2.768</v>
      </c>
      <c r="Z1095" s="122">
        <v>3.19</v>
      </c>
      <c r="AA1095" s="122">
        <v>3.004</v>
      </c>
      <c r="AB1095" s="122">
        <v>3.097</v>
      </c>
      <c r="AC1095" s="122">
        <v>3.35</v>
      </c>
      <c r="AD1095" s="122">
        <v>3.14</v>
      </c>
      <c r="AE1095" s="122">
        <v>3.245</v>
      </c>
      <c r="AF1095" s="9">
        <f t="shared" si="1"/>
        <v>1095</v>
      </c>
    </row>
    <row r="1096" ht="15.75" customHeight="1">
      <c r="A1096" s="116">
        <v>44127.0</v>
      </c>
      <c r="B1096" s="122">
        <v>0.305</v>
      </c>
      <c r="C1096" s="122">
        <v>0.05</v>
      </c>
      <c r="D1096" s="122">
        <v>0.177</v>
      </c>
      <c r="E1096" s="123">
        <v>0.448</v>
      </c>
      <c r="F1096" s="122">
        <v>0.185</v>
      </c>
      <c r="G1096" s="123">
        <v>0.316</v>
      </c>
      <c r="H1096" s="122">
        <v>0.506</v>
      </c>
      <c r="I1096" s="123">
        <v>0.226</v>
      </c>
      <c r="J1096" s="122">
        <v>0.366</v>
      </c>
      <c r="K1096" s="123">
        <v>0.883</v>
      </c>
      <c r="L1096" s="122">
        <v>0.708</v>
      </c>
      <c r="M1096" s="123">
        <v>0.796</v>
      </c>
      <c r="N1096" s="122">
        <v>1.26</v>
      </c>
      <c r="O1096" s="123">
        <v>1.191</v>
      </c>
      <c r="P1096" s="122">
        <v>1.225</v>
      </c>
      <c r="Q1096" s="123">
        <v>1.553</v>
      </c>
      <c r="R1096" s="122">
        <v>1.385</v>
      </c>
      <c r="S1096" s="122">
        <v>1.469</v>
      </c>
      <c r="T1096" s="122">
        <v>2.611</v>
      </c>
      <c r="U1096" s="122">
        <v>2.528</v>
      </c>
      <c r="V1096" s="122">
        <v>2.57</v>
      </c>
      <c r="W1096" s="122">
        <v>2.817</v>
      </c>
      <c r="X1096" s="122">
        <v>2.712</v>
      </c>
      <c r="Y1096" s="122">
        <v>2.764</v>
      </c>
      <c r="Z1096" s="122">
        <v>3.19</v>
      </c>
      <c r="AA1096" s="122">
        <v>3.004</v>
      </c>
      <c r="AB1096" s="122">
        <v>3.097</v>
      </c>
      <c r="AC1096" s="122">
        <v>3.35</v>
      </c>
      <c r="AD1096" s="122">
        <v>3.14</v>
      </c>
      <c r="AE1096" s="122">
        <v>3.245</v>
      </c>
      <c r="AF1096" s="9">
        <f t="shared" si="1"/>
        <v>1096</v>
      </c>
    </row>
    <row r="1097" ht="15.75" customHeight="1">
      <c r="A1097" s="116">
        <v>44126.0</v>
      </c>
      <c r="B1097" s="122">
        <v>0.305</v>
      </c>
      <c r="C1097" s="122">
        <v>0.045</v>
      </c>
      <c r="D1097" s="122">
        <v>0.175</v>
      </c>
      <c r="E1097" s="123">
        <v>0.444</v>
      </c>
      <c r="F1097" s="122">
        <v>0.171</v>
      </c>
      <c r="G1097" s="123">
        <v>0.307</v>
      </c>
      <c r="H1097" s="122">
        <v>0.506</v>
      </c>
      <c r="I1097" s="123">
        <v>0.226</v>
      </c>
      <c r="J1097" s="122">
        <v>0.366</v>
      </c>
      <c r="K1097" s="123">
        <v>0.882</v>
      </c>
      <c r="L1097" s="122">
        <v>0.706</v>
      </c>
      <c r="M1097" s="123">
        <v>0.794</v>
      </c>
      <c r="N1097" s="122">
        <v>1.257</v>
      </c>
      <c r="O1097" s="123">
        <v>1.185</v>
      </c>
      <c r="P1097" s="122">
        <v>1.221</v>
      </c>
      <c r="Q1097" s="123">
        <v>1.48</v>
      </c>
      <c r="R1097" s="122">
        <v>1.349</v>
      </c>
      <c r="S1097" s="122">
        <v>1.415</v>
      </c>
      <c r="T1097" s="122">
        <v>2.622</v>
      </c>
      <c r="U1097" s="122">
        <v>2.526</v>
      </c>
      <c r="V1097" s="122">
        <v>2.574</v>
      </c>
      <c r="W1097" s="122">
        <v>2.816</v>
      </c>
      <c r="X1097" s="122">
        <v>2.713</v>
      </c>
      <c r="Y1097" s="122">
        <v>2.764</v>
      </c>
      <c r="Z1097" s="122">
        <v>3.19</v>
      </c>
      <c r="AA1097" s="122">
        <v>3.004</v>
      </c>
      <c r="AB1097" s="122">
        <v>3.097</v>
      </c>
      <c r="AC1097" s="122">
        <v>3.35</v>
      </c>
      <c r="AD1097" s="122">
        <v>3.14</v>
      </c>
      <c r="AE1097" s="122">
        <v>3.245</v>
      </c>
      <c r="AF1097" s="9">
        <f t="shared" si="1"/>
        <v>1097</v>
      </c>
    </row>
    <row r="1098" ht="15.75" customHeight="1">
      <c r="A1098" s="116">
        <v>44125.0</v>
      </c>
      <c r="B1098" s="122">
        <v>0.309</v>
      </c>
      <c r="C1098" s="122">
        <v>0.055</v>
      </c>
      <c r="D1098" s="122">
        <v>0.182</v>
      </c>
      <c r="E1098" s="123">
        <v>0.448</v>
      </c>
      <c r="F1098" s="122">
        <v>0.185</v>
      </c>
      <c r="G1098" s="123">
        <v>0.316</v>
      </c>
      <c r="H1098" s="122">
        <v>0.516</v>
      </c>
      <c r="I1098" s="123">
        <v>0.236</v>
      </c>
      <c r="J1098" s="122">
        <v>0.376</v>
      </c>
      <c r="K1098" s="123">
        <v>0.893</v>
      </c>
      <c r="L1098" s="122">
        <v>0.691</v>
      </c>
      <c r="M1098" s="123">
        <v>0.792</v>
      </c>
      <c r="N1098" s="122">
        <v>1.269</v>
      </c>
      <c r="O1098" s="123">
        <v>1.146</v>
      </c>
      <c r="P1098" s="122">
        <v>1.208</v>
      </c>
      <c r="Q1098" s="123">
        <v>1.522</v>
      </c>
      <c r="R1098" s="122">
        <v>1.37</v>
      </c>
      <c r="S1098" s="122">
        <v>1.446</v>
      </c>
      <c r="T1098" s="122">
        <v>2.617</v>
      </c>
      <c r="U1098" s="122">
        <v>2.549</v>
      </c>
      <c r="V1098" s="122">
        <v>2.583</v>
      </c>
      <c r="W1098" s="122">
        <v>2.813</v>
      </c>
      <c r="X1098" s="122">
        <v>2.706</v>
      </c>
      <c r="Y1098" s="122">
        <v>2.759</v>
      </c>
      <c r="Z1098" s="122">
        <v>3.19</v>
      </c>
      <c r="AA1098" s="122">
        <v>3.004</v>
      </c>
      <c r="AB1098" s="122">
        <v>3.097</v>
      </c>
      <c r="AC1098" s="122">
        <v>3.35</v>
      </c>
      <c r="AD1098" s="122">
        <v>3.14</v>
      </c>
      <c r="AE1098" s="122">
        <v>3.245</v>
      </c>
      <c r="AF1098" s="9">
        <f t="shared" si="1"/>
        <v>1098</v>
      </c>
    </row>
    <row r="1099" ht="15.75" customHeight="1">
      <c r="A1099" s="116">
        <v>44124.0</v>
      </c>
      <c r="B1099" s="122">
        <v>0.309</v>
      </c>
      <c r="C1099" s="122">
        <v>0.05</v>
      </c>
      <c r="D1099" s="122">
        <v>0.18</v>
      </c>
      <c r="E1099" s="123">
        <v>0.444</v>
      </c>
      <c r="F1099" s="122">
        <v>0.171</v>
      </c>
      <c r="G1099" s="123">
        <v>0.307</v>
      </c>
      <c r="H1099" s="122">
        <v>0.533</v>
      </c>
      <c r="I1099" s="123">
        <v>0.233</v>
      </c>
      <c r="J1099" s="122">
        <v>0.383</v>
      </c>
      <c r="K1099" s="123">
        <v>0.889</v>
      </c>
      <c r="L1099" s="122">
        <v>0.688</v>
      </c>
      <c r="M1099" s="123">
        <v>0.789</v>
      </c>
      <c r="N1099" s="122">
        <v>1.246</v>
      </c>
      <c r="O1099" s="123">
        <v>1.143</v>
      </c>
      <c r="P1099" s="122">
        <v>1.195</v>
      </c>
      <c r="Q1099" s="123">
        <v>1.509</v>
      </c>
      <c r="R1099" s="122">
        <v>1.369</v>
      </c>
      <c r="S1099" s="122">
        <v>1.439</v>
      </c>
      <c r="T1099" s="122">
        <v>2.595</v>
      </c>
      <c r="U1099" s="122">
        <v>2.512</v>
      </c>
      <c r="V1099" s="122">
        <v>2.554</v>
      </c>
      <c r="W1099" s="122">
        <v>2.801</v>
      </c>
      <c r="X1099" s="122">
        <v>2.693</v>
      </c>
      <c r="Y1099" s="122">
        <v>2.747</v>
      </c>
      <c r="Z1099" s="122">
        <v>3.174</v>
      </c>
      <c r="AA1099" s="122">
        <v>2.988</v>
      </c>
      <c r="AB1099" s="122">
        <v>3.081</v>
      </c>
      <c r="AC1099" s="122">
        <v>3.354</v>
      </c>
      <c r="AD1099" s="122">
        <v>3.144</v>
      </c>
      <c r="AE1099" s="122">
        <v>3.249</v>
      </c>
      <c r="AF1099" s="9">
        <f t="shared" si="1"/>
        <v>1099</v>
      </c>
    </row>
    <row r="1100" ht="15.75" customHeight="1">
      <c r="A1100" s="116">
        <v>44123.0</v>
      </c>
      <c r="B1100" s="122">
        <v>0.309</v>
      </c>
      <c r="C1100" s="122">
        <v>0.055</v>
      </c>
      <c r="D1100" s="122">
        <v>0.182</v>
      </c>
      <c r="E1100" s="123">
        <v>0.448</v>
      </c>
      <c r="F1100" s="122">
        <v>0.175</v>
      </c>
      <c r="G1100" s="123">
        <v>0.312</v>
      </c>
      <c r="H1100" s="122">
        <v>0.545</v>
      </c>
      <c r="I1100" s="123">
        <v>0.245</v>
      </c>
      <c r="J1100" s="122">
        <v>0.395</v>
      </c>
      <c r="K1100" s="123">
        <v>0.905</v>
      </c>
      <c r="L1100" s="122">
        <v>0.695</v>
      </c>
      <c r="M1100" s="123">
        <v>0.8</v>
      </c>
      <c r="N1100" s="122">
        <v>1.265</v>
      </c>
      <c r="O1100" s="123">
        <v>1.145</v>
      </c>
      <c r="P1100" s="122">
        <v>1.205</v>
      </c>
      <c r="Q1100" s="123">
        <v>1.572</v>
      </c>
      <c r="R1100" s="122">
        <v>1.387</v>
      </c>
      <c r="S1100" s="122">
        <v>1.48</v>
      </c>
      <c r="T1100" s="122">
        <v>2.619</v>
      </c>
      <c r="U1100" s="122">
        <v>2.512</v>
      </c>
      <c r="V1100" s="122">
        <v>2.566</v>
      </c>
      <c r="W1100" s="122">
        <v>2.816</v>
      </c>
      <c r="X1100" s="122">
        <v>2.68</v>
      </c>
      <c r="Y1100" s="122">
        <v>2.748</v>
      </c>
      <c r="Z1100" s="122">
        <v>3.174</v>
      </c>
      <c r="AA1100" s="122">
        <v>2.988</v>
      </c>
      <c r="AB1100" s="122">
        <v>3.081</v>
      </c>
      <c r="AC1100" s="122">
        <v>3.354</v>
      </c>
      <c r="AD1100" s="122">
        <v>3.144</v>
      </c>
      <c r="AE1100" s="122">
        <v>3.249</v>
      </c>
      <c r="AF1100" s="9">
        <f t="shared" si="1"/>
        <v>1100</v>
      </c>
    </row>
    <row r="1101" ht="15.75" customHeight="1">
      <c r="A1101" s="116">
        <v>44120.0</v>
      </c>
      <c r="B1101" s="122">
        <v>0.305</v>
      </c>
      <c r="C1101" s="122">
        <v>0.055</v>
      </c>
      <c r="D1101" s="122">
        <v>0.18</v>
      </c>
      <c r="E1101" s="123">
        <v>0.432</v>
      </c>
      <c r="F1101" s="122">
        <v>0.177</v>
      </c>
      <c r="G1101" s="123">
        <v>0.305</v>
      </c>
      <c r="H1101" s="122">
        <v>0.525</v>
      </c>
      <c r="I1101" s="123">
        <v>0.225</v>
      </c>
      <c r="J1101" s="122">
        <v>0.375</v>
      </c>
      <c r="K1101" s="123">
        <v>0.887</v>
      </c>
      <c r="L1101" s="122">
        <v>0.679</v>
      </c>
      <c r="M1101" s="123">
        <v>0.783</v>
      </c>
      <c r="N1101" s="122">
        <v>1.248</v>
      </c>
      <c r="O1101" s="123">
        <v>1.134</v>
      </c>
      <c r="P1101" s="122">
        <v>1.191</v>
      </c>
      <c r="Q1101" s="123">
        <v>1.557</v>
      </c>
      <c r="R1101" s="122">
        <v>1.373</v>
      </c>
      <c r="S1101" s="122">
        <v>1.465</v>
      </c>
      <c r="T1101" s="122">
        <v>2.6</v>
      </c>
      <c r="U1101" s="122">
        <v>2.504</v>
      </c>
      <c r="V1101" s="122">
        <v>2.552</v>
      </c>
      <c r="W1101" s="122">
        <v>2.788</v>
      </c>
      <c r="X1101" s="122">
        <v>2.671</v>
      </c>
      <c r="Y1101" s="122">
        <v>2.729</v>
      </c>
      <c r="Z1101" s="122">
        <v>3.156</v>
      </c>
      <c r="AA1101" s="122">
        <v>2.966</v>
      </c>
      <c r="AB1101" s="122">
        <v>3.061</v>
      </c>
      <c r="AC1101" s="122">
        <v>3.34</v>
      </c>
      <c r="AD1101" s="122">
        <v>3.13</v>
      </c>
      <c r="AE1101" s="122">
        <v>3.235</v>
      </c>
      <c r="AF1101" s="9">
        <f t="shared" si="1"/>
        <v>1101</v>
      </c>
    </row>
    <row r="1102" ht="15.75" customHeight="1">
      <c r="A1102" s="116">
        <v>44119.0</v>
      </c>
      <c r="B1102" s="122">
        <v>0.305</v>
      </c>
      <c r="C1102" s="122">
        <v>0.045</v>
      </c>
      <c r="D1102" s="122">
        <v>0.175</v>
      </c>
      <c r="E1102" s="123">
        <v>0.432</v>
      </c>
      <c r="F1102" s="122">
        <v>0.164</v>
      </c>
      <c r="G1102" s="123">
        <v>0.298</v>
      </c>
      <c r="H1102" s="122">
        <v>0.525</v>
      </c>
      <c r="I1102" s="123">
        <v>0.225</v>
      </c>
      <c r="J1102" s="122">
        <v>0.375</v>
      </c>
      <c r="K1102" s="123">
        <v>0.873</v>
      </c>
      <c r="L1102" s="122">
        <v>0.676</v>
      </c>
      <c r="M1102" s="123">
        <v>0.775</v>
      </c>
      <c r="N1102" s="122">
        <v>1.221</v>
      </c>
      <c r="O1102" s="123">
        <v>1.127</v>
      </c>
      <c r="P1102" s="122">
        <v>1.174</v>
      </c>
      <c r="Q1102" s="123">
        <v>1.547</v>
      </c>
      <c r="R1102" s="122">
        <v>1.386</v>
      </c>
      <c r="S1102" s="122">
        <v>1.467</v>
      </c>
      <c r="T1102" s="122">
        <v>2.587</v>
      </c>
      <c r="U1102" s="122">
        <v>2.505</v>
      </c>
      <c r="V1102" s="122">
        <v>2.546</v>
      </c>
      <c r="W1102" s="122">
        <v>2.769</v>
      </c>
      <c r="X1102" s="122">
        <v>2.664</v>
      </c>
      <c r="Y1102" s="122">
        <v>2.717</v>
      </c>
      <c r="Z1102" s="122">
        <v>3.156</v>
      </c>
      <c r="AA1102" s="122">
        <v>2.966</v>
      </c>
      <c r="AB1102" s="122">
        <v>3.061</v>
      </c>
      <c r="AC1102" s="122">
        <v>3.34</v>
      </c>
      <c r="AD1102" s="122">
        <v>3.13</v>
      </c>
      <c r="AE1102" s="122">
        <v>3.235</v>
      </c>
      <c r="AF1102" s="9">
        <f t="shared" si="1"/>
        <v>1102</v>
      </c>
    </row>
    <row r="1103" ht="15.75" customHeight="1">
      <c r="A1103" s="116">
        <v>44118.0</v>
      </c>
      <c r="B1103" s="122">
        <v>0.314</v>
      </c>
      <c r="C1103" s="122">
        <v>0.059</v>
      </c>
      <c r="D1103" s="122">
        <v>0.186</v>
      </c>
      <c r="E1103" s="123">
        <v>0.441</v>
      </c>
      <c r="F1103" s="122">
        <v>0.177</v>
      </c>
      <c r="G1103" s="123">
        <v>0.309</v>
      </c>
      <c r="H1103" s="122">
        <v>0.538</v>
      </c>
      <c r="I1103" s="123">
        <v>0.238</v>
      </c>
      <c r="J1103" s="122">
        <v>0.388</v>
      </c>
      <c r="K1103" s="123">
        <v>0.889</v>
      </c>
      <c r="L1103" s="122">
        <v>0.684</v>
      </c>
      <c r="M1103" s="123">
        <v>0.787</v>
      </c>
      <c r="N1103" s="122">
        <v>1.241</v>
      </c>
      <c r="O1103" s="123">
        <v>1.131</v>
      </c>
      <c r="P1103" s="122">
        <v>1.186</v>
      </c>
      <c r="Q1103" s="123">
        <v>1.563</v>
      </c>
      <c r="R1103" s="122">
        <v>1.383</v>
      </c>
      <c r="S1103" s="122">
        <v>1.473</v>
      </c>
      <c r="T1103" s="122">
        <v>2.587</v>
      </c>
      <c r="U1103" s="122">
        <v>2.476</v>
      </c>
      <c r="V1103" s="122">
        <v>2.532</v>
      </c>
      <c r="W1103" s="122">
        <v>2.754</v>
      </c>
      <c r="X1103" s="122">
        <v>2.644</v>
      </c>
      <c r="Y1103" s="122">
        <v>2.699</v>
      </c>
      <c r="Z1103" s="122">
        <v>3.156</v>
      </c>
      <c r="AA1103" s="122">
        <v>2.966</v>
      </c>
      <c r="AB1103" s="122">
        <v>3.061</v>
      </c>
      <c r="AC1103" s="122">
        <v>3.36</v>
      </c>
      <c r="AD1103" s="122">
        <v>3.14</v>
      </c>
      <c r="AE1103" s="122">
        <v>3.25</v>
      </c>
      <c r="AF1103" s="9">
        <f t="shared" si="1"/>
        <v>1103</v>
      </c>
    </row>
    <row r="1104" ht="15.75" customHeight="1">
      <c r="A1104" s="116">
        <v>44117.0</v>
      </c>
      <c r="B1104" s="122">
        <v>0.314</v>
      </c>
      <c r="C1104" s="122">
        <v>0.059</v>
      </c>
      <c r="D1104" s="122">
        <v>0.186</v>
      </c>
      <c r="E1104" s="123">
        <v>0.441</v>
      </c>
      <c r="F1104" s="122">
        <v>0.177</v>
      </c>
      <c r="G1104" s="123">
        <v>0.309</v>
      </c>
      <c r="H1104" s="122">
        <v>0.538</v>
      </c>
      <c r="I1104" s="123">
        <v>0.238</v>
      </c>
      <c r="J1104" s="122">
        <v>0.388</v>
      </c>
      <c r="K1104" s="123">
        <v>0.891</v>
      </c>
      <c r="L1104" s="122">
        <v>0.68</v>
      </c>
      <c r="M1104" s="123">
        <v>0.785</v>
      </c>
      <c r="N1104" s="122">
        <v>1.245</v>
      </c>
      <c r="O1104" s="123">
        <v>1.122</v>
      </c>
      <c r="P1104" s="122">
        <v>1.183</v>
      </c>
      <c r="Q1104" s="123">
        <v>1.589</v>
      </c>
      <c r="R1104" s="122">
        <v>1.39</v>
      </c>
      <c r="S1104" s="122">
        <v>1.49</v>
      </c>
      <c r="T1104" s="122">
        <v>2.589</v>
      </c>
      <c r="U1104" s="122">
        <v>2.475</v>
      </c>
      <c r="V1104" s="122">
        <v>2.532</v>
      </c>
      <c r="W1104" s="122">
        <v>2.753</v>
      </c>
      <c r="X1104" s="122">
        <v>2.641</v>
      </c>
      <c r="Y1104" s="122">
        <v>2.697</v>
      </c>
      <c r="Z1104" s="122">
        <v>3.156</v>
      </c>
      <c r="AA1104" s="122">
        <v>2.966</v>
      </c>
      <c r="AB1104" s="122">
        <v>3.061</v>
      </c>
      <c r="AC1104" s="122">
        <v>3.36</v>
      </c>
      <c r="AD1104" s="122">
        <v>3.14</v>
      </c>
      <c r="AE1104" s="122">
        <v>3.25</v>
      </c>
      <c r="AF1104" s="9">
        <f t="shared" si="1"/>
        <v>1104</v>
      </c>
    </row>
    <row r="1105" ht="15.75" customHeight="1">
      <c r="A1105" s="116">
        <v>44116.0</v>
      </c>
      <c r="B1105" s="122">
        <v>0.314</v>
      </c>
      <c r="C1105" s="122">
        <v>0.059</v>
      </c>
      <c r="D1105" s="122">
        <v>0.186</v>
      </c>
      <c r="E1105" s="123">
        <v>0.445</v>
      </c>
      <c r="F1105" s="122">
        <v>0.182</v>
      </c>
      <c r="G1105" s="123">
        <v>0.314</v>
      </c>
      <c r="H1105" s="122">
        <v>0.543</v>
      </c>
      <c r="I1105" s="123">
        <v>0.243</v>
      </c>
      <c r="J1105" s="122">
        <v>0.393</v>
      </c>
      <c r="K1105" s="123">
        <v>0.899</v>
      </c>
      <c r="L1105" s="122">
        <v>0.682</v>
      </c>
      <c r="M1105" s="123">
        <v>0.791</v>
      </c>
      <c r="N1105" s="122">
        <v>1.255</v>
      </c>
      <c r="O1105" s="123">
        <v>1.122</v>
      </c>
      <c r="P1105" s="122">
        <v>1.189</v>
      </c>
      <c r="Q1105" s="123">
        <v>1.55</v>
      </c>
      <c r="R1105" s="122">
        <v>1.366</v>
      </c>
      <c r="S1105" s="122">
        <v>1.458</v>
      </c>
      <c r="T1105" s="122">
        <v>2.583</v>
      </c>
      <c r="U1105" s="122">
        <v>2.483</v>
      </c>
      <c r="V1105" s="122">
        <v>2.533</v>
      </c>
      <c r="W1105" s="122">
        <v>2.744</v>
      </c>
      <c r="X1105" s="122">
        <v>2.62</v>
      </c>
      <c r="Y1105" s="122">
        <v>2.682</v>
      </c>
      <c r="Z1105" s="122">
        <v>3.15</v>
      </c>
      <c r="AA1105" s="122">
        <v>2.96</v>
      </c>
      <c r="AB1105" s="122">
        <v>3.055</v>
      </c>
      <c r="AC1105" s="122">
        <v>3.36</v>
      </c>
      <c r="AD1105" s="122">
        <v>3.14</v>
      </c>
      <c r="AE1105" s="122">
        <v>3.25</v>
      </c>
      <c r="AF1105" s="9">
        <f t="shared" si="1"/>
        <v>1105</v>
      </c>
    </row>
    <row r="1106" ht="15.75" customHeight="1">
      <c r="A1106" s="116">
        <v>44113.0</v>
      </c>
      <c r="B1106" s="122">
        <v>0.314</v>
      </c>
      <c r="C1106" s="122">
        <v>0.059</v>
      </c>
      <c r="D1106" s="122">
        <v>0.186</v>
      </c>
      <c r="E1106" s="123">
        <v>0.445</v>
      </c>
      <c r="F1106" s="122">
        <v>0.186</v>
      </c>
      <c r="G1106" s="123">
        <v>0.316</v>
      </c>
      <c r="H1106" s="122">
        <v>0.538</v>
      </c>
      <c r="I1106" s="123">
        <v>0.238</v>
      </c>
      <c r="J1106" s="122">
        <v>0.388</v>
      </c>
      <c r="K1106" s="123">
        <v>0.889</v>
      </c>
      <c r="L1106" s="122">
        <v>0.681</v>
      </c>
      <c r="M1106" s="123">
        <v>0.785</v>
      </c>
      <c r="N1106" s="122">
        <v>1.241</v>
      </c>
      <c r="O1106" s="123">
        <v>1.124</v>
      </c>
      <c r="P1106" s="122">
        <v>1.182</v>
      </c>
      <c r="Q1106" s="123">
        <v>1.522</v>
      </c>
      <c r="R1106" s="122">
        <v>1.376</v>
      </c>
      <c r="S1106" s="122">
        <v>1.449</v>
      </c>
      <c r="T1106" s="122">
        <v>2.573</v>
      </c>
      <c r="U1106" s="122">
        <v>2.486</v>
      </c>
      <c r="V1106" s="122">
        <v>2.53</v>
      </c>
      <c r="W1106" s="122">
        <v>2.722</v>
      </c>
      <c r="X1106" s="122">
        <v>2.632</v>
      </c>
      <c r="Y1106" s="122">
        <v>2.677</v>
      </c>
      <c r="Z1106" s="122">
        <v>3.15</v>
      </c>
      <c r="AA1106" s="122">
        <v>2.96</v>
      </c>
      <c r="AB1106" s="122">
        <v>3.055</v>
      </c>
      <c r="AC1106" s="122">
        <v>3.36</v>
      </c>
      <c r="AD1106" s="122">
        <v>3.14</v>
      </c>
      <c r="AE1106" s="122">
        <v>3.25</v>
      </c>
      <c r="AF1106" s="9">
        <f t="shared" si="1"/>
        <v>1106</v>
      </c>
    </row>
    <row r="1107" ht="15.75" customHeight="1">
      <c r="A1107" s="116">
        <v>44112.0</v>
      </c>
      <c r="B1107" s="122">
        <v>0.314</v>
      </c>
      <c r="C1107" s="122">
        <v>0.059</v>
      </c>
      <c r="D1107" s="122">
        <v>0.186</v>
      </c>
      <c r="E1107" s="123">
        <v>0.455</v>
      </c>
      <c r="F1107" s="122">
        <v>0.186</v>
      </c>
      <c r="G1107" s="123">
        <v>0.32</v>
      </c>
      <c r="H1107" s="122">
        <v>0.54</v>
      </c>
      <c r="I1107" s="123">
        <v>0.24</v>
      </c>
      <c r="J1107" s="122">
        <v>0.39</v>
      </c>
      <c r="K1107" s="123">
        <v>0.888</v>
      </c>
      <c r="L1107" s="122">
        <v>0.685</v>
      </c>
      <c r="M1107" s="123">
        <v>0.786</v>
      </c>
      <c r="N1107" s="122">
        <v>1.235</v>
      </c>
      <c r="O1107" s="123">
        <v>1.13</v>
      </c>
      <c r="P1107" s="122">
        <v>1.183</v>
      </c>
      <c r="Q1107" s="123">
        <v>1.522</v>
      </c>
      <c r="R1107" s="122">
        <v>1.385</v>
      </c>
      <c r="S1107" s="122">
        <v>1.454</v>
      </c>
      <c r="T1107" s="122">
        <v>2.54</v>
      </c>
      <c r="U1107" s="122">
        <v>2.456</v>
      </c>
      <c r="V1107" s="122">
        <v>2.498</v>
      </c>
      <c r="W1107" s="122">
        <v>2.699</v>
      </c>
      <c r="X1107" s="122">
        <v>2.618</v>
      </c>
      <c r="Y1107" s="122">
        <v>2.658</v>
      </c>
      <c r="Z1107" s="122">
        <v>3.15</v>
      </c>
      <c r="AA1107" s="122">
        <v>2.96</v>
      </c>
      <c r="AB1107" s="122">
        <v>3.055</v>
      </c>
      <c r="AC1107" s="122">
        <v>3.36</v>
      </c>
      <c r="AD1107" s="122">
        <v>3.14</v>
      </c>
      <c r="AE1107" s="122">
        <v>3.25</v>
      </c>
      <c r="AF1107" s="9">
        <f t="shared" si="1"/>
        <v>1107</v>
      </c>
    </row>
    <row r="1108" ht="15.75" customHeight="1">
      <c r="A1108" s="116">
        <v>44111.0</v>
      </c>
      <c r="B1108" s="122">
        <v>0.314</v>
      </c>
      <c r="C1108" s="122">
        <v>0.059</v>
      </c>
      <c r="D1108" s="122">
        <v>0.186</v>
      </c>
      <c r="E1108" s="123">
        <v>0.455</v>
      </c>
      <c r="F1108" s="122">
        <v>0.186</v>
      </c>
      <c r="G1108" s="123">
        <v>0.32</v>
      </c>
      <c r="H1108" s="122">
        <v>0.565</v>
      </c>
      <c r="I1108" s="123">
        <v>0.265</v>
      </c>
      <c r="J1108" s="122">
        <v>0.415</v>
      </c>
      <c r="K1108" s="123">
        <v>0.903</v>
      </c>
      <c r="L1108" s="122">
        <v>0.701</v>
      </c>
      <c r="M1108" s="123">
        <v>0.802</v>
      </c>
      <c r="N1108" s="122">
        <v>1.241</v>
      </c>
      <c r="O1108" s="123">
        <v>1.136</v>
      </c>
      <c r="P1108" s="122">
        <v>1.189</v>
      </c>
      <c r="Q1108" s="123">
        <v>1.537</v>
      </c>
      <c r="R1108" s="122">
        <v>1.394</v>
      </c>
      <c r="S1108" s="122">
        <v>1.466</v>
      </c>
      <c r="T1108" s="122">
        <v>2.541</v>
      </c>
      <c r="U1108" s="122">
        <v>2.463</v>
      </c>
      <c r="V1108" s="122">
        <v>2.502</v>
      </c>
      <c r="W1108" s="122">
        <v>2.704</v>
      </c>
      <c r="X1108" s="122">
        <v>2.607</v>
      </c>
      <c r="Y1108" s="122">
        <v>2.656</v>
      </c>
      <c r="Z1108" s="122">
        <v>3.18</v>
      </c>
      <c r="AA1108" s="122">
        <v>2.99</v>
      </c>
      <c r="AB1108" s="122">
        <v>3.085</v>
      </c>
      <c r="AC1108" s="122">
        <v>3.37</v>
      </c>
      <c r="AD1108" s="122">
        <v>3.13</v>
      </c>
      <c r="AE1108" s="122">
        <v>3.25</v>
      </c>
      <c r="AF1108" s="9">
        <f t="shared" si="1"/>
        <v>1108</v>
      </c>
    </row>
    <row r="1109" ht="15.75" customHeight="1">
      <c r="A1109" s="116">
        <v>44110.0</v>
      </c>
      <c r="B1109" s="122">
        <v>0.323</v>
      </c>
      <c r="C1109" s="122">
        <v>0.068</v>
      </c>
      <c r="D1109" s="122">
        <v>0.195</v>
      </c>
      <c r="E1109" s="123">
        <v>0.459</v>
      </c>
      <c r="F1109" s="122">
        <v>0.191</v>
      </c>
      <c r="G1109" s="123">
        <v>0.325</v>
      </c>
      <c r="H1109" s="122">
        <v>0.59</v>
      </c>
      <c r="I1109" s="123">
        <v>0.29</v>
      </c>
      <c r="J1109" s="122">
        <v>0.44</v>
      </c>
      <c r="K1109" s="123">
        <v>0.924</v>
      </c>
      <c r="L1109" s="122">
        <v>0.709</v>
      </c>
      <c r="M1109" s="123">
        <v>0.816</v>
      </c>
      <c r="N1109" s="122">
        <v>1.257</v>
      </c>
      <c r="O1109" s="123">
        <v>1.128</v>
      </c>
      <c r="P1109" s="122">
        <v>1.193</v>
      </c>
      <c r="Q1109" s="123">
        <v>1.567</v>
      </c>
      <c r="R1109" s="122">
        <v>1.397</v>
      </c>
      <c r="S1109" s="122">
        <v>1.482</v>
      </c>
      <c r="T1109" s="122">
        <v>2.554</v>
      </c>
      <c r="U1109" s="122">
        <v>2.47</v>
      </c>
      <c r="V1109" s="122">
        <v>2.512</v>
      </c>
      <c r="W1109" s="122">
        <v>2.707</v>
      </c>
      <c r="X1109" s="122">
        <v>2.591</v>
      </c>
      <c r="Y1109" s="122">
        <v>2.649</v>
      </c>
      <c r="Z1109" s="122">
        <v>3.18</v>
      </c>
      <c r="AA1109" s="122">
        <v>2.99</v>
      </c>
      <c r="AB1109" s="122">
        <v>3.085</v>
      </c>
      <c r="AC1109" s="122">
        <v>3.37</v>
      </c>
      <c r="AD1109" s="122">
        <v>3.13</v>
      </c>
      <c r="AE1109" s="122">
        <v>3.25</v>
      </c>
      <c r="AF1109" s="9">
        <f t="shared" si="1"/>
        <v>1109</v>
      </c>
    </row>
    <row r="1110" ht="15.75" customHeight="1">
      <c r="A1110" s="116">
        <v>44109.0</v>
      </c>
      <c r="B1110" s="122">
        <v>0.314</v>
      </c>
      <c r="C1110" s="122">
        <v>0.05</v>
      </c>
      <c r="D1110" s="122">
        <v>0.182</v>
      </c>
      <c r="E1110" s="123">
        <v>0.45</v>
      </c>
      <c r="F1110" s="122">
        <v>0.168</v>
      </c>
      <c r="G1110" s="123">
        <v>0.309</v>
      </c>
      <c r="H1110" s="122">
        <v>0.515</v>
      </c>
      <c r="I1110" s="123">
        <v>0.215</v>
      </c>
      <c r="J1110" s="122">
        <v>0.365</v>
      </c>
      <c r="K1110" s="123">
        <v>0.883</v>
      </c>
      <c r="L1110" s="122">
        <v>0.671</v>
      </c>
      <c r="M1110" s="123">
        <v>0.777</v>
      </c>
      <c r="N1110" s="122">
        <v>1.251</v>
      </c>
      <c r="O1110" s="123">
        <v>1.127</v>
      </c>
      <c r="P1110" s="122">
        <v>1.189</v>
      </c>
      <c r="Q1110" s="123">
        <v>1.564</v>
      </c>
      <c r="R1110" s="122">
        <v>1.403</v>
      </c>
      <c r="S1110" s="122">
        <v>1.484</v>
      </c>
      <c r="T1110" s="122">
        <v>2.523</v>
      </c>
      <c r="U1110" s="122">
        <v>2.435</v>
      </c>
      <c r="V1110" s="122">
        <v>2.479</v>
      </c>
      <c r="W1110" s="122">
        <v>2.686</v>
      </c>
      <c r="X1110" s="122">
        <v>2.582</v>
      </c>
      <c r="Y1110" s="122">
        <v>2.634</v>
      </c>
      <c r="Z1110" s="122">
        <v>3.19</v>
      </c>
      <c r="AA1110" s="122">
        <v>3.0</v>
      </c>
      <c r="AB1110" s="122">
        <v>3.095</v>
      </c>
      <c r="AC1110" s="122">
        <v>3.374</v>
      </c>
      <c r="AD1110" s="122">
        <v>3.134</v>
      </c>
      <c r="AE1110" s="122">
        <v>3.254</v>
      </c>
      <c r="AF1110" s="9">
        <f t="shared" si="1"/>
        <v>1110</v>
      </c>
    </row>
    <row r="1111" ht="15.75" customHeight="1">
      <c r="A1111" s="116">
        <v>44106.0</v>
      </c>
      <c r="B1111" s="122">
        <v>0.298</v>
      </c>
      <c r="C1111" s="122">
        <v>0.05</v>
      </c>
      <c r="D1111" s="122">
        <v>0.174</v>
      </c>
      <c r="E1111" s="123">
        <v>0.48</v>
      </c>
      <c r="F1111" s="122">
        <v>0.198</v>
      </c>
      <c r="G1111" s="123">
        <v>0.339</v>
      </c>
      <c r="H1111" s="122">
        <v>0.66</v>
      </c>
      <c r="I1111" s="123">
        <v>0.4</v>
      </c>
      <c r="J1111" s="122">
        <v>0.53</v>
      </c>
      <c r="K1111" s="123">
        <v>0.951</v>
      </c>
      <c r="L1111" s="122">
        <v>0.756</v>
      </c>
      <c r="M1111" s="123">
        <v>0.853</v>
      </c>
      <c r="N1111" s="122">
        <v>1.242</v>
      </c>
      <c r="O1111" s="123">
        <v>1.112</v>
      </c>
      <c r="P1111" s="122">
        <v>1.177</v>
      </c>
      <c r="Q1111" s="123">
        <v>1.596</v>
      </c>
      <c r="R1111" s="122">
        <v>1.395</v>
      </c>
      <c r="S1111" s="122">
        <v>1.496</v>
      </c>
      <c r="T1111" s="122">
        <v>2.49</v>
      </c>
      <c r="U1111" s="122">
        <v>2.395</v>
      </c>
      <c r="V1111" s="122">
        <v>2.443</v>
      </c>
      <c r="W1111" s="122">
        <v>2.66</v>
      </c>
      <c r="X1111" s="122">
        <v>2.559</v>
      </c>
      <c r="Y1111" s="122">
        <v>2.609</v>
      </c>
      <c r="Z1111" s="122">
        <v>3.19</v>
      </c>
      <c r="AA1111" s="122">
        <v>3.0</v>
      </c>
      <c r="AB1111" s="122">
        <v>3.095</v>
      </c>
      <c r="AC1111" s="122">
        <v>3.374</v>
      </c>
      <c r="AD1111" s="122">
        <v>3.134</v>
      </c>
      <c r="AE1111" s="122">
        <v>3.254</v>
      </c>
      <c r="AF1111" s="9">
        <f t="shared" si="1"/>
        <v>1111</v>
      </c>
    </row>
    <row r="1112" ht="15.75" customHeight="1">
      <c r="A1112" s="116">
        <v>44105.0</v>
      </c>
      <c r="B1112" s="122">
        <v>0.336</v>
      </c>
      <c r="C1112" s="122">
        <v>0.055</v>
      </c>
      <c r="D1112" s="122">
        <v>0.195</v>
      </c>
      <c r="E1112" s="123">
        <v>0.518</v>
      </c>
      <c r="F1112" s="122">
        <v>0.245</v>
      </c>
      <c r="G1112" s="123">
        <v>0.382</v>
      </c>
      <c r="H1112" s="122">
        <v>0.764</v>
      </c>
      <c r="I1112" s="123">
        <v>0.484</v>
      </c>
      <c r="J1112" s="122">
        <v>0.624</v>
      </c>
      <c r="K1112" s="123">
        <v>1.047</v>
      </c>
      <c r="L1112" s="122">
        <v>0.853</v>
      </c>
      <c r="M1112" s="123">
        <v>0.95</v>
      </c>
      <c r="N1112" s="122">
        <v>1.33</v>
      </c>
      <c r="O1112" s="123">
        <v>1.223</v>
      </c>
      <c r="P1112" s="122">
        <v>1.276</v>
      </c>
      <c r="Q1112" s="123">
        <v>1.601</v>
      </c>
      <c r="R1112" s="122">
        <v>1.433</v>
      </c>
      <c r="S1112" s="122">
        <v>1.517</v>
      </c>
      <c r="T1112" s="122">
        <v>2.557</v>
      </c>
      <c r="U1112" s="122">
        <v>2.446</v>
      </c>
      <c r="V1112" s="122">
        <v>2.502</v>
      </c>
      <c r="W1112" s="122">
        <v>2.664</v>
      </c>
      <c r="X1112" s="122">
        <v>2.529</v>
      </c>
      <c r="Y1112" s="122">
        <v>2.597</v>
      </c>
      <c r="Z1112" s="122">
        <v>3.23</v>
      </c>
      <c r="AA1112" s="122">
        <v>3.01</v>
      </c>
      <c r="AB1112" s="122">
        <v>3.12</v>
      </c>
      <c r="AC1112" s="122">
        <v>3.4</v>
      </c>
      <c r="AD1112" s="122">
        <v>3.18</v>
      </c>
      <c r="AE1112" s="122">
        <v>3.29</v>
      </c>
      <c r="AF1112" s="9">
        <f t="shared" si="1"/>
        <v>1112</v>
      </c>
    </row>
    <row r="1113" ht="15.75" customHeight="1">
      <c r="A1113" s="116">
        <v>44104.0</v>
      </c>
      <c r="B1113" s="122">
        <v>0.336</v>
      </c>
      <c r="C1113" s="122">
        <v>0.064</v>
      </c>
      <c r="D1113" s="122">
        <v>0.2</v>
      </c>
      <c r="E1113" s="123">
        <v>0.564</v>
      </c>
      <c r="F1113" s="122">
        <v>0.295</v>
      </c>
      <c r="G1113" s="123">
        <v>0.43</v>
      </c>
      <c r="H1113" s="122">
        <v>0.82</v>
      </c>
      <c r="I1113" s="123">
        <v>0.548</v>
      </c>
      <c r="J1113" s="122">
        <v>0.684</v>
      </c>
      <c r="K1113" s="123">
        <v>1.132</v>
      </c>
      <c r="L1113" s="122">
        <v>0.93</v>
      </c>
      <c r="M1113" s="123">
        <v>1.031</v>
      </c>
      <c r="N1113" s="122">
        <v>1.444</v>
      </c>
      <c r="O1113" s="123">
        <v>1.312</v>
      </c>
      <c r="P1113" s="122">
        <v>1.378</v>
      </c>
      <c r="Q1113" s="123">
        <v>1.764</v>
      </c>
      <c r="R1113" s="122">
        <v>1.634</v>
      </c>
      <c r="S1113" s="122">
        <v>1.699</v>
      </c>
      <c r="T1113" s="122">
        <v>2.817</v>
      </c>
      <c r="U1113" s="122">
        <v>2.712</v>
      </c>
      <c r="V1113" s="122">
        <v>2.765</v>
      </c>
      <c r="W1113" s="122">
        <v>3.028</v>
      </c>
      <c r="X1113" s="122">
        <v>2.91</v>
      </c>
      <c r="Y1113" s="122">
        <v>2.969</v>
      </c>
      <c r="Z1113" s="122">
        <v>3.41</v>
      </c>
      <c r="AA1113" s="122">
        <v>3.24</v>
      </c>
      <c r="AB1113" s="122">
        <v>3.325</v>
      </c>
      <c r="AC1113" s="122">
        <v>3.586</v>
      </c>
      <c r="AD1113" s="122">
        <v>3.396</v>
      </c>
      <c r="AE1113" s="122">
        <v>3.491</v>
      </c>
      <c r="AF1113" s="9">
        <f t="shared" si="1"/>
        <v>1113</v>
      </c>
    </row>
    <row r="1114" ht="15.75" customHeight="1">
      <c r="A1114" s="116">
        <v>44103.0</v>
      </c>
      <c r="B1114" s="122">
        <v>0.341</v>
      </c>
      <c r="C1114" s="122">
        <v>0.068</v>
      </c>
      <c r="D1114" s="122">
        <v>0.205</v>
      </c>
      <c r="E1114" s="123">
        <v>0.559</v>
      </c>
      <c r="F1114" s="122">
        <v>0.286</v>
      </c>
      <c r="G1114" s="123">
        <v>0.423</v>
      </c>
      <c r="H1114" s="122">
        <v>0.8</v>
      </c>
      <c r="I1114" s="123">
        <v>0.533</v>
      </c>
      <c r="J1114" s="122">
        <v>0.667</v>
      </c>
      <c r="K1114" s="123">
        <v>1.09</v>
      </c>
      <c r="L1114" s="122">
        <v>0.903</v>
      </c>
      <c r="M1114" s="123">
        <v>0.997</v>
      </c>
      <c r="N1114" s="122">
        <v>1.381</v>
      </c>
      <c r="O1114" s="123">
        <v>1.273</v>
      </c>
      <c r="P1114" s="122">
        <v>1.327</v>
      </c>
      <c r="Q1114" s="123">
        <v>1.758</v>
      </c>
      <c r="R1114" s="122">
        <v>1.615</v>
      </c>
      <c r="S1114" s="122">
        <v>1.687</v>
      </c>
      <c r="T1114" s="122">
        <v>2.83</v>
      </c>
      <c r="U1114" s="122">
        <v>2.73</v>
      </c>
      <c r="V1114" s="122">
        <v>2.78</v>
      </c>
      <c r="W1114" s="122">
        <v>3.029</v>
      </c>
      <c r="X1114" s="122">
        <v>2.939</v>
      </c>
      <c r="Y1114" s="122">
        <v>2.984</v>
      </c>
      <c r="Z1114" s="122">
        <v>3.41</v>
      </c>
      <c r="AA1114" s="122">
        <v>3.24</v>
      </c>
      <c r="AB1114" s="122">
        <v>3.325</v>
      </c>
      <c r="AC1114" s="122">
        <v>3.586</v>
      </c>
      <c r="AD1114" s="122">
        <v>3.396</v>
      </c>
      <c r="AE1114" s="122">
        <v>3.491</v>
      </c>
      <c r="AF1114" s="9">
        <f t="shared" si="1"/>
        <v>1114</v>
      </c>
    </row>
    <row r="1115" ht="15.75" customHeight="1">
      <c r="A1115" s="116">
        <v>44102.0</v>
      </c>
      <c r="B1115" s="122">
        <v>0.345</v>
      </c>
      <c r="C1115" s="122">
        <v>0.073</v>
      </c>
      <c r="D1115" s="122">
        <v>0.209</v>
      </c>
      <c r="E1115" s="123">
        <v>0.537</v>
      </c>
      <c r="F1115" s="122">
        <v>0.265</v>
      </c>
      <c r="G1115" s="123">
        <v>0.401</v>
      </c>
      <c r="H1115" s="122">
        <v>0.842</v>
      </c>
      <c r="I1115" s="123">
        <v>0.608</v>
      </c>
      <c r="J1115" s="122">
        <v>0.725</v>
      </c>
      <c r="K1115" s="123">
        <v>1.129</v>
      </c>
      <c r="L1115" s="122">
        <v>0.969</v>
      </c>
      <c r="M1115" s="123">
        <v>1.049</v>
      </c>
      <c r="N1115" s="122">
        <v>1.416</v>
      </c>
      <c r="O1115" s="123">
        <v>1.33</v>
      </c>
      <c r="P1115" s="122">
        <v>1.373</v>
      </c>
      <c r="Q1115" s="123">
        <v>1.834</v>
      </c>
      <c r="R1115" s="122">
        <v>1.714</v>
      </c>
      <c r="S1115" s="122">
        <v>1.774</v>
      </c>
      <c r="T1115" s="122">
        <v>2.836</v>
      </c>
      <c r="U1115" s="122">
        <v>2.755</v>
      </c>
      <c r="V1115" s="122">
        <v>2.796</v>
      </c>
      <c r="W1115" s="122">
        <v>3.041</v>
      </c>
      <c r="X1115" s="122">
        <v>2.951</v>
      </c>
      <c r="Y1115" s="122">
        <v>2.996</v>
      </c>
      <c r="Z1115" s="122">
        <v>3.41</v>
      </c>
      <c r="AA1115" s="122">
        <v>3.24</v>
      </c>
      <c r="AB1115" s="122">
        <v>3.325</v>
      </c>
      <c r="AC1115" s="122">
        <v>3.586</v>
      </c>
      <c r="AD1115" s="122">
        <v>3.396</v>
      </c>
      <c r="AE1115" s="122">
        <v>3.491</v>
      </c>
      <c r="AF1115" s="9">
        <f t="shared" si="1"/>
        <v>1115</v>
      </c>
    </row>
    <row r="1116" ht="15.75" customHeight="1">
      <c r="A1116" s="116">
        <v>44099.0</v>
      </c>
      <c r="B1116" s="122">
        <v>0.431</v>
      </c>
      <c r="C1116" s="122">
        <v>0.185</v>
      </c>
      <c r="D1116" s="122">
        <v>0.308</v>
      </c>
      <c r="E1116" s="123">
        <v>0.559</v>
      </c>
      <c r="F1116" s="122">
        <v>0.305</v>
      </c>
      <c r="G1116" s="123">
        <v>0.432</v>
      </c>
      <c r="H1116" s="122">
        <v>0.853</v>
      </c>
      <c r="I1116" s="123">
        <v>0.612</v>
      </c>
      <c r="J1116" s="122">
        <v>0.733</v>
      </c>
      <c r="K1116" s="123">
        <v>1.146</v>
      </c>
      <c r="L1116" s="122">
        <v>0.971</v>
      </c>
      <c r="M1116" s="123">
        <v>1.059</v>
      </c>
      <c r="N1116" s="122">
        <v>1.439</v>
      </c>
      <c r="O1116" s="123">
        <v>1.33</v>
      </c>
      <c r="P1116" s="122">
        <v>1.385</v>
      </c>
      <c r="Q1116" s="123">
        <v>1.824</v>
      </c>
      <c r="R1116" s="122">
        <v>1.716</v>
      </c>
      <c r="S1116" s="122">
        <v>1.77</v>
      </c>
      <c r="T1116" s="122">
        <v>2.84</v>
      </c>
      <c r="U1116" s="122">
        <v>2.749</v>
      </c>
      <c r="V1116" s="122">
        <v>2.795</v>
      </c>
      <c r="W1116" s="122">
        <v>3.053</v>
      </c>
      <c r="X1116" s="122">
        <v>2.941</v>
      </c>
      <c r="Y1116" s="122">
        <v>2.997</v>
      </c>
      <c r="Z1116" s="122">
        <v>3.42</v>
      </c>
      <c r="AA1116" s="122">
        <v>3.25</v>
      </c>
      <c r="AB1116" s="122">
        <v>3.335</v>
      </c>
      <c r="AC1116" s="122">
        <v>3.59</v>
      </c>
      <c r="AD1116" s="122">
        <v>3.4</v>
      </c>
      <c r="AE1116" s="122">
        <v>3.495</v>
      </c>
      <c r="AF1116" s="9">
        <f t="shared" si="1"/>
        <v>1116</v>
      </c>
    </row>
    <row r="1117" ht="15.75" customHeight="1">
      <c r="A1117" s="116">
        <v>44098.0</v>
      </c>
      <c r="B1117" s="122">
        <v>0.426</v>
      </c>
      <c r="C1117" s="122">
        <v>0.176</v>
      </c>
      <c r="D1117" s="122">
        <v>0.301</v>
      </c>
      <c r="E1117" s="123">
        <v>0.568</v>
      </c>
      <c r="F1117" s="122">
        <v>0.309</v>
      </c>
      <c r="G1117" s="123">
        <v>0.439</v>
      </c>
      <c r="H1117" s="122">
        <v>0.867</v>
      </c>
      <c r="I1117" s="123">
        <v>0.617</v>
      </c>
      <c r="J1117" s="122">
        <v>0.742</v>
      </c>
      <c r="K1117" s="123">
        <v>1.146</v>
      </c>
      <c r="L1117" s="122">
        <v>0.987</v>
      </c>
      <c r="M1117" s="123">
        <v>1.066</v>
      </c>
      <c r="N1117" s="122">
        <v>1.425</v>
      </c>
      <c r="O1117" s="123">
        <v>1.357</v>
      </c>
      <c r="P1117" s="122">
        <v>1.391</v>
      </c>
      <c r="Q1117" s="123">
        <v>1.819</v>
      </c>
      <c r="R1117" s="122">
        <v>1.737</v>
      </c>
      <c r="S1117" s="122">
        <v>1.778</v>
      </c>
      <c r="T1117" s="122">
        <v>2.86</v>
      </c>
      <c r="U1117" s="122">
        <v>2.748</v>
      </c>
      <c r="V1117" s="122">
        <v>2.804</v>
      </c>
      <c r="W1117" s="122">
        <v>3.042</v>
      </c>
      <c r="X1117" s="122">
        <v>2.952</v>
      </c>
      <c r="Y1117" s="122">
        <v>2.997</v>
      </c>
      <c r="Z1117" s="122">
        <v>3.42</v>
      </c>
      <c r="AA1117" s="122">
        <v>3.25</v>
      </c>
      <c r="AB1117" s="122">
        <v>3.335</v>
      </c>
      <c r="AC1117" s="122">
        <v>3.59</v>
      </c>
      <c r="AD1117" s="122">
        <v>3.4</v>
      </c>
      <c r="AE1117" s="122">
        <v>3.495</v>
      </c>
      <c r="AF1117" s="9">
        <f t="shared" si="1"/>
        <v>1117</v>
      </c>
    </row>
    <row r="1118" ht="15.75" customHeight="1">
      <c r="A1118" s="116">
        <v>44097.0</v>
      </c>
      <c r="B1118" s="122">
        <v>0.431</v>
      </c>
      <c r="C1118" s="122">
        <v>0.199</v>
      </c>
      <c r="D1118" s="122">
        <v>0.315</v>
      </c>
      <c r="E1118" s="123">
        <v>0.559</v>
      </c>
      <c r="F1118" s="122">
        <v>0.318</v>
      </c>
      <c r="G1118" s="123">
        <v>0.439</v>
      </c>
      <c r="H1118" s="122">
        <v>0.919</v>
      </c>
      <c r="I1118" s="123">
        <v>0.64</v>
      </c>
      <c r="J1118" s="122">
        <v>0.779</v>
      </c>
      <c r="K1118" s="123">
        <v>1.194</v>
      </c>
      <c r="L1118" s="122">
        <v>1.001</v>
      </c>
      <c r="M1118" s="123">
        <v>1.097</v>
      </c>
      <c r="N1118" s="122">
        <v>1.469</v>
      </c>
      <c r="O1118" s="123">
        <v>1.362</v>
      </c>
      <c r="P1118" s="122">
        <v>1.415</v>
      </c>
      <c r="Q1118" s="123">
        <v>1.865</v>
      </c>
      <c r="R1118" s="122">
        <v>1.74</v>
      </c>
      <c r="S1118" s="122">
        <v>1.803</v>
      </c>
      <c r="T1118" s="122">
        <v>2.837</v>
      </c>
      <c r="U1118" s="122">
        <v>2.726</v>
      </c>
      <c r="V1118" s="122">
        <v>2.782</v>
      </c>
      <c r="W1118" s="122">
        <v>3.04</v>
      </c>
      <c r="X1118" s="122">
        <v>2.93</v>
      </c>
      <c r="Y1118" s="122">
        <v>2.985</v>
      </c>
      <c r="Z1118" s="122">
        <v>3.42</v>
      </c>
      <c r="AA1118" s="122">
        <v>3.24</v>
      </c>
      <c r="AB1118" s="122">
        <v>3.33</v>
      </c>
      <c r="AC1118" s="122">
        <v>3.61</v>
      </c>
      <c r="AD1118" s="122">
        <v>3.39</v>
      </c>
      <c r="AE1118" s="122">
        <v>3.5</v>
      </c>
      <c r="AF1118" s="9">
        <f t="shared" si="1"/>
        <v>1118</v>
      </c>
    </row>
    <row r="1119" ht="15.75" customHeight="1">
      <c r="A1119" s="116">
        <v>44096.0</v>
      </c>
      <c r="B1119" s="122">
        <v>0.44</v>
      </c>
      <c r="C1119" s="122">
        <v>0.199</v>
      </c>
      <c r="D1119" s="122">
        <v>0.32</v>
      </c>
      <c r="E1119" s="123">
        <v>0.564</v>
      </c>
      <c r="F1119" s="122">
        <v>0.314</v>
      </c>
      <c r="G1119" s="123">
        <v>0.439</v>
      </c>
      <c r="H1119" s="122">
        <v>0.804</v>
      </c>
      <c r="I1119" s="123">
        <v>0.579</v>
      </c>
      <c r="J1119" s="122">
        <v>0.691</v>
      </c>
      <c r="K1119" s="123">
        <v>1.119</v>
      </c>
      <c r="L1119" s="122">
        <v>0.947</v>
      </c>
      <c r="M1119" s="123">
        <v>1.033</v>
      </c>
      <c r="N1119" s="122">
        <v>1.433</v>
      </c>
      <c r="O1119" s="123">
        <v>1.315</v>
      </c>
      <c r="P1119" s="122">
        <v>1.374</v>
      </c>
      <c r="Q1119" s="123">
        <v>1.847</v>
      </c>
      <c r="R1119" s="122">
        <v>1.755</v>
      </c>
      <c r="S1119" s="122">
        <v>1.801</v>
      </c>
      <c r="T1119" s="122">
        <v>2.834</v>
      </c>
      <c r="U1119" s="122">
        <v>2.722</v>
      </c>
      <c r="V1119" s="122">
        <v>2.778</v>
      </c>
      <c r="W1119" s="122">
        <v>3.043</v>
      </c>
      <c r="X1119" s="122">
        <v>2.925</v>
      </c>
      <c r="Y1119" s="122">
        <v>2.984</v>
      </c>
      <c r="Z1119" s="122">
        <v>3.42</v>
      </c>
      <c r="AA1119" s="122">
        <v>3.25</v>
      </c>
      <c r="AB1119" s="122">
        <v>3.335</v>
      </c>
      <c r="AC1119" s="122">
        <v>3.59</v>
      </c>
      <c r="AD1119" s="122">
        <v>3.4</v>
      </c>
      <c r="AE1119" s="122">
        <v>3.495</v>
      </c>
      <c r="AF1119" s="9">
        <f t="shared" si="1"/>
        <v>1119</v>
      </c>
    </row>
    <row r="1120" ht="15.75" customHeight="1">
      <c r="A1120" s="116">
        <v>44095.0</v>
      </c>
      <c r="B1120" s="122">
        <v>0.44</v>
      </c>
      <c r="C1120" s="122">
        <v>0.199</v>
      </c>
      <c r="D1120" s="122">
        <v>0.32</v>
      </c>
      <c r="E1120" s="123">
        <v>0.555</v>
      </c>
      <c r="F1120" s="122">
        <v>0.305</v>
      </c>
      <c r="G1120" s="123">
        <v>0.43</v>
      </c>
      <c r="H1120" s="122">
        <v>0.78</v>
      </c>
      <c r="I1120" s="123">
        <v>0.589</v>
      </c>
      <c r="J1120" s="122">
        <v>0.684</v>
      </c>
      <c r="K1120" s="123">
        <v>1.099</v>
      </c>
      <c r="L1120" s="122">
        <v>0.949</v>
      </c>
      <c r="M1120" s="123">
        <v>1.024</v>
      </c>
      <c r="N1120" s="122">
        <v>1.417</v>
      </c>
      <c r="O1120" s="123">
        <v>1.309</v>
      </c>
      <c r="P1120" s="122">
        <v>1.363</v>
      </c>
      <c r="Q1120" s="123">
        <v>1.915</v>
      </c>
      <c r="R1120" s="122">
        <v>1.782</v>
      </c>
      <c r="S1120" s="122">
        <v>1.849</v>
      </c>
      <c r="T1120" s="122">
        <v>2.834</v>
      </c>
      <c r="U1120" s="122">
        <v>2.726</v>
      </c>
      <c r="V1120" s="122">
        <v>2.78</v>
      </c>
      <c r="W1120" s="122">
        <v>3.035</v>
      </c>
      <c r="X1120" s="122">
        <v>2.923</v>
      </c>
      <c r="Y1120" s="122">
        <v>2.979</v>
      </c>
      <c r="Z1120" s="122">
        <v>3.42</v>
      </c>
      <c r="AA1120" s="122">
        <v>3.25</v>
      </c>
      <c r="AB1120" s="122">
        <v>3.335</v>
      </c>
      <c r="AC1120" s="122">
        <v>3.59</v>
      </c>
      <c r="AD1120" s="122">
        <v>3.4</v>
      </c>
      <c r="AE1120" s="122">
        <v>3.495</v>
      </c>
      <c r="AF1120" s="9">
        <f t="shared" si="1"/>
        <v>1120</v>
      </c>
    </row>
    <row r="1121" ht="15.75" customHeight="1">
      <c r="A1121" s="116">
        <v>44092.0</v>
      </c>
      <c r="B1121" s="122">
        <v>0.435</v>
      </c>
      <c r="C1121" s="122">
        <v>0.195</v>
      </c>
      <c r="D1121" s="122">
        <v>0.315</v>
      </c>
      <c r="E1121" s="123">
        <v>0.55</v>
      </c>
      <c r="F1121" s="122">
        <v>0.3</v>
      </c>
      <c r="G1121" s="123">
        <v>0.425</v>
      </c>
      <c r="H1121" s="122">
        <v>0.776</v>
      </c>
      <c r="I1121" s="123">
        <v>0.571</v>
      </c>
      <c r="J1121" s="122">
        <v>0.674</v>
      </c>
      <c r="K1121" s="123">
        <v>1.122</v>
      </c>
      <c r="L1121" s="122">
        <v>0.964</v>
      </c>
      <c r="M1121" s="123">
        <v>1.043</v>
      </c>
      <c r="N1121" s="122">
        <v>1.469</v>
      </c>
      <c r="O1121" s="123">
        <v>1.357</v>
      </c>
      <c r="P1121" s="122">
        <v>1.413</v>
      </c>
      <c r="Q1121" s="123">
        <v>1.988</v>
      </c>
      <c r="R1121" s="122">
        <v>1.82</v>
      </c>
      <c r="S1121" s="122">
        <v>1.904</v>
      </c>
      <c r="T1121" s="122">
        <v>2.856</v>
      </c>
      <c r="U1121" s="122">
        <v>2.754</v>
      </c>
      <c r="V1121" s="122">
        <v>2.805</v>
      </c>
      <c r="W1121" s="122">
        <v>3.055</v>
      </c>
      <c r="X1121" s="122">
        <v>2.951</v>
      </c>
      <c r="Y1121" s="122">
        <v>3.003</v>
      </c>
      <c r="Z1121" s="122">
        <v>3.43</v>
      </c>
      <c r="AA1121" s="122">
        <v>3.26</v>
      </c>
      <c r="AB1121" s="122">
        <v>3.345</v>
      </c>
      <c r="AC1121" s="122">
        <v>3.59</v>
      </c>
      <c r="AD1121" s="122">
        <v>3.4</v>
      </c>
      <c r="AE1121" s="122">
        <v>3.495</v>
      </c>
      <c r="AF1121" s="9">
        <f t="shared" si="1"/>
        <v>1121</v>
      </c>
    </row>
    <row r="1122" ht="15.75" customHeight="1">
      <c r="A1122" s="116">
        <v>44091.0</v>
      </c>
      <c r="B1122" s="122">
        <v>0.443</v>
      </c>
      <c r="C1122" s="122">
        <v>0.202</v>
      </c>
      <c r="D1122" s="122">
        <v>0.322</v>
      </c>
      <c r="E1122" s="123">
        <v>0.555</v>
      </c>
      <c r="F1122" s="122">
        <v>0.305</v>
      </c>
      <c r="G1122" s="123">
        <v>0.43</v>
      </c>
      <c r="H1122" s="122">
        <v>0.786</v>
      </c>
      <c r="I1122" s="123">
        <v>0.613</v>
      </c>
      <c r="J1122" s="122">
        <v>0.699</v>
      </c>
      <c r="K1122" s="123">
        <v>1.166</v>
      </c>
      <c r="L1122" s="122">
        <v>1.039</v>
      </c>
      <c r="M1122" s="123">
        <v>1.103</v>
      </c>
      <c r="N1122" s="122">
        <v>1.547</v>
      </c>
      <c r="O1122" s="123">
        <v>1.465</v>
      </c>
      <c r="P1122" s="122">
        <v>1.506</v>
      </c>
      <c r="Q1122" s="123">
        <v>2.065</v>
      </c>
      <c r="R1122" s="122">
        <v>1.928</v>
      </c>
      <c r="S1122" s="122">
        <v>1.997</v>
      </c>
      <c r="T1122" s="122">
        <v>2.867</v>
      </c>
      <c r="U1122" s="122">
        <v>2.77</v>
      </c>
      <c r="V1122" s="122">
        <v>2.819</v>
      </c>
      <c r="W1122" s="122">
        <v>3.074</v>
      </c>
      <c r="X1122" s="122">
        <v>2.97</v>
      </c>
      <c r="Y1122" s="122">
        <v>3.022</v>
      </c>
      <c r="Z1122" s="122">
        <v>3.436</v>
      </c>
      <c r="AA1122" s="122">
        <v>3.254</v>
      </c>
      <c r="AB1122" s="122">
        <v>3.345</v>
      </c>
      <c r="AC1122" s="122">
        <v>3.598</v>
      </c>
      <c r="AD1122" s="122">
        <v>3.396</v>
      </c>
      <c r="AE1122" s="122">
        <v>3.497</v>
      </c>
      <c r="AF1122" s="9">
        <f t="shared" si="1"/>
        <v>1122</v>
      </c>
    </row>
    <row r="1123" ht="15.75" customHeight="1">
      <c r="A1123" s="116">
        <v>44090.0</v>
      </c>
      <c r="B1123" s="122">
        <v>0.452</v>
      </c>
      <c r="C1123" s="122">
        <v>0.22</v>
      </c>
      <c r="D1123" s="122">
        <v>0.336</v>
      </c>
      <c r="E1123" s="123">
        <v>0.559</v>
      </c>
      <c r="F1123" s="122">
        <v>0.318</v>
      </c>
      <c r="G1123" s="123">
        <v>0.439</v>
      </c>
      <c r="H1123" s="122">
        <v>0.779</v>
      </c>
      <c r="I1123" s="123">
        <v>0.653</v>
      </c>
      <c r="J1123" s="122">
        <v>0.716</v>
      </c>
      <c r="K1123" s="123">
        <v>1.171</v>
      </c>
      <c r="L1123" s="122">
        <v>1.06</v>
      </c>
      <c r="M1123" s="123">
        <v>1.115</v>
      </c>
      <c r="N1123" s="122">
        <v>1.563</v>
      </c>
      <c r="O1123" s="123">
        <v>1.466</v>
      </c>
      <c r="P1123" s="122">
        <v>1.515</v>
      </c>
      <c r="Q1123" s="123">
        <v>2.074</v>
      </c>
      <c r="R1123" s="122">
        <v>1.959</v>
      </c>
      <c r="S1123" s="122">
        <v>2.017</v>
      </c>
      <c r="T1123" s="122">
        <v>2.87</v>
      </c>
      <c r="U1123" s="122">
        <v>2.769</v>
      </c>
      <c r="V1123" s="122">
        <v>2.82</v>
      </c>
      <c r="W1123" s="122">
        <v>3.068</v>
      </c>
      <c r="X1123" s="122">
        <v>2.976</v>
      </c>
      <c r="Y1123" s="122">
        <v>3.022</v>
      </c>
      <c r="Z1123" s="122">
        <v>3.436</v>
      </c>
      <c r="AA1123" s="122">
        <v>3.254</v>
      </c>
      <c r="AB1123" s="122">
        <v>3.345</v>
      </c>
      <c r="AC1123" s="122">
        <v>3.598</v>
      </c>
      <c r="AD1123" s="122">
        <v>3.396</v>
      </c>
      <c r="AE1123" s="122">
        <v>3.497</v>
      </c>
      <c r="AF1123" s="9">
        <f t="shared" si="1"/>
        <v>1123</v>
      </c>
    </row>
    <row r="1124" ht="15.75" customHeight="1">
      <c r="A1124" s="116">
        <v>44089.0</v>
      </c>
      <c r="B1124" s="122">
        <v>0.452</v>
      </c>
      <c r="C1124" s="122">
        <v>0.22</v>
      </c>
      <c r="D1124" s="122">
        <v>0.336</v>
      </c>
      <c r="E1124" s="123">
        <v>0.564</v>
      </c>
      <c r="F1124" s="122">
        <v>0.323</v>
      </c>
      <c r="G1124" s="123">
        <v>0.443</v>
      </c>
      <c r="H1124" s="122">
        <v>0.8</v>
      </c>
      <c r="I1124" s="123">
        <v>0.613</v>
      </c>
      <c r="J1124" s="122">
        <v>0.706</v>
      </c>
      <c r="K1124" s="123">
        <v>1.19</v>
      </c>
      <c r="L1124" s="122">
        <v>1.043</v>
      </c>
      <c r="M1124" s="123">
        <v>1.116</v>
      </c>
      <c r="N1124" s="122">
        <v>1.58</v>
      </c>
      <c r="O1124" s="123">
        <v>1.473</v>
      </c>
      <c r="P1124" s="122">
        <v>1.526</v>
      </c>
      <c r="Q1124" s="123">
        <v>2.088</v>
      </c>
      <c r="R1124" s="122">
        <v>1.975</v>
      </c>
      <c r="S1124" s="122">
        <v>2.032</v>
      </c>
      <c r="T1124" s="122">
        <v>2.879</v>
      </c>
      <c r="U1124" s="122">
        <v>2.769</v>
      </c>
      <c r="V1124" s="122">
        <v>2.824</v>
      </c>
      <c r="W1124" s="122">
        <v>3.075</v>
      </c>
      <c r="X1124" s="122">
        <v>2.973</v>
      </c>
      <c r="Y1124" s="122">
        <v>3.024</v>
      </c>
      <c r="Z1124" s="122">
        <v>3.43</v>
      </c>
      <c r="AA1124" s="122">
        <v>3.24</v>
      </c>
      <c r="AB1124" s="122">
        <v>3.335</v>
      </c>
      <c r="AC1124" s="122">
        <v>3.588</v>
      </c>
      <c r="AD1124" s="122">
        <v>3.386</v>
      </c>
      <c r="AE1124" s="122">
        <v>3.487</v>
      </c>
      <c r="AF1124" s="9">
        <f t="shared" si="1"/>
        <v>1124</v>
      </c>
    </row>
    <row r="1125" ht="15.75" customHeight="1">
      <c r="A1125" s="116">
        <v>44088.0</v>
      </c>
      <c r="B1125" s="122">
        <v>0.443</v>
      </c>
      <c r="C1125" s="122">
        <v>0.225</v>
      </c>
      <c r="D1125" s="122">
        <v>0.334</v>
      </c>
      <c r="E1125" s="123">
        <v>0.55</v>
      </c>
      <c r="F1125" s="122">
        <v>0.327</v>
      </c>
      <c r="G1125" s="123">
        <v>0.439</v>
      </c>
      <c r="H1125" s="122">
        <v>0.793</v>
      </c>
      <c r="I1125" s="123">
        <v>0.59</v>
      </c>
      <c r="J1125" s="122">
        <v>0.691</v>
      </c>
      <c r="K1125" s="123">
        <v>1.183</v>
      </c>
      <c r="L1125" s="122">
        <v>1.037</v>
      </c>
      <c r="M1125" s="123">
        <v>1.11</v>
      </c>
      <c r="N1125" s="122">
        <v>1.573</v>
      </c>
      <c r="O1125" s="123">
        <v>1.485</v>
      </c>
      <c r="P1125" s="122">
        <v>1.529</v>
      </c>
      <c r="Q1125" s="123">
        <v>2.073</v>
      </c>
      <c r="R1125" s="122">
        <v>2.006</v>
      </c>
      <c r="S1125" s="122">
        <v>2.04</v>
      </c>
      <c r="T1125" s="122">
        <v>2.888</v>
      </c>
      <c r="U1125" s="122">
        <v>2.771</v>
      </c>
      <c r="V1125" s="122">
        <v>2.83</v>
      </c>
      <c r="W1125" s="122">
        <v>3.069</v>
      </c>
      <c r="X1125" s="122">
        <v>2.973</v>
      </c>
      <c r="Y1125" s="122">
        <v>3.021</v>
      </c>
      <c r="Z1125" s="122">
        <v>3.426</v>
      </c>
      <c r="AA1125" s="122">
        <v>3.244</v>
      </c>
      <c r="AB1125" s="122">
        <v>3.335</v>
      </c>
      <c r="AC1125" s="122">
        <v>3.588</v>
      </c>
      <c r="AD1125" s="122">
        <v>3.386</v>
      </c>
      <c r="AE1125" s="122">
        <v>3.487</v>
      </c>
      <c r="AF1125" s="9">
        <f t="shared" si="1"/>
        <v>1125</v>
      </c>
    </row>
    <row r="1126" ht="15.75" customHeight="1">
      <c r="A1126" s="116">
        <v>44085.0</v>
      </c>
      <c r="B1126" s="122">
        <v>0.452</v>
      </c>
      <c r="C1126" s="122">
        <v>0.229</v>
      </c>
      <c r="D1126" s="122">
        <v>0.34</v>
      </c>
      <c r="E1126" s="123">
        <v>0.57</v>
      </c>
      <c r="F1126" s="122">
        <v>0.352</v>
      </c>
      <c r="G1126" s="123">
        <v>0.461</v>
      </c>
      <c r="H1126" s="122">
        <v>0.791</v>
      </c>
      <c r="I1126" s="123">
        <v>0.591</v>
      </c>
      <c r="J1126" s="122">
        <v>0.691</v>
      </c>
      <c r="K1126" s="123">
        <v>1.206</v>
      </c>
      <c r="L1126" s="122">
        <v>1.059</v>
      </c>
      <c r="M1126" s="123">
        <v>1.133</v>
      </c>
      <c r="N1126" s="122">
        <v>1.621</v>
      </c>
      <c r="O1126" s="123">
        <v>1.527</v>
      </c>
      <c r="P1126" s="122">
        <v>1.574</v>
      </c>
      <c r="Q1126" s="123">
        <v>2.156</v>
      </c>
      <c r="R1126" s="122">
        <v>2.062</v>
      </c>
      <c r="S1126" s="122">
        <v>2.109</v>
      </c>
      <c r="T1126" s="122">
        <v>2.92</v>
      </c>
      <c r="U1126" s="122">
        <v>2.796</v>
      </c>
      <c r="V1126" s="122">
        <v>2.858</v>
      </c>
      <c r="W1126" s="122">
        <v>3.103</v>
      </c>
      <c r="X1126" s="122">
        <v>2.993</v>
      </c>
      <c r="Y1126" s="122">
        <v>3.048</v>
      </c>
      <c r="Z1126" s="122">
        <v>3.446</v>
      </c>
      <c r="AA1126" s="122">
        <v>3.276</v>
      </c>
      <c r="AB1126" s="122">
        <v>3.361</v>
      </c>
      <c r="AC1126" s="122">
        <v>3.6</v>
      </c>
      <c r="AD1126" s="122">
        <v>3.41</v>
      </c>
      <c r="AE1126" s="122">
        <v>3.505</v>
      </c>
      <c r="AF1126" s="9">
        <f t="shared" si="1"/>
        <v>1126</v>
      </c>
    </row>
    <row r="1127" ht="15.75" customHeight="1">
      <c r="A1127" s="116">
        <v>44084.0</v>
      </c>
      <c r="B1127" s="122">
        <v>0.452</v>
      </c>
      <c r="C1127" s="122">
        <v>0.234</v>
      </c>
      <c r="D1127" s="122">
        <v>0.343</v>
      </c>
      <c r="E1127" s="123">
        <v>0.57</v>
      </c>
      <c r="F1127" s="122">
        <v>0.352</v>
      </c>
      <c r="G1127" s="123">
        <v>0.461</v>
      </c>
      <c r="H1127" s="122">
        <v>0.826</v>
      </c>
      <c r="I1127" s="123">
        <v>0.654</v>
      </c>
      <c r="J1127" s="122">
        <v>0.74</v>
      </c>
      <c r="K1127" s="123">
        <v>1.241</v>
      </c>
      <c r="L1127" s="122">
        <v>1.108</v>
      </c>
      <c r="M1127" s="123">
        <v>1.174</v>
      </c>
      <c r="N1127" s="122">
        <v>1.655</v>
      </c>
      <c r="O1127" s="123">
        <v>1.562</v>
      </c>
      <c r="P1127" s="122">
        <v>1.609</v>
      </c>
      <c r="Q1127" s="123">
        <v>2.231</v>
      </c>
      <c r="R1127" s="122">
        <v>2.127</v>
      </c>
      <c r="S1127" s="122">
        <v>2.179</v>
      </c>
      <c r="T1127" s="122">
        <v>2.941</v>
      </c>
      <c r="U1127" s="122">
        <v>2.816</v>
      </c>
      <c r="V1127" s="122">
        <v>2.879</v>
      </c>
      <c r="W1127" s="122">
        <v>3.128</v>
      </c>
      <c r="X1127" s="122">
        <v>2.995</v>
      </c>
      <c r="Y1127" s="122">
        <v>3.061</v>
      </c>
      <c r="Z1127" s="122">
        <v>3.446</v>
      </c>
      <c r="AA1127" s="122">
        <v>3.276</v>
      </c>
      <c r="AB1127" s="122">
        <v>3.361</v>
      </c>
      <c r="AC1127" s="122">
        <v>3.6</v>
      </c>
      <c r="AD1127" s="122">
        <v>3.41</v>
      </c>
      <c r="AE1127" s="122">
        <v>3.505</v>
      </c>
      <c r="AF1127" s="9">
        <f t="shared" si="1"/>
        <v>1127</v>
      </c>
    </row>
    <row r="1128" ht="15.75" customHeight="1">
      <c r="A1128" s="116">
        <v>44083.0</v>
      </c>
      <c r="B1128" s="122">
        <v>0.443</v>
      </c>
      <c r="C1128" s="122">
        <v>0.225</v>
      </c>
      <c r="D1128" s="122">
        <v>0.334</v>
      </c>
      <c r="E1128" s="123">
        <v>0.561</v>
      </c>
      <c r="F1128" s="122">
        <v>0.343</v>
      </c>
      <c r="G1128" s="123">
        <v>0.452</v>
      </c>
      <c r="H1128" s="122">
        <v>0.844</v>
      </c>
      <c r="I1128" s="123">
        <v>0.657</v>
      </c>
      <c r="J1128" s="122">
        <v>0.751</v>
      </c>
      <c r="K1128" s="123">
        <v>1.27</v>
      </c>
      <c r="L1128" s="122">
        <v>1.117</v>
      </c>
      <c r="M1128" s="123">
        <v>1.194</v>
      </c>
      <c r="N1128" s="122">
        <v>1.696</v>
      </c>
      <c r="O1128" s="123">
        <v>1.576</v>
      </c>
      <c r="P1128" s="122">
        <v>1.636</v>
      </c>
      <c r="Q1128" s="123">
        <v>2.257</v>
      </c>
      <c r="R1128" s="122">
        <v>2.151</v>
      </c>
      <c r="S1128" s="122">
        <v>2.204</v>
      </c>
      <c r="T1128" s="122">
        <v>2.954</v>
      </c>
      <c r="U1128" s="122">
        <v>2.831</v>
      </c>
      <c r="V1128" s="122">
        <v>2.893</v>
      </c>
      <c r="W1128" s="122">
        <v>3.156</v>
      </c>
      <c r="X1128" s="122">
        <v>3.01</v>
      </c>
      <c r="Y1128" s="122">
        <v>3.083</v>
      </c>
      <c r="Z1128" s="122">
        <v>3.446</v>
      </c>
      <c r="AA1128" s="122">
        <v>3.276</v>
      </c>
      <c r="AB1128" s="122">
        <v>3.361</v>
      </c>
      <c r="AC1128" s="122">
        <v>3.6</v>
      </c>
      <c r="AD1128" s="122">
        <v>3.41</v>
      </c>
      <c r="AE1128" s="122">
        <v>3.505</v>
      </c>
      <c r="AF1128" s="9">
        <f t="shared" si="1"/>
        <v>1128</v>
      </c>
    </row>
    <row r="1129" ht="15.75" customHeight="1">
      <c r="A1129" s="116">
        <v>44082.0</v>
      </c>
      <c r="B1129" s="122">
        <v>0.443</v>
      </c>
      <c r="C1129" s="122">
        <v>0.225</v>
      </c>
      <c r="D1129" s="122">
        <v>0.334</v>
      </c>
      <c r="E1129" s="123">
        <v>0.561</v>
      </c>
      <c r="F1129" s="122">
        <v>0.343</v>
      </c>
      <c r="G1129" s="123">
        <v>0.452</v>
      </c>
      <c r="H1129" s="122">
        <v>0.833</v>
      </c>
      <c r="I1129" s="123">
        <v>0.707</v>
      </c>
      <c r="J1129" s="122">
        <v>0.77</v>
      </c>
      <c r="K1129" s="123">
        <v>1.266</v>
      </c>
      <c r="L1129" s="122">
        <v>1.154</v>
      </c>
      <c r="M1129" s="123">
        <v>1.21</v>
      </c>
      <c r="N1129" s="122">
        <v>1.698</v>
      </c>
      <c r="O1129" s="123">
        <v>1.6</v>
      </c>
      <c r="P1129" s="122">
        <v>1.649</v>
      </c>
      <c r="Q1129" s="123">
        <v>2.259</v>
      </c>
      <c r="R1129" s="122">
        <v>2.179</v>
      </c>
      <c r="S1129" s="122">
        <v>2.219</v>
      </c>
      <c r="T1129" s="122">
        <v>2.949</v>
      </c>
      <c r="U1129" s="122">
        <v>2.848</v>
      </c>
      <c r="V1129" s="122">
        <v>2.899</v>
      </c>
      <c r="W1129" s="122">
        <v>3.139</v>
      </c>
      <c r="X1129" s="122">
        <v>3.038</v>
      </c>
      <c r="Y1129" s="122">
        <v>3.088</v>
      </c>
      <c r="Z1129" s="122">
        <v>3.446</v>
      </c>
      <c r="AA1129" s="122">
        <v>3.276</v>
      </c>
      <c r="AB1129" s="122">
        <v>3.361</v>
      </c>
      <c r="AC1129" s="122">
        <v>3.6</v>
      </c>
      <c r="AD1129" s="122">
        <v>3.41</v>
      </c>
      <c r="AE1129" s="122">
        <v>3.505</v>
      </c>
      <c r="AF1129" s="9">
        <f t="shared" si="1"/>
        <v>1129</v>
      </c>
    </row>
    <row r="1130" ht="15.75" customHeight="1">
      <c r="A1130" s="116">
        <v>44081.0</v>
      </c>
      <c r="B1130" s="122">
        <v>0.443</v>
      </c>
      <c r="C1130" s="122">
        <v>0.225</v>
      </c>
      <c r="D1130" s="122">
        <v>0.334</v>
      </c>
      <c r="E1130" s="123">
        <v>0.556</v>
      </c>
      <c r="F1130" s="122">
        <v>0.338</v>
      </c>
      <c r="G1130" s="123">
        <v>0.447</v>
      </c>
      <c r="H1130" s="122">
        <v>0.86</v>
      </c>
      <c r="I1130" s="123">
        <v>0.687</v>
      </c>
      <c r="J1130" s="122">
        <v>0.774</v>
      </c>
      <c r="K1130" s="123">
        <v>1.294</v>
      </c>
      <c r="L1130" s="122">
        <v>1.144</v>
      </c>
      <c r="M1130" s="123">
        <v>1.219</v>
      </c>
      <c r="N1130" s="122">
        <v>1.728</v>
      </c>
      <c r="O1130" s="123">
        <v>1.601</v>
      </c>
      <c r="P1130" s="122">
        <v>1.665</v>
      </c>
      <c r="Q1130" s="123">
        <v>2.267</v>
      </c>
      <c r="R1130" s="122">
        <v>2.185</v>
      </c>
      <c r="S1130" s="122">
        <v>2.226</v>
      </c>
      <c r="T1130" s="122">
        <v>2.956</v>
      </c>
      <c r="U1130" s="122">
        <v>2.848</v>
      </c>
      <c r="V1130" s="122">
        <v>2.902</v>
      </c>
      <c r="W1130" s="122">
        <v>3.16</v>
      </c>
      <c r="X1130" s="122">
        <v>3.008</v>
      </c>
      <c r="Y1130" s="122">
        <v>3.084</v>
      </c>
      <c r="Z1130" s="122">
        <v>3.446</v>
      </c>
      <c r="AA1130" s="122">
        <v>3.276</v>
      </c>
      <c r="AB1130" s="122">
        <v>3.361</v>
      </c>
      <c r="AC1130" s="122">
        <v>3.6</v>
      </c>
      <c r="AD1130" s="122">
        <v>3.41</v>
      </c>
      <c r="AE1130" s="122">
        <v>3.505</v>
      </c>
      <c r="AF1130" s="9">
        <f t="shared" si="1"/>
        <v>1130</v>
      </c>
    </row>
    <row r="1131" ht="15.75" customHeight="1">
      <c r="A1131" s="116">
        <v>44078.0</v>
      </c>
      <c r="B1131" s="122">
        <v>0.452</v>
      </c>
      <c r="C1131" s="122">
        <v>0.234</v>
      </c>
      <c r="D1131" s="122">
        <v>0.343</v>
      </c>
      <c r="E1131" s="123">
        <v>0.579</v>
      </c>
      <c r="F1131" s="122">
        <v>0.361</v>
      </c>
      <c r="G1131" s="123">
        <v>0.47</v>
      </c>
      <c r="H1131" s="122">
        <v>0.864</v>
      </c>
      <c r="I1131" s="123">
        <v>0.68</v>
      </c>
      <c r="J1131" s="122">
        <v>0.772</v>
      </c>
      <c r="K1131" s="123">
        <v>1.317</v>
      </c>
      <c r="L1131" s="122">
        <v>1.172</v>
      </c>
      <c r="M1131" s="123">
        <v>1.245</v>
      </c>
      <c r="N1131" s="122">
        <v>1.77</v>
      </c>
      <c r="O1131" s="123">
        <v>1.665</v>
      </c>
      <c r="P1131" s="122">
        <v>1.717</v>
      </c>
      <c r="Q1131" s="123">
        <v>2.262</v>
      </c>
      <c r="R1131" s="122">
        <v>2.202</v>
      </c>
      <c r="S1131" s="122">
        <v>2.232</v>
      </c>
      <c r="T1131" s="122">
        <v>2.947</v>
      </c>
      <c r="U1131" s="122">
        <v>2.844</v>
      </c>
      <c r="V1131" s="122">
        <v>2.896</v>
      </c>
      <c r="W1131" s="122">
        <v>3.141</v>
      </c>
      <c r="X1131" s="122">
        <v>3.021</v>
      </c>
      <c r="Y1131" s="122">
        <v>3.081</v>
      </c>
      <c r="Z1131" s="122">
        <v>3.446</v>
      </c>
      <c r="AA1131" s="122">
        <v>3.276</v>
      </c>
      <c r="AB1131" s="122">
        <v>3.361</v>
      </c>
      <c r="AC1131" s="122">
        <v>3.6</v>
      </c>
      <c r="AD1131" s="122">
        <v>3.41</v>
      </c>
      <c r="AE1131" s="122">
        <v>3.505</v>
      </c>
      <c r="AF1131" s="9">
        <f t="shared" si="1"/>
        <v>1131</v>
      </c>
    </row>
    <row r="1132" ht="15.75" customHeight="1">
      <c r="A1132" s="116">
        <v>44077.0</v>
      </c>
      <c r="B1132" s="122">
        <v>0.447</v>
      </c>
      <c r="C1132" s="122">
        <v>0.238</v>
      </c>
      <c r="D1132" s="122">
        <v>0.343</v>
      </c>
      <c r="E1132" s="123">
        <v>0.57</v>
      </c>
      <c r="F1132" s="122">
        <v>0.361</v>
      </c>
      <c r="G1132" s="123">
        <v>0.465</v>
      </c>
      <c r="H1132" s="122">
        <v>0.851</v>
      </c>
      <c r="I1132" s="123">
        <v>0.707</v>
      </c>
      <c r="J1132" s="122">
        <v>0.779</v>
      </c>
      <c r="K1132" s="123">
        <v>1.308</v>
      </c>
      <c r="L1132" s="122">
        <v>1.184</v>
      </c>
      <c r="M1132" s="123">
        <v>1.246</v>
      </c>
      <c r="N1132" s="122">
        <v>1.765</v>
      </c>
      <c r="O1132" s="123">
        <v>1.66</v>
      </c>
      <c r="P1132" s="122">
        <v>1.713</v>
      </c>
      <c r="Q1132" s="123">
        <v>2.267</v>
      </c>
      <c r="R1132" s="122">
        <v>2.178</v>
      </c>
      <c r="S1132" s="122">
        <v>2.223</v>
      </c>
      <c r="T1132" s="122">
        <v>2.953</v>
      </c>
      <c r="U1132" s="122">
        <v>2.842</v>
      </c>
      <c r="V1132" s="122">
        <v>2.898</v>
      </c>
      <c r="W1132" s="122">
        <v>3.153</v>
      </c>
      <c r="X1132" s="122">
        <v>3.019</v>
      </c>
      <c r="Y1132" s="122">
        <v>3.086</v>
      </c>
      <c r="Z1132" s="122">
        <v>3.446</v>
      </c>
      <c r="AA1132" s="122">
        <v>3.276</v>
      </c>
      <c r="AB1132" s="122">
        <v>3.361</v>
      </c>
      <c r="AC1132" s="122">
        <v>3.6</v>
      </c>
      <c r="AD1132" s="122">
        <v>3.41</v>
      </c>
      <c r="AE1132" s="122">
        <v>3.505</v>
      </c>
      <c r="AF1132" s="9">
        <f t="shared" si="1"/>
        <v>1132</v>
      </c>
    </row>
    <row r="1133" ht="15.75" customHeight="1">
      <c r="A1133" s="116">
        <v>44075.0</v>
      </c>
      <c r="B1133" s="122">
        <v>0.447</v>
      </c>
      <c r="C1133" s="122">
        <v>0.238</v>
      </c>
      <c r="D1133" s="122">
        <v>0.343</v>
      </c>
      <c r="E1133" s="123">
        <v>0.57</v>
      </c>
      <c r="F1133" s="122">
        <v>0.361</v>
      </c>
      <c r="G1133" s="123">
        <v>0.465</v>
      </c>
      <c r="H1133" s="122">
        <v>0.864</v>
      </c>
      <c r="I1133" s="123">
        <v>0.727</v>
      </c>
      <c r="J1133" s="122">
        <v>0.796</v>
      </c>
      <c r="K1133" s="123">
        <v>1.31</v>
      </c>
      <c r="L1133" s="122">
        <v>1.189</v>
      </c>
      <c r="M1133" s="123">
        <v>1.249</v>
      </c>
      <c r="N1133" s="122">
        <v>1.756</v>
      </c>
      <c r="O1133" s="123">
        <v>1.65</v>
      </c>
      <c r="P1133" s="122">
        <v>1.703</v>
      </c>
      <c r="Q1133" s="123">
        <v>2.269</v>
      </c>
      <c r="R1133" s="122">
        <v>2.182</v>
      </c>
      <c r="S1133" s="122">
        <v>2.226</v>
      </c>
      <c r="T1133" s="122">
        <v>2.94</v>
      </c>
      <c r="U1133" s="122">
        <v>2.831</v>
      </c>
      <c r="V1133" s="122">
        <v>2.886</v>
      </c>
      <c r="W1133" s="122">
        <v>3.146</v>
      </c>
      <c r="X1133" s="122">
        <v>3.025</v>
      </c>
      <c r="Y1133" s="122">
        <v>3.086</v>
      </c>
      <c r="Z1133" s="122">
        <v>3.446</v>
      </c>
      <c r="AA1133" s="122">
        <v>3.276</v>
      </c>
      <c r="AB1133" s="122">
        <v>3.361</v>
      </c>
      <c r="AC1133" s="122">
        <v>3.6</v>
      </c>
      <c r="AD1133" s="122">
        <v>3.41</v>
      </c>
      <c r="AE1133" s="122">
        <v>3.505</v>
      </c>
      <c r="AF1133" s="9">
        <f t="shared" si="1"/>
        <v>1133</v>
      </c>
    </row>
    <row r="1134" ht="15.75" customHeight="1">
      <c r="A1134" s="116">
        <v>44074.0</v>
      </c>
      <c r="B1134" s="122">
        <v>0.443</v>
      </c>
      <c r="C1134" s="122">
        <v>0.238</v>
      </c>
      <c r="D1134" s="122">
        <v>0.34</v>
      </c>
      <c r="E1134" s="123">
        <v>0.565</v>
      </c>
      <c r="F1134" s="122">
        <v>0.361</v>
      </c>
      <c r="G1134" s="123">
        <v>0.463</v>
      </c>
      <c r="H1134" s="122">
        <v>0.866</v>
      </c>
      <c r="I1134" s="123">
        <v>0.713</v>
      </c>
      <c r="J1134" s="122">
        <v>0.789</v>
      </c>
      <c r="K1134" s="123">
        <v>1.308</v>
      </c>
      <c r="L1134" s="122">
        <v>1.188</v>
      </c>
      <c r="M1134" s="123">
        <v>1.248</v>
      </c>
      <c r="N1134" s="122">
        <v>1.75</v>
      </c>
      <c r="O1134" s="123">
        <v>1.663</v>
      </c>
      <c r="P1134" s="122">
        <v>1.706</v>
      </c>
      <c r="Q1134" s="123">
        <v>2.255</v>
      </c>
      <c r="R1134" s="122">
        <v>2.18</v>
      </c>
      <c r="S1134" s="122">
        <v>2.218</v>
      </c>
      <c r="T1134" s="122">
        <v>2.942</v>
      </c>
      <c r="U1134" s="122">
        <v>2.829</v>
      </c>
      <c r="V1134" s="122">
        <v>2.886</v>
      </c>
      <c r="W1134" s="122">
        <v>3.144</v>
      </c>
      <c r="X1134" s="122">
        <v>3.011</v>
      </c>
      <c r="Y1134" s="122">
        <v>3.078</v>
      </c>
      <c r="Z1134" s="122">
        <v>3.45</v>
      </c>
      <c r="AA1134" s="122">
        <v>3.28</v>
      </c>
      <c r="AB1134" s="122">
        <v>3.365</v>
      </c>
      <c r="AC1134" s="122">
        <v>3.6</v>
      </c>
      <c r="AD1134" s="122">
        <v>3.41</v>
      </c>
      <c r="AE1134" s="122">
        <v>3.505</v>
      </c>
      <c r="AF1134" s="9">
        <f t="shared" si="1"/>
        <v>1134</v>
      </c>
    </row>
    <row r="1135" ht="15.75" customHeight="1">
      <c r="A1135" s="116">
        <v>44071.0</v>
      </c>
      <c r="B1135" s="122">
        <v>0.431</v>
      </c>
      <c r="C1135" s="122">
        <v>0.217</v>
      </c>
      <c r="D1135" s="122">
        <v>0.324</v>
      </c>
      <c r="E1135" s="123">
        <v>0.561</v>
      </c>
      <c r="F1135" s="122">
        <v>0.356</v>
      </c>
      <c r="G1135" s="123">
        <v>0.459</v>
      </c>
      <c r="H1135" s="122">
        <v>0.861</v>
      </c>
      <c r="I1135" s="123">
        <v>0.681</v>
      </c>
      <c r="J1135" s="122">
        <v>0.771</v>
      </c>
      <c r="K1135" s="123">
        <v>1.305</v>
      </c>
      <c r="L1135" s="122">
        <v>1.172</v>
      </c>
      <c r="M1135" s="123">
        <v>1.238</v>
      </c>
      <c r="N1135" s="122">
        <v>1.748</v>
      </c>
      <c r="O1135" s="123">
        <v>1.662</v>
      </c>
      <c r="P1135" s="122">
        <v>1.705</v>
      </c>
      <c r="Q1135" s="123">
        <v>2.264</v>
      </c>
      <c r="R1135" s="122">
        <v>2.167</v>
      </c>
      <c r="S1135" s="122">
        <v>2.216</v>
      </c>
      <c r="T1135" s="122">
        <v>2.95</v>
      </c>
      <c r="U1135" s="122">
        <v>2.822</v>
      </c>
      <c r="V1135" s="122">
        <v>2.886</v>
      </c>
      <c r="W1135" s="122">
        <v>3.16</v>
      </c>
      <c r="X1135" s="122">
        <v>3.004</v>
      </c>
      <c r="Y1135" s="122">
        <v>3.082</v>
      </c>
      <c r="Z1135" s="122">
        <v>3.448</v>
      </c>
      <c r="AA1135" s="122">
        <v>3.278</v>
      </c>
      <c r="AB1135" s="122">
        <v>3.363</v>
      </c>
      <c r="AC1135" s="122">
        <v>3.6</v>
      </c>
      <c r="AD1135" s="122">
        <v>3.41</v>
      </c>
      <c r="AE1135" s="122">
        <v>3.505</v>
      </c>
      <c r="AF1135" s="9">
        <f t="shared" si="1"/>
        <v>1135</v>
      </c>
    </row>
    <row r="1136" ht="15.75" customHeight="1">
      <c r="A1136" s="116">
        <v>44070.0</v>
      </c>
      <c r="B1136" s="122">
        <v>0.456</v>
      </c>
      <c r="C1136" s="122">
        <v>0.225</v>
      </c>
      <c r="D1136" s="122">
        <v>0.34</v>
      </c>
      <c r="E1136" s="123">
        <v>0.576</v>
      </c>
      <c r="F1136" s="122">
        <v>0.354</v>
      </c>
      <c r="G1136" s="123">
        <v>0.465</v>
      </c>
      <c r="H1136" s="122">
        <v>0.92</v>
      </c>
      <c r="I1136" s="123">
        <v>0.718</v>
      </c>
      <c r="J1136" s="122">
        <v>0.819</v>
      </c>
      <c r="K1136" s="123">
        <v>1.34</v>
      </c>
      <c r="L1136" s="122">
        <v>1.191</v>
      </c>
      <c r="M1136" s="123">
        <v>1.266</v>
      </c>
      <c r="N1136" s="122">
        <v>1.761</v>
      </c>
      <c r="O1136" s="123">
        <v>1.664</v>
      </c>
      <c r="P1136" s="122">
        <v>1.712</v>
      </c>
      <c r="Q1136" s="123">
        <v>2.257</v>
      </c>
      <c r="R1136" s="122">
        <v>2.209</v>
      </c>
      <c r="S1136" s="122">
        <v>2.233</v>
      </c>
      <c r="T1136" s="122">
        <v>2.958</v>
      </c>
      <c r="U1136" s="122">
        <v>2.841</v>
      </c>
      <c r="V1136" s="122">
        <v>2.9</v>
      </c>
      <c r="W1136" s="122">
        <v>3.146</v>
      </c>
      <c r="X1136" s="122">
        <v>3.024</v>
      </c>
      <c r="Y1136" s="122">
        <v>3.085</v>
      </c>
      <c r="Z1136" s="122">
        <v>3.45</v>
      </c>
      <c r="AA1136" s="122">
        <v>3.28</v>
      </c>
      <c r="AB1136" s="122">
        <v>3.365</v>
      </c>
      <c r="AC1136" s="122">
        <v>3.6</v>
      </c>
      <c r="AD1136" s="122">
        <v>3.41</v>
      </c>
      <c r="AE1136" s="122">
        <v>3.505</v>
      </c>
      <c r="AF1136" s="9">
        <f t="shared" si="1"/>
        <v>1136</v>
      </c>
    </row>
    <row r="1137" ht="15.75" customHeight="1">
      <c r="A1137" s="116">
        <v>44069.0</v>
      </c>
      <c r="B1137" s="122">
        <v>0.438</v>
      </c>
      <c r="C1137" s="122">
        <v>0.22</v>
      </c>
      <c r="D1137" s="122">
        <v>0.329</v>
      </c>
      <c r="E1137" s="123">
        <v>0.561</v>
      </c>
      <c r="F1137" s="122">
        <v>0.343</v>
      </c>
      <c r="G1137" s="123">
        <v>0.452</v>
      </c>
      <c r="H1137" s="122">
        <v>0.922</v>
      </c>
      <c r="I1137" s="123">
        <v>0.732</v>
      </c>
      <c r="J1137" s="122">
        <v>0.827</v>
      </c>
      <c r="K1137" s="123">
        <v>1.344</v>
      </c>
      <c r="L1137" s="122">
        <v>1.209</v>
      </c>
      <c r="M1137" s="123">
        <v>1.276</v>
      </c>
      <c r="N1137" s="122">
        <v>1.766</v>
      </c>
      <c r="O1137" s="123">
        <v>1.685</v>
      </c>
      <c r="P1137" s="122">
        <v>1.726</v>
      </c>
      <c r="Q1137" s="123">
        <v>2.291</v>
      </c>
      <c r="R1137" s="122">
        <v>2.22</v>
      </c>
      <c r="S1137" s="122">
        <v>2.256</v>
      </c>
      <c r="T1137" s="122">
        <v>2.957</v>
      </c>
      <c r="U1137" s="122">
        <v>2.857</v>
      </c>
      <c r="V1137" s="122">
        <v>2.907</v>
      </c>
      <c r="W1137" s="122">
        <v>3.145</v>
      </c>
      <c r="X1137" s="122">
        <v>3.041</v>
      </c>
      <c r="Y1137" s="122">
        <v>3.093</v>
      </c>
      <c r="Z1137" s="122">
        <v>3.45</v>
      </c>
      <c r="AA1137" s="122">
        <v>3.28</v>
      </c>
      <c r="AB1137" s="122">
        <v>3.365</v>
      </c>
      <c r="AC1137" s="122">
        <v>3.6</v>
      </c>
      <c r="AD1137" s="122">
        <v>3.41</v>
      </c>
      <c r="AE1137" s="122">
        <v>3.505</v>
      </c>
      <c r="AF1137" s="9">
        <f t="shared" si="1"/>
        <v>1137</v>
      </c>
    </row>
    <row r="1138" ht="15.75" customHeight="1">
      <c r="A1138" s="116">
        <v>44068.0</v>
      </c>
      <c r="B1138" s="122">
        <v>0.438</v>
      </c>
      <c r="C1138" s="122">
        <v>0.215</v>
      </c>
      <c r="D1138" s="122">
        <v>0.327</v>
      </c>
      <c r="E1138" s="123">
        <v>0.561</v>
      </c>
      <c r="F1138" s="122">
        <v>0.343</v>
      </c>
      <c r="G1138" s="123">
        <v>0.452</v>
      </c>
      <c r="H1138" s="122">
        <v>0.93</v>
      </c>
      <c r="I1138" s="123">
        <v>0.723</v>
      </c>
      <c r="J1138" s="122">
        <v>0.826</v>
      </c>
      <c r="K1138" s="123">
        <v>1.346</v>
      </c>
      <c r="L1138" s="122">
        <v>1.206</v>
      </c>
      <c r="M1138" s="123">
        <v>1.276</v>
      </c>
      <c r="N1138" s="122">
        <v>1.762</v>
      </c>
      <c r="O1138" s="123">
        <v>1.688</v>
      </c>
      <c r="P1138" s="122">
        <v>1.725</v>
      </c>
      <c r="Q1138" s="123">
        <v>2.293</v>
      </c>
      <c r="R1138" s="122">
        <v>2.213</v>
      </c>
      <c r="S1138" s="122">
        <v>2.253</v>
      </c>
      <c r="T1138" s="122">
        <v>2.959</v>
      </c>
      <c r="U1138" s="122">
        <v>2.844</v>
      </c>
      <c r="V1138" s="122">
        <v>2.902</v>
      </c>
      <c r="W1138" s="122">
        <v>3.146</v>
      </c>
      <c r="X1138" s="122">
        <v>3.035</v>
      </c>
      <c r="Y1138" s="122">
        <v>3.091</v>
      </c>
      <c r="Z1138" s="122">
        <v>3.45</v>
      </c>
      <c r="AA1138" s="122">
        <v>3.28</v>
      </c>
      <c r="AB1138" s="122">
        <v>3.365</v>
      </c>
      <c r="AC1138" s="122">
        <v>3.6</v>
      </c>
      <c r="AD1138" s="122">
        <v>3.41</v>
      </c>
      <c r="AE1138" s="122">
        <v>3.505</v>
      </c>
      <c r="AF1138" s="9">
        <f t="shared" si="1"/>
        <v>1138</v>
      </c>
    </row>
    <row r="1139" ht="15.75" customHeight="1">
      <c r="A1139" s="116">
        <v>44067.0</v>
      </c>
      <c r="B1139" s="122">
        <v>0.438</v>
      </c>
      <c r="C1139" s="122">
        <v>0.215</v>
      </c>
      <c r="D1139" s="122">
        <v>0.327</v>
      </c>
      <c r="E1139" s="123">
        <v>0.565</v>
      </c>
      <c r="F1139" s="122">
        <v>0.343</v>
      </c>
      <c r="G1139" s="123">
        <v>0.454</v>
      </c>
      <c r="H1139" s="122">
        <v>0.936</v>
      </c>
      <c r="I1139" s="123">
        <v>0.714</v>
      </c>
      <c r="J1139" s="122">
        <v>0.825</v>
      </c>
      <c r="K1139" s="123">
        <v>1.354</v>
      </c>
      <c r="L1139" s="122">
        <v>1.207</v>
      </c>
      <c r="M1139" s="123">
        <v>1.28</v>
      </c>
      <c r="N1139" s="122">
        <v>1.772</v>
      </c>
      <c r="O1139" s="123">
        <v>1.7</v>
      </c>
      <c r="P1139" s="122">
        <v>1.736</v>
      </c>
      <c r="Q1139" s="123">
        <v>2.29</v>
      </c>
      <c r="R1139" s="122">
        <v>2.224</v>
      </c>
      <c r="S1139" s="122">
        <v>2.257</v>
      </c>
      <c r="T1139" s="122">
        <v>2.963</v>
      </c>
      <c r="U1139" s="122">
        <v>2.837</v>
      </c>
      <c r="V1139" s="122">
        <v>2.9</v>
      </c>
      <c r="W1139" s="122">
        <v>3.145</v>
      </c>
      <c r="X1139" s="122">
        <v>3.034</v>
      </c>
      <c r="Y1139" s="122">
        <v>3.089</v>
      </c>
      <c r="Z1139" s="122">
        <v>3.45</v>
      </c>
      <c r="AA1139" s="122">
        <v>3.28</v>
      </c>
      <c r="AB1139" s="122">
        <v>3.365</v>
      </c>
      <c r="AC1139" s="122">
        <v>3.6</v>
      </c>
      <c r="AD1139" s="122">
        <v>3.41</v>
      </c>
      <c r="AE1139" s="122">
        <v>3.505</v>
      </c>
      <c r="AF1139" s="9">
        <f t="shared" si="1"/>
        <v>1139</v>
      </c>
    </row>
    <row r="1140" ht="15.75" customHeight="1">
      <c r="A1140" s="116">
        <v>44064.0</v>
      </c>
      <c r="B1140" s="122">
        <v>0.437</v>
      </c>
      <c r="C1140" s="122">
        <v>0.219</v>
      </c>
      <c r="D1140" s="122">
        <v>0.328</v>
      </c>
      <c r="E1140" s="123">
        <v>0.559</v>
      </c>
      <c r="F1140" s="122">
        <v>0.341</v>
      </c>
      <c r="G1140" s="123">
        <v>0.45</v>
      </c>
      <c r="H1140" s="122">
        <v>0.924</v>
      </c>
      <c r="I1140" s="123">
        <v>0.696</v>
      </c>
      <c r="J1140" s="122">
        <v>0.81</v>
      </c>
      <c r="K1140" s="123">
        <v>1.345</v>
      </c>
      <c r="L1140" s="122">
        <v>1.197</v>
      </c>
      <c r="M1140" s="123">
        <v>1.271</v>
      </c>
      <c r="N1140" s="122">
        <v>1.765</v>
      </c>
      <c r="O1140" s="123">
        <v>1.698</v>
      </c>
      <c r="P1140" s="122">
        <v>1.732</v>
      </c>
      <c r="Q1140" s="123">
        <v>2.289</v>
      </c>
      <c r="R1140" s="122">
        <v>2.23</v>
      </c>
      <c r="S1140" s="122">
        <v>2.259</v>
      </c>
      <c r="T1140" s="122">
        <v>2.947</v>
      </c>
      <c r="U1140" s="122">
        <v>2.849</v>
      </c>
      <c r="V1140" s="122">
        <v>2.898</v>
      </c>
      <c r="W1140" s="122">
        <v>3.14</v>
      </c>
      <c r="X1140" s="122">
        <v>3.035</v>
      </c>
      <c r="Y1140" s="122">
        <v>3.088</v>
      </c>
      <c r="Z1140" s="122">
        <v>3.45</v>
      </c>
      <c r="AA1140" s="122">
        <v>3.28</v>
      </c>
      <c r="AB1140" s="122">
        <v>3.365</v>
      </c>
      <c r="AC1140" s="122">
        <v>3.6</v>
      </c>
      <c r="AD1140" s="122">
        <v>3.41</v>
      </c>
      <c r="AE1140" s="122">
        <v>3.505</v>
      </c>
      <c r="AF1140" s="9">
        <f t="shared" si="1"/>
        <v>1140</v>
      </c>
    </row>
    <row r="1141" ht="15.75" customHeight="1">
      <c r="A1141" s="116">
        <v>44063.0</v>
      </c>
      <c r="B1141" s="122">
        <v>0.437</v>
      </c>
      <c r="C1141" s="122">
        <v>0.219</v>
      </c>
      <c r="D1141" s="122">
        <v>0.328</v>
      </c>
      <c r="E1141" s="123">
        <v>0.559</v>
      </c>
      <c r="F1141" s="122">
        <v>0.341</v>
      </c>
      <c r="G1141" s="123">
        <v>0.45</v>
      </c>
      <c r="H1141" s="122">
        <v>0.933</v>
      </c>
      <c r="I1141" s="123">
        <v>0.71</v>
      </c>
      <c r="J1141" s="122">
        <v>0.821</v>
      </c>
      <c r="K1141" s="123">
        <v>1.35</v>
      </c>
      <c r="L1141" s="122">
        <v>1.203</v>
      </c>
      <c r="M1141" s="123">
        <v>1.276</v>
      </c>
      <c r="N1141" s="122">
        <v>1.766</v>
      </c>
      <c r="O1141" s="123">
        <v>1.696</v>
      </c>
      <c r="P1141" s="122">
        <v>1.731</v>
      </c>
      <c r="Q1141" s="123">
        <v>2.304</v>
      </c>
      <c r="R1141" s="122">
        <v>2.22</v>
      </c>
      <c r="S1141" s="122">
        <v>2.262</v>
      </c>
      <c r="T1141" s="122">
        <v>2.961</v>
      </c>
      <c r="U1141" s="122">
        <v>2.834</v>
      </c>
      <c r="V1141" s="122">
        <v>2.898</v>
      </c>
      <c r="W1141" s="122">
        <v>3.158</v>
      </c>
      <c r="X1141" s="122">
        <v>3.025</v>
      </c>
      <c r="Y1141" s="122">
        <v>3.091</v>
      </c>
      <c r="Z1141" s="122">
        <v>3.44</v>
      </c>
      <c r="AA1141" s="122">
        <v>3.27</v>
      </c>
      <c r="AB1141" s="122">
        <v>3.355</v>
      </c>
      <c r="AC1141" s="122">
        <v>3.59</v>
      </c>
      <c r="AD1141" s="122">
        <v>3.4</v>
      </c>
      <c r="AE1141" s="122">
        <v>3.495</v>
      </c>
      <c r="AF1141" s="9">
        <f t="shared" si="1"/>
        <v>1141</v>
      </c>
    </row>
    <row r="1142" ht="15.75" customHeight="1">
      <c r="A1142" s="116">
        <v>44062.0</v>
      </c>
      <c r="B1142" s="122">
        <v>0.437</v>
      </c>
      <c r="C1142" s="122">
        <v>0.215</v>
      </c>
      <c r="D1142" s="122">
        <v>0.326</v>
      </c>
      <c r="E1142" s="123">
        <v>0.564</v>
      </c>
      <c r="F1142" s="122">
        <v>0.341</v>
      </c>
      <c r="G1142" s="123">
        <v>0.452</v>
      </c>
      <c r="H1142" s="122">
        <v>0.914</v>
      </c>
      <c r="I1142" s="123">
        <v>0.707</v>
      </c>
      <c r="J1142" s="122">
        <v>0.811</v>
      </c>
      <c r="K1142" s="123">
        <v>1.339</v>
      </c>
      <c r="L1142" s="122">
        <v>1.199</v>
      </c>
      <c r="M1142" s="123">
        <v>1.269</v>
      </c>
      <c r="N1142" s="122">
        <v>1.765</v>
      </c>
      <c r="O1142" s="123">
        <v>1.691</v>
      </c>
      <c r="P1142" s="122">
        <v>1.728</v>
      </c>
      <c r="Q1142" s="123">
        <v>2.292</v>
      </c>
      <c r="R1142" s="122">
        <v>2.21</v>
      </c>
      <c r="S1142" s="122">
        <v>2.251</v>
      </c>
      <c r="T1142" s="122">
        <v>2.953</v>
      </c>
      <c r="U1142" s="122">
        <v>2.819</v>
      </c>
      <c r="V1142" s="122">
        <v>2.886</v>
      </c>
      <c r="W1142" s="122">
        <v>3.134</v>
      </c>
      <c r="X1142" s="122">
        <v>3.025</v>
      </c>
      <c r="Y1142" s="122">
        <v>3.079</v>
      </c>
      <c r="Z1142" s="122">
        <v>3.438</v>
      </c>
      <c r="AA1142" s="122">
        <v>3.268</v>
      </c>
      <c r="AB1142" s="122">
        <v>3.353</v>
      </c>
      <c r="AC1142" s="122">
        <v>3.59</v>
      </c>
      <c r="AD1142" s="122">
        <v>3.4</v>
      </c>
      <c r="AE1142" s="122">
        <v>3.495</v>
      </c>
      <c r="AF1142" s="9">
        <f t="shared" si="1"/>
        <v>1142</v>
      </c>
    </row>
    <row r="1143" ht="15.75" customHeight="1">
      <c r="A1143" s="116">
        <v>44061.0</v>
      </c>
      <c r="B1143" s="122">
        <v>0.436</v>
      </c>
      <c r="C1143" s="122">
        <v>0.218</v>
      </c>
      <c r="D1143" s="122">
        <v>0.327</v>
      </c>
      <c r="E1143" s="123">
        <v>0.57</v>
      </c>
      <c r="F1143" s="122">
        <v>0.34</v>
      </c>
      <c r="G1143" s="123">
        <v>0.455</v>
      </c>
      <c r="H1143" s="122">
        <v>0.914</v>
      </c>
      <c r="I1143" s="123">
        <v>0.691</v>
      </c>
      <c r="J1143" s="122">
        <v>0.803</v>
      </c>
      <c r="K1143" s="123">
        <v>1.331</v>
      </c>
      <c r="L1143" s="122">
        <v>1.189</v>
      </c>
      <c r="M1143" s="123">
        <v>1.26</v>
      </c>
      <c r="N1143" s="122">
        <v>1.748</v>
      </c>
      <c r="O1143" s="123">
        <v>1.687</v>
      </c>
      <c r="P1143" s="122">
        <v>1.718</v>
      </c>
      <c r="Q1143" s="123">
        <v>2.286</v>
      </c>
      <c r="R1143" s="122">
        <v>2.189</v>
      </c>
      <c r="S1143" s="122">
        <v>2.237</v>
      </c>
      <c r="T1143" s="122">
        <v>2.946</v>
      </c>
      <c r="U1143" s="122">
        <v>2.822</v>
      </c>
      <c r="V1143" s="122">
        <v>2.884</v>
      </c>
      <c r="W1143" s="122">
        <v>3.129</v>
      </c>
      <c r="X1143" s="122">
        <v>3.018</v>
      </c>
      <c r="Y1143" s="122">
        <v>3.073</v>
      </c>
      <c r="Z1143" s="122">
        <v>3.44</v>
      </c>
      <c r="AA1143" s="122">
        <v>3.27</v>
      </c>
      <c r="AB1143" s="122">
        <v>3.355</v>
      </c>
      <c r="AC1143" s="122">
        <v>3.59</v>
      </c>
      <c r="AD1143" s="122">
        <v>3.4</v>
      </c>
      <c r="AE1143" s="122">
        <v>3.495</v>
      </c>
      <c r="AF1143" s="9">
        <f t="shared" si="1"/>
        <v>1143</v>
      </c>
    </row>
    <row r="1144" ht="15.75" customHeight="1">
      <c r="A1144" s="116">
        <v>44060.0</v>
      </c>
      <c r="B1144" s="122">
        <v>0.432</v>
      </c>
      <c r="C1144" s="122">
        <v>0.214</v>
      </c>
      <c r="D1144" s="122">
        <v>0.323</v>
      </c>
      <c r="E1144" s="123">
        <v>0.564</v>
      </c>
      <c r="F1144" s="122">
        <v>0.341</v>
      </c>
      <c r="G1144" s="123">
        <v>0.452</v>
      </c>
      <c r="H1144" s="122">
        <v>0.917</v>
      </c>
      <c r="I1144" s="123">
        <v>0.689</v>
      </c>
      <c r="J1144" s="122">
        <v>0.803</v>
      </c>
      <c r="K1144" s="123">
        <v>1.331</v>
      </c>
      <c r="L1144" s="122">
        <v>1.184</v>
      </c>
      <c r="M1144" s="123">
        <v>1.258</v>
      </c>
      <c r="N1144" s="122">
        <v>1.745</v>
      </c>
      <c r="O1144" s="123">
        <v>1.68</v>
      </c>
      <c r="P1144" s="122">
        <v>1.712</v>
      </c>
      <c r="Q1144" s="123">
        <v>2.286</v>
      </c>
      <c r="R1144" s="122">
        <v>2.178</v>
      </c>
      <c r="S1144" s="122">
        <v>2.232</v>
      </c>
      <c r="T1144" s="122">
        <v>2.946</v>
      </c>
      <c r="U1144" s="122">
        <v>2.809</v>
      </c>
      <c r="V1144" s="122">
        <v>2.878</v>
      </c>
      <c r="W1144" s="122">
        <v>3.136</v>
      </c>
      <c r="X1144" s="122">
        <v>3.004</v>
      </c>
      <c r="Y1144" s="122">
        <v>3.07</v>
      </c>
      <c r="Z1144" s="122">
        <v>3.44</v>
      </c>
      <c r="AA1144" s="122">
        <v>3.27</v>
      </c>
      <c r="AB1144" s="122">
        <v>3.355</v>
      </c>
      <c r="AC1144" s="122">
        <v>3.59</v>
      </c>
      <c r="AD1144" s="122">
        <v>3.4</v>
      </c>
      <c r="AE1144" s="122">
        <v>3.495</v>
      </c>
      <c r="AF1144" s="9">
        <f t="shared" si="1"/>
        <v>1144</v>
      </c>
    </row>
    <row r="1145" ht="15.75" customHeight="1">
      <c r="A1145" s="116">
        <v>44057.0</v>
      </c>
      <c r="B1145" s="122">
        <v>0.432</v>
      </c>
      <c r="C1145" s="122">
        <v>0.205</v>
      </c>
      <c r="D1145" s="122">
        <v>0.318</v>
      </c>
      <c r="E1145" s="123">
        <v>0.582</v>
      </c>
      <c r="F1145" s="122">
        <v>0.35</v>
      </c>
      <c r="G1145" s="123">
        <v>0.466</v>
      </c>
      <c r="H1145" s="122">
        <v>0.936</v>
      </c>
      <c r="I1145" s="123">
        <v>0.68</v>
      </c>
      <c r="J1145" s="122">
        <v>0.808</v>
      </c>
      <c r="K1145" s="123">
        <v>1.347</v>
      </c>
      <c r="L1145" s="122">
        <v>1.178</v>
      </c>
      <c r="M1145" s="123">
        <v>1.263</v>
      </c>
      <c r="N1145" s="122">
        <v>1.759</v>
      </c>
      <c r="O1145" s="123">
        <v>1.675</v>
      </c>
      <c r="P1145" s="122">
        <v>1.717</v>
      </c>
      <c r="Q1145" s="123">
        <v>2.311</v>
      </c>
      <c r="R1145" s="122">
        <v>2.172</v>
      </c>
      <c r="S1145" s="122">
        <v>2.242</v>
      </c>
      <c r="T1145" s="122">
        <v>2.944</v>
      </c>
      <c r="U1145" s="122">
        <v>2.824</v>
      </c>
      <c r="V1145" s="122">
        <v>2.884</v>
      </c>
      <c r="W1145" s="122">
        <v>3.15</v>
      </c>
      <c r="X1145" s="122">
        <v>3.013</v>
      </c>
      <c r="Y1145" s="122">
        <v>3.081</v>
      </c>
      <c r="Z1145" s="122">
        <v>3.44</v>
      </c>
      <c r="AA1145" s="122">
        <v>3.27</v>
      </c>
      <c r="AB1145" s="122">
        <v>3.355</v>
      </c>
      <c r="AC1145" s="122">
        <v>3.59</v>
      </c>
      <c r="AD1145" s="122">
        <v>3.4</v>
      </c>
      <c r="AE1145" s="122">
        <v>3.495</v>
      </c>
      <c r="AF1145" s="9">
        <f t="shared" si="1"/>
        <v>1145</v>
      </c>
    </row>
    <row r="1146" ht="15.75" customHeight="1">
      <c r="A1146" s="116">
        <v>44056.0</v>
      </c>
      <c r="B1146" s="122">
        <v>0.405</v>
      </c>
      <c r="C1146" s="122">
        <v>0.187</v>
      </c>
      <c r="D1146" s="122">
        <v>0.296</v>
      </c>
      <c r="E1146" s="123">
        <v>0.564</v>
      </c>
      <c r="F1146" s="122">
        <v>0.327</v>
      </c>
      <c r="G1146" s="123">
        <v>0.445</v>
      </c>
      <c r="H1146" s="122">
        <v>0.914</v>
      </c>
      <c r="I1146" s="123">
        <v>0.721</v>
      </c>
      <c r="J1146" s="122">
        <v>0.818</v>
      </c>
      <c r="K1146" s="123">
        <v>1.34</v>
      </c>
      <c r="L1146" s="122">
        <v>1.209</v>
      </c>
      <c r="M1146" s="123">
        <v>1.275</v>
      </c>
      <c r="N1146" s="122">
        <v>1.765</v>
      </c>
      <c r="O1146" s="123">
        <v>1.697</v>
      </c>
      <c r="P1146" s="122">
        <v>1.731</v>
      </c>
      <c r="Q1146" s="123">
        <v>2.314</v>
      </c>
      <c r="R1146" s="122">
        <v>2.203</v>
      </c>
      <c r="S1146" s="122">
        <v>2.259</v>
      </c>
      <c r="T1146" s="122">
        <v>2.95</v>
      </c>
      <c r="U1146" s="122">
        <v>2.824</v>
      </c>
      <c r="V1146" s="122">
        <v>2.887</v>
      </c>
      <c r="W1146" s="122">
        <v>3.155</v>
      </c>
      <c r="X1146" s="122">
        <v>3.023</v>
      </c>
      <c r="Y1146" s="122">
        <v>3.089</v>
      </c>
      <c r="Z1146" s="122">
        <v>3.44</v>
      </c>
      <c r="AA1146" s="122">
        <v>3.27</v>
      </c>
      <c r="AB1146" s="122">
        <v>3.355</v>
      </c>
      <c r="AC1146" s="122">
        <v>3.59</v>
      </c>
      <c r="AD1146" s="122">
        <v>3.4</v>
      </c>
      <c r="AE1146" s="122">
        <v>3.495</v>
      </c>
      <c r="AF1146" s="9">
        <f t="shared" si="1"/>
        <v>1146</v>
      </c>
    </row>
    <row r="1147" ht="15.75" customHeight="1">
      <c r="A1147" s="116">
        <v>44055.0</v>
      </c>
      <c r="B1147" s="122">
        <v>0.464</v>
      </c>
      <c r="C1147" s="122">
        <v>0.236</v>
      </c>
      <c r="D1147" s="122">
        <v>0.35</v>
      </c>
      <c r="E1147" s="123">
        <v>0.588</v>
      </c>
      <c r="F1147" s="122">
        <v>0.343</v>
      </c>
      <c r="G1147" s="123">
        <v>0.465</v>
      </c>
      <c r="H1147" s="122">
        <v>0.871</v>
      </c>
      <c r="I1147" s="123">
        <v>0.671</v>
      </c>
      <c r="J1147" s="122">
        <v>0.771</v>
      </c>
      <c r="K1147" s="123">
        <v>1.301</v>
      </c>
      <c r="L1147" s="122">
        <v>1.157</v>
      </c>
      <c r="M1147" s="123">
        <v>1.229</v>
      </c>
      <c r="N1147" s="122">
        <v>1.731</v>
      </c>
      <c r="O1147" s="123">
        <v>1.643</v>
      </c>
      <c r="P1147" s="122">
        <v>1.687</v>
      </c>
      <c r="Q1147" s="123">
        <v>2.294</v>
      </c>
      <c r="R1147" s="122">
        <v>2.178</v>
      </c>
      <c r="S1147" s="122">
        <v>2.236</v>
      </c>
      <c r="T1147" s="122">
        <v>2.919</v>
      </c>
      <c r="U1147" s="122">
        <v>2.791</v>
      </c>
      <c r="V1147" s="122">
        <v>2.855</v>
      </c>
      <c r="W1147" s="122">
        <v>3.114</v>
      </c>
      <c r="X1147" s="122">
        <v>3.026</v>
      </c>
      <c r="Y1147" s="122">
        <v>3.07</v>
      </c>
      <c r="Z1147" s="122">
        <v>3.438</v>
      </c>
      <c r="AA1147" s="122">
        <v>3.268</v>
      </c>
      <c r="AB1147" s="122">
        <v>3.353</v>
      </c>
      <c r="AC1147" s="122">
        <v>3.59</v>
      </c>
      <c r="AD1147" s="122">
        <v>3.4</v>
      </c>
      <c r="AE1147" s="122">
        <v>3.495</v>
      </c>
      <c r="AF1147" s="9">
        <f t="shared" si="1"/>
        <v>1147</v>
      </c>
    </row>
    <row r="1148" ht="15.75" customHeight="1">
      <c r="A1148" s="116">
        <v>44054.0</v>
      </c>
      <c r="B1148" s="122">
        <v>0.523</v>
      </c>
      <c r="C1148" s="122">
        <v>0.295</v>
      </c>
      <c r="D1148" s="122">
        <v>0.409</v>
      </c>
      <c r="E1148" s="123">
        <v>0.634</v>
      </c>
      <c r="F1148" s="122">
        <v>0.393</v>
      </c>
      <c r="G1148" s="123">
        <v>0.513</v>
      </c>
      <c r="H1148" s="122">
        <v>0.893</v>
      </c>
      <c r="I1148" s="123">
        <v>0.671</v>
      </c>
      <c r="J1148" s="122">
        <v>0.782</v>
      </c>
      <c r="K1148" s="123">
        <v>1.312</v>
      </c>
      <c r="L1148" s="122">
        <v>1.158</v>
      </c>
      <c r="M1148" s="123">
        <v>1.235</v>
      </c>
      <c r="N1148" s="122">
        <v>1.732</v>
      </c>
      <c r="O1148" s="123">
        <v>1.644</v>
      </c>
      <c r="P1148" s="122">
        <v>1.688</v>
      </c>
      <c r="Q1148" s="123">
        <v>2.299</v>
      </c>
      <c r="R1148" s="122">
        <v>2.176</v>
      </c>
      <c r="S1148" s="122">
        <v>2.237</v>
      </c>
      <c r="T1148" s="122">
        <v>2.929</v>
      </c>
      <c r="U1148" s="122">
        <v>2.775</v>
      </c>
      <c r="V1148" s="122">
        <v>2.852</v>
      </c>
      <c r="W1148" s="122">
        <v>3.138</v>
      </c>
      <c r="X1148" s="122">
        <v>2.98</v>
      </c>
      <c r="Y1148" s="122">
        <v>3.059</v>
      </c>
      <c r="Z1148" s="122">
        <v>3.438</v>
      </c>
      <c r="AA1148" s="122">
        <v>3.268</v>
      </c>
      <c r="AB1148" s="122">
        <v>3.353</v>
      </c>
      <c r="AC1148" s="122">
        <v>3.59</v>
      </c>
      <c r="AD1148" s="122">
        <v>3.4</v>
      </c>
      <c r="AE1148" s="122">
        <v>3.495</v>
      </c>
      <c r="AF1148" s="9">
        <f t="shared" si="1"/>
        <v>1148</v>
      </c>
    </row>
    <row r="1149" ht="15.75" customHeight="1">
      <c r="A1149" s="116">
        <v>44053.0</v>
      </c>
      <c r="B1149" s="122">
        <v>0.518</v>
      </c>
      <c r="C1149" s="122">
        <v>0.282</v>
      </c>
      <c r="D1149" s="122">
        <v>0.4</v>
      </c>
      <c r="E1149" s="123">
        <v>0.615</v>
      </c>
      <c r="F1149" s="122">
        <v>0.37</v>
      </c>
      <c r="G1149" s="123">
        <v>0.493</v>
      </c>
      <c r="H1149" s="122">
        <v>0.907</v>
      </c>
      <c r="I1149" s="123">
        <v>0.657</v>
      </c>
      <c r="J1149" s="122">
        <v>0.782</v>
      </c>
      <c r="K1149" s="123">
        <v>1.329</v>
      </c>
      <c r="L1149" s="122">
        <v>1.15</v>
      </c>
      <c r="M1149" s="123">
        <v>1.239</v>
      </c>
      <c r="N1149" s="122">
        <v>1.751</v>
      </c>
      <c r="O1149" s="123">
        <v>1.643</v>
      </c>
      <c r="P1149" s="122">
        <v>1.697</v>
      </c>
      <c r="Q1149" s="123">
        <v>2.298</v>
      </c>
      <c r="R1149" s="122">
        <v>2.199</v>
      </c>
      <c r="S1149" s="122">
        <v>2.248</v>
      </c>
      <c r="T1149" s="122">
        <v>2.92</v>
      </c>
      <c r="U1149" s="122">
        <v>2.781</v>
      </c>
      <c r="V1149" s="122">
        <v>2.851</v>
      </c>
      <c r="W1149" s="122">
        <v>3.116</v>
      </c>
      <c r="X1149" s="122">
        <v>2.985</v>
      </c>
      <c r="Y1149" s="122">
        <v>3.051</v>
      </c>
      <c r="Z1149" s="122">
        <v>3.438</v>
      </c>
      <c r="AA1149" s="122">
        <v>3.268</v>
      </c>
      <c r="AB1149" s="122">
        <v>3.353</v>
      </c>
      <c r="AC1149" s="122">
        <v>3.588</v>
      </c>
      <c r="AD1149" s="122">
        <v>3.398</v>
      </c>
      <c r="AE1149" s="122">
        <v>3.493</v>
      </c>
      <c r="AF1149" s="9">
        <f t="shared" si="1"/>
        <v>1149</v>
      </c>
    </row>
    <row r="1150" ht="15.75" customHeight="1">
      <c r="A1150" s="116">
        <v>44050.0</v>
      </c>
      <c r="B1150" s="122">
        <v>0.514</v>
      </c>
      <c r="C1150" s="122">
        <v>0.286</v>
      </c>
      <c r="D1150" s="122">
        <v>0.4</v>
      </c>
      <c r="E1150" s="123">
        <v>0.606</v>
      </c>
      <c r="F1150" s="122">
        <v>0.37</v>
      </c>
      <c r="G1150" s="123">
        <v>0.488</v>
      </c>
      <c r="H1150" s="122">
        <v>0.921</v>
      </c>
      <c r="I1150" s="123">
        <v>0.671</v>
      </c>
      <c r="J1150" s="122">
        <v>0.796</v>
      </c>
      <c r="K1150" s="123">
        <v>1.33</v>
      </c>
      <c r="L1150" s="122">
        <v>1.148</v>
      </c>
      <c r="M1150" s="123">
        <v>1.239</v>
      </c>
      <c r="N1150" s="122">
        <v>1.739</v>
      </c>
      <c r="O1150" s="123">
        <v>1.625</v>
      </c>
      <c r="P1150" s="122">
        <v>1.682</v>
      </c>
      <c r="Q1150" s="123">
        <v>2.306</v>
      </c>
      <c r="R1150" s="122">
        <v>2.199</v>
      </c>
      <c r="S1150" s="122">
        <v>2.252</v>
      </c>
      <c r="T1150" s="122">
        <v>2.936</v>
      </c>
      <c r="U1150" s="122">
        <v>2.789</v>
      </c>
      <c r="V1150" s="122">
        <v>2.863</v>
      </c>
      <c r="W1150" s="122">
        <v>3.143</v>
      </c>
      <c r="X1150" s="122">
        <v>2.989</v>
      </c>
      <c r="Y1150" s="122">
        <v>3.066</v>
      </c>
      <c r="Z1150" s="122">
        <v>3.438</v>
      </c>
      <c r="AA1150" s="122">
        <v>3.268</v>
      </c>
      <c r="AB1150" s="122">
        <v>3.353</v>
      </c>
      <c r="AC1150" s="122">
        <v>3.588</v>
      </c>
      <c r="AD1150" s="122">
        <v>3.398</v>
      </c>
      <c r="AE1150" s="122">
        <v>3.493</v>
      </c>
      <c r="AF1150" s="9">
        <f t="shared" si="1"/>
        <v>1150</v>
      </c>
    </row>
    <row r="1151" ht="15.75" customHeight="1">
      <c r="A1151" s="116">
        <v>44049.0</v>
      </c>
      <c r="B1151" s="122">
        <v>0.518</v>
      </c>
      <c r="C1151" s="122">
        <v>0.291</v>
      </c>
      <c r="D1151" s="122">
        <v>0.405</v>
      </c>
      <c r="E1151" s="123">
        <v>0.611</v>
      </c>
      <c r="F1151" s="122">
        <v>0.379</v>
      </c>
      <c r="G1151" s="123">
        <v>0.495</v>
      </c>
      <c r="H1151" s="122">
        <v>0.886</v>
      </c>
      <c r="I1151" s="123">
        <v>0.7</v>
      </c>
      <c r="J1151" s="122">
        <v>0.793</v>
      </c>
      <c r="K1151" s="123">
        <v>1.322</v>
      </c>
      <c r="L1151" s="122">
        <v>1.175</v>
      </c>
      <c r="M1151" s="123">
        <v>1.249</v>
      </c>
      <c r="N1151" s="122">
        <v>1.758</v>
      </c>
      <c r="O1151" s="123">
        <v>1.651</v>
      </c>
      <c r="P1151" s="122">
        <v>1.705</v>
      </c>
      <c r="Q1151" s="123">
        <v>2.296</v>
      </c>
      <c r="R1151" s="122">
        <v>2.18</v>
      </c>
      <c r="S1151" s="122">
        <v>2.238</v>
      </c>
      <c r="T1151" s="122">
        <v>2.919</v>
      </c>
      <c r="U1151" s="122">
        <v>2.79</v>
      </c>
      <c r="V1151" s="122">
        <v>2.855</v>
      </c>
      <c r="W1151" s="122">
        <v>3.119</v>
      </c>
      <c r="X1151" s="122">
        <v>2.983</v>
      </c>
      <c r="Y1151" s="122">
        <v>3.051</v>
      </c>
      <c r="Z1151" s="122">
        <v>3.438</v>
      </c>
      <c r="AA1151" s="122">
        <v>3.268</v>
      </c>
      <c r="AB1151" s="122">
        <v>3.353</v>
      </c>
      <c r="AC1151" s="122">
        <v>3.588</v>
      </c>
      <c r="AD1151" s="122">
        <v>3.398</v>
      </c>
      <c r="AE1151" s="122">
        <v>3.493</v>
      </c>
      <c r="AF1151" s="9">
        <f t="shared" si="1"/>
        <v>1151</v>
      </c>
    </row>
    <row r="1152" ht="15.75" customHeight="1">
      <c r="A1152" s="116">
        <v>44048.0</v>
      </c>
      <c r="B1152" s="122">
        <v>0.518</v>
      </c>
      <c r="C1152" s="122">
        <v>0.282</v>
      </c>
      <c r="D1152" s="122">
        <v>0.4</v>
      </c>
      <c r="E1152" s="123">
        <v>0.615</v>
      </c>
      <c r="F1152" s="122">
        <v>0.375</v>
      </c>
      <c r="G1152" s="123">
        <v>0.495</v>
      </c>
      <c r="H1152" s="122">
        <v>0.886</v>
      </c>
      <c r="I1152" s="123">
        <v>0.671</v>
      </c>
      <c r="J1152" s="122">
        <v>0.779</v>
      </c>
      <c r="K1152" s="123">
        <v>1.323</v>
      </c>
      <c r="L1152" s="122">
        <v>1.154</v>
      </c>
      <c r="M1152" s="123">
        <v>1.238</v>
      </c>
      <c r="N1152" s="122">
        <v>1.76</v>
      </c>
      <c r="O1152" s="123">
        <v>1.636</v>
      </c>
      <c r="P1152" s="122">
        <v>1.698</v>
      </c>
      <c r="Q1152" s="123">
        <v>2.277</v>
      </c>
      <c r="R1152" s="122">
        <v>2.129</v>
      </c>
      <c r="S1152" s="122">
        <v>2.203</v>
      </c>
      <c r="T1152" s="122">
        <v>2.908</v>
      </c>
      <c r="U1152" s="122">
        <v>2.759</v>
      </c>
      <c r="V1152" s="122">
        <v>2.834</v>
      </c>
      <c r="W1152" s="122">
        <v>3.101</v>
      </c>
      <c r="X1152" s="122">
        <v>2.956</v>
      </c>
      <c r="Y1152" s="122">
        <v>3.029</v>
      </c>
      <c r="Z1152" s="122">
        <v>3.438</v>
      </c>
      <c r="AA1152" s="122">
        <v>3.268</v>
      </c>
      <c r="AB1152" s="122">
        <v>3.353</v>
      </c>
      <c r="AC1152" s="122">
        <v>3.588</v>
      </c>
      <c r="AD1152" s="122">
        <v>3.398</v>
      </c>
      <c r="AE1152" s="122">
        <v>3.493</v>
      </c>
      <c r="AF1152" s="9">
        <f t="shared" si="1"/>
        <v>1152</v>
      </c>
    </row>
    <row r="1153" ht="15.75" customHeight="1">
      <c r="A1153" s="116">
        <v>44047.0</v>
      </c>
      <c r="B1153" s="122">
        <v>0.518</v>
      </c>
      <c r="C1153" s="122">
        <v>0.291</v>
      </c>
      <c r="D1153" s="122">
        <v>0.405</v>
      </c>
      <c r="E1153" s="123">
        <v>0.611</v>
      </c>
      <c r="F1153" s="122">
        <v>0.375</v>
      </c>
      <c r="G1153" s="123">
        <v>0.493</v>
      </c>
      <c r="H1153" s="122">
        <v>0.89</v>
      </c>
      <c r="I1153" s="123">
        <v>0.755</v>
      </c>
      <c r="J1153" s="122">
        <v>0.823</v>
      </c>
      <c r="K1153" s="123">
        <v>1.358</v>
      </c>
      <c r="L1153" s="122">
        <v>1.233</v>
      </c>
      <c r="M1153" s="123">
        <v>1.295</v>
      </c>
      <c r="N1153" s="122">
        <v>1.825</v>
      </c>
      <c r="O1153" s="123">
        <v>1.711</v>
      </c>
      <c r="P1153" s="122">
        <v>1.768</v>
      </c>
      <c r="Q1153" s="123">
        <v>2.347</v>
      </c>
      <c r="R1153" s="122">
        <v>2.222</v>
      </c>
      <c r="S1153" s="122">
        <v>2.285</v>
      </c>
      <c r="T1153" s="122">
        <v>2.946</v>
      </c>
      <c r="U1153" s="122">
        <v>2.838</v>
      </c>
      <c r="V1153" s="122">
        <v>2.892</v>
      </c>
      <c r="W1153" s="122">
        <v>3.141</v>
      </c>
      <c r="X1153" s="122">
        <v>2.993</v>
      </c>
      <c r="Y1153" s="122">
        <v>3.067</v>
      </c>
      <c r="Z1153" s="122">
        <v>3.454</v>
      </c>
      <c r="AA1153" s="122">
        <v>3.284</v>
      </c>
      <c r="AB1153" s="122">
        <v>3.369</v>
      </c>
      <c r="AC1153" s="122">
        <v>3.614</v>
      </c>
      <c r="AD1153" s="122">
        <v>3.424</v>
      </c>
      <c r="AE1153" s="122">
        <v>3.519</v>
      </c>
      <c r="AF1153" s="9">
        <f t="shared" si="1"/>
        <v>1153</v>
      </c>
    </row>
    <row r="1154" ht="15.75" customHeight="1">
      <c r="A1154" s="116">
        <v>44046.0</v>
      </c>
      <c r="B1154" s="122">
        <v>0.509</v>
      </c>
      <c r="C1154" s="122">
        <v>0.3</v>
      </c>
      <c r="D1154" s="122">
        <v>0.405</v>
      </c>
      <c r="E1154" s="123">
        <v>0.611</v>
      </c>
      <c r="F1154" s="122">
        <v>0.393</v>
      </c>
      <c r="G1154" s="123">
        <v>0.502</v>
      </c>
      <c r="H1154" s="122">
        <v>0.967</v>
      </c>
      <c r="I1154" s="123">
        <v>0.708</v>
      </c>
      <c r="J1154" s="122">
        <v>0.838</v>
      </c>
      <c r="K1154" s="123">
        <v>1.405</v>
      </c>
      <c r="L1154" s="122">
        <v>1.23</v>
      </c>
      <c r="M1154" s="123">
        <v>1.317</v>
      </c>
      <c r="N1154" s="122">
        <v>1.843</v>
      </c>
      <c r="O1154" s="123">
        <v>1.751</v>
      </c>
      <c r="P1154" s="122">
        <v>1.797</v>
      </c>
      <c r="Q1154" s="123">
        <v>2.389</v>
      </c>
      <c r="R1154" s="122">
        <v>2.274</v>
      </c>
      <c r="S1154" s="122">
        <v>2.332</v>
      </c>
      <c r="T1154" s="122">
        <v>3.017</v>
      </c>
      <c r="U1154" s="122">
        <v>2.881</v>
      </c>
      <c r="V1154" s="122">
        <v>2.949</v>
      </c>
      <c r="W1154" s="122">
        <v>3.17</v>
      </c>
      <c r="X1154" s="122">
        <v>3.023</v>
      </c>
      <c r="Y1154" s="122">
        <v>3.096</v>
      </c>
      <c r="Z1154" s="122">
        <v>3.454</v>
      </c>
      <c r="AA1154" s="122">
        <v>3.284</v>
      </c>
      <c r="AB1154" s="122">
        <v>3.369</v>
      </c>
      <c r="AC1154" s="122">
        <v>3.614</v>
      </c>
      <c r="AD1154" s="122">
        <v>3.424</v>
      </c>
      <c r="AE1154" s="122">
        <v>3.519</v>
      </c>
      <c r="AF1154" s="9">
        <f t="shared" si="1"/>
        <v>1154</v>
      </c>
    </row>
    <row r="1155" ht="15.75" customHeight="1">
      <c r="A1155" s="116">
        <v>44043.0</v>
      </c>
      <c r="B1155" s="122">
        <v>0.523</v>
      </c>
      <c r="C1155" s="122">
        <v>0.314</v>
      </c>
      <c r="D1155" s="122">
        <v>0.418</v>
      </c>
      <c r="E1155" s="123">
        <v>0.615</v>
      </c>
      <c r="F1155" s="122">
        <v>0.406</v>
      </c>
      <c r="G1155" s="123">
        <v>0.511</v>
      </c>
      <c r="H1155" s="122">
        <v>1.017</v>
      </c>
      <c r="I1155" s="123">
        <v>0.742</v>
      </c>
      <c r="J1155" s="122">
        <v>0.879</v>
      </c>
      <c r="K1155" s="123">
        <v>1.443</v>
      </c>
      <c r="L1155" s="122">
        <v>1.262</v>
      </c>
      <c r="M1155" s="123">
        <v>1.353</v>
      </c>
      <c r="N1155" s="122">
        <v>1.87</v>
      </c>
      <c r="O1155" s="123">
        <v>1.782</v>
      </c>
      <c r="P1155" s="122">
        <v>1.826</v>
      </c>
      <c r="Q1155" s="123">
        <v>2.41</v>
      </c>
      <c r="R1155" s="122">
        <v>2.297</v>
      </c>
      <c r="S1155" s="122">
        <v>2.353</v>
      </c>
      <c r="T1155" s="122">
        <v>3.01</v>
      </c>
      <c r="U1155" s="122">
        <v>2.868</v>
      </c>
      <c r="V1155" s="122">
        <v>2.939</v>
      </c>
      <c r="W1155" s="122">
        <v>3.175</v>
      </c>
      <c r="X1155" s="122">
        <v>3.029</v>
      </c>
      <c r="Y1155" s="122">
        <v>3.102</v>
      </c>
      <c r="Z1155" s="122">
        <v>3.454</v>
      </c>
      <c r="AA1155" s="122">
        <v>3.284</v>
      </c>
      <c r="AB1155" s="122">
        <v>3.369</v>
      </c>
      <c r="AC1155" s="122">
        <v>3.614</v>
      </c>
      <c r="AD1155" s="122">
        <v>3.424</v>
      </c>
      <c r="AE1155" s="122">
        <v>3.519</v>
      </c>
      <c r="AF1155" s="9">
        <f t="shared" si="1"/>
        <v>1155</v>
      </c>
    </row>
    <row r="1156" ht="15.75" customHeight="1">
      <c r="A1156" s="116">
        <v>44042.0</v>
      </c>
      <c r="B1156" s="122">
        <v>0.523</v>
      </c>
      <c r="C1156" s="122">
        <v>0.314</v>
      </c>
      <c r="D1156" s="122">
        <v>0.418</v>
      </c>
      <c r="E1156" s="123">
        <v>0.615</v>
      </c>
      <c r="F1156" s="122">
        <v>0.411</v>
      </c>
      <c r="G1156" s="123">
        <v>0.513</v>
      </c>
      <c r="H1156" s="122">
        <v>0.933</v>
      </c>
      <c r="I1156" s="123">
        <v>0.725</v>
      </c>
      <c r="J1156" s="122">
        <v>0.829</v>
      </c>
      <c r="K1156" s="123">
        <v>1.413</v>
      </c>
      <c r="L1156" s="122">
        <v>1.246</v>
      </c>
      <c r="M1156" s="123">
        <v>1.329</v>
      </c>
      <c r="N1156" s="122">
        <v>1.892</v>
      </c>
      <c r="O1156" s="123">
        <v>1.766</v>
      </c>
      <c r="P1156" s="122">
        <v>1.829</v>
      </c>
      <c r="Q1156" s="123">
        <v>2.449</v>
      </c>
      <c r="R1156" s="122">
        <v>2.31</v>
      </c>
      <c r="S1156" s="122">
        <v>2.38</v>
      </c>
      <c r="T1156" s="122">
        <v>3.028</v>
      </c>
      <c r="U1156" s="122">
        <v>2.874</v>
      </c>
      <c r="V1156" s="122">
        <v>2.951</v>
      </c>
      <c r="W1156" s="122">
        <v>3.163</v>
      </c>
      <c r="X1156" s="122">
        <v>3.035</v>
      </c>
      <c r="Y1156" s="122">
        <v>3.099</v>
      </c>
      <c r="Z1156" s="122">
        <v>3.454</v>
      </c>
      <c r="AA1156" s="122">
        <v>3.284</v>
      </c>
      <c r="AB1156" s="122">
        <v>3.369</v>
      </c>
      <c r="AC1156" s="122">
        <v>3.614</v>
      </c>
      <c r="AD1156" s="122">
        <v>3.424</v>
      </c>
      <c r="AE1156" s="122">
        <v>3.519</v>
      </c>
      <c r="AF1156" s="9">
        <f t="shared" si="1"/>
        <v>1156</v>
      </c>
    </row>
    <row r="1157" ht="15.75" customHeight="1">
      <c r="A1157" s="116">
        <v>44041.0</v>
      </c>
      <c r="B1157" s="122">
        <v>0.52</v>
      </c>
      <c r="C1157" s="122">
        <v>0.302</v>
      </c>
      <c r="D1157" s="122">
        <v>0.411</v>
      </c>
      <c r="E1157" s="123">
        <v>0.629</v>
      </c>
      <c r="F1157" s="122">
        <v>0.406</v>
      </c>
      <c r="G1157" s="123">
        <v>0.518</v>
      </c>
      <c r="H1157" s="122">
        <v>1.063</v>
      </c>
      <c r="I1157" s="123">
        <v>0.8</v>
      </c>
      <c r="J1157" s="122">
        <v>0.931</v>
      </c>
      <c r="K1157" s="123">
        <v>1.519</v>
      </c>
      <c r="L1157" s="122">
        <v>1.275</v>
      </c>
      <c r="M1157" s="123">
        <v>1.397</v>
      </c>
      <c r="N1157" s="122">
        <v>1.975</v>
      </c>
      <c r="O1157" s="123">
        <v>1.75</v>
      </c>
      <c r="P1157" s="122">
        <v>1.862</v>
      </c>
      <c r="Q1157" s="123">
        <v>2.49</v>
      </c>
      <c r="R1157" s="122">
        <v>2.353</v>
      </c>
      <c r="S1157" s="122">
        <v>2.422</v>
      </c>
      <c r="T1157" s="122">
        <v>3.1</v>
      </c>
      <c r="U1157" s="122">
        <v>2.88</v>
      </c>
      <c r="V1157" s="122">
        <v>2.99</v>
      </c>
      <c r="W1157" s="122">
        <v>3.26</v>
      </c>
      <c r="X1157" s="122">
        <v>3.031</v>
      </c>
      <c r="Y1157" s="122">
        <v>3.146</v>
      </c>
      <c r="Z1157" s="122">
        <v>3.434</v>
      </c>
      <c r="AA1157" s="122">
        <v>3.284</v>
      </c>
      <c r="AB1157" s="122">
        <v>3.359</v>
      </c>
      <c r="AC1157" s="122">
        <v>3.604</v>
      </c>
      <c r="AD1157" s="122">
        <v>3.414</v>
      </c>
      <c r="AE1157" s="122">
        <v>3.509</v>
      </c>
      <c r="AF1157" s="9">
        <f t="shared" si="1"/>
        <v>1157</v>
      </c>
    </row>
    <row r="1158" ht="15.75" customHeight="1">
      <c r="A1158" s="116">
        <v>44040.0</v>
      </c>
      <c r="B1158" s="122">
        <v>0.52</v>
      </c>
      <c r="C1158" s="122">
        <v>0.311</v>
      </c>
      <c r="D1158" s="122">
        <v>0.415</v>
      </c>
      <c r="E1158" s="123">
        <v>0.625</v>
      </c>
      <c r="F1158" s="122">
        <v>0.411</v>
      </c>
      <c r="G1158" s="123">
        <v>0.518</v>
      </c>
      <c r="H1158" s="122">
        <v>1.043</v>
      </c>
      <c r="I1158" s="123">
        <v>0.78</v>
      </c>
      <c r="J1158" s="122">
        <v>0.911</v>
      </c>
      <c r="K1158" s="123">
        <v>1.461</v>
      </c>
      <c r="L1158" s="122">
        <v>1.268</v>
      </c>
      <c r="M1158" s="123">
        <v>1.364</v>
      </c>
      <c r="N1158" s="122">
        <v>1.879</v>
      </c>
      <c r="O1158" s="123">
        <v>1.756</v>
      </c>
      <c r="P1158" s="122">
        <v>1.818</v>
      </c>
      <c r="Q1158" s="123">
        <v>2.416</v>
      </c>
      <c r="R1158" s="122">
        <v>2.288</v>
      </c>
      <c r="S1158" s="122">
        <v>2.352</v>
      </c>
      <c r="T1158" s="122">
        <v>2.988</v>
      </c>
      <c r="U1158" s="122">
        <v>2.825</v>
      </c>
      <c r="V1158" s="122">
        <v>2.907</v>
      </c>
      <c r="W1158" s="122">
        <v>3.179</v>
      </c>
      <c r="X1158" s="122">
        <v>3.013</v>
      </c>
      <c r="Y1158" s="122">
        <v>3.096</v>
      </c>
      <c r="Z1158" s="122">
        <v>3.42</v>
      </c>
      <c r="AA1158" s="122">
        <v>3.28</v>
      </c>
      <c r="AB1158" s="122">
        <v>3.35</v>
      </c>
      <c r="AC1158" s="122">
        <v>3.59</v>
      </c>
      <c r="AD1158" s="122">
        <v>3.42</v>
      </c>
      <c r="AE1158" s="122">
        <v>3.505</v>
      </c>
      <c r="AF1158" s="9">
        <f t="shared" si="1"/>
        <v>1158</v>
      </c>
    </row>
    <row r="1159" ht="15.75" customHeight="1">
      <c r="A1159" s="116">
        <v>44039.0</v>
      </c>
      <c r="B1159" s="122">
        <v>0.511</v>
      </c>
      <c r="C1159" s="122">
        <v>0.302</v>
      </c>
      <c r="D1159" s="122">
        <v>0.406</v>
      </c>
      <c r="E1159" s="123">
        <v>0.615</v>
      </c>
      <c r="F1159" s="122">
        <v>0.388</v>
      </c>
      <c r="G1159" s="123">
        <v>0.502</v>
      </c>
      <c r="H1159" s="122">
        <v>1.04</v>
      </c>
      <c r="I1159" s="123">
        <v>0.77</v>
      </c>
      <c r="J1159" s="122">
        <v>0.905</v>
      </c>
      <c r="K1159" s="123">
        <v>1.448</v>
      </c>
      <c r="L1159" s="122">
        <v>1.248</v>
      </c>
      <c r="M1159" s="123">
        <v>1.348</v>
      </c>
      <c r="N1159" s="122">
        <v>1.855</v>
      </c>
      <c r="O1159" s="123">
        <v>1.726</v>
      </c>
      <c r="P1159" s="122">
        <v>1.791</v>
      </c>
      <c r="Q1159" s="123">
        <v>2.371</v>
      </c>
      <c r="R1159" s="122">
        <v>2.246</v>
      </c>
      <c r="S1159" s="122">
        <v>2.309</v>
      </c>
      <c r="T1159" s="122">
        <v>2.946</v>
      </c>
      <c r="U1159" s="122">
        <v>2.801</v>
      </c>
      <c r="V1159" s="122">
        <v>2.874</v>
      </c>
      <c r="W1159" s="122">
        <v>3.153</v>
      </c>
      <c r="X1159" s="122">
        <v>3.004</v>
      </c>
      <c r="Y1159" s="122">
        <v>3.078</v>
      </c>
      <c r="Z1159" s="122">
        <v>3.42</v>
      </c>
      <c r="AA1159" s="122">
        <v>3.28</v>
      </c>
      <c r="AB1159" s="122">
        <v>3.35</v>
      </c>
      <c r="AC1159" s="122">
        <v>3.59</v>
      </c>
      <c r="AD1159" s="122">
        <v>3.42</v>
      </c>
      <c r="AE1159" s="122">
        <v>3.505</v>
      </c>
      <c r="AF1159" s="9">
        <f t="shared" si="1"/>
        <v>1159</v>
      </c>
    </row>
    <row r="1160" ht="15.75" customHeight="1">
      <c r="A1160" s="116">
        <v>44036.0</v>
      </c>
      <c r="B1160" s="122">
        <v>0.511</v>
      </c>
      <c r="C1160" s="122">
        <v>0.302</v>
      </c>
      <c r="D1160" s="122">
        <v>0.406</v>
      </c>
      <c r="E1160" s="123">
        <v>0.615</v>
      </c>
      <c r="F1160" s="122">
        <v>0.393</v>
      </c>
      <c r="G1160" s="123">
        <v>0.504</v>
      </c>
      <c r="H1160" s="122">
        <v>1.0</v>
      </c>
      <c r="I1160" s="123">
        <v>0.738</v>
      </c>
      <c r="J1160" s="122">
        <v>0.869</v>
      </c>
      <c r="K1160" s="123">
        <v>1.401</v>
      </c>
      <c r="L1160" s="122">
        <v>1.216</v>
      </c>
      <c r="M1160" s="123">
        <v>1.308</v>
      </c>
      <c r="N1160" s="122">
        <v>1.803</v>
      </c>
      <c r="O1160" s="123">
        <v>1.694</v>
      </c>
      <c r="P1160" s="122">
        <v>1.748</v>
      </c>
      <c r="Q1160" s="123">
        <v>2.324</v>
      </c>
      <c r="R1160" s="122">
        <v>2.203</v>
      </c>
      <c r="S1160" s="122">
        <v>2.264</v>
      </c>
      <c r="T1160" s="122">
        <v>2.927</v>
      </c>
      <c r="U1160" s="122">
        <v>2.784</v>
      </c>
      <c r="V1160" s="122">
        <v>2.856</v>
      </c>
      <c r="W1160" s="122">
        <v>3.11</v>
      </c>
      <c r="X1160" s="122">
        <v>2.99</v>
      </c>
      <c r="Y1160" s="122">
        <v>3.05</v>
      </c>
      <c r="Z1160" s="122">
        <v>3.42</v>
      </c>
      <c r="AA1160" s="122">
        <v>3.28</v>
      </c>
      <c r="AB1160" s="122">
        <v>3.35</v>
      </c>
      <c r="AC1160" s="122">
        <v>3.59</v>
      </c>
      <c r="AD1160" s="122">
        <v>3.42</v>
      </c>
      <c r="AE1160" s="122">
        <v>3.505</v>
      </c>
      <c r="AF1160" s="9">
        <f t="shared" si="1"/>
        <v>1160</v>
      </c>
    </row>
    <row r="1161" ht="15.75" customHeight="1">
      <c r="A1161" s="116">
        <v>44035.0</v>
      </c>
      <c r="B1161" s="122">
        <v>0.515</v>
      </c>
      <c r="C1161" s="122">
        <v>0.297</v>
      </c>
      <c r="D1161" s="122">
        <v>0.406</v>
      </c>
      <c r="E1161" s="123">
        <v>0.62</v>
      </c>
      <c r="F1161" s="122">
        <v>0.393</v>
      </c>
      <c r="G1161" s="123">
        <v>0.506</v>
      </c>
      <c r="H1161" s="122">
        <v>1.0</v>
      </c>
      <c r="I1161" s="123">
        <v>0.738</v>
      </c>
      <c r="J1161" s="122">
        <v>0.869</v>
      </c>
      <c r="K1161" s="123">
        <v>1.403</v>
      </c>
      <c r="L1161" s="122">
        <v>1.222</v>
      </c>
      <c r="M1161" s="123">
        <v>1.313</v>
      </c>
      <c r="N1161" s="122">
        <v>1.805</v>
      </c>
      <c r="O1161" s="123">
        <v>1.707</v>
      </c>
      <c r="P1161" s="122">
        <v>1.756</v>
      </c>
      <c r="Q1161" s="123">
        <v>2.339</v>
      </c>
      <c r="R1161" s="122">
        <v>2.232</v>
      </c>
      <c r="S1161" s="122">
        <v>2.286</v>
      </c>
      <c r="T1161" s="122">
        <v>2.949</v>
      </c>
      <c r="U1161" s="122">
        <v>2.795</v>
      </c>
      <c r="V1161" s="122">
        <v>2.872</v>
      </c>
      <c r="W1161" s="122">
        <v>3.126</v>
      </c>
      <c r="X1161" s="122">
        <v>2.995</v>
      </c>
      <c r="Y1161" s="122">
        <v>3.061</v>
      </c>
      <c r="Z1161" s="122">
        <v>3.42</v>
      </c>
      <c r="AA1161" s="122">
        <v>3.28</v>
      </c>
      <c r="AB1161" s="122">
        <v>3.35</v>
      </c>
      <c r="AC1161" s="122">
        <v>3.59</v>
      </c>
      <c r="AD1161" s="122">
        <v>3.42</v>
      </c>
      <c r="AE1161" s="122">
        <v>3.505</v>
      </c>
      <c r="AF1161" s="9">
        <f t="shared" si="1"/>
        <v>1161</v>
      </c>
    </row>
    <row r="1162" ht="15.75" customHeight="1">
      <c r="A1162" s="116">
        <v>44034.0</v>
      </c>
      <c r="B1162" s="122">
        <v>0.511</v>
      </c>
      <c r="C1162" s="122">
        <v>0.32</v>
      </c>
      <c r="D1162" s="122">
        <v>0.415</v>
      </c>
      <c r="E1162" s="123">
        <v>0.625</v>
      </c>
      <c r="F1162" s="122">
        <v>0.406</v>
      </c>
      <c r="G1162" s="123">
        <v>0.515</v>
      </c>
      <c r="H1162" s="122">
        <v>1.0</v>
      </c>
      <c r="I1162" s="123">
        <v>0.738</v>
      </c>
      <c r="J1162" s="122">
        <v>0.869</v>
      </c>
      <c r="K1162" s="123">
        <v>1.39</v>
      </c>
      <c r="L1162" s="122">
        <v>1.211</v>
      </c>
      <c r="M1162" s="123">
        <v>1.3</v>
      </c>
      <c r="N1162" s="122">
        <v>1.779</v>
      </c>
      <c r="O1162" s="123">
        <v>1.684</v>
      </c>
      <c r="P1162" s="122">
        <v>1.731</v>
      </c>
      <c r="Q1162" s="123">
        <v>2.316</v>
      </c>
      <c r="R1162" s="122">
        <v>2.198</v>
      </c>
      <c r="S1162" s="122">
        <v>2.257</v>
      </c>
      <c r="T1162" s="122">
        <v>2.905</v>
      </c>
      <c r="U1162" s="122">
        <v>2.778</v>
      </c>
      <c r="V1162" s="122">
        <v>2.842</v>
      </c>
      <c r="W1162" s="122">
        <v>3.106</v>
      </c>
      <c r="X1162" s="122">
        <v>2.985</v>
      </c>
      <c r="Y1162" s="122">
        <v>3.046</v>
      </c>
      <c r="Z1162" s="122">
        <v>3.418</v>
      </c>
      <c r="AA1162" s="122">
        <v>3.278</v>
      </c>
      <c r="AB1162" s="122">
        <v>3.348</v>
      </c>
      <c r="AC1162" s="122">
        <v>3.59</v>
      </c>
      <c r="AD1162" s="122">
        <v>3.42</v>
      </c>
      <c r="AE1162" s="122">
        <v>3.505</v>
      </c>
      <c r="AF1162" s="9">
        <f t="shared" si="1"/>
        <v>1162</v>
      </c>
    </row>
    <row r="1163" ht="15.75" customHeight="1">
      <c r="A1163" s="116">
        <v>44033.0</v>
      </c>
      <c r="B1163" s="122">
        <v>0.515</v>
      </c>
      <c r="C1163" s="122">
        <v>0.306</v>
      </c>
      <c r="D1163" s="122">
        <v>0.411</v>
      </c>
      <c r="E1163" s="123">
        <v>0.634</v>
      </c>
      <c r="F1163" s="122">
        <v>0.402</v>
      </c>
      <c r="G1163" s="123">
        <v>0.518</v>
      </c>
      <c r="H1163" s="122">
        <v>1.0</v>
      </c>
      <c r="I1163" s="123">
        <v>0.738</v>
      </c>
      <c r="J1163" s="122">
        <v>0.869</v>
      </c>
      <c r="K1163" s="123">
        <v>1.425</v>
      </c>
      <c r="L1163" s="122">
        <v>1.246</v>
      </c>
      <c r="M1163" s="123">
        <v>1.335</v>
      </c>
      <c r="N1163" s="122">
        <v>1.849</v>
      </c>
      <c r="O1163" s="123">
        <v>1.755</v>
      </c>
      <c r="P1163" s="122">
        <v>1.802</v>
      </c>
      <c r="Q1163" s="123">
        <v>2.391</v>
      </c>
      <c r="R1163" s="122">
        <v>2.277</v>
      </c>
      <c r="S1163" s="122">
        <v>2.334</v>
      </c>
      <c r="T1163" s="122">
        <v>2.931</v>
      </c>
      <c r="U1163" s="122">
        <v>2.787</v>
      </c>
      <c r="V1163" s="122">
        <v>2.859</v>
      </c>
      <c r="W1163" s="122">
        <v>3.12</v>
      </c>
      <c r="X1163" s="122">
        <v>2.98</v>
      </c>
      <c r="Y1163" s="122">
        <v>3.05</v>
      </c>
      <c r="Z1163" s="122">
        <v>3.42</v>
      </c>
      <c r="AA1163" s="122">
        <v>3.28</v>
      </c>
      <c r="AB1163" s="122">
        <v>3.35</v>
      </c>
      <c r="AC1163" s="122">
        <v>3.59</v>
      </c>
      <c r="AD1163" s="122">
        <v>3.42</v>
      </c>
      <c r="AE1163" s="122">
        <v>3.505</v>
      </c>
      <c r="AF1163" s="9">
        <f t="shared" si="1"/>
        <v>1163</v>
      </c>
    </row>
    <row r="1164" ht="15.75" customHeight="1">
      <c r="A1164" s="116">
        <v>44032.0</v>
      </c>
      <c r="B1164" s="122">
        <v>0.515</v>
      </c>
      <c r="C1164" s="122">
        <v>0.302</v>
      </c>
      <c r="D1164" s="122">
        <v>0.409</v>
      </c>
      <c r="E1164" s="123">
        <v>0.625</v>
      </c>
      <c r="F1164" s="122">
        <v>0.393</v>
      </c>
      <c r="G1164" s="123">
        <v>0.509</v>
      </c>
      <c r="H1164" s="122">
        <v>1.0</v>
      </c>
      <c r="I1164" s="123">
        <v>0.738</v>
      </c>
      <c r="J1164" s="122">
        <v>0.869</v>
      </c>
      <c r="K1164" s="123">
        <v>1.432</v>
      </c>
      <c r="L1164" s="122">
        <v>1.243</v>
      </c>
      <c r="M1164" s="123">
        <v>1.338</v>
      </c>
      <c r="N1164" s="122">
        <v>1.864</v>
      </c>
      <c r="O1164" s="123">
        <v>1.749</v>
      </c>
      <c r="P1164" s="122">
        <v>1.806</v>
      </c>
      <c r="Q1164" s="123">
        <v>2.397</v>
      </c>
      <c r="R1164" s="122">
        <v>2.276</v>
      </c>
      <c r="S1164" s="122">
        <v>2.337</v>
      </c>
      <c r="T1164" s="122">
        <v>2.934</v>
      </c>
      <c r="U1164" s="122">
        <v>2.783</v>
      </c>
      <c r="V1164" s="122">
        <v>2.859</v>
      </c>
      <c r="W1164" s="122">
        <v>3.123</v>
      </c>
      <c r="X1164" s="122">
        <v>2.974</v>
      </c>
      <c r="Y1164" s="122">
        <v>3.048</v>
      </c>
      <c r="Z1164" s="122">
        <v>3.418</v>
      </c>
      <c r="AA1164" s="122">
        <v>3.278</v>
      </c>
      <c r="AB1164" s="122">
        <v>3.348</v>
      </c>
      <c r="AC1164" s="122">
        <v>3.59</v>
      </c>
      <c r="AD1164" s="122">
        <v>3.42</v>
      </c>
      <c r="AE1164" s="122">
        <v>3.505</v>
      </c>
      <c r="AF1164" s="9">
        <f t="shared" si="1"/>
        <v>1164</v>
      </c>
    </row>
    <row r="1165" ht="15.75" customHeight="1">
      <c r="A1165" s="116">
        <v>44029.0</v>
      </c>
      <c r="B1165" s="122">
        <v>0.52</v>
      </c>
      <c r="C1165" s="122">
        <v>0.302</v>
      </c>
      <c r="D1165" s="122">
        <v>0.411</v>
      </c>
      <c r="E1165" s="123">
        <v>0.623</v>
      </c>
      <c r="F1165" s="122">
        <v>0.373</v>
      </c>
      <c r="G1165" s="123">
        <v>0.498</v>
      </c>
      <c r="H1165" s="122">
        <v>1.0</v>
      </c>
      <c r="I1165" s="123">
        <v>0.738</v>
      </c>
      <c r="J1165" s="122">
        <v>0.869</v>
      </c>
      <c r="K1165" s="123">
        <v>1.432</v>
      </c>
      <c r="L1165" s="122">
        <v>1.247</v>
      </c>
      <c r="M1165" s="123">
        <v>1.34</v>
      </c>
      <c r="N1165" s="122">
        <v>1.865</v>
      </c>
      <c r="O1165" s="123">
        <v>1.756</v>
      </c>
      <c r="P1165" s="122">
        <v>1.81</v>
      </c>
      <c r="Q1165" s="123">
        <v>2.386</v>
      </c>
      <c r="R1165" s="122">
        <v>2.259</v>
      </c>
      <c r="S1165" s="122">
        <v>2.323</v>
      </c>
      <c r="T1165" s="122">
        <v>2.913</v>
      </c>
      <c r="U1165" s="122">
        <v>2.769</v>
      </c>
      <c r="V1165" s="122">
        <v>2.841</v>
      </c>
      <c r="W1165" s="122">
        <v>3.098</v>
      </c>
      <c r="X1165" s="122">
        <v>2.98</v>
      </c>
      <c r="Y1165" s="122">
        <v>3.039</v>
      </c>
      <c r="Z1165" s="122">
        <v>3.418</v>
      </c>
      <c r="AA1165" s="122">
        <v>3.278</v>
      </c>
      <c r="AB1165" s="122">
        <v>3.348</v>
      </c>
      <c r="AC1165" s="122">
        <v>3.59</v>
      </c>
      <c r="AD1165" s="122">
        <v>3.42</v>
      </c>
      <c r="AE1165" s="122">
        <v>3.505</v>
      </c>
      <c r="AF1165" s="9">
        <f t="shared" si="1"/>
        <v>1165</v>
      </c>
    </row>
    <row r="1166" ht="15.75" customHeight="1">
      <c r="A1166" s="116">
        <v>44028.0</v>
      </c>
      <c r="B1166" s="122">
        <v>0.515</v>
      </c>
      <c r="C1166" s="122">
        <v>0.306</v>
      </c>
      <c r="D1166" s="122">
        <v>0.411</v>
      </c>
      <c r="E1166" s="123">
        <v>0.615</v>
      </c>
      <c r="F1166" s="122">
        <v>0.379</v>
      </c>
      <c r="G1166" s="123">
        <v>0.497</v>
      </c>
      <c r="H1166" s="122">
        <v>0.99</v>
      </c>
      <c r="I1166" s="123">
        <v>0.72</v>
      </c>
      <c r="J1166" s="122">
        <v>0.855</v>
      </c>
      <c r="K1166" s="123">
        <v>1.429</v>
      </c>
      <c r="L1166" s="122">
        <v>1.243</v>
      </c>
      <c r="M1166" s="123">
        <v>1.336</v>
      </c>
      <c r="N1166" s="122">
        <v>1.867</v>
      </c>
      <c r="O1166" s="123">
        <v>1.765</v>
      </c>
      <c r="P1166" s="122">
        <v>1.816</v>
      </c>
      <c r="Q1166" s="123">
        <v>2.4</v>
      </c>
      <c r="R1166" s="122">
        <v>2.273</v>
      </c>
      <c r="S1166" s="122">
        <v>2.337</v>
      </c>
      <c r="T1166" s="122">
        <v>2.921</v>
      </c>
      <c r="U1166" s="122">
        <v>2.786</v>
      </c>
      <c r="V1166" s="122">
        <v>2.854</v>
      </c>
      <c r="W1166" s="122">
        <v>3.131</v>
      </c>
      <c r="X1166" s="122">
        <v>2.983</v>
      </c>
      <c r="Y1166" s="122">
        <v>3.057</v>
      </c>
      <c r="Z1166" s="122">
        <v>3.418</v>
      </c>
      <c r="AA1166" s="122">
        <v>3.278</v>
      </c>
      <c r="AB1166" s="122">
        <v>3.348</v>
      </c>
      <c r="AC1166" s="122">
        <v>3.59</v>
      </c>
      <c r="AD1166" s="122">
        <v>3.42</v>
      </c>
      <c r="AE1166" s="122">
        <v>3.505</v>
      </c>
      <c r="AF1166" s="9">
        <f t="shared" si="1"/>
        <v>1166</v>
      </c>
    </row>
    <row r="1167" ht="15.75" customHeight="1">
      <c r="A1167" s="116">
        <v>44027.0</v>
      </c>
      <c r="B1167" s="122">
        <v>0.538</v>
      </c>
      <c r="C1167" s="122">
        <v>0.306</v>
      </c>
      <c r="D1167" s="122">
        <v>0.422</v>
      </c>
      <c r="E1167" s="123">
        <v>0.647</v>
      </c>
      <c r="F1167" s="122">
        <v>0.397</v>
      </c>
      <c r="G1167" s="123">
        <v>0.522</v>
      </c>
      <c r="H1167" s="122">
        <v>1.02</v>
      </c>
      <c r="I1167" s="123">
        <v>0.75</v>
      </c>
      <c r="J1167" s="122">
        <v>0.885</v>
      </c>
      <c r="K1167" s="123">
        <v>1.42</v>
      </c>
      <c r="L1167" s="122">
        <v>1.228</v>
      </c>
      <c r="M1167" s="123">
        <v>1.324</v>
      </c>
      <c r="N1167" s="122">
        <v>1.821</v>
      </c>
      <c r="O1167" s="123">
        <v>1.706</v>
      </c>
      <c r="P1167" s="122">
        <v>1.764</v>
      </c>
      <c r="Q1167" s="123">
        <v>2.348</v>
      </c>
      <c r="R1167" s="122">
        <v>2.261</v>
      </c>
      <c r="S1167" s="122">
        <v>2.304</v>
      </c>
      <c r="T1167" s="122">
        <v>2.859</v>
      </c>
      <c r="U1167" s="122">
        <v>2.752</v>
      </c>
      <c r="V1167" s="122">
        <v>2.806</v>
      </c>
      <c r="W1167" s="122">
        <v>3.069</v>
      </c>
      <c r="X1167" s="122">
        <v>2.96</v>
      </c>
      <c r="Y1167" s="122">
        <v>3.014</v>
      </c>
      <c r="Z1167" s="122">
        <v>3.408</v>
      </c>
      <c r="AA1167" s="122">
        <v>3.278</v>
      </c>
      <c r="AB1167" s="122">
        <v>3.343</v>
      </c>
      <c r="AC1167" s="122">
        <v>3.59</v>
      </c>
      <c r="AD1167" s="122">
        <v>3.416</v>
      </c>
      <c r="AE1167" s="122">
        <v>3.503</v>
      </c>
      <c r="AF1167" s="9">
        <f t="shared" si="1"/>
        <v>1167</v>
      </c>
    </row>
    <row r="1168" ht="15.75" customHeight="1">
      <c r="A1168" s="116">
        <v>44026.0</v>
      </c>
      <c r="B1168" s="122">
        <v>0.557</v>
      </c>
      <c r="C1168" s="122">
        <v>0.307</v>
      </c>
      <c r="D1168" s="122">
        <v>0.432</v>
      </c>
      <c r="E1168" s="123">
        <v>0.675</v>
      </c>
      <c r="F1168" s="122">
        <v>0.471</v>
      </c>
      <c r="G1168" s="123">
        <v>0.573</v>
      </c>
      <c r="H1168" s="122">
        <v>1.1</v>
      </c>
      <c r="I1168" s="123">
        <v>0.817</v>
      </c>
      <c r="J1168" s="122">
        <v>0.958</v>
      </c>
      <c r="K1168" s="123">
        <v>1.475</v>
      </c>
      <c r="L1168" s="122">
        <v>1.286</v>
      </c>
      <c r="M1168" s="123">
        <v>1.381</v>
      </c>
      <c r="N1168" s="122">
        <v>1.851</v>
      </c>
      <c r="O1168" s="123">
        <v>1.755</v>
      </c>
      <c r="P1168" s="122">
        <v>1.803</v>
      </c>
      <c r="Q1168" s="123">
        <v>2.361</v>
      </c>
      <c r="R1168" s="122">
        <v>2.267</v>
      </c>
      <c r="S1168" s="122">
        <v>2.314</v>
      </c>
      <c r="T1168" s="122">
        <v>2.873</v>
      </c>
      <c r="U1168" s="122">
        <v>2.747</v>
      </c>
      <c r="V1168" s="122">
        <v>2.81</v>
      </c>
      <c r="W1168" s="122">
        <v>3.075</v>
      </c>
      <c r="X1168" s="122">
        <v>2.98</v>
      </c>
      <c r="Y1168" s="122">
        <v>3.028</v>
      </c>
      <c r="Z1168" s="122">
        <v>3.438</v>
      </c>
      <c r="AA1168" s="122">
        <v>3.298</v>
      </c>
      <c r="AB1168" s="122">
        <v>3.368</v>
      </c>
      <c r="AC1168" s="122">
        <v>3.6</v>
      </c>
      <c r="AD1168" s="122">
        <v>3.426</v>
      </c>
      <c r="AE1168" s="122">
        <v>3.513</v>
      </c>
      <c r="AF1168" s="9">
        <f t="shared" si="1"/>
        <v>1168</v>
      </c>
    </row>
    <row r="1169" ht="15.75" customHeight="1">
      <c r="A1169" s="116">
        <v>44025.0</v>
      </c>
      <c r="B1169" s="122">
        <v>0.6</v>
      </c>
      <c r="C1169" s="122">
        <v>0.367</v>
      </c>
      <c r="D1169" s="122">
        <v>0.483</v>
      </c>
      <c r="E1169" s="123">
        <v>0.767</v>
      </c>
      <c r="F1169" s="122">
        <v>0.533</v>
      </c>
      <c r="G1169" s="123">
        <v>0.65</v>
      </c>
      <c r="H1169" s="122">
        <v>1.15</v>
      </c>
      <c r="I1169" s="123">
        <v>0.867</v>
      </c>
      <c r="J1169" s="122">
        <v>1.008</v>
      </c>
      <c r="K1169" s="123">
        <v>1.549</v>
      </c>
      <c r="L1169" s="122">
        <v>1.365</v>
      </c>
      <c r="M1169" s="123">
        <v>1.457</v>
      </c>
      <c r="N1169" s="122">
        <v>1.948</v>
      </c>
      <c r="O1169" s="123">
        <v>1.863</v>
      </c>
      <c r="P1169" s="122">
        <v>1.905</v>
      </c>
      <c r="Q1169" s="123">
        <v>2.439</v>
      </c>
      <c r="R1169" s="122">
        <v>2.364</v>
      </c>
      <c r="S1169" s="122">
        <v>2.402</v>
      </c>
      <c r="T1169" s="122">
        <v>2.939</v>
      </c>
      <c r="U1169" s="122">
        <v>2.817</v>
      </c>
      <c r="V1169" s="122">
        <v>2.878</v>
      </c>
      <c r="W1169" s="122">
        <v>3.153</v>
      </c>
      <c r="X1169" s="122">
        <v>3.029</v>
      </c>
      <c r="Y1169" s="122">
        <v>3.091</v>
      </c>
      <c r="Z1169" s="122">
        <v>3.45</v>
      </c>
      <c r="AA1169" s="122">
        <v>3.3</v>
      </c>
      <c r="AB1169" s="122">
        <v>3.375</v>
      </c>
      <c r="AC1169" s="122">
        <v>3.614</v>
      </c>
      <c r="AD1169" s="122">
        <v>3.426</v>
      </c>
      <c r="AE1169" s="122">
        <v>3.52</v>
      </c>
      <c r="AF1169" s="9">
        <f t="shared" si="1"/>
        <v>1169</v>
      </c>
    </row>
    <row r="1170" ht="15.75" customHeight="1">
      <c r="A1170" s="116">
        <v>44022.0</v>
      </c>
      <c r="B1170" s="122">
        <v>0.6</v>
      </c>
      <c r="C1170" s="122">
        <v>0.367</v>
      </c>
      <c r="D1170" s="122">
        <v>0.483</v>
      </c>
      <c r="E1170" s="123">
        <v>0.868</v>
      </c>
      <c r="F1170" s="122">
        <v>0.636</v>
      </c>
      <c r="G1170" s="123">
        <v>0.752</v>
      </c>
      <c r="H1170" s="122">
        <v>1.225</v>
      </c>
      <c r="I1170" s="123">
        <v>0.992</v>
      </c>
      <c r="J1170" s="122">
        <v>1.108</v>
      </c>
      <c r="K1170" s="123">
        <v>1.592</v>
      </c>
      <c r="L1170" s="122">
        <v>1.434</v>
      </c>
      <c r="M1170" s="123">
        <v>1.513</v>
      </c>
      <c r="N1170" s="122">
        <v>1.959</v>
      </c>
      <c r="O1170" s="123">
        <v>1.877</v>
      </c>
      <c r="P1170" s="122">
        <v>1.918</v>
      </c>
      <c r="Q1170" s="123">
        <v>2.462</v>
      </c>
      <c r="R1170" s="122">
        <v>2.379</v>
      </c>
      <c r="S1170" s="122">
        <v>2.421</v>
      </c>
      <c r="T1170" s="122">
        <v>2.945</v>
      </c>
      <c r="U1170" s="122">
        <v>2.819</v>
      </c>
      <c r="V1170" s="122">
        <v>2.882</v>
      </c>
      <c r="W1170" s="122">
        <v>3.166</v>
      </c>
      <c r="X1170" s="122">
        <v>3.015</v>
      </c>
      <c r="Y1170" s="122">
        <v>3.091</v>
      </c>
      <c r="Z1170" s="122">
        <v>3.454</v>
      </c>
      <c r="AA1170" s="122">
        <v>3.304</v>
      </c>
      <c r="AB1170" s="122">
        <v>3.379</v>
      </c>
      <c r="AC1170" s="122">
        <v>3.618</v>
      </c>
      <c r="AD1170" s="122">
        <v>3.44</v>
      </c>
      <c r="AE1170" s="122">
        <v>3.529</v>
      </c>
      <c r="AF1170" s="9">
        <f t="shared" si="1"/>
        <v>1170</v>
      </c>
    </row>
    <row r="1171" ht="15.75" customHeight="1">
      <c r="A1171" s="116">
        <v>44021.0</v>
      </c>
      <c r="B1171" s="122">
        <v>0.593</v>
      </c>
      <c r="C1171" s="122">
        <v>0.367</v>
      </c>
      <c r="D1171" s="122">
        <v>0.48</v>
      </c>
      <c r="E1171" s="123">
        <v>0.976</v>
      </c>
      <c r="F1171" s="122">
        <v>0.757</v>
      </c>
      <c r="G1171" s="123">
        <v>0.867</v>
      </c>
      <c r="H1171" s="122">
        <v>1.292</v>
      </c>
      <c r="I1171" s="123">
        <v>1.083</v>
      </c>
      <c r="J1171" s="122">
        <v>1.188</v>
      </c>
      <c r="K1171" s="123">
        <v>1.627</v>
      </c>
      <c r="L1171" s="122">
        <v>1.474</v>
      </c>
      <c r="M1171" s="123">
        <v>1.551</v>
      </c>
      <c r="N1171" s="122">
        <v>1.962</v>
      </c>
      <c r="O1171" s="123">
        <v>1.865</v>
      </c>
      <c r="P1171" s="122">
        <v>1.914</v>
      </c>
      <c r="Q1171" s="123">
        <v>2.453</v>
      </c>
      <c r="R1171" s="122">
        <v>2.366</v>
      </c>
      <c r="S1171" s="122">
        <v>2.409</v>
      </c>
      <c r="T1171" s="122">
        <v>2.945</v>
      </c>
      <c r="U1171" s="122">
        <v>2.825</v>
      </c>
      <c r="V1171" s="122">
        <v>2.885</v>
      </c>
      <c r="W1171" s="122">
        <v>3.15</v>
      </c>
      <c r="X1171" s="122">
        <v>3.035</v>
      </c>
      <c r="Y1171" s="122">
        <v>3.093</v>
      </c>
      <c r="Z1171" s="122">
        <v>3.454</v>
      </c>
      <c r="AA1171" s="122">
        <v>3.304</v>
      </c>
      <c r="AB1171" s="122">
        <v>3.379</v>
      </c>
      <c r="AC1171" s="122">
        <v>3.618</v>
      </c>
      <c r="AD1171" s="122">
        <v>3.44</v>
      </c>
      <c r="AE1171" s="122">
        <v>3.529</v>
      </c>
      <c r="AF1171" s="9">
        <f t="shared" si="1"/>
        <v>1171</v>
      </c>
    </row>
    <row r="1172" ht="15.75" customHeight="1">
      <c r="A1172" s="116">
        <v>44020.0</v>
      </c>
      <c r="B1172" s="122">
        <v>0.6</v>
      </c>
      <c r="C1172" s="122">
        <v>0.397</v>
      </c>
      <c r="D1172" s="122">
        <v>0.498</v>
      </c>
      <c r="E1172" s="123">
        <v>0.95</v>
      </c>
      <c r="F1172" s="122">
        <v>0.717</v>
      </c>
      <c r="G1172" s="123">
        <v>0.833</v>
      </c>
      <c r="H1172" s="122">
        <v>1.259</v>
      </c>
      <c r="I1172" s="123">
        <v>1.109</v>
      </c>
      <c r="J1172" s="122">
        <v>1.184</v>
      </c>
      <c r="K1172" s="123">
        <v>1.614</v>
      </c>
      <c r="L1172" s="122">
        <v>1.487</v>
      </c>
      <c r="M1172" s="123">
        <v>1.551</v>
      </c>
      <c r="N1172" s="122">
        <v>1.969</v>
      </c>
      <c r="O1172" s="123">
        <v>1.866</v>
      </c>
      <c r="P1172" s="122">
        <v>1.918</v>
      </c>
      <c r="Q1172" s="123">
        <v>2.469</v>
      </c>
      <c r="R1172" s="122">
        <v>2.366</v>
      </c>
      <c r="S1172" s="122">
        <v>2.417</v>
      </c>
      <c r="T1172" s="122">
        <v>2.98</v>
      </c>
      <c r="U1172" s="122">
        <v>2.842</v>
      </c>
      <c r="V1172" s="122">
        <v>2.911</v>
      </c>
      <c r="W1172" s="122">
        <v>3.168</v>
      </c>
      <c r="X1172" s="122">
        <v>3.038</v>
      </c>
      <c r="Y1172" s="122">
        <v>3.103</v>
      </c>
      <c r="Z1172" s="122">
        <v>3.468</v>
      </c>
      <c r="AA1172" s="122">
        <v>3.318</v>
      </c>
      <c r="AB1172" s="122">
        <v>3.393</v>
      </c>
      <c r="AC1172" s="122">
        <v>3.632</v>
      </c>
      <c r="AD1172" s="122">
        <v>3.454</v>
      </c>
      <c r="AE1172" s="122">
        <v>3.543</v>
      </c>
      <c r="AF1172" s="9">
        <f t="shared" si="1"/>
        <v>1172</v>
      </c>
    </row>
    <row r="1173" ht="15.75" customHeight="1">
      <c r="A1173" s="116">
        <v>44019.0</v>
      </c>
      <c r="B1173" s="122">
        <v>0.6</v>
      </c>
      <c r="C1173" s="122">
        <v>0.393</v>
      </c>
      <c r="D1173" s="122">
        <v>0.497</v>
      </c>
      <c r="E1173" s="123">
        <v>1.0</v>
      </c>
      <c r="F1173" s="122">
        <v>0.783</v>
      </c>
      <c r="G1173" s="123">
        <v>0.892</v>
      </c>
      <c r="H1173" s="122">
        <v>1.33</v>
      </c>
      <c r="I1173" s="123">
        <v>1.116</v>
      </c>
      <c r="J1173" s="122">
        <v>1.223</v>
      </c>
      <c r="K1173" s="123">
        <v>1.655</v>
      </c>
      <c r="L1173" s="122">
        <v>1.496</v>
      </c>
      <c r="M1173" s="123">
        <v>1.576</v>
      </c>
      <c r="N1173" s="122">
        <v>1.979</v>
      </c>
      <c r="O1173" s="123">
        <v>1.877</v>
      </c>
      <c r="P1173" s="122">
        <v>1.928</v>
      </c>
      <c r="Q1173" s="123">
        <v>2.502</v>
      </c>
      <c r="R1173" s="122">
        <v>2.406</v>
      </c>
      <c r="S1173" s="122">
        <v>2.454</v>
      </c>
      <c r="T1173" s="122">
        <v>2.981</v>
      </c>
      <c r="U1173" s="122">
        <v>2.863</v>
      </c>
      <c r="V1173" s="122">
        <v>2.922</v>
      </c>
      <c r="W1173" s="122">
        <v>3.17</v>
      </c>
      <c r="X1173" s="122">
        <v>3.046</v>
      </c>
      <c r="Y1173" s="122">
        <v>3.108</v>
      </c>
      <c r="Z1173" s="122">
        <v>3.474</v>
      </c>
      <c r="AA1173" s="122">
        <v>3.324</v>
      </c>
      <c r="AB1173" s="122">
        <v>3.399</v>
      </c>
      <c r="AC1173" s="122">
        <v>3.638</v>
      </c>
      <c r="AD1173" s="122">
        <v>3.45</v>
      </c>
      <c r="AE1173" s="122">
        <v>3.544</v>
      </c>
      <c r="AF1173" s="9">
        <f t="shared" si="1"/>
        <v>1173</v>
      </c>
    </row>
    <row r="1174" ht="15.75" customHeight="1">
      <c r="A1174" s="116">
        <v>44018.0</v>
      </c>
      <c r="B1174" s="122">
        <v>0.6</v>
      </c>
      <c r="C1174" s="122">
        <v>0.397</v>
      </c>
      <c r="D1174" s="122">
        <v>0.498</v>
      </c>
      <c r="E1174" s="123">
        <v>1.0</v>
      </c>
      <c r="F1174" s="122">
        <v>0.767</v>
      </c>
      <c r="G1174" s="123">
        <v>0.883</v>
      </c>
      <c r="H1174" s="122">
        <v>1.346</v>
      </c>
      <c r="I1174" s="123">
        <v>1.168</v>
      </c>
      <c r="J1174" s="122">
        <v>1.257</v>
      </c>
      <c r="K1174" s="123">
        <v>1.673</v>
      </c>
      <c r="L1174" s="122">
        <v>1.531</v>
      </c>
      <c r="M1174" s="123">
        <v>1.602</v>
      </c>
      <c r="N1174" s="122">
        <v>1.999</v>
      </c>
      <c r="O1174" s="123">
        <v>1.894</v>
      </c>
      <c r="P1174" s="122">
        <v>1.946</v>
      </c>
      <c r="Q1174" s="123">
        <v>2.539</v>
      </c>
      <c r="R1174" s="122">
        <v>2.443</v>
      </c>
      <c r="S1174" s="122">
        <v>2.491</v>
      </c>
      <c r="T1174" s="122">
        <v>3.017</v>
      </c>
      <c r="U1174" s="122">
        <v>2.894</v>
      </c>
      <c r="V1174" s="122">
        <v>2.956</v>
      </c>
      <c r="W1174" s="122">
        <v>3.178</v>
      </c>
      <c r="X1174" s="122">
        <v>3.054</v>
      </c>
      <c r="Y1174" s="122">
        <v>3.116</v>
      </c>
      <c r="Z1174" s="122">
        <v>3.484</v>
      </c>
      <c r="AA1174" s="122">
        <v>3.326</v>
      </c>
      <c r="AB1174" s="122">
        <v>3.405</v>
      </c>
      <c r="AC1174" s="122">
        <v>3.638</v>
      </c>
      <c r="AD1174" s="122">
        <v>3.45</v>
      </c>
      <c r="AE1174" s="122">
        <v>3.544</v>
      </c>
      <c r="AF1174" s="9">
        <f t="shared" si="1"/>
        <v>1174</v>
      </c>
    </row>
    <row r="1175" ht="15.75" customHeight="1">
      <c r="A1175" s="116">
        <v>44015.0</v>
      </c>
      <c r="B1175" s="122">
        <v>0.617</v>
      </c>
      <c r="C1175" s="122">
        <v>0.4</v>
      </c>
      <c r="D1175" s="122">
        <v>0.508</v>
      </c>
      <c r="E1175" s="123">
        <v>0.967</v>
      </c>
      <c r="F1175" s="122">
        <v>0.7</v>
      </c>
      <c r="G1175" s="123">
        <v>0.833</v>
      </c>
      <c r="H1175" s="122">
        <v>1.333</v>
      </c>
      <c r="I1175" s="123">
        <v>1.193</v>
      </c>
      <c r="J1175" s="122">
        <v>1.263</v>
      </c>
      <c r="K1175" s="123">
        <v>1.671</v>
      </c>
      <c r="L1175" s="122">
        <v>1.543</v>
      </c>
      <c r="M1175" s="123">
        <v>1.607</v>
      </c>
      <c r="N1175" s="122">
        <v>2.009</v>
      </c>
      <c r="O1175" s="123">
        <v>1.894</v>
      </c>
      <c r="P1175" s="122">
        <v>1.951</v>
      </c>
      <c r="Q1175" s="123">
        <v>2.549</v>
      </c>
      <c r="R1175" s="122">
        <v>2.436</v>
      </c>
      <c r="S1175" s="122">
        <v>2.492</v>
      </c>
      <c r="T1175" s="122">
        <v>3.03</v>
      </c>
      <c r="U1175" s="122">
        <v>2.895</v>
      </c>
      <c r="V1175" s="122">
        <v>2.963</v>
      </c>
      <c r="W1175" s="122">
        <v>3.206</v>
      </c>
      <c r="X1175" s="122">
        <v>3.059</v>
      </c>
      <c r="Y1175" s="122">
        <v>3.133</v>
      </c>
      <c r="Z1175" s="122">
        <v>3.51</v>
      </c>
      <c r="AA1175" s="122">
        <v>3.338</v>
      </c>
      <c r="AB1175" s="122">
        <v>3.424</v>
      </c>
      <c r="AC1175" s="122">
        <v>3.646</v>
      </c>
      <c r="AD1175" s="122">
        <v>3.454</v>
      </c>
      <c r="AE1175" s="122">
        <v>3.55</v>
      </c>
      <c r="AF1175" s="9">
        <f t="shared" si="1"/>
        <v>1175</v>
      </c>
    </row>
    <row r="1176" ht="15.75" customHeight="1">
      <c r="A1176" s="116">
        <v>44014.0</v>
      </c>
      <c r="B1176" s="122">
        <v>0.617</v>
      </c>
      <c r="C1176" s="122">
        <v>0.4</v>
      </c>
      <c r="D1176" s="122">
        <v>0.508</v>
      </c>
      <c r="E1176" s="123">
        <v>0.967</v>
      </c>
      <c r="F1176" s="122">
        <v>0.7</v>
      </c>
      <c r="G1176" s="123">
        <v>0.833</v>
      </c>
      <c r="H1176" s="122">
        <v>1.36</v>
      </c>
      <c r="I1176" s="123">
        <v>1.189</v>
      </c>
      <c r="J1176" s="122">
        <v>1.274</v>
      </c>
      <c r="K1176" s="123">
        <v>1.696</v>
      </c>
      <c r="L1176" s="122">
        <v>1.535</v>
      </c>
      <c r="M1176" s="123">
        <v>1.616</v>
      </c>
      <c r="N1176" s="122">
        <v>2.032</v>
      </c>
      <c r="O1176" s="123">
        <v>1.882</v>
      </c>
      <c r="P1176" s="122">
        <v>1.957</v>
      </c>
      <c r="Q1176" s="123">
        <v>2.561</v>
      </c>
      <c r="R1176" s="122">
        <v>2.464</v>
      </c>
      <c r="S1176" s="122">
        <v>2.513</v>
      </c>
      <c r="T1176" s="122">
        <v>3.018</v>
      </c>
      <c r="U1176" s="122">
        <v>2.913</v>
      </c>
      <c r="V1176" s="122">
        <v>2.966</v>
      </c>
      <c r="W1176" s="122">
        <v>3.211</v>
      </c>
      <c r="X1176" s="122">
        <v>3.061</v>
      </c>
      <c r="Y1176" s="122">
        <v>3.136</v>
      </c>
      <c r="Z1176" s="122">
        <v>3.51</v>
      </c>
      <c r="AA1176" s="122">
        <v>3.338</v>
      </c>
      <c r="AB1176" s="122">
        <v>3.424</v>
      </c>
      <c r="AC1176" s="122">
        <v>3.676</v>
      </c>
      <c r="AD1176" s="122">
        <v>3.494</v>
      </c>
      <c r="AE1176" s="122">
        <v>3.585</v>
      </c>
      <c r="AF1176" s="9">
        <f t="shared" si="1"/>
        <v>1176</v>
      </c>
    </row>
    <row r="1177" ht="15.75" customHeight="1">
      <c r="A1177" s="116">
        <v>44013.0</v>
      </c>
      <c r="B1177" s="122">
        <v>0.617</v>
      </c>
      <c r="C1177" s="122">
        <v>0.4</v>
      </c>
      <c r="D1177" s="122">
        <v>0.508</v>
      </c>
      <c r="E1177" s="123">
        <v>0.967</v>
      </c>
      <c r="F1177" s="122">
        <v>0.7</v>
      </c>
      <c r="G1177" s="123">
        <v>0.833</v>
      </c>
      <c r="H1177" s="122">
        <v>1.339</v>
      </c>
      <c r="I1177" s="123">
        <v>1.189</v>
      </c>
      <c r="J1177" s="122">
        <v>1.264</v>
      </c>
      <c r="K1177" s="123">
        <v>1.676</v>
      </c>
      <c r="L1177" s="122">
        <v>1.537</v>
      </c>
      <c r="M1177" s="123">
        <v>1.606</v>
      </c>
      <c r="N1177" s="122">
        <v>2.013</v>
      </c>
      <c r="O1177" s="123">
        <v>1.885</v>
      </c>
      <c r="P1177" s="122">
        <v>1.949</v>
      </c>
      <c r="Q1177" s="123">
        <v>2.572</v>
      </c>
      <c r="R1177" s="122">
        <v>2.471</v>
      </c>
      <c r="S1177" s="122">
        <v>2.522</v>
      </c>
      <c r="T1177" s="122">
        <v>3.04</v>
      </c>
      <c r="U1177" s="122">
        <v>2.895</v>
      </c>
      <c r="V1177" s="122">
        <v>2.968</v>
      </c>
      <c r="W1177" s="122">
        <v>3.204</v>
      </c>
      <c r="X1177" s="122">
        <v>3.068</v>
      </c>
      <c r="Y1177" s="122">
        <v>3.136</v>
      </c>
      <c r="Z1177" s="122">
        <v>3.55</v>
      </c>
      <c r="AA1177" s="122">
        <v>3.34</v>
      </c>
      <c r="AB1177" s="122">
        <v>3.445</v>
      </c>
      <c r="AC1177" s="122">
        <v>3.716</v>
      </c>
      <c r="AD1177" s="122">
        <v>3.518</v>
      </c>
      <c r="AE1177" s="122">
        <v>3.617</v>
      </c>
      <c r="AF1177" s="9">
        <f t="shared" si="1"/>
        <v>1177</v>
      </c>
    </row>
    <row r="1178" ht="15.75" customHeight="1">
      <c r="A1178" s="116">
        <v>44012.0</v>
      </c>
      <c r="B1178" s="122">
        <v>0.617</v>
      </c>
      <c r="C1178" s="122">
        <v>0.383</v>
      </c>
      <c r="D1178" s="122">
        <v>0.5</v>
      </c>
      <c r="E1178" s="123">
        <v>0.967</v>
      </c>
      <c r="F1178" s="122">
        <v>0.7</v>
      </c>
      <c r="G1178" s="123">
        <v>0.833</v>
      </c>
      <c r="H1178" s="122">
        <v>1.367</v>
      </c>
      <c r="I1178" s="123">
        <v>1.201</v>
      </c>
      <c r="J1178" s="122">
        <v>1.284</v>
      </c>
      <c r="K1178" s="123">
        <v>1.702</v>
      </c>
      <c r="L1178" s="122">
        <v>1.554</v>
      </c>
      <c r="M1178" s="123">
        <v>1.628</v>
      </c>
      <c r="N1178" s="122">
        <v>2.036</v>
      </c>
      <c r="O1178" s="123">
        <v>1.907</v>
      </c>
      <c r="P1178" s="122">
        <v>1.972</v>
      </c>
      <c r="Q1178" s="123">
        <v>2.587</v>
      </c>
      <c r="R1178" s="122">
        <v>2.494</v>
      </c>
      <c r="S1178" s="122">
        <v>2.541</v>
      </c>
      <c r="T1178" s="122">
        <v>3.053</v>
      </c>
      <c r="U1178" s="122">
        <v>2.913</v>
      </c>
      <c r="V1178" s="122">
        <v>2.983</v>
      </c>
      <c r="W1178" s="122">
        <v>3.215</v>
      </c>
      <c r="X1178" s="122">
        <v>3.088</v>
      </c>
      <c r="Y1178" s="122">
        <v>3.151</v>
      </c>
      <c r="Z1178" s="122">
        <v>3.586</v>
      </c>
      <c r="AA1178" s="122">
        <v>3.356</v>
      </c>
      <c r="AB1178" s="122">
        <v>3.471</v>
      </c>
      <c r="AC1178" s="122">
        <v>3.746</v>
      </c>
      <c r="AD1178" s="122">
        <v>3.516</v>
      </c>
      <c r="AE1178" s="122">
        <v>3.631</v>
      </c>
      <c r="AF1178" s="9">
        <f t="shared" si="1"/>
        <v>1178</v>
      </c>
    </row>
    <row r="1179" ht="15.75" customHeight="1">
      <c r="A1179" s="116">
        <v>44011.0</v>
      </c>
      <c r="B1179" s="122">
        <v>0.617</v>
      </c>
      <c r="C1179" s="122">
        <v>0.383</v>
      </c>
      <c r="D1179" s="122">
        <v>0.5</v>
      </c>
      <c r="E1179" s="123">
        <v>0.967</v>
      </c>
      <c r="F1179" s="122">
        <v>0.7</v>
      </c>
      <c r="G1179" s="123">
        <v>0.833</v>
      </c>
      <c r="H1179" s="122">
        <v>1.375</v>
      </c>
      <c r="I1179" s="123">
        <v>1.23</v>
      </c>
      <c r="J1179" s="122">
        <v>1.303</v>
      </c>
      <c r="K1179" s="123">
        <v>1.701</v>
      </c>
      <c r="L1179" s="122">
        <v>1.572</v>
      </c>
      <c r="M1179" s="123">
        <v>1.636</v>
      </c>
      <c r="N1179" s="122">
        <v>2.027</v>
      </c>
      <c r="O1179" s="123">
        <v>1.914</v>
      </c>
      <c r="P1179" s="122">
        <v>1.97</v>
      </c>
      <c r="Q1179" s="123">
        <v>2.588</v>
      </c>
      <c r="R1179" s="122">
        <v>2.507</v>
      </c>
      <c r="S1179" s="122">
        <v>2.547</v>
      </c>
      <c r="T1179" s="122">
        <v>3.064</v>
      </c>
      <c r="U1179" s="122">
        <v>2.919</v>
      </c>
      <c r="V1179" s="122">
        <v>2.992</v>
      </c>
      <c r="W1179" s="122">
        <v>3.221</v>
      </c>
      <c r="X1179" s="122">
        <v>3.088</v>
      </c>
      <c r="Y1179" s="122">
        <v>3.154</v>
      </c>
      <c r="Z1179" s="122">
        <v>3.586</v>
      </c>
      <c r="AA1179" s="122">
        <v>3.366</v>
      </c>
      <c r="AB1179" s="122">
        <v>3.476</v>
      </c>
      <c r="AC1179" s="122">
        <v>3.756</v>
      </c>
      <c r="AD1179" s="122">
        <v>3.526</v>
      </c>
      <c r="AE1179" s="122">
        <v>3.641</v>
      </c>
      <c r="AF1179" s="9">
        <f t="shared" si="1"/>
        <v>1179</v>
      </c>
    </row>
    <row r="1180" ht="15.75" customHeight="1">
      <c r="A1180" s="116">
        <v>44008.0</v>
      </c>
      <c r="B1180" s="122">
        <v>0.583</v>
      </c>
      <c r="C1180" s="122">
        <v>0.4</v>
      </c>
      <c r="D1180" s="122">
        <v>0.492</v>
      </c>
      <c r="E1180" s="123">
        <v>0.967</v>
      </c>
      <c r="F1180" s="122">
        <v>0.7</v>
      </c>
      <c r="G1180" s="123">
        <v>0.833</v>
      </c>
      <c r="H1180" s="122">
        <v>1.373</v>
      </c>
      <c r="I1180" s="123">
        <v>1.231</v>
      </c>
      <c r="J1180" s="122">
        <v>1.302</v>
      </c>
      <c r="K1180" s="123">
        <v>1.7</v>
      </c>
      <c r="L1180" s="122">
        <v>1.567</v>
      </c>
      <c r="M1180" s="123">
        <v>1.633</v>
      </c>
      <c r="N1180" s="122">
        <v>2.027</v>
      </c>
      <c r="O1180" s="123">
        <v>1.903</v>
      </c>
      <c r="P1180" s="122">
        <v>1.965</v>
      </c>
      <c r="Q1180" s="123">
        <v>2.59</v>
      </c>
      <c r="R1180" s="122">
        <v>2.496</v>
      </c>
      <c r="S1180" s="122">
        <v>2.543</v>
      </c>
      <c r="T1180" s="122">
        <v>3.045</v>
      </c>
      <c r="U1180" s="122">
        <v>2.934</v>
      </c>
      <c r="V1180" s="122">
        <v>2.99</v>
      </c>
      <c r="W1180" s="122">
        <v>3.224</v>
      </c>
      <c r="X1180" s="122">
        <v>3.089</v>
      </c>
      <c r="Y1180" s="122">
        <v>3.156</v>
      </c>
      <c r="Z1180" s="122">
        <v>3.586</v>
      </c>
      <c r="AA1180" s="122">
        <v>3.366</v>
      </c>
      <c r="AB1180" s="122">
        <v>3.476</v>
      </c>
      <c r="AC1180" s="122">
        <v>3.756</v>
      </c>
      <c r="AD1180" s="122">
        <v>3.526</v>
      </c>
      <c r="AE1180" s="122">
        <v>3.641</v>
      </c>
      <c r="AF1180" s="9">
        <f t="shared" si="1"/>
        <v>1180</v>
      </c>
    </row>
    <row r="1181" ht="15.75" customHeight="1">
      <c r="A1181" s="116">
        <v>44007.0</v>
      </c>
      <c r="B1181" s="122">
        <v>0.583</v>
      </c>
      <c r="C1181" s="122">
        <v>0.383</v>
      </c>
      <c r="D1181" s="122">
        <v>0.483</v>
      </c>
      <c r="E1181" s="123">
        <v>0.983</v>
      </c>
      <c r="F1181" s="122">
        <v>0.717</v>
      </c>
      <c r="G1181" s="123">
        <v>0.85</v>
      </c>
      <c r="H1181" s="122">
        <v>1.381</v>
      </c>
      <c r="I1181" s="123">
        <v>1.23</v>
      </c>
      <c r="J1181" s="122">
        <v>1.306</v>
      </c>
      <c r="K1181" s="123">
        <v>1.71</v>
      </c>
      <c r="L1181" s="122">
        <v>1.569</v>
      </c>
      <c r="M1181" s="123">
        <v>1.639</v>
      </c>
      <c r="N1181" s="122">
        <v>2.038</v>
      </c>
      <c r="O1181" s="123">
        <v>1.907</v>
      </c>
      <c r="P1181" s="122">
        <v>1.973</v>
      </c>
      <c r="Q1181" s="123">
        <v>2.606</v>
      </c>
      <c r="R1181" s="122">
        <v>2.48</v>
      </c>
      <c r="S1181" s="122">
        <v>2.543</v>
      </c>
      <c r="T1181" s="122">
        <v>3.036</v>
      </c>
      <c r="U1181" s="122">
        <v>2.951</v>
      </c>
      <c r="V1181" s="122">
        <v>2.994</v>
      </c>
      <c r="W1181" s="122">
        <v>3.241</v>
      </c>
      <c r="X1181" s="122">
        <v>3.078</v>
      </c>
      <c r="Y1181" s="122">
        <v>3.159</v>
      </c>
      <c r="Z1181" s="122">
        <v>3.566</v>
      </c>
      <c r="AA1181" s="122">
        <v>3.356</v>
      </c>
      <c r="AB1181" s="122">
        <v>3.461</v>
      </c>
      <c r="AC1181" s="122">
        <v>3.736</v>
      </c>
      <c r="AD1181" s="122">
        <v>3.516</v>
      </c>
      <c r="AE1181" s="122">
        <v>3.626</v>
      </c>
      <c r="AF1181" s="9">
        <f t="shared" si="1"/>
        <v>1181</v>
      </c>
    </row>
    <row r="1182" ht="15.75" customHeight="1">
      <c r="A1182" s="116">
        <v>44006.0</v>
      </c>
      <c r="B1182" s="122">
        <v>0.567</v>
      </c>
      <c r="C1182" s="122">
        <v>0.383</v>
      </c>
      <c r="D1182" s="122">
        <v>0.475</v>
      </c>
      <c r="E1182" s="123">
        <v>0.983</v>
      </c>
      <c r="F1182" s="122">
        <v>0.717</v>
      </c>
      <c r="G1182" s="123">
        <v>0.85</v>
      </c>
      <c r="H1182" s="122">
        <v>1.37</v>
      </c>
      <c r="I1182" s="123">
        <v>1.293</v>
      </c>
      <c r="J1182" s="122">
        <v>1.331</v>
      </c>
      <c r="K1182" s="123">
        <v>1.705</v>
      </c>
      <c r="L1182" s="122">
        <v>1.608</v>
      </c>
      <c r="M1182" s="123">
        <v>1.656</v>
      </c>
      <c r="N1182" s="122">
        <v>2.039</v>
      </c>
      <c r="O1182" s="123">
        <v>1.924</v>
      </c>
      <c r="P1182" s="122">
        <v>1.981</v>
      </c>
      <c r="Q1182" s="123">
        <v>2.593</v>
      </c>
      <c r="R1182" s="122">
        <v>2.492</v>
      </c>
      <c r="S1182" s="122">
        <v>2.543</v>
      </c>
      <c r="T1182" s="122">
        <v>3.074</v>
      </c>
      <c r="U1182" s="122">
        <v>2.942</v>
      </c>
      <c r="V1182" s="122">
        <v>3.008</v>
      </c>
      <c r="W1182" s="122">
        <v>3.25</v>
      </c>
      <c r="X1182" s="122">
        <v>3.07</v>
      </c>
      <c r="Y1182" s="122">
        <v>3.16</v>
      </c>
      <c r="Z1182" s="122">
        <v>3.606</v>
      </c>
      <c r="AA1182" s="122">
        <v>3.376</v>
      </c>
      <c r="AB1182" s="122">
        <v>3.491</v>
      </c>
      <c r="AC1182" s="122">
        <v>3.776</v>
      </c>
      <c r="AD1182" s="122">
        <v>3.546</v>
      </c>
      <c r="AE1182" s="122">
        <v>3.661</v>
      </c>
      <c r="AF1182" s="9">
        <f t="shared" si="1"/>
        <v>1182</v>
      </c>
    </row>
    <row r="1183" ht="15.75" customHeight="1">
      <c r="A1183" s="116">
        <v>44005.0</v>
      </c>
      <c r="B1183" s="122">
        <v>0.633</v>
      </c>
      <c r="C1183" s="122">
        <v>0.4</v>
      </c>
      <c r="D1183" s="122">
        <v>0.517</v>
      </c>
      <c r="E1183" s="123">
        <v>0.983</v>
      </c>
      <c r="F1183" s="122">
        <v>0.717</v>
      </c>
      <c r="G1183" s="123">
        <v>0.85</v>
      </c>
      <c r="H1183" s="122">
        <v>1.426</v>
      </c>
      <c r="I1183" s="123">
        <v>1.224</v>
      </c>
      <c r="J1183" s="122">
        <v>1.325</v>
      </c>
      <c r="K1183" s="123">
        <v>1.75</v>
      </c>
      <c r="L1183" s="122">
        <v>1.566</v>
      </c>
      <c r="M1183" s="123">
        <v>1.658</v>
      </c>
      <c r="N1183" s="122">
        <v>2.074</v>
      </c>
      <c r="O1183" s="123">
        <v>1.907</v>
      </c>
      <c r="P1183" s="122">
        <v>1.99</v>
      </c>
      <c r="Q1183" s="123">
        <v>2.596</v>
      </c>
      <c r="R1183" s="122">
        <v>2.497</v>
      </c>
      <c r="S1183" s="122">
        <v>2.546</v>
      </c>
      <c r="T1183" s="122">
        <v>3.073</v>
      </c>
      <c r="U1183" s="122">
        <v>2.943</v>
      </c>
      <c r="V1183" s="122">
        <v>3.008</v>
      </c>
      <c r="W1183" s="122">
        <v>3.243</v>
      </c>
      <c r="X1183" s="122">
        <v>3.065</v>
      </c>
      <c r="Y1183" s="122">
        <v>3.154</v>
      </c>
      <c r="Z1183" s="122">
        <v>3.606</v>
      </c>
      <c r="AA1183" s="122">
        <v>3.376</v>
      </c>
      <c r="AB1183" s="122">
        <v>3.491</v>
      </c>
      <c r="AC1183" s="122">
        <v>3.776</v>
      </c>
      <c r="AD1183" s="122">
        <v>3.546</v>
      </c>
      <c r="AE1183" s="122">
        <v>3.661</v>
      </c>
      <c r="AF1183" s="9">
        <f t="shared" si="1"/>
        <v>1183</v>
      </c>
    </row>
    <row r="1184" ht="15.75" customHeight="1">
      <c r="A1184" s="116">
        <v>44004.0</v>
      </c>
      <c r="B1184" s="122">
        <v>0.633</v>
      </c>
      <c r="C1184" s="122">
        <v>0.417</v>
      </c>
      <c r="D1184" s="122">
        <v>0.525</v>
      </c>
      <c r="E1184" s="123">
        <v>0.983</v>
      </c>
      <c r="F1184" s="122">
        <v>0.717</v>
      </c>
      <c r="G1184" s="123">
        <v>0.85</v>
      </c>
      <c r="H1184" s="122">
        <v>1.529</v>
      </c>
      <c r="I1184" s="123">
        <v>1.243</v>
      </c>
      <c r="J1184" s="122">
        <v>1.386</v>
      </c>
      <c r="K1184" s="123">
        <v>1.848</v>
      </c>
      <c r="L1184" s="122">
        <v>1.588</v>
      </c>
      <c r="M1184" s="123">
        <v>1.718</v>
      </c>
      <c r="N1184" s="122">
        <v>2.168</v>
      </c>
      <c r="O1184" s="123">
        <v>1.934</v>
      </c>
      <c r="P1184" s="122">
        <v>2.051</v>
      </c>
      <c r="Q1184" s="123">
        <v>2.609</v>
      </c>
      <c r="R1184" s="122">
        <v>2.491</v>
      </c>
      <c r="S1184" s="122">
        <v>2.55</v>
      </c>
      <c r="T1184" s="122">
        <v>3.079</v>
      </c>
      <c r="U1184" s="122">
        <v>2.942</v>
      </c>
      <c r="V1184" s="122">
        <v>3.011</v>
      </c>
      <c r="W1184" s="122">
        <v>3.244</v>
      </c>
      <c r="X1184" s="122">
        <v>3.066</v>
      </c>
      <c r="Y1184" s="122">
        <v>3.155</v>
      </c>
      <c r="Z1184" s="122">
        <v>3.606</v>
      </c>
      <c r="AA1184" s="122">
        <v>3.376</v>
      </c>
      <c r="AB1184" s="122">
        <v>3.491</v>
      </c>
      <c r="AC1184" s="122">
        <v>3.776</v>
      </c>
      <c r="AD1184" s="122">
        <v>3.546</v>
      </c>
      <c r="AE1184" s="122">
        <v>3.661</v>
      </c>
      <c r="AF1184" s="9">
        <f t="shared" si="1"/>
        <v>1184</v>
      </c>
    </row>
    <row r="1185" ht="15.75" customHeight="1">
      <c r="A1185" s="116">
        <v>44001.0</v>
      </c>
      <c r="B1185" s="122">
        <v>0.633</v>
      </c>
      <c r="C1185" s="122">
        <v>0.4</v>
      </c>
      <c r="D1185" s="122">
        <v>0.517</v>
      </c>
      <c r="E1185" s="123">
        <v>1.0</v>
      </c>
      <c r="F1185" s="122">
        <v>0.75</v>
      </c>
      <c r="G1185" s="123">
        <v>0.875</v>
      </c>
      <c r="H1185" s="122">
        <v>1.492</v>
      </c>
      <c r="I1185" s="123">
        <v>1.233</v>
      </c>
      <c r="J1185" s="122">
        <v>1.363</v>
      </c>
      <c r="K1185" s="123">
        <v>1.823</v>
      </c>
      <c r="L1185" s="122">
        <v>1.583</v>
      </c>
      <c r="M1185" s="123">
        <v>1.703</v>
      </c>
      <c r="N1185" s="122">
        <v>2.154</v>
      </c>
      <c r="O1185" s="123">
        <v>1.932</v>
      </c>
      <c r="P1185" s="122">
        <v>2.043</v>
      </c>
      <c r="Q1185" s="123">
        <v>2.613</v>
      </c>
      <c r="R1185" s="122">
        <v>2.478</v>
      </c>
      <c r="S1185" s="122">
        <v>2.546</v>
      </c>
      <c r="T1185" s="122">
        <v>3.086</v>
      </c>
      <c r="U1185" s="122">
        <v>2.941</v>
      </c>
      <c r="V1185" s="122">
        <v>3.014</v>
      </c>
      <c r="W1185" s="122">
        <v>3.249</v>
      </c>
      <c r="X1185" s="122">
        <v>3.076</v>
      </c>
      <c r="Y1185" s="122">
        <v>3.163</v>
      </c>
      <c r="Z1185" s="122">
        <v>3.625</v>
      </c>
      <c r="AA1185" s="122">
        <v>3.388</v>
      </c>
      <c r="AB1185" s="122">
        <v>3.506</v>
      </c>
      <c r="AC1185" s="122">
        <v>3.775</v>
      </c>
      <c r="AD1185" s="122">
        <v>3.538</v>
      </c>
      <c r="AE1185" s="122">
        <v>3.656</v>
      </c>
      <c r="AF1185" s="9">
        <f t="shared" si="1"/>
        <v>1185</v>
      </c>
    </row>
    <row r="1186" ht="15.75" customHeight="1">
      <c r="A1186" s="116">
        <v>44000.0</v>
      </c>
      <c r="B1186" s="122">
        <v>0.667</v>
      </c>
      <c r="C1186" s="122">
        <v>0.483</v>
      </c>
      <c r="D1186" s="122">
        <v>0.575</v>
      </c>
      <c r="E1186" s="123">
        <v>0.967</v>
      </c>
      <c r="F1186" s="122">
        <v>0.7</v>
      </c>
      <c r="G1186" s="123">
        <v>0.833</v>
      </c>
      <c r="H1186" s="122">
        <v>1.453</v>
      </c>
      <c r="I1186" s="123">
        <v>1.231</v>
      </c>
      <c r="J1186" s="122">
        <v>1.342</v>
      </c>
      <c r="K1186" s="123">
        <v>1.792</v>
      </c>
      <c r="L1186" s="122">
        <v>1.571</v>
      </c>
      <c r="M1186" s="123">
        <v>1.682</v>
      </c>
      <c r="N1186" s="122">
        <v>2.132</v>
      </c>
      <c r="O1186" s="123">
        <v>1.911</v>
      </c>
      <c r="P1186" s="122">
        <v>2.021</v>
      </c>
      <c r="Q1186" s="123">
        <v>2.6</v>
      </c>
      <c r="R1186" s="122">
        <v>2.491</v>
      </c>
      <c r="S1186" s="122">
        <v>2.546</v>
      </c>
      <c r="T1186" s="122">
        <v>3.054</v>
      </c>
      <c r="U1186" s="122">
        <v>2.947</v>
      </c>
      <c r="V1186" s="122">
        <v>3.001</v>
      </c>
      <c r="W1186" s="122">
        <v>3.228</v>
      </c>
      <c r="X1186" s="122">
        <v>3.089</v>
      </c>
      <c r="Y1186" s="122">
        <v>3.158</v>
      </c>
      <c r="Z1186" s="122">
        <v>3.586</v>
      </c>
      <c r="AA1186" s="122">
        <v>3.376</v>
      </c>
      <c r="AB1186" s="122">
        <v>3.481</v>
      </c>
      <c r="AC1186" s="122">
        <v>3.746</v>
      </c>
      <c r="AD1186" s="122">
        <v>3.536</v>
      </c>
      <c r="AE1186" s="122">
        <v>3.641</v>
      </c>
      <c r="AF1186" s="9">
        <f t="shared" si="1"/>
        <v>1186</v>
      </c>
    </row>
    <row r="1187" ht="15.75" customHeight="1">
      <c r="A1187" s="116">
        <v>43999.0</v>
      </c>
      <c r="B1187" s="122">
        <v>0.717</v>
      </c>
      <c r="C1187" s="122">
        <v>0.55</v>
      </c>
      <c r="D1187" s="122">
        <v>0.633</v>
      </c>
      <c r="E1187" s="123">
        <v>1.018</v>
      </c>
      <c r="F1187" s="122">
        <v>0.741</v>
      </c>
      <c r="G1187" s="123">
        <v>0.88</v>
      </c>
      <c r="H1187" s="122">
        <v>1.415</v>
      </c>
      <c r="I1187" s="123">
        <v>1.274</v>
      </c>
      <c r="J1187" s="122">
        <v>1.344</v>
      </c>
      <c r="K1187" s="123">
        <v>1.733</v>
      </c>
      <c r="L1187" s="122">
        <v>1.564</v>
      </c>
      <c r="M1187" s="123">
        <v>1.648</v>
      </c>
      <c r="N1187" s="122">
        <v>2.05</v>
      </c>
      <c r="O1187" s="123">
        <v>1.855</v>
      </c>
      <c r="P1187" s="122">
        <v>1.952</v>
      </c>
      <c r="Q1187" s="123">
        <v>2.582</v>
      </c>
      <c r="R1187" s="122">
        <v>2.484</v>
      </c>
      <c r="S1187" s="122">
        <v>2.533</v>
      </c>
      <c r="T1187" s="122">
        <v>3.087</v>
      </c>
      <c r="U1187" s="122">
        <v>2.941</v>
      </c>
      <c r="V1187" s="122">
        <v>3.014</v>
      </c>
      <c r="W1187" s="122">
        <v>3.27</v>
      </c>
      <c r="X1187" s="122">
        <v>3.051</v>
      </c>
      <c r="Y1187" s="122">
        <v>3.161</v>
      </c>
      <c r="Z1187" s="122">
        <v>3.586</v>
      </c>
      <c r="AA1187" s="122">
        <v>3.376</v>
      </c>
      <c r="AB1187" s="122">
        <v>3.481</v>
      </c>
      <c r="AC1187" s="122">
        <v>3.744</v>
      </c>
      <c r="AD1187" s="122">
        <v>3.534</v>
      </c>
      <c r="AE1187" s="122">
        <v>3.639</v>
      </c>
      <c r="AF1187" s="9">
        <f t="shared" si="1"/>
        <v>1187</v>
      </c>
    </row>
    <row r="1188" ht="15.75" customHeight="1">
      <c r="A1188" s="116">
        <v>43998.0</v>
      </c>
      <c r="B1188" s="122">
        <v>0.741</v>
      </c>
      <c r="C1188" s="122">
        <v>0.523</v>
      </c>
      <c r="D1188" s="122">
        <v>0.632</v>
      </c>
      <c r="E1188" s="123">
        <v>1.0</v>
      </c>
      <c r="F1188" s="122">
        <v>0.717</v>
      </c>
      <c r="G1188" s="123">
        <v>0.858</v>
      </c>
      <c r="H1188" s="122">
        <v>1.418</v>
      </c>
      <c r="I1188" s="123">
        <v>1.265</v>
      </c>
      <c r="J1188" s="122">
        <v>1.341</v>
      </c>
      <c r="K1188" s="123">
        <v>1.746</v>
      </c>
      <c r="L1188" s="122">
        <v>1.554</v>
      </c>
      <c r="M1188" s="123">
        <v>1.65</v>
      </c>
      <c r="N1188" s="122">
        <v>2.074</v>
      </c>
      <c r="O1188" s="123">
        <v>1.844</v>
      </c>
      <c r="P1188" s="122">
        <v>1.959</v>
      </c>
      <c r="Q1188" s="123">
        <v>2.592</v>
      </c>
      <c r="R1188" s="122">
        <v>2.488</v>
      </c>
      <c r="S1188" s="122">
        <v>2.54</v>
      </c>
      <c r="T1188" s="122">
        <v>3.074</v>
      </c>
      <c r="U1188" s="122">
        <v>2.942</v>
      </c>
      <c r="V1188" s="122">
        <v>3.008</v>
      </c>
      <c r="W1188" s="122">
        <v>3.243</v>
      </c>
      <c r="X1188" s="122">
        <v>3.093</v>
      </c>
      <c r="Y1188" s="122">
        <v>3.168</v>
      </c>
      <c r="Z1188" s="122">
        <v>3.586</v>
      </c>
      <c r="AA1188" s="122">
        <v>3.376</v>
      </c>
      <c r="AB1188" s="122">
        <v>3.481</v>
      </c>
      <c r="AC1188" s="122">
        <v>3.744</v>
      </c>
      <c r="AD1188" s="122">
        <v>3.534</v>
      </c>
      <c r="AE1188" s="122">
        <v>3.639</v>
      </c>
      <c r="AF1188" s="9">
        <f t="shared" si="1"/>
        <v>1188</v>
      </c>
    </row>
    <row r="1189" ht="15.75" customHeight="1">
      <c r="A1189" s="116">
        <v>43997.0</v>
      </c>
      <c r="B1189" s="122">
        <v>0.755</v>
      </c>
      <c r="C1189" s="122">
        <v>0.514</v>
      </c>
      <c r="D1189" s="122">
        <v>0.634</v>
      </c>
      <c r="E1189" s="123">
        <v>1.014</v>
      </c>
      <c r="F1189" s="122">
        <v>0.75</v>
      </c>
      <c r="G1189" s="123">
        <v>0.882</v>
      </c>
      <c r="H1189" s="122">
        <v>1.424</v>
      </c>
      <c r="I1189" s="123">
        <v>1.244</v>
      </c>
      <c r="J1189" s="122">
        <v>1.334</v>
      </c>
      <c r="K1189" s="123">
        <v>1.746</v>
      </c>
      <c r="L1189" s="122">
        <v>1.537</v>
      </c>
      <c r="M1189" s="123">
        <v>1.642</v>
      </c>
      <c r="N1189" s="122">
        <v>2.068</v>
      </c>
      <c r="O1189" s="123">
        <v>1.83</v>
      </c>
      <c r="P1189" s="122">
        <v>1.949</v>
      </c>
      <c r="Q1189" s="123">
        <v>2.598</v>
      </c>
      <c r="R1189" s="122">
        <v>2.459</v>
      </c>
      <c r="S1189" s="122">
        <v>2.528</v>
      </c>
      <c r="T1189" s="122">
        <v>3.088</v>
      </c>
      <c r="U1189" s="122">
        <v>2.937</v>
      </c>
      <c r="V1189" s="122">
        <v>3.013</v>
      </c>
      <c r="W1189" s="122">
        <v>3.28</v>
      </c>
      <c r="X1189" s="122">
        <v>3.063</v>
      </c>
      <c r="Y1189" s="122">
        <v>3.171</v>
      </c>
      <c r="Z1189" s="122">
        <v>3.59</v>
      </c>
      <c r="AA1189" s="122">
        <v>3.394</v>
      </c>
      <c r="AB1189" s="122">
        <v>3.492</v>
      </c>
      <c r="AC1189" s="122">
        <v>3.75</v>
      </c>
      <c r="AD1189" s="122">
        <v>3.55</v>
      </c>
      <c r="AE1189" s="122">
        <v>3.65</v>
      </c>
      <c r="AF1189" s="9">
        <f t="shared" si="1"/>
        <v>1189</v>
      </c>
    </row>
    <row r="1190" ht="15.75" customHeight="1">
      <c r="A1190" s="116">
        <v>43994.0</v>
      </c>
      <c r="B1190" s="122">
        <v>0.773</v>
      </c>
      <c r="C1190" s="122">
        <v>0.527</v>
      </c>
      <c r="D1190" s="122">
        <v>0.65</v>
      </c>
      <c r="E1190" s="123">
        <v>1.0</v>
      </c>
      <c r="F1190" s="122">
        <v>0.717</v>
      </c>
      <c r="G1190" s="123">
        <v>0.858</v>
      </c>
      <c r="H1190" s="122">
        <v>1.429</v>
      </c>
      <c r="I1190" s="123">
        <v>1.241</v>
      </c>
      <c r="J1190" s="122">
        <v>1.335</v>
      </c>
      <c r="K1190" s="123">
        <v>1.73</v>
      </c>
      <c r="L1190" s="122">
        <v>1.537</v>
      </c>
      <c r="M1190" s="123">
        <v>1.633</v>
      </c>
      <c r="N1190" s="122">
        <v>2.031</v>
      </c>
      <c r="O1190" s="123">
        <v>1.832</v>
      </c>
      <c r="P1190" s="122">
        <v>1.931</v>
      </c>
      <c r="Q1190" s="123">
        <v>2.609</v>
      </c>
      <c r="R1190" s="122">
        <v>2.477</v>
      </c>
      <c r="S1190" s="122">
        <v>2.543</v>
      </c>
      <c r="T1190" s="122">
        <v>3.081</v>
      </c>
      <c r="U1190" s="122">
        <v>2.943</v>
      </c>
      <c r="V1190" s="122">
        <v>3.012</v>
      </c>
      <c r="W1190" s="122">
        <v>3.25</v>
      </c>
      <c r="X1190" s="122">
        <v>3.094</v>
      </c>
      <c r="Y1190" s="122">
        <v>3.172</v>
      </c>
      <c r="Z1190" s="122">
        <v>3.616</v>
      </c>
      <c r="AA1190" s="122">
        <v>3.386</v>
      </c>
      <c r="AB1190" s="122">
        <v>3.501</v>
      </c>
      <c r="AC1190" s="122">
        <v>3.764</v>
      </c>
      <c r="AD1190" s="122">
        <v>3.554</v>
      </c>
      <c r="AE1190" s="122">
        <v>3.659</v>
      </c>
      <c r="AF1190" s="9">
        <f t="shared" si="1"/>
        <v>1190</v>
      </c>
    </row>
    <row r="1191" ht="15.75" customHeight="1">
      <c r="A1191" s="116">
        <v>43993.0</v>
      </c>
      <c r="B1191" s="122">
        <v>0.791</v>
      </c>
      <c r="C1191" s="122">
        <v>0.545</v>
      </c>
      <c r="D1191" s="122">
        <v>0.668</v>
      </c>
      <c r="E1191" s="123">
        <v>1.045</v>
      </c>
      <c r="F1191" s="122">
        <v>0.773</v>
      </c>
      <c r="G1191" s="123">
        <v>0.909</v>
      </c>
      <c r="H1191" s="122">
        <v>1.433</v>
      </c>
      <c r="I1191" s="123">
        <v>1.217</v>
      </c>
      <c r="J1191" s="122">
        <v>1.325</v>
      </c>
      <c r="K1191" s="123">
        <v>1.708</v>
      </c>
      <c r="L1191" s="122">
        <v>1.516</v>
      </c>
      <c r="M1191" s="123">
        <v>1.612</v>
      </c>
      <c r="N1191" s="122">
        <v>1.982</v>
      </c>
      <c r="O1191" s="123">
        <v>1.815</v>
      </c>
      <c r="P1191" s="122">
        <v>1.898</v>
      </c>
      <c r="Q1191" s="123">
        <v>2.6</v>
      </c>
      <c r="R1191" s="122">
        <v>2.472</v>
      </c>
      <c r="S1191" s="122">
        <v>2.536</v>
      </c>
      <c r="T1191" s="122">
        <v>3.072</v>
      </c>
      <c r="U1191" s="122">
        <v>2.928</v>
      </c>
      <c r="V1191" s="122">
        <v>3.0</v>
      </c>
      <c r="W1191" s="122">
        <v>3.273</v>
      </c>
      <c r="X1191" s="122">
        <v>3.048</v>
      </c>
      <c r="Y1191" s="122">
        <v>3.16</v>
      </c>
      <c r="Z1191" s="122">
        <v>3.616</v>
      </c>
      <c r="AA1191" s="122">
        <v>3.386</v>
      </c>
      <c r="AB1191" s="122">
        <v>3.501</v>
      </c>
      <c r="AC1191" s="122">
        <v>3.764</v>
      </c>
      <c r="AD1191" s="122">
        <v>3.554</v>
      </c>
      <c r="AE1191" s="122">
        <v>3.659</v>
      </c>
      <c r="AF1191" s="9">
        <f t="shared" si="1"/>
        <v>1191</v>
      </c>
    </row>
    <row r="1192" ht="15.75" customHeight="1">
      <c r="A1192" s="116">
        <v>43992.0</v>
      </c>
      <c r="B1192" s="122">
        <v>0.856</v>
      </c>
      <c r="C1192" s="122">
        <v>0.609</v>
      </c>
      <c r="D1192" s="122">
        <v>0.733</v>
      </c>
      <c r="E1192" s="123">
        <v>1.25</v>
      </c>
      <c r="F1192" s="122">
        <v>0.95</v>
      </c>
      <c r="G1192" s="123">
        <v>1.1</v>
      </c>
      <c r="H1192" s="122">
        <v>1.525</v>
      </c>
      <c r="I1192" s="123">
        <v>1.271</v>
      </c>
      <c r="J1192" s="122">
        <v>1.398</v>
      </c>
      <c r="K1192" s="123">
        <v>1.774</v>
      </c>
      <c r="L1192" s="122">
        <v>1.55</v>
      </c>
      <c r="M1192" s="123">
        <v>1.662</v>
      </c>
      <c r="N1192" s="122">
        <v>2.023</v>
      </c>
      <c r="O1192" s="123">
        <v>1.829</v>
      </c>
      <c r="P1192" s="122">
        <v>1.926</v>
      </c>
      <c r="Q1192" s="123">
        <v>2.69</v>
      </c>
      <c r="R1192" s="122">
        <v>2.515</v>
      </c>
      <c r="S1192" s="122">
        <v>2.603</v>
      </c>
      <c r="T1192" s="122">
        <v>3.09</v>
      </c>
      <c r="U1192" s="122">
        <v>2.964</v>
      </c>
      <c r="V1192" s="122">
        <v>3.027</v>
      </c>
      <c r="W1192" s="122">
        <v>3.313</v>
      </c>
      <c r="X1192" s="122">
        <v>3.063</v>
      </c>
      <c r="Y1192" s="122">
        <v>3.188</v>
      </c>
      <c r="Z1192" s="122">
        <v>3.64</v>
      </c>
      <c r="AA1192" s="122">
        <v>3.43</v>
      </c>
      <c r="AB1192" s="122">
        <v>3.535</v>
      </c>
      <c r="AC1192" s="122">
        <v>3.79</v>
      </c>
      <c r="AD1192" s="122">
        <v>3.6</v>
      </c>
      <c r="AE1192" s="122">
        <v>3.695</v>
      </c>
      <c r="AF1192" s="9">
        <f t="shared" si="1"/>
        <v>1192</v>
      </c>
    </row>
    <row r="1193" ht="15.75" customHeight="1">
      <c r="A1193" s="116">
        <v>43991.0</v>
      </c>
      <c r="B1193" s="122">
        <v>0.818</v>
      </c>
      <c r="C1193" s="122">
        <v>0.625</v>
      </c>
      <c r="D1193" s="122">
        <v>0.721</v>
      </c>
      <c r="E1193" s="123">
        <v>1.25</v>
      </c>
      <c r="F1193" s="122">
        <v>0.95</v>
      </c>
      <c r="G1193" s="123">
        <v>1.1</v>
      </c>
      <c r="H1193" s="122">
        <v>1.551</v>
      </c>
      <c r="I1193" s="123">
        <v>1.399</v>
      </c>
      <c r="J1193" s="122">
        <v>1.475</v>
      </c>
      <c r="K1193" s="123">
        <v>1.79</v>
      </c>
      <c r="L1193" s="122">
        <v>1.641</v>
      </c>
      <c r="M1193" s="123">
        <v>1.716</v>
      </c>
      <c r="N1193" s="122">
        <v>2.028</v>
      </c>
      <c r="O1193" s="123">
        <v>1.884</v>
      </c>
      <c r="P1193" s="122">
        <v>1.956</v>
      </c>
      <c r="Q1193" s="123">
        <v>2.695</v>
      </c>
      <c r="R1193" s="122">
        <v>2.518</v>
      </c>
      <c r="S1193" s="122">
        <v>2.607</v>
      </c>
      <c r="T1193" s="122">
        <v>3.124</v>
      </c>
      <c r="U1193" s="122">
        <v>2.978</v>
      </c>
      <c r="V1193" s="122">
        <v>3.051</v>
      </c>
      <c r="W1193" s="122">
        <v>3.331</v>
      </c>
      <c r="X1193" s="122">
        <v>3.063</v>
      </c>
      <c r="Y1193" s="122">
        <v>3.197</v>
      </c>
      <c r="Z1193" s="122">
        <v>3.7</v>
      </c>
      <c r="AA1193" s="122">
        <v>3.45</v>
      </c>
      <c r="AB1193" s="122">
        <v>3.575</v>
      </c>
      <c r="AC1193" s="122">
        <v>3.81</v>
      </c>
      <c r="AD1193" s="122">
        <v>3.6</v>
      </c>
      <c r="AE1193" s="122">
        <v>3.705</v>
      </c>
      <c r="AF1193" s="9">
        <f t="shared" si="1"/>
        <v>1193</v>
      </c>
    </row>
    <row r="1194" ht="15.75" customHeight="1">
      <c r="A1194" s="116">
        <v>43990.0</v>
      </c>
      <c r="B1194" s="122">
        <v>0.925</v>
      </c>
      <c r="C1194" s="122">
        <v>0.675</v>
      </c>
      <c r="D1194" s="122">
        <v>0.8</v>
      </c>
      <c r="E1194" s="123">
        <v>1.3</v>
      </c>
      <c r="F1194" s="122">
        <v>1.033</v>
      </c>
      <c r="G1194" s="123">
        <v>1.167</v>
      </c>
      <c r="H1194" s="122">
        <v>1.546</v>
      </c>
      <c r="I1194" s="123">
        <v>1.401</v>
      </c>
      <c r="J1194" s="122">
        <v>1.474</v>
      </c>
      <c r="K1194" s="123">
        <v>1.797</v>
      </c>
      <c r="L1194" s="122">
        <v>1.643</v>
      </c>
      <c r="M1194" s="123">
        <v>1.72</v>
      </c>
      <c r="N1194" s="122">
        <v>2.047</v>
      </c>
      <c r="O1194" s="123">
        <v>1.885</v>
      </c>
      <c r="P1194" s="122">
        <v>1.966</v>
      </c>
      <c r="Q1194" s="123">
        <v>2.696</v>
      </c>
      <c r="R1194" s="122">
        <v>2.521</v>
      </c>
      <c r="S1194" s="122">
        <v>2.609</v>
      </c>
      <c r="T1194" s="122">
        <v>3.131</v>
      </c>
      <c r="U1194" s="122">
        <v>2.986</v>
      </c>
      <c r="V1194" s="122">
        <v>3.058</v>
      </c>
      <c r="W1194" s="122">
        <v>3.321</v>
      </c>
      <c r="X1194" s="122">
        <v>3.084</v>
      </c>
      <c r="Y1194" s="122">
        <v>3.203</v>
      </c>
      <c r="Z1194" s="122">
        <v>3.62</v>
      </c>
      <c r="AA1194" s="122">
        <v>3.41</v>
      </c>
      <c r="AB1194" s="122">
        <v>3.515</v>
      </c>
      <c r="AC1194" s="122">
        <v>3.79</v>
      </c>
      <c r="AD1194" s="122">
        <v>3.58</v>
      </c>
      <c r="AE1194" s="122">
        <v>3.685</v>
      </c>
      <c r="AF1194" s="9">
        <f t="shared" si="1"/>
        <v>1194</v>
      </c>
    </row>
    <row r="1195" ht="15.75" customHeight="1">
      <c r="A1195" s="116">
        <v>43987.0</v>
      </c>
      <c r="B1195" s="122">
        <v>0.938</v>
      </c>
      <c r="C1195" s="122">
        <v>0.688</v>
      </c>
      <c r="D1195" s="122">
        <v>0.813</v>
      </c>
      <c r="E1195" s="123">
        <v>1.32</v>
      </c>
      <c r="F1195" s="122">
        <v>1.045</v>
      </c>
      <c r="G1195" s="123">
        <v>1.183</v>
      </c>
      <c r="H1195" s="122">
        <v>1.581</v>
      </c>
      <c r="I1195" s="123">
        <v>1.42</v>
      </c>
      <c r="J1195" s="122">
        <v>1.501</v>
      </c>
      <c r="K1195" s="123">
        <v>1.826</v>
      </c>
      <c r="L1195" s="122">
        <v>1.639</v>
      </c>
      <c r="M1195" s="123">
        <v>1.732</v>
      </c>
      <c r="N1195" s="122">
        <v>2.07</v>
      </c>
      <c r="O1195" s="123">
        <v>1.858</v>
      </c>
      <c r="P1195" s="122">
        <v>1.964</v>
      </c>
      <c r="Q1195" s="123">
        <v>2.686</v>
      </c>
      <c r="R1195" s="122">
        <v>2.535</v>
      </c>
      <c r="S1195" s="122">
        <v>2.611</v>
      </c>
      <c r="T1195" s="122">
        <v>3.106</v>
      </c>
      <c r="U1195" s="122">
        <v>2.973</v>
      </c>
      <c r="V1195" s="122">
        <v>3.039</v>
      </c>
      <c r="W1195" s="122">
        <v>3.313</v>
      </c>
      <c r="X1195" s="122">
        <v>3.069</v>
      </c>
      <c r="Y1195" s="122">
        <v>3.191</v>
      </c>
      <c r="Z1195" s="122">
        <v>3.6</v>
      </c>
      <c r="AA1195" s="122">
        <v>3.41</v>
      </c>
      <c r="AB1195" s="122">
        <v>3.505</v>
      </c>
      <c r="AC1195" s="122">
        <v>3.77</v>
      </c>
      <c r="AD1195" s="122">
        <v>3.58</v>
      </c>
      <c r="AE1195" s="122">
        <v>3.675</v>
      </c>
      <c r="AF1195" s="9">
        <f t="shared" si="1"/>
        <v>1195</v>
      </c>
    </row>
    <row r="1196" ht="15.75" customHeight="1">
      <c r="A1196" s="116">
        <v>43986.0</v>
      </c>
      <c r="B1196" s="122">
        <v>0.938</v>
      </c>
      <c r="C1196" s="122">
        <v>0.688</v>
      </c>
      <c r="D1196" s="122">
        <v>0.813</v>
      </c>
      <c r="E1196" s="123">
        <v>1.317</v>
      </c>
      <c r="F1196" s="122">
        <v>1.033</v>
      </c>
      <c r="G1196" s="123">
        <v>1.175</v>
      </c>
      <c r="H1196" s="122">
        <v>1.594</v>
      </c>
      <c r="I1196" s="123">
        <v>1.48</v>
      </c>
      <c r="J1196" s="122">
        <v>1.537</v>
      </c>
      <c r="K1196" s="123">
        <v>1.829</v>
      </c>
      <c r="L1196" s="122">
        <v>1.679</v>
      </c>
      <c r="M1196" s="123">
        <v>1.754</v>
      </c>
      <c r="N1196" s="122">
        <v>2.065</v>
      </c>
      <c r="O1196" s="123">
        <v>1.877</v>
      </c>
      <c r="P1196" s="122">
        <v>1.971</v>
      </c>
      <c r="Q1196" s="123">
        <v>2.699</v>
      </c>
      <c r="R1196" s="122">
        <v>2.528</v>
      </c>
      <c r="S1196" s="122">
        <v>2.614</v>
      </c>
      <c r="T1196" s="122">
        <v>3.099</v>
      </c>
      <c r="U1196" s="122">
        <v>2.972</v>
      </c>
      <c r="V1196" s="122">
        <v>3.036</v>
      </c>
      <c r="W1196" s="122">
        <v>3.338</v>
      </c>
      <c r="X1196" s="122">
        <v>3.056</v>
      </c>
      <c r="Y1196" s="122">
        <v>3.197</v>
      </c>
      <c r="Z1196" s="122">
        <v>3.71</v>
      </c>
      <c r="AA1196" s="122">
        <v>3.46</v>
      </c>
      <c r="AB1196" s="122">
        <v>3.585</v>
      </c>
      <c r="AC1196" s="122">
        <v>3.79</v>
      </c>
      <c r="AD1196" s="122">
        <v>3.58</v>
      </c>
      <c r="AE1196" s="122">
        <v>3.685</v>
      </c>
      <c r="AF1196" s="9">
        <f t="shared" si="1"/>
        <v>1196</v>
      </c>
    </row>
    <row r="1197" ht="15.75" customHeight="1">
      <c r="A1197" s="116">
        <v>43985.0</v>
      </c>
      <c r="B1197" s="122">
        <v>0.938</v>
      </c>
      <c r="C1197" s="122">
        <v>0.688</v>
      </c>
      <c r="D1197" s="122">
        <v>0.813</v>
      </c>
      <c r="E1197" s="123">
        <v>1.41</v>
      </c>
      <c r="F1197" s="122">
        <v>1.208</v>
      </c>
      <c r="G1197" s="123">
        <v>1.309</v>
      </c>
      <c r="H1197" s="122">
        <v>1.654</v>
      </c>
      <c r="I1197" s="123">
        <v>1.51</v>
      </c>
      <c r="J1197" s="122">
        <v>1.582</v>
      </c>
      <c r="K1197" s="123">
        <v>1.873</v>
      </c>
      <c r="L1197" s="122">
        <v>1.71</v>
      </c>
      <c r="M1197" s="123">
        <v>1.791</v>
      </c>
      <c r="N1197" s="122">
        <v>2.093</v>
      </c>
      <c r="O1197" s="123">
        <v>1.909</v>
      </c>
      <c r="P1197" s="122">
        <v>2.001</v>
      </c>
      <c r="Q1197" s="123">
        <v>2.647</v>
      </c>
      <c r="R1197" s="122">
        <v>2.527</v>
      </c>
      <c r="S1197" s="122">
        <v>2.587</v>
      </c>
      <c r="T1197" s="122">
        <v>3.11</v>
      </c>
      <c r="U1197" s="122">
        <v>2.927</v>
      </c>
      <c r="V1197" s="122">
        <v>3.018</v>
      </c>
      <c r="W1197" s="122">
        <v>3.325</v>
      </c>
      <c r="X1197" s="122">
        <v>3.044</v>
      </c>
      <c r="Y1197" s="122">
        <v>3.184</v>
      </c>
      <c r="Z1197" s="122">
        <v>3.61</v>
      </c>
      <c r="AA1197" s="122">
        <v>3.41</v>
      </c>
      <c r="AB1197" s="122">
        <v>3.51</v>
      </c>
      <c r="AC1197" s="122">
        <v>3.78</v>
      </c>
      <c r="AD1197" s="122">
        <v>3.59</v>
      </c>
      <c r="AE1197" s="122">
        <v>3.685</v>
      </c>
      <c r="AF1197" s="9">
        <f t="shared" si="1"/>
        <v>1197</v>
      </c>
    </row>
    <row r="1198" ht="15.75" customHeight="1">
      <c r="A1198" s="116">
        <v>43984.0</v>
      </c>
      <c r="B1198" s="122">
        <v>0.983</v>
      </c>
      <c r="C1198" s="122">
        <v>0.733</v>
      </c>
      <c r="D1198" s="122">
        <v>0.858</v>
      </c>
      <c r="E1198" s="123">
        <v>1.433</v>
      </c>
      <c r="F1198" s="122">
        <v>1.167</v>
      </c>
      <c r="G1198" s="123">
        <v>1.3</v>
      </c>
      <c r="H1198" s="122">
        <v>1.639</v>
      </c>
      <c r="I1198" s="123">
        <v>1.535</v>
      </c>
      <c r="J1198" s="122">
        <v>1.587</v>
      </c>
      <c r="K1198" s="123">
        <v>1.883</v>
      </c>
      <c r="L1198" s="122">
        <v>1.752</v>
      </c>
      <c r="M1198" s="123">
        <v>1.817</v>
      </c>
      <c r="N1198" s="122">
        <v>2.128</v>
      </c>
      <c r="O1198" s="123">
        <v>1.968</v>
      </c>
      <c r="P1198" s="122">
        <v>2.048</v>
      </c>
      <c r="Q1198" s="123">
        <v>2.698</v>
      </c>
      <c r="R1198" s="122">
        <v>2.584</v>
      </c>
      <c r="S1198" s="122">
        <v>2.641</v>
      </c>
      <c r="T1198" s="122">
        <v>3.13</v>
      </c>
      <c r="U1198" s="122">
        <v>2.949</v>
      </c>
      <c r="V1198" s="122">
        <v>3.039</v>
      </c>
      <c r="W1198" s="122">
        <v>3.325</v>
      </c>
      <c r="X1198" s="122">
        <v>3.05</v>
      </c>
      <c r="Y1198" s="122">
        <v>3.188</v>
      </c>
      <c r="Z1198" s="122">
        <v>3.63</v>
      </c>
      <c r="AA1198" s="122">
        <v>3.43</v>
      </c>
      <c r="AB1198" s="122">
        <v>3.53</v>
      </c>
      <c r="AC1198" s="122">
        <v>3.81</v>
      </c>
      <c r="AD1198" s="122">
        <v>3.6</v>
      </c>
      <c r="AE1198" s="122">
        <v>3.705</v>
      </c>
      <c r="AF1198" s="9">
        <f t="shared" si="1"/>
        <v>1198</v>
      </c>
    </row>
    <row r="1199" ht="15.75" customHeight="1">
      <c r="A1199" s="116">
        <v>43983.0</v>
      </c>
      <c r="B1199" s="122">
        <v>0.925</v>
      </c>
      <c r="C1199" s="122">
        <v>0.738</v>
      </c>
      <c r="D1199" s="122">
        <v>0.831</v>
      </c>
      <c r="E1199" s="123">
        <v>1.43</v>
      </c>
      <c r="F1199" s="122">
        <v>1.225</v>
      </c>
      <c r="G1199" s="123">
        <v>1.328</v>
      </c>
      <c r="H1199" s="122">
        <v>1.706</v>
      </c>
      <c r="I1199" s="123">
        <v>1.575</v>
      </c>
      <c r="J1199" s="122">
        <v>1.641</v>
      </c>
      <c r="K1199" s="123">
        <v>1.939</v>
      </c>
      <c r="L1199" s="122">
        <v>1.794</v>
      </c>
      <c r="M1199" s="123">
        <v>1.867</v>
      </c>
      <c r="N1199" s="122">
        <v>2.172</v>
      </c>
      <c r="O1199" s="123">
        <v>2.013</v>
      </c>
      <c r="P1199" s="122">
        <v>2.093</v>
      </c>
      <c r="Q1199" s="123">
        <v>2.76</v>
      </c>
      <c r="R1199" s="122">
        <v>2.619</v>
      </c>
      <c r="S1199" s="122">
        <v>2.69</v>
      </c>
      <c r="T1199" s="122">
        <v>3.132</v>
      </c>
      <c r="U1199" s="122">
        <v>2.979</v>
      </c>
      <c r="V1199" s="122">
        <v>3.056</v>
      </c>
      <c r="W1199" s="122">
        <v>3.363</v>
      </c>
      <c r="X1199" s="122">
        <v>3.094</v>
      </c>
      <c r="Y1199" s="122">
        <v>3.228</v>
      </c>
      <c r="Z1199" s="122">
        <v>3.63</v>
      </c>
      <c r="AA1199" s="122">
        <v>3.43</v>
      </c>
      <c r="AB1199" s="122">
        <v>3.53</v>
      </c>
      <c r="AC1199" s="122">
        <v>3.81</v>
      </c>
      <c r="AD1199" s="122">
        <v>3.6</v>
      </c>
      <c r="AE1199" s="122">
        <v>3.705</v>
      </c>
      <c r="AF1199" s="9">
        <f t="shared" si="1"/>
        <v>1199</v>
      </c>
    </row>
    <row r="1200" ht="15.75" customHeight="1">
      <c r="A1200" s="116">
        <v>43980.0</v>
      </c>
      <c r="B1200" s="122">
        <v>0.933</v>
      </c>
      <c r="C1200" s="122">
        <v>0.723</v>
      </c>
      <c r="D1200" s="122">
        <v>0.828</v>
      </c>
      <c r="E1200" s="123">
        <v>1.475</v>
      </c>
      <c r="F1200" s="122">
        <v>1.262</v>
      </c>
      <c r="G1200" s="123">
        <v>1.368</v>
      </c>
      <c r="H1200" s="122">
        <v>1.76</v>
      </c>
      <c r="I1200" s="123">
        <v>1.606</v>
      </c>
      <c r="J1200" s="122">
        <v>1.683</v>
      </c>
      <c r="K1200" s="123">
        <v>1.982</v>
      </c>
      <c r="L1200" s="122">
        <v>1.814</v>
      </c>
      <c r="M1200" s="123">
        <v>1.898</v>
      </c>
      <c r="N1200" s="122">
        <v>2.204</v>
      </c>
      <c r="O1200" s="123">
        <v>2.021</v>
      </c>
      <c r="P1200" s="122">
        <v>2.113</v>
      </c>
      <c r="Q1200" s="123">
        <v>2.795</v>
      </c>
      <c r="R1200" s="122">
        <v>2.67</v>
      </c>
      <c r="S1200" s="122">
        <v>2.733</v>
      </c>
      <c r="T1200" s="122">
        <v>3.199</v>
      </c>
      <c r="U1200" s="122">
        <v>2.992</v>
      </c>
      <c r="V1200" s="122">
        <v>3.096</v>
      </c>
      <c r="W1200" s="122">
        <v>3.394</v>
      </c>
      <c r="X1200" s="122">
        <v>3.106</v>
      </c>
      <c r="Y1200" s="122">
        <v>3.25</v>
      </c>
      <c r="Z1200" s="122">
        <v>3.62</v>
      </c>
      <c r="AA1200" s="122">
        <v>3.43</v>
      </c>
      <c r="AB1200" s="122">
        <v>3.525</v>
      </c>
      <c r="AC1200" s="122">
        <v>3.8</v>
      </c>
      <c r="AD1200" s="122">
        <v>3.58</v>
      </c>
      <c r="AE1200" s="122">
        <v>3.69</v>
      </c>
      <c r="AF1200" s="9">
        <f t="shared" si="1"/>
        <v>1200</v>
      </c>
    </row>
    <row r="1201" ht="15.75" customHeight="1">
      <c r="A1201" s="116">
        <v>43979.0</v>
      </c>
      <c r="B1201" s="122">
        <v>0.959</v>
      </c>
      <c r="C1201" s="122">
        <v>0.7</v>
      </c>
      <c r="D1201" s="122">
        <v>0.83</v>
      </c>
      <c r="E1201" s="123">
        <v>1.463</v>
      </c>
      <c r="F1201" s="122">
        <v>1.285</v>
      </c>
      <c r="G1201" s="123">
        <v>1.374</v>
      </c>
      <c r="H1201" s="122">
        <v>1.784</v>
      </c>
      <c r="I1201" s="123">
        <v>1.609</v>
      </c>
      <c r="J1201" s="122">
        <v>1.696</v>
      </c>
      <c r="K1201" s="123">
        <v>1.996</v>
      </c>
      <c r="L1201" s="122">
        <v>1.831</v>
      </c>
      <c r="M1201" s="123">
        <v>1.914</v>
      </c>
      <c r="N1201" s="122">
        <v>2.209</v>
      </c>
      <c r="O1201" s="123">
        <v>2.053</v>
      </c>
      <c r="P1201" s="122">
        <v>2.131</v>
      </c>
      <c r="Q1201" s="123">
        <v>2.836</v>
      </c>
      <c r="R1201" s="122">
        <v>2.67</v>
      </c>
      <c r="S1201" s="122">
        <v>2.753</v>
      </c>
      <c r="T1201" s="122">
        <v>3.206</v>
      </c>
      <c r="U1201" s="122">
        <v>3.016</v>
      </c>
      <c r="V1201" s="122">
        <v>3.111</v>
      </c>
      <c r="W1201" s="122">
        <v>3.388</v>
      </c>
      <c r="X1201" s="122">
        <v>3.1</v>
      </c>
      <c r="Y1201" s="122">
        <v>3.244</v>
      </c>
      <c r="Z1201" s="122">
        <v>3.66</v>
      </c>
      <c r="AA1201" s="122">
        <v>3.43</v>
      </c>
      <c r="AB1201" s="122">
        <v>3.545</v>
      </c>
      <c r="AC1201" s="122">
        <v>3.83</v>
      </c>
      <c r="AD1201" s="122">
        <v>3.58</v>
      </c>
      <c r="AE1201" s="122">
        <v>3.705</v>
      </c>
      <c r="AF1201" s="9">
        <f t="shared" si="1"/>
        <v>1201</v>
      </c>
    </row>
    <row r="1202" ht="15.75" customHeight="1">
      <c r="A1202" s="116">
        <v>43978.0</v>
      </c>
      <c r="B1202" s="122">
        <v>0.995</v>
      </c>
      <c r="C1202" s="122">
        <v>0.732</v>
      </c>
      <c r="D1202" s="122">
        <v>0.864</v>
      </c>
      <c r="E1202" s="123">
        <v>1.422</v>
      </c>
      <c r="F1202" s="122">
        <v>1.213</v>
      </c>
      <c r="G1202" s="123">
        <v>1.318</v>
      </c>
      <c r="H1202" s="122">
        <v>1.734</v>
      </c>
      <c r="I1202" s="123">
        <v>1.554</v>
      </c>
      <c r="J1202" s="122">
        <v>1.644</v>
      </c>
      <c r="K1202" s="123">
        <v>1.962</v>
      </c>
      <c r="L1202" s="122">
        <v>1.773</v>
      </c>
      <c r="M1202" s="123">
        <v>1.868</v>
      </c>
      <c r="N1202" s="122">
        <v>2.191</v>
      </c>
      <c r="O1202" s="123">
        <v>1.993</v>
      </c>
      <c r="P1202" s="122">
        <v>2.092</v>
      </c>
      <c r="Q1202" s="123">
        <v>2.762</v>
      </c>
      <c r="R1202" s="122">
        <v>2.607</v>
      </c>
      <c r="S1202" s="122">
        <v>2.685</v>
      </c>
      <c r="T1202" s="122">
        <v>3.13</v>
      </c>
      <c r="U1202" s="122">
        <v>2.911</v>
      </c>
      <c r="V1202" s="122">
        <v>3.021</v>
      </c>
      <c r="W1202" s="122">
        <v>3.309</v>
      </c>
      <c r="X1202" s="122">
        <v>3.04</v>
      </c>
      <c r="Y1202" s="122">
        <v>3.174</v>
      </c>
      <c r="Z1202" s="122">
        <v>3.7</v>
      </c>
      <c r="AA1202" s="122">
        <v>3.44</v>
      </c>
      <c r="AB1202" s="122">
        <v>3.57</v>
      </c>
      <c r="AC1202" s="122">
        <v>3.77</v>
      </c>
      <c r="AD1202" s="122">
        <v>3.55</v>
      </c>
      <c r="AE1202" s="122">
        <v>3.66</v>
      </c>
      <c r="AF1202" s="9">
        <f t="shared" si="1"/>
        <v>1202</v>
      </c>
    </row>
    <row r="1203" ht="15.75" customHeight="1">
      <c r="A1203" s="116">
        <v>43977.0</v>
      </c>
      <c r="B1203" s="122">
        <v>0.986</v>
      </c>
      <c r="C1203" s="122">
        <v>0.723</v>
      </c>
      <c r="D1203" s="122">
        <v>0.855</v>
      </c>
      <c r="E1203" s="123">
        <v>1.45</v>
      </c>
      <c r="F1203" s="122">
        <v>1.233</v>
      </c>
      <c r="G1203" s="123">
        <v>1.342</v>
      </c>
      <c r="H1203" s="122">
        <v>1.761</v>
      </c>
      <c r="I1203" s="123">
        <v>1.556</v>
      </c>
      <c r="J1203" s="122">
        <v>1.659</v>
      </c>
      <c r="K1203" s="123">
        <v>1.973</v>
      </c>
      <c r="L1203" s="122">
        <v>1.773</v>
      </c>
      <c r="M1203" s="123">
        <v>1.873</v>
      </c>
      <c r="N1203" s="122">
        <v>2.185</v>
      </c>
      <c r="O1203" s="123">
        <v>1.99</v>
      </c>
      <c r="P1203" s="122">
        <v>2.088</v>
      </c>
      <c r="Q1203" s="123">
        <v>2.746</v>
      </c>
      <c r="R1203" s="122">
        <v>2.61</v>
      </c>
      <c r="S1203" s="122">
        <v>2.678</v>
      </c>
      <c r="T1203" s="122">
        <v>3.097</v>
      </c>
      <c r="U1203" s="122">
        <v>2.93</v>
      </c>
      <c r="V1203" s="122">
        <v>3.013</v>
      </c>
      <c r="W1203" s="122">
        <v>3.306</v>
      </c>
      <c r="X1203" s="122">
        <v>3.031</v>
      </c>
      <c r="Y1203" s="122">
        <v>3.169</v>
      </c>
      <c r="Z1203" s="122">
        <v>3.59</v>
      </c>
      <c r="AA1203" s="122">
        <v>3.35</v>
      </c>
      <c r="AB1203" s="122">
        <v>3.47</v>
      </c>
      <c r="AC1203" s="122">
        <v>3.78</v>
      </c>
      <c r="AD1203" s="122">
        <v>3.52</v>
      </c>
      <c r="AE1203" s="122">
        <v>3.65</v>
      </c>
      <c r="AF1203" s="9">
        <f t="shared" si="1"/>
        <v>1203</v>
      </c>
    </row>
    <row r="1204" ht="15.75" customHeight="1">
      <c r="A1204" s="116">
        <v>43976.0</v>
      </c>
      <c r="B1204" s="122">
        <v>1.047</v>
      </c>
      <c r="C1204" s="122">
        <v>0.765</v>
      </c>
      <c r="D1204" s="122">
        <v>0.906</v>
      </c>
      <c r="E1204" s="123">
        <v>1.45</v>
      </c>
      <c r="F1204" s="122">
        <v>1.217</v>
      </c>
      <c r="G1204" s="123">
        <v>1.333</v>
      </c>
      <c r="H1204" s="122">
        <v>1.738</v>
      </c>
      <c r="I1204" s="123">
        <v>1.529</v>
      </c>
      <c r="J1204" s="122">
        <v>1.633</v>
      </c>
      <c r="K1204" s="123">
        <v>1.941</v>
      </c>
      <c r="L1204" s="122">
        <v>1.738</v>
      </c>
      <c r="M1204" s="123">
        <v>1.84</v>
      </c>
      <c r="N1204" s="122">
        <v>2.144</v>
      </c>
      <c r="O1204" s="123">
        <v>1.948</v>
      </c>
      <c r="P1204" s="122">
        <v>2.046</v>
      </c>
      <c r="Q1204" s="123">
        <v>2.707</v>
      </c>
      <c r="R1204" s="122">
        <v>2.578</v>
      </c>
      <c r="S1204" s="122">
        <v>2.643</v>
      </c>
      <c r="T1204" s="122">
        <v>3.108</v>
      </c>
      <c r="U1204" s="122">
        <v>2.869</v>
      </c>
      <c r="V1204" s="122">
        <v>2.988</v>
      </c>
      <c r="W1204" s="122">
        <v>3.281</v>
      </c>
      <c r="X1204" s="122">
        <v>3.025</v>
      </c>
      <c r="Y1204" s="122">
        <v>3.153</v>
      </c>
      <c r="Z1204" s="122">
        <v>3.6</v>
      </c>
      <c r="AA1204" s="122">
        <v>3.36</v>
      </c>
      <c r="AB1204" s="122">
        <v>3.48</v>
      </c>
      <c r="AC1204" s="122">
        <v>3.76</v>
      </c>
      <c r="AD1204" s="122">
        <v>3.5</v>
      </c>
      <c r="AE1204" s="122">
        <v>3.63</v>
      </c>
      <c r="AF1204" s="9">
        <f t="shared" si="1"/>
        <v>1204</v>
      </c>
    </row>
    <row r="1205" ht="15.75" customHeight="1">
      <c r="A1205" s="116">
        <v>43973.0</v>
      </c>
      <c r="B1205" s="122">
        <v>0.982</v>
      </c>
      <c r="C1205" s="122">
        <v>0.691</v>
      </c>
      <c r="D1205" s="122">
        <v>0.836</v>
      </c>
      <c r="E1205" s="123">
        <v>1.4</v>
      </c>
      <c r="F1205" s="122">
        <v>1.117</v>
      </c>
      <c r="G1205" s="123">
        <v>1.258</v>
      </c>
      <c r="H1205" s="122">
        <v>1.638</v>
      </c>
      <c r="I1205" s="123">
        <v>1.429</v>
      </c>
      <c r="J1205" s="122">
        <v>1.533</v>
      </c>
      <c r="K1205" s="123">
        <v>1.837</v>
      </c>
      <c r="L1205" s="122">
        <v>1.644</v>
      </c>
      <c r="M1205" s="123">
        <v>1.741</v>
      </c>
      <c r="N1205" s="122">
        <v>2.037</v>
      </c>
      <c r="O1205" s="123">
        <v>1.859</v>
      </c>
      <c r="P1205" s="122">
        <v>1.948</v>
      </c>
      <c r="Q1205" s="123">
        <v>2.658</v>
      </c>
      <c r="R1205" s="122">
        <v>2.467</v>
      </c>
      <c r="S1205" s="122">
        <v>2.563</v>
      </c>
      <c r="T1205" s="122">
        <v>3.079</v>
      </c>
      <c r="U1205" s="122">
        <v>2.854</v>
      </c>
      <c r="V1205" s="122">
        <v>2.967</v>
      </c>
      <c r="W1205" s="122">
        <v>3.258</v>
      </c>
      <c r="X1205" s="122">
        <v>3.029</v>
      </c>
      <c r="Y1205" s="122">
        <v>3.143</v>
      </c>
      <c r="Z1205" s="122">
        <v>3.59</v>
      </c>
      <c r="AA1205" s="122">
        <v>3.35</v>
      </c>
      <c r="AB1205" s="122">
        <v>3.47</v>
      </c>
      <c r="AC1205" s="122">
        <v>3.76</v>
      </c>
      <c r="AD1205" s="122">
        <v>3.5</v>
      </c>
      <c r="AE1205" s="122">
        <v>3.63</v>
      </c>
      <c r="AF1205" s="9">
        <f t="shared" si="1"/>
        <v>1205</v>
      </c>
    </row>
    <row r="1206" ht="15.75" customHeight="1">
      <c r="A1206" s="116">
        <v>43972.0</v>
      </c>
      <c r="B1206" s="122">
        <v>0.923</v>
      </c>
      <c r="C1206" s="122">
        <v>0.623</v>
      </c>
      <c r="D1206" s="122">
        <v>0.773</v>
      </c>
      <c r="E1206" s="123">
        <v>1.45</v>
      </c>
      <c r="F1206" s="122">
        <v>1.188</v>
      </c>
      <c r="G1206" s="123">
        <v>1.319</v>
      </c>
      <c r="H1206" s="122">
        <v>1.591</v>
      </c>
      <c r="I1206" s="123">
        <v>1.43</v>
      </c>
      <c r="J1206" s="122">
        <v>1.511</v>
      </c>
      <c r="K1206" s="123">
        <v>1.789</v>
      </c>
      <c r="L1206" s="122">
        <v>1.613</v>
      </c>
      <c r="M1206" s="123">
        <v>1.701</v>
      </c>
      <c r="N1206" s="122">
        <v>1.986</v>
      </c>
      <c r="O1206" s="123">
        <v>1.796</v>
      </c>
      <c r="P1206" s="122">
        <v>1.891</v>
      </c>
      <c r="Q1206" s="123">
        <v>2.574</v>
      </c>
      <c r="R1206" s="122">
        <v>2.447</v>
      </c>
      <c r="S1206" s="122">
        <v>2.511</v>
      </c>
      <c r="T1206" s="122">
        <v>2.967</v>
      </c>
      <c r="U1206" s="122">
        <v>2.834</v>
      </c>
      <c r="V1206" s="122">
        <v>2.901</v>
      </c>
      <c r="W1206" s="122">
        <v>3.201</v>
      </c>
      <c r="X1206" s="122">
        <v>2.983</v>
      </c>
      <c r="Y1206" s="122">
        <v>3.092</v>
      </c>
      <c r="Z1206" s="122">
        <v>3.6</v>
      </c>
      <c r="AA1206" s="122">
        <v>3.35</v>
      </c>
      <c r="AB1206" s="122">
        <v>3.475</v>
      </c>
      <c r="AC1206" s="122">
        <v>3.763</v>
      </c>
      <c r="AD1206" s="122">
        <v>3.488</v>
      </c>
      <c r="AE1206" s="122">
        <v>3.625</v>
      </c>
      <c r="AF1206" s="9">
        <f t="shared" si="1"/>
        <v>1206</v>
      </c>
    </row>
    <row r="1207" ht="15.75" customHeight="1">
      <c r="A1207" s="116">
        <v>43971.0</v>
      </c>
      <c r="B1207" s="122">
        <v>1.25</v>
      </c>
      <c r="C1207" s="122">
        <v>1.0</v>
      </c>
      <c r="D1207" s="122">
        <v>1.125</v>
      </c>
      <c r="E1207" s="123">
        <v>1.488</v>
      </c>
      <c r="F1207" s="122">
        <v>1.238</v>
      </c>
      <c r="G1207" s="123">
        <v>1.363</v>
      </c>
      <c r="H1207" s="122">
        <v>1.661</v>
      </c>
      <c r="I1207" s="123">
        <v>1.491</v>
      </c>
      <c r="J1207" s="122">
        <v>1.576</v>
      </c>
      <c r="K1207" s="123">
        <v>1.848</v>
      </c>
      <c r="L1207" s="122">
        <v>1.66</v>
      </c>
      <c r="M1207" s="123">
        <v>1.754</v>
      </c>
      <c r="N1207" s="122">
        <v>2.035</v>
      </c>
      <c r="O1207" s="123">
        <v>1.829</v>
      </c>
      <c r="P1207" s="122">
        <v>1.932</v>
      </c>
      <c r="Q1207" s="123">
        <v>2.572</v>
      </c>
      <c r="R1207" s="122">
        <v>2.427</v>
      </c>
      <c r="S1207" s="122">
        <v>2.5</v>
      </c>
      <c r="T1207" s="122">
        <v>3.003</v>
      </c>
      <c r="U1207" s="122">
        <v>2.812</v>
      </c>
      <c r="V1207" s="122">
        <v>2.908</v>
      </c>
      <c r="W1207" s="122">
        <v>3.204</v>
      </c>
      <c r="X1207" s="122">
        <v>2.973</v>
      </c>
      <c r="Y1207" s="122">
        <v>3.088</v>
      </c>
      <c r="Z1207" s="122">
        <v>3.59</v>
      </c>
      <c r="AA1207" s="122">
        <v>3.35</v>
      </c>
      <c r="AB1207" s="122">
        <v>3.47</v>
      </c>
      <c r="AC1207" s="122">
        <v>3.76</v>
      </c>
      <c r="AD1207" s="122">
        <v>3.5</v>
      </c>
      <c r="AE1207" s="122">
        <v>3.63</v>
      </c>
      <c r="AF1207" s="9">
        <f t="shared" si="1"/>
        <v>1207</v>
      </c>
    </row>
    <row r="1208" ht="15.75" customHeight="1">
      <c r="A1208" s="116">
        <v>43970.0</v>
      </c>
      <c r="B1208" s="122">
        <v>1.322</v>
      </c>
      <c r="C1208" s="122">
        <v>1.063</v>
      </c>
      <c r="D1208" s="122">
        <v>1.193</v>
      </c>
      <c r="E1208" s="123">
        <v>1.575</v>
      </c>
      <c r="F1208" s="122">
        <v>1.3</v>
      </c>
      <c r="G1208" s="123">
        <v>1.438</v>
      </c>
      <c r="H1208" s="122">
        <v>1.73</v>
      </c>
      <c r="I1208" s="123">
        <v>1.561</v>
      </c>
      <c r="J1208" s="122">
        <v>1.646</v>
      </c>
      <c r="K1208" s="123">
        <v>1.918</v>
      </c>
      <c r="L1208" s="122">
        <v>1.753</v>
      </c>
      <c r="M1208" s="123">
        <v>1.835</v>
      </c>
      <c r="N1208" s="122">
        <v>2.105</v>
      </c>
      <c r="O1208" s="123">
        <v>1.944</v>
      </c>
      <c r="P1208" s="122">
        <v>2.025</v>
      </c>
      <c r="Q1208" s="123">
        <v>2.62</v>
      </c>
      <c r="R1208" s="122">
        <v>2.467</v>
      </c>
      <c r="S1208" s="122">
        <v>2.544</v>
      </c>
      <c r="T1208" s="122">
        <v>2.962</v>
      </c>
      <c r="U1208" s="122">
        <v>2.833</v>
      </c>
      <c r="V1208" s="122">
        <v>2.898</v>
      </c>
      <c r="W1208" s="122">
        <v>3.2</v>
      </c>
      <c r="X1208" s="122">
        <v>2.989</v>
      </c>
      <c r="Y1208" s="122">
        <v>3.094</v>
      </c>
      <c r="Z1208" s="122">
        <v>3.613</v>
      </c>
      <c r="AA1208" s="122">
        <v>3.363</v>
      </c>
      <c r="AB1208" s="122">
        <v>3.488</v>
      </c>
      <c r="AC1208" s="122">
        <v>3.75</v>
      </c>
      <c r="AD1208" s="122">
        <v>3.5</v>
      </c>
      <c r="AE1208" s="122">
        <v>3.625</v>
      </c>
      <c r="AF1208" s="9">
        <f t="shared" si="1"/>
        <v>1208</v>
      </c>
    </row>
    <row r="1209" ht="15.75" customHeight="1">
      <c r="A1209" s="116">
        <v>43969.0</v>
      </c>
      <c r="B1209" s="122">
        <v>1.558</v>
      </c>
      <c r="C1209" s="122">
        <v>1.275</v>
      </c>
      <c r="D1209" s="122">
        <v>1.417</v>
      </c>
      <c r="E1209" s="123">
        <v>1.73</v>
      </c>
      <c r="F1209" s="122">
        <v>1.48</v>
      </c>
      <c r="G1209" s="123">
        <v>1.605</v>
      </c>
      <c r="H1209" s="122">
        <v>1.807</v>
      </c>
      <c r="I1209" s="123">
        <v>1.673</v>
      </c>
      <c r="J1209" s="122">
        <v>1.74</v>
      </c>
      <c r="K1209" s="123">
        <v>1.98</v>
      </c>
      <c r="L1209" s="122">
        <v>1.836</v>
      </c>
      <c r="M1209" s="123">
        <v>1.908</v>
      </c>
      <c r="N1209" s="122">
        <v>2.153</v>
      </c>
      <c r="O1209" s="123">
        <v>1.999</v>
      </c>
      <c r="P1209" s="122">
        <v>2.076</v>
      </c>
      <c r="Q1209" s="123">
        <v>2.722</v>
      </c>
      <c r="R1209" s="122">
        <v>2.541</v>
      </c>
      <c r="S1209" s="122">
        <v>2.632</v>
      </c>
      <c r="T1209" s="122">
        <v>3.037</v>
      </c>
      <c r="U1209" s="122">
        <v>2.874</v>
      </c>
      <c r="V1209" s="122">
        <v>2.956</v>
      </c>
      <c r="W1209" s="122">
        <v>3.228</v>
      </c>
      <c r="X1209" s="122">
        <v>3.0</v>
      </c>
      <c r="Y1209" s="122">
        <v>3.114</v>
      </c>
      <c r="Z1209" s="122">
        <v>3.61</v>
      </c>
      <c r="AA1209" s="122">
        <v>3.37</v>
      </c>
      <c r="AB1209" s="122">
        <v>3.49</v>
      </c>
      <c r="AC1209" s="122">
        <v>3.76</v>
      </c>
      <c r="AD1209" s="122">
        <v>3.5</v>
      </c>
      <c r="AE1209" s="122">
        <v>3.63</v>
      </c>
      <c r="AF1209" s="9">
        <f t="shared" si="1"/>
        <v>1209</v>
      </c>
    </row>
    <row r="1210" ht="15.75" customHeight="1">
      <c r="A1210" s="116">
        <v>43966.0</v>
      </c>
      <c r="B1210" s="122">
        <v>1.575</v>
      </c>
      <c r="C1210" s="122">
        <v>1.275</v>
      </c>
      <c r="D1210" s="122">
        <v>1.425</v>
      </c>
      <c r="E1210" s="123">
        <v>1.75</v>
      </c>
      <c r="F1210" s="122">
        <v>1.488</v>
      </c>
      <c r="G1210" s="123">
        <v>1.619</v>
      </c>
      <c r="H1210" s="122">
        <v>1.846</v>
      </c>
      <c r="I1210" s="123">
        <v>1.69</v>
      </c>
      <c r="J1210" s="122">
        <v>1.768</v>
      </c>
      <c r="K1210" s="123">
        <v>2.0</v>
      </c>
      <c r="L1210" s="122">
        <v>1.847</v>
      </c>
      <c r="M1210" s="123">
        <v>1.923</v>
      </c>
      <c r="N1210" s="122">
        <v>2.154</v>
      </c>
      <c r="O1210" s="123">
        <v>2.004</v>
      </c>
      <c r="P1210" s="122">
        <v>2.079</v>
      </c>
      <c r="Q1210" s="123">
        <v>2.727</v>
      </c>
      <c r="R1210" s="122">
        <v>2.542</v>
      </c>
      <c r="S1210" s="122">
        <v>2.635</v>
      </c>
      <c r="T1210" s="122">
        <v>3.048</v>
      </c>
      <c r="U1210" s="122">
        <v>2.862</v>
      </c>
      <c r="V1210" s="122">
        <v>2.955</v>
      </c>
      <c r="W1210" s="122">
        <v>3.224</v>
      </c>
      <c r="X1210" s="122">
        <v>2.996</v>
      </c>
      <c r="Y1210" s="122">
        <v>3.11</v>
      </c>
      <c r="Z1210" s="122">
        <v>3.61</v>
      </c>
      <c r="AA1210" s="122">
        <v>3.37</v>
      </c>
      <c r="AB1210" s="122">
        <v>3.49</v>
      </c>
      <c r="AC1210" s="122">
        <v>3.76</v>
      </c>
      <c r="AD1210" s="122">
        <v>3.5</v>
      </c>
      <c r="AE1210" s="122">
        <v>3.63</v>
      </c>
      <c r="AF1210" s="9">
        <f t="shared" si="1"/>
        <v>1210</v>
      </c>
    </row>
    <row r="1211" ht="15.75" customHeight="1">
      <c r="A1211" s="116">
        <v>43965.0</v>
      </c>
      <c r="B1211" s="122">
        <v>1.58</v>
      </c>
      <c r="C1211" s="122">
        <v>1.28</v>
      </c>
      <c r="D1211" s="122">
        <v>1.43</v>
      </c>
      <c r="E1211" s="123">
        <v>1.72</v>
      </c>
      <c r="F1211" s="122">
        <v>1.445</v>
      </c>
      <c r="G1211" s="123">
        <v>1.583</v>
      </c>
      <c r="H1211" s="122">
        <v>1.793</v>
      </c>
      <c r="I1211" s="123">
        <v>1.65</v>
      </c>
      <c r="J1211" s="122">
        <v>1.721</v>
      </c>
      <c r="K1211" s="123">
        <v>1.956</v>
      </c>
      <c r="L1211" s="122">
        <v>1.813</v>
      </c>
      <c r="M1211" s="123">
        <v>1.884</v>
      </c>
      <c r="N1211" s="122">
        <v>2.119</v>
      </c>
      <c r="O1211" s="123">
        <v>1.975</v>
      </c>
      <c r="P1211" s="122">
        <v>2.047</v>
      </c>
      <c r="Q1211" s="123">
        <v>2.682</v>
      </c>
      <c r="R1211" s="122">
        <v>2.52</v>
      </c>
      <c r="S1211" s="122">
        <v>2.601</v>
      </c>
      <c r="T1211" s="122">
        <v>3.041</v>
      </c>
      <c r="U1211" s="122">
        <v>2.831</v>
      </c>
      <c r="V1211" s="122">
        <v>2.936</v>
      </c>
      <c r="W1211" s="122">
        <v>3.219</v>
      </c>
      <c r="X1211" s="122">
        <v>2.979</v>
      </c>
      <c r="Y1211" s="122">
        <v>3.099</v>
      </c>
      <c r="Z1211" s="122">
        <v>3.61</v>
      </c>
      <c r="AA1211" s="122">
        <v>3.37</v>
      </c>
      <c r="AB1211" s="122">
        <v>3.49</v>
      </c>
      <c r="AC1211" s="122">
        <v>3.76</v>
      </c>
      <c r="AD1211" s="122">
        <v>3.5</v>
      </c>
      <c r="AE1211" s="122">
        <v>3.63</v>
      </c>
      <c r="AF1211" s="9">
        <f t="shared" si="1"/>
        <v>1211</v>
      </c>
    </row>
    <row r="1212" ht="15.75" customHeight="1">
      <c r="A1212" s="116">
        <v>43964.0</v>
      </c>
      <c r="B1212" s="122">
        <v>1.584</v>
      </c>
      <c r="C1212" s="122">
        <v>1.294</v>
      </c>
      <c r="D1212" s="122">
        <v>1.439</v>
      </c>
      <c r="E1212" s="123">
        <v>1.73</v>
      </c>
      <c r="F1212" s="122">
        <v>1.43</v>
      </c>
      <c r="G1212" s="123">
        <v>1.58</v>
      </c>
      <c r="H1212" s="122">
        <v>1.769</v>
      </c>
      <c r="I1212" s="123">
        <v>1.629</v>
      </c>
      <c r="J1212" s="122">
        <v>1.699</v>
      </c>
      <c r="K1212" s="123">
        <v>1.942</v>
      </c>
      <c r="L1212" s="122">
        <v>1.795</v>
      </c>
      <c r="M1212" s="123">
        <v>1.869</v>
      </c>
      <c r="N1212" s="122">
        <v>2.116</v>
      </c>
      <c r="O1212" s="123">
        <v>1.961</v>
      </c>
      <c r="P1212" s="122">
        <v>2.039</v>
      </c>
      <c r="Q1212" s="123">
        <v>2.612</v>
      </c>
      <c r="R1212" s="122">
        <v>2.47</v>
      </c>
      <c r="S1212" s="122">
        <v>2.541</v>
      </c>
      <c r="T1212" s="122">
        <v>2.958</v>
      </c>
      <c r="U1212" s="122">
        <v>2.834</v>
      </c>
      <c r="V1212" s="122">
        <v>2.896</v>
      </c>
      <c r="W1212" s="122">
        <v>3.179</v>
      </c>
      <c r="X1212" s="122">
        <v>2.971</v>
      </c>
      <c r="Y1212" s="122">
        <v>3.075</v>
      </c>
      <c r="Z1212" s="122">
        <v>3.55</v>
      </c>
      <c r="AA1212" s="122">
        <v>3.37</v>
      </c>
      <c r="AB1212" s="122">
        <v>3.46</v>
      </c>
      <c r="AC1212" s="122">
        <v>3.76</v>
      </c>
      <c r="AD1212" s="122">
        <v>3.5</v>
      </c>
      <c r="AE1212" s="122">
        <v>3.63</v>
      </c>
      <c r="AF1212" s="9">
        <f t="shared" si="1"/>
        <v>1212</v>
      </c>
    </row>
    <row r="1213" ht="15.75" customHeight="1">
      <c r="A1213" s="116">
        <v>43963.0</v>
      </c>
      <c r="B1213" s="122">
        <v>1.575</v>
      </c>
      <c r="C1213" s="122">
        <v>1.283</v>
      </c>
      <c r="D1213" s="122">
        <v>1.429</v>
      </c>
      <c r="E1213" s="123">
        <v>1.76</v>
      </c>
      <c r="F1213" s="122">
        <v>1.48</v>
      </c>
      <c r="G1213" s="123">
        <v>1.62</v>
      </c>
      <c r="H1213" s="122">
        <v>1.779</v>
      </c>
      <c r="I1213" s="123">
        <v>1.654</v>
      </c>
      <c r="J1213" s="122">
        <v>1.716</v>
      </c>
      <c r="K1213" s="123">
        <v>1.949</v>
      </c>
      <c r="L1213" s="122">
        <v>1.812</v>
      </c>
      <c r="M1213" s="123">
        <v>1.88</v>
      </c>
      <c r="N1213" s="122">
        <v>2.119</v>
      </c>
      <c r="O1213" s="123">
        <v>1.969</v>
      </c>
      <c r="P1213" s="122">
        <v>2.044</v>
      </c>
      <c r="Q1213" s="123">
        <v>2.596</v>
      </c>
      <c r="R1213" s="122">
        <v>2.49</v>
      </c>
      <c r="S1213" s="122">
        <v>2.543</v>
      </c>
      <c r="T1213" s="122">
        <v>2.991</v>
      </c>
      <c r="U1213" s="122">
        <v>2.814</v>
      </c>
      <c r="V1213" s="122">
        <v>2.903</v>
      </c>
      <c r="W1213" s="122">
        <v>3.195</v>
      </c>
      <c r="X1213" s="122">
        <v>2.98</v>
      </c>
      <c r="Y1213" s="122">
        <v>3.088</v>
      </c>
      <c r="Z1213" s="122">
        <v>3.61</v>
      </c>
      <c r="AA1213" s="122">
        <v>3.37</v>
      </c>
      <c r="AB1213" s="122">
        <v>3.49</v>
      </c>
      <c r="AC1213" s="122">
        <v>3.76</v>
      </c>
      <c r="AD1213" s="122">
        <v>3.5</v>
      </c>
      <c r="AE1213" s="122">
        <v>3.63</v>
      </c>
      <c r="AF1213" s="9">
        <f t="shared" si="1"/>
        <v>1213</v>
      </c>
    </row>
    <row r="1214" ht="15.75" customHeight="1">
      <c r="A1214" s="116">
        <v>43962.0</v>
      </c>
      <c r="B1214" s="122">
        <v>1.64</v>
      </c>
      <c r="C1214" s="122">
        <v>1.34</v>
      </c>
      <c r="D1214" s="122">
        <v>1.49</v>
      </c>
      <c r="E1214" s="123">
        <v>1.738</v>
      </c>
      <c r="F1214" s="122">
        <v>1.488</v>
      </c>
      <c r="G1214" s="123">
        <v>1.613</v>
      </c>
      <c r="H1214" s="122">
        <v>1.921</v>
      </c>
      <c r="I1214" s="123">
        <v>1.759</v>
      </c>
      <c r="J1214" s="122">
        <v>1.84</v>
      </c>
      <c r="K1214" s="123">
        <v>2.027</v>
      </c>
      <c r="L1214" s="122">
        <v>1.862</v>
      </c>
      <c r="M1214" s="123">
        <v>1.945</v>
      </c>
      <c r="N1214" s="122">
        <v>2.133</v>
      </c>
      <c r="O1214" s="123">
        <v>1.965</v>
      </c>
      <c r="P1214" s="122">
        <v>2.049</v>
      </c>
      <c r="Q1214" s="123">
        <v>2.594</v>
      </c>
      <c r="R1214" s="122">
        <v>2.468</v>
      </c>
      <c r="S1214" s="122">
        <v>2.531</v>
      </c>
      <c r="T1214" s="122">
        <v>2.989</v>
      </c>
      <c r="U1214" s="122">
        <v>2.787</v>
      </c>
      <c r="V1214" s="122">
        <v>2.888</v>
      </c>
      <c r="W1214" s="122">
        <v>3.203</v>
      </c>
      <c r="X1214" s="122">
        <v>3.006</v>
      </c>
      <c r="Y1214" s="122">
        <v>3.104</v>
      </c>
      <c r="Z1214" s="122">
        <v>3.61</v>
      </c>
      <c r="AA1214" s="122">
        <v>3.37</v>
      </c>
      <c r="AB1214" s="122">
        <v>3.49</v>
      </c>
      <c r="AC1214" s="122">
        <v>3.76</v>
      </c>
      <c r="AD1214" s="122">
        <v>3.5</v>
      </c>
      <c r="AE1214" s="122">
        <v>3.63</v>
      </c>
      <c r="AF1214" s="9">
        <f t="shared" si="1"/>
        <v>1214</v>
      </c>
    </row>
    <row r="1215" ht="15.75" customHeight="1">
      <c r="A1215" s="116">
        <v>43959.0</v>
      </c>
      <c r="B1215" s="122">
        <v>1.7</v>
      </c>
      <c r="C1215" s="122">
        <v>1.4</v>
      </c>
      <c r="D1215" s="122">
        <v>1.55</v>
      </c>
      <c r="E1215" s="123">
        <v>1.764</v>
      </c>
      <c r="F1215" s="122">
        <v>1.504</v>
      </c>
      <c r="G1215" s="123">
        <v>1.634</v>
      </c>
      <c r="H1215" s="122">
        <v>1.971</v>
      </c>
      <c r="I1215" s="123">
        <v>1.791</v>
      </c>
      <c r="J1215" s="122">
        <v>1.881</v>
      </c>
      <c r="K1215" s="123">
        <v>2.079</v>
      </c>
      <c r="L1215" s="122">
        <v>1.919</v>
      </c>
      <c r="M1215" s="123">
        <v>1.999</v>
      </c>
      <c r="N1215" s="122">
        <v>2.186</v>
      </c>
      <c r="O1215" s="123">
        <v>2.046</v>
      </c>
      <c r="P1215" s="122">
        <v>2.116</v>
      </c>
      <c r="Q1215" s="123">
        <v>2.604</v>
      </c>
      <c r="R1215" s="122">
        <v>2.441</v>
      </c>
      <c r="S1215" s="122">
        <v>2.523</v>
      </c>
      <c r="T1215" s="122">
        <v>3.121</v>
      </c>
      <c r="U1215" s="122">
        <v>2.946</v>
      </c>
      <c r="V1215" s="122">
        <v>3.033</v>
      </c>
      <c r="W1215" s="122">
        <v>3.288</v>
      </c>
      <c r="X1215" s="122">
        <v>3.019</v>
      </c>
      <c r="Y1215" s="122">
        <v>3.153</v>
      </c>
      <c r="Z1215" s="122">
        <v>3.61</v>
      </c>
      <c r="AA1215" s="122">
        <v>3.37</v>
      </c>
      <c r="AB1215" s="122">
        <v>3.49</v>
      </c>
      <c r="AC1215" s="122">
        <v>3.76</v>
      </c>
      <c r="AD1215" s="122">
        <v>3.5</v>
      </c>
      <c r="AE1215" s="122">
        <v>3.63</v>
      </c>
      <c r="AF1215" s="9">
        <f t="shared" si="1"/>
        <v>1215</v>
      </c>
    </row>
    <row r="1216" ht="15.75" customHeight="1">
      <c r="A1216" s="116">
        <v>43958.0</v>
      </c>
      <c r="B1216" s="122">
        <v>1.738</v>
      </c>
      <c r="C1216" s="122">
        <v>1.463</v>
      </c>
      <c r="D1216" s="122">
        <v>1.6</v>
      </c>
      <c r="E1216" s="123">
        <v>1.85</v>
      </c>
      <c r="F1216" s="122">
        <v>1.617</v>
      </c>
      <c r="G1216" s="123">
        <v>1.733</v>
      </c>
      <c r="H1216" s="122">
        <v>2.046</v>
      </c>
      <c r="I1216" s="123">
        <v>1.894</v>
      </c>
      <c r="J1216" s="122">
        <v>1.97</v>
      </c>
      <c r="K1216" s="123">
        <v>2.168</v>
      </c>
      <c r="L1216" s="122">
        <v>2.005</v>
      </c>
      <c r="M1216" s="123">
        <v>2.087</v>
      </c>
      <c r="N1216" s="122">
        <v>2.29</v>
      </c>
      <c r="O1216" s="123">
        <v>2.117</v>
      </c>
      <c r="P1216" s="122">
        <v>2.204</v>
      </c>
      <c r="Q1216" s="123">
        <v>2.68</v>
      </c>
      <c r="R1216" s="122">
        <v>2.474</v>
      </c>
      <c r="S1216" s="122">
        <v>2.577</v>
      </c>
      <c r="T1216" s="122">
        <v>3.217</v>
      </c>
      <c r="U1216" s="122">
        <v>2.961</v>
      </c>
      <c r="V1216" s="122">
        <v>3.089</v>
      </c>
      <c r="W1216" s="122">
        <v>3.325</v>
      </c>
      <c r="X1216" s="122">
        <v>3.05</v>
      </c>
      <c r="Y1216" s="122">
        <v>3.188</v>
      </c>
      <c r="Z1216" s="122">
        <v>3.61</v>
      </c>
      <c r="AA1216" s="122">
        <v>3.37</v>
      </c>
      <c r="AB1216" s="122">
        <v>3.49</v>
      </c>
      <c r="AC1216" s="122">
        <v>3.76</v>
      </c>
      <c r="AD1216" s="122">
        <v>3.5</v>
      </c>
      <c r="AE1216" s="122">
        <v>3.63</v>
      </c>
      <c r="AF1216" s="9">
        <f t="shared" si="1"/>
        <v>1216</v>
      </c>
    </row>
    <row r="1217" ht="15.75" customHeight="1">
      <c r="A1217" s="116">
        <v>43957.0</v>
      </c>
      <c r="B1217" s="122">
        <v>1.732</v>
      </c>
      <c r="C1217" s="122">
        <v>1.608</v>
      </c>
      <c r="D1217" s="122">
        <v>1.67</v>
      </c>
      <c r="E1217" s="123">
        <v>1.907</v>
      </c>
      <c r="F1217" s="122">
        <v>1.7</v>
      </c>
      <c r="G1217" s="123">
        <v>1.803</v>
      </c>
      <c r="H1217" s="122">
        <v>2.053</v>
      </c>
      <c r="I1217" s="123">
        <v>1.903</v>
      </c>
      <c r="J1217" s="122">
        <v>1.978</v>
      </c>
      <c r="K1217" s="123">
        <v>2.147</v>
      </c>
      <c r="L1217" s="122">
        <v>1.988</v>
      </c>
      <c r="M1217" s="123">
        <v>2.068</v>
      </c>
      <c r="N1217" s="122">
        <v>2.242</v>
      </c>
      <c r="O1217" s="123">
        <v>2.074</v>
      </c>
      <c r="P1217" s="122">
        <v>2.158</v>
      </c>
      <c r="Q1217" s="123">
        <v>2.643</v>
      </c>
      <c r="R1217" s="122">
        <v>2.483</v>
      </c>
      <c r="S1217" s="122">
        <v>2.563</v>
      </c>
      <c r="T1217" s="122">
        <v>3.167</v>
      </c>
      <c r="U1217" s="122">
        <v>2.956</v>
      </c>
      <c r="V1217" s="122">
        <v>3.061</v>
      </c>
      <c r="W1217" s="122">
        <v>3.269</v>
      </c>
      <c r="X1217" s="122">
        <v>3.006</v>
      </c>
      <c r="Y1217" s="122">
        <v>3.138</v>
      </c>
      <c r="Z1217" s="122">
        <v>3.61</v>
      </c>
      <c r="AA1217" s="122">
        <v>3.37</v>
      </c>
      <c r="AB1217" s="122">
        <v>3.49</v>
      </c>
      <c r="AC1217" s="122">
        <v>3.76</v>
      </c>
      <c r="AD1217" s="122">
        <v>3.5</v>
      </c>
      <c r="AE1217" s="122">
        <v>3.63</v>
      </c>
      <c r="AF1217" s="9">
        <f t="shared" si="1"/>
        <v>1217</v>
      </c>
    </row>
    <row r="1218" ht="15.75" customHeight="1">
      <c r="A1218" s="116">
        <v>43956.0</v>
      </c>
      <c r="B1218" s="122">
        <v>1.803</v>
      </c>
      <c r="C1218" s="122">
        <v>1.648</v>
      </c>
      <c r="D1218" s="122">
        <v>1.726</v>
      </c>
      <c r="E1218" s="123">
        <v>1.975</v>
      </c>
      <c r="F1218" s="122">
        <v>1.717</v>
      </c>
      <c r="G1218" s="123">
        <v>1.846</v>
      </c>
      <c r="H1218" s="122">
        <v>2.075</v>
      </c>
      <c r="I1218" s="123">
        <v>1.924</v>
      </c>
      <c r="J1218" s="122">
        <v>1.999</v>
      </c>
      <c r="K1218" s="123">
        <v>2.164</v>
      </c>
      <c r="L1218" s="122">
        <v>1.983</v>
      </c>
      <c r="M1218" s="123">
        <v>2.073</v>
      </c>
      <c r="N1218" s="122">
        <v>2.252</v>
      </c>
      <c r="O1218" s="123">
        <v>2.043</v>
      </c>
      <c r="P1218" s="122">
        <v>2.148</v>
      </c>
      <c r="Q1218" s="123">
        <v>2.591</v>
      </c>
      <c r="R1218" s="122">
        <v>2.476</v>
      </c>
      <c r="S1218" s="122">
        <v>2.533</v>
      </c>
      <c r="T1218" s="122">
        <v>3.076</v>
      </c>
      <c r="U1218" s="122">
        <v>2.887</v>
      </c>
      <c r="V1218" s="122">
        <v>2.981</v>
      </c>
      <c r="W1218" s="122">
        <v>3.213</v>
      </c>
      <c r="X1218" s="122">
        <v>3.0</v>
      </c>
      <c r="Y1218" s="122">
        <v>3.106</v>
      </c>
      <c r="Z1218" s="122">
        <v>3.61</v>
      </c>
      <c r="AA1218" s="122">
        <v>3.37</v>
      </c>
      <c r="AB1218" s="122">
        <v>3.49</v>
      </c>
      <c r="AC1218" s="122">
        <v>3.76</v>
      </c>
      <c r="AD1218" s="122">
        <v>3.5</v>
      </c>
      <c r="AE1218" s="122">
        <v>3.63</v>
      </c>
      <c r="AF1218" s="9">
        <f t="shared" si="1"/>
        <v>1218</v>
      </c>
    </row>
    <row r="1219" ht="15.75" customHeight="1">
      <c r="A1219" s="116">
        <v>43955.0</v>
      </c>
      <c r="B1219" s="122">
        <v>1.885</v>
      </c>
      <c r="C1219" s="122">
        <v>1.748</v>
      </c>
      <c r="D1219" s="122">
        <v>1.817</v>
      </c>
      <c r="E1219" s="123">
        <v>1.997</v>
      </c>
      <c r="F1219" s="122">
        <v>1.752</v>
      </c>
      <c r="G1219" s="123">
        <v>1.874</v>
      </c>
      <c r="H1219" s="122">
        <v>2.153</v>
      </c>
      <c r="I1219" s="123">
        <v>1.954</v>
      </c>
      <c r="J1219" s="122">
        <v>2.053</v>
      </c>
      <c r="K1219" s="123">
        <v>2.24</v>
      </c>
      <c r="L1219" s="122">
        <v>2.052</v>
      </c>
      <c r="M1219" s="123">
        <v>2.146</v>
      </c>
      <c r="N1219" s="122">
        <v>2.327</v>
      </c>
      <c r="O1219" s="123">
        <v>2.151</v>
      </c>
      <c r="P1219" s="122">
        <v>2.239</v>
      </c>
      <c r="Q1219" s="123">
        <v>2.651</v>
      </c>
      <c r="R1219" s="122">
        <v>2.475</v>
      </c>
      <c r="S1219" s="122">
        <v>2.563</v>
      </c>
      <c r="T1219" s="122">
        <v>3.089</v>
      </c>
      <c r="U1219" s="122">
        <v>2.913</v>
      </c>
      <c r="V1219" s="122">
        <v>3.001</v>
      </c>
      <c r="W1219" s="122">
        <v>3.279</v>
      </c>
      <c r="X1219" s="122">
        <v>3.035</v>
      </c>
      <c r="Y1219" s="122">
        <v>3.157</v>
      </c>
      <c r="Z1219" s="122">
        <v>3.61</v>
      </c>
      <c r="AA1219" s="122">
        <v>3.37</v>
      </c>
      <c r="AB1219" s="122">
        <v>3.49</v>
      </c>
      <c r="AC1219" s="122">
        <v>3.76</v>
      </c>
      <c r="AD1219" s="122">
        <v>3.5</v>
      </c>
      <c r="AE1219" s="122">
        <v>3.63</v>
      </c>
      <c r="AF1219" s="9">
        <f t="shared" si="1"/>
        <v>1219</v>
      </c>
    </row>
    <row r="1220" ht="15.75" customHeight="1">
      <c r="A1220" s="116">
        <v>43950.0</v>
      </c>
      <c r="B1220" s="122">
        <v>1.862</v>
      </c>
      <c r="C1220" s="122">
        <v>1.755</v>
      </c>
      <c r="D1220" s="122">
        <v>1.808</v>
      </c>
      <c r="E1220" s="123">
        <v>1.97</v>
      </c>
      <c r="F1220" s="122">
        <v>1.758</v>
      </c>
      <c r="G1220" s="123">
        <v>1.864</v>
      </c>
      <c r="H1220" s="122">
        <v>2.144</v>
      </c>
      <c r="I1220" s="123">
        <v>1.964</v>
      </c>
      <c r="J1220" s="122">
        <v>2.054</v>
      </c>
      <c r="K1220" s="123">
        <v>2.297</v>
      </c>
      <c r="L1220" s="122">
        <v>2.068</v>
      </c>
      <c r="M1220" s="123">
        <v>2.182</v>
      </c>
      <c r="N1220" s="122">
        <v>2.45</v>
      </c>
      <c r="O1220" s="123">
        <v>2.172</v>
      </c>
      <c r="P1220" s="122">
        <v>2.311</v>
      </c>
      <c r="Q1220" s="123">
        <v>2.632</v>
      </c>
      <c r="R1220" s="122">
        <v>2.466</v>
      </c>
      <c r="S1220" s="122">
        <v>2.549</v>
      </c>
      <c r="T1220" s="122">
        <v>3.098</v>
      </c>
      <c r="U1220" s="122">
        <v>2.913</v>
      </c>
      <c r="V1220" s="122">
        <v>3.006</v>
      </c>
      <c r="W1220" s="122">
        <v>3.244</v>
      </c>
      <c r="X1220" s="122">
        <v>2.963</v>
      </c>
      <c r="Y1220" s="122">
        <v>3.103</v>
      </c>
      <c r="Z1220" s="122">
        <v>3.61</v>
      </c>
      <c r="AA1220" s="122">
        <v>3.37</v>
      </c>
      <c r="AB1220" s="122">
        <v>3.49</v>
      </c>
      <c r="AC1220" s="122">
        <v>3.76</v>
      </c>
      <c r="AD1220" s="122">
        <v>3.5</v>
      </c>
      <c r="AE1220" s="122">
        <v>3.63</v>
      </c>
      <c r="AF1220" s="9">
        <f t="shared" si="1"/>
        <v>1220</v>
      </c>
    </row>
    <row r="1221" ht="15.75" customHeight="1">
      <c r="A1221" s="116">
        <v>43949.0</v>
      </c>
      <c r="B1221" s="122">
        <v>1.85</v>
      </c>
      <c r="C1221" s="122">
        <v>1.736</v>
      </c>
      <c r="D1221" s="122">
        <v>1.793</v>
      </c>
      <c r="E1221" s="123">
        <v>1.952</v>
      </c>
      <c r="F1221" s="122">
        <v>1.793</v>
      </c>
      <c r="G1221" s="123">
        <v>1.873</v>
      </c>
      <c r="H1221" s="122">
        <v>2.119</v>
      </c>
      <c r="I1221" s="123">
        <v>1.905</v>
      </c>
      <c r="J1221" s="122">
        <v>2.012</v>
      </c>
      <c r="K1221" s="123">
        <v>2.253</v>
      </c>
      <c r="L1221" s="122">
        <v>2.043</v>
      </c>
      <c r="M1221" s="123">
        <v>2.148</v>
      </c>
      <c r="N1221" s="122">
        <v>2.387</v>
      </c>
      <c r="O1221" s="123">
        <v>2.18</v>
      </c>
      <c r="P1221" s="122">
        <v>2.283</v>
      </c>
      <c r="Q1221" s="123">
        <v>2.629</v>
      </c>
      <c r="R1221" s="122">
        <v>2.472</v>
      </c>
      <c r="S1221" s="122">
        <v>2.551</v>
      </c>
      <c r="T1221" s="122">
        <v>3.114</v>
      </c>
      <c r="U1221" s="122">
        <v>2.937</v>
      </c>
      <c r="V1221" s="122">
        <v>3.026</v>
      </c>
      <c r="W1221" s="122">
        <v>3.269</v>
      </c>
      <c r="X1221" s="122">
        <v>3.013</v>
      </c>
      <c r="Y1221" s="122">
        <v>3.141</v>
      </c>
      <c r="Z1221" s="122">
        <v>3.61</v>
      </c>
      <c r="AA1221" s="122">
        <v>3.37</v>
      </c>
      <c r="AB1221" s="122">
        <v>3.49</v>
      </c>
      <c r="AC1221" s="122">
        <v>3.76</v>
      </c>
      <c r="AD1221" s="122">
        <v>3.5</v>
      </c>
      <c r="AE1221" s="122">
        <v>3.63</v>
      </c>
      <c r="AF1221" s="9">
        <f t="shared" si="1"/>
        <v>1221</v>
      </c>
    </row>
    <row r="1222" ht="15.75" customHeight="1">
      <c r="A1222" s="116">
        <v>43948.0</v>
      </c>
      <c r="B1222" s="122">
        <v>1.861</v>
      </c>
      <c r="C1222" s="122">
        <v>1.717</v>
      </c>
      <c r="D1222" s="122">
        <v>1.789</v>
      </c>
      <c r="E1222" s="123">
        <v>1.988</v>
      </c>
      <c r="F1222" s="122">
        <v>1.792</v>
      </c>
      <c r="G1222" s="123">
        <v>1.89</v>
      </c>
      <c r="H1222" s="122">
        <v>2.12</v>
      </c>
      <c r="I1222" s="123">
        <v>1.916</v>
      </c>
      <c r="J1222" s="122">
        <v>2.018</v>
      </c>
      <c r="K1222" s="123">
        <v>2.258</v>
      </c>
      <c r="L1222" s="122">
        <v>2.058</v>
      </c>
      <c r="M1222" s="123">
        <v>2.158</v>
      </c>
      <c r="N1222" s="122">
        <v>2.397</v>
      </c>
      <c r="O1222" s="123">
        <v>2.199</v>
      </c>
      <c r="P1222" s="122">
        <v>2.298</v>
      </c>
      <c r="Q1222" s="123">
        <v>2.644</v>
      </c>
      <c r="R1222" s="122">
        <v>2.469</v>
      </c>
      <c r="S1222" s="122">
        <v>2.557</v>
      </c>
      <c r="T1222" s="122">
        <v>3.146</v>
      </c>
      <c r="U1222" s="122">
        <v>2.959</v>
      </c>
      <c r="V1222" s="122">
        <v>3.052</v>
      </c>
      <c r="W1222" s="122">
        <v>3.334</v>
      </c>
      <c r="X1222" s="122">
        <v>3.1</v>
      </c>
      <c r="Y1222" s="122">
        <v>3.217</v>
      </c>
      <c r="Z1222" s="122">
        <v>3.62</v>
      </c>
      <c r="AA1222" s="122">
        <v>3.38</v>
      </c>
      <c r="AB1222" s="122">
        <v>3.5</v>
      </c>
      <c r="AC1222" s="122">
        <v>3.76</v>
      </c>
      <c r="AD1222" s="122">
        <v>3.5</v>
      </c>
      <c r="AE1222" s="122">
        <v>3.63</v>
      </c>
      <c r="AF1222" s="9">
        <f t="shared" si="1"/>
        <v>1222</v>
      </c>
    </row>
    <row r="1223" ht="15.75" customHeight="1">
      <c r="A1223" s="116">
        <v>43945.0</v>
      </c>
      <c r="B1223" s="122">
        <v>1.956</v>
      </c>
      <c r="C1223" s="122">
        <v>1.69</v>
      </c>
      <c r="D1223" s="122">
        <v>1.823</v>
      </c>
      <c r="E1223" s="123">
        <v>2.037</v>
      </c>
      <c r="F1223" s="122">
        <v>1.833</v>
      </c>
      <c r="G1223" s="123">
        <v>1.935</v>
      </c>
      <c r="H1223" s="122">
        <v>2.13</v>
      </c>
      <c r="I1223" s="123">
        <v>2.023</v>
      </c>
      <c r="J1223" s="122">
        <v>2.076</v>
      </c>
      <c r="K1223" s="123">
        <v>2.303</v>
      </c>
      <c r="L1223" s="122">
        <v>2.122</v>
      </c>
      <c r="M1223" s="123">
        <v>2.212</v>
      </c>
      <c r="N1223" s="122">
        <v>2.475</v>
      </c>
      <c r="O1223" s="123">
        <v>2.222</v>
      </c>
      <c r="P1223" s="122">
        <v>2.349</v>
      </c>
      <c r="Q1223" s="123">
        <v>2.822</v>
      </c>
      <c r="R1223" s="122">
        <v>2.578</v>
      </c>
      <c r="S1223" s="122">
        <v>2.7</v>
      </c>
      <c r="T1223" s="122">
        <v>3.239</v>
      </c>
      <c r="U1223" s="122">
        <v>3.027</v>
      </c>
      <c r="V1223" s="122">
        <v>3.133</v>
      </c>
      <c r="W1223" s="122">
        <v>3.4</v>
      </c>
      <c r="X1223" s="122">
        <v>3.119</v>
      </c>
      <c r="Y1223" s="122">
        <v>3.259</v>
      </c>
      <c r="Z1223" s="122">
        <v>3.65</v>
      </c>
      <c r="AA1223" s="122">
        <v>3.413</v>
      </c>
      <c r="AB1223" s="122">
        <v>3.531</v>
      </c>
      <c r="AC1223" s="122">
        <v>3.788</v>
      </c>
      <c r="AD1223" s="122">
        <v>3.55</v>
      </c>
      <c r="AE1223" s="122">
        <v>3.669</v>
      </c>
      <c r="AF1223" s="9">
        <f t="shared" si="1"/>
        <v>1223</v>
      </c>
    </row>
    <row r="1224" ht="15.75" customHeight="1">
      <c r="A1224" s="116">
        <v>43944.0</v>
      </c>
      <c r="B1224" s="122">
        <v>2.024</v>
      </c>
      <c r="C1224" s="122">
        <v>1.81</v>
      </c>
      <c r="D1224" s="122">
        <v>1.917</v>
      </c>
      <c r="E1224" s="123">
        <v>2.043</v>
      </c>
      <c r="F1224" s="122">
        <v>1.908</v>
      </c>
      <c r="G1224" s="123">
        <v>1.976</v>
      </c>
      <c r="H1224" s="122">
        <v>2.185</v>
      </c>
      <c r="I1224" s="123">
        <v>2.06</v>
      </c>
      <c r="J1224" s="122">
        <v>2.123</v>
      </c>
      <c r="K1224" s="123">
        <v>2.336</v>
      </c>
      <c r="L1224" s="122">
        <v>2.191</v>
      </c>
      <c r="M1224" s="123">
        <v>2.264</v>
      </c>
      <c r="N1224" s="122">
        <v>2.488</v>
      </c>
      <c r="O1224" s="123">
        <v>2.322</v>
      </c>
      <c r="P1224" s="122">
        <v>2.405</v>
      </c>
      <c r="Q1224" s="123">
        <v>2.842</v>
      </c>
      <c r="R1224" s="122">
        <v>2.609</v>
      </c>
      <c r="S1224" s="122">
        <v>2.726</v>
      </c>
      <c r="T1224" s="122">
        <v>3.219</v>
      </c>
      <c r="U1224" s="122">
        <v>3.063</v>
      </c>
      <c r="V1224" s="122">
        <v>3.141</v>
      </c>
      <c r="W1224" s="122">
        <v>3.394</v>
      </c>
      <c r="X1224" s="122">
        <v>3.138</v>
      </c>
      <c r="Y1224" s="122">
        <v>3.266</v>
      </c>
      <c r="Z1224" s="122">
        <v>3.62</v>
      </c>
      <c r="AA1224" s="122">
        <v>3.38</v>
      </c>
      <c r="AB1224" s="122">
        <v>3.5</v>
      </c>
      <c r="AC1224" s="122">
        <v>3.77</v>
      </c>
      <c r="AD1224" s="122">
        <v>3.51</v>
      </c>
      <c r="AE1224" s="122">
        <v>3.64</v>
      </c>
      <c r="AF1224" s="9">
        <f t="shared" si="1"/>
        <v>1224</v>
      </c>
    </row>
    <row r="1225" ht="15.75" customHeight="1">
      <c r="A1225" s="116">
        <v>43943.0</v>
      </c>
      <c r="B1225" s="122">
        <v>2.097</v>
      </c>
      <c r="C1225" s="122">
        <v>1.893</v>
      </c>
      <c r="D1225" s="122">
        <v>1.995</v>
      </c>
      <c r="E1225" s="123">
        <v>2.14</v>
      </c>
      <c r="F1225" s="122">
        <v>1.975</v>
      </c>
      <c r="G1225" s="123">
        <v>2.058</v>
      </c>
      <c r="H1225" s="122">
        <v>2.27</v>
      </c>
      <c r="I1225" s="123">
        <v>2.09</v>
      </c>
      <c r="J1225" s="122">
        <v>2.18</v>
      </c>
      <c r="K1225" s="123">
        <v>2.436</v>
      </c>
      <c r="L1225" s="122">
        <v>2.238</v>
      </c>
      <c r="M1225" s="123">
        <v>2.337</v>
      </c>
      <c r="N1225" s="122">
        <v>2.602</v>
      </c>
      <c r="O1225" s="123">
        <v>2.387</v>
      </c>
      <c r="P1225" s="122">
        <v>2.494</v>
      </c>
      <c r="Q1225" s="123">
        <v>2.894</v>
      </c>
      <c r="R1225" s="122">
        <v>2.639</v>
      </c>
      <c r="S1225" s="122">
        <v>2.767</v>
      </c>
      <c r="T1225" s="122">
        <v>3.283</v>
      </c>
      <c r="U1225" s="122">
        <v>3.056</v>
      </c>
      <c r="V1225" s="122">
        <v>3.169</v>
      </c>
      <c r="W1225" s="122">
        <v>3.425</v>
      </c>
      <c r="X1225" s="122">
        <v>3.169</v>
      </c>
      <c r="Y1225" s="122">
        <v>3.297</v>
      </c>
      <c r="Z1225" s="122">
        <v>3.6</v>
      </c>
      <c r="AA1225" s="122">
        <v>3.38</v>
      </c>
      <c r="AB1225" s="122">
        <v>3.49</v>
      </c>
      <c r="AC1225" s="122">
        <v>3.75</v>
      </c>
      <c r="AD1225" s="122">
        <v>3.51</v>
      </c>
      <c r="AE1225" s="122">
        <v>3.63</v>
      </c>
      <c r="AF1225" s="9">
        <f t="shared" si="1"/>
        <v>1225</v>
      </c>
    </row>
    <row r="1226" ht="15.75" customHeight="1">
      <c r="A1226" s="116">
        <v>43942.0</v>
      </c>
      <c r="B1226" s="122">
        <v>2.096</v>
      </c>
      <c r="C1226" s="122">
        <v>1.883</v>
      </c>
      <c r="D1226" s="122">
        <v>1.989</v>
      </c>
      <c r="E1226" s="123">
        <v>2.17</v>
      </c>
      <c r="F1226" s="122">
        <v>1.96</v>
      </c>
      <c r="G1226" s="123">
        <v>2.065</v>
      </c>
      <c r="H1226" s="122">
        <v>2.267</v>
      </c>
      <c r="I1226" s="123">
        <v>2.083</v>
      </c>
      <c r="J1226" s="122">
        <v>2.175</v>
      </c>
      <c r="K1226" s="123">
        <v>2.432</v>
      </c>
      <c r="L1226" s="122">
        <v>2.23</v>
      </c>
      <c r="M1226" s="123">
        <v>2.331</v>
      </c>
      <c r="N1226" s="122">
        <v>2.598</v>
      </c>
      <c r="O1226" s="123">
        <v>2.377</v>
      </c>
      <c r="P1226" s="122">
        <v>2.487</v>
      </c>
      <c r="Q1226" s="123">
        <v>2.888</v>
      </c>
      <c r="R1226" s="122">
        <v>2.633</v>
      </c>
      <c r="S1226" s="122">
        <v>2.761</v>
      </c>
      <c r="T1226" s="122">
        <v>3.284</v>
      </c>
      <c r="U1226" s="122">
        <v>3.086</v>
      </c>
      <c r="V1226" s="122">
        <v>3.185</v>
      </c>
      <c r="W1226" s="122">
        <v>3.417</v>
      </c>
      <c r="X1226" s="122">
        <v>3.144</v>
      </c>
      <c r="Y1226" s="122">
        <v>3.281</v>
      </c>
      <c r="Z1226" s="122">
        <v>3.6</v>
      </c>
      <c r="AA1226" s="122">
        <v>3.38</v>
      </c>
      <c r="AB1226" s="122">
        <v>3.49</v>
      </c>
      <c r="AC1226" s="122">
        <v>3.77</v>
      </c>
      <c r="AD1226" s="122">
        <v>3.52</v>
      </c>
      <c r="AE1226" s="122">
        <v>3.645</v>
      </c>
      <c r="AF1226" s="9">
        <f t="shared" si="1"/>
        <v>1226</v>
      </c>
    </row>
    <row r="1227" ht="15.75" customHeight="1">
      <c r="A1227" s="116">
        <v>43941.0</v>
      </c>
      <c r="B1227" s="122">
        <v>2.063</v>
      </c>
      <c r="C1227" s="122">
        <v>1.889</v>
      </c>
      <c r="D1227" s="122">
        <v>1.976</v>
      </c>
      <c r="E1227" s="123">
        <v>2.095</v>
      </c>
      <c r="F1227" s="122">
        <v>1.913</v>
      </c>
      <c r="G1227" s="123">
        <v>2.004</v>
      </c>
      <c r="H1227" s="122">
        <v>2.238</v>
      </c>
      <c r="I1227" s="123">
        <v>2.083</v>
      </c>
      <c r="J1227" s="122">
        <v>2.161</v>
      </c>
      <c r="K1227" s="123">
        <v>2.403</v>
      </c>
      <c r="L1227" s="122">
        <v>2.229</v>
      </c>
      <c r="M1227" s="123">
        <v>2.316</v>
      </c>
      <c r="N1227" s="122">
        <v>2.567</v>
      </c>
      <c r="O1227" s="123">
        <v>2.376</v>
      </c>
      <c r="P1227" s="122">
        <v>2.471</v>
      </c>
      <c r="Q1227" s="123">
        <v>2.875</v>
      </c>
      <c r="R1227" s="122">
        <v>2.625</v>
      </c>
      <c r="S1227" s="122">
        <v>2.75</v>
      </c>
      <c r="T1227" s="122">
        <v>3.266</v>
      </c>
      <c r="U1227" s="122">
        <v>3.056</v>
      </c>
      <c r="V1227" s="122">
        <v>3.161</v>
      </c>
      <c r="W1227" s="122">
        <v>3.394</v>
      </c>
      <c r="X1227" s="122">
        <v>3.139</v>
      </c>
      <c r="Y1227" s="122">
        <v>3.267</v>
      </c>
      <c r="Z1227" s="122">
        <v>3.6</v>
      </c>
      <c r="AA1227" s="122">
        <v>3.38</v>
      </c>
      <c r="AB1227" s="122">
        <v>3.49</v>
      </c>
      <c r="AC1227" s="122">
        <v>3.78</v>
      </c>
      <c r="AD1227" s="122">
        <v>3.53</v>
      </c>
      <c r="AE1227" s="122">
        <v>3.655</v>
      </c>
      <c r="AF1227" s="9">
        <f t="shared" si="1"/>
        <v>1227</v>
      </c>
    </row>
    <row r="1228" ht="15.75" customHeight="1">
      <c r="A1228" s="116">
        <v>43938.0</v>
      </c>
      <c r="B1228" s="122">
        <v>2.068</v>
      </c>
      <c r="C1228" s="122">
        <v>1.898</v>
      </c>
      <c r="D1228" s="122">
        <v>1.983</v>
      </c>
      <c r="E1228" s="123">
        <v>2.148</v>
      </c>
      <c r="F1228" s="122">
        <v>1.962</v>
      </c>
      <c r="G1228" s="123">
        <v>2.055</v>
      </c>
      <c r="H1228" s="122">
        <v>2.273</v>
      </c>
      <c r="I1228" s="123">
        <v>2.07</v>
      </c>
      <c r="J1228" s="122">
        <v>2.172</v>
      </c>
      <c r="K1228" s="123">
        <v>2.439</v>
      </c>
      <c r="L1228" s="122">
        <v>2.222</v>
      </c>
      <c r="M1228" s="123">
        <v>2.33</v>
      </c>
      <c r="N1228" s="122">
        <v>2.604</v>
      </c>
      <c r="O1228" s="123">
        <v>2.374</v>
      </c>
      <c r="P1228" s="122">
        <v>2.489</v>
      </c>
      <c r="Q1228" s="123">
        <v>2.878</v>
      </c>
      <c r="R1228" s="122">
        <v>2.628</v>
      </c>
      <c r="S1228" s="122">
        <v>2.753</v>
      </c>
      <c r="T1228" s="122">
        <v>3.284</v>
      </c>
      <c r="U1228" s="122">
        <v>3.04</v>
      </c>
      <c r="V1228" s="122">
        <v>3.162</v>
      </c>
      <c r="W1228" s="122">
        <v>3.39</v>
      </c>
      <c r="X1228" s="122">
        <v>3.115</v>
      </c>
      <c r="Y1228" s="122">
        <v>3.253</v>
      </c>
      <c r="Z1228" s="122">
        <v>3.62</v>
      </c>
      <c r="AA1228" s="122">
        <v>3.38</v>
      </c>
      <c r="AB1228" s="122">
        <v>3.5</v>
      </c>
      <c r="AC1228" s="122">
        <v>3.78</v>
      </c>
      <c r="AD1228" s="122">
        <v>3.52</v>
      </c>
      <c r="AE1228" s="122">
        <v>3.65</v>
      </c>
      <c r="AF1228" s="9">
        <f t="shared" si="1"/>
        <v>1228</v>
      </c>
    </row>
    <row r="1229" ht="15.75" customHeight="1">
      <c r="A1229" s="116">
        <v>43937.0</v>
      </c>
      <c r="B1229" s="122">
        <v>2.105</v>
      </c>
      <c r="C1229" s="122">
        <v>1.963</v>
      </c>
      <c r="D1229" s="122">
        <v>2.034</v>
      </c>
      <c r="E1229" s="123">
        <v>2.205</v>
      </c>
      <c r="F1229" s="122">
        <v>2.0</v>
      </c>
      <c r="G1229" s="123">
        <v>2.103</v>
      </c>
      <c r="H1229" s="122">
        <v>2.343</v>
      </c>
      <c r="I1229" s="123">
        <v>2.17</v>
      </c>
      <c r="J1229" s="122">
        <v>2.257</v>
      </c>
      <c r="K1229" s="123">
        <v>2.459</v>
      </c>
      <c r="L1229" s="122">
        <v>2.296</v>
      </c>
      <c r="M1229" s="123">
        <v>2.378</v>
      </c>
      <c r="N1229" s="122">
        <v>2.575</v>
      </c>
      <c r="O1229" s="123">
        <v>2.423</v>
      </c>
      <c r="P1229" s="122">
        <v>2.499</v>
      </c>
      <c r="Q1229" s="123">
        <v>2.869</v>
      </c>
      <c r="R1229" s="122">
        <v>2.625</v>
      </c>
      <c r="S1229" s="122">
        <v>2.747</v>
      </c>
      <c r="T1229" s="122">
        <v>3.319</v>
      </c>
      <c r="U1229" s="122">
        <v>3.069</v>
      </c>
      <c r="V1229" s="122">
        <v>3.194</v>
      </c>
      <c r="W1229" s="122">
        <v>3.456</v>
      </c>
      <c r="X1229" s="122">
        <v>3.181</v>
      </c>
      <c r="Y1229" s="122">
        <v>3.319</v>
      </c>
      <c r="Z1229" s="122">
        <v>3.61</v>
      </c>
      <c r="AA1229" s="122">
        <v>3.37</v>
      </c>
      <c r="AB1229" s="122">
        <v>3.49</v>
      </c>
      <c r="AC1229" s="122">
        <v>3.76</v>
      </c>
      <c r="AD1229" s="122">
        <v>3.5</v>
      </c>
      <c r="AE1229" s="122">
        <v>3.63</v>
      </c>
      <c r="AF1229" s="9">
        <f t="shared" si="1"/>
        <v>1229</v>
      </c>
    </row>
    <row r="1230" ht="15.75" customHeight="1">
      <c r="A1230" s="116">
        <v>43936.0</v>
      </c>
      <c r="B1230" s="122">
        <v>2.233</v>
      </c>
      <c r="C1230" s="122">
        <v>2.013</v>
      </c>
      <c r="D1230" s="122">
        <v>2.123</v>
      </c>
      <c r="E1230" s="123">
        <v>2.332</v>
      </c>
      <c r="F1230" s="122">
        <v>2.118</v>
      </c>
      <c r="G1230" s="123">
        <v>2.225</v>
      </c>
      <c r="H1230" s="122">
        <v>2.413</v>
      </c>
      <c r="I1230" s="123">
        <v>2.25</v>
      </c>
      <c r="J1230" s="122">
        <v>2.332</v>
      </c>
      <c r="K1230" s="123">
        <v>2.551</v>
      </c>
      <c r="L1230" s="122">
        <v>2.371</v>
      </c>
      <c r="M1230" s="123">
        <v>2.461</v>
      </c>
      <c r="N1230" s="122">
        <v>2.689</v>
      </c>
      <c r="O1230" s="123">
        <v>2.491</v>
      </c>
      <c r="P1230" s="122">
        <v>2.59</v>
      </c>
      <c r="Q1230" s="123">
        <v>2.916</v>
      </c>
      <c r="R1230" s="122">
        <v>2.694</v>
      </c>
      <c r="S1230" s="122">
        <v>2.805</v>
      </c>
      <c r="T1230" s="122">
        <v>3.344</v>
      </c>
      <c r="U1230" s="122">
        <v>3.1</v>
      </c>
      <c r="V1230" s="122">
        <v>3.222</v>
      </c>
      <c r="W1230" s="122">
        <v>3.463</v>
      </c>
      <c r="X1230" s="122">
        <v>3.171</v>
      </c>
      <c r="Y1230" s="122">
        <v>3.317</v>
      </c>
      <c r="Z1230" s="122">
        <v>3.62</v>
      </c>
      <c r="AA1230" s="122">
        <v>3.36</v>
      </c>
      <c r="AB1230" s="122">
        <v>3.49</v>
      </c>
      <c r="AC1230" s="122">
        <v>3.79</v>
      </c>
      <c r="AD1230" s="122">
        <v>3.51</v>
      </c>
      <c r="AE1230" s="122">
        <v>3.65</v>
      </c>
      <c r="AF1230" s="9">
        <f t="shared" si="1"/>
        <v>1230</v>
      </c>
    </row>
    <row r="1231" ht="15.75" customHeight="1">
      <c r="A1231" s="120">
        <v>43935.0</v>
      </c>
      <c r="B1231" s="124">
        <v>2.158</v>
      </c>
      <c r="C1231" s="124">
        <v>2.035</v>
      </c>
      <c r="D1231" s="124">
        <v>2.097</v>
      </c>
      <c r="E1231" s="125">
        <v>2.272</v>
      </c>
      <c r="F1231" s="124">
        <v>2.108</v>
      </c>
      <c r="G1231" s="125">
        <v>2.19</v>
      </c>
      <c r="H1231" s="124">
        <v>2.37</v>
      </c>
      <c r="I1231" s="125">
        <v>2.223</v>
      </c>
      <c r="J1231" s="124">
        <v>2.297</v>
      </c>
      <c r="K1231" s="125">
        <v>2.499</v>
      </c>
      <c r="L1231" s="124">
        <v>2.337</v>
      </c>
      <c r="M1231" s="125">
        <v>2.418</v>
      </c>
      <c r="N1231" s="124">
        <v>2.629</v>
      </c>
      <c r="O1231" s="125">
        <v>2.451</v>
      </c>
      <c r="P1231" s="124">
        <v>2.54</v>
      </c>
      <c r="Q1231" s="125">
        <v>2.911</v>
      </c>
      <c r="R1231" s="124">
        <v>2.65</v>
      </c>
      <c r="S1231" s="124">
        <v>2.781</v>
      </c>
      <c r="T1231" s="124">
        <v>3.276</v>
      </c>
      <c r="U1231" s="124">
        <v>3.036</v>
      </c>
      <c r="V1231" s="124">
        <v>3.156</v>
      </c>
      <c r="W1231" s="124">
        <v>3.396</v>
      </c>
      <c r="X1231" s="124">
        <v>3.103</v>
      </c>
      <c r="Y1231" s="124">
        <v>3.249</v>
      </c>
      <c r="Z1231" s="124">
        <v>3.57</v>
      </c>
      <c r="AA1231" s="124">
        <v>3.31</v>
      </c>
      <c r="AB1231" s="124">
        <v>3.44</v>
      </c>
      <c r="AC1231" s="124">
        <v>3.75</v>
      </c>
      <c r="AD1231" s="124">
        <v>3.47</v>
      </c>
      <c r="AE1231" s="124">
        <v>3.61</v>
      </c>
      <c r="AF1231" s="9">
        <f t="shared" si="1"/>
        <v>1231</v>
      </c>
    </row>
    <row r="1232" ht="15.75" customHeight="1">
      <c r="A1232" s="116">
        <v>43934.0</v>
      </c>
      <c r="B1232" s="122">
        <v>2.209</v>
      </c>
      <c r="C1232" s="122">
        <v>2.04</v>
      </c>
      <c r="D1232" s="122">
        <v>2.124</v>
      </c>
      <c r="E1232" s="123">
        <v>2.325</v>
      </c>
      <c r="F1232" s="122">
        <v>2.12</v>
      </c>
      <c r="G1232" s="123">
        <v>2.223</v>
      </c>
      <c r="H1232" s="122">
        <v>2.342</v>
      </c>
      <c r="I1232" s="123">
        <v>2.203</v>
      </c>
      <c r="J1232" s="122">
        <v>2.273</v>
      </c>
      <c r="K1232" s="123">
        <v>2.475</v>
      </c>
      <c r="L1232" s="122">
        <v>2.317</v>
      </c>
      <c r="M1232" s="123">
        <v>2.396</v>
      </c>
      <c r="N1232" s="122">
        <v>2.608</v>
      </c>
      <c r="O1232" s="123">
        <v>2.431</v>
      </c>
      <c r="P1232" s="122">
        <v>2.519</v>
      </c>
      <c r="Q1232" s="123">
        <v>2.894</v>
      </c>
      <c r="R1232" s="122">
        <v>2.639</v>
      </c>
      <c r="S1232" s="122">
        <v>2.767</v>
      </c>
      <c r="T1232" s="122">
        <v>3.25</v>
      </c>
      <c r="U1232" s="122">
        <v>3.044</v>
      </c>
      <c r="V1232" s="122">
        <v>3.147</v>
      </c>
      <c r="W1232" s="122">
        <v>3.385</v>
      </c>
      <c r="X1232" s="122">
        <v>3.091</v>
      </c>
      <c r="Y1232" s="122">
        <v>3.238</v>
      </c>
      <c r="Z1232" s="122">
        <v>3.56</v>
      </c>
      <c r="AA1232" s="122">
        <v>3.3</v>
      </c>
      <c r="AB1232" s="122">
        <v>3.43</v>
      </c>
      <c r="AC1232" s="122">
        <v>3.74</v>
      </c>
      <c r="AD1232" s="122">
        <v>3.46</v>
      </c>
      <c r="AE1232" s="122">
        <v>3.6</v>
      </c>
      <c r="AF1232" s="9">
        <f t="shared" si="1"/>
        <v>1232</v>
      </c>
    </row>
    <row r="1233" ht="15.75" customHeight="1">
      <c r="A1233" s="116">
        <v>43931.0</v>
      </c>
      <c r="B1233" s="122">
        <v>2.254</v>
      </c>
      <c r="C1233" s="122">
        <v>2.05</v>
      </c>
      <c r="D1233" s="122">
        <v>2.152</v>
      </c>
      <c r="E1233" s="123">
        <v>2.34</v>
      </c>
      <c r="F1233" s="122">
        <v>2.132</v>
      </c>
      <c r="G1233" s="123">
        <v>2.236</v>
      </c>
      <c r="H1233" s="122">
        <v>2.41</v>
      </c>
      <c r="I1233" s="123">
        <v>2.25</v>
      </c>
      <c r="J1233" s="122">
        <v>2.33</v>
      </c>
      <c r="K1233" s="123">
        <v>2.573</v>
      </c>
      <c r="L1233" s="122">
        <v>2.37</v>
      </c>
      <c r="M1233" s="123">
        <v>2.471</v>
      </c>
      <c r="N1233" s="122">
        <v>2.736</v>
      </c>
      <c r="O1233" s="123">
        <v>2.49</v>
      </c>
      <c r="P1233" s="122">
        <v>2.613</v>
      </c>
      <c r="Q1233" s="123">
        <v>2.95</v>
      </c>
      <c r="R1233" s="122">
        <v>2.675</v>
      </c>
      <c r="S1233" s="122">
        <v>2.813</v>
      </c>
      <c r="T1233" s="122">
        <v>3.25</v>
      </c>
      <c r="U1233" s="122">
        <v>3.021</v>
      </c>
      <c r="V1233" s="122">
        <v>3.136</v>
      </c>
      <c r="W1233" s="122">
        <v>3.338</v>
      </c>
      <c r="X1233" s="122">
        <v>3.06</v>
      </c>
      <c r="Y1233" s="122">
        <v>3.199</v>
      </c>
      <c r="Z1233" s="122">
        <v>3.525</v>
      </c>
      <c r="AA1233" s="122">
        <v>3.25</v>
      </c>
      <c r="AB1233" s="122">
        <v>3.388</v>
      </c>
      <c r="AC1233" s="122">
        <v>3.725</v>
      </c>
      <c r="AD1233" s="122">
        <v>3.425</v>
      </c>
      <c r="AE1233" s="122">
        <v>3.575</v>
      </c>
      <c r="AF1233" s="9">
        <f t="shared" si="1"/>
        <v>1233</v>
      </c>
    </row>
    <row r="1234" ht="15.75" customHeight="1">
      <c r="A1234" s="116">
        <v>43930.0</v>
      </c>
      <c r="B1234" s="122">
        <v>2.171</v>
      </c>
      <c r="C1234" s="122">
        <v>1.964</v>
      </c>
      <c r="D1234" s="122">
        <v>2.068</v>
      </c>
      <c r="E1234" s="123">
        <v>2.3</v>
      </c>
      <c r="F1234" s="122">
        <v>2.05</v>
      </c>
      <c r="G1234" s="123">
        <v>2.175</v>
      </c>
      <c r="H1234" s="122">
        <v>2.38</v>
      </c>
      <c r="I1234" s="123">
        <v>2.19</v>
      </c>
      <c r="J1234" s="122">
        <v>2.285</v>
      </c>
      <c r="K1234" s="123">
        <v>2.515</v>
      </c>
      <c r="L1234" s="122">
        <v>2.301</v>
      </c>
      <c r="M1234" s="123">
        <v>2.408</v>
      </c>
      <c r="N1234" s="122">
        <v>2.65</v>
      </c>
      <c r="O1234" s="123">
        <v>2.411</v>
      </c>
      <c r="P1234" s="122">
        <v>2.531</v>
      </c>
      <c r="Q1234" s="123">
        <v>2.838</v>
      </c>
      <c r="R1234" s="122">
        <v>2.575</v>
      </c>
      <c r="S1234" s="122">
        <v>2.706</v>
      </c>
      <c r="T1234" s="122">
        <v>3.184</v>
      </c>
      <c r="U1234" s="122">
        <v>2.993</v>
      </c>
      <c r="V1234" s="122">
        <v>3.088</v>
      </c>
      <c r="W1234" s="122">
        <v>3.3</v>
      </c>
      <c r="X1234" s="122">
        <v>3.031</v>
      </c>
      <c r="Y1234" s="122">
        <v>3.166</v>
      </c>
      <c r="Z1234" s="122">
        <v>3.5</v>
      </c>
      <c r="AA1234" s="122">
        <v>3.225</v>
      </c>
      <c r="AB1234" s="122">
        <v>3.363</v>
      </c>
      <c r="AC1234" s="122">
        <v>3.688</v>
      </c>
      <c r="AD1234" s="122">
        <v>3.388</v>
      </c>
      <c r="AE1234" s="122">
        <v>3.538</v>
      </c>
      <c r="AF1234" s="9">
        <f t="shared" si="1"/>
        <v>1234</v>
      </c>
    </row>
    <row r="1235" ht="15.75" customHeight="1">
      <c r="A1235" s="116">
        <v>43929.0</v>
      </c>
      <c r="B1235" s="122">
        <v>2.129</v>
      </c>
      <c r="C1235" s="122">
        <v>1.97</v>
      </c>
      <c r="D1235" s="122">
        <v>2.049</v>
      </c>
      <c r="E1235" s="123">
        <v>2.256</v>
      </c>
      <c r="F1235" s="122">
        <v>2.04</v>
      </c>
      <c r="G1235" s="123">
        <v>2.148</v>
      </c>
      <c r="H1235" s="122">
        <v>2.33</v>
      </c>
      <c r="I1235" s="123">
        <v>2.174</v>
      </c>
      <c r="J1235" s="122">
        <v>2.252</v>
      </c>
      <c r="K1235" s="123">
        <v>2.468</v>
      </c>
      <c r="L1235" s="122">
        <v>2.284</v>
      </c>
      <c r="M1235" s="123">
        <v>2.376</v>
      </c>
      <c r="N1235" s="122">
        <v>2.606</v>
      </c>
      <c r="O1235" s="123">
        <v>2.394</v>
      </c>
      <c r="P1235" s="122">
        <v>2.5</v>
      </c>
      <c r="Q1235" s="123">
        <v>2.856</v>
      </c>
      <c r="R1235" s="122">
        <v>2.589</v>
      </c>
      <c r="S1235" s="122">
        <v>2.722</v>
      </c>
      <c r="T1235" s="122">
        <v>3.168</v>
      </c>
      <c r="U1235" s="122">
        <v>2.981</v>
      </c>
      <c r="V1235" s="122">
        <v>3.074</v>
      </c>
      <c r="W1235" s="122">
        <v>3.3</v>
      </c>
      <c r="X1235" s="122">
        <v>3.025</v>
      </c>
      <c r="Y1235" s="122">
        <v>3.163</v>
      </c>
      <c r="Z1235" s="122">
        <v>3.54</v>
      </c>
      <c r="AA1235" s="122">
        <v>3.28</v>
      </c>
      <c r="AB1235" s="122">
        <v>3.41</v>
      </c>
      <c r="AC1235" s="122">
        <v>3.71</v>
      </c>
      <c r="AD1235" s="122">
        <v>3.43</v>
      </c>
      <c r="AE1235" s="122">
        <v>3.57</v>
      </c>
      <c r="AF1235" s="9">
        <f t="shared" si="1"/>
        <v>1235</v>
      </c>
    </row>
    <row r="1236" ht="15.75" customHeight="1">
      <c r="A1236" s="116">
        <v>43928.0</v>
      </c>
      <c r="B1236" s="122">
        <v>2.32</v>
      </c>
      <c r="C1236" s="122">
        <v>2.14</v>
      </c>
      <c r="D1236" s="122">
        <v>2.23</v>
      </c>
      <c r="E1236" s="123">
        <v>2.36</v>
      </c>
      <c r="F1236" s="122">
        <v>2.1</v>
      </c>
      <c r="G1236" s="123">
        <v>2.23</v>
      </c>
      <c r="H1236" s="122">
        <v>2.658</v>
      </c>
      <c r="I1236" s="123">
        <v>2.358</v>
      </c>
      <c r="J1236" s="122">
        <v>2.508</v>
      </c>
      <c r="K1236" s="123">
        <v>2.685</v>
      </c>
      <c r="L1236" s="122">
        <v>2.429</v>
      </c>
      <c r="M1236" s="123">
        <v>2.557</v>
      </c>
      <c r="N1236" s="122">
        <v>2.713</v>
      </c>
      <c r="O1236" s="123">
        <v>2.5</v>
      </c>
      <c r="P1236" s="122">
        <v>2.606</v>
      </c>
      <c r="Q1236" s="123">
        <v>2.933</v>
      </c>
      <c r="R1236" s="122">
        <v>2.65</v>
      </c>
      <c r="S1236" s="122">
        <v>2.792</v>
      </c>
      <c r="T1236" s="122">
        <v>3.195</v>
      </c>
      <c r="U1236" s="122">
        <v>3.014</v>
      </c>
      <c r="V1236" s="122">
        <v>3.104</v>
      </c>
      <c r="W1236" s="122">
        <v>3.363</v>
      </c>
      <c r="X1236" s="122">
        <v>3.114</v>
      </c>
      <c r="Y1236" s="122">
        <v>3.238</v>
      </c>
      <c r="Z1236" s="122">
        <v>3.64</v>
      </c>
      <c r="AA1236" s="122">
        <v>3.38</v>
      </c>
      <c r="AB1236" s="122">
        <v>3.51</v>
      </c>
      <c r="AC1236" s="122">
        <v>3.81</v>
      </c>
      <c r="AD1236" s="122">
        <v>3.53</v>
      </c>
      <c r="AE1236" s="122">
        <v>3.67</v>
      </c>
      <c r="AF1236" s="9">
        <f t="shared" si="1"/>
        <v>1236</v>
      </c>
    </row>
    <row r="1237" ht="15.75" customHeight="1">
      <c r="A1237" s="116">
        <v>43927.0</v>
      </c>
      <c r="B1237" s="122">
        <v>2.58</v>
      </c>
      <c r="C1237" s="122">
        <v>2.3</v>
      </c>
      <c r="D1237" s="122">
        <v>2.44</v>
      </c>
      <c r="E1237" s="123">
        <v>2.672</v>
      </c>
      <c r="F1237" s="122">
        <v>2.388</v>
      </c>
      <c r="G1237" s="123">
        <v>2.53</v>
      </c>
      <c r="H1237" s="122">
        <v>2.766</v>
      </c>
      <c r="I1237" s="123">
        <v>2.597</v>
      </c>
      <c r="J1237" s="122">
        <v>2.681</v>
      </c>
      <c r="K1237" s="123">
        <v>2.864</v>
      </c>
      <c r="L1237" s="122">
        <v>2.675</v>
      </c>
      <c r="M1237" s="123">
        <v>2.77</v>
      </c>
      <c r="N1237" s="122">
        <v>2.963</v>
      </c>
      <c r="O1237" s="123">
        <v>2.754</v>
      </c>
      <c r="P1237" s="122">
        <v>2.858</v>
      </c>
      <c r="Q1237" s="123">
        <v>3.217</v>
      </c>
      <c r="R1237" s="122">
        <v>2.978</v>
      </c>
      <c r="S1237" s="122">
        <v>3.097</v>
      </c>
      <c r="T1237" s="122">
        <v>3.456</v>
      </c>
      <c r="U1237" s="122">
        <v>3.248</v>
      </c>
      <c r="V1237" s="122">
        <v>3.352</v>
      </c>
      <c r="W1237" s="122">
        <v>3.6</v>
      </c>
      <c r="X1237" s="122">
        <v>3.344</v>
      </c>
      <c r="Y1237" s="122">
        <v>3.472</v>
      </c>
      <c r="Z1237" s="122">
        <v>3.75</v>
      </c>
      <c r="AA1237" s="122">
        <v>3.47</v>
      </c>
      <c r="AB1237" s="122">
        <v>3.61</v>
      </c>
      <c r="AC1237" s="122">
        <v>3.87</v>
      </c>
      <c r="AD1237" s="122">
        <v>3.59</v>
      </c>
      <c r="AE1237" s="122">
        <v>3.73</v>
      </c>
      <c r="AF1237" s="9">
        <f t="shared" si="1"/>
        <v>1237</v>
      </c>
    </row>
    <row r="1238" ht="15.75" customHeight="1">
      <c r="A1238" s="116">
        <v>43924.0</v>
      </c>
      <c r="B1238" s="122">
        <v>2.663</v>
      </c>
      <c r="C1238" s="122">
        <v>2.363</v>
      </c>
      <c r="D1238" s="122">
        <v>2.513</v>
      </c>
      <c r="E1238" s="123">
        <v>2.8</v>
      </c>
      <c r="F1238" s="122">
        <v>2.5</v>
      </c>
      <c r="G1238" s="123">
        <v>2.65</v>
      </c>
      <c r="H1238" s="122">
        <v>2.93</v>
      </c>
      <c r="I1238" s="123">
        <v>2.63</v>
      </c>
      <c r="J1238" s="122">
        <v>2.78</v>
      </c>
      <c r="K1238" s="123">
        <v>3.011</v>
      </c>
      <c r="L1238" s="122">
        <v>2.719</v>
      </c>
      <c r="M1238" s="123">
        <v>2.865</v>
      </c>
      <c r="N1238" s="122">
        <v>3.092</v>
      </c>
      <c r="O1238" s="123">
        <v>2.808</v>
      </c>
      <c r="P1238" s="122">
        <v>2.95</v>
      </c>
      <c r="Q1238" s="123">
        <v>3.39</v>
      </c>
      <c r="R1238" s="122">
        <v>3.159</v>
      </c>
      <c r="S1238" s="122">
        <v>3.274</v>
      </c>
      <c r="T1238" s="122">
        <v>3.538</v>
      </c>
      <c r="U1238" s="122">
        <v>3.3</v>
      </c>
      <c r="V1238" s="122">
        <v>3.419</v>
      </c>
      <c r="W1238" s="122">
        <v>3.669</v>
      </c>
      <c r="X1238" s="122">
        <v>3.413</v>
      </c>
      <c r="Y1238" s="122">
        <v>3.541</v>
      </c>
      <c r="Z1238" s="122">
        <v>3.788</v>
      </c>
      <c r="AA1238" s="122">
        <v>3.488</v>
      </c>
      <c r="AB1238" s="122">
        <v>3.638</v>
      </c>
      <c r="AC1238" s="122">
        <v>3.888</v>
      </c>
      <c r="AD1238" s="122">
        <v>3.588</v>
      </c>
      <c r="AE1238" s="122">
        <v>3.738</v>
      </c>
      <c r="AF1238" s="9">
        <f t="shared" si="1"/>
        <v>1238</v>
      </c>
    </row>
    <row r="1239" ht="15.75" customHeight="1">
      <c r="A1239" s="116">
        <v>43922.0</v>
      </c>
      <c r="B1239" s="122">
        <v>2.7</v>
      </c>
      <c r="C1239" s="122">
        <v>2.4</v>
      </c>
      <c r="D1239" s="122">
        <v>2.55</v>
      </c>
      <c r="E1239" s="123">
        <v>2.825</v>
      </c>
      <c r="F1239" s="122">
        <v>2.525</v>
      </c>
      <c r="G1239" s="123">
        <v>2.675</v>
      </c>
      <c r="H1239" s="122">
        <v>2.95</v>
      </c>
      <c r="I1239" s="123">
        <v>2.65</v>
      </c>
      <c r="J1239" s="122">
        <v>2.8</v>
      </c>
      <c r="K1239" s="123">
        <v>3.006</v>
      </c>
      <c r="L1239" s="122">
        <v>2.709</v>
      </c>
      <c r="M1239" s="123">
        <v>2.858</v>
      </c>
      <c r="N1239" s="122">
        <v>3.063</v>
      </c>
      <c r="O1239" s="123">
        <v>2.769</v>
      </c>
      <c r="P1239" s="122">
        <v>2.916</v>
      </c>
      <c r="Q1239" s="123">
        <v>3.428</v>
      </c>
      <c r="R1239" s="122">
        <v>3.133</v>
      </c>
      <c r="S1239" s="122">
        <v>3.281</v>
      </c>
      <c r="T1239" s="122">
        <v>3.638</v>
      </c>
      <c r="U1239" s="122">
        <v>3.346</v>
      </c>
      <c r="V1239" s="122">
        <v>3.492</v>
      </c>
      <c r="W1239" s="122">
        <v>3.725</v>
      </c>
      <c r="X1239" s="122">
        <v>3.425</v>
      </c>
      <c r="Y1239" s="122">
        <v>3.575</v>
      </c>
      <c r="Z1239" s="122">
        <v>3.775</v>
      </c>
      <c r="AA1239" s="122">
        <v>3.475</v>
      </c>
      <c r="AB1239" s="122">
        <v>3.625</v>
      </c>
      <c r="AC1239" s="122">
        <v>3.875</v>
      </c>
      <c r="AD1239" s="122">
        <v>3.575</v>
      </c>
      <c r="AE1239" s="122">
        <v>3.725</v>
      </c>
      <c r="AF1239" s="9">
        <f t="shared" si="1"/>
        <v>1239</v>
      </c>
    </row>
    <row r="1240" ht="15.75" customHeight="1">
      <c r="A1240" s="116">
        <v>43921.0</v>
      </c>
      <c r="B1240" s="122">
        <v>2.625</v>
      </c>
      <c r="C1240" s="122">
        <v>2.325</v>
      </c>
      <c r="D1240" s="122">
        <v>2.475</v>
      </c>
      <c r="E1240" s="123">
        <v>2.66</v>
      </c>
      <c r="F1240" s="122">
        <v>2.36</v>
      </c>
      <c r="G1240" s="123">
        <v>2.51</v>
      </c>
      <c r="H1240" s="122">
        <v>2.742</v>
      </c>
      <c r="I1240" s="123">
        <v>2.467</v>
      </c>
      <c r="J1240" s="122">
        <v>2.604</v>
      </c>
      <c r="K1240" s="123">
        <v>2.793</v>
      </c>
      <c r="L1240" s="122">
        <v>2.508</v>
      </c>
      <c r="M1240" s="123">
        <v>2.651</v>
      </c>
      <c r="N1240" s="122">
        <v>2.844</v>
      </c>
      <c r="O1240" s="123">
        <v>2.55</v>
      </c>
      <c r="P1240" s="122">
        <v>2.697</v>
      </c>
      <c r="Q1240" s="123">
        <v>3.288</v>
      </c>
      <c r="R1240" s="122">
        <v>3.071</v>
      </c>
      <c r="S1240" s="122">
        <v>3.179</v>
      </c>
      <c r="T1240" s="122">
        <v>3.536</v>
      </c>
      <c r="U1240" s="122">
        <v>3.293</v>
      </c>
      <c r="V1240" s="122">
        <v>3.414</v>
      </c>
      <c r="W1240" s="122">
        <v>3.629</v>
      </c>
      <c r="X1240" s="122">
        <v>3.364</v>
      </c>
      <c r="Y1240" s="122">
        <v>3.496</v>
      </c>
      <c r="Z1240" s="122">
        <v>3.713</v>
      </c>
      <c r="AA1240" s="122">
        <v>3.413</v>
      </c>
      <c r="AB1240" s="122">
        <v>3.563</v>
      </c>
      <c r="AC1240" s="122">
        <v>3.825</v>
      </c>
      <c r="AD1240" s="122">
        <v>3.525</v>
      </c>
      <c r="AE1240" s="122">
        <v>3.675</v>
      </c>
      <c r="AF1240" s="9">
        <f t="shared" si="1"/>
        <v>1240</v>
      </c>
    </row>
    <row r="1241" ht="15.75" customHeight="1">
      <c r="A1241" s="116">
        <v>43920.0</v>
      </c>
      <c r="B1241" s="122">
        <v>2.513</v>
      </c>
      <c r="C1241" s="122">
        <v>2.213</v>
      </c>
      <c r="D1241" s="122">
        <v>2.363</v>
      </c>
      <c r="E1241" s="123">
        <v>2.57</v>
      </c>
      <c r="F1241" s="122">
        <v>2.27</v>
      </c>
      <c r="G1241" s="123">
        <v>2.42</v>
      </c>
      <c r="H1241" s="122">
        <v>2.625</v>
      </c>
      <c r="I1241" s="123">
        <v>2.333</v>
      </c>
      <c r="J1241" s="122">
        <v>2.479</v>
      </c>
      <c r="K1241" s="123">
        <v>2.715</v>
      </c>
      <c r="L1241" s="122">
        <v>2.419</v>
      </c>
      <c r="M1241" s="123">
        <v>2.567</v>
      </c>
      <c r="N1241" s="122">
        <v>2.806</v>
      </c>
      <c r="O1241" s="123">
        <v>2.506</v>
      </c>
      <c r="P1241" s="122">
        <v>2.656</v>
      </c>
      <c r="Q1241" s="123">
        <v>3.281</v>
      </c>
      <c r="R1241" s="122">
        <v>3.025</v>
      </c>
      <c r="S1241" s="122">
        <v>3.153</v>
      </c>
      <c r="T1241" s="122">
        <v>3.561</v>
      </c>
      <c r="U1241" s="122">
        <v>3.276</v>
      </c>
      <c r="V1241" s="122">
        <v>3.419</v>
      </c>
      <c r="W1241" s="122">
        <v>3.636</v>
      </c>
      <c r="X1241" s="122">
        <v>3.35</v>
      </c>
      <c r="Y1241" s="122">
        <v>3.493</v>
      </c>
      <c r="Z1241" s="122">
        <v>3.6</v>
      </c>
      <c r="AA1241" s="122">
        <v>3.325</v>
      </c>
      <c r="AB1241" s="122">
        <v>3.463</v>
      </c>
      <c r="AC1241" s="122">
        <v>3.7</v>
      </c>
      <c r="AD1241" s="122">
        <v>3.425</v>
      </c>
      <c r="AE1241" s="122">
        <v>3.563</v>
      </c>
      <c r="AF1241" s="9">
        <f t="shared" si="1"/>
        <v>1241</v>
      </c>
    </row>
    <row r="1242" ht="15.75" customHeight="1">
      <c r="A1242" s="116">
        <v>43917.0</v>
      </c>
      <c r="B1242" s="122">
        <v>2.22</v>
      </c>
      <c r="C1242" s="122">
        <v>1.92</v>
      </c>
      <c r="D1242" s="122">
        <v>2.07</v>
      </c>
      <c r="E1242" s="123">
        <v>2.29</v>
      </c>
      <c r="F1242" s="122">
        <v>1.99</v>
      </c>
      <c r="G1242" s="123">
        <v>2.14</v>
      </c>
      <c r="H1242" s="122">
        <v>2.425</v>
      </c>
      <c r="I1242" s="123">
        <v>2.125</v>
      </c>
      <c r="J1242" s="122">
        <v>2.275</v>
      </c>
      <c r="K1242" s="123">
        <v>2.531</v>
      </c>
      <c r="L1242" s="122">
        <v>2.231</v>
      </c>
      <c r="M1242" s="123">
        <v>2.381</v>
      </c>
      <c r="N1242" s="122">
        <v>2.638</v>
      </c>
      <c r="O1242" s="123">
        <v>2.338</v>
      </c>
      <c r="P1242" s="122">
        <v>2.488</v>
      </c>
      <c r="Q1242" s="123">
        <v>3.139</v>
      </c>
      <c r="R1242" s="122">
        <v>2.861</v>
      </c>
      <c r="S1242" s="122">
        <v>3.0</v>
      </c>
      <c r="T1242" s="122">
        <v>3.479</v>
      </c>
      <c r="U1242" s="122">
        <v>3.236</v>
      </c>
      <c r="V1242" s="122">
        <v>3.357</v>
      </c>
      <c r="W1242" s="122">
        <v>3.571</v>
      </c>
      <c r="X1242" s="122">
        <v>3.3</v>
      </c>
      <c r="Y1242" s="122">
        <v>3.436</v>
      </c>
      <c r="Z1242" s="122">
        <v>3.525</v>
      </c>
      <c r="AA1242" s="122">
        <v>3.275</v>
      </c>
      <c r="AB1242" s="122">
        <v>3.4</v>
      </c>
      <c r="AC1242" s="122">
        <v>3.625</v>
      </c>
      <c r="AD1242" s="122">
        <v>3.375</v>
      </c>
      <c r="AE1242" s="122">
        <v>3.5</v>
      </c>
      <c r="AF1242" s="9">
        <f t="shared" si="1"/>
        <v>1242</v>
      </c>
    </row>
    <row r="1243" ht="15.75" customHeight="1">
      <c r="A1243" s="116">
        <v>43916.0</v>
      </c>
      <c r="B1243" s="122">
        <v>2.046</v>
      </c>
      <c r="C1243" s="122">
        <v>1.846</v>
      </c>
      <c r="D1243" s="122">
        <v>1.946</v>
      </c>
      <c r="E1243" s="123">
        <v>2.083</v>
      </c>
      <c r="F1243" s="122">
        <v>1.858</v>
      </c>
      <c r="G1243" s="123">
        <v>1.971</v>
      </c>
      <c r="H1243" s="122">
        <v>2.22</v>
      </c>
      <c r="I1243" s="123">
        <v>2.02</v>
      </c>
      <c r="J1243" s="122">
        <v>2.12</v>
      </c>
      <c r="K1243" s="123">
        <v>2.289</v>
      </c>
      <c r="L1243" s="122">
        <v>2.062</v>
      </c>
      <c r="M1243" s="123">
        <v>2.176</v>
      </c>
      <c r="N1243" s="122">
        <v>2.359</v>
      </c>
      <c r="O1243" s="123">
        <v>2.103</v>
      </c>
      <c r="P1243" s="122">
        <v>2.231</v>
      </c>
      <c r="Q1243" s="123">
        <v>2.783</v>
      </c>
      <c r="R1243" s="122">
        <v>2.55</v>
      </c>
      <c r="S1243" s="122">
        <v>2.667</v>
      </c>
      <c r="T1243" s="122">
        <v>3.338</v>
      </c>
      <c r="U1243" s="122">
        <v>3.06</v>
      </c>
      <c r="V1243" s="122">
        <v>3.199</v>
      </c>
      <c r="W1243" s="122">
        <v>3.486</v>
      </c>
      <c r="X1243" s="122">
        <v>3.207</v>
      </c>
      <c r="Y1243" s="122">
        <v>3.346</v>
      </c>
      <c r="Z1243" s="122">
        <v>3.4</v>
      </c>
      <c r="AA1243" s="122">
        <v>3.15</v>
      </c>
      <c r="AB1243" s="122">
        <v>3.275</v>
      </c>
      <c r="AC1243" s="122">
        <v>3.525</v>
      </c>
      <c r="AD1243" s="122">
        <v>3.25</v>
      </c>
      <c r="AE1243" s="122">
        <v>3.388</v>
      </c>
      <c r="AF1243" s="9">
        <f t="shared" si="1"/>
        <v>1243</v>
      </c>
    </row>
    <row r="1244" ht="15.75" customHeight="1">
      <c r="A1244" s="116">
        <v>43915.0</v>
      </c>
      <c r="B1244" s="122">
        <v>1.81</v>
      </c>
      <c r="C1244" s="122">
        <v>1.734</v>
      </c>
      <c r="D1244" s="122">
        <v>1.772</v>
      </c>
      <c r="E1244" s="123">
        <v>1.958</v>
      </c>
      <c r="F1244" s="122">
        <v>1.783</v>
      </c>
      <c r="G1244" s="123">
        <v>1.871</v>
      </c>
      <c r="H1244" s="122">
        <v>2.1</v>
      </c>
      <c r="I1244" s="123">
        <v>1.883</v>
      </c>
      <c r="J1244" s="122">
        <v>1.992</v>
      </c>
      <c r="K1244" s="123">
        <v>2.154</v>
      </c>
      <c r="L1244" s="122">
        <v>1.944</v>
      </c>
      <c r="M1244" s="123">
        <v>2.049</v>
      </c>
      <c r="N1244" s="122">
        <v>2.209</v>
      </c>
      <c r="O1244" s="123">
        <v>2.006</v>
      </c>
      <c r="P1244" s="122">
        <v>2.107</v>
      </c>
      <c r="Q1244" s="123">
        <v>2.552</v>
      </c>
      <c r="R1244" s="122">
        <v>2.386</v>
      </c>
      <c r="S1244" s="122">
        <v>2.469</v>
      </c>
      <c r="T1244" s="122">
        <v>3.0</v>
      </c>
      <c r="U1244" s="122">
        <v>2.841</v>
      </c>
      <c r="V1244" s="122">
        <v>2.921</v>
      </c>
      <c r="W1244" s="122">
        <v>3.064</v>
      </c>
      <c r="X1244" s="122">
        <v>2.92</v>
      </c>
      <c r="Y1244" s="122">
        <v>2.992</v>
      </c>
      <c r="Z1244" s="122">
        <v>3.275</v>
      </c>
      <c r="AA1244" s="122">
        <v>3.038</v>
      </c>
      <c r="AB1244" s="122">
        <v>3.156</v>
      </c>
      <c r="AC1244" s="122">
        <v>3.45</v>
      </c>
      <c r="AD1244" s="122">
        <v>3.188</v>
      </c>
      <c r="AE1244" s="122">
        <v>3.319</v>
      </c>
      <c r="AF1244" s="9">
        <f t="shared" si="1"/>
        <v>1244</v>
      </c>
    </row>
    <row r="1245" ht="15.75" customHeight="1">
      <c r="A1245" s="116">
        <v>43914.0</v>
      </c>
      <c r="B1245" s="122">
        <v>1.909</v>
      </c>
      <c r="C1245" s="122">
        <v>1.809</v>
      </c>
      <c r="D1245" s="122">
        <v>1.859</v>
      </c>
      <c r="E1245" s="123">
        <v>2.063</v>
      </c>
      <c r="F1245" s="122">
        <v>1.83</v>
      </c>
      <c r="G1245" s="123">
        <v>1.947</v>
      </c>
      <c r="H1245" s="122">
        <v>2.22</v>
      </c>
      <c r="I1245" s="123">
        <v>1.976</v>
      </c>
      <c r="J1245" s="122">
        <v>2.098</v>
      </c>
      <c r="K1245" s="123">
        <v>2.266</v>
      </c>
      <c r="L1245" s="122">
        <v>2.005</v>
      </c>
      <c r="M1245" s="123">
        <v>2.135</v>
      </c>
      <c r="N1245" s="122">
        <v>2.311</v>
      </c>
      <c r="O1245" s="123">
        <v>2.033</v>
      </c>
      <c r="P1245" s="122">
        <v>2.172</v>
      </c>
      <c r="Q1245" s="123">
        <v>2.642</v>
      </c>
      <c r="R1245" s="122">
        <v>2.446</v>
      </c>
      <c r="S1245" s="122">
        <v>2.544</v>
      </c>
      <c r="T1245" s="122">
        <v>3.196</v>
      </c>
      <c r="U1245" s="122">
        <v>3.019</v>
      </c>
      <c r="V1245" s="122">
        <v>3.108</v>
      </c>
      <c r="W1245" s="122">
        <v>3.336</v>
      </c>
      <c r="X1245" s="122">
        <v>3.071</v>
      </c>
      <c r="Y1245" s="122">
        <v>3.204</v>
      </c>
      <c r="Z1245" s="122">
        <v>3.35</v>
      </c>
      <c r="AA1245" s="122">
        <v>3.075</v>
      </c>
      <c r="AB1245" s="122">
        <v>3.213</v>
      </c>
      <c r="AC1245" s="122">
        <v>3.525</v>
      </c>
      <c r="AD1245" s="122">
        <v>3.25</v>
      </c>
      <c r="AE1245" s="122">
        <v>3.388</v>
      </c>
      <c r="AF1245" s="9">
        <f t="shared" si="1"/>
        <v>1245</v>
      </c>
    </row>
    <row r="1246" ht="15.75" customHeight="1">
      <c r="A1246" s="116">
        <v>43913.0</v>
      </c>
      <c r="B1246" s="122">
        <v>2.013</v>
      </c>
      <c r="C1246" s="122">
        <v>1.838</v>
      </c>
      <c r="D1246" s="122">
        <v>1.926</v>
      </c>
      <c r="E1246" s="123">
        <v>2.113</v>
      </c>
      <c r="F1246" s="122">
        <v>1.863</v>
      </c>
      <c r="G1246" s="123">
        <v>1.988</v>
      </c>
      <c r="H1246" s="122">
        <v>2.14</v>
      </c>
      <c r="I1246" s="123">
        <v>1.948</v>
      </c>
      <c r="J1246" s="122">
        <v>2.044</v>
      </c>
      <c r="K1246" s="123">
        <v>2.226</v>
      </c>
      <c r="L1246" s="122">
        <v>2.013</v>
      </c>
      <c r="M1246" s="123">
        <v>2.119</v>
      </c>
      <c r="N1246" s="122">
        <v>2.311</v>
      </c>
      <c r="O1246" s="123">
        <v>2.078</v>
      </c>
      <c r="P1246" s="122">
        <v>2.194</v>
      </c>
      <c r="Q1246" s="123">
        <v>2.767</v>
      </c>
      <c r="R1246" s="122">
        <v>2.483</v>
      </c>
      <c r="S1246" s="122">
        <v>2.625</v>
      </c>
      <c r="T1246" s="122">
        <v>3.2</v>
      </c>
      <c r="U1246" s="122">
        <v>2.998</v>
      </c>
      <c r="V1246" s="122">
        <v>3.099</v>
      </c>
      <c r="W1246" s="122">
        <v>3.279</v>
      </c>
      <c r="X1246" s="122">
        <v>3.051</v>
      </c>
      <c r="Y1246" s="122">
        <v>3.165</v>
      </c>
      <c r="Z1246" s="122">
        <v>3.213</v>
      </c>
      <c r="AA1246" s="122">
        <v>2.925</v>
      </c>
      <c r="AB1246" s="122">
        <v>3.069</v>
      </c>
      <c r="AC1246" s="122">
        <v>3.375</v>
      </c>
      <c r="AD1246" s="122">
        <v>3.113</v>
      </c>
      <c r="AE1246" s="122">
        <v>3.244</v>
      </c>
      <c r="AF1246" s="9">
        <f t="shared" si="1"/>
        <v>1246</v>
      </c>
    </row>
    <row r="1247" ht="15.75" customHeight="1">
      <c r="A1247" s="116">
        <v>43910.0</v>
      </c>
      <c r="B1247" s="122">
        <v>1.826</v>
      </c>
      <c r="C1247" s="122">
        <v>1.716</v>
      </c>
      <c r="D1247" s="122">
        <v>1.771</v>
      </c>
      <c r="E1247" s="123">
        <v>1.916</v>
      </c>
      <c r="F1247" s="122">
        <v>1.67</v>
      </c>
      <c r="G1247" s="123">
        <v>1.793</v>
      </c>
      <c r="H1247" s="122">
        <v>1.99</v>
      </c>
      <c r="I1247" s="123">
        <v>1.72</v>
      </c>
      <c r="J1247" s="122">
        <v>1.855</v>
      </c>
      <c r="K1247" s="123">
        <v>2.081</v>
      </c>
      <c r="L1247" s="122">
        <v>1.859</v>
      </c>
      <c r="M1247" s="123">
        <v>1.97</v>
      </c>
      <c r="N1247" s="122">
        <v>2.171</v>
      </c>
      <c r="O1247" s="123">
        <v>1.998</v>
      </c>
      <c r="P1247" s="122">
        <v>2.084</v>
      </c>
      <c r="Q1247" s="123">
        <v>2.452</v>
      </c>
      <c r="R1247" s="122">
        <v>2.321</v>
      </c>
      <c r="S1247" s="122">
        <v>2.387</v>
      </c>
      <c r="T1247" s="122">
        <v>2.911</v>
      </c>
      <c r="U1247" s="122">
        <v>2.765</v>
      </c>
      <c r="V1247" s="122">
        <v>2.838</v>
      </c>
      <c r="W1247" s="122">
        <v>3.029</v>
      </c>
      <c r="X1247" s="122">
        <v>2.821</v>
      </c>
      <c r="Y1247" s="122">
        <v>2.925</v>
      </c>
      <c r="Z1247" s="122">
        <v>3.125</v>
      </c>
      <c r="AA1247" s="122">
        <v>2.9</v>
      </c>
      <c r="AB1247" s="122">
        <v>3.013</v>
      </c>
      <c r="AC1247" s="122">
        <v>3.325</v>
      </c>
      <c r="AD1247" s="122">
        <v>3.1</v>
      </c>
      <c r="AE1247" s="122">
        <v>3.213</v>
      </c>
      <c r="AF1247" s="9">
        <f t="shared" si="1"/>
        <v>1247</v>
      </c>
    </row>
    <row r="1248" ht="15.75" customHeight="1">
      <c r="A1248" s="116">
        <v>43909.0</v>
      </c>
      <c r="B1248" s="122">
        <v>1.804</v>
      </c>
      <c r="C1248" s="122">
        <v>1.651</v>
      </c>
      <c r="D1248" s="122">
        <v>1.728</v>
      </c>
      <c r="E1248" s="123">
        <v>1.92</v>
      </c>
      <c r="F1248" s="122">
        <v>1.64</v>
      </c>
      <c r="G1248" s="123">
        <v>1.78</v>
      </c>
      <c r="H1248" s="122">
        <v>1.997</v>
      </c>
      <c r="I1248" s="123">
        <v>1.783</v>
      </c>
      <c r="J1248" s="122">
        <v>1.89</v>
      </c>
      <c r="K1248" s="123">
        <v>2.087</v>
      </c>
      <c r="L1248" s="122">
        <v>1.9</v>
      </c>
      <c r="M1248" s="123">
        <v>1.994</v>
      </c>
      <c r="N1248" s="122">
        <v>2.178</v>
      </c>
      <c r="O1248" s="123">
        <v>2.018</v>
      </c>
      <c r="P1248" s="122">
        <v>2.098</v>
      </c>
      <c r="Q1248" s="123">
        <v>2.423</v>
      </c>
      <c r="R1248" s="122">
        <v>2.226</v>
      </c>
      <c r="S1248" s="122">
        <v>2.324</v>
      </c>
      <c r="T1248" s="122">
        <v>2.874</v>
      </c>
      <c r="U1248" s="122">
        <v>2.668</v>
      </c>
      <c r="V1248" s="122">
        <v>2.771</v>
      </c>
      <c r="W1248" s="122">
        <v>2.964</v>
      </c>
      <c r="X1248" s="122">
        <v>2.721</v>
      </c>
      <c r="Y1248" s="122">
        <v>2.843</v>
      </c>
      <c r="Z1248" s="122">
        <v>3.0</v>
      </c>
      <c r="AA1248" s="122">
        <v>2.82</v>
      </c>
      <c r="AB1248" s="122">
        <v>2.91</v>
      </c>
      <c r="AC1248" s="122">
        <v>3.34</v>
      </c>
      <c r="AD1248" s="122">
        <v>3.12</v>
      </c>
      <c r="AE1248" s="122">
        <v>3.23</v>
      </c>
      <c r="AF1248" s="9">
        <f t="shared" si="1"/>
        <v>1248</v>
      </c>
    </row>
    <row r="1249" ht="15.75" customHeight="1">
      <c r="A1249" s="116">
        <v>43908.0</v>
      </c>
      <c r="B1249" s="122">
        <v>1.679</v>
      </c>
      <c r="C1249" s="122">
        <v>1.607</v>
      </c>
      <c r="D1249" s="122">
        <v>1.643</v>
      </c>
      <c r="E1249" s="123">
        <v>1.723</v>
      </c>
      <c r="F1249" s="122">
        <v>1.61</v>
      </c>
      <c r="G1249" s="123">
        <v>1.666</v>
      </c>
      <c r="H1249" s="122">
        <v>1.817</v>
      </c>
      <c r="I1249" s="123">
        <v>1.67</v>
      </c>
      <c r="J1249" s="122">
        <v>1.743</v>
      </c>
      <c r="K1249" s="123">
        <v>1.93</v>
      </c>
      <c r="L1249" s="122">
        <v>1.764</v>
      </c>
      <c r="M1249" s="123">
        <v>1.847</v>
      </c>
      <c r="N1249" s="122">
        <v>2.044</v>
      </c>
      <c r="O1249" s="123">
        <v>1.858</v>
      </c>
      <c r="P1249" s="122">
        <v>1.951</v>
      </c>
      <c r="Q1249" s="123">
        <v>2.186</v>
      </c>
      <c r="R1249" s="122">
        <v>2.032</v>
      </c>
      <c r="S1249" s="122">
        <v>2.109</v>
      </c>
      <c r="T1249" s="122">
        <v>2.624</v>
      </c>
      <c r="U1249" s="122">
        <v>2.419</v>
      </c>
      <c r="V1249" s="122">
        <v>2.521</v>
      </c>
      <c r="W1249" s="122">
        <v>2.71</v>
      </c>
      <c r="X1249" s="122">
        <v>2.541</v>
      </c>
      <c r="Y1249" s="122">
        <v>2.626</v>
      </c>
      <c r="Z1249" s="122">
        <v>2.863</v>
      </c>
      <c r="AA1249" s="122">
        <v>2.663</v>
      </c>
      <c r="AB1249" s="122">
        <v>2.763</v>
      </c>
      <c r="AC1249" s="122">
        <v>3.213</v>
      </c>
      <c r="AD1249" s="122">
        <v>3.05</v>
      </c>
      <c r="AE1249" s="122">
        <v>3.131</v>
      </c>
      <c r="AF1249" s="9">
        <f t="shared" si="1"/>
        <v>1249</v>
      </c>
    </row>
    <row r="1250" ht="15.75" customHeight="1">
      <c r="A1250" s="116">
        <v>43907.0</v>
      </c>
      <c r="B1250" s="122">
        <v>1.637</v>
      </c>
      <c r="C1250" s="122">
        <v>1.574</v>
      </c>
      <c r="D1250" s="122">
        <v>1.606</v>
      </c>
      <c r="E1250" s="123">
        <v>1.702</v>
      </c>
      <c r="F1250" s="122">
        <v>1.562</v>
      </c>
      <c r="G1250" s="123">
        <v>1.632</v>
      </c>
      <c r="H1250" s="122">
        <v>1.79</v>
      </c>
      <c r="I1250" s="123">
        <v>1.622</v>
      </c>
      <c r="J1250" s="122">
        <v>1.706</v>
      </c>
      <c r="K1250" s="123">
        <v>1.903</v>
      </c>
      <c r="L1250" s="122">
        <v>1.711</v>
      </c>
      <c r="M1250" s="123">
        <v>1.807</v>
      </c>
      <c r="N1250" s="122">
        <v>2.017</v>
      </c>
      <c r="O1250" s="123">
        <v>1.8</v>
      </c>
      <c r="P1250" s="122">
        <v>1.908</v>
      </c>
      <c r="Q1250" s="123">
        <v>2.132</v>
      </c>
      <c r="R1250" s="122">
        <v>1.953</v>
      </c>
      <c r="S1250" s="122">
        <v>2.043</v>
      </c>
      <c r="T1250" s="122">
        <v>2.496</v>
      </c>
      <c r="U1250" s="122">
        <v>2.341</v>
      </c>
      <c r="V1250" s="122">
        <v>2.419</v>
      </c>
      <c r="W1250" s="122">
        <v>2.633</v>
      </c>
      <c r="X1250" s="122">
        <v>2.421</v>
      </c>
      <c r="Y1250" s="122">
        <v>2.527</v>
      </c>
      <c r="Z1250" s="122">
        <v>2.8</v>
      </c>
      <c r="AA1250" s="122">
        <v>2.65</v>
      </c>
      <c r="AB1250" s="122">
        <v>2.725</v>
      </c>
      <c r="AC1250" s="122">
        <v>3.175</v>
      </c>
      <c r="AD1250" s="122">
        <v>3.0</v>
      </c>
      <c r="AE1250" s="122">
        <v>3.088</v>
      </c>
      <c r="AF1250" s="9">
        <f t="shared" si="1"/>
        <v>1250</v>
      </c>
    </row>
    <row r="1251" ht="15.75" customHeight="1">
      <c r="A1251" s="116">
        <v>43906.0</v>
      </c>
      <c r="B1251" s="122">
        <v>1.636</v>
      </c>
      <c r="C1251" s="122">
        <v>1.5</v>
      </c>
      <c r="D1251" s="122">
        <v>1.568</v>
      </c>
      <c r="E1251" s="123">
        <v>1.688</v>
      </c>
      <c r="F1251" s="122">
        <v>1.536</v>
      </c>
      <c r="G1251" s="123">
        <v>1.612</v>
      </c>
      <c r="H1251" s="122">
        <v>1.786</v>
      </c>
      <c r="I1251" s="123">
        <v>1.59</v>
      </c>
      <c r="J1251" s="122">
        <v>1.688</v>
      </c>
      <c r="K1251" s="123">
        <v>1.876</v>
      </c>
      <c r="L1251" s="122">
        <v>1.664</v>
      </c>
      <c r="M1251" s="123">
        <v>1.77</v>
      </c>
      <c r="N1251" s="122">
        <v>1.966</v>
      </c>
      <c r="O1251" s="123">
        <v>1.739</v>
      </c>
      <c r="P1251" s="122">
        <v>1.852</v>
      </c>
      <c r="Q1251" s="123">
        <v>2.084</v>
      </c>
      <c r="R1251" s="122">
        <v>1.907</v>
      </c>
      <c r="S1251" s="122">
        <v>1.996</v>
      </c>
      <c r="T1251" s="122">
        <v>2.446</v>
      </c>
      <c r="U1251" s="122">
        <v>2.221</v>
      </c>
      <c r="V1251" s="122">
        <v>2.334</v>
      </c>
      <c r="W1251" s="122">
        <v>2.536</v>
      </c>
      <c r="X1251" s="122">
        <v>2.341</v>
      </c>
      <c r="Y1251" s="122">
        <v>2.439</v>
      </c>
      <c r="Z1251" s="122">
        <v>2.738</v>
      </c>
      <c r="AA1251" s="122">
        <v>2.6</v>
      </c>
      <c r="AB1251" s="122">
        <v>2.669</v>
      </c>
      <c r="AC1251" s="122">
        <v>3.125</v>
      </c>
      <c r="AD1251" s="122">
        <v>2.975</v>
      </c>
      <c r="AE1251" s="122">
        <v>3.05</v>
      </c>
      <c r="AF1251" s="9">
        <f t="shared" si="1"/>
        <v>1251</v>
      </c>
    </row>
    <row r="1252" ht="15.75" customHeight="1">
      <c r="A1252" s="116">
        <v>43903.0</v>
      </c>
      <c r="B1252" s="122">
        <v>1.614</v>
      </c>
      <c r="C1252" s="122">
        <v>1.451</v>
      </c>
      <c r="D1252" s="122">
        <v>1.533</v>
      </c>
      <c r="E1252" s="123">
        <v>1.68</v>
      </c>
      <c r="F1252" s="122">
        <v>1.53</v>
      </c>
      <c r="G1252" s="123">
        <v>1.605</v>
      </c>
      <c r="H1252" s="122">
        <v>1.76</v>
      </c>
      <c r="I1252" s="123">
        <v>1.56</v>
      </c>
      <c r="J1252" s="122">
        <v>1.66</v>
      </c>
      <c r="K1252" s="123">
        <v>1.854</v>
      </c>
      <c r="L1252" s="122">
        <v>1.659</v>
      </c>
      <c r="M1252" s="123">
        <v>1.757</v>
      </c>
      <c r="N1252" s="122">
        <v>1.948</v>
      </c>
      <c r="O1252" s="123">
        <v>1.759</v>
      </c>
      <c r="P1252" s="122">
        <v>1.853</v>
      </c>
      <c r="Q1252" s="123">
        <v>2.102</v>
      </c>
      <c r="R1252" s="122">
        <v>1.929</v>
      </c>
      <c r="S1252" s="122">
        <v>2.016</v>
      </c>
      <c r="T1252" s="122">
        <v>2.461</v>
      </c>
      <c r="U1252" s="122">
        <v>2.309</v>
      </c>
      <c r="V1252" s="122">
        <v>2.385</v>
      </c>
      <c r="W1252" s="122">
        <v>2.553</v>
      </c>
      <c r="X1252" s="122">
        <v>2.396</v>
      </c>
      <c r="Y1252" s="122">
        <v>2.474</v>
      </c>
      <c r="Z1252" s="122">
        <v>2.763</v>
      </c>
      <c r="AA1252" s="122">
        <v>2.633</v>
      </c>
      <c r="AB1252" s="122">
        <v>2.698</v>
      </c>
      <c r="AC1252" s="122">
        <v>3.15</v>
      </c>
      <c r="AD1252" s="122">
        <v>2.98</v>
      </c>
      <c r="AE1252" s="122">
        <v>3.065</v>
      </c>
      <c r="AF1252" s="9">
        <f t="shared" si="1"/>
        <v>1252</v>
      </c>
    </row>
    <row r="1253" ht="15.75" customHeight="1">
      <c r="A1253" s="116">
        <v>43902.0</v>
      </c>
      <c r="B1253" s="122">
        <v>1.6</v>
      </c>
      <c r="C1253" s="122">
        <v>1.451</v>
      </c>
      <c r="D1253" s="122">
        <v>1.526</v>
      </c>
      <c r="E1253" s="123">
        <v>1.645</v>
      </c>
      <c r="F1253" s="122">
        <v>1.498</v>
      </c>
      <c r="G1253" s="123">
        <v>1.572</v>
      </c>
      <c r="H1253" s="122">
        <v>1.733</v>
      </c>
      <c r="I1253" s="123">
        <v>1.555</v>
      </c>
      <c r="J1253" s="122">
        <v>1.644</v>
      </c>
      <c r="K1253" s="123">
        <v>1.814</v>
      </c>
      <c r="L1253" s="122">
        <v>1.639</v>
      </c>
      <c r="M1253" s="123">
        <v>1.727</v>
      </c>
      <c r="N1253" s="122">
        <v>1.894</v>
      </c>
      <c r="O1253" s="123">
        <v>1.723</v>
      </c>
      <c r="P1253" s="122">
        <v>1.809</v>
      </c>
      <c r="Q1253" s="123">
        <v>2.028</v>
      </c>
      <c r="R1253" s="122">
        <v>1.844</v>
      </c>
      <c r="S1253" s="122">
        <v>1.936</v>
      </c>
      <c r="T1253" s="122">
        <v>2.438</v>
      </c>
      <c r="U1253" s="122">
        <v>2.238</v>
      </c>
      <c r="V1253" s="122">
        <v>2.338</v>
      </c>
      <c r="W1253" s="122">
        <v>2.493</v>
      </c>
      <c r="X1253" s="122">
        <v>2.357</v>
      </c>
      <c r="Y1253" s="122">
        <v>2.425</v>
      </c>
      <c r="Z1253" s="122">
        <v>2.763</v>
      </c>
      <c r="AA1253" s="122">
        <v>2.625</v>
      </c>
      <c r="AB1253" s="122">
        <v>2.694</v>
      </c>
      <c r="AC1253" s="122">
        <v>3.1</v>
      </c>
      <c r="AD1253" s="122">
        <v>2.95</v>
      </c>
      <c r="AE1253" s="122">
        <v>3.025</v>
      </c>
      <c r="AF1253" s="9">
        <f t="shared" si="1"/>
        <v>1253</v>
      </c>
    </row>
    <row r="1254" ht="15.75" customHeight="1">
      <c r="A1254" s="116">
        <v>43901.0</v>
      </c>
      <c r="B1254" s="122">
        <v>1.619</v>
      </c>
      <c r="C1254" s="122">
        <v>1.423</v>
      </c>
      <c r="D1254" s="122">
        <v>1.521</v>
      </c>
      <c r="E1254" s="123">
        <v>1.645</v>
      </c>
      <c r="F1254" s="122">
        <v>1.525</v>
      </c>
      <c r="G1254" s="123">
        <v>1.585</v>
      </c>
      <c r="H1254" s="122">
        <v>1.743</v>
      </c>
      <c r="I1254" s="123">
        <v>1.593</v>
      </c>
      <c r="J1254" s="122">
        <v>1.668</v>
      </c>
      <c r="K1254" s="123">
        <v>1.794</v>
      </c>
      <c r="L1254" s="122">
        <v>1.655</v>
      </c>
      <c r="M1254" s="123">
        <v>1.724</v>
      </c>
      <c r="N1254" s="122">
        <v>1.844</v>
      </c>
      <c r="O1254" s="123">
        <v>1.717</v>
      </c>
      <c r="P1254" s="122">
        <v>1.781</v>
      </c>
      <c r="Q1254" s="123">
        <v>1.953</v>
      </c>
      <c r="R1254" s="122">
        <v>1.836</v>
      </c>
      <c r="S1254" s="122">
        <v>1.894</v>
      </c>
      <c r="T1254" s="122">
        <v>2.323</v>
      </c>
      <c r="U1254" s="122">
        <v>2.176</v>
      </c>
      <c r="V1254" s="122">
        <v>2.249</v>
      </c>
      <c r="W1254" s="122">
        <v>2.39</v>
      </c>
      <c r="X1254" s="122">
        <v>2.211</v>
      </c>
      <c r="Y1254" s="122">
        <v>2.301</v>
      </c>
      <c r="Z1254" s="122">
        <v>2.75</v>
      </c>
      <c r="AA1254" s="122">
        <v>2.613</v>
      </c>
      <c r="AB1254" s="122">
        <v>2.681</v>
      </c>
      <c r="AC1254" s="122">
        <v>3.063</v>
      </c>
      <c r="AD1254" s="122">
        <v>2.945</v>
      </c>
      <c r="AE1254" s="122">
        <v>3.004</v>
      </c>
      <c r="AF1254" s="9">
        <f t="shared" si="1"/>
        <v>1254</v>
      </c>
    </row>
    <row r="1255" ht="15.75" customHeight="1">
      <c r="A1255" s="116">
        <v>43900.0</v>
      </c>
      <c r="B1255" s="122">
        <v>1.63</v>
      </c>
      <c r="C1255" s="122">
        <v>1.398</v>
      </c>
      <c r="D1255" s="122">
        <v>1.514</v>
      </c>
      <c r="E1255" s="123">
        <v>1.716</v>
      </c>
      <c r="F1255" s="122">
        <v>1.556</v>
      </c>
      <c r="G1255" s="123">
        <v>1.636</v>
      </c>
      <c r="H1255" s="122">
        <v>1.796</v>
      </c>
      <c r="I1255" s="123">
        <v>1.586</v>
      </c>
      <c r="J1255" s="122">
        <v>1.691</v>
      </c>
      <c r="K1255" s="123">
        <v>1.833</v>
      </c>
      <c r="L1255" s="122">
        <v>1.621</v>
      </c>
      <c r="M1255" s="123">
        <v>1.727</v>
      </c>
      <c r="N1255" s="122">
        <v>1.87</v>
      </c>
      <c r="O1255" s="123">
        <v>1.656</v>
      </c>
      <c r="P1255" s="122">
        <v>1.763</v>
      </c>
      <c r="Q1255" s="123">
        <v>1.999</v>
      </c>
      <c r="R1255" s="122">
        <v>1.85</v>
      </c>
      <c r="S1255" s="122">
        <v>1.924</v>
      </c>
      <c r="T1255" s="122">
        <v>2.358</v>
      </c>
      <c r="U1255" s="122">
        <v>2.183</v>
      </c>
      <c r="V1255" s="122">
        <v>2.27</v>
      </c>
      <c r="W1255" s="122">
        <v>2.404</v>
      </c>
      <c r="X1255" s="122">
        <v>2.279</v>
      </c>
      <c r="Y1255" s="122">
        <v>2.341</v>
      </c>
      <c r="Z1255" s="122">
        <v>2.738</v>
      </c>
      <c r="AA1255" s="122">
        <v>2.575</v>
      </c>
      <c r="AB1255" s="122">
        <v>2.656</v>
      </c>
      <c r="AC1255" s="122">
        <v>3.08</v>
      </c>
      <c r="AD1255" s="122">
        <v>2.925</v>
      </c>
      <c r="AE1255" s="122">
        <v>3.003</v>
      </c>
      <c r="AF1255" s="9">
        <f t="shared" si="1"/>
        <v>1255</v>
      </c>
    </row>
    <row r="1256" ht="15.75" customHeight="1">
      <c r="A1256" s="116">
        <v>43899.0</v>
      </c>
      <c r="B1256" s="122">
        <v>1.479</v>
      </c>
      <c r="C1256" s="122">
        <v>1.214</v>
      </c>
      <c r="D1256" s="122">
        <v>1.346</v>
      </c>
      <c r="E1256" s="123">
        <v>1.58</v>
      </c>
      <c r="F1256" s="122">
        <v>1.43</v>
      </c>
      <c r="G1256" s="123">
        <v>1.505</v>
      </c>
      <c r="H1256" s="122">
        <v>1.646</v>
      </c>
      <c r="I1256" s="123">
        <v>1.474</v>
      </c>
      <c r="J1256" s="122">
        <v>1.56</v>
      </c>
      <c r="K1256" s="123">
        <v>1.695</v>
      </c>
      <c r="L1256" s="122">
        <v>1.497</v>
      </c>
      <c r="M1256" s="123">
        <v>1.596</v>
      </c>
      <c r="N1256" s="122">
        <v>1.744</v>
      </c>
      <c r="O1256" s="123">
        <v>1.52</v>
      </c>
      <c r="P1256" s="122">
        <v>1.632</v>
      </c>
      <c r="Q1256" s="123">
        <v>1.873</v>
      </c>
      <c r="R1256" s="122">
        <v>1.674</v>
      </c>
      <c r="S1256" s="122">
        <v>1.774</v>
      </c>
      <c r="T1256" s="122">
        <v>2.256</v>
      </c>
      <c r="U1256" s="122">
        <v>2.044</v>
      </c>
      <c r="V1256" s="122">
        <v>2.15</v>
      </c>
      <c r="W1256" s="122">
        <v>2.336</v>
      </c>
      <c r="X1256" s="122">
        <v>2.157</v>
      </c>
      <c r="Y1256" s="122">
        <v>2.246</v>
      </c>
      <c r="Z1256" s="122">
        <v>2.688</v>
      </c>
      <c r="AA1256" s="122">
        <v>2.45</v>
      </c>
      <c r="AB1256" s="122">
        <v>2.569</v>
      </c>
      <c r="AC1256" s="122">
        <v>3.063</v>
      </c>
      <c r="AD1256" s="122">
        <v>2.825</v>
      </c>
      <c r="AE1256" s="122">
        <v>2.944</v>
      </c>
      <c r="AF1256" s="9">
        <f t="shared" si="1"/>
        <v>1256</v>
      </c>
    </row>
    <row r="1257" ht="15.75" customHeight="1">
      <c r="A1257" s="116">
        <v>43896.0</v>
      </c>
      <c r="B1257" s="122">
        <v>1.49</v>
      </c>
      <c r="C1257" s="122">
        <v>1.315</v>
      </c>
      <c r="D1257" s="122">
        <v>1.403</v>
      </c>
      <c r="E1257" s="123">
        <v>1.534</v>
      </c>
      <c r="F1257" s="122">
        <v>1.364</v>
      </c>
      <c r="G1257" s="123">
        <v>1.449</v>
      </c>
      <c r="H1257" s="122">
        <v>1.606</v>
      </c>
      <c r="I1257" s="123">
        <v>1.396</v>
      </c>
      <c r="J1257" s="122">
        <v>1.501</v>
      </c>
      <c r="K1257" s="123">
        <v>1.67</v>
      </c>
      <c r="L1257" s="122">
        <v>1.463</v>
      </c>
      <c r="M1257" s="123">
        <v>1.566</v>
      </c>
      <c r="N1257" s="122">
        <v>1.733</v>
      </c>
      <c r="O1257" s="123">
        <v>1.53</v>
      </c>
      <c r="P1257" s="122">
        <v>1.632</v>
      </c>
      <c r="Q1257" s="123">
        <v>1.976</v>
      </c>
      <c r="R1257" s="122">
        <v>1.832</v>
      </c>
      <c r="S1257" s="122">
        <v>1.904</v>
      </c>
      <c r="T1257" s="122">
        <v>2.361</v>
      </c>
      <c r="U1257" s="122">
        <v>2.25</v>
      </c>
      <c r="V1257" s="122">
        <v>2.306</v>
      </c>
      <c r="W1257" s="122">
        <v>2.464</v>
      </c>
      <c r="X1257" s="122">
        <v>2.29</v>
      </c>
      <c r="Y1257" s="122">
        <v>2.377</v>
      </c>
      <c r="Z1257" s="122">
        <v>2.825</v>
      </c>
      <c r="AA1257" s="122">
        <v>2.625</v>
      </c>
      <c r="AB1257" s="122">
        <v>2.725</v>
      </c>
      <c r="AC1257" s="122">
        <v>3.188</v>
      </c>
      <c r="AD1257" s="122">
        <v>3.0</v>
      </c>
      <c r="AE1257" s="122">
        <v>3.094</v>
      </c>
      <c r="AF1257" s="9">
        <f t="shared" si="1"/>
        <v>1257</v>
      </c>
    </row>
    <row r="1258" ht="15.75" customHeight="1">
      <c r="A1258" s="116">
        <v>43895.0</v>
      </c>
      <c r="B1258" s="122">
        <v>1.523</v>
      </c>
      <c r="C1258" s="122">
        <v>1.376</v>
      </c>
      <c r="D1258" s="122">
        <v>1.449</v>
      </c>
      <c r="E1258" s="123">
        <v>1.556</v>
      </c>
      <c r="F1258" s="122">
        <v>1.44</v>
      </c>
      <c r="G1258" s="123">
        <v>1.498</v>
      </c>
      <c r="H1258" s="122">
        <v>1.67</v>
      </c>
      <c r="I1258" s="123">
        <v>1.532</v>
      </c>
      <c r="J1258" s="122">
        <v>1.601</v>
      </c>
      <c r="K1258" s="123">
        <v>1.723</v>
      </c>
      <c r="L1258" s="122">
        <v>1.583</v>
      </c>
      <c r="M1258" s="123">
        <v>1.653</v>
      </c>
      <c r="N1258" s="122">
        <v>1.776</v>
      </c>
      <c r="O1258" s="123">
        <v>1.634</v>
      </c>
      <c r="P1258" s="122">
        <v>1.705</v>
      </c>
      <c r="Q1258" s="123">
        <v>2.051</v>
      </c>
      <c r="R1258" s="122">
        <v>1.923</v>
      </c>
      <c r="S1258" s="122">
        <v>1.987</v>
      </c>
      <c r="T1258" s="122">
        <v>2.486</v>
      </c>
      <c r="U1258" s="122">
        <v>2.361</v>
      </c>
      <c r="V1258" s="122">
        <v>2.424</v>
      </c>
      <c r="W1258" s="122">
        <v>2.57</v>
      </c>
      <c r="X1258" s="122">
        <v>2.456</v>
      </c>
      <c r="Y1258" s="122">
        <v>2.513</v>
      </c>
      <c r="Z1258" s="122">
        <v>3.005</v>
      </c>
      <c r="AA1258" s="122">
        <v>2.888</v>
      </c>
      <c r="AB1258" s="122">
        <v>2.946</v>
      </c>
      <c r="AC1258" s="122">
        <v>3.338</v>
      </c>
      <c r="AD1258" s="122">
        <v>3.175</v>
      </c>
      <c r="AE1258" s="122">
        <v>3.256</v>
      </c>
      <c r="AF1258" s="9">
        <f t="shared" si="1"/>
        <v>1258</v>
      </c>
    </row>
    <row r="1259" ht="15.75" customHeight="1">
      <c r="A1259" s="116">
        <v>43894.0</v>
      </c>
      <c r="B1259" s="122">
        <v>1.589</v>
      </c>
      <c r="C1259" s="122">
        <v>1.456</v>
      </c>
      <c r="D1259" s="122">
        <v>1.522</v>
      </c>
      <c r="E1259" s="123">
        <v>1.62</v>
      </c>
      <c r="F1259" s="122">
        <v>1.505</v>
      </c>
      <c r="G1259" s="123">
        <v>1.563</v>
      </c>
      <c r="H1259" s="122">
        <v>1.66</v>
      </c>
      <c r="I1259" s="123">
        <v>1.538</v>
      </c>
      <c r="J1259" s="122">
        <v>1.599</v>
      </c>
      <c r="K1259" s="123">
        <v>1.713</v>
      </c>
      <c r="L1259" s="122">
        <v>1.57</v>
      </c>
      <c r="M1259" s="123">
        <v>1.641</v>
      </c>
      <c r="N1259" s="122">
        <v>1.766</v>
      </c>
      <c r="O1259" s="123">
        <v>1.601</v>
      </c>
      <c r="P1259" s="122">
        <v>1.683</v>
      </c>
      <c r="Q1259" s="123">
        <v>2.106</v>
      </c>
      <c r="R1259" s="122">
        <v>1.938</v>
      </c>
      <c r="S1259" s="122">
        <v>2.022</v>
      </c>
      <c r="T1259" s="122">
        <v>2.58</v>
      </c>
      <c r="U1259" s="122">
        <v>2.381</v>
      </c>
      <c r="V1259" s="122">
        <v>2.481</v>
      </c>
      <c r="W1259" s="122">
        <v>2.647</v>
      </c>
      <c r="X1259" s="122">
        <v>2.457</v>
      </c>
      <c r="Y1259" s="122">
        <v>2.552</v>
      </c>
      <c r="Z1259" s="122">
        <v>3.05</v>
      </c>
      <c r="AA1259" s="122">
        <v>2.863</v>
      </c>
      <c r="AB1259" s="122">
        <v>2.956</v>
      </c>
      <c r="AC1259" s="122">
        <v>3.463</v>
      </c>
      <c r="AD1259" s="122">
        <v>3.275</v>
      </c>
      <c r="AE1259" s="122">
        <v>3.369</v>
      </c>
      <c r="AF1259" s="9">
        <f t="shared" si="1"/>
        <v>1259</v>
      </c>
    </row>
    <row r="1260" ht="15.75" customHeight="1">
      <c r="A1260" s="116">
        <v>43893.0</v>
      </c>
      <c r="B1260" s="122">
        <v>1.788</v>
      </c>
      <c r="C1260" s="122">
        <v>1.672</v>
      </c>
      <c r="D1260" s="122">
        <v>1.73</v>
      </c>
      <c r="E1260" s="123">
        <v>1.846</v>
      </c>
      <c r="F1260" s="122">
        <v>1.718</v>
      </c>
      <c r="G1260" s="123">
        <v>1.782</v>
      </c>
      <c r="H1260" s="122">
        <v>1.897</v>
      </c>
      <c r="I1260" s="123">
        <v>1.773</v>
      </c>
      <c r="J1260" s="122">
        <v>1.835</v>
      </c>
      <c r="K1260" s="123">
        <v>1.933</v>
      </c>
      <c r="L1260" s="122">
        <v>1.784</v>
      </c>
      <c r="M1260" s="123">
        <v>1.859</v>
      </c>
      <c r="N1260" s="122">
        <v>1.969</v>
      </c>
      <c r="O1260" s="123">
        <v>1.796</v>
      </c>
      <c r="P1260" s="122">
        <v>1.882</v>
      </c>
      <c r="Q1260" s="123">
        <v>2.329</v>
      </c>
      <c r="R1260" s="122">
        <v>2.25</v>
      </c>
      <c r="S1260" s="122">
        <v>2.289</v>
      </c>
      <c r="T1260" s="122">
        <v>2.776</v>
      </c>
      <c r="U1260" s="122">
        <v>2.689</v>
      </c>
      <c r="V1260" s="122">
        <v>2.733</v>
      </c>
      <c r="W1260" s="122">
        <v>2.863</v>
      </c>
      <c r="X1260" s="122">
        <v>2.77</v>
      </c>
      <c r="Y1260" s="122">
        <v>2.816</v>
      </c>
      <c r="Z1260" s="122">
        <v>3.2</v>
      </c>
      <c r="AA1260" s="122">
        <v>3.038</v>
      </c>
      <c r="AB1260" s="122">
        <v>3.119</v>
      </c>
      <c r="AC1260" s="122">
        <v>3.628</v>
      </c>
      <c r="AD1260" s="122">
        <v>3.458</v>
      </c>
      <c r="AE1260" s="122">
        <v>3.543</v>
      </c>
      <c r="AF1260" s="9">
        <f t="shared" si="1"/>
        <v>1260</v>
      </c>
    </row>
    <row r="1261" ht="15.75" customHeight="1">
      <c r="A1261" s="116">
        <v>43892.0</v>
      </c>
      <c r="B1261" s="122">
        <v>1.843</v>
      </c>
      <c r="C1261" s="122">
        <v>1.721</v>
      </c>
      <c r="D1261" s="122">
        <v>1.782</v>
      </c>
      <c r="E1261" s="123">
        <v>1.868</v>
      </c>
      <c r="F1261" s="122">
        <v>1.68</v>
      </c>
      <c r="G1261" s="123">
        <v>1.774</v>
      </c>
      <c r="H1261" s="122">
        <v>1.92</v>
      </c>
      <c r="I1261" s="123">
        <v>1.767</v>
      </c>
      <c r="J1261" s="122">
        <v>1.843</v>
      </c>
      <c r="K1261" s="123">
        <v>1.95</v>
      </c>
      <c r="L1261" s="122">
        <v>1.763</v>
      </c>
      <c r="M1261" s="123">
        <v>1.856</v>
      </c>
      <c r="N1261" s="122">
        <v>1.98</v>
      </c>
      <c r="O1261" s="123">
        <v>1.759</v>
      </c>
      <c r="P1261" s="122">
        <v>1.869</v>
      </c>
      <c r="Q1261" s="123">
        <v>2.351</v>
      </c>
      <c r="R1261" s="122">
        <v>2.247</v>
      </c>
      <c r="S1261" s="122">
        <v>2.299</v>
      </c>
      <c r="T1261" s="122">
        <v>2.83</v>
      </c>
      <c r="U1261" s="122">
        <v>2.728</v>
      </c>
      <c r="V1261" s="122">
        <v>2.779</v>
      </c>
      <c r="W1261" s="122">
        <v>2.928</v>
      </c>
      <c r="X1261" s="122">
        <v>2.794</v>
      </c>
      <c r="Y1261" s="122">
        <v>2.861</v>
      </c>
      <c r="Z1261" s="122">
        <v>3.193</v>
      </c>
      <c r="AA1261" s="122">
        <v>3.035</v>
      </c>
      <c r="AB1261" s="122">
        <v>3.114</v>
      </c>
      <c r="AC1261" s="122">
        <v>3.645</v>
      </c>
      <c r="AD1261" s="122">
        <v>3.445</v>
      </c>
      <c r="AE1261" s="122">
        <v>3.545</v>
      </c>
      <c r="AF1261" s="9">
        <f t="shared" si="1"/>
        <v>1261</v>
      </c>
    </row>
    <row r="1262" ht="15.75" customHeight="1">
      <c r="A1262" s="116">
        <v>43889.0</v>
      </c>
      <c r="B1262" s="122">
        <v>1.832</v>
      </c>
      <c r="C1262" s="122">
        <v>1.682</v>
      </c>
      <c r="D1262" s="122">
        <v>1.757</v>
      </c>
      <c r="E1262" s="123">
        <v>1.898</v>
      </c>
      <c r="F1262" s="122">
        <v>1.757</v>
      </c>
      <c r="G1262" s="123">
        <v>1.828</v>
      </c>
      <c r="H1262" s="122">
        <v>1.958</v>
      </c>
      <c r="I1262" s="123">
        <v>1.827</v>
      </c>
      <c r="J1262" s="122">
        <v>1.893</v>
      </c>
      <c r="K1262" s="123">
        <v>2.009</v>
      </c>
      <c r="L1262" s="122">
        <v>1.839</v>
      </c>
      <c r="M1262" s="123">
        <v>1.924</v>
      </c>
      <c r="N1262" s="122">
        <v>2.059</v>
      </c>
      <c r="O1262" s="123">
        <v>1.852</v>
      </c>
      <c r="P1262" s="122">
        <v>1.956</v>
      </c>
      <c r="Q1262" s="123">
        <v>2.422</v>
      </c>
      <c r="R1262" s="122">
        <v>2.299</v>
      </c>
      <c r="S1262" s="122">
        <v>2.361</v>
      </c>
      <c r="T1262" s="122">
        <v>2.925</v>
      </c>
      <c r="U1262" s="122">
        <v>2.809</v>
      </c>
      <c r="V1262" s="122">
        <v>2.867</v>
      </c>
      <c r="W1262" s="122">
        <v>3.0</v>
      </c>
      <c r="X1262" s="122">
        <v>2.865</v>
      </c>
      <c r="Y1262" s="122">
        <v>2.933</v>
      </c>
      <c r="Z1262" s="122">
        <v>3.23</v>
      </c>
      <c r="AA1262" s="122">
        <v>3.048</v>
      </c>
      <c r="AB1262" s="122">
        <v>3.139</v>
      </c>
      <c r="AC1262" s="122">
        <v>3.66</v>
      </c>
      <c r="AD1262" s="122">
        <v>3.44</v>
      </c>
      <c r="AE1262" s="122">
        <v>3.55</v>
      </c>
      <c r="AF1262" s="9">
        <f t="shared" si="1"/>
        <v>1262</v>
      </c>
    </row>
    <row r="1263" ht="15.75" customHeight="1">
      <c r="A1263" s="116">
        <v>43888.0</v>
      </c>
      <c r="B1263" s="122">
        <v>1.892</v>
      </c>
      <c r="C1263" s="122">
        <v>1.735</v>
      </c>
      <c r="D1263" s="122">
        <v>1.813</v>
      </c>
      <c r="E1263" s="123">
        <v>1.93</v>
      </c>
      <c r="F1263" s="122">
        <v>1.77</v>
      </c>
      <c r="G1263" s="123">
        <v>1.85</v>
      </c>
      <c r="H1263" s="122">
        <v>1.958</v>
      </c>
      <c r="I1263" s="123">
        <v>1.812</v>
      </c>
      <c r="J1263" s="122">
        <v>1.885</v>
      </c>
      <c r="K1263" s="123">
        <v>2.003</v>
      </c>
      <c r="L1263" s="122">
        <v>1.843</v>
      </c>
      <c r="M1263" s="123">
        <v>1.923</v>
      </c>
      <c r="N1263" s="122">
        <v>2.047</v>
      </c>
      <c r="O1263" s="123">
        <v>1.873</v>
      </c>
      <c r="P1263" s="122">
        <v>1.96</v>
      </c>
      <c r="Q1263" s="123">
        <v>2.428</v>
      </c>
      <c r="R1263" s="122">
        <v>2.336</v>
      </c>
      <c r="S1263" s="122">
        <v>2.382</v>
      </c>
      <c r="T1263" s="122">
        <v>2.97</v>
      </c>
      <c r="U1263" s="122">
        <v>2.85</v>
      </c>
      <c r="V1263" s="122">
        <v>2.91</v>
      </c>
      <c r="W1263" s="122">
        <v>3.048</v>
      </c>
      <c r="X1263" s="122">
        <v>2.889</v>
      </c>
      <c r="Y1263" s="122">
        <v>2.968</v>
      </c>
      <c r="Z1263" s="122">
        <v>3.225</v>
      </c>
      <c r="AA1263" s="122">
        <v>3.063</v>
      </c>
      <c r="AB1263" s="122">
        <v>3.144</v>
      </c>
      <c r="AC1263" s="122">
        <v>3.65</v>
      </c>
      <c r="AD1263" s="122">
        <v>3.45</v>
      </c>
      <c r="AE1263" s="122">
        <v>3.55</v>
      </c>
      <c r="AF1263" s="9">
        <f t="shared" si="1"/>
        <v>1263</v>
      </c>
    </row>
    <row r="1264" ht="15.75" customHeight="1">
      <c r="A1264" s="116">
        <v>43887.0</v>
      </c>
      <c r="B1264" s="122">
        <v>1.867</v>
      </c>
      <c r="C1264" s="122">
        <v>1.713</v>
      </c>
      <c r="D1264" s="122">
        <v>1.79</v>
      </c>
      <c r="E1264" s="123">
        <v>1.933</v>
      </c>
      <c r="F1264" s="122">
        <v>1.747</v>
      </c>
      <c r="G1264" s="123">
        <v>1.84</v>
      </c>
      <c r="H1264" s="122">
        <v>1.983</v>
      </c>
      <c r="I1264" s="123">
        <v>1.81</v>
      </c>
      <c r="J1264" s="122">
        <v>1.897</v>
      </c>
      <c r="K1264" s="123">
        <v>2.015</v>
      </c>
      <c r="L1264" s="122">
        <v>1.838</v>
      </c>
      <c r="M1264" s="123">
        <v>1.926</v>
      </c>
      <c r="N1264" s="122">
        <v>2.047</v>
      </c>
      <c r="O1264" s="123">
        <v>1.866</v>
      </c>
      <c r="P1264" s="122">
        <v>1.956</v>
      </c>
      <c r="Q1264" s="123">
        <v>2.431</v>
      </c>
      <c r="R1264" s="122">
        <v>2.316</v>
      </c>
      <c r="S1264" s="122">
        <v>2.373</v>
      </c>
      <c r="T1264" s="122">
        <v>2.931</v>
      </c>
      <c r="U1264" s="122">
        <v>2.796</v>
      </c>
      <c r="V1264" s="122">
        <v>2.864</v>
      </c>
      <c r="W1264" s="122">
        <v>3.004</v>
      </c>
      <c r="X1264" s="122">
        <v>2.861</v>
      </c>
      <c r="Y1264" s="122">
        <v>2.933</v>
      </c>
      <c r="Z1264" s="122">
        <v>3.225</v>
      </c>
      <c r="AA1264" s="122">
        <v>3.048</v>
      </c>
      <c r="AB1264" s="122">
        <v>3.136</v>
      </c>
      <c r="AC1264" s="122">
        <v>3.65</v>
      </c>
      <c r="AD1264" s="122">
        <v>3.438</v>
      </c>
      <c r="AE1264" s="122">
        <v>3.544</v>
      </c>
      <c r="AF1264" s="9">
        <f t="shared" si="1"/>
        <v>1264</v>
      </c>
    </row>
    <row r="1265" ht="15.75" customHeight="1">
      <c r="A1265" s="116">
        <v>43886.0</v>
      </c>
      <c r="B1265" s="122">
        <v>1.85</v>
      </c>
      <c r="C1265" s="122">
        <v>1.703</v>
      </c>
      <c r="D1265" s="122">
        <v>1.777</v>
      </c>
      <c r="E1265" s="123">
        <v>1.942</v>
      </c>
      <c r="F1265" s="122">
        <v>1.762</v>
      </c>
      <c r="G1265" s="123">
        <v>1.852</v>
      </c>
      <c r="H1265" s="122">
        <v>1.967</v>
      </c>
      <c r="I1265" s="123">
        <v>1.823</v>
      </c>
      <c r="J1265" s="122">
        <v>1.895</v>
      </c>
      <c r="K1265" s="123">
        <v>2.007</v>
      </c>
      <c r="L1265" s="122">
        <v>1.847</v>
      </c>
      <c r="M1265" s="123">
        <v>1.927</v>
      </c>
      <c r="N1265" s="122">
        <v>2.047</v>
      </c>
      <c r="O1265" s="123">
        <v>1.87</v>
      </c>
      <c r="P1265" s="122">
        <v>1.958</v>
      </c>
      <c r="Q1265" s="123">
        <v>2.428</v>
      </c>
      <c r="R1265" s="122">
        <v>2.301</v>
      </c>
      <c r="S1265" s="122">
        <v>2.364</v>
      </c>
      <c r="T1265" s="122">
        <v>2.949</v>
      </c>
      <c r="U1265" s="122">
        <v>2.803</v>
      </c>
      <c r="V1265" s="122">
        <v>2.876</v>
      </c>
      <c r="W1265" s="122">
        <v>3.046</v>
      </c>
      <c r="X1265" s="122">
        <v>2.833</v>
      </c>
      <c r="Y1265" s="122">
        <v>2.939</v>
      </c>
      <c r="Z1265" s="122">
        <v>3.225</v>
      </c>
      <c r="AA1265" s="122">
        <v>3.048</v>
      </c>
      <c r="AB1265" s="122">
        <v>3.136</v>
      </c>
      <c r="AC1265" s="122">
        <v>3.65</v>
      </c>
      <c r="AD1265" s="122">
        <v>3.438</v>
      </c>
      <c r="AE1265" s="122">
        <v>3.544</v>
      </c>
      <c r="AF1265" s="9">
        <f t="shared" si="1"/>
        <v>1265</v>
      </c>
    </row>
    <row r="1266" ht="15.75" customHeight="1">
      <c r="A1266" s="116">
        <v>43885.0</v>
      </c>
      <c r="B1266" s="122">
        <v>1.976</v>
      </c>
      <c r="C1266" s="122">
        <v>1.706</v>
      </c>
      <c r="D1266" s="122">
        <v>1.841</v>
      </c>
      <c r="E1266" s="123">
        <v>2.0</v>
      </c>
      <c r="F1266" s="122">
        <v>1.74</v>
      </c>
      <c r="G1266" s="123">
        <v>1.87</v>
      </c>
      <c r="H1266" s="122">
        <v>2.06</v>
      </c>
      <c r="I1266" s="123">
        <v>1.81</v>
      </c>
      <c r="J1266" s="122">
        <v>1.935</v>
      </c>
      <c r="K1266" s="123">
        <v>2.105</v>
      </c>
      <c r="L1266" s="122">
        <v>1.855</v>
      </c>
      <c r="M1266" s="123">
        <v>1.98</v>
      </c>
      <c r="N1266" s="122">
        <v>2.15</v>
      </c>
      <c r="O1266" s="123">
        <v>1.9</v>
      </c>
      <c r="P1266" s="122">
        <v>2.025</v>
      </c>
      <c r="Q1266" s="123">
        <v>2.533</v>
      </c>
      <c r="R1266" s="122">
        <v>2.326</v>
      </c>
      <c r="S1266" s="122">
        <v>2.429</v>
      </c>
      <c r="T1266" s="122">
        <v>3.02</v>
      </c>
      <c r="U1266" s="122">
        <v>2.856</v>
      </c>
      <c r="V1266" s="122">
        <v>2.938</v>
      </c>
      <c r="W1266" s="122">
        <v>3.084</v>
      </c>
      <c r="X1266" s="122">
        <v>2.856</v>
      </c>
      <c r="Y1266" s="122">
        <v>2.97</v>
      </c>
      <c r="Z1266" s="122">
        <v>3.25</v>
      </c>
      <c r="AA1266" s="122">
        <v>3.035</v>
      </c>
      <c r="AB1266" s="122">
        <v>3.143</v>
      </c>
      <c r="AC1266" s="122">
        <v>3.675</v>
      </c>
      <c r="AD1266" s="122">
        <v>3.413</v>
      </c>
      <c r="AE1266" s="122">
        <v>3.544</v>
      </c>
      <c r="AF1266" s="9">
        <f t="shared" si="1"/>
        <v>1266</v>
      </c>
    </row>
    <row r="1267" ht="15.75" customHeight="1">
      <c r="A1267" s="116">
        <v>43882.0</v>
      </c>
      <c r="B1267" s="122">
        <v>1.858</v>
      </c>
      <c r="C1267" s="122">
        <v>1.658</v>
      </c>
      <c r="D1267" s="122">
        <v>1.758</v>
      </c>
      <c r="E1267" s="123">
        <v>1.89</v>
      </c>
      <c r="F1267" s="122">
        <v>1.712</v>
      </c>
      <c r="G1267" s="123">
        <v>1.801</v>
      </c>
      <c r="H1267" s="122">
        <v>1.966</v>
      </c>
      <c r="I1267" s="123">
        <v>1.82</v>
      </c>
      <c r="J1267" s="122">
        <v>1.893</v>
      </c>
      <c r="K1267" s="123">
        <v>2.015</v>
      </c>
      <c r="L1267" s="122">
        <v>1.856</v>
      </c>
      <c r="M1267" s="123">
        <v>1.936</v>
      </c>
      <c r="N1267" s="122">
        <v>2.064</v>
      </c>
      <c r="O1267" s="123">
        <v>1.892</v>
      </c>
      <c r="P1267" s="122">
        <v>1.978</v>
      </c>
      <c r="Q1267" s="123">
        <v>2.458</v>
      </c>
      <c r="R1267" s="122">
        <v>2.273</v>
      </c>
      <c r="S1267" s="122">
        <v>2.366</v>
      </c>
      <c r="T1267" s="122">
        <v>2.94</v>
      </c>
      <c r="U1267" s="122">
        <v>2.801</v>
      </c>
      <c r="V1267" s="122">
        <v>2.871</v>
      </c>
      <c r="W1267" s="122">
        <v>3.06</v>
      </c>
      <c r="X1267" s="122">
        <v>2.83</v>
      </c>
      <c r="Y1267" s="122">
        <v>2.945</v>
      </c>
      <c r="Z1267" s="122">
        <v>3.225</v>
      </c>
      <c r="AA1267" s="122">
        <v>3.038</v>
      </c>
      <c r="AB1267" s="122">
        <v>3.131</v>
      </c>
      <c r="AC1267" s="122">
        <v>3.663</v>
      </c>
      <c r="AD1267" s="122">
        <v>3.425</v>
      </c>
      <c r="AE1267" s="122">
        <v>3.544</v>
      </c>
      <c r="AF1267" s="9">
        <f t="shared" si="1"/>
        <v>1267</v>
      </c>
    </row>
    <row r="1268" ht="15.75" customHeight="1">
      <c r="A1268" s="116">
        <v>43881.0</v>
      </c>
      <c r="B1268" s="122">
        <v>1.777</v>
      </c>
      <c r="C1268" s="122">
        <v>1.672</v>
      </c>
      <c r="D1268" s="122">
        <v>1.724</v>
      </c>
      <c r="E1268" s="123">
        <v>1.843</v>
      </c>
      <c r="F1268" s="122">
        <v>1.71</v>
      </c>
      <c r="G1268" s="123">
        <v>1.777</v>
      </c>
      <c r="H1268" s="122">
        <v>1.883</v>
      </c>
      <c r="I1268" s="123">
        <v>1.752</v>
      </c>
      <c r="J1268" s="122">
        <v>1.818</v>
      </c>
      <c r="K1268" s="123">
        <v>1.918</v>
      </c>
      <c r="L1268" s="122">
        <v>1.78</v>
      </c>
      <c r="M1268" s="123">
        <v>1.849</v>
      </c>
      <c r="N1268" s="122">
        <v>1.952</v>
      </c>
      <c r="O1268" s="123">
        <v>1.809</v>
      </c>
      <c r="P1268" s="122">
        <v>1.881</v>
      </c>
      <c r="Q1268" s="123">
        <v>2.388</v>
      </c>
      <c r="R1268" s="122">
        <v>2.214</v>
      </c>
      <c r="S1268" s="122">
        <v>2.301</v>
      </c>
      <c r="T1268" s="122">
        <v>2.906</v>
      </c>
      <c r="U1268" s="122">
        <v>2.786</v>
      </c>
      <c r="V1268" s="122">
        <v>2.846</v>
      </c>
      <c r="W1268" s="122">
        <v>3.034</v>
      </c>
      <c r="X1268" s="122">
        <v>2.855</v>
      </c>
      <c r="Y1268" s="122">
        <v>2.944</v>
      </c>
      <c r="Z1268" s="122">
        <v>3.225</v>
      </c>
      <c r="AA1268" s="122">
        <v>3.025</v>
      </c>
      <c r="AB1268" s="122">
        <v>3.125</v>
      </c>
      <c r="AC1268" s="122">
        <v>3.638</v>
      </c>
      <c r="AD1268" s="122">
        <v>3.413</v>
      </c>
      <c r="AE1268" s="122">
        <v>3.525</v>
      </c>
      <c r="AF1268" s="9">
        <f t="shared" si="1"/>
        <v>1268</v>
      </c>
    </row>
    <row r="1269" ht="15.75" customHeight="1">
      <c r="A1269" s="116">
        <v>43880.0</v>
      </c>
      <c r="B1269" s="122">
        <v>1.755</v>
      </c>
      <c r="C1269" s="122">
        <v>1.647</v>
      </c>
      <c r="D1269" s="122">
        <v>1.701</v>
      </c>
      <c r="E1269" s="123">
        <v>1.848</v>
      </c>
      <c r="F1269" s="122">
        <v>1.692</v>
      </c>
      <c r="G1269" s="123">
        <v>1.77</v>
      </c>
      <c r="H1269" s="122">
        <v>1.894</v>
      </c>
      <c r="I1269" s="123">
        <v>1.706</v>
      </c>
      <c r="J1269" s="122">
        <v>1.8</v>
      </c>
      <c r="K1269" s="123">
        <v>1.924</v>
      </c>
      <c r="L1269" s="122">
        <v>1.747</v>
      </c>
      <c r="M1269" s="123">
        <v>1.836</v>
      </c>
      <c r="N1269" s="122">
        <v>1.954</v>
      </c>
      <c r="O1269" s="123">
        <v>1.788</v>
      </c>
      <c r="P1269" s="122">
        <v>1.871</v>
      </c>
      <c r="Q1269" s="123">
        <v>2.38</v>
      </c>
      <c r="R1269" s="122">
        <v>2.226</v>
      </c>
      <c r="S1269" s="122">
        <v>2.303</v>
      </c>
      <c r="T1269" s="122">
        <v>2.919</v>
      </c>
      <c r="U1269" s="122">
        <v>2.775</v>
      </c>
      <c r="V1269" s="122">
        <v>2.847</v>
      </c>
      <c r="W1269" s="122">
        <v>3.038</v>
      </c>
      <c r="X1269" s="122">
        <v>2.826</v>
      </c>
      <c r="Y1269" s="122">
        <v>2.932</v>
      </c>
      <c r="Z1269" s="122">
        <v>3.25</v>
      </c>
      <c r="AA1269" s="122">
        <v>3.025</v>
      </c>
      <c r="AB1269" s="122">
        <v>3.138</v>
      </c>
      <c r="AC1269" s="122">
        <v>3.688</v>
      </c>
      <c r="AD1269" s="122">
        <v>3.475</v>
      </c>
      <c r="AE1269" s="122">
        <v>3.581</v>
      </c>
      <c r="AF1269" s="9">
        <f t="shared" si="1"/>
        <v>1269</v>
      </c>
    </row>
    <row r="1270" ht="15.75" customHeight="1">
      <c r="A1270" s="116">
        <v>43879.0</v>
      </c>
      <c r="B1270" s="122">
        <v>1.755</v>
      </c>
      <c r="C1270" s="122">
        <v>1.608</v>
      </c>
      <c r="D1270" s="122">
        <v>1.682</v>
      </c>
      <c r="E1270" s="123">
        <v>1.845</v>
      </c>
      <c r="F1270" s="122">
        <v>1.708</v>
      </c>
      <c r="G1270" s="123">
        <v>1.777</v>
      </c>
      <c r="H1270" s="122">
        <v>1.853</v>
      </c>
      <c r="I1270" s="123">
        <v>1.718</v>
      </c>
      <c r="J1270" s="122">
        <v>1.786</v>
      </c>
      <c r="K1270" s="123">
        <v>1.9</v>
      </c>
      <c r="L1270" s="122">
        <v>1.748</v>
      </c>
      <c r="M1270" s="123">
        <v>1.824</v>
      </c>
      <c r="N1270" s="122">
        <v>1.947</v>
      </c>
      <c r="O1270" s="123">
        <v>1.778</v>
      </c>
      <c r="P1270" s="122">
        <v>1.862</v>
      </c>
      <c r="Q1270" s="123">
        <v>2.353</v>
      </c>
      <c r="R1270" s="122">
        <v>2.213</v>
      </c>
      <c r="S1270" s="122">
        <v>2.283</v>
      </c>
      <c r="T1270" s="122">
        <v>2.905</v>
      </c>
      <c r="U1270" s="122">
        <v>2.785</v>
      </c>
      <c r="V1270" s="122">
        <v>2.845</v>
      </c>
      <c r="W1270" s="122">
        <v>3.045</v>
      </c>
      <c r="X1270" s="122">
        <v>2.841</v>
      </c>
      <c r="Y1270" s="122">
        <v>2.943</v>
      </c>
      <c r="Z1270" s="122">
        <v>3.25</v>
      </c>
      <c r="AA1270" s="122">
        <v>3.025</v>
      </c>
      <c r="AB1270" s="122">
        <v>3.138</v>
      </c>
      <c r="AC1270" s="122">
        <v>3.713</v>
      </c>
      <c r="AD1270" s="122">
        <v>3.513</v>
      </c>
      <c r="AE1270" s="122">
        <v>3.613</v>
      </c>
      <c r="AF1270" s="9">
        <f t="shared" si="1"/>
        <v>1270</v>
      </c>
    </row>
    <row r="1271" ht="15.75" customHeight="1">
      <c r="A1271" s="116">
        <v>43878.0</v>
      </c>
      <c r="B1271" s="122">
        <v>1.768</v>
      </c>
      <c r="C1271" s="122">
        <v>1.63</v>
      </c>
      <c r="D1271" s="122">
        <v>1.699</v>
      </c>
      <c r="E1271" s="123">
        <v>1.863</v>
      </c>
      <c r="F1271" s="122">
        <v>1.675</v>
      </c>
      <c r="G1271" s="123">
        <v>1.769</v>
      </c>
      <c r="H1271" s="122">
        <v>1.932</v>
      </c>
      <c r="I1271" s="123">
        <v>1.76</v>
      </c>
      <c r="J1271" s="122">
        <v>1.846</v>
      </c>
      <c r="K1271" s="123">
        <v>1.958</v>
      </c>
      <c r="L1271" s="122">
        <v>1.795</v>
      </c>
      <c r="M1271" s="123">
        <v>1.876</v>
      </c>
      <c r="N1271" s="122">
        <v>1.983</v>
      </c>
      <c r="O1271" s="123">
        <v>1.83</v>
      </c>
      <c r="P1271" s="122">
        <v>1.907</v>
      </c>
      <c r="Q1271" s="123">
        <v>2.36</v>
      </c>
      <c r="R1271" s="122">
        <v>2.238</v>
      </c>
      <c r="S1271" s="122">
        <v>2.299</v>
      </c>
      <c r="T1271" s="122">
        <v>2.889</v>
      </c>
      <c r="U1271" s="122">
        <v>2.809</v>
      </c>
      <c r="V1271" s="122">
        <v>2.849</v>
      </c>
      <c r="W1271" s="122">
        <v>3.06</v>
      </c>
      <c r="X1271" s="122">
        <v>2.833</v>
      </c>
      <c r="Y1271" s="122">
        <v>2.946</v>
      </c>
      <c r="Z1271" s="122">
        <v>3.363</v>
      </c>
      <c r="AA1271" s="122">
        <v>3.1</v>
      </c>
      <c r="AB1271" s="122">
        <v>3.231</v>
      </c>
      <c r="AC1271" s="122">
        <v>3.775</v>
      </c>
      <c r="AD1271" s="122">
        <v>3.55</v>
      </c>
      <c r="AE1271" s="122">
        <v>3.663</v>
      </c>
      <c r="AF1271" s="9">
        <f t="shared" si="1"/>
        <v>1271</v>
      </c>
    </row>
    <row r="1272" ht="15.75" customHeight="1">
      <c r="A1272" s="116">
        <v>43875.0</v>
      </c>
      <c r="B1272" s="122">
        <v>1.817</v>
      </c>
      <c r="C1272" s="122">
        <v>1.65</v>
      </c>
      <c r="D1272" s="122">
        <v>1.733</v>
      </c>
      <c r="E1272" s="123">
        <v>1.938</v>
      </c>
      <c r="F1272" s="122">
        <v>1.713</v>
      </c>
      <c r="G1272" s="123">
        <v>1.826</v>
      </c>
      <c r="H1272" s="122">
        <v>1.98</v>
      </c>
      <c r="I1272" s="123">
        <v>1.74</v>
      </c>
      <c r="J1272" s="122">
        <v>1.86</v>
      </c>
      <c r="K1272" s="123">
        <v>2.026</v>
      </c>
      <c r="L1272" s="122">
        <v>1.826</v>
      </c>
      <c r="M1272" s="123">
        <v>1.926</v>
      </c>
      <c r="N1272" s="122">
        <v>2.071</v>
      </c>
      <c r="O1272" s="123">
        <v>1.913</v>
      </c>
      <c r="P1272" s="122">
        <v>1.992</v>
      </c>
      <c r="Q1272" s="123">
        <v>2.449</v>
      </c>
      <c r="R1272" s="122">
        <v>2.287</v>
      </c>
      <c r="S1272" s="122">
        <v>2.368</v>
      </c>
      <c r="T1272" s="122">
        <v>3.05</v>
      </c>
      <c r="U1272" s="122">
        <v>2.926</v>
      </c>
      <c r="V1272" s="122">
        <v>2.988</v>
      </c>
      <c r="W1272" s="122">
        <v>3.161</v>
      </c>
      <c r="X1272" s="122">
        <v>2.983</v>
      </c>
      <c r="Y1272" s="122">
        <v>3.072</v>
      </c>
      <c r="Z1272" s="122">
        <v>3.388</v>
      </c>
      <c r="AA1272" s="122">
        <v>3.163</v>
      </c>
      <c r="AB1272" s="122">
        <v>3.275</v>
      </c>
      <c r="AC1272" s="122">
        <v>3.788</v>
      </c>
      <c r="AD1272" s="122">
        <v>3.55</v>
      </c>
      <c r="AE1272" s="122">
        <v>3.669</v>
      </c>
      <c r="AF1272" s="9">
        <f t="shared" si="1"/>
        <v>1272</v>
      </c>
    </row>
    <row r="1273" ht="15.75" customHeight="1">
      <c r="A1273" s="116">
        <v>43874.0</v>
      </c>
      <c r="B1273" s="122">
        <v>1.8</v>
      </c>
      <c r="C1273" s="122">
        <v>1.676</v>
      </c>
      <c r="D1273" s="122">
        <v>1.738</v>
      </c>
      <c r="E1273" s="123">
        <v>1.938</v>
      </c>
      <c r="F1273" s="122">
        <v>1.7</v>
      </c>
      <c r="G1273" s="123">
        <v>1.819</v>
      </c>
      <c r="H1273" s="122">
        <v>2.01</v>
      </c>
      <c r="I1273" s="123">
        <v>1.76</v>
      </c>
      <c r="J1273" s="122">
        <v>1.885</v>
      </c>
      <c r="K1273" s="123">
        <v>2.055</v>
      </c>
      <c r="L1273" s="122">
        <v>1.849</v>
      </c>
      <c r="M1273" s="123">
        <v>1.952</v>
      </c>
      <c r="N1273" s="122">
        <v>2.1</v>
      </c>
      <c r="O1273" s="123">
        <v>1.938</v>
      </c>
      <c r="P1273" s="122">
        <v>2.019</v>
      </c>
      <c r="Q1273" s="123">
        <v>2.482</v>
      </c>
      <c r="R1273" s="122">
        <v>2.368</v>
      </c>
      <c r="S1273" s="122">
        <v>2.425</v>
      </c>
      <c r="T1273" s="122">
        <v>3.14</v>
      </c>
      <c r="U1273" s="122">
        <v>2.974</v>
      </c>
      <c r="V1273" s="122">
        <v>3.057</v>
      </c>
      <c r="W1273" s="122">
        <v>3.198</v>
      </c>
      <c r="X1273" s="122">
        <v>3.028</v>
      </c>
      <c r="Y1273" s="122">
        <v>3.113</v>
      </c>
      <c r="Z1273" s="122">
        <v>3.438</v>
      </c>
      <c r="AA1273" s="122">
        <v>3.213</v>
      </c>
      <c r="AB1273" s="122">
        <v>3.325</v>
      </c>
      <c r="AC1273" s="122">
        <v>3.8</v>
      </c>
      <c r="AD1273" s="122">
        <v>3.575</v>
      </c>
      <c r="AE1273" s="122">
        <v>3.688</v>
      </c>
      <c r="AF1273" s="9">
        <f t="shared" si="1"/>
        <v>1273</v>
      </c>
    </row>
    <row r="1274" ht="15.75" customHeight="1">
      <c r="A1274" s="116">
        <v>43873.0</v>
      </c>
      <c r="B1274" s="122">
        <v>1.833</v>
      </c>
      <c r="C1274" s="122">
        <v>1.66</v>
      </c>
      <c r="D1274" s="122">
        <v>1.747</v>
      </c>
      <c r="E1274" s="123">
        <v>1.902</v>
      </c>
      <c r="F1274" s="122">
        <v>1.742</v>
      </c>
      <c r="G1274" s="123">
        <v>1.822</v>
      </c>
      <c r="H1274" s="122">
        <v>2.02</v>
      </c>
      <c r="I1274" s="123">
        <v>1.77</v>
      </c>
      <c r="J1274" s="122">
        <v>1.895</v>
      </c>
      <c r="K1274" s="123">
        <v>2.079</v>
      </c>
      <c r="L1274" s="122">
        <v>1.877</v>
      </c>
      <c r="M1274" s="123">
        <v>1.978</v>
      </c>
      <c r="N1274" s="122">
        <v>2.139</v>
      </c>
      <c r="O1274" s="123">
        <v>1.983</v>
      </c>
      <c r="P1274" s="122">
        <v>2.061</v>
      </c>
      <c r="Q1274" s="123">
        <v>2.551</v>
      </c>
      <c r="R1274" s="122">
        <v>2.393</v>
      </c>
      <c r="S1274" s="122">
        <v>2.472</v>
      </c>
      <c r="T1274" s="122">
        <v>3.093</v>
      </c>
      <c r="U1274" s="122">
        <v>3.014</v>
      </c>
      <c r="V1274" s="122">
        <v>3.053</v>
      </c>
      <c r="W1274" s="122">
        <v>3.219</v>
      </c>
      <c r="X1274" s="122">
        <v>3.053</v>
      </c>
      <c r="Y1274" s="122">
        <v>3.136</v>
      </c>
      <c r="Z1274" s="122">
        <v>3.438</v>
      </c>
      <c r="AA1274" s="122">
        <v>3.213</v>
      </c>
      <c r="AB1274" s="122">
        <v>3.325</v>
      </c>
      <c r="AC1274" s="122">
        <v>3.825</v>
      </c>
      <c r="AD1274" s="122">
        <v>3.588</v>
      </c>
      <c r="AE1274" s="122">
        <v>3.706</v>
      </c>
      <c r="AF1274" s="9">
        <f t="shared" si="1"/>
        <v>1274</v>
      </c>
    </row>
    <row r="1275" ht="15.75" customHeight="1">
      <c r="A1275" s="116">
        <v>43872.0</v>
      </c>
      <c r="B1275" s="122">
        <v>1.895</v>
      </c>
      <c r="C1275" s="122">
        <v>1.68</v>
      </c>
      <c r="D1275" s="122">
        <v>1.788</v>
      </c>
      <c r="E1275" s="123">
        <v>1.964</v>
      </c>
      <c r="F1275" s="122">
        <v>1.808</v>
      </c>
      <c r="G1275" s="123">
        <v>1.886</v>
      </c>
      <c r="H1275" s="122">
        <v>2.06</v>
      </c>
      <c r="I1275" s="123">
        <v>1.848</v>
      </c>
      <c r="J1275" s="122">
        <v>1.954</v>
      </c>
      <c r="K1275" s="123">
        <v>2.123</v>
      </c>
      <c r="L1275" s="122">
        <v>1.967</v>
      </c>
      <c r="M1275" s="123">
        <v>2.045</v>
      </c>
      <c r="N1275" s="122">
        <v>2.187</v>
      </c>
      <c r="O1275" s="123">
        <v>2.086</v>
      </c>
      <c r="P1275" s="122">
        <v>2.136</v>
      </c>
      <c r="Q1275" s="123">
        <v>2.58</v>
      </c>
      <c r="R1275" s="122">
        <v>2.454</v>
      </c>
      <c r="S1275" s="122">
        <v>2.517</v>
      </c>
      <c r="T1275" s="122">
        <v>3.139</v>
      </c>
      <c r="U1275" s="122">
        <v>3.011</v>
      </c>
      <c r="V1275" s="122">
        <v>3.075</v>
      </c>
      <c r="W1275" s="122">
        <v>3.27</v>
      </c>
      <c r="X1275" s="122">
        <v>3.041</v>
      </c>
      <c r="Y1275" s="122">
        <v>3.156</v>
      </c>
      <c r="Z1275" s="122">
        <v>3.438</v>
      </c>
      <c r="AA1275" s="122">
        <v>3.225</v>
      </c>
      <c r="AB1275" s="122">
        <v>3.331</v>
      </c>
      <c r="AC1275" s="122">
        <v>3.85</v>
      </c>
      <c r="AD1275" s="122">
        <v>3.6</v>
      </c>
      <c r="AE1275" s="122">
        <v>3.725</v>
      </c>
      <c r="AF1275" s="9">
        <f t="shared" si="1"/>
        <v>1275</v>
      </c>
    </row>
    <row r="1276" ht="15.75" customHeight="1">
      <c r="A1276" s="116">
        <v>43871.0</v>
      </c>
      <c r="B1276" s="122">
        <v>1.917</v>
      </c>
      <c r="C1276" s="122">
        <v>1.617</v>
      </c>
      <c r="D1276" s="122">
        <v>1.767</v>
      </c>
      <c r="E1276" s="123">
        <v>2.013</v>
      </c>
      <c r="F1276" s="122">
        <v>1.763</v>
      </c>
      <c r="G1276" s="123">
        <v>1.888</v>
      </c>
      <c r="H1276" s="122">
        <v>2.08</v>
      </c>
      <c r="I1276" s="123">
        <v>1.83</v>
      </c>
      <c r="J1276" s="122">
        <v>1.955</v>
      </c>
      <c r="K1276" s="123">
        <v>2.14</v>
      </c>
      <c r="L1276" s="122">
        <v>1.943</v>
      </c>
      <c r="M1276" s="123">
        <v>2.042</v>
      </c>
      <c r="N1276" s="122">
        <v>2.2</v>
      </c>
      <c r="O1276" s="123">
        <v>2.057</v>
      </c>
      <c r="P1276" s="122">
        <v>2.128</v>
      </c>
      <c r="Q1276" s="123">
        <v>2.609</v>
      </c>
      <c r="R1276" s="122">
        <v>2.401</v>
      </c>
      <c r="S1276" s="122">
        <v>2.505</v>
      </c>
      <c r="T1276" s="122">
        <v>3.138</v>
      </c>
      <c r="U1276" s="122">
        <v>2.978</v>
      </c>
      <c r="V1276" s="122">
        <v>3.058</v>
      </c>
      <c r="W1276" s="122">
        <v>3.2</v>
      </c>
      <c r="X1276" s="122">
        <v>3.03</v>
      </c>
      <c r="Y1276" s="122">
        <v>3.115</v>
      </c>
      <c r="Z1276" s="122">
        <v>3.45</v>
      </c>
      <c r="AA1276" s="122">
        <v>3.238</v>
      </c>
      <c r="AB1276" s="122">
        <v>3.344</v>
      </c>
      <c r="AC1276" s="122">
        <v>3.85</v>
      </c>
      <c r="AD1276" s="122">
        <v>3.6</v>
      </c>
      <c r="AE1276" s="122">
        <v>3.725</v>
      </c>
      <c r="AF1276" s="9">
        <f t="shared" si="1"/>
        <v>1276</v>
      </c>
    </row>
    <row r="1277" ht="15.75" customHeight="1">
      <c r="A1277" s="116">
        <v>43868.0</v>
      </c>
      <c r="B1277" s="122">
        <v>1.723</v>
      </c>
      <c r="C1277" s="122">
        <v>1.508</v>
      </c>
      <c r="D1277" s="122">
        <v>1.616</v>
      </c>
      <c r="E1277" s="123">
        <v>1.908</v>
      </c>
      <c r="F1277" s="122">
        <v>1.686</v>
      </c>
      <c r="G1277" s="123">
        <v>1.797</v>
      </c>
      <c r="H1277" s="122">
        <v>1.876</v>
      </c>
      <c r="I1277" s="123">
        <v>1.774</v>
      </c>
      <c r="J1277" s="122">
        <v>1.825</v>
      </c>
      <c r="K1277" s="123">
        <v>1.987</v>
      </c>
      <c r="L1277" s="122">
        <v>1.88</v>
      </c>
      <c r="M1277" s="123">
        <v>1.934</v>
      </c>
      <c r="N1277" s="122">
        <v>2.098</v>
      </c>
      <c r="O1277" s="123">
        <v>1.987</v>
      </c>
      <c r="P1277" s="122">
        <v>2.042</v>
      </c>
      <c r="Q1277" s="123">
        <v>2.576</v>
      </c>
      <c r="R1277" s="122">
        <v>2.409</v>
      </c>
      <c r="S1277" s="122">
        <v>2.492</v>
      </c>
      <c r="T1277" s="122">
        <v>3.109</v>
      </c>
      <c r="U1277" s="122">
        <v>2.989</v>
      </c>
      <c r="V1277" s="122">
        <v>3.049</v>
      </c>
      <c r="W1277" s="122">
        <v>3.17</v>
      </c>
      <c r="X1277" s="122">
        <v>3.04</v>
      </c>
      <c r="Y1277" s="122">
        <v>3.105</v>
      </c>
      <c r="Z1277" s="122">
        <v>3.433</v>
      </c>
      <c r="AA1277" s="122">
        <v>3.233</v>
      </c>
      <c r="AB1277" s="122">
        <v>3.333</v>
      </c>
      <c r="AC1277" s="122">
        <v>3.825</v>
      </c>
      <c r="AD1277" s="122">
        <v>3.6</v>
      </c>
      <c r="AE1277" s="122">
        <v>3.713</v>
      </c>
      <c r="AF1277" s="9">
        <f t="shared" si="1"/>
        <v>1277</v>
      </c>
    </row>
    <row r="1278" ht="15.75" customHeight="1">
      <c r="A1278" s="116">
        <v>43867.0</v>
      </c>
      <c r="B1278" s="122">
        <v>1.71</v>
      </c>
      <c r="C1278" s="122">
        <v>1.45</v>
      </c>
      <c r="D1278" s="122">
        <v>1.58</v>
      </c>
      <c r="E1278" s="123">
        <v>1.93</v>
      </c>
      <c r="F1278" s="122">
        <v>1.725</v>
      </c>
      <c r="G1278" s="123">
        <v>1.828</v>
      </c>
      <c r="H1278" s="122">
        <v>1.978</v>
      </c>
      <c r="I1278" s="123">
        <v>1.804</v>
      </c>
      <c r="J1278" s="122">
        <v>1.891</v>
      </c>
      <c r="K1278" s="123">
        <v>2.056</v>
      </c>
      <c r="L1278" s="122">
        <v>1.878</v>
      </c>
      <c r="M1278" s="123">
        <v>1.967</v>
      </c>
      <c r="N1278" s="122">
        <v>2.133</v>
      </c>
      <c r="O1278" s="123">
        <v>1.952</v>
      </c>
      <c r="P1278" s="122">
        <v>2.043</v>
      </c>
      <c r="Q1278" s="123">
        <v>2.582</v>
      </c>
      <c r="R1278" s="122">
        <v>2.378</v>
      </c>
      <c r="S1278" s="122">
        <v>2.48</v>
      </c>
      <c r="T1278" s="122">
        <v>3.07</v>
      </c>
      <c r="U1278" s="122">
        <v>2.985</v>
      </c>
      <c r="V1278" s="122">
        <v>3.028</v>
      </c>
      <c r="W1278" s="122">
        <v>3.191</v>
      </c>
      <c r="X1278" s="122">
        <v>3.033</v>
      </c>
      <c r="Y1278" s="122">
        <v>3.112</v>
      </c>
      <c r="Z1278" s="122">
        <v>3.45</v>
      </c>
      <c r="AA1278" s="122">
        <v>3.238</v>
      </c>
      <c r="AB1278" s="122">
        <v>3.344</v>
      </c>
      <c r="AC1278" s="122">
        <v>3.85</v>
      </c>
      <c r="AD1278" s="122">
        <v>3.6</v>
      </c>
      <c r="AE1278" s="122">
        <v>3.725</v>
      </c>
      <c r="AF1278" s="9">
        <f t="shared" si="1"/>
        <v>1278</v>
      </c>
    </row>
    <row r="1279" ht="15.75" customHeight="1">
      <c r="A1279" s="116">
        <v>43866.0</v>
      </c>
      <c r="B1279" s="122">
        <v>1.717</v>
      </c>
      <c r="C1279" s="122">
        <v>1.417</v>
      </c>
      <c r="D1279" s="122">
        <v>1.567</v>
      </c>
      <c r="E1279" s="123">
        <v>2.0</v>
      </c>
      <c r="F1279" s="122">
        <v>1.75</v>
      </c>
      <c r="G1279" s="123">
        <v>1.875</v>
      </c>
      <c r="H1279" s="122">
        <v>2.068</v>
      </c>
      <c r="I1279" s="123">
        <v>1.868</v>
      </c>
      <c r="J1279" s="122">
        <v>1.968</v>
      </c>
      <c r="K1279" s="123">
        <v>2.13</v>
      </c>
      <c r="L1279" s="122">
        <v>1.937</v>
      </c>
      <c r="M1279" s="123">
        <v>2.033</v>
      </c>
      <c r="N1279" s="122">
        <v>2.192</v>
      </c>
      <c r="O1279" s="123">
        <v>2.006</v>
      </c>
      <c r="P1279" s="122">
        <v>2.099</v>
      </c>
      <c r="Q1279" s="123">
        <v>2.603</v>
      </c>
      <c r="R1279" s="122">
        <v>2.414</v>
      </c>
      <c r="S1279" s="122">
        <v>2.509</v>
      </c>
      <c r="T1279" s="122">
        <v>3.128</v>
      </c>
      <c r="U1279" s="122">
        <v>2.981</v>
      </c>
      <c r="V1279" s="122">
        <v>3.054</v>
      </c>
      <c r="W1279" s="122">
        <v>3.215</v>
      </c>
      <c r="X1279" s="122">
        <v>3.064</v>
      </c>
      <c r="Y1279" s="122">
        <v>3.139</v>
      </c>
      <c r="Z1279" s="122">
        <v>3.488</v>
      </c>
      <c r="AA1279" s="122">
        <v>3.25</v>
      </c>
      <c r="AB1279" s="122">
        <v>3.369</v>
      </c>
      <c r="AC1279" s="122">
        <v>3.85</v>
      </c>
      <c r="AD1279" s="122">
        <v>3.6</v>
      </c>
      <c r="AE1279" s="122">
        <v>3.725</v>
      </c>
      <c r="AF1279" s="9">
        <f t="shared" si="1"/>
        <v>1279</v>
      </c>
    </row>
    <row r="1280" ht="15.75" customHeight="1">
      <c r="A1280" s="116">
        <v>43865.0</v>
      </c>
      <c r="B1280" s="122">
        <v>1.795</v>
      </c>
      <c r="C1280" s="122">
        <v>1.515</v>
      </c>
      <c r="D1280" s="122">
        <v>1.655</v>
      </c>
      <c r="E1280" s="123">
        <v>2.05</v>
      </c>
      <c r="F1280" s="122">
        <v>1.783</v>
      </c>
      <c r="G1280" s="123">
        <v>1.917</v>
      </c>
      <c r="H1280" s="122">
        <v>2.105</v>
      </c>
      <c r="I1280" s="123">
        <v>1.855</v>
      </c>
      <c r="J1280" s="122">
        <v>1.98</v>
      </c>
      <c r="K1280" s="123">
        <v>2.189</v>
      </c>
      <c r="L1280" s="122">
        <v>1.95</v>
      </c>
      <c r="M1280" s="123">
        <v>2.069</v>
      </c>
      <c r="N1280" s="122">
        <v>2.272</v>
      </c>
      <c r="O1280" s="123">
        <v>2.044</v>
      </c>
      <c r="P1280" s="122">
        <v>2.158</v>
      </c>
      <c r="Q1280" s="123">
        <v>2.65</v>
      </c>
      <c r="R1280" s="122">
        <v>2.417</v>
      </c>
      <c r="S1280" s="122">
        <v>2.533</v>
      </c>
      <c r="T1280" s="122">
        <v>3.19</v>
      </c>
      <c r="U1280" s="122">
        <v>3.04</v>
      </c>
      <c r="V1280" s="122">
        <v>3.115</v>
      </c>
      <c r="W1280" s="122">
        <v>3.319</v>
      </c>
      <c r="X1280" s="122">
        <v>3.095</v>
      </c>
      <c r="Y1280" s="122">
        <v>3.207</v>
      </c>
      <c r="Z1280" s="122">
        <v>3.5</v>
      </c>
      <c r="AA1280" s="122">
        <v>3.263</v>
      </c>
      <c r="AB1280" s="122">
        <v>3.381</v>
      </c>
      <c r="AC1280" s="122">
        <v>3.85</v>
      </c>
      <c r="AD1280" s="122">
        <v>3.613</v>
      </c>
      <c r="AE1280" s="122">
        <v>3.731</v>
      </c>
      <c r="AF1280" s="9">
        <f t="shared" si="1"/>
        <v>1280</v>
      </c>
    </row>
    <row r="1281" ht="15.75" customHeight="1">
      <c r="A1281" s="116">
        <v>43864.0</v>
      </c>
      <c r="B1281" s="122">
        <v>1.795</v>
      </c>
      <c r="C1281" s="122">
        <v>1.52</v>
      </c>
      <c r="D1281" s="122">
        <v>1.658</v>
      </c>
      <c r="E1281" s="123">
        <v>1.98</v>
      </c>
      <c r="F1281" s="122">
        <v>1.725</v>
      </c>
      <c r="G1281" s="123">
        <v>1.853</v>
      </c>
      <c r="H1281" s="122">
        <v>1.955</v>
      </c>
      <c r="I1281" s="123">
        <v>1.655</v>
      </c>
      <c r="J1281" s="122">
        <v>1.805</v>
      </c>
      <c r="K1281" s="123">
        <v>2.094</v>
      </c>
      <c r="L1281" s="122">
        <v>1.822</v>
      </c>
      <c r="M1281" s="123">
        <v>1.958</v>
      </c>
      <c r="N1281" s="122">
        <v>2.233</v>
      </c>
      <c r="O1281" s="123">
        <v>1.989</v>
      </c>
      <c r="P1281" s="122">
        <v>2.111</v>
      </c>
      <c r="Q1281" s="123">
        <v>2.883</v>
      </c>
      <c r="R1281" s="122">
        <v>2.589</v>
      </c>
      <c r="S1281" s="122">
        <v>2.736</v>
      </c>
      <c r="T1281" s="122">
        <v>3.385</v>
      </c>
      <c r="U1281" s="122">
        <v>3.166</v>
      </c>
      <c r="V1281" s="122">
        <v>3.276</v>
      </c>
      <c r="W1281" s="122">
        <v>3.5</v>
      </c>
      <c r="X1281" s="122">
        <v>3.288</v>
      </c>
      <c r="Y1281" s="122">
        <v>3.394</v>
      </c>
      <c r="Z1281" s="122">
        <v>3.513</v>
      </c>
      <c r="AA1281" s="122">
        <v>3.25</v>
      </c>
      <c r="AB1281" s="122">
        <v>3.381</v>
      </c>
      <c r="AC1281" s="122">
        <v>3.875</v>
      </c>
      <c r="AD1281" s="122">
        <v>3.575</v>
      </c>
      <c r="AE1281" s="122">
        <v>3.725</v>
      </c>
      <c r="AF1281" s="9">
        <f t="shared" si="1"/>
        <v>1281</v>
      </c>
    </row>
    <row r="1282" ht="15.75" customHeight="1">
      <c r="A1282" s="116">
        <v>43861.0</v>
      </c>
      <c r="B1282" s="122">
        <v>1.565</v>
      </c>
      <c r="C1282" s="122">
        <v>1.275</v>
      </c>
      <c r="D1282" s="122">
        <v>1.42</v>
      </c>
      <c r="E1282" s="123">
        <v>1.73</v>
      </c>
      <c r="F1282" s="122">
        <v>1.475</v>
      </c>
      <c r="G1282" s="123">
        <v>1.603</v>
      </c>
      <c r="H1282" s="122">
        <v>1.8</v>
      </c>
      <c r="I1282" s="123">
        <v>1.575</v>
      </c>
      <c r="J1282" s="122">
        <v>1.688</v>
      </c>
      <c r="K1282" s="123">
        <v>1.906</v>
      </c>
      <c r="L1282" s="122">
        <v>1.671</v>
      </c>
      <c r="M1282" s="123">
        <v>1.788</v>
      </c>
      <c r="N1282" s="122">
        <v>2.011</v>
      </c>
      <c r="O1282" s="123">
        <v>1.767</v>
      </c>
      <c r="P1282" s="122">
        <v>1.889</v>
      </c>
      <c r="Q1282" s="123">
        <v>2.617</v>
      </c>
      <c r="R1282" s="122">
        <v>2.361</v>
      </c>
      <c r="S1282" s="122">
        <v>2.489</v>
      </c>
      <c r="T1282" s="122">
        <v>3.225</v>
      </c>
      <c r="U1282" s="122">
        <v>3.063</v>
      </c>
      <c r="V1282" s="122">
        <v>3.144</v>
      </c>
      <c r="W1282" s="122">
        <v>3.334</v>
      </c>
      <c r="X1282" s="122">
        <v>3.12</v>
      </c>
      <c r="Y1282" s="122">
        <v>3.227</v>
      </c>
      <c r="Z1282" s="122">
        <v>3.438</v>
      </c>
      <c r="AA1282" s="122">
        <v>3.175</v>
      </c>
      <c r="AB1282" s="122">
        <v>3.306</v>
      </c>
      <c r="AC1282" s="122">
        <v>3.85</v>
      </c>
      <c r="AD1282" s="122">
        <v>3.575</v>
      </c>
      <c r="AE1282" s="122">
        <v>3.713</v>
      </c>
      <c r="AF1282" s="9">
        <f t="shared" si="1"/>
        <v>1282</v>
      </c>
    </row>
    <row r="1283" ht="15.75" customHeight="1">
      <c r="A1283" s="116">
        <v>43860.0</v>
      </c>
      <c r="B1283" s="122">
        <v>1.39</v>
      </c>
      <c r="C1283" s="122">
        <v>1.14</v>
      </c>
      <c r="D1283" s="122">
        <v>1.265</v>
      </c>
      <c r="E1283" s="123">
        <v>1.5</v>
      </c>
      <c r="F1283" s="122">
        <v>1.26</v>
      </c>
      <c r="G1283" s="123">
        <v>1.38</v>
      </c>
      <c r="H1283" s="122">
        <v>1.688</v>
      </c>
      <c r="I1283" s="123">
        <v>1.413</v>
      </c>
      <c r="J1283" s="122">
        <v>1.55</v>
      </c>
      <c r="K1283" s="123">
        <v>1.826</v>
      </c>
      <c r="L1283" s="122">
        <v>1.561</v>
      </c>
      <c r="M1283" s="123">
        <v>1.693</v>
      </c>
      <c r="N1283" s="122">
        <v>1.964</v>
      </c>
      <c r="O1283" s="123">
        <v>1.709</v>
      </c>
      <c r="P1283" s="122">
        <v>1.837</v>
      </c>
      <c r="Q1283" s="123">
        <v>2.561</v>
      </c>
      <c r="R1283" s="122">
        <v>2.306</v>
      </c>
      <c r="S1283" s="122">
        <v>2.433</v>
      </c>
      <c r="T1283" s="122">
        <v>3.216</v>
      </c>
      <c r="U1283" s="122">
        <v>2.999</v>
      </c>
      <c r="V1283" s="122">
        <v>3.108</v>
      </c>
      <c r="W1283" s="122">
        <v>3.288</v>
      </c>
      <c r="X1283" s="122">
        <v>3.045</v>
      </c>
      <c r="Y1283" s="122">
        <v>3.166</v>
      </c>
      <c r="Z1283" s="122">
        <v>3.438</v>
      </c>
      <c r="AA1283" s="122">
        <v>3.175</v>
      </c>
      <c r="AB1283" s="122">
        <v>3.306</v>
      </c>
      <c r="AC1283" s="122">
        <v>3.825</v>
      </c>
      <c r="AD1283" s="122">
        <v>3.525</v>
      </c>
      <c r="AE1283" s="122">
        <v>3.675</v>
      </c>
      <c r="AF1283" s="9">
        <f t="shared" si="1"/>
        <v>1283</v>
      </c>
    </row>
    <row r="1284" ht="15.75" customHeight="1">
      <c r="A1284" s="116">
        <v>43852.0</v>
      </c>
      <c r="B1284" s="122">
        <v>1.265</v>
      </c>
      <c r="C1284" s="122">
        <v>0.99</v>
      </c>
      <c r="D1284" s="122">
        <v>1.128</v>
      </c>
      <c r="E1284" s="123">
        <v>1.365</v>
      </c>
      <c r="F1284" s="122">
        <v>1.115</v>
      </c>
      <c r="G1284" s="123">
        <v>1.24</v>
      </c>
      <c r="H1284" s="122">
        <v>1.563</v>
      </c>
      <c r="I1284" s="123">
        <v>1.263</v>
      </c>
      <c r="J1284" s="122">
        <v>1.413</v>
      </c>
      <c r="K1284" s="123">
        <v>1.747</v>
      </c>
      <c r="L1284" s="122">
        <v>1.472</v>
      </c>
      <c r="M1284" s="123">
        <v>1.609</v>
      </c>
      <c r="N1284" s="122">
        <v>1.931</v>
      </c>
      <c r="O1284" s="123">
        <v>1.681</v>
      </c>
      <c r="P1284" s="122">
        <v>1.806</v>
      </c>
      <c r="Q1284" s="123">
        <v>2.509</v>
      </c>
      <c r="R1284" s="122">
        <v>2.262</v>
      </c>
      <c r="S1284" s="122">
        <v>2.386</v>
      </c>
      <c r="T1284" s="122">
        <v>3.179</v>
      </c>
      <c r="U1284" s="122">
        <v>2.944</v>
      </c>
      <c r="V1284" s="122">
        <v>3.061</v>
      </c>
      <c r="W1284" s="122">
        <v>3.29</v>
      </c>
      <c r="X1284" s="122">
        <v>3.066</v>
      </c>
      <c r="Y1284" s="122">
        <v>3.178</v>
      </c>
      <c r="Z1284" s="122">
        <v>3.413</v>
      </c>
      <c r="AA1284" s="122">
        <v>3.188</v>
      </c>
      <c r="AB1284" s="122">
        <v>3.3</v>
      </c>
      <c r="AC1284" s="122">
        <v>3.825</v>
      </c>
      <c r="AD1284" s="122">
        <v>3.525</v>
      </c>
      <c r="AE1284" s="122">
        <v>3.675</v>
      </c>
      <c r="AF1284" s="9">
        <f t="shared" si="1"/>
        <v>1284</v>
      </c>
    </row>
    <row r="1285" ht="15.75" customHeight="1">
      <c r="A1285" s="116">
        <v>43851.0</v>
      </c>
      <c r="B1285" s="122">
        <v>1.23</v>
      </c>
      <c r="C1285" s="122">
        <v>0.97</v>
      </c>
      <c r="D1285" s="122">
        <v>1.1</v>
      </c>
      <c r="E1285" s="123">
        <v>1.293</v>
      </c>
      <c r="F1285" s="122">
        <v>1.067</v>
      </c>
      <c r="G1285" s="123">
        <v>1.18</v>
      </c>
      <c r="H1285" s="122">
        <v>1.588</v>
      </c>
      <c r="I1285" s="123">
        <v>1.288</v>
      </c>
      <c r="J1285" s="122">
        <v>1.438</v>
      </c>
      <c r="K1285" s="123">
        <v>1.756</v>
      </c>
      <c r="L1285" s="122">
        <v>1.475</v>
      </c>
      <c r="M1285" s="123">
        <v>1.616</v>
      </c>
      <c r="N1285" s="122">
        <v>1.925</v>
      </c>
      <c r="O1285" s="123">
        <v>1.662</v>
      </c>
      <c r="P1285" s="122">
        <v>1.794</v>
      </c>
      <c r="Q1285" s="123">
        <v>2.489</v>
      </c>
      <c r="R1285" s="122">
        <v>2.301</v>
      </c>
      <c r="S1285" s="122">
        <v>2.395</v>
      </c>
      <c r="T1285" s="122">
        <v>3.138</v>
      </c>
      <c r="U1285" s="122">
        <v>3.0</v>
      </c>
      <c r="V1285" s="122">
        <v>3.069</v>
      </c>
      <c r="W1285" s="122">
        <v>3.319</v>
      </c>
      <c r="X1285" s="122">
        <v>3.081</v>
      </c>
      <c r="Y1285" s="122">
        <v>3.2</v>
      </c>
      <c r="Z1285" s="122">
        <v>3.463</v>
      </c>
      <c r="AA1285" s="122">
        <v>3.238</v>
      </c>
      <c r="AB1285" s="122">
        <v>3.35</v>
      </c>
      <c r="AC1285" s="122">
        <v>3.813</v>
      </c>
      <c r="AD1285" s="122">
        <v>3.563</v>
      </c>
      <c r="AE1285" s="122">
        <v>3.688</v>
      </c>
      <c r="AF1285" s="9">
        <f t="shared" si="1"/>
        <v>1285</v>
      </c>
    </row>
    <row r="1286" ht="15.75" customHeight="1">
      <c r="A1286" s="116">
        <v>43850.0</v>
      </c>
      <c r="B1286" s="122">
        <v>1.161</v>
      </c>
      <c r="C1286" s="122">
        <v>0.911</v>
      </c>
      <c r="D1286" s="122">
        <v>1.036</v>
      </c>
      <c r="E1286" s="123">
        <v>1.261</v>
      </c>
      <c r="F1286" s="122">
        <v>1.006</v>
      </c>
      <c r="G1286" s="123">
        <v>1.133</v>
      </c>
      <c r="H1286" s="122">
        <v>1.29</v>
      </c>
      <c r="I1286" s="123">
        <v>1.074</v>
      </c>
      <c r="J1286" s="122">
        <v>1.182</v>
      </c>
      <c r="K1286" s="123">
        <v>1.511</v>
      </c>
      <c r="L1286" s="122">
        <v>1.298</v>
      </c>
      <c r="M1286" s="123">
        <v>1.404</v>
      </c>
      <c r="N1286" s="122">
        <v>1.732</v>
      </c>
      <c r="O1286" s="123">
        <v>1.521</v>
      </c>
      <c r="P1286" s="122">
        <v>1.627</v>
      </c>
      <c r="Q1286" s="123">
        <v>2.356</v>
      </c>
      <c r="R1286" s="122">
        <v>2.159</v>
      </c>
      <c r="S1286" s="122">
        <v>2.257</v>
      </c>
      <c r="T1286" s="122">
        <v>3.01</v>
      </c>
      <c r="U1286" s="122">
        <v>2.834</v>
      </c>
      <c r="V1286" s="122">
        <v>2.922</v>
      </c>
      <c r="W1286" s="122">
        <v>3.114</v>
      </c>
      <c r="X1286" s="122">
        <v>2.916</v>
      </c>
      <c r="Y1286" s="122">
        <v>3.015</v>
      </c>
      <c r="Z1286" s="122">
        <v>3.4</v>
      </c>
      <c r="AA1286" s="122">
        <v>3.175</v>
      </c>
      <c r="AB1286" s="122">
        <v>3.288</v>
      </c>
      <c r="AC1286" s="122">
        <v>3.813</v>
      </c>
      <c r="AD1286" s="122">
        <v>3.563</v>
      </c>
      <c r="AE1286" s="122">
        <v>3.688</v>
      </c>
      <c r="AF1286" s="9">
        <f t="shared" si="1"/>
        <v>1286</v>
      </c>
    </row>
    <row r="1287" ht="15.75" customHeight="1">
      <c r="A1287" s="116">
        <v>43847.0</v>
      </c>
      <c r="B1287" s="122">
        <v>1.16</v>
      </c>
      <c r="C1287" s="122">
        <v>0.92</v>
      </c>
      <c r="D1287" s="122">
        <v>1.04</v>
      </c>
      <c r="E1287" s="123">
        <v>1.26</v>
      </c>
      <c r="F1287" s="122">
        <v>1.02</v>
      </c>
      <c r="G1287" s="123">
        <v>1.14</v>
      </c>
      <c r="H1287" s="122">
        <v>1.29</v>
      </c>
      <c r="I1287" s="123">
        <v>1.06</v>
      </c>
      <c r="J1287" s="122">
        <v>1.175</v>
      </c>
      <c r="K1287" s="123">
        <v>1.501</v>
      </c>
      <c r="L1287" s="122">
        <v>1.288</v>
      </c>
      <c r="M1287" s="123">
        <v>1.394</v>
      </c>
      <c r="N1287" s="122">
        <v>1.711</v>
      </c>
      <c r="O1287" s="123">
        <v>1.515</v>
      </c>
      <c r="P1287" s="122">
        <v>1.613</v>
      </c>
      <c r="Q1287" s="123">
        <v>2.309</v>
      </c>
      <c r="R1287" s="122">
        <v>2.129</v>
      </c>
      <c r="S1287" s="122">
        <v>2.219</v>
      </c>
      <c r="T1287" s="122">
        <v>2.905</v>
      </c>
      <c r="U1287" s="122">
        <v>2.756</v>
      </c>
      <c r="V1287" s="122">
        <v>2.831</v>
      </c>
      <c r="W1287" s="122">
        <v>3.046</v>
      </c>
      <c r="X1287" s="122">
        <v>2.854</v>
      </c>
      <c r="Y1287" s="122">
        <v>2.95</v>
      </c>
      <c r="Z1287" s="122">
        <v>3.375</v>
      </c>
      <c r="AA1287" s="122">
        <v>3.2</v>
      </c>
      <c r="AB1287" s="122">
        <v>3.288</v>
      </c>
      <c r="AC1287" s="122">
        <v>3.813</v>
      </c>
      <c r="AD1287" s="122">
        <v>3.563</v>
      </c>
      <c r="AE1287" s="122">
        <v>3.688</v>
      </c>
      <c r="AF1287" s="9">
        <f t="shared" si="1"/>
        <v>1287</v>
      </c>
    </row>
    <row r="1288" ht="15.75" customHeight="1">
      <c r="A1288" s="116">
        <v>43846.0</v>
      </c>
      <c r="B1288" s="122">
        <v>1.13</v>
      </c>
      <c r="C1288" s="122">
        <v>0.9</v>
      </c>
      <c r="D1288" s="122">
        <v>1.015</v>
      </c>
      <c r="E1288" s="123">
        <v>1.25</v>
      </c>
      <c r="F1288" s="122">
        <v>1.0</v>
      </c>
      <c r="G1288" s="123">
        <v>1.125</v>
      </c>
      <c r="H1288" s="122">
        <v>1.3</v>
      </c>
      <c r="I1288" s="123">
        <v>1.01</v>
      </c>
      <c r="J1288" s="122">
        <v>1.155</v>
      </c>
      <c r="K1288" s="123">
        <v>1.509</v>
      </c>
      <c r="L1288" s="122">
        <v>1.263</v>
      </c>
      <c r="M1288" s="123">
        <v>1.386</v>
      </c>
      <c r="N1288" s="122">
        <v>1.718</v>
      </c>
      <c r="O1288" s="123">
        <v>1.516</v>
      </c>
      <c r="P1288" s="122">
        <v>1.617</v>
      </c>
      <c r="Q1288" s="123">
        <v>2.291</v>
      </c>
      <c r="R1288" s="122">
        <v>2.12</v>
      </c>
      <c r="S1288" s="122">
        <v>2.206</v>
      </c>
      <c r="T1288" s="122">
        <v>2.939</v>
      </c>
      <c r="U1288" s="122">
        <v>2.78</v>
      </c>
      <c r="V1288" s="122">
        <v>2.859</v>
      </c>
      <c r="W1288" s="122">
        <v>3.05</v>
      </c>
      <c r="X1288" s="122">
        <v>2.863</v>
      </c>
      <c r="Y1288" s="122">
        <v>2.956</v>
      </c>
      <c r="Z1288" s="122">
        <v>3.375</v>
      </c>
      <c r="AA1288" s="122">
        <v>3.163</v>
      </c>
      <c r="AB1288" s="122">
        <v>3.269</v>
      </c>
      <c r="AC1288" s="122">
        <v>3.8</v>
      </c>
      <c r="AD1288" s="122">
        <v>3.55</v>
      </c>
      <c r="AE1288" s="122">
        <v>3.675</v>
      </c>
      <c r="AF1288" s="9">
        <f t="shared" si="1"/>
        <v>1288</v>
      </c>
    </row>
    <row r="1289" ht="15.75" customHeight="1">
      <c r="A1289" s="116">
        <v>43845.0</v>
      </c>
      <c r="B1289" s="122">
        <v>1.131</v>
      </c>
      <c r="C1289" s="122">
        <v>0.9</v>
      </c>
      <c r="D1289" s="122">
        <v>1.016</v>
      </c>
      <c r="E1289" s="123">
        <v>1.25</v>
      </c>
      <c r="F1289" s="122">
        <v>1.013</v>
      </c>
      <c r="G1289" s="123">
        <v>1.131</v>
      </c>
      <c r="H1289" s="122">
        <v>1.275</v>
      </c>
      <c r="I1289" s="123">
        <v>1.033</v>
      </c>
      <c r="J1289" s="122">
        <v>1.154</v>
      </c>
      <c r="K1289" s="123">
        <v>1.479</v>
      </c>
      <c r="L1289" s="122">
        <v>1.263</v>
      </c>
      <c r="M1289" s="123">
        <v>1.371</v>
      </c>
      <c r="N1289" s="122">
        <v>1.682</v>
      </c>
      <c r="O1289" s="123">
        <v>1.493</v>
      </c>
      <c r="P1289" s="122">
        <v>1.588</v>
      </c>
      <c r="Q1289" s="123">
        <v>2.353</v>
      </c>
      <c r="R1289" s="122">
        <v>2.183</v>
      </c>
      <c r="S1289" s="122">
        <v>2.268</v>
      </c>
      <c r="T1289" s="122">
        <v>2.983</v>
      </c>
      <c r="U1289" s="122">
        <v>2.868</v>
      </c>
      <c r="V1289" s="122">
        <v>2.925</v>
      </c>
      <c r="W1289" s="122">
        <v>3.084</v>
      </c>
      <c r="X1289" s="122">
        <v>2.927</v>
      </c>
      <c r="Y1289" s="122">
        <v>3.006</v>
      </c>
      <c r="Z1289" s="122">
        <v>3.488</v>
      </c>
      <c r="AA1289" s="122">
        <v>3.313</v>
      </c>
      <c r="AB1289" s="122">
        <v>3.4</v>
      </c>
      <c r="AC1289" s="122">
        <v>3.988</v>
      </c>
      <c r="AD1289" s="122">
        <v>3.75</v>
      </c>
      <c r="AE1289" s="122">
        <v>3.869</v>
      </c>
      <c r="AF1289" s="9">
        <f t="shared" si="1"/>
        <v>1289</v>
      </c>
    </row>
    <row r="1290" ht="15.75" customHeight="1">
      <c r="A1290" s="116">
        <v>43844.0</v>
      </c>
      <c r="B1290" s="122">
        <v>1.267</v>
      </c>
      <c r="C1290" s="122">
        <v>0.967</v>
      </c>
      <c r="D1290" s="122">
        <v>1.117</v>
      </c>
      <c r="E1290" s="123">
        <v>1.35</v>
      </c>
      <c r="F1290" s="122">
        <v>1.09</v>
      </c>
      <c r="G1290" s="123">
        <v>1.22</v>
      </c>
      <c r="H1290" s="122">
        <v>1.457</v>
      </c>
      <c r="I1290" s="123">
        <v>1.242</v>
      </c>
      <c r="J1290" s="122">
        <v>1.349</v>
      </c>
      <c r="K1290" s="123">
        <v>1.616</v>
      </c>
      <c r="L1290" s="122">
        <v>1.434</v>
      </c>
      <c r="M1290" s="123">
        <v>1.525</v>
      </c>
      <c r="N1290" s="122">
        <v>1.775</v>
      </c>
      <c r="O1290" s="123">
        <v>1.626</v>
      </c>
      <c r="P1290" s="122">
        <v>1.701</v>
      </c>
      <c r="Q1290" s="123">
        <v>2.413</v>
      </c>
      <c r="R1290" s="122">
        <v>2.251</v>
      </c>
      <c r="S1290" s="122">
        <v>2.332</v>
      </c>
      <c r="T1290" s="122">
        <v>3.1</v>
      </c>
      <c r="U1290" s="122">
        <v>2.991</v>
      </c>
      <c r="V1290" s="122">
        <v>3.046</v>
      </c>
      <c r="W1290" s="122">
        <v>3.2</v>
      </c>
      <c r="X1290" s="122">
        <v>3.07</v>
      </c>
      <c r="Y1290" s="122">
        <v>3.135</v>
      </c>
      <c r="Z1290" s="122">
        <v>3.568</v>
      </c>
      <c r="AA1290" s="122">
        <v>3.463</v>
      </c>
      <c r="AB1290" s="122">
        <v>3.515</v>
      </c>
      <c r="AC1290" s="122">
        <v>4.113</v>
      </c>
      <c r="AD1290" s="122">
        <v>3.913</v>
      </c>
      <c r="AE1290" s="122">
        <v>4.013</v>
      </c>
      <c r="AF1290" s="9">
        <f t="shared" si="1"/>
        <v>1290</v>
      </c>
    </row>
    <row r="1291" ht="15.75" customHeight="1">
      <c r="A1291" s="116">
        <v>43843.0</v>
      </c>
      <c r="B1291" s="122">
        <v>1.318</v>
      </c>
      <c r="C1291" s="122">
        <v>1.018</v>
      </c>
      <c r="D1291" s="122">
        <v>1.168</v>
      </c>
      <c r="E1291" s="123">
        <v>1.487</v>
      </c>
      <c r="F1291" s="122">
        <v>1.227</v>
      </c>
      <c r="G1291" s="123">
        <v>1.357</v>
      </c>
      <c r="H1291" s="122">
        <v>1.583</v>
      </c>
      <c r="I1291" s="123">
        <v>1.392</v>
      </c>
      <c r="J1291" s="122">
        <v>1.488</v>
      </c>
      <c r="K1291" s="123">
        <v>1.72</v>
      </c>
      <c r="L1291" s="122">
        <v>1.54</v>
      </c>
      <c r="M1291" s="123">
        <v>1.63</v>
      </c>
      <c r="N1291" s="122">
        <v>1.857</v>
      </c>
      <c r="O1291" s="123">
        <v>1.688</v>
      </c>
      <c r="P1291" s="122">
        <v>1.772</v>
      </c>
      <c r="Q1291" s="123">
        <v>2.471</v>
      </c>
      <c r="R1291" s="122">
        <v>2.379</v>
      </c>
      <c r="S1291" s="122">
        <v>2.425</v>
      </c>
      <c r="T1291" s="122">
        <v>3.13</v>
      </c>
      <c r="U1291" s="122">
        <v>3.051</v>
      </c>
      <c r="V1291" s="122">
        <v>3.091</v>
      </c>
      <c r="W1291" s="122">
        <v>3.227</v>
      </c>
      <c r="X1291" s="122">
        <v>3.146</v>
      </c>
      <c r="Y1291" s="122">
        <v>3.186</v>
      </c>
      <c r="Z1291" s="122">
        <v>3.675</v>
      </c>
      <c r="AA1291" s="122">
        <v>3.513</v>
      </c>
      <c r="AB1291" s="122">
        <v>3.594</v>
      </c>
      <c r="AC1291" s="122">
        <v>4.225</v>
      </c>
      <c r="AD1291" s="122">
        <v>4.013</v>
      </c>
      <c r="AE1291" s="122">
        <v>4.119</v>
      </c>
      <c r="AF1291" s="9">
        <f t="shared" si="1"/>
        <v>1291</v>
      </c>
    </row>
    <row r="1292" ht="15.75" customHeight="1">
      <c r="A1292" s="116">
        <v>43840.0</v>
      </c>
      <c r="B1292" s="122">
        <v>1.33</v>
      </c>
      <c r="C1292" s="122">
        <v>1.03</v>
      </c>
      <c r="D1292" s="122">
        <v>1.18</v>
      </c>
      <c r="E1292" s="123">
        <v>1.482</v>
      </c>
      <c r="F1292" s="122">
        <v>1.216</v>
      </c>
      <c r="G1292" s="123">
        <v>1.349</v>
      </c>
      <c r="H1292" s="122">
        <v>1.6</v>
      </c>
      <c r="I1292" s="123">
        <v>1.348</v>
      </c>
      <c r="J1292" s="122">
        <v>1.474</v>
      </c>
      <c r="K1292" s="123">
        <v>1.739</v>
      </c>
      <c r="L1292" s="122">
        <v>1.517</v>
      </c>
      <c r="M1292" s="123">
        <v>1.628</v>
      </c>
      <c r="N1292" s="122">
        <v>1.879</v>
      </c>
      <c r="O1292" s="123">
        <v>1.686</v>
      </c>
      <c r="P1292" s="122">
        <v>1.782</v>
      </c>
      <c r="Q1292" s="123">
        <v>2.523</v>
      </c>
      <c r="R1292" s="122">
        <v>2.353</v>
      </c>
      <c r="S1292" s="122">
        <v>2.438</v>
      </c>
      <c r="T1292" s="122">
        <v>3.131</v>
      </c>
      <c r="U1292" s="122">
        <v>3.044</v>
      </c>
      <c r="V1292" s="122">
        <v>3.088</v>
      </c>
      <c r="W1292" s="122">
        <v>3.264</v>
      </c>
      <c r="X1292" s="122">
        <v>3.131</v>
      </c>
      <c r="Y1292" s="122">
        <v>3.198</v>
      </c>
      <c r="Z1292" s="122">
        <v>3.663</v>
      </c>
      <c r="AA1292" s="122">
        <v>3.525</v>
      </c>
      <c r="AB1292" s="122">
        <v>3.594</v>
      </c>
      <c r="AC1292" s="122">
        <v>4.163</v>
      </c>
      <c r="AD1292" s="122">
        <v>3.938</v>
      </c>
      <c r="AE1292" s="122">
        <v>4.05</v>
      </c>
      <c r="AF1292" s="9">
        <f t="shared" si="1"/>
        <v>1292</v>
      </c>
    </row>
    <row r="1293" ht="15.75" customHeight="1">
      <c r="A1293" s="116">
        <v>43839.0</v>
      </c>
      <c r="B1293" s="122">
        <v>1.333</v>
      </c>
      <c r="C1293" s="122">
        <v>1.033</v>
      </c>
      <c r="D1293" s="122">
        <v>1.183</v>
      </c>
      <c r="E1293" s="123">
        <v>1.489</v>
      </c>
      <c r="F1293" s="122">
        <v>1.234</v>
      </c>
      <c r="G1293" s="123">
        <v>1.362</v>
      </c>
      <c r="H1293" s="122">
        <v>1.603</v>
      </c>
      <c r="I1293" s="123">
        <v>1.37</v>
      </c>
      <c r="J1293" s="122">
        <v>1.487</v>
      </c>
      <c r="K1293" s="123">
        <v>1.737</v>
      </c>
      <c r="L1293" s="122">
        <v>1.525</v>
      </c>
      <c r="M1293" s="123">
        <v>1.631</v>
      </c>
      <c r="N1293" s="122">
        <v>1.871</v>
      </c>
      <c r="O1293" s="123">
        <v>1.68</v>
      </c>
      <c r="P1293" s="122">
        <v>1.776</v>
      </c>
      <c r="Q1293" s="123">
        <v>2.553</v>
      </c>
      <c r="R1293" s="122">
        <v>2.383</v>
      </c>
      <c r="S1293" s="122">
        <v>2.468</v>
      </c>
      <c r="T1293" s="122">
        <v>3.13</v>
      </c>
      <c r="U1293" s="122">
        <v>3.038</v>
      </c>
      <c r="V1293" s="122">
        <v>3.084</v>
      </c>
      <c r="W1293" s="122">
        <v>3.231</v>
      </c>
      <c r="X1293" s="122">
        <v>3.14</v>
      </c>
      <c r="Y1293" s="122">
        <v>3.186</v>
      </c>
      <c r="Z1293" s="122">
        <v>3.688</v>
      </c>
      <c r="AA1293" s="122">
        <v>3.538</v>
      </c>
      <c r="AB1293" s="122">
        <v>3.613</v>
      </c>
      <c r="AC1293" s="122">
        <v>4.263</v>
      </c>
      <c r="AD1293" s="122">
        <v>3.988</v>
      </c>
      <c r="AE1293" s="122">
        <v>4.125</v>
      </c>
      <c r="AF1293" s="9">
        <f t="shared" si="1"/>
        <v>1293</v>
      </c>
    </row>
    <row r="1294" ht="15.75" customHeight="1">
      <c r="A1294" s="116">
        <v>43838.0</v>
      </c>
      <c r="B1294" s="122">
        <v>1.3</v>
      </c>
      <c r="C1294" s="122">
        <v>1.0</v>
      </c>
      <c r="D1294" s="122">
        <v>1.15</v>
      </c>
      <c r="E1294" s="123">
        <v>1.511</v>
      </c>
      <c r="F1294" s="122">
        <v>1.267</v>
      </c>
      <c r="G1294" s="123">
        <v>1.389</v>
      </c>
      <c r="H1294" s="122">
        <v>1.575</v>
      </c>
      <c r="I1294" s="123">
        <v>1.408</v>
      </c>
      <c r="J1294" s="122">
        <v>1.492</v>
      </c>
      <c r="K1294" s="123">
        <v>1.698</v>
      </c>
      <c r="L1294" s="122">
        <v>1.513</v>
      </c>
      <c r="M1294" s="123">
        <v>1.605</v>
      </c>
      <c r="N1294" s="122">
        <v>1.82</v>
      </c>
      <c r="O1294" s="123">
        <v>1.618</v>
      </c>
      <c r="P1294" s="122">
        <v>1.719</v>
      </c>
      <c r="Q1294" s="123">
        <v>2.6</v>
      </c>
      <c r="R1294" s="122">
        <v>2.379</v>
      </c>
      <c r="S1294" s="122">
        <v>2.489</v>
      </c>
      <c r="T1294" s="122">
        <v>3.166</v>
      </c>
      <c r="U1294" s="122">
        <v>3.075</v>
      </c>
      <c r="V1294" s="122">
        <v>3.121</v>
      </c>
      <c r="W1294" s="122">
        <v>3.257</v>
      </c>
      <c r="X1294" s="122">
        <v>3.17</v>
      </c>
      <c r="Y1294" s="122">
        <v>3.214</v>
      </c>
      <c r="Z1294" s="122">
        <v>3.825</v>
      </c>
      <c r="AA1294" s="122">
        <v>3.625</v>
      </c>
      <c r="AB1294" s="122">
        <v>3.725</v>
      </c>
      <c r="AC1294" s="122">
        <v>4.363</v>
      </c>
      <c r="AD1294" s="122">
        <v>4.113</v>
      </c>
      <c r="AE1294" s="122">
        <v>4.238</v>
      </c>
      <c r="AF1294" s="9">
        <f t="shared" si="1"/>
        <v>1294</v>
      </c>
    </row>
    <row r="1295" ht="15.75" customHeight="1">
      <c r="A1295" s="116">
        <v>43837.0</v>
      </c>
      <c r="B1295" s="122">
        <v>1.488</v>
      </c>
      <c r="C1295" s="122">
        <v>1.188</v>
      </c>
      <c r="D1295" s="122">
        <v>1.338</v>
      </c>
      <c r="E1295" s="123">
        <v>1.606</v>
      </c>
      <c r="F1295" s="122">
        <v>1.411</v>
      </c>
      <c r="G1295" s="123">
        <v>1.508</v>
      </c>
      <c r="H1295" s="122">
        <v>1.727</v>
      </c>
      <c r="I1295" s="123">
        <v>1.556</v>
      </c>
      <c r="J1295" s="122">
        <v>1.641</v>
      </c>
      <c r="K1295" s="123">
        <v>1.81</v>
      </c>
      <c r="L1295" s="122">
        <v>1.643</v>
      </c>
      <c r="M1295" s="123">
        <v>1.727</v>
      </c>
      <c r="N1295" s="122">
        <v>1.892</v>
      </c>
      <c r="O1295" s="123">
        <v>1.731</v>
      </c>
      <c r="P1295" s="122">
        <v>1.812</v>
      </c>
      <c r="Q1295" s="123">
        <v>2.642</v>
      </c>
      <c r="R1295" s="122">
        <v>2.503</v>
      </c>
      <c r="S1295" s="122">
        <v>2.573</v>
      </c>
      <c r="T1295" s="122">
        <v>3.22</v>
      </c>
      <c r="U1295" s="122">
        <v>3.155</v>
      </c>
      <c r="V1295" s="122">
        <v>3.188</v>
      </c>
      <c r="W1295" s="122">
        <v>3.357</v>
      </c>
      <c r="X1295" s="122">
        <v>3.261</v>
      </c>
      <c r="Y1295" s="122">
        <v>3.309</v>
      </c>
      <c r="Z1295" s="122">
        <v>3.833</v>
      </c>
      <c r="AA1295" s="122">
        <v>3.755</v>
      </c>
      <c r="AB1295" s="122">
        <v>3.794</v>
      </c>
      <c r="AC1295" s="122">
        <v>4.375</v>
      </c>
      <c r="AD1295" s="122">
        <v>4.188</v>
      </c>
      <c r="AE1295" s="122">
        <v>4.281</v>
      </c>
      <c r="AF1295" s="9">
        <f t="shared" si="1"/>
        <v>1295</v>
      </c>
    </row>
    <row r="1296" ht="15.75" customHeight="1">
      <c r="A1296" s="116">
        <v>43836.0</v>
      </c>
      <c r="B1296" s="122">
        <v>1.5</v>
      </c>
      <c r="C1296" s="122">
        <v>1.2</v>
      </c>
      <c r="D1296" s="122">
        <v>1.35</v>
      </c>
      <c r="E1296" s="123">
        <v>1.647</v>
      </c>
      <c r="F1296" s="122">
        <v>1.427</v>
      </c>
      <c r="G1296" s="123">
        <v>1.537</v>
      </c>
      <c r="H1296" s="122">
        <v>1.757</v>
      </c>
      <c r="I1296" s="123">
        <v>1.595</v>
      </c>
      <c r="J1296" s="122">
        <v>1.676</v>
      </c>
      <c r="K1296" s="123">
        <v>1.848</v>
      </c>
      <c r="L1296" s="122">
        <v>1.662</v>
      </c>
      <c r="M1296" s="123">
        <v>1.755</v>
      </c>
      <c r="N1296" s="122">
        <v>1.939</v>
      </c>
      <c r="O1296" s="123">
        <v>1.729</v>
      </c>
      <c r="P1296" s="122">
        <v>1.834</v>
      </c>
      <c r="Q1296" s="123">
        <v>2.672</v>
      </c>
      <c r="R1296" s="122">
        <v>2.508</v>
      </c>
      <c r="S1296" s="122">
        <v>2.59</v>
      </c>
      <c r="T1296" s="122">
        <v>3.264</v>
      </c>
      <c r="U1296" s="122">
        <v>3.174</v>
      </c>
      <c r="V1296" s="122">
        <v>3.219</v>
      </c>
      <c r="W1296" s="122">
        <v>3.401</v>
      </c>
      <c r="X1296" s="122">
        <v>3.304</v>
      </c>
      <c r="Y1296" s="122">
        <v>3.353</v>
      </c>
      <c r="Z1296" s="122">
        <v>3.888</v>
      </c>
      <c r="AA1296" s="122">
        <v>3.725</v>
      </c>
      <c r="AB1296" s="122">
        <v>3.806</v>
      </c>
      <c r="AC1296" s="122">
        <v>4.375</v>
      </c>
      <c r="AD1296" s="122">
        <v>4.2</v>
      </c>
      <c r="AE1296" s="122">
        <v>4.288</v>
      </c>
      <c r="AF1296" s="9">
        <f t="shared" si="1"/>
        <v>1296</v>
      </c>
    </row>
    <row r="1297" ht="15.75" customHeight="1">
      <c r="A1297" s="116">
        <v>43833.0</v>
      </c>
      <c r="B1297" s="122">
        <v>1.525</v>
      </c>
      <c r="C1297" s="122">
        <v>1.225</v>
      </c>
      <c r="D1297" s="122">
        <v>1.375</v>
      </c>
      <c r="E1297" s="123">
        <v>1.657</v>
      </c>
      <c r="F1297" s="122">
        <v>1.437</v>
      </c>
      <c r="G1297" s="123">
        <v>1.547</v>
      </c>
      <c r="H1297" s="122">
        <v>1.803</v>
      </c>
      <c r="I1297" s="123">
        <v>1.6</v>
      </c>
      <c r="J1297" s="122">
        <v>1.702</v>
      </c>
      <c r="K1297" s="123">
        <v>1.892</v>
      </c>
      <c r="L1297" s="122">
        <v>1.69</v>
      </c>
      <c r="M1297" s="123">
        <v>1.791</v>
      </c>
      <c r="N1297" s="122">
        <v>1.981</v>
      </c>
      <c r="O1297" s="123">
        <v>1.78</v>
      </c>
      <c r="P1297" s="122">
        <v>1.881</v>
      </c>
      <c r="Q1297" s="123">
        <v>2.753</v>
      </c>
      <c r="R1297" s="122">
        <v>2.578</v>
      </c>
      <c r="S1297" s="122">
        <v>2.666</v>
      </c>
      <c r="T1297" s="122">
        <v>3.434</v>
      </c>
      <c r="U1297" s="122">
        <v>3.336</v>
      </c>
      <c r="V1297" s="122">
        <v>3.385</v>
      </c>
      <c r="W1297" s="122">
        <v>3.61</v>
      </c>
      <c r="X1297" s="122">
        <v>3.457</v>
      </c>
      <c r="Y1297" s="122">
        <v>3.534</v>
      </c>
      <c r="Z1297" s="122">
        <v>3.95</v>
      </c>
      <c r="AA1297" s="122">
        <v>3.895</v>
      </c>
      <c r="AB1297" s="122">
        <v>3.923</v>
      </c>
      <c r="AC1297" s="122">
        <v>4.503</v>
      </c>
      <c r="AD1297" s="122">
        <v>4.363</v>
      </c>
      <c r="AE1297" s="122">
        <v>4.433</v>
      </c>
      <c r="AF1297" s="9">
        <f t="shared" si="1"/>
        <v>1297</v>
      </c>
    </row>
    <row r="1298" ht="15.75" customHeight="1">
      <c r="A1298" s="116">
        <v>43832.0</v>
      </c>
      <c r="B1298" s="122">
        <v>1.575</v>
      </c>
      <c r="C1298" s="122">
        <v>1.275</v>
      </c>
      <c r="D1298" s="122">
        <v>1.425</v>
      </c>
      <c r="E1298" s="123">
        <v>1.708</v>
      </c>
      <c r="F1298" s="122">
        <v>1.453</v>
      </c>
      <c r="G1298" s="123">
        <v>1.581</v>
      </c>
      <c r="H1298" s="122">
        <v>1.825</v>
      </c>
      <c r="I1298" s="123">
        <v>1.6</v>
      </c>
      <c r="J1298" s="122">
        <v>1.713</v>
      </c>
      <c r="K1298" s="123">
        <v>1.935</v>
      </c>
      <c r="L1298" s="122">
        <v>1.692</v>
      </c>
      <c r="M1298" s="123">
        <v>1.813</v>
      </c>
      <c r="N1298" s="122">
        <v>2.044</v>
      </c>
      <c r="O1298" s="123">
        <v>1.783</v>
      </c>
      <c r="P1298" s="122">
        <v>1.914</v>
      </c>
      <c r="Q1298" s="123">
        <v>2.832</v>
      </c>
      <c r="R1298" s="122">
        <v>2.607</v>
      </c>
      <c r="S1298" s="122">
        <v>2.719</v>
      </c>
      <c r="T1298" s="122">
        <v>3.47</v>
      </c>
      <c r="U1298" s="122">
        <v>3.389</v>
      </c>
      <c r="V1298" s="122">
        <v>3.429</v>
      </c>
      <c r="W1298" s="122">
        <v>3.641</v>
      </c>
      <c r="X1298" s="122">
        <v>3.523</v>
      </c>
      <c r="Y1298" s="122">
        <v>3.582</v>
      </c>
      <c r="Z1298" s="122">
        <v>4.08</v>
      </c>
      <c r="AA1298" s="122">
        <v>3.97</v>
      </c>
      <c r="AB1298" s="122">
        <v>4.025</v>
      </c>
      <c r="AC1298" s="122">
        <v>4.525</v>
      </c>
      <c r="AD1298" s="122">
        <v>4.368</v>
      </c>
      <c r="AE1298" s="122">
        <v>4.446</v>
      </c>
      <c r="AF1298" s="9">
        <f t="shared" si="1"/>
        <v>1298</v>
      </c>
    </row>
    <row r="1299" ht="15.75" customHeight="1">
      <c r="A1299" s="116">
        <v>43830.0</v>
      </c>
      <c r="B1299" s="122">
        <v>1.513</v>
      </c>
      <c r="C1299" s="122">
        <v>1.213</v>
      </c>
      <c r="D1299" s="122">
        <v>1.363</v>
      </c>
      <c r="E1299" s="123">
        <v>1.693</v>
      </c>
      <c r="F1299" s="122">
        <v>1.403</v>
      </c>
      <c r="G1299" s="123">
        <v>1.548</v>
      </c>
      <c r="H1299" s="122">
        <v>1.833</v>
      </c>
      <c r="I1299" s="123">
        <v>1.558</v>
      </c>
      <c r="J1299" s="122">
        <v>1.696</v>
      </c>
      <c r="K1299" s="123">
        <v>1.933</v>
      </c>
      <c r="L1299" s="122">
        <v>1.671</v>
      </c>
      <c r="M1299" s="123">
        <v>1.802</v>
      </c>
      <c r="N1299" s="122">
        <v>2.033</v>
      </c>
      <c r="O1299" s="123">
        <v>1.784</v>
      </c>
      <c r="P1299" s="122">
        <v>1.909</v>
      </c>
      <c r="Q1299" s="123">
        <v>2.809</v>
      </c>
      <c r="R1299" s="122">
        <v>2.59</v>
      </c>
      <c r="S1299" s="122">
        <v>2.699</v>
      </c>
      <c r="T1299" s="122">
        <v>3.429</v>
      </c>
      <c r="U1299" s="122">
        <v>3.356</v>
      </c>
      <c r="V1299" s="122">
        <v>3.393</v>
      </c>
      <c r="W1299" s="122">
        <v>3.616</v>
      </c>
      <c r="X1299" s="122">
        <v>3.514</v>
      </c>
      <c r="Y1299" s="122">
        <v>3.565</v>
      </c>
      <c r="Z1299" s="122">
        <v>4.075</v>
      </c>
      <c r="AA1299" s="122">
        <v>3.97</v>
      </c>
      <c r="AB1299" s="122">
        <v>4.023</v>
      </c>
      <c r="AC1299" s="122">
        <v>4.525</v>
      </c>
      <c r="AD1299" s="122">
        <v>4.363</v>
      </c>
      <c r="AE1299" s="122">
        <v>4.444</v>
      </c>
      <c r="AF1299" s="9">
        <f t="shared" si="1"/>
        <v>1299</v>
      </c>
    </row>
    <row r="1300" ht="15.75" customHeight="1">
      <c r="A1300" s="116">
        <v>43829.0</v>
      </c>
      <c r="B1300" s="122">
        <v>1.55</v>
      </c>
      <c r="C1300" s="122">
        <v>1.25</v>
      </c>
      <c r="D1300" s="122">
        <v>1.4</v>
      </c>
      <c r="E1300" s="123">
        <v>1.71</v>
      </c>
      <c r="F1300" s="122">
        <v>1.425</v>
      </c>
      <c r="G1300" s="123">
        <v>1.568</v>
      </c>
      <c r="H1300" s="122">
        <v>1.825</v>
      </c>
      <c r="I1300" s="123">
        <v>1.567</v>
      </c>
      <c r="J1300" s="122">
        <v>1.696</v>
      </c>
      <c r="K1300" s="123">
        <v>1.923</v>
      </c>
      <c r="L1300" s="122">
        <v>1.666</v>
      </c>
      <c r="M1300" s="123">
        <v>1.794</v>
      </c>
      <c r="N1300" s="122">
        <v>2.02</v>
      </c>
      <c r="O1300" s="123">
        <v>1.764</v>
      </c>
      <c r="P1300" s="122">
        <v>1.892</v>
      </c>
      <c r="Q1300" s="123">
        <v>2.792</v>
      </c>
      <c r="R1300" s="122">
        <v>2.6</v>
      </c>
      <c r="S1300" s="122">
        <v>2.696</v>
      </c>
      <c r="T1300" s="122">
        <v>3.438</v>
      </c>
      <c r="U1300" s="122">
        <v>3.384</v>
      </c>
      <c r="V1300" s="122">
        <v>3.411</v>
      </c>
      <c r="W1300" s="122">
        <v>3.621</v>
      </c>
      <c r="X1300" s="122">
        <v>3.531</v>
      </c>
      <c r="Y1300" s="122">
        <v>3.576</v>
      </c>
      <c r="Z1300" s="122">
        <v>4.08</v>
      </c>
      <c r="AA1300" s="122">
        <v>3.97</v>
      </c>
      <c r="AB1300" s="122">
        <v>4.025</v>
      </c>
      <c r="AC1300" s="122">
        <v>4.525</v>
      </c>
      <c r="AD1300" s="122">
        <v>4.363</v>
      </c>
      <c r="AE1300" s="122">
        <v>4.444</v>
      </c>
      <c r="AF1300" s="9">
        <f t="shared" si="1"/>
        <v>1300</v>
      </c>
    </row>
    <row r="1301" ht="15.75" customHeight="1">
      <c r="A1301" s="116">
        <v>43826.0</v>
      </c>
      <c r="B1301" s="122">
        <v>1.538</v>
      </c>
      <c r="C1301" s="122">
        <v>1.238</v>
      </c>
      <c r="D1301" s="122">
        <v>1.388</v>
      </c>
      <c r="E1301" s="123">
        <v>1.71</v>
      </c>
      <c r="F1301" s="122">
        <v>1.42</v>
      </c>
      <c r="G1301" s="123">
        <v>1.565</v>
      </c>
      <c r="H1301" s="122">
        <v>1.842</v>
      </c>
      <c r="I1301" s="123">
        <v>1.558</v>
      </c>
      <c r="J1301" s="122">
        <v>1.7</v>
      </c>
      <c r="K1301" s="123">
        <v>1.919</v>
      </c>
      <c r="L1301" s="122">
        <v>1.666</v>
      </c>
      <c r="M1301" s="123">
        <v>1.792</v>
      </c>
      <c r="N1301" s="122">
        <v>1.996</v>
      </c>
      <c r="O1301" s="123">
        <v>1.773</v>
      </c>
      <c r="P1301" s="122">
        <v>1.884</v>
      </c>
      <c r="Q1301" s="123">
        <v>2.791</v>
      </c>
      <c r="R1301" s="122">
        <v>2.647</v>
      </c>
      <c r="S1301" s="122">
        <v>2.719</v>
      </c>
      <c r="T1301" s="122">
        <v>3.42</v>
      </c>
      <c r="U1301" s="122">
        <v>3.385</v>
      </c>
      <c r="V1301" s="122">
        <v>3.403</v>
      </c>
      <c r="W1301" s="122">
        <v>3.599</v>
      </c>
      <c r="X1301" s="122">
        <v>3.507</v>
      </c>
      <c r="Y1301" s="122">
        <v>3.553</v>
      </c>
      <c r="Z1301" s="122">
        <v>4.08</v>
      </c>
      <c r="AA1301" s="122">
        <v>3.963</v>
      </c>
      <c r="AB1301" s="122">
        <v>4.021</v>
      </c>
      <c r="AC1301" s="122">
        <v>4.525</v>
      </c>
      <c r="AD1301" s="122">
        <v>4.363</v>
      </c>
      <c r="AE1301" s="122">
        <v>4.444</v>
      </c>
      <c r="AF1301" s="9">
        <f t="shared" si="1"/>
        <v>1301</v>
      </c>
    </row>
    <row r="1302" ht="15.75" customHeight="1">
      <c r="A1302" s="116">
        <v>43825.0</v>
      </c>
      <c r="B1302" s="122">
        <v>1.513</v>
      </c>
      <c r="C1302" s="122">
        <v>1.213</v>
      </c>
      <c r="D1302" s="122">
        <v>1.363</v>
      </c>
      <c r="E1302" s="123">
        <v>1.667</v>
      </c>
      <c r="F1302" s="122">
        <v>1.367</v>
      </c>
      <c r="G1302" s="123">
        <v>1.517</v>
      </c>
      <c r="H1302" s="122">
        <v>1.817</v>
      </c>
      <c r="I1302" s="123">
        <v>1.558</v>
      </c>
      <c r="J1302" s="122">
        <v>1.688</v>
      </c>
      <c r="K1302" s="123">
        <v>1.9</v>
      </c>
      <c r="L1302" s="122">
        <v>1.647</v>
      </c>
      <c r="M1302" s="123">
        <v>1.773</v>
      </c>
      <c r="N1302" s="122">
        <v>1.983</v>
      </c>
      <c r="O1302" s="123">
        <v>1.736</v>
      </c>
      <c r="P1302" s="122">
        <v>1.859</v>
      </c>
      <c r="Q1302" s="123">
        <v>2.824</v>
      </c>
      <c r="R1302" s="122">
        <v>2.61</v>
      </c>
      <c r="S1302" s="122">
        <v>2.717</v>
      </c>
      <c r="T1302" s="122">
        <v>3.421</v>
      </c>
      <c r="U1302" s="122">
        <v>3.394</v>
      </c>
      <c r="V1302" s="122">
        <v>3.408</v>
      </c>
      <c r="W1302" s="122">
        <v>3.609</v>
      </c>
      <c r="X1302" s="122">
        <v>3.507</v>
      </c>
      <c r="Y1302" s="122">
        <v>3.558</v>
      </c>
      <c r="Z1302" s="122">
        <v>4.098</v>
      </c>
      <c r="AA1302" s="122">
        <v>3.988</v>
      </c>
      <c r="AB1302" s="122">
        <v>4.043</v>
      </c>
      <c r="AC1302" s="122">
        <v>4.538</v>
      </c>
      <c r="AD1302" s="122">
        <v>4.395</v>
      </c>
      <c r="AE1302" s="122">
        <v>4.466</v>
      </c>
      <c r="AF1302" s="9">
        <f t="shared" si="1"/>
        <v>1302</v>
      </c>
    </row>
    <row r="1303" ht="15.75" customHeight="1">
      <c r="A1303" s="116">
        <v>43824.0</v>
      </c>
      <c r="B1303" s="122">
        <v>1.538</v>
      </c>
      <c r="C1303" s="122">
        <v>1.238</v>
      </c>
      <c r="D1303" s="122">
        <v>1.388</v>
      </c>
      <c r="E1303" s="123">
        <v>1.671</v>
      </c>
      <c r="F1303" s="122">
        <v>1.381</v>
      </c>
      <c r="G1303" s="123">
        <v>1.526</v>
      </c>
      <c r="H1303" s="122">
        <v>1.833</v>
      </c>
      <c r="I1303" s="123">
        <v>1.55</v>
      </c>
      <c r="J1303" s="122">
        <v>1.692</v>
      </c>
      <c r="K1303" s="123">
        <v>1.901</v>
      </c>
      <c r="L1303" s="122">
        <v>1.634</v>
      </c>
      <c r="M1303" s="123">
        <v>1.768</v>
      </c>
      <c r="N1303" s="122">
        <v>1.969</v>
      </c>
      <c r="O1303" s="123">
        <v>1.718</v>
      </c>
      <c r="P1303" s="122">
        <v>1.843</v>
      </c>
      <c r="Q1303" s="123">
        <v>2.843</v>
      </c>
      <c r="R1303" s="122">
        <v>2.623</v>
      </c>
      <c r="S1303" s="122">
        <v>2.733</v>
      </c>
      <c r="T1303" s="122">
        <v>3.47</v>
      </c>
      <c r="U1303" s="122">
        <v>3.388</v>
      </c>
      <c r="V1303" s="122">
        <v>3.429</v>
      </c>
      <c r="W1303" s="122">
        <v>3.627</v>
      </c>
      <c r="X1303" s="122">
        <v>3.526</v>
      </c>
      <c r="Y1303" s="122">
        <v>3.576</v>
      </c>
      <c r="Z1303" s="122">
        <v>4.103</v>
      </c>
      <c r="AA1303" s="122">
        <v>4.003</v>
      </c>
      <c r="AB1303" s="122">
        <v>4.053</v>
      </c>
      <c r="AC1303" s="122">
        <v>4.548</v>
      </c>
      <c r="AD1303" s="122">
        <v>4.415</v>
      </c>
      <c r="AE1303" s="122">
        <v>4.481</v>
      </c>
      <c r="AF1303" s="9">
        <f t="shared" si="1"/>
        <v>1303</v>
      </c>
    </row>
    <row r="1304" ht="15.75" customHeight="1">
      <c r="A1304" s="116">
        <v>43823.0</v>
      </c>
      <c r="B1304" s="122">
        <v>1.563</v>
      </c>
      <c r="C1304" s="122">
        <v>1.263</v>
      </c>
      <c r="D1304" s="122">
        <v>1.413</v>
      </c>
      <c r="E1304" s="123">
        <v>1.663</v>
      </c>
      <c r="F1304" s="122">
        <v>1.363</v>
      </c>
      <c r="G1304" s="123">
        <v>1.513</v>
      </c>
      <c r="H1304" s="122">
        <v>1.853</v>
      </c>
      <c r="I1304" s="123">
        <v>1.553</v>
      </c>
      <c r="J1304" s="122">
        <v>1.703</v>
      </c>
      <c r="K1304" s="123">
        <v>1.959</v>
      </c>
      <c r="L1304" s="122">
        <v>1.688</v>
      </c>
      <c r="M1304" s="123">
        <v>1.824</v>
      </c>
      <c r="N1304" s="122">
        <v>2.066</v>
      </c>
      <c r="O1304" s="123">
        <v>1.822</v>
      </c>
      <c r="P1304" s="122">
        <v>1.944</v>
      </c>
      <c r="Q1304" s="123">
        <v>2.977</v>
      </c>
      <c r="R1304" s="122">
        <v>2.811</v>
      </c>
      <c r="S1304" s="122">
        <v>2.894</v>
      </c>
      <c r="T1304" s="122">
        <v>3.495</v>
      </c>
      <c r="U1304" s="122">
        <v>3.468</v>
      </c>
      <c r="V1304" s="122">
        <v>3.481</v>
      </c>
      <c r="W1304" s="122">
        <v>3.65</v>
      </c>
      <c r="X1304" s="122">
        <v>3.59</v>
      </c>
      <c r="Y1304" s="122">
        <v>3.62</v>
      </c>
      <c r="Z1304" s="122">
        <v>4.108</v>
      </c>
      <c r="AA1304" s="122">
        <v>4.005</v>
      </c>
      <c r="AB1304" s="122">
        <v>4.056</v>
      </c>
      <c r="AC1304" s="122">
        <v>4.55</v>
      </c>
      <c r="AD1304" s="122">
        <v>4.42</v>
      </c>
      <c r="AE1304" s="122">
        <v>4.485</v>
      </c>
      <c r="AF1304" s="9">
        <f t="shared" si="1"/>
        <v>1304</v>
      </c>
    </row>
    <row r="1305" ht="15.75" customHeight="1">
      <c r="A1305" s="116">
        <v>43822.0</v>
      </c>
      <c r="B1305" s="122">
        <v>1.563</v>
      </c>
      <c r="C1305" s="122">
        <v>1.263</v>
      </c>
      <c r="D1305" s="122">
        <v>1.413</v>
      </c>
      <c r="E1305" s="123">
        <v>1.657</v>
      </c>
      <c r="F1305" s="122">
        <v>1.357</v>
      </c>
      <c r="G1305" s="123">
        <v>1.507</v>
      </c>
      <c r="H1305" s="122">
        <v>1.853</v>
      </c>
      <c r="I1305" s="123">
        <v>1.553</v>
      </c>
      <c r="J1305" s="122">
        <v>1.703</v>
      </c>
      <c r="K1305" s="123">
        <v>1.977</v>
      </c>
      <c r="L1305" s="122">
        <v>1.692</v>
      </c>
      <c r="M1305" s="123">
        <v>1.834</v>
      </c>
      <c r="N1305" s="122">
        <v>2.1</v>
      </c>
      <c r="O1305" s="123">
        <v>1.831</v>
      </c>
      <c r="P1305" s="122">
        <v>1.966</v>
      </c>
      <c r="Q1305" s="123">
        <v>3.096</v>
      </c>
      <c r="R1305" s="122">
        <v>2.881</v>
      </c>
      <c r="S1305" s="122">
        <v>2.989</v>
      </c>
      <c r="T1305" s="122">
        <v>3.515</v>
      </c>
      <c r="U1305" s="122">
        <v>3.483</v>
      </c>
      <c r="V1305" s="122">
        <v>3.499</v>
      </c>
      <c r="W1305" s="122">
        <v>3.674</v>
      </c>
      <c r="X1305" s="122">
        <v>3.604</v>
      </c>
      <c r="Y1305" s="122">
        <v>3.639</v>
      </c>
      <c r="Z1305" s="122">
        <v>4.115</v>
      </c>
      <c r="AA1305" s="122">
        <v>4.005</v>
      </c>
      <c r="AB1305" s="122">
        <v>4.06</v>
      </c>
      <c r="AC1305" s="122">
        <v>4.563</v>
      </c>
      <c r="AD1305" s="122">
        <v>4.425</v>
      </c>
      <c r="AE1305" s="122">
        <v>4.494</v>
      </c>
      <c r="AF1305" s="9">
        <f t="shared" si="1"/>
        <v>1305</v>
      </c>
    </row>
    <row r="1306" ht="15.75" customHeight="1">
      <c r="A1306" s="116">
        <v>43819.0</v>
      </c>
      <c r="B1306" s="122">
        <v>1.575</v>
      </c>
      <c r="C1306" s="122">
        <v>1.275</v>
      </c>
      <c r="D1306" s="122">
        <v>1.425</v>
      </c>
      <c r="E1306" s="123">
        <v>1.667</v>
      </c>
      <c r="F1306" s="122">
        <v>1.367</v>
      </c>
      <c r="G1306" s="123">
        <v>1.517</v>
      </c>
      <c r="H1306" s="122">
        <v>1.876</v>
      </c>
      <c r="I1306" s="123">
        <v>1.606</v>
      </c>
      <c r="J1306" s="122">
        <v>1.741</v>
      </c>
      <c r="K1306" s="123">
        <v>1.988</v>
      </c>
      <c r="L1306" s="122">
        <v>1.744</v>
      </c>
      <c r="M1306" s="123">
        <v>1.866</v>
      </c>
      <c r="N1306" s="122">
        <v>2.1</v>
      </c>
      <c r="O1306" s="123">
        <v>1.881</v>
      </c>
      <c r="P1306" s="122">
        <v>1.991</v>
      </c>
      <c r="Q1306" s="123">
        <v>3.115</v>
      </c>
      <c r="R1306" s="122">
        <v>2.95</v>
      </c>
      <c r="S1306" s="122">
        <v>3.033</v>
      </c>
      <c r="T1306" s="122">
        <v>3.519</v>
      </c>
      <c r="U1306" s="122">
        <v>3.484</v>
      </c>
      <c r="V1306" s="122">
        <v>3.501</v>
      </c>
      <c r="W1306" s="122">
        <v>3.68</v>
      </c>
      <c r="X1306" s="122">
        <v>3.611</v>
      </c>
      <c r="Y1306" s="122">
        <v>3.646</v>
      </c>
      <c r="Z1306" s="122">
        <v>4.115</v>
      </c>
      <c r="AA1306" s="122">
        <v>4.005</v>
      </c>
      <c r="AB1306" s="122">
        <v>4.06</v>
      </c>
      <c r="AC1306" s="122">
        <v>4.563</v>
      </c>
      <c r="AD1306" s="122">
        <v>4.425</v>
      </c>
      <c r="AE1306" s="122">
        <v>4.494</v>
      </c>
      <c r="AF1306" s="9">
        <f t="shared" si="1"/>
        <v>1306</v>
      </c>
    </row>
    <row r="1307" ht="15.75" customHeight="1">
      <c r="A1307" s="116">
        <v>43818.0</v>
      </c>
      <c r="B1307" s="122">
        <v>1.6</v>
      </c>
      <c r="C1307" s="122">
        <v>1.3</v>
      </c>
      <c r="D1307" s="122">
        <v>1.45</v>
      </c>
      <c r="E1307" s="123">
        <v>1.68</v>
      </c>
      <c r="F1307" s="122">
        <v>1.38</v>
      </c>
      <c r="G1307" s="123">
        <v>1.53</v>
      </c>
      <c r="H1307" s="122">
        <v>1.883</v>
      </c>
      <c r="I1307" s="123">
        <v>1.617</v>
      </c>
      <c r="J1307" s="122">
        <v>1.75</v>
      </c>
      <c r="K1307" s="123">
        <v>1.99</v>
      </c>
      <c r="L1307" s="122">
        <v>1.756</v>
      </c>
      <c r="M1307" s="123">
        <v>1.873</v>
      </c>
      <c r="N1307" s="122">
        <v>2.097</v>
      </c>
      <c r="O1307" s="123">
        <v>1.894</v>
      </c>
      <c r="P1307" s="122">
        <v>1.996</v>
      </c>
      <c r="Q1307" s="123">
        <v>3.155</v>
      </c>
      <c r="R1307" s="122">
        <v>2.956</v>
      </c>
      <c r="S1307" s="122">
        <v>3.056</v>
      </c>
      <c r="T1307" s="122">
        <v>3.518</v>
      </c>
      <c r="U1307" s="122">
        <v>3.488</v>
      </c>
      <c r="V1307" s="122">
        <v>3.503</v>
      </c>
      <c r="W1307" s="122">
        <v>3.679</v>
      </c>
      <c r="X1307" s="122">
        <v>3.617</v>
      </c>
      <c r="Y1307" s="122">
        <v>3.648</v>
      </c>
      <c r="Z1307" s="122">
        <v>4.115</v>
      </c>
      <c r="AA1307" s="122">
        <v>4.01</v>
      </c>
      <c r="AB1307" s="122">
        <v>4.063</v>
      </c>
      <c r="AC1307" s="122">
        <v>4.563</v>
      </c>
      <c r="AD1307" s="122">
        <v>4.425</v>
      </c>
      <c r="AE1307" s="122">
        <v>4.494</v>
      </c>
      <c r="AF1307" s="9">
        <f t="shared" si="1"/>
        <v>1307</v>
      </c>
    </row>
    <row r="1308" ht="15.75" customHeight="1">
      <c r="A1308" s="116">
        <v>43817.0</v>
      </c>
      <c r="B1308" s="122">
        <v>1.613</v>
      </c>
      <c r="C1308" s="122">
        <v>1.313</v>
      </c>
      <c r="D1308" s="122">
        <v>1.463</v>
      </c>
      <c r="E1308" s="123">
        <v>1.675</v>
      </c>
      <c r="F1308" s="122">
        <v>1.375</v>
      </c>
      <c r="G1308" s="123">
        <v>1.525</v>
      </c>
      <c r="H1308" s="122">
        <v>1.89</v>
      </c>
      <c r="I1308" s="123">
        <v>1.61</v>
      </c>
      <c r="J1308" s="122">
        <v>1.75</v>
      </c>
      <c r="K1308" s="123">
        <v>2.01</v>
      </c>
      <c r="L1308" s="122">
        <v>1.727</v>
      </c>
      <c r="M1308" s="123">
        <v>1.869</v>
      </c>
      <c r="N1308" s="122">
        <v>2.13</v>
      </c>
      <c r="O1308" s="123">
        <v>1.844</v>
      </c>
      <c r="P1308" s="122">
        <v>1.987</v>
      </c>
      <c r="Q1308" s="123">
        <v>3.173</v>
      </c>
      <c r="R1308" s="122">
        <v>2.979</v>
      </c>
      <c r="S1308" s="122">
        <v>3.076</v>
      </c>
      <c r="T1308" s="122">
        <v>3.533</v>
      </c>
      <c r="U1308" s="122">
        <v>3.494</v>
      </c>
      <c r="V1308" s="122">
        <v>3.513</v>
      </c>
      <c r="W1308" s="122">
        <v>3.687</v>
      </c>
      <c r="X1308" s="122">
        <v>3.626</v>
      </c>
      <c r="Y1308" s="122">
        <v>3.656</v>
      </c>
      <c r="Z1308" s="122">
        <v>4.12</v>
      </c>
      <c r="AA1308" s="122">
        <v>4.01</v>
      </c>
      <c r="AB1308" s="122">
        <v>4.065</v>
      </c>
      <c r="AC1308" s="122">
        <v>4.563</v>
      </c>
      <c r="AD1308" s="122">
        <v>4.42</v>
      </c>
      <c r="AE1308" s="122">
        <v>4.491</v>
      </c>
      <c r="AF1308" s="9">
        <f t="shared" si="1"/>
        <v>1308</v>
      </c>
    </row>
    <row r="1309" ht="15.75" customHeight="1">
      <c r="A1309" s="116">
        <v>43816.0</v>
      </c>
      <c r="B1309" s="122">
        <v>1.763</v>
      </c>
      <c r="C1309" s="122">
        <v>1.463</v>
      </c>
      <c r="D1309" s="122">
        <v>1.613</v>
      </c>
      <c r="E1309" s="123">
        <v>1.775</v>
      </c>
      <c r="F1309" s="122">
        <v>1.475</v>
      </c>
      <c r="G1309" s="123">
        <v>1.625</v>
      </c>
      <c r="H1309" s="122">
        <v>1.93</v>
      </c>
      <c r="I1309" s="123">
        <v>1.66</v>
      </c>
      <c r="J1309" s="122">
        <v>1.795</v>
      </c>
      <c r="K1309" s="123">
        <v>2.041</v>
      </c>
      <c r="L1309" s="122">
        <v>1.762</v>
      </c>
      <c r="M1309" s="123">
        <v>1.901</v>
      </c>
      <c r="N1309" s="122">
        <v>2.152</v>
      </c>
      <c r="O1309" s="123">
        <v>1.863</v>
      </c>
      <c r="P1309" s="122">
        <v>2.008</v>
      </c>
      <c r="Q1309" s="123">
        <v>3.196</v>
      </c>
      <c r="R1309" s="122">
        <v>3.033</v>
      </c>
      <c r="S1309" s="122">
        <v>3.114</v>
      </c>
      <c r="T1309" s="122">
        <v>3.525</v>
      </c>
      <c r="U1309" s="122">
        <v>3.495</v>
      </c>
      <c r="V1309" s="122">
        <v>3.51</v>
      </c>
      <c r="W1309" s="122">
        <v>3.68</v>
      </c>
      <c r="X1309" s="122">
        <v>3.623</v>
      </c>
      <c r="Y1309" s="122">
        <v>3.651</v>
      </c>
      <c r="Z1309" s="122">
        <v>4.12</v>
      </c>
      <c r="AA1309" s="122">
        <v>4.01</v>
      </c>
      <c r="AB1309" s="122">
        <v>4.065</v>
      </c>
      <c r="AC1309" s="122">
        <v>4.563</v>
      </c>
      <c r="AD1309" s="122">
        <v>4.42</v>
      </c>
      <c r="AE1309" s="122">
        <v>4.491</v>
      </c>
      <c r="AF1309" s="9">
        <f t="shared" si="1"/>
        <v>1309</v>
      </c>
    </row>
    <row r="1310" ht="15.75" customHeight="1">
      <c r="A1310" s="116">
        <v>43815.0</v>
      </c>
      <c r="B1310" s="122">
        <v>1.763</v>
      </c>
      <c r="C1310" s="122">
        <v>1.463</v>
      </c>
      <c r="D1310" s="122">
        <v>1.613</v>
      </c>
      <c r="E1310" s="123">
        <v>1.81</v>
      </c>
      <c r="F1310" s="122">
        <v>1.53</v>
      </c>
      <c r="G1310" s="123">
        <v>1.67</v>
      </c>
      <c r="H1310" s="122">
        <v>1.947</v>
      </c>
      <c r="I1310" s="123">
        <v>1.663</v>
      </c>
      <c r="J1310" s="122">
        <v>1.805</v>
      </c>
      <c r="K1310" s="123">
        <v>2.051</v>
      </c>
      <c r="L1310" s="122">
        <v>1.765</v>
      </c>
      <c r="M1310" s="123">
        <v>1.908</v>
      </c>
      <c r="N1310" s="122">
        <v>2.156</v>
      </c>
      <c r="O1310" s="123">
        <v>1.867</v>
      </c>
      <c r="P1310" s="122">
        <v>2.011</v>
      </c>
      <c r="Q1310" s="123">
        <v>3.224</v>
      </c>
      <c r="R1310" s="122">
        <v>3.037</v>
      </c>
      <c r="S1310" s="122">
        <v>3.131</v>
      </c>
      <c r="T1310" s="122">
        <v>3.531</v>
      </c>
      <c r="U1310" s="122">
        <v>3.496</v>
      </c>
      <c r="V1310" s="122">
        <v>3.514</v>
      </c>
      <c r="W1310" s="122">
        <v>3.687</v>
      </c>
      <c r="X1310" s="122">
        <v>3.617</v>
      </c>
      <c r="Y1310" s="122">
        <v>3.652</v>
      </c>
      <c r="Z1310" s="122">
        <v>4.12</v>
      </c>
      <c r="AA1310" s="122">
        <v>4.01</v>
      </c>
      <c r="AB1310" s="122">
        <v>4.065</v>
      </c>
      <c r="AC1310" s="122">
        <v>4.558</v>
      </c>
      <c r="AD1310" s="122">
        <v>4.415</v>
      </c>
      <c r="AE1310" s="122">
        <v>4.486</v>
      </c>
      <c r="AF1310" s="9">
        <f t="shared" si="1"/>
        <v>1310</v>
      </c>
    </row>
    <row r="1311" ht="15.75" customHeight="1">
      <c r="A1311" s="116">
        <v>43812.0</v>
      </c>
      <c r="B1311" s="122">
        <v>1.7</v>
      </c>
      <c r="C1311" s="122">
        <v>1.4</v>
      </c>
      <c r="D1311" s="122">
        <v>1.55</v>
      </c>
      <c r="E1311" s="123">
        <v>1.813</v>
      </c>
      <c r="F1311" s="122">
        <v>1.513</v>
      </c>
      <c r="G1311" s="123">
        <v>1.663</v>
      </c>
      <c r="H1311" s="122">
        <v>1.94</v>
      </c>
      <c r="I1311" s="123">
        <v>1.69</v>
      </c>
      <c r="J1311" s="122">
        <v>1.815</v>
      </c>
      <c r="K1311" s="123">
        <v>2.048</v>
      </c>
      <c r="L1311" s="122">
        <v>1.773</v>
      </c>
      <c r="M1311" s="123">
        <v>1.91</v>
      </c>
      <c r="N1311" s="122">
        <v>2.156</v>
      </c>
      <c r="O1311" s="123">
        <v>1.856</v>
      </c>
      <c r="P1311" s="122">
        <v>2.006</v>
      </c>
      <c r="Q1311" s="123">
        <v>3.226</v>
      </c>
      <c r="R1311" s="122">
        <v>3.047</v>
      </c>
      <c r="S1311" s="122">
        <v>3.136</v>
      </c>
      <c r="T1311" s="122">
        <v>3.526</v>
      </c>
      <c r="U1311" s="122">
        <v>3.494</v>
      </c>
      <c r="V1311" s="122">
        <v>3.51</v>
      </c>
      <c r="W1311" s="122">
        <v>3.68</v>
      </c>
      <c r="X1311" s="122">
        <v>3.624</v>
      </c>
      <c r="Y1311" s="122">
        <v>3.652</v>
      </c>
      <c r="Z1311" s="122">
        <v>4.133</v>
      </c>
      <c r="AA1311" s="122">
        <v>4.01</v>
      </c>
      <c r="AB1311" s="122">
        <v>4.071</v>
      </c>
      <c r="AC1311" s="122">
        <v>4.563</v>
      </c>
      <c r="AD1311" s="122">
        <v>4.425</v>
      </c>
      <c r="AE1311" s="122">
        <v>4.494</v>
      </c>
      <c r="AF1311" s="9">
        <f t="shared" si="1"/>
        <v>1311</v>
      </c>
    </row>
    <row r="1312" ht="15.75" customHeight="1">
      <c r="A1312" s="116">
        <v>43811.0</v>
      </c>
      <c r="B1312" s="122">
        <v>1.675</v>
      </c>
      <c r="C1312" s="122">
        <v>1.375</v>
      </c>
      <c r="D1312" s="122">
        <v>1.525</v>
      </c>
      <c r="E1312" s="123">
        <v>1.813</v>
      </c>
      <c r="F1312" s="122">
        <v>1.513</v>
      </c>
      <c r="G1312" s="123">
        <v>1.663</v>
      </c>
      <c r="H1312" s="122">
        <v>1.97</v>
      </c>
      <c r="I1312" s="123">
        <v>1.67</v>
      </c>
      <c r="J1312" s="122">
        <v>1.82</v>
      </c>
      <c r="K1312" s="123">
        <v>2.069</v>
      </c>
      <c r="L1312" s="122">
        <v>1.769</v>
      </c>
      <c r="M1312" s="123">
        <v>1.919</v>
      </c>
      <c r="N1312" s="122">
        <v>2.167</v>
      </c>
      <c r="O1312" s="123">
        <v>1.867</v>
      </c>
      <c r="P1312" s="122">
        <v>2.017</v>
      </c>
      <c r="Q1312" s="123">
        <v>3.233</v>
      </c>
      <c r="R1312" s="122">
        <v>3.077</v>
      </c>
      <c r="S1312" s="122">
        <v>3.155</v>
      </c>
      <c r="T1312" s="122">
        <v>3.54</v>
      </c>
      <c r="U1312" s="122">
        <v>3.5</v>
      </c>
      <c r="V1312" s="122">
        <v>3.52</v>
      </c>
      <c r="W1312" s="122">
        <v>3.7</v>
      </c>
      <c r="X1312" s="122">
        <v>3.626</v>
      </c>
      <c r="Y1312" s="122">
        <v>3.663</v>
      </c>
      <c r="Z1312" s="122">
        <v>4.12</v>
      </c>
      <c r="AA1312" s="122">
        <v>4.01</v>
      </c>
      <c r="AB1312" s="122">
        <v>4.065</v>
      </c>
      <c r="AC1312" s="122">
        <v>4.588</v>
      </c>
      <c r="AD1312" s="122">
        <v>4.4</v>
      </c>
      <c r="AE1312" s="122">
        <v>4.494</v>
      </c>
      <c r="AF1312" s="9">
        <f t="shared" si="1"/>
        <v>1312</v>
      </c>
    </row>
    <row r="1313" ht="15.75" customHeight="1">
      <c r="A1313" s="116">
        <v>43810.0</v>
      </c>
      <c r="B1313" s="122">
        <v>1.675</v>
      </c>
      <c r="C1313" s="122">
        <v>1.375</v>
      </c>
      <c r="D1313" s="122">
        <v>1.525</v>
      </c>
      <c r="E1313" s="123">
        <v>1.813</v>
      </c>
      <c r="F1313" s="122">
        <v>1.513</v>
      </c>
      <c r="G1313" s="123">
        <v>1.663</v>
      </c>
      <c r="H1313" s="122">
        <v>1.97</v>
      </c>
      <c r="I1313" s="123">
        <v>1.71</v>
      </c>
      <c r="J1313" s="122">
        <v>1.84</v>
      </c>
      <c r="K1313" s="123">
        <v>2.067</v>
      </c>
      <c r="L1313" s="122">
        <v>1.79</v>
      </c>
      <c r="M1313" s="123">
        <v>1.929</v>
      </c>
      <c r="N1313" s="122">
        <v>2.164</v>
      </c>
      <c r="O1313" s="123">
        <v>1.87</v>
      </c>
      <c r="P1313" s="122">
        <v>2.017</v>
      </c>
      <c r="Q1313" s="123">
        <v>3.244</v>
      </c>
      <c r="R1313" s="122">
        <v>3.061</v>
      </c>
      <c r="S1313" s="122">
        <v>3.153</v>
      </c>
      <c r="T1313" s="122">
        <v>3.531</v>
      </c>
      <c r="U1313" s="122">
        <v>3.494</v>
      </c>
      <c r="V1313" s="122">
        <v>3.513</v>
      </c>
      <c r="W1313" s="122">
        <v>3.686</v>
      </c>
      <c r="X1313" s="122">
        <v>3.613</v>
      </c>
      <c r="Y1313" s="122">
        <v>3.649</v>
      </c>
      <c r="Z1313" s="122">
        <v>4.12</v>
      </c>
      <c r="AA1313" s="122">
        <v>3.98</v>
      </c>
      <c r="AB1313" s="122">
        <v>4.05</v>
      </c>
      <c r="AC1313" s="122">
        <v>4.575</v>
      </c>
      <c r="AD1313" s="122">
        <v>4.4</v>
      </c>
      <c r="AE1313" s="122">
        <v>4.488</v>
      </c>
      <c r="AF1313" s="9">
        <f t="shared" si="1"/>
        <v>1313</v>
      </c>
    </row>
    <row r="1314" ht="15.75" customHeight="1">
      <c r="A1314" s="116">
        <v>43809.0</v>
      </c>
      <c r="B1314" s="122">
        <v>1.7</v>
      </c>
      <c r="C1314" s="122">
        <v>1.475</v>
      </c>
      <c r="D1314" s="122">
        <v>1.588</v>
      </c>
      <c r="E1314" s="123">
        <v>1.84</v>
      </c>
      <c r="F1314" s="122">
        <v>1.55</v>
      </c>
      <c r="G1314" s="123">
        <v>1.695</v>
      </c>
      <c r="H1314" s="122">
        <v>2.033</v>
      </c>
      <c r="I1314" s="123">
        <v>1.8</v>
      </c>
      <c r="J1314" s="122">
        <v>1.917</v>
      </c>
      <c r="K1314" s="123">
        <v>2.109</v>
      </c>
      <c r="L1314" s="122">
        <v>1.848</v>
      </c>
      <c r="M1314" s="123">
        <v>1.978</v>
      </c>
      <c r="N1314" s="122">
        <v>2.184</v>
      </c>
      <c r="O1314" s="123">
        <v>1.896</v>
      </c>
      <c r="P1314" s="122">
        <v>2.04</v>
      </c>
      <c r="Q1314" s="123">
        <v>3.237</v>
      </c>
      <c r="R1314" s="122">
        <v>3.109</v>
      </c>
      <c r="S1314" s="122">
        <v>3.173</v>
      </c>
      <c r="T1314" s="122">
        <v>3.534</v>
      </c>
      <c r="U1314" s="122">
        <v>3.489</v>
      </c>
      <c r="V1314" s="122">
        <v>3.511</v>
      </c>
      <c r="W1314" s="122">
        <v>3.687</v>
      </c>
      <c r="X1314" s="122">
        <v>3.607</v>
      </c>
      <c r="Y1314" s="122">
        <v>3.647</v>
      </c>
      <c r="Z1314" s="122">
        <v>4.158</v>
      </c>
      <c r="AA1314" s="122">
        <v>3.98</v>
      </c>
      <c r="AB1314" s="122">
        <v>4.069</v>
      </c>
      <c r="AC1314" s="122">
        <v>4.575</v>
      </c>
      <c r="AD1314" s="122">
        <v>4.388</v>
      </c>
      <c r="AE1314" s="122">
        <v>4.481</v>
      </c>
      <c r="AF1314" s="9">
        <f t="shared" si="1"/>
        <v>1314</v>
      </c>
    </row>
    <row r="1315" ht="15.75" customHeight="1">
      <c r="A1315" s="116">
        <v>43808.0</v>
      </c>
      <c r="B1315" s="122">
        <v>1.625</v>
      </c>
      <c r="C1315" s="122">
        <v>1.4</v>
      </c>
      <c r="D1315" s="122">
        <v>1.513</v>
      </c>
      <c r="E1315" s="123">
        <v>1.854</v>
      </c>
      <c r="F1315" s="122">
        <v>1.554</v>
      </c>
      <c r="G1315" s="123">
        <v>1.704</v>
      </c>
      <c r="H1315" s="122">
        <v>2.083</v>
      </c>
      <c r="I1315" s="123">
        <v>1.783</v>
      </c>
      <c r="J1315" s="122">
        <v>1.933</v>
      </c>
      <c r="K1315" s="123">
        <v>2.117</v>
      </c>
      <c r="L1315" s="122">
        <v>1.822</v>
      </c>
      <c r="M1315" s="123">
        <v>1.969</v>
      </c>
      <c r="N1315" s="122">
        <v>2.15</v>
      </c>
      <c r="O1315" s="123">
        <v>1.861</v>
      </c>
      <c r="P1315" s="122">
        <v>2.006</v>
      </c>
      <c r="Q1315" s="123">
        <v>3.269</v>
      </c>
      <c r="R1315" s="122">
        <v>3.079</v>
      </c>
      <c r="S1315" s="122">
        <v>3.174</v>
      </c>
      <c r="T1315" s="122">
        <v>3.53</v>
      </c>
      <c r="U1315" s="122">
        <v>3.489</v>
      </c>
      <c r="V1315" s="122">
        <v>3.509</v>
      </c>
      <c r="W1315" s="122">
        <v>3.679</v>
      </c>
      <c r="X1315" s="122">
        <v>3.591</v>
      </c>
      <c r="Y1315" s="122">
        <v>3.635</v>
      </c>
      <c r="Z1315" s="122">
        <v>4.115</v>
      </c>
      <c r="AA1315" s="122">
        <v>3.985</v>
      </c>
      <c r="AB1315" s="122">
        <v>4.05</v>
      </c>
      <c r="AC1315" s="122">
        <v>4.57</v>
      </c>
      <c r="AD1315" s="122">
        <v>4.4</v>
      </c>
      <c r="AE1315" s="122">
        <v>4.485</v>
      </c>
      <c r="AF1315" s="9">
        <f t="shared" si="1"/>
        <v>1315</v>
      </c>
    </row>
    <row r="1316" ht="15.75" customHeight="1">
      <c r="A1316" s="116">
        <v>43805.0</v>
      </c>
      <c r="B1316" s="122">
        <v>1.64</v>
      </c>
      <c r="C1316" s="122">
        <v>1.34</v>
      </c>
      <c r="D1316" s="122">
        <v>1.49</v>
      </c>
      <c r="E1316" s="123">
        <v>1.792</v>
      </c>
      <c r="F1316" s="122">
        <v>1.533</v>
      </c>
      <c r="G1316" s="123">
        <v>1.663</v>
      </c>
      <c r="H1316" s="122">
        <v>2.008</v>
      </c>
      <c r="I1316" s="123">
        <v>1.767</v>
      </c>
      <c r="J1316" s="122">
        <v>1.888</v>
      </c>
      <c r="K1316" s="123">
        <v>2.063</v>
      </c>
      <c r="L1316" s="122">
        <v>1.797</v>
      </c>
      <c r="M1316" s="123">
        <v>1.93</v>
      </c>
      <c r="N1316" s="122">
        <v>2.117</v>
      </c>
      <c r="O1316" s="123">
        <v>1.828</v>
      </c>
      <c r="P1316" s="122">
        <v>1.972</v>
      </c>
      <c r="Q1316" s="123">
        <v>3.234</v>
      </c>
      <c r="R1316" s="122">
        <v>3.059</v>
      </c>
      <c r="S1316" s="122">
        <v>3.146</v>
      </c>
      <c r="T1316" s="122">
        <v>3.52</v>
      </c>
      <c r="U1316" s="122">
        <v>3.48</v>
      </c>
      <c r="V1316" s="122">
        <v>3.5</v>
      </c>
      <c r="W1316" s="122">
        <v>3.663</v>
      </c>
      <c r="X1316" s="122">
        <v>3.594</v>
      </c>
      <c r="Y1316" s="122">
        <v>3.629</v>
      </c>
      <c r="Z1316" s="122">
        <v>4.163</v>
      </c>
      <c r="AA1316" s="122">
        <v>3.95</v>
      </c>
      <c r="AB1316" s="122">
        <v>4.056</v>
      </c>
      <c r="AC1316" s="122">
        <v>4.583</v>
      </c>
      <c r="AD1316" s="122">
        <v>4.423</v>
      </c>
      <c r="AE1316" s="122">
        <v>4.503</v>
      </c>
      <c r="AF1316" s="9">
        <f t="shared" si="1"/>
        <v>1316</v>
      </c>
    </row>
    <row r="1317" ht="15.75" customHeight="1">
      <c r="A1317" s="116">
        <v>43804.0</v>
      </c>
      <c r="B1317" s="122">
        <v>1.893</v>
      </c>
      <c r="C1317" s="122">
        <v>1.597</v>
      </c>
      <c r="D1317" s="122">
        <v>1.745</v>
      </c>
      <c r="E1317" s="123">
        <v>2.0</v>
      </c>
      <c r="F1317" s="122">
        <v>1.725</v>
      </c>
      <c r="G1317" s="123">
        <v>1.863</v>
      </c>
      <c r="H1317" s="122">
        <v>2.211</v>
      </c>
      <c r="I1317" s="123">
        <v>1.989</v>
      </c>
      <c r="J1317" s="122">
        <v>2.1</v>
      </c>
      <c r="K1317" s="123">
        <v>2.258</v>
      </c>
      <c r="L1317" s="122">
        <v>2.005</v>
      </c>
      <c r="M1317" s="123">
        <v>2.132</v>
      </c>
      <c r="N1317" s="122">
        <v>2.306</v>
      </c>
      <c r="O1317" s="123">
        <v>2.022</v>
      </c>
      <c r="P1317" s="122">
        <v>2.164</v>
      </c>
      <c r="Q1317" s="123">
        <v>3.275</v>
      </c>
      <c r="R1317" s="122">
        <v>3.117</v>
      </c>
      <c r="S1317" s="122">
        <v>3.196</v>
      </c>
      <c r="T1317" s="122">
        <v>3.531</v>
      </c>
      <c r="U1317" s="122">
        <v>3.486</v>
      </c>
      <c r="V1317" s="122">
        <v>3.509</v>
      </c>
      <c r="W1317" s="122">
        <v>3.661</v>
      </c>
      <c r="X1317" s="122">
        <v>3.601</v>
      </c>
      <c r="Y1317" s="122">
        <v>3.631</v>
      </c>
      <c r="Z1317" s="122">
        <v>4.163</v>
      </c>
      <c r="AA1317" s="122">
        <v>3.975</v>
      </c>
      <c r="AB1317" s="122">
        <v>4.069</v>
      </c>
      <c r="AC1317" s="122">
        <v>4.588</v>
      </c>
      <c r="AD1317" s="122">
        <v>4.375</v>
      </c>
      <c r="AE1317" s="122">
        <v>4.481</v>
      </c>
      <c r="AF1317" s="9">
        <f t="shared" si="1"/>
        <v>1317</v>
      </c>
    </row>
    <row r="1318" ht="15.75" customHeight="1">
      <c r="A1318" s="116">
        <v>43803.0</v>
      </c>
      <c r="B1318" s="122">
        <v>2.1</v>
      </c>
      <c r="C1318" s="122">
        <v>1.85</v>
      </c>
      <c r="D1318" s="122">
        <v>1.975</v>
      </c>
      <c r="E1318" s="123">
        <v>2.042</v>
      </c>
      <c r="F1318" s="122">
        <v>1.742</v>
      </c>
      <c r="G1318" s="123">
        <v>1.892</v>
      </c>
      <c r="H1318" s="122">
        <v>2.306</v>
      </c>
      <c r="I1318" s="123">
        <v>2.081</v>
      </c>
      <c r="J1318" s="122">
        <v>2.194</v>
      </c>
      <c r="K1318" s="123">
        <v>2.368</v>
      </c>
      <c r="L1318" s="122">
        <v>2.125</v>
      </c>
      <c r="M1318" s="123">
        <v>2.246</v>
      </c>
      <c r="N1318" s="122">
        <v>2.429</v>
      </c>
      <c r="O1318" s="123">
        <v>2.169</v>
      </c>
      <c r="P1318" s="122">
        <v>2.299</v>
      </c>
      <c r="Q1318" s="123">
        <v>3.308</v>
      </c>
      <c r="R1318" s="122">
        <v>3.075</v>
      </c>
      <c r="S1318" s="122">
        <v>3.192</v>
      </c>
      <c r="T1318" s="122">
        <v>3.556</v>
      </c>
      <c r="U1318" s="122">
        <v>3.496</v>
      </c>
      <c r="V1318" s="122">
        <v>3.526</v>
      </c>
      <c r="W1318" s="122">
        <v>3.669</v>
      </c>
      <c r="X1318" s="122">
        <v>3.599</v>
      </c>
      <c r="Y1318" s="122">
        <v>3.634</v>
      </c>
      <c r="Z1318" s="122">
        <v>4.15</v>
      </c>
      <c r="AA1318" s="122">
        <v>3.963</v>
      </c>
      <c r="AB1318" s="122">
        <v>4.056</v>
      </c>
      <c r="AC1318" s="122">
        <v>4.575</v>
      </c>
      <c r="AD1318" s="122">
        <v>4.338</v>
      </c>
      <c r="AE1318" s="122">
        <v>4.456</v>
      </c>
      <c r="AF1318" s="9">
        <f t="shared" si="1"/>
        <v>1318</v>
      </c>
    </row>
    <row r="1319" ht="15.75" customHeight="1">
      <c r="A1319" s="116">
        <v>43802.0</v>
      </c>
      <c r="B1319" s="122">
        <v>2.16</v>
      </c>
      <c r="C1319" s="122">
        <v>2.0</v>
      </c>
      <c r="D1319" s="122">
        <v>2.08</v>
      </c>
      <c r="E1319" s="123">
        <v>2.278</v>
      </c>
      <c r="F1319" s="122">
        <v>2.003</v>
      </c>
      <c r="G1319" s="123">
        <v>2.141</v>
      </c>
      <c r="H1319" s="122">
        <v>2.344</v>
      </c>
      <c r="I1319" s="123">
        <v>2.13</v>
      </c>
      <c r="J1319" s="122">
        <v>2.237</v>
      </c>
      <c r="K1319" s="123">
        <v>2.401</v>
      </c>
      <c r="L1319" s="122">
        <v>2.163</v>
      </c>
      <c r="M1319" s="123">
        <v>2.282</v>
      </c>
      <c r="N1319" s="122">
        <v>2.458</v>
      </c>
      <c r="O1319" s="123">
        <v>2.197</v>
      </c>
      <c r="P1319" s="122">
        <v>2.327</v>
      </c>
      <c r="Q1319" s="123">
        <v>3.283</v>
      </c>
      <c r="R1319" s="122">
        <v>3.095</v>
      </c>
      <c r="S1319" s="122">
        <v>3.189</v>
      </c>
      <c r="T1319" s="122">
        <v>3.558</v>
      </c>
      <c r="U1319" s="122">
        <v>3.5</v>
      </c>
      <c r="V1319" s="122">
        <v>3.529</v>
      </c>
      <c r="W1319" s="122">
        <v>3.667</v>
      </c>
      <c r="X1319" s="122">
        <v>3.6</v>
      </c>
      <c r="Y1319" s="122">
        <v>3.634</v>
      </c>
      <c r="Z1319" s="122">
        <v>4.163</v>
      </c>
      <c r="AA1319" s="122">
        <v>3.975</v>
      </c>
      <c r="AB1319" s="122">
        <v>4.069</v>
      </c>
      <c r="AC1319" s="122">
        <v>4.65</v>
      </c>
      <c r="AD1319" s="122">
        <v>4.4</v>
      </c>
      <c r="AE1319" s="122">
        <v>4.525</v>
      </c>
      <c r="AF1319" s="9">
        <f t="shared" si="1"/>
        <v>1319</v>
      </c>
    </row>
    <row r="1320" ht="15.75" customHeight="1">
      <c r="A1320" s="116">
        <v>43801.0</v>
      </c>
      <c r="B1320" s="122">
        <v>2.197</v>
      </c>
      <c r="C1320" s="122">
        <v>1.942</v>
      </c>
      <c r="D1320" s="122">
        <v>2.069</v>
      </c>
      <c r="E1320" s="123">
        <v>2.279</v>
      </c>
      <c r="F1320" s="122">
        <v>1.993</v>
      </c>
      <c r="G1320" s="123">
        <v>2.136</v>
      </c>
      <c r="H1320" s="122">
        <v>2.349</v>
      </c>
      <c r="I1320" s="123">
        <v>2.166</v>
      </c>
      <c r="J1320" s="122">
        <v>2.258</v>
      </c>
      <c r="K1320" s="123">
        <v>2.399</v>
      </c>
      <c r="L1320" s="122">
        <v>2.186</v>
      </c>
      <c r="M1320" s="123">
        <v>2.293</v>
      </c>
      <c r="N1320" s="122">
        <v>2.45</v>
      </c>
      <c r="O1320" s="123">
        <v>2.206</v>
      </c>
      <c r="P1320" s="122">
        <v>2.328</v>
      </c>
      <c r="Q1320" s="123">
        <v>3.308</v>
      </c>
      <c r="R1320" s="122">
        <v>3.1</v>
      </c>
      <c r="S1320" s="122">
        <v>3.204</v>
      </c>
      <c r="T1320" s="122">
        <v>3.559</v>
      </c>
      <c r="U1320" s="122">
        <v>3.523</v>
      </c>
      <c r="V1320" s="122">
        <v>3.541</v>
      </c>
      <c r="W1320" s="122">
        <v>3.68</v>
      </c>
      <c r="X1320" s="122">
        <v>3.6</v>
      </c>
      <c r="Y1320" s="122">
        <v>3.64</v>
      </c>
      <c r="Z1320" s="122">
        <v>4.188</v>
      </c>
      <c r="AA1320" s="122">
        <v>4.0</v>
      </c>
      <c r="AB1320" s="122">
        <v>4.094</v>
      </c>
      <c r="AC1320" s="122">
        <v>4.675</v>
      </c>
      <c r="AD1320" s="122">
        <v>4.425</v>
      </c>
      <c r="AE1320" s="122">
        <v>4.55</v>
      </c>
      <c r="AF1320" s="9">
        <f t="shared" si="1"/>
        <v>1320</v>
      </c>
    </row>
    <row r="1321" ht="15.75" customHeight="1">
      <c r="A1321" s="116">
        <v>43798.0</v>
      </c>
      <c r="B1321" s="122">
        <v>2.15</v>
      </c>
      <c r="C1321" s="122">
        <v>1.97</v>
      </c>
      <c r="D1321" s="122">
        <v>2.06</v>
      </c>
      <c r="E1321" s="123">
        <v>2.217</v>
      </c>
      <c r="F1321" s="122">
        <v>1.917</v>
      </c>
      <c r="G1321" s="123">
        <v>2.067</v>
      </c>
      <c r="H1321" s="122">
        <v>2.311</v>
      </c>
      <c r="I1321" s="123">
        <v>2.129</v>
      </c>
      <c r="J1321" s="122">
        <v>2.22</v>
      </c>
      <c r="K1321" s="123">
        <v>2.353</v>
      </c>
      <c r="L1321" s="122">
        <v>2.162</v>
      </c>
      <c r="M1321" s="123">
        <v>2.257</v>
      </c>
      <c r="N1321" s="122">
        <v>2.394</v>
      </c>
      <c r="O1321" s="123">
        <v>2.195</v>
      </c>
      <c r="P1321" s="122">
        <v>2.294</v>
      </c>
      <c r="Q1321" s="123">
        <v>3.308</v>
      </c>
      <c r="R1321" s="122">
        <v>3.067</v>
      </c>
      <c r="S1321" s="122">
        <v>3.188</v>
      </c>
      <c r="T1321" s="122">
        <v>3.583</v>
      </c>
      <c r="U1321" s="122">
        <v>3.516</v>
      </c>
      <c r="V1321" s="122">
        <v>3.549</v>
      </c>
      <c r="W1321" s="122">
        <v>3.699</v>
      </c>
      <c r="X1321" s="122">
        <v>3.619</v>
      </c>
      <c r="Y1321" s="122">
        <v>3.659</v>
      </c>
      <c r="Z1321" s="122">
        <v>4.188</v>
      </c>
      <c r="AA1321" s="122">
        <v>4.0</v>
      </c>
      <c r="AB1321" s="122">
        <v>4.094</v>
      </c>
      <c r="AC1321" s="122">
        <v>4.675</v>
      </c>
      <c r="AD1321" s="122">
        <v>4.425</v>
      </c>
      <c r="AE1321" s="122">
        <v>4.55</v>
      </c>
      <c r="AF1321" s="9">
        <f t="shared" si="1"/>
        <v>1321</v>
      </c>
    </row>
    <row r="1322" ht="15.75" customHeight="1">
      <c r="A1322" s="116">
        <v>43797.0</v>
      </c>
      <c r="B1322" s="122">
        <v>2.088</v>
      </c>
      <c r="C1322" s="122">
        <v>1.864</v>
      </c>
      <c r="D1322" s="122">
        <v>1.976</v>
      </c>
      <c r="E1322" s="123">
        <v>2.138</v>
      </c>
      <c r="F1322" s="122">
        <v>1.863</v>
      </c>
      <c r="G1322" s="123">
        <v>2.001</v>
      </c>
      <c r="H1322" s="122">
        <v>2.243</v>
      </c>
      <c r="I1322" s="123">
        <v>2.08</v>
      </c>
      <c r="J1322" s="122">
        <v>2.161</v>
      </c>
      <c r="K1322" s="123">
        <v>2.3</v>
      </c>
      <c r="L1322" s="122">
        <v>2.119</v>
      </c>
      <c r="M1322" s="123">
        <v>2.209</v>
      </c>
      <c r="N1322" s="122">
        <v>2.356</v>
      </c>
      <c r="O1322" s="123">
        <v>2.159</v>
      </c>
      <c r="P1322" s="122">
        <v>2.258</v>
      </c>
      <c r="Q1322" s="123">
        <v>3.25</v>
      </c>
      <c r="R1322" s="122">
        <v>2.995</v>
      </c>
      <c r="S1322" s="122">
        <v>3.123</v>
      </c>
      <c r="T1322" s="122">
        <v>3.555</v>
      </c>
      <c r="U1322" s="122">
        <v>3.489</v>
      </c>
      <c r="V1322" s="122">
        <v>3.522</v>
      </c>
      <c r="W1322" s="122">
        <v>3.67</v>
      </c>
      <c r="X1322" s="122">
        <v>3.594</v>
      </c>
      <c r="Y1322" s="122">
        <v>3.632</v>
      </c>
      <c r="Z1322" s="122">
        <v>4.175</v>
      </c>
      <c r="AA1322" s="122">
        <v>3.963</v>
      </c>
      <c r="AB1322" s="122">
        <v>4.069</v>
      </c>
      <c r="AC1322" s="122">
        <v>4.563</v>
      </c>
      <c r="AD1322" s="122">
        <v>4.35</v>
      </c>
      <c r="AE1322" s="122">
        <v>4.456</v>
      </c>
      <c r="AF1322" s="9">
        <f t="shared" si="1"/>
        <v>1322</v>
      </c>
    </row>
    <row r="1323" ht="15.75" customHeight="1">
      <c r="A1323" s="116">
        <v>43796.0</v>
      </c>
      <c r="B1323" s="122">
        <v>2.093</v>
      </c>
      <c r="C1323" s="122">
        <v>1.846</v>
      </c>
      <c r="D1323" s="122">
        <v>1.969</v>
      </c>
      <c r="E1323" s="123">
        <v>2.138</v>
      </c>
      <c r="F1323" s="122">
        <v>1.838</v>
      </c>
      <c r="G1323" s="123">
        <v>1.988</v>
      </c>
      <c r="H1323" s="122">
        <v>2.253</v>
      </c>
      <c r="I1323" s="123">
        <v>2.028</v>
      </c>
      <c r="J1323" s="122">
        <v>2.14</v>
      </c>
      <c r="K1323" s="123">
        <v>2.316</v>
      </c>
      <c r="L1323" s="122">
        <v>2.098</v>
      </c>
      <c r="M1323" s="123">
        <v>2.207</v>
      </c>
      <c r="N1323" s="122">
        <v>2.38</v>
      </c>
      <c r="O1323" s="123">
        <v>2.168</v>
      </c>
      <c r="P1323" s="122">
        <v>2.274</v>
      </c>
      <c r="Q1323" s="123">
        <v>3.258</v>
      </c>
      <c r="R1323" s="122">
        <v>3.017</v>
      </c>
      <c r="S1323" s="122">
        <v>3.138</v>
      </c>
      <c r="T1323" s="122">
        <v>3.558</v>
      </c>
      <c r="U1323" s="122">
        <v>3.474</v>
      </c>
      <c r="V1323" s="122">
        <v>3.516</v>
      </c>
      <c r="W1323" s="122">
        <v>3.676</v>
      </c>
      <c r="X1323" s="122">
        <v>3.561</v>
      </c>
      <c r="Y1323" s="122">
        <v>3.619</v>
      </c>
      <c r="Z1323" s="122">
        <v>4.175</v>
      </c>
      <c r="AA1323" s="122">
        <v>4.0</v>
      </c>
      <c r="AB1323" s="122">
        <v>4.088</v>
      </c>
      <c r="AC1323" s="122">
        <v>4.638</v>
      </c>
      <c r="AD1323" s="122">
        <v>4.438</v>
      </c>
      <c r="AE1323" s="122">
        <v>4.538</v>
      </c>
      <c r="AF1323" s="9">
        <f t="shared" si="1"/>
        <v>1323</v>
      </c>
    </row>
    <row r="1324" ht="15.75" customHeight="1">
      <c r="A1324" s="116">
        <v>43795.0</v>
      </c>
      <c r="B1324" s="122">
        <v>2.28</v>
      </c>
      <c r="C1324" s="122">
        <v>2.078</v>
      </c>
      <c r="D1324" s="122">
        <v>2.179</v>
      </c>
      <c r="E1324" s="123">
        <v>2.364</v>
      </c>
      <c r="F1324" s="122">
        <v>2.086</v>
      </c>
      <c r="G1324" s="123">
        <v>2.225</v>
      </c>
      <c r="H1324" s="122">
        <v>2.405</v>
      </c>
      <c r="I1324" s="123">
        <v>2.24</v>
      </c>
      <c r="J1324" s="122">
        <v>2.323</v>
      </c>
      <c r="K1324" s="123">
        <v>2.476</v>
      </c>
      <c r="L1324" s="122">
        <v>2.276</v>
      </c>
      <c r="M1324" s="123">
        <v>2.376</v>
      </c>
      <c r="N1324" s="122">
        <v>2.548</v>
      </c>
      <c r="O1324" s="123">
        <v>2.311</v>
      </c>
      <c r="P1324" s="122">
        <v>2.429</v>
      </c>
      <c r="Q1324" s="123">
        <v>3.4</v>
      </c>
      <c r="R1324" s="122">
        <v>3.133</v>
      </c>
      <c r="S1324" s="122">
        <v>3.267</v>
      </c>
      <c r="T1324" s="122">
        <v>3.723</v>
      </c>
      <c r="U1324" s="122">
        <v>3.656</v>
      </c>
      <c r="V1324" s="122">
        <v>3.689</v>
      </c>
      <c r="W1324" s="122">
        <v>3.843</v>
      </c>
      <c r="X1324" s="122">
        <v>3.764</v>
      </c>
      <c r="Y1324" s="122">
        <v>3.804</v>
      </c>
      <c r="Z1324" s="122">
        <v>4.363</v>
      </c>
      <c r="AA1324" s="122">
        <v>4.193</v>
      </c>
      <c r="AB1324" s="122">
        <v>4.278</v>
      </c>
      <c r="AC1324" s="122">
        <v>4.775</v>
      </c>
      <c r="AD1324" s="122">
        <v>4.568</v>
      </c>
      <c r="AE1324" s="122">
        <v>4.671</v>
      </c>
      <c r="AF1324" s="9">
        <f t="shared" si="1"/>
        <v>1324</v>
      </c>
    </row>
    <row r="1325" ht="15.75" customHeight="1">
      <c r="A1325" s="116">
        <v>43794.0</v>
      </c>
      <c r="B1325" s="122">
        <v>2.176</v>
      </c>
      <c r="C1325" s="122">
        <v>2.046</v>
      </c>
      <c r="D1325" s="122">
        <v>2.111</v>
      </c>
      <c r="E1325" s="123">
        <v>2.28</v>
      </c>
      <c r="F1325" s="122">
        <v>2.01</v>
      </c>
      <c r="G1325" s="123">
        <v>2.145</v>
      </c>
      <c r="H1325" s="122">
        <v>2.338</v>
      </c>
      <c r="I1325" s="123">
        <v>2.203</v>
      </c>
      <c r="J1325" s="122">
        <v>2.27</v>
      </c>
      <c r="K1325" s="123">
        <v>2.412</v>
      </c>
      <c r="L1325" s="122">
        <v>2.242</v>
      </c>
      <c r="M1325" s="123">
        <v>2.327</v>
      </c>
      <c r="N1325" s="122">
        <v>2.486</v>
      </c>
      <c r="O1325" s="123">
        <v>2.281</v>
      </c>
      <c r="P1325" s="122">
        <v>2.383</v>
      </c>
      <c r="Q1325" s="123">
        <v>3.314</v>
      </c>
      <c r="R1325" s="122">
        <v>3.1</v>
      </c>
      <c r="S1325" s="122">
        <v>3.207</v>
      </c>
      <c r="T1325" s="122">
        <v>3.698</v>
      </c>
      <c r="U1325" s="122">
        <v>3.631</v>
      </c>
      <c r="V1325" s="122">
        <v>3.664</v>
      </c>
      <c r="W1325" s="122">
        <v>3.807</v>
      </c>
      <c r="X1325" s="122">
        <v>3.726</v>
      </c>
      <c r="Y1325" s="122">
        <v>3.766</v>
      </c>
      <c r="Z1325" s="122">
        <v>4.355</v>
      </c>
      <c r="AA1325" s="122">
        <v>4.18</v>
      </c>
      <c r="AB1325" s="122">
        <v>4.268</v>
      </c>
      <c r="AC1325" s="122">
        <v>4.75</v>
      </c>
      <c r="AD1325" s="122">
        <v>4.58</v>
      </c>
      <c r="AE1325" s="122">
        <v>4.665</v>
      </c>
      <c r="AF1325" s="9">
        <f t="shared" si="1"/>
        <v>1325</v>
      </c>
    </row>
    <row r="1326" ht="15.75" customHeight="1">
      <c r="A1326" s="116">
        <v>43791.0</v>
      </c>
      <c r="B1326" s="122">
        <v>2.18</v>
      </c>
      <c r="C1326" s="122">
        <v>2.01</v>
      </c>
      <c r="D1326" s="122">
        <v>2.095</v>
      </c>
      <c r="E1326" s="123">
        <v>2.3</v>
      </c>
      <c r="F1326" s="122">
        <v>2.0</v>
      </c>
      <c r="G1326" s="123">
        <v>2.15</v>
      </c>
      <c r="H1326" s="122">
        <v>2.39</v>
      </c>
      <c r="I1326" s="123">
        <v>2.193</v>
      </c>
      <c r="J1326" s="122">
        <v>2.292</v>
      </c>
      <c r="K1326" s="123">
        <v>2.446</v>
      </c>
      <c r="L1326" s="122">
        <v>2.239</v>
      </c>
      <c r="M1326" s="123">
        <v>2.342</v>
      </c>
      <c r="N1326" s="122">
        <v>2.501</v>
      </c>
      <c r="O1326" s="123">
        <v>2.284</v>
      </c>
      <c r="P1326" s="122">
        <v>2.393</v>
      </c>
      <c r="Q1326" s="123">
        <v>3.292</v>
      </c>
      <c r="R1326" s="122">
        <v>3.08</v>
      </c>
      <c r="S1326" s="122">
        <v>3.186</v>
      </c>
      <c r="T1326" s="122">
        <v>3.703</v>
      </c>
      <c r="U1326" s="122">
        <v>3.628</v>
      </c>
      <c r="V1326" s="122">
        <v>3.665</v>
      </c>
      <c r="W1326" s="122">
        <v>3.813</v>
      </c>
      <c r="X1326" s="122">
        <v>3.723</v>
      </c>
      <c r="Y1326" s="122">
        <v>3.768</v>
      </c>
      <c r="Z1326" s="122">
        <v>4.355</v>
      </c>
      <c r="AA1326" s="122">
        <v>4.193</v>
      </c>
      <c r="AB1326" s="122">
        <v>4.274</v>
      </c>
      <c r="AC1326" s="122">
        <v>4.75</v>
      </c>
      <c r="AD1326" s="122">
        <v>4.58</v>
      </c>
      <c r="AE1326" s="122">
        <v>4.665</v>
      </c>
      <c r="AF1326" s="9">
        <f t="shared" si="1"/>
        <v>1326</v>
      </c>
    </row>
    <row r="1327" ht="15.75" customHeight="1">
      <c r="A1327" s="116">
        <v>43790.0</v>
      </c>
      <c r="B1327" s="122">
        <v>2.156</v>
      </c>
      <c r="C1327" s="122">
        <v>2.016</v>
      </c>
      <c r="D1327" s="122">
        <v>2.086</v>
      </c>
      <c r="E1327" s="123">
        <v>2.3</v>
      </c>
      <c r="F1327" s="122">
        <v>2.0</v>
      </c>
      <c r="G1327" s="123">
        <v>2.15</v>
      </c>
      <c r="H1327" s="122">
        <v>2.393</v>
      </c>
      <c r="I1327" s="123">
        <v>2.229</v>
      </c>
      <c r="J1327" s="122">
        <v>2.311</v>
      </c>
      <c r="K1327" s="123">
        <v>2.461</v>
      </c>
      <c r="L1327" s="122">
        <v>2.265</v>
      </c>
      <c r="M1327" s="123">
        <v>2.363</v>
      </c>
      <c r="N1327" s="122">
        <v>2.53</v>
      </c>
      <c r="O1327" s="123">
        <v>2.302</v>
      </c>
      <c r="P1327" s="122">
        <v>2.416</v>
      </c>
      <c r="Q1327" s="123">
        <v>3.33</v>
      </c>
      <c r="R1327" s="122">
        <v>3.122</v>
      </c>
      <c r="S1327" s="122">
        <v>3.226</v>
      </c>
      <c r="T1327" s="122">
        <v>3.709</v>
      </c>
      <c r="U1327" s="122">
        <v>3.643</v>
      </c>
      <c r="V1327" s="122">
        <v>3.676</v>
      </c>
      <c r="W1327" s="122">
        <v>3.83</v>
      </c>
      <c r="X1327" s="122">
        <v>3.713</v>
      </c>
      <c r="Y1327" s="122">
        <v>3.771</v>
      </c>
      <c r="Z1327" s="122">
        <v>4.363</v>
      </c>
      <c r="AA1327" s="122">
        <v>4.193</v>
      </c>
      <c r="AB1327" s="122">
        <v>4.278</v>
      </c>
      <c r="AC1327" s="122">
        <v>4.75</v>
      </c>
      <c r="AD1327" s="122">
        <v>4.58</v>
      </c>
      <c r="AE1327" s="122">
        <v>4.665</v>
      </c>
      <c r="AF1327" s="9">
        <f t="shared" si="1"/>
        <v>1327</v>
      </c>
    </row>
    <row r="1328" ht="15.75" customHeight="1">
      <c r="A1328" s="116">
        <v>43789.0</v>
      </c>
      <c r="B1328" s="122">
        <v>2.08</v>
      </c>
      <c r="C1328" s="122">
        <v>1.88</v>
      </c>
      <c r="D1328" s="122">
        <v>1.98</v>
      </c>
      <c r="E1328" s="123">
        <v>2.167</v>
      </c>
      <c r="F1328" s="122">
        <v>1.867</v>
      </c>
      <c r="G1328" s="123">
        <v>2.017</v>
      </c>
      <c r="H1328" s="122">
        <v>2.384</v>
      </c>
      <c r="I1328" s="123">
        <v>2.173</v>
      </c>
      <c r="J1328" s="122">
        <v>2.279</v>
      </c>
      <c r="K1328" s="123">
        <v>2.434</v>
      </c>
      <c r="L1328" s="122">
        <v>2.224</v>
      </c>
      <c r="M1328" s="123">
        <v>2.329</v>
      </c>
      <c r="N1328" s="122">
        <v>2.483</v>
      </c>
      <c r="O1328" s="123">
        <v>2.274</v>
      </c>
      <c r="P1328" s="122">
        <v>2.379</v>
      </c>
      <c r="Q1328" s="123">
        <v>3.258</v>
      </c>
      <c r="R1328" s="122">
        <v>3.058</v>
      </c>
      <c r="S1328" s="122">
        <v>3.158</v>
      </c>
      <c r="T1328" s="122">
        <v>3.701</v>
      </c>
      <c r="U1328" s="122">
        <v>3.629</v>
      </c>
      <c r="V1328" s="122">
        <v>3.665</v>
      </c>
      <c r="W1328" s="122">
        <v>3.817</v>
      </c>
      <c r="X1328" s="122">
        <v>3.711</v>
      </c>
      <c r="Y1328" s="122">
        <v>3.764</v>
      </c>
      <c r="Z1328" s="122">
        <v>4.355</v>
      </c>
      <c r="AA1328" s="122">
        <v>4.185</v>
      </c>
      <c r="AB1328" s="122">
        <v>4.27</v>
      </c>
      <c r="AC1328" s="122">
        <v>4.75</v>
      </c>
      <c r="AD1328" s="122">
        <v>4.563</v>
      </c>
      <c r="AE1328" s="122">
        <v>4.656</v>
      </c>
      <c r="AF1328" s="9">
        <f t="shared" si="1"/>
        <v>1328</v>
      </c>
    </row>
    <row r="1329" ht="15.75" customHeight="1">
      <c r="A1329" s="116">
        <v>43788.0</v>
      </c>
      <c r="B1329" s="122">
        <v>1.792</v>
      </c>
      <c r="C1329" s="122">
        <v>1.508</v>
      </c>
      <c r="D1329" s="122">
        <v>1.65</v>
      </c>
      <c r="E1329" s="123">
        <v>2.0</v>
      </c>
      <c r="F1329" s="122">
        <v>1.717</v>
      </c>
      <c r="G1329" s="123">
        <v>1.858</v>
      </c>
      <c r="H1329" s="122">
        <v>2.329</v>
      </c>
      <c r="I1329" s="123">
        <v>2.159</v>
      </c>
      <c r="J1329" s="122">
        <v>2.244</v>
      </c>
      <c r="K1329" s="123">
        <v>2.384</v>
      </c>
      <c r="L1329" s="122">
        <v>2.19</v>
      </c>
      <c r="M1329" s="123">
        <v>2.287</v>
      </c>
      <c r="N1329" s="122">
        <v>2.44</v>
      </c>
      <c r="O1329" s="123">
        <v>2.221</v>
      </c>
      <c r="P1329" s="122">
        <v>2.331</v>
      </c>
      <c r="Q1329" s="123">
        <v>3.207</v>
      </c>
      <c r="R1329" s="122">
        <v>3.06</v>
      </c>
      <c r="S1329" s="122">
        <v>3.134</v>
      </c>
      <c r="T1329" s="122">
        <v>3.654</v>
      </c>
      <c r="U1329" s="122">
        <v>3.591</v>
      </c>
      <c r="V1329" s="122">
        <v>3.623</v>
      </c>
      <c r="W1329" s="122">
        <v>3.8</v>
      </c>
      <c r="X1329" s="122">
        <v>3.691</v>
      </c>
      <c r="Y1329" s="122">
        <v>3.746</v>
      </c>
      <c r="Z1329" s="122">
        <v>4.355</v>
      </c>
      <c r="AA1329" s="122">
        <v>4.213</v>
      </c>
      <c r="AB1329" s="122">
        <v>4.284</v>
      </c>
      <c r="AC1329" s="122">
        <v>4.758</v>
      </c>
      <c r="AD1329" s="122">
        <v>4.575</v>
      </c>
      <c r="AE1329" s="122">
        <v>4.666</v>
      </c>
      <c r="AF1329" s="9">
        <f t="shared" si="1"/>
        <v>1329</v>
      </c>
    </row>
    <row r="1330" ht="15.75" customHeight="1">
      <c r="A1330" s="116">
        <v>43787.0</v>
      </c>
      <c r="B1330" s="122">
        <v>1.875</v>
      </c>
      <c r="C1330" s="122">
        <v>1.592</v>
      </c>
      <c r="D1330" s="122">
        <v>1.733</v>
      </c>
      <c r="E1330" s="123">
        <v>2.008</v>
      </c>
      <c r="F1330" s="122">
        <v>1.708</v>
      </c>
      <c r="G1330" s="123">
        <v>1.858</v>
      </c>
      <c r="H1330" s="122">
        <v>2.26</v>
      </c>
      <c r="I1330" s="123">
        <v>2.106</v>
      </c>
      <c r="J1330" s="122">
        <v>2.183</v>
      </c>
      <c r="K1330" s="123">
        <v>2.336</v>
      </c>
      <c r="L1330" s="122">
        <v>2.144</v>
      </c>
      <c r="M1330" s="123">
        <v>2.24</v>
      </c>
      <c r="N1330" s="122">
        <v>2.411</v>
      </c>
      <c r="O1330" s="123">
        <v>2.183</v>
      </c>
      <c r="P1330" s="122">
        <v>2.297</v>
      </c>
      <c r="Q1330" s="123">
        <v>3.211</v>
      </c>
      <c r="R1330" s="122">
        <v>3.069</v>
      </c>
      <c r="S1330" s="122">
        <v>3.14</v>
      </c>
      <c r="T1330" s="122">
        <v>3.684</v>
      </c>
      <c r="U1330" s="122">
        <v>3.639</v>
      </c>
      <c r="V1330" s="122">
        <v>3.661</v>
      </c>
      <c r="W1330" s="122">
        <v>3.82</v>
      </c>
      <c r="X1330" s="122">
        <v>3.731</v>
      </c>
      <c r="Y1330" s="122">
        <v>3.776</v>
      </c>
      <c r="Z1330" s="122">
        <v>4.385</v>
      </c>
      <c r="AA1330" s="122">
        <v>4.225</v>
      </c>
      <c r="AB1330" s="122">
        <v>4.305</v>
      </c>
      <c r="AC1330" s="122">
        <v>4.783</v>
      </c>
      <c r="AD1330" s="122">
        <v>4.575</v>
      </c>
      <c r="AE1330" s="122">
        <v>4.679</v>
      </c>
      <c r="AF1330" s="9">
        <f t="shared" si="1"/>
        <v>1330</v>
      </c>
    </row>
    <row r="1331" ht="15.75" customHeight="1">
      <c r="A1331" s="116">
        <v>43784.0</v>
      </c>
      <c r="B1331" s="122">
        <v>2.046</v>
      </c>
      <c r="C1331" s="122">
        <v>1.836</v>
      </c>
      <c r="D1331" s="122">
        <v>1.941</v>
      </c>
      <c r="E1331" s="123">
        <v>2.11</v>
      </c>
      <c r="F1331" s="122">
        <v>1.831</v>
      </c>
      <c r="G1331" s="123">
        <v>1.971</v>
      </c>
      <c r="H1331" s="122">
        <v>2.367</v>
      </c>
      <c r="I1331" s="123">
        <v>2.242</v>
      </c>
      <c r="J1331" s="122">
        <v>2.304</v>
      </c>
      <c r="K1331" s="123">
        <v>2.419</v>
      </c>
      <c r="L1331" s="122">
        <v>2.268</v>
      </c>
      <c r="M1331" s="123">
        <v>2.344</v>
      </c>
      <c r="N1331" s="122">
        <v>2.472</v>
      </c>
      <c r="O1331" s="123">
        <v>2.294</v>
      </c>
      <c r="P1331" s="122">
        <v>2.383</v>
      </c>
      <c r="Q1331" s="123">
        <v>3.234</v>
      </c>
      <c r="R1331" s="122">
        <v>3.097</v>
      </c>
      <c r="S1331" s="122">
        <v>3.166</v>
      </c>
      <c r="T1331" s="122">
        <v>3.743</v>
      </c>
      <c r="U1331" s="122">
        <v>3.656</v>
      </c>
      <c r="V1331" s="122">
        <v>3.699</v>
      </c>
      <c r="W1331" s="122">
        <v>3.879</v>
      </c>
      <c r="X1331" s="122">
        <v>3.779</v>
      </c>
      <c r="Y1331" s="122">
        <v>3.829</v>
      </c>
      <c r="Z1331" s="122">
        <v>4.4</v>
      </c>
      <c r="AA1331" s="122">
        <v>4.275</v>
      </c>
      <c r="AB1331" s="122">
        <v>4.338</v>
      </c>
      <c r="AC1331" s="122">
        <v>4.82</v>
      </c>
      <c r="AD1331" s="122">
        <v>4.615</v>
      </c>
      <c r="AE1331" s="122">
        <v>4.718</v>
      </c>
      <c r="AF1331" s="9">
        <f t="shared" si="1"/>
        <v>1331</v>
      </c>
    </row>
    <row r="1332" ht="15.75" customHeight="1">
      <c r="A1332" s="116">
        <v>43783.0</v>
      </c>
      <c r="B1332" s="122">
        <v>2.163</v>
      </c>
      <c r="C1332" s="122">
        <v>1.983</v>
      </c>
      <c r="D1332" s="122">
        <v>2.073</v>
      </c>
      <c r="E1332" s="123">
        <v>2.297</v>
      </c>
      <c r="F1332" s="122">
        <v>2.063</v>
      </c>
      <c r="G1332" s="123">
        <v>2.18</v>
      </c>
      <c r="H1332" s="122">
        <v>2.429</v>
      </c>
      <c r="I1332" s="123">
        <v>2.249</v>
      </c>
      <c r="J1332" s="122">
        <v>2.339</v>
      </c>
      <c r="K1332" s="123">
        <v>2.493</v>
      </c>
      <c r="L1332" s="122">
        <v>2.309</v>
      </c>
      <c r="M1332" s="123">
        <v>2.401</v>
      </c>
      <c r="N1332" s="122">
        <v>2.557</v>
      </c>
      <c r="O1332" s="123">
        <v>2.369</v>
      </c>
      <c r="P1332" s="122">
        <v>2.463</v>
      </c>
      <c r="Q1332" s="123">
        <v>3.253</v>
      </c>
      <c r="R1332" s="122">
        <v>3.137</v>
      </c>
      <c r="S1332" s="122">
        <v>3.195</v>
      </c>
      <c r="T1332" s="122">
        <v>3.759</v>
      </c>
      <c r="U1332" s="122">
        <v>3.683</v>
      </c>
      <c r="V1332" s="122">
        <v>3.721</v>
      </c>
      <c r="W1332" s="122">
        <v>3.89</v>
      </c>
      <c r="X1332" s="122">
        <v>3.811</v>
      </c>
      <c r="Y1332" s="122">
        <v>3.851</v>
      </c>
      <c r="Z1332" s="122">
        <v>4.4</v>
      </c>
      <c r="AA1332" s="122">
        <v>4.278</v>
      </c>
      <c r="AB1332" s="122">
        <v>4.339</v>
      </c>
      <c r="AC1332" s="122">
        <v>4.825</v>
      </c>
      <c r="AD1332" s="122">
        <v>4.615</v>
      </c>
      <c r="AE1332" s="122">
        <v>4.72</v>
      </c>
      <c r="AF1332" s="9">
        <f t="shared" si="1"/>
        <v>1332</v>
      </c>
    </row>
    <row r="1333" ht="15.75" customHeight="1">
      <c r="A1333" s="116">
        <v>43782.0</v>
      </c>
      <c r="B1333" s="122">
        <v>2.167</v>
      </c>
      <c r="C1333" s="122">
        <v>1.99</v>
      </c>
      <c r="D1333" s="122">
        <v>2.079</v>
      </c>
      <c r="E1333" s="123">
        <v>2.288</v>
      </c>
      <c r="F1333" s="122">
        <v>2.073</v>
      </c>
      <c r="G1333" s="123">
        <v>2.18</v>
      </c>
      <c r="H1333" s="122">
        <v>2.437</v>
      </c>
      <c r="I1333" s="123">
        <v>2.266</v>
      </c>
      <c r="J1333" s="122">
        <v>2.351</v>
      </c>
      <c r="K1333" s="123">
        <v>2.504</v>
      </c>
      <c r="L1333" s="122">
        <v>2.32</v>
      </c>
      <c r="M1333" s="123">
        <v>2.412</v>
      </c>
      <c r="N1333" s="122">
        <v>2.571</v>
      </c>
      <c r="O1333" s="123">
        <v>2.374</v>
      </c>
      <c r="P1333" s="122">
        <v>2.473</v>
      </c>
      <c r="Q1333" s="123">
        <v>3.308</v>
      </c>
      <c r="R1333" s="122">
        <v>3.072</v>
      </c>
      <c r="S1333" s="122">
        <v>3.19</v>
      </c>
      <c r="T1333" s="122">
        <v>3.799</v>
      </c>
      <c r="U1333" s="122">
        <v>3.69</v>
      </c>
      <c r="V1333" s="122">
        <v>3.744</v>
      </c>
      <c r="W1333" s="122">
        <v>3.953</v>
      </c>
      <c r="X1333" s="122">
        <v>3.846</v>
      </c>
      <c r="Y1333" s="122">
        <v>3.899</v>
      </c>
      <c r="Z1333" s="122">
        <v>4.41</v>
      </c>
      <c r="AA1333" s="122">
        <v>4.285</v>
      </c>
      <c r="AB1333" s="122">
        <v>4.348</v>
      </c>
      <c r="AC1333" s="122">
        <v>4.825</v>
      </c>
      <c r="AD1333" s="122">
        <v>4.628</v>
      </c>
      <c r="AE1333" s="122">
        <v>4.726</v>
      </c>
      <c r="AF1333" s="9">
        <f t="shared" si="1"/>
        <v>1333</v>
      </c>
    </row>
    <row r="1334" ht="15.75" customHeight="1">
      <c r="A1334" s="116">
        <v>43781.0</v>
      </c>
      <c r="B1334" s="122">
        <v>2.169</v>
      </c>
      <c r="C1334" s="122">
        <v>2.013</v>
      </c>
      <c r="D1334" s="122">
        <v>2.091</v>
      </c>
      <c r="E1334" s="123">
        <v>2.29</v>
      </c>
      <c r="F1334" s="122">
        <v>2.099</v>
      </c>
      <c r="G1334" s="123">
        <v>2.194</v>
      </c>
      <c r="H1334" s="122">
        <v>2.411</v>
      </c>
      <c r="I1334" s="123">
        <v>2.303</v>
      </c>
      <c r="J1334" s="122">
        <v>2.357</v>
      </c>
      <c r="K1334" s="123">
        <v>2.473</v>
      </c>
      <c r="L1334" s="122">
        <v>2.355</v>
      </c>
      <c r="M1334" s="123">
        <v>2.414</v>
      </c>
      <c r="N1334" s="122">
        <v>2.534</v>
      </c>
      <c r="O1334" s="123">
        <v>2.407</v>
      </c>
      <c r="P1334" s="122">
        <v>2.471</v>
      </c>
      <c r="Q1334" s="123">
        <v>3.283</v>
      </c>
      <c r="R1334" s="122">
        <v>3.092</v>
      </c>
      <c r="S1334" s="122">
        <v>3.188</v>
      </c>
      <c r="T1334" s="122">
        <v>3.775</v>
      </c>
      <c r="U1334" s="122">
        <v>3.676</v>
      </c>
      <c r="V1334" s="122">
        <v>3.726</v>
      </c>
      <c r="W1334" s="122">
        <v>3.917</v>
      </c>
      <c r="X1334" s="122">
        <v>3.83</v>
      </c>
      <c r="Y1334" s="122">
        <v>3.874</v>
      </c>
      <c r="Z1334" s="122">
        <v>4.405</v>
      </c>
      <c r="AA1334" s="122">
        <v>4.275</v>
      </c>
      <c r="AB1334" s="122">
        <v>4.34</v>
      </c>
      <c r="AC1334" s="122">
        <v>4.82</v>
      </c>
      <c r="AD1334" s="122">
        <v>4.625</v>
      </c>
      <c r="AE1334" s="122">
        <v>4.723</v>
      </c>
      <c r="AF1334" s="9">
        <f t="shared" si="1"/>
        <v>1334</v>
      </c>
    </row>
    <row r="1335" ht="15.75" customHeight="1">
      <c r="A1335" s="116">
        <v>43780.0</v>
      </c>
      <c r="B1335" s="122">
        <v>2.193</v>
      </c>
      <c r="C1335" s="122">
        <v>2.02</v>
      </c>
      <c r="D1335" s="122">
        <v>2.106</v>
      </c>
      <c r="E1335" s="123">
        <v>2.349</v>
      </c>
      <c r="F1335" s="122">
        <v>2.12</v>
      </c>
      <c r="G1335" s="123">
        <v>2.234</v>
      </c>
      <c r="H1335" s="122">
        <v>2.418</v>
      </c>
      <c r="I1335" s="123">
        <v>2.277</v>
      </c>
      <c r="J1335" s="122">
        <v>2.347</v>
      </c>
      <c r="K1335" s="123">
        <v>2.492</v>
      </c>
      <c r="L1335" s="122">
        <v>2.351</v>
      </c>
      <c r="M1335" s="123">
        <v>2.421</v>
      </c>
      <c r="N1335" s="122">
        <v>2.566</v>
      </c>
      <c r="O1335" s="123">
        <v>2.425</v>
      </c>
      <c r="P1335" s="122">
        <v>2.496</v>
      </c>
      <c r="Q1335" s="123">
        <v>3.308</v>
      </c>
      <c r="R1335" s="122">
        <v>3.058</v>
      </c>
      <c r="S1335" s="122">
        <v>3.183</v>
      </c>
      <c r="T1335" s="122">
        <v>3.756</v>
      </c>
      <c r="U1335" s="122">
        <v>3.684</v>
      </c>
      <c r="V1335" s="122">
        <v>3.72</v>
      </c>
      <c r="W1335" s="122">
        <v>3.911</v>
      </c>
      <c r="X1335" s="122">
        <v>3.819</v>
      </c>
      <c r="Y1335" s="122">
        <v>3.865</v>
      </c>
      <c r="Z1335" s="122">
        <v>4.418</v>
      </c>
      <c r="AA1335" s="122">
        <v>4.28</v>
      </c>
      <c r="AB1335" s="122">
        <v>4.349</v>
      </c>
      <c r="AC1335" s="122">
        <v>4.808</v>
      </c>
      <c r="AD1335" s="122">
        <v>4.613</v>
      </c>
      <c r="AE1335" s="122">
        <v>4.71</v>
      </c>
      <c r="AF1335" s="9">
        <f t="shared" si="1"/>
        <v>1335</v>
      </c>
    </row>
    <row r="1336" ht="15.75" customHeight="1">
      <c r="A1336" s="116">
        <v>43777.0</v>
      </c>
      <c r="B1336" s="122">
        <v>2.186</v>
      </c>
      <c r="C1336" s="122">
        <v>2.036</v>
      </c>
      <c r="D1336" s="122">
        <v>2.111</v>
      </c>
      <c r="E1336" s="123">
        <v>2.311</v>
      </c>
      <c r="F1336" s="122">
        <v>2.09</v>
      </c>
      <c r="G1336" s="123">
        <v>2.201</v>
      </c>
      <c r="H1336" s="122">
        <v>2.401</v>
      </c>
      <c r="I1336" s="123">
        <v>2.304</v>
      </c>
      <c r="J1336" s="122">
        <v>2.353</v>
      </c>
      <c r="K1336" s="123">
        <v>2.456</v>
      </c>
      <c r="L1336" s="122">
        <v>2.367</v>
      </c>
      <c r="M1336" s="123">
        <v>2.411</v>
      </c>
      <c r="N1336" s="122">
        <v>2.511</v>
      </c>
      <c r="O1336" s="123">
        <v>2.429</v>
      </c>
      <c r="P1336" s="122">
        <v>2.47</v>
      </c>
      <c r="Q1336" s="123">
        <v>3.305</v>
      </c>
      <c r="R1336" s="122">
        <v>3.078</v>
      </c>
      <c r="S1336" s="122">
        <v>3.192</v>
      </c>
      <c r="T1336" s="122">
        <v>3.744</v>
      </c>
      <c r="U1336" s="122">
        <v>3.685</v>
      </c>
      <c r="V1336" s="122">
        <v>3.714</v>
      </c>
      <c r="W1336" s="122">
        <v>3.893</v>
      </c>
      <c r="X1336" s="122">
        <v>3.82</v>
      </c>
      <c r="Y1336" s="122">
        <v>3.856</v>
      </c>
      <c r="Z1336" s="122"/>
      <c r="AA1336" s="122"/>
      <c r="AB1336" s="122"/>
      <c r="AC1336" s="122"/>
      <c r="AD1336" s="122"/>
      <c r="AE1336" s="122"/>
      <c r="AF1336" s="9">
        <f t="shared" si="1"/>
        <v>1336</v>
      </c>
    </row>
    <row r="1337" ht="15.75" customHeight="1">
      <c r="A1337" s="116">
        <v>43776.0</v>
      </c>
      <c r="B1337" s="122">
        <v>2.197</v>
      </c>
      <c r="C1337" s="122">
        <v>2.056</v>
      </c>
      <c r="D1337" s="122">
        <v>2.126</v>
      </c>
      <c r="E1337" s="123">
        <v>2.3</v>
      </c>
      <c r="F1337" s="122">
        <v>2.103</v>
      </c>
      <c r="G1337" s="123">
        <v>2.201</v>
      </c>
      <c r="H1337" s="122">
        <v>2.413</v>
      </c>
      <c r="I1337" s="123">
        <v>2.317</v>
      </c>
      <c r="J1337" s="122">
        <v>2.365</v>
      </c>
      <c r="K1337" s="123">
        <v>2.489</v>
      </c>
      <c r="L1337" s="122">
        <v>2.38</v>
      </c>
      <c r="M1337" s="123">
        <v>2.434</v>
      </c>
      <c r="N1337" s="122">
        <v>2.564</v>
      </c>
      <c r="O1337" s="123">
        <v>2.443</v>
      </c>
      <c r="P1337" s="122">
        <v>2.504</v>
      </c>
      <c r="Q1337" s="123">
        <v>3.267</v>
      </c>
      <c r="R1337" s="122">
        <v>3.075</v>
      </c>
      <c r="S1337" s="122">
        <v>3.171</v>
      </c>
      <c r="T1337" s="122">
        <v>3.749</v>
      </c>
      <c r="U1337" s="122">
        <v>3.666</v>
      </c>
      <c r="V1337" s="122">
        <v>3.708</v>
      </c>
      <c r="W1337" s="122">
        <v>3.884</v>
      </c>
      <c r="X1337" s="122">
        <v>3.807</v>
      </c>
      <c r="Y1337" s="122">
        <v>3.846</v>
      </c>
      <c r="Z1337" s="122"/>
      <c r="AA1337" s="122"/>
      <c r="AB1337" s="122"/>
      <c r="AC1337" s="122"/>
      <c r="AD1337" s="122"/>
      <c r="AE1337" s="122"/>
      <c r="AF1337" s="9">
        <f t="shared" si="1"/>
        <v>1337</v>
      </c>
    </row>
    <row r="1338" ht="15.75" customHeight="1">
      <c r="A1338" s="116">
        <v>43775.0</v>
      </c>
      <c r="B1338" s="122">
        <v>2.297</v>
      </c>
      <c r="C1338" s="122">
        <v>2.108</v>
      </c>
      <c r="D1338" s="122">
        <v>2.203</v>
      </c>
      <c r="E1338" s="123">
        <v>2.407</v>
      </c>
      <c r="F1338" s="122">
        <v>2.186</v>
      </c>
      <c r="G1338" s="123">
        <v>2.296</v>
      </c>
      <c r="H1338" s="122">
        <v>2.474</v>
      </c>
      <c r="I1338" s="123">
        <v>2.382</v>
      </c>
      <c r="J1338" s="122">
        <v>2.428</v>
      </c>
      <c r="K1338" s="123">
        <v>2.544</v>
      </c>
      <c r="L1338" s="122">
        <v>2.437</v>
      </c>
      <c r="M1338" s="123">
        <v>2.491</v>
      </c>
      <c r="N1338" s="122">
        <v>2.613</v>
      </c>
      <c r="O1338" s="123">
        <v>2.492</v>
      </c>
      <c r="P1338" s="122">
        <v>2.553</v>
      </c>
      <c r="Q1338" s="123">
        <v>3.317</v>
      </c>
      <c r="R1338" s="122">
        <v>3.138</v>
      </c>
      <c r="S1338" s="122">
        <v>3.228</v>
      </c>
      <c r="T1338" s="122">
        <v>3.759</v>
      </c>
      <c r="U1338" s="122">
        <v>3.689</v>
      </c>
      <c r="V1338" s="122">
        <v>3.724</v>
      </c>
      <c r="W1338" s="122">
        <v>3.91</v>
      </c>
      <c r="X1338" s="122">
        <v>3.803</v>
      </c>
      <c r="Y1338" s="122">
        <v>3.856</v>
      </c>
      <c r="Z1338" s="122"/>
      <c r="AA1338" s="122"/>
      <c r="AB1338" s="122"/>
      <c r="AC1338" s="122"/>
      <c r="AD1338" s="122"/>
      <c r="AE1338" s="122"/>
      <c r="AF1338" s="9">
        <f t="shared" si="1"/>
        <v>1338</v>
      </c>
    </row>
    <row r="1339" ht="15.75" customHeight="1">
      <c r="A1339" s="116">
        <v>43774.0</v>
      </c>
      <c r="B1339" s="122">
        <v>2.337</v>
      </c>
      <c r="C1339" s="122">
        <v>2.128</v>
      </c>
      <c r="D1339" s="122">
        <v>2.233</v>
      </c>
      <c r="E1339" s="123">
        <v>2.439</v>
      </c>
      <c r="F1339" s="122">
        <v>2.186</v>
      </c>
      <c r="G1339" s="123">
        <v>2.312</v>
      </c>
      <c r="H1339" s="122">
        <v>2.513</v>
      </c>
      <c r="I1339" s="123">
        <v>2.391</v>
      </c>
      <c r="J1339" s="122">
        <v>2.452</v>
      </c>
      <c r="K1339" s="123">
        <v>2.57</v>
      </c>
      <c r="L1339" s="122">
        <v>2.434</v>
      </c>
      <c r="M1339" s="123">
        <v>2.502</v>
      </c>
      <c r="N1339" s="122">
        <v>2.627</v>
      </c>
      <c r="O1339" s="123">
        <v>2.477</v>
      </c>
      <c r="P1339" s="122">
        <v>2.552</v>
      </c>
      <c r="Q1339" s="123">
        <v>3.308</v>
      </c>
      <c r="R1339" s="122">
        <v>3.097</v>
      </c>
      <c r="S1339" s="122">
        <v>3.203</v>
      </c>
      <c r="T1339" s="122">
        <v>3.77</v>
      </c>
      <c r="U1339" s="122">
        <v>3.686</v>
      </c>
      <c r="V1339" s="122">
        <v>3.728</v>
      </c>
      <c r="W1339" s="122">
        <v>3.896</v>
      </c>
      <c r="X1339" s="122">
        <v>3.779</v>
      </c>
      <c r="Y1339" s="122">
        <v>3.837</v>
      </c>
      <c r="Z1339" s="122"/>
      <c r="AA1339" s="122"/>
      <c r="AB1339" s="122"/>
      <c r="AC1339" s="122"/>
      <c r="AD1339" s="122"/>
      <c r="AE1339" s="122"/>
      <c r="AF1339" s="9">
        <f t="shared" si="1"/>
        <v>1339</v>
      </c>
    </row>
    <row r="1340" ht="15.75" customHeight="1">
      <c r="A1340" s="116">
        <v>43773.0</v>
      </c>
      <c r="B1340" s="122">
        <v>2.25</v>
      </c>
      <c r="C1340" s="122">
        <v>2.102</v>
      </c>
      <c r="D1340" s="122">
        <v>2.176</v>
      </c>
      <c r="E1340" s="123">
        <v>2.403</v>
      </c>
      <c r="F1340" s="122">
        <v>2.162</v>
      </c>
      <c r="G1340" s="123">
        <v>2.283</v>
      </c>
      <c r="H1340" s="122">
        <v>2.514</v>
      </c>
      <c r="I1340" s="123">
        <v>2.384</v>
      </c>
      <c r="J1340" s="122">
        <v>2.449</v>
      </c>
      <c r="K1340" s="123">
        <v>2.577</v>
      </c>
      <c r="L1340" s="122">
        <v>2.423</v>
      </c>
      <c r="M1340" s="123">
        <v>2.5</v>
      </c>
      <c r="N1340" s="122">
        <v>2.639</v>
      </c>
      <c r="O1340" s="123">
        <v>2.462</v>
      </c>
      <c r="P1340" s="122">
        <v>2.551</v>
      </c>
      <c r="Q1340" s="123">
        <v>3.292</v>
      </c>
      <c r="R1340" s="122">
        <v>3.083</v>
      </c>
      <c r="S1340" s="122">
        <v>3.188</v>
      </c>
      <c r="T1340" s="122">
        <v>3.751</v>
      </c>
      <c r="U1340" s="122">
        <v>3.648</v>
      </c>
      <c r="V1340" s="122">
        <v>3.699</v>
      </c>
      <c r="W1340" s="122">
        <v>3.903</v>
      </c>
      <c r="X1340" s="122">
        <v>3.772</v>
      </c>
      <c r="Y1340" s="122">
        <v>3.838</v>
      </c>
      <c r="Z1340" s="122"/>
      <c r="AA1340" s="122"/>
      <c r="AB1340" s="122"/>
      <c r="AC1340" s="122"/>
      <c r="AD1340" s="122"/>
      <c r="AE1340" s="122"/>
      <c r="AF1340" s="9">
        <f t="shared" si="1"/>
        <v>1340</v>
      </c>
    </row>
    <row r="1341" ht="15.75" customHeight="1">
      <c r="A1341" s="116">
        <v>43770.0</v>
      </c>
      <c r="B1341" s="122">
        <v>2.153</v>
      </c>
      <c r="C1341" s="122">
        <v>2.048</v>
      </c>
      <c r="D1341" s="122">
        <v>2.101</v>
      </c>
      <c r="E1341" s="123">
        <v>2.3</v>
      </c>
      <c r="F1341" s="122">
        <v>2.036</v>
      </c>
      <c r="G1341" s="123">
        <v>2.168</v>
      </c>
      <c r="H1341" s="122">
        <v>2.386</v>
      </c>
      <c r="I1341" s="123">
        <v>2.26</v>
      </c>
      <c r="J1341" s="122">
        <v>2.323</v>
      </c>
      <c r="K1341" s="123">
        <v>2.464</v>
      </c>
      <c r="L1341" s="122">
        <v>2.327</v>
      </c>
      <c r="M1341" s="123">
        <v>2.396</v>
      </c>
      <c r="N1341" s="122">
        <v>2.542</v>
      </c>
      <c r="O1341" s="123">
        <v>2.394</v>
      </c>
      <c r="P1341" s="122">
        <v>2.468</v>
      </c>
      <c r="Q1341" s="123">
        <v>3.165</v>
      </c>
      <c r="R1341" s="122">
        <v>3.047</v>
      </c>
      <c r="S1341" s="122">
        <v>3.106</v>
      </c>
      <c r="T1341" s="122">
        <v>3.674</v>
      </c>
      <c r="U1341" s="122">
        <v>3.629</v>
      </c>
      <c r="V1341" s="122">
        <v>3.651</v>
      </c>
      <c r="W1341" s="122">
        <v>3.842</v>
      </c>
      <c r="X1341" s="122">
        <v>3.733</v>
      </c>
      <c r="Y1341" s="122">
        <v>3.788</v>
      </c>
      <c r="Z1341" s="122"/>
      <c r="AA1341" s="122"/>
      <c r="AB1341" s="122"/>
      <c r="AC1341" s="122"/>
      <c r="AD1341" s="122"/>
      <c r="AE1341" s="122"/>
      <c r="AF1341" s="9">
        <f t="shared" si="1"/>
        <v>1341</v>
      </c>
    </row>
    <row r="1342" ht="15.75" customHeight="1">
      <c r="A1342" s="116">
        <v>43769.0</v>
      </c>
      <c r="B1342" s="122">
        <v>2.18</v>
      </c>
      <c r="C1342" s="122">
        <v>2.052</v>
      </c>
      <c r="D1342" s="122">
        <v>2.116</v>
      </c>
      <c r="E1342" s="123">
        <v>2.275</v>
      </c>
      <c r="F1342" s="122">
        <v>2.129</v>
      </c>
      <c r="G1342" s="123">
        <v>2.202</v>
      </c>
      <c r="H1342" s="122">
        <v>2.39</v>
      </c>
      <c r="I1342" s="123">
        <v>2.28</v>
      </c>
      <c r="J1342" s="122">
        <v>2.335</v>
      </c>
      <c r="K1342" s="123">
        <v>2.473</v>
      </c>
      <c r="L1342" s="122">
        <v>2.36</v>
      </c>
      <c r="M1342" s="123">
        <v>2.417</v>
      </c>
      <c r="N1342" s="122">
        <v>2.557</v>
      </c>
      <c r="O1342" s="123">
        <v>2.44</v>
      </c>
      <c r="P1342" s="122">
        <v>2.498</v>
      </c>
      <c r="Q1342" s="123">
        <v>3.175</v>
      </c>
      <c r="R1342" s="122">
        <v>3.017</v>
      </c>
      <c r="S1342" s="122">
        <v>3.096</v>
      </c>
      <c r="T1342" s="122">
        <v>3.696</v>
      </c>
      <c r="U1342" s="122">
        <v>3.616</v>
      </c>
      <c r="V1342" s="122">
        <v>3.656</v>
      </c>
      <c r="W1342" s="122">
        <v>3.807</v>
      </c>
      <c r="X1342" s="122">
        <v>3.75</v>
      </c>
      <c r="Y1342" s="122">
        <v>3.778</v>
      </c>
      <c r="Z1342" s="122"/>
      <c r="AA1342" s="122"/>
      <c r="AB1342" s="122"/>
      <c r="AC1342" s="122"/>
      <c r="AD1342" s="122"/>
      <c r="AE1342" s="122"/>
      <c r="AF1342" s="9">
        <f t="shared" si="1"/>
        <v>1342</v>
      </c>
    </row>
    <row r="1343" ht="15.75" customHeight="1">
      <c r="A1343" s="116">
        <v>43768.0</v>
      </c>
      <c r="B1343" s="122">
        <v>2.265</v>
      </c>
      <c r="C1343" s="122">
        <v>2.138</v>
      </c>
      <c r="D1343" s="122">
        <v>2.202</v>
      </c>
      <c r="E1343" s="123">
        <v>2.4</v>
      </c>
      <c r="F1343" s="122">
        <v>2.153</v>
      </c>
      <c r="G1343" s="123">
        <v>2.277</v>
      </c>
      <c r="H1343" s="122">
        <v>2.464</v>
      </c>
      <c r="I1343" s="123">
        <v>2.296</v>
      </c>
      <c r="J1343" s="122">
        <v>2.38</v>
      </c>
      <c r="K1343" s="123">
        <v>2.529</v>
      </c>
      <c r="L1343" s="122">
        <v>2.397</v>
      </c>
      <c r="M1343" s="123">
        <v>2.463</v>
      </c>
      <c r="N1343" s="122">
        <v>2.594</v>
      </c>
      <c r="O1343" s="123">
        <v>2.498</v>
      </c>
      <c r="P1343" s="122">
        <v>2.546</v>
      </c>
      <c r="Q1343" s="123">
        <v>3.167</v>
      </c>
      <c r="R1343" s="122">
        <v>3.01</v>
      </c>
      <c r="S1343" s="122">
        <v>3.088</v>
      </c>
      <c r="T1343" s="122">
        <v>3.679</v>
      </c>
      <c r="U1343" s="122">
        <v>3.596</v>
      </c>
      <c r="V1343" s="122">
        <v>3.638</v>
      </c>
      <c r="W1343" s="122">
        <v>3.793</v>
      </c>
      <c r="X1343" s="122">
        <v>3.688</v>
      </c>
      <c r="Y1343" s="122">
        <v>3.741</v>
      </c>
      <c r="Z1343" s="122"/>
      <c r="AA1343" s="122"/>
      <c r="AB1343" s="122"/>
      <c r="AC1343" s="122"/>
      <c r="AD1343" s="122"/>
      <c r="AE1343" s="122"/>
      <c r="AF1343" s="9">
        <f t="shared" si="1"/>
        <v>1343</v>
      </c>
    </row>
    <row r="1344" ht="15.75" customHeight="1">
      <c r="A1344" s="116">
        <v>43767.0</v>
      </c>
      <c r="B1344" s="122">
        <v>2.314</v>
      </c>
      <c r="C1344" s="122">
        <v>2.188</v>
      </c>
      <c r="D1344" s="122">
        <v>2.251</v>
      </c>
      <c r="E1344" s="123">
        <v>2.459</v>
      </c>
      <c r="F1344" s="122">
        <v>2.291</v>
      </c>
      <c r="G1344" s="123">
        <v>2.375</v>
      </c>
      <c r="H1344" s="122">
        <v>2.516</v>
      </c>
      <c r="I1344" s="123">
        <v>2.366</v>
      </c>
      <c r="J1344" s="122">
        <v>2.441</v>
      </c>
      <c r="K1344" s="123">
        <v>2.57</v>
      </c>
      <c r="L1344" s="122">
        <v>2.43</v>
      </c>
      <c r="M1344" s="123">
        <v>2.5</v>
      </c>
      <c r="N1344" s="122">
        <v>2.623</v>
      </c>
      <c r="O1344" s="123">
        <v>2.493</v>
      </c>
      <c r="P1344" s="122">
        <v>2.558</v>
      </c>
      <c r="Q1344" s="123">
        <v>3.144</v>
      </c>
      <c r="R1344" s="122">
        <v>3.026</v>
      </c>
      <c r="S1344" s="122">
        <v>3.085</v>
      </c>
      <c r="T1344" s="122">
        <v>3.685</v>
      </c>
      <c r="U1344" s="122">
        <v>3.619</v>
      </c>
      <c r="V1344" s="122">
        <v>3.652</v>
      </c>
      <c r="W1344" s="122">
        <v>3.847</v>
      </c>
      <c r="X1344" s="122">
        <v>3.738</v>
      </c>
      <c r="Y1344" s="122">
        <v>3.793</v>
      </c>
      <c r="Z1344" s="122"/>
      <c r="AA1344" s="122"/>
      <c r="AB1344" s="122"/>
      <c r="AC1344" s="122"/>
      <c r="AD1344" s="122"/>
      <c r="AE1344" s="122"/>
      <c r="AF1344" s="9">
        <f t="shared" si="1"/>
        <v>1344</v>
      </c>
    </row>
    <row r="1345" ht="15.75" customHeight="1">
      <c r="A1345" s="116">
        <v>43766.0</v>
      </c>
      <c r="B1345" s="122">
        <v>2.38</v>
      </c>
      <c r="C1345" s="122">
        <v>2.232</v>
      </c>
      <c r="D1345" s="122">
        <v>2.306</v>
      </c>
      <c r="E1345" s="123">
        <v>2.525</v>
      </c>
      <c r="F1345" s="122">
        <v>2.3</v>
      </c>
      <c r="G1345" s="123">
        <v>2.413</v>
      </c>
      <c r="H1345" s="122">
        <v>2.611</v>
      </c>
      <c r="I1345" s="123">
        <v>2.434</v>
      </c>
      <c r="J1345" s="122">
        <v>2.523</v>
      </c>
      <c r="K1345" s="123">
        <v>2.657</v>
      </c>
      <c r="L1345" s="122">
        <v>2.49</v>
      </c>
      <c r="M1345" s="123">
        <v>2.573</v>
      </c>
      <c r="N1345" s="122">
        <v>2.702</v>
      </c>
      <c r="O1345" s="123">
        <v>2.546</v>
      </c>
      <c r="P1345" s="122">
        <v>2.624</v>
      </c>
      <c r="Q1345" s="123">
        <v>3.295</v>
      </c>
      <c r="R1345" s="122">
        <v>3.068</v>
      </c>
      <c r="S1345" s="122">
        <v>3.181</v>
      </c>
      <c r="T1345" s="122">
        <v>3.773</v>
      </c>
      <c r="U1345" s="122">
        <v>3.686</v>
      </c>
      <c r="V1345" s="122">
        <v>3.729</v>
      </c>
      <c r="W1345" s="122">
        <v>3.903</v>
      </c>
      <c r="X1345" s="122">
        <v>3.801</v>
      </c>
      <c r="Y1345" s="122">
        <v>3.852</v>
      </c>
      <c r="Z1345" s="122"/>
      <c r="AA1345" s="122"/>
      <c r="AB1345" s="122"/>
      <c r="AC1345" s="122"/>
      <c r="AD1345" s="122"/>
      <c r="AE1345" s="122"/>
      <c r="AF1345" s="9">
        <f t="shared" si="1"/>
        <v>1345</v>
      </c>
    </row>
    <row r="1346" ht="15.75" customHeight="1">
      <c r="A1346" s="116">
        <v>43763.0</v>
      </c>
      <c r="B1346" s="122">
        <v>2.345</v>
      </c>
      <c r="C1346" s="122">
        <v>2.213</v>
      </c>
      <c r="D1346" s="122">
        <v>2.279</v>
      </c>
      <c r="E1346" s="123">
        <v>2.49</v>
      </c>
      <c r="F1346" s="122">
        <v>2.25</v>
      </c>
      <c r="G1346" s="123">
        <v>2.37</v>
      </c>
      <c r="H1346" s="122">
        <v>2.551</v>
      </c>
      <c r="I1346" s="123">
        <v>2.379</v>
      </c>
      <c r="J1346" s="122">
        <v>2.465</v>
      </c>
      <c r="K1346" s="123">
        <v>2.61</v>
      </c>
      <c r="L1346" s="122">
        <v>2.436</v>
      </c>
      <c r="M1346" s="123">
        <v>2.523</v>
      </c>
      <c r="N1346" s="122">
        <v>2.669</v>
      </c>
      <c r="O1346" s="123">
        <v>2.493</v>
      </c>
      <c r="P1346" s="122">
        <v>2.581</v>
      </c>
      <c r="Q1346" s="123">
        <v>3.2</v>
      </c>
      <c r="R1346" s="122">
        <v>2.995</v>
      </c>
      <c r="S1346" s="122">
        <v>3.098</v>
      </c>
      <c r="T1346" s="122">
        <v>3.734</v>
      </c>
      <c r="U1346" s="122">
        <v>3.665</v>
      </c>
      <c r="V1346" s="122">
        <v>3.699</v>
      </c>
      <c r="W1346" s="122">
        <v>3.927</v>
      </c>
      <c r="X1346" s="122">
        <v>3.8</v>
      </c>
      <c r="Y1346" s="122">
        <v>3.864</v>
      </c>
      <c r="Z1346" s="122"/>
      <c r="AA1346" s="122"/>
      <c r="AB1346" s="122"/>
      <c r="AC1346" s="122"/>
      <c r="AD1346" s="122"/>
      <c r="AE1346" s="122"/>
      <c r="AF1346" s="9">
        <f t="shared" si="1"/>
        <v>1346</v>
      </c>
    </row>
    <row r="1347" ht="15.75" customHeight="1">
      <c r="A1347" s="116">
        <v>43762.0</v>
      </c>
      <c r="B1347" s="122">
        <v>2.257</v>
      </c>
      <c r="C1347" s="122">
        <v>2.133</v>
      </c>
      <c r="D1347" s="122">
        <v>2.195</v>
      </c>
      <c r="E1347" s="123">
        <v>2.463</v>
      </c>
      <c r="F1347" s="122">
        <v>2.213</v>
      </c>
      <c r="G1347" s="123">
        <v>2.338</v>
      </c>
      <c r="H1347" s="122">
        <v>2.523</v>
      </c>
      <c r="I1347" s="123">
        <v>2.294</v>
      </c>
      <c r="J1347" s="122">
        <v>2.408</v>
      </c>
      <c r="K1347" s="123">
        <v>2.578</v>
      </c>
      <c r="L1347" s="122">
        <v>2.377</v>
      </c>
      <c r="M1347" s="123">
        <v>2.478</v>
      </c>
      <c r="N1347" s="122">
        <v>2.633</v>
      </c>
      <c r="O1347" s="123">
        <v>2.461</v>
      </c>
      <c r="P1347" s="122">
        <v>2.547</v>
      </c>
      <c r="Q1347" s="123">
        <v>3.128</v>
      </c>
      <c r="R1347" s="122">
        <v>2.965</v>
      </c>
      <c r="S1347" s="122">
        <v>3.046</v>
      </c>
      <c r="T1347" s="122">
        <v>3.629</v>
      </c>
      <c r="U1347" s="122">
        <v>3.559</v>
      </c>
      <c r="V1347" s="122">
        <v>3.594</v>
      </c>
      <c r="W1347" s="122">
        <v>3.833</v>
      </c>
      <c r="X1347" s="122">
        <v>3.727</v>
      </c>
      <c r="Y1347" s="122">
        <v>3.78</v>
      </c>
      <c r="Z1347" s="122"/>
      <c r="AA1347" s="122"/>
      <c r="AB1347" s="122"/>
      <c r="AC1347" s="122"/>
      <c r="AD1347" s="122"/>
      <c r="AE1347" s="122"/>
      <c r="AF1347" s="9">
        <f t="shared" si="1"/>
        <v>1347</v>
      </c>
    </row>
    <row r="1348" ht="15.75" customHeight="1">
      <c r="A1348" s="116">
        <v>43761.0</v>
      </c>
      <c r="B1348" s="122">
        <v>2.242</v>
      </c>
      <c r="C1348" s="122">
        <v>2.078</v>
      </c>
      <c r="D1348" s="122">
        <v>2.16</v>
      </c>
      <c r="E1348" s="123">
        <v>2.429</v>
      </c>
      <c r="F1348" s="122">
        <v>2.167</v>
      </c>
      <c r="G1348" s="123">
        <v>2.298</v>
      </c>
      <c r="H1348" s="122">
        <v>2.529</v>
      </c>
      <c r="I1348" s="123">
        <v>2.271</v>
      </c>
      <c r="J1348" s="122">
        <v>2.4</v>
      </c>
      <c r="K1348" s="123">
        <v>2.561</v>
      </c>
      <c r="L1348" s="122">
        <v>2.362</v>
      </c>
      <c r="M1348" s="123">
        <v>2.461</v>
      </c>
      <c r="N1348" s="122">
        <v>2.593</v>
      </c>
      <c r="O1348" s="123">
        <v>2.452</v>
      </c>
      <c r="P1348" s="122">
        <v>2.523</v>
      </c>
      <c r="Q1348" s="123">
        <v>3.088</v>
      </c>
      <c r="R1348" s="122">
        <v>2.85</v>
      </c>
      <c r="S1348" s="122">
        <v>2.969</v>
      </c>
      <c r="T1348" s="122">
        <v>3.588</v>
      </c>
      <c r="U1348" s="122">
        <v>3.53</v>
      </c>
      <c r="V1348" s="122">
        <v>3.559</v>
      </c>
      <c r="W1348" s="122">
        <v>3.767</v>
      </c>
      <c r="X1348" s="122">
        <v>3.664</v>
      </c>
      <c r="Y1348" s="122">
        <v>3.716</v>
      </c>
      <c r="Z1348" s="122"/>
      <c r="AA1348" s="122"/>
      <c r="AB1348" s="122"/>
      <c r="AC1348" s="122"/>
      <c r="AD1348" s="122"/>
      <c r="AE1348" s="122"/>
      <c r="AF1348" s="9">
        <f t="shared" si="1"/>
        <v>1348</v>
      </c>
    </row>
    <row r="1349" ht="15.75" customHeight="1">
      <c r="A1349" s="116">
        <v>43760.0</v>
      </c>
      <c r="B1349" s="122">
        <v>2.329</v>
      </c>
      <c r="C1349" s="122">
        <v>2.233</v>
      </c>
      <c r="D1349" s="122">
        <v>2.281</v>
      </c>
      <c r="E1349" s="123">
        <v>2.493</v>
      </c>
      <c r="F1349" s="122">
        <v>2.283</v>
      </c>
      <c r="G1349" s="123">
        <v>2.388</v>
      </c>
      <c r="H1349" s="122">
        <v>2.586</v>
      </c>
      <c r="I1349" s="123">
        <v>2.343</v>
      </c>
      <c r="J1349" s="122">
        <v>2.464</v>
      </c>
      <c r="K1349" s="123">
        <v>2.621</v>
      </c>
      <c r="L1349" s="122">
        <v>2.439</v>
      </c>
      <c r="M1349" s="123">
        <v>2.53</v>
      </c>
      <c r="N1349" s="122">
        <v>2.657</v>
      </c>
      <c r="O1349" s="123">
        <v>2.536</v>
      </c>
      <c r="P1349" s="122">
        <v>2.596</v>
      </c>
      <c r="Q1349" s="123">
        <v>3.175</v>
      </c>
      <c r="R1349" s="122">
        <v>2.975</v>
      </c>
      <c r="S1349" s="122">
        <v>3.075</v>
      </c>
      <c r="T1349" s="122">
        <v>3.645</v>
      </c>
      <c r="U1349" s="122">
        <v>3.581</v>
      </c>
      <c r="V1349" s="122">
        <v>3.613</v>
      </c>
      <c r="W1349" s="122">
        <v>3.825</v>
      </c>
      <c r="X1349" s="122">
        <v>3.782</v>
      </c>
      <c r="Y1349" s="122">
        <v>3.803</v>
      </c>
      <c r="Z1349" s="122"/>
      <c r="AA1349" s="122"/>
      <c r="AB1349" s="122"/>
      <c r="AC1349" s="122"/>
      <c r="AD1349" s="122"/>
      <c r="AE1349" s="122"/>
      <c r="AF1349" s="9">
        <f t="shared" si="1"/>
        <v>1349</v>
      </c>
    </row>
    <row r="1350" ht="15.75" customHeight="1">
      <c r="A1350" s="116">
        <v>43759.0</v>
      </c>
      <c r="B1350" s="122">
        <v>2.493</v>
      </c>
      <c r="C1350" s="122">
        <v>2.263</v>
      </c>
      <c r="D1350" s="122">
        <v>2.378</v>
      </c>
      <c r="E1350" s="123">
        <v>2.603</v>
      </c>
      <c r="F1350" s="122">
        <v>2.36</v>
      </c>
      <c r="G1350" s="123">
        <v>2.481</v>
      </c>
      <c r="H1350" s="122">
        <v>2.653</v>
      </c>
      <c r="I1350" s="123">
        <v>2.48</v>
      </c>
      <c r="J1350" s="122">
        <v>2.566</v>
      </c>
      <c r="K1350" s="123">
        <v>2.687</v>
      </c>
      <c r="L1350" s="122">
        <v>2.54</v>
      </c>
      <c r="M1350" s="123">
        <v>2.613</v>
      </c>
      <c r="N1350" s="122">
        <v>2.721</v>
      </c>
      <c r="O1350" s="123">
        <v>2.599</v>
      </c>
      <c r="P1350" s="122">
        <v>2.66</v>
      </c>
      <c r="Q1350" s="123">
        <v>3.245</v>
      </c>
      <c r="R1350" s="122">
        <v>3.078</v>
      </c>
      <c r="S1350" s="122">
        <v>3.161</v>
      </c>
      <c r="T1350" s="122">
        <v>3.683</v>
      </c>
      <c r="U1350" s="122">
        <v>3.621</v>
      </c>
      <c r="V1350" s="122">
        <v>3.652</v>
      </c>
      <c r="W1350" s="122">
        <v>3.86</v>
      </c>
      <c r="X1350" s="122">
        <v>3.835</v>
      </c>
      <c r="Y1350" s="122">
        <v>3.848</v>
      </c>
      <c r="Z1350" s="122"/>
      <c r="AA1350" s="122"/>
      <c r="AB1350" s="122"/>
      <c r="AC1350" s="122"/>
      <c r="AD1350" s="122"/>
      <c r="AE1350" s="122"/>
      <c r="AF1350" s="9">
        <f t="shared" si="1"/>
        <v>1350</v>
      </c>
    </row>
    <row r="1351" ht="15.75" customHeight="1">
      <c r="A1351" s="116">
        <v>43756.0</v>
      </c>
      <c r="B1351" s="122">
        <v>2.473</v>
      </c>
      <c r="C1351" s="122">
        <v>2.271</v>
      </c>
      <c r="D1351" s="122">
        <v>2.372</v>
      </c>
      <c r="E1351" s="123">
        <v>2.64</v>
      </c>
      <c r="F1351" s="122">
        <v>2.369</v>
      </c>
      <c r="G1351" s="123">
        <v>2.504</v>
      </c>
      <c r="H1351" s="122">
        <v>2.647</v>
      </c>
      <c r="I1351" s="123">
        <v>2.499</v>
      </c>
      <c r="J1351" s="122">
        <v>2.573</v>
      </c>
      <c r="K1351" s="123">
        <v>2.71</v>
      </c>
      <c r="L1351" s="122">
        <v>2.56</v>
      </c>
      <c r="M1351" s="123">
        <v>2.635</v>
      </c>
      <c r="N1351" s="122">
        <v>2.773</v>
      </c>
      <c r="O1351" s="123">
        <v>2.622</v>
      </c>
      <c r="P1351" s="122">
        <v>2.698</v>
      </c>
      <c r="Q1351" s="123">
        <v>3.258</v>
      </c>
      <c r="R1351" s="122">
        <v>3.033</v>
      </c>
      <c r="S1351" s="122">
        <v>3.145</v>
      </c>
      <c r="T1351" s="122">
        <v>3.72</v>
      </c>
      <c r="U1351" s="122">
        <v>3.643</v>
      </c>
      <c r="V1351" s="122">
        <v>3.681</v>
      </c>
      <c r="W1351" s="122">
        <v>3.908</v>
      </c>
      <c r="X1351" s="122">
        <v>3.863</v>
      </c>
      <c r="Y1351" s="122">
        <v>3.886</v>
      </c>
      <c r="Z1351" s="122"/>
      <c r="AA1351" s="122"/>
      <c r="AB1351" s="122"/>
      <c r="AC1351" s="122"/>
      <c r="AD1351" s="122"/>
      <c r="AE1351" s="122"/>
      <c r="AF1351" s="9">
        <f t="shared" si="1"/>
        <v>1351</v>
      </c>
    </row>
    <row r="1352" ht="15.75" customHeight="1">
      <c r="A1352" s="116">
        <v>43755.0</v>
      </c>
      <c r="B1352" s="122">
        <v>2.427</v>
      </c>
      <c r="C1352" s="122">
        <v>2.203</v>
      </c>
      <c r="D1352" s="122">
        <v>2.315</v>
      </c>
      <c r="E1352" s="123">
        <v>2.564</v>
      </c>
      <c r="F1352" s="122">
        <v>2.264</v>
      </c>
      <c r="G1352" s="123">
        <v>2.414</v>
      </c>
      <c r="H1352" s="122">
        <v>2.656</v>
      </c>
      <c r="I1352" s="123">
        <v>2.431</v>
      </c>
      <c r="J1352" s="122">
        <v>2.544</v>
      </c>
      <c r="K1352" s="123">
        <v>2.711</v>
      </c>
      <c r="L1352" s="122">
        <v>2.516</v>
      </c>
      <c r="M1352" s="123">
        <v>2.613</v>
      </c>
      <c r="N1352" s="122">
        <v>2.765</v>
      </c>
      <c r="O1352" s="123">
        <v>2.6</v>
      </c>
      <c r="P1352" s="122">
        <v>2.683</v>
      </c>
      <c r="Q1352" s="123">
        <v>3.425</v>
      </c>
      <c r="R1352" s="122">
        <v>3.188</v>
      </c>
      <c r="S1352" s="122">
        <v>3.306</v>
      </c>
      <c r="T1352" s="122">
        <v>3.773</v>
      </c>
      <c r="U1352" s="122">
        <v>3.683</v>
      </c>
      <c r="V1352" s="122">
        <v>3.728</v>
      </c>
      <c r="W1352" s="122">
        <v>3.972</v>
      </c>
      <c r="X1352" s="122">
        <v>3.882</v>
      </c>
      <c r="Y1352" s="122">
        <v>3.927</v>
      </c>
      <c r="Z1352" s="122"/>
      <c r="AA1352" s="122"/>
      <c r="AB1352" s="122"/>
      <c r="AC1352" s="122"/>
      <c r="AD1352" s="122"/>
      <c r="AE1352" s="122"/>
      <c r="AF1352" s="9">
        <f t="shared" si="1"/>
        <v>1352</v>
      </c>
    </row>
    <row r="1353" ht="15.75" customHeight="1">
      <c r="A1353" s="116">
        <v>43754.0</v>
      </c>
      <c r="B1353" s="122">
        <v>2.49</v>
      </c>
      <c r="C1353" s="122">
        <v>2.28</v>
      </c>
      <c r="D1353" s="122">
        <v>2.385</v>
      </c>
      <c r="E1353" s="123">
        <v>2.636</v>
      </c>
      <c r="F1353" s="122">
        <v>2.35</v>
      </c>
      <c r="G1353" s="123">
        <v>2.493</v>
      </c>
      <c r="H1353" s="122">
        <v>2.726</v>
      </c>
      <c r="I1353" s="123">
        <v>2.511</v>
      </c>
      <c r="J1353" s="122">
        <v>2.618</v>
      </c>
      <c r="K1353" s="123">
        <v>2.772</v>
      </c>
      <c r="L1353" s="122">
        <v>2.569</v>
      </c>
      <c r="M1353" s="123">
        <v>2.67</v>
      </c>
      <c r="N1353" s="122">
        <v>2.819</v>
      </c>
      <c r="O1353" s="123">
        <v>2.626</v>
      </c>
      <c r="P1353" s="122">
        <v>2.723</v>
      </c>
      <c r="Q1353" s="123">
        <v>3.533</v>
      </c>
      <c r="R1353" s="122">
        <v>3.3</v>
      </c>
      <c r="S1353" s="122">
        <v>3.416</v>
      </c>
      <c r="T1353" s="122">
        <v>3.863</v>
      </c>
      <c r="U1353" s="122">
        <v>3.785</v>
      </c>
      <c r="V1353" s="122">
        <v>3.824</v>
      </c>
      <c r="W1353" s="122">
        <v>4.06</v>
      </c>
      <c r="X1353" s="122">
        <v>3.992</v>
      </c>
      <c r="Y1353" s="122">
        <v>4.026</v>
      </c>
      <c r="Z1353" s="122"/>
      <c r="AA1353" s="122"/>
      <c r="AB1353" s="122"/>
      <c r="AC1353" s="122"/>
      <c r="AD1353" s="122"/>
      <c r="AE1353" s="122"/>
      <c r="AF1353" s="9">
        <f t="shared" si="1"/>
        <v>1353</v>
      </c>
    </row>
    <row r="1354" ht="15.75" customHeight="1">
      <c r="A1354" s="116">
        <v>43753.0</v>
      </c>
      <c r="B1354" s="122">
        <v>2.63</v>
      </c>
      <c r="C1354" s="122">
        <v>2.402</v>
      </c>
      <c r="D1354" s="122">
        <v>2.516</v>
      </c>
      <c r="E1354" s="123">
        <v>2.706</v>
      </c>
      <c r="F1354" s="122">
        <v>2.478</v>
      </c>
      <c r="G1354" s="123">
        <v>2.592</v>
      </c>
      <c r="H1354" s="122">
        <v>2.764</v>
      </c>
      <c r="I1354" s="123">
        <v>2.656</v>
      </c>
      <c r="J1354" s="122">
        <v>2.71</v>
      </c>
      <c r="K1354" s="123">
        <v>2.847</v>
      </c>
      <c r="L1354" s="122">
        <v>2.711</v>
      </c>
      <c r="M1354" s="123">
        <v>2.779</v>
      </c>
      <c r="N1354" s="122">
        <v>2.93</v>
      </c>
      <c r="O1354" s="123">
        <v>2.766</v>
      </c>
      <c r="P1354" s="122">
        <v>2.848</v>
      </c>
      <c r="Q1354" s="123">
        <v>3.588</v>
      </c>
      <c r="R1354" s="122">
        <v>3.338</v>
      </c>
      <c r="S1354" s="122">
        <v>3.463</v>
      </c>
      <c r="T1354" s="122">
        <v>3.903</v>
      </c>
      <c r="U1354" s="122">
        <v>3.838</v>
      </c>
      <c r="V1354" s="122">
        <v>3.87</v>
      </c>
      <c r="W1354" s="122">
        <v>4.112</v>
      </c>
      <c r="X1354" s="122">
        <v>4.093</v>
      </c>
      <c r="Y1354" s="122">
        <v>4.103</v>
      </c>
      <c r="Z1354" s="122"/>
      <c r="AA1354" s="122"/>
      <c r="AB1354" s="122"/>
      <c r="AC1354" s="122"/>
      <c r="AD1354" s="122"/>
      <c r="AE1354" s="122"/>
      <c r="AF1354" s="9">
        <f t="shared" si="1"/>
        <v>1354</v>
      </c>
    </row>
    <row r="1355" ht="15.75" customHeight="1">
      <c r="A1355" s="116">
        <v>43752.0</v>
      </c>
      <c r="B1355" s="122">
        <v>2.72</v>
      </c>
      <c r="C1355" s="122">
        <v>2.44</v>
      </c>
      <c r="D1355" s="122">
        <v>2.58</v>
      </c>
      <c r="E1355" s="123">
        <v>2.767</v>
      </c>
      <c r="F1355" s="122">
        <v>2.467</v>
      </c>
      <c r="G1355" s="123">
        <v>2.617</v>
      </c>
      <c r="H1355" s="122">
        <v>2.825</v>
      </c>
      <c r="I1355" s="123">
        <v>2.688</v>
      </c>
      <c r="J1355" s="122">
        <v>2.756</v>
      </c>
      <c r="K1355" s="123">
        <v>2.896</v>
      </c>
      <c r="L1355" s="122">
        <v>2.748</v>
      </c>
      <c r="M1355" s="123">
        <v>2.822</v>
      </c>
      <c r="N1355" s="122">
        <v>2.966</v>
      </c>
      <c r="O1355" s="123">
        <v>2.808</v>
      </c>
      <c r="P1355" s="122">
        <v>2.887</v>
      </c>
      <c r="Q1355" s="123">
        <v>3.625</v>
      </c>
      <c r="R1355" s="122">
        <v>3.375</v>
      </c>
      <c r="S1355" s="122">
        <v>3.5</v>
      </c>
      <c r="T1355" s="122">
        <v>3.924</v>
      </c>
      <c r="U1355" s="122">
        <v>3.864</v>
      </c>
      <c r="V1355" s="122">
        <v>3.894</v>
      </c>
      <c r="W1355" s="122">
        <v>4.166</v>
      </c>
      <c r="X1355" s="122">
        <v>4.101</v>
      </c>
      <c r="Y1355" s="122">
        <v>4.134</v>
      </c>
      <c r="Z1355" s="122"/>
      <c r="AA1355" s="122"/>
      <c r="AB1355" s="122"/>
      <c r="AC1355" s="122"/>
      <c r="AD1355" s="122"/>
      <c r="AE1355" s="122"/>
      <c r="AF1355" s="9">
        <f t="shared" si="1"/>
        <v>1355</v>
      </c>
    </row>
    <row r="1356" ht="15.75" customHeight="1">
      <c r="A1356" s="116">
        <v>43749.0</v>
      </c>
      <c r="B1356" s="122">
        <v>2.72</v>
      </c>
      <c r="C1356" s="122">
        <v>2.45</v>
      </c>
      <c r="D1356" s="122">
        <v>2.585</v>
      </c>
      <c r="E1356" s="123">
        <v>2.762</v>
      </c>
      <c r="F1356" s="122">
        <v>2.468</v>
      </c>
      <c r="G1356" s="123">
        <v>2.615</v>
      </c>
      <c r="H1356" s="122">
        <v>2.853</v>
      </c>
      <c r="I1356" s="123">
        <v>2.704</v>
      </c>
      <c r="J1356" s="122">
        <v>2.779</v>
      </c>
      <c r="K1356" s="123">
        <v>2.915</v>
      </c>
      <c r="L1356" s="122">
        <v>2.76</v>
      </c>
      <c r="M1356" s="123">
        <v>2.838</v>
      </c>
      <c r="N1356" s="122">
        <v>2.977</v>
      </c>
      <c r="O1356" s="123">
        <v>2.816</v>
      </c>
      <c r="P1356" s="122">
        <v>2.897</v>
      </c>
      <c r="Q1356" s="123">
        <v>3.667</v>
      </c>
      <c r="R1356" s="122">
        <v>3.417</v>
      </c>
      <c r="S1356" s="122">
        <v>3.542</v>
      </c>
      <c r="T1356" s="122">
        <v>3.939</v>
      </c>
      <c r="U1356" s="122">
        <v>3.864</v>
      </c>
      <c r="V1356" s="122">
        <v>3.901</v>
      </c>
      <c r="W1356" s="122">
        <v>4.17</v>
      </c>
      <c r="X1356" s="122">
        <v>4.117</v>
      </c>
      <c r="Y1356" s="122">
        <v>4.143</v>
      </c>
      <c r="Z1356" s="122"/>
      <c r="AA1356" s="122"/>
      <c r="AB1356" s="122"/>
      <c r="AC1356" s="122"/>
      <c r="AD1356" s="122"/>
      <c r="AE1356" s="122"/>
      <c r="AF1356" s="9">
        <f t="shared" si="1"/>
        <v>1356</v>
      </c>
    </row>
    <row r="1357" ht="15.75" customHeight="1">
      <c r="A1357" s="116">
        <v>43748.0</v>
      </c>
      <c r="B1357" s="122">
        <v>2.7</v>
      </c>
      <c r="C1357" s="122">
        <v>2.456</v>
      </c>
      <c r="D1357" s="122">
        <v>2.578</v>
      </c>
      <c r="E1357" s="123">
        <v>2.742</v>
      </c>
      <c r="F1357" s="122">
        <v>2.458</v>
      </c>
      <c r="G1357" s="123">
        <v>2.6</v>
      </c>
      <c r="H1357" s="122">
        <v>2.84</v>
      </c>
      <c r="I1357" s="123">
        <v>2.711</v>
      </c>
      <c r="J1357" s="122">
        <v>2.776</v>
      </c>
      <c r="K1357" s="123">
        <v>2.906</v>
      </c>
      <c r="L1357" s="122">
        <v>2.773</v>
      </c>
      <c r="M1357" s="123">
        <v>2.839</v>
      </c>
      <c r="N1357" s="122">
        <v>2.971</v>
      </c>
      <c r="O1357" s="123">
        <v>2.834</v>
      </c>
      <c r="P1357" s="122">
        <v>2.903</v>
      </c>
      <c r="Q1357" s="123">
        <v>3.683</v>
      </c>
      <c r="R1357" s="122">
        <v>3.45</v>
      </c>
      <c r="S1357" s="122">
        <v>3.567</v>
      </c>
      <c r="T1357" s="122">
        <v>3.946</v>
      </c>
      <c r="U1357" s="122">
        <v>3.909</v>
      </c>
      <c r="V1357" s="122">
        <v>3.927</v>
      </c>
      <c r="W1357" s="122">
        <v>4.182</v>
      </c>
      <c r="X1357" s="122">
        <v>4.118</v>
      </c>
      <c r="Y1357" s="122">
        <v>4.15</v>
      </c>
      <c r="Z1357" s="122"/>
      <c r="AA1357" s="122"/>
      <c r="AB1357" s="122"/>
      <c r="AC1357" s="122"/>
      <c r="AD1357" s="122"/>
      <c r="AE1357" s="122"/>
      <c r="AF1357" s="9">
        <f t="shared" si="1"/>
        <v>1357</v>
      </c>
    </row>
    <row r="1358" ht="15.75" customHeight="1">
      <c r="A1358" s="116">
        <v>43747.0</v>
      </c>
      <c r="B1358" s="122">
        <v>2.83</v>
      </c>
      <c r="C1358" s="122">
        <v>2.57</v>
      </c>
      <c r="D1358" s="122">
        <v>2.7</v>
      </c>
      <c r="E1358" s="123">
        <v>2.836</v>
      </c>
      <c r="F1358" s="122">
        <v>2.593</v>
      </c>
      <c r="G1358" s="123">
        <v>2.714</v>
      </c>
      <c r="H1358" s="122">
        <v>2.906</v>
      </c>
      <c r="I1358" s="123">
        <v>2.737</v>
      </c>
      <c r="J1358" s="122">
        <v>2.821</v>
      </c>
      <c r="K1358" s="123">
        <v>2.967</v>
      </c>
      <c r="L1358" s="122">
        <v>2.815</v>
      </c>
      <c r="M1358" s="123">
        <v>2.891</v>
      </c>
      <c r="N1358" s="122">
        <v>3.028</v>
      </c>
      <c r="O1358" s="123">
        <v>2.894</v>
      </c>
      <c r="P1358" s="122">
        <v>2.961</v>
      </c>
      <c r="Q1358" s="123">
        <v>3.693</v>
      </c>
      <c r="R1358" s="122">
        <v>3.46</v>
      </c>
      <c r="S1358" s="122">
        <v>3.577</v>
      </c>
      <c r="T1358" s="122">
        <v>3.98</v>
      </c>
      <c r="U1358" s="122">
        <v>3.953</v>
      </c>
      <c r="V1358" s="122">
        <v>3.966</v>
      </c>
      <c r="W1358" s="122">
        <v>4.225</v>
      </c>
      <c r="X1358" s="122">
        <v>4.207</v>
      </c>
      <c r="Y1358" s="122">
        <v>4.216</v>
      </c>
      <c r="Z1358" s="122"/>
      <c r="AA1358" s="122"/>
      <c r="AB1358" s="122"/>
      <c r="AC1358" s="122"/>
      <c r="AD1358" s="122"/>
      <c r="AE1358" s="122"/>
      <c r="AF1358" s="9">
        <f t="shared" si="1"/>
        <v>1358</v>
      </c>
    </row>
    <row r="1359" ht="15.75" customHeight="1">
      <c r="A1359" s="116">
        <v>43746.0</v>
      </c>
      <c r="B1359" s="122">
        <v>2.83</v>
      </c>
      <c r="C1359" s="122">
        <v>2.57</v>
      </c>
      <c r="D1359" s="122">
        <v>2.7</v>
      </c>
      <c r="E1359" s="123">
        <v>2.851</v>
      </c>
      <c r="F1359" s="122">
        <v>2.611</v>
      </c>
      <c r="G1359" s="123">
        <v>2.731</v>
      </c>
      <c r="H1359" s="122">
        <v>2.897</v>
      </c>
      <c r="I1359" s="123">
        <v>2.752</v>
      </c>
      <c r="J1359" s="122">
        <v>2.824</v>
      </c>
      <c r="K1359" s="123">
        <v>2.965</v>
      </c>
      <c r="L1359" s="122">
        <v>2.826</v>
      </c>
      <c r="M1359" s="123">
        <v>2.896</v>
      </c>
      <c r="N1359" s="122">
        <v>3.034</v>
      </c>
      <c r="O1359" s="123">
        <v>2.9</v>
      </c>
      <c r="P1359" s="122">
        <v>2.967</v>
      </c>
      <c r="Q1359" s="123">
        <v>3.7</v>
      </c>
      <c r="R1359" s="122">
        <v>3.5</v>
      </c>
      <c r="S1359" s="122">
        <v>3.6</v>
      </c>
      <c r="T1359" s="122">
        <v>3.996</v>
      </c>
      <c r="U1359" s="122">
        <v>3.956</v>
      </c>
      <c r="V1359" s="122">
        <v>3.976</v>
      </c>
      <c r="W1359" s="122">
        <v>4.245</v>
      </c>
      <c r="X1359" s="122">
        <v>4.207</v>
      </c>
      <c r="Y1359" s="122">
        <v>4.226</v>
      </c>
      <c r="Z1359" s="122"/>
      <c r="AA1359" s="122"/>
      <c r="AB1359" s="122"/>
      <c r="AC1359" s="122"/>
      <c r="AD1359" s="122"/>
      <c r="AE1359" s="122"/>
      <c r="AF1359" s="9">
        <f t="shared" si="1"/>
        <v>1359</v>
      </c>
    </row>
    <row r="1360" ht="15.75" customHeight="1">
      <c r="A1360" s="116">
        <v>43745.0</v>
      </c>
      <c r="B1360" s="122">
        <v>2.838</v>
      </c>
      <c r="C1360" s="122">
        <v>2.578</v>
      </c>
      <c r="D1360" s="122">
        <v>2.708</v>
      </c>
      <c r="E1360" s="123">
        <v>2.866</v>
      </c>
      <c r="F1360" s="122">
        <v>2.601</v>
      </c>
      <c r="G1360" s="123">
        <v>2.734</v>
      </c>
      <c r="H1360" s="122">
        <v>2.883</v>
      </c>
      <c r="I1360" s="123">
        <v>2.764</v>
      </c>
      <c r="J1360" s="122">
        <v>2.824</v>
      </c>
      <c r="K1360" s="123">
        <v>2.98</v>
      </c>
      <c r="L1360" s="122">
        <v>2.844</v>
      </c>
      <c r="M1360" s="123">
        <v>2.912</v>
      </c>
      <c r="N1360" s="122">
        <v>3.076</v>
      </c>
      <c r="O1360" s="123">
        <v>2.923</v>
      </c>
      <c r="P1360" s="122">
        <v>3.0</v>
      </c>
      <c r="Q1360" s="123">
        <v>3.717</v>
      </c>
      <c r="R1360" s="122">
        <v>3.517</v>
      </c>
      <c r="S1360" s="122">
        <v>3.617</v>
      </c>
      <c r="T1360" s="122">
        <v>4.013</v>
      </c>
      <c r="U1360" s="122">
        <v>3.986</v>
      </c>
      <c r="V1360" s="122">
        <v>3.999</v>
      </c>
      <c r="W1360" s="122">
        <v>4.267</v>
      </c>
      <c r="X1360" s="122">
        <v>4.235</v>
      </c>
      <c r="Y1360" s="122">
        <v>4.251</v>
      </c>
      <c r="Z1360" s="122"/>
      <c r="AA1360" s="122"/>
      <c r="AB1360" s="122"/>
      <c r="AC1360" s="122"/>
      <c r="AD1360" s="122"/>
      <c r="AE1360" s="122"/>
      <c r="AF1360" s="9">
        <f t="shared" si="1"/>
        <v>1360</v>
      </c>
    </row>
    <row r="1361" ht="15.75" customHeight="1">
      <c r="A1361" s="116">
        <v>43742.0</v>
      </c>
      <c r="B1361" s="122">
        <v>2.848</v>
      </c>
      <c r="C1361" s="122">
        <v>2.598</v>
      </c>
      <c r="D1361" s="122">
        <v>2.723</v>
      </c>
      <c r="E1361" s="123">
        <v>2.879</v>
      </c>
      <c r="F1361" s="122">
        <v>2.65</v>
      </c>
      <c r="G1361" s="123">
        <v>2.764</v>
      </c>
      <c r="H1361" s="122">
        <v>2.891</v>
      </c>
      <c r="I1361" s="123">
        <v>2.772</v>
      </c>
      <c r="J1361" s="122">
        <v>2.832</v>
      </c>
      <c r="K1361" s="123">
        <v>2.995</v>
      </c>
      <c r="L1361" s="122">
        <v>2.846</v>
      </c>
      <c r="M1361" s="123">
        <v>2.92</v>
      </c>
      <c r="N1361" s="122">
        <v>3.098</v>
      </c>
      <c r="O1361" s="123">
        <v>2.919</v>
      </c>
      <c r="P1361" s="122">
        <v>3.009</v>
      </c>
      <c r="Q1361" s="123">
        <v>3.717</v>
      </c>
      <c r="R1361" s="122">
        <v>3.483</v>
      </c>
      <c r="S1361" s="122">
        <v>3.6</v>
      </c>
      <c r="T1361" s="122">
        <v>4.019</v>
      </c>
      <c r="U1361" s="122">
        <v>3.973</v>
      </c>
      <c r="V1361" s="122">
        <v>3.996</v>
      </c>
      <c r="W1361" s="122">
        <v>4.265</v>
      </c>
      <c r="X1361" s="122">
        <v>4.225</v>
      </c>
      <c r="Y1361" s="122">
        <v>4.245</v>
      </c>
      <c r="Z1361" s="122"/>
      <c r="AA1361" s="122"/>
      <c r="AB1361" s="122"/>
      <c r="AC1361" s="122"/>
      <c r="AD1361" s="122"/>
      <c r="AE1361" s="122"/>
      <c r="AF1361" s="9">
        <f t="shared" si="1"/>
        <v>1361</v>
      </c>
    </row>
    <row r="1362" ht="15.75" customHeight="1">
      <c r="A1362" s="116">
        <v>43741.0</v>
      </c>
      <c r="B1362" s="122">
        <v>2.86</v>
      </c>
      <c r="C1362" s="122">
        <v>2.61</v>
      </c>
      <c r="D1362" s="122">
        <v>2.735</v>
      </c>
      <c r="E1362" s="123">
        <v>2.899</v>
      </c>
      <c r="F1362" s="122">
        <v>2.656</v>
      </c>
      <c r="G1362" s="123">
        <v>2.777</v>
      </c>
      <c r="H1362" s="122">
        <v>2.963</v>
      </c>
      <c r="I1362" s="123">
        <v>2.728</v>
      </c>
      <c r="J1362" s="122">
        <v>2.845</v>
      </c>
      <c r="K1362" s="123">
        <v>3.028</v>
      </c>
      <c r="L1362" s="122">
        <v>2.826</v>
      </c>
      <c r="M1362" s="123">
        <v>2.927</v>
      </c>
      <c r="N1362" s="122">
        <v>3.093</v>
      </c>
      <c r="O1362" s="123">
        <v>2.924</v>
      </c>
      <c r="P1362" s="122">
        <v>3.009</v>
      </c>
      <c r="Q1362" s="123">
        <v>3.717</v>
      </c>
      <c r="R1362" s="122">
        <v>3.51</v>
      </c>
      <c r="S1362" s="122">
        <v>3.613</v>
      </c>
      <c r="T1362" s="122">
        <v>4.037</v>
      </c>
      <c r="U1362" s="122">
        <v>3.984</v>
      </c>
      <c r="V1362" s="122">
        <v>4.011</v>
      </c>
      <c r="W1362" s="122">
        <v>4.29</v>
      </c>
      <c r="X1362" s="122">
        <v>4.257</v>
      </c>
      <c r="Y1362" s="122">
        <v>4.273</v>
      </c>
      <c r="Z1362" s="122"/>
      <c r="AA1362" s="122"/>
      <c r="AB1362" s="122"/>
      <c r="AC1362" s="122"/>
      <c r="AD1362" s="122"/>
      <c r="AE1362" s="122"/>
      <c r="AF1362" s="9">
        <f t="shared" si="1"/>
        <v>1362</v>
      </c>
    </row>
    <row r="1363" ht="15.75" customHeight="1">
      <c r="A1363" s="116">
        <v>43740.0</v>
      </c>
      <c r="B1363" s="122">
        <v>2.86</v>
      </c>
      <c r="C1363" s="122">
        <v>2.61</v>
      </c>
      <c r="D1363" s="122">
        <v>2.735</v>
      </c>
      <c r="E1363" s="123">
        <v>2.91</v>
      </c>
      <c r="F1363" s="122">
        <v>2.653</v>
      </c>
      <c r="G1363" s="123">
        <v>2.782</v>
      </c>
      <c r="H1363" s="122">
        <v>2.915</v>
      </c>
      <c r="I1363" s="123">
        <v>2.723</v>
      </c>
      <c r="J1363" s="122">
        <v>2.819</v>
      </c>
      <c r="K1363" s="123">
        <v>3.0</v>
      </c>
      <c r="L1363" s="122">
        <v>2.818</v>
      </c>
      <c r="M1363" s="123">
        <v>2.909</v>
      </c>
      <c r="N1363" s="122">
        <v>3.084</v>
      </c>
      <c r="O1363" s="123">
        <v>2.913</v>
      </c>
      <c r="P1363" s="122">
        <v>2.999</v>
      </c>
      <c r="Q1363" s="123">
        <v>3.767</v>
      </c>
      <c r="R1363" s="122">
        <v>3.56</v>
      </c>
      <c r="S1363" s="122">
        <v>3.663</v>
      </c>
      <c r="T1363" s="122">
        <v>4.016</v>
      </c>
      <c r="U1363" s="122">
        <v>3.984</v>
      </c>
      <c r="V1363" s="122">
        <v>4.0</v>
      </c>
      <c r="W1363" s="122">
        <v>4.288</v>
      </c>
      <c r="X1363" s="122">
        <v>4.248</v>
      </c>
      <c r="Y1363" s="122">
        <v>4.268</v>
      </c>
      <c r="Z1363" s="122"/>
      <c r="AA1363" s="122"/>
      <c r="AB1363" s="122"/>
      <c r="AC1363" s="122"/>
      <c r="AD1363" s="122"/>
      <c r="AE1363" s="122"/>
      <c r="AF1363" s="9">
        <f t="shared" si="1"/>
        <v>1363</v>
      </c>
    </row>
    <row r="1364" ht="15.75" customHeight="1">
      <c r="A1364" s="116">
        <v>43739.0</v>
      </c>
      <c r="B1364" s="122">
        <v>2.86</v>
      </c>
      <c r="C1364" s="122">
        <v>2.61</v>
      </c>
      <c r="D1364" s="122">
        <v>2.735</v>
      </c>
      <c r="E1364" s="123">
        <v>2.924</v>
      </c>
      <c r="F1364" s="122">
        <v>2.677</v>
      </c>
      <c r="G1364" s="123">
        <v>2.801</v>
      </c>
      <c r="H1364" s="122">
        <v>2.949</v>
      </c>
      <c r="I1364" s="123">
        <v>2.749</v>
      </c>
      <c r="J1364" s="122">
        <v>2.849</v>
      </c>
      <c r="K1364" s="123">
        <v>3.01</v>
      </c>
      <c r="L1364" s="122">
        <v>2.836</v>
      </c>
      <c r="M1364" s="123">
        <v>2.923</v>
      </c>
      <c r="N1364" s="122">
        <v>3.072</v>
      </c>
      <c r="O1364" s="123">
        <v>2.923</v>
      </c>
      <c r="P1364" s="122">
        <v>2.998</v>
      </c>
      <c r="Q1364" s="123">
        <v>3.767</v>
      </c>
      <c r="R1364" s="122">
        <v>3.56</v>
      </c>
      <c r="S1364" s="122">
        <v>3.663</v>
      </c>
      <c r="T1364" s="122">
        <v>4.043</v>
      </c>
      <c r="U1364" s="122">
        <v>4.001</v>
      </c>
      <c r="V1364" s="122">
        <v>4.022</v>
      </c>
      <c r="W1364" s="122">
        <v>4.303</v>
      </c>
      <c r="X1364" s="122">
        <v>4.273</v>
      </c>
      <c r="Y1364" s="122">
        <v>4.288</v>
      </c>
      <c r="Z1364" s="122"/>
      <c r="AA1364" s="122"/>
      <c r="AB1364" s="122"/>
      <c r="AC1364" s="122"/>
      <c r="AD1364" s="122"/>
      <c r="AE1364" s="122"/>
      <c r="AF1364" s="9">
        <f t="shared" si="1"/>
        <v>1364</v>
      </c>
    </row>
    <row r="1365" ht="15.75" customHeight="1">
      <c r="A1365" s="116">
        <v>43738.0</v>
      </c>
      <c r="B1365" s="122">
        <v>2.86</v>
      </c>
      <c r="C1365" s="122">
        <v>2.61</v>
      </c>
      <c r="D1365" s="122">
        <v>2.735</v>
      </c>
      <c r="E1365" s="123">
        <v>2.936</v>
      </c>
      <c r="F1365" s="122">
        <v>2.686</v>
      </c>
      <c r="G1365" s="123">
        <v>2.811</v>
      </c>
      <c r="H1365" s="122">
        <v>3.009</v>
      </c>
      <c r="I1365" s="123">
        <v>2.81</v>
      </c>
      <c r="J1365" s="122">
        <v>2.909</v>
      </c>
      <c r="K1365" s="123">
        <v>3.051</v>
      </c>
      <c r="L1365" s="122">
        <v>2.865</v>
      </c>
      <c r="M1365" s="123">
        <v>2.958</v>
      </c>
      <c r="N1365" s="122">
        <v>3.093</v>
      </c>
      <c r="O1365" s="123">
        <v>2.919</v>
      </c>
      <c r="P1365" s="122">
        <v>3.006</v>
      </c>
      <c r="Q1365" s="123">
        <v>3.777</v>
      </c>
      <c r="R1365" s="122">
        <v>3.567</v>
      </c>
      <c r="S1365" s="122">
        <v>3.672</v>
      </c>
      <c r="T1365" s="122">
        <v>4.076</v>
      </c>
      <c r="U1365" s="122">
        <v>4.007</v>
      </c>
      <c r="V1365" s="122">
        <v>4.041</v>
      </c>
      <c r="W1365" s="122">
        <v>4.323</v>
      </c>
      <c r="X1365" s="122">
        <v>4.27</v>
      </c>
      <c r="Y1365" s="122">
        <v>4.297</v>
      </c>
      <c r="Z1365" s="122"/>
      <c r="AA1365" s="122"/>
      <c r="AB1365" s="122"/>
      <c r="AC1365" s="122"/>
      <c r="AD1365" s="122"/>
      <c r="AE1365" s="122"/>
      <c r="AF1365" s="9">
        <f t="shared" si="1"/>
        <v>1365</v>
      </c>
    </row>
    <row r="1366" ht="15.75" customHeight="1">
      <c r="A1366" s="116">
        <v>43735.0</v>
      </c>
      <c r="B1366" s="122">
        <v>2.86</v>
      </c>
      <c r="C1366" s="122">
        <v>2.61</v>
      </c>
      <c r="D1366" s="122">
        <v>2.735</v>
      </c>
      <c r="E1366" s="123">
        <v>2.939</v>
      </c>
      <c r="F1366" s="122">
        <v>2.689</v>
      </c>
      <c r="G1366" s="123">
        <v>2.814</v>
      </c>
      <c r="H1366" s="122">
        <v>3.05</v>
      </c>
      <c r="I1366" s="123">
        <v>2.826</v>
      </c>
      <c r="J1366" s="122">
        <v>2.938</v>
      </c>
      <c r="K1366" s="123">
        <v>3.073</v>
      </c>
      <c r="L1366" s="122">
        <v>2.867</v>
      </c>
      <c r="M1366" s="123">
        <v>2.97</v>
      </c>
      <c r="N1366" s="122">
        <v>3.095</v>
      </c>
      <c r="O1366" s="123">
        <v>2.909</v>
      </c>
      <c r="P1366" s="122">
        <v>3.002</v>
      </c>
      <c r="Q1366" s="123">
        <v>3.783</v>
      </c>
      <c r="R1366" s="122">
        <v>3.557</v>
      </c>
      <c r="S1366" s="122">
        <v>3.67</v>
      </c>
      <c r="T1366" s="122">
        <v>4.067</v>
      </c>
      <c r="U1366" s="122">
        <v>3.997</v>
      </c>
      <c r="V1366" s="122">
        <v>4.032</v>
      </c>
      <c r="W1366" s="122">
        <v>4.31</v>
      </c>
      <c r="X1366" s="122">
        <v>4.26</v>
      </c>
      <c r="Y1366" s="122">
        <v>4.285</v>
      </c>
      <c r="Z1366" s="122"/>
      <c r="AA1366" s="122"/>
      <c r="AB1366" s="122"/>
      <c r="AC1366" s="122"/>
      <c r="AD1366" s="122"/>
      <c r="AE1366" s="122"/>
      <c r="AF1366" s="9">
        <f t="shared" si="1"/>
        <v>1366</v>
      </c>
    </row>
    <row r="1367" ht="15.75" customHeight="1">
      <c r="A1367" s="116">
        <v>43734.0</v>
      </c>
      <c r="B1367" s="122">
        <v>2.85</v>
      </c>
      <c r="C1367" s="122">
        <v>2.6</v>
      </c>
      <c r="D1367" s="122">
        <v>2.725</v>
      </c>
      <c r="E1367" s="123">
        <v>2.921</v>
      </c>
      <c r="F1367" s="122">
        <v>2.667</v>
      </c>
      <c r="G1367" s="123">
        <v>2.794</v>
      </c>
      <c r="H1367" s="122">
        <v>3.01</v>
      </c>
      <c r="I1367" s="123">
        <v>2.816</v>
      </c>
      <c r="J1367" s="122">
        <v>2.913</v>
      </c>
      <c r="K1367" s="123">
        <v>3.035</v>
      </c>
      <c r="L1367" s="122">
        <v>2.866</v>
      </c>
      <c r="M1367" s="123">
        <v>2.951</v>
      </c>
      <c r="N1367" s="122">
        <v>3.06</v>
      </c>
      <c r="O1367" s="123">
        <v>2.916</v>
      </c>
      <c r="P1367" s="122">
        <v>2.988</v>
      </c>
      <c r="Q1367" s="123">
        <v>3.763</v>
      </c>
      <c r="R1367" s="122">
        <v>3.573</v>
      </c>
      <c r="S1367" s="122">
        <v>3.668</v>
      </c>
      <c r="T1367" s="122">
        <v>4.047</v>
      </c>
      <c r="U1367" s="122">
        <v>3.997</v>
      </c>
      <c r="V1367" s="122">
        <v>4.022</v>
      </c>
      <c r="W1367" s="122">
        <v>4.296</v>
      </c>
      <c r="X1367" s="122">
        <v>4.274</v>
      </c>
      <c r="Y1367" s="122">
        <v>4.285</v>
      </c>
      <c r="Z1367" s="122"/>
      <c r="AA1367" s="122"/>
      <c r="AB1367" s="122"/>
      <c r="AC1367" s="122"/>
      <c r="AD1367" s="122"/>
      <c r="AE1367" s="122"/>
      <c r="AF1367" s="9">
        <f t="shared" si="1"/>
        <v>1367</v>
      </c>
    </row>
    <row r="1368" ht="15.75" customHeight="1">
      <c r="A1368" s="116">
        <v>43733.0</v>
      </c>
      <c r="B1368" s="122">
        <v>2.835</v>
      </c>
      <c r="C1368" s="122">
        <v>2.575</v>
      </c>
      <c r="D1368" s="122">
        <v>2.705</v>
      </c>
      <c r="E1368" s="123">
        <v>2.886</v>
      </c>
      <c r="F1368" s="122">
        <v>2.657</v>
      </c>
      <c r="G1368" s="123">
        <v>2.771</v>
      </c>
      <c r="H1368" s="122">
        <v>2.962</v>
      </c>
      <c r="I1368" s="123">
        <v>2.792</v>
      </c>
      <c r="J1368" s="122">
        <v>2.877</v>
      </c>
      <c r="K1368" s="123">
        <v>2.994</v>
      </c>
      <c r="L1368" s="122">
        <v>2.847</v>
      </c>
      <c r="M1368" s="123">
        <v>2.92</v>
      </c>
      <c r="N1368" s="122">
        <v>3.025</v>
      </c>
      <c r="O1368" s="123">
        <v>2.902</v>
      </c>
      <c r="P1368" s="122">
        <v>2.964</v>
      </c>
      <c r="Q1368" s="123">
        <v>3.693</v>
      </c>
      <c r="R1368" s="122">
        <v>3.51</v>
      </c>
      <c r="S1368" s="122">
        <v>3.602</v>
      </c>
      <c r="T1368" s="122">
        <v>4.029</v>
      </c>
      <c r="U1368" s="122">
        <v>3.981</v>
      </c>
      <c r="V1368" s="122">
        <v>4.005</v>
      </c>
      <c r="W1368" s="122">
        <v>4.28</v>
      </c>
      <c r="X1368" s="122">
        <v>4.258</v>
      </c>
      <c r="Y1368" s="122">
        <v>4.269</v>
      </c>
      <c r="Z1368" s="122"/>
      <c r="AA1368" s="122"/>
      <c r="AB1368" s="122"/>
      <c r="AC1368" s="122"/>
      <c r="AD1368" s="122"/>
      <c r="AE1368" s="122"/>
      <c r="AF1368" s="9">
        <f t="shared" si="1"/>
        <v>1368</v>
      </c>
    </row>
    <row r="1369" ht="15.75" customHeight="1">
      <c r="A1369" s="116">
        <v>43732.0</v>
      </c>
      <c r="B1369" s="122">
        <v>2.8</v>
      </c>
      <c r="C1369" s="122">
        <v>2.54</v>
      </c>
      <c r="D1369" s="122">
        <v>2.67</v>
      </c>
      <c r="E1369" s="123">
        <v>2.883</v>
      </c>
      <c r="F1369" s="122">
        <v>2.642</v>
      </c>
      <c r="G1369" s="123">
        <v>2.763</v>
      </c>
      <c r="H1369" s="122">
        <v>2.929</v>
      </c>
      <c r="I1369" s="123">
        <v>2.789</v>
      </c>
      <c r="J1369" s="122">
        <v>2.859</v>
      </c>
      <c r="K1369" s="123">
        <v>2.964</v>
      </c>
      <c r="L1369" s="122">
        <v>2.847</v>
      </c>
      <c r="M1369" s="123">
        <v>2.905</v>
      </c>
      <c r="N1369" s="122">
        <v>2.998</v>
      </c>
      <c r="O1369" s="123">
        <v>2.904</v>
      </c>
      <c r="P1369" s="122">
        <v>2.951</v>
      </c>
      <c r="Q1369" s="123">
        <v>3.71</v>
      </c>
      <c r="R1369" s="122">
        <v>3.46</v>
      </c>
      <c r="S1369" s="122">
        <v>3.585</v>
      </c>
      <c r="T1369" s="122">
        <v>4.02</v>
      </c>
      <c r="U1369" s="122">
        <v>3.979</v>
      </c>
      <c r="V1369" s="122">
        <v>3.999</v>
      </c>
      <c r="W1369" s="122">
        <v>4.286</v>
      </c>
      <c r="X1369" s="122">
        <v>4.254</v>
      </c>
      <c r="Y1369" s="122">
        <v>4.27</v>
      </c>
      <c r="Z1369" s="122"/>
      <c r="AA1369" s="122"/>
      <c r="AB1369" s="122"/>
      <c r="AC1369" s="122"/>
      <c r="AD1369" s="122"/>
      <c r="AE1369" s="122"/>
      <c r="AF1369" s="9">
        <f t="shared" si="1"/>
        <v>1369</v>
      </c>
    </row>
    <row r="1370" ht="15.75" customHeight="1">
      <c r="A1370" s="116">
        <v>43731.0</v>
      </c>
      <c r="B1370" s="122">
        <v>2.805</v>
      </c>
      <c r="C1370" s="122">
        <v>2.505</v>
      </c>
      <c r="D1370" s="122">
        <v>2.655</v>
      </c>
      <c r="E1370" s="123">
        <v>2.883</v>
      </c>
      <c r="F1370" s="122">
        <v>2.669</v>
      </c>
      <c r="G1370" s="123">
        <v>2.776</v>
      </c>
      <c r="H1370" s="122">
        <v>2.933</v>
      </c>
      <c r="I1370" s="123">
        <v>2.803</v>
      </c>
      <c r="J1370" s="122">
        <v>2.868</v>
      </c>
      <c r="K1370" s="123">
        <v>2.985</v>
      </c>
      <c r="L1370" s="122">
        <v>2.848</v>
      </c>
      <c r="M1370" s="123">
        <v>2.916</v>
      </c>
      <c r="N1370" s="122">
        <v>3.037</v>
      </c>
      <c r="O1370" s="123">
        <v>2.892</v>
      </c>
      <c r="P1370" s="122">
        <v>2.965</v>
      </c>
      <c r="Q1370" s="123">
        <v>3.71</v>
      </c>
      <c r="R1370" s="122">
        <v>3.46</v>
      </c>
      <c r="S1370" s="122">
        <v>3.585</v>
      </c>
      <c r="T1370" s="122">
        <v>4.063</v>
      </c>
      <c r="U1370" s="122">
        <v>4.001</v>
      </c>
      <c r="V1370" s="122">
        <v>4.032</v>
      </c>
      <c r="W1370" s="122">
        <v>4.302</v>
      </c>
      <c r="X1370" s="122">
        <v>4.276</v>
      </c>
      <c r="Y1370" s="122">
        <v>4.289</v>
      </c>
      <c r="Z1370" s="122"/>
      <c r="AA1370" s="122"/>
      <c r="AB1370" s="122"/>
      <c r="AC1370" s="122"/>
      <c r="AD1370" s="122"/>
      <c r="AE1370" s="122"/>
      <c r="AF1370" s="9">
        <f t="shared" si="1"/>
        <v>1370</v>
      </c>
    </row>
    <row r="1371" ht="15.75" customHeight="1">
      <c r="A1371" s="116">
        <v>43728.0</v>
      </c>
      <c r="B1371" s="122">
        <v>2.778</v>
      </c>
      <c r="C1371" s="122">
        <v>2.515</v>
      </c>
      <c r="D1371" s="122">
        <v>2.646</v>
      </c>
      <c r="E1371" s="123">
        <v>2.84</v>
      </c>
      <c r="F1371" s="122">
        <v>2.633</v>
      </c>
      <c r="G1371" s="123">
        <v>2.736</v>
      </c>
      <c r="H1371" s="122">
        <v>2.907</v>
      </c>
      <c r="I1371" s="123">
        <v>2.765</v>
      </c>
      <c r="J1371" s="122">
        <v>2.836</v>
      </c>
      <c r="K1371" s="123">
        <v>2.944</v>
      </c>
      <c r="L1371" s="122">
        <v>2.817</v>
      </c>
      <c r="M1371" s="123">
        <v>2.881</v>
      </c>
      <c r="N1371" s="122">
        <v>2.981</v>
      </c>
      <c r="O1371" s="123">
        <v>2.869</v>
      </c>
      <c r="P1371" s="122">
        <v>2.925</v>
      </c>
      <c r="Q1371" s="123">
        <v>3.71</v>
      </c>
      <c r="R1371" s="122">
        <v>3.443</v>
      </c>
      <c r="S1371" s="122">
        <v>3.577</v>
      </c>
      <c r="T1371" s="122">
        <v>4.024</v>
      </c>
      <c r="U1371" s="122">
        <v>3.969</v>
      </c>
      <c r="V1371" s="122">
        <v>3.996</v>
      </c>
      <c r="W1371" s="122">
        <v>4.284</v>
      </c>
      <c r="X1371" s="122">
        <v>4.266</v>
      </c>
      <c r="Y1371" s="122">
        <v>4.275</v>
      </c>
      <c r="Z1371" s="122"/>
      <c r="AA1371" s="122"/>
      <c r="AB1371" s="122"/>
      <c r="AC1371" s="122"/>
      <c r="AD1371" s="122"/>
      <c r="AE1371" s="122"/>
      <c r="AF1371" s="9">
        <f t="shared" si="1"/>
        <v>1371</v>
      </c>
    </row>
    <row r="1372" ht="15.75" customHeight="1">
      <c r="A1372" s="116">
        <v>43727.0</v>
      </c>
      <c r="B1372" s="122">
        <v>2.725</v>
      </c>
      <c r="C1372" s="122">
        <v>2.475</v>
      </c>
      <c r="D1372" s="122">
        <v>2.6</v>
      </c>
      <c r="E1372" s="123">
        <v>2.835</v>
      </c>
      <c r="F1372" s="122">
        <v>2.62</v>
      </c>
      <c r="G1372" s="123">
        <v>2.728</v>
      </c>
      <c r="H1372" s="122">
        <v>2.896</v>
      </c>
      <c r="I1372" s="123">
        <v>2.739</v>
      </c>
      <c r="J1372" s="122">
        <v>2.818</v>
      </c>
      <c r="K1372" s="123">
        <v>2.93</v>
      </c>
      <c r="L1372" s="122">
        <v>2.801</v>
      </c>
      <c r="M1372" s="123">
        <v>2.865</v>
      </c>
      <c r="N1372" s="122">
        <v>2.963</v>
      </c>
      <c r="O1372" s="123">
        <v>2.862</v>
      </c>
      <c r="P1372" s="122">
        <v>2.913</v>
      </c>
      <c r="Q1372" s="123">
        <v>3.673</v>
      </c>
      <c r="R1372" s="122">
        <v>3.528</v>
      </c>
      <c r="S1372" s="122">
        <v>3.601</v>
      </c>
      <c r="T1372" s="122">
        <v>4.061</v>
      </c>
      <c r="U1372" s="122">
        <v>3.938</v>
      </c>
      <c r="V1372" s="122">
        <v>4.0</v>
      </c>
      <c r="W1372" s="122">
        <v>4.33</v>
      </c>
      <c r="X1372" s="122">
        <v>4.222</v>
      </c>
      <c r="Y1372" s="122">
        <v>4.276</v>
      </c>
      <c r="Z1372" s="122"/>
      <c r="AA1372" s="122"/>
      <c r="AB1372" s="122"/>
      <c r="AC1372" s="122"/>
      <c r="AD1372" s="122"/>
      <c r="AE1372" s="122"/>
      <c r="AF1372" s="9">
        <f t="shared" si="1"/>
        <v>1372</v>
      </c>
    </row>
    <row r="1373" ht="15.75" customHeight="1">
      <c r="A1373" s="116">
        <v>43726.0</v>
      </c>
      <c r="B1373" s="122">
        <v>2.73</v>
      </c>
      <c r="C1373" s="122">
        <v>2.48</v>
      </c>
      <c r="D1373" s="122">
        <v>2.605</v>
      </c>
      <c r="E1373" s="123">
        <v>2.848</v>
      </c>
      <c r="F1373" s="122">
        <v>2.6</v>
      </c>
      <c r="G1373" s="123">
        <v>2.724</v>
      </c>
      <c r="H1373" s="122">
        <v>2.911</v>
      </c>
      <c r="I1373" s="123">
        <v>2.728</v>
      </c>
      <c r="J1373" s="122">
        <v>2.82</v>
      </c>
      <c r="K1373" s="123">
        <v>2.95</v>
      </c>
      <c r="L1373" s="122">
        <v>2.796</v>
      </c>
      <c r="M1373" s="123">
        <v>2.873</v>
      </c>
      <c r="N1373" s="122">
        <v>2.989</v>
      </c>
      <c r="O1373" s="123">
        <v>2.864</v>
      </c>
      <c r="P1373" s="122">
        <v>2.927</v>
      </c>
      <c r="Q1373" s="123">
        <v>3.673</v>
      </c>
      <c r="R1373" s="122">
        <v>3.528</v>
      </c>
      <c r="S1373" s="122">
        <v>3.601</v>
      </c>
      <c r="T1373" s="122">
        <v>4.031</v>
      </c>
      <c r="U1373" s="122">
        <v>3.943</v>
      </c>
      <c r="V1373" s="122">
        <v>3.987</v>
      </c>
      <c r="W1373" s="122">
        <v>4.296</v>
      </c>
      <c r="X1373" s="122">
        <v>4.217</v>
      </c>
      <c r="Y1373" s="122">
        <v>4.257</v>
      </c>
      <c r="Z1373" s="122"/>
      <c r="AA1373" s="122"/>
      <c r="AB1373" s="122"/>
      <c r="AC1373" s="122"/>
      <c r="AD1373" s="122"/>
      <c r="AE1373" s="122"/>
      <c r="AF1373" s="9">
        <f t="shared" si="1"/>
        <v>1373</v>
      </c>
    </row>
    <row r="1374" ht="15.75" customHeight="1">
      <c r="A1374" s="116">
        <v>43725.0</v>
      </c>
      <c r="B1374" s="122">
        <v>2.76</v>
      </c>
      <c r="C1374" s="122">
        <v>2.48</v>
      </c>
      <c r="D1374" s="122">
        <v>2.62</v>
      </c>
      <c r="E1374" s="123">
        <v>2.883</v>
      </c>
      <c r="F1374" s="122">
        <v>2.6</v>
      </c>
      <c r="G1374" s="123">
        <v>2.742</v>
      </c>
      <c r="H1374" s="122">
        <v>2.957</v>
      </c>
      <c r="I1374" s="123">
        <v>2.688</v>
      </c>
      <c r="J1374" s="122">
        <v>2.823</v>
      </c>
      <c r="K1374" s="123">
        <v>3.02</v>
      </c>
      <c r="L1374" s="122">
        <v>2.785</v>
      </c>
      <c r="M1374" s="123">
        <v>2.902</v>
      </c>
      <c r="N1374" s="122">
        <v>3.083</v>
      </c>
      <c r="O1374" s="123">
        <v>2.881</v>
      </c>
      <c r="P1374" s="122">
        <v>2.982</v>
      </c>
      <c r="Q1374" s="123">
        <v>3.698</v>
      </c>
      <c r="R1374" s="122">
        <v>3.528</v>
      </c>
      <c r="S1374" s="122">
        <v>3.613</v>
      </c>
      <c r="T1374" s="122">
        <v>4.068</v>
      </c>
      <c r="U1374" s="122">
        <v>3.941</v>
      </c>
      <c r="V1374" s="122">
        <v>4.005</v>
      </c>
      <c r="W1374" s="122">
        <v>4.34</v>
      </c>
      <c r="X1374" s="122">
        <v>4.217</v>
      </c>
      <c r="Y1374" s="122">
        <v>4.279</v>
      </c>
      <c r="Z1374" s="122"/>
      <c r="AA1374" s="122"/>
      <c r="AB1374" s="122"/>
      <c r="AC1374" s="122"/>
      <c r="AD1374" s="122"/>
      <c r="AE1374" s="122"/>
      <c r="AF1374" s="9">
        <f t="shared" si="1"/>
        <v>1374</v>
      </c>
    </row>
    <row r="1375" ht="15.75" customHeight="1">
      <c r="A1375" s="116">
        <v>43724.0</v>
      </c>
      <c r="B1375" s="122">
        <v>2.715</v>
      </c>
      <c r="C1375" s="122">
        <v>2.435</v>
      </c>
      <c r="D1375" s="122">
        <v>2.575</v>
      </c>
      <c r="E1375" s="123">
        <v>2.902</v>
      </c>
      <c r="F1375" s="122">
        <v>2.622</v>
      </c>
      <c r="G1375" s="123">
        <v>2.762</v>
      </c>
      <c r="H1375" s="122">
        <v>2.955</v>
      </c>
      <c r="I1375" s="123">
        <v>2.705</v>
      </c>
      <c r="J1375" s="122">
        <v>2.83</v>
      </c>
      <c r="K1375" s="123">
        <v>2.987</v>
      </c>
      <c r="L1375" s="122">
        <v>2.795</v>
      </c>
      <c r="M1375" s="123">
        <v>2.891</v>
      </c>
      <c r="N1375" s="122">
        <v>3.019</v>
      </c>
      <c r="O1375" s="123">
        <v>2.884</v>
      </c>
      <c r="P1375" s="122">
        <v>2.952</v>
      </c>
      <c r="Q1375" s="123">
        <v>3.688</v>
      </c>
      <c r="R1375" s="122">
        <v>3.518</v>
      </c>
      <c r="S1375" s="122">
        <v>3.603</v>
      </c>
      <c r="T1375" s="122">
        <v>4.023</v>
      </c>
      <c r="U1375" s="122">
        <v>3.913</v>
      </c>
      <c r="V1375" s="122">
        <v>3.968</v>
      </c>
      <c r="W1375" s="122">
        <v>4.328</v>
      </c>
      <c r="X1375" s="122">
        <v>4.199</v>
      </c>
      <c r="Y1375" s="122">
        <v>4.264</v>
      </c>
      <c r="Z1375" s="122"/>
      <c r="AA1375" s="122"/>
      <c r="AB1375" s="122"/>
      <c r="AC1375" s="122"/>
      <c r="AD1375" s="122"/>
      <c r="AE1375" s="122"/>
      <c r="AF1375" s="9">
        <f t="shared" si="1"/>
        <v>1375</v>
      </c>
    </row>
    <row r="1376" ht="15.75" customHeight="1">
      <c r="A1376" s="116">
        <v>43721.0</v>
      </c>
      <c r="B1376" s="122">
        <v>2.73</v>
      </c>
      <c r="C1376" s="122">
        <v>2.48</v>
      </c>
      <c r="D1376" s="122">
        <v>2.605</v>
      </c>
      <c r="E1376" s="123">
        <v>2.73</v>
      </c>
      <c r="F1376" s="122">
        <v>2.47</v>
      </c>
      <c r="G1376" s="123">
        <v>2.6</v>
      </c>
      <c r="H1376" s="122">
        <v>2.792</v>
      </c>
      <c r="I1376" s="123">
        <v>2.548</v>
      </c>
      <c r="J1376" s="122">
        <v>2.67</v>
      </c>
      <c r="K1376" s="123">
        <v>2.883</v>
      </c>
      <c r="L1376" s="122">
        <v>2.689</v>
      </c>
      <c r="M1376" s="123">
        <v>2.786</v>
      </c>
      <c r="N1376" s="122">
        <v>2.974</v>
      </c>
      <c r="O1376" s="123">
        <v>2.83</v>
      </c>
      <c r="P1376" s="122">
        <v>2.902</v>
      </c>
      <c r="Q1376" s="123">
        <v>3.695</v>
      </c>
      <c r="R1376" s="122">
        <v>3.535</v>
      </c>
      <c r="S1376" s="122">
        <v>3.615</v>
      </c>
      <c r="T1376" s="122">
        <v>3.999</v>
      </c>
      <c r="U1376" s="122">
        <v>3.884</v>
      </c>
      <c r="V1376" s="122">
        <v>3.942</v>
      </c>
      <c r="W1376" s="122">
        <v>4.286</v>
      </c>
      <c r="X1376" s="122">
        <v>4.189</v>
      </c>
      <c r="Y1376" s="122">
        <v>4.238</v>
      </c>
      <c r="Z1376" s="122"/>
      <c r="AA1376" s="122"/>
      <c r="AB1376" s="122"/>
      <c r="AC1376" s="122"/>
      <c r="AD1376" s="122"/>
      <c r="AE1376" s="122"/>
      <c r="AF1376" s="9">
        <f t="shared" si="1"/>
        <v>1376</v>
      </c>
    </row>
    <row r="1377" ht="15.75" customHeight="1">
      <c r="A1377" s="116">
        <v>43720.0</v>
      </c>
      <c r="B1377" s="122">
        <v>2.79</v>
      </c>
      <c r="C1377" s="122">
        <v>2.545</v>
      </c>
      <c r="D1377" s="122">
        <v>2.668</v>
      </c>
      <c r="E1377" s="123">
        <v>2.845</v>
      </c>
      <c r="F1377" s="122">
        <v>2.598</v>
      </c>
      <c r="G1377" s="123">
        <v>2.722</v>
      </c>
      <c r="H1377" s="122">
        <v>2.907</v>
      </c>
      <c r="I1377" s="123">
        <v>2.649</v>
      </c>
      <c r="J1377" s="122">
        <v>2.778</v>
      </c>
      <c r="K1377" s="123">
        <v>3.004</v>
      </c>
      <c r="L1377" s="122">
        <v>2.833</v>
      </c>
      <c r="M1377" s="123">
        <v>2.918</v>
      </c>
      <c r="N1377" s="122">
        <v>3.101</v>
      </c>
      <c r="O1377" s="123">
        <v>3.016</v>
      </c>
      <c r="P1377" s="122">
        <v>3.059</v>
      </c>
      <c r="Q1377" s="123">
        <v>3.775</v>
      </c>
      <c r="R1377" s="122">
        <v>3.63</v>
      </c>
      <c r="S1377" s="122">
        <v>3.703</v>
      </c>
      <c r="T1377" s="122">
        <v>4.067</v>
      </c>
      <c r="U1377" s="122">
        <v>3.985</v>
      </c>
      <c r="V1377" s="122">
        <v>4.026</v>
      </c>
      <c r="W1377" s="122">
        <v>4.407</v>
      </c>
      <c r="X1377" s="122">
        <v>4.291</v>
      </c>
      <c r="Y1377" s="122">
        <v>4.349</v>
      </c>
      <c r="Z1377" s="122"/>
      <c r="AA1377" s="122"/>
      <c r="AB1377" s="122"/>
      <c r="AC1377" s="122"/>
      <c r="AD1377" s="122"/>
      <c r="AE1377" s="122"/>
      <c r="AF1377" s="9">
        <f t="shared" si="1"/>
        <v>1377</v>
      </c>
    </row>
    <row r="1378" ht="15.75" customHeight="1">
      <c r="A1378" s="116">
        <v>43719.0</v>
      </c>
      <c r="B1378" s="122">
        <v>2.8</v>
      </c>
      <c r="C1378" s="122">
        <v>2.57</v>
      </c>
      <c r="D1378" s="122">
        <v>2.685</v>
      </c>
      <c r="E1378" s="123">
        <v>2.97</v>
      </c>
      <c r="F1378" s="122">
        <v>2.744</v>
      </c>
      <c r="G1378" s="123">
        <v>2.857</v>
      </c>
      <c r="H1378" s="122">
        <v>3.046</v>
      </c>
      <c r="I1378" s="123">
        <v>2.826</v>
      </c>
      <c r="J1378" s="122">
        <v>2.936</v>
      </c>
      <c r="K1378" s="123">
        <v>3.159</v>
      </c>
      <c r="L1378" s="122">
        <v>2.988</v>
      </c>
      <c r="M1378" s="123">
        <v>3.073</v>
      </c>
      <c r="N1378" s="122">
        <v>3.271</v>
      </c>
      <c r="O1378" s="123">
        <v>3.149</v>
      </c>
      <c r="P1378" s="122">
        <v>3.21</v>
      </c>
      <c r="Q1378" s="123">
        <v>3.805</v>
      </c>
      <c r="R1378" s="122">
        <v>3.65</v>
      </c>
      <c r="S1378" s="122">
        <v>3.728</v>
      </c>
      <c r="T1378" s="122">
        <v>4.135</v>
      </c>
      <c r="U1378" s="122">
        <v>4.026</v>
      </c>
      <c r="V1378" s="122">
        <v>4.081</v>
      </c>
      <c r="W1378" s="122">
        <v>4.424</v>
      </c>
      <c r="X1378" s="122">
        <v>4.324</v>
      </c>
      <c r="Y1378" s="122">
        <v>4.374</v>
      </c>
      <c r="Z1378" s="122"/>
      <c r="AA1378" s="122"/>
      <c r="AB1378" s="122"/>
      <c r="AC1378" s="122"/>
      <c r="AD1378" s="122"/>
      <c r="AE1378" s="122"/>
      <c r="AF1378" s="9">
        <f t="shared" si="1"/>
        <v>1378</v>
      </c>
    </row>
    <row r="1379" ht="15.75" customHeight="1">
      <c r="A1379" s="116">
        <v>43718.0</v>
      </c>
      <c r="B1379" s="122">
        <v>2.8</v>
      </c>
      <c r="C1379" s="122">
        <v>2.57</v>
      </c>
      <c r="D1379" s="122">
        <v>2.685</v>
      </c>
      <c r="E1379" s="123">
        <v>2.981</v>
      </c>
      <c r="F1379" s="122">
        <v>2.742</v>
      </c>
      <c r="G1379" s="123">
        <v>2.862</v>
      </c>
      <c r="H1379" s="122">
        <v>3.06</v>
      </c>
      <c r="I1379" s="123">
        <v>2.821</v>
      </c>
      <c r="J1379" s="122">
        <v>2.941</v>
      </c>
      <c r="K1379" s="123">
        <v>3.188</v>
      </c>
      <c r="L1379" s="122">
        <v>2.998</v>
      </c>
      <c r="M1379" s="123">
        <v>3.093</v>
      </c>
      <c r="N1379" s="122">
        <v>3.316</v>
      </c>
      <c r="O1379" s="123">
        <v>3.175</v>
      </c>
      <c r="P1379" s="122">
        <v>3.246</v>
      </c>
      <c r="Q1379" s="123">
        <v>3.805</v>
      </c>
      <c r="R1379" s="122">
        <v>3.65</v>
      </c>
      <c r="S1379" s="122">
        <v>3.728</v>
      </c>
      <c r="T1379" s="122">
        <v>4.124</v>
      </c>
      <c r="U1379" s="122">
        <v>4.043</v>
      </c>
      <c r="V1379" s="122">
        <v>4.084</v>
      </c>
      <c r="W1379" s="122">
        <v>4.441</v>
      </c>
      <c r="X1379" s="122">
        <v>4.335</v>
      </c>
      <c r="Y1379" s="122">
        <v>4.388</v>
      </c>
      <c r="Z1379" s="122"/>
      <c r="AA1379" s="122"/>
      <c r="AB1379" s="122"/>
      <c r="AC1379" s="122"/>
      <c r="AD1379" s="122"/>
      <c r="AE1379" s="122"/>
      <c r="AF1379" s="9">
        <f t="shared" si="1"/>
        <v>1379</v>
      </c>
    </row>
    <row r="1380" ht="15.75" customHeight="1">
      <c r="A1380" s="116">
        <v>43717.0</v>
      </c>
      <c r="B1380" s="122">
        <v>2.795</v>
      </c>
      <c r="C1380" s="122">
        <v>2.545</v>
      </c>
      <c r="D1380" s="122">
        <v>2.67</v>
      </c>
      <c r="E1380" s="123">
        <v>2.978</v>
      </c>
      <c r="F1380" s="122">
        <v>2.734</v>
      </c>
      <c r="G1380" s="123">
        <v>2.856</v>
      </c>
      <c r="H1380" s="122">
        <v>3.064</v>
      </c>
      <c r="I1380" s="123">
        <v>2.823</v>
      </c>
      <c r="J1380" s="122">
        <v>2.944</v>
      </c>
      <c r="K1380" s="123">
        <v>3.197</v>
      </c>
      <c r="L1380" s="122">
        <v>3.016</v>
      </c>
      <c r="M1380" s="123">
        <v>3.106</v>
      </c>
      <c r="N1380" s="122">
        <v>3.33</v>
      </c>
      <c r="O1380" s="123">
        <v>3.208</v>
      </c>
      <c r="P1380" s="122">
        <v>3.269</v>
      </c>
      <c r="Q1380" s="123">
        <v>3.8</v>
      </c>
      <c r="R1380" s="122">
        <v>3.648</v>
      </c>
      <c r="S1380" s="122">
        <v>3.724</v>
      </c>
      <c r="T1380" s="122">
        <v>4.087</v>
      </c>
      <c r="U1380" s="122">
        <v>4.002</v>
      </c>
      <c r="V1380" s="122">
        <v>4.045</v>
      </c>
      <c r="W1380" s="122">
        <v>4.421</v>
      </c>
      <c r="X1380" s="122">
        <v>4.311</v>
      </c>
      <c r="Y1380" s="122">
        <v>4.366</v>
      </c>
      <c r="Z1380" s="122"/>
      <c r="AA1380" s="122"/>
      <c r="AB1380" s="122"/>
      <c r="AC1380" s="122"/>
      <c r="AD1380" s="122"/>
      <c r="AE1380" s="122"/>
      <c r="AF1380" s="9">
        <f t="shared" si="1"/>
        <v>1380</v>
      </c>
    </row>
    <row r="1381" ht="15.75" customHeight="1">
      <c r="A1381" s="116">
        <v>43714.0</v>
      </c>
      <c r="B1381" s="122">
        <v>2.785</v>
      </c>
      <c r="C1381" s="122">
        <v>2.545</v>
      </c>
      <c r="D1381" s="122">
        <v>2.665</v>
      </c>
      <c r="E1381" s="123">
        <v>2.912</v>
      </c>
      <c r="F1381" s="122">
        <v>2.701</v>
      </c>
      <c r="G1381" s="123">
        <v>2.807</v>
      </c>
      <c r="H1381" s="122">
        <v>2.999</v>
      </c>
      <c r="I1381" s="123">
        <v>2.793</v>
      </c>
      <c r="J1381" s="122">
        <v>2.896</v>
      </c>
      <c r="K1381" s="123">
        <v>3.152</v>
      </c>
      <c r="L1381" s="122">
        <v>2.988</v>
      </c>
      <c r="M1381" s="123">
        <v>3.07</v>
      </c>
      <c r="N1381" s="122">
        <v>3.304</v>
      </c>
      <c r="O1381" s="123">
        <v>3.182</v>
      </c>
      <c r="P1381" s="122">
        <v>3.243</v>
      </c>
      <c r="Q1381" s="123">
        <v>3.797</v>
      </c>
      <c r="R1381" s="122">
        <v>3.651</v>
      </c>
      <c r="S1381" s="122">
        <v>3.724</v>
      </c>
      <c r="T1381" s="122">
        <v>4.091</v>
      </c>
      <c r="U1381" s="122">
        <v>4.016</v>
      </c>
      <c r="V1381" s="122">
        <v>4.054</v>
      </c>
      <c r="W1381" s="122">
        <v>4.418</v>
      </c>
      <c r="X1381" s="122">
        <v>4.306</v>
      </c>
      <c r="Y1381" s="122">
        <v>4.362</v>
      </c>
      <c r="Z1381" s="122"/>
      <c r="AA1381" s="122"/>
      <c r="AB1381" s="122"/>
      <c r="AC1381" s="122"/>
      <c r="AD1381" s="122"/>
      <c r="AE1381" s="122"/>
      <c r="AF1381" s="9">
        <f t="shared" si="1"/>
        <v>1381</v>
      </c>
    </row>
    <row r="1382" ht="15.75" customHeight="1">
      <c r="A1382" s="116">
        <v>43713.0</v>
      </c>
      <c r="B1382" s="122">
        <v>2.785</v>
      </c>
      <c r="C1382" s="122">
        <v>2.555</v>
      </c>
      <c r="D1382" s="122">
        <v>2.67</v>
      </c>
      <c r="E1382" s="123">
        <v>2.902</v>
      </c>
      <c r="F1382" s="122">
        <v>2.684</v>
      </c>
      <c r="G1382" s="123">
        <v>2.793</v>
      </c>
      <c r="H1382" s="122">
        <v>2.979</v>
      </c>
      <c r="I1382" s="123">
        <v>2.773</v>
      </c>
      <c r="J1382" s="122">
        <v>2.876</v>
      </c>
      <c r="K1382" s="123">
        <v>3.136</v>
      </c>
      <c r="L1382" s="122">
        <v>2.959</v>
      </c>
      <c r="M1382" s="123">
        <v>3.047</v>
      </c>
      <c r="N1382" s="122">
        <v>3.292</v>
      </c>
      <c r="O1382" s="123">
        <v>3.144</v>
      </c>
      <c r="P1382" s="122">
        <v>3.218</v>
      </c>
      <c r="Q1382" s="123">
        <v>3.799</v>
      </c>
      <c r="R1382" s="122">
        <v>3.644</v>
      </c>
      <c r="S1382" s="122">
        <v>3.722</v>
      </c>
      <c r="T1382" s="122">
        <v>4.099</v>
      </c>
      <c r="U1382" s="122">
        <v>4.007</v>
      </c>
      <c r="V1382" s="122">
        <v>4.053</v>
      </c>
      <c r="W1382" s="122">
        <v>4.422</v>
      </c>
      <c r="X1382" s="122">
        <v>4.303</v>
      </c>
      <c r="Y1382" s="122">
        <v>4.363</v>
      </c>
      <c r="Z1382" s="122"/>
      <c r="AA1382" s="122"/>
      <c r="AB1382" s="122"/>
      <c r="AC1382" s="122"/>
      <c r="AD1382" s="122"/>
      <c r="AE1382" s="122"/>
      <c r="AF1382" s="9">
        <f t="shared" si="1"/>
        <v>1382</v>
      </c>
    </row>
    <row r="1383" ht="15.75" customHeight="1">
      <c r="A1383" s="116">
        <v>43712.0</v>
      </c>
      <c r="B1383" s="122">
        <v>2.795</v>
      </c>
      <c r="C1383" s="122">
        <v>2.575</v>
      </c>
      <c r="D1383" s="122">
        <v>2.685</v>
      </c>
      <c r="E1383" s="123">
        <v>2.925</v>
      </c>
      <c r="F1383" s="122">
        <v>2.712</v>
      </c>
      <c r="G1383" s="123">
        <v>2.819</v>
      </c>
      <c r="H1383" s="122">
        <v>3.007</v>
      </c>
      <c r="I1383" s="123">
        <v>2.792</v>
      </c>
      <c r="J1383" s="122">
        <v>2.9</v>
      </c>
      <c r="K1383" s="123">
        <v>3.159</v>
      </c>
      <c r="L1383" s="122">
        <v>2.978</v>
      </c>
      <c r="M1383" s="123">
        <v>3.069</v>
      </c>
      <c r="N1383" s="122">
        <v>3.311</v>
      </c>
      <c r="O1383" s="123">
        <v>3.164</v>
      </c>
      <c r="P1383" s="122">
        <v>3.238</v>
      </c>
      <c r="Q1383" s="123">
        <v>3.787</v>
      </c>
      <c r="R1383" s="122">
        <v>3.652</v>
      </c>
      <c r="S1383" s="122">
        <v>3.72</v>
      </c>
      <c r="T1383" s="122">
        <v>4.153</v>
      </c>
      <c r="U1383" s="122">
        <v>4.049</v>
      </c>
      <c r="V1383" s="122">
        <v>4.101</v>
      </c>
      <c r="W1383" s="122">
        <v>4.437</v>
      </c>
      <c r="X1383" s="122">
        <v>4.347</v>
      </c>
      <c r="Y1383" s="122">
        <v>4.392</v>
      </c>
      <c r="Z1383" s="122"/>
      <c r="AA1383" s="122"/>
      <c r="AB1383" s="122"/>
      <c r="AC1383" s="122"/>
      <c r="AD1383" s="122"/>
      <c r="AE1383" s="122"/>
      <c r="AF1383" s="9">
        <f t="shared" si="1"/>
        <v>1383</v>
      </c>
    </row>
    <row r="1384" ht="15.75" customHeight="1">
      <c r="A1384" s="116">
        <v>43711.0</v>
      </c>
      <c r="B1384" s="122">
        <v>2.785</v>
      </c>
      <c r="C1384" s="122">
        <v>2.585</v>
      </c>
      <c r="D1384" s="122">
        <v>2.685</v>
      </c>
      <c r="E1384" s="123">
        <v>2.927</v>
      </c>
      <c r="F1384" s="122">
        <v>2.721</v>
      </c>
      <c r="G1384" s="123">
        <v>2.824</v>
      </c>
      <c r="H1384" s="122">
        <v>2.996</v>
      </c>
      <c r="I1384" s="123">
        <v>2.794</v>
      </c>
      <c r="J1384" s="122">
        <v>2.895</v>
      </c>
      <c r="K1384" s="123">
        <v>3.165</v>
      </c>
      <c r="L1384" s="122">
        <v>2.989</v>
      </c>
      <c r="M1384" s="123">
        <v>3.077</v>
      </c>
      <c r="N1384" s="122">
        <v>3.333</v>
      </c>
      <c r="O1384" s="123">
        <v>3.183</v>
      </c>
      <c r="P1384" s="122">
        <v>3.258</v>
      </c>
      <c r="Q1384" s="123">
        <v>3.783</v>
      </c>
      <c r="R1384" s="122">
        <v>3.658</v>
      </c>
      <c r="S1384" s="122">
        <v>3.721</v>
      </c>
      <c r="T1384" s="122">
        <v>4.187</v>
      </c>
      <c r="U1384" s="122">
        <v>4.089</v>
      </c>
      <c r="V1384" s="122">
        <v>4.138</v>
      </c>
      <c r="W1384" s="122">
        <v>4.497</v>
      </c>
      <c r="X1384" s="122">
        <v>4.377</v>
      </c>
      <c r="Y1384" s="122">
        <v>4.437</v>
      </c>
      <c r="Z1384" s="122"/>
      <c r="AA1384" s="122"/>
      <c r="AB1384" s="122"/>
      <c r="AC1384" s="122"/>
      <c r="AD1384" s="122"/>
      <c r="AE1384" s="122"/>
      <c r="AF1384" s="9">
        <f t="shared" si="1"/>
        <v>1384</v>
      </c>
    </row>
    <row r="1385" ht="15.75" customHeight="1">
      <c r="A1385" s="116">
        <v>43707.0</v>
      </c>
      <c r="B1385" s="122">
        <v>2.79</v>
      </c>
      <c r="C1385" s="122">
        <v>2.57</v>
      </c>
      <c r="D1385" s="122">
        <v>2.68</v>
      </c>
      <c r="E1385" s="123">
        <v>2.916</v>
      </c>
      <c r="F1385" s="122">
        <v>2.697</v>
      </c>
      <c r="G1385" s="123">
        <v>2.807</v>
      </c>
      <c r="H1385" s="122">
        <v>2.999</v>
      </c>
      <c r="I1385" s="123">
        <v>2.771</v>
      </c>
      <c r="J1385" s="122">
        <v>2.885</v>
      </c>
      <c r="K1385" s="123">
        <v>3.167</v>
      </c>
      <c r="L1385" s="122">
        <v>2.985</v>
      </c>
      <c r="M1385" s="123">
        <v>3.076</v>
      </c>
      <c r="N1385" s="122">
        <v>3.335</v>
      </c>
      <c r="O1385" s="123">
        <v>3.199</v>
      </c>
      <c r="P1385" s="122">
        <v>3.267</v>
      </c>
      <c r="Q1385" s="123">
        <v>3.778</v>
      </c>
      <c r="R1385" s="122">
        <v>3.643</v>
      </c>
      <c r="S1385" s="122">
        <v>3.711</v>
      </c>
      <c r="T1385" s="122">
        <v>4.177</v>
      </c>
      <c r="U1385" s="122">
        <v>4.086</v>
      </c>
      <c r="V1385" s="122">
        <v>4.132</v>
      </c>
      <c r="W1385" s="122">
        <v>4.49</v>
      </c>
      <c r="X1385" s="122">
        <v>4.394</v>
      </c>
      <c r="Y1385" s="122">
        <v>4.442</v>
      </c>
      <c r="Z1385" s="122"/>
      <c r="AA1385" s="122"/>
      <c r="AB1385" s="122"/>
      <c r="AC1385" s="122"/>
      <c r="AD1385" s="122"/>
      <c r="AE1385" s="122"/>
      <c r="AF1385" s="9">
        <f t="shared" si="1"/>
        <v>1385</v>
      </c>
    </row>
    <row r="1386" ht="15.75" customHeight="1">
      <c r="A1386" s="116">
        <v>43706.0</v>
      </c>
      <c r="B1386" s="122">
        <v>2.815</v>
      </c>
      <c r="C1386" s="122">
        <v>2.59</v>
      </c>
      <c r="D1386" s="122">
        <v>2.703</v>
      </c>
      <c r="E1386" s="123">
        <v>2.936</v>
      </c>
      <c r="F1386" s="122">
        <v>2.729</v>
      </c>
      <c r="G1386" s="123">
        <v>2.833</v>
      </c>
      <c r="H1386" s="122">
        <v>3.016</v>
      </c>
      <c r="I1386" s="123">
        <v>2.797</v>
      </c>
      <c r="J1386" s="122">
        <v>2.907</v>
      </c>
      <c r="K1386" s="123">
        <v>3.187</v>
      </c>
      <c r="L1386" s="122">
        <v>3.002</v>
      </c>
      <c r="M1386" s="123">
        <v>3.094</v>
      </c>
      <c r="N1386" s="122">
        <v>3.358</v>
      </c>
      <c r="O1386" s="123">
        <v>3.206</v>
      </c>
      <c r="P1386" s="122">
        <v>3.282</v>
      </c>
      <c r="Q1386" s="123">
        <v>3.81</v>
      </c>
      <c r="R1386" s="122">
        <v>3.673</v>
      </c>
      <c r="S1386" s="122">
        <v>3.742</v>
      </c>
      <c r="T1386" s="122">
        <v>4.223</v>
      </c>
      <c r="U1386" s="122">
        <v>4.166</v>
      </c>
      <c r="V1386" s="122">
        <v>4.195</v>
      </c>
      <c r="W1386" s="122">
        <v>4.56</v>
      </c>
      <c r="X1386" s="122">
        <v>4.45</v>
      </c>
      <c r="Y1386" s="122">
        <v>4.505</v>
      </c>
      <c r="Z1386" s="122"/>
      <c r="AA1386" s="122"/>
      <c r="AB1386" s="122"/>
      <c r="AC1386" s="122"/>
      <c r="AD1386" s="122"/>
      <c r="AE1386" s="122"/>
      <c r="AF1386" s="9">
        <f t="shared" si="1"/>
        <v>1386</v>
      </c>
    </row>
    <row r="1387" ht="15.75" customHeight="1">
      <c r="A1387" s="116">
        <v>43705.0</v>
      </c>
      <c r="B1387" s="122">
        <v>2.84</v>
      </c>
      <c r="C1387" s="122">
        <v>2.61</v>
      </c>
      <c r="D1387" s="122">
        <v>2.725</v>
      </c>
      <c r="E1387" s="123">
        <v>2.952</v>
      </c>
      <c r="F1387" s="122">
        <v>2.751</v>
      </c>
      <c r="G1387" s="123">
        <v>2.852</v>
      </c>
      <c r="H1387" s="122">
        <v>3.018</v>
      </c>
      <c r="I1387" s="123">
        <v>2.799</v>
      </c>
      <c r="J1387" s="122">
        <v>2.909</v>
      </c>
      <c r="K1387" s="123">
        <v>3.185</v>
      </c>
      <c r="L1387" s="122">
        <v>3.006</v>
      </c>
      <c r="M1387" s="123">
        <v>3.095</v>
      </c>
      <c r="N1387" s="122">
        <v>3.351</v>
      </c>
      <c r="O1387" s="123">
        <v>3.213</v>
      </c>
      <c r="P1387" s="122">
        <v>3.282</v>
      </c>
      <c r="Q1387" s="123">
        <v>3.83</v>
      </c>
      <c r="R1387" s="122">
        <v>3.685</v>
      </c>
      <c r="S1387" s="122">
        <v>3.758</v>
      </c>
      <c r="T1387" s="122">
        <v>4.23</v>
      </c>
      <c r="U1387" s="122">
        <v>4.172</v>
      </c>
      <c r="V1387" s="122">
        <v>4.201</v>
      </c>
      <c r="W1387" s="122">
        <v>4.569</v>
      </c>
      <c r="X1387" s="122">
        <v>4.46</v>
      </c>
      <c r="Y1387" s="122">
        <v>4.515</v>
      </c>
      <c r="Z1387" s="122"/>
      <c r="AA1387" s="122"/>
      <c r="AB1387" s="122"/>
      <c r="AC1387" s="122"/>
      <c r="AD1387" s="122"/>
      <c r="AE1387" s="122"/>
      <c r="AF1387" s="9">
        <f t="shared" si="1"/>
        <v>1387</v>
      </c>
    </row>
    <row r="1388" ht="15.75" customHeight="1">
      <c r="A1388" s="116">
        <v>43704.0</v>
      </c>
      <c r="B1388" s="122">
        <v>2.845</v>
      </c>
      <c r="C1388" s="122">
        <v>2.615</v>
      </c>
      <c r="D1388" s="122">
        <v>2.73</v>
      </c>
      <c r="E1388" s="123">
        <v>3.054</v>
      </c>
      <c r="F1388" s="122">
        <v>2.81</v>
      </c>
      <c r="G1388" s="123">
        <v>2.932</v>
      </c>
      <c r="H1388" s="122">
        <v>3.148</v>
      </c>
      <c r="I1388" s="123">
        <v>2.898</v>
      </c>
      <c r="J1388" s="122">
        <v>3.023</v>
      </c>
      <c r="K1388" s="123">
        <v>3.282</v>
      </c>
      <c r="L1388" s="122">
        <v>3.077</v>
      </c>
      <c r="M1388" s="123">
        <v>3.179</v>
      </c>
      <c r="N1388" s="122">
        <v>3.416</v>
      </c>
      <c r="O1388" s="123">
        <v>3.255</v>
      </c>
      <c r="P1388" s="122">
        <v>3.336</v>
      </c>
      <c r="Q1388" s="123">
        <v>3.82</v>
      </c>
      <c r="R1388" s="122">
        <v>3.675</v>
      </c>
      <c r="S1388" s="122">
        <v>3.748</v>
      </c>
      <c r="T1388" s="122">
        <v>4.255</v>
      </c>
      <c r="U1388" s="122">
        <v>4.178</v>
      </c>
      <c r="V1388" s="122">
        <v>4.217</v>
      </c>
      <c r="W1388" s="122">
        <v>4.582</v>
      </c>
      <c r="X1388" s="122">
        <v>4.466</v>
      </c>
      <c r="Y1388" s="122">
        <v>4.524</v>
      </c>
      <c r="Z1388" s="122"/>
      <c r="AA1388" s="122"/>
      <c r="AB1388" s="122"/>
      <c r="AC1388" s="122"/>
      <c r="AD1388" s="122"/>
      <c r="AE1388" s="122"/>
      <c r="AF1388" s="9">
        <f t="shared" si="1"/>
        <v>1388</v>
      </c>
    </row>
    <row r="1389" ht="15.75" customHeight="1">
      <c r="A1389" s="116">
        <v>43703.0</v>
      </c>
      <c r="B1389" s="122">
        <v>2.83</v>
      </c>
      <c r="C1389" s="122">
        <v>2.6</v>
      </c>
      <c r="D1389" s="122">
        <v>2.715</v>
      </c>
      <c r="E1389" s="123">
        <v>3.002</v>
      </c>
      <c r="F1389" s="122">
        <v>2.773</v>
      </c>
      <c r="G1389" s="123">
        <v>2.888</v>
      </c>
      <c r="H1389" s="122">
        <v>3.1</v>
      </c>
      <c r="I1389" s="123">
        <v>2.863</v>
      </c>
      <c r="J1389" s="122">
        <v>2.982</v>
      </c>
      <c r="K1389" s="123">
        <v>3.241</v>
      </c>
      <c r="L1389" s="122">
        <v>3.046</v>
      </c>
      <c r="M1389" s="123">
        <v>3.143</v>
      </c>
      <c r="N1389" s="122">
        <v>3.382</v>
      </c>
      <c r="O1389" s="123">
        <v>3.228</v>
      </c>
      <c r="P1389" s="122">
        <v>3.305</v>
      </c>
      <c r="Q1389" s="123">
        <v>3.805</v>
      </c>
      <c r="R1389" s="122">
        <v>3.645</v>
      </c>
      <c r="S1389" s="122">
        <v>3.725</v>
      </c>
      <c r="T1389" s="122">
        <v>4.254</v>
      </c>
      <c r="U1389" s="122">
        <v>4.158</v>
      </c>
      <c r="V1389" s="122">
        <v>4.206</v>
      </c>
      <c r="W1389" s="122">
        <v>4.547</v>
      </c>
      <c r="X1389" s="122">
        <v>4.436</v>
      </c>
      <c r="Y1389" s="122">
        <v>4.492</v>
      </c>
      <c r="Z1389" s="122"/>
      <c r="AA1389" s="122"/>
      <c r="AB1389" s="122"/>
      <c r="AC1389" s="122"/>
      <c r="AD1389" s="122"/>
      <c r="AE1389" s="122"/>
      <c r="AF1389" s="9">
        <f t="shared" si="1"/>
        <v>1389</v>
      </c>
    </row>
    <row r="1390" ht="15.75" customHeight="1">
      <c r="A1390" s="116">
        <v>43700.0</v>
      </c>
      <c r="B1390" s="122">
        <v>2.79</v>
      </c>
      <c r="C1390" s="122">
        <v>2.555</v>
      </c>
      <c r="D1390" s="122">
        <v>2.673</v>
      </c>
      <c r="E1390" s="123">
        <v>2.874</v>
      </c>
      <c r="F1390" s="122">
        <v>2.653</v>
      </c>
      <c r="G1390" s="123">
        <v>2.764</v>
      </c>
      <c r="H1390" s="122">
        <v>2.973</v>
      </c>
      <c r="I1390" s="123">
        <v>2.759</v>
      </c>
      <c r="J1390" s="122">
        <v>2.866</v>
      </c>
      <c r="K1390" s="123">
        <v>3.113</v>
      </c>
      <c r="L1390" s="122">
        <v>2.967</v>
      </c>
      <c r="M1390" s="123">
        <v>3.04</v>
      </c>
      <c r="N1390" s="122">
        <v>3.253</v>
      </c>
      <c r="O1390" s="123">
        <v>3.174</v>
      </c>
      <c r="P1390" s="122">
        <v>3.214</v>
      </c>
      <c r="Q1390" s="123">
        <v>3.77</v>
      </c>
      <c r="R1390" s="122">
        <v>3.625</v>
      </c>
      <c r="S1390" s="122">
        <v>3.698</v>
      </c>
      <c r="T1390" s="122">
        <v>4.215</v>
      </c>
      <c r="U1390" s="122">
        <v>4.128</v>
      </c>
      <c r="V1390" s="122">
        <v>4.172</v>
      </c>
      <c r="W1390" s="122">
        <v>4.506</v>
      </c>
      <c r="X1390" s="122">
        <v>4.415</v>
      </c>
      <c r="Y1390" s="122">
        <v>4.461</v>
      </c>
      <c r="Z1390" s="122"/>
      <c r="AA1390" s="122"/>
      <c r="AB1390" s="122"/>
      <c r="AC1390" s="122"/>
      <c r="AD1390" s="122"/>
      <c r="AE1390" s="122"/>
      <c r="AF1390" s="9">
        <f t="shared" si="1"/>
        <v>1390</v>
      </c>
    </row>
    <row r="1391" ht="15.75" customHeight="1">
      <c r="A1391" s="116">
        <v>43699.0</v>
      </c>
      <c r="B1391" s="122">
        <v>2.812</v>
      </c>
      <c r="C1391" s="122">
        <v>2.602</v>
      </c>
      <c r="D1391" s="122">
        <v>2.707</v>
      </c>
      <c r="E1391" s="123">
        <v>2.885</v>
      </c>
      <c r="F1391" s="122">
        <v>2.636</v>
      </c>
      <c r="G1391" s="123">
        <v>2.761</v>
      </c>
      <c r="H1391" s="122">
        <v>3.01</v>
      </c>
      <c r="I1391" s="123">
        <v>2.773</v>
      </c>
      <c r="J1391" s="122">
        <v>2.892</v>
      </c>
      <c r="K1391" s="123">
        <v>3.151</v>
      </c>
      <c r="L1391" s="122">
        <v>2.993</v>
      </c>
      <c r="M1391" s="123">
        <v>3.072</v>
      </c>
      <c r="N1391" s="122">
        <v>3.291</v>
      </c>
      <c r="O1391" s="123">
        <v>3.213</v>
      </c>
      <c r="P1391" s="122">
        <v>3.252</v>
      </c>
      <c r="Q1391" s="123">
        <v>3.817</v>
      </c>
      <c r="R1391" s="122">
        <v>3.675</v>
      </c>
      <c r="S1391" s="122">
        <v>3.746</v>
      </c>
      <c r="T1391" s="122">
        <v>4.273</v>
      </c>
      <c r="U1391" s="122">
        <v>4.173</v>
      </c>
      <c r="V1391" s="122">
        <v>4.223</v>
      </c>
      <c r="W1391" s="122">
        <v>4.561</v>
      </c>
      <c r="X1391" s="122">
        <v>4.455</v>
      </c>
      <c r="Y1391" s="122">
        <v>4.508</v>
      </c>
      <c r="Z1391" s="122"/>
      <c r="AA1391" s="122"/>
      <c r="AB1391" s="122"/>
      <c r="AC1391" s="122"/>
      <c r="AD1391" s="122"/>
      <c r="AE1391" s="122"/>
      <c r="AF1391" s="9">
        <f t="shared" si="1"/>
        <v>1391</v>
      </c>
    </row>
    <row r="1392" ht="15.75" customHeight="1">
      <c r="A1392" s="116">
        <v>43698.0</v>
      </c>
      <c r="B1392" s="122">
        <v>2.879</v>
      </c>
      <c r="C1392" s="122">
        <v>2.659</v>
      </c>
      <c r="D1392" s="122">
        <v>2.769</v>
      </c>
      <c r="E1392" s="123">
        <v>2.987</v>
      </c>
      <c r="F1392" s="122">
        <v>2.775</v>
      </c>
      <c r="G1392" s="123">
        <v>2.881</v>
      </c>
      <c r="H1392" s="122">
        <v>3.089</v>
      </c>
      <c r="I1392" s="123">
        <v>2.876</v>
      </c>
      <c r="J1392" s="122">
        <v>2.983</v>
      </c>
      <c r="K1392" s="123">
        <v>3.237</v>
      </c>
      <c r="L1392" s="122">
        <v>3.086</v>
      </c>
      <c r="M1392" s="123">
        <v>3.161</v>
      </c>
      <c r="N1392" s="122">
        <v>3.384</v>
      </c>
      <c r="O1392" s="123">
        <v>3.295</v>
      </c>
      <c r="P1392" s="122">
        <v>3.34</v>
      </c>
      <c r="Q1392" s="123">
        <v>3.875</v>
      </c>
      <c r="R1392" s="122">
        <v>3.728</v>
      </c>
      <c r="S1392" s="122">
        <v>3.802</v>
      </c>
      <c r="T1392" s="122">
        <v>4.331</v>
      </c>
      <c r="U1392" s="122">
        <v>4.233</v>
      </c>
      <c r="V1392" s="122">
        <v>4.282</v>
      </c>
      <c r="W1392" s="122">
        <v>4.603</v>
      </c>
      <c r="X1392" s="122">
        <v>4.517</v>
      </c>
      <c r="Y1392" s="122">
        <v>4.56</v>
      </c>
      <c r="Z1392" s="122"/>
      <c r="AA1392" s="122"/>
      <c r="AB1392" s="122"/>
      <c r="AC1392" s="122"/>
      <c r="AD1392" s="122"/>
      <c r="AE1392" s="122"/>
      <c r="AF1392" s="9">
        <f t="shared" si="1"/>
        <v>1392</v>
      </c>
    </row>
    <row r="1393" ht="15.75" customHeight="1">
      <c r="A1393" s="116">
        <v>43697.0</v>
      </c>
      <c r="B1393" s="122">
        <v>2.879</v>
      </c>
      <c r="C1393" s="122">
        <v>2.659</v>
      </c>
      <c r="D1393" s="122">
        <v>2.769</v>
      </c>
      <c r="E1393" s="123">
        <v>2.997</v>
      </c>
      <c r="F1393" s="122">
        <v>2.764</v>
      </c>
      <c r="G1393" s="123">
        <v>2.881</v>
      </c>
      <c r="H1393" s="122">
        <v>3.096</v>
      </c>
      <c r="I1393" s="123">
        <v>2.866</v>
      </c>
      <c r="J1393" s="122">
        <v>2.981</v>
      </c>
      <c r="K1393" s="123">
        <v>3.247</v>
      </c>
      <c r="L1393" s="122">
        <v>3.099</v>
      </c>
      <c r="M1393" s="123">
        <v>3.173</v>
      </c>
      <c r="N1393" s="122">
        <v>3.398</v>
      </c>
      <c r="O1393" s="123">
        <v>3.332</v>
      </c>
      <c r="P1393" s="122">
        <v>3.365</v>
      </c>
      <c r="Q1393" s="123">
        <v>3.88</v>
      </c>
      <c r="R1393" s="122">
        <v>3.735</v>
      </c>
      <c r="S1393" s="122">
        <v>3.808</v>
      </c>
      <c r="T1393" s="122">
        <v>4.343</v>
      </c>
      <c r="U1393" s="122">
        <v>4.248</v>
      </c>
      <c r="V1393" s="122">
        <v>4.296</v>
      </c>
      <c r="W1393" s="122">
        <v>4.622</v>
      </c>
      <c r="X1393" s="122">
        <v>4.522</v>
      </c>
      <c r="Y1393" s="122">
        <v>4.572</v>
      </c>
      <c r="Z1393" s="122"/>
      <c r="AA1393" s="122"/>
      <c r="AB1393" s="122"/>
      <c r="AC1393" s="122"/>
      <c r="AD1393" s="122"/>
      <c r="AE1393" s="122"/>
      <c r="AF1393" s="9">
        <f t="shared" si="1"/>
        <v>1393</v>
      </c>
    </row>
    <row r="1394" ht="15.75" customHeight="1">
      <c r="A1394" s="116">
        <v>43696.0</v>
      </c>
      <c r="B1394" s="122">
        <v>2.875</v>
      </c>
      <c r="C1394" s="122">
        <v>2.695</v>
      </c>
      <c r="D1394" s="122">
        <v>2.785</v>
      </c>
      <c r="E1394" s="123">
        <v>2.978</v>
      </c>
      <c r="F1394" s="122">
        <v>2.744</v>
      </c>
      <c r="G1394" s="123">
        <v>2.861</v>
      </c>
      <c r="H1394" s="122">
        <v>3.085</v>
      </c>
      <c r="I1394" s="123">
        <v>2.867</v>
      </c>
      <c r="J1394" s="122">
        <v>2.976</v>
      </c>
      <c r="K1394" s="123">
        <v>3.256</v>
      </c>
      <c r="L1394" s="122">
        <v>3.087</v>
      </c>
      <c r="M1394" s="123">
        <v>3.172</v>
      </c>
      <c r="N1394" s="122">
        <v>3.427</v>
      </c>
      <c r="O1394" s="123">
        <v>3.307</v>
      </c>
      <c r="P1394" s="122">
        <v>3.367</v>
      </c>
      <c r="Q1394" s="123">
        <v>3.875</v>
      </c>
      <c r="R1394" s="122">
        <v>3.755</v>
      </c>
      <c r="S1394" s="122">
        <v>3.815</v>
      </c>
      <c r="T1394" s="122">
        <v>4.334</v>
      </c>
      <c r="U1394" s="122">
        <v>4.246</v>
      </c>
      <c r="V1394" s="122">
        <v>4.29</v>
      </c>
      <c r="W1394" s="122">
        <v>4.618</v>
      </c>
      <c r="X1394" s="122">
        <v>4.533</v>
      </c>
      <c r="Y1394" s="122">
        <v>4.576</v>
      </c>
      <c r="Z1394" s="122"/>
      <c r="AA1394" s="122"/>
      <c r="AB1394" s="122"/>
      <c r="AC1394" s="122"/>
      <c r="AD1394" s="122"/>
      <c r="AE1394" s="122"/>
      <c r="AF1394" s="9">
        <f t="shared" si="1"/>
        <v>1394</v>
      </c>
    </row>
    <row r="1395" ht="15.75" customHeight="1">
      <c r="A1395" s="116">
        <v>43693.0</v>
      </c>
      <c r="B1395" s="122">
        <v>2.89</v>
      </c>
      <c r="C1395" s="122">
        <v>2.68</v>
      </c>
      <c r="D1395" s="122">
        <v>2.785</v>
      </c>
      <c r="E1395" s="123">
        <v>2.984</v>
      </c>
      <c r="F1395" s="122">
        <v>2.75</v>
      </c>
      <c r="G1395" s="123">
        <v>2.867</v>
      </c>
      <c r="H1395" s="122">
        <v>3.084</v>
      </c>
      <c r="I1395" s="123">
        <v>2.862</v>
      </c>
      <c r="J1395" s="122">
        <v>2.973</v>
      </c>
      <c r="K1395" s="123">
        <v>3.247</v>
      </c>
      <c r="L1395" s="122">
        <v>3.085</v>
      </c>
      <c r="M1395" s="123">
        <v>3.166</v>
      </c>
      <c r="N1395" s="122">
        <v>3.41</v>
      </c>
      <c r="O1395" s="123">
        <v>3.307</v>
      </c>
      <c r="P1395" s="122">
        <v>3.359</v>
      </c>
      <c r="Q1395" s="123">
        <v>3.875</v>
      </c>
      <c r="R1395" s="122">
        <v>3.755</v>
      </c>
      <c r="S1395" s="122">
        <v>3.815</v>
      </c>
      <c r="T1395" s="122">
        <v>4.31</v>
      </c>
      <c r="U1395" s="122">
        <v>4.243</v>
      </c>
      <c r="V1395" s="122">
        <v>4.277</v>
      </c>
      <c r="W1395" s="122">
        <v>4.597</v>
      </c>
      <c r="X1395" s="122">
        <v>4.531</v>
      </c>
      <c r="Y1395" s="122">
        <v>4.564</v>
      </c>
      <c r="Z1395" s="122"/>
      <c r="AA1395" s="122"/>
      <c r="AB1395" s="122"/>
      <c r="AC1395" s="122"/>
      <c r="AD1395" s="122"/>
      <c r="AE1395" s="122"/>
      <c r="AF1395" s="9">
        <f t="shared" si="1"/>
        <v>1395</v>
      </c>
    </row>
    <row r="1396" ht="15.75" customHeight="1">
      <c r="A1396" s="116">
        <v>43692.0</v>
      </c>
      <c r="B1396" s="122">
        <v>2.89</v>
      </c>
      <c r="C1396" s="122">
        <v>2.685</v>
      </c>
      <c r="D1396" s="122">
        <v>2.788</v>
      </c>
      <c r="E1396" s="123">
        <v>2.994</v>
      </c>
      <c r="F1396" s="122">
        <v>2.75</v>
      </c>
      <c r="G1396" s="123">
        <v>2.872</v>
      </c>
      <c r="H1396" s="122">
        <v>3.079</v>
      </c>
      <c r="I1396" s="123">
        <v>2.844</v>
      </c>
      <c r="J1396" s="122">
        <v>2.962</v>
      </c>
      <c r="K1396" s="123">
        <v>3.244</v>
      </c>
      <c r="L1396" s="122">
        <v>3.08</v>
      </c>
      <c r="M1396" s="123">
        <v>3.162</v>
      </c>
      <c r="N1396" s="122">
        <v>3.409</v>
      </c>
      <c r="O1396" s="123">
        <v>3.316</v>
      </c>
      <c r="P1396" s="122">
        <v>3.363</v>
      </c>
      <c r="Q1396" s="123">
        <v>3.91</v>
      </c>
      <c r="R1396" s="122">
        <v>3.8</v>
      </c>
      <c r="S1396" s="122">
        <v>3.855</v>
      </c>
      <c r="T1396" s="122">
        <v>4.347</v>
      </c>
      <c r="U1396" s="122">
        <v>4.282</v>
      </c>
      <c r="V1396" s="122">
        <v>4.315</v>
      </c>
      <c r="W1396" s="122">
        <v>4.639</v>
      </c>
      <c r="X1396" s="122">
        <v>4.57</v>
      </c>
      <c r="Y1396" s="122">
        <v>4.605</v>
      </c>
      <c r="Z1396" s="122"/>
      <c r="AA1396" s="122"/>
      <c r="AB1396" s="122"/>
      <c r="AC1396" s="122"/>
      <c r="AD1396" s="122"/>
      <c r="AE1396" s="122"/>
      <c r="AF1396" s="9">
        <f t="shared" si="1"/>
        <v>1396</v>
      </c>
    </row>
    <row r="1397" ht="15.75" customHeight="1">
      <c r="A1397" s="116">
        <v>43691.0</v>
      </c>
      <c r="B1397" s="122">
        <v>2.961</v>
      </c>
      <c r="C1397" s="122">
        <v>2.759</v>
      </c>
      <c r="D1397" s="122">
        <v>2.86</v>
      </c>
      <c r="E1397" s="123">
        <v>3.003</v>
      </c>
      <c r="F1397" s="122">
        <v>2.788</v>
      </c>
      <c r="G1397" s="123">
        <v>2.896</v>
      </c>
      <c r="H1397" s="122">
        <v>3.121</v>
      </c>
      <c r="I1397" s="123">
        <v>2.938</v>
      </c>
      <c r="J1397" s="122">
        <v>3.03</v>
      </c>
      <c r="K1397" s="123">
        <v>3.308</v>
      </c>
      <c r="L1397" s="122">
        <v>3.179</v>
      </c>
      <c r="M1397" s="123">
        <v>3.243</v>
      </c>
      <c r="N1397" s="122">
        <v>3.495</v>
      </c>
      <c r="O1397" s="123">
        <v>3.419</v>
      </c>
      <c r="P1397" s="122">
        <v>3.457</v>
      </c>
      <c r="Q1397" s="123">
        <v>3.965</v>
      </c>
      <c r="R1397" s="122">
        <v>3.855</v>
      </c>
      <c r="S1397" s="122">
        <v>3.91</v>
      </c>
      <c r="T1397" s="122">
        <v>4.42</v>
      </c>
      <c r="U1397" s="122">
        <v>4.358</v>
      </c>
      <c r="V1397" s="122">
        <v>4.389</v>
      </c>
      <c r="W1397" s="122">
        <v>4.682</v>
      </c>
      <c r="X1397" s="122">
        <v>4.627</v>
      </c>
      <c r="Y1397" s="122">
        <v>4.655</v>
      </c>
      <c r="Z1397" s="122"/>
      <c r="AA1397" s="122"/>
      <c r="AB1397" s="122"/>
      <c r="AC1397" s="122"/>
      <c r="AD1397" s="122"/>
      <c r="AE1397" s="122"/>
      <c r="AF1397" s="9">
        <f t="shared" si="1"/>
        <v>1397</v>
      </c>
    </row>
    <row r="1398" ht="15.75" customHeight="1">
      <c r="A1398" s="116">
        <v>43690.0</v>
      </c>
      <c r="B1398" s="122">
        <v>2.983</v>
      </c>
      <c r="C1398" s="122">
        <v>2.778</v>
      </c>
      <c r="D1398" s="122">
        <v>2.881</v>
      </c>
      <c r="E1398" s="123">
        <v>3.104</v>
      </c>
      <c r="F1398" s="122">
        <v>2.894</v>
      </c>
      <c r="G1398" s="123">
        <v>2.999</v>
      </c>
      <c r="H1398" s="122">
        <v>3.174</v>
      </c>
      <c r="I1398" s="123">
        <v>3.019</v>
      </c>
      <c r="J1398" s="122">
        <v>3.097</v>
      </c>
      <c r="K1398" s="123">
        <v>3.351</v>
      </c>
      <c r="L1398" s="122">
        <v>3.242</v>
      </c>
      <c r="M1398" s="123">
        <v>3.296</v>
      </c>
      <c r="N1398" s="122">
        <v>3.528</v>
      </c>
      <c r="O1398" s="123">
        <v>3.464</v>
      </c>
      <c r="P1398" s="122">
        <v>3.496</v>
      </c>
      <c r="Q1398" s="123">
        <v>3.99</v>
      </c>
      <c r="R1398" s="122">
        <v>3.88</v>
      </c>
      <c r="S1398" s="122">
        <v>3.935</v>
      </c>
      <c r="T1398" s="122">
        <v>4.454</v>
      </c>
      <c r="U1398" s="122">
        <v>4.38</v>
      </c>
      <c r="V1398" s="122">
        <v>4.417</v>
      </c>
      <c r="W1398" s="122">
        <v>4.732</v>
      </c>
      <c r="X1398" s="122">
        <v>4.661</v>
      </c>
      <c r="Y1398" s="122">
        <v>4.697</v>
      </c>
      <c r="Z1398" s="122"/>
      <c r="AA1398" s="122"/>
      <c r="AB1398" s="122"/>
      <c r="AC1398" s="122"/>
      <c r="AD1398" s="122"/>
      <c r="AE1398" s="122"/>
      <c r="AF1398" s="9">
        <f t="shared" si="1"/>
        <v>1398</v>
      </c>
    </row>
    <row r="1399" ht="15.75" customHeight="1">
      <c r="A1399" s="116">
        <v>43689.0</v>
      </c>
      <c r="B1399" s="122">
        <v>2.987</v>
      </c>
      <c r="C1399" s="122">
        <v>2.773</v>
      </c>
      <c r="D1399" s="122">
        <v>2.88</v>
      </c>
      <c r="E1399" s="123">
        <v>3.108</v>
      </c>
      <c r="F1399" s="122">
        <v>2.922</v>
      </c>
      <c r="G1399" s="123">
        <v>3.015</v>
      </c>
      <c r="H1399" s="122">
        <v>3.212</v>
      </c>
      <c r="I1399" s="123">
        <v>3.051</v>
      </c>
      <c r="J1399" s="122">
        <v>3.132</v>
      </c>
      <c r="K1399" s="123">
        <v>3.39</v>
      </c>
      <c r="L1399" s="122">
        <v>3.265</v>
      </c>
      <c r="M1399" s="123">
        <v>3.327</v>
      </c>
      <c r="N1399" s="122">
        <v>3.567</v>
      </c>
      <c r="O1399" s="123">
        <v>3.479</v>
      </c>
      <c r="P1399" s="122">
        <v>3.523</v>
      </c>
      <c r="Q1399" s="123">
        <v>3.992</v>
      </c>
      <c r="R1399" s="122">
        <v>3.882</v>
      </c>
      <c r="S1399" s="122">
        <v>3.937</v>
      </c>
      <c r="T1399" s="122">
        <v>4.463</v>
      </c>
      <c r="U1399" s="122">
        <v>4.391</v>
      </c>
      <c r="V1399" s="122">
        <v>4.427</v>
      </c>
      <c r="W1399" s="122">
        <v>4.718</v>
      </c>
      <c r="X1399" s="122">
        <v>4.665</v>
      </c>
      <c r="Y1399" s="122">
        <v>4.692</v>
      </c>
      <c r="Z1399" s="122"/>
      <c r="AA1399" s="122"/>
      <c r="AB1399" s="122"/>
      <c r="AC1399" s="122"/>
      <c r="AD1399" s="122"/>
      <c r="AE1399" s="122"/>
      <c r="AF1399" s="9">
        <f t="shared" si="1"/>
        <v>1399</v>
      </c>
    </row>
    <row r="1400" ht="15.75" customHeight="1">
      <c r="A1400" s="116">
        <v>43686.0</v>
      </c>
      <c r="B1400" s="122">
        <v>2.982</v>
      </c>
      <c r="C1400" s="122">
        <v>2.758</v>
      </c>
      <c r="D1400" s="122">
        <v>2.87</v>
      </c>
      <c r="E1400" s="123">
        <v>3.129</v>
      </c>
      <c r="F1400" s="122">
        <v>2.922</v>
      </c>
      <c r="G1400" s="123">
        <v>3.026</v>
      </c>
      <c r="H1400" s="122">
        <v>3.215</v>
      </c>
      <c r="I1400" s="123">
        <v>3.05</v>
      </c>
      <c r="J1400" s="122">
        <v>3.133</v>
      </c>
      <c r="K1400" s="123">
        <v>3.385</v>
      </c>
      <c r="L1400" s="122">
        <v>3.262</v>
      </c>
      <c r="M1400" s="123">
        <v>3.324</v>
      </c>
      <c r="N1400" s="122">
        <v>3.555</v>
      </c>
      <c r="O1400" s="123">
        <v>3.474</v>
      </c>
      <c r="P1400" s="122">
        <v>3.515</v>
      </c>
      <c r="Q1400" s="123">
        <v>3.995</v>
      </c>
      <c r="R1400" s="122">
        <v>3.891</v>
      </c>
      <c r="S1400" s="122">
        <v>3.943</v>
      </c>
      <c r="T1400" s="122">
        <v>4.458</v>
      </c>
      <c r="U1400" s="122">
        <v>4.396</v>
      </c>
      <c r="V1400" s="122">
        <v>4.427</v>
      </c>
      <c r="W1400" s="122">
        <v>4.737</v>
      </c>
      <c r="X1400" s="122">
        <v>4.668</v>
      </c>
      <c r="Y1400" s="122">
        <v>4.703</v>
      </c>
      <c r="Z1400" s="122"/>
      <c r="AA1400" s="122"/>
      <c r="AB1400" s="122"/>
      <c r="AC1400" s="122"/>
      <c r="AD1400" s="122"/>
      <c r="AE1400" s="122"/>
      <c r="AF1400" s="9">
        <f t="shared" si="1"/>
        <v>1400</v>
      </c>
    </row>
    <row r="1401" ht="15.75" customHeight="1">
      <c r="A1401" s="116">
        <v>43685.0</v>
      </c>
      <c r="B1401" s="122">
        <v>2.99</v>
      </c>
      <c r="C1401" s="122">
        <v>2.765</v>
      </c>
      <c r="D1401" s="122">
        <v>2.878</v>
      </c>
      <c r="E1401" s="123">
        <v>3.138</v>
      </c>
      <c r="F1401" s="122">
        <v>2.934</v>
      </c>
      <c r="G1401" s="123">
        <v>3.036</v>
      </c>
      <c r="H1401" s="122">
        <v>3.23</v>
      </c>
      <c r="I1401" s="123">
        <v>3.056</v>
      </c>
      <c r="J1401" s="122">
        <v>3.143</v>
      </c>
      <c r="K1401" s="123">
        <v>3.411</v>
      </c>
      <c r="L1401" s="122">
        <v>3.276</v>
      </c>
      <c r="M1401" s="123">
        <v>3.343</v>
      </c>
      <c r="N1401" s="122">
        <v>3.591</v>
      </c>
      <c r="O1401" s="123">
        <v>3.495</v>
      </c>
      <c r="P1401" s="122">
        <v>3.543</v>
      </c>
      <c r="Q1401" s="123">
        <v>3.998</v>
      </c>
      <c r="R1401" s="122">
        <v>3.89</v>
      </c>
      <c r="S1401" s="122">
        <v>3.944</v>
      </c>
      <c r="T1401" s="122">
        <v>4.476</v>
      </c>
      <c r="U1401" s="122">
        <v>4.393</v>
      </c>
      <c r="V1401" s="122">
        <v>4.435</v>
      </c>
      <c r="W1401" s="122">
        <v>4.743</v>
      </c>
      <c r="X1401" s="122">
        <v>4.666</v>
      </c>
      <c r="Y1401" s="122">
        <v>4.705</v>
      </c>
      <c r="Z1401" s="122"/>
      <c r="AA1401" s="122"/>
      <c r="AB1401" s="122"/>
      <c r="AC1401" s="122"/>
      <c r="AD1401" s="122"/>
      <c r="AE1401" s="122"/>
      <c r="AF1401" s="9">
        <f t="shared" si="1"/>
        <v>1401</v>
      </c>
    </row>
    <row r="1402" ht="15.75" customHeight="1">
      <c r="A1402" s="116">
        <v>43684.0</v>
      </c>
      <c r="B1402" s="122">
        <v>2.98</v>
      </c>
      <c r="C1402" s="122">
        <v>2.765</v>
      </c>
      <c r="D1402" s="122">
        <v>2.873</v>
      </c>
      <c r="E1402" s="123">
        <v>3.14</v>
      </c>
      <c r="F1402" s="122">
        <v>2.917</v>
      </c>
      <c r="G1402" s="123">
        <v>3.029</v>
      </c>
      <c r="H1402" s="122">
        <v>3.257</v>
      </c>
      <c r="I1402" s="123">
        <v>3.036</v>
      </c>
      <c r="J1402" s="122">
        <v>3.147</v>
      </c>
      <c r="K1402" s="123">
        <v>3.428</v>
      </c>
      <c r="L1402" s="122">
        <v>3.262</v>
      </c>
      <c r="M1402" s="123">
        <v>3.345</v>
      </c>
      <c r="N1402" s="122">
        <v>3.599</v>
      </c>
      <c r="O1402" s="123">
        <v>3.488</v>
      </c>
      <c r="P1402" s="122">
        <v>3.544</v>
      </c>
      <c r="Q1402" s="123">
        <v>3.995</v>
      </c>
      <c r="R1402" s="122">
        <v>3.89</v>
      </c>
      <c r="S1402" s="122">
        <v>3.943</v>
      </c>
      <c r="T1402" s="122">
        <v>4.466</v>
      </c>
      <c r="U1402" s="122">
        <v>4.395</v>
      </c>
      <c r="V1402" s="122">
        <v>4.431</v>
      </c>
      <c r="W1402" s="122">
        <v>4.725</v>
      </c>
      <c r="X1402" s="122">
        <v>4.667</v>
      </c>
      <c r="Y1402" s="122">
        <v>4.696</v>
      </c>
      <c r="Z1402" s="122"/>
      <c r="AA1402" s="122"/>
      <c r="AB1402" s="122"/>
      <c r="AC1402" s="122"/>
      <c r="AD1402" s="122"/>
      <c r="AE1402" s="122"/>
      <c r="AF1402" s="9">
        <f t="shared" si="1"/>
        <v>1402</v>
      </c>
    </row>
    <row r="1403" ht="15.75" customHeight="1">
      <c r="A1403" s="116">
        <v>43683.0</v>
      </c>
      <c r="B1403" s="122">
        <v>2.99</v>
      </c>
      <c r="C1403" s="122">
        <v>2.775</v>
      </c>
      <c r="D1403" s="122">
        <v>2.883</v>
      </c>
      <c r="E1403" s="123">
        <v>3.128</v>
      </c>
      <c r="F1403" s="122">
        <v>2.897</v>
      </c>
      <c r="G1403" s="123">
        <v>3.013</v>
      </c>
      <c r="H1403" s="122">
        <v>3.262</v>
      </c>
      <c r="I1403" s="123">
        <v>3.038</v>
      </c>
      <c r="J1403" s="122">
        <v>3.15</v>
      </c>
      <c r="K1403" s="123">
        <v>3.427</v>
      </c>
      <c r="L1403" s="122">
        <v>3.265</v>
      </c>
      <c r="M1403" s="123">
        <v>3.346</v>
      </c>
      <c r="N1403" s="122">
        <v>3.592</v>
      </c>
      <c r="O1403" s="123">
        <v>3.492</v>
      </c>
      <c r="P1403" s="122">
        <v>3.542</v>
      </c>
      <c r="Q1403" s="123">
        <v>3.998</v>
      </c>
      <c r="R1403" s="122">
        <v>3.89</v>
      </c>
      <c r="S1403" s="122">
        <v>3.944</v>
      </c>
      <c r="T1403" s="122">
        <v>4.469</v>
      </c>
      <c r="U1403" s="122">
        <v>4.394</v>
      </c>
      <c r="V1403" s="122">
        <v>4.432</v>
      </c>
      <c r="W1403" s="122">
        <v>4.741</v>
      </c>
      <c r="X1403" s="122">
        <v>4.667</v>
      </c>
      <c r="Y1403" s="122">
        <v>4.704</v>
      </c>
      <c r="Z1403" s="122"/>
      <c r="AA1403" s="122"/>
      <c r="AB1403" s="122"/>
      <c r="AC1403" s="122"/>
      <c r="AD1403" s="122"/>
      <c r="AE1403" s="122"/>
      <c r="AF1403" s="9">
        <f t="shared" si="1"/>
        <v>1403</v>
      </c>
    </row>
    <row r="1404" ht="15.75" customHeight="1">
      <c r="A1404" s="116">
        <v>43682.0</v>
      </c>
      <c r="B1404" s="122">
        <v>2.97</v>
      </c>
      <c r="C1404" s="122">
        <v>2.74</v>
      </c>
      <c r="D1404" s="122">
        <v>2.855</v>
      </c>
      <c r="E1404" s="123">
        <v>3.078</v>
      </c>
      <c r="F1404" s="122">
        <v>2.912</v>
      </c>
      <c r="G1404" s="123">
        <v>2.995</v>
      </c>
      <c r="H1404" s="122">
        <v>3.219</v>
      </c>
      <c r="I1404" s="123">
        <v>3.035</v>
      </c>
      <c r="J1404" s="122">
        <v>3.127</v>
      </c>
      <c r="K1404" s="123">
        <v>3.4</v>
      </c>
      <c r="L1404" s="122">
        <v>3.253</v>
      </c>
      <c r="M1404" s="123">
        <v>3.326</v>
      </c>
      <c r="N1404" s="122">
        <v>3.58</v>
      </c>
      <c r="O1404" s="123">
        <v>3.47</v>
      </c>
      <c r="P1404" s="122">
        <v>3.525</v>
      </c>
      <c r="Q1404" s="123">
        <v>4.003</v>
      </c>
      <c r="R1404" s="122">
        <v>3.89</v>
      </c>
      <c r="S1404" s="122">
        <v>3.947</v>
      </c>
      <c r="T1404" s="122">
        <v>4.459</v>
      </c>
      <c r="U1404" s="122">
        <v>4.378</v>
      </c>
      <c r="V1404" s="122">
        <v>4.419</v>
      </c>
      <c r="W1404" s="122">
        <v>4.718</v>
      </c>
      <c r="X1404" s="122">
        <v>4.657</v>
      </c>
      <c r="Y1404" s="122">
        <v>4.688</v>
      </c>
      <c r="Z1404" s="122"/>
      <c r="AA1404" s="122"/>
      <c r="AB1404" s="122"/>
      <c r="AC1404" s="122"/>
      <c r="AD1404" s="122"/>
      <c r="AE1404" s="122"/>
      <c r="AF1404" s="9">
        <f t="shared" si="1"/>
        <v>1404</v>
      </c>
    </row>
    <row r="1405" ht="15.75" customHeight="1">
      <c r="A1405" s="116">
        <v>43679.0</v>
      </c>
      <c r="B1405" s="122">
        <v>2.94</v>
      </c>
      <c r="C1405" s="122">
        <v>2.72</v>
      </c>
      <c r="D1405" s="122">
        <v>2.83</v>
      </c>
      <c r="E1405" s="123">
        <v>3.095</v>
      </c>
      <c r="F1405" s="122">
        <v>2.882</v>
      </c>
      <c r="G1405" s="123">
        <v>2.989</v>
      </c>
      <c r="H1405" s="122">
        <v>3.179</v>
      </c>
      <c r="I1405" s="123">
        <v>3.016</v>
      </c>
      <c r="J1405" s="122">
        <v>3.098</v>
      </c>
      <c r="K1405" s="123">
        <v>3.363</v>
      </c>
      <c r="L1405" s="122">
        <v>3.241</v>
      </c>
      <c r="M1405" s="123">
        <v>3.302</v>
      </c>
      <c r="N1405" s="122">
        <v>3.547</v>
      </c>
      <c r="O1405" s="123">
        <v>3.465</v>
      </c>
      <c r="P1405" s="122">
        <v>3.506</v>
      </c>
      <c r="Q1405" s="123">
        <v>4.016</v>
      </c>
      <c r="R1405" s="122">
        <v>3.892</v>
      </c>
      <c r="S1405" s="122">
        <v>3.954</v>
      </c>
      <c r="T1405" s="122">
        <v>4.453</v>
      </c>
      <c r="U1405" s="122">
        <v>4.379</v>
      </c>
      <c r="V1405" s="122">
        <v>4.416</v>
      </c>
      <c r="W1405" s="122">
        <v>4.717</v>
      </c>
      <c r="X1405" s="122">
        <v>4.653</v>
      </c>
      <c r="Y1405" s="122">
        <v>4.685</v>
      </c>
      <c r="Z1405" s="122"/>
      <c r="AA1405" s="122"/>
      <c r="AB1405" s="122"/>
      <c r="AC1405" s="122"/>
      <c r="AD1405" s="122"/>
      <c r="AE1405" s="122"/>
      <c r="AF1405" s="9">
        <f t="shared" si="1"/>
        <v>1405</v>
      </c>
    </row>
    <row r="1406" ht="15.75" customHeight="1">
      <c r="A1406" s="116">
        <v>43678.0</v>
      </c>
      <c r="B1406" s="122">
        <v>2.945</v>
      </c>
      <c r="C1406" s="122">
        <v>2.735</v>
      </c>
      <c r="D1406" s="122">
        <v>2.84</v>
      </c>
      <c r="E1406" s="123">
        <v>3.087</v>
      </c>
      <c r="F1406" s="122">
        <v>2.887</v>
      </c>
      <c r="G1406" s="123">
        <v>2.987</v>
      </c>
      <c r="H1406" s="122">
        <v>3.185</v>
      </c>
      <c r="I1406" s="123">
        <v>3.036</v>
      </c>
      <c r="J1406" s="122">
        <v>3.111</v>
      </c>
      <c r="K1406" s="123">
        <v>3.363</v>
      </c>
      <c r="L1406" s="122">
        <v>3.245</v>
      </c>
      <c r="M1406" s="123">
        <v>3.304</v>
      </c>
      <c r="N1406" s="122">
        <v>3.54</v>
      </c>
      <c r="O1406" s="123">
        <v>3.454</v>
      </c>
      <c r="P1406" s="122">
        <v>3.497</v>
      </c>
      <c r="Q1406" s="123">
        <v>4.025</v>
      </c>
      <c r="R1406" s="122">
        <v>3.904</v>
      </c>
      <c r="S1406" s="122">
        <v>3.965</v>
      </c>
      <c r="T1406" s="122">
        <v>4.481</v>
      </c>
      <c r="U1406" s="122">
        <v>4.398</v>
      </c>
      <c r="V1406" s="122">
        <v>4.44</v>
      </c>
      <c r="W1406" s="122">
        <v>4.732</v>
      </c>
      <c r="X1406" s="122">
        <v>4.655</v>
      </c>
      <c r="Y1406" s="122">
        <v>4.694</v>
      </c>
      <c r="Z1406" s="122"/>
      <c r="AA1406" s="122"/>
      <c r="AB1406" s="122"/>
      <c r="AC1406" s="122"/>
      <c r="AD1406" s="122"/>
      <c r="AE1406" s="122"/>
      <c r="AF1406" s="9">
        <f t="shared" si="1"/>
        <v>1406</v>
      </c>
    </row>
    <row r="1407" ht="15.75" customHeight="1">
      <c r="A1407" s="116">
        <v>43677.0</v>
      </c>
      <c r="B1407" s="122">
        <v>2.96</v>
      </c>
      <c r="C1407" s="122">
        <v>2.73</v>
      </c>
      <c r="D1407" s="122">
        <v>2.845</v>
      </c>
      <c r="E1407" s="123">
        <v>3.065</v>
      </c>
      <c r="F1407" s="122">
        <v>2.881</v>
      </c>
      <c r="G1407" s="123">
        <v>2.973</v>
      </c>
      <c r="H1407" s="122">
        <v>3.163</v>
      </c>
      <c r="I1407" s="123">
        <v>3.03</v>
      </c>
      <c r="J1407" s="122">
        <v>3.097</v>
      </c>
      <c r="K1407" s="123">
        <v>3.344</v>
      </c>
      <c r="L1407" s="122">
        <v>3.238</v>
      </c>
      <c r="M1407" s="123">
        <v>3.291</v>
      </c>
      <c r="N1407" s="122">
        <v>3.524</v>
      </c>
      <c r="O1407" s="123">
        <v>3.445</v>
      </c>
      <c r="P1407" s="122">
        <v>3.485</v>
      </c>
      <c r="Q1407" s="123">
        <v>4.025</v>
      </c>
      <c r="R1407" s="122">
        <v>3.907</v>
      </c>
      <c r="S1407" s="122">
        <v>3.966</v>
      </c>
      <c r="T1407" s="122">
        <v>4.459</v>
      </c>
      <c r="U1407" s="122">
        <v>4.388</v>
      </c>
      <c r="V1407" s="122">
        <v>4.424</v>
      </c>
      <c r="W1407" s="122">
        <v>4.738</v>
      </c>
      <c r="X1407" s="122">
        <v>4.66</v>
      </c>
      <c r="Y1407" s="122">
        <v>4.699</v>
      </c>
      <c r="Z1407" s="122"/>
      <c r="AA1407" s="122"/>
      <c r="AB1407" s="122"/>
      <c r="AC1407" s="122"/>
      <c r="AD1407" s="122"/>
      <c r="AE1407" s="122"/>
      <c r="AF1407" s="9">
        <f t="shared" si="1"/>
        <v>1407</v>
      </c>
    </row>
    <row r="1408" ht="15.75" customHeight="1">
      <c r="A1408" s="116">
        <v>43676.0</v>
      </c>
      <c r="B1408" s="122">
        <v>2.98</v>
      </c>
      <c r="C1408" s="122">
        <v>2.765</v>
      </c>
      <c r="D1408" s="122">
        <v>2.873</v>
      </c>
      <c r="E1408" s="123">
        <v>3.142</v>
      </c>
      <c r="F1408" s="122">
        <v>2.932</v>
      </c>
      <c r="G1408" s="123">
        <v>3.037</v>
      </c>
      <c r="H1408" s="122">
        <v>3.244</v>
      </c>
      <c r="I1408" s="123">
        <v>3.068</v>
      </c>
      <c r="J1408" s="122">
        <v>3.156</v>
      </c>
      <c r="K1408" s="123">
        <v>3.416</v>
      </c>
      <c r="L1408" s="122">
        <v>3.285</v>
      </c>
      <c r="M1408" s="123">
        <v>3.35</v>
      </c>
      <c r="N1408" s="122">
        <v>3.588</v>
      </c>
      <c r="O1408" s="123">
        <v>3.501</v>
      </c>
      <c r="P1408" s="122">
        <v>3.545</v>
      </c>
      <c r="Q1408" s="123">
        <v>4.039</v>
      </c>
      <c r="R1408" s="122">
        <v>3.917</v>
      </c>
      <c r="S1408" s="122">
        <v>3.978</v>
      </c>
      <c r="T1408" s="122">
        <v>4.503</v>
      </c>
      <c r="U1408" s="122">
        <v>4.429</v>
      </c>
      <c r="V1408" s="122">
        <v>4.466</v>
      </c>
      <c r="W1408" s="122">
        <v>4.792</v>
      </c>
      <c r="X1408" s="122">
        <v>4.705</v>
      </c>
      <c r="Y1408" s="122">
        <v>4.749</v>
      </c>
      <c r="Z1408" s="122"/>
      <c r="AA1408" s="122"/>
      <c r="AB1408" s="122"/>
      <c r="AC1408" s="122"/>
      <c r="AD1408" s="122"/>
      <c r="AE1408" s="122"/>
      <c r="AF1408" s="9">
        <f t="shared" si="1"/>
        <v>1408</v>
      </c>
    </row>
    <row r="1409" ht="15.75" customHeight="1">
      <c r="A1409" s="116">
        <v>43675.0</v>
      </c>
      <c r="B1409" s="122">
        <v>2.935</v>
      </c>
      <c r="C1409" s="122">
        <v>2.72</v>
      </c>
      <c r="D1409" s="122">
        <v>2.828</v>
      </c>
      <c r="E1409" s="123">
        <v>3.158</v>
      </c>
      <c r="F1409" s="122">
        <v>2.979</v>
      </c>
      <c r="G1409" s="123">
        <v>3.069</v>
      </c>
      <c r="H1409" s="122">
        <v>3.279</v>
      </c>
      <c r="I1409" s="123">
        <v>3.109</v>
      </c>
      <c r="J1409" s="122">
        <v>3.194</v>
      </c>
      <c r="K1409" s="123">
        <v>3.444</v>
      </c>
      <c r="L1409" s="122">
        <v>3.311</v>
      </c>
      <c r="M1409" s="123">
        <v>3.377</v>
      </c>
      <c r="N1409" s="122">
        <v>3.609</v>
      </c>
      <c r="O1409" s="123">
        <v>3.512</v>
      </c>
      <c r="P1409" s="122">
        <v>3.561</v>
      </c>
      <c r="Q1409" s="123">
        <v>4.035</v>
      </c>
      <c r="R1409" s="122">
        <v>3.91</v>
      </c>
      <c r="S1409" s="122">
        <v>3.973</v>
      </c>
      <c r="T1409" s="122">
        <v>4.506</v>
      </c>
      <c r="U1409" s="122">
        <v>4.432</v>
      </c>
      <c r="V1409" s="122">
        <v>4.469</v>
      </c>
      <c r="W1409" s="122">
        <v>4.791</v>
      </c>
      <c r="X1409" s="122">
        <v>4.707</v>
      </c>
      <c r="Y1409" s="122">
        <v>4.749</v>
      </c>
      <c r="Z1409" s="122"/>
      <c r="AA1409" s="122"/>
      <c r="AB1409" s="122"/>
      <c r="AC1409" s="122"/>
      <c r="AD1409" s="122"/>
      <c r="AE1409" s="122"/>
      <c r="AF1409" s="9">
        <f t="shared" si="1"/>
        <v>1409</v>
      </c>
    </row>
    <row r="1410" ht="15.75" customHeight="1">
      <c r="A1410" s="116">
        <v>43672.0</v>
      </c>
      <c r="B1410" s="122">
        <v>2.885</v>
      </c>
      <c r="C1410" s="122">
        <v>2.665</v>
      </c>
      <c r="D1410" s="122">
        <v>2.775</v>
      </c>
      <c r="E1410" s="123">
        <v>3.107</v>
      </c>
      <c r="F1410" s="122">
        <v>2.942</v>
      </c>
      <c r="G1410" s="123">
        <v>3.025</v>
      </c>
      <c r="H1410" s="122">
        <v>3.255</v>
      </c>
      <c r="I1410" s="123">
        <v>3.064</v>
      </c>
      <c r="J1410" s="122">
        <v>3.16</v>
      </c>
      <c r="K1410" s="123">
        <v>3.444</v>
      </c>
      <c r="L1410" s="122">
        <v>3.291</v>
      </c>
      <c r="M1410" s="123">
        <v>3.367</v>
      </c>
      <c r="N1410" s="122">
        <v>3.632</v>
      </c>
      <c r="O1410" s="123">
        <v>3.518</v>
      </c>
      <c r="P1410" s="122">
        <v>3.575</v>
      </c>
      <c r="Q1410" s="123">
        <v>4.024</v>
      </c>
      <c r="R1410" s="122">
        <v>3.899</v>
      </c>
      <c r="S1410" s="122">
        <v>3.962</v>
      </c>
      <c r="T1410" s="122">
        <v>4.506</v>
      </c>
      <c r="U1410" s="122">
        <v>4.442</v>
      </c>
      <c r="V1410" s="122">
        <v>4.474</v>
      </c>
      <c r="W1410" s="122">
        <v>4.789</v>
      </c>
      <c r="X1410" s="122">
        <v>4.7</v>
      </c>
      <c r="Y1410" s="122">
        <v>4.745</v>
      </c>
      <c r="Z1410" s="122"/>
      <c r="AA1410" s="122"/>
      <c r="AB1410" s="122"/>
      <c r="AC1410" s="122"/>
      <c r="AD1410" s="122"/>
      <c r="AE1410" s="122"/>
      <c r="AF1410" s="9">
        <f t="shared" si="1"/>
        <v>1410</v>
      </c>
    </row>
    <row r="1411" ht="15.75" customHeight="1">
      <c r="A1411" s="116">
        <v>43671.0</v>
      </c>
      <c r="B1411" s="122">
        <v>2.885</v>
      </c>
      <c r="C1411" s="122">
        <v>2.645</v>
      </c>
      <c r="D1411" s="122">
        <v>2.765</v>
      </c>
      <c r="E1411" s="123">
        <v>3.127</v>
      </c>
      <c r="F1411" s="122">
        <v>2.923</v>
      </c>
      <c r="G1411" s="123">
        <v>3.025</v>
      </c>
      <c r="H1411" s="122">
        <v>3.237</v>
      </c>
      <c r="I1411" s="123">
        <v>3.02</v>
      </c>
      <c r="J1411" s="122">
        <v>3.129</v>
      </c>
      <c r="K1411" s="123">
        <v>3.426</v>
      </c>
      <c r="L1411" s="122">
        <v>3.273</v>
      </c>
      <c r="M1411" s="123">
        <v>3.35</v>
      </c>
      <c r="N1411" s="122">
        <v>3.615</v>
      </c>
      <c r="O1411" s="123">
        <v>3.526</v>
      </c>
      <c r="P1411" s="122">
        <v>3.571</v>
      </c>
      <c r="Q1411" s="123">
        <v>4.014</v>
      </c>
      <c r="R1411" s="122">
        <v>3.899</v>
      </c>
      <c r="S1411" s="122">
        <v>3.957</v>
      </c>
      <c r="T1411" s="122">
        <v>4.496</v>
      </c>
      <c r="U1411" s="122">
        <v>4.441</v>
      </c>
      <c r="V1411" s="122">
        <v>4.469</v>
      </c>
      <c r="W1411" s="122">
        <v>4.778</v>
      </c>
      <c r="X1411" s="122">
        <v>4.694</v>
      </c>
      <c r="Y1411" s="122">
        <v>4.736</v>
      </c>
      <c r="Z1411" s="122"/>
      <c r="AA1411" s="122"/>
      <c r="AB1411" s="122"/>
      <c r="AC1411" s="122"/>
      <c r="AD1411" s="122"/>
      <c r="AE1411" s="122"/>
      <c r="AF1411" s="9">
        <f t="shared" si="1"/>
        <v>1411</v>
      </c>
    </row>
    <row r="1412" ht="15.75" customHeight="1">
      <c r="A1412" s="116">
        <v>43670.0</v>
      </c>
      <c r="B1412" s="122">
        <v>2.85</v>
      </c>
      <c r="C1412" s="122">
        <v>2.537</v>
      </c>
      <c r="D1412" s="122">
        <v>2.694</v>
      </c>
      <c r="E1412" s="123">
        <v>3.124</v>
      </c>
      <c r="F1412" s="122">
        <v>2.937</v>
      </c>
      <c r="G1412" s="123">
        <v>3.031</v>
      </c>
      <c r="H1412" s="122">
        <v>3.253</v>
      </c>
      <c r="I1412" s="123">
        <v>3.033</v>
      </c>
      <c r="J1412" s="122">
        <v>3.143</v>
      </c>
      <c r="K1412" s="123">
        <v>3.458</v>
      </c>
      <c r="L1412" s="122">
        <v>3.273</v>
      </c>
      <c r="M1412" s="123">
        <v>3.365</v>
      </c>
      <c r="N1412" s="122">
        <v>3.663</v>
      </c>
      <c r="O1412" s="123">
        <v>3.512</v>
      </c>
      <c r="P1412" s="122">
        <v>3.588</v>
      </c>
      <c r="Q1412" s="123">
        <v>4.003</v>
      </c>
      <c r="R1412" s="122">
        <v>3.885</v>
      </c>
      <c r="S1412" s="122">
        <v>3.944</v>
      </c>
      <c r="T1412" s="122">
        <v>4.528</v>
      </c>
      <c r="U1412" s="122">
        <v>4.45</v>
      </c>
      <c r="V1412" s="122">
        <v>4.489</v>
      </c>
      <c r="W1412" s="122">
        <v>4.807</v>
      </c>
      <c r="X1412" s="122">
        <v>4.728</v>
      </c>
      <c r="Y1412" s="122">
        <v>4.768</v>
      </c>
      <c r="Z1412" s="122"/>
      <c r="AA1412" s="122"/>
      <c r="AB1412" s="122"/>
      <c r="AC1412" s="122"/>
      <c r="AD1412" s="122"/>
      <c r="AE1412" s="122"/>
      <c r="AF1412" s="9">
        <f t="shared" si="1"/>
        <v>1412</v>
      </c>
    </row>
    <row r="1413" ht="15.75" customHeight="1">
      <c r="A1413" s="116">
        <v>43669.0</v>
      </c>
      <c r="B1413" s="122">
        <v>2.84</v>
      </c>
      <c r="C1413" s="122">
        <v>2.59</v>
      </c>
      <c r="D1413" s="122">
        <v>2.715</v>
      </c>
      <c r="E1413" s="123">
        <v>3.064</v>
      </c>
      <c r="F1413" s="122">
        <v>2.809</v>
      </c>
      <c r="G1413" s="123">
        <v>2.937</v>
      </c>
      <c r="H1413" s="122">
        <v>3.178</v>
      </c>
      <c r="I1413" s="123">
        <v>2.928</v>
      </c>
      <c r="J1413" s="122">
        <v>3.053</v>
      </c>
      <c r="K1413" s="123">
        <v>3.409</v>
      </c>
      <c r="L1413" s="122">
        <v>3.214</v>
      </c>
      <c r="M1413" s="123">
        <v>3.311</v>
      </c>
      <c r="N1413" s="122">
        <v>3.639</v>
      </c>
      <c r="O1413" s="123">
        <v>3.499</v>
      </c>
      <c r="P1413" s="122">
        <v>3.569</v>
      </c>
      <c r="Q1413" s="123">
        <v>4.023</v>
      </c>
      <c r="R1413" s="122">
        <v>3.895</v>
      </c>
      <c r="S1413" s="122">
        <v>3.959</v>
      </c>
      <c r="T1413" s="122">
        <v>4.529</v>
      </c>
      <c r="U1413" s="122">
        <v>4.446</v>
      </c>
      <c r="V1413" s="122">
        <v>4.488</v>
      </c>
      <c r="W1413" s="122">
        <v>4.808</v>
      </c>
      <c r="X1413" s="122">
        <v>4.729</v>
      </c>
      <c r="Y1413" s="122">
        <v>4.769</v>
      </c>
      <c r="Z1413" s="122"/>
      <c r="AA1413" s="122"/>
      <c r="AB1413" s="122"/>
      <c r="AC1413" s="122"/>
      <c r="AD1413" s="122"/>
      <c r="AE1413" s="122"/>
      <c r="AF1413" s="9">
        <f t="shared" si="1"/>
        <v>1413</v>
      </c>
    </row>
    <row r="1414" ht="15.75" customHeight="1">
      <c r="A1414" s="116">
        <v>43668.0</v>
      </c>
      <c r="B1414" s="122">
        <v>2.815</v>
      </c>
      <c r="C1414" s="122">
        <v>2.535</v>
      </c>
      <c r="D1414" s="122">
        <v>2.675</v>
      </c>
      <c r="E1414" s="123">
        <v>3.071</v>
      </c>
      <c r="F1414" s="122">
        <v>2.846</v>
      </c>
      <c r="G1414" s="123">
        <v>2.959</v>
      </c>
      <c r="H1414" s="122">
        <v>3.185</v>
      </c>
      <c r="I1414" s="123">
        <v>2.927</v>
      </c>
      <c r="J1414" s="122">
        <v>3.056</v>
      </c>
      <c r="K1414" s="123">
        <v>3.41</v>
      </c>
      <c r="L1414" s="122">
        <v>3.216</v>
      </c>
      <c r="M1414" s="123">
        <v>3.313</v>
      </c>
      <c r="N1414" s="122">
        <v>3.634</v>
      </c>
      <c r="O1414" s="123">
        <v>3.505</v>
      </c>
      <c r="P1414" s="122">
        <v>3.57</v>
      </c>
      <c r="Q1414" s="123">
        <v>4.03</v>
      </c>
      <c r="R1414" s="122">
        <v>3.906</v>
      </c>
      <c r="S1414" s="122">
        <v>3.968</v>
      </c>
      <c r="T1414" s="122">
        <v>4.509</v>
      </c>
      <c r="U1414" s="122">
        <v>4.432</v>
      </c>
      <c r="V1414" s="122">
        <v>4.471</v>
      </c>
      <c r="W1414" s="122">
        <v>4.789</v>
      </c>
      <c r="X1414" s="122">
        <v>4.714</v>
      </c>
      <c r="Y1414" s="122">
        <v>4.752</v>
      </c>
      <c r="Z1414" s="122"/>
      <c r="AA1414" s="122"/>
      <c r="AB1414" s="122"/>
      <c r="AC1414" s="122"/>
      <c r="AD1414" s="122"/>
      <c r="AE1414" s="122"/>
      <c r="AF1414" s="9">
        <f t="shared" si="1"/>
        <v>1414</v>
      </c>
    </row>
    <row r="1415" ht="15.75" customHeight="1">
      <c r="A1415" s="116">
        <v>43665.0</v>
      </c>
      <c r="B1415" s="122">
        <v>2.83</v>
      </c>
      <c r="C1415" s="122">
        <v>2.58</v>
      </c>
      <c r="D1415" s="122">
        <v>2.705</v>
      </c>
      <c r="E1415" s="123">
        <v>3.009</v>
      </c>
      <c r="F1415" s="122">
        <v>2.734</v>
      </c>
      <c r="G1415" s="123">
        <v>2.872</v>
      </c>
      <c r="H1415" s="122">
        <v>3.129</v>
      </c>
      <c r="I1415" s="123">
        <v>2.849</v>
      </c>
      <c r="J1415" s="122">
        <v>2.989</v>
      </c>
      <c r="K1415" s="123">
        <v>3.373</v>
      </c>
      <c r="L1415" s="122">
        <v>3.173</v>
      </c>
      <c r="M1415" s="123">
        <v>3.273</v>
      </c>
      <c r="N1415" s="122">
        <v>3.616</v>
      </c>
      <c r="O1415" s="123">
        <v>3.496</v>
      </c>
      <c r="P1415" s="122">
        <v>3.556</v>
      </c>
      <c r="Q1415" s="123">
        <v>4.091</v>
      </c>
      <c r="R1415" s="122">
        <v>3.968</v>
      </c>
      <c r="S1415" s="122">
        <v>4.03</v>
      </c>
      <c r="T1415" s="122">
        <v>4.541</v>
      </c>
      <c r="U1415" s="122">
        <v>4.446</v>
      </c>
      <c r="V1415" s="122">
        <v>4.494</v>
      </c>
      <c r="W1415" s="122">
        <v>4.802</v>
      </c>
      <c r="X1415" s="122">
        <v>4.711</v>
      </c>
      <c r="Y1415" s="122">
        <v>4.757</v>
      </c>
      <c r="Z1415" s="122"/>
      <c r="AA1415" s="122"/>
      <c r="AB1415" s="122"/>
      <c r="AC1415" s="122"/>
      <c r="AD1415" s="122"/>
      <c r="AE1415" s="122"/>
      <c r="AF1415" s="9">
        <f t="shared" si="1"/>
        <v>1415</v>
      </c>
    </row>
    <row r="1416" ht="15.75" customHeight="1">
      <c r="A1416" s="116">
        <v>43664.0</v>
      </c>
      <c r="B1416" s="122">
        <v>2.908</v>
      </c>
      <c r="C1416" s="122">
        <v>2.67</v>
      </c>
      <c r="D1416" s="122">
        <v>2.789</v>
      </c>
      <c r="E1416" s="123">
        <v>3.217</v>
      </c>
      <c r="F1416" s="122">
        <v>3.024</v>
      </c>
      <c r="G1416" s="123">
        <v>3.121</v>
      </c>
      <c r="H1416" s="122">
        <v>3.355</v>
      </c>
      <c r="I1416" s="123">
        <v>3.171</v>
      </c>
      <c r="J1416" s="122">
        <v>3.263</v>
      </c>
      <c r="K1416" s="123">
        <v>3.523</v>
      </c>
      <c r="L1416" s="122">
        <v>3.384</v>
      </c>
      <c r="M1416" s="123">
        <v>3.453</v>
      </c>
      <c r="N1416" s="122">
        <v>3.69</v>
      </c>
      <c r="O1416" s="123">
        <v>3.596</v>
      </c>
      <c r="P1416" s="122">
        <v>3.643</v>
      </c>
      <c r="Q1416" s="123">
        <v>4.144</v>
      </c>
      <c r="R1416" s="122">
        <v>4.018</v>
      </c>
      <c r="S1416" s="122">
        <v>4.081</v>
      </c>
      <c r="T1416" s="122">
        <v>4.572</v>
      </c>
      <c r="U1416" s="122">
        <v>4.487</v>
      </c>
      <c r="V1416" s="122">
        <v>4.53</v>
      </c>
      <c r="W1416" s="122">
        <v>4.81</v>
      </c>
      <c r="X1416" s="122">
        <v>4.735</v>
      </c>
      <c r="Y1416" s="122">
        <v>4.773</v>
      </c>
      <c r="Z1416" s="122"/>
      <c r="AA1416" s="122"/>
      <c r="AB1416" s="122"/>
      <c r="AC1416" s="122"/>
      <c r="AD1416" s="122"/>
      <c r="AE1416" s="122"/>
      <c r="AF1416" s="9">
        <f t="shared" si="1"/>
        <v>1416</v>
      </c>
    </row>
    <row r="1417" ht="15.75" customHeight="1">
      <c r="A1417" s="116">
        <v>43663.0</v>
      </c>
      <c r="B1417" s="122">
        <v>2.975</v>
      </c>
      <c r="C1417" s="122">
        <v>2.74</v>
      </c>
      <c r="D1417" s="122">
        <v>2.858</v>
      </c>
      <c r="E1417" s="123">
        <v>3.237</v>
      </c>
      <c r="F1417" s="122">
        <v>3.04</v>
      </c>
      <c r="G1417" s="123">
        <v>3.139</v>
      </c>
      <c r="H1417" s="122">
        <v>3.382</v>
      </c>
      <c r="I1417" s="123">
        <v>3.205</v>
      </c>
      <c r="J1417" s="122">
        <v>3.294</v>
      </c>
      <c r="K1417" s="123">
        <v>3.537</v>
      </c>
      <c r="L1417" s="122">
        <v>3.408</v>
      </c>
      <c r="M1417" s="123">
        <v>3.472</v>
      </c>
      <c r="N1417" s="122">
        <v>3.691</v>
      </c>
      <c r="O1417" s="123">
        <v>3.611</v>
      </c>
      <c r="P1417" s="122">
        <v>3.651</v>
      </c>
      <c r="Q1417" s="123">
        <v>4.145</v>
      </c>
      <c r="R1417" s="122">
        <v>4.02</v>
      </c>
      <c r="S1417" s="122">
        <v>4.083</v>
      </c>
      <c r="T1417" s="122">
        <v>4.568</v>
      </c>
      <c r="U1417" s="122">
        <v>4.496</v>
      </c>
      <c r="V1417" s="122">
        <v>4.532</v>
      </c>
      <c r="W1417" s="122">
        <v>4.831</v>
      </c>
      <c r="X1417" s="122">
        <v>4.733</v>
      </c>
      <c r="Y1417" s="122">
        <v>4.782</v>
      </c>
      <c r="Z1417" s="122"/>
      <c r="AA1417" s="122"/>
      <c r="AB1417" s="122"/>
      <c r="AC1417" s="122"/>
      <c r="AD1417" s="122"/>
      <c r="AE1417" s="122"/>
      <c r="AF1417" s="9">
        <f t="shared" si="1"/>
        <v>1417</v>
      </c>
    </row>
    <row r="1418" ht="15.75" customHeight="1">
      <c r="A1418" s="116">
        <v>43662.0</v>
      </c>
      <c r="B1418" s="122">
        <v>3.017</v>
      </c>
      <c r="C1418" s="122">
        <v>2.801</v>
      </c>
      <c r="D1418" s="122">
        <v>2.909</v>
      </c>
      <c r="E1418" s="123">
        <v>3.244</v>
      </c>
      <c r="F1418" s="122">
        <v>3.052</v>
      </c>
      <c r="G1418" s="123">
        <v>3.148</v>
      </c>
      <c r="H1418" s="122">
        <v>3.387</v>
      </c>
      <c r="I1418" s="123">
        <v>3.216</v>
      </c>
      <c r="J1418" s="122">
        <v>3.302</v>
      </c>
      <c r="K1418" s="123">
        <v>3.551</v>
      </c>
      <c r="L1418" s="122">
        <v>3.426</v>
      </c>
      <c r="M1418" s="123">
        <v>3.489</v>
      </c>
      <c r="N1418" s="122">
        <v>3.715</v>
      </c>
      <c r="O1418" s="123">
        <v>3.636</v>
      </c>
      <c r="P1418" s="122">
        <v>3.676</v>
      </c>
      <c r="Q1418" s="123">
        <v>4.145</v>
      </c>
      <c r="R1418" s="122">
        <v>4.02</v>
      </c>
      <c r="S1418" s="122">
        <v>4.083</v>
      </c>
      <c r="T1418" s="122">
        <v>4.583</v>
      </c>
      <c r="U1418" s="122">
        <v>4.505</v>
      </c>
      <c r="V1418" s="122">
        <v>4.544</v>
      </c>
      <c r="W1418" s="122">
        <v>4.837</v>
      </c>
      <c r="X1418" s="122">
        <v>4.75</v>
      </c>
      <c r="Y1418" s="122">
        <v>4.794</v>
      </c>
      <c r="Z1418" s="122"/>
      <c r="AA1418" s="122"/>
      <c r="AB1418" s="122"/>
      <c r="AC1418" s="122"/>
      <c r="AD1418" s="122"/>
      <c r="AE1418" s="122"/>
      <c r="AF1418" s="9">
        <f t="shared" si="1"/>
        <v>1418</v>
      </c>
    </row>
    <row r="1419" ht="15.75" customHeight="1">
      <c r="A1419" s="116">
        <v>43661.0</v>
      </c>
      <c r="B1419" s="122">
        <v>3.038</v>
      </c>
      <c r="C1419" s="122">
        <v>2.811</v>
      </c>
      <c r="D1419" s="122">
        <v>2.925</v>
      </c>
      <c r="E1419" s="123">
        <v>3.249</v>
      </c>
      <c r="F1419" s="122">
        <v>3.058</v>
      </c>
      <c r="G1419" s="123">
        <v>3.154</v>
      </c>
      <c r="H1419" s="122">
        <v>3.383</v>
      </c>
      <c r="I1419" s="123">
        <v>3.227</v>
      </c>
      <c r="J1419" s="122">
        <v>3.305</v>
      </c>
      <c r="K1419" s="123">
        <v>3.552</v>
      </c>
      <c r="L1419" s="122">
        <v>3.43</v>
      </c>
      <c r="M1419" s="123">
        <v>3.491</v>
      </c>
      <c r="N1419" s="122">
        <v>3.721</v>
      </c>
      <c r="O1419" s="123">
        <v>3.633</v>
      </c>
      <c r="P1419" s="122">
        <v>3.677</v>
      </c>
      <c r="Q1419" s="123">
        <v>4.15</v>
      </c>
      <c r="R1419" s="122">
        <v>4.015</v>
      </c>
      <c r="S1419" s="122">
        <v>4.083</v>
      </c>
      <c r="T1419" s="122">
        <v>4.588</v>
      </c>
      <c r="U1419" s="122">
        <v>4.518</v>
      </c>
      <c r="V1419" s="122">
        <v>4.553</v>
      </c>
      <c r="W1419" s="122">
        <v>4.846</v>
      </c>
      <c r="X1419" s="122">
        <v>4.771</v>
      </c>
      <c r="Y1419" s="122">
        <v>4.809</v>
      </c>
      <c r="Z1419" s="122"/>
      <c r="AA1419" s="122"/>
      <c r="AB1419" s="122"/>
      <c r="AC1419" s="122"/>
      <c r="AD1419" s="122"/>
      <c r="AE1419" s="122"/>
      <c r="AF1419" s="9">
        <f t="shared" si="1"/>
        <v>1419</v>
      </c>
    </row>
    <row r="1420" ht="15.75" customHeight="1">
      <c r="A1420" s="116">
        <v>43658.0</v>
      </c>
      <c r="B1420" s="122">
        <v>3.078</v>
      </c>
      <c r="C1420" s="122">
        <v>2.84</v>
      </c>
      <c r="D1420" s="122">
        <v>2.959</v>
      </c>
      <c r="E1420" s="123">
        <v>3.288</v>
      </c>
      <c r="F1420" s="122">
        <v>3.121</v>
      </c>
      <c r="G1420" s="123">
        <v>3.205</v>
      </c>
      <c r="H1420" s="122">
        <v>3.412</v>
      </c>
      <c r="I1420" s="123">
        <v>3.26</v>
      </c>
      <c r="J1420" s="122">
        <v>3.336</v>
      </c>
      <c r="K1420" s="123">
        <v>3.584</v>
      </c>
      <c r="L1420" s="122">
        <v>3.456</v>
      </c>
      <c r="M1420" s="123">
        <v>3.52</v>
      </c>
      <c r="N1420" s="122">
        <v>3.756</v>
      </c>
      <c r="O1420" s="123">
        <v>3.651</v>
      </c>
      <c r="P1420" s="122">
        <v>3.704</v>
      </c>
      <c r="Q1420" s="123">
        <v>4.194</v>
      </c>
      <c r="R1420" s="122">
        <v>4.054</v>
      </c>
      <c r="S1420" s="122">
        <v>4.124</v>
      </c>
      <c r="T1420" s="122">
        <v>4.601</v>
      </c>
      <c r="U1420" s="122">
        <v>4.52</v>
      </c>
      <c r="V1420" s="122">
        <v>4.561</v>
      </c>
      <c r="W1420" s="122">
        <v>4.903</v>
      </c>
      <c r="X1420" s="122">
        <v>4.79</v>
      </c>
      <c r="Y1420" s="122">
        <v>4.847</v>
      </c>
      <c r="Z1420" s="122"/>
      <c r="AA1420" s="122"/>
      <c r="AB1420" s="122"/>
      <c r="AC1420" s="122"/>
      <c r="AD1420" s="122"/>
      <c r="AE1420" s="122"/>
      <c r="AF1420" s="9">
        <f t="shared" si="1"/>
        <v>1420</v>
      </c>
    </row>
    <row r="1421" ht="15.75" customHeight="1">
      <c r="A1421" s="116">
        <v>43657.0</v>
      </c>
      <c r="B1421" s="122">
        <v>3.176</v>
      </c>
      <c r="C1421" s="122">
        <v>2.955</v>
      </c>
      <c r="D1421" s="122">
        <v>3.066</v>
      </c>
      <c r="E1421" s="123">
        <v>3.34</v>
      </c>
      <c r="F1421" s="122">
        <v>3.209</v>
      </c>
      <c r="G1421" s="123">
        <v>3.275</v>
      </c>
      <c r="H1421" s="122">
        <v>3.462</v>
      </c>
      <c r="I1421" s="123">
        <v>3.322</v>
      </c>
      <c r="J1421" s="122">
        <v>3.392</v>
      </c>
      <c r="K1421" s="123">
        <v>3.618</v>
      </c>
      <c r="L1421" s="122">
        <v>3.506</v>
      </c>
      <c r="M1421" s="123">
        <v>3.562</v>
      </c>
      <c r="N1421" s="122">
        <v>3.774</v>
      </c>
      <c r="O1421" s="123">
        <v>3.689</v>
      </c>
      <c r="P1421" s="122">
        <v>3.732</v>
      </c>
      <c r="Q1421" s="123">
        <v>4.21</v>
      </c>
      <c r="R1421" s="122">
        <v>4.076</v>
      </c>
      <c r="S1421" s="122">
        <v>4.143</v>
      </c>
      <c r="T1421" s="122">
        <v>4.581</v>
      </c>
      <c r="U1421" s="122">
        <v>4.534</v>
      </c>
      <c r="V1421" s="122">
        <v>4.558</v>
      </c>
      <c r="W1421" s="122">
        <v>4.863</v>
      </c>
      <c r="X1421" s="122">
        <v>4.796</v>
      </c>
      <c r="Y1421" s="122">
        <v>4.83</v>
      </c>
      <c r="Z1421" s="122"/>
      <c r="AA1421" s="122"/>
      <c r="AB1421" s="122"/>
      <c r="AC1421" s="122"/>
      <c r="AD1421" s="122"/>
      <c r="AE1421" s="122"/>
      <c r="AF1421" s="9">
        <f t="shared" si="1"/>
        <v>1421</v>
      </c>
    </row>
    <row r="1422" ht="15.75" customHeight="1">
      <c r="A1422" s="116">
        <v>43656.0</v>
      </c>
      <c r="B1422" s="122">
        <v>3.218</v>
      </c>
      <c r="C1422" s="122">
        <v>2.993</v>
      </c>
      <c r="D1422" s="122">
        <v>3.106</v>
      </c>
      <c r="E1422" s="123">
        <v>3.377</v>
      </c>
      <c r="F1422" s="122">
        <v>3.241</v>
      </c>
      <c r="G1422" s="123">
        <v>3.309</v>
      </c>
      <c r="H1422" s="122">
        <v>3.5</v>
      </c>
      <c r="I1422" s="123">
        <v>3.376</v>
      </c>
      <c r="J1422" s="122">
        <v>3.438</v>
      </c>
      <c r="K1422" s="123">
        <v>3.646</v>
      </c>
      <c r="L1422" s="122">
        <v>3.544</v>
      </c>
      <c r="M1422" s="123">
        <v>3.595</v>
      </c>
      <c r="N1422" s="122">
        <v>3.791</v>
      </c>
      <c r="O1422" s="123">
        <v>3.712</v>
      </c>
      <c r="P1422" s="122">
        <v>3.752</v>
      </c>
      <c r="Q1422" s="123">
        <v>4.235</v>
      </c>
      <c r="R1422" s="122">
        <v>4.108</v>
      </c>
      <c r="S1422" s="122">
        <v>4.172</v>
      </c>
      <c r="T1422" s="122">
        <v>4.638</v>
      </c>
      <c r="U1422" s="122">
        <v>4.552</v>
      </c>
      <c r="V1422" s="122">
        <v>4.595</v>
      </c>
      <c r="W1422" s="122">
        <v>4.962</v>
      </c>
      <c r="X1422" s="122">
        <v>4.848</v>
      </c>
      <c r="Y1422" s="122">
        <v>4.905</v>
      </c>
      <c r="Z1422" s="122"/>
      <c r="AA1422" s="122"/>
      <c r="AB1422" s="122"/>
      <c r="AC1422" s="122"/>
      <c r="AD1422" s="122"/>
      <c r="AE1422" s="122"/>
      <c r="AF1422" s="9">
        <f t="shared" si="1"/>
        <v>1422</v>
      </c>
    </row>
    <row r="1423" ht="15.75" customHeight="1">
      <c r="A1423" s="116">
        <v>43655.0</v>
      </c>
      <c r="B1423" s="122">
        <v>3.226</v>
      </c>
      <c r="C1423" s="122">
        <v>3.02</v>
      </c>
      <c r="D1423" s="122">
        <v>3.123</v>
      </c>
      <c r="E1423" s="123">
        <v>3.403</v>
      </c>
      <c r="F1423" s="122">
        <v>3.28</v>
      </c>
      <c r="G1423" s="123">
        <v>3.342</v>
      </c>
      <c r="H1423" s="122">
        <v>3.555</v>
      </c>
      <c r="I1423" s="123">
        <v>3.406</v>
      </c>
      <c r="J1423" s="122">
        <v>3.481</v>
      </c>
      <c r="K1423" s="123">
        <v>3.694</v>
      </c>
      <c r="L1423" s="122">
        <v>3.573</v>
      </c>
      <c r="M1423" s="123">
        <v>3.633</v>
      </c>
      <c r="N1423" s="122">
        <v>3.832</v>
      </c>
      <c r="O1423" s="123">
        <v>3.74</v>
      </c>
      <c r="P1423" s="122">
        <v>3.786</v>
      </c>
      <c r="Q1423" s="123">
        <v>4.237</v>
      </c>
      <c r="R1423" s="122">
        <v>4.11</v>
      </c>
      <c r="S1423" s="122">
        <v>4.174</v>
      </c>
      <c r="T1423" s="122">
        <v>4.657</v>
      </c>
      <c r="U1423" s="122">
        <v>4.567</v>
      </c>
      <c r="V1423" s="122">
        <v>4.612</v>
      </c>
      <c r="W1423" s="122">
        <v>4.984</v>
      </c>
      <c r="X1423" s="122">
        <v>4.881</v>
      </c>
      <c r="Y1423" s="122">
        <v>4.933</v>
      </c>
      <c r="Z1423" s="122"/>
      <c r="AA1423" s="122"/>
      <c r="AB1423" s="122"/>
      <c r="AC1423" s="122"/>
      <c r="AD1423" s="122"/>
      <c r="AE1423" s="122"/>
      <c r="AF1423" s="9">
        <f t="shared" si="1"/>
        <v>1423</v>
      </c>
    </row>
    <row r="1424" ht="15.75" customHeight="1">
      <c r="A1424" s="116">
        <v>43654.0</v>
      </c>
      <c r="B1424" s="122">
        <v>3.223</v>
      </c>
      <c r="C1424" s="122">
        <v>3.009</v>
      </c>
      <c r="D1424" s="122">
        <v>3.116</v>
      </c>
      <c r="E1424" s="123">
        <v>3.406</v>
      </c>
      <c r="F1424" s="122">
        <v>3.277</v>
      </c>
      <c r="G1424" s="123">
        <v>3.342</v>
      </c>
      <c r="H1424" s="122">
        <v>3.562</v>
      </c>
      <c r="I1424" s="123">
        <v>3.411</v>
      </c>
      <c r="J1424" s="122">
        <v>3.487</v>
      </c>
      <c r="K1424" s="123">
        <v>3.697</v>
      </c>
      <c r="L1424" s="122">
        <v>3.581</v>
      </c>
      <c r="M1424" s="123">
        <v>3.639</v>
      </c>
      <c r="N1424" s="122">
        <v>3.831</v>
      </c>
      <c r="O1424" s="123">
        <v>3.75</v>
      </c>
      <c r="P1424" s="122">
        <v>3.791</v>
      </c>
      <c r="Q1424" s="123">
        <v>4.24</v>
      </c>
      <c r="R1424" s="122">
        <v>4.115</v>
      </c>
      <c r="S1424" s="122">
        <v>4.178</v>
      </c>
      <c r="T1424" s="122">
        <v>4.657</v>
      </c>
      <c r="U1424" s="122">
        <v>4.576</v>
      </c>
      <c r="V1424" s="122">
        <v>4.617</v>
      </c>
      <c r="W1424" s="122">
        <v>4.986</v>
      </c>
      <c r="X1424" s="122">
        <v>4.886</v>
      </c>
      <c r="Y1424" s="122">
        <v>4.936</v>
      </c>
      <c r="Z1424" s="122"/>
      <c r="AA1424" s="122"/>
      <c r="AB1424" s="122"/>
      <c r="AC1424" s="122"/>
      <c r="AD1424" s="122"/>
      <c r="AE1424" s="122"/>
      <c r="AF1424" s="9">
        <f t="shared" si="1"/>
        <v>1424</v>
      </c>
    </row>
    <row r="1425" ht="15.75" customHeight="1">
      <c r="A1425" s="116">
        <v>43651.0</v>
      </c>
      <c r="B1425" s="122">
        <v>3.221</v>
      </c>
      <c r="C1425" s="122">
        <v>3.005</v>
      </c>
      <c r="D1425" s="122">
        <v>3.113</v>
      </c>
      <c r="E1425" s="123">
        <v>3.439</v>
      </c>
      <c r="F1425" s="122">
        <v>3.283</v>
      </c>
      <c r="G1425" s="123">
        <v>3.361</v>
      </c>
      <c r="H1425" s="122">
        <v>3.584</v>
      </c>
      <c r="I1425" s="123">
        <v>3.41</v>
      </c>
      <c r="J1425" s="122">
        <v>3.497</v>
      </c>
      <c r="K1425" s="123">
        <v>3.706</v>
      </c>
      <c r="L1425" s="122">
        <v>3.582</v>
      </c>
      <c r="M1425" s="123">
        <v>3.644</v>
      </c>
      <c r="N1425" s="122">
        <v>3.828</v>
      </c>
      <c r="O1425" s="123">
        <v>3.753</v>
      </c>
      <c r="P1425" s="122">
        <v>3.791</v>
      </c>
      <c r="Q1425" s="123">
        <v>4.252</v>
      </c>
      <c r="R1425" s="122">
        <v>4.116</v>
      </c>
      <c r="S1425" s="122">
        <v>4.184</v>
      </c>
      <c r="T1425" s="122">
        <v>4.655</v>
      </c>
      <c r="U1425" s="122">
        <v>4.581</v>
      </c>
      <c r="V1425" s="122">
        <v>4.618</v>
      </c>
      <c r="W1425" s="122">
        <v>4.995</v>
      </c>
      <c r="X1425" s="122">
        <v>4.9</v>
      </c>
      <c r="Y1425" s="122">
        <v>4.948</v>
      </c>
      <c r="Z1425" s="122"/>
      <c r="AA1425" s="122"/>
      <c r="AB1425" s="122"/>
      <c r="AC1425" s="122"/>
      <c r="AD1425" s="122"/>
      <c r="AE1425" s="122"/>
      <c r="AF1425" s="9">
        <f t="shared" si="1"/>
        <v>1425</v>
      </c>
    </row>
    <row r="1426" ht="15.75" customHeight="1">
      <c r="A1426" s="116">
        <v>43650.0</v>
      </c>
      <c r="B1426" s="122">
        <v>3.225</v>
      </c>
      <c r="C1426" s="122">
        <v>3.005</v>
      </c>
      <c r="D1426" s="122">
        <v>3.115</v>
      </c>
      <c r="E1426" s="123">
        <v>3.435</v>
      </c>
      <c r="F1426" s="122">
        <v>3.276</v>
      </c>
      <c r="G1426" s="123">
        <v>3.356</v>
      </c>
      <c r="H1426" s="122">
        <v>3.578</v>
      </c>
      <c r="I1426" s="123">
        <v>3.423</v>
      </c>
      <c r="J1426" s="122">
        <v>3.501</v>
      </c>
      <c r="K1426" s="123">
        <v>3.71</v>
      </c>
      <c r="L1426" s="122">
        <v>3.59</v>
      </c>
      <c r="M1426" s="123">
        <v>3.65</v>
      </c>
      <c r="N1426" s="122">
        <v>3.842</v>
      </c>
      <c r="O1426" s="123">
        <v>3.757</v>
      </c>
      <c r="P1426" s="122">
        <v>3.8</v>
      </c>
      <c r="Q1426" s="123">
        <v>4.254</v>
      </c>
      <c r="R1426" s="122">
        <v>4.119</v>
      </c>
      <c r="S1426" s="122">
        <v>4.187</v>
      </c>
      <c r="T1426" s="122">
        <v>4.67</v>
      </c>
      <c r="U1426" s="122">
        <v>4.579</v>
      </c>
      <c r="V1426" s="122">
        <v>4.625</v>
      </c>
      <c r="W1426" s="122">
        <v>5.017</v>
      </c>
      <c r="X1426" s="122">
        <v>4.916</v>
      </c>
      <c r="Y1426" s="122">
        <v>4.967</v>
      </c>
      <c r="Z1426" s="122"/>
      <c r="AA1426" s="122"/>
      <c r="AB1426" s="122"/>
      <c r="AC1426" s="122"/>
      <c r="AD1426" s="122"/>
      <c r="AE1426" s="122"/>
      <c r="AF1426" s="9">
        <f t="shared" si="1"/>
        <v>1426</v>
      </c>
    </row>
    <row r="1427" ht="15.75" customHeight="1">
      <c r="A1427" s="116">
        <v>43649.0</v>
      </c>
      <c r="B1427" s="122">
        <v>3.227</v>
      </c>
      <c r="C1427" s="122">
        <v>3.016</v>
      </c>
      <c r="D1427" s="122">
        <v>3.122</v>
      </c>
      <c r="E1427" s="123">
        <v>3.465</v>
      </c>
      <c r="F1427" s="122">
        <v>3.326</v>
      </c>
      <c r="G1427" s="123">
        <v>3.396</v>
      </c>
      <c r="H1427" s="122">
        <v>3.591</v>
      </c>
      <c r="I1427" s="123">
        <v>3.46</v>
      </c>
      <c r="J1427" s="122">
        <v>3.526</v>
      </c>
      <c r="K1427" s="123">
        <v>3.726</v>
      </c>
      <c r="L1427" s="122">
        <v>3.617</v>
      </c>
      <c r="M1427" s="123">
        <v>3.671</v>
      </c>
      <c r="N1427" s="122">
        <v>3.86</v>
      </c>
      <c r="O1427" s="123">
        <v>3.774</v>
      </c>
      <c r="P1427" s="122">
        <v>3.817</v>
      </c>
      <c r="Q1427" s="123">
        <v>4.263</v>
      </c>
      <c r="R1427" s="122">
        <v>4.122</v>
      </c>
      <c r="S1427" s="122">
        <v>4.193</v>
      </c>
      <c r="T1427" s="122">
        <v>4.696</v>
      </c>
      <c r="U1427" s="122">
        <v>4.605</v>
      </c>
      <c r="V1427" s="122">
        <v>4.651</v>
      </c>
      <c r="W1427" s="122">
        <v>5.049</v>
      </c>
      <c r="X1427" s="122">
        <v>4.948</v>
      </c>
      <c r="Y1427" s="122">
        <v>4.999</v>
      </c>
      <c r="Z1427" s="122"/>
      <c r="AA1427" s="122"/>
      <c r="AB1427" s="122"/>
      <c r="AC1427" s="122"/>
      <c r="AD1427" s="122"/>
      <c r="AE1427" s="122"/>
      <c r="AF1427" s="9">
        <f t="shared" si="1"/>
        <v>1427</v>
      </c>
    </row>
    <row r="1428" ht="15.75" customHeight="1">
      <c r="A1428" s="116">
        <v>43648.0</v>
      </c>
      <c r="B1428" s="122">
        <v>3.257</v>
      </c>
      <c r="C1428" s="122">
        <v>3.048</v>
      </c>
      <c r="D1428" s="122">
        <v>3.153</v>
      </c>
      <c r="E1428" s="123">
        <v>3.524</v>
      </c>
      <c r="F1428" s="122">
        <v>3.402</v>
      </c>
      <c r="G1428" s="123">
        <v>3.463</v>
      </c>
      <c r="H1428" s="122">
        <v>3.652</v>
      </c>
      <c r="I1428" s="123">
        <v>3.509</v>
      </c>
      <c r="J1428" s="122">
        <v>3.581</v>
      </c>
      <c r="K1428" s="123">
        <v>3.772</v>
      </c>
      <c r="L1428" s="122">
        <v>3.66</v>
      </c>
      <c r="M1428" s="123">
        <v>3.716</v>
      </c>
      <c r="N1428" s="122">
        <v>3.891</v>
      </c>
      <c r="O1428" s="123">
        <v>3.811</v>
      </c>
      <c r="P1428" s="122">
        <v>3.851</v>
      </c>
      <c r="Q1428" s="123">
        <v>4.264</v>
      </c>
      <c r="R1428" s="122">
        <v>4.123</v>
      </c>
      <c r="S1428" s="122">
        <v>4.194</v>
      </c>
      <c r="T1428" s="122">
        <v>4.693</v>
      </c>
      <c r="U1428" s="122">
        <v>4.623</v>
      </c>
      <c r="V1428" s="122">
        <v>4.658</v>
      </c>
      <c r="W1428" s="122">
        <v>5.061</v>
      </c>
      <c r="X1428" s="122">
        <v>4.958</v>
      </c>
      <c r="Y1428" s="122">
        <v>5.01</v>
      </c>
      <c r="Z1428" s="122"/>
      <c r="AA1428" s="122"/>
      <c r="AB1428" s="122"/>
      <c r="AC1428" s="122"/>
      <c r="AD1428" s="122"/>
      <c r="AE1428" s="122"/>
      <c r="AF1428" s="9">
        <f t="shared" si="1"/>
        <v>1428</v>
      </c>
    </row>
    <row r="1429" ht="15.75" customHeight="1">
      <c r="A1429" s="116">
        <v>43647.0</v>
      </c>
      <c r="B1429" s="122">
        <v>3.268</v>
      </c>
      <c r="C1429" s="122">
        <v>3.048</v>
      </c>
      <c r="D1429" s="122">
        <v>3.158</v>
      </c>
      <c r="E1429" s="123">
        <v>3.526</v>
      </c>
      <c r="F1429" s="122">
        <v>3.411</v>
      </c>
      <c r="G1429" s="123">
        <v>3.469</v>
      </c>
      <c r="H1429" s="122">
        <v>3.654</v>
      </c>
      <c r="I1429" s="123">
        <v>3.523</v>
      </c>
      <c r="J1429" s="122">
        <v>3.589</v>
      </c>
      <c r="K1429" s="123">
        <v>3.787</v>
      </c>
      <c r="L1429" s="122">
        <v>3.665</v>
      </c>
      <c r="M1429" s="123">
        <v>3.726</v>
      </c>
      <c r="N1429" s="122">
        <v>3.92</v>
      </c>
      <c r="O1429" s="123">
        <v>3.806</v>
      </c>
      <c r="P1429" s="122">
        <v>3.863</v>
      </c>
      <c r="Q1429" s="123">
        <v>4.264</v>
      </c>
      <c r="R1429" s="122">
        <v>4.123</v>
      </c>
      <c r="S1429" s="122">
        <v>4.194</v>
      </c>
      <c r="T1429" s="122">
        <v>4.713</v>
      </c>
      <c r="U1429" s="122">
        <v>4.626</v>
      </c>
      <c r="V1429" s="122">
        <v>4.67</v>
      </c>
      <c r="W1429" s="122">
        <v>5.068</v>
      </c>
      <c r="X1429" s="122">
        <v>4.966</v>
      </c>
      <c r="Y1429" s="122">
        <v>5.017</v>
      </c>
      <c r="Z1429" s="122"/>
      <c r="AA1429" s="122"/>
      <c r="AB1429" s="122"/>
      <c r="AC1429" s="122"/>
      <c r="AD1429" s="122"/>
      <c r="AE1429" s="122"/>
      <c r="AF1429" s="9">
        <f t="shared" si="1"/>
        <v>1429</v>
      </c>
    </row>
    <row r="1430" ht="15.75" customHeight="1">
      <c r="A1430" s="116">
        <v>43644.0</v>
      </c>
      <c r="B1430" s="122">
        <v>3.265</v>
      </c>
      <c r="C1430" s="122">
        <v>3.059</v>
      </c>
      <c r="D1430" s="122">
        <v>3.162</v>
      </c>
      <c r="E1430" s="123">
        <v>3.537</v>
      </c>
      <c r="F1430" s="122">
        <v>3.413</v>
      </c>
      <c r="G1430" s="123">
        <v>3.475</v>
      </c>
      <c r="H1430" s="122">
        <v>3.658</v>
      </c>
      <c r="I1430" s="123">
        <v>3.52</v>
      </c>
      <c r="J1430" s="122">
        <v>3.589</v>
      </c>
      <c r="K1430" s="123">
        <v>3.784</v>
      </c>
      <c r="L1430" s="122">
        <v>3.67</v>
      </c>
      <c r="M1430" s="123">
        <v>3.727</v>
      </c>
      <c r="N1430" s="122">
        <v>3.91</v>
      </c>
      <c r="O1430" s="123">
        <v>3.819</v>
      </c>
      <c r="P1430" s="122">
        <v>3.865</v>
      </c>
      <c r="Q1430" s="123">
        <v>4.259</v>
      </c>
      <c r="R1430" s="122">
        <v>4.114</v>
      </c>
      <c r="S1430" s="122">
        <v>4.187</v>
      </c>
      <c r="T1430" s="122">
        <v>4.697</v>
      </c>
      <c r="U1430" s="122">
        <v>4.63</v>
      </c>
      <c r="V1430" s="122">
        <v>4.664</v>
      </c>
      <c r="W1430" s="122">
        <v>5.065</v>
      </c>
      <c r="X1430" s="122">
        <v>4.965</v>
      </c>
      <c r="Y1430" s="122">
        <v>5.015</v>
      </c>
      <c r="Z1430" s="122"/>
      <c r="AA1430" s="122"/>
      <c r="AB1430" s="122"/>
      <c r="AC1430" s="122"/>
      <c r="AD1430" s="122"/>
      <c r="AE1430" s="122"/>
      <c r="AF1430" s="9">
        <f t="shared" si="1"/>
        <v>1430</v>
      </c>
    </row>
    <row r="1431" ht="15.75" customHeight="1">
      <c r="A1431" s="116">
        <v>43643.0</v>
      </c>
      <c r="B1431" s="122">
        <v>3.267</v>
      </c>
      <c r="C1431" s="122">
        <v>3.049</v>
      </c>
      <c r="D1431" s="122">
        <v>3.158</v>
      </c>
      <c r="E1431" s="123">
        <v>3.532</v>
      </c>
      <c r="F1431" s="122">
        <v>3.41</v>
      </c>
      <c r="G1431" s="123">
        <v>3.471</v>
      </c>
      <c r="H1431" s="122">
        <v>3.655</v>
      </c>
      <c r="I1431" s="123">
        <v>3.522</v>
      </c>
      <c r="J1431" s="122">
        <v>3.589</v>
      </c>
      <c r="K1431" s="123">
        <v>3.78</v>
      </c>
      <c r="L1431" s="122">
        <v>3.679</v>
      </c>
      <c r="M1431" s="123">
        <v>3.73</v>
      </c>
      <c r="N1431" s="122">
        <v>3.905</v>
      </c>
      <c r="O1431" s="123">
        <v>3.836</v>
      </c>
      <c r="P1431" s="122">
        <v>3.871</v>
      </c>
      <c r="Q1431" s="123">
        <v>4.267</v>
      </c>
      <c r="R1431" s="122">
        <v>4.122</v>
      </c>
      <c r="S1431" s="122">
        <v>4.195</v>
      </c>
      <c r="T1431" s="122">
        <v>4.7</v>
      </c>
      <c r="U1431" s="122">
        <v>4.63</v>
      </c>
      <c r="V1431" s="122">
        <v>4.665</v>
      </c>
      <c r="W1431" s="122">
        <v>5.068</v>
      </c>
      <c r="X1431" s="122">
        <v>4.964</v>
      </c>
      <c r="Y1431" s="122">
        <v>5.016</v>
      </c>
      <c r="Z1431" s="122"/>
      <c r="AA1431" s="122"/>
      <c r="AB1431" s="122"/>
      <c r="AC1431" s="122"/>
      <c r="AD1431" s="122"/>
      <c r="AE1431" s="122"/>
      <c r="AF1431" s="9">
        <f t="shared" si="1"/>
        <v>1431</v>
      </c>
    </row>
    <row r="1432" ht="15.75" customHeight="1">
      <c r="A1432" s="116">
        <v>43642.0</v>
      </c>
      <c r="B1432" s="122">
        <v>3.26</v>
      </c>
      <c r="C1432" s="122">
        <v>3.048</v>
      </c>
      <c r="D1432" s="122">
        <v>3.154</v>
      </c>
      <c r="E1432" s="123">
        <v>3.564</v>
      </c>
      <c r="F1432" s="122">
        <v>3.432</v>
      </c>
      <c r="G1432" s="123">
        <v>3.498</v>
      </c>
      <c r="H1432" s="122">
        <v>3.68</v>
      </c>
      <c r="I1432" s="123">
        <v>3.523</v>
      </c>
      <c r="J1432" s="122">
        <v>3.602</v>
      </c>
      <c r="K1432" s="123">
        <v>3.798</v>
      </c>
      <c r="L1432" s="122">
        <v>3.668</v>
      </c>
      <c r="M1432" s="123">
        <v>3.733</v>
      </c>
      <c r="N1432" s="122">
        <v>3.916</v>
      </c>
      <c r="O1432" s="123">
        <v>3.812</v>
      </c>
      <c r="P1432" s="122">
        <v>3.864</v>
      </c>
      <c r="Q1432" s="123">
        <v>4.264</v>
      </c>
      <c r="R1432" s="122">
        <v>4.119</v>
      </c>
      <c r="S1432" s="122">
        <v>4.192</v>
      </c>
      <c r="T1432" s="122">
        <v>4.714</v>
      </c>
      <c r="U1432" s="122">
        <v>4.625</v>
      </c>
      <c r="V1432" s="122">
        <v>4.67</v>
      </c>
      <c r="W1432" s="122">
        <v>5.071</v>
      </c>
      <c r="X1432" s="122">
        <v>4.971</v>
      </c>
      <c r="Y1432" s="122">
        <v>5.021</v>
      </c>
      <c r="Z1432" s="122"/>
      <c r="AA1432" s="122"/>
      <c r="AB1432" s="122"/>
      <c r="AC1432" s="122"/>
      <c r="AD1432" s="122"/>
      <c r="AE1432" s="122"/>
      <c r="AF1432" s="9">
        <f t="shared" si="1"/>
        <v>1432</v>
      </c>
    </row>
    <row r="1433" ht="15.75" customHeight="1">
      <c r="A1433" s="116">
        <v>43641.0</v>
      </c>
      <c r="B1433" s="122">
        <v>3.255</v>
      </c>
      <c r="C1433" s="122">
        <v>3.047</v>
      </c>
      <c r="D1433" s="122">
        <v>3.151</v>
      </c>
      <c r="E1433" s="123">
        <v>3.558</v>
      </c>
      <c r="F1433" s="122">
        <v>3.437</v>
      </c>
      <c r="G1433" s="123">
        <v>3.498</v>
      </c>
      <c r="H1433" s="122">
        <v>3.68</v>
      </c>
      <c r="I1433" s="123">
        <v>3.525</v>
      </c>
      <c r="J1433" s="122">
        <v>3.603</v>
      </c>
      <c r="K1433" s="123">
        <v>3.801</v>
      </c>
      <c r="L1433" s="122">
        <v>3.672</v>
      </c>
      <c r="M1433" s="123">
        <v>3.736</v>
      </c>
      <c r="N1433" s="122">
        <v>3.921</v>
      </c>
      <c r="O1433" s="123">
        <v>3.818</v>
      </c>
      <c r="P1433" s="122">
        <v>3.87</v>
      </c>
      <c r="Q1433" s="123">
        <v>4.264</v>
      </c>
      <c r="R1433" s="122">
        <v>4.119</v>
      </c>
      <c r="S1433" s="122">
        <v>4.192</v>
      </c>
      <c r="T1433" s="122">
        <v>4.693</v>
      </c>
      <c r="U1433" s="122">
        <v>4.639</v>
      </c>
      <c r="V1433" s="122">
        <v>4.666</v>
      </c>
      <c r="W1433" s="122">
        <v>5.076</v>
      </c>
      <c r="X1433" s="122">
        <v>4.975</v>
      </c>
      <c r="Y1433" s="122">
        <v>5.026</v>
      </c>
      <c r="Z1433" s="122"/>
      <c r="AA1433" s="122"/>
      <c r="AB1433" s="122"/>
      <c r="AC1433" s="122"/>
      <c r="AD1433" s="122"/>
      <c r="AE1433" s="122"/>
      <c r="AF1433" s="9">
        <f t="shared" si="1"/>
        <v>1433</v>
      </c>
    </row>
    <row r="1434" ht="15.75" customHeight="1">
      <c r="A1434" s="116">
        <v>43640.0</v>
      </c>
      <c r="B1434" s="122">
        <v>3.242</v>
      </c>
      <c r="C1434" s="122">
        <v>3.05</v>
      </c>
      <c r="D1434" s="122">
        <v>3.146</v>
      </c>
      <c r="E1434" s="123">
        <v>3.544</v>
      </c>
      <c r="F1434" s="122">
        <v>3.456</v>
      </c>
      <c r="G1434" s="123">
        <v>3.5</v>
      </c>
      <c r="H1434" s="122">
        <v>3.654</v>
      </c>
      <c r="I1434" s="123">
        <v>3.526</v>
      </c>
      <c r="J1434" s="122">
        <v>3.59</v>
      </c>
      <c r="K1434" s="123">
        <v>3.78</v>
      </c>
      <c r="L1434" s="122">
        <v>3.678</v>
      </c>
      <c r="M1434" s="123">
        <v>3.729</v>
      </c>
      <c r="N1434" s="122">
        <v>3.905</v>
      </c>
      <c r="O1434" s="123">
        <v>3.829</v>
      </c>
      <c r="P1434" s="122">
        <v>3.867</v>
      </c>
      <c r="Q1434" s="123">
        <v>4.257</v>
      </c>
      <c r="R1434" s="122">
        <v>4.115</v>
      </c>
      <c r="S1434" s="122">
        <v>4.186</v>
      </c>
      <c r="T1434" s="122">
        <v>4.696</v>
      </c>
      <c r="U1434" s="122">
        <v>4.625</v>
      </c>
      <c r="V1434" s="122">
        <v>4.661</v>
      </c>
      <c r="W1434" s="122">
        <v>5.074</v>
      </c>
      <c r="X1434" s="122">
        <v>4.974</v>
      </c>
      <c r="Y1434" s="122">
        <v>5.024</v>
      </c>
      <c r="Z1434" s="122"/>
      <c r="AA1434" s="122"/>
      <c r="AB1434" s="122"/>
      <c r="AC1434" s="122"/>
      <c r="AD1434" s="122"/>
      <c r="AE1434" s="122"/>
      <c r="AF1434" s="9">
        <f t="shared" si="1"/>
        <v>1434</v>
      </c>
    </row>
    <row r="1435" ht="15.75" customHeight="1">
      <c r="A1435" s="116">
        <v>43637.0</v>
      </c>
      <c r="B1435" s="122">
        <v>3.253</v>
      </c>
      <c r="C1435" s="122">
        <v>3.023</v>
      </c>
      <c r="D1435" s="122">
        <v>3.138</v>
      </c>
      <c r="E1435" s="123">
        <v>3.55</v>
      </c>
      <c r="F1435" s="122">
        <v>3.394</v>
      </c>
      <c r="G1435" s="123">
        <v>3.472</v>
      </c>
      <c r="H1435" s="122">
        <v>3.668</v>
      </c>
      <c r="I1435" s="123">
        <v>3.499</v>
      </c>
      <c r="J1435" s="122">
        <v>3.584</v>
      </c>
      <c r="K1435" s="123">
        <v>3.792</v>
      </c>
      <c r="L1435" s="122">
        <v>3.644</v>
      </c>
      <c r="M1435" s="123">
        <v>3.718</v>
      </c>
      <c r="N1435" s="122">
        <v>3.915</v>
      </c>
      <c r="O1435" s="123">
        <v>3.788</v>
      </c>
      <c r="P1435" s="122">
        <v>3.852</v>
      </c>
      <c r="Q1435" s="123">
        <v>4.242</v>
      </c>
      <c r="R1435" s="122">
        <v>4.11</v>
      </c>
      <c r="S1435" s="122">
        <v>4.176</v>
      </c>
      <c r="T1435" s="122">
        <v>4.699</v>
      </c>
      <c r="U1435" s="122">
        <v>4.624</v>
      </c>
      <c r="V1435" s="122">
        <v>4.662</v>
      </c>
      <c r="W1435" s="122">
        <v>5.062</v>
      </c>
      <c r="X1435" s="122">
        <v>4.972</v>
      </c>
      <c r="Y1435" s="122">
        <v>5.017</v>
      </c>
      <c r="Z1435" s="122"/>
      <c r="AA1435" s="122"/>
      <c r="AB1435" s="122"/>
      <c r="AC1435" s="122"/>
      <c r="AD1435" s="122"/>
      <c r="AE1435" s="122"/>
      <c r="AF1435" s="9">
        <f t="shared" si="1"/>
        <v>1435</v>
      </c>
    </row>
    <row r="1436" ht="15.75" customHeight="1">
      <c r="A1436" s="116">
        <v>43636.0</v>
      </c>
      <c r="B1436" s="122">
        <v>3.236</v>
      </c>
      <c r="C1436" s="122">
        <v>3.047</v>
      </c>
      <c r="D1436" s="122">
        <v>3.142</v>
      </c>
      <c r="E1436" s="123">
        <v>3.521</v>
      </c>
      <c r="F1436" s="122">
        <v>3.42</v>
      </c>
      <c r="G1436" s="123">
        <v>3.471</v>
      </c>
      <c r="H1436" s="122">
        <v>3.645</v>
      </c>
      <c r="I1436" s="123">
        <v>3.523</v>
      </c>
      <c r="J1436" s="122">
        <v>3.584</v>
      </c>
      <c r="K1436" s="123">
        <v>3.769</v>
      </c>
      <c r="L1436" s="122">
        <v>3.661</v>
      </c>
      <c r="M1436" s="123">
        <v>3.715</v>
      </c>
      <c r="N1436" s="122">
        <v>3.893</v>
      </c>
      <c r="O1436" s="123">
        <v>3.798</v>
      </c>
      <c r="P1436" s="122">
        <v>3.846</v>
      </c>
      <c r="Q1436" s="123">
        <v>4.252</v>
      </c>
      <c r="R1436" s="122">
        <v>4.11</v>
      </c>
      <c r="S1436" s="122">
        <v>4.181</v>
      </c>
      <c r="T1436" s="122">
        <v>4.7</v>
      </c>
      <c r="U1436" s="122">
        <v>4.625</v>
      </c>
      <c r="V1436" s="122">
        <v>4.663</v>
      </c>
      <c r="W1436" s="122">
        <v>5.074</v>
      </c>
      <c r="X1436" s="122">
        <v>4.969</v>
      </c>
      <c r="Y1436" s="122">
        <v>5.022</v>
      </c>
      <c r="Z1436" s="122"/>
      <c r="AA1436" s="122"/>
      <c r="AB1436" s="122"/>
      <c r="AC1436" s="122"/>
      <c r="AD1436" s="122"/>
      <c r="AE1436" s="122"/>
      <c r="AF1436" s="9">
        <f t="shared" si="1"/>
        <v>1436</v>
      </c>
    </row>
    <row r="1437" ht="15.75" customHeight="1">
      <c r="A1437" s="116">
        <v>43635.0</v>
      </c>
      <c r="B1437" s="122">
        <v>3.243</v>
      </c>
      <c r="C1437" s="122">
        <v>3.037</v>
      </c>
      <c r="D1437" s="122">
        <v>3.14</v>
      </c>
      <c r="E1437" s="123">
        <v>3.518</v>
      </c>
      <c r="F1437" s="122">
        <v>3.43</v>
      </c>
      <c r="G1437" s="123">
        <v>3.474</v>
      </c>
      <c r="H1437" s="122">
        <v>3.648</v>
      </c>
      <c r="I1437" s="123">
        <v>3.509</v>
      </c>
      <c r="J1437" s="122">
        <v>3.579</v>
      </c>
      <c r="K1437" s="123">
        <v>3.77</v>
      </c>
      <c r="L1437" s="122">
        <v>3.659</v>
      </c>
      <c r="M1437" s="123">
        <v>3.714</v>
      </c>
      <c r="N1437" s="122">
        <v>3.891</v>
      </c>
      <c r="O1437" s="123">
        <v>3.809</v>
      </c>
      <c r="P1437" s="122">
        <v>3.85</v>
      </c>
      <c r="Q1437" s="123">
        <v>4.257</v>
      </c>
      <c r="R1437" s="122">
        <v>4.115</v>
      </c>
      <c r="S1437" s="122">
        <v>4.186</v>
      </c>
      <c r="T1437" s="122">
        <v>4.708</v>
      </c>
      <c r="U1437" s="122">
        <v>4.632</v>
      </c>
      <c r="V1437" s="122">
        <v>4.67</v>
      </c>
      <c r="W1437" s="122">
        <v>5.087</v>
      </c>
      <c r="X1437" s="122">
        <v>4.985</v>
      </c>
      <c r="Y1437" s="122">
        <v>5.036</v>
      </c>
      <c r="Z1437" s="122"/>
      <c r="AA1437" s="122"/>
      <c r="AB1437" s="122"/>
      <c r="AC1437" s="122"/>
      <c r="AD1437" s="122"/>
      <c r="AE1437" s="122"/>
      <c r="AF1437" s="9">
        <f t="shared" si="1"/>
        <v>1437</v>
      </c>
    </row>
    <row r="1438" ht="15.75" customHeight="1">
      <c r="A1438" s="116">
        <v>43634.0</v>
      </c>
      <c r="B1438" s="122">
        <v>3.246</v>
      </c>
      <c r="C1438" s="122">
        <v>3.039</v>
      </c>
      <c r="D1438" s="122">
        <v>3.143</v>
      </c>
      <c r="E1438" s="123">
        <v>3.509</v>
      </c>
      <c r="F1438" s="122">
        <v>3.418</v>
      </c>
      <c r="G1438" s="123">
        <v>3.464</v>
      </c>
      <c r="H1438" s="122">
        <v>3.638</v>
      </c>
      <c r="I1438" s="123">
        <v>3.512</v>
      </c>
      <c r="J1438" s="122">
        <v>3.575</v>
      </c>
      <c r="K1438" s="123">
        <v>3.763</v>
      </c>
      <c r="L1438" s="122">
        <v>3.652</v>
      </c>
      <c r="M1438" s="123">
        <v>3.707</v>
      </c>
      <c r="N1438" s="122">
        <v>3.887</v>
      </c>
      <c r="O1438" s="123">
        <v>3.791</v>
      </c>
      <c r="P1438" s="122">
        <v>3.839</v>
      </c>
      <c r="Q1438" s="123">
        <v>4.257</v>
      </c>
      <c r="R1438" s="122">
        <v>4.115</v>
      </c>
      <c r="S1438" s="122">
        <v>4.186</v>
      </c>
      <c r="T1438" s="122">
        <v>4.698</v>
      </c>
      <c r="U1438" s="122">
        <v>4.642</v>
      </c>
      <c r="V1438" s="122">
        <v>4.67</v>
      </c>
      <c r="W1438" s="122">
        <v>5.087</v>
      </c>
      <c r="X1438" s="122">
        <v>4.985</v>
      </c>
      <c r="Y1438" s="122">
        <v>5.036</v>
      </c>
      <c r="Z1438" s="122"/>
      <c r="AA1438" s="122"/>
      <c r="AB1438" s="122"/>
      <c r="AC1438" s="122"/>
      <c r="AD1438" s="122"/>
      <c r="AE1438" s="122"/>
      <c r="AF1438" s="9">
        <f t="shared" si="1"/>
        <v>1438</v>
      </c>
    </row>
    <row r="1439" ht="15.75" customHeight="1">
      <c r="A1439" s="116">
        <v>43633.0</v>
      </c>
      <c r="B1439" s="122">
        <v>3.245</v>
      </c>
      <c r="C1439" s="122">
        <v>3.035</v>
      </c>
      <c r="D1439" s="122">
        <v>3.14</v>
      </c>
      <c r="E1439" s="123">
        <v>3.504</v>
      </c>
      <c r="F1439" s="122">
        <v>3.401</v>
      </c>
      <c r="G1439" s="123">
        <v>3.453</v>
      </c>
      <c r="H1439" s="122">
        <v>3.634</v>
      </c>
      <c r="I1439" s="123">
        <v>3.496</v>
      </c>
      <c r="J1439" s="122">
        <v>3.565</v>
      </c>
      <c r="K1439" s="123">
        <v>3.76</v>
      </c>
      <c r="L1439" s="122">
        <v>3.642</v>
      </c>
      <c r="M1439" s="123">
        <v>3.701</v>
      </c>
      <c r="N1439" s="122">
        <v>3.886</v>
      </c>
      <c r="O1439" s="123">
        <v>3.788</v>
      </c>
      <c r="P1439" s="122">
        <v>3.837</v>
      </c>
      <c r="Q1439" s="123">
        <v>4.256</v>
      </c>
      <c r="R1439" s="122">
        <v>4.115</v>
      </c>
      <c r="S1439" s="122">
        <v>4.186</v>
      </c>
      <c r="T1439" s="122">
        <v>4.698</v>
      </c>
      <c r="U1439" s="122">
        <v>4.64</v>
      </c>
      <c r="V1439" s="122">
        <v>4.669</v>
      </c>
      <c r="W1439" s="122">
        <v>5.087</v>
      </c>
      <c r="X1439" s="122">
        <v>4.985</v>
      </c>
      <c r="Y1439" s="122">
        <v>5.036</v>
      </c>
      <c r="Z1439" s="122"/>
      <c r="AA1439" s="122"/>
      <c r="AB1439" s="122"/>
      <c r="AC1439" s="122"/>
      <c r="AD1439" s="122"/>
      <c r="AE1439" s="122"/>
      <c r="AF1439" s="9">
        <f t="shared" si="1"/>
        <v>1439</v>
      </c>
    </row>
    <row r="1440" ht="15.75" customHeight="1">
      <c r="A1440" s="116">
        <v>43630.0</v>
      </c>
      <c r="B1440" s="122">
        <v>3.243</v>
      </c>
      <c r="C1440" s="122">
        <v>3.038</v>
      </c>
      <c r="D1440" s="122">
        <v>3.141</v>
      </c>
      <c r="E1440" s="123">
        <v>3.516</v>
      </c>
      <c r="F1440" s="122">
        <v>3.396</v>
      </c>
      <c r="G1440" s="123">
        <v>3.456</v>
      </c>
      <c r="H1440" s="122">
        <v>3.642</v>
      </c>
      <c r="I1440" s="123">
        <v>3.514</v>
      </c>
      <c r="J1440" s="122">
        <v>3.578</v>
      </c>
      <c r="K1440" s="123">
        <v>3.756</v>
      </c>
      <c r="L1440" s="122">
        <v>3.659</v>
      </c>
      <c r="M1440" s="123">
        <v>3.708</v>
      </c>
      <c r="N1440" s="122">
        <v>3.87</v>
      </c>
      <c r="O1440" s="123">
        <v>3.804</v>
      </c>
      <c r="P1440" s="122">
        <v>3.837</v>
      </c>
      <c r="Q1440" s="123">
        <v>4.246</v>
      </c>
      <c r="R1440" s="122">
        <v>4.12</v>
      </c>
      <c r="S1440" s="122">
        <v>4.183</v>
      </c>
      <c r="T1440" s="122">
        <v>4.712</v>
      </c>
      <c r="U1440" s="122">
        <v>4.638</v>
      </c>
      <c r="V1440" s="122">
        <v>4.675</v>
      </c>
      <c r="W1440" s="122">
        <v>5.083</v>
      </c>
      <c r="X1440" s="122">
        <v>4.992</v>
      </c>
      <c r="Y1440" s="122">
        <v>5.038</v>
      </c>
      <c r="Z1440" s="122"/>
      <c r="AA1440" s="122"/>
      <c r="AB1440" s="122"/>
      <c r="AC1440" s="122"/>
      <c r="AD1440" s="122"/>
      <c r="AE1440" s="122"/>
      <c r="AF1440" s="9">
        <f t="shared" si="1"/>
        <v>1440</v>
      </c>
    </row>
    <row r="1441" ht="15.75" customHeight="1">
      <c r="A1441" s="116">
        <v>43629.0</v>
      </c>
      <c r="B1441" s="122">
        <v>3.246</v>
      </c>
      <c r="C1441" s="122">
        <v>3.034</v>
      </c>
      <c r="D1441" s="122">
        <v>3.14</v>
      </c>
      <c r="E1441" s="123">
        <v>3.505</v>
      </c>
      <c r="F1441" s="122">
        <v>3.397</v>
      </c>
      <c r="G1441" s="123">
        <v>3.451</v>
      </c>
      <c r="H1441" s="122">
        <v>3.642</v>
      </c>
      <c r="I1441" s="123">
        <v>3.514</v>
      </c>
      <c r="J1441" s="122">
        <v>3.578</v>
      </c>
      <c r="K1441" s="123">
        <v>3.761</v>
      </c>
      <c r="L1441" s="122">
        <v>3.655</v>
      </c>
      <c r="M1441" s="123">
        <v>3.708</v>
      </c>
      <c r="N1441" s="122">
        <v>3.88</v>
      </c>
      <c r="O1441" s="123">
        <v>3.796</v>
      </c>
      <c r="P1441" s="122">
        <v>3.838</v>
      </c>
      <c r="Q1441" s="123">
        <v>4.25</v>
      </c>
      <c r="R1441" s="122">
        <v>4.119</v>
      </c>
      <c r="S1441" s="122">
        <v>4.185</v>
      </c>
      <c r="T1441" s="122">
        <v>4.718</v>
      </c>
      <c r="U1441" s="122">
        <v>4.639</v>
      </c>
      <c r="V1441" s="122">
        <v>4.679</v>
      </c>
      <c r="W1441" s="122">
        <v>5.083</v>
      </c>
      <c r="X1441" s="122">
        <v>4.992</v>
      </c>
      <c r="Y1441" s="122">
        <v>5.038</v>
      </c>
      <c r="Z1441" s="122"/>
      <c r="AA1441" s="122"/>
      <c r="AB1441" s="122"/>
      <c r="AC1441" s="122"/>
      <c r="AD1441" s="122"/>
      <c r="AE1441" s="122"/>
      <c r="AF1441" s="9">
        <f t="shared" si="1"/>
        <v>1441</v>
      </c>
    </row>
    <row r="1442" ht="15.75" customHeight="1">
      <c r="A1442" s="116">
        <v>43628.0</v>
      </c>
      <c r="B1442" s="122">
        <v>3.248</v>
      </c>
      <c r="C1442" s="122">
        <v>3.035</v>
      </c>
      <c r="D1442" s="122">
        <v>3.142</v>
      </c>
      <c r="E1442" s="123">
        <v>3.507</v>
      </c>
      <c r="F1442" s="122">
        <v>3.399</v>
      </c>
      <c r="G1442" s="123">
        <v>3.453</v>
      </c>
      <c r="H1442" s="122">
        <v>3.639</v>
      </c>
      <c r="I1442" s="123">
        <v>3.514</v>
      </c>
      <c r="J1442" s="122">
        <v>3.577</v>
      </c>
      <c r="K1442" s="123">
        <v>3.754</v>
      </c>
      <c r="L1442" s="122">
        <v>3.659</v>
      </c>
      <c r="M1442" s="123">
        <v>3.706</v>
      </c>
      <c r="N1442" s="122">
        <v>3.868</v>
      </c>
      <c r="O1442" s="123">
        <v>3.803</v>
      </c>
      <c r="P1442" s="122">
        <v>3.836</v>
      </c>
      <c r="Q1442" s="123">
        <v>4.25</v>
      </c>
      <c r="R1442" s="122">
        <v>4.119</v>
      </c>
      <c r="S1442" s="122">
        <v>4.185</v>
      </c>
      <c r="T1442" s="122">
        <v>4.71</v>
      </c>
      <c r="U1442" s="122">
        <v>4.651</v>
      </c>
      <c r="V1442" s="122">
        <v>4.681</v>
      </c>
      <c r="W1442" s="122">
        <v>5.082</v>
      </c>
      <c r="X1442" s="122">
        <v>4.993</v>
      </c>
      <c r="Y1442" s="122">
        <v>5.038</v>
      </c>
      <c r="Z1442" s="122"/>
      <c r="AA1442" s="122"/>
      <c r="AB1442" s="122"/>
      <c r="AC1442" s="122"/>
      <c r="AD1442" s="122"/>
      <c r="AE1442" s="122"/>
      <c r="AF1442" s="9">
        <f t="shared" si="1"/>
        <v>1442</v>
      </c>
    </row>
    <row r="1443" ht="15.75" customHeight="1">
      <c r="A1443" s="116">
        <v>43627.0</v>
      </c>
      <c r="B1443" s="122">
        <v>3.247</v>
      </c>
      <c r="C1443" s="122">
        <v>3.026</v>
      </c>
      <c r="D1443" s="122">
        <v>3.137</v>
      </c>
      <c r="E1443" s="123">
        <v>3.495</v>
      </c>
      <c r="F1443" s="122">
        <v>3.407</v>
      </c>
      <c r="G1443" s="123">
        <v>3.451</v>
      </c>
      <c r="H1443" s="122">
        <v>3.625</v>
      </c>
      <c r="I1443" s="123">
        <v>3.511</v>
      </c>
      <c r="J1443" s="122">
        <v>3.568</v>
      </c>
      <c r="K1443" s="123">
        <v>3.745</v>
      </c>
      <c r="L1443" s="122">
        <v>3.647</v>
      </c>
      <c r="M1443" s="123">
        <v>3.696</v>
      </c>
      <c r="N1443" s="122">
        <v>3.865</v>
      </c>
      <c r="O1443" s="123">
        <v>3.783</v>
      </c>
      <c r="P1443" s="122">
        <v>3.824</v>
      </c>
      <c r="Q1443" s="123">
        <v>4.255</v>
      </c>
      <c r="R1443" s="122">
        <v>4.112</v>
      </c>
      <c r="S1443" s="122">
        <v>4.184</v>
      </c>
      <c r="T1443" s="122">
        <v>4.706</v>
      </c>
      <c r="U1443" s="122">
        <v>4.649</v>
      </c>
      <c r="V1443" s="122">
        <v>4.678</v>
      </c>
      <c r="W1443" s="122">
        <v>5.087</v>
      </c>
      <c r="X1443" s="122">
        <v>4.987</v>
      </c>
      <c r="Y1443" s="122">
        <v>5.037</v>
      </c>
      <c r="Z1443" s="122"/>
      <c r="AA1443" s="122"/>
      <c r="AB1443" s="122"/>
      <c r="AC1443" s="122"/>
      <c r="AD1443" s="122"/>
      <c r="AE1443" s="122"/>
      <c r="AF1443" s="9">
        <f t="shared" si="1"/>
        <v>1443</v>
      </c>
    </row>
    <row r="1444" ht="15.75" customHeight="1">
      <c r="A1444" s="116">
        <v>43626.0</v>
      </c>
      <c r="B1444" s="122">
        <v>3.229</v>
      </c>
      <c r="C1444" s="122">
        <v>3.016</v>
      </c>
      <c r="D1444" s="122">
        <v>3.123</v>
      </c>
      <c r="E1444" s="123">
        <v>3.473</v>
      </c>
      <c r="F1444" s="122">
        <v>3.381</v>
      </c>
      <c r="G1444" s="123">
        <v>3.427</v>
      </c>
      <c r="H1444" s="122">
        <v>3.612</v>
      </c>
      <c r="I1444" s="123">
        <v>3.493</v>
      </c>
      <c r="J1444" s="122">
        <v>3.553</v>
      </c>
      <c r="K1444" s="123">
        <v>3.725</v>
      </c>
      <c r="L1444" s="122">
        <v>3.621</v>
      </c>
      <c r="M1444" s="123">
        <v>3.673</v>
      </c>
      <c r="N1444" s="122">
        <v>3.837</v>
      </c>
      <c r="O1444" s="123">
        <v>3.749</v>
      </c>
      <c r="P1444" s="122">
        <v>3.793</v>
      </c>
      <c r="Q1444" s="123">
        <v>4.254</v>
      </c>
      <c r="R1444" s="122">
        <v>4.114</v>
      </c>
      <c r="S1444" s="122">
        <v>4.184</v>
      </c>
      <c r="T1444" s="122">
        <v>4.715</v>
      </c>
      <c r="U1444" s="122">
        <v>4.624</v>
      </c>
      <c r="V1444" s="122">
        <v>4.67</v>
      </c>
      <c r="W1444" s="122">
        <v>5.087</v>
      </c>
      <c r="X1444" s="122">
        <v>4.985</v>
      </c>
      <c r="Y1444" s="122">
        <v>5.036</v>
      </c>
      <c r="Z1444" s="122"/>
      <c r="AA1444" s="122"/>
      <c r="AB1444" s="122"/>
      <c r="AC1444" s="122"/>
      <c r="AD1444" s="122"/>
      <c r="AE1444" s="122"/>
      <c r="AF1444" s="9">
        <f t="shared" si="1"/>
        <v>1444</v>
      </c>
    </row>
    <row r="1445" ht="15.75" customHeight="1">
      <c r="A1445" s="116">
        <v>43623.0</v>
      </c>
      <c r="B1445" s="122">
        <v>3.223</v>
      </c>
      <c r="C1445" s="122">
        <v>3.032</v>
      </c>
      <c r="D1445" s="122">
        <v>3.128</v>
      </c>
      <c r="E1445" s="123">
        <v>3.462</v>
      </c>
      <c r="F1445" s="122">
        <v>3.369</v>
      </c>
      <c r="G1445" s="123">
        <v>3.416</v>
      </c>
      <c r="H1445" s="122">
        <v>3.601</v>
      </c>
      <c r="I1445" s="123">
        <v>3.501</v>
      </c>
      <c r="J1445" s="122">
        <v>3.551</v>
      </c>
      <c r="K1445" s="123">
        <v>3.713</v>
      </c>
      <c r="L1445" s="122">
        <v>3.627</v>
      </c>
      <c r="M1445" s="123">
        <v>3.67</v>
      </c>
      <c r="N1445" s="122">
        <v>3.824</v>
      </c>
      <c r="O1445" s="123">
        <v>3.752</v>
      </c>
      <c r="P1445" s="122">
        <v>3.788</v>
      </c>
      <c r="Q1445" s="123">
        <v>4.268</v>
      </c>
      <c r="R1445" s="122">
        <v>4.127</v>
      </c>
      <c r="S1445" s="122">
        <v>4.198</v>
      </c>
      <c r="T1445" s="122">
        <v>4.693</v>
      </c>
      <c r="U1445" s="122">
        <v>4.63</v>
      </c>
      <c r="V1445" s="122">
        <v>4.662</v>
      </c>
      <c r="W1445" s="122">
        <v>5.087</v>
      </c>
      <c r="X1445" s="122">
        <v>4.99</v>
      </c>
      <c r="Y1445" s="122">
        <v>5.039</v>
      </c>
      <c r="Z1445" s="122"/>
      <c r="AA1445" s="122"/>
      <c r="AB1445" s="122"/>
      <c r="AC1445" s="122"/>
      <c r="AD1445" s="122"/>
      <c r="AE1445" s="122"/>
      <c r="AF1445" s="9">
        <f t="shared" si="1"/>
        <v>1445</v>
      </c>
    </row>
    <row r="1446" ht="15.75" customHeight="1">
      <c r="A1446" s="116">
        <v>43622.0</v>
      </c>
      <c r="B1446" s="122">
        <v>3.236</v>
      </c>
      <c r="C1446" s="122">
        <v>3.025</v>
      </c>
      <c r="D1446" s="122">
        <v>3.131</v>
      </c>
      <c r="E1446" s="123">
        <v>3.47</v>
      </c>
      <c r="F1446" s="122">
        <v>3.386</v>
      </c>
      <c r="G1446" s="123">
        <v>3.428</v>
      </c>
      <c r="H1446" s="122">
        <v>3.613</v>
      </c>
      <c r="I1446" s="123">
        <v>3.492</v>
      </c>
      <c r="J1446" s="122">
        <v>3.553</v>
      </c>
      <c r="K1446" s="123">
        <v>3.726</v>
      </c>
      <c r="L1446" s="122">
        <v>3.616</v>
      </c>
      <c r="M1446" s="123">
        <v>3.671</v>
      </c>
      <c r="N1446" s="122">
        <v>3.839</v>
      </c>
      <c r="O1446" s="123">
        <v>3.739</v>
      </c>
      <c r="P1446" s="122">
        <v>3.789</v>
      </c>
      <c r="Q1446" s="123">
        <v>4.273</v>
      </c>
      <c r="R1446" s="122">
        <v>4.125</v>
      </c>
      <c r="S1446" s="122">
        <v>4.199</v>
      </c>
      <c r="T1446" s="122">
        <v>4.709</v>
      </c>
      <c r="U1446" s="122">
        <v>4.642</v>
      </c>
      <c r="V1446" s="122">
        <v>4.676</v>
      </c>
      <c r="W1446" s="122">
        <v>5.091</v>
      </c>
      <c r="X1446" s="122">
        <v>4.994</v>
      </c>
      <c r="Y1446" s="122">
        <v>5.043</v>
      </c>
      <c r="Z1446" s="122"/>
      <c r="AA1446" s="122"/>
      <c r="AB1446" s="122"/>
      <c r="AC1446" s="122"/>
      <c r="AD1446" s="122"/>
      <c r="AE1446" s="122"/>
      <c r="AF1446" s="9">
        <f t="shared" si="1"/>
        <v>1446</v>
      </c>
    </row>
    <row r="1447" ht="15.75" customHeight="1">
      <c r="A1447" s="116">
        <v>43621.0</v>
      </c>
      <c r="B1447" s="122">
        <v>3.238</v>
      </c>
      <c r="C1447" s="122">
        <v>3.028</v>
      </c>
      <c r="D1447" s="122">
        <v>3.133</v>
      </c>
      <c r="E1447" s="123">
        <v>3.474</v>
      </c>
      <c r="F1447" s="122">
        <v>3.372</v>
      </c>
      <c r="G1447" s="123">
        <v>3.423</v>
      </c>
      <c r="H1447" s="122">
        <v>3.616</v>
      </c>
      <c r="I1447" s="123">
        <v>3.496</v>
      </c>
      <c r="J1447" s="122">
        <v>3.556</v>
      </c>
      <c r="K1447" s="123">
        <v>3.727</v>
      </c>
      <c r="L1447" s="122">
        <v>3.627</v>
      </c>
      <c r="M1447" s="123">
        <v>3.677</v>
      </c>
      <c r="N1447" s="122">
        <v>3.838</v>
      </c>
      <c r="O1447" s="123">
        <v>3.758</v>
      </c>
      <c r="P1447" s="122">
        <v>3.798</v>
      </c>
      <c r="Q1447" s="123">
        <v>4.28</v>
      </c>
      <c r="R1447" s="122">
        <v>4.135</v>
      </c>
      <c r="S1447" s="122">
        <v>4.208</v>
      </c>
      <c r="T1447" s="122">
        <v>4.726</v>
      </c>
      <c r="U1447" s="122">
        <v>4.641</v>
      </c>
      <c r="V1447" s="122">
        <v>4.684</v>
      </c>
      <c r="W1447" s="122">
        <v>5.091</v>
      </c>
      <c r="X1447" s="122">
        <v>4.995</v>
      </c>
      <c r="Y1447" s="122">
        <v>5.043</v>
      </c>
      <c r="Z1447" s="122"/>
      <c r="AA1447" s="122"/>
      <c r="AB1447" s="122"/>
      <c r="AC1447" s="122"/>
      <c r="AD1447" s="122"/>
      <c r="AE1447" s="122"/>
      <c r="AF1447" s="9">
        <f t="shared" si="1"/>
        <v>1447</v>
      </c>
    </row>
    <row r="1448" ht="15.75" customHeight="1">
      <c r="A1448" s="116">
        <v>43620.0</v>
      </c>
      <c r="B1448" s="122">
        <v>3.24</v>
      </c>
      <c r="C1448" s="122">
        <v>3.026</v>
      </c>
      <c r="D1448" s="122">
        <v>3.133</v>
      </c>
      <c r="E1448" s="123">
        <v>3.473</v>
      </c>
      <c r="F1448" s="122">
        <v>3.372</v>
      </c>
      <c r="G1448" s="123">
        <v>3.423</v>
      </c>
      <c r="H1448" s="122">
        <v>3.609</v>
      </c>
      <c r="I1448" s="123">
        <v>3.49</v>
      </c>
      <c r="J1448" s="122">
        <v>3.55</v>
      </c>
      <c r="K1448" s="123">
        <v>3.727</v>
      </c>
      <c r="L1448" s="122">
        <v>3.618</v>
      </c>
      <c r="M1448" s="123">
        <v>3.672</v>
      </c>
      <c r="N1448" s="122">
        <v>3.845</v>
      </c>
      <c r="O1448" s="123">
        <v>3.745</v>
      </c>
      <c r="P1448" s="122">
        <v>3.795</v>
      </c>
      <c r="Q1448" s="123">
        <v>4.28</v>
      </c>
      <c r="R1448" s="122">
        <v>4.13</v>
      </c>
      <c r="S1448" s="122">
        <v>4.205</v>
      </c>
      <c r="T1448" s="122">
        <v>4.727</v>
      </c>
      <c r="U1448" s="122">
        <v>4.642</v>
      </c>
      <c r="V1448" s="122">
        <v>4.685</v>
      </c>
      <c r="W1448" s="122">
        <v>5.09</v>
      </c>
      <c r="X1448" s="122">
        <v>4.996</v>
      </c>
      <c r="Y1448" s="122">
        <v>5.043</v>
      </c>
      <c r="Z1448" s="122"/>
      <c r="AA1448" s="122"/>
      <c r="AB1448" s="122"/>
      <c r="AC1448" s="122"/>
      <c r="AD1448" s="122"/>
      <c r="AE1448" s="122"/>
      <c r="AF1448" s="9">
        <f t="shared" si="1"/>
        <v>1448</v>
      </c>
    </row>
    <row r="1449" ht="15.75" customHeight="1">
      <c r="A1449" s="116">
        <v>43619.0</v>
      </c>
      <c r="B1449" s="122">
        <v>3.24</v>
      </c>
      <c r="C1449" s="122">
        <v>3.026</v>
      </c>
      <c r="D1449" s="122">
        <v>3.133</v>
      </c>
      <c r="E1449" s="123">
        <v>3.47</v>
      </c>
      <c r="F1449" s="122">
        <v>3.371</v>
      </c>
      <c r="G1449" s="123">
        <v>3.421</v>
      </c>
      <c r="H1449" s="122">
        <v>3.61</v>
      </c>
      <c r="I1449" s="123">
        <v>3.492</v>
      </c>
      <c r="J1449" s="122">
        <v>3.551</v>
      </c>
      <c r="K1449" s="123">
        <v>3.727</v>
      </c>
      <c r="L1449" s="122">
        <v>3.62</v>
      </c>
      <c r="M1449" s="123">
        <v>3.673</v>
      </c>
      <c r="N1449" s="122">
        <v>3.843</v>
      </c>
      <c r="O1449" s="123">
        <v>3.747</v>
      </c>
      <c r="P1449" s="122">
        <v>3.795</v>
      </c>
      <c r="Q1449" s="123">
        <v>4.283</v>
      </c>
      <c r="R1449" s="122">
        <v>4.137</v>
      </c>
      <c r="S1449" s="122">
        <v>4.21</v>
      </c>
      <c r="T1449" s="122">
        <v>4.714</v>
      </c>
      <c r="U1449" s="122">
        <v>4.652</v>
      </c>
      <c r="V1449" s="122">
        <v>4.683</v>
      </c>
      <c r="W1449" s="122">
        <v>5.091</v>
      </c>
      <c r="X1449" s="122">
        <v>4.996</v>
      </c>
      <c r="Y1449" s="122">
        <v>5.044</v>
      </c>
      <c r="Z1449" s="122"/>
      <c r="AA1449" s="122"/>
      <c r="AB1449" s="122"/>
      <c r="AC1449" s="122"/>
      <c r="AD1449" s="122"/>
      <c r="AE1449" s="122"/>
      <c r="AF1449" s="9">
        <f t="shared" si="1"/>
        <v>1449</v>
      </c>
    </row>
    <row r="1450" ht="15.75" customHeight="1">
      <c r="A1450" s="116">
        <v>43616.0</v>
      </c>
      <c r="B1450" s="122">
        <v>3.246</v>
      </c>
      <c r="C1450" s="122">
        <v>3.035</v>
      </c>
      <c r="D1450" s="122">
        <v>3.141</v>
      </c>
      <c r="E1450" s="123">
        <v>3.465</v>
      </c>
      <c r="F1450" s="122">
        <v>3.369</v>
      </c>
      <c r="G1450" s="123">
        <v>3.417</v>
      </c>
      <c r="H1450" s="122">
        <v>3.613</v>
      </c>
      <c r="I1450" s="123">
        <v>3.49</v>
      </c>
      <c r="J1450" s="122">
        <v>3.552</v>
      </c>
      <c r="K1450" s="123">
        <v>3.727</v>
      </c>
      <c r="L1450" s="122">
        <v>3.62</v>
      </c>
      <c r="M1450" s="123">
        <v>3.674</v>
      </c>
      <c r="N1450" s="122">
        <v>3.841</v>
      </c>
      <c r="O1450" s="123">
        <v>3.75</v>
      </c>
      <c r="P1450" s="122">
        <v>3.796</v>
      </c>
      <c r="Q1450" s="123">
        <v>4.282</v>
      </c>
      <c r="R1450" s="122">
        <v>4.137</v>
      </c>
      <c r="S1450" s="122">
        <v>4.21</v>
      </c>
      <c r="T1450" s="122">
        <v>4.734</v>
      </c>
      <c r="U1450" s="122">
        <v>4.657</v>
      </c>
      <c r="V1450" s="122">
        <v>4.696</v>
      </c>
      <c r="W1450" s="122">
        <v>5.091</v>
      </c>
      <c r="X1450" s="122">
        <v>4.999</v>
      </c>
      <c r="Y1450" s="122">
        <v>5.045</v>
      </c>
      <c r="Z1450" s="122"/>
      <c r="AA1450" s="122"/>
      <c r="AB1450" s="122"/>
      <c r="AC1450" s="122"/>
      <c r="AD1450" s="122"/>
      <c r="AE1450" s="122"/>
      <c r="AF1450" s="9">
        <f t="shared" si="1"/>
        <v>1450</v>
      </c>
    </row>
    <row r="1451" ht="15.75" customHeight="1">
      <c r="A1451" s="116">
        <v>43615.0</v>
      </c>
      <c r="B1451" s="122">
        <v>3.238</v>
      </c>
      <c r="C1451" s="122">
        <v>3.06</v>
      </c>
      <c r="D1451" s="122">
        <v>3.149</v>
      </c>
      <c r="E1451" s="123">
        <v>3.478</v>
      </c>
      <c r="F1451" s="122">
        <v>3.366</v>
      </c>
      <c r="G1451" s="123">
        <v>3.422</v>
      </c>
      <c r="H1451" s="122">
        <v>3.606</v>
      </c>
      <c r="I1451" s="123">
        <v>3.497</v>
      </c>
      <c r="J1451" s="122">
        <v>3.552</v>
      </c>
      <c r="K1451" s="123">
        <v>3.728</v>
      </c>
      <c r="L1451" s="122">
        <v>3.63</v>
      </c>
      <c r="M1451" s="123">
        <v>3.679</v>
      </c>
      <c r="N1451" s="122">
        <v>3.849</v>
      </c>
      <c r="O1451" s="123">
        <v>3.763</v>
      </c>
      <c r="P1451" s="122">
        <v>3.806</v>
      </c>
      <c r="Q1451" s="123">
        <v>4.285</v>
      </c>
      <c r="R1451" s="122">
        <v>4.139</v>
      </c>
      <c r="S1451" s="122">
        <v>4.212</v>
      </c>
      <c r="T1451" s="122">
        <v>4.74</v>
      </c>
      <c r="U1451" s="122">
        <v>4.661</v>
      </c>
      <c r="V1451" s="122">
        <v>4.701</v>
      </c>
      <c r="W1451" s="122">
        <v>5.092</v>
      </c>
      <c r="X1451" s="122">
        <v>4.999</v>
      </c>
      <c r="Y1451" s="122">
        <v>5.046</v>
      </c>
      <c r="Z1451" s="122"/>
      <c r="AA1451" s="122"/>
      <c r="AB1451" s="122"/>
      <c r="AC1451" s="122"/>
      <c r="AD1451" s="122"/>
      <c r="AE1451" s="122"/>
      <c r="AF1451" s="9">
        <f t="shared" si="1"/>
        <v>1451</v>
      </c>
    </row>
    <row r="1452" ht="15.75" customHeight="1">
      <c r="A1452" s="116">
        <v>43614.0</v>
      </c>
      <c r="B1452" s="122">
        <v>3.253</v>
      </c>
      <c r="C1452" s="122">
        <v>3.032</v>
      </c>
      <c r="D1452" s="122">
        <v>3.143</v>
      </c>
      <c r="E1452" s="123">
        <v>3.48</v>
      </c>
      <c r="F1452" s="122">
        <v>3.349</v>
      </c>
      <c r="G1452" s="123">
        <v>3.415</v>
      </c>
      <c r="H1452" s="122">
        <v>3.611</v>
      </c>
      <c r="I1452" s="123">
        <v>3.484</v>
      </c>
      <c r="J1452" s="122">
        <v>3.548</v>
      </c>
      <c r="K1452" s="123">
        <v>3.728</v>
      </c>
      <c r="L1452" s="122">
        <v>3.62</v>
      </c>
      <c r="M1452" s="123">
        <v>3.674</v>
      </c>
      <c r="N1452" s="122">
        <v>3.844</v>
      </c>
      <c r="O1452" s="123">
        <v>3.756</v>
      </c>
      <c r="P1452" s="122">
        <v>3.8</v>
      </c>
      <c r="Q1452" s="123">
        <v>4.282</v>
      </c>
      <c r="R1452" s="122">
        <v>4.137</v>
      </c>
      <c r="S1452" s="122">
        <v>4.21</v>
      </c>
      <c r="T1452" s="122">
        <v>4.746</v>
      </c>
      <c r="U1452" s="122">
        <v>4.664</v>
      </c>
      <c r="V1452" s="122">
        <v>4.705</v>
      </c>
      <c r="W1452" s="122">
        <v>5.098</v>
      </c>
      <c r="X1452" s="122">
        <v>5.001</v>
      </c>
      <c r="Y1452" s="122">
        <v>5.05</v>
      </c>
      <c r="Z1452" s="122"/>
      <c r="AA1452" s="122"/>
      <c r="AB1452" s="122"/>
      <c r="AC1452" s="122"/>
      <c r="AD1452" s="122"/>
      <c r="AE1452" s="122"/>
      <c r="AF1452" s="9">
        <f t="shared" si="1"/>
        <v>1452</v>
      </c>
    </row>
    <row r="1453" ht="15.75" customHeight="1">
      <c r="A1453" s="116">
        <v>43613.0</v>
      </c>
      <c r="B1453" s="122">
        <v>3.255</v>
      </c>
      <c r="C1453" s="122">
        <v>3.037</v>
      </c>
      <c r="D1453" s="122">
        <v>3.146</v>
      </c>
      <c r="E1453" s="123">
        <v>3.485</v>
      </c>
      <c r="F1453" s="122">
        <v>3.345</v>
      </c>
      <c r="G1453" s="123">
        <v>3.415</v>
      </c>
      <c r="H1453" s="122">
        <v>3.615</v>
      </c>
      <c r="I1453" s="123">
        <v>3.47</v>
      </c>
      <c r="J1453" s="122">
        <v>3.543</v>
      </c>
      <c r="K1453" s="123">
        <v>3.734</v>
      </c>
      <c r="L1453" s="122">
        <v>3.614</v>
      </c>
      <c r="M1453" s="123">
        <v>3.674</v>
      </c>
      <c r="N1453" s="122">
        <v>3.852</v>
      </c>
      <c r="O1453" s="123">
        <v>3.758</v>
      </c>
      <c r="P1453" s="122">
        <v>3.805</v>
      </c>
      <c r="Q1453" s="123">
        <v>4.282</v>
      </c>
      <c r="R1453" s="122">
        <v>4.135</v>
      </c>
      <c r="S1453" s="122">
        <v>4.209</v>
      </c>
      <c r="T1453" s="122">
        <v>4.754</v>
      </c>
      <c r="U1453" s="122">
        <v>4.667</v>
      </c>
      <c r="V1453" s="122">
        <v>4.711</v>
      </c>
      <c r="W1453" s="122">
        <v>5.109</v>
      </c>
      <c r="X1453" s="122">
        <v>5.002</v>
      </c>
      <c r="Y1453" s="122">
        <v>5.056</v>
      </c>
      <c r="Z1453" s="122"/>
      <c r="AA1453" s="122"/>
      <c r="AB1453" s="122"/>
      <c r="AC1453" s="122"/>
      <c r="AD1453" s="122"/>
      <c r="AE1453" s="122"/>
      <c r="AF1453" s="9">
        <f t="shared" si="1"/>
        <v>1453</v>
      </c>
    </row>
    <row r="1454" ht="15.75" customHeight="1">
      <c r="A1454" s="116">
        <v>43612.0</v>
      </c>
      <c r="B1454" s="122">
        <v>3.255</v>
      </c>
      <c r="C1454" s="122">
        <v>3.039</v>
      </c>
      <c r="D1454" s="122">
        <v>3.147</v>
      </c>
      <c r="E1454" s="123">
        <v>3.475</v>
      </c>
      <c r="F1454" s="122">
        <v>3.349</v>
      </c>
      <c r="G1454" s="123">
        <v>3.412</v>
      </c>
      <c r="H1454" s="122">
        <v>3.597</v>
      </c>
      <c r="I1454" s="123">
        <v>3.476</v>
      </c>
      <c r="J1454" s="122">
        <v>3.537</v>
      </c>
      <c r="K1454" s="123">
        <v>3.73</v>
      </c>
      <c r="L1454" s="122">
        <v>3.617</v>
      </c>
      <c r="M1454" s="123">
        <v>3.673</v>
      </c>
      <c r="N1454" s="122">
        <v>3.862</v>
      </c>
      <c r="O1454" s="123">
        <v>3.758</v>
      </c>
      <c r="P1454" s="122">
        <v>3.81</v>
      </c>
      <c r="Q1454" s="123">
        <v>4.277</v>
      </c>
      <c r="R1454" s="122">
        <v>4.127</v>
      </c>
      <c r="S1454" s="122">
        <v>4.202</v>
      </c>
      <c r="T1454" s="122">
        <v>4.76</v>
      </c>
      <c r="U1454" s="122">
        <v>4.668</v>
      </c>
      <c r="V1454" s="122">
        <v>4.714</v>
      </c>
      <c r="W1454" s="122">
        <v>5.112</v>
      </c>
      <c r="X1454" s="122">
        <v>5.003</v>
      </c>
      <c r="Y1454" s="122">
        <v>5.058</v>
      </c>
      <c r="Z1454" s="122"/>
      <c r="AA1454" s="122"/>
      <c r="AB1454" s="122"/>
      <c r="AC1454" s="122"/>
      <c r="AD1454" s="122"/>
      <c r="AE1454" s="122"/>
      <c r="AF1454" s="9">
        <f t="shared" si="1"/>
        <v>1454</v>
      </c>
    </row>
    <row r="1455" ht="15.75" customHeight="1">
      <c r="A1455" s="116">
        <v>43609.0</v>
      </c>
      <c r="B1455" s="122">
        <v>3.253</v>
      </c>
      <c r="C1455" s="122">
        <v>3.033</v>
      </c>
      <c r="D1455" s="122">
        <v>3.143</v>
      </c>
      <c r="E1455" s="123">
        <v>3.482</v>
      </c>
      <c r="F1455" s="122">
        <v>3.327</v>
      </c>
      <c r="G1455" s="123">
        <v>3.405</v>
      </c>
      <c r="H1455" s="122">
        <v>3.599</v>
      </c>
      <c r="I1455" s="123">
        <v>3.453</v>
      </c>
      <c r="J1455" s="122">
        <v>3.526</v>
      </c>
      <c r="K1455" s="123">
        <v>3.726</v>
      </c>
      <c r="L1455" s="122">
        <v>3.605</v>
      </c>
      <c r="M1455" s="123">
        <v>3.665</v>
      </c>
      <c r="N1455" s="122">
        <v>3.853</v>
      </c>
      <c r="O1455" s="123">
        <v>3.756</v>
      </c>
      <c r="P1455" s="122">
        <v>3.805</v>
      </c>
      <c r="Q1455" s="123">
        <v>4.282</v>
      </c>
      <c r="R1455" s="122">
        <v>4.132</v>
      </c>
      <c r="S1455" s="122">
        <v>4.207</v>
      </c>
      <c r="T1455" s="122">
        <v>4.761</v>
      </c>
      <c r="U1455" s="122">
        <v>4.673</v>
      </c>
      <c r="V1455" s="122">
        <v>4.717</v>
      </c>
      <c r="W1455" s="122">
        <v>5.123</v>
      </c>
      <c r="X1455" s="122">
        <v>5.007</v>
      </c>
      <c r="Y1455" s="122">
        <v>5.065</v>
      </c>
      <c r="Z1455" s="122"/>
      <c r="AA1455" s="122"/>
      <c r="AB1455" s="122"/>
      <c r="AC1455" s="122"/>
      <c r="AD1455" s="122"/>
      <c r="AE1455" s="122"/>
      <c r="AF1455" s="9">
        <f t="shared" si="1"/>
        <v>1455</v>
      </c>
    </row>
    <row r="1456" ht="15.75" customHeight="1">
      <c r="A1456" s="116">
        <v>43608.0</v>
      </c>
      <c r="B1456" s="122">
        <v>3.242</v>
      </c>
      <c r="C1456" s="122">
        <v>3.03</v>
      </c>
      <c r="D1456" s="122">
        <v>3.136</v>
      </c>
      <c r="E1456" s="123">
        <v>3.469</v>
      </c>
      <c r="F1456" s="122">
        <v>3.349</v>
      </c>
      <c r="G1456" s="123">
        <v>3.409</v>
      </c>
      <c r="H1456" s="122">
        <v>3.59</v>
      </c>
      <c r="I1456" s="123">
        <v>3.464</v>
      </c>
      <c r="J1456" s="122">
        <v>3.527</v>
      </c>
      <c r="K1456" s="123">
        <v>3.712</v>
      </c>
      <c r="L1456" s="122">
        <v>3.614</v>
      </c>
      <c r="M1456" s="123">
        <v>3.663</v>
      </c>
      <c r="N1456" s="122">
        <v>3.834</v>
      </c>
      <c r="O1456" s="123">
        <v>3.763</v>
      </c>
      <c r="P1456" s="122">
        <v>3.799</v>
      </c>
      <c r="Q1456" s="123">
        <v>4.287</v>
      </c>
      <c r="R1456" s="122">
        <v>4.137</v>
      </c>
      <c r="S1456" s="122">
        <v>4.212</v>
      </c>
      <c r="T1456" s="122">
        <v>4.766</v>
      </c>
      <c r="U1456" s="122">
        <v>4.68</v>
      </c>
      <c r="V1456" s="122">
        <v>4.723</v>
      </c>
      <c r="W1456" s="122">
        <v>5.132</v>
      </c>
      <c r="X1456" s="122">
        <v>5.011</v>
      </c>
      <c r="Y1456" s="122">
        <v>5.072</v>
      </c>
      <c r="Z1456" s="122"/>
      <c r="AA1456" s="122"/>
      <c r="AB1456" s="122"/>
      <c r="AC1456" s="122"/>
      <c r="AD1456" s="122"/>
      <c r="AE1456" s="122"/>
      <c r="AF1456" s="9">
        <f t="shared" si="1"/>
        <v>1456</v>
      </c>
    </row>
    <row r="1457" ht="15.75" customHeight="1">
      <c r="A1457" s="116">
        <v>43607.0</v>
      </c>
      <c r="B1457" s="122">
        <v>3.26</v>
      </c>
      <c r="C1457" s="122">
        <v>3.048</v>
      </c>
      <c r="D1457" s="122">
        <v>3.154</v>
      </c>
      <c r="E1457" s="123">
        <v>3.492</v>
      </c>
      <c r="F1457" s="122">
        <v>3.392</v>
      </c>
      <c r="G1457" s="123">
        <v>3.442</v>
      </c>
      <c r="H1457" s="122">
        <v>3.633</v>
      </c>
      <c r="I1457" s="123">
        <v>3.477</v>
      </c>
      <c r="J1457" s="122">
        <v>3.555</v>
      </c>
      <c r="K1457" s="123">
        <v>3.748</v>
      </c>
      <c r="L1457" s="122">
        <v>3.633</v>
      </c>
      <c r="M1457" s="123">
        <v>3.69</v>
      </c>
      <c r="N1457" s="122">
        <v>3.862</v>
      </c>
      <c r="O1457" s="123">
        <v>3.789</v>
      </c>
      <c r="P1457" s="122">
        <v>3.826</v>
      </c>
      <c r="Q1457" s="123">
        <v>4.277</v>
      </c>
      <c r="R1457" s="122">
        <v>4.132</v>
      </c>
      <c r="S1457" s="122">
        <v>4.205</v>
      </c>
      <c r="T1457" s="122">
        <v>4.769</v>
      </c>
      <c r="U1457" s="122">
        <v>4.681</v>
      </c>
      <c r="V1457" s="122">
        <v>4.725</v>
      </c>
      <c r="W1457" s="122">
        <v>5.141</v>
      </c>
      <c r="X1457" s="122">
        <v>5.015</v>
      </c>
      <c r="Y1457" s="122">
        <v>5.078</v>
      </c>
      <c r="Z1457" s="122"/>
      <c r="AA1457" s="122"/>
      <c r="AB1457" s="122"/>
      <c r="AC1457" s="122"/>
      <c r="AD1457" s="122"/>
      <c r="AE1457" s="122"/>
      <c r="AF1457" s="9">
        <f t="shared" si="1"/>
        <v>1457</v>
      </c>
    </row>
    <row r="1458" ht="15.75" customHeight="1">
      <c r="A1458" s="116">
        <v>43606.0</v>
      </c>
      <c r="B1458" s="122">
        <v>3.273</v>
      </c>
      <c r="C1458" s="122">
        <v>3.058</v>
      </c>
      <c r="D1458" s="122">
        <v>3.166</v>
      </c>
      <c r="E1458" s="123">
        <v>3.5</v>
      </c>
      <c r="F1458" s="122">
        <v>3.388</v>
      </c>
      <c r="G1458" s="123">
        <v>3.444</v>
      </c>
      <c r="H1458" s="122">
        <v>3.634</v>
      </c>
      <c r="I1458" s="123">
        <v>3.494</v>
      </c>
      <c r="J1458" s="122">
        <v>3.564</v>
      </c>
      <c r="K1458" s="123">
        <v>3.765</v>
      </c>
      <c r="L1458" s="122">
        <v>3.644</v>
      </c>
      <c r="M1458" s="123">
        <v>3.705</v>
      </c>
      <c r="N1458" s="122">
        <v>3.896</v>
      </c>
      <c r="O1458" s="123">
        <v>3.794</v>
      </c>
      <c r="P1458" s="122">
        <v>3.845</v>
      </c>
      <c r="Q1458" s="123">
        <v>4.277</v>
      </c>
      <c r="R1458" s="122">
        <v>4.132</v>
      </c>
      <c r="S1458" s="122">
        <v>4.205</v>
      </c>
      <c r="T1458" s="122">
        <v>4.767</v>
      </c>
      <c r="U1458" s="122">
        <v>4.682</v>
      </c>
      <c r="V1458" s="122">
        <v>4.725</v>
      </c>
      <c r="W1458" s="122">
        <v>5.142</v>
      </c>
      <c r="X1458" s="122">
        <v>5.014</v>
      </c>
      <c r="Y1458" s="122">
        <v>5.078</v>
      </c>
      <c r="Z1458" s="122"/>
      <c r="AA1458" s="122"/>
      <c r="AB1458" s="122"/>
      <c r="AC1458" s="122"/>
      <c r="AD1458" s="122"/>
      <c r="AE1458" s="122"/>
      <c r="AF1458" s="9">
        <f t="shared" si="1"/>
        <v>1458</v>
      </c>
    </row>
    <row r="1459" ht="15.75" customHeight="1">
      <c r="A1459" s="116">
        <v>43605.0</v>
      </c>
      <c r="B1459" s="122">
        <v>3.285</v>
      </c>
      <c r="C1459" s="122">
        <v>3.072</v>
      </c>
      <c r="D1459" s="122">
        <v>3.179</v>
      </c>
      <c r="E1459" s="123">
        <v>3.52</v>
      </c>
      <c r="F1459" s="122">
        <v>3.394</v>
      </c>
      <c r="G1459" s="123">
        <v>3.457</v>
      </c>
      <c r="H1459" s="122">
        <v>3.644</v>
      </c>
      <c r="I1459" s="123">
        <v>3.474</v>
      </c>
      <c r="J1459" s="122">
        <v>3.559</v>
      </c>
      <c r="K1459" s="123">
        <v>3.769</v>
      </c>
      <c r="L1459" s="122">
        <v>3.632</v>
      </c>
      <c r="M1459" s="123">
        <v>3.7</v>
      </c>
      <c r="N1459" s="122">
        <v>3.894</v>
      </c>
      <c r="O1459" s="123">
        <v>3.789</v>
      </c>
      <c r="P1459" s="122">
        <v>3.842</v>
      </c>
      <c r="Q1459" s="123">
        <v>4.277</v>
      </c>
      <c r="R1459" s="122">
        <v>4.132</v>
      </c>
      <c r="S1459" s="122">
        <v>4.205</v>
      </c>
      <c r="T1459" s="122">
        <v>4.774</v>
      </c>
      <c r="U1459" s="122">
        <v>4.682</v>
      </c>
      <c r="V1459" s="122">
        <v>4.728</v>
      </c>
      <c r="W1459" s="122">
        <v>5.142</v>
      </c>
      <c r="X1459" s="122">
        <v>5.017</v>
      </c>
      <c r="Y1459" s="122">
        <v>5.08</v>
      </c>
      <c r="Z1459" s="122"/>
      <c r="AA1459" s="122"/>
      <c r="AB1459" s="122"/>
      <c r="AC1459" s="122"/>
      <c r="AD1459" s="122"/>
      <c r="AE1459" s="122"/>
      <c r="AF1459" s="9">
        <f t="shared" si="1"/>
        <v>1459</v>
      </c>
    </row>
    <row r="1460" ht="15.75" customHeight="1">
      <c r="A1460" s="116">
        <v>43602.0</v>
      </c>
      <c r="B1460" s="122">
        <v>3.272</v>
      </c>
      <c r="C1460" s="122">
        <v>3.051</v>
      </c>
      <c r="D1460" s="122">
        <v>3.162</v>
      </c>
      <c r="E1460" s="123">
        <v>3.486</v>
      </c>
      <c r="F1460" s="122">
        <v>3.368</v>
      </c>
      <c r="G1460" s="123">
        <v>3.427</v>
      </c>
      <c r="H1460" s="122">
        <v>3.618</v>
      </c>
      <c r="I1460" s="123">
        <v>3.472</v>
      </c>
      <c r="J1460" s="122">
        <v>3.545</v>
      </c>
      <c r="K1460" s="123">
        <v>3.754</v>
      </c>
      <c r="L1460" s="122">
        <v>3.633</v>
      </c>
      <c r="M1460" s="123">
        <v>3.694</v>
      </c>
      <c r="N1460" s="122">
        <v>3.89</v>
      </c>
      <c r="O1460" s="123">
        <v>3.794</v>
      </c>
      <c r="P1460" s="122">
        <v>3.842</v>
      </c>
      <c r="Q1460" s="123">
        <v>4.277</v>
      </c>
      <c r="R1460" s="122">
        <v>4.125</v>
      </c>
      <c r="S1460" s="122">
        <v>4.201</v>
      </c>
      <c r="T1460" s="122">
        <v>4.773</v>
      </c>
      <c r="U1460" s="122">
        <v>4.683</v>
      </c>
      <c r="V1460" s="122">
        <v>4.728</v>
      </c>
      <c r="W1460" s="122">
        <v>5.143</v>
      </c>
      <c r="X1460" s="122">
        <v>5.017</v>
      </c>
      <c r="Y1460" s="122">
        <v>5.08</v>
      </c>
      <c r="Z1460" s="122"/>
      <c r="AA1460" s="122"/>
      <c r="AB1460" s="122"/>
      <c r="AC1460" s="122"/>
      <c r="AD1460" s="122"/>
      <c r="AE1460" s="122"/>
      <c r="AF1460" s="9">
        <f t="shared" si="1"/>
        <v>1460</v>
      </c>
    </row>
    <row r="1461" ht="15.75" customHeight="1">
      <c r="A1461" s="116">
        <v>43601.0</v>
      </c>
      <c r="B1461" s="122">
        <v>3.24</v>
      </c>
      <c r="C1461" s="122">
        <v>3.066</v>
      </c>
      <c r="D1461" s="122">
        <v>3.153</v>
      </c>
      <c r="E1461" s="123">
        <v>3.498</v>
      </c>
      <c r="F1461" s="122">
        <v>3.372</v>
      </c>
      <c r="G1461" s="123">
        <v>3.435</v>
      </c>
      <c r="H1461" s="122">
        <v>3.622</v>
      </c>
      <c r="I1461" s="123">
        <v>3.466</v>
      </c>
      <c r="J1461" s="122">
        <v>3.544</v>
      </c>
      <c r="K1461" s="123">
        <v>3.758</v>
      </c>
      <c r="L1461" s="122">
        <v>3.634</v>
      </c>
      <c r="M1461" s="123">
        <v>3.696</v>
      </c>
      <c r="N1461" s="122">
        <v>3.893</v>
      </c>
      <c r="O1461" s="123">
        <v>3.802</v>
      </c>
      <c r="P1461" s="122">
        <v>3.848</v>
      </c>
      <c r="Q1461" s="123">
        <v>4.274</v>
      </c>
      <c r="R1461" s="122">
        <v>4.119</v>
      </c>
      <c r="S1461" s="122">
        <v>4.197</v>
      </c>
      <c r="T1461" s="122">
        <v>4.769</v>
      </c>
      <c r="U1461" s="122">
        <v>4.684</v>
      </c>
      <c r="V1461" s="122">
        <v>4.727</v>
      </c>
      <c r="W1461" s="122">
        <v>5.151</v>
      </c>
      <c r="X1461" s="122">
        <v>5.018</v>
      </c>
      <c r="Y1461" s="122">
        <v>5.085</v>
      </c>
      <c r="Z1461" s="122"/>
      <c r="AA1461" s="122"/>
      <c r="AB1461" s="122"/>
      <c r="AC1461" s="122"/>
      <c r="AD1461" s="122"/>
      <c r="AE1461" s="122"/>
      <c r="AF1461" s="9">
        <f t="shared" si="1"/>
        <v>1461</v>
      </c>
    </row>
    <row r="1462" ht="15.75" customHeight="1">
      <c r="A1462" s="116">
        <v>43600.0</v>
      </c>
      <c r="B1462" s="122">
        <v>3.305</v>
      </c>
      <c r="C1462" s="122">
        <v>3.078</v>
      </c>
      <c r="D1462" s="122">
        <v>3.192</v>
      </c>
      <c r="E1462" s="123">
        <v>3.507</v>
      </c>
      <c r="F1462" s="122">
        <v>3.383</v>
      </c>
      <c r="G1462" s="123">
        <v>3.445</v>
      </c>
      <c r="H1462" s="122">
        <v>3.633</v>
      </c>
      <c r="I1462" s="123">
        <v>3.471</v>
      </c>
      <c r="J1462" s="122">
        <v>3.552</v>
      </c>
      <c r="K1462" s="123">
        <v>3.772</v>
      </c>
      <c r="L1462" s="122">
        <v>3.655</v>
      </c>
      <c r="M1462" s="123">
        <v>3.714</v>
      </c>
      <c r="N1462" s="122">
        <v>3.911</v>
      </c>
      <c r="O1462" s="123">
        <v>3.839</v>
      </c>
      <c r="P1462" s="122">
        <v>3.875</v>
      </c>
      <c r="Q1462" s="123">
        <v>4.277</v>
      </c>
      <c r="R1462" s="122">
        <v>4.122</v>
      </c>
      <c r="S1462" s="122">
        <v>4.2</v>
      </c>
      <c r="T1462" s="122">
        <v>4.78</v>
      </c>
      <c r="U1462" s="122">
        <v>4.687</v>
      </c>
      <c r="V1462" s="122">
        <v>4.734</v>
      </c>
      <c r="W1462" s="122">
        <v>5.152</v>
      </c>
      <c r="X1462" s="122">
        <v>5.019</v>
      </c>
      <c r="Y1462" s="122">
        <v>5.086</v>
      </c>
      <c r="Z1462" s="122"/>
      <c r="AA1462" s="122"/>
      <c r="AB1462" s="122"/>
      <c r="AC1462" s="122"/>
      <c r="AD1462" s="122"/>
      <c r="AE1462" s="122"/>
      <c r="AF1462" s="9">
        <f t="shared" si="1"/>
        <v>1462</v>
      </c>
    </row>
    <row r="1463" ht="15.75" customHeight="1">
      <c r="A1463" s="116">
        <v>43599.0</v>
      </c>
      <c r="B1463" s="122">
        <v>3.313</v>
      </c>
      <c r="C1463" s="122">
        <v>3.11</v>
      </c>
      <c r="D1463" s="122">
        <v>3.212</v>
      </c>
      <c r="E1463" s="123">
        <v>3.546</v>
      </c>
      <c r="F1463" s="122">
        <v>3.383</v>
      </c>
      <c r="G1463" s="123">
        <v>3.465</v>
      </c>
      <c r="H1463" s="122">
        <v>3.644</v>
      </c>
      <c r="I1463" s="123">
        <v>3.478</v>
      </c>
      <c r="J1463" s="122">
        <v>3.561</v>
      </c>
      <c r="K1463" s="123">
        <v>3.794</v>
      </c>
      <c r="L1463" s="122">
        <v>3.653</v>
      </c>
      <c r="M1463" s="123">
        <v>3.723</v>
      </c>
      <c r="N1463" s="122">
        <v>3.944</v>
      </c>
      <c r="O1463" s="123">
        <v>3.827</v>
      </c>
      <c r="P1463" s="122">
        <v>3.886</v>
      </c>
      <c r="Q1463" s="123">
        <v>4.286</v>
      </c>
      <c r="R1463" s="122">
        <v>4.133</v>
      </c>
      <c r="S1463" s="122">
        <v>4.21</v>
      </c>
      <c r="T1463" s="122">
        <v>4.785</v>
      </c>
      <c r="U1463" s="122">
        <v>4.686</v>
      </c>
      <c r="V1463" s="122">
        <v>4.736</v>
      </c>
      <c r="W1463" s="122">
        <v>5.152</v>
      </c>
      <c r="X1463" s="122">
        <v>5.019</v>
      </c>
      <c r="Y1463" s="122">
        <v>5.086</v>
      </c>
      <c r="Z1463" s="122"/>
      <c r="AA1463" s="122"/>
      <c r="AB1463" s="122"/>
      <c r="AC1463" s="122"/>
      <c r="AD1463" s="122"/>
      <c r="AE1463" s="122"/>
      <c r="AF1463" s="9">
        <f t="shared" si="1"/>
        <v>1463</v>
      </c>
    </row>
    <row r="1464" ht="15.75" customHeight="1">
      <c r="A1464" s="116">
        <v>43598.0</v>
      </c>
      <c r="B1464" s="122">
        <v>3.296</v>
      </c>
      <c r="C1464" s="122">
        <v>3.133</v>
      </c>
      <c r="D1464" s="122">
        <v>3.215</v>
      </c>
      <c r="E1464" s="123">
        <v>3.528</v>
      </c>
      <c r="F1464" s="122">
        <v>3.384</v>
      </c>
      <c r="G1464" s="123">
        <v>3.456</v>
      </c>
      <c r="H1464" s="122">
        <v>3.63</v>
      </c>
      <c r="I1464" s="123">
        <v>3.462</v>
      </c>
      <c r="J1464" s="122">
        <v>3.546</v>
      </c>
      <c r="K1464" s="123">
        <v>3.785</v>
      </c>
      <c r="L1464" s="122">
        <v>3.653</v>
      </c>
      <c r="M1464" s="123">
        <v>3.719</v>
      </c>
      <c r="N1464" s="122">
        <v>3.939</v>
      </c>
      <c r="O1464" s="123">
        <v>3.844</v>
      </c>
      <c r="P1464" s="122">
        <v>3.892</v>
      </c>
      <c r="Q1464" s="123">
        <v>4.286</v>
      </c>
      <c r="R1464" s="122">
        <v>4.133</v>
      </c>
      <c r="S1464" s="122">
        <v>4.21</v>
      </c>
      <c r="T1464" s="122">
        <v>4.789</v>
      </c>
      <c r="U1464" s="122">
        <v>4.686</v>
      </c>
      <c r="V1464" s="122">
        <v>4.738</v>
      </c>
      <c r="W1464" s="122">
        <v>5.152</v>
      </c>
      <c r="X1464" s="122">
        <v>5.018</v>
      </c>
      <c r="Y1464" s="122">
        <v>5.085</v>
      </c>
      <c r="Z1464" s="122"/>
      <c r="AA1464" s="122"/>
      <c r="AB1464" s="122"/>
      <c r="AC1464" s="122"/>
      <c r="AD1464" s="122"/>
      <c r="AE1464" s="122"/>
      <c r="AF1464" s="9">
        <f t="shared" si="1"/>
        <v>1464</v>
      </c>
    </row>
    <row r="1465" ht="15.75" customHeight="1">
      <c r="A1465" s="116">
        <v>43595.0</v>
      </c>
      <c r="B1465" s="122">
        <v>3.328</v>
      </c>
      <c r="C1465" s="122">
        <v>3.136</v>
      </c>
      <c r="D1465" s="122">
        <v>3.232</v>
      </c>
      <c r="E1465" s="123">
        <v>3.55</v>
      </c>
      <c r="F1465" s="122">
        <v>3.397</v>
      </c>
      <c r="G1465" s="123">
        <v>3.474</v>
      </c>
      <c r="H1465" s="122">
        <v>3.655</v>
      </c>
      <c r="I1465" s="123">
        <v>3.498</v>
      </c>
      <c r="J1465" s="122">
        <v>3.577</v>
      </c>
      <c r="K1465" s="123">
        <v>3.81</v>
      </c>
      <c r="L1465" s="122">
        <v>3.673</v>
      </c>
      <c r="M1465" s="123">
        <v>3.742</v>
      </c>
      <c r="N1465" s="122">
        <v>3.965</v>
      </c>
      <c r="O1465" s="123">
        <v>3.848</v>
      </c>
      <c r="P1465" s="122">
        <v>3.907</v>
      </c>
      <c r="Q1465" s="123">
        <v>4.284</v>
      </c>
      <c r="R1465" s="122">
        <v>4.133</v>
      </c>
      <c r="S1465" s="122">
        <v>4.209</v>
      </c>
      <c r="T1465" s="122">
        <v>4.798</v>
      </c>
      <c r="U1465" s="122">
        <v>4.686</v>
      </c>
      <c r="V1465" s="122">
        <v>4.742</v>
      </c>
      <c r="W1465" s="122">
        <v>5.155</v>
      </c>
      <c r="X1465" s="122">
        <v>5.019</v>
      </c>
      <c r="Y1465" s="122">
        <v>5.087</v>
      </c>
      <c r="Z1465" s="122"/>
      <c r="AA1465" s="122"/>
      <c r="AB1465" s="122"/>
      <c r="AC1465" s="122"/>
      <c r="AD1465" s="122"/>
      <c r="AE1465" s="122"/>
      <c r="AF1465" s="9">
        <f t="shared" si="1"/>
        <v>1465</v>
      </c>
    </row>
    <row r="1466" ht="15.75" customHeight="1">
      <c r="A1466" s="116">
        <v>43594.0</v>
      </c>
      <c r="B1466" s="122">
        <v>3.35</v>
      </c>
      <c r="C1466" s="122">
        <v>3.145</v>
      </c>
      <c r="D1466" s="122">
        <v>3.248</v>
      </c>
      <c r="E1466" s="123">
        <v>3.565</v>
      </c>
      <c r="F1466" s="122">
        <v>3.423</v>
      </c>
      <c r="G1466" s="123">
        <v>3.494</v>
      </c>
      <c r="H1466" s="122">
        <v>3.681</v>
      </c>
      <c r="I1466" s="123">
        <v>3.507</v>
      </c>
      <c r="J1466" s="122">
        <v>3.594</v>
      </c>
      <c r="K1466" s="123">
        <v>3.833</v>
      </c>
      <c r="L1466" s="122">
        <v>3.699</v>
      </c>
      <c r="M1466" s="123">
        <v>3.766</v>
      </c>
      <c r="N1466" s="122">
        <v>3.984</v>
      </c>
      <c r="O1466" s="123">
        <v>3.89</v>
      </c>
      <c r="P1466" s="122">
        <v>3.937</v>
      </c>
      <c r="Q1466" s="123">
        <v>4.284</v>
      </c>
      <c r="R1466" s="122">
        <v>4.133</v>
      </c>
      <c r="S1466" s="122">
        <v>4.209</v>
      </c>
      <c r="T1466" s="122">
        <v>4.8</v>
      </c>
      <c r="U1466" s="122">
        <v>4.688</v>
      </c>
      <c r="V1466" s="122">
        <v>4.744</v>
      </c>
      <c r="W1466" s="122">
        <v>5.158</v>
      </c>
      <c r="X1466" s="122">
        <v>5.019</v>
      </c>
      <c r="Y1466" s="122">
        <v>5.089</v>
      </c>
      <c r="Z1466" s="122"/>
      <c r="AA1466" s="122"/>
      <c r="AB1466" s="122"/>
      <c r="AC1466" s="122"/>
      <c r="AD1466" s="122"/>
      <c r="AE1466" s="122"/>
      <c r="AF1466" s="9">
        <f t="shared" si="1"/>
        <v>1466</v>
      </c>
    </row>
    <row r="1467" ht="15.75" customHeight="1">
      <c r="A1467" s="116">
        <v>43593.0</v>
      </c>
      <c r="B1467" s="122">
        <v>3.333</v>
      </c>
      <c r="C1467" s="122">
        <v>3.155</v>
      </c>
      <c r="D1467" s="122">
        <v>3.244</v>
      </c>
      <c r="E1467" s="123">
        <v>3.565</v>
      </c>
      <c r="F1467" s="122">
        <v>3.402</v>
      </c>
      <c r="G1467" s="123">
        <v>3.484</v>
      </c>
      <c r="H1467" s="122">
        <v>3.683</v>
      </c>
      <c r="I1467" s="123">
        <v>3.511</v>
      </c>
      <c r="J1467" s="122">
        <v>3.597</v>
      </c>
      <c r="K1467" s="123">
        <v>3.828</v>
      </c>
      <c r="L1467" s="122">
        <v>3.704</v>
      </c>
      <c r="M1467" s="123">
        <v>3.766</v>
      </c>
      <c r="N1467" s="122">
        <v>3.972</v>
      </c>
      <c r="O1467" s="123">
        <v>3.897</v>
      </c>
      <c r="P1467" s="122">
        <v>3.935</v>
      </c>
      <c r="Q1467" s="123">
        <v>4.284</v>
      </c>
      <c r="R1467" s="122">
        <v>4.129</v>
      </c>
      <c r="S1467" s="122">
        <v>4.207</v>
      </c>
      <c r="T1467" s="122">
        <v>4.799</v>
      </c>
      <c r="U1467" s="122">
        <v>4.686</v>
      </c>
      <c r="V1467" s="122">
        <v>4.743</v>
      </c>
      <c r="W1467" s="122">
        <v>5.156</v>
      </c>
      <c r="X1467" s="122">
        <v>5.017</v>
      </c>
      <c r="Y1467" s="122">
        <v>5.087</v>
      </c>
      <c r="Z1467" s="122"/>
      <c r="AA1467" s="122"/>
      <c r="AB1467" s="122"/>
      <c r="AC1467" s="122"/>
      <c r="AD1467" s="122"/>
      <c r="AE1467" s="122"/>
      <c r="AF1467" s="9">
        <f t="shared" si="1"/>
        <v>1467</v>
      </c>
    </row>
    <row r="1468" ht="15.75" customHeight="1">
      <c r="A1468" s="116">
        <v>43592.0</v>
      </c>
      <c r="B1468" s="122">
        <v>3.346</v>
      </c>
      <c r="C1468" s="122">
        <v>3.168</v>
      </c>
      <c r="D1468" s="122">
        <v>3.257</v>
      </c>
      <c r="E1468" s="123">
        <v>3.577</v>
      </c>
      <c r="F1468" s="122">
        <v>3.402</v>
      </c>
      <c r="G1468" s="123">
        <v>3.49</v>
      </c>
      <c r="H1468" s="122">
        <v>3.688</v>
      </c>
      <c r="I1468" s="123">
        <v>3.504</v>
      </c>
      <c r="J1468" s="122">
        <v>3.596</v>
      </c>
      <c r="K1468" s="123">
        <v>3.835</v>
      </c>
      <c r="L1468" s="122">
        <v>3.685</v>
      </c>
      <c r="M1468" s="123">
        <v>3.76</v>
      </c>
      <c r="N1468" s="122">
        <v>3.982</v>
      </c>
      <c r="O1468" s="123">
        <v>3.865</v>
      </c>
      <c r="P1468" s="122">
        <v>3.924</v>
      </c>
      <c r="Q1468" s="123">
        <v>4.286</v>
      </c>
      <c r="R1468" s="122">
        <v>4.131</v>
      </c>
      <c r="S1468" s="122">
        <v>4.209</v>
      </c>
      <c r="T1468" s="122">
        <v>4.8</v>
      </c>
      <c r="U1468" s="122">
        <v>4.686</v>
      </c>
      <c r="V1468" s="122">
        <v>4.743</v>
      </c>
      <c r="W1468" s="122">
        <v>5.16</v>
      </c>
      <c r="X1468" s="122">
        <v>5.017</v>
      </c>
      <c r="Y1468" s="122">
        <v>5.089</v>
      </c>
      <c r="Z1468" s="122"/>
      <c r="AA1468" s="122"/>
      <c r="AB1468" s="122"/>
      <c r="AC1468" s="122"/>
      <c r="AD1468" s="122"/>
      <c r="AE1468" s="122"/>
      <c r="AF1468" s="9">
        <f t="shared" si="1"/>
        <v>1468</v>
      </c>
    </row>
    <row r="1469" ht="15.75" customHeight="1">
      <c r="A1469" s="116">
        <v>43591.0</v>
      </c>
      <c r="B1469" s="122">
        <v>3.388</v>
      </c>
      <c r="C1469" s="122">
        <v>3.16</v>
      </c>
      <c r="D1469" s="122">
        <v>3.274</v>
      </c>
      <c r="E1469" s="123">
        <v>3.596</v>
      </c>
      <c r="F1469" s="122">
        <v>3.393</v>
      </c>
      <c r="G1469" s="123">
        <v>3.495</v>
      </c>
      <c r="H1469" s="122">
        <v>3.72</v>
      </c>
      <c r="I1469" s="123">
        <v>3.491</v>
      </c>
      <c r="J1469" s="122">
        <v>3.606</v>
      </c>
      <c r="K1469" s="123">
        <v>3.863</v>
      </c>
      <c r="L1469" s="122">
        <v>3.673</v>
      </c>
      <c r="M1469" s="123">
        <v>3.768</v>
      </c>
      <c r="N1469" s="122">
        <v>4.005</v>
      </c>
      <c r="O1469" s="123">
        <v>3.854</v>
      </c>
      <c r="P1469" s="122">
        <v>3.93</v>
      </c>
      <c r="Q1469" s="123">
        <v>4.303</v>
      </c>
      <c r="R1469" s="122">
        <v>4.133</v>
      </c>
      <c r="S1469" s="122">
        <v>4.218</v>
      </c>
      <c r="T1469" s="122">
        <v>4.8</v>
      </c>
      <c r="U1469" s="122">
        <v>4.707</v>
      </c>
      <c r="V1469" s="122">
        <v>4.754</v>
      </c>
      <c r="W1469" s="122">
        <v>5.161</v>
      </c>
      <c r="X1469" s="122">
        <v>5.017</v>
      </c>
      <c r="Y1469" s="122">
        <v>5.089</v>
      </c>
      <c r="Z1469" s="122"/>
      <c r="AA1469" s="122"/>
      <c r="AB1469" s="122"/>
      <c r="AC1469" s="122"/>
      <c r="AD1469" s="122"/>
      <c r="AE1469" s="122"/>
      <c r="AF1469" s="9">
        <f t="shared" si="1"/>
        <v>1469</v>
      </c>
    </row>
    <row r="1470" ht="15.75" customHeight="1">
      <c r="A1470" s="116">
        <v>43588.0</v>
      </c>
      <c r="B1470" s="122">
        <v>3.261</v>
      </c>
      <c r="C1470" s="122">
        <v>3.068</v>
      </c>
      <c r="D1470" s="122">
        <v>3.165</v>
      </c>
      <c r="E1470" s="123">
        <v>3.533</v>
      </c>
      <c r="F1470" s="122">
        <v>3.361</v>
      </c>
      <c r="G1470" s="123">
        <v>3.447</v>
      </c>
      <c r="H1470" s="122">
        <v>3.621</v>
      </c>
      <c r="I1470" s="123">
        <v>3.457</v>
      </c>
      <c r="J1470" s="122">
        <v>3.539</v>
      </c>
      <c r="K1470" s="123">
        <v>3.779</v>
      </c>
      <c r="L1470" s="122">
        <v>3.625</v>
      </c>
      <c r="M1470" s="123">
        <v>3.702</v>
      </c>
      <c r="N1470" s="122">
        <v>3.936</v>
      </c>
      <c r="O1470" s="123">
        <v>3.793</v>
      </c>
      <c r="P1470" s="122">
        <v>3.865</v>
      </c>
      <c r="Q1470" s="123">
        <v>4.28</v>
      </c>
      <c r="R1470" s="122">
        <v>4.115</v>
      </c>
      <c r="S1470" s="122">
        <v>4.198</v>
      </c>
      <c r="T1470" s="122">
        <v>4.778</v>
      </c>
      <c r="U1470" s="122">
        <v>4.674</v>
      </c>
      <c r="V1470" s="122">
        <v>4.726</v>
      </c>
      <c r="W1470" s="122">
        <v>5.151</v>
      </c>
      <c r="X1470" s="122">
        <v>5.017</v>
      </c>
      <c r="Y1470" s="122">
        <v>5.084</v>
      </c>
      <c r="Z1470" s="122"/>
      <c r="AA1470" s="122"/>
      <c r="AB1470" s="122"/>
      <c r="AC1470" s="122"/>
      <c r="AD1470" s="122"/>
      <c r="AE1470" s="122"/>
      <c r="AF1470" s="9">
        <f t="shared" si="1"/>
        <v>1470</v>
      </c>
    </row>
    <row r="1471" ht="15.75" customHeight="1">
      <c r="A1471" s="116">
        <v>43587.0</v>
      </c>
      <c r="B1471" s="122">
        <v>3.25</v>
      </c>
      <c r="C1471" s="122">
        <v>3.068</v>
      </c>
      <c r="D1471" s="122">
        <v>3.159</v>
      </c>
      <c r="E1471" s="123">
        <v>3.504</v>
      </c>
      <c r="F1471" s="122">
        <v>3.359</v>
      </c>
      <c r="G1471" s="123">
        <v>3.432</v>
      </c>
      <c r="H1471" s="122">
        <v>3.605</v>
      </c>
      <c r="I1471" s="123">
        <v>3.458</v>
      </c>
      <c r="J1471" s="122">
        <v>3.532</v>
      </c>
      <c r="K1471" s="123">
        <v>3.77</v>
      </c>
      <c r="L1471" s="122">
        <v>3.623</v>
      </c>
      <c r="M1471" s="123">
        <v>3.696</v>
      </c>
      <c r="N1471" s="122">
        <v>3.935</v>
      </c>
      <c r="O1471" s="123">
        <v>3.787</v>
      </c>
      <c r="P1471" s="122">
        <v>3.861</v>
      </c>
      <c r="Q1471" s="123">
        <v>4.28</v>
      </c>
      <c r="R1471" s="122">
        <v>4.117</v>
      </c>
      <c r="S1471" s="122">
        <v>4.199</v>
      </c>
      <c r="T1471" s="122">
        <v>4.783</v>
      </c>
      <c r="U1471" s="122">
        <v>4.676</v>
      </c>
      <c r="V1471" s="122">
        <v>4.73</v>
      </c>
      <c r="W1471" s="122">
        <v>5.151</v>
      </c>
      <c r="X1471" s="122">
        <v>5.018</v>
      </c>
      <c r="Y1471" s="122">
        <v>5.085</v>
      </c>
      <c r="Z1471" s="122"/>
      <c r="AA1471" s="122"/>
      <c r="AB1471" s="122"/>
      <c r="AC1471" s="122"/>
      <c r="AD1471" s="122"/>
      <c r="AE1471" s="122"/>
      <c r="AF1471" s="9">
        <f t="shared" si="1"/>
        <v>1471</v>
      </c>
    </row>
    <row r="1472" ht="15.75" customHeight="1">
      <c r="A1472" s="116">
        <v>43581.0</v>
      </c>
      <c r="B1472" s="122">
        <v>3.248</v>
      </c>
      <c r="C1472" s="122">
        <v>3.073</v>
      </c>
      <c r="D1472" s="122">
        <v>3.161</v>
      </c>
      <c r="E1472" s="123">
        <v>3.498</v>
      </c>
      <c r="F1472" s="122">
        <v>3.358</v>
      </c>
      <c r="G1472" s="123">
        <v>3.428</v>
      </c>
      <c r="H1472" s="122">
        <v>3.601</v>
      </c>
      <c r="I1472" s="123">
        <v>3.448</v>
      </c>
      <c r="J1472" s="122">
        <v>3.525</v>
      </c>
      <c r="K1472" s="123">
        <v>3.765</v>
      </c>
      <c r="L1472" s="122">
        <v>3.619</v>
      </c>
      <c r="M1472" s="123">
        <v>3.692</v>
      </c>
      <c r="N1472" s="122">
        <v>3.928</v>
      </c>
      <c r="O1472" s="123">
        <v>3.789</v>
      </c>
      <c r="P1472" s="122">
        <v>3.859</v>
      </c>
      <c r="Q1472" s="123">
        <v>4.27</v>
      </c>
      <c r="R1472" s="122">
        <v>4.115</v>
      </c>
      <c r="S1472" s="122">
        <v>4.193</v>
      </c>
      <c r="T1472" s="122">
        <v>4.786</v>
      </c>
      <c r="U1472" s="122">
        <v>4.674</v>
      </c>
      <c r="V1472" s="122">
        <v>4.73</v>
      </c>
      <c r="W1472" s="122">
        <v>5.151</v>
      </c>
      <c r="X1472" s="122">
        <v>5.018</v>
      </c>
      <c r="Y1472" s="122">
        <v>5.085</v>
      </c>
      <c r="Z1472" s="122"/>
      <c r="AA1472" s="122"/>
      <c r="AB1472" s="122"/>
      <c r="AC1472" s="122"/>
      <c r="AD1472" s="122"/>
      <c r="AE1472" s="122"/>
      <c r="AF1472" s="9">
        <f t="shared" si="1"/>
        <v>1472</v>
      </c>
    </row>
    <row r="1473" ht="15.75" customHeight="1">
      <c r="A1473" s="116">
        <v>43580.0</v>
      </c>
      <c r="B1473" s="122">
        <v>3.241</v>
      </c>
      <c r="C1473" s="122">
        <v>3.058</v>
      </c>
      <c r="D1473" s="122">
        <v>3.15</v>
      </c>
      <c r="E1473" s="123">
        <v>3.497</v>
      </c>
      <c r="F1473" s="122">
        <v>3.348</v>
      </c>
      <c r="G1473" s="123">
        <v>3.423</v>
      </c>
      <c r="H1473" s="122">
        <v>3.594</v>
      </c>
      <c r="I1473" s="123">
        <v>3.448</v>
      </c>
      <c r="J1473" s="122">
        <v>3.521</v>
      </c>
      <c r="K1473" s="123">
        <v>3.764</v>
      </c>
      <c r="L1473" s="122">
        <v>3.625</v>
      </c>
      <c r="M1473" s="123">
        <v>3.695</v>
      </c>
      <c r="N1473" s="122">
        <v>3.934</v>
      </c>
      <c r="O1473" s="123">
        <v>3.802</v>
      </c>
      <c r="P1473" s="122">
        <v>3.868</v>
      </c>
      <c r="Q1473" s="123">
        <v>4.275</v>
      </c>
      <c r="R1473" s="122">
        <v>4.122</v>
      </c>
      <c r="S1473" s="122">
        <v>4.199</v>
      </c>
      <c r="T1473" s="122">
        <v>4.778</v>
      </c>
      <c r="U1473" s="122">
        <v>4.675</v>
      </c>
      <c r="V1473" s="122">
        <v>4.727</v>
      </c>
      <c r="W1473" s="122">
        <v>5.148</v>
      </c>
      <c r="X1473" s="122">
        <v>5.019</v>
      </c>
      <c r="Y1473" s="122">
        <v>5.084</v>
      </c>
      <c r="Z1473" s="122"/>
      <c r="AA1473" s="122"/>
      <c r="AB1473" s="122"/>
      <c r="AC1473" s="122"/>
      <c r="AD1473" s="122"/>
      <c r="AE1473" s="122"/>
      <c r="AF1473" s="9">
        <f t="shared" si="1"/>
        <v>1473</v>
      </c>
    </row>
    <row r="1474" ht="15.75" customHeight="1">
      <c r="A1474" s="116">
        <v>43579.0</v>
      </c>
      <c r="B1474" s="122">
        <v>3.264</v>
      </c>
      <c r="C1474" s="122">
        <v>3.04</v>
      </c>
      <c r="D1474" s="122">
        <v>3.152</v>
      </c>
      <c r="E1474" s="123">
        <v>3.513</v>
      </c>
      <c r="F1474" s="122">
        <v>3.352</v>
      </c>
      <c r="G1474" s="123">
        <v>3.433</v>
      </c>
      <c r="H1474" s="122">
        <v>3.619</v>
      </c>
      <c r="I1474" s="123">
        <v>3.452</v>
      </c>
      <c r="J1474" s="122">
        <v>3.536</v>
      </c>
      <c r="K1474" s="123">
        <v>3.768</v>
      </c>
      <c r="L1474" s="122">
        <v>3.621</v>
      </c>
      <c r="M1474" s="123">
        <v>3.694</v>
      </c>
      <c r="N1474" s="122">
        <v>3.916</v>
      </c>
      <c r="O1474" s="123">
        <v>3.79</v>
      </c>
      <c r="P1474" s="122">
        <v>3.853</v>
      </c>
      <c r="Q1474" s="123">
        <v>4.28</v>
      </c>
      <c r="R1474" s="122">
        <v>4.125</v>
      </c>
      <c r="S1474" s="122">
        <v>4.203</v>
      </c>
      <c r="T1474" s="122">
        <v>4.783</v>
      </c>
      <c r="U1474" s="122">
        <v>4.675</v>
      </c>
      <c r="V1474" s="122">
        <v>4.729</v>
      </c>
      <c r="W1474" s="122">
        <v>5.151</v>
      </c>
      <c r="X1474" s="122">
        <v>5.019</v>
      </c>
      <c r="Y1474" s="122">
        <v>5.085</v>
      </c>
      <c r="Z1474" s="122"/>
      <c r="AA1474" s="122"/>
      <c r="AB1474" s="122"/>
      <c r="AC1474" s="122"/>
      <c r="AD1474" s="122"/>
      <c r="AE1474" s="122"/>
      <c r="AF1474" s="9">
        <f t="shared" si="1"/>
        <v>1474</v>
      </c>
    </row>
    <row r="1475" ht="15.75" customHeight="1">
      <c r="A1475" s="116">
        <v>43578.0</v>
      </c>
      <c r="B1475" s="122">
        <v>3.252</v>
      </c>
      <c r="C1475" s="122">
        <v>3.072</v>
      </c>
      <c r="D1475" s="122">
        <v>3.162</v>
      </c>
      <c r="E1475" s="123">
        <v>3.521</v>
      </c>
      <c r="F1475" s="122">
        <v>3.372</v>
      </c>
      <c r="G1475" s="123">
        <v>3.447</v>
      </c>
      <c r="H1475" s="122">
        <v>3.612</v>
      </c>
      <c r="I1475" s="123">
        <v>3.448</v>
      </c>
      <c r="J1475" s="122">
        <v>3.53</v>
      </c>
      <c r="K1475" s="123">
        <v>3.753</v>
      </c>
      <c r="L1475" s="122">
        <v>3.618</v>
      </c>
      <c r="M1475" s="123">
        <v>3.685</v>
      </c>
      <c r="N1475" s="122">
        <v>3.893</v>
      </c>
      <c r="O1475" s="123">
        <v>3.788</v>
      </c>
      <c r="P1475" s="122">
        <v>3.841</v>
      </c>
      <c r="Q1475" s="123">
        <v>4.265</v>
      </c>
      <c r="R1475" s="122">
        <v>4.112</v>
      </c>
      <c r="S1475" s="122">
        <v>4.189</v>
      </c>
      <c r="T1475" s="122">
        <v>4.779</v>
      </c>
      <c r="U1475" s="122">
        <v>4.673</v>
      </c>
      <c r="V1475" s="122">
        <v>4.726</v>
      </c>
      <c r="W1475" s="122">
        <v>5.148</v>
      </c>
      <c r="X1475" s="122">
        <v>5.024</v>
      </c>
      <c r="Y1475" s="122">
        <v>5.086</v>
      </c>
      <c r="Z1475" s="122"/>
      <c r="AA1475" s="122"/>
      <c r="AB1475" s="122"/>
      <c r="AC1475" s="122"/>
      <c r="AD1475" s="122"/>
      <c r="AE1475" s="122"/>
      <c r="AF1475" s="9">
        <f t="shared" si="1"/>
        <v>1475</v>
      </c>
    </row>
    <row r="1476" ht="15.75" customHeight="1">
      <c r="A1476" s="116">
        <v>43577.0</v>
      </c>
      <c r="B1476" s="122">
        <v>3.241</v>
      </c>
      <c r="C1476" s="122">
        <v>3.056</v>
      </c>
      <c r="D1476" s="122">
        <v>3.149</v>
      </c>
      <c r="E1476" s="123">
        <v>3.468</v>
      </c>
      <c r="F1476" s="122">
        <v>3.309</v>
      </c>
      <c r="G1476" s="123">
        <v>3.389</v>
      </c>
      <c r="H1476" s="122">
        <v>3.574</v>
      </c>
      <c r="I1476" s="123">
        <v>3.396</v>
      </c>
      <c r="J1476" s="122">
        <v>3.485</v>
      </c>
      <c r="K1476" s="123">
        <v>3.717</v>
      </c>
      <c r="L1476" s="122">
        <v>3.582</v>
      </c>
      <c r="M1476" s="123">
        <v>3.649</v>
      </c>
      <c r="N1476" s="122">
        <v>3.859</v>
      </c>
      <c r="O1476" s="123">
        <v>3.768</v>
      </c>
      <c r="P1476" s="122">
        <v>3.814</v>
      </c>
      <c r="Q1476" s="123">
        <v>4.28</v>
      </c>
      <c r="R1476" s="122">
        <v>4.125</v>
      </c>
      <c r="S1476" s="122">
        <v>4.203</v>
      </c>
      <c r="T1476" s="122">
        <v>4.771</v>
      </c>
      <c r="U1476" s="122">
        <v>4.685</v>
      </c>
      <c r="V1476" s="122">
        <v>4.728</v>
      </c>
      <c r="W1476" s="122">
        <v>5.151</v>
      </c>
      <c r="X1476" s="122">
        <v>5.019</v>
      </c>
      <c r="Y1476" s="122">
        <v>5.085</v>
      </c>
      <c r="Z1476" s="122"/>
      <c r="AA1476" s="122"/>
      <c r="AB1476" s="122"/>
      <c r="AC1476" s="122"/>
      <c r="AD1476" s="122"/>
      <c r="AE1476" s="122"/>
      <c r="AF1476" s="9">
        <f t="shared" si="1"/>
        <v>1476</v>
      </c>
    </row>
    <row r="1477" ht="15.75" customHeight="1">
      <c r="A1477" s="116">
        <v>43574.0</v>
      </c>
      <c r="B1477" s="122">
        <v>3.263</v>
      </c>
      <c r="C1477" s="122">
        <v>3.019</v>
      </c>
      <c r="D1477" s="122">
        <v>3.141</v>
      </c>
      <c r="E1477" s="123">
        <v>3.508</v>
      </c>
      <c r="F1477" s="122">
        <v>3.33</v>
      </c>
      <c r="G1477" s="123">
        <v>3.419</v>
      </c>
      <c r="H1477" s="122">
        <v>3.615</v>
      </c>
      <c r="I1477" s="123">
        <v>3.468</v>
      </c>
      <c r="J1477" s="122">
        <v>3.542</v>
      </c>
      <c r="K1477" s="123">
        <v>3.743</v>
      </c>
      <c r="L1477" s="122">
        <v>3.605</v>
      </c>
      <c r="M1477" s="123">
        <v>3.674</v>
      </c>
      <c r="N1477" s="122">
        <v>3.871</v>
      </c>
      <c r="O1477" s="123">
        <v>3.742</v>
      </c>
      <c r="P1477" s="122">
        <v>3.807</v>
      </c>
      <c r="Q1477" s="123">
        <v>4.277</v>
      </c>
      <c r="R1477" s="122">
        <v>4.115</v>
      </c>
      <c r="S1477" s="122">
        <v>4.196</v>
      </c>
      <c r="T1477" s="122">
        <v>4.792</v>
      </c>
      <c r="U1477" s="122">
        <v>4.684</v>
      </c>
      <c r="V1477" s="122">
        <v>4.738</v>
      </c>
      <c r="W1477" s="122">
        <v>5.153</v>
      </c>
      <c r="X1477" s="122">
        <v>5.019</v>
      </c>
      <c r="Y1477" s="122">
        <v>5.086</v>
      </c>
      <c r="Z1477" s="122"/>
      <c r="AA1477" s="122"/>
      <c r="AB1477" s="122"/>
      <c r="AC1477" s="122"/>
      <c r="AD1477" s="122"/>
      <c r="AE1477" s="122"/>
      <c r="AF1477" s="9">
        <f t="shared" si="1"/>
        <v>1477</v>
      </c>
    </row>
    <row r="1478" ht="15.75" customHeight="1">
      <c r="A1478" s="116">
        <v>43573.0</v>
      </c>
      <c r="B1478" s="122">
        <v>3.278</v>
      </c>
      <c r="C1478" s="122">
        <v>3.075</v>
      </c>
      <c r="D1478" s="122">
        <v>3.177</v>
      </c>
      <c r="E1478" s="123">
        <v>3.574</v>
      </c>
      <c r="F1478" s="122">
        <v>3.437</v>
      </c>
      <c r="G1478" s="123">
        <v>3.506</v>
      </c>
      <c r="H1478" s="122">
        <v>3.695</v>
      </c>
      <c r="I1478" s="123">
        <v>3.577</v>
      </c>
      <c r="J1478" s="122">
        <v>3.636</v>
      </c>
      <c r="K1478" s="123">
        <v>3.801</v>
      </c>
      <c r="L1478" s="122">
        <v>3.691</v>
      </c>
      <c r="M1478" s="123">
        <v>3.746</v>
      </c>
      <c r="N1478" s="122">
        <v>3.907</v>
      </c>
      <c r="O1478" s="123">
        <v>3.805</v>
      </c>
      <c r="P1478" s="122">
        <v>3.856</v>
      </c>
      <c r="Q1478" s="123">
        <v>4.275</v>
      </c>
      <c r="R1478" s="122">
        <v>4.112</v>
      </c>
      <c r="S1478" s="122">
        <v>4.194</v>
      </c>
      <c r="T1478" s="122">
        <v>4.797</v>
      </c>
      <c r="U1478" s="122">
        <v>4.708</v>
      </c>
      <c r="V1478" s="122">
        <v>4.753</v>
      </c>
      <c r="W1478" s="122">
        <v>5.157</v>
      </c>
      <c r="X1478" s="122">
        <v>5.031</v>
      </c>
      <c r="Y1478" s="122">
        <v>5.094</v>
      </c>
      <c r="Z1478" s="122"/>
      <c r="AA1478" s="122"/>
      <c r="AB1478" s="122"/>
      <c r="AC1478" s="122"/>
      <c r="AD1478" s="122"/>
      <c r="AE1478" s="122"/>
      <c r="AF1478" s="9">
        <f t="shared" si="1"/>
        <v>1478</v>
      </c>
    </row>
    <row r="1479" ht="15.75" customHeight="1">
      <c r="A1479" s="116">
        <v>43572.0</v>
      </c>
      <c r="B1479" s="122">
        <v>3.446</v>
      </c>
      <c r="C1479" s="122">
        <v>3.233</v>
      </c>
      <c r="D1479" s="122">
        <v>3.34</v>
      </c>
      <c r="E1479" s="123">
        <v>3.639</v>
      </c>
      <c r="F1479" s="122">
        <v>3.465</v>
      </c>
      <c r="G1479" s="123">
        <v>3.552</v>
      </c>
      <c r="H1479" s="122">
        <v>3.766</v>
      </c>
      <c r="I1479" s="123">
        <v>3.599</v>
      </c>
      <c r="J1479" s="122">
        <v>3.683</v>
      </c>
      <c r="K1479" s="123">
        <v>3.878</v>
      </c>
      <c r="L1479" s="122">
        <v>3.724</v>
      </c>
      <c r="M1479" s="123">
        <v>3.801</v>
      </c>
      <c r="N1479" s="122">
        <v>3.989</v>
      </c>
      <c r="O1479" s="123">
        <v>3.849</v>
      </c>
      <c r="P1479" s="122">
        <v>3.919</v>
      </c>
      <c r="Q1479" s="123">
        <v>4.275</v>
      </c>
      <c r="R1479" s="122">
        <v>4.11</v>
      </c>
      <c r="S1479" s="122">
        <v>4.193</v>
      </c>
      <c r="T1479" s="122">
        <v>4.806</v>
      </c>
      <c r="U1479" s="122">
        <v>4.698</v>
      </c>
      <c r="V1479" s="122">
        <v>4.752</v>
      </c>
      <c r="W1479" s="122">
        <v>5.158</v>
      </c>
      <c r="X1479" s="122">
        <v>5.022</v>
      </c>
      <c r="Y1479" s="122">
        <v>5.09</v>
      </c>
      <c r="Z1479" s="122"/>
      <c r="AA1479" s="122"/>
      <c r="AB1479" s="122"/>
      <c r="AC1479" s="122"/>
      <c r="AD1479" s="122"/>
      <c r="AE1479" s="122"/>
      <c r="AF1479" s="9">
        <f t="shared" si="1"/>
        <v>1479</v>
      </c>
    </row>
    <row r="1480" ht="15.75" customHeight="1">
      <c r="A1480" s="116">
        <v>43571.0</v>
      </c>
      <c r="B1480" s="122">
        <v>3.455</v>
      </c>
      <c r="C1480" s="122">
        <v>3.225</v>
      </c>
      <c r="D1480" s="122">
        <v>3.34</v>
      </c>
      <c r="E1480" s="123">
        <v>3.632</v>
      </c>
      <c r="F1480" s="122">
        <v>3.447</v>
      </c>
      <c r="G1480" s="123">
        <v>3.54</v>
      </c>
      <c r="H1480" s="122">
        <v>3.752</v>
      </c>
      <c r="I1480" s="123">
        <v>3.589</v>
      </c>
      <c r="J1480" s="122">
        <v>3.671</v>
      </c>
      <c r="K1480" s="123">
        <v>3.872</v>
      </c>
      <c r="L1480" s="122">
        <v>3.719</v>
      </c>
      <c r="M1480" s="123">
        <v>3.795</v>
      </c>
      <c r="N1480" s="122">
        <v>3.991</v>
      </c>
      <c r="O1480" s="123">
        <v>3.849</v>
      </c>
      <c r="P1480" s="122">
        <v>3.92</v>
      </c>
      <c r="Q1480" s="123">
        <v>4.257</v>
      </c>
      <c r="R1480" s="122">
        <v>4.102</v>
      </c>
      <c r="S1480" s="122">
        <v>4.18</v>
      </c>
      <c r="T1480" s="122">
        <v>4.803</v>
      </c>
      <c r="U1480" s="122">
        <v>4.698</v>
      </c>
      <c r="V1480" s="122">
        <v>4.751</v>
      </c>
      <c r="W1480" s="122">
        <v>5.146</v>
      </c>
      <c r="X1480" s="122">
        <v>5.022</v>
      </c>
      <c r="Y1480" s="122">
        <v>5.084</v>
      </c>
      <c r="Z1480" s="122"/>
      <c r="AA1480" s="122"/>
      <c r="AB1480" s="122"/>
      <c r="AC1480" s="122"/>
      <c r="AD1480" s="122"/>
      <c r="AE1480" s="122"/>
      <c r="AF1480" s="9">
        <f t="shared" si="1"/>
        <v>1480</v>
      </c>
    </row>
    <row r="1481" ht="15.75" customHeight="1">
      <c r="A1481" s="116">
        <v>43567.0</v>
      </c>
      <c r="B1481" s="122">
        <v>3.454</v>
      </c>
      <c r="C1481" s="122">
        <v>3.265</v>
      </c>
      <c r="D1481" s="122">
        <v>3.36</v>
      </c>
      <c r="E1481" s="123">
        <v>3.607</v>
      </c>
      <c r="F1481" s="122">
        <v>3.459</v>
      </c>
      <c r="G1481" s="123">
        <v>3.533</v>
      </c>
      <c r="H1481" s="122">
        <v>3.713</v>
      </c>
      <c r="I1481" s="123">
        <v>3.575</v>
      </c>
      <c r="J1481" s="122">
        <v>3.644</v>
      </c>
      <c r="K1481" s="123">
        <v>3.851</v>
      </c>
      <c r="L1481" s="122">
        <v>3.717</v>
      </c>
      <c r="M1481" s="123">
        <v>3.784</v>
      </c>
      <c r="N1481" s="122">
        <v>3.988</v>
      </c>
      <c r="O1481" s="123">
        <v>3.859</v>
      </c>
      <c r="P1481" s="122">
        <v>3.924</v>
      </c>
      <c r="Q1481" s="123">
        <v>4.255</v>
      </c>
      <c r="R1481" s="122">
        <v>4.09</v>
      </c>
      <c r="S1481" s="122">
        <v>4.173</v>
      </c>
      <c r="T1481" s="122">
        <v>4.812</v>
      </c>
      <c r="U1481" s="122">
        <v>4.697</v>
      </c>
      <c r="V1481" s="122">
        <v>4.755</v>
      </c>
      <c r="W1481" s="122">
        <v>5.148</v>
      </c>
      <c r="X1481" s="122">
        <v>5.02</v>
      </c>
      <c r="Y1481" s="122">
        <v>5.084</v>
      </c>
      <c r="Z1481" s="122"/>
      <c r="AA1481" s="122"/>
      <c r="AB1481" s="122"/>
      <c r="AC1481" s="122"/>
      <c r="AD1481" s="122"/>
      <c r="AE1481" s="122"/>
      <c r="AF1481" s="9">
        <f t="shared" si="1"/>
        <v>1481</v>
      </c>
    </row>
    <row r="1482" ht="15.75" customHeight="1">
      <c r="A1482" s="116">
        <v>43566.0</v>
      </c>
      <c r="B1482" s="122">
        <v>3.465</v>
      </c>
      <c r="C1482" s="122">
        <v>3.255</v>
      </c>
      <c r="D1482" s="122">
        <v>3.36</v>
      </c>
      <c r="E1482" s="123">
        <v>3.624</v>
      </c>
      <c r="F1482" s="122">
        <v>3.448</v>
      </c>
      <c r="G1482" s="123">
        <v>3.536</v>
      </c>
      <c r="H1482" s="122">
        <v>3.722</v>
      </c>
      <c r="I1482" s="123">
        <v>3.578</v>
      </c>
      <c r="J1482" s="122">
        <v>3.65</v>
      </c>
      <c r="K1482" s="123">
        <v>3.856</v>
      </c>
      <c r="L1482" s="122">
        <v>3.722</v>
      </c>
      <c r="M1482" s="123">
        <v>3.789</v>
      </c>
      <c r="N1482" s="122">
        <v>3.99</v>
      </c>
      <c r="O1482" s="123">
        <v>3.865</v>
      </c>
      <c r="P1482" s="122">
        <v>3.928</v>
      </c>
      <c r="Q1482" s="123">
        <v>4.237</v>
      </c>
      <c r="R1482" s="122">
        <v>4.082</v>
      </c>
      <c r="S1482" s="122">
        <v>4.16</v>
      </c>
      <c r="T1482" s="122">
        <v>4.821</v>
      </c>
      <c r="U1482" s="122">
        <v>4.733</v>
      </c>
      <c r="V1482" s="122">
        <v>4.777</v>
      </c>
      <c r="W1482" s="122">
        <v>5.149</v>
      </c>
      <c r="X1482" s="122">
        <v>5.027</v>
      </c>
      <c r="Y1482" s="122">
        <v>5.088</v>
      </c>
      <c r="Z1482" s="122"/>
      <c r="AA1482" s="122"/>
      <c r="AB1482" s="122"/>
      <c r="AC1482" s="122"/>
      <c r="AD1482" s="122"/>
      <c r="AE1482" s="122"/>
      <c r="AF1482" s="9">
        <f t="shared" si="1"/>
        <v>1482</v>
      </c>
    </row>
    <row r="1483" ht="15.75" customHeight="1">
      <c r="A1483" s="116">
        <v>43565.0</v>
      </c>
      <c r="B1483" s="122">
        <v>3.482</v>
      </c>
      <c r="C1483" s="122">
        <v>3.274</v>
      </c>
      <c r="D1483" s="122">
        <v>3.378</v>
      </c>
      <c r="E1483" s="123">
        <v>3.675</v>
      </c>
      <c r="F1483" s="122">
        <v>3.489</v>
      </c>
      <c r="G1483" s="123">
        <v>3.582</v>
      </c>
      <c r="H1483" s="122">
        <v>3.793</v>
      </c>
      <c r="I1483" s="123">
        <v>3.614</v>
      </c>
      <c r="J1483" s="122">
        <v>3.704</v>
      </c>
      <c r="K1483" s="123">
        <v>3.915</v>
      </c>
      <c r="L1483" s="122">
        <v>3.759</v>
      </c>
      <c r="M1483" s="123">
        <v>3.837</v>
      </c>
      <c r="N1483" s="122">
        <v>4.037</v>
      </c>
      <c r="O1483" s="123">
        <v>3.904</v>
      </c>
      <c r="P1483" s="122">
        <v>3.971</v>
      </c>
      <c r="Q1483" s="123">
        <v>4.25</v>
      </c>
      <c r="R1483" s="122">
        <v>4.095</v>
      </c>
      <c r="S1483" s="122">
        <v>4.173</v>
      </c>
      <c r="T1483" s="122">
        <v>4.829</v>
      </c>
      <c r="U1483" s="122">
        <v>4.715</v>
      </c>
      <c r="V1483" s="122">
        <v>4.772</v>
      </c>
      <c r="W1483" s="122">
        <v>5.15</v>
      </c>
      <c r="X1483" s="122">
        <v>5.022</v>
      </c>
      <c r="Y1483" s="122">
        <v>5.086</v>
      </c>
      <c r="Z1483" s="122"/>
      <c r="AA1483" s="122"/>
      <c r="AB1483" s="122"/>
      <c r="AC1483" s="122"/>
      <c r="AD1483" s="122"/>
      <c r="AE1483" s="122"/>
      <c r="AF1483" s="9">
        <f t="shared" si="1"/>
        <v>1483</v>
      </c>
    </row>
    <row r="1484" ht="15.75" customHeight="1">
      <c r="A1484" s="116">
        <v>43564.0</v>
      </c>
      <c r="B1484" s="122">
        <v>3.395</v>
      </c>
      <c r="C1484" s="122">
        <v>3.155</v>
      </c>
      <c r="D1484" s="122">
        <v>3.275</v>
      </c>
      <c r="E1484" s="123">
        <v>3.585</v>
      </c>
      <c r="F1484" s="122">
        <v>3.336</v>
      </c>
      <c r="G1484" s="123">
        <v>3.461</v>
      </c>
      <c r="H1484" s="122">
        <v>3.675</v>
      </c>
      <c r="I1484" s="123">
        <v>3.472</v>
      </c>
      <c r="J1484" s="122">
        <v>3.574</v>
      </c>
      <c r="K1484" s="123">
        <v>3.85</v>
      </c>
      <c r="L1484" s="122">
        <v>3.664</v>
      </c>
      <c r="M1484" s="123">
        <v>3.757</v>
      </c>
      <c r="N1484" s="122">
        <v>4.025</v>
      </c>
      <c r="O1484" s="123">
        <v>3.855</v>
      </c>
      <c r="P1484" s="122">
        <v>3.94</v>
      </c>
      <c r="Q1484" s="123">
        <v>4.232</v>
      </c>
      <c r="R1484" s="122">
        <v>4.077</v>
      </c>
      <c r="S1484" s="122">
        <v>4.155</v>
      </c>
      <c r="T1484" s="122">
        <v>4.825</v>
      </c>
      <c r="U1484" s="122">
        <v>4.72</v>
      </c>
      <c r="V1484" s="122">
        <v>4.773</v>
      </c>
      <c r="W1484" s="122">
        <v>5.149</v>
      </c>
      <c r="X1484" s="122">
        <v>5.027</v>
      </c>
      <c r="Y1484" s="122">
        <v>5.088</v>
      </c>
      <c r="Z1484" s="122"/>
      <c r="AA1484" s="122"/>
      <c r="AB1484" s="122"/>
      <c r="AC1484" s="122"/>
      <c r="AD1484" s="122"/>
      <c r="AE1484" s="122"/>
      <c r="AF1484" s="9">
        <f t="shared" si="1"/>
        <v>1484</v>
      </c>
    </row>
    <row r="1485" ht="15.75" customHeight="1">
      <c r="A1485" s="116">
        <v>43563.0</v>
      </c>
      <c r="B1485" s="122">
        <v>3.314</v>
      </c>
      <c r="C1485" s="122">
        <v>3.108</v>
      </c>
      <c r="D1485" s="122">
        <v>3.211</v>
      </c>
      <c r="E1485" s="123">
        <v>3.458</v>
      </c>
      <c r="F1485" s="122">
        <v>3.284</v>
      </c>
      <c r="G1485" s="123">
        <v>3.371</v>
      </c>
      <c r="H1485" s="122">
        <v>3.557</v>
      </c>
      <c r="I1485" s="123">
        <v>3.391</v>
      </c>
      <c r="J1485" s="122">
        <v>3.474</v>
      </c>
      <c r="K1485" s="123">
        <v>3.743</v>
      </c>
      <c r="L1485" s="122">
        <v>3.611</v>
      </c>
      <c r="M1485" s="123">
        <v>3.677</v>
      </c>
      <c r="N1485" s="122">
        <v>3.929</v>
      </c>
      <c r="O1485" s="123">
        <v>3.831</v>
      </c>
      <c r="P1485" s="122">
        <v>3.88</v>
      </c>
      <c r="Q1485" s="123">
        <v>4.232</v>
      </c>
      <c r="R1485" s="122">
        <v>4.077</v>
      </c>
      <c r="S1485" s="122">
        <v>4.155</v>
      </c>
      <c r="T1485" s="122">
        <v>4.826</v>
      </c>
      <c r="U1485" s="122">
        <v>4.71</v>
      </c>
      <c r="V1485" s="122">
        <v>4.768</v>
      </c>
      <c r="W1485" s="122">
        <v>5.15</v>
      </c>
      <c r="X1485" s="122">
        <v>5.019</v>
      </c>
      <c r="Y1485" s="122">
        <v>5.085</v>
      </c>
      <c r="Z1485" s="122"/>
      <c r="AA1485" s="122"/>
      <c r="AB1485" s="122"/>
      <c r="AC1485" s="122"/>
      <c r="AD1485" s="122"/>
      <c r="AE1485" s="122"/>
      <c r="AF1485" s="9">
        <f t="shared" si="1"/>
        <v>1485</v>
      </c>
    </row>
    <row r="1486" ht="15.75" customHeight="1">
      <c r="A1486" s="116">
        <v>43560.0</v>
      </c>
      <c r="B1486" s="122">
        <v>3.286</v>
      </c>
      <c r="C1486" s="122">
        <v>3.091</v>
      </c>
      <c r="D1486" s="122">
        <v>3.189</v>
      </c>
      <c r="E1486" s="123">
        <v>3.453</v>
      </c>
      <c r="F1486" s="122">
        <v>3.273</v>
      </c>
      <c r="G1486" s="123">
        <v>3.363</v>
      </c>
      <c r="H1486" s="122">
        <v>3.544</v>
      </c>
      <c r="I1486" s="123">
        <v>3.372</v>
      </c>
      <c r="J1486" s="122">
        <v>3.458</v>
      </c>
      <c r="K1486" s="123">
        <v>3.723</v>
      </c>
      <c r="L1486" s="122">
        <v>3.581</v>
      </c>
      <c r="M1486" s="123">
        <v>3.652</v>
      </c>
      <c r="N1486" s="122">
        <v>3.901</v>
      </c>
      <c r="O1486" s="123">
        <v>3.79</v>
      </c>
      <c r="P1486" s="122">
        <v>3.846</v>
      </c>
      <c r="Q1486" s="123">
        <v>4.237</v>
      </c>
      <c r="R1486" s="122">
        <v>4.082</v>
      </c>
      <c r="S1486" s="122">
        <v>4.16</v>
      </c>
      <c r="T1486" s="122">
        <v>4.826</v>
      </c>
      <c r="U1486" s="122">
        <v>4.71</v>
      </c>
      <c r="V1486" s="122">
        <v>4.768</v>
      </c>
      <c r="W1486" s="122">
        <v>5.147</v>
      </c>
      <c r="X1486" s="122">
        <v>5.02</v>
      </c>
      <c r="Y1486" s="122">
        <v>5.084</v>
      </c>
      <c r="Z1486" s="122"/>
      <c r="AA1486" s="122"/>
      <c r="AB1486" s="122"/>
      <c r="AC1486" s="122"/>
      <c r="AD1486" s="122"/>
      <c r="AE1486" s="122"/>
      <c r="AF1486" s="9">
        <f t="shared" si="1"/>
        <v>1486</v>
      </c>
    </row>
    <row r="1487" ht="15.75" customHeight="1">
      <c r="A1487" s="116">
        <v>43559.0</v>
      </c>
      <c r="B1487" s="122">
        <v>3.336</v>
      </c>
      <c r="C1487" s="122">
        <v>3.135</v>
      </c>
      <c r="D1487" s="122">
        <v>3.236</v>
      </c>
      <c r="E1487" s="123">
        <v>3.456</v>
      </c>
      <c r="F1487" s="122">
        <v>3.276</v>
      </c>
      <c r="G1487" s="123">
        <v>3.366</v>
      </c>
      <c r="H1487" s="122">
        <v>3.545</v>
      </c>
      <c r="I1487" s="123">
        <v>3.374</v>
      </c>
      <c r="J1487" s="122">
        <v>3.46</v>
      </c>
      <c r="K1487" s="123">
        <v>3.728</v>
      </c>
      <c r="L1487" s="122">
        <v>3.59</v>
      </c>
      <c r="M1487" s="123">
        <v>3.659</v>
      </c>
      <c r="N1487" s="122">
        <v>3.911</v>
      </c>
      <c r="O1487" s="123">
        <v>3.806</v>
      </c>
      <c r="P1487" s="122">
        <v>3.859</v>
      </c>
      <c r="Q1487" s="123">
        <v>4.227</v>
      </c>
      <c r="R1487" s="122">
        <v>4.072</v>
      </c>
      <c r="S1487" s="122">
        <v>4.15</v>
      </c>
      <c r="T1487" s="122">
        <v>4.824</v>
      </c>
      <c r="U1487" s="122">
        <v>4.714</v>
      </c>
      <c r="V1487" s="122">
        <v>4.769</v>
      </c>
      <c r="W1487" s="122">
        <v>5.144</v>
      </c>
      <c r="X1487" s="122">
        <v>5.025</v>
      </c>
      <c r="Y1487" s="122">
        <v>5.085</v>
      </c>
      <c r="Z1487" s="122"/>
      <c r="AA1487" s="122"/>
      <c r="AB1487" s="122"/>
      <c r="AC1487" s="122"/>
      <c r="AD1487" s="122"/>
      <c r="AE1487" s="122"/>
      <c r="AF1487" s="9">
        <f t="shared" si="1"/>
        <v>1487</v>
      </c>
    </row>
    <row r="1488" ht="15.75" customHeight="1">
      <c r="A1488" s="116">
        <v>43558.0</v>
      </c>
      <c r="B1488" s="122">
        <v>3.366</v>
      </c>
      <c r="C1488" s="122">
        <v>3.144</v>
      </c>
      <c r="D1488" s="122">
        <v>3.255</v>
      </c>
      <c r="E1488" s="123">
        <v>3.464</v>
      </c>
      <c r="F1488" s="122">
        <v>3.279</v>
      </c>
      <c r="G1488" s="123">
        <v>3.372</v>
      </c>
      <c r="H1488" s="122">
        <v>3.567</v>
      </c>
      <c r="I1488" s="123">
        <v>3.387</v>
      </c>
      <c r="J1488" s="122">
        <v>3.477</v>
      </c>
      <c r="K1488" s="123">
        <v>3.754</v>
      </c>
      <c r="L1488" s="122">
        <v>3.594</v>
      </c>
      <c r="M1488" s="123">
        <v>3.674</v>
      </c>
      <c r="N1488" s="122">
        <v>3.94</v>
      </c>
      <c r="O1488" s="123">
        <v>3.8</v>
      </c>
      <c r="P1488" s="122">
        <v>3.87</v>
      </c>
      <c r="Q1488" s="123">
        <v>4.242</v>
      </c>
      <c r="R1488" s="122">
        <v>4.082</v>
      </c>
      <c r="S1488" s="122">
        <v>4.162</v>
      </c>
      <c r="T1488" s="122">
        <v>4.836</v>
      </c>
      <c r="U1488" s="122">
        <v>4.715</v>
      </c>
      <c r="V1488" s="122">
        <v>4.776</v>
      </c>
      <c r="W1488" s="122">
        <v>5.152</v>
      </c>
      <c r="X1488" s="122">
        <v>5.022</v>
      </c>
      <c r="Y1488" s="122">
        <v>5.087</v>
      </c>
      <c r="Z1488" s="122"/>
      <c r="AA1488" s="122"/>
      <c r="AB1488" s="122"/>
      <c r="AC1488" s="122"/>
      <c r="AD1488" s="122"/>
      <c r="AE1488" s="122"/>
      <c r="AF1488" s="9">
        <f t="shared" si="1"/>
        <v>1488</v>
      </c>
    </row>
    <row r="1489" ht="15.75" customHeight="1">
      <c r="A1489" s="116">
        <v>43557.0</v>
      </c>
      <c r="B1489" s="122">
        <v>3.341</v>
      </c>
      <c r="C1489" s="122">
        <v>3.152</v>
      </c>
      <c r="D1489" s="122">
        <v>3.247</v>
      </c>
      <c r="E1489" s="123">
        <v>3.449</v>
      </c>
      <c r="F1489" s="122">
        <v>3.252</v>
      </c>
      <c r="G1489" s="123">
        <v>3.351</v>
      </c>
      <c r="H1489" s="122">
        <v>3.568</v>
      </c>
      <c r="I1489" s="123">
        <v>3.388</v>
      </c>
      <c r="J1489" s="122">
        <v>3.478</v>
      </c>
      <c r="K1489" s="123">
        <v>3.749</v>
      </c>
      <c r="L1489" s="122">
        <v>3.585</v>
      </c>
      <c r="M1489" s="123">
        <v>3.667</v>
      </c>
      <c r="N1489" s="122">
        <v>3.929</v>
      </c>
      <c r="O1489" s="123">
        <v>3.781</v>
      </c>
      <c r="P1489" s="122">
        <v>3.855</v>
      </c>
      <c r="Q1489" s="123">
        <v>4.229</v>
      </c>
      <c r="R1489" s="122">
        <v>4.069</v>
      </c>
      <c r="S1489" s="122">
        <v>4.149</v>
      </c>
      <c r="T1489" s="122">
        <v>4.817</v>
      </c>
      <c r="U1489" s="122">
        <v>4.722</v>
      </c>
      <c r="V1489" s="122">
        <v>4.77</v>
      </c>
      <c r="W1489" s="122">
        <v>5.151</v>
      </c>
      <c r="X1489" s="122">
        <v>5.03</v>
      </c>
      <c r="Y1489" s="122">
        <v>5.091</v>
      </c>
      <c r="Z1489" s="122"/>
      <c r="AA1489" s="122"/>
      <c r="AB1489" s="122"/>
      <c r="AC1489" s="122"/>
      <c r="AD1489" s="122"/>
      <c r="AE1489" s="122"/>
      <c r="AF1489" s="9">
        <f t="shared" si="1"/>
        <v>1489</v>
      </c>
    </row>
    <row r="1490" ht="15.75" customHeight="1">
      <c r="A1490" s="116">
        <v>43556.0</v>
      </c>
      <c r="B1490" s="122">
        <v>3.28</v>
      </c>
      <c r="C1490" s="122">
        <v>3.092</v>
      </c>
      <c r="D1490" s="122">
        <v>3.186</v>
      </c>
      <c r="E1490" s="123">
        <v>3.406</v>
      </c>
      <c r="F1490" s="122">
        <v>3.237</v>
      </c>
      <c r="G1490" s="123">
        <v>3.322</v>
      </c>
      <c r="H1490" s="122">
        <v>3.524</v>
      </c>
      <c r="I1490" s="123">
        <v>3.375</v>
      </c>
      <c r="J1490" s="122">
        <v>3.45</v>
      </c>
      <c r="K1490" s="123">
        <v>3.715</v>
      </c>
      <c r="L1490" s="122">
        <v>3.586</v>
      </c>
      <c r="M1490" s="123">
        <v>3.65</v>
      </c>
      <c r="N1490" s="122">
        <v>3.905</v>
      </c>
      <c r="O1490" s="123">
        <v>3.796</v>
      </c>
      <c r="P1490" s="122">
        <v>3.851</v>
      </c>
      <c r="Q1490" s="123">
        <v>4.237</v>
      </c>
      <c r="R1490" s="122">
        <v>4.077</v>
      </c>
      <c r="S1490" s="122">
        <v>4.157</v>
      </c>
      <c r="T1490" s="122">
        <v>4.812</v>
      </c>
      <c r="U1490" s="122">
        <v>4.712</v>
      </c>
      <c r="V1490" s="122">
        <v>4.762</v>
      </c>
      <c r="W1490" s="122">
        <v>5.147</v>
      </c>
      <c r="X1490" s="122">
        <v>5.023</v>
      </c>
      <c r="Y1490" s="122">
        <v>5.085</v>
      </c>
      <c r="Z1490" s="122"/>
      <c r="AA1490" s="122"/>
      <c r="AB1490" s="122"/>
      <c r="AC1490" s="122"/>
      <c r="AD1490" s="122"/>
      <c r="AE1490" s="122"/>
      <c r="AF1490" s="9">
        <f t="shared" si="1"/>
        <v>1490</v>
      </c>
    </row>
    <row r="1491" ht="15.75" customHeight="1">
      <c r="A1491" s="116">
        <v>43553.0</v>
      </c>
      <c r="B1491" s="122">
        <v>3.259</v>
      </c>
      <c r="C1491" s="122">
        <v>3.02</v>
      </c>
      <c r="D1491" s="122">
        <v>3.14</v>
      </c>
      <c r="E1491" s="123">
        <v>3.379</v>
      </c>
      <c r="F1491" s="122">
        <v>3.185</v>
      </c>
      <c r="G1491" s="123">
        <v>3.282</v>
      </c>
      <c r="H1491" s="122">
        <v>3.512</v>
      </c>
      <c r="I1491" s="123">
        <v>3.328</v>
      </c>
      <c r="J1491" s="122">
        <v>3.42</v>
      </c>
      <c r="K1491" s="123">
        <v>3.7</v>
      </c>
      <c r="L1491" s="122">
        <v>3.55</v>
      </c>
      <c r="M1491" s="123">
        <v>3.625</v>
      </c>
      <c r="N1491" s="122">
        <v>3.887</v>
      </c>
      <c r="O1491" s="123">
        <v>3.772</v>
      </c>
      <c r="P1491" s="122">
        <v>3.83</v>
      </c>
      <c r="Q1491" s="123">
        <v>4.225</v>
      </c>
      <c r="R1491" s="122">
        <v>4.065</v>
      </c>
      <c r="S1491" s="122">
        <v>4.145</v>
      </c>
      <c r="T1491" s="122">
        <v>4.837</v>
      </c>
      <c r="U1491" s="122">
        <v>4.723</v>
      </c>
      <c r="V1491" s="122">
        <v>4.78</v>
      </c>
      <c r="W1491" s="122">
        <v>5.149</v>
      </c>
      <c r="X1491" s="122">
        <v>5.018</v>
      </c>
      <c r="Y1491" s="122">
        <v>5.084</v>
      </c>
      <c r="Z1491" s="122"/>
      <c r="AA1491" s="122"/>
      <c r="AB1491" s="122"/>
      <c r="AC1491" s="122"/>
      <c r="AD1491" s="122"/>
      <c r="AE1491" s="122"/>
      <c r="AF1491" s="9">
        <f t="shared" si="1"/>
        <v>1491</v>
      </c>
    </row>
    <row r="1492" ht="15.75" customHeight="1">
      <c r="A1492" s="116">
        <v>43552.0</v>
      </c>
      <c r="B1492" s="122">
        <v>3.305</v>
      </c>
      <c r="C1492" s="122">
        <v>3.07</v>
      </c>
      <c r="D1492" s="122">
        <v>3.188</v>
      </c>
      <c r="E1492" s="123">
        <v>3.467</v>
      </c>
      <c r="F1492" s="122">
        <v>3.297</v>
      </c>
      <c r="G1492" s="123">
        <v>3.382</v>
      </c>
      <c r="H1492" s="122">
        <v>3.55</v>
      </c>
      <c r="I1492" s="123">
        <v>3.415</v>
      </c>
      <c r="J1492" s="122">
        <v>3.483</v>
      </c>
      <c r="K1492" s="123">
        <v>3.732</v>
      </c>
      <c r="L1492" s="122">
        <v>3.611</v>
      </c>
      <c r="M1492" s="123">
        <v>3.671</v>
      </c>
      <c r="N1492" s="122">
        <v>3.913</v>
      </c>
      <c r="O1492" s="123">
        <v>3.807</v>
      </c>
      <c r="P1492" s="122">
        <v>3.86</v>
      </c>
      <c r="Q1492" s="123">
        <v>4.224</v>
      </c>
      <c r="R1492" s="122">
        <v>4.064</v>
      </c>
      <c r="S1492" s="122">
        <v>4.144</v>
      </c>
      <c r="T1492" s="122">
        <v>4.856</v>
      </c>
      <c r="U1492" s="122">
        <v>4.741</v>
      </c>
      <c r="V1492" s="122">
        <v>4.799</v>
      </c>
      <c r="W1492" s="122">
        <v>5.157</v>
      </c>
      <c r="X1492" s="122">
        <v>5.044</v>
      </c>
      <c r="Y1492" s="122">
        <v>5.101</v>
      </c>
      <c r="Z1492" s="122"/>
      <c r="AA1492" s="122"/>
      <c r="AB1492" s="122"/>
      <c r="AC1492" s="122"/>
      <c r="AD1492" s="122"/>
      <c r="AE1492" s="122"/>
      <c r="AF1492" s="9">
        <f t="shared" si="1"/>
        <v>1492</v>
      </c>
    </row>
    <row r="1493" ht="15.75" customHeight="1">
      <c r="A1493" s="116">
        <v>43551.0</v>
      </c>
      <c r="B1493" s="122">
        <v>3.325</v>
      </c>
      <c r="C1493" s="122">
        <v>3.112</v>
      </c>
      <c r="D1493" s="122">
        <v>3.219</v>
      </c>
      <c r="E1493" s="123">
        <v>3.486</v>
      </c>
      <c r="F1493" s="122">
        <v>3.318</v>
      </c>
      <c r="G1493" s="123">
        <v>3.402</v>
      </c>
      <c r="H1493" s="122">
        <v>3.595</v>
      </c>
      <c r="I1493" s="123">
        <v>3.455</v>
      </c>
      <c r="J1493" s="122">
        <v>3.525</v>
      </c>
      <c r="K1493" s="123">
        <v>3.771</v>
      </c>
      <c r="L1493" s="122">
        <v>3.649</v>
      </c>
      <c r="M1493" s="123">
        <v>3.71</v>
      </c>
      <c r="N1493" s="122">
        <v>3.946</v>
      </c>
      <c r="O1493" s="123">
        <v>3.843</v>
      </c>
      <c r="P1493" s="122">
        <v>3.895</v>
      </c>
      <c r="Q1493" s="123">
        <v>4.243</v>
      </c>
      <c r="R1493" s="122">
        <v>4.108</v>
      </c>
      <c r="S1493" s="122">
        <v>4.176</v>
      </c>
      <c r="T1493" s="122">
        <v>4.858</v>
      </c>
      <c r="U1493" s="122">
        <v>4.74</v>
      </c>
      <c r="V1493" s="122">
        <v>4.799</v>
      </c>
      <c r="W1493" s="122">
        <v>5.155</v>
      </c>
      <c r="X1493" s="122">
        <v>5.038</v>
      </c>
      <c r="Y1493" s="122">
        <v>5.097</v>
      </c>
      <c r="Z1493" s="122"/>
      <c r="AA1493" s="122"/>
      <c r="AB1493" s="122"/>
      <c r="AC1493" s="122"/>
      <c r="AD1493" s="122"/>
      <c r="AE1493" s="122"/>
      <c r="AF1493" s="9">
        <f t="shared" si="1"/>
        <v>1493</v>
      </c>
    </row>
    <row r="1494" ht="15.75" customHeight="1">
      <c r="A1494" s="116">
        <v>43550.0</v>
      </c>
      <c r="B1494" s="122">
        <v>3.376</v>
      </c>
      <c r="C1494" s="122">
        <v>3.126</v>
      </c>
      <c r="D1494" s="122">
        <v>3.251</v>
      </c>
      <c r="E1494" s="123">
        <v>3.539</v>
      </c>
      <c r="F1494" s="122">
        <v>3.338</v>
      </c>
      <c r="G1494" s="123">
        <v>3.439</v>
      </c>
      <c r="H1494" s="122">
        <v>3.699</v>
      </c>
      <c r="I1494" s="123">
        <v>3.469</v>
      </c>
      <c r="J1494" s="122">
        <v>3.584</v>
      </c>
      <c r="K1494" s="123">
        <v>3.85</v>
      </c>
      <c r="L1494" s="122">
        <v>3.657</v>
      </c>
      <c r="M1494" s="123">
        <v>3.753</v>
      </c>
      <c r="N1494" s="122">
        <v>4.0</v>
      </c>
      <c r="O1494" s="123">
        <v>3.844</v>
      </c>
      <c r="P1494" s="122">
        <v>3.922</v>
      </c>
      <c r="Q1494" s="123">
        <v>4.235</v>
      </c>
      <c r="R1494" s="122">
        <v>4.05</v>
      </c>
      <c r="S1494" s="122">
        <v>4.143</v>
      </c>
      <c r="T1494" s="122">
        <v>4.875</v>
      </c>
      <c r="U1494" s="122">
        <v>4.757</v>
      </c>
      <c r="V1494" s="122">
        <v>4.816</v>
      </c>
      <c r="W1494" s="122">
        <v>5.162</v>
      </c>
      <c r="X1494" s="122">
        <v>5.042</v>
      </c>
      <c r="Y1494" s="122">
        <v>5.102</v>
      </c>
      <c r="Z1494" s="122"/>
      <c r="AA1494" s="122"/>
      <c r="AB1494" s="122"/>
      <c r="AC1494" s="122"/>
      <c r="AD1494" s="122"/>
      <c r="AE1494" s="122"/>
      <c r="AF1494" s="9">
        <f t="shared" si="1"/>
        <v>1494</v>
      </c>
    </row>
    <row r="1495" ht="15.75" customHeight="1">
      <c r="A1495" s="116">
        <v>43549.0</v>
      </c>
      <c r="B1495" s="122">
        <v>3.287</v>
      </c>
      <c r="C1495" s="122">
        <v>3.054</v>
      </c>
      <c r="D1495" s="122">
        <v>3.171</v>
      </c>
      <c r="E1495" s="123">
        <v>3.482</v>
      </c>
      <c r="F1495" s="122">
        <v>3.272</v>
      </c>
      <c r="G1495" s="123">
        <v>3.377</v>
      </c>
      <c r="H1495" s="122">
        <v>3.626</v>
      </c>
      <c r="I1495" s="123">
        <v>3.411</v>
      </c>
      <c r="J1495" s="122">
        <v>3.519</v>
      </c>
      <c r="K1495" s="123">
        <v>3.782</v>
      </c>
      <c r="L1495" s="122">
        <v>3.608</v>
      </c>
      <c r="M1495" s="123">
        <v>3.695</v>
      </c>
      <c r="N1495" s="122">
        <v>3.938</v>
      </c>
      <c r="O1495" s="123">
        <v>3.805</v>
      </c>
      <c r="P1495" s="122">
        <v>3.872</v>
      </c>
      <c r="Q1495" s="123">
        <v>4.186</v>
      </c>
      <c r="R1495" s="122">
        <v>4.036</v>
      </c>
      <c r="S1495" s="122">
        <v>4.111</v>
      </c>
      <c r="T1495" s="122">
        <v>4.84</v>
      </c>
      <c r="U1495" s="122">
        <v>4.715</v>
      </c>
      <c r="V1495" s="122">
        <v>4.778</v>
      </c>
      <c r="W1495" s="122">
        <v>5.153</v>
      </c>
      <c r="X1495" s="122">
        <v>5.036</v>
      </c>
      <c r="Y1495" s="122">
        <v>5.095</v>
      </c>
      <c r="Z1495" s="122"/>
      <c r="AA1495" s="122"/>
      <c r="AB1495" s="122"/>
      <c r="AC1495" s="122"/>
      <c r="AD1495" s="122"/>
      <c r="AE1495" s="122"/>
      <c r="AF1495" s="9">
        <f t="shared" si="1"/>
        <v>1495</v>
      </c>
    </row>
    <row r="1496" ht="15.75" customHeight="1">
      <c r="A1496" s="116">
        <v>43546.0</v>
      </c>
      <c r="B1496" s="122">
        <v>3.174</v>
      </c>
      <c r="C1496" s="122">
        <v>2.943</v>
      </c>
      <c r="D1496" s="122">
        <v>3.059</v>
      </c>
      <c r="E1496" s="123">
        <v>3.455</v>
      </c>
      <c r="F1496" s="122">
        <v>3.251</v>
      </c>
      <c r="G1496" s="123">
        <v>3.353</v>
      </c>
      <c r="H1496" s="122">
        <v>3.573</v>
      </c>
      <c r="I1496" s="123">
        <v>3.408</v>
      </c>
      <c r="J1496" s="122">
        <v>3.491</v>
      </c>
      <c r="K1496" s="123">
        <v>3.727</v>
      </c>
      <c r="L1496" s="122">
        <v>3.603</v>
      </c>
      <c r="M1496" s="123">
        <v>3.665</v>
      </c>
      <c r="N1496" s="122">
        <v>3.88</v>
      </c>
      <c r="O1496" s="123">
        <v>3.797</v>
      </c>
      <c r="P1496" s="122">
        <v>3.839</v>
      </c>
      <c r="Q1496" s="123">
        <v>4.181</v>
      </c>
      <c r="R1496" s="122">
        <v>4.031</v>
      </c>
      <c r="S1496" s="122">
        <v>4.106</v>
      </c>
      <c r="T1496" s="122">
        <v>4.84</v>
      </c>
      <c r="U1496" s="122">
        <v>4.712</v>
      </c>
      <c r="V1496" s="122">
        <v>4.776</v>
      </c>
      <c r="W1496" s="122">
        <v>5.153</v>
      </c>
      <c r="X1496" s="122">
        <v>5.026</v>
      </c>
      <c r="Y1496" s="122">
        <v>5.09</v>
      </c>
      <c r="Z1496" s="122"/>
      <c r="AA1496" s="122"/>
      <c r="AB1496" s="122"/>
      <c r="AC1496" s="122"/>
      <c r="AD1496" s="122"/>
      <c r="AE1496" s="122"/>
      <c r="AF1496" s="9">
        <f t="shared" si="1"/>
        <v>1496</v>
      </c>
    </row>
    <row r="1497" ht="15.75" customHeight="1">
      <c r="A1497" s="116">
        <v>43545.0</v>
      </c>
      <c r="B1497" s="122">
        <v>3.157</v>
      </c>
      <c r="C1497" s="122">
        <v>2.95</v>
      </c>
      <c r="D1497" s="122">
        <v>3.054</v>
      </c>
      <c r="E1497" s="123">
        <v>3.385</v>
      </c>
      <c r="F1497" s="122">
        <v>3.236</v>
      </c>
      <c r="G1497" s="123">
        <v>3.311</v>
      </c>
      <c r="H1497" s="122">
        <v>3.485</v>
      </c>
      <c r="I1497" s="123">
        <v>3.381</v>
      </c>
      <c r="J1497" s="122">
        <v>3.433</v>
      </c>
      <c r="K1497" s="123">
        <v>3.68</v>
      </c>
      <c r="L1497" s="122">
        <v>3.573</v>
      </c>
      <c r="M1497" s="123">
        <v>3.626</v>
      </c>
      <c r="N1497" s="122">
        <v>3.875</v>
      </c>
      <c r="O1497" s="123">
        <v>3.764</v>
      </c>
      <c r="P1497" s="122">
        <v>3.82</v>
      </c>
      <c r="Q1497" s="123">
        <v>4.183</v>
      </c>
      <c r="R1497" s="122">
        <v>4.033</v>
      </c>
      <c r="S1497" s="122">
        <v>4.108</v>
      </c>
      <c r="T1497" s="122">
        <v>4.84</v>
      </c>
      <c r="U1497" s="122">
        <v>4.712</v>
      </c>
      <c r="V1497" s="122">
        <v>4.776</v>
      </c>
      <c r="W1497" s="122">
        <v>5.153</v>
      </c>
      <c r="X1497" s="122">
        <v>5.03</v>
      </c>
      <c r="Y1497" s="122">
        <v>5.092</v>
      </c>
      <c r="Z1497" s="122"/>
      <c r="AA1497" s="122"/>
      <c r="AB1497" s="122"/>
      <c r="AC1497" s="122"/>
      <c r="AD1497" s="122"/>
      <c r="AE1497" s="122"/>
      <c r="AF1497" s="9">
        <f t="shared" si="1"/>
        <v>1497</v>
      </c>
    </row>
    <row r="1498" ht="15.75" customHeight="1">
      <c r="A1498" s="116">
        <v>43544.0</v>
      </c>
      <c r="B1498" s="122">
        <v>3.175</v>
      </c>
      <c r="C1498" s="122">
        <v>2.95</v>
      </c>
      <c r="D1498" s="122">
        <v>3.063</v>
      </c>
      <c r="E1498" s="123">
        <v>3.375</v>
      </c>
      <c r="F1498" s="122">
        <v>3.197</v>
      </c>
      <c r="G1498" s="123">
        <v>3.286</v>
      </c>
      <c r="H1498" s="122">
        <v>3.47</v>
      </c>
      <c r="I1498" s="123">
        <v>3.34</v>
      </c>
      <c r="J1498" s="122">
        <v>3.405</v>
      </c>
      <c r="K1498" s="123">
        <v>3.682</v>
      </c>
      <c r="L1498" s="122">
        <v>3.547</v>
      </c>
      <c r="M1498" s="123">
        <v>3.615</v>
      </c>
      <c r="N1498" s="122">
        <v>3.894</v>
      </c>
      <c r="O1498" s="123">
        <v>3.754</v>
      </c>
      <c r="P1498" s="122">
        <v>3.824</v>
      </c>
      <c r="Q1498" s="123">
        <v>4.165</v>
      </c>
      <c r="R1498" s="122">
        <v>4.015</v>
      </c>
      <c r="S1498" s="122">
        <v>4.09</v>
      </c>
      <c r="T1498" s="122">
        <v>4.816</v>
      </c>
      <c r="U1498" s="122">
        <v>4.701</v>
      </c>
      <c r="V1498" s="122">
        <v>4.759</v>
      </c>
      <c r="W1498" s="122">
        <v>5.14</v>
      </c>
      <c r="X1498" s="122">
        <v>5.015</v>
      </c>
      <c r="Y1498" s="122">
        <v>5.078</v>
      </c>
      <c r="Z1498" s="122"/>
      <c r="AA1498" s="122"/>
      <c r="AB1498" s="122"/>
      <c r="AC1498" s="122"/>
      <c r="AD1498" s="122"/>
      <c r="AE1498" s="122"/>
      <c r="AF1498" s="9">
        <f t="shared" si="1"/>
        <v>1498</v>
      </c>
    </row>
    <row r="1499" ht="15.75" customHeight="1">
      <c r="A1499" s="116">
        <v>43543.0</v>
      </c>
      <c r="B1499" s="122">
        <v>3.108</v>
      </c>
      <c r="C1499" s="122">
        <v>2.907</v>
      </c>
      <c r="D1499" s="122">
        <v>3.008</v>
      </c>
      <c r="E1499" s="123">
        <v>3.286</v>
      </c>
      <c r="F1499" s="122">
        <v>3.19</v>
      </c>
      <c r="G1499" s="123">
        <v>3.238</v>
      </c>
      <c r="H1499" s="122">
        <v>3.423</v>
      </c>
      <c r="I1499" s="123">
        <v>3.341</v>
      </c>
      <c r="J1499" s="122">
        <v>3.382</v>
      </c>
      <c r="K1499" s="123">
        <v>3.612</v>
      </c>
      <c r="L1499" s="122">
        <v>3.543</v>
      </c>
      <c r="M1499" s="123">
        <v>3.577</v>
      </c>
      <c r="N1499" s="122">
        <v>3.8</v>
      </c>
      <c r="O1499" s="123">
        <v>3.745</v>
      </c>
      <c r="P1499" s="122">
        <v>3.773</v>
      </c>
      <c r="Q1499" s="123">
        <v>4.17</v>
      </c>
      <c r="R1499" s="122">
        <v>4.023</v>
      </c>
      <c r="S1499" s="122">
        <v>4.097</v>
      </c>
      <c r="T1499" s="122">
        <v>4.802</v>
      </c>
      <c r="U1499" s="122">
        <v>4.683</v>
      </c>
      <c r="V1499" s="122">
        <v>4.743</v>
      </c>
      <c r="W1499" s="122">
        <v>5.143</v>
      </c>
      <c r="X1499" s="122">
        <v>5.015</v>
      </c>
      <c r="Y1499" s="122">
        <v>5.079</v>
      </c>
      <c r="Z1499" s="122"/>
      <c r="AA1499" s="122"/>
      <c r="AB1499" s="122"/>
      <c r="AC1499" s="122"/>
      <c r="AD1499" s="122"/>
      <c r="AE1499" s="122"/>
      <c r="AF1499" s="9">
        <f t="shared" si="1"/>
        <v>1499</v>
      </c>
    </row>
    <row r="1500" ht="15.75" customHeight="1">
      <c r="A1500" s="116">
        <v>43542.0</v>
      </c>
      <c r="B1500" s="122">
        <v>3.117</v>
      </c>
      <c r="C1500" s="122">
        <v>2.872</v>
      </c>
      <c r="D1500" s="122">
        <v>2.995</v>
      </c>
      <c r="E1500" s="123">
        <v>3.313</v>
      </c>
      <c r="F1500" s="122">
        <v>3.2</v>
      </c>
      <c r="G1500" s="123">
        <v>3.257</v>
      </c>
      <c r="H1500" s="122">
        <v>3.453</v>
      </c>
      <c r="I1500" s="123">
        <v>3.33</v>
      </c>
      <c r="J1500" s="122">
        <v>3.392</v>
      </c>
      <c r="K1500" s="123">
        <v>3.642</v>
      </c>
      <c r="L1500" s="122">
        <v>3.534</v>
      </c>
      <c r="M1500" s="123">
        <v>3.588</v>
      </c>
      <c r="N1500" s="122">
        <v>3.831</v>
      </c>
      <c r="O1500" s="123">
        <v>3.738</v>
      </c>
      <c r="P1500" s="122">
        <v>3.785</v>
      </c>
      <c r="Q1500" s="123">
        <v>4.165</v>
      </c>
      <c r="R1500" s="122">
        <v>4.015</v>
      </c>
      <c r="S1500" s="122">
        <v>4.09</v>
      </c>
      <c r="T1500" s="122">
        <v>4.8</v>
      </c>
      <c r="U1500" s="122">
        <v>4.682</v>
      </c>
      <c r="V1500" s="122">
        <v>4.741</v>
      </c>
      <c r="W1500" s="122">
        <v>5.14</v>
      </c>
      <c r="X1500" s="122">
        <v>5.015</v>
      </c>
      <c r="Y1500" s="122">
        <v>5.078</v>
      </c>
      <c r="Z1500" s="122"/>
      <c r="AA1500" s="122"/>
      <c r="AB1500" s="122"/>
      <c r="AC1500" s="122"/>
      <c r="AD1500" s="122"/>
      <c r="AE1500" s="122"/>
      <c r="AF1500" s="9">
        <f t="shared" si="1"/>
        <v>1500</v>
      </c>
    </row>
    <row r="1501" ht="15.75" customHeight="1">
      <c r="A1501" s="116">
        <v>43539.0</v>
      </c>
      <c r="B1501" s="122">
        <v>3.097</v>
      </c>
      <c r="C1501" s="122">
        <v>2.857</v>
      </c>
      <c r="D1501" s="122">
        <v>2.977</v>
      </c>
      <c r="E1501" s="123">
        <v>3.282</v>
      </c>
      <c r="F1501" s="122">
        <v>3.142</v>
      </c>
      <c r="G1501" s="123">
        <v>3.212</v>
      </c>
      <c r="H1501" s="122">
        <v>3.395</v>
      </c>
      <c r="I1501" s="123">
        <v>3.315</v>
      </c>
      <c r="J1501" s="122">
        <v>3.355</v>
      </c>
      <c r="K1501" s="123">
        <v>3.595</v>
      </c>
      <c r="L1501" s="122">
        <v>3.519</v>
      </c>
      <c r="M1501" s="123">
        <v>3.557</v>
      </c>
      <c r="N1501" s="122">
        <v>3.794</v>
      </c>
      <c r="O1501" s="123">
        <v>3.723</v>
      </c>
      <c r="P1501" s="122">
        <v>3.759</v>
      </c>
      <c r="Q1501" s="123">
        <v>4.165</v>
      </c>
      <c r="R1501" s="122">
        <v>4.025</v>
      </c>
      <c r="S1501" s="122">
        <v>4.095</v>
      </c>
      <c r="T1501" s="122">
        <v>4.796</v>
      </c>
      <c r="U1501" s="122">
        <v>4.695</v>
      </c>
      <c r="V1501" s="122">
        <v>4.746</v>
      </c>
      <c r="W1501" s="122">
        <v>5.133</v>
      </c>
      <c r="X1501" s="122">
        <v>5.006</v>
      </c>
      <c r="Y1501" s="122">
        <v>5.07</v>
      </c>
      <c r="Z1501" s="122"/>
      <c r="AA1501" s="122"/>
      <c r="AB1501" s="122"/>
      <c r="AC1501" s="122"/>
      <c r="AD1501" s="122"/>
      <c r="AE1501" s="122"/>
      <c r="AF1501" s="9">
        <f t="shared" si="1"/>
        <v>1501</v>
      </c>
    </row>
    <row r="1502" ht="15.75" customHeight="1">
      <c r="A1502" s="116">
        <v>43538.0</v>
      </c>
      <c r="B1502" s="122">
        <v>3.082</v>
      </c>
      <c r="C1502" s="122">
        <v>2.847</v>
      </c>
      <c r="D1502" s="122">
        <v>2.965</v>
      </c>
      <c r="E1502" s="123">
        <v>3.291</v>
      </c>
      <c r="F1502" s="122">
        <v>3.174</v>
      </c>
      <c r="G1502" s="123">
        <v>3.233</v>
      </c>
      <c r="H1502" s="122">
        <v>3.448</v>
      </c>
      <c r="I1502" s="123">
        <v>3.335</v>
      </c>
      <c r="J1502" s="122">
        <v>3.392</v>
      </c>
      <c r="K1502" s="123">
        <v>3.631</v>
      </c>
      <c r="L1502" s="122">
        <v>3.523</v>
      </c>
      <c r="M1502" s="123">
        <v>3.577</v>
      </c>
      <c r="N1502" s="122">
        <v>3.813</v>
      </c>
      <c r="O1502" s="123">
        <v>3.711</v>
      </c>
      <c r="P1502" s="122">
        <v>3.762</v>
      </c>
      <c r="Q1502" s="123">
        <v>4.154</v>
      </c>
      <c r="R1502" s="122">
        <v>4.014</v>
      </c>
      <c r="S1502" s="122">
        <v>4.084</v>
      </c>
      <c r="T1502" s="122">
        <v>4.79</v>
      </c>
      <c r="U1502" s="122">
        <v>4.67</v>
      </c>
      <c r="V1502" s="122">
        <v>4.73</v>
      </c>
      <c r="W1502" s="122">
        <v>5.133</v>
      </c>
      <c r="X1502" s="122">
        <v>5.009</v>
      </c>
      <c r="Y1502" s="122">
        <v>5.071</v>
      </c>
      <c r="Z1502" s="122"/>
      <c r="AA1502" s="122"/>
      <c r="AB1502" s="122"/>
      <c r="AC1502" s="122"/>
      <c r="AD1502" s="122"/>
      <c r="AE1502" s="122"/>
      <c r="AF1502" s="9">
        <f t="shared" si="1"/>
        <v>1502</v>
      </c>
    </row>
    <row r="1503" ht="15.75" customHeight="1">
      <c r="A1503" s="116">
        <v>43537.0</v>
      </c>
      <c r="B1503" s="122">
        <v>2.943</v>
      </c>
      <c r="C1503" s="122">
        <v>2.741</v>
      </c>
      <c r="D1503" s="122">
        <v>2.842</v>
      </c>
      <c r="E1503" s="123">
        <v>3.179</v>
      </c>
      <c r="F1503" s="122">
        <v>3.107</v>
      </c>
      <c r="G1503" s="123">
        <v>3.143</v>
      </c>
      <c r="H1503" s="122">
        <v>3.366</v>
      </c>
      <c r="I1503" s="123">
        <v>3.276</v>
      </c>
      <c r="J1503" s="122">
        <v>3.321</v>
      </c>
      <c r="K1503" s="123">
        <v>3.562</v>
      </c>
      <c r="L1503" s="122">
        <v>3.476</v>
      </c>
      <c r="M1503" s="123">
        <v>3.519</v>
      </c>
      <c r="N1503" s="122">
        <v>3.757</v>
      </c>
      <c r="O1503" s="123">
        <v>3.675</v>
      </c>
      <c r="P1503" s="122">
        <v>3.716</v>
      </c>
      <c r="Q1503" s="123">
        <v>4.148</v>
      </c>
      <c r="R1503" s="122">
        <v>4.002</v>
      </c>
      <c r="S1503" s="122">
        <v>4.075</v>
      </c>
      <c r="T1503" s="122">
        <v>4.786</v>
      </c>
      <c r="U1503" s="122">
        <v>4.671</v>
      </c>
      <c r="V1503" s="122">
        <v>4.729</v>
      </c>
      <c r="W1503" s="122">
        <v>5.124</v>
      </c>
      <c r="X1503" s="122">
        <v>5.007</v>
      </c>
      <c r="Y1503" s="122">
        <v>5.066</v>
      </c>
      <c r="Z1503" s="122"/>
      <c r="AA1503" s="122"/>
      <c r="AB1503" s="122"/>
      <c r="AC1503" s="122"/>
      <c r="AD1503" s="122"/>
      <c r="AE1503" s="122"/>
      <c r="AF1503" s="9">
        <f t="shared" si="1"/>
        <v>1503</v>
      </c>
    </row>
    <row r="1504" ht="15.75" customHeight="1">
      <c r="A1504" s="116">
        <v>43536.0</v>
      </c>
      <c r="B1504" s="122">
        <v>2.99</v>
      </c>
      <c r="C1504" s="122">
        <v>2.78</v>
      </c>
      <c r="D1504" s="122">
        <v>2.885</v>
      </c>
      <c r="E1504" s="123">
        <v>3.206</v>
      </c>
      <c r="F1504" s="122">
        <v>3.119</v>
      </c>
      <c r="G1504" s="123">
        <v>3.163</v>
      </c>
      <c r="H1504" s="122">
        <v>3.395</v>
      </c>
      <c r="I1504" s="123">
        <v>3.3</v>
      </c>
      <c r="J1504" s="122">
        <v>3.348</v>
      </c>
      <c r="K1504" s="123">
        <v>3.582</v>
      </c>
      <c r="L1504" s="122">
        <v>3.499</v>
      </c>
      <c r="M1504" s="123">
        <v>3.54</v>
      </c>
      <c r="N1504" s="122">
        <v>3.768</v>
      </c>
      <c r="O1504" s="123">
        <v>3.698</v>
      </c>
      <c r="P1504" s="122">
        <v>3.733</v>
      </c>
      <c r="Q1504" s="123">
        <v>4.148</v>
      </c>
      <c r="R1504" s="122">
        <v>4.002</v>
      </c>
      <c r="S1504" s="122">
        <v>4.075</v>
      </c>
      <c r="T1504" s="122">
        <v>4.791</v>
      </c>
      <c r="U1504" s="122">
        <v>4.673</v>
      </c>
      <c r="V1504" s="122">
        <v>4.732</v>
      </c>
      <c r="W1504" s="122">
        <v>5.125</v>
      </c>
      <c r="X1504" s="122">
        <v>5.008</v>
      </c>
      <c r="Y1504" s="122">
        <v>5.067</v>
      </c>
      <c r="Z1504" s="122"/>
      <c r="AA1504" s="122"/>
      <c r="AB1504" s="122"/>
      <c r="AC1504" s="122"/>
      <c r="AD1504" s="122"/>
      <c r="AE1504" s="122"/>
      <c r="AF1504" s="9">
        <f t="shared" si="1"/>
        <v>1504</v>
      </c>
    </row>
    <row r="1505" ht="15.75" customHeight="1">
      <c r="A1505" s="116">
        <v>43535.0</v>
      </c>
      <c r="B1505" s="122">
        <v>3.013</v>
      </c>
      <c r="C1505" s="122">
        <v>2.795</v>
      </c>
      <c r="D1505" s="122">
        <v>2.904</v>
      </c>
      <c r="E1505" s="123">
        <v>3.247</v>
      </c>
      <c r="F1505" s="122">
        <v>3.126</v>
      </c>
      <c r="G1505" s="123">
        <v>3.187</v>
      </c>
      <c r="H1505" s="122">
        <v>3.423</v>
      </c>
      <c r="I1505" s="123">
        <v>3.298</v>
      </c>
      <c r="J1505" s="122">
        <v>3.361</v>
      </c>
      <c r="K1505" s="123">
        <v>3.607</v>
      </c>
      <c r="L1505" s="122">
        <v>3.508</v>
      </c>
      <c r="M1505" s="123">
        <v>3.557</v>
      </c>
      <c r="N1505" s="122">
        <v>3.791</v>
      </c>
      <c r="O1505" s="123">
        <v>3.717</v>
      </c>
      <c r="P1505" s="122">
        <v>3.754</v>
      </c>
      <c r="Q1505" s="123">
        <v>4.143</v>
      </c>
      <c r="R1505" s="122">
        <v>3.985</v>
      </c>
      <c r="S1505" s="122">
        <v>4.064</v>
      </c>
      <c r="T1505" s="122">
        <v>4.795</v>
      </c>
      <c r="U1505" s="122">
        <v>4.675</v>
      </c>
      <c r="V1505" s="122">
        <v>4.735</v>
      </c>
      <c r="W1505" s="122">
        <v>5.125</v>
      </c>
      <c r="X1505" s="122">
        <v>5.003</v>
      </c>
      <c r="Y1505" s="122">
        <v>5.064</v>
      </c>
      <c r="Z1505" s="122"/>
      <c r="AA1505" s="122"/>
      <c r="AB1505" s="122"/>
      <c r="AC1505" s="122"/>
      <c r="AD1505" s="122"/>
      <c r="AE1505" s="122"/>
      <c r="AF1505" s="9">
        <f t="shared" si="1"/>
        <v>1505</v>
      </c>
    </row>
    <row r="1506" ht="15.75" customHeight="1">
      <c r="A1506" s="116">
        <v>43532.0</v>
      </c>
      <c r="B1506" s="122">
        <v>2.974</v>
      </c>
      <c r="C1506" s="122">
        <v>2.801</v>
      </c>
      <c r="D1506" s="122">
        <v>2.888</v>
      </c>
      <c r="E1506" s="123">
        <v>3.292</v>
      </c>
      <c r="F1506" s="122">
        <v>3.124</v>
      </c>
      <c r="G1506" s="123">
        <v>3.208</v>
      </c>
      <c r="H1506" s="122">
        <v>3.437</v>
      </c>
      <c r="I1506" s="123">
        <v>3.317</v>
      </c>
      <c r="J1506" s="122">
        <v>3.377</v>
      </c>
      <c r="K1506" s="123">
        <v>3.625</v>
      </c>
      <c r="L1506" s="122">
        <v>3.523</v>
      </c>
      <c r="M1506" s="123">
        <v>3.574</v>
      </c>
      <c r="N1506" s="122">
        <v>3.813</v>
      </c>
      <c r="O1506" s="123">
        <v>3.729</v>
      </c>
      <c r="P1506" s="122">
        <v>3.771</v>
      </c>
      <c r="Q1506" s="123">
        <v>4.153</v>
      </c>
      <c r="R1506" s="122">
        <v>3.988</v>
      </c>
      <c r="S1506" s="122">
        <v>4.071</v>
      </c>
      <c r="T1506" s="122">
        <v>4.782</v>
      </c>
      <c r="U1506" s="122">
        <v>4.673</v>
      </c>
      <c r="V1506" s="122">
        <v>4.728</v>
      </c>
      <c r="W1506" s="122">
        <v>5.117</v>
      </c>
      <c r="X1506" s="122">
        <v>5.0</v>
      </c>
      <c r="Y1506" s="122">
        <v>5.059</v>
      </c>
      <c r="Z1506" s="122"/>
      <c r="AA1506" s="122"/>
      <c r="AB1506" s="122"/>
      <c r="AC1506" s="122"/>
      <c r="AD1506" s="122"/>
      <c r="AE1506" s="122"/>
      <c r="AF1506" s="9">
        <f t="shared" si="1"/>
        <v>1506</v>
      </c>
    </row>
    <row r="1507" ht="15.75" customHeight="1">
      <c r="A1507" s="116">
        <v>43531.0</v>
      </c>
      <c r="B1507" s="122">
        <v>2.955</v>
      </c>
      <c r="C1507" s="122">
        <v>2.795</v>
      </c>
      <c r="D1507" s="122">
        <v>2.875</v>
      </c>
      <c r="E1507" s="123">
        <v>3.188</v>
      </c>
      <c r="F1507" s="122">
        <v>3.113</v>
      </c>
      <c r="G1507" s="123">
        <v>3.151</v>
      </c>
      <c r="H1507" s="122">
        <v>3.378</v>
      </c>
      <c r="I1507" s="123">
        <v>3.315</v>
      </c>
      <c r="J1507" s="122">
        <v>3.347</v>
      </c>
      <c r="K1507" s="123">
        <v>3.585</v>
      </c>
      <c r="L1507" s="122">
        <v>3.514</v>
      </c>
      <c r="M1507" s="123">
        <v>3.549</v>
      </c>
      <c r="N1507" s="122">
        <v>3.791</v>
      </c>
      <c r="O1507" s="123">
        <v>3.712</v>
      </c>
      <c r="P1507" s="122">
        <v>3.752</v>
      </c>
      <c r="Q1507" s="123">
        <v>4.148</v>
      </c>
      <c r="R1507" s="122">
        <v>3.99</v>
      </c>
      <c r="S1507" s="122">
        <v>4.069</v>
      </c>
      <c r="T1507" s="122">
        <v>4.785</v>
      </c>
      <c r="U1507" s="122">
        <v>4.67</v>
      </c>
      <c r="V1507" s="122">
        <v>4.728</v>
      </c>
      <c r="W1507" s="122">
        <v>5.12</v>
      </c>
      <c r="X1507" s="122">
        <v>5.003</v>
      </c>
      <c r="Y1507" s="122">
        <v>5.062</v>
      </c>
      <c r="Z1507" s="122"/>
      <c r="AA1507" s="122"/>
      <c r="AB1507" s="122"/>
      <c r="AC1507" s="122"/>
      <c r="AD1507" s="122"/>
      <c r="AE1507" s="122"/>
      <c r="AF1507" s="9">
        <f t="shared" si="1"/>
        <v>1507</v>
      </c>
    </row>
    <row r="1508" ht="15.75" customHeight="1">
      <c r="A1508" s="116">
        <v>43530.0</v>
      </c>
      <c r="B1508" s="122">
        <v>3.035</v>
      </c>
      <c r="C1508" s="122">
        <v>2.807</v>
      </c>
      <c r="D1508" s="122">
        <v>2.921</v>
      </c>
      <c r="E1508" s="123">
        <v>3.239</v>
      </c>
      <c r="F1508" s="122">
        <v>3.094</v>
      </c>
      <c r="G1508" s="123">
        <v>3.167</v>
      </c>
      <c r="H1508" s="122">
        <v>3.392</v>
      </c>
      <c r="I1508" s="123">
        <v>3.285</v>
      </c>
      <c r="J1508" s="122">
        <v>3.339</v>
      </c>
      <c r="K1508" s="123">
        <v>3.585</v>
      </c>
      <c r="L1508" s="122">
        <v>3.483</v>
      </c>
      <c r="M1508" s="123">
        <v>3.534</v>
      </c>
      <c r="N1508" s="122">
        <v>3.777</v>
      </c>
      <c r="O1508" s="123">
        <v>3.68</v>
      </c>
      <c r="P1508" s="122">
        <v>3.729</v>
      </c>
      <c r="Q1508" s="123">
        <v>4.148</v>
      </c>
      <c r="R1508" s="122">
        <v>3.99</v>
      </c>
      <c r="S1508" s="122">
        <v>4.069</v>
      </c>
      <c r="T1508" s="122">
        <v>4.777</v>
      </c>
      <c r="U1508" s="122">
        <v>4.667</v>
      </c>
      <c r="V1508" s="122">
        <v>4.722</v>
      </c>
      <c r="W1508" s="122">
        <v>5.107</v>
      </c>
      <c r="X1508" s="122">
        <v>4.993</v>
      </c>
      <c r="Y1508" s="122">
        <v>5.05</v>
      </c>
      <c r="Z1508" s="122"/>
      <c r="AA1508" s="122"/>
      <c r="AB1508" s="122"/>
      <c r="AC1508" s="122"/>
      <c r="AD1508" s="122"/>
      <c r="AE1508" s="122"/>
      <c r="AF1508" s="9">
        <f t="shared" si="1"/>
        <v>1508</v>
      </c>
    </row>
    <row r="1509" ht="15.75" customHeight="1">
      <c r="A1509" s="116">
        <v>43529.0</v>
      </c>
      <c r="B1509" s="122">
        <v>3.03</v>
      </c>
      <c r="C1509" s="122">
        <v>2.8</v>
      </c>
      <c r="D1509" s="122">
        <v>2.915</v>
      </c>
      <c r="E1509" s="123">
        <v>3.196</v>
      </c>
      <c r="F1509" s="122">
        <v>3.122</v>
      </c>
      <c r="G1509" s="123">
        <v>3.159</v>
      </c>
      <c r="H1509" s="122">
        <v>3.389</v>
      </c>
      <c r="I1509" s="123">
        <v>3.313</v>
      </c>
      <c r="J1509" s="122">
        <v>3.351</v>
      </c>
      <c r="K1509" s="123">
        <v>3.574</v>
      </c>
      <c r="L1509" s="122">
        <v>3.503</v>
      </c>
      <c r="M1509" s="123">
        <v>3.538</v>
      </c>
      <c r="N1509" s="122">
        <v>3.759</v>
      </c>
      <c r="O1509" s="123">
        <v>3.692</v>
      </c>
      <c r="P1509" s="122">
        <v>3.726</v>
      </c>
      <c r="Q1509" s="123">
        <v>4.148</v>
      </c>
      <c r="R1509" s="122">
        <v>3.988</v>
      </c>
      <c r="S1509" s="122">
        <v>4.068</v>
      </c>
      <c r="T1509" s="122">
        <v>4.766</v>
      </c>
      <c r="U1509" s="122">
        <v>4.655</v>
      </c>
      <c r="V1509" s="122">
        <v>4.711</v>
      </c>
      <c r="W1509" s="122">
        <v>5.094</v>
      </c>
      <c r="X1509" s="122">
        <v>4.979</v>
      </c>
      <c r="Y1509" s="122">
        <v>5.037</v>
      </c>
      <c r="Z1509" s="122"/>
      <c r="AA1509" s="122"/>
      <c r="AB1509" s="122"/>
      <c r="AC1509" s="122"/>
      <c r="AD1509" s="122"/>
      <c r="AE1509" s="122"/>
      <c r="AF1509" s="9">
        <f t="shared" si="1"/>
        <v>1509</v>
      </c>
    </row>
    <row r="1510" ht="15.75" customHeight="1">
      <c r="A1510" s="116">
        <v>43528.0</v>
      </c>
      <c r="B1510" s="122">
        <v>3.007</v>
      </c>
      <c r="C1510" s="122">
        <v>2.778</v>
      </c>
      <c r="D1510" s="122">
        <v>2.893</v>
      </c>
      <c r="E1510" s="123">
        <v>3.233</v>
      </c>
      <c r="F1510" s="122">
        <v>3.111</v>
      </c>
      <c r="G1510" s="123">
        <v>3.172</v>
      </c>
      <c r="H1510" s="122">
        <v>3.421</v>
      </c>
      <c r="I1510" s="123">
        <v>3.277</v>
      </c>
      <c r="J1510" s="122">
        <v>3.349</v>
      </c>
      <c r="K1510" s="123">
        <v>3.606</v>
      </c>
      <c r="L1510" s="122">
        <v>3.473</v>
      </c>
      <c r="M1510" s="123">
        <v>3.539</v>
      </c>
      <c r="N1510" s="122">
        <v>3.79</v>
      </c>
      <c r="O1510" s="123">
        <v>3.668</v>
      </c>
      <c r="P1510" s="122">
        <v>3.729</v>
      </c>
      <c r="Q1510" s="123">
        <v>4.142</v>
      </c>
      <c r="R1510" s="122">
        <v>3.982</v>
      </c>
      <c r="S1510" s="122">
        <v>4.062</v>
      </c>
      <c r="T1510" s="122">
        <v>4.76</v>
      </c>
      <c r="U1510" s="122">
        <v>4.648</v>
      </c>
      <c r="V1510" s="122">
        <v>4.704</v>
      </c>
      <c r="W1510" s="122">
        <v>5.086</v>
      </c>
      <c r="X1510" s="122">
        <v>4.958</v>
      </c>
      <c r="Y1510" s="122">
        <v>5.022</v>
      </c>
      <c r="Z1510" s="122"/>
      <c r="AA1510" s="122"/>
      <c r="AB1510" s="122"/>
      <c r="AC1510" s="122"/>
      <c r="AD1510" s="122"/>
      <c r="AE1510" s="122"/>
      <c r="AF1510" s="9">
        <f t="shared" si="1"/>
        <v>1510</v>
      </c>
    </row>
    <row r="1511" ht="15.75" customHeight="1">
      <c r="A1511" s="116">
        <v>43525.0</v>
      </c>
      <c r="B1511" s="122">
        <v>2.983</v>
      </c>
      <c r="C1511" s="122">
        <v>2.764</v>
      </c>
      <c r="D1511" s="122">
        <v>2.874</v>
      </c>
      <c r="E1511" s="123">
        <v>3.23</v>
      </c>
      <c r="F1511" s="122">
        <v>3.077</v>
      </c>
      <c r="G1511" s="123">
        <v>3.154</v>
      </c>
      <c r="H1511" s="122">
        <v>3.368</v>
      </c>
      <c r="I1511" s="123">
        <v>3.296</v>
      </c>
      <c r="J1511" s="122">
        <v>3.332</v>
      </c>
      <c r="K1511" s="123">
        <v>3.569</v>
      </c>
      <c r="L1511" s="122">
        <v>3.498</v>
      </c>
      <c r="M1511" s="123">
        <v>3.533</v>
      </c>
      <c r="N1511" s="122">
        <v>3.77</v>
      </c>
      <c r="O1511" s="123">
        <v>3.699</v>
      </c>
      <c r="P1511" s="122">
        <v>3.735</v>
      </c>
      <c r="Q1511" s="123">
        <v>4.142</v>
      </c>
      <c r="R1511" s="122">
        <v>3.982</v>
      </c>
      <c r="S1511" s="122">
        <v>4.062</v>
      </c>
      <c r="T1511" s="122">
        <v>4.76</v>
      </c>
      <c r="U1511" s="122">
        <v>4.65</v>
      </c>
      <c r="V1511" s="122">
        <v>4.705</v>
      </c>
      <c r="W1511" s="122">
        <v>5.088</v>
      </c>
      <c r="X1511" s="122">
        <v>4.958</v>
      </c>
      <c r="Y1511" s="122">
        <v>5.023</v>
      </c>
      <c r="Z1511" s="122"/>
      <c r="AA1511" s="122"/>
      <c r="AB1511" s="122"/>
      <c r="AC1511" s="122"/>
      <c r="AD1511" s="122"/>
      <c r="AE1511" s="122"/>
      <c r="AF1511" s="9">
        <f t="shared" si="1"/>
        <v>1511</v>
      </c>
    </row>
    <row r="1512" ht="15.75" customHeight="1">
      <c r="A1512" s="116">
        <v>43524.0</v>
      </c>
      <c r="B1512" s="122">
        <v>2.965</v>
      </c>
      <c r="C1512" s="122">
        <v>2.746</v>
      </c>
      <c r="D1512" s="122">
        <v>2.856</v>
      </c>
      <c r="E1512" s="123">
        <v>3.22</v>
      </c>
      <c r="F1512" s="122">
        <v>3.081</v>
      </c>
      <c r="G1512" s="123">
        <v>3.151</v>
      </c>
      <c r="H1512" s="122">
        <v>3.389</v>
      </c>
      <c r="I1512" s="123">
        <v>3.283</v>
      </c>
      <c r="J1512" s="122">
        <v>3.336</v>
      </c>
      <c r="K1512" s="123">
        <v>3.582</v>
      </c>
      <c r="L1512" s="122">
        <v>3.482</v>
      </c>
      <c r="M1512" s="123">
        <v>3.532</v>
      </c>
      <c r="N1512" s="122">
        <v>3.775</v>
      </c>
      <c r="O1512" s="123">
        <v>3.68</v>
      </c>
      <c r="P1512" s="122">
        <v>3.728</v>
      </c>
      <c r="Q1512" s="123">
        <v>4.138</v>
      </c>
      <c r="R1512" s="122">
        <v>3.99</v>
      </c>
      <c r="S1512" s="122">
        <v>4.064</v>
      </c>
      <c r="T1512" s="122">
        <v>4.753</v>
      </c>
      <c r="U1512" s="122">
        <v>4.637</v>
      </c>
      <c r="V1512" s="122">
        <v>4.695</v>
      </c>
      <c r="W1512" s="122">
        <v>5.082</v>
      </c>
      <c r="X1512" s="122">
        <v>4.956</v>
      </c>
      <c r="Y1512" s="122">
        <v>5.019</v>
      </c>
      <c r="Z1512" s="122"/>
      <c r="AA1512" s="122"/>
      <c r="AB1512" s="122"/>
      <c r="AC1512" s="122"/>
      <c r="AD1512" s="122"/>
      <c r="AE1512" s="122"/>
      <c r="AF1512" s="9">
        <f t="shared" si="1"/>
        <v>1512</v>
      </c>
    </row>
    <row r="1513" ht="15.75" customHeight="1">
      <c r="A1513" s="116">
        <v>43523.0</v>
      </c>
      <c r="B1513" s="122">
        <v>2.945</v>
      </c>
      <c r="C1513" s="122">
        <v>2.755</v>
      </c>
      <c r="D1513" s="122">
        <v>2.85</v>
      </c>
      <c r="E1513" s="123">
        <v>3.238</v>
      </c>
      <c r="F1513" s="122">
        <v>3.061</v>
      </c>
      <c r="G1513" s="123">
        <v>3.15</v>
      </c>
      <c r="H1513" s="122">
        <v>3.355</v>
      </c>
      <c r="I1513" s="123">
        <v>3.258</v>
      </c>
      <c r="J1513" s="122">
        <v>3.307</v>
      </c>
      <c r="K1513" s="123">
        <v>3.552</v>
      </c>
      <c r="L1513" s="122">
        <v>3.454</v>
      </c>
      <c r="M1513" s="123">
        <v>3.503</v>
      </c>
      <c r="N1513" s="122">
        <v>3.749</v>
      </c>
      <c r="O1513" s="123">
        <v>3.649</v>
      </c>
      <c r="P1513" s="122">
        <v>3.699</v>
      </c>
      <c r="Q1513" s="123">
        <v>4.129</v>
      </c>
      <c r="R1513" s="122">
        <v>3.969</v>
      </c>
      <c r="S1513" s="122">
        <v>4.049</v>
      </c>
      <c r="T1513" s="122">
        <v>4.757</v>
      </c>
      <c r="U1513" s="122">
        <v>4.648</v>
      </c>
      <c r="V1513" s="122">
        <v>4.703</v>
      </c>
      <c r="W1513" s="122">
        <v>5.084</v>
      </c>
      <c r="X1513" s="122">
        <v>4.955</v>
      </c>
      <c r="Y1513" s="122">
        <v>5.02</v>
      </c>
      <c r="Z1513" s="122"/>
      <c r="AA1513" s="122"/>
      <c r="AB1513" s="122"/>
      <c r="AC1513" s="122"/>
      <c r="AD1513" s="122"/>
      <c r="AE1513" s="122"/>
      <c r="AF1513" s="9">
        <f t="shared" si="1"/>
        <v>1513</v>
      </c>
    </row>
    <row r="1514" ht="15.75" customHeight="1">
      <c r="A1514" s="116">
        <v>43522.0</v>
      </c>
      <c r="B1514" s="122">
        <v>2.91</v>
      </c>
      <c r="C1514" s="122">
        <v>2.71</v>
      </c>
      <c r="D1514" s="122">
        <v>2.81</v>
      </c>
      <c r="E1514" s="123">
        <v>3.242</v>
      </c>
      <c r="F1514" s="122">
        <v>3.064</v>
      </c>
      <c r="G1514" s="123">
        <v>3.153</v>
      </c>
      <c r="H1514" s="122">
        <v>3.378</v>
      </c>
      <c r="I1514" s="123">
        <v>3.221</v>
      </c>
      <c r="J1514" s="122">
        <v>3.3</v>
      </c>
      <c r="K1514" s="123">
        <v>3.573</v>
      </c>
      <c r="L1514" s="122">
        <v>3.426</v>
      </c>
      <c r="M1514" s="123">
        <v>3.499</v>
      </c>
      <c r="N1514" s="122">
        <v>3.767</v>
      </c>
      <c r="O1514" s="123">
        <v>3.631</v>
      </c>
      <c r="P1514" s="122">
        <v>3.699</v>
      </c>
      <c r="Q1514" s="123">
        <v>4.136</v>
      </c>
      <c r="R1514" s="122">
        <v>3.976</v>
      </c>
      <c r="S1514" s="122">
        <v>4.056</v>
      </c>
      <c r="T1514" s="122">
        <v>4.766</v>
      </c>
      <c r="U1514" s="122">
        <v>4.643</v>
      </c>
      <c r="V1514" s="122">
        <v>4.705</v>
      </c>
      <c r="W1514" s="122">
        <v>5.091</v>
      </c>
      <c r="X1514" s="122">
        <v>4.955</v>
      </c>
      <c r="Y1514" s="122">
        <v>5.023</v>
      </c>
      <c r="Z1514" s="122"/>
      <c r="AA1514" s="122"/>
      <c r="AB1514" s="122"/>
      <c r="AC1514" s="122"/>
      <c r="AD1514" s="122"/>
      <c r="AE1514" s="122"/>
      <c r="AF1514" s="9">
        <f t="shared" si="1"/>
        <v>1514</v>
      </c>
    </row>
    <row r="1515" ht="15.75" customHeight="1">
      <c r="A1515" s="116">
        <v>43521.0</v>
      </c>
      <c r="B1515" s="122">
        <v>3.108</v>
      </c>
      <c r="C1515" s="122">
        <v>2.853</v>
      </c>
      <c r="D1515" s="122">
        <v>2.981</v>
      </c>
      <c r="E1515" s="123">
        <v>3.34</v>
      </c>
      <c r="F1515" s="122">
        <v>3.075</v>
      </c>
      <c r="G1515" s="123">
        <v>3.208</v>
      </c>
      <c r="H1515" s="122">
        <v>3.495</v>
      </c>
      <c r="I1515" s="123">
        <v>3.29</v>
      </c>
      <c r="J1515" s="122">
        <v>3.393</v>
      </c>
      <c r="K1515" s="123">
        <v>3.663</v>
      </c>
      <c r="L1515" s="122">
        <v>3.488</v>
      </c>
      <c r="M1515" s="123">
        <v>3.575</v>
      </c>
      <c r="N1515" s="122">
        <v>3.83</v>
      </c>
      <c r="O1515" s="123">
        <v>3.685</v>
      </c>
      <c r="P1515" s="122">
        <v>3.758</v>
      </c>
      <c r="Q1515" s="123">
        <v>4.13</v>
      </c>
      <c r="R1515" s="122">
        <v>3.98</v>
      </c>
      <c r="S1515" s="122">
        <v>4.055</v>
      </c>
      <c r="T1515" s="122">
        <v>4.759</v>
      </c>
      <c r="U1515" s="122">
        <v>4.631</v>
      </c>
      <c r="V1515" s="122">
        <v>4.695</v>
      </c>
      <c r="W1515" s="122">
        <v>5.089</v>
      </c>
      <c r="X1515" s="122">
        <v>4.957</v>
      </c>
      <c r="Y1515" s="122">
        <v>5.023</v>
      </c>
      <c r="Z1515" s="122"/>
      <c r="AA1515" s="122"/>
      <c r="AB1515" s="122"/>
      <c r="AC1515" s="122"/>
      <c r="AD1515" s="122"/>
      <c r="AE1515" s="122"/>
      <c r="AF1515" s="9">
        <f t="shared" si="1"/>
        <v>1515</v>
      </c>
    </row>
    <row r="1516" ht="15.75" customHeight="1">
      <c r="A1516" s="116">
        <v>43518.0</v>
      </c>
      <c r="B1516" s="122">
        <v>3.083</v>
      </c>
      <c r="C1516" s="122">
        <v>2.833</v>
      </c>
      <c r="D1516" s="122">
        <v>2.958</v>
      </c>
      <c r="E1516" s="123">
        <v>3.285</v>
      </c>
      <c r="F1516" s="122">
        <v>3.045</v>
      </c>
      <c r="G1516" s="123">
        <v>3.165</v>
      </c>
      <c r="H1516" s="122">
        <v>3.444</v>
      </c>
      <c r="I1516" s="123">
        <v>3.236</v>
      </c>
      <c r="J1516" s="122">
        <v>3.34</v>
      </c>
      <c r="K1516" s="123">
        <v>3.62</v>
      </c>
      <c r="L1516" s="122">
        <v>3.444</v>
      </c>
      <c r="M1516" s="123">
        <v>3.532</v>
      </c>
      <c r="N1516" s="122">
        <v>3.796</v>
      </c>
      <c r="O1516" s="123">
        <v>3.651</v>
      </c>
      <c r="P1516" s="122">
        <v>3.724</v>
      </c>
      <c r="Q1516" s="123">
        <v>4.12</v>
      </c>
      <c r="R1516" s="122">
        <v>3.988</v>
      </c>
      <c r="S1516" s="122">
        <v>4.054</v>
      </c>
      <c r="T1516" s="122">
        <v>4.751</v>
      </c>
      <c r="U1516" s="122">
        <v>4.621</v>
      </c>
      <c r="V1516" s="122">
        <v>4.686</v>
      </c>
      <c r="W1516" s="122">
        <v>5.091</v>
      </c>
      <c r="X1516" s="122">
        <v>4.958</v>
      </c>
      <c r="Y1516" s="122">
        <v>5.025</v>
      </c>
      <c r="Z1516" s="122"/>
      <c r="AA1516" s="122"/>
      <c r="AB1516" s="122"/>
      <c r="AC1516" s="122"/>
      <c r="AD1516" s="122"/>
      <c r="AE1516" s="122"/>
      <c r="AF1516" s="9">
        <f t="shared" si="1"/>
        <v>1516</v>
      </c>
    </row>
    <row r="1517" ht="15.75" customHeight="1">
      <c r="A1517" s="116">
        <v>43517.0</v>
      </c>
      <c r="B1517" s="122">
        <v>3.09</v>
      </c>
      <c r="C1517" s="122">
        <v>2.815</v>
      </c>
      <c r="D1517" s="122">
        <v>2.953</v>
      </c>
      <c r="E1517" s="123">
        <v>3.29</v>
      </c>
      <c r="F1517" s="122">
        <v>3.055</v>
      </c>
      <c r="G1517" s="123">
        <v>3.173</v>
      </c>
      <c r="H1517" s="122">
        <v>3.411</v>
      </c>
      <c r="I1517" s="123">
        <v>3.193</v>
      </c>
      <c r="J1517" s="122">
        <v>3.302</v>
      </c>
      <c r="K1517" s="123">
        <v>3.613</v>
      </c>
      <c r="L1517" s="122">
        <v>3.412</v>
      </c>
      <c r="M1517" s="123">
        <v>3.512</v>
      </c>
      <c r="N1517" s="122">
        <v>3.815</v>
      </c>
      <c r="O1517" s="123">
        <v>3.63</v>
      </c>
      <c r="P1517" s="122">
        <v>3.723</v>
      </c>
      <c r="Q1517" s="123">
        <v>4.078</v>
      </c>
      <c r="R1517" s="122">
        <v>3.958</v>
      </c>
      <c r="S1517" s="122">
        <v>4.018</v>
      </c>
      <c r="T1517" s="122">
        <v>4.707</v>
      </c>
      <c r="U1517" s="122">
        <v>4.588</v>
      </c>
      <c r="V1517" s="122">
        <v>4.648</v>
      </c>
      <c r="W1517" s="122">
        <v>5.072</v>
      </c>
      <c r="X1517" s="122">
        <v>4.946</v>
      </c>
      <c r="Y1517" s="122">
        <v>5.009</v>
      </c>
      <c r="Z1517" s="122"/>
      <c r="AA1517" s="122"/>
      <c r="AB1517" s="122"/>
      <c r="AC1517" s="122"/>
      <c r="AD1517" s="122"/>
      <c r="AE1517" s="122"/>
      <c r="AF1517" s="9">
        <f t="shared" si="1"/>
        <v>1517</v>
      </c>
    </row>
    <row r="1518" ht="15.75" customHeight="1">
      <c r="A1518" s="116">
        <v>43516.0</v>
      </c>
      <c r="B1518" s="122">
        <v>2.885</v>
      </c>
      <c r="C1518" s="122">
        <v>2.666</v>
      </c>
      <c r="D1518" s="122">
        <v>2.776</v>
      </c>
      <c r="E1518" s="123">
        <v>3.149</v>
      </c>
      <c r="F1518" s="122">
        <v>2.991</v>
      </c>
      <c r="G1518" s="123">
        <v>3.07</v>
      </c>
      <c r="H1518" s="122">
        <v>3.311</v>
      </c>
      <c r="I1518" s="123">
        <v>3.153</v>
      </c>
      <c r="J1518" s="122">
        <v>3.232</v>
      </c>
      <c r="K1518" s="123">
        <v>3.499</v>
      </c>
      <c r="L1518" s="122">
        <v>3.371</v>
      </c>
      <c r="M1518" s="123">
        <v>3.435</v>
      </c>
      <c r="N1518" s="122">
        <v>3.687</v>
      </c>
      <c r="O1518" s="123">
        <v>3.588</v>
      </c>
      <c r="P1518" s="122">
        <v>3.638</v>
      </c>
      <c r="Q1518" s="123">
        <v>4.071</v>
      </c>
      <c r="R1518" s="122">
        <v>3.95</v>
      </c>
      <c r="S1518" s="122">
        <v>4.011</v>
      </c>
      <c r="T1518" s="122">
        <v>4.707</v>
      </c>
      <c r="U1518" s="122">
        <v>4.588</v>
      </c>
      <c r="V1518" s="122">
        <v>4.648</v>
      </c>
      <c r="W1518" s="122">
        <v>5.072</v>
      </c>
      <c r="X1518" s="122">
        <v>4.946</v>
      </c>
      <c r="Y1518" s="122">
        <v>5.009</v>
      </c>
      <c r="Z1518" s="122"/>
      <c r="AA1518" s="122"/>
      <c r="AB1518" s="122"/>
      <c r="AC1518" s="122"/>
      <c r="AD1518" s="122"/>
      <c r="AE1518" s="122"/>
      <c r="AF1518" s="9">
        <f t="shared" si="1"/>
        <v>1518</v>
      </c>
    </row>
    <row r="1519" ht="15.75" customHeight="1">
      <c r="A1519" s="116">
        <v>43515.0</v>
      </c>
      <c r="B1519" s="122">
        <v>2.817</v>
      </c>
      <c r="C1519" s="122">
        <v>2.55</v>
      </c>
      <c r="D1519" s="122">
        <v>2.683</v>
      </c>
      <c r="E1519" s="123">
        <v>3.103</v>
      </c>
      <c r="F1519" s="122">
        <v>2.972</v>
      </c>
      <c r="G1519" s="123">
        <v>3.038</v>
      </c>
      <c r="H1519" s="122">
        <v>3.276</v>
      </c>
      <c r="I1519" s="123">
        <v>3.019</v>
      </c>
      <c r="J1519" s="122">
        <v>3.147</v>
      </c>
      <c r="K1519" s="123">
        <v>3.487</v>
      </c>
      <c r="L1519" s="122">
        <v>3.288</v>
      </c>
      <c r="M1519" s="123">
        <v>3.388</v>
      </c>
      <c r="N1519" s="122">
        <v>3.698</v>
      </c>
      <c r="O1519" s="123">
        <v>3.558</v>
      </c>
      <c r="P1519" s="122">
        <v>3.628</v>
      </c>
      <c r="Q1519" s="123">
        <v>4.072</v>
      </c>
      <c r="R1519" s="122">
        <v>3.937</v>
      </c>
      <c r="S1519" s="122">
        <v>4.004</v>
      </c>
      <c r="T1519" s="122">
        <v>4.7</v>
      </c>
      <c r="U1519" s="122">
        <v>4.571</v>
      </c>
      <c r="V1519" s="122">
        <v>4.636</v>
      </c>
      <c r="W1519" s="122">
        <v>5.076</v>
      </c>
      <c r="X1519" s="122">
        <v>4.931</v>
      </c>
      <c r="Y1519" s="122">
        <v>5.003</v>
      </c>
      <c r="Z1519" s="122"/>
      <c r="AA1519" s="122"/>
      <c r="AB1519" s="122"/>
      <c r="AC1519" s="122"/>
      <c r="AD1519" s="122"/>
      <c r="AE1519" s="122"/>
      <c r="AF1519" s="9">
        <f t="shared" si="1"/>
        <v>1519</v>
      </c>
    </row>
    <row r="1520" ht="15.75" customHeight="1">
      <c r="A1520" s="116">
        <v>43514.0</v>
      </c>
      <c r="B1520" s="122">
        <v>2.789</v>
      </c>
      <c r="C1520" s="122">
        <v>2.556</v>
      </c>
      <c r="D1520" s="122">
        <v>2.672</v>
      </c>
      <c r="E1520" s="123">
        <v>3.091</v>
      </c>
      <c r="F1520" s="122">
        <v>2.967</v>
      </c>
      <c r="G1520" s="123">
        <v>3.029</v>
      </c>
      <c r="H1520" s="122">
        <v>3.262</v>
      </c>
      <c r="I1520" s="123">
        <v>3.149</v>
      </c>
      <c r="J1520" s="122">
        <v>3.206</v>
      </c>
      <c r="K1520" s="123">
        <v>3.461</v>
      </c>
      <c r="L1520" s="122">
        <v>3.353</v>
      </c>
      <c r="M1520" s="123">
        <v>3.407</v>
      </c>
      <c r="N1520" s="122">
        <v>3.66</v>
      </c>
      <c r="O1520" s="123">
        <v>3.558</v>
      </c>
      <c r="P1520" s="122">
        <v>3.609</v>
      </c>
      <c r="Q1520" s="123">
        <v>4.07</v>
      </c>
      <c r="R1520" s="122">
        <v>3.937</v>
      </c>
      <c r="S1520" s="122">
        <v>4.003</v>
      </c>
      <c r="T1520" s="122">
        <v>4.697</v>
      </c>
      <c r="U1520" s="122">
        <v>4.569</v>
      </c>
      <c r="V1520" s="122">
        <v>4.633</v>
      </c>
      <c r="W1520" s="122">
        <v>5.074</v>
      </c>
      <c r="X1520" s="122">
        <v>4.931</v>
      </c>
      <c r="Y1520" s="122">
        <v>5.003</v>
      </c>
      <c r="Z1520" s="122"/>
      <c r="AA1520" s="122"/>
      <c r="AB1520" s="122"/>
      <c r="AC1520" s="122"/>
      <c r="AD1520" s="122"/>
      <c r="AE1520" s="122"/>
      <c r="AF1520" s="9">
        <f t="shared" si="1"/>
        <v>1520</v>
      </c>
    </row>
    <row r="1521" ht="15.75" customHeight="1">
      <c r="A1521" s="116">
        <v>43511.0</v>
      </c>
      <c r="B1521" s="122">
        <v>2.728</v>
      </c>
      <c r="C1521" s="122">
        <v>2.483</v>
      </c>
      <c r="D1521" s="122">
        <v>2.606</v>
      </c>
      <c r="E1521" s="123">
        <v>3.072</v>
      </c>
      <c r="F1521" s="122">
        <v>2.95</v>
      </c>
      <c r="G1521" s="123">
        <v>3.011</v>
      </c>
      <c r="H1521" s="122">
        <v>3.249</v>
      </c>
      <c r="I1521" s="123">
        <v>3.092</v>
      </c>
      <c r="J1521" s="122">
        <v>3.171</v>
      </c>
      <c r="K1521" s="123">
        <v>3.435</v>
      </c>
      <c r="L1521" s="122">
        <v>3.304</v>
      </c>
      <c r="M1521" s="123">
        <v>3.369</v>
      </c>
      <c r="N1521" s="122">
        <v>3.621</v>
      </c>
      <c r="O1521" s="123">
        <v>3.516</v>
      </c>
      <c r="P1521" s="122">
        <v>3.568</v>
      </c>
      <c r="Q1521" s="123">
        <v>4.028</v>
      </c>
      <c r="R1521" s="122">
        <v>3.876</v>
      </c>
      <c r="S1521" s="122">
        <v>3.952</v>
      </c>
      <c r="T1521" s="122">
        <v>4.691</v>
      </c>
      <c r="U1521" s="122">
        <v>4.563</v>
      </c>
      <c r="V1521" s="122">
        <v>4.627</v>
      </c>
      <c r="W1521" s="122">
        <v>5.072</v>
      </c>
      <c r="X1521" s="122">
        <v>4.928</v>
      </c>
      <c r="Y1521" s="122">
        <v>5.0</v>
      </c>
      <c r="Z1521" s="122"/>
      <c r="AA1521" s="122"/>
      <c r="AB1521" s="122"/>
      <c r="AC1521" s="122"/>
      <c r="AD1521" s="122"/>
      <c r="AE1521" s="122"/>
      <c r="AF1521" s="9">
        <f t="shared" si="1"/>
        <v>1521</v>
      </c>
    </row>
    <row r="1522" ht="15.75" customHeight="1">
      <c r="A1522" s="116">
        <v>43510.0</v>
      </c>
      <c r="B1522" s="122">
        <v>2.906</v>
      </c>
      <c r="C1522" s="122">
        <v>2.678</v>
      </c>
      <c r="D1522" s="122">
        <v>2.792</v>
      </c>
      <c r="E1522" s="123">
        <v>3.067</v>
      </c>
      <c r="F1522" s="122">
        <v>2.908</v>
      </c>
      <c r="G1522" s="123">
        <v>2.987</v>
      </c>
      <c r="H1522" s="122">
        <v>3.243</v>
      </c>
      <c r="I1522" s="123">
        <v>3.082</v>
      </c>
      <c r="J1522" s="122">
        <v>3.163</v>
      </c>
      <c r="K1522" s="123">
        <v>3.415</v>
      </c>
      <c r="L1522" s="122">
        <v>3.263</v>
      </c>
      <c r="M1522" s="123">
        <v>3.339</v>
      </c>
      <c r="N1522" s="122">
        <v>3.587</v>
      </c>
      <c r="O1522" s="123">
        <v>3.443</v>
      </c>
      <c r="P1522" s="122">
        <v>3.515</v>
      </c>
      <c r="Q1522" s="123">
        <v>4.052</v>
      </c>
      <c r="R1522" s="122">
        <v>3.919</v>
      </c>
      <c r="S1522" s="122">
        <v>3.986</v>
      </c>
      <c r="T1522" s="122">
        <v>4.743</v>
      </c>
      <c r="U1522" s="122">
        <v>4.617</v>
      </c>
      <c r="V1522" s="122">
        <v>4.68</v>
      </c>
      <c r="W1522" s="122">
        <v>5.091</v>
      </c>
      <c r="X1522" s="122">
        <v>4.956</v>
      </c>
      <c r="Y1522" s="122">
        <v>5.023</v>
      </c>
      <c r="Z1522" s="122"/>
      <c r="AA1522" s="122"/>
      <c r="AB1522" s="122"/>
      <c r="AC1522" s="122"/>
      <c r="AD1522" s="122"/>
      <c r="AE1522" s="122"/>
      <c r="AF1522" s="9">
        <f t="shared" si="1"/>
        <v>1522</v>
      </c>
    </row>
    <row r="1523" ht="15.75" customHeight="1">
      <c r="A1523" s="116">
        <v>43509.0</v>
      </c>
      <c r="B1523" s="122">
        <v>2.994</v>
      </c>
      <c r="C1523" s="122">
        <v>2.783</v>
      </c>
      <c r="D1523" s="122">
        <v>2.889</v>
      </c>
      <c r="E1523" s="123">
        <v>3.211</v>
      </c>
      <c r="F1523" s="122">
        <v>3.108</v>
      </c>
      <c r="G1523" s="123">
        <v>3.159</v>
      </c>
      <c r="H1523" s="122">
        <v>3.332</v>
      </c>
      <c r="I1523" s="123">
        <v>3.196</v>
      </c>
      <c r="J1523" s="122">
        <v>3.264</v>
      </c>
      <c r="K1523" s="123">
        <v>3.496</v>
      </c>
      <c r="L1523" s="122">
        <v>3.374</v>
      </c>
      <c r="M1523" s="123">
        <v>3.435</v>
      </c>
      <c r="N1523" s="122">
        <v>3.659</v>
      </c>
      <c r="O1523" s="123">
        <v>3.552</v>
      </c>
      <c r="P1523" s="122">
        <v>3.606</v>
      </c>
      <c r="Q1523" s="123">
        <v>4.139</v>
      </c>
      <c r="R1523" s="122">
        <v>3.98</v>
      </c>
      <c r="S1523" s="122">
        <v>4.059</v>
      </c>
      <c r="T1523" s="122">
        <v>4.777</v>
      </c>
      <c r="U1523" s="122">
        <v>4.649</v>
      </c>
      <c r="V1523" s="122">
        <v>4.713</v>
      </c>
      <c r="W1523" s="122">
        <v>5.108</v>
      </c>
      <c r="X1523" s="122">
        <v>4.972</v>
      </c>
      <c r="Y1523" s="122">
        <v>5.04</v>
      </c>
      <c r="Z1523" s="122"/>
      <c r="AA1523" s="122"/>
      <c r="AB1523" s="122"/>
      <c r="AC1523" s="122"/>
      <c r="AD1523" s="122"/>
      <c r="AE1523" s="122"/>
      <c r="AF1523" s="9">
        <f t="shared" si="1"/>
        <v>1523</v>
      </c>
    </row>
    <row r="1524" ht="15.75" customHeight="1">
      <c r="A1524" s="116">
        <v>43508.0</v>
      </c>
      <c r="B1524" s="122">
        <v>3.117</v>
      </c>
      <c r="C1524" s="122">
        <v>2.892</v>
      </c>
      <c r="D1524" s="122">
        <v>3.004</v>
      </c>
      <c r="E1524" s="123">
        <v>3.274</v>
      </c>
      <c r="F1524" s="122">
        <v>3.117</v>
      </c>
      <c r="G1524" s="123">
        <v>3.196</v>
      </c>
      <c r="H1524" s="122">
        <v>3.389</v>
      </c>
      <c r="I1524" s="123">
        <v>3.226</v>
      </c>
      <c r="J1524" s="122">
        <v>3.307</v>
      </c>
      <c r="K1524" s="123">
        <v>3.552</v>
      </c>
      <c r="L1524" s="122">
        <v>3.397</v>
      </c>
      <c r="M1524" s="123">
        <v>3.474</v>
      </c>
      <c r="N1524" s="122">
        <v>3.716</v>
      </c>
      <c r="O1524" s="123">
        <v>3.568</v>
      </c>
      <c r="P1524" s="122">
        <v>3.642</v>
      </c>
      <c r="Q1524" s="123">
        <v>4.141</v>
      </c>
      <c r="R1524" s="122">
        <v>3.983</v>
      </c>
      <c r="S1524" s="122">
        <v>4.062</v>
      </c>
      <c r="T1524" s="122">
        <v>4.799</v>
      </c>
      <c r="U1524" s="122">
        <v>4.659</v>
      </c>
      <c r="V1524" s="122">
        <v>4.729</v>
      </c>
      <c r="W1524" s="122">
        <v>5.136</v>
      </c>
      <c r="X1524" s="122">
        <v>5.0</v>
      </c>
      <c r="Y1524" s="122">
        <v>5.068</v>
      </c>
      <c r="Z1524" s="122"/>
      <c r="AA1524" s="122"/>
      <c r="AB1524" s="122"/>
      <c r="AC1524" s="122"/>
      <c r="AD1524" s="122"/>
      <c r="AE1524" s="122"/>
      <c r="AF1524" s="9">
        <f t="shared" si="1"/>
        <v>1524</v>
      </c>
    </row>
    <row r="1525" ht="15.75" customHeight="1">
      <c r="A1525" s="116">
        <v>43507.0</v>
      </c>
      <c r="B1525" s="122">
        <v>3.228</v>
      </c>
      <c r="C1525" s="122">
        <v>2.993</v>
      </c>
      <c r="D1525" s="122">
        <v>3.111</v>
      </c>
      <c r="E1525" s="123">
        <v>3.419</v>
      </c>
      <c r="F1525" s="122">
        <v>3.231</v>
      </c>
      <c r="G1525" s="123">
        <v>3.325</v>
      </c>
      <c r="H1525" s="122">
        <v>3.468</v>
      </c>
      <c r="I1525" s="123">
        <v>3.289</v>
      </c>
      <c r="J1525" s="122">
        <v>3.378</v>
      </c>
      <c r="K1525" s="123">
        <v>3.603</v>
      </c>
      <c r="L1525" s="122">
        <v>3.453</v>
      </c>
      <c r="M1525" s="123">
        <v>3.528</v>
      </c>
      <c r="N1525" s="122">
        <v>3.738</v>
      </c>
      <c r="O1525" s="123">
        <v>3.618</v>
      </c>
      <c r="P1525" s="122">
        <v>3.678</v>
      </c>
      <c r="Q1525" s="123">
        <v>4.176</v>
      </c>
      <c r="R1525" s="122">
        <v>3.994</v>
      </c>
      <c r="S1525" s="122">
        <v>4.085</v>
      </c>
      <c r="T1525" s="122">
        <v>4.829</v>
      </c>
      <c r="U1525" s="122">
        <v>4.689</v>
      </c>
      <c r="V1525" s="122">
        <v>4.759</v>
      </c>
      <c r="W1525" s="122">
        <v>5.147</v>
      </c>
      <c r="X1525" s="122">
        <v>5.011</v>
      </c>
      <c r="Y1525" s="122">
        <v>5.079</v>
      </c>
      <c r="Z1525" s="122"/>
      <c r="AA1525" s="122"/>
      <c r="AB1525" s="122"/>
      <c r="AC1525" s="122"/>
      <c r="AD1525" s="122"/>
      <c r="AE1525" s="122"/>
      <c r="AF1525" s="9">
        <f t="shared" si="1"/>
        <v>1525</v>
      </c>
    </row>
    <row r="1526" ht="15.75" customHeight="1">
      <c r="A1526" s="116">
        <v>43497.0</v>
      </c>
      <c r="B1526" s="122">
        <v>3.348</v>
      </c>
      <c r="C1526" s="122">
        <v>3.121</v>
      </c>
      <c r="D1526" s="122">
        <v>3.234</v>
      </c>
      <c r="E1526" s="123">
        <v>3.472</v>
      </c>
      <c r="F1526" s="122">
        <v>3.277</v>
      </c>
      <c r="G1526" s="123">
        <v>3.374</v>
      </c>
      <c r="H1526" s="122">
        <v>3.578</v>
      </c>
      <c r="I1526" s="123">
        <v>3.38</v>
      </c>
      <c r="J1526" s="122">
        <v>3.479</v>
      </c>
      <c r="K1526" s="123">
        <v>3.679</v>
      </c>
      <c r="L1526" s="122">
        <v>3.504</v>
      </c>
      <c r="M1526" s="123">
        <v>3.592</v>
      </c>
      <c r="N1526" s="122">
        <v>3.78</v>
      </c>
      <c r="O1526" s="123">
        <v>3.629</v>
      </c>
      <c r="P1526" s="122">
        <v>3.704</v>
      </c>
      <c r="Q1526" s="123">
        <v>4.181</v>
      </c>
      <c r="R1526" s="122">
        <v>4.022</v>
      </c>
      <c r="S1526" s="122">
        <v>4.102</v>
      </c>
      <c r="T1526" s="122">
        <v>4.863</v>
      </c>
      <c r="U1526" s="122">
        <v>4.729</v>
      </c>
      <c r="V1526" s="122">
        <v>4.796</v>
      </c>
      <c r="W1526" s="122">
        <v>5.15</v>
      </c>
      <c r="X1526" s="122">
        <v>5.024</v>
      </c>
      <c r="Y1526" s="122">
        <v>5.087</v>
      </c>
      <c r="Z1526" s="122"/>
      <c r="AA1526" s="122"/>
      <c r="AB1526" s="122"/>
      <c r="AC1526" s="122"/>
      <c r="AD1526" s="122"/>
      <c r="AE1526" s="122"/>
      <c r="AF1526" s="9">
        <f t="shared" si="1"/>
        <v>1526</v>
      </c>
    </row>
    <row r="1527" ht="15.75" customHeight="1">
      <c r="A1527" s="116">
        <v>43496.0</v>
      </c>
      <c r="B1527" s="122">
        <v>3.343</v>
      </c>
      <c r="C1527" s="122">
        <v>3.167</v>
      </c>
      <c r="D1527" s="122">
        <v>3.255</v>
      </c>
      <c r="E1527" s="123">
        <v>3.477</v>
      </c>
      <c r="F1527" s="122">
        <v>3.343</v>
      </c>
      <c r="G1527" s="123">
        <v>3.41</v>
      </c>
      <c r="H1527" s="122">
        <v>3.589</v>
      </c>
      <c r="I1527" s="123">
        <v>3.422</v>
      </c>
      <c r="J1527" s="122">
        <v>3.506</v>
      </c>
      <c r="K1527" s="123">
        <v>3.697</v>
      </c>
      <c r="L1527" s="122">
        <v>3.563</v>
      </c>
      <c r="M1527" s="123">
        <v>3.63</v>
      </c>
      <c r="N1527" s="122">
        <v>3.806</v>
      </c>
      <c r="O1527" s="123">
        <v>3.703</v>
      </c>
      <c r="P1527" s="122">
        <v>3.754</v>
      </c>
      <c r="Q1527" s="123">
        <v>4.226</v>
      </c>
      <c r="R1527" s="122">
        <v>4.028</v>
      </c>
      <c r="S1527" s="122">
        <v>4.127</v>
      </c>
      <c r="T1527" s="122">
        <v>4.874</v>
      </c>
      <c r="U1527" s="122">
        <v>4.743</v>
      </c>
      <c r="V1527" s="122">
        <v>4.809</v>
      </c>
      <c r="W1527" s="122">
        <v>5.17</v>
      </c>
      <c r="X1527" s="122">
        <v>5.051</v>
      </c>
      <c r="Y1527" s="122">
        <v>5.111</v>
      </c>
      <c r="Z1527" s="122"/>
      <c r="AA1527" s="122"/>
      <c r="AB1527" s="122"/>
      <c r="AC1527" s="122"/>
      <c r="AD1527" s="122"/>
      <c r="AE1527" s="122"/>
      <c r="AF1527" s="9">
        <f t="shared" si="1"/>
        <v>1527</v>
      </c>
    </row>
    <row r="1528" ht="15.75" customHeight="1">
      <c r="A1528" s="116">
        <v>43495.0</v>
      </c>
      <c r="B1528" s="122">
        <v>3.399</v>
      </c>
      <c r="C1528" s="122">
        <v>3.237</v>
      </c>
      <c r="D1528" s="122">
        <v>3.318</v>
      </c>
      <c r="E1528" s="123">
        <v>3.58</v>
      </c>
      <c r="F1528" s="122">
        <v>3.443</v>
      </c>
      <c r="G1528" s="123">
        <v>3.512</v>
      </c>
      <c r="H1528" s="122">
        <v>3.671</v>
      </c>
      <c r="I1528" s="123">
        <v>3.559</v>
      </c>
      <c r="J1528" s="122">
        <v>3.615</v>
      </c>
      <c r="K1528" s="123">
        <v>3.768</v>
      </c>
      <c r="L1528" s="122">
        <v>3.66</v>
      </c>
      <c r="M1528" s="123">
        <v>3.714</v>
      </c>
      <c r="N1528" s="122">
        <v>3.866</v>
      </c>
      <c r="O1528" s="123">
        <v>3.761</v>
      </c>
      <c r="P1528" s="122">
        <v>3.813</v>
      </c>
      <c r="Q1528" s="123">
        <v>4.237</v>
      </c>
      <c r="R1528" s="122">
        <v>4.028</v>
      </c>
      <c r="S1528" s="122">
        <v>4.132</v>
      </c>
      <c r="T1528" s="122">
        <v>4.893</v>
      </c>
      <c r="U1528" s="122">
        <v>4.757</v>
      </c>
      <c r="V1528" s="122">
        <v>4.825</v>
      </c>
      <c r="W1528" s="122">
        <v>5.198</v>
      </c>
      <c r="X1528" s="122">
        <v>5.063</v>
      </c>
      <c r="Y1528" s="122">
        <v>5.131</v>
      </c>
      <c r="Z1528" s="122"/>
      <c r="AA1528" s="122"/>
      <c r="AB1528" s="122"/>
      <c r="AC1528" s="122"/>
      <c r="AD1528" s="122"/>
      <c r="AE1528" s="122"/>
      <c r="AF1528" s="9">
        <f t="shared" si="1"/>
        <v>1528</v>
      </c>
    </row>
    <row r="1529" ht="15.75" customHeight="1">
      <c r="A1529" s="116">
        <v>43494.0</v>
      </c>
      <c r="B1529" s="122">
        <v>3.404</v>
      </c>
      <c r="C1529" s="122">
        <v>3.198</v>
      </c>
      <c r="D1529" s="122">
        <v>3.301</v>
      </c>
      <c r="E1529" s="123">
        <v>3.589</v>
      </c>
      <c r="F1529" s="122">
        <v>3.431</v>
      </c>
      <c r="G1529" s="123">
        <v>3.51</v>
      </c>
      <c r="H1529" s="122">
        <v>3.678</v>
      </c>
      <c r="I1529" s="123">
        <v>3.549</v>
      </c>
      <c r="J1529" s="122">
        <v>3.613</v>
      </c>
      <c r="K1529" s="123">
        <v>3.783</v>
      </c>
      <c r="L1529" s="122">
        <v>3.657</v>
      </c>
      <c r="M1529" s="123">
        <v>3.72</v>
      </c>
      <c r="N1529" s="122">
        <v>3.888</v>
      </c>
      <c r="O1529" s="123">
        <v>3.764</v>
      </c>
      <c r="P1529" s="122">
        <v>3.826</v>
      </c>
      <c r="Q1529" s="123">
        <v>4.214</v>
      </c>
      <c r="R1529" s="122">
        <v>4.028</v>
      </c>
      <c r="S1529" s="122">
        <v>4.121</v>
      </c>
      <c r="T1529" s="122">
        <v>4.888</v>
      </c>
      <c r="U1529" s="122">
        <v>4.751</v>
      </c>
      <c r="V1529" s="122">
        <v>4.819</v>
      </c>
      <c r="W1529" s="122">
        <v>5.192</v>
      </c>
      <c r="X1529" s="122">
        <v>5.058</v>
      </c>
      <c r="Y1529" s="122">
        <v>5.125</v>
      </c>
      <c r="Z1529" s="122"/>
      <c r="AA1529" s="122"/>
      <c r="AB1529" s="122"/>
      <c r="AC1529" s="122"/>
      <c r="AD1529" s="122"/>
      <c r="AE1529" s="122"/>
      <c r="AF1529" s="9">
        <f t="shared" si="1"/>
        <v>1529</v>
      </c>
    </row>
    <row r="1530" ht="15.75" customHeight="1">
      <c r="A1530" s="116">
        <v>43493.0</v>
      </c>
      <c r="B1530" s="122">
        <v>3.414</v>
      </c>
      <c r="C1530" s="122">
        <v>3.194</v>
      </c>
      <c r="D1530" s="122">
        <v>3.304</v>
      </c>
      <c r="E1530" s="123">
        <v>3.604</v>
      </c>
      <c r="F1530" s="122">
        <v>3.416</v>
      </c>
      <c r="G1530" s="123">
        <v>3.51</v>
      </c>
      <c r="H1530" s="122">
        <v>3.7</v>
      </c>
      <c r="I1530" s="123">
        <v>3.55</v>
      </c>
      <c r="J1530" s="122">
        <v>3.625</v>
      </c>
      <c r="K1530" s="123">
        <v>3.798</v>
      </c>
      <c r="L1530" s="122">
        <v>3.657</v>
      </c>
      <c r="M1530" s="123">
        <v>3.728</v>
      </c>
      <c r="N1530" s="122">
        <v>3.896</v>
      </c>
      <c r="O1530" s="123">
        <v>3.764</v>
      </c>
      <c r="P1530" s="122">
        <v>3.83</v>
      </c>
      <c r="Q1530" s="123">
        <v>4.228</v>
      </c>
      <c r="R1530" s="122">
        <v>4.058</v>
      </c>
      <c r="S1530" s="122">
        <v>4.143</v>
      </c>
      <c r="T1530" s="122">
        <v>4.893</v>
      </c>
      <c r="U1530" s="122">
        <v>4.757</v>
      </c>
      <c r="V1530" s="122">
        <v>4.825</v>
      </c>
      <c r="W1530" s="122">
        <v>5.187</v>
      </c>
      <c r="X1530" s="122">
        <v>5.052</v>
      </c>
      <c r="Y1530" s="122">
        <v>5.119</v>
      </c>
      <c r="Z1530" s="122"/>
      <c r="AA1530" s="122"/>
      <c r="AB1530" s="122"/>
      <c r="AC1530" s="122"/>
      <c r="AD1530" s="122"/>
      <c r="AE1530" s="122"/>
      <c r="AF1530" s="9">
        <f t="shared" si="1"/>
        <v>1530</v>
      </c>
    </row>
    <row r="1531" ht="15.75" customHeight="1">
      <c r="A1531" s="116">
        <v>43490.0</v>
      </c>
      <c r="B1531" s="122">
        <v>3.37</v>
      </c>
      <c r="C1531" s="122">
        <v>3.217</v>
      </c>
      <c r="D1531" s="122">
        <v>3.293</v>
      </c>
      <c r="E1531" s="123">
        <v>3.58</v>
      </c>
      <c r="F1531" s="122">
        <v>3.423</v>
      </c>
      <c r="G1531" s="123">
        <v>3.502</v>
      </c>
      <c r="H1531" s="122">
        <v>3.681</v>
      </c>
      <c r="I1531" s="123">
        <v>3.566</v>
      </c>
      <c r="J1531" s="122">
        <v>3.623</v>
      </c>
      <c r="K1531" s="123">
        <v>3.792</v>
      </c>
      <c r="L1531" s="122">
        <v>3.677</v>
      </c>
      <c r="M1531" s="123">
        <v>3.734</v>
      </c>
      <c r="N1531" s="122">
        <v>3.902</v>
      </c>
      <c r="O1531" s="123">
        <v>3.788</v>
      </c>
      <c r="P1531" s="122">
        <v>3.845</v>
      </c>
      <c r="Q1531" s="123">
        <v>4.24</v>
      </c>
      <c r="R1531" s="122">
        <v>4.031</v>
      </c>
      <c r="S1531" s="122">
        <v>4.136</v>
      </c>
      <c r="T1531" s="122">
        <v>4.894</v>
      </c>
      <c r="U1531" s="122">
        <v>4.748</v>
      </c>
      <c r="V1531" s="122">
        <v>4.821</v>
      </c>
      <c r="W1531" s="122">
        <v>5.194</v>
      </c>
      <c r="X1531" s="122">
        <v>5.048</v>
      </c>
      <c r="Y1531" s="122">
        <v>5.121</v>
      </c>
      <c r="Z1531" s="122"/>
      <c r="AA1531" s="122"/>
      <c r="AB1531" s="122"/>
      <c r="AC1531" s="122"/>
      <c r="AD1531" s="122"/>
      <c r="AE1531" s="122"/>
      <c r="AF1531" s="9">
        <f t="shared" si="1"/>
        <v>1531</v>
      </c>
    </row>
    <row r="1532" ht="15.75" customHeight="1">
      <c r="A1532" s="116">
        <v>43489.0</v>
      </c>
      <c r="B1532" s="122">
        <v>3.364</v>
      </c>
      <c r="C1532" s="122">
        <v>3.196</v>
      </c>
      <c r="D1532" s="122">
        <v>3.28</v>
      </c>
      <c r="E1532" s="123">
        <v>3.57</v>
      </c>
      <c r="F1532" s="122">
        <v>3.421</v>
      </c>
      <c r="G1532" s="123">
        <v>3.496</v>
      </c>
      <c r="H1532" s="122">
        <v>3.687</v>
      </c>
      <c r="I1532" s="123">
        <v>3.548</v>
      </c>
      <c r="J1532" s="122">
        <v>3.617</v>
      </c>
      <c r="K1532" s="123">
        <v>3.789</v>
      </c>
      <c r="L1532" s="122">
        <v>3.667</v>
      </c>
      <c r="M1532" s="123">
        <v>3.728</v>
      </c>
      <c r="N1532" s="122">
        <v>3.891</v>
      </c>
      <c r="O1532" s="123">
        <v>3.787</v>
      </c>
      <c r="P1532" s="122">
        <v>3.839</v>
      </c>
      <c r="Q1532" s="123">
        <v>4.301</v>
      </c>
      <c r="R1532" s="122">
        <v>4.103</v>
      </c>
      <c r="S1532" s="122">
        <v>4.202</v>
      </c>
      <c r="T1532" s="122">
        <v>4.9</v>
      </c>
      <c r="U1532" s="122">
        <v>4.753</v>
      </c>
      <c r="V1532" s="122">
        <v>4.827</v>
      </c>
      <c r="W1532" s="122">
        <v>5.2</v>
      </c>
      <c r="X1532" s="122">
        <v>5.053</v>
      </c>
      <c r="Y1532" s="122">
        <v>5.127</v>
      </c>
      <c r="Z1532" s="122"/>
      <c r="AA1532" s="122"/>
      <c r="AB1532" s="122"/>
      <c r="AC1532" s="122"/>
      <c r="AD1532" s="122"/>
      <c r="AE1532" s="122"/>
      <c r="AF1532" s="9">
        <f t="shared" si="1"/>
        <v>1532</v>
      </c>
    </row>
    <row r="1533" ht="15.75" customHeight="1">
      <c r="A1533" s="116">
        <v>43488.0</v>
      </c>
      <c r="B1533" s="122">
        <v>3.367</v>
      </c>
      <c r="C1533" s="122">
        <v>3.188</v>
      </c>
      <c r="D1533" s="122">
        <v>3.277</v>
      </c>
      <c r="E1533" s="123">
        <v>3.564</v>
      </c>
      <c r="F1533" s="122">
        <v>3.402</v>
      </c>
      <c r="G1533" s="123">
        <v>3.483</v>
      </c>
      <c r="H1533" s="122">
        <v>3.683</v>
      </c>
      <c r="I1533" s="123">
        <v>3.543</v>
      </c>
      <c r="J1533" s="122">
        <v>3.613</v>
      </c>
      <c r="K1533" s="123">
        <v>3.801</v>
      </c>
      <c r="L1533" s="122">
        <v>3.661</v>
      </c>
      <c r="M1533" s="123">
        <v>3.731</v>
      </c>
      <c r="N1533" s="122">
        <v>3.918</v>
      </c>
      <c r="O1533" s="123">
        <v>3.779</v>
      </c>
      <c r="P1533" s="122">
        <v>3.848</v>
      </c>
      <c r="Q1533" s="123">
        <v>4.309</v>
      </c>
      <c r="R1533" s="122">
        <v>4.078</v>
      </c>
      <c r="S1533" s="122">
        <v>4.193</v>
      </c>
      <c r="T1533" s="122">
        <v>4.92</v>
      </c>
      <c r="U1533" s="122">
        <v>4.756</v>
      </c>
      <c r="V1533" s="122">
        <v>4.838</v>
      </c>
      <c r="W1533" s="122">
        <v>5.23</v>
      </c>
      <c r="X1533" s="122">
        <v>5.079</v>
      </c>
      <c r="Y1533" s="122">
        <v>5.154</v>
      </c>
      <c r="Z1533" s="122"/>
      <c r="AA1533" s="122"/>
      <c r="AB1533" s="122"/>
      <c r="AC1533" s="122"/>
      <c r="AD1533" s="122"/>
      <c r="AE1533" s="122"/>
      <c r="AF1533" s="9">
        <f t="shared" si="1"/>
        <v>1533</v>
      </c>
    </row>
    <row r="1534" ht="15.75" customHeight="1">
      <c r="A1534" s="116">
        <v>43487.0</v>
      </c>
      <c r="B1534" s="122">
        <v>3.456</v>
      </c>
      <c r="C1534" s="122">
        <v>3.282</v>
      </c>
      <c r="D1534" s="122">
        <v>3.369</v>
      </c>
      <c r="E1534" s="123">
        <v>3.638</v>
      </c>
      <c r="F1534" s="122">
        <v>3.468</v>
      </c>
      <c r="G1534" s="123">
        <v>3.553</v>
      </c>
      <c r="H1534" s="122">
        <v>3.74</v>
      </c>
      <c r="I1534" s="123">
        <v>3.624</v>
      </c>
      <c r="J1534" s="122">
        <v>3.682</v>
      </c>
      <c r="K1534" s="123">
        <v>3.838</v>
      </c>
      <c r="L1534" s="122">
        <v>3.708</v>
      </c>
      <c r="M1534" s="123">
        <v>3.773</v>
      </c>
      <c r="N1534" s="122">
        <v>3.937</v>
      </c>
      <c r="O1534" s="123">
        <v>3.791</v>
      </c>
      <c r="P1534" s="122">
        <v>3.864</v>
      </c>
      <c r="Q1534" s="123">
        <v>4.287</v>
      </c>
      <c r="R1534" s="122">
        <v>4.078</v>
      </c>
      <c r="S1534" s="122">
        <v>4.182</v>
      </c>
      <c r="T1534" s="122">
        <v>4.92</v>
      </c>
      <c r="U1534" s="122">
        <v>4.767</v>
      </c>
      <c r="V1534" s="122">
        <v>4.843</v>
      </c>
      <c r="W1534" s="122">
        <v>5.232</v>
      </c>
      <c r="X1534" s="122">
        <v>5.081</v>
      </c>
      <c r="Y1534" s="122">
        <v>5.157</v>
      </c>
      <c r="Z1534" s="122"/>
      <c r="AA1534" s="122"/>
      <c r="AB1534" s="122"/>
      <c r="AC1534" s="122"/>
      <c r="AD1534" s="122"/>
      <c r="AE1534" s="122"/>
      <c r="AF1534" s="9">
        <f t="shared" si="1"/>
        <v>1534</v>
      </c>
    </row>
    <row r="1535" ht="15.75" customHeight="1">
      <c r="A1535" s="116">
        <v>43486.0</v>
      </c>
      <c r="B1535" s="122">
        <v>3.458</v>
      </c>
      <c r="C1535" s="122">
        <v>3.236</v>
      </c>
      <c r="D1535" s="122">
        <v>3.347</v>
      </c>
      <c r="E1535" s="123">
        <v>3.667</v>
      </c>
      <c r="F1535" s="122">
        <v>3.486</v>
      </c>
      <c r="G1535" s="123">
        <v>3.576</v>
      </c>
      <c r="H1535" s="122">
        <v>3.782</v>
      </c>
      <c r="I1535" s="123">
        <v>3.638</v>
      </c>
      <c r="J1535" s="122">
        <v>3.71</v>
      </c>
      <c r="K1535" s="123">
        <v>3.87</v>
      </c>
      <c r="L1535" s="122">
        <v>3.711</v>
      </c>
      <c r="M1535" s="123">
        <v>3.791</v>
      </c>
      <c r="N1535" s="122">
        <v>3.958</v>
      </c>
      <c r="O1535" s="123">
        <v>3.784</v>
      </c>
      <c r="P1535" s="122">
        <v>3.871</v>
      </c>
      <c r="Q1535" s="123">
        <v>4.309</v>
      </c>
      <c r="R1535" s="122">
        <v>4.078</v>
      </c>
      <c r="S1535" s="122">
        <v>4.193</v>
      </c>
      <c r="T1535" s="122">
        <v>4.931</v>
      </c>
      <c r="U1535" s="122">
        <v>4.75</v>
      </c>
      <c r="V1535" s="122">
        <v>4.841</v>
      </c>
      <c r="W1535" s="122">
        <v>5.243</v>
      </c>
      <c r="X1535" s="122">
        <v>5.076</v>
      </c>
      <c r="Y1535" s="122">
        <v>5.159</v>
      </c>
      <c r="Z1535" s="122"/>
      <c r="AA1535" s="122"/>
      <c r="AB1535" s="122"/>
      <c r="AC1535" s="122"/>
      <c r="AD1535" s="122"/>
      <c r="AE1535" s="122"/>
      <c r="AF1535" s="9">
        <f t="shared" si="1"/>
        <v>1535</v>
      </c>
    </row>
    <row r="1536" ht="15.75" customHeight="1">
      <c r="A1536" s="116">
        <v>43483.0</v>
      </c>
      <c r="B1536" s="122">
        <v>3.393</v>
      </c>
      <c r="C1536" s="122">
        <v>3.227</v>
      </c>
      <c r="D1536" s="122">
        <v>3.31</v>
      </c>
      <c r="E1536" s="123">
        <v>3.598</v>
      </c>
      <c r="F1536" s="122">
        <v>3.474</v>
      </c>
      <c r="G1536" s="123">
        <v>3.536</v>
      </c>
      <c r="H1536" s="122">
        <v>3.736</v>
      </c>
      <c r="I1536" s="123">
        <v>3.618</v>
      </c>
      <c r="J1536" s="122">
        <v>3.677</v>
      </c>
      <c r="K1536" s="123">
        <v>3.836</v>
      </c>
      <c r="L1536" s="122">
        <v>3.693</v>
      </c>
      <c r="M1536" s="123">
        <v>3.765</v>
      </c>
      <c r="N1536" s="122">
        <v>3.937</v>
      </c>
      <c r="O1536" s="123">
        <v>3.769</v>
      </c>
      <c r="P1536" s="122">
        <v>3.853</v>
      </c>
      <c r="Q1536" s="123">
        <v>4.309</v>
      </c>
      <c r="R1536" s="122">
        <v>4.078</v>
      </c>
      <c r="S1536" s="122">
        <v>4.193</v>
      </c>
      <c r="T1536" s="122">
        <v>4.934</v>
      </c>
      <c r="U1536" s="122">
        <v>4.75</v>
      </c>
      <c r="V1536" s="122">
        <v>4.842</v>
      </c>
      <c r="W1536" s="122">
        <v>5.243</v>
      </c>
      <c r="X1536" s="122">
        <v>5.076</v>
      </c>
      <c r="Y1536" s="122">
        <v>5.159</v>
      </c>
      <c r="Z1536" s="122"/>
      <c r="AA1536" s="122"/>
      <c r="AB1536" s="122"/>
      <c r="AC1536" s="122"/>
      <c r="AD1536" s="122"/>
      <c r="AE1536" s="122"/>
      <c r="AF1536" s="9">
        <f t="shared" si="1"/>
        <v>1536</v>
      </c>
    </row>
    <row r="1537" ht="15.75" customHeight="1">
      <c r="A1537" s="116">
        <v>43482.0</v>
      </c>
      <c r="B1537" s="122">
        <v>3.467</v>
      </c>
      <c r="C1537" s="122">
        <v>3.228</v>
      </c>
      <c r="D1537" s="122">
        <v>3.347</v>
      </c>
      <c r="E1537" s="123">
        <v>3.666</v>
      </c>
      <c r="F1537" s="122">
        <v>3.518</v>
      </c>
      <c r="G1537" s="123">
        <v>3.592</v>
      </c>
      <c r="H1537" s="122">
        <v>3.779</v>
      </c>
      <c r="I1537" s="123">
        <v>3.638</v>
      </c>
      <c r="J1537" s="122">
        <v>3.708</v>
      </c>
      <c r="K1537" s="123">
        <v>3.868</v>
      </c>
      <c r="L1537" s="122">
        <v>3.726</v>
      </c>
      <c r="M1537" s="123">
        <v>3.797</v>
      </c>
      <c r="N1537" s="122">
        <v>3.957</v>
      </c>
      <c r="O1537" s="123">
        <v>3.814</v>
      </c>
      <c r="P1537" s="122">
        <v>3.886</v>
      </c>
      <c r="Q1537" s="123">
        <v>4.278</v>
      </c>
      <c r="R1537" s="122">
        <v>4.072</v>
      </c>
      <c r="S1537" s="122">
        <v>4.175</v>
      </c>
      <c r="T1537" s="122">
        <v>4.923</v>
      </c>
      <c r="U1537" s="122">
        <v>4.767</v>
      </c>
      <c r="V1537" s="122">
        <v>4.845</v>
      </c>
      <c r="W1537" s="122">
        <v>5.239</v>
      </c>
      <c r="X1537" s="122">
        <v>5.083</v>
      </c>
      <c r="Y1537" s="122">
        <v>5.161</v>
      </c>
      <c r="Z1537" s="122"/>
      <c r="AA1537" s="122"/>
      <c r="AB1537" s="122"/>
      <c r="AC1537" s="122"/>
      <c r="AD1537" s="122"/>
      <c r="AE1537" s="122"/>
      <c r="AF1537" s="9">
        <f t="shared" si="1"/>
        <v>1537</v>
      </c>
    </row>
    <row r="1538" ht="15.75" customHeight="1">
      <c r="A1538" s="116">
        <v>43481.0</v>
      </c>
      <c r="B1538" s="122">
        <v>3.386</v>
      </c>
      <c r="C1538" s="122">
        <v>3.18</v>
      </c>
      <c r="D1538" s="122">
        <v>3.283</v>
      </c>
      <c r="E1538" s="123">
        <v>3.598</v>
      </c>
      <c r="F1538" s="122">
        <v>3.46</v>
      </c>
      <c r="G1538" s="123">
        <v>3.529</v>
      </c>
      <c r="H1538" s="122">
        <v>3.727</v>
      </c>
      <c r="I1538" s="123">
        <v>3.564</v>
      </c>
      <c r="J1538" s="122">
        <v>3.646</v>
      </c>
      <c r="K1538" s="123">
        <v>3.835</v>
      </c>
      <c r="L1538" s="122">
        <v>3.661</v>
      </c>
      <c r="M1538" s="123">
        <v>3.748</v>
      </c>
      <c r="N1538" s="122">
        <v>3.943</v>
      </c>
      <c r="O1538" s="123">
        <v>3.758</v>
      </c>
      <c r="P1538" s="122">
        <v>3.851</v>
      </c>
      <c r="Q1538" s="123">
        <v>4.328</v>
      </c>
      <c r="R1538" s="122">
        <v>4.117</v>
      </c>
      <c r="S1538" s="122">
        <v>4.222</v>
      </c>
      <c r="T1538" s="122">
        <v>4.942</v>
      </c>
      <c r="U1538" s="122">
        <v>4.776</v>
      </c>
      <c r="V1538" s="122">
        <v>4.859</v>
      </c>
      <c r="W1538" s="122">
        <v>5.256</v>
      </c>
      <c r="X1538" s="122">
        <v>5.089</v>
      </c>
      <c r="Y1538" s="122">
        <v>5.172</v>
      </c>
      <c r="Z1538" s="122"/>
      <c r="AA1538" s="122"/>
      <c r="AB1538" s="122"/>
      <c r="AC1538" s="122"/>
      <c r="AD1538" s="122"/>
      <c r="AE1538" s="122"/>
      <c r="AF1538" s="9">
        <f t="shared" si="1"/>
        <v>1538</v>
      </c>
    </row>
    <row r="1539" ht="15.75" customHeight="1">
      <c r="A1539" s="116">
        <v>43480.0</v>
      </c>
      <c r="B1539" s="126">
        <v>3.492</v>
      </c>
      <c r="C1539" s="127">
        <v>3.259</v>
      </c>
      <c r="D1539" s="127">
        <v>3.376</v>
      </c>
      <c r="E1539" s="128">
        <v>3.741</v>
      </c>
      <c r="F1539" s="127">
        <v>3.614</v>
      </c>
      <c r="G1539" s="128">
        <v>3.678</v>
      </c>
      <c r="H1539" s="127">
        <v>3.826</v>
      </c>
      <c r="I1539" s="128">
        <v>3.683</v>
      </c>
      <c r="J1539" s="127">
        <v>3.754</v>
      </c>
      <c r="K1539" s="128">
        <v>3.937</v>
      </c>
      <c r="L1539" s="127">
        <v>3.769</v>
      </c>
      <c r="M1539" s="128">
        <v>3.853</v>
      </c>
      <c r="N1539" s="127">
        <v>4.048</v>
      </c>
      <c r="O1539" s="128">
        <v>3.856</v>
      </c>
      <c r="P1539" s="127">
        <v>3.952</v>
      </c>
      <c r="Q1539" s="128">
        <v>4.378</v>
      </c>
      <c r="R1539" s="127">
        <v>4.189</v>
      </c>
      <c r="S1539" s="127">
        <v>4.283</v>
      </c>
      <c r="T1539" s="127">
        <v>4.987</v>
      </c>
      <c r="U1539" s="127">
        <v>4.709</v>
      </c>
      <c r="V1539" s="127">
        <v>4.848</v>
      </c>
      <c r="W1539" s="127">
        <v>5.274</v>
      </c>
      <c r="X1539" s="127">
        <v>5.11</v>
      </c>
      <c r="Y1539" s="127">
        <v>5.192</v>
      </c>
      <c r="Z1539" s="127"/>
      <c r="AA1539" s="127"/>
      <c r="AB1539" s="127"/>
      <c r="AC1539" s="127"/>
      <c r="AD1539" s="127"/>
      <c r="AE1539" s="127"/>
      <c r="AF1539" s="9">
        <f t="shared" si="1"/>
        <v>1539</v>
      </c>
    </row>
    <row r="1540" ht="15.75" customHeight="1">
      <c r="A1540" s="116">
        <v>43479.0</v>
      </c>
      <c r="B1540" s="126">
        <v>3.467</v>
      </c>
      <c r="C1540" s="127">
        <v>3.178</v>
      </c>
      <c r="D1540" s="127">
        <v>3.322</v>
      </c>
      <c r="E1540" s="128">
        <v>3.693</v>
      </c>
      <c r="F1540" s="127">
        <v>3.559</v>
      </c>
      <c r="G1540" s="128">
        <v>3.626</v>
      </c>
      <c r="H1540" s="127">
        <v>3.777</v>
      </c>
      <c r="I1540" s="128">
        <v>3.652</v>
      </c>
      <c r="J1540" s="127">
        <v>3.714</v>
      </c>
      <c r="K1540" s="128">
        <v>3.888</v>
      </c>
      <c r="L1540" s="127">
        <v>3.746</v>
      </c>
      <c r="M1540" s="128">
        <v>3.817</v>
      </c>
      <c r="N1540" s="127">
        <v>4.0</v>
      </c>
      <c r="O1540" s="128">
        <v>3.839</v>
      </c>
      <c r="P1540" s="127">
        <v>3.919</v>
      </c>
      <c r="Q1540" s="128">
        <v>4.428</v>
      </c>
      <c r="R1540" s="127">
        <v>4.217</v>
      </c>
      <c r="S1540" s="127">
        <v>4.322</v>
      </c>
      <c r="T1540" s="127">
        <v>4.978</v>
      </c>
      <c r="U1540" s="127">
        <v>4.806</v>
      </c>
      <c r="V1540" s="127">
        <v>4.892</v>
      </c>
      <c r="W1540" s="127">
        <v>5.283</v>
      </c>
      <c r="X1540" s="127">
        <v>5.111</v>
      </c>
      <c r="Y1540" s="127">
        <v>5.197</v>
      </c>
      <c r="Z1540" s="127"/>
      <c r="AA1540" s="127"/>
      <c r="AB1540" s="127"/>
      <c r="AC1540" s="127"/>
      <c r="AD1540" s="127"/>
      <c r="AE1540" s="127"/>
      <c r="AF1540" s="9">
        <f t="shared" si="1"/>
        <v>1540</v>
      </c>
    </row>
    <row r="1541" ht="15.75" customHeight="1">
      <c r="A1541" s="116">
        <v>43476.0</v>
      </c>
      <c r="B1541" s="126">
        <v>3.426</v>
      </c>
      <c r="C1541" s="127">
        <v>3.159</v>
      </c>
      <c r="D1541" s="127">
        <v>3.292</v>
      </c>
      <c r="E1541" s="128">
        <v>3.639</v>
      </c>
      <c r="F1541" s="127">
        <v>3.512</v>
      </c>
      <c r="G1541" s="128">
        <v>3.576</v>
      </c>
      <c r="H1541" s="127">
        <v>3.747</v>
      </c>
      <c r="I1541" s="128">
        <v>3.602</v>
      </c>
      <c r="J1541" s="127">
        <v>3.674</v>
      </c>
      <c r="K1541" s="128">
        <v>3.87</v>
      </c>
      <c r="L1541" s="127">
        <v>3.711</v>
      </c>
      <c r="M1541" s="128">
        <v>3.79</v>
      </c>
      <c r="N1541" s="127">
        <v>3.993</v>
      </c>
      <c r="O1541" s="128">
        <v>3.819</v>
      </c>
      <c r="P1541" s="127">
        <v>3.906</v>
      </c>
      <c r="Q1541" s="128">
        <v>4.433</v>
      </c>
      <c r="R1541" s="127">
        <v>4.217</v>
      </c>
      <c r="S1541" s="127">
        <v>4.325</v>
      </c>
      <c r="T1541" s="127">
        <v>4.989</v>
      </c>
      <c r="U1541" s="127">
        <v>4.811</v>
      </c>
      <c r="V1541" s="127">
        <v>4.9</v>
      </c>
      <c r="W1541" s="127">
        <v>5.317</v>
      </c>
      <c r="X1541" s="127">
        <v>5.117</v>
      </c>
      <c r="Y1541" s="127">
        <v>5.217</v>
      </c>
      <c r="Z1541" s="127"/>
      <c r="AA1541" s="127"/>
      <c r="AB1541" s="127"/>
      <c r="AC1541" s="127"/>
      <c r="AD1541" s="127"/>
      <c r="AE1541" s="127"/>
      <c r="AF1541" s="9">
        <f t="shared" si="1"/>
        <v>1541</v>
      </c>
    </row>
    <row r="1542" ht="15.75" customHeight="1">
      <c r="A1542" s="116">
        <v>43475.0</v>
      </c>
      <c r="B1542" s="126">
        <v>3.576</v>
      </c>
      <c r="C1542" s="127">
        <v>3.292</v>
      </c>
      <c r="D1542" s="127">
        <v>3.434</v>
      </c>
      <c r="E1542" s="128">
        <v>3.75</v>
      </c>
      <c r="F1542" s="127">
        <v>3.533</v>
      </c>
      <c r="G1542" s="128">
        <v>3.642</v>
      </c>
      <c r="H1542" s="127">
        <v>3.853</v>
      </c>
      <c r="I1542" s="128">
        <v>3.617</v>
      </c>
      <c r="J1542" s="127">
        <v>3.735</v>
      </c>
      <c r="K1542" s="128">
        <v>3.991</v>
      </c>
      <c r="L1542" s="127">
        <v>3.758</v>
      </c>
      <c r="M1542" s="128">
        <v>3.874</v>
      </c>
      <c r="N1542" s="127">
        <v>4.128</v>
      </c>
      <c r="O1542" s="128">
        <v>3.9</v>
      </c>
      <c r="P1542" s="127">
        <v>4.014</v>
      </c>
      <c r="Q1542" s="128">
        <v>4.483</v>
      </c>
      <c r="R1542" s="127">
        <v>4.261</v>
      </c>
      <c r="S1542" s="127">
        <v>4.372</v>
      </c>
      <c r="T1542" s="127">
        <v>5.011</v>
      </c>
      <c r="U1542" s="127">
        <v>4.828</v>
      </c>
      <c r="V1542" s="127">
        <v>4.919</v>
      </c>
      <c r="W1542" s="127">
        <v>5.328</v>
      </c>
      <c r="X1542" s="127">
        <v>5.128</v>
      </c>
      <c r="Y1542" s="127">
        <v>5.228</v>
      </c>
      <c r="Z1542" s="127"/>
      <c r="AA1542" s="127"/>
      <c r="AB1542" s="127"/>
      <c r="AC1542" s="127"/>
      <c r="AD1542" s="127"/>
      <c r="AE1542" s="127"/>
      <c r="AF1542" s="9">
        <f t="shared" si="1"/>
        <v>1542</v>
      </c>
    </row>
    <row r="1543" ht="15.75" customHeight="1">
      <c r="A1543" s="116">
        <v>43474.0</v>
      </c>
      <c r="B1543" s="126">
        <v>3.616</v>
      </c>
      <c r="C1543" s="127">
        <v>3.343</v>
      </c>
      <c r="D1543" s="127">
        <v>3.479</v>
      </c>
      <c r="E1543" s="128">
        <v>3.864</v>
      </c>
      <c r="F1543" s="127">
        <v>3.626</v>
      </c>
      <c r="G1543" s="128">
        <v>3.745</v>
      </c>
      <c r="H1543" s="127">
        <v>3.967</v>
      </c>
      <c r="I1543" s="128">
        <v>3.759</v>
      </c>
      <c r="J1543" s="127">
        <v>3.863</v>
      </c>
      <c r="K1543" s="128">
        <v>4.131</v>
      </c>
      <c r="L1543" s="127">
        <v>3.895</v>
      </c>
      <c r="M1543" s="128">
        <v>4.013</v>
      </c>
      <c r="N1543" s="127">
        <v>4.296</v>
      </c>
      <c r="O1543" s="128">
        <v>4.031</v>
      </c>
      <c r="P1543" s="127">
        <v>4.163</v>
      </c>
      <c r="Q1543" s="128">
        <v>4.683</v>
      </c>
      <c r="R1543" s="127">
        <v>4.506</v>
      </c>
      <c r="S1543" s="127">
        <v>4.594</v>
      </c>
      <c r="T1543" s="127">
        <v>5.106</v>
      </c>
      <c r="U1543" s="127">
        <v>4.961</v>
      </c>
      <c r="V1543" s="127">
        <v>5.033</v>
      </c>
      <c r="W1543" s="127">
        <v>5.35</v>
      </c>
      <c r="X1543" s="127">
        <v>5.172</v>
      </c>
      <c r="Y1543" s="127">
        <v>5.261</v>
      </c>
      <c r="Z1543" s="127"/>
      <c r="AA1543" s="127"/>
      <c r="AB1543" s="127"/>
      <c r="AC1543" s="127"/>
      <c r="AD1543" s="127"/>
      <c r="AE1543" s="127"/>
      <c r="AF1543" s="9">
        <f t="shared" si="1"/>
        <v>1543</v>
      </c>
    </row>
    <row r="1544" ht="15.75" customHeight="1">
      <c r="A1544" s="116">
        <v>43473.0</v>
      </c>
      <c r="B1544" s="126">
        <v>3.822</v>
      </c>
      <c r="C1544" s="127">
        <v>3.594</v>
      </c>
      <c r="D1544" s="127">
        <v>3.708</v>
      </c>
      <c r="E1544" s="128">
        <v>4.031</v>
      </c>
      <c r="F1544" s="127">
        <v>3.813</v>
      </c>
      <c r="G1544" s="128">
        <v>3.922</v>
      </c>
      <c r="H1544" s="127">
        <v>3.998</v>
      </c>
      <c r="I1544" s="128">
        <v>3.911</v>
      </c>
      <c r="J1544" s="127">
        <v>3.954</v>
      </c>
      <c r="K1544" s="128">
        <v>4.203</v>
      </c>
      <c r="L1544" s="127">
        <v>4.033</v>
      </c>
      <c r="M1544" s="128">
        <v>4.118</v>
      </c>
      <c r="N1544" s="127">
        <v>4.409</v>
      </c>
      <c r="O1544" s="128">
        <v>4.156</v>
      </c>
      <c r="P1544" s="127">
        <v>4.282</v>
      </c>
      <c r="Q1544" s="128">
        <v>4.722</v>
      </c>
      <c r="R1544" s="127">
        <v>4.55</v>
      </c>
      <c r="S1544" s="127">
        <v>4.636</v>
      </c>
      <c r="T1544" s="127">
        <v>5.033</v>
      </c>
      <c r="U1544" s="127">
        <v>4.994</v>
      </c>
      <c r="V1544" s="127">
        <v>5.014</v>
      </c>
      <c r="W1544" s="127">
        <v>5.4</v>
      </c>
      <c r="X1544" s="127">
        <v>5.228</v>
      </c>
      <c r="Y1544" s="127">
        <v>5.314</v>
      </c>
      <c r="Z1544" s="127"/>
      <c r="AA1544" s="127"/>
      <c r="AB1544" s="127"/>
      <c r="AC1544" s="127"/>
      <c r="AD1544" s="127"/>
      <c r="AE1544" s="127"/>
      <c r="AF1544" s="9">
        <f t="shared" si="1"/>
        <v>1544</v>
      </c>
    </row>
    <row r="1545" ht="15.75" customHeight="1">
      <c r="A1545" s="116">
        <v>43472.0</v>
      </c>
      <c r="B1545" s="126">
        <v>3.861</v>
      </c>
      <c r="C1545" s="127">
        <v>3.631</v>
      </c>
      <c r="D1545" s="127">
        <v>3.746</v>
      </c>
      <c r="E1545" s="128">
        <v>4.044</v>
      </c>
      <c r="F1545" s="127">
        <v>3.803</v>
      </c>
      <c r="G1545" s="128">
        <v>3.924</v>
      </c>
      <c r="H1545" s="127">
        <v>4.072</v>
      </c>
      <c r="I1545" s="128">
        <v>3.909</v>
      </c>
      <c r="J1545" s="127">
        <v>3.991</v>
      </c>
      <c r="K1545" s="128">
        <v>4.257</v>
      </c>
      <c r="L1545" s="127">
        <v>4.062</v>
      </c>
      <c r="M1545" s="128">
        <v>4.159</v>
      </c>
      <c r="N1545" s="127">
        <v>4.442</v>
      </c>
      <c r="O1545" s="128">
        <v>4.214</v>
      </c>
      <c r="P1545" s="127">
        <v>4.328</v>
      </c>
      <c r="Q1545" s="128">
        <v>4.75</v>
      </c>
      <c r="R1545" s="127">
        <v>4.578</v>
      </c>
      <c r="S1545" s="127">
        <v>4.664</v>
      </c>
      <c r="T1545" s="127">
        <v>5.15</v>
      </c>
      <c r="U1545" s="127">
        <v>5.0</v>
      </c>
      <c r="V1545" s="127">
        <v>5.075</v>
      </c>
      <c r="W1545" s="127">
        <v>5.4</v>
      </c>
      <c r="X1545" s="127">
        <v>5.228</v>
      </c>
      <c r="Y1545" s="127">
        <v>5.314</v>
      </c>
      <c r="Z1545" s="127"/>
      <c r="AA1545" s="127"/>
      <c r="AB1545" s="127"/>
      <c r="AC1545" s="127"/>
      <c r="AD1545" s="127"/>
      <c r="AE1545" s="127"/>
      <c r="AF1545" s="9">
        <f t="shared" si="1"/>
        <v>1545</v>
      </c>
    </row>
    <row r="1546" ht="15.75" customHeight="1">
      <c r="A1546" s="116">
        <v>43469.0</v>
      </c>
      <c r="B1546" s="126">
        <v>4.028</v>
      </c>
      <c r="C1546" s="127">
        <v>3.778</v>
      </c>
      <c r="D1546" s="127">
        <v>3.903</v>
      </c>
      <c r="E1546" s="128">
        <v>4.134</v>
      </c>
      <c r="F1546" s="127">
        <v>3.924</v>
      </c>
      <c r="G1546" s="128">
        <v>4.029</v>
      </c>
      <c r="H1546" s="127">
        <v>4.208</v>
      </c>
      <c r="I1546" s="128">
        <v>4.046</v>
      </c>
      <c r="J1546" s="127">
        <v>4.127</v>
      </c>
      <c r="K1546" s="128">
        <v>4.336</v>
      </c>
      <c r="L1546" s="127">
        <v>4.16</v>
      </c>
      <c r="M1546" s="128">
        <v>4.248</v>
      </c>
      <c r="N1546" s="127">
        <v>4.464</v>
      </c>
      <c r="O1546" s="128">
        <v>4.274</v>
      </c>
      <c r="P1546" s="127">
        <v>4.369</v>
      </c>
      <c r="Q1546" s="128">
        <v>4.772</v>
      </c>
      <c r="R1546" s="127">
        <v>4.594</v>
      </c>
      <c r="S1546" s="127">
        <v>4.683</v>
      </c>
      <c r="T1546" s="127">
        <v>5.158</v>
      </c>
      <c r="U1546" s="127">
        <v>5.003</v>
      </c>
      <c r="V1546" s="127">
        <v>5.081</v>
      </c>
      <c r="W1546" s="127">
        <v>5.402</v>
      </c>
      <c r="X1546" s="127">
        <v>5.219</v>
      </c>
      <c r="Y1546" s="127">
        <v>5.311</v>
      </c>
      <c r="Z1546" s="127"/>
      <c r="AA1546" s="127"/>
      <c r="AB1546" s="127"/>
      <c r="AC1546" s="127"/>
      <c r="AD1546" s="127"/>
      <c r="AE1546" s="127"/>
      <c r="AF1546" s="9">
        <f t="shared" si="1"/>
        <v>1546</v>
      </c>
    </row>
    <row r="1547" ht="15.75" customHeight="1">
      <c r="A1547" s="116">
        <v>43468.0</v>
      </c>
      <c r="B1547" s="126">
        <v>4.052</v>
      </c>
      <c r="C1547" s="127">
        <v>3.828</v>
      </c>
      <c r="D1547" s="127">
        <v>3.94</v>
      </c>
      <c r="E1547" s="128">
        <v>4.179</v>
      </c>
      <c r="F1547" s="127">
        <v>3.976</v>
      </c>
      <c r="G1547" s="128">
        <v>4.077</v>
      </c>
      <c r="H1547" s="127">
        <v>4.292</v>
      </c>
      <c r="I1547" s="128">
        <v>4.092</v>
      </c>
      <c r="J1547" s="127">
        <v>4.192</v>
      </c>
      <c r="K1547" s="128">
        <v>4.41</v>
      </c>
      <c r="L1547" s="127">
        <v>4.227</v>
      </c>
      <c r="M1547" s="128">
        <v>4.318</v>
      </c>
      <c r="N1547" s="127">
        <v>4.528</v>
      </c>
      <c r="O1547" s="128">
        <v>4.361</v>
      </c>
      <c r="P1547" s="127">
        <v>4.444</v>
      </c>
      <c r="Q1547" s="128">
        <v>4.767</v>
      </c>
      <c r="R1547" s="127">
        <v>4.6</v>
      </c>
      <c r="S1547" s="127">
        <v>4.683</v>
      </c>
      <c r="T1547" s="127">
        <v>5.158</v>
      </c>
      <c r="U1547" s="127">
        <v>5.011</v>
      </c>
      <c r="V1547" s="127">
        <v>5.084</v>
      </c>
      <c r="W1547" s="127">
        <v>5.389</v>
      </c>
      <c r="X1547" s="127">
        <v>5.217</v>
      </c>
      <c r="Y1547" s="127">
        <v>5.303</v>
      </c>
      <c r="Z1547" s="127"/>
      <c r="AA1547" s="127"/>
      <c r="AB1547" s="127"/>
      <c r="AC1547" s="127"/>
      <c r="AD1547" s="127"/>
      <c r="AE1547" s="127"/>
      <c r="AF1547" s="9">
        <f t="shared" si="1"/>
        <v>1547</v>
      </c>
    </row>
    <row r="1548" ht="15.75" customHeight="1">
      <c r="A1548" s="116">
        <v>43467.0</v>
      </c>
      <c r="B1548" s="126">
        <v>4.118</v>
      </c>
      <c r="C1548" s="127">
        <v>3.873</v>
      </c>
      <c r="D1548" s="127">
        <v>3.996</v>
      </c>
      <c r="E1548" s="128">
        <v>4.218</v>
      </c>
      <c r="F1548" s="127">
        <v>4.032</v>
      </c>
      <c r="G1548" s="128">
        <v>4.125</v>
      </c>
      <c r="H1548" s="127">
        <v>4.323</v>
      </c>
      <c r="I1548" s="128">
        <v>4.15</v>
      </c>
      <c r="J1548" s="127">
        <v>4.237</v>
      </c>
      <c r="K1548" s="128">
        <v>4.441</v>
      </c>
      <c r="L1548" s="127">
        <v>4.274</v>
      </c>
      <c r="M1548" s="128">
        <v>4.358</v>
      </c>
      <c r="N1548" s="127">
        <v>4.559</v>
      </c>
      <c r="O1548" s="128">
        <v>4.399</v>
      </c>
      <c r="P1548" s="127">
        <v>4.479</v>
      </c>
      <c r="Q1548" s="128">
        <v>4.789</v>
      </c>
      <c r="R1548" s="127">
        <v>4.606</v>
      </c>
      <c r="S1548" s="127">
        <v>4.697</v>
      </c>
      <c r="T1548" s="127">
        <v>5.161</v>
      </c>
      <c r="U1548" s="127">
        <v>4.983</v>
      </c>
      <c r="V1548" s="127">
        <v>5.072</v>
      </c>
      <c r="W1548" s="127">
        <v>5.406</v>
      </c>
      <c r="X1548" s="127">
        <v>5.211</v>
      </c>
      <c r="Y1548" s="127">
        <v>5.308</v>
      </c>
      <c r="Z1548" s="127"/>
      <c r="AA1548" s="127"/>
      <c r="AB1548" s="127"/>
      <c r="AC1548" s="127"/>
      <c r="AD1548" s="127"/>
      <c r="AE1548" s="127"/>
      <c r="AF1548" s="9">
        <f t="shared" si="1"/>
        <v>1548</v>
      </c>
    </row>
    <row r="1549" ht="15.75" customHeight="1">
      <c r="A1549" s="116">
        <v>43462.0</v>
      </c>
      <c r="B1549" s="126">
        <v>4.098</v>
      </c>
      <c r="C1549" s="127">
        <v>3.876</v>
      </c>
      <c r="D1549" s="127">
        <v>3.987</v>
      </c>
      <c r="E1549" s="128">
        <v>4.224</v>
      </c>
      <c r="F1549" s="127">
        <v>4.021</v>
      </c>
      <c r="G1549" s="128">
        <v>4.123</v>
      </c>
      <c r="H1549" s="127">
        <v>4.313</v>
      </c>
      <c r="I1549" s="128">
        <v>4.126</v>
      </c>
      <c r="J1549" s="127">
        <v>4.219</v>
      </c>
      <c r="K1549" s="128">
        <v>4.44</v>
      </c>
      <c r="L1549" s="127">
        <v>4.252</v>
      </c>
      <c r="M1549" s="128">
        <v>4.346</v>
      </c>
      <c r="N1549" s="127">
        <v>4.567</v>
      </c>
      <c r="O1549" s="128">
        <v>4.378</v>
      </c>
      <c r="P1549" s="127">
        <v>4.472</v>
      </c>
      <c r="Q1549" s="128">
        <v>4.772</v>
      </c>
      <c r="R1549" s="127">
        <v>4.589</v>
      </c>
      <c r="S1549" s="127">
        <v>4.681</v>
      </c>
      <c r="T1549" s="127">
        <v>5.156</v>
      </c>
      <c r="U1549" s="127">
        <v>4.978</v>
      </c>
      <c r="V1549" s="127">
        <v>5.067</v>
      </c>
      <c r="W1549" s="127">
        <v>5.406</v>
      </c>
      <c r="X1549" s="127">
        <v>5.211</v>
      </c>
      <c r="Y1549" s="127">
        <v>5.308</v>
      </c>
      <c r="Z1549" s="127"/>
      <c r="AA1549" s="127"/>
      <c r="AB1549" s="127"/>
      <c r="AC1549" s="127"/>
      <c r="AD1549" s="127"/>
      <c r="AE1549" s="127"/>
      <c r="AF1549" s="9">
        <f t="shared" si="1"/>
        <v>1549</v>
      </c>
    </row>
    <row r="1550" ht="15.75" customHeight="1">
      <c r="A1550" s="116">
        <v>43461.0</v>
      </c>
      <c r="B1550" s="126">
        <v>4.101</v>
      </c>
      <c r="C1550" s="127">
        <v>3.89</v>
      </c>
      <c r="D1550" s="127">
        <v>3.996</v>
      </c>
      <c r="E1550" s="128">
        <v>4.198</v>
      </c>
      <c r="F1550" s="127">
        <v>4.046</v>
      </c>
      <c r="G1550" s="128">
        <v>4.122</v>
      </c>
      <c r="H1550" s="127">
        <v>4.319</v>
      </c>
      <c r="I1550" s="128">
        <v>4.127</v>
      </c>
      <c r="J1550" s="127">
        <v>4.223</v>
      </c>
      <c r="K1550" s="128">
        <v>4.436</v>
      </c>
      <c r="L1550" s="127">
        <v>4.264</v>
      </c>
      <c r="M1550" s="128">
        <v>4.35</v>
      </c>
      <c r="N1550" s="127">
        <v>4.552</v>
      </c>
      <c r="O1550" s="128">
        <v>4.401</v>
      </c>
      <c r="P1550" s="127">
        <v>4.477</v>
      </c>
      <c r="Q1550" s="128">
        <v>4.77</v>
      </c>
      <c r="R1550" s="127">
        <v>4.603</v>
      </c>
      <c r="S1550" s="127">
        <v>4.687</v>
      </c>
      <c r="T1550" s="127">
        <v>5.15</v>
      </c>
      <c r="U1550" s="127">
        <v>5.0</v>
      </c>
      <c r="V1550" s="127">
        <v>5.075</v>
      </c>
      <c r="W1550" s="127">
        <v>5.394</v>
      </c>
      <c r="X1550" s="127">
        <v>5.233</v>
      </c>
      <c r="Y1550" s="127">
        <v>5.314</v>
      </c>
      <c r="Z1550" s="127"/>
      <c r="AA1550" s="127"/>
      <c r="AB1550" s="127"/>
      <c r="AC1550" s="127"/>
      <c r="AD1550" s="127"/>
      <c r="AE1550" s="127"/>
      <c r="AF1550" s="9">
        <f t="shared" si="1"/>
        <v>1550</v>
      </c>
    </row>
    <row r="1551" ht="15.75" customHeight="1">
      <c r="A1551" s="116">
        <v>43460.0</v>
      </c>
      <c r="B1551" s="126">
        <v>4.112</v>
      </c>
      <c r="C1551" s="127">
        <v>3.886</v>
      </c>
      <c r="D1551" s="127">
        <v>3.999</v>
      </c>
      <c r="E1551" s="128">
        <v>4.24</v>
      </c>
      <c r="F1551" s="127">
        <v>4.017</v>
      </c>
      <c r="G1551" s="128">
        <v>4.128</v>
      </c>
      <c r="H1551" s="127">
        <v>4.343</v>
      </c>
      <c r="I1551" s="128">
        <v>4.122</v>
      </c>
      <c r="J1551" s="127">
        <v>4.233</v>
      </c>
      <c r="K1551" s="128">
        <v>4.457</v>
      </c>
      <c r="L1551" s="127">
        <v>4.255</v>
      </c>
      <c r="M1551" s="128">
        <v>4.356</v>
      </c>
      <c r="N1551" s="127">
        <v>4.571</v>
      </c>
      <c r="O1551" s="128">
        <v>4.388</v>
      </c>
      <c r="P1551" s="127">
        <v>4.479</v>
      </c>
      <c r="Q1551" s="128">
        <v>4.778</v>
      </c>
      <c r="R1551" s="127">
        <v>4.589</v>
      </c>
      <c r="S1551" s="127">
        <v>4.683</v>
      </c>
      <c r="T1551" s="127">
        <v>5.156</v>
      </c>
      <c r="U1551" s="127">
        <v>4.994</v>
      </c>
      <c r="V1551" s="127">
        <v>5.075</v>
      </c>
      <c r="W1551" s="127">
        <v>5.417</v>
      </c>
      <c r="X1551" s="127">
        <v>5.239</v>
      </c>
      <c r="Y1551" s="127">
        <v>5.328</v>
      </c>
      <c r="Z1551" s="127"/>
      <c r="AA1551" s="127"/>
      <c r="AB1551" s="127"/>
      <c r="AC1551" s="127"/>
      <c r="AD1551" s="127"/>
      <c r="AE1551" s="127"/>
      <c r="AF1551" s="9">
        <f t="shared" si="1"/>
        <v>1551</v>
      </c>
    </row>
    <row r="1552" ht="15.75" customHeight="1">
      <c r="A1552" s="116">
        <v>43459.0</v>
      </c>
      <c r="B1552" s="126">
        <v>4.111</v>
      </c>
      <c r="C1552" s="127">
        <v>3.872</v>
      </c>
      <c r="D1552" s="127">
        <v>3.992</v>
      </c>
      <c r="E1552" s="128">
        <v>4.231</v>
      </c>
      <c r="F1552" s="127">
        <v>3.987</v>
      </c>
      <c r="G1552" s="128">
        <v>4.109</v>
      </c>
      <c r="H1552" s="127">
        <v>4.339</v>
      </c>
      <c r="I1552" s="128">
        <v>4.089</v>
      </c>
      <c r="J1552" s="127">
        <v>4.214</v>
      </c>
      <c r="K1552" s="128">
        <v>4.453</v>
      </c>
      <c r="L1552" s="127">
        <v>4.227</v>
      </c>
      <c r="M1552" s="128">
        <v>4.34</v>
      </c>
      <c r="N1552" s="127">
        <v>4.568</v>
      </c>
      <c r="O1552" s="128">
        <v>4.364</v>
      </c>
      <c r="P1552" s="127">
        <v>4.466</v>
      </c>
      <c r="Q1552" s="128">
        <v>4.767</v>
      </c>
      <c r="R1552" s="127">
        <v>4.589</v>
      </c>
      <c r="S1552" s="127">
        <v>4.678</v>
      </c>
      <c r="T1552" s="127">
        <v>5.161</v>
      </c>
      <c r="U1552" s="127">
        <v>5.0</v>
      </c>
      <c r="V1552" s="127">
        <v>5.081</v>
      </c>
      <c r="W1552" s="127">
        <v>5.4</v>
      </c>
      <c r="X1552" s="127">
        <v>5.228</v>
      </c>
      <c r="Y1552" s="127">
        <v>5.314</v>
      </c>
      <c r="Z1552" s="127"/>
      <c r="AA1552" s="127"/>
      <c r="AB1552" s="127"/>
      <c r="AC1552" s="127"/>
      <c r="AD1552" s="127"/>
      <c r="AE1552" s="127"/>
      <c r="AF1552" s="9">
        <f t="shared" si="1"/>
        <v>1552</v>
      </c>
    </row>
    <row r="1553" ht="15.75" customHeight="1">
      <c r="A1553" s="116">
        <v>43458.0</v>
      </c>
      <c r="B1553" s="126">
        <v>3.969</v>
      </c>
      <c r="C1553" s="127">
        <v>3.736</v>
      </c>
      <c r="D1553" s="127">
        <v>3.852</v>
      </c>
      <c r="E1553" s="128">
        <v>4.089</v>
      </c>
      <c r="F1553" s="127">
        <v>3.85</v>
      </c>
      <c r="G1553" s="128">
        <v>3.969</v>
      </c>
      <c r="H1553" s="127">
        <v>4.193</v>
      </c>
      <c r="I1553" s="128">
        <v>3.978</v>
      </c>
      <c r="J1553" s="127">
        <v>4.086</v>
      </c>
      <c r="K1553" s="128">
        <v>4.332</v>
      </c>
      <c r="L1553" s="127">
        <v>4.118</v>
      </c>
      <c r="M1553" s="128">
        <v>4.225</v>
      </c>
      <c r="N1553" s="127">
        <v>4.47</v>
      </c>
      <c r="O1553" s="128">
        <v>4.259</v>
      </c>
      <c r="P1553" s="127">
        <v>4.364</v>
      </c>
      <c r="Q1553" s="128">
        <v>4.772</v>
      </c>
      <c r="R1553" s="127">
        <v>4.583</v>
      </c>
      <c r="S1553" s="127">
        <v>4.678</v>
      </c>
      <c r="T1553" s="127">
        <v>5.161</v>
      </c>
      <c r="U1553" s="127">
        <v>4.994</v>
      </c>
      <c r="V1553" s="127">
        <v>5.078</v>
      </c>
      <c r="W1553" s="127">
        <v>5.417</v>
      </c>
      <c r="X1553" s="127">
        <v>5.233</v>
      </c>
      <c r="Y1553" s="127">
        <v>5.325</v>
      </c>
      <c r="Z1553" s="127"/>
      <c r="AA1553" s="127"/>
      <c r="AB1553" s="127"/>
      <c r="AC1553" s="127"/>
      <c r="AD1553" s="127"/>
      <c r="AE1553" s="127"/>
      <c r="AF1553" s="9">
        <f t="shared" si="1"/>
        <v>1553</v>
      </c>
    </row>
    <row r="1554" ht="15.75" customHeight="1">
      <c r="A1554" s="116">
        <v>43455.0</v>
      </c>
      <c r="B1554" s="126">
        <v>3.99</v>
      </c>
      <c r="C1554" s="127">
        <v>3.764</v>
      </c>
      <c r="D1554" s="127">
        <v>3.877</v>
      </c>
      <c r="E1554" s="128">
        <v>4.08</v>
      </c>
      <c r="F1554" s="127">
        <v>3.846</v>
      </c>
      <c r="G1554" s="128">
        <v>3.963</v>
      </c>
      <c r="H1554" s="127">
        <v>4.163</v>
      </c>
      <c r="I1554" s="128">
        <v>3.982</v>
      </c>
      <c r="J1554" s="127">
        <v>4.073</v>
      </c>
      <c r="K1554" s="128">
        <v>4.305</v>
      </c>
      <c r="L1554" s="127">
        <v>4.088</v>
      </c>
      <c r="M1554" s="128">
        <v>4.197</v>
      </c>
      <c r="N1554" s="127">
        <v>4.447</v>
      </c>
      <c r="O1554" s="128">
        <v>4.194</v>
      </c>
      <c r="P1554" s="127">
        <v>4.321</v>
      </c>
      <c r="Q1554" s="128">
        <v>4.8</v>
      </c>
      <c r="R1554" s="127">
        <v>4.633</v>
      </c>
      <c r="S1554" s="127">
        <v>4.717</v>
      </c>
      <c r="T1554" s="127">
        <v>5.167</v>
      </c>
      <c r="U1554" s="127">
        <v>5.011</v>
      </c>
      <c r="V1554" s="127">
        <v>5.089</v>
      </c>
      <c r="W1554" s="127">
        <v>5.394</v>
      </c>
      <c r="X1554" s="127">
        <v>5.228</v>
      </c>
      <c r="Y1554" s="127">
        <v>5.311</v>
      </c>
      <c r="Z1554" s="127"/>
      <c r="AA1554" s="127"/>
      <c r="AB1554" s="127"/>
      <c r="AC1554" s="127"/>
      <c r="AD1554" s="127"/>
      <c r="AE1554" s="127"/>
      <c r="AF1554" s="9">
        <f t="shared" si="1"/>
        <v>1554</v>
      </c>
    </row>
    <row r="1555" ht="15.75" customHeight="1">
      <c r="A1555" s="116">
        <v>43454.0</v>
      </c>
      <c r="B1555" s="126">
        <v>4.12</v>
      </c>
      <c r="C1555" s="127">
        <v>3.913</v>
      </c>
      <c r="D1555" s="127">
        <v>4.017</v>
      </c>
      <c r="E1555" s="128">
        <v>4.224</v>
      </c>
      <c r="F1555" s="127">
        <v>4.041</v>
      </c>
      <c r="G1555" s="128">
        <v>4.133</v>
      </c>
      <c r="H1555" s="127">
        <v>4.363</v>
      </c>
      <c r="I1555" s="128">
        <v>4.167</v>
      </c>
      <c r="J1555" s="127">
        <v>4.265</v>
      </c>
      <c r="K1555" s="128">
        <v>4.451</v>
      </c>
      <c r="L1555" s="127">
        <v>4.272</v>
      </c>
      <c r="M1555" s="128">
        <v>4.361</v>
      </c>
      <c r="N1555" s="127">
        <v>4.538</v>
      </c>
      <c r="O1555" s="128">
        <v>4.377</v>
      </c>
      <c r="P1555" s="127">
        <v>4.457</v>
      </c>
      <c r="Q1555" s="128">
        <v>4.839</v>
      </c>
      <c r="R1555" s="127">
        <v>4.678</v>
      </c>
      <c r="S1555" s="127">
        <v>4.758</v>
      </c>
      <c r="T1555" s="127">
        <v>5.186</v>
      </c>
      <c r="U1555" s="127">
        <v>5.033</v>
      </c>
      <c r="V1555" s="127">
        <v>5.109</v>
      </c>
      <c r="W1555" s="127">
        <v>5.406</v>
      </c>
      <c r="X1555" s="127">
        <v>5.233</v>
      </c>
      <c r="Y1555" s="127">
        <v>5.319</v>
      </c>
      <c r="Z1555" s="127"/>
      <c r="AA1555" s="127"/>
      <c r="AB1555" s="127"/>
      <c r="AC1555" s="127"/>
      <c r="AD1555" s="127"/>
      <c r="AE1555" s="127"/>
      <c r="AF1555" s="9">
        <f t="shared" si="1"/>
        <v>1555</v>
      </c>
    </row>
    <row r="1556" ht="15.75" customHeight="1">
      <c r="A1556" s="116">
        <v>43453.0</v>
      </c>
      <c r="B1556" s="126">
        <v>4.151</v>
      </c>
      <c r="C1556" s="127">
        <v>3.951</v>
      </c>
      <c r="D1556" s="127">
        <v>4.051</v>
      </c>
      <c r="E1556" s="128">
        <v>4.269</v>
      </c>
      <c r="F1556" s="127">
        <v>4.086</v>
      </c>
      <c r="G1556" s="128">
        <v>4.177</v>
      </c>
      <c r="H1556" s="127">
        <v>4.413</v>
      </c>
      <c r="I1556" s="128">
        <v>4.236</v>
      </c>
      <c r="J1556" s="127">
        <v>4.324</v>
      </c>
      <c r="K1556" s="128">
        <v>4.502</v>
      </c>
      <c r="L1556" s="127">
        <v>4.342</v>
      </c>
      <c r="M1556" s="128">
        <v>4.422</v>
      </c>
      <c r="N1556" s="127">
        <v>4.59</v>
      </c>
      <c r="O1556" s="128">
        <v>4.449</v>
      </c>
      <c r="P1556" s="127">
        <v>4.519</v>
      </c>
      <c r="Q1556" s="128">
        <v>4.856</v>
      </c>
      <c r="R1556" s="127">
        <v>4.683</v>
      </c>
      <c r="S1556" s="127">
        <v>4.769</v>
      </c>
      <c r="T1556" s="127">
        <v>5.188</v>
      </c>
      <c r="U1556" s="127">
        <v>5.033</v>
      </c>
      <c r="V1556" s="127">
        <v>5.111</v>
      </c>
      <c r="W1556" s="127">
        <v>5.422</v>
      </c>
      <c r="X1556" s="127">
        <v>5.239</v>
      </c>
      <c r="Y1556" s="127">
        <v>5.331</v>
      </c>
      <c r="Z1556" s="127"/>
      <c r="AA1556" s="127"/>
      <c r="AB1556" s="127"/>
      <c r="AC1556" s="127"/>
      <c r="AD1556" s="127"/>
      <c r="AE1556" s="127"/>
      <c r="AF1556" s="9">
        <f t="shared" si="1"/>
        <v>1556</v>
      </c>
    </row>
    <row r="1557" ht="15.75" customHeight="1">
      <c r="A1557" s="116">
        <v>43452.0</v>
      </c>
      <c r="B1557" s="126">
        <v>4.168</v>
      </c>
      <c r="C1557" s="127">
        <v>3.98</v>
      </c>
      <c r="D1557" s="127">
        <v>4.074</v>
      </c>
      <c r="E1557" s="128">
        <v>4.293</v>
      </c>
      <c r="F1557" s="127">
        <v>4.108</v>
      </c>
      <c r="G1557" s="128">
        <v>4.201</v>
      </c>
      <c r="H1557" s="127">
        <v>4.417</v>
      </c>
      <c r="I1557" s="128">
        <v>4.256</v>
      </c>
      <c r="J1557" s="127">
        <v>4.336</v>
      </c>
      <c r="K1557" s="128">
        <v>4.503</v>
      </c>
      <c r="L1557" s="127">
        <v>4.353</v>
      </c>
      <c r="M1557" s="128">
        <v>4.428</v>
      </c>
      <c r="N1557" s="127">
        <v>4.59</v>
      </c>
      <c r="O1557" s="128">
        <v>4.45</v>
      </c>
      <c r="P1557" s="127">
        <v>4.52</v>
      </c>
      <c r="Q1557" s="128">
        <v>4.856</v>
      </c>
      <c r="R1557" s="127">
        <v>4.683</v>
      </c>
      <c r="S1557" s="127">
        <v>4.769</v>
      </c>
      <c r="T1557" s="127">
        <v>5.188</v>
      </c>
      <c r="U1557" s="127">
        <v>5.03</v>
      </c>
      <c r="V1557" s="127">
        <v>5.109</v>
      </c>
      <c r="W1557" s="127">
        <v>5.422</v>
      </c>
      <c r="X1557" s="127">
        <v>5.239</v>
      </c>
      <c r="Y1557" s="127">
        <v>5.331</v>
      </c>
      <c r="Z1557" s="127"/>
      <c r="AA1557" s="127"/>
      <c r="AB1557" s="127"/>
      <c r="AC1557" s="127"/>
      <c r="AD1557" s="127"/>
      <c r="AE1557" s="127"/>
      <c r="AF1557" s="9">
        <f t="shared" si="1"/>
        <v>1557</v>
      </c>
    </row>
    <row r="1558" ht="15.75" customHeight="1">
      <c r="A1558" s="116">
        <v>43451.0</v>
      </c>
      <c r="B1558" s="126">
        <v>4.15</v>
      </c>
      <c r="C1558" s="127">
        <v>3.929</v>
      </c>
      <c r="D1558" s="127">
        <v>4.039</v>
      </c>
      <c r="E1558" s="128">
        <v>4.294</v>
      </c>
      <c r="F1558" s="127">
        <v>4.092</v>
      </c>
      <c r="G1558" s="128">
        <v>4.193</v>
      </c>
      <c r="H1558" s="127">
        <v>4.412</v>
      </c>
      <c r="I1558" s="128">
        <v>4.25</v>
      </c>
      <c r="J1558" s="127">
        <v>4.331</v>
      </c>
      <c r="K1558" s="128">
        <v>4.505</v>
      </c>
      <c r="L1558" s="127">
        <v>4.349</v>
      </c>
      <c r="M1558" s="128">
        <v>4.427</v>
      </c>
      <c r="N1558" s="127">
        <v>4.598</v>
      </c>
      <c r="O1558" s="128">
        <v>4.448</v>
      </c>
      <c r="P1558" s="127">
        <v>4.523</v>
      </c>
      <c r="Q1558" s="128">
        <v>4.856</v>
      </c>
      <c r="R1558" s="127">
        <v>4.683</v>
      </c>
      <c r="S1558" s="127">
        <v>4.769</v>
      </c>
      <c r="T1558" s="127">
        <v>5.188</v>
      </c>
      <c r="U1558" s="127">
        <v>5.03</v>
      </c>
      <c r="V1558" s="127">
        <v>5.109</v>
      </c>
      <c r="W1558" s="127">
        <v>5.422</v>
      </c>
      <c r="X1558" s="127">
        <v>5.239</v>
      </c>
      <c r="Y1558" s="127">
        <v>5.331</v>
      </c>
      <c r="Z1558" s="127"/>
      <c r="AA1558" s="127"/>
      <c r="AB1558" s="127"/>
      <c r="AC1558" s="127"/>
      <c r="AD1558" s="127"/>
      <c r="AE1558" s="127"/>
      <c r="AF1558" s="9">
        <f t="shared" si="1"/>
        <v>1558</v>
      </c>
    </row>
    <row r="1559" ht="15.75" customHeight="1">
      <c r="A1559" s="116">
        <v>43448.0</v>
      </c>
      <c r="B1559" s="126">
        <v>4.143</v>
      </c>
      <c r="C1559" s="127">
        <v>3.92</v>
      </c>
      <c r="D1559" s="127">
        <v>4.032</v>
      </c>
      <c r="E1559" s="128">
        <v>4.3</v>
      </c>
      <c r="F1559" s="127">
        <v>4.086</v>
      </c>
      <c r="G1559" s="128">
        <v>4.193</v>
      </c>
      <c r="H1559" s="127">
        <v>4.428</v>
      </c>
      <c r="I1559" s="128">
        <v>4.242</v>
      </c>
      <c r="J1559" s="127">
        <v>4.335</v>
      </c>
      <c r="K1559" s="128">
        <v>4.508</v>
      </c>
      <c r="L1559" s="127">
        <v>4.342</v>
      </c>
      <c r="M1559" s="128">
        <v>4.425</v>
      </c>
      <c r="N1559" s="127">
        <v>4.589</v>
      </c>
      <c r="O1559" s="128">
        <v>4.442</v>
      </c>
      <c r="P1559" s="127">
        <v>4.516</v>
      </c>
      <c r="Q1559" s="128">
        <v>4.856</v>
      </c>
      <c r="R1559" s="127">
        <v>4.683</v>
      </c>
      <c r="S1559" s="127">
        <v>4.769</v>
      </c>
      <c r="T1559" s="127">
        <v>5.188</v>
      </c>
      <c r="U1559" s="127">
        <v>5.019</v>
      </c>
      <c r="V1559" s="127">
        <v>5.103</v>
      </c>
      <c r="W1559" s="127">
        <v>5.422</v>
      </c>
      <c r="X1559" s="127">
        <v>5.239</v>
      </c>
      <c r="Y1559" s="127">
        <v>5.331</v>
      </c>
      <c r="Z1559" s="127"/>
      <c r="AA1559" s="127"/>
      <c r="AB1559" s="127"/>
      <c r="AC1559" s="127"/>
      <c r="AD1559" s="127"/>
      <c r="AE1559" s="127"/>
      <c r="AF1559" s="9">
        <f t="shared" si="1"/>
        <v>1559</v>
      </c>
    </row>
    <row r="1560" ht="15.75" customHeight="1">
      <c r="A1560" s="116">
        <v>43447.0</v>
      </c>
      <c r="B1560" s="126">
        <v>4.132</v>
      </c>
      <c r="C1560" s="127">
        <v>3.923</v>
      </c>
      <c r="D1560" s="127">
        <v>4.028</v>
      </c>
      <c r="E1560" s="128">
        <v>4.288</v>
      </c>
      <c r="F1560" s="127">
        <v>4.1</v>
      </c>
      <c r="G1560" s="128">
        <v>4.194</v>
      </c>
      <c r="H1560" s="127">
        <v>4.397</v>
      </c>
      <c r="I1560" s="128">
        <v>4.26</v>
      </c>
      <c r="J1560" s="127">
        <v>4.328</v>
      </c>
      <c r="K1560" s="128">
        <v>4.492</v>
      </c>
      <c r="L1560" s="127">
        <v>4.354</v>
      </c>
      <c r="M1560" s="128">
        <v>4.423</v>
      </c>
      <c r="N1560" s="127">
        <v>4.587</v>
      </c>
      <c r="O1560" s="128">
        <v>4.449</v>
      </c>
      <c r="P1560" s="127">
        <v>4.518</v>
      </c>
      <c r="Q1560" s="128">
        <v>4.828</v>
      </c>
      <c r="R1560" s="127">
        <v>4.667</v>
      </c>
      <c r="S1560" s="127">
        <v>4.747</v>
      </c>
      <c r="T1560" s="127">
        <v>5.182</v>
      </c>
      <c r="U1560" s="127">
        <v>5.024</v>
      </c>
      <c r="V1560" s="127">
        <v>5.103</v>
      </c>
      <c r="W1560" s="127">
        <v>5.4</v>
      </c>
      <c r="X1560" s="127">
        <v>5.228</v>
      </c>
      <c r="Y1560" s="127">
        <v>5.314</v>
      </c>
      <c r="Z1560" s="127"/>
      <c r="AA1560" s="127"/>
      <c r="AB1560" s="127"/>
      <c r="AC1560" s="127"/>
      <c r="AD1560" s="127"/>
      <c r="AE1560" s="127"/>
      <c r="AF1560" s="9">
        <f t="shared" si="1"/>
        <v>1560</v>
      </c>
    </row>
    <row r="1561" ht="15.75" customHeight="1">
      <c r="A1561" s="116">
        <v>43446.0</v>
      </c>
      <c r="B1561" s="126">
        <v>4.142</v>
      </c>
      <c r="C1561" s="127">
        <v>3.914</v>
      </c>
      <c r="D1561" s="127">
        <v>4.028</v>
      </c>
      <c r="E1561" s="128">
        <v>4.3</v>
      </c>
      <c r="F1561" s="127">
        <v>4.09</v>
      </c>
      <c r="G1561" s="128">
        <v>4.195</v>
      </c>
      <c r="H1561" s="127">
        <v>4.41</v>
      </c>
      <c r="I1561" s="128">
        <v>4.244</v>
      </c>
      <c r="J1561" s="127">
        <v>4.327</v>
      </c>
      <c r="K1561" s="128">
        <v>4.509</v>
      </c>
      <c r="L1561" s="127">
        <v>4.344</v>
      </c>
      <c r="M1561" s="128">
        <v>4.427</v>
      </c>
      <c r="N1561" s="127">
        <v>4.608</v>
      </c>
      <c r="O1561" s="128">
        <v>4.444</v>
      </c>
      <c r="P1561" s="127">
        <v>4.526</v>
      </c>
      <c r="Q1561" s="128">
        <v>4.839</v>
      </c>
      <c r="R1561" s="127">
        <v>4.667</v>
      </c>
      <c r="S1561" s="127">
        <v>4.753</v>
      </c>
      <c r="T1561" s="127">
        <v>5.188</v>
      </c>
      <c r="U1561" s="127">
        <v>5.019</v>
      </c>
      <c r="V1561" s="127">
        <v>5.103</v>
      </c>
      <c r="W1561" s="127">
        <v>5.422</v>
      </c>
      <c r="X1561" s="127">
        <v>5.239</v>
      </c>
      <c r="Y1561" s="127">
        <v>5.331</v>
      </c>
      <c r="Z1561" s="127"/>
      <c r="AA1561" s="127"/>
      <c r="AB1561" s="127"/>
      <c r="AC1561" s="127"/>
      <c r="AD1561" s="127"/>
      <c r="AE1561" s="127"/>
      <c r="AF1561" s="9">
        <f t="shared" si="1"/>
        <v>1561</v>
      </c>
    </row>
    <row r="1562" ht="15.75" customHeight="1">
      <c r="A1562" s="116">
        <v>43445.0</v>
      </c>
      <c r="B1562" s="126">
        <v>4.123</v>
      </c>
      <c r="C1562" s="127">
        <v>3.903</v>
      </c>
      <c r="D1562" s="127">
        <v>4.013</v>
      </c>
      <c r="E1562" s="128">
        <v>4.28</v>
      </c>
      <c r="F1562" s="127">
        <v>4.062</v>
      </c>
      <c r="G1562" s="128">
        <v>4.171</v>
      </c>
      <c r="H1562" s="127">
        <v>4.414</v>
      </c>
      <c r="I1562" s="128">
        <v>4.247</v>
      </c>
      <c r="J1562" s="127">
        <v>4.331</v>
      </c>
      <c r="K1562" s="128">
        <v>4.509</v>
      </c>
      <c r="L1562" s="127">
        <v>4.348</v>
      </c>
      <c r="M1562" s="128">
        <v>4.429</v>
      </c>
      <c r="N1562" s="127">
        <v>4.604</v>
      </c>
      <c r="O1562" s="128">
        <v>4.449</v>
      </c>
      <c r="P1562" s="127">
        <v>4.527</v>
      </c>
      <c r="Q1562" s="128">
        <v>4.828</v>
      </c>
      <c r="R1562" s="127">
        <v>4.667</v>
      </c>
      <c r="S1562" s="127">
        <v>4.747</v>
      </c>
      <c r="T1562" s="127">
        <v>5.182</v>
      </c>
      <c r="U1562" s="127">
        <v>5.024</v>
      </c>
      <c r="V1562" s="127">
        <v>5.103</v>
      </c>
      <c r="W1562" s="127">
        <v>5.4</v>
      </c>
      <c r="X1562" s="127">
        <v>5.228</v>
      </c>
      <c r="Y1562" s="127">
        <v>5.314</v>
      </c>
      <c r="Z1562" s="127"/>
      <c r="AA1562" s="127"/>
      <c r="AB1562" s="127"/>
      <c r="AC1562" s="127"/>
      <c r="AD1562" s="127"/>
      <c r="AE1562" s="127"/>
      <c r="AF1562" s="9">
        <f t="shared" si="1"/>
        <v>1562</v>
      </c>
    </row>
    <row r="1563" ht="15.75" customHeight="1">
      <c r="A1563" s="116">
        <v>43444.0</v>
      </c>
      <c r="B1563" s="126">
        <v>4.129</v>
      </c>
      <c r="C1563" s="127">
        <v>3.896</v>
      </c>
      <c r="D1563" s="127">
        <v>4.012</v>
      </c>
      <c r="E1563" s="128">
        <v>4.274</v>
      </c>
      <c r="F1563" s="127">
        <v>4.068</v>
      </c>
      <c r="G1563" s="128">
        <v>4.171</v>
      </c>
      <c r="H1563" s="127">
        <v>4.402</v>
      </c>
      <c r="I1563" s="128">
        <v>4.241</v>
      </c>
      <c r="J1563" s="127">
        <v>4.322</v>
      </c>
      <c r="K1563" s="128">
        <v>4.502</v>
      </c>
      <c r="L1563" s="127">
        <v>4.346</v>
      </c>
      <c r="M1563" s="128">
        <v>4.424</v>
      </c>
      <c r="N1563" s="127">
        <v>4.601</v>
      </c>
      <c r="O1563" s="128">
        <v>4.45</v>
      </c>
      <c r="P1563" s="127">
        <v>4.526</v>
      </c>
      <c r="Q1563" s="128">
        <v>4.833</v>
      </c>
      <c r="R1563" s="127">
        <v>4.672</v>
      </c>
      <c r="S1563" s="127">
        <v>4.753</v>
      </c>
      <c r="T1563" s="127">
        <v>5.182</v>
      </c>
      <c r="U1563" s="127">
        <v>5.024</v>
      </c>
      <c r="V1563" s="127">
        <v>5.103</v>
      </c>
      <c r="W1563" s="127">
        <v>5.4</v>
      </c>
      <c r="X1563" s="127">
        <v>5.228</v>
      </c>
      <c r="Y1563" s="127">
        <v>5.314</v>
      </c>
      <c r="Z1563" s="127"/>
      <c r="AA1563" s="127"/>
      <c r="AB1563" s="127"/>
      <c r="AC1563" s="127"/>
      <c r="AD1563" s="127"/>
      <c r="AE1563" s="127"/>
      <c r="AF1563" s="9">
        <f t="shared" si="1"/>
        <v>1563</v>
      </c>
    </row>
    <row r="1564" ht="15.75" customHeight="1">
      <c r="A1564" s="116">
        <v>43441.0</v>
      </c>
      <c r="B1564" s="126">
        <v>4.129</v>
      </c>
      <c r="C1564" s="127">
        <v>3.893</v>
      </c>
      <c r="D1564" s="127">
        <v>4.011</v>
      </c>
      <c r="E1564" s="128">
        <v>4.28</v>
      </c>
      <c r="F1564" s="127">
        <v>4.077</v>
      </c>
      <c r="G1564" s="128">
        <v>4.178</v>
      </c>
      <c r="H1564" s="127">
        <v>4.41</v>
      </c>
      <c r="I1564" s="128">
        <v>4.219</v>
      </c>
      <c r="J1564" s="127">
        <v>4.314</v>
      </c>
      <c r="K1564" s="128">
        <v>4.516</v>
      </c>
      <c r="L1564" s="127">
        <v>4.334</v>
      </c>
      <c r="M1564" s="128">
        <v>4.425</v>
      </c>
      <c r="N1564" s="127">
        <v>4.622</v>
      </c>
      <c r="O1564" s="128">
        <v>4.45</v>
      </c>
      <c r="P1564" s="127">
        <v>4.536</v>
      </c>
      <c r="Q1564" s="128">
        <v>4.839</v>
      </c>
      <c r="R1564" s="127">
        <v>4.678</v>
      </c>
      <c r="S1564" s="127">
        <v>4.758</v>
      </c>
      <c r="T1564" s="127">
        <v>5.18</v>
      </c>
      <c r="U1564" s="127">
        <v>5.024</v>
      </c>
      <c r="V1564" s="127">
        <v>5.102</v>
      </c>
      <c r="W1564" s="127">
        <v>5.4</v>
      </c>
      <c r="X1564" s="127">
        <v>5.228</v>
      </c>
      <c r="Y1564" s="127">
        <v>5.314</v>
      </c>
      <c r="Z1564" s="127"/>
      <c r="AA1564" s="127"/>
      <c r="AB1564" s="127"/>
      <c r="AC1564" s="127"/>
      <c r="AD1564" s="127"/>
      <c r="AE1564" s="127"/>
      <c r="AF1564" s="9">
        <f t="shared" si="1"/>
        <v>1564</v>
      </c>
    </row>
    <row r="1565" ht="15.75" customHeight="1">
      <c r="A1565" s="116">
        <v>43440.0</v>
      </c>
      <c r="B1565" s="126">
        <v>4.131</v>
      </c>
      <c r="C1565" s="127">
        <v>3.898</v>
      </c>
      <c r="D1565" s="127">
        <v>4.014</v>
      </c>
      <c r="E1565" s="128">
        <v>4.28</v>
      </c>
      <c r="F1565" s="127">
        <v>4.069</v>
      </c>
      <c r="G1565" s="128">
        <v>4.174</v>
      </c>
      <c r="H1565" s="127">
        <v>4.406</v>
      </c>
      <c r="I1565" s="128">
        <v>4.238</v>
      </c>
      <c r="J1565" s="127">
        <v>4.322</v>
      </c>
      <c r="K1565" s="128">
        <v>4.512</v>
      </c>
      <c r="L1565" s="127">
        <v>4.343</v>
      </c>
      <c r="M1565" s="128">
        <v>4.427</v>
      </c>
      <c r="N1565" s="127">
        <v>4.618</v>
      </c>
      <c r="O1565" s="128">
        <v>4.448</v>
      </c>
      <c r="P1565" s="127">
        <v>4.533</v>
      </c>
      <c r="Q1565" s="128">
        <v>4.837</v>
      </c>
      <c r="R1565" s="127">
        <v>4.676</v>
      </c>
      <c r="S1565" s="127">
        <v>4.756</v>
      </c>
      <c r="T1565" s="127">
        <v>5.18</v>
      </c>
      <c r="U1565" s="127">
        <v>5.024</v>
      </c>
      <c r="V1565" s="127">
        <v>5.102</v>
      </c>
      <c r="W1565" s="127">
        <v>5.4</v>
      </c>
      <c r="X1565" s="127">
        <v>5.228</v>
      </c>
      <c r="Y1565" s="127">
        <v>5.314</v>
      </c>
      <c r="Z1565" s="127"/>
      <c r="AA1565" s="127"/>
      <c r="AB1565" s="127"/>
      <c r="AC1565" s="127"/>
      <c r="AD1565" s="127"/>
      <c r="AE1565" s="127"/>
      <c r="AF1565" s="9">
        <f t="shared" si="1"/>
        <v>1565</v>
      </c>
    </row>
    <row r="1566" ht="15.75" customHeight="1">
      <c r="A1566" s="116">
        <v>43439.0</v>
      </c>
      <c r="B1566" s="126">
        <v>4.113</v>
      </c>
      <c r="C1566" s="127">
        <v>3.917</v>
      </c>
      <c r="D1566" s="127">
        <v>4.015</v>
      </c>
      <c r="E1566" s="128">
        <v>4.28</v>
      </c>
      <c r="F1566" s="127">
        <v>4.076</v>
      </c>
      <c r="G1566" s="128">
        <v>4.178</v>
      </c>
      <c r="H1566" s="127">
        <v>4.411</v>
      </c>
      <c r="I1566" s="128">
        <v>4.209</v>
      </c>
      <c r="J1566" s="127">
        <v>4.31</v>
      </c>
      <c r="K1566" s="128">
        <v>4.523</v>
      </c>
      <c r="L1566" s="127">
        <v>4.327</v>
      </c>
      <c r="M1566" s="128">
        <v>4.425</v>
      </c>
      <c r="N1566" s="127">
        <v>4.636</v>
      </c>
      <c r="O1566" s="128">
        <v>4.444</v>
      </c>
      <c r="P1566" s="127">
        <v>4.54</v>
      </c>
      <c r="Q1566" s="128">
        <v>4.848</v>
      </c>
      <c r="R1566" s="127">
        <v>4.676</v>
      </c>
      <c r="S1566" s="127">
        <v>4.762</v>
      </c>
      <c r="T1566" s="127">
        <v>5.202</v>
      </c>
      <c r="U1566" s="127">
        <v>5.047</v>
      </c>
      <c r="V1566" s="127">
        <v>5.124</v>
      </c>
      <c r="W1566" s="127">
        <v>5.422</v>
      </c>
      <c r="X1566" s="127">
        <v>5.239</v>
      </c>
      <c r="Y1566" s="127">
        <v>5.331</v>
      </c>
      <c r="Z1566" s="127"/>
      <c r="AA1566" s="127"/>
      <c r="AB1566" s="127"/>
      <c r="AC1566" s="127"/>
      <c r="AD1566" s="127"/>
      <c r="AE1566" s="127"/>
      <c r="AF1566" s="9">
        <f t="shared" si="1"/>
        <v>1566</v>
      </c>
    </row>
    <row r="1567" ht="15.75" customHeight="1">
      <c r="A1567" s="116">
        <v>43438.0</v>
      </c>
      <c r="B1567" s="126">
        <v>4.156</v>
      </c>
      <c r="C1567" s="127">
        <v>3.922</v>
      </c>
      <c r="D1567" s="127">
        <v>4.039</v>
      </c>
      <c r="E1567" s="128">
        <v>4.278</v>
      </c>
      <c r="F1567" s="127">
        <v>4.072</v>
      </c>
      <c r="G1567" s="128">
        <v>4.175</v>
      </c>
      <c r="H1567" s="127">
        <v>4.377</v>
      </c>
      <c r="I1567" s="128">
        <v>4.19</v>
      </c>
      <c r="J1567" s="127">
        <v>4.283</v>
      </c>
      <c r="K1567" s="128">
        <v>4.494</v>
      </c>
      <c r="L1567" s="127">
        <v>4.297</v>
      </c>
      <c r="M1567" s="128">
        <v>4.396</v>
      </c>
      <c r="N1567" s="127">
        <v>4.612</v>
      </c>
      <c r="O1567" s="128">
        <v>4.404</v>
      </c>
      <c r="P1567" s="127">
        <v>4.508</v>
      </c>
      <c r="Q1567" s="128">
        <v>4.809</v>
      </c>
      <c r="R1567" s="127">
        <v>4.648</v>
      </c>
      <c r="S1567" s="127">
        <v>4.728</v>
      </c>
      <c r="T1567" s="127">
        <v>5.183</v>
      </c>
      <c r="U1567" s="127">
        <v>5.028</v>
      </c>
      <c r="V1567" s="127">
        <v>5.106</v>
      </c>
      <c r="W1567" s="127">
        <v>5.4</v>
      </c>
      <c r="X1567" s="127">
        <v>5.228</v>
      </c>
      <c r="Y1567" s="127">
        <v>5.314</v>
      </c>
      <c r="Z1567" s="127"/>
      <c r="AA1567" s="127"/>
      <c r="AB1567" s="127"/>
      <c r="AC1567" s="127"/>
      <c r="AD1567" s="127"/>
      <c r="AE1567" s="127"/>
      <c r="AF1567" s="9">
        <f t="shared" si="1"/>
        <v>1567</v>
      </c>
    </row>
    <row r="1568" ht="15.75" customHeight="1">
      <c r="A1568" s="116">
        <v>43437.0</v>
      </c>
      <c r="B1568" s="126">
        <v>4.128</v>
      </c>
      <c r="C1568" s="127">
        <v>3.883</v>
      </c>
      <c r="D1568" s="127">
        <v>4.006</v>
      </c>
      <c r="E1568" s="128">
        <v>4.239</v>
      </c>
      <c r="F1568" s="127">
        <v>4.032</v>
      </c>
      <c r="G1568" s="128">
        <v>4.136</v>
      </c>
      <c r="H1568" s="127">
        <v>4.347</v>
      </c>
      <c r="I1568" s="128">
        <v>4.161</v>
      </c>
      <c r="J1568" s="127">
        <v>4.254</v>
      </c>
      <c r="K1568" s="128">
        <v>4.466</v>
      </c>
      <c r="L1568" s="127">
        <v>4.258</v>
      </c>
      <c r="M1568" s="128">
        <v>4.362</v>
      </c>
      <c r="N1568" s="127">
        <v>4.586</v>
      </c>
      <c r="O1568" s="128">
        <v>4.354</v>
      </c>
      <c r="P1568" s="127">
        <v>4.47</v>
      </c>
      <c r="Q1568" s="128">
        <v>4.839</v>
      </c>
      <c r="R1568" s="127">
        <v>4.656</v>
      </c>
      <c r="S1568" s="127">
        <v>4.747</v>
      </c>
      <c r="T1568" s="127">
        <v>5.189</v>
      </c>
      <c r="U1568" s="127">
        <v>5.028</v>
      </c>
      <c r="V1568" s="127">
        <v>5.108</v>
      </c>
      <c r="W1568" s="127">
        <v>5.422</v>
      </c>
      <c r="X1568" s="127">
        <v>5.239</v>
      </c>
      <c r="Y1568" s="127">
        <v>5.331</v>
      </c>
      <c r="Z1568" s="127"/>
      <c r="AA1568" s="127"/>
      <c r="AB1568" s="127"/>
      <c r="AC1568" s="127"/>
      <c r="AD1568" s="127"/>
      <c r="AE1568" s="127"/>
      <c r="AF1568" s="9">
        <f t="shared" si="1"/>
        <v>1568</v>
      </c>
    </row>
    <row r="1569" ht="15.75" customHeight="1">
      <c r="A1569" s="116">
        <v>43434.0</v>
      </c>
      <c r="B1569" s="126">
        <v>4.159</v>
      </c>
      <c r="C1569" s="127">
        <v>3.93</v>
      </c>
      <c r="D1569" s="127">
        <v>4.044</v>
      </c>
      <c r="E1569" s="128">
        <v>4.299</v>
      </c>
      <c r="F1569" s="127">
        <v>4.099</v>
      </c>
      <c r="G1569" s="128">
        <v>4.199</v>
      </c>
      <c r="H1569" s="127">
        <v>4.432</v>
      </c>
      <c r="I1569" s="128">
        <v>4.263</v>
      </c>
      <c r="J1569" s="127">
        <v>4.348</v>
      </c>
      <c r="K1569" s="128">
        <v>4.538</v>
      </c>
      <c r="L1569" s="127">
        <v>4.369</v>
      </c>
      <c r="M1569" s="128">
        <v>4.453</v>
      </c>
      <c r="N1569" s="127">
        <v>4.643</v>
      </c>
      <c r="O1569" s="128">
        <v>4.474</v>
      </c>
      <c r="P1569" s="127">
        <v>4.559</v>
      </c>
      <c r="Q1569" s="128">
        <v>4.872</v>
      </c>
      <c r="R1569" s="127">
        <v>4.706</v>
      </c>
      <c r="S1569" s="127">
        <v>4.789</v>
      </c>
      <c r="T1569" s="127">
        <v>5.206</v>
      </c>
      <c r="U1569" s="127">
        <v>5.056</v>
      </c>
      <c r="V1569" s="127">
        <v>5.131</v>
      </c>
      <c r="W1569" s="127">
        <v>5.406</v>
      </c>
      <c r="X1569" s="127">
        <v>5.244</v>
      </c>
      <c r="Y1569" s="127">
        <v>5.325</v>
      </c>
      <c r="Z1569" s="127"/>
      <c r="AA1569" s="127"/>
      <c r="AB1569" s="127"/>
      <c r="AC1569" s="127"/>
      <c r="AD1569" s="127"/>
      <c r="AE1569" s="127"/>
      <c r="AF1569" s="9">
        <f t="shared" si="1"/>
        <v>1569</v>
      </c>
    </row>
    <row r="1570" ht="15.75" customHeight="1">
      <c r="A1570" s="116">
        <v>43433.0</v>
      </c>
      <c r="B1570" s="126">
        <v>4.17</v>
      </c>
      <c r="C1570" s="127">
        <v>3.972</v>
      </c>
      <c r="D1570" s="127">
        <v>4.071</v>
      </c>
      <c r="E1570" s="128">
        <v>4.344</v>
      </c>
      <c r="F1570" s="127">
        <v>4.139</v>
      </c>
      <c r="G1570" s="128">
        <v>4.242</v>
      </c>
      <c r="H1570" s="127">
        <v>4.449</v>
      </c>
      <c r="I1570" s="128">
        <v>4.277</v>
      </c>
      <c r="J1570" s="127">
        <v>4.363</v>
      </c>
      <c r="K1570" s="128">
        <v>4.562</v>
      </c>
      <c r="L1570" s="127">
        <v>4.387</v>
      </c>
      <c r="M1570" s="128">
        <v>4.474</v>
      </c>
      <c r="N1570" s="127">
        <v>4.674</v>
      </c>
      <c r="O1570" s="128">
        <v>4.497</v>
      </c>
      <c r="P1570" s="127">
        <v>4.586</v>
      </c>
      <c r="Q1570" s="128">
        <v>4.844</v>
      </c>
      <c r="R1570" s="127">
        <v>4.661</v>
      </c>
      <c r="S1570" s="127">
        <v>4.753</v>
      </c>
      <c r="T1570" s="127">
        <v>5.203</v>
      </c>
      <c r="U1570" s="127">
        <v>5.037</v>
      </c>
      <c r="V1570" s="127">
        <v>5.12</v>
      </c>
      <c r="W1570" s="127">
        <v>5.422</v>
      </c>
      <c r="X1570" s="127">
        <v>5.239</v>
      </c>
      <c r="Y1570" s="127">
        <v>5.331</v>
      </c>
      <c r="Z1570" s="127"/>
      <c r="AA1570" s="127"/>
      <c r="AB1570" s="127"/>
      <c r="AC1570" s="127"/>
      <c r="AD1570" s="127"/>
      <c r="AE1570" s="127"/>
      <c r="AF1570" s="9">
        <f t="shared" si="1"/>
        <v>1570</v>
      </c>
    </row>
    <row r="1571" ht="15.75" customHeight="1">
      <c r="A1571" s="116">
        <v>43432.0</v>
      </c>
      <c r="B1571" s="126">
        <v>4.25</v>
      </c>
      <c r="C1571" s="127">
        <v>4.05</v>
      </c>
      <c r="D1571" s="127">
        <v>4.15</v>
      </c>
      <c r="E1571" s="128">
        <v>4.372</v>
      </c>
      <c r="F1571" s="127">
        <v>4.183</v>
      </c>
      <c r="G1571" s="128">
        <v>4.278</v>
      </c>
      <c r="H1571" s="127">
        <v>4.506</v>
      </c>
      <c r="I1571" s="128">
        <v>4.328</v>
      </c>
      <c r="J1571" s="127">
        <v>4.417</v>
      </c>
      <c r="K1571" s="128">
        <v>4.601</v>
      </c>
      <c r="L1571" s="127">
        <v>4.422</v>
      </c>
      <c r="M1571" s="128">
        <v>4.511</v>
      </c>
      <c r="N1571" s="127">
        <v>4.696</v>
      </c>
      <c r="O1571" s="128">
        <v>4.517</v>
      </c>
      <c r="P1571" s="127">
        <v>4.606</v>
      </c>
      <c r="Q1571" s="128">
        <v>4.839</v>
      </c>
      <c r="R1571" s="127">
        <v>4.656</v>
      </c>
      <c r="S1571" s="127">
        <v>4.747</v>
      </c>
      <c r="T1571" s="127">
        <v>5.206</v>
      </c>
      <c r="U1571" s="127">
        <v>5.039</v>
      </c>
      <c r="V1571" s="127">
        <v>5.122</v>
      </c>
      <c r="W1571" s="127">
        <v>5.422</v>
      </c>
      <c r="X1571" s="127">
        <v>5.239</v>
      </c>
      <c r="Y1571" s="127">
        <v>5.331</v>
      </c>
      <c r="Z1571" s="127"/>
      <c r="AA1571" s="127"/>
      <c r="AB1571" s="127"/>
      <c r="AC1571" s="127"/>
      <c r="AD1571" s="127"/>
      <c r="AE1571" s="127"/>
      <c r="AF1571" s="9">
        <f t="shared" si="1"/>
        <v>1571</v>
      </c>
    </row>
    <row r="1572" ht="15.75" customHeight="1">
      <c r="A1572" s="116">
        <v>43431.0</v>
      </c>
      <c r="B1572" s="126">
        <v>4.266</v>
      </c>
      <c r="C1572" s="127">
        <v>4.058</v>
      </c>
      <c r="D1572" s="127">
        <v>4.162</v>
      </c>
      <c r="E1572" s="128">
        <v>4.36</v>
      </c>
      <c r="F1572" s="127">
        <v>4.17</v>
      </c>
      <c r="G1572" s="128">
        <v>4.265</v>
      </c>
      <c r="H1572" s="127">
        <v>4.484</v>
      </c>
      <c r="I1572" s="128">
        <v>4.303</v>
      </c>
      <c r="J1572" s="127">
        <v>4.394</v>
      </c>
      <c r="K1572" s="128">
        <v>4.598</v>
      </c>
      <c r="L1572" s="127">
        <v>4.404</v>
      </c>
      <c r="M1572" s="128">
        <v>4.501</v>
      </c>
      <c r="N1572" s="127">
        <v>4.711</v>
      </c>
      <c r="O1572" s="128">
        <v>4.506</v>
      </c>
      <c r="P1572" s="127">
        <v>4.608</v>
      </c>
      <c r="Q1572" s="128">
        <v>4.844</v>
      </c>
      <c r="R1572" s="127">
        <v>4.661</v>
      </c>
      <c r="S1572" s="127">
        <v>4.753</v>
      </c>
      <c r="T1572" s="127">
        <v>5.203</v>
      </c>
      <c r="U1572" s="127">
        <v>5.026</v>
      </c>
      <c r="V1572" s="127">
        <v>5.114</v>
      </c>
      <c r="W1572" s="127">
        <v>5.422</v>
      </c>
      <c r="X1572" s="127">
        <v>5.239</v>
      </c>
      <c r="Y1572" s="127">
        <v>5.331</v>
      </c>
      <c r="Z1572" s="127"/>
      <c r="AA1572" s="127"/>
      <c r="AB1572" s="127"/>
      <c r="AC1572" s="127"/>
      <c r="AD1572" s="127"/>
      <c r="AE1572" s="127"/>
      <c r="AF1572" s="9">
        <f t="shared" si="1"/>
        <v>1572</v>
      </c>
    </row>
    <row r="1573" ht="15.75" customHeight="1">
      <c r="A1573" s="116">
        <v>43430.0</v>
      </c>
      <c r="B1573" s="126">
        <v>4.214</v>
      </c>
      <c r="C1573" s="127">
        <v>4.039</v>
      </c>
      <c r="D1573" s="127">
        <v>4.127</v>
      </c>
      <c r="E1573" s="128">
        <v>4.338</v>
      </c>
      <c r="F1573" s="127">
        <v>4.161</v>
      </c>
      <c r="G1573" s="128">
        <v>4.249</v>
      </c>
      <c r="H1573" s="127">
        <v>4.421</v>
      </c>
      <c r="I1573" s="128">
        <v>4.272</v>
      </c>
      <c r="J1573" s="127">
        <v>4.347</v>
      </c>
      <c r="K1573" s="128">
        <v>4.552</v>
      </c>
      <c r="L1573" s="127">
        <v>4.378</v>
      </c>
      <c r="M1573" s="128">
        <v>4.465</v>
      </c>
      <c r="N1573" s="127">
        <v>4.682</v>
      </c>
      <c r="O1573" s="128">
        <v>4.484</v>
      </c>
      <c r="P1573" s="127">
        <v>4.583</v>
      </c>
      <c r="Q1573" s="128">
        <v>4.861</v>
      </c>
      <c r="R1573" s="127">
        <v>4.667</v>
      </c>
      <c r="S1573" s="127">
        <v>4.764</v>
      </c>
      <c r="T1573" s="127">
        <v>5.206</v>
      </c>
      <c r="U1573" s="127">
        <v>5.028</v>
      </c>
      <c r="V1573" s="127">
        <v>5.117</v>
      </c>
      <c r="W1573" s="127">
        <v>5.422</v>
      </c>
      <c r="X1573" s="127">
        <v>5.239</v>
      </c>
      <c r="Y1573" s="127">
        <v>5.331</v>
      </c>
      <c r="Z1573" s="127"/>
      <c r="AA1573" s="127"/>
      <c r="AB1573" s="127"/>
      <c r="AC1573" s="127"/>
      <c r="AD1573" s="127"/>
      <c r="AE1573" s="127"/>
      <c r="AF1573" s="9">
        <f t="shared" si="1"/>
        <v>1573</v>
      </c>
    </row>
    <row r="1574" ht="15.75" customHeight="1">
      <c r="A1574" s="116">
        <v>43427.0</v>
      </c>
      <c r="B1574" s="126">
        <v>4.371</v>
      </c>
      <c r="C1574" s="127">
        <v>4.19</v>
      </c>
      <c r="D1574" s="127">
        <v>4.281</v>
      </c>
      <c r="E1574" s="128">
        <v>4.479</v>
      </c>
      <c r="F1574" s="127">
        <v>4.296</v>
      </c>
      <c r="G1574" s="128">
        <v>4.387</v>
      </c>
      <c r="H1574" s="127">
        <v>4.594</v>
      </c>
      <c r="I1574" s="128">
        <v>4.41</v>
      </c>
      <c r="J1574" s="127">
        <v>4.502</v>
      </c>
      <c r="K1574" s="128">
        <v>4.669</v>
      </c>
      <c r="L1574" s="127">
        <v>4.482</v>
      </c>
      <c r="M1574" s="128">
        <v>4.576</v>
      </c>
      <c r="N1574" s="127">
        <v>4.743</v>
      </c>
      <c r="O1574" s="128">
        <v>4.554</v>
      </c>
      <c r="P1574" s="127">
        <v>4.649</v>
      </c>
      <c r="Q1574" s="128">
        <v>4.898</v>
      </c>
      <c r="R1574" s="127">
        <v>4.703</v>
      </c>
      <c r="S1574" s="127">
        <v>4.801</v>
      </c>
      <c r="T1574" s="127">
        <v>5.217</v>
      </c>
      <c r="U1574" s="127">
        <v>5.044</v>
      </c>
      <c r="V1574" s="127">
        <v>5.131</v>
      </c>
      <c r="W1574" s="127">
        <v>5.444</v>
      </c>
      <c r="X1574" s="127">
        <v>5.256</v>
      </c>
      <c r="Y1574" s="127">
        <v>5.35</v>
      </c>
      <c r="Z1574" s="127"/>
      <c r="AA1574" s="127"/>
      <c r="AB1574" s="127"/>
      <c r="AC1574" s="127"/>
      <c r="AD1574" s="127"/>
      <c r="AE1574" s="127"/>
      <c r="AF1574" s="9">
        <f t="shared" si="1"/>
        <v>1574</v>
      </c>
    </row>
    <row r="1575" ht="15.75" customHeight="1">
      <c r="A1575" s="116">
        <v>43426.0</v>
      </c>
      <c r="B1575" s="126">
        <v>4.357</v>
      </c>
      <c r="C1575" s="127">
        <v>4.167</v>
      </c>
      <c r="D1575" s="127">
        <v>4.262</v>
      </c>
      <c r="E1575" s="128">
        <v>4.461</v>
      </c>
      <c r="F1575" s="127">
        <v>4.273</v>
      </c>
      <c r="G1575" s="128">
        <v>4.367</v>
      </c>
      <c r="H1575" s="127">
        <v>4.596</v>
      </c>
      <c r="I1575" s="128">
        <v>4.403</v>
      </c>
      <c r="J1575" s="127">
        <v>4.499</v>
      </c>
      <c r="K1575" s="128">
        <v>4.674</v>
      </c>
      <c r="L1575" s="127">
        <v>4.473</v>
      </c>
      <c r="M1575" s="128">
        <v>4.574</v>
      </c>
      <c r="N1575" s="127">
        <v>4.753</v>
      </c>
      <c r="O1575" s="128">
        <v>4.543</v>
      </c>
      <c r="P1575" s="127">
        <v>4.648</v>
      </c>
      <c r="Q1575" s="128">
        <v>4.883</v>
      </c>
      <c r="R1575" s="127">
        <v>4.7</v>
      </c>
      <c r="S1575" s="127">
        <v>4.792</v>
      </c>
      <c r="T1575" s="127">
        <v>5.211</v>
      </c>
      <c r="U1575" s="127">
        <v>5.056</v>
      </c>
      <c r="V1575" s="127">
        <v>5.133</v>
      </c>
      <c r="W1575" s="127">
        <v>5.417</v>
      </c>
      <c r="X1575" s="127">
        <v>5.244</v>
      </c>
      <c r="Y1575" s="127">
        <v>5.331</v>
      </c>
      <c r="Z1575" s="127"/>
      <c r="AA1575" s="127"/>
      <c r="AB1575" s="127"/>
      <c r="AC1575" s="127"/>
      <c r="AD1575" s="127"/>
      <c r="AE1575" s="127"/>
      <c r="AF1575" s="9">
        <f t="shared" si="1"/>
        <v>1575</v>
      </c>
    </row>
    <row r="1576" ht="15.75" customHeight="1">
      <c r="A1576" s="116">
        <v>43425.0</v>
      </c>
      <c r="B1576" s="126">
        <v>4.349</v>
      </c>
      <c r="C1576" s="127">
        <v>4.137</v>
      </c>
      <c r="D1576" s="127">
        <v>4.243</v>
      </c>
      <c r="E1576" s="128">
        <v>4.444</v>
      </c>
      <c r="F1576" s="127">
        <v>4.251</v>
      </c>
      <c r="G1576" s="128">
        <v>4.348</v>
      </c>
      <c r="H1576" s="127">
        <v>4.58</v>
      </c>
      <c r="I1576" s="128">
        <v>4.391</v>
      </c>
      <c r="J1576" s="127">
        <v>4.486</v>
      </c>
      <c r="K1576" s="128">
        <v>4.662</v>
      </c>
      <c r="L1576" s="127">
        <v>4.461</v>
      </c>
      <c r="M1576" s="128">
        <v>4.562</v>
      </c>
      <c r="N1576" s="127">
        <v>4.744</v>
      </c>
      <c r="O1576" s="128">
        <v>4.531</v>
      </c>
      <c r="P1576" s="127">
        <v>4.638</v>
      </c>
      <c r="Q1576" s="128">
        <v>4.892</v>
      </c>
      <c r="R1576" s="127">
        <v>4.698</v>
      </c>
      <c r="S1576" s="127">
        <v>4.795</v>
      </c>
      <c r="T1576" s="127">
        <v>5.211</v>
      </c>
      <c r="U1576" s="127">
        <v>5.044</v>
      </c>
      <c r="V1576" s="127">
        <v>5.128</v>
      </c>
      <c r="W1576" s="127">
        <v>5.428</v>
      </c>
      <c r="X1576" s="127">
        <v>5.244</v>
      </c>
      <c r="Y1576" s="127">
        <v>5.336</v>
      </c>
      <c r="Z1576" s="127"/>
      <c r="AA1576" s="127"/>
      <c r="AB1576" s="127"/>
      <c r="AC1576" s="127"/>
      <c r="AD1576" s="127"/>
      <c r="AE1576" s="127"/>
      <c r="AF1576" s="9">
        <f t="shared" si="1"/>
        <v>1576</v>
      </c>
    </row>
    <row r="1577" ht="15.75" customHeight="1">
      <c r="A1577" s="116">
        <v>43424.0</v>
      </c>
      <c r="B1577" s="126">
        <v>4.323</v>
      </c>
      <c r="C1577" s="127">
        <v>4.127</v>
      </c>
      <c r="D1577" s="127">
        <v>4.225</v>
      </c>
      <c r="E1577" s="128">
        <v>4.417</v>
      </c>
      <c r="F1577" s="127">
        <v>4.234</v>
      </c>
      <c r="G1577" s="128">
        <v>4.326</v>
      </c>
      <c r="H1577" s="127">
        <v>4.544</v>
      </c>
      <c r="I1577" s="128">
        <v>4.379</v>
      </c>
      <c r="J1577" s="127">
        <v>4.462</v>
      </c>
      <c r="K1577" s="128">
        <v>4.637</v>
      </c>
      <c r="L1577" s="127">
        <v>4.447</v>
      </c>
      <c r="M1577" s="128">
        <v>4.542</v>
      </c>
      <c r="N1577" s="127">
        <v>4.729</v>
      </c>
      <c r="O1577" s="128">
        <v>4.514</v>
      </c>
      <c r="P1577" s="127">
        <v>4.622</v>
      </c>
      <c r="Q1577" s="128">
        <v>4.889</v>
      </c>
      <c r="R1577" s="127">
        <v>4.706</v>
      </c>
      <c r="S1577" s="127">
        <v>4.797</v>
      </c>
      <c r="T1577" s="127">
        <v>5.206</v>
      </c>
      <c r="U1577" s="127">
        <v>5.05</v>
      </c>
      <c r="V1577" s="127">
        <v>5.128</v>
      </c>
      <c r="W1577" s="127">
        <v>5.417</v>
      </c>
      <c r="X1577" s="127">
        <v>5.244</v>
      </c>
      <c r="Y1577" s="127">
        <v>5.331</v>
      </c>
      <c r="Z1577" s="127"/>
      <c r="AA1577" s="127"/>
      <c r="AB1577" s="127"/>
      <c r="AC1577" s="127"/>
      <c r="AD1577" s="127"/>
      <c r="AE1577" s="127"/>
      <c r="AF1577" s="9">
        <f t="shared" si="1"/>
        <v>1577</v>
      </c>
    </row>
    <row r="1578" ht="15.75" customHeight="1">
      <c r="A1578" s="116">
        <v>43423.0</v>
      </c>
      <c r="B1578" s="126">
        <v>4.337</v>
      </c>
      <c r="C1578" s="127">
        <v>4.132</v>
      </c>
      <c r="D1578" s="127">
        <v>4.234</v>
      </c>
      <c r="E1578" s="128">
        <v>4.401</v>
      </c>
      <c r="F1578" s="127">
        <v>4.237</v>
      </c>
      <c r="G1578" s="128">
        <v>4.319</v>
      </c>
      <c r="H1578" s="127">
        <v>4.561</v>
      </c>
      <c r="I1578" s="128">
        <v>4.356</v>
      </c>
      <c r="J1578" s="127">
        <v>4.458</v>
      </c>
      <c r="K1578" s="128">
        <v>4.639</v>
      </c>
      <c r="L1578" s="127">
        <v>4.426</v>
      </c>
      <c r="M1578" s="128">
        <v>4.533</v>
      </c>
      <c r="N1578" s="127">
        <v>4.718</v>
      </c>
      <c r="O1578" s="128">
        <v>4.497</v>
      </c>
      <c r="P1578" s="127">
        <v>4.607</v>
      </c>
      <c r="Q1578" s="128">
        <v>4.9</v>
      </c>
      <c r="R1578" s="127">
        <v>4.706</v>
      </c>
      <c r="S1578" s="127">
        <v>4.803</v>
      </c>
      <c r="T1578" s="127">
        <v>5.211</v>
      </c>
      <c r="U1578" s="127">
        <v>5.044</v>
      </c>
      <c r="V1578" s="127">
        <v>5.128</v>
      </c>
      <c r="W1578" s="127">
        <v>5.428</v>
      </c>
      <c r="X1578" s="127">
        <v>5.244</v>
      </c>
      <c r="Y1578" s="127">
        <v>5.336</v>
      </c>
      <c r="Z1578" s="127"/>
      <c r="AA1578" s="127"/>
      <c r="AB1578" s="127"/>
      <c r="AC1578" s="127"/>
      <c r="AD1578" s="127"/>
      <c r="AE1578" s="127"/>
      <c r="AF1578" s="9">
        <f t="shared" si="1"/>
        <v>1578</v>
      </c>
    </row>
    <row r="1579" ht="15.75" customHeight="1">
      <c r="A1579" s="116">
        <v>43420.0</v>
      </c>
      <c r="B1579" s="126">
        <v>4.339</v>
      </c>
      <c r="C1579" s="127">
        <v>4.14</v>
      </c>
      <c r="D1579" s="127">
        <v>4.239</v>
      </c>
      <c r="E1579" s="128">
        <v>4.412</v>
      </c>
      <c r="F1579" s="127">
        <v>4.224</v>
      </c>
      <c r="G1579" s="128">
        <v>4.318</v>
      </c>
      <c r="H1579" s="127">
        <v>4.534</v>
      </c>
      <c r="I1579" s="128">
        <v>4.331</v>
      </c>
      <c r="J1579" s="127">
        <v>4.433</v>
      </c>
      <c r="K1579" s="128">
        <v>4.612</v>
      </c>
      <c r="L1579" s="127">
        <v>4.408</v>
      </c>
      <c r="M1579" s="128">
        <v>4.51</v>
      </c>
      <c r="N1579" s="127">
        <v>4.69</v>
      </c>
      <c r="O1579" s="128">
        <v>4.484</v>
      </c>
      <c r="P1579" s="127">
        <v>4.587</v>
      </c>
      <c r="Q1579" s="128">
        <v>4.872</v>
      </c>
      <c r="R1579" s="127">
        <v>4.689</v>
      </c>
      <c r="S1579" s="127">
        <v>4.781</v>
      </c>
      <c r="T1579" s="127">
        <v>5.189</v>
      </c>
      <c r="U1579" s="127">
        <v>5.033</v>
      </c>
      <c r="V1579" s="127">
        <v>5.111</v>
      </c>
      <c r="W1579" s="127">
        <v>5.411</v>
      </c>
      <c r="X1579" s="127">
        <v>5.239</v>
      </c>
      <c r="Y1579" s="127">
        <v>5.325</v>
      </c>
      <c r="Z1579" s="127"/>
      <c r="AA1579" s="127"/>
      <c r="AB1579" s="127"/>
      <c r="AC1579" s="127"/>
      <c r="AD1579" s="127"/>
      <c r="AE1579" s="127"/>
      <c r="AF1579" s="9">
        <f t="shared" si="1"/>
        <v>1579</v>
      </c>
    </row>
    <row r="1580" ht="15.75" customHeight="1">
      <c r="A1580" s="116">
        <v>43419.0</v>
      </c>
      <c r="B1580" s="126">
        <v>4.327</v>
      </c>
      <c r="C1580" s="127">
        <v>4.127</v>
      </c>
      <c r="D1580" s="127">
        <v>4.227</v>
      </c>
      <c r="E1580" s="128">
        <v>4.402</v>
      </c>
      <c r="F1580" s="127">
        <v>4.223</v>
      </c>
      <c r="G1580" s="128">
        <v>4.313</v>
      </c>
      <c r="H1580" s="127">
        <v>4.507</v>
      </c>
      <c r="I1580" s="128">
        <v>4.338</v>
      </c>
      <c r="J1580" s="127">
        <v>4.422</v>
      </c>
      <c r="K1580" s="128">
        <v>4.611</v>
      </c>
      <c r="L1580" s="127">
        <v>4.423</v>
      </c>
      <c r="M1580" s="128">
        <v>4.517</v>
      </c>
      <c r="N1580" s="127">
        <v>4.716</v>
      </c>
      <c r="O1580" s="128">
        <v>4.508</v>
      </c>
      <c r="P1580" s="127">
        <v>4.612</v>
      </c>
      <c r="Q1580" s="128">
        <v>4.911</v>
      </c>
      <c r="R1580" s="127">
        <v>4.739</v>
      </c>
      <c r="S1580" s="127">
        <v>4.825</v>
      </c>
      <c r="T1580" s="127">
        <v>5.222</v>
      </c>
      <c r="U1580" s="127">
        <v>5.061</v>
      </c>
      <c r="V1580" s="127">
        <v>5.142</v>
      </c>
      <c r="W1580" s="127">
        <v>5.428</v>
      </c>
      <c r="X1580" s="127">
        <v>5.25</v>
      </c>
      <c r="Y1580" s="127">
        <v>5.339</v>
      </c>
      <c r="Z1580" s="127"/>
      <c r="AA1580" s="127"/>
      <c r="AB1580" s="127"/>
      <c r="AC1580" s="127"/>
      <c r="AD1580" s="127"/>
      <c r="AE1580" s="127"/>
      <c r="AF1580" s="9">
        <f t="shared" si="1"/>
        <v>1580</v>
      </c>
    </row>
    <row r="1581" ht="15.75" customHeight="1">
      <c r="A1581" s="116">
        <v>43418.0</v>
      </c>
      <c r="B1581" s="126">
        <v>4.45</v>
      </c>
      <c r="C1581" s="127">
        <v>4.241</v>
      </c>
      <c r="D1581" s="127">
        <v>4.346</v>
      </c>
      <c r="E1581" s="128">
        <v>4.528</v>
      </c>
      <c r="F1581" s="127">
        <v>4.346</v>
      </c>
      <c r="G1581" s="128">
        <v>4.437</v>
      </c>
      <c r="H1581" s="127">
        <v>4.652</v>
      </c>
      <c r="I1581" s="128">
        <v>4.456</v>
      </c>
      <c r="J1581" s="127">
        <v>4.554</v>
      </c>
      <c r="K1581" s="128">
        <v>4.715</v>
      </c>
      <c r="L1581" s="127">
        <v>4.521</v>
      </c>
      <c r="M1581" s="128">
        <v>4.618</v>
      </c>
      <c r="N1581" s="127">
        <v>4.778</v>
      </c>
      <c r="O1581" s="128">
        <v>4.587</v>
      </c>
      <c r="P1581" s="127">
        <v>4.682</v>
      </c>
      <c r="Q1581" s="128">
        <v>4.917</v>
      </c>
      <c r="R1581" s="127">
        <v>4.744</v>
      </c>
      <c r="S1581" s="127">
        <v>4.831</v>
      </c>
      <c r="T1581" s="127">
        <v>5.228</v>
      </c>
      <c r="U1581" s="127">
        <v>5.067</v>
      </c>
      <c r="V1581" s="127">
        <v>5.147</v>
      </c>
      <c r="W1581" s="127">
        <v>5.444</v>
      </c>
      <c r="X1581" s="127">
        <v>5.261</v>
      </c>
      <c r="Y1581" s="127">
        <v>5.353</v>
      </c>
      <c r="Z1581" s="127"/>
      <c r="AA1581" s="127"/>
      <c r="AB1581" s="127"/>
      <c r="AC1581" s="127"/>
      <c r="AD1581" s="127"/>
      <c r="AE1581" s="127"/>
      <c r="AF1581" s="9">
        <f t="shared" si="1"/>
        <v>1581</v>
      </c>
    </row>
    <row r="1582" ht="15.75" customHeight="1">
      <c r="A1582" s="116">
        <v>43417.0</v>
      </c>
      <c r="B1582" s="126">
        <v>4.481</v>
      </c>
      <c r="C1582" s="127">
        <v>4.269</v>
      </c>
      <c r="D1582" s="127">
        <v>4.375</v>
      </c>
      <c r="E1582" s="128">
        <v>4.596</v>
      </c>
      <c r="F1582" s="127">
        <v>4.37</v>
      </c>
      <c r="G1582" s="128">
        <v>4.483</v>
      </c>
      <c r="H1582" s="127">
        <v>4.684</v>
      </c>
      <c r="I1582" s="128">
        <v>4.462</v>
      </c>
      <c r="J1582" s="127">
        <v>4.573</v>
      </c>
      <c r="K1582" s="128">
        <v>4.761</v>
      </c>
      <c r="L1582" s="127">
        <v>4.546</v>
      </c>
      <c r="M1582" s="128">
        <v>4.653</v>
      </c>
      <c r="N1582" s="127">
        <v>4.837</v>
      </c>
      <c r="O1582" s="128">
        <v>4.629</v>
      </c>
      <c r="P1582" s="127">
        <v>4.733</v>
      </c>
      <c r="Q1582" s="128">
        <v>4.9</v>
      </c>
      <c r="R1582" s="127">
        <v>4.728</v>
      </c>
      <c r="S1582" s="127">
        <v>4.814</v>
      </c>
      <c r="T1582" s="127">
        <v>5.222</v>
      </c>
      <c r="U1582" s="127">
        <v>5.061</v>
      </c>
      <c r="V1582" s="127">
        <v>5.142</v>
      </c>
      <c r="W1582" s="127">
        <v>5.439</v>
      </c>
      <c r="X1582" s="127">
        <v>5.256</v>
      </c>
      <c r="Y1582" s="127">
        <v>5.347</v>
      </c>
      <c r="Z1582" s="127"/>
      <c r="AA1582" s="127"/>
      <c r="AB1582" s="127"/>
      <c r="AC1582" s="127"/>
      <c r="AD1582" s="127"/>
      <c r="AE1582" s="127"/>
      <c r="AF1582" s="9">
        <f t="shared" si="1"/>
        <v>1582</v>
      </c>
    </row>
    <row r="1583" ht="15.75" customHeight="1">
      <c r="A1583" s="116">
        <v>43416.0</v>
      </c>
      <c r="B1583" s="126">
        <v>4.396</v>
      </c>
      <c r="C1583" s="127">
        <v>4.173</v>
      </c>
      <c r="D1583" s="127">
        <v>4.284</v>
      </c>
      <c r="E1583" s="128">
        <v>4.531</v>
      </c>
      <c r="F1583" s="127">
        <v>4.29</v>
      </c>
      <c r="G1583" s="128">
        <v>4.411</v>
      </c>
      <c r="H1583" s="127">
        <v>4.642</v>
      </c>
      <c r="I1583" s="128">
        <v>4.409</v>
      </c>
      <c r="J1583" s="127">
        <v>4.526</v>
      </c>
      <c r="K1583" s="128">
        <v>4.722</v>
      </c>
      <c r="L1583" s="127">
        <v>4.486</v>
      </c>
      <c r="M1583" s="128">
        <v>4.604</v>
      </c>
      <c r="N1583" s="127">
        <v>4.801</v>
      </c>
      <c r="O1583" s="128">
        <v>4.563</v>
      </c>
      <c r="P1583" s="127">
        <v>4.682</v>
      </c>
      <c r="Q1583" s="128">
        <v>4.889</v>
      </c>
      <c r="R1583" s="127">
        <v>4.717</v>
      </c>
      <c r="S1583" s="127">
        <v>4.803</v>
      </c>
      <c r="T1583" s="127">
        <v>5.208</v>
      </c>
      <c r="U1583" s="127">
        <v>5.047</v>
      </c>
      <c r="V1583" s="127">
        <v>5.127</v>
      </c>
      <c r="W1583" s="127">
        <v>5.433</v>
      </c>
      <c r="X1583" s="127">
        <v>5.25</v>
      </c>
      <c r="Y1583" s="127">
        <v>5.342</v>
      </c>
      <c r="Z1583" s="127"/>
      <c r="AA1583" s="127"/>
      <c r="AB1583" s="127"/>
      <c r="AC1583" s="127"/>
      <c r="AD1583" s="127"/>
      <c r="AE1583" s="127"/>
      <c r="AF1583" s="9">
        <f t="shared" si="1"/>
        <v>1583</v>
      </c>
    </row>
    <row r="1584" ht="15.75" customHeight="1">
      <c r="A1584" s="116">
        <v>43413.0</v>
      </c>
      <c r="B1584" s="126">
        <v>4.381</v>
      </c>
      <c r="C1584" s="127">
        <v>4.162</v>
      </c>
      <c r="D1584" s="127">
        <v>4.272</v>
      </c>
      <c r="E1584" s="128">
        <v>4.512</v>
      </c>
      <c r="F1584" s="127">
        <v>4.277</v>
      </c>
      <c r="G1584" s="128">
        <v>4.394</v>
      </c>
      <c r="H1584" s="127">
        <v>4.637</v>
      </c>
      <c r="I1584" s="128">
        <v>4.403</v>
      </c>
      <c r="J1584" s="127">
        <v>4.52</v>
      </c>
      <c r="K1584" s="128">
        <v>4.717</v>
      </c>
      <c r="L1584" s="127">
        <v>4.482</v>
      </c>
      <c r="M1584" s="128">
        <v>4.6</v>
      </c>
      <c r="N1584" s="127">
        <v>4.798</v>
      </c>
      <c r="O1584" s="128">
        <v>4.561</v>
      </c>
      <c r="P1584" s="127">
        <v>4.679</v>
      </c>
      <c r="Q1584" s="128">
        <v>4.889</v>
      </c>
      <c r="R1584" s="127">
        <v>4.717</v>
      </c>
      <c r="S1584" s="127">
        <v>4.803</v>
      </c>
      <c r="T1584" s="127">
        <v>5.208</v>
      </c>
      <c r="U1584" s="127">
        <v>5.047</v>
      </c>
      <c r="V1584" s="127">
        <v>5.127</v>
      </c>
      <c r="W1584" s="127">
        <v>5.433</v>
      </c>
      <c r="X1584" s="127">
        <v>5.25</v>
      </c>
      <c r="Y1584" s="127">
        <v>5.342</v>
      </c>
      <c r="Z1584" s="127"/>
      <c r="AA1584" s="127"/>
      <c r="AB1584" s="127"/>
      <c r="AC1584" s="127"/>
      <c r="AD1584" s="127"/>
      <c r="AE1584" s="127"/>
      <c r="AF1584" s="9">
        <f t="shared" si="1"/>
        <v>1584</v>
      </c>
    </row>
    <row r="1585" ht="15.75" customHeight="1">
      <c r="A1585" s="116">
        <v>43412.0</v>
      </c>
      <c r="B1585" s="126">
        <v>4.363</v>
      </c>
      <c r="C1585" s="127">
        <v>4.147</v>
      </c>
      <c r="D1585" s="127">
        <v>4.255</v>
      </c>
      <c r="E1585" s="128">
        <v>4.487</v>
      </c>
      <c r="F1585" s="127">
        <v>4.278</v>
      </c>
      <c r="G1585" s="128">
        <v>4.382</v>
      </c>
      <c r="H1585" s="127">
        <v>4.609</v>
      </c>
      <c r="I1585" s="128">
        <v>4.399</v>
      </c>
      <c r="J1585" s="127">
        <v>4.504</v>
      </c>
      <c r="K1585" s="128">
        <v>4.689</v>
      </c>
      <c r="L1585" s="127">
        <v>4.482</v>
      </c>
      <c r="M1585" s="128">
        <v>4.585</v>
      </c>
      <c r="N1585" s="127">
        <v>4.769</v>
      </c>
      <c r="O1585" s="128">
        <v>4.564</v>
      </c>
      <c r="P1585" s="127">
        <v>4.667</v>
      </c>
      <c r="Q1585" s="128">
        <v>4.88</v>
      </c>
      <c r="R1585" s="127">
        <v>4.708</v>
      </c>
      <c r="S1585" s="127">
        <v>4.794</v>
      </c>
      <c r="T1585" s="127">
        <v>5.202</v>
      </c>
      <c r="U1585" s="127">
        <v>5.041</v>
      </c>
      <c r="V1585" s="127">
        <v>5.122</v>
      </c>
      <c r="W1585" s="127">
        <v>5.428</v>
      </c>
      <c r="X1585" s="127">
        <v>5.256</v>
      </c>
      <c r="Y1585" s="127">
        <v>5.342</v>
      </c>
      <c r="Z1585" s="127"/>
      <c r="AA1585" s="127"/>
      <c r="AB1585" s="127"/>
      <c r="AC1585" s="127"/>
      <c r="AD1585" s="127"/>
      <c r="AE1585" s="127"/>
      <c r="AF1585" s="9">
        <f t="shared" si="1"/>
        <v>1585</v>
      </c>
    </row>
    <row r="1586" ht="15.75" customHeight="1">
      <c r="A1586" s="116">
        <v>43411.0</v>
      </c>
      <c r="B1586" s="126">
        <v>4.333</v>
      </c>
      <c r="C1586" s="127">
        <v>4.142</v>
      </c>
      <c r="D1586" s="127">
        <v>4.238</v>
      </c>
      <c r="E1586" s="128">
        <v>4.464</v>
      </c>
      <c r="F1586" s="127">
        <v>4.248</v>
      </c>
      <c r="G1586" s="128">
        <v>4.356</v>
      </c>
      <c r="H1586" s="127">
        <v>4.593</v>
      </c>
      <c r="I1586" s="128">
        <v>4.367</v>
      </c>
      <c r="J1586" s="127">
        <v>4.48</v>
      </c>
      <c r="K1586" s="128">
        <v>4.673</v>
      </c>
      <c r="L1586" s="127">
        <v>4.454</v>
      </c>
      <c r="M1586" s="128">
        <v>4.563</v>
      </c>
      <c r="N1586" s="127">
        <v>4.752</v>
      </c>
      <c r="O1586" s="128">
        <v>4.541</v>
      </c>
      <c r="P1586" s="127">
        <v>4.647</v>
      </c>
      <c r="Q1586" s="128">
        <v>4.874</v>
      </c>
      <c r="R1586" s="127">
        <v>4.691</v>
      </c>
      <c r="S1586" s="127">
        <v>4.783</v>
      </c>
      <c r="T1586" s="127">
        <v>5.206</v>
      </c>
      <c r="U1586" s="127">
        <v>5.033</v>
      </c>
      <c r="V1586" s="127">
        <v>5.119</v>
      </c>
      <c r="W1586" s="127">
        <v>5.439</v>
      </c>
      <c r="X1586" s="127">
        <v>5.244</v>
      </c>
      <c r="Y1586" s="127">
        <v>5.342</v>
      </c>
      <c r="Z1586" s="127"/>
      <c r="AA1586" s="127"/>
      <c r="AB1586" s="127"/>
      <c r="AC1586" s="127"/>
      <c r="AD1586" s="127"/>
      <c r="AE1586" s="127"/>
      <c r="AF1586" s="9">
        <f t="shared" si="1"/>
        <v>1586</v>
      </c>
    </row>
    <row r="1587" ht="15.75" customHeight="1">
      <c r="A1587" s="116">
        <v>43410.0</v>
      </c>
      <c r="B1587" s="126">
        <v>4.269</v>
      </c>
      <c r="C1587" s="127">
        <v>4.096</v>
      </c>
      <c r="D1587" s="127">
        <v>4.182</v>
      </c>
      <c r="E1587" s="128">
        <v>4.417</v>
      </c>
      <c r="F1587" s="127">
        <v>4.249</v>
      </c>
      <c r="G1587" s="128">
        <v>4.333</v>
      </c>
      <c r="H1587" s="127">
        <v>4.534</v>
      </c>
      <c r="I1587" s="128">
        <v>4.354</v>
      </c>
      <c r="J1587" s="127">
        <v>4.444</v>
      </c>
      <c r="K1587" s="128">
        <v>4.628</v>
      </c>
      <c r="L1587" s="127">
        <v>4.448</v>
      </c>
      <c r="M1587" s="128">
        <v>4.538</v>
      </c>
      <c r="N1587" s="127">
        <v>4.722</v>
      </c>
      <c r="O1587" s="128">
        <v>4.542</v>
      </c>
      <c r="P1587" s="127">
        <v>4.632</v>
      </c>
      <c r="Q1587" s="128">
        <v>4.886</v>
      </c>
      <c r="R1587" s="127">
        <v>4.713</v>
      </c>
      <c r="S1587" s="127">
        <v>4.799</v>
      </c>
      <c r="T1587" s="127">
        <v>5.208</v>
      </c>
      <c r="U1587" s="127">
        <v>5.047</v>
      </c>
      <c r="V1587" s="127">
        <v>5.127</v>
      </c>
      <c r="W1587" s="127">
        <v>5.433</v>
      </c>
      <c r="X1587" s="127">
        <v>5.25</v>
      </c>
      <c r="Y1587" s="127">
        <v>5.342</v>
      </c>
      <c r="Z1587" s="127"/>
      <c r="AA1587" s="127"/>
      <c r="AB1587" s="127"/>
      <c r="AC1587" s="127"/>
      <c r="AD1587" s="127"/>
      <c r="AE1587" s="127"/>
      <c r="AF1587" s="9">
        <f t="shared" si="1"/>
        <v>1587</v>
      </c>
    </row>
    <row r="1588" ht="15.75" customHeight="1">
      <c r="A1588" s="116">
        <v>43409.0</v>
      </c>
      <c r="B1588" s="126">
        <v>4.288</v>
      </c>
      <c r="C1588" s="127">
        <v>4.094</v>
      </c>
      <c r="D1588" s="127">
        <v>4.191</v>
      </c>
      <c r="E1588" s="128">
        <v>4.443</v>
      </c>
      <c r="F1588" s="127">
        <v>4.26</v>
      </c>
      <c r="G1588" s="128">
        <v>4.352</v>
      </c>
      <c r="H1588" s="127">
        <v>4.541</v>
      </c>
      <c r="I1588" s="128">
        <v>4.351</v>
      </c>
      <c r="J1588" s="127">
        <v>4.446</v>
      </c>
      <c r="K1588" s="128">
        <v>4.631</v>
      </c>
      <c r="L1588" s="127">
        <v>4.446</v>
      </c>
      <c r="M1588" s="128">
        <v>4.539</v>
      </c>
      <c r="N1588" s="127">
        <v>4.721</v>
      </c>
      <c r="O1588" s="128">
        <v>4.541</v>
      </c>
      <c r="P1588" s="127">
        <v>4.631</v>
      </c>
      <c r="Q1588" s="128">
        <v>4.874</v>
      </c>
      <c r="R1588" s="127">
        <v>4.691</v>
      </c>
      <c r="S1588" s="127">
        <v>4.783</v>
      </c>
      <c r="T1588" s="127">
        <v>5.202</v>
      </c>
      <c r="U1588" s="127">
        <v>5.03</v>
      </c>
      <c r="V1588" s="127">
        <v>5.116</v>
      </c>
      <c r="W1588" s="127">
        <v>5.433</v>
      </c>
      <c r="X1588" s="127">
        <v>5.25</v>
      </c>
      <c r="Y1588" s="127">
        <v>5.342</v>
      </c>
      <c r="Z1588" s="127"/>
      <c r="AA1588" s="127"/>
      <c r="AB1588" s="127"/>
      <c r="AC1588" s="127"/>
      <c r="AD1588" s="127"/>
      <c r="AE1588" s="127"/>
      <c r="AF1588" s="9">
        <f t="shared" si="1"/>
        <v>1588</v>
      </c>
    </row>
    <row r="1589" ht="15.75" customHeight="1">
      <c r="A1589" s="116">
        <v>43406.0</v>
      </c>
      <c r="B1589" s="126">
        <v>4.322</v>
      </c>
      <c r="C1589" s="127">
        <v>4.114</v>
      </c>
      <c r="D1589" s="127">
        <v>4.218</v>
      </c>
      <c r="E1589" s="128">
        <v>4.472</v>
      </c>
      <c r="F1589" s="127">
        <v>4.266</v>
      </c>
      <c r="G1589" s="128">
        <v>4.369</v>
      </c>
      <c r="H1589" s="127">
        <v>4.587</v>
      </c>
      <c r="I1589" s="128">
        <v>4.381</v>
      </c>
      <c r="J1589" s="127">
        <v>4.484</v>
      </c>
      <c r="K1589" s="128">
        <v>4.667</v>
      </c>
      <c r="L1589" s="127">
        <v>4.478</v>
      </c>
      <c r="M1589" s="128">
        <v>4.573</v>
      </c>
      <c r="N1589" s="127">
        <v>4.748</v>
      </c>
      <c r="O1589" s="128">
        <v>4.576</v>
      </c>
      <c r="P1589" s="127">
        <v>4.662</v>
      </c>
      <c r="Q1589" s="128">
        <v>4.889</v>
      </c>
      <c r="R1589" s="127">
        <v>4.706</v>
      </c>
      <c r="S1589" s="127">
        <v>4.797</v>
      </c>
      <c r="T1589" s="127">
        <v>5.208</v>
      </c>
      <c r="U1589" s="127">
        <v>5.036</v>
      </c>
      <c r="V1589" s="127">
        <v>5.122</v>
      </c>
      <c r="W1589" s="127">
        <v>5.444</v>
      </c>
      <c r="X1589" s="127">
        <v>5.256</v>
      </c>
      <c r="Y1589" s="127">
        <v>5.35</v>
      </c>
      <c r="Z1589" s="127"/>
      <c r="AA1589" s="127"/>
      <c r="AB1589" s="127"/>
      <c r="AC1589" s="127"/>
      <c r="AD1589" s="127"/>
      <c r="AE1589" s="127"/>
      <c r="AF1589" s="9">
        <f t="shared" si="1"/>
        <v>1589</v>
      </c>
    </row>
    <row r="1590" ht="15.75" customHeight="1">
      <c r="A1590" s="116">
        <v>43405.0</v>
      </c>
      <c r="B1590" s="126">
        <v>4.328</v>
      </c>
      <c r="C1590" s="127">
        <v>4.128</v>
      </c>
      <c r="D1590" s="127">
        <v>4.228</v>
      </c>
      <c r="E1590" s="128">
        <v>4.483</v>
      </c>
      <c r="F1590" s="127">
        <v>4.286</v>
      </c>
      <c r="G1590" s="128">
        <v>4.384</v>
      </c>
      <c r="H1590" s="127">
        <v>4.596</v>
      </c>
      <c r="I1590" s="128">
        <v>4.408</v>
      </c>
      <c r="J1590" s="127">
        <v>4.502</v>
      </c>
      <c r="K1590" s="128">
        <v>4.686</v>
      </c>
      <c r="L1590" s="127">
        <v>4.499</v>
      </c>
      <c r="M1590" s="128">
        <v>4.593</v>
      </c>
      <c r="N1590" s="127">
        <v>4.776</v>
      </c>
      <c r="O1590" s="128">
        <v>4.591</v>
      </c>
      <c r="P1590" s="127">
        <v>4.683</v>
      </c>
      <c r="Q1590" s="128">
        <v>4.894</v>
      </c>
      <c r="R1590" s="127">
        <v>4.717</v>
      </c>
      <c r="S1590" s="127">
        <v>4.806</v>
      </c>
      <c r="T1590" s="127">
        <v>5.211</v>
      </c>
      <c r="U1590" s="127">
        <v>5.047</v>
      </c>
      <c r="V1590" s="127">
        <v>5.129</v>
      </c>
      <c r="W1590" s="127">
        <v>5.439</v>
      </c>
      <c r="X1590" s="127">
        <v>5.261</v>
      </c>
      <c r="Y1590" s="127">
        <v>5.35</v>
      </c>
      <c r="Z1590" s="127"/>
      <c r="AA1590" s="127"/>
      <c r="AB1590" s="127"/>
      <c r="AC1590" s="127"/>
      <c r="AD1590" s="127"/>
      <c r="AE1590" s="127"/>
      <c r="AF1590" s="9">
        <f t="shared" si="1"/>
        <v>1590</v>
      </c>
    </row>
    <row r="1591" ht="15.75" customHeight="1">
      <c r="A1591" s="116">
        <v>43404.0</v>
      </c>
      <c r="B1591" s="126">
        <v>4.362</v>
      </c>
      <c r="C1591" s="127">
        <v>4.138</v>
      </c>
      <c r="D1591" s="127">
        <v>4.25</v>
      </c>
      <c r="E1591" s="128">
        <v>4.499</v>
      </c>
      <c r="F1591" s="127">
        <v>4.309</v>
      </c>
      <c r="G1591" s="128">
        <v>4.404</v>
      </c>
      <c r="H1591" s="127">
        <v>4.581</v>
      </c>
      <c r="I1591" s="128">
        <v>4.424</v>
      </c>
      <c r="J1591" s="127">
        <v>4.503</v>
      </c>
      <c r="K1591" s="128">
        <v>4.676</v>
      </c>
      <c r="L1591" s="127">
        <v>4.518</v>
      </c>
      <c r="M1591" s="128">
        <v>4.597</v>
      </c>
      <c r="N1591" s="127">
        <v>4.77</v>
      </c>
      <c r="O1591" s="128">
        <v>4.611</v>
      </c>
      <c r="P1591" s="127">
        <v>4.691</v>
      </c>
      <c r="Q1591" s="128">
        <v>4.894</v>
      </c>
      <c r="R1591" s="127">
        <v>4.717</v>
      </c>
      <c r="S1591" s="127">
        <v>4.806</v>
      </c>
      <c r="T1591" s="127">
        <v>5.211</v>
      </c>
      <c r="U1591" s="127">
        <v>5.047</v>
      </c>
      <c r="V1591" s="127">
        <v>5.129</v>
      </c>
      <c r="W1591" s="127">
        <v>5.439</v>
      </c>
      <c r="X1591" s="127">
        <v>5.261</v>
      </c>
      <c r="Y1591" s="127">
        <v>5.35</v>
      </c>
      <c r="Z1591" s="127"/>
      <c r="AA1591" s="127"/>
      <c r="AB1591" s="127"/>
      <c r="AC1591" s="127"/>
      <c r="AD1591" s="127"/>
      <c r="AE1591" s="127"/>
      <c r="AF1591" s="9">
        <f t="shared" si="1"/>
        <v>1591</v>
      </c>
    </row>
    <row r="1592" ht="15.75" customHeight="1">
      <c r="A1592" s="116">
        <v>43403.0</v>
      </c>
      <c r="B1592" s="126">
        <v>4.397</v>
      </c>
      <c r="C1592" s="127">
        <v>4.158</v>
      </c>
      <c r="D1592" s="127">
        <v>4.277</v>
      </c>
      <c r="E1592" s="128">
        <v>4.524</v>
      </c>
      <c r="F1592" s="127">
        <v>4.324</v>
      </c>
      <c r="G1592" s="128">
        <v>4.424</v>
      </c>
      <c r="H1592" s="127">
        <v>4.654</v>
      </c>
      <c r="I1592" s="128">
        <v>4.426</v>
      </c>
      <c r="J1592" s="127">
        <v>4.54</v>
      </c>
      <c r="K1592" s="128">
        <v>4.733</v>
      </c>
      <c r="L1592" s="127">
        <v>4.523</v>
      </c>
      <c r="M1592" s="128">
        <v>4.628</v>
      </c>
      <c r="N1592" s="127">
        <v>4.811</v>
      </c>
      <c r="O1592" s="128">
        <v>4.62</v>
      </c>
      <c r="P1592" s="127">
        <v>4.716</v>
      </c>
      <c r="Q1592" s="128">
        <v>4.894</v>
      </c>
      <c r="R1592" s="127">
        <v>4.717</v>
      </c>
      <c r="S1592" s="127">
        <v>4.806</v>
      </c>
      <c r="T1592" s="127">
        <v>5.211</v>
      </c>
      <c r="U1592" s="127">
        <v>5.044</v>
      </c>
      <c r="V1592" s="127">
        <v>5.128</v>
      </c>
      <c r="W1592" s="127">
        <v>5.439</v>
      </c>
      <c r="X1592" s="127">
        <v>5.261</v>
      </c>
      <c r="Y1592" s="127">
        <v>5.35</v>
      </c>
      <c r="Z1592" s="127"/>
      <c r="AA1592" s="127"/>
      <c r="AB1592" s="127"/>
      <c r="AC1592" s="127"/>
      <c r="AD1592" s="127"/>
      <c r="AE1592" s="127"/>
      <c r="AF1592" s="9">
        <f t="shared" si="1"/>
        <v>1592</v>
      </c>
    </row>
    <row r="1593" ht="15.75" customHeight="1">
      <c r="A1593" s="116">
        <v>43402.0</v>
      </c>
      <c r="B1593" s="126">
        <v>4.367</v>
      </c>
      <c r="C1593" s="127">
        <v>4.111</v>
      </c>
      <c r="D1593" s="127">
        <v>4.239</v>
      </c>
      <c r="E1593" s="128">
        <v>4.541</v>
      </c>
      <c r="F1593" s="127">
        <v>4.297</v>
      </c>
      <c r="G1593" s="128">
        <v>4.419</v>
      </c>
      <c r="H1593" s="127">
        <v>4.66</v>
      </c>
      <c r="I1593" s="128">
        <v>4.41</v>
      </c>
      <c r="J1593" s="127">
        <v>4.535</v>
      </c>
      <c r="K1593" s="128">
        <v>4.747</v>
      </c>
      <c r="L1593" s="127">
        <v>4.502</v>
      </c>
      <c r="M1593" s="128">
        <v>4.624</v>
      </c>
      <c r="N1593" s="127">
        <v>4.833</v>
      </c>
      <c r="O1593" s="128">
        <v>4.593</v>
      </c>
      <c r="P1593" s="127">
        <v>4.713</v>
      </c>
      <c r="Q1593" s="128">
        <v>4.867</v>
      </c>
      <c r="R1593" s="127">
        <v>4.683</v>
      </c>
      <c r="S1593" s="127">
        <v>4.775</v>
      </c>
      <c r="T1593" s="127">
        <v>5.194</v>
      </c>
      <c r="U1593" s="127">
        <v>5.022</v>
      </c>
      <c r="V1593" s="127">
        <v>5.108</v>
      </c>
      <c r="W1593" s="127">
        <v>5.433</v>
      </c>
      <c r="X1593" s="127">
        <v>5.244</v>
      </c>
      <c r="Y1593" s="127">
        <v>5.339</v>
      </c>
      <c r="Z1593" s="127"/>
      <c r="AA1593" s="127"/>
      <c r="AB1593" s="127"/>
      <c r="AC1593" s="127"/>
      <c r="AD1593" s="127"/>
      <c r="AE1593" s="127"/>
      <c r="AF1593" s="9">
        <f t="shared" si="1"/>
        <v>1593</v>
      </c>
    </row>
    <row r="1594" ht="15.75" customHeight="1">
      <c r="A1594" s="116">
        <v>43399.0</v>
      </c>
      <c r="B1594" s="126">
        <v>4.287</v>
      </c>
      <c r="C1594" s="127">
        <v>4.092</v>
      </c>
      <c r="D1594" s="127">
        <v>4.189</v>
      </c>
      <c r="E1594" s="128">
        <v>4.45</v>
      </c>
      <c r="F1594" s="127">
        <v>4.25</v>
      </c>
      <c r="G1594" s="128">
        <v>4.35</v>
      </c>
      <c r="H1594" s="127">
        <v>4.567</v>
      </c>
      <c r="I1594" s="128">
        <v>4.378</v>
      </c>
      <c r="J1594" s="127">
        <v>4.472</v>
      </c>
      <c r="K1594" s="128">
        <v>4.661</v>
      </c>
      <c r="L1594" s="127">
        <v>4.479</v>
      </c>
      <c r="M1594" s="128">
        <v>4.57</v>
      </c>
      <c r="N1594" s="127">
        <v>4.756</v>
      </c>
      <c r="O1594" s="128">
        <v>4.58</v>
      </c>
      <c r="P1594" s="127">
        <v>4.668</v>
      </c>
      <c r="Q1594" s="128">
        <v>4.856</v>
      </c>
      <c r="R1594" s="127">
        <v>4.672</v>
      </c>
      <c r="S1594" s="127">
        <v>4.764</v>
      </c>
      <c r="T1594" s="127">
        <v>5.187</v>
      </c>
      <c r="U1594" s="127">
        <v>5.014</v>
      </c>
      <c r="V1594" s="127">
        <v>5.101</v>
      </c>
      <c r="W1594" s="127">
        <v>5.441</v>
      </c>
      <c r="X1594" s="127">
        <v>5.263</v>
      </c>
      <c r="Y1594" s="127">
        <v>5.352</v>
      </c>
      <c r="Z1594" s="127"/>
      <c r="AA1594" s="127"/>
      <c r="AB1594" s="127"/>
      <c r="AC1594" s="127"/>
      <c r="AD1594" s="127"/>
      <c r="AE1594" s="127"/>
      <c r="AF1594" s="9">
        <f t="shared" si="1"/>
        <v>1594</v>
      </c>
    </row>
    <row r="1595" ht="15.75" customHeight="1">
      <c r="A1595" s="116">
        <v>43398.0</v>
      </c>
      <c r="B1595" s="126">
        <v>4.294</v>
      </c>
      <c r="C1595" s="127">
        <v>4.083</v>
      </c>
      <c r="D1595" s="127">
        <v>4.189</v>
      </c>
      <c r="E1595" s="128">
        <v>4.436</v>
      </c>
      <c r="F1595" s="127">
        <v>4.23</v>
      </c>
      <c r="G1595" s="128">
        <v>4.333</v>
      </c>
      <c r="H1595" s="127">
        <v>4.553</v>
      </c>
      <c r="I1595" s="128">
        <v>4.314</v>
      </c>
      <c r="J1595" s="127">
        <v>4.434</v>
      </c>
      <c r="K1595" s="128">
        <v>4.648</v>
      </c>
      <c r="L1595" s="127">
        <v>4.421</v>
      </c>
      <c r="M1595" s="128">
        <v>4.534</v>
      </c>
      <c r="N1595" s="127">
        <v>4.742</v>
      </c>
      <c r="O1595" s="128">
        <v>4.527</v>
      </c>
      <c r="P1595" s="127">
        <v>4.634</v>
      </c>
      <c r="Q1595" s="128">
        <v>4.822</v>
      </c>
      <c r="R1595" s="127">
        <v>4.65</v>
      </c>
      <c r="S1595" s="127">
        <v>4.736</v>
      </c>
      <c r="T1595" s="127">
        <v>5.181</v>
      </c>
      <c r="U1595" s="127">
        <v>5.009</v>
      </c>
      <c r="V1595" s="127">
        <v>5.095</v>
      </c>
      <c r="W1595" s="127">
        <v>5.436</v>
      </c>
      <c r="X1595" s="127">
        <v>5.258</v>
      </c>
      <c r="Y1595" s="127">
        <v>5.347</v>
      </c>
      <c r="Z1595" s="127"/>
      <c r="AA1595" s="127"/>
      <c r="AB1595" s="127"/>
      <c r="AC1595" s="127"/>
      <c r="AD1595" s="127"/>
      <c r="AE1595" s="127"/>
      <c r="AF1595" s="9">
        <f t="shared" si="1"/>
        <v>1595</v>
      </c>
    </row>
    <row r="1596" ht="15.75" customHeight="1">
      <c r="A1596" s="116">
        <v>43397.0</v>
      </c>
      <c r="B1596" s="126">
        <v>4.267</v>
      </c>
      <c r="C1596" s="127">
        <v>4.056</v>
      </c>
      <c r="D1596" s="127">
        <v>4.161</v>
      </c>
      <c r="E1596" s="128">
        <v>4.378</v>
      </c>
      <c r="F1596" s="127">
        <v>4.194</v>
      </c>
      <c r="G1596" s="128">
        <v>4.286</v>
      </c>
      <c r="H1596" s="127">
        <v>4.476</v>
      </c>
      <c r="I1596" s="128">
        <v>4.256</v>
      </c>
      <c r="J1596" s="127">
        <v>4.366</v>
      </c>
      <c r="K1596" s="128">
        <v>4.574</v>
      </c>
      <c r="L1596" s="127">
        <v>4.362</v>
      </c>
      <c r="M1596" s="128">
        <v>4.468</v>
      </c>
      <c r="N1596" s="127">
        <v>4.673</v>
      </c>
      <c r="O1596" s="128">
        <v>4.468</v>
      </c>
      <c r="P1596" s="127">
        <v>4.571</v>
      </c>
      <c r="Q1596" s="128">
        <v>4.789</v>
      </c>
      <c r="R1596" s="127">
        <v>4.611</v>
      </c>
      <c r="S1596" s="127">
        <v>4.7</v>
      </c>
      <c r="T1596" s="127">
        <v>5.161</v>
      </c>
      <c r="U1596" s="127">
        <v>4.978</v>
      </c>
      <c r="V1596" s="127">
        <v>5.069</v>
      </c>
      <c r="W1596" s="127">
        <v>5.428</v>
      </c>
      <c r="X1596" s="127">
        <v>5.239</v>
      </c>
      <c r="Y1596" s="127">
        <v>5.333</v>
      </c>
      <c r="Z1596" s="127"/>
      <c r="AA1596" s="127"/>
      <c r="AB1596" s="127"/>
      <c r="AC1596" s="127"/>
      <c r="AD1596" s="127"/>
      <c r="AE1596" s="127"/>
      <c r="AF1596" s="9">
        <f t="shared" si="1"/>
        <v>1596</v>
      </c>
    </row>
    <row r="1597" ht="15.75" customHeight="1">
      <c r="A1597" s="116">
        <v>43396.0</v>
      </c>
      <c r="B1597" s="126">
        <v>4.192</v>
      </c>
      <c r="C1597" s="127">
        <v>4.014</v>
      </c>
      <c r="D1597" s="127">
        <v>4.103</v>
      </c>
      <c r="E1597" s="128">
        <v>4.268</v>
      </c>
      <c r="F1597" s="127">
        <v>4.103</v>
      </c>
      <c r="G1597" s="128">
        <v>4.186</v>
      </c>
      <c r="H1597" s="127">
        <v>4.389</v>
      </c>
      <c r="I1597" s="128">
        <v>4.209</v>
      </c>
      <c r="J1597" s="127">
        <v>4.299</v>
      </c>
      <c r="K1597" s="128">
        <v>4.494</v>
      </c>
      <c r="L1597" s="127">
        <v>4.311</v>
      </c>
      <c r="M1597" s="128">
        <v>4.403</v>
      </c>
      <c r="N1597" s="127">
        <v>4.6</v>
      </c>
      <c r="O1597" s="128">
        <v>4.413</v>
      </c>
      <c r="P1597" s="127">
        <v>4.507</v>
      </c>
      <c r="Q1597" s="128">
        <v>4.778</v>
      </c>
      <c r="R1597" s="127">
        <v>4.6</v>
      </c>
      <c r="S1597" s="127">
        <v>4.689</v>
      </c>
      <c r="T1597" s="127">
        <v>5.126</v>
      </c>
      <c r="U1597" s="127">
        <v>4.953</v>
      </c>
      <c r="V1597" s="127">
        <v>5.039</v>
      </c>
      <c r="W1597" s="127">
        <v>5.394</v>
      </c>
      <c r="X1597" s="127">
        <v>5.217</v>
      </c>
      <c r="Y1597" s="127">
        <v>5.306</v>
      </c>
      <c r="Z1597" s="127"/>
      <c r="AA1597" s="127"/>
      <c r="AB1597" s="127"/>
      <c r="AC1597" s="127"/>
      <c r="AD1597" s="127"/>
      <c r="AE1597" s="127"/>
      <c r="AF1597" s="9">
        <f t="shared" si="1"/>
        <v>1597</v>
      </c>
    </row>
    <row r="1598" ht="15.75" customHeight="1">
      <c r="A1598" s="116">
        <v>43395.0</v>
      </c>
      <c r="B1598" s="126">
        <v>4.151</v>
      </c>
      <c r="C1598" s="127">
        <v>3.998</v>
      </c>
      <c r="D1598" s="127">
        <v>4.074</v>
      </c>
      <c r="E1598" s="128">
        <v>4.224</v>
      </c>
      <c r="F1598" s="127">
        <v>4.076</v>
      </c>
      <c r="G1598" s="128">
        <v>4.15</v>
      </c>
      <c r="H1598" s="127">
        <v>4.357</v>
      </c>
      <c r="I1598" s="128">
        <v>4.186</v>
      </c>
      <c r="J1598" s="127">
        <v>4.271</v>
      </c>
      <c r="K1598" s="128">
        <v>4.458</v>
      </c>
      <c r="L1598" s="127">
        <v>4.293</v>
      </c>
      <c r="M1598" s="128">
        <v>4.376</v>
      </c>
      <c r="N1598" s="127">
        <v>4.56</v>
      </c>
      <c r="O1598" s="128">
        <v>4.401</v>
      </c>
      <c r="P1598" s="127">
        <v>4.481</v>
      </c>
      <c r="Q1598" s="128">
        <v>4.778</v>
      </c>
      <c r="R1598" s="127">
        <v>4.6</v>
      </c>
      <c r="S1598" s="127">
        <v>4.689</v>
      </c>
      <c r="T1598" s="127">
        <v>5.122</v>
      </c>
      <c r="U1598" s="127">
        <v>4.95</v>
      </c>
      <c r="V1598" s="127">
        <v>5.036</v>
      </c>
      <c r="W1598" s="127">
        <v>5.394</v>
      </c>
      <c r="X1598" s="127">
        <v>5.217</v>
      </c>
      <c r="Y1598" s="127">
        <v>5.306</v>
      </c>
      <c r="Z1598" s="127"/>
      <c r="AA1598" s="127"/>
      <c r="AB1598" s="127"/>
      <c r="AC1598" s="127"/>
      <c r="AD1598" s="127"/>
      <c r="AE1598" s="127"/>
      <c r="AF1598" s="9">
        <f t="shared" si="1"/>
        <v>1598</v>
      </c>
    </row>
    <row r="1599" ht="15.75" customHeight="1">
      <c r="A1599" s="116">
        <v>43392.0</v>
      </c>
      <c r="B1599" s="126">
        <v>4.143</v>
      </c>
      <c r="C1599" s="127">
        <v>4.008</v>
      </c>
      <c r="D1599" s="127">
        <v>4.076</v>
      </c>
      <c r="E1599" s="128">
        <v>4.209</v>
      </c>
      <c r="F1599" s="127">
        <v>4.074</v>
      </c>
      <c r="G1599" s="128">
        <v>4.142</v>
      </c>
      <c r="H1599" s="127">
        <v>4.35</v>
      </c>
      <c r="I1599" s="128">
        <v>4.177</v>
      </c>
      <c r="J1599" s="127">
        <v>4.263</v>
      </c>
      <c r="K1599" s="128">
        <v>4.447</v>
      </c>
      <c r="L1599" s="127">
        <v>4.289</v>
      </c>
      <c r="M1599" s="128">
        <v>4.368</v>
      </c>
      <c r="N1599" s="127">
        <v>4.543</v>
      </c>
      <c r="O1599" s="128">
        <v>4.402</v>
      </c>
      <c r="P1599" s="127">
        <v>4.473</v>
      </c>
      <c r="Q1599" s="128">
        <v>4.772</v>
      </c>
      <c r="R1599" s="127">
        <v>4.583</v>
      </c>
      <c r="S1599" s="127">
        <v>4.678</v>
      </c>
      <c r="T1599" s="127">
        <v>5.122</v>
      </c>
      <c r="U1599" s="127">
        <v>4.939</v>
      </c>
      <c r="V1599" s="127">
        <v>5.031</v>
      </c>
      <c r="W1599" s="127">
        <v>5.4</v>
      </c>
      <c r="X1599" s="127">
        <v>5.211</v>
      </c>
      <c r="Y1599" s="127">
        <v>5.306</v>
      </c>
      <c r="Z1599" s="127"/>
      <c r="AA1599" s="127"/>
      <c r="AB1599" s="127"/>
      <c r="AC1599" s="127"/>
      <c r="AD1599" s="127"/>
      <c r="AE1599" s="127"/>
      <c r="AF1599" s="9">
        <f t="shared" si="1"/>
        <v>1599</v>
      </c>
    </row>
    <row r="1600" ht="15.75" customHeight="1">
      <c r="A1600" s="116">
        <v>43391.0</v>
      </c>
      <c r="B1600" s="126">
        <v>4.134</v>
      </c>
      <c r="C1600" s="127">
        <v>4.006</v>
      </c>
      <c r="D1600" s="127">
        <v>4.07</v>
      </c>
      <c r="E1600" s="128">
        <v>4.199</v>
      </c>
      <c r="F1600" s="127">
        <v>4.073</v>
      </c>
      <c r="G1600" s="128">
        <v>4.136</v>
      </c>
      <c r="H1600" s="127">
        <v>4.356</v>
      </c>
      <c r="I1600" s="128">
        <v>4.19</v>
      </c>
      <c r="J1600" s="127">
        <v>4.273</v>
      </c>
      <c r="K1600" s="128">
        <v>4.453</v>
      </c>
      <c r="L1600" s="127">
        <v>4.288</v>
      </c>
      <c r="M1600" s="128">
        <v>4.371</v>
      </c>
      <c r="N1600" s="127">
        <v>4.551</v>
      </c>
      <c r="O1600" s="128">
        <v>4.386</v>
      </c>
      <c r="P1600" s="127">
        <v>4.468</v>
      </c>
      <c r="Q1600" s="128">
        <v>4.767</v>
      </c>
      <c r="R1600" s="127">
        <v>4.567</v>
      </c>
      <c r="S1600" s="127">
        <v>4.667</v>
      </c>
      <c r="T1600" s="127">
        <v>5.122</v>
      </c>
      <c r="U1600" s="127">
        <v>4.939</v>
      </c>
      <c r="V1600" s="127">
        <v>5.031</v>
      </c>
      <c r="W1600" s="127">
        <v>5.389</v>
      </c>
      <c r="X1600" s="127">
        <v>5.211</v>
      </c>
      <c r="Y1600" s="127">
        <v>5.3</v>
      </c>
      <c r="Z1600" s="127"/>
      <c r="AA1600" s="127"/>
      <c r="AB1600" s="127"/>
      <c r="AC1600" s="127"/>
      <c r="AD1600" s="127"/>
      <c r="AE1600" s="127"/>
      <c r="AF1600" s="9">
        <f t="shared" si="1"/>
        <v>1600</v>
      </c>
    </row>
    <row r="1601" ht="15.75" customHeight="1">
      <c r="A1601" s="116">
        <v>43390.0</v>
      </c>
      <c r="B1601" s="126">
        <v>4.16</v>
      </c>
      <c r="C1601" s="127">
        <v>4.006</v>
      </c>
      <c r="D1601" s="127">
        <v>4.083</v>
      </c>
      <c r="E1601" s="128">
        <v>4.206</v>
      </c>
      <c r="F1601" s="127">
        <v>4.079</v>
      </c>
      <c r="G1601" s="128">
        <v>4.142</v>
      </c>
      <c r="H1601" s="127">
        <v>4.36</v>
      </c>
      <c r="I1601" s="128">
        <v>4.193</v>
      </c>
      <c r="J1601" s="127">
        <v>4.277</v>
      </c>
      <c r="K1601" s="128">
        <v>4.458</v>
      </c>
      <c r="L1601" s="127">
        <v>4.293</v>
      </c>
      <c r="M1601" s="128">
        <v>4.376</v>
      </c>
      <c r="N1601" s="127">
        <v>4.557</v>
      </c>
      <c r="O1601" s="128">
        <v>4.393</v>
      </c>
      <c r="P1601" s="127">
        <v>4.475</v>
      </c>
      <c r="Q1601" s="128">
        <v>4.739</v>
      </c>
      <c r="R1601" s="127">
        <v>4.55</v>
      </c>
      <c r="S1601" s="127">
        <v>4.644</v>
      </c>
      <c r="T1601" s="127">
        <v>5.094</v>
      </c>
      <c r="U1601" s="127">
        <v>4.911</v>
      </c>
      <c r="V1601" s="127">
        <v>5.003</v>
      </c>
      <c r="W1601" s="127">
        <v>5.35</v>
      </c>
      <c r="X1601" s="127">
        <v>5.161</v>
      </c>
      <c r="Y1601" s="127">
        <v>5.256</v>
      </c>
      <c r="Z1601" s="127"/>
      <c r="AA1601" s="127"/>
      <c r="AB1601" s="127"/>
      <c r="AC1601" s="127"/>
      <c r="AD1601" s="127"/>
      <c r="AE1601" s="127"/>
      <c r="AF1601" s="9">
        <f t="shared" si="1"/>
        <v>1601</v>
      </c>
    </row>
    <row r="1602" ht="15.75" customHeight="1">
      <c r="A1602" s="116">
        <v>43389.0</v>
      </c>
      <c r="B1602" s="126">
        <v>4.161</v>
      </c>
      <c r="C1602" s="127">
        <v>4.0</v>
      </c>
      <c r="D1602" s="127">
        <v>4.081</v>
      </c>
      <c r="E1602" s="128">
        <v>4.234</v>
      </c>
      <c r="F1602" s="127">
        <v>4.072</v>
      </c>
      <c r="G1602" s="128">
        <v>4.153</v>
      </c>
      <c r="H1602" s="127">
        <v>4.366</v>
      </c>
      <c r="I1602" s="128">
        <v>4.196</v>
      </c>
      <c r="J1602" s="127">
        <v>4.281</v>
      </c>
      <c r="K1602" s="128">
        <v>4.462</v>
      </c>
      <c r="L1602" s="127">
        <v>4.302</v>
      </c>
      <c r="M1602" s="128">
        <v>4.382</v>
      </c>
      <c r="N1602" s="127">
        <v>4.558</v>
      </c>
      <c r="O1602" s="128">
        <v>4.408</v>
      </c>
      <c r="P1602" s="127">
        <v>4.483</v>
      </c>
      <c r="Q1602" s="128">
        <v>4.733</v>
      </c>
      <c r="R1602" s="127">
        <v>4.544</v>
      </c>
      <c r="S1602" s="127">
        <v>4.639</v>
      </c>
      <c r="T1602" s="127">
        <v>5.094</v>
      </c>
      <c r="U1602" s="127">
        <v>4.911</v>
      </c>
      <c r="V1602" s="127">
        <v>5.003</v>
      </c>
      <c r="W1602" s="127">
        <v>5.35</v>
      </c>
      <c r="X1602" s="127">
        <v>5.161</v>
      </c>
      <c r="Y1602" s="127">
        <v>5.256</v>
      </c>
      <c r="Z1602" s="127"/>
      <c r="AA1602" s="127"/>
      <c r="AB1602" s="127"/>
      <c r="AC1602" s="127"/>
      <c r="AD1602" s="127"/>
      <c r="AE1602" s="127"/>
      <c r="AF1602" s="9">
        <f t="shared" si="1"/>
        <v>1602</v>
      </c>
    </row>
    <row r="1603" ht="15.75" customHeight="1">
      <c r="A1603" s="116">
        <v>43388.0</v>
      </c>
      <c r="B1603" s="126">
        <v>4.142</v>
      </c>
      <c r="C1603" s="127">
        <v>4.016</v>
      </c>
      <c r="D1603" s="127">
        <v>4.079</v>
      </c>
      <c r="E1603" s="128">
        <v>4.198</v>
      </c>
      <c r="F1603" s="127">
        <v>4.064</v>
      </c>
      <c r="G1603" s="128">
        <v>4.131</v>
      </c>
      <c r="H1603" s="127">
        <v>4.363</v>
      </c>
      <c r="I1603" s="128">
        <v>4.193</v>
      </c>
      <c r="J1603" s="127">
        <v>4.278</v>
      </c>
      <c r="K1603" s="128">
        <v>4.449</v>
      </c>
      <c r="L1603" s="127">
        <v>4.278</v>
      </c>
      <c r="M1603" s="128">
        <v>4.363</v>
      </c>
      <c r="N1603" s="127">
        <v>4.534</v>
      </c>
      <c r="O1603" s="128">
        <v>4.362</v>
      </c>
      <c r="P1603" s="127">
        <v>4.448</v>
      </c>
      <c r="Q1603" s="128">
        <v>4.733</v>
      </c>
      <c r="R1603" s="127">
        <v>4.544</v>
      </c>
      <c r="S1603" s="127">
        <v>4.639</v>
      </c>
      <c r="T1603" s="127">
        <v>5.094</v>
      </c>
      <c r="U1603" s="127">
        <v>4.911</v>
      </c>
      <c r="V1603" s="127">
        <v>5.003</v>
      </c>
      <c r="W1603" s="127">
        <v>5.35</v>
      </c>
      <c r="X1603" s="127">
        <v>5.161</v>
      </c>
      <c r="Y1603" s="127">
        <v>5.256</v>
      </c>
      <c r="Z1603" s="127"/>
      <c r="AA1603" s="127"/>
      <c r="AB1603" s="127"/>
      <c r="AC1603" s="127"/>
      <c r="AD1603" s="127"/>
      <c r="AE1603" s="127"/>
      <c r="AF1603" s="9">
        <f t="shared" si="1"/>
        <v>1603</v>
      </c>
    </row>
    <row r="1604" ht="15.75" customHeight="1">
      <c r="A1604" s="116">
        <v>43385.0</v>
      </c>
      <c r="B1604" s="126">
        <v>4.143</v>
      </c>
      <c r="C1604" s="127">
        <v>4.004</v>
      </c>
      <c r="D1604" s="127">
        <v>4.074</v>
      </c>
      <c r="E1604" s="128">
        <v>4.23</v>
      </c>
      <c r="F1604" s="127">
        <v>4.083</v>
      </c>
      <c r="G1604" s="128">
        <v>4.157</v>
      </c>
      <c r="H1604" s="127">
        <v>4.381</v>
      </c>
      <c r="I1604" s="128">
        <v>4.199</v>
      </c>
      <c r="J1604" s="127">
        <v>4.29</v>
      </c>
      <c r="K1604" s="128">
        <v>4.466</v>
      </c>
      <c r="L1604" s="127">
        <v>4.287</v>
      </c>
      <c r="M1604" s="128">
        <v>4.377</v>
      </c>
      <c r="N1604" s="127">
        <v>4.551</v>
      </c>
      <c r="O1604" s="128">
        <v>4.376</v>
      </c>
      <c r="P1604" s="127">
        <v>4.463</v>
      </c>
      <c r="Q1604" s="128">
        <v>4.739</v>
      </c>
      <c r="R1604" s="127">
        <v>4.55</v>
      </c>
      <c r="S1604" s="127">
        <v>4.644</v>
      </c>
      <c r="T1604" s="127">
        <v>5.1</v>
      </c>
      <c r="U1604" s="127">
        <v>4.917</v>
      </c>
      <c r="V1604" s="127">
        <v>5.008</v>
      </c>
      <c r="W1604" s="127">
        <v>5.361</v>
      </c>
      <c r="X1604" s="127">
        <v>5.172</v>
      </c>
      <c r="Y1604" s="127">
        <v>5.267</v>
      </c>
      <c r="Z1604" s="127"/>
      <c r="AA1604" s="127"/>
      <c r="AB1604" s="127"/>
      <c r="AC1604" s="127"/>
      <c r="AD1604" s="127"/>
      <c r="AE1604" s="127"/>
      <c r="AF1604" s="9">
        <f t="shared" si="1"/>
        <v>1604</v>
      </c>
    </row>
    <row r="1605" ht="15.75" customHeight="1">
      <c r="A1605" s="116">
        <v>43384.0</v>
      </c>
      <c r="B1605" s="126">
        <v>4.164</v>
      </c>
      <c r="C1605" s="127">
        <v>3.992</v>
      </c>
      <c r="D1605" s="127">
        <v>4.078</v>
      </c>
      <c r="E1605" s="128">
        <v>4.266</v>
      </c>
      <c r="F1605" s="127">
        <v>4.072</v>
      </c>
      <c r="G1605" s="128">
        <v>4.169</v>
      </c>
      <c r="H1605" s="127">
        <v>4.358</v>
      </c>
      <c r="I1605" s="128">
        <v>4.164</v>
      </c>
      <c r="J1605" s="127">
        <v>4.261</v>
      </c>
      <c r="K1605" s="128">
        <v>4.454</v>
      </c>
      <c r="L1605" s="127">
        <v>4.264</v>
      </c>
      <c r="M1605" s="128">
        <v>4.359</v>
      </c>
      <c r="N1605" s="127">
        <v>4.55</v>
      </c>
      <c r="O1605" s="128">
        <v>4.363</v>
      </c>
      <c r="P1605" s="127">
        <v>4.457</v>
      </c>
      <c r="Q1605" s="128">
        <v>4.733</v>
      </c>
      <c r="R1605" s="127">
        <v>4.544</v>
      </c>
      <c r="S1605" s="127">
        <v>4.639</v>
      </c>
      <c r="T1605" s="127">
        <v>5.1</v>
      </c>
      <c r="U1605" s="127">
        <v>4.917</v>
      </c>
      <c r="V1605" s="127">
        <v>5.008</v>
      </c>
      <c r="W1605" s="127">
        <v>5.361</v>
      </c>
      <c r="X1605" s="127">
        <v>5.172</v>
      </c>
      <c r="Y1605" s="127">
        <v>5.267</v>
      </c>
      <c r="Z1605" s="127"/>
      <c r="AA1605" s="127"/>
      <c r="AB1605" s="127"/>
      <c r="AC1605" s="127"/>
      <c r="AD1605" s="127"/>
      <c r="AE1605" s="127"/>
      <c r="AF1605" s="9">
        <f t="shared" si="1"/>
        <v>1605</v>
      </c>
    </row>
    <row r="1606" ht="15.75" customHeight="1">
      <c r="A1606" s="116">
        <v>43383.0</v>
      </c>
      <c r="B1606" s="126">
        <v>4.139</v>
      </c>
      <c r="C1606" s="127">
        <v>4.007</v>
      </c>
      <c r="D1606" s="127">
        <v>4.073</v>
      </c>
      <c r="E1606" s="128">
        <v>4.252</v>
      </c>
      <c r="F1606" s="127">
        <v>4.049</v>
      </c>
      <c r="G1606" s="128">
        <v>4.151</v>
      </c>
      <c r="H1606" s="127">
        <v>4.341</v>
      </c>
      <c r="I1606" s="128">
        <v>4.137</v>
      </c>
      <c r="J1606" s="127">
        <v>4.239</v>
      </c>
      <c r="K1606" s="128">
        <v>4.432</v>
      </c>
      <c r="L1606" s="127">
        <v>4.241</v>
      </c>
      <c r="M1606" s="128">
        <v>4.337</v>
      </c>
      <c r="N1606" s="127">
        <v>4.523</v>
      </c>
      <c r="O1606" s="128">
        <v>4.346</v>
      </c>
      <c r="P1606" s="127">
        <v>4.434</v>
      </c>
      <c r="Q1606" s="128">
        <v>4.742</v>
      </c>
      <c r="R1606" s="127">
        <v>4.553</v>
      </c>
      <c r="S1606" s="127">
        <v>4.648</v>
      </c>
      <c r="T1606" s="127">
        <v>5.1</v>
      </c>
      <c r="U1606" s="127">
        <v>4.917</v>
      </c>
      <c r="V1606" s="127">
        <v>5.008</v>
      </c>
      <c r="W1606" s="127">
        <v>5.356</v>
      </c>
      <c r="X1606" s="127">
        <v>5.167</v>
      </c>
      <c r="Y1606" s="127">
        <v>5.261</v>
      </c>
      <c r="Z1606" s="127"/>
      <c r="AA1606" s="127"/>
      <c r="AB1606" s="127"/>
      <c r="AC1606" s="127"/>
      <c r="AD1606" s="127"/>
      <c r="AE1606" s="127"/>
      <c r="AF1606" s="9">
        <f t="shared" si="1"/>
        <v>1606</v>
      </c>
    </row>
    <row r="1607" ht="15.75" customHeight="1">
      <c r="A1607" s="116">
        <v>43382.0</v>
      </c>
      <c r="B1607" s="126">
        <v>4.093</v>
      </c>
      <c r="C1607" s="127">
        <v>3.96</v>
      </c>
      <c r="D1607" s="127">
        <v>4.027</v>
      </c>
      <c r="E1607" s="128">
        <v>4.191</v>
      </c>
      <c r="F1607" s="127">
        <v>4.03</v>
      </c>
      <c r="G1607" s="128">
        <v>4.111</v>
      </c>
      <c r="H1607" s="127">
        <v>4.273</v>
      </c>
      <c r="I1607" s="128">
        <v>4.109</v>
      </c>
      <c r="J1607" s="127">
        <v>4.191</v>
      </c>
      <c r="K1607" s="128">
        <v>4.373</v>
      </c>
      <c r="L1607" s="127">
        <v>4.21</v>
      </c>
      <c r="M1607" s="128">
        <v>4.292</v>
      </c>
      <c r="N1607" s="127">
        <v>4.473</v>
      </c>
      <c r="O1607" s="128">
        <v>4.311</v>
      </c>
      <c r="P1607" s="127">
        <v>4.392</v>
      </c>
      <c r="Q1607" s="128">
        <v>4.706</v>
      </c>
      <c r="R1607" s="127">
        <v>4.528</v>
      </c>
      <c r="S1607" s="127">
        <v>4.617</v>
      </c>
      <c r="T1607" s="127">
        <v>5.056</v>
      </c>
      <c r="U1607" s="127">
        <v>4.883</v>
      </c>
      <c r="V1607" s="127">
        <v>4.969</v>
      </c>
      <c r="W1607" s="127">
        <v>5.322</v>
      </c>
      <c r="X1607" s="127">
        <v>5.133</v>
      </c>
      <c r="Y1607" s="127">
        <v>5.228</v>
      </c>
      <c r="Z1607" s="127"/>
      <c r="AA1607" s="127"/>
      <c r="AB1607" s="127"/>
      <c r="AC1607" s="127"/>
      <c r="AD1607" s="127"/>
      <c r="AE1607" s="127"/>
      <c r="AF1607" s="9">
        <f t="shared" si="1"/>
        <v>1607</v>
      </c>
    </row>
    <row r="1608" ht="15.75" customHeight="1">
      <c r="A1608" s="116">
        <v>43381.0</v>
      </c>
      <c r="B1608" s="126">
        <v>4.059</v>
      </c>
      <c r="C1608" s="127">
        <v>3.943</v>
      </c>
      <c r="D1608" s="127">
        <v>4.001</v>
      </c>
      <c r="E1608" s="128">
        <v>4.147</v>
      </c>
      <c r="F1608" s="127">
        <v>3.996</v>
      </c>
      <c r="G1608" s="128">
        <v>4.071</v>
      </c>
      <c r="H1608" s="127">
        <v>4.247</v>
      </c>
      <c r="I1608" s="128">
        <v>4.083</v>
      </c>
      <c r="J1608" s="127">
        <v>4.165</v>
      </c>
      <c r="K1608" s="128">
        <v>4.343</v>
      </c>
      <c r="L1608" s="127">
        <v>4.188</v>
      </c>
      <c r="M1608" s="128">
        <v>4.266</v>
      </c>
      <c r="N1608" s="127">
        <v>4.44</v>
      </c>
      <c r="O1608" s="128">
        <v>4.293</v>
      </c>
      <c r="P1608" s="127">
        <v>4.367</v>
      </c>
      <c r="Q1608" s="128">
        <v>4.706</v>
      </c>
      <c r="R1608" s="127">
        <v>4.517</v>
      </c>
      <c r="S1608" s="127">
        <v>4.611</v>
      </c>
      <c r="T1608" s="127">
        <v>5.05</v>
      </c>
      <c r="U1608" s="127">
        <v>4.856</v>
      </c>
      <c r="V1608" s="127">
        <v>4.953</v>
      </c>
      <c r="W1608" s="127">
        <v>5.322</v>
      </c>
      <c r="X1608" s="127">
        <v>5.122</v>
      </c>
      <c r="Y1608" s="127">
        <v>5.222</v>
      </c>
      <c r="Z1608" s="127"/>
      <c r="AA1608" s="127"/>
      <c r="AB1608" s="127"/>
      <c r="AC1608" s="127"/>
      <c r="AD1608" s="127"/>
      <c r="AE1608" s="127"/>
      <c r="AF1608" s="9">
        <f t="shared" si="1"/>
        <v>1608</v>
      </c>
    </row>
    <row r="1609" ht="15.75" customHeight="1">
      <c r="A1609" s="116">
        <v>43378.0</v>
      </c>
      <c r="B1609" s="126">
        <v>4.071</v>
      </c>
      <c r="C1609" s="127">
        <v>3.92</v>
      </c>
      <c r="D1609" s="127">
        <v>3.996</v>
      </c>
      <c r="E1609" s="128">
        <v>4.156</v>
      </c>
      <c r="F1609" s="127">
        <v>3.993</v>
      </c>
      <c r="G1609" s="128">
        <v>4.074</v>
      </c>
      <c r="H1609" s="127">
        <v>4.25</v>
      </c>
      <c r="I1609" s="128">
        <v>4.081</v>
      </c>
      <c r="J1609" s="127">
        <v>4.166</v>
      </c>
      <c r="K1609" s="128">
        <v>4.348</v>
      </c>
      <c r="L1609" s="127">
        <v>4.179</v>
      </c>
      <c r="M1609" s="128">
        <v>4.264</v>
      </c>
      <c r="N1609" s="127">
        <v>4.447</v>
      </c>
      <c r="O1609" s="128">
        <v>4.278</v>
      </c>
      <c r="P1609" s="127">
        <v>4.362</v>
      </c>
      <c r="Q1609" s="128">
        <v>4.706</v>
      </c>
      <c r="R1609" s="127">
        <v>4.517</v>
      </c>
      <c r="S1609" s="127">
        <v>4.611</v>
      </c>
      <c r="T1609" s="127">
        <v>5.061</v>
      </c>
      <c r="U1609" s="127">
        <v>4.867</v>
      </c>
      <c r="V1609" s="127">
        <v>4.964</v>
      </c>
      <c r="W1609" s="127">
        <v>5.339</v>
      </c>
      <c r="X1609" s="127">
        <v>5.139</v>
      </c>
      <c r="Y1609" s="127">
        <v>5.239</v>
      </c>
      <c r="Z1609" s="127"/>
      <c r="AA1609" s="127"/>
      <c r="AB1609" s="127"/>
      <c r="AC1609" s="127"/>
      <c r="AD1609" s="127"/>
      <c r="AE1609" s="127"/>
      <c r="AF1609" s="9">
        <f t="shared" si="1"/>
        <v>1609</v>
      </c>
    </row>
    <row r="1610" ht="15.75" customHeight="1">
      <c r="A1610" s="116">
        <v>43377.0</v>
      </c>
      <c r="B1610" s="126">
        <v>4.074</v>
      </c>
      <c r="C1610" s="127">
        <v>3.92</v>
      </c>
      <c r="D1610" s="127">
        <v>3.997</v>
      </c>
      <c r="E1610" s="128">
        <v>4.138</v>
      </c>
      <c r="F1610" s="127">
        <v>4.026</v>
      </c>
      <c r="G1610" s="128">
        <v>4.082</v>
      </c>
      <c r="H1610" s="127">
        <v>4.214</v>
      </c>
      <c r="I1610" s="128">
        <v>4.096</v>
      </c>
      <c r="J1610" s="127">
        <v>4.155</v>
      </c>
      <c r="K1610" s="128">
        <v>4.322</v>
      </c>
      <c r="L1610" s="127">
        <v>4.191</v>
      </c>
      <c r="M1610" s="128">
        <v>4.256</v>
      </c>
      <c r="N1610" s="127">
        <v>4.429</v>
      </c>
      <c r="O1610" s="128">
        <v>4.287</v>
      </c>
      <c r="P1610" s="127">
        <v>4.358</v>
      </c>
      <c r="Q1610" s="128">
        <v>4.706</v>
      </c>
      <c r="R1610" s="127">
        <v>4.517</v>
      </c>
      <c r="S1610" s="127">
        <v>4.611</v>
      </c>
      <c r="T1610" s="127">
        <v>5.05</v>
      </c>
      <c r="U1610" s="127">
        <v>4.856</v>
      </c>
      <c r="V1610" s="127">
        <v>4.953</v>
      </c>
      <c r="W1610" s="127">
        <v>5.322</v>
      </c>
      <c r="X1610" s="127">
        <v>5.122</v>
      </c>
      <c r="Y1610" s="127">
        <v>5.222</v>
      </c>
      <c r="Z1610" s="127"/>
      <c r="AA1610" s="127"/>
      <c r="AB1610" s="127"/>
      <c r="AC1610" s="127"/>
      <c r="AD1610" s="127"/>
      <c r="AE1610" s="127"/>
      <c r="AF1610" s="9">
        <f t="shared" si="1"/>
        <v>1610</v>
      </c>
    </row>
    <row r="1611" ht="15.75" customHeight="1">
      <c r="A1611" s="116">
        <v>43376.0</v>
      </c>
      <c r="B1611" s="126">
        <v>4.07</v>
      </c>
      <c r="C1611" s="127">
        <v>3.909</v>
      </c>
      <c r="D1611" s="127">
        <v>3.989</v>
      </c>
      <c r="E1611" s="128">
        <v>4.121</v>
      </c>
      <c r="F1611" s="127">
        <v>3.981</v>
      </c>
      <c r="G1611" s="128">
        <v>4.051</v>
      </c>
      <c r="H1611" s="127">
        <v>4.239</v>
      </c>
      <c r="I1611" s="128">
        <v>4.062</v>
      </c>
      <c r="J1611" s="127">
        <v>4.151</v>
      </c>
      <c r="K1611" s="128">
        <v>4.333</v>
      </c>
      <c r="L1611" s="127">
        <v>4.171</v>
      </c>
      <c r="M1611" s="128">
        <v>4.252</v>
      </c>
      <c r="N1611" s="127">
        <v>4.428</v>
      </c>
      <c r="O1611" s="128">
        <v>4.279</v>
      </c>
      <c r="P1611" s="127">
        <v>4.353</v>
      </c>
      <c r="Q1611" s="128">
        <v>4.706</v>
      </c>
      <c r="R1611" s="127">
        <v>4.517</v>
      </c>
      <c r="S1611" s="127">
        <v>4.611</v>
      </c>
      <c r="T1611" s="127">
        <v>5.061</v>
      </c>
      <c r="U1611" s="127">
        <v>4.867</v>
      </c>
      <c r="V1611" s="127">
        <v>4.964</v>
      </c>
      <c r="W1611" s="127">
        <v>5.333</v>
      </c>
      <c r="X1611" s="127">
        <v>5.133</v>
      </c>
      <c r="Y1611" s="127">
        <v>5.233</v>
      </c>
      <c r="Z1611" s="127"/>
      <c r="AA1611" s="127"/>
      <c r="AB1611" s="127"/>
      <c r="AC1611" s="127"/>
      <c r="AD1611" s="127"/>
      <c r="AE1611" s="127"/>
      <c r="AF1611" s="9">
        <f t="shared" si="1"/>
        <v>1611</v>
      </c>
    </row>
    <row r="1612" ht="15.75" customHeight="1">
      <c r="A1612" s="116">
        <v>43375.0</v>
      </c>
      <c r="B1612" s="126">
        <v>4.118</v>
      </c>
      <c r="C1612" s="127">
        <v>3.967</v>
      </c>
      <c r="D1612" s="127">
        <v>4.042</v>
      </c>
      <c r="E1612" s="128">
        <v>4.206</v>
      </c>
      <c r="F1612" s="127">
        <v>4.032</v>
      </c>
      <c r="G1612" s="128">
        <v>4.119</v>
      </c>
      <c r="H1612" s="127">
        <v>4.272</v>
      </c>
      <c r="I1612" s="128">
        <v>4.118</v>
      </c>
      <c r="J1612" s="127">
        <v>4.195</v>
      </c>
      <c r="K1612" s="128">
        <v>4.37</v>
      </c>
      <c r="L1612" s="127">
        <v>4.218</v>
      </c>
      <c r="M1612" s="128">
        <v>4.294</v>
      </c>
      <c r="N1612" s="127">
        <v>4.468</v>
      </c>
      <c r="O1612" s="128">
        <v>4.318</v>
      </c>
      <c r="P1612" s="127">
        <v>4.393</v>
      </c>
      <c r="Q1612" s="128">
        <v>4.689</v>
      </c>
      <c r="R1612" s="127">
        <v>4.511</v>
      </c>
      <c r="S1612" s="127">
        <v>4.6</v>
      </c>
      <c r="T1612" s="127">
        <v>5.05</v>
      </c>
      <c r="U1612" s="127">
        <v>4.856</v>
      </c>
      <c r="V1612" s="127">
        <v>4.953</v>
      </c>
      <c r="W1612" s="127">
        <v>5.333</v>
      </c>
      <c r="X1612" s="127">
        <v>5.133</v>
      </c>
      <c r="Y1612" s="127">
        <v>5.233</v>
      </c>
      <c r="Z1612" s="127"/>
      <c r="AA1612" s="127"/>
      <c r="AB1612" s="127"/>
      <c r="AC1612" s="127"/>
      <c r="AD1612" s="127"/>
      <c r="AE1612" s="127"/>
      <c r="AF1612" s="9">
        <f t="shared" si="1"/>
        <v>1612</v>
      </c>
    </row>
    <row r="1613" ht="15.75" customHeight="1">
      <c r="A1613" s="116">
        <v>43374.0</v>
      </c>
      <c r="B1613" s="126">
        <v>4.127</v>
      </c>
      <c r="C1613" s="127">
        <v>3.968</v>
      </c>
      <c r="D1613" s="127">
        <v>4.047</v>
      </c>
      <c r="E1613" s="128">
        <v>4.214</v>
      </c>
      <c r="F1613" s="127">
        <v>4.032</v>
      </c>
      <c r="G1613" s="128">
        <v>4.123</v>
      </c>
      <c r="H1613" s="127">
        <v>4.312</v>
      </c>
      <c r="I1613" s="128">
        <v>4.109</v>
      </c>
      <c r="J1613" s="127">
        <v>4.211</v>
      </c>
      <c r="K1613" s="128">
        <v>4.393</v>
      </c>
      <c r="L1613" s="127">
        <v>4.21</v>
      </c>
      <c r="M1613" s="128">
        <v>4.302</v>
      </c>
      <c r="N1613" s="127">
        <v>4.474</v>
      </c>
      <c r="O1613" s="128">
        <v>4.311</v>
      </c>
      <c r="P1613" s="127">
        <v>4.393</v>
      </c>
      <c r="Q1613" s="128">
        <v>4.694</v>
      </c>
      <c r="R1613" s="127">
        <v>4.506</v>
      </c>
      <c r="S1613" s="127">
        <v>4.6</v>
      </c>
      <c r="T1613" s="127">
        <v>5.05</v>
      </c>
      <c r="U1613" s="127">
        <v>4.856</v>
      </c>
      <c r="V1613" s="127">
        <v>4.953</v>
      </c>
      <c r="W1613" s="127">
        <v>5.333</v>
      </c>
      <c r="X1613" s="127">
        <v>5.133</v>
      </c>
      <c r="Y1613" s="127">
        <v>5.233</v>
      </c>
      <c r="Z1613" s="127"/>
      <c r="AA1613" s="127"/>
      <c r="AB1613" s="127"/>
      <c r="AC1613" s="127"/>
      <c r="AD1613" s="127"/>
      <c r="AE1613" s="127"/>
      <c r="AF1613" s="9">
        <f t="shared" si="1"/>
        <v>1613</v>
      </c>
    </row>
    <row r="1614" ht="15.75" customHeight="1">
      <c r="A1614" s="116">
        <v>43371.0</v>
      </c>
      <c r="B1614" s="126">
        <v>4.113</v>
      </c>
      <c r="C1614" s="127">
        <v>3.984</v>
      </c>
      <c r="D1614" s="127">
        <v>4.049</v>
      </c>
      <c r="E1614" s="128">
        <v>4.213</v>
      </c>
      <c r="F1614" s="127">
        <v>4.038</v>
      </c>
      <c r="G1614" s="128">
        <v>4.126</v>
      </c>
      <c r="H1614" s="127">
        <v>4.306</v>
      </c>
      <c r="I1614" s="128">
        <v>4.129</v>
      </c>
      <c r="J1614" s="127">
        <v>4.217</v>
      </c>
      <c r="K1614" s="128">
        <v>4.39</v>
      </c>
      <c r="L1614" s="127">
        <v>4.218</v>
      </c>
      <c r="M1614" s="128">
        <v>4.304</v>
      </c>
      <c r="N1614" s="127">
        <v>4.474</v>
      </c>
      <c r="O1614" s="128">
        <v>4.308</v>
      </c>
      <c r="P1614" s="127">
        <v>4.391</v>
      </c>
      <c r="Q1614" s="128">
        <v>4.7</v>
      </c>
      <c r="R1614" s="127">
        <v>4.511</v>
      </c>
      <c r="S1614" s="127">
        <v>4.606</v>
      </c>
      <c r="T1614" s="127">
        <v>5.05</v>
      </c>
      <c r="U1614" s="127">
        <v>4.867</v>
      </c>
      <c r="V1614" s="127">
        <v>4.958</v>
      </c>
      <c r="W1614" s="127">
        <v>5.322</v>
      </c>
      <c r="X1614" s="127">
        <v>5.122</v>
      </c>
      <c r="Y1614" s="127">
        <v>5.222</v>
      </c>
      <c r="Z1614" s="127"/>
      <c r="AA1614" s="127"/>
      <c r="AB1614" s="127"/>
      <c r="AC1614" s="127"/>
      <c r="AD1614" s="127"/>
      <c r="AE1614" s="127"/>
      <c r="AF1614" s="9">
        <f t="shared" si="1"/>
        <v>1614</v>
      </c>
    </row>
    <row r="1615" ht="15.75" customHeight="1">
      <c r="A1615" s="116">
        <v>43370.0</v>
      </c>
      <c r="B1615" s="126">
        <v>4.032</v>
      </c>
      <c r="C1615" s="127">
        <v>3.896</v>
      </c>
      <c r="D1615" s="127">
        <v>3.964</v>
      </c>
      <c r="E1615" s="128">
        <v>4.119</v>
      </c>
      <c r="F1615" s="127">
        <v>3.948</v>
      </c>
      <c r="G1615" s="128">
        <v>4.033</v>
      </c>
      <c r="H1615" s="127">
        <v>4.21</v>
      </c>
      <c r="I1615" s="128">
        <v>4.036</v>
      </c>
      <c r="J1615" s="127">
        <v>4.123</v>
      </c>
      <c r="K1615" s="128">
        <v>4.315</v>
      </c>
      <c r="L1615" s="127">
        <v>4.135</v>
      </c>
      <c r="M1615" s="128">
        <v>4.225</v>
      </c>
      <c r="N1615" s="127">
        <v>4.42</v>
      </c>
      <c r="O1615" s="128">
        <v>4.234</v>
      </c>
      <c r="P1615" s="127">
        <v>4.327</v>
      </c>
      <c r="Q1615" s="128">
        <v>4.689</v>
      </c>
      <c r="R1615" s="127">
        <v>4.5</v>
      </c>
      <c r="S1615" s="127">
        <v>4.594</v>
      </c>
      <c r="T1615" s="127">
        <v>5.05</v>
      </c>
      <c r="U1615" s="127">
        <v>4.867</v>
      </c>
      <c r="V1615" s="127">
        <v>4.958</v>
      </c>
      <c r="W1615" s="127">
        <v>5.322</v>
      </c>
      <c r="X1615" s="127">
        <v>5.122</v>
      </c>
      <c r="Y1615" s="127">
        <v>5.222</v>
      </c>
      <c r="Z1615" s="127"/>
      <c r="AA1615" s="127"/>
      <c r="AB1615" s="127"/>
      <c r="AC1615" s="127"/>
      <c r="AD1615" s="127"/>
      <c r="AE1615" s="127"/>
      <c r="AF1615" s="9">
        <f t="shared" si="1"/>
        <v>1615</v>
      </c>
    </row>
    <row r="1616" ht="15.75" customHeight="1">
      <c r="A1616" s="116">
        <v>43369.0</v>
      </c>
      <c r="B1616" s="126">
        <v>4.029</v>
      </c>
      <c r="C1616" s="127">
        <v>3.863</v>
      </c>
      <c r="D1616" s="127">
        <v>3.946</v>
      </c>
      <c r="E1616" s="128">
        <v>4.099</v>
      </c>
      <c r="F1616" s="127">
        <v>3.941</v>
      </c>
      <c r="G1616" s="128">
        <v>4.02</v>
      </c>
      <c r="H1616" s="127">
        <v>4.188</v>
      </c>
      <c r="I1616" s="128">
        <v>4.004</v>
      </c>
      <c r="J1616" s="127">
        <v>4.096</v>
      </c>
      <c r="K1616" s="128">
        <v>4.294</v>
      </c>
      <c r="L1616" s="127">
        <v>4.109</v>
      </c>
      <c r="M1616" s="128">
        <v>4.202</v>
      </c>
      <c r="N1616" s="127">
        <v>4.401</v>
      </c>
      <c r="O1616" s="128">
        <v>4.213</v>
      </c>
      <c r="P1616" s="127">
        <v>4.307</v>
      </c>
      <c r="Q1616" s="128">
        <v>4.689</v>
      </c>
      <c r="R1616" s="127">
        <v>4.5</v>
      </c>
      <c r="S1616" s="127">
        <v>4.594</v>
      </c>
      <c r="T1616" s="127">
        <v>5.05</v>
      </c>
      <c r="U1616" s="127">
        <v>4.867</v>
      </c>
      <c r="V1616" s="127">
        <v>4.958</v>
      </c>
      <c r="W1616" s="127">
        <v>5.333</v>
      </c>
      <c r="X1616" s="127">
        <v>5.133</v>
      </c>
      <c r="Y1616" s="127">
        <v>5.233</v>
      </c>
      <c r="Z1616" s="127"/>
      <c r="AA1616" s="127"/>
      <c r="AB1616" s="127"/>
      <c r="AC1616" s="127"/>
      <c r="AD1616" s="127"/>
      <c r="AE1616" s="127"/>
      <c r="AF1616" s="9">
        <f t="shared" si="1"/>
        <v>1616</v>
      </c>
    </row>
    <row r="1617" ht="15.75" customHeight="1">
      <c r="A1617" s="116">
        <v>43368.0</v>
      </c>
      <c r="B1617" s="126">
        <v>4.08</v>
      </c>
      <c r="C1617" s="127">
        <v>3.931</v>
      </c>
      <c r="D1617" s="127">
        <v>4.006</v>
      </c>
      <c r="E1617" s="128">
        <v>4.163</v>
      </c>
      <c r="F1617" s="127">
        <v>4.019</v>
      </c>
      <c r="G1617" s="128">
        <v>4.091</v>
      </c>
      <c r="H1617" s="127">
        <v>4.273</v>
      </c>
      <c r="I1617" s="128">
        <v>4.099</v>
      </c>
      <c r="J1617" s="127">
        <v>4.186</v>
      </c>
      <c r="K1617" s="128">
        <v>4.368</v>
      </c>
      <c r="L1617" s="127">
        <v>4.198</v>
      </c>
      <c r="M1617" s="128">
        <v>4.283</v>
      </c>
      <c r="N1617" s="127">
        <v>4.463</v>
      </c>
      <c r="O1617" s="128">
        <v>4.297</v>
      </c>
      <c r="P1617" s="127">
        <v>4.38</v>
      </c>
      <c r="Q1617" s="128">
        <v>4.689</v>
      </c>
      <c r="R1617" s="127">
        <v>4.511</v>
      </c>
      <c r="S1617" s="127">
        <v>4.6</v>
      </c>
      <c r="T1617" s="127">
        <v>5.05</v>
      </c>
      <c r="U1617" s="127">
        <v>4.872</v>
      </c>
      <c r="V1617" s="127">
        <v>4.961</v>
      </c>
      <c r="W1617" s="127">
        <v>5.344</v>
      </c>
      <c r="X1617" s="127">
        <v>5.144</v>
      </c>
      <c r="Y1617" s="127">
        <v>5.244</v>
      </c>
      <c r="Z1617" s="127"/>
      <c r="AA1617" s="127"/>
      <c r="AB1617" s="127"/>
      <c r="AC1617" s="127"/>
      <c r="AD1617" s="127"/>
      <c r="AE1617" s="127"/>
      <c r="AF1617" s="9">
        <f t="shared" si="1"/>
        <v>1617</v>
      </c>
    </row>
    <row r="1618" ht="15.75" customHeight="1">
      <c r="A1618" s="116">
        <v>43367.0</v>
      </c>
      <c r="B1618" s="126">
        <v>4.069</v>
      </c>
      <c r="C1618" s="127">
        <v>3.921</v>
      </c>
      <c r="D1618" s="127">
        <v>3.995</v>
      </c>
      <c r="E1618" s="128">
        <v>4.158</v>
      </c>
      <c r="F1618" s="127">
        <v>3.997</v>
      </c>
      <c r="G1618" s="128">
        <v>4.077</v>
      </c>
      <c r="H1618" s="127">
        <v>4.251</v>
      </c>
      <c r="I1618" s="128">
        <v>4.086</v>
      </c>
      <c r="J1618" s="127">
        <v>4.168</v>
      </c>
      <c r="K1618" s="128">
        <v>4.356</v>
      </c>
      <c r="L1618" s="127">
        <v>4.185</v>
      </c>
      <c r="M1618" s="128">
        <v>4.27</v>
      </c>
      <c r="N1618" s="127">
        <v>4.46</v>
      </c>
      <c r="O1618" s="128">
        <v>4.284</v>
      </c>
      <c r="P1618" s="127">
        <v>4.372</v>
      </c>
      <c r="Q1618" s="128">
        <v>4.711</v>
      </c>
      <c r="R1618" s="127">
        <v>4.533</v>
      </c>
      <c r="S1618" s="127">
        <v>4.622</v>
      </c>
      <c r="T1618" s="127">
        <v>5.05</v>
      </c>
      <c r="U1618" s="127">
        <v>4.872</v>
      </c>
      <c r="V1618" s="127">
        <v>4.961</v>
      </c>
      <c r="W1618" s="127">
        <v>5.344</v>
      </c>
      <c r="X1618" s="127">
        <v>5.144</v>
      </c>
      <c r="Y1618" s="127">
        <v>5.244</v>
      </c>
      <c r="Z1618" s="127"/>
      <c r="AA1618" s="127"/>
      <c r="AB1618" s="127"/>
      <c r="AC1618" s="127"/>
      <c r="AD1618" s="127"/>
      <c r="AE1618" s="127"/>
      <c r="AF1618" s="9">
        <f t="shared" si="1"/>
        <v>1618</v>
      </c>
    </row>
    <row r="1619" ht="15.75" customHeight="1">
      <c r="A1619" s="116">
        <v>43364.0</v>
      </c>
      <c r="B1619" s="126">
        <v>4.116</v>
      </c>
      <c r="C1619" s="127">
        <v>3.942</v>
      </c>
      <c r="D1619" s="127">
        <v>4.029</v>
      </c>
      <c r="E1619" s="128">
        <v>4.188</v>
      </c>
      <c r="F1619" s="127">
        <v>4.028</v>
      </c>
      <c r="G1619" s="128">
        <v>4.108</v>
      </c>
      <c r="H1619" s="127">
        <v>4.302</v>
      </c>
      <c r="I1619" s="128">
        <v>4.101</v>
      </c>
      <c r="J1619" s="127">
        <v>4.202</v>
      </c>
      <c r="K1619" s="128">
        <v>4.387</v>
      </c>
      <c r="L1619" s="127">
        <v>4.198</v>
      </c>
      <c r="M1619" s="128">
        <v>4.293</v>
      </c>
      <c r="N1619" s="127">
        <v>4.471</v>
      </c>
      <c r="O1619" s="128">
        <v>4.296</v>
      </c>
      <c r="P1619" s="127">
        <v>4.383</v>
      </c>
      <c r="Q1619" s="128">
        <v>4.772</v>
      </c>
      <c r="R1619" s="127">
        <v>4.572</v>
      </c>
      <c r="S1619" s="127">
        <v>4.672</v>
      </c>
      <c r="T1619" s="127">
        <v>5.122</v>
      </c>
      <c r="U1619" s="127">
        <v>4.939</v>
      </c>
      <c r="V1619" s="127">
        <v>5.031</v>
      </c>
      <c r="W1619" s="127">
        <v>5.367</v>
      </c>
      <c r="X1619" s="127">
        <v>5.167</v>
      </c>
      <c r="Y1619" s="127">
        <v>5.267</v>
      </c>
      <c r="Z1619" s="127"/>
      <c r="AA1619" s="127"/>
      <c r="AB1619" s="127"/>
      <c r="AC1619" s="127"/>
      <c r="AD1619" s="127"/>
      <c r="AE1619" s="127"/>
      <c r="AF1619" s="9">
        <f t="shared" si="1"/>
        <v>1619</v>
      </c>
    </row>
    <row r="1620" ht="15.75" customHeight="1">
      <c r="A1620" s="116">
        <v>43363.0</v>
      </c>
      <c r="B1620" s="126">
        <v>4.069</v>
      </c>
      <c r="C1620" s="127">
        <v>3.903</v>
      </c>
      <c r="D1620" s="127">
        <v>3.986</v>
      </c>
      <c r="E1620" s="128">
        <v>4.164</v>
      </c>
      <c r="F1620" s="127">
        <v>4.002</v>
      </c>
      <c r="G1620" s="128">
        <v>4.083</v>
      </c>
      <c r="H1620" s="127">
        <v>4.296</v>
      </c>
      <c r="I1620" s="128">
        <v>4.112</v>
      </c>
      <c r="J1620" s="127">
        <v>4.204</v>
      </c>
      <c r="K1620" s="128">
        <v>4.383</v>
      </c>
      <c r="L1620" s="127">
        <v>4.197</v>
      </c>
      <c r="M1620" s="128">
        <v>4.29</v>
      </c>
      <c r="N1620" s="127">
        <v>4.47</v>
      </c>
      <c r="O1620" s="128">
        <v>4.281</v>
      </c>
      <c r="P1620" s="127">
        <v>4.376</v>
      </c>
      <c r="Q1620" s="128">
        <v>4.767</v>
      </c>
      <c r="R1620" s="127">
        <v>4.567</v>
      </c>
      <c r="S1620" s="127">
        <v>4.667</v>
      </c>
      <c r="T1620" s="127">
        <v>5.117</v>
      </c>
      <c r="U1620" s="127">
        <v>4.933</v>
      </c>
      <c r="V1620" s="127">
        <v>5.025</v>
      </c>
      <c r="W1620" s="127">
        <v>5.367</v>
      </c>
      <c r="X1620" s="127">
        <v>5.167</v>
      </c>
      <c r="Y1620" s="127">
        <v>5.267</v>
      </c>
      <c r="Z1620" s="127"/>
      <c r="AA1620" s="127"/>
      <c r="AB1620" s="127"/>
      <c r="AC1620" s="127"/>
      <c r="AD1620" s="127"/>
      <c r="AE1620" s="127"/>
      <c r="AF1620" s="9">
        <f t="shared" si="1"/>
        <v>1620</v>
      </c>
    </row>
    <row r="1621" ht="15.75" customHeight="1">
      <c r="A1621" s="116">
        <v>43362.0</v>
      </c>
      <c r="B1621" s="126">
        <v>4.066</v>
      </c>
      <c r="C1621" s="127">
        <v>3.874</v>
      </c>
      <c r="D1621" s="127">
        <v>3.97</v>
      </c>
      <c r="E1621" s="128">
        <v>4.13</v>
      </c>
      <c r="F1621" s="127">
        <v>4.006</v>
      </c>
      <c r="G1621" s="128">
        <v>4.068</v>
      </c>
      <c r="H1621" s="127">
        <v>4.232</v>
      </c>
      <c r="I1621" s="128">
        <v>4.061</v>
      </c>
      <c r="J1621" s="127">
        <v>4.147</v>
      </c>
      <c r="K1621" s="128">
        <v>4.344</v>
      </c>
      <c r="L1621" s="127">
        <v>4.169</v>
      </c>
      <c r="M1621" s="128">
        <v>4.257</v>
      </c>
      <c r="N1621" s="127">
        <v>4.457</v>
      </c>
      <c r="O1621" s="128">
        <v>4.278</v>
      </c>
      <c r="P1621" s="127">
        <v>4.367</v>
      </c>
      <c r="Q1621" s="128">
        <v>4.778</v>
      </c>
      <c r="R1621" s="127">
        <v>4.689</v>
      </c>
      <c r="S1621" s="127">
        <v>4.733</v>
      </c>
      <c r="T1621" s="127">
        <v>5.117</v>
      </c>
      <c r="U1621" s="127">
        <v>4.933</v>
      </c>
      <c r="V1621" s="127">
        <v>5.025</v>
      </c>
      <c r="W1621" s="127">
        <v>5.367</v>
      </c>
      <c r="X1621" s="127">
        <v>5.167</v>
      </c>
      <c r="Y1621" s="127">
        <v>5.267</v>
      </c>
      <c r="Z1621" s="127"/>
      <c r="AA1621" s="127"/>
      <c r="AB1621" s="127"/>
      <c r="AC1621" s="127"/>
      <c r="AD1621" s="127"/>
      <c r="AE1621" s="127"/>
      <c r="AF1621" s="9">
        <f t="shared" si="1"/>
        <v>1621</v>
      </c>
    </row>
    <row r="1622" ht="15.75" customHeight="1">
      <c r="A1622" s="116">
        <v>43361.0</v>
      </c>
      <c r="B1622" s="126">
        <v>4.07</v>
      </c>
      <c r="C1622" s="127">
        <v>3.883</v>
      </c>
      <c r="D1622" s="127">
        <v>3.977</v>
      </c>
      <c r="E1622" s="128">
        <v>4.176</v>
      </c>
      <c r="F1622" s="127">
        <v>4.006</v>
      </c>
      <c r="G1622" s="128">
        <v>4.091</v>
      </c>
      <c r="H1622" s="127">
        <v>4.249</v>
      </c>
      <c r="I1622" s="128">
        <v>4.087</v>
      </c>
      <c r="J1622" s="127">
        <v>4.168</v>
      </c>
      <c r="K1622" s="128">
        <v>4.364</v>
      </c>
      <c r="L1622" s="127">
        <v>4.18</v>
      </c>
      <c r="M1622" s="128">
        <v>4.272</v>
      </c>
      <c r="N1622" s="127">
        <v>4.479</v>
      </c>
      <c r="O1622" s="128">
        <v>4.273</v>
      </c>
      <c r="P1622" s="127">
        <v>4.376</v>
      </c>
      <c r="Q1622" s="128">
        <v>4.767</v>
      </c>
      <c r="R1622" s="127">
        <v>4.567</v>
      </c>
      <c r="S1622" s="127">
        <v>4.667</v>
      </c>
      <c r="T1622" s="127">
        <v>5.122</v>
      </c>
      <c r="U1622" s="127">
        <v>4.939</v>
      </c>
      <c r="V1622" s="127">
        <v>5.031</v>
      </c>
      <c r="W1622" s="127">
        <v>5.356</v>
      </c>
      <c r="X1622" s="127">
        <v>5.156</v>
      </c>
      <c r="Y1622" s="127">
        <v>5.256</v>
      </c>
      <c r="Z1622" s="127"/>
      <c r="AA1622" s="127"/>
      <c r="AB1622" s="127"/>
      <c r="AC1622" s="127"/>
      <c r="AD1622" s="127"/>
      <c r="AE1622" s="127"/>
      <c r="AF1622" s="9">
        <f t="shared" si="1"/>
        <v>1622</v>
      </c>
    </row>
    <row r="1623" ht="15.75" customHeight="1">
      <c r="A1623" s="116">
        <v>43360.0</v>
      </c>
      <c r="B1623" s="126">
        <v>3.957</v>
      </c>
      <c r="C1623" s="127">
        <v>3.781</v>
      </c>
      <c r="D1623" s="127">
        <v>3.869</v>
      </c>
      <c r="E1623" s="128">
        <v>4.078</v>
      </c>
      <c r="F1623" s="127">
        <v>3.894</v>
      </c>
      <c r="G1623" s="128">
        <v>3.986</v>
      </c>
      <c r="H1623" s="127">
        <v>4.178</v>
      </c>
      <c r="I1623" s="128">
        <v>4.007</v>
      </c>
      <c r="J1623" s="127">
        <v>4.092</v>
      </c>
      <c r="K1623" s="128">
        <v>4.282</v>
      </c>
      <c r="L1623" s="127">
        <v>4.098</v>
      </c>
      <c r="M1623" s="128">
        <v>4.19</v>
      </c>
      <c r="N1623" s="127">
        <v>4.387</v>
      </c>
      <c r="O1623" s="128">
        <v>4.19</v>
      </c>
      <c r="P1623" s="127">
        <v>4.288</v>
      </c>
      <c r="Q1623" s="128">
        <v>4.706</v>
      </c>
      <c r="R1623" s="127">
        <v>4.517</v>
      </c>
      <c r="S1623" s="127">
        <v>4.611</v>
      </c>
      <c r="T1623" s="127">
        <v>5.061</v>
      </c>
      <c r="U1623" s="127">
        <v>4.878</v>
      </c>
      <c r="V1623" s="127">
        <v>4.969</v>
      </c>
      <c r="W1623" s="127">
        <v>5.317</v>
      </c>
      <c r="X1623" s="127">
        <v>5.117</v>
      </c>
      <c r="Y1623" s="127">
        <v>5.217</v>
      </c>
      <c r="Z1623" s="127"/>
      <c r="AA1623" s="127"/>
      <c r="AB1623" s="127"/>
      <c r="AC1623" s="127"/>
      <c r="AD1623" s="127"/>
      <c r="AE1623" s="127"/>
      <c r="AF1623" s="9">
        <f t="shared" si="1"/>
        <v>1623</v>
      </c>
    </row>
    <row r="1624" ht="15.75" customHeight="1">
      <c r="A1624" s="116">
        <v>43357.0</v>
      </c>
      <c r="B1624" s="126">
        <v>3.891</v>
      </c>
      <c r="C1624" s="127">
        <v>3.696</v>
      </c>
      <c r="D1624" s="127">
        <v>3.793</v>
      </c>
      <c r="E1624" s="128">
        <v>3.986</v>
      </c>
      <c r="F1624" s="127">
        <v>3.739</v>
      </c>
      <c r="G1624" s="128">
        <v>3.862</v>
      </c>
      <c r="H1624" s="127">
        <v>4.061</v>
      </c>
      <c r="I1624" s="128">
        <v>3.844</v>
      </c>
      <c r="J1624" s="127">
        <v>3.953</v>
      </c>
      <c r="K1624" s="128">
        <v>4.179</v>
      </c>
      <c r="L1624" s="127">
        <v>3.953</v>
      </c>
      <c r="M1624" s="128">
        <v>4.066</v>
      </c>
      <c r="N1624" s="127">
        <v>4.298</v>
      </c>
      <c r="O1624" s="128">
        <v>4.062</v>
      </c>
      <c r="P1624" s="127">
        <v>4.18</v>
      </c>
      <c r="Q1624" s="128">
        <v>4.75</v>
      </c>
      <c r="R1624" s="127">
        <v>4.539</v>
      </c>
      <c r="S1624" s="127">
        <v>4.644</v>
      </c>
      <c r="T1624" s="127">
        <v>5.083</v>
      </c>
      <c r="U1624" s="127">
        <v>4.889</v>
      </c>
      <c r="V1624" s="127">
        <v>4.986</v>
      </c>
      <c r="W1624" s="127">
        <v>5.35</v>
      </c>
      <c r="X1624" s="127">
        <v>5.161</v>
      </c>
      <c r="Y1624" s="127">
        <v>5.256</v>
      </c>
      <c r="Z1624" s="127"/>
      <c r="AA1624" s="127"/>
      <c r="AB1624" s="127"/>
      <c r="AC1624" s="127"/>
      <c r="AD1624" s="127"/>
      <c r="AE1624" s="127"/>
      <c r="AF1624" s="9">
        <f t="shared" si="1"/>
        <v>1624</v>
      </c>
    </row>
    <row r="1625" ht="15.75" customHeight="1">
      <c r="A1625" s="116">
        <v>43356.0</v>
      </c>
      <c r="B1625" s="126">
        <v>4.099</v>
      </c>
      <c r="C1625" s="127">
        <v>3.874</v>
      </c>
      <c r="D1625" s="127">
        <v>3.987</v>
      </c>
      <c r="E1625" s="128">
        <v>4.158</v>
      </c>
      <c r="F1625" s="127">
        <v>3.962</v>
      </c>
      <c r="G1625" s="128">
        <v>4.06</v>
      </c>
      <c r="H1625" s="127">
        <v>4.207</v>
      </c>
      <c r="I1625" s="128">
        <v>4.001</v>
      </c>
      <c r="J1625" s="127">
        <v>4.104</v>
      </c>
      <c r="K1625" s="128">
        <v>4.372</v>
      </c>
      <c r="L1625" s="127">
        <v>4.155</v>
      </c>
      <c r="M1625" s="128">
        <v>4.263</v>
      </c>
      <c r="N1625" s="127">
        <v>4.537</v>
      </c>
      <c r="O1625" s="128">
        <v>4.309</v>
      </c>
      <c r="P1625" s="127">
        <v>4.423</v>
      </c>
      <c r="Q1625" s="128">
        <v>4.848</v>
      </c>
      <c r="R1625" s="127">
        <v>4.644</v>
      </c>
      <c r="S1625" s="127">
        <v>4.746</v>
      </c>
      <c r="T1625" s="127">
        <v>5.144</v>
      </c>
      <c r="U1625" s="127">
        <v>4.956</v>
      </c>
      <c r="V1625" s="127">
        <v>5.05</v>
      </c>
      <c r="W1625" s="127">
        <v>5.378</v>
      </c>
      <c r="X1625" s="127">
        <v>5.183</v>
      </c>
      <c r="Y1625" s="127">
        <v>5.281</v>
      </c>
      <c r="Z1625" s="127"/>
      <c r="AA1625" s="127"/>
      <c r="AB1625" s="127"/>
      <c r="AC1625" s="127"/>
      <c r="AD1625" s="127"/>
      <c r="AE1625" s="127"/>
      <c r="AF1625" s="9">
        <f t="shared" si="1"/>
        <v>1625</v>
      </c>
    </row>
    <row r="1626" ht="15.75" customHeight="1">
      <c r="A1626" s="116">
        <v>43355.0</v>
      </c>
      <c r="B1626" s="126">
        <v>4.13</v>
      </c>
      <c r="C1626" s="127">
        <v>3.956</v>
      </c>
      <c r="D1626" s="127">
        <v>4.043</v>
      </c>
      <c r="E1626" s="128">
        <v>4.208</v>
      </c>
      <c r="F1626" s="127">
        <v>4.053</v>
      </c>
      <c r="G1626" s="128">
        <v>4.131</v>
      </c>
      <c r="H1626" s="127">
        <v>4.347</v>
      </c>
      <c r="I1626" s="128">
        <v>4.127</v>
      </c>
      <c r="J1626" s="127">
        <v>4.237</v>
      </c>
      <c r="K1626" s="128">
        <v>4.476</v>
      </c>
      <c r="L1626" s="127">
        <v>4.266</v>
      </c>
      <c r="M1626" s="128">
        <v>4.371</v>
      </c>
      <c r="N1626" s="127">
        <v>4.604</v>
      </c>
      <c r="O1626" s="128">
        <v>4.404</v>
      </c>
      <c r="P1626" s="127">
        <v>4.504</v>
      </c>
      <c r="Q1626" s="128">
        <v>4.881</v>
      </c>
      <c r="R1626" s="127">
        <v>4.661</v>
      </c>
      <c r="S1626" s="127">
        <v>4.771</v>
      </c>
      <c r="T1626" s="127">
        <v>5.172</v>
      </c>
      <c r="U1626" s="127">
        <v>4.972</v>
      </c>
      <c r="V1626" s="127">
        <v>5.072</v>
      </c>
      <c r="W1626" s="127">
        <v>5.383</v>
      </c>
      <c r="X1626" s="127">
        <v>5.189</v>
      </c>
      <c r="Y1626" s="127">
        <v>5.286</v>
      </c>
      <c r="Z1626" s="127"/>
      <c r="AA1626" s="127"/>
      <c r="AB1626" s="127"/>
      <c r="AC1626" s="127"/>
      <c r="AD1626" s="127"/>
      <c r="AE1626" s="127"/>
      <c r="AF1626" s="9">
        <f t="shared" si="1"/>
        <v>1626</v>
      </c>
    </row>
    <row r="1627" ht="15.75" customHeight="1">
      <c r="A1627" s="116">
        <v>43354.0</v>
      </c>
      <c r="B1627" s="126">
        <v>4.272</v>
      </c>
      <c r="C1627" s="127">
        <v>4.056</v>
      </c>
      <c r="D1627" s="127">
        <v>4.164</v>
      </c>
      <c r="E1627" s="128">
        <v>4.347</v>
      </c>
      <c r="F1627" s="127">
        <v>4.154</v>
      </c>
      <c r="G1627" s="128">
        <v>4.251</v>
      </c>
      <c r="H1627" s="127">
        <v>4.444</v>
      </c>
      <c r="I1627" s="128">
        <v>4.217</v>
      </c>
      <c r="J1627" s="127">
        <v>4.331</v>
      </c>
      <c r="K1627" s="128">
        <v>4.581</v>
      </c>
      <c r="L1627" s="127">
        <v>4.37</v>
      </c>
      <c r="M1627" s="128">
        <v>4.475</v>
      </c>
      <c r="N1627" s="127">
        <v>4.717</v>
      </c>
      <c r="O1627" s="128">
        <v>4.523</v>
      </c>
      <c r="P1627" s="127">
        <v>4.62</v>
      </c>
      <c r="Q1627" s="128">
        <v>4.95</v>
      </c>
      <c r="R1627" s="127">
        <v>4.739</v>
      </c>
      <c r="S1627" s="127">
        <v>4.844</v>
      </c>
      <c r="T1627" s="127">
        <v>5.206</v>
      </c>
      <c r="U1627" s="127">
        <v>5.006</v>
      </c>
      <c r="V1627" s="127">
        <v>5.106</v>
      </c>
      <c r="W1627" s="127">
        <v>5.428</v>
      </c>
      <c r="X1627" s="127">
        <v>5.228</v>
      </c>
      <c r="Y1627" s="127">
        <v>5.328</v>
      </c>
      <c r="Z1627" s="127"/>
      <c r="AA1627" s="127"/>
      <c r="AB1627" s="127"/>
      <c r="AC1627" s="127"/>
      <c r="AD1627" s="127"/>
      <c r="AE1627" s="127"/>
      <c r="AF1627" s="9">
        <f t="shared" si="1"/>
        <v>1627</v>
      </c>
    </row>
    <row r="1628" ht="15.75" customHeight="1">
      <c r="A1628" s="116">
        <v>43353.0</v>
      </c>
      <c r="B1628" s="126">
        <v>4.398</v>
      </c>
      <c r="C1628" s="127">
        <v>4.202</v>
      </c>
      <c r="D1628" s="127">
        <v>4.3</v>
      </c>
      <c r="E1628" s="128">
        <v>4.507</v>
      </c>
      <c r="F1628" s="127">
        <v>4.284</v>
      </c>
      <c r="G1628" s="128">
        <v>4.396</v>
      </c>
      <c r="H1628" s="127">
        <v>4.607</v>
      </c>
      <c r="I1628" s="128">
        <v>4.381</v>
      </c>
      <c r="J1628" s="127">
        <v>4.494</v>
      </c>
      <c r="K1628" s="128">
        <v>4.723</v>
      </c>
      <c r="L1628" s="127">
        <v>4.518</v>
      </c>
      <c r="M1628" s="128">
        <v>4.621</v>
      </c>
      <c r="N1628" s="127">
        <v>4.839</v>
      </c>
      <c r="O1628" s="128">
        <v>4.656</v>
      </c>
      <c r="P1628" s="127">
        <v>4.747</v>
      </c>
      <c r="Q1628" s="128">
        <v>4.994</v>
      </c>
      <c r="R1628" s="127">
        <v>4.75</v>
      </c>
      <c r="S1628" s="127">
        <v>4.872</v>
      </c>
      <c r="T1628" s="127">
        <v>5.211</v>
      </c>
      <c r="U1628" s="127">
        <v>5.011</v>
      </c>
      <c r="V1628" s="127">
        <v>5.111</v>
      </c>
      <c r="W1628" s="127">
        <v>5.428</v>
      </c>
      <c r="X1628" s="127">
        <v>5.228</v>
      </c>
      <c r="Y1628" s="127">
        <v>5.328</v>
      </c>
      <c r="Z1628" s="127"/>
      <c r="AA1628" s="127"/>
      <c r="AB1628" s="127"/>
      <c r="AC1628" s="127"/>
      <c r="AD1628" s="127"/>
      <c r="AE1628" s="127"/>
      <c r="AF1628" s="9">
        <f t="shared" si="1"/>
        <v>1628</v>
      </c>
    </row>
    <row r="1629" ht="15.75" customHeight="1">
      <c r="A1629" s="116">
        <v>43350.0</v>
      </c>
      <c r="B1629" s="126">
        <v>4.392</v>
      </c>
      <c r="C1629" s="127">
        <v>4.198</v>
      </c>
      <c r="D1629" s="127">
        <v>4.295</v>
      </c>
      <c r="E1629" s="128">
        <v>4.503</v>
      </c>
      <c r="F1629" s="127">
        <v>4.276</v>
      </c>
      <c r="G1629" s="128">
        <v>4.389</v>
      </c>
      <c r="H1629" s="127">
        <v>4.614</v>
      </c>
      <c r="I1629" s="128">
        <v>4.364</v>
      </c>
      <c r="J1629" s="127">
        <v>4.489</v>
      </c>
      <c r="K1629" s="128">
        <v>4.743</v>
      </c>
      <c r="L1629" s="127">
        <v>4.517</v>
      </c>
      <c r="M1629" s="128">
        <v>4.63</v>
      </c>
      <c r="N1629" s="127">
        <v>4.872</v>
      </c>
      <c r="O1629" s="128">
        <v>4.67</v>
      </c>
      <c r="P1629" s="127">
        <v>4.771</v>
      </c>
      <c r="Q1629" s="128">
        <v>4.994</v>
      </c>
      <c r="R1629" s="127">
        <v>4.75</v>
      </c>
      <c r="S1629" s="127">
        <v>4.872</v>
      </c>
      <c r="T1629" s="127">
        <v>5.228</v>
      </c>
      <c r="U1629" s="127">
        <v>5.017</v>
      </c>
      <c r="V1629" s="127">
        <v>5.122</v>
      </c>
      <c r="W1629" s="127">
        <v>5.433</v>
      </c>
      <c r="X1629" s="127">
        <v>5.233</v>
      </c>
      <c r="Y1629" s="127">
        <v>5.333</v>
      </c>
      <c r="Z1629" s="127"/>
      <c r="AA1629" s="127"/>
      <c r="AB1629" s="127"/>
      <c r="AC1629" s="127"/>
      <c r="AD1629" s="127"/>
      <c r="AE1629" s="127"/>
      <c r="AF1629" s="9">
        <f t="shared" si="1"/>
        <v>1629</v>
      </c>
    </row>
    <row r="1630" ht="15.75" customHeight="1">
      <c r="A1630" s="116">
        <v>43349.0</v>
      </c>
      <c r="B1630" s="126">
        <v>4.363</v>
      </c>
      <c r="C1630" s="127">
        <v>4.151</v>
      </c>
      <c r="D1630" s="127">
        <v>4.257</v>
      </c>
      <c r="E1630" s="128">
        <v>4.472</v>
      </c>
      <c r="F1630" s="127">
        <v>4.256</v>
      </c>
      <c r="G1630" s="128">
        <v>4.364</v>
      </c>
      <c r="H1630" s="127">
        <v>4.572</v>
      </c>
      <c r="I1630" s="128">
        <v>4.367</v>
      </c>
      <c r="J1630" s="127">
        <v>4.469</v>
      </c>
      <c r="K1630" s="128">
        <v>4.716</v>
      </c>
      <c r="L1630" s="127">
        <v>4.499</v>
      </c>
      <c r="M1630" s="128">
        <v>4.607</v>
      </c>
      <c r="N1630" s="127">
        <v>4.859</v>
      </c>
      <c r="O1630" s="128">
        <v>4.631</v>
      </c>
      <c r="P1630" s="127">
        <v>4.745</v>
      </c>
      <c r="Q1630" s="128">
        <v>4.992</v>
      </c>
      <c r="R1630" s="127">
        <v>4.748</v>
      </c>
      <c r="S1630" s="127">
        <v>4.87</v>
      </c>
      <c r="T1630" s="127">
        <v>5.222</v>
      </c>
      <c r="U1630" s="127">
        <v>5.011</v>
      </c>
      <c r="V1630" s="127">
        <v>5.117</v>
      </c>
      <c r="W1630" s="127">
        <v>5.422</v>
      </c>
      <c r="X1630" s="127">
        <v>5.233</v>
      </c>
      <c r="Y1630" s="127">
        <v>5.328</v>
      </c>
      <c r="Z1630" s="127"/>
      <c r="AA1630" s="127"/>
      <c r="AB1630" s="127"/>
      <c r="AC1630" s="127"/>
      <c r="AD1630" s="127"/>
      <c r="AE1630" s="127"/>
      <c r="AF1630" s="9">
        <f t="shared" si="1"/>
        <v>1630</v>
      </c>
    </row>
    <row r="1631" ht="15.75" customHeight="1">
      <c r="A1631" s="116">
        <v>43348.0</v>
      </c>
      <c r="B1631" s="126">
        <v>4.268</v>
      </c>
      <c r="C1631" s="127">
        <v>4.064</v>
      </c>
      <c r="D1631" s="127">
        <v>4.166</v>
      </c>
      <c r="E1631" s="128">
        <v>4.421</v>
      </c>
      <c r="F1631" s="127">
        <v>4.229</v>
      </c>
      <c r="G1631" s="128">
        <v>4.325</v>
      </c>
      <c r="H1631" s="127">
        <v>4.538</v>
      </c>
      <c r="I1631" s="128">
        <v>4.326</v>
      </c>
      <c r="J1631" s="127">
        <v>4.432</v>
      </c>
      <c r="K1631" s="128">
        <v>4.667</v>
      </c>
      <c r="L1631" s="127">
        <v>4.454</v>
      </c>
      <c r="M1631" s="128">
        <v>4.56</v>
      </c>
      <c r="N1631" s="127">
        <v>4.796</v>
      </c>
      <c r="O1631" s="128">
        <v>4.582</v>
      </c>
      <c r="P1631" s="127">
        <v>4.689</v>
      </c>
      <c r="Q1631" s="128">
        <v>4.944</v>
      </c>
      <c r="R1631" s="127">
        <v>4.728</v>
      </c>
      <c r="S1631" s="127">
        <v>4.836</v>
      </c>
      <c r="T1631" s="127">
        <v>5.189</v>
      </c>
      <c r="U1631" s="127">
        <v>4.989</v>
      </c>
      <c r="V1631" s="127">
        <v>5.089</v>
      </c>
      <c r="W1631" s="127">
        <v>5.428</v>
      </c>
      <c r="X1631" s="127">
        <v>5.244</v>
      </c>
      <c r="Y1631" s="127">
        <v>5.336</v>
      </c>
      <c r="Z1631" s="127"/>
      <c r="AA1631" s="127"/>
      <c r="AB1631" s="127"/>
      <c r="AC1631" s="127"/>
      <c r="AD1631" s="127"/>
      <c r="AE1631" s="127"/>
      <c r="AF1631" s="9">
        <f t="shared" si="1"/>
        <v>1631</v>
      </c>
    </row>
    <row r="1632" ht="15.75" customHeight="1">
      <c r="A1632" s="116">
        <v>43347.0</v>
      </c>
      <c r="B1632" s="126">
        <v>4.259</v>
      </c>
      <c r="C1632" s="127">
        <v>4.042</v>
      </c>
      <c r="D1632" s="127">
        <v>4.151</v>
      </c>
      <c r="E1632" s="128">
        <v>4.411</v>
      </c>
      <c r="F1632" s="127">
        <v>4.212</v>
      </c>
      <c r="G1632" s="128">
        <v>4.312</v>
      </c>
      <c r="H1632" s="127">
        <v>4.532</v>
      </c>
      <c r="I1632" s="128">
        <v>4.316</v>
      </c>
      <c r="J1632" s="127">
        <v>4.424</v>
      </c>
      <c r="K1632" s="128">
        <v>4.663</v>
      </c>
      <c r="L1632" s="127">
        <v>4.445</v>
      </c>
      <c r="M1632" s="128">
        <v>4.554</v>
      </c>
      <c r="N1632" s="127">
        <v>4.793</v>
      </c>
      <c r="O1632" s="128">
        <v>4.574</v>
      </c>
      <c r="P1632" s="127">
        <v>4.684</v>
      </c>
      <c r="Q1632" s="128">
        <v>4.967</v>
      </c>
      <c r="R1632" s="127">
        <v>4.728</v>
      </c>
      <c r="S1632" s="127">
        <v>4.847</v>
      </c>
      <c r="T1632" s="127">
        <v>5.211</v>
      </c>
      <c r="U1632" s="127">
        <v>5.011</v>
      </c>
      <c r="V1632" s="127">
        <v>5.111</v>
      </c>
      <c r="W1632" s="127">
        <v>5.422</v>
      </c>
      <c r="X1632" s="127">
        <v>5.233</v>
      </c>
      <c r="Y1632" s="127">
        <v>5.328</v>
      </c>
      <c r="Z1632" s="127"/>
      <c r="AA1632" s="127"/>
      <c r="AB1632" s="127"/>
      <c r="AC1632" s="127"/>
      <c r="AD1632" s="127"/>
      <c r="AE1632" s="127"/>
      <c r="AF1632" s="9">
        <f t="shared" si="1"/>
        <v>1632</v>
      </c>
    </row>
    <row r="1633" ht="15.75" customHeight="1">
      <c r="A1633" s="116">
        <v>43343.0</v>
      </c>
      <c r="B1633" s="126">
        <v>4.238</v>
      </c>
      <c r="C1633" s="127">
        <v>4.031</v>
      </c>
      <c r="D1633" s="127">
        <v>4.134</v>
      </c>
      <c r="E1633" s="128">
        <v>4.407</v>
      </c>
      <c r="F1633" s="127">
        <v>4.211</v>
      </c>
      <c r="G1633" s="128">
        <v>4.309</v>
      </c>
      <c r="H1633" s="127">
        <v>4.503</v>
      </c>
      <c r="I1633" s="128">
        <v>4.312</v>
      </c>
      <c r="J1633" s="127">
        <v>4.408</v>
      </c>
      <c r="K1633" s="128">
        <v>4.652</v>
      </c>
      <c r="L1633" s="127">
        <v>4.441</v>
      </c>
      <c r="M1633" s="128">
        <v>4.546</v>
      </c>
      <c r="N1633" s="127">
        <v>4.8</v>
      </c>
      <c r="O1633" s="128">
        <v>4.569</v>
      </c>
      <c r="P1633" s="127">
        <v>4.684</v>
      </c>
      <c r="Q1633" s="128">
        <v>4.956</v>
      </c>
      <c r="R1633" s="127">
        <v>4.717</v>
      </c>
      <c r="S1633" s="127">
        <v>4.836</v>
      </c>
      <c r="T1633" s="127">
        <v>5.194</v>
      </c>
      <c r="U1633" s="127">
        <v>5.006</v>
      </c>
      <c r="V1633" s="127">
        <v>5.1</v>
      </c>
      <c r="W1633" s="127">
        <v>5.417</v>
      </c>
      <c r="X1633" s="127">
        <v>5.228</v>
      </c>
      <c r="Y1633" s="127">
        <v>5.322</v>
      </c>
      <c r="Z1633" s="127"/>
      <c r="AA1633" s="127"/>
      <c r="AB1633" s="127"/>
      <c r="AC1633" s="127"/>
      <c r="AD1633" s="127"/>
      <c r="AE1633" s="127"/>
      <c r="AF1633" s="9">
        <f t="shared" si="1"/>
        <v>1633</v>
      </c>
    </row>
    <row r="1634" ht="15.75" customHeight="1">
      <c r="A1634" s="116">
        <v>43342.0</v>
      </c>
      <c r="B1634" s="126">
        <v>4.213</v>
      </c>
      <c r="C1634" s="127">
        <v>4.037</v>
      </c>
      <c r="D1634" s="127">
        <v>4.125</v>
      </c>
      <c r="E1634" s="128">
        <v>4.381</v>
      </c>
      <c r="F1634" s="127">
        <v>4.199</v>
      </c>
      <c r="G1634" s="128">
        <v>4.29</v>
      </c>
      <c r="H1634" s="127">
        <v>4.517</v>
      </c>
      <c r="I1634" s="128">
        <v>4.291</v>
      </c>
      <c r="J1634" s="127">
        <v>4.404</v>
      </c>
      <c r="K1634" s="128">
        <v>4.65</v>
      </c>
      <c r="L1634" s="127">
        <v>4.426</v>
      </c>
      <c r="M1634" s="128">
        <v>4.538</v>
      </c>
      <c r="N1634" s="127">
        <v>4.783</v>
      </c>
      <c r="O1634" s="128">
        <v>4.561</v>
      </c>
      <c r="P1634" s="127">
        <v>4.672</v>
      </c>
      <c r="Q1634" s="128">
        <v>4.956</v>
      </c>
      <c r="R1634" s="127">
        <v>4.717</v>
      </c>
      <c r="S1634" s="127">
        <v>4.836</v>
      </c>
      <c r="T1634" s="127">
        <v>5.211</v>
      </c>
      <c r="U1634" s="127">
        <v>5.011</v>
      </c>
      <c r="V1634" s="127">
        <v>5.111</v>
      </c>
      <c r="W1634" s="127">
        <v>5.422</v>
      </c>
      <c r="X1634" s="127">
        <v>5.233</v>
      </c>
      <c r="Y1634" s="127">
        <v>5.328</v>
      </c>
      <c r="Z1634" s="127"/>
      <c r="AA1634" s="127"/>
      <c r="AB1634" s="127"/>
      <c r="AC1634" s="127"/>
      <c r="AD1634" s="127"/>
      <c r="AE1634" s="127"/>
      <c r="AF1634" s="9">
        <f t="shared" si="1"/>
        <v>1634</v>
      </c>
    </row>
    <row r="1635" ht="15.75" customHeight="1">
      <c r="A1635" s="116">
        <v>43341.0</v>
      </c>
      <c r="B1635" s="126">
        <v>4.25</v>
      </c>
      <c r="C1635" s="127">
        <v>4.036</v>
      </c>
      <c r="D1635" s="127">
        <v>4.143</v>
      </c>
      <c r="E1635" s="128">
        <v>4.434</v>
      </c>
      <c r="F1635" s="127">
        <v>4.212</v>
      </c>
      <c r="G1635" s="128">
        <v>4.323</v>
      </c>
      <c r="H1635" s="127">
        <v>4.536</v>
      </c>
      <c r="I1635" s="128">
        <v>4.334</v>
      </c>
      <c r="J1635" s="127">
        <v>4.435</v>
      </c>
      <c r="K1635" s="128">
        <v>4.658</v>
      </c>
      <c r="L1635" s="127">
        <v>4.446</v>
      </c>
      <c r="M1635" s="128">
        <v>4.552</v>
      </c>
      <c r="N1635" s="127">
        <v>4.78</v>
      </c>
      <c r="O1635" s="128">
        <v>4.558</v>
      </c>
      <c r="P1635" s="127">
        <v>4.669</v>
      </c>
      <c r="Q1635" s="128">
        <v>4.967</v>
      </c>
      <c r="R1635" s="127">
        <v>4.717</v>
      </c>
      <c r="S1635" s="127">
        <v>4.842</v>
      </c>
      <c r="T1635" s="127">
        <v>5.206</v>
      </c>
      <c r="U1635" s="127">
        <v>5.006</v>
      </c>
      <c r="V1635" s="127">
        <v>5.106</v>
      </c>
      <c r="W1635" s="127">
        <v>5.428</v>
      </c>
      <c r="X1635" s="127">
        <v>5.239</v>
      </c>
      <c r="Y1635" s="127">
        <v>5.333</v>
      </c>
      <c r="Z1635" s="127"/>
      <c r="AA1635" s="127"/>
      <c r="AB1635" s="127"/>
      <c r="AC1635" s="127"/>
      <c r="AD1635" s="127"/>
      <c r="AE1635" s="127"/>
      <c r="AF1635" s="9">
        <f t="shared" si="1"/>
        <v>1635</v>
      </c>
    </row>
    <row r="1636" ht="15.75" customHeight="1">
      <c r="A1636" s="116">
        <v>43340.0</v>
      </c>
      <c r="B1636" s="126">
        <v>4.25</v>
      </c>
      <c r="C1636" s="127">
        <v>4.032</v>
      </c>
      <c r="D1636" s="127">
        <v>4.141</v>
      </c>
      <c r="E1636" s="128">
        <v>4.453</v>
      </c>
      <c r="F1636" s="127">
        <v>4.238</v>
      </c>
      <c r="G1636" s="128">
        <v>4.346</v>
      </c>
      <c r="H1636" s="127">
        <v>4.541</v>
      </c>
      <c r="I1636" s="128">
        <v>4.348</v>
      </c>
      <c r="J1636" s="127">
        <v>4.444</v>
      </c>
      <c r="K1636" s="128">
        <v>4.678</v>
      </c>
      <c r="L1636" s="127">
        <v>4.462</v>
      </c>
      <c r="M1636" s="128">
        <v>4.57</v>
      </c>
      <c r="N1636" s="127">
        <v>4.814</v>
      </c>
      <c r="O1636" s="128">
        <v>4.576</v>
      </c>
      <c r="P1636" s="127">
        <v>4.695</v>
      </c>
      <c r="Q1636" s="128">
        <v>4.967</v>
      </c>
      <c r="R1636" s="127">
        <v>4.717</v>
      </c>
      <c r="S1636" s="127">
        <v>4.842</v>
      </c>
      <c r="T1636" s="127">
        <v>5.2</v>
      </c>
      <c r="U1636" s="127">
        <v>5.0</v>
      </c>
      <c r="V1636" s="127">
        <v>5.1</v>
      </c>
      <c r="W1636" s="127">
        <v>5.428</v>
      </c>
      <c r="X1636" s="127">
        <v>5.239</v>
      </c>
      <c r="Y1636" s="127">
        <v>5.333</v>
      </c>
      <c r="Z1636" s="127"/>
      <c r="AA1636" s="127"/>
      <c r="AB1636" s="127"/>
      <c r="AC1636" s="127"/>
      <c r="AD1636" s="127"/>
      <c r="AE1636" s="127"/>
      <c r="AF1636" s="9">
        <f t="shared" si="1"/>
        <v>1636</v>
      </c>
    </row>
    <row r="1637" ht="15.75" customHeight="1">
      <c r="A1637" s="116">
        <v>43339.0</v>
      </c>
      <c r="B1637" s="126">
        <v>4.239</v>
      </c>
      <c r="C1637" s="127">
        <v>4.027</v>
      </c>
      <c r="D1637" s="127">
        <v>4.133</v>
      </c>
      <c r="E1637" s="128">
        <v>4.456</v>
      </c>
      <c r="F1637" s="127">
        <v>4.217</v>
      </c>
      <c r="G1637" s="128">
        <v>4.336</v>
      </c>
      <c r="H1637" s="127">
        <v>4.573</v>
      </c>
      <c r="I1637" s="128">
        <v>4.342</v>
      </c>
      <c r="J1637" s="127">
        <v>4.458</v>
      </c>
      <c r="K1637" s="128">
        <v>4.701</v>
      </c>
      <c r="L1637" s="127">
        <v>4.46</v>
      </c>
      <c r="M1637" s="128">
        <v>4.58</v>
      </c>
      <c r="N1637" s="127">
        <v>4.828</v>
      </c>
      <c r="O1637" s="128">
        <v>4.578</v>
      </c>
      <c r="P1637" s="127">
        <v>4.703</v>
      </c>
      <c r="Q1637" s="128">
        <v>4.956</v>
      </c>
      <c r="R1637" s="127">
        <v>4.678</v>
      </c>
      <c r="S1637" s="127">
        <v>4.817</v>
      </c>
      <c r="T1637" s="127">
        <v>5.189</v>
      </c>
      <c r="U1637" s="127">
        <v>4.989</v>
      </c>
      <c r="V1637" s="127">
        <v>5.089</v>
      </c>
      <c r="W1637" s="127">
        <v>5.422</v>
      </c>
      <c r="X1637" s="127">
        <v>5.239</v>
      </c>
      <c r="Y1637" s="127">
        <v>5.331</v>
      </c>
      <c r="Z1637" s="127"/>
      <c r="AA1637" s="127"/>
      <c r="AB1637" s="127"/>
      <c r="AC1637" s="127"/>
      <c r="AD1637" s="127"/>
      <c r="AE1637" s="127"/>
      <c r="AF1637" s="9">
        <f t="shared" si="1"/>
        <v>1637</v>
      </c>
    </row>
    <row r="1638" ht="15.75" customHeight="1">
      <c r="A1638" s="116">
        <v>43336.0</v>
      </c>
      <c r="B1638" s="126">
        <v>4.178</v>
      </c>
      <c r="C1638" s="127">
        <v>3.95</v>
      </c>
      <c r="D1638" s="127">
        <v>4.064</v>
      </c>
      <c r="E1638" s="128">
        <v>4.381</v>
      </c>
      <c r="F1638" s="127">
        <v>4.147</v>
      </c>
      <c r="G1638" s="128">
        <v>4.264</v>
      </c>
      <c r="H1638" s="127">
        <v>4.526</v>
      </c>
      <c r="I1638" s="128">
        <v>4.271</v>
      </c>
      <c r="J1638" s="127">
        <v>4.398</v>
      </c>
      <c r="K1638" s="128">
        <v>4.661</v>
      </c>
      <c r="L1638" s="127">
        <v>4.416</v>
      </c>
      <c r="M1638" s="128">
        <v>4.538</v>
      </c>
      <c r="N1638" s="127">
        <v>4.796</v>
      </c>
      <c r="O1638" s="128">
        <v>4.561</v>
      </c>
      <c r="P1638" s="127">
        <v>4.678</v>
      </c>
      <c r="Q1638" s="128">
        <v>4.889</v>
      </c>
      <c r="R1638" s="127">
        <v>4.633</v>
      </c>
      <c r="S1638" s="127">
        <v>4.761</v>
      </c>
      <c r="T1638" s="127">
        <v>5.189</v>
      </c>
      <c r="U1638" s="127">
        <v>4.989</v>
      </c>
      <c r="V1638" s="127">
        <v>5.089</v>
      </c>
      <c r="W1638" s="127">
        <v>5.422</v>
      </c>
      <c r="X1638" s="127">
        <v>5.239</v>
      </c>
      <c r="Y1638" s="127">
        <v>5.331</v>
      </c>
      <c r="Z1638" s="127"/>
      <c r="AA1638" s="127"/>
      <c r="AB1638" s="127"/>
      <c r="AC1638" s="127"/>
      <c r="AD1638" s="127"/>
      <c r="AE1638" s="127"/>
      <c r="AF1638" s="9">
        <f t="shared" si="1"/>
        <v>1638</v>
      </c>
    </row>
    <row r="1639" ht="15.75" customHeight="1">
      <c r="A1639" s="116">
        <v>43335.0</v>
      </c>
      <c r="B1639" s="126">
        <v>4.111</v>
      </c>
      <c r="C1639" s="127">
        <v>3.923</v>
      </c>
      <c r="D1639" s="127">
        <v>4.017</v>
      </c>
      <c r="E1639" s="128">
        <v>4.327</v>
      </c>
      <c r="F1639" s="127">
        <v>4.107</v>
      </c>
      <c r="G1639" s="128">
        <v>4.217</v>
      </c>
      <c r="H1639" s="127">
        <v>4.472</v>
      </c>
      <c r="I1639" s="128">
        <v>4.23</v>
      </c>
      <c r="J1639" s="127">
        <v>4.351</v>
      </c>
      <c r="K1639" s="128">
        <v>4.597</v>
      </c>
      <c r="L1639" s="127">
        <v>4.372</v>
      </c>
      <c r="M1639" s="128">
        <v>4.485</v>
      </c>
      <c r="N1639" s="127">
        <v>4.722</v>
      </c>
      <c r="O1639" s="128">
        <v>4.514</v>
      </c>
      <c r="P1639" s="127">
        <v>4.618</v>
      </c>
      <c r="Q1639" s="128">
        <v>4.856</v>
      </c>
      <c r="R1639" s="127">
        <v>4.628</v>
      </c>
      <c r="S1639" s="127">
        <v>4.742</v>
      </c>
      <c r="T1639" s="127">
        <v>5.161</v>
      </c>
      <c r="U1639" s="127">
        <v>4.972</v>
      </c>
      <c r="V1639" s="127">
        <v>5.067</v>
      </c>
      <c r="W1639" s="127">
        <v>5.411</v>
      </c>
      <c r="X1639" s="127">
        <v>5.233</v>
      </c>
      <c r="Y1639" s="127">
        <v>5.322</v>
      </c>
      <c r="Z1639" s="127"/>
      <c r="AA1639" s="127"/>
      <c r="AB1639" s="127"/>
      <c r="AC1639" s="127"/>
      <c r="AD1639" s="127"/>
      <c r="AE1639" s="127"/>
      <c r="AF1639" s="9">
        <f t="shared" si="1"/>
        <v>1639</v>
      </c>
    </row>
    <row r="1640" ht="15.75" customHeight="1">
      <c r="A1640" s="116">
        <v>43334.0</v>
      </c>
      <c r="B1640" s="126">
        <v>4.111</v>
      </c>
      <c r="C1640" s="127">
        <v>3.898</v>
      </c>
      <c r="D1640" s="127">
        <v>4.004</v>
      </c>
      <c r="E1640" s="128">
        <v>4.333</v>
      </c>
      <c r="F1640" s="127">
        <v>4.083</v>
      </c>
      <c r="G1640" s="128">
        <v>4.208</v>
      </c>
      <c r="H1640" s="127">
        <v>4.431</v>
      </c>
      <c r="I1640" s="128">
        <v>4.192</v>
      </c>
      <c r="J1640" s="127">
        <v>4.312</v>
      </c>
      <c r="K1640" s="128">
        <v>4.569</v>
      </c>
      <c r="L1640" s="127">
        <v>4.33</v>
      </c>
      <c r="M1640" s="128">
        <v>4.449</v>
      </c>
      <c r="N1640" s="127">
        <v>4.707</v>
      </c>
      <c r="O1640" s="128">
        <v>4.468</v>
      </c>
      <c r="P1640" s="127">
        <v>4.587</v>
      </c>
      <c r="Q1640" s="128">
        <v>4.794</v>
      </c>
      <c r="R1640" s="127">
        <v>4.578</v>
      </c>
      <c r="S1640" s="127">
        <v>4.686</v>
      </c>
      <c r="T1640" s="127">
        <v>5.128</v>
      </c>
      <c r="U1640" s="127">
        <v>4.922</v>
      </c>
      <c r="V1640" s="127">
        <v>5.025</v>
      </c>
      <c r="W1640" s="127">
        <v>5.4</v>
      </c>
      <c r="X1640" s="127">
        <v>5.222</v>
      </c>
      <c r="Y1640" s="127">
        <v>5.311</v>
      </c>
      <c r="Z1640" s="127"/>
      <c r="AA1640" s="127"/>
      <c r="AB1640" s="127"/>
      <c r="AC1640" s="127"/>
      <c r="AD1640" s="127"/>
      <c r="AE1640" s="127"/>
      <c r="AF1640" s="9">
        <f t="shared" si="1"/>
        <v>1640</v>
      </c>
    </row>
    <row r="1641" ht="15.75" customHeight="1">
      <c r="A1641" s="116">
        <v>43333.0</v>
      </c>
      <c r="B1641" s="126">
        <v>4.103</v>
      </c>
      <c r="C1641" s="127">
        <v>3.859</v>
      </c>
      <c r="D1641" s="127">
        <v>3.981</v>
      </c>
      <c r="E1641" s="128">
        <v>4.287</v>
      </c>
      <c r="F1641" s="127">
        <v>4.086</v>
      </c>
      <c r="G1641" s="128">
        <v>4.186</v>
      </c>
      <c r="H1641" s="127">
        <v>4.383</v>
      </c>
      <c r="I1641" s="128">
        <v>4.156</v>
      </c>
      <c r="J1641" s="127">
        <v>4.269</v>
      </c>
      <c r="K1641" s="128">
        <v>4.516</v>
      </c>
      <c r="L1641" s="127">
        <v>4.267</v>
      </c>
      <c r="M1641" s="128">
        <v>4.391</v>
      </c>
      <c r="N1641" s="127">
        <v>4.648</v>
      </c>
      <c r="O1641" s="128">
        <v>4.379</v>
      </c>
      <c r="P1641" s="127">
        <v>4.513</v>
      </c>
      <c r="Q1641" s="128">
        <v>4.789</v>
      </c>
      <c r="R1641" s="127">
        <v>4.567</v>
      </c>
      <c r="S1641" s="127">
        <v>4.678</v>
      </c>
      <c r="T1641" s="127">
        <v>5.128</v>
      </c>
      <c r="U1641" s="127">
        <v>4.922</v>
      </c>
      <c r="V1641" s="127">
        <v>5.025</v>
      </c>
      <c r="W1641" s="127">
        <v>5.4</v>
      </c>
      <c r="X1641" s="127">
        <v>5.222</v>
      </c>
      <c r="Y1641" s="127">
        <v>5.311</v>
      </c>
      <c r="Z1641" s="127"/>
      <c r="AA1641" s="127"/>
      <c r="AB1641" s="127"/>
      <c r="AC1641" s="127"/>
      <c r="AD1641" s="127"/>
      <c r="AE1641" s="127"/>
      <c r="AF1641" s="9">
        <f t="shared" si="1"/>
        <v>1641</v>
      </c>
    </row>
    <row r="1642" ht="15.75" customHeight="1">
      <c r="A1642" s="116">
        <v>43332.0</v>
      </c>
      <c r="B1642" s="126">
        <v>4.217</v>
      </c>
      <c r="C1642" s="127">
        <v>3.956</v>
      </c>
      <c r="D1642" s="127">
        <v>4.086</v>
      </c>
      <c r="E1642" s="128">
        <v>4.433</v>
      </c>
      <c r="F1642" s="127">
        <v>4.172</v>
      </c>
      <c r="G1642" s="128">
        <v>4.303</v>
      </c>
      <c r="H1642" s="127">
        <v>4.533</v>
      </c>
      <c r="I1642" s="128">
        <v>4.272</v>
      </c>
      <c r="J1642" s="127">
        <v>4.403</v>
      </c>
      <c r="K1642" s="128">
        <v>4.626</v>
      </c>
      <c r="L1642" s="127">
        <v>4.367</v>
      </c>
      <c r="M1642" s="128">
        <v>4.496</v>
      </c>
      <c r="N1642" s="127">
        <v>4.718</v>
      </c>
      <c r="O1642" s="128">
        <v>4.462</v>
      </c>
      <c r="P1642" s="127">
        <v>4.59</v>
      </c>
      <c r="Q1642" s="128">
        <v>4.8</v>
      </c>
      <c r="R1642" s="127">
        <v>4.561</v>
      </c>
      <c r="S1642" s="127">
        <v>4.681</v>
      </c>
      <c r="T1642" s="127">
        <v>5.122</v>
      </c>
      <c r="U1642" s="127">
        <v>4.917</v>
      </c>
      <c r="V1642" s="127">
        <v>5.019</v>
      </c>
      <c r="W1642" s="127">
        <v>5.4</v>
      </c>
      <c r="X1642" s="127">
        <v>5.211</v>
      </c>
      <c r="Y1642" s="127">
        <v>5.306</v>
      </c>
      <c r="Z1642" s="127"/>
      <c r="AA1642" s="127"/>
      <c r="AB1642" s="127"/>
      <c r="AC1642" s="127"/>
      <c r="AD1642" s="127"/>
      <c r="AE1642" s="127"/>
      <c r="AF1642" s="9">
        <f t="shared" si="1"/>
        <v>1642</v>
      </c>
    </row>
    <row r="1643" ht="15.75" customHeight="1">
      <c r="A1643" s="116">
        <v>43329.0</v>
      </c>
      <c r="B1643" s="126">
        <v>4.261</v>
      </c>
      <c r="C1643" s="127">
        <v>3.967</v>
      </c>
      <c r="D1643" s="127">
        <v>4.114</v>
      </c>
      <c r="E1643" s="128">
        <v>4.428</v>
      </c>
      <c r="F1643" s="127">
        <v>4.161</v>
      </c>
      <c r="G1643" s="128">
        <v>4.294</v>
      </c>
      <c r="H1643" s="127">
        <v>4.528</v>
      </c>
      <c r="I1643" s="128">
        <v>4.267</v>
      </c>
      <c r="J1643" s="127">
        <v>4.397</v>
      </c>
      <c r="K1643" s="128">
        <v>4.606</v>
      </c>
      <c r="L1643" s="127">
        <v>4.337</v>
      </c>
      <c r="M1643" s="128">
        <v>4.471</v>
      </c>
      <c r="N1643" s="127">
        <v>4.684</v>
      </c>
      <c r="O1643" s="128">
        <v>4.407</v>
      </c>
      <c r="P1643" s="127">
        <v>4.546</v>
      </c>
      <c r="Q1643" s="128">
        <v>4.756</v>
      </c>
      <c r="R1643" s="127">
        <v>4.506</v>
      </c>
      <c r="S1643" s="127">
        <v>4.631</v>
      </c>
      <c r="T1643" s="127">
        <v>5.106</v>
      </c>
      <c r="U1643" s="127">
        <v>4.911</v>
      </c>
      <c r="V1643" s="127">
        <v>5.008</v>
      </c>
      <c r="W1643" s="127">
        <v>5.394</v>
      </c>
      <c r="X1643" s="127">
        <v>5.211</v>
      </c>
      <c r="Y1643" s="127">
        <v>5.303</v>
      </c>
      <c r="Z1643" s="127"/>
      <c r="AA1643" s="127"/>
      <c r="AB1643" s="127"/>
      <c r="AC1643" s="127"/>
      <c r="AD1643" s="127"/>
      <c r="AE1643" s="127"/>
      <c r="AF1643" s="9">
        <f t="shared" si="1"/>
        <v>1643</v>
      </c>
    </row>
    <row r="1644" ht="15.75" customHeight="1">
      <c r="A1644" s="116">
        <v>43328.0</v>
      </c>
      <c r="B1644" s="126">
        <v>4.233</v>
      </c>
      <c r="C1644" s="127">
        <v>3.956</v>
      </c>
      <c r="D1644" s="127">
        <v>4.094</v>
      </c>
      <c r="E1644" s="128">
        <v>4.442</v>
      </c>
      <c r="F1644" s="127">
        <v>4.198</v>
      </c>
      <c r="G1644" s="128">
        <v>4.32</v>
      </c>
      <c r="H1644" s="127">
        <v>4.52</v>
      </c>
      <c r="I1644" s="128">
        <v>4.27</v>
      </c>
      <c r="J1644" s="127">
        <v>4.395</v>
      </c>
      <c r="K1644" s="128">
        <v>4.598</v>
      </c>
      <c r="L1644" s="127">
        <v>4.334</v>
      </c>
      <c r="M1644" s="128">
        <v>4.466</v>
      </c>
      <c r="N1644" s="127">
        <v>4.676</v>
      </c>
      <c r="O1644" s="128">
        <v>4.398</v>
      </c>
      <c r="P1644" s="127">
        <v>4.537</v>
      </c>
      <c r="Q1644" s="128">
        <v>4.661</v>
      </c>
      <c r="R1644" s="127">
        <v>4.433</v>
      </c>
      <c r="S1644" s="127">
        <v>4.547</v>
      </c>
      <c r="T1644" s="127">
        <v>5.033</v>
      </c>
      <c r="U1644" s="127">
        <v>4.85</v>
      </c>
      <c r="V1644" s="127">
        <v>4.942</v>
      </c>
      <c r="W1644" s="127">
        <v>5.372</v>
      </c>
      <c r="X1644" s="127">
        <v>5.206</v>
      </c>
      <c r="Y1644" s="127">
        <v>5.289</v>
      </c>
      <c r="Z1644" s="127"/>
      <c r="AA1644" s="127"/>
      <c r="AB1644" s="127"/>
      <c r="AC1644" s="127"/>
      <c r="AD1644" s="127"/>
      <c r="AE1644" s="127"/>
      <c r="AF1644" s="9">
        <f t="shared" si="1"/>
        <v>1644</v>
      </c>
    </row>
    <row r="1645" ht="15.75" customHeight="1">
      <c r="A1645" s="116">
        <v>43327.0</v>
      </c>
      <c r="B1645" s="126">
        <v>4.117</v>
      </c>
      <c r="C1645" s="127">
        <v>3.872</v>
      </c>
      <c r="D1645" s="127">
        <v>3.994</v>
      </c>
      <c r="E1645" s="128">
        <v>4.194</v>
      </c>
      <c r="F1645" s="127">
        <v>3.981</v>
      </c>
      <c r="G1645" s="128">
        <v>4.088</v>
      </c>
      <c r="H1645" s="127">
        <v>4.311</v>
      </c>
      <c r="I1645" s="128">
        <v>4.039</v>
      </c>
      <c r="J1645" s="127">
        <v>4.175</v>
      </c>
      <c r="K1645" s="128">
        <v>4.396</v>
      </c>
      <c r="L1645" s="127">
        <v>4.126</v>
      </c>
      <c r="M1645" s="128">
        <v>4.261</v>
      </c>
      <c r="N1645" s="127">
        <v>4.481</v>
      </c>
      <c r="O1645" s="128">
        <v>4.212</v>
      </c>
      <c r="P1645" s="127">
        <v>4.347</v>
      </c>
      <c r="Q1645" s="128">
        <v>4.617</v>
      </c>
      <c r="R1645" s="127">
        <v>4.394</v>
      </c>
      <c r="S1645" s="127">
        <v>4.506</v>
      </c>
      <c r="T1645" s="127">
        <v>5.044</v>
      </c>
      <c r="U1645" s="127">
        <v>4.856</v>
      </c>
      <c r="V1645" s="127">
        <v>4.95</v>
      </c>
      <c r="W1645" s="127">
        <v>5.378</v>
      </c>
      <c r="X1645" s="127">
        <v>5.206</v>
      </c>
      <c r="Y1645" s="127">
        <v>5.292</v>
      </c>
      <c r="Z1645" s="127"/>
      <c r="AA1645" s="127"/>
      <c r="AB1645" s="127"/>
      <c r="AC1645" s="127"/>
      <c r="AD1645" s="127"/>
      <c r="AE1645" s="127"/>
      <c r="AF1645" s="9">
        <f t="shared" si="1"/>
        <v>1645</v>
      </c>
    </row>
    <row r="1646" ht="15.75" customHeight="1">
      <c r="A1646" s="116">
        <v>43326.0</v>
      </c>
      <c r="B1646" s="126">
        <v>4.078</v>
      </c>
      <c r="C1646" s="127">
        <v>3.84</v>
      </c>
      <c r="D1646" s="127">
        <v>3.959</v>
      </c>
      <c r="E1646" s="128">
        <v>4.181</v>
      </c>
      <c r="F1646" s="127">
        <v>3.953</v>
      </c>
      <c r="G1646" s="128">
        <v>4.067</v>
      </c>
      <c r="H1646" s="127">
        <v>4.3</v>
      </c>
      <c r="I1646" s="128">
        <v>4.031</v>
      </c>
      <c r="J1646" s="127">
        <v>4.166</v>
      </c>
      <c r="K1646" s="128">
        <v>4.386</v>
      </c>
      <c r="L1646" s="127">
        <v>4.114</v>
      </c>
      <c r="M1646" s="128">
        <v>4.25</v>
      </c>
      <c r="N1646" s="127">
        <v>4.472</v>
      </c>
      <c r="O1646" s="128">
        <v>4.198</v>
      </c>
      <c r="P1646" s="127">
        <v>4.335</v>
      </c>
      <c r="Q1646" s="128">
        <v>4.606</v>
      </c>
      <c r="R1646" s="127">
        <v>4.372</v>
      </c>
      <c r="S1646" s="127">
        <v>4.489</v>
      </c>
      <c r="T1646" s="127">
        <v>5.056</v>
      </c>
      <c r="U1646" s="127">
        <v>4.844</v>
      </c>
      <c r="V1646" s="127">
        <v>4.95</v>
      </c>
      <c r="W1646" s="127">
        <v>5.4</v>
      </c>
      <c r="X1646" s="127">
        <v>5.217</v>
      </c>
      <c r="Y1646" s="127">
        <v>5.308</v>
      </c>
      <c r="Z1646" s="127"/>
      <c r="AA1646" s="127"/>
      <c r="AB1646" s="127"/>
      <c r="AC1646" s="127"/>
      <c r="AD1646" s="127"/>
      <c r="AE1646" s="127"/>
      <c r="AF1646" s="9">
        <f t="shared" si="1"/>
        <v>1646</v>
      </c>
    </row>
    <row r="1647" ht="15.75" customHeight="1">
      <c r="A1647" s="116">
        <v>43325.0</v>
      </c>
      <c r="B1647" s="126">
        <v>4.043</v>
      </c>
      <c r="C1647" s="127">
        <v>3.83</v>
      </c>
      <c r="D1647" s="127">
        <v>3.937</v>
      </c>
      <c r="E1647" s="128">
        <v>4.156</v>
      </c>
      <c r="F1647" s="127">
        <v>3.948</v>
      </c>
      <c r="G1647" s="128">
        <v>4.052</v>
      </c>
      <c r="H1647" s="127">
        <v>4.276</v>
      </c>
      <c r="I1647" s="128">
        <v>4.009</v>
      </c>
      <c r="J1647" s="127">
        <v>4.142</v>
      </c>
      <c r="K1647" s="128">
        <v>4.366</v>
      </c>
      <c r="L1647" s="127">
        <v>4.097</v>
      </c>
      <c r="M1647" s="128">
        <v>4.231</v>
      </c>
      <c r="N1647" s="127">
        <v>4.457</v>
      </c>
      <c r="O1647" s="128">
        <v>4.184</v>
      </c>
      <c r="P1647" s="127">
        <v>4.321</v>
      </c>
      <c r="Q1647" s="128">
        <v>4.6</v>
      </c>
      <c r="R1647" s="127">
        <v>4.367</v>
      </c>
      <c r="S1647" s="127">
        <v>4.483</v>
      </c>
      <c r="T1647" s="127">
        <v>5.022</v>
      </c>
      <c r="U1647" s="127">
        <v>4.822</v>
      </c>
      <c r="V1647" s="127">
        <v>4.922</v>
      </c>
      <c r="W1647" s="127">
        <v>5.4</v>
      </c>
      <c r="X1647" s="127">
        <v>5.217</v>
      </c>
      <c r="Y1647" s="127">
        <v>5.308</v>
      </c>
      <c r="Z1647" s="127"/>
      <c r="AA1647" s="127"/>
      <c r="AB1647" s="127"/>
      <c r="AC1647" s="127"/>
      <c r="AD1647" s="127"/>
      <c r="AE1647" s="127"/>
      <c r="AF1647" s="9">
        <f t="shared" si="1"/>
        <v>1647</v>
      </c>
    </row>
    <row r="1648" ht="15.75" customHeight="1">
      <c r="A1648" s="116">
        <v>43322.0</v>
      </c>
      <c r="B1648" s="126">
        <v>4.067</v>
      </c>
      <c r="C1648" s="127">
        <v>3.8</v>
      </c>
      <c r="D1648" s="127">
        <v>3.933</v>
      </c>
      <c r="E1648" s="128">
        <v>4.136</v>
      </c>
      <c r="F1648" s="127">
        <v>3.916</v>
      </c>
      <c r="G1648" s="128">
        <v>4.026</v>
      </c>
      <c r="H1648" s="127">
        <v>4.267</v>
      </c>
      <c r="I1648" s="128">
        <v>4.0</v>
      </c>
      <c r="J1648" s="127">
        <v>4.133</v>
      </c>
      <c r="K1648" s="128">
        <v>4.353</v>
      </c>
      <c r="L1648" s="127">
        <v>4.081</v>
      </c>
      <c r="M1648" s="128">
        <v>4.217</v>
      </c>
      <c r="N1648" s="127">
        <v>4.439</v>
      </c>
      <c r="O1648" s="128">
        <v>4.161</v>
      </c>
      <c r="P1648" s="127">
        <v>4.3</v>
      </c>
      <c r="Q1648" s="128">
        <v>4.578</v>
      </c>
      <c r="R1648" s="127">
        <v>4.356</v>
      </c>
      <c r="S1648" s="127">
        <v>4.467</v>
      </c>
      <c r="T1648" s="127">
        <v>5.033</v>
      </c>
      <c r="U1648" s="127">
        <v>4.844</v>
      </c>
      <c r="V1648" s="127">
        <v>4.939</v>
      </c>
      <c r="W1648" s="127">
        <v>5.356</v>
      </c>
      <c r="X1648" s="127">
        <v>5.194</v>
      </c>
      <c r="Y1648" s="127">
        <v>5.275</v>
      </c>
      <c r="Z1648" s="127"/>
      <c r="AA1648" s="127"/>
      <c r="AB1648" s="127"/>
      <c r="AC1648" s="127"/>
      <c r="AD1648" s="127"/>
      <c r="AE1648" s="127"/>
      <c r="AF1648" s="9">
        <f t="shared" si="1"/>
        <v>1648</v>
      </c>
    </row>
    <row r="1649" ht="15.75" customHeight="1">
      <c r="A1649" s="116">
        <v>43321.0</v>
      </c>
      <c r="B1649" s="126">
        <v>4.067</v>
      </c>
      <c r="C1649" s="127">
        <v>3.789</v>
      </c>
      <c r="D1649" s="127">
        <v>3.928</v>
      </c>
      <c r="E1649" s="128">
        <v>4.146</v>
      </c>
      <c r="F1649" s="127">
        <v>3.912</v>
      </c>
      <c r="G1649" s="128">
        <v>4.029</v>
      </c>
      <c r="H1649" s="127">
        <v>4.263</v>
      </c>
      <c r="I1649" s="128">
        <v>3.991</v>
      </c>
      <c r="J1649" s="127">
        <v>4.127</v>
      </c>
      <c r="K1649" s="128">
        <v>4.342</v>
      </c>
      <c r="L1649" s="127">
        <v>4.071</v>
      </c>
      <c r="M1649" s="128">
        <v>4.206</v>
      </c>
      <c r="N1649" s="127">
        <v>4.42</v>
      </c>
      <c r="O1649" s="128">
        <v>4.15</v>
      </c>
      <c r="P1649" s="127">
        <v>4.285</v>
      </c>
      <c r="Q1649" s="128">
        <v>4.589</v>
      </c>
      <c r="R1649" s="127">
        <v>4.361</v>
      </c>
      <c r="S1649" s="127">
        <v>4.475</v>
      </c>
      <c r="T1649" s="127">
        <v>5.067</v>
      </c>
      <c r="U1649" s="127">
        <v>4.872</v>
      </c>
      <c r="V1649" s="127">
        <v>4.969</v>
      </c>
      <c r="W1649" s="127">
        <v>5.367</v>
      </c>
      <c r="X1649" s="127">
        <v>5.189</v>
      </c>
      <c r="Y1649" s="127">
        <v>5.278</v>
      </c>
      <c r="Z1649" s="127"/>
      <c r="AA1649" s="127"/>
      <c r="AB1649" s="127"/>
      <c r="AC1649" s="127"/>
      <c r="AD1649" s="127"/>
      <c r="AE1649" s="127"/>
      <c r="AF1649" s="9">
        <f t="shared" si="1"/>
        <v>1649</v>
      </c>
    </row>
    <row r="1650" ht="15.75" customHeight="1">
      <c r="A1650" s="116">
        <v>43320.0</v>
      </c>
      <c r="B1650" s="126">
        <v>4.003</v>
      </c>
      <c r="C1650" s="127">
        <v>3.742</v>
      </c>
      <c r="D1650" s="127">
        <v>3.873</v>
      </c>
      <c r="E1650" s="128">
        <v>4.094</v>
      </c>
      <c r="F1650" s="127">
        <v>3.866</v>
      </c>
      <c r="G1650" s="128">
        <v>3.98</v>
      </c>
      <c r="H1650" s="127">
        <v>4.189</v>
      </c>
      <c r="I1650" s="128">
        <v>3.953</v>
      </c>
      <c r="J1650" s="127">
        <v>4.071</v>
      </c>
      <c r="K1650" s="128">
        <v>4.298</v>
      </c>
      <c r="L1650" s="127">
        <v>4.051</v>
      </c>
      <c r="M1650" s="128">
        <v>4.174</v>
      </c>
      <c r="N1650" s="127">
        <v>4.407</v>
      </c>
      <c r="O1650" s="128">
        <v>4.148</v>
      </c>
      <c r="P1650" s="127">
        <v>4.277</v>
      </c>
      <c r="Q1650" s="128">
        <v>4.589</v>
      </c>
      <c r="R1650" s="127">
        <v>4.35</v>
      </c>
      <c r="S1650" s="127">
        <v>4.469</v>
      </c>
      <c r="T1650" s="127">
        <v>5.067</v>
      </c>
      <c r="U1650" s="127">
        <v>4.856</v>
      </c>
      <c r="V1650" s="127">
        <v>4.961</v>
      </c>
      <c r="W1650" s="127">
        <v>5.389</v>
      </c>
      <c r="X1650" s="127">
        <v>5.2</v>
      </c>
      <c r="Y1650" s="127">
        <v>5.294</v>
      </c>
      <c r="Z1650" s="127"/>
      <c r="AA1650" s="127"/>
      <c r="AB1650" s="127"/>
      <c r="AC1650" s="127"/>
      <c r="AD1650" s="127"/>
      <c r="AE1650" s="127"/>
      <c r="AF1650" s="9">
        <f t="shared" si="1"/>
        <v>1650</v>
      </c>
    </row>
    <row r="1651" ht="15.75" customHeight="1">
      <c r="A1651" s="116">
        <v>43319.0</v>
      </c>
      <c r="B1651" s="126">
        <v>4.042</v>
      </c>
      <c r="C1651" s="127">
        <v>3.792</v>
      </c>
      <c r="D1651" s="127">
        <v>3.917</v>
      </c>
      <c r="E1651" s="128">
        <v>4.173</v>
      </c>
      <c r="F1651" s="127">
        <v>3.952</v>
      </c>
      <c r="G1651" s="128">
        <v>4.063</v>
      </c>
      <c r="H1651" s="127">
        <v>4.264</v>
      </c>
      <c r="I1651" s="128">
        <v>4.023</v>
      </c>
      <c r="J1651" s="127">
        <v>4.144</v>
      </c>
      <c r="K1651" s="128">
        <v>4.36</v>
      </c>
      <c r="L1651" s="127">
        <v>4.101</v>
      </c>
      <c r="M1651" s="128">
        <v>4.23</v>
      </c>
      <c r="N1651" s="127">
        <v>4.456</v>
      </c>
      <c r="O1651" s="128">
        <v>4.178</v>
      </c>
      <c r="P1651" s="127">
        <v>4.317</v>
      </c>
      <c r="Q1651" s="128">
        <v>4.589</v>
      </c>
      <c r="R1651" s="127">
        <v>4.356</v>
      </c>
      <c r="S1651" s="127">
        <v>4.472</v>
      </c>
      <c r="T1651" s="127">
        <v>5.067</v>
      </c>
      <c r="U1651" s="127">
        <v>4.878</v>
      </c>
      <c r="V1651" s="127">
        <v>4.972</v>
      </c>
      <c r="W1651" s="127">
        <v>5.406</v>
      </c>
      <c r="X1651" s="127">
        <v>5.233</v>
      </c>
      <c r="Y1651" s="127">
        <v>5.319</v>
      </c>
      <c r="Z1651" s="127"/>
      <c r="AA1651" s="127"/>
      <c r="AB1651" s="127"/>
      <c r="AC1651" s="127"/>
      <c r="AD1651" s="127"/>
      <c r="AE1651" s="127"/>
      <c r="AF1651" s="9">
        <f t="shared" si="1"/>
        <v>1651</v>
      </c>
    </row>
    <row r="1652" ht="15.75" customHeight="1">
      <c r="A1652" s="116">
        <v>43318.0</v>
      </c>
      <c r="B1652" s="126">
        <v>4.0</v>
      </c>
      <c r="C1652" s="127">
        <v>3.772</v>
      </c>
      <c r="D1652" s="127">
        <v>3.886</v>
      </c>
      <c r="E1652" s="128">
        <v>4.103</v>
      </c>
      <c r="F1652" s="127">
        <v>3.931</v>
      </c>
      <c r="G1652" s="128">
        <v>4.017</v>
      </c>
      <c r="H1652" s="127">
        <v>4.279</v>
      </c>
      <c r="I1652" s="128">
        <v>4.012</v>
      </c>
      <c r="J1652" s="127">
        <v>4.146</v>
      </c>
      <c r="K1652" s="128">
        <v>4.361</v>
      </c>
      <c r="L1652" s="127">
        <v>4.088</v>
      </c>
      <c r="M1652" s="128">
        <v>4.224</v>
      </c>
      <c r="N1652" s="127">
        <v>4.442</v>
      </c>
      <c r="O1652" s="128">
        <v>4.164</v>
      </c>
      <c r="P1652" s="127">
        <v>4.303</v>
      </c>
      <c r="Q1652" s="128">
        <v>4.622</v>
      </c>
      <c r="R1652" s="127">
        <v>4.378</v>
      </c>
      <c r="S1652" s="127">
        <v>4.5</v>
      </c>
      <c r="T1652" s="127">
        <v>5.067</v>
      </c>
      <c r="U1652" s="127">
        <v>4.856</v>
      </c>
      <c r="V1652" s="127">
        <v>4.961</v>
      </c>
      <c r="W1652" s="127">
        <v>5.406</v>
      </c>
      <c r="X1652" s="127">
        <v>5.222</v>
      </c>
      <c r="Y1652" s="127">
        <v>5.314</v>
      </c>
      <c r="Z1652" s="127"/>
      <c r="AA1652" s="127"/>
      <c r="AB1652" s="127"/>
      <c r="AC1652" s="127"/>
      <c r="AD1652" s="127"/>
      <c r="AE1652" s="127"/>
      <c r="AF1652" s="9">
        <f t="shared" si="1"/>
        <v>1652</v>
      </c>
    </row>
    <row r="1653" ht="15.75" customHeight="1">
      <c r="A1653" s="116">
        <v>43315.0</v>
      </c>
      <c r="B1653" s="126">
        <v>4.039</v>
      </c>
      <c r="C1653" s="127">
        <v>3.778</v>
      </c>
      <c r="D1653" s="127">
        <v>3.908</v>
      </c>
      <c r="E1653" s="128">
        <v>4.172</v>
      </c>
      <c r="F1653" s="127">
        <v>3.893</v>
      </c>
      <c r="G1653" s="128">
        <v>4.033</v>
      </c>
      <c r="H1653" s="127">
        <v>4.272</v>
      </c>
      <c r="I1653" s="128">
        <v>3.986</v>
      </c>
      <c r="J1653" s="127">
        <v>4.129</v>
      </c>
      <c r="K1653" s="128">
        <v>4.366</v>
      </c>
      <c r="L1653" s="127">
        <v>4.081</v>
      </c>
      <c r="M1653" s="128">
        <v>4.223</v>
      </c>
      <c r="N1653" s="127">
        <v>4.459</v>
      </c>
      <c r="O1653" s="128">
        <v>4.176</v>
      </c>
      <c r="P1653" s="127">
        <v>4.317</v>
      </c>
      <c r="Q1653" s="128">
        <v>4.572</v>
      </c>
      <c r="R1653" s="127">
        <v>4.328</v>
      </c>
      <c r="S1653" s="127">
        <v>4.45</v>
      </c>
      <c r="T1653" s="127">
        <v>5.028</v>
      </c>
      <c r="U1653" s="127">
        <v>4.839</v>
      </c>
      <c r="V1653" s="127">
        <v>4.933</v>
      </c>
      <c r="W1653" s="127">
        <v>5.367</v>
      </c>
      <c r="X1653" s="127">
        <v>5.172</v>
      </c>
      <c r="Y1653" s="127">
        <v>5.269</v>
      </c>
      <c r="Z1653" s="127"/>
      <c r="AA1653" s="127"/>
      <c r="AB1653" s="127"/>
      <c r="AC1653" s="127"/>
      <c r="AD1653" s="127"/>
      <c r="AE1653" s="127"/>
      <c r="AF1653" s="9">
        <f t="shared" si="1"/>
        <v>1653</v>
      </c>
    </row>
    <row r="1654" ht="15.75" customHeight="1">
      <c r="A1654" s="116">
        <v>43314.0</v>
      </c>
      <c r="B1654" s="126">
        <v>3.744</v>
      </c>
      <c r="C1654" s="127">
        <v>3.467</v>
      </c>
      <c r="D1654" s="127">
        <v>3.606</v>
      </c>
      <c r="E1654" s="128">
        <v>3.841</v>
      </c>
      <c r="F1654" s="127">
        <v>3.63</v>
      </c>
      <c r="G1654" s="128">
        <v>3.736</v>
      </c>
      <c r="H1654" s="127">
        <v>3.979</v>
      </c>
      <c r="I1654" s="128">
        <v>3.718</v>
      </c>
      <c r="J1654" s="127">
        <v>3.848</v>
      </c>
      <c r="K1654" s="128">
        <v>4.111</v>
      </c>
      <c r="L1654" s="127">
        <v>3.844</v>
      </c>
      <c r="M1654" s="128">
        <v>3.977</v>
      </c>
      <c r="N1654" s="127">
        <v>4.242</v>
      </c>
      <c r="O1654" s="128">
        <v>3.97</v>
      </c>
      <c r="P1654" s="127">
        <v>4.106</v>
      </c>
      <c r="Q1654" s="128">
        <v>4.378</v>
      </c>
      <c r="R1654" s="127">
        <v>4.172</v>
      </c>
      <c r="S1654" s="127">
        <v>4.275</v>
      </c>
      <c r="T1654" s="127">
        <v>5.0</v>
      </c>
      <c r="U1654" s="127">
        <v>4.806</v>
      </c>
      <c r="V1654" s="127">
        <v>4.903</v>
      </c>
      <c r="W1654" s="127">
        <v>5.339</v>
      </c>
      <c r="X1654" s="127">
        <v>5.133</v>
      </c>
      <c r="Y1654" s="127">
        <v>5.236</v>
      </c>
      <c r="Z1654" s="127"/>
      <c r="AA1654" s="127"/>
      <c r="AB1654" s="127"/>
      <c r="AC1654" s="127"/>
      <c r="AD1654" s="127"/>
      <c r="AE1654" s="127"/>
      <c r="AF1654" s="9">
        <f t="shared" si="1"/>
        <v>1654</v>
      </c>
    </row>
    <row r="1655" ht="15.75" customHeight="1">
      <c r="A1655" s="116">
        <v>43313.0</v>
      </c>
      <c r="B1655" s="126">
        <v>3.789</v>
      </c>
      <c r="C1655" s="127">
        <v>3.5</v>
      </c>
      <c r="D1655" s="127">
        <v>3.644</v>
      </c>
      <c r="E1655" s="128">
        <v>3.844</v>
      </c>
      <c r="F1655" s="127">
        <v>3.567</v>
      </c>
      <c r="G1655" s="128">
        <v>3.706</v>
      </c>
      <c r="H1655" s="127">
        <v>4.0</v>
      </c>
      <c r="I1655" s="128">
        <v>3.7</v>
      </c>
      <c r="J1655" s="127">
        <v>3.85</v>
      </c>
      <c r="K1655" s="128">
        <v>4.181</v>
      </c>
      <c r="L1655" s="127">
        <v>3.892</v>
      </c>
      <c r="M1655" s="128">
        <v>4.036</v>
      </c>
      <c r="N1655" s="127">
        <v>4.361</v>
      </c>
      <c r="O1655" s="128">
        <v>4.083</v>
      </c>
      <c r="P1655" s="127">
        <v>4.222</v>
      </c>
      <c r="Q1655" s="128">
        <v>4.322</v>
      </c>
      <c r="R1655" s="127">
        <v>4.128</v>
      </c>
      <c r="S1655" s="127">
        <v>4.225</v>
      </c>
      <c r="T1655" s="127">
        <v>4.994</v>
      </c>
      <c r="U1655" s="127">
        <v>4.8</v>
      </c>
      <c r="V1655" s="127">
        <v>4.897</v>
      </c>
      <c r="W1655" s="127">
        <v>5.322</v>
      </c>
      <c r="X1655" s="127">
        <v>5.128</v>
      </c>
      <c r="Y1655" s="127">
        <v>5.225</v>
      </c>
      <c r="Z1655" s="127"/>
      <c r="AA1655" s="127"/>
      <c r="AB1655" s="127"/>
      <c r="AC1655" s="127"/>
      <c r="AD1655" s="127"/>
      <c r="AE1655" s="127"/>
      <c r="AF1655" s="9">
        <f t="shared" si="1"/>
        <v>1655</v>
      </c>
    </row>
    <row r="1656" ht="15.75" customHeight="1">
      <c r="A1656" s="116">
        <v>43312.0</v>
      </c>
      <c r="B1656" s="126">
        <v>3.461</v>
      </c>
      <c r="C1656" s="127">
        <v>3.206</v>
      </c>
      <c r="D1656" s="127">
        <v>3.333</v>
      </c>
      <c r="E1656" s="128">
        <v>3.6</v>
      </c>
      <c r="F1656" s="127">
        <v>3.353</v>
      </c>
      <c r="G1656" s="128">
        <v>3.477</v>
      </c>
      <c r="H1656" s="127">
        <v>3.711</v>
      </c>
      <c r="I1656" s="128">
        <v>3.437</v>
      </c>
      <c r="J1656" s="127">
        <v>3.574</v>
      </c>
      <c r="K1656" s="128">
        <v>3.877</v>
      </c>
      <c r="L1656" s="127">
        <v>3.612</v>
      </c>
      <c r="M1656" s="128">
        <v>3.744</v>
      </c>
      <c r="N1656" s="127">
        <v>4.042</v>
      </c>
      <c r="O1656" s="128">
        <v>3.787</v>
      </c>
      <c r="P1656" s="127">
        <v>3.914</v>
      </c>
      <c r="Q1656" s="128">
        <v>4.269</v>
      </c>
      <c r="R1656" s="127">
        <v>4.063</v>
      </c>
      <c r="S1656" s="127">
        <v>4.166</v>
      </c>
      <c r="T1656" s="127">
        <v>4.967</v>
      </c>
      <c r="U1656" s="127">
        <v>4.767</v>
      </c>
      <c r="V1656" s="127">
        <v>4.867</v>
      </c>
      <c r="W1656" s="127">
        <v>5.289</v>
      </c>
      <c r="X1656" s="127">
        <v>5.1</v>
      </c>
      <c r="Y1656" s="127">
        <v>5.194</v>
      </c>
      <c r="Z1656" s="127"/>
      <c r="AA1656" s="127"/>
      <c r="AB1656" s="127"/>
      <c r="AC1656" s="127"/>
      <c r="AD1656" s="127"/>
      <c r="AE1656" s="127"/>
      <c r="AF1656" s="9">
        <f t="shared" si="1"/>
        <v>1656</v>
      </c>
    </row>
    <row r="1657" ht="15.75" customHeight="1">
      <c r="A1657" s="116">
        <v>43311.0</v>
      </c>
      <c r="B1657" s="126">
        <v>3.287</v>
      </c>
      <c r="C1657" s="127">
        <v>3.02</v>
      </c>
      <c r="D1657" s="127">
        <v>3.153</v>
      </c>
      <c r="E1657" s="128">
        <v>3.417</v>
      </c>
      <c r="F1657" s="127">
        <v>3.167</v>
      </c>
      <c r="G1657" s="128">
        <v>3.292</v>
      </c>
      <c r="H1657" s="127">
        <v>3.553</v>
      </c>
      <c r="I1657" s="128">
        <v>3.281</v>
      </c>
      <c r="J1657" s="127">
        <v>3.417</v>
      </c>
      <c r="K1657" s="128">
        <v>3.774</v>
      </c>
      <c r="L1657" s="127">
        <v>3.512</v>
      </c>
      <c r="M1657" s="128">
        <v>3.643</v>
      </c>
      <c r="N1657" s="127">
        <v>3.996</v>
      </c>
      <c r="O1657" s="128">
        <v>3.742</v>
      </c>
      <c r="P1657" s="127">
        <v>3.869</v>
      </c>
      <c r="Q1657" s="128">
        <v>4.28</v>
      </c>
      <c r="R1657" s="127">
        <v>4.074</v>
      </c>
      <c r="S1657" s="127">
        <v>4.177</v>
      </c>
      <c r="T1657" s="127">
        <v>4.972</v>
      </c>
      <c r="U1657" s="127">
        <v>4.783</v>
      </c>
      <c r="V1657" s="127">
        <v>4.878</v>
      </c>
      <c r="W1657" s="127">
        <v>5.294</v>
      </c>
      <c r="X1657" s="127">
        <v>5.106</v>
      </c>
      <c r="Y1657" s="127">
        <v>5.2</v>
      </c>
      <c r="Z1657" s="127"/>
      <c r="AA1657" s="127"/>
      <c r="AB1657" s="127"/>
      <c r="AC1657" s="127"/>
      <c r="AD1657" s="127"/>
      <c r="AE1657" s="127"/>
      <c r="AF1657" s="9">
        <f t="shared" si="1"/>
        <v>1657</v>
      </c>
    </row>
    <row r="1658" ht="15.75" customHeight="1">
      <c r="A1658" s="116">
        <v>43308.0</v>
      </c>
      <c r="B1658" s="126">
        <v>2.983</v>
      </c>
      <c r="C1658" s="127">
        <v>2.74</v>
      </c>
      <c r="D1658" s="127">
        <v>2.862</v>
      </c>
      <c r="E1658" s="128">
        <v>3.176</v>
      </c>
      <c r="F1658" s="127">
        <v>2.956</v>
      </c>
      <c r="G1658" s="128">
        <v>3.066</v>
      </c>
      <c r="H1658" s="127">
        <v>3.262</v>
      </c>
      <c r="I1658" s="128">
        <v>3.07</v>
      </c>
      <c r="J1658" s="127">
        <v>3.166</v>
      </c>
      <c r="K1658" s="128">
        <v>3.549</v>
      </c>
      <c r="L1658" s="127">
        <v>3.342</v>
      </c>
      <c r="M1658" s="128">
        <v>3.446</v>
      </c>
      <c r="N1658" s="127">
        <v>3.837</v>
      </c>
      <c r="O1658" s="128">
        <v>3.614</v>
      </c>
      <c r="P1658" s="127">
        <v>3.726</v>
      </c>
      <c r="Q1658" s="128">
        <v>4.241</v>
      </c>
      <c r="R1658" s="127">
        <v>4.047</v>
      </c>
      <c r="S1658" s="127">
        <v>4.144</v>
      </c>
      <c r="T1658" s="127">
        <v>4.917</v>
      </c>
      <c r="U1658" s="127">
        <v>4.739</v>
      </c>
      <c r="V1658" s="127">
        <v>4.828</v>
      </c>
      <c r="W1658" s="127">
        <v>5.261</v>
      </c>
      <c r="X1658" s="127">
        <v>5.094</v>
      </c>
      <c r="Y1658" s="127">
        <v>5.178</v>
      </c>
      <c r="Z1658" s="127"/>
      <c r="AA1658" s="127"/>
      <c r="AB1658" s="127"/>
      <c r="AC1658" s="127"/>
      <c r="AD1658" s="127"/>
      <c r="AE1658" s="127"/>
      <c r="AF1658" s="9">
        <f t="shared" si="1"/>
        <v>1658</v>
      </c>
    </row>
    <row r="1659" ht="15.75" customHeight="1">
      <c r="A1659" s="116">
        <v>43307.0</v>
      </c>
      <c r="B1659" s="126">
        <v>2.978</v>
      </c>
      <c r="C1659" s="127">
        <v>2.742</v>
      </c>
      <c r="D1659" s="127">
        <v>2.86</v>
      </c>
      <c r="E1659" s="128">
        <v>3.12</v>
      </c>
      <c r="F1659" s="127">
        <v>2.946</v>
      </c>
      <c r="G1659" s="128">
        <v>3.033</v>
      </c>
      <c r="H1659" s="127">
        <v>3.2</v>
      </c>
      <c r="I1659" s="128">
        <v>3.036</v>
      </c>
      <c r="J1659" s="127">
        <v>3.118</v>
      </c>
      <c r="K1659" s="128">
        <v>3.5</v>
      </c>
      <c r="L1659" s="127">
        <v>3.312</v>
      </c>
      <c r="M1659" s="128">
        <v>3.406</v>
      </c>
      <c r="N1659" s="127">
        <v>3.8</v>
      </c>
      <c r="O1659" s="128">
        <v>3.589</v>
      </c>
      <c r="P1659" s="127">
        <v>3.694</v>
      </c>
      <c r="Q1659" s="128">
        <v>4.241</v>
      </c>
      <c r="R1659" s="127">
        <v>4.036</v>
      </c>
      <c r="S1659" s="127">
        <v>4.138</v>
      </c>
      <c r="T1659" s="127">
        <v>4.911</v>
      </c>
      <c r="U1659" s="127">
        <v>4.722</v>
      </c>
      <c r="V1659" s="127">
        <v>4.817</v>
      </c>
      <c r="W1659" s="127">
        <v>5.256</v>
      </c>
      <c r="X1659" s="127">
        <v>5.078</v>
      </c>
      <c r="Y1659" s="127">
        <v>5.167</v>
      </c>
      <c r="Z1659" s="127"/>
      <c r="AA1659" s="127"/>
      <c r="AB1659" s="127"/>
      <c r="AC1659" s="127"/>
      <c r="AD1659" s="127"/>
      <c r="AE1659" s="127"/>
      <c r="AF1659" s="9">
        <f t="shared" si="1"/>
        <v>1659</v>
      </c>
    </row>
    <row r="1660" ht="15.75" customHeight="1">
      <c r="A1660" s="116">
        <v>43306.0</v>
      </c>
      <c r="B1660" s="126">
        <v>3.156</v>
      </c>
      <c r="C1660" s="127">
        <v>2.911</v>
      </c>
      <c r="D1660" s="127">
        <v>3.033</v>
      </c>
      <c r="E1660" s="128">
        <v>3.289</v>
      </c>
      <c r="F1660" s="127">
        <v>3.074</v>
      </c>
      <c r="G1660" s="128">
        <v>3.182</v>
      </c>
      <c r="H1660" s="127">
        <v>3.406</v>
      </c>
      <c r="I1660" s="128">
        <v>3.133</v>
      </c>
      <c r="J1660" s="127">
        <v>3.269</v>
      </c>
      <c r="K1660" s="128">
        <v>3.686</v>
      </c>
      <c r="L1660" s="127">
        <v>3.428</v>
      </c>
      <c r="M1660" s="128">
        <v>3.557</v>
      </c>
      <c r="N1660" s="127">
        <v>3.967</v>
      </c>
      <c r="O1660" s="128">
        <v>3.722</v>
      </c>
      <c r="P1660" s="127">
        <v>3.844</v>
      </c>
      <c r="Q1660" s="128">
        <v>4.287</v>
      </c>
      <c r="R1660" s="127">
        <v>4.094</v>
      </c>
      <c r="S1660" s="127">
        <v>4.191</v>
      </c>
      <c r="T1660" s="127">
        <v>4.967</v>
      </c>
      <c r="U1660" s="127">
        <v>4.794</v>
      </c>
      <c r="V1660" s="127">
        <v>4.881</v>
      </c>
      <c r="W1660" s="127">
        <v>5.289</v>
      </c>
      <c r="X1660" s="127">
        <v>5.111</v>
      </c>
      <c r="Y1660" s="127">
        <v>5.2</v>
      </c>
      <c r="Z1660" s="127"/>
      <c r="AA1660" s="127"/>
      <c r="AB1660" s="127"/>
      <c r="AC1660" s="127"/>
      <c r="AD1660" s="127"/>
      <c r="AE1660" s="127"/>
      <c r="AF1660" s="9">
        <f t="shared" si="1"/>
        <v>1660</v>
      </c>
    </row>
    <row r="1661" ht="15.75" customHeight="1">
      <c r="A1661" s="116">
        <v>43305.0</v>
      </c>
      <c r="B1661" s="126">
        <v>3.178</v>
      </c>
      <c r="C1661" s="127">
        <v>2.928</v>
      </c>
      <c r="D1661" s="127">
        <v>3.053</v>
      </c>
      <c r="E1661" s="128">
        <v>3.261</v>
      </c>
      <c r="F1661" s="127">
        <v>3.043</v>
      </c>
      <c r="G1661" s="128">
        <v>3.152</v>
      </c>
      <c r="H1661" s="127">
        <v>3.387</v>
      </c>
      <c r="I1661" s="128">
        <v>3.117</v>
      </c>
      <c r="J1661" s="127">
        <v>3.252</v>
      </c>
      <c r="K1661" s="128">
        <v>3.641</v>
      </c>
      <c r="L1661" s="127">
        <v>3.38</v>
      </c>
      <c r="M1661" s="128">
        <v>3.511</v>
      </c>
      <c r="N1661" s="127">
        <v>3.896</v>
      </c>
      <c r="O1661" s="128">
        <v>3.643</v>
      </c>
      <c r="P1661" s="127">
        <v>3.769</v>
      </c>
      <c r="Q1661" s="128">
        <v>4.244</v>
      </c>
      <c r="R1661" s="127">
        <v>4.061</v>
      </c>
      <c r="S1661" s="127">
        <v>4.153</v>
      </c>
      <c r="T1661" s="127">
        <v>4.917</v>
      </c>
      <c r="U1661" s="127">
        <v>4.739</v>
      </c>
      <c r="V1661" s="127">
        <v>4.828</v>
      </c>
      <c r="W1661" s="127">
        <v>5.272</v>
      </c>
      <c r="X1661" s="127">
        <v>5.094</v>
      </c>
      <c r="Y1661" s="127">
        <v>5.183</v>
      </c>
      <c r="Z1661" s="127"/>
      <c r="AA1661" s="127"/>
      <c r="AB1661" s="127"/>
      <c r="AC1661" s="127"/>
      <c r="AD1661" s="127"/>
      <c r="AE1661" s="127"/>
      <c r="AF1661" s="9">
        <f t="shared" si="1"/>
        <v>1661</v>
      </c>
    </row>
    <row r="1662" ht="15.75" customHeight="1">
      <c r="A1662" s="116">
        <v>43304.0</v>
      </c>
      <c r="B1662" s="126">
        <v>3.067</v>
      </c>
      <c r="C1662" s="127">
        <v>2.794</v>
      </c>
      <c r="D1662" s="127">
        <v>2.931</v>
      </c>
      <c r="E1662" s="128">
        <v>3.211</v>
      </c>
      <c r="F1662" s="127">
        <v>2.967</v>
      </c>
      <c r="G1662" s="128">
        <v>3.089</v>
      </c>
      <c r="H1662" s="127">
        <v>3.392</v>
      </c>
      <c r="I1662" s="128">
        <v>3.122</v>
      </c>
      <c r="J1662" s="127">
        <v>3.257</v>
      </c>
      <c r="K1662" s="128">
        <v>3.652</v>
      </c>
      <c r="L1662" s="127">
        <v>3.372</v>
      </c>
      <c r="M1662" s="128">
        <v>3.512</v>
      </c>
      <c r="N1662" s="127">
        <v>3.911</v>
      </c>
      <c r="O1662" s="128">
        <v>3.622</v>
      </c>
      <c r="P1662" s="127">
        <v>3.767</v>
      </c>
      <c r="Q1662" s="128">
        <v>4.242</v>
      </c>
      <c r="R1662" s="127">
        <v>4.067</v>
      </c>
      <c r="S1662" s="127">
        <v>4.154</v>
      </c>
      <c r="T1662" s="127">
        <v>4.92</v>
      </c>
      <c r="U1662" s="127">
        <v>4.737</v>
      </c>
      <c r="V1662" s="127">
        <v>4.828</v>
      </c>
      <c r="W1662" s="127">
        <v>5.256</v>
      </c>
      <c r="X1662" s="127">
        <v>5.089</v>
      </c>
      <c r="Y1662" s="127">
        <v>5.172</v>
      </c>
      <c r="Z1662" s="127"/>
      <c r="AA1662" s="127"/>
      <c r="AB1662" s="127"/>
      <c r="AC1662" s="127"/>
      <c r="AD1662" s="127"/>
      <c r="AE1662" s="127"/>
      <c r="AF1662" s="9">
        <f t="shared" si="1"/>
        <v>1662</v>
      </c>
    </row>
    <row r="1663" ht="15.75" customHeight="1">
      <c r="A1663" s="116">
        <v>43301.0</v>
      </c>
      <c r="B1663" s="126">
        <v>2.844</v>
      </c>
      <c r="C1663" s="127">
        <v>2.578</v>
      </c>
      <c r="D1663" s="127">
        <v>2.711</v>
      </c>
      <c r="E1663" s="128">
        <v>3.156</v>
      </c>
      <c r="F1663" s="127">
        <v>2.931</v>
      </c>
      <c r="G1663" s="128">
        <v>3.043</v>
      </c>
      <c r="H1663" s="127">
        <v>3.322</v>
      </c>
      <c r="I1663" s="128">
        <v>3.05</v>
      </c>
      <c r="J1663" s="127">
        <v>3.186</v>
      </c>
      <c r="K1663" s="128">
        <v>3.561</v>
      </c>
      <c r="L1663" s="127">
        <v>3.308</v>
      </c>
      <c r="M1663" s="128">
        <v>3.435</v>
      </c>
      <c r="N1663" s="127">
        <v>3.8</v>
      </c>
      <c r="O1663" s="128">
        <v>3.567</v>
      </c>
      <c r="P1663" s="127">
        <v>3.683</v>
      </c>
      <c r="Q1663" s="128">
        <v>4.214</v>
      </c>
      <c r="R1663" s="127">
        <v>4.044</v>
      </c>
      <c r="S1663" s="127">
        <v>4.129</v>
      </c>
      <c r="T1663" s="127">
        <v>4.892</v>
      </c>
      <c r="U1663" s="127">
        <v>4.731</v>
      </c>
      <c r="V1663" s="127">
        <v>4.812</v>
      </c>
      <c r="W1663" s="127">
        <v>5.25</v>
      </c>
      <c r="X1663" s="127">
        <v>5.083</v>
      </c>
      <c r="Y1663" s="127">
        <v>5.167</v>
      </c>
      <c r="Z1663" s="127"/>
      <c r="AA1663" s="127"/>
      <c r="AB1663" s="127"/>
      <c r="AC1663" s="127"/>
      <c r="AD1663" s="127"/>
      <c r="AE1663" s="127"/>
      <c r="AF1663" s="9">
        <f t="shared" si="1"/>
        <v>1663</v>
      </c>
    </row>
    <row r="1664" ht="15.75" customHeight="1">
      <c r="A1664" s="116">
        <v>43300.0</v>
      </c>
      <c r="B1664" s="126">
        <v>2.551</v>
      </c>
      <c r="C1664" s="127">
        <v>2.344</v>
      </c>
      <c r="D1664" s="127">
        <v>2.448</v>
      </c>
      <c r="E1664" s="128">
        <v>2.966</v>
      </c>
      <c r="F1664" s="127">
        <v>2.773</v>
      </c>
      <c r="G1664" s="128">
        <v>2.869</v>
      </c>
      <c r="H1664" s="127">
        <v>3.179</v>
      </c>
      <c r="I1664" s="128">
        <v>2.984</v>
      </c>
      <c r="J1664" s="127">
        <v>3.082</v>
      </c>
      <c r="K1664" s="128">
        <v>3.451</v>
      </c>
      <c r="L1664" s="127">
        <v>3.251</v>
      </c>
      <c r="M1664" s="128">
        <v>3.351</v>
      </c>
      <c r="N1664" s="127">
        <v>3.723</v>
      </c>
      <c r="O1664" s="128">
        <v>3.517</v>
      </c>
      <c r="P1664" s="127">
        <v>3.62</v>
      </c>
      <c r="Q1664" s="128">
        <v>4.201</v>
      </c>
      <c r="R1664" s="127">
        <v>4.031</v>
      </c>
      <c r="S1664" s="127">
        <v>4.116</v>
      </c>
      <c r="T1664" s="127">
        <v>4.892</v>
      </c>
      <c r="U1664" s="127">
        <v>4.731</v>
      </c>
      <c r="V1664" s="127">
        <v>4.812</v>
      </c>
      <c r="W1664" s="127">
        <v>5.244</v>
      </c>
      <c r="X1664" s="127">
        <v>5.078</v>
      </c>
      <c r="Y1664" s="127">
        <v>5.161</v>
      </c>
      <c r="Z1664" s="127"/>
      <c r="AA1664" s="127"/>
      <c r="AB1664" s="127"/>
      <c r="AC1664" s="127"/>
      <c r="AD1664" s="127"/>
      <c r="AE1664" s="127"/>
      <c r="AF1664" s="9">
        <f t="shared" si="1"/>
        <v>1664</v>
      </c>
    </row>
    <row r="1665" ht="15.75" customHeight="1">
      <c r="A1665" s="116">
        <v>43299.0</v>
      </c>
      <c r="B1665" s="126">
        <v>2.516</v>
      </c>
      <c r="C1665" s="127">
        <v>2.328</v>
      </c>
      <c r="D1665" s="127">
        <v>2.422</v>
      </c>
      <c r="E1665" s="128">
        <v>2.928</v>
      </c>
      <c r="F1665" s="127">
        <v>2.789</v>
      </c>
      <c r="G1665" s="128">
        <v>2.858</v>
      </c>
      <c r="H1665" s="127">
        <v>3.179</v>
      </c>
      <c r="I1665" s="128">
        <v>2.982</v>
      </c>
      <c r="J1665" s="127">
        <v>3.081</v>
      </c>
      <c r="K1665" s="128">
        <v>3.447</v>
      </c>
      <c r="L1665" s="127">
        <v>3.249</v>
      </c>
      <c r="M1665" s="128">
        <v>3.348</v>
      </c>
      <c r="N1665" s="127">
        <v>3.714</v>
      </c>
      <c r="O1665" s="128">
        <v>3.517</v>
      </c>
      <c r="P1665" s="127">
        <v>3.616</v>
      </c>
      <c r="Q1665" s="128">
        <v>4.201</v>
      </c>
      <c r="R1665" s="127">
        <v>4.031</v>
      </c>
      <c r="S1665" s="127">
        <v>4.116</v>
      </c>
      <c r="T1665" s="127">
        <v>4.887</v>
      </c>
      <c r="U1665" s="127">
        <v>4.726</v>
      </c>
      <c r="V1665" s="127">
        <v>4.806</v>
      </c>
      <c r="W1665" s="127">
        <v>5.244</v>
      </c>
      <c r="X1665" s="127">
        <v>5.078</v>
      </c>
      <c r="Y1665" s="127">
        <v>5.161</v>
      </c>
      <c r="Z1665" s="127"/>
      <c r="AA1665" s="127"/>
      <c r="AB1665" s="127"/>
      <c r="AC1665" s="127"/>
      <c r="AD1665" s="127"/>
      <c r="AE1665" s="127"/>
      <c r="AF1665" s="9">
        <f t="shared" si="1"/>
        <v>1665</v>
      </c>
    </row>
    <row r="1666" ht="15.75" customHeight="1">
      <c r="A1666" s="116">
        <v>43298.0</v>
      </c>
      <c r="B1666" s="126">
        <v>2.478</v>
      </c>
      <c r="C1666" s="127">
        <v>2.288</v>
      </c>
      <c r="D1666" s="127">
        <v>2.383</v>
      </c>
      <c r="E1666" s="128">
        <v>2.902</v>
      </c>
      <c r="F1666" s="127">
        <v>2.708</v>
      </c>
      <c r="G1666" s="128">
        <v>2.805</v>
      </c>
      <c r="H1666" s="127">
        <v>3.153</v>
      </c>
      <c r="I1666" s="128">
        <v>2.96</v>
      </c>
      <c r="J1666" s="127">
        <v>3.057</v>
      </c>
      <c r="K1666" s="128">
        <v>3.427</v>
      </c>
      <c r="L1666" s="127">
        <v>3.242</v>
      </c>
      <c r="M1666" s="128">
        <v>3.334</v>
      </c>
      <c r="N1666" s="127">
        <v>3.7</v>
      </c>
      <c r="O1666" s="128">
        <v>3.523</v>
      </c>
      <c r="P1666" s="127">
        <v>3.612</v>
      </c>
      <c r="Q1666" s="128">
        <v>4.201</v>
      </c>
      <c r="R1666" s="127">
        <v>4.031</v>
      </c>
      <c r="S1666" s="127">
        <v>4.116</v>
      </c>
      <c r="T1666" s="127">
        <v>4.887</v>
      </c>
      <c r="U1666" s="127">
        <v>4.726</v>
      </c>
      <c r="V1666" s="127">
        <v>4.806</v>
      </c>
      <c r="W1666" s="127">
        <v>5.244</v>
      </c>
      <c r="X1666" s="127">
        <v>5.078</v>
      </c>
      <c r="Y1666" s="127">
        <v>5.161</v>
      </c>
      <c r="Z1666" s="127"/>
      <c r="AA1666" s="127"/>
      <c r="AB1666" s="127"/>
      <c r="AC1666" s="127"/>
      <c r="AD1666" s="127"/>
      <c r="AE1666" s="127"/>
      <c r="AF1666" s="9">
        <f t="shared" si="1"/>
        <v>1666</v>
      </c>
    </row>
    <row r="1667" ht="15.75" customHeight="1">
      <c r="A1667" s="116">
        <v>43297.0</v>
      </c>
      <c r="B1667" s="126">
        <v>2.443</v>
      </c>
      <c r="C1667" s="127">
        <v>2.274</v>
      </c>
      <c r="D1667" s="127">
        <v>2.359</v>
      </c>
      <c r="E1667" s="128">
        <v>2.866</v>
      </c>
      <c r="F1667" s="127">
        <v>2.677</v>
      </c>
      <c r="G1667" s="128">
        <v>2.771</v>
      </c>
      <c r="H1667" s="127">
        <v>3.122</v>
      </c>
      <c r="I1667" s="128">
        <v>2.936</v>
      </c>
      <c r="J1667" s="127">
        <v>3.029</v>
      </c>
      <c r="K1667" s="128">
        <v>3.404</v>
      </c>
      <c r="L1667" s="127">
        <v>3.219</v>
      </c>
      <c r="M1667" s="128">
        <v>3.312</v>
      </c>
      <c r="N1667" s="127">
        <v>3.687</v>
      </c>
      <c r="O1667" s="128">
        <v>3.503</v>
      </c>
      <c r="P1667" s="127">
        <v>3.595</v>
      </c>
      <c r="Q1667" s="128">
        <v>4.198</v>
      </c>
      <c r="R1667" s="127">
        <v>4.028</v>
      </c>
      <c r="S1667" s="127">
        <v>4.113</v>
      </c>
      <c r="T1667" s="127">
        <v>4.872</v>
      </c>
      <c r="U1667" s="127">
        <v>4.706</v>
      </c>
      <c r="V1667" s="127">
        <v>4.789</v>
      </c>
      <c r="W1667" s="127">
        <v>5.227</v>
      </c>
      <c r="X1667" s="127">
        <v>5.06</v>
      </c>
      <c r="Y1667" s="127">
        <v>5.143</v>
      </c>
      <c r="Z1667" s="127"/>
      <c r="AA1667" s="127"/>
      <c r="AB1667" s="127"/>
      <c r="AC1667" s="127"/>
      <c r="AD1667" s="127"/>
      <c r="AE1667" s="127"/>
      <c r="AF1667" s="9">
        <f t="shared" si="1"/>
        <v>1667</v>
      </c>
    </row>
    <row r="1668" ht="15.75" customHeight="1">
      <c r="A1668" s="116">
        <v>43294.0</v>
      </c>
      <c r="B1668" s="126">
        <v>2.438</v>
      </c>
      <c r="C1668" s="127">
        <v>2.273</v>
      </c>
      <c r="D1668" s="127">
        <v>2.356</v>
      </c>
      <c r="E1668" s="128">
        <v>2.858</v>
      </c>
      <c r="F1668" s="127">
        <v>2.68</v>
      </c>
      <c r="G1668" s="128">
        <v>2.769</v>
      </c>
      <c r="H1668" s="127">
        <v>3.14</v>
      </c>
      <c r="I1668" s="128">
        <v>2.932</v>
      </c>
      <c r="J1668" s="127">
        <v>3.036</v>
      </c>
      <c r="K1668" s="128">
        <v>3.413</v>
      </c>
      <c r="L1668" s="127">
        <v>3.216</v>
      </c>
      <c r="M1668" s="128">
        <v>3.314</v>
      </c>
      <c r="N1668" s="127">
        <v>3.686</v>
      </c>
      <c r="O1668" s="128">
        <v>3.5</v>
      </c>
      <c r="P1668" s="127">
        <v>3.593</v>
      </c>
      <c r="Q1668" s="128">
        <v>4.198</v>
      </c>
      <c r="R1668" s="127">
        <v>4.028</v>
      </c>
      <c r="S1668" s="127">
        <v>4.113</v>
      </c>
      <c r="T1668" s="127">
        <v>4.87</v>
      </c>
      <c r="U1668" s="127">
        <v>4.703</v>
      </c>
      <c r="V1668" s="127">
        <v>4.787</v>
      </c>
      <c r="W1668" s="127">
        <v>5.222</v>
      </c>
      <c r="X1668" s="127">
        <v>5.056</v>
      </c>
      <c r="Y1668" s="127">
        <v>5.139</v>
      </c>
      <c r="Z1668" s="127"/>
      <c r="AA1668" s="127"/>
      <c r="AB1668" s="127"/>
      <c r="AC1668" s="127"/>
      <c r="AD1668" s="127"/>
      <c r="AE1668" s="127"/>
      <c r="AF1668" s="9">
        <f t="shared" si="1"/>
        <v>1668</v>
      </c>
    </row>
    <row r="1669" ht="15.75" customHeight="1">
      <c r="A1669" s="116">
        <v>43293.0</v>
      </c>
      <c r="B1669" s="126">
        <v>2.456</v>
      </c>
      <c r="C1669" s="127">
        <v>2.264</v>
      </c>
      <c r="D1669" s="127">
        <v>2.36</v>
      </c>
      <c r="E1669" s="128">
        <v>2.843</v>
      </c>
      <c r="F1669" s="127">
        <v>2.66</v>
      </c>
      <c r="G1669" s="128">
        <v>2.752</v>
      </c>
      <c r="H1669" s="127">
        <v>3.156</v>
      </c>
      <c r="I1669" s="128">
        <v>2.942</v>
      </c>
      <c r="J1669" s="127">
        <v>3.049</v>
      </c>
      <c r="K1669" s="128">
        <v>3.421</v>
      </c>
      <c r="L1669" s="127">
        <v>3.217</v>
      </c>
      <c r="M1669" s="128">
        <v>3.319</v>
      </c>
      <c r="N1669" s="127">
        <v>3.686</v>
      </c>
      <c r="O1669" s="128">
        <v>3.491</v>
      </c>
      <c r="P1669" s="127">
        <v>3.588</v>
      </c>
      <c r="Q1669" s="128">
        <v>4.196</v>
      </c>
      <c r="R1669" s="127">
        <v>4.042</v>
      </c>
      <c r="S1669" s="127">
        <v>4.119</v>
      </c>
      <c r="T1669" s="127">
        <v>4.873</v>
      </c>
      <c r="U1669" s="127">
        <v>4.723</v>
      </c>
      <c r="V1669" s="127">
        <v>4.798</v>
      </c>
      <c r="W1669" s="127">
        <v>5.222</v>
      </c>
      <c r="X1669" s="127">
        <v>5.072</v>
      </c>
      <c r="Y1669" s="127">
        <v>5.147</v>
      </c>
      <c r="Z1669" s="127"/>
      <c r="AA1669" s="127"/>
      <c r="AB1669" s="127"/>
      <c r="AC1669" s="127"/>
      <c r="AD1669" s="127"/>
      <c r="AE1669" s="127"/>
      <c r="AF1669" s="9">
        <f t="shared" si="1"/>
        <v>1669</v>
      </c>
    </row>
    <row r="1670" ht="15.75" customHeight="1">
      <c r="A1670" s="116">
        <v>43292.0</v>
      </c>
      <c r="B1670" s="126">
        <v>2.441</v>
      </c>
      <c r="C1670" s="127">
        <v>2.252</v>
      </c>
      <c r="D1670" s="127">
        <v>2.347</v>
      </c>
      <c r="E1670" s="128">
        <v>2.85</v>
      </c>
      <c r="F1670" s="127">
        <v>2.653</v>
      </c>
      <c r="G1670" s="128">
        <v>2.752</v>
      </c>
      <c r="H1670" s="127">
        <v>3.147</v>
      </c>
      <c r="I1670" s="128">
        <v>2.92</v>
      </c>
      <c r="J1670" s="127">
        <v>3.033</v>
      </c>
      <c r="K1670" s="128">
        <v>3.419</v>
      </c>
      <c r="L1670" s="127">
        <v>3.204</v>
      </c>
      <c r="M1670" s="128">
        <v>3.312</v>
      </c>
      <c r="N1670" s="127">
        <v>3.692</v>
      </c>
      <c r="O1670" s="128">
        <v>3.489</v>
      </c>
      <c r="P1670" s="127">
        <v>3.591</v>
      </c>
      <c r="Q1670" s="128">
        <v>4.196</v>
      </c>
      <c r="R1670" s="127">
        <v>4.042</v>
      </c>
      <c r="S1670" s="127">
        <v>4.119</v>
      </c>
      <c r="T1670" s="127">
        <v>4.873</v>
      </c>
      <c r="U1670" s="127">
        <v>4.723</v>
      </c>
      <c r="V1670" s="127">
        <v>4.798</v>
      </c>
      <c r="W1670" s="127">
        <v>5.217</v>
      </c>
      <c r="X1670" s="127">
        <v>5.061</v>
      </c>
      <c r="Y1670" s="127">
        <v>5.139</v>
      </c>
      <c r="Z1670" s="127"/>
      <c r="AA1670" s="127"/>
      <c r="AB1670" s="127"/>
      <c r="AC1670" s="127"/>
      <c r="AD1670" s="127"/>
      <c r="AE1670" s="127"/>
      <c r="AF1670" s="9">
        <f t="shared" si="1"/>
        <v>1670</v>
      </c>
    </row>
    <row r="1671" ht="15.75" customHeight="1">
      <c r="A1671" s="116">
        <v>43291.0</v>
      </c>
      <c r="B1671" s="126">
        <v>2.413</v>
      </c>
      <c r="C1671" s="127">
        <v>2.227</v>
      </c>
      <c r="D1671" s="127">
        <v>2.32</v>
      </c>
      <c r="E1671" s="128">
        <v>2.846</v>
      </c>
      <c r="F1671" s="127">
        <v>2.659</v>
      </c>
      <c r="G1671" s="128">
        <v>2.752</v>
      </c>
      <c r="H1671" s="127">
        <v>3.156</v>
      </c>
      <c r="I1671" s="128">
        <v>2.944</v>
      </c>
      <c r="J1671" s="127">
        <v>3.05</v>
      </c>
      <c r="K1671" s="128">
        <v>3.422</v>
      </c>
      <c r="L1671" s="127">
        <v>3.219</v>
      </c>
      <c r="M1671" s="128">
        <v>3.32</v>
      </c>
      <c r="N1671" s="127">
        <v>3.688</v>
      </c>
      <c r="O1671" s="128">
        <v>3.493</v>
      </c>
      <c r="P1671" s="127">
        <v>3.591</v>
      </c>
      <c r="Q1671" s="128">
        <v>4.196</v>
      </c>
      <c r="R1671" s="127">
        <v>4.042</v>
      </c>
      <c r="S1671" s="127">
        <v>4.119</v>
      </c>
      <c r="T1671" s="127">
        <v>4.873</v>
      </c>
      <c r="U1671" s="127">
        <v>4.723</v>
      </c>
      <c r="V1671" s="127">
        <v>4.798</v>
      </c>
      <c r="W1671" s="127">
        <v>5.217</v>
      </c>
      <c r="X1671" s="127">
        <v>5.061</v>
      </c>
      <c r="Y1671" s="127">
        <v>5.139</v>
      </c>
      <c r="Z1671" s="127"/>
      <c r="AA1671" s="127"/>
      <c r="AB1671" s="127"/>
      <c r="AC1671" s="127"/>
      <c r="AD1671" s="127"/>
      <c r="AE1671" s="127"/>
      <c r="AF1671" s="9">
        <f t="shared" si="1"/>
        <v>1671</v>
      </c>
    </row>
    <row r="1672" ht="15.75" customHeight="1">
      <c r="A1672" s="116">
        <v>43290.0</v>
      </c>
      <c r="B1672" s="126">
        <v>2.41</v>
      </c>
      <c r="C1672" s="127">
        <v>2.211</v>
      </c>
      <c r="D1672" s="127">
        <v>2.311</v>
      </c>
      <c r="E1672" s="128">
        <v>2.84</v>
      </c>
      <c r="F1672" s="127">
        <v>2.659</v>
      </c>
      <c r="G1672" s="128">
        <v>2.749</v>
      </c>
      <c r="H1672" s="127">
        <v>3.162</v>
      </c>
      <c r="I1672" s="128">
        <v>2.942</v>
      </c>
      <c r="J1672" s="127">
        <v>3.052</v>
      </c>
      <c r="K1672" s="128">
        <v>3.427</v>
      </c>
      <c r="L1672" s="127">
        <v>3.219</v>
      </c>
      <c r="M1672" s="128">
        <v>3.323</v>
      </c>
      <c r="N1672" s="127">
        <v>3.692</v>
      </c>
      <c r="O1672" s="128">
        <v>3.496</v>
      </c>
      <c r="P1672" s="127">
        <v>3.594</v>
      </c>
      <c r="Q1672" s="128">
        <v>4.196</v>
      </c>
      <c r="R1672" s="127">
        <v>4.042</v>
      </c>
      <c r="S1672" s="127">
        <v>4.119</v>
      </c>
      <c r="T1672" s="127">
        <v>4.873</v>
      </c>
      <c r="U1672" s="127">
        <v>4.723</v>
      </c>
      <c r="V1672" s="127">
        <v>4.798</v>
      </c>
      <c r="W1672" s="127">
        <v>5.217</v>
      </c>
      <c r="X1672" s="127">
        <v>5.061</v>
      </c>
      <c r="Y1672" s="127">
        <v>5.139</v>
      </c>
      <c r="Z1672" s="127"/>
      <c r="AA1672" s="127"/>
      <c r="AB1672" s="127"/>
      <c r="AC1672" s="127"/>
      <c r="AD1672" s="127"/>
      <c r="AE1672" s="127"/>
      <c r="AF1672" s="9">
        <f t="shared" si="1"/>
        <v>1672</v>
      </c>
    </row>
    <row r="1673" ht="15.75" customHeight="1">
      <c r="A1673" s="116">
        <v>43287.0</v>
      </c>
      <c r="B1673" s="126">
        <v>2.428</v>
      </c>
      <c r="C1673" s="127">
        <v>2.208</v>
      </c>
      <c r="D1673" s="127">
        <v>2.318</v>
      </c>
      <c r="E1673" s="128">
        <v>2.856</v>
      </c>
      <c r="F1673" s="127">
        <v>2.638</v>
      </c>
      <c r="G1673" s="128">
        <v>2.747</v>
      </c>
      <c r="H1673" s="127">
        <v>3.164</v>
      </c>
      <c r="I1673" s="128">
        <v>2.931</v>
      </c>
      <c r="J1673" s="127">
        <v>3.048</v>
      </c>
      <c r="K1673" s="128">
        <v>3.431</v>
      </c>
      <c r="L1673" s="127">
        <v>3.209</v>
      </c>
      <c r="M1673" s="128">
        <v>3.32</v>
      </c>
      <c r="N1673" s="127">
        <v>3.698</v>
      </c>
      <c r="O1673" s="128">
        <v>3.488</v>
      </c>
      <c r="P1673" s="127">
        <v>3.593</v>
      </c>
      <c r="Q1673" s="128">
        <v>4.199</v>
      </c>
      <c r="R1673" s="127">
        <v>4.03</v>
      </c>
      <c r="S1673" s="127">
        <v>4.114</v>
      </c>
      <c r="T1673" s="127">
        <v>4.88</v>
      </c>
      <c r="U1673" s="127">
        <v>4.713</v>
      </c>
      <c r="V1673" s="127">
        <v>4.797</v>
      </c>
      <c r="W1673" s="127">
        <v>5.23</v>
      </c>
      <c r="X1673" s="127">
        <v>5.058</v>
      </c>
      <c r="Y1673" s="127">
        <v>5.144</v>
      </c>
      <c r="Z1673" s="127"/>
      <c r="AA1673" s="127"/>
      <c r="AB1673" s="127"/>
      <c r="AC1673" s="127"/>
      <c r="AD1673" s="127"/>
      <c r="AE1673" s="127"/>
      <c r="AF1673" s="9">
        <f t="shared" si="1"/>
        <v>1673</v>
      </c>
    </row>
    <row r="1674" ht="15.75" customHeight="1">
      <c r="A1674" s="116">
        <v>43286.0</v>
      </c>
      <c r="B1674" s="126">
        <v>2.411</v>
      </c>
      <c r="C1674" s="127">
        <v>2.2</v>
      </c>
      <c r="D1674" s="127">
        <v>2.306</v>
      </c>
      <c r="E1674" s="128">
        <v>2.839</v>
      </c>
      <c r="F1674" s="127">
        <v>2.63</v>
      </c>
      <c r="G1674" s="128">
        <v>2.734</v>
      </c>
      <c r="H1674" s="127">
        <v>3.148</v>
      </c>
      <c r="I1674" s="128">
        <v>2.931</v>
      </c>
      <c r="J1674" s="127">
        <v>3.039</v>
      </c>
      <c r="K1674" s="128">
        <v>3.42</v>
      </c>
      <c r="L1674" s="127">
        <v>3.206</v>
      </c>
      <c r="M1674" s="128">
        <v>3.313</v>
      </c>
      <c r="N1674" s="127">
        <v>3.692</v>
      </c>
      <c r="O1674" s="128">
        <v>3.481</v>
      </c>
      <c r="P1674" s="127">
        <v>3.587</v>
      </c>
      <c r="Q1674" s="128">
        <v>4.194</v>
      </c>
      <c r="R1674" s="127">
        <v>4.026</v>
      </c>
      <c r="S1674" s="127">
        <v>4.11</v>
      </c>
      <c r="T1674" s="127">
        <v>4.876</v>
      </c>
      <c r="U1674" s="127">
        <v>4.709</v>
      </c>
      <c r="V1674" s="127">
        <v>4.792</v>
      </c>
      <c r="W1674" s="127">
        <v>5.214</v>
      </c>
      <c r="X1674" s="127">
        <v>5.048</v>
      </c>
      <c r="Y1674" s="127">
        <v>5.131</v>
      </c>
      <c r="Z1674" s="127"/>
      <c r="AA1674" s="127"/>
      <c r="AB1674" s="127"/>
      <c r="AC1674" s="127"/>
      <c r="AD1674" s="127"/>
      <c r="AE1674" s="127"/>
      <c r="AF1674" s="9">
        <f t="shared" si="1"/>
        <v>1674</v>
      </c>
    </row>
    <row r="1675" ht="15.75" customHeight="1">
      <c r="A1675" s="116">
        <v>43285.0</v>
      </c>
      <c r="B1675" s="126">
        <v>2.378</v>
      </c>
      <c r="C1675" s="127">
        <v>2.179</v>
      </c>
      <c r="D1675" s="127">
        <v>2.278</v>
      </c>
      <c r="E1675" s="128">
        <v>2.739</v>
      </c>
      <c r="F1675" s="127">
        <v>2.537</v>
      </c>
      <c r="G1675" s="128">
        <v>2.638</v>
      </c>
      <c r="H1675" s="127">
        <v>3.107</v>
      </c>
      <c r="I1675" s="128">
        <v>2.909</v>
      </c>
      <c r="J1675" s="127">
        <v>3.008</v>
      </c>
      <c r="K1675" s="128">
        <v>3.386</v>
      </c>
      <c r="L1675" s="127">
        <v>3.186</v>
      </c>
      <c r="M1675" s="128">
        <v>3.286</v>
      </c>
      <c r="N1675" s="127">
        <v>3.666</v>
      </c>
      <c r="O1675" s="128">
        <v>3.463</v>
      </c>
      <c r="P1675" s="127">
        <v>3.564</v>
      </c>
      <c r="Q1675" s="128">
        <v>4.194</v>
      </c>
      <c r="R1675" s="127">
        <v>4.026</v>
      </c>
      <c r="S1675" s="127">
        <v>4.11</v>
      </c>
      <c r="T1675" s="127">
        <v>4.856</v>
      </c>
      <c r="U1675" s="127">
        <v>4.683</v>
      </c>
      <c r="V1675" s="127">
        <v>4.769</v>
      </c>
      <c r="W1675" s="127">
        <v>5.2</v>
      </c>
      <c r="X1675" s="127">
        <v>5.033</v>
      </c>
      <c r="Y1675" s="127">
        <v>5.117</v>
      </c>
      <c r="Z1675" s="127"/>
      <c r="AA1675" s="127"/>
      <c r="AB1675" s="127"/>
      <c r="AC1675" s="127"/>
      <c r="AD1675" s="127"/>
      <c r="AE1675" s="127"/>
      <c r="AF1675" s="9">
        <f t="shared" si="1"/>
        <v>1675</v>
      </c>
    </row>
    <row r="1676" ht="15.75" customHeight="1">
      <c r="A1676" s="116">
        <v>43284.0</v>
      </c>
      <c r="B1676" s="126">
        <v>2.354</v>
      </c>
      <c r="C1676" s="127">
        <v>2.157</v>
      </c>
      <c r="D1676" s="127">
        <v>2.256</v>
      </c>
      <c r="E1676" s="128">
        <v>2.723</v>
      </c>
      <c r="F1676" s="127">
        <v>2.537</v>
      </c>
      <c r="G1676" s="128">
        <v>2.63</v>
      </c>
      <c r="H1676" s="127">
        <v>3.102</v>
      </c>
      <c r="I1676" s="128">
        <v>2.909</v>
      </c>
      <c r="J1676" s="127">
        <v>3.006</v>
      </c>
      <c r="K1676" s="128">
        <v>3.381</v>
      </c>
      <c r="L1676" s="127">
        <v>3.185</v>
      </c>
      <c r="M1676" s="128">
        <v>3.283</v>
      </c>
      <c r="N1676" s="127">
        <v>3.66</v>
      </c>
      <c r="O1676" s="128">
        <v>3.461</v>
      </c>
      <c r="P1676" s="127">
        <v>3.561</v>
      </c>
      <c r="Q1676" s="128">
        <v>4.194</v>
      </c>
      <c r="R1676" s="127">
        <v>4.026</v>
      </c>
      <c r="S1676" s="127">
        <v>4.11</v>
      </c>
      <c r="T1676" s="127">
        <v>4.844</v>
      </c>
      <c r="U1676" s="127">
        <v>4.672</v>
      </c>
      <c r="V1676" s="127">
        <v>4.758</v>
      </c>
      <c r="W1676" s="127">
        <v>5.2</v>
      </c>
      <c r="X1676" s="127">
        <v>5.033</v>
      </c>
      <c r="Y1676" s="127">
        <v>5.117</v>
      </c>
      <c r="Z1676" s="127"/>
      <c r="AA1676" s="127"/>
      <c r="AB1676" s="127"/>
      <c r="AC1676" s="127"/>
      <c r="AD1676" s="127"/>
      <c r="AE1676" s="127"/>
      <c r="AF1676" s="9">
        <f t="shared" si="1"/>
        <v>1676</v>
      </c>
    </row>
    <row r="1677" ht="15.75" customHeight="1">
      <c r="A1677" s="116">
        <v>43283.0</v>
      </c>
      <c r="B1677" s="126">
        <v>2.344</v>
      </c>
      <c r="C1677" s="127">
        <v>2.147</v>
      </c>
      <c r="D1677" s="127">
        <v>2.246</v>
      </c>
      <c r="E1677" s="128">
        <v>2.706</v>
      </c>
      <c r="F1677" s="127">
        <v>2.526</v>
      </c>
      <c r="G1677" s="128">
        <v>2.616</v>
      </c>
      <c r="H1677" s="127">
        <v>3.068</v>
      </c>
      <c r="I1677" s="128">
        <v>2.888</v>
      </c>
      <c r="J1677" s="127">
        <v>2.978</v>
      </c>
      <c r="K1677" s="128">
        <v>3.353</v>
      </c>
      <c r="L1677" s="127">
        <v>3.173</v>
      </c>
      <c r="M1677" s="128">
        <v>3.263</v>
      </c>
      <c r="N1677" s="127">
        <v>3.639</v>
      </c>
      <c r="O1677" s="128">
        <v>3.459</v>
      </c>
      <c r="P1677" s="127">
        <v>3.549</v>
      </c>
      <c r="Q1677" s="128">
        <v>4.194</v>
      </c>
      <c r="R1677" s="127">
        <v>4.026</v>
      </c>
      <c r="S1677" s="127">
        <v>4.11</v>
      </c>
      <c r="T1677" s="127">
        <v>4.842</v>
      </c>
      <c r="U1677" s="127">
        <v>4.67</v>
      </c>
      <c r="V1677" s="127">
        <v>4.756</v>
      </c>
      <c r="W1677" s="127">
        <v>5.2</v>
      </c>
      <c r="X1677" s="127">
        <v>5.033</v>
      </c>
      <c r="Y1677" s="127">
        <v>5.117</v>
      </c>
      <c r="Z1677" s="127"/>
      <c r="AA1677" s="127"/>
      <c r="AB1677" s="127"/>
      <c r="AC1677" s="127"/>
      <c r="AD1677" s="127"/>
      <c r="AE1677" s="127"/>
      <c r="AF1677" s="9">
        <f t="shared" si="1"/>
        <v>1677</v>
      </c>
    </row>
    <row r="1678" ht="15.75" customHeight="1">
      <c r="A1678" s="116">
        <v>43280.0</v>
      </c>
      <c r="B1678" s="126">
        <v>2.333</v>
      </c>
      <c r="C1678" s="127">
        <v>2.149</v>
      </c>
      <c r="D1678" s="127">
        <v>2.241</v>
      </c>
      <c r="E1678" s="128">
        <v>2.7</v>
      </c>
      <c r="F1678" s="127">
        <v>2.53</v>
      </c>
      <c r="G1678" s="128">
        <v>2.615</v>
      </c>
      <c r="H1678" s="127">
        <v>3.064</v>
      </c>
      <c r="I1678" s="128">
        <v>2.901</v>
      </c>
      <c r="J1678" s="127">
        <v>2.983</v>
      </c>
      <c r="K1678" s="128">
        <v>3.353</v>
      </c>
      <c r="L1678" s="127">
        <v>3.178</v>
      </c>
      <c r="M1678" s="128">
        <v>3.266</v>
      </c>
      <c r="N1678" s="127">
        <v>3.642</v>
      </c>
      <c r="O1678" s="128">
        <v>3.454</v>
      </c>
      <c r="P1678" s="127">
        <v>3.548</v>
      </c>
      <c r="Q1678" s="128">
        <v>4.2</v>
      </c>
      <c r="R1678" s="127">
        <v>4.031</v>
      </c>
      <c r="S1678" s="127">
        <v>4.116</v>
      </c>
      <c r="T1678" s="127">
        <v>4.844</v>
      </c>
      <c r="U1678" s="127">
        <v>4.672</v>
      </c>
      <c r="V1678" s="127">
        <v>4.758</v>
      </c>
      <c r="W1678" s="127">
        <v>5.2</v>
      </c>
      <c r="X1678" s="127">
        <v>5.033</v>
      </c>
      <c r="Y1678" s="127">
        <v>5.117</v>
      </c>
      <c r="Z1678" s="127"/>
      <c r="AA1678" s="127"/>
      <c r="AB1678" s="127"/>
      <c r="AC1678" s="127"/>
      <c r="AD1678" s="127"/>
      <c r="AE1678" s="127"/>
      <c r="AF1678" s="9">
        <f t="shared" si="1"/>
        <v>1678</v>
      </c>
    </row>
    <row r="1679" ht="15.75" customHeight="1">
      <c r="A1679" s="116">
        <v>43279.0</v>
      </c>
      <c r="B1679" s="126">
        <v>2.338</v>
      </c>
      <c r="C1679" s="127">
        <v>2.143</v>
      </c>
      <c r="D1679" s="127">
        <v>2.241</v>
      </c>
      <c r="E1679" s="128">
        <v>2.692</v>
      </c>
      <c r="F1679" s="127">
        <v>2.52</v>
      </c>
      <c r="G1679" s="128">
        <v>2.606</v>
      </c>
      <c r="H1679" s="127">
        <v>3.08</v>
      </c>
      <c r="I1679" s="128">
        <v>2.911</v>
      </c>
      <c r="J1679" s="127">
        <v>2.996</v>
      </c>
      <c r="K1679" s="128">
        <v>3.358</v>
      </c>
      <c r="L1679" s="127">
        <v>3.186</v>
      </c>
      <c r="M1679" s="128">
        <v>3.272</v>
      </c>
      <c r="N1679" s="127">
        <v>3.636</v>
      </c>
      <c r="O1679" s="128">
        <v>3.46</v>
      </c>
      <c r="P1679" s="127">
        <v>3.548</v>
      </c>
      <c r="Q1679" s="128">
        <v>4.197</v>
      </c>
      <c r="R1679" s="127">
        <v>4.028</v>
      </c>
      <c r="S1679" s="127">
        <v>4.112</v>
      </c>
      <c r="T1679" s="127">
        <v>4.844</v>
      </c>
      <c r="U1679" s="127">
        <v>4.672</v>
      </c>
      <c r="V1679" s="127">
        <v>4.758</v>
      </c>
      <c r="W1679" s="127">
        <v>5.2</v>
      </c>
      <c r="X1679" s="127">
        <v>5.033</v>
      </c>
      <c r="Y1679" s="127">
        <v>5.117</v>
      </c>
      <c r="Z1679" s="127"/>
      <c r="AA1679" s="127"/>
      <c r="AB1679" s="127"/>
      <c r="AC1679" s="127"/>
      <c r="AD1679" s="127"/>
      <c r="AE1679" s="127"/>
      <c r="AF1679" s="9">
        <f t="shared" si="1"/>
        <v>1679</v>
      </c>
    </row>
    <row r="1680" ht="15.75" customHeight="1">
      <c r="A1680" s="116">
        <v>43278.0</v>
      </c>
      <c r="B1680" s="126">
        <v>2.327</v>
      </c>
      <c r="C1680" s="127">
        <v>2.149</v>
      </c>
      <c r="D1680" s="127">
        <v>2.238</v>
      </c>
      <c r="E1680" s="128">
        <v>2.693</v>
      </c>
      <c r="F1680" s="127">
        <v>2.526</v>
      </c>
      <c r="G1680" s="128">
        <v>2.609</v>
      </c>
      <c r="H1680" s="127">
        <v>3.087</v>
      </c>
      <c r="I1680" s="128">
        <v>2.918</v>
      </c>
      <c r="J1680" s="127">
        <v>3.002</v>
      </c>
      <c r="K1680" s="128">
        <v>3.365</v>
      </c>
      <c r="L1680" s="127">
        <v>3.189</v>
      </c>
      <c r="M1680" s="128">
        <v>3.277</v>
      </c>
      <c r="N1680" s="127">
        <v>3.643</v>
      </c>
      <c r="O1680" s="128">
        <v>3.461</v>
      </c>
      <c r="P1680" s="127">
        <v>3.552</v>
      </c>
      <c r="Q1680" s="128">
        <v>4.194</v>
      </c>
      <c r="R1680" s="127">
        <v>4.028</v>
      </c>
      <c r="S1680" s="127">
        <v>4.111</v>
      </c>
      <c r="T1680" s="127">
        <v>4.861</v>
      </c>
      <c r="U1680" s="127">
        <v>4.68</v>
      </c>
      <c r="V1680" s="127">
        <v>4.771</v>
      </c>
      <c r="W1680" s="127">
        <v>5.2</v>
      </c>
      <c r="X1680" s="127">
        <v>5.033</v>
      </c>
      <c r="Y1680" s="127">
        <v>5.117</v>
      </c>
      <c r="Z1680" s="127"/>
      <c r="AA1680" s="127"/>
      <c r="AB1680" s="127"/>
      <c r="AC1680" s="127"/>
      <c r="AD1680" s="127"/>
      <c r="AE1680" s="127"/>
      <c r="AF1680" s="9">
        <f t="shared" si="1"/>
        <v>1680</v>
      </c>
    </row>
    <row r="1681" ht="15.75" customHeight="1">
      <c r="A1681" s="116">
        <v>43277.0</v>
      </c>
      <c r="B1681" s="126">
        <v>2.329</v>
      </c>
      <c r="C1681" s="127">
        <v>2.147</v>
      </c>
      <c r="D1681" s="127">
        <v>2.238</v>
      </c>
      <c r="E1681" s="128">
        <v>2.692</v>
      </c>
      <c r="F1681" s="127">
        <v>2.52</v>
      </c>
      <c r="G1681" s="128">
        <v>2.606</v>
      </c>
      <c r="H1681" s="127">
        <v>3.088</v>
      </c>
      <c r="I1681" s="128">
        <v>2.928</v>
      </c>
      <c r="J1681" s="127">
        <v>3.008</v>
      </c>
      <c r="K1681" s="128">
        <v>3.363</v>
      </c>
      <c r="L1681" s="127">
        <v>3.188</v>
      </c>
      <c r="M1681" s="128">
        <v>3.276</v>
      </c>
      <c r="N1681" s="127">
        <v>3.639</v>
      </c>
      <c r="O1681" s="128">
        <v>3.449</v>
      </c>
      <c r="P1681" s="127">
        <v>3.544</v>
      </c>
      <c r="Q1681" s="128">
        <v>4.197</v>
      </c>
      <c r="R1681" s="127">
        <v>4.028</v>
      </c>
      <c r="S1681" s="127">
        <v>4.112</v>
      </c>
      <c r="T1681" s="127">
        <v>4.861</v>
      </c>
      <c r="U1681" s="127">
        <v>4.68</v>
      </c>
      <c r="V1681" s="127">
        <v>4.771</v>
      </c>
      <c r="W1681" s="127">
        <v>5.2</v>
      </c>
      <c r="X1681" s="127">
        <v>5.036</v>
      </c>
      <c r="Y1681" s="127">
        <v>5.118</v>
      </c>
      <c r="Z1681" s="127"/>
      <c r="AA1681" s="127"/>
      <c r="AB1681" s="127"/>
      <c r="AC1681" s="127"/>
      <c r="AD1681" s="127"/>
      <c r="AE1681" s="127"/>
      <c r="AF1681" s="9">
        <f t="shared" si="1"/>
        <v>1681</v>
      </c>
    </row>
    <row r="1682" ht="15.75" customHeight="1">
      <c r="A1682" s="116">
        <v>43276.0</v>
      </c>
      <c r="B1682" s="126">
        <v>2.317</v>
      </c>
      <c r="C1682" s="127">
        <v>2.141</v>
      </c>
      <c r="D1682" s="127">
        <v>2.229</v>
      </c>
      <c r="E1682" s="128">
        <v>2.672</v>
      </c>
      <c r="F1682" s="127">
        <v>2.509</v>
      </c>
      <c r="G1682" s="128">
        <v>2.591</v>
      </c>
      <c r="H1682" s="127">
        <v>3.073</v>
      </c>
      <c r="I1682" s="128">
        <v>2.929</v>
      </c>
      <c r="J1682" s="127">
        <v>3.001</v>
      </c>
      <c r="K1682" s="128">
        <v>3.353</v>
      </c>
      <c r="L1682" s="127">
        <v>3.184</v>
      </c>
      <c r="M1682" s="128">
        <v>3.269</v>
      </c>
      <c r="N1682" s="127">
        <v>3.632</v>
      </c>
      <c r="O1682" s="128">
        <v>3.44</v>
      </c>
      <c r="P1682" s="127">
        <v>3.536</v>
      </c>
      <c r="Q1682" s="128">
        <v>4.194</v>
      </c>
      <c r="R1682" s="127">
        <v>4.024</v>
      </c>
      <c r="S1682" s="127">
        <v>4.109</v>
      </c>
      <c r="T1682" s="127">
        <v>4.839</v>
      </c>
      <c r="U1682" s="127">
        <v>4.667</v>
      </c>
      <c r="V1682" s="127">
        <v>4.753</v>
      </c>
      <c r="W1682" s="127">
        <v>5.2</v>
      </c>
      <c r="X1682" s="127">
        <v>5.033</v>
      </c>
      <c r="Y1682" s="127">
        <v>5.117</v>
      </c>
      <c r="Z1682" s="127"/>
      <c r="AA1682" s="127"/>
      <c r="AB1682" s="127"/>
      <c r="AC1682" s="127"/>
      <c r="AD1682" s="127"/>
      <c r="AE1682" s="127"/>
      <c r="AF1682" s="9">
        <f t="shared" si="1"/>
        <v>1682</v>
      </c>
    </row>
    <row r="1683" ht="15.75" customHeight="1">
      <c r="A1683" s="116">
        <v>43273.0</v>
      </c>
      <c r="B1683" s="126">
        <v>2.293</v>
      </c>
      <c r="C1683" s="127">
        <v>2.127</v>
      </c>
      <c r="D1683" s="127">
        <v>2.21</v>
      </c>
      <c r="E1683" s="128">
        <v>2.638</v>
      </c>
      <c r="F1683" s="127">
        <v>2.488</v>
      </c>
      <c r="G1683" s="128">
        <v>2.563</v>
      </c>
      <c r="H1683" s="127">
        <v>3.042</v>
      </c>
      <c r="I1683" s="128">
        <v>2.897</v>
      </c>
      <c r="J1683" s="127">
        <v>2.969</v>
      </c>
      <c r="K1683" s="128">
        <v>3.329</v>
      </c>
      <c r="L1683" s="127">
        <v>3.159</v>
      </c>
      <c r="M1683" s="128">
        <v>3.244</v>
      </c>
      <c r="N1683" s="127">
        <v>3.616</v>
      </c>
      <c r="O1683" s="128">
        <v>3.422</v>
      </c>
      <c r="P1683" s="127">
        <v>3.519</v>
      </c>
      <c r="Q1683" s="128">
        <v>4.19</v>
      </c>
      <c r="R1683" s="127">
        <v>4.026</v>
      </c>
      <c r="S1683" s="127">
        <v>4.108</v>
      </c>
      <c r="T1683" s="127">
        <v>4.833</v>
      </c>
      <c r="U1683" s="127">
        <v>4.667</v>
      </c>
      <c r="V1683" s="127">
        <v>4.75</v>
      </c>
      <c r="W1683" s="127">
        <v>5.2</v>
      </c>
      <c r="X1683" s="127">
        <v>5.039</v>
      </c>
      <c r="Y1683" s="127">
        <v>5.119</v>
      </c>
      <c r="Z1683" s="127"/>
      <c r="AA1683" s="127"/>
      <c r="AB1683" s="127"/>
      <c r="AC1683" s="127"/>
      <c r="AD1683" s="127"/>
      <c r="AE1683" s="127"/>
      <c r="AF1683" s="9">
        <f t="shared" si="1"/>
        <v>1683</v>
      </c>
    </row>
    <row r="1684" ht="15.75" customHeight="1">
      <c r="A1684" s="116">
        <v>43272.0</v>
      </c>
      <c r="B1684" s="126">
        <v>2.298</v>
      </c>
      <c r="C1684" s="127">
        <v>2.121</v>
      </c>
      <c r="D1684" s="127">
        <v>2.209</v>
      </c>
      <c r="E1684" s="128">
        <v>2.653</v>
      </c>
      <c r="F1684" s="127">
        <v>2.498</v>
      </c>
      <c r="G1684" s="128">
        <v>2.576</v>
      </c>
      <c r="H1684" s="127">
        <v>3.042</v>
      </c>
      <c r="I1684" s="128">
        <v>2.893</v>
      </c>
      <c r="J1684" s="127">
        <v>2.968</v>
      </c>
      <c r="K1684" s="128">
        <v>3.338</v>
      </c>
      <c r="L1684" s="127">
        <v>3.173</v>
      </c>
      <c r="M1684" s="128">
        <v>3.256</v>
      </c>
      <c r="N1684" s="127">
        <v>3.634</v>
      </c>
      <c r="O1684" s="128">
        <v>3.452</v>
      </c>
      <c r="P1684" s="127">
        <v>3.543</v>
      </c>
      <c r="Q1684" s="128">
        <v>4.198</v>
      </c>
      <c r="R1684" s="127">
        <v>4.031</v>
      </c>
      <c r="S1684" s="127">
        <v>4.114</v>
      </c>
      <c r="T1684" s="127">
        <v>4.828</v>
      </c>
      <c r="U1684" s="127">
        <v>4.656</v>
      </c>
      <c r="V1684" s="127">
        <v>4.742</v>
      </c>
      <c r="W1684" s="127">
        <v>5.202</v>
      </c>
      <c r="X1684" s="127">
        <v>5.024</v>
      </c>
      <c r="Y1684" s="127">
        <v>5.113</v>
      </c>
      <c r="Z1684" s="127"/>
      <c r="AA1684" s="127"/>
      <c r="AB1684" s="127"/>
      <c r="AC1684" s="127"/>
      <c r="AD1684" s="127"/>
      <c r="AE1684" s="127"/>
      <c r="AF1684" s="9">
        <f t="shared" si="1"/>
        <v>1684</v>
      </c>
    </row>
    <row r="1685" ht="15.75" customHeight="1">
      <c r="A1685" s="116">
        <v>43271.0</v>
      </c>
      <c r="B1685" s="126">
        <v>2.32</v>
      </c>
      <c r="C1685" s="127">
        <v>2.136</v>
      </c>
      <c r="D1685" s="127">
        <v>2.228</v>
      </c>
      <c r="E1685" s="128">
        <v>2.659</v>
      </c>
      <c r="F1685" s="127">
        <v>2.503</v>
      </c>
      <c r="G1685" s="128">
        <v>2.581</v>
      </c>
      <c r="H1685" s="127">
        <v>3.099</v>
      </c>
      <c r="I1685" s="128">
        <v>2.946</v>
      </c>
      <c r="J1685" s="127">
        <v>3.022</v>
      </c>
      <c r="K1685" s="128">
        <v>3.39</v>
      </c>
      <c r="L1685" s="127">
        <v>3.226</v>
      </c>
      <c r="M1685" s="128">
        <v>3.308</v>
      </c>
      <c r="N1685" s="127">
        <v>3.681</v>
      </c>
      <c r="O1685" s="128">
        <v>3.507</v>
      </c>
      <c r="P1685" s="127">
        <v>3.594</v>
      </c>
      <c r="Q1685" s="128">
        <v>4.202</v>
      </c>
      <c r="R1685" s="127">
        <v>4.03</v>
      </c>
      <c r="S1685" s="127">
        <v>4.116</v>
      </c>
      <c r="T1685" s="127">
        <v>4.847</v>
      </c>
      <c r="U1685" s="127">
        <v>4.669</v>
      </c>
      <c r="V1685" s="127">
        <v>4.758</v>
      </c>
      <c r="W1685" s="127">
        <v>5.217</v>
      </c>
      <c r="X1685" s="127">
        <v>5.033</v>
      </c>
      <c r="Y1685" s="127">
        <v>5.125</v>
      </c>
      <c r="Z1685" s="127"/>
      <c r="AA1685" s="127"/>
      <c r="AB1685" s="127"/>
      <c r="AC1685" s="127"/>
      <c r="AD1685" s="127"/>
      <c r="AE1685" s="127"/>
      <c r="AF1685" s="9">
        <f t="shared" si="1"/>
        <v>1685</v>
      </c>
    </row>
    <row r="1686" ht="15.75" customHeight="1">
      <c r="A1686" s="116">
        <v>43270.0</v>
      </c>
      <c r="B1686" s="126">
        <v>2.333</v>
      </c>
      <c r="C1686" s="127">
        <v>2.163</v>
      </c>
      <c r="D1686" s="127">
        <v>2.248</v>
      </c>
      <c r="E1686" s="128">
        <v>2.653</v>
      </c>
      <c r="F1686" s="127">
        <v>2.512</v>
      </c>
      <c r="G1686" s="128">
        <v>2.583</v>
      </c>
      <c r="H1686" s="127">
        <v>3.098</v>
      </c>
      <c r="I1686" s="128">
        <v>2.966</v>
      </c>
      <c r="J1686" s="127">
        <v>3.032</v>
      </c>
      <c r="K1686" s="128">
        <v>3.39</v>
      </c>
      <c r="L1686" s="127">
        <v>3.236</v>
      </c>
      <c r="M1686" s="128">
        <v>3.313</v>
      </c>
      <c r="N1686" s="127">
        <v>3.682</v>
      </c>
      <c r="O1686" s="128">
        <v>3.506</v>
      </c>
      <c r="P1686" s="127">
        <v>3.594</v>
      </c>
      <c r="Q1686" s="128">
        <v>4.2</v>
      </c>
      <c r="R1686" s="127">
        <v>4.028</v>
      </c>
      <c r="S1686" s="127">
        <v>4.114</v>
      </c>
      <c r="T1686" s="127">
        <v>4.836</v>
      </c>
      <c r="U1686" s="127">
        <v>4.658</v>
      </c>
      <c r="V1686" s="127">
        <v>4.747</v>
      </c>
      <c r="W1686" s="127">
        <v>5.211</v>
      </c>
      <c r="X1686" s="127">
        <v>5.028</v>
      </c>
      <c r="Y1686" s="127">
        <v>5.119</v>
      </c>
      <c r="Z1686" s="127"/>
      <c r="AA1686" s="127"/>
      <c r="AB1686" s="127"/>
      <c r="AC1686" s="127"/>
      <c r="AD1686" s="127"/>
      <c r="AE1686" s="127"/>
      <c r="AF1686" s="9">
        <f t="shared" si="1"/>
        <v>1686</v>
      </c>
    </row>
    <row r="1687" ht="15.75" customHeight="1">
      <c r="A1687" s="116">
        <v>43269.0</v>
      </c>
      <c r="B1687" s="126">
        <v>2.38</v>
      </c>
      <c r="C1687" s="127">
        <v>2.207</v>
      </c>
      <c r="D1687" s="127">
        <v>2.293</v>
      </c>
      <c r="E1687" s="128">
        <v>2.677</v>
      </c>
      <c r="F1687" s="127">
        <v>2.527</v>
      </c>
      <c r="G1687" s="128">
        <v>2.602</v>
      </c>
      <c r="H1687" s="127">
        <v>3.133</v>
      </c>
      <c r="I1687" s="128">
        <v>3.011</v>
      </c>
      <c r="J1687" s="127">
        <v>3.072</v>
      </c>
      <c r="K1687" s="128">
        <v>3.41</v>
      </c>
      <c r="L1687" s="127">
        <v>3.267</v>
      </c>
      <c r="M1687" s="128">
        <v>3.339</v>
      </c>
      <c r="N1687" s="127">
        <v>3.687</v>
      </c>
      <c r="O1687" s="128">
        <v>3.523</v>
      </c>
      <c r="P1687" s="127">
        <v>3.605</v>
      </c>
      <c r="Q1687" s="128">
        <v>4.2</v>
      </c>
      <c r="R1687" s="127">
        <v>4.022</v>
      </c>
      <c r="S1687" s="127">
        <v>4.111</v>
      </c>
      <c r="T1687" s="127">
        <v>4.826</v>
      </c>
      <c r="U1687" s="127">
        <v>4.637</v>
      </c>
      <c r="V1687" s="127">
        <v>4.731</v>
      </c>
      <c r="W1687" s="127">
        <v>5.2</v>
      </c>
      <c r="X1687" s="127">
        <v>5.011</v>
      </c>
      <c r="Y1687" s="127">
        <v>5.106</v>
      </c>
      <c r="Z1687" s="127"/>
      <c r="AA1687" s="127"/>
      <c r="AB1687" s="127"/>
      <c r="AC1687" s="127"/>
      <c r="AD1687" s="127"/>
      <c r="AE1687" s="127"/>
      <c r="AF1687" s="9">
        <f t="shared" si="1"/>
        <v>1687</v>
      </c>
    </row>
    <row r="1688" ht="15.75" customHeight="1">
      <c r="A1688" s="116">
        <v>43266.0</v>
      </c>
      <c r="B1688" s="126">
        <v>2.381</v>
      </c>
      <c r="C1688" s="127">
        <v>2.226</v>
      </c>
      <c r="D1688" s="127">
        <v>2.303</v>
      </c>
      <c r="E1688" s="128">
        <v>2.699</v>
      </c>
      <c r="F1688" s="127">
        <v>2.534</v>
      </c>
      <c r="G1688" s="128">
        <v>2.617</v>
      </c>
      <c r="H1688" s="127">
        <v>3.15</v>
      </c>
      <c r="I1688" s="128">
        <v>2.993</v>
      </c>
      <c r="J1688" s="127">
        <v>3.072</v>
      </c>
      <c r="K1688" s="128">
        <v>3.418</v>
      </c>
      <c r="L1688" s="127">
        <v>3.258</v>
      </c>
      <c r="M1688" s="128">
        <v>3.338</v>
      </c>
      <c r="N1688" s="127">
        <v>3.687</v>
      </c>
      <c r="O1688" s="128">
        <v>3.522</v>
      </c>
      <c r="P1688" s="127">
        <v>3.604</v>
      </c>
      <c r="Q1688" s="128">
        <v>4.2</v>
      </c>
      <c r="R1688" s="127">
        <v>4.028</v>
      </c>
      <c r="S1688" s="127">
        <v>4.114</v>
      </c>
      <c r="T1688" s="127">
        <v>4.833</v>
      </c>
      <c r="U1688" s="127">
        <v>4.656</v>
      </c>
      <c r="V1688" s="127">
        <v>4.744</v>
      </c>
      <c r="W1688" s="127">
        <v>5.206</v>
      </c>
      <c r="X1688" s="127">
        <v>5.033</v>
      </c>
      <c r="Y1688" s="127">
        <v>5.119</v>
      </c>
      <c r="Z1688" s="127"/>
      <c r="AA1688" s="127"/>
      <c r="AB1688" s="127"/>
      <c r="AC1688" s="127"/>
      <c r="AD1688" s="127"/>
      <c r="AE1688" s="127"/>
      <c r="AF1688" s="9">
        <f t="shared" si="1"/>
        <v>1688</v>
      </c>
    </row>
    <row r="1689" ht="15.75" customHeight="1">
      <c r="A1689" s="116">
        <v>43265.0</v>
      </c>
      <c r="B1689" s="126">
        <v>2.367</v>
      </c>
      <c r="C1689" s="127">
        <v>2.209</v>
      </c>
      <c r="D1689" s="127">
        <v>2.288</v>
      </c>
      <c r="E1689" s="128">
        <v>2.683</v>
      </c>
      <c r="F1689" s="127">
        <v>2.526</v>
      </c>
      <c r="G1689" s="128">
        <v>2.604</v>
      </c>
      <c r="H1689" s="127">
        <v>3.147</v>
      </c>
      <c r="I1689" s="128">
        <v>3.018</v>
      </c>
      <c r="J1689" s="127">
        <v>3.082</v>
      </c>
      <c r="K1689" s="128">
        <v>3.422</v>
      </c>
      <c r="L1689" s="127">
        <v>3.271</v>
      </c>
      <c r="M1689" s="128">
        <v>3.346</v>
      </c>
      <c r="N1689" s="127">
        <v>3.698</v>
      </c>
      <c r="O1689" s="128">
        <v>3.523</v>
      </c>
      <c r="P1689" s="127">
        <v>3.611</v>
      </c>
      <c r="Q1689" s="128">
        <v>4.198</v>
      </c>
      <c r="R1689" s="127">
        <v>4.026</v>
      </c>
      <c r="S1689" s="127">
        <v>4.112</v>
      </c>
      <c r="T1689" s="127">
        <v>4.8</v>
      </c>
      <c r="U1689" s="127">
        <v>4.617</v>
      </c>
      <c r="V1689" s="127">
        <v>4.708</v>
      </c>
      <c r="W1689" s="127">
        <v>5.18</v>
      </c>
      <c r="X1689" s="127">
        <v>5.002</v>
      </c>
      <c r="Y1689" s="127">
        <v>5.091</v>
      </c>
      <c r="Z1689" s="127"/>
      <c r="AA1689" s="127"/>
      <c r="AB1689" s="127"/>
      <c r="AC1689" s="127"/>
      <c r="AD1689" s="127"/>
      <c r="AE1689" s="127"/>
      <c r="AF1689" s="9">
        <f t="shared" si="1"/>
        <v>1689</v>
      </c>
    </row>
    <row r="1690" ht="15.75" customHeight="1">
      <c r="A1690" s="116">
        <v>43264.0</v>
      </c>
      <c r="B1690" s="126">
        <v>2.392</v>
      </c>
      <c r="C1690" s="127">
        <v>2.213</v>
      </c>
      <c r="D1690" s="127">
        <v>2.303</v>
      </c>
      <c r="E1690" s="128">
        <v>2.694</v>
      </c>
      <c r="F1690" s="127">
        <v>2.524</v>
      </c>
      <c r="G1690" s="128">
        <v>2.609</v>
      </c>
      <c r="H1690" s="127">
        <v>3.152</v>
      </c>
      <c r="I1690" s="128">
        <v>3.023</v>
      </c>
      <c r="J1690" s="127">
        <v>3.088</v>
      </c>
      <c r="K1690" s="128">
        <v>3.419</v>
      </c>
      <c r="L1690" s="127">
        <v>3.268</v>
      </c>
      <c r="M1690" s="128">
        <v>3.344</v>
      </c>
      <c r="N1690" s="127">
        <v>3.686</v>
      </c>
      <c r="O1690" s="128">
        <v>3.513</v>
      </c>
      <c r="P1690" s="127">
        <v>3.599</v>
      </c>
      <c r="Q1690" s="128">
        <v>4.194</v>
      </c>
      <c r="R1690" s="127">
        <v>4.022</v>
      </c>
      <c r="S1690" s="127">
        <v>4.108</v>
      </c>
      <c r="T1690" s="127">
        <v>4.822</v>
      </c>
      <c r="U1690" s="127">
        <v>4.644</v>
      </c>
      <c r="V1690" s="127">
        <v>4.733</v>
      </c>
      <c r="W1690" s="127">
        <v>5.191</v>
      </c>
      <c r="X1690" s="127">
        <v>5.024</v>
      </c>
      <c r="Y1690" s="127">
        <v>5.108</v>
      </c>
      <c r="Z1690" s="127"/>
      <c r="AA1690" s="127"/>
      <c r="AB1690" s="127"/>
      <c r="AC1690" s="127"/>
      <c r="AD1690" s="127"/>
      <c r="AE1690" s="127"/>
      <c r="AF1690" s="9">
        <f t="shared" si="1"/>
        <v>1690</v>
      </c>
    </row>
    <row r="1691" ht="15.75" customHeight="1">
      <c r="A1691" s="116">
        <v>43263.0</v>
      </c>
      <c r="B1691" s="126">
        <v>2.388</v>
      </c>
      <c r="C1691" s="127">
        <v>2.21</v>
      </c>
      <c r="D1691" s="127">
        <v>2.299</v>
      </c>
      <c r="E1691" s="128">
        <v>2.676</v>
      </c>
      <c r="F1691" s="127">
        <v>2.503</v>
      </c>
      <c r="G1691" s="128">
        <v>2.589</v>
      </c>
      <c r="H1691" s="127">
        <v>3.141</v>
      </c>
      <c r="I1691" s="128">
        <v>3.002</v>
      </c>
      <c r="J1691" s="127">
        <v>3.072</v>
      </c>
      <c r="K1691" s="128">
        <v>3.411</v>
      </c>
      <c r="L1691" s="127">
        <v>3.256</v>
      </c>
      <c r="M1691" s="128">
        <v>3.333</v>
      </c>
      <c r="N1691" s="127">
        <v>3.681</v>
      </c>
      <c r="O1691" s="128">
        <v>3.509</v>
      </c>
      <c r="P1691" s="127">
        <v>3.595</v>
      </c>
      <c r="Q1691" s="128">
        <v>4.194</v>
      </c>
      <c r="R1691" s="127">
        <v>4.017</v>
      </c>
      <c r="S1691" s="127">
        <v>4.106</v>
      </c>
      <c r="T1691" s="127">
        <v>4.772</v>
      </c>
      <c r="U1691" s="127">
        <v>4.589</v>
      </c>
      <c r="V1691" s="127">
        <v>4.681</v>
      </c>
      <c r="W1691" s="127">
        <v>5.158</v>
      </c>
      <c r="X1691" s="127">
        <v>4.98</v>
      </c>
      <c r="Y1691" s="127">
        <v>5.069</v>
      </c>
      <c r="Z1691" s="127"/>
      <c r="AA1691" s="127"/>
      <c r="AB1691" s="127"/>
      <c r="AC1691" s="127"/>
      <c r="AD1691" s="127"/>
      <c r="AE1691" s="127"/>
      <c r="AF1691" s="9">
        <f t="shared" si="1"/>
        <v>1691</v>
      </c>
    </row>
    <row r="1692" ht="15.75" customHeight="1">
      <c r="A1692" s="116">
        <v>43262.0</v>
      </c>
      <c r="B1692" s="126">
        <v>2.371</v>
      </c>
      <c r="C1692" s="127">
        <v>2.211</v>
      </c>
      <c r="D1692" s="127">
        <v>2.291</v>
      </c>
      <c r="E1692" s="128">
        <v>2.661</v>
      </c>
      <c r="F1692" s="127">
        <v>2.5</v>
      </c>
      <c r="G1692" s="128">
        <v>2.581</v>
      </c>
      <c r="H1692" s="127">
        <v>3.132</v>
      </c>
      <c r="I1692" s="128">
        <v>2.988</v>
      </c>
      <c r="J1692" s="127">
        <v>3.06</v>
      </c>
      <c r="K1692" s="128">
        <v>3.399</v>
      </c>
      <c r="L1692" s="127">
        <v>3.247</v>
      </c>
      <c r="M1692" s="128">
        <v>3.323</v>
      </c>
      <c r="N1692" s="127">
        <v>3.666</v>
      </c>
      <c r="O1692" s="128">
        <v>3.506</v>
      </c>
      <c r="P1692" s="127">
        <v>3.586</v>
      </c>
      <c r="Q1692" s="128">
        <v>4.194</v>
      </c>
      <c r="R1692" s="127">
        <v>4.017</v>
      </c>
      <c r="S1692" s="127">
        <v>4.106</v>
      </c>
      <c r="T1692" s="127">
        <v>4.772</v>
      </c>
      <c r="U1692" s="127">
        <v>4.589</v>
      </c>
      <c r="V1692" s="127">
        <v>4.681</v>
      </c>
      <c r="W1692" s="127">
        <v>5.158</v>
      </c>
      <c r="X1692" s="127">
        <v>4.98</v>
      </c>
      <c r="Y1692" s="127">
        <v>5.069</v>
      </c>
      <c r="Z1692" s="127"/>
      <c r="AA1692" s="127"/>
      <c r="AB1692" s="127"/>
      <c r="AC1692" s="127"/>
      <c r="AD1692" s="127"/>
      <c r="AE1692" s="127"/>
      <c r="AF1692" s="9">
        <f t="shared" si="1"/>
        <v>1692</v>
      </c>
    </row>
    <row r="1693" ht="15.75" customHeight="1">
      <c r="A1693" s="116">
        <v>43259.0</v>
      </c>
      <c r="B1693" s="126">
        <v>2.381</v>
      </c>
      <c r="C1693" s="127">
        <v>2.214</v>
      </c>
      <c r="D1693" s="127">
        <v>2.298</v>
      </c>
      <c r="E1693" s="128">
        <v>2.656</v>
      </c>
      <c r="F1693" s="127">
        <v>2.486</v>
      </c>
      <c r="G1693" s="128">
        <v>2.571</v>
      </c>
      <c r="H1693" s="127">
        <v>3.126</v>
      </c>
      <c r="I1693" s="128">
        <v>2.988</v>
      </c>
      <c r="J1693" s="127">
        <v>3.057</v>
      </c>
      <c r="K1693" s="128">
        <v>3.399</v>
      </c>
      <c r="L1693" s="127">
        <v>3.254</v>
      </c>
      <c r="M1693" s="128">
        <v>3.327</v>
      </c>
      <c r="N1693" s="127">
        <v>3.673</v>
      </c>
      <c r="O1693" s="128">
        <v>3.52</v>
      </c>
      <c r="P1693" s="127">
        <v>3.597</v>
      </c>
      <c r="Q1693" s="128">
        <v>4.192</v>
      </c>
      <c r="R1693" s="127">
        <v>4.014</v>
      </c>
      <c r="S1693" s="127">
        <v>4.103</v>
      </c>
      <c r="T1693" s="127">
        <v>4.767</v>
      </c>
      <c r="U1693" s="127">
        <v>4.589</v>
      </c>
      <c r="V1693" s="127">
        <v>4.678</v>
      </c>
      <c r="W1693" s="127">
        <v>5.152</v>
      </c>
      <c r="X1693" s="127">
        <v>4.98</v>
      </c>
      <c r="Y1693" s="127">
        <v>5.066</v>
      </c>
      <c r="Z1693" s="127"/>
      <c r="AA1693" s="127"/>
      <c r="AB1693" s="127"/>
      <c r="AC1693" s="127"/>
      <c r="AD1693" s="127"/>
      <c r="AE1693" s="127"/>
      <c r="AF1693" s="9">
        <f t="shared" si="1"/>
        <v>1693</v>
      </c>
    </row>
    <row r="1694" ht="15.75" customHeight="1">
      <c r="A1694" s="116">
        <v>43258.0</v>
      </c>
      <c r="B1694" s="126">
        <v>2.371</v>
      </c>
      <c r="C1694" s="127">
        <v>2.213</v>
      </c>
      <c r="D1694" s="127">
        <v>2.292</v>
      </c>
      <c r="E1694" s="128">
        <v>2.639</v>
      </c>
      <c r="F1694" s="127">
        <v>2.479</v>
      </c>
      <c r="G1694" s="128">
        <v>2.559</v>
      </c>
      <c r="H1694" s="127">
        <v>3.109</v>
      </c>
      <c r="I1694" s="128">
        <v>2.977</v>
      </c>
      <c r="J1694" s="127">
        <v>3.043</v>
      </c>
      <c r="K1694" s="128">
        <v>3.378</v>
      </c>
      <c r="L1694" s="127">
        <v>3.232</v>
      </c>
      <c r="M1694" s="128">
        <v>3.305</v>
      </c>
      <c r="N1694" s="127">
        <v>3.647</v>
      </c>
      <c r="O1694" s="128">
        <v>3.488</v>
      </c>
      <c r="P1694" s="127">
        <v>3.567</v>
      </c>
      <c r="Q1694" s="128">
        <v>4.192</v>
      </c>
      <c r="R1694" s="127">
        <v>4.026</v>
      </c>
      <c r="S1694" s="127">
        <v>4.109</v>
      </c>
      <c r="T1694" s="127">
        <v>4.767</v>
      </c>
      <c r="U1694" s="127">
        <v>4.589</v>
      </c>
      <c r="V1694" s="127">
        <v>4.678</v>
      </c>
      <c r="W1694" s="127">
        <v>5.15</v>
      </c>
      <c r="X1694" s="127">
        <v>4.978</v>
      </c>
      <c r="Y1694" s="127">
        <v>5.064</v>
      </c>
      <c r="Z1694" s="127"/>
      <c r="AA1694" s="127"/>
      <c r="AB1694" s="127"/>
      <c r="AC1694" s="127"/>
      <c r="AD1694" s="127"/>
      <c r="AE1694" s="127"/>
      <c r="AF1694" s="9">
        <f t="shared" si="1"/>
        <v>1694</v>
      </c>
    </row>
    <row r="1695" ht="15.75" customHeight="1">
      <c r="A1695" s="116">
        <v>43257.0</v>
      </c>
      <c r="B1695" s="126">
        <v>2.374</v>
      </c>
      <c r="C1695" s="127">
        <v>2.198</v>
      </c>
      <c r="D1695" s="127">
        <v>2.286</v>
      </c>
      <c r="E1695" s="128">
        <v>2.624</v>
      </c>
      <c r="F1695" s="127">
        <v>2.479</v>
      </c>
      <c r="G1695" s="128">
        <v>2.552</v>
      </c>
      <c r="H1695" s="127">
        <v>3.123</v>
      </c>
      <c r="I1695" s="128">
        <v>2.968</v>
      </c>
      <c r="J1695" s="127">
        <v>3.046</v>
      </c>
      <c r="K1695" s="128">
        <v>3.394</v>
      </c>
      <c r="L1695" s="127">
        <v>3.234</v>
      </c>
      <c r="M1695" s="128">
        <v>3.314</v>
      </c>
      <c r="N1695" s="127">
        <v>3.664</v>
      </c>
      <c r="O1695" s="128">
        <v>3.501</v>
      </c>
      <c r="P1695" s="127">
        <v>3.583</v>
      </c>
      <c r="Q1695" s="128">
        <v>4.194</v>
      </c>
      <c r="R1695" s="127">
        <v>4.017</v>
      </c>
      <c r="S1695" s="127">
        <v>4.106</v>
      </c>
      <c r="T1695" s="127">
        <v>4.761</v>
      </c>
      <c r="U1695" s="127">
        <v>4.589</v>
      </c>
      <c r="V1695" s="127">
        <v>4.675</v>
      </c>
      <c r="W1695" s="127">
        <v>5.144</v>
      </c>
      <c r="X1695" s="127">
        <v>4.983</v>
      </c>
      <c r="Y1695" s="127">
        <v>5.064</v>
      </c>
      <c r="Z1695" s="127"/>
      <c r="AA1695" s="127"/>
      <c r="AB1695" s="127"/>
      <c r="AC1695" s="127"/>
      <c r="AD1695" s="127"/>
      <c r="AE1695" s="127"/>
      <c r="AF1695" s="9">
        <f t="shared" si="1"/>
        <v>1695</v>
      </c>
    </row>
    <row r="1696" ht="15.75" customHeight="1">
      <c r="A1696" s="116">
        <v>43256.0</v>
      </c>
      <c r="B1696" s="126">
        <v>2.387</v>
      </c>
      <c r="C1696" s="127">
        <v>2.204</v>
      </c>
      <c r="D1696" s="127">
        <v>2.296</v>
      </c>
      <c r="E1696" s="128">
        <v>2.69</v>
      </c>
      <c r="F1696" s="127">
        <v>2.487</v>
      </c>
      <c r="G1696" s="128">
        <v>2.588</v>
      </c>
      <c r="H1696" s="127">
        <v>3.164</v>
      </c>
      <c r="I1696" s="128">
        <v>2.978</v>
      </c>
      <c r="J1696" s="127">
        <v>3.071</v>
      </c>
      <c r="K1696" s="128">
        <v>3.432</v>
      </c>
      <c r="L1696" s="127">
        <v>3.251</v>
      </c>
      <c r="M1696" s="128">
        <v>3.341</v>
      </c>
      <c r="N1696" s="127">
        <v>3.7</v>
      </c>
      <c r="O1696" s="128">
        <v>3.523</v>
      </c>
      <c r="P1696" s="127">
        <v>3.612</v>
      </c>
      <c r="Q1696" s="128">
        <v>4.198</v>
      </c>
      <c r="R1696" s="127">
        <v>4.026</v>
      </c>
      <c r="S1696" s="127">
        <v>4.112</v>
      </c>
      <c r="T1696" s="127">
        <v>4.744</v>
      </c>
      <c r="U1696" s="127">
        <v>4.567</v>
      </c>
      <c r="V1696" s="127">
        <v>4.656</v>
      </c>
      <c r="W1696" s="127">
        <v>5.124</v>
      </c>
      <c r="X1696" s="127">
        <v>4.963</v>
      </c>
      <c r="Y1696" s="127">
        <v>5.044</v>
      </c>
      <c r="Z1696" s="127"/>
      <c r="AA1696" s="127"/>
      <c r="AB1696" s="127"/>
      <c r="AC1696" s="127"/>
      <c r="AD1696" s="127"/>
      <c r="AE1696" s="127"/>
      <c r="AF1696" s="9">
        <f t="shared" si="1"/>
        <v>1696</v>
      </c>
    </row>
    <row r="1697" ht="15.75" customHeight="1">
      <c r="A1697" s="116">
        <v>43255.0</v>
      </c>
      <c r="B1697" s="126">
        <v>2.468</v>
      </c>
      <c r="C1697" s="127">
        <v>2.28</v>
      </c>
      <c r="D1697" s="127">
        <v>2.374</v>
      </c>
      <c r="E1697" s="128">
        <v>2.71</v>
      </c>
      <c r="F1697" s="127">
        <v>2.519</v>
      </c>
      <c r="G1697" s="128">
        <v>2.614</v>
      </c>
      <c r="H1697" s="127">
        <v>3.203</v>
      </c>
      <c r="I1697" s="128">
        <v>3.051</v>
      </c>
      <c r="J1697" s="127">
        <v>3.127</v>
      </c>
      <c r="K1697" s="128">
        <v>3.453</v>
      </c>
      <c r="L1697" s="127">
        <v>3.294</v>
      </c>
      <c r="M1697" s="128">
        <v>3.374</v>
      </c>
      <c r="N1697" s="127">
        <v>3.703</v>
      </c>
      <c r="O1697" s="128">
        <v>3.537</v>
      </c>
      <c r="P1697" s="127">
        <v>3.62</v>
      </c>
      <c r="Q1697" s="128">
        <v>4.194</v>
      </c>
      <c r="R1697" s="127">
        <v>4.017</v>
      </c>
      <c r="S1697" s="127">
        <v>4.106</v>
      </c>
      <c r="T1697" s="127">
        <v>4.739</v>
      </c>
      <c r="U1697" s="127">
        <v>4.556</v>
      </c>
      <c r="V1697" s="127">
        <v>4.647</v>
      </c>
      <c r="W1697" s="127">
        <v>5.114</v>
      </c>
      <c r="X1697" s="127">
        <v>4.942</v>
      </c>
      <c r="Y1697" s="127">
        <v>5.028</v>
      </c>
      <c r="Z1697" s="127"/>
      <c r="AA1697" s="127"/>
      <c r="AB1697" s="127"/>
      <c r="AC1697" s="127"/>
      <c r="AD1697" s="127"/>
      <c r="AE1697" s="127"/>
      <c r="AF1697" s="9">
        <f t="shared" si="1"/>
        <v>1697</v>
      </c>
    </row>
    <row r="1698" ht="15.75" customHeight="1">
      <c r="A1698" s="116">
        <v>43252.0</v>
      </c>
      <c r="B1698" s="126">
        <v>2.493</v>
      </c>
      <c r="C1698" s="127">
        <v>2.328</v>
      </c>
      <c r="D1698" s="127">
        <v>2.411</v>
      </c>
      <c r="E1698" s="128">
        <v>2.783</v>
      </c>
      <c r="F1698" s="127">
        <v>2.556</v>
      </c>
      <c r="G1698" s="128">
        <v>2.669</v>
      </c>
      <c r="H1698" s="127">
        <v>3.25</v>
      </c>
      <c r="I1698" s="128">
        <v>3.086</v>
      </c>
      <c r="J1698" s="127">
        <v>3.168</v>
      </c>
      <c r="K1698" s="128">
        <v>3.496</v>
      </c>
      <c r="L1698" s="127">
        <v>3.302</v>
      </c>
      <c r="M1698" s="128">
        <v>3.399</v>
      </c>
      <c r="N1698" s="127">
        <v>3.741</v>
      </c>
      <c r="O1698" s="128">
        <v>3.519</v>
      </c>
      <c r="P1698" s="127">
        <v>3.63</v>
      </c>
      <c r="Q1698" s="128">
        <v>4.194</v>
      </c>
      <c r="R1698" s="127">
        <v>4.011</v>
      </c>
      <c r="S1698" s="127">
        <v>4.103</v>
      </c>
      <c r="T1698" s="127">
        <v>4.741</v>
      </c>
      <c r="U1698" s="127">
        <v>4.558</v>
      </c>
      <c r="V1698" s="127">
        <v>4.649</v>
      </c>
      <c r="W1698" s="127">
        <v>5.114</v>
      </c>
      <c r="X1698" s="127">
        <v>4.942</v>
      </c>
      <c r="Y1698" s="127">
        <v>5.028</v>
      </c>
      <c r="Z1698" s="127"/>
      <c r="AA1698" s="127"/>
      <c r="AB1698" s="127"/>
      <c r="AC1698" s="127"/>
      <c r="AD1698" s="127"/>
      <c r="AE1698" s="127"/>
      <c r="AF1698" s="9">
        <f t="shared" si="1"/>
        <v>1698</v>
      </c>
    </row>
    <row r="1699" ht="15.75" customHeight="1">
      <c r="A1699" s="116">
        <v>43251.0</v>
      </c>
      <c r="B1699" s="126">
        <v>2.497</v>
      </c>
      <c r="C1699" s="127">
        <v>2.308</v>
      </c>
      <c r="D1699" s="127">
        <v>2.402</v>
      </c>
      <c r="E1699" s="128">
        <v>2.803</v>
      </c>
      <c r="F1699" s="127">
        <v>2.582</v>
      </c>
      <c r="G1699" s="128">
        <v>2.693</v>
      </c>
      <c r="H1699" s="127">
        <v>3.244</v>
      </c>
      <c r="I1699" s="128">
        <v>3.068</v>
      </c>
      <c r="J1699" s="127">
        <v>3.156</v>
      </c>
      <c r="K1699" s="128">
        <v>3.5</v>
      </c>
      <c r="L1699" s="127">
        <v>3.298</v>
      </c>
      <c r="M1699" s="128">
        <v>3.399</v>
      </c>
      <c r="N1699" s="127">
        <v>3.756</v>
      </c>
      <c r="O1699" s="128">
        <v>3.529</v>
      </c>
      <c r="P1699" s="127">
        <v>3.642</v>
      </c>
      <c r="Q1699" s="128">
        <v>4.172</v>
      </c>
      <c r="R1699" s="127">
        <v>3.989</v>
      </c>
      <c r="S1699" s="127">
        <v>4.081</v>
      </c>
      <c r="T1699" s="127">
        <v>4.733</v>
      </c>
      <c r="U1699" s="127">
        <v>4.533</v>
      </c>
      <c r="V1699" s="127">
        <v>4.633</v>
      </c>
      <c r="W1699" s="127">
        <v>5.1</v>
      </c>
      <c r="X1699" s="127">
        <v>4.928</v>
      </c>
      <c r="Y1699" s="127">
        <v>5.014</v>
      </c>
      <c r="Z1699" s="127"/>
      <c r="AA1699" s="127"/>
      <c r="AB1699" s="127"/>
      <c r="AC1699" s="127"/>
      <c r="AD1699" s="127"/>
      <c r="AE1699" s="127"/>
      <c r="AF1699" s="9">
        <f t="shared" si="1"/>
        <v>1699</v>
      </c>
    </row>
    <row r="1700" ht="15.75" customHeight="1">
      <c r="A1700" s="116">
        <v>43250.0</v>
      </c>
      <c r="B1700" s="126">
        <v>2.396</v>
      </c>
      <c r="C1700" s="127">
        <v>2.194</v>
      </c>
      <c r="D1700" s="127">
        <v>2.295</v>
      </c>
      <c r="E1700" s="128">
        <v>2.687</v>
      </c>
      <c r="F1700" s="127">
        <v>2.481</v>
      </c>
      <c r="G1700" s="128">
        <v>2.584</v>
      </c>
      <c r="H1700" s="127">
        <v>3.211</v>
      </c>
      <c r="I1700" s="128">
        <v>3.019</v>
      </c>
      <c r="J1700" s="127">
        <v>3.115</v>
      </c>
      <c r="K1700" s="128">
        <v>3.439</v>
      </c>
      <c r="L1700" s="127">
        <v>3.243</v>
      </c>
      <c r="M1700" s="128">
        <v>3.341</v>
      </c>
      <c r="N1700" s="127">
        <v>3.667</v>
      </c>
      <c r="O1700" s="128">
        <v>3.467</v>
      </c>
      <c r="P1700" s="127">
        <v>3.567</v>
      </c>
      <c r="Q1700" s="128">
        <v>4.142</v>
      </c>
      <c r="R1700" s="127">
        <v>3.97</v>
      </c>
      <c r="S1700" s="127">
        <v>4.056</v>
      </c>
      <c r="T1700" s="127">
        <v>4.688</v>
      </c>
      <c r="U1700" s="127">
        <v>4.499</v>
      </c>
      <c r="V1700" s="127">
        <v>4.593</v>
      </c>
      <c r="W1700" s="127">
        <v>5.064</v>
      </c>
      <c r="X1700" s="127">
        <v>4.903</v>
      </c>
      <c r="Y1700" s="127">
        <v>4.984</v>
      </c>
      <c r="Z1700" s="127"/>
      <c r="AA1700" s="127"/>
      <c r="AB1700" s="127"/>
      <c r="AC1700" s="127"/>
      <c r="AD1700" s="127"/>
      <c r="AE1700" s="127"/>
      <c r="AF1700" s="9">
        <f t="shared" si="1"/>
        <v>1700</v>
      </c>
    </row>
    <row r="1701" ht="15.75" customHeight="1">
      <c r="A1701" s="116">
        <v>43249.0</v>
      </c>
      <c r="B1701" s="126">
        <v>2.334</v>
      </c>
      <c r="C1701" s="127">
        <v>2.139</v>
      </c>
      <c r="D1701" s="127">
        <v>2.237</v>
      </c>
      <c r="E1701" s="128">
        <v>2.617</v>
      </c>
      <c r="F1701" s="127">
        <v>2.398</v>
      </c>
      <c r="G1701" s="128">
        <v>2.507</v>
      </c>
      <c r="H1701" s="127">
        <v>3.141</v>
      </c>
      <c r="I1701" s="128">
        <v>2.963</v>
      </c>
      <c r="J1701" s="127">
        <v>3.052</v>
      </c>
      <c r="K1701" s="128">
        <v>3.392</v>
      </c>
      <c r="L1701" s="127">
        <v>3.204</v>
      </c>
      <c r="M1701" s="128">
        <v>3.298</v>
      </c>
      <c r="N1701" s="127">
        <v>3.643</v>
      </c>
      <c r="O1701" s="128">
        <v>3.446</v>
      </c>
      <c r="P1701" s="127">
        <v>3.544</v>
      </c>
      <c r="Q1701" s="128">
        <v>4.131</v>
      </c>
      <c r="R1701" s="127">
        <v>3.964</v>
      </c>
      <c r="S1701" s="127">
        <v>4.048</v>
      </c>
      <c r="T1701" s="127">
        <v>4.687</v>
      </c>
      <c r="U1701" s="127">
        <v>4.514</v>
      </c>
      <c r="V1701" s="127">
        <v>4.601</v>
      </c>
      <c r="W1701" s="127">
        <v>5.059</v>
      </c>
      <c r="X1701" s="127">
        <v>4.903</v>
      </c>
      <c r="Y1701" s="127">
        <v>4.981</v>
      </c>
      <c r="Z1701" s="127"/>
      <c r="AA1701" s="127"/>
      <c r="AB1701" s="127"/>
      <c r="AC1701" s="127"/>
      <c r="AD1701" s="127"/>
      <c r="AE1701" s="127"/>
      <c r="AF1701" s="9">
        <f t="shared" si="1"/>
        <v>1701</v>
      </c>
    </row>
    <row r="1702" ht="15.75" customHeight="1">
      <c r="A1702" s="116">
        <v>43248.0</v>
      </c>
      <c r="B1702" s="126">
        <v>2.338</v>
      </c>
      <c r="C1702" s="127">
        <v>2.163</v>
      </c>
      <c r="D1702" s="127">
        <v>2.251</v>
      </c>
      <c r="E1702" s="128">
        <v>2.6</v>
      </c>
      <c r="F1702" s="127">
        <v>2.397</v>
      </c>
      <c r="G1702" s="128">
        <v>2.498</v>
      </c>
      <c r="H1702" s="127">
        <v>3.126</v>
      </c>
      <c r="I1702" s="128">
        <v>2.953</v>
      </c>
      <c r="J1702" s="127">
        <v>3.039</v>
      </c>
      <c r="K1702" s="128">
        <v>3.374</v>
      </c>
      <c r="L1702" s="127">
        <v>3.193</v>
      </c>
      <c r="M1702" s="128">
        <v>3.284</v>
      </c>
      <c r="N1702" s="127">
        <v>3.623</v>
      </c>
      <c r="O1702" s="128">
        <v>3.433</v>
      </c>
      <c r="P1702" s="127">
        <v>3.528</v>
      </c>
      <c r="Q1702" s="128">
        <v>4.113</v>
      </c>
      <c r="R1702" s="127">
        <v>3.936</v>
      </c>
      <c r="S1702" s="127">
        <v>4.024</v>
      </c>
      <c r="T1702" s="127">
        <v>4.636</v>
      </c>
      <c r="U1702" s="127">
        <v>4.48</v>
      </c>
      <c r="V1702" s="127">
        <v>4.558</v>
      </c>
      <c r="W1702" s="127">
        <v>5.039</v>
      </c>
      <c r="X1702" s="127">
        <v>4.872</v>
      </c>
      <c r="Y1702" s="127">
        <v>4.956</v>
      </c>
      <c r="Z1702" s="127"/>
      <c r="AA1702" s="127"/>
      <c r="AB1702" s="127"/>
      <c r="AC1702" s="127"/>
      <c r="AD1702" s="127"/>
      <c r="AE1702" s="127"/>
      <c r="AF1702" s="9">
        <f t="shared" si="1"/>
        <v>1702</v>
      </c>
    </row>
    <row r="1703" ht="15.75" customHeight="1">
      <c r="A1703" s="116">
        <v>43245.0</v>
      </c>
      <c r="B1703" s="126">
        <v>2.353</v>
      </c>
      <c r="C1703" s="127">
        <v>2.189</v>
      </c>
      <c r="D1703" s="127">
        <v>2.271</v>
      </c>
      <c r="E1703" s="128">
        <v>2.587</v>
      </c>
      <c r="F1703" s="127">
        <v>2.412</v>
      </c>
      <c r="G1703" s="128">
        <v>2.499</v>
      </c>
      <c r="H1703" s="127">
        <v>3.107</v>
      </c>
      <c r="I1703" s="128">
        <v>2.954</v>
      </c>
      <c r="J1703" s="127">
        <v>3.031</v>
      </c>
      <c r="K1703" s="128">
        <v>3.354</v>
      </c>
      <c r="L1703" s="127">
        <v>3.192</v>
      </c>
      <c r="M1703" s="128">
        <v>3.273</v>
      </c>
      <c r="N1703" s="127">
        <v>3.601</v>
      </c>
      <c r="O1703" s="128">
        <v>3.43</v>
      </c>
      <c r="P1703" s="127">
        <v>3.516</v>
      </c>
      <c r="Q1703" s="128">
        <v>4.113</v>
      </c>
      <c r="R1703" s="127">
        <v>3.947</v>
      </c>
      <c r="S1703" s="127">
        <v>4.03</v>
      </c>
      <c r="T1703" s="127">
        <v>4.664</v>
      </c>
      <c r="U1703" s="127">
        <v>4.503</v>
      </c>
      <c r="V1703" s="127">
        <v>4.584</v>
      </c>
      <c r="W1703" s="127">
        <v>5.033</v>
      </c>
      <c r="X1703" s="127">
        <v>4.878</v>
      </c>
      <c r="Y1703" s="127">
        <v>4.956</v>
      </c>
      <c r="Z1703" s="127"/>
      <c r="AA1703" s="127"/>
      <c r="AB1703" s="127"/>
      <c r="AC1703" s="127"/>
      <c r="AD1703" s="127"/>
      <c r="AE1703" s="127"/>
      <c r="AF1703" s="9">
        <f t="shared" si="1"/>
        <v>1703</v>
      </c>
    </row>
    <row r="1704" ht="15.75" customHeight="1">
      <c r="A1704" s="116">
        <v>43244.0</v>
      </c>
      <c r="B1704" s="126">
        <v>2.34</v>
      </c>
      <c r="C1704" s="127">
        <v>2.171</v>
      </c>
      <c r="D1704" s="127">
        <v>2.256</v>
      </c>
      <c r="E1704" s="128">
        <v>2.567</v>
      </c>
      <c r="F1704" s="127">
        <v>2.37</v>
      </c>
      <c r="G1704" s="128">
        <v>2.468</v>
      </c>
      <c r="H1704" s="127">
        <v>3.066</v>
      </c>
      <c r="I1704" s="128">
        <v>2.909</v>
      </c>
      <c r="J1704" s="127">
        <v>2.987</v>
      </c>
      <c r="K1704" s="128">
        <v>3.328</v>
      </c>
      <c r="L1704" s="127">
        <v>3.165</v>
      </c>
      <c r="M1704" s="128">
        <v>3.247</v>
      </c>
      <c r="N1704" s="127">
        <v>3.591</v>
      </c>
      <c r="O1704" s="128">
        <v>3.421</v>
      </c>
      <c r="P1704" s="127">
        <v>3.506</v>
      </c>
      <c r="Q1704" s="128">
        <v>4.087</v>
      </c>
      <c r="R1704" s="127">
        <v>3.92</v>
      </c>
      <c r="S1704" s="127">
        <v>4.003</v>
      </c>
      <c r="T1704" s="127">
        <v>4.631</v>
      </c>
      <c r="U1704" s="127">
        <v>4.481</v>
      </c>
      <c r="V1704" s="127">
        <v>4.556</v>
      </c>
      <c r="W1704" s="127">
        <v>5.033</v>
      </c>
      <c r="X1704" s="127">
        <v>4.867</v>
      </c>
      <c r="Y1704" s="127">
        <v>4.95</v>
      </c>
      <c r="Z1704" s="127"/>
      <c r="AA1704" s="127"/>
      <c r="AB1704" s="127"/>
      <c r="AC1704" s="127"/>
      <c r="AD1704" s="127"/>
      <c r="AE1704" s="127"/>
      <c r="AF1704" s="9">
        <f t="shared" si="1"/>
        <v>1704</v>
      </c>
    </row>
    <row r="1705" ht="15.75" customHeight="1">
      <c r="A1705" s="116">
        <v>43243.0</v>
      </c>
      <c r="B1705" s="126">
        <v>2.302</v>
      </c>
      <c r="C1705" s="127">
        <v>2.147</v>
      </c>
      <c r="D1705" s="127">
        <v>2.224</v>
      </c>
      <c r="E1705" s="128">
        <v>2.538</v>
      </c>
      <c r="F1705" s="127">
        <v>2.382</v>
      </c>
      <c r="G1705" s="128">
        <v>2.46</v>
      </c>
      <c r="H1705" s="127">
        <v>3.037</v>
      </c>
      <c r="I1705" s="128">
        <v>2.9</v>
      </c>
      <c r="J1705" s="127">
        <v>2.968</v>
      </c>
      <c r="K1705" s="128">
        <v>3.309</v>
      </c>
      <c r="L1705" s="127">
        <v>3.16</v>
      </c>
      <c r="M1705" s="128">
        <v>3.235</v>
      </c>
      <c r="N1705" s="127">
        <v>3.582</v>
      </c>
      <c r="O1705" s="128">
        <v>3.42</v>
      </c>
      <c r="P1705" s="127">
        <v>3.501</v>
      </c>
      <c r="Q1705" s="128">
        <v>4.083</v>
      </c>
      <c r="R1705" s="127">
        <v>3.914</v>
      </c>
      <c r="S1705" s="127">
        <v>3.999</v>
      </c>
      <c r="T1705" s="127">
        <v>4.63</v>
      </c>
      <c r="U1705" s="127">
        <v>4.48</v>
      </c>
      <c r="V1705" s="127">
        <v>4.555</v>
      </c>
      <c r="W1705" s="127">
        <v>5.036</v>
      </c>
      <c r="X1705" s="127">
        <v>4.869</v>
      </c>
      <c r="Y1705" s="127">
        <v>4.952</v>
      </c>
      <c r="Z1705" s="127"/>
      <c r="AA1705" s="127"/>
      <c r="AB1705" s="127"/>
      <c r="AC1705" s="127"/>
      <c r="AD1705" s="127"/>
      <c r="AE1705" s="127"/>
      <c r="AF1705" s="9">
        <f t="shared" si="1"/>
        <v>1705</v>
      </c>
    </row>
    <row r="1706" ht="15.75" customHeight="1">
      <c r="A1706" s="116">
        <v>43242.0</v>
      </c>
      <c r="B1706" s="126">
        <v>2.303</v>
      </c>
      <c r="C1706" s="127">
        <v>2.132</v>
      </c>
      <c r="D1706" s="127">
        <v>2.218</v>
      </c>
      <c r="E1706" s="128">
        <v>2.521</v>
      </c>
      <c r="F1706" s="127">
        <v>2.384</v>
      </c>
      <c r="G1706" s="128">
        <v>2.453</v>
      </c>
      <c r="H1706" s="127">
        <v>3.042</v>
      </c>
      <c r="I1706" s="128">
        <v>2.898</v>
      </c>
      <c r="J1706" s="127">
        <v>2.97</v>
      </c>
      <c r="K1706" s="128">
        <v>3.308</v>
      </c>
      <c r="L1706" s="127">
        <v>3.156</v>
      </c>
      <c r="M1706" s="128">
        <v>3.232</v>
      </c>
      <c r="N1706" s="127">
        <v>3.574</v>
      </c>
      <c r="O1706" s="128">
        <v>3.413</v>
      </c>
      <c r="P1706" s="127">
        <v>3.494</v>
      </c>
      <c r="Q1706" s="128">
        <v>4.07</v>
      </c>
      <c r="R1706" s="127">
        <v>4.014</v>
      </c>
      <c r="S1706" s="127">
        <v>4.042</v>
      </c>
      <c r="T1706" s="127">
        <v>4.63</v>
      </c>
      <c r="U1706" s="127">
        <v>4.48</v>
      </c>
      <c r="V1706" s="127">
        <v>4.555</v>
      </c>
      <c r="W1706" s="127">
        <v>5.032</v>
      </c>
      <c r="X1706" s="127">
        <v>4.866</v>
      </c>
      <c r="Y1706" s="127">
        <v>4.949</v>
      </c>
      <c r="Z1706" s="127"/>
      <c r="AA1706" s="127"/>
      <c r="AB1706" s="127"/>
      <c r="AC1706" s="127"/>
      <c r="AD1706" s="127"/>
      <c r="AE1706" s="127"/>
      <c r="AF1706" s="9">
        <f t="shared" si="1"/>
        <v>1706</v>
      </c>
    </row>
    <row r="1707" ht="15.75" customHeight="1">
      <c r="A1707" s="116">
        <v>43241.0</v>
      </c>
      <c r="B1707" s="126">
        <v>2.307</v>
      </c>
      <c r="C1707" s="127">
        <v>2.123</v>
      </c>
      <c r="D1707" s="127">
        <v>2.215</v>
      </c>
      <c r="E1707" s="128">
        <v>2.554</v>
      </c>
      <c r="F1707" s="127">
        <v>2.357</v>
      </c>
      <c r="G1707" s="128">
        <v>2.456</v>
      </c>
      <c r="H1707" s="127">
        <v>3.046</v>
      </c>
      <c r="I1707" s="128">
        <v>2.888</v>
      </c>
      <c r="J1707" s="127">
        <v>2.967</v>
      </c>
      <c r="K1707" s="128">
        <v>3.321</v>
      </c>
      <c r="L1707" s="127">
        <v>3.143</v>
      </c>
      <c r="M1707" s="128">
        <v>3.232</v>
      </c>
      <c r="N1707" s="127">
        <v>3.596</v>
      </c>
      <c r="O1707" s="128">
        <v>3.398</v>
      </c>
      <c r="P1707" s="127">
        <v>3.497</v>
      </c>
      <c r="Q1707" s="128">
        <v>4.07</v>
      </c>
      <c r="R1707" s="127">
        <v>3.903</v>
      </c>
      <c r="S1707" s="127">
        <v>3.987</v>
      </c>
      <c r="T1707" s="127">
        <v>4.628</v>
      </c>
      <c r="U1707" s="127">
        <v>4.478</v>
      </c>
      <c r="V1707" s="127">
        <v>4.553</v>
      </c>
      <c r="W1707" s="127">
        <v>5.02</v>
      </c>
      <c r="X1707" s="127">
        <v>4.853</v>
      </c>
      <c r="Y1707" s="127">
        <v>4.937</v>
      </c>
      <c r="Z1707" s="127"/>
      <c r="AA1707" s="127"/>
      <c r="AB1707" s="127"/>
      <c r="AC1707" s="127"/>
      <c r="AD1707" s="127"/>
      <c r="AE1707" s="127"/>
      <c r="AF1707" s="9">
        <f t="shared" si="1"/>
        <v>1707</v>
      </c>
    </row>
    <row r="1708" ht="15.75" customHeight="1">
      <c r="A1708" s="116">
        <v>43238.0</v>
      </c>
      <c r="B1708" s="126">
        <v>2.31</v>
      </c>
      <c r="C1708" s="127">
        <v>2.129</v>
      </c>
      <c r="D1708" s="127">
        <v>2.219</v>
      </c>
      <c r="E1708" s="128">
        <v>2.536</v>
      </c>
      <c r="F1708" s="127">
        <v>2.367</v>
      </c>
      <c r="G1708" s="128">
        <v>2.451</v>
      </c>
      <c r="H1708" s="127">
        <v>3.032</v>
      </c>
      <c r="I1708" s="128">
        <v>2.897</v>
      </c>
      <c r="J1708" s="127">
        <v>2.964</v>
      </c>
      <c r="K1708" s="128">
        <v>3.311</v>
      </c>
      <c r="L1708" s="127">
        <v>3.152</v>
      </c>
      <c r="M1708" s="128">
        <v>3.231</v>
      </c>
      <c r="N1708" s="127">
        <v>3.589</v>
      </c>
      <c r="O1708" s="128">
        <v>3.407</v>
      </c>
      <c r="P1708" s="127">
        <v>3.498</v>
      </c>
      <c r="Q1708" s="128">
        <v>4.078</v>
      </c>
      <c r="R1708" s="127">
        <v>3.911</v>
      </c>
      <c r="S1708" s="127">
        <v>3.994</v>
      </c>
      <c r="T1708" s="127">
        <v>4.608</v>
      </c>
      <c r="U1708" s="127">
        <v>4.467</v>
      </c>
      <c r="V1708" s="127">
        <v>4.537</v>
      </c>
      <c r="W1708" s="127">
        <v>4.997</v>
      </c>
      <c r="X1708" s="127">
        <v>4.836</v>
      </c>
      <c r="Y1708" s="127">
        <v>4.916</v>
      </c>
      <c r="Z1708" s="127"/>
      <c r="AA1708" s="127"/>
      <c r="AB1708" s="127"/>
      <c r="AC1708" s="127"/>
      <c r="AD1708" s="127"/>
      <c r="AE1708" s="127"/>
      <c r="AF1708" s="9">
        <f t="shared" si="1"/>
        <v>1708</v>
      </c>
    </row>
    <row r="1709" ht="15.75" customHeight="1">
      <c r="A1709" s="116">
        <v>43237.0</v>
      </c>
      <c r="B1709" s="126">
        <v>2.307</v>
      </c>
      <c r="C1709" s="127">
        <v>2.124</v>
      </c>
      <c r="D1709" s="127">
        <v>2.216</v>
      </c>
      <c r="E1709" s="128">
        <v>2.576</v>
      </c>
      <c r="F1709" s="127">
        <v>2.391</v>
      </c>
      <c r="G1709" s="128">
        <v>2.483</v>
      </c>
      <c r="H1709" s="127">
        <v>3.078</v>
      </c>
      <c r="I1709" s="128">
        <v>2.899</v>
      </c>
      <c r="J1709" s="127">
        <v>2.988</v>
      </c>
      <c r="K1709" s="128">
        <v>3.339</v>
      </c>
      <c r="L1709" s="127">
        <v>3.149</v>
      </c>
      <c r="M1709" s="128">
        <v>3.244</v>
      </c>
      <c r="N1709" s="127">
        <v>3.601</v>
      </c>
      <c r="O1709" s="128">
        <v>3.4</v>
      </c>
      <c r="P1709" s="127">
        <v>3.501</v>
      </c>
      <c r="Q1709" s="128">
        <v>4.039</v>
      </c>
      <c r="R1709" s="127">
        <v>3.872</v>
      </c>
      <c r="S1709" s="127">
        <v>3.956</v>
      </c>
      <c r="T1709" s="127">
        <v>4.639</v>
      </c>
      <c r="U1709" s="127">
        <v>4.464</v>
      </c>
      <c r="V1709" s="127">
        <v>4.552</v>
      </c>
      <c r="W1709" s="127">
        <v>5.017</v>
      </c>
      <c r="X1709" s="127">
        <v>4.85</v>
      </c>
      <c r="Y1709" s="127">
        <v>4.933</v>
      </c>
      <c r="Z1709" s="127"/>
      <c r="AA1709" s="127"/>
      <c r="AB1709" s="127"/>
      <c r="AC1709" s="127"/>
      <c r="AD1709" s="127"/>
      <c r="AE1709" s="127"/>
      <c r="AF1709" s="9">
        <f t="shared" si="1"/>
        <v>1709</v>
      </c>
    </row>
    <row r="1710" ht="15.75" customHeight="1">
      <c r="A1710" s="116">
        <v>43236.0</v>
      </c>
      <c r="B1710" s="126">
        <v>2.332</v>
      </c>
      <c r="C1710" s="127">
        <v>2.127</v>
      </c>
      <c r="D1710" s="127">
        <v>2.229</v>
      </c>
      <c r="E1710" s="128">
        <v>2.568</v>
      </c>
      <c r="F1710" s="127">
        <v>2.366</v>
      </c>
      <c r="G1710" s="128">
        <v>2.467</v>
      </c>
      <c r="H1710" s="127">
        <v>3.056</v>
      </c>
      <c r="I1710" s="128">
        <v>2.904</v>
      </c>
      <c r="J1710" s="127">
        <v>2.98</v>
      </c>
      <c r="K1710" s="128">
        <v>3.319</v>
      </c>
      <c r="L1710" s="127">
        <v>3.151</v>
      </c>
      <c r="M1710" s="128">
        <v>3.235</v>
      </c>
      <c r="N1710" s="127">
        <v>3.583</v>
      </c>
      <c r="O1710" s="128">
        <v>3.397</v>
      </c>
      <c r="P1710" s="127">
        <v>3.49</v>
      </c>
      <c r="Q1710" s="128">
        <v>4.004</v>
      </c>
      <c r="R1710" s="127">
        <v>3.834</v>
      </c>
      <c r="S1710" s="127">
        <v>3.919</v>
      </c>
      <c r="T1710" s="127">
        <v>4.626</v>
      </c>
      <c r="U1710" s="127">
        <v>4.462</v>
      </c>
      <c r="V1710" s="127">
        <v>4.544</v>
      </c>
      <c r="W1710" s="127">
        <v>4.989</v>
      </c>
      <c r="X1710" s="127">
        <v>4.82</v>
      </c>
      <c r="Y1710" s="127">
        <v>4.904</v>
      </c>
      <c r="Z1710" s="127"/>
      <c r="AA1710" s="127"/>
      <c r="AB1710" s="127"/>
      <c r="AC1710" s="127"/>
      <c r="AD1710" s="127"/>
      <c r="AE1710" s="127"/>
      <c r="AF1710" s="9">
        <f t="shared" si="1"/>
        <v>1710</v>
      </c>
    </row>
    <row r="1711" ht="15.75" customHeight="1">
      <c r="A1711" s="116">
        <v>43235.0</v>
      </c>
      <c r="B1711" s="126">
        <v>2.269</v>
      </c>
      <c r="C1711" s="127">
        <v>2.129</v>
      </c>
      <c r="D1711" s="127">
        <v>2.199</v>
      </c>
      <c r="E1711" s="128">
        <v>2.477</v>
      </c>
      <c r="F1711" s="127">
        <v>2.324</v>
      </c>
      <c r="G1711" s="128">
        <v>2.401</v>
      </c>
      <c r="H1711" s="127">
        <v>2.968</v>
      </c>
      <c r="I1711" s="128">
        <v>2.858</v>
      </c>
      <c r="J1711" s="127">
        <v>2.913</v>
      </c>
      <c r="K1711" s="128">
        <v>3.23</v>
      </c>
      <c r="L1711" s="127">
        <v>3.097</v>
      </c>
      <c r="M1711" s="128">
        <v>3.163</v>
      </c>
      <c r="N1711" s="127">
        <v>3.492</v>
      </c>
      <c r="O1711" s="128">
        <v>3.336</v>
      </c>
      <c r="P1711" s="127">
        <v>3.414</v>
      </c>
      <c r="Q1711" s="128">
        <v>3.988</v>
      </c>
      <c r="R1711" s="127">
        <v>3.796</v>
      </c>
      <c r="S1711" s="127">
        <v>3.892</v>
      </c>
      <c r="T1711" s="127">
        <v>4.622</v>
      </c>
      <c r="U1711" s="127">
        <v>4.439</v>
      </c>
      <c r="V1711" s="127">
        <v>4.531</v>
      </c>
      <c r="W1711" s="127">
        <v>4.992</v>
      </c>
      <c r="X1711" s="127">
        <v>4.809</v>
      </c>
      <c r="Y1711" s="127">
        <v>4.901</v>
      </c>
      <c r="Z1711" s="127"/>
      <c r="AA1711" s="127"/>
      <c r="AB1711" s="127"/>
      <c r="AC1711" s="127"/>
      <c r="AD1711" s="127"/>
      <c r="AE1711" s="127"/>
      <c r="AF1711" s="9">
        <f t="shared" si="1"/>
        <v>1711</v>
      </c>
    </row>
    <row r="1712" ht="15.75" customHeight="1">
      <c r="A1712" s="116">
        <v>43234.0</v>
      </c>
      <c r="B1712" s="126">
        <v>2.278</v>
      </c>
      <c r="C1712" s="127">
        <v>2.119</v>
      </c>
      <c r="D1712" s="127">
        <v>2.198</v>
      </c>
      <c r="E1712" s="128">
        <v>2.482</v>
      </c>
      <c r="F1712" s="127">
        <v>2.321</v>
      </c>
      <c r="G1712" s="128">
        <v>2.402</v>
      </c>
      <c r="H1712" s="127">
        <v>2.979</v>
      </c>
      <c r="I1712" s="128">
        <v>2.858</v>
      </c>
      <c r="J1712" s="127">
        <v>2.918</v>
      </c>
      <c r="K1712" s="128">
        <v>3.232</v>
      </c>
      <c r="L1712" s="127">
        <v>3.095</v>
      </c>
      <c r="M1712" s="128">
        <v>3.164</v>
      </c>
      <c r="N1712" s="127">
        <v>3.486</v>
      </c>
      <c r="O1712" s="128">
        <v>3.332</v>
      </c>
      <c r="P1712" s="127">
        <v>3.409</v>
      </c>
      <c r="Q1712" s="128">
        <v>3.99</v>
      </c>
      <c r="R1712" s="127">
        <v>3.79</v>
      </c>
      <c r="S1712" s="127">
        <v>3.89</v>
      </c>
      <c r="T1712" s="127">
        <v>4.628</v>
      </c>
      <c r="U1712" s="127">
        <v>4.438</v>
      </c>
      <c r="V1712" s="127">
        <v>4.533</v>
      </c>
      <c r="W1712" s="127">
        <v>4.989</v>
      </c>
      <c r="X1712" s="127">
        <v>4.8</v>
      </c>
      <c r="Y1712" s="127">
        <v>4.894</v>
      </c>
      <c r="Z1712" s="127"/>
      <c r="AA1712" s="127"/>
      <c r="AB1712" s="127"/>
      <c r="AC1712" s="127"/>
      <c r="AD1712" s="127"/>
      <c r="AE1712" s="127"/>
      <c r="AF1712" s="9">
        <f t="shared" si="1"/>
        <v>1712</v>
      </c>
    </row>
    <row r="1713" ht="15.75" customHeight="1">
      <c r="A1713" s="116">
        <v>43231.0</v>
      </c>
      <c r="B1713" s="126">
        <v>2.264</v>
      </c>
      <c r="C1713" s="127">
        <v>2.09</v>
      </c>
      <c r="D1713" s="127">
        <v>2.177</v>
      </c>
      <c r="E1713" s="128">
        <v>2.447</v>
      </c>
      <c r="F1713" s="127">
        <v>2.232</v>
      </c>
      <c r="G1713" s="128">
        <v>2.339</v>
      </c>
      <c r="H1713" s="127">
        <v>2.971</v>
      </c>
      <c r="I1713" s="128">
        <v>2.819</v>
      </c>
      <c r="J1713" s="127">
        <v>2.895</v>
      </c>
      <c r="K1713" s="128">
        <v>3.224</v>
      </c>
      <c r="L1713" s="127">
        <v>3.062</v>
      </c>
      <c r="M1713" s="128">
        <v>3.143</v>
      </c>
      <c r="N1713" s="127">
        <v>3.478</v>
      </c>
      <c r="O1713" s="128">
        <v>3.304</v>
      </c>
      <c r="P1713" s="127">
        <v>3.391</v>
      </c>
      <c r="Q1713" s="128">
        <v>3.992</v>
      </c>
      <c r="R1713" s="127">
        <v>3.798</v>
      </c>
      <c r="S1713" s="127">
        <v>3.895</v>
      </c>
      <c r="T1713" s="127">
        <v>4.626</v>
      </c>
      <c r="U1713" s="127">
        <v>4.439</v>
      </c>
      <c r="V1713" s="127">
        <v>4.532</v>
      </c>
      <c r="W1713" s="127">
        <v>4.989</v>
      </c>
      <c r="X1713" s="127">
        <v>4.806</v>
      </c>
      <c r="Y1713" s="127">
        <v>4.897</v>
      </c>
      <c r="Z1713" s="127"/>
      <c r="AA1713" s="127"/>
      <c r="AB1713" s="127"/>
      <c r="AC1713" s="127"/>
      <c r="AD1713" s="127"/>
      <c r="AE1713" s="127"/>
      <c r="AF1713" s="9">
        <f t="shared" si="1"/>
        <v>1713</v>
      </c>
    </row>
    <row r="1714" ht="15.75" customHeight="1">
      <c r="A1714" s="116">
        <v>43230.0</v>
      </c>
      <c r="B1714" s="126">
        <v>2.259</v>
      </c>
      <c r="C1714" s="127">
        <v>2.094</v>
      </c>
      <c r="D1714" s="127">
        <v>2.177</v>
      </c>
      <c r="E1714" s="128">
        <v>2.433</v>
      </c>
      <c r="F1714" s="127">
        <v>2.264</v>
      </c>
      <c r="G1714" s="128">
        <v>2.349</v>
      </c>
      <c r="H1714" s="127">
        <v>2.941</v>
      </c>
      <c r="I1714" s="128">
        <v>2.831</v>
      </c>
      <c r="J1714" s="127">
        <v>2.886</v>
      </c>
      <c r="K1714" s="128">
        <v>3.196</v>
      </c>
      <c r="L1714" s="127">
        <v>3.069</v>
      </c>
      <c r="M1714" s="128">
        <v>3.132</v>
      </c>
      <c r="N1714" s="127">
        <v>3.45</v>
      </c>
      <c r="O1714" s="128">
        <v>3.307</v>
      </c>
      <c r="P1714" s="127">
        <v>3.378</v>
      </c>
      <c r="Q1714" s="128">
        <v>3.99</v>
      </c>
      <c r="R1714" s="127">
        <v>3.79</v>
      </c>
      <c r="S1714" s="127">
        <v>3.89</v>
      </c>
      <c r="T1714" s="127">
        <v>4.628</v>
      </c>
      <c r="U1714" s="127">
        <v>4.438</v>
      </c>
      <c r="V1714" s="127">
        <v>4.533</v>
      </c>
      <c r="W1714" s="127">
        <v>4.992</v>
      </c>
      <c r="X1714" s="127">
        <v>4.803</v>
      </c>
      <c r="Y1714" s="127">
        <v>4.898</v>
      </c>
      <c r="Z1714" s="127"/>
      <c r="AA1714" s="127"/>
      <c r="AB1714" s="127"/>
      <c r="AC1714" s="127"/>
      <c r="AD1714" s="127"/>
      <c r="AE1714" s="127"/>
      <c r="AF1714" s="9">
        <f t="shared" si="1"/>
        <v>1714</v>
      </c>
    </row>
    <row r="1715" ht="15.75" customHeight="1">
      <c r="A1715" s="116">
        <v>43229.0</v>
      </c>
      <c r="B1715" s="126">
        <v>2.298</v>
      </c>
      <c r="C1715" s="127">
        <v>2.15</v>
      </c>
      <c r="D1715" s="127">
        <v>2.224</v>
      </c>
      <c r="E1715" s="128">
        <v>2.553</v>
      </c>
      <c r="F1715" s="127">
        <v>2.361</v>
      </c>
      <c r="G1715" s="128">
        <v>2.457</v>
      </c>
      <c r="H1715" s="127">
        <v>3.001</v>
      </c>
      <c r="I1715" s="128">
        <v>2.887</v>
      </c>
      <c r="J1715" s="127">
        <v>2.944</v>
      </c>
      <c r="K1715" s="128">
        <v>3.259</v>
      </c>
      <c r="L1715" s="127">
        <v>3.129</v>
      </c>
      <c r="M1715" s="128">
        <v>3.194</v>
      </c>
      <c r="N1715" s="127">
        <v>3.517</v>
      </c>
      <c r="O1715" s="128">
        <v>3.372</v>
      </c>
      <c r="P1715" s="127">
        <v>3.444</v>
      </c>
      <c r="Q1715" s="128">
        <v>3.99</v>
      </c>
      <c r="R1715" s="127">
        <v>3.79</v>
      </c>
      <c r="S1715" s="127">
        <v>3.89</v>
      </c>
      <c r="T1715" s="127">
        <v>4.633</v>
      </c>
      <c r="U1715" s="127">
        <v>4.443</v>
      </c>
      <c r="V1715" s="127">
        <v>4.538</v>
      </c>
      <c r="W1715" s="127">
        <v>4.998</v>
      </c>
      <c r="X1715" s="127">
        <v>4.809</v>
      </c>
      <c r="Y1715" s="127">
        <v>4.903</v>
      </c>
      <c r="Z1715" s="127"/>
      <c r="AA1715" s="127"/>
      <c r="AB1715" s="127"/>
      <c r="AC1715" s="127"/>
      <c r="AD1715" s="127"/>
      <c r="AE1715" s="127"/>
      <c r="AF1715" s="9">
        <f t="shared" si="1"/>
        <v>1715</v>
      </c>
    </row>
    <row r="1716" ht="15.75" customHeight="1">
      <c r="A1716" s="116">
        <v>43228.0</v>
      </c>
      <c r="B1716" s="126">
        <v>2.361</v>
      </c>
      <c r="C1716" s="127">
        <v>2.19</v>
      </c>
      <c r="D1716" s="127">
        <v>2.276</v>
      </c>
      <c r="E1716" s="128">
        <v>2.617</v>
      </c>
      <c r="F1716" s="127">
        <v>2.446</v>
      </c>
      <c r="G1716" s="128">
        <v>2.531</v>
      </c>
      <c r="H1716" s="127">
        <v>3.039</v>
      </c>
      <c r="I1716" s="128">
        <v>2.922</v>
      </c>
      <c r="J1716" s="127">
        <v>2.981</v>
      </c>
      <c r="K1716" s="128">
        <v>3.295</v>
      </c>
      <c r="L1716" s="127">
        <v>3.148</v>
      </c>
      <c r="M1716" s="128">
        <v>3.222</v>
      </c>
      <c r="N1716" s="127">
        <v>3.551</v>
      </c>
      <c r="O1716" s="128">
        <v>3.374</v>
      </c>
      <c r="P1716" s="127">
        <v>3.463</v>
      </c>
      <c r="Q1716" s="128">
        <v>3.981</v>
      </c>
      <c r="R1716" s="127">
        <v>3.781</v>
      </c>
      <c r="S1716" s="127">
        <v>3.881</v>
      </c>
      <c r="T1716" s="127">
        <v>4.624</v>
      </c>
      <c r="U1716" s="127">
        <v>4.436</v>
      </c>
      <c r="V1716" s="127">
        <v>4.53</v>
      </c>
      <c r="W1716" s="127">
        <v>4.979</v>
      </c>
      <c r="X1716" s="127">
        <v>4.79</v>
      </c>
      <c r="Y1716" s="127">
        <v>4.884</v>
      </c>
      <c r="Z1716" s="127"/>
      <c r="AA1716" s="127"/>
      <c r="AB1716" s="127"/>
      <c r="AC1716" s="127"/>
      <c r="AD1716" s="127"/>
      <c r="AE1716" s="127"/>
      <c r="AF1716" s="9">
        <f t="shared" si="1"/>
        <v>1716</v>
      </c>
    </row>
    <row r="1717" ht="15.75" customHeight="1">
      <c r="A1717" s="116">
        <v>43227.0</v>
      </c>
      <c r="B1717" s="126">
        <v>2.367</v>
      </c>
      <c r="C1717" s="127">
        <v>2.23</v>
      </c>
      <c r="D1717" s="127">
        <v>2.298</v>
      </c>
      <c r="E1717" s="128">
        <v>2.617</v>
      </c>
      <c r="F1717" s="127">
        <v>2.463</v>
      </c>
      <c r="G1717" s="128">
        <v>2.54</v>
      </c>
      <c r="H1717" s="127">
        <v>3.032</v>
      </c>
      <c r="I1717" s="128">
        <v>2.937</v>
      </c>
      <c r="J1717" s="127">
        <v>2.984</v>
      </c>
      <c r="K1717" s="128">
        <v>3.265</v>
      </c>
      <c r="L1717" s="127">
        <v>3.147</v>
      </c>
      <c r="M1717" s="128">
        <v>3.206</v>
      </c>
      <c r="N1717" s="127">
        <v>3.498</v>
      </c>
      <c r="O1717" s="128">
        <v>3.357</v>
      </c>
      <c r="P1717" s="127">
        <v>3.427</v>
      </c>
      <c r="Q1717" s="128">
        <v>3.979</v>
      </c>
      <c r="R1717" s="127">
        <v>3.779</v>
      </c>
      <c r="S1717" s="127">
        <v>3.879</v>
      </c>
      <c r="T1717" s="127">
        <v>4.622</v>
      </c>
      <c r="U1717" s="127">
        <v>4.433</v>
      </c>
      <c r="V1717" s="127">
        <v>4.528</v>
      </c>
      <c r="W1717" s="127">
        <v>4.978</v>
      </c>
      <c r="X1717" s="127">
        <v>4.789</v>
      </c>
      <c r="Y1717" s="127">
        <v>4.883</v>
      </c>
      <c r="Z1717" s="127"/>
      <c r="AA1717" s="127"/>
      <c r="AB1717" s="127"/>
      <c r="AC1717" s="127"/>
      <c r="AD1717" s="127"/>
      <c r="AE1717" s="127"/>
      <c r="AF1717" s="9">
        <f t="shared" si="1"/>
        <v>1717</v>
      </c>
    </row>
    <row r="1718" ht="15.75" customHeight="1">
      <c r="A1718" s="116">
        <v>43224.0</v>
      </c>
      <c r="B1718" s="126">
        <v>2.389</v>
      </c>
      <c r="C1718" s="127">
        <v>2.203</v>
      </c>
      <c r="D1718" s="127">
        <v>2.296</v>
      </c>
      <c r="E1718" s="128">
        <v>2.633</v>
      </c>
      <c r="F1718" s="127">
        <v>2.444</v>
      </c>
      <c r="G1718" s="128">
        <v>2.539</v>
      </c>
      <c r="H1718" s="127">
        <v>3.027</v>
      </c>
      <c r="I1718" s="128">
        <v>2.893</v>
      </c>
      <c r="J1718" s="127">
        <v>2.96</v>
      </c>
      <c r="K1718" s="128">
        <v>3.256</v>
      </c>
      <c r="L1718" s="127">
        <v>3.091</v>
      </c>
      <c r="M1718" s="128">
        <v>3.174</v>
      </c>
      <c r="N1718" s="127">
        <v>3.486</v>
      </c>
      <c r="O1718" s="128">
        <v>3.289</v>
      </c>
      <c r="P1718" s="127">
        <v>3.387</v>
      </c>
      <c r="Q1718" s="128">
        <v>4.006</v>
      </c>
      <c r="R1718" s="127">
        <v>3.833</v>
      </c>
      <c r="S1718" s="127">
        <v>3.919</v>
      </c>
      <c r="T1718" s="127">
        <v>4.65</v>
      </c>
      <c r="U1718" s="127">
        <v>4.461</v>
      </c>
      <c r="V1718" s="127">
        <v>4.556</v>
      </c>
      <c r="W1718" s="127">
        <v>4.981</v>
      </c>
      <c r="X1718" s="127">
        <v>4.792</v>
      </c>
      <c r="Y1718" s="127">
        <v>4.887</v>
      </c>
      <c r="Z1718" s="127"/>
      <c r="AA1718" s="127"/>
      <c r="AB1718" s="127"/>
      <c r="AC1718" s="127"/>
      <c r="AD1718" s="127"/>
      <c r="AE1718" s="127"/>
      <c r="AF1718" s="9">
        <f t="shared" si="1"/>
        <v>1718</v>
      </c>
    </row>
    <row r="1719" ht="15.75" customHeight="1">
      <c r="A1719" s="116">
        <v>43223.0</v>
      </c>
      <c r="B1719" s="126">
        <v>2.512</v>
      </c>
      <c r="C1719" s="127">
        <v>2.318</v>
      </c>
      <c r="D1719" s="127">
        <v>2.415</v>
      </c>
      <c r="E1719" s="128">
        <v>2.706</v>
      </c>
      <c r="F1719" s="127">
        <v>2.483</v>
      </c>
      <c r="G1719" s="128">
        <v>2.594</v>
      </c>
      <c r="H1719" s="127">
        <v>3.108</v>
      </c>
      <c r="I1719" s="128">
        <v>2.94</v>
      </c>
      <c r="J1719" s="127">
        <v>3.024</v>
      </c>
      <c r="K1719" s="128">
        <v>3.323</v>
      </c>
      <c r="L1719" s="127">
        <v>3.145</v>
      </c>
      <c r="M1719" s="128">
        <v>3.234</v>
      </c>
      <c r="N1719" s="127">
        <v>3.539</v>
      </c>
      <c r="O1719" s="128">
        <v>3.35</v>
      </c>
      <c r="P1719" s="127">
        <v>3.444</v>
      </c>
      <c r="Q1719" s="128">
        <v>4.006</v>
      </c>
      <c r="R1719" s="127">
        <v>3.833</v>
      </c>
      <c r="S1719" s="127">
        <v>3.919</v>
      </c>
      <c r="T1719" s="127">
        <v>4.717</v>
      </c>
      <c r="U1719" s="127">
        <v>4.511</v>
      </c>
      <c r="V1719" s="127">
        <v>4.614</v>
      </c>
      <c r="W1719" s="127">
        <v>5.022</v>
      </c>
      <c r="X1719" s="127">
        <v>4.861</v>
      </c>
      <c r="Y1719" s="127">
        <v>4.942</v>
      </c>
      <c r="Z1719" s="127"/>
      <c r="AA1719" s="127"/>
      <c r="AB1719" s="127"/>
      <c r="AC1719" s="127"/>
      <c r="AD1719" s="127"/>
      <c r="AE1719" s="127"/>
      <c r="AF1719" s="9">
        <f t="shared" si="1"/>
        <v>1719</v>
      </c>
    </row>
    <row r="1720" ht="15.75" customHeight="1">
      <c r="A1720" s="116">
        <v>43222.0</v>
      </c>
      <c r="B1720" s="126">
        <v>2.633</v>
      </c>
      <c r="C1720" s="127">
        <v>2.433</v>
      </c>
      <c r="D1720" s="127">
        <v>2.533</v>
      </c>
      <c r="E1720" s="128">
        <v>2.828</v>
      </c>
      <c r="F1720" s="127">
        <v>2.602</v>
      </c>
      <c r="G1720" s="128">
        <v>2.715</v>
      </c>
      <c r="H1720" s="127">
        <v>3.361</v>
      </c>
      <c r="I1720" s="128">
        <v>3.117</v>
      </c>
      <c r="J1720" s="127">
        <v>3.239</v>
      </c>
      <c r="K1720" s="128">
        <v>3.521</v>
      </c>
      <c r="L1720" s="127">
        <v>3.307</v>
      </c>
      <c r="M1720" s="128">
        <v>3.414</v>
      </c>
      <c r="N1720" s="127">
        <v>3.68</v>
      </c>
      <c r="O1720" s="128">
        <v>3.498</v>
      </c>
      <c r="P1720" s="127">
        <v>3.589</v>
      </c>
      <c r="Q1720" s="128">
        <v>4.083</v>
      </c>
      <c r="R1720" s="127">
        <v>3.894</v>
      </c>
      <c r="S1720" s="127">
        <v>3.989</v>
      </c>
      <c r="T1720" s="127">
        <v>4.733</v>
      </c>
      <c r="U1720" s="127">
        <v>4.522</v>
      </c>
      <c r="V1720" s="127">
        <v>4.628</v>
      </c>
      <c r="W1720" s="127">
        <v>5.028</v>
      </c>
      <c r="X1720" s="127">
        <v>4.844</v>
      </c>
      <c r="Y1720" s="127">
        <v>4.936</v>
      </c>
      <c r="Z1720" s="127"/>
      <c r="AA1720" s="127"/>
      <c r="AB1720" s="127"/>
      <c r="AC1720" s="127"/>
      <c r="AD1720" s="127"/>
      <c r="AE1720" s="127"/>
      <c r="AF1720" s="9">
        <f t="shared" si="1"/>
        <v>1720</v>
      </c>
    </row>
    <row r="1721" ht="15.75" customHeight="1">
      <c r="A1721" s="116">
        <v>43217.0</v>
      </c>
      <c r="B1721" s="126">
        <v>2.526</v>
      </c>
      <c r="C1721" s="127">
        <v>2.307</v>
      </c>
      <c r="D1721" s="127">
        <v>2.416</v>
      </c>
      <c r="E1721" s="128">
        <v>2.778</v>
      </c>
      <c r="F1721" s="127">
        <v>2.55</v>
      </c>
      <c r="G1721" s="128">
        <v>2.664</v>
      </c>
      <c r="H1721" s="127">
        <v>3.331</v>
      </c>
      <c r="I1721" s="128">
        <v>3.098</v>
      </c>
      <c r="J1721" s="127">
        <v>3.214</v>
      </c>
      <c r="K1721" s="128">
        <v>3.46</v>
      </c>
      <c r="L1721" s="127">
        <v>3.227</v>
      </c>
      <c r="M1721" s="128">
        <v>3.343</v>
      </c>
      <c r="N1721" s="127">
        <v>3.589</v>
      </c>
      <c r="O1721" s="128">
        <v>3.356</v>
      </c>
      <c r="P1721" s="127">
        <v>3.472</v>
      </c>
      <c r="Q1721" s="128">
        <v>3.913</v>
      </c>
      <c r="R1721" s="127">
        <v>3.722</v>
      </c>
      <c r="S1721" s="127">
        <v>3.818</v>
      </c>
      <c r="T1721" s="127">
        <v>4.62</v>
      </c>
      <c r="U1721" s="127">
        <v>4.431</v>
      </c>
      <c r="V1721" s="127">
        <v>4.526</v>
      </c>
      <c r="W1721" s="127">
        <v>4.992</v>
      </c>
      <c r="X1721" s="127">
        <v>4.82</v>
      </c>
      <c r="Y1721" s="127">
        <v>4.906</v>
      </c>
      <c r="Z1721" s="127"/>
      <c r="AA1721" s="127"/>
      <c r="AB1721" s="127"/>
      <c r="AC1721" s="127"/>
      <c r="AD1721" s="127"/>
      <c r="AE1721" s="127"/>
      <c r="AF1721" s="9">
        <f t="shared" si="1"/>
        <v>1721</v>
      </c>
    </row>
    <row r="1722" ht="15.75" customHeight="1">
      <c r="A1722" s="116">
        <v>43216.0</v>
      </c>
      <c r="B1722" s="126">
        <v>2.434</v>
      </c>
      <c r="C1722" s="127">
        <v>2.278</v>
      </c>
      <c r="D1722" s="127">
        <v>2.356</v>
      </c>
      <c r="E1722" s="128">
        <v>2.676</v>
      </c>
      <c r="F1722" s="127">
        <v>2.444</v>
      </c>
      <c r="G1722" s="128">
        <v>2.56</v>
      </c>
      <c r="H1722" s="127">
        <v>3.076</v>
      </c>
      <c r="I1722" s="128">
        <v>2.901</v>
      </c>
      <c r="J1722" s="127">
        <v>2.988</v>
      </c>
      <c r="K1722" s="128">
        <v>3.259</v>
      </c>
      <c r="L1722" s="127">
        <v>3.064</v>
      </c>
      <c r="M1722" s="128">
        <v>3.161</v>
      </c>
      <c r="N1722" s="127">
        <v>3.442</v>
      </c>
      <c r="O1722" s="128">
        <v>3.227</v>
      </c>
      <c r="P1722" s="127">
        <v>3.334</v>
      </c>
      <c r="Q1722" s="128">
        <v>3.81</v>
      </c>
      <c r="R1722" s="127">
        <v>3.647</v>
      </c>
      <c r="S1722" s="127">
        <v>3.728</v>
      </c>
      <c r="T1722" s="127">
        <v>4.471</v>
      </c>
      <c r="U1722" s="127">
        <v>4.299</v>
      </c>
      <c r="V1722" s="127">
        <v>4.385</v>
      </c>
      <c r="W1722" s="127">
        <v>4.907</v>
      </c>
      <c r="X1722" s="127">
        <v>4.742</v>
      </c>
      <c r="Y1722" s="127">
        <v>4.824</v>
      </c>
      <c r="Z1722" s="127"/>
      <c r="AA1722" s="127"/>
      <c r="AB1722" s="127"/>
      <c r="AC1722" s="127"/>
      <c r="AD1722" s="127"/>
      <c r="AE1722" s="127"/>
      <c r="AF1722" s="9">
        <f t="shared" si="1"/>
        <v>1722</v>
      </c>
    </row>
    <row r="1723" ht="15.75" customHeight="1">
      <c r="A1723" s="116">
        <v>43214.0</v>
      </c>
      <c r="B1723" s="126">
        <v>2.391</v>
      </c>
      <c r="C1723" s="127">
        <v>2.172</v>
      </c>
      <c r="D1723" s="127">
        <v>2.282</v>
      </c>
      <c r="E1723" s="128">
        <v>2.622</v>
      </c>
      <c r="F1723" s="127">
        <v>2.433</v>
      </c>
      <c r="G1723" s="128">
        <v>2.528</v>
      </c>
      <c r="H1723" s="127">
        <v>2.938</v>
      </c>
      <c r="I1723" s="128">
        <v>2.782</v>
      </c>
      <c r="J1723" s="127">
        <v>2.86</v>
      </c>
      <c r="K1723" s="128">
        <v>3.137</v>
      </c>
      <c r="L1723" s="127">
        <v>2.974</v>
      </c>
      <c r="M1723" s="128">
        <v>3.056</v>
      </c>
      <c r="N1723" s="127">
        <v>3.337</v>
      </c>
      <c r="O1723" s="128">
        <v>3.166</v>
      </c>
      <c r="P1723" s="127">
        <v>3.251</v>
      </c>
      <c r="Q1723" s="128">
        <v>3.802</v>
      </c>
      <c r="R1723" s="127">
        <v>3.639</v>
      </c>
      <c r="S1723" s="127">
        <v>3.721</v>
      </c>
      <c r="T1723" s="127">
        <v>4.463</v>
      </c>
      <c r="U1723" s="127">
        <v>4.291</v>
      </c>
      <c r="V1723" s="127">
        <v>4.377</v>
      </c>
      <c r="W1723" s="127">
        <v>4.901</v>
      </c>
      <c r="X1723" s="127">
        <v>4.737</v>
      </c>
      <c r="Y1723" s="127">
        <v>4.819</v>
      </c>
      <c r="Z1723" s="127"/>
      <c r="AA1723" s="127"/>
      <c r="AB1723" s="127"/>
      <c r="AC1723" s="127"/>
      <c r="AD1723" s="127"/>
      <c r="AE1723" s="127"/>
      <c r="AF1723" s="9">
        <f t="shared" si="1"/>
        <v>1723</v>
      </c>
    </row>
    <row r="1724" ht="15.75" customHeight="1">
      <c r="A1724" s="116">
        <v>43213.0</v>
      </c>
      <c r="B1724" s="126">
        <v>2.319</v>
      </c>
      <c r="C1724" s="127">
        <v>2.17</v>
      </c>
      <c r="D1724" s="127">
        <v>2.244</v>
      </c>
      <c r="E1724" s="128">
        <v>2.56</v>
      </c>
      <c r="F1724" s="127">
        <v>2.421</v>
      </c>
      <c r="G1724" s="128">
        <v>2.491</v>
      </c>
      <c r="H1724" s="127">
        <v>2.88</v>
      </c>
      <c r="I1724" s="128">
        <v>2.763</v>
      </c>
      <c r="J1724" s="127">
        <v>2.822</v>
      </c>
      <c r="K1724" s="128">
        <v>3.088</v>
      </c>
      <c r="L1724" s="127">
        <v>2.958</v>
      </c>
      <c r="M1724" s="128">
        <v>3.023</v>
      </c>
      <c r="N1724" s="127">
        <v>3.296</v>
      </c>
      <c r="O1724" s="128">
        <v>3.152</v>
      </c>
      <c r="P1724" s="127">
        <v>3.224</v>
      </c>
      <c r="Q1724" s="128">
        <v>3.797</v>
      </c>
      <c r="R1724" s="127">
        <v>3.633</v>
      </c>
      <c r="S1724" s="127">
        <v>3.715</v>
      </c>
      <c r="T1724" s="127">
        <v>4.456</v>
      </c>
      <c r="U1724" s="127">
        <v>4.283</v>
      </c>
      <c r="V1724" s="127">
        <v>4.369</v>
      </c>
      <c r="W1724" s="127">
        <v>4.896</v>
      </c>
      <c r="X1724" s="127">
        <v>4.729</v>
      </c>
      <c r="Y1724" s="127">
        <v>4.812</v>
      </c>
      <c r="Z1724" s="127"/>
      <c r="AA1724" s="127"/>
      <c r="AB1724" s="127"/>
      <c r="AC1724" s="127"/>
      <c r="AD1724" s="127"/>
      <c r="AE1724" s="127"/>
      <c r="AF1724" s="9">
        <f t="shared" si="1"/>
        <v>1724</v>
      </c>
    </row>
    <row r="1725" ht="15.75" customHeight="1">
      <c r="A1725" s="116">
        <v>43210.0</v>
      </c>
      <c r="B1725" s="126">
        <v>2.304</v>
      </c>
      <c r="C1725" s="127">
        <v>2.159</v>
      </c>
      <c r="D1725" s="127">
        <v>2.232</v>
      </c>
      <c r="E1725" s="128">
        <v>2.546</v>
      </c>
      <c r="F1725" s="127">
        <v>2.416</v>
      </c>
      <c r="G1725" s="128">
        <v>2.481</v>
      </c>
      <c r="H1725" s="127">
        <v>2.861</v>
      </c>
      <c r="I1725" s="128">
        <v>2.751</v>
      </c>
      <c r="J1725" s="127">
        <v>2.806</v>
      </c>
      <c r="K1725" s="128">
        <v>3.082</v>
      </c>
      <c r="L1725" s="127">
        <v>2.956</v>
      </c>
      <c r="M1725" s="128">
        <v>3.019</v>
      </c>
      <c r="N1725" s="127">
        <v>3.302</v>
      </c>
      <c r="O1725" s="128">
        <v>3.161</v>
      </c>
      <c r="P1725" s="127">
        <v>3.232</v>
      </c>
      <c r="Q1725" s="128">
        <v>3.758</v>
      </c>
      <c r="R1725" s="127">
        <v>3.604</v>
      </c>
      <c r="S1725" s="127">
        <v>3.681</v>
      </c>
      <c r="T1725" s="127">
        <v>4.456</v>
      </c>
      <c r="U1725" s="127">
        <v>4.287</v>
      </c>
      <c r="V1725" s="127">
        <v>4.371</v>
      </c>
      <c r="W1725" s="127">
        <v>4.889</v>
      </c>
      <c r="X1725" s="127">
        <v>4.727</v>
      </c>
      <c r="Y1725" s="127">
        <v>4.808</v>
      </c>
      <c r="Z1725" s="127"/>
      <c r="AA1725" s="127"/>
      <c r="AB1725" s="127"/>
      <c r="AC1725" s="127"/>
      <c r="AD1725" s="127"/>
      <c r="AE1725" s="127"/>
      <c r="AF1725" s="9">
        <f t="shared" si="1"/>
        <v>1725</v>
      </c>
    </row>
    <row r="1726" ht="15.75" customHeight="1">
      <c r="A1726" s="116">
        <v>43209.0</v>
      </c>
      <c r="B1726" s="126">
        <v>2.272</v>
      </c>
      <c r="C1726" s="127">
        <v>2.102</v>
      </c>
      <c r="D1726" s="127">
        <v>2.187</v>
      </c>
      <c r="E1726" s="128">
        <v>2.522</v>
      </c>
      <c r="F1726" s="127">
        <v>2.374</v>
      </c>
      <c r="G1726" s="128">
        <v>2.448</v>
      </c>
      <c r="H1726" s="127">
        <v>2.833</v>
      </c>
      <c r="I1726" s="128">
        <v>2.692</v>
      </c>
      <c r="J1726" s="127">
        <v>2.763</v>
      </c>
      <c r="K1726" s="128">
        <v>3.046</v>
      </c>
      <c r="L1726" s="127">
        <v>2.917</v>
      </c>
      <c r="M1726" s="128">
        <v>2.981</v>
      </c>
      <c r="N1726" s="127">
        <v>3.258</v>
      </c>
      <c r="O1726" s="128">
        <v>3.141</v>
      </c>
      <c r="P1726" s="127">
        <v>3.199</v>
      </c>
      <c r="Q1726" s="128">
        <v>3.758</v>
      </c>
      <c r="R1726" s="127">
        <v>3.602</v>
      </c>
      <c r="S1726" s="127">
        <v>3.68</v>
      </c>
      <c r="T1726" s="127">
        <v>4.444</v>
      </c>
      <c r="U1726" s="127">
        <v>4.278</v>
      </c>
      <c r="V1726" s="127">
        <v>4.361</v>
      </c>
      <c r="W1726" s="127">
        <v>4.889</v>
      </c>
      <c r="X1726" s="127">
        <v>4.711</v>
      </c>
      <c r="Y1726" s="127">
        <v>4.8</v>
      </c>
      <c r="Z1726" s="127"/>
      <c r="AA1726" s="127"/>
      <c r="AB1726" s="127"/>
      <c r="AC1726" s="127"/>
      <c r="AD1726" s="127"/>
      <c r="AE1726" s="127"/>
      <c r="AF1726" s="9">
        <f t="shared" si="1"/>
        <v>1726</v>
      </c>
    </row>
    <row r="1727" ht="15.75" customHeight="1">
      <c r="A1727" s="116">
        <v>43208.0</v>
      </c>
      <c r="B1727" s="126">
        <v>2.244</v>
      </c>
      <c r="C1727" s="127">
        <v>2.103</v>
      </c>
      <c r="D1727" s="127">
        <v>2.174</v>
      </c>
      <c r="E1727" s="128">
        <v>2.51</v>
      </c>
      <c r="F1727" s="127">
        <v>2.379</v>
      </c>
      <c r="G1727" s="128">
        <v>2.444</v>
      </c>
      <c r="H1727" s="127">
        <v>2.808</v>
      </c>
      <c r="I1727" s="128">
        <v>2.702</v>
      </c>
      <c r="J1727" s="127">
        <v>2.755</v>
      </c>
      <c r="K1727" s="128">
        <v>3.02</v>
      </c>
      <c r="L1727" s="127">
        <v>2.918</v>
      </c>
      <c r="M1727" s="128">
        <v>2.969</v>
      </c>
      <c r="N1727" s="127">
        <v>3.232</v>
      </c>
      <c r="O1727" s="128">
        <v>3.133</v>
      </c>
      <c r="P1727" s="127">
        <v>3.183</v>
      </c>
      <c r="Q1727" s="128">
        <v>3.758</v>
      </c>
      <c r="R1727" s="127">
        <v>3.6</v>
      </c>
      <c r="S1727" s="127">
        <v>3.679</v>
      </c>
      <c r="T1727" s="127">
        <v>4.439</v>
      </c>
      <c r="U1727" s="127">
        <v>4.272</v>
      </c>
      <c r="V1727" s="127">
        <v>4.356</v>
      </c>
      <c r="W1727" s="127">
        <v>4.886</v>
      </c>
      <c r="X1727" s="127">
        <v>4.708</v>
      </c>
      <c r="Y1727" s="127">
        <v>4.797</v>
      </c>
      <c r="Z1727" s="127"/>
      <c r="AA1727" s="127"/>
      <c r="AB1727" s="127"/>
      <c r="AC1727" s="127"/>
      <c r="AD1727" s="127"/>
      <c r="AE1727" s="127"/>
      <c r="AF1727" s="9">
        <f t="shared" si="1"/>
        <v>1727</v>
      </c>
    </row>
    <row r="1728" ht="15.75" customHeight="1">
      <c r="A1728" s="116">
        <v>43207.0</v>
      </c>
      <c r="B1728" s="126">
        <v>2.253</v>
      </c>
      <c r="C1728" s="127">
        <v>2.082</v>
      </c>
      <c r="D1728" s="127">
        <v>2.168</v>
      </c>
      <c r="E1728" s="128">
        <v>2.517</v>
      </c>
      <c r="F1728" s="127">
        <v>2.363</v>
      </c>
      <c r="G1728" s="128">
        <v>2.44</v>
      </c>
      <c r="H1728" s="127">
        <v>2.797</v>
      </c>
      <c r="I1728" s="128">
        <v>2.687</v>
      </c>
      <c r="J1728" s="127">
        <v>2.742</v>
      </c>
      <c r="K1728" s="128">
        <v>3.004</v>
      </c>
      <c r="L1728" s="127">
        <v>2.903</v>
      </c>
      <c r="M1728" s="128">
        <v>2.954</v>
      </c>
      <c r="N1728" s="127">
        <v>3.212</v>
      </c>
      <c r="O1728" s="128">
        <v>3.119</v>
      </c>
      <c r="P1728" s="127">
        <v>3.166</v>
      </c>
      <c r="Q1728" s="128">
        <v>3.742</v>
      </c>
      <c r="R1728" s="127">
        <v>3.587</v>
      </c>
      <c r="S1728" s="127">
        <v>3.664</v>
      </c>
      <c r="T1728" s="127">
        <v>4.439</v>
      </c>
      <c r="U1728" s="127">
        <v>4.261</v>
      </c>
      <c r="V1728" s="127">
        <v>4.35</v>
      </c>
      <c r="W1728" s="127">
        <v>4.869</v>
      </c>
      <c r="X1728" s="127">
        <v>4.691</v>
      </c>
      <c r="Y1728" s="127">
        <v>4.78</v>
      </c>
      <c r="Z1728" s="127"/>
      <c r="AA1728" s="127"/>
      <c r="AB1728" s="127"/>
      <c r="AC1728" s="127"/>
      <c r="AD1728" s="127"/>
      <c r="AE1728" s="127"/>
      <c r="AF1728" s="9">
        <f t="shared" si="1"/>
        <v>1728</v>
      </c>
    </row>
    <row r="1729" ht="15.75" customHeight="1">
      <c r="A1729" s="116">
        <v>43206.0</v>
      </c>
      <c r="B1729" s="126">
        <v>2.166</v>
      </c>
      <c r="C1729" s="127">
        <v>1.989</v>
      </c>
      <c r="D1729" s="127">
        <v>2.077</v>
      </c>
      <c r="E1729" s="128">
        <v>2.453</v>
      </c>
      <c r="F1729" s="127">
        <v>2.317</v>
      </c>
      <c r="G1729" s="128">
        <v>2.385</v>
      </c>
      <c r="H1729" s="127">
        <v>2.76</v>
      </c>
      <c r="I1729" s="128">
        <v>2.651</v>
      </c>
      <c r="J1729" s="127">
        <v>2.706</v>
      </c>
      <c r="K1729" s="128">
        <v>2.974</v>
      </c>
      <c r="L1729" s="127">
        <v>2.875</v>
      </c>
      <c r="M1729" s="128">
        <v>2.924</v>
      </c>
      <c r="N1729" s="127">
        <v>3.188</v>
      </c>
      <c r="O1729" s="128">
        <v>3.099</v>
      </c>
      <c r="P1729" s="127">
        <v>3.143</v>
      </c>
      <c r="Q1729" s="128">
        <v>3.739</v>
      </c>
      <c r="R1729" s="127">
        <v>3.583</v>
      </c>
      <c r="S1729" s="127">
        <v>3.661</v>
      </c>
      <c r="T1729" s="127">
        <v>4.439</v>
      </c>
      <c r="U1729" s="127">
        <v>4.261</v>
      </c>
      <c r="V1729" s="127">
        <v>4.35</v>
      </c>
      <c r="W1729" s="127">
        <v>4.869</v>
      </c>
      <c r="X1729" s="127">
        <v>4.691</v>
      </c>
      <c r="Y1729" s="127">
        <v>4.78</v>
      </c>
      <c r="Z1729" s="127"/>
      <c r="AA1729" s="127"/>
      <c r="AB1729" s="127"/>
      <c r="AC1729" s="127"/>
      <c r="AD1729" s="127"/>
      <c r="AE1729" s="127"/>
      <c r="AF1729" s="9">
        <f t="shared" si="1"/>
        <v>1729</v>
      </c>
    </row>
    <row r="1730" ht="15.75" customHeight="1">
      <c r="A1730" s="116">
        <v>43203.0</v>
      </c>
      <c r="B1730" s="126">
        <v>2.14</v>
      </c>
      <c r="C1730" s="127">
        <v>1.973</v>
      </c>
      <c r="D1730" s="127">
        <v>2.057</v>
      </c>
      <c r="E1730" s="128">
        <v>2.408</v>
      </c>
      <c r="F1730" s="127">
        <v>2.25</v>
      </c>
      <c r="G1730" s="128">
        <v>2.329</v>
      </c>
      <c r="H1730" s="127">
        <v>2.754</v>
      </c>
      <c r="I1730" s="128">
        <v>2.633</v>
      </c>
      <c r="J1730" s="127">
        <v>2.694</v>
      </c>
      <c r="K1730" s="128">
        <v>2.968</v>
      </c>
      <c r="L1730" s="127">
        <v>2.866</v>
      </c>
      <c r="M1730" s="128">
        <v>2.917</v>
      </c>
      <c r="N1730" s="127">
        <v>3.181</v>
      </c>
      <c r="O1730" s="128">
        <v>3.098</v>
      </c>
      <c r="P1730" s="127">
        <v>3.139</v>
      </c>
      <c r="Q1730" s="128">
        <v>3.733</v>
      </c>
      <c r="R1730" s="127">
        <v>3.556</v>
      </c>
      <c r="S1730" s="127">
        <v>3.644</v>
      </c>
      <c r="T1730" s="127">
        <v>4.422</v>
      </c>
      <c r="U1730" s="127">
        <v>4.247</v>
      </c>
      <c r="V1730" s="127">
        <v>4.334</v>
      </c>
      <c r="W1730" s="127">
        <v>4.861</v>
      </c>
      <c r="X1730" s="127">
        <v>4.674</v>
      </c>
      <c r="Y1730" s="127">
        <v>4.768</v>
      </c>
      <c r="Z1730" s="127"/>
      <c r="AA1730" s="127"/>
      <c r="AB1730" s="127"/>
      <c r="AC1730" s="127"/>
      <c r="AD1730" s="127"/>
      <c r="AE1730" s="127"/>
      <c r="AF1730" s="9">
        <f t="shared" si="1"/>
        <v>1730</v>
      </c>
    </row>
    <row r="1731" ht="15.75" customHeight="1">
      <c r="A1731" s="116">
        <v>43202.0</v>
      </c>
      <c r="B1731" s="126">
        <v>2.168</v>
      </c>
      <c r="C1731" s="127">
        <v>1.97</v>
      </c>
      <c r="D1731" s="127">
        <v>2.069</v>
      </c>
      <c r="E1731" s="128">
        <v>2.442</v>
      </c>
      <c r="F1731" s="127">
        <v>2.29</v>
      </c>
      <c r="G1731" s="128">
        <v>2.366</v>
      </c>
      <c r="H1731" s="127">
        <v>2.758</v>
      </c>
      <c r="I1731" s="128">
        <v>2.656</v>
      </c>
      <c r="J1731" s="127">
        <v>2.707</v>
      </c>
      <c r="K1731" s="128">
        <v>2.986</v>
      </c>
      <c r="L1731" s="127">
        <v>2.883</v>
      </c>
      <c r="M1731" s="128">
        <v>2.934</v>
      </c>
      <c r="N1731" s="127">
        <v>3.213</v>
      </c>
      <c r="O1731" s="128">
        <v>3.11</v>
      </c>
      <c r="P1731" s="127">
        <v>3.162</v>
      </c>
      <c r="Q1731" s="128">
        <v>3.738</v>
      </c>
      <c r="R1731" s="127">
        <v>3.56</v>
      </c>
      <c r="S1731" s="127">
        <v>3.649</v>
      </c>
      <c r="T1731" s="127">
        <v>4.433</v>
      </c>
      <c r="U1731" s="127">
        <v>4.25</v>
      </c>
      <c r="V1731" s="127">
        <v>4.342</v>
      </c>
      <c r="W1731" s="127">
        <v>4.867</v>
      </c>
      <c r="X1731" s="127">
        <v>4.672</v>
      </c>
      <c r="Y1731" s="127">
        <v>4.769</v>
      </c>
      <c r="Z1731" s="127"/>
      <c r="AA1731" s="127"/>
      <c r="AB1731" s="127"/>
      <c r="AC1731" s="127"/>
      <c r="AD1731" s="127"/>
      <c r="AE1731" s="127"/>
      <c r="AF1731" s="9">
        <f t="shared" si="1"/>
        <v>1731</v>
      </c>
    </row>
    <row r="1732" ht="15.75" customHeight="1">
      <c r="A1732" s="116">
        <v>43201.0</v>
      </c>
      <c r="B1732" s="126">
        <v>2.209</v>
      </c>
      <c r="C1732" s="127">
        <v>2.072</v>
      </c>
      <c r="D1732" s="127">
        <v>2.141</v>
      </c>
      <c r="E1732" s="128">
        <v>2.513</v>
      </c>
      <c r="F1732" s="127">
        <v>2.389</v>
      </c>
      <c r="G1732" s="128">
        <v>2.451</v>
      </c>
      <c r="H1732" s="127">
        <v>2.771</v>
      </c>
      <c r="I1732" s="128">
        <v>2.671</v>
      </c>
      <c r="J1732" s="127">
        <v>2.721</v>
      </c>
      <c r="K1732" s="128">
        <v>2.995</v>
      </c>
      <c r="L1732" s="127">
        <v>2.893</v>
      </c>
      <c r="M1732" s="128">
        <v>2.944</v>
      </c>
      <c r="N1732" s="127">
        <v>3.219</v>
      </c>
      <c r="O1732" s="128">
        <v>3.116</v>
      </c>
      <c r="P1732" s="127">
        <v>3.167</v>
      </c>
      <c r="Q1732" s="128">
        <v>3.71</v>
      </c>
      <c r="R1732" s="127">
        <v>3.543</v>
      </c>
      <c r="S1732" s="127">
        <v>3.627</v>
      </c>
      <c r="T1732" s="127">
        <v>4.394</v>
      </c>
      <c r="U1732" s="127">
        <v>4.222</v>
      </c>
      <c r="V1732" s="127">
        <v>4.308</v>
      </c>
      <c r="W1732" s="127">
        <v>4.778</v>
      </c>
      <c r="X1732" s="127">
        <v>4.589</v>
      </c>
      <c r="Y1732" s="127">
        <v>4.683</v>
      </c>
      <c r="Z1732" s="127"/>
      <c r="AA1732" s="127"/>
      <c r="AB1732" s="127"/>
      <c r="AC1732" s="127"/>
      <c r="AD1732" s="127"/>
      <c r="AE1732" s="127"/>
      <c r="AF1732" s="9">
        <f t="shared" si="1"/>
        <v>1732</v>
      </c>
    </row>
    <row r="1733" ht="15.75" customHeight="1">
      <c r="A1733" s="116">
        <v>43200.0</v>
      </c>
      <c r="B1733" s="126">
        <v>2.288</v>
      </c>
      <c r="C1733" s="127">
        <v>2.138</v>
      </c>
      <c r="D1733" s="127">
        <v>2.213</v>
      </c>
      <c r="E1733" s="128">
        <v>2.538</v>
      </c>
      <c r="F1733" s="127">
        <v>2.436</v>
      </c>
      <c r="G1733" s="128">
        <v>2.487</v>
      </c>
      <c r="H1733" s="127">
        <v>2.777</v>
      </c>
      <c r="I1733" s="128">
        <v>2.676</v>
      </c>
      <c r="J1733" s="127">
        <v>2.726</v>
      </c>
      <c r="K1733" s="128">
        <v>3.021</v>
      </c>
      <c r="L1733" s="127">
        <v>2.894</v>
      </c>
      <c r="M1733" s="128">
        <v>2.958</v>
      </c>
      <c r="N1733" s="127">
        <v>3.264</v>
      </c>
      <c r="O1733" s="128">
        <v>3.113</v>
      </c>
      <c r="P1733" s="127">
        <v>3.189</v>
      </c>
      <c r="Q1733" s="128">
        <v>3.704</v>
      </c>
      <c r="R1733" s="127">
        <v>3.527</v>
      </c>
      <c r="S1733" s="127">
        <v>3.616</v>
      </c>
      <c r="T1733" s="127">
        <v>4.369</v>
      </c>
      <c r="U1733" s="127">
        <v>4.219</v>
      </c>
      <c r="V1733" s="127">
        <v>4.294</v>
      </c>
      <c r="W1733" s="127">
        <v>4.772</v>
      </c>
      <c r="X1733" s="127">
        <v>4.578</v>
      </c>
      <c r="Y1733" s="127">
        <v>4.675</v>
      </c>
      <c r="Z1733" s="127"/>
      <c r="AA1733" s="127"/>
      <c r="AB1733" s="127"/>
      <c r="AC1733" s="127"/>
      <c r="AD1733" s="127"/>
      <c r="AE1733" s="127"/>
      <c r="AF1733" s="9">
        <f t="shared" si="1"/>
        <v>1733</v>
      </c>
    </row>
    <row r="1734" ht="15.75" customHeight="1">
      <c r="A1734" s="116">
        <v>43199.0</v>
      </c>
      <c r="B1734" s="126">
        <v>2.333</v>
      </c>
      <c r="C1734" s="127">
        <v>2.191</v>
      </c>
      <c r="D1734" s="127">
        <v>2.262</v>
      </c>
      <c r="E1734" s="128">
        <v>2.582</v>
      </c>
      <c r="F1734" s="127">
        <v>2.464</v>
      </c>
      <c r="G1734" s="128">
        <v>2.523</v>
      </c>
      <c r="H1734" s="127">
        <v>2.808</v>
      </c>
      <c r="I1734" s="128">
        <v>2.689</v>
      </c>
      <c r="J1734" s="127">
        <v>2.748</v>
      </c>
      <c r="K1734" s="128">
        <v>3.038</v>
      </c>
      <c r="L1734" s="127">
        <v>2.898</v>
      </c>
      <c r="M1734" s="128">
        <v>2.968</v>
      </c>
      <c r="N1734" s="127">
        <v>3.268</v>
      </c>
      <c r="O1734" s="128">
        <v>3.108</v>
      </c>
      <c r="P1734" s="127">
        <v>3.188</v>
      </c>
      <c r="Q1734" s="128">
        <v>3.669</v>
      </c>
      <c r="R1734" s="127">
        <v>3.491</v>
      </c>
      <c r="S1734" s="127">
        <v>3.58</v>
      </c>
      <c r="T1734" s="127">
        <v>4.344</v>
      </c>
      <c r="U1734" s="127">
        <v>4.194</v>
      </c>
      <c r="V1734" s="127">
        <v>4.269</v>
      </c>
      <c r="W1734" s="127">
        <v>4.791</v>
      </c>
      <c r="X1734" s="127">
        <v>4.594</v>
      </c>
      <c r="Y1734" s="127">
        <v>4.693</v>
      </c>
      <c r="Z1734" s="127"/>
      <c r="AA1734" s="127"/>
      <c r="AB1734" s="127"/>
      <c r="AC1734" s="127"/>
      <c r="AD1734" s="127"/>
      <c r="AE1734" s="127"/>
      <c r="AF1734" s="9">
        <f t="shared" si="1"/>
        <v>1734</v>
      </c>
    </row>
    <row r="1735" ht="15.75" customHeight="1">
      <c r="A1735" s="116">
        <v>43196.0</v>
      </c>
      <c r="B1735" s="126">
        <v>2.347</v>
      </c>
      <c r="C1735" s="127">
        <v>2.221</v>
      </c>
      <c r="D1735" s="127">
        <v>2.284</v>
      </c>
      <c r="E1735" s="128">
        <v>2.599</v>
      </c>
      <c r="F1735" s="127">
        <v>2.489</v>
      </c>
      <c r="G1735" s="128">
        <v>2.544</v>
      </c>
      <c r="H1735" s="127">
        <v>2.791</v>
      </c>
      <c r="I1735" s="128">
        <v>2.671</v>
      </c>
      <c r="J1735" s="127">
        <v>2.731</v>
      </c>
      <c r="K1735" s="128">
        <v>3.024</v>
      </c>
      <c r="L1735" s="127">
        <v>2.889</v>
      </c>
      <c r="M1735" s="128">
        <v>2.957</v>
      </c>
      <c r="N1735" s="127">
        <v>3.257</v>
      </c>
      <c r="O1735" s="128">
        <v>3.108</v>
      </c>
      <c r="P1735" s="127">
        <v>3.182</v>
      </c>
      <c r="Q1735" s="128">
        <v>3.649</v>
      </c>
      <c r="R1735" s="127">
        <v>3.482</v>
      </c>
      <c r="S1735" s="127">
        <v>3.566</v>
      </c>
      <c r="T1735" s="127">
        <v>4.311</v>
      </c>
      <c r="U1735" s="127">
        <v>4.172</v>
      </c>
      <c r="V1735" s="127">
        <v>4.242</v>
      </c>
      <c r="W1735" s="127">
        <v>4.774</v>
      </c>
      <c r="X1735" s="127">
        <v>4.587</v>
      </c>
      <c r="Y1735" s="127">
        <v>4.681</v>
      </c>
      <c r="Z1735" s="127"/>
      <c r="AA1735" s="127"/>
      <c r="AB1735" s="127"/>
      <c r="AC1735" s="127"/>
      <c r="AD1735" s="127"/>
      <c r="AE1735" s="127"/>
      <c r="AF1735" s="9">
        <f t="shared" si="1"/>
        <v>1735</v>
      </c>
    </row>
    <row r="1736" ht="15.75" customHeight="1">
      <c r="A1736" s="116">
        <v>43195.0</v>
      </c>
      <c r="B1736" s="126">
        <v>2.364</v>
      </c>
      <c r="C1736" s="127">
        <v>2.232</v>
      </c>
      <c r="D1736" s="127">
        <v>2.298</v>
      </c>
      <c r="E1736" s="128">
        <v>2.628</v>
      </c>
      <c r="F1736" s="127">
        <v>2.483</v>
      </c>
      <c r="G1736" s="128">
        <v>2.556</v>
      </c>
      <c r="H1736" s="127">
        <v>2.821</v>
      </c>
      <c r="I1736" s="128">
        <v>2.672</v>
      </c>
      <c r="J1736" s="127">
        <v>2.747</v>
      </c>
      <c r="K1736" s="128">
        <v>3.038</v>
      </c>
      <c r="L1736" s="127">
        <v>2.891</v>
      </c>
      <c r="M1736" s="128">
        <v>2.965</v>
      </c>
      <c r="N1736" s="127">
        <v>3.256</v>
      </c>
      <c r="O1736" s="128">
        <v>3.11</v>
      </c>
      <c r="P1736" s="127">
        <v>3.183</v>
      </c>
      <c r="Q1736" s="128">
        <v>3.617</v>
      </c>
      <c r="R1736" s="127">
        <v>3.458</v>
      </c>
      <c r="S1736" s="127">
        <v>3.537</v>
      </c>
      <c r="T1736" s="127">
        <v>4.28</v>
      </c>
      <c r="U1736" s="127">
        <v>4.144</v>
      </c>
      <c r="V1736" s="127">
        <v>4.212</v>
      </c>
      <c r="W1736" s="127">
        <v>4.742</v>
      </c>
      <c r="X1736" s="127">
        <v>4.57</v>
      </c>
      <c r="Y1736" s="127">
        <v>4.656</v>
      </c>
      <c r="Z1736" s="127"/>
      <c r="AA1736" s="127"/>
      <c r="AB1736" s="127"/>
      <c r="AC1736" s="127"/>
      <c r="AD1736" s="127"/>
      <c r="AE1736" s="127"/>
      <c r="AF1736" s="9">
        <f t="shared" si="1"/>
        <v>1736</v>
      </c>
    </row>
    <row r="1737" ht="15.75" customHeight="1">
      <c r="A1737" s="116">
        <v>43194.0</v>
      </c>
      <c r="B1737" s="126">
        <v>2.331</v>
      </c>
      <c r="C1737" s="127">
        <v>2.22</v>
      </c>
      <c r="D1737" s="127">
        <v>2.276</v>
      </c>
      <c r="E1737" s="128">
        <v>2.541</v>
      </c>
      <c r="F1737" s="127">
        <v>2.393</v>
      </c>
      <c r="G1737" s="128">
        <v>2.467</v>
      </c>
      <c r="H1737" s="127">
        <v>2.75</v>
      </c>
      <c r="I1737" s="128">
        <v>2.612</v>
      </c>
      <c r="J1737" s="127">
        <v>2.681</v>
      </c>
      <c r="K1737" s="128">
        <v>2.968</v>
      </c>
      <c r="L1737" s="127">
        <v>2.834</v>
      </c>
      <c r="M1737" s="128">
        <v>2.901</v>
      </c>
      <c r="N1737" s="127">
        <v>3.186</v>
      </c>
      <c r="O1737" s="128">
        <v>3.057</v>
      </c>
      <c r="P1737" s="127">
        <v>3.121</v>
      </c>
      <c r="Q1737" s="128">
        <v>3.599</v>
      </c>
      <c r="R1737" s="127">
        <v>3.449</v>
      </c>
      <c r="S1737" s="127">
        <v>3.524</v>
      </c>
      <c r="T1737" s="127">
        <v>4.263</v>
      </c>
      <c r="U1737" s="127">
        <v>4.127</v>
      </c>
      <c r="V1737" s="127">
        <v>4.195</v>
      </c>
      <c r="W1737" s="127">
        <v>4.681</v>
      </c>
      <c r="X1737" s="127">
        <v>4.526</v>
      </c>
      <c r="Y1737" s="127">
        <v>4.603</v>
      </c>
      <c r="Z1737" s="127"/>
      <c r="AA1737" s="127"/>
      <c r="AB1737" s="127"/>
      <c r="AC1737" s="127"/>
      <c r="AD1737" s="127"/>
      <c r="AE1737" s="127"/>
      <c r="AF1737" s="9">
        <f t="shared" si="1"/>
        <v>1737</v>
      </c>
    </row>
    <row r="1738" ht="15.75" customHeight="1">
      <c r="A1738" s="116">
        <v>43193.0</v>
      </c>
      <c r="B1738" s="126">
        <v>2.367</v>
      </c>
      <c r="C1738" s="127">
        <v>2.221</v>
      </c>
      <c r="D1738" s="127">
        <v>2.294</v>
      </c>
      <c r="E1738" s="128">
        <v>2.528</v>
      </c>
      <c r="F1738" s="127">
        <v>2.382</v>
      </c>
      <c r="G1738" s="128">
        <v>2.455</v>
      </c>
      <c r="H1738" s="127">
        <v>2.744</v>
      </c>
      <c r="I1738" s="128">
        <v>2.599</v>
      </c>
      <c r="J1738" s="127">
        <v>2.672</v>
      </c>
      <c r="K1738" s="128">
        <v>2.962</v>
      </c>
      <c r="L1738" s="127">
        <v>2.811</v>
      </c>
      <c r="M1738" s="128">
        <v>2.886</v>
      </c>
      <c r="N1738" s="127">
        <v>3.18</v>
      </c>
      <c r="O1738" s="128">
        <v>3.022</v>
      </c>
      <c r="P1738" s="127">
        <v>3.101</v>
      </c>
      <c r="Q1738" s="128">
        <v>3.55</v>
      </c>
      <c r="R1738" s="127">
        <v>3.408</v>
      </c>
      <c r="S1738" s="127">
        <v>3.479</v>
      </c>
      <c r="T1738" s="127">
        <v>4.239</v>
      </c>
      <c r="U1738" s="127">
        <v>4.104</v>
      </c>
      <c r="V1738" s="127">
        <v>4.172</v>
      </c>
      <c r="W1738" s="127">
        <v>4.63</v>
      </c>
      <c r="X1738" s="127">
        <v>4.48</v>
      </c>
      <c r="Y1738" s="127">
        <v>4.555</v>
      </c>
      <c r="Z1738" s="127"/>
      <c r="AA1738" s="127"/>
      <c r="AB1738" s="127"/>
      <c r="AC1738" s="127"/>
      <c r="AD1738" s="127"/>
      <c r="AE1738" s="127"/>
      <c r="AF1738" s="9">
        <f t="shared" si="1"/>
        <v>1738</v>
      </c>
    </row>
    <row r="1739" ht="15.75" customHeight="1">
      <c r="A1739" s="116">
        <v>43192.0</v>
      </c>
      <c r="B1739" s="126">
        <v>2.369</v>
      </c>
      <c r="C1739" s="127">
        <v>2.249</v>
      </c>
      <c r="D1739" s="127">
        <v>2.309</v>
      </c>
      <c r="E1739" s="128">
        <v>2.521</v>
      </c>
      <c r="F1739" s="127">
        <v>2.394</v>
      </c>
      <c r="G1739" s="128">
        <v>2.458</v>
      </c>
      <c r="H1739" s="127">
        <v>2.708</v>
      </c>
      <c r="I1739" s="128">
        <v>2.619</v>
      </c>
      <c r="J1739" s="127">
        <v>2.663</v>
      </c>
      <c r="K1739" s="128">
        <v>2.932</v>
      </c>
      <c r="L1739" s="127">
        <v>2.828</v>
      </c>
      <c r="M1739" s="128">
        <v>2.88</v>
      </c>
      <c r="N1739" s="127">
        <v>3.156</v>
      </c>
      <c r="O1739" s="128">
        <v>3.038</v>
      </c>
      <c r="P1739" s="127">
        <v>3.097</v>
      </c>
      <c r="Q1739" s="128">
        <v>3.552</v>
      </c>
      <c r="R1739" s="127">
        <v>3.408</v>
      </c>
      <c r="S1739" s="127">
        <v>3.48</v>
      </c>
      <c r="T1739" s="127">
        <v>4.243</v>
      </c>
      <c r="U1739" s="127">
        <v>4.111</v>
      </c>
      <c r="V1739" s="127">
        <v>4.177</v>
      </c>
      <c r="W1739" s="127">
        <v>4.63</v>
      </c>
      <c r="X1739" s="127">
        <v>4.48</v>
      </c>
      <c r="Y1739" s="127">
        <v>4.555</v>
      </c>
      <c r="Z1739" s="127"/>
      <c r="AA1739" s="127"/>
      <c r="AB1739" s="127"/>
      <c r="AC1739" s="127"/>
      <c r="AD1739" s="127"/>
      <c r="AE1739" s="127"/>
      <c r="AF1739" s="9">
        <f t="shared" si="1"/>
        <v>1739</v>
      </c>
    </row>
    <row r="1740" ht="15.75" customHeight="1">
      <c r="A1740" s="116">
        <v>43189.0</v>
      </c>
      <c r="B1740" s="126">
        <v>2.374</v>
      </c>
      <c r="C1740" s="127">
        <v>2.246</v>
      </c>
      <c r="D1740" s="127">
        <v>2.31</v>
      </c>
      <c r="E1740" s="128">
        <v>2.54</v>
      </c>
      <c r="F1740" s="127">
        <v>2.386</v>
      </c>
      <c r="G1740" s="128">
        <v>2.463</v>
      </c>
      <c r="H1740" s="127">
        <v>2.758</v>
      </c>
      <c r="I1740" s="128">
        <v>2.618</v>
      </c>
      <c r="J1740" s="127">
        <v>2.688</v>
      </c>
      <c r="K1740" s="128">
        <v>2.96</v>
      </c>
      <c r="L1740" s="127">
        <v>2.809</v>
      </c>
      <c r="M1740" s="128">
        <v>2.885</v>
      </c>
      <c r="N1740" s="127">
        <v>3.162</v>
      </c>
      <c r="O1740" s="128">
        <v>3.001</v>
      </c>
      <c r="P1740" s="127">
        <v>3.082</v>
      </c>
      <c r="Q1740" s="128">
        <v>3.576</v>
      </c>
      <c r="R1740" s="127">
        <v>3.424</v>
      </c>
      <c r="S1740" s="127">
        <v>3.5</v>
      </c>
      <c r="T1740" s="127">
        <v>4.25</v>
      </c>
      <c r="U1740" s="127">
        <v>4.111</v>
      </c>
      <c r="V1740" s="127">
        <v>4.181</v>
      </c>
      <c r="W1740" s="127">
        <v>4.639</v>
      </c>
      <c r="X1740" s="127">
        <v>4.478</v>
      </c>
      <c r="Y1740" s="127">
        <v>4.558</v>
      </c>
      <c r="Z1740" s="127"/>
      <c r="AA1740" s="127"/>
      <c r="AB1740" s="127"/>
      <c r="AC1740" s="127"/>
      <c r="AD1740" s="127"/>
      <c r="AE1740" s="127"/>
      <c r="AF1740" s="9">
        <f t="shared" si="1"/>
        <v>1740</v>
      </c>
    </row>
    <row r="1741" ht="15.75" customHeight="1">
      <c r="A1741" s="116">
        <v>43188.0</v>
      </c>
      <c r="B1741" s="126">
        <v>2.417</v>
      </c>
      <c r="C1741" s="127">
        <v>2.259</v>
      </c>
      <c r="D1741" s="127">
        <v>2.338</v>
      </c>
      <c r="E1741" s="128">
        <v>2.57</v>
      </c>
      <c r="F1741" s="127">
        <v>2.411</v>
      </c>
      <c r="G1741" s="128">
        <v>2.491</v>
      </c>
      <c r="H1741" s="127">
        <v>2.798</v>
      </c>
      <c r="I1741" s="128">
        <v>2.64</v>
      </c>
      <c r="J1741" s="127">
        <v>2.719</v>
      </c>
      <c r="K1741" s="128">
        <v>3.02</v>
      </c>
      <c r="L1741" s="127">
        <v>2.839</v>
      </c>
      <c r="M1741" s="128">
        <v>2.929</v>
      </c>
      <c r="N1741" s="127">
        <v>3.242</v>
      </c>
      <c r="O1741" s="128">
        <v>3.038</v>
      </c>
      <c r="P1741" s="127">
        <v>3.14</v>
      </c>
      <c r="Q1741" s="128">
        <v>3.556</v>
      </c>
      <c r="R1741" s="127">
        <v>3.413</v>
      </c>
      <c r="S1741" s="127">
        <v>3.484</v>
      </c>
      <c r="T1741" s="127">
        <v>4.244</v>
      </c>
      <c r="U1741" s="127">
        <v>4.099</v>
      </c>
      <c r="V1741" s="127">
        <v>4.172</v>
      </c>
      <c r="W1741" s="127">
        <v>4.658</v>
      </c>
      <c r="X1741" s="127">
        <v>4.497</v>
      </c>
      <c r="Y1741" s="127">
        <v>4.577</v>
      </c>
      <c r="Z1741" s="127"/>
      <c r="AA1741" s="127"/>
      <c r="AB1741" s="127"/>
      <c r="AC1741" s="127"/>
      <c r="AD1741" s="127"/>
      <c r="AE1741" s="127"/>
      <c r="AF1741" s="9">
        <f t="shared" si="1"/>
        <v>1741</v>
      </c>
    </row>
    <row r="1742" ht="15.75" customHeight="1">
      <c r="A1742" s="116">
        <v>43187.0</v>
      </c>
      <c r="B1742" s="126">
        <v>2.321</v>
      </c>
      <c r="C1742" s="127">
        <v>2.164</v>
      </c>
      <c r="D1742" s="127">
        <v>2.243</v>
      </c>
      <c r="E1742" s="128">
        <v>2.514</v>
      </c>
      <c r="F1742" s="127">
        <v>2.36</v>
      </c>
      <c r="G1742" s="128">
        <v>2.437</v>
      </c>
      <c r="H1742" s="127">
        <v>2.693</v>
      </c>
      <c r="I1742" s="128">
        <v>2.587</v>
      </c>
      <c r="J1742" s="127">
        <v>2.64</v>
      </c>
      <c r="K1742" s="128">
        <v>2.907</v>
      </c>
      <c r="L1742" s="127">
        <v>2.771</v>
      </c>
      <c r="M1742" s="128">
        <v>2.839</v>
      </c>
      <c r="N1742" s="127">
        <v>3.121</v>
      </c>
      <c r="O1742" s="128">
        <v>2.956</v>
      </c>
      <c r="P1742" s="127">
        <v>3.038</v>
      </c>
      <c r="Q1742" s="128">
        <v>3.511</v>
      </c>
      <c r="R1742" s="127">
        <v>3.361</v>
      </c>
      <c r="S1742" s="127">
        <v>3.436</v>
      </c>
      <c r="T1742" s="127">
        <v>4.219</v>
      </c>
      <c r="U1742" s="127">
        <v>4.08</v>
      </c>
      <c r="V1742" s="127">
        <v>4.149</v>
      </c>
      <c r="W1742" s="127">
        <v>4.619</v>
      </c>
      <c r="X1742" s="127">
        <v>4.469</v>
      </c>
      <c r="Y1742" s="127">
        <v>4.544</v>
      </c>
      <c r="Z1742" s="127"/>
      <c r="AA1742" s="127"/>
      <c r="AB1742" s="127"/>
      <c r="AC1742" s="127"/>
      <c r="AD1742" s="127"/>
      <c r="AE1742" s="127"/>
      <c r="AF1742" s="9">
        <f t="shared" si="1"/>
        <v>1742</v>
      </c>
    </row>
    <row r="1743" ht="15.75" customHeight="1">
      <c r="A1743" s="116">
        <v>43186.0</v>
      </c>
      <c r="B1743" s="126">
        <v>2.321</v>
      </c>
      <c r="C1743" s="127">
        <v>2.167</v>
      </c>
      <c r="D1743" s="127">
        <v>2.244</v>
      </c>
      <c r="E1743" s="128">
        <v>2.509</v>
      </c>
      <c r="F1743" s="127">
        <v>2.374</v>
      </c>
      <c r="G1743" s="128">
        <v>2.442</v>
      </c>
      <c r="H1743" s="127">
        <v>2.698</v>
      </c>
      <c r="I1743" s="128">
        <v>2.57</v>
      </c>
      <c r="J1743" s="127">
        <v>2.634</v>
      </c>
      <c r="K1743" s="128">
        <v>2.874</v>
      </c>
      <c r="L1743" s="127">
        <v>2.754</v>
      </c>
      <c r="M1743" s="128">
        <v>2.814</v>
      </c>
      <c r="N1743" s="127">
        <v>3.051</v>
      </c>
      <c r="O1743" s="128">
        <v>2.938</v>
      </c>
      <c r="P1743" s="127">
        <v>2.994</v>
      </c>
      <c r="Q1743" s="128">
        <v>3.483</v>
      </c>
      <c r="R1743" s="127">
        <v>3.331</v>
      </c>
      <c r="S1743" s="127">
        <v>3.407</v>
      </c>
      <c r="T1743" s="127">
        <v>4.206</v>
      </c>
      <c r="U1743" s="127">
        <v>4.067</v>
      </c>
      <c r="V1743" s="127">
        <v>4.136</v>
      </c>
      <c r="W1743" s="127">
        <v>4.589</v>
      </c>
      <c r="X1743" s="127">
        <v>4.433</v>
      </c>
      <c r="Y1743" s="127">
        <v>4.511</v>
      </c>
      <c r="Z1743" s="127"/>
      <c r="AA1743" s="127"/>
      <c r="AB1743" s="127"/>
      <c r="AC1743" s="127"/>
      <c r="AD1743" s="127"/>
      <c r="AE1743" s="127"/>
      <c r="AF1743" s="9">
        <f t="shared" si="1"/>
        <v>1743</v>
      </c>
    </row>
    <row r="1744" ht="15.75" customHeight="1">
      <c r="A1744" s="116">
        <v>43185.0</v>
      </c>
      <c r="B1744" s="126">
        <v>2.314</v>
      </c>
      <c r="C1744" s="127">
        <v>2.193</v>
      </c>
      <c r="D1744" s="127">
        <v>2.254</v>
      </c>
      <c r="E1744" s="128">
        <v>2.501</v>
      </c>
      <c r="F1744" s="127">
        <v>2.387</v>
      </c>
      <c r="G1744" s="128">
        <v>2.444</v>
      </c>
      <c r="H1744" s="127">
        <v>2.654</v>
      </c>
      <c r="I1744" s="128">
        <v>2.57</v>
      </c>
      <c r="J1744" s="127">
        <v>2.612</v>
      </c>
      <c r="K1744" s="128">
        <v>2.841</v>
      </c>
      <c r="L1744" s="127">
        <v>2.748</v>
      </c>
      <c r="M1744" s="128">
        <v>2.794</v>
      </c>
      <c r="N1744" s="127">
        <v>3.028</v>
      </c>
      <c r="O1744" s="128">
        <v>2.926</v>
      </c>
      <c r="P1744" s="127">
        <v>2.977</v>
      </c>
      <c r="Q1744" s="128">
        <v>3.481</v>
      </c>
      <c r="R1744" s="127">
        <v>3.337</v>
      </c>
      <c r="S1744" s="127">
        <v>3.409</v>
      </c>
      <c r="T1744" s="127">
        <v>4.211</v>
      </c>
      <c r="U1744" s="127">
        <v>4.072</v>
      </c>
      <c r="V1744" s="127">
        <v>4.142</v>
      </c>
      <c r="W1744" s="127">
        <v>4.589</v>
      </c>
      <c r="X1744" s="127">
        <v>4.433</v>
      </c>
      <c r="Y1744" s="127">
        <v>4.511</v>
      </c>
      <c r="Z1744" s="127"/>
      <c r="AA1744" s="127"/>
      <c r="AB1744" s="127"/>
      <c r="AC1744" s="127"/>
      <c r="AD1744" s="127"/>
      <c r="AE1744" s="127"/>
      <c r="AF1744" s="9">
        <f t="shared" si="1"/>
        <v>1744</v>
      </c>
    </row>
    <row r="1745" ht="15.75" customHeight="1">
      <c r="A1745" s="116">
        <v>43182.0</v>
      </c>
      <c r="B1745" s="126">
        <v>2.322</v>
      </c>
      <c r="C1745" s="127">
        <v>2.197</v>
      </c>
      <c r="D1745" s="127">
        <v>2.259</v>
      </c>
      <c r="E1745" s="128">
        <v>2.534</v>
      </c>
      <c r="F1745" s="127">
        <v>2.421</v>
      </c>
      <c r="G1745" s="128">
        <v>2.478</v>
      </c>
      <c r="H1745" s="127">
        <v>2.659</v>
      </c>
      <c r="I1745" s="128">
        <v>2.574</v>
      </c>
      <c r="J1745" s="127">
        <v>2.617</v>
      </c>
      <c r="K1745" s="128">
        <v>2.841</v>
      </c>
      <c r="L1745" s="127">
        <v>2.75</v>
      </c>
      <c r="M1745" s="128">
        <v>2.795</v>
      </c>
      <c r="N1745" s="127">
        <v>3.022</v>
      </c>
      <c r="O1745" s="128">
        <v>2.926</v>
      </c>
      <c r="P1745" s="127">
        <v>2.974</v>
      </c>
      <c r="Q1745" s="128">
        <v>3.472</v>
      </c>
      <c r="R1745" s="127">
        <v>3.222</v>
      </c>
      <c r="S1745" s="127">
        <v>3.347</v>
      </c>
      <c r="T1745" s="127">
        <v>4.217</v>
      </c>
      <c r="U1745" s="127">
        <v>4.072</v>
      </c>
      <c r="V1745" s="127">
        <v>4.144</v>
      </c>
      <c r="W1745" s="127">
        <v>4.58</v>
      </c>
      <c r="X1745" s="127">
        <v>4.422</v>
      </c>
      <c r="Y1745" s="127">
        <v>4.501</v>
      </c>
      <c r="Z1745" s="127"/>
      <c r="AA1745" s="127"/>
      <c r="AB1745" s="127"/>
      <c r="AC1745" s="127"/>
      <c r="AD1745" s="127"/>
      <c r="AE1745" s="127"/>
      <c r="AF1745" s="9">
        <f t="shared" si="1"/>
        <v>1745</v>
      </c>
    </row>
    <row r="1746" ht="15.75" customHeight="1">
      <c r="A1746" s="116">
        <v>43181.0</v>
      </c>
      <c r="B1746" s="126">
        <v>2.353</v>
      </c>
      <c r="C1746" s="127">
        <v>2.228</v>
      </c>
      <c r="D1746" s="127">
        <v>2.291</v>
      </c>
      <c r="E1746" s="128">
        <v>2.534</v>
      </c>
      <c r="F1746" s="127">
        <v>2.427</v>
      </c>
      <c r="G1746" s="128">
        <v>2.481</v>
      </c>
      <c r="H1746" s="127">
        <v>2.659</v>
      </c>
      <c r="I1746" s="128">
        <v>2.576</v>
      </c>
      <c r="J1746" s="127">
        <v>2.617</v>
      </c>
      <c r="K1746" s="128">
        <v>2.866</v>
      </c>
      <c r="L1746" s="127">
        <v>2.737</v>
      </c>
      <c r="M1746" s="128">
        <v>2.802</v>
      </c>
      <c r="N1746" s="127">
        <v>3.073</v>
      </c>
      <c r="O1746" s="128">
        <v>2.899</v>
      </c>
      <c r="P1746" s="127">
        <v>2.986</v>
      </c>
      <c r="Q1746" s="128">
        <v>3.467</v>
      </c>
      <c r="R1746" s="127">
        <v>3.317</v>
      </c>
      <c r="S1746" s="127">
        <v>3.392</v>
      </c>
      <c r="T1746" s="127">
        <v>4.211</v>
      </c>
      <c r="U1746" s="127">
        <v>4.064</v>
      </c>
      <c r="V1746" s="127">
        <v>4.138</v>
      </c>
      <c r="W1746" s="127">
        <v>4.561</v>
      </c>
      <c r="X1746" s="127">
        <v>4.406</v>
      </c>
      <c r="Y1746" s="127">
        <v>4.483</v>
      </c>
      <c r="Z1746" s="127"/>
      <c r="AA1746" s="127"/>
      <c r="AB1746" s="127"/>
      <c r="AC1746" s="127"/>
      <c r="AD1746" s="127"/>
      <c r="AE1746" s="127"/>
      <c r="AF1746" s="9">
        <f t="shared" si="1"/>
        <v>1746</v>
      </c>
    </row>
    <row r="1747" ht="15.75" customHeight="1">
      <c r="A1747" s="116">
        <v>43180.0</v>
      </c>
      <c r="B1747" s="126">
        <v>2.363</v>
      </c>
      <c r="C1747" s="127">
        <v>2.229</v>
      </c>
      <c r="D1747" s="127">
        <v>2.296</v>
      </c>
      <c r="E1747" s="128">
        <v>2.56</v>
      </c>
      <c r="F1747" s="127">
        <v>2.442</v>
      </c>
      <c r="G1747" s="128">
        <v>2.501</v>
      </c>
      <c r="H1747" s="127">
        <v>2.686</v>
      </c>
      <c r="I1747" s="128">
        <v>2.586</v>
      </c>
      <c r="J1747" s="127">
        <v>2.636</v>
      </c>
      <c r="K1747" s="128">
        <v>2.889</v>
      </c>
      <c r="L1747" s="127">
        <v>2.754</v>
      </c>
      <c r="M1747" s="128">
        <v>2.822</v>
      </c>
      <c r="N1747" s="127">
        <v>3.092</v>
      </c>
      <c r="O1747" s="128">
        <v>2.923</v>
      </c>
      <c r="P1747" s="127">
        <v>3.008</v>
      </c>
      <c r="Q1747" s="128">
        <v>3.467</v>
      </c>
      <c r="R1747" s="127">
        <v>3.319</v>
      </c>
      <c r="S1747" s="127">
        <v>3.393</v>
      </c>
      <c r="T1747" s="127">
        <v>4.211</v>
      </c>
      <c r="U1747" s="127">
        <v>4.064</v>
      </c>
      <c r="V1747" s="127">
        <v>4.138</v>
      </c>
      <c r="W1747" s="127">
        <v>4.556</v>
      </c>
      <c r="X1747" s="127">
        <v>4.4</v>
      </c>
      <c r="Y1747" s="127">
        <v>4.478</v>
      </c>
      <c r="Z1747" s="127"/>
      <c r="AA1747" s="127"/>
      <c r="AB1747" s="127"/>
      <c r="AC1747" s="127"/>
      <c r="AD1747" s="127"/>
      <c r="AE1747" s="127"/>
      <c r="AF1747" s="9">
        <f t="shared" si="1"/>
        <v>1747</v>
      </c>
    </row>
    <row r="1748" ht="15.75" customHeight="1">
      <c r="A1748" s="116">
        <v>43179.0</v>
      </c>
      <c r="B1748" s="126">
        <v>2.363</v>
      </c>
      <c r="C1748" s="127">
        <v>2.217</v>
      </c>
      <c r="D1748" s="127">
        <v>2.29</v>
      </c>
      <c r="E1748" s="128">
        <v>2.558</v>
      </c>
      <c r="F1748" s="127">
        <v>2.424</v>
      </c>
      <c r="G1748" s="128">
        <v>2.491</v>
      </c>
      <c r="H1748" s="127">
        <v>2.667</v>
      </c>
      <c r="I1748" s="128">
        <v>2.577</v>
      </c>
      <c r="J1748" s="127">
        <v>2.622</v>
      </c>
      <c r="K1748" s="128">
        <v>2.879</v>
      </c>
      <c r="L1748" s="127">
        <v>2.749</v>
      </c>
      <c r="M1748" s="128">
        <v>2.814</v>
      </c>
      <c r="N1748" s="127">
        <v>3.091</v>
      </c>
      <c r="O1748" s="128">
        <v>2.921</v>
      </c>
      <c r="P1748" s="127">
        <v>3.006</v>
      </c>
      <c r="Q1748" s="128">
        <v>3.467</v>
      </c>
      <c r="R1748" s="127">
        <v>3.319</v>
      </c>
      <c r="S1748" s="127">
        <v>3.393</v>
      </c>
      <c r="T1748" s="127">
        <v>4.206</v>
      </c>
      <c r="U1748" s="127">
        <v>4.064</v>
      </c>
      <c r="V1748" s="127">
        <v>4.135</v>
      </c>
      <c r="W1748" s="127">
        <v>4.544</v>
      </c>
      <c r="X1748" s="127">
        <v>4.383</v>
      </c>
      <c r="Y1748" s="127">
        <v>4.464</v>
      </c>
      <c r="Z1748" s="127"/>
      <c r="AA1748" s="127"/>
      <c r="AB1748" s="127"/>
      <c r="AC1748" s="127"/>
      <c r="AD1748" s="127"/>
      <c r="AE1748" s="127"/>
      <c r="AF1748" s="9">
        <f t="shared" si="1"/>
        <v>1748</v>
      </c>
    </row>
    <row r="1749" ht="15.75" customHeight="1">
      <c r="A1749" s="116">
        <v>43178.0</v>
      </c>
      <c r="B1749" s="126">
        <v>2.379</v>
      </c>
      <c r="C1749" s="127">
        <v>2.197</v>
      </c>
      <c r="D1749" s="127">
        <v>2.288</v>
      </c>
      <c r="E1749" s="128">
        <v>2.572</v>
      </c>
      <c r="F1749" s="127">
        <v>2.402</v>
      </c>
      <c r="G1749" s="128">
        <v>2.487</v>
      </c>
      <c r="H1749" s="127">
        <v>2.668</v>
      </c>
      <c r="I1749" s="128">
        <v>2.563</v>
      </c>
      <c r="J1749" s="127">
        <v>2.616</v>
      </c>
      <c r="K1749" s="128">
        <v>2.886</v>
      </c>
      <c r="L1749" s="127">
        <v>2.767</v>
      </c>
      <c r="M1749" s="128">
        <v>2.826</v>
      </c>
      <c r="N1749" s="127">
        <v>3.103</v>
      </c>
      <c r="O1749" s="128">
        <v>2.971</v>
      </c>
      <c r="P1749" s="127">
        <v>3.037</v>
      </c>
      <c r="Q1749" s="128">
        <v>3.467</v>
      </c>
      <c r="R1749" s="127">
        <v>3.319</v>
      </c>
      <c r="S1749" s="127">
        <v>3.393</v>
      </c>
      <c r="T1749" s="127">
        <v>4.206</v>
      </c>
      <c r="U1749" s="127">
        <v>4.063</v>
      </c>
      <c r="V1749" s="127">
        <v>4.134</v>
      </c>
      <c r="W1749" s="127">
        <v>4.544</v>
      </c>
      <c r="X1749" s="127">
        <v>4.383</v>
      </c>
      <c r="Y1749" s="127">
        <v>4.464</v>
      </c>
      <c r="Z1749" s="127"/>
      <c r="AA1749" s="127"/>
      <c r="AB1749" s="127"/>
      <c r="AC1749" s="127"/>
      <c r="AD1749" s="127"/>
      <c r="AE1749" s="127"/>
      <c r="AF1749" s="9">
        <f t="shared" si="1"/>
        <v>1749</v>
      </c>
    </row>
    <row r="1750" ht="15.75" customHeight="1">
      <c r="A1750" s="116">
        <v>43175.0</v>
      </c>
      <c r="B1750" s="126">
        <v>2.4</v>
      </c>
      <c r="C1750" s="127">
        <v>2.233</v>
      </c>
      <c r="D1750" s="127">
        <v>2.317</v>
      </c>
      <c r="E1750" s="128">
        <v>2.607</v>
      </c>
      <c r="F1750" s="127">
        <v>2.461</v>
      </c>
      <c r="G1750" s="128">
        <v>2.534</v>
      </c>
      <c r="H1750" s="127">
        <v>2.691</v>
      </c>
      <c r="I1750" s="128">
        <v>2.574</v>
      </c>
      <c r="J1750" s="127">
        <v>2.633</v>
      </c>
      <c r="K1750" s="128">
        <v>2.901</v>
      </c>
      <c r="L1750" s="127">
        <v>2.771</v>
      </c>
      <c r="M1750" s="128">
        <v>2.836</v>
      </c>
      <c r="N1750" s="127">
        <v>3.111</v>
      </c>
      <c r="O1750" s="128">
        <v>2.968</v>
      </c>
      <c r="P1750" s="127">
        <v>3.039</v>
      </c>
      <c r="Q1750" s="128">
        <v>3.47</v>
      </c>
      <c r="R1750" s="127">
        <v>3.326</v>
      </c>
      <c r="S1750" s="127">
        <v>3.398</v>
      </c>
      <c r="T1750" s="127">
        <v>4.209</v>
      </c>
      <c r="U1750" s="127">
        <v>4.067</v>
      </c>
      <c r="V1750" s="127">
        <v>4.138</v>
      </c>
      <c r="W1750" s="127">
        <v>4.536</v>
      </c>
      <c r="X1750" s="127">
        <v>4.372</v>
      </c>
      <c r="Y1750" s="127">
        <v>4.454</v>
      </c>
      <c r="Z1750" s="127"/>
      <c r="AA1750" s="127"/>
      <c r="AB1750" s="127"/>
      <c r="AC1750" s="127"/>
      <c r="AD1750" s="127"/>
      <c r="AE1750" s="127"/>
      <c r="AF1750" s="9">
        <f t="shared" si="1"/>
        <v>1750</v>
      </c>
    </row>
    <row r="1751" ht="15.75" customHeight="1">
      <c r="A1751" s="116">
        <v>43174.0</v>
      </c>
      <c r="B1751" s="126">
        <v>2.441</v>
      </c>
      <c r="C1751" s="127">
        <v>2.271</v>
      </c>
      <c r="D1751" s="127">
        <v>2.356</v>
      </c>
      <c r="E1751" s="128">
        <v>2.652</v>
      </c>
      <c r="F1751" s="127">
        <v>2.52</v>
      </c>
      <c r="G1751" s="128">
        <v>2.586</v>
      </c>
      <c r="H1751" s="127">
        <v>2.75</v>
      </c>
      <c r="I1751" s="128">
        <v>2.634</v>
      </c>
      <c r="J1751" s="127">
        <v>2.692</v>
      </c>
      <c r="K1751" s="128">
        <v>2.933</v>
      </c>
      <c r="L1751" s="127">
        <v>2.796</v>
      </c>
      <c r="M1751" s="128">
        <v>2.864</v>
      </c>
      <c r="N1751" s="127">
        <v>3.116</v>
      </c>
      <c r="O1751" s="128">
        <v>2.958</v>
      </c>
      <c r="P1751" s="127">
        <v>3.037</v>
      </c>
      <c r="Q1751" s="128">
        <v>3.464</v>
      </c>
      <c r="R1751" s="127">
        <v>3.314</v>
      </c>
      <c r="S1751" s="127">
        <v>3.389</v>
      </c>
      <c r="T1751" s="127">
        <v>4.206</v>
      </c>
      <c r="U1751" s="127">
        <v>4.061</v>
      </c>
      <c r="V1751" s="127">
        <v>4.133</v>
      </c>
      <c r="W1751" s="127">
        <v>4.533</v>
      </c>
      <c r="X1751" s="127">
        <v>4.37</v>
      </c>
      <c r="Y1751" s="127">
        <v>4.452</v>
      </c>
      <c r="Z1751" s="127"/>
      <c r="AA1751" s="127"/>
      <c r="AB1751" s="127"/>
      <c r="AC1751" s="127"/>
      <c r="AD1751" s="127"/>
      <c r="AE1751" s="127"/>
      <c r="AF1751" s="9">
        <f t="shared" si="1"/>
        <v>1751</v>
      </c>
    </row>
    <row r="1752" ht="15.75" customHeight="1">
      <c r="A1752" s="116">
        <v>43173.0</v>
      </c>
      <c r="B1752" s="126">
        <v>2.449</v>
      </c>
      <c r="C1752" s="127">
        <v>2.292</v>
      </c>
      <c r="D1752" s="127">
        <v>2.371</v>
      </c>
      <c r="E1752" s="128">
        <v>2.647</v>
      </c>
      <c r="F1752" s="127">
        <v>2.523</v>
      </c>
      <c r="G1752" s="128">
        <v>2.585</v>
      </c>
      <c r="H1752" s="127">
        <v>2.749</v>
      </c>
      <c r="I1752" s="128">
        <v>2.633</v>
      </c>
      <c r="J1752" s="127">
        <v>2.691</v>
      </c>
      <c r="K1752" s="128">
        <v>2.937</v>
      </c>
      <c r="L1752" s="127">
        <v>2.803</v>
      </c>
      <c r="M1752" s="128">
        <v>2.87</v>
      </c>
      <c r="N1752" s="127">
        <v>3.124</v>
      </c>
      <c r="O1752" s="128">
        <v>2.972</v>
      </c>
      <c r="P1752" s="127">
        <v>3.048</v>
      </c>
      <c r="Q1752" s="128">
        <v>3.459</v>
      </c>
      <c r="R1752" s="127">
        <v>3.309</v>
      </c>
      <c r="S1752" s="127">
        <v>3.384</v>
      </c>
      <c r="T1752" s="127">
        <v>4.206</v>
      </c>
      <c r="U1752" s="127">
        <v>4.067</v>
      </c>
      <c r="V1752" s="127">
        <v>4.136</v>
      </c>
      <c r="W1752" s="127">
        <v>4.533</v>
      </c>
      <c r="X1752" s="127">
        <v>4.376</v>
      </c>
      <c r="Y1752" s="127">
        <v>4.454</v>
      </c>
      <c r="Z1752" s="127"/>
      <c r="AA1752" s="127"/>
      <c r="AB1752" s="127"/>
      <c r="AC1752" s="127"/>
      <c r="AD1752" s="127"/>
      <c r="AE1752" s="127"/>
      <c r="AF1752" s="9">
        <f t="shared" si="1"/>
        <v>1752</v>
      </c>
    </row>
    <row r="1753" ht="15.75" customHeight="1">
      <c r="A1753" s="116">
        <v>43172.0</v>
      </c>
      <c r="B1753" s="126">
        <v>2.498</v>
      </c>
      <c r="C1753" s="127">
        <v>2.281</v>
      </c>
      <c r="D1753" s="127">
        <v>2.389</v>
      </c>
      <c r="E1753" s="128">
        <v>2.689</v>
      </c>
      <c r="F1753" s="127">
        <v>2.517</v>
      </c>
      <c r="G1753" s="128">
        <v>2.603</v>
      </c>
      <c r="H1753" s="127">
        <v>2.802</v>
      </c>
      <c r="I1753" s="128">
        <v>2.62</v>
      </c>
      <c r="J1753" s="127">
        <v>2.711</v>
      </c>
      <c r="K1753" s="128">
        <v>2.965</v>
      </c>
      <c r="L1753" s="127">
        <v>2.798</v>
      </c>
      <c r="M1753" s="128">
        <v>2.881</v>
      </c>
      <c r="N1753" s="127">
        <v>3.128</v>
      </c>
      <c r="O1753" s="128">
        <v>2.976</v>
      </c>
      <c r="P1753" s="127">
        <v>3.052</v>
      </c>
      <c r="Q1753" s="128">
        <v>3.459</v>
      </c>
      <c r="R1753" s="127">
        <v>3.309</v>
      </c>
      <c r="S1753" s="127">
        <v>3.384</v>
      </c>
      <c r="T1753" s="127">
        <v>4.194</v>
      </c>
      <c r="U1753" s="127">
        <v>4.067</v>
      </c>
      <c r="V1753" s="127">
        <v>4.131</v>
      </c>
      <c r="W1753" s="127">
        <v>4.528</v>
      </c>
      <c r="X1753" s="127">
        <v>4.37</v>
      </c>
      <c r="Y1753" s="127">
        <v>4.449</v>
      </c>
      <c r="Z1753" s="127"/>
      <c r="AA1753" s="127"/>
      <c r="AB1753" s="127"/>
      <c r="AC1753" s="127"/>
      <c r="AD1753" s="127"/>
      <c r="AE1753" s="127"/>
      <c r="AF1753" s="9">
        <f t="shared" si="1"/>
        <v>1753</v>
      </c>
    </row>
    <row r="1754" ht="15.75" customHeight="1">
      <c r="A1754" s="116">
        <v>43171.0</v>
      </c>
      <c r="B1754" s="126">
        <v>2.503</v>
      </c>
      <c r="C1754" s="127">
        <v>2.329</v>
      </c>
      <c r="D1754" s="127">
        <v>2.416</v>
      </c>
      <c r="E1754" s="128">
        <v>2.694</v>
      </c>
      <c r="F1754" s="127">
        <v>2.518</v>
      </c>
      <c r="G1754" s="128">
        <v>2.606</v>
      </c>
      <c r="H1754" s="127">
        <v>2.809</v>
      </c>
      <c r="I1754" s="128">
        <v>2.67</v>
      </c>
      <c r="J1754" s="127">
        <v>2.739</v>
      </c>
      <c r="K1754" s="128">
        <v>2.956</v>
      </c>
      <c r="L1754" s="127">
        <v>2.813</v>
      </c>
      <c r="M1754" s="128">
        <v>2.884</v>
      </c>
      <c r="N1754" s="127">
        <v>3.102</v>
      </c>
      <c r="O1754" s="128">
        <v>2.956</v>
      </c>
      <c r="P1754" s="127">
        <v>3.029</v>
      </c>
      <c r="Q1754" s="128">
        <v>3.452</v>
      </c>
      <c r="R1754" s="127">
        <v>3.307</v>
      </c>
      <c r="S1754" s="127">
        <v>3.379</v>
      </c>
      <c r="T1754" s="127">
        <v>4.2</v>
      </c>
      <c r="U1754" s="127">
        <v>4.068</v>
      </c>
      <c r="V1754" s="127">
        <v>4.134</v>
      </c>
      <c r="W1754" s="127">
        <v>4.528</v>
      </c>
      <c r="X1754" s="127">
        <v>4.37</v>
      </c>
      <c r="Y1754" s="127">
        <v>4.449</v>
      </c>
      <c r="Z1754" s="127"/>
      <c r="AA1754" s="127"/>
      <c r="AB1754" s="127"/>
      <c r="AC1754" s="127"/>
      <c r="AD1754" s="127"/>
      <c r="AE1754" s="127"/>
      <c r="AF1754" s="9">
        <f t="shared" si="1"/>
        <v>1754</v>
      </c>
    </row>
    <row r="1755" ht="15.75" customHeight="1">
      <c r="A1755" s="116">
        <v>43168.0</v>
      </c>
      <c r="B1755" s="126">
        <v>2.494</v>
      </c>
      <c r="C1755" s="127">
        <v>2.311</v>
      </c>
      <c r="D1755" s="127">
        <v>2.403</v>
      </c>
      <c r="E1755" s="128">
        <v>2.656</v>
      </c>
      <c r="F1755" s="127">
        <v>2.501</v>
      </c>
      <c r="G1755" s="128">
        <v>2.578</v>
      </c>
      <c r="H1755" s="127">
        <v>2.771</v>
      </c>
      <c r="I1755" s="128">
        <v>2.633</v>
      </c>
      <c r="J1755" s="127">
        <v>2.702</v>
      </c>
      <c r="K1755" s="128">
        <v>2.929</v>
      </c>
      <c r="L1755" s="127">
        <v>2.787</v>
      </c>
      <c r="M1755" s="128">
        <v>2.858</v>
      </c>
      <c r="N1755" s="127">
        <v>3.087</v>
      </c>
      <c r="O1755" s="128">
        <v>2.94</v>
      </c>
      <c r="P1755" s="127">
        <v>3.013</v>
      </c>
      <c r="Q1755" s="128">
        <v>3.434</v>
      </c>
      <c r="R1755" s="127">
        <v>3.289</v>
      </c>
      <c r="S1755" s="127">
        <v>3.362</v>
      </c>
      <c r="T1755" s="127">
        <v>4.198</v>
      </c>
      <c r="U1755" s="127">
        <v>4.061</v>
      </c>
      <c r="V1755" s="127">
        <v>4.129</v>
      </c>
      <c r="W1755" s="127">
        <v>4.517</v>
      </c>
      <c r="X1755" s="127">
        <v>4.361</v>
      </c>
      <c r="Y1755" s="127">
        <v>4.439</v>
      </c>
      <c r="Z1755" s="127"/>
      <c r="AA1755" s="127"/>
      <c r="AB1755" s="127"/>
      <c r="AC1755" s="127"/>
      <c r="AD1755" s="127"/>
      <c r="AE1755" s="127"/>
      <c r="AF1755" s="9">
        <f t="shared" si="1"/>
        <v>1755</v>
      </c>
    </row>
    <row r="1756" ht="15.75" customHeight="1">
      <c r="A1756" s="116">
        <v>43167.0</v>
      </c>
      <c r="B1756" s="126">
        <v>2.428</v>
      </c>
      <c r="C1756" s="127">
        <v>2.267</v>
      </c>
      <c r="D1756" s="127">
        <v>2.347</v>
      </c>
      <c r="E1756" s="128">
        <v>2.594</v>
      </c>
      <c r="F1756" s="127">
        <v>2.488</v>
      </c>
      <c r="G1756" s="128">
        <v>2.541</v>
      </c>
      <c r="H1756" s="127">
        <v>2.717</v>
      </c>
      <c r="I1756" s="128">
        <v>2.598</v>
      </c>
      <c r="J1756" s="127">
        <v>2.657</v>
      </c>
      <c r="K1756" s="128">
        <v>2.889</v>
      </c>
      <c r="L1756" s="127">
        <v>2.758</v>
      </c>
      <c r="M1756" s="128">
        <v>2.824</v>
      </c>
      <c r="N1756" s="127">
        <v>3.061</v>
      </c>
      <c r="O1756" s="128">
        <v>2.919</v>
      </c>
      <c r="P1756" s="127">
        <v>2.99</v>
      </c>
      <c r="Q1756" s="128">
        <v>3.406</v>
      </c>
      <c r="R1756" s="127">
        <v>3.254</v>
      </c>
      <c r="S1756" s="127">
        <v>3.33</v>
      </c>
      <c r="T1756" s="127">
        <v>4.158</v>
      </c>
      <c r="U1756" s="127">
        <v>4.024</v>
      </c>
      <c r="V1756" s="127">
        <v>4.091</v>
      </c>
      <c r="W1756" s="127">
        <v>4.478</v>
      </c>
      <c r="X1756" s="127">
        <v>4.317</v>
      </c>
      <c r="Y1756" s="127">
        <v>4.397</v>
      </c>
      <c r="Z1756" s="127"/>
      <c r="AA1756" s="127"/>
      <c r="AB1756" s="127"/>
      <c r="AC1756" s="127"/>
      <c r="AD1756" s="127"/>
      <c r="AE1756" s="127"/>
      <c r="AF1756" s="9">
        <f t="shared" si="1"/>
        <v>1756</v>
      </c>
    </row>
    <row r="1757" ht="15.75" customHeight="1">
      <c r="A1757" s="116">
        <v>43166.0</v>
      </c>
      <c r="B1757" s="126">
        <v>2.381</v>
      </c>
      <c r="C1757" s="127">
        <v>2.236</v>
      </c>
      <c r="D1757" s="127">
        <v>2.308</v>
      </c>
      <c r="E1757" s="128">
        <v>2.587</v>
      </c>
      <c r="F1757" s="127">
        <v>2.45</v>
      </c>
      <c r="G1757" s="128">
        <v>2.518</v>
      </c>
      <c r="H1757" s="127">
        <v>2.67</v>
      </c>
      <c r="I1757" s="128">
        <v>2.568</v>
      </c>
      <c r="J1757" s="127">
        <v>2.619</v>
      </c>
      <c r="K1757" s="128">
        <v>2.861</v>
      </c>
      <c r="L1757" s="127">
        <v>2.746</v>
      </c>
      <c r="M1757" s="128">
        <v>2.803</v>
      </c>
      <c r="N1757" s="127">
        <v>3.052</v>
      </c>
      <c r="O1757" s="128">
        <v>2.923</v>
      </c>
      <c r="P1757" s="127">
        <v>2.988</v>
      </c>
      <c r="Q1757" s="128">
        <v>3.408</v>
      </c>
      <c r="R1757" s="127">
        <v>3.256</v>
      </c>
      <c r="S1757" s="127">
        <v>3.332</v>
      </c>
      <c r="T1757" s="127">
        <v>4.144</v>
      </c>
      <c r="U1757" s="127">
        <v>4.01</v>
      </c>
      <c r="V1757" s="127">
        <v>4.077</v>
      </c>
      <c r="W1757" s="127">
        <v>4.474</v>
      </c>
      <c r="X1757" s="127">
        <v>4.311</v>
      </c>
      <c r="Y1757" s="127">
        <v>4.393</v>
      </c>
      <c r="Z1757" s="127"/>
      <c r="AA1757" s="127"/>
      <c r="AB1757" s="127"/>
      <c r="AC1757" s="127"/>
      <c r="AD1757" s="127"/>
      <c r="AE1757" s="127"/>
      <c r="AF1757" s="9">
        <f t="shared" si="1"/>
        <v>1757</v>
      </c>
    </row>
    <row r="1758" ht="15.75" customHeight="1">
      <c r="A1758" s="116">
        <v>43165.0</v>
      </c>
      <c r="B1758" s="126">
        <v>2.379</v>
      </c>
      <c r="C1758" s="127">
        <v>2.211</v>
      </c>
      <c r="D1758" s="127">
        <v>2.295</v>
      </c>
      <c r="E1758" s="128">
        <v>2.621</v>
      </c>
      <c r="F1758" s="127">
        <v>2.47</v>
      </c>
      <c r="G1758" s="128">
        <v>2.546</v>
      </c>
      <c r="H1758" s="127">
        <v>2.706</v>
      </c>
      <c r="I1758" s="128">
        <v>2.614</v>
      </c>
      <c r="J1758" s="127">
        <v>2.66</v>
      </c>
      <c r="K1758" s="128">
        <v>2.881</v>
      </c>
      <c r="L1758" s="127">
        <v>2.767</v>
      </c>
      <c r="M1758" s="128">
        <v>2.824</v>
      </c>
      <c r="N1758" s="127">
        <v>3.056</v>
      </c>
      <c r="O1758" s="128">
        <v>2.92</v>
      </c>
      <c r="P1758" s="127">
        <v>2.988</v>
      </c>
      <c r="Q1758" s="128">
        <v>3.411</v>
      </c>
      <c r="R1758" s="127">
        <v>3.258</v>
      </c>
      <c r="S1758" s="127">
        <v>3.334</v>
      </c>
      <c r="T1758" s="127">
        <v>4.2</v>
      </c>
      <c r="U1758" s="127">
        <v>4.039</v>
      </c>
      <c r="V1758" s="127">
        <v>4.119</v>
      </c>
      <c r="W1758" s="127">
        <v>4.526</v>
      </c>
      <c r="X1758" s="127">
        <v>4.34</v>
      </c>
      <c r="Y1758" s="127">
        <v>4.433</v>
      </c>
      <c r="Z1758" s="127"/>
      <c r="AA1758" s="127"/>
      <c r="AB1758" s="127"/>
      <c r="AC1758" s="127"/>
      <c r="AD1758" s="127"/>
      <c r="AE1758" s="127"/>
      <c r="AF1758" s="9">
        <f t="shared" si="1"/>
        <v>1758</v>
      </c>
    </row>
    <row r="1759" ht="15.75" customHeight="1">
      <c r="A1759" s="116">
        <v>43164.0</v>
      </c>
      <c r="B1759" s="126">
        <v>2.4</v>
      </c>
      <c r="C1759" s="127">
        <v>2.218</v>
      </c>
      <c r="D1759" s="127">
        <v>2.309</v>
      </c>
      <c r="E1759" s="128">
        <v>2.631</v>
      </c>
      <c r="F1759" s="127">
        <v>2.482</v>
      </c>
      <c r="G1759" s="128">
        <v>2.557</v>
      </c>
      <c r="H1759" s="127">
        <v>2.728</v>
      </c>
      <c r="I1759" s="128">
        <v>2.63</v>
      </c>
      <c r="J1759" s="127">
        <v>2.679</v>
      </c>
      <c r="K1759" s="128">
        <v>2.893</v>
      </c>
      <c r="L1759" s="127">
        <v>2.775</v>
      </c>
      <c r="M1759" s="128">
        <v>2.834</v>
      </c>
      <c r="N1759" s="127">
        <v>3.059</v>
      </c>
      <c r="O1759" s="128">
        <v>2.92</v>
      </c>
      <c r="P1759" s="127">
        <v>2.989</v>
      </c>
      <c r="Q1759" s="128">
        <v>3.428</v>
      </c>
      <c r="R1759" s="127">
        <v>3.267</v>
      </c>
      <c r="S1759" s="127">
        <v>3.347</v>
      </c>
      <c r="T1759" s="127">
        <v>4.203</v>
      </c>
      <c r="U1759" s="127">
        <v>4.031</v>
      </c>
      <c r="V1759" s="127">
        <v>4.117</v>
      </c>
      <c r="W1759" s="127">
        <v>4.531</v>
      </c>
      <c r="X1759" s="127">
        <v>4.337</v>
      </c>
      <c r="Y1759" s="127">
        <v>4.434</v>
      </c>
      <c r="Z1759" s="127"/>
      <c r="AA1759" s="127"/>
      <c r="AB1759" s="127"/>
      <c r="AC1759" s="127"/>
      <c r="AD1759" s="127"/>
      <c r="AE1759" s="127"/>
      <c r="AF1759" s="9">
        <f t="shared" si="1"/>
        <v>1759</v>
      </c>
    </row>
    <row r="1760" ht="15.75" customHeight="1">
      <c r="A1760" s="116">
        <v>43161.0</v>
      </c>
      <c r="B1760" s="126">
        <v>2.39</v>
      </c>
      <c r="C1760" s="127">
        <v>2.221</v>
      </c>
      <c r="D1760" s="127">
        <v>2.306</v>
      </c>
      <c r="E1760" s="128">
        <v>2.658</v>
      </c>
      <c r="F1760" s="127">
        <v>2.499</v>
      </c>
      <c r="G1760" s="128">
        <v>2.578</v>
      </c>
      <c r="H1760" s="127">
        <v>2.817</v>
      </c>
      <c r="I1760" s="128">
        <v>2.653</v>
      </c>
      <c r="J1760" s="127">
        <v>2.735</v>
      </c>
      <c r="K1760" s="128">
        <v>2.953</v>
      </c>
      <c r="L1760" s="127">
        <v>2.808</v>
      </c>
      <c r="M1760" s="128">
        <v>2.881</v>
      </c>
      <c r="N1760" s="127">
        <v>3.089</v>
      </c>
      <c r="O1760" s="128">
        <v>2.963</v>
      </c>
      <c r="P1760" s="127">
        <v>3.026</v>
      </c>
      <c r="Q1760" s="128">
        <v>3.48</v>
      </c>
      <c r="R1760" s="127">
        <v>3.314</v>
      </c>
      <c r="S1760" s="127">
        <v>3.397</v>
      </c>
      <c r="T1760" s="127">
        <v>4.239</v>
      </c>
      <c r="U1760" s="127">
        <v>4.059</v>
      </c>
      <c r="V1760" s="127">
        <v>4.149</v>
      </c>
      <c r="W1760" s="127">
        <v>4.55</v>
      </c>
      <c r="X1760" s="127">
        <v>4.362</v>
      </c>
      <c r="Y1760" s="127">
        <v>4.456</v>
      </c>
      <c r="Z1760" s="127"/>
      <c r="AA1760" s="127"/>
      <c r="AB1760" s="127"/>
      <c r="AC1760" s="127"/>
      <c r="AD1760" s="127"/>
      <c r="AE1760" s="127"/>
      <c r="AF1760" s="9">
        <f t="shared" si="1"/>
        <v>1760</v>
      </c>
    </row>
    <row r="1761" ht="15.75" customHeight="1">
      <c r="A1761" s="116">
        <v>43160.0</v>
      </c>
      <c r="B1761" s="126">
        <v>2.523</v>
      </c>
      <c r="C1761" s="127">
        <v>2.338</v>
      </c>
      <c r="D1761" s="127">
        <v>2.431</v>
      </c>
      <c r="E1761" s="128">
        <v>2.75</v>
      </c>
      <c r="F1761" s="127">
        <v>2.594</v>
      </c>
      <c r="G1761" s="128">
        <v>2.672</v>
      </c>
      <c r="H1761" s="127">
        <v>2.923</v>
      </c>
      <c r="I1761" s="128">
        <v>2.746</v>
      </c>
      <c r="J1761" s="127">
        <v>2.834</v>
      </c>
      <c r="K1761" s="128">
        <v>3.019</v>
      </c>
      <c r="L1761" s="127">
        <v>2.861</v>
      </c>
      <c r="M1761" s="128">
        <v>2.94</v>
      </c>
      <c r="N1761" s="127">
        <v>3.114</v>
      </c>
      <c r="O1761" s="128">
        <v>2.976</v>
      </c>
      <c r="P1761" s="127">
        <v>3.045</v>
      </c>
      <c r="Q1761" s="128">
        <v>3.489</v>
      </c>
      <c r="R1761" s="127">
        <v>3.322</v>
      </c>
      <c r="S1761" s="127">
        <v>3.406</v>
      </c>
      <c r="T1761" s="127">
        <v>4.207</v>
      </c>
      <c r="U1761" s="127">
        <v>4.027</v>
      </c>
      <c r="V1761" s="127">
        <v>4.117</v>
      </c>
      <c r="W1761" s="127">
        <v>4.542</v>
      </c>
      <c r="X1761" s="127">
        <v>4.351</v>
      </c>
      <c r="Y1761" s="127">
        <v>4.447</v>
      </c>
      <c r="Z1761" s="127"/>
      <c r="AA1761" s="127"/>
      <c r="AB1761" s="127"/>
      <c r="AC1761" s="127"/>
      <c r="AD1761" s="127"/>
      <c r="AE1761" s="127"/>
      <c r="AF1761" s="9">
        <f t="shared" si="1"/>
        <v>1761</v>
      </c>
    </row>
    <row r="1762" ht="15.75" customHeight="1">
      <c r="A1762" s="116">
        <v>43159.0</v>
      </c>
      <c r="B1762" s="126">
        <v>2.564</v>
      </c>
      <c r="C1762" s="127">
        <v>2.398</v>
      </c>
      <c r="D1762" s="127">
        <v>2.481</v>
      </c>
      <c r="E1762" s="128">
        <v>2.764</v>
      </c>
      <c r="F1762" s="127">
        <v>2.614</v>
      </c>
      <c r="G1762" s="128">
        <v>2.689</v>
      </c>
      <c r="H1762" s="127">
        <v>2.902</v>
      </c>
      <c r="I1762" s="128">
        <v>2.762</v>
      </c>
      <c r="J1762" s="127">
        <v>2.832</v>
      </c>
      <c r="K1762" s="128">
        <v>3.123</v>
      </c>
      <c r="L1762" s="127">
        <v>2.973</v>
      </c>
      <c r="M1762" s="128">
        <v>3.048</v>
      </c>
      <c r="N1762" s="127">
        <v>3.344</v>
      </c>
      <c r="O1762" s="128">
        <v>3.183</v>
      </c>
      <c r="P1762" s="127">
        <v>3.264</v>
      </c>
      <c r="Q1762" s="128">
        <v>3.641</v>
      </c>
      <c r="R1762" s="127">
        <v>3.447</v>
      </c>
      <c r="S1762" s="127">
        <v>3.544</v>
      </c>
      <c r="T1762" s="127">
        <v>4.342</v>
      </c>
      <c r="U1762" s="127">
        <v>4.164</v>
      </c>
      <c r="V1762" s="127">
        <v>4.253</v>
      </c>
      <c r="W1762" s="127">
        <v>4.603</v>
      </c>
      <c r="X1762" s="127">
        <v>4.406</v>
      </c>
      <c r="Y1762" s="127">
        <v>4.504</v>
      </c>
      <c r="Z1762" s="127"/>
      <c r="AA1762" s="127"/>
      <c r="AB1762" s="127"/>
      <c r="AC1762" s="127"/>
      <c r="AD1762" s="127"/>
      <c r="AE1762" s="127"/>
      <c r="AF1762" s="9">
        <f t="shared" si="1"/>
        <v>1762</v>
      </c>
    </row>
    <row r="1763" ht="15.75" customHeight="1">
      <c r="A1763" s="116">
        <v>43158.0</v>
      </c>
      <c r="B1763" s="126">
        <v>2.571</v>
      </c>
      <c r="C1763" s="127">
        <v>2.427</v>
      </c>
      <c r="D1763" s="127">
        <v>2.499</v>
      </c>
      <c r="E1763" s="128">
        <v>2.793</v>
      </c>
      <c r="F1763" s="127">
        <v>2.631</v>
      </c>
      <c r="G1763" s="128">
        <v>2.712</v>
      </c>
      <c r="H1763" s="127">
        <v>2.922</v>
      </c>
      <c r="I1763" s="128">
        <v>2.789</v>
      </c>
      <c r="J1763" s="127">
        <v>2.856</v>
      </c>
      <c r="K1763" s="128">
        <v>3.143</v>
      </c>
      <c r="L1763" s="127">
        <v>2.984</v>
      </c>
      <c r="M1763" s="128">
        <v>3.064</v>
      </c>
      <c r="N1763" s="127">
        <v>3.363</v>
      </c>
      <c r="O1763" s="128">
        <v>3.18</v>
      </c>
      <c r="P1763" s="127">
        <v>3.272</v>
      </c>
      <c r="Q1763" s="128">
        <v>3.65</v>
      </c>
      <c r="R1763" s="127">
        <v>3.461</v>
      </c>
      <c r="S1763" s="127">
        <v>3.556</v>
      </c>
      <c r="T1763" s="127">
        <v>4.336</v>
      </c>
      <c r="U1763" s="127">
        <v>4.161</v>
      </c>
      <c r="V1763" s="127">
        <v>4.248</v>
      </c>
      <c r="W1763" s="127">
        <v>4.603</v>
      </c>
      <c r="X1763" s="127">
        <v>4.406</v>
      </c>
      <c r="Y1763" s="127">
        <v>4.504</v>
      </c>
      <c r="Z1763" s="127"/>
      <c r="AA1763" s="127"/>
      <c r="AB1763" s="127"/>
      <c r="AC1763" s="127"/>
      <c r="AD1763" s="127"/>
      <c r="AE1763" s="127"/>
      <c r="AF1763" s="9">
        <f t="shared" si="1"/>
        <v>1763</v>
      </c>
    </row>
    <row r="1764" ht="15.75" customHeight="1">
      <c r="A1764" s="116">
        <v>43157.0</v>
      </c>
      <c r="B1764" s="126">
        <v>2.613</v>
      </c>
      <c r="C1764" s="127">
        <v>2.44</v>
      </c>
      <c r="D1764" s="127">
        <v>2.527</v>
      </c>
      <c r="E1764" s="128">
        <v>2.833</v>
      </c>
      <c r="F1764" s="127">
        <v>2.637</v>
      </c>
      <c r="G1764" s="128">
        <v>2.735</v>
      </c>
      <c r="H1764" s="127">
        <v>2.934</v>
      </c>
      <c r="I1764" s="128">
        <v>2.788</v>
      </c>
      <c r="J1764" s="127">
        <v>2.861</v>
      </c>
      <c r="K1764" s="128">
        <v>3.156</v>
      </c>
      <c r="L1764" s="127">
        <v>2.994</v>
      </c>
      <c r="M1764" s="128">
        <v>3.075</v>
      </c>
      <c r="N1764" s="127">
        <v>3.378</v>
      </c>
      <c r="O1764" s="128">
        <v>3.2</v>
      </c>
      <c r="P1764" s="127">
        <v>3.289</v>
      </c>
      <c r="Q1764" s="128">
        <v>3.656</v>
      </c>
      <c r="R1764" s="127">
        <v>3.483</v>
      </c>
      <c r="S1764" s="127">
        <v>3.569</v>
      </c>
      <c r="T1764" s="127">
        <v>4.288</v>
      </c>
      <c r="U1764" s="127">
        <v>4.15</v>
      </c>
      <c r="V1764" s="127">
        <v>4.219</v>
      </c>
      <c r="W1764" s="127">
        <v>4.556</v>
      </c>
      <c r="X1764" s="127">
        <v>4.391</v>
      </c>
      <c r="Y1764" s="127">
        <v>4.473</v>
      </c>
      <c r="Z1764" s="127"/>
      <c r="AA1764" s="127"/>
      <c r="AB1764" s="127"/>
      <c r="AC1764" s="127"/>
      <c r="AD1764" s="127"/>
      <c r="AE1764" s="127"/>
      <c r="AF1764" s="9">
        <f t="shared" si="1"/>
        <v>1764</v>
      </c>
    </row>
    <row r="1765" ht="15.75" customHeight="1">
      <c r="A1765" s="116">
        <v>43154.0</v>
      </c>
      <c r="B1765" s="126">
        <v>2.633</v>
      </c>
      <c r="C1765" s="127">
        <v>2.433</v>
      </c>
      <c r="D1765" s="127">
        <v>2.533</v>
      </c>
      <c r="E1765" s="128">
        <v>2.8</v>
      </c>
      <c r="F1765" s="127">
        <v>2.624</v>
      </c>
      <c r="G1765" s="128">
        <v>2.712</v>
      </c>
      <c r="H1765" s="127">
        <v>2.91</v>
      </c>
      <c r="I1765" s="128">
        <v>2.76</v>
      </c>
      <c r="J1765" s="127">
        <v>2.835</v>
      </c>
      <c r="K1765" s="128">
        <v>3.151</v>
      </c>
      <c r="L1765" s="127">
        <v>2.979</v>
      </c>
      <c r="M1765" s="128">
        <v>3.065</v>
      </c>
      <c r="N1765" s="127">
        <v>3.392</v>
      </c>
      <c r="O1765" s="128">
        <v>3.198</v>
      </c>
      <c r="P1765" s="127">
        <v>3.295</v>
      </c>
      <c r="Q1765" s="128">
        <v>3.689</v>
      </c>
      <c r="R1765" s="127">
        <v>3.511</v>
      </c>
      <c r="S1765" s="127">
        <v>3.6</v>
      </c>
      <c r="T1765" s="127">
        <v>4.312</v>
      </c>
      <c r="U1765" s="127">
        <v>4.182</v>
      </c>
      <c r="V1765" s="127">
        <v>4.247</v>
      </c>
      <c r="W1765" s="127">
        <v>4.628</v>
      </c>
      <c r="X1765" s="127">
        <v>4.463</v>
      </c>
      <c r="Y1765" s="127">
        <v>4.546</v>
      </c>
      <c r="Z1765" s="127"/>
      <c r="AA1765" s="127"/>
      <c r="AB1765" s="127"/>
      <c r="AC1765" s="127"/>
      <c r="AD1765" s="127"/>
      <c r="AE1765" s="127"/>
      <c r="AF1765" s="9">
        <f t="shared" si="1"/>
        <v>1765</v>
      </c>
    </row>
    <row r="1766" ht="15.75" customHeight="1">
      <c r="A1766" s="116">
        <v>43153.0</v>
      </c>
      <c r="B1766" s="126">
        <v>2.772</v>
      </c>
      <c r="C1766" s="127">
        <v>2.511</v>
      </c>
      <c r="D1766" s="127">
        <v>2.642</v>
      </c>
      <c r="E1766" s="128">
        <v>2.892</v>
      </c>
      <c r="F1766" s="127">
        <v>2.683</v>
      </c>
      <c r="G1766" s="128">
        <v>2.788</v>
      </c>
      <c r="H1766" s="127">
        <v>2.988</v>
      </c>
      <c r="I1766" s="128">
        <v>2.841</v>
      </c>
      <c r="J1766" s="127">
        <v>2.914</v>
      </c>
      <c r="K1766" s="128">
        <v>3.207</v>
      </c>
      <c r="L1766" s="127">
        <v>3.036</v>
      </c>
      <c r="M1766" s="128">
        <v>3.121</v>
      </c>
      <c r="N1766" s="127">
        <v>3.426</v>
      </c>
      <c r="O1766" s="128">
        <v>3.231</v>
      </c>
      <c r="P1766" s="127">
        <v>3.328</v>
      </c>
      <c r="Q1766" s="128">
        <v>3.692</v>
      </c>
      <c r="R1766" s="127">
        <v>3.509</v>
      </c>
      <c r="S1766" s="127">
        <v>3.601</v>
      </c>
      <c r="T1766" s="127">
        <v>4.322</v>
      </c>
      <c r="U1766" s="127">
        <v>4.2</v>
      </c>
      <c r="V1766" s="127">
        <v>4.261</v>
      </c>
      <c r="W1766" s="127">
        <v>4.556</v>
      </c>
      <c r="X1766" s="127">
        <v>4.402</v>
      </c>
      <c r="Y1766" s="127">
        <v>4.479</v>
      </c>
      <c r="Z1766" s="127"/>
      <c r="AA1766" s="127"/>
      <c r="AB1766" s="127"/>
      <c r="AC1766" s="127"/>
      <c r="AD1766" s="127"/>
      <c r="AE1766" s="127"/>
      <c r="AF1766" s="9">
        <f t="shared" si="1"/>
        <v>1766</v>
      </c>
    </row>
    <row r="1767" ht="15.75" customHeight="1">
      <c r="A1767" s="116">
        <v>43152.0</v>
      </c>
      <c r="B1767" s="126">
        <v>2.864</v>
      </c>
      <c r="C1767" s="127">
        <v>2.667</v>
      </c>
      <c r="D1767" s="127">
        <v>2.766</v>
      </c>
      <c r="E1767" s="128">
        <v>2.956</v>
      </c>
      <c r="F1767" s="127">
        <v>2.781</v>
      </c>
      <c r="G1767" s="128">
        <v>2.868</v>
      </c>
      <c r="H1767" s="127">
        <v>3.061</v>
      </c>
      <c r="I1767" s="128">
        <v>2.881</v>
      </c>
      <c r="J1767" s="127">
        <v>2.971</v>
      </c>
      <c r="K1767" s="128">
        <v>3.267</v>
      </c>
      <c r="L1767" s="127">
        <v>3.082</v>
      </c>
      <c r="M1767" s="128">
        <v>3.174</v>
      </c>
      <c r="N1767" s="127">
        <v>3.472</v>
      </c>
      <c r="O1767" s="128">
        <v>3.283</v>
      </c>
      <c r="P1767" s="127">
        <v>3.378</v>
      </c>
      <c r="Q1767" s="128">
        <v>3.719</v>
      </c>
      <c r="R1767" s="127">
        <v>3.544</v>
      </c>
      <c r="S1767" s="127">
        <v>3.632</v>
      </c>
      <c r="T1767" s="127">
        <v>4.374</v>
      </c>
      <c r="U1767" s="127">
        <v>4.213</v>
      </c>
      <c r="V1767" s="127">
        <v>4.294</v>
      </c>
      <c r="W1767" s="127">
        <v>4.606</v>
      </c>
      <c r="X1767" s="127">
        <v>4.422</v>
      </c>
      <c r="Y1767" s="127">
        <v>4.514</v>
      </c>
      <c r="Z1767" s="127"/>
      <c r="AA1767" s="127"/>
      <c r="AB1767" s="127"/>
      <c r="AC1767" s="127"/>
      <c r="AD1767" s="127"/>
      <c r="AE1767" s="127"/>
      <c r="AF1767" s="9">
        <f t="shared" si="1"/>
        <v>1767</v>
      </c>
    </row>
    <row r="1768" ht="15.75" customHeight="1">
      <c r="A1768" s="116">
        <v>43144.0</v>
      </c>
      <c r="B1768" s="126">
        <v>2.867</v>
      </c>
      <c r="C1768" s="127">
        <v>2.622</v>
      </c>
      <c r="D1768" s="127">
        <v>2.744</v>
      </c>
      <c r="E1768" s="128">
        <v>2.98</v>
      </c>
      <c r="F1768" s="127">
        <v>2.76</v>
      </c>
      <c r="G1768" s="128">
        <v>2.87</v>
      </c>
      <c r="H1768" s="127">
        <v>3.082</v>
      </c>
      <c r="I1768" s="128">
        <v>2.851</v>
      </c>
      <c r="J1768" s="127">
        <v>2.967</v>
      </c>
      <c r="K1768" s="128">
        <v>3.278</v>
      </c>
      <c r="L1768" s="127">
        <v>3.063</v>
      </c>
      <c r="M1768" s="128">
        <v>3.171</v>
      </c>
      <c r="N1768" s="127">
        <v>3.474</v>
      </c>
      <c r="O1768" s="128">
        <v>3.274</v>
      </c>
      <c r="P1768" s="127">
        <v>3.374</v>
      </c>
      <c r="Q1768" s="128">
        <v>3.708</v>
      </c>
      <c r="R1768" s="127">
        <v>3.533</v>
      </c>
      <c r="S1768" s="127">
        <v>3.621</v>
      </c>
      <c r="T1768" s="127">
        <v>4.384</v>
      </c>
      <c r="U1768" s="127">
        <v>4.218</v>
      </c>
      <c r="V1768" s="127">
        <v>4.301</v>
      </c>
      <c r="W1768" s="127">
        <v>4.606</v>
      </c>
      <c r="X1768" s="127">
        <v>4.422</v>
      </c>
      <c r="Y1768" s="127">
        <v>4.514</v>
      </c>
      <c r="Z1768" s="127"/>
      <c r="AA1768" s="127"/>
      <c r="AB1768" s="127"/>
      <c r="AC1768" s="127"/>
      <c r="AD1768" s="127"/>
      <c r="AE1768" s="127"/>
      <c r="AF1768" s="9">
        <f t="shared" si="1"/>
        <v>1768</v>
      </c>
    </row>
    <row r="1769" ht="15.75" customHeight="1">
      <c r="A1769" s="116">
        <v>43143.0</v>
      </c>
      <c r="B1769" s="126">
        <v>2.85</v>
      </c>
      <c r="C1769" s="127">
        <v>2.642</v>
      </c>
      <c r="D1769" s="127">
        <v>2.746</v>
      </c>
      <c r="E1769" s="128">
        <v>2.992</v>
      </c>
      <c r="F1769" s="127">
        <v>2.776</v>
      </c>
      <c r="G1769" s="128">
        <v>2.884</v>
      </c>
      <c r="H1769" s="127">
        <v>3.092</v>
      </c>
      <c r="I1769" s="128">
        <v>2.889</v>
      </c>
      <c r="J1769" s="127">
        <v>2.991</v>
      </c>
      <c r="K1769" s="128">
        <v>3.289</v>
      </c>
      <c r="L1769" s="127">
        <v>3.084</v>
      </c>
      <c r="M1769" s="128">
        <v>3.187</v>
      </c>
      <c r="N1769" s="127">
        <v>3.486</v>
      </c>
      <c r="O1769" s="128">
        <v>3.28</v>
      </c>
      <c r="P1769" s="127">
        <v>3.383</v>
      </c>
      <c r="Q1769" s="128">
        <v>3.724</v>
      </c>
      <c r="R1769" s="127">
        <v>3.53</v>
      </c>
      <c r="S1769" s="127">
        <v>3.627</v>
      </c>
      <c r="T1769" s="127">
        <v>4.376</v>
      </c>
      <c r="U1769" s="127">
        <v>4.23</v>
      </c>
      <c r="V1769" s="127">
        <v>4.303</v>
      </c>
      <c r="W1769" s="127">
        <v>4.604</v>
      </c>
      <c r="X1769" s="127">
        <v>4.424</v>
      </c>
      <c r="Y1769" s="127">
        <v>4.514</v>
      </c>
      <c r="Z1769" s="127"/>
      <c r="AA1769" s="127"/>
      <c r="AB1769" s="127"/>
      <c r="AC1769" s="127"/>
      <c r="AD1769" s="127"/>
      <c r="AE1769" s="127"/>
      <c r="AF1769" s="9">
        <f t="shared" si="1"/>
        <v>1769</v>
      </c>
    </row>
    <row r="1770" ht="15.75" customHeight="1">
      <c r="A1770" s="116">
        <v>43140.0</v>
      </c>
      <c r="B1770" s="126">
        <v>2.93</v>
      </c>
      <c r="C1770" s="127">
        <v>2.767</v>
      </c>
      <c r="D1770" s="127">
        <v>2.848</v>
      </c>
      <c r="E1770" s="128">
        <v>3.084</v>
      </c>
      <c r="F1770" s="127">
        <v>2.937</v>
      </c>
      <c r="G1770" s="128">
        <v>3.011</v>
      </c>
      <c r="H1770" s="127">
        <v>3.152</v>
      </c>
      <c r="I1770" s="128">
        <v>3.04</v>
      </c>
      <c r="J1770" s="127">
        <v>3.096</v>
      </c>
      <c r="K1770" s="128">
        <v>3.33</v>
      </c>
      <c r="L1770" s="127">
        <v>3.174</v>
      </c>
      <c r="M1770" s="128">
        <v>3.252</v>
      </c>
      <c r="N1770" s="127">
        <v>3.508</v>
      </c>
      <c r="O1770" s="128">
        <v>3.308</v>
      </c>
      <c r="P1770" s="127">
        <v>3.408</v>
      </c>
      <c r="Q1770" s="128">
        <v>3.733</v>
      </c>
      <c r="R1770" s="127">
        <v>3.528</v>
      </c>
      <c r="S1770" s="127">
        <v>3.631</v>
      </c>
      <c r="T1770" s="127">
        <v>4.409</v>
      </c>
      <c r="U1770" s="127">
        <v>4.249</v>
      </c>
      <c r="V1770" s="127">
        <v>4.329</v>
      </c>
      <c r="W1770" s="127">
        <v>4.624</v>
      </c>
      <c r="X1770" s="127">
        <v>4.42</v>
      </c>
      <c r="Y1770" s="127">
        <v>4.522</v>
      </c>
      <c r="Z1770" s="127"/>
      <c r="AA1770" s="127"/>
      <c r="AB1770" s="127"/>
      <c r="AC1770" s="127"/>
      <c r="AD1770" s="127"/>
      <c r="AE1770" s="127"/>
      <c r="AF1770" s="9">
        <f t="shared" si="1"/>
        <v>1770</v>
      </c>
    </row>
    <row r="1771" ht="15.75" customHeight="1">
      <c r="A1771" s="116">
        <v>43139.0</v>
      </c>
      <c r="B1771" s="126">
        <v>2.989</v>
      </c>
      <c r="C1771" s="127">
        <v>2.761</v>
      </c>
      <c r="D1771" s="127">
        <v>2.875</v>
      </c>
      <c r="E1771" s="128">
        <v>3.122</v>
      </c>
      <c r="F1771" s="127">
        <v>2.939</v>
      </c>
      <c r="G1771" s="128">
        <v>3.031</v>
      </c>
      <c r="H1771" s="127">
        <v>3.222</v>
      </c>
      <c r="I1771" s="128">
        <v>3.042</v>
      </c>
      <c r="J1771" s="127">
        <v>3.132</v>
      </c>
      <c r="K1771" s="128">
        <v>3.364</v>
      </c>
      <c r="L1771" s="127">
        <v>3.182</v>
      </c>
      <c r="M1771" s="128">
        <v>3.273</v>
      </c>
      <c r="N1771" s="127">
        <v>3.506</v>
      </c>
      <c r="O1771" s="128">
        <v>3.322</v>
      </c>
      <c r="P1771" s="127">
        <v>3.414</v>
      </c>
      <c r="Q1771" s="128">
        <v>3.717</v>
      </c>
      <c r="R1771" s="127">
        <v>3.533</v>
      </c>
      <c r="S1771" s="127">
        <v>3.625</v>
      </c>
      <c r="T1771" s="127">
        <v>4.403</v>
      </c>
      <c r="U1771" s="127">
        <v>4.254</v>
      </c>
      <c r="V1771" s="127">
        <v>4.329</v>
      </c>
      <c r="W1771" s="127">
        <v>4.611</v>
      </c>
      <c r="X1771" s="127">
        <v>4.426</v>
      </c>
      <c r="Y1771" s="127">
        <v>4.518</v>
      </c>
      <c r="Z1771" s="127"/>
      <c r="AA1771" s="127"/>
      <c r="AB1771" s="127"/>
      <c r="AC1771" s="127"/>
      <c r="AD1771" s="127"/>
      <c r="AE1771" s="127"/>
      <c r="AF1771" s="9">
        <f t="shared" si="1"/>
        <v>1771</v>
      </c>
    </row>
    <row r="1772" ht="15.75" customHeight="1">
      <c r="A1772" s="116">
        <v>43138.0</v>
      </c>
      <c r="B1772" s="126">
        <v>2.937</v>
      </c>
      <c r="C1772" s="127">
        <v>2.703</v>
      </c>
      <c r="D1772" s="127">
        <v>2.82</v>
      </c>
      <c r="E1772" s="128">
        <v>3.097</v>
      </c>
      <c r="F1772" s="127">
        <v>2.922</v>
      </c>
      <c r="G1772" s="128">
        <v>3.009</v>
      </c>
      <c r="H1772" s="127">
        <v>3.224</v>
      </c>
      <c r="I1772" s="128">
        <v>3.054</v>
      </c>
      <c r="J1772" s="127">
        <v>3.139</v>
      </c>
      <c r="K1772" s="128">
        <v>3.371</v>
      </c>
      <c r="L1772" s="127">
        <v>3.188</v>
      </c>
      <c r="M1772" s="128">
        <v>3.279</v>
      </c>
      <c r="N1772" s="127">
        <v>3.517</v>
      </c>
      <c r="O1772" s="128">
        <v>3.322</v>
      </c>
      <c r="P1772" s="127">
        <v>3.419</v>
      </c>
      <c r="Q1772" s="128">
        <v>3.722</v>
      </c>
      <c r="R1772" s="127">
        <v>3.522</v>
      </c>
      <c r="S1772" s="127">
        <v>3.622</v>
      </c>
      <c r="T1772" s="127">
        <v>4.421</v>
      </c>
      <c r="U1772" s="127">
        <v>4.243</v>
      </c>
      <c r="V1772" s="127">
        <v>4.332</v>
      </c>
      <c r="W1772" s="127">
        <v>4.617</v>
      </c>
      <c r="X1772" s="127">
        <v>4.411</v>
      </c>
      <c r="Y1772" s="127">
        <v>4.514</v>
      </c>
      <c r="Z1772" s="127"/>
      <c r="AA1772" s="127"/>
      <c r="AB1772" s="127"/>
      <c r="AC1772" s="127"/>
      <c r="AD1772" s="127"/>
      <c r="AE1772" s="127"/>
      <c r="AF1772" s="9">
        <f t="shared" si="1"/>
        <v>1772</v>
      </c>
    </row>
    <row r="1773" ht="15.75" customHeight="1">
      <c r="A1773" s="116">
        <v>43137.0</v>
      </c>
      <c r="B1773" s="126">
        <v>2.922</v>
      </c>
      <c r="C1773" s="127">
        <v>2.661</v>
      </c>
      <c r="D1773" s="127">
        <v>2.792</v>
      </c>
      <c r="E1773" s="128">
        <v>3.094</v>
      </c>
      <c r="F1773" s="127">
        <v>2.883</v>
      </c>
      <c r="G1773" s="128">
        <v>2.989</v>
      </c>
      <c r="H1773" s="127">
        <v>3.231</v>
      </c>
      <c r="I1773" s="128">
        <v>3.062</v>
      </c>
      <c r="J1773" s="127">
        <v>3.147</v>
      </c>
      <c r="K1773" s="128">
        <v>3.366</v>
      </c>
      <c r="L1773" s="127">
        <v>3.181</v>
      </c>
      <c r="M1773" s="128">
        <v>3.273</v>
      </c>
      <c r="N1773" s="127">
        <v>3.5</v>
      </c>
      <c r="O1773" s="128">
        <v>3.3</v>
      </c>
      <c r="P1773" s="127">
        <v>3.4</v>
      </c>
      <c r="Q1773" s="128">
        <v>3.711</v>
      </c>
      <c r="R1773" s="127">
        <v>3.522</v>
      </c>
      <c r="S1773" s="127">
        <v>3.617</v>
      </c>
      <c r="T1773" s="127">
        <v>4.419</v>
      </c>
      <c r="U1773" s="127">
        <v>4.236</v>
      </c>
      <c r="V1773" s="127">
        <v>4.327</v>
      </c>
      <c r="W1773" s="127">
        <v>4.611</v>
      </c>
      <c r="X1773" s="127">
        <v>4.406</v>
      </c>
      <c r="Y1773" s="127">
        <v>4.508</v>
      </c>
      <c r="Z1773" s="127"/>
      <c r="AA1773" s="127"/>
      <c r="AB1773" s="127"/>
      <c r="AC1773" s="127"/>
      <c r="AD1773" s="127"/>
      <c r="AE1773" s="127"/>
      <c r="AF1773" s="9">
        <f t="shared" si="1"/>
        <v>1773</v>
      </c>
    </row>
    <row r="1774" ht="15.75" customHeight="1">
      <c r="A1774" s="116">
        <v>43136.0</v>
      </c>
      <c r="B1774" s="126">
        <v>2.861</v>
      </c>
      <c r="C1774" s="127">
        <v>2.614</v>
      </c>
      <c r="D1774" s="127">
        <v>2.738</v>
      </c>
      <c r="E1774" s="128">
        <v>3.008</v>
      </c>
      <c r="F1774" s="127">
        <v>2.79</v>
      </c>
      <c r="G1774" s="128">
        <v>2.899</v>
      </c>
      <c r="H1774" s="127">
        <v>3.128</v>
      </c>
      <c r="I1774" s="128">
        <v>2.95</v>
      </c>
      <c r="J1774" s="127">
        <v>3.039</v>
      </c>
      <c r="K1774" s="128">
        <v>3.306</v>
      </c>
      <c r="L1774" s="127">
        <v>3.122</v>
      </c>
      <c r="M1774" s="128">
        <v>3.214</v>
      </c>
      <c r="N1774" s="127">
        <v>3.483</v>
      </c>
      <c r="O1774" s="128">
        <v>3.294</v>
      </c>
      <c r="P1774" s="127">
        <v>3.389</v>
      </c>
      <c r="Q1774" s="128">
        <v>3.703</v>
      </c>
      <c r="R1774" s="127">
        <v>3.517</v>
      </c>
      <c r="S1774" s="127">
        <v>3.61</v>
      </c>
      <c r="T1774" s="127">
        <v>4.309</v>
      </c>
      <c r="U1774" s="127">
        <v>4.178</v>
      </c>
      <c r="V1774" s="127">
        <v>4.243</v>
      </c>
      <c r="W1774" s="127">
        <v>4.567</v>
      </c>
      <c r="X1774" s="127">
        <v>4.394</v>
      </c>
      <c r="Y1774" s="127">
        <v>4.481</v>
      </c>
      <c r="Z1774" s="127"/>
      <c r="AA1774" s="127"/>
      <c r="AB1774" s="127"/>
      <c r="AC1774" s="127"/>
      <c r="AD1774" s="127"/>
      <c r="AE1774" s="127"/>
      <c r="AF1774" s="9">
        <f t="shared" si="1"/>
        <v>1774</v>
      </c>
    </row>
    <row r="1775" ht="15.75" customHeight="1">
      <c r="A1775" s="116">
        <v>43133.0</v>
      </c>
      <c r="B1775" s="126">
        <v>2.856</v>
      </c>
      <c r="C1775" s="127">
        <v>2.611</v>
      </c>
      <c r="D1775" s="127">
        <v>2.733</v>
      </c>
      <c r="E1775" s="128">
        <v>3.031</v>
      </c>
      <c r="F1775" s="127">
        <v>2.826</v>
      </c>
      <c r="G1775" s="128">
        <v>2.928</v>
      </c>
      <c r="H1775" s="127">
        <v>3.14</v>
      </c>
      <c r="I1775" s="128">
        <v>2.99</v>
      </c>
      <c r="J1775" s="127">
        <v>3.065</v>
      </c>
      <c r="K1775" s="128">
        <v>3.322</v>
      </c>
      <c r="L1775" s="127">
        <v>3.155</v>
      </c>
      <c r="M1775" s="128">
        <v>3.238</v>
      </c>
      <c r="N1775" s="127">
        <v>3.503</v>
      </c>
      <c r="O1775" s="128">
        <v>3.32</v>
      </c>
      <c r="P1775" s="127">
        <v>3.412</v>
      </c>
      <c r="Q1775" s="128">
        <v>3.709</v>
      </c>
      <c r="R1775" s="127">
        <v>3.544</v>
      </c>
      <c r="S1775" s="127">
        <v>3.627</v>
      </c>
      <c r="T1775" s="127">
        <v>4.333</v>
      </c>
      <c r="U1775" s="127">
        <v>4.211</v>
      </c>
      <c r="V1775" s="127">
        <v>4.272</v>
      </c>
      <c r="W1775" s="127">
        <v>4.567</v>
      </c>
      <c r="X1775" s="127">
        <v>4.406</v>
      </c>
      <c r="Y1775" s="127">
        <v>4.486</v>
      </c>
      <c r="Z1775" s="127"/>
      <c r="AA1775" s="127"/>
      <c r="AB1775" s="127"/>
      <c r="AC1775" s="127"/>
      <c r="AD1775" s="127"/>
      <c r="AE1775" s="127"/>
      <c r="AF1775" s="9">
        <f t="shared" si="1"/>
        <v>1775</v>
      </c>
    </row>
    <row r="1776" ht="15.75" customHeight="1">
      <c r="A1776" s="116">
        <v>43132.0</v>
      </c>
      <c r="B1776" s="126">
        <v>2.978</v>
      </c>
      <c r="C1776" s="127">
        <v>2.734</v>
      </c>
      <c r="D1776" s="127">
        <v>2.856</v>
      </c>
      <c r="E1776" s="128">
        <v>3.172</v>
      </c>
      <c r="F1776" s="127">
        <v>2.963</v>
      </c>
      <c r="G1776" s="128">
        <v>3.068</v>
      </c>
      <c r="H1776" s="127">
        <v>3.307</v>
      </c>
      <c r="I1776" s="128">
        <v>3.082</v>
      </c>
      <c r="J1776" s="127">
        <v>3.194</v>
      </c>
      <c r="K1776" s="128">
        <v>3.416</v>
      </c>
      <c r="L1776" s="127">
        <v>3.2</v>
      </c>
      <c r="M1776" s="128">
        <v>3.308</v>
      </c>
      <c r="N1776" s="127">
        <v>3.526</v>
      </c>
      <c r="O1776" s="128">
        <v>3.318</v>
      </c>
      <c r="P1776" s="127">
        <v>3.422</v>
      </c>
      <c r="Q1776" s="128">
        <v>3.722</v>
      </c>
      <c r="R1776" s="127">
        <v>3.533</v>
      </c>
      <c r="S1776" s="127">
        <v>3.628</v>
      </c>
      <c r="T1776" s="127">
        <v>4.356</v>
      </c>
      <c r="U1776" s="127">
        <v>4.211</v>
      </c>
      <c r="V1776" s="127">
        <v>4.283</v>
      </c>
      <c r="W1776" s="127">
        <v>4.559</v>
      </c>
      <c r="X1776" s="127">
        <v>4.392</v>
      </c>
      <c r="Y1776" s="127">
        <v>4.476</v>
      </c>
      <c r="Z1776" s="127"/>
      <c r="AA1776" s="127"/>
      <c r="AB1776" s="127"/>
      <c r="AC1776" s="127"/>
      <c r="AD1776" s="127"/>
      <c r="AE1776" s="127"/>
      <c r="AF1776" s="9">
        <f t="shared" si="1"/>
        <v>1776</v>
      </c>
    </row>
    <row r="1777" ht="15.75" customHeight="1">
      <c r="A1777" s="116">
        <v>43131.0</v>
      </c>
      <c r="B1777" s="126">
        <v>2.921</v>
      </c>
      <c r="C1777" s="127">
        <v>2.754</v>
      </c>
      <c r="D1777" s="127">
        <v>2.838</v>
      </c>
      <c r="E1777" s="128">
        <v>3.083</v>
      </c>
      <c r="F1777" s="127">
        <v>2.917</v>
      </c>
      <c r="G1777" s="128">
        <v>3.0</v>
      </c>
      <c r="H1777" s="127">
        <v>3.173</v>
      </c>
      <c r="I1777" s="128">
        <v>3.02</v>
      </c>
      <c r="J1777" s="127">
        <v>3.097</v>
      </c>
      <c r="K1777" s="128">
        <v>3.312</v>
      </c>
      <c r="L1777" s="127">
        <v>3.138</v>
      </c>
      <c r="M1777" s="128">
        <v>3.225</v>
      </c>
      <c r="N1777" s="127">
        <v>3.45</v>
      </c>
      <c r="O1777" s="128">
        <v>3.256</v>
      </c>
      <c r="P1777" s="127">
        <v>3.353</v>
      </c>
      <c r="Q1777" s="128">
        <v>3.678</v>
      </c>
      <c r="R1777" s="127">
        <v>3.467</v>
      </c>
      <c r="S1777" s="127">
        <v>3.572</v>
      </c>
      <c r="T1777" s="127">
        <v>4.3</v>
      </c>
      <c r="U1777" s="127">
        <v>4.156</v>
      </c>
      <c r="V1777" s="127">
        <v>4.228</v>
      </c>
      <c r="W1777" s="127">
        <v>4.511</v>
      </c>
      <c r="X1777" s="127">
        <v>4.317</v>
      </c>
      <c r="Y1777" s="127">
        <v>4.414</v>
      </c>
      <c r="Z1777" s="127"/>
      <c r="AA1777" s="127"/>
      <c r="AB1777" s="127"/>
      <c r="AC1777" s="127"/>
      <c r="AD1777" s="127"/>
      <c r="AE1777" s="127"/>
      <c r="AF1777" s="9">
        <f t="shared" si="1"/>
        <v>1777</v>
      </c>
    </row>
    <row r="1778" ht="15.75" customHeight="1">
      <c r="A1778" s="116">
        <v>43130.0</v>
      </c>
      <c r="B1778" s="126">
        <v>2.949</v>
      </c>
      <c r="C1778" s="127">
        <v>2.75</v>
      </c>
      <c r="D1778" s="127">
        <v>2.849</v>
      </c>
      <c r="E1778" s="128">
        <v>3.063</v>
      </c>
      <c r="F1778" s="127">
        <v>2.93</v>
      </c>
      <c r="G1778" s="128">
        <v>2.997</v>
      </c>
      <c r="H1778" s="127">
        <v>3.169</v>
      </c>
      <c r="I1778" s="128">
        <v>3.016</v>
      </c>
      <c r="J1778" s="127">
        <v>3.092</v>
      </c>
      <c r="K1778" s="128">
        <v>3.287</v>
      </c>
      <c r="L1778" s="127">
        <v>3.124</v>
      </c>
      <c r="M1778" s="128">
        <v>3.206</v>
      </c>
      <c r="N1778" s="127">
        <v>3.406</v>
      </c>
      <c r="O1778" s="128">
        <v>3.233</v>
      </c>
      <c r="P1778" s="127">
        <v>3.319</v>
      </c>
      <c r="Q1778" s="128">
        <v>3.672</v>
      </c>
      <c r="R1778" s="127">
        <v>3.472</v>
      </c>
      <c r="S1778" s="127">
        <v>3.572</v>
      </c>
      <c r="T1778" s="127">
        <v>4.286</v>
      </c>
      <c r="U1778" s="127">
        <v>4.144</v>
      </c>
      <c r="V1778" s="127">
        <v>4.215</v>
      </c>
      <c r="W1778" s="127">
        <v>4.472</v>
      </c>
      <c r="X1778" s="127">
        <v>4.278</v>
      </c>
      <c r="Y1778" s="127">
        <v>4.375</v>
      </c>
      <c r="Z1778" s="127"/>
      <c r="AA1778" s="127"/>
      <c r="AB1778" s="127"/>
      <c r="AC1778" s="127"/>
      <c r="AD1778" s="127"/>
      <c r="AE1778" s="127"/>
      <c r="AF1778" s="9">
        <f t="shared" si="1"/>
        <v>1778</v>
      </c>
    </row>
    <row r="1779" ht="15.75" customHeight="1">
      <c r="A1779" s="116">
        <v>43129.0</v>
      </c>
      <c r="B1779" s="126">
        <v>2.936</v>
      </c>
      <c r="C1779" s="127">
        <v>2.661</v>
      </c>
      <c r="D1779" s="127">
        <v>2.798</v>
      </c>
      <c r="E1779" s="128">
        <v>3.044</v>
      </c>
      <c r="F1779" s="127">
        <v>2.857</v>
      </c>
      <c r="G1779" s="128">
        <v>2.951</v>
      </c>
      <c r="H1779" s="127">
        <v>3.146</v>
      </c>
      <c r="I1779" s="128">
        <v>2.967</v>
      </c>
      <c r="J1779" s="127">
        <v>3.056</v>
      </c>
      <c r="K1779" s="128">
        <v>3.264</v>
      </c>
      <c r="L1779" s="127">
        <v>3.078</v>
      </c>
      <c r="M1779" s="128">
        <v>3.171</v>
      </c>
      <c r="N1779" s="127">
        <v>3.383</v>
      </c>
      <c r="O1779" s="128">
        <v>3.189</v>
      </c>
      <c r="P1779" s="127">
        <v>3.286</v>
      </c>
      <c r="Q1779" s="128">
        <v>3.644</v>
      </c>
      <c r="R1779" s="127">
        <v>3.444</v>
      </c>
      <c r="S1779" s="127">
        <v>3.544</v>
      </c>
      <c r="T1779" s="127">
        <v>4.272</v>
      </c>
      <c r="U1779" s="127">
        <v>4.094</v>
      </c>
      <c r="V1779" s="127">
        <v>4.183</v>
      </c>
      <c r="W1779" s="127">
        <v>4.483</v>
      </c>
      <c r="X1779" s="127">
        <v>4.272</v>
      </c>
      <c r="Y1779" s="127">
        <v>4.378</v>
      </c>
      <c r="Z1779" s="127"/>
      <c r="AA1779" s="127"/>
      <c r="AB1779" s="127"/>
      <c r="AC1779" s="127"/>
      <c r="AD1779" s="127"/>
      <c r="AE1779" s="127"/>
      <c r="AF1779" s="9">
        <f t="shared" si="1"/>
        <v>1779</v>
      </c>
    </row>
    <row r="1780" ht="15.75" customHeight="1">
      <c r="A1780" s="116">
        <v>43126.0</v>
      </c>
      <c r="B1780" s="126">
        <v>2.909</v>
      </c>
      <c r="C1780" s="127">
        <v>2.68</v>
      </c>
      <c r="D1780" s="127">
        <v>2.794</v>
      </c>
      <c r="E1780" s="128">
        <v>3.006</v>
      </c>
      <c r="F1780" s="127">
        <v>2.806</v>
      </c>
      <c r="G1780" s="128">
        <v>2.906</v>
      </c>
      <c r="H1780" s="127">
        <v>3.082</v>
      </c>
      <c r="I1780" s="128">
        <v>2.929</v>
      </c>
      <c r="J1780" s="127">
        <v>3.006</v>
      </c>
      <c r="K1780" s="128">
        <v>3.233</v>
      </c>
      <c r="L1780" s="127">
        <v>3.069</v>
      </c>
      <c r="M1780" s="128">
        <v>3.151</v>
      </c>
      <c r="N1780" s="127">
        <v>3.383</v>
      </c>
      <c r="O1780" s="128">
        <v>3.209</v>
      </c>
      <c r="P1780" s="127">
        <v>3.296</v>
      </c>
      <c r="Q1780" s="128">
        <v>3.678</v>
      </c>
      <c r="R1780" s="127">
        <v>3.494</v>
      </c>
      <c r="S1780" s="127">
        <v>3.586</v>
      </c>
      <c r="T1780" s="127">
        <v>4.294</v>
      </c>
      <c r="U1780" s="127">
        <v>4.106</v>
      </c>
      <c r="V1780" s="127">
        <v>4.2</v>
      </c>
      <c r="W1780" s="127">
        <v>4.472</v>
      </c>
      <c r="X1780" s="127">
        <v>4.272</v>
      </c>
      <c r="Y1780" s="127">
        <v>4.372</v>
      </c>
      <c r="Z1780" s="127"/>
      <c r="AA1780" s="127"/>
      <c r="AB1780" s="127"/>
      <c r="AC1780" s="127"/>
      <c r="AD1780" s="127"/>
      <c r="AE1780" s="127"/>
      <c r="AF1780" s="9">
        <f t="shared" si="1"/>
        <v>1780</v>
      </c>
    </row>
    <row r="1781" ht="15.75" customHeight="1">
      <c r="A1781" s="116">
        <v>43125.0</v>
      </c>
      <c r="B1781" s="126">
        <v>3.07</v>
      </c>
      <c r="C1781" s="127">
        <v>2.83</v>
      </c>
      <c r="D1781" s="127">
        <v>2.95</v>
      </c>
      <c r="E1781" s="128">
        <v>3.183</v>
      </c>
      <c r="F1781" s="127">
        <v>2.98</v>
      </c>
      <c r="G1781" s="128">
        <v>3.082</v>
      </c>
      <c r="H1781" s="127">
        <v>3.256</v>
      </c>
      <c r="I1781" s="128">
        <v>3.069</v>
      </c>
      <c r="J1781" s="127">
        <v>3.162</v>
      </c>
      <c r="K1781" s="128">
        <v>3.443</v>
      </c>
      <c r="L1781" s="127">
        <v>3.248</v>
      </c>
      <c r="M1781" s="128">
        <v>3.346</v>
      </c>
      <c r="N1781" s="127">
        <v>3.63</v>
      </c>
      <c r="O1781" s="128">
        <v>3.428</v>
      </c>
      <c r="P1781" s="127">
        <v>3.529</v>
      </c>
      <c r="Q1781" s="128">
        <v>3.872</v>
      </c>
      <c r="R1781" s="127">
        <v>3.728</v>
      </c>
      <c r="S1781" s="127">
        <v>3.8</v>
      </c>
      <c r="T1781" s="127">
        <v>4.448</v>
      </c>
      <c r="U1781" s="127">
        <v>4.294</v>
      </c>
      <c r="V1781" s="127">
        <v>4.371</v>
      </c>
      <c r="W1781" s="127">
        <v>4.62</v>
      </c>
      <c r="X1781" s="127">
        <v>4.476</v>
      </c>
      <c r="Y1781" s="127">
        <v>4.548</v>
      </c>
      <c r="Z1781" s="127"/>
      <c r="AA1781" s="127"/>
      <c r="AB1781" s="127"/>
      <c r="AC1781" s="127"/>
      <c r="AD1781" s="127"/>
      <c r="AE1781" s="127"/>
      <c r="AF1781" s="9">
        <f t="shared" si="1"/>
        <v>1781</v>
      </c>
    </row>
    <row r="1782" ht="15.75" customHeight="1">
      <c r="A1782" s="116">
        <v>43124.0</v>
      </c>
      <c r="B1782" s="126">
        <v>3.18</v>
      </c>
      <c r="C1782" s="127">
        <v>2.987</v>
      </c>
      <c r="D1782" s="127">
        <v>3.083</v>
      </c>
      <c r="E1782" s="128">
        <v>3.396</v>
      </c>
      <c r="F1782" s="127">
        <v>3.236</v>
      </c>
      <c r="G1782" s="128">
        <v>3.316</v>
      </c>
      <c r="H1782" s="127">
        <v>3.551</v>
      </c>
      <c r="I1782" s="128">
        <v>3.43</v>
      </c>
      <c r="J1782" s="127">
        <v>3.491</v>
      </c>
      <c r="K1782" s="128">
        <v>3.716</v>
      </c>
      <c r="L1782" s="127">
        <v>3.58</v>
      </c>
      <c r="M1782" s="128">
        <v>3.648</v>
      </c>
      <c r="N1782" s="127">
        <v>3.881</v>
      </c>
      <c r="O1782" s="128">
        <v>3.73</v>
      </c>
      <c r="P1782" s="127">
        <v>3.806</v>
      </c>
      <c r="Q1782" s="128">
        <v>4.061</v>
      </c>
      <c r="R1782" s="127">
        <v>3.936</v>
      </c>
      <c r="S1782" s="127">
        <v>3.998</v>
      </c>
      <c r="T1782" s="127">
        <v>4.687</v>
      </c>
      <c r="U1782" s="127">
        <v>4.529</v>
      </c>
      <c r="V1782" s="127">
        <v>4.608</v>
      </c>
      <c r="W1782" s="127">
        <v>4.996</v>
      </c>
      <c r="X1782" s="127">
        <v>4.833</v>
      </c>
      <c r="Y1782" s="127">
        <v>4.914</v>
      </c>
      <c r="Z1782" s="127"/>
      <c r="AA1782" s="127"/>
      <c r="AB1782" s="127"/>
      <c r="AC1782" s="127"/>
      <c r="AD1782" s="127"/>
      <c r="AE1782" s="127"/>
      <c r="AF1782" s="9">
        <f t="shared" si="1"/>
        <v>1782</v>
      </c>
    </row>
    <row r="1783" ht="15.75" customHeight="1">
      <c r="A1783" s="116">
        <v>43123.0</v>
      </c>
      <c r="B1783" s="126">
        <v>3.289</v>
      </c>
      <c r="C1783" s="127">
        <v>3.094</v>
      </c>
      <c r="D1783" s="127">
        <v>3.192</v>
      </c>
      <c r="E1783" s="128">
        <v>3.444</v>
      </c>
      <c r="F1783" s="127">
        <v>3.338</v>
      </c>
      <c r="G1783" s="128">
        <v>3.391</v>
      </c>
      <c r="H1783" s="127">
        <v>3.581</v>
      </c>
      <c r="I1783" s="128">
        <v>3.493</v>
      </c>
      <c r="J1783" s="127">
        <v>3.537</v>
      </c>
      <c r="K1783" s="128">
        <v>3.74</v>
      </c>
      <c r="L1783" s="127">
        <v>3.613</v>
      </c>
      <c r="M1783" s="128">
        <v>3.676</v>
      </c>
      <c r="N1783" s="127">
        <v>3.899</v>
      </c>
      <c r="O1783" s="128">
        <v>3.732</v>
      </c>
      <c r="P1783" s="127">
        <v>3.816</v>
      </c>
      <c r="Q1783" s="128">
        <v>4.076</v>
      </c>
      <c r="R1783" s="127">
        <v>3.953</v>
      </c>
      <c r="S1783" s="127">
        <v>4.014</v>
      </c>
      <c r="T1783" s="127">
        <v>4.726</v>
      </c>
      <c r="U1783" s="127">
        <v>4.569</v>
      </c>
      <c r="V1783" s="127">
        <v>4.647</v>
      </c>
      <c r="W1783" s="127">
        <v>5.031</v>
      </c>
      <c r="X1783" s="127">
        <v>4.87</v>
      </c>
      <c r="Y1783" s="127">
        <v>4.951</v>
      </c>
      <c r="Z1783" s="127"/>
      <c r="AA1783" s="127"/>
      <c r="AB1783" s="127"/>
      <c r="AC1783" s="127"/>
      <c r="AD1783" s="127"/>
      <c r="AE1783" s="127"/>
      <c r="AF1783" s="9">
        <f t="shared" si="1"/>
        <v>1783</v>
      </c>
    </row>
    <row r="1784" ht="15.75" customHeight="1">
      <c r="A1784" s="116">
        <v>43122.0</v>
      </c>
      <c r="B1784" s="126">
        <v>3.302</v>
      </c>
      <c r="C1784" s="127">
        <v>3.118</v>
      </c>
      <c r="D1784" s="127">
        <v>3.21</v>
      </c>
      <c r="E1784" s="128">
        <v>3.467</v>
      </c>
      <c r="F1784" s="127">
        <v>3.333</v>
      </c>
      <c r="G1784" s="128">
        <v>3.4</v>
      </c>
      <c r="H1784" s="127">
        <v>3.593</v>
      </c>
      <c r="I1784" s="128">
        <v>3.492</v>
      </c>
      <c r="J1784" s="127">
        <v>3.543</v>
      </c>
      <c r="K1784" s="128">
        <v>3.753</v>
      </c>
      <c r="L1784" s="127">
        <v>3.62</v>
      </c>
      <c r="M1784" s="128">
        <v>3.686</v>
      </c>
      <c r="N1784" s="127">
        <v>3.912</v>
      </c>
      <c r="O1784" s="128">
        <v>3.748</v>
      </c>
      <c r="P1784" s="127">
        <v>3.83</v>
      </c>
      <c r="Q1784" s="128">
        <v>4.091</v>
      </c>
      <c r="R1784" s="127">
        <v>3.967</v>
      </c>
      <c r="S1784" s="127">
        <v>4.029</v>
      </c>
      <c r="T1784" s="127">
        <v>4.734</v>
      </c>
      <c r="U1784" s="127">
        <v>4.579</v>
      </c>
      <c r="V1784" s="127">
        <v>4.657</v>
      </c>
      <c r="W1784" s="127">
        <v>5.056</v>
      </c>
      <c r="X1784" s="127">
        <v>4.906</v>
      </c>
      <c r="Y1784" s="127">
        <v>4.981</v>
      </c>
      <c r="Z1784" s="127"/>
      <c r="AA1784" s="127"/>
      <c r="AB1784" s="127"/>
      <c r="AC1784" s="127"/>
      <c r="AD1784" s="127"/>
      <c r="AE1784" s="127"/>
      <c r="AF1784" s="9">
        <f t="shared" si="1"/>
        <v>1784</v>
      </c>
    </row>
    <row r="1785" ht="15.75" customHeight="1">
      <c r="A1785" s="116">
        <v>43119.0</v>
      </c>
      <c r="B1785" s="126">
        <v>3.339</v>
      </c>
      <c r="C1785" s="127">
        <v>3.111</v>
      </c>
      <c r="D1785" s="127">
        <v>3.225</v>
      </c>
      <c r="E1785" s="128">
        <v>3.511</v>
      </c>
      <c r="F1785" s="127">
        <v>3.333</v>
      </c>
      <c r="G1785" s="128">
        <v>3.422</v>
      </c>
      <c r="H1785" s="127">
        <v>3.622</v>
      </c>
      <c r="I1785" s="128">
        <v>3.488</v>
      </c>
      <c r="J1785" s="127">
        <v>3.555</v>
      </c>
      <c r="K1785" s="128">
        <v>3.767</v>
      </c>
      <c r="L1785" s="127">
        <v>3.619</v>
      </c>
      <c r="M1785" s="128">
        <v>3.693</v>
      </c>
      <c r="N1785" s="127">
        <v>3.911</v>
      </c>
      <c r="O1785" s="128">
        <v>3.751</v>
      </c>
      <c r="P1785" s="127">
        <v>3.831</v>
      </c>
      <c r="Q1785" s="128">
        <v>4.113</v>
      </c>
      <c r="R1785" s="127">
        <v>3.983</v>
      </c>
      <c r="S1785" s="127">
        <v>4.048</v>
      </c>
      <c r="T1785" s="127">
        <v>4.75</v>
      </c>
      <c r="U1785" s="127">
        <v>4.596</v>
      </c>
      <c r="V1785" s="127">
        <v>4.673</v>
      </c>
      <c r="W1785" s="127">
        <v>5.084</v>
      </c>
      <c r="X1785" s="127">
        <v>4.946</v>
      </c>
      <c r="Y1785" s="127">
        <v>5.015</v>
      </c>
      <c r="Z1785" s="127"/>
      <c r="AA1785" s="127"/>
      <c r="AB1785" s="127"/>
      <c r="AC1785" s="127"/>
      <c r="AD1785" s="127"/>
      <c r="AE1785" s="127"/>
      <c r="AF1785" s="9">
        <f t="shared" si="1"/>
        <v>1785</v>
      </c>
    </row>
    <row r="1786" ht="15.75" customHeight="1">
      <c r="A1786" s="116">
        <v>43118.0</v>
      </c>
      <c r="B1786" s="126">
        <v>3.326</v>
      </c>
      <c r="C1786" s="127">
        <v>3.111</v>
      </c>
      <c r="D1786" s="127">
        <v>3.218</v>
      </c>
      <c r="E1786" s="128">
        <v>3.531</v>
      </c>
      <c r="F1786" s="127">
        <v>3.364</v>
      </c>
      <c r="G1786" s="128">
        <v>3.448</v>
      </c>
      <c r="H1786" s="127">
        <v>3.614</v>
      </c>
      <c r="I1786" s="128">
        <v>3.491</v>
      </c>
      <c r="J1786" s="127">
        <v>3.553</v>
      </c>
      <c r="K1786" s="128">
        <v>3.778</v>
      </c>
      <c r="L1786" s="127">
        <v>3.628</v>
      </c>
      <c r="M1786" s="128">
        <v>3.703</v>
      </c>
      <c r="N1786" s="127">
        <v>3.942</v>
      </c>
      <c r="O1786" s="128">
        <v>3.764</v>
      </c>
      <c r="P1786" s="127">
        <v>3.853</v>
      </c>
      <c r="Q1786" s="128">
        <v>4.148</v>
      </c>
      <c r="R1786" s="127">
        <v>4.02</v>
      </c>
      <c r="S1786" s="127">
        <v>4.084</v>
      </c>
      <c r="T1786" s="127">
        <v>4.761</v>
      </c>
      <c r="U1786" s="127">
        <v>4.618</v>
      </c>
      <c r="V1786" s="127">
        <v>4.689</v>
      </c>
      <c r="W1786" s="127">
        <v>5.109</v>
      </c>
      <c r="X1786" s="127">
        <v>4.981</v>
      </c>
      <c r="Y1786" s="127">
        <v>5.045</v>
      </c>
      <c r="Z1786" s="127"/>
      <c r="AA1786" s="127"/>
      <c r="AB1786" s="127"/>
      <c r="AC1786" s="127"/>
      <c r="AD1786" s="127"/>
      <c r="AE1786" s="127"/>
      <c r="AF1786" s="9">
        <f t="shared" si="1"/>
        <v>1786</v>
      </c>
    </row>
    <row r="1787" ht="15.75" customHeight="1">
      <c r="A1787" s="116">
        <v>43117.0</v>
      </c>
      <c r="B1787" s="126">
        <v>3.424</v>
      </c>
      <c r="C1787" s="127">
        <v>3.24</v>
      </c>
      <c r="D1787" s="127">
        <v>3.332</v>
      </c>
      <c r="E1787" s="128">
        <v>3.598</v>
      </c>
      <c r="F1787" s="127">
        <v>3.444</v>
      </c>
      <c r="G1787" s="128">
        <v>3.521</v>
      </c>
      <c r="H1787" s="127">
        <v>3.708</v>
      </c>
      <c r="I1787" s="128">
        <v>3.559</v>
      </c>
      <c r="J1787" s="127">
        <v>3.633</v>
      </c>
      <c r="K1787" s="128">
        <v>3.856</v>
      </c>
      <c r="L1787" s="127">
        <v>3.693</v>
      </c>
      <c r="M1787" s="128">
        <v>3.774</v>
      </c>
      <c r="N1787" s="127">
        <v>4.003</v>
      </c>
      <c r="O1787" s="128">
        <v>3.828</v>
      </c>
      <c r="P1787" s="127">
        <v>3.916</v>
      </c>
      <c r="Q1787" s="128">
        <v>4.261</v>
      </c>
      <c r="R1787" s="127">
        <v>4.156</v>
      </c>
      <c r="S1787" s="127">
        <v>4.208</v>
      </c>
      <c r="T1787" s="127">
        <v>4.83</v>
      </c>
      <c r="U1787" s="127">
        <v>4.694</v>
      </c>
      <c r="V1787" s="127">
        <v>4.762</v>
      </c>
      <c r="W1787" s="127">
        <v>5.176</v>
      </c>
      <c r="X1787" s="127">
        <v>5.022</v>
      </c>
      <c r="Y1787" s="127">
        <v>5.099</v>
      </c>
      <c r="Z1787" s="127"/>
      <c r="AA1787" s="127"/>
      <c r="AB1787" s="127"/>
      <c r="AC1787" s="127"/>
      <c r="AD1787" s="127"/>
      <c r="AE1787" s="127"/>
      <c r="AF1787" s="9">
        <f t="shared" si="1"/>
        <v>1787</v>
      </c>
    </row>
    <row r="1788" ht="15.75" customHeight="1">
      <c r="A1788" s="116">
        <v>43116.0</v>
      </c>
      <c r="B1788" s="126">
        <v>3.438</v>
      </c>
      <c r="C1788" s="127">
        <v>3.296</v>
      </c>
      <c r="D1788" s="127">
        <v>3.367</v>
      </c>
      <c r="E1788" s="128">
        <v>3.596</v>
      </c>
      <c r="F1788" s="127">
        <v>3.456</v>
      </c>
      <c r="G1788" s="128">
        <v>3.526</v>
      </c>
      <c r="H1788" s="127">
        <v>3.732</v>
      </c>
      <c r="I1788" s="128">
        <v>3.614</v>
      </c>
      <c r="J1788" s="127">
        <v>3.673</v>
      </c>
      <c r="K1788" s="128">
        <v>3.878</v>
      </c>
      <c r="L1788" s="127">
        <v>3.737</v>
      </c>
      <c r="M1788" s="128">
        <v>3.808</v>
      </c>
      <c r="N1788" s="127">
        <v>4.024</v>
      </c>
      <c r="O1788" s="128">
        <v>3.859</v>
      </c>
      <c r="P1788" s="127">
        <v>3.942</v>
      </c>
      <c r="Q1788" s="128">
        <v>4.33</v>
      </c>
      <c r="R1788" s="127">
        <v>4.177</v>
      </c>
      <c r="S1788" s="127">
        <v>4.253</v>
      </c>
      <c r="T1788" s="127">
        <v>4.917</v>
      </c>
      <c r="U1788" s="127">
        <v>4.78</v>
      </c>
      <c r="V1788" s="127">
        <v>4.848</v>
      </c>
      <c r="W1788" s="127">
        <v>5.322</v>
      </c>
      <c r="X1788" s="127">
        <v>5.122</v>
      </c>
      <c r="Y1788" s="127">
        <v>5.222</v>
      </c>
      <c r="Z1788" s="127"/>
      <c r="AA1788" s="127"/>
      <c r="AB1788" s="127"/>
      <c r="AC1788" s="127"/>
      <c r="AD1788" s="127"/>
      <c r="AE1788" s="127"/>
      <c r="AF1788" s="9">
        <f t="shared" si="1"/>
        <v>1788</v>
      </c>
    </row>
    <row r="1789" ht="15.75" customHeight="1">
      <c r="A1789" s="116">
        <v>43115.0</v>
      </c>
      <c r="B1789" s="126">
        <v>3.511</v>
      </c>
      <c r="C1789" s="127">
        <v>3.3</v>
      </c>
      <c r="D1789" s="127">
        <v>3.406</v>
      </c>
      <c r="E1789" s="128">
        <v>3.661</v>
      </c>
      <c r="F1789" s="127">
        <v>3.483</v>
      </c>
      <c r="G1789" s="128">
        <v>3.572</v>
      </c>
      <c r="H1789" s="127">
        <v>3.778</v>
      </c>
      <c r="I1789" s="128">
        <v>3.614</v>
      </c>
      <c r="J1789" s="127">
        <v>3.696</v>
      </c>
      <c r="K1789" s="128">
        <v>3.913</v>
      </c>
      <c r="L1789" s="127">
        <v>3.742</v>
      </c>
      <c r="M1789" s="128">
        <v>3.828</v>
      </c>
      <c r="N1789" s="127">
        <v>4.049</v>
      </c>
      <c r="O1789" s="128">
        <v>3.869</v>
      </c>
      <c r="P1789" s="127">
        <v>3.959</v>
      </c>
      <c r="Q1789" s="128">
        <v>4.328</v>
      </c>
      <c r="R1789" s="127">
        <v>4.189</v>
      </c>
      <c r="S1789" s="127">
        <v>4.258</v>
      </c>
      <c r="T1789" s="127">
        <v>4.89</v>
      </c>
      <c r="U1789" s="127">
        <v>4.74</v>
      </c>
      <c r="V1789" s="127">
        <v>4.815</v>
      </c>
      <c r="W1789" s="127">
        <v>5.256</v>
      </c>
      <c r="X1789" s="127">
        <v>5.068</v>
      </c>
      <c r="Y1789" s="127">
        <v>5.162</v>
      </c>
      <c r="Z1789" s="127"/>
      <c r="AA1789" s="127"/>
      <c r="AB1789" s="127"/>
      <c r="AC1789" s="127"/>
      <c r="AD1789" s="127"/>
      <c r="AE1789" s="127"/>
      <c r="AF1789" s="9">
        <f t="shared" si="1"/>
        <v>1789</v>
      </c>
    </row>
    <row r="1790" ht="15.75" customHeight="1">
      <c r="A1790" s="116">
        <v>43112.0</v>
      </c>
      <c r="B1790" s="126">
        <v>3.433</v>
      </c>
      <c r="C1790" s="127">
        <v>3.186</v>
      </c>
      <c r="D1790" s="127">
        <v>3.309</v>
      </c>
      <c r="E1790" s="128">
        <v>3.552</v>
      </c>
      <c r="F1790" s="127">
        <v>3.381</v>
      </c>
      <c r="G1790" s="128">
        <v>3.467</v>
      </c>
      <c r="H1790" s="127">
        <v>3.691</v>
      </c>
      <c r="I1790" s="128">
        <v>3.523</v>
      </c>
      <c r="J1790" s="127">
        <v>3.607</v>
      </c>
      <c r="K1790" s="128">
        <v>3.858</v>
      </c>
      <c r="L1790" s="127">
        <v>3.686</v>
      </c>
      <c r="M1790" s="128">
        <v>3.772</v>
      </c>
      <c r="N1790" s="127">
        <v>4.026</v>
      </c>
      <c r="O1790" s="128">
        <v>3.849</v>
      </c>
      <c r="P1790" s="127">
        <v>3.937</v>
      </c>
      <c r="Q1790" s="128">
        <v>4.289</v>
      </c>
      <c r="R1790" s="127">
        <v>4.106</v>
      </c>
      <c r="S1790" s="127">
        <v>4.197</v>
      </c>
      <c r="T1790" s="127">
        <v>4.901</v>
      </c>
      <c r="U1790" s="127">
        <v>4.71</v>
      </c>
      <c r="V1790" s="127">
        <v>4.806</v>
      </c>
      <c r="W1790" s="127">
        <v>5.224</v>
      </c>
      <c r="X1790" s="127">
        <v>5.044</v>
      </c>
      <c r="Y1790" s="127">
        <v>5.134</v>
      </c>
      <c r="Z1790" s="127"/>
      <c r="AA1790" s="127"/>
      <c r="AB1790" s="127"/>
      <c r="AC1790" s="127"/>
      <c r="AD1790" s="127"/>
      <c r="AE1790" s="127"/>
      <c r="AF1790" s="9">
        <f t="shared" si="1"/>
        <v>1790</v>
      </c>
    </row>
    <row r="1791" ht="15.75" customHeight="1">
      <c r="A1791" s="116">
        <v>43111.0</v>
      </c>
      <c r="B1791" s="126">
        <v>3.372</v>
      </c>
      <c r="C1791" s="127">
        <v>3.183</v>
      </c>
      <c r="D1791" s="127">
        <v>3.278</v>
      </c>
      <c r="E1791" s="128">
        <v>3.472</v>
      </c>
      <c r="F1791" s="127">
        <v>3.294</v>
      </c>
      <c r="G1791" s="128">
        <v>3.383</v>
      </c>
      <c r="H1791" s="127">
        <v>3.578</v>
      </c>
      <c r="I1791" s="128">
        <v>3.419</v>
      </c>
      <c r="J1791" s="127">
        <v>3.498</v>
      </c>
      <c r="K1791" s="128">
        <v>3.793</v>
      </c>
      <c r="L1791" s="127">
        <v>3.62</v>
      </c>
      <c r="M1791" s="128">
        <v>3.706</v>
      </c>
      <c r="N1791" s="127">
        <v>4.008</v>
      </c>
      <c r="O1791" s="128">
        <v>3.821</v>
      </c>
      <c r="P1791" s="127">
        <v>3.914</v>
      </c>
      <c r="Q1791" s="128">
        <v>4.286</v>
      </c>
      <c r="R1791" s="127">
        <v>4.113</v>
      </c>
      <c r="S1791" s="127">
        <v>4.199</v>
      </c>
      <c r="T1791" s="127">
        <v>4.878</v>
      </c>
      <c r="U1791" s="127">
        <v>4.713</v>
      </c>
      <c r="V1791" s="127">
        <v>4.796</v>
      </c>
      <c r="W1791" s="127">
        <v>5.214</v>
      </c>
      <c r="X1791" s="127">
        <v>5.05</v>
      </c>
      <c r="Y1791" s="127">
        <v>5.132</v>
      </c>
      <c r="Z1791" s="127"/>
      <c r="AA1791" s="127"/>
      <c r="AB1791" s="127"/>
      <c r="AC1791" s="127"/>
      <c r="AD1791" s="127"/>
      <c r="AE1791" s="127"/>
      <c r="AF1791" s="9">
        <f t="shared" si="1"/>
        <v>1791</v>
      </c>
    </row>
    <row r="1792" ht="15.75" customHeight="1">
      <c r="A1792" s="116">
        <v>43110.0</v>
      </c>
      <c r="B1792" s="126">
        <v>3.466</v>
      </c>
      <c r="C1792" s="127">
        <v>3.262</v>
      </c>
      <c r="D1792" s="127">
        <v>3.364</v>
      </c>
      <c r="E1792" s="128">
        <v>3.591</v>
      </c>
      <c r="F1792" s="127">
        <v>3.438</v>
      </c>
      <c r="G1792" s="128">
        <v>3.514</v>
      </c>
      <c r="H1792" s="127">
        <v>3.711</v>
      </c>
      <c r="I1792" s="128">
        <v>3.558</v>
      </c>
      <c r="J1792" s="127">
        <v>3.634</v>
      </c>
      <c r="K1792" s="128">
        <v>3.933</v>
      </c>
      <c r="L1792" s="127">
        <v>3.766</v>
      </c>
      <c r="M1792" s="128">
        <v>3.849</v>
      </c>
      <c r="N1792" s="127">
        <v>4.156</v>
      </c>
      <c r="O1792" s="128">
        <v>3.973</v>
      </c>
      <c r="P1792" s="127">
        <v>4.064</v>
      </c>
      <c r="Q1792" s="128">
        <v>4.522</v>
      </c>
      <c r="R1792" s="127">
        <v>4.283</v>
      </c>
      <c r="S1792" s="127">
        <v>4.403</v>
      </c>
      <c r="T1792" s="127">
        <v>5.193</v>
      </c>
      <c r="U1792" s="127">
        <v>5.013</v>
      </c>
      <c r="V1792" s="127">
        <v>5.103</v>
      </c>
      <c r="W1792" s="127">
        <v>5.576</v>
      </c>
      <c r="X1792" s="127">
        <v>5.353</v>
      </c>
      <c r="Y1792" s="127">
        <v>5.464</v>
      </c>
      <c r="Z1792" s="127"/>
      <c r="AA1792" s="127"/>
      <c r="AB1792" s="127"/>
      <c r="AC1792" s="127"/>
      <c r="AD1792" s="127"/>
      <c r="AE1792" s="127"/>
      <c r="AF1792" s="9">
        <f t="shared" si="1"/>
        <v>1792</v>
      </c>
    </row>
    <row r="1793" ht="15.75" customHeight="1">
      <c r="A1793" s="116">
        <v>43109.0</v>
      </c>
      <c r="B1793" s="126">
        <v>3.528</v>
      </c>
      <c r="C1793" s="127">
        <v>3.333</v>
      </c>
      <c r="D1793" s="127">
        <v>3.431</v>
      </c>
      <c r="E1793" s="128">
        <v>3.683</v>
      </c>
      <c r="F1793" s="127">
        <v>3.506</v>
      </c>
      <c r="G1793" s="128">
        <v>3.594</v>
      </c>
      <c r="H1793" s="127">
        <v>3.819</v>
      </c>
      <c r="I1793" s="128">
        <v>3.654</v>
      </c>
      <c r="J1793" s="127">
        <v>3.737</v>
      </c>
      <c r="K1793" s="128">
        <v>4.043</v>
      </c>
      <c r="L1793" s="127">
        <v>3.888</v>
      </c>
      <c r="M1793" s="128">
        <v>3.966</v>
      </c>
      <c r="N1793" s="127">
        <v>4.268</v>
      </c>
      <c r="O1793" s="128">
        <v>4.122</v>
      </c>
      <c r="P1793" s="127">
        <v>4.195</v>
      </c>
      <c r="Q1793" s="128">
        <v>4.628</v>
      </c>
      <c r="R1793" s="127">
        <v>4.419</v>
      </c>
      <c r="S1793" s="127">
        <v>4.523</v>
      </c>
      <c r="T1793" s="127">
        <v>5.257</v>
      </c>
      <c r="U1793" s="127">
        <v>5.052</v>
      </c>
      <c r="V1793" s="127">
        <v>5.154</v>
      </c>
      <c r="W1793" s="127">
        <v>5.626</v>
      </c>
      <c r="X1793" s="127">
        <v>5.461</v>
      </c>
      <c r="Y1793" s="127">
        <v>5.543</v>
      </c>
      <c r="Z1793" s="127"/>
      <c r="AA1793" s="127"/>
      <c r="AB1793" s="127"/>
      <c r="AC1793" s="127"/>
      <c r="AD1793" s="127"/>
      <c r="AE1793" s="127"/>
      <c r="AF1793" s="9">
        <f t="shared" si="1"/>
        <v>1793</v>
      </c>
    </row>
    <row r="1794" ht="15.75" customHeight="1">
      <c r="A1794" s="116">
        <v>43108.0</v>
      </c>
      <c r="B1794" s="126">
        <v>3.618</v>
      </c>
      <c r="C1794" s="127">
        <v>3.444</v>
      </c>
      <c r="D1794" s="127">
        <v>3.531</v>
      </c>
      <c r="E1794" s="128">
        <v>3.744</v>
      </c>
      <c r="F1794" s="127">
        <v>3.586</v>
      </c>
      <c r="G1794" s="128">
        <v>3.665</v>
      </c>
      <c r="H1794" s="127">
        <v>3.934</v>
      </c>
      <c r="I1794" s="128">
        <v>3.771</v>
      </c>
      <c r="J1794" s="127">
        <v>3.853</v>
      </c>
      <c r="K1794" s="128">
        <v>4.118</v>
      </c>
      <c r="L1794" s="127">
        <v>3.972</v>
      </c>
      <c r="M1794" s="128">
        <v>4.045</v>
      </c>
      <c r="N1794" s="127">
        <v>4.302</v>
      </c>
      <c r="O1794" s="128">
        <v>4.173</v>
      </c>
      <c r="P1794" s="127">
        <v>4.238</v>
      </c>
      <c r="Q1794" s="128">
        <v>4.678</v>
      </c>
      <c r="R1794" s="127">
        <v>4.452</v>
      </c>
      <c r="S1794" s="127">
        <v>4.565</v>
      </c>
      <c r="T1794" s="127">
        <v>5.277</v>
      </c>
      <c r="U1794" s="127">
        <v>5.078</v>
      </c>
      <c r="V1794" s="127">
        <v>5.177</v>
      </c>
      <c r="W1794" s="127">
        <v>5.647</v>
      </c>
      <c r="X1794" s="127">
        <v>5.47</v>
      </c>
      <c r="Y1794" s="127">
        <v>5.558</v>
      </c>
      <c r="Z1794" s="127"/>
      <c r="AA1794" s="127"/>
      <c r="AB1794" s="127"/>
      <c r="AC1794" s="127"/>
      <c r="AD1794" s="127"/>
      <c r="AE1794" s="127"/>
      <c r="AF1794" s="9">
        <f t="shared" si="1"/>
        <v>1794</v>
      </c>
    </row>
    <row r="1795" ht="15.75" customHeight="1">
      <c r="A1795" s="116">
        <v>43105.0</v>
      </c>
      <c r="B1795" s="126">
        <v>3.608</v>
      </c>
      <c r="C1795" s="127">
        <v>3.491</v>
      </c>
      <c r="D1795" s="127">
        <v>3.549</v>
      </c>
      <c r="E1795" s="128">
        <v>3.742</v>
      </c>
      <c r="F1795" s="127">
        <v>3.626</v>
      </c>
      <c r="G1795" s="128">
        <v>3.684</v>
      </c>
      <c r="H1795" s="127">
        <v>3.933</v>
      </c>
      <c r="I1795" s="128">
        <v>3.827</v>
      </c>
      <c r="J1795" s="127">
        <v>3.88</v>
      </c>
      <c r="K1795" s="128">
        <v>4.143</v>
      </c>
      <c r="L1795" s="127">
        <v>4.016</v>
      </c>
      <c r="M1795" s="128">
        <v>4.079</v>
      </c>
      <c r="N1795" s="127">
        <v>4.352</v>
      </c>
      <c r="O1795" s="128">
        <v>4.204</v>
      </c>
      <c r="P1795" s="127">
        <v>4.278</v>
      </c>
      <c r="Q1795" s="128">
        <v>4.689</v>
      </c>
      <c r="R1795" s="127">
        <v>4.474</v>
      </c>
      <c r="S1795" s="127">
        <v>4.582</v>
      </c>
      <c r="T1795" s="127">
        <v>5.281</v>
      </c>
      <c r="U1795" s="127">
        <v>5.083</v>
      </c>
      <c r="V1795" s="127">
        <v>5.182</v>
      </c>
      <c r="W1795" s="127">
        <v>5.678</v>
      </c>
      <c r="X1795" s="127">
        <v>5.502</v>
      </c>
      <c r="Y1795" s="127">
        <v>5.59</v>
      </c>
      <c r="Z1795" s="127"/>
      <c r="AA1795" s="127"/>
      <c r="AB1795" s="127"/>
      <c r="AC1795" s="127"/>
      <c r="AD1795" s="127"/>
      <c r="AE1795" s="127"/>
      <c r="AF1795" s="9">
        <f t="shared" si="1"/>
        <v>1795</v>
      </c>
    </row>
    <row r="1796" ht="15.75" customHeight="1">
      <c r="A1796" s="116">
        <v>43104.0</v>
      </c>
      <c r="B1796" s="126">
        <v>3.61</v>
      </c>
      <c r="C1796" s="127">
        <v>3.437</v>
      </c>
      <c r="D1796" s="127">
        <v>3.523</v>
      </c>
      <c r="E1796" s="128">
        <v>3.717</v>
      </c>
      <c r="F1796" s="127">
        <v>3.579</v>
      </c>
      <c r="G1796" s="128">
        <v>3.648</v>
      </c>
      <c r="H1796" s="127">
        <v>3.946</v>
      </c>
      <c r="I1796" s="128">
        <v>3.796</v>
      </c>
      <c r="J1796" s="127">
        <v>3.871</v>
      </c>
      <c r="K1796" s="128">
        <v>4.151</v>
      </c>
      <c r="L1796" s="127">
        <v>4.005</v>
      </c>
      <c r="M1796" s="128">
        <v>4.078</v>
      </c>
      <c r="N1796" s="127">
        <v>4.356</v>
      </c>
      <c r="O1796" s="128">
        <v>4.214</v>
      </c>
      <c r="P1796" s="127">
        <v>4.285</v>
      </c>
      <c r="Q1796" s="128">
        <v>4.68</v>
      </c>
      <c r="R1796" s="127">
        <v>4.458</v>
      </c>
      <c r="S1796" s="127">
        <v>4.569</v>
      </c>
      <c r="T1796" s="127">
        <v>5.253</v>
      </c>
      <c r="U1796" s="127">
        <v>5.072</v>
      </c>
      <c r="V1796" s="127">
        <v>5.163</v>
      </c>
      <c r="W1796" s="127">
        <v>5.687</v>
      </c>
      <c r="X1796" s="127">
        <v>5.509</v>
      </c>
      <c r="Y1796" s="127">
        <v>5.598</v>
      </c>
      <c r="Z1796" s="127"/>
      <c r="AA1796" s="127"/>
      <c r="AB1796" s="127"/>
      <c r="AC1796" s="127"/>
      <c r="AD1796" s="127"/>
      <c r="AE1796" s="127"/>
      <c r="AF1796" s="9">
        <f t="shared" si="1"/>
        <v>1796</v>
      </c>
    </row>
    <row r="1797" ht="15.75" customHeight="1">
      <c r="A1797" s="116">
        <v>43103.0</v>
      </c>
      <c r="B1797" s="126">
        <v>3.644</v>
      </c>
      <c r="C1797" s="127">
        <v>3.458</v>
      </c>
      <c r="D1797" s="127">
        <v>3.551</v>
      </c>
      <c r="E1797" s="128">
        <v>3.836</v>
      </c>
      <c r="F1797" s="127">
        <v>3.612</v>
      </c>
      <c r="G1797" s="128">
        <v>3.724</v>
      </c>
      <c r="H1797" s="127">
        <v>4.003</v>
      </c>
      <c r="I1797" s="128">
        <v>3.839</v>
      </c>
      <c r="J1797" s="127">
        <v>3.921</v>
      </c>
      <c r="K1797" s="128">
        <v>4.193</v>
      </c>
      <c r="L1797" s="127">
        <v>4.017</v>
      </c>
      <c r="M1797" s="128">
        <v>4.105</v>
      </c>
      <c r="N1797" s="127">
        <v>4.383</v>
      </c>
      <c r="O1797" s="128">
        <v>4.194</v>
      </c>
      <c r="P1797" s="127">
        <v>4.289</v>
      </c>
      <c r="Q1797" s="128">
        <v>4.656</v>
      </c>
      <c r="R1797" s="127">
        <v>4.428</v>
      </c>
      <c r="S1797" s="127">
        <v>4.542</v>
      </c>
      <c r="T1797" s="127">
        <v>5.209</v>
      </c>
      <c r="U1797" s="127">
        <v>5.048</v>
      </c>
      <c r="V1797" s="127">
        <v>5.128</v>
      </c>
      <c r="W1797" s="127">
        <v>5.687</v>
      </c>
      <c r="X1797" s="127">
        <v>5.498</v>
      </c>
      <c r="Y1797" s="127">
        <v>5.592</v>
      </c>
      <c r="Z1797" s="127"/>
      <c r="AA1797" s="127"/>
      <c r="AB1797" s="127"/>
      <c r="AC1797" s="127"/>
      <c r="AD1797" s="127"/>
      <c r="AE1797" s="127"/>
      <c r="AF1797" s="9">
        <f t="shared" si="1"/>
        <v>1797</v>
      </c>
    </row>
    <row r="1798" ht="15.75" customHeight="1">
      <c r="A1798" s="116">
        <v>43102.0</v>
      </c>
      <c r="B1798" s="126">
        <v>3.66</v>
      </c>
      <c r="C1798" s="127">
        <v>3.443</v>
      </c>
      <c r="D1798" s="127">
        <v>3.552</v>
      </c>
      <c r="E1798" s="128">
        <v>3.84</v>
      </c>
      <c r="F1798" s="127">
        <v>3.621</v>
      </c>
      <c r="G1798" s="128">
        <v>3.731</v>
      </c>
      <c r="H1798" s="127">
        <v>4.0</v>
      </c>
      <c r="I1798" s="128">
        <v>3.801</v>
      </c>
      <c r="J1798" s="127">
        <v>3.901</v>
      </c>
      <c r="K1798" s="128">
        <v>4.189</v>
      </c>
      <c r="L1798" s="127">
        <v>3.998</v>
      </c>
      <c r="M1798" s="128">
        <v>4.093</v>
      </c>
      <c r="N1798" s="127">
        <v>4.378</v>
      </c>
      <c r="O1798" s="128">
        <v>4.194</v>
      </c>
      <c r="P1798" s="127">
        <v>4.286</v>
      </c>
      <c r="Q1798" s="128">
        <v>4.661</v>
      </c>
      <c r="R1798" s="127">
        <v>4.433</v>
      </c>
      <c r="S1798" s="127">
        <v>4.547</v>
      </c>
      <c r="T1798" s="127">
        <v>5.209</v>
      </c>
      <c r="U1798" s="127">
        <v>5.048</v>
      </c>
      <c r="V1798" s="127">
        <v>5.128</v>
      </c>
      <c r="W1798" s="127">
        <v>5.692</v>
      </c>
      <c r="X1798" s="127">
        <v>5.498</v>
      </c>
      <c r="Y1798" s="127">
        <v>5.595</v>
      </c>
      <c r="Z1798" s="127"/>
      <c r="AA1798" s="127"/>
      <c r="AB1798" s="127"/>
      <c r="AC1798" s="127"/>
      <c r="AD1798" s="127"/>
      <c r="AE1798" s="127"/>
      <c r="AF1798" s="9">
        <f t="shared" si="1"/>
        <v>1798</v>
      </c>
    </row>
    <row r="1799" ht="15.75" customHeight="1">
      <c r="A1799" s="116">
        <v>43098.0</v>
      </c>
      <c r="B1799" s="126">
        <v>3.682</v>
      </c>
      <c r="C1799" s="127">
        <v>3.464</v>
      </c>
      <c r="D1799" s="127">
        <v>3.573</v>
      </c>
      <c r="E1799" s="128">
        <v>3.923</v>
      </c>
      <c r="F1799" s="127">
        <v>3.701</v>
      </c>
      <c r="G1799" s="128">
        <v>3.812</v>
      </c>
      <c r="H1799" s="127">
        <v>4.03</v>
      </c>
      <c r="I1799" s="128">
        <v>3.8</v>
      </c>
      <c r="J1799" s="127">
        <v>3.915</v>
      </c>
      <c r="K1799" s="128">
        <v>4.198</v>
      </c>
      <c r="L1799" s="127">
        <v>4.003</v>
      </c>
      <c r="M1799" s="128">
        <v>4.101</v>
      </c>
      <c r="N1799" s="127">
        <v>4.367</v>
      </c>
      <c r="O1799" s="128">
        <v>4.206</v>
      </c>
      <c r="P1799" s="127">
        <v>4.286</v>
      </c>
      <c r="Q1799" s="128">
        <v>4.633</v>
      </c>
      <c r="R1799" s="127">
        <v>4.428</v>
      </c>
      <c r="S1799" s="127">
        <v>4.531</v>
      </c>
      <c r="T1799" s="127">
        <v>5.224</v>
      </c>
      <c r="U1799" s="127">
        <v>5.063</v>
      </c>
      <c r="V1799" s="127">
        <v>5.144</v>
      </c>
      <c r="W1799" s="127">
        <v>5.692</v>
      </c>
      <c r="X1799" s="127">
        <v>5.509</v>
      </c>
      <c r="Y1799" s="127">
        <v>5.601</v>
      </c>
      <c r="Z1799" s="127"/>
      <c r="AA1799" s="127"/>
      <c r="AB1799" s="127"/>
      <c r="AC1799" s="127"/>
      <c r="AD1799" s="127"/>
      <c r="AE1799" s="127"/>
      <c r="AF1799" s="9">
        <f t="shared" si="1"/>
        <v>1799</v>
      </c>
    </row>
    <row r="1800" ht="15.75" customHeight="1">
      <c r="A1800" s="116">
        <v>43097.0</v>
      </c>
      <c r="B1800" s="126">
        <v>3.694</v>
      </c>
      <c r="C1800" s="127">
        <v>3.428</v>
      </c>
      <c r="D1800" s="127">
        <v>3.561</v>
      </c>
      <c r="E1800" s="128">
        <v>3.811</v>
      </c>
      <c r="F1800" s="127">
        <v>3.578</v>
      </c>
      <c r="G1800" s="128">
        <v>3.694</v>
      </c>
      <c r="H1800" s="127">
        <v>3.978</v>
      </c>
      <c r="I1800" s="128">
        <v>3.73</v>
      </c>
      <c r="J1800" s="127">
        <v>3.854</v>
      </c>
      <c r="K1800" s="128">
        <v>4.163</v>
      </c>
      <c r="L1800" s="127">
        <v>3.953</v>
      </c>
      <c r="M1800" s="128">
        <v>4.058</v>
      </c>
      <c r="N1800" s="127">
        <v>4.348</v>
      </c>
      <c r="O1800" s="128">
        <v>4.176</v>
      </c>
      <c r="P1800" s="127">
        <v>4.262</v>
      </c>
      <c r="Q1800" s="128">
        <v>4.617</v>
      </c>
      <c r="R1800" s="127">
        <v>4.4</v>
      </c>
      <c r="S1800" s="127">
        <v>4.508</v>
      </c>
      <c r="T1800" s="127">
        <v>5.194</v>
      </c>
      <c r="U1800" s="127">
        <v>5.037</v>
      </c>
      <c r="V1800" s="127">
        <v>5.116</v>
      </c>
      <c r="W1800" s="127">
        <v>5.681</v>
      </c>
      <c r="X1800" s="127">
        <v>5.487</v>
      </c>
      <c r="Y1800" s="127">
        <v>5.584</v>
      </c>
      <c r="Z1800" s="127"/>
      <c r="AA1800" s="127"/>
      <c r="AB1800" s="127"/>
      <c r="AC1800" s="127"/>
      <c r="AD1800" s="127"/>
      <c r="AE1800" s="127"/>
      <c r="AF1800" s="9">
        <f t="shared" si="1"/>
        <v>1800</v>
      </c>
    </row>
    <row r="1801" ht="15.75" customHeight="1">
      <c r="A1801" s="116">
        <v>43096.0</v>
      </c>
      <c r="B1801" s="126">
        <v>3.533</v>
      </c>
      <c r="C1801" s="127">
        <v>3.333</v>
      </c>
      <c r="D1801" s="127">
        <v>3.433</v>
      </c>
      <c r="E1801" s="128">
        <v>3.676</v>
      </c>
      <c r="F1801" s="127">
        <v>3.431</v>
      </c>
      <c r="G1801" s="128">
        <v>3.553</v>
      </c>
      <c r="H1801" s="127">
        <v>3.881</v>
      </c>
      <c r="I1801" s="128">
        <v>3.676</v>
      </c>
      <c r="J1801" s="127">
        <v>3.778</v>
      </c>
      <c r="K1801" s="128">
        <v>4.131</v>
      </c>
      <c r="L1801" s="127">
        <v>3.92</v>
      </c>
      <c r="M1801" s="128">
        <v>4.026</v>
      </c>
      <c r="N1801" s="127">
        <v>4.381</v>
      </c>
      <c r="O1801" s="128">
        <v>4.164</v>
      </c>
      <c r="P1801" s="127">
        <v>4.273</v>
      </c>
      <c r="Q1801" s="128">
        <v>4.628</v>
      </c>
      <c r="R1801" s="127">
        <v>4.433</v>
      </c>
      <c r="S1801" s="127">
        <v>4.531</v>
      </c>
      <c r="T1801" s="127">
        <v>5.192</v>
      </c>
      <c r="U1801" s="127">
        <v>5.051</v>
      </c>
      <c r="V1801" s="127">
        <v>5.122</v>
      </c>
      <c r="W1801" s="127">
        <v>5.683</v>
      </c>
      <c r="X1801" s="127">
        <v>5.511</v>
      </c>
      <c r="Y1801" s="127">
        <v>5.597</v>
      </c>
      <c r="Z1801" s="127"/>
      <c r="AA1801" s="127"/>
      <c r="AB1801" s="127"/>
      <c r="AC1801" s="127"/>
      <c r="AD1801" s="127"/>
      <c r="AE1801" s="127"/>
      <c r="AF1801" s="9">
        <f t="shared" si="1"/>
        <v>1801</v>
      </c>
    </row>
    <row r="1802" ht="15.75" customHeight="1">
      <c r="A1802" s="116">
        <v>43095.0</v>
      </c>
      <c r="B1802" s="126">
        <v>3.567</v>
      </c>
      <c r="C1802" s="127">
        <v>3.322</v>
      </c>
      <c r="D1802" s="127">
        <v>3.444</v>
      </c>
      <c r="E1802" s="128">
        <v>3.861</v>
      </c>
      <c r="F1802" s="127">
        <v>3.597</v>
      </c>
      <c r="G1802" s="128">
        <v>3.729</v>
      </c>
      <c r="H1802" s="127">
        <v>3.983</v>
      </c>
      <c r="I1802" s="128">
        <v>3.73</v>
      </c>
      <c r="J1802" s="127">
        <v>3.857</v>
      </c>
      <c r="K1802" s="128">
        <v>4.151</v>
      </c>
      <c r="L1802" s="127">
        <v>3.918</v>
      </c>
      <c r="M1802" s="128">
        <v>4.034</v>
      </c>
      <c r="N1802" s="127">
        <v>4.318</v>
      </c>
      <c r="O1802" s="128">
        <v>4.107</v>
      </c>
      <c r="P1802" s="127">
        <v>4.212</v>
      </c>
      <c r="Q1802" s="128">
        <v>4.606</v>
      </c>
      <c r="R1802" s="127">
        <v>4.394</v>
      </c>
      <c r="S1802" s="127">
        <v>4.5</v>
      </c>
      <c r="T1802" s="127">
        <v>5.183</v>
      </c>
      <c r="U1802" s="127">
        <v>5.02</v>
      </c>
      <c r="V1802" s="127">
        <v>5.102</v>
      </c>
      <c r="W1802" s="127">
        <v>5.683</v>
      </c>
      <c r="X1802" s="127">
        <v>5.489</v>
      </c>
      <c r="Y1802" s="127">
        <v>5.586</v>
      </c>
      <c r="Z1802" s="127"/>
      <c r="AA1802" s="127"/>
      <c r="AB1802" s="127"/>
      <c r="AC1802" s="127"/>
      <c r="AD1802" s="127"/>
      <c r="AE1802" s="127"/>
      <c r="AF1802" s="9">
        <f t="shared" si="1"/>
        <v>1802</v>
      </c>
    </row>
    <row r="1803" ht="15.75" customHeight="1">
      <c r="A1803" s="116">
        <v>43094.0</v>
      </c>
      <c r="B1803" s="126">
        <v>3.196</v>
      </c>
      <c r="C1803" s="127">
        <v>3.022</v>
      </c>
      <c r="D1803" s="127">
        <v>3.109</v>
      </c>
      <c r="E1803" s="128">
        <v>3.417</v>
      </c>
      <c r="F1803" s="127">
        <v>3.226</v>
      </c>
      <c r="G1803" s="128">
        <v>3.321</v>
      </c>
      <c r="H1803" s="127">
        <v>3.689</v>
      </c>
      <c r="I1803" s="128">
        <v>3.544</v>
      </c>
      <c r="J1803" s="127">
        <v>3.617</v>
      </c>
      <c r="K1803" s="128">
        <v>3.982</v>
      </c>
      <c r="L1803" s="127">
        <v>3.798</v>
      </c>
      <c r="M1803" s="128">
        <v>3.89</v>
      </c>
      <c r="N1803" s="127">
        <v>4.274</v>
      </c>
      <c r="O1803" s="128">
        <v>4.052</v>
      </c>
      <c r="P1803" s="127">
        <v>4.163</v>
      </c>
      <c r="Q1803" s="128">
        <v>4.581</v>
      </c>
      <c r="R1803" s="127">
        <v>4.381</v>
      </c>
      <c r="S1803" s="127">
        <v>4.481</v>
      </c>
      <c r="T1803" s="127">
        <v>5.167</v>
      </c>
      <c r="U1803" s="127">
        <v>5.02</v>
      </c>
      <c r="V1803" s="127">
        <v>5.093</v>
      </c>
      <c r="W1803" s="127">
        <v>5.667</v>
      </c>
      <c r="X1803" s="127">
        <v>5.461</v>
      </c>
      <c r="Y1803" s="127">
        <v>5.564</v>
      </c>
      <c r="Z1803" s="127"/>
      <c r="AA1803" s="127"/>
      <c r="AB1803" s="127"/>
      <c r="AC1803" s="127"/>
      <c r="AD1803" s="127"/>
      <c r="AE1803" s="127"/>
      <c r="AF1803" s="9">
        <f t="shared" si="1"/>
        <v>1803</v>
      </c>
    </row>
    <row r="1804" ht="15.75" customHeight="1">
      <c r="A1804" s="116">
        <v>43091.0</v>
      </c>
      <c r="B1804" s="126">
        <v>3.238</v>
      </c>
      <c r="C1804" s="127">
        <v>3.032</v>
      </c>
      <c r="D1804" s="127">
        <v>3.135</v>
      </c>
      <c r="E1804" s="128">
        <v>3.442</v>
      </c>
      <c r="F1804" s="127">
        <v>3.209</v>
      </c>
      <c r="G1804" s="128">
        <v>3.326</v>
      </c>
      <c r="H1804" s="127">
        <v>3.77</v>
      </c>
      <c r="I1804" s="128">
        <v>3.528</v>
      </c>
      <c r="J1804" s="127">
        <v>3.649</v>
      </c>
      <c r="K1804" s="128">
        <v>4.028</v>
      </c>
      <c r="L1804" s="127">
        <v>3.798</v>
      </c>
      <c r="M1804" s="128">
        <v>3.913</v>
      </c>
      <c r="N1804" s="127">
        <v>4.286</v>
      </c>
      <c r="O1804" s="128">
        <v>4.069</v>
      </c>
      <c r="P1804" s="127">
        <v>4.177</v>
      </c>
      <c r="Q1804" s="128">
        <v>4.603</v>
      </c>
      <c r="R1804" s="127">
        <v>4.403</v>
      </c>
      <c r="S1804" s="127">
        <v>4.503</v>
      </c>
      <c r="T1804" s="127">
        <v>5.178</v>
      </c>
      <c r="U1804" s="127">
        <v>5.02</v>
      </c>
      <c r="V1804" s="127">
        <v>5.099</v>
      </c>
      <c r="W1804" s="127">
        <v>5.683</v>
      </c>
      <c r="X1804" s="127">
        <v>5.472</v>
      </c>
      <c r="Y1804" s="127">
        <v>5.578</v>
      </c>
      <c r="Z1804" s="127"/>
      <c r="AA1804" s="127"/>
      <c r="AB1804" s="127"/>
      <c r="AC1804" s="127"/>
      <c r="AD1804" s="127"/>
      <c r="AE1804" s="127"/>
      <c r="AF1804" s="9">
        <f t="shared" si="1"/>
        <v>1804</v>
      </c>
    </row>
    <row r="1805" ht="15.75" customHeight="1">
      <c r="A1805" s="116">
        <v>43090.0</v>
      </c>
      <c r="B1805" s="126">
        <v>3.287</v>
      </c>
      <c r="C1805" s="127">
        <v>3.068</v>
      </c>
      <c r="D1805" s="127">
        <v>3.177</v>
      </c>
      <c r="E1805" s="128">
        <v>3.536</v>
      </c>
      <c r="F1805" s="127">
        <v>3.28</v>
      </c>
      <c r="G1805" s="128">
        <v>3.408</v>
      </c>
      <c r="H1805" s="127">
        <v>3.822</v>
      </c>
      <c r="I1805" s="128">
        <v>3.583</v>
      </c>
      <c r="J1805" s="127">
        <v>3.703</v>
      </c>
      <c r="K1805" s="128">
        <v>4.058</v>
      </c>
      <c r="L1805" s="127">
        <v>3.831</v>
      </c>
      <c r="M1805" s="128">
        <v>3.944</v>
      </c>
      <c r="N1805" s="127">
        <v>4.294</v>
      </c>
      <c r="O1805" s="128">
        <v>4.078</v>
      </c>
      <c r="P1805" s="127">
        <v>4.186</v>
      </c>
      <c r="Q1805" s="128">
        <v>4.661</v>
      </c>
      <c r="R1805" s="127">
        <v>4.45</v>
      </c>
      <c r="S1805" s="127">
        <v>4.556</v>
      </c>
      <c r="T1805" s="127">
        <v>5.202</v>
      </c>
      <c r="U1805" s="127">
        <v>5.047</v>
      </c>
      <c r="V1805" s="127">
        <v>5.124</v>
      </c>
      <c r="W1805" s="127">
        <v>5.728</v>
      </c>
      <c r="X1805" s="127">
        <v>5.539</v>
      </c>
      <c r="Y1805" s="127">
        <v>5.633</v>
      </c>
      <c r="Z1805" s="127"/>
      <c r="AA1805" s="127"/>
      <c r="AB1805" s="127"/>
      <c r="AC1805" s="127"/>
      <c r="AD1805" s="127"/>
      <c r="AE1805" s="127"/>
      <c r="AF1805" s="9">
        <f t="shared" si="1"/>
        <v>1805</v>
      </c>
    </row>
    <row r="1806" ht="15.75" customHeight="1">
      <c r="A1806" s="116">
        <v>43089.0</v>
      </c>
      <c r="B1806" s="126">
        <v>3.411</v>
      </c>
      <c r="C1806" s="127">
        <v>3.23</v>
      </c>
      <c r="D1806" s="127">
        <v>3.321</v>
      </c>
      <c r="E1806" s="128">
        <v>3.651</v>
      </c>
      <c r="F1806" s="127">
        <v>3.436</v>
      </c>
      <c r="G1806" s="128">
        <v>3.543</v>
      </c>
      <c r="H1806" s="127">
        <v>3.911</v>
      </c>
      <c r="I1806" s="128">
        <v>3.686</v>
      </c>
      <c r="J1806" s="127">
        <v>3.798</v>
      </c>
      <c r="K1806" s="128">
        <v>4.144</v>
      </c>
      <c r="L1806" s="127">
        <v>3.931</v>
      </c>
      <c r="M1806" s="128">
        <v>4.038</v>
      </c>
      <c r="N1806" s="127">
        <v>4.378</v>
      </c>
      <c r="O1806" s="128">
        <v>4.176</v>
      </c>
      <c r="P1806" s="127">
        <v>4.277</v>
      </c>
      <c r="Q1806" s="128">
        <v>4.744</v>
      </c>
      <c r="R1806" s="127">
        <v>4.583</v>
      </c>
      <c r="S1806" s="127">
        <v>4.664</v>
      </c>
      <c r="T1806" s="127">
        <v>5.306</v>
      </c>
      <c r="U1806" s="127">
        <v>5.144</v>
      </c>
      <c r="V1806" s="127">
        <v>5.225</v>
      </c>
      <c r="W1806" s="127">
        <v>5.8</v>
      </c>
      <c r="X1806" s="127">
        <v>5.633</v>
      </c>
      <c r="Y1806" s="127">
        <v>5.717</v>
      </c>
      <c r="Z1806" s="127"/>
      <c r="AA1806" s="127"/>
      <c r="AB1806" s="127"/>
      <c r="AC1806" s="127"/>
      <c r="AD1806" s="127"/>
      <c r="AE1806" s="127"/>
      <c r="AF1806" s="9">
        <f t="shared" si="1"/>
        <v>1806</v>
      </c>
    </row>
    <row r="1807" ht="15.75" customHeight="1">
      <c r="A1807" s="116">
        <v>43088.0</v>
      </c>
      <c r="B1807" s="126">
        <v>3.561</v>
      </c>
      <c r="C1807" s="127">
        <v>3.344</v>
      </c>
      <c r="D1807" s="127">
        <v>3.453</v>
      </c>
      <c r="E1807" s="128">
        <v>3.783</v>
      </c>
      <c r="F1807" s="127">
        <v>3.52</v>
      </c>
      <c r="G1807" s="128">
        <v>3.652</v>
      </c>
      <c r="H1807" s="127">
        <v>4.03</v>
      </c>
      <c r="I1807" s="128">
        <v>3.797</v>
      </c>
      <c r="J1807" s="127">
        <v>3.913</v>
      </c>
      <c r="K1807" s="128">
        <v>4.229</v>
      </c>
      <c r="L1807" s="127">
        <v>4.004</v>
      </c>
      <c r="M1807" s="128">
        <v>4.116</v>
      </c>
      <c r="N1807" s="127">
        <v>4.428</v>
      </c>
      <c r="O1807" s="128">
        <v>4.211</v>
      </c>
      <c r="P1807" s="127">
        <v>4.319</v>
      </c>
      <c r="Q1807" s="128">
        <v>4.767</v>
      </c>
      <c r="R1807" s="127">
        <v>4.611</v>
      </c>
      <c r="S1807" s="127">
        <v>4.689</v>
      </c>
      <c r="T1807" s="127">
        <v>5.327</v>
      </c>
      <c r="U1807" s="127">
        <v>5.169</v>
      </c>
      <c r="V1807" s="127">
        <v>5.248</v>
      </c>
      <c r="W1807" s="127">
        <v>5.794</v>
      </c>
      <c r="X1807" s="127">
        <v>5.633</v>
      </c>
      <c r="Y1807" s="127">
        <v>5.714</v>
      </c>
      <c r="Z1807" s="127"/>
      <c r="AA1807" s="127"/>
      <c r="AB1807" s="127"/>
      <c r="AC1807" s="127"/>
      <c r="AD1807" s="127"/>
      <c r="AE1807" s="127"/>
      <c r="AF1807" s="9">
        <f t="shared" si="1"/>
        <v>1807</v>
      </c>
    </row>
    <row r="1808" ht="15.75" customHeight="1">
      <c r="A1808" s="116">
        <v>43087.0</v>
      </c>
      <c r="B1808" s="126">
        <v>3.573</v>
      </c>
      <c r="C1808" s="127">
        <v>3.359</v>
      </c>
      <c r="D1808" s="127">
        <v>3.466</v>
      </c>
      <c r="E1808" s="128">
        <v>3.87</v>
      </c>
      <c r="F1808" s="127">
        <v>3.628</v>
      </c>
      <c r="G1808" s="128">
        <v>3.749</v>
      </c>
      <c r="H1808" s="127">
        <v>4.089</v>
      </c>
      <c r="I1808" s="128">
        <v>3.864</v>
      </c>
      <c r="J1808" s="127">
        <v>3.977</v>
      </c>
      <c r="K1808" s="128">
        <v>4.278</v>
      </c>
      <c r="L1808" s="127">
        <v>4.062</v>
      </c>
      <c r="M1808" s="128">
        <v>4.17</v>
      </c>
      <c r="N1808" s="127">
        <v>4.467</v>
      </c>
      <c r="O1808" s="128">
        <v>4.26</v>
      </c>
      <c r="P1808" s="127">
        <v>4.363</v>
      </c>
      <c r="Q1808" s="128">
        <v>4.789</v>
      </c>
      <c r="R1808" s="127">
        <v>4.644</v>
      </c>
      <c r="S1808" s="127">
        <v>4.717</v>
      </c>
      <c r="T1808" s="127">
        <v>5.349</v>
      </c>
      <c r="U1808" s="127">
        <v>5.197</v>
      </c>
      <c r="V1808" s="127">
        <v>5.273</v>
      </c>
      <c r="W1808" s="127">
        <v>5.828</v>
      </c>
      <c r="X1808" s="127">
        <v>5.674</v>
      </c>
      <c r="Y1808" s="127">
        <v>5.751</v>
      </c>
      <c r="Z1808" s="127"/>
      <c r="AA1808" s="127"/>
      <c r="AB1808" s="127"/>
      <c r="AC1808" s="127"/>
      <c r="AD1808" s="127"/>
      <c r="AE1808" s="127"/>
      <c r="AF1808" s="9">
        <f t="shared" si="1"/>
        <v>1808</v>
      </c>
    </row>
    <row r="1809" ht="15.75" customHeight="1">
      <c r="A1809" s="116">
        <v>43084.0</v>
      </c>
      <c r="B1809" s="126">
        <v>3.663</v>
      </c>
      <c r="C1809" s="127">
        <v>3.488</v>
      </c>
      <c r="D1809" s="127">
        <v>3.576</v>
      </c>
      <c r="E1809" s="128">
        <v>3.922</v>
      </c>
      <c r="F1809" s="127">
        <v>3.706</v>
      </c>
      <c r="G1809" s="128">
        <v>3.814</v>
      </c>
      <c r="H1809" s="127">
        <v>4.104</v>
      </c>
      <c r="I1809" s="128">
        <v>3.923</v>
      </c>
      <c r="J1809" s="127">
        <v>4.014</v>
      </c>
      <c r="K1809" s="128">
        <v>4.288</v>
      </c>
      <c r="L1809" s="127">
        <v>4.1</v>
      </c>
      <c r="M1809" s="128">
        <v>4.194</v>
      </c>
      <c r="N1809" s="127">
        <v>4.471</v>
      </c>
      <c r="O1809" s="128">
        <v>4.277</v>
      </c>
      <c r="P1809" s="127">
        <v>4.374</v>
      </c>
      <c r="Q1809" s="128">
        <v>4.794</v>
      </c>
      <c r="R1809" s="127">
        <v>4.642</v>
      </c>
      <c r="S1809" s="127">
        <v>4.718</v>
      </c>
      <c r="T1809" s="127">
        <v>5.354</v>
      </c>
      <c r="U1809" s="127">
        <v>5.202</v>
      </c>
      <c r="V1809" s="127">
        <v>5.278</v>
      </c>
      <c r="W1809" s="127">
        <v>5.839</v>
      </c>
      <c r="X1809" s="127">
        <v>5.68</v>
      </c>
      <c r="Y1809" s="127">
        <v>5.759</v>
      </c>
      <c r="Z1809" s="127"/>
      <c r="AA1809" s="127"/>
      <c r="AB1809" s="127"/>
      <c r="AC1809" s="127"/>
      <c r="AD1809" s="127"/>
      <c r="AE1809" s="127"/>
      <c r="AF1809" s="9">
        <f t="shared" si="1"/>
        <v>1809</v>
      </c>
    </row>
    <row r="1810" ht="15.75" customHeight="1">
      <c r="A1810" s="116">
        <v>43083.0</v>
      </c>
      <c r="B1810" s="126">
        <v>3.7</v>
      </c>
      <c r="C1810" s="127">
        <v>3.514</v>
      </c>
      <c r="D1810" s="127">
        <v>3.607</v>
      </c>
      <c r="E1810" s="128">
        <v>3.92</v>
      </c>
      <c r="F1810" s="127">
        <v>3.683</v>
      </c>
      <c r="G1810" s="128">
        <v>3.802</v>
      </c>
      <c r="H1810" s="127">
        <v>4.077</v>
      </c>
      <c r="I1810" s="128">
        <v>3.859</v>
      </c>
      <c r="J1810" s="127">
        <v>3.968</v>
      </c>
      <c r="K1810" s="128">
        <v>4.273</v>
      </c>
      <c r="L1810" s="127">
        <v>4.069</v>
      </c>
      <c r="M1810" s="128">
        <v>4.171</v>
      </c>
      <c r="N1810" s="127">
        <v>4.47</v>
      </c>
      <c r="O1810" s="128">
        <v>4.279</v>
      </c>
      <c r="P1810" s="127">
        <v>4.374</v>
      </c>
      <c r="Q1810" s="128">
        <v>4.814</v>
      </c>
      <c r="R1810" s="127">
        <v>4.68</v>
      </c>
      <c r="S1810" s="127">
        <v>4.747</v>
      </c>
      <c r="T1810" s="127">
        <v>5.374</v>
      </c>
      <c r="U1810" s="127">
        <v>5.239</v>
      </c>
      <c r="V1810" s="127">
        <v>5.307</v>
      </c>
      <c r="W1810" s="127">
        <v>5.867</v>
      </c>
      <c r="X1810" s="127">
        <v>5.719</v>
      </c>
      <c r="Y1810" s="127">
        <v>5.793</v>
      </c>
      <c r="Z1810" s="127"/>
      <c r="AA1810" s="127"/>
      <c r="AB1810" s="127"/>
      <c r="AC1810" s="127"/>
      <c r="AD1810" s="127"/>
      <c r="AE1810" s="127"/>
      <c r="AF1810" s="9">
        <f t="shared" si="1"/>
        <v>1810</v>
      </c>
    </row>
    <row r="1811" ht="15.75" customHeight="1">
      <c r="A1811" s="116">
        <v>43082.0</v>
      </c>
      <c r="B1811" s="126">
        <v>3.778</v>
      </c>
      <c r="C1811" s="127">
        <v>3.556</v>
      </c>
      <c r="D1811" s="127">
        <v>3.667</v>
      </c>
      <c r="E1811" s="128">
        <v>3.939</v>
      </c>
      <c r="F1811" s="127">
        <v>3.706</v>
      </c>
      <c r="G1811" s="128">
        <v>3.822</v>
      </c>
      <c r="H1811" s="127">
        <v>4.108</v>
      </c>
      <c r="I1811" s="128">
        <v>3.883</v>
      </c>
      <c r="J1811" s="127">
        <v>3.996</v>
      </c>
      <c r="K1811" s="128">
        <v>4.311</v>
      </c>
      <c r="L1811" s="127">
        <v>4.092</v>
      </c>
      <c r="M1811" s="128">
        <v>4.201</v>
      </c>
      <c r="N1811" s="127">
        <v>4.514</v>
      </c>
      <c r="O1811" s="128">
        <v>4.3</v>
      </c>
      <c r="P1811" s="127">
        <v>4.407</v>
      </c>
      <c r="Q1811" s="128">
        <v>4.837</v>
      </c>
      <c r="R1811" s="127">
        <v>4.709</v>
      </c>
      <c r="S1811" s="127">
        <v>4.773</v>
      </c>
      <c r="T1811" s="127">
        <v>5.424</v>
      </c>
      <c r="U1811" s="127">
        <v>5.289</v>
      </c>
      <c r="V1811" s="127">
        <v>5.357</v>
      </c>
      <c r="W1811" s="127">
        <v>5.933</v>
      </c>
      <c r="X1811" s="127">
        <v>5.783</v>
      </c>
      <c r="Y1811" s="127">
        <v>5.858</v>
      </c>
      <c r="Z1811" s="127"/>
      <c r="AA1811" s="127"/>
      <c r="AB1811" s="127"/>
      <c r="AC1811" s="127"/>
      <c r="AD1811" s="127"/>
      <c r="AE1811" s="127"/>
      <c r="AF1811" s="9">
        <f t="shared" si="1"/>
        <v>1811</v>
      </c>
    </row>
    <row r="1812" ht="15.75" customHeight="1">
      <c r="A1812" s="116">
        <v>43081.0</v>
      </c>
      <c r="B1812" s="126">
        <v>3.887</v>
      </c>
      <c r="C1812" s="127">
        <v>3.739</v>
      </c>
      <c r="D1812" s="127">
        <v>3.813</v>
      </c>
      <c r="E1812" s="128">
        <v>4.061</v>
      </c>
      <c r="F1812" s="127">
        <v>3.904</v>
      </c>
      <c r="G1812" s="128">
        <v>3.983</v>
      </c>
      <c r="H1812" s="127">
        <v>4.261</v>
      </c>
      <c r="I1812" s="128">
        <v>4.109</v>
      </c>
      <c r="J1812" s="127">
        <v>4.185</v>
      </c>
      <c r="K1812" s="128">
        <v>4.409</v>
      </c>
      <c r="L1812" s="127">
        <v>4.252</v>
      </c>
      <c r="M1812" s="128">
        <v>4.331</v>
      </c>
      <c r="N1812" s="127">
        <v>4.558</v>
      </c>
      <c r="O1812" s="128">
        <v>4.394</v>
      </c>
      <c r="P1812" s="127">
        <v>4.476</v>
      </c>
      <c r="Q1812" s="128">
        <v>4.918</v>
      </c>
      <c r="R1812" s="127">
        <v>4.8</v>
      </c>
      <c r="S1812" s="127">
        <v>4.859</v>
      </c>
      <c r="T1812" s="127">
        <v>5.498</v>
      </c>
      <c r="U1812" s="127">
        <v>5.366</v>
      </c>
      <c r="V1812" s="127">
        <v>5.432</v>
      </c>
      <c r="W1812" s="127">
        <v>5.981</v>
      </c>
      <c r="X1812" s="127">
        <v>5.833</v>
      </c>
      <c r="Y1812" s="127">
        <v>5.907</v>
      </c>
      <c r="Z1812" s="127"/>
      <c r="AA1812" s="127"/>
      <c r="AB1812" s="127"/>
      <c r="AC1812" s="127"/>
      <c r="AD1812" s="127"/>
      <c r="AE1812" s="127"/>
      <c r="AF1812" s="9">
        <f t="shared" si="1"/>
        <v>1812</v>
      </c>
    </row>
    <row r="1813" ht="15.75" customHeight="1">
      <c r="A1813" s="116">
        <v>43080.0</v>
      </c>
      <c r="B1813" s="126">
        <v>3.928</v>
      </c>
      <c r="C1813" s="127">
        <v>3.808</v>
      </c>
      <c r="D1813" s="127">
        <v>3.868</v>
      </c>
      <c r="E1813" s="128">
        <v>4.093</v>
      </c>
      <c r="F1813" s="127">
        <v>3.974</v>
      </c>
      <c r="G1813" s="128">
        <v>4.034</v>
      </c>
      <c r="H1813" s="127">
        <v>4.331</v>
      </c>
      <c r="I1813" s="128">
        <v>4.211</v>
      </c>
      <c r="J1813" s="127">
        <v>4.271</v>
      </c>
      <c r="K1813" s="128">
        <v>4.47</v>
      </c>
      <c r="L1813" s="127">
        <v>4.337</v>
      </c>
      <c r="M1813" s="128">
        <v>4.404</v>
      </c>
      <c r="N1813" s="127">
        <v>4.609</v>
      </c>
      <c r="O1813" s="128">
        <v>4.463</v>
      </c>
      <c r="P1813" s="127">
        <v>4.536</v>
      </c>
      <c r="Q1813" s="128">
        <v>4.951</v>
      </c>
      <c r="R1813" s="127">
        <v>4.833</v>
      </c>
      <c r="S1813" s="127">
        <v>4.892</v>
      </c>
      <c r="T1813" s="127">
        <v>5.504</v>
      </c>
      <c r="U1813" s="127">
        <v>5.383</v>
      </c>
      <c r="V1813" s="127">
        <v>5.444</v>
      </c>
      <c r="W1813" s="127">
        <v>5.984</v>
      </c>
      <c r="X1813" s="127">
        <v>5.844</v>
      </c>
      <c r="Y1813" s="127">
        <v>5.914</v>
      </c>
      <c r="Z1813" s="127"/>
      <c r="AA1813" s="127"/>
      <c r="AB1813" s="127"/>
      <c r="AC1813" s="127"/>
      <c r="AD1813" s="127"/>
      <c r="AE1813" s="127"/>
      <c r="AF1813" s="9">
        <f t="shared" si="1"/>
        <v>1813</v>
      </c>
    </row>
    <row r="1814" ht="15.75" customHeight="1">
      <c r="A1814" s="116">
        <v>43077.0</v>
      </c>
      <c r="B1814" s="126">
        <v>3.944</v>
      </c>
      <c r="C1814" s="127">
        <v>3.839</v>
      </c>
      <c r="D1814" s="127">
        <v>3.892</v>
      </c>
      <c r="E1814" s="128">
        <v>4.123</v>
      </c>
      <c r="F1814" s="127">
        <v>4.026</v>
      </c>
      <c r="G1814" s="128">
        <v>4.074</v>
      </c>
      <c r="H1814" s="127">
        <v>4.343</v>
      </c>
      <c r="I1814" s="128">
        <v>4.246</v>
      </c>
      <c r="J1814" s="127">
        <v>4.294</v>
      </c>
      <c r="K1814" s="128">
        <v>4.473</v>
      </c>
      <c r="L1814" s="127">
        <v>4.368</v>
      </c>
      <c r="M1814" s="128">
        <v>4.421</v>
      </c>
      <c r="N1814" s="127">
        <v>4.603</v>
      </c>
      <c r="O1814" s="128">
        <v>4.491</v>
      </c>
      <c r="P1814" s="127">
        <v>4.547</v>
      </c>
      <c r="Q1814" s="128">
        <v>4.96</v>
      </c>
      <c r="R1814" s="127">
        <v>4.842</v>
      </c>
      <c r="S1814" s="127">
        <v>4.901</v>
      </c>
      <c r="T1814" s="127">
        <v>5.508</v>
      </c>
      <c r="U1814" s="127">
        <v>5.386</v>
      </c>
      <c r="V1814" s="127">
        <v>5.447</v>
      </c>
      <c r="W1814" s="127">
        <v>5.984</v>
      </c>
      <c r="X1814" s="127">
        <v>5.843</v>
      </c>
      <c r="Y1814" s="127">
        <v>5.914</v>
      </c>
      <c r="Z1814" s="127"/>
      <c r="AA1814" s="127"/>
      <c r="AB1814" s="127"/>
      <c r="AC1814" s="127"/>
      <c r="AD1814" s="127"/>
      <c r="AE1814" s="127"/>
      <c r="AF1814" s="9">
        <f t="shared" si="1"/>
        <v>1814</v>
      </c>
    </row>
    <row r="1815" ht="15.75" customHeight="1">
      <c r="A1815" s="116">
        <v>43076.0</v>
      </c>
      <c r="B1815" s="126">
        <v>3.953</v>
      </c>
      <c r="C1815" s="127">
        <v>3.85</v>
      </c>
      <c r="D1815" s="127">
        <v>3.902</v>
      </c>
      <c r="E1815" s="128">
        <v>4.134</v>
      </c>
      <c r="F1815" s="127">
        <v>4.04</v>
      </c>
      <c r="G1815" s="128">
        <v>4.087</v>
      </c>
      <c r="H1815" s="127">
        <v>4.367</v>
      </c>
      <c r="I1815" s="128">
        <v>4.281</v>
      </c>
      <c r="J1815" s="127">
        <v>4.324</v>
      </c>
      <c r="K1815" s="128">
        <v>4.496</v>
      </c>
      <c r="L1815" s="127">
        <v>4.391</v>
      </c>
      <c r="M1815" s="128">
        <v>4.443</v>
      </c>
      <c r="N1815" s="127">
        <v>4.624</v>
      </c>
      <c r="O1815" s="128">
        <v>4.501</v>
      </c>
      <c r="P1815" s="127">
        <v>4.563</v>
      </c>
      <c r="Q1815" s="128">
        <v>4.963</v>
      </c>
      <c r="R1815" s="127">
        <v>4.846</v>
      </c>
      <c r="S1815" s="127">
        <v>4.904</v>
      </c>
      <c r="T1815" s="127">
        <v>5.516</v>
      </c>
      <c r="U1815" s="127">
        <v>5.388</v>
      </c>
      <c r="V1815" s="127">
        <v>5.452</v>
      </c>
      <c r="W1815" s="127">
        <v>5.999</v>
      </c>
      <c r="X1815" s="127">
        <v>5.848</v>
      </c>
      <c r="Y1815" s="127">
        <v>5.923</v>
      </c>
      <c r="Z1815" s="127"/>
      <c r="AA1815" s="127"/>
      <c r="AB1815" s="127"/>
      <c r="AC1815" s="127"/>
      <c r="AD1815" s="127"/>
      <c r="AE1815" s="127"/>
      <c r="AF1815" s="9">
        <f t="shared" si="1"/>
        <v>1815</v>
      </c>
    </row>
    <row r="1816" ht="15.75" customHeight="1">
      <c r="A1816" s="116">
        <v>43075.0</v>
      </c>
      <c r="B1816" s="126">
        <v>4.0</v>
      </c>
      <c r="C1816" s="127">
        <v>3.897</v>
      </c>
      <c r="D1816" s="127">
        <v>3.948</v>
      </c>
      <c r="E1816" s="128">
        <v>4.162</v>
      </c>
      <c r="F1816" s="127">
        <v>4.056</v>
      </c>
      <c r="G1816" s="128">
        <v>4.109</v>
      </c>
      <c r="H1816" s="127">
        <v>4.394</v>
      </c>
      <c r="I1816" s="128">
        <v>4.292</v>
      </c>
      <c r="J1816" s="127">
        <v>4.343</v>
      </c>
      <c r="K1816" s="128">
        <v>4.516</v>
      </c>
      <c r="L1816" s="127">
        <v>4.406</v>
      </c>
      <c r="M1816" s="128">
        <v>4.461</v>
      </c>
      <c r="N1816" s="127">
        <v>4.637</v>
      </c>
      <c r="O1816" s="128">
        <v>4.52</v>
      </c>
      <c r="P1816" s="127">
        <v>4.578</v>
      </c>
      <c r="Q1816" s="128">
        <v>4.966</v>
      </c>
      <c r="R1816" s="127">
        <v>4.848</v>
      </c>
      <c r="S1816" s="127">
        <v>4.907</v>
      </c>
      <c r="T1816" s="127">
        <v>5.522</v>
      </c>
      <c r="U1816" s="127">
        <v>5.394</v>
      </c>
      <c r="V1816" s="127">
        <v>5.458</v>
      </c>
      <c r="W1816" s="127">
        <v>6.0</v>
      </c>
      <c r="X1816" s="127">
        <v>5.848</v>
      </c>
      <c r="Y1816" s="127">
        <v>5.924</v>
      </c>
      <c r="Z1816" s="127"/>
      <c r="AA1816" s="127"/>
      <c r="AB1816" s="127"/>
      <c r="AC1816" s="127"/>
      <c r="AD1816" s="127"/>
      <c r="AE1816" s="127"/>
      <c r="AF1816" s="9">
        <f t="shared" si="1"/>
        <v>1816</v>
      </c>
    </row>
    <row r="1817" ht="15.75" customHeight="1">
      <c r="A1817" s="116">
        <v>43074.0</v>
      </c>
      <c r="B1817" s="126">
        <v>3.993</v>
      </c>
      <c r="C1817" s="127">
        <v>3.844</v>
      </c>
      <c r="D1817" s="127">
        <v>3.919</v>
      </c>
      <c r="E1817" s="128">
        <v>4.159</v>
      </c>
      <c r="F1817" s="127">
        <v>4.051</v>
      </c>
      <c r="G1817" s="128">
        <v>4.105</v>
      </c>
      <c r="H1817" s="127">
        <v>4.384</v>
      </c>
      <c r="I1817" s="128">
        <v>4.283</v>
      </c>
      <c r="J1817" s="127">
        <v>4.334</v>
      </c>
      <c r="K1817" s="128">
        <v>4.51</v>
      </c>
      <c r="L1817" s="127">
        <v>4.398</v>
      </c>
      <c r="M1817" s="128">
        <v>4.454</v>
      </c>
      <c r="N1817" s="127">
        <v>4.636</v>
      </c>
      <c r="O1817" s="128">
        <v>4.512</v>
      </c>
      <c r="P1817" s="127">
        <v>4.574</v>
      </c>
      <c r="Q1817" s="128">
        <v>4.961</v>
      </c>
      <c r="R1817" s="127">
        <v>4.842</v>
      </c>
      <c r="S1817" s="127">
        <v>4.902</v>
      </c>
      <c r="T1817" s="127">
        <v>5.534</v>
      </c>
      <c r="U1817" s="127">
        <v>5.401</v>
      </c>
      <c r="V1817" s="127">
        <v>5.468</v>
      </c>
      <c r="W1817" s="127">
        <v>5.994</v>
      </c>
      <c r="X1817" s="127">
        <v>5.853</v>
      </c>
      <c r="Y1817" s="127">
        <v>5.924</v>
      </c>
      <c r="Z1817" s="127"/>
      <c r="AA1817" s="127"/>
      <c r="AB1817" s="127"/>
      <c r="AC1817" s="127"/>
      <c r="AD1817" s="127"/>
      <c r="AE1817" s="127"/>
      <c r="AF1817" s="9">
        <f t="shared" si="1"/>
        <v>1817</v>
      </c>
    </row>
    <row r="1818" ht="15.75" customHeight="1">
      <c r="A1818" s="116">
        <v>43073.0</v>
      </c>
      <c r="B1818" s="126">
        <v>3.988</v>
      </c>
      <c r="C1818" s="127">
        <v>3.81</v>
      </c>
      <c r="D1818" s="127">
        <v>3.899</v>
      </c>
      <c r="E1818" s="128">
        <v>4.133</v>
      </c>
      <c r="F1818" s="127">
        <v>4.017</v>
      </c>
      <c r="G1818" s="128">
        <v>4.075</v>
      </c>
      <c r="H1818" s="127">
        <v>4.372</v>
      </c>
      <c r="I1818" s="128">
        <v>4.276</v>
      </c>
      <c r="J1818" s="127">
        <v>4.324</v>
      </c>
      <c r="K1818" s="128">
        <v>4.499</v>
      </c>
      <c r="L1818" s="127">
        <v>4.391</v>
      </c>
      <c r="M1818" s="128">
        <v>4.445</v>
      </c>
      <c r="N1818" s="127">
        <v>4.627</v>
      </c>
      <c r="O1818" s="128">
        <v>4.506</v>
      </c>
      <c r="P1818" s="127">
        <v>4.566</v>
      </c>
      <c r="Q1818" s="128">
        <v>4.961</v>
      </c>
      <c r="R1818" s="127">
        <v>4.848</v>
      </c>
      <c r="S1818" s="127">
        <v>4.904</v>
      </c>
      <c r="T1818" s="127">
        <v>5.534</v>
      </c>
      <c r="U1818" s="127">
        <v>5.402</v>
      </c>
      <c r="V1818" s="127">
        <v>5.468</v>
      </c>
      <c r="W1818" s="127">
        <v>5.994</v>
      </c>
      <c r="X1818" s="127">
        <v>5.853</v>
      </c>
      <c r="Y1818" s="127">
        <v>5.924</v>
      </c>
      <c r="Z1818" s="127"/>
      <c r="AA1818" s="127"/>
      <c r="AB1818" s="127"/>
      <c r="AC1818" s="127"/>
      <c r="AD1818" s="127"/>
      <c r="AE1818" s="127"/>
      <c r="AF1818" s="9">
        <f t="shared" si="1"/>
        <v>1818</v>
      </c>
    </row>
    <row r="1819" ht="15.75" customHeight="1">
      <c r="A1819" s="116">
        <v>43070.0</v>
      </c>
      <c r="B1819" s="126">
        <v>3.961</v>
      </c>
      <c r="C1819" s="127">
        <v>3.811</v>
      </c>
      <c r="D1819" s="127">
        <v>3.886</v>
      </c>
      <c r="E1819" s="128">
        <v>4.102</v>
      </c>
      <c r="F1819" s="127">
        <v>3.999</v>
      </c>
      <c r="G1819" s="128">
        <v>4.051</v>
      </c>
      <c r="H1819" s="127">
        <v>4.354</v>
      </c>
      <c r="I1819" s="128">
        <v>4.263</v>
      </c>
      <c r="J1819" s="127">
        <v>4.309</v>
      </c>
      <c r="K1819" s="128">
        <v>4.486</v>
      </c>
      <c r="L1819" s="127">
        <v>4.386</v>
      </c>
      <c r="M1819" s="128">
        <v>4.436</v>
      </c>
      <c r="N1819" s="127">
        <v>4.617</v>
      </c>
      <c r="O1819" s="128">
        <v>4.508</v>
      </c>
      <c r="P1819" s="127">
        <v>4.562</v>
      </c>
      <c r="Q1819" s="128">
        <v>4.961</v>
      </c>
      <c r="R1819" s="127">
        <v>4.848</v>
      </c>
      <c r="S1819" s="127">
        <v>4.904</v>
      </c>
      <c r="T1819" s="127">
        <v>5.534</v>
      </c>
      <c r="U1819" s="127">
        <v>5.402</v>
      </c>
      <c r="V1819" s="127">
        <v>5.468</v>
      </c>
      <c r="W1819" s="127">
        <v>5.996</v>
      </c>
      <c r="X1819" s="127">
        <v>5.854</v>
      </c>
      <c r="Y1819" s="127">
        <v>5.925</v>
      </c>
      <c r="Z1819" s="127"/>
      <c r="AA1819" s="127"/>
      <c r="AB1819" s="127"/>
      <c r="AC1819" s="127"/>
      <c r="AD1819" s="127"/>
      <c r="AE1819" s="127"/>
      <c r="AF1819" s="9">
        <f t="shared" si="1"/>
        <v>1819</v>
      </c>
    </row>
    <row r="1820" ht="15.75" customHeight="1">
      <c r="A1820" s="116">
        <v>43069.0</v>
      </c>
      <c r="B1820" s="126">
        <v>3.954</v>
      </c>
      <c r="C1820" s="127">
        <v>3.821</v>
      </c>
      <c r="D1820" s="127">
        <v>3.888</v>
      </c>
      <c r="E1820" s="128">
        <v>4.104</v>
      </c>
      <c r="F1820" s="127">
        <v>4.003</v>
      </c>
      <c r="G1820" s="128">
        <v>4.054</v>
      </c>
      <c r="H1820" s="127">
        <v>4.354</v>
      </c>
      <c r="I1820" s="128">
        <v>4.266</v>
      </c>
      <c r="J1820" s="127">
        <v>4.31</v>
      </c>
      <c r="K1820" s="128">
        <v>4.484</v>
      </c>
      <c r="L1820" s="127">
        <v>4.385</v>
      </c>
      <c r="M1820" s="128">
        <v>4.434</v>
      </c>
      <c r="N1820" s="127">
        <v>4.613</v>
      </c>
      <c r="O1820" s="128">
        <v>4.504</v>
      </c>
      <c r="P1820" s="127">
        <v>4.559</v>
      </c>
      <c r="Q1820" s="128">
        <v>4.963</v>
      </c>
      <c r="R1820" s="127">
        <v>4.85</v>
      </c>
      <c r="S1820" s="127">
        <v>4.907</v>
      </c>
      <c r="T1820" s="127">
        <v>5.538</v>
      </c>
      <c r="U1820" s="127">
        <v>5.407</v>
      </c>
      <c r="V1820" s="127">
        <v>5.472</v>
      </c>
      <c r="W1820" s="127">
        <v>5.994</v>
      </c>
      <c r="X1820" s="127">
        <v>5.854</v>
      </c>
      <c r="Y1820" s="127">
        <v>5.924</v>
      </c>
      <c r="Z1820" s="127"/>
      <c r="AA1820" s="127"/>
      <c r="AB1820" s="127"/>
      <c r="AC1820" s="127"/>
      <c r="AD1820" s="127"/>
      <c r="AE1820" s="127"/>
      <c r="AF1820" s="9">
        <f t="shared" si="1"/>
        <v>1820</v>
      </c>
    </row>
    <row r="1821" ht="15.75" customHeight="1">
      <c r="A1821" s="116">
        <v>43068.0</v>
      </c>
      <c r="B1821" s="126">
        <v>3.973</v>
      </c>
      <c r="C1821" s="127">
        <v>3.811</v>
      </c>
      <c r="D1821" s="127">
        <v>3.892</v>
      </c>
      <c r="E1821" s="128">
        <v>4.102</v>
      </c>
      <c r="F1821" s="127">
        <v>3.999</v>
      </c>
      <c r="G1821" s="128">
        <v>4.051</v>
      </c>
      <c r="H1821" s="127">
        <v>4.371</v>
      </c>
      <c r="I1821" s="128">
        <v>4.261</v>
      </c>
      <c r="J1821" s="127">
        <v>4.316</v>
      </c>
      <c r="K1821" s="128">
        <v>4.498</v>
      </c>
      <c r="L1821" s="127">
        <v>4.383</v>
      </c>
      <c r="M1821" s="128">
        <v>4.44</v>
      </c>
      <c r="N1821" s="127">
        <v>4.624</v>
      </c>
      <c r="O1821" s="128">
        <v>4.504</v>
      </c>
      <c r="P1821" s="127">
        <v>4.564</v>
      </c>
      <c r="Q1821" s="128">
        <v>4.969</v>
      </c>
      <c r="R1821" s="127">
        <v>4.844</v>
      </c>
      <c r="S1821" s="127">
        <v>4.907</v>
      </c>
      <c r="T1821" s="127">
        <v>5.557</v>
      </c>
      <c r="U1821" s="127">
        <v>5.412</v>
      </c>
      <c r="V1821" s="127">
        <v>5.484</v>
      </c>
      <c r="W1821" s="127">
        <v>6.009</v>
      </c>
      <c r="X1821" s="127">
        <v>5.859</v>
      </c>
      <c r="Y1821" s="127">
        <v>5.934</v>
      </c>
      <c r="Z1821" s="127"/>
      <c r="AA1821" s="127"/>
      <c r="AB1821" s="127"/>
      <c r="AC1821" s="127"/>
      <c r="AD1821" s="127"/>
      <c r="AE1821" s="127"/>
      <c r="AF1821" s="9">
        <f t="shared" si="1"/>
        <v>1821</v>
      </c>
    </row>
    <row r="1822" ht="15.75" customHeight="1">
      <c r="A1822" s="116">
        <v>43067.0</v>
      </c>
      <c r="B1822" s="126">
        <v>3.986</v>
      </c>
      <c r="C1822" s="127">
        <v>3.817</v>
      </c>
      <c r="D1822" s="127">
        <v>3.901</v>
      </c>
      <c r="E1822" s="128">
        <v>4.119</v>
      </c>
      <c r="F1822" s="127">
        <v>4.013</v>
      </c>
      <c r="G1822" s="128">
        <v>4.066</v>
      </c>
      <c r="H1822" s="127">
        <v>4.367</v>
      </c>
      <c r="I1822" s="128">
        <v>4.266</v>
      </c>
      <c r="J1822" s="127">
        <v>4.316</v>
      </c>
      <c r="K1822" s="128">
        <v>4.497</v>
      </c>
      <c r="L1822" s="127">
        <v>4.387</v>
      </c>
      <c r="M1822" s="128">
        <v>4.442</v>
      </c>
      <c r="N1822" s="127">
        <v>4.628</v>
      </c>
      <c r="O1822" s="128">
        <v>4.508</v>
      </c>
      <c r="P1822" s="127">
        <v>4.568</v>
      </c>
      <c r="Q1822" s="128">
        <v>4.971</v>
      </c>
      <c r="R1822" s="127">
        <v>4.848</v>
      </c>
      <c r="S1822" s="127">
        <v>4.909</v>
      </c>
      <c r="T1822" s="127">
        <v>5.554</v>
      </c>
      <c r="U1822" s="127">
        <v>5.412</v>
      </c>
      <c r="V1822" s="127">
        <v>5.483</v>
      </c>
      <c r="W1822" s="127">
        <v>6.003</v>
      </c>
      <c r="X1822" s="127">
        <v>5.859</v>
      </c>
      <c r="Y1822" s="127">
        <v>5.931</v>
      </c>
      <c r="Z1822" s="127"/>
      <c r="AA1822" s="127"/>
      <c r="AB1822" s="127"/>
      <c r="AC1822" s="127"/>
      <c r="AD1822" s="127"/>
      <c r="AE1822" s="127"/>
      <c r="AF1822" s="9">
        <f t="shared" si="1"/>
        <v>1822</v>
      </c>
    </row>
    <row r="1823" ht="15.75" customHeight="1">
      <c r="A1823" s="116">
        <v>43066.0</v>
      </c>
      <c r="B1823" s="126">
        <v>3.999</v>
      </c>
      <c r="C1823" s="127">
        <v>3.82</v>
      </c>
      <c r="D1823" s="127">
        <v>3.909</v>
      </c>
      <c r="E1823" s="128">
        <v>4.126</v>
      </c>
      <c r="F1823" s="127">
        <v>4.014</v>
      </c>
      <c r="G1823" s="128">
        <v>4.07</v>
      </c>
      <c r="H1823" s="127">
        <v>4.382</v>
      </c>
      <c r="I1823" s="128">
        <v>4.272</v>
      </c>
      <c r="J1823" s="127">
        <v>4.327</v>
      </c>
      <c r="K1823" s="128">
        <v>4.513</v>
      </c>
      <c r="L1823" s="127">
        <v>4.393</v>
      </c>
      <c r="M1823" s="128">
        <v>4.453</v>
      </c>
      <c r="N1823" s="127">
        <v>4.643</v>
      </c>
      <c r="O1823" s="128">
        <v>4.514</v>
      </c>
      <c r="P1823" s="127">
        <v>4.579</v>
      </c>
      <c r="Q1823" s="128">
        <v>4.989</v>
      </c>
      <c r="R1823" s="127">
        <v>4.853</v>
      </c>
      <c r="S1823" s="127">
        <v>4.921</v>
      </c>
      <c r="T1823" s="127">
        <v>5.557</v>
      </c>
      <c r="U1823" s="127">
        <v>5.412</v>
      </c>
      <c r="V1823" s="127">
        <v>5.484</v>
      </c>
      <c r="W1823" s="127">
        <v>6.009</v>
      </c>
      <c r="X1823" s="127">
        <v>5.859</v>
      </c>
      <c r="Y1823" s="127">
        <v>5.934</v>
      </c>
      <c r="Z1823" s="127"/>
      <c r="AA1823" s="127"/>
      <c r="AB1823" s="127"/>
      <c r="AC1823" s="127"/>
      <c r="AD1823" s="127"/>
      <c r="AE1823" s="127"/>
      <c r="AF1823" s="9">
        <f t="shared" si="1"/>
        <v>1823</v>
      </c>
    </row>
    <row r="1824" ht="15.75" customHeight="1">
      <c r="A1824" s="116">
        <v>43063.0</v>
      </c>
      <c r="B1824" s="126">
        <v>4.047</v>
      </c>
      <c r="C1824" s="127">
        <v>3.841</v>
      </c>
      <c r="D1824" s="127">
        <v>3.944</v>
      </c>
      <c r="E1824" s="128">
        <v>4.15</v>
      </c>
      <c r="F1824" s="127">
        <v>4.024</v>
      </c>
      <c r="G1824" s="128">
        <v>4.087</v>
      </c>
      <c r="H1824" s="127">
        <v>4.407</v>
      </c>
      <c r="I1824" s="128">
        <v>4.268</v>
      </c>
      <c r="J1824" s="127">
        <v>4.337</v>
      </c>
      <c r="K1824" s="128">
        <v>4.526</v>
      </c>
      <c r="L1824" s="127">
        <v>4.388</v>
      </c>
      <c r="M1824" s="128">
        <v>4.457</v>
      </c>
      <c r="N1824" s="127">
        <v>4.646</v>
      </c>
      <c r="O1824" s="128">
        <v>4.509</v>
      </c>
      <c r="P1824" s="127">
        <v>4.577</v>
      </c>
      <c r="Q1824" s="128">
        <v>4.989</v>
      </c>
      <c r="R1824" s="127">
        <v>4.853</v>
      </c>
      <c r="S1824" s="127">
        <v>4.921</v>
      </c>
      <c r="T1824" s="127">
        <v>5.553</v>
      </c>
      <c r="U1824" s="127">
        <v>5.41</v>
      </c>
      <c r="V1824" s="127">
        <v>5.482</v>
      </c>
      <c r="W1824" s="127">
        <v>6.017</v>
      </c>
      <c r="X1824" s="127">
        <v>5.873</v>
      </c>
      <c r="Y1824" s="127">
        <v>5.945</v>
      </c>
      <c r="Z1824" s="127"/>
      <c r="AA1824" s="127"/>
      <c r="AB1824" s="127"/>
      <c r="AC1824" s="127"/>
      <c r="AD1824" s="127"/>
      <c r="AE1824" s="127"/>
      <c r="AF1824" s="9">
        <f t="shared" si="1"/>
        <v>1824</v>
      </c>
    </row>
    <row r="1825" ht="15.75" customHeight="1">
      <c r="A1825" s="116">
        <v>43062.0</v>
      </c>
      <c r="B1825" s="126">
        <v>4.064</v>
      </c>
      <c r="C1825" s="127">
        <v>3.871</v>
      </c>
      <c r="D1825" s="127">
        <v>3.968</v>
      </c>
      <c r="E1825" s="128">
        <v>4.192</v>
      </c>
      <c r="F1825" s="127">
        <v>4.034</v>
      </c>
      <c r="G1825" s="128">
        <v>4.113</v>
      </c>
      <c r="H1825" s="127">
        <v>4.426</v>
      </c>
      <c r="I1825" s="128">
        <v>4.281</v>
      </c>
      <c r="J1825" s="127">
        <v>4.353</v>
      </c>
      <c r="K1825" s="128">
        <v>4.539</v>
      </c>
      <c r="L1825" s="127">
        <v>4.394</v>
      </c>
      <c r="M1825" s="128">
        <v>4.467</v>
      </c>
      <c r="N1825" s="127">
        <v>4.653</v>
      </c>
      <c r="O1825" s="128">
        <v>4.507</v>
      </c>
      <c r="P1825" s="127">
        <v>4.58</v>
      </c>
      <c r="Q1825" s="128">
        <v>4.989</v>
      </c>
      <c r="R1825" s="127">
        <v>4.853</v>
      </c>
      <c r="S1825" s="127">
        <v>4.921</v>
      </c>
      <c r="T1825" s="127">
        <v>5.557</v>
      </c>
      <c r="U1825" s="127">
        <v>5.412</v>
      </c>
      <c r="V1825" s="127">
        <v>5.484</v>
      </c>
      <c r="W1825" s="127">
        <v>6.017</v>
      </c>
      <c r="X1825" s="127">
        <v>5.873</v>
      </c>
      <c r="Y1825" s="127">
        <v>5.945</v>
      </c>
      <c r="Z1825" s="127"/>
      <c r="AA1825" s="127"/>
      <c r="AB1825" s="127"/>
      <c r="AC1825" s="127"/>
      <c r="AD1825" s="127"/>
      <c r="AE1825" s="127"/>
      <c r="AF1825" s="9">
        <f t="shared" si="1"/>
        <v>1825</v>
      </c>
    </row>
    <row r="1826" ht="15.75" customHeight="1">
      <c r="A1826" s="116">
        <v>43061.0</v>
      </c>
      <c r="B1826" s="126">
        <v>4.078</v>
      </c>
      <c r="C1826" s="127">
        <v>3.869</v>
      </c>
      <c r="D1826" s="127">
        <v>3.973</v>
      </c>
      <c r="E1826" s="128">
        <v>4.214</v>
      </c>
      <c r="F1826" s="127">
        <v>4.038</v>
      </c>
      <c r="G1826" s="128">
        <v>4.126</v>
      </c>
      <c r="H1826" s="127">
        <v>4.43</v>
      </c>
      <c r="I1826" s="128">
        <v>4.317</v>
      </c>
      <c r="J1826" s="127">
        <v>4.373</v>
      </c>
      <c r="K1826" s="128">
        <v>4.541</v>
      </c>
      <c r="L1826" s="127">
        <v>4.413</v>
      </c>
      <c r="M1826" s="128">
        <v>4.477</v>
      </c>
      <c r="N1826" s="127">
        <v>4.651</v>
      </c>
      <c r="O1826" s="128">
        <v>4.51</v>
      </c>
      <c r="P1826" s="127">
        <v>4.581</v>
      </c>
      <c r="Q1826" s="128">
        <v>4.994</v>
      </c>
      <c r="R1826" s="127">
        <v>4.853</v>
      </c>
      <c r="S1826" s="127">
        <v>4.924</v>
      </c>
      <c r="T1826" s="127">
        <v>5.557</v>
      </c>
      <c r="U1826" s="127">
        <v>5.412</v>
      </c>
      <c r="V1826" s="127">
        <v>5.484</v>
      </c>
      <c r="W1826" s="127">
        <v>6.017</v>
      </c>
      <c r="X1826" s="127">
        <v>5.873</v>
      </c>
      <c r="Y1826" s="127">
        <v>5.945</v>
      </c>
      <c r="Z1826" s="127"/>
      <c r="AA1826" s="127"/>
      <c r="AB1826" s="127"/>
      <c r="AC1826" s="127"/>
      <c r="AD1826" s="127"/>
      <c r="AE1826" s="127"/>
      <c r="AF1826" s="9">
        <f t="shared" si="1"/>
        <v>1826</v>
      </c>
    </row>
    <row r="1827" ht="15.75" customHeight="1">
      <c r="A1827" s="116">
        <v>43060.0</v>
      </c>
      <c r="B1827" s="126">
        <v>4.08</v>
      </c>
      <c r="C1827" s="127">
        <v>3.861</v>
      </c>
      <c r="D1827" s="127">
        <v>3.971</v>
      </c>
      <c r="E1827" s="128">
        <v>4.209</v>
      </c>
      <c r="F1827" s="127">
        <v>4.036</v>
      </c>
      <c r="G1827" s="128">
        <v>4.122</v>
      </c>
      <c r="H1827" s="127">
        <v>4.44</v>
      </c>
      <c r="I1827" s="128">
        <v>4.314</v>
      </c>
      <c r="J1827" s="127">
        <v>4.377</v>
      </c>
      <c r="K1827" s="128">
        <v>4.547</v>
      </c>
      <c r="L1827" s="127">
        <v>4.409</v>
      </c>
      <c r="M1827" s="128">
        <v>4.478</v>
      </c>
      <c r="N1827" s="127">
        <v>4.653</v>
      </c>
      <c r="O1827" s="128">
        <v>4.504</v>
      </c>
      <c r="P1827" s="127">
        <v>4.579</v>
      </c>
      <c r="Q1827" s="128">
        <v>4.994</v>
      </c>
      <c r="R1827" s="127">
        <v>4.853</v>
      </c>
      <c r="S1827" s="127">
        <v>4.924</v>
      </c>
      <c r="T1827" s="127">
        <v>5.557</v>
      </c>
      <c r="U1827" s="127">
        <v>5.412</v>
      </c>
      <c r="V1827" s="127">
        <v>5.484</v>
      </c>
      <c r="W1827" s="127">
        <v>6.017</v>
      </c>
      <c r="X1827" s="127">
        <v>5.873</v>
      </c>
      <c r="Y1827" s="127">
        <v>5.945</v>
      </c>
      <c r="Z1827" s="127"/>
      <c r="AA1827" s="127"/>
      <c r="AB1827" s="127"/>
      <c r="AC1827" s="127"/>
      <c r="AD1827" s="127"/>
      <c r="AE1827" s="127"/>
      <c r="AF1827" s="9">
        <f t="shared" si="1"/>
        <v>1827</v>
      </c>
    </row>
    <row r="1828" ht="15.75" customHeight="1">
      <c r="A1828" s="116">
        <v>43059.0</v>
      </c>
      <c r="B1828" s="126">
        <v>4.061</v>
      </c>
      <c r="C1828" s="127">
        <v>3.847</v>
      </c>
      <c r="D1828" s="127">
        <v>3.954</v>
      </c>
      <c r="E1828" s="128">
        <v>4.173</v>
      </c>
      <c r="F1828" s="127">
        <v>4.024</v>
      </c>
      <c r="G1828" s="128">
        <v>4.099</v>
      </c>
      <c r="H1828" s="127">
        <v>4.398</v>
      </c>
      <c r="I1828" s="128">
        <v>4.279</v>
      </c>
      <c r="J1828" s="127">
        <v>4.338</v>
      </c>
      <c r="K1828" s="128">
        <v>4.519</v>
      </c>
      <c r="L1828" s="127">
        <v>4.388</v>
      </c>
      <c r="M1828" s="128">
        <v>4.453</v>
      </c>
      <c r="N1828" s="127">
        <v>4.64</v>
      </c>
      <c r="O1828" s="128">
        <v>4.497</v>
      </c>
      <c r="P1828" s="127">
        <v>4.568</v>
      </c>
      <c r="Q1828" s="128">
        <v>4.967</v>
      </c>
      <c r="R1828" s="127">
        <v>4.822</v>
      </c>
      <c r="S1828" s="127">
        <v>4.894</v>
      </c>
      <c r="T1828" s="127">
        <v>5.549</v>
      </c>
      <c r="U1828" s="127">
        <v>5.406</v>
      </c>
      <c r="V1828" s="127">
        <v>5.477</v>
      </c>
      <c r="W1828" s="127">
        <v>6.01</v>
      </c>
      <c r="X1828" s="127">
        <v>5.87</v>
      </c>
      <c r="Y1828" s="127">
        <v>5.94</v>
      </c>
      <c r="Z1828" s="127"/>
      <c r="AA1828" s="127"/>
      <c r="AB1828" s="127"/>
      <c r="AC1828" s="127"/>
      <c r="AD1828" s="127"/>
      <c r="AE1828" s="127"/>
      <c r="AF1828" s="9">
        <f t="shared" si="1"/>
        <v>1828</v>
      </c>
    </row>
    <row r="1829" ht="15.75" customHeight="1">
      <c r="A1829" s="116">
        <v>43056.0</v>
      </c>
      <c r="B1829" s="126">
        <v>4.022</v>
      </c>
      <c r="C1829" s="127">
        <v>3.811</v>
      </c>
      <c r="D1829" s="127">
        <v>3.917</v>
      </c>
      <c r="E1829" s="128">
        <v>4.146</v>
      </c>
      <c r="F1829" s="127">
        <v>4.017</v>
      </c>
      <c r="G1829" s="128">
        <v>4.081</v>
      </c>
      <c r="H1829" s="127">
        <v>4.379</v>
      </c>
      <c r="I1829" s="128">
        <v>4.263</v>
      </c>
      <c r="J1829" s="127">
        <v>4.321</v>
      </c>
      <c r="K1829" s="128">
        <v>4.508</v>
      </c>
      <c r="L1829" s="127">
        <v>4.381</v>
      </c>
      <c r="M1829" s="128">
        <v>4.445</v>
      </c>
      <c r="N1829" s="127">
        <v>4.638</v>
      </c>
      <c r="O1829" s="128">
        <v>4.499</v>
      </c>
      <c r="P1829" s="127">
        <v>4.568</v>
      </c>
      <c r="Q1829" s="128">
        <v>4.967</v>
      </c>
      <c r="R1829" s="127">
        <v>4.822</v>
      </c>
      <c r="S1829" s="127">
        <v>4.894</v>
      </c>
      <c r="T1829" s="127">
        <v>5.549</v>
      </c>
      <c r="U1829" s="127">
        <v>5.406</v>
      </c>
      <c r="V1829" s="127">
        <v>5.477</v>
      </c>
      <c r="W1829" s="127">
        <v>6.01</v>
      </c>
      <c r="X1829" s="127">
        <v>5.87</v>
      </c>
      <c r="Y1829" s="127">
        <v>5.94</v>
      </c>
      <c r="Z1829" s="127"/>
      <c r="AA1829" s="127"/>
      <c r="AB1829" s="127"/>
      <c r="AC1829" s="127"/>
      <c r="AD1829" s="127"/>
      <c r="AE1829" s="127"/>
      <c r="AF1829" s="9">
        <f t="shared" si="1"/>
        <v>1829</v>
      </c>
    </row>
    <row r="1830" ht="15.75" customHeight="1">
      <c r="A1830" s="116">
        <v>43055.0</v>
      </c>
      <c r="B1830" s="126">
        <v>4.017</v>
      </c>
      <c r="C1830" s="127">
        <v>3.806</v>
      </c>
      <c r="D1830" s="127">
        <v>3.911</v>
      </c>
      <c r="E1830" s="128">
        <v>4.138</v>
      </c>
      <c r="F1830" s="127">
        <v>4.014</v>
      </c>
      <c r="G1830" s="128">
        <v>4.076</v>
      </c>
      <c r="H1830" s="127">
        <v>4.376</v>
      </c>
      <c r="I1830" s="128">
        <v>4.259</v>
      </c>
      <c r="J1830" s="127">
        <v>4.317</v>
      </c>
      <c r="K1830" s="128">
        <v>4.506</v>
      </c>
      <c r="L1830" s="127">
        <v>4.378</v>
      </c>
      <c r="M1830" s="128">
        <v>4.442</v>
      </c>
      <c r="N1830" s="127">
        <v>4.637</v>
      </c>
      <c r="O1830" s="128">
        <v>4.498</v>
      </c>
      <c r="P1830" s="127">
        <v>4.567</v>
      </c>
      <c r="Q1830" s="128">
        <v>4.963</v>
      </c>
      <c r="R1830" s="127">
        <v>4.824</v>
      </c>
      <c r="S1830" s="127">
        <v>4.894</v>
      </c>
      <c r="T1830" s="127">
        <v>5.549</v>
      </c>
      <c r="U1830" s="127">
        <v>5.406</v>
      </c>
      <c r="V1830" s="127">
        <v>5.477</v>
      </c>
      <c r="W1830" s="127">
        <v>6.01</v>
      </c>
      <c r="X1830" s="127">
        <v>5.87</v>
      </c>
      <c r="Y1830" s="127">
        <v>5.94</v>
      </c>
      <c r="Z1830" s="127"/>
      <c r="AA1830" s="127"/>
      <c r="AB1830" s="127"/>
      <c r="AC1830" s="127"/>
      <c r="AD1830" s="127"/>
      <c r="AE1830" s="127"/>
      <c r="AF1830" s="9">
        <f t="shared" si="1"/>
        <v>1830</v>
      </c>
    </row>
    <row r="1831" ht="15.75" customHeight="1">
      <c r="A1831" s="116">
        <v>43054.0</v>
      </c>
      <c r="B1831" s="126">
        <v>3.997</v>
      </c>
      <c r="C1831" s="127">
        <v>3.797</v>
      </c>
      <c r="D1831" s="127">
        <v>3.897</v>
      </c>
      <c r="E1831" s="128">
        <v>4.151</v>
      </c>
      <c r="F1831" s="127">
        <v>4.001</v>
      </c>
      <c r="G1831" s="128">
        <v>4.076</v>
      </c>
      <c r="H1831" s="127">
        <v>4.371</v>
      </c>
      <c r="I1831" s="128">
        <v>4.264</v>
      </c>
      <c r="J1831" s="127">
        <v>4.318</v>
      </c>
      <c r="K1831" s="128">
        <v>4.51</v>
      </c>
      <c r="L1831" s="127">
        <v>4.386</v>
      </c>
      <c r="M1831" s="128">
        <v>4.448</v>
      </c>
      <c r="N1831" s="127">
        <v>4.649</v>
      </c>
      <c r="O1831" s="128">
        <v>4.508</v>
      </c>
      <c r="P1831" s="127">
        <v>4.578</v>
      </c>
      <c r="Q1831" s="128">
        <v>4.966</v>
      </c>
      <c r="R1831" s="127">
        <v>4.828</v>
      </c>
      <c r="S1831" s="127">
        <v>4.897</v>
      </c>
      <c r="T1831" s="127">
        <v>5.55</v>
      </c>
      <c r="U1831" s="127">
        <v>5.407</v>
      </c>
      <c r="V1831" s="127">
        <v>5.478</v>
      </c>
      <c r="W1831" s="127">
        <v>6.016</v>
      </c>
      <c r="X1831" s="127">
        <v>5.876</v>
      </c>
      <c r="Y1831" s="127">
        <v>5.946</v>
      </c>
      <c r="Z1831" s="127"/>
      <c r="AA1831" s="127"/>
      <c r="AB1831" s="127"/>
      <c r="AC1831" s="127"/>
      <c r="AD1831" s="127"/>
      <c r="AE1831" s="127"/>
      <c r="AF1831" s="9">
        <f t="shared" si="1"/>
        <v>1831</v>
      </c>
    </row>
    <row r="1832" ht="15.75" customHeight="1">
      <c r="A1832" s="116">
        <v>43053.0</v>
      </c>
      <c r="B1832" s="126">
        <v>3.992</v>
      </c>
      <c r="C1832" s="127">
        <v>3.8</v>
      </c>
      <c r="D1832" s="127">
        <v>3.896</v>
      </c>
      <c r="E1832" s="128">
        <v>4.146</v>
      </c>
      <c r="F1832" s="127">
        <v>3.996</v>
      </c>
      <c r="G1832" s="128">
        <v>4.071</v>
      </c>
      <c r="H1832" s="127">
        <v>4.376</v>
      </c>
      <c r="I1832" s="128">
        <v>4.257</v>
      </c>
      <c r="J1832" s="127">
        <v>4.316</v>
      </c>
      <c r="K1832" s="128">
        <v>4.521</v>
      </c>
      <c r="L1832" s="127">
        <v>4.385</v>
      </c>
      <c r="M1832" s="128">
        <v>4.453</v>
      </c>
      <c r="N1832" s="127">
        <v>4.666</v>
      </c>
      <c r="O1832" s="128">
        <v>4.513</v>
      </c>
      <c r="P1832" s="127">
        <v>4.589</v>
      </c>
      <c r="Q1832" s="128">
        <v>4.971</v>
      </c>
      <c r="R1832" s="127">
        <v>4.837</v>
      </c>
      <c r="S1832" s="127">
        <v>4.904</v>
      </c>
      <c r="T1832" s="127">
        <v>5.558</v>
      </c>
      <c r="U1832" s="127">
        <v>5.418</v>
      </c>
      <c r="V1832" s="127">
        <v>5.488</v>
      </c>
      <c r="W1832" s="127">
        <v>6.01</v>
      </c>
      <c r="X1832" s="127">
        <v>5.876</v>
      </c>
      <c r="Y1832" s="127">
        <v>5.943</v>
      </c>
      <c r="Z1832" s="127"/>
      <c r="AA1832" s="127"/>
      <c r="AB1832" s="127"/>
      <c r="AC1832" s="127"/>
      <c r="AD1832" s="127"/>
      <c r="AE1832" s="127"/>
      <c r="AF1832" s="9">
        <f t="shared" si="1"/>
        <v>1832</v>
      </c>
    </row>
    <row r="1833" ht="15.75" customHeight="1">
      <c r="A1833" s="116">
        <v>43052.0</v>
      </c>
      <c r="B1833" s="126">
        <v>3.961</v>
      </c>
      <c r="C1833" s="127">
        <v>3.756</v>
      </c>
      <c r="D1833" s="127">
        <v>3.858</v>
      </c>
      <c r="E1833" s="128">
        <v>4.141</v>
      </c>
      <c r="F1833" s="127">
        <v>3.99</v>
      </c>
      <c r="G1833" s="128">
        <v>4.066</v>
      </c>
      <c r="H1833" s="127">
        <v>4.368</v>
      </c>
      <c r="I1833" s="128">
        <v>4.25</v>
      </c>
      <c r="J1833" s="127">
        <v>4.309</v>
      </c>
      <c r="K1833" s="128">
        <v>4.517</v>
      </c>
      <c r="L1833" s="127">
        <v>4.383</v>
      </c>
      <c r="M1833" s="128">
        <v>4.45</v>
      </c>
      <c r="N1833" s="127">
        <v>4.667</v>
      </c>
      <c r="O1833" s="128">
        <v>4.516</v>
      </c>
      <c r="P1833" s="127">
        <v>4.591</v>
      </c>
      <c r="Q1833" s="128">
        <v>4.921</v>
      </c>
      <c r="R1833" s="127">
        <v>4.806</v>
      </c>
      <c r="S1833" s="127">
        <v>4.863</v>
      </c>
      <c r="T1833" s="127">
        <v>5.517</v>
      </c>
      <c r="U1833" s="127">
        <v>5.39</v>
      </c>
      <c r="V1833" s="127">
        <v>5.453</v>
      </c>
      <c r="W1833" s="127">
        <v>6.004</v>
      </c>
      <c r="X1833" s="127">
        <v>5.87</v>
      </c>
      <c r="Y1833" s="127">
        <v>5.937</v>
      </c>
      <c r="Z1833" s="127"/>
      <c r="AA1833" s="127"/>
      <c r="AB1833" s="127"/>
      <c r="AC1833" s="127"/>
      <c r="AD1833" s="127"/>
      <c r="AE1833" s="127"/>
      <c r="AF1833" s="9">
        <f t="shared" si="1"/>
        <v>1833</v>
      </c>
    </row>
    <row r="1834" ht="15.75" customHeight="1">
      <c r="A1834" s="116">
        <v>43049.0</v>
      </c>
      <c r="B1834" s="126">
        <v>3.948</v>
      </c>
      <c r="C1834" s="127">
        <v>3.742</v>
      </c>
      <c r="D1834" s="127">
        <v>3.845</v>
      </c>
      <c r="E1834" s="128">
        <v>4.152</v>
      </c>
      <c r="F1834" s="127">
        <v>3.99</v>
      </c>
      <c r="G1834" s="128">
        <v>4.071</v>
      </c>
      <c r="H1834" s="127">
        <v>4.366</v>
      </c>
      <c r="I1834" s="128">
        <v>4.239</v>
      </c>
      <c r="J1834" s="127">
        <v>4.302</v>
      </c>
      <c r="K1834" s="128">
        <v>4.506</v>
      </c>
      <c r="L1834" s="127">
        <v>4.374</v>
      </c>
      <c r="M1834" s="128">
        <v>4.44</v>
      </c>
      <c r="N1834" s="127">
        <v>4.647</v>
      </c>
      <c r="O1834" s="128">
        <v>4.509</v>
      </c>
      <c r="P1834" s="127">
        <v>4.578</v>
      </c>
      <c r="Q1834" s="128">
        <v>4.917</v>
      </c>
      <c r="R1834" s="127">
        <v>4.803</v>
      </c>
      <c r="S1834" s="127">
        <v>4.86</v>
      </c>
      <c r="T1834" s="127">
        <v>5.514</v>
      </c>
      <c r="U1834" s="127">
        <v>5.39</v>
      </c>
      <c r="V1834" s="127">
        <v>5.452</v>
      </c>
      <c r="W1834" s="127">
        <v>5.999</v>
      </c>
      <c r="X1834" s="127">
        <v>5.864</v>
      </c>
      <c r="Y1834" s="127">
        <v>5.932</v>
      </c>
      <c r="Z1834" s="127"/>
      <c r="AA1834" s="127"/>
      <c r="AB1834" s="127"/>
      <c r="AC1834" s="127"/>
      <c r="AD1834" s="127"/>
      <c r="AE1834" s="127"/>
      <c r="AF1834" s="9">
        <f t="shared" si="1"/>
        <v>1834</v>
      </c>
    </row>
    <row r="1835" ht="15.75" customHeight="1">
      <c r="A1835" s="116">
        <v>43048.0</v>
      </c>
      <c r="B1835" s="126">
        <v>3.954</v>
      </c>
      <c r="C1835" s="127">
        <v>3.754</v>
      </c>
      <c r="D1835" s="127">
        <v>3.854</v>
      </c>
      <c r="E1835" s="128">
        <v>4.151</v>
      </c>
      <c r="F1835" s="127">
        <v>4.01</v>
      </c>
      <c r="G1835" s="128">
        <v>4.081</v>
      </c>
      <c r="H1835" s="127">
        <v>4.359</v>
      </c>
      <c r="I1835" s="128">
        <v>4.251</v>
      </c>
      <c r="J1835" s="127">
        <v>4.305</v>
      </c>
      <c r="K1835" s="128">
        <v>4.501</v>
      </c>
      <c r="L1835" s="127">
        <v>4.386</v>
      </c>
      <c r="M1835" s="128">
        <v>4.443</v>
      </c>
      <c r="N1835" s="127">
        <v>4.642</v>
      </c>
      <c r="O1835" s="128">
        <v>4.52</v>
      </c>
      <c r="P1835" s="127">
        <v>4.581</v>
      </c>
      <c r="Q1835" s="128">
        <v>4.922</v>
      </c>
      <c r="R1835" s="127">
        <v>4.807</v>
      </c>
      <c r="S1835" s="127">
        <v>4.864</v>
      </c>
      <c r="T1835" s="127">
        <v>5.52</v>
      </c>
      <c r="U1835" s="127">
        <v>5.39</v>
      </c>
      <c r="V1835" s="127">
        <v>5.455</v>
      </c>
      <c r="W1835" s="127">
        <v>5.997</v>
      </c>
      <c r="X1835" s="127">
        <v>5.857</v>
      </c>
      <c r="Y1835" s="127">
        <v>5.927</v>
      </c>
      <c r="Z1835" s="127"/>
      <c r="AA1835" s="127"/>
      <c r="AB1835" s="127"/>
      <c r="AC1835" s="127"/>
      <c r="AD1835" s="127"/>
      <c r="AE1835" s="127"/>
      <c r="AF1835" s="9">
        <f t="shared" si="1"/>
        <v>1835</v>
      </c>
    </row>
    <row r="1836" ht="15.75" customHeight="1">
      <c r="A1836" s="116">
        <v>43047.0</v>
      </c>
      <c r="B1836" s="126">
        <v>3.932</v>
      </c>
      <c r="C1836" s="127">
        <v>3.73</v>
      </c>
      <c r="D1836" s="127">
        <v>3.831</v>
      </c>
      <c r="E1836" s="128">
        <v>4.138</v>
      </c>
      <c r="F1836" s="127">
        <v>3.994</v>
      </c>
      <c r="G1836" s="128">
        <v>4.066</v>
      </c>
      <c r="H1836" s="127">
        <v>4.359</v>
      </c>
      <c r="I1836" s="128">
        <v>4.22</v>
      </c>
      <c r="J1836" s="127">
        <v>4.289</v>
      </c>
      <c r="K1836" s="128">
        <v>4.494</v>
      </c>
      <c r="L1836" s="127">
        <v>4.366</v>
      </c>
      <c r="M1836" s="128">
        <v>4.43</v>
      </c>
      <c r="N1836" s="127">
        <v>4.629</v>
      </c>
      <c r="O1836" s="128">
        <v>4.511</v>
      </c>
      <c r="P1836" s="127">
        <v>4.57</v>
      </c>
      <c r="Q1836" s="128">
        <v>4.907</v>
      </c>
      <c r="R1836" s="127">
        <v>4.798</v>
      </c>
      <c r="S1836" s="127">
        <v>4.852</v>
      </c>
      <c r="T1836" s="127">
        <v>5.512</v>
      </c>
      <c r="U1836" s="127">
        <v>5.382</v>
      </c>
      <c r="V1836" s="127">
        <v>5.447</v>
      </c>
      <c r="W1836" s="127">
        <v>5.997</v>
      </c>
      <c r="X1836" s="127">
        <v>5.851</v>
      </c>
      <c r="Y1836" s="127">
        <v>5.924</v>
      </c>
      <c r="Z1836" s="127"/>
      <c r="AA1836" s="127"/>
      <c r="AB1836" s="127"/>
      <c r="AC1836" s="127"/>
      <c r="AD1836" s="127"/>
      <c r="AE1836" s="127"/>
      <c r="AF1836" s="9">
        <f t="shared" si="1"/>
        <v>1836</v>
      </c>
    </row>
    <row r="1837" ht="15.75" customHeight="1">
      <c r="A1837" s="116">
        <v>43046.0</v>
      </c>
      <c r="B1837" s="126">
        <v>3.876</v>
      </c>
      <c r="C1837" s="127">
        <v>3.678</v>
      </c>
      <c r="D1837" s="127">
        <v>3.777</v>
      </c>
      <c r="E1837" s="128">
        <v>4.122</v>
      </c>
      <c r="F1837" s="127">
        <v>3.97</v>
      </c>
      <c r="G1837" s="128">
        <v>4.046</v>
      </c>
      <c r="H1837" s="127">
        <v>4.343</v>
      </c>
      <c r="I1837" s="128">
        <v>4.204</v>
      </c>
      <c r="J1837" s="127">
        <v>4.274</v>
      </c>
      <c r="K1837" s="128">
        <v>4.478</v>
      </c>
      <c r="L1837" s="127">
        <v>4.349</v>
      </c>
      <c r="M1837" s="128">
        <v>4.414</v>
      </c>
      <c r="N1837" s="127">
        <v>4.612</v>
      </c>
      <c r="O1837" s="128">
        <v>4.494</v>
      </c>
      <c r="P1837" s="127">
        <v>4.553</v>
      </c>
      <c r="Q1837" s="128">
        <v>4.907</v>
      </c>
      <c r="R1837" s="127">
        <v>4.8</v>
      </c>
      <c r="S1837" s="127">
        <v>4.853</v>
      </c>
      <c r="T1837" s="127">
        <v>5.523</v>
      </c>
      <c r="U1837" s="127">
        <v>5.393</v>
      </c>
      <c r="V1837" s="127">
        <v>5.458</v>
      </c>
      <c r="W1837" s="127">
        <v>5.991</v>
      </c>
      <c r="X1837" s="127">
        <v>5.844</v>
      </c>
      <c r="Y1837" s="127">
        <v>5.918</v>
      </c>
      <c r="Z1837" s="127"/>
      <c r="AA1837" s="127"/>
      <c r="AB1837" s="127"/>
      <c r="AC1837" s="127"/>
      <c r="AD1837" s="127"/>
      <c r="AE1837" s="127"/>
      <c r="AF1837" s="9">
        <f t="shared" si="1"/>
        <v>1837</v>
      </c>
    </row>
    <row r="1838" ht="15.75" customHeight="1">
      <c r="A1838" s="116">
        <v>43045.0</v>
      </c>
      <c r="B1838" s="126">
        <v>3.843</v>
      </c>
      <c r="C1838" s="127">
        <v>3.65</v>
      </c>
      <c r="D1838" s="127">
        <v>3.747</v>
      </c>
      <c r="E1838" s="128">
        <v>4.089</v>
      </c>
      <c r="F1838" s="127">
        <v>3.939</v>
      </c>
      <c r="G1838" s="128">
        <v>4.014</v>
      </c>
      <c r="H1838" s="127">
        <v>4.306</v>
      </c>
      <c r="I1838" s="128">
        <v>4.19</v>
      </c>
      <c r="J1838" s="127">
        <v>4.248</v>
      </c>
      <c r="K1838" s="128">
        <v>4.456</v>
      </c>
      <c r="L1838" s="127">
        <v>4.335</v>
      </c>
      <c r="M1838" s="128">
        <v>4.396</v>
      </c>
      <c r="N1838" s="127">
        <v>4.607</v>
      </c>
      <c r="O1838" s="128">
        <v>4.48</v>
      </c>
      <c r="P1838" s="127">
        <v>4.543</v>
      </c>
      <c r="Q1838" s="128">
        <v>4.903</v>
      </c>
      <c r="R1838" s="127">
        <v>4.796</v>
      </c>
      <c r="S1838" s="127">
        <v>4.849</v>
      </c>
      <c r="T1838" s="127">
        <v>5.518</v>
      </c>
      <c r="U1838" s="127">
        <v>5.388</v>
      </c>
      <c r="V1838" s="127">
        <v>5.453</v>
      </c>
      <c r="W1838" s="127">
        <v>5.997</v>
      </c>
      <c r="X1838" s="127">
        <v>5.85</v>
      </c>
      <c r="Y1838" s="127">
        <v>5.923</v>
      </c>
      <c r="Z1838" s="127"/>
      <c r="AA1838" s="127"/>
      <c r="AB1838" s="127"/>
      <c r="AC1838" s="127"/>
      <c r="AD1838" s="127"/>
      <c r="AE1838" s="127"/>
      <c r="AF1838" s="9">
        <f t="shared" si="1"/>
        <v>1838</v>
      </c>
    </row>
    <row r="1839" ht="15.75" customHeight="1">
      <c r="A1839" s="116">
        <v>43042.0</v>
      </c>
      <c r="B1839" s="126">
        <v>3.839</v>
      </c>
      <c r="C1839" s="127">
        <v>3.648</v>
      </c>
      <c r="D1839" s="127">
        <v>3.743</v>
      </c>
      <c r="E1839" s="128">
        <v>4.093</v>
      </c>
      <c r="F1839" s="127">
        <v>3.931</v>
      </c>
      <c r="G1839" s="128">
        <v>4.012</v>
      </c>
      <c r="H1839" s="127">
        <v>4.31</v>
      </c>
      <c r="I1839" s="128">
        <v>4.186</v>
      </c>
      <c r="J1839" s="127">
        <v>4.248</v>
      </c>
      <c r="K1839" s="128">
        <v>4.463</v>
      </c>
      <c r="L1839" s="127">
        <v>4.342</v>
      </c>
      <c r="M1839" s="128">
        <v>4.403</v>
      </c>
      <c r="N1839" s="127">
        <v>4.617</v>
      </c>
      <c r="O1839" s="128">
        <v>4.499</v>
      </c>
      <c r="P1839" s="127">
        <v>4.558</v>
      </c>
      <c r="Q1839" s="128">
        <v>4.907</v>
      </c>
      <c r="R1839" s="127">
        <v>4.797</v>
      </c>
      <c r="S1839" s="127">
        <v>4.852</v>
      </c>
      <c r="T1839" s="127">
        <v>5.512</v>
      </c>
      <c r="U1839" s="127">
        <v>5.382</v>
      </c>
      <c r="V1839" s="127">
        <v>5.447</v>
      </c>
      <c r="W1839" s="127">
        <v>5.996</v>
      </c>
      <c r="X1839" s="127">
        <v>5.85</v>
      </c>
      <c r="Y1839" s="127">
        <v>5.923</v>
      </c>
      <c r="Z1839" s="127"/>
      <c r="AA1839" s="127"/>
      <c r="AB1839" s="127"/>
      <c r="AC1839" s="127"/>
      <c r="AD1839" s="127"/>
      <c r="AE1839" s="127"/>
      <c r="AF1839" s="9">
        <f t="shared" si="1"/>
        <v>1839</v>
      </c>
    </row>
    <row r="1840" ht="15.75" customHeight="1">
      <c r="A1840" s="116">
        <v>43041.0</v>
      </c>
      <c r="B1840" s="126">
        <v>3.898</v>
      </c>
      <c r="C1840" s="127">
        <v>3.689</v>
      </c>
      <c r="D1840" s="127">
        <v>3.793</v>
      </c>
      <c r="E1840" s="128">
        <v>4.112</v>
      </c>
      <c r="F1840" s="127">
        <v>3.988</v>
      </c>
      <c r="G1840" s="128">
        <v>4.05</v>
      </c>
      <c r="H1840" s="127">
        <v>4.338</v>
      </c>
      <c r="I1840" s="128">
        <v>4.22</v>
      </c>
      <c r="J1840" s="127">
        <v>4.279</v>
      </c>
      <c r="K1840" s="128">
        <v>4.482</v>
      </c>
      <c r="L1840" s="127">
        <v>4.367</v>
      </c>
      <c r="M1840" s="128">
        <v>4.424</v>
      </c>
      <c r="N1840" s="127">
        <v>4.626</v>
      </c>
      <c r="O1840" s="128">
        <v>4.514</v>
      </c>
      <c r="P1840" s="127">
        <v>4.57</v>
      </c>
      <c r="Q1840" s="128">
        <v>4.912</v>
      </c>
      <c r="R1840" s="127">
        <v>4.801</v>
      </c>
      <c r="S1840" s="127">
        <v>4.857</v>
      </c>
      <c r="T1840" s="127">
        <v>5.523</v>
      </c>
      <c r="U1840" s="127">
        <v>5.387</v>
      </c>
      <c r="V1840" s="127">
        <v>5.455</v>
      </c>
      <c r="W1840" s="127">
        <v>5.997</v>
      </c>
      <c r="X1840" s="127">
        <v>5.844</v>
      </c>
      <c r="Y1840" s="127">
        <v>5.921</v>
      </c>
      <c r="Z1840" s="127"/>
      <c r="AA1840" s="127"/>
      <c r="AB1840" s="127"/>
      <c r="AC1840" s="127"/>
      <c r="AD1840" s="127"/>
      <c r="AE1840" s="127"/>
      <c r="AF1840" s="9">
        <f t="shared" si="1"/>
        <v>1840</v>
      </c>
    </row>
    <row r="1841" ht="15.75" customHeight="1">
      <c r="A1841" s="116">
        <v>43040.0</v>
      </c>
      <c r="B1841" s="126">
        <v>3.866</v>
      </c>
      <c r="C1841" s="127">
        <v>3.667</v>
      </c>
      <c r="D1841" s="127">
        <v>3.766</v>
      </c>
      <c r="E1841" s="128">
        <v>4.122</v>
      </c>
      <c r="F1841" s="127">
        <v>4.009</v>
      </c>
      <c r="G1841" s="128">
        <v>4.066</v>
      </c>
      <c r="H1841" s="127">
        <v>4.361</v>
      </c>
      <c r="I1841" s="128">
        <v>4.23</v>
      </c>
      <c r="J1841" s="127">
        <v>4.296</v>
      </c>
      <c r="K1841" s="128">
        <v>4.51</v>
      </c>
      <c r="L1841" s="127">
        <v>4.377</v>
      </c>
      <c r="M1841" s="128">
        <v>4.443</v>
      </c>
      <c r="N1841" s="127">
        <v>4.659</v>
      </c>
      <c r="O1841" s="128">
        <v>4.523</v>
      </c>
      <c r="P1841" s="127">
        <v>4.591</v>
      </c>
      <c r="Q1841" s="128">
        <v>4.908</v>
      </c>
      <c r="R1841" s="127">
        <v>4.803</v>
      </c>
      <c r="S1841" s="127">
        <v>4.856</v>
      </c>
      <c r="T1841" s="127">
        <v>5.523</v>
      </c>
      <c r="U1841" s="127">
        <v>5.387</v>
      </c>
      <c r="V1841" s="127">
        <v>5.455</v>
      </c>
      <c r="W1841" s="127">
        <v>5.996</v>
      </c>
      <c r="X1841" s="127">
        <v>5.844</v>
      </c>
      <c r="Y1841" s="127">
        <v>5.92</v>
      </c>
      <c r="Z1841" s="127"/>
      <c r="AA1841" s="127"/>
      <c r="AB1841" s="127"/>
      <c r="AC1841" s="127"/>
      <c r="AD1841" s="127"/>
      <c r="AE1841" s="127"/>
      <c r="AF1841" s="9">
        <f t="shared" si="1"/>
        <v>1841</v>
      </c>
    </row>
    <row r="1842" ht="15.75" customHeight="1">
      <c r="A1842" s="116">
        <v>43039.0</v>
      </c>
      <c r="B1842" s="126">
        <v>3.849</v>
      </c>
      <c r="C1842" s="127">
        <v>3.652</v>
      </c>
      <c r="D1842" s="127">
        <v>3.751</v>
      </c>
      <c r="E1842" s="128">
        <v>4.119</v>
      </c>
      <c r="F1842" s="127">
        <v>3.99</v>
      </c>
      <c r="G1842" s="128">
        <v>4.054</v>
      </c>
      <c r="H1842" s="127">
        <v>4.366</v>
      </c>
      <c r="I1842" s="128">
        <v>4.242</v>
      </c>
      <c r="J1842" s="127">
        <v>4.304</v>
      </c>
      <c r="K1842" s="128">
        <v>4.513</v>
      </c>
      <c r="L1842" s="127">
        <v>4.389</v>
      </c>
      <c r="M1842" s="128">
        <v>4.451</v>
      </c>
      <c r="N1842" s="127">
        <v>4.661</v>
      </c>
      <c r="O1842" s="128">
        <v>4.537</v>
      </c>
      <c r="P1842" s="127">
        <v>4.599</v>
      </c>
      <c r="Q1842" s="128">
        <v>4.909</v>
      </c>
      <c r="R1842" s="127">
        <v>4.802</v>
      </c>
      <c r="S1842" s="127">
        <v>4.856</v>
      </c>
      <c r="T1842" s="127">
        <v>5.523</v>
      </c>
      <c r="U1842" s="127">
        <v>5.387</v>
      </c>
      <c r="V1842" s="127">
        <v>5.455</v>
      </c>
      <c r="W1842" s="127">
        <v>5.997</v>
      </c>
      <c r="X1842" s="127">
        <v>5.846</v>
      </c>
      <c r="Y1842" s="127">
        <v>5.921</v>
      </c>
      <c r="Z1842" s="127"/>
      <c r="AA1842" s="127"/>
      <c r="AB1842" s="127"/>
      <c r="AC1842" s="127"/>
      <c r="AD1842" s="127"/>
      <c r="AE1842" s="127"/>
      <c r="AF1842" s="9">
        <f t="shared" si="1"/>
        <v>1842</v>
      </c>
    </row>
    <row r="1843" ht="15.75" customHeight="1">
      <c r="A1843" s="116">
        <v>43038.0</v>
      </c>
      <c r="B1843" s="126">
        <v>3.861</v>
      </c>
      <c r="C1843" s="127">
        <v>3.65</v>
      </c>
      <c r="D1843" s="127">
        <v>3.756</v>
      </c>
      <c r="E1843" s="128">
        <v>4.133</v>
      </c>
      <c r="F1843" s="127">
        <v>3.98</v>
      </c>
      <c r="G1843" s="128">
        <v>4.057</v>
      </c>
      <c r="H1843" s="127">
        <v>4.367</v>
      </c>
      <c r="I1843" s="128">
        <v>4.239</v>
      </c>
      <c r="J1843" s="127">
        <v>4.303</v>
      </c>
      <c r="K1843" s="128">
        <v>4.507</v>
      </c>
      <c r="L1843" s="127">
        <v>4.383</v>
      </c>
      <c r="M1843" s="128">
        <v>4.445</v>
      </c>
      <c r="N1843" s="127">
        <v>4.648</v>
      </c>
      <c r="O1843" s="128">
        <v>4.528</v>
      </c>
      <c r="P1843" s="127">
        <v>4.588</v>
      </c>
      <c r="Q1843" s="128">
        <v>4.909</v>
      </c>
      <c r="R1843" s="127">
        <v>4.802</v>
      </c>
      <c r="S1843" s="127">
        <v>4.856</v>
      </c>
      <c r="T1843" s="127">
        <v>5.523</v>
      </c>
      <c r="U1843" s="127">
        <v>5.387</v>
      </c>
      <c r="V1843" s="127">
        <v>5.455</v>
      </c>
      <c r="W1843" s="127">
        <v>5.997</v>
      </c>
      <c r="X1843" s="127">
        <v>5.846</v>
      </c>
      <c r="Y1843" s="127">
        <v>5.921</v>
      </c>
      <c r="Z1843" s="127"/>
      <c r="AA1843" s="127"/>
      <c r="AB1843" s="127"/>
      <c r="AC1843" s="127"/>
      <c r="AD1843" s="127"/>
      <c r="AE1843" s="127"/>
      <c r="AF1843" s="9">
        <f t="shared" si="1"/>
        <v>1843</v>
      </c>
    </row>
    <row r="1844" ht="15.75" customHeight="1">
      <c r="A1844" s="116">
        <v>43035.0</v>
      </c>
      <c r="B1844" s="126">
        <v>3.85</v>
      </c>
      <c r="C1844" s="127">
        <v>3.651</v>
      </c>
      <c r="D1844" s="127">
        <v>3.751</v>
      </c>
      <c r="E1844" s="128">
        <v>4.127</v>
      </c>
      <c r="F1844" s="127">
        <v>3.979</v>
      </c>
      <c r="G1844" s="128">
        <v>4.053</v>
      </c>
      <c r="H1844" s="127">
        <v>4.37</v>
      </c>
      <c r="I1844" s="128">
        <v>4.246</v>
      </c>
      <c r="J1844" s="127">
        <v>4.308</v>
      </c>
      <c r="K1844" s="128">
        <v>4.506</v>
      </c>
      <c r="L1844" s="127">
        <v>4.389</v>
      </c>
      <c r="M1844" s="128">
        <v>4.448</v>
      </c>
      <c r="N1844" s="127">
        <v>4.642</v>
      </c>
      <c r="O1844" s="128">
        <v>4.532</v>
      </c>
      <c r="P1844" s="127">
        <v>4.587</v>
      </c>
      <c r="Q1844" s="128">
        <v>4.909</v>
      </c>
      <c r="R1844" s="127">
        <v>4.802</v>
      </c>
      <c r="S1844" s="127">
        <v>4.856</v>
      </c>
      <c r="T1844" s="127">
        <v>5.514</v>
      </c>
      <c r="U1844" s="127">
        <v>5.383</v>
      </c>
      <c r="V1844" s="127">
        <v>5.449</v>
      </c>
      <c r="W1844" s="127">
        <v>5.982</v>
      </c>
      <c r="X1844" s="127">
        <v>5.842</v>
      </c>
      <c r="Y1844" s="127">
        <v>5.912</v>
      </c>
      <c r="Z1844" s="127"/>
      <c r="AA1844" s="127"/>
      <c r="AB1844" s="127"/>
      <c r="AC1844" s="127"/>
      <c r="AD1844" s="127"/>
      <c r="AE1844" s="127"/>
      <c r="AF1844" s="9">
        <f t="shared" si="1"/>
        <v>1844</v>
      </c>
    </row>
    <row r="1845" ht="15.75" customHeight="1">
      <c r="A1845" s="116">
        <v>43034.0</v>
      </c>
      <c r="B1845" s="126">
        <v>3.853</v>
      </c>
      <c r="C1845" s="127">
        <v>3.654</v>
      </c>
      <c r="D1845" s="127">
        <v>3.754</v>
      </c>
      <c r="E1845" s="128">
        <v>4.138</v>
      </c>
      <c r="F1845" s="127">
        <v>4.003</v>
      </c>
      <c r="G1845" s="128">
        <v>4.071</v>
      </c>
      <c r="H1845" s="127">
        <v>4.372</v>
      </c>
      <c r="I1845" s="128">
        <v>4.25</v>
      </c>
      <c r="J1845" s="127">
        <v>4.311</v>
      </c>
      <c r="K1845" s="128">
        <v>4.513</v>
      </c>
      <c r="L1845" s="127">
        <v>4.394</v>
      </c>
      <c r="M1845" s="128">
        <v>4.454</v>
      </c>
      <c r="N1845" s="127">
        <v>4.654</v>
      </c>
      <c r="O1845" s="128">
        <v>4.538</v>
      </c>
      <c r="P1845" s="127">
        <v>4.596</v>
      </c>
      <c r="Q1845" s="128">
        <v>4.914</v>
      </c>
      <c r="R1845" s="127">
        <v>4.802</v>
      </c>
      <c r="S1845" s="127">
        <v>4.858</v>
      </c>
      <c r="T1845" s="127">
        <v>5.52</v>
      </c>
      <c r="U1845" s="127">
        <v>5.389</v>
      </c>
      <c r="V1845" s="127">
        <v>5.454</v>
      </c>
      <c r="W1845" s="127">
        <v>5.993</v>
      </c>
      <c r="X1845" s="127">
        <v>5.848</v>
      </c>
      <c r="Y1845" s="127">
        <v>5.921</v>
      </c>
      <c r="Z1845" s="127"/>
      <c r="AA1845" s="127"/>
      <c r="AB1845" s="127"/>
      <c r="AC1845" s="127"/>
      <c r="AD1845" s="127"/>
      <c r="AE1845" s="127"/>
      <c r="AF1845" s="9">
        <f t="shared" si="1"/>
        <v>1845</v>
      </c>
    </row>
    <row r="1846" ht="15.75" customHeight="1">
      <c r="A1846" s="116">
        <v>43033.0</v>
      </c>
      <c r="B1846" s="126">
        <v>3.861</v>
      </c>
      <c r="C1846" s="127">
        <v>3.656</v>
      </c>
      <c r="D1846" s="127">
        <v>3.758</v>
      </c>
      <c r="E1846" s="128">
        <v>4.139</v>
      </c>
      <c r="F1846" s="127">
        <v>4.026</v>
      </c>
      <c r="G1846" s="128">
        <v>4.082</v>
      </c>
      <c r="H1846" s="127">
        <v>4.368</v>
      </c>
      <c r="I1846" s="128">
        <v>4.242</v>
      </c>
      <c r="J1846" s="127">
        <v>4.305</v>
      </c>
      <c r="K1846" s="128">
        <v>4.511</v>
      </c>
      <c r="L1846" s="127">
        <v>4.389</v>
      </c>
      <c r="M1846" s="128">
        <v>4.45</v>
      </c>
      <c r="N1846" s="127">
        <v>4.654</v>
      </c>
      <c r="O1846" s="128">
        <v>4.537</v>
      </c>
      <c r="P1846" s="127">
        <v>4.596</v>
      </c>
      <c r="Q1846" s="128">
        <v>4.918</v>
      </c>
      <c r="R1846" s="127">
        <v>4.802</v>
      </c>
      <c r="S1846" s="127">
        <v>4.86</v>
      </c>
      <c r="T1846" s="127">
        <v>5.52</v>
      </c>
      <c r="U1846" s="127">
        <v>5.389</v>
      </c>
      <c r="V1846" s="127">
        <v>5.454</v>
      </c>
      <c r="W1846" s="127">
        <v>5.993</v>
      </c>
      <c r="X1846" s="127">
        <v>5.85</v>
      </c>
      <c r="Y1846" s="127">
        <v>5.922</v>
      </c>
      <c r="Z1846" s="127"/>
      <c r="AA1846" s="127"/>
      <c r="AB1846" s="127"/>
      <c r="AC1846" s="127"/>
      <c r="AD1846" s="127"/>
      <c r="AE1846" s="127"/>
      <c r="AF1846" s="9">
        <f t="shared" si="1"/>
        <v>1846</v>
      </c>
    </row>
    <row r="1847" ht="15.75" customHeight="1">
      <c r="A1847" s="116">
        <v>43032.0</v>
      </c>
      <c r="B1847" s="126">
        <v>3.836</v>
      </c>
      <c r="C1847" s="127">
        <v>3.627</v>
      </c>
      <c r="D1847" s="127">
        <v>3.731</v>
      </c>
      <c r="E1847" s="128">
        <v>4.149</v>
      </c>
      <c r="F1847" s="127">
        <v>3.982</v>
      </c>
      <c r="G1847" s="128">
        <v>4.066</v>
      </c>
      <c r="H1847" s="127">
        <v>4.372</v>
      </c>
      <c r="I1847" s="128">
        <v>4.236</v>
      </c>
      <c r="J1847" s="127">
        <v>4.304</v>
      </c>
      <c r="K1847" s="128">
        <v>4.508</v>
      </c>
      <c r="L1847" s="127">
        <v>4.388</v>
      </c>
      <c r="M1847" s="128">
        <v>4.448</v>
      </c>
      <c r="N1847" s="127">
        <v>4.643</v>
      </c>
      <c r="O1847" s="128">
        <v>4.541</v>
      </c>
      <c r="P1847" s="127">
        <v>4.592</v>
      </c>
      <c r="Q1847" s="128">
        <v>4.918</v>
      </c>
      <c r="R1847" s="127">
        <v>4.802</v>
      </c>
      <c r="S1847" s="127">
        <v>4.86</v>
      </c>
      <c r="T1847" s="127">
        <v>5.514</v>
      </c>
      <c r="U1847" s="127">
        <v>5.389</v>
      </c>
      <c r="V1847" s="127">
        <v>5.452</v>
      </c>
      <c r="W1847" s="127">
        <v>5.989</v>
      </c>
      <c r="X1847" s="127">
        <v>5.85</v>
      </c>
      <c r="Y1847" s="127">
        <v>5.919</v>
      </c>
      <c r="Z1847" s="127"/>
      <c r="AA1847" s="127"/>
      <c r="AB1847" s="127"/>
      <c r="AC1847" s="127"/>
      <c r="AD1847" s="127"/>
      <c r="AE1847" s="127"/>
      <c r="AF1847" s="9">
        <f t="shared" si="1"/>
        <v>1847</v>
      </c>
    </row>
    <row r="1848" ht="15.75" customHeight="1">
      <c r="A1848" s="116">
        <v>43031.0</v>
      </c>
      <c r="B1848" s="126">
        <v>3.806</v>
      </c>
      <c r="C1848" s="127">
        <v>3.602</v>
      </c>
      <c r="D1848" s="127">
        <v>3.704</v>
      </c>
      <c r="E1848" s="128">
        <v>4.113</v>
      </c>
      <c r="F1848" s="127">
        <v>3.897</v>
      </c>
      <c r="G1848" s="128">
        <v>4.005</v>
      </c>
      <c r="H1848" s="127">
        <v>4.356</v>
      </c>
      <c r="I1848" s="128">
        <v>4.23</v>
      </c>
      <c r="J1848" s="127">
        <v>4.293</v>
      </c>
      <c r="K1848" s="128">
        <v>4.496</v>
      </c>
      <c r="L1848" s="127">
        <v>4.376</v>
      </c>
      <c r="M1848" s="128">
        <v>4.436</v>
      </c>
      <c r="N1848" s="127">
        <v>4.636</v>
      </c>
      <c r="O1848" s="128">
        <v>4.521</v>
      </c>
      <c r="P1848" s="127">
        <v>4.578</v>
      </c>
      <c r="Q1848" s="128">
        <v>4.912</v>
      </c>
      <c r="R1848" s="127">
        <v>4.802</v>
      </c>
      <c r="S1848" s="127">
        <v>4.857</v>
      </c>
      <c r="T1848" s="127">
        <v>5.509</v>
      </c>
      <c r="U1848" s="127">
        <v>5.383</v>
      </c>
      <c r="V1848" s="127">
        <v>5.446</v>
      </c>
      <c r="W1848" s="127">
        <v>5.983</v>
      </c>
      <c r="X1848" s="127">
        <v>5.844</v>
      </c>
      <c r="Y1848" s="127">
        <v>5.914</v>
      </c>
      <c r="Z1848" s="127"/>
      <c r="AA1848" s="127"/>
      <c r="AB1848" s="127"/>
      <c r="AC1848" s="127"/>
      <c r="AD1848" s="127"/>
      <c r="AE1848" s="127"/>
      <c r="AF1848" s="9">
        <f t="shared" si="1"/>
        <v>1848</v>
      </c>
    </row>
    <row r="1849" ht="15.75" customHeight="1">
      <c r="A1849" s="116">
        <v>43028.0</v>
      </c>
      <c r="B1849" s="126">
        <v>3.796</v>
      </c>
      <c r="C1849" s="127">
        <v>3.598</v>
      </c>
      <c r="D1849" s="127">
        <v>3.697</v>
      </c>
      <c r="E1849" s="128">
        <v>4.083</v>
      </c>
      <c r="F1849" s="127">
        <v>3.906</v>
      </c>
      <c r="G1849" s="128">
        <v>3.994</v>
      </c>
      <c r="H1849" s="127">
        <v>4.369</v>
      </c>
      <c r="I1849" s="128">
        <v>4.24</v>
      </c>
      <c r="J1849" s="127">
        <v>4.304</v>
      </c>
      <c r="K1849" s="128">
        <v>4.497</v>
      </c>
      <c r="L1849" s="127">
        <v>4.387</v>
      </c>
      <c r="M1849" s="128">
        <v>4.442</v>
      </c>
      <c r="N1849" s="127">
        <v>4.626</v>
      </c>
      <c r="O1849" s="128">
        <v>4.533</v>
      </c>
      <c r="P1849" s="127">
        <v>4.579</v>
      </c>
      <c r="Q1849" s="128">
        <v>4.912</v>
      </c>
      <c r="R1849" s="127">
        <v>4.802</v>
      </c>
      <c r="S1849" s="127">
        <v>4.857</v>
      </c>
      <c r="T1849" s="127">
        <v>5.514</v>
      </c>
      <c r="U1849" s="127">
        <v>5.394</v>
      </c>
      <c r="V1849" s="127">
        <v>5.454</v>
      </c>
      <c r="W1849" s="127">
        <v>5.983</v>
      </c>
      <c r="X1849" s="127">
        <v>5.85</v>
      </c>
      <c r="Y1849" s="127">
        <v>5.917</v>
      </c>
      <c r="Z1849" s="127"/>
      <c r="AA1849" s="127"/>
      <c r="AB1849" s="127"/>
      <c r="AC1849" s="127"/>
      <c r="AD1849" s="127"/>
      <c r="AE1849" s="127"/>
      <c r="AF1849" s="9">
        <f t="shared" si="1"/>
        <v>1849</v>
      </c>
    </row>
    <row r="1850" ht="15.75" customHeight="1">
      <c r="A1850" s="116">
        <v>43027.0</v>
      </c>
      <c r="B1850" s="126">
        <v>3.793</v>
      </c>
      <c r="C1850" s="127">
        <v>3.593</v>
      </c>
      <c r="D1850" s="127">
        <v>3.693</v>
      </c>
      <c r="E1850" s="128">
        <v>4.072</v>
      </c>
      <c r="F1850" s="127">
        <v>3.886</v>
      </c>
      <c r="G1850" s="128">
        <v>3.979</v>
      </c>
      <c r="H1850" s="127">
        <v>4.324</v>
      </c>
      <c r="I1850" s="128">
        <v>4.218</v>
      </c>
      <c r="J1850" s="127">
        <v>4.271</v>
      </c>
      <c r="K1850" s="128">
        <v>4.462</v>
      </c>
      <c r="L1850" s="127">
        <v>4.357</v>
      </c>
      <c r="M1850" s="128">
        <v>4.409</v>
      </c>
      <c r="N1850" s="127">
        <v>4.6</v>
      </c>
      <c r="O1850" s="128">
        <v>4.496</v>
      </c>
      <c r="P1850" s="127">
        <v>4.548</v>
      </c>
      <c r="Q1850" s="128">
        <v>4.907</v>
      </c>
      <c r="R1850" s="127">
        <v>4.802</v>
      </c>
      <c r="S1850" s="127">
        <v>4.854</v>
      </c>
      <c r="T1850" s="127">
        <v>5.509</v>
      </c>
      <c r="U1850" s="127">
        <v>5.389</v>
      </c>
      <c r="V1850" s="127">
        <v>5.449</v>
      </c>
      <c r="W1850" s="127">
        <v>5.978</v>
      </c>
      <c r="X1850" s="127">
        <v>5.844</v>
      </c>
      <c r="Y1850" s="127">
        <v>5.911</v>
      </c>
      <c r="Z1850" s="127"/>
      <c r="AA1850" s="127"/>
      <c r="AB1850" s="127"/>
      <c r="AC1850" s="127"/>
      <c r="AD1850" s="127"/>
      <c r="AE1850" s="127"/>
      <c r="AF1850" s="9">
        <f t="shared" si="1"/>
        <v>1850</v>
      </c>
    </row>
    <row r="1851" ht="15.75" customHeight="1">
      <c r="A1851" s="116">
        <v>43026.0</v>
      </c>
      <c r="B1851" s="126">
        <v>3.792</v>
      </c>
      <c r="C1851" s="127">
        <v>3.586</v>
      </c>
      <c r="D1851" s="127">
        <v>3.689</v>
      </c>
      <c r="E1851" s="128">
        <v>4.066</v>
      </c>
      <c r="F1851" s="127">
        <v>3.872</v>
      </c>
      <c r="G1851" s="128">
        <v>3.969</v>
      </c>
      <c r="H1851" s="127">
        <v>4.338</v>
      </c>
      <c r="I1851" s="128">
        <v>4.211</v>
      </c>
      <c r="J1851" s="127">
        <v>4.274</v>
      </c>
      <c r="K1851" s="128">
        <v>4.479</v>
      </c>
      <c r="L1851" s="127">
        <v>4.347</v>
      </c>
      <c r="M1851" s="128">
        <v>4.413</v>
      </c>
      <c r="N1851" s="127">
        <v>4.62</v>
      </c>
      <c r="O1851" s="128">
        <v>4.483</v>
      </c>
      <c r="P1851" s="127">
        <v>4.552</v>
      </c>
      <c r="Q1851" s="128">
        <v>4.907</v>
      </c>
      <c r="R1851" s="127">
        <v>4.802</v>
      </c>
      <c r="S1851" s="127">
        <v>4.854</v>
      </c>
      <c r="T1851" s="127">
        <v>5.519</v>
      </c>
      <c r="U1851" s="127">
        <v>5.398</v>
      </c>
      <c r="V1851" s="127">
        <v>5.458</v>
      </c>
      <c r="W1851" s="127">
        <v>5.986</v>
      </c>
      <c r="X1851" s="127">
        <v>5.859</v>
      </c>
      <c r="Y1851" s="127">
        <v>5.922</v>
      </c>
      <c r="Z1851" s="127"/>
      <c r="AA1851" s="127"/>
      <c r="AB1851" s="127"/>
      <c r="AC1851" s="127"/>
      <c r="AD1851" s="127"/>
      <c r="AE1851" s="127"/>
      <c r="AF1851" s="9">
        <f t="shared" si="1"/>
        <v>1851</v>
      </c>
    </row>
    <row r="1852" ht="15.75" customHeight="1">
      <c r="A1852" s="116">
        <v>43025.0</v>
      </c>
      <c r="B1852" s="126">
        <v>3.756</v>
      </c>
      <c r="C1852" s="127">
        <v>3.549</v>
      </c>
      <c r="D1852" s="127">
        <v>3.652</v>
      </c>
      <c r="E1852" s="128">
        <v>4.057</v>
      </c>
      <c r="F1852" s="127">
        <v>3.849</v>
      </c>
      <c r="G1852" s="128">
        <v>3.953</v>
      </c>
      <c r="H1852" s="127">
        <v>4.31</v>
      </c>
      <c r="I1852" s="128">
        <v>4.203</v>
      </c>
      <c r="J1852" s="127">
        <v>4.257</v>
      </c>
      <c r="K1852" s="128">
        <v>4.463</v>
      </c>
      <c r="L1852" s="127">
        <v>4.346</v>
      </c>
      <c r="M1852" s="128">
        <v>4.404</v>
      </c>
      <c r="N1852" s="127">
        <v>4.616</v>
      </c>
      <c r="O1852" s="128">
        <v>4.488</v>
      </c>
      <c r="P1852" s="127">
        <v>4.552</v>
      </c>
      <c r="Q1852" s="128">
        <v>4.897</v>
      </c>
      <c r="R1852" s="127">
        <v>4.797</v>
      </c>
      <c r="S1852" s="127">
        <v>4.847</v>
      </c>
      <c r="T1852" s="127">
        <v>5.508</v>
      </c>
      <c r="U1852" s="127">
        <v>5.392</v>
      </c>
      <c r="V1852" s="127">
        <v>5.45</v>
      </c>
      <c r="W1852" s="127">
        <v>5.972</v>
      </c>
      <c r="X1852" s="127">
        <v>5.842</v>
      </c>
      <c r="Y1852" s="127">
        <v>5.907</v>
      </c>
      <c r="Z1852" s="127"/>
      <c r="AA1852" s="127"/>
      <c r="AB1852" s="127"/>
      <c r="AC1852" s="127"/>
      <c r="AD1852" s="127"/>
      <c r="AE1852" s="127"/>
      <c r="AF1852" s="9">
        <f t="shared" si="1"/>
        <v>1852</v>
      </c>
    </row>
    <row r="1853" ht="15.75" customHeight="1">
      <c r="A1853" s="116">
        <v>43024.0</v>
      </c>
      <c r="B1853" s="126" t="e">
        <v>#N/A</v>
      </c>
      <c r="C1853" s="127" t="e">
        <v>#N/A</v>
      </c>
      <c r="D1853" s="127">
        <v>3.632</v>
      </c>
      <c r="E1853" s="128" t="e">
        <v>#N/A</v>
      </c>
      <c r="F1853" s="127" t="e">
        <v>#N/A</v>
      </c>
      <c r="G1853" s="128">
        <v>3.949</v>
      </c>
      <c r="H1853" s="127" t="e">
        <v>#N/A</v>
      </c>
      <c r="I1853" s="128" t="e">
        <v>#N/A</v>
      </c>
      <c r="J1853" s="127">
        <v>4.263</v>
      </c>
      <c r="K1853" s="128" t="e">
        <v>#N/A</v>
      </c>
      <c r="L1853" s="127" t="e">
        <v>#N/A</v>
      </c>
      <c r="M1853" s="128">
        <v>4.408</v>
      </c>
      <c r="N1853" s="127" t="e">
        <v>#N/A</v>
      </c>
      <c r="O1853" s="128" t="e">
        <v>#N/A</v>
      </c>
      <c r="P1853" s="127">
        <v>4.553</v>
      </c>
      <c r="Q1853" s="128" t="e">
        <v>#N/A</v>
      </c>
      <c r="R1853" s="127" t="e">
        <v>#N/A</v>
      </c>
      <c r="S1853" s="127">
        <v>4.847</v>
      </c>
      <c r="T1853" s="127" t="e">
        <v>#N/A</v>
      </c>
      <c r="U1853" s="127" t="e">
        <v>#N/A</v>
      </c>
      <c r="V1853" s="127">
        <v>5.451</v>
      </c>
      <c r="W1853" s="127" t="e">
        <v>#N/A</v>
      </c>
      <c r="X1853" s="127" t="e">
        <v>#N/A</v>
      </c>
      <c r="Y1853" s="127">
        <v>5.907</v>
      </c>
      <c r="Z1853" s="127"/>
      <c r="AA1853" s="127"/>
      <c r="AB1853" s="127"/>
      <c r="AC1853" s="127"/>
      <c r="AD1853" s="127"/>
      <c r="AE1853" s="127"/>
      <c r="AF1853" s="9">
        <f t="shared" si="1"/>
        <v>1853</v>
      </c>
    </row>
    <row r="1854" ht="15.75" customHeight="1">
      <c r="A1854" s="116">
        <v>43021.0</v>
      </c>
      <c r="B1854" s="126" t="e">
        <v>#N/A</v>
      </c>
      <c r="C1854" s="127" t="e">
        <v>#N/A</v>
      </c>
      <c r="D1854" s="127">
        <v>3.622</v>
      </c>
      <c r="E1854" s="128" t="e">
        <v>#N/A</v>
      </c>
      <c r="F1854" s="127" t="e">
        <v>#N/A</v>
      </c>
      <c r="G1854" s="128">
        <v>3.952</v>
      </c>
      <c r="H1854" s="127" t="e">
        <v>#N/A</v>
      </c>
      <c r="I1854" s="128" t="e">
        <v>#N/A</v>
      </c>
      <c r="J1854" s="127">
        <v>4.255</v>
      </c>
      <c r="K1854" s="128" t="e">
        <v>#N/A</v>
      </c>
      <c r="L1854" s="127" t="e">
        <v>#N/A</v>
      </c>
      <c r="M1854" s="128">
        <v>4.399</v>
      </c>
      <c r="N1854" s="127" t="e">
        <v>#N/A</v>
      </c>
      <c r="O1854" s="128" t="e">
        <v>#N/A</v>
      </c>
      <c r="P1854" s="127">
        <v>4.544</v>
      </c>
      <c r="Q1854" s="128" t="e">
        <v>#N/A</v>
      </c>
      <c r="R1854" s="127" t="e">
        <v>#N/A</v>
      </c>
      <c r="S1854" s="127">
        <v>4.838</v>
      </c>
      <c r="T1854" s="127" t="e">
        <v>#N/A</v>
      </c>
      <c r="U1854" s="127" t="e">
        <v>#N/A</v>
      </c>
      <c r="V1854" s="127">
        <v>5.462</v>
      </c>
      <c r="W1854" s="127" t="e">
        <v>#N/A</v>
      </c>
      <c r="X1854" s="127" t="e">
        <v>#N/A</v>
      </c>
      <c r="Y1854" s="127">
        <v>5.896</v>
      </c>
      <c r="Z1854" s="127"/>
      <c r="AA1854" s="127"/>
      <c r="AB1854" s="127"/>
      <c r="AC1854" s="127"/>
      <c r="AD1854" s="127"/>
      <c r="AE1854" s="127"/>
      <c r="AF1854" s="9">
        <f t="shared" si="1"/>
        <v>1854</v>
      </c>
    </row>
    <row r="1855" ht="15.75" customHeight="1">
      <c r="A1855" s="116">
        <v>43020.0</v>
      </c>
      <c r="B1855" s="126" t="e">
        <v>#N/A</v>
      </c>
      <c r="C1855" s="127" t="e">
        <v>#N/A</v>
      </c>
      <c r="D1855" s="127">
        <v>3.614</v>
      </c>
      <c r="E1855" s="128" t="e">
        <v>#N/A</v>
      </c>
      <c r="F1855" s="127" t="e">
        <v>#N/A</v>
      </c>
      <c r="G1855" s="128">
        <v>3.942</v>
      </c>
      <c r="H1855" s="127" t="e">
        <v>#N/A</v>
      </c>
      <c r="I1855" s="128" t="e">
        <v>#N/A</v>
      </c>
      <c r="J1855" s="127">
        <v>4.244</v>
      </c>
      <c r="K1855" s="128" t="e">
        <v>#N/A</v>
      </c>
      <c r="L1855" s="127" t="e">
        <v>#N/A</v>
      </c>
      <c r="M1855" s="128">
        <v>4.391</v>
      </c>
      <c r="N1855" s="127" t="e">
        <v>#N/A</v>
      </c>
      <c r="O1855" s="128" t="e">
        <v>#N/A</v>
      </c>
      <c r="P1855" s="127">
        <v>4.537</v>
      </c>
      <c r="Q1855" s="128" t="e">
        <v>#N/A</v>
      </c>
      <c r="R1855" s="127" t="e">
        <v>#N/A</v>
      </c>
      <c r="S1855" s="127">
        <v>4.83</v>
      </c>
      <c r="T1855" s="127" t="e">
        <v>#N/A</v>
      </c>
      <c r="U1855" s="127" t="e">
        <v>#N/A</v>
      </c>
      <c r="V1855" s="127">
        <v>5.462</v>
      </c>
      <c r="W1855" s="127" t="e">
        <v>#N/A</v>
      </c>
      <c r="X1855" s="127" t="e">
        <v>#N/A</v>
      </c>
      <c r="Y1855" s="127">
        <v>5.899</v>
      </c>
      <c r="Z1855" s="127"/>
      <c r="AA1855" s="127"/>
      <c r="AB1855" s="127"/>
      <c r="AC1855" s="127"/>
      <c r="AD1855" s="127"/>
      <c r="AE1855" s="127"/>
      <c r="AF1855" s="9">
        <f t="shared" si="1"/>
        <v>1855</v>
      </c>
    </row>
    <row r="1856" ht="15.75" customHeight="1">
      <c r="A1856" s="116">
        <v>43019.0</v>
      </c>
      <c r="B1856" s="126" t="e">
        <v>#N/A</v>
      </c>
      <c r="C1856" s="127" t="e">
        <v>#N/A</v>
      </c>
      <c r="D1856" s="127">
        <v>3.598</v>
      </c>
      <c r="E1856" s="128" t="e">
        <v>#N/A</v>
      </c>
      <c r="F1856" s="127" t="e">
        <v>#N/A</v>
      </c>
      <c r="G1856" s="128">
        <v>3.938</v>
      </c>
      <c r="H1856" s="127" t="e">
        <v>#N/A</v>
      </c>
      <c r="I1856" s="128" t="e">
        <v>#N/A</v>
      </c>
      <c r="J1856" s="127">
        <v>4.235</v>
      </c>
      <c r="K1856" s="128" t="e">
        <v>#N/A</v>
      </c>
      <c r="L1856" s="127" t="e">
        <v>#N/A</v>
      </c>
      <c r="M1856" s="128">
        <v>4.387</v>
      </c>
      <c r="N1856" s="127" t="e">
        <v>#N/A</v>
      </c>
      <c r="O1856" s="128" t="e">
        <v>#N/A</v>
      </c>
      <c r="P1856" s="127">
        <v>4.538</v>
      </c>
      <c r="Q1856" s="128" t="e">
        <v>#N/A</v>
      </c>
      <c r="R1856" s="127" t="e">
        <v>#N/A</v>
      </c>
      <c r="S1856" s="127">
        <v>4.817</v>
      </c>
      <c r="T1856" s="127" t="e">
        <v>#N/A</v>
      </c>
      <c r="U1856" s="127" t="e">
        <v>#N/A</v>
      </c>
      <c r="V1856" s="127">
        <v>5.456</v>
      </c>
      <c r="W1856" s="127" t="e">
        <v>#N/A</v>
      </c>
      <c r="X1856" s="127" t="e">
        <v>#N/A</v>
      </c>
      <c r="Y1856" s="127">
        <v>5.895</v>
      </c>
      <c r="Z1856" s="127"/>
      <c r="AA1856" s="127"/>
      <c r="AB1856" s="127"/>
      <c r="AC1856" s="127"/>
      <c r="AD1856" s="127"/>
      <c r="AE1856" s="127"/>
      <c r="AF1856" s="9">
        <f t="shared" si="1"/>
        <v>1856</v>
      </c>
    </row>
    <row r="1857" ht="15.75" customHeight="1">
      <c r="A1857" s="116">
        <v>43018.0</v>
      </c>
      <c r="B1857" s="126" t="e">
        <v>#N/A</v>
      </c>
      <c r="C1857" s="127" t="e">
        <v>#N/A</v>
      </c>
      <c r="D1857" s="127">
        <v>3.606</v>
      </c>
      <c r="E1857" s="128" t="e">
        <v>#N/A</v>
      </c>
      <c r="F1857" s="127" t="e">
        <v>#N/A</v>
      </c>
      <c r="G1857" s="128">
        <v>3.926</v>
      </c>
      <c r="H1857" s="127" t="e">
        <v>#N/A</v>
      </c>
      <c r="I1857" s="128" t="e">
        <v>#N/A</v>
      </c>
      <c r="J1857" s="127">
        <v>4.216</v>
      </c>
      <c r="K1857" s="128" t="e">
        <v>#N/A</v>
      </c>
      <c r="L1857" s="127" t="e">
        <v>#N/A</v>
      </c>
      <c r="M1857" s="128">
        <v>4.358</v>
      </c>
      <c r="N1857" s="127" t="e">
        <v>#N/A</v>
      </c>
      <c r="O1857" s="128" t="e">
        <v>#N/A</v>
      </c>
      <c r="P1857" s="127">
        <v>4.501</v>
      </c>
      <c r="Q1857" s="128" t="e">
        <v>#N/A</v>
      </c>
      <c r="R1857" s="127" t="e">
        <v>#N/A</v>
      </c>
      <c r="S1857" s="127">
        <v>4.834</v>
      </c>
      <c r="T1857" s="127" t="e">
        <v>#N/A</v>
      </c>
      <c r="U1857" s="127" t="e">
        <v>#N/A</v>
      </c>
      <c r="V1857" s="127">
        <v>5.458</v>
      </c>
      <c r="W1857" s="127" t="e">
        <v>#N/A</v>
      </c>
      <c r="X1857" s="127" t="e">
        <v>#N/A</v>
      </c>
      <c r="Y1857" s="127">
        <v>5.914</v>
      </c>
      <c r="Z1857" s="127"/>
      <c r="AA1857" s="127"/>
      <c r="AB1857" s="127"/>
      <c r="AC1857" s="127"/>
      <c r="AD1857" s="127"/>
      <c r="AE1857" s="127"/>
      <c r="AF1857" s="9">
        <f t="shared" si="1"/>
        <v>1857</v>
      </c>
    </row>
    <row r="1858" ht="15.75" customHeight="1">
      <c r="A1858" s="116">
        <v>43017.0</v>
      </c>
      <c r="B1858" s="126" t="e">
        <v>#N/A</v>
      </c>
      <c r="C1858" s="127" t="e">
        <v>#N/A</v>
      </c>
      <c r="D1858" s="127">
        <v>3.779</v>
      </c>
      <c r="E1858" s="128" t="e">
        <v>#N/A</v>
      </c>
      <c r="F1858" s="127" t="e">
        <v>#N/A</v>
      </c>
      <c r="G1858" s="128">
        <v>3.982</v>
      </c>
      <c r="H1858" s="127" t="e">
        <v>#N/A</v>
      </c>
      <c r="I1858" s="128" t="e">
        <v>#N/A</v>
      </c>
      <c r="J1858" s="127">
        <v>4.287</v>
      </c>
      <c r="K1858" s="128" t="e">
        <v>#N/A</v>
      </c>
      <c r="L1858" s="127" t="e">
        <v>#N/A</v>
      </c>
      <c r="M1858" s="128">
        <v>4.44</v>
      </c>
      <c r="N1858" s="127" t="e">
        <v>#N/A</v>
      </c>
      <c r="O1858" s="128" t="e">
        <v>#N/A</v>
      </c>
      <c r="P1858" s="127">
        <v>4.593</v>
      </c>
      <c r="Q1858" s="128" t="e">
        <v>#N/A</v>
      </c>
      <c r="R1858" s="127" t="e">
        <v>#N/A</v>
      </c>
      <c r="S1858" s="127">
        <v>4.874</v>
      </c>
      <c r="T1858" s="127" t="e">
        <v>#N/A</v>
      </c>
      <c r="U1858" s="127" t="e">
        <v>#N/A</v>
      </c>
      <c r="V1858" s="127">
        <v>5.467</v>
      </c>
      <c r="W1858" s="127" t="e">
        <v>#N/A</v>
      </c>
      <c r="X1858" s="127" t="e">
        <v>#N/A</v>
      </c>
      <c r="Y1858" s="127">
        <v>5.919</v>
      </c>
      <c r="Z1858" s="127"/>
      <c r="AA1858" s="127"/>
      <c r="AB1858" s="127"/>
      <c r="AC1858" s="127"/>
      <c r="AD1858" s="127"/>
      <c r="AE1858" s="127"/>
      <c r="AF1858" s="9">
        <f t="shared" si="1"/>
        <v>1858</v>
      </c>
    </row>
    <row r="1859" ht="15.75" customHeight="1">
      <c r="A1859" s="116">
        <v>43014.0</v>
      </c>
      <c r="B1859" s="126" t="e">
        <v>#N/A</v>
      </c>
      <c r="C1859" s="127" t="e">
        <v>#N/A</v>
      </c>
      <c r="D1859" s="127">
        <v>3.825</v>
      </c>
      <c r="E1859" s="128" t="e">
        <v>#N/A</v>
      </c>
      <c r="F1859" s="127" t="e">
        <v>#N/A</v>
      </c>
      <c r="G1859" s="128">
        <v>4.018</v>
      </c>
      <c r="H1859" s="127" t="e">
        <v>#N/A</v>
      </c>
      <c r="I1859" s="128" t="e">
        <v>#N/A</v>
      </c>
      <c r="J1859" s="127">
        <v>4.328</v>
      </c>
      <c r="K1859" s="128" t="e">
        <v>#N/A</v>
      </c>
      <c r="L1859" s="127" t="e">
        <v>#N/A</v>
      </c>
      <c r="M1859" s="128">
        <v>4.479</v>
      </c>
      <c r="N1859" s="127" t="e">
        <v>#N/A</v>
      </c>
      <c r="O1859" s="128" t="e">
        <v>#N/A</v>
      </c>
      <c r="P1859" s="127">
        <v>4.631</v>
      </c>
      <c r="Q1859" s="128" t="e">
        <v>#N/A</v>
      </c>
      <c r="R1859" s="127" t="e">
        <v>#N/A</v>
      </c>
      <c r="S1859" s="127">
        <v>4.898</v>
      </c>
      <c r="T1859" s="127" t="e">
        <v>#N/A</v>
      </c>
      <c r="U1859" s="127" t="e">
        <v>#N/A</v>
      </c>
      <c r="V1859" s="127">
        <v>5.473</v>
      </c>
      <c r="W1859" s="127" t="e">
        <v>#N/A</v>
      </c>
      <c r="X1859" s="127" t="e">
        <v>#N/A</v>
      </c>
      <c r="Y1859" s="127">
        <v>5.919</v>
      </c>
      <c r="Z1859" s="127"/>
      <c r="AA1859" s="127"/>
      <c r="AB1859" s="127"/>
      <c r="AC1859" s="127"/>
      <c r="AD1859" s="127"/>
      <c r="AE1859" s="127"/>
      <c r="AF1859" s="9">
        <f t="shared" si="1"/>
        <v>1859</v>
      </c>
    </row>
    <row r="1860" ht="15.75" customHeight="1">
      <c r="A1860" s="116">
        <v>43013.0</v>
      </c>
      <c r="B1860" s="126" t="e">
        <v>#N/A</v>
      </c>
      <c r="C1860" s="127" t="e">
        <v>#N/A</v>
      </c>
      <c r="D1860" s="127">
        <v>3.823</v>
      </c>
      <c r="E1860" s="128" t="e">
        <v>#N/A</v>
      </c>
      <c r="F1860" s="127" t="e">
        <v>#N/A</v>
      </c>
      <c r="G1860" s="128">
        <v>4.078</v>
      </c>
      <c r="H1860" s="127" t="e">
        <v>#N/A</v>
      </c>
      <c r="I1860" s="128" t="e">
        <v>#N/A</v>
      </c>
      <c r="J1860" s="127">
        <v>4.359</v>
      </c>
      <c r="K1860" s="128" t="e">
        <v>#N/A</v>
      </c>
      <c r="L1860" s="127" t="e">
        <v>#N/A</v>
      </c>
      <c r="M1860" s="128">
        <v>4.501</v>
      </c>
      <c r="N1860" s="127" t="e">
        <v>#N/A</v>
      </c>
      <c r="O1860" s="128" t="e">
        <v>#N/A</v>
      </c>
      <c r="P1860" s="127">
        <v>4.644</v>
      </c>
      <c r="Q1860" s="128" t="e">
        <v>#N/A</v>
      </c>
      <c r="R1860" s="127" t="e">
        <v>#N/A</v>
      </c>
      <c r="S1860" s="127">
        <v>4.904</v>
      </c>
      <c r="T1860" s="127" t="e">
        <v>#N/A</v>
      </c>
      <c r="U1860" s="127" t="e">
        <v>#N/A</v>
      </c>
      <c r="V1860" s="127">
        <v>5.479</v>
      </c>
      <c r="W1860" s="127" t="e">
        <v>#N/A</v>
      </c>
      <c r="X1860" s="127" t="e">
        <v>#N/A</v>
      </c>
      <c r="Y1860" s="127">
        <v>5.922</v>
      </c>
      <c r="Z1860" s="127"/>
      <c r="AA1860" s="127"/>
      <c r="AB1860" s="127"/>
      <c r="AC1860" s="127"/>
      <c r="AD1860" s="127"/>
      <c r="AE1860" s="127"/>
      <c r="AF1860" s="9">
        <f t="shared" si="1"/>
        <v>1860</v>
      </c>
    </row>
    <row r="1861" ht="15.75" customHeight="1">
      <c r="A1861" s="116">
        <v>43012.0</v>
      </c>
      <c r="B1861" s="126" t="e">
        <v>#N/A</v>
      </c>
      <c r="C1861" s="127" t="e">
        <v>#N/A</v>
      </c>
      <c r="D1861" s="127">
        <v>3.831</v>
      </c>
      <c r="E1861" s="128" t="e">
        <v>#N/A</v>
      </c>
      <c r="F1861" s="127" t="e">
        <v>#N/A</v>
      </c>
      <c r="G1861" s="128">
        <v>4.073</v>
      </c>
      <c r="H1861" s="127" t="e">
        <v>#N/A</v>
      </c>
      <c r="I1861" s="128" t="e">
        <v>#N/A</v>
      </c>
      <c r="J1861" s="127">
        <v>4.354</v>
      </c>
      <c r="K1861" s="128" t="e">
        <v>#N/A</v>
      </c>
      <c r="L1861" s="127" t="e">
        <v>#N/A</v>
      </c>
      <c r="M1861" s="128">
        <v>4.504</v>
      </c>
      <c r="N1861" s="127" t="e">
        <v>#N/A</v>
      </c>
      <c r="O1861" s="128" t="e">
        <v>#N/A</v>
      </c>
      <c r="P1861" s="127">
        <v>4.653</v>
      </c>
      <c r="Q1861" s="128" t="e">
        <v>#N/A</v>
      </c>
      <c r="R1861" s="127" t="e">
        <v>#N/A</v>
      </c>
      <c r="S1861" s="127">
        <v>4.9</v>
      </c>
      <c r="T1861" s="127" t="e">
        <v>#N/A</v>
      </c>
      <c r="U1861" s="127" t="e">
        <v>#N/A</v>
      </c>
      <c r="V1861" s="127">
        <v>5.479</v>
      </c>
      <c r="W1861" s="127" t="e">
        <v>#N/A</v>
      </c>
      <c r="X1861" s="127" t="e">
        <v>#N/A</v>
      </c>
      <c r="Y1861" s="127">
        <v>5.919</v>
      </c>
      <c r="Z1861" s="127"/>
      <c r="AA1861" s="127"/>
      <c r="AB1861" s="127"/>
      <c r="AC1861" s="127"/>
      <c r="AD1861" s="127"/>
      <c r="AE1861" s="127"/>
      <c r="AF1861" s="9">
        <f t="shared" si="1"/>
        <v>1861</v>
      </c>
    </row>
    <row r="1862" ht="15.75" customHeight="1">
      <c r="A1862" s="116">
        <v>43011.0</v>
      </c>
      <c r="B1862" s="126" t="e">
        <v>#N/A</v>
      </c>
      <c r="C1862" s="127" t="e">
        <v>#N/A</v>
      </c>
      <c r="D1862" s="127">
        <v>3.859</v>
      </c>
      <c r="E1862" s="128" t="e">
        <v>#N/A</v>
      </c>
      <c r="F1862" s="127" t="e">
        <v>#N/A</v>
      </c>
      <c r="G1862" s="128">
        <v>4.071</v>
      </c>
      <c r="H1862" s="127" t="e">
        <v>#N/A</v>
      </c>
      <c r="I1862" s="128" t="e">
        <v>#N/A</v>
      </c>
      <c r="J1862" s="127">
        <v>4.362</v>
      </c>
      <c r="K1862" s="128" t="e">
        <v>#N/A</v>
      </c>
      <c r="L1862" s="127" t="e">
        <v>#N/A</v>
      </c>
      <c r="M1862" s="128">
        <v>4.508</v>
      </c>
      <c r="N1862" s="127" t="e">
        <v>#N/A</v>
      </c>
      <c r="O1862" s="128" t="e">
        <v>#N/A</v>
      </c>
      <c r="P1862" s="127">
        <v>4.654</v>
      </c>
      <c r="Q1862" s="128" t="e">
        <v>#N/A</v>
      </c>
      <c r="R1862" s="127" t="e">
        <v>#N/A</v>
      </c>
      <c r="S1862" s="127">
        <v>4.907</v>
      </c>
      <c r="T1862" s="127" t="e">
        <v>#N/A</v>
      </c>
      <c r="U1862" s="127" t="e">
        <v>#N/A</v>
      </c>
      <c r="V1862" s="127">
        <v>5.484</v>
      </c>
      <c r="W1862" s="127" t="e">
        <v>#N/A</v>
      </c>
      <c r="X1862" s="127" t="e">
        <v>#N/A</v>
      </c>
      <c r="Y1862" s="127">
        <v>5.922</v>
      </c>
      <c r="Z1862" s="127"/>
      <c r="AA1862" s="127"/>
      <c r="AB1862" s="127"/>
      <c r="AC1862" s="127"/>
      <c r="AD1862" s="127"/>
      <c r="AE1862" s="127"/>
      <c r="AF1862" s="9">
        <f t="shared" si="1"/>
        <v>1862</v>
      </c>
    </row>
    <row r="1863" ht="15.75" customHeight="1">
      <c r="A1863" s="116">
        <v>43010.0</v>
      </c>
      <c r="B1863" s="126" t="e">
        <v>#N/A</v>
      </c>
      <c r="C1863" s="127" t="e">
        <v>#N/A</v>
      </c>
      <c r="D1863" s="127">
        <v>3.913</v>
      </c>
      <c r="E1863" s="128" t="e">
        <v>#N/A</v>
      </c>
      <c r="F1863" s="127" t="e">
        <v>#N/A</v>
      </c>
      <c r="G1863" s="128">
        <v>4.086</v>
      </c>
      <c r="H1863" s="127" t="e">
        <v>#N/A</v>
      </c>
      <c r="I1863" s="128" t="e">
        <v>#N/A</v>
      </c>
      <c r="J1863" s="127">
        <v>4.365</v>
      </c>
      <c r="K1863" s="128" t="e">
        <v>#N/A</v>
      </c>
      <c r="L1863" s="127" t="e">
        <v>#N/A</v>
      </c>
      <c r="M1863" s="128">
        <v>4.519</v>
      </c>
      <c r="N1863" s="127" t="e">
        <v>#N/A</v>
      </c>
      <c r="O1863" s="128" t="e">
        <v>#N/A</v>
      </c>
      <c r="P1863" s="127">
        <v>4.673</v>
      </c>
      <c r="Q1863" s="128" t="e">
        <v>#N/A</v>
      </c>
      <c r="R1863" s="127" t="e">
        <v>#N/A</v>
      </c>
      <c r="S1863" s="127">
        <v>4.91</v>
      </c>
      <c r="T1863" s="127" t="e">
        <v>#N/A</v>
      </c>
      <c r="U1863" s="127" t="e">
        <v>#N/A</v>
      </c>
      <c r="V1863" s="127">
        <v>5.484</v>
      </c>
      <c r="W1863" s="127" t="e">
        <v>#N/A</v>
      </c>
      <c r="X1863" s="127" t="e">
        <v>#N/A</v>
      </c>
      <c r="Y1863" s="127">
        <v>5.927</v>
      </c>
      <c r="Z1863" s="127"/>
      <c r="AA1863" s="127"/>
      <c r="AB1863" s="127"/>
      <c r="AC1863" s="127"/>
      <c r="AD1863" s="127"/>
      <c r="AE1863" s="127"/>
      <c r="AF1863" s="9">
        <f t="shared" si="1"/>
        <v>1863</v>
      </c>
    </row>
    <row r="1864" ht="15.75" customHeight="1">
      <c r="A1864" s="116">
        <v>43007.0</v>
      </c>
      <c r="B1864" s="126" t="e">
        <v>#N/A</v>
      </c>
      <c r="C1864" s="127" t="e">
        <v>#N/A</v>
      </c>
      <c r="D1864" s="127">
        <v>3.912</v>
      </c>
      <c r="E1864" s="128" t="e">
        <v>#N/A</v>
      </c>
      <c r="F1864" s="127" t="e">
        <v>#N/A</v>
      </c>
      <c r="G1864" s="128">
        <v>4.105</v>
      </c>
      <c r="H1864" s="127" t="e">
        <v>#N/A</v>
      </c>
      <c r="I1864" s="128" t="e">
        <v>#N/A</v>
      </c>
      <c r="J1864" s="127">
        <v>4.376</v>
      </c>
      <c r="K1864" s="128" t="e">
        <v>#N/A</v>
      </c>
      <c r="L1864" s="127" t="e">
        <v>#N/A</v>
      </c>
      <c r="M1864" s="128">
        <v>4.538</v>
      </c>
      <c r="N1864" s="127" t="e">
        <v>#N/A</v>
      </c>
      <c r="O1864" s="128" t="e">
        <v>#N/A</v>
      </c>
      <c r="P1864" s="127">
        <v>4.7</v>
      </c>
      <c r="Q1864" s="128" t="e">
        <v>#N/A</v>
      </c>
      <c r="R1864" s="127" t="e">
        <v>#N/A</v>
      </c>
      <c r="S1864" s="127">
        <v>4.909</v>
      </c>
      <c r="T1864" s="127" t="e">
        <v>#N/A</v>
      </c>
      <c r="U1864" s="127" t="e">
        <v>#N/A</v>
      </c>
      <c r="V1864" s="127">
        <v>5.484</v>
      </c>
      <c r="W1864" s="127" t="e">
        <v>#N/A</v>
      </c>
      <c r="X1864" s="127" t="e">
        <v>#N/A</v>
      </c>
      <c r="Y1864" s="127">
        <v>5.929</v>
      </c>
      <c r="Z1864" s="127"/>
      <c r="AA1864" s="127"/>
      <c r="AB1864" s="127"/>
      <c r="AC1864" s="127"/>
      <c r="AD1864" s="127"/>
      <c r="AE1864" s="127"/>
      <c r="AF1864" s="9">
        <f t="shared" si="1"/>
        <v>1864</v>
      </c>
    </row>
    <row r="1865" ht="15.75" customHeight="1">
      <c r="A1865" s="116">
        <v>43006.0</v>
      </c>
      <c r="B1865" s="126" t="e">
        <v>#N/A</v>
      </c>
      <c r="C1865" s="127" t="e">
        <v>#N/A</v>
      </c>
      <c r="D1865" s="127">
        <v>3.917</v>
      </c>
      <c r="E1865" s="128" t="e">
        <v>#N/A</v>
      </c>
      <c r="F1865" s="127" t="e">
        <v>#N/A</v>
      </c>
      <c r="G1865" s="128">
        <v>4.104</v>
      </c>
      <c r="H1865" s="127" t="e">
        <v>#N/A</v>
      </c>
      <c r="I1865" s="128" t="e">
        <v>#N/A</v>
      </c>
      <c r="J1865" s="127">
        <v>4.386</v>
      </c>
      <c r="K1865" s="128" t="e">
        <v>#N/A</v>
      </c>
      <c r="L1865" s="127" t="e">
        <v>#N/A</v>
      </c>
      <c r="M1865" s="128">
        <v>4.541</v>
      </c>
      <c r="N1865" s="127" t="e">
        <v>#N/A</v>
      </c>
      <c r="O1865" s="128" t="e">
        <v>#N/A</v>
      </c>
      <c r="P1865" s="127">
        <v>4.697</v>
      </c>
      <c r="Q1865" s="128" t="e">
        <v>#N/A</v>
      </c>
      <c r="R1865" s="127" t="e">
        <v>#N/A</v>
      </c>
      <c r="S1865" s="127">
        <v>4.908</v>
      </c>
      <c r="T1865" s="127" t="e">
        <v>#N/A</v>
      </c>
      <c r="U1865" s="127" t="e">
        <v>#N/A</v>
      </c>
      <c r="V1865" s="127">
        <v>5.491</v>
      </c>
      <c r="W1865" s="127" t="e">
        <v>#N/A</v>
      </c>
      <c r="X1865" s="127" t="e">
        <v>#N/A</v>
      </c>
      <c r="Y1865" s="127">
        <v>5.926</v>
      </c>
      <c r="Z1865" s="127"/>
      <c r="AA1865" s="127"/>
      <c r="AB1865" s="127"/>
      <c r="AC1865" s="127"/>
      <c r="AD1865" s="127"/>
      <c r="AE1865" s="127"/>
      <c r="AF1865" s="9">
        <f t="shared" si="1"/>
        <v>1865</v>
      </c>
    </row>
    <row r="1866" ht="15.75" customHeight="1">
      <c r="A1866" s="116">
        <v>43005.0</v>
      </c>
      <c r="B1866" s="126" t="e">
        <v>#N/A</v>
      </c>
      <c r="C1866" s="127" t="e">
        <v>#N/A</v>
      </c>
      <c r="D1866" s="127">
        <v>3.916</v>
      </c>
      <c r="E1866" s="128" t="e">
        <v>#N/A</v>
      </c>
      <c r="F1866" s="127" t="e">
        <v>#N/A</v>
      </c>
      <c r="G1866" s="128">
        <v>4.119</v>
      </c>
      <c r="H1866" s="127" t="e">
        <v>#N/A</v>
      </c>
      <c r="I1866" s="128" t="e">
        <v>#N/A</v>
      </c>
      <c r="J1866" s="127">
        <v>4.407</v>
      </c>
      <c r="K1866" s="128" t="e">
        <v>#N/A</v>
      </c>
      <c r="L1866" s="127" t="e">
        <v>#N/A</v>
      </c>
      <c r="M1866" s="128">
        <v>4.553</v>
      </c>
      <c r="N1866" s="127" t="e">
        <v>#N/A</v>
      </c>
      <c r="O1866" s="128" t="e">
        <v>#N/A</v>
      </c>
      <c r="P1866" s="127">
        <v>4.699</v>
      </c>
      <c r="Q1866" s="128" t="e">
        <v>#N/A</v>
      </c>
      <c r="R1866" s="127" t="e">
        <v>#N/A</v>
      </c>
      <c r="S1866" s="127">
        <v>4.915</v>
      </c>
      <c r="T1866" s="127" t="e">
        <v>#N/A</v>
      </c>
      <c r="U1866" s="127" t="e">
        <v>#N/A</v>
      </c>
      <c r="V1866" s="127">
        <v>5.491</v>
      </c>
      <c r="W1866" s="127" t="e">
        <v>#N/A</v>
      </c>
      <c r="X1866" s="127" t="e">
        <v>#N/A</v>
      </c>
      <c r="Y1866" s="127">
        <v>5.924</v>
      </c>
      <c r="Z1866" s="127"/>
      <c r="AA1866" s="127"/>
      <c r="AB1866" s="127"/>
      <c r="AC1866" s="127"/>
      <c r="AD1866" s="127"/>
      <c r="AE1866" s="127"/>
      <c r="AF1866" s="9">
        <f t="shared" si="1"/>
        <v>1866</v>
      </c>
    </row>
    <row r="1867" ht="15.75" customHeight="1">
      <c r="A1867" s="116">
        <v>43004.0</v>
      </c>
      <c r="B1867" s="126" t="e">
        <v>#N/A</v>
      </c>
      <c r="C1867" s="127" t="e">
        <v>#N/A</v>
      </c>
      <c r="D1867" s="127">
        <v>3.918</v>
      </c>
      <c r="E1867" s="128" t="e">
        <v>#N/A</v>
      </c>
      <c r="F1867" s="127" t="e">
        <v>#N/A</v>
      </c>
      <c r="G1867" s="128">
        <v>4.111</v>
      </c>
      <c r="H1867" s="127" t="e">
        <v>#N/A</v>
      </c>
      <c r="I1867" s="128" t="e">
        <v>#N/A</v>
      </c>
      <c r="J1867" s="127">
        <v>4.402</v>
      </c>
      <c r="K1867" s="128" t="e">
        <v>#N/A</v>
      </c>
      <c r="L1867" s="127" t="e">
        <v>#N/A</v>
      </c>
      <c r="M1867" s="128">
        <v>4.553</v>
      </c>
      <c r="N1867" s="127" t="e">
        <v>#N/A</v>
      </c>
      <c r="O1867" s="128" t="e">
        <v>#N/A</v>
      </c>
      <c r="P1867" s="127">
        <v>4.703</v>
      </c>
      <c r="Q1867" s="128" t="e">
        <v>#N/A</v>
      </c>
      <c r="R1867" s="127" t="e">
        <v>#N/A</v>
      </c>
      <c r="S1867" s="127">
        <v>4.912</v>
      </c>
      <c r="T1867" s="127" t="e">
        <v>#N/A</v>
      </c>
      <c r="U1867" s="127" t="e">
        <v>#N/A</v>
      </c>
      <c r="V1867" s="127">
        <v>5.494</v>
      </c>
      <c r="W1867" s="127" t="e">
        <v>#N/A</v>
      </c>
      <c r="X1867" s="127" t="e">
        <v>#N/A</v>
      </c>
      <c r="Y1867" s="127">
        <v>5.926</v>
      </c>
      <c r="Z1867" s="127"/>
      <c r="AA1867" s="127"/>
      <c r="AB1867" s="127"/>
      <c r="AC1867" s="127"/>
      <c r="AD1867" s="127"/>
      <c r="AE1867" s="127"/>
      <c r="AF1867" s="9">
        <f t="shared" si="1"/>
        <v>1867</v>
      </c>
    </row>
    <row r="1868" ht="15.75" customHeight="1">
      <c r="A1868" s="116">
        <v>43003.0</v>
      </c>
      <c r="B1868" s="126" t="e">
        <v>#N/A</v>
      </c>
      <c r="C1868" s="127" t="e">
        <v>#N/A</v>
      </c>
      <c r="D1868" s="127">
        <v>3.917</v>
      </c>
      <c r="E1868" s="128" t="e">
        <v>#N/A</v>
      </c>
      <c r="F1868" s="127" t="e">
        <v>#N/A</v>
      </c>
      <c r="G1868" s="128">
        <v>4.118</v>
      </c>
      <c r="H1868" s="127" t="e">
        <v>#N/A</v>
      </c>
      <c r="I1868" s="128" t="e">
        <v>#N/A</v>
      </c>
      <c r="J1868" s="127">
        <v>4.411</v>
      </c>
      <c r="K1868" s="128" t="e">
        <v>#N/A</v>
      </c>
      <c r="L1868" s="127" t="e">
        <v>#N/A</v>
      </c>
      <c r="M1868" s="128">
        <v>4.558</v>
      </c>
      <c r="N1868" s="127" t="e">
        <v>#N/A</v>
      </c>
      <c r="O1868" s="128" t="e">
        <v>#N/A</v>
      </c>
      <c r="P1868" s="127">
        <v>4.704</v>
      </c>
      <c r="Q1868" s="128" t="e">
        <v>#N/A</v>
      </c>
      <c r="R1868" s="127" t="e">
        <v>#N/A</v>
      </c>
      <c r="S1868" s="127">
        <v>4.914</v>
      </c>
      <c r="T1868" s="127" t="e">
        <v>#N/A</v>
      </c>
      <c r="U1868" s="127" t="e">
        <v>#N/A</v>
      </c>
      <c r="V1868" s="127">
        <v>5.494</v>
      </c>
      <c r="W1868" s="127" t="e">
        <v>#N/A</v>
      </c>
      <c r="X1868" s="127" t="e">
        <v>#N/A</v>
      </c>
      <c r="Y1868" s="127">
        <v>5.926</v>
      </c>
      <c r="Z1868" s="127"/>
      <c r="AA1868" s="127"/>
      <c r="AB1868" s="127"/>
      <c r="AC1868" s="127"/>
      <c r="AD1868" s="127"/>
      <c r="AE1868" s="127"/>
      <c r="AF1868" s="9">
        <f t="shared" si="1"/>
        <v>1868</v>
      </c>
    </row>
    <row r="1869" ht="15.75" customHeight="1">
      <c r="A1869" s="116">
        <v>43000.0</v>
      </c>
      <c r="B1869" s="126" t="e">
        <v>#N/A</v>
      </c>
      <c r="C1869" s="127" t="e">
        <v>#N/A</v>
      </c>
      <c r="D1869" s="127">
        <v>3.913</v>
      </c>
      <c r="E1869" s="128" t="e">
        <v>#N/A</v>
      </c>
      <c r="F1869" s="127" t="e">
        <v>#N/A</v>
      </c>
      <c r="G1869" s="128">
        <v>4.109</v>
      </c>
      <c r="H1869" s="127" t="e">
        <v>#N/A</v>
      </c>
      <c r="I1869" s="128" t="e">
        <v>#N/A</v>
      </c>
      <c r="J1869" s="127">
        <v>4.409</v>
      </c>
      <c r="K1869" s="128" t="e">
        <v>#N/A</v>
      </c>
      <c r="L1869" s="127" t="e">
        <v>#N/A</v>
      </c>
      <c r="M1869" s="128">
        <v>4.551</v>
      </c>
      <c r="N1869" s="127" t="e">
        <v>#N/A</v>
      </c>
      <c r="O1869" s="128" t="e">
        <v>#N/A</v>
      </c>
      <c r="P1869" s="127">
        <v>4.693</v>
      </c>
      <c r="Q1869" s="128" t="e">
        <v>#N/A</v>
      </c>
      <c r="R1869" s="127" t="e">
        <v>#N/A</v>
      </c>
      <c r="S1869" s="127">
        <v>4.917</v>
      </c>
      <c r="T1869" s="127" t="e">
        <v>#N/A</v>
      </c>
      <c r="U1869" s="127" t="e">
        <v>#N/A</v>
      </c>
      <c r="V1869" s="127">
        <v>5.494</v>
      </c>
      <c r="W1869" s="127" t="e">
        <v>#N/A</v>
      </c>
      <c r="X1869" s="127" t="e">
        <v>#N/A</v>
      </c>
      <c r="Y1869" s="127">
        <v>5.929</v>
      </c>
      <c r="Z1869" s="127"/>
      <c r="AA1869" s="127"/>
      <c r="AB1869" s="127"/>
      <c r="AC1869" s="127"/>
      <c r="AD1869" s="127"/>
      <c r="AE1869" s="127"/>
      <c r="AF1869" s="9">
        <f t="shared" si="1"/>
        <v>1869</v>
      </c>
    </row>
    <row r="1870" ht="15.75" customHeight="1">
      <c r="A1870" s="116">
        <v>42999.0</v>
      </c>
      <c r="B1870" s="126" t="e">
        <v>#N/A</v>
      </c>
      <c r="C1870" s="127" t="e">
        <v>#N/A</v>
      </c>
      <c r="D1870" s="127">
        <v>3.919</v>
      </c>
      <c r="E1870" s="128" t="e">
        <v>#N/A</v>
      </c>
      <c r="F1870" s="127" t="e">
        <v>#N/A</v>
      </c>
      <c r="G1870" s="128">
        <v>4.112</v>
      </c>
      <c r="H1870" s="127" t="e">
        <v>#N/A</v>
      </c>
      <c r="I1870" s="128" t="e">
        <v>#N/A</v>
      </c>
      <c r="J1870" s="127">
        <v>4.409</v>
      </c>
      <c r="K1870" s="128" t="e">
        <v>#N/A</v>
      </c>
      <c r="L1870" s="127" t="e">
        <v>#N/A</v>
      </c>
      <c r="M1870" s="128">
        <v>4.551</v>
      </c>
      <c r="N1870" s="127" t="e">
        <v>#N/A</v>
      </c>
      <c r="O1870" s="128" t="e">
        <v>#N/A</v>
      </c>
      <c r="P1870" s="127">
        <v>4.694</v>
      </c>
      <c r="Q1870" s="128" t="e">
        <v>#N/A</v>
      </c>
      <c r="R1870" s="127" t="e">
        <v>#N/A</v>
      </c>
      <c r="S1870" s="127">
        <v>4.911</v>
      </c>
      <c r="T1870" s="127" t="e">
        <v>#N/A</v>
      </c>
      <c r="U1870" s="127" t="e">
        <v>#N/A</v>
      </c>
      <c r="V1870" s="127">
        <v>5.492</v>
      </c>
      <c r="W1870" s="127" t="e">
        <v>#N/A</v>
      </c>
      <c r="X1870" s="127" t="e">
        <v>#N/A</v>
      </c>
      <c r="Y1870" s="127">
        <v>5.923</v>
      </c>
      <c r="Z1870" s="127"/>
      <c r="AA1870" s="127"/>
      <c r="AB1870" s="127"/>
      <c r="AC1870" s="127"/>
      <c r="AD1870" s="127"/>
      <c r="AE1870" s="127"/>
      <c r="AF1870" s="9">
        <f t="shared" si="1"/>
        <v>1870</v>
      </c>
    </row>
    <row r="1871" ht="15.75" customHeight="1">
      <c r="A1871" s="116">
        <v>42998.0</v>
      </c>
      <c r="B1871" s="126" t="e">
        <v>#N/A</v>
      </c>
      <c r="C1871" s="127" t="e">
        <v>#N/A</v>
      </c>
      <c r="D1871" s="127">
        <v>3.917</v>
      </c>
      <c r="E1871" s="128" t="e">
        <v>#N/A</v>
      </c>
      <c r="F1871" s="127" t="e">
        <v>#N/A</v>
      </c>
      <c r="G1871" s="128">
        <v>4.109</v>
      </c>
      <c r="H1871" s="127" t="e">
        <v>#N/A</v>
      </c>
      <c r="I1871" s="128" t="e">
        <v>#N/A</v>
      </c>
      <c r="J1871" s="127">
        <v>4.397</v>
      </c>
      <c r="K1871" s="128" t="e">
        <v>#N/A</v>
      </c>
      <c r="L1871" s="127" t="e">
        <v>#N/A</v>
      </c>
      <c r="M1871" s="128">
        <v>4.546</v>
      </c>
      <c r="N1871" s="127" t="e">
        <v>#N/A</v>
      </c>
      <c r="O1871" s="128" t="e">
        <v>#N/A</v>
      </c>
      <c r="P1871" s="127">
        <v>4.695</v>
      </c>
      <c r="Q1871" s="128" t="e">
        <v>#N/A</v>
      </c>
      <c r="R1871" s="127" t="e">
        <v>#N/A</v>
      </c>
      <c r="S1871" s="127">
        <v>4.908</v>
      </c>
      <c r="T1871" s="127" t="e">
        <v>#N/A</v>
      </c>
      <c r="U1871" s="127" t="e">
        <v>#N/A</v>
      </c>
      <c r="V1871" s="127">
        <v>5.492</v>
      </c>
      <c r="W1871" s="127" t="e">
        <v>#N/A</v>
      </c>
      <c r="X1871" s="127" t="e">
        <v>#N/A</v>
      </c>
      <c r="Y1871" s="127">
        <v>5.937</v>
      </c>
      <c r="Z1871" s="127"/>
      <c r="AA1871" s="127"/>
      <c r="AB1871" s="127"/>
      <c r="AC1871" s="127"/>
      <c r="AD1871" s="127"/>
      <c r="AE1871" s="127"/>
      <c r="AF1871" s="9">
        <f t="shared" si="1"/>
        <v>1871</v>
      </c>
    </row>
    <row r="1872" ht="15.75" customHeight="1">
      <c r="A1872" s="116">
        <v>42997.0</v>
      </c>
      <c r="B1872" s="126" t="e">
        <v>#N/A</v>
      </c>
      <c r="C1872" s="127" t="e">
        <v>#N/A</v>
      </c>
      <c r="D1872" s="127">
        <v>3.939</v>
      </c>
      <c r="E1872" s="128" t="e">
        <v>#N/A</v>
      </c>
      <c r="F1872" s="127" t="e">
        <v>#N/A</v>
      </c>
      <c r="G1872" s="128">
        <v>4.118</v>
      </c>
      <c r="H1872" s="127" t="e">
        <v>#N/A</v>
      </c>
      <c r="I1872" s="128" t="e">
        <v>#N/A</v>
      </c>
      <c r="J1872" s="127">
        <v>4.388</v>
      </c>
      <c r="K1872" s="128" t="e">
        <v>#N/A</v>
      </c>
      <c r="L1872" s="127" t="e">
        <v>#N/A</v>
      </c>
      <c r="M1872" s="128">
        <v>4.535</v>
      </c>
      <c r="N1872" s="127" t="e">
        <v>#N/A</v>
      </c>
      <c r="O1872" s="128" t="e">
        <v>#N/A</v>
      </c>
      <c r="P1872" s="127">
        <v>4.682</v>
      </c>
      <c r="Q1872" s="128" t="e">
        <v>#N/A</v>
      </c>
      <c r="R1872" s="127" t="e">
        <v>#N/A</v>
      </c>
      <c r="S1872" s="127">
        <v>4.905</v>
      </c>
      <c r="T1872" s="127" t="e">
        <v>#N/A</v>
      </c>
      <c r="U1872" s="127" t="e">
        <v>#N/A</v>
      </c>
      <c r="V1872" s="127">
        <v>5.492</v>
      </c>
      <c r="W1872" s="127" t="e">
        <v>#N/A</v>
      </c>
      <c r="X1872" s="127" t="e">
        <v>#N/A</v>
      </c>
      <c r="Y1872" s="127">
        <v>5.929</v>
      </c>
      <c r="Z1872" s="127"/>
      <c r="AA1872" s="127"/>
      <c r="AB1872" s="127"/>
      <c r="AC1872" s="127"/>
      <c r="AD1872" s="127"/>
      <c r="AE1872" s="127"/>
      <c r="AF1872" s="9">
        <f t="shared" si="1"/>
        <v>1872</v>
      </c>
    </row>
    <row r="1873" ht="15.75" customHeight="1">
      <c r="A1873" s="116">
        <v>42996.0</v>
      </c>
      <c r="B1873" s="126" t="e">
        <v>#N/A</v>
      </c>
      <c r="C1873" s="127" t="e">
        <v>#N/A</v>
      </c>
      <c r="D1873" s="127">
        <v>3.906</v>
      </c>
      <c r="E1873" s="128" t="e">
        <v>#N/A</v>
      </c>
      <c r="F1873" s="127" t="e">
        <v>#N/A</v>
      </c>
      <c r="G1873" s="128">
        <v>4.112</v>
      </c>
      <c r="H1873" s="127" t="e">
        <v>#N/A</v>
      </c>
      <c r="I1873" s="128" t="e">
        <v>#N/A</v>
      </c>
      <c r="J1873" s="127">
        <v>4.373</v>
      </c>
      <c r="K1873" s="128" t="e">
        <v>#N/A</v>
      </c>
      <c r="L1873" s="127" t="e">
        <v>#N/A</v>
      </c>
      <c r="M1873" s="128">
        <v>4.523</v>
      </c>
      <c r="N1873" s="127" t="e">
        <v>#N/A</v>
      </c>
      <c r="O1873" s="128" t="e">
        <v>#N/A</v>
      </c>
      <c r="P1873" s="127">
        <v>4.673</v>
      </c>
      <c r="Q1873" s="128" t="e">
        <v>#N/A</v>
      </c>
      <c r="R1873" s="127" t="e">
        <v>#N/A</v>
      </c>
      <c r="S1873" s="127">
        <v>4.899</v>
      </c>
      <c r="T1873" s="127" t="e">
        <v>#N/A</v>
      </c>
      <c r="U1873" s="127" t="e">
        <v>#N/A</v>
      </c>
      <c r="V1873" s="127">
        <v>5.492</v>
      </c>
      <c r="W1873" s="127" t="e">
        <v>#N/A</v>
      </c>
      <c r="X1873" s="127" t="e">
        <v>#N/A</v>
      </c>
      <c r="Y1873" s="127">
        <v>5.929</v>
      </c>
      <c r="Z1873" s="127"/>
      <c r="AA1873" s="127"/>
      <c r="AB1873" s="127"/>
      <c r="AC1873" s="127"/>
      <c r="AD1873" s="127"/>
      <c r="AE1873" s="127"/>
      <c r="AF1873" s="9">
        <f t="shared" si="1"/>
        <v>1873</v>
      </c>
    </row>
    <row r="1874" ht="15.75" customHeight="1">
      <c r="A1874" s="116">
        <v>42993.0</v>
      </c>
      <c r="B1874" s="126" t="e">
        <v>#N/A</v>
      </c>
      <c r="C1874" s="127" t="e">
        <v>#N/A</v>
      </c>
      <c r="D1874" s="127">
        <v>3.912</v>
      </c>
      <c r="E1874" s="128" t="e">
        <v>#N/A</v>
      </c>
      <c r="F1874" s="127" t="e">
        <v>#N/A</v>
      </c>
      <c r="G1874" s="128">
        <v>4.122</v>
      </c>
      <c r="H1874" s="127" t="e">
        <v>#N/A</v>
      </c>
      <c r="I1874" s="128" t="e">
        <v>#N/A</v>
      </c>
      <c r="J1874" s="127">
        <v>4.382</v>
      </c>
      <c r="K1874" s="128" t="e">
        <v>#N/A</v>
      </c>
      <c r="L1874" s="127" t="e">
        <v>#N/A</v>
      </c>
      <c r="M1874" s="128">
        <v>4.526</v>
      </c>
      <c r="N1874" s="127" t="e">
        <v>#N/A</v>
      </c>
      <c r="O1874" s="128" t="e">
        <v>#N/A</v>
      </c>
      <c r="P1874" s="127">
        <v>4.671</v>
      </c>
      <c r="Q1874" s="128" t="e">
        <v>#N/A</v>
      </c>
      <c r="R1874" s="127" t="e">
        <v>#N/A</v>
      </c>
      <c r="S1874" s="127">
        <v>4.902</v>
      </c>
      <c r="T1874" s="127" t="e">
        <v>#N/A</v>
      </c>
      <c r="U1874" s="127" t="e">
        <v>#N/A</v>
      </c>
      <c r="V1874" s="127">
        <v>5.494</v>
      </c>
      <c r="W1874" s="127" t="e">
        <v>#N/A</v>
      </c>
      <c r="X1874" s="127" t="e">
        <v>#N/A</v>
      </c>
      <c r="Y1874" s="127">
        <v>5.934</v>
      </c>
      <c r="Z1874" s="127"/>
      <c r="AA1874" s="127"/>
      <c r="AB1874" s="127"/>
      <c r="AC1874" s="127"/>
      <c r="AD1874" s="127"/>
      <c r="AE1874" s="127"/>
      <c r="AF1874" s="9">
        <f t="shared" si="1"/>
        <v>1874</v>
      </c>
    </row>
    <row r="1875" ht="15.75" customHeight="1">
      <c r="A1875" s="116">
        <v>42992.0</v>
      </c>
      <c r="B1875" s="126" t="e">
        <v>#N/A</v>
      </c>
      <c r="C1875" s="127" t="e">
        <v>#N/A</v>
      </c>
      <c r="D1875" s="127">
        <v>3.898</v>
      </c>
      <c r="E1875" s="128" t="e">
        <v>#N/A</v>
      </c>
      <c r="F1875" s="127" t="e">
        <v>#N/A</v>
      </c>
      <c r="G1875" s="128">
        <v>4.139</v>
      </c>
      <c r="H1875" s="127" t="e">
        <v>#N/A</v>
      </c>
      <c r="I1875" s="128" t="e">
        <v>#N/A</v>
      </c>
      <c r="J1875" s="127">
        <v>4.384</v>
      </c>
      <c r="K1875" s="128" t="e">
        <v>#N/A</v>
      </c>
      <c r="L1875" s="127" t="e">
        <v>#N/A</v>
      </c>
      <c r="M1875" s="128">
        <v>4.531</v>
      </c>
      <c r="N1875" s="127" t="e">
        <v>#N/A</v>
      </c>
      <c r="O1875" s="128" t="e">
        <v>#N/A</v>
      </c>
      <c r="P1875" s="127">
        <v>4.677</v>
      </c>
      <c r="Q1875" s="128" t="e">
        <v>#N/A</v>
      </c>
      <c r="R1875" s="127" t="e">
        <v>#N/A</v>
      </c>
      <c r="S1875" s="127">
        <v>4.896</v>
      </c>
      <c r="T1875" s="127" t="e">
        <v>#N/A</v>
      </c>
      <c r="U1875" s="127" t="e">
        <v>#N/A</v>
      </c>
      <c r="V1875" s="127">
        <v>5.493</v>
      </c>
      <c r="W1875" s="127" t="e">
        <v>#N/A</v>
      </c>
      <c r="X1875" s="127" t="e">
        <v>#N/A</v>
      </c>
      <c r="Y1875" s="127">
        <v>5.937</v>
      </c>
      <c r="Z1875" s="127"/>
      <c r="AA1875" s="127"/>
      <c r="AB1875" s="127"/>
      <c r="AC1875" s="127"/>
      <c r="AD1875" s="127"/>
      <c r="AE1875" s="127"/>
      <c r="AF1875" s="9">
        <f t="shared" si="1"/>
        <v>1875</v>
      </c>
    </row>
    <row r="1876" ht="15.75" customHeight="1">
      <c r="A1876" s="116">
        <v>42991.0</v>
      </c>
      <c r="B1876" s="126" t="e">
        <v>#N/A</v>
      </c>
      <c r="C1876" s="127" t="e">
        <v>#N/A</v>
      </c>
      <c r="D1876" s="127">
        <v>3.898</v>
      </c>
      <c r="E1876" s="128" t="e">
        <v>#N/A</v>
      </c>
      <c r="F1876" s="127" t="e">
        <v>#N/A</v>
      </c>
      <c r="G1876" s="128">
        <v>4.076</v>
      </c>
      <c r="H1876" s="127" t="e">
        <v>#N/A</v>
      </c>
      <c r="I1876" s="128" t="e">
        <v>#N/A</v>
      </c>
      <c r="J1876" s="127">
        <v>4.367</v>
      </c>
      <c r="K1876" s="128" t="e">
        <v>#N/A</v>
      </c>
      <c r="L1876" s="127" t="e">
        <v>#N/A</v>
      </c>
      <c r="M1876" s="128">
        <v>4.521</v>
      </c>
      <c r="N1876" s="127" t="e">
        <v>#N/A</v>
      </c>
      <c r="O1876" s="128" t="e">
        <v>#N/A</v>
      </c>
      <c r="P1876" s="127">
        <v>4.674</v>
      </c>
      <c r="Q1876" s="128" t="e">
        <v>#N/A</v>
      </c>
      <c r="R1876" s="127" t="e">
        <v>#N/A</v>
      </c>
      <c r="S1876" s="127">
        <v>4.913</v>
      </c>
      <c r="T1876" s="127" t="e">
        <v>#N/A</v>
      </c>
      <c r="U1876" s="127" t="e">
        <v>#N/A</v>
      </c>
      <c r="V1876" s="127">
        <v>5.494</v>
      </c>
      <c r="W1876" s="127" t="e">
        <v>#N/A</v>
      </c>
      <c r="X1876" s="127" t="e">
        <v>#N/A</v>
      </c>
      <c r="Y1876" s="127">
        <v>5.939</v>
      </c>
      <c r="Z1876" s="127"/>
      <c r="AA1876" s="127"/>
      <c r="AB1876" s="127"/>
      <c r="AC1876" s="127"/>
      <c r="AD1876" s="127"/>
      <c r="AE1876" s="127"/>
      <c r="AF1876" s="9">
        <f t="shared" si="1"/>
        <v>1876</v>
      </c>
    </row>
    <row r="1877" ht="15.75" customHeight="1">
      <c r="A1877" s="116">
        <v>42990.0</v>
      </c>
      <c r="B1877" s="126" t="e">
        <v>#N/A</v>
      </c>
      <c r="C1877" s="127" t="e">
        <v>#N/A</v>
      </c>
      <c r="D1877" s="127">
        <v>3.899</v>
      </c>
      <c r="E1877" s="128" t="e">
        <v>#N/A</v>
      </c>
      <c r="F1877" s="127" t="e">
        <v>#N/A</v>
      </c>
      <c r="G1877" s="128">
        <v>4.074</v>
      </c>
      <c r="H1877" s="127" t="e">
        <v>#N/A</v>
      </c>
      <c r="I1877" s="128" t="e">
        <v>#N/A</v>
      </c>
      <c r="J1877" s="127">
        <v>4.383</v>
      </c>
      <c r="K1877" s="128" t="e">
        <v>#N/A</v>
      </c>
      <c r="L1877" s="127" t="e">
        <v>#N/A</v>
      </c>
      <c r="M1877" s="128">
        <v>4.542</v>
      </c>
      <c r="N1877" s="127" t="e">
        <v>#N/A</v>
      </c>
      <c r="O1877" s="128" t="e">
        <v>#N/A</v>
      </c>
      <c r="P1877" s="127">
        <v>4.701</v>
      </c>
      <c r="Q1877" s="128" t="e">
        <v>#N/A</v>
      </c>
      <c r="R1877" s="127" t="e">
        <v>#N/A</v>
      </c>
      <c r="S1877" s="127">
        <v>4.936</v>
      </c>
      <c r="T1877" s="127" t="e">
        <v>#N/A</v>
      </c>
      <c r="U1877" s="127" t="e">
        <v>#N/A</v>
      </c>
      <c r="V1877" s="127">
        <v>5.498</v>
      </c>
      <c r="W1877" s="127" t="e">
        <v>#N/A</v>
      </c>
      <c r="X1877" s="127" t="e">
        <v>#N/A</v>
      </c>
      <c r="Y1877" s="127">
        <v>5.953</v>
      </c>
      <c r="Z1877" s="127"/>
      <c r="AA1877" s="127"/>
      <c r="AB1877" s="127"/>
      <c r="AC1877" s="127"/>
      <c r="AD1877" s="127"/>
      <c r="AE1877" s="127"/>
      <c r="AF1877" s="9">
        <f t="shared" si="1"/>
        <v>1877</v>
      </c>
    </row>
    <row r="1878" ht="15.75" customHeight="1">
      <c r="A1878" s="116">
        <v>42989.0</v>
      </c>
      <c r="B1878" s="126" t="e">
        <v>#N/A</v>
      </c>
      <c r="C1878" s="127" t="e">
        <v>#N/A</v>
      </c>
      <c r="D1878" s="127">
        <v>3.936</v>
      </c>
      <c r="E1878" s="128" t="e">
        <v>#N/A</v>
      </c>
      <c r="F1878" s="127" t="e">
        <v>#N/A</v>
      </c>
      <c r="G1878" s="128">
        <v>4.173</v>
      </c>
      <c r="H1878" s="127" t="e">
        <v>#N/A</v>
      </c>
      <c r="I1878" s="128" t="e">
        <v>#N/A</v>
      </c>
      <c r="J1878" s="127">
        <v>4.457</v>
      </c>
      <c r="K1878" s="128" t="e">
        <v>#N/A</v>
      </c>
      <c r="L1878" s="127" t="e">
        <v>#N/A</v>
      </c>
      <c r="M1878" s="128">
        <v>4.602</v>
      </c>
      <c r="N1878" s="127" t="e">
        <v>#N/A</v>
      </c>
      <c r="O1878" s="128" t="e">
        <v>#N/A</v>
      </c>
      <c r="P1878" s="127">
        <v>4.746</v>
      </c>
      <c r="Q1878" s="128" t="e">
        <v>#N/A</v>
      </c>
      <c r="R1878" s="127" t="e">
        <v>#N/A</v>
      </c>
      <c r="S1878" s="127">
        <v>4.947</v>
      </c>
      <c r="T1878" s="127" t="e">
        <v>#N/A</v>
      </c>
      <c r="U1878" s="127" t="e">
        <v>#N/A</v>
      </c>
      <c r="V1878" s="127">
        <v>5.501</v>
      </c>
      <c r="W1878" s="127" t="e">
        <v>#N/A</v>
      </c>
      <c r="X1878" s="127" t="e">
        <v>#N/A</v>
      </c>
      <c r="Y1878" s="127">
        <v>5.963</v>
      </c>
      <c r="Z1878" s="127"/>
      <c r="AA1878" s="127"/>
      <c r="AB1878" s="127"/>
      <c r="AC1878" s="127"/>
      <c r="AD1878" s="127"/>
      <c r="AE1878" s="127"/>
      <c r="AF1878" s="9">
        <f t="shared" si="1"/>
        <v>1878</v>
      </c>
    </row>
    <row r="1879" ht="15.75" customHeight="1">
      <c r="A1879" s="116">
        <v>42986.0</v>
      </c>
      <c r="B1879" s="126" t="e">
        <v>#N/A</v>
      </c>
      <c r="C1879" s="127" t="e">
        <v>#N/A</v>
      </c>
      <c r="D1879" s="127">
        <v>3.919</v>
      </c>
      <c r="E1879" s="128" t="e">
        <v>#N/A</v>
      </c>
      <c r="F1879" s="127" t="e">
        <v>#N/A</v>
      </c>
      <c r="G1879" s="128">
        <v>4.169</v>
      </c>
      <c r="H1879" s="127" t="e">
        <v>#N/A</v>
      </c>
      <c r="I1879" s="128" t="e">
        <v>#N/A</v>
      </c>
      <c r="J1879" s="127">
        <v>4.456</v>
      </c>
      <c r="K1879" s="128" t="e">
        <v>#N/A</v>
      </c>
      <c r="L1879" s="127" t="e">
        <v>#N/A</v>
      </c>
      <c r="M1879" s="128">
        <v>4.599</v>
      </c>
      <c r="N1879" s="127" t="e">
        <v>#N/A</v>
      </c>
      <c r="O1879" s="128" t="e">
        <v>#N/A</v>
      </c>
      <c r="P1879" s="127">
        <v>4.743</v>
      </c>
      <c r="Q1879" s="128" t="e">
        <v>#N/A</v>
      </c>
      <c r="R1879" s="127" t="e">
        <v>#N/A</v>
      </c>
      <c r="S1879" s="127">
        <v>4.933</v>
      </c>
      <c r="T1879" s="127" t="e">
        <v>#N/A</v>
      </c>
      <c r="U1879" s="127" t="e">
        <v>#N/A</v>
      </c>
      <c r="V1879" s="127">
        <v>5.489</v>
      </c>
      <c r="W1879" s="127" t="e">
        <v>#N/A</v>
      </c>
      <c r="X1879" s="127" t="e">
        <v>#N/A</v>
      </c>
      <c r="Y1879" s="127">
        <v>5.963</v>
      </c>
      <c r="Z1879" s="127"/>
      <c r="AA1879" s="127"/>
      <c r="AB1879" s="127"/>
      <c r="AC1879" s="127"/>
      <c r="AD1879" s="127"/>
      <c r="AE1879" s="127"/>
      <c r="AF1879" s="9">
        <f t="shared" si="1"/>
        <v>1879</v>
      </c>
    </row>
    <row r="1880" ht="15.75" customHeight="1">
      <c r="A1880" s="116">
        <v>42985.0</v>
      </c>
      <c r="B1880" s="126" t="e">
        <v>#N/A</v>
      </c>
      <c r="C1880" s="127" t="e">
        <v>#N/A</v>
      </c>
      <c r="D1880" s="127">
        <v>3.889</v>
      </c>
      <c r="E1880" s="128" t="e">
        <v>#N/A</v>
      </c>
      <c r="F1880" s="127" t="e">
        <v>#N/A</v>
      </c>
      <c r="G1880" s="128">
        <v>4.125</v>
      </c>
      <c r="H1880" s="127" t="e">
        <v>#N/A</v>
      </c>
      <c r="I1880" s="128" t="e">
        <v>#N/A</v>
      </c>
      <c r="J1880" s="127">
        <v>4.433</v>
      </c>
      <c r="K1880" s="128" t="e">
        <v>#N/A</v>
      </c>
      <c r="L1880" s="127" t="e">
        <v>#N/A</v>
      </c>
      <c r="M1880" s="128">
        <v>4.587</v>
      </c>
      <c r="N1880" s="127" t="e">
        <v>#N/A</v>
      </c>
      <c r="O1880" s="128" t="e">
        <v>#N/A</v>
      </c>
      <c r="P1880" s="127">
        <v>4.741</v>
      </c>
      <c r="Q1880" s="128" t="e">
        <v>#N/A</v>
      </c>
      <c r="R1880" s="127" t="e">
        <v>#N/A</v>
      </c>
      <c r="S1880" s="127">
        <v>4.937</v>
      </c>
      <c r="T1880" s="127" t="e">
        <v>#N/A</v>
      </c>
      <c r="U1880" s="127" t="e">
        <v>#N/A</v>
      </c>
      <c r="V1880" s="127">
        <v>5.49</v>
      </c>
      <c r="W1880" s="127" t="e">
        <v>#N/A</v>
      </c>
      <c r="X1880" s="127" t="e">
        <v>#N/A</v>
      </c>
      <c r="Y1880" s="127">
        <v>5.961</v>
      </c>
      <c r="Z1880" s="127"/>
      <c r="AA1880" s="127"/>
      <c r="AB1880" s="127"/>
      <c r="AC1880" s="127"/>
      <c r="AD1880" s="127"/>
      <c r="AE1880" s="127"/>
      <c r="AF1880" s="9">
        <f t="shared" si="1"/>
        <v>1880</v>
      </c>
    </row>
    <row r="1881" ht="15.75" customHeight="1">
      <c r="A1881" s="116">
        <v>42984.0</v>
      </c>
      <c r="B1881" s="126" t="e">
        <v>#N/A</v>
      </c>
      <c r="C1881" s="127" t="e">
        <v>#N/A</v>
      </c>
      <c r="D1881" s="127">
        <v>3.861</v>
      </c>
      <c r="E1881" s="128" t="e">
        <v>#N/A</v>
      </c>
      <c r="F1881" s="127" t="e">
        <v>#N/A</v>
      </c>
      <c r="G1881" s="128">
        <v>4.111</v>
      </c>
      <c r="H1881" s="127" t="e">
        <v>#N/A</v>
      </c>
      <c r="I1881" s="128" t="e">
        <v>#N/A</v>
      </c>
      <c r="J1881" s="127">
        <v>4.417</v>
      </c>
      <c r="K1881" s="128" t="e">
        <v>#N/A</v>
      </c>
      <c r="L1881" s="127" t="e">
        <v>#N/A</v>
      </c>
      <c r="M1881" s="128">
        <v>4.549</v>
      </c>
      <c r="N1881" s="127" t="e">
        <v>#N/A</v>
      </c>
      <c r="O1881" s="128" t="e">
        <v>#N/A</v>
      </c>
      <c r="P1881" s="127">
        <v>4.681</v>
      </c>
      <c r="Q1881" s="128" t="e">
        <v>#N/A</v>
      </c>
      <c r="R1881" s="127" t="e">
        <v>#N/A</v>
      </c>
      <c r="S1881" s="127">
        <v>4.958</v>
      </c>
      <c r="T1881" s="127" t="e">
        <v>#N/A</v>
      </c>
      <c r="U1881" s="127" t="e">
        <v>#N/A</v>
      </c>
      <c r="V1881" s="127">
        <v>5.496</v>
      </c>
      <c r="W1881" s="127" t="e">
        <v>#N/A</v>
      </c>
      <c r="X1881" s="127" t="e">
        <v>#N/A</v>
      </c>
      <c r="Y1881" s="127">
        <v>5.964</v>
      </c>
      <c r="Z1881" s="127"/>
      <c r="AA1881" s="127"/>
      <c r="AB1881" s="127"/>
      <c r="AC1881" s="127"/>
      <c r="AD1881" s="127"/>
      <c r="AE1881" s="127"/>
      <c r="AF1881" s="9">
        <f t="shared" si="1"/>
        <v>1881</v>
      </c>
    </row>
    <row r="1882" ht="15.75" customHeight="1">
      <c r="A1882" s="116">
        <v>42983.0</v>
      </c>
      <c r="B1882" s="126" t="e">
        <v>#N/A</v>
      </c>
      <c r="C1882" s="127" t="e">
        <v>#N/A</v>
      </c>
      <c r="D1882" s="127">
        <v>3.963</v>
      </c>
      <c r="E1882" s="128" t="e">
        <v>#N/A</v>
      </c>
      <c r="F1882" s="127" t="e">
        <v>#N/A</v>
      </c>
      <c r="G1882" s="128">
        <v>4.215</v>
      </c>
      <c r="H1882" s="127" t="e">
        <v>#N/A</v>
      </c>
      <c r="I1882" s="128" t="e">
        <v>#N/A</v>
      </c>
      <c r="J1882" s="127">
        <v>4.559</v>
      </c>
      <c r="K1882" s="128" t="e">
        <v>#N/A</v>
      </c>
      <c r="L1882" s="127" t="e">
        <v>#N/A</v>
      </c>
      <c r="M1882" s="128">
        <v>4.696</v>
      </c>
      <c r="N1882" s="127" t="e">
        <v>#N/A</v>
      </c>
      <c r="O1882" s="128" t="e">
        <v>#N/A</v>
      </c>
      <c r="P1882" s="127">
        <v>4.833</v>
      </c>
      <c r="Q1882" s="128" t="e">
        <v>#N/A</v>
      </c>
      <c r="R1882" s="127" t="e">
        <v>#N/A</v>
      </c>
      <c r="S1882" s="127">
        <v>5.047</v>
      </c>
      <c r="T1882" s="127" t="e">
        <v>#N/A</v>
      </c>
      <c r="U1882" s="127" t="e">
        <v>#N/A</v>
      </c>
      <c r="V1882" s="127">
        <v>5.547</v>
      </c>
      <c r="W1882" s="127" t="e">
        <v>#N/A</v>
      </c>
      <c r="X1882" s="127" t="e">
        <v>#N/A</v>
      </c>
      <c r="Y1882" s="127">
        <v>5.975</v>
      </c>
      <c r="Z1882" s="127"/>
      <c r="AA1882" s="127"/>
      <c r="AB1882" s="127"/>
      <c r="AC1882" s="127"/>
      <c r="AD1882" s="127"/>
      <c r="AE1882" s="127"/>
      <c r="AF1882" s="9">
        <f t="shared" si="1"/>
        <v>1882</v>
      </c>
    </row>
    <row r="1883" ht="15.75" customHeight="1">
      <c r="A1883" s="116">
        <v>42979.0</v>
      </c>
      <c r="B1883" s="126" t="e">
        <v>#N/A</v>
      </c>
      <c r="C1883" s="127" t="e">
        <v>#N/A</v>
      </c>
      <c r="D1883" s="127">
        <v>3.978</v>
      </c>
      <c r="E1883" s="128" t="e">
        <v>#N/A</v>
      </c>
      <c r="F1883" s="127" t="e">
        <v>#N/A</v>
      </c>
      <c r="G1883" s="128">
        <v>4.232</v>
      </c>
      <c r="H1883" s="127" t="e">
        <v>#N/A</v>
      </c>
      <c r="I1883" s="128" t="e">
        <v>#N/A</v>
      </c>
      <c r="J1883" s="127">
        <v>4.594</v>
      </c>
      <c r="K1883" s="128" t="e">
        <v>#N/A</v>
      </c>
      <c r="L1883" s="127" t="e">
        <v>#N/A</v>
      </c>
      <c r="M1883" s="128">
        <v>4.729</v>
      </c>
      <c r="N1883" s="127" t="e">
        <v>#N/A</v>
      </c>
      <c r="O1883" s="128" t="e">
        <v>#N/A</v>
      </c>
      <c r="P1883" s="127">
        <v>4.865</v>
      </c>
      <c r="Q1883" s="128" t="e">
        <v>#N/A</v>
      </c>
      <c r="R1883" s="127" t="e">
        <v>#N/A</v>
      </c>
      <c r="S1883" s="127">
        <v>5.097</v>
      </c>
      <c r="T1883" s="127" t="e">
        <v>#N/A</v>
      </c>
      <c r="U1883" s="127" t="e">
        <v>#N/A</v>
      </c>
      <c r="V1883" s="127">
        <v>5.586</v>
      </c>
      <c r="W1883" s="127" t="e">
        <v>#N/A</v>
      </c>
      <c r="X1883" s="127" t="e">
        <v>#N/A</v>
      </c>
      <c r="Y1883" s="127">
        <v>6.0</v>
      </c>
      <c r="Z1883" s="127"/>
      <c r="AA1883" s="127"/>
      <c r="AB1883" s="127"/>
      <c r="AC1883" s="127"/>
      <c r="AD1883" s="127"/>
      <c r="AE1883" s="127"/>
      <c r="AF1883" s="9">
        <f t="shared" si="1"/>
        <v>1883</v>
      </c>
    </row>
    <row r="1884" ht="15.75" customHeight="1">
      <c r="A1884" s="116">
        <v>42978.0</v>
      </c>
      <c r="B1884" s="126" t="e">
        <v>#N/A</v>
      </c>
      <c r="C1884" s="127" t="e">
        <v>#N/A</v>
      </c>
      <c r="D1884" s="127">
        <v>4.028</v>
      </c>
      <c r="E1884" s="128" t="e">
        <v>#N/A</v>
      </c>
      <c r="F1884" s="127" t="e">
        <v>#N/A</v>
      </c>
      <c r="G1884" s="128">
        <v>4.298</v>
      </c>
      <c r="H1884" s="127" t="e">
        <v>#N/A</v>
      </c>
      <c r="I1884" s="128" t="e">
        <v>#N/A</v>
      </c>
      <c r="J1884" s="127">
        <v>4.665</v>
      </c>
      <c r="K1884" s="128" t="e">
        <v>#N/A</v>
      </c>
      <c r="L1884" s="127" t="e">
        <v>#N/A</v>
      </c>
      <c r="M1884" s="128">
        <v>4.791</v>
      </c>
      <c r="N1884" s="127" t="e">
        <v>#N/A</v>
      </c>
      <c r="O1884" s="128" t="e">
        <v>#N/A</v>
      </c>
      <c r="P1884" s="127">
        <v>4.917</v>
      </c>
      <c r="Q1884" s="128" t="e">
        <v>#N/A</v>
      </c>
      <c r="R1884" s="127" t="e">
        <v>#N/A</v>
      </c>
      <c r="S1884" s="127">
        <v>5.101</v>
      </c>
      <c r="T1884" s="127" t="e">
        <v>#N/A</v>
      </c>
      <c r="U1884" s="127" t="e">
        <v>#N/A</v>
      </c>
      <c r="V1884" s="127">
        <v>5.588</v>
      </c>
      <c r="W1884" s="127" t="e">
        <v>#N/A</v>
      </c>
      <c r="X1884" s="127" t="e">
        <v>#N/A</v>
      </c>
      <c r="Y1884" s="127">
        <v>6.0</v>
      </c>
      <c r="Z1884" s="127"/>
      <c r="AA1884" s="127"/>
      <c r="AB1884" s="127"/>
      <c r="AC1884" s="127"/>
      <c r="AD1884" s="127"/>
      <c r="AE1884" s="127"/>
      <c r="AF1884" s="9">
        <f t="shared" si="1"/>
        <v>1884</v>
      </c>
    </row>
    <row r="1885" ht="15.75" customHeight="1">
      <c r="A1885" s="116">
        <v>42977.0</v>
      </c>
      <c r="B1885" s="126" t="e">
        <v>#N/A</v>
      </c>
      <c r="C1885" s="127" t="e">
        <v>#N/A</v>
      </c>
      <c r="D1885" s="127">
        <v>4.025</v>
      </c>
      <c r="E1885" s="128" t="e">
        <v>#N/A</v>
      </c>
      <c r="F1885" s="127" t="e">
        <v>#N/A</v>
      </c>
      <c r="G1885" s="128">
        <v>4.311</v>
      </c>
      <c r="H1885" s="127" t="e">
        <v>#N/A</v>
      </c>
      <c r="I1885" s="128" t="e">
        <v>#N/A</v>
      </c>
      <c r="J1885" s="127">
        <v>4.658</v>
      </c>
      <c r="K1885" s="128" t="e">
        <v>#N/A</v>
      </c>
      <c r="L1885" s="127" t="e">
        <v>#N/A</v>
      </c>
      <c r="M1885" s="128">
        <v>4.782</v>
      </c>
      <c r="N1885" s="127" t="e">
        <v>#N/A</v>
      </c>
      <c r="O1885" s="128" t="e">
        <v>#N/A</v>
      </c>
      <c r="P1885" s="127">
        <v>4.907</v>
      </c>
      <c r="Q1885" s="128" t="e">
        <v>#N/A</v>
      </c>
      <c r="R1885" s="127" t="e">
        <v>#N/A</v>
      </c>
      <c r="S1885" s="127">
        <v>5.107</v>
      </c>
      <c r="T1885" s="127" t="e">
        <v>#N/A</v>
      </c>
      <c r="U1885" s="127" t="e">
        <v>#N/A</v>
      </c>
      <c r="V1885" s="127">
        <v>5.611</v>
      </c>
      <c r="W1885" s="127" t="e">
        <v>#N/A</v>
      </c>
      <c r="X1885" s="127" t="e">
        <v>#N/A</v>
      </c>
      <c r="Y1885" s="127">
        <v>6.004</v>
      </c>
      <c r="Z1885" s="127"/>
      <c r="AA1885" s="127"/>
      <c r="AB1885" s="127"/>
      <c r="AC1885" s="127"/>
      <c r="AD1885" s="127"/>
      <c r="AE1885" s="127"/>
      <c r="AF1885" s="9">
        <f t="shared" si="1"/>
        <v>1885</v>
      </c>
    </row>
    <row r="1886" ht="15.75" customHeight="1">
      <c r="A1886" s="116">
        <v>42976.0</v>
      </c>
      <c r="B1886" s="126" t="e">
        <v>#N/A</v>
      </c>
      <c r="C1886" s="127" t="e">
        <v>#N/A</v>
      </c>
      <c r="D1886" s="127">
        <v>4.028</v>
      </c>
      <c r="E1886" s="128" t="e">
        <v>#N/A</v>
      </c>
      <c r="F1886" s="127" t="e">
        <v>#N/A</v>
      </c>
      <c r="G1886" s="128">
        <v>4.324</v>
      </c>
      <c r="H1886" s="127" t="e">
        <v>#N/A</v>
      </c>
      <c r="I1886" s="128" t="e">
        <v>#N/A</v>
      </c>
      <c r="J1886" s="127">
        <v>4.709</v>
      </c>
      <c r="K1886" s="128" t="e">
        <v>#N/A</v>
      </c>
      <c r="L1886" s="127" t="e">
        <v>#N/A</v>
      </c>
      <c r="M1886" s="128">
        <v>4.818</v>
      </c>
      <c r="N1886" s="127" t="e">
        <v>#N/A</v>
      </c>
      <c r="O1886" s="128" t="e">
        <v>#N/A</v>
      </c>
      <c r="P1886" s="127">
        <v>4.926</v>
      </c>
      <c r="Q1886" s="128" t="e">
        <v>#N/A</v>
      </c>
      <c r="R1886" s="127" t="e">
        <v>#N/A</v>
      </c>
      <c r="S1886" s="127">
        <v>5.13</v>
      </c>
      <c r="T1886" s="127" t="e">
        <v>#N/A</v>
      </c>
      <c r="U1886" s="127" t="e">
        <v>#N/A</v>
      </c>
      <c r="V1886" s="127">
        <v>5.628</v>
      </c>
      <c r="W1886" s="127" t="e">
        <v>#N/A</v>
      </c>
      <c r="X1886" s="127" t="e">
        <v>#N/A</v>
      </c>
      <c r="Y1886" s="127">
        <v>6.003</v>
      </c>
      <c r="Z1886" s="127"/>
      <c r="AA1886" s="127"/>
      <c r="AB1886" s="127"/>
      <c r="AC1886" s="127"/>
      <c r="AD1886" s="127"/>
      <c r="AE1886" s="127"/>
      <c r="AF1886" s="9">
        <f t="shared" si="1"/>
        <v>1886</v>
      </c>
    </row>
    <row r="1887" ht="15.75" customHeight="1">
      <c r="A1887" s="116">
        <v>42975.0</v>
      </c>
      <c r="B1887" s="126" t="e">
        <v>#N/A</v>
      </c>
      <c r="C1887" s="127" t="e">
        <v>#N/A</v>
      </c>
      <c r="D1887" s="127">
        <v>4.122</v>
      </c>
      <c r="E1887" s="128" t="e">
        <v>#N/A</v>
      </c>
      <c r="F1887" s="127" t="e">
        <v>#N/A</v>
      </c>
      <c r="G1887" s="128">
        <v>4.36</v>
      </c>
      <c r="H1887" s="127" t="e">
        <v>#N/A</v>
      </c>
      <c r="I1887" s="128" t="e">
        <v>#N/A</v>
      </c>
      <c r="J1887" s="127">
        <v>4.77</v>
      </c>
      <c r="K1887" s="128" t="e">
        <v>#N/A</v>
      </c>
      <c r="L1887" s="127" t="e">
        <v>#N/A</v>
      </c>
      <c r="M1887" s="128">
        <v>4.847</v>
      </c>
      <c r="N1887" s="127" t="e">
        <v>#N/A</v>
      </c>
      <c r="O1887" s="128" t="e">
        <v>#N/A</v>
      </c>
      <c r="P1887" s="127">
        <v>4.924</v>
      </c>
      <c r="Q1887" s="128" t="e">
        <v>#N/A</v>
      </c>
      <c r="R1887" s="127" t="e">
        <v>#N/A</v>
      </c>
      <c r="S1887" s="127">
        <v>5.131</v>
      </c>
      <c r="T1887" s="127" t="e">
        <v>#N/A</v>
      </c>
      <c r="U1887" s="127" t="e">
        <v>#N/A</v>
      </c>
      <c r="V1887" s="127">
        <v>5.617</v>
      </c>
      <c r="W1887" s="127" t="e">
        <v>#N/A</v>
      </c>
      <c r="X1887" s="127" t="e">
        <v>#N/A</v>
      </c>
      <c r="Y1887" s="127">
        <v>6.006</v>
      </c>
      <c r="Z1887" s="127"/>
      <c r="AA1887" s="127"/>
      <c r="AB1887" s="127"/>
      <c r="AC1887" s="127"/>
      <c r="AD1887" s="127"/>
      <c r="AE1887" s="127"/>
      <c r="AF1887" s="9">
        <f t="shared" si="1"/>
        <v>1887</v>
      </c>
    </row>
    <row r="1888" ht="15.75" customHeight="1">
      <c r="A1888" s="116">
        <v>42972.0</v>
      </c>
      <c r="B1888" s="126" t="e">
        <v>#N/A</v>
      </c>
      <c r="C1888" s="127" t="e">
        <v>#N/A</v>
      </c>
      <c r="D1888" s="127">
        <v>3.992</v>
      </c>
      <c r="E1888" s="128" t="e">
        <v>#N/A</v>
      </c>
      <c r="F1888" s="127" t="e">
        <v>#N/A</v>
      </c>
      <c r="G1888" s="128">
        <v>4.347</v>
      </c>
      <c r="H1888" s="127" t="e">
        <v>#N/A</v>
      </c>
      <c r="I1888" s="128" t="e">
        <v>#N/A</v>
      </c>
      <c r="J1888" s="127">
        <v>4.692</v>
      </c>
      <c r="K1888" s="128" t="e">
        <v>#N/A</v>
      </c>
      <c r="L1888" s="127" t="e">
        <v>#N/A</v>
      </c>
      <c r="M1888" s="128">
        <v>4.793</v>
      </c>
      <c r="N1888" s="127" t="e">
        <v>#N/A</v>
      </c>
      <c r="O1888" s="128" t="e">
        <v>#N/A</v>
      </c>
      <c r="P1888" s="127">
        <v>4.893</v>
      </c>
      <c r="Q1888" s="128" t="e">
        <v>#N/A</v>
      </c>
      <c r="R1888" s="127" t="e">
        <v>#N/A</v>
      </c>
      <c r="S1888" s="127">
        <v>5.089</v>
      </c>
      <c r="T1888" s="127" t="e">
        <v>#N/A</v>
      </c>
      <c r="U1888" s="127" t="e">
        <v>#N/A</v>
      </c>
      <c r="V1888" s="127">
        <v>5.583</v>
      </c>
      <c r="W1888" s="127" t="e">
        <v>#N/A</v>
      </c>
      <c r="X1888" s="127" t="e">
        <v>#N/A</v>
      </c>
      <c r="Y1888" s="127">
        <v>5.972</v>
      </c>
      <c r="Z1888" s="127"/>
      <c r="AA1888" s="127"/>
      <c r="AB1888" s="127"/>
      <c r="AC1888" s="127"/>
      <c r="AD1888" s="127"/>
      <c r="AE1888" s="127"/>
      <c r="AF1888" s="9">
        <f t="shared" si="1"/>
        <v>1888</v>
      </c>
    </row>
    <row r="1889" ht="15.75" customHeight="1">
      <c r="A1889" s="116">
        <v>42971.0</v>
      </c>
      <c r="B1889" s="126" t="e">
        <v>#N/A</v>
      </c>
      <c r="C1889" s="127" t="e">
        <v>#N/A</v>
      </c>
      <c r="D1889" s="127">
        <v>3.928</v>
      </c>
      <c r="E1889" s="128" t="e">
        <v>#N/A</v>
      </c>
      <c r="F1889" s="127" t="e">
        <v>#N/A</v>
      </c>
      <c r="G1889" s="128">
        <v>4.313</v>
      </c>
      <c r="H1889" s="127" t="e">
        <v>#N/A</v>
      </c>
      <c r="I1889" s="128" t="e">
        <v>#N/A</v>
      </c>
      <c r="J1889" s="127">
        <v>4.628</v>
      </c>
      <c r="K1889" s="128" t="e">
        <v>#N/A</v>
      </c>
      <c r="L1889" s="127" t="e">
        <v>#N/A</v>
      </c>
      <c r="M1889" s="128">
        <v>4.728</v>
      </c>
      <c r="N1889" s="127" t="e">
        <v>#N/A</v>
      </c>
      <c r="O1889" s="128" t="e">
        <v>#N/A</v>
      </c>
      <c r="P1889" s="127">
        <v>4.827</v>
      </c>
      <c r="Q1889" s="128" t="e">
        <v>#N/A</v>
      </c>
      <c r="R1889" s="127" t="e">
        <v>#N/A</v>
      </c>
      <c r="S1889" s="127">
        <v>5.038</v>
      </c>
      <c r="T1889" s="127" t="e">
        <v>#N/A</v>
      </c>
      <c r="U1889" s="127" t="e">
        <v>#N/A</v>
      </c>
      <c r="V1889" s="127">
        <v>5.55</v>
      </c>
      <c r="W1889" s="127" t="e">
        <v>#N/A</v>
      </c>
      <c r="X1889" s="127" t="e">
        <v>#N/A</v>
      </c>
      <c r="Y1889" s="127">
        <v>5.936</v>
      </c>
      <c r="Z1889" s="127"/>
      <c r="AA1889" s="127"/>
      <c r="AB1889" s="127"/>
      <c r="AC1889" s="127"/>
      <c r="AD1889" s="127"/>
      <c r="AE1889" s="127"/>
      <c r="AF1889" s="9">
        <f t="shared" si="1"/>
        <v>1889</v>
      </c>
    </row>
    <row r="1890" ht="15.75" customHeight="1">
      <c r="A1890" s="116">
        <v>42970.0</v>
      </c>
      <c r="B1890" s="126" t="e">
        <v>#N/A</v>
      </c>
      <c r="C1890" s="127" t="e">
        <v>#N/A</v>
      </c>
      <c r="D1890" s="127">
        <v>3.847</v>
      </c>
      <c r="E1890" s="128" t="e">
        <v>#N/A</v>
      </c>
      <c r="F1890" s="127" t="e">
        <v>#N/A</v>
      </c>
      <c r="G1890" s="128">
        <v>4.292</v>
      </c>
      <c r="H1890" s="127" t="e">
        <v>#N/A</v>
      </c>
      <c r="I1890" s="128" t="e">
        <v>#N/A</v>
      </c>
      <c r="J1890" s="127">
        <v>4.569</v>
      </c>
      <c r="K1890" s="128" t="e">
        <v>#N/A</v>
      </c>
      <c r="L1890" s="127" t="e">
        <v>#N/A</v>
      </c>
      <c r="M1890" s="128">
        <v>4.687</v>
      </c>
      <c r="N1890" s="127" t="e">
        <v>#N/A</v>
      </c>
      <c r="O1890" s="128" t="e">
        <v>#N/A</v>
      </c>
      <c r="P1890" s="127">
        <v>4.804</v>
      </c>
      <c r="Q1890" s="128" t="e">
        <v>#N/A</v>
      </c>
      <c r="R1890" s="127" t="e">
        <v>#N/A</v>
      </c>
      <c r="S1890" s="127">
        <v>5.002</v>
      </c>
      <c r="T1890" s="127" t="e">
        <v>#N/A</v>
      </c>
      <c r="U1890" s="127" t="e">
        <v>#N/A</v>
      </c>
      <c r="V1890" s="127">
        <v>5.528</v>
      </c>
      <c r="W1890" s="127" t="e">
        <v>#N/A</v>
      </c>
      <c r="X1890" s="127" t="e">
        <v>#N/A</v>
      </c>
      <c r="Y1890" s="127">
        <v>5.924</v>
      </c>
      <c r="Z1890" s="127"/>
      <c r="AA1890" s="127"/>
      <c r="AB1890" s="127"/>
      <c r="AC1890" s="127"/>
      <c r="AD1890" s="127"/>
      <c r="AE1890" s="127"/>
      <c r="AF1890" s="9">
        <f t="shared" si="1"/>
        <v>1890</v>
      </c>
    </row>
    <row r="1891" ht="15.75" customHeight="1">
      <c r="A1891" s="116">
        <v>42969.0</v>
      </c>
      <c r="B1891" s="126" t="e">
        <v>#N/A</v>
      </c>
      <c r="C1891" s="127" t="e">
        <v>#N/A</v>
      </c>
      <c r="D1891" s="127">
        <v>3.777</v>
      </c>
      <c r="E1891" s="128" t="e">
        <v>#N/A</v>
      </c>
      <c r="F1891" s="127" t="e">
        <v>#N/A</v>
      </c>
      <c r="G1891" s="128">
        <v>4.261</v>
      </c>
      <c r="H1891" s="127" t="e">
        <v>#N/A</v>
      </c>
      <c r="I1891" s="128" t="e">
        <v>#N/A</v>
      </c>
      <c r="J1891" s="127">
        <v>4.549</v>
      </c>
      <c r="K1891" s="128" t="e">
        <v>#N/A</v>
      </c>
      <c r="L1891" s="127" t="e">
        <v>#N/A</v>
      </c>
      <c r="M1891" s="128">
        <v>4.677</v>
      </c>
      <c r="N1891" s="127" t="e">
        <v>#N/A</v>
      </c>
      <c r="O1891" s="128" t="e">
        <v>#N/A</v>
      </c>
      <c r="P1891" s="127">
        <v>4.804</v>
      </c>
      <c r="Q1891" s="128" t="e">
        <v>#N/A</v>
      </c>
      <c r="R1891" s="127" t="e">
        <v>#N/A</v>
      </c>
      <c r="S1891" s="127">
        <v>4.999</v>
      </c>
      <c r="T1891" s="127" t="e">
        <v>#N/A</v>
      </c>
      <c r="U1891" s="127" t="e">
        <v>#N/A</v>
      </c>
      <c r="V1891" s="127">
        <v>5.528</v>
      </c>
      <c r="W1891" s="127" t="e">
        <v>#N/A</v>
      </c>
      <c r="X1891" s="127" t="e">
        <v>#N/A</v>
      </c>
      <c r="Y1891" s="127">
        <v>5.917</v>
      </c>
      <c r="Z1891" s="127"/>
      <c r="AA1891" s="127"/>
      <c r="AB1891" s="127"/>
      <c r="AC1891" s="127"/>
      <c r="AD1891" s="127"/>
      <c r="AE1891" s="127"/>
      <c r="AF1891" s="9">
        <f t="shared" si="1"/>
        <v>1891</v>
      </c>
    </row>
    <row r="1892" ht="15.75" customHeight="1">
      <c r="A1892" s="116">
        <v>42968.0</v>
      </c>
      <c r="B1892" s="126" t="e">
        <v>#N/A</v>
      </c>
      <c r="C1892" s="127" t="e">
        <v>#N/A</v>
      </c>
      <c r="D1892" s="127">
        <v>3.749</v>
      </c>
      <c r="E1892" s="128" t="e">
        <v>#N/A</v>
      </c>
      <c r="F1892" s="127" t="e">
        <v>#N/A</v>
      </c>
      <c r="G1892" s="128">
        <v>4.238</v>
      </c>
      <c r="H1892" s="127" t="e">
        <v>#N/A</v>
      </c>
      <c r="I1892" s="128" t="e">
        <v>#N/A</v>
      </c>
      <c r="J1892" s="127">
        <v>4.529</v>
      </c>
      <c r="K1892" s="128" t="e">
        <v>#N/A</v>
      </c>
      <c r="L1892" s="127" t="e">
        <v>#N/A</v>
      </c>
      <c r="M1892" s="128">
        <v>4.657</v>
      </c>
      <c r="N1892" s="127" t="e">
        <v>#N/A</v>
      </c>
      <c r="O1892" s="128" t="e">
        <v>#N/A</v>
      </c>
      <c r="P1892" s="127">
        <v>4.784</v>
      </c>
      <c r="Q1892" s="128" t="e">
        <v>#N/A</v>
      </c>
      <c r="R1892" s="127" t="e">
        <v>#N/A</v>
      </c>
      <c r="S1892" s="127">
        <v>4.959</v>
      </c>
      <c r="T1892" s="127" t="e">
        <v>#N/A</v>
      </c>
      <c r="U1892" s="127" t="e">
        <v>#N/A</v>
      </c>
      <c r="V1892" s="127">
        <v>5.516</v>
      </c>
      <c r="W1892" s="127" t="e">
        <v>#N/A</v>
      </c>
      <c r="X1892" s="127" t="e">
        <v>#N/A</v>
      </c>
      <c r="Y1892" s="127">
        <v>5.908</v>
      </c>
      <c r="Z1892" s="127"/>
      <c r="AA1892" s="127"/>
      <c r="AB1892" s="127"/>
      <c r="AC1892" s="127"/>
      <c r="AD1892" s="127"/>
      <c r="AE1892" s="127"/>
      <c r="AF1892" s="9">
        <f t="shared" si="1"/>
        <v>1892</v>
      </c>
    </row>
    <row r="1893" ht="15.75" customHeight="1">
      <c r="A1893" s="116">
        <v>42965.0</v>
      </c>
      <c r="B1893" s="126" t="e">
        <v>#N/A</v>
      </c>
      <c r="C1893" s="127" t="e">
        <v>#N/A</v>
      </c>
      <c r="D1893" s="127">
        <v>3.486</v>
      </c>
      <c r="E1893" s="128" t="e">
        <v>#N/A</v>
      </c>
      <c r="F1893" s="127" t="e">
        <v>#N/A</v>
      </c>
      <c r="G1893" s="128">
        <v>4.216</v>
      </c>
      <c r="H1893" s="127" t="e">
        <v>#N/A</v>
      </c>
      <c r="I1893" s="128" t="e">
        <v>#N/A</v>
      </c>
      <c r="J1893" s="127">
        <v>4.506</v>
      </c>
      <c r="K1893" s="128" t="e">
        <v>#N/A</v>
      </c>
      <c r="L1893" s="127" t="e">
        <v>#N/A</v>
      </c>
      <c r="M1893" s="128">
        <v>4.624</v>
      </c>
      <c r="N1893" s="127" t="e">
        <v>#N/A</v>
      </c>
      <c r="O1893" s="128" t="e">
        <v>#N/A</v>
      </c>
      <c r="P1893" s="127">
        <v>4.743</v>
      </c>
      <c r="Q1893" s="128" t="e">
        <v>#N/A</v>
      </c>
      <c r="R1893" s="127" t="e">
        <v>#N/A</v>
      </c>
      <c r="S1893" s="127">
        <v>4.929</v>
      </c>
      <c r="T1893" s="127" t="e">
        <v>#N/A</v>
      </c>
      <c r="U1893" s="127" t="e">
        <v>#N/A</v>
      </c>
      <c r="V1893" s="127">
        <v>5.503</v>
      </c>
      <c r="W1893" s="127" t="e">
        <v>#N/A</v>
      </c>
      <c r="X1893" s="127" t="e">
        <v>#N/A</v>
      </c>
      <c r="Y1893" s="127">
        <v>5.9</v>
      </c>
      <c r="Z1893" s="127"/>
      <c r="AA1893" s="127"/>
      <c r="AB1893" s="127"/>
      <c r="AC1893" s="127"/>
      <c r="AD1893" s="127"/>
      <c r="AE1893" s="127"/>
      <c r="AF1893" s="9">
        <f t="shared" si="1"/>
        <v>1893</v>
      </c>
    </row>
    <row r="1894" ht="15.75" customHeight="1">
      <c r="A1894" s="116">
        <v>42964.0</v>
      </c>
      <c r="B1894" s="126" t="e">
        <v>#N/A</v>
      </c>
      <c r="C1894" s="127" t="e">
        <v>#N/A</v>
      </c>
      <c r="D1894" s="127">
        <v>3.425</v>
      </c>
      <c r="E1894" s="128" t="e">
        <v>#N/A</v>
      </c>
      <c r="F1894" s="127" t="e">
        <v>#N/A</v>
      </c>
      <c r="G1894" s="128">
        <v>4.203</v>
      </c>
      <c r="H1894" s="127" t="e">
        <v>#N/A</v>
      </c>
      <c r="I1894" s="128" t="e">
        <v>#N/A</v>
      </c>
      <c r="J1894" s="127">
        <v>4.501</v>
      </c>
      <c r="K1894" s="128" t="e">
        <v>#N/A</v>
      </c>
      <c r="L1894" s="127" t="e">
        <v>#N/A</v>
      </c>
      <c r="M1894" s="128">
        <v>4.619</v>
      </c>
      <c r="N1894" s="127" t="e">
        <v>#N/A</v>
      </c>
      <c r="O1894" s="128" t="e">
        <v>#N/A</v>
      </c>
      <c r="P1894" s="127">
        <v>4.738</v>
      </c>
      <c r="Q1894" s="128" t="e">
        <v>#N/A</v>
      </c>
      <c r="R1894" s="127" t="e">
        <v>#N/A</v>
      </c>
      <c r="S1894" s="127">
        <v>4.931</v>
      </c>
      <c r="T1894" s="127" t="e">
        <v>#N/A</v>
      </c>
      <c r="U1894" s="127" t="e">
        <v>#N/A</v>
      </c>
      <c r="V1894" s="127">
        <v>5.503</v>
      </c>
      <c r="W1894" s="127" t="e">
        <v>#N/A</v>
      </c>
      <c r="X1894" s="127" t="e">
        <v>#N/A</v>
      </c>
      <c r="Y1894" s="127">
        <v>5.911</v>
      </c>
      <c r="Z1894" s="127"/>
      <c r="AA1894" s="127"/>
      <c r="AB1894" s="127"/>
      <c r="AC1894" s="127"/>
      <c r="AD1894" s="127"/>
      <c r="AE1894" s="127"/>
      <c r="AF1894" s="9">
        <f t="shared" si="1"/>
        <v>1894</v>
      </c>
    </row>
    <row r="1895" ht="15.75" customHeight="1">
      <c r="A1895" s="116">
        <v>42963.0</v>
      </c>
      <c r="B1895" s="126" t="e">
        <v>#N/A</v>
      </c>
      <c r="C1895" s="127" t="e">
        <v>#N/A</v>
      </c>
      <c r="D1895" s="127">
        <v>3.361</v>
      </c>
      <c r="E1895" s="128" t="e">
        <v>#N/A</v>
      </c>
      <c r="F1895" s="127" t="e">
        <v>#N/A</v>
      </c>
      <c r="G1895" s="128">
        <v>4.162</v>
      </c>
      <c r="H1895" s="127" t="e">
        <v>#N/A</v>
      </c>
      <c r="I1895" s="128" t="e">
        <v>#N/A</v>
      </c>
      <c r="J1895" s="127">
        <v>4.483</v>
      </c>
      <c r="K1895" s="128" t="e">
        <v>#N/A</v>
      </c>
      <c r="L1895" s="127" t="e">
        <v>#N/A</v>
      </c>
      <c r="M1895" s="128">
        <v>4.601</v>
      </c>
      <c r="N1895" s="127" t="e">
        <v>#N/A</v>
      </c>
      <c r="O1895" s="128" t="e">
        <v>#N/A</v>
      </c>
      <c r="P1895" s="127">
        <v>4.719</v>
      </c>
      <c r="Q1895" s="128" t="e">
        <v>#N/A</v>
      </c>
      <c r="R1895" s="127" t="e">
        <v>#N/A</v>
      </c>
      <c r="S1895" s="127">
        <v>4.895</v>
      </c>
      <c r="T1895" s="127" t="e">
        <v>#N/A</v>
      </c>
      <c r="U1895" s="127" t="e">
        <v>#N/A</v>
      </c>
      <c r="V1895" s="127">
        <v>5.469</v>
      </c>
      <c r="W1895" s="127" t="e">
        <v>#N/A</v>
      </c>
      <c r="X1895" s="127" t="e">
        <v>#N/A</v>
      </c>
      <c r="Y1895" s="127">
        <v>5.864</v>
      </c>
      <c r="Z1895" s="127"/>
      <c r="AA1895" s="127"/>
      <c r="AB1895" s="127"/>
      <c r="AC1895" s="127"/>
      <c r="AD1895" s="127"/>
      <c r="AE1895" s="127"/>
      <c r="AF1895" s="9">
        <f t="shared" si="1"/>
        <v>1895</v>
      </c>
    </row>
    <row r="1896" ht="15.75" customHeight="1">
      <c r="A1896" s="116">
        <v>42962.0</v>
      </c>
      <c r="B1896" s="126" t="e">
        <v>#N/A</v>
      </c>
      <c r="C1896" s="127" t="e">
        <v>#N/A</v>
      </c>
      <c r="D1896" s="127">
        <v>3.367</v>
      </c>
      <c r="E1896" s="128" t="e">
        <v>#N/A</v>
      </c>
      <c r="F1896" s="127" t="e">
        <v>#N/A</v>
      </c>
      <c r="G1896" s="128">
        <v>4.147</v>
      </c>
      <c r="H1896" s="127" t="e">
        <v>#N/A</v>
      </c>
      <c r="I1896" s="128" t="e">
        <v>#N/A</v>
      </c>
      <c r="J1896" s="127">
        <v>4.453</v>
      </c>
      <c r="K1896" s="128" t="e">
        <v>#N/A</v>
      </c>
      <c r="L1896" s="127" t="e">
        <v>#N/A</v>
      </c>
      <c r="M1896" s="128">
        <v>4.579</v>
      </c>
      <c r="N1896" s="127" t="e">
        <v>#N/A</v>
      </c>
      <c r="O1896" s="128" t="e">
        <v>#N/A</v>
      </c>
      <c r="P1896" s="127">
        <v>4.704</v>
      </c>
      <c r="Q1896" s="128" t="e">
        <v>#N/A</v>
      </c>
      <c r="R1896" s="127" t="e">
        <v>#N/A</v>
      </c>
      <c r="S1896" s="127">
        <v>4.878</v>
      </c>
      <c r="T1896" s="127" t="e">
        <v>#N/A</v>
      </c>
      <c r="U1896" s="127" t="e">
        <v>#N/A</v>
      </c>
      <c r="V1896" s="127">
        <v>5.458</v>
      </c>
      <c r="W1896" s="127" t="e">
        <v>#N/A</v>
      </c>
      <c r="X1896" s="127" t="e">
        <v>#N/A</v>
      </c>
      <c r="Y1896" s="127">
        <v>5.845</v>
      </c>
      <c r="Z1896" s="127"/>
      <c r="AA1896" s="127"/>
      <c r="AB1896" s="127"/>
      <c r="AC1896" s="127"/>
      <c r="AD1896" s="127"/>
      <c r="AE1896" s="127"/>
      <c r="AF1896" s="9">
        <f t="shared" si="1"/>
        <v>1896</v>
      </c>
    </row>
    <row r="1897" ht="15.75" customHeight="1">
      <c r="A1897" s="116">
        <v>42961.0</v>
      </c>
      <c r="B1897" s="126" t="e">
        <v>#N/A</v>
      </c>
      <c r="C1897" s="127" t="e">
        <v>#N/A</v>
      </c>
      <c r="D1897" s="127">
        <v>3.375</v>
      </c>
      <c r="E1897" s="128" t="e">
        <v>#N/A</v>
      </c>
      <c r="F1897" s="127" t="e">
        <v>#N/A</v>
      </c>
      <c r="G1897" s="128">
        <v>4.157</v>
      </c>
      <c r="H1897" s="127" t="e">
        <v>#N/A</v>
      </c>
      <c r="I1897" s="128" t="e">
        <v>#N/A</v>
      </c>
      <c r="J1897" s="127">
        <v>4.453</v>
      </c>
      <c r="K1897" s="128" t="e">
        <v>#N/A</v>
      </c>
      <c r="L1897" s="127" t="e">
        <v>#N/A</v>
      </c>
      <c r="M1897" s="128">
        <v>4.583</v>
      </c>
      <c r="N1897" s="127" t="e">
        <v>#N/A</v>
      </c>
      <c r="O1897" s="128" t="e">
        <v>#N/A</v>
      </c>
      <c r="P1897" s="127">
        <v>4.713</v>
      </c>
      <c r="Q1897" s="128" t="e">
        <v>#N/A</v>
      </c>
      <c r="R1897" s="127" t="e">
        <v>#N/A</v>
      </c>
      <c r="S1897" s="127">
        <v>4.909</v>
      </c>
      <c r="T1897" s="127" t="e">
        <v>#N/A</v>
      </c>
      <c r="U1897" s="127" t="e">
        <v>#N/A</v>
      </c>
      <c r="V1897" s="127">
        <v>5.457</v>
      </c>
      <c r="W1897" s="127" t="e">
        <v>#N/A</v>
      </c>
      <c r="X1897" s="127" t="e">
        <v>#N/A</v>
      </c>
      <c r="Y1897" s="127">
        <v>5.838</v>
      </c>
      <c r="Z1897" s="127"/>
      <c r="AA1897" s="127"/>
      <c r="AB1897" s="127"/>
      <c r="AC1897" s="127"/>
      <c r="AD1897" s="127"/>
      <c r="AE1897" s="127"/>
      <c r="AF1897" s="9">
        <f t="shared" si="1"/>
        <v>1897</v>
      </c>
    </row>
    <row r="1898" ht="15.75" customHeight="1">
      <c r="A1898" s="116">
        <v>42958.0</v>
      </c>
      <c r="B1898" s="126" t="e">
        <v>#N/A</v>
      </c>
      <c r="C1898" s="127" t="e">
        <v>#N/A</v>
      </c>
      <c r="D1898" s="127">
        <v>3.336</v>
      </c>
      <c r="E1898" s="128" t="e">
        <v>#N/A</v>
      </c>
      <c r="F1898" s="127" t="e">
        <v>#N/A</v>
      </c>
      <c r="G1898" s="128">
        <v>4.163</v>
      </c>
      <c r="H1898" s="127" t="e">
        <v>#N/A</v>
      </c>
      <c r="I1898" s="128" t="e">
        <v>#N/A</v>
      </c>
      <c r="J1898" s="127">
        <v>4.482</v>
      </c>
      <c r="K1898" s="128" t="e">
        <v>#N/A</v>
      </c>
      <c r="L1898" s="127" t="e">
        <v>#N/A</v>
      </c>
      <c r="M1898" s="128">
        <v>4.61</v>
      </c>
      <c r="N1898" s="127" t="e">
        <v>#N/A</v>
      </c>
      <c r="O1898" s="128" t="e">
        <v>#N/A</v>
      </c>
      <c r="P1898" s="127">
        <v>4.738</v>
      </c>
      <c r="Q1898" s="128" t="e">
        <v>#N/A</v>
      </c>
      <c r="R1898" s="127" t="e">
        <v>#N/A</v>
      </c>
      <c r="S1898" s="127">
        <v>4.881</v>
      </c>
      <c r="T1898" s="127" t="e">
        <v>#N/A</v>
      </c>
      <c r="U1898" s="127" t="e">
        <v>#N/A</v>
      </c>
      <c r="V1898" s="127">
        <v>5.429</v>
      </c>
      <c r="W1898" s="127" t="e">
        <v>#N/A</v>
      </c>
      <c r="X1898" s="127" t="e">
        <v>#N/A</v>
      </c>
      <c r="Y1898" s="127">
        <v>5.813</v>
      </c>
      <c r="Z1898" s="127"/>
      <c r="AA1898" s="127"/>
      <c r="AB1898" s="127"/>
      <c r="AC1898" s="127"/>
      <c r="AD1898" s="127"/>
      <c r="AE1898" s="127"/>
      <c r="AF1898" s="9">
        <f t="shared" si="1"/>
        <v>1898</v>
      </c>
    </row>
    <row r="1899" ht="15.75" customHeight="1">
      <c r="A1899" s="116">
        <v>42957.0</v>
      </c>
      <c r="B1899" s="126" t="e">
        <v>#N/A</v>
      </c>
      <c r="C1899" s="127" t="e">
        <v>#N/A</v>
      </c>
      <c r="D1899" s="127">
        <v>3.328</v>
      </c>
      <c r="E1899" s="128" t="e">
        <v>#N/A</v>
      </c>
      <c r="F1899" s="127" t="e">
        <v>#N/A</v>
      </c>
      <c r="G1899" s="128">
        <v>4.131</v>
      </c>
      <c r="H1899" s="127" t="e">
        <v>#N/A</v>
      </c>
      <c r="I1899" s="128" t="e">
        <v>#N/A</v>
      </c>
      <c r="J1899" s="127">
        <v>4.451</v>
      </c>
      <c r="K1899" s="128" t="e">
        <v>#N/A</v>
      </c>
      <c r="L1899" s="127" t="e">
        <v>#N/A</v>
      </c>
      <c r="M1899" s="128">
        <v>4.568</v>
      </c>
      <c r="N1899" s="127" t="e">
        <v>#N/A</v>
      </c>
      <c r="O1899" s="128" t="e">
        <v>#N/A</v>
      </c>
      <c r="P1899" s="127">
        <v>4.684</v>
      </c>
      <c r="Q1899" s="128" t="e">
        <v>#N/A</v>
      </c>
      <c r="R1899" s="127" t="e">
        <v>#N/A</v>
      </c>
      <c r="S1899" s="127">
        <v>4.875</v>
      </c>
      <c r="T1899" s="127" t="e">
        <v>#N/A</v>
      </c>
      <c r="U1899" s="127" t="e">
        <v>#N/A</v>
      </c>
      <c r="V1899" s="127">
        <v>5.421</v>
      </c>
      <c r="W1899" s="127" t="e">
        <v>#N/A</v>
      </c>
      <c r="X1899" s="127" t="e">
        <v>#N/A</v>
      </c>
      <c r="Y1899" s="127">
        <v>5.819</v>
      </c>
      <c r="Z1899" s="127"/>
      <c r="AA1899" s="127"/>
      <c r="AB1899" s="127"/>
      <c r="AC1899" s="127"/>
      <c r="AD1899" s="127"/>
      <c r="AE1899" s="127"/>
      <c r="AF1899" s="9">
        <f t="shared" si="1"/>
        <v>1899</v>
      </c>
    </row>
    <row r="1900" ht="15.75" customHeight="1">
      <c r="A1900" s="116">
        <v>42956.0</v>
      </c>
      <c r="B1900" s="126" t="e">
        <v>#N/A</v>
      </c>
      <c r="C1900" s="127" t="e">
        <v>#N/A</v>
      </c>
      <c r="D1900" s="127">
        <v>3.328</v>
      </c>
      <c r="E1900" s="128" t="e">
        <v>#N/A</v>
      </c>
      <c r="F1900" s="127" t="e">
        <v>#N/A</v>
      </c>
      <c r="G1900" s="128">
        <v>4.119</v>
      </c>
      <c r="H1900" s="127" t="e">
        <v>#N/A</v>
      </c>
      <c r="I1900" s="128" t="e">
        <v>#N/A</v>
      </c>
      <c r="J1900" s="127">
        <v>4.429</v>
      </c>
      <c r="K1900" s="128" t="e">
        <v>#N/A</v>
      </c>
      <c r="L1900" s="127" t="e">
        <v>#N/A</v>
      </c>
      <c r="M1900" s="128">
        <v>4.544</v>
      </c>
      <c r="N1900" s="127" t="e">
        <v>#N/A</v>
      </c>
      <c r="O1900" s="128" t="e">
        <v>#N/A</v>
      </c>
      <c r="P1900" s="127">
        <v>4.659</v>
      </c>
      <c r="Q1900" s="128" t="e">
        <v>#N/A</v>
      </c>
      <c r="R1900" s="127" t="e">
        <v>#N/A</v>
      </c>
      <c r="S1900" s="127">
        <v>4.842</v>
      </c>
      <c r="T1900" s="127" t="e">
        <v>#N/A</v>
      </c>
      <c r="U1900" s="127" t="e">
        <v>#N/A</v>
      </c>
      <c r="V1900" s="127">
        <v>5.409</v>
      </c>
      <c r="W1900" s="127" t="e">
        <v>#N/A</v>
      </c>
      <c r="X1900" s="127" t="e">
        <v>#N/A</v>
      </c>
      <c r="Y1900" s="127">
        <v>5.806</v>
      </c>
      <c r="Z1900" s="127"/>
      <c r="AA1900" s="127"/>
      <c r="AB1900" s="127"/>
      <c r="AC1900" s="127"/>
      <c r="AD1900" s="127"/>
      <c r="AE1900" s="127"/>
      <c r="AF1900" s="9">
        <f t="shared" si="1"/>
        <v>1900</v>
      </c>
    </row>
    <row r="1901" ht="15.75" customHeight="1">
      <c r="A1901" s="116">
        <v>42955.0</v>
      </c>
      <c r="B1901" s="126" t="e">
        <v>#N/A</v>
      </c>
      <c r="C1901" s="127" t="e">
        <v>#N/A</v>
      </c>
      <c r="D1901" s="127">
        <v>3.3</v>
      </c>
      <c r="E1901" s="128" t="e">
        <v>#N/A</v>
      </c>
      <c r="F1901" s="127" t="e">
        <v>#N/A</v>
      </c>
      <c r="G1901" s="128">
        <v>4.107</v>
      </c>
      <c r="H1901" s="127" t="e">
        <v>#N/A</v>
      </c>
      <c r="I1901" s="128" t="e">
        <v>#N/A</v>
      </c>
      <c r="J1901" s="127">
        <v>4.433</v>
      </c>
      <c r="K1901" s="128" t="e">
        <v>#N/A</v>
      </c>
      <c r="L1901" s="127" t="e">
        <v>#N/A</v>
      </c>
      <c r="M1901" s="128">
        <v>4.552</v>
      </c>
      <c r="N1901" s="127" t="e">
        <v>#N/A</v>
      </c>
      <c r="O1901" s="128" t="e">
        <v>#N/A</v>
      </c>
      <c r="P1901" s="127">
        <v>4.671</v>
      </c>
      <c r="Q1901" s="128" t="e">
        <v>#N/A</v>
      </c>
      <c r="R1901" s="127" t="e">
        <v>#N/A</v>
      </c>
      <c r="S1901" s="127">
        <v>4.832</v>
      </c>
      <c r="T1901" s="127" t="e">
        <v>#N/A</v>
      </c>
      <c r="U1901" s="127" t="e">
        <v>#N/A</v>
      </c>
      <c r="V1901" s="127">
        <v>5.396</v>
      </c>
      <c r="W1901" s="127" t="e">
        <v>#N/A</v>
      </c>
      <c r="X1901" s="127" t="e">
        <v>#N/A</v>
      </c>
      <c r="Y1901" s="127">
        <v>5.793</v>
      </c>
      <c r="Z1901" s="127"/>
      <c r="AA1901" s="127"/>
      <c r="AB1901" s="127"/>
      <c r="AC1901" s="127"/>
      <c r="AD1901" s="127"/>
      <c r="AE1901" s="127"/>
      <c r="AF1901" s="9">
        <f t="shared" si="1"/>
        <v>1901</v>
      </c>
    </row>
    <row r="1902" ht="15.75" customHeight="1">
      <c r="A1902" s="116">
        <v>42954.0</v>
      </c>
      <c r="B1902" s="126" t="e">
        <v>#N/A</v>
      </c>
      <c r="C1902" s="127" t="e">
        <v>#N/A</v>
      </c>
      <c r="D1902" s="127">
        <v>3.281</v>
      </c>
      <c r="E1902" s="128" t="e">
        <v>#N/A</v>
      </c>
      <c r="F1902" s="127" t="e">
        <v>#N/A</v>
      </c>
      <c r="G1902" s="128">
        <v>4.052</v>
      </c>
      <c r="H1902" s="127" t="e">
        <v>#N/A</v>
      </c>
      <c r="I1902" s="128" t="e">
        <v>#N/A</v>
      </c>
      <c r="J1902" s="127">
        <v>4.367</v>
      </c>
      <c r="K1902" s="128" t="e">
        <v>#N/A</v>
      </c>
      <c r="L1902" s="127" t="e">
        <v>#N/A</v>
      </c>
      <c r="M1902" s="128">
        <v>4.482</v>
      </c>
      <c r="N1902" s="127" t="e">
        <v>#N/A</v>
      </c>
      <c r="O1902" s="128" t="e">
        <v>#N/A</v>
      </c>
      <c r="P1902" s="127">
        <v>4.596</v>
      </c>
      <c r="Q1902" s="128" t="e">
        <v>#N/A</v>
      </c>
      <c r="R1902" s="127" t="e">
        <v>#N/A</v>
      </c>
      <c r="S1902" s="127">
        <v>4.808</v>
      </c>
      <c r="T1902" s="127" t="e">
        <v>#N/A</v>
      </c>
      <c r="U1902" s="127" t="e">
        <v>#N/A</v>
      </c>
      <c r="V1902" s="127">
        <v>5.393</v>
      </c>
      <c r="W1902" s="127" t="e">
        <v>#N/A</v>
      </c>
      <c r="X1902" s="127" t="e">
        <v>#N/A</v>
      </c>
      <c r="Y1902" s="127">
        <v>5.779</v>
      </c>
      <c r="Z1902" s="127"/>
      <c r="AA1902" s="127"/>
      <c r="AB1902" s="127"/>
      <c r="AC1902" s="127"/>
      <c r="AD1902" s="127"/>
      <c r="AE1902" s="127"/>
      <c r="AF1902" s="9">
        <f t="shared" si="1"/>
        <v>1902</v>
      </c>
    </row>
    <row r="1903" ht="15.75" customHeight="1">
      <c r="A1903" s="116">
        <v>42951.0</v>
      </c>
      <c r="B1903" s="126" t="e">
        <v>#N/A</v>
      </c>
      <c r="C1903" s="127" t="e">
        <v>#N/A</v>
      </c>
      <c r="D1903" s="127">
        <v>3.253</v>
      </c>
      <c r="E1903" s="128" t="e">
        <v>#N/A</v>
      </c>
      <c r="F1903" s="127" t="e">
        <v>#N/A</v>
      </c>
      <c r="G1903" s="128">
        <v>4.045</v>
      </c>
      <c r="H1903" s="127" t="e">
        <v>#N/A</v>
      </c>
      <c r="I1903" s="128" t="e">
        <v>#N/A</v>
      </c>
      <c r="J1903" s="127">
        <v>4.329</v>
      </c>
      <c r="K1903" s="128" t="e">
        <v>#N/A</v>
      </c>
      <c r="L1903" s="127" t="e">
        <v>#N/A</v>
      </c>
      <c r="M1903" s="128">
        <v>4.458</v>
      </c>
      <c r="N1903" s="127" t="e">
        <v>#N/A</v>
      </c>
      <c r="O1903" s="128" t="e">
        <v>#N/A</v>
      </c>
      <c r="P1903" s="127">
        <v>4.587</v>
      </c>
      <c r="Q1903" s="128" t="e">
        <v>#N/A</v>
      </c>
      <c r="R1903" s="127" t="e">
        <v>#N/A</v>
      </c>
      <c r="S1903" s="127">
        <v>4.805</v>
      </c>
      <c r="T1903" s="127" t="e">
        <v>#N/A</v>
      </c>
      <c r="U1903" s="127" t="e">
        <v>#N/A</v>
      </c>
      <c r="V1903" s="127">
        <v>5.39</v>
      </c>
      <c r="W1903" s="127" t="e">
        <v>#N/A</v>
      </c>
      <c r="X1903" s="127" t="e">
        <v>#N/A</v>
      </c>
      <c r="Y1903" s="127">
        <v>5.767</v>
      </c>
      <c r="Z1903" s="127"/>
      <c r="AA1903" s="127"/>
      <c r="AB1903" s="127"/>
      <c r="AC1903" s="127"/>
      <c r="AD1903" s="127"/>
      <c r="AE1903" s="127"/>
      <c r="AF1903" s="9">
        <f t="shared" si="1"/>
        <v>1903</v>
      </c>
    </row>
    <row r="1904" ht="15.75" customHeight="1">
      <c r="A1904" s="116">
        <v>42950.0</v>
      </c>
      <c r="B1904" s="126" t="e">
        <v>#N/A</v>
      </c>
      <c r="C1904" s="127" t="e">
        <v>#N/A</v>
      </c>
      <c r="D1904" s="127">
        <v>3.236</v>
      </c>
      <c r="E1904" s="128" t="e">
        <v>#N/A</v>
      </c>
      <c r="F1904" s="127" t="e">
        <v>#N/A</v>
      </c>
      <c r="G1904" s="128">
        <v>4.027</v>
      </c>
      <c r="H1904" s="127" t="e">
        <v>#N/A</v>
      </c>
      <c r="I1904" s="128" t="e">
        <v>#N/A</v>
      </c>
      <c r="J1904" s="127">
        <v>4.303</v>
      </c>
      <c r="K1904" s="128" t="e">
        <v>#N/A</v>
      </c>
      <c r="L1904" s="127" t="e">
        <v>#N/A</v>
      </c>
      <c r="M1904" s="128">
        <v>4.441</v>
      </c>
      <c r="N1904" s="127" t="e">
        <v>#N/A</v>
      </c>
      <c r="O1904" s="128" t="e">
        <v>#N/A</v>
      </c>
      <c r="P1904" s="127">
        <v>4.579</v>
      </c>
      <c r="Q1904" s="128" t="e">
        <v>#N/A</v>
      </c>
      <c r="R1904" s="127" t="e">
        <v>#N/A</v>
      </c>
      <c r="S1904" s="127">
        <v>4.799</v>
      </c>
      <c r="T1904" s="127" t="e">
        <v>#N/A</v>
      </c>
      <c r="U1904" s="127" t="e">
        <v>#N/A</v>
      </c>
      <c r="V1904" s="127">
        <v>5.378</v>
      </c>
      <c r="W1904" s="127" t="e">
        <v>#N/A</v>
      </c>
      <c r="X1904" s="127" t="e">
        <v>#N/A</v>
      </c>
      <c r="Y1904" s="127">
        <v>5.757</v>
      </c>
      <c r="Z1904" s="127"/>
      <c r="AA1904" s="127"/>
      <c r="AB1904" s="127"/>
      <c r="AC1904" s="127"/>
      <c r="AD1904" s="127"/>
      <c r="AE1904" s="127"/>
      <c r="AF1904" s="9">
        <f t="shared" si="1"/>
        <v>1904</v>
      </c>
    </row>
    <row r="1905" ht="15.75" customHeight="1">
      <c r="A1905" s="116">
        <v>42949.0</v>
      </c>
      <c r="B1905" s="126" t="e">
        <v>#N/A</v>
      </c>
      <c r="C1905" s="127" t="e">
        <v>#N/A</v>
      </c>
      <c r="D1905" s="127">
        <v>3.244</v>
      </c>
      <c r="E1905" s="128" t="e">
        <v>#N/A</v>
      </c>
      <c r="F1905" s="127" t="e">
        <v>#N/A</v>
      </c>
      <c r="G1905" s="128">
        <v>4.012</v>
      </c>
      <c r="H1905" s="127" t="e">
        <v>#N/A</v>
      </c>
      <c r="I1905" s="128" t="e">
        <v>#N/A</v>
      </c>
      <c r="J1905" s="127">
        <v>4.284</v>
      </c>
      <c r="K1905" s="128" t="e">
        <v>#N/A</v>
      </c>
      <c r="L1905" s="127" t="e">
        <v>#N/A</v>
      </c>
      <c r="M1905" s="128">
        <v>4.419</v>
      </c>
      <c r="N1905" s="127" t="e">
        <v>#N/A</v>
      </c>
      <c r="O1905" s="128" t="e">
        <v>#N/A</v>
      </c>
      <c r="P1905" s="127">
        <v>4.553</v>
      </c>
      <c r="Q1905" s="128" t="e">
        <v>#N/A</v>
      </c>
      <c r="R1905" s="127" t="e">
        <v>#N/A</v>
      </c>
      <c r="S1905" s="127">
        <v>4.788</v>
      </c>
      <c r="T1905" s="127" t="e">
        <v>#N/A</v>
      </c>
      <c r="U1905" s="127" t="e">
        <v>#N/A</v>
      </c>
      <c r="V1905" s="127">
        <v>5.371</v>
      </c>
      <c r="W1905" s="127" t="e">
        <v>#N/A</v>
      </c>
      <c r="X1905" s="127" t="e">
        <v>#N/A</v>
      </c>
      <c r="Y1905" s="127">
        <v>5.757</v>
      </c>
      <c r="Z1905" s="127"/>
      <c r="AA1905" s="127"/>
      <c r="AB1905" s="127"/>
      <c r="AC1905" s="127"/>
      <c r="AD1905" s="127"/>
      <c r="AE1905" s="127"/>
      <c r="AF1905" s="9">
        <f t="shared" si="1"/>
        <v>1905</v>
      </c>
    </row>
    <row r="1906" ht="15.75" customHeight="1">
      <c r="A1906" s="116">
        <v>42948.0</v>
      </c>
      <c r="B1906" s="126" t="e">
        <v>#N/A</v>
      </c>
      <c r="C1906" s="127" t="e">
        <v>#N/A</v>
      </c>
      <c r="D1906" s="127">
        <v>3.242</v>
      </c>
      <c r="E1906" s="128" t="e">
        <v>#N/A</v>
      </c>
      <c r="F1906" s="127" t="e">
        <v>#N/A</v>
      </c>
      <c r="G1906" s="128">
        <v>4.076</v>
      </c>
      <c r="H1906" s="127" t="e">
        <v>#N/A</v>
      </c>
      <c r="I1906" s="128" t="e">
        <v>#N/A</v>
      </c>
      <c r="J1906" s="127">
        <v>4.326</v>
      </c>
      <c r="K1906" s="128" t="e">
        <v>#N/A</v>
      </c>
      <c r="L1906" s="127" t="e">
        <v>#N/A</v>
      </c>
      <c r="M1906" s="128">
        <v>4.444</v>
      </c>
      <c r="N1906" s="127" t="e">
        <v>#N/A</v>
      </c>
      <c r="O1906" s="128" t="e">
        <v>#N/A</v>
      </c>
      <c r="P1906" s="127">
        <v>4.562</v>
      </c>
      <c r="Q1906" s="128" t="e">
        <v>#N/A</v>
      </c>
      <c r="R1906" s="127" t="e">
        <v>#N/A</v>
      </c>
      <c r="S1906" s="127">
        <v>4.799</v>
      </c>
      <c r="T1906" s="127" t="e">
        <v>#N/A</v>
      </c>
      <c r="U1906" s="127" t="e">
        <v>#N/A</v>
      </c>
      <c r="V1906" s="127">
        <v>5.357</v>
      </c>
      <c r="W1906" s="127" t="e">
        <v>#N/A</v>
      </c>
      <c r="X1906" s="127" t="e">
        <v>#N/A</v>
      </c>
      <c r="Y1906" s="127">
        <v>5.792</v>
      </c>
      <c r="Z1906" s="127"/>
      <c r="AA1906" s="127"/>
      <c r="AB1906" s="127"/>
      <c r="AC1906" s="127"/>
      <c r="AD1906" s="127"/>
      <c r="AE1906" s="127"/>
      <c r="AF1906" s="9">
        <f t="shared" si="1"/>
        <v>1906</v>
      </c>
    </row>
    <row r="1907" ht="15.75" customHeight="1">
      <c r="A1907" s="116">
        <v>42947.0</v>
      </c>
      <c r="B1907" s="126" t="e">
        <v>#N/A</v>
      </c>
      <c r="C1907" s="127" t="e">
        <v>#N/A</v>
      </c>
      <c r="D1907" s="127">
        <v>3.261</v>
      </c>
      <c r="E1907" s="128" t="e">
        <v>#N/A</v>
      </c>
      <c r="F1907" s="127" t="e">
        <v>#N/A</v>
      </c>
      <c r="G1907" s="128">
        <v>4.056</v>
      </c>
      <c r="H1907" s="127" t="e">
        <v>#N/A</v>
      </c>
      <c r="I1907" s="128" t="e">
        <v>#N/A</v>
      </c>
      <c r="J1907" s="127">
        <v>4.311</v>
      </c>
      <c r="K1907" s="128" t="e">
        <v>#N/A</v>
      </c>
      <c r="L1907" s="127" t="e">
        <v>#N/A</v>
      </c>
      <c r="M1907" s="128">
        <v>4.436</v>
      </c>
      <c r="N1907" s="127" t="e">
        <v>#N/A</v>
      </c>
      <c r="O1907" s="128" t="e">
        <v>#N/A</v>
      </c>
      <c r="P1907" s="127">
        <v>4.561</v>
      </c>
      <c r="Q1907" s="128" t="e">
        <v>#N/A</v>
      </c>
      <c r="R1907" s="127" t="e">
        <v>#N/A</v>
      </c>
      <c r="S1907" s="127">
        <v>4.806</v>
      </c>
      <c r="T1907" s="127" t="e">
        <v>#N/A</v>
      </c>
      <c r="U1907" s="127" t="e">
        <v>#N/A</v>
      </c>
      <c r="V1907" s="127">
        <v>5.346</v>
      </c>
      <c r="W1907" s="127" t="e">
        <v>#N/A</v>
      </c>
      <c r="X1907" s="127" t="e">
        <v>#N/A</v>
      </c>
      <c r="Y1907" s="127">
        <v>5.797</v>
      </c>
      <c r="Z1907" s="127"/>
      <c r="AA1907" s="127"/>
      <c r="AB1907" s="127"/>
      <c r="AC1907" s="127"/>
      <c r="AD1907" s="127"/>
      <c r="AE1907" s="127"/>
      <c r="AF1907" s="9">
        <f t="shared" si="1"/>
        <v>1907</v>
      </c>
    </row>
    <row r="1908" ht="15.75" customHeight="1">
      <c r="A1908" s="116">
        <v>42944.0</v>
      </c>
      <c r="B1908" s="126" t="e">
        <v>#N/A</v>
      </c>
      <c r="C1908" s="127" t="e">
        <v>#N/A</v>
      </c>
      <c r="D1908" s="127">
        <v>3.261</v>
      </c>
      <c r="E1908" s="128" t="e">
        <v>#N/A</v>
      </c>
      <c r="F1908" s="127" t="e">
        <v>#N/A</v>
      </c>
      <c r="G1908" s="128">
        <v>4.153</v>
      </c>
      <c r="H1908" s="127" t="e">
        <v>#N/A</v>
      </c>
      <c r="I1908" s="128" t="e">
        <v>#N/A</v>
      </c>
      <c r="J1908" s="127">
        <v>4.369</v>
      </c>
      <c r="K1908" s="128" t="e">
        <v>#N/A</v>
      </c>
      <c r="L1908" s="127" t="e">
        <v>#N/A</v>
      </c>
      <c r="M1908" s="128">
        <v>4.496</v>
      </c>
      <c r="N1908" s="127" t="e">
        <v>#N/A</v>
      </c>
      <c r="O1908" s="128" t="e">
        <v>#N/A</v>
      </c>
      <c r="P1908" s="127">
        <v>4.623</v>
      </c>
      <c r="Q1908" s="128" t="e">
        <v>#N/A</v>
      </c>
      <c r="R1908" s="127" t="e">
        <v>#N/A</v>
      </c>
      <c r="S1908" s="127">
        <v>4.822</v>
      </c>
      <c r="T1908" s="127" t="e">
        <v>#N/A</v>
      </c>
      <c r="U1908" s="127" t="e">
        <v>#N/A</v>
      </c>
      <c r="V1908" s="127">
        <v>5.353</v>
      </c>
      <c r="W1908" s="127" t="e">
        <v>#N/A</v>
      </c>
      <c r="X1908" s="127" t="e">
        <v>#N/A</v>
      </c>
      <c r="Y1908" s="127">
        <v>5.822</v>
      </c>
      <c r="Z1908" s="127"/>
      <c r="AA1908" s="127"/>
      <c r="AB1908" s="127"/>
      <c r="AC1908" s="127"/>
      <c r="AD1908" s="127"/>
      <c r="AE1908" s="127"/>
      <c r="AF1908" s="9">
        <f t="shared" si="1"/>
        <v>1908</v>
      </c>
    </row>
    <row r="1909" ht="15.75" customHeight="1">
      <c r="A1909" s="116">
        <v>42943.0</v>
      </c>
      <c r="B1909" s="126" t="e">
        <v>#N/A</v>
      </c>
      <c r="C1909" s="127" t="e">
        <v>#N/A</v>
      </c>
      <c r="D1909" s="127">
        <v>3.261</v>
      </c>
      <c r="E1909" s="128" t="e">
        <v>#N/A</v>
      </c>
      <c r="F1909" s="127" t="e">
        <v>#N/A</v>
      </c>
      <c r="G1909" s="128">
        <v>4.119</v>
      </c>
      <c r="H1909" s="127" t="e">
        <v>#N/A</v>
      </c>
      <c r="I1909" s="128" t="e">
        <v>#N/A</v>
      </c>
      <c r="J1909" s="127">
        <v>4.313</v>
      </c>
      <c r="K1909" s="128" t="e">
        <v>#N/A</v>
      </c>
      <c r="L1909" s="127" t="e">
        <v>#N/A</v>
      </c>
      <c r="M1909" s="128">
        <v>4.454</v>
      </c>
      <c r="N1909" s="127" t="e">
        <v>#N/A</v>
      </c>
      <c r="O1909" s="128" t="e">
        <v>#N/A</v>
      </c>
      <c r="P1909" s="127">
        <v>4.596</v>
      </c>
      <c r="Q1909" s="128" t="e">
        <v>#N/A</v>
      </c>
      <c r="R1909" s="127" t="e">
        <v>#N/A</v>
      </c>
      <c r="S1909" s="127">
        <v>4.817</v>
      </c>
      <c r="T1909" s="127" t="e">
        <v>#N/A</v>
      </c>
      <c r="U1909" s="127" t="e">
        <v>#N/A</v>
      </c>
      <c r="V1909" s="127">
        <v>5.337</v>
      </c>
      <c r="W1909" s="127" t="e">
        <v>#N/A</v>
      </c>
      <c r="X1909" s="127" t="e">
        <v>#N/A</v>
      </c>
      <c r="Y1909" s="127">
        <v>5.78</v>
      </c>
      <c r="Z1909" s="127"/>
      <c r="AA1909" s="127"/>
      <c r="AB1909" s="127"/>
      <c r="AC1909" s="127"/>
      <c r="AD1909" s="127"/>
      <c r="AE1909" s="127"/>
      <c r="AF1909" s="9">
        <f t="shared" si="1"/>
        <v>1909</v>
      </c>
    </row>
    <row r="1910" ht="15.75" customHeight="1">
      <c r="A1910" s="116">
        <v>42942.0</v>
      </c>
      <c r="B1910" s="126" t="e">
        <v>#N/A</v>
      </c>
      <c r="C1910" s="127" t="e">
        <v>#N/A</v>
      </c>
      <c r="D1910" s="127">
        <v>3.25</v>
      </c>
      <c r="E1910" s="128" t="e">
        <v>#N/A</v>
      </c>
      <c r="F1910" s="127" t="e">
        <v>#N/A</v>
      </c>
      <c r="G1910" s="128">
        <v>4.078</v>
      </c>
      <c r="H1910" s="127" t="e">
        <v>#N/A</v>
      </c>
      <c r="I1910" s="128" t="e">
        <v>#N/A</v>
      </c>
      <c r="J1910" s="127">
        <v>4.279</v>
      </c>
      <c r="K1910" s="128" t="e">
        <v>#N/A</v>
      </c>
      <c r="L1910" s="127" t="e">
        <v>#N/A</v>
      </c>
      <c r="M1910" s="128">
        <v>4.435</v>
      </c>
      <c r="N1910" s="127" t="e">
        <v>#N/A</v>
      </c>
      <c r="O1910" s="128" t="e">
        <v>#N/A</v>
      </c>
      <c r="P1910" s="127">
        <v>4.591</v>
      </c>
      <c r="Q1910" s="128" t="e">
        <v>#N/A</v>
      </c>
      <c r="R1910" s="127" t="e">
        <v>#N/A</v>
      </c>
      <c r="S1910" s="127">
        <v>4.82</v>
      </c>
      <c r="T1910" s="127" t="e">
        <v>#N/A</v>
      </c>
      <c r="U1910" s="127" t="e">
        <v>#N/A</v>
      </c>
      <c r="V1910" s="127">
        <v>5.356</v>
      </c>
      <c r="W1910" s="127" t="e">
        <v>#N/A</v>
      </c>
      <c r="X1910" s="127" t="e">
        <v>#N/A</v>
      </c>
      <c r="Y1910" s="127">
        <v>5.818</v>
      </c>
      <c r="Z1910" s="127"/>
      <c r="AA1910" s="127"/>
      <c r="AB1910" s="127"/>
      <c r="AC1910" s="127"/>
      <c r="AD1910" s="127"/>
      <c r="AE1910" s="127"/>
      <c r="AF1910" s="9">
        <f t="shared" si="1"/>
        <v>1910</v>
      </c>
    </row>
    <row r="1911" ht="15.75" customHeight="1">
      <c r="A1911" s="116">
        <v>42941.0</v>
      </c>
      <c r="B1911" s="126" t="e">
        <v>#N/A</v>
      </c>
      <c r="C1911" s="127" t="e">
        <v>#N/A</v>
      </c>
      <c r="D1911" s="127">
        <v>3.25</v>
      </c>
      <c r="E1911" s="128" t="e">
        <v>#N/A</v>
      </c>
      <c r="F1911" s="127" t="e">
        <v>#N/A</v>
      </c>
      <c r="G1911" s="128">
        <v>4.014</v>
      </c>
      <c r="H1911" s="127" t="e">
        <v>#N/A</v>
      </c>
      <c r="I1911" s="128" t="e">
        <v>#N/A</v>
      </c>
      <c r="J1911" s="127">
        <v>4.216</v>
      </c>
      <c r="K1911" s="128" t="e">
        <v>#N/A</v>
      </c>
      <c r="L1911" s="127" t="e">
        <v>#N/A</v>
      </c>
      <c r="M1911" s="128">
        <v>4.393</v>
      </c>
      <c r="N1911" s="127" t="e">
        <v>#N/A</v>
      </c>
      <c r="O1911" s="128" t="e">
        <v>#N/A</v>
      </c>
      <c r="P1911" s="127">
        <v>4.569</v>
      </c>
      <c r="Q1911" s="128" t="e">
        <v>#N/A</v>
      </c>
      <c r="R1911" s="127" t="e">
        <v>#N/A</v>
      </c>
      <c r="S1911" s="127">
        <v>4.821</v>
      </c>
      <c r="T1911" s="127" t="e">
        <v>#N/A</v>
      </c>
      <c r="U1911" s="127" t="e">
        <v>#N/A</v>
      </c>
      <c r="V1911" s="127">
        <v>5.35</v>
      </c>
      <c r="W1911" s="127" t="e">
        <v>#N/A</v>
      </c>
      <c r="X1911" s="127" t="e">
        <v>#N/A</v>
      </c>
      <c r="Y1911" s="127">
        <v>5.813</v>
      </c>
      <c r="Z1911" s="127"/>
      <c r="AA1911" s="127"/>
      <c r="AB1911" s="127"/>
      <c r="AC1911" s="127"/>
      <c r="AD1911" s="127"/>
      <c r="AE1911" s="127"/>
      <c r="AF1911" s="9">
        <f t="shared" si="1"/>
        <v>1911</v>
      </c>
    </row>
    <row r="1912" ht="15.75" customHeight="1">
      <c r="A1912" s="116">
        <v>42940.0</v>
      </c>
      <c r="B1912" s="126" t="e">
        <v>#N/A</v>
      </c>
      <c r="C1912" s="127" t="e">
        <v>#N/A</v>
      </c>
      <c r="D1912" s="127">
        <v>3.25</v>
      </c>
      <c r="E1912" s="128" t="e">
        <v>#N/A</v>
      </c>
      <c r="F1912" s="127" t="e">
        <v>#N/A</v>
      </c>
      <c r="G1912" s="128">
        <v>4.033</v>
      </c>
      <c r="H1912" s="127" t="e">
        <v>#N/A</v>
      </c>
      <c r="I1912" s="128" t="e">
        <v>#N/A</v>
      </c>
      <c r="J1912" s="127">
        <v>4.222</v>
      </c>
      <c r="K1912" s="128" t="e">
        <v>#N/A</v>
      </c>
      <c r="L1912" s="127" t="e">
        <v>#N/A</v>
      </c>
      <c r="M1912" s="128">
        <v>4.407</v>
      </c>
      <c r="N1912" s="127" t="e">
        <v>#N/A</v>
      </c>
      <c r="O1912" s="128" t="e">
        <v>#N/A</v>
      </c>
      <c r="P1912" s="127">
        <v>4.591</v>
      </c>
      <c r="Q1912" s="128" t="e">
        <v>#N/A</v>
      </c>
      <c r="R1912" s="127" t="e">
        <v>#N/A</v>
      </c>
      <c r="S1912" s="127">
        <v>4.827</v>
      </c>
      <c r="T1912" s="127" t="e">
        <v>#N/A</v>
      </c>
      <c r="U1912" s="127" t="e">
        <v>#N/A</v>
      </c>
      <c r="V1912" s="127">
        <v>5.333</v>
      </c>
      <c r="W1912" s="127" t="e">
        <v>#N/A</v>
      </c>
      <c r="X1912" s="127" t="e">
        <v>#N/A</v>
      </c>
      <c r="Y1912" s="127">
        <v>5.814</v>
      </c>
      <c r="Z1912" s="127"/>
      <c r="AA1912" s="127"/>
      <c r="AB1912" s="127"/>
      <c r="AC1912" s="127"/>
      <c r="AD1912" s="127"/>
      <c r="AE1912" s="127"/>
      <c r="AF1912" s="9">
        <f t="shared" si="1"/>
        <v>1912</v>
      </c>
    </row>
    <row r="1913" ht="15.75" customHeight="1">
      <c r="A1913" s="116">
        <v>42937.0</v>
      </c>
      <c r="B1913" s="126" t="e">
        <v>#N/A</v>
      </c>
      <c r="C1913" s="127" t="e">
        <v>#N/A</v>
      </c>
      <c r="D1913" s="127">
        <v>3.228</v>
      </c>
      <c r="E1913" s="128" t="e">
        <v>#N/A</v>
      </c>
      <c r="F1913" s="127" t="e">
        <v>#N/A</v>
      </c>
      <c r="G1913" s="128">
        <v>3.913</v>
      </c>
      <c r="H1913" s="127" t="e">
        <v>#N/A</v>
      </c>
      <c r="I1913" s="128" t="e">
        <v>#N/A</v>
      </c>
      <c r="J1913" s="127">
        <v>4.127</v>
      </c>
      <c r="K1913" s="128" t="e">
        <v>#N/A</v>
      </c>
      <c r="L1913" s="127" t="e">
        <v>#N/A</v>
      </c>
      <c r="M1913" s="128">
        <v>4.336</v>
      </c>
      <c r="N1913" s="127" t="e">
        <v>#N/A</v>
      </c>
      <c r="O1913" s="128" t="e">
        <v>#N/A</v>
      </c>
      <c r="P1913" s="127">
        <v>4.545</v>
      </c>
      <c r="Q1913" s="128" t="e">
        <v>#N/A</v>
      </c>
      <c r="R1913" s="127" t="e">
        <v>#N/A</v>
      </c>
      <c r="S1913" s="127">
        <v>4.801</v>
      </c>
      <c r="T1913" s="127" t="e">
        <v>#N/A</v>
      </c>
      <c r="U1913" s="127" t="e">
        <v>#N/A</v>
      </c>
      <c r="V1913" s="127">
        <v>5.327</v>
      </c>
      <c r="W1913" s="127" t="e">
        <v>#N/A</v>
      </c>
      <c r="X1913" s="127" t="e">
        <v>#N/A</v>
      </c>
      <c r="Y1913" s="127">
        <v>5.826</v>
      </c>
      <c r="Z1913" s="127"/>
      <c r="AA1913" s="127"/>
      <c r="AB1913" s="127"/>
      <c r="AC1913" s="127"/>
      <c r="AD1913" s="127"/>
      <c r="AE1913" s="127"/>
      <c r="AF1913" s="9">
        <f t="shared" si="1"/>
        <v>1913</v>
      </c>
    </row>
    <row r="1914" ht="15.75" customHeight="1">
      <c r="A1914" s="116">
        <v>42936.0</v>
      </c>
      <c r="B1914" s="126" t="e">
        <v>#N/A</v>
      </c>
      <c r="C1914" s="127" t="e">
        <v>#N/A</v>
      </c>
      <c r="D1914" s="127">
        <v>3.217</v>
      </c>
      <c r="E1914" s="128" t="e">
        <v>#N/A</v>
      </c>
      <c r="F1914" s="127" t="e">
        <v>#N/A</v>
      </c>
      <c r="G1914" s="128">
        <v>3.841</v>
      </c>
      <c r="H1914" s="127" t="e">
        <v>#N/A</v>
      </c>
      <c r="I1914" s="128" t="e">
        <v>#N/A</v>
      </c>
      <c r="J1914" s="127">
        <v>4.068</v>
      </c>
      <c r="K1914" s="128" t="e">
        <v>#N/A</v>
      </c>
      <c r="L1914" s="127" t="e">
        <v>#N/A</v>
      </c>
      <c r="M1914" s="128">
        <v>4.289</v>
      </c>
      <c r="N1914" s="127" t="e">
        <v>#N/A</v>
      </c>
      <c r="O1914" s="128" t="e">
        <v>#N/A</v>
      </c>
      <c r="P1914" s="127">
        <v>4.509</v>
      </c>
      <c r="Q1914" s="128" t="e">
        <v>#N/A</v>
      </c>
      <c r="R1914" s="127" t="e">
        <v>#N/A</v>
      </c>
      <c r="S1914" s="127">
        <v>4.796</v>
      </c>
      <c r="T1914" s="127" t="e">
        <v>#N/A</v>
      </c>
      <c r="U1914" s="127" t="e">
        <v>#N/A</v>
      </c>
      <c r="V1914" s="127">
        <v>5.314</v>
      </c>
      <c r="W1914" s="127" t="e">
        <v>#N/A</v>
      </c>
      <c r="X1914" s="127" t="e">
        <v>#N/A</v>
      </c>
      <c r="Y1914" s="127">
        <v>5.901</v>
      </c>
      <c r="Z1914" s="127"/>
      <c r="AA1914" s="127"/>
      <c r="AB1914" s="127"/>
      <c r="AC1914" s="127"/>
      <c r="AD1914" s="127"/>
      <c r="AE1914" s="127"/>
      <c r="AF1914" s="9">
        <f t="shared" si="1"/>
        <v>1914</v>
      </c>
    </row>
    <row r="1915" ht="15.75" customHeight="1">
      <c r="A1915" s="116">
        <v>42935.0</v>
      </c>
      <c r="B1915" s="126" t="e">
        <v>#N/A</v>
      </c>
      <c r="C1915" s="127" t="e">
        <v>#N/A</v>
      </c>
      <c r="D1915" s="127">
        <v>3.194</v>
      </c>
      <c r="E1915" s="128" t="e">
        <v>#N/A</v>
      </c>
      <c r="F1915" s="127" t="e">
        <v>#N/A</v>
      </c>
      <c r="G1915" s="128">
        <v>3.805</v>
      </c>
      <c r="H1915" s="127" t="e">
        <v>#N/A</v>
      </c>
      <c r="I1915" s="128" t="e">
        <v>#N/A</v>
      </c>
      <c r="J1915" s="127">
        <v>3.943</v>
      </c>
      <c r="K1915" s="128" t="e">
        <v>#N/A</v>
      </c>
      <c r="L1915" s="127" t="e">
        <v>#N/A</v>
      </c>
      <c r="M1915" s="128">
        <v>4.218</v>
      </c>
      <c r="N1915" s="127" t="e">
        <v>#N/A</v>
      </c>
      <c r="O1915" s="128" t="e">
        <v>#N/A</v>
      </c>
      <c r="P1915" s="127">
        <v>4.493</v>
      </c>
      <c r="Q1915" s="128" t="e">
        <v>#N/A</v>
      </c>
      <c r="R1915" s="127" t="e">
        <v>#N/A</v>
      </c>
      <c r="S1915" s="127">
        <v>4.863</v>
      </c>
      <c r="T1915" s="127" t="e">
        <v>#N/A</v>
      </c>
      <c r="U1915" s="127" t="e">
        <v>#N/A</v>
      </c>
      <c r="V1915" s="127">
        <v>5.349</v>
      </c>
      <c r="W1915" s="127" t="e">
        <v>#N/A</v>
      </c>
      <c r="X1915" s="127" t="e">
        <v>#N/A</v>
      </c>
      <c r="Y1915" s="127">
        <v>5.957</v>
      </c>
      <c r="Z1915" s="127"/>
      <c r="AA1915" s="127"/>
      <c r="AB1915" s="127"/>
      <c r="AC1915" s="127"/>
      <c r="AD1915" s="127"/>
      <c r="AE1915" s="127"/>
      <c r="AF1915" s="9">
        <f t="shared" si="1"/>
        <v>1915</v>
      </c>
    </row>
    <row r="1916" ht="15.75" customHeight="1">
      <c r="A1916" s="116">
        <v>42934.0</v>
      </c>
      <c r="B1916" s="126" t="e">
        <v>#N/A</v>
      </c>
      <c r="C1916" s="127" t="e">
        <v>#N/A</v>
      </c>
      <c r="D1916" s="127">
        <v>3.211</v>
      </c>
      <c r="E1916" s="128" t="e">
        <v>#N/A</v>
      </c>
      <c r="F1916" s="127" t="e">
        <v>#N/A</v>
      </c>
      <c r="G1916" s="128">
        <v>3.929</v>
      </c>
      <c r="H1916" s="127" t="e">
        <v>#N/A</v>
      </c>
      <c r="I1916" s="128" t="e">
        <v>#N/A</v>
      </c>
      <c r="J1916" s="127">
        <v>4.117</v>
      </c>
      <c r="K1916" s="128" t="e">
        <v>#N/A</v>
      </c>
      <c r="L1916" s="127" t="e">
        <v>#N/A</v>
      </c>
      <c r="M1916" s="128">
        <v>4.362</v>
      </c>
      <c r="N1916" s="127" t="e">
        <v>#N/A</v>
      </c>
      <c r="O1916" s="128" t="e">
        <v>#N/A</v>
      </c>
      <c r="P1916" s="127">
        <v>4.607</v>
      </c>
      <c r="Q1916" s="128" t="e">
        <v>#N/A</v>
      </c>
      <c r="R1916" s="127" t="e">
        <v>#N/A</v>
      </c>
      <c r="S1916" s="127">
        <v>4.943</v>
      </c>
      <c r="T1916" s="127" t="e">
        <v>#N/A</v>
      </c>
      <c r="U1916" s="127" t="e">
        <v>#N/A</v>
      </c>
      <c r="V1916" s="127">
        <v>5.388</v>
      </c>
      <c r="W1916" s="127" t="e">
        <v>#N/A</v>
      </c>
      <c r="X1916" s="127" t="e">
        <v>#N/A</v>
      </c>
      <c r="Y1916" s="127">
        <v>6.018</v>
      </c>
      <c r="Z1916" s="127"/>
      <c r="AA1916" s="127"/>
      <c r="AB1916" s="127"/>
      <c r="AC1916" s="127"/>
      <c r="AD1916" s="127"/>
      <c r="AE1916" s="127"/>
      <c r="AF1916" s="9">
        <f t="shared" si="1"/>
        <v>1916</v>
      </c>
    </row>
    <row r="1917" ht="15.75" customHeight="1">
      <c r="A1917" s="116">
        <v>42933.0</v>
      </c>
      <c r="B1917" s="126" t="e">
        <v>#N/A</v>
      </c>
      <c r="C1917" s="127" t="e">
        <v>#N/A</v>
      </c>
      <c r="D1917" s="127">
        <v>3.294</v>
      </c>
      <c r="E1917" s="128" t="e">
        <v>#N/A</v>
      </c>
      <c r="F1917" s="127" t="e">
        <v>#N/A</v>
      </c>
      <c r="G1917" s="128">
        <v>3.959</v>
      </c>
      <c r="H1917" s="127" t="e">
        <v>#N/A</v>
      </c>
      <c r="I1917" s="128" t="e">
        <v>#N/A</v>
      </c>
      <c r="J1917" s="127">
        <v>4.131</v>
      </c>
      <c r="K1917" s="128" t="e">
        <v>#N/A</v>
      </c>
      <c r="L1917" s="127" t="e">
        <v>#N/A</v>
      </c>
      <c r="M1917" s="128">
        <v>4.401</v>
      </c>
      <c r="N1917" s="127" t="e">
        <v>#N/A</v>
      </c>
      <c r="O1917" s="128" t="e">
        <v>#N/A</v>
      </c>
      <c r="P1917" s="127">
        <v>4.672</v>
      </c>
      <c r="Q1917" s="128" t="e">
        <v>#N/A</v>
      </c>
      <c r="R1917" s="127" t="e">
        <v>#N/A</v>
      </c>
      <c r="S1917" s="127">
        <v>4.986</v>
      </c>
      <c r="T1917" s="127" t="e">
        <v>#N/A</v>
      </c>
      <c r="U1917" s="127" t="e">
        <v>#N/A</v>
      </c>
      <c r="V1917" s="127">
        <v>5.444</v>
      </c>
      <c r="W1917" s="127" t="e">
        <v>#N/A</v>
      </c>
      <c r="X1917" s="127" t="e">
        <v>#N/A</v>
      </c>
      <c r="Y1917" s="127">
        <v>6.102</v>
      </c>
      <c r="Z1917" s="127"/>
      <c r="AA1917" s="127"/>
      <c r="AB1917" s="127"/>
      <c r="AC1917" s="127"/>
      <c r="AD1917" s="127"/>
      <c r="AE1917" s="127"/>
      <c r="AF1917" s="9">
        <f t="shared" si="1"/>
        <v>1917</v>
      </c>
    </row>
    <row r="1918" ht="15.75" customHeight="1">
      <c r="A1918" s="116">
        <v>42930.0</v>
      </c>
      <c r="B1918" s="126" t="e">
        <v>#N/A</v>
      </c>
      <c r="C1918" s="127" t="e">
        <v>#N/A</v>
      </c>
      <c r="D1918" s="127">
        <v>3.456</v>
      </c>
      <c r="E1918" s="128" t="e">
        <v>#N/A</v>
      </c>
      <c r="F1918" s="127" t="e">
        <v>#N/A</v>
      </c>
      <c r="G1918" s="128">
        <v>3.991</v>
      </c>
      <c r="H1918" s="127" t="e">
        <v>#N/A</v>
      </c>
      <c r="I1918" s="128" t="e">
        <v>#N/A</v>
      </c>
      <c r="J1918" s="127">
        <v>4.153</v>
      </c>
      <c r="K1918" s="128" t="e">
        <v>#N/A</v>
      </c>
      <c r="L1918" s="127" t="e">
        <v>#N/A</v>
      </c>
      <c r="M1918" s="128">
        <v>4.428</v>
      </c>
      <c r="N1918" s="127" t="e">
        <v>#N/A</v>
      </c>
      <c r="O1918" s="128" t="e">
        <v>#N/A</v>
      </c>
      <c r="P1918" s="127">
        <v>4.703</v>
      </c>
      <c r="Q1918" s="128" t="e">
        <v>#N/A</v>
      </c>
      <c r="R1918" s="127" t="e">
        <v>#N/A</v>
      </c>
      <c r="S1918" s="127">
        <v>5.01</v>
      </c>
      <c r="T1918" s="127" t="e">
        <v>#N/A</v>
      </c>
      <c r="U1918" s="127" t="e">
        <v>#N/A</v>
      </c>
      <c r="V1918" s="127">
        <v>5.433</v>
      </c>
      <c r="W1918" s="127" t="e">
        <v>#N/A</v>
      </c>
      <c r="X1918" s="127" t="e">
        <v>#N/A</v>
      </c>
      <c r="Y1918" s="127">
        <v>6.091</v>
      </c>
      <c r="Z1918" s="127"/>
      <c r="AA1918" s="127"/>
      <c r="AB1918" s="127"/>
      <c r="AC1918" s="127"/>
      <c r="AD1918" s="127"/>
      <c r="AE1918" s="127"/>
      <c r="AF1918" s="9">
        <f t="shared" si="1"/>
        <v>1918</v>
      </c>
    </row>
    <row r="1919" ht="15.75" customHeight="1">
      <c r="A1919" s="116">
        <v>42929.0</v>
      </c>
      <c r="B1919" s="126" t="e">
        <v>#N/A</v>
      </c>
      <c r="C1919" s="127" t="e">
        <v>#N/A</v>
      </c>
      <c r="D1919" s="127">
        <v>3.42</v>
      </c>
      <c r="E1919" s="128" t="e">
        <v>#N/A</v>
      </c>
      <c r="F1919" s="127" t="e">
        <v>#N/A</v>
      </c>
      <c r="G1919" s="128">
        <v>3.934</v>
      </c>
      <c r="H1919" s="127" t="e">
        <v>#N/A</v>
      </c>
      <c r="I1919" s="128" t="e">
        <v>#N/A</v>
      </c>
      <c r="J1919" s="127">
        <v>4.106</v>
      </c>
      <c r="K1919" s="128" t="e">
        <v>#N/A</v>
      </c>
      <c r="L1919" s="127" t="e">
        <v>#N/A</v>
      </c>
      <c r="M1919" s="128">
        <v>4.39</v>
      </c>
      <c r="N1919" s="127" t="e">
        <v>#N/A</v>
      </c>
      <c r="O1919" s="128" t="e">
        <v>#N/A</v>
      </c>
      <c r="P1919" s="127">
        <v>4.674</v>
      </c>
      <c r="Q1919" s="128" t="e">
        <v>#N/A</v>
      </c>
      <c r="R1919" s="127" t="e">
        <v>#N/A</v>
      </c>
      <c r="S1919" s="127">
        <v>4.998</v>
      </c>
      <c r="T1919" s="127" t="e">
        <v>#N/A</v>
      </c>
      <c r="U1919" s="127" t="e">
        <v>#N/A</v>
      </c>
      <c r="V1919" s="127">
        <v>5.425</v>
      </c>
      <c r="W1919" s="127" t="e">
        <v>#N/A</v>
      </c>
      <c r="X1919" s="127" t="e">
        <v>#N/A</v>
      </c>
      <c r="Y1919" s="127">
        <v>6.1</v>
      </c>
      <c r="Z1919" s="127"/>
      <c r="AA1919" s="127"/>
      <c r="AB1919" s="127"/>
      <c r="AC1919" s="127"/>
      <c r="AD1919" s="127"/>
      <c r="AE1919" s="127"/>
      <c r="AF1919" s="9">
        <f t="shared" si="1"/>
        <v>1919</v>
      </c>
    </row>
    <row r="1920" ht="15.75" customHeight="1">
      <c r="A1920" s="116">
        <v>42928.0</v>
      </c>
      <c r="B1920" s="126" t="e">
        <v>#N/A</v>
      </c>
      <c r="C1920" s="127" t="e">
        <v>#N/A</v>
      </c>
      <c r="D1920" s="127">
        <v>3.411</v>
      </c>
      <c r="E1920" s="128" t="e">
        <v>#N/A</v>
      </c>
      <c r="F1920" s="127" t="e">
        <v>#N/A</v>
      </c>
      <c r="G1920" s="128">
        <v>3.913</v>
      </c>
      <c r="H1920" s="127" t="e">
        <v>#N/A</v>
      </c>
      <c r="I1920" s="128" t="e">
        <v>#N/A</v>
      </c>
      <c r="J1920" s="127">
        <v>4.098</v>
      </c>
      <c r="K1920" s="128" t="e">
        <v>#N/A</v>
      </c>
      <c r="L1920" s="127" t="e">
        <v>#N/A</v>
      </c>
      <c r="M1920" s="128">
        <v>4.385</v>
      </c>
      <c r="N1920" s="127" t="e">
        <v>#N/A</v>
      </c>
      <c r="O1920" s="128" t="e">
        <v>#N/A</v>
      </c>
      <c r="P1920" s="127">
        <v>4.672</v>
      </c>
      <c r="Q1920" s="128" t="e">
        <v>#N/A</v>
      </c>
      <c r="R1920" s="127" t="e">
        <v>#N/A</v>
      </c>
      <c r="S1920" s="127">
        <v>5.043</v>
      </c>
      <c r="T1920" s="127" t="e">
        <v>#N/A</v>
      </c>
      <c r="U1920" s="127" t="e">
        <v>#N/A</v>
      </c>
      <c r="V1920" s="127">
        <v>5.473</v>
      </c>
      <c r="W1920" s="127" t="e">
        <v>#N/A</v>
      </c>
      <c r="X1920" s="127" t="e">
        <v>#N/A</v>
      </c>
      <c r="Y1920" s="127">
        <v>6.13</v>
      </c>
      <c r="Z1920" s="127"/>
      <c r="AA1920" s="127"/>
      <c r="AB1920" s="127"/>
      <c r="AC1920" s="127"/>
      <c r="AD1920" s="127"/>
      <c r="AE1920" s="127"/>
      <c r="AF1920" s="9">
        <f t="shared" si="1"/>
        <v>1920</v>
      </c>
    </row>
    <row r="1921" ht="15.75" customHeight="1">
      <c r="A1921" s="116">
        <v>42927.0</v>
      </c>
      <c r="B1921" s="126" t="e">
        <v>#N/A</v>
      </c>
      <c r="C1921" s="127" t="e">
        <v>#N/A</v>
      </c>
      <c r="D1921" s="127">
        <v>3.457</v>
      </c>
      <c r="E1921" s="128" t="e">
        <v>#N/A</v>
      </c>
      <c r="F1921" s="127" t="e">
        <v>#N/A</v>
      </c>
      <c r="G1921" s="128">
        <v>3.934</v>
      </c>
      <c r="H1921" s="127" t="e">
        <v>#N/A</v>
      </c>
      <c r="I1921" s="128" t="e">
        <v>#N/A</v>
      </c>
      <c r="J1921" s="127">
        <v>4.156</v>
      </c>
      <c r="K1921" s="128" t="e">
        <v>#N/A</v>
      </c>
      <c r="L1921" s="127" t="e">
        <v>#N/A</v>
      </c>
      <c r="M1921" s="128">
        <v>4.423</v>
      </c>
      <c r="N1921" s="127" t="e">
        <v>#N/A</v>
      </c>
      <c r="O1921" s="128" t="e">
        <v>#N/A</v>
      </c>
      <c r="P1921" s="127">
        <v>4.69</v>
      </c>
      <c r="Q1921" s="128" t="e">
        <v>#N/A</v>
      </c>
      <c r="R1921" s="127" t="e">
        <v>#N/A</v>
      </c>
      <c r="S1921" s="127">
        <v>5.064</v>
      </c>
      <c r="T1921" s="127" t="e">
        <v>#N/A</v>
      </c>
      <c r="U1921" s="127" t="e">
        <v>#N/A</v>
      </c>
      <c r="V1921" s="127">
        <v>5.494</v>
      </c>
      <c r="W1921" s="127" t="e">
        <v>#N/A</v>
      </c>
      <c r="X1921" s="127" t="e">
        <v>#N/A</v>
      </c>
      <c r="Y1921" s="127">
        <v>6.167</v>
      </c>
      <c r="Z1921" s="127"/>
      <c r="AA1921" s="127"/>
      <c r="AB1921" s="127"/>
      <c r="AC1921" s="127"/>
      <c r="AD1921" s="127"/>
      <c r="AE1921" s="127"/>
      <c r="AF1921" s="9">
        <f t="shared" si="1"/>
        <v>1921</v>
      </c>
    </row>
    <row r="1922" ht="15.75" customHeight="1">
      <c r="A1922" s="116">
        <v>42926.0</v>
      </c>
      <c r="B1922" s="126" t="e">
        <v>#N/A</v>
      </c>
      <c r="C1922" s="127" t="e">
        <v>#N/A</v>
      </c>
      <c r="D1922" s="127">
        <v>3.523</v>
      </c>
      <c r="E1922" s="128" t="e">
        <v>#N/A</v>
      </c>
      <c r="F1922" s="127" t="e">
        <v>#N/A</v>
      </c>
      <c r="G1922" s="128">
        <v>4.065</v>
      </c>
      <c r="H1922" s="127" t="e">
        <v>#N/A</v>
      </c>
      <c r="I1922" s="128" t="e">
        <v>#N/A</v>
      </c>
      <c r="J1922" s="127">
        <v>4.248</v>
      </c>
      <c r="K1922" s="128" t="e">
        <v>#N/A</v>
      </c>
      <c r="L1922" s="127" t="e">
        <v>#N/A</v>
      </c>
      <c r="M1922" s="128">
        <v>4.503</v>
      </c>
      <c r="N1922" s="127" t="e">
        <v>#N/A</v>
      </c>
      <c r="O1922" s="128" t="e">
        <v>#N/A</v>
      </c>
      <c r="P1922" s="127">
        <v>4.757</v>
      </c>
      <c r="Q1922" s="128" t="e">
        <v>#N/A</v>
      </c>
      <c r="R1922" s="127" t="e">
        <v>#N/A</v>
      </c>
      <c r="S1922" s="127">
        <v>5.107</v>
      </c>
      <c r="T1922" s="127" t="e">
        <v>#N/A</v>
      </c>
      <c r="U1922" s="127" t="e">
        <v>#N/A</v>
      </c>
      <c r="V1922" s="127">
        <v>5.542</v>
      </c>
      <c r="W1922" s="127" t="e">
        <v>#N/A</v>
      </c>
      <c r="X1922" s="127" t="e">
        <v>#N/A</v>
      </c>
      <c r="Y1922" s="127">
        <v>6.207</v>
      </c>
      <c r="Z1922" s="127"/>
      <c r="AA1922" s="127"/>
      <c r="AB1922" s="127"/>
      <c r="AC1922" s="127"/>
      <c r="AD1922" s="127"/>
      <c r="AE1922" s="127"/>
      <c r="AF1922" s="9">
        <f t="shared" si="1"/>
        <v>1922</v>
      </c>
    </row>
    <row r="1923" ht="15.75" customHeight="1">
      <c r="A1923" s="116">
        <v>42923.0</v>
      </c>
      <c r="B1923" s="126" t="e">
        <v>#N/A</v>
      </c>
      <c r="C1923" s="127" t="e">
        <v>#N/A</v>
      </c>
      <c r="D1923" s="127">
        <v>3.61</v>
      </c>
      <c r="E1923" s="128" t="e">
        <v>#N/A</v>
      </c>
      <c r="F1923" s="127" t="e">
        <v>#N/A</v>
      </c>
      <c r="G1923" s="128">
        <v>4.262</v>
      </c>
      <c r="H1923" s="127" t="e">
        <v>#N/A</v>
      </c>
      <c r="I1923" s="128" t="e">
        <v>#N/A</v>
      </c>
      <c r="J1923" s="127">
        <v>4.434</v>
      </c>
      <c r="K1923" s="128" t="e">
        <v>#N/A</v>
      </c>
      <c r="L1923" s="127" t="e">
        <v>#N/A</v>
      </c>
      <c r="M1923" s="128">
        <v>4.643</v>
      </c>
      <c r="N1923" s="127" t="e">
        <v>#N/A</v>
      </c>
      <c r="O1923" s="128" t="e">
        <v>#N/A</v>
      </c>
      <c r="P1923" s="127">
        <v>4.852</v>
      </c>
      <c r="Q1923" s="128" t="e">
        <v>#N/A</v>
      </c>
      <c r="R1923" s="127" t="e">
        <v>#N/A</v>
      </c>
      <c r="S1923" s="127">
        <v>5.167</v>
      </c>
      <c r="T1923" s="127" t="e">
        <v>#N/A</v>
      </c>
      <c r="U1923" s="127" t="e">
        <v>#N/A</v>
      </c>
      <c r="V1923" s="127">
        <v>5.651</v>
      </c>
      <c r="W1923" s="127" t="e">
        <v>#N/A</v>
      </c>
      <c r="X1923" s="127" t="e">
        <v>#N/A</v>
      </c>
      <c r="Y1923" s="127">
        <v>6.292</v>
      </c>
      <c r="Z1923" s="127"/>
      <c r="AA1923" s="127"/>
      <c r="AB1923" s="127"/>
      <c r="AC1923" s="127"/>
      <c r="AD1923" s="127"/>
      <c r="AE1923" s="127"/>
      <c r="AF1923" s="9">
        <f t="shared" si="1"/>
        <v>1923</v>
      </c>
    </row>
    <row r="1924" ht="15.75" customHeight="1">
      <c r="A1924" s="116">
        <v>42922.0</v>
      </c>
      <c r="B1924" s="126" t="e">
        <v>#N/A</v>
      </c>
      <c r="C1924" s="127" t="e">
        <v>#N/A</v>
      </c>
      <c r="D1924" s="127">
        <v>3.622</v>
      </c>
      <c r="E1924" s="128" t="e">
        <v>#N/A</v>
      </c>
      <c r="F1924" s="127" t="e">
        <v>#N/A</v>
      </c>
      <c r="G1924" s="128">
        <v>4.288</v>
      </c>
      <c r="H1924" s="127" t="e">
        <v>#N/A</v>
      </c>
      <c r="I1924" s="128" t="e">
        <v>#N/A</v>
      </c>
      <c r="J1924" s="127">
        <v>4.477</v>
      </c>
      <c r="K1924" s="128" t="e">
        <v>#N/A</v>
      </c>
      <c r="L1924" s="127" t="e">
        <v>#N/A</v>
      </c>
      <c r="M1924" s="128">
        <v>4.684</v>
      </c>
      <c r="N1924" s="127" t="e">
        <v>#N/A</v>
      </c>
      <c r="O1924" s="128" t="e">
        <v>#N/A</v>
      </c>
      <c r="P1924" s="127">
        <v>4.892</v>
      </c>
      <c r="Q1924" s="128" t="e">
        <v>#N/A</v>
      </c>
      <c r="R1924" s="127" t="e">
        <v>#N/A</v>
      </c>
      <c r="S1924" s="127">
        <v>5.178</v>
      </c>
      <c r="T1924" s="127" t="e">
        <v>#N/A</v>
      </c>
      <c r="U1924" s="127" t="e">
        <v>#N/A</v>
      </c>
      <c r="V1924" s="127">
        <v>5.673</v>
      </c>
      <c r="W1924" s="127" t="e">
        <v>#N/A</v>
      </c>
      <c r="X1924" s="127" t="e">
        <v>#N/A</v>
      </c>
      <c r="Y1924" s="127">
        <v>6.298</v>
      </c>
      <c r="Z1924" s="127"/>
      <c r="AA1924" s="127"/>
      <c r="AB1924" s="127"/>
      <c r="AC1924" s="127"/>
      <c r="AD1924" s="127"/>
      <c r="AE1924" s="127"/>
      <c r="AF1924" s="9">
        <f t="shared" si="1"/>
        <v>1924</v>
      </c>
    </row>
    <row r="1925" ht="15.75" customHeight="1">
      <c r="A1925" s="116">
        <v>42921.0</v>
      </c>
      <c r="B1925" s="126" t="e">
        <v>#N/A</v>
      </c>
      <c r="C1925" s="127" t="e">
        <v>#N/A</v>
      </c>
      <c r="D1925" s="127">
        <v>3.629</v>
      </c>
      <c r="E1925" s="128" t="e">
        <v>#N/A</v>
      </c>
      <c r="F1925" s="127" t="e">
        <v>#N/A</v>
      </c>
      <c r="G1925" s="128">
        <v>4.294</v>
      </c>
      <c r="H1925" s="127" t="e">
        <v>#N/A</v>
      </c>
      <c r="I1925" s="128" t="e">
        <v>#N/A</v>
      </c>
      <c r="J1925" s="127">
        <v>4.481</v>
      </c>
      <c r="K1925" s="128" t="e">
        <v>#N/A</v>
      </c>
      <c r="L1925" s="127" t="e">
        <v>#N/A</v>
      </c>
      <c r="M1925" s="128">
        <v>4.688</v>
      </c>
      <c r="N1925" s="127" t="e">
        <v>#N/A</v>
      </c>
      <c r="O1925" s="128" t="e">
        <v>#N/A</v>
      </c>
      <c r="P1925" s="127">
        <v>4.894</v>
      </c>
      <c r="Q1925" s="128" t="e">
        <v>#N/A</v>
      </c>
      <c r="R1925" s="127" t="e">
        <v>#N/A</v>
      </c>
      <c r="S1925" s="127">
        <v>5.175</v>
      </c>
      <c r="T1925" s="127" t="e">
        <v>#N/A</v>
      </c>
      <c r="U1925" s="127" t="e">
        <v>#N/A</v>
      </c>
      <c r="V1925" s="127">
        <v>5.683</v>
      </c>
      <c r="W1925" s="127" t="e">
        <v>#N/A</v>
      </c>
      <c r="X1925" s="127" t="e">
        <v>#N/A</v>
      </c>
      <c r="Y1925" s="127">
        <v>6.32</v>
      </c>
      <c r="Z1925" s="127"/>
      <c r="AA1925" s="127"/>
      <c r="AB1925" s="127"/>
      <c r="AC1925" s="127"/>
      <c r="AD1925" s="127"/>
      <c r="AE1925" s="127"/>
      <c r="AF1925" s="9">
        <f t="shared" si="1"/>
        <v>1925</v>
      </c>
    </row>
    <row r="1926" ht="15.75" customHeight="1">
      <c r="A1926" s="116">
        <v>42920.0</v>
      </c>
      <c r="B1926" s="126" t="e">
        <v>#N/A</v>
      </c>
      <c r="C1926" s="127" t="e">
        <v>#N/A</v>
      </c>
      <c r="D1926" s="127">
        <v>3.627</v>
      </c>
      <c r="E1926" s="128" t="e">
        <v>#N/A</v>
      </c>
      <c r="F1926" s="127" t="e">
        <v>#N/A</v>
      </c>
      <c r="G1926" s="128">
        <v>4.304</v>
      </c>
      <c r="H1926" s="127" t="e">
        <v>#N/A</v>
      </c>
      <c r="I1926" s="128" t="e">
        <v>#N/A</v>
      </c>
      <c r="J1926" s="127">
        <v>4.476</v>
      </c>
      <c r="K1926" s="128" t="e">
        <v>#N/A</v>
      </c>
      <c r="L1926" s="127" t="e">
        <v>#N/A</v>
      </c>
      <c r="M1926" s="128">
        <v>4.685</v>
      </c>
      <c r="N1926" s="127" t="e">
        <v>#N/A</v>
      </c>
      <c r="O1926" s="128" t="e">
        <v>#N/A</v>
      </c>
      <c r="P1926" s="127">
        <v>4.894</v>
      </c>
      <c r="Q1926" s="128" t="e">
        <v>#N/A</v>
      </c>
      <c r="R1926" s="127" t="e">
        <v>#N/A</v>
      </c>
      <c r="S1926" s="127">
        <v>5.175</v>
      </c>
      <c r="T1926" s="127" t="e">
        <v>#N/A</v>
      </c>
      <c r="U1926" s="127" t="e">
        <v>#N/A</v>
      </c>
      <c r="V1926" s="127">
        <v>5.688</v>
      </c>
      <c r="W1926" s="127" t="e">
        <v>#N/A</v>
      </c>
      <c r="X1926" s="127" t="e">
        <v>#N/A</v>
      </c>
      <c r="Y1926" s="127">
        <v>6.32</v>
      </c>
      <c r="Z1926" s="127"/>
      <c r="AA1926" s="127"/>
      <c r="AB1926" s="127"/>
      <c r="AC1926" s="127"/>
      <c r="AD1926" s="127"/>
      <c r="AE1926" s="127"/>
      <c r="AF1926" s="9">
        <f t="shared" si="1"/>
        <v>1926</v>
      </c>
    </row>
    <row r="1927" ht="15.75" customHeight="1">
      <c r="A1927" s="116">
        <v>42919.0</v>
      </c>
      <c r="B1927" s="126" t="e">
        <v>#N/A</v>
      </c>
      <c r="C1927" s="127" t="e">
        <v>#N/A</v>
      </c>
      <c r="D1927" s="127">
        <v>3.626</v>
      </c>
      <c r="E1927" s="128" t="e">
        <v>#N/A</v>
      </c>
      <c r="F1927" s="127" t="e">
        <v>#N/A</v>
      </c>
      <c r="G1927" s="128">
        <v>4.3</v>
      </c>
      <c r="H1927" s="127" t="e">
        <v>#N/A</v>
      </c>
      <c r="I1927" s="128" t="e">
        <v>#N/A</v>
      </c>
      <c r="J1927" s="127">
        <v>4.473</v>
      </c>
      <c r="K1927" s="128" t="e">
        <v>#N/A</v>
      </c>
      <c r="L1927" s="127" t="e">
        <v>#N/A</v>
      </c>
      <c r="M1927" s="128">
        <v>4.683</v>
      </c>
      <c r="N1927" s="127" t="e">
        <v>#N/A</v>
      </c>
      <c r="O1927" s="128" t="e">
        <v>#N/A</v>
      </c>
      <c r="P1927" s="127">
        <v>4.893</v>
      </c>
      <c r="Q1927" s="128" t="e">
        <v>#N/A</v>
      </c>
      <c r="R1927" s="127" t="e">
        <v>#N/A</v>
      </c>
      <c r="S1927" s="127">
        <v>5.173</v>
      </c>
      <c r="T1927" s="127" t="e">
        <v>#N/A</v>
      </c>
      <c r="U1927" s="127" t="e">
        <v>#N/A</v>
      </c>
      <c r="V1927" s="127">
        <v>5.688</v>
      </c>
      <c r="W1927" s="127" t="e">
        <v>#N/A</v>
      </c>
      <c r="X1927" s="127" t="e">
        <v>#N/A</v>
      </c>
      <c r="Y1927" s="127">
        <v>6.32</v>
      </c>
      <c r="Z1927" s="127"/>
      <c r="AA1927" s="127"/>
      <c r="AB1927" s="127"/>
      <c r="AC1927" s="127"/>
      <c r="AD1927" s="127"/>
      <c r="AE1927" s="127"/>
      <c r="AF1927" s="9">
        <f t="shared" si="1"/>
        <v>1927</v>
      </c>
    </row>
    <row r="1928" ht="15.75" customHeight="1">
      <c r="A1928" s="116">
        <v>42916.0</v>
      </c>
      <c r="B1928" s="126" t="e">
        <v>#N/A</v>
      </c>
      <c r="C1928" s="127" t="e">
        <v>#N/A</v>
      </c>
      <c r="D1928" s="127">
        <v>3.634</v>
      </c>
      <c r="E1928" s="128" t="e">
        <v>#N/A</v>
      </c>
      <c r="F1928" s="127" t="e">
        <v>#N/A</v>
      </c>
      <c r="G1928" s="128">
        <v>4.323</v>
      </c>
      <c r="H1928" s="127" t="e">
        <v>#N/A</v>
      </c>
      <c r="I1928" s="128" t="e">
        <v>#N/A</v>
      </c>
      <c r="J1928" s="127">
        <v>4.502</v>
      </c>
      <c r="K1928" s="128" t="e">
        <v>#N/A</v>
      </c>
      <c r="L1928" s="127" t="e">
        <v>#N/A</v>
      </c>
      <c r="M1928" s="128">
        <v>4.706</v>
      </c>
      <c r="N1928" s="127" t="e">
        <v>#N/A</v>
      </c>
      <c r="O1928" s="128" t="e">
        <v>#N/A</v>
      </c>
      <c r="P1928" s="127">
        <v>4.911</v>
      </c>
      <c r="Q1928" s="128" t="e">
        <v>#N/A</v>
      </c>
      <c r="R1928" s="127" t="e">
        <v>#N/A</v>
      </c>
      <c r="S1928" s="127">
        <v>5.186</v>
      </c>
      <c r="T1928" s="127" t="e">
        <v>#N/A</v>
      </c>
      <c r="U1928" s="127" t="e">
        <v>#N/A</v>
      </c>
      <c r="V1928" s="127">
        <v>5.696</v>
      </c>
      <c r="W1928" s="127" t="e">
        <v>#N/A</v>
      </c>
      <c r="X1928" s="127" t="e">
        <v>#N/A</v>
      </c>
      <c r="Y1928" s="127">
        <v>6.317</v>
      </c>
      <c r="Z1928" s="127"/>
      <c r="AA1928" s="127"/>
      <c r="AB1928" s="127"/>
      <c r="AC1928" s="127"/>
      <c r="AD1928" s="127"/>
      <c r="AE1928" s="127"/>
      <c r="AF1928" s="9">
        <f t="shared" si="1"/>
        <v>1928</v>
      </c>
    </row>
    <row r="1929" ht="15.75" customHeight="1">
      <c r="A1929" s="116">
        <v>42915.0</v>
      </c>
      <c r="B1929" s="126" t="e">
        <v>#N/A</v>
      </c>
      <c r="C1929" s="127" t="e">
        <v>#N/A</v>
      </c>
      <c r="D1929" s="127">
        <v>3.628</v>
      </c>
      <c r="E1929" s="128" t="e">
        <v>#N/A</v>
      </c>
      <c r="F1929" s="127" t="e">
        <v>#N/A</v>
      </c>
      <c r="G1929" s="128">
        <v>4.314</v>
      </c>
      <c r="H1929" s="127" t="e">
        <v>#N/A</v>
      </c>
      <c r="I1929" s="128" t="e">
        <v>#N/A</v>
      </c>
      <c r="J1929" s="127">
        <v>4.501</v>
      </c>
      <c r="K1929" s="128" t="e">
        <v>#N/A</v>
      </c>
      <c r="L1929" s="127" t="e">
        <v>#N/A</v>
      </c>
      <c r="M1929" s="128">
        <v>4.707</v>
      </c>
      <c r="N1929" s="127" t="e">
        <v>#N/A</v>
      </c>
      <c r="O1929" s="128" t="e">
        <v>#N/A</v>
      </c>
      <c r="P1929" s="127">
        <v>4.912</v>
      </c>
      <c r="Q1929" s="128" t="e">
        <v>#N/A</v>
      </c>
      <c r="R1929" s="127" t="e">
        <v>#N/A</v>
      </c>
      <c r="S1929" s="127">
        <v>5.192</v>
      </c>
      <c r="T1929" s="127" t="e">
        <v>#N/A</v>
      </c>
      <c r="U1929" s="127" t="e">
        <v>#N/A</v>
      </c>
      <c r="V1929" s="127">
        <v>5.717</v>
      </c>
      <c r="W1929" s="127" t="e">
        <v>#N/A</v>
      </c>
      <c r="X1929" s="127" t="e">
        <v>#N/A</v>
      </c>
      <c r="Y1929" s="127">
        <v>6.322</v>
      </c>
      <c r="Z1929" s="127"/>
      <c r="AA1929" s="127"/>
      <c r="AB1929" s="127"/>
      <c r="AC1929" s="127"/>
      <c r="AD1929" s="127"/>
      <c r="AE1929" s="127"/>
      <c r="AF1929" s="9">
        <f t="shared" si="1"/>
        <v>1929</v>
      </c>
    </row>
    <row r="1930" ht="15.75" customHeight="1">
      <c r="A1930" s="116">
        <v>42914.0</v>
      </c>
      <c r="B1930" s="126" t="e">
        <v>#N/A</v>
      </c>
      <c r="C1930" s="127" t="e">
        <v>#N/A</v>
      </c>
      <c r="D1930" s="127">
        <v>3.639</v>
      </c>
      <c r="E1930" s="128" t="e">
        <v>#N/A</v>
      </c>
      <c r="F1930" s="127" t="e">
        <v>#N/A</v>
      </c>
      <c r="G1930" s="128">
        <v>4.335</v>
      </c>
      <c r="H1930" s="127" t="e">
        <v>#N/A</v>
      </c>
      <c r="I1930" s="128" t="e">
        <v>#N/A</v>
      </c>
      <c r="J1930" s="127">
        <v>4.522</v>
      </c>
      <c r="K1930" s="128" t="e">
        <v>#N/A</v>
      </c>
      <c r="L1930" s="127" t="e">
        <v>#N/A</v>
      </c>
      <c r="M1930" s="128">
        <v>4.719</v>
      </c>
      <c r="N1930" s="127" t="e">
        <v>#N/A</v>
      </c>
      <c r="O1930" s="128" t="e">
        <v>#N/A</v>
      </c>
      <c r="P1930" s="127">
        <v>4.916</v>
      </c>
      <c r="Q1930" s="128" t="e">
        <v>#N/A</v>
      </c>
      <c r="R1930" s="127" t="e">
        <v>#N/A</v>
      </c>
      <c r="S1930" s="127">
        <v>5.203</v>
      </c>
      <c r="T1930" s="127" t="e">
        <v>#N/A</v>
      </c>
      <c r="U1930" s="127" t="e">
        <v>#N/A</v>
      </c>
      <c r="V1930" s="127">
        <v>5.716</v>
      </c>
      <c r="W1930" s="127" t="e">
        <v>#N/A</v>
      </c>
      <c r="X1930" s="127" t="e">
        <v>#N/A</v>
      </c>
      <c r="Y1930" s="127">
        <v>6.362</v>
      </c>
      <c r="Z1930" s="127"/>
      <c r="AA1930" s="127"/>
      <c r="AB1930" s="127"/>
      <c r="AC1930" s="127"/>
      <c r="AD1930" s="127"/>
      <c r="AE1930" s="127"/>
      <c r="AF1930" s="9">
        <f t="shared" si="1"/>
        <v>1930</v>
      </c>
    </row>
    <row r="1931" ht="15.75" customHeight="1">
      <c r="A1931" s="116">
        <v>42913.0</v>
      </c>
      <c r="B1931" s="126" t="e">
        <v>#N/A</v>
      </c>
      <c r="C1931" s="127" t="e">
        <v>#N/A</v>
      </c>
      <c r="D1931" s="127">
        <v>3.648</v>
      </c>
      <c r="E1931" s="128" t="e">
        <v>#N/A</v>
      </c>
      <c r="F1931" s="127" t="e">
        <v>#N/A</v>
      </c>
      <c r="G1931" s="128">
        <v>4.336</v>
      </c>
      <c r="H1931" s="127" t="e">
        <v>#N/A</v>
      </c>
      <c r="I1931" s="128" t="e">
        <v>#N/A</v>
      </c>
      <c r="J1931" s="127">
        <v>4.525</v>
      </c>
      <c r="K1931" s="128" t="e">
        <v>#N/A</v>
      </c>
      <c r="L1931" s="127" t="e">
        <v>#N/A</v>
      </c>
      <c r="M1931" s="128">
        <v>4.719</v>
      </c>
      <c r="N1931" s="127" t="e">
        <v>#N/A</v>
      </c>
      <c r="O1931" s="128" t="e">
        <v>#N/A</v>
      </c>
      <c r="P1931" s="127">
        <v>4.913</v>
      </c>
      <c r="Q1931" s="128" t="e">
        <v>#N/A</v>
      </c>
      <c r="R1931" s="127" t="e">
        <v>#N/A</v>
      </c>
      <c r="S1931" s="127">
        <v>5.203</v>
      </c>
      <c r="T1931" s="127" t="e">
        <v>#N/A</v>
      </c>
      <c r="U1931" s="127" t="e">
        <v>#N/A</v>
      </c>
      <c r="V1931" s="127">
        <v>5.716</v>
      </c>
      <c r="W1931" s="127" t="e">
        <v>#N/A</v>
      </c>
      <c r="X1931" s="127" t="e">
        <v>#N/A</v>
      </c>
      <c r="Y1931" s="127">
        <v>6.362</v>
      </c>
      <c r="Z1931" s="127"/>
      <c r="AA1931" s="127"/>
      <c r="AB1931" s="127"/>
      <c r="AC1931" s="127"/>
      <c r="AD1931" s="127"/>
      <c r="AE1931" s="127"/>
      <c r="AF1931" s="9">
        <f t="shared" si="1"/>
        <v>1931</v>
      </c>
    </row>
    <row r="1932" ht="15.75" customHeight="1">
      <c r="A1932" s="116">
        <v>42912.0</v>
      </c>
      <c r="B1932" s="126" t="e">
        <v>#N/A</v>
      </c>
      <c r="C1932" s="127" t="e">
        <v>#N/A</v>
      </c>
      <c r="D1932" s="127">
        <v>3.601</v>
      </c>
      <c r="E1932" s="128" t="e">
        <v>#N/A</v>
      </c>
      <c r="F1932" s="127" t="e">
        <v>#N/A</v>
      </c>
      <c r="G1932" s="128">
        <v>4.34</v>
      </c>
      <c r="H1932" s="127" t="e">
        <v>#N/A</v>
      </c>
      <c r="I1932" s="128" t="e">
        <v>#N/A</v>
      </c>
      <c r="J1932" s="127">
        <v>4.527</v>
      </c>
      <c r="K1932" s="128" t="e">
        <v>#N/A</v>
      </c>
      <c r="L1932" s="127" t="e">
        <v>#N/A</v>
      </c>
      <c r="M1932" s="128">
        <v>4.718</v>
      </c>
      <c r="N1932" s="127" t="e">
        <v>#N/A</v>
      </c>
      <c r="O1932" s="128" t="e">
        <v>#N/A</v>
      </c>
      <c r="P1932" s="127">
        <v>4.908</v>
      </c>
      <c r="Q1932" s="128" t="e">
        <v>#N/A</v>
      </c>
      <c r="R1932" s="127" t="e">
        <v>#N/A</v>
      </c>
      <c r="S1932" s="127">
        <v>5.2</v>
      </c>
      <c r="T1932" s="127" t="e">
        <v>#N/A</v>
      </c>
      <c r="U1932" s="127" t="e">
        <v>#N/A</v>
      </c>
      <c r="V1932" s="127">
        <v>5.711</v>
      </c>
      <c r="W1932" s="127" t="e">
        <v>#N/A</v>
      </c>
      <c r="X1932" s="127" t="e">
        <v>#N/A</v>
      </c>
      <c r="Y1932" s="127">
        <v>6.362</v>
      </c>
      <c r="Z1932" s="127"/>
      <c r="AA1932" s="127"/>
      <c r="AB1932" s="127"/>
      <c r="AC1932" s="127"/>
      <c r="AD1932" s="127"/>
      <c r="AE1932" s="127"/>
      <c r="AF1932" s="9">
        <f t="shared" si="1"/>
        <v>1932</v>
      </c>
    </row>
    <row r="1933" ht="15.75" customHeight="1">
      <c r="A1933" s="116">
        <v>42909.0</v>
      </c>
      <c r="B1933" s="126" t="e">
        <v>#N/A</v>
      </c>
      <c r="C1933" s="127" t="e">
        <v>#N/A</v>
      </c>
      <c r="D1933" s="127">
        <v>3.558</v>
      </c>
      <c r="E1933" s="128" t="e">
        <v>#N/A</v>
      </c>
      <c r="F1933" s="127" t="e">
        <v>#N/A</v>
      </c>
      <c r="G1933" s="128">
        <v>4.332</v>
      </c>
      <c r="H1933" s="127" t="e">
        <v>#N/A</v>
      </c>
      <c r="I1933" s="128" t="e">
        <v>#N/A</v>
      </c>
      <c r="J1933" s="127">
        <v>4.519</v>
      </c>
      <c r="K1933" s="128" t="e">
        <v>#N/A</v>
      </c>
      <c r="L1933" s="127" t="e">
        <v>#N/A</v>
      </c>
      <c r="M1933" s="128">
        <v>4.711</v>
      </c>
      <c r="N1933" s="127" t="e">
        <v>#N/A</v>
      </c>
      <c r="O1933" s="128" t="e">
        <v>#N/A</v>
      </c>
      <c r="P1933" s="127">
        <v>4.903</v>
      </c>
      <c r="Q1933" s="128" t="e">
        <v>#N/A</v>
      </c>
      <c r="R1933" s="127" t="e">
        <v>#N/A</v>
      </c>
      <c r="S1933" s="127">
        <v>5.2</v>
      </c>
      <c r="T1933" s="127" t="e">
        <v>#N/A</v>
      </c>
      <c r="U1933" s="127" t="e">
        <v>#N/A</v>
      </c>
      <c r="V1933" s="127">
        <v>5.711</v>
      </c>
      <c r="W1933" s="127" t="e">
        <v>#N/A</v>
      </c>
      <c r="X1933" s="127" t="e">
        <v>#N/A</v>
      </c>
      <c r="Y1933" s="127">
        <v>6.364</v>
      </c>
      <c r="Z1933" s="127"/>
      <c r="AA1933" s="127"/>
      <c r="AB1933" s="127"/>
      <c r="AC1933" s="127"/>
      <c r="AD1933" s="127"/>
      <c r="AE1933" s="127"/>
      <c r="AF1933" s="9">
        <f t="shared" si="1"/>
        <v>1933</v>
      </c>
    </row>
    <row r="1934" ht="15.75" customHeight="1">
      <c r="A1934" s="116">
        <v>42908.0</v>
      </c>
      <c r="B1934" s="126" t="e">
        <v>#N/A</v>
      </c>
      <c r="C1934" s="127" t="e">
        <v>#N/A</v>
      </c>
      <c r="D1934" s="127">
        <v>3.557</v>
      </c>
      <c r="E1934" s="128" t="e">
        <v>#N/A</v>
      </c>
      <c r="F1934" s="127" t="e">
        <v>#N/A</v>
      </c>
      <c r="G1934" s="128">
        <v>4.311</v>
      </c>
      <c r="H1934" s="127" t="e">
        <v>#N/A</v>
      </c>
      <c r="I1934" s="128" t="e">
        <v>#N/A</v>
      </c>
      <c r="J1934" s="127">
        <v>4.495</v>
      </c>
      <c r="K1934" s="128" t="e">
        <v>#N/A</v>
      </c>
      <c r="L1934" s="127" t="e">
        <v>#N/A</v>
      </c>
      <c r="M1934" s="128">
        <v>4.699</v>
      </c>
      <c r="N1934" s="127" t="e">
        <v>#N/A</v>
      </c>
      <c r="O1934" s="128" t="e">
        <v>#N/A</v>
      </c>
      <c r="P1934" s="127">
        <v>4.903</v>
      </c>
      <c r="Q1934" s="128" t="e">
        <v>#N/A</v>
      </c>
      <c r="R1934" s="127" t="e">
        <v>#N/A</v>
      </c>
      <c r="S1934" s="127">
        <v>5.196</v>
      </c>
      <c r="T1934" s="127" t="e">
        <v>#N/A</v>
      </c>
      <c r="U1934" s="127" t="e">
        <v>#N/A</v>
      </c>
      <c r="V1934" s="127">
        <v>5.708</v>
      </c>
      <c r="W1934" s="127" t="e">
        <v>#N/A</v>
      </c>
      <c r="X1934" s="127" t="e">
        <v>#N/A</v>
      </c>
      <c r="Y1934" s="127">
        <v>6.361</v>
      </c>
      <c r="Z1934" s="127"/>
      <c r="AA1934" s="127"/>
      <c r="AB1934" s="127"/>
      <c r="AC1934" s="127"/>
      <c r="AD1934" s="127"/>
      <c r="AE1934" s="127"/>
      <c r="AF1934" s="9">
        <f t="shared" si="1"/>
        <v>1934</v>
      </c>
    </row>
    <row r="1935" ht="15.75" customHeight="1">
      <c r="A1935" s="116">
        <v>42907.0</v>
      </c>
      <c r="B1935" s="126" t="e">
        <v>#N/A</v>
      </c>
      <c r="C1935" s="127" t="e">
        <v>#N/A</v>
      </c>
      <c r="D1935" s="127">
        <v>3.547</v>
      </c>
      <c r="E1935" s="128" t="e">
        <v>#N/A</v>
      </c>
      <c r="F1935" s="127" t="e">
        <v>#N/A</v>
      </c>
      <c r="G1935" s="128">
        <v>4.319</v>
      </c>
      <c r="H1935" s="127" t="e">
        <v>#N/A</v>
      </c>
      <c r="I1935" s="128" t="e">
        <v>#N/A</v>
      </c>
      <c r="J1935" s="127">
        <v>4.492</v>
      </c>
      <c r="K1935" s="128" t="e">
        <v>#N/A</v>
      </c>
      <c r="L1935" s="127" t="e">
        <v>#N/A</v>
      </c>
      <c r="M1935" s="128">
        <v>4.69</v>
      </c>
      <c r="N1935" s="127" t="e">
        <v>#N/A</v>
      </c>
      <c r="O1935" s="128" t="e">
        <v>#N/A</v>
      </c>
      <c r="P1935" s="127">
        <v>4.889</v>
      </c>
      <c r="Q1935" s="128" t="e">
        <v>#N/A</v>
      </c>
      <c r="R1935" s="127" t="e">
        <v>#N/A</v>
      </c>
      <c r="S1935" s="127">
        <v>5.215</v>
      </c>
      <c r="T1935" s="127" t="e">
        <v>#N/A</v>
      </c>
      <c r="U1935" s="127" t="e">
        <v>#N/A</v>
      </c>
      <c r="V1935" s="127">
        <v>5.743</v>
      </c>
      <c r="W1935" s="127" t="e">
        <v>#N/A</v>
      </c>
      <c r="X1935" s="127" t="e">
        <v>#N/A</v>
      </c>
      <c r="Y1935" s="127">
        <v>6.426</v>
      </c>
      <c r="Z1935" s="127"/>
      <c r="AA1935" s="127"/>
      <c r="AB1935" s="127"/>
      <c r="AC1935" s="127"/>
      <c r="AD1935" s="127"/>
      <c r="AE1935" s="127"/>
      <c r="AF1935" s="9">
        <f t="shared" si="1"/>
        <v>1935</v>
      </c>
    </row>
    <row r="1936" ht="15.75" customHeight="1">
      <c r="A1936" s="116">
        <v>42906.0</v>
      </c>
      <c r="B1936" s="126" t="e">
        <v>#N/A</v>
      </c>
      <c r="C1936" s="127" t="e">
        <v>#N/A</v>
      </c>
      <c r="D1936" s="127">
        <v>3.55</v>
      </c>
      <c r="E1936" s="128" t="e">
        <v>#N/A</v>
      </c>
      <c r="F1936" s="127" t="e">
        <v>#N/A</v>
      </c>
      <c r="G1936" s="128">
        <v>4.343</v>
      </c>
      <c r="H1936" s="127" t="e">
        <v>#N/A</v>
      </c>
      <c r="I1936" s="128" t="e">
        <v>#N/A</v>
      </c>
      <c r="J1936" s="127">
        <v>4.552</v>
      </c>
      <c r="K1936" s="128" t="e">
        <v>#N/A</v>
      </c>
      <c r="L1936" s="127" t="e">
        <v>#N/A</v>
      </c>
      <c r="M1936" s="128">
        <v>4.727</v>
      </c>
      <c r="N1936" s="127" t="e">
        <v>#N/A</v>
      </c>
      <c r="O1936" s="128" t="e">
        <v>#N/A</v>
      </c>
      <c r="P1936" s="127">
        <v>4.902</v>
      </c>
      <c r="Q1936" s="128" t="e">
        <v>#N/A</v>
      </c>
      <c r="R1936" s="127" t="e">
        <v>#N/A</v>
      </c>
      <c r="S1936" s="127">
        <v>5.264</v>
      </c>
      <c r="T1936" s="127" t="e">
        <v>#N/A</v>
      </c>
      <c r="U1936" s="127" t="e">
        <v>#N/A</v>
      </c>
      <c r="V1936" s="127">
        <v>5.792</v>
      </c>
      <c r="W1936" s="127" t="e">
        <v>#N/A</v>
      </c>
      <c r="X1936" s="127" t="e">
        <v>#N/A</v>
      </c>
      <c r="Y1936" s="127">
        <v>6.493</v>
      </c>
      <c r="Z1936" s="127"/>
      <c r="AA1936" s="127"/>
      <c r="AB1936" s="127"/>
      <c r="AC1936" s="127"/>
      <c r="AD1936" s="127"/>
      <c r="AE1936" s="127"/>
      <c r="AF1936" s="9">
        <f t="shared" si="1"/>
        <v>1936</v>
      </c>
    </row>
    <row r="1937" ht="15.75" customHeight="1">
      <c r="A1937" s="116">
        <v>42905.0</v>
      </c>
      <c r="B1937" s="126" t="e">
        <v>#N/A</v>
      </c>
      <c r="C1937" s="127" t="e">
        <v>#N/A</v>
      </c>
      <c r="D1937" s="127">
        <v>3.559</v>
      </c>
      <c r="E1937" s="128" t="e">
        <v>#N/A</v>
      </c>
      <c r="F1937" s="127" t="e">
        <v>#N/A</v>
      </c>
      <c r="G1937" s="128">
        <v>4.35</v>
      </c>
      <c r="H1937" s="127" t="e">
        <v>#N/A</v>
      </c>
      <c r="I1937" s="128" t="e">
        <v>#N/A</v>
      </c>
      <c r="J1937" s="127">
        <v>4.567</v>
      </c>
      <c r="K1937" s="128" t="e">
        <v>#N/A</v>
      </c>
      <c r="L1937" s="127" t="e">
        <v>#N/A</v>
      </c>
      <c r="M1937" s="128">
        <v>4.774</v>
      </c>
      <c r="N1937" s="127" t="e">
        <v>#N/A</v>
      </c>
      <c r="O1937" s="128" t="e">
        <v>#N/A</v>
      </c>
      <c r="P1937" s="127">
        <v>4.981</v>
      </c>
      <c r="Q1937" s="128" t="e">
        <v>#N/A</v>
      </c>
      <c r="R1937" s="127" t="e">
        <v>#N/A</v>
      </c>
      <c r="S1937" s="127">
        <v>5.302</v>
      </c>
      <c r="T1937" s="127" t="e">
        <v>#N/A</v>
      </c>
      <c r="U1937" s="127" t="e">
        <v>#N/A</v>
      </c>
      <c r="V1937" s="127">
        <v>5.802</v>
      </c>
      <c r="W1937" s="127" t="e">
        <v>#N/A</v>
      </c>
      <c r="X1937" s="127" t="e">
        <v>#N/A</v>
      </c>
      <c r="Y1937" s="127">
        <v>6.542</v>
      </c>
      <c r="Z1937" s="127"/>
      <c r="AA1937" s="127"/>
      <c r="AB1937" s="127"/>
      <c r="AC1937" s="127"/>
      <c r="AD1937" s="127"/>
      <c r="AE1937" s="127"/>
      <c r="AF1937" s="9">
        <f t="shared" si="1"/>
        <v>1937</v>
      </c>
    </row>
    <row r="1938" ht="15.75" customHeight="1">
      <c r="A1938" s="116">
        <v>42902.0</v>
      </c>
      <c r="B1938" s="126" t="e">
        <v>#N/A</v>
      </c>
      <c r="C1938" s="127" t="e">
        <v>#N/A</v>
      </c>
      <c r="D1938" s="127">
        <v>3.544</v>
      </c>
      <c r="E1938" s="128" t="e">
        <v>#N/A</v>
      </c>
      <c r="F1938" s="127" t="e">
        <v>#N/A</v>
      </c>
      <c r="G1938" s="128">
        <v>4.342</v>
      </c>
      <c r="H1938" s="127" t="e">
        <v>#N/A</v>
      </c>
      <c r="I1938" s="128" t="e">
        <v>#N/A</v>
      </c>
      <c r="J1938" s="127">
        <v>4.564</v>
      </c>
      <c r="K1938" s="128" t="e">
        <v>#N/A</v>
      </c>
      <c r="L1938" s="127" t="e">
        <v>#N/A</v>
      </c>
      <c r="M1938" s="128">
        <v>4.778</v>
      </c>
      <c r="N1938" s="127" t="e">
        <v>#N/A</v>
      </c>
      <c r="O1938" s="128" t="e">
        <v>#N/A</v>
      </c>
      <c r="P1938" s="127">
        <v>4.991</v>
      </c>
      <c r="Q1938" s="128" t="e">
        <v>#N/A</v>
      </c>
      <c r="R1938" s="127" t="e">
        <v>#N/A</v>
      </c>
      <c r="S1938" s="127">
        <v>5.314</v>
      </c>
      <c r="T1938" s="127" t="e">
        <v>#N/A</v>
      </c>
      <c r="U1938" s="127" t="e">
        <v>#N/A</v>
      </c>
      <c r="V1938" s="127">
        <v>5.814</v>
      </c>
      <c r="W1938" s="127" t="e">
        <v>#N/A</v>
      </c>
      <c r="X1938" s="127" t="e">
        <v>#N/A</v>
      </c>
      <c r="Y1938" s="127">
        <v>6.583</v>
      </c>
      <c r="Z1938" s="127"/>
      <c r="AA1938" s="127"/>
      <c r="AB1938" s="127"/>
      <c r="AC1938" s="127"/>
      <c r="AD1938" s="127"/>
      <c r="AE1938" s="127"/>
      <c r="AF1938" s="9">
        <f t="shared" si="1"/>
        <v>1938</v>
      </c>
    </row>
    <row r="1939" ht="15.75" customHeight="1">
      <c r="A1939" s="116">
        <v>42901.0</v>
      </c>
      <c r="B1939" s="126" t="e">
        <v>#N/A</v>
      </c>
      <c r="C1939" s="127" t="e">
        <v>#N/A</v>
      </c>
      <c r="D1939" s="127">
        <v>3.553</v>
      </c>
      <c r="E1939" s="128" t="e">
        <v>#N/A</v>
      </c>
      <c r="F1939" s="127" t="e">
        <v>#N/A</v>
      </c>
      <c r="G1939" s="128">
        <v>4.332</v>
      </c>
      <c r="H1939" s="127" t="e">
        <v>#N/A</v>
      </c>
      <c r="I1939" s="128" t="e">
        <v>#N/A</v>
      </c>
      <c r="J1939" s="127">
        <v>4.549</v>
      </c>
      <c r="K1939" s="128" t="e">
        <v>#N/A</v>
      </c>
      <c r="L1939" s="127" t="e">
        <v>#N/A</v>
      </c>
      <c r="M1939" s="128">
        <v>4.775</v>
      </c>
      <c r="N1939" s="127" t="e">
        <v>#N/A</v>
      </c>
      <c r="O1939" s="128" t="e">
        <v>#N/A</v>
      </c>
      <c r="P1939" s="127">
        <v>5.001</v>
      </c>
      <c r="Q1939" s="128" t="e">
        <v>#N/A</v>
      </c>
      <c r="R1939" s="127" t="e">
        <v>#N/A</v>
      </c>
      <c r="S1939" s="127">
        <v>5.331</v>
      </c>
      <c r="T1939" s="127" t="e">
        <v>#N/A</v>
      </c>
      <c r="U1939" s="127" t="e">
        <v>#N/A</v>
      </c>
      <c r="V1939" s="127">
        <v>5.836</v>
      </c>
      <c r="W1939" s="127" t="e">
        <v>#N/A</v>
      </c>
      <c r="X1939" s="127" t="e">
        <v>#N/A</v>
      </c>
      <c r="Y1939" s="127">
        <v>6.597</v>
      </c>
      <c r="Z1939" s="127"/>
      <c r="AA1939" s="127"/>
      <c r="AB1939" s="127"/>
      <c r="AC1939" s="127"/>
      <c r="AD1939" s="127"/>
      <c r="AE1939" s="127"/>
      <c r="AF1939" s="9">
        <f t="shared" si="1"/>
        <v>1939</v>
      </c>
    </row>
    <row r="1940" ht="15.75" customHeight="1">
      <c r="A1940" s="116">
        <v>42900.0</v>
      </c>
      <c r="B1940" s="126" t="e">
        <v>#N/A</v>
      </c>
      <c r="C1940" s="127" t="e">
        <v>#N/A</v>
      </c>
      <c r="D1940" s="127">
        <v>3.561</v>
      </c>
      <c r="E1940" s="128" t="e">
        <v>#N/A</v>
      </c>
      <c r="F1940" s="127" t="e">
        <v>#N/A</v>
      </c>
      <c r="G1940" s="128">
        <v>4.339</v>
      </c>
      <c r="H1940" s="127" t="e">
        <v>#N/A</v>
      </c>
      <c r="I1940" s="128" t="e">
        <v>#N/A</v>
      </c>
      <c r="J1940" s="127">
        <v>4.547</v>
      </c>
      <c r="K1940" s="128" t="e">
        <v>#N/A</v>
      </c>
      <c r="L1940" s="127" t="e">
        <v>#N/A</v>
      </c>
      <c r="M1940" s="128">
        <v>4.775</v>
      </c>
      <c r="N1940" s="127" t="e">
        <v>#N/A</v>
      </c>
      <c r="O1940" s="128" t="e">
        <v>#N/A</v>
      </c>
      <c r="P1940" s="127">
        <v>5.003</v>
      </c>
      <c r="Q1940" s="128" t="e">
        <v>#N/A</v>
      </c>
      <c r="R1940" s="127" t="e">
        <v>#N/A</v>
      </c>
      <c r="S1940" s="127">
        <v>5.349</v>
      </c>
      <c r="T1940" s="127" t="e">
        <v>#N/A</v>
      </c>
      <c r="U1940" s="127" t="e">
        <v>#N/A</v>
      </c>
      <c r="V1940" s="127">
        <v>5.887</v>
      </c>
      <c r="W1940" s="127" t="e">
        <v>#N/A</v>
      </c>
      <c r="X1940" s="127" t="e">
        <v>#N/A</v>
      </c>
      <c r="Y1940" s="127">
        <v>6.625</v>
      </c>
      <c r="Z1940" s="127"/>
      <c r="AA1940" s="127"/>
      <c r="AB1940" s="127"/>
      <c r="AC1940" s="127"/>
      <c r="AD1940" s="127"/>
      <c r="AE1940" s="127"/>
      <c r="AF1940" s="9">
        <f t="shared" si="1"/>
        <v>1940</v>
      </c>
    </row>
    <row r="1941" ht="15.75" customHeight="1">
      <c r="A1941" s="116">
        <v>42899.0</v>
      </c>
      <c r="B1941" s="126" t="e">
        <v>#N/A</v>
      </c>
      <c r="C1941" s="127" t="e">
        <v>#N/A</v>
      </c>
      <c r="D1941" s="127">
        <v>3.569</v>
      </c>
      <c r="E1941" s="128" t="e">
        <v>#N/A</v>
      </c>
      <c r="F1941" s="127" t="e">
        <v>#N/A</v>
      </c>
      <c r="G1941" s="128">
        <v>4.353</v>
      </c>
      <c r="H1941" s="127" t="e">
        <v>#N/A</v>
      </c>
      <c r="I1941" s="128" t="e">
        <v>#N/A</v>
      </c>
      <c r="J1941" s="127">
        <v>4.567</v>
      </c>
      <c r="K1941" s="128" t="e">
        <v>#N/A</v>
      </c>
      <c r="L1941" s="127" t="e">
        <v>#N/A</v>
      </c>
      <c r="M1941" s="128">
        <v>4.788</v>
      </c>
      <c r="N1941" s="127" t="e">
        <v>#N/A</v>
      </c>
      <c r="O1941" s="128" t="e">
        <v>#N/A</v>
      </c>
      <c r="P1941" s="127">
        <v>5.01</v>
      </c>
      <c r="Q1941" s="128" t="e">
        <v>#N/A</v>
      </c>
      <c r="R1941" s="127" t="e">
        <v>#N/A</v>
      </c>
      <c r="S1941" s="127">
        <v>5.351</v>
      </c>
      <c r="T1941" s="127" t="e">
        <v>#N/A</v>
      </c>
      <c r="U1941" s="127" t="e">
        <v>#N/A</v>
      </c>
      <c r="V1941" s="127">
        <v>5.898</v>
      </c>
      <c r="W1941" s="127" t="e">
        <v>#N/A</v>
      </c>
      <c r="X1941" s="127" t="e">
        <v>#N/A</v>
      </c>
      <c r="Y1941" s="127">
        <v>6.657</v>
      </c>
      <c r="Z1941" s="127"/>
      <c r="AA1941" s="127"/>
      <c r="AB1941" s="127"/>
      <c r="AC1941" s="127"/>
      <c r="AD1941" s="127"/>
      <c r="AE1941" s="127"/>
      <c r="AF1941" s="9">
        <f t="shared" si="1"/>
        <v>1941</v>
      </c>
    </row>
    <row r="1942" ht="15.75" customHeight="1">
      <c r="A1942" s="116">
        <v>42898.0</v>
      </c>
      <c r="B1942" s="126" t="e">
        <v>#N/A</v>
      </c>
      <c r="C1942" s="127" t="e">
        <v>#N/A</v>
      </c>
      <c r="D1942" s="127">
        <v>3.581</v>
      </c>
      <c r="E1942" s="128" t="e">
        <v>#N/A</v>
      </c>
      <c r="F1942" s="127" t="e">
        <v>#N/A</v>
      </c>
      <c r="G1942" s="128">
        <v>4.407</v>
      </c>
      <c r="H1942" s="127" t="e">
        <v>#N/A</v>
      </c>
      <c r="I1942" s="128" t="e">
        <v>#N/A</v>
      </c>
      <c r="J1942" s="127">
        <v>4.636</v>
      </c>
      <c r="K1942" s="128" t="e">
        <v>#N/A</v>
      </c>
      <c r="L1942" s="127" t="e">
        <v>#N/A</v>
      </c>
      <c r="M1942" s="128">
        <v>4.833</v>
      </c>
      <c r="N1942" s="127" t="e">
        <v>#N/A</v>
      </c>
      <c r="O1942" s="128" t="e">
        <v>#N/A</v>
      </c>
      <c r="P1942" s="127">
        <v>5.03</v>
      </c>
      <c r="Q1942" s="128" t="e">
        <v>#N/A</v>
      </c>
      <c r="R1942" s="127" t="e">
        <v>#N/A</v>
      </c>
      <c r="S1942" s="127">
        <v>5.362</v>
      </c>
      <c r="T1942" s="127" t="e">
        <v>#N/A</v>
      </c>
      <c r="U1942" s="127" t="e">
        <v>#N/A</v>
      </c>
      <c r="V1942" s="127">
        <v>5.897</v>
      </c>
      <c r="W1942" s="127" t="e">
        <v>#N/A</v>
      </c>
      <c r="X1942" s="127" t="e">
        <v>#N/A</v>
      </c>
      <c r="Y1942" s="127">
        <v>6.636</v>
      </c>
      <c r="Z1942" s="127"/>
      <c r="AA1942" s="127"/>
      <c r="AB1942" s="127"/>
      <c r="AC1942" s="127"/>
      <c r="AD1942" s="127"/>
      <c r="AE1942" s="127"/>
      <c r="AF1942" s="9">
        <f t="shared" si="1"/>
        <v>1942</v>
      </c>
    </row>
    <row r="1943" ht="15.75" customHeight="1">
      <c r="A1943" s="116">
        <v>42895.0</v>
      </c>
      <c r="B1943" s="126" t="e">
        <v>#N/A</v>
      </c>
      <c r="C1943" s="127" t="e">
        <v>#N/A</v>
      </c>
      <c r="D1943" s="127">
        <v>3.585</v>
      </c>
      <c r="E1943" s="128" t="e">
        <v>#N/A</v>
      </c>
      <c r="F1943" s="127" t="e">
        <v>#N/A</v>
      </c>
      <c r="G1943" s="128">
        <v>4.408</v>
      </c>
      <c r="H1943" s="127" t="e">
        <v>#N/A</v>
      </c>
      <c r="I1943" s="128" t="e">
        <v>#N/A</v>
      </c>
      <c r="J1943" s="127">
        <v>4.641</v>
      </c>
      <c r="K1943" s="128" t="e">
        <v>#N/A</v>
      </c>
      <c r="L1943" s="127" t="e">
        <v>#N/A</v>
      </c>
      <c r="M1943" s="128">
        <v>4.843</v>
      </c>
      <c r="N1943" s="127" t="e">
        <v>#N/A</v>
      </c>
      <c r="O1943" s="128" t="e">
        <v>#N/A</v>
      </c>
      <c r="P1943" s="127">
        <v>5.045</v>
      </c>
      <c r="Q1943" s="128" t="e">
        <v>#N/A</v>
      </c>
      <c r="R1943" s="127" t="e">
        <v>#N/A</v>
      </c>
      <c r="S1943" s="127">
        <v>5.349</v>
      </c>
      <c r="T1943" s="127" t="e">
        <v>#N/A</v>
      </c>
      <c r="U1943" s="127" t="e">
        <v>#N/A</v>
      </c>
      <c r="V1943" s="127">
        <v>5.878</v>
      </c>
      <c r="W1943" s="127" t="e">
        <v>#N/A</v>
      </c>
      <c r="X1943" s="127" t="e">
        <v>#N/A</v>
      </c>
      <c r="Y1943" s="127">
        <v>6.648</v>
      </c>
      <c r="Z1943" s="127"/>
      <c r="AA1943" s="127"/>
      <c r="AB1943" s="127"/>
      <c r="AC1943" s="127"/>
      <c r="AD1943" s="127"/>
      <c r="AE1943" s="127"/>
      <c r="AF1943" s="9">
        <f t="shared" si="1"/>
        <v>1943</v>
      </c>
    </row>
    <row r="1944" ht="15.75" customHeight="1">
      <c r="A1944" s="116">
        <v>42894.0</v>
      </c>
      <c r="B1944" s="126" t="e">
        <v>#N/A</v>
      </c>
      <c r="C1944" s="127" t="e">
        <v>#N/A</v>
      </c>
      <c r="D1944" s="127">
        <v>3.608</v>
      </c>
      <c r="E1944" s="128" t="e">
        <v>#N/A</v>
      </c>
      <c r="F1944" s="127" t="e">
        <v>#N/A</v>
      </c>
      <c r="G1944" s="128">
        <v>4.436</v>
      </c>
      <c r="H1944" s="127" t="e">
        <v>#N/A</v>
      </c>
      <c r="I1944" s="128" t="e">
        <v>#N/A</v>
      </c>
      <c r="J1944" s="127">
        <v>4.664</v>
      </c>
      <c r="K1944" s="128" t="e">
        <v>#N/A</v>
      </c>
      <c r="L1944" s="127" t="e">
        <v>#N/A</v>
      </c>
      <c r="M1944" s="128">
        <v>4.857</v>
      </c>
      <c r="N1944" s="127" t="e">
        <v>#N/A</v>
      </c>
      <c r="O1944" s="128" t="e">
        <v>#N/A</v>
      </c>
      <c r="P1944" s="127">
        <v>5.05</v>
      </c>
      <c r="Q1944" s="128" t="e">
        <v>#N/A</v>
      </c>
      <c r="R1944" s="127" t="e">
        <v>#N/A</v>
      </c>
      <c r="S1944" s="127">
        <v>5.354</v>
      </c>
      <c r="T1944" s="127" t="e">
        <v>#N/A</v>
      </c>
      <c r="U1944" s="127" t="e">
        <v>#N/A</v>
      </c>
      <c r="V1944" s="127">
        <v>5.883</v>
      </c>
      <c r="W1944" s="127" t="e">
        <v>#N/A</v>
      </c>
      <c r="X1944" s="127" t="e">
        <v>#N/A</v>
      </c>
      <c r="Y1944" s="127">
        <v>6.642</v>
      </c>
      <c r="Z1944" s="127"/>
      <c r="AA1944" s="127"/>
      <c r="AB1944" s="127"/>
      <c r="AC1944" s="127"/>
      <c r="AD1944" s="127"/>
      <c r="AE1944" s="127"/>
      <c r="AF1944" s="9">
        <f t="shared" si="1"/>
        <v>1944</v>
      </c>
    </row>
    <row r="1945" ht="15.75" customHeight="1">
      <c r="A1945" s="116">
        <v>42893.0</v>
      </c>
      <c r="B1945" s="126" t="e">
        <v>#N/A</v>
      </c>
      <c r="C1945" s="127" t="e">
        <v>#N/A</v>
      </c>
      <c r="D1945" s="127">
        <v>3.636</v>
      </c>
      <c r="E1945" s="128" t="e">
        <v>#N/A</v>
      </c>
      <c r="F1945" s="127" t="e">
        <v>#N/A</v>
      </c>
      <c r="G1945" s="128">
        <v>4.452</v>
      </c>
      <c r="H1945" s="127" t="e">
        <v>#N/A</v>
      </c>
      <c r="I1945" s="128" t="e">
        <v>#N/A</v>
      </c>
      <c r="J1945" s="127">
        <v>4.689</v>
      </c>
      <c r="K1945" s="128" t="e">
        <v>#N/A</v>
      </c>
      <c r="L1945" s="127" t="e">
        <v>#N/A</v>
      </c>
      <c r="M1945" s="128">
        <v>4.875</v>
      </c>
      <c r="N1945" s="127" t="e">
        <v>#N/A</v>
      </c>
      <c r="O1945" s="128" t="e">
        <v>#N/A</v>
      </c>
      <c r="P1945" s="127">
        <v>5.061</v>
      </c>
      <c r="Q1945" s="128" t="e">
        <v>#N/A</v>
      </c>
      <c r="R1945" s="127" t="e">
        <v>#N/A</v>
      </c>
      <c r="S1945" s="127">
        <v>5.37</v>
      </c>
      <c r="T1945" s="127" t="e">
        <v>#N/A</v>
      </c>
      <c r="U1945" s="127" t="e">
        <v>#N/A</v>
      </c>
      <c r="V1945" s="127">
        <v>5.902</v>
      </c>
      <c r="W1945" s="127" t="e">
        <v>#N/A</v>
      </c>
      <c r="X1945" s="127" t="e">
        <v>#N/A</v>
      </c>
      <c r="Y1945" s="127">
        <v>6.651</v>
      </c>
      <c r="Z1945" s="127"/>
      <c r="AA1945" s="127"/>
      <c r="AB1945" s="127"/>
      <c r="AC1945" s="127"/>
      <c r="AD1945" s="127"/>
      <c r="AE1945" s="127"/>
      <c r="AF1945" s="9">
        <f t="shared" si="1"/>
        <v>1945</v>
      </c>
    </row>
    <row r="1946" ht="15.75" customHeight="1">
      <c r="A1946" s="116">
        <v>42892.0</v>
      </c>
      <c r="B1946" s="126" t="e">
        <v>#N/A</v>
      </c>
      <c r="C1946" s="127" t="e">
        <v>#N/A</v>
      </c>
      <c r="D1946" s="127">
        <v>3.678</v>
      </c>
      <c r="E1946" s="128" t="e">
        <v>#N/A</v>
      </c>
      <c r="F1946" s="127" t="e">
        <v>#N/A</v>
      </c>
      <c r="G1946" s="128">
        <v>4.519</v>
      </c>
      <c r="H1946" s="127" t="e">
        <v>#N/A</v>
      </c>
      <c r="I1946" s="128" t="e">
        <v>#N/A</v>
      </c>
      <c r="J1946" s="127">
        <v>4.709</v>
      </c>
      <c r="K1946" s="128" t="e">
        <v>#N/A</v>
      </c>
      <c r="L1946" s="127" t="e">
        <v>#N/A</v>
      </c>
      <c r="M1946" s="128">
        <v>4.888</v>
      </c>
      <c r="N1946" s="127" t="e">
        <v>#N/A</v>
      </c>
      <c r="O1946" s="128" t="e">
        <v>#N/A</v>
      </c>
      <c r="P1946" s="127">
        <v>5.067</v>
      </c>
      <c r="Q1946" s="128" t="e">
        <v>#N/A</v>
      </c>
      <c r="R1946" s="127" t="e">
        <v>#N/A</v>
      </c>
      <c r="S1946" s="127">
        <v>5.37</v>
      </c>
      <c r="T1946" s="127" t="e">
        <v>#N/A</v>
      </c>
      <c r="U1946" s="127" t="e">
        <v>#N/A</v>
      </c>
      <c r="V1946" s="127">
        <v>5.904</v>
      </c>
      <c r="W1946" s="127" t="e">
        <v>#N/A</v>
      </c>
      <c r="X1946" s="127" t="e">
        <v>#N/A</v>
      </c>
      <c r="Y1946" s="127">
        <v>6.653</v>
      </c>
      <c r="Z1946" s="127"/>
      <c r="AA1946" s="127"/>
      <c r="AB1946" s="127"/>
      <c r="AC1946" s="127"/>
      <c r="AD1946" s="127"/>
      <c r="AE1946" s="127"/>
      <c r="AF1946" s="9">
        <f t="shared" si="1"/>
        <v>1946</v>
      </c>
    </row>
    <row r="1947" ht="15.75" customHeight="1">
      <c r="A1947" s="116">
        <v>42891.0</v>
      </c>
      <c r="B1947" s="126" t="e">
        <v>#N/A</v>
      </c>
      <c r="C1947" s="127" t="e">
        <v>#N/A</v>
      </c>
      <c r="D1947" s="127">
        <v>3.687</v>
      </c>
      <c r="E1947" s="128" t="e">
        <v>#N/A</v>
      </c>
      <c r="F1947" s="127" t="e">
        <v>#N/A</v>
      </c>
      <c r="G1947" s="128">
        <v>4.545</v>
      </c>
      <c r="H1947" s="127" t="e">
        <v>#N/A</v>
      </c>
      <c r="I1947" s="128" t="e">
        <v>#N/A</v>
      </c>
      <c r="J1947" s="127">
        <v>4.728</v>
      </c>
      <c r="K1947" s="128" t="e">
        <v>#N/A</v>
      </c>
      <c r="L1947" s="127" t="e">
        <v>#N/A</v>
      </c>
      <c r="M1947" s="128">
        <v>4.898</v>
      </c>
      <c r="N1947" s="127" t="e">
        <v>#N/A</v>
      </c>
      <c r="O1947" s="128" t="e">
        <v>#N/A</v>
      </c>
      <c r="P1947" s="127">
        <v>5.068</v>
      </c>
      <c r="Q1947" s="128" t="e">
        <v>#N/A</v>
      </c>
      <c r="R1947" s="127" t="e">
        <v>#N/A</v>
      </c>
      <c r="S1947" s="127">
        <v>5.367</v>
      </c>
      <c r="T1947" s="127" t="e">
        <v>#N/A</v>
      </c>
      <c r="U1947" s="127" t="e">
        <v>#N/A</v>
      </c>
      <c r="V1947" s="127">
        <v>5.905</v>
      </c>
      <c r="W1947" s="127" t="e">
        <v>#N/A</v>
      </c>
      <c r="X1947" s="127" t="e">
        <v>#N/A</v>
      </c>
      <c r="Y1947" s="127">
        <v>6.673</v>
      </c>
      <c r="Z1947" s="127"/>
      <c r="AA1947" s="127"/>
      <c r="AB1947" s="127"/>
      <c r="AC1947" s="127"/>
      <c r="AD1947" s="127"/>
      <c r="AE1947" s="127"/>
      <c r="AF1947" s="9">
        <f t="shared" si="1"/>
        <v>1947</v>
      </c>
    </row>
    <row r="1948" ht="15.75" customHeight="1">
      <c r="A1948" s="116">
        <v>42888.0</v>
      </c>
      <c r="B1948" s="126" t="e">
        <v>#N/A</v>
      </c>
      <c r="C1948" s="127" t="e">
        <v>#N/A</v>
      </c>
      <c r="D1948" s="127">
        <v>3.744</v>
      </c>
      <c r="E1948" s="128" t="e">
        <v>#N/A</v>
      </c>
      <c r="F1948" s="127" t="e">
        <v>#N/A</v>
      </c>
      <c r="G1948" s="128">
        <v>4.548</v>
      </c>
      <c r="H1948" s="127" t="e">
        <v>#N/A</v>
      </c>
      <c r="I1948" s="128" t="e">
        <v>#N/A</v>
      </c>
      <c r="J1948" s="127">
        <v>4.739</v>
      </c>
      <c r="K1948" s="128" t="e">
        <v>#N/A</v>
      </c>
      <c r="L1948" s="127" t="e">
        <v>#N/A</v>
      </c>
      <c r="M1948" s="128">
        <v>4.902</v>
      </c>
      <c r="N1948" s="127" t="e">
        <v>#N/A</v>
      </c>
      <c r="O1948" s="128" t="e">
        <v>#N/A</v>
      </c>
      <c r="P1948" s="127">
        <v>5.066</v>
      </c>
      <c r="Q1948" s="128" t="e">
        <v>#N/A</v>
      </c>
      <c r="R1948" s="127" t="e">
        <v>#N/A</v>
      </c>
      <c r="S1948" s="127">
        <v>5.361</v>
      </c>
      <c r="T1948" s="127" t="e">
        <v>#N/A</v>
      </c>
      <c r="U1948" s="127" t="e">
        <v>#N/A</v>
      </c>
      <c r="V1948" s="127">
        <v>5.908</v>
      </c>
      <c r="W1948" s="127" t="e">
        <v>#N/A</v>
      </c>
      <c r="X1948" s="127" t="e">
        <v>#N/A</v>
      </c>
      <c r="Y1948" s="127">
        <v>6.656</v>
      </c>
      <c r="Z1948" s="127"/>
      <c r="AA1948" s="127"/>
      <c r="AB1948" s="127"/>
      <c r="AC1948" s="127"/>
      <c r="AD1948" s="127"/>
      <c r="AE1948" s="127"/>
      <c r="AF1948" s="9">
        <f t="shared" si="1"/>
        <v>1948</v>
      </c>
    </row>
    <row r="1949" ht="15.75" customHeight="1">
      <c r="A1949" s="116">
        <v>42887.0</v>
      </c>
      <c r="B1949" s="126" t="e">
        <v>#N/A</v>
      </c>
      <c r="C1949" s="127" t="e">
        <v>#N/A</v>
      </c>
      <c r="D1949" s="127">
        <v>3.728</v>
      </c>
      <c r="E1949" s="128" t="e">
        <v>#N/A</v>
      </c>
      <c r="F1949" s="127" t="e">
        <v>#N/A</v>
      </c>
      <c r="G1949" s="128">
        <v>4.577</v>
      </c>
      <c r="H1949" s="127" t="e">
        <v>#N/A</v>
      </c>
      <c r="I1949" s="128" t="e">
        <v>#N/A</v>
      </c>
      <c r="J1949" s="127">
        <v>4.757</v>
      </c>
      <c r="K1949" s="128" t="e">
        <v>#N/A</v>
      </c>
      <c r="L1949" s="127" t="e">
        <v>#N/A</v>
      </c>
      <c r="M1949" s="128">
        <v>4.909</v>
      </c>
      <c r="N1949" s="127" t="e">
        <v>#N/A</v>
      </c>
      <c r="O1949" s="128" t="e">
        <v>#N/A</v>
      </c>
      <c r="P1949" s="127">
        <v>5.061</v>
      </c>
      <c r="Q1949" s="128" t="e">
        <v>#N/A</v>
      </c>
      <c r="R1949" s="127" t="e">
        <v>#N/A</v>
      </c>
      <c r="S1949" s="127">
        <v>5.361</v>
      </c>
      <c r="T1949" s="127" t="e">
        <v>#N/A</v>
      </c>
      <c r="U1949" s="127" t="e">
        <v>#N/A</v>
      </c>
      <c r="V1949" s="127">
        <v>5.919</v>
      </c>
      <c r="W1949" s="127" t="e">
        <v>#N/A</v>
      </c>
      <c r="X1949" s="127" t="e">
        <v>#N/A</v>
      </c>
      <c r="Y1949" s="127">
        <v>6.667</v>
      </c>
      <c r="Z1949" s="127"/>
      <c r="AA1949" s="127"/>
      <c r="AB1949" s="127"/>
      <c r="AC1949" s="127"/>
      <c r="AD1949" s="127"/>
      <c r="AE1949" s="127"/>
      <c r="AF1949" s="9">
        <f t="shared" si="1"/>
        <v>1949</v>
      </c>
    </row>
    <row r="1950" ht="15.75" customHeight="1">
      <c r="A1950" s="116">
        <v>42886.0</v>
      </c>
      <c r="B1950" s="126" t="e">
        <v>#N/A</v>
      </c>
      <c r="C1950" s="127" t="e">
        <v>#N/A</v>
      </c>
      <c r="D1950" s="127">
        <v>3.703</v>
      </c>
      <c r="E1950" s="128" t="e">
        <v>#N/A</v>
      </c>
      <c r="F1950" s="127" t="e">
        <v>#N/A</v>
      </c>
      <c r="G1950" s="128">
        <v>4.554</v>
      </c>
      <c r="H1950" s="127" t="e">
        <v>#N/A</v>
      </c>
      <c r="I1950" s="128" t="e">
        <v>#N/A</v>
      </c>
      <c r="J1950" s="127">
        <v>4.724</v>
      </c>
      <c r="K1950" s="128" t="e">
        <v>#N/A</v>
      </c>
      <c r="L1950" s="127" t="e">
        <v>#N/A</v>
      </c>
      <c r="M1950" s="128">
        <v>4.873</v>
      </c>
      <c r="N1950" s="127" t="e">
        <v>#N/A</v>
      </c>
      <c r="O1950" s="128" t="e">
        <v>#N/A</v>
      </c>
      <c r="P1950" s="127">
        <v>5.022</v>
      </c>
      <c r="Q1950" s="128" t="e">
        <v>#N/A</v>
      </c>
      <c r="R1950" s="127" t="e">
        <v>#N/A</v>
      </c>
      <c r="S1950" s="127">
        <v>5.352</v>
      </c>
      <c r="T1950" s="127" t="e">
        <v>#N/A</v>
      </c>
      <c r="U1950" s="127" t="e">
        <v>#N/A</v>
      </c>
      <c r="V1950" s="127">
        <v>5.897</v>
      </c>
      <c r="W1950" s="127" t="e">
        <v>#N/A</v>
      </c>
      <c r="X1950" s="127" t="e">
        <v>#N/A</v>
      </c>
      <c r="Y1950" s="127">
        <v>6.644</v>
      </c>
      <c r="Z1950" s="127"/>
      <c r="AA1950" s="127"/>
      <c r="AB1950" s="127"/>
      <c r="AC1950" s="127"/>
      <c r="AD1950" s="127"/>
      <c r="AE1950" s="127"/>
      <c r="AF1950" s="9">
        <f t="shared" si="1"/>
        <v>1950</v>
      </c>
    </row>
    <row r="1951" ht="15.75" customHeight="1">
      <c r="A1951" s="116">
        <v>42885.0</v>
      </c>
      <c r="B1951" s="126" t="e">
        <v>#N/A</v>
      </c>
      <c r="C1951" s="127" t="e">
        <v>#N/A</v>
      </c>
      <c r="D1951" s="127">
        <v>3.534</v>
      </c>
      <c r="E1951" s="128" t="e">
        <v>#N/A</v>
      </c>
      <c r="F1951" s="127" t="e">
        <v>#N/A</v>
      </c>
      <c r="G1951" s="128">
        <v>4.51</v>
      </c>
      <c r="H1951" s="127" t="e">
        <v>#N/A</v>
      </c>
      <c r="I1951" s="128" t="e">
        <v>#N/A</v>
      </c>
      <c r="J1951" s="127">
        <v>4.698</v>
      </c>
      <c r="K1951" s="128" t="e">
        <v>#N/A</v>
      </c>
      <c r="L1951" s="127" t="e">
        <v>#N/A</v>
      </c>
      <c r="M1951" s="128">
        <v>4.862</v>
      </c>
      <c r="N1951" s="127" t="e">
        <v>#N/A</v>
      </c>
      <c r="O1951" s="128" t="e">
        <v>#N/A</v>
      </c>
      <c r="P1951" s="127">
        <v>5.027</v>
      </c>
      <c r="Q1951" s="128" t="e">
        <v>#N/A</v>
      </c>
      <c r="R1951" s="127" t="e">
        <v>#N/A</v>
      </c>
      <c r="S1951" s="127">
        <v>5.361</v>
      </c>
      <c r="T1951" s="127" t="e">
        <v>#N/A</v>
      </c>
      <c r="U1951" s="127" t="e">
        <v>#N/A</v>
      </c>
      <c r="V1951" s="127">
        <v>5.911</v>
      </c>
      <c r="W1951" s="127" t="e">
        <v>#N/A</v>
      </c>
      <c r="X1951" s="127" t="e">
        <v>#N/A</v>
      </c>
      <c r="Y1951" s="127">
        <v>6.674</v>
      </c>
      <c r="Z1951" s="127"/>
      <c r="AA1951" s="127"/>
      <c r="AB1951" s="127"/>
      <c r="AC1951" s="127"/>
      <c r="AD1951" s="127"/>
      <c r="AE1951" s="127"/>
      <c r="AF1951" s="9">
        <f t="shared" si="1"/>
        <v>1951</v>
      </c>
    </row>
    <row r="1952" ht="15.75" customHeight="1">
      <c r="A1952" s="116">
        <v>42884.0</v>
      </c>
      <c r="B1952" s="126" t="e">
        <v>#N/A</v>
      </c>
      <c r="C1952" s="127" t="e">
        <v>#N/A</v>
      </c>
      <c r="D1952" s="127">
        <v>3.441</v>
      </c>
      <c r="E1952" s="128" t="e">
        <v>#N/A</v>
      </c>
      <c r="F1952" s="127" t="e">
        <v>#N/A</v>
      </c>
      <c r="G1952" s="128">
        <v>4.489</v>
      </c>
      <c r="H1952" s="127" t="e">
        <v>#N/A</v>
      </c>
      <c r="I1952" s="128" t="e">
        <v>#N/A</v>
      </c>
      <c r="J1952" s="127">
        <v>4.676</v>
      </c>
      <c r="K1952" s="128" t="e">
        <v>#N/A</v>
      </c>
      <c r="L1952" s="127" t="e">
        <v>#N/A</v>
      </c>
      <c r="M1952" s="128">
        <v>4.847</v>
      </c>
      <c r="N1952" s="127" t="e">
        <v>#N/A</v>
      </c>
      <c r="O1952" s="128" t="e">
        <v>#N/A</v>
      </c>
      <c r="P1952" s="127">
        <v>5.018</v>
      </c>
      <c r="Q1952" s="128" t="e">
        <v>#N/A</v>
      </c>
      <c r="R1952" s="127" t="e">
        <v>#N/A</v>
      </c>
      <c r="S1952" s="127">
        <v>5.358</v>
      </c>
      <c r="T1952" s="127" t="e">
        <v>#N/A</v>
      </c>
      <c r="U1952" s="127" t="e">
        <v>#N/A</v>
      </c>
      <c r="V1952" s="127">
        <v>5.911</v>
      </c>
      <c r="W1952" s="127" t="e">
        <v>#N/A</v>
      </c>
      <c r="X1952" s="127" t="e">
        <v>#N/A</v>
      </c>
      <c r="Y1952" s="127">
        <v>6.674</v>
      </c>
      <c r="Z1952" s="127"/>
      <c r="AA1952" s="127"/>
      <c r="AB1952" s="127"/>
      <c r="AC1952" s="127"/>
      <c r="AD1952" s="127"/>
      <c r="AE1952" s="127"/>
      <c r="AF1952" s="9">
        <f t="shared" si="1"/>
        <v>1952</v>
      </c>
    </row>
    <row r="1953" ht="15.75" customHeight="1">
      <c r="A1953" s="116">
        <v>42881.0</v>
      </c>
      <c r="B1953" s="126" t="e">
        <v>#N/A</v>
      </c>
      <c r="C1953" s="127" t="e">
        <v>#N/A</v>
      </c>
      <c r="D1953" s="127">
        <v>3.593</v>
      </c>
      <c r="E1953" s="128" t="e">
        <v>#N/A</v>
      </c>
      <c r="F1953" s="127" t="e">
        <v>#N/A</v>
      </c>
      <c r="G1953" s="128">
        <v>4.479</v>
      </c>
      <c r="H1953" s="127" t="e">
        <v>#N/A</v>
      </c>
      <c r="I1953" s="128" t="e">
        <v>#N/A</v>
      </c>
      <c r="J1953" s="127">
        <v>4.669</v>
      </c>
      <c r="K1953" s="128" t="e">
        <v>#N/A</v>
      </c>
      <c r="L1953" s="127" t="e">
        <v>#N/A</v>
      </c>
      <c r="M1953" s="128">
        <v>4.85</v>
      </c>
      <c r="N1953" s="127" t="e">
        <v>#N/A</v>
      </c>
      <c r="O1953" s="128" t="e">
        <v>#N/A</v>
      </c>
      <c r="P1953" s="127">
        <v>5.031</v>
      </c>
      <c r="Q1953" s="128" t="e">
        <v>#N/A</v>
      </c>
      <c r="R1953" s="127" t="e">
        <v>#N/A</v>
      </c>
      <c r="S1953" s="127">
        <v>5.359</v>
      </c>
      <c r="T1953" s="127" t="e">
        <v>#N/A</v>
      </c>
      <c r="U1953" s="127" t="e">
        <v>#N/A</v>
      </c>
      <c r="V1953" s="127">
        <v>5.914</v>
      </c>
      <c r="W1953" s="127" t="e">
        <v>#N/A</v>
      </c>
      <c r="X1953" s="127" t="e">
        <v>#N/A</v>
      </c>
      <c r="Y1953" s="127">
        <v>6.661</v>
      </c>
      <c r="Z1953" s="127"/>
      <c r="AA1953" s="127"/>
      <c r="AB1953" s="127"/>
      <c r="AC1953" s="127"/>
      <c r="AD1953" s="127"/>
      <c r="AE1953" s="127"/>
      <c r="AF1953" s="9">
        <f t="shared" si="1"/>
        <v>1953</v>
      </c>
    </row>
    <row r="1954" ht="15.75" customHeight="1">
      <c r="A1954" s="116">
        <v>42880.0</v>
      </c>
      <c r="B1954" s="126" t="e">
        <v>#N/A</v>
      </c>
      <c r="C1954" s="127" t="e">
        <v>#N/A</v>
      </c>
      <c r="D1954" s="127">
        <v>3.639</v>
      </c>
      <c r="E1954" s="128" t="e">
        <v>#N/A</v>
      </c>
      <c r="F1954" s="127" t="e">
        <v>#N/A</v>
      </c>
      <c r="G1954" s="128">
        <v>4.524</v>
      </c>
      <c r="H1954" s="127" t="e">
        <v>#N/A</v>
      </c>
      <c r="I1954" s="128" t="e">
        <v>#N/A</v>
      </c>
      <c r="J1954" s="127">
        <v>4.707</v>
      </c>
      <c r="K1954" s="128" t="e">
        <v>#N/A</v>
      </c>
      <c r="L1954" s="127" t="e">
        <v>#N/A</v>
      </c>
      <c r="M1954" s="128">
        <v>4.862</v>
      </c>
      <c r="N1954" s="127" t="e">
        <v>#N/A</v>
      </c>
      <c r="O1954" s="128" t="e">
        <v>#N/A</v>
      </c>
      <c r="P1954" s="127">
        <v>5.016</v>
      </c>
      <c r="Q1954" s="128" t="e">
        <v>#N/A</v>
      </c>
      <c r="R1954" s="127" t="e">
        <v>#N/A</v>
      </c>
      <c r="S1954" s="127">
        <v>5.372</v>
      </c>
      <c r="T1954" s="127" t="e">
        <v>#N/A</v>
      </c>
      <c r="U1954" s="127" t="e">
        <v>#N/A</v>
      </c>
      <c r="V1954" s="127">
        <v>5.928</v>
      </c>
      <c r="W1954" s="127" t="e">
        <v>#N/A</v>
      </c>
      <c r="X1954" s="127" t="e">
        <v>#N/A</v>
      </c>
      <c r="Y1954" s="127">
        <v>6.667</v>
      </c>
      <c r="Z1954" s="127"/>
      <c r="AA1954" s="127"/>
      <c r="AB1954" s="127"/>
      <c r="AC1954" s="127"/>
      <c r="AD1954" s="127"/>
      <c r="AE1954" s="127"/>
      <c r="AF1954" s="9">
        <f t="shared" si="1"/>
        <v>1954</v>
      </c>
    </row>
    <row r="1955" ht="15.75" customHeight="1">
      <c r="A1955" s="116">
        <v>42879.0</v>
      </c>
      <c r="B1955" s="126" t="e">
        <v>#N/A</v>
      </c>
      <c r="C1955" s="127" t="e">
        <v>#N/A</v>
      </c>
      <c r="D1955" s="127">
        <v>3.836</v>
      </c>
      <c r="E1955" s="128" t="e">
        <v>#N/A</v>
      </c>
      <c r="F1955" s="127" t="e">
        <v>#N/A</v>
      </c>
      <c r="G1955" s="128">
        <v>4.546</v>
      </c>
      <c r="H1955" s="127" t="e">
        <v>#N/A</v>
      </c>
      <c r="I1955" s="128" t="e">
        <v>#N/A</v>
      </c>
      <c r="J1955" s="127">
        <v>4.698</v>
      </c>
      <c r="K1955" s="128" t="e">
        <v>#N/A</v>
      </c>
      <c r="L1955" s="127" t="e">
        <v>#N/A</v>
      </c>
      <c r="M1955" s="128">
        <v>4.869</v>
      </c>
      <c r="N1955" s="127" t="e">
        <v>#N/A</v>
      </c>
      <c r="O1955" s="128" t="e">
        <v>#N/A</v>
      </c>
      <c r="P1955" s="127">
        <v>5.039</v>
      </c>
      <c r="Q1955" s="128" t="e">
        <v>#N/A</v>
      </c>
      <c r="R1955" s="127" t="e">
        <v>#N/A</v>
      </c>
      <c r="S1955" s="127">
        <v>5.426</v>
      </c>
      <c r="T1955" s="127" t="e">
        <v>#N/A</v>
      </c>
      <c r="U1955" s="127" t="e">
        <v>#N/A</v>
      </c>
      <c r="V1955" s="127">
        <v>5.941</v>
      </c>
      <c r="W1955" s="127" t="e">
        <v>#N/A</v>
      </c>
      <c r="X1955" s="127" t="e">
        <v>#N/A</v>
      </c>
      <c r="Y1955" s="127">
        <v>6.698</v>
      </c>
      <c r="Z1955" s="127"/>
      <c r="AA1955" s="127"/>
      <c r="AB1955" s="127"/>
      <c r="AC1955" s="127"/>
      <c r="AD1955" s="127"/>
      <c r="AE1955" s="127"/>
      <c r="AF1955" s="9">
        <f t="shared" si="1"/>
        <v>1955</v>
      </c>
    </row>
    <row r="1956" ht="15.75" customHeight="1">
      <c r="A1956" s="116">
        <v>42878.0</v>
      </c>
      <c r="B1956" s="126" t="e">
        <v>#N/A</v>
      </c>
      <c r="C1956" s="127" t="e">
        <v>#N/A</v>
      </c>
      <c r="D1956" s="127">
        <v>4.013</v>
      </c>
      <c r="E1956" s="128" t="e">
        <v>#N/A</v>
      </c>
      <c r="F1956" s="127" t="e">
        <v>#N/A</v>
      </c>
      <c r="G1956" s="128">
        <v>4.705</v>
      </c>
      <c r="H1956" s="127" t="e">
        <v>#N/A</v>
      </c>
      <c r="I1956" s="128" t="e">
        <v>#N/A</v>
      </c>
      <c r="J1956" s="127">
        <v>4.831</v>
      </c>
      <c r="K1956" s="128" t="e">
        <v>#N/A</v>
      </c>
      <c r="L1956" s="127" t="e">
        <v>#N/A</v>
      </c>
      <c r="M1956" s="128">
        <v>4.978</v>
      </c>
      <c r="N1956" s="127" t="e">
        <v>#N/A</v>
      </c>
      <c r="O1956" s="128" t="e">
        <v>#N/A</v>
      </c>
      <c r="P1956" s="127">
        <v>5.126</v>
      </c>
      <c r="Q1956" s="128" t="e">
        <v>#N/A</v>
      </c>
      <c r="R1956" s="127" t="e">
        <v>#N/A</v>
      </c>
      <c r="S1956" s="127">
        <v>5.452</v>
      </c>
      <c r="T1956" s="127" t="e">
        <v>#N/A</v>
      </c>
      <c r="U1956" s="127" t="e">
        <v>#N/A</v>
      </c>
      <c r="V1956" s="127">
        <v>5.974</v>
      </c>
      <c r="W1956" s="127" t="e">
        <v>#N/A</v>
      </c>
      <c r="X1956" s="127" t="e">
        <v>#N/A</v>
      </c>
      <c r="Y1956" s="127">
        <v>6.732</v>
      </c>
      <c r="Z1956" s="127"/>
      <c r="AA1956" s="127"/>
      <c r="AB1956" s="127"/>
      <c r="AC1956" s="127"/>
      <c r="AD1956" s="127"/>
      <c r="AE1956" s="127"/>
      <c r="AF1956" s="9">
        <f t="shared" si="1"/>
        <v>1956</v>
      </c>
    </row>
    <row r="1957" ht="15.75" customHeight="1">
      <c r="A1957" s="116">
        <v>42877.0</v>
      </c>
      <c r="B1957" s="126" t="e">
        <v>#N/A</v>
      </c>
      <c r="C1957" s="127" t="e">
        <v>#N/A</v>
      </c>
      <c r="D1957" s="127">
        <v>4.023</v>
      </c>
      <c r="E1957" s="128" t="e">
        <v>#N/A</v>
      </c>
      <c r="F1957" s="127" t="e">
        <v>#N/A</v>
      </c>
      <c r="G1957" s="128">
        <v>4.707</v>
      </c>
      <c r="H1957" s="127" t="e">
        <v>#N/A</v>
      </c>
      <c r="I1957" s="128" t="e">
        <v>#N/A</v>
      </c>
      <c r="J1957" s="127">
        <v>4.834</v>
      </c>
      <c r="K1957" s="128" t="e">
        <v>#N/A</v>
      </c>
      <c r="L1957" s="127" t="e">
        <v>#N/A</v>
      </c>
      <c r="M1957" s="128">
        <v>4.983</v>
      </c>
      <c r="N1957" s="127" t="e">
        <v>#N/A</v>
      </c>
      <c r="O1957" s="128" t="e">
        <v>#N/A</v>
      </c>
      <c r="P1957" s="127">
        <v>5.132</v>
      </c>
      <c r="Q1957" s="128" t="e">
        <v>#N/A</v>
      </c>
      <c r="R1957" s="127" t="e">
        <v>#N/A</v>
      </c>
      <c r="S1957" s="127">
        <v>5.452</v>
      </c>
      <c r="T1957" s="127" t="e">
        <v>#N/A</v>
      </c>
      <c r="U1957" s="127" t="e">
        <v>#N/A</v>
      </c>
      <c r="V1957" s="127">
        <v>5.965</v>
      </c>
      <c r="W1957" s="127" t="e">
        <v>#N/A</v>
      </c>
      <c r="X1957" s="127" t="e">
        <v>#N/A</v>
      </c>
      <c r="Y1957" s="127">
        <v>6.734</v>
      </c>
      <c r="Z1957" s="127"/>
      <c r="AA1957" s="127"/>
      <c r="AB1957" s="127"/>
      <c r="AC1957" s="127"/>
      <c r="AD1957" s="127"/>
      <c r="AE1957" s="127"/>
      <c r="AF1957" s="9">
        <f t="shared" si="1"/>
        <v>1957</v>
      </c>
    </row>
    <row r="1958" ht="15.75" customHeight="1">
      <c r="A1958" s="116">
        <v>42874.0</v>
      </c>
      <c r="B1958" s="126" t="e">
        <v>#N/A</v>
      </c>
      <c r="C1958" s="127" t="e">
        <v>#N/A</v>
      </c>
      <c r="D1958" s="127">
        <v>4.066</v>
      </c>
      <c r="E1958" s="128" t="e">
        <v>#N/A</v>
      </c>
      <c r="F1958" s="127" t="e">
        <v>#N/A</v>
      </c>
      <c r="G1958" s="128">
        <v>4.723</v>
      </c>
      <c r="H1958" s="127" t="e">
        <v>#N/A</v>
      </c>
      <c r="I1958" s="128" t="e">
        <v>#N/A</v>
      </c>
      <c r="J1958" s="127">
        <v>4.835</v>
      </c>
      <c r="K1958" s="128" t="e">
        <v>#N/A</v>
      </c>
      <c r="L1958" s="127" t="e">
        <v>#N/A</v>
      </c>
      <c r="M1958" s="128">
        <v>4.983</v>
      </c>
      <c r="N1958" s="127" t="e">
        <v>#N/A</v>
      </c>
      <c r="O1958" s="128" t="e">
        <v>#N/A</v>
      </c>
      <c r="P1958" s="127">
        <v>5.131</v>
      </c>
      <c r="Q1958" s="128" t="e">
        <v>#N/A</v>
      </c>
      <c r="R1958" s="127" t="e">
        <v>#N/A</v>
      </c>
      <c r="S1958" s="127">
        <v>5.449</v>
      </c>
      <c r="T1958" s="127" t="e">
        <v>#N/A</v>
      </c>
      <c r="U1958" s="127" t="e">
        <v>#N/A</v>
      </c>
      <c r="V1958" s="127">
        <v>5.965</v>
      </c>
      <c r="W1958" s="127" t="e">
        <v>#N/A</v>
      </c>
      <c r="X1958" s="127" t="e">
        <v>#N/A</v>
      </c>
      <c r="Y1958" s="127">
        <v>6.738</v>
      </c>
      <c r="Z1958" s="127"/>
      <c r="AA1958" s="127"/>
      <c r="AB1958" s="127"/>
      <c r="AC1958" s="127"/>
      <c r="AD1958" s="127"/>
      <c r="AE1958" s="127"/>
      <c r="AF1958" s="9">
        <f t="shared" si="1"/>
        <v>1958</v>
      </c>
    </row>
    <row r="1959" ht="15.75" customHeight="1">
      <c r="A1959" s="116">
        <v>42873.0</v>
      </c>
      <c r="B1959" s="126" t="e">
        <v>#N/A</v>
      </c>
      <c r="C1959" s="127" t="e">
        <v>#N/A</v>
      </c>
      <c r="D1959" s="127">
        <v>4.002</v>
      </c>
      <c r="E1959" s="128" t="e">
        <v>#N/A</v>
      </c>
      <c r="F1959" s="127" t="e">
        <v>#N/A</v>
      </c>
      <c r="G1959" s="128">
        <v>4.669</v>
      </c>
      <c r="H1959" s="127" t="e">
        <v>#N/A</v>
      </c>
      <c r="I1959" s="128" t="e">
        <v>#N/A</v>
      </c>
      <c r="J1959" s="127">
        <v>4.803</v>
      </c>
      <c r="K1959" s="128" t="e">
        <v>#N/A</v>
      </c>
      <c r="L1959" s="127" t="e">
        <v>#N/A</v>
      </c>
      <c r="M1959" s="128">
        <v>4.966</v>
      </c>
      <c r="N1959" s="127" t="e">
        <v>#N/A</v>
      </c>
      <c r="O1959" s="128" t="e">
        <v>#N/A</v>
      </c>
      <c r="P1959" s="127">
        <v>5.128</v>
      </c>
      <c r="Q1959" s="128" t="e">
        <v>#N/A</v>
      </c>
      <c r="R1959" s="127" t="e">
        <v>#N/A</v>
      </c>
      <c r="S1959" s="127">
        <v>5.455</v>
      </c>
      <c r="T1959" s="127" t="e">
        <v>#N/A</v>
      </c>
      <c r="U1959" s="127" t="e">
        <v>#N/A</v>
      </c>
      <c r="V1959" s="127">
        <v>5.968</v>
      </c>
      <c r="W1959" s="127" t="e">
        <v>#N/A</v>
      </c>
      <c r="X1959" s="127" t="e">
        <v>#N/A</v>
      </c>
      <c r="Y1959" s="127">
        <v>6.739</v>
      </c>
      <c r="Z1959" s="127"/>
      <c r="AA1959" s="127"/>
      <c r="AB1959" s="127"/>
      <c r="AC1959" s="127"/>
      <c r="AD1959" s="127"/>
      <c r="AE1959" s="127"/>
      <c r="AF1959" s="9">
        <f t="shared" si="1"/>
        <v>1959</v>
      </c>
    </row>
    <row r="1960" ht="15.75" customHeight="1">
      <c r="A1960" s="116">
        <v>42872.0</v>
      </c>
      <c r="B1960" s="126" t="e">
        <v>#N/A</v>
      </c>
      <c r="C1960" s="127" t="e">
        <v>#N/A</v>
      </c>
      <c r="D1960" s="127">
        <v>4.079</v>
      </c>
      <c r="E1960" s="128" t="e">
        <v>#N/A</v>
      </c>
      <c r="F1960" s="127" t="e">
        <v>#N/A</v>
      </c>
      <c r="G1960" s="128">
        <v>4.704</v>
      </c>
      <c r="H1960" s="127" t="e">
        <v>#N/A</v>
      </c>
      <c r="I1960" s="128" t="e">
        <v>#N/A</v>
      </c>
      <c r="J1960" s="127">
        <v>4.847</v>
      </c>
      <c r="K1960" s="128" t="e">
        <v>#N/A</v>
      </c>
      <c r="L1960" s="127" t="e">
        <v>#N/A</v>
      </c>
      <c r="M1960" s="128">
        <v>5.003</v>
      </c>
      <c r="N1960" s="127" t="e">
        <v>#N/A</v>
      </c>
      <c r="O1960" s="128" t="e">
        <v>#N/A</v>
      </c>
      <c r="P1960" s="127">
        <v>5.159</v>
      </c>
      <c r="Q1960" s="128" t="e">
        <v>#N/A</v>
      </c>
      <c r="R1960" s="127" t="e">
        <v>#N/A</v>
      </c>
      <c r="S1960" s="127">
        <v>5.481</v>
      </c>
      <c r="T1960" s="127" t="e">
        <v>#N/A</v>
      </c>
      <c r="U1960" s="127" t="e">
        <v>#N/A</v>
      </c>
      <c r="V1960" s="127">
        <v>5.976</v>
      </c>
      <c r="W1960" s="127" t="e">
        <v>#N/A</v>
      </c>
      <c r="X1960" s="127" t="e">
        <v>#N/A</v>
      </c>
      <c r="Y1960" s="127">
        <v>6.759</v>
      </c>
      <c r="Z1960" s="127"/>
      <c r="AA1960" s="127"/>
      <c r="AB1960" s="127"/>
      <c r="AC1960" s="127"/>
      <c r="AD1960" s="127"/>
      <c r="AE1960" s="127"/>
      <c r="AF1960" s="9">
        <f t="shared" si="1"/>
        <v>1960</v>
      </c>
    </row>
    <row r="1961" ht="15.75" customHeight="1">
      <c r="A1961" s="116">
        <v>42871.0</v>
      </c>
      <c r="B1961" s="126" t="e">
        <v>#N/A</v>
      </c>
      <c r="C1961" s="127" t="e">
        <v>#N/A</v>
      </c>
      <c r="D1961" s="127">
        <v>4.124</v>
      </c>
      <c r="E1961" s="128" t="e">
        <v>#N/A</v>
      </c>
      <c r="F1961" s="127" t="e">
        <v>#N/A</v>
      </c>
      <c r="G1961" s="128">
        <v>4.719</v>
      </c>
      <c r="H1961" s="127" t="e">
        <v>#N/A</v>
      </c>
      <c r="I1961" s="128" t="e">
        <v>#N/A</v>
      </c>
      <c r="J1961" s="127">
        <v>4.867</v>
      </c>
      <c r="K1961" s="128" t="e">
        <v>#N/A</v>
      </c>
      <c r="L1961" s="127" t="e">
        <v>#N/A</v>
      </c>
      <c r="M1961" s="128">
        <v>5.012</v>
      </c>
      <c r="N1961" s="127" t="e">
        <v>#N/A</v>
      </c>
      <c r="O1961" s="128" t="e">
        <v>#N/A</v>
      </c>
      <c r="P1961" s="127">
        <v>5.157</v>
      </c>
      <c r="Q1961" s="128" t="e">
        <v>#N/A</v>
      </c>
      <c r="R1961" s="127" t="e">
        <v>#N/A</v>
      </c>
      <c r="S1961" s="127">
        <v>5.476</v>
      </c>
      <c r="T1961" s="127" t="e">
        <v>#N/A</v>
      </c>
      <c r="U1961" s="127" t="e">
        <v>#N/A</v>
      </c>
      <c r="V1961" s="127">
        <v>5.984</v>
      </c>
      <c r="W1961" s="127" t="e">
        <v>#N/A</v>
      </c>
      <c r="X1961" s="127" t="e">
        <v>#N/A</v>
      </c>
      <c r="Y1961" s="127">
        <v>6.774</v>
      </c>
      <c r="Z1961" s="127"/>
      <c r="AA1961" s="127"/>
      <c r="AB1961" s="127"/>
      <c r="AC1961" s="127"/>
      <c r="AD1961" s="127"/>
      <c r="AE1961" s="127"/>
      <c r="AF1961" s="9">
        <f t="shared" si="1"/>
        <v>1961</v>
      </c>
    </row>
    <row r="1962" ht="15.75" customHeight="1">
      <c r="A1962" s="116">
        <v>42870.0</v>
      </c>
      <c r="B1962" s="126" t="e">
        <v>#N/A</v>
      </c>
      <c r="C1962" s="127" t="e">
        <v>#N/A</v>
      </c>
      <c r="D1962" s="127">
        <v>4.139</v>
      </c>
      <c r="E1962" s="128" t="e">
        <v>#N/A</v>
      </c>
      <c r="F1962" s="127" t="e">
        <v>#N/A</v>
      </c>
      <c r="G1962" s="128">
        <v>4.731</v>
      </c>
      <c r="H1962" s="127" t="e">
        <v>#N/A</v>
      </c>
      <c r="I1962" s="128" t="e">
        <v>#N/A</v>
      </c>
      <c r="J1962" s="127">
        <v>4.879</v>
      </c>
      <c r="K1962" s="128" t="e">
        <v>#N/A</v>
      </c>
      <c r="L1962" s="127" t="e">
        <v>#N/A</v>
      </c>
      <c r="M1962" s="128">
        <v>5.022</v>
      </c>
      <c r="N1962" s="127" t="e">
        <v>#N/A</v>
      </c>
      <c r="O1962" s="128" t="e">
        <v>#N/A</v>
      </c>
      <c r="P1962" s="127">
        <v>5.165</v>
      </c>
      <c r="Q1962" s="128" t="e">
        <v>#N/A</v>
      </c>
      <c r="R1962" s="127" t="e">
        <v>#N/A</v>
      </c>
      <c r="S1962" s="127">
        <v>5.489</v>
      </c>
      <c r="T1962" s="127" t="e">
        <v>#N/A</v>
      </c>
      <c r="U1962" s="127" t="e">
        <v>#N/A</v>
      </c>
      <c r="V1962" s="127">
        <v>5.987</v>
      </c>
      <c r="W1962" s="127" t="e">
        <v>#N/A</v>
      </c>
      <c r="X1962" s="127" t="e">
        <v>#N/A</v>
      </c>
      <c r="Y1962" s="127">
        <v>6.774</v>
      </c>
      <c r="Z1962" s="127"/>
      <c r="AA1962" s="127"/>
      <c r="AB1962" s="127"/>
      <c r="AC1962" s="127"/>
      <c r="AD1962" s="127"/>
      <c r="AE1962" s="127"/>
      <c r="AF1962" s="9">
        <f t="shared" si="1"/>
        <v>1962</v>
      </c>
    </row>
    <row r="1963" ht="15.75" customHeight="1">
      <c r="A1963" s="116">
        <v>42867.0</v>
      </c>
      <c r="B1963" s="126" t="e">
        <v>#N/A</v>
      </c>
      <c r="C1963" s="127" t="e">
        <v>#N/A</v>
      </c>
      <c r="D1963" s="127">
        <v>4.174</v>
      </c>
      <c r="E1963" s="128" t="e">
        <v>#N/A</v>
      </c>
      <c r="F1963" s="127" t="e">
        <v>#N/A</v>
      </c>
      <c r="G1963" s="128">
        <v>4.793</v>
      </c>
      <c r="H1963" s="127" t="e">
        <v>#N/A</v>
      </c>
      <c r="I1963" s="128" t="e">
        <v>#N/A</v>
      </c>
      <c r="J1963" s="127">
        <v>4.927</v>
      </c>
      <c r="K1963" s="128" t="e">
        <v>#N/A</v>
      </c>
      <c r="L1963" s="127" t="e">
        <v>#N/A</v>
      </c>
      <c r="M1963" s="128">
        <v>5.063</v>
      </c>
      <c r="N1963" s="127" t="e">
        <v>#N/A</v>
      </c>
      <c r="O1963" s="128" t="e">
        <v>#N/A</v>
      </c>
      <c r="P1963" s="127">
        <v>5.198</v>
      </c>
      <c r="Q1963" s="128" t="e">
        <v>#N/A</v>
      </c>
      <c r="R1963" s="127" t="e">
        <v>#N/A</v>
      </c>
      <c r="S1963" s="127">
        <v>5.499</v>
      </c>
      <c r="T1963" s="127" t="e">
        <v>#N/A</v>
      </c>
      <c r="U1963" s="127" t="e">
        <v>#N/A</v>
      </c>
      <c r="V1963" s="127">
        <v>5.993</v>
      </c>
      <c r="W1963" s="127" t="e">
        <v>#N/A</v>
      </c>
      <c r="X1963" s="127" t="e">
        <v>#N/A</v>
      </c>
      <c r="Y1963" s="127">
        <v>6.782</v>
      </c>
      <c r="Z1963" s="127"/>
      <c r="AA1963" s="127"/>
      <c r="AB1963" s="127"/>
      <c r="AC1963" s="127"/>
      <c r="AD1963" s="127"/>
      <c r="AE1963" s="127"/>
      <c r="AF1963" s="9">
        <f t="shared" si="1"/>
        <v>1963</v>
      </c>
    </row>
    <row r="1964" ht="15.75" customHeight="1">
      <c r="A1964" s="116">
        <v>42866.0</v>
      </c>
      <c r="B1964" s="126" t="e">
        <v>#N/A</v>
      </c>
      <c r="C1964" s="127" t="e">
        <v>#N/A</v>
      </c>
      <c r="D1964" s="127">
        <v>4.183</v>
      </c>
      <c r="E1964" s="128" t="e">
        <v>#N/A</v>
      </c>
      <c r="F1964" s="127" t="e">
        <v>#N/A</v>
      </c>
      <c r="G1964" s="128">
        <v>4.817</v>
      </c>
      <c r="H1964" s="127" t="e">
        <v>#N/A</v>
      </c>
      <c r="I1964" s="128" t="e">
        <v>#N/A</v>
      </c>
      <c r="J1964" s="127">
        <v>4.966</v>
      </c>
      <c r="K1964" s="128" t="e">
        <v>#N/A</v>
      </c>
      <c r="L1964" s="127" t="e">
        <v>#N/A</v>
      </c>
      <c r="M1964" s="128">
        <v>5.09</v>
      </c>
      <c r="N1964" s="127" t="e">
        <v>#N/A</v>
      </c>
      <c r="O1964" s="128" t="e">
        <v>#N/A</v>
      </c>
      <c r="P1964" s="127">
        <v>5.214</v>
      </c>
      <c r="Q1964" s="128" t="e">
        <v>#N/A</v>
      </c>
      <c r="R1964" s="127" t="e">
        <v>#N/A</v>
      </c>
      <c r="S1964" s="127">
        <v>5.51</v>
      </c>
      <c r="T1964" s="127" t="e">
        <v>#N/A</v>
      </c>
      <c r="U1964" s="127" t="e">
        <v>#N/A</v>
      </c>
      <c r="V1964" s="127">
        <v>5.998</v>
      </c>
      <c r="W1964" s="127" t="e">
        <v>#N/A</v>
      </c>
      <c r="X1964" s="127" t="e">
        <v>#N/A</v>
      </c>
      <c r="Y1964" s="127">
        <v>6.782</v>
      </c>
      <c r="Z1964" s="127"/>
      <c r="AA1964" s="127"/>
      <c r="AB1964" s="127"/>
      <c r="AC1964" s="127"/>
      <c r="AD1964" s="127"/>
      <c r="AE1964" s="127"/>
      <c r="AF1964" s="9">
        <f t="shared" si="1"/>
        <v>1964</v>
      </c>
    </row>
    <row r="1965" ht="15.75" customHeight="1">
      <c r="A1965" s="116">
        <v>42865.0</v>
      </c>
      <c r="B1965" s="126" t="e">
        <v>#N/A</v>
      </c>
      <c r="C1965" s="127" t="e">
        <v>#N/A</v>
      </c>
      <c r="D1965" s="127">
        <v>4.189</v>
      </c>
      <c r="E1965" s="128" t="e">
        <v>#N/A</v>
      </c>
      <c r="F1965" s="127" t="e">
        <v>#N/A</v>
      </c>
      <c r="G1965" s="128">
        <v>4.807</v>
      </c>
      <c r="H1965" s="127" t="e">
        <v>#N/A</v>
      </c>
      <c r="I1965" s="128" t="e">
        <v>#N/A</v>
      </c>
      <c r="J1965" s="127">
        <v>4.978</v>
      </c>
      <c r="K1965" s="128" t="e">
        <v>#N/A</v>
      </c>
      <c r="L1965" s="127" t="e">
        <v>#N/A</v>
      </c>
      <c r="M1965" s="128">
        <v>5.091</v>
      </c>
      <c r="N1965" s="127" t="e">
        <v>#N/A</v>
      </c>
      <c r="O1965" s="128" t="e">
        <v>#N/A</v>
      </c>
      <c r="P1965" s="127">
        <v>5.203</v>
      </c>
      <c r="Q1965" s="128" t="e">
        <v>#N/A</v>
      </c>
      <c r="R1965" s="127" t="e">
        <v>#N/A</v>
      </c>
      <c r="S1965" s="127">
        <v>5.504</v>
      </c>
      <c r="T1965" s="127" t="e">
        <v>#N/A</v>
      </c>
      <c r="U1965" s="127" t="e">
        <v>#N/A</v>
      </c>
      <c r="V1965" s="127">
        <v>5.998</v>
      </c>
      <c r="W1965" s="127" t="e">
        <v>#N/A</v>
      </c>
      <c r="X1965" s="127" t="e">
        <v>#N/A</v>
      </c>
      <c r="Y1965" s="127">
        <v>6.788</v>
      </c>
      <c r="Z1965" s="127"/>
      <c r="AA1965" s="127"/>
      <c r="AB1965" s="127"/>
      <c r="AC1965" s="127"/>
      <c r="AD1965" s="127"/>
      <c r="AE1965" s="127"/>
      <c r="AF1965" s="9">
        <f t="shared" si="1"/>
        <v>1965</v>
      </c>
    </row>
    <row r="1966" ht="15.75" customHeight="1">
      <c r="A1966" s="116">
        <v>42864.0</v>
      </c>
      <c r="B1966" s="126" t="e">
        <v>#N/A</v>
      </c>
      <c r="C1966" s="127" t="e">
        <v>#N/A</v>
      </c>
      <c r="D1966" s="127">
        <v>4.181</v>
      </c>
      <c r="E1966" s="128" t="e">
        <v>#N/A</v>
      </c>
      <c r="F1966" s="127" t="e">
        <v>#N/A</v>
      </c>
      <c r="G1966" s="128">
        <v>4.759</v>
      </c>
      <c r="H1966" s="127" t="e">
        <v>#N/A</v>
      </c>
      <c r="I1966" s="128" t="e">
        <v>#N/A</v>
      </c>
      <c r="J1966" s="127">
        <v>4.899</v>
      </c>
      <c r="K1966" s="128" t="e">
        <v>#N/A</v>
      </c>
      <c r="L1966" s="127" t="e">
        <v>#N/A</v>
      </c>
      <c r="M1966" s="128">
        <v>5.045</v>
      </c>
      <c r="N1966" s="127" t="e">
        <v>#N/A</v>
      </c>
      <c r="O1966" s="128" t="e">
        <v>#N/A</v>
      </c>
      <c r="P1966" s="127">
        <v>5.191</v>
      </c>
      <c r="Q1966" s="128" t="e">
        <v>#N/A</v>
      </c>
      <c r="R1966" s="127" t="e">
        <v>#N/A</v>
      </c>
      <c r="S1966" s="127">
        <v>5.513</v>
      </c>
      <c r="T1966" s="127" t="e">
        <v>#N/A</v>
      </c>
      <c r="U1966" s="127" t="e">
        <v>#N/A</v>
      </c>
      <c r="V1966" s="127">
        <v>6.004</v>
      </c>
      <c r="W1966" s="127" t="e">
        <v>#N/A</v>
      </c>
      <c r="X1966" s="127" t="e">
        <v>#N/A</v>
      </c>
      <c r="Y1966" s="127">
        <v>6.788</v>
      </c>
      <c r="Z1966" s="127"/>
      <c r="AA1966" s="127"/>
      <c r="AB1966" s="127"/>
      <c r="AC1966" s="127"/>
      <c r="AD1966" s="127"/>
      <c r="AE1966" s="127"/>
      <c r="AF1966" s="9">
        <f t="shared" si="1"/>
        <v>1966</v>
      </c>
    </row>
    <row r="1967" ht="15.75" customHeight="1">
      <c r="A1967" s="116">
        <v>42863.0</v>
      </c>
      <c r="B1967" s="126" t="e">
        <v>#N/A</v>
      </c>
      <c r="C1967" s="127" t="e">
        <v>#N/A</v>
      </c>
      <c r="D1967" s="127">
        <v>4.203</v>
      </c>
      <c r="E1967" s="127" t="e">
        <v>#N/A</v>
      </c>
      <c r="F1967" s="127" t="e">
        <v>#N/A</v>
      </c>
      <c r="G1967" s="127">
        <v>4.898</v>
      </c>
      <c r="H1967" s="127" t="e">
        <v>#N/A</v>
      </c>
      <c r="I1967" s="127" t="e">
        <v>#N/A</v>
      </c>
      <c r="J1967" s="127">
        <v>4.993</v>
      </c>
      <c r="K1967" s="127" t="e">
        <v>#N/A</v>
      </c>
      <c r="L1967" s="127" t="e">
        <v>#N/A</v>
      </c>
      <c r="M1967" s="127">
        <v>5.119</v>
      </c>
      <c r="N1967" s="127" t="e">
        <v>#N/A</v>
      </c>
      <c r="O1967" s="127" t="e">
        <v>#N/A</v>
      </c>
      <c r="P1967" s="127">
        <v>5.244</v>
      </c>
      <c r="Q1967" s="127" t="e">
        <v>#N/A</v>
      </c>
      <c r="R1967" s="127" t="e">
        <v>#N/A</v>
      </c>
      <c r="S1967" s="127">
        <v>5.513</v>
      </c>
      <c r="T1967" s="127" t="e">
        <v>#N/A</v>
      </c>
      <c r="U1967" s="127" t="e">
        <v>#N/A</v>
      </c>
      <c r="V1967" s="127">
        <v>5.998</v>
      </c>
      <c r="W1967" s="127" t="e">
        <v>#N/A</v>
      </c>
      <c r="X1967" s="127" t="e">
        <v>#N/A</v>
      </c>
      <c r="Y1967" s="127">
        <v>6.788</v>
      </c>
      <c r="Z1967" s="127"/>
      <c r="AA1967" s="127"/>
      <c r="AB1967" s="127"/>
      <c r="AC1967" s="127"/>
      <c r="AD1967" s="127"/>
      <c r="AE1967" s="127"/>
      <c r="AF1967" s="9">
        <f t="shared" si="1"/>
        <v>1967</v>
      </c>
    </row>
    <row r="1968" ht="15.75" customHeight="1">
      <c r="A1968" s="116">
        <v>42860.0</v>
      </c>
      <c r="B1968" s="126" t="e">
        <v>#N/A</v>
      </c>
      <c r="C1968" s="127" t="e">
        <v>#N/A</v>
      </c>
      <c r="D1968" s="127">
        <v>4.214</v>
      </c>
      <c r="E1968" s="127" t="e">
        <v>#N/A</v>
      </c>
      <c r="F1968" s="127" t="e">
        <v>#N/A</v>
      </c>
      <c r="G1968" s="127">
        <v>4.934</v>
      </c>
      <c r="H1968" s="127" t="e">
        <v>#N/A</v>
      </c>
      <c r="I1968" s="127" t="e">
        <v>#N/A</v>
      </c>
      <c r="J1968" s="127">
        <v>5.048</v>
      </c>
      <c r="K1968" s="127" t="e">
        <v>#N/A</v>
      </c>
      <c r="L1968" s="127" t="e">
        <v>#N/A</v>
      </c>
      <c r="M1968" s="127">
        <v>5.16</v>
      </c>
      <c r="N1968" s="127" t="e">
        <v>#N/A</v>
      </c>
      <c r="O1968" s="127" t="e">
        <v>#N/A</v>
      </c>
      <c r="P1968" s="127">
        <v>5.272</v>
      </c>
      <c r="Q1968" s="127" t="e">
        <v>#N/A</v>
      </c>
      <c r="R1968" s="127" t="e">
        <v>#N/A</v>
      </c>
      <c r="S1968" s="127">
        <v>5.508</v>
      </c>
      <c r="T1968" s="127" t="e">
        <v>#N/A</v>
      </c>
      <c r="U1968" s="127" t="e">
        <v>#N/A</v>
      </c>
      <c r="V1968" s="127">
        <v>6.004</v>
      </c>
      <c r="W1968" s="127" t="e">
        <v>#N/A</v>
      </c>
      <c r="X1968" s="127" t="e">
        <v>#N/A</v>
      </c>
      <c r="Y1968" s="127">
        <v>6.786</v>
      </c>
      <c r="Z1968" s="127"/>
      <c r="AA1968" s="127"/>
      <c r="AB1968" s="127"/>
      <c r="AC1968" s="127"/>
      <c r="AD1968" s="127"/>
      <c r="AE1968" s="127"/>
      <c r="AF1968" s="9">
        <f t="shared" si="1"/>
        <v>1968</v>
      </c>
    </row>
    <row r="1969" ht="15.75" customHeight="1">
      <c r="A1969" s="116">
        <v>42859.0</v>
      </c>
      <c r="B1969" s="126" t="e">
        <v>#N/A</v>
      </c>
      <c r="C1969" s="127" t="e">
        <v>#N/A</v>
      </c>
      <c r="D1969" s="127">
        <v>4.211</v>
      </c>
      <c r="E1969" s="127" t="e">
        <v>#N/A</v>
      </c>
      <c r="F1969" s="127" t="e">
        <v>#N/A</v>
      </c>
      <c r="G1969" s="127">
        <v>4.947</v>
      </c>
      <c r="H1969" s="127" t="e">
        <v>#N/A</v>
      </c>
      <c r="I1969" s="127" t="e">
        <v>#N/A</v>
      </c>
      <c r="J1969" s="127">
        <v>5.041</v>
      </c>
      <c r="K1969" s="127" t="e">
        <v>#N/A</v>
      </c>
      <c r="L1969" s="127" t="e">
        <v>#N/A</v>
      </c>
      <c r="M1969" s="127">
        <v>5.159</v>
      </c>
      <c r="N1969" s="127" t="e">
        <v>#N/A</v>
      </c>
      <c r="O1969" s="127" t="e">
        <v>#N/A</v>
      </c>
      <c r="P1969" s="127">
        <v>5.276</v>
      </c>
      <c r="Q1969" s="127" t="e">
        <v>#N/A</v>
      </c>
      <c r="R1969" s="127" t="e">
        <v>#N/A</v>
      </c>
      <c r="S1969" s="127">
        <v>5.513</v>
      </c>
      <c r="T1969" s="127" t="e">
        <v>#N/A</v>
      </c>
      <c r="U1969" s="127" t="e">
        <v>#N/A</v>
      </c>
      <c r="V1969" s="127">
        <v>5.998</v>
      </c>
      <c r="W1969" s="127" t="e">
        <v>#N/A</v>
      </c>
      <c r="X1969" s="127" t="e">
        <v>#N/A</v>
      </c>
      <c r="Y1969" s="127">
        <v>6.785</v>
      </c>
      <c r="Z1969" s="127"/>
      <c r="AA1969" s="127"/>
      <c r="AB1969" s="127"/>
      <c r="AC1969" s="127"/>
      <c r="AD1969" s="127"/>
      <c r="AE1969" s="127"/>
      <c r="AF1969" s="9">
        <f t="shared" si="1"/>
        <v>1969</v>
      </c>
    </row>
    <row r="1970" ht="15.75" customHeight="1">
      <c r="A1970" s="116">
        <v>42858.0</v>
      </c>
      <c r="B1970" s="126" t="e">
        <v>#N/A</v>
      </c>
      <c r="C1970" s="127" t="e">
        <v>#N/A</v>
      </c>
      <c r="D1970" s="127">
        <v>4.203</v>
      </c>
      <c r="E1970" s="127" t="e">
        <v>#N/A</v>
      </c>
      <c r="F1970" s="127" t="e">
        <v>#N/A</v>
      </c>
      <c r="G1970" s="127">
        <v>4.922</v>
      </c>
      <c r="H1970" s="127" t="e">
        <v>#N/A</v>
      </c>
      <c r="I1970" s="127" t="e">
        <v>#N/A</v>
      </c>
      <c r="J1970" s="127">
        <v>5.024</v>
      </c>
      <c r="K1970" s="127" t="e">
        <v>#N/A</v>
      </c>
      <c r="L1970" s="127" t="e">
        <v>#N/A</v>
      </c>
      <c r="M1970" s="127">
        <v>5.163</v>
      </c>
      <c r="N1970" s="127" t="e">
        <v>#N/A</v>
      </c>
      <c r="O1970" s="127" t="e">
        <v>#N/A</v>
      </c>
      <c r="P1970" s="127">
        <v>5.302</v>
      </c>
      <c r="Q1970" s="127" t="e">
        <v>#N/A</v>
      </c>
      <c r="R1970" s="127" t="e">
        <v>#N/A</v>
      </c>
      <c r="S1970" s="127">
        <v>5.501</v>
      </c>
      <c r="T1970" s="127" t="e">
        <v>#N/A</v>
      </c>
      <c r="U1970" s="127" t="e">
        <v>#N/A</v>
      </c>
      <c r="V1970" s="127">
        <v>5.973</v>
      </c>
      <c r="W1970" s="127" t="e">
        <v>#N/A</v>
      </c>
      <c r="X1970" s="127" t="e">
        <v>#N/A</v>
      </c>
      <c r="Y1970" s="127">
        <v>6.785</v>
      </c>
      <c r="Z1970" s="127"/>
      <c r="AA1970" s="127"/>
      <c r="AB1970" s="127"/>
      <c r="AC1970" s="127"/>
      <c r="AD1970" s="127"/>
      <c r="AE1970" s="127"/>
      <c r="AF1970" s="9">
        <f t="shared" si="1"/>
        <v>1970</v>
      </c>
    </row>
    <row r="1971" ht="15.75" customHeight="1">
      <c r="A1971" s="116">
        <v>42853.0</v>
      </c>
      <c r="B1971" s="126" t="e">
        <v>#N/A</v>
      </c>
      <c r="C1971" s="127" t="e">
        <v>#N/A</v>
      </c>
      <c r="D1971" s="127">
        <v>4.194</v>
      </c>
      <c r="E1971" s="127" t="e">
        <v>#N/A</v>
      </c>
      <c r="F1971" s="127" t="e">
        <v>#N/A</v>
      </c>
      <c r="G1971" s="127">
        <v>4.889</v>
      </c>
      <c r="H1971" s="127" t="e">
        <v>#N/A</v>
      </c>
      <c r="I1971" s="127" t="e">
        <v>#N/A</v>
      </c>
      <c r="J1971" s="127">
        <v>5.006</v>
      </c>
      <c r="K1971" s="127" t="e">
        <v>#N/A</v>
      </c>
      <c r="L1971" s="127" t="e">
        <v>#N/A</v>
      </c>
      <c r="M1971" s="127">
        <v>5.123</v>
      </c>
      <c r="N1971" s="127" t="e">
        <v>#N/A</v>
      </c>
      <c r="O1971" s="127" t="e">
        <v>#N/A</v>
      </c>
      <c r="P1971" s="127">
        <v>5.239</v>
      </c>
      <c r="Q1971" s="127" t="e">
        <v>#N/A</v>
      </c>
      <c r="R1971" s="127" t="e">
        <v>#N/A</v>
      </c>
      <c r="S1971" s="127">
        <v>5.498</v>
      </c>
      <c r="T1971" s="127" t="e">
        <v>#N/A</v>
      </c>
      <c r="U1971" s="127" t="e">
        <v>#N/A</v>
      </c>
      <c r="V1971" s="127">
        <v>5.982</v>
      </c>
      <c r="W1971" s="127" t="e">
        <v>#N/A</v>
      </c>
      <c r="X1971" s="127" t="e">
        <v>#N/A</v>
      </c>
      <c r="Y1971" s="127">
        <v>6.774</v>
      </c>
      <c r="Z1971" s="127"/>
      <c r="AA1971" s="127"/>
      <c r="AB1971" s="127"/>
      <c r="AC1971" s="127"/>
      <c r="AD1971" s="127"/>
      <c r="AE1971" s="127"/>
      <c r="AF1971" s="9">
        <f t="shared" si="1"/>
        <v>1971</v>
      </c>
    </row>
    <row r="1972" ht="15.75" customHeight="1">
      <c r="A1972" s="116">
        <v>42852.0</v>
      </c>
      <c r="B1972" s="126" t="e">
        <v>#N/A</v>
      </c>
      <c r="C1972" s="127" t="e">
        <v>#N/A</v>
      </c>
      <c r="D1972" s="127">
        <v>4.183</v>
      </c>
      <c r="E1972" s="127" t="e">
        <v>#N/A</v>
      </c>
      <c r="F1972" s="127" t="e">
        <v>#N/A</v>
      </c>
      <c r="G1972" s="127">
        <v>4.883</v>
      </c>
      <c r="H1972" s="127" t="e">
        <v>#N/A</v>
      </c>
      <c r="I1972" s="127" t="e">
        <v>#N/A</v>
      </c>
      <c r="J1972" s="127">
        <v>4.995</v>
      </c>
      <c r="K1972" s="127" t="e">
        <v>#N/A</v>
      </c>
      <c r="L1972" s="127" t="e">
        <v>#N/A</v>
      </c>
      <c r="M1972" s="127">
        <v>5.113</v>
      </c>
      <c r="N1972" s="127" t="e">
        <v>#N/A</v>
      </c>
      <c r="O1972" s="127" t="e">
        <v>#N/A</v>
      </c>
      <c r="P1972" s="127">
        <v>5.231</v>
      </c>
      <c r="Q1972" s="127" t="e">
        <v>#N/A</v>
      </c>
      <c r="R1972" s="127" t="e">
        <v>#N/A</v>
      </c>
      <c r="S1972" s="127">
        <v>5.495</v>
      </c>
      <c r="T1972" s="127" t="e">
        <v>#N/A</v>
      </c>
      <c r="U1972" s="127" t="e">
        <v>#N/A</v>
      </c>
      <c r="V1972" s="127">
        <v>5.978</v>
      </c>
      <c r="W1972" s="127" t="e">
        <v>#N/A</v>
      </c>
      <c r="X1972" s="127" t="e">
        <v>#N/A</v>
      </c>
      <c r="Y1972" s="127">
        <v>6.774</v>
      </c>
      <c r="Z1972" s="127"/>
      <c r="AA1972" s="127"/>
      <c r="AB1972" s="127"/>
      <c r="AC1972" s="127"/>
      <c r="AD1972" s="127"/>
      <c r="AE1972" s="127"/>
      <c r="AF1972" s="9">
        <f t="shared" si="1"/>
        <v>1972</v>
      </c>
    </row>
    <row r="1973" ht="15.75" customHeight="1">
      <c r="A1973" s="116">
        <v>42851.0</v>
      </c>
      <c r="B1973" s="126" t="e">
        <v>#N/A</v>
      </c>
      <c r="C1973" s="127" t="e">
        <v>#N/A</v>
      </c>
      <c r="D1973" s="127">
        <v>4.117</v>
      </c>
      <c r="E1973" s="127" t="e">
        <v>#N/A</v>
      </c>
      <c r="F1973" s="127" t="e">
        <v>#N/A</v>
      </c>
      <c r="G1973" s="127">
        <v>4.818</v>
      </c>
      <c r="H1973" s="127" t="e">
        <v>#N/A</v>
      </c>
      <c r="I1973" s="127" t="e">
        <v>#N/A</v>
      </c>
      <c r="J1973" s="127">
        <v>4.936</v>
      </c>
      <c r="K1973" s="127" t="e">
        <v>#N/A</v>
      </c>
      <c r="L1973" s="127" t="e">
        <v>#N/A</v>
      </c>
      <c r="M1973" s="127">
        <v>5.046</v>
      </c>
      <c r="N1973" s="127" t="e">
        <v>#N/A</v>
      </c>
      <c r="O1973" s="127" t="e">
        <v>#N/A</v>
      </c>
      <c r="P1973" s="127">
        <v>5.156</v>
      </c>
      <c r="Q1973" s="127" t="e">
        <v>#N/A</v>
      </c>
      <c r="R1973" s="127" t="e">
        <v>#N/A</v>
      </c>
      <c r="S1973" s="127">
        <v>5.462</v>
      </c>
      <c r="T1973" s="127" t="e">
        <v>#N/A</v>
      </c>
      <c r="U1973" s="127" t="e">
        <v>#N/A</v>
      </c>
      <c r="V1973" s="127">
        <v>5.967</v>
      </c>
      <c r="W1973" s="127" t="e">
        <v>#N/A</v>
      </c>
      <c r="X1973" s="127" t="e">
        <v>#N/A</v>
      </c>
      <c r="Y1973" s="127">
        <v>6.766</v>
      </c>
      <c r="Z1973" s="127"/>
      <c r="AA1973" s="127"/>
      <c r="AB1973" s="127"/>
      <c r="AC1973" s="127"/>
      <c r="AD1973" s="127"/>
      <c r="AE1973" s="127"/>
      <c r="AF1973" s="9">
        <f t="shared" si="1"/>
        <v>1973</v>
      </c>
    </row>
    <row r="1974" ht="15.75" customHeight="1">
      <c r="A1974" s="116">
        <v>42850.0</v>
      </c>
      <c r="B1974" s="126" t="e">
        <v>#N/A</v>
      </c>
      <c r="C1974" s="127" t="e">
        <v>#N/A</v>
      </c>
      <c r="D1974" s="127">
        <v>4.091</v>
      </c>
      <c r="E1974" s="127" t="e">
        <v>#N/A</v>
      </c>
      <c r="F1974" s="127" t="e">
        <v>#N/A</v>
      </c>
      <c r="G1974" s="127">
        <v>4.811</v>
      </c>
      <c r="H1974" s="127" t="e">
        <v>#N/A</v>
      </c>
      <c r="I1974" s="127" t="e">
        <v>#N/A</v>
      </c>
      <c r="J1974" s="127">
        <v>4.947</v>
      </c>
      <c r="K1974" s="127" t="e">
        <v>#N/A</v>
      </c>
      <c r="L1974" s="127" t="e">
        <v>#N/A</v>
      </c>
      <c r="M1974" s="127">
        <v>5.05</v>
      </c>
      <c r="N1974" s="127" t="e">
        <v>#N/A</v>
      </c>
      <c r="O1974" s="127" t="e">
        <v>#N/A</v>
      </c>
      <c r="P1974" s="127">
        <v>5.153</v>
      </c>
      <c r="Q1974" s="127" t="e">
        <v>#N/A</v>
      </c>
      <c r="R1974" s="127" t="e">
        <v>#N/A</v>
      </c>
      <c r="S1974" s="127">
        <v>5.456</v>
      </c>
      <c r="T1974" s="127" t="e">
        <v>#N/A</v>
      </c>
      <c r="U1974" s="127" t="e">
        <v>#N/A</v>
      </c>
      <c r="V1974" s="127">
        <v>5.969</v>
      </c>
      <c r="W1974" s="127" t="e">
        <v>#N/A</v>
      </c>
      <c r="X1974" s="127" t="e">
        <v>#N/A</v>
      </c>
      <c r="Y1974" s="127">
        <v>6.76</v>
      </c>
      <c r="Z1974" s="127"/>
      <c r="AA1974" s="127"/>
      <c r="AB1974" s="127"/>
      <c r="AC1974" s="127"/>
      <c r="AD1974" s="127"/>
      <c r="AE1974" s="127"/>
      <c r="AF1974" s="9">
        <f t="shared" si="1"/>
        <v>1974</v>
      </c>
    </row>
    <row r="1975" ht="15.75" customHeight="1">
      <c r="A1975" s="116">
        <v>42849.0</v>
      </c>
      <c r="B1975" s="126" t="e">
        <v>#N/A</v>
      </c>
      <c r="C1975" s="127" t="e">
        <v>#N/A</v>
      </c>
      <c r="D1975" s="127">
        <v>4.033</v>
      </c>
      <c r="E1975" s="127" t="e">
        <v>#N/A</v>
      </c>
      <c r="F1975" s="127" t="e">
        <v>#N/A</v>
      </c>
      <c r="G1975" s="127">
        <v>4.782</v>
      </c>
      <c r="H1975" s="127" t="e">
        <v>#N/A</v>
      </c>
      <c r="I1975" s="127" t="e">
        <v>#N/A</v>
      </c>
      <c r="J1975" s="127">
        <v>4.921</v>
      </c>
      <c r="K1975" s="127" t="e">
        <v>#N/A</v>
      </c>
      <c r="L1975" s="127" t="e">
        <v>#N/A</v>
      </c>
      <c r="M1975" s="127">
        <v>5.034</v>
      </c>
      <c r="N1975" s="127" t="e">
        <v>#N/A</v>
      </c>
      <c r="O1975" s="127" t="e">
        <v>#N/A</v>
      </c>
      <c r="P1975" s="127">
        <v>5.148</v>
      </c>
      <c r="Q1975" s="127" t="e">
        <v>#N/A</v>
      </c>
      <c r="R1975" s="127" t="e">
        <v>#N/A</v>
      </c>
      <c r="S1975" s="127">
        <v>5.451</v>
      </c>
      <c r="T1975" s="127" t="e">
        <v>#N/A</v>
      </c>
      <c r="U1975" s="127" t="e">
        <v>#N/A</v>
      </c>
      <c r="V1975" s="127">
        <v>5.969</v>
      </c>
      <c r="W1975" s="127" t="e">
        <v>#N/A</v>
      </c>
      <c r="X1975" s="127" t="e">
        <v>#N/A</v>
      </c>
      <c r="Y1975" s="127">
        <v>6.772</v>
      </c>
      <c r="Z1975" s="127"/>
      <c r="AA1975" s="127"/>
      <c r="AB1975" s="127"/>
      <c r="AC1975" s="127"/>
      <c r="AD1975" s="127"/>
      <c r="AE1975" s="127"/>
      <c r="AF1975" s="9">
        <f t="shared" si="1"/>
        <v>1975</v>
      </c>
    </row>
    <row r="1976" ht="15.75" customHeight="1">
      <c r="A1976" s="116">
        <v>42846.0</v>
      </c>
      <c r="B1976" s="126" t="e">
        <v>#N/A</v>
      </c>
      <c r="C1976" s="127" t="e">
        <v>#N/A</v>
      </c>
      <c r="D1976" s="127">
        <v>4.011</v>
      </c>
      <c r="E1976" s="127" t="e">
        <v>#N/A</v>
      </c>
      <c r="F1976" s="127" t="e">
        <v>#N/A</v>
      </c>
      <c r="G1976" s="127">
        <v>4.779</v>
      </c>
      <c r="H1976" s="127" t="e">
        <v>#N/A</v>
      </c>
      <c r="I1976" s="127" t="e">
        <v>#N/A</v>
      </c>
      <c r="J1976" s="127">
        <v>4.903</v>
      </c>
      <c r="K1976" s="127" t="e">
        <v>#N/A</v>
      </c>
      <c r="L1976" s="127" t="e">
        <v>#N/A</v>
      </c>
      <c r="M1976" s="127">
        <v>5.022</v>
      </c>
      <c r="N1976" s="127" t="e">
        <v>#N/A</v>
      </c>
      <c r="O1976" s="127" t="e">
        <v>#N/A</v>
      </c>
      <c r="P1976" s="127">
        <v>5.14</v>
      </c>
      <c r="Q1976" s="127" t="e">
        <v>#N/A</v>
      </c>
      <c r="R1976" s="127" t="e">
        <v>#N/A</v>
      </c>
      <c r="S1976" s="127">
        <v>5.456</v>
      </c>
      <c r="T1976" s="127" t="e">
        <v>#N/A</v>
      </c>
      <c r="U1976" s="127" t="e">
        <v>#N/A</v>
      </c>
      <c r="V1976" s="127">
        <v>5.961</v>
      </c>
      <c r="W1976" s="127" t="e">
        <v>#N/A</v>
      </c>
      <c r="X1976" s="127" t="e">
        <v>#N/A</v>
      </c>
      <c r="Y1976" s="127">
        <v>6.797</v>
      </c>
      <c r="Z1976" s="127"/>
      <c r="AA1976" s="127"/>
      <c r="AB1976" s="127"/>
      <c r="AC1976" s="127"/>
      <c r="AD1976" s="127"/>
      <c r="AE1976" s="127"/>
      <c r="AF1976" s="9">
        <f t="shared" si="1"/>
        <v>1976</v>
      </c>
    </row>
    <row r="1977" ht="15.75" customHeight="1">
      <c r="A1977" s="116">
        <v>42845.0</v>
      </c>
      <c r="B1977" s="126" t="e">
        <v>#N/A</v>
      </c>
      <c r="C1977" s="127" t="e">
        <v>#N/A</v>
      </c>
      <c r="D1977" s="127">
        <v>3.992</v>
      </c>
      <c r="E1977" s="127" t="e">
        <v>#N/A</v>
      </c>
      <c r="F1977" s="127" t="e">
        <v>#N/A</v>
      </c>
      <c r="G1977" s="127">
        <v>4.745</v>
      </c>
      <c r="H1977" s="127" t="e">
        <v>#N/A</v>
      </c>
      <c r="I1977" s="127" t="e">
        <v>#N/A</v>
      </c>
      <c r="J1977" s="127">
        <v>4.888</v>
      </c>
      <c r="K1977" s="127" t="e">
        <v>#N/A</v>
      </c>
      <c r="L1977" s="127" t="e">
        <v>#N/A</v>
      </c>
      <c r="M1977" s="127">
        <v>5.008</v>
      </c>
      <c r="N1977" s="127" t="e">
        <v>#N/A</v>
      </c>
      <c r="O1977" s="127" t="e">
        <v>#N/A</v>
      </c>
      <c r="P1977" s="127">
        <v>5.128</v>
      </c>
      <c r="Q1977" s="127" t="e">
        <v>#N/A</v>
      </c>
      <c r="R1977" s="127" t="e">
        <v>#N/A</v>
      </c>
      <c r="S1977" s="127">
        <v>5.459</v>
      </c>
      <c r="T1977" s="127" t="e">
        <v>#N/A</v>
      </c>
      <c r="U1977" s="127" t="e">
        <v>#N/A</v>
      </c>
      <c r="V1977" s="127">
        <v>5.953</v>
      </c>
      <c r="W1977" s="127" t="e">
        <v>#N/A</v>
      </c>
      <c r="X1977" s="127" t="e">
        <v>#N/A</v>
      </c>
      <c r="Y1977" s="127">
        <v>6.798</v>
      </c>
      <c r="Z1977" s="127"/>
      <c r="AA1977" s="127"/>
      <c r="AB1977" s="127"/>
      <c r="AC1977" s="127"/>
      <c r="AD1977" s="127"/>
      <c r="AE1977" s="127"/>
      <c r="AF1977" s="9">
        <f t="shared" si="1"/>
        <v>1977</v>
      </c>
    </row>
    <row r="1978" ht="15.75" customHeight="1">
      <c r="A1978" s="116">
        <v>42844.0</v>
      </c>
      <c r="B1978" s="126" t="e">
        <v>#N/A</v>
      </c>
      <c r="C1978" s="127" t="e">
        <v>#N/A</v>
      </c>
      <c r="D1978" s="127">
        <v>3.948</v>
      </c>
      <c r="E1978" s="127" t="e">
        <v>#N/A</v>
      </c>
      <c r="F1978" s="127" t="e">
        <v>#N/A</v>
      </c>
      <c r="G1978" s="127">
        <v>4.687</v>
      </c>
      <c r="H1978" s="127" t="e">
        <v>#N/A</v>
      </c>
      <c r="I1978" s="127" t="e">
        <v>#N/A</v>
      </c>
      <c r="J1978" s="127">
        <v>4.869</v>
      </c>
      <c r="K1978" s="127" t="e">
        <v>#N/A</v>
      </c>
      <c r="L1978" s="127" t="e">
        <v>#N/A</v>
      </c>
      <c r="M1978" s="127">
        <v>4.994</v>
      </c>
      <c r="N1978" s="127" t="e">
        <v>#N/A</v>
      </c>
      <c r="O1978" s="127" t="e">
        <v>#N/A</v>
      </c>
      <c r="P1978" s="127">
        <v>5.119</v>
      </c>
      <c r="Q1978" s="127" t="e">
        <v>#N/A</v>
      </c>
      <c r="R1978" s="127" t="e">
        <v>#N/A</v>
      </c>
      <c r="S1978" s="127">
        <v>5.453</v>
      </c>
      <c r="T1978" s="127" t="e">
        <v>#N/A</v>
      </c>
      <c r="U1978" s="127" t="e">
        <v>#N/A</v>
      </c>
      <c r="V1978" s="127">
        <v>5.942</v>
      </c>
      <c r="W1978" s="127" t="e">
        <v>#N/A</v>
      </c>
      <c r="X1978" s="127" t="e">
        <v>#N/A</v>
      </c>
      <c r="Y1978" s="127">
        <v>6.812</v>
      </c>
      <c r="Z1978" s="127"/>
      <c r="AA1978" s="127"/>
      <c r="AB1978" s="127"/>
      <c r="AC1978" s="127"/>
      <c r="AD1978" s="127"/>
      <c r="AE1978" s="127"/>
      <c r="AF1978" s="9">
        <f t="shared" si="1"/>
        <v>1978</v>
      </c>
    </row>
    <row r="1979" ht="15.75" customHeight="1">
      <c r="A1979" s="116">
        <v>42843.0</v>
      </c>
      <c r="B1979" s="126" t="e">
        <v>#N/A</v>
      </c>
      <c r="C1979" s="127" t="e">
        <v>#N/A</v>
      </c>
      <c r="D1979" s="127">
        <v>3.967</v>
      </c>
      <c r="E1979" s="127" t="e">
        <v>#N/A</v>
      </c>
      <c r="F1979" s="127" t="e">
        <v>#N/A</v>
      </c>
      <c r="G1979" s="127">
        <v>4.697</v>
      </c>
      <c r="H1979" s="127" t="e">
        <v>#N/A</v>
      </c>
      <c r="I1979" s="127" t="e">
        <v>#N/A</v>
      </c>
      <c r="J1979" s="127">
        <v>4.867</v>
      </c>
      <c r="K1979" s="127" t="e">
        <v>#N/A</v>
      </c>
      <c r="L1979" s="127" t="e">
        <v>#N/A</v>
      </c>
      <c r="M1979" s="127">
        <v>4.993</v>
      </c>
      <c r="N1979" s="127" t="e">
        <v>#N/A</v>
      </c>
      <c r="O1979" s="127" t="e">
        <v>#N/A</v>
      </c>
      <c r="P1979" s="127">
        <v>5.119</v>
      </c>
      <c r="Q1979" s="127" t="e">
        <v>#N/A</v>
      </c>
      <c r="R1979" s="127" t="e">
        <v>#N/A</v>
      </c>
      <c r="S1979" s="127">
        <v>5.445</v>
      </c>
      <c r="T1979" s="127" t="e">
        <v>#N/A</v>
      </c>
      <c r="U1979" s="127" t="e">
        <v>#N/A</v>
      </c>
      <c r="V1979" s="127">
        <v>5.959</v>
      </c>
      <c r="W1979" s="127" t="e">
        <v>#N/A</v>
      </c>
      <c r="X1979" s="127" t="e">
        <v>#N/A</v>
      </c>
      <c r="Y1979" s="127">
        <v>6.845</v>
      </c>
      <c r="Z1979" s="127"/>
      <c r="AA1979" s="127"/>
      <c r="AB1979" s="127"/>
      <c r="AC1979" s="127"/>
      <c r="AD1979" s="127"/>
      <c r="AE1979" s="127"/>
      <c r="AF1979" s="9">
        <f t="shared" si="1"/>
        <v>1979</v>
      </c>
    </row>
    <row r="1980" ht="15.75" customHeight="1">
      <c r="A1980" s="116">
        <v>42842.0</v>
      </c>
      <c r="B1980" s="126" t="e">
        <v>#N/A</v>
      </c>
      <c r="C1980" s="127" t="e">
        <v>#N/A</v>
      </c>
      <c r="D1980" s="127">
        <v>3.937</v>
      </c>
      <c r="E1980" s="127" t="e">
        <v>#N/A</v>
      </c>
      <c r="F1980" s="127" t="e">
        <v>#N/A</v>
      </c>
      <c r="G1980" s="127">
        <v>4.649</v>
      </c>
      <c r="H1980" s="127" t="e">
        <v>#N/A</v>
      </c>
      <c r="I1980" s="127" t="e">
        <v>#N/A</v>
      </c>
      <c r="J1980" s="127">
        <v>4.839</v>
      </c>
      <c r="K1980" s="127" t="e">
        <v>#N/A</v>
      </c>
      <c r="L1980" s="127" t="e">
        <v>#N/A</v>
      </c>
      <c r="M1980" s="127">
        <v>4.976</v>
      </c>
      <c r="N1980" s="127" t="e">
        <v>#N/A</v>
      </c>
      <c r="O1980" s="127" t="e">
        <v>#N/A</v>
      </c>
      <c r="P1980" s="127">
        <v>5.113</v>
      </c>
      <c r="Q1980" s="127" t="e">
        <v>#N/A</v>
      </c>
      <c r="R1980" s="127" t="e">
        <v>#N/A</v>
      </c>
      <c r="S1980" s="127">
        <v>5.445</v>
      </c>
      <c r="T1980" s="127" t="e">
        <v>#N/A</v>
      </c>
      <c r="U1980" s="127" t="e">
        <v>#N/A</v>
      </c>
      <c r="V1980" s="127">
        <v>5.959</v>
      </c>
      <c r="W1980" s="127" t="e">
        <v>#N/A</v>
      </c>
      <c r="X1980" s="127" t="e">
        <v>#N/A</v>
      </c>
      <c r="Y1980" s="127">
        <v>6.848</v>
      </c>
      <c r="Z1980" s="127"/>
      <c r="AA1980" s="127"/>
      <c r="AB1980" s="127"/>
      <c r="AC1980" s="127"/>
      <c r="AD1980" s="127"/>
      <c r="AE1980" s="127"/>
      <c r="AF1980" s="9">
        <f t="shared" si="1"/>
        <v>1980</v>
      </c>
    </row>
    <row r="1981" ht="15.75" customHeight="1">
      <c r="A1981" s="116">
        <v>42839.0</v>
      </c>
      <c r="B1981" s="126" t="e">
        <v>#N/A</v>
      </c>
      <c r="C1981" s="127" t="e">
        <v>#N/A</v>
      </c>
      <c r="D1981" s="127">
        <v>3.946</v>
      </c>
      <c r="E1981" s="127" t="e">
        <v>#N/A</v>
      </c>
      <c r="F1981" s="127" t="e">
        <v>#N/A</v>
      </c>
      <c r="G1981" s="127">
        <v>4.631</v>
      </c>
      <c r="H1981" s="127" t="e">
        <v>#N/A</v>
      </c>
      <c r="I1981" s="127" t="e">
        <v>#N/A</v>
      </c>
      <c r="J1981" s="127">
        <v>4.841</v>
      </c>
      <c r="K1981" s="127" t="e">
        <v>#N/A</v>
      </c>
      <c r="L1981" s="127" t="e">
        <v>#N/A</v>
      </c>
      <c r="M1981" s="127">
        <v>4.975</v>
      </c>
      <c r="N1981" s="127" t="e">
        <v>#N/A</v>
      </c>
      <c r="O1981" s="127" t="e">
        <v>#N/A</v>
      </c>
      <c r="P1981" s="127">
        <v>5.11</v>
      </c>
      <c r="Q1981" s="127" t="e">
        <v>#N/A</v>
      </c>
      <c r="R1981" s="127" t="e">
        <v>#N/A</v>
      </c>
      <c r="S1981" s="127">
        <v>5.445</v>
      </c>
      <c r="T1981" s="127" t="e">
        <v>#N/A</v>
      </c>
      <c r="U1981" s="127" t="e">
        <v>#N/A</v>
      </c>
      <c r="V1981" s="127">
        <v>5.971</v>
      </c>
      <c r="W1981" s="127" t="e">
        <v>#N/A</v>
      </c>
      <c r="X1981" s="127" t="e">
        <v>#N/A</v>
      </c>
      <c r="Y1981" s="127">
        <v>6.848</v>
      </c>
      <c r="Z1981" s="127"/>
      <c r="AA1981" s="127"/>
      <c r="AB1981" s="127"/>
      <c r="AC1981" s="127"/>
      <c r="AD1981" s="127"/>
      <c r="AE1981" s="127"/>
      <c r="AF1981" s="9">
        <f t="shared" si="1"/>
        <v>1981</v>
      </c>
    </row>
    <row r="1982" ht="15.75" customHeight="1">
      <c r="A1982" s="116">
        <v>42838.0</v>
      </c>
      <c r="B1982" s="126" t="e">
        <v>#N/A</v>
      </c>
      <c r="C1982" s="127" t="e">
        <v>#N/A</v>
      </c>
      <c r="D1982" s="127">
        <v>3.952</v>
      </c>
      <c r="E1982" s="127" t="e">
        <v>#N/A</v>
      </c>
      <c r="F1982" s="127" t="e">
        <v>#N/A</v>
      </c>
      <c r="G1982" s="127">
        <v>4.627</v>
      </c>
      <c r="H1982" s="127" t="e">
        <v>#N/A</v>
      </c>
      <c r="I1982" s="127" t="e">
        <v>#N/A</v>
      </c>
      <c r="J1982" s="127">
        <v>4.823</v>
      </c>
      <c r="K1982" s="127" t="e">
        <v>#N/A</v>
      </c>
      <c r="L1982" s="127" t="e">
        <v>#N/A</v>
      </c>
      <c r="M1982" s="127">
        <v>4.963</v>
      </c>
      <c r="N1982" s="127" t="e">
        <v>#N/A</v>
      </c>
      <c r="O1982" s="127" t="e">
        <v>#N/A</v>
      </c>
      <c r="P1982" s="127">
        <v>5.103</v>
      </c>
      <c r="Q1982" s="127" t="e">
        <v>#N/A</v>
      </c>
      <c r="R1982" s="127" t="e">
        <v>#N/A</v>
      </c>
      <c r="S1982" s="127">
        <v>5.445</v>
      </c>
      <c r="T1982" s="127" t="e">
        <v>#N/A</v>
      </c>
      <c r="U1982" s="127" t="e">
        <v>#N/A</v>
      </c>
      <c r="V1982" s="127">
        <v>5.981</v>
      </c>
      <c r="W1982" s="127" t="e">
        <v>#N/A</v>
      </c>
      <c r="X1982" s="127" t="e">
        <v>#N/A</v>
      </c>
      <c r="Y1982" s="127">
        <v>6.847</v>
      </c>
      <c r="Z1982" s="127"/>
      <c r="AA1982" s="127"/>
      <c r="AB1982" s="127"/>
      <c r="AC1982" s="127"/>
      <c r="AD1982" s="127"/>
      <c r="AE1982" s="127"/>
      <c r="AF1982" s="9">
        <f t="shared" si="1"/>
        <v>1982</v>
      </c>
    </row>
    <row r="1983" ht="15.75" customHeight="1">
      <c r="A1983" s="116">
        <v>42837.0</v>
      </c>
      <c r="B1983" s="126" t="e">
        <v>#N/A</v>
      </c>
      <c r="C1983" s="127" t="e">
        <v>#N/A</v>
      </c>
      <c r="D1983" s="127">
        <v>3.931</v>
      </c>
      <c r="E1983" s="127" t="e">
        <v>#N/A</v>
      </c>
      <c r="F1983" s="127" t="e">
        <v>#N/A</v>
      </c>
      <c r="G1983" s="127">
        <v>4.629</v>
      </c>
      <c r="H1983" s="127" t="e">
        <v>#N/A</v>
      </c>
      <c r="I1983" s="127" t="e">
        <v>#N/A</v>
      </c>
      <c r="J1983" s="127">
        <v>4.824</v>
      </c>
      <c r="K1983" s="127" t="e">
        <v>#N/A</v>
      </c>
      <c r="L1983" s="127" t="e">
        <v>#N/A</v>
      </c>
      <c r="M1983" s="127">
        <v>4.964</v>
      </c>
      <c r="N1983" s="127" t="e">
        <v>#N/A</v>
      </c>
      <c r="O1983" s="127" t="e">
        <v>#N/A</v>
      </c>
      <c r="P1983" s="127">
        <v>5.103</v>
      </c>
      <c r="Q1983" s="127" t="e">
        <v>#N/A</v>
      </c>
      <c r="R1983" s="127" t="e">
        <v>#N/A</v>
      </c>
      <c r="S1983" s="127">
        <v>5.451</v>
      </c>
      <c r="T1983" s="127" t="e">
        <v>#N/A</v>
      </c>
      <c r="U1983" s="127" t="e">
        <v>#N/A</v>
      </c>
      <c r="V1983" s="127">
        <v>5.984</v>
      </c>
      <c r="W1983" s="127" t="e">
        <v>#N/A</v>
      </c>
      <c r="X1983" s="127" t="e">
        <v>#N/A</v>
      </c>
      <c r="Y1983" s="127">
        <v>6.849</v>
      </c>
      <c r="Z1983" s="127"/>
      <c r="AA1983" s="127"/>
      <c r="AB1983" s="127"/>
      <c r="AC1983" s="127"/>
      <c r="AD1983" s="127"/>
      <c r="AE1983" s="127"/>
      <c r="AF1983" s="9">
        <f t="shared" si="1"/>
        <v>1983</v>
      </c>
    </row>
    <row r="1984" ht="15.75" customHeight="1">
      <c r="A1984" s="116">
        <v>42836.0</v>
      </c>
      <c r="B1984" s="126" t="e">
        <v>#N/A</v>
      </c>
      <c r="C1984" s="127" t="e">
        <v>#N/A</v>
      </c>
      <c r="D1984" s="127">
        <v>3.994</v>
      </c>
      <c r="E1984" s="127" t="e">
        <v>#N/A</v>
      </c>
      <c r="F1984" s="127" t="e">
        <v>#N/A</v>
      </c>
      <c r="G1984" s="127">
        <v>4.689</v>
      </c>
      <c r="H1984" s="127" t="e">
        <v>#N/A</v>
      </c>
      <c r="I1984" s="127" t="e">
        <v>#N/A</v>
      </c>
      <c r="J1984" s="127">
        <v>4.891</v>
      </c>
      <c r="K1984" s="127" t="e">
        <v>#N/A</v>
      </c>
      <c r="L1984" s="127" t="e">
        <v>#N/A</v>
      </c>
      <c r="M1984" s="127">
        <v>5.019</v>
      </c>
      <c r="N1984" s="127" t="e">
        <v>#N/A</v>
      </c>
      <c r="O1984" s="127" t="e">
        <v>#N/A</v>
      </c>
      <c r="P1984" s="127">
        <v>5.148</v>
      </c>
      <c r="Q1984" s="127" t="e">
        <v>#N/A</v>
      </c>
      <c r="R1984" s="127" t="e">
        <v>#N/A</v>
      </c>
      <c r="S1984" s="127">
        <v>5.462</v>
      </c>
      <c r="T1984" s="127" t="e">
        <v>#N/A</v>
      </c>
      <c r="U1984" s="127" t="e">
        <v>#N/A</v>
      </c>
      <c r="V1984" s="127">
        <v>6.002</v>
      </c>
      <c r="W1984" s="127" t="e">
        <v>#N/A</v>
      </c>
      <c r="X1984" s="127" t="e">
        <v>#N/A</v>
      </c>
      <c r="Y1984" s="127">
        <v>6.869</v>
      </c>
      <c r="Z1984" s="127"/>
      <c r="AA1984" s="127"/>
      <c r="AB1984" s="127"/>
      <c r="AC1984" s="127"/>
      <c r="AD1984" s="127"/>
      <c r="AE1984" s="127"/>
      <c r="AF1984" s="9">
        <f t="shared" si="1"/>
        <v>1984</v>
      </c>
    </row>
    <row r="1985" ht="15.75" customHeight="1">
      <c r="A1985" s="116">
        <v>42835.0</v>
      </c>
      <c r="B1985" s="126" t="e">
        <v>#N/A</v>
      </c>
      <c r="C1985" s="127" t="e">
        <v>#N/A</v>
      </c>
      <c r="D1985" s="127">
        <v>3.982</v>
      </c>
      <c r="E1985" s="127" t="e">
        <v>#N/A</v>
      </c>
      <c r="F1985" s="127" t="e">
        <v>#N/A</v>
      </c>
      <c r="G1985" s="127">
        <v>4.679</v>
      </c>
      <c r="H1985" s="127" t="e">
        <v>#N/A</v>
      </c>
      <c r="I1985" s="127" t="e">
        <v>#N/A</v>
      </c>
      <c r="J1985" s="127">
        <v>4.862</v>
      </c>
      <c r="K1985" s="127" t="e">
        <v>#N/A</v>
      </c>
      <c r="L1985" s="127" t="e">
        <v>#N/A</v>
      </c>
      <c r="M1985" s="127">
        <v>4.999</v>
      </c>
      <c r="N1985" s="127" t="e">
        <v>#N/A</v>
      </c>
      <c r="O1985" s="127" t="e">
        <v>#N/A</v>
      </c>
      <c r="P1985" s="127">
        <v>5.136</v>
      </c>
      <c r="Q1985" s="127" t="e">
        <v>#N/A</v>
      </c>
      <c r="R1985" s="127" t="e">
        <v>#N/A</v>
      </c>
      <c r="S1985" s="127">
        <v>5.458</v>
      </c>
      <c r="T1985" s="127" t="e">
        <v>#N/A</v>
      </c>
      <c r="U1985" s="127" t="e">
        <v>#N/A</v>
      </c>
      <c r="V1985" s="127">
        <v>6.002</v>
      </c>
      <c r="W1985" s="127" t="e">
        <v>#N/A</v>
      </c>
      <c r="X1985" s="127" t="e">
        <v>#N/A</v>
      </c>
      <c r="Y1985" s="127">
        <v>6.867</v>
      </c>
      <c r="Z1985" s="127"/>
      <c r="AA1985" s="127"/>
      <c r="AB1985" s="127"/>
      <c r="AC1985" s="127"/>
      <c r="AD1985" s="127"/>
      <c r="AE1985" s="127"/>
      <c r="AF1985" s="9">
        <f t="shared" si="1"/>
        <v>1985</v>
      </c>
    </row>
    <row r="1986" ht="15.75" customHeight="1">
      <c r="A1986" s="116">
        <v>42832.0</v>
      </c>
      <c r="B1986" s="126" t="e">
        <v>#N/A</v>
      </c>
      <c r="C1986" s="127" t="e">
        <v>#N/A</v>
      </c>
      <c r="D1986" s="127">
        <v>3.997</v>
      </c>
      <c r="E1986" s="127" t="e">
        <v>#N/A</v>
      </c>
      <c r="F1986" s="127" t="e">
        <v>#N/A</v>
      </c>
      <c r="G1986" s="127">
        <v>4.677</v>
      </c>
      <c r="H1986" s="127" t="e">
        <v>#N/A</v>
      </c>
      <c r="I1986" s="127" t="e">
        <v>#N/A</v>
      </c>
      <c r="J1986" s="127">
        <v>4.858</v>
      </c>
      <c r="K1986" s="127" t="e">
        <v>#N/A</v>
      </c>
      <c r="L1986" s="127" t="e">
        <v>#N/A</v>
      </c>
      <c r="M1986" s="127">
        <v>4.996</v>
      </c>
      <c r="N1986" s="127" t="e">
        <v>#N/A</v>
      </c>
      <c r="O1986" s="127" t="e">
        <v>#N/A</v>
      </c>
      <c r="P1986" s="127">
        <v>5.135</v>
      </c>
      <c r="Q1986" s="127" t="e">
        <v>#N/A</v>
      </c>
      <c r="R1986" s="127" t="e">
        <v>#N/A</v>
      </c>
      <c r="S1986" s="127">
        <v>5.461</v>
      </c>
      <c r="T1986" s="127" t="e">
        <v>#N/A</v>
      </c>
      <c r="U1986" s="127" t="e">
        <v>#N/A</v>
      </c>
      <c r="V1986" s="127">
        <v>6.014</v>
      </c>
      <c r="W1986" s="127" t="e">
        <v>#N/A</v>
      </c>
      <c r="X1986" s="127" t="e">
        <v>#N/A</v>
      </c>
      <c r="Y1986" s="127">
        <v>6.884</v>
      </c>
      <c r="Z1986" s="127"/>
      <c r="AA1986" s="127"/>
      <c r="AB1986" s="127"/>
      <c r="AC1986" s="127"/>
      <c r="AD1986" s="127"/>
      <c r="AE1986" s="127"/>
      <c r="AF1986" s="9">
        <f t="shared" si="1"/>
        <v>1986</v>
      </c>
    </row>
    <row r="1987" ht="15.75" customHeight="1">
      <c r="A1987" s="116">
        <v>42830.0</v>
      </c>
      <c r="B1987" s="126" t="e">
        <v>#N/A</v>
      </c>
      <c r="C1987" s="127" t="e">
        <v>#N/A</v>
      </c>
      <c r="D1987" s="127">
        <v>3.994</v>
      </c>
      <c r="E1987" s="127" t="e">
        <v>#N/A</v>
      </c>
      <c r="F1987" s="127" t="e">
        <v>#N/A</v>
      </c>
      <c r="G1987" s="127">
        <v>4.679</v>
      </c>
      <c r="H1987" s="127" t="e">
        <v>#N/A</v>
      </c>
      <c r="I1987" s="127" t="e">
        <v>#N/A</v>
      </c>
      <c r="J1987" s="127">
        <v>4.881</v>
      </c>
      <c r="K1987" s="127" t="e">
        <v>#N/A</v>
      </c>
      <c r="L1987" s="127" t="e">
        <v>#N/A</v>
      </c>
      <c r="M1987" s="127">
        <v>5.006</v>
      </c>
      <c r="N1987" s="127" t="e">
        <v>#N/A</v>
      </c>
      <c r="O1987" s="127" t="e">
        <v>#N/A</v>
      </c>
      <c r="P1987" s="127">
        <v>5.131</v>
      </c>
      <c r="Q1987" s="127" t="e">
        <v>#N/A</v>
      </c>
      <c r="R1987" s="127" t="e">
        <v>#N/A</v>
      </c>
      <c r="S1987" s="127">
        <v>5.478</v>
      </c>
      <c r="T1987" s="127" t="e">
        <v>#N/A</v>
      </c>
      <c r="U1987" s="127" t="e">
        <v>#N/A</v>
      </c>
      <c r="V1987" s="127">
        <v>6.032</v>
      </c>
      <c r="W1987" s="127" t="e">
        <v>#N/A</v>
      </c>
      <c r="X1987" s="127" t="e">
        <v>#N/A</v>
      </c>
      <c r="Y1987" s="127">
        <v>6.857</v>
      </c>
      <c r="Z1987" s="127"/>
      <c r="AA1987" s="127"/>
      <c r="AB1987" s="127"/>
      <c r="AC1987" s="127"/>
      <c r="AD1987" s="127"/>
      <c r="AE1987" s="127"/>
      <c r="AF1987" s="9">
        <f t="shared" si="1"/>
        <v>1987</v>
      </c>
    </row>
    <row r="1988" ht="15.75" customHeight="1">
      <c r="A1988" s="116">
        <v>42829.0</v>
      </c>
      <c r="B1988" s="126" t="e">
        <v>#N/A</v>
      </c>
      <c r="C1988" s="127" t="e">
        <v>#N/A</v>
      </c>
      <c r="D1988" s="127">
        <v>4.075</v>
      </c>
      <c r="E1988" s="127" t="e">
        <v>#N/A</v>
      </c>
      <c r="F1988" s="127" t="e">
        <v>#N/A</v>
      </c>
      <c r="G1988" s="127">
        <v>4.748</v>
      </c>
      <c r="H1988" s="127" t="e">
        <v>#N/A</v>
      </c>
      <c r="I1988" s="127" t="e">
        <v>#N/A</v>
      </c>
      <c r="J1988" s="127">
        <v>4.921</v>
      </c>
      <c r="K1988" s="127" t="e">
        <v>#N/A</v>
      </c>
      <c r="L1988" s="127" t="e">
        <v>#N/A</v>
      </c>
      <c r="M1988" s="127">
        <v>5.043</v>
      </c>
      <c r="N1988" s="127" t="e">
        <v>#N/A</v>
      </c>
      <c r="O1988" s="127" t="e">
        <v>#N/A</v>
      </c>
      <c r="P1988" s="127">
        <v>5.166</v>
      </c>
      <c r="Q1988" s="127" t="e">
        <v>#N/A</v>
      </c>
      <c r="R1988" s="127" t="e">
        <v>#N/A</v>
      </c>
      <c r="S1988" s="127">
        <v>5.472</v>
      </c>
      <c r="T1988" s="127" t="e">
        <v>#N/A</v>
      </c>
      <c r="U1988" s="127" t="e">
        <v>#N/A</v>
      </c>
      <c r="V1988" s="127">
        <v>6.032</v>
      </c>
      <c r="W1988" s="127" t="e">
        <v>#N/A</v>
      </c>
      <c r="X1988" s="127" t="e">
        <v>#N/A</v>
      </c>
      <c r="Y1988" s="127">
        <v>6.857</v>
      </c>
      <c r="Z1988" s="127"/>
      <c r="AA1988" s="127"/>
      <c r="AB1988" s="127"/>
      <c r="AC1988" s="127"/>
      <c r="AD1988" s="127"/>
      <c r="AE1988" s="127"/>
      <c r="AF1988" s="9">
        <f t="shared" si="1"/>
        <v>1988</v>
      </c>
    </row>
    <row r="1989" ht="15.75" customHeight="1">
      <c r="A1989" s="116">
        <v>42828.0</v>
      </c>
      <c r="B1989" s="126" t="e">
        <v>#N/A</v>
      </c>
      <c r="C1989" s="127" t="e">
        <v>#N/A</v>
      </c>
      <c r="D1989" s="127">
        <v>4.093</v>
      </c>
      <c r="E1989" s="127" t="e">
        <v>#N/A</v>
      </c>
      <c r="F1989" s="127" t="e">
        <v>#N/A</v>
      </c>
      <c r="G1989" s="127">
        <v>4.749</v>
      </c>
      <c r="H1989" s="127" t="e">
        <v>#N/A</v>
      </c>
      <c r="I1989" s="127" t="e">
        <v>#N/A</v>
      </c>
      <c r="J1989" s="127">
        <v>4.931</v>
      </c>
      <c r="K1989" s="127" t="e">
        <v>#N/A</v>
      </c>
      <c r="L1989" s="127" t="e">
        <v>#N/A</v>
      </c>
      <c r="M1989" s="127">
        <v>5.047</v>
      </c>
      <c r="N1989" s="127" t="e">
        <v>#N/A</v>
      </c>
      <c r="O1989" s="127" t="e">
        <v>#N/A</v>
      </c>
      <c r="P1989" s="127">
        <v>5.163</v>
      </c>
      <c r="Q1989" s="127" t="e">
        <v>#N/A</v>
      </c>
      <c r="R1989" s="127" t="e">
        <v>#N/A</v>
      </c>
      <c r="S1989" s="127">
        <v>5.474</v>
      </c>
      <c r="T1989" s="127" t="e">
        <v>#N/A</v>
      </c>
      <c r="U1989" s="127" t="e">
        <v>#N/A</v>
      </c>
      <c r="V1989" s="127">
        <v>6.04</v>
      </c>
      <c r="W1989" s="127" t="e">
        <v>#N/A</v>
      </c>
      <c r="X1989" s="127" t="e">
        <v>#N/A</v>
      </c>
      <c r="Y1989" s="127">
        <v>6.867</v>
      </c>
      <c r="Z1989" s="127"/>
      <c r="AA1989" s="127"/>
      <c r="AB1989" s="127"/>
      <c r="AC1989" s="127"/>
      <c r="AD1989" s="127"/>
      <c r="AE1989" s="127"/>
      <c r="AF1989" s="9">
        <f t="shared" si="1"/>
        <v>1989</v>
      </c>
    </row>
    <row r="1990" ht="15.75" customHeight="1">
      <c r="A1990" s="116">
        <v>42825.0</v>
      </c>
      <c r="B1990" s="126" t="e">
        <v>#N/A</v>
      </c>
      <c r="C1990" s="127" t="e">
        <v>#N/A</v>
      </c>
      <c r="D1990" s="127">
        <v>4.048</v>
      </c>
      <c r="E1990" s="127" t="e">
        <v>#N/A</v>
      </c>
      <c r="F1990" s="127" t="e">
        <v>#N/A</v>
      </c>
      <c r="G1990" s="127">
        <v>4.748</v>
      </c>
      <c r="H1990" s="127" t="e">
        <v>#N/A</v>
      </c>
      <c r="I1990" s="127" t="e">
        <v>#N/A</v>
      </c>
      <c r="J1990" s="127">
        <v>4.928</v>
      </c>
      <c r="K1990" s="127" t="e">
        <v>#N/A</v>
      </c>
      <c r="L1990" s="127" t="e">
        <v>#N/A</v>
      </c>
      <c r="M1990" s="127">
        <v>5.045</v>
      </c>
      <c r="N1990" s="127" t="e">
        <v>#N/A</v>
      </c>
      <c r="O1990" s="127" t="e">
        <v>#N/A</v>
      </c>
      <c r="P1990" s="127">
        <v>5.162</v>
      </c>
      <c r="Q1990" s="127" t="e">
        <v>#N/A</v>
      </c>
      <c r="R1990" s="127" t="e">
        <v>#N/A</v>
      </c>
      <c r="S1990" s="127">
        <v>5.457</v>
      </c>
      <c r="T1990" s="127" t="e">
        <v>#N/A</v>
      </c>
      <c r="U1990" s="127" t="e">
        <v>#N/A</v>
      </c>
      <c r="V1990" s="127">
        <v>6.033</v>
      </c>
      <c r="W1990" s="127" t="e">
        <v>#N/A</v>
      </c>
      <c r="X1990" s="127" t="e">
        <v>#N/A</v>
      </c>
      <c r="Y1990" s="127">
        <v>6.863</v>
      </c>
      <c r="Z1990" s="127"/>
      <c r="AA1990" s="127"/>
      <c r="AB1990" s="127"/>
      <c r="AC1990" s="127"/>
      <c r="AD1990" s="127"/>
      <c r="AE1990" s="127"/>
      <c r="AF1990" s="9">
        <f t="shared" si="1"/>
        <v>1990</v>
      </c>
    </row>
    <row r="1991" ht="15.75" customHeight="1">
      <c r="A1991" s="116">
        <v>42824.0</v>
      </c>
      <c r="B1991" s="126" t="e">
        <v>#N/A</v>
      </c>
      <c r="C1991" s="127" t="e">
        <v>#N/A</v>
      </c>
      <c r="D1991" s="127">
        <v>4.049</v>
      </c>
      <c r="E1991" s="127" t="e">
        <v>#N/A</v>
      </c>
      <c r="F1991" s="127" t="e">
        <v>#N/A</v>
      </c>
      <c r="G1991" s="127">
        <v>4.758</v>
      </c>
      <c r="H1991" s="127" t="e">
        <v>#N/A</v>
      </c>
      <c r="I1991" s="127" t="e">
        <v>#N/A</v>
      </c>
      <c r="J1991" s="127">
        <v>4.921</v>
      </c>
      <c r="K1991" s="127" t="e">
        <v>#N/A</v>
      </c>
      <c r="L1991" s="127" t="e">
        <v>#N/A</v>
      </c>
      <c r="M1991" s="127">
        <v>5.039</v>
      </c>
      <c r="N1991" s="127" t="e">
        <v>#N/A</v>
      </c>
      <c r="O1991" s="127" t="e">
        <v>#N/A</v>
      </c>
      <c r="P1991" s="127">
        <v>5.156</v>
      </c>
      <c r="Q1991" s="127" t="e">
        <v>#N/A</v>
      </c>
      <c r="R1991" s="127" t="e">
        <v>#N/A</v>
      </c>
      <c r="S1991" s="127">
        <v>5.468</v>
      </c>
      <c r="T1991" s="127" t="e">
        <v>#N/A</v>
      </c>
      <c r="U1991" s="127" t="e">
        <v>#N/A</v>
      </c>
      <c r="V1991" s="127">
        <v>6.044</v>
      </c>
      <c r="W1991" s="127" t="e">
        <v>#N/A</v>
      </c>
      <c r="X1991" s="127" t="e">
        <v>#N/A</v>
      </c>
      <c r="Y1991" s="127">
        <v>6.88</v>
      </c>
      <c r="Z1991" s="127"/>
      <c r="AA1991" s="127"/>
      <c r="AB1991" s="127"/>
      <c r="AC1991" s="127"/>
      <c r="AD1991" s="127"/>
      <c r="AE1991" s="127"/>
      <c r="AF1991" s="9">
        <f t="shared" si="1"/>
        <v>1991</v>
      </c>
    </row>
    <row r="1992" ht="15.75" customHeight="1">
      <c r="A1992" s="116">
        <v>42823.0</v>
      </c>
      <c r="B1992" s="126" t="e">
        <v>#N/A</v>
      </c>
      <c r="C1992" s="127" t="e">
        <v>#N/A</v>
      </c>
      <c r="D1992" s="127">
        <v>4.047</v>
      </c>
      <c r="E1992" s="127" t="e">
        <v>#N/A</v>
      </c>
      <c r="F1992" s="127" t="e">
        <v>#N/A</v>
      </c>
      <c r="G1992" s="127">
        <v>4.683</v>
      </c>
      <c r="H1992" s="127" t="e">
        <v>#N/A</v>
      </c>
      <c r="I1992" s="127" t="e">
        <v>#N/A</v>
      </c>
      <c r="J1992" s="127">
        <v>4.843</v>
      </c>
      <c r="K1992" s="127" t="e">
        <v>#N/A</v>
      </c>
      <c r="L1992" s="127" t="e">
        <v>#N/A</v>
      </c>
      <c r="M1992" s="127">
        <v>4.975</v>
      </c>
      <c r="N1992" s="127" t="e">
        <v>#N/A</v>
      </c>
      <c r="O1992" s="127" t="e">
        <v>#N/A</v>
      </c>
      <c r="P1992" s="127">
        <v>5.108</v>
      </c>
      <c r="Q1992" s="127" t="e">
        <v>#N/A</v>
      </c>
      <c r="R1992" s="127" t="e">
        <v>#N/A</v>
      </c>
      <c r="S1992" s="127">
        <v>5.468</v>
      </c>
      <c r="T1992" s="127" t="e">
        <v>#N/A</v>
      </c>
      <c r="U1992" s="127" t="e">
        <v>#N/A</v>
      </c>
      <c r="V1992" s="127">
        <v>6.055</v>
      </c>
      <c r="W1992" s="127" t="e">
        <v>#N/A</v>
      </c>
      <c r="X1992" s="127" t="e">
        <v>#N/A</v>
      </c>
      <c r="Y1992" s="127">
        <v>6.914</v>
      </c>
      <c r="Z1992" s="127"/>
      <c r="AA1992" s="127"/>
      <c r="AB1992" s="127"/>
      <c r="AC1992" s="127"/>
      <c r="AD1992" s="127"/>
      <c r="AE1992" s="127"/>
      <c r="AF1992" s="9">
        <f t="shared" si="1"/>
        <v>1992</v>
      </c>
    </row>
    <row r="1993" ht="15.75" customHeight="1">
      <c r="A1993" s="116">
        <v>42822.0</v>
      </c>
      <c r="B1993" s="126" t="e">
        <v>#N/A</v>
      </c>
      <c r="C1993" s="127" t="e">
        <v>#N/A</v>
      </c>
      <c r="D1993" s="127">
        <v>4.028</v>
      </c>
      <c r="E1993" s="127" t="e">
        <v>#N/A</v>
      </c>
      <c r="F1993" s="127" t="e">
        <v>#N/A</v>
      </c>
      <c r="G1993" s="127">
        <v>4.672</v>
      </c>
      <c r="H1993" s="127" t="e">
        <v>#N/A</v>
      </c>
      <c r="I1993" s="127" t="e">
        <v>#N/A</v>
      </c>
      <c r="J1993" s="127">
        <v>4.839</v>
      </c>
      <c r="K1993" s="127" t="e">
        <v>#N/A</v>
      </c>
      <c r="L1993" s="127" t="e">
        <v>#N/A</v>
      </c>
      <c r="M1993" s="127">
        <v>4.974</v>
      </c>
      <c r="N1993" s="127" t="e">
        <v>#N/A</v>
      </c>
      <c r="O1993" s="127" t="e">
        <v>#N/A</v>
      </c>
      <c r="P1993" s="127">
        <v>5.108</v>
      </c>
      <c r="Q1993" s="127" t="e">
        <v>#N/A</v>
      </c>
      <c r="R1993" s="127" t="e">
        <v>#N/A</v>
      </c>
      <c r="S1993" s="127">
        <v>5.463</v>
      </c>
      <c r="T1993" s="127" t="e">
        <v>#N/A</v>
      </c>
      <c r="U1993" s="127" t="e">
        <v>#N/A</v>
      </c>
      <c r="V1993" s="127">
        <v>6.051</v>
      </c>
      <c r="W1993" s="127" t="e">
        <v>#N/A</v>
      </c>
      <c r="X1993" s="127" t="e">
        <v>#N/A</v>
      </c>
      <c r="Y1993" s="127">
        <v>6.922</v>
      </c>
      <c r="Z1993" s="127"/>
      <c r="AA1993" s="127"/>
      <c r="AB1993" s="127"/>
      <c r="AC1993" s="127"/>
      <c r="AD1993" s="127"/>
      <c r="AE1993" s="127"/>
      <c r="AF1993" s="9">
        <f t="shared" si="1"/>
        <v>1993</v>
      </c>
    </row>
    <row r="1994" ht="15.75" customHeight="1">
      <c r="A1994" s="116">
        <v>42821.0</v>
      </c>
      <c r="B1994" s="126" t="e">
        <v>#N/A</v>
      </c>
      <c r="C1994" s="127" t="e">
        <v>#N/A</v>
      </c>
      <c r="D1994" s="127">
        <v>4.004</v>
      </c>
      <c r="E1994" s="127" t="e">
        <v>#N/A</v>
      </c>
      <c r="F1994" s="127" t="e">
        <v>#N/A</v>
      </c>
      <c r="G1994" s="127">
        <v>4.654</v>
      </c>
      <c r="H1994" s="127" t="e">
        <v>#N/A</v>
      </c>
      <c r="I1994" s="127" t="e">
        <v>#N/A</v>
      </c>
      <c r="J1994" s="127">
        <v>4.833</v>
      </c>
      <c r="K1994" s="127" t="e">
        <v>#N/A</v>
      </c>
      <c r="L1994" s="127" t="e">
        <v>#N/A</v>
      </c>
      <c r="M1994" s="127">
        <v>4.964</v>
      </c>
      <c r="N1994" s="127" t="e">
        <v>#N/A</v>
      </c>
      <c r="O1994" s="127" t="e">
        <v>#N/A</v>
      </c>
      <c r="P1994" s="127">
        <v>5.096</v>
      </c>
      <c r="Q1994" s="127" t="e">
        <v>#N/A</v>
      </c>
      <c r="R1994" s="127" t="e">
        <v>#N/A</v>
      </c>
      <c r="S1994" s="127">
        <v>5.461</v>
      </c>
      <c r="T1994" s="127" t="e">
        <v>#N/A</v>
      </c>
      <c r="U1994" s="127" t="e">
        <v>#N/A</v>
      </c>
      <c r="V1994" s="127">
        <v>6.051</v>
      </c>
      <c r="W1994" s="127" t="e">
        <v>#N/A</v>
      </c>
      <c r="X1994" s="127" t="e">
        <v>#N/A</v>
      </c>
      <c r="Y1994" s="127">
        <v>6.922</v>
      </c>
      <c r="Z1994" s="127"/>
      <c r="AA1994" s="127"/>
      <c r="AB1994" s="127"/>
      <c r="AC1994" s="127"/>
      <c r="AD1994" s="127"/>
      <c r="AE1994" s="127"/>
      <c r="AF1994" s="9">
        <f t="shared" si="1"/>
        <v>1994</v>
      </c>
    </row>
    <row r="1995" ht="15.75" customHeight="1">
      <c r="A1995" s="116">
        <v>42818.0</v>
      </c>
      <c r="B1995" s="126" t="e">
        <v>#N/A</v>
      </c>
      <c r="C1995" s="127" t="e">
        <v>#N/A</v>
      </c>
      <c r="D1995" s="127">
        <v>4.108</v>
      </c>
      <c r="E1995" s="127" t="e">
        <v>#N/A</v>
      </c>
      <c r="F1995" s="127" t="e">
        <v>#N/A</v>
      </c>
      <c r="G1995" s="127">
        <v>4.664</v>
      </c>
      <c r="H1995" s="127" t="e">
        <v>#N/A</v>
      </c>
      <c r="I1995" s="127" t="e">
        <v>#N/A</v>
      </c>
      <c r="J1995" s="127">
        <v>4.824</v>
      </c>
      <c r="K1995" s="127" t="e">
        <v>#N/A</v>
      </c>
      <c r="L1995" s="127" t="e">
        <v>#N/A</v>
      </c>
      <c r="M1995" s="127">
        <v>4.953</v>
      </c>
      <c r="N1995" s="127" t="e">
        <v>#N/A</v>
      </c>
      <c r="O1995" s="127" t="e">
        <v>#N/A</v>
      </c>
      <c r="P1995" s="127">
        <v>5.082</v>
      </c>
      <c r="Q1995" s="127" t="e">
        <v>#N/A</v>
      </c>
      <c r="R1995" s="127" t="e">
        <v>#N/A</v>
      </c>
      <c r="S1995" s="127">
        <v>5.444</v>
      </c>
      <c r="T1995" s="127" t="e">
        <v>#N/A</v>
      </c>
      <c r="U1995" s="127" t="e">
        <v>#N/A</v>
      </c>
      <c r="V1995" s="127">
        <v>6.043</v>
      </c>
      <c r="W1995" s="127" t="e">
        <v>#N/A</v>
      </c>
      <c r="X1995" s="127" t="e">
        <v>#N/A</v>
      </c>
      <c r="Y1995" s="127">
        <v>6.964</v>
      </c>
      <c r="Z1995" s="127"/>
      <c r="AA1995" s="127"/>
      <c r="AB1995" s="127"/>
      <c r="AC1995" s="127"/>
      <c r="AD1995" s="127"/>
      <c r="AE1995" s="127"/>
      <c r="AF1995" s="9">
        <f t="shared" si="1"/>
        <v>1995</v>
      </c>
    </row>
    <row r="1996" ht="15.75" customHeight="1">
      <c r="A1996" s="116">
        <v>42817.0</v>
      </c>
      <c r="B1996" s="126" t="e">
        <v>#N/A</v>
      </c>
      <c r="C1996" s="127" t="e">
        <v>#N/A</v>
      </c>
      <c r="D1996" s="127">
        <v>4.039</v>
      </c>
      <c r="E1996" s="127" t="e">
        <v>#N/A</v>
      </c>
      <c r="F1996" s="127" t="e">
        <v>#N/A</v>
      </c>
      <c r="G1996" s="127">
        <v>4.649</v>
      </c>
      <c r="H1996" s="127" t="e">
        <v>#N/A</v>
      </c>
      <c r="I1996" s="127" t="e">
        <v>#N/A</v>
      </c>
      <c r="J1996" s="127">
        <v>4.812</v>
      </c>
      <c r="K1996" s="127" t="e">
        <v>#N/A</v>
      </c>
      <c r="L1996" s="127" t="e">
        <v>#N/A</v>
      </c>
      <c r="M1996" s="127">
        <v>4.946</v>
      </c>
      <c r="N1996" s="127" t="e">
        <v>#N/A</v>
      </c>
      <c r="O1996" s="127" t="e">
        <v>#N/A</v>
      </c>
      <c r="P1996" s="127">
        <v>5.08</v>
      </c>
      <c r="Q1996" s="127" t="e">
        <v>#N/A</v>
      </c>
      <c r="R1996" s="127" t="e">
        <v>#N/A</v>
      </c>
      <c r="S1996" s="127">
        <v>5.442</v>
      </c>
      <c r="T1996" s="127" t="e">
        <v>#N/A</v>
      </c>
      <c r="U1996" s="127" t="e">
        <v>#N/A</v>
      </c>
      <c r="V1996" s="127">
        <v>6.047</v>
      </c>
      <c r="W1996" s="127" t="e">
        <v>#N/A</v>
      </c>
      <c r="X1996" s="127" t="e">
        <v>#N/A</v>
      </c>
      <c r="Y1996" s="127">
        <v>6.964</v>
      </c>
      <c r="Z1996" s="127"/>
      <c r="AA1996" s="127"/>
      <c r="AB1996" s="127"/>
      <c r="AC1996" s="127"/>
      <c r="AD1996" s="127"/>
      <c r="AE1996" s="127"/>
      <c r="AF1996" s="9">
        <f t="shared" si="1"/>
        <v>1996</v>
      </c>
    </row>
    <row r="1997" ht="15.75" customHeight="1">
      <c r="A1997" s="116">
        <v>42816.0</v>
      </c>
      <c r="B1997" s="126" t="e">
        <v>#N/A</v>
      </c>
      <c r="C1997" s="127" t="e">
        <v>#N/A</v>
      </c>
      <c r="D1997" s="127">
        <v>4.022</v>
      </c>
      <c r="E1997" s="127" t="e">
        <v>#N/A</v>
      </c>
      <c r="F1997" s="127" t="e">
        <v>#N/A</v>
      </c>
      <c r="G1997" s="127">
        <v>4.591</v>
      </c>
      <c r="H1997" s="127" t="e">
        <v>#N/A</v>
      </c>
      <c r="I1997" s="127" t="e">
        <v>#N/A</v>
      </c>
      <c r="J1997" s="127">
        <v>4.778</v>
      </c>
      <c r="K1997" s="127" t="e">
        <v>#N/A</v>
      </c>
      <c r="L1997" s="127" t="e">
        <v>#N/A</v>
      </c>
      <c r="M1997" s="127">
        <v>4.915</v>
      </c>
      <c r="N1997" s="127" t="e">
        <v>#N/A</v>
      </c>
      <c r="O1997" s="127" t="e">
        <v>#N/A</v>
      </c>
      <c r="P1997" s="127">
        <v>5.053</v>
      </c>
      <c r="Q1997" s="127" t="e">
        <v>#N/A</v>
      </c>
      <c r="R1997" s="127" t="e">
        <v>#N/A</v>
      </c>
      <c r="S1997" s="127">
        <v>5.423</v>
      </c>
      <c r="T1997" s="127" t="e">
        <v>#N/A</v>
      </c>
      <c r="U1997" s="127" t="e">
        <v>#N/A</v>
      </c>
      <c r="V1997" s="127">
        <v>6.037</v>
      </c>
      <c r="W1997" s="127" t="e">
        <v>#N/A</v>
      </c>
      <c r="X1997" s="127" t="e">
        <v>#N/A</v>
      </c>
      <c r="Y1997" s="127">
        <v>6.983</v>
      </c>
      <c r="Z1997" s="127"/>
      <c r="AA1997" s="127"/>
      <c r="AB1997" s="127"/>
      <c r="AC1997" s="127"/>
      <c r="AD1997" s="127"/>
      <c r="AE1997" s="127"/>
      <c r="AF1997" s="9">
        <f t="shared" si="1"/>
        <v>1997</v>
      </c>
    </row>
    <row r="1998" ht="15.75" customHeight="1">
      <c r="A1998" s="116">
        <v>42815.0</v>
      </c>
      <c r="B1998" s="126" t="e">
        <v>#N/A</v>
      </c>
      <c r="C1998" s="127" t="e">
        <v>#N/A</v>
      </c>
      <c r="D1998" s="127">
        <v>4.017</v>
      </c>
      <c r="E1998" s="127" t="e">
        <v>#N/A</v>
      </c>
      <c r="F1998" s="127" t="e">
        <v>#N/A</v>
      </c>
      <c r="G1998" s="127">
        <v>4.578</v>
      </c>
      <c r="H1998" s="127" t="e">
        <v>#N/A</v>
      </c>
      <c r="I1998" s="127" t="e">
        <v>#N/A</v>
      </c>
      <c r="J1998" s="127">
        <v>4.778</v>
      </c>
      <c r="K1998" s="127" t="e">
        <v>#N/A</v>
      </c>
      <c r="L1998" s="127" t="e">
        <v>#N/A</v>
      </c>
      <c r="M1998" s="127">
        <v>4.914</v>
      </c>
      <c r="N1998" s="127" t="e">
        <v>#N/A</v>
      </c>
      <c r="O1998" s="127" t="e">
        <v>#N/A</v>
      </c>
      <c r="P1998" s="127">
        <v>5.049</v>
      </c>
      <c r="Q1998" s="127" t="e">
        <v>#N/A</v>
      </c>
      <c r="R1998" s="127" t="e">
        <v>#N/A</v>
      </c>
      <c r="S1998" s="127">
        <v>5.426</v>
      </c>
      <c r="T1998" s="127" t="e">
        <v>#N/A</v>
      </c>
      <c r="U1998" s="127" t="e">
        <v>#N/A</v>
      </c>
      <c r="V1998" s="127">
        <v>6.036</v>
      </c>
      <c r="W1998" s="127" t="e">
        <v>#N/A</v>
      </c>
      <c r="X1998" s="127" t="e">
        <v>#N/A</v>
      </c>
      <c r="Y1998" s="127">
        <v>6.972</v>
      </c>
      <c r="Z1998" s="127"/>
      <c r="AA1998" s="127"/>
      <c r="AB1998" s="127"/>
      <c r="AC1998" s="127"/>
      <c r="AD1998" s="127"/>
      <c r="AE1998" s="127"/>
      <c r="AF1998" s="9">
        <f t="shared" si="1"/>
        <v>1998</v>
      </c>
    </row>
    <row r="1999" ht="15.75" customHeight="1">
      <c r="A1999" s="116">
        <v>42814.0</v>
      </c>
      <c r="B1999" s="126" t="e">
        <v>#N/A</v>
      </c>
      <c r="C1999" s="127" t="e">
        <v>#N/A</v>
      </c>
      <c r="D1999" s="127">
        <v>4.011</v>
      </c>
      <c r="E1999" s="127" t="e">
        <v>#N/A</v>
      </c>
      <c r="F1999" s="127" t="e">
        <v>#N/A</v>
      </c>
      <c r="G1999" s="127">
        <v>4.544</v>
      </c>
      <c r="H1999" s="127" t="e">
        <v>#N/A</v>
      </c>
      <c r="I1999" s="127" t="e">
        <v>#N/A</v>
      </c>
      <c r="J1999" s="127">
        <v>4.743</v>
      </c>
      <c r="K1999" s="127" t="e">
        <v>#N/A</v>
      </c>
      <c r="L1999" s="127" t="e">
        <v>#N/A</v>
      </c>
      <c r="M1999" s="127">
        <v>4.89</v>
      </c>
      <c r="N1999" s="127" t="e">
        <v>#N/A</v>
      </c>
      <c r="O1999" s="127" t="e">
        <v>#N/A</v>
      </c>
      <c r="P1999" s="127">
        <v>5.037</v>
      </c>
      <c r="Q1999" s="127" t="e">
        <v>#N/A</v>
      </c>
      <c r="R1999" s="127" t="e">
        <v>#N/A</v>
      </c>
      <c r="S1999" s="127">
        <v>5.417</v>
      </c>
      <c r="T1999" s="127" t="e">
        <v>#N/A</v>
      </c>
      <c r="U1999" s="127" t="e">
        <v>#N/A</v>
      </c>
      <c r="V1999" s="127">
        <v>6.037</v>
      </c>
      <c r="W1999" s="127" t="e">
        <v>#N/A</v>
      </c>
      <c r="X1999" s="127" t="e">
        <v>#N/A</v>
      </c>
      <c r="Y1999" s="127">
        <v>6.975</v>
      </c>
      <c r="Z1999" s="127"/>
      <c r="AA1999" s="127"/>
      <c r="AB1999" s="127"/>
      <c r="AC1999" s="127"/>
      <c r="AD1999" s="127"/>
      <c r="AE1999" s="127"/>
      <c r="AF1999" s="9">
        <f t="shared" si="1"/>
        <v>1999</v>
      </c>
    </row>
    <row r="2000" ht="15.75" customHeight="1">
      <c r="A2000" s="116">
        <v>42811.0</v>
      </c>
      <c r="B2000" s="126" t="e">
        <v>#N/A</v>
      </c>
      <c r="C2000" s="127" t="e">
        <v>#N/A</v>
      </c>
      <c r="D2000" s="127">
        <v>3.928</v>
      </c>
      <c r="E2000" s="127" t="e">
        <v>#N/A</v>
      </c>
      <c r="F2000" s="127" t="e">
        <v>#N/A</v>
      </c>
      <c r="G2000" s="127">
        <v>4.518</v>
      </c>
      <c r="H2000" s="127" t="e">
        <v>#N/A</v>
      </c>
      <c r="I2000" s="127" t="e">
        <v>#N/A</v>
      </c>
      <c r="J2000" s="127">
        <v>4.687</v>
      </c>
      <c r="K2000" s="127" t="e">
        <v>#N/A</v>
      </c>
      <c r="L2000" s="127" t="e">
        <v>#N/A</v>
      </c>
      <c r="M2000" s="127">
        <v>4.86</v>
      </c>
      <c r="N2000" s="127" t="e">
        <v>#N/A</v>
      </c>
      <c r="O2000" s="127" t="e">
        <v>#N/A</v>
      </c>
      <c r="P2000" s="127">
        <v>5.033</v>
      </c>
      <c r="Q2000" s="127" t="e">
        <v>#N/A</v>
      </c>
      <c r="R2000" s="127" t="e">
        <v>#N/A</v>
      </c>
      <c r="S2000" s="127">
        <v>5.412</v>
      </c>
      <c r="T2000" s="127" t="e">
        <v>#N/A</v>
      </c>
      <c r="U2000" s="127" t="e">
        <v>#N/A</v>
      </c>
      <c r="V2000" s="127">
        <v>6.068</v>
      </c>
      <c r="W2000" s="127" t="e">
        <v>#N/A</v>
      </c>
      <c r="X2000" s="127" t="e">
        <v>#N/A</v>
      </c>
      <c r="Y2000" s="127">
        <v>6.992</v>
      </c>
      <c r="Z2000" s="127"/>
      <c r="AA2000" s="127"/>
      <c r="AB2000" s="127"/>
      <c r="AC2000" s="127"/>
      <c r="AD2000" s="127"/>
      <c r="AE2000" s="127"/>
      <c r="AF2000" s="9">
        <f t="shared" si="1"/>
        <v>2000</v>
      </c>
    </row>
    <row r="2001" ht="15.75" customHeight="1">
      <c r="A2001" s="116">
        <v>42810.0</v>
      </c>
      <c r="B2001" s="126" t="e">
        <v>#N/A</v>
      </c>
      <c r="C2001" s="127" t="e">
        <v>#N/A</v>
      </c>
      <c r="D2001" s="127">
        <v>3.938</v>
      </c>
      <c r="E2001" s="127" t="e">
        <v>#N/A</v>
      </c>
      <c r="F2001" s="127" t="e">
        <v>#N/A</v>
      </c>
      <c r="G2001" s="127">
        <v>4.487</v>
      </c>
      <c r="H2001" s="127" t="e">
        <v>#N/A</v>
      </c>
      <c r="I2001" s="127" t="e">
        <v>#N/A</v>
      </c>
      <c r="J2001" s="127">
        <v>4.663</v>
      </c>
      <c r="K2001" s="127" t="e">
        <v>#N/A</v>
      </c>
      <c r="L2001" s="127" t="e">
        <v>#N/A</v>
      </c>
      <c r="M2001" s="127">
        <v>4.844</v>
      </c>
      <c r="N2001" s="127" t="e">
        <v>#N/A</v>
      </c>
      <c r="O2001" s="127" t="e">
        <v>#N/A</v>
      </c>
      <c r="P2001" s="127">
        <v>5.024</v>
      </c>
      <c r="Q2001" s="127" t="e">
        <v>#N/A</v>
      </c>
      <c r="R2001" s="127" t="e">
        <v>#N/A</v>
      </c>
      <c r="S2001" s="127">
        <v>5.437</v>
      </c>
      <c r="T2001" s="127" t="e">
        <v>#N/A</v>
      </c>
      <c r="U2001" s="127" t="e">
        <v>#N/A</v>
      </c>
      <c r="V2001" s="127">
        <v>6.099</v>
      </c>
      <c r="W2001" s="127" t="e">
        <v>#N/A</v>
      </c>
      <c r="X2001" s="127" t="e">
        <v>#N/A</v>
      </c>
      <c r="Y2001" s="127">
        <v>7.081</v>
      </c>
      <c r="Z2001" s="127"/>
      <c r="AA2001" s="127"/>
      <c r="AB2001" s="127"/>
      <c r="AC2001" s="127"/>
      <c r="AD2001" s="127"/>
      <c r="AE2001" s="127"/>
      <c r="AF2001" s="9">
        <f t="shared" si="1"/>
        <v>2001</v>
      </c>
    </row>
    <row r="2002" ht="15.75" customHeight="1">
      <c r="A2002" s="116">
        <v>42809.0</v>
      </c>
      <c r="B2002" s="126" t="e">
        <v>#N/A</v>
      </c>
      <c r="C2002" s="127" t="e">
        <v>#N/A</v>
      </c>
      <c r="D2002" s="127">
        <v>4.039</v>
      </c>
      <c r="E2002" s="127" t="e">
        <v>#N/A</v>
      </c>
      <c r="F2002" s="127" t="e">
        <v>#N/A</v>
      </c>
      <c r="G2002" s="127">
        <v>4.622</v>
      </c>
      <c r="H2002" s="127" t="e">
        <v>#N/A</v>
      </c>
      <c r="I2002" s="127" t="e">
        <v>#N/A</v>
      </c>
      <c r="J2002" s="127">
        <v>4.802</v>
      </c>
      <c r="K2002" s="127" t="e">
        <v>#N/A</v>
      </c>
      <c r="L2002" s="127" t="e">
        <v>#N/A</v>
      </c>
      <c r="M2002" s="127">
        <v>4.933</v>
      </c>
      <c r="N2002" s="127" t="e">
        <v>#N/A</v>
      </c>
      <c r="O2002" s="127" t="e">
        <v>#N/A</v>
      </c>
      <c r="P2002" s="127">
        <v>5.064</v>
      </c>
      <c r="Q2002" s="127" t="e">
        <v>#N/A</v>
      </c>
      <c r="R2002" s="127" t="e">
        <v>#N/A</v>
      </c>
      <c r="S2002" s="127">
        <v>5.448</v>
      </c>
      <c r="T2002" s="127" t="e">
        <v>#N/A</v>
      </c>
      <c r="U2002" s="127" t="e">
        <v>#N/A</v>
      </c>
      <c r="V2002" s="127">
        <v>6.099</v>
      </c>
      <c r="W2002" s="127" t="e">
        <v>#N/A</v>
      </c>
      <c r="X2002" s="127" t="e">
        <v>#N/A</v>
      </c>
      <c r="Y2002" s="127">
        <v>7.089</v>
      </c>
      <c r="Z2002" s="127"/>
      <c r="AA2002" s="127"/>
      <c r="AB2002" s="127"/>
      <c r="AC2002" s="127"/>
      <c r="AD2002" s="127"/>
      <c r="AE2002" s="127"/>
      <c r="AF2002" s="9">
        <f t="shared" si="1"/>
        <v>2002</v>
      </c>
    </row>
    <row r="2003" ht="15.75" customHeight="1">
      <c r="A2003" s="116">
        <v>42808.0</v>
      </c>
      <c r="B2003" s="126" t="e">
        <v>#N/A</v>
      </c>
      <c r="C2003" s="127" t="e">
        <v>#N/A</v>
      </c>
      <c r="D2003" s="127">
        <v>4.011</v>
      </c>
      <c r="E2003" s="127" t="e">
        <v>#N/A</v>
      </c>
      <c r="F2003" s="127" t="e">
        <v>#N/A</v>
      </c>
      <c r="G2003" s="127">
        <v>4.648</v>
      </c>
      <c r="H2003" s="127" t="e">
        <v>#N/A</v>
      </c>
      <c r="I2003" s="127" t="e">
        <v>#N/A</v>
      </c>
      <c r="J2003" s="127">
        <v>4.845</v>
      </c>
      <c r="K2003" s="127" t="e">
        <v>#N/A</v>
      </c>
      <c r="L2003" s="127" t="e">
        <v>#N/A</v>
      </c>
      <c r="M2003" s="127">
        <v>4.97</v>
      </c>
      <c r="N2003" s="127" t="e">
        <v>#N/A</v>
      </c>
      <c r="O2003" s="127" t="e">
        <v>#N/A</v>
      </c>
      <c r="P2003" s="127">
        <v>5.094</v>
      </c>
      <c r="Q2003" s="127" t="e">
        <v>#N/A</v>
      </c>
      <c r="R2003" s="127" t="e">
        <v>#N/A</v>
      </c>
      <c r="S2003" s="127">
        <v>5.44</v>
      </c>
      <c r="T2003" s="127" t="e">
        <v>#N/A</v>
      </c>
      <c r="U2003" s="127" t="e">
        <v>#N/A</v>
      </c>
      <c r="V2003" s="127">
        <v>6.094</v>
      </c>
      <c r="W2003" s="127" t="e">
        <v>#N/A</v>
      </c>
      <c r="X2003" s="127" t="e">
        <v>#N/A</v>
      </c>
      <c r="Y2003" s="127">
        <v>7.1</v>
      </c>
      <c r="Z2003" s="127"/>
      <c r="AA2003" s="127"/>
      <c r="AB2003" s="127"/>
      <c r="AC2003" s="127"/>
      <c r="AD2003" s="127"/>
      <c r="AE2003" s="127"/>
      <c r="AF2003" s="9">
        <f t="shared" si="1"/>
        <v>2003</v>
      </c>
    </row>
    <row r="2004" ht="15.75" customHeight="1">
      <c r="A2004" s="116">
        <v>42807.0</v>
      </c>
      <c r="B2004" s="126" t="e">
        <v>#N/A</v>
      </c>
      <c r="C2004" s="127" t="e">
        <v>#N/A</v>
      </c>
      <c r="D2004" s="127">
        <v>3.959</v>
      </c>
      <c r="E2004" s="127" t="e">
        <v>#N/A</v>
      </c>
      <c r="F2004" s="127" t="e">
        <v>#N/A</v>
      </c>
      <c r="G2004" s="127">
        <v>4.543</v>
      </c>
      <c r="H2004" s="127" t="e">
        <v>#N/A</v>
      </c>
      <c r="I2004" s="127" t="e">
        <v>#N/A</v>
      </c>
      <c r="J2004" s="127">
        <v>4.748</v>
      </c>
      <c r="K2004" s="127" t="e">
        <v>#N/A</v>
      </c>
      <c r="L2004" s="127" t="e">
        <v>#N/A</v>
      </c>
      <c r="M2004" s="127">
        <v>4.905</v>
      </c>
      <c r="N2004" s="127" t="e">
        <v>#N/A</v>
      </c>
      <c r="O2004" s="127" t="e">
        <v>#N/A</v>
      </c>
      <c r="P2004" s="127">
        <v>5.062</v>
      </c>
      <c r="Q2004" s="127" t="e">
        <v>#N/A</v>
      </c>
      <c r="R2004" s="127" t="e">
        <v>#N/A</v>
      </c>
      <c r="S2004" s="127">
        <v>5.437</v>
      </c>
      <c r="T2004" s="127" t="e">
        <v>#N/A</v>
      </c>
      <c r="U2004" s="127" t="e">
        <v>#N/A</v>
      </c>
      <c r="V2004" s="127">
        <v>6.094</v>
      </c>
      <c r="W2004" s="127" t="e">
        <v>#N/A</v>
      </c>
      <c r="X2004" s="127" t="e">
        <v>#N/A</v>
      </c>
      <c r="Y2004" s="127">
        <v>7.1</v>
      </c>
      <c r="Z2004" s="127"/>
      <c r="AA2004" s="127"/>
      <c r="AB2004" s="127"/>
      <c r="AC2004" s="127"/>
      <c r="AD2004" s="127"/>
      <c r="AE2004" s="127"/>
      <c r="AF2004" s="9">
        <f t="shared" si="1"/>
        <v>2004</v>
      </c>
    </row>
    <row r="2005" ht="15.75" customHeight="1">
      <c r="A2005" s="116">
        <v>42804.0</v>
      </c>
      <c r="B2005" s="126" t="e">
        <v>#N/A</v>
      </c>
      <c r="C2005" s="127" t="e">
        <v>#N/A</v>
      </c>
      <c r="D2005" s="127">
        <v>3.929</v>
      </c>
      <c r="E2005" s="127" t="e">
        <v>#N/A</v>
      </c>
      <c r="F2005" s="127" t="e">
        <v>#N/A</v>
      </c>
      <c r="G2005" s="127">
        <v>4.525</v>
      </c>
      <c r="H2005" s="127" t="e">
        <v>#N/A</v>
      </c>
      <c r="I2005" s="127" t="e">
        <v>#N/A</v>
      </c>
      <c r="J2005" s="127">
        <v>4.734</v>
      </c>
      <c r="K2005" s="127" t="e">
        <v>#N/A</v>
      </c>
      <c r="L2005" s="127" t="e">
        <v>#N/A</v>
      </c>
      <c r="M2005" s="127">
        <v>4.897</v>
      </c>
      <c r="N2005" s="127" t="e">
        <v>#N/A</v>
      </c>
      <c r="O2005" s="127" t="e">
        <v>#N/A</v>
      </c>
      <c r="P2005" s="127">
        <v>5.059</v>
      </c>
      <c r="Q2005" s="127" t="e">
        <v>#N/A</v>
      </c>
      <c r="R2005" s="127" t="e">
        <v>#N/A</v>
      </c>
      <c r="S2005" s="127">
        <v>5.432</v>
      </c>
      <c r="T2005" s="127" t="e">
        <v>#N/A</v>
      </c>
      <c r="U2005" s="127" t="e">
        <v>#N/A</v>
      </c>
      <c r="V2005" s="127">
        <v>6.097</v>
      </c>
      <c r="W2005" s="127" t="e">
        <v>#N/A</v>
      </c>
      <c r="X2005" s="127" t="e">
        <v>#N/A</v>
      </c>
      <c r="Y2005" s="127">
        <v>7.088</v>
      </c>
      <c r="Z2005" s="127"/>
      <c r="AA2005" s="127"/>
      <c r="AB2005" s="127"/>
      <c r="AC2005" s="127"/>
      <c r="AD2005" s="127"/>
      <c r="AE2005" s="127"/>
      <c r="AF2005" s="9">
        <f t="shared" si="1"/>
        <v>2005</v>
      </c>
    </row>
    <row r="2006" ht="15.75" customHeight="1">
      <c r="A2006" s="116">
        <v>42803.0</v>
      </c>
      <c r="B2006" s="126" t="e">
        <v>#N/A</v>
      </c>
      <c r="C2006" s="127" t="e">
        <v>#N/A</v>
      </c>
      <c r="D2006" s="127">
        <v>3.926</v>
      </c>
      <c r="E2006" s="127" t="e">
        <v>#N/A</v>
      </c>
      <c r="F2006" s="127" t="e">
        <v>#N/A</v>
      </c>
      <c r="G2006" s="127">
        <v>4.475</v>
      </c>
      <c r="H2006" s="127" t="e">
        <v>#N/A</v>
      </c>
      <c r="I2006" s="127" t="e">
        <v>#N/A</v>
      </c>
      <c r="J2006" s="127">
        <v>4.718</v>
      </c>
      <c r="K2006" s="127" t="e">
        <v>#N/A</v>
      </c>
      <c r="L2006" s="127" t="e">
        <v>#N/A</v>
      </c>
      <c r="M2006" s="127">
        <v>4.89</v>
      </c>
      <c r="N2006" s="127" t="e">
        <v>#N/A</v>
      </c>
      <c r="O2006" s="127" t="e">
        <v>#N/A</v>
      </c>
      <c r="P2006" s="127">
        <v>5.062</v>
      </c>
      <c r="Q2006" s="127" t="e">
        <v>#N/A</v>
      </c>
      <c r="R2006" s="127" t="e">
        <v>#N/A</v>
      </c>
      <c r="S2006" s="127">
        <v>5.431</v>
      </c>
      <c r="T2006" s="127" t="e">
        <v>#N/A</v>
      </c>
      <c r="U2006" s="127" t="e">
        <v>#N/A</v>
      </c>
      <c r="V2006" s="127">
        <v>6.101</v>
      </c>
      <c r="W2006" s="127" t="e">
        <v>#N/A</v>
      </c>
      <c r="X2006" s="127" t="e">
        <v>#N/A</v>
      </c>
      <c r="Y2006" s="127">
        <v>7.108</v>
      </c>
      <c r="Z2006" s="127"/>
      <c r="AA2006" s="127"/>
      <c r="AB2006" s="127"/>
      <c r="AC2006" s="127"/>
      <c r="AD2006" s="127"/>
      <c r="AE2006" s="127"/>
      <c r="AF2006" s="9">
        <f t="shared" si="1"/>
        <v>2006</v>
      </c>
    </row>
    <row r="2007" ht="15.75" customHeight="1">
      <c r="A2007" s="116">
        <v>42802.0</v>
      </c>
      <c r="B2007" s="126" t="e">
        <v>#N/A</v>
      </c>
      <c r="C2007" s="127" t="e">
        <v>#N/A</v>
      </c>
      <c r="D2007" s="127">
        <v>3.884</v>
      </c>
      <c r="E2007" s="127" t="e">
        <v>#N/A</v>
      </c>
      <c r="F2007" s="127" t="e">
        <v>#N/A</v>
      </c>
      <c r="G2007" s="127">
        <v>4.445</v>
      </c>
      <c r="H2007" s="127" t="e">
        <v>#N/A</v>
      </c>
      <c r="I2007" s="127" t="e">
        <v>#N/A</v>
      </c>
      <c r="J2007" s="127">
        <v>4.708</v>
      </c>
      <c r="K2007" s="127" t="e">
        <v>#N/A</v>
      </c>
      <c r="L2007" s="127" t="e">
        <v>#N/A</v>
      </c>
      <c r="M2007" s="127">
        <v>4.883</v>
      </c>
      <c r="N2007" s="127" t="e">
        <v>#N/A</v>
      </c>
      <c r="O2007" s="127" t="e">
        <v>#N/A</v>
      </c>
      <c r="P2007" s="127">
        <v>5.057</v>
      </c>
      <c r="Q2007" s="127" t="e">
        <v>#N/A</v>
      </c>
      <c r="R2007" s="127" t="e">
        <v>#N/A</v>
      </c>
      <c r="S2007" s="127">
        <v>5.432</v>
      </c>
      <c r="T2007" s="127" t="e">
        <v>#N/A</v>
      </c>
      <c r="U2007" s="127" t="e">
        <v>#N/A</v>
      </c>
      <c r="V2007" s="127">
        <v>6.104</v>
      </c>
      <c r="W2007" s="127" t="e">
        <v>#N/A</v>
      </c>
      <c r="X2007" s="127" t="e">
        <v>#N/A</v>
      </c>
      <c r="Y2007" s="127">
        <v>7.118</v>
      </c>
      <c r="Z2007" s="127"/>
      <c r="AA2007" s="127"/>
      <c r="AB2007" s="127"/>
      <c r="AC2007" s="127"/>
      <c r="AD2007" s="127"/>
      <c r="AE2007" s="127"/>
      <c r="AF2007" s="9">
        <f t="shared" si="1"/>
        <v>2007</v>
      </c>
    </row>
    <row r="2008" ht="15.75" customHeight="1">
      <c r="A2008" s="116">
        <v>42801.0</v>
      </c>
      <c r="B2008" s="126" t="e">
        <v>#N/A</v>
      </c>
      <c r="C2008" s="127" t="e">
        <v>#N/A</v>
      </c>
      <c r="D2008" s="127">
        <v>3.867</v>
      </c>
      <c r="E2008" s="127" t="e">
        <v>#N/A</v>
      </c>
      <c r="F2008" s="127" t="e">
        <v>#N/A</v>
      </c>
      <c r="G2008" s="127">
        <v>4.439</v>
      </c>
      <c r="H2008" s="127" t="e">
        <v>#N/A</v>
      </c>
      <c r="I2008" s="127" t="e">
        <v>#N/A</v>
      </c>
      <c r="J2008" s="127">
        <v>4.699</v>
      </c>
      <c r="K2008" s="127" t="e">
        <v>#N/A</v>
      </c>
      <c r="L2008" s="127" t="e">
        <v>#N/A</v>
      </c>
      <c r="M2008" s="127">
        <v>4.876</v>
      </c>
      <c r="N2008" s="127" t="e">
        <v>#N/A</v>
      </c>
      <c r="O2008" s="127" t="e">
        <v>#N/A</v>
      </c>
      <c r="P2008" s="127">
        <v>5.052</v>
      </c>
      <c r="Q2008" s="127" t="e">
        <v>#N/A</v>
      </c>
      <c r="R2008" s="127" t="e">
        <v>#N/A</v>
      </c>
      <c r="S2008" s="127">
        <v>5.432</v>
      </c>
      <c r="T2008" s="127" t="e">
        <v>#N/A</v>
      </c>
      <c r="U2008" s="127" t="e">
        <v>#N/A</v>
      </c>
      <c r="V2008" s="127">
        <v>6.101</v>
      </c>
      <c r="W2008" s="127" t="e">
        <v>#N/A</v>
      </c>
      <c r="X2008" s="127" t="e">
        <v>#N/A</v>
      </c>
      <c r="Y2008" s="127">
        <v>7.118</v>
      </c>
      <c r="Z2008" s="127"/>
      <c r="AA2008" s="127"/>
      <c r="AB2008" s="127"/>
      <c r="AC2008" s="127"/>
      <c r="AD2008" s="127"/>
      <c r="AE2008" s="127"/>
      <c r="AF2008" s="9">
        <f t="shared" si="1"/>
        <v>2008</v>
      </c>
    </row>
    <row r="2009" ht="15.75" customHeight="1">
      <c r="A2009" s="116">
        <v>42800.0</v>
      </c>
      <c r="B2009" s="126" t="e">
        <v>#N/A</v>
      </c>
      <c r="C2009" s="127" t="e">
        <v>#N/A</v>
      </c>
      <c r="D2009" s="127">
        <v>3.872</v>
      </c>
      <c r="E2009" s="127" t="e">
        <v>#N/A</v>
      </c>
      <c r="F2009" s="127" t="e">
        <v>#N/A</v>
      </c>
      <c r="G2009" s="127">
        <v>4.422</v>
      </c>
      <c r="H2009" s="127" t="e">
        <v>#N/A</v>
      </c>
      <c r="I2009" s="127" t="e">
        <v>#N/A</v>
      </c>
      <c r="J2009" s="127">
        <v>4.678</v>
      </c>
      <c r="K2009" s="127" t="e">
        <v>#N/A</v>
      </c>
      <c r="L2009" s="127" t="e">
        <v>#N/A</v>
      </c>
      <c r="M2009" s="127">
        <v>4.861</v>
      </c>
      <c r="N2009" s="127" t="e">
        <v>#N/A</v>
      </c>
      <c r="O2009" s="127" t="e">
        <v>#N/A</v>
      </c>
      <c r="P2009" s="127">
        <v>5.044</v>
      </c>
      <c r="Q2009" s="127" t="e">
        <v>#N/A</v>
      </c>
      <c r="R2009" s="127" t="e">
        <v>#N/A</v>
      </c>
      <c r="S2009" s="127">
        <v>5.432</v>
      </c>
      <c r="T2009" s="127" t="e">
        <v>#N/A</v>
      </c>
      <c r="U2009" s="127" t="e">
        <v>#N/A</v>
      </c>
      <c r="V2009" s="127">
        <v>6.101</v>
      </c>
      <c r="W2009" s="127" t="e">
        <v>#N/A</v>
      </c>
      <c r="X2009" s="127" t="e">
        <v>#N/A</v>
      </c>
      <c r="Y2009" s="127">
        <v>7.118</v>
      </c>
      <c r="Z2009" s="127"/>
      <c r="AA2009" s="127"/>
      <c r="AB2009" s="127"/>
      <c r="AC2009" s="127"/>
      <c r="AD2009" s="127"/>
      <c r="AE2009" s="127"/>
      <c r="AF2009" s="9">
        <f t="shared" si="1"/>
        <v>2009</v>
      </c>
    </row>
    <row r="2010" ht="15.75" customHeight="1">
      <c r="A2010" s="116">
        <v>42797.0</v>
      </c>
      <c r="B2010" s="126" t="e">
        <v>#N/A</v>
      </c>
      <c r="C2010" s="127" t="e">
        <v>#N/A</v>
      </c>
      <c r="D2010" s="127">
        <v>3.858</v>
      </c>
      <c r="E2010" s="127" t="e">
        <v>#N/A</v>
      </c>
      <c r="F2010" s="127" t="e">
        <v>#N/A</v>
      </c>
      <c r="G2010" s="127">
        <v>4.404</v>
      </c>
      <c r="H2010" s="127" t="e">
        <v>#N/A</v>
      </c>
      <c r="I2010" s="127" t="e">
        <v>#N/A</v>
      </c>
      <c r="J2010" s="127">
        <v>4.672</v>
      </c>
      <c r="K2010" s="127" t="e">
        <v>#N/A</v>
      </c>
      <c r="L2010" s="127" t="e">
        <v>#N/A</v>
      </c>
      <c r="M2010" s="127">
        <v>4.856</v>
      </c>
      <c r="N2010" s="127" t="e">
        <v>#N/A</v>
      </c>
      <c r="O2010" s="127" t="e">
        <v>#N/A</v>
      </c>
      <c r="P2010" s="127">
        <v>5.04</v>
      </c>
      <c r="Q2010" s="127" t="e">
        <v>#N/A</v>
      </c>
      <c r="R2010" s="127" t="e">
        <v>#N/A</v>
      </c>
      <c r="S2010" s="127">
        <v>5.431</v>
      </c>
      <c r="T2010" s="127" t="e">
        <v>#N/A</v>
      </c>
      <c r="U2010" s="127" t="e">
        <v>#N/A</v>
      </c>
      <c r="V2010" s="127">
        <v>6.106</v>
      </c>
      <c r="W2010" s="127" t="e">
        <v>#N/A</v>
      </c>
      <c r="X2010" s="127" t="e">
        <v>#N/A</v>
      </c>
      <c r="Y2010" s="127">
        <v>7.116</v>
      </c>
      <c r="Z2010" s="127"/>
      <c r="AA2010" s="127"/>
      <c r="AB2010" s="127"/>
      <c r="AC2010" s="127"/>
      <c r="AD2010" s="127"/>
      <c r="AE2010" s="127"/>
      <c r="AF2010" s="9">
        <f t="shared" si="1"/>
        <v>2010</v>
      </c>
    </row>
    <row r="2011" ht="15.75" customHeight="1">
      <c r="A2011" s="116">
        <v>42796.0</v>
      </c>
      <c r="B2011" s="126" t="e">
        <v>#N/A</v>
      </c>
      <c r="C2011" s="127" t="e">
        <v>#N/A</v>
      </c>
      <c r="D2011" s="127">
        <v>3.865</v>
      </c>
      <c r="E2011" s="127" t="e">
        <v>#N/A</v>
      </c>
      <c r="F2011" s="127" t="e">
        <v>#N/A</v>
      </c>
      <c r="G2011" s="127">
        <v>4.401</v>
      </c>
      <c r="H2011" s="127" t="e">
        <v>#N/A</v>
      </c>
      <c r="I2011" s="127" t="e">
        <v>#N/A</v>
      </c>
      <c r="J2011" s="127">
        <v>4.661</v>
      </c>
      <c r="K2011" s="127" t="e">
        <v>#N/A</v>
      </c>
      <c r="L2011" s="127" t="e">
        <v>#N/A</v>
      </c>
      <c r="M2011" s="127">
        <v>4.851</v>
      </c>
      <c r="N2011" s="127" t="e">
        <v>#N/A</v>
      </c>
      <c r="O2011" s="127" t="e">
        <v>#N/A</v>
      </c>
      <c r="P2011" s="127">
        <v>5.04</v>
      </c>
      <c r="Q2011" s="127" t="e">
        <v>#N/A</v>
      </c>
      <c r="R2011" s="127" t="e">
        <v>#N/A</v>
      </c>
      <c r="S2011" s="127">
        <v>5.431</v>
      </c>
      <c r="T2011" s="127" t="e">
        <v>#N/A</v>
      </c>
      <c r="U2011" s="127" t="e">
        <v>#N/A</v>
      </c>
      <c r="V2011" s="127">
        <v>6.106</v>
      </c>
      <c r="W2011" s="127" t="e">
        <v>#N/A</v>
      </c>
      <c r="X2011" s="127" t="e">
        <v>#N/A</v>
      </c>
      <c r="Y2011" s="127">
        <v>7.116</v>
      </c>
      <c r="Z2011" s="127"/>
      <c r="AA2011" s="127"/>
      <c r="AB2011" s="127"/>
      <c r="AC2011" s="127"/>
      <c r="AD2011" s="127"/>
      <c r="AE2011" s="127"/>
      <c r="AF2011" s="9">
        <f t="shared" si="1"/>
        <v>2011</v>
      </c>
    </row>
    <row r="2012" ht="15.75" customHeight="1">
      <c r="A2012" s="116">
        <v>42795.0</v>
      </c>
      <c r="B2012" s="126" t="e">
        <v>#N/A</v>
      </c>
      <c r="C2012" s="127" t="e">
        <v>#N/A</v>
      </c>
      <c r="D2012" s="127">
        <v>3.872</v>
      </c>
      <c r="E2012" s="127" t="e">
        <v>#N/A</v>
      </c>
      <c r="F2012" s="127" t="e">
        <v>#N/A</v>
      </c>
      <c r="G2012" s="127">
        <v>4.379</v>
      </c>
      <c r="H2012" s="127" t="e">
        <v>#N/A</v>
      </c>
      <c r="I2012" s="127" t="e">
        <v>#N/A</v>
      </c>
      <c r="J2012" s="127">
        <v>4.659</v>
      </c>
      <c r="K2012" s="127" t="e">
        <v>#N/A</v>
      </c>
      <c r="L2012" s="127" t="e">
        <v>#N/A</v>
      </c>
      <c r="M2012" s="127">
        <v>4.852</v>
      </c>
      <c r="N2012" s="127" t="e">
        <v>#N/A</v>
      </c>
      <c r="O2012" s="127" t="e">
        <v>#N/A</v>
      </c>
      <c r="P2012" s="127">
        <v>5.046</v>
      </c>
      <c r="Q2012" s="127" t="e">
        <v>#N/A</v>
      </c>
      <c r="R2012" s="127" t="e">
        <v>#N/A</v>
      </c>
      <c r="S2012" s="127">
        <v>5.436</v>
      </c>
      <c r="T2012" s="127" t="e">
        <v>#N/A</v>
      </c>
      <c r="U2012" s="127" t="e">
        <v>#N/A</v>
      </c>
      <c r="V2012" s="127">
        <v>6.103</v>
      </c>
      <c r="W2012" s="127" t="e">
        <v>#N/A</v>
      </c>
      <c r="X2012" s="127" t="e">
        <v>#N/A</v>
      </c>
      <c r="Y2012" s="127">
        <v>7.129</v>
      </c>
      <c r="Z2012" s="127"/>
      <c r="AA2012" s="127"/>
      <c r="AB2012" s="127"/>
      <c r="AC2012" s="127"/>
      <c r="AD2012" s="127"/>
      <c r="AE2012" s="127"/>
      <c r="AF2012" s="9">
        <f t="shared" si="1"/>
        <v>2012</v>
      </c>
    </row>
    <row r="2013" ht="15.75" customHeight="1">
      <c r="A2013" s="116">
        <v>42794.0</v>
      </c>
      <c r="B2013" s="126" t="e">
        <v>#N/A</v>
      </c>
      <c r="C2013" s="127" t="e">
        <v>#N/A</v>
      </c>
      <c r="D2013" s="127">
        <v>3.839</v>
      </c>
      <c r="E2013" s="127" t="e">
        <v>#N/A</v>
      </c>
      <c r="F2013" s="127" t="e">
        <v>#N/A</v>
      </c>
      <c r="G2013" s="127">
        <v>4.334</v>
      </c>
      <c r="H2013" s="127" t="e">
        <v>#N/A</v>
      </c>
      <c r="I2013" s="127" t="e">
        <v>#N/A</v>
      </c>
      <c r="J2013" s="127">
        <v>4.631</v>
      </c>
      <c r="K2013" s="127" t="e">
        <v>#N/A</v>
      </c>
      <c r="L2013" s="127" t="e">
        <v>#N/A</v>
      </c>
      <c r="M2013" s="127">
        <v>4.82</v>
      </c>
      <c r="N2013" s="127" t="e">
        <v>#N/A</v>
      </c>
      <c r="O2013" s="127" t="e">
        <v>#N/A</v>
      </c>
      <c r="P2013" s="127">
        <v>5.009</v>
      </c>
      <c r="Q2013" s="127" t="e">
        <v>#N/A</v>
      </c>
      <c r="R2013" s="127" t="e">
        <v>#N/A</v>
      </c>
      <c r="S2013" s="127">
        <v>5.435</v>
      </c>
      <c r="T2013" s="127" t="e">
        <v>#N/A</v>
      </c>
      <c r="U2013" s="127" t="e">
        <v>#N/A</v>
      </c>
      <c r="V2013" s="127">
        <v>6.103</v>
      </c>
      <c r="W2013" s="127" t="e">
        <v>#N/A</v>
      </c>
      <c r="X2013" s="127" t="e">
        <v>#N/A</v>
      </c>
      <c r="Y2013" s="127">
        <v>7.131</v>
      </c>
      <c r="Z2013" s="127"/>
      <c r="AA2013" s="127"/>
      <c r="AB2013" s="127"/>
      <c r="AC2013" s="127"/>
      <c r="AD2013" s="127"/>
      <c r="AE2013" s="127"/>
      <c r="AF2013" s="9">
        <f t="shared" si="1"/>
        <v>2013</v>
      </c>
    </row>
    <row r="2014" ht="15.75" customHeight="1">
      <c r="A2014" s="116">
        <v>42793.0</v>
      </c>
      <c r="B2014" s="126" t="e">
        <v>#N/A</v>
      </c>
      <c r="C2014" s="127" t="e">
        <v>#N/A</v>
      </c>
      <c r="D2014" s="127">
        <v>3.811</v>
      </c>
      <c r="E2014" s="127" t="e">
        <v>#N/A</v>
      </c>
      <c r="F2014" s="127" t="e">
        <v>#N/A</v>
      </c>
      <c r="G2014" s="127">
        <v>4.307</v>
      </c>
      <c r="H2014" s="127" t="e">
        <v>#N/A</v>
      </c>
      <c r="I2014" s="127" t="e">
        <v>#N/A</v>
      </c>
      <c r="J2014" s="127">
        <v>4.611</v>
      </c>
      <c r="K2014" s="127" t="e">
        <v>#N/A</v>
      </c>
      <c r="L2014" s="127" t="e">
        <v>#N/A</v>
      </c>
      <c r="M2014" s="127">
        <v>4.805</v>
      </c>
      <c r="N2014" s="127" t="e">
        <v>#N/A</v>
      </c>
      <c r="O2014" s="127" t="e">
        <v>#N/A</v>
      </c>
      <c r="P2014" s="127">
        <v>4.998</v>
      </c>
      <c r="Q2014" s="127" t="e">
        <v>#N/A</v>
      </c>
      <c r="R2014" s="127" t="e">
        <v>#N/A</v>
      </c>
      <c r="S2014" s="127">
        <v>5.432</v>
      </c>
      <c r="T2014" s="127" t="e">
        <v>#N/A</v>
      </c>
      <c r="U2014" s="127" t="e">
        <v>#N/A</v>
      </c>
      <c r="V2014" s="127">
        <v>6.112</v>
      </c>
      <c r="W2014" s="127" t="e">
        <v>#N/A</v>
      </c>
      <c r="X2014" s="127" t="e">
        <v>#N/A</v>
      </c>
      <c r="Y2014" s="127">
        <v>7.131</v>
      </c>
      <c r="Z2014" s="127"/>
      <c r="AA2014" s="127"/>
      <c r="AB2014" s="127"/>
      <c r="AC2014" s="127"/>
      <c r="AD2014" s="127"/>
      <c r="AE2014" s="127"/>
      <c r="AF2014" s="9">
        <f t="shared" si="1"/>
        <v>2014</v>
      </c>
    </row>
    <row r="2015" ht="15.75" customHeight="1">
      <c r="A2015" s="116">
        <v>42790.0</v>
      </c>
      <c r="B2015" s="126" t="e">
        <v>#N/A</v>
      </c>
      <c r="C2015" s="127" t="e">
        <v>#N/A</v>
      </c>
      <c r="D2015" s="127">
        <v>3.804</v>
      </c>
      <c r="E2015" s="127" t="e">
        <v>#N/A</v>
      </c>
      <c r="F2015" s="127" t="e">
        <v>#N/A</v>
      </c>
      <c r="G2015" s="127">
        <v>4.301</v>
      </c>
      <c r="H2015" s="127" t="e">
        <v>#N/A</v>
      </c>
      <c r="I2015" s="127" t="e">
        <v>#N/A</v>
      </c>
      <c r="J2015" s="127">
        <v>4.613</v>
      </c>
      <c r="K2015" s="127" t="e">
        <v>#N/A</v>
      </c>
      <c r="L2015" s="127" t="e">
        <v>#N/A</v>
      </c>
      <c r="M2015" s="127">
        <v>4.812</v>
      </c>
      <c r="N2015" s="127" t="e">
        <v>#N/A</v>
      </c>
      <c r="O2015" s="127" t="e">
        <v>#N/A</v>
      </c>
      <c r="P2015" s="127">
        <v>5.011</v>
      </c>
      <c r="Q2015" s="127" t="e">
        <v>#N/A</v>
      </c>
      <c r="R2015" s="127" t="e">
        <v>#N/A</v>
      </c>
      <c r="S2015" s="127">
        <v>5.441</v>
      </c>
      <c r="T2015" s="127" t="e">
        <v>#N/A</v>
      </c>
      <c r="U2015" s="127" t="e">
        <v>#N/A</v>
      </c>
      <c r="V2015" s="127">
        <v>6.114</v>
      </c>
      <c r="W2015" s="127" t="e">
        <v>#N/A</v>
      </c>
      <c r="X2015" s="127" t="e">
        <v>#N/A</v>
      </c>
      <c r="Y2015" s="127">
        <v>7.152</v>
      </c>
      <c r="Z2015" s="127"/>
      <c r="AA2015" s="127"/>
      <c r="AB2015" s="127"/>
      <c r="AC2015" s="127"/>
      <c r="AD2015" s="127"/>
      <c r="AE2015" s="127"/>
      <c r="AF2015" s="9">
        <f t="shared" si="1"/>
        <v>2015</v>
      </c>
    </row>
    <row r="2016" ht="15.75" customHeight="1">
      <c r="A2016" s="116">
        <v>42789.0</v>
      </c>
      <c r="B2016" s="126" t="e">
        <v>#N/A</v>
      </c>
      <c r="C2016" s="127" t="e">
        <v>#N/A</v>
      </c>
      <c r="D2016" s="127">
        <v>3.821</v>
      </c>
      <c r="E2016" s="127" t="e">
        <v>#N/A</v>
      </c>
      <c r="F2016" s="127" t="e">
        <v>#N/A</v>
      </c>
      <c r="G2016" s="127">
        <v>4.304</v>
      </c>
      <c r="H2016" s="127" t="e">
        <v>#N/A</v>
      </c>
      <c r="I2016" s="127" t="e">
        <v>#N/A</v>
      </c>
      <c r="J2016" s="127">
        <v>4.611</v>
      </c>
      <c r="K2016" s="127" t="e">
        <v>#N/A</v>
      </c>
      <c r="L2016" s="127" t="e">
        <v>#N/A</v>
      </c>
      <c r="M2016" s="127">
        <v>4.819</v>
      </c>
      <c r="N2016" s="127" t="e">
        <v>#N/A</v>
      </c>
      <c r="O2016" s="127" t="e">
        <v>#N/A</v>
      </c>
      <c r="P2016" s="127">
        <v>5.027</v>
      </c>
      <c r="Q2016" s="127" t="e">
        <v>#N/A</v>
      </c>
      <c r="R2016" s="127" t="e">
        <v>#N/A</v>
      </c>
      <c r="S2016" s="127">
        <v>5.441</v>
      </c>
      <c r="T2016" s="127" t="e">
        <v>#N/A</v>
      </c>
      <c r="U2016" s="127" t="e">
        <v>#N/A</v>
      </c>
      <c r="V2016" s="127">
        <v>6.117</v>
      </c>
      <c r="W2016" s="127" t="e">
        <v>#N/A</v>
      </c>
      <c r="X2016" s="127" t="e">
        <v>#N/A</v>
      </c>
      <c r="Y2016" s="127">
        <v>7.175</v>
      </c>
      <c r="Z2016" s="127"/>
      <c r="AA2016" s="127"/>
      <c r="AB2016" s="127"/>
      <c r="AC2016" s="127"/>
      <c r="AD2016" s="127"/>
      <c r="AE2016" s="127"/>
      <c r="AF2016" s="9">
        <f t="shared" si="1"/>
        <v>2016</v>
      </c>
    </row>
    <row r="2017" ht="15.75" customHeight="1">
      <c r="A2017" s="116">
        <v>42788.0</v>
      </c>
      <c r="B2017" s="126" t="e">
        <v>#N/A</v>
      </c>
      <c r="C2017" s="127" t="e">
        <v>#N/A</v>
      </c>
      <c r="D2017" s="127">
        <v>3.862</v>
      </c>
      <c r="E2017" s="127" t="e">
        <v>#N/A</v>
      </c>
      <c r="F2017" s="127" t="e">
        <v>#N/A</v>
      </c>
      <c r="G2017" s="127">
        <v>4.309</v>
      </c>
      <c r="H2017" s="127" t="e">
        <v>#N/A</v>
      </c>
      <c r="I2017" s="127" t="e">
        <v>#N/A</v>
      </c>
      <c r="J2017" s="127">
        <v>4.64</v>
      </c>
      <c r="K2017" s="127" t="e">
        <v>#N/A</v>
      </c>
      <c r="L2017" s="127" t="e">
        <v>#N/A</v>
      </c>
      <c r="M2017" s="127">
        <v>4.814</v>
      </c>
      <c r="N2017" s="127" t="e">
        <v>#N/A</v>
      </c>
      <c r="O2017" s="127" t="e">
        <v>#N/A</v>
      </c>
      <c r="P2017" s="127">
        <v>4.988</v>
      </c>
      <c r="Q2017" s="127" t="e">
        <v>#N/A</v>
      </c>
      <c r="R2017" s="127" t="e">
        <v>#N/A</v>
      </c>
      <c r="S2017" s="127">
        <v>5.446</v>
      </c>
      <c r="T2017" s="127" t="e">
        <v>#N/A</v>
      </c>
      <c r="U2017" s="127" t="e">
        <v>#N/A</v>
      </c>
      <c r="V2017" s="127">
        <v>6.119</v>
      </c>
      <c r="W2017" s="127" t="e">
        <v>#N/A</v>
      </c>
      <c r="X2017" s="127" t="e">
        <v>#N/A</v>
      </c>
      <c r="Y2017" s="127">
        <v>7.189</v>
      </c>
      <c r="Z2017" s="127"/>
      <c r="AA2017" s="127"/>
      <c r="AB2017" s="127"/>
      <c r="AC2017" s="127"/>
      <c r="AD2017" s="127"/>
      <c r="AE2017" s="127"/>
      <c r="AF2017" s="9">
        <f t="shared" si="1"/>
        <v>2017</v>
      </c>
    </row>
    <row r="2018" ht="15.75" customHeight="1">
      <c r="A2018" s="116">
        <v>42787.0</v>
      </c>
      <c r="B2018" s="126" t="e">
        <v>#N/A</v>
      </c>
      <c r="C2018" s="127" t="e">
        <v>#N/A</v>
      </c>
      <c r="D2018" s="127">
        <v>3.935</v>
      </c>
      <c r="E2018" s="127" t="e">
        <v>#N/A</v>
      </c>
      <c r="F2018" s="127" t="e">
        <v>#N/A</v>
      </c>
      <c r="G2018" s="127">
        <v>4.322</v>
      </c>
      <c r="H2018" s="127" t="e">
        <v>#N/A</v>
      </c>
      <c r="I2018" s="127" t="e">
        <v>#N/A</v>
      </c>
      <c r="J2018" s="127">
        <v>4.633</v>
      </c>
      <c r="K2018" s="127" t="e">
        <v>#N/A</v>
      </c>
      <c r="L2018" s="127" t="e">
        <v>#N/A</v>
      </c>
      <c r="M2018" s="127">
        <v>4.807</v>
      </c>
      <c r="N2018" s="127" t="e">
        <v>#N/A</v>
      </c>
      <c r="O2018" s="127" t="e">
        <v>#N/A</v>
      </c>
      <c r="P2018" s="127">
        <v>4.982</v>
      </c>
      <c r="Q2018" s="127" t="e">
        <v>#N/A</v>
      </c>
      <c r="R2018" s="127" t="e">
        <v>#N/A</v>
      </c>
      <c r="S2018" s="127">
        <v>5.448</v>
      </c>
      <c r="T2018" s="127" t="e">
        <v>#N/A</v>
      </c>
      <c r="U2018" s="127" t="e">
        <v>#N/A</v>
      </c>
      <c r="V2018" s="127">
        <v>6.123</v>
      </c>
      <c r="W2018" s="127" t="e">
        <v>#N/A</v>
      </c>
      <c r="X2018" s="127" t="e">
        <v>#N/A</v>
      </c>
      <c r="Y2018" s="127">
        <v>7.187</v>
      </c>
      <c r="Z2018" s="127"/>
      <c r="AA2018" s="127"/>
      <c r="AB2018" s="127"/>
      <c r="AC2018" s="127"/>
      <c r="AD2018" s="127"/>
      <c r="AE2018" s="127"/>
      <c r="AF2018" s="9">
        <f t="shared" si="1"/>
        <v>2018</v>
      </c>
    </row>
    <row r="2019" ht="15.75" customHeight="1">
      <c r="A2019" s="116">
        <v>42786.0</v>
      </c>
      <c r="B2019" s="126" t="e">
        <v>#N/A</v>
      </c>
      <c r="C2019" s="127" t="e">
        <v>#N/A</v>
      </c>
      <c r="D2019" s="127">
        <v>3.951</v>
      </c>
      <c r="E2019" s="127" t="e">
        <v>#N/A</v>
      </c>
      <c r="F2019" s="127" t="e">
        <v>#N/A</v>
      </c>
      <c r="G2019" s="127">
        <v>4.353</v>
      </c>
      <c r="H2019" s="127" t="e">
        <v>#N/A</v>
      </c>
      <c r="I2019" s="127" t="e">
        <v>#N/A</v>
      </c>
      <c r="J2019" s="127">
        <v>4.678</v>
      </c>
      <c r="K2019" s="127" t="e">
        <v>#N/A</v>
      </c>
      <c r="L2019" s="127" t="e">
        <v>#N/A</v>
      </c>
      <c r="M2019" s="127">
        <v>4.871</v>
      </c>
      <c r="N2019" s="127" t="e">
        <v>#N/A</v>
      </c>
      <c r="O2019" s="127" t="e">
        <v>#N/A</v>
      </c>
      <c r="P2019" s="127">
        <v>5.065</v>
      </c>
      <c r="Q2019" s="127" t="e">
        <v>#N/A</v>
      </c>
      <c r="R2019" s="127" t="e">
        <v>#N/A</v>
      </c>
      <c r="S2019" s="127">
        <v>5.443</v>
      </c>
      <c r="T2019" s="127" t="e">
        <v>#N/A</v>
      </c>
      <c r="U2019" s="127" t="e">
        <v>#N/A</v>
      </c>
      <c r="V2019" s="127">
        <v>6.122</v>
      </c>
      <c r="W2019" s="127" t="e">
        <v>#N/A</v>
      </c>
      <c r="X2019" s="127" t="e">
        <v>#N/A</v>
      </c>
      <c r="Y2019" s="127">
        <v>7.187</v>
      </c>
      <c r="Z2019" s="127"/>
      <c r="AA2019" s="127"/>
      <c r="AB2019" s="127"/>
      <c r="AC2019" s="127"/>
      <c r="AD2019" s="127"/>
      <c r="AE2019" s="127"/>
      <c r="AF2019" s="9">
        <f t="shared" si="1"/>
        <v>2019</v>
      </c>
    </row>
    <row r="2020" ht="15.75" customHeight="1">
      <c r="A2020" s="116">
        <v>42783.0</v>
      </c>
      <c r="B2020" s="126" t="e">
        <v>#N/A</v>
      </c>
      <c r="C2020" s="127" t="e">
        <v>#N/A</v>
      </c>
      <c r="D2020" s="127">
        <v>3.931</v>
      </c>
      <c r="E2020" s="127" t="e">
        <v>#N/A</v>
      </c>
      <c r="F2020" s="127" t="e">
        <v>#N/A</v>
      </c>
      <c r="G2020" s="127">
        <v>4.364</v>
      </c>
      <c r="H2020" s="127" t="e">
        <v>#N/A</v>
      </c>
      <c r="I2020" s="127" t="e">
        <v>#N/A</v>
      </c>
      <c r="J2020" s="127">
        <v>4.705</v>
      </c>
      <c r="K2020" s="127" t="e">
        <v>#N/A</v>
      </c>
      <c r="L2020" s="127" t="e">
        <v>#N/A</v>
      </c>
      <c r="M2020" s="127">
        <v>4.91</v>
      </c>
      <c r="N2020" s="127" t="e">
        <v>#N/A</v>
      </c>
      <c r="O2020" s="127" t="e">
        <v>#N/A</v>
      </c>
      <c r="P2020" s="127">
        <v>5.114</v>
      </c>
      <c r="Q2020" s="127" t="e">
        <v>#N/A</v>
      </c>
      <c r="R2020" s="127" t="e">
        <v>#N/A</v>
      </c>
      <c r="S2020" s="127">
        <v>5.442</v>
      </c>
      <c r="T2020" s="127" t="e">
        <v>#N/A</v>
      </c>
      <c r="U2020" s="127" t="e">
        <v>#N/A</v>
      </c>
      <c r="V2020" s="127">
        <v>6.119</v>
      </c>
      <c r="W2020" s="127" t="e">
        <v>#N/A</v>
      </c>
      <c r="X2020" s="127" t="e">
        <v>#N/A</v>
      </c>
      <c r="Y2020" s="127">
        <v>7.193</v>
      </c>
      <c r="Z2020" s="127"/>
      <c r="AA2020" s="127"/>
      <c r="AB2020" s="127"/>
      <c r="AC2020" s="127"/>
      <c r="AD2020" s="127"/>
      <c r="AE2020" s="127"/>
      <c r="AF2020" s="9">
        <f t="shared" si="1"/>
        <v>2020</v>
      </c>
    </row>
    <row r="2021" ht="15.75" customHeight="1">
      <c r="A2021" s="116">
        <v>42782.0</v>
      </c>
      <c r="B2021" s="126" t="e">
        <v>#N/A</v>
      </c>
      <c r="C2021" s="127" t="e">
        <v>#N/A</v>
      </c>
      <c r="D2021" s="127">
        <v>3.735</v>
      </c>
      <c r="E2021" s="127" t="e">
        <v>#N/A</v>
      </c>
      <c r="F2021" s="127" t="e">
        <v>#N/A</v>
      </c>
      <c r="G2021" s="127">
        <v>4.321</v>
      </c>
      <c r="H2021" s="127" t="e">
        <v>#N/A</v>
      </c>
      <c r="I2021" s="127" t="e">
        <v>#N/A</v>
      </c>
      <c r="J2021" s="127">
        <v>4.697</v>
      </c>
      <c r="K2021" s="127" t="e">
        <v>#N/A</v>
      </c>
      <c r="L2021" s="127" t="e">
        <v>#N/A</v>
      </c>
      <c r="M2021" s="127">
        <v>4.882</v>
      </c>
      <c r="N2021" s="127" t="e">
        <v>#N/A</v>
      </c>
      <c r="O2021" s="127" t="e">
        <v>#N/A</v>
      </c>
      <c r="P2021" s="127">
        <v>5.067</v>
      </c>
      <c r="Q2021" s="127" t="e">
        <v>#N/A</v>
      </c>
      <c r="R2021" s="127" t="e">
        <v>#N/A</v>
      </c>
      <c r="S2021" s="127">
        <v>5.436</v>
      </c>
      <c r="T2021" s="127" t="e">
        <v>#N/A</v>
      </c>
      <c r="U2021" s="127" t="e">
        <v>#N/A</v>
      </c>
      <c r="V2021" s="127">
        <v>6.105</v>
      </c>
      <c r="W2021" s="127" t="e">
        <v>#N/A</v>
      </c>
      <c r="X2021" s="127" t="e">
        <v>#N/A</v>
      </c>
      <c r="Y2021" s="127">
        <v>7.198</v>
      </c>
      <c r="Z2021" s="127"/>
      <c r="AA2021" s="127"/>
      <c r="AB2021" s="127"/>
      <c r="AC2021" s="127"/>
      <c r="AD2021" s="127"/>
      <c r="AE2021" s="127"/>
      <c r="AF2021" s="9">
        <f t="shared" si="1"/>
        <v>2021</v>
      </c>
    </row>
    <row r="2022" ht="15.75" customHeight="1">
      <c r="A2022" s="116">
        <v>42781.0</v>
      </c>
      <c r="B2022" s="126" t="e">
        <v>#N/A</v>
      </c>
      <c r="C2022" s="127" t="e">
        <v>#N/A</v>
      </c>
      <c r="D2022" s="127">
        <v>3.648</v>
      </c>
      <c r="E2022" s="127" t="e">
        <v>#N/A</v>
      </c>
      <c r="F2022" s="127" t="e">
        <v>#N/A</v>
      </c>
      <c r="G2022" s="127">
        <v>4.259</v>
      </c>
      <c r="H2022" s="127" t="e">
        <v>#N/A</v>
      </c>
      <c r="I2022" s="127" t="e">
        <v>#N/A</v>
      </c>
      <c r="J2022" s="127">
        <v>4.623</v>
      </c>
      <c r="K2022" s="127" t="e">
        <v>#N/A</v>
      </c>
      <c r="L2022" s="127" t="e">
        <v>#N/A</v>
      </c>
      <c r="M2022" s="127">
        <v>4.825</v>
      </c>
      <c r="N2022" s="127" t="e">
        <v>#N/A</v>
      </c>
      <c r="O2022" s="127" t="e">
        <v>#N/A</v>
      </c>
      <c r="P2022" s="127">
        <v>5.028</v>
      </c>
      <c r="Q2022" s="127" t="e">
        <v>#N/A</v>
      </c>
      <c r="R2022" s="127" t="e">
        <v>#N/A</v>
      </c>
      <c r="S2022" s="127">
        <v>5.419</v>
      </c>
      <c r="T2022" s="127" t="e">
        <v>#N/A</v>
      </c>
      <c r="U2022" s="127" t="e">
        <v>#N/A</v>
      </c>
      <c r="V2022" s="127">
        <v>6.144</v>
      </c>
      <c r="W2022" s="127" t="e">
        <v>#N/A</v>
      </c>
      <c r="X2022" s="127" t="e">
        <v>#N/A</v>
      </c>
      <c r="Y2022" s="127">
        <v>7.187</v>
      </c>
      <c r="Z2022" s="127"/>
      <c r="AA2022" s="127"/>
      <c r="AB2022" s="127"/>
      <c r="AC2022" s="127"/>
      <c r="AD2022" s="127"/>
      <c r="AE2022" s="127"/>
      <c r="AF2022" s="9">
        <f t="shared" si="1"/>
        <v>2022</v>
      </c>
    </row>
    <row r="2023" ht="15.75" customHeight="1">
      <c r="A2023" s="116">
        <v>42780.0</v>
      </c>
      <c r="B2023" s="126" t="e">
        <v>#N/A</v>
      </c>
      <c r="C2023" s="127" t="e">
        <v>#N/A</v>
      </c>
      <c r="D2023" s="127">
        <v>3.538</v>
      </c>
      <c r="E2023" s="127" t="e">
        <v>#N/A</v>
      </c>
      <c r="F2023" s="127" t="e">
        <v>#N/A</v>
      </c>
      <c r="G2023" s="127">
        <v>4.242</v>
      </c>
      <c r="H2023" s="127" t="e">
        <v>#N/A</v>
      </c>
      <c r="I2023" s="127" t="e">
        <v>#N/A</v>
      </c>
      <c r="J2023" s="127">
        <v>4.573</v>
      </c>
      <c r="K2023" s="127" t="e">
        <v>#N/A</v>
      </c>
      <c r="L2023" s="127" t="e">
        <v>#N/A</v>
      </c>
      <c r="M2023" s="127">
        <v>4.799</v>
      </c>
      <c r="N2023" s="127" t="e">
        <v>#N/A</v>
      </c>
      <c r="O2023" s="127" t="e">
        <v>#N/A</v>
      </c>
      <c r="P2023" s="127">
        <v>5.024</v>
      </c>
      <c r="Q2023" s="127" t="e">
        <v>#N/A</v>
      </c>
      <c r="R2023" s="127" t="e">
        <v>#N/A</v>
      </c>
      <c r="S2023" s="127">
        <v>5.434</v>
      </c>
      <c r="T2023" s="127" t="e">
        <v>#N/A</v>
      </c>
      <c r="U2023" s="127" t="e">
        <v>#N/A</v>
      </c>
      <c r="V2023" s="127">
        <v>6.143</v>
      </c>
      <c r="W2023" s="127" t="e">
        <v>#N/A</v>
      </c>
      <c r="X2023" s="127" t="e">
        <v>#N/A</v>
      </c>
      <c r="Y2023" s="127">
        <v>7.187</v>
      </c>
      <c r="Z2023" s="127"/>
      <c r="AA2023" s="127"/>
      <c r="AB2023" s="127"/>
      <c r="AC2023" s="127"/>
      <c r="AD2023" s="127"/>
      <c r="AE2023" s="127"/>
      <c r="AF2023" s="9">
        <f t="shared" si="1"/>
        <v>2023</v>
      </c>
    </row>
    <row r="2024" ht="15.75" customHeight="1">
      <c r="A2024" s="116">
        <v>42779.0</v>
      </c>
      <c r="B2024" s="126" t="e">
        <v>#N/A</v>
      </c>
      <c r="C2024" s="127" t="e">
        <v>#N/A</v>
      </c>
      <c r="D2024" s="127">
        <v>3.5044</v>
      </c>
      <c r="E2024" s="127" t="e">
        <v>#N/A</v>
      </c>
      <c r="F2024" s="127" t="e">
        <v>#N/A</v>
      </c>
      <c r="G2024" s="127">
        <v>4.2389</v>
      </c>
      <c r="H2024" s="127" t="e">
        <v>#N/A</v>
      </c>
      <c r="I2024" s="127" t="e">
        <v>#N/A</v>
      </c>
      <c r="J2024" s="127">
        <v>4.5717</v>
      </c>
      <c r="K2024" s="127" t="e">
        <v>#N/A</v>
      </c>
      <c r="L2024" s="127" t="e">
        <v>#N/A</v>
      </c>
      <c r="M2024" s="127">
        <v>4.7947</v>
      </c>
      <c r="N2024" s="127" t="e">
        <v>#N/A</v>
      </c>
      <c r="O2024" s="127" t="e">
        <v>#N/A</v>
      </c>
      <c r="P2024" s="127">
        <v>5.0178</v>
      </c>
      <c r="Q2024" s="127" t="e">
        <v>#N/A</v>
      </c>
      <c r="R2024" s="127" t="e">
        <v>#N/A</v>
      </c>
      <c r="S2024" s="127">
        <v>5.4428</v>
      </c>
      <c r="T2024" s="127" t="e">
        <v>#N/A</v>
      </c>
      <c r="U2024" s="127" t="e">
        <v>#N/A</v>
      </c>
      <c r="V2024" s="127">
        <v>6.1544</v>
      </c>
      <c r="W2024" s="127" t="e">
        <v>#N/A</v>
      </c>
      <c r="X2024" s="127" t="e">
        <v>#N/A</v>
      </c>
      <c r="Y2024" s="127">
        <v>7.16</v>
      </c>
      <c r="Z2024" s="127"/>
      <c r="AA2024" s="127"/>
      <c r="AB2024" s="127"/>
      <c r="AC2024" s="127"/>
      <c r="AD2024" s="127"/>
      <c r="AE2024" s="127"/>
      <c r="AF2024" s="9">
        <f t="shared" si="1"/>
        <v>2024</v>
      </c>
    </row>
    <row r="2025" ht="15.75" customHeight="1">
      <c r="A2025" s="116">
        <v>42776.0</v>
      </c>
      <c r="B2025" s="126" t="e">
        <v>#N/A</v>
      </c>
      <c r="C2025" s="127" t="e">
        <v>#N/A</v>
      </c>
      <c r="D2025" s="127">
        <v>3.618</v>
      </c>
      <c r="E2025" s="127" t="e">
        <v>#N/A</v>
      </c>
      <c r="F2025" s="127" t="e">
        <v>#N/A</v>
      </c>
      <c r="G2025" s="127">
        <v>4.245</v>
      </c>
      <c r="H2025" s="127" t="e">
        <v>#N/A</v>
      </c>
      <c r="I2025" s="127" t="e">
        <v>#N/A</v>
      </c>
      <c r="J2025" s="127">
        <v>4.524</v>
      </c>
      <c r="K2025" s="127" t="e">
        <v>#N/A</v>
      </c>
      <c r="L2025" s="127" t="e">
        <v>#N/A</v>
      </c>
      <c r="M2025" s="127">
        <v>4.7845</v>
      </c>
      <c r="N2025" s="127" t="e">
        <v>#N/A</v>
      </c>
      <c r="O2025" s="127" t="e">
        <v>#N/A</v>
      </c>
      <c r="P2025" s="127">
        <v>5.045</v>
      </c>
      <c r="Q2025" s="127" t="e">
        <v>#N/A</v>
      </c>
      <c r="R2025" s="127" t="e">
        <v>#N/A</v>
      </c>
      <c r="S2025" s="127">
        <v>5.442</v>
      </c>
      <c r="T2025" s="127" t="e">
        <v>#N/A</v>
      </c>
      <c r="U2025" s="127" t="e">
        <v>#N/A</v>
      </c>
      <c r="V2025" s="127">
        <v>6.168</v>
      </c>
      <c r="W2025" s="127"/>
      <c r="X2025" s="127"/>
      <c r="Y2025" s="127"/>
      <c r="Z2025" s="127"/>
      <c r="AA2025" s="127"/>
      <c r="AB2025" s="127"/>
      <c r="AC2025" s="127"/>
      <c r="AD2025" s="127"/>
      <c r="AE2025" s="127"/>
      <c r="AF2025" s="9">
        <f t="shared" si="1"/>
        <v>2025</v>
      </c>
    </row>
    <row r="2026" ht="15.75" customHeight="1">
      <c r="A2026" s="116">
        <v>42775.0</v>
      </c>
      <c r="B2026" s="126" t="e">
        <v>#N/A</v>
      </c>
      <c r="C2026" s="127" t="e">
        <v>#N/A</v>
      </c>
      <c r="D2026" s="127">
        <v>3.625</v>
      </c>
      <c r="E2026" s="127" t="e">
        <v>#N/A</v>
      </c>
      <c r="F2026" s="127" t="e">
        <v>#N/A</v>
      </c>
      <c r="G2026" s="127">
        <v>4.226</v>
      </c>
      <c r="H2026" s="127" t="e">
        <v>#N/A</v>
      </c>
      <c r="I2026" s="127" t="e">
        <v>#N/A</v>
      </c>
      <c r="J2026" s="127">
        <v>4.503</v>
      </c>
      <c r="K2026" s="127" t="e">
        <v>#N/A</v>
      </c>
      <c r="L2026" s="127" t="e">
        <v>#N/A</v>
      </c>
      <c r="M2026" s="127">
        <v>4.7645</v>
      </c>
      <c r="N2026" s="127" t="e">
        <v>#N/A</v>
      </c>
      <c r="O2026" s="127" t="e">
        <v>#N/A</v>
      </c>
      <c r="P2026" s="127">
        <v>5.026</v>
      </c>
      <c r="Q2026" s="127" t="e">
        <v>#N/A</v>
      </c>
      <c r="R2026" s="127" t="e">
        <v>#N/A</v>
      </c>
      <c r="S2026" s="127">
        <v>5.442</v>
      </c>
      <c r="T2026" s="127" t="e">
        <v>#N/A</v>
      </c>
      <c r="U2026" s="127" t="e">
        <v>#N/A</v>
      </c>
      <c r="V2026" s="127">
        <v>6.168</v>
      </c>
      <c r="W2026" s="127"/>
      <c r="X2026" s="127"/>
      <c r="Y2026" s="127"/>
      <c r="Z2026" s="127"/>
      <c r="AA2026" s="127"/>
      <c r="AB2026" s="127"/>
      <c r="AC2026" s="127"/>
      <c r="AD2026" s="127"/>
      <c r="AE2026" s="127"/>
      <c r="AF2026" s="9">
        <f t="shared" si="1"/>
        <v>2026</v>
      </c>
    </row>
    <row r="2027" ht="15.75" customHeight="1">
      <c r="A2027" s="116">
        <v>42774.0</v>
      </c>
      <c r="B2027" s="126" t="e">
        <v>#N/A</v>
      </c>
      <c r="C2027" s="127" t="e">
        <v>#N/A</v>
      </c>
      <c r="D2027" s="127">
        <v>3.632</v>
      </c>
      <c r="E2027" s="127" t="e">
        <v>#N/A</v>
      </c>
      <c r="F2027" s="127" t="e">
        <v>#N/A</v>
      </c>
      <c r="G2027" s="127">
        <v>4.23</v>
      </c>
      <c r="H2027" s="127" t="e">
        <v>#N/A</v>
      </c>
      <c r="I2027" s="127" t="e">
        <v>#N/A</v>
      </c>
      <c r="J2027" s="127">
        <v>4.496</v>
      </c>
      <c r="K2027" s="127" t="e">
        <v>#N/A</v>
      </c>
      <c r="L2027" s="127" t="e">
        <v>#N/A</v>
      </c>
      <c r="M2027" s="127">
        <v>4.764</v>
      </c>
      <c r="N2027" s="127" t="e">
        <v>#N/A</v>
      </c>
      <c r="O2027" s="127" t="e">
        <v>#N/A</v>
      </c>
      <c r="P2027" s="127">
        <v>5.032</v>
      </c>
      <c r="Q2027" s="127" t="e">
        <v>#N/A</v>
      </c>
      <c r="R2027" s="127" t="e">
        <v>#N/A</v>
      </c>
      <c r="S2027" s="127">
        <v>5.493</v>
      </c>
      <c r="T2027" s="127" t="e">
        <v>#N/A</v>
      </c>
      <c r="U2027" s="127" t="e">
        <v>#N/A</v>
      </c>
      <c r="V2027" s="127">
        <v>6.17</v>
      </c>
      <c r="W2027" s="127"/>
      <c r="X2027" s="127"/>
      <c r="Y2027" s="127"/>
      <c r="Z2027" s="127"/>
      <c r="AA2027" s="127"/>
      <c r="AB2027" s="127"/>
      <c r="AC2027" s="127"/>
      <c r="AD2027" s="127"/>
      <c r="AE2027" s="127"/>
      <c r="AF2027" s="9">
        <f t="shared" si="1"/>
        <v>2027</v>
      </c>
    </row>
    <row r="2028" ht="15.75" customHeight="1">
      <c r="A2028" s="116">
        <v>42773.0</v>
      </c>
      <c r="B2028" s="126" t="e">
        <v>#N/A</v>
      </c>
      <c r="C2028" s="127" t="e">
        <v>#N/A</v>
      </c>
      <c r="D2028" s="127">
        <v>3.782</v>
      </c>
      <c r="E2028" s="127" t="e">
        <v>#N/A</v>
      </c>
      <c r="F2028" s="127" t="e">
        <v>#N/A</v>
      </c>
      <c r="G2028" s="127">
        <v>4.272</v>
      </c>
      <c r="H2028" s="127" t="e">
        <v>#N/A</v>
      </c>
      <c r="I2028" s="127" t="e">
        <v>#N/A</v>
      </c>
      <c r="J2028" s="127">
        <v>4.536</v>
      </c>
      <c r="K2028" s="127" t="e">
        <v>#N/A</v>
      </c>
      <c r="L2028" s="127" t="e">
        <v>#N/A</v>
      </c>
      <c r="M2028" s="127">
        <v>4.792</v>
      </c>
      <c r="N2028" s="127" t="e">
        <v>#N/A</v>
      </c>
      <c r="O2028" s="127" t="e">
        <v>#N/A</v>
      </c>
      <c r="P2028" s="127">
        <v>5.048</v>
      </c>
      <c r="Q2028" s="127" t="e">
        <v>#N/A</v>
      </c>
      <c r="R2028" s="127" t="e">
        <v>#N/A</v>
      </c>
      <c r="S2028" s="127">
        <v>5.508</v>
      </c>
      <c r="T2028" s="127" t="e">
        <v>#N/A</v>
      </c>
      <c r="U2028" s="127" t="e">
        <v>#N/A</v>
      </c>
      <c r="V2028" s="127">
        <v>6.175</v>
      </c>
      <c r="W2028" s="127"/>
      <c r="X2028" s="127"/>
      <c r="Y2028" s="127"/>
      <c r="Z2028" s="127"/>
      <c r="AA2028" s="127"/>
      <c r="AB2028" s="127"/>
      <c r="AC2028" s="127"/>
      <c r="AD2028" s="127"/>
      <c r="AE2028" s="127"/>
      <c r="AF2028" s="9">
        <f t="shared" si="1"/>
        <v>2028</v>
      </c>
    </row>
    <row r="2029" ht="15.75" customHeight="1">
      <c r="A2029" s="116">
        <v>42772.0</v>
      </c>
      <c r="B2029" s="126" t="e">
        <v>#N/A</v>
      </c>
      <c r="C2029" s="127" t="e">
        <v>#N/A</v>
      </c>
      <c r="D2029" s="127">
        <v>3.985</v>
      </c>
      <c r="E2029" s="127" t="e">
        <v>#N/A</v>
      </c>
      <c r="F2029" s="127" t="e">
        <v>#N/A</v>
      </c>
      <c r="G2029" s="127">
        <v>4.407</v>
      </c>
      <c r="H2029" s="127" t="e">
        <v>#N/A</v>
      </c>
      <c r="I2029" s="127" t="e">
        <v>#N/A</v>
      </c>
      <c r="J2029" s="127">
        <v>4.694</v>
      </c>
      <c r="K2029" s="127" t="e">
        <v>#N/A</v>
      </c>
      <c r="L2029" s="127" t="e">
        <v>#N/A</v>
      </c>
      <c r="M2029" s="127">
        <v>4.911</v>
      </c>
      <c r="N2029" s="127" t="e">
        <v>#N/A</v>
      </c>
      <c r="O2029" s="127" t="e">
        <v>#N/A</v>
      </c>
      <c r="P2029" s="127">
        <v>5.128</v>
      </c>
      <c r="Q2029" s="127" t="e">
        <v>#N/A</v>
      </c>
      <c r="R2029" s="127" t="e">
        <v>#N/A</v>
      </c>
      <c r="S2029" s="127">
        <v>5.538</v>
      </c>
      <c r="T2029" s="127" t="e">
        <v>#N/A</v>
      </c>
      <c r="U2029" s="127" t="e">
        <v>#N/A</v>
      </c>
      <c r="V2029" s="127">
        <v>6.175</v>
      </c>
      <c r="W2029" s="127"/>
      <c r="X2029" s="127"/>
      <c r="Y2029" s="127"/>
      <c r="Z2029" s="127"/>
      <c r="AA2029" s="127"/>
      <c r="AB2029" s="127"/>
      <c r="AC2029" s="127"/>
      <c r="AD2029" s="127"/>
      <c r="AE2029" s="127"/>
      <c r="AF2029" s="9">
        <f t="shared" si="1"/>
        <v>2029</v>
      </c>
    </row>
    <row r="2030" ht="15.75" customHeight="1">
      <c r="A2030" s="116">
        <v>42769.0</v>
      </c>
      <c r="B2030" s="126" t="e">
        <v>#N/A</v>
      </c>
      <c r="C2030" s="127" t="e">
        <v>#N/A</v>
      </c>
      <c r="D2030" s="127">
        <v>4.068</v>
      </c>
      <c r="E2030" s="127" t="e">
        <v>#N/A</v>
      </c>
      <c r="F2030" s="127" t="e">
        <v>#N/A</v>
      </c>
      <c r="G2030" s="127">
        <v>4.585</v>
      </c>
      <c r="H2030" s="127" t="e">
        <v>#N/A</v>
      </c>
      <c r="I2030" s="127" t="e">
        <v>#N/A</v>
      </c>
      <c r="J2030" s="127">
        <v>4.859</v>
      </c>
      <c r="K2030" s="127" t="e">
        <v>#N/A</v>
      </c>
      <c r="L2030" s="127" t="e">
        <v>#N/A</v>
      </c>
      <c r="M2030" s="127">
        <v>5.0345</v>
      </c>
      <c r="N2030" s="127" t="e">
        <v>#N/A</v>
      </c>
      <c r="O2030" s="127" t="e">
        <v>#N/A</v>
      </c>
      <c r="P2030" s="127">
        <v>5.21</v>
      </c>
      <c r="Q2030" s="127" t="e">
        <v>#N/A</v>
      </c>
      <c r="R2030" s="127" t="e">
        <v>#N/A</v>
      </c>
      <c r="S2030" s="127">
        <v>5.584</v>
      </c>
      <c r="T2030" s="127" t="e">
        <v>#N/A</v>
      </c>
      <c r="U2030" s="127" t="e">
        <v>#N/A</v>
      </c>
      <c r="V2030" s="127">
        <v>6.178</v>
      </c>
      <c r="W2030" s="127"/>
      <c r="X2030" s="127"/>
      <c r="Y2030" s="127"/>
      <c r="Z2030" s="127"/>
      <c r="AA2030" s="127"/>
      <c r="AB2030" s="127"/>
      <c r="AC2030" s="127"/>
      <c r="AD2030" s="127"/>
      <c r="AE2030" s="127"/>
      <c r="AF2030" s="9">
        <f t="shared" si="1"/>
        <v>2030</v>
      </c>
    </row>
    <row r="2031" ht="15.75" customHeight="1">
      <c r="A2031" s="116">
        <v>42768.0</v>
      </c>
      <c r="B2031" s="126" t="e">
        <v>#N/A</v>
      </c>
      <c r="C2031" s="127" t="e">
        <v>#N/A</v>
      </c>
      <c r="D2031" s="127">
        <v>4.077</v>
      </c>
      <c r="E2031" s="127" t="e">
        <v>#N/A</v>
      </c>
      <c r="F2031" s="127" t="e">
        <v>#N/A</v>
      </c>
      <c r="G2031" s="127">
        <v>4.601</v>
      </c>
      <c r="H2031" s="127" t="e">
        <v>#N/A</v>
      </c>
      <c r="I2031" s="127" t="e">
        <v>#N/A</v>
      </c>
      <c r="J2031" s="127">
        <v>4.871</v>
      </c>
      <c r="K2031" s="127" t="e">
        <v>#N/A</v>
      </c>
      <c r="L2031" s="127" t="e">
        <v>#N/A</v>
      </c>
      <c r="M2031" s="127">
        <v>5.04</v>
      </c>
      <c r="N2031" s="127" t="e">
        <v>#N/A</v>
      </c>
      <c r="O2031" s="127" t="e">
        <v>#N/A</v>
      </c>
      <c r="P2031" s="127">
        <v>5.209</v>
      </c>
      <c r="Q2031" s="127" t="e">
        <v>#N/A</v>
      </c>
      <c r="R2031" s="127" t="e">
        <v>#N/A</v>
      </c>
      <c r="S2031" s="127">
        <v>5.587</v>
      </c>
      <c r="T2031" s="127" t="e">
        <v>#N/A</v>
      </c>
      <c r="U2031" s="127" t="e">
        <v>#N/A</v>
      </c>
      <c r="V2031" s="127">
        <v>6.187</v>
      </c>
      <c r="W2031" s="127"/>
      <c r="X2031" s="127"/>
      <c r="Y2031" s="127"/>
      <c r="Z2031" s="127"/>
      <c r="AA2031" s="127"/>
      <c r="AB2031" s="127"/>
      <c r="AC2031" s="127"/>
      <c r="AD2031" s="127"/>
      <c r="AE2031" s="127"/>
      <c r="AF2031" s="9">
        <f t="shared" si="1"/>
        <v>2031</v>
      </c>
    </row>
    <row r="2032" ht="15.75" customHeight="1">
      <c r="A2032" s="116">
        <v>42760.0</v>
      </c>
      <c r="B2032" s="126" t="e">
        <v>#N/A</v>
      </c>
      <c r="C2032" s="127" t="e">
        <v>#N/A</v>
      </c>
      <c r="D2032" s="127">
        <v>4.084</v>
      </c>
      <c r="E2032" s="127" t="e">
        <v>#N/A</v>
      </c>
      <c r="F2032" s="127" t="e">
        <v>#N/A</v>
      </c>
      <c r="G2032" s="127">
        <v>4.596</v>
      </c>
      <c r="H2032" s="127" t="e">
        <v>#N/A</v>
      </c>
      <c r="I2032" s="127" t="e">
        <v>#N/A</v>
      </c>
      <c r="J2032" s="127">
        <v>4.873</v>
      </c>
      <c r="K2032" s="127" t="e">
        <v>#N/A</v>
      </c>
      <c r="L2032" s="127" t="e">
        <v>#N/A</v>
      </c>
      <c r="M2032" s="127">
        <v>5.038</v>
      </c>
      <c r="N2032" s="127" t="e">
        <v>#N/A</v>
      </c>
      <c r="O2032" s="127" t="e">
        <v>#N/A</v>
      </c>
      <c r="P2032" s="127">
        <v>5.203</v>
      </c>
      <c r="Q2032" s="127" t="e">
        <v>#N/A</v>
      </c>
      <c r="R2032" s="127" t="e">
        <v>#N/A</v>
      </c>
      <c r="S2032" s="127">
        <v>5.593</v>
      </c>
      <c r="T2032" s="127" t="e">
        <v>#N/A</v>
      </c>
      <c r="U2032" s="127" t="e">
        <v>#N/A</v>
      </c>
      <c r="V2032" s="127">
        <v>6.188</v>
      </c>
      <c r="W2032" s="127"/>
      <c r="X2032" s="127"/>
      <c r="Y2032" s="127"/>
      <c r="Z2032" s="127"/>
      <c r="AA2032" s="127"/>
      <c r="AB2032" s="127"/>
      <c r="AC2032" s="127"/>
      <c r="AD2032" s="127"/>
      <c r="AE2032" s="127"/>
      <c r="AF2032" s="9">
        <f t="shared" si="1"/>
        <v>2032</v>
      </c>
    </row>
    <row r="2033" ht="15.75" customHeight="1">
      <c r="A2033" s="116">
        <v>42759.0</v>
      </c>
      <c r="B2033" s="126" t="e">
        <v>#N/A</v>
      </c>
      <c r="C2033" s="127" t="e">
        <v>#N/A</v>
      </c>
      <c r="D2033" s="127">
        <v>4.079</v>
      </c>
      <c r="E2033" s="127" t="e">
        <v>#N/A</v>
      </c>
      <c r="F2033" s="127" t="e">
        <v>#N/A</v>
      </c>
      <c r="G2033" s="127">
        <v>4.599</v>
      </c>
      <c r="H2033" s="127" t="e">
        <v>#N/A</v>
      </c>
      <c r="I2033" s="127" t="e">
        <v>#N/A</v>
      </c>
      <c r="J2033" s="127">
        <v>4.873</v>
      </c>
      <c r="K2033" s="127" t="e">
        <v>#N/A</v>
      </c>
      <c r="L2033" s="127" t="e">
        <v>#N/A</v>
      </c>
      <c r="M2033" s="127">
        <v>5.0435</v>
      </c>
      <c r="N2033" s="127" t="e">
        <v>#N/A</v>
      </c>
      <c r="O2033" s="127" t="e">
        <v>#N/A</v>
      </c>
      <c r="P2033" s="127">
        <v>5.214</v>
      </c>
      <c r="Q2033" s="127" t="e">
        <v>#N/A</v>
      </c>
      <c r="R2033" s="127" t="e">
        <v>#N/A</v>
      </c>
      <c r="S2033" s="127">
        <v>5.587</v>
      </c>
      <c r="T2033" s="127" t="e">
        <v>#N/A</v>
      </c>
      <c r="U2033" s="127" t="e">
        <v>#N/A</v>
      </c>
      <c r="V2033" s="127">
        <v>6.187</v>
      </c>
      <c r="W2033" s="127"/>
      <c r="X2033" s="127"/>
      <c r="Y2033" s="127"/>
      <c r="Z2033" s="127"/>
      <c r="AA2033" s="127"/>
      <c r="AB2033" s="127"/>
      <c r="AC2033" s="127"/>
      <c r="AD2033" s="127"/>
      <c r="AE2033" s="127"/>
      <c r="AF2033" s="9">
        <f t="shared" si="1"/>
        <v>2033</v>
      </c>
    </row>
    <row r="2034" ht="15.75" customHeight="1">
      <c r="A2034" s="116">
        <v>42758.0</v>
      </c>
      <c r="B2034" s="126" t="e">
        <v>#N/A</v>
      </c>
      <c r="C2034" s="127" t="e">
        <v>#N/A</v>
      </c>
      <c r="D2034" s="127">
        <v>4.105</v>
      </c>
      <c r="E2034" s="127" t="e">
        <v>#N/A</v>
      </c>
      <c r="F2034" s="127" t="e">
        <v>#N/A</v>
      </c>
      <c r="G2034" s="127">
        <v>4.635</v>
      </c>
      <c r="H2034" s="127" t="e">
        <v>#N/A</v>
      </c>
      <c r="I2034" s="127" t="e">
        <v>#N/A</v>
      </c>
      <c r="J2034" s="127">
        <v>4.894</v>
      </c>
      <c r="K2034" s="127" t="e">
        <v>#N/A</v>
      </c>
      <c r="L2034" s="127" t="e">
        <v>#N/A</v>
      </c>
      <c r="M2034" s="127">
        <v>5.0615</v>
      </c>
      <c r="N2034" s="127" t="e">
        <v>#N/A</v>
      </c>
      <c r="O2034" s="127" t="e">
        <v>#N/A</v>
      </c>
      <c r="P2034" s="127">
        <v>5.229</v>
      </c>
      <c r="Q2034" s="127" t="e">
        <v>#N/A</v>
      </c>
      <c r="R2034" s="127" t="e">
        <v>#N/A</v>
      </c>
      <c r="S2034" s="127">
        <v>5.591</v>
      </c>
      <c r="T2034" s="127" t="e">
        <v>#N/A</v>
      </c>
      <c r="U2034" s="127" t="e">
        <v>#N/A</v>
      </c>
      <c r="V2034" s="127">
        <v>6.193</v>
      </c>
      <c r="W2034" s="127"/>
      <c r="X2034" s="127"/>
      <c r="Y2034" s="127"/>
      <c r="Z2034" s="127"/>
      <c r="AA2034" s="127"/>
      <c r="AB2034" s="127"/>
      <c r="AC2034" s="127"/>
      <c r="AD2034" s="127"/>
      <c r="AE2034" s="127"/>
      <c r="AF2034" s="9">
        <f t="shared" si="1"/>
        <v>2034</v>
      </c>
    </row>
    <row r="2035" ht="15.75" customHeight="1">
      <c r="A2035" s="116">
        <v>42755.0</v>
      </c>
      <c r="B2035" s="126" t="e">
        <v>#N/A</v>
      </c>
      <c r="C2035" s="127" t="e">
        <v>#N/A</v>
      </c>
      <c r="D2035" s="127">
        <v>4.105</v>
      </c>
      <c r="E2035" s="127" t="e">
        <v>#N/A</v>
      </c>
      <c r="F2035" s="127" t="e">
        <v>#N/A</v>
      </c>
      <c r="G2035" s="127">
        <v>4.64</v>
      </c>
      <c r="H2035" s="127" t="e">
        <v>#N/A</v>
      </c>
      <c r="I2035" s="127" t="e">
        <v>#N/A</v>
      </c>
      <c r="J2035" s="127">
        <v>4.9</v>
      </c>
      <c r="K2035" s="127" t="e">
        <v>#N/A</v>
      </c>
      <c r="L2035" s="127" t="e">
        <v>#N/A</v>
      </c>
      <c r="M2035" s="127">
        <v>5.067</v>
      </c>
      <c r="N2035" s="127" t="e">
        <v>#N/A</v>
      </c>
      <c r="O2035" s="127" t="e">
        <v>#N/A</v>
      </c>
      <c r="P2035" s="127">
        <v>5.234</v>
      </c>
      <c r="Q2035" s="127" t="e">
        <v>#N/A</v>
      </c>
      <c r="R2035" s="127" t="e">
        <v>#N/A</v>
      </c>
      <c r="S2035" s="127">
        <v>5.591</v>
      </c>
      <c r="T2035" s="127" t="e">
        <v>#N/A</v>
      </c>
      <c r="U2035" s="127" t="e">
        <v>#N/A</v>
      </c>
      <c r="V2035" s="127">
        <v>6.193</v>
      </c>
      <c r="W2035" s="127"/>
      <c r="X2035" s="127"/>
      <c r="Y2035" s="127"/>
      <c r="Z2035" s="127"/>
      <c r="AA2035" s="127"/>
      <c r="AB2035" s="127"/>
      <c r="AC2035" s="127"/>
      <c r="AD2035" s="127"/>
      <c r="AE2035" s="127"/>
      <c r="AF2035" s="9">
        <f t="shared" si="1"/>
        <v>2035</v>
      </c>
    </row>
    <row r="2036" ht="15.75" customHeight="1">
      <c r="A2036" s="116">
        <v>42754.0</v>
      </c>
      <c r="B2036" s="126" t="e">
        <v>#N/A</v>
      </c>
      <c r="C2036" s="127" t="e">
        <v>#N/A</v>
      </c>
      <c r="D2036" s="127">
        <v>4.202</v>
      </c>
      <c r="E2036" s="127" t="e">
        <v>#N/A</v>
      </c>
      <c r="F2036" s="127" t="e">
        <v>#N/A</v>
      </c>
      <c r="G2036" s="127">
        <v>4.654</v>
      </c>
      <c r="H2036" s="127" t="e">
        <v>#N/A</v>
      </c>
      <c r="I2036" s="127" t="e">
        <v>#N/A</v>
      </c>
      <c r="J2036" s="127">
        <v>4.911</v>
      </c>
      <c r="K2036" s="127" t="e">
        <v>#N/A</v>
      </c>
      <c r="L2036" s="127" t="e">
        <v>#N/A</v>
      </c>
      <c r="M2036" s="127">
        <v>5.077</v>
      </c>
      <c r="N2036" s="127" t="e">
        <v>#N/A</v>
      </c>
      <c r="O2036" s="127" t="e">
        <v>#N/A</v>
      </c>
      <c r="P2036" s="127">
        <v>5.243</v>
      </c>
      <c r="Q2036" s="127" t="e">
        <v>#N/A</v>
      </c>
      <c r="R2036" s="127" t="e">
        <v>#N/A</v>
      </c>
      <c r="S2036" s="127">
        <v>5.608</v>
      </c>
      <c r="T2036" s="127" t="e">
        <v>#N/A</v>
      </c>
      <c r="U2036" s="127" t="e">
        <v>#N/A</v>
      </c>
      <c r="V2036" s="127">
        <v>6.213</v>
      </c>
      <c r="W2036" s="127"/>
      <c r="X2036" s="127"/>
      <c r="Y2036" s="127"/>
      <c r="Z2036" s="127"/>
      <c r="AA2036" s="127"/>
      <c r="AB2036" s="127"/>
      <c r="AC2036" s="127"/>
      <c r="AD2036" s="127"/>
      <c r="AE2036" s="127"/>
      <c r="AF2036" s="9">
        <f t="shared" si="1"/>
        <v>2036</v>
      </c>
    </row>
    <row r="2037" ht="15.75" customHeight="1">
      <c r="A2037" s="116">
        <v>42753.0</v>
      </c>
      <c r="B2037" s="126" t="e">
        <v>#N/A</v>
      </c>
      <c r="C2037" s="127" t="e">
        <v>#N/A</v>
      </c>
      <c r="D2037" s="127">
        <v>4.209</v>
      </c>
      <c r="E2037" s="127" t="e">
        <v>#N/A</v>
      </c>
      <c r="F2037" s="127" t="e">
        <v>#N/A</v>
      </c>
      <c r="G2037" s="127">
        <v>4.673</v>
      </c>
      <c r="H2037" s="127" t="e">
        <v>#N/A</v>
      </c>
      <c r="I2037" s="127" t="e">
        <v>#N/A</v>
      </c>
      <c r="J2037" s="127">
        <v>4.98</v>
      </c>
      <c r="K2037" s="127" t="e">
        <v>#N/A</v>
      </c>
      <c r="L2037" s="127" t="e">
        <v>#N/A</v>
      </c>
      <c r="M2037" s="127">
        <v>5.123</v>
      </c>
      <c r="N2037" s="127" t="e">
        <v>#N/A</v>
      </c>
      <c r="O2037" s="127" t="e">
        <v>#N/A</v>
      </c>
      <c r="P2037" s="127">
        <v>5.266</v>
      </c>
      <c r="Q2037" s="127" t="e">
        <v>#N/A</v>
      </c>
      <c r="R2037" s="127" t="e">
        <v>#N/A</v>
      </c>
      <c r="S2037" s="127">
        <v>5.618</v>
      </c>
      <c r="T2037" s="127" t="e">
        <v>#N/A</v>
      </c>
      <c r="U2037" s="127" t="e">
        <v>#N/A</v>
      </c>
      <c r="V2037" s="127">
        <v>6.223</v>
      </c>
      <c r="W2037" s="127"/>
      <c r="X2037" s="127"/>
      <c r="Y2037" s="127"/>
      <c r="Z2037" s="127"/>
      <c r="AA2037" s="127"/>
      <c r="AB2037" s="127"/>
      <c r="AC2037" s="127"/>
      <c r="AD2037" s="127"/>
      <c r="AE2037" s="127"/>
      <c r="AF2037" s="9">
        <f t="shared" si="1"/>
        <v>2037</v>
      </c>
    </row>
    <row r="2038" ht="15.75" customHeight="1">
      <c r="A2038" s="116">
        <v>42752.0</v>
      </c>
      <c r="B2038" s="126" t="e">
        <v>#N/A</v>
      </c>
      <c r="C2038" s="127" t="e">
        <v>#N/A</v>
      </c>
      <c r="D2038" s="127">
        <v>4.199</v>
      </c>
      <c r="E2038" s="127" t="e">
        <v>#N/A</v>
      </c>
      <c r="F2038" s="127" t="e">
        <v>#N/A</v>
      </c>
      <c r="G2038" s="127">
        <v>4.665</v>
      </c>
      <c r="H2038" s="127" t="e">
        <v>#N/A</v>
      </c>
      <c r="I2038" s="127" t="e">
        <v>#N/A</v>
      </c>
      <c r="J2038" s="127">
        <v>4.992</v>
      </c>
      <c r="K2038" s="127" t="e">
        <v>#N/A</v>
      </c>
      <c r="L2038" s="127" t="e">
        <v>#N/A</v>
      </c>
      <c r="M2038" s="127">
        <v>5.1325</v>
      </c>
      <c r="N2038" s="127" t="e">
        <v>#N/A</v>
      </c>
      <c r="O2038" s="127" t="e">
        <v>#N/A</v>
      </c>
      <c r="P2038" s="127">
        <v>5.273</v>
      </c>
      <c r="Q2038" s="127" t="e">
        <v>#N/A</v>
      </c>
      <c r="R2038" s="127" t="e">
        <v>#N/A</v>
      </c>
      <c r="S2038" s="127">
        <v>5.622</v>
      </c>
      <c r="T2038" s="127" t="e">
        <v>#N/A</v>
      </c>
      <c r="U2038" s="127" t="e">
        <v>#N/A</v>
      </c>
      <c r="V2038" s="127">
        <v>6.223</v>
      </c>
      <c r="W2038" s="127"/>
      <c r="X2038" s="127"/>
      <c r="Y2038" s="127"/>
      <c r="Z2038" s="127"/>
      <c r="AA2038" s="127"/>
      <c r="AB2038" s="127"/>
      <c r="AC2038" s="127"/>
      <c r="AD2038" s="127"/>
      <c r="AE2038" s="127"/>
      <c r="AF2038" s="9">
        <f t="shared" si="1"/>
        <v>2038</v>
      </c>
    </row>
    <row r="2039" ht="15.75" customHeight="1">
      <c r="A2039" s="116">
        <v>42751.0</v>
      </c>
      <c r="B2039" s="126" t="e">
        <v>#N/A</v>
      </c>
      <c r="C2039" s="127" t="e">
        <v>#N/A</v>
      </c>
      <c r="D2039" s="127">
        <v>4.188</v>
      </c>
      <c r="E2039" s="127" t="e">
        <v>#N/A</v>
      </c>
      <c r="F2039" s="127" t="e">
        <v>#N/A</v>
      </c>
      <c r="G2039" s="127">
        <v>4.649</v>
      </c>
      <c r="H2039" s="127" t="e">
        <v>#N/A</v>
      </c>
      <c r="I2039" s="127" t="e">
        <v>#N/A</v>
      </c>
      <c r="J2039" s="127">
        <v>4.991</v>
      </c>
      <c r="K2039" s="127" t="e">
        <v>#N/A</v>
      </c>
      <c r="L2039" s="127" t="e">
        <v>#N/A</v>
      </c>
      <c r="M2039" s="127">
        <v>5.138</v>
      </c>
      <c r="N2039" s="127" t="e">
        <v>#N/A</v>
      </c>
      <c r="O2039" s="127" t="e">
        <v>#N/A</v>
      </c>
      <c r="P2039" s="127">
        <v>5.285</v>
      </c>
      <c r="Q2039" s="127" t="e">
        <v>#N/A</v>
      </c>
      <c r="R2039" s="127" t="e">
        <v>#N/A</v>
      </c>
      <c r="S2039" s="127">
        <v>5.627</v>
      </c>
      <c r="T2039" s="127" t="e">
        <v>#N/A</v>
      </c>
      <c r="U2039" s="127" t="e">
        <v>#N/A</v>
      </c>
      <c r="V2039" s="127">
        <v>6.223</v>
      </c>
      <c r="W2039" s="127"/>
      <c r="X2039" s="127"/>
      <c r="Y2039" s="127"/>
      <c r="Z2039" s="127"/>
      <c r="AA2039" s="127"/>
      <c r="AB2039" s="127"/>
      <c r="AC2039" s="127"/>
      <c r="AD2039" s="127"/>
      <c r="AE2039" s="127"/>
      <c r="AF2039" s="9">
        <f t="shared" si="1"/>
        <v>2039</v>
      </c>
    </row>
    <row r="2040" ht="15.75" customHeight="1">
      <c r="A2040" s="116">
        <v>42748.0</v>
      </c>
      <c r="B2040" s="126" t="e">
        <v>#N/A</v>
      </c>
      <c r="C2040" s="127" t="e">
        <v>#N/A</v>
      </c>
      <c r="D2040" s="127">
        <v>4.16</v>
      </c>
      <c r="E2040" s="127" t="e">
        <v>#N/A</v>
      </c>
      <c r="F2040" s="127" t="e">
        <v>#N/A</v>
      </c>
      <c r="G2040" s="127">
        <v>4.625</v>
      </c>
      <c r="H2040" s="127" t="e">
        <v>#N/A</v>
      </c>
      <c r="I2040" s="127" t="e">
        <v>#N/A</v>
      </c>
      <c r="J2040" s="127">
        <v>4.942</v>
      </c>
      <c r="K2040" s="127" t="e">
        <v>#N/A</v>
      </c>
      <c r="L2040" s="127" t="e">
        <v>#N/A</v>
      </c>
      <c r="M2040" s="127">
        <v>5.088</v>
      </c>
      <c r="N2040" s="127" t="e">
        <v>#N/A</v>
      </c>
      <c r="O2040" s="127" t="e">
        <v>#N/A</v>
      </c>
      <c r="P2040" s="127">
        <v>5.234</v>
      </c>
      <c r="Q2040" s="127" t="e">
        <v>#N/A</v>
      </c>
      <c r="R2040" s="127" t="e">
        <v>#N/A</v>
      </c>
      <c r="S2040" s="127">
        <v>5.627</v>
      </c>
      <c r="T2040" s="127" t="e">
        <v>#N/A</v>
      </c>
      <c r="U2040" s="127" t="e">
        <v>#N/A</v>
      </c>
      <c r="V2040" s="127">
        <v>6.223</v>
      </c>
      <c r="W2040" s="127"/>
      <c r="X2040" s="127"/>
      <c r="Y2040" s="127"/>
      <c r="Z2040" s="127"/>
      <c r="AA2040" s="127"/>
      <c r="AB2040" s="127"/>
      <c r="AC2040" s="127"/>
      <c r="AD2040" s="127"/>
      <c r="AE2040" s="127"/>
      <c r="AF2040" s="9">
        <f t="shared" si="1"/>
        <v>2040</v>
      </c>
    </row>
    <row r="2041" ht="15.75" customHeight="1">
      <c r="A2041" s="116">
        <v>42747.0</v>
      </c>
      <c r="B2041" s="126" t="e">
        <v>#N/A</v>
      </c>
      <c r="C2041" s="127" t="e">
        <v>#N/A</v>
      </c>
      <c r="D2041" s="127">
        <v>4.165</v>
      </c>
      <c r="E2041" s="127" t="e">
        <v>#N/A</v>
      </c>
      <c r="F2041" s="127" t="e">
        <v>#N/A</v>
      </c>
      <c r="G2041" s="127">
        <v>4.595</v>
      </c>
      <c r="H2041" s="127" t="e">
        <v>#N/A</v>
      </c>
      <c r="I2041" s="127" t="e">
        <v>#N/A</v>
      </c>
      <c r="J2041" s="127">
        <v>4.888</v>
      </c>
      <c r="K2041" s="127" t="e">
        <v>#N/A</v>
      </c>
      <c r="L2041" s="127" t="e">
        <v>#N/A</v>
      </c>
      <c r="M2041" s="127">
        <v>5.063</v>
      </c>
      <c r="N2041" s="127" t="e">
        <v>#N/A</v>
      </c>
      <c r="O2041" s="127" t="e">
        <v>#N/A</v>
      </c>
      <c r="P2041" s="127">
        <v>5.238</v>
      </c>
      <c r="Q2041" s="127" t="e">
        <v>#N/A</v>
      </c>
      <c r="R2041" s="127" t="e">
        <v>#N/A</v>
      </c>
      <c r="S2041" s="127">
        <v>5.669</v>
      </c>
      <c r="T2041" s="127" t="e">
        <v>#N/A</v>
      </c>
      <c r="U2041" s="127" t="e">
        <v>#N/A</v>
      </c>
      <c r="V2041" s="127">
        <v>6.223</v>
      </c>
      <c r="W2041" s="127"/>
      <c r="X2041" s="127"/>
      <c r="Y2041" s="127"/>
      <c r="Z2041" s="127"/>
      <c r="AA2041" s="127"/>
      <c r="AB2041" s="127"/>
      <c r="AC2041" s="127"/>
      <c r="AD2041" s="127"/>
      <c r="AE2041" s="127"/>
      <c r="AF2041" s="9">
        <f t="shared" si="1"/>
        <v>2041</v>
      </c>
    </row>
    <row r="2042" ht="15.75" customHeight="1">
      <c r="A2042" s="116">
        <v>42746.0</v>
      </c>
      <c r="B2042" s="126" t="e">
        <v>#N/A</v>
      </c>
      <c r="C2042" s="127" t="e">
        <v>#N/A</v>
      </c>
      <c r="D2042" s="127">
        <v>4.202</v>
      </c>
      <c r="E2042" s="127" t="e">
        <v>#N/A</v>
      </c>
      <c r="F2042" s="127" t="e">
        <v>#N/A</v>
      </c>
      <c r="G2042" s="127">
        <v>4.594</v>
      </c>
      <c r="H2042" s="127" t="e">
        <v>#N/A</v>
      </c>
      <c r="I2042" s="127" t="e">
        <v>#N/A</v>
      </c>
      <c r="J2042" s="127">
        <v>4.896</v>
      </c>
      <c r="K2042" s="127" t="e">
        <v>#N/A</v>
      </c>
      <c r="L2042" s="127" t="e">
        <v>#N/A</v>
      </c>
      <c r="M2042" s="127">
        <v>5.092</v>
      </c>
      <c r="N2042" s="127" t="e">
        <v>#N/A</v>
      </c>
      <c r="O2042" s="127" t="e">
        <v>#N/A</v>
      </c>
      <c r="P2042" s="127">
        <v>5.288</v>
      </c>
      <c r="Q2042" s="127" t="e">
        <v>#N/A</v>
      </c>
      <c r="R2042" s="127" t="e">
        <v>#N/A</v>
      </c>
      <c r="S2042" s="127">
        <v>5.684</v>
      </c>
      <c r="T2042" s="127" t="e">
        <v>#N/A</v>
      </c>
      <c r="U2042" s="127" t="e">
        <v>#N/A</v>
      </c>
      <c r="V2042" s="127">
        <v>6.233</v>
      </c>
      <c r="W2042" s="127"/>
      <c r="X2042" s="127"/>
      <c r="Y2042" s="127"/>
      <c r="Z2042" s="127"/>
      <c r="AA2042" s="127"/>
      <c r="AB2042" s="127"/>
      <c r="AC2042" s="127"/>
      <c r="AD2042" s="127"/>
      <c r="AE2042" s="127"/>
      <c r="AF2042" s="9">
        <f t="shared" si="1"/>
        <v>2042</v>
      </c>
    </row>
    <row r="2043" ht="15.75" customHeight="1">
      <c r="A2043" s="116">
        <v>42745.0</v>
      </c>
      <c r="B2043" s="126" t="e">
        <v>#N/A</v>
      </c>
      <c r="C2043" s="127" t="e">
        <v>#N/A</v>
      </c>
      <c r="D2043" s="127">
        <v>4.244</v>
      </c>
      <c r="E2043" s="127" t="e">
        <v>#N/A</v>
      </c>
      <c r="F2043" s="127" t="e">
        <v>#N/A</v>
      </c>
      <c r="G2043" s="127">
        <v>4.636</v>
      </c>
      <c r="H2043" s="127" t="e">
        <v>#N/A</v>
      </c>
      <c r="I2043" s="127" t="e">
        <v>#N/A</v>
      </c>
      <c r="J2043" s="127">
        <v>5.001</v>
      </c>
      <c r="K2043" s="127" t="e">
        <v>#N/A</v>
      </c>
      <c r="L2043" s="127" t="e">
        <v>#N/A</v>
      </c>
      <c r="M2043" s="127">
        <v>5.189</v>
      </c>
      <c r="N2043" s="127" t="e">
        <v>#N/A</v>
      </c>
      <c r="O2043" s="127" t="e">
        <v>#N/A</v>
      </c>
      <c r="P2043" s="127">
        <v>5.377</v>
      </c>
      <c r="Q2043" s="127" t="e">
        <v>#N/A</v>
      </c>
      <c r="R2043" s="127" t="e">
        <v>#N/A</v>
      </c>
      <c r="S2043" s="127">
        <v>5.743</v>
      </c>
      <c r="T2043" s="127" t="e">
        <v>#N/A</v>
      </c>
      <c r="U2043" s="127" t="e">
        <v>#N/A</v>
      </c>
      <c r="V2043" s="127">
        <v>6.233</v>
      </c>
      <c r="W2043" s="127"/>
      <c r="X2043" s="127"/>
      <c r="Y2043" s="127"/>
      <c r="Z2043" s="127"/>
      <c r="AA2043" s="127"/>
      <c r="AB2043" s="127"/>
      <c r="AC2043" s="127"/>
      <c r="AD2043" s="127"/>
      <c r="AE2043" s="127"/>
      <c r="AF2043" s="9">
        <f t="shared" si="1"/>
        <v>2043</v>
      </c>
    </row>
    <row r="2044" ht="15.75" customHeight="1">
      <c r="A2044" s="116">
        <v>42744.0</v>
      </c>
      <c r="B2044" s="126" t="e">
        <v>#N/A</v>
      </c>
      <c r="C2044" s="127" t="e">
        <v>#N/A</v>
      </c>
      <c r="D2044" s="127">
        <v>4.254</v>
      </c>
      <c r="E2044" s="127" t="e">
        <v>#N/A</v>
      </c>
      <c r="F2044" s="127" t="e">
        <v>#N/A</v>
      </c>
      <c r="G2044" s="127">
        <v>4.675</v>
      </c>
      <c r="H2044" s="127" t="e">
        <v>#N/A</v>
      </c>
      <c r="I2044" s="127" t="e">
        <v>#N/A</v>
      </c>
      <c r="J2044" s="127">
        <v>5.035</v>
      </c>
      <c r="K2044" s="127" t="e">
        <v>#N/A</v>
      </c>
      <c r="L2044" s="127" t="e">
        <v>#N/A</v>
      </c>
      <c r="M2044" s="127">
        <v>5.247</v>
      </c>
      <c r="N2044" s="127" t="e">
        <v>#N/A</v>
      </c>
      <c r="O2044" s="127" t="e">
        <v>#N/A</v>
      </c>
      <c r="P2044" s="127">
        <v>5.459</v>
      </c>
      <c r="Q2044" s="127" t="e">
        <v>#N/A</v>
      </c>
      <c r="R2044" s="127" t="e">
        <v>#N/A</v>
      </c>
      <c r="S2044" s="127">
        <v>5.763</v>
      </c>
      <c r="T2044" s="127" t="e">
        <v>#N/A</v>
      </c>
      <c r="U2044" s="127" t="e">
        <v>#N/A</v>
      </c>
      <c r="V2044" s="127">
        <v>6.233</v>
      </c>
      <c r="W2044" s="127"/>
      <c r="X2044" s="127"/>
      <c r="Y2044" s="127"/>
      <c r="Z2044" s="127"/>
      <c r="AA2044" s="127"/>
      <c r="AB2044" s="127"/>
      <c r="AC2044" s="127"/>
      <c r="AD2044" s="127"/>
      <c r="AE2044" s="127"/>
      <c r="AF2044" s="9">
        <f t="shared" si="1"/>
        <v>2044</v>
      </c>
    </row>
    <row r="2045" ht="15.75" customHeight="1">
      <c r="A2045" s="116">
        <v>42741.0</v>
      </c>
      <c r="B2045" s="126" t="e">
        <v>#N/A</v>
      </c>
      <c r="C2045" s="127" t="e">
        <v>#N/A</v>
      </c>
      <c r="D2045" s="127">
        <v>4.259</v>
      </c>
      <c r="E2045" s="127" t="e">
        <v>#N/A</v>
      </c>
      <c r="F2045" s="127" t="e">
        <v>#N/A</v>
      </c>
      <c r="G2045" s="127">
        <v>4.678</v>
      </c>
      <c r="H2045" s="127" t="e">
        <v>#N/A</v>
      </c>
      <c r="I2045" s="127" t="e">
        <v>#N/A</v>
      </c>
      <c r="J2045" s="127">
        <v>5.043</v>
      </c>
      <c r="K2045" s="127" t="e">
        <v>#N/A</v>
      </c>
      <c r="L2045" s="127" t="e">
        <v>#N/A</v>
      </c>
      <c r="M2045" s="127">
        <v>5.2555</v>
      </c>
      <c r="N2045" s="127" t="e">
        <v>#N/A</v>
      </c>
      <c r="O2045" s="127" t="e">
        <v>#N/A</v>
      </c>
      <c r="P2045" s="127">
        <v>5.468</v>
      </c>
      <c r="Q2045" s="127" t="e">
        <v>#N/A</v>
      </c>
      <c r="R2045" s="127" t="e">
        <v>#N/A</v>
      </c>
      <c r="S2045" s="127">
        <v>5.767</v>
      </c>
      <c r="T2045" s="127" t="e">
        <v>#N/A</v>
      </c>
      <c r="U2045" s="127" t="e">
        <v>#N/A</v>
      </c>
      <c r="V2045" s="127">
        <v>6.235</v>
      </c>
      <c r="W2045" s="127"/>
      <c r="X2045" s="127"/>
      <c r="Y2045" s="127"/>
      <c r="Z2045" s="127"/>
      <c r="AA2045" s="127"/>
      <c r="AB2045" s="127"/>
      <c r="AC2045" s="127"/>
      <c r="AD2045" s="127"/>
      <c r="AE2045" s="127"/>
      <c r="AF2045" s="9">
        <f t="shared" si="1"/>
        <v>2045</v>
      </c>
    </row>
    <row r="2046" ht="15.75" customHeight="1">
      <c r="A2046" s="116">
        <v>42740.0</v>
      </c>
      <c r="B2046" s="126" t="e">
        <v>#N/A</v>
      </c>
      <c r="C2046" s="127" t="e">
        <v>#N/A</v>
      </c>
      <c r="D2046" s="127">
        <v>4.301</v>
      </c>
      <c r="E2046" s="127" t="e">
        <v>#N/A</v>
      </c>
      <c r="F2046" s="127" t="e">
        <v>#N/A</v>
      </c>
      <c r="G2046" s="127">
        <v>4.715</v>
      </c>
      <c r="H2046" s="127" t="e">
        <v>#N/A</v>
      </c>
      <c r="I2046" s="127" t="e">
        <v>#N/A</v>
      </c>
      <c r="J2046" s="127">
        <v>5.096</v>
      </c>
      <c r="K2046" s="127" t="e">
        <v>#N/A</v>
      </c>
      <c r="L2046" s="127" t="e">
        <v>#N/A</v>
      </c>
      <c r="M2046" s="127">
        <v>5.2975</v>
      </c>
      <c r="N2046" s="127" t="e">
        <v>#N/A</v>
      </c>
      <c r="O2046" s="127" t="e">
        <v>#N/A</v>
      </c>
      <c r="P2046" s="127">
        <v>5.499</v>
      </c>
      <c r="Q2046" s="127" t="e">
        <v>#N/A</v>
      </c>
      <c r="R2046" s="127" t="e">
        <v>#N/A</v>
      </c>
      <c r="S2046" s="127">
        <v>5.76</v>
      </c>
      <c r="T2046" s="127" t="e">
        <v>#N/A</v>
      </c>
      <c r="U2046" s="127" t="e">
        <v>#N/A</v>
      </c>
      <c r="V2046" s="127">
        <v>6.225</v>
      </c>
      <c r="W2046" s="127"/>
      <c r="X2046" s="127"/>
      <c r="Y2046" s="127"/>
      <c r="Z2046" s="127"/>
      <c r="AA2046" s="127"/>
      <c r="AB2046" s="127"/>
      <c r="AC2046" s="127"/>
      <c r="AD2046" s="127"/>
      <c r="AE2046" s="127"/>
      <c r="AF2046" s="9">
        <f t="shared" si="1"/>
        <v>2046</v>
      </c>
    </row>
    <row r="2047" ht="15.75" customHeight="1">
      <c r="A2047" s="116">
        <v>42739.0</v>
      </c>
      <c r="B2047" s="126" t="e">
        <v>#N/A</v>
      </c>
      <c r="C2047" s="127" t="e">
        <v>#N/A</v>
      </c>
      <c r="D2047" s="127">
        <v>4.333</v>
      </c>
      <c r="E2047" s="127" t="e">
        <v>#N/A</v>
      </c>
      <c r="F2047" s="127" t="e">
        <v>#N/A</v>
      </c>
      <c r="G2047" s="127">
        <v>4.721</v>
      </c>
      <c r="H2047" s="127" t="e">
        <v>#N/A</v>
      </c>
      <c r="I2047" s="127" t="e">
        <v>#N/A</v>
      </c>
      <c r="J2047" s="127">
        <v>5.113</v>
      </c>
      <c r="K2047" s="127" t="e">
        <v>#N/A</v>
      </c>
      <c r="L2047" s="127" t="e">
        <v>#N/A</v>
      </c>
      <c r="M2047" s="127">
        <v>5.3135</v>
      </c>
      <c r="N2047" s="127" t="e">
        <v>#N/A</v>
      </c>
      <c r="O2047" s="127" t="e">
        <v>#N/A</v>
      </c>
      <c r="P2047" s="127">
        <v>5.514</v>
      </c>
      <c r="Q2047" s="127" t="e">
        <v>#N/A</v>
      </c>
      <c r="R2047" s="127" t="e">
        <v>#N/A</v>
      </c>
      <c r="S2047" s="127">
        <v>5.754</v>
      </c>
      <c r="T2047" s="127" t="e">
        <v>#N/A</v>
      </c>
      <c r="U2047" s="127" t="e">
        <v>#N/A</v>
      </c>
      <c r="V2047" s="127">
        <v>6.225</v>
      </c>
      <c r="W2047" s="127"/>
      <c r="X2047" s="127"/>
      <c r="Y2047" s="127"/>
      <c r="Z2047" s="127"/>
      <c r="AA2047" s="127"/>
      <c r="AB2047" s="127"/>
      <c r="AC2047" s="127"/>
      <c r="AD2047" s="127"/>
      <c r="AE2047" s="127"/>
      <c r="AF2047" s="9">
        <f t="shared" si="1"/>
        <v>2047</v>
      </c>
    </row>
    <row r="2048" ht="15.75" customHeight="1">
      <c r="A2048" s="116">
        <v>42738.0</v>
      </c>
      <c r="B2048" s="126" t="e">
        <v>#N/A</v>
      </c>
      <c r="C2048" s="127" t="e">
        <v>#N/A</v>
      </c>
      <c r="D2048" s="127">
        <v>4.37</v>
      </c>
      <c r="E2048" s="127" t="e">
        <v>#N/A</v>
      </c>
      <c r="F2048" s="127" t="e">
        <v>#N/A</v>
      </c>
      <c r="G2048" s="127">
        <v>4.717</v>
      </c>
      <c r="H2048" s="127" t="e">
        <v>#N/A</v>
      </c>
      <c r="I2048" s="127" t="e">
        <v>#N/A</v>
      </c>
      <c r="J2048" s="127">
        <v>5.12</v>
      </c>
      <c r="K2048" s="127" t="e">
        <v>#N/A</v>
      </c>
      <c r="L2048" s="127" t="e">
        <v>#N/A</v>
      </c>
      <c r="M2048" s="127">
        <v>5.3255</v>
      </c>
      <c r="N2048" s="127" t="e">
        <v>#N/A</v>
      </c>
      <c r="O2048" s="127" t="e">
        <v>#N/A</v>
      </c>
      <c r="P2048" s="127">
        <v>5.531</v>
      </c>
      <c r="Q2048" s="127" t="e">
        <v>#N/A</v>
      </c>
      <c r="R2048" s="127" t="e">
        <v>#N/A</v>
      </c>
      <c r="S2048" s="127">
        <v>5.755</v>
      </c>
      <c r="T2048" s="127" t="e">
        <v>#N/A</v>
      </c>
      <c r="U2048" s="127" t="e">
        <v>#N/A</v>
      </c>
      <c r="V2048" s="127">
        <v>6.225</v>
      </c>
      <c r="W2048" s="127"/>
      <c r="X2048" s="127"/>
      <c r="Y2048" s="127"/>
      <c r="Z2048" s="127"/>
      <c r="AA2048" s="127"/>
      <c r="AB2048" s="127"/>
      <c r="AC2048" s="127"/>
      <c r="AD2048" s="127"/>
      <c r="AE2048" s="127"/>
      <c r="AF2048" s="9">
        <f t="shared" si="1"/>
        <v>2048</v>
      </c>
    </row>
    <row r="2049" ht="15.75" customHeight="1">
      <c r="A2049" s="116">
        <v>42734.0</v>
      </c>
      <c r="B2049" s="126" t="e">
        <v>#N/A</v>
      </c>
      <c r="C2049" s="127" t="e">
        <v>#N/A</v>
      </c>
      <c r="D2049" s="127">
        <v>4.13</v>
      </c>
      <c r="E2049" s="127" t="e">
        <v>#N/A</v>
      </c>
      <c r="F2049" s="127" t="e">
        <v>#N/A</v>
      </c>
      <c r="G2049" s="127">
        <v>4.711</v>
      </c>
      <c r="H2049" s="127" t="e">
        <v>#N/A</v>
      </c>
      <c r="I2049" s="127" t="e">
        <v>#N/A</v>
      </c>
      <c r="J2049" s="127">
        <v>5.105</v>
      </c>
      <c r="K2049" s="127" t="e">
        <v>#N/A</v>
      </c>
      <c r="L2049" s="127" t="e">
        <v>#N/A</v>
      </c>
      <c r="M2049" s="127">
        <v>5.305</v>
      </c>
      <c r="N2049" s="127" t="e">
        <v>#N/A</v>
      </c>
      <c r="O2049" s="127" t="e">
        <v>#N/A</v>
      </c>
      <c r="P2049" s="127">
        <v>5.505</v>
      </c>
      <c r="Q2049" s="127" t="e">
        <v>#N/A</v>
      </c>
      <c r="R2049" s="127" t="e">
        <v>#N/A</v>
      </c>
      <c r="S2049" s="127">
        <v>5.755</v>
      </c>
      <c r="T2049" s="127" t="e">
        <v>#N/A</v>
      </c>
      <c r="U2049" s="127" t="e">
        <v>#N/A</v>
      </c>
      <c r="V2049" s="127">
        <v>6.225</v>
      </c>
      <c r="W2049" s="127"/>
      <c r="X2049" s="127"/>
      <c r="Y2049" s="127"/>
      <c r="Z2049" s="127"/>
      <c r="AA2049" s="127"/>
      <c r="AB2049" s="127"/>
      <c r="AC2049" s="127"/>
      <c r="AD2049" s="127"/>
      <c r="AE2049" s="127"/>
      <c r="AF2049" s="9">
        <f t="shared" si="1"/>
        <v>2049</v>
      </c>
    </row>
    <row r="2050" ht="15.75" customHeight="1">
      <c r="A2050" s="116">
        <v>42733.0</v>
      </c>
      <c r="B2050" s="126" t="e">
        <v>#N/A</v>
      </c>
      <c r="C2050" s="127" t="e">
        <v>#N/A</v>
      </c>
      <c r="D2050" s="127">
        <v>4.28</v>
      </c>
      <c r="E2050" s="127" t="e">
        <v>#N/A</v>
      </c>
      <c r="F2050" s="127" t="e">
        <v>#N/A</v>
      </c>
      <c r="G2050" s="127">
        <v>4.716</v>
      </c>
      <c r="H2050" s="127" t="e">
        <v>#N/A</v>
      </c>
      <c r="I2050" s="127" t="e">
        <v>#N/A</v>
      </c>
      <c r="J2050" s="127">
        <v>5.12</v>
      </c>
      <c r="K2050" s="127" t="e">
        <v>#N/A</v>
      </c>
      <c r="L2050" s="127" t="e">
        <v>#N/A</v>
      </c>
      <c r="M2050" s="127">
        <v>5.324</v>
      </c>
      <c r="N2050" s="127" t="e">
        <v>#N/A</v>
      </c>
      <c r="O2050" s="127" t="e">
        <v>#N/A</v>
      </c>
      <c r="P2050" s="127">
        <v>5.528</v>
      </c>
      <c r="Q2050" s="127" t="e">
        <v>#N/A</v>
      </c>
      <c r="R2050" s="127" t="e">
        <v>#N/A</v>
      </c>
      <c r="S2050" s="127">
        <v>5.748</v>
      </c>
      <c r="T2050" s="127" t="e">
        <v>#N/A</v>
      </c>
      <c r="U2050" s="127" t="e">
        <v>#N/A</v>
      </c>
      <c r="V2050" s="127">
        <v>6.225</v>
      </c>
      <c r="W2050" s="127"/>
      <c r="X2050" s="127"/>
      <c r="Y2050" s="127"/>
      <c r="Z2050" s="127"/>
      <c r="AA2050" s="127"/>
      <c r="AB2050" s="127"/>
      <c r="AC2050" s="127"/>
      <c r="AD2050" s="127"/>
      <c r="AE2050" s="127"/>
      <c r="AF2050" s="9">
        <f t="shared" si="1"/>
        <v>2050</v>
      </c>
    </row>
    <row r="2051" ht="15.75" customHeight="1">
      <c r="A2051" s="116">
        <v>42732.0</v>
      </c>
      <c r="B2051" s="126" t="e">
        <v>#N/A</v>
      </c>
      <c r="C2051" s="127" t="e">
        <v>#N/A</v>
      </c>
      <c r="D2051" s="127">
        <v>4.29</v>
      </c>
      <c r="E2051" s="127" t="e">
        <v>#N/A</v>
      </c>
      <c r="F2051" s="127" t="e">
        <v>#N/A</v>
      </c>
      <c r="G2051" s="127">
        <v>4.702</v>
      </c>
      <c r="H2051" s="127" t="e">
        <v>#N/A</v>
      </c>
      <c r="I2051" s="127" t="e">
        <v>#N/A</v>
      </c>
      <c r="J2051" s="127">
        <v>5.123</v>
      </c>
      <c r="K2051" s="127" t="e">
        <v>#N/A</v>
      </c>
      <c r="L2051" s="127" t="e">
        <v>#N/A</v>
      </c>
      <c r="M2051" s="127">
        <v>5.326</v>
      </c>
      <c r="N2051" s="127" t="e">
        <v>#N/A</v>
      </c>
      <c r="O2051" s="127" t="e">
        <v>#N/A</v>
      </c>
      <c r="P2051" s="127">
        <v>5.529</v>
      </c>
      <c r="Q2051" s="127" t="e">
        <v>#N/A</v>
      </c>
      <c r="R2051" s="127" t="e">
        <v>#N/A</v>
      </c>
      <c r="S2051" s="127">
        <v>5.753</v>
      </c>
      <c r="T2051" s="127" t="e">
        <v>#N/A</v>
      </c>
      <c r="U2051" s="127" t="e">
        <v>#N/A</v>
      </c>
      <c r="V2051" s="127">
        <v>6.225</v>
      </c>
      <c r="W2051" s="127"/>
      <c r="X2051" s="127"/>
      <c r="Y2051" s="127"/>
      <c r="Z2051" s="127"/>
      <c r="AA2051" s="127"/>
      <c r="AB2051" s="127"/>
      <c r="AC2051" s="127"/>
      <c r="AD2051" s="127"/>
      <c r="AE2051" s="127"/>
      <c r="AF2051" s="9">
        <f t="shared" si="1"/>
        <v>2051</v>
      </c>
    </row>
    <row r="2052" ht="15.75" customHeight="1">
      <c r="A2052" s="116">
        <v>42731.0</v>
      </c>
      <c r="B2052" s="126" t="e">
        <v>#N/A</v>
      </c>
      <c r="C2052" s="127" t="e">
        <v>#N/A</v>
      </c>
      <c r="D2052" s="127">
        <v>4.448</v>
      </c>
      <c r="E2052" s="127" t="e">
        <v>#N/A</v>
      </c>
      <c r="F2052" s="127" t="e">
        <v>#N/A</v>
      </c>
      <c r="G2052" s="127">
        <v>4.745</v>
      </c>
      <c r="H2052" s="127" t="e">
        <v>#N/A</v>
      </c>
      <c r="I2052" s="127" t="e">
        <v>#N/A</v>
      </c>
      <c r="J2052" s="127">
        <v>5.176</v>
      </c>
      <c r="K2052" s="127" t="e">
        <v>#N/A</v>
      </c>
      <c r="L2052" s="127" t="e">
        <v>#N/A</v>
      </c>
      <c r="M2052" s="127">
        <v>5.3665</v>
      </c>
      <c r="N2052" s="127" t="e">
        <v>#N/A</v>
      </c>
      <c r="O2052" s="127" t="e">
        <v>#N/A</v>
      </c>
      <c r="P2052" s="127">
        <v>5.557</v>
      </c>
      <c r="Q2052" s="127" t="e">
        <v>#N/A</v>
      </c>
      <c r="R2052" s="127" t="e">
        <v>#N/A</v>
      </c>
      <c r="S2052" s="127">
        <v>5.753</v>
      </c>
      <c r="T2052" s="127" t="e">
        <v>#N/A</v>
      </c>
      <c r="U2052" s="127" t="e">
        <v>#N/A</v>
      </c>
      <c r="V2052" s="127">
        <v>6.225</v>
      </c>
      <c r="W2052" s="127"/>
      <c r="X2052" s="127"/>
      <c r="Y2052" s="127"/>
      <c r="Z2052" s="127"/>
      <c r="AA2052" s="127"/>
      <c r="AB2052" s="127"/>
      <c r="AC2052" s="127"/>
      <c r="AD2052" s="127"/>
      <c r="AE2052" s="127"/>
      <c r="AF2052" s="9">
        <f t="shared" si="1"/>
        <v>2052</v>
      </c>
    </row>
    <row r="2053" ht="15.75" customHeight="1">
      <c r="A2053" s="116">
        <v>42730.0</v>
      </c>
      <c r="B2053" s="126" t="e">
        <v>#N/A</v>
      </c>
      <c r="C2053" s="127" t="e">
        <v>#N/A</v>
      </c>
      <c r="D2053" s="127">
        <v>4.355</v>
      </c>
      <c r="E2053" s="127" t="e">
        <v>#N/A</v>
      </c>
      <c r="F2053" s="127" t="e">
        <v>#N/A</v>
      </c>
      <c r="G2053" s="127">
        <v>4.797</v>
      </c>
      <c r="H2053" s="127" t="e">
        <v>#N/A</v>
      </c>
      <c r="I2053" s="127" t="e">
        <v>#N/A</v>
      </c>
      <c r="J2053" s="127">
        <v>5.182</v>
      </c>
      <c r="K2053" s="127" t="e">
        <v>#N/A</v>
      </c>
      <c r="L2053" s="127" t="e">
        <v>#N/A</v>
      </c>
      <c r="M2053" s="127">
        <v>5.3685</v>
      </c>
      <c r="N2053" s="127" t="e">
        <v>#N/A</v>
      </c>
      <c r="O2053" s="127" t="e">
        <v>#N/A</v>
      </c>
      <c r="P2053" s="127">
        <v>5.555</v>
      </c>
      <c r="Q2053" s="127" t="e">
        <v>#N/A</v>
      </c>
      <c r="R2053" s="127" t="e">
        <v>#N/A</v>
      </c>
      <c r="S2053" s="127">
        <v>5.753</v>
      </c>
      <c r="T2053" s="127" t="e">
        <v>#N/A</v>
      </c>
      <c r="U2053" s="127" t="e">
        <v>#N/A</v>
      </c>
      <c r="V2053" s="127">
        <v>6.225</v>
      </c>
      <c r="W2053" s="127"/>
      <c r="X2053" s="127"/>
      <c r="Y2053" s="127"/>
      <c r="Z2053" s="127"/>
      <c r="AA2053" s="127"/>
      <c r="AB2053" s="127"/>
      <c r="AC2053" s="127"/>
      <c r="AD2053" s="127"/>
      <c r="AE2053" s="127"/>
      <c r="AF2053" s="9">
        <f t="shared" si="1"/>
        <v>2053</v>
      </c>
    </row>
    <row r="2054" ht="15.75" customHeight="1">
      <c r="A2054" s="116">
        <v>42727.0</v>
      </c>
      <c r="B2054" s="126" t="e">
        <v>#N/A</v>
      </c>
      <c r="C2054" s="127" t="e">
        <v>#N/A</v>
      </c>
      <c r="D2054" s="127">
        <v>4.6</v>
      </c>
      <c r="E2054" s="127" t="e">
        <v>#N/A</v>
      </c>
      <c r="F2054" s="127" t="e">
        <v>#N/A</v>
      </c>
      <c r="G2054" s="127">
        <v>4.814</v>
      </c>
      <c r="H2054" s="127" t="e">
        <v>#N/A</v>
      </c>
      <c r="I2054" s="127" t="e">
        <v>#N/A</v>
      </c>
      <c r="J2054" s="127">
        <v>5.219</v>
      </c>
      <c r="K2054" s="127" t="e">
        <v>#N/A</v>
      </c>
      <c r="L2054" s="127" t="e">
        <v>#N/A</v>
      </c>
      <c r="M2054" s="127">
        <v>5.3985</v>
      </c>
      <c r="N2054" s="127" t="e">
        <v>#N/A</v>
      </c>
      <c r="O2054" s="127" t="e">
        <v>#N/A</v>
      </c>
      <c r="P2054" s="127">
        <v>5.578</v>
      </c>
      <c r="Q2054" s="127" t="e">
        <v>#N/A</v>
      </c>
      <c r="R2054" s="127" t="e">
        <v>#N/A</v>
      </c>
      <c r="S2054" s="127">
        <v>5.759</v>
      </c>
      <c r="T2054" s="127" t="e">
        <v>#N/A</v>
      </c>
      <c r="U2054" s="127" t="e">
        <v>#N/A</v>
      </c>
      <c r="V2054" s="127">
        <v>6.23</v>
      </c>
      <c r="W2054" s="127"/>
      <c r="X2054" s="127"/>
      <c r="Y2054" s="127"/>
      <c r="Z2054" s="127"/>
      <c r="AA2054" s="127"/>
      <c r="AB2054" s="127"/>
      <c r="AC2054" s="127"/>
      <c r="AD2054" s="127"/>
      <c r="AE2054" s="127"/>
      <c r="AF2054" s="9">
        <f t="shared" si="1"/>
        <v>2054</v>
      </c>
    </row>
    <row r="2055" ht="15.75" customHeight="1">
      <c r="A2055" s="116">
        <v>42726.0</v>
      </c>
      <c r="B2055" s="126" t="e">
        <v>#N/A</v>
      </c>
      <c r="C2055" s="127" t="e">
        <v>#N/A</v>
      </c>
      <c r="D2055" s="127">
        <v>4.595</v>
      </c>
      <c r="E2055" s="127" t="e">
        <v>#N/A</v>
      </c>
      <c r="F2055" s="127" t="e">
        <v>#N/A</v>
      </c>
      <c r="G2055" s="127">
        <v>4.865</v>
      </c>
      <c r="H2055" s="127" t="e">
        <v>#N/A</v>
      </c>
      <c r="I2055" s="127" t="e">
        <v>#N/A</v>
      </c>
      <c r="J2055" s="127">
        <v>5.24</v>
      </c>
      <c r="K2055" s="127" t="e">
        <v>#N/A</v>
      </c>
      <c r="L2055" s="127" t="e">
        <v>#N/A</v>
      </c>
      <c r="M2055" s="127">
        <v>5.418</v>
      </c>
      <c r="N2055" s="127" t="e">
        <v>#N/A</v>
      </c>
      <c r="O2055" s="127" t="e">
        <v>#N/A</v>
      </c>
      <c r="P2055" s="127">
        <v>5.596</v>
      </c>
      <c r="Q2055" s="127" t="e">
        <v>#N/A</v>
      </c>
      <c r="R2055" s="127" t="e">
        <v>#N/A</v>
      </c>
      <c r="S2055" s="127">
        <v>5.774</v>
      </c>
      <c r="T2055" s="127" t="e">
        <v>#N/A</v>
      </c>
      <c r="U2055" s="127" t="e">
        <v>#N/A</v>
      </c>
      <c r="V2055" s="127">
        <v>6.25</v>
      </c>
      <c r="W2055" s="127"/>
      <c r="X2055" s="127"/>
      <c r="Y2055" s="127"/>
      <c r="Z2055" s="127"/>
      <c r="AA2055" s="127"/>
      <c r="AB2055" s="127"/>
      <c r="AC2055" s="127"/>
      <c r="AD2055" s="127"/>
      <c r="AE2055" s="127"/>
      <c r="AF2055" s="9">
        <f t="shared" si="1"/>
        <v>2055</v>
      </c>
    </row>
    <row r="2056" ht="15.75" customHeight="1">
      <c r="A2056" s="116">
        <v>42725.0</v>
      </c>
      <c r="B2056" s="126" t="e">
        <v>#N/A</v>
      </c>
      <c r="C2056" s="127" t="e">
        <v>#N/A</v>
      </c>
      <c r="D2056" s="127">
        <v>4.615</v>
      </c>
      <c r="E2056" s="127" t="e">
        <v>#N/A</v>
      </c>
      <c r="F2056" s="127" t="e">
        <v>#N/A</v>
      </c>
      <c r="G2056" s="127">
        <v>4.865</v>
      </c>
      <c r="H2056" s="127" t="e">
        <v>#N/A</v>
      </c>
      <c r="I2056" s="127" t="e">
        <v>#N/A</v>
      </c>
      <c r="J2056" s="127">
        <v>5.243</v>
      </c>
      <c r="K2056" s="127" t="e">
        <v>#N/A</v>
      </c>
      <c r="L2056" s="127" t="e">
        <v>#N/A</v>
      </c>
      <c r="M2056" s="127">
        <v>5.4295</v>
      </c>
      <c r="N2056" s="127" t="e">
        <v>#N/A</v>
      </c>
      <c r="O2056" s="127" t="e">
        <v>#N/A</v>
      </c>
      <c r="P2056" s="127">
        <v>5.616</v>
      </c>
      <c r="Q2056" s="127" t="e">
        <v>#N/A</v>
      </c>
      <c r="R2056" s="127" t="e">
        <v>#N/A</v>
      </c>
      <c r="S2056" s="127">
        <v>5.76</v>
      </c>
      <c r="T2056" s="127" t="e">
        <v>#N/A</v>
      </c>
      <c r="U2056" s="127" t="e">
        <v>#N/A</v>
      </c>
      <c r="V2056" s="127">
        <v>6.23</v>
      </c>
      <c r="W2056" s="127"/>
      <c r="X2056" s="127"/>
      <c r="Y2056" s="127"/>
      <c r="Z2056" s="127"/>
      <c r="AA2056" s="127"/>
      <c r="AB2056" s="127"/>
      <c r="AC2056" s="127"/>
      <c r="AD2056" s="127"/>
      <c r="AE2056" s="127"/>
      <c r="AF2056" s="9">
        <f t="shared" si="1"/>
        <v>2056</v>
      </c>
    </row>
    <row r="2057" ht="15.75" customHeight="1">
      <c r="A2057" s="116">
        <v>42724.0</v>
      </c>
      <c r="B2057" s="126" t="e">
        <v>#N/A</v>
      </c>
      <c r="C2057" s="127" t="e">
        <v>#N/A</v>
      </c>
      <c r="D2057" s="127">
        <v>4.61</v>
      </c>
      <c r="E2057" s="127" t="e">
        <v>#N/A</v>
      </c>
      <c r="F2057" s="127" t="e">
        <v>#N/A</v>
      </c>
      <c r="G2057" s="127">
        <v>4.833</v>
      </c>
      <c r="H2057" s="127" t="e">
        <v>#N/A</v>
      </c>
      <c r="I2057" s="127" t="e">
        <v>#N/A</v>
      </c>
      <c r="J2057" s="127">
        <v>5.258</v>
      </c>
      <c r="K2057" s="127" t="e">
        <v>#N/A</v>
      </c>
      <c r="L2057" s="127" t="e">
        <v>#N/A</v>
      </c>
      <c r="M2057" s="127">
        <v>5.4345</v>
      </c>
      <c r="N2057" s="127" t="e">
        <v>#N/A</v>
      </c>
      <c r="O2057" s="127" t="e">
        <v>#N/A</v>
      </c>
      <c r="P2057" s="127">
        <v>5.611</v>
      </c>
      <c r="Q2057" s="127" t="e">
        <v>#N/A</v>
      </c>
      <c r="R2057" s="127" t="e">
        <v>#N/A</v>
      </c>
      <c r="S2057" s="127">
        <v>5.76</v>
      </c>
      <c r="T2057" s="127" t="e">
        <v>#N/A</v>
      </c>
      <c r="U2057" s="127" t="e">
        <v>#N/A</v>
      </c>
      <c r="V2057" s="127">
        <v>6.23</v>
      </c>
      <c r="W2057" s="127"/>
      <c r="X2057" s="127"/>
      <c r="Y2057" s="127"/>
      <c r="Z2057" s="127"/>
      <c r="AA2057" s="127"/>
      <c r="AB2057" s="127"/>
      <c r="AC2057" s="127"/>
      <c r="AD2057" s="127"/>
      <c r="AE2057" s="127"/>
      <c r="AF2057" s="9">
        <f t="shared" si="1"/>
        <v>2057</v>
      </c>
    </row>
    <row r="2058" ht="15.75" customHeight="1">
      <c r="A2058" s="116">
        <v>42723.0</v>
      </c>
      <c r="B2058" s="126" t="e">
        <v>#N/A</v>
      </c>
      <c r="C2058" s="127" t="e">
        <v>#N/A</v>
      </c>
      <c r="D2058" s="127">
        <v>4.6</v>
      </c>
      <c r="E2058" s="127" t="e">
        <v>#N/A</v>
      </c>
      <c r="F2058" s="127" t="e">
        <v>#N/A</v>
      </c>
      <c r="G2058" s="127">
        <v>4.833</v>
      </c>
      <c r="H2058" s="127" t="e">
        <v>#N/A</v>
      </c>
      <c r="I2058" s="127" t="e">
        <v>#N/A</v>
      </c>
      <c r="J2058" s="127">
        <v>5.268</v>
      </c>
      <c r="K2058" s="127" t="e">
        <v>#N/A</v>
      </c>
      <c r="L2058" s="127" t="e">
        <v>#N/A</v>
      </c>
      <c r="M2058" s="127">
        <v>5.442</v>
      </c>
      <c r="N2058" s="127" t="e">
        <v>#N/A</v>
      </c>
      <c r="O2058" s="127" t="e">
        <v>#N/A</v>
      </c>
      <c r="P2058" s="127">
        <v>5.616</v>
      </c>
      <c r="Q2058" s="127" t="e">
        <v>#N/A</v>
      </c>
      <c r="R2058" s="127" t="e">
        <v>#N/A</v>
      </c>
      <c r="S2058" s="127">
        <v>5.76</v>
      </c>
      <c r="T2058" s="127" t="e">
        <v>#N/A</v>
      </c>
      <c r="U2058" s="127" t="e">
        <v>#N/A</v>
      </c>
      <c r="V2058" s="127">
        <v>6.23</v>
      </c>
      <c r="W2058" s="127"/>
      <c r="X2058" s="127"/>
      <c r="Y2058" s="127"/>
      <c r="Z2058" s="127"/>
      <c r="AA2058" s="127"/>
      <c r="AB2058" s="127"/>
      <c r="AC2058" s="127"/>
      <c r="AD2058" s="127"/>
      <c r="AE2058" s="127"/>
      <c r="AF2058" s="9">
        <f t="shared" si="1"/>
        <v>2058</v>
      </c>
    </row>
    <row r="2059" ht="15.75" customHeight="1">
      <c r="A2059" s="116">
        <v>42720.0</v>
      </c>
      <c r="B2059" s="126" t="e">
        <v>#N/A</v>
      </c>
      <c r="C2059" s="127" t="e">
        <v>#N/A</v>
      </c>
      <c r="D2059" s="127">
        <v>4.56</v>
      </c>
      <c r="E2059" s="127" t="e">
        <v>#N/A</v>
      </c>
      <c r="F2059" s="127" t="e">
        <v>#N/A</v>
      </c>
      <c r="G2059" s="127">
        <v>4.815</v>
      </c>
      <c r="H2059" s="127" t="e">
        <v>#N/A</v>
      </c>
      <c r="I2059" s="127" t="e">
        <v>#N/A</v>
      </c>
      <c r="J2059" s="127">
        <v>5.265</v>
      </c>
      <c r="K2059" s="127" t="e">
        <v>#N/A</v>
      </c>
      <c r="L2059" s="127" t="e">
        <v>#N/A</v>
      </c>
      <c r="M2059" s="127">
        <v>5.435</v>
      </c>
      <c r="N2059" s="127" t="e">
        <v>#N/A</v>
      </c>
      <c r="O2059" s="127" t="e">
        <v>#N/A</v>
      </c>
      <c r="P2059" s="127">
        <v>5.605</v>
      </c>
      <c r="Q2059" s="127" t="e">
        <v>#N/A</v>
      </c>
      <c r="R2059" s="127" t="e">
        <v>#N/A</v>
      </c>
      <c r="S2059" s="127">
        <v>5.76</v>
      </c>
      <c r="T2059" s="127" t="e">
        <v>#N/A</v>
      </c>
      <c r="U2059" s="127" t="e">
        <v>#N/A</v>
      </c>
      <c r="V2059" s="127">
        <v>6.23</v>
      </c>
      <c r="W2059" s="127"/>
      <c r="X2059" s="127"/>
      <c r="Y2059" s="127"/>
      <c r="Z2059" s="127"/>
      <c r="AA2059" s="127"/>
      <c r="AB2059" s="127"/>
      <c r="AC2059" s="127"/>
      <c r="AD2059" s="127"/>
      <c r="AE2059" s="127"/>
      <c r="AF2059" s="9">
        <f t="shared" si="1"/>
        <v>2059</v>
      </c>
    </row>
    <row r="2060" ht="15.75" customHeight="1">
      <c r="A2060" s="116">
        <v>42719.0</v>
      </c>
      <c r="B2060" s="126" t="e">
        <v>#N/A</v>
      </c>
      <c r="C2060" s="127" t="e">
        <v>#N/A</v>
      </c>
      <c r="D2060" s="127">
        <v>4.48</v>
      </c>
      <c r="E2060" s="127" t="e">
        <v>#N/A</v>
      </c>
      <c r="F2060" s="127" t="e">
        <v>#N/A</v>
      </c>
      <c r="G2060" s="127">
        <v>4.755</v>
      </c>
      <c r="H2060" s="127" t="e">
        <v>#N/A</v>
      </c>
      <c r="I2060" s="127" t="e">
        <v>#N/A</v>
      </c>
      <c r="J2060" s="127">
        <v>5.225</v>
      </c>
      <c r="K2060" s="127" t="e">
        <v>#N/A</v>
      </c>
      <c r="L2060" s="127" t="e">
        <v>#N/A</v>
      </c>
      <c r="M2060" s="127">
        <v>5.4</v>
      </c>
      <c r="N2060" s="127" t="e">
        <v>#N/A</v>
      </c>
      <c r="O2060" s="127" t="e">
        <v>#N/A</v>
      </c>
      <c r="P2060" s="127">
        <v>5.575</v>
      </c>
      <c r="Q2060" s="127" t="e">
        <v>#N/A</v>
      </c>
      <c r="R2060" s="127" t="e">
        <v>#N/A</v>
      </c>
      <c r="S2060" s="127">
        <v>5.75</v>
      </c>
      <c r="T2060" s="127" t="e">
        <v>#N/A</v>
      </c>
      <c r="U2060" s="127" t="e">
        <v>#N/A</v>
      </c>
      <c r="V2060" s="127">
        <v>6.21</v>
      </c>
      <c r="W2060" s="127"/>
      <c r="X2060" s="127"/>
      <c r="Y2060" s="127"/>
      <c r="Z2060" s="127"/>
      <c r="AA2060" s="127"/>
      <c r="AB2060" s="127"/>
      <c r="AC2060" s="127"/>
      <c r="AD2060" s="127"/>
      <c r="AE2060" s="127"/>
      <c r="AF2060" s="9">
        <f t="shared" si="1"/>
        <v>2060</v>
      </c>
    </row>
    <row r="2061" ht="15.75" customHeight="1">
      <c r="A2061" s="116">
        <v>42718.0</v>
      </c>
      <c r="B2061" s="126" t="e">
        <v>#N/A</v>
      </c>
      <c r="C2061" s="127" t="e">
        <v>#N/A</v>
      </c>
      <c r="D2061" s="127">
        <v>4.24</v>
      </c>
      <c r="E2061" s="127" t="e">
        <v>#N/A</v>
      </c>
      <c r="F2061" s="127" t="e">
        <v>#N/A</v>
      </c>
      <c r="G2061" s="127">
        <v>4.585</v>
      </c>
      <c r="H2061" s="127" t="e">
        <v>#N/A</v>
      </c>
      <c r="I2061" s="127" t="e">
        <v>#N/A</v>
      </c>
      <c r="J2061" s="127">
        <v>5.14</v>
      </c>
      <c r="K2061" s="127" t="e">
        <v>#N/A</v>
      </c>
      <c r="L2061" s="127" t="e">
        <v>#N/A</v>
      </c>
      <c r="M2061" s="127">
        <v>5.338</v>
      </c>
      <c r="N2061" s="127" t="e">
        <v>#N/A</v>
      </c>
      <c r="O2061" s="127" t="e">
        <v>#N/A</v>
      </c>
      <c r="P2061" s="127">
        <v>5.536</v>
      </c>
      <c r="Q2061" s="127" t="e">
        <v>#N/A</v>
      </c>
      <c r="R2061" s="127" t="e">
        <v>#N/A</v>
      </c>
      <c r="S2061" s="127">
        <v>5.715</v>
      </c>
      <c r="T2061" s="127" t="e">
        <v>#N/A</v>
      </c>
      <c r="U2061" s="127" t="e">
        <v>#N/A</v>
      </c>
      <c r="V2061" s="127">
        <v>6.168</v>
      </c>
      <c r="W2061" s="127"/>
      <c r="X2061" s="127"/>
      <c r="Y2061" s="127"/>
      <c r="Z2061" s="127"/>
      <c r="AA2061" s="127"/>
      <c r="AB2061" s="127"/>
      <c r="AC2061" s="127"/>
      <c r="AD2061" s="127"/>
      <c r="AE2061" s="127"/>
      <c r="AF2061" s="9">
        <f t="shared" si="1"/>
        <v>2061</v>
      </c>
    </row>
    <row r="2062" ht="15.75" customHeight="1">
      <c r="A2062" s="116">
        <v>42717.0</v>
      </c>
      <c r="B2062" s="126" t="e">
        <v>#N/A</v>
      </c>
      <c r="C2062" s="127" t="e">
        <v>#N/A</v>
      </c>
      <c r="D2062" s="127">
        <v>4.19</v>
      </c>
      <c r="E2062" s="127" t="e">
        <v>#N/A</v>
      </c>
      <c r="F2062" s="127" t="e">
        <v>#N/A</v>
      </c>
      <c r="G2062" s="127">
        <v>4.528</v>
      </c>
      <c r="H2062" s="127" t="e">
        <v>#N/A</v>
      </c>
      <c r="I2062" s="127" t="e">
        <v>#N/A</v>
      </c>
      <c r="J2062" s="127">
        <v>5.113</v>
      </c>
      <c r="K2062" s="127" t="e">
        <v>#N/A</v>
      </c>
      <c r="L2062" s="127" t="e">
        <v>#N/A</v>
      </c>
      <c r="M2062" s="127">
        <v>5.284</v>
      </c>
      <c r="N2062" s="127" t="e">
        <v>#N/A</v>
      </c>
      <c r="O2062" s="127" t="e">
        <v>#N/A</v>
      </c>
      <c r="P2062" s="127">
        <v>5.455</v>
      </c>
      <c r="Q2062" s="127" t="e">
        <v>#N/A</v>
      </c>
      <c r="R2062" s="127" t="e">
        <v>#N/A</v>
      </c>
      <c r="S2062" s="127">
        <v>5.735</v>
      </c>
      <c r="T2062" s="127" t="e">
        <v>#N/A</v>
      </c>
      <c r="U2062" s="127" t="e">
        <v>#N/A</v>
      </c>
      <c r="V2062" s="127">
        <v>6.168</v>
      </c>
      <c r="W2062" s="127"/>
      <c r="X2062" s="127"/>
      <c r="Y2062" s="127"/>
      <c r="Z2062" s="127"/>
      <c r="AA2062" s="127"/>
      <c r="AB2062" s="127"/>
      <c r="AC2062" s="127"/>
      <c r="AD2062" s="127"/>
      <c r="AE2062" s="127"/>
      <c r="AF2062" s="9">
        <f t="shared" si="1"/>
        <v>2062</v>
      </c>
    </row>
    <row r="2063" ht="15.75" customHeight="1">
      <c r="A2063" s="116">
        <v>42716.0</v>
      </c>
      <c r="B2063" s="126" t="e">
        <v>#N/A</v>
      </c>
      <c r="C2063" s="127" t="e">
        <v>#N/A</v>
      </c>
      <c r="D2063" s="127">
        <v>4.094</v>
      </c>
      <c r="E2063" s="127" t="e">
        <v>#N/A</v>
      </c>
      <c r="F2063" s="127" t="e">
        <v>#N/A</v>
      </c>
      <c r="G2063" s="127">
        <v>4.495</v>
      </c>
      <c r="H2063" s="127" t="e">
        <v>#N/A</v>
      </c>
      <c r="I2063" s="127" t="e">
        <v>#N/A</v>
      </c>
      <c r="J2063" s="127">
        <v>5.087</v>
      </c>
      <c r="K2063" s="127" t="e">
        <v>#N/A</v>
      </c>
      <c r="L2063" s="127" t="e">
        <v>#N/A</v>
      </c>
      <c r="M2063" s="127">
        <v>5.2595</v>
      </c>
      <c r="N2063" s="127" t="e">
        <v>#N/A</v>
      </c>
      <c r="O2063" s="127" t="e">
        <v>#N/A</v>
      </c>
      <c r="P2063" s="127">
        <v>5.432</v>
      </c>
      <c r="Q2063" s="127" t="e">
        <v>#N/A</v>
      </c>
      <c r="R2063" s="127" t="e">
        <v>#N/A</v>
      </c>
      <c r="S2063" s="127">
        <v>5.72</v>
      </c>
      <c r="T2063" s="127" t="e">
        <v>#N/A</v>
      </c>
      <c r="U2063" s="127" t="e">
        <v>#N/A</v>
      </c>
      <c r="V2063" s="127">
        <v>6.163</v>
      </c>
      <c r="W2063" s="127"/>
      <c r="X2063" s="127"/>
      <c r="Y2063" s="127"/>
      <c r="Z2063" s="127"/>
      <c r="AA2063" s="127"/>
      <c r="AB2063" s="127"/>
      <c r="AC2063" s="127"/>
      <c r="AD2063" s="127"/>
      <c r="AE2063" s="127"/>
      <c r="AF2063" s="9">
        <f t="shared" si="1"/>
        <v>2063</v>
      </c>
    </row>
    <row r="2064" ht="15.75" customHeight="1">
      <c r="A2064" s="116">
        <v>42713.0</v>
      </c>
      <c r="B2064" s="126" t="e">
        <v>#N/A</v>
      </c>
      <c r="C2064" s="127" t="e">
        <v>#N/A</v>
      </c>
      <c r="D2064" s="127">
        <v>3.995</v>
      </c>
      <c r="E2064" s="127" t="e">
        <v>#N/A</v>
      </c>
      <c r="F2064" s="127" t="e">
        <v>#N/A</v>
      </c>
      <c r="G2064" s="127">
        <v>4.425</v>
      </c>
      <c r="H2064" s="127" t="e">
        <v>#N/A</v>
      </c>
      <c r="I2064" s="127" t="e">
        <v>#N/A</v>
      </c>
      <c r="J2064" s="127">
        <v>5.006</v>
      </c>
      <c r="K2064" s="127" t="e">
        <v>#N/A</v>
      </c>
      <c r="L2064" s="127" t="e">
        <v>#N/A</v>
      </c>
      <c r="M2064" s="127">
        <v>5.1805</v>
      </c>
      <c r="N2064" s="127" t="e">
        <v>#N/A</v>
      </c>
      <c r="O2064" s="127" t="e">
        <v>#N/A</v>
      </c>
      <c r="P2064" s="127">
        <v>5.355</v>
      </c>
      <c r="Q2064" s="127" t="e">
        <v>#N/A</v>
      </c>
      <c r="R2064" s="127" t="e">
        <v>#N/A</v>
      </c>
      <c r="S2064" s="127">
        <v>5.668</v>
      </c>
      <c r="T2064" s="127" t="e">
        <v>#N/A</v>
      </c>
      <c r="U2064" s="127" t="e">
        <v>#N/A</v>
      </c>
      <c r="V2064" s="127">
        <v>6.165</v>
      </c>
      <c r="W2064" s="127"/>
      <c r="X2064" s="127"/>
      <c r="Y2064" s="127"/>
      <c r="Z2064" s="127"/>
      <c r="AA2064" s="127"/>
      <c r="AB2064" s="127"/>
      <c r="AC2064" s="127"/>
      <c r="AD2064" s="127"/>
      <c r="AE2064" s="127"/>
      <c r="AF2064" s="9">
        <f t="shared" si="1"/>
        <v>2064</v>
      </c>
    </row>
    <row r="2065" ht="15.75" customHeight="1">
      <c r="A2065" s="116">
        <v>42712.0</v>
      </c>
      <c r="B2065" s="126" t="e">
        <v>#N/A</v>
      </c>
      <c r="C2065" s="127" t="e">
        <v>#N/A</v>
      </c>
      <c r="D2065" s="127">
        <v>3.98</v>
      </c>
      <c r="E2065" s="127" t="e">
        <v>#N/A</v>
      </c>
      <c r="F2065" s="127" t="e">
        <v>#N/A</v>
      </c>
      <c r="G2065" s="127">
        <v>4.405</v>
      </c>
      <c r="H2065" s="127" t="e">
        <v>#N/A</v>
      </c>
      <c r="I2065" s="127" t="e">
        <v>#N/A</v>
      </c>
      <c r="J2065" s="127">
        <v>4.992</v>
      </c>
      <c r="K2065" s="127" t="e">
        <v>#N/A</v>
      </c>
      <c r="L2065" s="127" t="e">
        <v>#N/A</v>
      </c>
      <c r="M2065" s="127">
        <v>5.1705</v>
      </c>
      <c r="N2065" s="127" t="e">
        <v>#N/A</v>
      </c>
      <c r="O2065" s="127" t="e">
        <v>#N/A</v>
      </c>
      <c r="P2065" s="127">
        <v>5.349</v>
      </c>
      <c r="Q2065" s="127" t="e">
        <v>#N/A</v>
      </c>
      <c r="R2065" s="127" t="e">
        <v>#N/A</v>
      </c>
      <c r="S2065" s="127">
        <v>5.668</v>
      </c>
      <c r="T2065" s="127" t="e">
        <v>#N/A</v>
      </c>
      <c r="U2065" s="127" t="e">
        <v>#N/A</v>
      </c>
      <c r="V2065" s="127">
        <v>6.165</v>
      </c>
      <c r="W2065" s="127"/>
      <c r="X2065" s="127"/>
      <c r="Y2065" s="127"/>
      <c r="Z2065" s="127"/>
      <c r="AA2065" s="127"/>
      <c r="AB2065" s="127"/>
      <c r="AC2065" s="127"/>
      <c r="AD2065" s="127"/>
      <c r="AE2065" s="127"/>
      <c r="AF2065" s="9">
        <f t="shared" si="1"/>
        <v>2065</v>
      </c>
    </row>
    <row r="2066" ht="15.75" customHeight="1">
      <c r="A2066" s="116">
        <v>42711.0</v>
      </c>
      <c r="B2066" s="126" t="e">
        <v>#N/A</v>
      </c>
      <c r="C2066" s="127" t="e">
        <v>#N/A</v>
      </c>
      <c r="D2066" s="127">
        <v>3.965</v>
      </c>
      <c r="E2066" s="127" t="e">
        <v>#N/A</v>
      </c>
      <c r="F2066" s="127" t="e">
        <v>#N/A</v>
      </c>
      <c r="G2066" s="127">
        <v>4.405</v>
      </c>
      <c r="H2066" s="127" t="e">
        <v>#N/A</v>
      </c>
      <c r="I2066" s="127" t="e">
        <v>#N/A</v>
      </c>
      <c r="J2066" s="127">
        <v>5.005</v>
      </c>
      <c r="K2066" s="127" t="e">
        <v>#N/A</v>
      </c>
      <c r="L2066" s="127" t="e">
        <v>#N/A</v>
      </c>
      <c r="M2066" s="127">
        <v>5.1755</v>
      </c>
      <c r="N2066" s="127" t="e">
        <v>#N/A</v>
      </c>
      <c r="O2066" s="127" t="e">
        <v>#N/A</v>
      </c>
      <c r="P2066" s="127">
        <v>5.346</v>
      </c>
      <c r="Q2066" s="127" t="e">
        <v>#N/A</v>
      </c>
      <c r="R2066" s="127" t="e">
        <v>#N/A</v>
      </c>
      <c r="S2066" s="127">
        <v>5.668</v>
      </c>
      <c r="T2066" s="127" t="e">
        <v>#N/A</v>
      </c>
      <c r="U2066" s="127" t="e">
        <v>#N/A</v>
      </c>
      <c r="V2066" s="127">
        <v>6.165</v>
      </c>
      <c r="W2066" s="127"/>
      <c r="X2066" s="127"/>
      <c r="Y2066" s="127"/>
      <c r="Z2066" s="127"/>
      <c r="AA2066" s="127"/>
      <c r="AB2066" s="127"/>
      <c r="AC2066" s="127"/>
      <c r="AD2066" s="127"/>
      <c r="AE2066" s="127"/>
      <c r="AF2066" s="9">
        <f t="shared" si="1"/>
        <v>2066</v>
      </c>
    </row>
    <row r="2067" ht="15.75" customHeight="1">
      <c r="A2067" s="116">
        <v>42710.0</v>
      </c>
      <c r="B2067" s="126" t="e">
        <v>#N/A</v>
      </c>
      <c r="C2067" s="127" t="e">
        <v>#N/A</v>
      </c>
      <c r="D2067" s="127">
        <v>3.93</v>
      </c>
      <c r="E2067" s="127" t="e">
        <v>#N/A</v>
      </c>
      <c r="F2067" s="127" t="e">
        <v>#N/A</v>
      </c>
      <c r="G2067" s="127">
        <v>4.385</v>
      </c>
      <c r="H2067" s="127" t="e">
        <v>#N/A</v>
      </c>
      <c r="I2067" s="127" t="e">
        <v>#N/A</v>
      </c>
      <c r="J2067" s="127">
        <v>4.995</v>
      </c>
      <c r="K2067" s="127" t="e">
        <v>#N/A</v>
      </c>
      <c r="L2067" s="127" t="e">
        <v>#N/A</v>
      </c>
      <c r="M2067" s="127">
        <v>5.1565</v>
      </c>
      <c r="N2067" s="127" t="e">
        <v>#N/A</v>
      </c>
      <c r="O2067" s="127" t="e">
        <v>#N/A</v>
      </c>
      <c r="P2067" s="127">
        <v>5.318</v>
      </c>
      <c r="Q2067" s="127" t="e">
        <v>#N/A</v>
      </c>
      <c r="R2067" s="127" t="e">
        <v>#N/A</v>
      </c>
      <c r="S2067" s="127">
        <v>5.668</v>
      </c>
      <c r="T2067" s="127" t="e">
        <v>#N/A</v>
      </c>
      <c r="U2067" s="127" t="e">
        <v>#N/A</v>
      </c>
      <c r="V2067" s="127">
        <v>6.165</v>
      </c>
      <c r="W2067" s="127"/>
      <c r="X2067" s="127"/>
      <c r="Y2067" s="127"/>
      <c r="Z2067" s="127"/>
      <c r="AA2067" s="127"/>
      <c r="AB2067" s="127"/>
      <c r="AC2067" s="127"/>
      <c r="AD2067" s="127"/>
      <c r="AE2067" s="127"/>
      <c r="AF2067" s="9">
        <f t="shared" si="1"/>
        <v>2067</v>
      </c>
    </row>
    <row r="2068" ht="15.75" customHeight="1">
      <c r="A2068" s="116">
        <v>42709.0</v>
      </c>
      <c r="B2068" s="126" t="e">
        <v>#N/A</v>
      </c>
      <c r="C2068" s="127" t="e">
        <v>#N/A</v>
      </c>
      <c r="D2068" s="127">
        <v>3.92</v>
      </c>
      <c r="E2068" s="127" t="e">
        <v>#N/A</v>
      </c>
      <c r="F2068" s="127" t="e">
        <v>#N/A</v>
      </c>
      <c r="G2068" s="127">
        <v>4.375</v>
      </c>
      <c r="H2068" s="127" t="e">
        <v>#N/A</v>
      </c>
      <c r="I2068" s="127" t="e">
        <v>#N/A</v>
      </c>
      <c r="J2068" s="127">
        <v>4.973</v>
      </c>
      <c r="K2068" s="127" t="e">
        <v>#N/A</v>
      </c>
      <c r="L2068" s="127" t="e">
        <v>#N/A</v>
      </c>
      <c r="M2068" s="127">
        <v>5.1455</v>
      </c>
      <c r="N2068" s="127" t="e">
        <v>#N/A</v>
      </c>
      <c r="O2068" s="127" t="e">
        <v>#N/A</v>
      </c>
      <c r="P2068" s="127">
        <v>5.318</v>
      </c>
      <c r="Q2068" s="127" t="e">
        <v>#N/A</v>
      </c>
      <c r="R2068" s="127" t="e">
        <v>#N/A</v>
      </c>
      <c r="S2068" s="127">
        <v>5.668</v>
      </c>
      <c r="T2068" s="127" t="e">
        <v>#N/A</v>
      </c>
      <c r="U2068" s="127" t="e">
        <v>#N/A</v>
      </c>
      <c r="V2068" s="127">
        <v>6.165</v>
      </c>
      <c r="W2068" s="127"/>
      <c r="X2068" s="127"/>
      <c r="Y2068" s="127"/>
      <c r="Z2068" s="127"/>
      <c r="AA2068" s="127"/>
      <c r="AB2068" s="127"/>
      <c r="AC2068" s="127"/>
      <c r="AD2068" s="127"/>
      <c r="AE2068" s="127"/>
      <c r="AF2068" s="9">
        <f t="shared" si="1"/>
        <v>2068</v>
      </c>
    </row>
    <row r="2069" ht="15.75" customHeight="1">
      <c r="A2069" s="116">
        <v>42706.0</v>
      </c>
      <c r="B2069" s="126" t="e">
        <v>#N/A</v>
      </c>
      <c r="C2069" s="127" t="e">
        <v>#N/A</v>
      </c>
      <c r="D2069" s="127">
        <v>3.925</v>
      </c>
      <c r="E2069" s="127" t="e">
        <v>#N/A</v>
      </c>
      <c r="F2069" s="127" t="e">
        <v>#N/A</v>
      </c>
      <c r="G2069" s="127">
        <v>4.356</v>
      </c>
      <c r="H2069" s="127" t="e">
        <v>#N/A</v>
      </c>
      <c r="I2069" s="127" t="e">
        <v>#N/A</v>
      </c>
      <c r="J2069" s="127">
        <v>4.952</v>
      </c>
      <c r="K2069" s="127" t="e">
        <v>#N/A</v>
      </c>
      <c r="L2069" s="127" t="e">
        <v>#N/A</v>
      </c>
      <c r="M2069" s="127">
        <v>5.1275</v>
      </c>
      <c r="N2069" s="127" t="e">
        <v>#N/A</v>
      </c>
      <c r="O2069" s="127" t="e">
        <v>#N/A</v>
      </c>
      <c r="P2069" s="127">
        <v>5.303</v>
      </c>
      <c r="Q2069" s="127" t="e">
        <v>#N/A</v>
      </c>
      <c r="R2069" s="127" t="e">
        <v>#N/A</v>
      </c>
      <c r="S2069" s="127">
        <v>5.678</v>
      </c>
      <c r="T2069" s="127" t="e">
        <v>#N/A</v>
      </c>
      <c r="U2069" s="127" t="e">
        <v>#N/A</v>
      </c>
      <c r="V2069" s="127">
        <v>6.175</v>
      </c>
      <c r="W2069" s="127"/>
      <c r="X2069" s="127"/>
      <c r="Y2069" s="127"/>
      <c r="Z2069" s="127"/>
      <c r="AA2069" s="127"/>
      <c r="AB2069" s="127"/>
      <c r="AC2069" s="127"/>
      <c r="AD2069" s="127"/>
      <c r="AE2069" s="127"/>
      <c r="AF2069" s="9">
        <f t="shared" si="1"/>
        <v>2069</v>
      </c>
    </row>
    <row r="2070" ht="15.75" customHeight="1">
      <c r="A2070" s="116">
        <v>42705.0</v>
      </c>
      <c r="B2070" s="126" t="e">
        <v>#N/A</v>
      </c>
      <c r="C2070" s="127" t="e">
        <v>#N/A</v>
      </c>
      <c r="D2070" s="127">
        <v>3.925</v>
      </c>
      <c r="E2070" s="127" t="e">
        <v>#N/A</v>
      </c>
      <c r="F2070" s="127" t="e">
        <v>#N/A</v>
      </c>
      <c r="G2070" s="127">
        <v>4.367</v>
      </c>
      <c r="H2070" s="127" t="e">
        <v>#N/A</v>
      </c>
      <c r="I2070" s="127" t="e">
        <v>#N/A</v>
      </c>
      <c r="J2070" s="127">
        <v>4.958</v>
      </c>
      <c r="K2070" s="127" t="e">
        <v>#N/A</v>
      </c>
      <c r="L2070" s="127" t="e">
        <v>#N/A</v>
      </c>
      <c r="M2070" s="127">
        <v>5.1305</v>
      </c>
      <c r="N2070" s="127" t="e">
        <v>#N/A</v>
      </c>
      <c r="O2070" s="127" t="e">
        <v>#N/A</v>
      </c>
      <c r="P2070" s="127">
        <v>5.303</v>
      </c>
      <c r="Q2070" s="127" t="e">
        <v>#N/A</v>
      </c>
      <c r="R2070" s="127" t="e">
        <v>#N/A</v>
      </c>
      <c r="S2070" s="127">
        <v>5.674</v>
      </c>
      <c r="T2070" s="127" t="e">
        <v>#N/A</v>
      </c>
      <c r="U2070" s="127" t="e">
        <v>#N/A</v>
      </c>
      <c r="V2070" s="127">
        <v>6.175</v>
      </c>
      <c r="W2070" s="127"/>
      <c r="X2070" s="127"/>
      <c r="Y2070" s="127"/>
      <c r="Z2070" s="127"/>
      <c r="AA2070" s="127"/>
      <c r="AB2070" s="127"/>
      <c r="AC2070" s="127"/>
      <c r="AD2070" s="127"/>
      <c r="AE2070" s="127"/>
      <c r="AF2070" s="9">
        <f t="shared" si="1"/>
        <v>2070</v>
      </c>
    </row>
    <row r="2071" ht="15.75" customHeight="1">
      <c r="A2071" s="116">
        <v>42704.0</v>
      </c>
      <c r="B2071" s="126" t="e">
        <v>#N/A</v>
      </c>
      <c r="C2071" s="127" t="e">
        <v>#N/A</v>
      </c>
      <c r="D2071" s="127">
        <v>3.915</v>
      </c>
      <c r="E2071" s="127" t="e">
        <v>#N/A</v>
      </c>
      <c r="F2071" s="127" t="e">
        <v>#N/A</v>
      </c>
      <c r="G2071" s="127">
        <v>4.37</v>
      </c>
      <c r="H2071" s="127" t="e">
        <v>#N/A</v>
      </c>
      <c r="I2071" s="127" t="e">
        <v>#N/A</v>
      </c>
      <c r="J2071" s="127">
        <v>4.957</v>
      </c>
      <c r="K2071" s="127" t="e">
        <v>#N/A</v>
      </c>
      <c r="L2071" s="127" t="e">
        <v>#N/A</v>
      </c>
      <c r="M2071" s="127">
        <v>5.1285</v>
      </c>
      <c r="N2071" s="127" t="e">
        <v>#N/A</v>
      </c>
      <c r="O2071" s="127" t="e">
        <v>#N/A</v>
      </c>
      <c r="P2071" s="127">
        <v>5.3</v>
      </c>
      <c r="Q2071" s="127" t="e">
        <v>#N/A</v>
      </c>
      <c r="R2071" s="127" t="e">
        <v>#N/A</v>
      </c>
      <c r="S2071" s="127">
        <v>5.686</v>
      </c>
      <c r="T2071" s="127" t="e">
        <v>#N/A</v>
      </c>
      <c r="U2071" s="127" t="e">
        <v>#N/A</v>
      </c>
      <c r="V2071" s="127">
        <v>6.165</v>
      </c>
      <c r="W2071" s="127"/>
      <c r="X2071" s="127"/>
      <c r="Y2071" s="127"/>
      <c r="Z2071" s="127"/>
      <c r="AA2071" s="127"/>
      <c r="AB2071" s="127"/>
      <c r="AC2071" s="127"/>
      <c r="AD2071" s="127"/>
      <c r="AE2071" s="127"/>
      <c r="AF2071" s="9">
        <f t="shared" si="1"/>
        <v>2071</v>
      </c>
    </row>
    <row r="2072" ht="15.75" customHeight="1">
      <c r="A2072" s="116">
        <v>42703.0</v>
      </c>
      <c r="B2072" s="126" t="e">
        <v>#N/A</v>
      </c>
      <c r="C2072" s="127" t="e">
        <v>#N/A</v>
      </c>
      <c r="D2072" s="127">
        <v>3.93</v>
      </c>
      <c r="E2072" s="127" t="e">
        <v>#N/A</v>
      </c>
      <c r="F2072" s="127" t="e">
        <v>#N/A</v>
      </c>
      <c r="G2072" s="127">
        <v>4.428</v>
      </c>
      <c r="H2072" s="127" t="e">
        <v>#N/A</v>
      </c>
      <c r="I2072" s="127" t="e">
        <v>#N/A</v>
      </c>
      <c r="J2072" s="127">
        <v>4.974</v>
      </c>
      <c r="K2072" s="127" t="e">
        <v>#N/A</v>
      </c>
      <c r="L2072" s="127" t="e">
        <v>#N/A</v>
      </c>
      <c r="M2072" s="127">
        <v>5.151</v>
      </c>
      <c r="N2072" s="127" t="e">
        <v>#N/A</v>
      </c>
      <c r="O2072" s="127" t="e">
        <v>#N/A</v>
      </c>
      <c r="P2072" s="127">
        <v>5.328</v>
      </c>
      <c r="Q2072" s="127" t="e">
        <v>#N/A</v>
      </c>
      <c r="R2072" s="127" t="e">
        <v>#N/A</v>
      </c>
      <c r="S2072" s="127">
        <v>5.686</v>
      </c>
      <c r="T2072" s="127" t="e">
        <v>#N/A</v>
      </c>
      <c r="U2072" s="127" t="e">
        <v>#N/A</v>
      </c>
      <c r="V2072" s="127">
        <v>6.17</v>
      </c>
      <c r="W2072" s="127"/>
      <c r="X2072" s="127"/>
      <c r="Y2072" s="127"/>
      <c r="Z2072" s="127"/>
      <c r="AA2072" s="127"/>
      <c r="AB2072" s="127"/>
      <c r="AC2072" s="127"/>
      <c r="AD2072" s="127"/>
      <c r="AE2072" s="127"/>
      <c r="AF2072" s="9">
        <f t="shared" si="1"/>
        <v>2072</v>
      </c>
    </row>
    <row r="2073" ht="15.75" customHeight="1">
      <c r="A2073" s="116">
        <v>42702.0</v>
      </c>
      <c r="B2073" s="126" t="e">
        <v>#N/A</v>
      </c>
      <c r="C2073" s="127" t="e">
        <v>#N/A</v>
      </c>
      <c r="D2073" s="127">
        <v>3.94</v>
      </c>
      <c r="E2073" s="127" t="e">
        <v>#N/A</v>
      </c>
      <c r="F2073" s="127" t="e">
        <v>#N/A</v>
      </c>
      <c r="G2073" s="127">
        <v>4.465</v>
      </c>
      <c r="H2073" s="127" t="e">
        <v>#N/A</v>
      </c>
      <c r="I2073" s="127" t="e">
        <v>#N/A</v>
      </c>
      <c r="J2073" s="127">
        <v>4.998</v>
      </c>
      <c r="K2073" s="127" t="e">
        <v>#N/A</v>
      </c>
      <c r="L2073" s="127" t="e">
        <v>#N/A</v>
      </c>
      <c r="M2073" s="127">
        <v>5.1665</v>
      </c>
      <c r="N2073" s="127" t="e">
        <v>#N/A</v>
      </c>
      <c r="O2073" s="127" t="e">
        <v>#N/A</v>
      </c>
      <c r="P2073" s="127">
        <v>5.335</v>
      </c>
      <c r="Q2073" s="127" t="e">
        <v>#N/A</v>
      </c>
      <c r="R2073" s="127" t="e">
        <v>#N/A</v>
      </c>
      <c r="S2073" s="127">
        <v>5.676</v>
      </c>
      <c r="T2073" s="127" t="e">
        <v>#N/A</v>
      </c>
      <c r="U2073" s="127" t="e">
        <v>#N/A</v>
      </c>
      <c r="V2073" s="127">
        <v>6.17</v>
      </c>
      <c r="W2073" s="127"/>
      <c r="X2073" s="127"/>
      <c r="Y2073" s="127"/>
      <c r="Z2073" s="127"/>
      <c r="AA2073" s="127"/>
      <c r="AB2073" s="127"/>
      <c r="AC2073" s="127"/>
      <c r="AD2073" s="127"/>
      <c r="AE2073" s="127"/>
      <c r="AF2073" s="9">
        <f t="shared" si="1"/>
        <v>2073</v>
      </c>
    </row>
    <row r="2074" ht="15.75" customHeight="1">
      <c r="A2074" s="116">
        <v>42699.0</v>
      </c>
      <c r="B2074" s="126" t="e">
        <v>#N/A</v>
      </c>
      <c r="C2074" s="127" t="e">
        <v>#N/A</v>
      </c>
      <c r="D2074" s="127">
        <v>3.935</v>
      </c>
      <c r="E2074" s="127" t="e">
        <v>#N/A</v>
      </c>
      <c r="F2074" s="127" t="e">
        <v>#N/A</v>
      </c>
      <c r="G2074" s="127">
        <v>4.45</v>
      </c>
      <c r="H2074" s="127" t="e">
        <v>#N/A</v>
      </c>
      <c r="I2074" s="127" t="e">
        <v>#N/A</v>
      </c>
      <c r="J2074" s="127">
        <v>5.001</v>
      </c>
      <c r="K2074" s="127" t="e">
        <v>#N/A</v>
      </c>
      <c r="L2074" s="127" t="e">
        <v>#N/A</v>
      </c>
      <c r="M2074" s="127">
        <v>5.168</v>
      </c>
      <c r="N2074" s="127" t="e">
        <v>#N/A</v>
      </c>
      <c r="O2074" s="127" t="e">
        <v>#N/A</v>
      </c>
      <c r="P2074" s="127">
        <v>5.335</v>
      </c>
      <c r="Q2074" s="127" t="e">
        <v>#N/A</v>
      </c>
      <c r="R2074" s="127" t="e">
        <v>#N/A</v>
      </c>
      <c r="S2074" s="127">
        <v>5.676</v>
      </c>
      <c r="T2074" s="127" t="e">
        <v>#N/A</v>
      </c>
      <c r="U2074" s="127" t="e">
        <v>#N/A</v>
      </c>
      <c r="V2074" s="127">
        <v>6.17</v>
      </c>
      <c r="W2074" s="127"/>
      <c r="X2074" s="127"/>
      <c r="Y2074" s="127"/>
      <c r="Z2074" s="127"/>
      <c r="AA2074" s="127"/>
      <c r="AB2074" s="127"/>
      <c r="AC2074" s="127"/>
      <c r="AD2074" s="127"/>
      <c r="AE2074" s="127"/>
      <c r="AF2074" s="9">
        <f t="shared" si="1"/>
        <v>2074</v>
      </c>
    </row>
    <row r="2075" ht="15.75" customHeight="1">
      <c r="A2075" s="116">
        <v>42698.0</v>
      </c>
      <c r="B2075" s="126" t="e">
        <v>#N/A</v>
      </c>
      <c r="C2075" s="127" t="e">
        <v>#N/A</v>
      </c>
      <c r="D2075" s="127">
        <v>3.88</v>
      </c>
      <c r="E2075" s="127" t="e">
        <v>#N/A</v>
      </c>
      <c r="F2075" s="127" t="e">
        <v>#N/A</v>
      </c>
      <c r="G2075" s="127">
        <v>4.403</v>
      </c>
      <c r="H2075" s="127" t="e">
        <v>#N/A</v>
      </c>
      <c r="I2075" s="127" t="e">
        <v>#N/A</v>
      </c>
      <c r="J2075" s="127">
        <v>4.941</v>
      </c>
      <c r="K2075" s="127" t="e">
        <v>#N/A</v>
      </c>
      <c r="L2075" s="127" t="e">
        <v>#N/A</v>
      </c>
      <c r="M2075" s="127">
        <v>5.112</v>
      </c>
      <c r="N2075" s="127" t="e">
        <v>#N/A</v>
      </c>
      <c r="O2075" s="127" t="e">
        <v>#N/A</v>
      </c>
      <c r="P2075" s="127">
        <v>5.283</v>
      </c>
      <c r="Q2075" s="127" t="e">
        <v>#N/A</v>
      </c>
      <c r="R2075" s="127" t="e">
        <v>#N/A</v>
      </c>
      <c r="S2075" s="127">
        <v>5.686</v>
      </c>
      <c r="T2075" s="127" t="e">
        <v>#N/A</v>
      </c>
      <c r="U2075" s="127" t="e">
        <v>#N/A</v>
      </c>
      <c r="V2075" s="127">
        <v>6.18</v>
      </c>
      <c r="W2075" s="127"/>
      <c r="X2075" s="127"/>
      <c r="Y2075" s="127"/>
      <c r="Z2075" s="127"/>
      <c r="AA2075" s="127"/>
      <c r="AB2075" s="127"/>
      <c r="AC2075" s="127"/>
      <c r="AD2075" s="127"/>
      <c r="AE2075" s="127"/>
      <c r="AF2075" s="9">
        <f t="shared" si="1"/>
        <v>2075</v>
      </c>
    </row>
    <row r="2076" ht="15.75" customHeight="1">
      <c r="A2076" s="116">
        <v>42697.0</v>
      </c>
      <c r="B2076" s="126" t="e">
        <v>#N/A</v>
      </c>
      <c r="C2076" s="127" t="e">
        <v>#N/A</v>
      </c>
      <c r="D2076" s="127">
        <v>3.81</v>
      </c>
      <c r="E2076" s="127" t="e">
        <v>#N/A</v>
      </c>
      <c r="F2076" s="127" t="e">
        <v>#N/A</v>
      </c>
      <c r="G2076" s="127">
        <v>4.33</v>
      </c>
      <c r="H2076" s="127" t="e">
        <v>#N/A</v>
      </c>
      <c r="I2076" s="127" t="e">
        <v>#N/A</v>
      </c>
      <c r="J2076" s="127">
        <v>4.917</v>
      </c>
      <c r="K2076" s="127" t="e">
        <v>#N/A</v>
      </c>
      <c r="L2076" s="127" t="e">
        <v>#N/A</v>
      </c>
      <c r="M2076" s="127">
        <v>5.077</v>
      </c>
      <c r="N2076" s="127" t="e">
        <v>#N/A</v>
      </c>
      <c r="O2076" s="127" t="e">
        <v>#N/A</v>
      </c>
      <c r="P2076" s="127">
        <v>5.237</v>
      </c>
      <c r="Q2076" s="127" t="e">
        <v>#N/A</v>
      </c>
      <c r="R2076" s="127" t="e">
        <v>#N/A</v>
      </c>
      <c r="S2076" s="127">
        <v>5.686</v>
      </c>
      <c r="T2076" s="127" t="e">
        <v>#N/A</v>
      </c>
      <c r="U2076" s="127" t="e">
        <v>#N/A</v>
      </c>
      <c r="V2076" s="127">
        <v>6.18</v>
      </c>
      <c r="W2076" s="127"/>
      <c r="X2076" s="127"/>
      <c r="Y2076" s="127"/>
      <c r="Z2076" s="127"/>
      <c r="AA2076" s="127"/>
      <c r="AB2076" s="127"/>
      <c r="AC2076" s="127"/>
      <c r="AD2076" s="127"/>
      <c r="AE2076" s="127"/>
      <c r="AF2076" s="9">
        <f t="shared" si="1"/>
        <v>2076</v>
      </c>
    </row>
    <row r="2077" ht="15.75" customHeight="1">
      <c r="A2077" s="116">
        <v>42696.0</v>
      </c>
      <c r="B2077" s="126" t="e">
        <v>#N/A</v>
      </c>
      <c r="C2077" s="127" t="e">
        <v>#N/A</v>
      </c>
      <c r="D2077" s="127">
        <v>3.82</v>
      </c>
      <c r="E2077" s="127" t="e">
        <v>#N/A</v>
      </c>
      <c r="F2077" s="127" t="e">
        <v>#N/A</v>
      </c>
      <c r="G2077" s="127">
        <v>4.276</v>
      </c>
      <c r="H2077" s="127" t="e">
        <v>#N/A</v>
      </c>
      <c r="I2077" s="127" t="e">
        <v>#N/A</v>
      </c>
      <c r="J2077" s="127">
        <v>4.87</v>
      </c>
      <c r="K2077" s="127" t="e">
        <v>#N/A</v>
      </c>
      <c r="L2077" s="127" t="e">
        <v>#N/A</v>
      </c>
      <c r="M2077" s="127">
        <v>5.0455</v>
      </c>
      <c r="N2077" s="127" t="e">
        <v>#N/A</v>
      </c>
      <c r="O2077" s="127" t="e">
        <v>#N/A</v>
      </c>
      <c r="P2077" s="127">
        <v>5.221</v>
      </c>
      <c r="Q2077" s="127" t="e">
        <v>#N/A</v>
      </c>
      <c r="R2077" s="127" t="e">
        <v>#N/A</v>
      </c>
      <c r="S2077" s="127">
        <v>5.704</v>
      </c>
      <c r="T2077" s="127" t="e">
        <v>#N/A</v>
      </c>
      <c r="U2077" s="127" t="e">
        <v>#N/A</v>
      </c>
      <c r="V2077" s="127">
        <v>6.175</v>
      </c>
      <c r="W2077" s="127"/>
      <c r="X2077" s="127"/>
      <c r="Y2077" s="127"/>
      <c r="Z2077" s="127"/>
      <c r="AA2077" s="127"/>
      <c r="AB2077" s="127"/>
      <c r="AC2077" s="127"/>
      <c r="AD2077" s="127"/>
      <c r="AE2077" s="127"/>
      <c r="AF2077" s="9">
        <f t="shared" si="1"/>
        <v>2077</v>
      </c>
    </row>
    <row r="2078" ht="15.75" customHeight="1">
      <c r="A2078" s="116">
        <v>42695.0</v>
      </c>
      <c r="B2078" s="126" t="e">
        <v>#N/A</v>
      </c>
      <c r="C2078" s="127" t="e">
        <v>#N/A</v>
      </c>
      <c r="D2078" s="127">
        <v>4.055</v>
      </c>
      <c r="E2078" s="127" t="e">
        <v>#N/A</v>
      </c>
      <c r="F2078" s="127" t="e">
        <v>#N/A</v>
      </c>
      <c r="G2078" s="127">
        <v>4.52</v>
      </c>
      <c r="H2078" s="127" t="e">
        <v>#N/A</v>
      </c>
      <c r="I2078" s="127" t="e">
        <v>#N/A</v>
      </c>
      <c r="J2078" s="127">
        <v>5.039</v>
      </c>
      <c r="K2078" s="127" t="e">
        <v>#N/A</v>
      </c>
      <c r="L2078" s="127" t="e">
        <v>#N/A</v>
      </c>
      <c r="M2078" s="127">
        <v>5.2285</v>
      </c>
      <c r="N2078" s="127" t="e">
        <v>#N/A</v>
      </c>
      <c r="O2078" s="127" t="e">
        <v>#N/A</v>
      </c>
      <c r="P2078" s="127">
        <v>5.418</v>
      </c>
      <c r="Q2078" s="127" t="e">
        <v>#N/A</v>
      </c>
      <c r="R2078" s="127" t="e">
        <v>#N/A</v>
      </c>
      <c r="S2078" s="127">
        <v>5.789</v>
      </c>
      <c r="T2078" s="127" t="e">
        <v>#N/A</v>
      </c>
      <c r="U2078" s="127" t="e">
        <v>#N/A</v>
      </c>
      <c r="V2078" s="127">
        <v>6.195</v>
      </c>
      <c r="W2078" s="127"/>
      <c r="X2078" s="127"/>
      <c r="Y2078" s="127"/>
      <c r="Z2078" s="127"/>
      <c r="AA2078" s="127"/>
      <c r="AB2078" s="127"/>
      <c r="AC2078" s="127"/>
      <c r="AD2078" s="127"/>
      <c r="AE2078" s="127"/>
      <c r="AF2078" s="9">
        <f t="shared" si="1"/>
        <v>2078</v>
      </c>
    </row>
    <row r="2079" ht="15.75" customHeight="1">
      <c r="A2079" s="116">
        <v>42692.0</v>
      </c>
      <c r="B2079" s="126" t="e">
        <v>#N/A</v>
      </c>
      <c r="C2079" s="127" t="e">
        <v>#N/A</v>
      </c>
      <c r="D2079" s="127">
        <v>4.084</v>
      </c>
      <c r="E2079" s="127" t="e">
        <v>#N/A</v>
      </c>
      <c r="F2079" s="127" t="e">
        <v>#N/A</v>
      </c>
      <c r="G2079" s="127">
        <v>4.555</v>
      </c>
      <c r="H2079" s="127" t="e">
        <v>#N/A</v>
      </c>
      <c r="I2079" s="127" t="e">
        <v>#N/A</v>
      </c>
      <c r="J2079" s="127">
        <v>5.065</v>
      </c>
      <c r="K2079" s="127" t="e">
        <v>#N/A</v>
      </c>
      <c r="L2079" s="127" t="e">
        <v>#N/A</v>
      </c>
      <c r="M2079" s="127">
        <v>5.2575</v>
      </c>
      <c r="N2079" s="127" t="e">
        <v>#N/A</v>
      </c>
      <c r="O2079" s="127" t="e">
        <v>#N/A</v>
      </c>
      <c r="P2079" s="127">
        <v>5.45</v>
      </c>
      <c r="Q2079" s="127" t="e">
        <v>#N/A</v>
      </c>
      <c r="R2079" s="127" t="e">
        <v>#N/A</v>
      </c>
      <c r="S2079" s="127">
        <v>5.78</v>
      </c>
      <c r="T2079" s="127" t="e">
        <v>#N/A</v>
      </c>
      <c r="U2079" s="127" t="e">
        <v>#N/A</v>
      </c>
      <c r="V2079" s="127">
        <v>6.195</v>
      </c>
      <c r="W2079" s="127"/>
      <c r="X2079" s="127"/>
      <c r="Y2079" s="127"/>
      <c r="Z2079" s="127"/>
      <c r="AA2079" s="127"/>
      <c r="AB2079" s="127"/>
      <c r="AC2079" s="127"/>
      <c r="AD2079" s="127"/>
      <c r="AE2079" s="127"/>
      <c r="AF2079" s="9">
        <f t="shared" si="1"/>
        <v>2079</v>
      </c>
    </row>
    <row r="2080" ht="15.75" customHeight="1">
      <c r="A2080" s="116">
        <v>42691.0</v>
      </c>
      <c r="B2080" s="126" t="e">
        <v>#N/A</v>
      </c>
      <c r="C2080" s="127" t="e">
        <v>#N/A</v>
      </c>
      <c r="D2080" s="127">
        <v>4.024</v>
      </c>
      <c r="E2080" s="127" t="e">
        <v>#N/A</v>
      </c>
      <c r="F2080" s="127" t="e">
        <v>#N/A</v>
      </c>
      <c r="G2080" s="127">
        <v>4.53</v>
      </c>
      <c r="H2080" s="127" t="e">
        <v>#N/A</v>
      </c>
      <c r="I2080" s="127" t="e">
        <v>#N/A</v>
      </c>
      <c r="J2080" s="127">
        <v>5.061</v>
      </c>
      <c r="K2080" s="127" t="e">
        <v>#N/A</v>
      </c>
      <c r="L2080" s="127" t="e">
        <v>#N/A</v>
      </c>
      <c r="M2080" s="127">
        <v>5.263</v>
      </c>
      <c r="N2080" s="127" t="e">
        <v>#N/A</v>
      </c>
      <c r="O2080" s="127" t="e">
        <v>#N/A</v>
      </c>
      <c r="P2080" s="127">
        <v>5.465</v>
      </c>
      <c r="Q2080" s="127" t="e">
        <v>#N/A</v>
      </c>
      <c r="R2080" s="127" t="e">
        <v>#N/A</v>
      </c>
      <c r="S2080" s="127">
        <v>5.76</v>
      </c>
      <c r="T2080" s="127" t="e">
        <v>#N/A</v>
      </c>
      <c r="U2080" s="127" t="e">
        <v>#N/A</v>
      </c>
      <c r="V2080" s="127">
        <v>6.205</v>
      </c>
      <c r="W2080" s="127"/>
      <c r="X2080" s="127"/>
      <c r="Y2080" s="127"/>
      <c r="Z2080" s="127"/>
      <c r="AA2080" s="127"/>
      <c r="AB2080" s="127"/>
      <c r="AC2080" s="127"/>
      <c r="AD2080" s="127"/>
      <c r="AE2080" s="127"/>
      <c r="AF2080" s="9">
        <f t="shared" si="1"/>
        <v>2080</v>
      </c>
    </row>
    <row r="2081" ht="15.75" customHeight="1">
      <c r="A2081" s="116">
        <v>42690.0</v>
      </c>
      <c r="B2081" s="126" t="e">
        <v>#N/A</v>
      </c>
      <c r="C2081" s="127" t="e">
        <v>#N/A</v>
      </c>
      <c r="D2081" s="127">
        <v>3.945</v>
      </c>
      <c r="E2081" s="127" t="e">
        <v>#N/A</v>
      </c>
      <c r="F2081" s="127" t="e">
        <v>#N/A</v>
      </c>
      <c r="G2081" s="127">
        <v>4.475</v>
      </c>
      <c r="H2081" s="127" t="e">
        <v>#N/A</v>
      </c>
      <c r="I2081" s="127" t="e">
        <v>#N/A</v>
      </c>
      <c r="J2081" s="127">
        <v>4.78</v>
      </c>
      <c r="K2081" s="127" t="e">
        <v>#N/A</v>
      </c>
      <c r="L2081" s="127" t="e">
        <v>#N/A</v>
      </c>
      <c r="M2081" s="127">
        <v>5.0435</v>
      </c>
      <c r="N2081" s="127" t="e">
        <v>#N/A</v>
      </c>
      <c r="O2081" s="127" t="e">
        <v>#N/A</v>
      </c>
      <c r="P2081" s="127">
        <v>5.307</v>
      </c>
      <c r="Q2081" s="127" t="e">
        <v>#N/A</v>
      </c>
      <c r="R2081" s="127" t="e">
        <v>#N/A</v>
      </c>
      <c r="S2081" s="127">
        <v>5.678</v>
      </c>
      <c r="T2081" s="127" t="e">
        <v>#N/A</v>
      </c>
      <c r="U2081" s="127" t="e">
        <v>#N/A</v>
      </c>
      <c r="V2081" s="127">
        <v>6.141</v>
      </c>
      <c r="W2081" s="127"/>
      <c r="X2081" s="127"/>
      <c r="Y2081" s="127"/>
      <c r="Z2081" s="127"/>
      <c r="AA2081" s="127"/>
      <c r="AB2081" s="127"/>
      <c r="AC2081" s="127"/>
      <c r="AD2081" s="127"/>
      <c r="AE2081" s="127"/>
      <c r="AF2081" s="9">
        <f t="shared" si="1"/>
        <v>2081</v>
      </c>
    </row>
    <row r="2082" ht="15.75" customHeight="1">
      <c r="A2082" s="116">
        <v>42689.0</v>
      </c>
      <c r="B2082" s="126" t="e">
        <v>#N/A</v>
      </c>
      <c r="C2082" s="127" t="e">
        <v>#N/A</v>
      </c>
      <c r="D2082" s="127">
        <v>3.895</v>
      </c>
      <c r="E2082" s="127" t="e">
        <v>#N/A</v>
      </c>
      <c r="F2082" s="127" t="e">
        <v>#N/A</v>
      </c>
      <c r="G2082" s="127">
        <v>4.398</v>
      </c>
      <c r="H2082" s="127" t="e">
        <v>#N/A</v>
      </c>
      <c r="I2082" s="127" t="e">
        <v>#N/A</v>
      </c>
      <c r="J2082" s="127">
        <v>4.745</v>
      </c>
      <c r="K2082" s="127" t="e">
        <v>#N/A</v>
      </c>
      <c r="L2082" s="127" t="e">
        <v>#N/A</v>
      </c>
      <c r="M2082" s="127">
        <v>5.0145</v>
      </c>
      <c r="N2082" s="127" t="e">
        <v>#N/A</v>
      </c>
      <c r="O2082" s="127" t="e">
        <v>#N/A</v>
      </c>
      <c r="P2082" s="127">
        <v>5.284</v>
      </c>
      <c r="Q2082" s="127" t="e">
        <v>#N/A</v>
      </c>
      <c r="R2082" s="127" t="e">
        <v>#N/A</v>
      </c>
      <c r="S2082" s="127">
        <v>5.66</v>
      </c>
      <c r="T2082" s="127" t="e">
        <v>#N/A</v>
      </c>
      <c r="U2082" s="127" t="e">
        <v>#N/A</v>
      </c>
      <c r="V2082" s="127">
        <v>6.124</v>
      </c>
      <c r="W2082" s="127"/>
      <c r="X2082" s="127"/>
      <c r="Y2082" s="127"/>
      <c r="Z2082" s="127"/>
      <c r="AA2082" s="127"/>
      <c r="AB2082" s="127"/>
      <c r="AC2082" s="127"/>
      <c r="AD2082" s="127"/>
      <c r="AE2082" s="127"/>
      <c r="AF2082" s="9">
        <f t="shared" si="1"/>
        <v>2082</v>
      </c>
    </row>
    <row r="2083" ht="15.75" customHeight="1">
      <c r="A2083" s="116">
        <v>42688.0</v>
      </c>
      <c r="B2083" s="126" t="e">
        <v>#N/A</v>
      </c>
      <c r="C2083" s="127" t="e">
        <v>#N/A</v>
      </c>
      <c r="D2083" s="127">
        <v>3.798</v>
      </c>
      <c r="E2083" s="127" t="e">
        <v>#N/A</v>
      </c>
      <c r="F2083" s="127" t="e">
        <v>#N/A</v>
      </c>
      <c r="G2083" s="127">
        <v>4.283</v>
      </c>
      <c r="H2083" s="127" t="e">
        <v>#N/A</v>
      </c>
      <c r="I2083" s="127" t="e">
        <v>#N/A</v>
      </c>
      <c r="J2083" s="127">
        <v>4.623</v>
      </c>
      <c r="K2083" s="127" t="e">
        <v>#N/A</v>
      </c>
      <c r="L2083" s="127" t="e">
        <v>#N/A</v>
      </c>
      <c r="M2083" s="127">
        <v>4.919</v>
      </c>
      <c r="N2083" s="127" t="e">
        <v>#N/A</v>
      </c>
      <c r="O2083" s="127" t="e">
        <v>#N/A</v>
      </c>
      <c r="P2083" s="127">
        <v>5.215</v>
      </c>
      <c r="Q2083" s="127" t="e">
        <v>#N/A</v>
      </c>
      <c r="R2083" s="127" t="e">
        <v>#N/A</v>
      </c>
      <c r="S2083" s="127">
        <v>5.636</v>
      </c>
      <c r="T2083" s="127" t="e">
        <v>#N/A</v>
      </c>
      <c r="U2083" s="127" t="e">
        <v>#N/A</v>
      </c>
      <c r="V2083" s="127">
        <v>6.104</v>
      </c>
      <c r="W2083" s="127"/>
      <c r="X2083" s="127"/>
      <c r="Y2083" s="127"/>
      <c r="Z2083" s="127"/>
      <c r="AA2083" s="127"/>
      <c r="AB2083" s="127"/>
      <c r="AC2083" s="127"/>
      <c r="AD2083" s="127"/>
      <c r="AE2083" s="127"/>
      <c r="AF2083" s="9">
        <f t="shared" si="1"/>
        <v>2083</v>
      </c>
    </row>
    <row r="2084" ht="15.75" customHeight="1">
      <c r="A2084" s="116">
        <v>42685.0</v>
      </c>
      <c r="B2084" s="126" t="e">
        <v>#N/A</v>
      </c>
      <c r="C2084" s="127" t="e">
        <v>#N/A</v>
      </c>
      <c r="D2084" s="127">
        <v>3.752</v>
      </c>
      <c r="E2084" s="127" t="e">
        <v>#N/A</v>
      </c>
      <c r="F2084" s="127" t="e">
        <v>#N/A</v>
      </c>
      <c r="G2084" s="127">
        <v>4.237</v>
      </c>
      <c r="H2084" s="127" t="e">
        <v>#N/A</v>
      </c>
      <c r="I2084" s="127" t="e">
        <v>#N/A</v>
      </c>
      <c r="J2084" s="127">
        <v>4.538</v>
      </c>
      <c r="K2084" s="127" t="e">
        <v>#N/A</v>
      </c>
      <c r="L2084" s="127" t="e">
        <v>#N/A</v>
      </c>
      <c r="M2084" s="127">
        <v>4.847</v>
      </c>
      <c r="N2084" s="127" t="e">
        <v>#N/A</v>
      </c>
      <c r="O2084" s="127" t="e">
        <v>#N/A</v>
      </c>
      <c r="P2084" s="127">
        <v>5.156</v>
      </c>
      <c r="Q2084" s="127" t="e">
        <v>#N/A</v>
      </c>
      <c r="R2084" s="127" t="e">
        <v>#N/A</v>
      </c>
      <c r="S2084" s="127">
        <v>5.619</v>
      </c>
      <c r="T2084" s="127" t="e">
        <v>#N/A</v>
      </c>
      <c r="U2084" s="127" t="e">
        <v>#N/A</v>
      </c>
      <c r="V2084" s="127">
        <v>6.102</v>
      </c>
      <c r="W2084" s="127"/>
      <c r="X2084" s="127"/>
      <c r="Y2084" s="127"/>
      <c r="Z2084" s="127"/>
      <c r="AA2084" s="127"/>
      <c r="AB2084" s="127"/>
      <c r="AC2084" s="127"/>
      <c r="AD2084" s="127"/>
      <c r="AE2084" s="127"/>
      <c r="AF2084" s="9">
        <f t="shared" si="1"/>
        <v>2084</v>
      </c>
    </row>
    <row r="2085" ht="15.75" customHeight="1">
      <c r="A2085" s="116">
        <v>42684.0</v>
      </c>
      <c r="B2085" s="126" t="e">
        <v>#N/A</v>
      </c>
      <c r="C2085" s="127" t="e">
        <v>#N/A</v>
      </c>
      <c r="D2085" s="127">
        <v>3.742</v>
      </c>
      <c r="E2085" s="127" t="e">
        <v>#N/A</v>
      </c>
      <c r="F2085" s="127" t="e">
        <v>#N/A</v>
      </c>
      <c r="G2085" s="127">
        <v>4.228</v>
      </c>
      <c r="H2085" s="127" t="e">
        <v>#N/A</v>
      </c>
      <c r="I2085" s="127" t="e">
        <v>#N/A</v>
      </c>
      <c r="J2085" s="127">
        <v>4.525</v>
      </c>
      <c r="K2085" s="127" t="e">
        <v>#N/A</v>
      </c>
      <c r="L2085" s="127" t="e">
        <v>#N/A</v>
      </c>
      <c r="M2085" s="127">
        <v>4.8445</v>
      </c>
      <c r="N2085" s="127" t="e">
        <v>#N/A</v>
      </c>
      <c r="O2085" s="127" t="e">
        <v>#N/A</v>
      </c>
      <c r="P2085" s="127">
        <v>5.164</v>
      </c>
      <c r="Q2085" s="127" t="e">
        <v>#N/A</v>
      </c>
      <c r="R2085" s="127" t="e">
        <v>#N/A</v>
      </c>
      <c r="S2085" s="127">
        <v>5.617</v>
      </c>
      <c r="T2085" s="127" t="e">
        <v>#N/A</v>
      </c>
      <c r="U2085" s="127" t="e">
        <v>#N/A</v>
      </c>
      <c r="V2085" s="127">
        <v>6.102</v>
      </c>
      <c r="W2085" s="127"/>
      <c r="X2085" s="127"/>
      <c r="Y2085" s="127"/>
      <c r="Z2085" s="127"/>
      <c r="AA2085" s="127"/>
      <c r="AB2085" s="127"/>
      <c r="AC2085" s="127"/>
      <c r="AD2085" s="127"/>
      <c r="AE2085" s="127"/>
      <c r="AF2085" s="9">
        <f t="shared" si="1"/>
        <v>2085</v>
      </c>
    </row>
    <row r="2086" ht="15.75" customHeight="1">
      <c r="A2086" s="116">
        <v>42683.0</v>
      </c>
      <c r="B2086" s="126" t="e">
        <v>#N/A</v>
      </c>
      <c r="C2086" s="127" t="e">
        <v>#N/A</v>
      </c>
      <c r="D2086" s="127">
        <v>3.718</v>
      </c>
      <c r="E2086" s="127" t="e">
        <v>#N/A</v>
      </c>
      <c r="F2086" s="127" t="e">
        <v>#N/A</v>
      </c>
      <c r="G2086" s="127">
        <v>4.17</v>
      </c>
      <c r="H2086" s="127" t="e">
        <v>#N/A</v>
      </c>
      <c r="I2086" s="127" t="e">
        <v>#N/A</v>
      </c>
      <c r="J2086" s="127">
        <v>4.54</v>
      </c>
      <c r="K2086" s="127" t="e">
        <v>#N/A</v>
      </c>
      <c r="L2086" s="127" t="e">
        <v>#N/A</v>
      </c>
      <c r="M2086" s="127">
        <v>4.8485</v>
      </c>
      <c r="N2086" s="127" t="e">
        <v>#N/A</v>
      </c>
      <c r="O2086" s="127" t="e">
        <v>#N/A</v>
      </c>
      <c r="P2086" s="127">
        <v>5.157</v>
      </c>
      <c r="Q2086" s="127" t="e">
        <v>#N/A</v>
      </c>
      <c r="R2086" s="127" t="e">
        <v>#N/A</v>
      </c>
      <c r="S2086" s="127">
        <v>5.618</v>
      </c>
      <c r="T2086" s="127" t="e">
        <v>#N/A</v>
      </c>
      <c r="U2086" s="127" t="e">
        <v>#N/A</v>
      </c>
      <c r="V2086" s="127">
        <v>6.115</v>
      </c>
      <c r="W2086" s="127"/>
      <c r="X2086" s="127"/>
      <c r="Y2086" s="127"/>
      <c r="Z2086" s="127"/>
      <c r="AA2086" s="127"/>
      <c r="AB2086" s="127"/>
      <c r="AC2086" s="127"/>
      <c r="AD2086" s="127"/>
      <c r="AE2086" s="127"/>
      <c r="AF2086" s="9">
        <f t="shared" si="1"/>
        <v>2086</v>
      </c>
    </row>
    <row r="2087" ht="15.75" customHeight="1">
      <c r="A2087" s="116">
        <v>42682.0</v>
      </c>
      <c r="B2087" s="126" t="e">
        <v>#N/A</v>
      </c>
      <c r="C2087" s="127" t="e">
        <v>#N/A</v>
      </c>
      <c r="D2087" s="127">
        <v>3.672</v>
      </c>
      <c r="E2087" s="127" t="e">
        <v>#N/A</v>
      </c>
      <c r="F2087" s="127" t="e">
        <v>#N/A</v>
      </c>
      <c r="G2087" s="127">
        <v>4.108</v>
      </c>
      <c r="H2087" s="127" t="e">
        <v>#N/A</v>
      </c>
      <c r="I2087" s="127" t="e">
        <v>#N/A</v>
      </c>
      <c r="J2087" s="127">
        <v>4.519</v>
      </c>
      <c r="K2087" s="127" t="e">
        <v>#N/A</v>
      </c>
      <c r="L2087" s="127" t="e">
        <v>#N/A</v>
      </c>
      <c r="M2087" s="127">
        <v>4.843</v>
      </c>
      <c r="N2087" s="127" t="e">
        <v>#N/A</v>
      </c>
      <c r="O2087" s="127" t="e">
        <v>#N/A</v>
      </c>
      <c r="P2087" s="127">
        <v>5.167</v>
      </c>
      <c r="Q2087" s="127" t="e">
        <v>#N/A</v>
      </c>
      <c r="R2087" s="127" t="e">
        <v>#N/A</v>
      </c>
      <c r="S2087" s="127">
        <v>5.609</v>
      </c>
      <c r="T2087" s="127" t="e">
        <v>#N/A</v>
      </c>
      <c r="U2087" s="127" t="e">
        <v>#N/A</v>
      </c>
      <c r="V2087" s="127">
        <v>6.112</v>
      </c>
      <c r="W2087" s="127"/>
      <c r="X2087" s="127"/>
      <c r="Y2087" s="127"/>
      <c r="Z2087" s="127"/>
      <c r="AA2087" s="127"/>
      <c r="AB2087" s="127"/>
      <c r="AC2087" s="127"/>
      <c r="AD2087" s="127"/>
      <c r="AE2087" s="127"/>
      <c r="AF2087" s="9">
        <f t="shared" si="1"/>
        <v>2087</v>
      </c>
    </row>
    <row r="2088" ht="15.75" customHeight="1">
      <c r="A2088" s="116">
        <v>42681.0</v>
      </c>
      <c r="B2088" s="126" t="e">
        <v>#N/A</v>
      </c>
      <c r="C2088" s="127" t="e">
        <v>#N/A</v>
      </c>
      <c r="D2088" s="127">
        <v>3.635</v>
      </c>
      <c r="E2088" s="127" t="e">
        <v>#N/A</v>
      </c>
      <c r="F2088" s="127" t="e">
        <v>#N/A</v>
      </c>
      <c r="G2088" s="127">
        <v>4.091</v>
      </c>
      <c r="H2088" s="127" t="e">
        <v>#N/A</v>
      </c>
      <c r="I2088" s="127" t="e">
        <v>#N/A</v>
      </c>
      <c r="J2088" s="127">
        <v>4.494</v>
      </c>
      <c r="K2088" s="127" t="e">
        <v>#N/A</v>
      </c>
      <c r="L2088" s="127" t="e">
        <v>#N/A</v>
      </c>
      <c r="M2088" s="127">
        <v>4.829</v>
      </c>
      <c r="N2088" s="127" t="e">
        <v>#N/A</v>
      </c>
      <c r="O2088" s="127" t="e">
        <v>#N/A</v>
      </c>
      <c r="P2088" s="127">
        <v>5.164</v>
      </c>
      <c r="Q2088" s="127" t="e">
        <v>#N/A</v>
      </c>
      <c r="R2088" s="127" t="e">
        <v>#N/A</v>
      </c>
      <c r="S2088" s="127">
        <v>5.586</v>
      </c>
      <c r="T2088" s="127" t="e">
        <v>#N/A</v>
      </c>
      <c r="U2088" s="127" t="e">
        <v>#N/A</v>
      </c>
      <c r="V2088" s="127">
        <v>6.102</v>
      </c>
      <c r="W2088" s="127"/>
      <c r="X2088" s="127"/>
      <c r="Y2088" s="127"/>
      <c r="Z2088" s="127"/>
      <c r="AA2088" s="127"/>
      <c r="AB2088" s="127"/>
      <c r="AC2088" s="127"/>
      <c r="AD2088" s="127"/>
      <c r="AE2088" s="127"/>
      <c r="AF2088" s="9">
        <f t="shared" si="1"/>
        <v>2088</v>
      </c>
    </row>
    <row r="2089" ht="15.75" customHeight="1">
      <c r="A2089" s="116">
        <v>42678.0</v>
      </c>
      <c r="B2089" s="126" t="e">
        <v>#N/A</v>
      </c>
      <c r="C2089" s="127" t="e">
        <v>#N/A</v>
      </c>
      <c r="D2089" s="127">
        <v>3.495</v>
      </c>
      <c r="E2089" s="127" t="e">
        <v>#N/A</v>
      </c>
      <c r="F2089" s="127" t="e">
        <v>#N/A</v>
      </c>
      <c r="G2089" s="127">
        <v>4.018</v>
      </c>
      <c r="H2089" s="127" t="e">
        <v>#N/A</v>
      </c>
      <c r="I2089" s="127" t="e">
        <v>#N/A</v>
      </c>
      <c r="J2089" s="127">
        <v>4.422</v>
      </c>
      <c r="K2089" s="127" t="e">
        <v>#N/A</v>
      </c>
      <c r="L2089" s="127" t="e">
        <v>#N/A</v>
      </c>
      <c r="M2089" s="127">
        <v>4.768</v>
      </c>
      <c r="N2089" s="127" t="e">
        <v>#N/A</v>
      </c>
      <c r="O2089" s="127" t="e">
        <v>#N/A</v>
      </c>
      <c r="P2089" s="127">
        <v>5.114</v>
      </c>
      <c r="Q2089" s="127" t="e">
        <v>#N/A</v>
      </c>
      <c r="R2089" s="127" t="e">
        <v>#N/A</v>
      </c>
      <c r="S2089" s="127">
        <v>5.588</v>
      </c>
      <c r="T2089" s="127" t="e">
        <v>#N/A</v>
      </c>
      <c r="U2089" s="127" t="e">
        <v>#N/A</v>
      </c>
      <c r="V2089" s="127">
        <v>6.086</v>
      </c>
      <c r="W2089" s="127"/>
      <c r="X2089" s="127"/>
      <c r="Y2089" s="127"/>
      <c r="Z2089" s="127"/>
      <c r="AA2089" s="127"/>
      <c r="AB2089" s="127"/>
      <c r="AC2089" s="127"/>
      <c r="AD2089" s="127"/>
      <c r="AE2089" s="127"/>
      <c r="AF2089" s="9">
        <f t="shared" si="1"/>
        <v>2089</v>
      </c>
    </row>
    <row r="2090" ht="15.75" customHeight="1">
      <c r="A2090" s="116">
        <v>42677.0</v>
      </c>
      <c r="B2090" s="126" t="e">
        <v>#N/A</v>
      </c>
      <c r="C2090" s="127" t="e">
        <v>#N/A</v>
      </c>
      <c r="D2090" s="127">
        <v>3.488</v>
      </c>
      <c r="E2090" s="127" t="e">
        <v>#N/A</v>
      </c>
      <c r="F2090" s="127" t="e">
        <v>#N/A</v>
      </c>
      <c r="G2090" s="127">
        <v>4.01</v>
      </c>
      <c r="H2090" s="127" t="e">
        <v>#N/A</v>
      </c>
      <c r="I2090" s="127" t="e">
        <v>#N/A</v>
      </c>
      <c r="J2090" s="127">
        <v>4.397</v>
      </c>
      <c r="K2090" s="127" t="e">
        <v>#N/A</v>
      </c>
      <c r="L2090" s="127" t="e">
        <v>#N/A</v>
      </c>
      <c r="M2090" s="127">
        <v>4.7445</v>
      </c>
      <c r="N2090" s="127" t="e">
        <v>#N/A</v>
      </c>
      <c r="O2090" s="127" t="e">
        <v>#N/A</v>
      </c>
      <c r="P2090" s="127">
        <v>5.092</v>
      </c>
      <c r="Q2090" s="127" t="e">
        <v>#N/A</v>
      </c>
      <c r="R2090" s="127" t="e">
        <v>#N/A</v>
      </c>
      <c r="S2090" s="127">
        <v>5.566</v>
      </c>
      <c r="T2090" s="127" t="e">
        <v>#N/A</v>
      </c>
      <c r="U2090" s="127" t="e">
        <v>#N/A</v>
      </c>
      <c r="V2090" s="127">
        <v>6.085</v>
      </c>
      <c r="W2090" s="127"/>
      <c r="X2090" s="127"/>
      <c r="Y2090" s="127"/>
      <c r="Z2090" s="127"/>
      <c r="AA2090" s="127"/>
      <c r="AB2090" s="127"/>
      <c r="AC2090" s="127"/>
      <c r="AD2090" s="127"/>
      <c r="AE2090" s="127"/>
      <c r="AF2090" s="9">
        <f t="shared" si="1"/>
        <v>2090</v>
      </c>
    </row>
    <row r="2091" ht="15.75" customHeight="1">
      <c r="A2091" s="116">
        <v>42676.0</v>
      </c>
      <c r="B2091" s="126" t="e">
        <v>#N/A</v>
      </c>
      <c r="C2091" s="127" t="e">
        <v>#N/A</v>
      </c>
      <c r="D2091" s="127">
        <v>3.475</v>
      </c>
      <c r="E2091" s="127" t="e">
        <v>#N/A</v>
      </c>
      <c r="F2091" s="127" t="e">
        <v>#N/A</v>
      </c>
      <c r="G2091" s="127">
        <v>3.975</v>
      </c>
      <c r="H2091" s="127" t="e">
        <v>#N/A</v>
      </c>
      <c r="I2091" s="127" t="e">
        <v>#N/A</v>
      </c>
      <c r="J2091" s="127">
        <v>4.391</v>
      </c>
      <c r="K2091" s="127" t="e">
        <v>#N/A</v>
      </c>
      <c r="L2091" s="127" t="e">
        <v>#N/A</v>
      </c>
      <c r="M2091" s="127">
        <v>4.743</v>
      </c>
      <c r="N2091" s="127" t="e">
        <v>#N/A</v>
      </c>
      <c r="O2091" s="127" t="e">
        <v>#N/A</v>
      </c>
      <c r="P2091" s="127">
        <v>5.095</v>
      </c>
      <c r="Q2091" s="127" t="e">
        <v>#N/A</v>
      </c>
      <c r="R2091" s="127" t="e">
        <v>#N/A</v>
      </c>
      <c r="S2091" s="127">
        <v>5.567</v>
      </c>
      <c r="T2091" s="127" t="e">
        <v>#N/A</v>
      </c>
      <c r="U2091" s="127" t="e">
        <v>#N/A</v>
      </c>
      <c r="V2091" s="127">
        <v>6.086</v>
      </c>
      <c r="W2091" s="127"/>
      <c r="X2091" s="127"/>
      <c r="Y2091" s="127"/>
      <c r="Z2091" s="127"/>
      <c r="AA2091" s="127"/>
      <c r="AB2091" s="127"/>
      <c r="AC2091" s="127"/>
      <c r="AD2091" s="127"/>
      <c r="AE2091" s="127"/>
      <c r="AF2091" s="9">
        <f t="shared" si="1"/>
        <v>2091</v>
      </c>
    </row>
    <row r="2092" ht="15.75" customHeight="1">
      <c r="A2092" s="116">
        <v>42675.0</v>
      </c>
      <c r="B2092" s="126" t="e">
        <v>#N/A</v>
      </c>
      <c r="C2092" s="127" t="e">
        <v>#N/A</v>
      </c>
      <c r="D2092" s="127">
        <v>3.424</v>
      </c>
      <c r="E2092" s="127" t="e">
        <v>#N/A</v>
      </c>
      <c r="F2092" s="127" t="e">
        <v>#N/A</v>
      </c>
      <c r="G2092" s="127">
        <v>3.964</v>
      </c>
      <c r="H2092" s="127" t="e">
        <v>#N/A</v>
      </c>
      <c r="I2092" s="127" t="e">
        <v>#N/A</v>
      </c>
      <c r="J2092" s="127">
        <v>4.37</v>
      </c>
      <c r="K2092" s="127" t="e">
        <v>#N/A</v>
      </c>
      <c r="L2092" s="127" t="e">
        <v>#N/A</v>
      </c>
      <c r="M2092" s="127">
        <v>4.73</v>
      </c>
      <c r="N2092" s="127" t="e">
        <v>#N/A</v>
      </c>
      <c r="O2092" s="127" t="e">
        <v>#N/A</v>
      </c>
      <c r="P2092" s="127">
        <v>5.09</v>
      </c>
      <c r="Q2092" s="127" t="e">
        <v>#N/A</v>
      </c>
      <c r="R2092" s="127" t="e">
        <v>#N/A</v>
      </c>
      <c r="S2092" s="127">
        <v>5.562</v>
      </c>
      <c r="T2092" s="127" t="e">
        <v>#N/A</v>
      </c>
      <c r="U2092" s="127" t="e">
        <v>#N/A</v>
      </c>
      <c r="V2092" s="127">
        <v>6.086</v>
      </c>
      <c r="W2092" s="127"/>
      <c r="X2092" s="127"/>
      <c r="Y2092" s="127"/>
      <c r="Z2092" s="127"/>
      <c r="AA2092" s="127"/>
      <c r="AB2092" s="127"/>
      <c r="AC2092" s="127"/>
      <c r="AD2092" s="127"/>
      <c r="AE2092" s="127"/>
      <c r="AF2092" s="9">
        <f t="shared" si="1"/>
        <v>2092</v>
      </c>
    </row>
    <row r="2093" ht="15.75" customHeight="1">
      <c r="A2093" s="116">
        <v>42674.0</v>
      </c>
      <c r="B2093" s="126" t="e">
        <v>#N/A</v>
      </c>
      <c r="C2093" s="127" t="e">
        <v>#N/A</v>
      </c>
      <c r="D2093" s="127">
        <v>3.406</v>
      </c>
      <c r="E2093" s="127" t="e">
        <v>#N/A</v>
      </c>
      <c r="F2093" s="127" t="e">
        <v>#N/A</v>
      </c>
      <c r="G2093" s="127">
        <v>3.938</v>
      </c>
      <c r="H2093" s="127" t="e">
        <v>#N/A</v>
      </c>
      <c r="I2093" s="127" t="e">
        <v>#N/A</v>
      </c>
      <c r="J2093" s="127">
        <v>4.358</v>
      </c>
      <c r="K2093" s="127" t="e">
        <v>#N/A</v>
      </c>
      <c r="L2093" s="127" t="e">
        <v>#N/A</v>
      </c>
      <c r="M2093" s="127">
        <v>4.7195</v>
      </c>
      <c r="N2093" s="127" t="e">
        <v>#N/A</v>
      </c>
      <c r="O2093" s="127" t="e">
        <v>#N/A</v>
      </c>
      <c r="P2093" s="127">
        <v>5.081</v>
      </c>
      <c r="Q2093" s="127" t="e">
        <v>#N/A</v>
      </c>
      <c r="R2093" s="127" t="e">
        <v>#N/A</v>
      </c>
      <c r="S2093" s="127">
        <v>5.56</v>
      </c>
      <c r="T2093" s="127" t="e">
        <v>#N/A</v>
      </c>
      <c r="U2093" s="127" t="e">
        <v>#N/A</v>
      </c>
      <c r="V2093" s="127">
        <v>6.088</v>
      </c>
      <c r="W2093" s="127"/>
      <c r="X2093" s="127"/>
      <c r="Y2093" s="127"/>
      <c r="Z2093" s="127"/>
      <c r="AA2093" s="127"/>
      <c r="AB2093" s="127"/>
      <c r="AC2093" s="127"/>
      <c r="AD2093" s="127"/>
      <c r="AE2093" s="127"/>
      <c r="AF2093" s="9">
        <f t="shared" si="1"/>
        <v>2093</v>
      </c>
    </row>
    <row r="2094" ht="15.75" customHeight="1">
      <c r="A2094" s="116">
        <v>42671.0</v>
      </c>
      <c r="B2094" s="126" t="e">
        <v>#N/A</v>
      </c>
      <c r="C2094" s="127" t="e">
        <v>#N/A</v>
      </c>
      <c r="D2094" s="127">
        <v>3.386</v>
      </c>
      <c r="E2094" s="127" t="e">
        <v>#N/A</v>
      </c>
      <c r="F2094" s="127" t="e">
        <v>#N/A</v>
      </c>
      <c r="G2094" s="127">
        <v>3.939</v>
      </c>
      <c r="H2094" s="127" t="e">
        <v>#N/A</v>
      </c>
      <c r="I2094" s="127" t="e">
        <v>#N/A</v>
      </c>
      <c r="J2094" s="127">
        <v>4.353</v>
      </c>
      <c r="K2094" s="127" t="e">
        <v>#N/A</v>
      </c>
      <c r="L2094" s="127" t="e">
        <v>#N/A</v>
      </c>
      <c r="M2094" s="127">
        <v>4.7135</v>
      </c>
      <c r="N2094" s="127" t="e">
        <v>#N/A</v>
      </c>
      <c r="O2094" s="127" t="e">
        <v>#N/A</v>
      </c>
      <c r="P2094" s="127">
        <v>5.074</v>
      </c>
      <c r="Q2094" s="127" t="e">
        <v>#N/A</v>
      </c>
      <c r="R2094" s="127" t="e">
        <v>#N/A</v>
      </c>
      <c r="S2094" s="127">
        <v>5.562</v>
      </c>
      <c r="T2094" s="127" t="e">
        <v>#N/A</v>
      </c>
      <c r="U2094" s="127" t="e">
        <v>#N/A</v>
      </c>
      <c r="V2094" s="127">
        <v>6.088</v>
      </c>
      <c r="W2094" s="127"/>
      <c r="X2094" s="127"/>
      <c r="Y2094" s="127"/>
      <c r="Z2094" s="127"/>
      <c r="AA2094" s="127"/>
      <c r="AB2094" s="127"/>
      <c r="AC2094" s="127"/>
      <c r="AD2094" s="127"/>
      <c r="AE2094" s="127"/>
      <c r="AF2094" s="9">
        <f t="shared" si="1"/>
        <v>2094</v>
      </c>
    </row>
    <row r="2095" ht="15.75" customHeight="1">
      <c r="A2095" s="116">
        <v>42670.0</v>
      </c>
      <c r="B2095" s="126" t="e">
        <v>#N/A</v>
      </c>
      <c r="C2095" s="127" t="e">
        <v>#N/A</v>
      </c>
      <c r="D2095" s="127">
        <v>3.438</v>
      </c>
      <c r="E2095" s="127" t="e">
        <v>#N/A</v>
      </c>
      <c r="F2095" s="127" t="e">
        <v>#N/A</v>
      </c>
      <c r="G2095" s="127">
        <v>3.937</v>
      </c>
      <c r="H2095" s="127" t="e">
        <v>#N/A</v>
      </c>
      <c r="I2095" s="127" t="e">
        <v>#N/A</v>
      </c>
      <c r="J2095" s="127">
        <v>4.355</v>
      </c>
      <c r="K2095" s="127" t="e">
        <v>#N/A</v>
      </c>
      <c r="L2095" s="127" t="e">
        <v>#N/A</v>
      </c>
      <c r="M2095" s="127">
        <v>4.713</v>
      </c>
      <c r="N2095" s="127" t="e">
        <v>#N/A</v>
      </c>
      <c r="O2095" s="127" t="e">
        <v>#N/A</v>
      </c>
      <c r="P2095" s="127">
        <v>5.071</v>
      </c>
      <c r="Q2095" s="127" t="e">
        <v>#N/A</v>
      </c>
      <c r="R2095" s="127" t="e">
        <v>#N/A</v>
      </c>
      <c r="S2095" s="127">
        <v>5.559</v>
      </c>
      <c r="T2095" s="127" t="e">
        <v>#N/A</v>
      </c>
      <c r="U2095" s="127" t="e">
        <v>#N/A</v>
      </c>
      <c r="V2095" s="127">
        <v>6.088</v>
      </c>
      <c r="W2095" s="127"/>
      <c r="X2095" s="127"/>
      <c r="Y2095" s="127"/>
      <c r="Z2095" s="127"/>
      <c r="AA2095" s="127"/>
      <c r="AB2095" s="127"/>
      <c r="AC2095" s="127"/>
      <c r="AD2095" s="127"/>
      <c r="AE2095" s="127"/>
      <c r="AF2095" s="9">
        <f t="shared" si="1"/>
        <v>2095</v>
      </c>
    </row>
    <row r="2096" ht="15.75" customHeight="1">
      <c r="A2096" s="116">
        <v>42669.0</v>
      </c>
      <c r="B2096" s="126" t="e">
        <v>#N/A</v>
      </c>
      <c r="C2096" s="127" t="e">
        <v>#N/A</v>
      </c>
      <c r="D2096" s="127">
        <v>3.43</v>
      </c>
      <c r="E2096" s="127" t="e">
        <v>#N/A</v>
      </c>
      <c r="F2096" s="127" t="e">
        <v>#N/A</v>
      </c>
      <c r="G2096" s="127">
        <v>3.935</v>
      </c>
      <c r="H2096" s="127" t="e">
        <v>#N/A</v>
      </c>
      <c r="I2096" s="127" t="e">
        <v>#N/A</v>
      </c>
      <c r="J2096" s="127">
        <v>4.349</v>
      </c>
      <c r="K2096" s="127" t="e">
        <v>#N/A</v>
      </c>
      <c r="L2096" s="127" t="e">
        <v>#N/A</v>
      </c>
      <c r="M2096" s="127">
        <v>4.712</v>
      </c>
      <c r="N2096" s="127" t="e">
        <v>#N/A</v>
      </c>
      <c r="O2096" s="127" t="e">
        <v>#N/A</v>
      </c>
      <c r="P2096" s="127">
        <v>5.075</v>
      </c>
      <c r="Q2096" s="127" t="e">
        <v>#N/A</v>
      </c>
      <c r="R2096" s="127" t="e">
        <v>#N/A</v>
      </c>
      <c r="S2096" s="127">
        <v>5.565</v>
      </c>
      <c r="T2096" s="127" t="e">
        <v>#N/A</v>
      </c>
      <c r="U2096" s="127" t="e">
        <v>#N/A</v>
      </c>
      <c r="V2096" s="127">
        <v>6.088</v>
      </c>
      <c r="W2096" s="127"/>
      <c r="X2096" s="127"/>
      <c r="Y2096" s="127"/>
      <c r="Z2096" s="127"/>
      <c r="AA2096" s="127"/>
      <c r="AB2096" s="127"/>
      <c r="AC2096" s="127"/>
      <c r="AD2096" s="127"/>
      <c r="AE2096" s="127"/>
      <c r="AF2096" s="9">
        <f t="shared" si="1"/>
        <v>2096</v>
      </c>
    </row>
    <row r="2097" ht="15.75" customHeight="1">
      <c r="A2097" s="116">
        <v>42668.0</v>
      </c>
      <c r="B2097" s="126" t="e">
        <v>#N/A</v>
      </c>
      <c r="C2097" s="127" t="e">
        <v>#N/A</v>
      </c>
      <c r="D2097" s="127">
        <v>3.414</v>
      </c>
      <c r="E2097" s="127" t="e">
        <v>#N/A</v>
      </c>
      <c r="F2097" s="127" t="e">
        <v>#N/A</v>
      </c>
      <c r="G2097" s="127">
        <v>3.94</v>
      </c>
      <c r="H2097" s="127" t="e">
        <v>#N/A</v>
      </c>
      <c r="I2097" s="127" t="e">
        <v>#N/A</v>
      </c>
      <c r="J2097" s="127">
        <v>4.357</v>
      </c>
      <c r="K2097" s="127" t="e">
        <v>#N/A</v>
      </c>
      <c r="L2097" s="127" t="e">
        <v>#N/A</v>
      </c>
      <c r="M2097" s="127">
        <v>4.723</v>
      </c>
      <c r="N2097" s="127" t="e">
        <v>#N/A</v>
      </c>
      <c r="O2097" s="127" t="e">
        <v>#N/A</v>
      </c>
      <c r="P2097" s="127">
        <v>5.089</v>
      </c>
      <c r="Q2097" s="127" t="e">
        <v>#N/A</v>
      </c>
      <c r="R2097" s="127" t="e">
        <v>#N/A</v>
      </c>
      <c r="S2097" s="127">
        <v>5.577</v>
      </c>
      <c r="T2097" s="127" t="e">
        <v>#N/A</v>
      </c>
      <c r="U2097" s="127" t="e">
        <v>#N/A</v>
      </c>
      <c r="V2097" s="127">
        <v>6.098</v>
      </c>
      <c r="W2097" s="127"/>
      <c r="X2097" s="127"/>
      <c r="Y2097" s="127"/>
      <c r="Z2097" s="127"/>
      <c r="AA2097" s="127"/>
      <c r="AB2097" s="127"/>
      <c r="AC2097" s="127"/>
      <c r="AD2097" s="127"/>
      <c r="AE2097" s="127"/>
      <c r="AF2097" s="9">
        <f t="shared" si="1"/>
        <v>2097</v>
      </c>
    </row>
    <row r="2098" ht="15.75" customHeight="1">
      <c r="A2098" s="116">
        <v>42667.0</v>
      </c>
      <c r="B2098" s="126" t="e">
        <v>#N/A</v>
      </c>
      <c r="C2098" s="127" t="e">
        <v>#N/A</v>
      </c>
      <c r="D2098" s="127">
        <v>3.382</v>
      </c>
      <c r="E2098" s="127" t="e">
        <v>#N/A</v>
      </c>
      <c r="F2098" s="127" t="e">
        <v>#N/A</v>
      </c>
      <c r="G2098" s="127">
        <v>3.931</v>
      </c>
      <c r="H2098" s="127" t="e">
        <v>#N/A</v>
      </c>
      <c r="I2098" s="127" t="e">
        <v>#N/A</v>
      </c>
      <c r="J2098" s="127">
        <v>4.341</v>
      </c>
      <c r="K2098" s="127" t="e">
        <v>#N/A</v>
      </c>
      <c r="L2098" s="127" t="e">
        <v>#N/A</v>
      </c>
      <c r="M2098" s="127">
        <v>4.7045</v>
      </c>
      <c r="N2098" s="127" t="e">
        <v>#N/A</v>
      </c>
      <c r="O2098" s="127" t="e">
        <v>#N/A</v>
      </c>
      <c r="P2098" s="127">
        <v>5.068</v>
      </c>
      <c r="Q2098" s="127" t="e">
        <v>#N/A</v>
      </c>
      <c r="R2098" s="127" t="e">
        <v>#N/A</v>
      </c>
      <c r="S2098" s="127">
        <v>5.563</v>
      </c>
      <c r="T2098" s="127" t="e">
        <v>#N/A</v>
      </c>
      <c r="U2098" s="127" t="e">
        <v>#N/A</v>
      </c>
      <c r="V2098" s="127">
        <v>6.098</v>
      </c>
      <c r="W2098" s="127"/>
      <c r="X2098" s="127"/>
      <c r="Y2098" s="127"/>
      <c r="Z2098" s="127"/>
      <c r="AA2098" s="127"/>
      <c r="AB2098" s="127"/>
      <c r="AC2098" s="127"/>
      <c r="AD2098" s="127"/>
      <c r="AE2098" s="127"/>
      <c r="AF2098" s="9">
        <f t="shared" si="1"/>
        <v>2098</v>
      </c>
    </row>
    <row r="2099" ht="15.75" customHeight="1">
      <c r="A2099" s="116">
        <v>42664.0</v>
      </c>
      <c r="B2099" s="126" t="e">
        <v>#N/A</v>
      </c>
      <c r="C2099" s="127" t="e">
        <v>#N/A</v>
      </c>
      <c r="D2099" s="127">
        <v>3.382</v>
      </c>
      <c r="E2099" s="127" t="e">
        <v>#N/A</v>
      </c>
      <c r="F2099" s="127" t="e">
        <v>#N/A</v>
      </c>
      <c r="G2099" s="127">
        <v>3.924</v>
      </c>
      <c r="H2099" s="127" t="e">
        <v>#N/A</v>
      </c>
      <c r="I2099" s="127" t="e">
        <v>#N/A</v>
      </c>
      <c r="J2099" s="127">
        <v>4.358</v>
      </c>
      <c r="K2099" s="127" t="e">
        <v>#N/A</v>
      </c>
      <c r="L2099" s="127" t="e">
        <v>#N/A</v>
      </c>
      <c r="M2099" s="127">
        <v>4.7035</v>
      </c>
      <c r="N2099" s="127" t="e">
        <v>#N/A</v>
      </c>
      <c r="O2099" s="127" t="e">
        <v>#N/A</v>
      </c>
      <c r="P2099" s="127">
        <v>5.049</v>
      </c>
      <c r="Q2099" s="127" t="e">
        <v>#N/A</v>
      </c>
      <c r="R2099" s="127" t="e">
        <v>#N/A</v>
      </c>
      <c r="S2099" s="127">
        <v>5.57</v>
      </c>
      <c r="T2099" s="127" t="e">
        <v>#N/A</v>
      </c>
      <c r="U2099" s="127" t="e">
        <v>#N/A</v>
      </c>
      <c r="V2099" s="127">
        <v>6.105</v>
      </c>
      <c r="W2099" s="127"/>
      <c r="X2099" s="127"/>
      <c r="Y2099" s="127"/>
      <c r="Z2099" s="127"/>
      <c r="AA2099" s="127"/>
      <c r="AB2099" s="127"/>
      <c r="AC2099" s="127"/>
      <c r="AD2099" s="127"/>
      <c r="AE2099" s="127"/>
      <c r="AF2099" s="9">
        <f t="shared" si="1"/>
        <v>2099</v>
      </c>
    </row>
    <row r="2100" ht="15.75" customHeight="1">
      <c r="A2100" s="116">
        <v>42663.0</v>
      </c>
      <c r="B2100" s="126" t="e">
        <v>#N/A</v>
      </c>
      <c r="C2100" s="127" t="e">
        <v>#N/A</v>
      </c>
      <c r="D2100" s="127">
        <v>3.447</v>
      </c>
      <c r="E2100" s="127" t="e">
        <v>#N/A</v>
      </c>
      <c r="F2100" s="127" t="e">
        <v>#N/A</v>
      </c>
      <c r="G2100" s="127">
        <v>3.968</v>
      </c>
      <c r="H2100" s="127" t="e">
        <v>#N/A</v>
      </c>
      <c r="I2100" s="127" t="e">
        <v>#N/A</v>
      </c>
      <c r="J2100" s="127">
        <v>4.415</v>
      </c>
      <c r="K2100" s="127" t="e">
        <v>#N/A</v>
      </c>
      <c r="L2100" s="127" t="e">
        <v>#N/A</v>
      </c>
      <c r="M2100" s="127">
        <v>4.7455</v>
      </c>
      <c r="N2100" s="127" t="e">
        <v>#N/A</v>
      </c>
      <c r="O2100" s="127" t="e">
        <v>#N/A</v>
      </c>
      <c r="P2100" s="127">
        <v>5.076</v>
      </c>
      <c r="Q2100" s="127" t="e">
        <v>#N/A</v>
      </c>
      <c r="R2100" s="127" t="e">
        <v>#N/A</v>
      </c>
      <c r="S2100" s="127">
        <v>5.583</v>
      </c>
      <c r="T2100" s="127" t="e">
        <v>#N/A</v>
      </c>
      <c r="U2100" s="127" t="e">
        <v>#N/A</v>
      </c>
      <c r="V2100" s="127">
        <v>6.135</v>
      </c>
      <c r="W2100" s="127"/>
      <c r="X2100" s="127"/>
      <c r="Y2100" s="127"/>
      <c r="Z2100" s="127"/>
      <c r="AA2100" s="127"/>
      <c r="AB2100" s="127"/>
      <c r="AC2100" s="127"/>
      <c r="AD2100" s="127"/>
      <c r="AE2100" s="127"/>
      <c r="AF2100" s="9">
        <f t="shared" si="1"/>
        <v>2100</v>
      </c>
    </row>
    <row r="2101" ht="15.75" customHeight="1">
      <c r="A2101" s="116">
        <v>42662.0</v>
      </c>
      <c r="B2101" s="126" t="e">
        <v>#N/A</v>
      </c>
      <c r="C2101" s="127" t="e">
        <v>#N/A</v>
      </c>
      <c r="D2101" s="127">
        <v>3.464</v>
      </c>
      <c r="E2101" s="127" t="e">
        <v>#N/A</v>
      </c>
      <c r="F2101" s="127" t="e">
        <v>#N/A</v>
      </c>
      <c r="G2101" s="127">
        <v>3.99</v>
      </c>
      <c r="H2101" s="127" t="e">
        <v>#N/A</v>
      </c>
      <c r="I2101" s="127" t="e">
        <v>#N/A</v>
      </c>
      <c r="J2101" s="127">
        <v>4.424</v>
      </c>
      <c r="K2101" s="127" t="e">
        <v>#N/A</v>
      </c>
      <c r="L2101" s="127" t="e">
        <v>#N/A</v>
      </c>
      <c r="M2101" s="127">
        <v>4.7625</v>
      </c>
      <c r="N2101" s="127" t="e">
        <v>#N/A</v>
      </c>
      <c r="O2101" s="127" t="e">
        <v>#N/A</v>
      </c>
      <c r="P2101" s="127">
        <v>5.101</v>
      </c>
      <c r="Q2101" s="127" t="e">
        <v>#N/A</v>
      </c>
      <c r="R2101" s="127" t="e">
        <v>#N/A</v>
      </c>
      <c r="S2101" s="127">
        <v>5.591</v>
      </c>
      <c r="T2101" s="127" t="e">
        <v>#N/A</v>
      </c>
      <c r="U2101" s="127" t="e">
        <v>#N/A</v>
      </c>
      <c r="V2101" s="127">
        <v>6.14</v>
      </c>
      <c r="W2101" s="127"/>
      <c r="X2101" s="127"/>
      <c r="Y2101" s="127"/>
      <c r="Z2101" s="127"/>
      <c r="AA2101" s="127"/>
      <c r="AB2101" s="127"/>
      <c r="AC2101" s="127"/>
      <c r="AD2101" s="127"/>
      <c r="AE2101" s="127"/>
      <c r="AF2101" s="9">
        <f t="shared" si="1"/>
        <v>2101</v>
      </c>
    </row>
    <row r="2102" ht="15.75" customHeight="1">
      <c r="A2102" s="116">
        <v>42661.0</v>
      </c>
      <c r="B2102" s="126" t="e">
        <v>#N/A</v>
      </c>
      <c r="C2102" s="127" t="e">
        <v>#N/A</v>
      </c>
      <c r="D2102" s="127">
        <v>3.48</v>
      </c>
      <c r="E2102" s="127" t="e">
        <v>#N/A</v>
      </c>
      <c r="F2102" s="127" t="e">
        <v>#N/A</v>
      </c>
      <c r="G2102" s="127">
        <v>4.051</v>
      </c>
      <c r="H2102" s="127" t="e">
        <v>#N/A</v>
      </c>
      <c r="I2102" s="127" t="e">
        <v>#N/A</v>
      </c>
      <c r="J2102" s="127">
        <v>4.437</v>
      </c>
      <c r="K2102" s="127" t="e">
        <v>#N/A</v>
      </c>
      <c r="L2102" s="127" t="e">
        <v>#N/A</v>
      </c>
      <c r="M2102" s="127">
        <v>4.784</v>
      </c>
      <c r="N2102" s="127" t="e">
        <v>#N/A</v>
      </c>
      <c r="O2102" s="127" t="e">
        <v>#N/A</v>
      </c>
      <c r="P2102" s="127">
        <v>5.131</v>
      </c>
      <c r="Q2102" s="127" t="e">
        <v>#N/A</v>
      </c>
      <c r="R2102" s="127" t="e">
        <v>#N/A</v>
      </c>
      <c r="S2102" s="127">
        <v>5.599</v>
      </c>
      <c r="T2102" s="127" t="e">
        <v>#N/A</v>
      </c>
      <c r="U2102" s="127" t="e">
        <v>#N/A</v>
      </c>
      <c r="V2102" s="127">
        <v>6.177</v>
      </c>
      <c r="W2102" s="127"/>
      <c r="X2102" s="127"/>
      <c r="Y2102" s="127"/>
      <c r="Z2102" s="127"/>
      <c r="AA2102" s="127"/>
      <c r="AB2102" s="127"/>
      <c r="AC2102" s="127"/>
      <c r="AD2102" s="127"/>
      <c r="AE2102" s="127"/>
      <c r="AF2102" s="9">
        <f t="shared" si="1"/>
        <v>2102</v>
      </c>
    </row>
    <row r="2103" ht="15.75" customHeight="1">
      <c r="A2103" s="116">
        <v>42660.0</v>
      </c>
      <c r="B2103" s="126" t="e">
        <v>#N/A</v>
      </c>
      <c r="C2103" s="127" t="e">
        <v>#N/A</v>
      </c>
      <c r="D2103" s="127">
        <v>3.465</v>
      </c>
      <c r="E2103" s="127" t="e">
        <v>#N/A</v>
      </c>
      <c r="F2103" s="127" t="e">
        <v>#N/A</v>
      </c>
      <c r="G2103" s="127">
        <v>4.023</v>
      </c>
      <c r="H2103" s="127" t="e">
        <v>#N/A</v>
      </c>
      <c r="I2103" s="127" t="e">
        <v>#N/A</v>
      </c>
      <c r="J2103" s="127">
        <v>4.435</v>
      </c>
      <c r="K2103" s="127" t="e">
        <v>#N/A</v>
      </c>
      <c r="L2103" s="127" t="e">
        <v>#N/A</v>
      </c>
      <c r="M2103" s="127">
        <v>4.7865</v>
      </c>
      <c r="N2103" s="127" t="e">
        <v>#N/A</v>
      </c>
      <c r="O2103" s="127" t="e">
        <v>#N/A</v>
      </c>
      <c r="P2103" s="127">
        <v>5.138</v>
      </c>
      <c r="Q2103" s="127" t="e">
        <v>#N/A</v>
      </c>
      <c r="R2103" s="127" t="e">
        <v>#N/A</v>
      </c>
      <c r="S2103" s="127">
        <v>5.605</v>
      </c>
      <c r="T2103" s="127" t="e">
        <v>#N/A</v>
      </c>
      <c r="U2103" s="127" t="e">
        <v>#N/A</v>
      </c>
      <c r="V2103" s="127">
        <v>6.16</v>
      </c>
      <c r="W2103" s="127"/>
      <c r="X2103" s="127"/>
      <c r="Y2103" s="127"/>
      <c r="Z2103" s="127"/>
      <c r="AA2103" s="127"/>
      <c r="AB2103" s="127"/>
      <c r="AC2103" s="127"/>
      <c r="AD2103" s="127"/>
      <c r="AE2103" s="127"/>
      <c r="AF2103" s="9">
        <f t="shared" si="1"/>
        <v>2103</v>
      </c>
    </row>
    <row r="2104" ht="15.75" customHeight="1">
      <c r="A2104" s="116">
        <v>42657.0</v>
      </c>
      <c r="B2104" s="126" t="e">
        <v>#N/A</v>
      </c>
      <c r="C2104" s="127" t="e">
        <v>#N/A</v>
      </c>
      <c r="D2104" s="127">
        <v>3.435</v>
      </c>
      <c r="E2104" s="127" t="e">
        <v>#N/A</v>
      </c>
      <c r="F2104" s="127" t="e">
        <v>#N/A</v>
      </c>
      <c r="G2104" s="127">
        <v>3.978</v>
      </c>
      <c r="H2104" s="127" t="e">
        <v>#N/A</v>
      </c>
      <c r="I2104" s="127" t="e">
        <v>#N/A</v>
      </c>
      <c r="J2104" s="127">
        <v>4.399</v>
      </c>
      <c r="K2104" s="127" t="e">
        <v>#N/A</v>
      </c>
      <c r="L2104" s="127" t="e">
        <v>#N/A</v>
      </c>
      <c r="M2104" s="127">
        <v>4.755</v>
      </c>
      <c r="N2104" s="127" t="e">
        <v>#N/A</v>
      </c>
      <c r="O2104" s="127" t="e">
        <v>#N/A</v>
      </c>
      <c r="P2104" s="127">
        <v>5.111</v>
      </c>
      <c r="Q2104" s="127" t="e">
        <v>#N/A</v>
      </c>
      <c r="R2104" s="127" t="e">
        <v>#N/A</v>
      </c>
      <c r="S2104" s="127">
        <v>5.592</v>
      </c>
      <c r="T2104" s="127" t="e">
        <v>#N/A</v>
      </c>
      <c r="U2104" s="127" t="e">
        <v>#N/A</v>
      </c>
      <c r="V2104" s="127">
        <v>6.132</v>
      </c>
      <c r="W2104" s="127"/>
      <c r="X2104" s="127"/>
      <c r="Y2104" s="127"/>
      <c r="Z2104" s="127"/>
      <c r="AA2104" s="127"/>
      <c r="AB2104" s="127"/>
      <c r="AC2104" s="127"/>
      <c r="AD2104" s="127"/>
      <c r="AE2104" s="127"/>
      <c r="AF2104" s="9">
        <f t="shared" si="1"/>
        <v>2104</v>
      </c>
    </row>
    <row r="2105" ht="15.75" customHeight="1">
      <c r="A2105" s="116">
        <v>42656.0</v>
      </c>
      <c r="B2105" s="126" t="e">
        <v>#N/A</v>
      </c>
      <c r="C2105" s="127" t="e">
        <v>#N/A</v>
      </c>
      <c r="D2105" s="127">
        <v>3.395</v>
      </c>
      <c r="E2105" s="127" t="e">
        <v>#N/A</v>
      </c>
      <c r="F2105" s="127" t="e">
        <v>#N/A</v>
      </c>
      <c r="G2105" s="127">
        <v>3.915</v>
      </c>
      <c r="H2105" s="127" t="e">
        <v>#N/A</v>
      </c>
      <c r="I2105" s="127" t="e">
        <v>#N/A</v>
      </c>
      <c r="J2105" s="127">
        <v>4.322</v>
      </c>
      <c r="K2105" s="127" t="e">
        <v>#N/A</v>
      </c>
      <c r="L2105" s="127" t="e">
        <v>#N/A</v>
      </c>
      <c r="M2105" s="127">
        <v>4.6525</v>
      </c>
      <c r="N2105" s="127" t="e">
        <v>#N/A</v>
      </c>
      <c r="O2105" s="127" t="e">
        <v>#N/A</v>
      </c>
      <c r="P2105" s="127">
        <v>4.983</v>
      </c>
      <c r="Q2105" s="127" t="e">
        <v>#N/A</v>
      </c>
      <c r="R2105" s="127" t="e">
        <v>#N/A</v>
      </c>
      <c r="S2105" s="127">
        <v>5.512</v>
      </c>
      <c r="T2105" s="127" t="e">
        <v>#N/A</v>
      </c>
      <c r="U2105" s="127" t="e">
        <v>#N/A</v>
      </c>
      <c r="V2105" s="127">
        <v>6.12</v>
      </c>
      <c r="W2105" s="127"/>
      <c r="X2105" s="127"/>
      <c r="Y2105" s="127"/>
      <c r="Z2105" s="127"/>
      <c r="AA2105" s="127"/>
      <c r="AB2105" s="127"/>
      <c r="AC2105" s="127"/>
      <c r="AD2105" s="127"/>
      <c r="AE2105" s="127"/>
      <c r="AF2105" s="9">
        <f t="shared" si="1"/>
        <v>2105</v>
      </c>
    </row>
    <row r="2106" ht="15.75" customHeight="1">
      <c r="A2106" s="116">
        <v>42655.0</v>
      </c>
      <c r="B2106" s="126" t="e">
        <v>#N/A</v>
      </c>
      <c r="C2106" s="127" t="e">
        <v>#N/A</v>
      </c>
      <c r="D2106" s="127">
        <v>3.36</v>
      </c>
      <c r="E2106" s="127" t="e">
        <v>#N/A</v>
      </c>
      <c r="F2106" s="127" t="e">
        <v>#N/A</v>
      </c>
      <c r="G2106" s="127">
        <v>3.923</v>
      </c>
      <c r="H2106" s="127" t="e">
        <v>#N/A</v>
      </c>
      <c r="I2106" s="127" t="e">
        <v>#N/A</v>
      </c>
      <c r="J2106" s="127">
        <v>4.311</v>
      </c>
      <c r="K2106" s="127" t="e">
        <v>#N/A</v>
      </c>
      <c r="L2106" s="127" t="e">
        <v>#N/A</v>
      </c>
      <c r="M2106" s="127">
        <v>4.641</v>
      </c>
      <c r="N2106" s="127" t="e">
        <v>#N/A</v>
      </c>
      <c r="O2106" s="127" t="e">
        <v>#N/A</v>
      </c>
      <c r="P2106" s="127">
        <v>4.971</v>
      </c>
      <c r="Q2106" s="127" t="e">
        <v>#N/A</v>
      </c>
      <c r="R2106" s="127" t="e">
        <v>#N/A</v>
      </c>
      <c r="S2106" s="127">
        <v>5.51</v>
      </c>
      <c r="T2106" s="127" t="e">
        <v>#N/A</v>
      </c>
      <c r="U2106" s="127" t="e">
        <v>#N/A</v>
      </c>
      <c r="V2106" s="127">
        <v>6.12</v>
      </c>
      <c r="W2106" s="127"/>
      <c r="X2106" s="127"/>
      <c r="Y2106" s="127"/>
      <c r="Z2106" s="127"/>
      <c r="AA2106" s="127"/>
      <c r="AB2106" s="127"/>
      <c r="AC2106" s="127"/>
      <c r="AD2106" s="127"/>
      <c r="AE2106" s="127"/>
      <c r="AF2106" s="9">
        <f t="shared" si="1"/>
        <v>2106</v>
      </c>
    </row>
    <row r="2107" ht="15.75" customHeight="1">
      <c r="A2107" s="116">
        <v>42654.0</v>
      </c>
      <c r="B2107" s="126" t="e">
        <v>#N/A</v>
      </c>
      <c r="C2107" s="127" t="e">
        <v>#N/A</v>
      </c>
      <c r="D2107" s="127">
        <v>3.375</v>
      </c>
      <c r="E2107" s="127" t="e">
        <v>#N/A</v>
      </c>
      <c r="F2107" s="127" t="e">
        <v>#N/A</v>
      </c>
      <c r="G2107" s="127">
        <v>3.947</v>
      </c>
      <c r="H2107" s="127" t="e">
        <v>#N/A</v>
      </c>
      <c r="I2107" s="127" t="e">
        <v>#N/A</v>
      </c>
      <c r="J2107" s="127">
        <v>4.32</v>
      </c>
      <c r="K2107" s="127" t="e">
        <v>#N/A</v>
      </c>
      <c r="L2107" s="127" t="e">
        <v>#N/A</v>
      </c>
      <c r="M2107" s="127">
        <v>4.6455</v>
      </c>
      <c r="N2107" s="127" t="e">
        <v>#N/A</v>
      </c>
      <c r="O2107" s="127" t="e">
        <v>#N/A</v>
      </c>
      <c r="P2107" s="127">
        <v>4.971</v>
      </c>
      <c r="Q2107" s="127" t="e">
        <v>#N/A</v>
      </c>
      <c r="R2107" s="127" t="e">
        <v>#N/A</v>
      </c>
      <c r="S2107" s="127">
        <v>5.519</v>
      </c>
      <c r="T2107" s="127" t="e">
        <v>#N/A</v>
      </c>
      <c r="U2107" s="127" t="e">
        <v>#N/A</v>
      </c>
      <c r="V2107" s="127">
        <v>6.086</v>
      </c>
      <c r="W2107" s="127"/>
      <c r="X2107" s="127"/>
      <c r="Y2107" s="127"/>
      <c r="Z2107" s="127"/>
      <c r="AA2107" s="127"/>
      <c r="AB2107" s="127"/>
      <c r="AC2107" s="127"/>
      <c r="AD2107" s="127"/>
      <c r="AE2107" s="127"/>
      <c r="AF2107" s="9">
        <f t="shared" si="1"/>
        <v>2107</v>
      </c>
    </row>
    <row r="2108" ht="15.75" customHeight="1">
      <c r="A2108" s="116">
        <v>42653.0</v>
      </c>
      <c r="B2108" s="126" t="e">
        <v>#N/A</v>
      </c>
      <c r="C2108" s="127" t="e">
        <v>#N/A</v>
      </c>
      <c r="D2108" s="127">
        <v>3.38</v>
      </c>
      <c r="E2108" s="127" t="e">
        <v>#N/A</v>
      </c>
      <c r="F2108" s="127" t="e">
        <v>#N/A</v>
      </c>
      <c r="G2108" s="127">
        <v>3.956</v>
      </c>
      <c r="H2108" s="127" t="e">
        <v>#N/A</v>
      </c>
      <c r="I2108" s="127" t="e">
        <v>#N/A</v>
      </c>
      <c r="J2108" s="127">
        <v>4.32</v>
      </c>
      <c r="K2108" s="127" t="e">
        <v>#N/A</v>
      </c>
      <c r="L2108" s="127" t="e">
        <v>#N/A</v>
      </c>
      <c r="M2108" s="127">
        <v>4.643</v>
      </c>
      <c r="N2108" s="127" t="e">
        <v>#N/A</v>
      </c>
      <c r="O2108" s="127" t="e">
        <v>#N/A</v>
      </c>
      <c r="P2108" s="127">
        <v>4.966</v>
      </c>
      <c r="Q2108" s="127" t="e">
        <v>#N/A</v>
      </c>
      <c r="R2108" s="127" t="e">
        <v>#N/A</v>
      </c>
      <c r="S2108" s="127">
        <v>5.532</v>
      </c>
      <c r="T2108" s="127" t="e">
        <v>#N/A</v>
      </c>
      <c r="U2108" s="127" t="e">
        <v>#N/A</v>
      </c>
      <c r="V2108" s="127">
        <v>6.097</v>
      </c>
      <c r="W2108" s="127"/>
      <c r="X2108" s="127"/>
      <c r="Y2108" s="127"/>
      <c r="Z2108" s="127"/>
      <c r="AA2108" s="127"/>
      <c r="AB2108" s="127"/>
      <c r="AC2108" s="127"/>
      <c r="AD2108" s="127"/>
      <c r="AE2108" s="127"/>
      <c r="AF2108" s="9">
        <f t="shared" si="1"/>
        <v>2108</v>
      </c>
    </row>
    <row r="2109" ht="15.75" customHeight="1">
      <c r="A2109" s="116">
        <v>42650.0</v>
      </c>
      <c r="B2109" s="126" t="e">
        <v>#N/A</v>
      </c>
      <c r="C2109" s="127" t="e">
        <v>#N/A</v>
      </c>
      <c r="D2109" s="127">
        <v>3.385</v>
      </c>
      <c r="E2109" s="127" t="e">
        <v>#N/A</v>
      </c>
      <c r="F2109" s="127" t="e">
        <v>#N/A</v>
      </c>
      <c r="G2109" s="127">
        <v>4.027</v>
      </c>
      <c r="H2109" s="127" t="e">
        <v>#N/A</v>
      </c>
      <c r="I2109" s="127" t="e">
        <v>#N/A</v>
      </c>
      <c r="J2109" s="127">
        <v>4.387</v>
      </c>
      <c r="K2109" s="127" t="e">
        <v>#N/A</v>
      </c>
      <c r="L2109" s="127" t="e">
        <v>#N/A</v>
      </c>
      <c r="M2109" s="127">
        <v>4.6715</v>
      </c>
      <c r="N2109" s="127" t="e">
        <v>#N/A</v>
      </c>
      <c r="O2109" s="127" t="e">
        <v>#N/A</v>
      </c>
      <c r="P2109" s="127">
        <v>4.956</v>
      </c>
      <c r="Q2109" s="127" t="e">
        <v>#N/A</v>
      </c>
      <c r="R2109" s="127" t="e">
        <v>#N/A</v>
      </c>
      <c r="S2109" s="127">
        <v>5.58</v>
      </c>
      <c r="T2109" s="127" t="e">
        <v>#N/A</v>
      </c>
      <c r="U2109" s="127" t="e">
        <v>#N/A</v>
      </c>
      <c r="V2109" s="127">
        <v>6.132</v>
      </c>
      <c r="W2109" s="127"/>
      <c r="X2109" s="127"/>
      <c r="Y2109" s="127"/>
      <c r="Z2109" s="127"/>
      <c r="AA2109" s="127"/>
      <c r="AB2109" s="127"/>
      <c r="AC2109" s="127"/>
      <c r="AD2109" s="127"/>
      <c r="AE2109" s="127"/>
      <c r="AF2109" s="9">
        <f t="shared" si="1"/>
        <v>2109</v>
      </c>
    </row>
    <row r="2110" ht="15.75" customHeight="1">
      <c r="A2110" s="116">
        <v>42649.0</v>
      </c>
      <c r="B2110" s="126" t="e">
        <v>#N/A</v>
      </c>
      <c r="C2110" s="127" t="e">
        <v>#N/A</v>
      </c>
      <c r="D2110" s="127">
        <v>3.39</v>
      </c>
      <c r="E2110" s="127" t="e">
        <v>#N/A</v>
      </c>
      <c r="F2110" s="127" t="e">
        <v>#N/A</v>
      </c>
      <c r="G2110" s="127">
        <v>4.051</v>
      </c>
      <c r="H2110" s="127" t="e">
        <v>#N/A</v>
      </c>
      <c r="I2110" s="127" t="e">
        <v>#N/A</v>
      </c>
      <c r="J2110" s="127">
        <v>4.44</v>
      </c>
      <c r="K2110" s="127" t="e">
        <v>#N/A</v>
      </c>
      <c r="L2110" s="127" t="e">
        <v>#N/A</v>
      </c>
      <c r="M2110" s="127">
        <v>4.688</v>
      </c>
      <c r="N2110" s="127" t="e">
        <v>#N/A</v>
      </c>
      <c r="O2110" s="127" t="e">
        <v>#N/A</v>
      </c>
      <c r="P2110" s="127">
        <v>4.936</v>
      </c>
      <c r="Q2110" s="127" t="e">
        <v>#N/A</v>
      </c>
      <c r="R2110" s="127" t="e">
        <v>#N/A</v>
      </c>
      <c r="S2110" s="127">
        <v>5.574</v>
      </c>
      <c r="T2110" s="127" t="e">
        <v>#N/A</v>
      </c>
      <c r="U2110" s="127" t="e">
        <v>#N/A</v>
      </c>
      <c r="V2110" s="127">
        <v>6.132</v>
      </c>
      <c r="W2110" s="127"/>
      <c r="X2110" s="127"/>
      <c r="Y2110" s="127"/>
      <c r="Z2110" s="127"/>
      <c r="AA2110" s="127"/>
      <c r="AB2110" s="127"/>
      <c r="AC2110" s="127"/>
      <c r="AD2110" s="127"/>
      <c r="AE2110" s="127"/>
      <c r="AF2110" s="9">
        <f t="shared" si="1"/>
        <v>2110</v>
      </c>
    </row>
    <row r="2111" ht="15.75" customHeight="1">
      <c r="A2111" s="116">
        <v>42648.0</v>
      </c>
      <c r="B2111" s="126" t="e">
        <v>#N/A</v>
      </c>
      <c r="C2111" s="127" t="e">
        <v>#N/A</v>
      </c>
      <c r="D2111" s="127">
        <v>3.39</v>
      </c>
      <c r="E2111" s="127" t="e">
        <v>#N/A</v>
      </c>
      <c r="F2111" s="127" t="e">
        <v>#N/A</v>
      </c>
      <c r="G2111" s="127">
        <v>4.119</v>
      </c>
      <c r="H2111" s="127" t="e">
        <v>#N/A</v>
      </c>
      <c r="I2111" s="127" t="e">
        <v>#N/A</v>
      </c>
      <c r="J2111" s="127">
        <v>4.52</v>
      </c>
      <c r="K2111" s="127" t="e">
        <v>#N/A</v>
      </c>
      <c r="L2111" s="127" t="e">
        <v>#N/A</v>
      </c>
      <c r="M2111" s="127">
        <v>4.771</v>
      </c>
      <c r="N2111" s="127" t="e">
        <v>#N/A</v>
      </c>
      <c r="O2111" s="127" t="e">
        <v>#N/A</v>
      </c>
      <c r="P2111" s="127">
        <v>5.022</v>
      </c>
      <c r="Q2111" s="127" t="e">
        <v>#N/A</v>
      </c>
      <c r="R2111" s="127" t="e">
        <v>#N/A</v>
      </c>
      <c r="S2111" s="127">
        <v>5.643</v>
      </c>
      <c r="T2111" s="127" t="e">
        <v>#N/A</v>
      </c>
      <c r="U2111" s="127" t="e">
        <v>#N/A</v>
      </c>
      <c r="V2111" s="127">
        <v>6.275</v>
      </c>
      <c r="W2111" s="127"/>
      <c r="X2111" s="127"/>
      <c r="Y2111" s="127"/>
      <c r="Z2111" s="127"/>
      <c r="AA2111" s="127"/>
      <c r="AB2111" s="127"/>
      <c r="AC2111" s="127"/>
      <c r="AD2111" s="127"/>
      <c r="AE2111" s="127"/>
      <c r="AF2111" s="9">
        <f t="shared" si="1"/>
        <v>2111</v>
      </c>
    </row>
    <row r="2112" ht="15.75" customHeight="1">
      <c r="A2112" s="116">
        <v>42647.0</v>
      </c>
      <c r="B2112" s="126" t="e">
        <v>#N/A</v>
      </c>
      <c r="C2112" s="127" t="e">
        <v>#N/A</v>
      </c>
      <c r="D2112" s="127">
        <v>3.36</v>
      </c>
      <c r="E2112" s="127" t="e">
        <v>#N/A</v>
      </c>
      <c r="F2112" s="127" t="e">
        <v>#N/A</v>
      </c>
      <c r="G2112" s="127">
        <v>4.182</v>
      </c>
      <c r="H2112" s="127" t="e">
        <v>#N/A</v>
      </c>
      <c r="I2112" s="127" t="e">
        <v>#N/A</v>
      </c>
      <c r="J2112" s="127">
        <v>4.627</v>
      </c>
      <c r="K2112" s="127" t="e">
        <v>#N/A</v>
      </c>
      <c r="L2112" s="127" t="e">
        <v>#N/A</v>
      </c>
      <c r="M2112" s="127">
        <v>4.861</v>
      </c>
      <c r="N2112" s="127" t="e">
        <v>#N/A</v>
      </c>
      <c r="O2112" s="127" t="e">
        <v>#N/A</v>
      </c>
      <c r="P2112" s="127">
        <v>5.095</v>
      </c>
      <c r="Q2112" s="127" t="e">
        <v>#N/A</v>
      </c>
      <c r="R2112" s="127" t="e">
        <v>#N/A</v>
      </c>
      <c r="S2112" s="127">
        <v>5.692</v>
      </c>
      <c r="T2112" s="127" t="e">
        <v>#N/A</v>
      </c>
      <c r="U2112" s="127" t="e">
        <v>#N/A</v>
      </c>
      <c r="V2112" s="127">
        <v>6.325</v>
      </c>
      <c r="W2112" s="127"/>
      <c r="X2112" s="127"/>
      <c r="Y2112" s="127"/>
      <c r="Z2112" s="127"/>
      <c r="AA2112" s="127"/>
      <c r="AB2112" s="127"/>
      <c r="AC2112" s="127"/>
      <c r="AD2112" s="127"/>
      <c r="AE2112" s="127"/>
      <c r="AF2112" s="9">
        <f t="shared" si="1"/>
        <v>2112</v>
      </c>
    </row>
    <row r="2113" ht="15.75" customHeight="1">
      <c r="A2113" s="116">
        <v>42646.0</v>
      </c>
      <c r="B2113" s="126" t="e">
        <v>#N/A</v>
      </c>
      <c r="C2113" s="127" t="e">
        <v>#N/A</v>
      </c>
      <c r="D2113" s="127">
        <v>3.39</v>
      </c>
      <c r="E2113" s="127" t="e">
        <v>#N/A</v>
      </c>
      <c r="F2113" s="127" t="e">
        <v>#N/A</v>
      </c>
      <c r="G2113" s="127">
        <v>4.259</v>
      </c>
      <c r="H2113" s="127" t="e">
        <v>#N/A</v>
      </c>
      <c r="I2113" s="127" t="e">
        <v>#N/A</v>
      </c>
      <c r="J2113" s="127">
        <v>4.69</v>
      </c>
      <c r="K2113" s="127" t="e">
        <v>#N/A</v>
      </c>
      <c r="L2113" s="127" t="e">
        <v>#N/A</v>
      </c>
      <c r="M2113" s="127">
        <v>4.9485</v>
      </c>
      <c r="N2113" s="127" t="e">
        <v>#N/A</v>
      </c>
      <c r="O2113" s="127" t="e">
        <v>#N/A</v>
      </c>
      <c r="P2113" s="127">
        <v>5.207</v>
      </c>
      <c r="Q2113" s="127" t="e">
        <v>#N/A</v>
      </c>
      <c r="R2113" s="127" t="e">
        <v>#N/A</v>
      </c>
      <c r="S2113" s="127">
        <v>5.756</v>
      </c>
      <c r="T2113" s="127" t="e">
        <v>#N/A</v>
      </c>
      <c r="U2113" s="127" t="e">
        <v>#N/A</v>
      </c>
      <c r="V2113" s="127">
        <v>6.373</v>
      </c>
      <c r="W2113" s="127"/>
      <c r="X2113" s="127"/>
      <c r="Y2113" s="127"/>
      <c r="Z2113" s="127"/>
      <c r="AA2113" s="127"/>
      <c r="AB2113" s="127"/>
      <c r="AC2113" s="127"/>
      <c r="AD2113" s="127"/>
      <c r="AE2113" s="127"/>
      <c r="AF2113" s="9">
        <f t="shared" si="1"/>
        <v>2113</v>
      </c>
    </row>
    <row r="2114" ht="15.75" customHeight="1">
      <c r="A2114" s="116">
        <v>42643.0</v>
      </c>
      <c r="B2114" s="126" t="e">
        <v>#N/A</v>
      </c>
      <c r="C2114" s="127" t="e">
        <v>#N/A</v>
      </c>
      <c r="D2114" s="127">
        <v>3.34</v>
      </c>
      <c r="E2114" s="127" t="e">
        <v>#N/A</v>
      </c>
      <c r="F2114" s="127" t="e">
        <v>#N/A</v>
      </c>
      <c r="G2114" s="127">
        <v>4.195</v>
      </c>
      <c r="H2114" s="127" t="e">
        <v>#N/A</v>
      </c>
      <c r="I2114" s="127" t="e">
        <v>#N/A</v>
      </c>
      <c r="J2114" s="127">
        <v>4.647</v>
      </c>
      <c r="K2114" s="127" t="e">
        <v>#N/A</v>
      </c>
      <c r="L2114" s="127" t="e">
        <v>#N/A</v>
      </c>
      <c r="M2114" s="127">
        <v>4.8845</v>
      </c>
      <c r="N2114" s="127" t="e">
        <v>#N/A</v>
      </c>
      <c r="O2114" s="127" t="e">
        <v>#N/A</v>
      </c>
      <c r="P2114" s="127">
        <v>5.122</v>
      </c>
      <c r="Q2114" s="127" t="e">
        <v>#N/A</v>
      </c>
      <c r="R2114" s="127" t="e">
        <v>#N/A</v>
      </c>
      <c r="S2114" s="127">
        <v>5.696</v>
      </c>
      <c r="T2114" s="127" t="e">
        <v>#N/A</v>
      </c>
      <c r="U2114" s="127" t="e">
        <v>#N/A</v>
      </c>
      <c r="V2114" s="127">
        <v>6.343</v>
      </c>
      <c r="W2114" s="127"/>
      <c r="X2114" s="127"/>
      <c r="Y2114" s="127"/>
      <c r="Z2114" s="127"/>
      <c r="AA2114" s="127"/>
      <c r="AB2114" s="127"/>
      <c r="AC2114" s="127"/>
      <c r="AD2114" s="127"/>
      <c r="AE2114" s="127"/>
      <c r="AF2114" s="9">
        <f t="shared" si="1"/>
        <v>2114</v>
      </c>
    </row>
    <row r="2115" ht="15.75" customHeight="1">
      <c r="A2115" s="116">
        <v>42642.0</v>
      </c>
      <c r="B2115" s="126" t="e">
        <v>#N/A</v>
      </c>
      <c r="C2115" s="127" t="e">
        <v>#N/A</v>
      </c>
      <c r="D2115" s="127">
        <v>3.34</v>
      </c>
      <c r="E2115" s="127" t="e">
        <v>#N/A</v>
      </c>
      <c r="F2115" s="127" t="e">
        <v>#N/A</v>
      </c>
      <c r="G2115" s="127">
        <v>4.208</v>
      </c>
      <c r="H2115" s="127" t="e">
        <v>#N/A</v>
      </c>
      <c r="I2115" s="127" t="e">
        <v>#N/A</v>
      </c>
      <c r="J2115" s="127">
        <v>4.663</v>
      </c>
      <c r="K2115" s="127" t="e">
        <v>#N/A</v>
      </c>
      <c r="L2115" s="127" t="e">
        <v>#N/A</v>
      </c>
      <c r="M2115" s="127">
        <v>4.8785</v>
      </c>
      <c r="N2115" s="127" t="e">
        <v>#N/A</v>
      </c>
      <c r="O2115" s="127" t="e">
        <v>#N/A</v>
      </c>
      <c r="P2115" s="127">
        <v>5.094</v>
      </c>
      <c r="Q2115" s="127" t="e">
        <v>#N/A</v>
      </c>
      <c r="R2115" s="127" t="e">
        <v>#N/A</v>
      </c>
      <c r="S2115" s="127">
        <v>5.664</v>
      </c>
      <c r="T2115" s="127" t="e">
        <v>#N/A</v>
      </c>
      <c r="U2115" s="127" t="e">
        <v>#N/A</v>
      </c>
      <c r="V2115" s="127">
        <v>6.333</v>
      </c>
      <c r="W2115" s="127"/>
      <c r="X2115" s="127"/>
      <c r="Y2115" s="127"/>
      <c r="Z2115" s="127"/>
      <c r="AA2115" s="127"/>
      <c r="AB2115" s="127"/>
      <c r="AC2115" s="127"/>
      <c r="AD2115" s="127"/>
      <c r="AE2115" s="127"/>
      <c r="AF2115" s="9">
        <f t="shared" si="1"/>
        <v>2115</v>
      </c>
    </row>
    <row r="2116" ht="15.75" customHeight="1">
      <c r="A2116" s="116">
        <v>42641.0</v>
      </c>
      <c r="B2116" s="126" t="e">
        <v>#N/A</v>
      </c>
      <c r="C2116" s="127" t="e">
        <v>#N/A</v>
      </c>
      <c r="D2116" s="127">
        <v>3.38</v>
      </c>
      <c r="E2116" s="127" t="e">
        <v>#N/A</v>
      </c>
      <c r="F2116" s="127" t="e">
        <v>#N/A</v>
      </c>
      <c r="G2116" s="127">
        <v>4.21</v>
      </c>
      <c r="H2116" s="127" t="e">
        <v>#N/A</v>
      </c>
      <c r="I2116" s="127" t="e">
        <v>#N/A</v>
      </c>
      <c r="J2116" s="127">
        <v>4.673</v>
      </c>
      <c r="K2116" s="127" t="e">
        <v>#N/A</v>
      </c>
      <c r="L2116" s="127" t="e">
        <v>#N/A</v>
      </c>
      <c r="M2116" s="127">
        <v>4.8645</v>
      </c>
      <c r="N2116" s="127" t="e">
        <v>#N/A</v>
      </c>
      <c r="O2116" s="127" t="e">
        <v>#N/A</v>
      </c>
      <c r="P2116" s="127">
        <v>5.056</v>
      </c>
      <c r="Q2116" s="127" t="e">
        <v>#N/A</v>
      </c>
      <c r="R2116" s="127" t="e">
        <v>#N/A</v>
      </c>
      <c r="S2116" s="127">
        <v>5.617</v>
      </c>
      <c r="T2116" s="127" t="e">
        <v>#N/A</v>
      </c>
      <c r="U2116" s="127" t="e">
        <v>#N/A</v>
      </c>
      <c r="V2116" s="127">
        <v>6.333</v>
      </c>
      <c r="W2116" s="127"/>
      <c r="X2116" s="127"/>
      <c r="Y2116" s="127"/>
      <c r="Z2116" s="127"/>
      <c r="AA2116" s="127"/>
      <c r="AB2116" s="127"/>
      <c r="AC2116" s="127"/>
      <c r="AD2116" s="127"/>
      <c r="AE2116" s="127"/>
      <c r="AF2116" s="9">
        <f t="shared" si="1"/>
        <v>2116</v>
      </c>
    </row>
    <row r="2117" ht="15.75" customHeight="1">
      <c r="A2117" s="116">
        <v>42640.0</v>
      </c>
      <c r="B2117" s="126" t="e">
        <v>#N/A</v>
      </c>
      <c r="C2117" s="127" t="e">
        <v>#N/A</v>
      </c>
      <c r="D2117" s="127">
        <v>3.43</v>
      </c>
      <c r="E2117" s="127" t="e">
        <v>#N/A</v>
      </c>
      <c r="F2117" s="127" t="e">
        <v>#N/A</v>
      </c>
      <c r="G2117" s="127">
        <v>4.304</v>
      </c>
      <c r="H2117" s="127" t="e">
        <v>#N/A</v>
      </c>
      <c r="I2117" s="127" t="e">
        <v>#N/A</v>
      </c>
      <c r="J2117" s="127">
        <v>4.791</v>
      </c>
      <c r="K2117" s="127" t="e">
        <v>#N/A</v>
      </c>
      <c r="L2117" s="127" t="e">
        <v>#N/A</v>
      </c>
      <c r="M2117" s="127">
        <v>5.0085</v>
      </c>
      <c r="N2117" s="127" t="e">
        <v>#N/A</v>
      </c>
      <c r="O2117" s="127" t="e">
        <v>#N/A</v>
      </c>
      <c r="P2117" s="127">
        <v>5.226</v>
      </c>
      <c r="Q2117" s="127" t="e">
        <v>#N/A</v>
      </c>
      <c r="R2117" s="127" t="e">
        <v>#N/A</v>
      </c>
      <c r="S2117" s="127">
        <v>5.837</v>
      </c>
      <c r="T2117" s="127" t="e">
        <v>#N/A</v>
      </c>
      <c r="U2117" s="127" t="e">
        <v>#N/A</v>
      </c>
      <c r="V2117" s="127">
        <v>6.423</v>
      </c>
      <c r="W2117" s="127"/>
      <c r="X2117" s="127"/>
      <c r="Y2117" s="127"/>
      <c r="Z2117" s="127"/>
      <c r="AA2117" s="127"/>
      <c r="AB2117" s="127"/>
      <c r="AC2117" s="127"/>
      <c r="AD2117" s="127"/>
      <c r="AE2117" s="127"/>
      <c r="AF2117" s="9">
        <f t="shared" si="1"/>
        <v>2117</v>
      </c>
    </row>
    <row r="2118" ht="15.75" customHeight="1">
      <c r="A2118" s="116">
        <v>42639.0</v>
      </c>
      <c r="B2118" s="126" t="e">
        <v>#N/A</v>
      </c>
      <c r="C2118" s="127" t="e">
        <v>#N/A</v>
      </c>
      <c r="D2118" s="127">
        <v>3.528</v>
      </c>
      <c r="E2118" s="127" t="e">
        <v>#N/A</v>
      </c>
      <c r="F2118" s="127" t="e">
        <v>#N/A</v>
      </c>
      <c r="G2118" s="127">
        <v>4.415</v>
      </c>
      <c r="H2118" s="127" t="e">
        <v>#N/A</v>
      </c>
      <c r="I2118" s="127" t="e">
        <v>#N/A</v>
      </c>
      <c r="J2118" s="127">
        <v>4.877</v>
      </c>
      <c r="K2118" s="127" t="e">
        <v>#N/A</v>
      </c>
      <c r="L2118" s="127" t="e">
        <v>#N/A</v>
      </c>
      <c r="M2118" s="127">
        <v>5.1305</v>
      </c>
      <c r="N2118" s="127" t="e">
        <v>#N/A</v>
      </c>
      <c r="O2118" s="127" t="e">
        <v>#N/A</v>
      </c>
      <c r="P2118" s="127">
        <v>5.384</v>
      </c>
      <c r="Q2118" s="127" t="e">
        <v>#N/A</v>
      </c>
      <c r="R2118" s="127" t="e">
        <v>#N/A</v>
      </c>
      <c r="S2118" s="127">
        <v>5.949</v>
      </c>
      <c r="T2118" s="127" t="e">
        <v>#N/A</v>
      </c>
      <c r="U2118" s="127" t="e">
        <v>#N/A</v>
      </c>
      <c r="V2118" s="127">
        <v>6.523</v>
      </c>
      <c r="W2118" s="127"/>
      <c r="X2118" s="127"/>
      <c r="Y2118" s="127"/>
      <c r="Z2118" s="127"/>
      <c r="AA2118" s="127"/>
      <c r="AB2118" s="127"/>
      <c r="AC2118" s="127"/>
      <c r="AD2118" s="127"/>
      <c r="AE2118" s="127"/>
      <c r="AF2118" s="9">
        <f t="shared" si="1"/>
        <v>2118</v>
      </c>
    </row>
    <row r="2119" ht="15.75" customHeight="1">
      <c r="A2119" s="116">
        <v>42636.0</v>
      </c>
      <c r="B2119" s="126" t="e">
        <v>#N/A</v>
      </c>
      <c r="C2119" s="127" t="e">
        <v>#N/A</v>
      </c>
      <c r="D2119" s="127">
        <v>3.632</v>
      </c>
      <c r="E2119" s="127" t="e">
        <v>#N/A</v>
      </c>
      <c r="F2119" s="127" t="e">
        <v>#N/A</v>
      </c>
      <c r="G2119" s="127">
        <v>4.501</v>
      </c>
      <c r="H2119" s="127" t="e">
        <v>#N/A</v>
      </c>
      <c r="I2119" s="127" t="e">
        <v>#N/A</v>
      </c>
      <c r="J2119" s="127">
        <v>4.893</v>
      </c>
      <c r="K2119" s="127" t="e">
        <v>#N/A</v>
      </c>
      <c r="L2119" s="127" t="e">
        <v>#N/A</v>
      </c>
      <c r="M2119" s="127">
        <v>5.157</v>
      </c>
      <c r="N2119" s="127" t="e">
        <v>#N/A</v>
      </c>
      <c r="O2119" s="127" t="e">
        <v>#N/A</v>
      </c>
      <c r="P2119" s="127">
        <v>5.421</v>
      </c>
      <c r="Q2119" s="127" t="e">
        <v>#N/A</v>
      </c>
      <c r="R2119" s="127" t="e">
        <v>#N/A</v>
      </c>
      <c r="S2119" s="127">
        <v>5.969</v>
      </c>
      <c r="T2119" s="127" t="e">
        <v>#N/A</v>
      </c>
      <c r="U2119" s="127" t="e">
        <v>#N/A</v>
      </c>
      <c r="V2119" s="127">
        <v>6.525</v>
      </c>
      <c r="W2119" s="127"/>
      <c r="X2119" s="127"/>
      <c r="Y2119" s="127"/>
      <c r="Z2119" s="127"/>
      <c r="AA2119" s="127"/>
      <c r="AB2119" s="127"/>
      <c r="AC2119" s="127"/>
      <c r="AD2119" s="127"/>
      <c r="AE2119" s="127"/>
      <c r="AF2119" s="9">
        <f t="shared" si="1"/>
        <v>2119</v>
      </c>
    </row>
    <row r="2120" ht="15.75" customHeight="1">
      <c r="A2120" s="116">
        <v>42635.0</v>
      </c>
      <c r="B2120" s="126" t="e">
        <v>#N/A</v>
      </c>
      <c r="C2120" s="127" t="e">
        <v>#N/A</v>
      </c>
      <c r="D2120" s="127">
        <v>3.694</v>
      </c>
      <c r="E2120" s="127" t="e">
        <v>#N/A</v>
      </c>
      <c r="F2120" s="127" t="e">
        <v>#N/A</v>
      </c>
      <c r="G2120" s="127">
        <v>4.612</v>
      </c>
      <c r="H2120" s="127" t="e">
        <v>#N/A</v>
      </c>
      <c r="I2120" s="127" t="e">
        <v>#N/A</v>
      </c>
      <c r="J2120" s="127">
        <v>4.929</v>
      </c>
      <c r="K2120" s="127" t="e">
        <v>#N/A</v>
      </c>
      <c r="L2120" s="127" t="e">
        <v>#N/A</v>
      </c>
      <c r="M2120" s="127">
        <v>5.1995</v>
      </c>
      <c r="N2120" s="127" t="e">
        <v>#N/A</v>
      </c>
      <c r="O2120" s="127" t="e">
        <v>#N/A</v>
      </c>
      <c r="P2120" s="127">
        <v>5.47</v>
      </c>
      <c r="Q2120" s="127" t="e">
        <v>#N/A</v>
      </c>
      <c r="R2120" s="127" t="e">
        <v>#N/A</v>
      </c>
      <c r="S2120" s="127">
        <v>5.984</v>
      </c>
      <c r="T2120" s="127" t="e">
        <v>#N/A</v>
      </c>
      <c r="U2120" s="127" t="e">
        <v>#N/A</v>
      </c>
      <c r="V2120" s="127">
        <v>6.682</v>
      </c>
      <c r="W2120" s="127"/>
      <c r="X2120" s="127"/>
      <c r="Y2120" s="127"/>
      <c r="Z2120" s="127"/>
      <c r="AA2120" s="127"/>
      <c r="AB2120" s="127"/>
      <c r="AC2120" s="127"/>
      <c r="AD2120" s="127"/>
      <c r="AE2120" s="127"/>
      <c r="AF2120" s="9">
        <f t="shared" si="1"/>
        <v>2120</v>
      </c>
    </row>
    <row r="2121" ht="15.75" customHeight="1">
      <c r="A2121" s="116">
        <v>42634.0</v>
      </c>
      <c r="B2121" s="126" t="e">
        <v>#N/A</v>
      </c>
      <c r="C2121" s="127" t="e">
        <v>#N/A</v>
      </c>
      <c r="D2121" s="127">
        <v>3.701</v>
      </c>
      <c r="E2121" s="127" t="e">
        <v>#N/A</v>
      </c>
      <c r="F2121" s="127" t="e">
        <v>#N/A</v>
      </c>
      <c r="G2121" s="127">
        <v>4.705</v>
      </c>
      <c r="H2121" s="127" t="e">
        <v>#N/A</v>
      </c>
      <c r="I2121" s="127" t="e">
        <v>#N/A</v>
      </c>
      <c r="J2121" s="127">
        <v>4.953</v>
      </c>
      <c r="K2121" s="127" t="e">
        <v>#N/A</v>
      </c>
      <c r="L2121" s="127" t="e">
        <v>#N/A</v>
      </c>
      <c r="M2121" s="127">
        <v>5.219</v>
      </c>
      <c r="N2121" s="127" t="e">
        <v>#N/A</v>
      </c>
      <c r="O2121" s="127" t="e">
        <v>#N/A</v>
      </c>
      <c r="P2121" s="127">
        <v>5.485</v>
      </c>
      <c r="Q2121" s="127" t="e">
        <v>#N/A</v>
      </c>
      <c r="R2121" s="127" t="e">
        <v>#N/A</v>
      </c>
      <c r="S2121" s="127">
        <v>6.01</v>
      </c>
      <c r="T2121" s="127" t="e">
        <v>#N/A</v>
      </c>
      <c r="U2121" s="127" t="e">
        <v>#N/A</v>
      </c>
      <c r="V2121" s="127">
        <v>6.787</v>
      </c>
      <c r="W2121" s="127"/>
      <c r="X2121" s="127"/>
      <c r="Y2121" s="127"/>
      <c r="Z2121" s="127"/>
      <c r="AA2121" s="127"/>
      <c r="AB2121" s="127"/>
      <c r="AC2121" s="127"/>
      <c r="AD2121" s="127"/>
      <c r="AE2121" s="127"/>
      <c r="AF2121" s="9">
        <f t="shared" si="1"/>
        <v>2121</v>
      </c>
    </row>
    <row r="2122" ht="15.75" customHeight="1">
      <c r="A2122" s="116">
        <v>42633.0</v>
      </c>
      <c r="B2122" s="126" t="e">
        <v>#N/A</v>
      </c>
      <c r="C2122" s="127" t="e">
        <v>#N/A</v>
      </c>
      <c r="D2122" s="127">
        <v>3.74</v>
      </c>
      <c r="E2122" s="127" t="e">
        <v>#N/A</v>
      </c>
      <c r="F2122" s="127" t="e">
        <v>#N/A</v>
      </c>
      <c r="G2122" s="127">
        <v>4.725</v>
      </c>
      <c r="H2122" s="127" t="e">
        <v>#N/A</v>
      </c>
      <c r="I2122" s="127" t="e">
        <v>#N/A</v>
      </c>
      <c r="J2122" s="127">
        <v>4.964</v>
      </c>
      <c r="K2122" s="127" t="e">
        <v>#N/A</v>
      </c>
      <c r="L2122" s="127" t="e">
        <v>#N/A</v>
      </c>
      <c r="M2122" s="127">
        <v>5.2215</v>
      </c>
      <c r="N2122" s="127" t="e">
        <v>#N/A</v>
      </c>
      <c r="O2122" s="127" t="e">
        <v>#N/A</v>
      </c>
      <c r="P2122" s="127">
        <v>5.479</v>
      </c>
      <c r="Q2122" s="127" t="e">
        <v>#N/A</v>
      </c>
      <c r="R2122" s="127" t="e">
        <v>#N/A</v>
      </c>
      <c r="S2122" s="127">
        <v>6.018</v>
      </c>
      <c r="T2122" s="127" t="e">
        <v>#N/A</v>
      </c>
      <c r="U2122" s="127" t="e">
        <v>#N/A</v>
      </c>
      <c r="V2122" s="127">
        <v>6.792</v>
      </c>
      <c r="W2122" s="127"/>
      <c r="X2122" s="127"/>
      <c r="Y2122" s="127"/>
      <c r="Z2122" s="127"/>
      <c r="AA2122" s="127"/>
      <c r="AB2122" s="127"/>
      <c r="AC2122" s="127"/>
      <c r="AD2122" s="127"/>
      <c r="AE2122" s="127"/>
      <c r="AF2122" s="9">
        <f t="shared" si="1"/>
        <v>2122</v>
      </c>
    </row>
    <row r="2123" ht="15.75" customHeight="1">
      <c r="A2123" s="116">
        <v>42632.0</v>
      </c>
      <c r="B2123" s="126" t="e">
        <v>#N/A</v>
      </c>
      <c r="C2123" s="127" t="e">
        <v>#N/A</v>
      </c>
      <c r="D2123" s="127">
        <v>3.74</v>
      </c>
      <c r="E2123" s="127" t="e">
        <v>#N/A</v>
      </c>
      <c r="F2123" s="127" t="e">
        <v>#N/A</v>
      </c>
      <c r="G2123" s="127">
        <v>4.74</v>
      </c>
      <c r="H2123" s="127" t="e">
        <v>#N/A</v>
      </c>
      <c r="I2123" s="127" t="e">
        <v>#N/A</v>
      </c>
      <c r="J2123" s="127">
        <v>4.987</v>
      </c>
      <c r="K2123" s="127" t="e">
        <v>#N/A</v>
      </c>
      <c r="L2123" s="127" t="e">
        <v>#N/A</v>
      </c>
      <c r="M2123" s="127">
        <v>5.23</v>
      </c>
      <c r="N2123" s="127" t="e">
        <v>#N/A</v>
      </c>
      <c r="O2123" s="127" t="e">
        <v>#N/A</v>
      </c>
      <c r="P2123" s="127">
        <v>5.473</v>
      </c>
      <c r="Q2123" s="127" t="e">
        <v>#N/A</v>
      </c>
      <c r="R2123" s="127" t="e">
        <v>#N/A</v>
      </c>
      <c r="S2123" s="127">
        <v>6.018</v>
      </c>
      <c r="T2123" s="127" t="e">
        <v>#N/A</v>
      </c>
      <c r="U2123" s="127" t="e">
        <v>#N/A</v>
      </c>
      <c r="V2123" s="127">
        <v>6.792</v>
      </c>
      <c r="W2123" s="127"/>
      <c r="X2123" s="127"/>
      <c r="Y2123" s="127"/>
      <c r="Z2123" s="127"/>
      <c r="AA2123" s="127"/>
      <c r="AB2123" s="127"/>
      <c r="AC2123" s="127"/>
      <c r="AD2123" s="127"/>
      <c r="AE2123" s="127"/>
      <c r="AF2123" s="9">
        <f t="shared" si="1"/>
        <v>2123</v>
      </c>
    </row>
    <row r="2124" ht="15.75" customHeight="1">
      <c r="A2124" s="116">
        <v>42629.0</v>
      </c>
      <c r="B2124" s="126" t="e">
        <v>#N/A</v>
      </c>
      <c r="C2124" s="127" t="e">
        <v>#N/A</v>
      </c>
      <c r="D2124" s="127">
        <v>3.768</v>
      </c>
      <c r="E2124" s="127" t="e">
        <v>#N/A</v>
      </c>
      <c r="F2124" s="127" t="e">
        <v>#N/A</v>
      </c>
      <c r="G2124" s="127">
        <v>4.786</v>
      </c>
      <c r="H2124" s="127" t="e">
        <v>#N/A</v>
      </c>
      <c r="I2124" s="127" t="e">
        <v>#N/A</v>
      </c>
      <c r="J2124" s="127">
        <v>4.996</v>
      </c>
      <c r="K2124" s="127" t="e">
        <v>#N/A</v>
      </c>
      <c r="L2124" s="127" t="e">
        <v>#N/A</v>
      </c>
      <c r="M2124" s="127">
        <v>5.2365</v>
      </c>
      <c r="N2124" s="127" t="e">
        <v>#N/A</v>
      </c>
      <c r="O2124" s="127" t="e">
        <v>#N/A</v>
      </c>
      <c r="P2124" s="127">
        <v>5.477</v>
      </c>
      <c r="Q2124" s="127" t="e">
        <v>#N/A</v>
      </c>
      <c r="R2124" s="127" t="e">
        <v>#N/A</v>
      </c>
      <c r="S2124" s="127">
        <v>6.039</v>
      </c>
      <c r="T2124" s="127" t="e">
        <v>#N/A</v>
      </c>
      <c r="U2124" s="127" t="e">
        <v>#N/A</v>
      </c>
      <c r="V2124" s="127">
        <v>6.802</v>
      </c>
      <c r="W2124" s="127"/>
      <c r="X2124" s="127"/>
      <c r="Y2124" s="127"/>
      <c r="Z2124" s="127"/>
      <c r="AA2124" s="127"/>
      <c r="AB2124" s="127"/>
      <c r="AC2124" s="127"/>
      <c r="AD2124" s="127"/>
      <c r="AE2124" s="127"/>
      <c r="AF2124" s="9">
        <f t="shared" si="1"/>
        <v>2124</v>
      </c>
    </row>
    <row r="2125" ht="15.75" customHeight="1">
      <c r="A2125" s="116">
        <v>42628.0</v>
      </c>
      <c r="B2125" s="126" t="e">
        <v>#N/A</v>
      </c>
      <c r="C2125" s="127" t="e">
        <v>#N/A</v>
      </c>
      <c r="D2125" s="127">
        <v>3.773</v>
      </c>
      <c r="E2125" s="127" t="e">
        <v>#N/A</v>
      </c>
      <c r="F2125" s="127" t="e">
        <v>#N/A</v>
      </c>
      <c r="G2125" s="127">
        <v>4.829</v>
      </c>
      <c r="H2125" s="127" t="e">
        <v>#N/A</v>
      </c>
      <c r="I2125" s="127" t="e">
        <v>#N/A</v>
      </c>
      <c r="J2125" s="127">
        <v>5.054</v>
      </c>
      <c r="K2125" s="127" t="e">
        <v>#N/A</v>
      </c>
      <c r="L2125" s="127" t="e">
        <v>#N/A</v>
      </c>
      <c r="M2125" s="127">
        <v>5.2865</v>
      </c>
      <c r="N2125" s="127" t="e">
        <v>#N/A</v>
      </c>
      <c r="O2125" s="127" t="e">
        <v>#N/A</v>
      </c>
      <c r="P2125" s="127">
        <v>5.519</v>
      </c>
      <c r="Q2125" s="127" t="e">
        <v>#N/A</v>
      </c>
      <c r="R2125" s="127" t="e">
        <v>#N/A</v>
      </c>
      <c r="S2125" s="127">
        <v>6.075</v>
      </c>
      <c r="T2125" s="127" t="e">
        <v>#N/A</v>
      </c>
      <c r="U2125" s="127" t="e">
        <v>#N/A</v>
      </c>
      <c r="V2125" s="127">
        <v>6.848</v>
      </c>
      <c r="W2125" s="127"/>
      <c r="X2125" s="127"/>
      <c r="Y2125" s="127"/>
      <c r="Z2125" s="127"/>
      <c r="AA2125" s="127"/>
      <c r="AB2125" s="127"/>
      <c r="AC2125" s="127"/>
      <c r="AD2125" s="127"/>
      <c r="AE2125" s="127"/>
      <c r="AF2125" s="9">
        <f t="shared" si="1"/>
        <v>2125</v>
      </c>
    </row>
    <row r="2126" ht="15.75" customHeight="1">
      <c r="A2126" s="116">
        <v>42627.0</v>
      </c>
      <c r="B2126" s="126" t="e">
        <v>#N/A</v>
      </c>
      <c r="C2126" s="127" t="e">
        <v>#N/A</v>
      </c>
      <c r="D2126" s="127">
        <v>3.785</v>
      </c>
      <c r="E2126" s="127" t="e">
        <v>#N/A</v>
      </c>
      <c r="F2126" s="127" t="e">
        <v>#N/A</v>
      </c>
      <c r="G2126" s="127">
        <v>4.864</v>
      </c>
      <c r="H2126" s="127" t="e">
        <v>#N/A</v>
      </c>
      <c r="I2126" s="127" t="e">
        <v>#N/A</v>
      </c>
      <c r="J2126" s="127">
        <v>5.077</v>
      </c>
      <c r="K2126" s="127" t="e">
        <v>#N/A</v>
      </c>
      <c r="L2126" s="127" t="e">
        <v>#N/A</v>
      </c>
      <c r="M2126" s="127">
        <v>5.345</v>
      </c>
      <c r="N2126" s="127" t="e">
        <v>#N/A</v>
      </c>
      <c r="O2126" s="127" t="e">
        <v>#N/A</v>
      </c>
      <c r="P2126" s="127">
        <v>5.613</v>
      </c>
      <c r="Q2126" s="127" t="e">
        <v>#N/A</v>
      </c>
      <c r="R2126" s="127" t="e">
        <v>#N/A</v>
      </c>
      <c r="S2126" s="127">
        <v>6.137</v>
      </c>
      <c r="T2126" s="127" t="e">
        <v>#N/A</v>
      </c>
      <c r="U2126" s="127" t="e">
        <v>#N/A</v>
      </c>
      <c r="V2126" s="127">
        <v>6.899</v>
      </c>
      <c r="W2126" s="127"/>
      <c r="X2126" s="127"/>
      <c r="Y2126" s="127"/>
      <c r="Z2126" s="127"/>
      <c r="AA2126" s="127"/>
      <c r="AB2126" s="127"/>
      <c r="AC2126" s="127"/>
      <c r="AD2126" s="127"/>
      <c r="AE2126" s="127"/>
      <c r="AF2126" s="9">
        <f t="shared" si="1"/>
        <v>2126</v>
      </c>
    </row>
    <row r="2127" ht="15.75" customHeight="1">
      <c r="A2127" s="116">
        <v>42626.0</v>
      </c>
      <c r="B2127" s="126" t="e">
        <v>#N/A</v>
      </c>
      <c r="C2127" s="127" t="e">
        <v>#N/A</v>
      </c>
      <c r="D2127" s="127">
        <v>3.81</v>
      </c>
      <c r="E2127" s="127" t="e">
        <v>#N/A</v>
      </c>
      <c r="F2127" s="127" t="e">
        <v>#N/A</v>
      </c>
      <c r="G2127" s="127">
        <v>4.851</v>
      </c>
      <c r="H2127" s="127" t="e">
        <v>#N/A</v>
      </c>
      <c r="I2127" s="127" t="e">
        <v>#N/A</v>
      </c>
      <c r="J2127" s="127">
        <v>5.074</v>
      </c>
      <c r="K2127" s="127" t="e">
        <v>#N/A</v>
      </c>
      <c r="L2127" s="127" t="e">
        <v>#N/A</v>
      </c>
      <c r="M2127" s="127">
        <v>5.3365</v>
      </c>
      <c r="N2127" s="127" t="e">
        <v>#N/A</v>
      </c>
      <c r="O2127" s="127" t="e">
        <v>#N/A</v>
      </c>
      <c r="P2127" s="127">
        <v>5.599</v>
      </c>
      <c r="Q2127" s="127" t="e">
        <v>#N/A</v>
      </c>
      <c r="R2127" s="127" t="e">
        <v>#N/A</v>
      </c>
      <c r="S2127" s="127">
        <v>6.128</v>
      </c>
      <c r="T2127" s="127" t="e">
        <v>#N/A</v>
      </c>
      <c r="U2127" s="127" t="e">
        <v>#N/A</v>
      </c>
      <c r="V2127" s="127">
        <v>6.899</v>
      </c>
      <c r="W2127" s="127"/>
      <c r="X2127" s="127"/>
      <c r="Y2127" s="127"/>
      <c r="Z2127" s="127"/>
      <c r="AA2127" s="127"/>
      <c r="AB2127" s="127"/>
      <c r="AC2127" s="127"/>
      <c r="AD2127" s="127"/>
      <c r="AE2127" s="127"/>
      <c r="AF2127" s="9">
        <f t="shared" si="1"/>
        <v>2127</v>
      </c>
    </row>
    <row r="2128" ht="15.75" customHeight="1">
      <c r="A2128" s="116">
        <v>42625.0</v>
      </c>
      <c r="B2128" s="126" t="e">
        <v>#N/A</v>
      </c>
      <c r="C2128" s="127" t="e">
        <v>#N/A</v>
      </c>
      <c r="D2128" s="127">
        <v>3.829</v>
      </c>
      <c r="E2128" s="127" t="e">
        <v>#N/A</v>
      </c>
      <c r="F2128" s="127" t="e">
        <v>#N/A</v>
      </c>
      <c r="G2128" s="127">
        <v>4.855</v>
      </c>
      <c r="H2128" s="127" t="e">
        <v>#N/A</v>
      </c>
      <c r="I2128" s="127" t="e">
        <v>#N/A</v>
      </c>
      <c r="J2128" s="127">
        <v>5.076</v>
      </c>
      <c r="K2128" s="127" t="e">
        <v>#N/A</v>
      </c>
      <c r="L2128" s="127" t="e">
        <v>#N/A</v>
      </c>
      <c r="M2128" s="127">
        <v>5.3315</v>
      </c>
      <c r="N2128" s="127" t="e">
        <v>#N/A</v>
      </c>
      <c r="O2128" s="127" t="e">
        <v>#N/A</v>
      </c>
      <c r="P2128" s="127">
        <v>5.587</v>
      </c>
      <c r="Q2128" s="127" t="e">
        <v>#N/A</v>
      </c>
      <c r="R2128" s="127" t="e">
        <v>#N/A</v>
      </c>
      <c r="S2128" s="127">
        <v>6.128</v>
      </c>
      <c r="T2128" s="127" t="e">
        <v>#N/A</v>
      </c>
      <c r="U2128" s="127" t="e">
        <v>#N/A</v>
      </c>
      <c r="V2128" s="127">
        <v>6.899</v>
      </c>
      <c r="W2128" s="127"/>
      <c r="X2128" s="127"/>
      <c r="Y2128" s="127"/>
      <c r="Z2128" s="127"/>
      <c r="AA2128" s="127"/>
      <c r="AB2128" s="127"/>
      <c r="AC2128" s="127"/>
      <c r="AD2128" s="127"/>
      <c r="AE2128" s="127"/>
      <c r="AF2128" s="9">
        <f t="shared" si="1"/>
        <v>2128</v>
      </c>
    </row>
    <row r="2129" ht="15.75" customHeight="1">
      <c r="A2129" s="116">
        <v>42622.0</v>
      </c>
      <c r="B2129" s="126" t="e">
        <v>#N/A</v>
      </c>
      <c r="C2129" s="127" t="e">
        <v>#N/A</v>
      </c>
      <c r="D2129" s="127">
        <v>3.827</v>
      </c>
      <c r="E2129" s="127" t="e">
        <v>#N/A</v>
      </c>
      <c r="F2129" s="127" t="e">
        <v>#N/A</v>
      </c>
      <c r="G2129" s="127">
        <v>4.857</v>
      </c>
      <c r="H2129" s="127" t="e">
        <v>#N/A</v>
      </c>
      <c r="I2129" s="127" t="e">
        <v>#N/A</v>
      </c>
      <c r="J2129" s="127">
        <v>5.074</v>
      </c>
      <c r="K2129" s="127" t="e">
        <v>#N/A</v>
      </c>
      <c r="L2129" s="127" t="e">
        <v>#N/A</v>
      </c>
      <c r="M2129" s="127">
        <v>5.333</v>
      </c>
      <c r="N2129" s="127" t="e">
        <v>#N/A</v>
      </c>
      <c r="O2129" s="127" t="e">
        <v>#N/A</v>
      </c>
      <c r="P2129" s="127">
        <v>5.592</v>
      </c>
      <c r="Q2129" s="127" t="e">
        <v>#N/A</v>
      </c>
      <c r="R2129" s="127" t="e">
        <v>#N/A</v>
      </c>
      <c r="S2129" s="127">
        <v>6.143</v>
      </c>
      <c r="T2129" s="127" t="e">
        <v>#N/A</v>
      </c>
      <c r="U2129" s="127" t="e">
        <v>#N/A</v>
      </c>
      <c r="V2129" s="127">
        <v>6.893</v>
      </c>
      <c r="W2129" s="127"/>
      <c r="X2129" s="127"/>
      <c r="Y2129" s="127"/>
      <c r="Z2129" s="127"/>
      <c r="AA2129" s="127"/>
      <c r="AB2129" s="127"/>
      <c r="AC2129" s="127"/>
      <c r="AD2129" s="127"/>
      <c r="AE2129" s="127"/>
      <c r="AF2129" s="9">
        <f t="shared" si="1"/>
        <v>2129</v>
      </c>
    </row>
    <row r="2130" ht="15.75" customHeight="1">
      <c r="A2130" s="116">
        <v>42621.0</v>
      </c>
      <c r="B2130" s="126" t="e">
        <v>#N/A</v>
      </c>
      <c r="C2130" s="127" t="e">
        <v>#N/A</v>
      </c>
      <c r="D2130" s="127">
        <v>3.838</v>
      </c>
      <c r="E2130" s="127" t="e">
        <v>#N/A</v>
      </c>
      <c r="F2130" s="127" t="e">
        <v>#N/A</v>
      </c>
      <c r="G2130" s="127">
        <v>4.866</v>
      </c>
      <c r="H2130" s="127" t="e">
        <v>#N/A</v>
      </c>
      <c r="I2130" s="127" t="e">
        <v>#N/A</v>
      </c>
      <c r="J2130" s="127">
        <v>5.109</v>
      </c>
      <c r="K2130" s="127" t="e">
        <v>#N/A</v>
      </c>
      <c r="L2130" s="127" t="e">
        <v>#N/A</v>
      </c>
      <c r="M2130" s="127">
        <v>5.3695</v>
      </c>
      <c r="N2130" s="127" t="e">
        <v>#N/A</v>
      </c>
      <c r="O2130" s="127" t="e">
        <v>#N/A</v>
      </c>
      <c r="P2130" s="127">
        <v>5.63</v>
      </c>
      <c r="Q2130" s="127" t="e">
        <v>#N/A</v>
      </c>
      <c r="R2130" s="127" t="e">
        <v>#N/A</v>
      </c>
      <c r="S2130" s="127">
        <v>6.197</v>
      </c>
      <c r="T2130" s="127" t="e">
        <v>#N/A</v>
      </c>
      <c r="U2130" s="127" t="e">
        <v>#N/A</v>
      </c>
      <c r="V2130" s="127">
        <v>6.911</v>
      </c>
      <c r="W2130" s="127"/>
      <c r="X2130" s="127"/>
      <c r="Y2130" s="127"/>
      <c r="Z2130" s="127"/>
      <c r="AA2130" s="127"/>
      <c r="AB2130" s="127"/>
      <c r="AC2130" s="127"/>
      <c r="AD2130" s="127"/>
      <c r="AE2130" s="127"/>
      <c r="AF2130" s="9">
        <f t="shared" si="1"/>
        <v>2130</v>
      </c>
    </row>
    <row r="2131" ht="15.75" customHeight="1">
      <c r="A2131" s="116">
        <v>42620.0</v>
      </c>
      <c r="B2131" s="126" t="e">
        <v>#N/A</v>
      </c>
      <c r="C2131" s="127" t="e">
        <v>#N/A</v>
      </c>
      <c r="D2131" s="127">
        <v>3.874</v>
      </c>
      <c r="E2131" s="127" t="e">
        <v>#N/A</v>
      </c>
      <c r="F2131" s="127" t="e">
        <v>#N/A</v>
      </c>
      <c r="G2131" s="127">
        <v>4.885</v>
      </c>
      <c r="H2131" s="127" t="e">
        <v>#N/A</v>
      </c>
      <c r="I2131" s="127" t="e">
        <v>#N/A</v>
      </c>
      <c r="J2131" s="127">
        <v>5.125</v>
      </c>
      <c r="K2131" s="127" t="e">
        <v>#N/A</v>
      </c>
      <c r="L2131" s="127" t="e">
        <v>#N/A</v>
      </c>
      <c r="M2131" s="127">
        <v>5.3885</v>
      </c>
      <c r="N2131" s="127" t="e">
        <v>#N/A</v>
      </c>
      <c r="O2131" s="127" t="e">
        <v>#N/A</v>
      </c>
      <c r="P2131" s="127">
        <v>5.652</v>
      </c>
      <c r="Q2131" s="127" t="e">
        <v>#N/A</v>
      </c>
      <c r="R2131" s="127" t="e">
        <v>#N/A</v>
      </c>
      <c r="S2131" s="127">
        <v>6.235</v>
      </c>
      <c r="T2131" s="127" t="e">
        <v>#N/A</v>
      </c>
      <c r="U2131" s="127" t="e">
        <v>#N/A</v>
      </c>
      <c r="V2131" s="127">
        <v>6.906</v>
      </c>
      <c r="W2131" s="127"/>
      <c r="X2131" s="127"/>
      <c r="Y2131" s="127"/>
      <c r="Z2131" s="127"/>
      <c r="AA2131" s="127"/>
      <c r="AB2131" s="127"/>
      <c r="AC2131" s="127"/>
      <c r="AD2131" s="127"/>
      <c r="AE2131" s="127"/>
      <c r="AF2131" s="9">
        <f t="shared" si="1"/>
        <v>2131</v>
      </c>
    </row>
    <row r="2132" ht="15.75" customHeight="1">
      <c r="A2132" s="116">
        <v>42619.0</v>
      </c>
      <c r="B2132" s="126" t="e">
        <v>#N/A</v>
      </c>
      <c r="C2132" s="127" t="e">
        <v>#N/A</v>
      </c>
      <c r="D2132" s="127">
        <v>3.884</v>
      </c>
      <c r="E2132" s="127" t="e">
        <v>#N/A</v>
      </c>
      <c r="F2132" s="127" t="e">
        <v>#N/A</v>
      </c>
      <c r="G2132" s="127">
        <v>4.886</v>
      </c>
      <c r="H2132" s="127" t="e">
        <v>#N/A</v>
      </c>
      <c r="I2132" s="127" t="e">
        <v>#N/A</v>
      </c>
      <c r="J2132" s="127">
        <v>5.12</v>
      </c>
      <c r="K2132" s="127" t="e">
        <v>#N/A</v>
      </c>
      <c r="L2132" s="127" t="e">
        <v>#N/A</v>
      </c>
      <c r="M2132" s="127">
        <v>5.375</v>
      </c>
      <c r="N2132" s="127" t="e">
        <v>#N/A</v>
      </c>
      <c r="O2132" s="127" t="e">
        <v>#N/A</v>
      </c>
      <c r="P2132" s="127">
        <v>5.63</v>
      </c>
      <c r="Q2132" s="127" t="e">
        <v>#N/A</v>
      </c>
      <c r="R2132" s="127" t="e">
        <v>#N/A</v>
      </c>
      <c r="S2132" s="127">
        <v>6.285</v>
      </c>
      <c r="T2132" s="127" t="e">
        <v>#N/A</v>
      </c>
      <c r="U2132" s="127" t="e">
        <v>#N/A</v>
      </c>
      <c r="V2132" s="127">
        <v>6.906</v>
      </c>
      <c r="W2132" s="127"/>
      <c r="X2132" s="127"/>
      <c r="Y2132" s="127"/>
      <c r="Z2132" s="127"/>
      <c r="AA2132" s="127"/>
      <c r="AB2132" s="127"/>
      <c r="AC2132" s="127"/>
      <c r="AD2132" s="127"/>
      <c r="AE2132" s="127"/>
      <c r="AF2132" s="9">
        <f t="shared" si="1"/>
        <v>2132</v>
      </c>
    </row>
    <row r="2133" ht="15.75" customHeight="1">
      <c r="A2133" s="116">
        <v>42618.0</v>
      </c>
      <c r="B2133" s="126" t="e">
        <v>#N/A</v>
      </c>
      <c r="C2133" s="127" t="e">
        <v>#N/A</v>
      </c>
      <c r="D2133" s="127">
        <v>3.935</v>
      </c>
      <c r="E2133" s="127" t="e">
        <v>#N/A</v>
      </c>
      <c r="F2133" s="127" t="e">
        <v>#N/A</v>
      </c>
      <c r="G2133" s="127">
        <v>4.889</v>
      </c>
      <c r="H2133" s="127" t="e">
        <v>#N/A</v>
      </c>
      <c r="I2133" s="127" t="e">
        <v>#N/A</v>
      </c>
      <c r="J2133" s="127">
        <v>5.141</v>
      </c>
      <c r="K2133" s="127" t="e">
        <v>#N/A</v>
      </c>
      <c r="L2133" s="127" t="e">
        <v>#N/A</v>
      </c>
      <c r="M2133" s="127">
        <v>5.394</v>
      </c>
      <c r="N2133" s="127" t="e">
        <v>#N/A</v>
      </c>
      <c r="O2133" s="127" t="e">
        <v>#N/A</v>
      </c>
      <c r="P2133" s="127">
        <v>5.647</v>
      </c>
      <c r="Q2133" s="127" t="e">
        <v>#N/A</v>
      </c>
      <c r="R2133" s="127" t="e">
        <v>#N/A</v>
      </c>
      <c r="S2133" s="127">
        <v>6.298</v>
      </c>
      <c r="T2133" s="127" t="e">
        <v>#N/A</v>
      </c>
      <c r="U2133" s="127" t="e">
        <v>#N/A</v>
      </c>
      <c r="V2133" s="127">
        <v>6.907</v>
      </c>
      <c r="W2133" s="127"/>
      <c r="X2133" s="127"/>
      <c r="Y2133" s="127"/>
      <c r="Z2133" s="127"/>
      <c r="AA2133" s="127"/>
      <c r="AB2133" s="127"/>
      <c r="AC2133" s="127"/>
      <c r="AD2133" s="127"/>
      <c r="AE2133" s="127"/>
      <c r="AF2133" s="9">
        <f t="shared" si="1"/>
        <v>2133</v>
      </c>
    </row>
    <row r="2134" ht="15.75" customHeight="1">
      <c r="A2134" s="116">
        <v>42614.0</v>
      </c>
      <c r="B2134" s="126" t="e">
        <v>#N/A</v>
      </c>
      <c r="C2134" s="127" t="e">
        <v>#N/A</v>
      </c>
      <c r="D2134" s="127">
        <v>3.935</v>
      </c>
      <c r="E2134" s="127" t="e">
        <v>#N/A</v>
      </c>
      <c r="F2134" s="127" t="e">
        <v>#N/A</v>
      </c>
      <c r="G2134" s="127">
        <v>4.902</v>
      </c>
      <c r="H2134" s="127" t="e">
        <v>#N/A</v>
      </c>
      <c r="I2134" s="127" t="e">
        <v>#N/A</v>
      </c>
      <c r="J2134" s="127">
        <v>5.175</v>
      </c>
      <c r="K2134" s="127" t="e">
        <v>#N/A</v>
      </c>
      <c r="L2134" s="127" t="e">
        <v>#N/A</v>
      </c>
      <c r="M2134" s="127">
        <v>5.4405</v>
      </c>
      <c r="N2134" s="127" t="e">
        <v>#N/A</v>
      </c>
      <c r="O2134" s="127" t="e">
        <v>#N/A</v>
      </c>
      <c r="P2134" s="127">
        <v>5.706</v>
      </c>
      <c r="Q2134" s="127" t="e">
        <v>#N/A</v>
      </c>
      <c r="R2134" s="127" t="e">
        <v>#N/A</v>
      </c>
      <c r="S2134" s="127">
        <v>6.348</v>
      </c>
      <c r="T2134" s="127" t="e">
        <v>#N/A</v>
      </c>
      <c r="U2134" s="127" t="e">
        <v>#N/A</v>
      </c>
      <c r="V2134" s="127">
        <v>6.931</v>
      </c>
      <c r="W2134" s="127"/>
      <c r="X2134" s="127"/>
      <c r="Y2134" s="127"/>
      <c r="Z2134" s="127"/>
      <c r="AA2134" s="127"/>
      <c r="AB2134" s="127"/>
      <c r="AC2134" s="127"/>
      <c r="AD2134" s="127"/>
      <c r="AE2134" s="127"/>
      <c r="AF2134" s="9">
        <f t="shared" si="1"/>
        <v>2134</v>
      </c>
    </row>
    <row r="2135" ht="15.75" customHeight="1">
      <c r="A2135" s="116">
        <v>42613.0</v>
      </c>
      <c r="B2135" s="126" t="e">
        <v>#N/A</v>
      </c>
      <c r="C2135" s="127" t="e">
        <v>#N/A</v>
      </c>
      <c r="D2135" s="127">
        <v>3.933</v>
      </c>
      <c r="E2135" s="127" t="e">
        <v>#N/A</v>
      </c>
      <c r="F2135" s="127" t="e">
        <v>#N/A</v>
      </c>
      <c r="G2135" s="127">
        <v>4.917</v>
      </c>
      <c r="H2135" s="127" t="e">
        <v>#N/A</v>
      </c>
      <c r="I2135" s="127" t="e">
        <v>#N/A</v>
      </c>
      <c r="J2135" s="127">
        <v>5.192</v>
      </c>
      <c r="K2135" s="127" t="e">
        <v>#N/A</v>
      </c>
      <c r="L2135" s="127" t="e">
        <v>#N/A</v>
      </c>
      <c r="M2135" s="127">
        <v>5.4815</v>
      </c>
      <c r="N2135" s="127" t="e">
        <v>#N/A</v>
      </c>
      <c r="O2135" s="127" t="e">
        <v>#N/A</v>
      </c>
      <c r="P2135" s="127">
        <v>5.771</v>
      </c>
      <c r="Q2135" s="127" t="e">
        <v>#N/A</v>
      </c>
      <c r="R2135" s="127" t="e">
        <v>#N/A</v>
      </c>
      <c r="S2135" s="127">
        <v>6.35</v>
      </c>
      <c r="T2135" s="127" t="e">
        <v>#N/A</v>
      </c>
      <c r="U2135" s="127" t="e">
        <v>#N/A</v>
      </c>
      <c r="V2135" s="127">
        <v>6.931</v>
      </c>
      <c r="W2135" s="127"/>
      <c r="X2135" s="127"/>
      <c r="Y2135" s="127"/>
      <c r="Z2135" s="127"/>
      <c r="AA2135" s="127"/>
      <c r="AB2135" s="127"/>
      <c r="AC2135" s="127"/>
      <c r="AD2135" s="127"/>
      <c r="AE2135" s="127"/>
      <c r="AF2135" s="9">
        <f t="shared" si="1"/>
        <v>2135</v>
      </c>
    </row>
    <row r="2136" ht="15.75" customHeight="1">
      <c r="A2136" s="116">
        <v>42612.0</v>
      </c>
      <c r="B2136" s="126" t="e">
        <v>#N/A</v>
      </c>
      <c r="C2136" s="127" t="e">
        <v>#N/A</v>
      </c>
      <c r="D2136" s="127">
        <v>3.933</v>
      </c>
      <c r="E2136" s="127" t="e">
        <v>#N/A</v>
      </c>
      <c r="F2136" s="127" t="e">
        <v>#N/A</v>
      </c>
      <c r="G2136" s="127">
        <v>4.927</v>
      </c>
      <c r="H2136" s="127" t="e">
        <v>#N/A</v>
      </c>
      <c r="I2136" s="127" t="e">
        <v>#N/A</v>
      </c>
      <c r="J2136" s="127">
        <v>5.197</v>
      </c>
      <c r="K2136" s="127" t="e">
        <v>#N/A</v>
      </c>
      <c r="L2136" s="127" t="e">
        <v>#N/A</v>
      </c>
      <c r="M2136" s="127">
        <v>5.495</v>
      </c>
      <c r="N2136" s="127" t="e">
        <v>#N/A</v>
      </c>
      <c r="O2136" s="127" t="e">
        <v>#N/A</v>
      </c>
      <c r="P2136" s="127">
        <v>5.793</v>
      </c>
      <c r="Q2136" s="127" t="e">
        <v>#N/A</v>
      </c>
      <c r="R2136" s="127" t="e">
        <v>#N/A</v>
      </c>
      <c r="S2136" s="127">
        <v>6.352</v>
      </c>
      <c r="T2136" s="127" t="e">
        <v>#N/A</v>
      </c>
      <c r="U2136" s="127" t="e">
        <v>#N/A</v>
      </c>
      <c r="V2136" s="127">
        <v>6.931</v>
      </c>
      <c r="W2136" s="127"/>
      <c r="X2136" s="127"/>
      <c r="Y2136" s="127"/>
      <c r="Z2136" s="127"/>
      <c r="AA2136" s="127"/>
      <c r="AB2136" s="127"/>
      <c r="AC2136" s="127"/>
      <c r="AD2136" s="127"/>
      <c r="AE2136" s="127"/>
      <c r="AF2136" s="9">
        <f t="shared" si="1"/>
        <v>2136</v>
      </c>
    </row>
    <row r="2137" ht="15.75" customHeight="1">
      <c r="A2137" s="116">
        <v>42611.0</v>
      </c>
      <c r="B2137" s="126" t="e">
        <v>#N/A</v>
      </c>
      <c r="C2137" s="127" t="e">
        <v>#N/A</v>
      </c>
      <c r="D2137" s="127">
        <v>3.937</v>
      </c>
      <c r="E2137" s="127" t="e">
        <v>#N/A</v>
      </c>
      <c r="F2137" s="127" t="e">
        <v>#N/A</v>
      </c>
      <c r="G2137" s="127">
        <v>4.927</v>
      </c>
      <c r="H2137" s="127" t="e">
        <v>#N/A</v>
      </c>
      <c r="I2137" s="127" t="e">
        <v>#N/A</v>
      </c>
      <c r="J2137" s="127">
        <v>5.2</v>
      </c>
      <c r="K2137" s="127" t="e">
        <v>#N/A</v>
      </c>
      <c r="L2137" s="127" t="e">
        <v>#N/A</v>
      </c>
      <c r="M2137" s="127">
        <v>5.5015</v>
      </c>
      <c r="N2137" s="127" t="e">
        <v>#N/A</v>
      </c>
      <c r="O2137" s="127" t="e">
        <v>#N/A</v>
      </c>
      <c r="P2137" s="127">
        <v>5.803</v>
      </c>
      <c r="Q2137" s="127" t="e">
        <v>#N/A</v>
      </c>
      <c r="R2137" s="127" t="e">
        <v>#N/A</v>
      </c>
      <c r="S2137" s="127">
        <v>6.35</v>
      </c>
      <c r="T2137" s="127" t="e">
        <v>#N/A</v>
      </c>
      <c r="U2137" s="127" t="e">
        <v>#N/A</v>
      </c>
      <c r="V2137" s="127">
        <v>6.931</v>
      </c>
      <c r="W2137" s="127"/>
      <c r="X2137" s="127"/>
      <c r="Y2137" s="127"/>
      <c r="Z2137" s="127"/>
      <c r="AA2137" s="127"/>
      <c r="AB2137" s="127"/>
      <c r="AC2137" s="127"/>
      <c r="AD2137" s="127"/>
      <c r="AE2137" s="127"/>
      <c r="AF2137" s="9">
        <f t="shared" si="1"/>
        <v>2137</v>
      </c>
    </row>
    <row r="2138" ht="15.75" customHeight="1">
      <c r="A2138" s="116">
        <v>42608.0</v>
      </c>
      <c r="B2138" s="126" t="e">
        <v>#N/A</v>
      </c>
      <c r="C2138" s="127" t="e">
        <v>#N/A</v>
      </c>
      <c r="D2138" s="127">
        <v>3.892</v>
      </c>
      <c r="E2138" s="127" t="e">
        <v>#N/A</v>
      </c>
      <c r="F2138" s="127" t="e">
        <v>#N/A</v>
      </c>
      <c r="G2138" s="127">
        <v>4.881</v>
      </c>
      <c r="H2138" s="127" t="e">
        <v>#N/A</v>
      </c>
      <c r="I2138" s="127" t="e">
        <v>#N/A</v>
      </c>
      <c r="J2138" s="127">
        <v>5.179</v>
      </c>
      <c r="K2138" s="127" t="e">
        <v>#N/A</v>
      </c>
      <c r="L2138" s="127" t="e">
        <v>#N/A</v>
      </c>
      <c r="M2138" s="127">
        <v>5.4645</v>
      </c>
      <c r="N2138" s="127" t="e">
        <v>#N/A</v>
      </c>
      <c r="O2138" s="127" t="e">
        <v>#N/A</v>
      </c>
      <c r="P2138" s="127">
        <v>5.75</v>
      </c>
      <c r="Q2138" s="127" t="e">
        <v>#N/A</v>
      </c>
      <c r="R2138" s="127" t="e">
        <v>#N/A</v>
      </c>
      <c r="S2138" s="127">
        <v>6.355</v>
      </c>
      <c r="T2138" s="127" t="e">
        <v>#N/A</v>
      </c>
      <c r="U2138" s="127" t="e">
        <v>#N/A</v>
      </c>
      <c r="V2138" s="127">
        <v>6.928</v>
      </c>
      <c r="W2138" s="127"/>
      <c r="X2138" s="127"/>
      <c r="Y2138" s="127"/>
      <c r="Z2138" s="127"/>
      <c r="AA2138" s="127"/>
      <c r="AB2138" s="127"/>
      <c r="AC2138" s="127"/>
      <c r="AD2138" s="127"/>
      <c r="AE2138" s="127"/>
      <c r="AF2138" s="9">
        <f t="shared" si="1"/>
        <v>2138</v>
      </c>
    </row>
    <row r="2139" ht="15.75" customHeight="1">
      <c r="A2139" s="116">
        <v>42607.0</v>
      </c>
      <c r="B2139" s="126" t="e">
        <v>#N/A</v>
      </c>
      <c r="C2139" s="127" t="e">
        <v>#N/A</v>
      </c>
      <c r="D2139" s="127">
        <v>3.889</v>
      </c>
      <c r="E2139" s="127" t="e">
        <v>#N/A</v>
      </c>
      <c r="F2139" s="127" t="e">
        <v>#N/A</v>
      </c>
      <c r="G2139" s="127">
        <v>4.852</v>
      </c>
      <c r="H2139" s="127" t="e">
        <v>#N/A</v>
      </c>
      <c r="I2139" s="127" t="e">
        <v>#N/A</v>
      </c>
      <c r="J2139" s="127">
        <v>5.16</v>
      </c>
      <c r="K2139" s="127" t="e">
        <v>#N/A</v>
      </c>
      <c r="L2139" s="127" t="e">
        <v>#N/A</v>
      </c>
      <c r="M2139" s="127">
        <v>5.4515</v>
      </c>
      <c r="N2139" s="127" t="e">
        <v>#N/A</v>
      </c>
      <c r="O2139" s="127" t="e">
        <v>#N/A</v>
      </c>
      <c r="P2139" s="127">
        <v>5.743</v>
      </c>
      <c r="Q2139" s="127" t="e">
        <v>#N/A</v>
      </c>
      <c r="R2139" s="127" t="e">
        <v>#N/A</v>
      </c>
      <c r="S2139" s="127">
        <v>6.357</v>
      </c>
      <c r="T2139" s="127" t="e">
        <v>#N/A</v>
      </c>
      <c r="U2139" s="127" t="e">
        <v>#N/A</v>
      </c>
      <c r="V2139" s="127">
        <v>6.925</v>
      </c>
      <c r="W2139" s="127"/>
      <c r="X2139" s="127"/>
      <c r="Y2139" s="127"/>
      <c r="Z2139" s="127"/>
      <c r="AA2139" s="127"/>
      <c r="AB2139" s="127"/>
      <c r="AC2139" s="127"/>
      <c r="AD2139" s="127"/>
      <c r="AE2139" s="127"/>
      <c r="AF2139" s="9">
        <f t="shared" si="1"/>
        <v>2139</v>
      </c>
    </row>
    <row r="2140" ht="15.75" customHeight="1">
      <c r="A2140" s="116">
        <v>42606.0</v>
      </c>
      <c r="B2140" s="126" t="e">
        <v>#N/A</v>
      </c>
      <c r="C2140" s="127" t="e">
        <v>#N/A</v>
      </c>
      <c r="D2140" s="127">
        <v>3.93</v>
      </c>
      <c r="E2140" s="127" t="e">
        <v>#N/A</v>
      </c>
      <c r="F2140" s="127" t="e">
        <v>#N/A</v>
      </c>
      <c r="G2140" s="127">
        <v>4.942</v>
      </c>
      <c r="H2140" s="127" t="e">
        <v>#N/A</v>
      </c>
      <c r="I2140" s="127" t="e">
        <v>#N/A</v>
      </c>
      <c r="J2140" s="127">
        <v>5.246</v>
      </c>
      <c r="K2140" s="127" t="e">
        <v>#N/A</v>
      </c>
      <c r="L2140" s="127" t="e">
        <v>#N/A</v>
      </c>
      <c r="M2140" s="127">
        <v>5.554</v>
      </c>
      <c r="N2140" s="127" t="e">
        <v>#N/A</v>
      </c>
      <c r="O2140" s="127" t="e">
        <v>#N/A</v>
      </c>
      <c r="P2140" s="127">
        <v>5.862</v>
      </c>
      <c r="Q2140" s="127" t="e">
        <v>#N/A</v>
      </c>
      <c r="R2140" s="127" t="e">
        <v>#N/A</v>
      </c>
      <c r="S2140" s="127">
        <v>6.433</v>
      </c>
      <c r="T2140" s="127" t="e">
        <v>#N/A</v>
      </c>
      <c r="U2140" s="127" t="e">
        <v>#N/A</v>
      </c>
      <c r="V2140" s="127">
        <v>6.936</v>
      </c>
      <c r="W2140" s="127"/>
      <c r="X2140" s="127"/>
      <c r="Y2140" s="127"/>
      <c r="Z2140" s="127"/>
      <c r="AA2140" s="127"/>
      <c r="AB2140" s="127"/>
      <c r="AC2140" s="127"/>
      <c r="AD2140" s="127"/>
      <c r="AE2140" s="127"/>
      <c r="AF2140" s="9">
        <f t="shared" si="1"/>
        <v>2140</v>
      </c>
    </row>
    <row r="2141" ht="15.75" customHeight="1">
      <c r="A2141" s="116">
        <v>42605.0</v>
      </c>
      <c r="B2141" s="126" t="e">
        <v>#N/A</v>
      </c>
      <c r="C2141" s="127" t="e">
        <v>#N/A</v>
      </c>
      <c r="D2141" s="127">
        <v>3.985</v>
      </c>
      <c r="E2141" s="127" t="e">
        <v>#N/A</v>
      </c>
      <c r="F2141" s="127" t="e">
        <v>#N/A</v>
      </c>
      <c r="G2141" s="127">
        <v>4.957</v>
      </c>
      <c r="H2141" s="127" t="e">
        <v>#N/A</v>
      </c>
      <c r="I2141" s="127" t="e">
        <v>#N/A</v>
      </c>
      <c r="J2141" s="127">
        <v>5.261</v>
      </c>
      <c r="K2141" s="127" t="e">
        <v>#N/A</v>
      </c>
      <c r="L2141" s="127" t="e">
        <v>#N/A</v>
      </c>
      <c r="M2141" s="127">
        <v>5.5815</v>
      </c>
      <c r="N2141" s="127" t="e">
        <v>#N/A</v>
      </c>
      <c r="O2141" s="127" t="e">
        <v>#N/A</v>
      </c>
      <c r="P2141" s="127">
        <v>5.902</v>
      </c>
      <c r="Q2141" s="127" t="e">
        <v>#N/A</v>
      </c>
      <c r="R2141" s="127" t="e">
        <v>#N/A</v>
      </c>
      <c r="S2141" s="127">
        <v>6.491</v>
      </c>
      <c r="T2141" s="127" t="e">
        <v>#N/A</v>
      </c>
      <c r="U2141" s="127" t="e">
        <v>#N/A</v>
      </c>
      <c r="V2141" s="127">
        <v>6.936</v>
      </c>
      <c r="W2141" s="127"/>
      <c r="X2141" s="127"/>
      <c r="Y2141" s="127"/>
      <c r="Z2141" s="127"/>
      <c r="AA2141" s="127"/>
      <c r="AB2141" s="127"/>
      <c r="AC2141" s="127"/>
      <c r="AD2141" s="127"/>
      <c r="AE2141" s="127"/>
      <c r="AF2141" s="9">
        <f t="shared" si="1"/>
        <v>2141</v>
      </c>
    </row>
    <row r="2142" ht="15.75" customHeight="1">
      <c r="A2142" s="116">
        <v>42604.0</v>
      </c>
      <c r="B2142" s="126" t="e">
        <v>#N/A</v>
      </c>
      <c r="C2142" s="127" t="e">
        <v>#N/A</v>
      </c>
      <c r="D2142" s="127">
        <v>4.051</v>
      </c>
      <c r="E2142" s="127" t="e">
        <v>#N/A</v>
      </c>
      <c r="F2142" s="127" t="e">
        <v>#N/A</v>
      </c>
      <c r="G2142" s="127">
        <v>4.976</v>
      </c>
      <c r="H2142" s="127" t="e">
        <v>#N/A</v>
      </c>
      <c r="I2142" s="127" t="e">
        <v>#N/A</v>
      </c>
      <c r="J2142" s="127">
        <v>5.277</v>
      </c>
      <c r="K2142" s="127" t="e">
        <v>#N/A</v>
      </c>
      <c r="L2142" s="127" t="e">
        <v>#N/A</v>
      </c>
      <c r="M2142" s="127">
        <v>5.6025</v>
      </c>
      <c r="N2142" s="127" t="e">
        <v>#N/A</v>
      </c>
      <c r="O2142" s="127" t="e">
        <v>#N/A</v>
      </c>
      <c r="P2142" s="127">
        <v>5.928</v>
      </c>
      <c r="Q2142" s="127" t="e">
        <v>#N/A</v>
      </c>
      <c r="R2142" s="127" t="e">
        <v>#N/A</v>
      </c>
      <c r="S2142" s="127">
        <v>6.498</v>
      </c>
      <c r="T2142" s="127" t="e">
        <v>#N/A</v>
      </c>
      <c r="U2142" s="127" t="e">
        <v>#N/A</v>
      </c>
      <c r="V2142" s="127">
        <v>6.937</v>
      </c>
      <c r="W2142" s="127"/>
      <c r="X2142" s="127"/>
      <c r="Y2142" s="127"/>
      <c r="Z2142" s="127"/>
      <c r="AA2142" s="127"/>
      <c r="AB2142" s="127"/>
      <c r="AC2142" s="127"/>
      <c r="AD2142" s="127"/>
      <c r="AE2142" s="127"/>
      <c r="AF2142" s="9">
        <f t="shared" si="1"/>
        <v>2142</v>
      </c>
    </row>
    <row r="2143" ht="15.75" customHeight="1">
      <c r="A2143" s="116">
        <v>42601.0</v>
      </c>
      <c r="B2143" s="126" t="e">
        <v>#N/A</v>
      </c>
      <c r="C2143" s="127" t="e">
        <v>#N/A</v>
      </c>
      <c r="D2143" s="127">
        <v>4.13</v>
      </c>
      <c r="E2143" s="127" t="e">
        <v>#N/A</v>
      </c>
      <c r="F2143" s="127" t="e">
        <v>#N/A</v>
      </c>
      <c r="G2143" s="127">
        <v>4.877</v>
      </c>
      <c r="H2143" s="127" t="e">
        <v>#N/A</v>
      </c>
      <c r="I2143" s="127" t="e">
        <v>#N/A</v>
      </c>
      <c r="J2143" s="127">
        <v>5.28</v>
      </c>
      <c r="K2143" s="127" t="e">
        <v>#N/A</v>
      </c>
      <c r="L2143" s="127" t="e">
        <v>#N/A</v>
      </c>
      <c r="M2143" s="127">
        <v>5.6035</v>
      </c>
      <c r="N2143" s="127" t="e">
        <v>#N/A</v>
      </c>
      <c r="O2143" s="127" t="e">
        <v>#N/A</v>
      </c>
      <c r="P2143" s="127">
        <v>5.927</v>
      </c>
      <c r="Q2143" s="127" t="e">
        <v>#N/A</v>
      </c>
      <c r="R2143" s="127" t="e">
        <v>#N/A</v>
      </c>
      <c r="S2143" s="127">
        <v>6.513</v>
      </c>
      <c r="T2143" s="127" t="e">
        <v>#N/A</v>
      </c>
      <c r="U2143" s="127" t="e">
        <v>#N/A</v>
      </c>
      <c r="V2143" s="127">
        <v>6.947</v>
      </c>
      <c r="W2143" s="127"/>
      <c r="X2143" s="127"/>
      <c r="Y2143" s="127"/>
      <c r="Z2143" s="127"/>
      <c r="AA2143" s="127"/>
      <c r="AB2143" s="127"/>
      <c r="AC2143" s="127"/>
      <c r="AD2143" s="127"/>
      <c r="AE2143" s="127"/>
      <c r="AF2143" s="9">
        <f t="shared" si="1"/>
        <v>2143</v>
      </c>
    </row>
    <row r="2144" ht="15.75" customHeight="1">
      <c r="A2144" s="116">
        <v>42600.0</v>
      </c>
      <c r="B2144" s="126" t="e">
        <v>#N/A</v>
      </c>
      <c r="C2144" s="127" t="e">
        <v>#N/A</v>
      </c>
      <c r="D2144" s="127">
        <v>4.13</v>
      </c>
      <c r="E2144" s="127" t="e">
        <v>#N/A</v>
      </c>
      <c r="F2144" s="127" t="e">
        <v>#N/A</v>
      </c>
      <c r="G2144" s="127">
        <v>4.644</v>
      </c>
      <c r="H2144" s="127" t="e">
        <v>#N/A</v>
      </c>
      <c r="I2144" s="127" t="e">
        <v>#N/A</v>
      </c>
      <c r="J2144" s="127">
        <v>5.269</v>
      </c>
      <c r="K2144" s="127" t="e">
        <v>#N/A</v>
      </c>
      <c r="L2144" s="127" t="e">
        <v>#N/A</v>
      </c>
      <c r="M2144" s="127">
        <v>5.5885</v>
      </c>
      <c r="N2144" s="127" t="e">
        <v>#N/A</v>
      </c>
      <c r="O2144" s="127" t="e">
        <v>#N/A</v>
      </c>
      <c r="P2144" s="127">
        <v>5.908</v>
      </c>
      <c r="Q2144" s="127" t="e">
        <v>#N/A</v>
      </c>
      <c r="R2144" s="127" t="e">
        <v>#N/A</v>
      </c>
      <c r="S2144" s="127">
        <v>6.511</v>
      </c>
      <c r="T2144" s="127" t="e">
        <v>#N/A</v>
      </c>
      <c r="U2144" s="127" t="e">
        <v>#N/A</v>
      </c>
      <c r="V2144" s="127">
        <v>6.949</v>
      </c>
      <c r="W2144" s="127"/>
      <c r="X2144" s="127"/>
      <c r="Y2144" s="127"/>
      <c r="Z2144" s="127"/>
      <c r="AA2144" s="127"/>
      <c r="AB2144" s="127"/>
      <c r="AC2144" s="127"/>
      <c r="AD2144" s="127"/>
      <c r="AE2144" s="127"/>
      <c r="AF2144" s="9">
        <f t="shared" si="1"/>
        <v>2144</v>
      </c>
    </row>
    <row r="2145" ht="15.75" customHeight="1">
      <c r="A2145" s="116">
        <v>42599.0</v>
      </c>
      <c r="B2145" s="126" t="e">
        <v>#N/A</v>
      </c>
      <c r="C2145" s="127" t="e">
        <v>#N/A</v>
      </c>
      <c r="D2145" s="127">
        <v>4.147</v>
      </c>
      <c r="E2145" s="127" t="e">
        <v>#N/A</v>
      </c>
      <c r="F2145" s="127" t="e">
        <v>#N/A</v>
      </c>
      <c r="G2145" s="127">
        <v>4.617</v>
      </c>
      <c r="H2145" s="127" t="e">
        <v>#N/A</v>
      </c>
      <c r="I2145" s="127" t="e">
        <v>#N/A</v>
      </c>
      <c r="J2145" s="127">
        <v>5.277</v>
      </c>
      <c r="K2145" s="127" t="e">
        <v>#N/A</v>
      </c>
      <c r="L2145" s="127" t="e">
        <v>#N/A</v>
      </c>
      <c r="M2145" s="127">
        <v>5.6005</v>
      </c>
      <c r="N2145" s="127" t="e">
        <v>#N/A</v>
      </c>
      <c r="O2145" s="127" t="e">
        <v>#N/A</v>
      </c>
      <c r="P2145" s="127">
        <v>5.924</v>
      </c>
      <c r="Q2145" s="127" t="e">
        <v>#N/A</v>
      </c>
      <c r="R2145" s="127" t="e">
        <v>#N/A</v>
      </c>
      <c r="S2145" s="127">
        <v>6.549</v>
      </c>
      <c r="T2145" s="127" t="e">
        <v>#N/A</v>
      </c>
      <c r="U2145" s="127" t="e">
        <v>#N/A</v>
      </c>
      <c r="V2145" s="127">
        <v>6.952</v>
      </c>
      <c r="W2145" s="127"/>
      <c r="X2145" s="127"/>
      <c r="Y2145" s="127"/>
      <c r="Z2145" s="127"/>
      <c r="AA2145" s="127"/>
      <c r="AB2145" s="127"/>
      <c r="AC2145" s="127"/>
      <c r="AD2145" s="127"/>
      <c r="AE2145" s="127"/>
      <c r="AF2145" s="9">
        <f t="shared" si="1"/>
        <v>2145</v>
      </c>
    </row>
    <row r="2146" ht="15.75" customHeight="1">
      <c r="A2146" s="116">
        <v>42598.0</v>
      </c>
      <c r="B2146" s="126" t="e">
        <v>#N/A</v>
      </c>
      <c r="C2146" s="127" t="e">
        <v>#N/A</v>
      </c>
      <c r="D2146" s="127">
        <v>4.174</v>
      </c>
      <c r="E2146" s="127" t="e">
        <v>#N/A</v>
      </c>
      <c r="F2146" s="127" t="e">
        <v>#N/A</v>
      </c>
      <c r="G2146" s="127">
        <v>4.605</v>
      </c>
      <c r="H2146" s="127" t="e">
        <v>#N/A</v>
      </c>
      <c r="I2146" s="127" t="e">
        <v>#N/A</v>
      </c>
      <c r="J2146" s="127">
        <v>5.274</v>
      </c>
      <c r="K2146" s="127" t="e">
        <v>#N/A</v>
      </c>
      <c r="L2146" s="127" t="e">
        <v>#N/A</v>
      </c>
      <c r="M2146" s="127">
        <v>5.591</v>
      </c>
      <c r="N2146" s="127" t="e">
        <v>#N/A</v>
      </c>
      <c r="O2146" s="127" t="e">
        <v>#N/A</v>
      </c>
      <c r="P2146" s="127">
        <v>5.908</v>
      </c>
      <c r="Q2146" s="127" t="e">
        <v>#N/A</v>
      </c>
      <c r="R2146" s="127" t="e">
        <v>#N/A</v>
      </c>
      <c r="S2146" s="127">
        <v>6.558</v>
      </c>
      <c r="T2146" s="127" t="e">
        <v>#N/A</v>
      </c>
      <c r="U2146" s="127" t="e">
        <v>#N/A</v>
      </c>
      <c r="V2146" s="127">
        <v>6.952</v>
      </c>
      <c r="W2146" s="127"/>
      <c r="X2146" s="127"/>
      <c r="Y2146" s="127"/>
      <c r="Z2146" s="127"/>
      <c r="AA2146" s="127"/>
      <c r="AB2146" s="127"/>
      <c r="AC2146" s="127"/>
      <c r="AD2146" s="127"/>
      <c r="AE2146" s="127"/>
      <c r="AF2146" s="9">
        <f t="shared" si="1"/>
        <v>2146</v>
      </c>
    </row>
    <row r="2147" ht="15.75" customHeight="1">
      <c r="A2147" s="116">
        <v>42597.0</v>
      </c>
      <c r="B2147" s="126" t="e">
        <v>#N/A</v>
      </c>
      <c r="C2147" s="127" t="e">
        <v>#N/A</v>
      </c>
      <c r="D2147" s="127">
        <v>4.199</v>
      </c>
      <c r="E2147" s="127" t="e">
        <v>#N/A</v>
      </c>
      <c r="F2147" s="127" t="e">
        <v>#N/A</v>
      </c>
      <c r="G2147" s="127">
        <v>4.625</v>
      </c>
      <c r="H2147" s="127" t="e">
        <v>#N/A</v>
      </c>
      <c r="I2147" s="127" t="e">
        <v>#N/A</v>
      </c>
      <c r="J2147" s="127">
        <v>5.289</v>
      </c>
      <c r="K2147" s="127" t="e">
        <v>#N/A</v>
      </c>
      <c r="L2147" s="127" t="e">
        <v>#N/A</v>
      </c>
      <c r="M2147" s="127">
        <v>5.6265</v>
      </c>
      <c r="N2147" s="127" t="e">
        <v>#N/A</v>
      </c>
      <c r="O2147" s="127" t="e">
        <v>#N/A</v>
      </c>
      <c r="P2147" s="127">
        <v>5.964</v>
      </c>
      <c r="Q2147" s="127" t="e">
        <v>#N/A</v>
      </c>
      <c r="R2147" s="127" t="e">
        <v>#N/A</v>
      </c>
      <c r="S2147" s="127">
        <v>6.589</v>
      </c>
      <c r="T2147" s="127" t="e">
        <v>#N/A</v>
      </c>
      <c r="U2147" s="127" t="e">
        <v>#N/A</v>
      </c>
      <c r="V2147" s="127">
        <v>6.952</v>
      </c>
      <c r="W2147" s="127"/>
      <c r="X2147" s="127"/>
      <c r="Y2147" s="127"/>
      <c r="Z2147" s="127"/>
      <c r="AA2147" s="127"/>
      <c r="AB2147" s="127"/>
      <c r="AC2147" s="127"/>
      <c r="AD2147" s="127"/>
      <c r="AE2147" s="127"/>
      <c r="AF2147" s="9">
        <f t="shared" si="1"/>
        <v>2147</v>
      </c>
    </row>
    <row r="2148" ht="15.75" customHeight="1">
      <c r="A2148" s="116">
        <v>42594.0</v>
      </c>
      <c r="B2148" s="126" t="e">
        <v>#N/A</v>
      </c>
      <c r="C2148" s="127" t="e">
        <v>#N/A</v>
      </c>
      <c r="D2148" s="127">
        <v>4.23</v>
      </c>
      <c r="E2148" s="127" t="e">
        <v>#N/A</v>
      </c>
      <c r="F2148" s="127" t="e">
        <v>#N/A</v>
      </c>
      <c r="G2148" s="127">
        <v>4.661</v>
      </c>
      <c r="H2148" s="127" t="e">
        <v>#N/A</v>
      </c>
      <c r="I2148" s="127" t="e">
        <v>#N/A</v>
      </c>
      <c r="J2148" s="127">
        <v>5.34</v>
      </c>
      <c r="K2148" s="127" t="e">
        <v>#N/A</v>
      </c>
      <c r="L2148" s="127" t="e">
        <v>#N/A</v>
      </c>
      <c r="M2148" s="127">
        <v>5.693</v>
      </c>
      <c r="N2148" s="127" t="e">
        <v>#N/A</v>
      </c>
      <c r="O2148" s="127" t="e">
        <v>#N/A</v>
      </c>
      <c r="P2148" s="127">
        <v>6.046</v>
      </c>
      <c r="Q2148" s="127" t="e">
        <v>#N/A</v>
      </c>
      <c r="R2148" s="127" t="e">
        <v>#N/A</v>
      </c>
      <c r="S2148" s="127">
        <v>6.622</v>
      </c>
      <c r="T2148" s="127" t="e">
        <v>#N/A</v>
      </c>
      <c r="U2148" s="127" t="e">
        <v>#N/A</v>
      </c>
      <c r="V2148" s="127">
        <v>6.973</v>
      </c>
      <c r="W2148" s="127"/>
      <c r="X2148" s="127"/>
      <c r="Y2148" s="127"/>
      <c r="Z2148" s="127"/>
      <c r="AA2148" s="127"/>
      <c r="AB2148" s="127"/>
      <c r="AC2148" s="127"/>
      <c r="AD2148" s="127"/>
      <c r="AE2148" s="127"/>
      <c r="AF2148" s="9">
        <f t="shared" si="1"/>
        <v>2148</v>
      </c>
    </row>
    <row r="2149" ht="15.75" customHeight="1">
      <c r="A2149" s="116">
        <v>42593.0</v>
      </c>
      <c r="B2149" s="126" t="e">
        <v>#N/A</v>
      </c>
      <c r="C2149" s="127" t="e">
        <v>#N/A</v>
      </c>
      <c r="D2149" s="127">
        <v>4.258</v>
      </c>
      <c r="E2149" s="127" t="e">
        <v>#N/A</v>
      </c>
      <c r="F2149" s="127" t="e">
        <v>#N/A</v>
      </c>
      <c r="G2149" s="127">
        <v>4.698</v>
      </c>
      <c r="H2149" s="127" t="e">
        <v>#N/A</v>
      </c>
      <c r="I2149" s="127" t="e">
        <v>#N/A</v>
      </c>
      <c r="J2149" s="127">
        <v>5.355</v>
      </c>
      <c r="K2149" s="127" t="e">
        <v>#N/A</v>
      </c>
      <c r="L2149" s="127" t="e">
        <v>#N/A</v>
      </c>
      <c r="M2149" s="127">
        <v>5.71</v>
      </c>
      <c r="N2149" s="127" t="e">
        <v>#N/A</v>
      </c>
      <c r="O2149" s="127" t="e">
        <v>#N/A</v>
      </c>
      <c r="P2149" s="127">
        <v>6.065</v>
      </c>
      <c r="Q2149" s="127" t="e">
        <v>#N/A</v>
      </c>
      <c r="R2149" s="127" t="e">
        <v>#N/A</v>
      </c>
      <c r="S2149" s="127">
        <v>6.632</v>
      </c>
      <c r="T2149" s="127" t="e">
        <v>#N/A</v>
      </c>
      <c r="U2149" s="127" t="e">
        <v>#N/A</v>
      </c>
      <c r="V2149" s="127">
        <v>6.973</v>
      </c>
      <c r="W2149" s="127"/>
      <c r="X2149" s="127"/>
      <c r="Y2149" s="127"/>
      <c r="Z2149" s="127"/>
      <c r="AA2149" s="127"/>
      <c r="AB2149" s="127"/>
      <c r="AC2149" s="127"/>
      <c r="AD2149" s="127"/>
      <c r="AE2149" s="127"/>
      <c r="AF2149" s="9">
        <f t="shared" si="1"/>
        <v>2149</v>
      </c>
    </row>
    <row r="2150" ht="15.75" customHeight="1">
      <c r="A2150" s="116">
        <v>42592.0</v>
      </c>
      <c r="B2150" s="126" t="e">
        <v>#N/A</v>
      </c>
      <c r="C2150" s="127" t="e">
        <v>#N/A</v>
      </c>
      <c r="D2150" s="127">
        <v>4.257</v>
      </c>
      <c r="E2150" s="127" t="e">
        <v>#N/A</v>
      </c>
      <c r="F2150" s="127" t="e">
        <v>#N/A</v>
      </c>
      <c r="G2150" s="127">
        <v>4.7</v>
      </c>
      <c r="H2150" s="127" t="e">
        <v>#N/A</v>
      </c>
      <c r="I2150" s="127" t="e">
        <v>#N/A</v>
      </c>
      <c r="J2150" s="127">
        <v>5.38</v>
      </c>
      <c r="K2150" s="127" t="e">
        <v>#N/A</v>
      </c>
      <c r="L2150" s="127" t="e">
        <v>#N/A</v>
      </c>
      <c r="M2150" s="127">
        <v>5.731</v>
      </c>
      <c r="N2150" s="127" t="e">
        <v>#N/A</v>
      </c>
      <c r="O2150" s="127" t="e">
        <v>#N/A</v>
      </c>
      <c r="P2150" s="127">
        <v>6.082</v>
      </c>
      <c r="Q2150" s="127" t="e">
        <v>#N/A</v>
      </c>
      <c r="R2150" s="127" t="e">
        <v>#N/A</v>
      </c>
      <c r="S2150" s="127">
        <v>6.635</v>
      </c>
      <c r="T2150" s="127" t="e">
        <v>#N/A</v>
      </c>
      <c r="U2150" s="127" t="e">
        <v>#N/A</v>
      </c>
      <c r="V2150" s="127">
        <v>6.973</v>
      </c>
      <c r="W2150" s="127"/>
      <c r="X2150" s="127"/>
      <c r="Y2150" s="127"/>
      <c r="Z2150" s="127"/>
      <c r="AA2150" s="127"/>
      <c r="AB2150" s="127"/>
      <c r="AC2150" s="127"/>
      <c r="AD2150" s="127"/>
      <c r="AE2150" s="127"/>
      <c r="AF2150" s="9">
        <f t="shared" si="1"/>
        <v>2150</v>
      </c>
    </row>
    <row r="2151" ht="15.75" customHeight="1">
      <c r="A2151" s="116">
        <v>42591.0</v>
      </c>
      <c r="B2151" s="126" t="e">
        <v>#N/A</v>
      </c>
      <c r="C2151" s="127" t="e">
        <v>#N/A</v>
      </c>
      <c r="D2151" s="127">
        <v>4.257</v>
      </c>
      <c r="E2151" s="127" t="e">
        <v>#N/A</v>
      </c>
      <c r="F2151" s="127" t="e">
        <v>#N/A</v>
      </c>
      <c r="G2151" s="127">
        <v>4.683</v>
      </c>
      <c r="H2151" s="127" t="e">
        <v>#N/A</v>
      </c>
      <c r="I2151" s="127" t="e">
        <v>#N/A</v>
      </c>
      <c r="J2151" s="127">
        <v>5.381</v>
      </c>
      <c r="K2151" s="127" t="e">
        <v>#N/A</v>
      </c>
      <c r="L2151" s="127" t="e">
        <v>#N/A</v>
      </c>
      <c r="M2151" s="127">
        <v>5.736</v>
      </c>
      <c r="N2151" s="127" t="e">
        <v>#N/A</v>
      </c>
      <c r="O2151" s="127" t="e">
        <v>#N/A</v>
      </c>
      <c r="P2151" s="127">
        <v>6.091</v>
      </c>
      <c r="Q2151" s="127" t="e">
        <v>#N/A</v>
      </c>
      <c r="R2151" s="127" t="e">
        <v>#N/A</v>
      </c>
      <c r="S2151" s="127">
        <v>6.635</v>
      </c>
      <c r="T2151" s="127" t="e">
        <v>#N/A</v>
      </c>
      <c r="U2151" s="127" t="e">
        <v>#N/A</v>
      </c>
      <c r="V2151" s="127">
        <v>6.973</v>
      </c>
      <c r="W2151" s="127"/>
      <c r="X2151" s="127"/>
      <c r="Y2151" s="127"/>
      <c r="Z2151" s="127"/>
      <c r="AA2151" s="127"/>
      <c r="AB2151" s="127"/>
      <c r="AC2151" s="127"/>
      <c r="AD2151" s="127"/>
      <c r="AE2151" s="127"/>
      <c r="AF2151" s="9">
        <f t="shared" si="1"/>
        <v>2151</v>
      </c>
    </row>
    <row r="2152" ht="15.75" customHeight="1">
      <c r="A2152" s="116">
        <v>42590.0</v>
      </c>
      <c r="B2152" s="126" t="e">
        <v>#N/A</v>
      </c>
      <c r="C2152" s="127" t="e">
        <v>#N/A</v>
      </c>
      <c r="D2152" s="127">
        <v>4.257</v>
      </c>
      <c r="E2152" s="127" t="e">
        <v>#N/A</v>
      </c>
      <c r="F2152" s="127" t="e">
        <v>#N/A</v>
      </c>
      <c r="G2152" s="127">
        <v>4.683</v>
      </c>
      <c r="H2152" s="127" t="e">
        <v>#N/A</v>
      </c>
      <c r="I2152" s="127" t="e">
        <v>#N/A</v>
      </c>
      <c r="J2152" s="127">
        <v>5.376</v>
      </c>
      <c r="K2152" s="127" t="e">
        <v>#N/A</v>
      </c>
      <c r="L2152" s="127" t="e">
        <v>#N/A</v>
      </c>
      <c r="M2152" s="127">
        <v>5.739</v>
      </c>
      <c r="N2152" s="127" t="e">
        <v>#N/A</v>
      </c>
      <c r="O2152" s="127" t="e">
        <v>#N/A</v>
      </c>
      <c r="P2152" s="127">
        <v>6.102</v>
      </c>
      <c r="Q2152" s="127" t="e">
        <v>#N/A</v>
      </c>
      <c r="R2152" s="127" t="e">
        <v>#N/A</v>
      </c>
      <c r="S2152" s="127">
        <v>6.635</v>
      </c>
      <c r="T2152" s="127" t="e">
        <v>#N/A</v>
      </c>
      <c r="U2152" s="127" t="e">
        <v>#N/A</v>
      </c>
      <c r="V2152" s="127">
        <v>6.973</v>
      </c>
      <c r="W2152" s="127"/>
      <c r="X2152" s="127"/>
      <c r="Y2152" s="127"/>
      <c r="Z2152" s="127"/>
      <c r="AA2152" s="127"/>
      <c r="AB2152" s="127"/>
      <c r="AC2152" s="127"/>
      <c r="AD2152" s="127"/>
      <c r="AE2152" s="127"/>
      <c r="AF2152" s="9">
        <f t="shared" si="1"/>
        <v>2152</v>
      </c>
    </row>
    <row r="2153" ht="15.75" customHeight="1">
      <c r="A2153" s="116">
        <v>42587.0</v>
      </c>
      <c r="B2153" s="126" t="e">
        <v>#N/A</v>
      </c>
      <c r="C2153" s="127" t="e">
        <v>#N/A</v>
      </c>
      <c r="D2153" s="127">
        <v>4.257</v>
      </c>
      <c r="E2153" s="127" t="e">
        <v>#N/A</v>
      </c>
      <c r="F2153" s="127" t="e">
        <v>#N/A</v>
      </c>
      <c r="G2153" s="127">
        <v>4.686</v>
      </c>
      <c r="H2153" s="127" t="e">
        <v>#N/A</v>
      </c>
      <c r="I2153" s="127" t="e">
        <v>#N/A</v>
      </c>
      <c r="J2153" s="127">
        <v>5.4</v>
      </c>
      <c r="K2153" s="127" t="e">
        <v>#N/A</v>
      </c>
      <c r="L2153" s="127" t="e">
        <v>#N/A</v>
      </c>
      <c r="M2153" s="127">
        <v>5.755</v>
      </c>
      <c r="N2153" s="127" t="e">
        <v>#N/A</v>
      </c>
      <c r="O2153" s="127" t="e">
        <v>#N/A</v>
      </c>
      <c r="P2153" s="127">
        <v>6.11</v>
      </c>
      <c r="Q2153" s="127" t="e">
        <v>#N/A</v>
      </c>
      <c r="R2153" s="127" t="e">
        <v>#N/A</v>
      </c>
      <c r="S2153" s="127">
        <v>6.633</v>
      </c>
      <c r="T2153" s="127" t="e">
        <v>#N/A</v>
      </c>
      <c r="U2153" s="127" t="e">
        <v>#N/A</v>
      </c>
      <c r="V2153" s="127">
        <v>6.973</v>
      </c>
      <c r="W2153" s="127"/>
      <c r="X2153" s="127"/>
      <c r="Y2153" s="127"/>
      <c r="Z2153" s="127"/>
      <c r="AA2153" s="127"/>
      <c r="AB2153" s="127"/>
      <c r="AC2153" s="127"/>
      <c r="AD2153" s="127"/>
      <c r="AE2153" s="127"/>
      <c r="AF2153" s="9">
        <f t="shared" si="1"/>
        <v>2153</v>
      </c>
    </row>
    <row r="2154" ht="15.75" customHeight="1">
      <c r="A2154" s="116">
        <v>42586.0</v>
      </c>
      <c r="B2154" s="126" t="e">
        <v>#N/A</v>
      </c>
      <c r="C2154" s="127" t="e">
        <v>#N/A</v>
      </c>
      <c r="D2154" s="127">
        <v>4.257</v>
      </c>
      <c r="E2154" s="127" t="e">
        <v>#N/A</v>
      </c>
      <c r="F2154" s="127" t="e">
        <v>#N/A</v>
      </c>
      <c r="G2154" s="127">
        <v>4.688</v>
      </c>
      <c r="H2154" s="127" t="e">
        <v>#N/A</v>
      </c>
      <c r="I2154" s="127" t="e">
        <v>#N/A</v>
      </c>
      <c r="J2154" s="127">
        <v>5.411</v>
      </c>
      <c r="K2154" s="127" t="e">
        <v>#N/A</v>
      </c>
      <c r="L2154" s="127" t="e">
        <v>#N/A</v>
      </c>
      <c r="M2154" s="127">
        <v>5.772</v>
      </c>
      <c r="N2154" s="127" t="e">
        <v>#N/A</v>
      </c>
      <c r="O2154" s="127" t="e">
        <v>#N/A</v>
      </c>
      <c r="P2154" s="127">
        <v>6.133</v>
      </c>
      <c r="Q2154" s="127" t="e">
        <v>#N/A</v>
      </c>
      <c r="R2154" s="127" t="e">
        <v>#N/A</v>
      </c>
      <c r="S2154" s="127">
        <v>6.633</v>
      </c>
      <c r="T2154" s="127" t="e">
        <v>#N/A</v>
      </c>
      <c r="U2154" s="127" t="e">
        <v>#N/A</v>
      </c>
      <c r="V2154" s="127">
        <v>6.973</v>
      </c>
      <c r="W2154" s="127"/>
      <c r="X2154" s="127"/>
      <c r="Y2154" s="127"/>
      <c r="Z2154" s="127"/>
      <c r="AA2154" s="127"/>
      <c r="AB2154" s="127"/>
      <c r="AC2154" s="127"/>
      <c r="AD2154" s="127"/>
      <c r="AE2154" s="127"/>
      <c r="AF2154" s="9">
        <f t="shared" si="1"/>
        <v>2154</v>
      </c>
    </row>
    <row r="2155" ht="15.75" customHeight="1">
      <c r="A2155" s="116">
        <v>42585.0</v>
      </c>
      <c r="B2155" s="126" t="e">
        <v>#N/A</v>
      </c>
      <c r="C2155" s="127" t="e">
        <v>#N/A</v>
      </c>
      <c r="D2155" s="127">
        <v>4.262</v>
      </c>
      <c r="E2155" s="127" t="e">
        <v>#N/A</v>
      </c>
      <c r="F2155" s="127" t="e">
        <v>#N/A</v>
      </c>
      <c r="G2155" s="127">
        <v>4.69</v>
      </c>
      <c r="H2155" s="127" t="e">
        <v>#N/A</v>
      </c>
      <c r="I2155" s="127" t="e">
        <v>#N/A</v>
      </c>
      <c r="J2155" s="127">
        <v>5.416</v>
      </c>
      <c r="K2155" s="127" t="e">
        <v>#N/A</v>
      </c>
      <c r="L2155" s="127" t="e">
        <v>#N/A</v>
      </c>
      <c r="M2155" s="127">
        <v>5.779</v>
      </c>
      <c r="N2155" s="127" t="e">
        <v>#N/A</v>
      </c>
      <c r="O2155" s="127" t="e">
        <v>#N/A</v>
      </c>
      <c r="P2155" s="127">
        <v>6.142</v>
      </c>
      <c r="Q2155" s="127" t="e">
        <v>#N/A</v>
      </c>
      <c r="R2155" s="127" t="e">
        <v>#N/A</v>
      </c>
      <c r="S2155" s="127">
        <v>6.644</v>
      </c>
      <c r="T2155" s="127" t="e">
        <v>#N/A</v>
      </c>
      <c r="U2155" s="127" t="e">
        <v>#N/A</v>
      </c>
      <c r="V2155" s="127">
        <v>6.975</v>
      </c>
      <c r="W2155" s="127"/>
      <c r="X2155" s="127"/>
      <c r="Y2155" s="127"/>
      <c r="Z2155" s="127"/>
      <c r="AA2155" s="127"/>
      <c r="AB2155" s="127"/>
      <c r="AC2155" s="127"/>
      <c r="AD2155" s="127"/>
      <c r="AE2155" s="127"/>
      <c r="AF2155" s="9">
        <f t="shared" si="1"/>
        <v>2155</v>
      </c>
    </row>
    <row r="2156" ht="15.75" customHeight="1">
      <c r="A2156" s="116">
        <v>42584.0</v>
      </c>
      <c r="B2156" s="126" t="e">
        <v>#N/A</v>
      </c>
      <c r="C2156" s="127" t="e">
        <v>#N/A</v>
      </c>
      <c r="D2156" s="127">
        <v>4.262</v>
      </c>
      <c r="E2156" s="127" t="e">
        <v>#N/A</v>
      </c>
      <c r="F2156" s="127" t="e">
        <v>#N/A</v>
      </c>
      <c r="G2156" s="127">
        <v>4.697</v>
      </c>
      <c r="H2156" s="127" t="e">
        <v>#N/A</v>
      </c>
      <c r="I2156" s="127" t="e">
        <v>#N/A</v>
      </c>
      <c r="J2156" s="127">
        <v>5.421</v>
      </c>
      <c r="K2156" s="127" t="e">
        <v>#N/A</v>
      </c>
      <c r="L2156" s="127" t="e">
        <v>#N/A</v>
      </c>
      <c r="M2156" s="127">
        <v>5.782</v>
      </c>
      <c r="N2156" s="127" t="e">
        <v>#N/A</v>
      </c>
      <c r="O2156" s="127" t="e">
        <v>#N/A</v>
      </c>
      <c r="P2156" s="127">
        <v>6.143</v>
      </c>
      <c r="Q2156" s="127" t="e">
        <v>#N/A</v>
      </c>
      <c r="R2156" s="127" t="e">
        <v>#N/A</v>
      </c>
      <c r="S2156" s="127">
        <v>6.635</v>
      </c>
      <c r="T2156" s="127" t="e">
        <v>#N/A</v>
      </c>
      <c r="U2156" s="127" t="e">
        <v>#N/A</v>
      </c>
      <c r="V2156" s="127">
        <v>6.97</v>
      </c>
      <c r="W2156" s="127"/>
      <c r="X2156" s="127"/>
      <c r="Y2156" s="127"/>
      <c r="Z2156" s="127"/>
      <c r="AA2156" s="127"/>
      <c r="AB2156" s="127"/>
      <c r="AC2156" s="127"/>
      <c r="AD2156" s="127"/>
      <c r="AE2156" s="127"/>
      <c r="AF2156" s="9">
        <f t="shared" si="1"/>
        <v>2156</v>
      </c>
    </row>
    <row r="2157" ht="15.75" customHeight="1">
      <c r="A2157" s="116">
        <v>42583.0</v>
      </c>
      <c r="B2157" s="126" t="e">
        <v>#N/A</v>
      </c>
      <c r="C2157" s="127" t="e">
        <v>#N/A</v>
      </c>
      <c r="D2157" s="127">
        <v>4.252</v>
      </c>
      <c r="E2157" s="127" t="e">
        <v>#N/A</v>
      </c>
      <c r="F2157" s="127" t="e">
        <v>#N/A</v>
      </c>
      <c r="G2157" s="127">
        <v>4.695</v>
      </c>
      <c r="H2157" s="127" t="e">
        <v>#N/A</v>
      </c>
      <c r="I2157" s="127" t="e">
        <v>#N/A</v>
      </c>
      <c r="J2157" s="127">
        <v>5.396</v>
      </c>
      <c r="K2157" s="127" t="e">
        <v>#N/A</v>
      </c>
      <c r="L2157" s="127" t="e">
        <v>#N/A</v>
      </c>
      <c r="M2157" s="127">
        <v>5.7685</v>
      </c>
      <c r="N2157" s="127" t="e">
        <v>#N/A</v>
      </c>
      <c r="O2157" s="127" t="e">
        <v>#N/A</v>
      </c>
      <c r="P2157" s="127">
        <v>6.141</v>
      </c>
      <c r="Q2157" s="127" t="e">
        <v>#N/A</v>
      </c>
      <c r="R2157" s="127" t="e">
        <v>#N/A</v>
      </c>
      <c r="S2157" s="127">
        <v>6.627</v>
      </c>
      <c r="T2157" s="127" t="e">
        <v>#N/A</v>
      </c>
      <c r="U2157" s="127" t="e">
        <v>#N/A</v>
      </c>
      <c r="V2157" s="127">
        <v>6.964</v>
      </c>
      <c r="W2157" s="127"/>
      <c r="X2157" s="127"/>
      <c r="Y2157" s="127"/>
      <c r="Z2157" s="127"/>
      <c r="AA2157" s="127"/>
      <c r="AB2157" s="127"/>
      <c r="AC2157" s="127"/>
      <c r="AD2157" s="127"/>
      <c r="AE2157" s="127"/>
      <c r="AF2157" s="9">
        <f t="shared" si="1"/>
        <v>2157</v>
      </c>
    </row>
    <row r="2158" ht="15.75" customHeight="1">
      <c r="A2158" s="116">
        <v>42580.0</v>
      </c>
      <c r="B2158" s="126" t="e">
        <v>#N/A</v>
      </c>
      <c r="C2158" s="127" t="e">
        <v>#N/A</v>
      </c>
      <c r="D2158" s="127">
        <v>4.247</v>
      </c>
      <c r="E2158" s="127" t="e">
        <v>#N/A</v>
      </c>
      <c r="F2158" s="127" t="e">
        <v>#N/A</v>
      </c>
      <c r="G2158" s="127">
        <v>4.695</v>
      </c>
      <c r="H2158" s="127" t="e">
        <v>#N/A</v>
      </c>
      <c r="I2158" s="127" t="e">
        <v>#N/A</v>
      </c>
      <c r="J2158" s="127">
        <v>5.385</v>
      </c>
      <c r="K2158" s="127" t="e">
        <v>#N/A</v>
      </c>
      <c r="L2158" s="127" t="e">
        <v>#N/A</v>
      </c>
      <c r="M2158" s="127">
        <v>5.7625</v>
      </c>
      <c r="N2158" s="127" t="e">
        <v>#N/A</v>
      </c>
      <c r="O2158" s="127" t="e">
        <v>#N/A</v>
      </c>
      <c r="P2158" s="127">
        <v>6.14</v>
      </c>
      <c r="Q2158" s="127" t="e">
        <v>#N/A</v>
      </c>
      <c r="R2158" s="127" t="e">
        <v>#N/A</v>
      </c>
      <c r="S2158" s="127">
        <v>6.642</v>
      </c>
      <c r="T2158" s="127" t="e">
        <v>#N/A</v>
      </c>
      <c r="U2158" s="127" t="e">
        <v>#N/A</v>
      </c>
      <c r="V2158" s="127">
        <v>6.964</v>
      </c>
      <c r="W2158" s="127"/>
      <c r="X2158" s="127"/>
      <c r="Y2158" s="127"/>
      <c r="Z2158" s="127"/>
      <c r="AA2158" s="127"/>
      <c r="AB2158" s="127"/>
      <c r="AC2158" s="127"/>
      <c r="AD2158" s="127"/>
      <c r="AE2158" s="127"/>
      <c r="AF2158" s="9">
        <f t="shared" si="1"/>
        <v>2158</v>
      </c>
    </row>
    <row r="2159" ht="15.75" customHeight="1">
      <c r="A2159" s="116">
        <v>42579.0</v>
      </c>
      <c r="B2159" s="126" t="e">
        <v>#N/A</v>
      </c>
      <c r="C2159" s="127" t="e">
        <v>#N/A</v>
      </c>
      <c r="D2159" s="127">
        <v>4.239</v>
      </c>
      <c r="E2159" s="127" t="e">
        <v>#N/A</v>
      </c>
      <c r="F2159" s="127" t="e">
        <v>#N/A</v>
      </c>
      <c r="G2159" s="127">
        <v>4.693</v>
      </c>
      <c r="H2159" s="127" t="e">
        <v>#N/A</v>
      </c>
      <c r="I2159" s="127" t="e">
        <v>#N/A</v>
      </c>
      <c r="J2159" s="127">
        <v>5.363</v>
      </c>
      <c r="K2159" s="127" t="e">
        <v>#N/A</v>
      </c>
      <c r="L2159" s="127" t="e">
        <v>#N/A</v>
      </c>
      <c r="M2159" s="127">
        <v>5.7465</v>
      </c>
      <c r="N2159" s="127" t="e">
        <v>#N/A</v>
      </c>
      <c r="O2159" s="127" t="e">
        <v>#N/A</v>
      </c>
      <c r="P2159" s="127">
        <v>6.13</v>
      </c>
      <c r="Q2159" s="127" t="e">
        <v>#N/A</v>
      </c>
      <c r="R2159" s="127" t="e">
        <v>#N/A</v>
      </c>
      <c r="S2159" s="127">
        <v>6.637</v>
      </c>
      <c r="T2159" s="127" t="e">
        <v>#N/A</v>
      </c>
      <c r="U2159" s="127" t="e">
        <v>#N/A</v>
      </c>
      <c r="V2159" s="127">
        <v>6.964</v>
      </c>
      <c r="W2159" s="127"/>
      <c r="X2159" s="127"/>
      <c r="Y2159" s="127"/>
      <c r="Z2159" s="127"/>
      <c r="AA2159" s="127"/>
      <c r="AB2159" s="127"/>
      <c r="AC2159" s="127"/>
      <c r="AD2159" s="127"/>
      <c r="AE2159" s="127"/>
      <c r="AF2159" s="9">
        <f t="shared" si="1"/>
        <v>2159</v>
      </c>
    </row>
    <row r="2160" ht="15.75" customHeight="1">
      <c r="A2160" s="116">
        <v>42578.0</v>
      </c>
      <c r="B2160" s="126" t="e">
        <v>#N/A</v>
      </c>
      <c r="C2160" s="127" t="e">
        <v>#N/A</v>
      </c>
      <c r="D2160" s="127">
        <v>4.25</v>
      </c>
      <c r="E2160" s="127" t="e">
        <v>#N/A</v>
      </c>
      <c r="F2160" s="127" t="e">
        <v>#N/A</v>
      </c>
      <c r="G2160" s="127">
        <v>4.69</v>
      </c>
      <c r="H2160" s="127" t="e">
        <v>#N/A</v>
      </c>
      <c r="I2160" s="127" t="e">
        <v>#N/A</v>
      </c>
      <c r="J2160" s="127">
        <v>5.355</v>
      </c>
      <c r="K2160" s="127" t="e">
        <v>#N/A</v>
      </c>
      <c r="L2160" s="127" t="e">
        <v>#N/A</v>
      </c>
      <c r="M2160" s="127">
        <v>5.745</v>
      </c>
      <c r="N2160" s="127" t="e">
        <v>#N/A</v>
      </c>
      <c r="O2160" s="127" t="e">
        <v>#N/A</v>
      </c>
      <c r="P2160" s="127">
        <v>6.135</v>
      </c>
      <c r="Q2160" s="127" t="e">
        <v>#N/A</v>
      </c>
      <c r="R2160" s="127" t="e">
        <v>#N/A</v>
      </c>
      <c r="S2160" s="127">
        <v>6.635</v>
      </c>
      <c r="T2160" s="127" t="e">
        <v>#N/A</v>
      </c>
      <c r="U2160" s="127" t="e">
        <v>#N/A</v>
      </c>
      <c r="V2160" s="127">
        <v>6.966</v>
      </c>
      <c r="W2160" s="127"/>
      <c r="X2160" s="127"/>
      <c r="Y2160" s="127"/>
      <c r="Z2160" s="127"/>
      <c r="AA2160" s="127"/>
      <c r="AB2160" s="127"/>
      <c r="AC2160" s="127"/>
      <c r="AD2160" s="127"/>
      <c r="AE2160" s="127"/>
      <c r="AF2160" s="9">
        <f t="shared" si="1"/>
        <v>2160</v>
      </c>
    </row>
    <row r="2161" ht="15.75" customHeight="1">
      <c r="A2161" s="116">
        <v>42577.0</v>
      </c>
      <c r="B2161" s="126" t="e">
        <v>#N/A</v>
      </c>
      <c r="C2161" s="127" t="e">
        <v>#N/A</v>
      </c>
      <c r="D2161" s="127">
        <v>4.245</v>
      </c>
      <c r="E2161" s="127" t="e">
        <v>#N/A</v>
      </c>
      <c r="F2161" s="127" t="e">
        <v>#N/A</v>
      </c>
      <c r="G2161" s="127">
        <v>4.69</v>
      </c>
      <c r="H2161" s="127" t="e">
        <v>#N/A</v>
      </c>
      <c r="I2161" s="127" t="e">
        <v>#N/A</v>
      </c>
      <c r="J2161" s="127">
        <v>5.357</v>
      </c>
      <c r="K2161" s="127" t="e">
        <v>#N/A</v>
      </c>
      <c r="L2161" s="127" t="e">
        <v>#N/A</v>
      </c>
      <c r="M2161" s="127">
        <v>5.7465</v>
      </c>
      <c r="N2161" s="127" t="e">
        <v>#N/A</v>
      </c>
      <c r="O2161" s="127" t="e">
        <v>#N/A</v>
      </c>
      <c r="P2161" s="127">
        <v>6.136</v>
      </c>
      <c r="Q2161" s="127" t="e">
        <v>#N/A</v>
      </c>
      <c r="R2161" s="127" t="e">
        <v>#N/A</v>
      </c>
      <c r="S2161" s="127">
        <v>6.635</v>
      </c>
      <c r="T2161" s="127" t="e">
        <v>#N/A</v>
      </c>
      <c r="U2161" s="127" t="e">
        <v>#N/A</v>
      </c>
      <c r="V2161" s="127">
        <v>6.966</v>
      </c>
      <c r="W2161" s="127"/>
      <c r="X2161" s="127"/>
      <c r="Y2161" s="127"/>
      <c r="Z2161" s="127"/>
      <c r="AA2161" s="127"/>
      <c r="AB2161" s="127"/>
      <c r="AC2161" s="127"/>
      <c r="AD2161" s="127"/>
      <c r="AE2161" s="127"/>
      <c r="AF2161" s="9">
        <f t="shared" si="1"/>
        <v>2161</v>
      </c>
    </row>
    <row r="2162" ht="15.75" customHeight="1">
      <c r="A2162" s="116">
        <v>42576.0</v>
      </c>
      <c r="B2162" s="126" t="e">
        <v>#N/A</v>
      </c>
      <c r="C2162" s="127" t="e">
        <v>#N/A</v>
      </c>
      <c r="D2162" s="127">
        <v>4.245</v>
      </c>
      <c r="E2162" s="127" t="e">
        <v>#N/A</v>
      </c>
      <c r="F2162" s="127" t="e">
        <v>#N/A</v>
      </c>
      <c r="G2162" s="127">
        <v>4.689</v>
      </c>
      <c r="H2162" s="127" t="e">
        <v>#N/A</v>
      </c>
      <c r="I2162" s="127" t="e">
        <v>#N/A</v>
      </c>
      <c r="J2162" s="127">
        <v>5.353</v>
      </c>
      <c r="K2162" s="127" t="e">
        <v>#N/A</v>
      </c>
      <c r="L2162" s="127" t="e">
        <v>#N/A</v>
      </c>
      <c r="M2162" s="127">
        <v>5.7385</v>
      </c>
      <c r="N2162" s="127" t="e">
        <v>#N/A</v>
      </c>
      <c r="O2162" s="127" t="e">
        <v>#N/A</v>
      </c>
      <c r="P2162" s="127">
        <v>6.124</v>
      </c>
      <c r="Q2162" s="127" t="e">
        <v>#N/A</v>
      </c>
      <c r="R2162" s="127" t="e">
        <v>#N/A</v>
      </c>
      <c r="S2162" s="127">
        <v>6.645</v>
      </c>
      <c r="T2162" s="127" t="e">
        <v>#N/A</v>
      </c>
      <c r="U2162" s="127" t="e">
        <v>#N/A</v>
      </c>
      <c r="V2162" s="127">
        <v>6.971</v>
      </c>
      <c r="W2162" s="127"/>
      <c r="X2162" s="127"/>
      <c r="Y2162" s="127"/>
      <c r="Z2162" s="127"/>
      <c r="AA2162" s="127"/>
      <c r="AB2162" s="127"/>
      <c r="AC2162" s="127"/>
      <c r="AD2162" s="127"/>
      <c r="AE2162" s="127"/>
      <c r="AF2162" s="9">
        <f t="shared" si="1"/>
        <v>2162</v>
      </c>
    </row>
    <row r="2163" ht="15.75" customHeight="1">
      <c r="A2163" s="116">
        <v>42573.0</v>
      </c>
      <c r="B2163" s="126" t="e">
        <v>#N/A</v>
      </c>
      <c r="C2163" s="127" t="e">
        <v>#N/A</v>
      </c>
      <c r="D2163" s="127">
        <v>4.255</v>
      </c>
      <c r="E2163" s="127" t="e">
        <v>#N/A</v>
      </c>
      <c r="F2163" s="127" t="e">
        <v>#N/A</v>
      </c>
      <c r="G2163" s="127">
        <v>4.685</v>
      </c>
      <c r="H2163" s="127" t="e">
        <v>#N/A</v>
      </c>
      <c r="I2163" s="127" t="e">
        <v>#N/A</v>
      </c>
      <c r="J2163" s="127">
        <v>5.355</v>
      </c>
      <c r="K2163" s="127" t="e">
        <v>#N/A</v>
      </c>
      <c r="L2163" s="127" t="e">
        <v>#N/A</v>
      </c>
      <c r="M2163" s="127">
        <v>5.7405</v>
      </c>
      <c r="N2163" s="127" t="e">
        <v>#N/A</v>
      </c>
      <c r="O2163" s="127" t="e">
        <v>#N/A</v>
      </c>
      <c r="P2163" s="127">
        <v>6.126</v>
      </c>
      <c r="Q2163" s="127" t="e">
        <v>#N/A</v>
      </c>
      <c r="R2163" s="127" t="e">
        <v>#N/A</v>
      </c>
      <c r="S2163" s="127">
        <v>6.642</v>
      </c>
      <c r="T2163" s="127" t="e">
        <v>#N/A</v>
      </c>
      <c r="U2163" s="127" t="e">
        <v>#N/A</v>
      </c>
      <c r="V2163" s="127">
        <v>6.968</v>
      </c>
      <c r="W2163" s="127"/>
      <c r="X2163" s="127"/>
      <c r="Y2163" s="127"/>
      <c r="Z2163" s="127"/>
      <c r="AA2163" s="127"/>
      <c r="AB2163" s="127"/>
      <c r="AC2163" s="127"/>
      <c r="AD2163" s="127"/>
      <c r="AE2163" s="127"/>
      <c r="AF2163" s="9">
        <f t="shared" si="1"/>
        <v>2163</v>
      </c>
    </row>
    <row r="2164" ht="15.75" customHeight="1">
      <c r="A2164" s="116">
        <v>42572.0</v>
      </c>
      <c r="B2164" s="126" t="e">
        <v>#N/A</v>
      </c>
      <c r="C2164" s="127" t="e">
        <v>#N/A</v>
      </c>
      <c r="D2164" s="127">
        <v>4.257</v>
      </c>
      <c r="E2164" s="127" t="e">
        <v>#N/A</v>
      </c>
      <c r="F2164" s="127" t="e">
        <v>#N/A</v>
      </c>
      <c r="G2164" s="127">
        <v>4.677</v>
      </c>
      <c r="H2164" s="127" t="e">
        <v>#N/A</v>
      </c>
      <c r="I2164" s="127" t="e">
        <v>#N/A</v>
      </c>
      <c r="J2164" s="127">
        <v>5.346</v>
      </c>
      <c r="K2164" s="127" t="e">
        <v>#N/A</v>
      </c>
      <c r="L2164" s="127" t="e">
        <v>#N/A</v>
      </c>
      <c r="M2164" s="127">
        <v>5.732</v>
      </c>
      <c r="N2164" s="127" t="e">
        <v>#N/A</v>
      </c>
      <c r="O2164" s="127" t="e">
        <v>#N/A</v>
      </c>
      <c r="P2164" s="127">
        <v>6.118</v>
      </c>
      <c r="Q2164" s="127" t="e">
        <v>#N/A</v>
      </c>
      <c r="R2164" s="127" t="e">
        <v>#N/A</v>
      </c>
      <c r="S2164" s="127">
        <v>6.642</v>
      </c>
      <c r="T2164" s="127" t="e">
        <v>#N/A</v>
      </c>
      <c r="U2164" s="127" t="e">
        <v>#N/A</v>
      </c>
      <c r="V2164" s="127">
        <v>6.968</v>
      </c>
      <c r="W2164" s="127"/>
      <c r="X2164" s="127"/>
      <c r="Y2164" s="127"/>
      <c r="Z2164" s="127"/>
      <c r="AA2164" s="127"/>
      <c r="AB2164" s="127"/>
      <c r="AC2164" s="127"/>
      <c r="AD2164" s="127"/>
      <c r="AE2164" s="127"/>
      <c r="AF2164" s="9">
        <f t="shared" si="1"/>
        <v>2164</v>
      </c>
    </row>
    <row r="2165" ht="15.75" customHeight="1">
      <c r="A2165" s="116">
        <v>42571.0</v>
      </c>
      <c r="B2165" s="126" t="e">
        <v>#N/A</v>
      </c>
      <c r="C2165" s="127" t="e">
        <v>#N/A</v>
      </c>
      <c r="D2165" s="127">
        <v>4.257</v>
      </c>
      <c r="E2165" s="127" t="e">
        <v>#N/A</v>
      </c>
      <c r="F2165" s="127" t="e">
        <v>#N/A</v>
      </c>
      <c r="G2165" s="127">
        <v>4.669</v>
      </c>
      <c r="H2165" s="127" t="e">
        <v>#N/A</v>
      </c>
      <c r="I2165" s="127" t="e">
        <v>#N/A</v>
      </c>
      <c r="J2165" s="127">
        <v>5.335</v>
      </c>
      <c r="K2165" s="127" t="e">
        <v>#N/A</v>
      </c>
      <c r="L2165" s="127" t="e">
        <v>#N/A</v>
      </c>
      <c r="M2165" s="127">
        <v>5.721</v>
      </c>
      <c r="N2165" s="127" t="e">
        <v>#N/A</v>
      </c>
      <c r="O2165" s="127" t="e">
        <v>#N/A</v>
      </c>
      <c r="P2165" s="127">
        <v>6.107</v>
      </c>
      <c r="Q2165" s="127" t="e">
        <v>#N/A</v>
      </c>
      <c r="R2165" s="127" t="e">
        <v>#N/A</v>
      </c>
      <c r="S2165" s="127">
        <v>6.639</v>
      </c>
      <c r="T2165" s="127" t="e">
        <v>#N/A</v>
      </c>
      <c r="U2165" s="127" t="e">
        <v>#N/A</v>
      </c>
      <c r="V2165" s="127">
        <v>6.967</v>
      </c>
      <c r="W2165" s="127"/>
      <c r="X2165" s="127"/>
      <c r="Y2165" s="127"/>
      <c r="Z2165" s="127"/>
      <c r="AA2165" s="127"/>
      <c r="AB2165" s="127"/>
      <c r="AC2165" s="127"/>
      <c r="AD2165" s="127"/>
      <c r="AE2165" s="127"/>
      <c r="AF2165" s="9">
        <f t="shared" si="1"/>
        <v>2165</v>
      </c>
    </row>
    <row r="2166" ht="15.75" customHeight="1">
      <c r="A2166" s="116">
        <v>42570.0</v>
      </c>
      <c r="B2166" s="126" t="e">
        <v>#N/A</v>
      </c>
      <c r="C2166" s="127" t="e">
        <v>#N/A</v>
      </c>
      <c r="D2166" s="127">
        <v>4.257</v>
      </c>
      <c r="E2166" s="127" t="e">
        <v>#N/A</v>
      </c>
      <c r="F2166" s="127" t="e">
        <v>#N/A</v>
      </c>
      <c r="G2166" s="127">
        <v>4.685</v>
      </c>
      <c r="H2166" s="127" t="e">
        <v>#N/A</v>
      </c>
      <c r="I2166" s="127" t="e">
        <v>#N/A</v>
      </c>
      <c r="J2166" s="127">
        <v>5.337</v>
      </c>
      <c r="K2166" s="127" t="e">
        <v>#N/A</v>
      </c>
      <c r="L2166" s="127" t="e">
        <v>#N/A</v>
      </c>
      <c r="M2166" s="127">
        <v>5.717</v>
      </c>
      <c r="N2166" s="127" t="e">
        <v>#N/A</v>
      </c>
      <c r="O2166" s="127" t="e">
        <v>#N/A</v>
      </c>
      <c r="P2166" s="127">
        <v>6.097</v>
      </c>
      <c r="Q2166" s="127" t="e">
        <v>#N/A</v>
      </c>
      <c r="R2166" s="127" t="e">
        <v>#N/A</v>
      </c>
      <c r="S2166" s="127">
        <v>6.642</v>
      </c>
      <c r="T2166" s="127" t="e">
        <v>#N/A</v>
      </c>
      <c r="U2166" s="127" t="e">
        <v>#N/A</v>
      </c>
      <c r="V2166" s="127">
        <v>6.967</v>
      </c>
      <c r="W2166" s="127"/>
      <c r="X2166" s="127"/>
      <c r="Y2166" s="127"/>
      <c r="Z2166" s="127"/>
      <c r="AA2166" s="127"/>
      <c r="AB2166" s="127"/>
      <c r="AC2166" s="127"/>
      <c r="AD2166" s="127"/>
      <c r="AE2166" s="127"/>
      <c r="AF2166" s="9">
        <f t="shared" si="1"/>
        <v>2166</v>
      </c>
    </row>
    <row r="2167" ht="15.75" customHeight="1">
      <c r="A2167" s="116">
        <v>42569.0</v>
      </c>
      <c r="B2167" s="126" t="e">
        <v>#N/A</v>
      </c>
      <c r="C2167" s="127" t="e">
        <v>#N/A</v>
      </c>
      <c r="D2167" s="127">
        <v>4.249</v>
      </c>
      <c r="E2167" s="127" t="e">
        <v>#N/A</v>
      </c>
      <c r="F2167" s="127" t="e">
        <v>#N/A</v>
      </c>
      <c r="G2167" s="127">
        <v>4.699</v>
      </c>
      <c r="H2167" s="127" t="e">
        <v>#N/A</v>
      </c>
      <c r="I2167" s="127" t="e">
        <v>#N/A</v>
      </c>
      <c r="J2167" s="127">
        <v>5.323</v>
      </c>
      <c r="K2167" s="127" t="e">
        <v>#N/A</v>
      </c>
      <c r="L2167" s="127" t="e">
        <v>#N/A</v>
      </c>
      <c r="M2167" s="127">
        <v>5.7005</v>
      </c>
      <c r="N2167" s="127" t="e">
        <v>#N/A</v>
      </c>
      <c r="O2167" s="127" t="e">
        <v>#N/A</v>
      </c>
      <c r="P2167" s="127">
        <v>6.078</v>
      </c>
      <c r="Q2167" s="127" t="e">
        <v>#N/A</v>
      </c>
      <c r="R2167" s="127" t="e">
        <v>#N/A</v>
      </c>
      <c r="S2167" s="127">
        <v>6.642</v>
      </c>
      <c r="T2167" s="127" t="e">
        <v>#N/A</v>
      </c>
      <c r="U2167" s="127" t="e">
        <v>#N/A</v>
      </c>
      <c r="V2167" s="127">
        <v>6.962</v>
      </c>
      <c r="W2167" s="127"/>
      <c r="X2167" s="127"/>
      <c r="Y2167" s="127"/>
      <c r="Z2167" s="127"/>
      <c r="AA2167" s="127"/>
      <c r="AB2167" s="127"/>
      <c r="AC2167" s="127"/>
      <c r="AD2167" s="127"/>
      <c r="AE2167" s="127"/>
      <c r="AF2167" s="9">
        <f t="shared" si="1"/>
        <v>2167</v>
      </c>
    </row>
    <row r="2168" ht="15.75" customHeight="1">
      <c r="A2168" s="116">
        <v>42566.0</v>
      </c>
      <c r="B2168" s="126" t="e">
        <v>#N/A</v>
      </c>
      <c r="C2168" s="127" t="e">
        <v>#N/A</v>
      </c>
      <c r="D2168" s="127">
        <v>4.251</v>
      </c>
      <c r="E2168" s="127" t="e">
        <v>#N/A</v>
      </c>
      <c r="F2168" s="127" t="e">
        <v>#N/A</v>
      </c>
      <c r="G2168" s="127">
        <v>4.758</v>
      </c>
      <c r="H2168" s="127" t="e">
        <v>#N/A</v>
      </c>
      <c r="I2168" s="127" t="e">
        <v>#N/A</v>
      </c>
      <c r="J2168" s="127">
        <v>5.317</v>
      </c>
      <c r="K2168" s="127" t="e">
        <v>#N/A</v>
      </c>
      <c r="L2168" s="127" t="e">
        <v>#N/A</v>
      </c>
      <c r="M2168" s="127">
        <v>5.699</v>
      </c>
      <c r="N2168" s="127" t="e">
        <v>#N/A</v>
      </c>
      <c r="O2168" s="127" t="e">
        <v>#N/A</v>
      </c>
      <c r="P2168" s="127">
        <v>6.081</v>
      </c>
      <c r="Q2168" s="127" t="e">
        <v>#N/A</v>
      </c>
      <c r="R2168" s="127" t="e">
        <v>#N/A</v>
      </c>
      <c r="S2168" s="127">
        <v>6.642</v>
      </c>
      <c r="T2168" s="127" t="e">
        <v>#N/A</v>
      </c>
      <c r="U2168" s="127" t="e">
        <v>#N/A</v>
      </c>
      <c r="V2168" s="127">
        <v>6.962</v>
      </c>
      <c r="W2168" s="127"/>
      <c r="X2168" s="127"/>
      <c r="Y2168" s="127"/>
      <c r="Z2168" s="127"/>
      <c r="AA2168" s="127"/>
      <c r="AB2168" s="127"/>
      <c r="AC2168" s="127"/>
      <c r="AD2168" s="127"/>
      <c r="AE2168" s="127"/>
      <c r="AF2168" s="9">
        <f t="shared" si="1"/>
        <v>2168</v>
      </c>
    </row>
    <row r="2169" ht="15.75" customHeight="1">
      <c r="A2169" s="116">
        <v>42565.0</v>
      </c>
      <c r="B2169" s="126" t="e">
        <v>#N/A</v>
      </c>
      <c r="C2169" s="127" t="e">
        <v>#N/A</v>
      </c>
      <c r="D2169" s="127">
        <v>4.269</v>
      </c>
      <c r="E2169" s="127" t="e">
        <v>#N/A</v>
      </c>
      <c r="F2169" s="127" t="e">
        <v>#N/A</v>
      </c>
      <c r="G2169" s="127">
        <v>4.802</v>
      </c>
      <c r="H2169" s="127" t="e">
        <v>#N/A</v>
      </c>
      <c r="I2169" s="127" t="e">
        <v>#N/A</v>
      </c>
      <c r="J2169" s="127">
        <v>5.337</v>
      </c>
      <c r="K2169" s="127" t="e">
        <v>#N/A</v>
      </c>
      <c r="L2169" s="127" t="e">
        <v>#N/A</v>
      </c>
      <c r="M2169" s="127">
        <v>5.717</v>
      </c>
      <c r="N2169" s="127" t="e">
        <v>#N/A</v>
      </c>
      <c r="O2169" s="127" t="e">
        <v>#N/A</v>
      </c>
      <c r="P2169" s="127">
        <v>6.097</v>
      </c>
      <c r="Q2169" s="127" t="e">
        <v>#N/A</v>
      </c>
      <c r="R2169" s="127" t="e">
        <v>#N/A</v>
      </c>
      <c r="S2169" s="127">
        <v>6.644</v>
      </c>
      <c r="T2169" s="127" t="e">
        <v>#N/A</v>
      </c>
      <c r="U2169" s="127" t="e">
        <v>#N/A</v>
      </c>
      <c r="V2169" s="127">
        <v>6.976</v>
      </c>
      <c r="W2169" s="127"/>
      <c r="X2169" s="127"/>
      <c r="Y2169" s="127"/>
      <c r="Z2169" s="127"/>
      <c r="AA2169" s="127"/>
      <c r="AB2169" s="127"/>
      <c r="AC2169" s="127"/>
      <c r="AD2169" s="127"/>
      <c r="AE2169" s="127"/>
      <c r="AF2169" s="9">
        <f t="shared" si="1"/>
        <v>2169</v>
      </c>
    </row>
    <row r="2170" ht="15.75" customHeight="1">
      <c r="A2170" s="116">
        <v>42564.0</v>
      </c>
      <c r="B2170" s="126" t="e">
        <v>#N/A</v>
      </c>
      <c r="C2170" s="127" t="e">
        <v>#N/A</v>
      </c>
      <c r="D2170" s="127">
        <v>4.293</v>
      </c>
      <c r="E2170" s="127" t="e">
        <v>#N/A</v>
      </c>
      <c r="F2170" s="127" t="e">
        <v>#N/A</v>
      </c>
      <c r="G2170" s="127">
        <v>4.819</v>
      </c>
      <c r="H2170" s="127" t="e">
        <v>#N/A</v>
      </c>
      <c r="I2170" s="127" t="e">
        <v>#N/A</v>
      </c>
      <c r="J2170" s="127">
        <v>5.351</v>
      </c>
      <c r="K2170" s="127" t="e">
        <v>#N/A</v>
      </c>
      <c r="L2170" s="127" t="e">
        <v>#N/A</v>
      </c>
      <c r="M2170" s="127">
        <v>5.741</v>
      </c>
      <c r="N2170" s="127" t="e">
        <v>#N/A</v>
      </c>
      <c r="O2170" s="127" t="e">
        <v>#N/A</v>
      </c>
      <c r="P2170" s="127">
        <v>6.131</v>
      </c>
      <c r="Q2170" s="127" t="e">
        <v>#N/A</v>
      </c>
      <c r="R2170" s="127" t="e">
        <v>#N/A</v>
      </c>
      <c r="S2170" s="127">
        <v>6.658</v>
      </c>
      <c r="T2170" s="127" t="e">
        <v>#N/A</v>
      </c>
      <c r="U2170" s="127" t="e">
        <v>#N/A</v>
      </c>
      <c r="V2170" s="127">
        <v>6.976</v>
      </c>
      <c r="W2170" s="127"/>
      <c r="X2170" s="127"/>
      <c r="Y2170" s="127"/>
      <c r="Z2170" s="127"/>
      <c r="AA2170" s="127"/>
      <c r="AB2170" s="127"/>
      <c r="AC2170" s="127"/>
      <c r="AD2170" s="127"/>
      <c r="AE2170" s="127"/>
      <c r="AF2170" s="9">
        <f t="shared" si="1"/>
        <v>2170</v>
      </c>
    </row>
    <row r="2171" ht="15.75" customHeight="1">
      <c r="A2171" s="116">
        <v>42563.0</v>
      </c>
      <c r="B2171" s="126" t="e">
        <v>#N/A</v>
      </c>
      <c r="C2171" s="127" t="e">
        <v>#N/A</v>
      </c>
      <c r="D2171" s="127">
        <v>4.293</v>
      </c>
      <c r="E2171" s="127" t="e">
        <v>#N/A</v>
      </c>
      <c r="F2171" s="127" t="e">
        <v>#N/A</v>
      </c>
      <c r="G2171" s="127">
        <v>4.823</v>
      </c>
      <c r="H2171" s="127" t="e">
        <v>#N/A</v>
      </c>
      <c r="I2171" s="127" t="e">
        <v>#N/A</v>
      </c>
      <c r="J2171" s="127">
        <v>5.381</v>
      </c>
      <c r="K2171" s="127" t="e">
        <v>#N/A</v>
      </c>
      <c r="L2171" s="127" t="e">
        <v>#N/A</v>
      </c>
      <c r="M2171" s="127">
        <v>5.766</v>
      </c>
      <c r="N2171" s="127" t="e">
        <v>#N/A</v>
      </c>
      <c r="O2171" s="127" t="e">
        <v>#N/A</v>
      </c>
      <c r="P2171" s="127">
        <v>6.151</v>
      </c>
      <c r="Q2171" s="127" t="e">
        <v>#N/A</v>
      </c>
      <c r="R2171" s="127" t="e">
        <v>#N/A</v>
      </c>
      <c r="S2171" s="127">
        <v>6.658</v>
      </c>
      <c r="T2171" s="127" t="e">
        <v>#N/A</v>
      </c>
      <c r="U2171" s="127" t="e">
        <v>#N/A</v>
      </c>
      <c r="V2171" s="127">
        <v>6.976</v>
      </c>
      <c r="W2171" s="127"/>
      <c r="X2171" s="127"/>
      <c r="Y2171" s="127"/>
      <c r="Z2171" s="127"/>
      <c r="AA2171" s="127"/>
      <c r="AB2171" s="127"/>
      <c r="AC2171" s="127"/>
      <c r="AD2171" s="127"/>
      <c r="AE2171" s="127"/>
      <c r="AF2171" s="9">
        <f t="shared" si="1"/>
        <v>2171</v>
      </c>
    </row>
    <row r="2172" ht="15.75" customHeight="1">
      <c r="A2172" s="116">
        <v>42562.0</v>
      </c>
      <c r="B2172" s="126" t="e">
        <v>#N/A</v>
      </c>
      <c r="C2172" s="127" t="e">
        <v>#N/A</v>
      </c>
      <c r="D2172" s="127">
        <v>4.321</v>
      </c>
      <c r="E2172" s="127" t="e">
        <v>#N/A</v>
      </c>
      <c r="F2172" s="127" t="e">
        <v>#N/A</v>
      </c>
      <c r="G2172" s="127">
        <v>4.844</v>
      </c>
      <c r="H2172" s="127" t="e">
        <v>#N/A</v>
      </c>
      <c r="I2172" s="127" t="e">
        <v>#N/A</v>
      </c>
      <c r="J2172" s="127">
        <v>5.407</v>
      </c>
      <c r="K2172" s="127" t="e">
        <v>#N/A</v>
      </c>
      <c r="L2172" s="127" t="e">
        <v>#N/A</v>
      </c>
      <c r="M2172" s="127">
        <v>5.789</v>
      </c>
      <c r="N2172" s="127" t="e">
        <v>#N/A</v>
      </c>
      <c r="O2172" s="127" t="e">
        <v>#N/A</v>
      </c>
      <c r="P2172" s="127">
        <v>6.171</v>
      </c>
      <c r="Q2172" s="127" t="e">
        <v>#N/A</v>
      </c>
      <c r="R2172" s="127" t="e">
        <v>#N/A</v>
      </c>
      <c r="S2172" s="127">
        <v>6.653</v>
      </c>
      <c r="T2172" s="127" t="e">
        <v>#N/A</v>
      </c>
      <c r="U2172" s="127" t="e">
        <v>#N/A</v>
      </c>
      <c r="V2172" s="127">
        <v>6.976</v>
      </c>
      <c r="W2172" s="127"/>
      <c r="X2172" s="127"/>
      <c r="Y2172" s="127"/>
      <c r="Z2172" s="127"/>
      <c r="AA2172" s="127"/>
      <c r="AB2172" s="127"/>
      <c r="AC2172" s="127"/>
      <c r="AD2172" s="127"/>
      <c r="AE2172" s="127"/>
      <c r="AF2172" s="9">
        <f t="shared" si="1"/>
        <v>2172</v>
      </c>
    </row>
    <row r="2173" ht="15.75" customHeight="1">
      <c r="A2173" s="116">
        <v>42559.0</v>
      </c>
      <c r="B2173" s="126" t="e">
        <v>#N/A</v>
      </c>
      <c r="C2173" s="127" t="e">
        <v>#N/A</v>
      </c>
      <c r="D2173" s="127">
        <v>4.327</v>
      </c>
      <c r="E2173" s="127" t="e">
        <v>#N/A</v>
      </c>
      <c r="F2173" s="127" t="e">
        <v>#N/A</v>
      </c>
      <c r="G2173" s="127">
        <v>4.827</v>
      </c>
      <c r="H2173" s="127" t="e">
        <v>#N/A</v>
      </c>
      <c r="I2173" s="127" t="e">
        <v>#N/A</v>
      </c>
      <c r="J2173" s="127">
        <v>5.422</v>
      </c>
      <c r="K2173" s="127" t="e">
        <v>#N/A</v>
      </c>
      <c r="L2173" s="127" t="e">
        <v>#N/A</v>
      </c>
      <c r="M2173" s="127">
        <v>5.8025</v>
      </c>
      <c r="N2173" s="127" t="e">
        <v>#N/A</v>
      </c>
      <c r="O2173" s="127" t="e">
        <v>#N/A</v>
      </c>
      <c r="P2173" s="127">
        <v>6.183</v>
      </c>
      <c r="Q2173" s="127" t="e">
        <v>#N/A</v>
      </c>
      <c r="R2173" s="127" t="e">
        <v>#N/A</v>
      </c>
      <c r="S2173" s="127">
        <v>6.641</v>
      </c>
      <c r="T2173" s="127" t="e">
        <v>#N/A</v>
      </c>
      <c r="U2173" s="127" t="e">
        <v>#N/A</v>
      </c>
      <c r="V2173" s="127">
        <v>6.957</v>
      </c>
      <c r="W2173" s="127"/>
      <c r="X2173" s="127"/>
      <c r="Y2173" s="127"/>
      <c r="Z2173" s="127"/>
      <c r="AA2173" s="127"/>
      <c r="AB2173" s="127"/>
      <c r="AC2173" s="127"/>
      <c r="AD2173" s="127"/>
      <c r="AE2173" s="127"/>
      <c r="AF2173" s="9">
        <f t="shared" si="1"/>
        <v>2173</v>
      </c>
    </row>
    <row r="2174" ht="15.75" customHeight="1">
      <c r="A2174" s="116">
        <v>42558.0</v>
      </c>
      <c r="B2174" s="126" t="e">
        <v>#N/A</v>
      </c>
      <c r="C2174" s="127" t="e">
        <v>#N/A</v>
      </c>
      <c r="D2174" s="127">
        <v>4.312</v>
      </c>
      <c r="E2174" s="127" t="e">
        <v>#N/A</v>
      </c>
      <c r="F2174" s="127" t="e">
        <v>#N/A</v>
      </c>
      <c r="G2174" s="127">
        <v>4.815</v>
      </c>
      <c r="H2174" s="127" t="e">
        <v>#N/A</v>
      </c>
      <c r="I2174" s="127" t="e">
        <v>#N/A</v>
      </c>
      <c r="J2174" s="127">
        <v>5.426</v>
      </c>
      <c r="K2174" s="127" t="e">
        <v>#N/A</v>
      </c>
      <c r="L2174" s="127" t="e">
        <v>#N/A</v>
      </c>
      <c r="M2174" s="127">
        <v>5.809</v>
      </c>
      <c r="N2174" s="127" t="e">
        <v>#N/A</v>
      </c>
      <c r="O2174" s="127" t="e">
        <v>#N/A</v>
      </c>
      <c r="P2174" s="127">
        <v>6.192</v>
      </c>
      <c r="Q2174" s="127" t="e">
        <v>#N/A</v>
      </c>
      <c r="R2174" s="127" t="e">
        <v>#N/A</v>
      </c>
      <c r="S2174" s="127">
        <v>6.637</v>
      </c>
      <c r="T2174" s="127" t="e">
        <v>#N/A</v>
      </c>
      <c r="U2174" s="127" t="e">
        <v>#N/A</v>
      </c>
      <c r="V2174" s="127">
        <v>6.956</v>
      </c>
      <c r="W2174" s="127"/>
      <c r="X2174" s="127"/>
      <c r="Y2174" s="127"/>
      <c r="Z2174" s="127"/>
      <c r="AA2174" s="127"/>
      <c r="AB2174" s="127"/>
      <c r="AC2174" s="127"/>
      <c r="AD2174" s="127"/>
      <c r="AE2174" s="127"/>
      <c r="AF2174" s="9">
        <f t="shared" si="1"/>
        <v>2174</v>
      </c>
    </row>
    <row r="2175" ht="15.75" customHeight="1">
      <c r="A2175" s="116">
        <v>42557.0</v>
      </c>
      <c r="B2175" s="126" t="e">
        <v>#N/A</v>
      </c>
      <c r="C2175" s="127" t="e">
        <v>#N/A</v>
      </c>
      <c r="D2175" s="127">
        <v>4.277</v>
      </c>
      <c r="E2175" s="127" t="e">
        <v>#N/A</v>
      </c>
      <c r="F2175" s="127" t="e">
        <v>#N/A</v>
      </c>
      <c r="G2175" s="127">
        <v>4.761</v>
      </c>
      <c r="H2175" s="127" t="e">
        <v>#N/A</v>
      </c>
      <c r="I2175" s="127" t="e">
        <v>#N/A</v>
      </c>
      <c r="J2175" s="127">
        <v>5.371</v>
      </c>
      <c r="K2175" s="127" t="e">
        <v>#N/A</v>
      </c>
      <c r="L2175" s="127" t="e">
        <v>#N/A</v>
      </c>
      <c r="M2175" s="127">
        <v>5.758</v>
      </c>
      <c r="N2175" s="127" t="e">
        <v>#N/A</v>
      </c>
      <c r="O2175" s="127" t="e">
        <v>#N/A</v>
      </c>
      <c r="P2175" s="127">
        <v>6.145</v>
      </c>
      <c r="Q2175" s="127" t="e">
        <v>#N/A</v>
      </c>
      <c r="R2175" s="127" t="e">
        <v>#N/A</v>
      </c>
      <c r="S2175" s="127">
        <v>6.625</v>
      </c>
      <c r="T2175" s="127" t="e">
        <v>#N/A</v>
      </c>
      <c r="U2175" s="127" t="e">
        <v>#N/A</v>
      </c>
      <c r="V2175" s="127">
        <v>6.956</v>
      </c>
      <c r="W2175" s="127"/>
      <c r="X2175" s="127"/>
      <c r="Y2175" s="127"/>
      <c r="Z2175" s="127"/>
      <c r="AA2175" s="127"/>
      <c r="AB2175" s="127"/>
      <c r="AC2175" s="127"/>
      <c r="AD2175" s="127"/>
      <c r="AE2175" s="127"/>
      <c r="AF2175" s="9">
        <f t="shared" si="1"/>
        <v>2175</v>
      </c>
    </row>
    <row r="2176" ht="15.75" customHeight="1">
      <c r="A2176" s="116">
        <v>42556.0</v>
      </c>
      <c r="B2176" s="126" t="e">
        <v>#N/A</v>
      </c>
      <c r="C2176" s="127" t="e">
        <v>#N/A</v>
      </c>
      <c r="D2176" s="127">
        <v>4.257</v>
      </c>
      <c r="E2176" s="127" t="e">
        <v>#N/A</v>
      </c>
      <c r="F2176" s="127" t="e">
        <v>#N/A</v>
      </c>
      <c r="G2176" s="127">
        <v>4.761</v>
      </c>
      <c r="H2176" s="127" t="e">
        <v>#N/A</v>
      </c>
      <c r="I2176" s="127" t="e">
        <v>#N/A</v>
      </c>
      <c r="J2176" s="127">
        <v>5.369</v>
      </c>
      <c r="K2176" s="127" t="e">
        <v>#N/A</v>
      </c>
      <c r="L2176" s="127" t="e">
        <v>#N/A</v>
      </c>
      <c r="M2176" s="127">
        <v>5.754</v>
      </c>
      <c r="N2176" s="127" t="e">
        <v>#N/A</v>
      </c>
      <c r="O2176" s="127" t="e">
        <v>#N/A</v>
      </c>
      <c r="P2176" s="127">
        <v>6.139</v>
      </c>
      <c r="Q2176" s="127" t="e">
        <v>#N/A</v>
      </c>
      <c r="R2176" s="127" t="e">
        <v>#N/A</v>
      </c>
      <c r="S2176" s="127">
        <v>6.62</v>
      </c>
      <c r="T2176" s="127" t="e">
        <v>#N/A</v>
      </c>
      <c r="U2176" s="127" t="e">
        <v>#N/A</v>
      </c>
      <c r="V2176" s="127">
        <v>6.956</v>
      </c>
      <c r="W2176" s="127"/>
      <c r="X2176" s="127"/>
      <c r="Y2176" s="127"/>
      <c r="Z2176" s="127"/>
      <c r="AA2176" s="127"/>
      <c r="AB2176" s="127"/>
      <c r="AC2176" s="127"/>
      <c r="AD2176" s="127"/>
      <c r="AE2176" s="127"/>
      <c r="AF2176" s="9">
        <f t="shared" si="1"/>
        <v>2176</v>
      </c>
    </row>
    <row r="2177" ht="15.75" customHeight="1">
      <c r="A2177" s="116">
        <v>42555.0</v>
      </c>
      <c r="B2177" s="126" t="e">
        <v>#N/A</v>
      </c>
      <c r="C2177" s="127" t="e">
        <v>#N/A</v>
      </c>
      <c r="D2177" s="127">
        <v>4.247</v>
      </c>
      <c r="E2177" s="127" t="e">
        <v>#N/A</v>
      </c>
      <c r="F2177" s="127" t="e">
        <v>#N/A</v>
      </c>
      <c r="G2177" s="127">
        <v>4.748</v>
      </c>
      <c r="H2177" s="127" t="e">
        <v>#N/A</v>
      </c>
      <c r="I2177" s="127" t="e">
        <v>#N/A</v>
      </c>
      <c r="J2177" s="127">
        <v>5.361</v>
      </c>
      <c r="K2177" s="127" t="e">
        <v>#N/A</v>
      </c>
      <c r="L2177" s="127" t="e">
        <v>#N/A</v>
      </c>
      <c r="M2177" s="127">
        <v>5.7435</v>
      </c>
      <c r="N2177" s="127" t="e">
        <v>#N/A</v>
      </c>
      <c r="O2177" s="127" t="e">
        <v>#N/A</v>
      </c>
      <c r="P2177" s="127">
        <v>6.126</v>
      </c>
      <c r="Q2177" s="127" t="e">
        <v>#N/A</v>
      </c>
      <c r="R2177" s="127" t="e">
        <v>#N/A</v>
      </c>
      <c r="S2177" s="127">
        <v>6.626</v>
      </c>
      <c r="T2177" s="127" t="e">
        <v>#N/A</v>
      </c>
      <c r="U2177" s="127" t="e">
        <v>#N/A</v>
      </c>
      <c r="V2177" s="127">
        <v>6.944</v>
      </c>
      <c r="W2177" s="127"/>
      <c r="X2177" s="127"/>
      <c r="Y2177" s="127"/>
      <c r="Z2177" s="127"/>
      <c r="AA2177" s="127"/>
      <c r="AB2177" s="127"/>
      <c r="AC2177" s="127"/>
      <c r="AD2177" s="127"/>
      <c r="AE2177" s="127"/>
      <c r="AF2177" s="9">
        <f t="shared" si="1"/>
        <v>2177</v>
      </c>
    </row>
    <row r="2178" ht="15.75" customHeight="1">
      <c r="A2178" s="116">
        <v>42552.0</v>
      </c>
      <c r="B2178" s="126" t="e">
        <v>#N/A</v>
      </c>
      <c r="C2178" s="127" t="e">
        <v>#N/A</v>
      </c>
      <c r="D2178" s="127">
        <v>4.251</v>
      </c>
      <c r="E2178" s="127" t="e">
        <v>#N/A</v>
      </c>
      <c r="F2178" s="127" t="e">
        <v>#N/A</v>
      </c>
      <c r="G2178" s="127">
        <v>4.745</v>
      </c>
      <c r="H2178" s="127" t="e">
        <v>#N/A</v>
      </c>
      <c r="I2178" s="127" t="e">
        <v>#N/A</v>
      </c>
      <c r="J2178" s="127">
        <v>5.359</v>
      </c>
      <c r="K2178" s="127" t="e">
        <v>#N/A</v>
      </c>
      <c r="L2178" s="127" t="e">
        <v>#N/A</v>
      </c>
      <c r="M2178" s="127">
        <v>5.7425</v>
      </c>
      <c r="N2178" s="127" t="e">
        <v>#N/A</v>
      </c>
      <c r="O2178" s="127" t="e">
        <v>#N/A</v>
      </c>
      <c r="P2178" s="127">
        <v>6.126</v>
      </c>
      <c r="Q2178" s="127" t="e">
        <v>#N/A</v>
      </c>
      <c r="R2178" s="127" t="e">
        <v>#N/A</v>
      </c>
      <c r="S2178" s="127">
        <v>6.627</v>
      </c>
      <c r="T2178" s="127" t="e">
        <v>#N/A</v>
      </c>
      <c r="U2178" s="127" t="e">
        <v>#N/A</v>
      </c>
      <c r="V2178" s="127">
        <v>6.944</v>
      </c>
      <c r="W2178" s="127"/>
      <c r="X2178" s="127"/>
      <c r="Y2178" s="127"/>
      <c r="Z2178" s="127"/>
      <c r="AA2178" s="127"/>
      <c r="AB2178" s="127"/>
      <c r="AC2178" s="127"/>
      <c r="AD2178" s="127"/>
      <c r="AE2178" s="127"/>
      <c r="AF2178" s="9">
        <f t="shared" si="1"/>
        <v>2178</v>
      </c>
    </row>
    <row r="2179" ht="15.75" customHeight="1">
      <c r="A2179" s="116">
        <v>42551.0</v>
      </c>
      <c r="B2179" s="126" t="e">
        <v>#N/A</v>
      </c>
      <c r="C2179" s="127" t="e">
        <v>#N/A</v>
      </c>
      <c r="D2179" s="127">
        <v>4.32</v>
      </c>
      <c r="E2179" s="127" t="e">
        <v>#N/A</v>
      </c>
      <c r="F2179" s="127" t="e">
        <v>#N/A</v>
      </c>
      <c r="G2179" s="127">
        <v>4.745</v>
      </c>
      <c r="H2179" s="127" t="e">
        <v>#N/A</v>
      </c>
      <c r="I2179" s="127" t="e">
        <v>#N/A</v>
      </c>
      <c r="J2179" s="127">
        <v>5.363</v>
      </c>
      <c r="K2179" s="127" t="e">
        <v>#N/A</v>
      </c>
      <c r="L2179" s="127" t="e">
        <v>#N/A</v>
      </c>
      <c r="M2179" s="127">
        <v>5.7435</v>
      </c>
      <c r="N2179" s="127" t="e">
        <v>#N/A</v>
      </c>
      <c r="O2179" s="127" t="e">
        <v>#N/A</v>
      </c>
      <c r="P2179" s="127">
        <v>6.124</v>
      </c>
      <c r="Q2179" s="127" t="e">
        <v>#N/A</v>
      </c>
      <c r="R2179" s="127" t="e">
        <v>#N/A</v>
      </c>
      <c r="S2179" s="127">
        <v>6.612</v>
      </c>
      <c r="T2179" s="127" t="e">
        <v>#N/A</v>
      </c>
      <c r="U2179" s="127" t="e">
        <v>#N/A</v>
      </c>
      <c r="V2179" s="127">
        <v>6.934</v>
      </c>
      <c r="W2179" s="127"/>
      <c r="X2179" s="127"/>
      <c r="Y2179" s="127"/>
      <c r="Z2179" s="127"/>
      <c r="AA2179" s="127"/>
      <c r="AB2179" s="127"/>
      <c r="AC2179" s="127"/>
      <c r="AD2179" s="127"/>
      <c r="AE2179" s="127"/>
      <c r="AF2179" s="9">
        <f t="shared" si="1"/>
        <v>2179</v>
      </c>
    </row>
    <row r="2180" ht="15.75" customHeight="1">
      <c r="A2180" s="116">
        <v>42550.0</v>
      </c>
      <c r="B2180" s="126" t="e">
        <v>#N/A</v>
      </c>
      <c r="C2180" s="127" t="e">
        <v>#N/A</v>
      </c>
      <c r="D2180" s="127">
        <v>4.332</v>
      </c>
      <c r="E2180" s="127" t="e">
        <v>#N/A</v>
      </c>
      <c r="F2180" s="127" t="e">
        <v>#N/A</v>
      </c>
      <c r="G2180" s="127">
        <v>4.743</v>
      </c>
      <c r="H2180" s="127" t="e">
        <v>#N/A</v>
      </c>
      <c r="I2180" s="127" t="e">
        <v>#N/A</v>
      </c>
      <c r="J2180" s="127">
        <v>5.362</v>
      </c>
      <c r="K2180" s="127" t="e">
        <v>#N/A</v>
      </c>
      <c r="L2180" s="127" t="e">
        <v>#N/A</v>
      </c>
      <c r="M2180" s="127">
        <v>5.739</v>
      </c>
      <c r="N2180" s="127" t="e">
        <v>#N/A</v>
      </c>
      <c r="O2180" s="127" t="e">
        <v>#N/A</v>
      </c>
      <c r="P2180" s="127">
        <v>6.116</v>
      </c>
      <c r="Q2180" s="127" t="e">
        <v>#N/A</v>
      </c>
      <c r="R2180" s="127" t="e">
        <v>#N/A</v>
      </c>
      <c r="S2180" s="127">
        <v>6.615</v>
      </c>
      <c r="T2180" s="127" t="e">
        <v>#N/A</v>
      </c>
      <c r="U2180" s="127" t="e">
        <v>#N/A</v>
      </c>
      <c r="V2180" s="127">
        <v>6.931</v>
      </c>
      <c r="W2180" s="127"/>
      <c r="X2180" s="127"/>
      <c r="Y2180" s="127"/>
      <c r="Z2180" s="127"/>
      <c r="AA2180" s="127"/>
      <c r="AB2180" s="127"/>
      <c r="AC2180" s="127"/>
      <c r="AD2180" s="127"/>
      <c r="AE2180" s="127"/>
      <c r="AF2180" s="9">
        <f t="shared" si="1"/>
        <v>2180</v>
      </c>
    </row>
    <row r="2181" ht="15.75" customHeight="1">
      <c r="A2181" s="116">
        <v>42549.0</v>
      </c>
      <c r="B2181" s="126" t="e">
        <v>#N/A</v>
      </c>
      <c r="C2181" s="127" t="e">
        <v>#N/A</v>
      </c>
      <c r="D2181" s="127">
        <v>4.33</v>
      </c>
      <c r="E2181" s="127" t="e">
        <v>#N/A</v>
      </c>
      <c r="F2181" s="127" t="e">
        <v>#N/A</v>
      </c>
      <c r="G2181" s="127">
        <v>4.743</v>
      </c>
      <c r="H2181" s="127" t="e">
        <v>#N/A</v>
      </c>
      <c r="I2181" s="127" t="e">
        <v>#N/A</v>
      </c>
      <c r="J2181" s="127">
        <v>5.362</v>
      </c>
      <c r="K2181" s="127" t="e">
        <v>#N/A</v>
      </c>
      <c r="L2181" s="127" t="e">
        <v>#N/A</v>
      </c>
      <c r="M2181" s="127">
        <v>5.7445</v>
      </c>
      <c r="N2181" s="127" t="e">
        <v>#N/A</v>
      </c>
      <c r="O2181" s="127" t="e">
        <v>#N/A</v>
      </c>
      <c r="P2181" s="127">
        <v>6.127</v>
      </c>
      <c r="Q2181" s="127" t="e">
        <v>#N/A</v>
      </c>
      <c r="R2181" s="127" t="e">
        <v>#N/A</v>
      </c>
      <c r="S2181" s="127">
        <v>6.607</v>
      </c>
      <c r="T2181" s="127" t="e">
        <v>#N/A</v>
      </c>
      <c r="U2181" s="127" t="e">
        <v>#N/A</v>
      </c>
      <c r="V2181" s="127">
        <v>6.928</v>
      </c>
      <c r="W2181" s="127"/>
      <c r="X2181" s="127"/>
      <c r="Y2181" s="127"/>
      <c r="Z2181" s="127"/>
      <c r="AA2181" s="127"/>
      <c r="AB2181" s="127"/>
      <c r="AC2181" s="127"/>
      <c r="AD2181" s="127"/>
      <c r="AE2181" s="127"/>
      <c r="AF2181" s="9">
        <f t="shared" si="1"/>
        <v>2181</v>
      </c>
    </row>
    <row r="2182" ht="15.75" customHeight="1">
      <c r="A2182" s="116">
        <v>42548.0</v>
      </c>
      <c r="B2182" s="126" t="e">
        <v>#N/A</v>
      </c>
      <c r="C2182" s="127" t="e">
        <v>#N/A</v>
      </c>
      <c r="D2182" s="127">
        <v>4.33</v>
      </c>
      <c r="E2182" s="127" t="e">
        <v>#N/A</v>
      </c>
      <c r="F2182" s="127" t="e">
        <v>#N/A</v>
      </c>
      <c r="G2182" s="127">
        <v>4.743</v>
      </c>
      <c r="H2182" s="127" t="e">
        <v>#N/A</v>
      </c>
      <c r="I2182" s="127" t="e">
        <v>#N/A</v>
      </c>
      <c r="J2182" s="127">
        <v>5.37</v>
      </c>
      <c r="K2182" s="127" t="e">
        <v>#N/A</v>
      </c>
      <c r="L2182" s="127" t="e">
        <v>#N/A</v>
      </c>
      <c r="M2182" s="127">
        <v>5.7535</v>
      </c>
      <c r="N2182" s="127" t="e">
        <v>#N/A</v>
      </c>
      <c r="O2182" s="127" t="e">
        <v>#N/A</v>
      </c>
      <c r="P2182" s="127">
        <v>6.137</v>
      </c>
      <c r="Q2182" s="127" t="e">
        <v>#N/A</v>
      </c>
      <c r="R2182" s="127" t="e">
        <v>#N/A</v>
      </c>
      <c r="S2182" s="127">
        <v>6.587</v>
      </c>
      <c r="T2182" s="127" t="e">
        <v>#N/A</v>
      </c>
      <c r="U2182" s="127" t="e">
        <v>#N/A</v>
      </c>
      <c r="V2182" s="127">
        <v>6.933</v>
      </c>
      <c r="W2182" s="127"/>
      <c r="X2182" s="127"/>
      <c r="Y2182" s="127"/>
      <c r="Z2182" s="127"/>
      <c r="AA2182" s="127"/>
      <c r="AB2182" s="127"/>
      <c r="AC2182" s="127"/>
      <c r="AD2182" s="127"/>
      <c r="AE2182" s="127"/>
      <c r="AF2182" s="9">
        <f t="shared" si="1"/>
        <v>2182</v>
      </c>
    </row>
    <row r="2183" ht="15.75" customHeight="1">
      <c r="A2183" s="116">
        <v>42545.0</v>
      </c>
      <c r="B2183" s="126" t="e">
        <v>#N/A</v>
      </c>
      <c r="C2183" s="127" t="e">
        <v>#N/A</v>
      </c>
      <c r="D2183" s="127">
        <v>4.288</v>
      </c>
      <c r="E2183" s="127" t="e">
        <v>#N/A</v>
      </c>
      <c r="F2183" s="127" t="e">
        <v>#N/A</v>
      </c>
      <c r="G2183" s="127">
        <v>4.693</v>
      </c>
      <c r="H2183" s="127" t="e">
        <v>#N/A</v>
      </c>
      <c r="I2183" s="127" t="e">
        <v>#N/A</v>
      </c>
      <c r="J2183" s="127">
        <v>5.344</v>
      </c>
      <c r="K2183" s="127" t="e">
        <v>#N/A</v>
      </c>
      <c r="L2183" s="127" t="e">
        <v>#N/A</v>
      </c>
      <c r="M2183" s="127">
        <v>5.724</v>
      </c>
      <c r="N2183" s="127" t="e">
        <v>#N/A</v>
      </c>
      <c r="O2183" s="127" t="e">
        <v>#N/A</v>
      </c>
      <c r="P2183" s="127">
        <v>6.104</v>
      </c>
      <c r="Q2183" s="127" t="e">
        <v>#N/A</v>
      </c>
      <c r="R2183" s="127" t="e">
        <v>#N/A</v>
      </c>
      <c r="S2183" s="127">
        <v>6.588</v>
      </c>
      <c r="T2183" s="127" t="e">
        <v>#N/A</v>
      </c>
      <c r="U2183" s="127" t="e">
        <v>#N/A</v>
      </c>
      <c r="V2183" s="127">
        <v>6.931</v>
      </c>
      <c r="W2183" s="127"/>
      <c r="X2183" s="127"/>
      <c r="Y2183" s="127"/>
      <c r="Z2183" s="127"/>
      <c r="AA2183" s="127"/>
      <c r="AB2183" s="127"/>
      <c r="AC2183" s="127"/>
      <c r="AD2183" s="127"/>
      <c r="AE2183" s="127"/>
      <c r="AF2183" s="9">
        <f t="shared" si="1"/>
        <v>2183</v>
      </c>
    </row>
    <row r="2184" ht="15.75" customHeight="1">
      <c r="A2184" s="116">
        <v>42544.0</v>
      </c>
      <c r="B2184" s="126" t="e">
        <v>#N/A</v>
      </c>
      <c r="C2184" s="127" t="e">
        <v>#N/A</v>
      </c>
      <c r="D2184" s="127">
        <v>4.263</v>
      </c>
      <c r="E2184" s="127" t="e">
        <v>#N/A</v>
      </c>
      <c r="F2184" s="127" t="e">
        <v>#N/A</v>
      </c>
      <c r="G2184" s="127">
        <v>4.679</v>
      </c>
      <c r="H2184" s="127" t="e">
        <v>#N/A</v>
      </c>
      <c r="I2184" s="127" t="e">
        <v>#N/A</v>
      </c>
      <c r="J2184" s="127">
        <v>5.329</v>
      </c>
      <c r="K2184" s="127" t="e">
        <v>#N/A</v>
      </c>
      <c r="L2184" s="127" t="e">
        <v>#N/A</v>
      </c>
      <c r="M2184" s="127">
        <v>5.7125</v>
      </c>
      <c r="N2184" s="127" t="e">
        <v>#N/A</v>
      </c>
      <c r="O2184" s="127" t="e">
        <v>#N/A</v>
      </c>
      <c r="P2184" s="127">
        <v>6.096</v>
      </c>
      <c r="Q2184" s="127" t="e">
        <v>#N/A</v>
      </c>
      <c r="R2184" s="127" t="e">
        <v>#N/A</v>
      </c>
      <c r="S2184" s="127">
        <v>6.61</v>
      </c>
      <c r="T2184" s="127" t="e">
        <v>#N/A</v>
      </c>
      <c r="U2184" s="127" t="e">
        <v>#N/A</v>
      </c>
      <c r="V2184" s="127">
        <v>6.934</v>
      </c>
      <c r="W2184" s="127"/>
      <c r="X2184" s="127"/>
      <c r="Y2184" s="127"/>
      <c r="Z2184" s="127"/>
      <c r="AA2184" s="127"/>
      <c r="AB2184" s="127"/>
      <c r="AC2184" s="127"/>
      <c r="AD2184" s="127"/>
      <c r="AE2184" s="127"/>
      <c r="AF2184" s="9">
        <f t="shared" si="1"/>
        <v>2184</v>
      </c>
    </row>
    <row r="2185" ht="15.75" customHeight="1">
      <c r="A2185" s="116">
        <v>42543.0</v>
      </c>
      <c r="B2185" s="126" t="e">
        <v>#N/A</v>
      </c>
      <c r="C2185" s="127" t="e">
        <v>#N/A</v>
      </c>
      <c r="D2185" s="127">
        <v>4.256</v>
      </c>
      <c r="E2185" s="127" t="e">
        <v>#N/A</v>
      </c>
      <c r="F2185" s="127" t="e">
        <v>#N/A</v>
      </c>
      <c r="G2185" s="127">
        <v>4.679</v>
      </c>
      <c r="H2185" s="127" t="e">
        <v>#N/A</v>
      </c>
      <c r="I2185" s="127" t="e">
        <v>#N/A</v>
      </c>
      <c r="J2185" s="127">
        <v>5.31</v>
      </c>
      <c r="K2185" s="127" t="e">
        <v>#N/A</v>
      </c>
      <c r="L2185" s="127" t="e">
        <v>#N/A</v>
      </c>
      <c r="M2185" s="127">
        <v>5.694</v>
      </c>
      <c r="N2185" s="127" t="e">
        <v>#N/A</v>
      </c>
      <c r="O2185" s="127" t="e">
        <v>#N/A</v>
      </c>
      <c r="P2185" s="127">
        <v>6.078</v>
      </c>
      <c r="Q2185" s="127" t="e">
        <v>#N/A</v>
      </c>
      <c r="R2185" s="127" t="e">
        <v>#N/A</v>
      </c>
      <c r="S2185" s="127">
        <v>6.63</v>
      </c>
      <c r="T2185" s="127" t="e">
        <v>#N/A</v>
      </c>
      <c r="U2185" s="127" t="e">
        <v>#N/A</v>
      </c>
      <c r="V2185" s="127">
        <v>6.93</v>
      </c>
      <c r="W2185" s="127"/>
      <c r="X2185" s="127"/>
      <c r="Y2185" s="127"/>
      <c r="Z2185" s="127"/>
      <c r="AA2185" s="127"/>
      <c r="AB2185" s="127"/>
      <c r="AC2185" s="127"/>
      <c r="AD2185" s="127"/>
      <c r="AE2185" s="127"/>
      <c r="AF2185" s="9">
        <f t="shared" si="1"/>
        <v>2185</v>
      </c>
    </row>
    <row r="2186" ht="15.75" customHeight="1">
      <c r="A2186" s="116">
        <v>42542.0</v>
      </c>
      <c r="B2186" s="126" t="e">
        <v>#N/A</v>
      </c>
      <c r="C2186" s="127" t="e">
        <v>#N/A</v>
      </c>
      <c r="D2186" s="127">
        <v>4.253</v>
      </c>
      <c r="E2186" s="127" t="e">
        <v>#N/A</v>
      </c>
      <c r="F2186" s="127" t="e">
        <v>#N/A</v>
      </c>
      <c r="G2186" s="127">
        <v>4.679</v>
      </c>
      <c r="H2186" s="127" t="e">
        <v>#N/A</v>
      </c>
      <c r="I2186" s="127" t="e">
        <v>#N/A</v>
      </c>
      <c r="J2186" s="127">
        <v>5.326</v>
      </c>
      <c r="K2186" s="127" t="e">
        <v>#N/A</v>
      </c>
      <c r="L2186" s="127" t="e">
        <v>#N/A</v>
      </c>
      <c r="M2186" s="127">
        <v>5.703</v>
      </c>
      <c r="N2186" s="127" t="e">
        <v>#N/A</v>
      </c>
      <c r="O2186" s="127" t="e">
        <v>#N/A</v>
      </c>
      <c r="P2186" s="127">
        <v>6.08</v>
      </c>
      <c r="Q2186" s="127" t="e">
        <v>#N/A</v>
      </c>
      <c r="R2186" s="127" t="e">
        <v>#N/A</v>
      </c>
      <c r="S2186" s="127">
        <v>6.635</v>
      </c>
      <c r="T2186" s="127" t="e">
        <v>#N/A</v>
      </c>
      <c r="U2186" s="127" t="e">
        <v>#N/A</v>
      </c>
      <c r="V2186" s="127">
        <v>6.933</v>
      </c>
      <c r="W2186" s="127"/>
      <c r="X2186" s="127"/>
      <c r="Y2186" s="127"/>
      <c r="Z2186" s="127"/>
      <c r="AA2186" s="127"/>
      <c r="AB2186" s="127"/>
      <c r="AC2186" s="127"/>
      <c r="AD2186" s="127"/>
      <c r="AE2186" s="127"/>
      <c r="AF2186" s="9">
        <f t="shared" si="1"/>
        <v>2186</v>
      </c>
    </row>
    <row r="2187" ht="15.75" customHeight="1">
      <c r="A2187" s="116">
        <v>42541.0</v>
      </c>
      <c r="B2187" s="126" t="e">
        <v>#N/A</v>
      </c>
      <c r="C2187" s="127" t="e">
        <v>#N/A</v>
      </c>
      <c r="D2187" s="127">
        <v>4.262</v>
      </c>
      <c r="E2187" s="127" t="e">
        <v>#N/A</v>
      </c>
      <c r="F2187" s="127" t="e">
        <v>#N/A</v>
      </c>
      <c r="G2187" s="127">
        <v>4.7</v>
      </c>
      <c r="H2187" s="127" t="e">
        <v>#N/A</v>
      </c>
      <c r="I2187" s="127" t="e">
        <v>#N/A</v>
      </c>
      <c r="J2187" s="127">
        <v>5.333</v>
      </c>
      <c r="K2187" s="127" t="e">
        <v>#N/A</v>
      </c>
      <c r="L2187" s="127" t="e">
        <v>#N/A</v>
      </c>
      <c r="M2187" s="127">
        <v>5.705</v>
      </c>
      <c r="N2187" s="127" t="e">
        <v>#N/A</v>
      </c>
      <c r="O2187" s="127" t="e">
        <v>#N/A</v>
      </c>
      <c r="P2187" s="127">
        <v>6.077</v>
      </c>
      <c r="Q2187" s="127" t="e">
        <v>#N/A</v>
      </c>
      <c r="R2187" s="127" t="e">
        <v>#N/A</v>
      </c>
      <c r="S2187" s="127">
        <v>6.625</v>
      </c>
      <c r="T2187" s="127" t="e">
        <v>#N/A</v>
      </c>
      <c r="U2187" s="127" t="e">
        <v>#N/A</v>
      </c>
      <c r="V2187" s="127">
        <v>6.932</v>
      </c>
      <c r="W2187" s="127"/>
      <c r="X2187" s="127"/>
      <c r="Y2187" s="127"/>
      <c r="Z2187" s="127"/>
      <c r="AA2187" s="127"/>
      <c r="AB2187" s="127"/>
      <c r="AC2187" s="127"/>
      <c r="AD2187" s="127"/>
      <c r="AE2187" s="127"/>
      <c r="AF2187" s="9">
        <f t="shared" si="1"/>
        <v>2187</v>
      </c>
    </row>
    <row r="2188" ht="15.75" customHeight="1">
      <c r="A2188" s="116">
        <v>42538.0</v>
      </c>
      <c r="B2188" s="126" t="e">
        <v>#N/A</v>
      </c>
      <c r="C2188" s="127" t="e">
        <v>#N/A</v>
      </c>
      <c r="D2188" s="127">
        <v>4.295</v>
      </c>
      <c r="E2188" s="127" t="e">
        <v>#N/A</v>
      </c>
      <c r="F2188" s="127" t="e">
        <v>#N/A</v>
      </c>
      <c r="G2188" s="127">
        <v>4.762</v>
      </c>
      <c r="H2188" s="127" t="e">
        <v>#N/A</v>
      </c>
      <c r="I2188" s="127" t="e">
        <v>#N/A</v>
      </c>
      <c r="J2188" s="127">
        <v>5.345</v>
      </c>
      <c r="K2188" s="127" t="e">
        <v>#N/A</v>
      </c>
      <c r="L2188" s="127" t="e">
        <v>#N/A</v>
      </c>
      <c r="M2188" s="127">
        <v>5.7205</v>
      </c>
      <c r="N2188" s="127" t="e">
        <v>#N/A</v>
      </c>
      <c r="O2188" s="127" t="e">
        <v>#N/A</v>
      </c>
      <c r="P2188" s="127">
        <v>6.096</v>
      </c>
      <c r="Q2188" s="127" t="e">
        <v>#N/A</v>
      </c>
      <c r="R2188" s="127" t="e">
        <v>#N/A</v>
      </c>
      <c r="S2188" s="127">
        <v>6.65</v>
      </c>
      <c r="T2188" s="127" t="e">
        <v>#N/A</v>
      </c>
      <c r="U2188" s="127" t="e">
        <v>#N/A</v>
      </c>
      <c r="V2188" s="127">
        <v>6.933</v>
      </c>
      <c r="W2188" s="127"/>
      <c r="X2188" s="127"/>
      <c r="Y2188" s="127"/>
      <c r="Z2188" s="127"/>
      <c r="AA2188" s="127"/>
      <c r="AB2188" s="127"/>
      <c r="AC2188" s="127"/>
      <c r="AD2188" s="127"/>
      <c r="AE2188" s="127"/>
      <c r="AF2188" s="9">
        <f t="shared" si="1"/>
        <v>2188</v>
      </c>
    </row>
    <row r="2189" ht="15.75" customHeight="1">
      <c r="A2189" s="116">
        <v>42537.0</v>
      </c>
      <c r="B2189" s="126" t="e">
        <v>#N/A</v>
      </c>
      <c r="C2189" s="127" t="e">
        <v>#N/A</v>
      </c>
      <c r="D2189" s="127">
        <v>4.3</v>
      </c>
      <c r="E2189" s="127" t="e">
        <v>#N/A</v>
      </c>
      <c r="F2189" s="127" t="e">
        <v>#N/A</v>
      </c>
      <c r="G2189" s="127">
        <v>4.741</v>
      </c>
      <c r="H2189" s="127" t="e">
        <v>#N/A</v>
      </c>
      <c r="I2189" s="127" t="e">
        <v>#N/A</v>
      </c>
      <c r="J2189" s="127">
        <v>5.347</v>
      </c>
      <c r="K2189" s="127" t="e">
        <v>#N/A</v>
      </c>
      <c r="L2189" s="127" t="e">
        <v>#N/A</v>
      </c>
      <c r="M2189" s="127">
        <v>5.72</v>
      </c>
      <c r="N2189" s="127" t="e">
        <v>#N/A</v>
      </c>
      <c r="O2189" s="127" t="e">
        <v>#N/A</v>
      </c>
      <c r="P2189" s="127">
        <v>6.093</v>
      </c>
      <c r="Q2189" s="127" t="e">
        <v>#N/A</v>
      </c>
      <c r="R2189" s="127" t="e">
        <v>#N/A</v>
      </c>
      <c r="S2189" s="127">
        <v>6.65</v>
      </c>
      <c r="T2189" s="127" t="e">
        <v>#N/A</v>
      </c>
      <c r="U2189" s="127" t="e">
        <v>#N/A</v>
      </c>
      <c r="V2189" s="127">
        <v>6.932</v>
      </c>
      <c r="W2189" s="127"/>
      <c r="X2189" s="127"/>
      <c r="Y2189" s="127"/>
      <c r="Z2189" s="127"/>
      <c r="AA2189" s="127"/>
      <c r="AB2189" s="127"/>
      <c r="AC2189" s="127"/>
      <c r="AD2189" s="127"/>
      <c r="AE2189" s="127"/>
      <c r="AF2189" s="9">
        <f t="shared" si="1"/>
        <v>2189</v>
      </c>
    </row>
    <row r="2190" ht="15.75" customHeight="1">
      <c r="A2190" s="116">
        <v>42536.0</v>
      </c>
      <c r="B2190" s="126" t="e">
        <v>#N/A</v>
      </c>
      <c r="C2190" s="127" t="e">
        <v>#N/A</v>
      </c>
      <c r="D2190" s="127">
        <v>4.284</v>
      </c>
      <c r="E2190" s="127" t="e">
        <v>#N/A</v>
      </c>
      <c r="F2190" s="127" t="e">
        <v>#N/A</v>
      </c>
      <c r="G2190" s="127">
        <v>4.73</v>
      </c>
      <c r="H2190" s="127" t="e">
        <v>#N/A</v>
      </c>
      <c r="I2190" s="127" t="e">
        <v>#N/A</v>
      </c>
      <c r="J2190" s="127">
        <v>5.339</v>
      </c>
      <c r="K2190" s="127" t="e">
        <v>#N/A</v>
      </c>
      <c r="L2190" s="127" t="e">
        <v>#N/A</v>
      </c>
      <c r="M2190" s="127">
        <v>5.709</v>
      </c>
      <c r="N2190" s="127" t="e">
        <v>#N/A</v>
      </c>
      <c r="O2190" s="127" t="e">
        <v>#N/A</v>
      </c>
      <c r="P2190" s="127">
        <v>6.079</v>
      </c>
      <c r="Q2190" s="127" t="e">
        <v>#N/A</v>
      </c>
      <c r="R2190" s="127" t="e">
        <v>#N/A</v>
      </c>
      <c r="S2190" s="127">
        <v>6.64</v>
      </c>
      <c r="T2190" s="127" t="e">
        <v>#N/A</v>
      </c>
      <c r="U2190" s="127" t="e">
        <v>#N/A</v>
      </c>
      <c r="V2190" s="127">
        <v>6.929</v>
      </c>
      <c r="W2190" s="127"/>
      <c r="X2190" s="127"/>
      <c r="Y2190" s="127"/>
      <c r="Z2190" s="127"/>
      <c r="AA2190" s="127"/>
      <c r="AB2190" s="127"/>
      <c r="AC2190" s="127"/>
      <c r="AD2190" s="127"/>
      <c r="AE2190" s="127"/>
      <c r="AF2190" s="9">
        <f t="shared" si="1"/>
        <v>2190</v>
      </c>
    </row>
    <row r="2191" ht="15.75" customHeight="1">
      <c r="A2191" s="116">
        <v>42535.0</v>
      </c>
      <c r="B2191" s="126" t="e">
        <v>#N/A</v>
      </c>
      <c r="C2191" s="127" t="e">
        <v>#N/A</v>
      </c>
      <c r="D2191" s="127">
        <v>4.291</v>
      </c>
      <c r="E2191" s="127" t="e">
        <v>#N/A</v>
      </c>
      <c r="F2191" s="127" t="e">
        <v>#N/A</v>
      </c>
      <c r="G2191" s="127">
        <v>4.729</v>
      </c>
      <c r="H2191" s="127" t="e">
        <v>#N/A</v>
      </c>
      <c r="I2191" s="127" t="e">
        <v>#N/A</v>
      </c>
      <c r="J2191" s="127">
        <v>5.308</v>
      </c>
      <c r="K2191" s="127" t="e">
        <v>#N/A</v>
      </c>
      <c r="L2191" s="127" t="e">
        <v>#N/A</v>
      </c>
      <c r="M2191" s="127">
        <v>5.686</v>
      </c>
      <c r="N2191" s="127" t="e">
        <v>#N/A</v>
      </c>
      <c r="O2191" s="127" t="e">
        <v>#N/A</v>
      </c>
      <c r="P2191" s="127">
        <v>6.064</v>
      </c>
      <c r="Q2191" s="127" t="e">
        <v>#N/A</v>
      </c>
      <c r="R2191" s="127" t="e">
        <v>#N/A</v>
      </c>
      <c r="S2191" s="127">
        <v>6.65</v>
      </c>
      <c r="T2191" s="127" t="e">
        <v>#N/A</v>
      </c>
      <c r="U2191" s="127" t="e">
        <v>#N/A</v>
      </c>
      <c r="V2191" s="127">
        <v>6.93</v>
      </c>
      <c r="W2191" s="127"/>
      <c r="X2191" s="127"/>
      <c r="Y2191" s="127"/>
      <c r="Z2191" s="127"/>
      <c r="AA2191" s="127"/>
      <c r="AB2191" s="127"/>
      <c r="AC2191" s="127"/>
      <c r="AD2191" s="127"/>
      <c r="AE2191" s="127"/>
      <c r="AF2191" s="9">
        <f t="shared" si="1"/>
        <v>2191</v>
      </c>
    </row>
    <row r="2192" ht="15.75" customHeight="1">
      <c r="A2192" s="116">
        <v>42534.0</v>
      </c>
      <c r="B2192" s="126" t="e">
        <v>#N/A</v>
      </c>
      <c r="C2192" s="127" t="e">
        <v>#N/A</v>
      </c>
      <c r="D2192" s="127">
        <v>4.284</v>
      </c>
      <c r="E2192" s="127" t="e">
        <v>#N/A</v>
      </c>
      <c r="F2192" s="127" t="e">
        <v>#N/A</v>
      </c>
      <c r="G2192" s="127">
        <v>4.727</v>
      </c>
      <c r="H2192" s="127" t="e">
        <v>#N/A</v>
      </c>
      <c r="I2192" s="127" t="e">
        <v>#N/A</v>
      </c>
      <c r="J2192" s="127">
        <v>5.306</v>
      </c>
      <c r="K2192" s="127" t="e">
        <v>#N/A</v>
      </c>
      <c r="L2192" s="127" t="e">
        <v>#N/A</v>
      </c>
      <c r="M2192" s="127">
        <v>5.6865</v>
      </c>
      <c r="N2192" s="127" t="e">
        <v>#N/A</v>
      </c>
      <c r="O2192" s="127" t="e">
        <v>#N/A</v>
      </c>
      <c r="P2192" s="127">
        <v>6.067</v>
      </c>
      <c r="Q2192" s="127" t="e">
        <v>#N/A</v>
      </c>
      <c r="R2192" s="127" t="e">
        <v>#N/A</v>
      </c>
      <c r="S2192" s="127">
        <v>6.65</v>
      </c>
      <c r="T2192" s="127" t="e">
        <v>#N/A</v>
      </c>
      <c r="U2192" s="127" t="e">
        <v>#N/A</v>
      </c>
      <c r="V2192" s="127">
        <v>6.93</v>
      </c>
      <c r="W2192" s="127"/>
      <c r="X2192" s="127"/>
      <c r="Y2192" s="127"/>
      <c r="Z2192" s="127"/>
      <c r="AA2192" s="127"/>
      <c r="AB2192" s="127"/>
      <c r="AC2192" s="127"/>
      <c r="AD2192" s="127"/>
      <c r="AE2192" s="127"/>
      <c r="AF2192" s="9">
        <f t="shared" si="1"/>
        <v>2192</v>
      </c>
    </row>
    <row r="2193" ht="15.75" customHeight="1">
      <c r="A2193" s="116">
        <v>42531.0</v>
      </c>
      <c r="B2193" s="126" t="e">
        <v>#N/A</v>
      </c>
      <c r="C2193" s="127" t="e">
        <v>#N/A</v>
      </c>
      <c r="D2193" s="127">
        <v>4.306</v>
      </c>
      <c r="E2193" s="127" t="e">
        <v>#N/A</v>
      </c>
      <c r="F2193" s="127" t="e">
        <v>#N/A</v>
      </c>
      <c r="G2193" s="127">
        <v>4.752</v>
      </c>
      <c r="H2193" s="127" t="e">
        <v>#N/A</v>
      </c>
      <c r="I2193" s="127" t="e">
        <v>#N/A</v>
      </c>
      <c r="J2193" s="127">
        <v>5.302</v>
      </c>
      <c r="K2193" s="127" t="e">
        <v>#N/A</v>
      </c>
      <c r="L2193" s="127" t="e">
        <v>#N/A</v>
      </c>
      <c r="M2193" s="127">
        <v>5.678</v>
      </c>
      <c r="N2193" s="127" t="e">
        <v>#N/A</v>
      </c>
      <c r="O2193" s="127" t="e">
        <v>#N/A</v>
      </c>
      <c r="P2193" s="127">
        <v>6.054</v>
      </c>
      <c r="Q2193" s="127" t="e">
        <v>#N/A</v>
      </c>
      <c r="R2193" s="127" t="e">
        <v>#N/A</v>
      </c>
      <c r="S2193" s="127">
        <v>6.65</v>
      </c>
      <c r="T2193" s="127" t="e">
        <v>#N/A</v>
      </c>
      <c r="U2193" s="127" t="e">
        <v>#N/A</v>
      </c>
      <c r="V2193" s="127">
        <v>6.93</v>
      </c>
      <c r="W2193" s="127"/>
      <c r="X2193" s="127"/>
      <c r="Y2193" s="127"/>
      <c r="Z2193" s="127"/>
      <c r="AA2193" s="127"/>
      <c r="AB2193" s="127"/>
      <c r="AC2193" s="127"/>
      <c r="AD2193" s="127"/>
      <c r="AE2193" s="127"/>
      <c r="AF2193" s="9">
        <f t="shared" si="1"/>
        <v>2193</v>
      </c>
    </row>
    <row r="2194" ht="15.75" customHeight="1">
      <c r="A2194" s="116">
        <v>42530.0</v>
      </c>
      <c r="B2194" s="126" t="e">
        <v>#N/A</v>
      </c>
      <c r="C2194" s="127" t="e">
        <v>#N/A</v>
      </c>
      <c r="D2194" s="127">
        <v>4.327</v>
      </c>
      <c r="E2194" s="127" t="e">
        <v>#N/A</v>
      </c>
      <c r="F2194" s="127" t="e">
        <v>#N/A</v>
      </c>
      <c r="G2194" s="127">
        <v>4.772</v>
      </c>
      <c r="H2194" s="127" t="e">
        <v>#N/A</v>
      </c>
      <c r="I2194" s="127" t="e">
        <v>#N/A</v>
      </c>
      <c r="J2194" s="127">
        <v>5.302</v>
      </c>
      <c r="K2194" s="127" t="e">
        <v>#N/A</v>
      </c>
      <c r="L2194" s="127" t="e">
        <v>#N/A</v>
      </c>
      <c r="M2194" s="127">
        <v>5.6805</v>
      </c>
      <c r="N2194" s="127" t="e">
        <v>#N/A</v>
      </c>
      <c r="O2194" s="127" t="e">
        <v>#N/A</v>
      </c>
      <c r="P2194" s="127">
        <v>6.059</v>
      </c>
      <c r="Q2194" s="127" t="e">
        <v>#N/A</v>
      </c>
      <c r="R2194" s="127" t="e">
        <v>#N/A</v>
      </c>
      <c r="S2194" s="127">
        <v>6.65</v>
      </c>
      <c r="T2194" s="127" t="e">
        <v>#N/A</v>
      </c>
      <c r="U2194" s="127" t="e">
        <v>#N/A</v>
      </c>
      <c r="V2194" s="127">
        <v>6.929</v>
      </c>
      <c r="W2194" s="127"/>
      <c r="X2194" s="127"/>
      <c r="Y2194" s="127"/>
      <c r="Z2194" s="127"/>
      <c r="AA2194" s="127"/>
      <c r="AB2194" s="127"/>
      <c r="AC2194" s="127"/>
      <c r="AD2194" s="127"/>
      <c r="AE2194" s="127"/>
      <c r="AF2194" s="9">
        <f t="shared" si="1"/>
        <v>2194</v>
      </c>
    </row>
    <row r="2195" ht="15.75" customHeight="1">
      <c r="A2195" s="116">
        <v>42529.0</v>
      </c>
      <c r="B2195" s="126" t="e">
        <v>#N/A</v>
      </c>
      <c r="C2195" s="127" t="e">
        <v>#N/A</v>
      </c>
      <c r="D2195" s="127">
        <v>4.355</v>
      </c>
      <c r="E2195" s="127" t="e">
        <v>#N/A</v>
      </c>
      <c r="F2195" s="127" t="e">
        <v>#N/A</v>
      </c>
      <c r="G2195" s="127">
        <v>4.78</v>
      </c>
      <c r="H2195" s="127" t="e">
        <v>#N/A</v>
      </c>
      <c r="I2195" s="127" t="e">
        <v>#N/A</v>
      </c>
      <c r="J2195" s="127">
        <v>5.311</v>
      </c>
      <c r="K2195" s="127" t="e">
        <v>#N/A</v>
      </c>
      <c r="L2195" s="127" t="e">
        <v>#N/A</v>
      </c>
      <c r="M2195" s="127">
        <v>5.7025</v>
      </c>
      <c r="N2195" s="127" t="e">
        <v>#N/A</v>
      </c>
      <c r="O2195" s="127" t="e">
        <v>#N/A</v>
      </c>
      <c r="P2195" s="127">
        <v>6.094</v>
      </c>
      <c r="Q2195" s="127" t="e">
        <v>#N/A</v>
      </c>
      <c r="R2195" s="127" t="e">
        <v>#N/A</v>
      </c>
      <c r="S2195" s="127">
        <v>6.65</v>
      </c>
      <c r="T2195" s="127" t="e">
        <v>#N/A</v>
      </c>
      <c r="U2195" s="127" t="e">
        <v>#N/A</v>
      </c>
      <c r="V2195" s="127">
        <v>6.93</v>
      </c>
      <c r="W2195" s="127"/>
      <c r="X2195" s="127"/>
      <c r="Y2195" s="127"/>
      <c r="Z2195" s="127"/>
      <c r="AA2195" s="127"/>
      <c r="AB2195" s="127"/>
      <c r="AC2195" s="127"/>
      <c r="AD2195" s="127"/>
      <c r="AE2195" s="127"/>
      <c r="AF2195" s="9">
        <f t="shared" si="1"/>
        <v>2195</v>
      </c>
    </row>
    <row r="2196" ht="15.75" customHeight="1">
      <c r="A2196" s="116">
        <v>42528.0</v>
      </c>
      <c r="B2196" s="126" t="e">
        <v>#N/A</v>
      </c>
      <c r="C2196" s="127" t="e">
        <v>#N/A</v>
      </c>
      <c r="D2196" s="127">
        <v>4.415</v>
      </c>
      <c r="E2196" s="127" t="e">
        <v>#N/A</v>
      </c>
      <c r="F2196" s="127" t="e">
        <v>#N/A</v>
      </c>
      <c r="G2196" s="127">
        <v>4.829</v>
      </c>
      <c r="H2196" s="127" t="e">
        <v>#N/A</v>
      </c>
      <c r="I2196" s="127" t="e">
        <v>#N/A</v>
      </c>
      <c r="J2196" s="127">
        <v>5.323</v>
      </c>
      <c r="K2196" s="127" t="e">
        <v>#N/A</v>
      </c>
      <c r="L2196" s="127" t="e">
        <v>#N/A</v>
      </c>
      <c r="M2196" s="127">
        <v>5.7175</v>
      </c>
      <c r="N2196" s="127" t="e">
        <v>#N/A</v>
      </c>
      <c r="O2196" s="127" t="e">
        <v>#N/A</v>
      </c>
      <c r="P2196" s="127">
        <v>6.112</v>
      </c>
      <c r="Q2196" s="127" t="e">
        <v>#N/A</v>
      </c>
      <c r="R2196" s="127" t="e">
        <v>#N/A</v>
      </c>
      <c r="S2196" s="127">
        <v>6.65</v>
      </c>
      <c r="T2196" s="127" t="e">
        <v>#N/A</v>
      </c>
      <c r="U2196" s="127" t="e">
        <v>#N/A</v>
      </c>
      <c r="V2196" s="127">
        <v>6.932</v>
      </c>
      <c r="W2196" s="127"/>
      <c r="X2196" s="127"/>
      <c r="Y2196" s="127"/>
      <c r="Z2196" s="127"/>
      <c r="AA2196" s="127"/>
      <c r="AB2196" s="127"/>
      <c r="AC2196" s="127"/>
      <c r="AD2196" s="127"/>
      <c r="AE2196" s="127"/>
      <c r="AF2196" s="9">
        <f t="shared" si="1"/>
        <v>2196</v>
      </c>
    </row>
    <row r="2197" ht="15.75" customHeight="1">
      <c r="A2197" s="116">
        <v>42527.0</v>
      </c>
      <c r="B2197" s="126" t="e">
        <v>#N/A</v>
      </c>
      <c r="C2197" s="127" t="e">
        <v>#N/A</v>
      </c>
      <c r="D2197" s="127">
        <v>4.462</v>
      </c>
      <c r="E2197" s="127" t="e">
        <v>#N/A</v>
      </c>
      <c r="F2197" s="127" t="e">
        <v>#N/A</v>
      </c>
      <c r="G2197" s="127">
        <v>4.835</v>
      </c>
      <c r="H2197" s="127" t="e">
        <v>#N/A</v>
      </c>
      <c r="I2197" s="127" t="e">
        <v>#N/A</v>
      </c>
      <c r="J2197" s="127">
        <v>5.348</v>
      </c>
      <c r="K2197" s="127" t="e">
        <v>#N/A</v>
      </c>
      <c r="L2197" s="127" t="e">
        <v>#N/A</v>
      </c>
      <c r="M2197" s="127">
        <v>5.747</v>
      </c>
      <c r="N2197" s="127" t="e">
        <v>#N/A</v>
      </c>
      <c r="O2197" s="127" t="e">
        <v>#N/A</v>
      </c>
      <c r="P2197" s="127">
        <v>6.146</v>
      </c>
      <c r="Q2197" s="127" t="e">
        <v>#N/A</v>
      </c>
      <c r="R2197" s="127" t="e">
        <v>#N/A</v>
      </c>
      <c r="S2197" s="127">
        <v>6.63</v>
      </c>
      <c r="T2197" s="127" t="e">
        <v>#N/A</v>
      </c>
      <c r="U2197" s="127" t="e">
        <v>#N/A</v>
      </c>
      <c r="V2197" s="127">
        <v>6.934</v>
      </c>
      <c r="W2197" s="127"/>
      <c r="X2197" s="127"/>
      <c r="Y2197" s="127"/>
      <c r="Z2197" s="127"/>
      <c r="AA2197" s="127"/>
      <c r="AB2197" s="127"/>
      <c r="AC2197" s="127"/>
      <c r="AD2197" s="127"/>
      <c r="AE2197" s="127"/>
      <c r="AF2197" s="9">
        <f t="shared" si="1"/>
        <v>2197</v>
      </c>
    </row>
    <row r="2198" ht="15.75" customHeight="1">
      <c r="A2198" s="116">
        <v>42524.0</v>
      </c>
      <c r="B2198" s="126" t="e">
        <v>#N/A</v>
      </c>
      <c r="C2198" s="127" t="e">
        <v>#N/A</v>
      </c>
      <c r="D2198" s="127">
        <v>4.45</v>
      </c>
      <c r="E2198" s="127" t="e">
        <v>#N/A</v>
      </c>
      <c r="F2198" s="127" t="e">
        <v>#N/A</v>
      </c>
      <c r="G2198" s="127">
        <v>4.793</v>
      </c>
      <c r="H2198" s="127" t="e">
        <v>#N/A</v>
      </c>
      <c r="I2198" s="127" t="e">
        <v>#N/A</v>
      </c>
      <c r="J2198" s="127">
        <v>5.345</v>
      </c>
      <c r="K2198" s="127" t="e">
        <v>#N/A</v>
      </c>
      <c r="L2198" s="127" t="e">
        <v>#N/A</v>
      </c>
      <c r="M2198" s="127">
        <v>5.75</v>
      </c>
      <c r="N2198" s="127" t="e">
        <v>#N/A</v>
      </c>
      <c r="O2198" s="127" t="e">
        <v>#N/A</v>
      </c>
      <c r="P2198" s="127">
        <v>6.155</v>
      </c>
      <c r="Q2198" s="127" t="e">
        <v>#N/A</v>
      </c>
      <c r="R2198" s="127" t="e">
        <v>#N/A</v>
      </c>
      <c r="S2198" s="127">
        <v>6.65</v>
      </c>
      <c r="T2198" s="127" t="e">
        <v>#N/A</v>
      </c>
      <c r="U2198" s="127" t="e">
        <v>#N/A</v>
      </c>
      <c r="V2198" s="127">
        <v>6.924</v>
      </c>
      <c r="W2198" s="127"/>
      <c r="X2198" s="127"/>
      <c r="Y2198" s="127"/>
      <c r="Z2198" s="127"/>
      <c r="AA2198" s="127"/>
      <c r="AB2198" s="127"/>
      <c r="AC2198" s="127"/>
      <c r="AD2198" s="127"/>
      <c r="AE2198" s="127"/>
      <c r="AF2198" s="9">
        <f t="shared" si="1"/>
        <v>2198</v>
      </c>
    </row>
    <row r="2199" ht="15.75" customHeight="1">
      <c r="A2199" s="116">
        <v>42523.0</v>
      </c>
      <c r="B2199" s="126" t="e">
        <v>#N/A</v>
      </c>
      <c r="C2199" s="127" t="e">
        <v>#N/A</v>
      </c>
      <c r="D2199" s="127">
        <v>4.334</v>
      </c>
      <c r="E2199" s="127" t="e">
        <v>#N/A</v>
      </c>
      <c r="F2199" s="127" t="e">
        <v>#N/A</v>
      </c>
      <c r="G2199" s="127">
        <v>4.728</v>
      </c>
      <c r="H2199" s="127" t="e">
        <v>#N/A</v>
      </c>
      <c r="I2199" s="127" t="e">
        <v>#N/A</v>
      </c>
      <c r="J2199" s="127">
        <v>5.293</v>
      </c>
      <c r="K2199" s="127" t="e">
        <v>#N/A</v>
      </c>
      <c r="L2199" s="127" t="e">
        <v>#N/A</v>
      </c>
      <c r="M2199" s="127">
        <v>5.709</v>
      </c>
      <c r="N2199" s="127" t="e">
        <v>#N/A</v>
      </c>
      <c r="O2199" s="127" t="e">
        <v>#N/A</v>
      </c>
      <c r="P2199" s="127">
        <v>6.125</v>
      </c>
      <c r="Q2199" s="127" t="e">
        <v>#N/A</v>
      </c>
      <c r="R2199" s="127" t="e">
        <v>#N/A</v>
      </c>
      <c r="S2199" s="127">
        <v>6.66</v>
      </c>
      <c r="T2199" s="127" t="e">
        <v>#N/A</v>
      </c>
      <c r="U2199" s="127" t="e">
        <v>#N/A</v>
      </c>
      <c r="V2199" s="127">
        <v>6.934</v>
      </c>
      <c r="W2199" s="127"/>
      <c r="X2199" s="127"/>
      <c r="Y2199" s="127"/>
      <c r="Z2199" s="127"/>
      <c r="AA2199" s="127"/>
      <c r="AB2199" s="127"/>
      <c r="AC2199" s="127"/>
      <c r="AD2199" s="127"/>
      <c r="AE2199" s="127"/>
      <c r="AF2199" s="9">
        <f t="shared" si="1"/>
        <v>2199</v>
      </c>
    </row>
    <row r="2200" ht="15.75" customHeight="1">
      <c r="A2200" s="116">
        <v>42522.0</v>
      </c>
      <c r="B2200" s="126" t="e">
        <v>#N/A</v>
      </c>
      <c r="C2200" s="127" t="e">
        <v>#N/A</v>
      </c>
      <c r="D2200" s="127">
        <v>4.324</v>
      </c>
      <c r="E2200" s="127" t="e">
        <v>#N/A</v>
      </c>
      <c r="F2200" s="127" t="e">
        <v>#N/A</v>
      </c>
      <c r="G2200" s="127">
        <v>4.716</v>
      </c>
      <c r="H2200" s="127" t="e">
        <v>#N/A</v>
      </c>
      <c r="I2200" s="127" t="e">
        <v>#N/A</v>
      </c>
      <c r="J2200" s="127">
        <v>5.315</v>
      </c>
      <c r="K2200" s="127" t="e">
        <v>#N/A</v>
      </c>
      <c r="L2200" s="127" t="e">
        <v>#N/A</v>
      </c>
      <c r="M2200" s="127">
        <v>5.7245</v>
      </c>
      <c r="N2200" s="127" t="e">
        <v>#N/A</v>
      </c>
      <c r="O2200" s="127" t="e">
        <v>#N/A</v>
      </c>
      <c r="P2200" s="127">
        <v>6.134</v>
      </c>
      <c r="Q2200" s="127" t="e">
        <v>#N/A</v>
      </c>
      <c r="R2200" s="127" t="e">
        <v>#N/A</v>
      </c>
      <c r="S2200" s="127">
        <v>6.69</v>
      </c>
      <c r="T2200" s="127" t="e">
        <v>#N/A</v>
      </c>
      <c r="U2200" s="127" t="e">
        <v>#N/A</v>
      </c>
      <c r="V2200" s="127">
        <v>6.934</v>
      </c>
      <c r="W2200" s="127"/>
      <c r="X2200" s="127"/>
      <c r="Y2200" s="127"/>
      <c r="Z2200" s="127"/>
      <c r="AA2200" s="127"/>
      <c r="AB2200" s="127"/>
      <c r="AC2200" s="127"/>
      <c r="AD2200" s="127"/>
      <c r="AE2200" s="127"/>
      <c r="AF2200" s="9">
        <f t="shared" si="1"/>
        <v>2200</v>
      </c>
    </row>
    <row r="2201" ht="15.75" customHeight="1">
      <c r="A2201" s="116">
        <v>42521.0</v>
      </c>
      <c r="B2201" s="126" t="e">
        <v>#N/A</v>
      </c>
      <c r="C2201" s="127" t="e">
        <v>#N/A</v>
      </c>
      <c r="D2201" s="127">
        <v>4.335</v>
      </c>
      <c r="E2201" s="127" t="e">
        <v>#N/A</v>
      </c>
      <c r="F2201" s="127" t="e">
        <v>#N/A</v>
      </c>
      <c r="G2201" s="127">
        <v>4.752</v>
      </c>
      <c r="H2201" s="127" t="e">
        <v>#N/A</v>
      </c>
      <c r="I2201" s="127" t="e">
        <v>#N/A</v>
      </c>
      <c r="J2201" s="127">
        <v>5.322</v>
      </c>
      <c r="K2201" s="127" t="e">
        <v>#N/A</v>
      </c>
      <c r="L2201" s="127" t="e">
        <v>#N/A</v>
      </c>
      <c r="M2201" s="127">
        <v>5.734</v>
      </c>
      <c r="N2201" s="127" t="e">
        <v>#N/A</v>
      </c>
      <c r="O2201" s="127" t="e">
        <v>#N/A</v>
      </c>
      <c r="P2201" s="127">
        <v>6.146</v>
      </c>
      <c r="Q2201" s="127" t="e">
        <v>#N/A</v>
      </c>
      <c r="R2201" s="127" t="e">
        <v>#N/A</v>
      </c>
      <c r="S2201" s="127">
        <v>6.69</v>
      </c>
      <c r="T2201" s="127" t="e">
        <v>#N/A</v>
      </c>
      <c r="U2201" s="127" t="e">
        <v>#N/A</v>
      </c>
      <c r="V2201" s="127">
        <v>6.934</v>
      </c>
      <c r="W2201" s="127"/>
      <c r="X2201" s="127"/>
      <c r="Y2201" s="127"/>
      <c r="Z2201" s="127"/>
      <c r="AA2201" s="127"/>
      <c r="AB2201" s="127"/>
      <c r="AC2201" s="127"/>
      <c r="AD2201" s="127"/>
      <c r="AE2201" s="127"/>
      <c r="AF2201" s="9">
        <f t="shared" si="1"/>
        <v>2201</v>
      </c>
    </row>
    <row r="2202" ht="15.75" customHeight="1">
      <c r="A2202" s="116">
        <v>42520.0</v>
      </c>
      <c r="B2202" s="126" t="e">
        <v>#N/A</v>
      </c>
      <c r="C2202" s="127" t="e">
        <v>#N/A</v>
      </c>
      <c r="D2202" s="127">
        <v>4.375</v>
      </c>
      <c r="E2202" s="127" t="e">
        <v>#N/A</v>
      </c>
      <c r="F2202" s="127" t="e">
        <v>#N/A</v>
      </c>
      <c r="G2202" s="127">
        <v>4.775</v>
      </c>
      <c r="H2202" s="127" t="e">
        <v>#N/A</v>
      </c>
      <c r="I2202" s="127" t="e">
        <v>#N/A</v>
      </c>
      <c r="J2202" s="127">
        <v>5.327</v>
      </c>
      <c r="K2202" s="127" t="e">
        <v>#N/A</v>
      </c>
      <c r="L2202" s="127" t="e">
        <v>#N/A</v>
      </c>
      <c r="M2202" s="127">
        <v>5.738</v>
      </c>
      <c r="N2202" s="127" t="e">
        <v>#N/A</v>
      </c>
      <c r="O2202" s="127" t="e">
        <v>#N/A</v>
      </c>
      <c r="P2202" s="127">
        <v>6.149</v>
      </c>
      <c r="Q2202" s="127" t="e">
        <v>#N/A</v>
      </c>
      <c r="R2202" s="127" t="e">
        <v>#N/A</v>
      </c>
      <c r="S2202" s="127">
        <v>6.69</v>
      </c>
      <c r="T2202" s="127" t="e">
        <v>#N/A</v>
      </c>
      <c r="U2202" s="127" t="e">
        <v>#N/A</v>
      </c>
      <c r="V2202" s="127">
        <v>6.934</v>
      </c>
      <c r="W2202" s="127"/>
      <c r="X2202" s="127"/>
      <c r="Y2202" s="127"/>
      <c r="Z2202" s="127"/>
      <c r="AA2202" s="127"/>
      <c r="AB2202" s="127"/>
      <c r="AC2202" s="127"/>
      <c r="AD2202" s="127"/>
      <c r="AE2202" s="127"/>
      <c r="AF2202" s="9">
        <f t="shared" si="1"/>
        <v>2202</v>
      </c>
    </row>
    <row r="2203" ht="15.75" customHeight="1">
      <c r="A2203" s="116">
        <v>42517.0</v>
      </c>
      <c r="B2203" s="126" t="e">
        <v>#N/A</v>
      </c>
      <c r="C2203" s="127" t="e">
        <v>#N/A</v>
      </c>
      <c r="D2203" s="127">
        <v>4.386</v>
      </c>
      <c r="E2203" s="127" t="e">
        <v>#N/A</v>
      </c>
      <c r="F2203" s="127" t="e">
        <v>#N/A</v>
      </c>
      <c r="G2203" s="127">
        <v>4.781</v>
      </c>
      <c r="H2203" s="127" t="e">
        <v>#N/A</v>
      </c>
      <c r="I2203" s="127" t="e">
        <v>#N/A</v>
      </c>
      <c r="J2203" s="127">
        <v>5.336</v>
      </c>
      <c r="K2203" s="127" t="e">
        <v>#N/A</v>
      </c>
      <c r="L2203" s="127" t="e">
        <v>#N/A</v>
      </c>
      <c r="M2203" s="127">
        <v>5.7645</v>
      </c>
      <c r="N2203" s="127" t="e">
        <v>#N/A</v>
      </c>
      <c r="O2203" s="127" t="e">
        <v>#N/A</v>
      </c>
      <c r="P2203" s="127">
        <v>6.193</v>
      </c>
      <c r="Q2203" s="127" t="e">
        <v>#N/A</v>
      </c>
      <c r="R2203" s="127" t="e">
        <v>#N/A</v>
      </c>
      <c r="S2203" s="127">
        <v>6.69</v>
      </c>
      <c r="T2203" s="127" t="e">
        <v>#N/A</v>
      </c>
      <c r="U2203" s="127" t="e">
        <v>#N/A</v>
      </c>
      <c r="V2203" s="127">
        <v>6.934</v>
      </c>
      <c r="W2203" s="127"/>
      <c r="X2203" s="127"/>
      <c r="Y2203" s="127"/>
      <c r="Z2203" s="127"/>
      <c r="AA2203" s="127"/>
      <c r="AB2203" s="127"/>
      <c r="AC2203" s="127"/>
      <c r="AD2203" s="127"/>
      <c r="AE2203" s="127"/>
      <c r="AF2203" s="9">
        <f t="shared" si="1"/>
        <v>2203</v>
      </c>
    </row>
    <row r="2204" ht="15.75" customHeight="1">
      <c r="A2204" s="116">
        <v>42516.0</v>
      </c>
      <c r="B2204" s="126" t="e">
        <v>#N/A</v>
      </c>
      <c r="C2204" s="127" t="e">
        <v>#N/A</v>
      </c>
      <c r="D2204" s="127">
        <v>4.39</v>
      </c>
      <c r="E2204" s="127" t="e">
        <v>#N/A</v>
      </c>
      <c r="F2204" s="127" t="e">
        <v>#N/A</v>
      </c>
      <c r="G2204" s="127">
        <v>4.815</v>
      </c>
      <c r="H2204" s="127" t="e">
        <v>#N/A</v>
      </c>
      <c r="I2204" s="127" t="e">
        <v>#N/A</v>
      </c>
      <c r="J2204" s="127">
        <v>5.337</v>
      </c>
      <c r="K2204" s="127" t="e">
        <v>#N/A</v>
      </c>
      <c r="L2204" s="127" t="e">
        <v>#N/A</v>
      </c>
      <c r="M2204" s="127">
        <v>5.762</v>
      </c>
      <c r="N2204" s="127" t="e">
        <v>#N/A</v>
      </c>
      <c r="O2204" s="127" t="e">
        <v>#N/A</v>
      </c>
      <c r="P2204" s="127">
        <v>6.187</v>
      </c>
      <c r="Q2204" s="127" t="e">
        <v>#N/A</v>
      </c>
      <c r="R2204" s="127" t="e">
        <v>#N/A</v>
      </c>
      <c r="S2204" s="127">
        <v>6.7</v>
      </c>
      <c r="T2204" s="127" t="e">
        <v>#N/A</v>
      </c>
      <c r="U2204" s="127" t="e">
        <v>#N/A</v>
      </c>
      <c r="V2204" s="127">
        <v>6.934</v>
      </c>
      <c r="W2204" s="127"/>
      <c r="X2204" s="127"/>
      <c r="Y2204" s="127"/>
      <c r="Z2204" s="127"/>
      <c r="AA2204" s="127"/>
      <c r="AB2204" s="127"/>
      <c r="AC2204" s="127"/>
      <c r="AD2204" s="127"/>
      <c r="AE2204" s="127"/>
      <c r="AF2204" s="9">
        <f t="shared" si="1"/>
        <v>2204</v>
      </c>
    </row>
    <row r="2205" ht="15.75" customHeight="1">
      <c r="A2205" s="116">
        <v>42515.0</v>
      </c>
      <c r="B2205" s="126" t="e">
        <v>#N/A</v>
      </c>
      <c r="C2205" s="127" t="e">
        <v>#N/A</v>
      </c>
      <c r="D2205" s="127">
        <v>4.4</v>
      </c>
      <c r="E2205" s="127" t="e">
        <v>#N/A</v>
      </c>
      <c r="F2205" s="127" t="e">
        <v>#N/A</v>
      </c>
      <c r="G2205" s="127">
        <v>4.894</v>
      </c>
      <c r="H2205" s="127" t="e">
        <v>#N/A</v>
      </c>
      <c r="I2205" s="127" t="e">
        <v>#N/A</v>
      </c>
      <c r="J2205" s="127">
        <v>5.335</v>
      </c>
      <c r="K2205" s="127" t="e">
        <v>#N/A</v>
      </c>
      <c r="L2205" s="127" t="e">
        <v>#N/A</v>
      </c>
      <c r="M2205" s="127">
        <v>5.7625</v>
      </c>
      <c r="N2205" s="127" t="e">
        <v>#N/A</v>
      </c>
      <c r="O2205" s="127" t="e">
        <v>#N/A</v>
      </c>
      <c r="P2205" s="127">
        <v>6.19</v>
      </c>
      <c r="Q2205" s="127" t="e">
        <v>#N/A</v>
      </c>
      <c r="R2205" s="127" t="e">
        <v>#N/A</v>
      </c>
      <c r="S2205" s="127">
        <v>6.7</v>
      </c>
      <c r="T2205" s="127" t="e">
        <v>#N/A</v>
      </c>
      <c r="U2205" s="127" t="e">
        <v>#N/A</v>
      </c>
      <c r="V2205" s="127">
        <v>6.934</v>
      </c>
      <c r="W2205" s="127"/>
      <c r="X2205" s="127"/>
      <c r="Y2205" s="127"/>
      <c r="Z2205" s="127"/>
      <c r="AA2205" s="127"/>
      <c r="AB2205" s="127"/>
      <c r="AC2205" s="127"/>
      <c r="AD2205" s="127"/>
      <c r="AE2205" s="127"/>
      <c r="AF2205" s="9">
        <f t="shared" si="1"/>
        <v>2205</v>
      </c>
    </row>
    <row r="2206" ht="15.75" customHeight="1">
      <c r="A2206" s="116">
        <v>42514.0</v>
      </c>
      <c r="B2206" s="126" t="e">
        <v>#N/A</v>
      </c>
      <c r="C2206" s="127" t="e">
        <v>#N/A</v>
      </c>
      <c r="D2206" s="127">
        <v>4.39</v>
      </c>
      <c r="E2206" s="127" t="e">
        <v>#N/A</v>
      </c>
      <c r="F2206" s="127" t="e">
        <v>#N/A</v>
      </c>
      <c r="G2206" s="127">
        <v>4.893</v>
      </c>
      <c r="H2206" s="127" t="e">
        <v>#N/A</v>
      </c>
      <c r="I2206" s="127" t="e">
        <v>#N/A</v>
      </c>
      <c r="J2206" s="127">
        <v>5.331</v>
      </c>
      <c r="K2206" s="127" t="e">
        <v>#N/A</v>
      </c>
      <c r="L2206" s="127" t="e">
        <v>#N/A</v>
      </c>
      <c r="M2206" s="127">
        <v>5.751</v>
      </c>
      <c r="N2206" s="127" t="e">
        <v>#N/A</v>
      </c>
      <c r="O2206" s="127" t="e">
        <v>#N/A</v>
      </c>
      <c r="P2206" s="127">
        <v>6.171</v>
      </c>
      <c r="Q2206" s="127" t="e">
        <v>#N/A</v>
      </c>
      <c r="R2206" s="127" t="e">
        <v>#N/A</v>
      </c>
      <c r="S2206" s="127">
        <v>6.69</v>
      </c>
      <c r="T2206" s="127" t="e">
        <v>#N/A</v>
      </c>
      <c r="U2206" s="127" t="e">
        <v>#N/A</v>
      </c>
      <c r="V2206" s="127">
        <v>6.934</v>
      </c>
      <c r="W2206" s="127"/>
      <c r="X2206" s="127"/>
      <c r="Y2206" s="127"/>
      <c r="Z2206" s="127"/>
      <c r="AA2206" s="127"/>
      <c r="AB2206" s="127"/>
      <c r="AC2206" s="127"/>
      <c r="AD2206" s="127"/>
      <c r="AE2206" s="127"/>
      <c r="AF2206" s="9">
        <f t="shared" si="1"/>
        <v>2206</v>
      </c>
    </row>
    <row r="2207" ht="15.75" customHeight="1">
      <c r="A2207" s="116">
        <v>42513.0</v>
      </c>
      <c r="B2207" s="126" t="e">
        <v>#N/A</v>
      </c>
      <c r="C2207" s="127" t="e">
        <v>#N/A</v>
      </c>
      <c r="D2207" s="127">
        <v>4.38</v>
      </c>
      <c r="E2207" s="127" t="e">
        <v>#N/A</v>
      </c>
      <c r="F2207" s="127" t="e">
        <v>#N/A</v>
      </c>
      <c r="G2207" s="127">
        <v>4.89</v>
      </c>
      <c r="H2207" s="127" t="e">
        <v>#N/A</v>
      </c>
      <c r="I2207" s="127" t="e">
        <v>#N/A</v>
      </c>
      <c r="J2207" s="127">
        <v>5.33</v>
      </c>
      <c r="K2207" s="127" t="e">
        <v>#N/A</v>
      </c>
      <c r="L2207" s="127" t="e">
        <v>#N/A</v>
      </c>
      <c r="M2207" s="127">
        <v>5.7505</v>
      </c>
      <c r="N2207" s="127" t="e">
        <v>#N/A</v>
      </c>
      <c r="O2207" s="127" t="e">
        <v>#N/A</v>
      </c>
      <c r="P2207" s="127">
        <v>6.171</v>
      </c>
      <c r="Q2207" s="127" t="e">
        <v>#N/A</v>
      </c>
      <c r="R2207" s="127" t="e">
        <v>#N/A</v>
      </c>
      <c r="S2207" s="127">
        <v>6.69</v>
      </c>
      <c r="T2207" s="127" t="e">
        <v>#N/A</v>
      </c>
      <c r="U2207" s="127" t="e">
        <v>#N/A</v>
      </c>
      <c r="V2207" s="127">
        <v>6.934</v>
      </c>
      <c r="W2207" s="127"/>
      <c r="X2207" s="127"/>
      <c r="Y2207" s="127"/>
      <c r="Z2207" s="127"/>
      <c r="AA2207" s="127"/>
      <c r="AB2207" s="127"/>
      <c r="AC2207" s="127"/>
      <c r="AD2207" s="127"/>
      <c r="AE2207" s="127"/>
      <c r="AF2207" s="9">
        <f t="shared" si="1"/>
        <v>2207</v>
      </c>
    </row>
    <row r="2208" ht="15.75" customHeight="1">
      <c r="A2208" s="116">
        <v>42510.0</v>
      </c>
      <c r="B2208" s="126" t="e">
        <v>#N/A</v>
      </c>
      <c r="C2208" s="127" t="e">
        <v>#N/A</v>
      </c>
      <c r="D2208" s="127">
        <v>4.355</v>
      </c>
      <c r="E2208" s="127" t="e">
        <v>#N/A</v>
      </c>
      <c r="F2208" s="127" t="e">
        <v>#N/A</v>
      </c>
      <c r="G2208" s="127">
        <v>4.898</v>
      </c>
      <c r="H2208" s="127" t="e">
        <v>#N/A</v>
      </c>
      <c r="I2208" s="127" t="e">
        <v>#N/A</v>
      </c>
      <c r="J2208" s="127">
        <v>5.352</v>
      </c>
      <c r="K2208" s="127" t="e">
        <v>#N/A</v>
      </c>
      <c r="L2208" s="127" t="e">
        <v>#N/A</v>
      </c>
      <c r="M2208" s="127">
        <v>5.7675</v>
      </c>
      <c r="N2208" s="127" t="e">
        <v>#N/A</v>
      </c>
      <c r="O2208" s="127" t="e">
        <v>#N/A</v>
      </c>
      <c r="P2208" s="127">
        <v>6.183</v>
      </c>
      <c r="Q2208" s="127" t="e">
        <v>#N/A</v>
      </c>
      <c r="R2208" s="127" t="e">
        <v>#N/A</v>
      </c>
      <c r="S2208" s="127">
        <v>6.713</v>
      </c>
      <c r="T2208" s="127" t="e">
        <v>#N/A</v>
      </c>
      <c r="U2208" s="127" t="e">
        <v>#N/A</v>
      </c>
      <c r="V2208" s="127">
        <v>6.955</v>
      </c>
      <c r="W2208" s="127"/>
      <c r="X2208" s="127"/>
      <c r="Y2208" s="127"/>
      <c r="Z2208" s="127"/>
      <c r="AA2208" s="127"/>
      <c r="AB2208" s="127"/>
      <c r="AC2208" s="127"/>
      <c r="AD2208" s="127"/>
      <c r="AE2208" s="127"/>
      <c r="AF2208" s="9">
        <f t="shared" si="1"/>
        <v>2208</v>
      </c>
    </row>
    <row r="2209" ht="15.75" customHeight="1">
      <c r="A2209" s="116">
        <v>42509.0</v>
      </c>
      <c r="B2209" s="126" t="e">
        <v>#N/A</v>
      </c>
      <c r="C2209" s="127" t="e">
        <v>#N/A</v>
      </c>
      <c r="D2209" s="127">
        <v>4.545</v>
      </c>
      <c r="E2209" s="127" t="e">
        <v>#N/A</v>
      </c>
      <c r="F2209" s="127" t="e">
        <v>#N/A</v>
      </c>
      <c r="G2209" s="127">
        <v>4.894</v>
      </c>
      <c r="H2209" s="127" t="e">
        <v>#N/A</v>
      </c>
      <c r="I2209" s="127" t="e">
        <v>#N/A</v>
      </c>
      <c r="J2209" s="127">
        <v>5.34</v>
      </c>
      <c r="K2209" s="127" t="e">
        <v>#N/A</v>
      </c>
      <c r="L2209" s="127" t="e">
        <v>#N/A</v>
      </c>
      <c r="M2209" s="127">
        <v>5.743</v>
      </c>
      <c r="N2209" s="127" t="e">
        <v>#N/A</v>
      </c>
      <c r="O2209" s="127" t="e">
        <v>#N/A</v>
      </c>
      <c r="P2209" s="127">
        <v>6.146</v>
      </c>
      <c r="Q2209" s="127" t="e">
        <v>#N/A</v>
      </c>
      <c r="R2209" s="127" t="e">
        <v>#N/A</v>
      </c>
      <c r="S2209" s="127">
        <v>6.713</v>
      </c>
      <c r="T2209" s="127" t="e">
        <v>#N/A</v>
      </c>
      <c r="U2209" s="127" t="e">
        <v>#N/A</v>
      </c>
      <c r="V2209" s="127">
        <v>6.955</v>
      </c>
      <c r="W2209" s="127"/>
      <c r="X2209" s="127"/>
      <c r="Y2209" s="127"/>
      <c r="Z2209" s="127"/>
      <c r="AA2209" s="127"/>
      <c r="AB2209" s="127"/>
      <c r="AC2209" s="127"/>
      <c r="AD2209" s="127"/>
      <c r="AE2209" s="127"/>
      <c r="AF2209" s="9">
        <f t="shared" si="1"/>
        <v>2209</v>
      </c>
    </row>
    <row r="2210" ht="15.75" customHeight="1">
      <c r="A2210" s="116">
        <v>42508.0</v>
      </c>
      <c r="B2210" s="126" t="e">
        <v>#N/A</v>
      </c>
      <c r="C2210" s="127" t="e">
        <v>#N/A</v>
      </c>
      <c r="D2210" s="127">
        <v>4.645</v>
      </c>
      <c r="E2210" s="127" t="e">
        <v>#N/A</v>
      </c>
      <c r="F2210" s="127" t="e">
        <v>#N/A</v>
      </c>
      <c r="G2210" s="127">
        <v>4.903</v>
      </c>
      <c r="H2210" s="127" t="e">
        <v>#N/A</v>
      </c>
      <c r="I2210" s="127" t="e">
        <v>#N/A</v>
      </c>
      <c r="J2210" s="127">
        <v>5.407</v>
      </c>
      <c r="K2210" s="127" t="e">
        <v>#N/A</v>
      </c>
      <c r="L2210" s="127" t="e">
        <v>#N/A</v>
      </c>
      <c r="M2210" s="127">
        <v>5.7935</v>
      </c>
      <c r="N2210" s="127" t="e">
        <v>#N/A</v>
      </c>
      <c r="O2210" s="127" t="e">
        <v>#N/A</v>
      </c>
      <c r="P2210" s="127">
        <v>6.18</v>
      </c>
      <c r="Q2210" s="127" t="e">
        <v>#N/A</v>
      </c>
      <c r="R2210" s="127" t="e">
        <v>#N/A</v>
      </c>
      <c r="S2210" s="127">
        <v>6.713</v>
      </c>
      <c r="T2210" s="127" t="e">
        <v>#N/A</v>
      </c>
      <c r="U2210" s="127" t="e">
        <v>#N/A</v>
      </c>
      <c r="V2210" s="127">
        <v>6.955</v>
      </c>
      <c r="W2210" s="127"/>
      <c r="X2210" s="127"/>
      <c r="Y2210" s="127"/>
      <c r="Z2210" s="127"/>
      <c r="AA2210" s="127"/>
      <c r="AB2210" s="127"/>
      <c r="AC2210" s="127"/>
      <c r="AD2210" s="127"/>
      <c r="AE2210" s="127"/>
      <c r="AF2210" s="9">
        <f t="shared" si="1"/>
        <v>2210</v>
      </c>
    </row>
    <row r="2211" ht="15.75" customHeight="1">
      <c r="A2211" s="116">
        <v>42507.0</v>
      </c>
      <c r="B2211" s="126" t="e">
        <v>#N/A</v>
      </c>
      <c r="C2211" s="127" t="e">
        <v>#N/A</v>
      </c>
      <c r="D2211" s="127">
        <v>4.684</v>
      </c>
      <c r="E2211" s="127" t="e">
        <v>#N/A</v>
      </c>
      <c r="F2211" s="127" t="e">
        <v>#N/A</v>
      </c>
      <c r="G2211" s="127">
        <v>4.914</v>
      </c>
      <c r="H2211" s="127" t="e">
        <v>#N/A</v>
      </c>
      <c r="I2211" s="127" t="e">
        <v>#N/A</v>
      </c>
      <c r="J2211" s="127">
        <v>5.421</v>
      </c>
      <c r="K2211" s="127" t="e">
        <v>#N/A</v>
      </c>
      <c r="L2211" s="127" t="e">
        <v>#N/A</v>
      </c>
      <c r="M2211" s="127">
        <v>5.797</v>
      </c>
      <c r="N2211" s="127" t="e">
        <v>#N/A</v>
      </c>
      <c r="O2211" s="127" t="e">
        <v>#N/A</v>
      </c>
      <c r="P2211" s="127">
        <v>6.173</v>
      </c>
      <c r="Q2211" s="127" t="e">
        <v>#N/A</v>
      </c>
      <c r="R2211" s="127" t="e">
        <v>#N/A</v>
      </c>
      <c r="S2211" s="127">
        <v>6.713</v>
      </c>
      <c r="T2211" s="127" t="e">
        <v>#N/A</v>
      </c>
      <c r="U2211" s="127" t="e">
        <v>#N/A</v>
      </c>
      <c r="V2211" s="127">
        <v>6.955</v>
      </c>
      <c r="W2211" s="127"/>
      <c r="X2211" s="127"/>
      <c r="Y2211" s="127"/>
      <c r="Z2211" s="127"/>
      <c r="AA2211" s="127"/>
      <c r="AB2211" s="127"/>
      <c r="AC2211" s="127"/>
      <c r="AD2211" s="127"/>
      <c r="AE2211" s="127"/>
      <c r="AF2211" s="9">
        <f t="shared" si="1"/>
        <v>2211</v>
      </c>
    </row>
    <row r="2212" ht="15.75" customHeight="1">
      <c r="A2212" s="116">
        <v>42506.0</v>
      </c>
      <c r="B2212" s="126" t="e">
        <v>#N/A</v>
      </c>
      <c r="C2212" s="127" t="e">
        <v>#N/A</v>
      </c>
      <c r="D2212" s="127">
        <v>4.733</v>
      </c>
      <c r="E2212" s="127" t="e">
        <v>#N/A</v>
      </c>
      <c r="F2212" s="127" t="e">
        <v>#N/A</v>
      </c>
      <c r="G2212" s="127">
        <v>4.948</v>
      </c>
      <c r="H2212" s="127" t="e">
        <v>#N/A</v>
      </c>
      <c r="I2212" s="127" t="e">
        <v>#N/A</v>
      </c>
      <c r="J2212" s="127">
        <v>5.433</v>
      </c>
      <c r="K2212" s="127" t="e">
        <v>#N/A</v>
      </c>
      <c r="L2212" s="127" t="e">
        <v>#N/A</v>
      </c>
      <c r="M2212" s="127">
        <v>5.8095</v>
      </c>
      <c r="N2212" s="127" t="e">
        <v>#N/A</v>
      </c>
      <c r="O2212" s="127" t="e">
        <v>#N/A</v>
      </c>
      <c r="P2212" s="127">
        <v>6.186</v>
      </c>
      <c r="Q2212" s="127" t="e">
        <v>#N/A</v>
      </c>
      <c r="R2212" s="127" t="e">
        <v>#N/A</v>
      </c>
      <c r="S2212" s="127">
        <v>6.713</v>
      </c>
      <c r="T2212" s="127" t="e">
        <v>#N/A</v>
      </c>
      <c r="U2212" s="127" t="e">
        <v>#N/A</v>
      </c>
      <c r="V2212" s="127">
        <v>6.95</v>
      </c>
      <c r="W2212" s="127"/>
      <c r="X2212" s="127"/>
      <c r="Y2212" s="127"/>
      <c r="Z2212" s="127"/>
      <c r="AA2212" s="127"/>
      <c r="AB2212" s="127"/>
      <c r="AC2212" s="127"/>
      <c r="AD2212" s="127"/>
      <c r="AE2212" s="127"/>
      <c r="AF2212" s="9">
        <f t="shared" si="1"/>
        <v>2212</v>
      </c>
    </row>
    <row r="2213" ht="15.75" customHeight="1">
      <c r="A2213" s="116">
        <v>42503.0</v>
      </c>
      <c r="B2213" s="126" t="e">
        <v>#N/A</v>
      </c>
      <c r="C2213" s="127" t="e">
        <v>#N/A</v>
      </c>
      <c r="D2213" s="127">
        <v>4.789</v>
      </c>
      <c r="E2213" s="127" t="e">
        <v>#N/A</v>
      </c>
      <c r="F2213" s="127" t="e">
        <v>#N/A</v>
      </c>
      <c r="G2213" s="127">
        <v>4.961</v>
      </c>
      <c r="H2213" s="127" t="e">
        <v>#N/A</v>
      </c>
      <c r="I2213" s="127" t="e">
        <v>#N/A</v>
      </c>
      <c r="J2213" s="127">
        <v>5.457</v>
      </c>
      <c r="K2213" s="127" t="e">
        <v>#N/A</v>
      </c>
      <c r="L2213" s="127" t="e">
        <v>#N/A</v>
      </c>
      <c r="M2213" s="127">
        <v>5.849</v>
      </c>
      <c r="N2213" s="127" t="e">
        <v>#N/A</v>
      </c>
      <c r="O2213" s="127" t="e">
        <v>#N/A</v>
      </c>
      <c r="P2213" s="127">
        <v>6.241</v>
      </c>
      <c r="Q2213" s="127" t="e">
        <v>#N/A</v>
      </c>
      <c r="R2213" s="127" t="e">
        <v>#N/A</v>
      </c>
      <c r="S2213" s="127">
        <v>6.733</v>
      </c>
      <c r="T2213" s="127" t="e">
        <v>#N/A</v>
      </c>
      <c r="U2213" s="127" t="e">
        <v>#N/A</v>
      </c>
      <c r="V2213" s="127">
        <v>6.95</v>
      </c>
      <c r="W2213" s="127"/>
      <c r="X2213" s="127"/>
      <c r="Y2213" s="127"/>
      <c r="Z2213" s="127"/>
      <c r="AA2213" s="127"/>
      <c r="AB2213" s="127"/>
      <c r="AC2213" s="127"/>
      <c r="AD2213" s="127"/>
      <c r="AE2213" s="127"/>
      <c r="AF2213" s="9">
        <f t="shared" si="1"/>
        <v>2213</v>
      </c>
    </row>
    <row r="2214" ht="15.75" customHeight="1">
      <c r="A2214" s="116">
        <v>42502.0</v>
      </c>
      <c r="B2214" s="126" t="e">
        <v>#N/A</v>
      </c>
      <c r="C2214" s="127" t="e">
        <v>#N/A</v>
      </c>
      <c r="D2214" s="127">
        <v>4.864</v>
      </c>
      <c r="E2214" s="127" t="e">
        <v>#N/A</v>
      </c>
      <c r="F2214" s="127" t="e">
        <v>#N/A</v>
      </c>
      <c r="G2214" s="127">
        <v>5.01</v>
      </c>
      <c r="H2214" s="127" t="e">
        <v>#N/A</v>
      </c>
      <c r="I2214" s="127" t="e">
        <v>#N/A</v>
      </c>
      <c r="J2214" s="127">
        <v>5.5</v>
      </c>
      <c r="K2214" s="127" t="e">
        <v>#N/A</v>
      </c>
      <c r="L2214" s="127" t="e">
        <v>#N/A</v>
      </c>
      <c r="M2214" s="127">
        <v>5.887</v>
      </c>
      <c r="N2214" s="127" t="e">
        <v>#N/A</v>
      </c>
      <c r="O2214" s="127" t="e">
        <v>#N/A</v>
      </c>
      <c r="P2214" s="127">
        <v>6.274</v>
      </c>
      <c r="Q2214" s="127" t="e">
        <v>#N/A</v>
      </c>
      <c r="R2214" s="127" t="e">
        <v>#N/A</v>
      </c>
      <c r="S2214" s="127">
        <v>6.733</v>
      </c>
      <c r="T2214" s="127" t="e">
        <v>#N/A</v>
      </c>
      <c r="U2214" s="127" t="e">
        <v>#N/A</v>
      </c>
      <c r="V2214" s="127">
        <v>6.95</v>
      </c>
      <c r="W2214" s="127"/>
      <c r="X2214" s="127"/>
      <c r="Y2214" s="127"/>
      <c r="Z2214" s="127"/>
      <c r="AA2214" s="127"/>
      <c r="AB2214" s="127"/>
      <c r="AC2214" s="127"/>
      <c r="AD2214" s="127"/>
      <c r="AE2214" s="127"/>
      <c r="AF2214" s="9">
        <f t="shared" si="1"/>
        <v>2214</v>
      </c>
    </row>
    <row r="2215" ht="15.75" customHeight="1">
      <c r="A2215" s="116">
        <v>42501.0</v>
      </c>
      <c r="B2215" s="126" t="e">
        <v>#N/A</v>
      </c>
      <c r="C2215" s="127" t="e">
        <v>#N/A</v>
      </c>
      <c r="D2215" s="127">
        <v>4.866</v>
      </c>
      <c r="E2215" s="127" t="e">
        <v>#N/A</v>
      </c>
      <c r="F2215" s="127" t="e">
        <v>#N/A</v>
      </c>
      <c r="G2215" s="127">
        <v>5.036</v>
      </c>
      <c r="H2215" s="127" t="e">
        <v>#N/A</v>
      </c>
      <c r="I2215" s="127" t="e">
        <v>#N/A</v>
      </c>
      <c r="J2215" s="127">
        <v>5.526</v>
      </c>
      <c r="K2215" s="127" t="e">
        <v>#N/A</v>
      </c>
      <c r="L2215" s="127" t="e">
        <v>#N/A</v>
      </c>
      <c r="M2215" s="127">
        <v>5.9245</v>
      </c>
      <c r="N2215" s="127" t="e">
        <v>#N/A</v>
      </c>
      <c r="O2215" s="127" t="e">
        <v>#N/A</v>
      </c>
      <c r="P2215" s="127">
        <v>6.323</v>
      </c>
      <c r="Q2215" s="127" t="e">
        <v>#N/A</v>
      </c>
      <c r="R2215" s="127" t="e">
        <v>#N/A</v>
      </c>
      <c r="S2215" s="127">
        <v>6.738</v>
      </c>
      <c r="T2215" s="127" t="e">
        <v>#N/A</v>
      </c>
      <c r="U2215" s="127" t="e">
        <v>#N/A</v>
      </c>
      <c r="V2215" s="127">
        <v>6.94</v>
      </c>
      <c r="W2215" s="127"/>
      <c r="X2215" s="127"/>
      <c r="Y2215" s="127"/>
      <c r="Z2215" s="127"/>
      <c r="AA2215" s="127"/>
      <c r="AB2215" s="127"/>
      <c r="AC2215" s="127"/>
      <c r="AD2215" s="127"/>
      <c r="AE2215" s="127"/>
      <c r="AF2215" s="9">
        <f t="shared" si="1"/>
        <v>2215</v>
      </c>
    </row>
    <row r="2216" ht="15.75" customHeight="1">
      <c r="A2216" s="116">
        <v>42500.0</v>
      </c>
      <c r="B2216" s="126" t="e">
        <v>#N/A</v>
      </c>
      <c r="C2216" s="127" t="e">
        <v>#N/A</v>
      </c>
      <c r="D2216" s="127">
        <v>4.868</v>
      </c>
      <c r="E2216" s="127" t="e">
        <v>#N/A</v>
      </c>
      <c r="F2216" s="127" t="e">
        <v>#N/A</v>
      </c>
      <c r="G2216" s="127">
        <v>5.047</v>
      </c>
      <c r="H2216" s="127" t="e">
        <v>#N/A</v>
      </c>
      <c r="I2216" s="127" t="e">
        <v>#N/A</v>
      </c>
      <c r="J2216" s="127">
        <v>5.529</v>
      </c>
      <c r="K2216" s="127" t="e">
        <v>#N/A</v>
      </c>
      <c r="L2216" s="127" t="e">
        <v>#N/A</v>
      </c>
      <c r="M2216" s="127">
        <v>5.929</v>
      </c>
      <c r="N2216" s="127" t="e">
        <v>#N/A</v>
      </c>
      <c r="O2216" s="127" t="e">
        <v>#N/A</v>
      </c>
      <c r="P2216" s="127">
        <v>6.329</v>
      </c>
      <c r="Q2216" s="127" t="e">
        <v>#N/A</v>
      </c>
      <c r="R2216" s="127" t="e">
        <v>#N/A</v>
      </c>
      <c r="S2216" s="127">
        <v>6.738</v>
      </c>
      <c r="T2216" s="127" t="e">
        <v>#N/A</v>
      </c>
      <c r="U2216" s="127" t="e">
        <v>#N/A</v>
      </c>
      <c r="V2216" s="127">
        <v>6.94</v>
      </c>
      <c r="W2216" s="127"/>
      <c r="X2216" s="127"/>
      <c r="Y2216" s="127"/>
      <c r="Z2216" s="127"/>
      <c r="AA2216" s="127"/>
      <c r="AB2216" s="127"/>
      <c r="AC2216" s="127"/>
      <c r="AD2216" s="127"/>
      <c r="AE2216" s="127"/>
      <c r="AF2216" s="9">
        <f t="shared" si="1"/>
        <v>2216</v>
      </c>
    </row>
    <row r="2217" ht="15.75" customHeight="1">
      <c r="A2217" s="116">
        <v>42499.0</v>
      </c>
      <c r="B2217" s="126" t="e">
        <v>#N/A</v>
      </c>
      <c r="C2217" s="127" t="e">
        <v>#N/A</v>
      </c>
      <c r="D2217" s="127">
        <v>4.868</v>
      </c>
      <c r="E2217" s="127" t="e">
        <v>#N/A</v>
      </c>
      <c r="F2217" s="127" t="e">
        <v>#N/A</v>
      </c>
      <c r="G2217" s="127">
        <v>5.05</v>
      </c>
      <c r="H2217" s="127" t="e">
        <v>#N/A</v>
      </c>
      <c r="I2217" s="127" t="e">
        <v>#N/A</v>
      </c>
      <c r="J2217" s="127">
        <v>5.533</v>
      </c>
      <c r="K2217" s="127" t="e">
        <v>#N/A</v>
      </c>
      <c r="L2217" s="127" t="e">
        <v>#N/A</v>
      </c>
      <c r="M2217" s="127">
        <v>5.9375</v>
      </c>
      <c r="N2217" s="127" t="e">
        <v>#N/A</v>
      </c>
      <c r="O2217" s="127" t="e">
        <v>#N/A</v>
      </c>
      <c r="P2217" s="127">
        <v>6.342</v>
      </c>
      <c r="Q2217" s="127" t="e">
        <v>#N/A</v>
      </c>
      <c r="R2217" s="127" t="e">
        <v>#N/A</v>
      </c>
      <c r="S2217" s="127">
        <v>6.738</v>
      </c>
      <c r="T2217" s="127" t="e">
        <v>#N/A</v>
      </c>
      <c r="U2217" s="127" t="e">
        <v>#N/A</v>
      </c>
      <c r="V2217" s="127">
        <v>6.95</v>
      </c>
      <c r="W2217" s="127"/>
      <c r="X2217" s="127"/>
      <c r="Y2217" s="127"/>
      <c r="Z2217" s="127"/>
      <c r="AA2217" s="127"/>
      <c r="AB2217" s="127"/>
      <c r="AC2217" s="127"/>
      <c r="AD2217" s="127"/>
      <c r="AE2217" s="127"/>
      <c r="AF2217" s="9">
        <f t="shared" si="1"/>
        <v>2217</v>
      </c>
    </row>
    <row r="2218" ht="15.75" customHeight="1">
      <c r="A2218" s="116">
        <v>42496.0</v>
      </c>
      <c r="B2218" s="126" t="e">
        <v>#N/A</v>
      </c>
      <c r="C2218" s="127" t="e">
        <v>#N/A</v>
      </c>
      <c r="D2218" s="127">
        <v>4.871</v>
      </c>
      <c r="E2218" s="127" t="e">
        <v>#N/A</v>
      </c>
      <c r="F2218" s="127" t="e">
        <v>#N/A</v>
      </c>
      <c r="G2218" s="127">
        <v>5.053</v>
      </c>
      <c r="H2218" s="127" t="e">
        <v>#N/A</v>
      </c>
      <c r="I2218" s="127" t="e">
        <v>#N/A</v>
      </c>
      <c r="J2218" s="127">
        <v>5.538</v>
      </c>
      <c r="K2218" s="127" t="e">
        <v>#N/A</v>
      </c>
      <c r="L2218" s="127" t="e">
        <v>#N/A</v>
      </c>
      <c r="M2218" s="127">
        <v>5.942</v>
      </c>
      <c r="N2218" s="127" t="e">
        <v>#N/A</v>
      </c>
      <c r="O2218" s="127" t="e">
        <v>#N/A</v>
      </c>
      <c r="P2218" s="127">
        <v>6.346</v>
      </c>
      <c r="Q2218" s="127" t="e">
        <v>#N/A</v>
      </c>
      <c r="R2218" s="127" t="e">
        <v>#N/A</v>
      </c>
      <c r="S2218" s="127">
        <v>6.738</v>
      </c>
      <c r="T2218" s="127" t="e">
        <v>#N/A</v>
      </c>
      <c r="U2218" s="127" t="e">
        <v>#N/A</v>
      </c>
      <c r="V2218" s="127">
        <v>6.95</v>
      </c>
      <c r="W2218" s="127"/>
      <c r="X2218" s="127"/>
      <c r="Y2218" s="127"/>
      <c r="Z2218" s="127"/>
      <c r="AA2218" s="127"/>
      <c r="AB2218" s="127"/>
      <c r="AC2218" s="127"/>
      <c r="AD2218" s="127"/>
      <c r="AE2218" s="127"/>
      <c r="AF2218" s="9">
        <f t="shared" si="1"/>
        <v>2218</v>
      </c>
    </row>
    <row r="2219" ht="15.75" customHeight="1">
      <c r="A2219" s="116">
        <v>42495.0</v>
      </c>
      <c r="B2219" s="126" t="e">
        <v>#N/A</v>
      </c>
      <c r="C2219" s="127" t="e">
        <v>#N/A</v>
      </c>
      <c r="D2219" s="127">
        <v>4.869</v>
      </c>
      <c r="E2219" s="127" t="e">
        <v>#N/A</v>
      </c>
      <c r="F2219" s="127" t="e">
        <v>#N/A</v>
      </c>
      <c r="G2219" s="127">
        <v>5.051</v>
      </c>
      <c r="H2219" s="127" t="e">
        <v>#N/A</v>
      </c>
      <c r="I2219" s="127" t="e">
        <v>#N/A</v>
      </c>
      <c r="J2219" s="127">
        <v>5.528</v>
      </c>
      <c r="K2219" s="127" t="e">
        <v>#N/A</v>
      </c>
      <c r="L2219" s="127" t="e">
        <v>#N/A</v>
      </c>
      <c r="M2219" s="127">
        <v>5.9375</v>
      </c>
      <c r="N2219" s="127" t="e">
        <v>#N/A</v>
      </c>
      <c r="O2219" s="127" t="e">
        <v>#N/A</v>
      </c>
      <c r="P2219" s="127">
        <v>6.347</v>
      </c>
      <c r="Q2219" s="127" t="e">
        <v>#N/A</v>
      </c>
      <c r="R2219" s="127" t="e">
        <v>#N/A</v>
      </c>
      <c r="S2219" s="127">
        <v>6.738</v>
      </c>
      <c r="T2219" s="127" t="e">
        <v>#N/A</v>
      </c>
      <c r="U2219" s="127" t="e">
        <v>#N/A</v>
      </c>
      <c r="V2219" s="127">
        <v>6.96</v>
      </c>
      <c r="W2219" s="127"/>
      <c r="X2219" s="127"/>
      <c r="Y2219" s="127"/>
      <c r="Z2219" s="127"/>
      <c r="AA2219" s="127"/>
      <c r="AB2219" s="127"/>
      <c r="AC2219" s="127"/>
      <c r="AD2219" s="127"/>
      <c r="AE2219" s="127"/>
      <c r="AF2219" s="9">
        <f t="shared" si="1"/>
        <v>2219</v>
      </c>
    </row>
    <row r="2220" ht="15.75" customHeight="1">
      <c r="A2220" s="116">
        <v>42494.0</v>
      </c>
      <c r="B2220" s="126" t="e">
        <v>#N/A</v>
      </c>
      <c r="C2220" s="127" t="e">
        <v>#N/A</v>
      </c>
      <c r="D2220" s="127">
        <v>4.87</v>
      </c>
      <c r="E2220" s="127" t="e">
        <v>#N/A</v>
      </c>
      <c r="F2220" s="127" t="e">
        <v>#N/A</v>
      </c>
      <c r="G2220" s="127">
        <v>5.055</v>
      </c>
      <c r="H2220" s="127" t="e">
        <v>#N/A</v>
      </c>
      <c r="I2220" s="127" t="e">
        <v>#N/A</v>
      </c>
      <c r="J2220" s="127">
        <v>5.533</v>
      </c>
      <c r="K2220" s="127" t="e">
        <v>#N/A</v>
      </c>
      <c r="L2220" s="127" t="e">
        <v>#N/A</v>
      </c>
      <c r="M2220" s="127">
        <v>5.9485</v>
      </c>
      <c r="N2220" s="127" t="e">
        <v>#N/A</v>
      </c>
      <c r="O2220" s="127" t="e">
        <v>#N/A</v>
      </c>
      <c r="P2220" s="127">
        <v>6.364</v>
      </c>
      <c r="Q2220" s="127" t="e">
        <v>#N/A</v>
      </c>
      <c r="R2220" s="127" t="e">
        <v>#N/A</v>
      </c>
      <c r="S2220" s="127">
        <v>6.73</v>
      </c>
      <c r="T2220" s="127" t="e">
        <v>#N/A</v>
      </c>
      <c r="U2220" s="127" t="e">
        <v>#N/A</v>
      </c>
      <c r="V2220" s="127">
        <v>6.95</v>
      </c>
      <c r="W2220" s="127"/>
      <c r="X2220" s="127"/>
      <c r="Y2220" s="127"/>
      <c r="Z2220" s="127"/>
      <c r="AA2220" s="127"/>
      <c r="AB2220" s="127"/>
      <c r="AC2220" s="127"/>
      <c r="AD2220" s="127"/>
      <c r="AE2220" s="127"/>
      <c r="AF2220" s="9">
        <f t="shared" si="1"/>
        <v>2220</v>
      </c>
    </row>
    <row r="2221" ht="15.75" customHeight="1">
      <c r="A2221" s="116">
        <v>42489.0</v>
      </c>
      <c r="B2221" s="126" t="e">
        <v>#N/A</v>
      </c>
      <c r="C2221" s="127" t="e">
        <v>#N/A</v>
      </c>
      <c r="D2221" s="127">
        <v>4.866</v>
      </c>
      <c r="E2221" s="127" t="e">
        <v>#N/A</v>
      </c>
      <c r="F2221" s="127" t="e">
        <v>#N/A</v>
      </c>
      <c r="G2221" s="127">
        <v>5.045</v>
      </c>
      <c r="H2221" s="127" t="e">
        <v>#N/A</v>
      </c>
      <c r="I2221" s="127" t="e">
        <v>#N/A</v>
      </c>
      <c r="J2221" s="127">
        <v>5.536</v>
      </c>
      <c r="K2221" s="127" t="e">
        <v>#N/A</v>
      </c>
      <c r="L2221" s="127" t="e">
        <v>#N/A</v>
      </c>
      <c r="M2221" s="127">
        <v>5.949</v>
      </c>
      <c r="N2221" s="127" t="e">
        <v>#N/A</v>
      </c>
      <c r="O2221" s="127" t="e">
        <v>#N/A</v>
      </c>
      <c r="P2221" s="127">
        <v>6.362</v>
      </c>
      <c r="Q2221" s="127" t="e">
        <v>#N/A</v>
      </c>
      <c r="R2221" s="127" t="e">
        <v>#N/A</v>
      </c>
      <c r="S2221" s="127">
        <v>6.74</v>
      </c>
      <c r="T2221" s="127" t="e">
        <v>#N/A</v>
      </c>
      <c r="U2221" s="127" t="e">
        <v>#N/A</v>
      </c>
      <c r="V2221" s="127">
        <v>6.94</v>
      </c>
      <c r="W2221" s="127"/>
      <c r="X2221" s="127"/>
      <c r="Y2221" s="127"/>
      <c r="Z2221" s="127"/>
      <c r="AA2221" s="127"/>
      <c r="AB2221" s="127"/>
      <c r="AC2221" s="127"/>
      <c r="AD2221" s="127"/>
      <c r="AE2221" s="127"/>
      <c r="AF2221" s="9">
        <f t="shared" si="1"/>
        <v>2221</v>
      </c>
    </row>
    <row r="2222" ht="15.75" customHeight="1">
      <c r="A2222" s="116">
        <v>42488.0</v>
      </c>
      <c r="B2222" s="126" t="e">
        <v>#N/A</v>
      </c>
      <c r="C2222" s="127" t="e">
        <v>#N/A</v>
      </c>
      <c r="D2222" s="127">
        <v>4.873</v>
      </c>
      <c r="E2222" s="127" t="e">
        <v>#N/A</v>
      </c>
      <c r="F2222" s="127" t="e">
        <v>#N/A</v>
      </c>
      <c r="G2222" s="127">
        <v>5.072</v>
      </c>
      <c r="H2222" s="127" t="e">
        <v>#N/A</v>
      </c>
      <c r="I2222" s="127" t="e">
        <v>#N/A</v>
      </c>
      <c r="J2222" s="127">
        <v>5.545</v>
      </c>
      <c r="K2222" s="127" t="e">
        <v>#N/A</v>
      </c>
      <c r="L2222" s="127" t="e">
        <v>#N/A</v>
      </c>
      <c r="M2222" s="127">
        <v>5.9645</v>
      </c>
      <c r="N2222" s="127" t="e">
        <v>#N/A</v>
      </c>
      <c r="O2222" s="127" t="e">
        <v>#N/A</v>
      </c>
      <c r="P2222" s="127">
        <v>6.384</v>
      </c>
      <c r="Q2222" s="127" t="e">
        <v>#N/A</v>
      </c>
      <c r="R2222" s="127" t="e">
        <v>#N/A</v>
      </c>
      <c r="S2222" s="127">
        <v>6.74</v>
      </c>
      <c r="T2222" s="127" t="e">
        <v>#N/A</v>
      </c>
      <c r="U2222" s="127" t="e">
        <v>#N/A</v>
      </c>
      <c r="V2222" s="127">
        <v>6.94</v>
      </c>
      <c r="W2222" s="127"/>
      <c r="X2222" s="127"/>
      <c r="Y2222" s="127"/>
      <c r="Z2222" s="127"/>
      <c r="AA2222" s="127"/>
      <c r="AB2222" s="127"/>
      <c r="AC2222" s="127"/>
      <c r="AD2222" s="127"/>
      <c r="AE2222" s="127"/>
      <c r="AF2222" s="9">
        <f t="shared" si="1"/>
        <v>2222</v>
      </c>
    </row>
    <row r="2223" ht="15.75" customHeight="1">
      <c r="A2223" s="116">
        <v>42487.0</v>
      </c>
      <c r="B2223" s="126" t="e">
        <v>#N/A</v>
      </c>
      <c r="C2223" s="127" t="e">
        <v>#N/A</v>
      </c>
      <c r="D2223" s="127">
        <v>4.876</v>
      </c>
      <c r="E2223" s="127" t="e">
        <v>#N/A</v>
      </c>
      <c r="F2223" s="127" t="e">
        <v>#N/A</v>
      </c>
      <c r="G2223" s="127">
        <v>5.072</v>
      </c>
      <c r="H2223" s="127" t="e">
        <v>#N/A</v>
      </c>
      <c r="I2223" s="127" t="e">
        <v>#N/A</v>
      </c>
      <c r="J2223" s="127">
        <v>5.559</v>
      </c>
      <c r="K2223" s="127" t="e">
        <v>#N/A</v>
      </c>
      <c r="L2223" s="127" t="e">
        <v>#N/A</v>
      </c>
      <c r="M2223" s="127">
        <v>5.9745</v>
      </c>
      <c r="N2223" s="127" t="e">
        <v>#N/A</v>
      </c>
      <c r="O2223" s="127" t="e">
        <v>#N/A</v>
      </c>
      <c r="P2223" s="127">
        <v>6.39</v>
      </c>
      <c r="Q2223" s="127" t="e">
        <v>#N/A</v>
      </c>
      <c r="R2223" s="127" t="e">
        <v>#N/A</v>
      </c>
      <c r="S2223" s="127">
        <v>6.74</v>
      </c>
      <c r="T2223" s="127" t="e">
        <v>#N/A</v>
      </c>
      <c r="U2223" s="127" t="e">
        <v>#N/A</v>
      </c>
      <c r="V2223" s="127">
        <v>6.94</v>
      </c>
      <c r="W2223" s="127"/>
      <c r="X2223" s="127"/>
      <c r="Y2223" s="127"/>
      <c r="Z2223" s="127"/>
      <c r="AA2223" s="127"/>
      <c r="AB2223" s="127"/>
      <c r="AC2223" s="127"/>
      <c r="AD2223" s="127"/>
      <c r="AE2223" s="127"/>
      <c r="AF2223" s="9">
        <f t="shared" si="1"/>
        <v>2223</v>
      </c>
    </row>
    <row r="2224" ht="15.75" customHeight="1">
      <c r="A2224" s="116">
        <v>42486.0</v>
      </c>
      <c r="B2224" s="126" t="e">
        <v>#N/A</v>
      </c>
      <c r="C2224" s="127" t="e">
        <v>#N/A</v>
      </c>
      <c r="D2224" s="127">
        <v>4.879</v>
      </c>
      <c r="E2224" s="127" t="e">
        <v>#N/A</v>
      </c>
      <c r="F2224" s="127" t="e">
        <v>#N/A</v>
      </c>
      <c r="G2224" s="127">
        <v>5.078</v>
      </c>
      <c r="H2224" s="127" t="e">
        <v>#N/A</v>
      </c>
      <c r="I2224" s="127" t="e">
        <v>#N/A</v>
      </c>
      <c r="J2224" s="127">
        <v>5.567</v>
      </c>
      <c r="K2224" s="127" t="e">
        <v>#N/A</v>
      </c>
      <c r="L2224" s="127" t="e">
        <v>#N/A</v>
      </c>
      <c r="M2224" s="127">
        <v>5.98</v>
      </c>
      <c r="N2224" s="127" t="e">
        <v>#N/A</v>
      </c>
      <c r="O2224" s="127" t="e">
        <v>#N/A</v>
      </c>
      <c r="P2224" s="127">
        <v>6.393</v>
      </c>
      <c r="Q2224" s="127" t="e">
        <v>#N/A</v>
      </c>
      <c r="R2224" s="127" t="e">
        <v>#N/A</v>
      </c>
      <c r="S2224" s="127">
        <v>6.74</v>
      </c>
      <c r="T2224" s="127" t="e">
        <v>#N/A</v>
      </c>
      <c r="U2224" s="127" t="e">
        <v>#N/A</v>
      </c>
      <c r="V2224" s="127">
        <v>6.95</v>
      </c>
      <c r="W2224" s="127"/>
      <c r="X2224" s="127"/>
      <c r="Y2224" s="127"/>
      <c r="Z2224" s="127"/>
      <c r="AA2224" s="127"/>
      <c r="AB2224" s="127"/>
      <c r="AC2224" s="127"/>
      <c r="AD2224" s="127"/>
      <c r="AE2224" s="127"/>
      <c r="AF2224" s="9">
        <f t="shared" si="1"/>
        <v>2224</v>
      </c>
    </row>
    <row r="2225" ht="15.75" customHeight="1">
      <c r="A2225" s="116">
        <v>42485.0</v>
      </c>
      <c r="B2225" s="126" t="e">
        <v>#N/A</v>
      </c>
      <c r="C2225" s="127" t="e">
        <v>#N/A</v>
      </c>
      <c r="D2225" s="127">
        <v>4.882</v>
      </c>
      <c r="E2225" s="127" t="e">
        <v>#N/A</v>
      </c>
      <c r="F2225" s="127" t="e">
        <v>#N/A</v>
      </c>
      <c r="G2225" s="127">
        <v>5.081</v>
      </c>
      <c r="H2225" s="127" t="e">
        <v>#N/A</v>
      </c>
      <c r="I2225" s="127" t="e">
        <v>#N/A</v>
      </c>
      <c r="J2225" s="127">
        <v>5.558</v>
      </c>
      <c r="K2225" s="127" t="e">
        <v>#N/A</v>
      </c>
      <c r="L2225" s="127" t="e">
        <v>#N/A</v>
      </c>
      <c r="M2225" s="127">
        <v>5.976</v>
      </c>
      <c r="N2225" s="127" t="e">
        <v>#N/A</v>
      </c>
      <c r="O2225" s="127" t="e">
        <v>#N/A</v>
      </c>
      <c r="P2225" s="127">
        <v>6.394</v>
      </c>
      <c r="Q2225" s="127" t="e">
        <v>#N/A</v>
      </c>
      <c r="R2225" s="127" t="e">
        <v>#N/A</v>
      </c>
      <c r="S2225" s="127">
        <v>6.725</v>
      </c>
      <c r="T2225" s="127" t="e">
        <v>#N/A</v>
      </c>
      <c r="U2225" s="127" t="e">
        <v>#N/A</v>
      </c>
      <c r="V2225" s="127">
        <v>6.925</v>
      </c>
      <c r="W2225" s="127"/>
      <c r="X2225" s="127"/>
      <c r="Y2225" s="127"/>
      <c r="Z2225" s="127"/>
      <c r="AA2225" s="127"/>
      <c r="AB2225" s="127"/>
      <c r="AC2225" s="127"/>
      <c r="AD2225" s="127"/>
      <c r="AE2225" s="127"/>
      <c r="AF2225" s="9">
        <f t="shared" si="1"/>
        <v>2225</v>
      </c>
    </row>
    <row r="2226" ht="15.75" customHeight="1">
      <c r="A2226" s="116">
        <v>42482.0</v>
      </c>
      <c r="B2226" s="126" t="e">
        <v>#N/A</v>
      </c>
      <c r="C2226" s="127" t="e">
        <v>#N/A</v>
      </c>
      <c r="D2226" s="127">
        <v>4.877</v>
      </c>
      <c r="E2226" s="127" t="e">
        <v>#N/A</v>
      </c>
      <c r="F2226" s="127" t="e">
        <v>#N/A</v>
      </c>
      <c r="G2226" s="127">
        <v>5.084</v>
      </c>
      <c r="H2226" s="127" t="e">
        <v>#N/A</v>
      </c>
      <c r="I2226" s="127" t="e">
        <v>#N/A</v>
      </c>
      <c r="J2226" s="127">
        <v>5.558</v>
      </c>
      <c r="K2226" s="127" t="e">
        <v>#N/A</v>
      </c>
      <c r="L2226" s="127" t="e">
        <v>#N/A</v>
      </c>
      <c r="M2226" s="127">
        <v>5.976</v>
      </c>
      <c r="N2226" s="127" t="e">
        <v>#N/A</v>
      </c>
      <c r="O2226" s="127" t="e">
        <v>#N/A</v>
      </c>
      <c r="P2226" s="127">
        <v>6.394</v>
      </c>
      <c r="Q2226" s="127" t="e">
        <v>#N/A</v>
      </c>
      <c r="R2226" s="127" t="e">
        <v>#N/A</v>
      </c>
      <c r="S2226" s="127">
        <v>6.75</v>
      </c>
      <c r="T2226" s="127" t="e">
        <v>#N/A</v>
      </c>
      <c r="U2226" s="127" t="e">
        <v>#N/A</v>
      </c>
      <c r="V2226" s="127">
        <v>6.96</v>
      </c>
      <c r="W2226" s="127"/>
      <c r="X2226" s="127"/>
      <c r="Y2226" s="127"/>
      <c r="Z2226" s="127"/>
      <c r="AA2226" s="127"/>
      <c r="AB2226" s="127"/>
      <c r="AC2226" s="127"/>
      <c r="AD2226" s="127"/>
      <c r="AE2226" s="127"/>
      <c r="AF2226" s="9">
        <f t="shared" si="1"/>
        <v>2226</v>
      </c>
    </row>
    <row r="2227" ht="15.75" customHeight="1">
      <c r="A2227" s="116">
        <v>42481.0</v>
      </c>
      <c r="B2227" s="126" t="e">
        <v>#N/A</v>
      </c>
      <c r="C2227" s="127" t="e">
        <v>#N/A</v>
      </c>
      <c r="D2227" s="127">
        <v>4.861</v>
      </c>
      <c r="E2227" s="127" t="e">
        <v>#N/A</v>
      </c>
      <c r="F2227" s="127" t="e">
        <v>#N/A</v>
      </c>
      <c r="G2227" s="127">
        <v>5.105</v>
      </c>
      <c r="H2227" s="127" t="e">
        <v>#N/A</v>
      </c>
      <c r="I2227" s="127" t="e">
        <v>#N/A</v>
      </c>
      <c r="J2227" s="127">
        <v>5.544</v>
      </c>
      <c r="K2227" s="127" t="e">
        <v>#N/A</v>
      </c>
      <c r="L2227" s="127" t="e">
        <v>#N/A</v>
      </c>
      <c r="M2227" s="127">
        <v>5.967</v>
      </c>
      <c r="N2227" s="127" t="e">
        <v>#N/A</v>
      </c>
      <c r="O2227" s="127" t="e">
        <v>#N/A</v>
      </c>
      <c r="P2227" s="127">
        <v>6.39</v>
      </c>
      <c r="Q2227" s="127" t="e">
        <v>#N/A</v>
      </c>
      <c r="R2227" s="127" t="e">
        <v>#N/A</v>
      </c>
      <c r="S2227" s="127">
        <v>6.725</v>
      </c>
      <c r="T2227" s="127" t="e">
        <v>#N/A</v>
      </c>
      <c r="U2227" s="127" t="e">
        <v>#N/A</v>
      </c>
      <c r="V2227" s="127">
        <v>6.915</v>
      </c>
      <c r="W2227" s="127"/>
      <c r="X2227" s="127"/>
      <c r="Y2227" s="127"/>
      <c r="Z2227" s="127"/>
      <c r="AA2227" s="127"/>
      <c r="AB2227" s="127"/>
      <c r="AC2227" s="127"/>
      <c r="AD2227" s="127"/>
      <c r="AE2227" s="127"/>
      <c r="AF2227" s="9">
        <f t="shared" si="1"/>
        <v>2227</v>
      </c>
    </row>
    <row r="2228" ht="15.75" customHeight="1">
      <c r="A2228" s="116">
        <v>42480.0</v>
      </c>
      <c r="B2228" s="126" t="e">
        <v>#N/A</v>
      </c>
      <c r="C2228" s="127" t="e">
        <v>#N/A</v>
      </c>
      <c r="D2228" s="127">
        <v>4.857</v>
      </c>
      <c r="E2228" s="127" t="e">
        <v>#N/A</v>
      </c>
      <c r="F2228" s="127" t="e">
        <v>#N/A</v>
      </c>
      <c r="G2228" s="127">
        <v>5.11</v>
      </c>
      <c r="H2228" s="127" t="e">
        <v>#N/A</v>
      </c>
      <c r="I2228" s="127" t="e">
        <v>#N/A</v>
      </c>
      <c r="J2228" s="127">
        <v>5.569</v>
      </c>
      <c r="K2228" s="127" t="e">
        <v>#N/A</v>
      </c>
      <c r="L2228" s="127" t="e">
        <v>#N/A</v>
      </c>
      <c r="M2228" s="127">
        <v>5.978</v>
      </c>
      <c r="N2228" s="127" t="e">
        <v>#N/A</v>
      </c>
      <c r="O2228" s="127" t="e">
        <v>#N/A</v>
      </c>
      <c r="P2228" s="127">
        <v>6.387</v>
      </c>
      <c r="Q2228" s="127" t="e">
        <v>#N/A</v>
      </c>
      <c r="R2228" s="127" t="e">
        <v>#N/A</v>
      </c>
      <c r="S2228" s="127">
        <v>6.735</v>
      </c>
      <c r="T2228" s="127" t="e">
        <v>#N/A</v>
      </c>
      <c r="U2228" s="127" t="e">
        <v>#N/A</v>
      </c>
      <c r="V2228" s="127">
        <v>6.925</v>
      </c>
      <c r="W2228" s="127"/>
      <c r="X2228" s="127"/>
      <c r="Y2228" s="127"/>
      <c r="Z2228" s="127"/>
      <c r="AA2228" s="127"/>
      <c r="AB2228" s="127"/>
      <c r="AC2228" s="127"/>
      <c r="AD2228" s="127"/>
      <c r="AE2228" s="127"/>
      <c r="AF2228" s="9">
        <f t="shared" si="1"/>
        <v>2228</v>
      </c>
    </row>
    <row r="2229" ht="15.75" customHeight="1">
      <c r="A2229" s="116">
        <v>42479.0</v>
      </c>
      <c r="B2229" s="126" t="e">
        <v>#N/A</v>
      </c>
      <c r="C2229" s="127" t="e">
        <v>#N/A</v>
      </c>
      <c r="D2229" s="127">
        <v>4.857</v>
      </c>
      <c r="E2229" s="127" t="e">
        <v>#N/A</v>
      </c>
      <c r="F2229" s="127" t="e">
        <v>#N/A</v>
      </c>
      <c r="G2229" s="127">
        <v>5.114</v>
      </c>
      <c r="H2229" s="127" t="e">
        <v>#N/A</v>
      </c>
      <c r="I2229" s="127" t="e">
        <v>#N/A</v>
      </c>
      <c r="J2229" s="127">
        <v>5.558</v>
      </c>
      <c r="K2229" s="127" t="e">
        <v>#N/A</v>
      </c>
      <c r="L2229" s="127" t="e">
        <v>#N/A</v>
      </c>
      <c r="M2229" s="127">
        <v>5.968</v>
      </c>
      <c r="N2229" s="127" t="e">
        <v>#N/A</v>
      </c>
      <c r="O2229" s="127" t="e">
        <v>#N/A</v>
      </c>
      <c r="P2229" s="127">
        <v>6.378</v>
      </c>
      <c r="Q2229" s="127" t="e">
        <v>#N/A</v>
      </c>
      <c r="R2229" s="127" t="e">
        <v>#N/A</v>
      </c>
      <c r="S2229" s="127">
        <v>6.745</v>
      </c>
      <c r="T2229" s="127" t="e">
        <v>#N/A</v>
      </c>
      <c r="U2229" s="127" t="e">
        <v>#N/A</v>
      </c>
      <c r="V2229" s="127">
        <v>6.925</v>
      </c>
      <c r="W2229" s="127"/>
      <c r="X2229" s="127"/>
      <c r="Y2229" s="127"/>
      <c r="Z2229" s="127"/>
      <c r="AA2229" s="127"/>
      <c r="AB2229" s="127"/>
      <c r="AC2229" s="127"/>
      <c r="AD2229" s="127"/>
      <c r="AE2229" s="127"/>
      <c r="AF2229" s="9">
        <f t="shared" si="1"/>
        <v>2229</v>
      </c>
    </row>
    <row r="2230" ht="15.75" customHeight="1">
      <c r="A2230" s="116">
        <v>42475.0</v>
      </c>
      <c r="B2230" s="126" t="e">
        <v>#N/A</v>
      </c>
      <c r="C2230" s="127" t="e">
        <v>#N/A</v>
      </c>
      <c r="D2230" s="127">
        <v>4.858</v>
      </c>
      <c r="E2230" s="127" t="e">
        <v>#N/A</v>
      </c>
      <c r="F2230" s="127" t="e">
        <v>#N/A</v>
      </c>
      <c r="G2230" s="127">
        <v>5.14</v>
      </c>
      <c r="H2230" s="127" t="e">
        <v>#N/A</v>
      </c>
      <c r="I2230" s="127" t="e">
        <v>#N/A</v>
      </c>
      <c r="J2230" s="127">
        <v>5.581</v>
      </c>
      <c r="K2230" s="127" t="e">
        <v>#N/A</v>
      </c>
      <c r="L2230" s="127" t="e">
        <v>#N/A</v>
      </c>
      <c r="M2230" s="127">
        <v>5.9925</v>
      </c>
      <c r="N2230" s="127" t="e">
        <v>#N/A</v>
      </c>
      <c r="O2230" s="127" t="e">
        <v>#N/A</v>
      </c>
      <c r="P2230" s="127">
        <v>6.404</v>
      </c>
      <c r="Q2230" s="127" t="e">
        <v>#N/A</v>
      </c>
      <c r="R2230" s="127" t="e">
        <v>#N/A</v>
      </c>
      <c r="S2230" s="127">
        <v>6.735</v>
      </c>
      <c r="T2230" s="127" t="e">
        <v>#N/A</v>
      </c>
      <c r="U2230" s="127" t="e">
        <v>#N/A</v>
      </c>
      <c r="V2230" s="127">
        <v>6.935</v>
      </c>
      <c r="W2230" s="127"/>
      <c r="X2230" s="127"/>
      <c r="Y2230" s="127"/>
      <c r="Z2230" s="127"/>
      <c r="AA2230" s="127"/>
      <c r="AB2230" s="127"/>
      <c r="AC2230" s="127"/>
      <c r="AD2230" s="127"/>
      <c r="AE2230" s="127"/>
      <c r="AF2230" s="9">
        <f t="shared" si="1"/>
        <v>2230</v>
      </c>
    </row>
    <row r="2231" ht="15.75" customHeight="1">
      <c r="A2231" s="116">
        <v>42474.0</v>
      </c>
      <c r="B2231" s="126" t="e">
        <v>#N/A</v>
      </c>
      <c r="C2231" s="127" t="e">
        <v>#N/A</v>
      </c>
      <c r="D2231" s="127">
        <v>4.875</v>
      </c>
      <c r="E2231" s="127" t="e">
        <v>#N/A</v>
      </c>
      <c r="F2231" s="127" t="e">
        <v>#N/A</v>
      </c>
      <c r="G2231" s="127">
        <v>5.164</v>
      </c>
      <c r="H2231" s="127" t="e">
        <v>#N/A</v>
      </c>
      <c r="I2231" s="127" t="e">
        <v>#N/A</v>
      </c>
      <c r="J2231" s="127">
        <v>5.597</v>
      </c>
      <c r="K2231" s="127" t="e">
        <v>#N/A</v>
      </c>
      <c r="L2231" s="127" t="e">
        <v>#N/A</v>
      </c>
      <c r="M2231" s="127">
        <v>6.0015</v>
      </c>
      <c r="N2231" s="127" t="e">
        <v>#N/A</v>
      </c>
      <c r="O2231" s="127" t="e">
        <v>#N/A</v>
      </c>
      <c r="P2231" s="127">
        <v>6.406</v>
      </c>
      <c r="Q2231" s="127" t="e">
        <v>#N/A</v>
      </c>
      <c r="R2231" s="127" t="e">
        <v>#N/A</v>
      </c>
      <c r="S2231" s="127">
        <v>6.745</v>
      </c>
      <c r="T2231" s="127" t="e">
        <v>#N/A</v>
      </c>
      <c r="U2231" s="127" t="e">
        <v>#N/A</v>
      </c>
      <c r="V2231" s="127">
        <v>6.935</v>
      </c>
      <c r="W2231" s="127"/>
      <c r="X2231" s="127"/>
      <c r="Y2231" s="127"/>
      <c r="Z2231" s="127"/>
      <c r="AA2231" s="127"/>
      <c r="AB2231" s="127"/>
      <c r="AC2231" s="127"/>
      <c r="AD2231" s="127"/>
      <c r="AE2231" s="127"/>
      <c r="AF2231" s="9">
        <f t="shared" si="1"/>
        <v>2231</v>
      </c>
    </row>
    <row r="2232" ht="15.75" customHeight="1">
      <c r="A2232" s="116">
        <v>42473.0</v>
      </c>
      <c r="B2232" s="126" t="e">
        <v>#N/A</v>
      </c>
      <c r="C2232" s="127" t="e">
        <v>#N/A</v>
      </c>
      <c r="D2232" s="127">
        <v>4.886</v>
      </c>
      <c r="E2232" s="127" t="e">
        <v>#N/A</v>
      </c>
      <c r="F2232" s="127" t="e">
        <v>#N/A</v>
      </c>
      <c r="G2232" s="127">
        <v>5.169</v>
      </c>
      <c r="H2232" s="127" t="e">
        <v>#N/A</v>
      </c>
      <c r="I2232" s="127" t="e">
        <v>#N/A</v>
      </c>
      <c r="J2232" s="127">
        <v>5.596</v>
      </c>
      <c r="K2232" s="127" t="e">
        <v>#N/A</v>
      </c>
      <c r="L2232" s="127" t="e">
        <v>#N/A</v>
      </c>
      <c r="M2232" s="127">
        <v>6.003</v>
      </c>
      <c r="N2232" s="127" t="e">
        <v>#N/A</v>
      </c>
      <c r="O2232" s="127" t="e">
        <v>#N/A</v>
      </c>
      <c r="P2232" s="127">
        <v>6.41</v>
      </c>
      <c r="Q2232" s="127" t="e">
        <v>#N/A</v>
      </c>
      <c r="R2232" s="127" t="e">
        <v>#N/A</v>
      </c>
      <c r="S2232" s="127">
        <v>6.745</v>
      </c>
      <c r="T2232" s="127" t="e">
        <v>#N/A</v>
      </c>
      <c r="U2232" s="127" t="e">
        <v>#N/A</v>
      </c>
      <c r="V2232" s="127">
        <v>6.935</v>
      </c>
      <c r="W2232" s="127"/>
      <c r="X2232" s="127"/>
      <c r="Y2232" s="127"/>
      <c r="Z2232" s="127"/>
      <c r="AA2232" s="127"/>
      <c r="AB2232" s="127"/>
      <c r="AC2232" s="127"/>
      <c r="AD2232" s="127"/>
      <c r="AE2232" s="127"/>
      <c r="AF2232" s="9">
        <f t="shared" si="1"/>
        <v>2232</v>
      </c>
    </row>
    <row r="2233" ht="15.75" customHeight="1">
      <c r="A2233" s="116">
        <v>42472.0</v>
      </c>
      <c r="B2233" s="126" t="e">
        <v>#N/A</v>
      </c>
      <c r="C2233" s="127" t="e">
        <v>#N/A</v>
      </c>
      <c r="D2233" s="127">
        <v>4.884</v>
      </c>
      <c r="E2233" s="127" t="e">
        <v>#N/A</v>
      </c>
      <c r="F2233" s="127" t="e">
        <v>#N/A</v>
      </c>
      <c r="G2233" s="127">
        <v>5.169</v>
      </c>
      <c r="H2233" s="127" t="e">
        <v>#N/A</v>
      </c>
      <c r="I2233" s="127" t="e">
        <v>#N/A</v>
      </c>
      <c r="J2233" s="127">
        <v>5.599</v>
      </c>
      <c r="K2233" s="127" t="e">
        <v>#N/A</v>
      </c>
      <c r="L2233" s="127" t="e">
        <v>#N/A</v>
      </c>
      <c r="M2233" s="127">
        <v>6.005</v>
      </c>
      <c r="N2233" s="127" t="e">
        <v>#N/A</v>
      </c>
      <c r="O2233" s="127" t="e">
        <v>#N/A</v>
      </c>
      <c r="P2233" s="127">
        <v>6.411</v>
      </c>
      <c r="Q2233" s="127" t="e">
        <v>#N/A</v>
      </c>
      <c r="R2233" s="127" t="e">
        <v>#N/A</v>
      </c>
      <c r="S2233" s="127">
        <v>6.745</v>
      </c>
      <c r="T2233" s="127" t="e">
        <v>#N/A</v>
      </c>
      <c r="U2233" s="127" t="e">
        <v>#N/A</v>
      </c>
      <c r="V2233" s="127">
        <v>6.935</v>
      </c>
      <c r="W2233" s="127"/>
      <c r="X2233" s="127"/>
      <c r="Y2233" s="127"/>
      <c r="Z2233" s="127"/>
      <c r="AA2233" s="127"/>
      <c r="AB2233" s="127"/>
      <c r="AC2233" s="127"/>
      <c r="AD2233" s="127"/>
      <c r="AE2233" s="127"/>
      <c r="AF2233" s="9">
        <f t="shared" si="1"/>
        <v>2233</v>
      </c>
    </row>
    <row r="2234" ht="15.75" customHeight="1">
      <c r="A2234" s="116">
        <v>42471.0</v>
      </c>
      <c r="B2234" s="126" t="e">
        <v>#N/A</v>
      </c>
      <c r="C2234" s="127" t="e">
        <v>#N/A</v>
      </c>
      <c r="D2234" s="127">
        <v>4.884</v>
      </c>
      <c r="E2234" s="127" t="e">
        <v>#N/A</v>
      </c>
      <c r="F2234" s="127" t="e">
        <v>#N/A</v>
      </c>
      <c r="G2234" s="127">
        <v>5.169</v>
      </c>
      <c r="H2234" s="127" t="e">
        <v>#N/A</v>
      </c>
      <c r="I2234" s="127" t="e">
        <v>#N/A</v>
      </c>
      <c r="J2234" s="127">
        <v>5.599</v>
      </c>
      <c r="K2234" s="127" t="e">
        <v>#N/A</v>
      </c>
      <c r="L2234" s="127" t="e">
        <v>#N/A</v>
      </c>
      <c r="M2234" s="127">
        <v>6.0035</v>
      </c>
      <c r="N2234" s="127" t="e">
        <v>#N/A</v>
      </c>
      <c r="O2234" s="127" t="e">
        <v>#N/A</v>
      </c>
      <c r="P2234" s="127">
        <v>6.408</v>
      </c>
      <c r="Q2234" s="127" t="e">
        <v>#N/A</v>
      </c>
      <c r="R2234" s="127" t="e">
        <v>#N/A</v>
      </c>
      <c r="S2234" s="127">
        <v>6.715</v>
      </c>
      <c r="T2234" s="127" t="e">
        <v>#N/A</v>
      </c>
      <c r="U2234" s="127" t="e">
        <v>#N/A</v>
      </c>
      <c r="V2234" s="127">
        <v>6.94</v>
      </c>
      <c r="W2234" s="127"/>
      <c r="X2234" s="127"/>
      <c r="Y2234" s="127"/>
      <c r="Z2234" s="127"/>
      <c r="AA2234" s="127"/>
      <c r="AB2234" s="127"/>
      <c r="AC2234" s="127"/>
      <c r="AD2234" s="127"/>
      <c r="AE2234" s="127"/>
      <c r="AF2234" s="9">
        <f t="shared" si="1"/>
        <v>2234</v>
      </c>
    </row>
    <row r="2235" ht="15.75" customHeight="1">
      <c r="A2235" s="116">
        <v>42468.0</v>
      </c>
      <c r="B2235" s="126" t="e">
        <v>#N/A</v>
      </c>
      <c r="C2235" s="127" t="e">
        <v>#N/A</v>
      </c>
      <c r="D2235" s="127">
        <v>4.871</v>
      </c>
      <c r="E2235" s="127" t="e">
        <v>#N/A</v>
      </c>
      <c r="F2235" s="127" t="e">
        <v>#N/A</v>
      </c>
      <c r="G2235" s="127">
        <v>5.159</v>
      </c>
      <c r="H2235" s="127" t="e">
        <v>#N/A</v>
      </c>
      <c r="I2235" s="127" t="e">
        <v>#N/A</v>
      </c>
      <c r="J2235" s="127">
        <v>5.593</v>
      </c>
      <c r="K2235" s="127" t="e">
        <v>#N/A</v>
      </c>
      <c r="L2235" s="127" t="e">
        <v>#N/A</v>
      </c>
      <c r="M2235" s="127">
        <v>5.999</v>
      </c>
      <c r="N2235" s="127" t="e">
        <v>#N/A</v>
      </c>
      <c r="O2235" s="127" t="e">
        <v>#N/A</v>
      </c>
      <c r="P2235" s="127">
        <v>6.405</v>
      </c>
      <c r="Q2235" s="127" t="e">
        <v>#N/A</v>
      </c>
      <c r="R2235" s="127" t="e">
        <v>#N/A</v>
      </c>
      <c r="S2235" s="127">
        <v>6.715</v>
      </c>
      <c r="T2235" s="127" t="e">
        <v>#N/A</v>
      </c>
      <c r="U2235" s="127" t="e">
        <v>#N/A</v>
      </c>
      <c r="V2235" s="127">
        <v>6.95</v>
      </c>
      <c r="W2235" s="127"/>
      <c r="X2235" s="127"/>
      <c r="Y2235" s="127"/>
      <c r="Z2235" s="127"/>
      <c r="AA2235" s="127"/>
      <c r="AB2235" s="127"/>
      <c r="AC2235" s="127"/>
      <c r="AD2235" s="127"/>
      <c r="AE2235" s="127"/>
      <c r="AF2235" s="9">
        <f t="shared" si="1"/>
        <v>2235</v>
      </c>
    </row>
    <row r="2236" ht="15.75" customHeight="1">
      <c r="A2236" s="116">
        <v>42467.0</v>
      </c>
      <c r="B2236" s="126" t="e">
        <v>#N/A</v>
      </c>
      <c r="C2236" s="127" t="e">
        <v>#N/A</v>
      </c>
      <c r="D2236" s="127">
        <v>4.862</v>
      </c>
      <c r="E2236" s="127" t="e">
        <v>#N/A</v>
      </c>
      <c r="F2236" s="127" t="e">
        <v>#N/A</v>
      </c>
      <c r="G2236" s="127">
        <v>5.161</v>
      </c>
      <c r="H2236" s="127" t="e">
        <v>#N/A</v>
      </c>
      <c r="I2236" s="127" t="e">
        <v>#N/A</v>
      </c>
      <c r="J2236" s="127">
        <v>5.588</v>
      </c>
      <c r="K2236" s="127" t="e">
        <v>#N/A</v>
      </c>
      <c r="L2236" s="127" t="e">
        <v>#N/A</v>
      </c>
      <c r="M2236" s="127">
        <v>5.996</v>
      </c>
      <c r="N2236" s="127" t="e">
        <v>#N/A</v>
      </c>
      <c r="O2236" s="127" t="e">
        <v>#N/A</v>
      </c>
      <c r="P2236" s="127">
        <v>6.404</v>
      </c>
      <c r="Q2236" s="127" t="e">
        <v>#N/A</v>
      </c>
      <c r="R2236" s="127" t="e">
        <v>#N/A</v>
      </c>
      <c r="S2236" s="127">
        <v>6.725</v>
      </c>
      <c r="T2236" s="127" t="e">
        <v>#N/A</v>
      </c>
      <c r="U2236" s="127" t="e">
        <v>#N/A</v>
      </c>
      <c r="V2236" s="127">
        <v>6.95</v>
      </c>
      <c r="W2236" s="127"/>
      <c r="X2236" s="127"/>
      <c r="Y2236" s="127"/>
      <c r="Z2236" s="127"/>
      <c r="AA2236" s="127"/>
      <c r="AB2236" s="127"/>
      <c r="AC2236" s="127"/>
      <c r="AD2236" s="127"/>
      <c r="AE2236" s="127"/>
      <c r="AF2236" s="9">
        <f t="shared" si="1"/>
        <v>2236</v>
      </c>
    </row>
    <row r="2237" ht="15.75" customHeight="1">
      <c r="A2237" s="116">
        <v>42466.0</v>
      </c>
      <c r="B2237" s="126" t="e">
        <v>#N/A</v>
      </c>
      <c r="C2237" s="127" t="e">
        <v>#N/A</v>
      </c>
      <c r="D2237" s="127">
        <v>4.852</v>
      </c>
      <c r="E2237" s="127" t="e">
        <v>#N/A</v>
      </c>
      <c r="F2237" s="127" t="e">
        <v>#N/A</v>
      </c>
      <c r="G2237" s="127">
        <v>5.155</v>
      </c>
      <c r="H2237" s="127" t="e">
        <v>#N/A</v>
      </c>
      <c r="I2237" s="127" t="e">
        <v>#N/A</v>
      </c>
      <c r="J2237" s="127">
        <v>5.582</v>
      </c>
      <c r="K2237" s="127" t="e">
        <v>#N/A</v>
      </c>
      <c r="L2237" s="127" t="e">
        <v>#N/A</v>
      </c>
      <c r="M2237" s="127">
        <v>5.984</v>
      </c>
      <c r="N2237" s="127" t="e">
        <v>#N/A</v>
      </c>
      <c r="O2237" s="127" t="e">
        <v>#N/A</v>
      </c>
      <c r="P2237" s="127">
        <v>6.386</v>
      </c>
      <c r="Q2237" s="127" t="e">
        <v>#N/A</v>
      </c>
      <c r="R2237" s="127" t="e">
        <v>#N/A</v>
      </c>
      <c r="S2237" s="127">
        <v>6.715</v>
      </c>
      <c r="T2237" s="127" t="e">
        <v>#N/A</v>
      </c>
      <c r="U2237" s="127" t="e">
        <v>#N/A</v>
      </c>
      <c r="V2237" s="127">
        <v>6.94</v>
      </c>
      <c r="W2237" s="127"/>
      <c r="X2237" s="127"/>
      <c r="Y2237" s="127"/>
      <c r="Z2237" s="127"/>
      <c r="AA2237" s="127"/>
      <c r="AB2237" s="127"/>
      <c r="AC2237" s="127"/>
      <c r="AD2237" s="127"/>
      <c r="AE2237" s="127"/>
      <c r="AF2237" s="9">
        <f t="shared" si="1"/>
        <v>2237</v>
      </c>
    </row>
    <row r="2238" ht="15.75" customHeight="1">
      <c r="A2238" s="116">
        <v>42465.0</v>
      </c>
      <c r="B2238" s="126" t="e">
        <v>#N/A</v>
      </c>
      <c r="C2238" s="127" t="e">
        <v>#N/A</v>
      </c>
      <c r="D2238" s="127">
        <v>4.846</v>
      </c>
      <c r="E2238" s="127" t="e">
        <v>#N/A</v>
      </c>
      <c r="F2238" s="127" t="e">
        <v>#N/A</v>
      </c>
      <c r="G2238" s="127">
        <v>5.154</v>
      </c>
      <c r="H2238" s="127" t="e">
        <v>#N/A</v>
      </c>
      <c r="I2238" s="127" t="e">
        <v>#N/A</v>
      </c>
      <c r="J2238" s="127">
        <v>5.58</v>
      </c>
      <c r="K2238" s="127" t="e">
        <v>#N/A</v>
      </c>
      <c r="L2238" s="127" t="e">
        <v>#N/A</v>
      </c>
      <c r="M2238" s="127">
        <v>5.9855</v>
      </c>
      <c r="N2238" s="127" t="e">
        <v>#N/A</v>
      </c>
      <c r="O2238" s="127" t="e">
        <v>#N/A</v>
      </c>
      <c r="P2238" s="127">
        <v>6.391</v>
      </c>
      <c r="Q2238" s="127" t="e">
        <v>#N/A</v>
      </c>
      <c r="R2238" s="127" t="e">
        <v>#N/A</v>
      </c>
      <c r="S2238" s="127">
        <v>6.715</v>
      </c>
      <c r="T2238" s="127" t="e">
        <v>#N/A</v>
      </c>
      <c r="U2238" s="127" t="e">
        <v>#N/A</v>
      </c>
      <c r="V2238" s="127">
        <v>6.95</v>
      </c>
      <c r="W2238" s="127"/>
      <c r="X2238" s="127"/>
      <c r="Y2238" s="127"/>
      <c r="Z2238" s="127"/>
      <c r="AA2238" s="127"/>
      <c r="AB2238" s="127"/>
      <c r="AC2238" s="127"/>
      <c r="AD2238" s="127"/>
      <c r="AE2238" s="127"/>
      <c r="AF2238" s="9">
        <f t="shared" si="1"/>
        <v>2238</v>
      </c>
    </row>
    <row r="2239" ht="15.75" customHeight="1">
      <c r="A2239" s="116">
        <v>42464.0</v>
      </c>
      <c r="B2239" s="126" t="e">
        <v>#N/A</v>
      </c>
      <c r="C2239" s="127" t="e">
        <v>#N/A</v>
      </c>
      <c r="D2239" s="127">
        <v>4.846</v>
      </c>
      <c r="E2239" s="127" t="e">
        <v>#N/A</v>
      </c>
      <c r="F2239" s="127" t="e">
        <v>#N/A</v>
      </c>
      <c r="G2239" s="127">
        <v>5.153</v>
      </c>
      <c r="H2239" s="127" t="e">
        <v>#N/A</v>
      </c>
      <c r="I2239" s="127" t="e">
        <v>#N/A</v>
      </c>
      <c r="J2239" s="127">
        <v>5.578</v>
      </c>
      <c r="K2239" s="127" t="e">
        <v>#N/A</v>
      </c>
      <c r="L2239" s="127" t="e">
        <v>#N/A</v>
      </c>
      <c r="M2239" s="127">
        <v>5.9835</v>
      </c>
      <c r="N2239" s="127" t="e">
        <v>#N/A</v>
      </c>
      <c r="O2239" s="127" t="e">
        <v>#N/A</v>
      </c>
      <c r="P2239" s="127">
        <v>6.389</v>
      </c>
      <c r="Q2239" s="127" t="e">
        <v>#N/A</v>
      </c>
      <c r="R2239" s="127" t="e">
        <v>#N/A</v>
      </c>
      <c r="S2239" s="127">
        <v>6.715</v>
      </c>
      <c r="T2239" s="127" t="e">
        <v>#N/A</v>
      </c>
      <c r="U2239" s="127" t="e">
        <v>#N/A</v>
      </c>
      <c r="V2239" s="127">
        <v>6.95</v>
      </c>
      <c r="W2239" s="127"/>
      <c r="X2239" s="127"/>
      <c r="Y2239" s="127"/>
      <c r="Z2239" s="127"/>
      <c r="AA2239" s="127"/>
      <c r="AB2239" s="127"/>
      <c r="AC2239" s="127"/>
      <c r="AD2239" s="127"/>
      <c r="AE2239" s="127"/>
      <c r="AF2239" s="9">
        <f t="shared" si="1"/>
        <v>2239</v>
      </c>
    </row>
    <row r="2240" ht="15.75" customHeight="1">
      <c r="A2240" s="116">
        <v>42461.0</v>
      </c>
      <c r="B2240" s="126" t="e">
        <v>#N/A</v>
      </c>
      <c r="C2240" s="127" t="e">
        <v>#N/A</v>
      </c>
      <c r="D2240" s="127">
        <v>4.836</v>
      </c>
      <c r="E2240" s="127" t="e">
        <v>#N/A</v>
      </c>
      <c r="F2240" s="127" t="e">
        <v>#N/A</v>
      </c>
      <c r="G2240" s="127">
        <v>5.149</v>
      </c>
      <c r="H2240" s="127" t="e">
        <v>#N/A</v>
      </c>
      <c r="I2240" s="127" t="e">
        <v>#N/A</v>
      </c>
      <c r="J2240" s="127">
        <v>5.577</v>
      </c>
      <c r="K2240" s="127" t="e">
        <v>#N/A</v>
      </c>
      <c r="L2240" s="127" t="e">
        <v>#N/A</v>
      </c>
      <c r="M2240" s="127">
        <v>5.9825</v>
      </c>
      <c r="N2240" s="127" t="e">
        <v>#N/A</v>
      </c>
      <c r="O2240" s="127" t="e">
        <v>#N/A</v>
      </c>
      <c r="P2240" s="127">
        <v>6.388</v>
      </c>
      <c r="Q2240" s="127" t="e">
        <v>#N/A</v>
      </c>
      <c r="R2240" s="127" t="e">
        <v>#N/A</v>
      </c>
      <c r="S2240" s="127">
        <v>6.715</v>
      </c>
      <c r="T2240" s="127" t="e">
        <v>#N/A</v>
      </c>
      <c r="U2240" s="127" t="e">
        <v>#N/A</v>
      </c>
      <c r="V2240" s="127">
        <v>6.95</v>
      </c>
      <c r="W2240" s="127"/>
      <c r="X2240" s="127"/>
      <c r="Y2240" s="127"/>
      <c r="Z2240" s="127"/>
      <c r="AA2240" s="127"/>
      <c r="AB2240" s="127"/>
      <c r="AC2240" s="127"/>
      <c r="AD2240" s="127"/>
      <c r="AE2240" s="127"/>
      <c r="AF2240" s="9">
        <f t="shared" si="1"/>
        <v>2240</v>
      </c>
    </row>
    <row r="2241" ht="15.75" customHeight="1">
      <c r="A2241" s="116">
        <v>42460.0</v>
      </c>
      <c r="B2241" s="126" t="e">
        <v>#N/A</v>
      </c>
      <c r="C2241" s="127" t="e">
        <v>#N/A</v>
      </c>
      <c r="D2241" s="127">
        <v>4.837</v>
      </c>
      <c r="E2241" s="127" t="e">
        <v>#N/A</v>
      </c>
      <c r="F2241" s="127" t="e">
        <v>#N/A</v>
      </c>
      <c r="G2241" s="127">
        <v>5.144</v>
      </c>
      <c r="H2241" s="127" t="e">
        <v>#N/A</v>
      </c>
      <c r="I2241" s="127" t="e">
        <v>#N/A</v>
      </c>
      <c r="J2241" s="127">
        <v>5.564</v>
      </c>
      <c r="K2241" s="127" t="e">
        <v>#N/A</v>
      </c>
      <c r="L2241" s="127" t="e">
        <v>#N/A</v>
      </c>
      <c r="M2241" s="127">
        <v>5.976</v>
      </c>
      <c r="N2241" s="127" t="e">
        <v>#N/A</v>
      </c>
      <c r="O2241" s="127" t="e">
        <v>#N/A</v>
      </c>
      <c r="P2241" s="127">
        <v>6.388</v>
      </c>
      <c r="Q2241" s="127" t="e">
        <v>#N/A</v>
      </c>
      <c r="R2241" s="127" t="e">
        <v>#N/A</v>
      </c>
      <c r="S2241" s="127">
        <v>6.715</v>
      </c>
      <c r="T2241" s="127" t="e">
        <v>#N/A</v>
      </c>
      <c r="U2241" s="127" t="e">
        <v>#N/A</v>
      </c>
      <c r="V2241" s="127">
        <v>6.95</v>
      </c>
      <c r="W2241" s="127"/>
      <c r="X2241" s="127"/>
      <c r="Y2241" s="127"/>
      <c r="Z2241" s="127"/>
      <c r="AA2241" s="127"/>
      <c r="AB2241" s="127"/>
      <c r="AC2241" s="127"/>
      <c r="AD2241" s="127"/>
      <c r="AE2241" s="127"/>
      <c r="AF2241" s="9">
        <f t="shared" si="1"/>
        <v>2241</v>
      </c>
    </row>
    <row r="2242" ht="15.75" customHeight="1">
      <c r="A2242" s="116">
        <v>42459.0</v>
      </c>
      <c r="B2242" s="126" t="e">
        <v>#N/A</v>
      </c>
      <c r="C2242" s="127" t="e">
        <v>#N/A</v>
      </c>
      <c r="D2242" s="127">
        <v>4.832</v>
      </c>
      <c r="E2242" s="127" t="e">
        <v>#N/A</v>
      </c>
      <c r="F2242" s="127" t="e">
        <v>#N/A</v>
      </c>
      <c r="G2242" s="127">
        <v>5.138</v>
      </c>
      <c r="H2242" s="127" t="e">
        <v>#N/A</v>
      </c>
      <c r="I2242" s="127" t="e">
        <v>#N/A</v>
      </c>
      <c r="J2242" s="127">
        <v>5.564</v>
      </c>
      <c r="K2242" s="127" t="e">
        <v>#N/A</v>
      </c>
      <c r="L2242" s="127" t="e">
        <v>#N/A</v>
      </c>
      <c r="M2242" s="127">
        <v>5.9735</v>
      </c>
      <c r="N2242" s="127" t="e">
        <v>#N/A</v>
      </c>
      <c r="O2242" s="127" t="e">
        <v>#N/A</v>
      </c>
      <c r="P2242" s="127">
        <v>6.383</v>
      </c>
      <c r="Q2242" s="127" t="e">
        <v>#N/A</v>
      </c>
      <c r="R2242" s="127" t="e">
        <v>#N/A</v>
      </c>
      <c r="S2242" s="127">
        <v>6.725</v>
      </c>
      <c r="T2242" s="127" t="e">
        <v>#N/A</v>
      </c>
      <c r="U2242" s="127" t="e">
        <v>#N/A</v>
      </c>
      <c r="V2242" s="127">
        <v>6.955</v>
      </c>
      <c r="W2242" s="127"/>
      <c r="X2242" s="127"/>
      <c r="Y2242" s="127"/>
      <c r="Z2242" s="127"/>
      <c r="AA2242" s="127"/>
      <c r="AB2242" s="127"/>
      <c r="AC2242" s="127"/>
      <c r="AD2242" s="127"/>
      <c r="AE2242" s="127"/>
      <c r="AF2242" s="9">
        <f t="shared" si="1"/>
        <v>2242</v>
      </c>
    </row>
    <row r="2243" ht="15.75" customHeight="1">
      <c r="A2243" s="116">
        <v>42458.0</v>
      </c>
      <c r="B2243" s="126" t="e">
        <v>#N/A</v>
      </c>
      <c r="C2243" s="127" t="e">
        <v>#N/A</v>
      </c>
      <c r="D2243" s="127">
        <v>4.845</v>
      </c>
      <c r="E2243" s="127" t="e">
        <v>#N/A</v>
      </c>
      <c r="F2243" s="127" t="e">
        <v>#N/A</v>
      </c>
      <c r="G2243" s="127">
        <v>5.137</v>
      </c>
      <c r="H2243" s="127" t="e">
        <v>#N/A</v>
      </c>
      <c r="I2243" s="127" t="e">
        <v>#N/A</v>
      </c>
      <c r="J2243" s="127">
        <v>5.546</v>
      </c>
      <c r="K2243" s="127" t="e">
        <v>#N/A</v>
      </c>
      <c r="L2243" s="127" t="e">
        <v>#N/A</v>
      </c>
      <c r="M2243" s="127">
        <v>5.9625</v>
      </c>
      <c r="N2243" s="127" t="e">
        <v>#N/A</v>
      </c>
      <c r="O2243" s="127" t="e">
        <v>#N/A</v>
      </c>
      <c r="P2243" s="127">
        <v>6.379</v>
      </c>
      <c r="Q2243" s="127" t="e">
        <v>#N/A</v>
      </c>
      <c r="R2243" s="127" t="e">
        <v>#N/A</v>
      </c>
      <c r="S2243" s="127">
        <v>6.72</v>
      </c>
      <c r="T2243" s="127" t="e">
        <v>#N/A</v>
      </c>
      <c r="U2243" s="127" t="e">
        <v>#N/A</v>
      </c>
      <c r="V2243" s="127">
        <v>6.955</v>
      </c>
      <c r="W2243" s="127"/>
      <c r="X2243" s="127"/>
      <c r="Y2243" s="127"/>
      <c r="Z2243" s="127"/>
      <c r="AA2243" s="127"/>
      <c r="AB2243" s="127"/>
      <c r="AC2243" s="127"/>
      <c r="AD2243" s="127"/>
      <c r="AE2243" s="127"/>
      <c r="AF2243" s="9">
        <f t="shared" si="1"/>
        <v>2243</v>
      </c>
    </row>
    <row r="2244" ht="15.75" customHeight="1">
      <c r="A2244" s="116">
        <v>42457.0</v>
      </c>
      <c r="B2244" s="126" t="e">
        <v>#N/A</v>
      </c>
      <c r="C2244" s="127" t="e">
        <v>#N/A</v>
      </c>
      <c r="D2244" s="127">
        <v>4.839</v>
      </c>
      <c r="E2244" s="127" t="e">
        <v>#N/A</v>
      </c>
      <c r="F2244" s="127" t="e">
        <v>#N/A</v>
      </c>
      <c r="G2244" s="127">
        <v>5.141</v>
      </c>
      <c r="H2244" s="127" t="e">
        <v>#N/A</v>
      </c>
      <c r="I2244" s="127" t="e">
        <v>#N/A</v>
      </c>
      <c r="J2244" s="127">
        <v>5.551</v>
      </c>
      <c r="K2244" s="127" t="e">
        <v>#N/A</v>
      </c>
      <c r="L2244" s="127" t="e">
        <v>#N/A</v>
      </c>
      <c r="M2244" s="127">
        <v>5.963</v>
      </c>
      <c r="N2244" s="127" t="e">
        <v>#N/A</v>
      </c>
      <c r="O2244" s="127" t="e">
        <v>#N/A</v>
      </c>
      <c r="P2244" s="127">
        <v>6.375</v>
      </c>
      <c r="Q2244" s="127" t="e">
        <v>#N/A</v>
      </c>
      <c r="R2244" s="127" t="e">
        <v>#N/A</v>
      </c>
      <c r="S2244" s="127">
        <v>6.72</v>
      </c>
      <c r="T2244" s="127" t="e">
        <v>#N/A</v>
      </c>
      <c r="U2244" s="127" t="e">
        <v>#N/A</v>
      </c>
      <c r="V2244" s="127">
        <v>6.955</v>
      </c>
      <c r="W2244" s="127"/>
      <c r="X2244" s="127"/>
      <c r="Y2244" s="127"/>
      <c r="Z2244" s="127"/>
      <c r="AA2244" s="127"/>
      <c r="AB2244" s="127"/>
      <c r="AC2244" s="127"/>
      <c r="AD2244" s="127"/>
      <c r="AE2244" s="127"/>
      <c r="AF2244" s="9">
        <f t="shared" si="1"/>
        <v>2244</v>
      </c>
    </row>
    <row r="2245" ht="15.75" customHeight="1">
      <c r="A2245" s="116">
        <v>42454.0</v>
      </c>
      <c r="B2245" s="126" t="e">
        <v>#N/A</v>
      </c>
      <c r="C2245" s="127" t="e">
        <v>#N/A</v>
      </c>
      <c r="D2245" s="127">
        <v>4.836</v>
      </c>
      <c r="E2245" s="127" t="e">
        <v>#N/A</v>
      </c>
      <c r="F2245" s="127" t="e">
        <v>#N/A</v>
      </c>
      <c r="G2245" s="127">
        <v>5.133</v>
      </c>
      <c r="H2245" s="127" t="e">
        <v>#N/A</v>
      </c>
      <c r="I2245" s="127" t="e">
        <v>#N/A</v>
      </c>
      <c r="J2245" s="127">
        <v>5.547</v>
      </c>
      <c r="K2245" s="127" t="e">
        <v>#N/A</v>
      </c>
      <c r="L2245" s="127" t="e">
        <v>#N/A</v>
      </c>
      <c r="M2245" s="127">
        <v>5.959</v>
      </c>
      <c r="N2245" s="127" t="e">
        <v>#N/A</v>
      </c>
      <c r="O2245" s="127" t="e">
        <v>#N/A</v>
      </c>
      <c r="P2245" s="127">
        <v>6.371</v>
      </c>
      <c r="Q2245" s="127" t="e">
        <v>#N/A</v>
      </c>
      <c r="R2245" s="127" t="e">
        <v>#N/A</v>
      </c>
      <c r="S2245" s="127">
        <v>6.72</v>
      </c>
      <c r="T2245" s="127" t="e">
        <v>#N/A</v>
      </c>
      <c r="U2245" s="127" t="e">
        <v>#N/A</v>
      </c>
      <c r="V2245" s="127">
        <v>6.955</v>
      </c>
      <c r="W2245" s="127"/>
      <c r="X2245" s="127"/>
      <c r="Y2245" s="127"/>
      <c r="Z2245" s="127"/>
      <c r="AA2245" s="127"/>
      <c r="AB2245" s="127"/>
      <c r="AC2245" s="127"/>
      <c r="AD2245" s="127"/>
      <c r="AE2245" s="127"/>
      <c r="AF2245" s="9">
        <f t="shared" si="1"/>
        <v>2245</v>
      </c>
    </row>
    <row r="2246" ht="15.75" customHeight="1">
      <c r="A2246" s="116">
        <v>42453.0</v>
      </c>
      <c r="B2246" s="126" t="e">
        <v>#N/A</v>
      </c>
      <c r="C2246" s="127" t="e">
        <v>#N/A</v>
      </c>
      <c r="D2246" s="127">
        <v>4.827</v>
      </c>
      <c r="E2246" s="127" t="e">
        <v>#N/A</v>
      </c>
      <c r="F2246" s="127" t="e">
        <v>#N/A</v>
      </c>
      <c r="G2246" s="127">
        <v>5.113</v>
      </c>
      <c r="H2246" s="127" t="e">
        <v>#N/A</v>
      </c>
      <c r="I2246" s="127" t="e">
        <v>#N/A</v>
      </c>
      <c r="J2246" s="127">
        <v>5.542</v>
      </c>
      <c r="K2246" s="127" t="e">
        <v>#N/A</v>
      </c>
      <c r="L2246" s="127" t="e">
        <v>#N/A</v>
      </c>
      <c r="M2246" s="127">
        <v>5.9495</v>
      </c>
      <c r="N2246" s="127" t="e">
        <v>#N/A</v>
      </c>
      <c r="O2246" s="127" t="e">
        <v>#N/A</v>
      </c>
      <c r="P2246" s="127">
        <v>6.357</v>
      </c>
      <c r="Q2246" s="127" t="e">
        <v>#N/A</v>
      </c>
      <c r="R2246" s="127" t="e">
        <v>#N/A</v>
      </c>
      <c r="S2246" s="127">
        <v>6.72</v>
      </c>
      <c r="T2246" s="127" t="e">
        <v>#N/A</v>
      </c>
      <c r="U2246" s="127" t="e">
        <v>#N/A</v>
      </c>
      <c r="V2246" s="127">
        <v>6.955</v>
      </c>
      <c r="W2246" s="127"/>
      <c r="X2246" s="127"/>
      <c r="Y2246" s="127"/>
      <c r="Z2246" s="127"/>
      <c r="AA2246" s="127"/>
      <c r="AB2246" s="127"/>
      <c r="AC2246" s="127"/>
      <c r="AD2246" s="127"/>
      <c r="AE2246" s="127"/>
      <c r="AF2246" s="9">
        <f t="shared" si="1"/>
        <v>2246</v>
      </c>
    </row>
    <row r="2247" ht="15.75" customHeight="1">
      <c r="A2247" s="116">
        <v>42452.0</v>
      </c>
      <c r="B2247" s="126" t="e">
        <v>#N/A</v>
      </c>
      <c r="C2247" s="127" t="e">
        <v>#N/A</v>
      </c>
      <c r="D2247" s="127">
        <v>4.829</v>
      </c>
      <c r="E2247" s="127" t="e">
        <v>#N/A</v>
      </c>
      <c r="F2247" s="127" t="e">
        <v>#N/A</v>
      </c>
      <c r="G2247" s="127">
        <v>5.109</v>
      </c>
      <c r="H2247" s="127" t="e">
        <v>#N/A</v>
      </c>
      <c r="I2247" s="127" t="e">
        <v>#N/A</v>
      </c>
      <c r="J2247" s="127">
        <v>5.539</v>
      </c>
      <c r="K2247" s="127" t="e">
        <v>#N/A</v>
      </c>
      <c r="L2247" s="127" t="e">
        <v>#N/A</v>
      </c>
      <c r="M2247" s="127">
        <v>5.9385</v>
      </c>
      <c r="N2247" s="127" t="e">
        <v>#N/A</v>
      </c>
      <c r="O2247" s="127" t="e">
        <v>#N/A</v>
      </c>
      <c r="P2247" s="127">
        <v>6.338</v>
      </c>
      <c r="Q2247" s="127" t="e">
        <v>#N/A</v>
      </c>
      <c r="R2247" s="127" t="e">
        <v>#N/A</v>
      </c>
      <c r="S2247" s="127">
        <v>6.72</v>
      </c>
      <c r="T2247" s="127" t="e">
        <v>#N/A</v>
      </c>
      <c r="U2247" s="127" t="e">
        <v>#N/A</v>
      </c>
      <c r="V2247" s="127">
        <v>6.955</v>
      </c>
      <c r="W2247" s="127"/>
      <c r="X2247" s="127"/>
      <c r="Y2247" s="127"/>
      <c r="Z2247" s="127"/>
      <c r="AA2247" s="127"/>
      <c r="AB2247" s="127"/>
      <c r="AC2247" s="127"/>
      <c r="AD2247" s="127"/>
      <c r="AE2247" s="127"/>
      <c r="AF2247" s="9">
        <f t="shared" si="1"/>
        <v>2247</v>
      </c>
    </row>
    <row r="2248" ht="15.75" customHeight="1">
      <c r="A2248" s="116">
        <v>42451.0</v>
      </c>
      <c r="B2248" s="126" t="e">
        <v>#N/A</v>
      </c>
      <c r="C2248" s="127" t="e">
        <v>#N/A</v>
      </c>
      <c r="D2248" s="127">
        <v>4.814</v>
      </c>
      <c r="E2248" s="127" t="e">
        <v>#N/A</v>
      </c>
      <c r="F2248" s="127" t="e">
        <v>#N/A</v>
      </c>
      <c r="G2248" s="127">
        <v>5.093</v>
      </c>
      <c r="H2248" s="127" t="e">
        <v>#N/A</v>
      </c>
      <c r="I2248" s="127" t="e">
        <v>#N/A</v>
      </c>
      <c r="J2248" s="127">
        <v>5.533</v>
      </c>
      <c r="K2248" s="127" t="e">
        <v>#N/A</v>
      </c>
      <c r="L2248" s="127" t="e">
        <v>#N/A</v>
      </c>
      <c r="M2248" s="127">
        <v>5.9305</v>
      </c>
      <c r="N2248" s="127" t="e">
        <v>#N/A</v>
      </c>
      <c r="O2248" s="127" t="e">
        <v>#N/A</v>
      </c>
      <c r="P2248" s="127">
        <v>6.328</v>
      </c>
      <c r="Q2248" s="127" t="e">
        <v>#N/A</v>
      </c>
      <c r="R2248" s="127" t="e">
        <v>#N/A</v>
      </c>
      <c r="S2248" s="127">
        <v>6.71</v>
      </c>
      <c r="T2248" s="127" t="e">
        <v>#N/A</v>
      </c>
      <c r="U2248" s="127" t="e">
        <v>#N/A</v>
      </c>
      <c r="V2248" s="127">
        <v>6.955</v>
      </c>
      <c r="W2248" s="127"/>
      <c r="X2248" s="127"/>
      <c r="Y2248" s="127"/>
      <c r="Z2248" s="127"/>
      <c r="AA2248" s="127"/>
      <c r="AB2248" s="127"/>
      <c r="AC2248" s="127"/>
      <c r="AD2248" s="127"/>
      <c r="AE2248" s="127"/>
      <c r="AF2248" s="9">
        <f t="shared" si="1"/>
        <v>2248</v>
      </c>
    </row>
    <row r="2249" ht="15.75" customHeight="1">
      <c r="A2249" s="116">
        <v>42450.0</v>
      </c>
      <c r="B2249" s="126" t="e">
        <v>#N/A</v>
      </c>
      <c r="C2249" s="127" t="e">
        <v>#N/A</v>
      </c>
      <c r="D2249" s="127">
        <v>4.843</v>
      </c>
      <c r="E2249" s="127" t="e">
        <v>#N/A</v>
      </c>
      <c r="F2249" s="127" t="e">
        <v>#N/A</v>
      </c>
      <c r="G2249" s="127">
        <v>5.086</v>
      </c>
      <c r="H2249" s="127" t="e">
        <v>#N/A</v>
      </c>
      <c r="I2249" s="127" t="e">
        <v>#N/A</v>
      </c>
      <c r="J2249" s="127">
        <v>5.523</v>
      </c>
      <c r="K2249" s="127" t="e">
        <v>#N/A</v>
      </c>
      <c r="L2249" s="127" t="e">
        <v>#N/A</v>
      </c>
      <c r="M2249" s="127">
        <v>5.923</v>
      </c>
      <c r="N2249" s="127" t="e">
        <v>#N/A</v>
      </c>
      <c r="O2249" s="127" t="e">
        <v>#N/A</v>
      </c>
      <c r="P2249" s="127">
        <v>6.323</v>
      </c>
      <c r="Q2249" s="127" t="e">
        <v>#N/A</v>
      </c>
      <c r="R2249" s="127" t="e">
        <v>#N/A</v>
      </c>
      <c r="S2249" s="127">
        <v>6.71</v>
      </c>
      <c r="T2249" s="127" t="e">
        <v>#N/A</v>
      </c>
      <c r="U2249" s="127" t="e">
        <v>#N/A</v>
      </c>
      <c r="V2249" s="127">
        <v>6.955</v>
      </c>
      <c r="W2249" s="127"/>
      <c r="X2249" s="127"/>
      <c r="Y2249" s="127"/>
      <c r="Z2249" s="127"/>
      <c r="AA2249" s="127"/>
      <c r="AB2249" s="127"/>
      <c r="AC2249" s="127"/>
      <c r="AD2249" s="127"/>
      <c r="AE2249" s="127"/>
      <c r="AF2249" s="9">
        <f t="shared" si="1"/>
        <v>2249</v>
      </c>
    </row>
    <row r="2250" ht="15.75" customHeight="1">
      <c r="A2250" s="116">
        <v>42447.0</v>
      </c>
      <c r="B2250" s="126" t="e">
        <v>#N/A</v>
      </c>
      <c r="C2250" s="127" t="e">
        <v>#N/A</v>
      </c>
      <c r="D2250" s="127">
        <v>4.843</v>
      </c>
      <c r="E2250" s="127" t="e">
        <v>#N/A</v>
      </c>
      <c r="F2250" s="127" t="e">
        <v>#N/A</v>
      </c>
      <c r="G2250" s="127">
        <v>5.08</v>
      </c>
      <c r="H2250" s="127" t="e">
        <v>#N/A</v>
      </c>
      <c r="I2250" s="127" t="e">
        <v>#N/A</v>
      </c>
      <c r="J2250" s="127">
        <v>5.523</v>
      </c>
      <c r="K2250" s="127" t="e">
        <v>#N/A</v>
      </c>
      <c r="L2250" s="127" t="e">
        <v>#N/A</v>
      </c>
      <c r="M2250" s="127">
        <v>5.9215</v>
      </c>
      <c r="N2250" s="127" t="e">
        <v>#N/A</v>
      </c>
      <c r="O2250" s="127" t="e">
        <v>#N/A</v>
      </c>
      <c r="P2250" s="127">
        <v>6.32</v>
      </c>
      <c r="Q2250" s="127" t="e">
        <v>#N/A</v>
      </c>
      <c r="R2250" s="127" t="e">
        <v>#N/A</v>
      </c>
      <c r="S2250" s="127">
        <v>6.725</v>
      </c>
      <c r="T2250" s="127" t="e">
        <v>#N/A</v>
      </c>
      <c r="U2250" s="127" t="e">
        <v>#N/A</v>
      </c>
      <c r="V2250" s="127">
        <v>6.955</v>
      </c>
      <c r="W2250" s="127"/>
      <c r="X2250" s="127"/>
      <c r="Y2250" s="127"/>
      <c r="Z2250" s="127"/>
      <c r="AA2250" s="127"/>
      <c r="AB2250" s="127"/>
      <c r="AC2250" s="127"/>
      <c r="AD2250" s="127"/>
      <c r="AE2250" s="127"/>
      <c r="AF2250" s="9">
        <f t="shared" si="1"/>
        <v>2250</v>
      </c>
    </row>
    <row r="2251" ht="15.75" customHeight="1">
      <c r="A2251" s="116">
        <v>42446.0</v>
      </c>
      <c r="B2251" s="126" t="e">
        <v>#N/A</v>
      </c>
      <c r="C2251" s="127" t="e">
        <v>#N/A</v>
      </c>
      <c r="D2251" s="127">
        <v>4.846</v>
      </c>
      <c r="E2251" s="127" t="e">
        <v>#N/A</v>
      </c>
      <c r="F2251" s="127" t="e">
        <v>#N/A</v>
      </c>
      <c r="G2251" s="127">
        <v>5.08</v>
      </c>
      <c r="H2251" s="127" t="e">
        <v>#N/A</v>
      </c>
      <c r="I2251" s="127" t="e">
        <v>#N/A</v>
      </c>
      <c r="J2251" s="127">
        <v>5.517</v>
      </c>
      <c r="K2251" s="127" t="e">
        <v>#N/A</v>
      </c>
      <c r="L2251" s="127" t="e">
        <v>#N/A</v>
      </c>
      <c r="M2251" s="127">
        <v>5.9135</v>
      </c>
      <c r="N2251" s="127" t="e">
        <v>#N/A</v>
      </c>
      <c r="O2251" s="127" t="e">
        <v>#N/A</v>
      </c>
      <c r="P2251" s="127">
        <v>6.31</v>
      </c>
      <c r="Q2251" s="127" t="e">
        <v>#N/A</v>
      </c>
      <c r="R2251" s="127" t="e">
        <v>#N/A</v>
      </c>
      <c r="S2251" s="127">
        <v>6.72</v>
      </c>
      <c r="T2251" s="127" t="e">
        <v>#N/A</v>
      </c>
      <c r="U2251" s="127" t="e">
        <v>#N/A</v>
      </c>
      <c r="V2251" s="127">
        <v>6.955</v>
      </c>
      <c r="W2251" s="127"/>
      <c r="X2251" s="127"/>
      <c r="Y2251" s="127"/>
      <c r="Z2251" s="127"/>
      <c r="AA2251" s="127"/>
      <c r="AB2251" s="127"/>
      <c r="AC2251" s="127"/>
      <c r="AD2251" s="127"/>
      <c r="AE2251" s="127"/>
      <c r="AF2251" s="9">
        <f t="shared" si="1"/>
        <v>2251</v>
      </c>
    </row>
    <row r="2252" ht="15.75" customHeight="1">
      <c r="A2252" s="116">
        <v>42445.0</v>
      </c>
      <c r="B2252" s="126" t="e">
        <v>#N/A</v>
      </c>
      <c r="C2252" s="127" t="e">
        <v>#N/A</v>
      </c>
      <c r="D2252" s="127">
        <v>4.861</v>
      </c>
      <c r="E2252" s="127" t="e">
        <v>#N/A</v>
      </c>
      <c r="F2252" s="127" t="e">
        <v>#N/A</v>
      </c>
      <c r="G2252" s="127">
        <v>5.091</v>
      </c>
      <c r="H2252" s="127" t="e">
        <v>#N/A</v>
      </c>
      <c r="I2252" s="127" t="e">
        <v>#N/A</v>
      </c>
      <c r="J2252" s="127">
        <v>5.523</v>
      </c>
      <c r="K2252" s="127" t="e">
        <v>#N/A</v>
      </c>
      <c r="L2252" s="127" t="e">
        <v>#N/A</v>
      </c>
      <c r="M2252" s="127">
        <v>5.92</v>
      </c>
      <c r="N2252" s="127" t="e">
        <v>#N/A</v>
      </c>
      <c r="O2252" s="127" t="e">
        <v>#N/A</v>
      </c>
      <c r="P2252" s="127">
        <v>6.317</v>
      </c>
      <c r="Q2252" s="127" t="e">
        <v>#N/A</v>
      </c>
      <c r="R2252" s="127" t="e">
        <v>#N/A</v>
      </c>
      <c r="S2252" s="127">
        <v>6.72</v>
      </c>
      <c r="T2252" s="127" t="e">
        <v>#N/A</v>
      </c>
      <c r="U2252" s="127" t="e">
        <v>#N/A</v>
      </c>
      <c r="V2252" s="127">
        <v>6.955</v>
      </c>
      <c r="W2252" s="127"/>
      <c r="X2252" s="127"/>
      <c r="Y2252" s="127"/>
      <c r="Z2252" s="127"/>
      <c r="AA2252" s="127"/>
      <c r="AB2252" s="127"/>
      <c r="AC2252" s="127"/>
      <c r="AD2252" s="127"/>
      <c r="AE2252" s="127"/>
      <c r="AF2252" s="9">
        <f t="shared" si="1"/>
        <v>2252</v>
      </c>
    </row>
    <row r="2253" ht="15.75" customHeight="1">
      <c r="A2253" s="116">
        <v>42444.0</v>
      </c>
      <c r="B2253" s="126" t="e">
        <v>#N/A</v>
      </c>
      <c r="C2253" s="127" t="e">
        <v>#N/A</v>
      </c>
      <c r="D2253" s="127">
        <v>4.88</v>
      </c>
      <c r="E2253" s="127" t="e">
        <v>#N/A</v>
      </c>
      <c r="F2253" s="127" t="e">
        <v>#N/A</v>
      </c>
      <c r="G2253" s="127">
        <v>5.094</v>
      </c>
      <c r="H2253" s="127" t="e">
        <v>#N/A</v>
      </c>
      <c r="I2253" s="127" t="e">
        <v>#N/A</v>
      </c>
      <c r="J2253" s="127">
        <v>5.517</v>
      </c>
      <c r="K2253" s="127" t="e">
        <v>#N/A</v>
      </c>
      <c r="L2253" s="127" t="e">
        <v>#N/A</v>
      </c>
      <c r="M2253" s="127">
        <v>5.9185</v>
      </c>
      <c r="N2253" s="127" t="e">
        <v>#N/A</v>
      </c>
      <c r="O2253" s="127" t="e">
        <v>#N/A</v>
      </c>
      <c r="P2253" s="127">
        <v>6.32</v>
      </c>
      <c r="Q2253" s="127" t="e">
        <v>#N/A</v>
      </c>
      <c r="R2253" s="127" t="e">
        <v>#N/A</v>
      </c>
      <c r="S2253" s="127">
        <v>6.715</v>
      </c>
      <c r="T2253" s="127" t="e">
        <v>#N/A</v>
      </c>
      <c r="U2253" s="127" t="e">
        <v>#N/A</v>
      </c>
      <c r="V2253" s="127">
        <v>6.95</v>
      </c>
      <c r="W2253" s="127"/>
      <c r="X2253" s="127"/>
      <c r="Y2253" s="127"/>
      <c r="Z2253" s="127"/>
      <c r="AA2253" s="127"/>
      <c r="AB2253" s="127"/>
      <c r="AC2253" s="127"/>
      <c r="AD2253" s="127"/>
      <c r="AE2253" s="127"/>
      <c r="AF2253" s="9">
        <f t="shared" si="1"/>
        <v>2253</v>
      </c>
    </row>
    <row r="2254" ht="15.75" customHeight="1">
      <c r="A2254" s="116">
        <v>42443.0</v>
      </c>
      <c r="B2254" s="126" t="e">
        <v>#N/A</v>
      </c>
      <c r="C2254" s="127" t="e">
        <v>#N/A</v>
      </c>
      <c r="D2254" s="127">
        <v>4.884</v>
      </c>
      <c r="E2254" s="127" t="e">
        <v>#N/A</v>
      </c>
      <c r="F2254" s="127" t="e">
        <v>#N/A</v>
      </c>
      <c r="G2254" s="127">
        <v>5.109</v>
      </c>
      <c r="H2254" s="127" t="e">
        <v>#N/A</v>
      </c>
      <c r="I2254" s="127" t="e">
        <v>#N/A</v>
      </c>
      <c r="J2254" s="127">
        <v>5.533</v>
      </c>
      <c r="K2254" s="127" t="e">
        <v>#N/A</v>
      </c>
      <c r="L2254" s="127" t="e">
        <v>#N/A</v>
      </c>
      <c r="M2254" s="127">
        <v>5.9285</v>
      </c>
      <c r="N2254" s="127" t="e">
        <v>#N/A</v>
      </c>
      <c r="O2254" s="127" t="e">
        <v>#N/A</v>
      </c>
      <c r="P2254" s="127">
        <v>6.324</v>
      </c>
      <c r="Q2254" s="127" t="e">
        <v>#N/A</v>
      </c>
      <c r="R2254" s="127" t="e">
        <v>#N/A</v>
      </c>
      <c r="S2254" s="127">
        <v>6.735</v>
      </c>
      <c r="T2254" s="127" t="e">
        <v>#N/A</v>
      </c>
      <c r="U2254" s="127" t="e">
        <v>#N/A</v>
      </c>
      <c r="V2254" s="127">
        <v>6.96</v>
      </c>
      <c r="W2254" s="127"/>
      <c r="X2254" s="127"/>
      <c r="Y2254" s="127"/>
      <c r="Z2254" s="127"/>
      <c r="AA2254" s="127"/>
      <c r="AB2254" s="127"/>
      <c r="AC2254" s="127"/>
      <c r="AD2254" s="127"/>
      <c r="AE2254" s="127"/>
      <c r="AF2254" s="9">
        <f t="shared" si="1"/>
        <v>2254</v>
      </c>
    </row>
    <row r="2255" ht="15.75" customHeight="1">
      <c r="A2255" s="116">
        <v>42440.0</v>
      </c>
      <c r="B2255" s="126" t="e">
        <v>#N/A</v>
      </c>
      <c r="C2255" s="127" t="e">
        <v>#N/A</v>
      </c>
      <c r="D2255" s="127">
        <v>4.887</v>
      </c>
      <c r="E2255" s="127" t="e">
        <v>#N/A</v>
      </c>
      <c r="F2255" s="127" t="e">
        <v>#N/A</v>
      </c>
      <c r="G2255" s="127">
        <v>5.128</v>
      </c>
      <c r="H2255" s="127" t="e">
        <v>#N/A</v>
      </c>
      <c r="I2255" s="127" t="e">
        <v>#N/A</v>
      </c>
      <c r="J2255" s="127">
        <v>5.552</v>
      </c>
      <c r="K2255" s="127" t="e">
        <v>#N/A</v>
      </c>
      <c r="L2255" s="127" t="e">
        <v>#N/A</v>
      </c>
      <c r="M2255" s="127">
        <v>5.9395</v>
      </c>
      <c r="N2255" s="127" t="e">
        <v>#N/A</v>
      </c>
      <c r="O2255" s="127" t="e">
        <v>#N/A</v>
      </c>
      <c r="P2255" s="127">
        <v>6.327</v>
      </c>
      <c r="Q2255" s="127" t="e">
        <v>#N/A</v>
      </c>
      <c r="R2255" s="127" t="e">
        <v>#N/A</v>
      </c>
      <c r="S2255" s="127">
        <v>6.74</v>
      </c>
      <c r="T2255" s="127" t="e">
        <v>#N/A</v>
      </c>
      <c r="U2255" s="127" t="e">
        <v>#N/A</v>
      </c>
      <c r="V2255" s="127">
        <v>6.965</v>
      </c>
      <c r="W2255" s="127"/>
      <c r="X2255" s="127"/>
      <c r="Y2255" s="127"/>
      <c r="Z2255" s="127"/>
      <c r="AA2255" s="127"/>
      <c r="AB2255" s="127"/>
      <c r="AC2255" s="127"/>
      <c r="AD2255" s="127"/>
      <c r="AE2255" s="127"/>
      <c r="AF2255" s="9">
        <f t="shared" si="1"/>
        <v>2255</v>
      </c>
    </row>
    <row r="2256" ht="15.75" customHeight="1">
      <c r="A2256" s="116">
        <v>42439.0</v>
      </c>
      <c r="B2256" s="126" t="e">
        <v>#N/A</v>
      </c>
      <c r="C2256" s="127" t="e">
        <v>#N/A</v>
      </c>
      <c r="D2256" s="127">
        <v>4.916</v>
      </c>
      <c r="E2256" s="127" t="e">
        <v>#N/A</v>
      </c>
      <c r="F2256" s="127" t="e">
        <v>#N/A</v>
      </c>
      <c r="G2256" s="127">
        <v>5.18</v>
      </c>
      <c r="H2256" s="127" t="e">
        <v>#N/A</v>
      </c>
      <c r="I2256" s="127" t="e">
        <v>#N/A</v>
      </c>
      <c r="J2256" s="127">
        <v>5.626</v>
      </c>
      <c r="K2256" s="127" t="e">
        <v>#N/A</v>
      </c>
      <c r="L2256" s="127" t="e">
        <v>#N/A</v>
      </c>
      <c r="M2256" s="127">
        <v>5.986</v>
      </c>
      <c r="N2256" s="127" t="e">
        <v>#N/A</v>
      </c>
      <c r="O2256" s="127" t="e">
        <v>#N/A</v>
      </c>
      <c r="P2256" s="127">
        <v>6.346</v>
      </c>
      <c r="Q2256" s="127" t="e">
        <v>#N/A</v>
      </c>
      <c r="R2256" s="127" t="e">
        <v>#N/A</v>
      </c>
      <c r="S2256" s="127">
        <v>6.707</v>
      </c>
      <c r="T2256" s="127" t="e">
        <v>#N/A</v>
      </c>
      <c r="U2256" s="127" t="e">
        <v>#N/A</v>
      </c>
      <c r="V2256" s="127">
        <v>6.94</v>
      </c>
      <c r="W2256" s="127"/>
      <c r="X2256" s="127"/>
      <c r="Y2256" s="127"/>
      <c r="Z2256" s="127"/>
      <c r="AA2256" s="127"/>
      <c r="AB2256" s="127"/>
      <c r="AC2256" s="127"/>
      <c r="AD2256" s="127"/>
      <c r="AE2256" s="127"/>
      <c r="AF2256" s="9">
        <f t="shared" si="1"/>
        <v>2256</v>
      </c>
    </row>
    <row r="2257" ht="15.75" customHeight="1">
      <c r="A2257" s="116">
        <v>42438.0</v>
      </c>
      <c r="B2257" s="126" t="e">
        <v>#N/A</v>
      </c>
      <c r="C2257" s="127" t="e">
        <v>#N/A</v>
      </c>
      <c r="D2257" s="127">
        <v>4.904</v>
      </c>
      <c r="E2257" s="127" t="e">
        <v>#N/A</v>
      </c>
      <c r="F2257" s="127" t="e">
        <v>#N/A</v>
      </c>
      <c r="G2257" s="127">
        <v>5.15</v>
      </c>
      <c r="H2257" s="127" t="e">
        <v>#N/A</v>
      </c>
      <c r="I2257" s="127" t="e">
        <v>#N/A</v>
      </c>
      <c r="J2257" s="127">
        <v>5.591</v>
      </c>
      <c r="K2257" s="127" t="e">
        <v>#N/A</v>
      </c>
      <c r="L2257" s="127" t="e">
        <v>#N/A</v>
      </c>
      <c r="M2257" s="127">
        <v>5.9665</v>
      </c>
      <c r="N2257" s="127" t="e">
        <v>#N/A</v>
      </c>
      <c r="O2257" s="127" t="e">
        <v>#N/A</v>
      </c>
      <c r="P2257" s="127">
        <v>6.342</v>
      </c>
      <c r="Q2257" s="127" t="e">
        <v>#N/A</v>
      </c>
      <c r="R2257" s="127" t="e">
        <v>#N/A</v>
      </c>
      <c r="S2257" s="127">
        <v>6.742</v>
      </c>
      <c r="T2257" s="127" t="e">
        <v>#N/A</v>
      </c>
      <c r="U2257" s="127" t="e">
        <v>#N/A</v>
      </c>
      <c r="V2257" s="127">
        <v>6.965</v>
      </c>
      <c r="W2257" s="127"/>
      <c r="X2257" s="127"/>
      <c r="Y2257" s="127"/>
      <c r="Z2257" s="127"/>
      <c r="AA2257" s="127"/>
      <c r="AB2257" s="127"/>
      <c r="AC2257" s="127"/>
      <c r="AD2257" s="127"/>
      <c r="AE2257" s="127"/>
      <c r="AF2257" s="9">
        <f t="shared" si="1"/>
        <v>2257</v>
      </c>
    </row>
    <row r="2258" ht="15.75" customHeight="1">
      <c r="A2258" s="116">
        <v>42437.0</v>
      </c>
      <c r="B2258" s="126" t="e">
        <v>#N/A</v>
      </c>
      <c r="C2258" s="127" t="e">
        <v>#N/A</v>
      </c>
      <c r="D2258" s="127">
        <v>4.922</v>
      </c>
      <c r="E2258" s="127" t="e">
        <v>#N/A</v>
      </c>
      <c r="F2258" s="127" t="e">
        <v>#N/A</v>
      </c>
      <c r="G2258" s="127">
        <v>5.169</v>
      </c>
      <c r="H2258" s="127" t="e">
        <v>#N/A</v>
      </c>
      <c r="I2258" s="127" t="e">
        <v>#N/A</v>
      </c>
      <c r="J2258" s="127">
        <v>5.631</v>
      </c>
      <c r="K2258" s="127" t="e">
        <v>#N/A</v>
      </c>
      <c r="L2258" s="127" t="e">
        <v>#N/A</v>
      </c>
      <c r="M2258" s="127">
        <v>5.99</v>
      </c>
      <c r="N2258" s="127" t="e">
        <v>#N/A</v>
      </c>
      <c r="O2258" s="127" t="e">
        <v>#N/A</v>
      </c>
      <c r="P2258" s="127">
        <v>6.349</v>
      </c>
      <c r="Q2258" s="127" t="e">
        <v>#N/A</v>
      </c>
      <c r="R2258" s="127" t="e">
        <v>#N/A</v>
      </c>
      <c r="S2258" s="127">
        <v>6.747</v>
      </c>
      <c r="T2258" s="127" t="e">
        <v>#N/A</v>
      </c>
      <c r="U2258" s="127" t="e">
        <v>#N/A</v>
      </c>
      <c r="V2258" s="127">
        <v>6.96</v>
      </c>
      <c r="W2258" s="127"/>
      <c r="X2258" s="127"/>
      <c r="Y2258" s="127"/>
      <c r="Z2258" s="127"/>
      <c r="AA2258" s="127"/>
      <c r="AB2258" s="127"/>
      <c r="AC2258" s="127"/>
      <c r="AD2258" s="127"/>
      <c r="AE2258" s="127"/>
      <c r="AF2258" s="9">
        <f t="shared" si="1"/>
        <v>2258</v>
      </c>
    </row>
    <row r="2259" ht="15.75" customHeight="1">
      <c r="A2259" s="116">
        <v>42436.0</v>
      </c>
      <c r="B2259" s="126" t="e">
        <v>#N/A</v>
      </c>
      <c r="C2259" s="127" t="e">
        <v>#N/A</v>
      </c>
      <c r="D2259" s="127">
        <v>4.916</v>
      </c>
      <c r="E2259" s="127" t="e">
        <v>#N/A</v>
      </c>
      <c r="F2259" s="127" t="e">
        <v>#N/A</v>
      </c>
      <c r="G2259" s="127">
        <v>5.18</v>
      </c>
      <c r="H2259" s="127" t="e">
        <v>#N/A</v>
      </c>
      <c r="I2259" s="127" t="e">
        <v>#N/A</v>
      </c>
      <c r="J2259" s="127">
        <v>5.626</v>
      </c>
      <c r="K2259" s="127" t="e">
        <v>#N/A</v>
      </c>
      <c r="L2259" s="127" t="e">
        <v>#N/A</v>
      </c>
      <c r="M2259" s="127">
        <v>5.986</v>
      </c>
      <c r="N2259" s="127" t="e">
        <v>#N/A</v>
      </c>
      <c r="O2259" s="127" t="e">
        <v>#N/A</v>
      </c>
      <c r="P2259" s="127">
        <v>6.346</v>
      </c>
      <c r="Q2259" s="127" t="e">
        <v>#N/A</v>
      </c>
      <c r="R2259" s="127" t="e">
        <v>#N/A</v>
      </c>
      <c r="S2259" s="127">
        <v>6.707</v>
      </c>
      <c r="T2259" s="127" t="e">
        <v>#N/A</v>
      </c>
      <c r="U2259" s="127" t="e">
        <v>#N/A</v>
      </c>
      <c r="V2259" s="127">
        <v>6.94</v>
      </c>
      <c r="W2259" s="127"/>
      <c r="X2259" s="127"/>
      <c r="Y2259" s="127"/>
      <c r="Z2259" s="127"/>
      <c r="AA2259" s="127"/>
      <c r="AB2259" s="127"/>
      <c r="AC2259" s="127"/>
      <c r="AD2259" s="127"/>
      <c r="AE2259" s="127"/>
      <c r="AF2259" s="9">
        <f t="shared" si="1"/>
        <v>2259</v>
      </c>
    </row>
    <row r="2260" ht="15.75" customHeight="1">
      <c r="A2260" s="116">
        <v>42433.0</v>
      </c>
      <c r="B2260" s="126" t="e">
        <v>#N/A</v>
      </c>
      <c r="C2260" s="127" t="e">
        <v>#N/A</v>
      </c>
      <c r="D2260" s="127">
        <v>4.871</v>
      </c>
      <c r="E2260" s="127" t="e">
        <v>#N/A</v>
      </c>
      <c r="F2260" s="127" t="e">
        <v>#N/A</v>
      </c>
      <c r="G2260" s="127">
        <v>5.153</v>
      </c>
      <c r="H2260" s="127" t="e">
        <v>#N/A</v>
      </c>
      <c r="I2260" s="127" t="e">
        <v>#N/A</v>
      </c>
      <c r="J2260" s="127">
        <v>5.583</v>
      </c>
      <c r="K2260" s="127" t="e">
        <v>#N/A</v>
      </c>
      <c r="L2260" s="127" t="e">
        <v>#N/A</v>
      </c>
      <c r="M2260" s="127">
        <v>5.9555</v>
      </c>
      <c r="N2260" s="127" t="e">
        <v>#N/A</v>
      </c>
      <c r="O2260" s="127" t="e">
        <v>#N/A</v>
      </c>
      <c r="P2260" s="127">
        <v>6.328</v>
      </c>
      <c r="Q2260" s="127" t="e">
        <v>#N/A</v>
      </c>
      <c r="R2260" s="127" t="e">
        <v>#N/A</v>
      </c>
      <c r="S2260" s="127">
        <v>6.74</v>
      </c>
      <c r="T2260" s="127" t="e">
        <v>#N/A</v>
      </c>
      <c r="U2260" s="127" t="e">
        <v>#N/A</v>
      </c>
      <c r="V2260" s="127">
        <v>6.955</v>
      </c>
      <c r="W2260" s="127"/>
      <c r="X2260" s="127"/>
      <c r="Y2260" s="127"/>
      <c r="Z2260" s="127"/>
      <c r="AA2260" s="127"/>
      <c r="AB2260" s="127"/>
      <c r="AC2260" s="127"/>
      <c r="AD2260" s="127"/>
      <c r="AE2260" s="127"/>
      <c r="AF2260" s="9">
        <f t="shared" si="1"/>
        <v>2260</v>
      </c>
    </row>
    <row r="2261" ht="15.75" customHeight="1">
      <c r="A2261" s="116">
        <v>42432.0</v>
      </c>
      <c r="B2261" s="126" t="e">
        <v>#N/A</v>
      </c>
      <c r="C2261" s="127" t="e">
        <v>#N/A</v>
      </c>
      <c r="D2261" s="127">
        <v>4.852</v>
      </c>
      <c r="E2261" s="127" t="e">
        <v>#N/A</v>
      </c>
      <c r="F2261" s="127" t="e">
        <v>#N/A</v>
      </c>
      <c r="G2261" s="127">
        <v>5.131</v>
      </c>
      <c r="H2261" s="127" t="e">
        <v>#N/A</v>
      </c>
      <c r="I2261" s="127" t="e">
        <v>#N/A</v>
      </c>
      <c r="J2261" s="127">
        <v>5.565</v>
      </c>
      <c r="K2261" s="127" t="e">
        <v>#N/A</v>
      </c>
      <c r="L2261" s="127" t="e">
        <v>#N/A</v>
      </c>
      <c r="M2261" s="127">
        <v>5.948</v>
      </c>
      <c r="N2261" s="127" t="e">
        <v>#N/A</v>
      </c>
      <c r="O2261" s="127" t="e">
        <v>#N/A</v>
      </c>
      <c r="P2261" s="127">
        <v>6.331</v>
      </c>
      <c r="Q2261" s="127" t="e">
        <v>#N/A</v>
      </c>
      <c r="R2261" s="127" t="e">
        <v>#N/A</v>
      </c>
      <c r="S2261" s="127">
        <v>6.735</v>
      </c>
      <c r="T2261" s="127" t="e">
        <v>#N/A</v>
      </c>
      <c r="U2261" s="127" t="e">
        <v>#N/A</v>
      </c>
      <c r="V2261" s="127">
        <v>6.935</v>
      </c>
      <c r="W2261" s="127"/>
      <c r="X2261" s="127"/>
      <c r="Y2261" s="127"/>
      <c r="Z2261" s="127"/>
      <c r="AA2261" s="127"/>
      <c r="AB2261" s="127"/>
      <c r="AC2261" s="127"/>
      <c r="AD2261" s="127"/>
      <c r="AE2261" s="127"/>
      <c r="AF2261" s="9">
        <f t="shared" si="1"/>
        <v>2261</v>
      </c>
    </row>
    <row r="2262" ht="15.75" customHeight="1">
      <c r="A2262" s="116">
        <v>42431.0</v>
      </c>
      <c r="B2262" s="126" t="e">
        <v>#N/A</v>
      </c>
      <c r="C2262" s="127" t="e">
        <v>#N/A</v>
      </c>
      <c r="D2262" s="127">
        <v>4.848</v>
      </c>
      <c r="E2262" s="127" t="e">
        <v>#N/A</v>
      </c>
      <c r="F2262" s="127" t="e">
        <v>#N/A</v>
      </c>
      <c r="G2262" s="127">
        <v>5.124</v>
      </c>
      <c r="H2262" s="127" t="e">
        <v>#N/A</v>
      </c>
      <c r="I2262" s="127" t="e">
        <v>#N/A</v>
      </c>
      <c r="J2262" s="127">
        <v>5.559</v>
      </c>
      <c r="K2262" s="127" t="e">
        <v>#N/A</v>
      </c>
      <c r="L2262" s="127" t="e">
        <v>#N/A</v>
      </c>
      <c r="M2262" s="127">
        <v>5.935</v>
      </c>
      <c r="N2262" s="127" t="e">
        <v>#N/A</v>
      </c>
      <c r="O2262" s="127" t="e">
        <v>#N/A</v>
      </c>
      <c r="P2262" s="127">
        <v>6.311</v>
      </c>
      <c r="Q2262" s="127" t="e">
        <v>#N/A</v>
      </c>
      <c r="R2262" s="127" t="e">
        <v>#N/A</v>
      </c>
      <c r="S2262" s="127">
        <v>6.735</v>
      </c>
      <c r="T2262" s="127" t="e">
        <v>#N/A</v>
      </c>
      <c r="U2262" s="127" t="e">
        <v>#N/A</v>
      </c>
      <c r="V2262" s="127">
        <v>6.935</v>
      </c>
      <c r="W2262" s="127"/>
      <c r="X2262" s="127"/>
      <c r="Y2262" s="127"/>
      <c r="Z2262" s="127"/>
      <c r="AA2262" s="127"/>
      <c r="AB2262" s="127"/>
      <c r="AC2262" s="127"/>
      <c r="AD2262" s="127"/>
      <c r="AE2262" s="127"/>
      <c r="AF2262" s="9">
        <f t="shared" si="1"/>
        <v>2262</v>
      </c>
    </row>
    <row r="2263" ht="15.75" customHeight="1">
      <c r="A2263" s="116">
        <v>42430.0</v>
      </c>
      <c r="B2263" s="126" t="e">
        <v>#N/A</v>
      </c>
      <c r="C2263" s="127" t="e">
        <v>#N/A</v>
      </c>
      <c r="D2263" s="127">
        <v>4.836</v>
      </c>
      <c r="E2263" s="127" t="e">
        <v>#N/A</v>
      </c>
      <c r="F2263" s="127" t="e">
        <v>#N/A</v>
      </c>
      <c r="G2263" s="127">
        <v>5.1</v>
      </c>
      <c r="H2263" s="127" t="e">
        <v>#N/A</v>
      </c>
      <c r="I2263" s="127" t="e">
        <v>#N/A</v>
      </c>
      <c r="J2263" s="127">
        <v>5.545</v>
      </c>
      <c r="K2263" s="127" t="e">
        <v>#N/A</v>
      </c>
      <c r="L2263" s="127" t="e">
        <v>#N/A</v>
      </c>
      <c r="M2263" s="127">
        <v>5.9285</v>
      </c>
      <c r="N2263" s="127" t="e">
        <v>#N/A</v>
      </c>
      <c r="O2263" s="127" t="e">
        <v>#N/A</v>
      </c>
      <c r="P2263" s="127">
        <v>6.312</v>
      </c>
      <c r="Q2263" s="127" t="e">
        <v>#N/A</v>
      </c>
      <c r="R2263" s="127" t="e">
        <v>#N/A</v>
      </c>
      <c r="S2263" s="127">
        <v>6.73</v>
      </c>
      <c r="T2263" s="127" t="e">
        <v>#N/A</v>
      </c>
      <c r="U2263" s="127" t="e">
        <v>#N/A</v>
      </c>
      <c r="V2263" s="127">
        <v>6.93</v>
      </c>
      <c r="W2263" s="127"/>
      <c r="X2263" s="127"/>
      <c r="Y2263" s="127"/>
      <c r="Z2263" s="127"/>
      <c r="AA2263" s="127"/>
      <c r="AB2263" s="127"/>
      <c r="AC2263" s="127"/>
      <c r="AD2263" s="127"/>
      <c r="AE2263" s="127"/>
      <c r="AF2263" s="9">
        <f t="shared" si="1"/>
        <v>2263</v>
      </c>
    </row>
    <row r="2264" ht="15.75" customHeight="1">
      <c r="A2264" s="116">
        <v>42429.0</v>
      </c>
      <c r="B2264" s="126" t="e">
        <v>#N/A</v>
      </c>
      <c r="C2264" s="127" t="e">
        <v>#N/A</v>
      </c>
      <c r="D2264" s="127">
        <v>4.813</v>
      </c>
      <c r="E2264" s="127" t="e">
        <v>#N/A</v>
      </c>
      <c r="F2264" s="127" t="e">
        <v>#N/A</v>
      </c>
      <c r="G2264" s="127">
        <v>5.08</v>
      </c>
      <c r="H2264" s="127" t="e">
        <v>#N/A</v>
      </c>
      <c r="I2264" s="127" t="e">
        <v>#N/A</v>
      </c>
      <c r="J2264" s="127">
        <v>5.521</v>
      </c>
      <c r="K2264" s="127" t="e">
        <v>#N/A</v>
      </c>
      <c r="L2264" s="127" t="e">
        <v>#N/A</v>
      </c>
      <c r="M2264" s="127">
        <v>5.917</v>
      </c>
      <c r="N2264" s="127" t="e">
        <v>#N/A</v>
      </c>
      <c r="O2264" s="127" t="e">
        <v>#N/A</v>
      </c>
      <c r="P2264" s="127">
        <v>6.313</v>
      </c>
      <c r="Q2264" s="127" t="e">
        <v>#N/A</v>
      </c>
      <c r="R2264" s="127" t="e">
        <v>#N/A</v>
      </c>
      <c r="S2264" s="127">
        <v>6.72</v>
      </c>
      <c r="T2264" s="127" t="e">
        <v>#N/A</v>
      </c>
      <c r="U2264" s="127" t="e">
        <v>#N/A</v>
      </c>
      <c r="V2264" s="127">
        <v>6.93</v>
      </c>
      <c r="W2264" s="127"/>
      <c r="X2264" s="127"/>
      <c r="Y2264" s="127"/>
      <c r="Z2264" s="127"/>
      <c r="AA2264" s="127"/>
      <c r="AB2264" s="127"/>
      <c r="AC2264" s="127"/>
      <c r="AD2264" s="127"/>
      <c r="AE2264" s="127"/>
      <c r="AF2264" s="9">
        <f t="shared" si="1"/>
        <v>2264</v>
      </c>
    </row>
    <row r="2265" ht="15.75" customHeight="1">
      <c r="A2265" s="116">
        <v>42426.0</v>
      </c>
      <c r="B2265" s="126" t="e">
        <v>#N/A</v>
      </c>
      <c r="C2265" s="127" t="e">
        <v>#N/A</v>
      </c>
      <c r="D2265" s="127">
        <v>4.806</v>
      </c>
      <c r="E2265" s="127" t="e">
        <v>#N/A</v>
      </c>
      <c r="F2265" s="127" t="e">
        <v>#N/A</v>
      </c>
      <c r="G2265" s="127">
        <v>5.087</v>
      </c>
      <c r="H2265" s="127" t="e">
        <v>#N/A</v>
      </c>
      <c r="I2265" s="127" t="e">
        <v>#N/A</v>
      </c>
      <c r="J2265" s="127">
        <v>5.533</v>
      </c>
      <c r="K2265" s="127" t="e">
        <v>#N/A</v>
      </c>
      <c r="L2265" s="127" t="e">
        <v>#N/A</v>
      </c>
      <c r="M2265" s="127">
        <v>5.9245</v>
      </c>
      <c r="N2265" s="127" t="e">
        <v>#N/A</v>
      </c>
      <c r="O2265" s="127" t="e">
        <v>#N/A</v>
      </c>
      <c r="P2265" s="127">
        <v>6.316</v>
      </c>
      <c r="Q2265" s="127" t="e">
        <v>#N/A</v>
      </c>
      <c r="R2265" s="127" t="e">
        <v>#N/A</v>
      </c>
      <c r="S2265" s="127">
        <v>6.74</v>
      </c>
      <c r="T2265" s="127" t="e">
        <v>#N/A</v>
      </c>
      <c r="U2265" s="127" t="e">
        <v>#N/A</v>
      </c>
      <c r="V2265" s="127">
        <v>6.94</v>
      </c>
      <c r="W2265" s="127"/>
      <c r="X2265" s="127"/>
      <c r="Y2265" s="127"/>
      <c r="Z2265" s="127"/>
      <c r="AA2265" s="127"/>
      <c r="AB2265" s="127"/>
      <c r="AC2265" s="127"/>
      <c r="AD2265" s="127"/>
      <c r="AE2265" s="127"/>
      <c r="AF2265" s="9">
        <f t="shared" si="1"/>
        <v>2265</v>
      </c>
    </row>
    <row r="2266" ht="15.75" customHeight="1">
      <c r="A2266" s="116">
        <v>42425.0</v>
      </c>
      <c r="B2266" s="126" t="e">
        <v>#N/A</v>
      </c>
      <c r="C2266" s="127" t="e">
        <v>#N/A</v>
      </c>
      <c r="D2266" s="127">
        <v>4.801</v>
      </c>
      <c r="E2266" s="127" t="e">
        <v>#N/A</v>
      </c>
      <c r="F2266" s="127" t="e">
        <v>#N/A</v>
      </c>
      <c r="G2266" s="127">
        <v>5.065</v>
      </c>
      <c r="H2266" s="127" t="e">
        <v>#N/A</v>
      </c>
      <c r="I2266" s="127" t="e">
        <v>#N/A</v>
      </c>
      <c r="J2266" s="127">
        <v>5.507</v>
      </c>
      <c r="K2266" s="127" t="e">
        <v>#N/A</v>
      </c>
      <c r="L2266" s="127" t="e">
        <v>#N/A</v>
      </c>
      <c r="M2266" s="127">
        <v>5.8995</v>
      </c>
      <c r="N2266" s="127" t="e">
        <v>#N/A</v>
      </c>
      <c r="O2266" s="127" t="e">
        <v>#N/A</v>
      </c>
      <c r="P2266" s="127">
        <v>6.292</v>
      </c>
      <c r="Q2266" s="127" t="e">
        <v>#N/A</v>
      </c>
      <c r="R2266" s="127" t="e">
        <v>#N/A</v>
      </c>
      <c r="S2266" s="127">
        <v>6.74</v>
      </c>
      <c r="T2266" s="127" t="e">
        <v>#N/A</v>
      </c>
      <c r="U2266" s="127" t="e">
        <v>#N/A</v>
      </c>
      <c r="V2266" s="127">
        <v>6.94</v>
      </c>
      <c r="W2266" s="127"/>
      <c r="X2266" s="127"/>
      <c r="Y2266" s="127"/>
      <c r="Z2266" s="127"/>
      <c r="AA2266" s="127"/>
      <c r="AB2266" s="127"/>
      <c r="AC2266" s="127"/>
      <c r="AD2266" s="127"/>
      <c r="AE2266" s="127"/>
      <c r="AF2266" s="9">
        <f t="shared" si="1"/>
        <v>2266</v>
      </c>
    </row>
    <row r="2267" ht="15.75" customHeight="1">
      <c r="A2267" s="116">
        <v>42424.0</v>
      </c>
      <c r="B2267" s="126" t="e">
        <v>#N/A</v>
      </c>
      <c r="C2267" s="127" t="e">
        <v>#N/A</v>
      </c>
      <c r="D2267" s="127">
        <v>4.813</v>
      </c>
      <c r="E2267" s="127" t="e">
        <v>#N/A</v>
      </c>
      <c r="F2267" s="127" t="e">
        <v>#N/A</v>
      </c>
      <c r="G2267" s="127">
        <v>5.106</v>
      </c>
      <c r="H2267" s="127" t="e">
        <v>#N/A</v>
      </c>
      <c r="I2267" s="127" t="e">
        <v>#N/A</v>
      </c>
      <c r="J2267" s="127">
        <v>5.585</v>
      </c>
      <c r="K2267" s="127" t="e">
        <v>#N/A</v>
      </c>
      <c r="L2267" s="127" t="e">
        <v>#N/A</v>
      </c>
      <c r="M2267" s="127">
        <v>5.979</v>
      </c>
      <c r="N2267" s="127" t="e">
        <v>#N/A</v>
      </c>
      <c r="O2267" s="127" t="e">
        <v>#N/A</v>
      </c>
      <c r="P2267" s="127">
        <v>6.373</v>
      </c>
      <c r="Q2267" s="127" t="e">
        <v>#N/A</v>
      </c>
      <c r="R2267" s="127" t="e">
        <v>#N/A</v>
      </c>
      <c r="S2267" s="127">
        <v>6.82</v>
      </c>
      <c r="T2267" s="127" t="e">
        <v>#N/A</v>
      </c>
      <c r="U2267" s="127" t="e">
        <v>#N/A</v>
      </c>
      <c r="V2267" s="127">
        <v>6.99</v>
      </c>
      <c r="W2267" s="127"/>
      <c r="X2267" s="127"/>
      <c r="Y2267" s="127"/>
      <c r="Z2267" s="127"/>
      <c r="AA2267" s="127"/>
      <c r="AB2267" s="127"/>
      <c r="AC2267" s="127"/>
      <c r="AD2267" s="127"/>
      <c r="AE2267" s="127"/>
      <c r="AF2267" s="9">
        <f t="shared" si="1"/>
        <v>2267</v>
      </c>
    </row>
    <row r="2268" ht="15.75" customHeight="1">
      <c r="A2268" s="116">
        <v>42423.0</v>
      </c>
      <c r="B2268" s="126" t="e">
        <v>#N/A</v>
      </c>
      <c r="C2268" s="127" t="e">
        <v>#N/A</v>
      </c>
      <c r="D2268" s="127">
        <v>4.807</v>
      </c>
      <c r="E2268" s="127" t="e">
        <v>#N/A</v>
      </c>
      <c r="F2268" s="127" t="e">
        <v>#N/A</v>
      </c>
      <c r="G2268" s="127">
        <v>5.119</v>
      </c>
      <c r="H2268" s="127" t="e">
        <v>#N/A</v>
      </c>
      <c r="I2268" s="127" t="e">
        <v>#N/A</v>
      </c>
      <c r="J2268" s="127">
        <v>5.599</v>
      </c>
      <c r="K2268" s="127" t="e">
        <v>#N/A</v>
      </c>
      <c r="L2268" s="127" t="e">
        <v>#N/A</v>
      </c>
      <c r="M2268" s="127">
        <v>5.999</v>
      </c>
      <c r="N2268" s="127" t="e">
        <v>#N/A</v>
      </c>
      <c r="O2268" s="127" t="e">
        <v>#N/A</v>
      </c>
      <c r="P2268" s="127">
        <v>6.399</v>
      </c>
      <c r="Q2268" s="127" t="e">
        <v>#N/A</v>
      </c>
      <c r="R2268" s="127" t="e">
        <v>#N/A</v>
      </c>
      <c r="S2268" s="127">
        <v>6.81</v>
      </c>
      <c r="T2268" s="127" t="e">
        <v>#N/A</v>
      </c>
      <c r="U2268" s="127" t="e">
        <v>#N/A</v>
      </c>
      <c r="V2268" s="127">
        <v>7.0</v>
      </c>
      <c r="W2268" s="127"/>
      <c r="X2268" s="127"/>
      <c r="Y2268" s="127"/>
      <c r="Z2268" s="127"/>
      <c r="AA2268" s="127"/>
      <c r="AB2268" s="127"/>
      <c r="AC2268" s="127"/>
      <c r="AD2268" s="127"/>
      <c r="AE2268" s="127"/>
      <c r="AF2268" s="9">
        <f t="shared" si="1"/>
        <v>2268</v>
      </c>
    </row>
    <row r="2269" ht="15.75" customHeight="1">
      <c r="A2269" s="116">
        <v>42422.0</v>
      </c>
      <c r="B2269" s="126" t="e">
        <v>#N/A</v>
      </c>
      <c r="C2269" s="127" t="e">
        <v>#N/A</v>
      </c>
      <c r="D2269" s="127">
        <v>4.82</v>
      </c>
      <c r="E2269" s="127" t="e">
        <v>#N/A</v>
      </c>
      <c r="F2269" s="127" t="e">
        <v>#N/A</v>
      </c>
      <c r="G2269" s="127">
        <v>5.121</v>
      </c>
      <c r="H2269" s="127" t="e">
        <v>#N/A</v>
      </c>
      <c r="I2269" s="127" t="e">
        <v>#N/A</v>
      </c>
      <c r="J2269" s="127">
        <v>5.581</v>
      </c>
      <c r="K2269" s="127" t="e">
        <v>#N/A</v>
      </c>
      <c r="L2269" s="127" t="e">
        <v>#N/A</v>
      </c>
      <c r="M2269" s="127">
        <v>5.9815</v>
      </c>
      <c r="N2269" s="127" t="e">
        <v>#N/A</v>
      </c>
      <c r="O2269" s="127" t="e">
        <v>#N/A</v>
      </c>
      <c r="P2269" s="127">
        <v>6.382</v>
      </c>
      <c r="Q2269" s="127" t="e">
        <v>#N/A</v>
      </c>
      <c r="R2269" s="127" t="e">
        <v>#N/A</v>
      </c>
      <c r="S2269" s="127">
        <v>6.82</v>
      </c>
      <c r="T2269" s="127" t="e">
        <v>#N/A</v>
      </c>
      <c r="U2269" s="127" t="e">
        <v>#N/A</v>
      </c>
      <c r="V2269" s="127">
        <v>7.0</v>
      </c>
      <c r="W2269" s="127"/>
      <c r="X2269" s="127"/>
      <c r="Y2269" s="127"/>
      <c r="Z2269" s="127"/>
      <c r="AA2269" s="127"/>
      <c r="AB2269" s="127"/>
      <c r="AC2269" s="127"/>
      <c r="AD2269" s="127"/>
      <c r="AE2269" s="127"/>
      <c r="AF2269" s="9">
        <f t="shared" si="1"/>
        <v>2269</v>
      </c>
    </row>
    <row r="2270" ht="15.75" customHeight="1">
      <c r="A2270" s="116">
        <v>42419.0</v>
      </c>
      <c r="B2270" s="126" t="e">
        <v>#N/A</v>
      </c>
      <c r="C2270" s="127" t="e">
        <v>#N/A</v>
      </c>
      <c r="D2270" s="127">
        <v>4.84</v>
      </c>
      <c r="E2270" s="127" t="e">
        <v>#N/A</v>
      </c>
      <c r="F2270" s="127" t="e">
        <v>#N/A</v>
      </c>
      <c r="G2270" s="127">
        <v>5.136</v>
      </c>
      <c r="H2270" s="127" t="e">
        <v>#N/A</v>
      </c>
      <c r="I2270" s="127" t="e">
        <v>#N/A</v>
      </c>
      <c r="J2270" s="127">
        <v>5.581</v>
      </c>
      <c r="K2270" s="127" t="e">
        <v>#N/A</v>
      </c>
      <c r="L2270" s="127" t="e">
        <v>#N/A</v>
      </c>
      <c r="M2270" s="127">
        <v>5.972</v>
      </c>
      <c r="N2270" s="127" t="e">
        <v>#N/A</v>
      </c>
      <c r="O2270" s="127" t="e">
        <v>#N/A</v>
      </c>
      <c r="P2270" s="127">
        <v>6.363</v>
      </c>
      <c r="Q2270" s="127" t="e">
        <v>#N/A</v>
      </c>
      <c r="R2270" s="127" t="e">
        <v>#N/A</v>
      </c>
      <c r="S2270" s="127">
        <v>6.8</v>
      </c>
      <c r="T2270" s="127" t="e">
        <v>#N/A</v>
      </c>
      <c r="U2270" s="127" t="e">
        <v>#N/A</v>
      </c>
      <c r="V2270" s="127">
        <v>6.99</v>
      </c>
      <c r="W2270" s="127"/>
      <c r="X2270" s="127"/>
      <c r="Y2270" s="127"/>
      <c r="Z2270" s="127"/>
      <c r="AA2270" s="127"/>
      <c r="AB2270" s="127"/>
      <c r="AC2270" s="127"/>
      <c r="AD2270" s="127"/>
      <c r="AE2270" s="127"/>
      <c r="AF2270" s="9">
        <f t="shared" si="1"/>
        <v>2270</v>
      </c>
    </row>
    <row r="2271" ht="15.75" customHeight="1">
      <c r="A2271" s="116">
        <v>42418.0</v>
      </c>
      <c r="B2271" s="126" t="e">
        <v>#N/A</v>
      </c>
      <c r="C2271" s="127" t="e">
        <v>#N/A</v>
      </c>
      <c r="D2271" s="127">
        <v>4.929</v>
      </c>
      <c r="E2271" s="127" t="e">
        <v>#N/A</v>
      </c>
      <c r="F2271" s="127" t="e">
        <v>#N/A</v>
      </c>
      <c r="G2271" s="127">
        <v>5.171</v>
      </c>
      <c r="H2271" s="127" t="e">
        <v>#N/A</v>
      </c>
      <c r="I2271" s="127" t="e">
        <v>#N/A</v>
      </c>
      <c r="J2271" s="127">
        <v>5.653</v>
      </c>
      <c r="K2271" s="127" t="e">
        <v>#N/A</v>
      </c>
      <c r="L2271" s="127" t="e">
        <v>#N/A</v>
      </c>
      <c r="M2271" s="127">
        <v>6.0255</v>
      </c>
      <c r="N2271" s="127" t="e">
        <v>#N/A</v>
      </c>
      <c r="O2271" s="127" t="e">
        <v>#N/A</v>
      </c>
      <c r="P2271" s="127">
        <v>6.398</v>
      </c>
      <c r="Q2271" s="127" t="e">
        <v>#N/A</v>
      </c>
      <c r="R2271" s="127" t="e">
        <v>#N/A</v>
      </c>
      <c r="S2271" s="127">
        <v>6.86</v>
      </c>
      <c r="T2271" s="127" t="e">
        <v>#N/A</v>
      </c>
      <c r="U2271" s="127" t="e">
        <v>#N/A</v>
      </c>
      <c r="V2271" s="127">
        <v>7.05</v>
      </c>
      <c r="W2271" s="127"/>
      <c r="X2271" s="127"/>
      <c r="Y2271" s="127"/>
      <c r="Z2271" s="127"/>
      <c r="AA2271" s="127"/>
      <c r="AB2271" s="127"/>
      <c r="AC2271" s="127"/>
      <c r="AD2271" s="127"/>
      <c r="AE2271" s="127"/>
      <c r="AF2271" s="9">
        <f t="shared" si="1"/>
        <v>2271</v>
      </c>
    </row>
    <row r="2272" ht="15.75" customHeight="1">
      <c r="A2272" s="116">
        <v>42417.0</v>
      </c>
      <c r="B2272" s="126" t="e">
        <v>#N/A</v>
      </c>
      <c r="C2272" s="127" t="e">
        <v>#N/A</v>
      </c>
      <c r="D2272" s="127">
        <v>4.999</v>
      </c>
      <c r="E2272" s="127" t="e">
        <v>#N/A</v>
      </c>
      <c r="F2272" s="127" t="e">
        <v>#N/A</v>
      </c>
      <c r="G2272" s="127">
        <v>5.246</v>
      </c>
      <c r="H2272" s="127" t="e">
        <v>#N/A</v>
      </c>
      <c r="I2272" s="127" t="e">
        <v>#N/A</v>
      </c>
      <c r="J2272" s="127">
        <v>5.753</v>
      </c>
      <c r="K2272" s="127" t="e">
        <v>#N/A</v>
      </c>
      <c r="L2272" s="127" t="e">
        <v>#N/A</v>
      </c>
      <c r="M2272" s="127">
        <v>6.1535</v>
      </c>
      <c r="N2272" s="127" t="e">
        <v>#N/A</v>
      </c>
      <c r="O2272" s="127" t="e">
        <v>#N/A</v>
      </c>
      <c r="P2272" s="127">
        <v>6.554</v>
      </c>
      <c r="Q2272" s="127" t="e">
        <v>#N/A</v>
      </c>
      <c r="R2272" s="127" t="e">
        <v>#N/A</v>
      </c>
      <c r="S2272" s="127">
        <v>6.88</v>
      </c>
      <c r="T2272" s="127" t="e">
        <v>#N/A</v>
      </c>
      <c r="U2272" s="127" t="e">
        <v>#N/A</v>
      </c>
      <c r="V2272" s="127">
        <v>7.062</v>
      </c>
      <c r="W2272" s="127"/>
      <c r="X2272" s="127"/>
      <c r="Y2272" s="127"/>
      <c r="Z2272" s="127"/>
      <c r="AA2272" s="127"/>
      <c r="AB2272" s="127"/>
      <c r="AC2272" s="127"/>
      <c r="AD2272" s="127"/>
      <c r="AE2272" s="127"/>
      <c r="AF2272" s="9">
        <f t="shared" si="1"/>
        <v>2272</v>
      </c>
    </row>
    <row r="2273" ht="15.75" customHeight="1">
      <c r="A2273" s="116">
        <v>42416.0</v>
      </c>
      <c r="B2273" s="126" t="e">
        <v>#N/A</v>
      </c>
      <c r="C2273" s="127" t="e">
        <v>#N/A</v>
      </c>
      <c r="D2273" s="127">
        <v>5.107</v>
      </c>
      <c r="E2273" s="127" t="e">
        <v>#N/A</v>
      </c>
      <c r="F2273" s="127" t="e">
        <v>#N/A</v>
      </c>
      <c r="G2273" s="127">
        <v>5.289</v>
      </c>
      <c r="H2273" s="127" t="e">
        <v>#N/A</v>
      </c>
      <c r="I2273" s="127" t="e">
        <v>#N/A</v>
      </c>
      <c r="J2273" s="127">
        <v>5.806</v>
      </c>
      <c r="K2273" s="127" t="e">
        <v>#N/A</v>
      </c>
      <c r="L2273" s="127" t="e">
        <v>#N/A</v>
      </c>
      <c r="M2273" s="127">
        <v>6.2015</v>
      </c>
      <c r="N2273" s="127" t="e">
        <v>#N/A</v>
      </c>
      <c r="O2273" s="127" t="e">
        <v>#N/A</v>
      </c>
      <c r="P2273" s="127">
        <v>6.597</v>
      </c>
      <c r="Q2273" s="127" t="e">
        <v>#N/A</v>
      </c>
      <c r="R2273" s="127" t="e">
        <v>#N/A</v>
      </c>
      <c r="S2273" s="127">
        <v>6.96</v>
      </c>
      <c r="T2273" s="127" t="e">
        <v>#N/A</v>
      </c>
      <c r="U2273" s="127" t="e">
        <v>#N/A</v>
      </c>
      <c r="V2273" s="127">
        <v>7.12</v>
      </c>
      <c r="W2273" s="127"/>
      <c r="X2273" s="127"/>
      <c r="Y2273" s="127"/>
      <c r="Z2273" s="127"/>
      <c r="AA2273" s="127"/>
      <c r="AB2273" s="127"/>
      <c r="AC2273" s="127"/>
      <c r="AD2273" s="127"/>
      <c r="AE2273" s="127"/>
      <c r="AF2273" s="9">
        <f t="shared" si="1"/>
        <v>2273</v>
      </c>
    </row>
    <row r="2274" ht="15.75" customHeight="1">
      <c r="A2274" s="116">
        <v>42415.0</v>
      </c>
      <c r="B2274" s="126" t="e">
        <v>#N/A</v>
      </c>
      <c r="C2274" s="127" t="e">
        <v>#N/A</v>
      </c>
      <c r="D2274" s="127">
        <v>5.109</v>
      </c>
      <c r="E2274" s="127" t="e">
        <v>#N/A</v>
      </c>
      <c r="F2274" s="127" t="e">
        <v>#N/A</v>
      </c>
      <c r="G2274" s="127">
        <v>5.307</v>
      </c>
      <c r="H2274" s="127" t="e">
        <v>#N/A</v>
      </c>
      <c r="I2274" s="127" t="e">
        <v>#N/A</v>
      </c>
      <c r="J2274" s="127">
        <v>5.811</v>
      </c>
      <c r="K2274" s="127" t="e">
        <v>#N/A</v>
      </c>
      <c r="L2274" s="127" t="e">
        <v>#N/A</v>
      </c>
      <c r="M2274" s="127">
        <v>6.208</v>
      </c>
      <c r="N2274" s="127" t="e">
        <v>#N/A</v>
      </c>
      <c r="O2274" s="127" t="e">
        <v>#N/A</v>
      </c>
      <c r="P2274" s="127">
        <v>6.605</v>
      </c>
      <c r="Q2274" s="127" t="e">
        <v>#N/A</v>
      </c>
      <c r="R2274" s="127" t="e">
        <v>#N/A</v>
      </c>
      <c r="S2274" s="127">
        <v>6.97</v>
      </c>
      <c r="T2274" s="127" t="e">
        <v>#N/A</v>
      </c>
      <c r="U2274" s="127" t="e">
        <v>#N/A</v>
      </c>
      <c r="V2274" s="127">
        <v>7.15</v>
      </c>
      <c r="W2274" s="127"/>
      <c r="X2274" s="127"/>
      <c r="Y2274" s="127"/>
      <c r="Z2274" s="127"/>
      <c r="AA2274" s="127"/>
      <c r="AB2274" s="127"/>
      <c r="AC2274" s="127"/>
      <c r="AD2274" s="127"/>
      <c r="AE2274" s="127"/>
      <c r="AF2274" s="9">
        <f t="shared" si="1"/>
        <v>2274</v>
      </c>
    </row>
    <row r="2275" ht="15.75" customHeight="1">
      <c r="A2275" s="116">
        <v>42405.0</v>
      </c>
      <c r="B2275" s="126" t="e">
        <v>#N/A</v>
      </c>
      <c r="C2275" s="127" t="e">
        <v>#N/A</v>
      </c>
      <c r="D2275" s="127">
        <v>5.113</v>
      </c>
      <c r="E2275" s="127" t="e">
        <v>#N/A</v>
      </c>
      <c r="F2275" s="127" t="e">
        <v>#N/A</v>
      </c>
      <c r="G2275" s="127">
        <v>5.311</v>
      </c>
      <c r="H2275" s="127" t="e">
        <v>#N/A</v>
      </c>
      <c r="I2275" s="127" t="e">
        <v>#N/A</v>
      </c>
      <c r="J2275" s="127">
        <v>5.814</v>
      </c>
      <c r="K2275" s="127" t="e">
        <v>#N/A</v>
      </c>
      <c r="L2275" s="127" t="e">
        <v>#N/A</v>
      </c>
      <c r="M2275" s="127">
        <v>6.2115</v>
      </c>
      <c r="N2275" s="127" t="e">
        <v>#N/A</v>
      </c>
      <c r="O2275" s="127" t="e">
        <v>#N/A</v>
      </c>
      <c r="P2275" s="127">
        <v>6.609</v>
      </c>
      <c r="Q2275" s="127" t="e">
        <v>#N/A</v>
      </c>
      <c r="R2275" s="127" t="e">
        <v>#N/A</v>
      </c>
      <c r="S2275" s="127">
        <v>6.935</v>
      </c>
      <c r="T2275" s="127" t="e">
        <v>#N/A</v>
      </c>
      <c r="U2275" s="127" t="e">
        <v>#N/A</v>
      </c>
      <c r="V2275" s="127">
        <v>7.112</v>
      </c>
      <c r="W2275" s="127"/>
      <c r="X2275" s="127"/>
      <c r="Y2275" s="127"/>
      <c r="Z2275" s="127"/>
      <c r="AA2275" s="127"/>
      <c r="AB2275" s="127"/>
      <c r="AC2275" s="127"/>
      <c r="AD2275" s="127"/>
      <c r="AE2275" s="127"/>
      <c r="AF2275" s="9">
        <f t="shared" si="1"/>
        <v>2275</v>
      </c>
    </row>
    <row r="2276" ht="15.75" customHeight="1">
      <c r="A2276" s="116">
        <v>42404.0</v>
      </c>
      <c r="B2276" s="126" t="e">
        <v>#N/A</v>
      </c>
      <c r="C2276" s="127" t="e">
        <v>#N/A</v>
      </c>
      <c r="D2276" s="127">
        <v>5.119</v>
      </c>
      <c r="E2276" s="127" t="e">
        <v>#N/A</v>
      </c>
      <c r="F2276" s="127" t="e">
        <v>#N/A</v>
      </c>
      <c r="G2276" s="127">
        <v>5.359</v>
      </c>
      <c r="H2276" s="127" t="e">
        <v>#N/A</v>
      </c>
      <c r="I2276" s="127" t="e">
        <v>#N/A</v>
      </c>
      <c r="J2276" s="127">
        <v>5.815</v>
      </c>
      <c r="K2276" s="127" t="e">
        <v>#N/A</v>
      </c>
      <c r="L2276" s="127" t="e">
        <v>#N/A</v>
      </c>
      <c r="M2276" s="127">
        <v>6.2115</v>
      </c>
      <c r="N2276" s="127" t="e">
        <v>#N/A</v>
      </c>
      <c r="O2276" s="127" t="e">
        <v>#N/A</v>
      </c>
      <c r="P2276" s="127">
        <v>6.608</v>
      </c>
      <c r="Q2276" s="127" t="e">
        <v>#N/A</v>
      </c>
      <c r="R2276" s="127" t="e">
        <v>#N/A</v>
      </c>
      <c r="S2276" s="127">
        <v>6.905</v>
      </c>
      <c r="T2276" s="127" t="e">
        <v>#N/A</v>
      </c>
      <c r="U2276" s="127" t="e">
        <v>#N/A</v>
      </c>
      <c r="V2276" s="127">
        <v>7.097</v>
      </c>
      <c r="W2276" s="127"/>
      <c r="X2276" s="127"/>
      <c r="Y2276" s="127"/>
      <c r="Z2276" s="127"/>
      <c r="AA2276" s="127"/>
      <c r="AB2276" s="127"/>
      <c r="AC2276" s="127"/>
      <c r="AD2276" s="127"/>
      <c r="AE2276" s="127"/>
      <c r="AF2276" s="9">
        <f t="shared" si="1"/>
        <v>2276</v>
      </c>
    </row>
    <row r="2277" ht="15.75" customHeight="1">
      <c r="A2277" s="116">
        <v>42403.0</v>
      </c>
      <c r="B2277" s="126" t="e">
        <v>#N/A</v>
      </c>
      <c r="C2277" s="127" t="e">
        <v>#N/A</v>
      </c>
      <c r="D2277" s="127">
        <v>5.082</v>
      </c>
      <c r="E2277" s="127" t="e">
        <v>#N/A</v>
      </c>
      <c r="F2277" s="127" t="e">
        <v>#N/A</v>
      </c>
      <c r="G2277" s="127">
        <v>5.313</v>
      </c>
      <c r="H2277" s="127" t="e">
        <v>#N/A</v>
      </c>
      <c r="I2277" s="127" t="e">
        <v>#N/A</v>
      </c>
      <c r="J2277" s="127">
        <v>5.814</v>
      </c>
      <c r="K2277" s="127" t="e">
        <v>#N/A</v>
      </c>
      <c r="L2277" s="127" t="e">
        <v>#N/A</v>
      </c>
      <c r="M2277" s="127">
        <v>6.2085</v>
      </c>
      <c r="N2277" s="127" t="e">
        <v>#N/A</v>
      </c>
      <c r="O2277" s="127" t="e">
        <v>#N/A</v>
      </c>
      <c r="P2277" s="127">
        <v>6.603</v>
      </c>
      <c r="Q2277" s="127" t="e">
        <v>#N/A</v>
      </c>
      <c r="R2277" s="127" t="e">
        <v>#N/A</v>
      </c>
      <c r="S2277" s="127">
        <v>6.915</v>
      </c>
      <c r="T2277" s="127" t="e">
        <v>#N/A</v>
      </c>
      <c r="U2277" s="127" t="e">
        <v>#N/A</v>
      </c>
      <c r="V2277" s="127">
        <v>7.102</v>
      </c>
      <c r="W2277" s="127"/>
      <c r="X2277" s="127"/>
      <c r="Y2277" s="127"/>
      <c r="Z2277" s="127"/>
      <c r="AA2277" s="127"/>
      <c r="AB2277" s="127"/>
      <c r="AC2277" s="127"/>
      <c r="AD2277" s="127"/>
      <c r="AE2277" s="127"/>
      <c r="AF2277" s="9">
        <f t="shared" si="1"/>
        <v>2277</v>
      </c>
    </row>
    <row r="2278" ht="15.75" customHeight="1">
      <c r="A2278" s="116">
        <v>42402.0</v>
      </c>
      <c r="B2278" s="126" t="e">
        <v>#N/A</v>
      </c>
      <c r="C2278" s="127" t="e">
        <v>#N/A</v>
      </c>
      <c r="D2278" s="127">
        <v>5.06</v>
      </c>
      <c r="E2278" s="127" t="e">
        <v>#N/A</v>
      </c>
      <c r="F2278" s="127" t="e">
        <v>#N/A</v>
      </c>
      <c r="G2278" s="127">
        <v>5.306</v>
      </c>
      <c r="H2278" s="127" t="e">
        <v>#N/A</v>
      </c>
      <c r="I2278" s="127" t="e">
        <v>#N/A</v>
      </c>
      <c r="J2278" s="127">
        <v>5.814</v>
      </c>
      <c r="K2278" s="127" t="e">
        <v>#N/A</v>
      </c>
      <c r="L2278" s="127" t="e">
        <v>#N/A</v>
      </c>
      <c r="M2278" s="127">
        <v>6.2075</v>
      </c>
      <c r="N2278" s="127" t="e">
        <v>#N/A</v>
      </c>
      <c r="O2278" s="127" t="e">
        <v>#N/A</v>
      </c>
      <c r="P2278" s="127">
        <v>6.601</v>
      </c>
      <c r="Q2278" s="127" t="e">
        <v>#N/A</v>
      </c>
      <c r="R2278" s="127" t="e">
        <v>#N/A</v>
      </c>
      <c r="S2278" s="127">
        <v>6.915</v>
      </c>
      <c r="T2278" s="127" t="e">
        <v>#N/A</v>
      </c>
      <c r="U2278" s="127" t="e">
        <v>#N/A</v>
      </c>
      <c r="V2278" s="127">
        <v>7.102</v>
      </c>
      <c r="W2278" s="127"/>
      <c r="X2278" s="127"/>
      <c r="Y2278" s="127"/>
      <c r="Z2278" s="127"/>
      <c r="AA2278" s="127"/>
      <c r="AB2278" s="127"/>
      <c r="AC2278" s="127"/>
      <c r="AD2278" s="127"/>
      <c r="AE2278" s="127"/>
      <c r="AF2278" s="9">
        <f t="shared" si="1"/>
        <v>2278</v>
      </c>
    </row>
    <row r="2279" ht="15.75" customHeight="1">
      <c r="A2279" s="116">
        <v>42401.0</v>
      </c>
      <c r="B2279" s="126" t="e">
        <v>#N/A</v>
      </c>
      <c r="C2279" s="127" t="e">
        <v>#N/A</v>
      </c>
      <c r="D2279" s="127">
        <v>5.055</v>
      </c>
      <c r="E2279" s="127" t="e">
        <v>#N/A</v>
      </c>
      <c r="F2279" s="127" t="e">
        <v>#N/A</v>
      </c>
      <c r="G2279" s="127">
        <v>5.298</v>
      </c>
      <c r="H2279" s="127" t="e">
        <v>#N/A</v>
      </c>
      <c r="I2279" s="127" t="e">
        <v>#N/A</v>
      </c>
      <c r="J2279" s="127">
        <v>5.808</v>
      </c>
      <c r="K2279" s="127" t="e">
        <v>#N/A</v>
      </c>
      <c r="L2279" s="127" t="e">
        <v>#N/A</v>
      </c>
      <c r="M2279" s="127">
        <v>6.206</v>
      </c>
      <c r="N2279" s="127" t="e">
        <v>#N/A</v>
      </c>
      <c r="O2279" s="127" t="e">
        <v>#N/A</v>
      </c>
      <c r="P2279" s="127">
        <v>6.604</v>
      </c>
      <c r="Q2279" s="127" t="e">
        <v>#N/A</v>
      </c>
      <c r="R2279" s="127" t="e">
        <v>#N/A</v>
      </c>
      <c r="S2279" s="127">
        <v>6.905</v>
      </c>
      <c r="T2279" s="127" t="e">
        <v>#N/A</v>
      </c>
      <c r="U2279" s="127" t="e">
        <v>#N/A</v>
      </c>
      <c r="V2279" s="127">
        <v>7.112</v>
      </c>
      <c r="W2279" s="127"/>
      <c r="X2279" s="127"/>
      <c r="Y2279" s="127"/>
      <c r="Z2279" s="127"/>
      <c r="AA2279" s="127"/>
      <c r="AB2279" s="127"/>
      <c r="AC2279" s="127"/>
      <c r="AD2279" s="127"/>
      <c r="AE2279" s="127"/>
      <c r="AF2279" s="9">
        <f t="shared" si="1"/>
        <v>2279</v>
      </c>
    </row>
    <row r="2280" ht="15.75" customHeight="1">
      <c r="A2280" s="116">
        <v>42398.0</v>
      </c>
      <c r="B2280" s="126" t="e">
        <v>#N/A</v>
      </c>
      <c r="C2280" s="127" t="e">
        <v>#N/A</v>
      </c>
      <c r="D2280" s="127">
        <v>5.029</v>
      </c>
      <c r="E2280" s="127" t="e">
        <v>#N/A</v>
      </c>
      <c r="F2280" s="127" t="e">
        <v>#N/A</v>
      </c>
      <c r="G2280" s="127">
        <v>5.29</v>
      </c>
      <c r="H2280" s="127" t="e">
        <v>#N/A</v>
      </c>
      <c r="I2280" s="127" t="e">
        <v>#N/A</v>
      </c>
      <c r="J2280" s="127">
        <v>5.806</v>
      </c>
      <c r="K2280" s="127" t="e">
        <v>#N/A</v>
      </c>
      <c r="L2280" s="127" t="e">
        <v>#N/A</v>
      </c>
      <c r="M2280" s="127">
        <v>6.2045</v>
      </c>
      <c r="N2280" s="127" t="e">
        <v>#N/A</v>
      </c>
      <c r="O2280" s="127" t="e">
        <v>#N/A</v>
      </c>
      <c r="P2280" s="127">
        <v>6.603</v>
      </c>
      <c r="Q2280" s="127" t="e">
        <v>#N/A</v>
      </c>
      <c r="R2280" s="127" t="e">
        <v>#N/A</v>
      </c>
      <c r="S2280" s="127">
        <v>6.905</v>
      </c>
      <c r="T2280" s="127" t="e">
        <v>#N/A</v>
      </c>
      <c r="U2280" s="127" t="e">
        <v>#N/A</v>
      </c>
      <c r="V2280" s="127">
        <v>7.092</v>
      </c>
      <c r="W2280" s="127"/>
      <c r="X2280" s="127"/>
      <c r="Y2280" s="127"/>
      <c r="Z2280" s="127"/>
      <c r="AA2280" s="127"/>
      <c r="AB2280" s="127"/>
      <c r="AC2280" s="127"/>
      <c r="AD2280" s="127"/>
      <c r="AE2280" s="127"/>
      <c r="AF2280" s="9">
        <f t="shared" si="1"/>
        <v>2280</v>
      </c>
    </row>
    <row r="2281" ht="15.75" customHeight="1">
      <c r="A2281" s="116">
        <v>42397.0</v>
      </c>
      <c r="B2281" s="126" t="e">
        <v>#N/A</v>
      </c>
      <c r="C2281" s="127" t="e">
        <v>#N/A</v>
      </c>
      <c r="D2281" s="127">
        <v>5.025</v>
      </c>
      <c r="E2281" s="127" t="e">
        <v>#N/A</v>
      </c>
      <c r="F2281" s="127" t="e">
        <v>#N/A</v>
      </c>
      <c r="G2281" s="127">
        <v>5.285</v>
      </c>
      <c r="H2281" s="127" t="e">
        <v>#N/A</v>
      </c>
      <c r="I2281" s="127" t="e">
        <v>#N/A</v>
      </c>
      <c r="J2281" s="127">
        <v>5.807</v>
      </c>
      <c r="K2281" s="127" t="e">
        <v>#N/A</v>
      </c>
      <c r="L2281" s="127" t="e">
        <v>#N/A</v>
      </c>
      <c r="M2281" s="127">
        <v>6.206</v>
      </c>
      <c r="N2281" s="127" t="e">
        <v>#N/A</v>
      </c>
      <c r="O2281" s="127" t="e">
        <v>#N/A</v>
      </c>
      <c r="P2281" s="127">
        <v>6.605</v>
      </c>
      <c r="Q2281" s="127" t="e">
        <v>#N/A</v>
      </c>
      <c r="R2281" s="127" t="e">
        <v>#N/A</v>
      </c>
      <c r="S2281" s="127">
        <v>6.925</v>
      </c>
      <c r="T2281" s="127" t="e">
        <v>#N/A</v>
      </c>
      <c r="U2281" s="127" t="e">
        <v>#N/A</v>
      </c>
      <c r="V2281" s="127">
        <v>7.112</v>
      </c>
      <c r="W2281" s="127"/>
      <c r="X2281" s="127"/>
      <c r="Y2281" s="127"/>
      <c r="Z2281" s="127"/>
      <c r="AA2281" s="127"/>
      <c r="AB2281" s="127"/>
      <c r="AC2281" s="127"/>
      <c r="AD2281" s="127"/>
      <c r="AE2281" s="127"/>
      <c r="AF2281" s="9">
        <f t="shared" si="1"/>
        <v>2281</v>
      </c>
    </row>
    <row r="2282" ht="15.75" customHeight="1">
      <c r="A2282" s="116">
        <v>42396.0</v>
      </c>
      <c r="B2282" s="126" t="e">
        <v>#N/A</v>
      </c>
      <c r="C2282" s="127" t="e">
        <v>#N/A</v>
      </c>
      <c r="D2282" s="127">
        <v>5.029</v>
      </c>
      <c r="E2282" s="127" t="e">
        <v>#N/A</v>
      </c>
      <c r="F2282" s="127" t="e">
        <v>#N/A</v>
      </c>
      <c r="G2282" s="127">
        <v>5.291</v>
      </c>
      <c r="H2282" s="127" t="e">
        <v>#N/A</v>
      </c>
      <c r="I2282" s="127" t="e">
        <v>#N/A</v>
      </c>
      <c r="J2282" s="127">
        <v>5.812</v>
      </c>
      <c r="K2282" s="127" t="e">
        <v>#N/A</v>
      </c>
      <c r="L2282" s="127" t="e">
        <v>#N/A</v>
      </c>
      <c r="M2282" s="127">
        <v>6.2085</v>
      </c>
      <c r="N2282" s="127" t="e">
        <v>#N/A</v>
      </c>
      <c r="O2282" s="127" t="e">
        <v>#N/A</v>
      </c>
      <c r="P2282" s="127">
        <v>6.605</v>
      </c>
      <c r="Q2282" s="127" t="e">
        <v>#N/A</v>
      </c>
      <c r="R2282" s="127" t="e">
        <v>#N/A</v>
      </c>
      <c r="S2282" s="127">
        <v>6.905</v>
      </c>
      <c r="T2282" s="127" t="e">
        <v>#N/A</v>
      </c>
      <c r="U2282" s="127" t="e">
        <v>#N/A</v>
      </c>
      <c r="V2282" s="127">
        <v>7.102</v>
      </c>
      <c r="W2282" s="127"/>
      <c r="X2282" s="127"/>
      <c r="Y2282" s="127"/>
      <c r="Z2282" s="127"/>
      <c r="AA2282" s="127"/>
      <c r="AB2282" s="127"/>
      <c r="AC2282" s="127"/>
      <c r="AD2282" s="127"/>
      <c r="AE2282" s="127"/>
      <c r="AF2282" s="9">
        <f t="shared" si="1"/>
        <v>2282</v>
      </c>
    </row>
    <row r="2283" ht="15.75" customHeight="1">
      <c r="A2283" s="116">
        <v>42395.0</v>
      </c>
      <c r="B2283" s="126" t="e">
        <v>#N/A</v>
      </c>
      <c r="C2283" s="127" t="e">
        <v>#N/A</v>
      </c>
      <c r="D2283" s="127">
        <v>5.026</v>
      </c>
      <c r="E2283" s="127" t="e">
        <v>#N/A</v>
      </c>
      <c r="F2283" s="127" t="e">
        <v>#N/A</v>
      </c>
      <c r="G2283" s="127">
        <v>5.291</v>
      </c>
      <c r="H2283" s="127" t="e">
        <v>#N/A</v>
      </c>
      <c r="I2283" s="127" t="e">
        <v>#N/A</v>
      </c>
      <c r="J2283" s="127">
        <v>5.808</v>
      </c>
      <c r="K2283" s="127" t="e">
        <v>#N/A</v>
      </c>
      <c r="L2283" s="127" t="e">
        <v>#N/A</v>
      </c>
      <c r="M2283" s="127">
        <v>6.208</v>
      </c>
      <c r="N2283" s="127" t="e">
        <v>#N/A</v>
      </c>
      <c r="O2283" s="127" t="e">
        <v>#N/A</v>
      </c>
      <c r="P2283" s="127">
        <v>6.608</v>
      </c>
      <c r="Q2283" s="127" t="e">
        <v>#N/A</v>
      </c>
      <c r="R2283" s="127" t="e">
        <v>#N/A</v>
      </c>
      <c r="S2283" s="127">
        <v>6.905</v>
      </c>
      <c r="T2283" s="127" t="e">
        <v>#N/A</v>
      </c>
      <c r="U2283" s="127" t="e">
        <v>#N/A</v>
      </c>
      <c r="V2283" s="127">
        <v>7.122</v>
      </c>
      <c r="W2283" s="127"/>
      <c r="X2283" s="127"/>
      <c r="Y2283" s="127"/>
      <c r="Z2283" s="127"/>
      <c r="AA2283" s="127"/>
      <c r="AB2283" s="127"/>
      <c r="AC2283" s="127"/>
      <c r="AD2283" s="127"/>
      <c r="AE2283" s="127"/>
      <c r="AF2283" s="9">
        <f t="shared" si="1"/>
        <v>2283</v>
      </c>
    </row>
    <row r="2284" ht="15.75" customHeight="1">
      <c r="A2284" s="116">
        <v>42394.0</v>
      </c>
      <c r="B2284" s="126" t="e">
        <v>#N/A</v>
      </c>
      <c r="C2284" s="127" t="e">
        <v>#N/A</v>
      </c>
      <c r="D2284" s="127">
        <v>5.015</v>
      </c>
      <c r="E2284" s="127" t="e">
        <v>#N/A</v>
      </c>
      <c r="F2284" s="127" t="e">
        <v>#N/A</v>
      </c>
      <c r="G2284" s="127">
        <v>5.284</v>
      </c>
      <c r="H2284" s="127" t="e">
        <v>#N/A</v>
      </c>
      <c r="I2284" s="127" t="e">
        <v>#N/A</v>
      </c>
      <c r="J2284" s="127">
        <v>5.801</v>
      </c>
      <c r="K2284" s="127" t="e">
        <v>#N/A</v>
      </c>
      <c r="L2284" s="127" t="e">
        <v>#N/A</v>
      </c>
      <c r="M2284" s="127">
        <v>6.2035</v>
      </c>
      <c r="N2284" s="127" t="e">
        <v>#N/A</v>
      </c>
      <c r="O2284" s="127" t="e">
        <v>#N/A</v>
      </c>
      <c r="P2284" s="127">
        <v>6.606</v>
      </c>
      <c r="Q2284" s="127" t="e">
        <v>#N/A</v>
      </c>
      <c r="R2284" s="127" t="e">
        <v>#N/A</v>
      </c>
      <c r="S2284" s="127">
        <v>6.905</v>
      </c>
      <c r="T2284" s="127" t="e">
        <v>#N/A</v>
      </c>
      <c r="U2284" s="127" t="e">
        <v>#N/A</v>
      </c>
      <c r="V2284" s="127">
        <v>7.122</v>
      </c>
      <c r="W2284" s="127"/>
      <c r="X2284" s="127"/>
      <c r="Y2284" s="127"/>
      <c r="Z2284" s="127"/>
      <c r="AA2284" s="127"/>
      <c r="AB2284" s="127"/>
      <c r="AC2284" s="127"/>
      <c r="AD2284" s="127"/>
      <c r="AE2284" s="127"/>
      <c r="AF2284" s="9">
        <f t="shared" si="1"/>
        <v>2284</v>
      </c>
    </row>
    <row r="2285" ht="15.75" customHeight="1">
      <c r="A2285" s="116">
        <v>42391.0</v>
      </c>
      <c r="B2285" s="126" t="e">
        <v>#N/A</v>
      </c>
      <c r="C2285" s="127" t="e">
        <v>#N/A</v>
      </c>
      <c r="D2285" s="127">
        <v>5.023</v>
      </c>
      <c r="E2285" s="127" t="e">
        <v>#N/A</v>
      </c>
      <c r="F2285" s="127" t="e">
        <v>#N/A</v>
      </c>
      <c r="G2285" s="127">
        <v>5.266</v>
      </c>
      <c r="H2285" s="127" t="e">
        <v>#N/A</v>
      </c>
      <c r="I2285" s="127" t="e">
        <v>#N/A</v>
      </c>
      <c r="J2285" s="127">
        <v>5.802</v>
      </c>
      <c r="K2285" s="127" t="e">
        <v>#N/A</v>
      </c>
      <c r="L2285" s="127" t="e">
        <v>#N/A</v>
      </c>
      <c r="M2285" s="127">
        <v>6.208</v>
      </c>
      <c r="N2285" s="127" t="e">
        <v>#N/A</v>
      </c>
      <c r="O2285" s="127" t="e">
        <v>#N/A</v>
      </c>
      <c r="P2285" s="127">
        <v>6.614</v>
      </c>
      <c r="Q2285" s="127" t="e">
        <v>#N/A</v>
      </c>
      <c r="R2285" s="127" t="e">
        <v>#N/A</v>
      </c>
      <c r="S2285" s="127">
        <v>6.895</v>
      </c>
      <c r="T2285" s="127" t="e">
        <v>#N/A</v>
      </c>
      <c r="U2285" s="127" t="e">
        <v>#N/A</v>
      </c>
      <c r="V2285" s="127">
        <v>7.122</v>
      </c>
      <c r="W2285" s="127"/>
      <c r="X2285" s="127"/>
      <c r="Y2285" s="127"/>
      <c r="Z2285" s="127"/>
      <c r="AA2285" s="127"/>
      <c r="AB2285" s="127"/>
      <c r="AC2285" s="127"/>
      <c r="AD2285" s="127"/>
      <c r="AE2285" s="127"/>
      <c r="AF2285" s="9">
        <f t="shared" si="1"/>
        <v>2285</v>
      </c>
    </row>
    <row r="2286" ht="15.75" customHeight="1">
      <c r="A2286" s="116">
        <v>42390.0</v>
      </c>
      <c r="B2286" s="126" t="e">
        <v>#N/A</v>
      </c>
      <c r="C2286" s="127" t="e">
        <v>#N/A</v>
      </c>
      <c r="D2286" s="127">
        <v>5.024</v>
      </c>
      <c r="E2286" s="127" t="e">
        <v>#N/A</v>
      </c>
      <c r="F2286" s="127" t="e">
        <v>#N/A</v>
      </c>
      <c r="G2286" s="127">
        <v>5.272</v>
      </c>
      <c r="H2286" s="127" t="e">
        <v>#N/A</v>
      </c>
      <c r="I2286" s="127" t="e">
        <v>#N/A</v>
      </c>
      <c r="J2286" s="127">
        <v>5.802</v>
      </c>
      <c r="K2286" s="127" t="e">
        <v>#N/A</v>
      </c>
      <c r="L2286" s="127" t="e">
        <v>#N/A</v>
      </c>
      <c r="M2286" s="127">
        <v>6.2085</v>
      </c>
      <c r="N2286" s="127" t="e">
        <v>#N/A</v>
      </c>
      <c r="O2286" s="127" t="e">
        <v>#N/A</v>
      </c>
      <c r="P2286" s="127">
        <v>6.615</v>
      </c>
      <c r="Q2286" s="127" t="e">
        <v>#N/A</v>
      </c>
      <c r="R2286" s="127" t="e">
        <v>#N/A</v>
      </c>
      <c r="S2286" s="127">
        <v>6.896</v>
      </c>
      <c r="T2286" s="127" t="e">
        <v>#N/A</v>
      </c>
      <c r="U2286" s="127" t="e">
        <v>#N/A</v>
      </c>
      <c r="V2286" s="127">
        <v>7.122</v>
      </c>
      <c r="W2286" s="127"/>
      <c r="X2286" s="127"/>
      <c r="Y2286" s="127"/>
      <c r="Z2286" s="127"/>
      <c r="AA2286" s="127"/>
      <c r="AB2286" s="127"/>
      <c r="AC2286" s="127"/>
      <c r="AD2286" s="127"/>
      <c r="AE2286" s="127"/>
      <c r="AF2286" s="9">
        <f t="shared" si="1"/>
        <v>2286</v>
      </c>
    </row>
    <row r="2287" ht="15.75" customHeight="1">
      <c r="A2287" s="116">
        <v>42389.0</v>
      </c>
      <c r="B2287" s="126" t="e">
        <v>#N/A</v>
      </c>
      <c r="C2287" s="127" t="e">
        <v>#N/A</v>
      </c>
      <c r="D2287" s="127">
        <v>5.032</v>
      </c>
      <c r="E2287" s="127" t="e">
        <v>#N/A</v>
      </c>
      <c r="F2287" s="127" t="e">
        <v>#N/A</v>
      </c>
      <c r="G2287" s="127">
        <v>5.275</v>
      </c>
      <c r="H2287" s="127" t="e">
        <v>#N/A</v>
      </c>
      <c r="I2287" s="127" t="e">
        <v>#N/A</v>
      </c>
      <c r="J2287" s="127">
        <v>5.808</v>
      </c>
      <c r="K2287" s="127" t="e">
        <v>#N/A</v>
      </c>
      <c r="L2287" s="127" t="e">
        <v>#N/A</v>
      </c>
      <c r="M2287" s="127">
        <v>6.212</v>
      </c>
      <c r="N2287" s="127" t="e">
        <v>#N/A</v>
      </c>
      <c r="O2287" s="127" t="e">
        <v>#N/A</v>
      </c>
      <c r="P2287" s="127">
        <v>6.616</v>
      </c>
      <c r="Q2287" s="127" t="e">
        <v>#N/A</v>
      </c>
      <c r="R2287" s="127" t="e">
        <v>#N/A</v>
      </c>
      <c r="S2287" s="127">
        <v>6.898</v>
      </c>
      <c r="T2287" s="127" t="e">
        <v>#N/A</v>
      </c>
      <c r="U2287" s="127" t="e">
        <v>#N/A</v>
      </c>
      <c r="V2287" s="127">
        <v>7.117</v>
      </c>
      <c r="W2287" s="127"/>
      <c r="X2287" s="127"/>
      <c r="Y2287" s="127"/>
      <c r="Z2287" s="127"/>
      <c r="AA2287" s="127"/>
      <c r="AB2287" s="127"/>
      <c r="AC2287" s="127"/>
      <c r="AD2287" s="127"/>
      <c r="AE2287" s="127"/>
      <c r="AF2287" s="9">
        <f t="shared" si="1"/>
        <v>2287</v>
      </c>
    </row>
    <row r="2288" ht="15.75" customHeight="1">
      <c r="A2288" s="116">
        <v>42388.0</v>
      </c>
      <c r="B2288" s="126" t="e">
        <v>#N/A</v>
      </c>
      <c r="C2288" s="127" t="e">
        <v>#N/A</v>
      </c>
      <c r="D2288" s="127">
        <v>5.027</v>
      </c>
      <c r="E2288" s="127" t="e">
        <v>#N/A</v>
      </c>
      <c r="F2288" s="127" t="e">
        <v>#N/A</v>
      </c>
      <c r="G2288" s="127">
        <v>5.261</v>
      </c>
      <c r="H2288" s="127" t="e">
        <v>#N/A</v>
      </c>
      <c r="I2288" s="127" t="e">
        <v>#N/A</v>
      </c>
      <c r="J2288" s="127">
        <v>5.807</v>
      </c>
      <c r="K2288" s="127" t="e">
        <v>#N/A</v>
      </c>
      <c r="L2288" s="127" t="e">
        <v>#N/A</v>
      </c>
      <c r="M2288" s="127">
        <v>6.212</v>
      </c>
      <c r="N2288" s="127" t="e">
        <v>#N/A</v>
      </c>
      <c r="O2288" s="127" t="e">
        <v>#N/A</v>
      </c>
      <c r="P2288" s="127">
        <v>6.617</v>
      </c>
      <c r="Q2288" s="127" t="e">
        <v>#N/A</v>
      </c>
      <c r="R2288" s="127" t="e">
        <v>#N/A</v>
      </c>
      <c r="S2288" s="127">
        <v>6.898</v>
      </c>
      <c r="T2288" s="127" t="e">
        <v>#N/A</v>
      </c>
      <c r="U2288" s="127" t="e">
        <v>#N/A</v>
      </c>
      <c r="V2288" s="127">
        <v>7.117</v>
      </c>
      <c r="W2288" s="127"/>
      <c r="X2288" s="127"/>
      <c r="Y2288" s="127"/>
      <c r="Z2288" s="127"/>
      <c r="AA2288" s="127"/>
      <c r="AB2288" s="127"/>
      <c r="AC2288" s="127"/>
      <c r="AD2288" s="127"/>
      <c r="AE2288" s="127"/>
      <c r="AF2288" s="9">
        <f t="shared" si="1"/>
        <v>2288</v>
      </c>
    </row>
    <row r="2289" ht="15.75" customHeight="1">
      <c r="A2289" s="116">
        <v>42387.0</v>
      </c>
      <c r="B2289" s="126" t="e">
        <v>#N/A</v>
      </c>
      <c r="C2289" s="127" t="e">
        <v>#N/A</v>
      </c>
      <c r="D2289" s="127">
        <v>5.024</v>
      </c>
      <c r="E2289" s="127" t="e">
        <v>#N/A</v>
      </c>
      <c r="F2289" s="127" t="e">
        <v>#N/A</v>
      </c>
      <c r="G2289" s="127">
        <v>5.261</v>
      </c>
      <c r="H2289" s="127" t="e">
        <v>#N/A</v>
      </c>
      <c r="I2289" s="127" t="e">
        <v>#N/A</v>
      </c>
      <c r="J2289" s="127">
        <v>5.805</v>
      </c>
      <c r="K2289" s="127" t="e">
        <v>#N/A</v>
      </c>
      <c r="L2289" s="127" t="e">
        <v>#N/A</v>
      </c>
      <c r="M2289" s="127">
        <v>6.21</v>
      </c>
      <c r="N2289" s="127" t="e">
        <v>#N/A</v>
      </c>
      <c r="O2289" s="127" t="e">
        <v>#N/A</v>
      </c>
      <c r="P2289" s="127">
        <v>6.615</v>
      </c>
      <c r="Q2289" s="127" t="e">
        <v>#N/A</v>
      </c>
      <c r="R2289" s="127" t="e">
        <v>#N/A</v>
      </c>
      <c r="S2289" s="127">
        <v>6.938</v>
      </c>
      <c r="T2289" s="127" t="e">
        <v>#N/A</v>
      </c>
      <c r="U2289" s="127" t="e">
        <v>#N/A</v>
      </c>
      <c r="V2289" s="127">
        <v>7.132</v>
      </c>
      <c r="W2289" s="127"/>
      <c r="X2289" s="127"/>
      <c r="Y2289" s="127"/>
      <c r="Z2289" s="127"/>
      <c r="AA2289" s="127"/>
      <c r="AB2289" s="127"/>
      <c r="AC2289" s="127"/>
      <c r="AD2289" s="127"/>
      <c r="AE2289" s="127"/>
      <c r="AF2289" s="9">
        <f t="shared" si="1"/>
        <v>2289</v>
      </c>
    </row>
    <row r="2290" ht="15.75" customHeight="1">
      <c r="A2290" s="116">
        <v>42384.0</v>
      </c>
      <c r="B2290" s="126" t="e">
        <v>#N/A</v>
      </c>
      <c r="C2290" s="127" t="e">
        <v>#N/A</v>
      </c>
      <c r="D2290" s="127">
        <v>5.026</v>
      </c>
      <c r="E2290" s="127" t="e">
        <v>#N/A</v>
      </c>
      <c r="F2290" s="127" t="e">
        <v>#N/A</v>
      </c>
      <c r="G2290" s="127">
        <v>5.258</v>
      </c>
      <c r="H2290" s="127" t="e">
        <v>#N/A</v>
      </c>
      <c r="I2290" s="127" t="e">
        <v>#N/A</v>
      </c>
      <c r="J2290" s="127">
        <v>5.812</v>
      </c>
      <c r="K2290" s="127" t="e">
        <v>#N/A</v>
      </c>
      <c r="L2290" s="127" t="e">
        <v>#N/A</v>
      </c>
      <c r="M2290" s="127">
        <v>6.213</v>
      </c>
      <c r="N2290" s="127" t="e">
        <v>#N/A</v>
      </c>
      <c r="O2290" s="127" t="e">
        <v>#N/A</v>
      </c>
      <c r="P2290" s="127">
        <v>6.614</v>
      </c>
      <c r="Q2290" s="127" t="e">
        <v>#N/A</v>
      </c>
      <c r="R2290" s="127" t="e">
        <v>#N/A</v>
      </c>
      <c r="S2290" s="127">
        <v>6.898</v>
      </c>
      <c r="T2290" s="127" t="e">
        <v>#N/A</v>
      </c>
      <c r="U2290" s="127" t="e">
        <v>#N/A</v>
      </c>
      <c r="V2290" s="127">
        <v>7.122</v>
      </c>
      <c r="W2290" s="127"/>
      <c r="X2290" s="127"/>
      <c r="Y2290" s="127"/>
      <c r="Z2290" s="127"/>
      <c r="AA2290" s="127"/>
      <c r="AB2290" s="127"/>
      <c r="AC2290" s="127"/>
      <c r="AD2290" s="127"/>
      <c r="AE2290" s="127"/>
      <c r="AF2290" s="9">
        <f t="shared" si="1"/>
        <v>2290</v>
      </c>
    </row>
    <row r="2291" ht="15.75" customHeight="1">
      <c r="A2291" s="116">
        <v>42383.0</v>
      </c>
      <c r="B2291" s="126" t="e">
        <v>#N/A</v>
      </c>
      <c r="C2291" s="127" t="e">
        <v>#N/A</v>
      </c>
      <c r="D2291" s="127">
        <v>5.028</v>
      </c>
      <c r="E2291" s="127" t="e">
        <v>#N/A</v>
      </c>
      <c r="F2291" s="127" t="e">
        <v>#N/A</v>
      </c>
      <c r="G2291" s="127">
        <v>5.257</v>
      </c>
      <c r="H2291" s="127" t="e">
        <v>#N/A</v>
      </c>
      <c r="I2291" s="127" t="e">
        <v>#N/A</v>
      </c>
      <c r="J2291" s="127">
        <v>5.81</v>
      </c>
      <c r="K2291" s="127" t="e">
        <v>#N/A</v>
      </c>
      <c r="L2291" s="127" t="e">
        <v>#N/A</v>
      </c>
      <c r="M2291" s="127">
        <v>6.2115</v>
      </c>
      <c r="N2291" s="127" t="e">
        <v>#N/A</v>
      </c>
      <c r="O2291" s="127" t="e">
        <v>#N/A</v>
      </c>
      <c r="P2291" s="127">
        <v>6.613</v>
      </c>
      <c r="Q2291" s="127" t="e">
        <v>#N/A</v>
      </c>
      <c r="R2291" s="127" t="e">
        <v>#N/A</v>
      </c>
      <c r="S2291" s="127">
        <v>6.902</v>
      </c>
      <c r="T2291" s="127" t="e">
        <v>#N/A</v>
      </c>
      <c r="U2291" s="127" t="e">
        <v>#N/A</v>
      </c>
      <c r="V2291" s="127">
        <v>7.117</v>
      </c>
      <c r="W2291" s="127"/>
      <c r="X2291" s="127"/>
      <c r="Y2291" s="127"/>
      <c r="Z2291" s="127"/>
      <c r="AA2291" s="127"/>
      <c r="AB2291" s="127"/>
      <c r="AC2291" s="127"/>
      <c r="AD2291" s="127"/>
      <c r="AE2291" s="127"/>
      <c r="AF2291" s="9">
        <f t="shared" si="1"/>
        <v>2291</v>
      </c>
    </row>
    <row r="2292" ht="15.75" customHeight="1">
      <c r="A2292" s="116">
        <v>42382.0</v>
      </c>
      <c r="B2292" s="126" t="e">
        <v>#N/A</v>
      </c>
      <c r="C2292" s="127" t="e">
        <v>#N/A</v>
      </c>
      <c r="D2292" s="127">
        <v>5.029</v>
      </c>
      <c r="E2292" s="127" t="e">
        <v>#N/A</v>
      </c>
      <c r="F2292" s="127" t="e">
        <v>#N/A</v>
      </c>
      <c r="G2292" s="127">
        <v>5.257</v>
      </c>
      <c r="H2292" s="127" t="e">
        <v>#N/A</v>
      </c>
      <c r="I2292" s="127" t="e">
        <v>#N/A</v>
      </c>
      <c r="J2292" s="127">
        <v>5.798</v>
      </c>
      <c r="K2292" s="127" t="e">
        <v>#N/A</v>
      </c>
      <c r="L2292" s="127" t="e">
        <v>#N/A</v>
      </c>
      <c r="M2292" s="127">
        <v>6.204</v>
      </c>
      <c r="N2292" s="127" t="e">
        <v>#N/A</v>
      </c>
      <c r="O2292" s="127" t="e">
        <v>#N/A</v>
      </c>
      <c r="P2292" s="127">
        <v>6.61</v>
      </c>
      <c r="Q2292" s="127" t="e">
        <v>#N/A</v>
      </c>
      <c r="R2292" s="127" t="e">
        <v>#N/A</v>
      </c>
      <c r="S2292" s="127">
        <v>6.9</v>
      </c>
      <c r="T2292" s="127" t="e">
        <v>#N/A</v>
      </c>
      <c r="U2292" s="127" t="e">
        <v>#N/A</v>
      </c>
      <c r="V2292" s="127">
        <v>7.117</v>
      </c>
      <c r="W2292" s="127"/>
      <c r="X2292" s="127"/>
      <c r="Y2292" s="127"/>
      <c r="Z2292" s="127"/>
      <c r="AA2292" s="127"/>
      <c r="AB2292" s="127"/>
      <c r="AC2292" s="127"/>
      <c r="AD2292" s="127"/>
      <c r="AE2292" s="127"/>
      <c r="AF2292" s="9">
        <f t="shared" si="1"/>
        <v>2292</v>
      </c>
    </row>
    <row r="2293" ht="15.75" customHeight="1">
      <c r="A2293" s="116">
        <v>42381.0</v>
      </c>
      <c r="B2293" s="126" t="e">
        <v>#N/A</v>
      </c>
      <c r="C2293" s="127" t="e">
        <v>#N/A</v>
      </c>
      <c r="D2293" s="127">
        <v>5.035</v>
      </c>
      <c r="E2293" s="127" t="e">
        <v>#N/A</v>
      </c>
      <c r="F2293" s="127" t="e">
        <v>#N/A</v>
      </c>
      <c r="G2293" s="127">
        <v>5.257</v>
      </c>
      <c r="H2293" s="127" t="e">
        <v>#N/A</v>
      </c>
      <c r="I2293" s="127" t="e">
        <v>#N/A</v>
      </c>
      <c r="J2293" s="127">
        <v>5.798</v>
      </c>
      <c r="K2293" s="127" t="e">
        <v>#N/A</v>
      </c>
      <c r="L2293" s="127" t="e">
        <v>#N/A</v>
      </c>
      <c r="M2293" s="127">
        <v>6.207</v>
      </c>
      <c r="N2293" s="127" t="e">
        <v>#N/A</v>
      </c>
      <c r="O2293" s="127" t="e">
        <v>#N/A</v>
      </c>
      <c r="P2293" s="127">
        <v>6.616</v>
      </c>
      <c r="Q2293" s="127" t="e">
        <v>#N/A</v>
      </c>
      <c r="R2293" s="127" t="e">
        <v>#N/A</v>
      </c>
      <c r="S2293" s="127">
        <v>6.89</v>
      </c>
      <c r="T2293" s="127" t="e">
        <v>#N/A</v>
      </c>
      <c r="U2293" s="127" t="e">
        <v>#N/A</v>
      </c>
      <c r="V2293" s="127">
        <v>7.115</v>
      </c>
      <c r="W2293" s="127"/>
      <c r="X2293" s="127"/>
      <c r="Y2293" s="127"/>
      <c r="Z2293" s="127"/>
      <c r="AA2293" s="127"/>
      <c r="AB2293" s="127"/>
      <c r="AC2293" s="127"/>
      <c r="AD2293" s="127"/>
      <c r="AE2293" s="127"/>
      <c r="AF2293" s="9">
        <f t="shared" si="1"/>
        <v>2293</v>
      </c>
    </row>
    <row r="2294" ht="15.75" customHeight="1">
      <c r="A2294" s="116">
        <v>42380.0</v>
      </c>
      <c r="B2294" s="126" t="e">
        <v>#N/A</v>
      </c>
      <c r="C2294" s="127" t="e">
        <v>#N/A</v>
      </c>
      <c r="D2294" s="127">
        <v>5.022</v>
      </c>
      <c r="E2294" s="127" t="e">
        <v>#N/A</v>
      </c>
      <c r="F2294" s="127" t="e">
        <v>#N/A</v>
      </c>
      <c r="G2294" s="127">
        <v>5.263</v>
      </c>
      <c r="H2294" s="127" t="e">
        <v>#N/A</v>
      </c>
      <c r="I2294" s="127" t="e">
        <v>#N/A</v>
      </c>
      <c r="J2294" s="127">
        <v>5.809</v>
      </c>
      <c r="K2294" s="127" t="e">
        <v>#N/A</v>
      </c>
      <c r="L2294" s="127" t="e">
        <v>#N/A</v>
      </c>
      <c r="M2294" s="127">
        <v>6.2125</v>
      </c>
      <c r="N2294" s="127" t="e">
        <v>#N/A</v>
      </c>
      <c r="O2294" s="127" t="e">
        <v>#N/A</v>
      </c>
      <c r="P2294" s="127">
        <v>6.616</v>
      </c>
      <c r="Q2294" s="127" t="e">
        <v>#N/A</v>
      </c>
      <c r="R2294" s="127" t="e">
        <v>#N/A</v>
      </c>
      <c r="S2294" s="127">
        <v>6.89</v>
      </c>
      <c r="T2294" s="127" t="e">
        <v>#N/A</v>
      </c>
      <c r="U2294" s="127" t="e">
        <v>#N/A</v>
      </c>
      <c r="V2294" s="127">
        <v>7.115</v>
      </c>
      <c r="W2294" s="127"/>
      <c r="X2294" s="127"/>
      <c r="Y2294" s="127"/>
      <c r="Z2294" s="127"/>
      <c r="AA2294" s="127"/>
      <c r="AB2294" s="127"/>
      <c r="AC2294" s="127"/>
      <c r="AD2294" s="127"/>
      <c r="AE2294" s="127"/>
      <c r="AF2294" s="9">
        <f t="shared" si="1"/>
        <v>2294</v>
      </c>
    </row>
    <row r="2295" ht="15.75" customHeight="1">
      <c r="A2295" s="116">
        <v>42377.0</v>
      </c>
      <c r="B2295" s="126" t="e">
        <v>#N/A</v>
      </c>
      <c r="C2295" s="127" t="e">
        <v>#N/A</v>
      </c>
      <c r="D2295" s="127">
        <v>5.017</v>
      </c>
      <c r="E2295" s="127" t="e">
        <v>#N/A</v>
      </c>
      <c r="F2295" s="127" t="e">
        <v>#N/A</v>
      </c>
      <c r="G2295" s="127">
        <v>5.253</v>
      </c>
      <c r="H2295" s="127" t="e">
        <v>#N/A</v>
      </c>
      <c r="I2295" s="127" t="e">
        <v>#N/A</v>
      </c>
      <c r="J2295" s="127">
        <v>5.798</v>
      </c>
      <c r="K2295" s="127" t="e">
        <v>#N/A</v>
      </c>
      <c r="L2295" s="127" t="e">
        <v>#N/A</v>
      </c>
      <c r="M2295" s="127">
        <v>6.205</v>
      </c>
      <c r="N2295" s="127" t="e">
        <v>#N/A</v>
      </c>
      <c r="O2295" s="127" t="e">
        <v>#N/A</v>
      </c>
      <c r="P2295" s="127">
        <v>6.612</v>
      </c>
      <c r="Q2295" s="127" t="e">
        <v>#N/A</v>
      </c>
      <c r="R2295" s="127" t="e">
        <v>#N/A</v>
      </c>
      <c r="S2295" s="127">
        <v>6.89</v>
      </c>
      <c r="T2295" s="127" t="e">
        <v>#N/A</v>
      </c>
      <c r="U2295" s="127" t="e">
        <v>#N/A</v>
      </c>
      <c r="V2295" s="127">
        <v>7.115</v>
      </c>
      <c r="W2295" s="127"/>
      <c r="X2295" s="127"/>
      <c r="Y2295" s="127"/>
      <c r="Z2295" s="127"/>
      <c r="AA2295" s="127"/>
      <c r="AB2295" s="127"/>
      <c r="AC2295" s="127"/>
      <c r="AD2295" s="127"/>
      <c r="AE2295" s="127"/>
      <c r="AF2295" s="9">
        <f t="shared" si="1"/>
        <v>2295</v>
      </c>
    </row>
    <row r="2296" ht="15.75" customHeight="1">
      <c r="A2296" s="116">
        <v>42376.0</v>
      </c>
      <c r="B2296" s="126" t="e">
        <v>#N/A</v>
      </c>
      <c r="C2296" s="127" t="e">
        <v>#N/A</v>
      </c>
      <c r="D2296" s="127">
        <v>5.005</v>
      </c>
      <c r="E2296" s="127" t="e">
        <v>#N/A</v>
      </c>
      <c r="F2296" s="127" t="e">
        <v>#N/A</v>
      </c>
      <c r="G2296" s="127">
        <v>5.248</v>
      </c>
      <c r="H2296" s="127" t="e">
        <v>#N/A</v>
      </c>
      <c r="I2296" s="127" t="e">
        <v>#N/A</v>
      </c>
      <c r="J2296" s="127">
        <v>5.798</v>
      </c>
      <c r="K2296" s="127" t="e">
        <v>#N/A</v>
      </c>
      <c r="L2296" s="127" t="e">
        <v>#N/A</v>
      </c>
      <c r="M2296" s="127">
        <v>6.205</v>
      </c>
      <c r="N2296" s="127" t="e">
        <v>#N/A</v>
      </c>
      <c r="O2296" s="127" t="e">
        <v>#N/A</v>
      </c>
      <c r="P2296" s="127">
        <v>6.612</v>
      </c>
      <c r="Q2296" s="127" t="e">
        <v>#N/A</v>
      </c>
      <c r="R2296" s="127" t="e">
        <v>#N/A</v>
      </c>
      <c r="S2296" s="127">
        <v>6.89</v>
      </c>
      <c r="T2296" s="127" t="e">
        <v>#N/A</v>
      </c>
      <c r="U2296" s="127" t="e">
        <v>#N/A</v>
      </c>
      <c r="V2296" s="127">
        <v>7.115</v>
      </c>
      <c r="W2296" s="127"/>
      <c r="X2296" s="127"/>
      <c r="Y2296" s="127"/>
      <c r="Z2296" s="127"/>
      <c r="AA2296" s="127"/>
      <c r="AB2296" s="127"/>
      <c r="AC2296" s="127"/>
      <c r="AD2296" s="127"/>
      <c r="AE2296" s="127"/>
      <c r="AF2296" s="9">
        <f t="shared" si="1"/>
        <v>2296</v>
      </c>
    </row>
    <row r="2297" ht="15.75" customHeight="1">
      <c r="A2297" s="116">
        <v>42375.0</v>
      </c>
      <c r="B2297" s="126" t="e">
        <v>#N/A</v>
      </c>
      <c r="C2297" s="127" t="e">
        <v>#N/A</v>
      </c>
      <c r="D2297" s="127">
        <v>4.998</v>
      </c>
      <c r="E2297" s="127" t="e">
        <v>#N/A</v>
      </c>
      <c r="F2297" s="127" t="e">
        <v>#N/A</v>
      </c>
      <c r="G2297" s="127">
        <v>5.246</v>
      </c>
      <c r="H2297" s="127" t="e">
        <v>#N/A</v>
      </c>
      <c r="I2297" s="127" t="e">
        <v>#N/A</v>
      </c>
      <c r="J2297" s="127">
        <v>5.793</v>
      </c>
      <c r="K2297" s="127" t="e">
        <v>#N/A</v>
      </c>
      <c r="L2297" s="127" t="e">
        <v>#N/A</v>
      </c>
      <c r="M2297" s="127">
        <v>6.2</v>
      </c>
      <c r="N2297" s="127" t="e">
        <v>#N/A</v>
      </c>
      <c r="O2297" s="127" t="e">
        <v>#N/A</v>
      </c>
      <c r="P2297" s="127">
        <v>6.607</v>
      </c>
      <c r="Q2297" s="127" t="e">
        <v>#N/A</v>
      </c>
      <c r="R2297" s="127" t="e">
        <v>#N/A</v>
      </c>
      <c r="S2297" s="127">
        <v>6.89</v>
      </c>
      <c r="T2297" s="127" t="e">
        <v>#N/A</v>
      </c>
      <c r="U2297" s="127" t="e">
        <v>#N/A</v>
      </c>
      <c r="V2297" s="127">
        <v>7.115</v>
      </c>
      <c r="W2297" s="127"/>
      <c r="X2297" s="127"/>
      <c r="Y2297" s="127"/>
      <c r="Z2297" s="127"/>
      <c r="AA2297" s="127"/>
      <c r="AB2297" s="127"/>
      <c r="AC2297" s="127"/>
      <c r="AD2297" s="127"/>
      <c r="AE2297" s="127"/>
      <c r="AF2297" s="9">
        <f t="shared" si="1"/>
        <v>2297</v>
      </c>
    </row>
    <row r="2298" ht="15.75" customHeight="1">
      <c r="A2298" s="116">
        <v>42374.0</v>
      </c>
      <c r="B2298" s="126" t="e">
        <v>#N/A</v>
      </c>
      <c r="C2298" s="127" t="e">
        <v>#N/A</v>
      </c>
      <c r="D2298" s="127">
        <v>4.993</v>
      </c>
      <c r="E2298" s="127" t="e">
        <v>#N/A</v>
      </c>
      <c r="F2298" s="127" t="e">
        <v>#N/A</v>
      </c>
      <c r="G2298" s="127">
        <v>5.248</v>
      </c>
      <c r="H2298" s="127" t="e">
        <v>#N/A</v>
      </c>
      <c r="I2298" s="127" t="e">
        <v>#N/A</v>
      </c>
      <c r="J2298" s="127">
        <v>5.793</v>
      </c>
      <c r="K2298" s="127" t="e">
        <v>#N/A</v>
      </c>
      <c r="L2298" s="127" t="e">
        <v>#N/A</v>
      </c>
      <c r="M2298" s="127">
        <v>6.1985</v>
      </c>
      <c r="N2298" s="127" t="e">
        <v>#N/A</v>
      </c>
      <c r="O2298" s="127" t="e">
        <v>#N/A</v>
      </c>
      <c r="P2298" s="127">
        <v>6.604</v>
      </c>
      <c r="Q2298" s="127" t="e">
        <v>#N/A</v>
      </c>
      <c r="R2298" s="127" t="e">
        <v>#N/A</v>
      </c>
      <c r="S2298" s="127">
        <v>6.89</v>
      </c>
      <c r="T2298" s="127" t="e">
        <v>#N/A</v>
      </c>
      <c r="U2298" s="127" t="e">
        <v>#N/A</v>
      </c>
      <c r="V2298" s="127">
        <v>7.115</v>
      </c>
      <c r="W2298" s="127"/>
      <c r="X2298" s="127"/>
      <c r="Y2298" s="127"/>
      <c r="Z2298" s="127"/>
      <c r="AA2298" s="127"/>
      <c r="AB2298" s="127"/>
      <c r="AC2298" s="127"/>
      <c r="AD2298" s="127"/>
      <c r="AE2298" s="127"/>
      <c r="AF2298" s="9">
        <f t="shared" si="1"/>
        <v>2298</v>
      </c>
    </row>
    <row r="2299" ht="15.75" customHeight="1">
      <c r="A2299" s="116">
        <v>42373.0</v>
      </c>
      <c r="B2299" s="126" t="e">
        <v>#N/A</v>
      </c>
      <c r="C2299" s="127" t="e">
        <v>#N/A</v>
      </c>
      <c r="D2299" s="127">
        <v>4.963</v>
      </c>
      <c r="E2299" s="127" t="e">
        <v>#N/A</v>
      </c>
      <c r="F2299" s="127" t="e">
        <v>#N/A</v>
      </c>
      <c r="G2299" s="127">
        <v>5.237</v>
      </c>
      <c r="H2299" s="127" t="e">
        <v>#N/A</v>
      </c>
      <c r="I2299" s="127" t="e">
        <v>#N/A</v>
      </c>
      <c r="J2299" s="127">
        <v>5.801</v>
      </c>
      <c r="K2299" s="127" t="e">
        <v>#N/A</v>
      </c>
      <c r="L2299" s="127" t="e">
        <v>#N/A</v>
      </c>
      <c r="M2299" s="127">
        <v>6.2</v>
      </c>
      <c r="N2299" s="127" t="e">
        <v>#N/A</v>
      </c>
      <c r="O2299" s="127" t="e">
        <v>#N/A</v>
      </c>
      <c r="P2299" s="127">
        <v>6.599</v>
      </c>
      <c r="Q2299" s="127" t="e">
        <v>#N/A</v>
      </c>
      <c r="R2299" s="127" t="e">
        <v>#N/A</v>
      </c>
      <c r="S2299" s="127">
        <v>6.93</v>
      </c>
      <c r="T2299" s="127" t="e">
        <v>#N/A</v>
      </c>
      <c r="U2299" s="127" t="e">
        <v>#N/A</v>
      </c>
      <c r="V2299" s="127">
        <v>7.13</v>
      </c>
      <c r="W2299" s="127"/>
      <c r="X2299" s="127"/>
      <c r="Y2299" s="127"/>
      <c r="Z2299" s="127"/>
      <c r="AA2299" s="127"/>
      <c r="AB2299" s="127"/>
      <c r="AC2299" s="127"/>
      <c r="AD2299" s="127"/>
      <c r="AE2299" s="127"/>
      <c r="AF2299" s="9">
        <f t="shared" si="1"/>
        <v>2299</v>
      </c>
    </row>
    <row r="2300" ht="15.75" customHeight="1">
      <c r="A2300" s="116">
        <v>42369.0</v>
      </c>
      <c r="B2300" s="126" t="e">
        <v>#N/A</v>
      </c>
      <c r="C2300" s="127" t="e">
        <v>#N/A</v>
      </c>
      <c r="D2300" s="127">
        <v>4.95</v>
      </c>
      <c r="E2300" s="127" t="e">
        <v>#N/A</v>
      </c>
      <c r="F2300" s="127" t="e">
        <v>#N/A</v>
      </c>
      <c r="G2300" s="127">
        <v>5.235</v>
      </c>
      <c r="H2300" s="127" t="e">
        <v>#N/A</v>
      </c>
      <c r="I2300" s="127" t="e">
        <v>#N/A</v>
      </c>
      <c r="J2300" s="127">
        <v>5.793</v>
      </c>
      <c r="K2300" s="127" t="e">
        <v>#N/A</v>
      </c>
      <c r="L2300" s="127" t="e">
        <v>#N/A</v>
      </c>
      <c r="M2300" s="127">
        <v>6.201</v>
      </c>
      <c r="N2300" s="127" t="e">
        <v>#N/A</v>
      </c>
      <c r="O2300" s="127" t="e">
        <v>#N/A</v>
      </c>
      <c r="P2300" s="127">
        <v>6.609</v>
      </c>
      <c r="Q2300" s="127" t="e">
        <v>#N/A</v>
      </c>
      <c r="R2300" s="127" t="e">
        <v>#N/A</v>
      </c>
      <c r="S2300" s="127">
        <v>6.89</v>
      </c>
      <c r="T2300" s="127" t="e">
        <v>#N/A</v>
      </c>
      <c r="U2300" s="127" t="e">
        <v>#N/A</v>
      </c>
      <c r="V2300" s="127">
        <v>7.115</v>
      </c>
      <c r="W2300" s="127"/>
      <c r="X2300" s="127"/>
      <c r="Y2300" s="127"/>
      <c r="Z2300" s="127"/>
      <c r="AA2300" s="127"/>
      <c r="AB2300" s="127"/>
      <c r="AC2300" s="127"/>
      <c r="AD2300" s="127"/>
      <c r="AE2300" s="127"/>
      <c r="AF2300" s="9">
        <f t="shared" si="1"/>
        <v>2300</v>
      </c>
    </row>
    <row r="2301" ht="15.75" customHeight="1">
      <c r="A2301" s="116">
        <v>42368.0</v>
      </c>
      <c r="B2301" s="126" t="e">
        <v>#N/A</v>
      </c>
      <c r="C2301" s="127" t="e">
        <v>#N/A</v>
      </c>
      <c r="D2301" s="127">
        <v>4.93</v>
      </c>
      <c r="E2301" s="127" t="e">
        <v>#N/A</v>
      </c>
      <c r="F2301" s="127" t="e">
        <v>#N/A</v>
      </c>
      <c r="G2301" s="127">
        <v>5.234</v>
      </c>
      <c r="H2301" s="127" t="e">
        <v>#N/A</v>
      </c>
      <c r="I2301" s="127" t="e">
        <v>#N/A</v>
      </c>
      <c r="J2301" s="127">
        <v>5.795</v>
      </c>
      <c r="K2301" s="127" t="e">
        <v>#N/A</v>
      </c>
      <c r="L2301" s="127" t="e">
        <v>#N/A</v>
      </c>
      <c r="M2301" s="127">
        <v>6.202</v>
      </c>
      <c r="N2301" s="127" t="e">
        <v>#N/A</v>
      </c>
      <c r="O2301" s="127" t="e">
        <v>#N/A</v>
      </c>
      <c r="P2301" s="127">
        <v>6.609</v>
      </c>
      <c r="Q2301" s="127" t="e">
        <v>#N/A</v>
      </c>
      <c r="R2301" s="127" t="e">
        <v>#N/A</v>
      </c>
      <c r="S2301" s="127">
        <v>6.89</v>
      </c>
      <c r="T2301" s="127" t="e">
        <v>#N/A</v>
      </c>
      <c r="U2301" s="127" t="e">
        <v>#N/A</v>
      </c>
      <c r="V2301" s="127">
        <v>7.11</v>
      </c>
      <c r="W2301" s="127"/>
      <c r="X2301" s="127"/>
      <c r="Y2301" s="127"/>
      <c r="Z2301" s="127"/>
      <c r="AA2301" s="127"/>
      <c r="AB2301" s="127"/>
      <c r="AC2301" s="127"/>
      <c r="AD2301" s="127"/>
      <c r="AE2301" s="127"/>
      <c r="AF2301" s="9">
        <f t="shared" si="1"/>
        <v>2301</v>
      </c>
    </row>
    <row r="2302" ht="15.75" customHeight="1">
      <c r="A2302" s="116">
        <v>42367.0</v>
      </c>
      <c r="B2302" s="126" t="e">
        <v>#N/A</v>
      </c>
      <c r="C2302" s="127" t="e">
        <v>#N/A</v>
      </c>
      <c r="D2302" s="127">
        <v>4.923</v>
      </c>
      <c r="E2302" s="127" t="e">
        <v>#N/A</v>
      </c>
      <c r="F2302" s="127" t="e">
        <v>#N/A</v>
      </c>
      <c r="G2302" s="127">
        <v>5.234</v>
      </c>
      <c r="H2302" s="127" t="e">
        <v>#N/A</v>
      </c>
      <c r="I2302" s="127" t="e">
        <v>#N/A</v>
      </c>
      <c r="J2302" s="127">
        <v>5.787</v>
      </c>
      <c r="K2302" s="127" t="e">
        <v>#N/A</v>
      </c>
      <c r="L2302" s="127" t="e">
        <v>#N/A</v>
      </c>
      <c r="M2302" s="127">
        <v>6.1965</v>
      </c>
      <c r="N2302" s="127" t="e">
        <v>#N/A</v>
      </c>
      <c r="O2302" s="127" t="e">
        <v>#N/A</v>
      </c>
      <c r="P2302" s="127">
        <v>6.606</v>
      </c>
      <c r="Q2302" s="127" t="e">
        <v>#N/A</v>
      </c>
      <c r="R2302" s="127" t="e">
        <v>#N/A</v>
      </c>
      <c r="S2302" s="127">
        <v>6.89</v>
      </c>
      <c r="T2302" s="127" t="e">
        <v>#N/A</v>
      </c>
      <c r="U2302" s="127" t="e">
        <v>#N/A</v>
      </c>
      <c r="V2302" s="127">
        <v>7.115</v>
      </c>
      <c r="W2302" s="127"/>
      <c r="X2302" s="127"/>
      <c r="Y2302" s="127"/>
      <c r="Z2302" s="127"/>
      <c r="AA2302" s="127"/>
      <c r="AB2302" s="127"/>
      <c r="AC2302" s="127"/>
      <c r="AD2302" s="127"/>
      <c r="AE2302" s="127"/>
      <c r="AF2302" s="9">
        <f t="shared" si="1"/>
        <v>2302</v>
      </c>
    </row>
    <row r="2303" ht="15.75" customHeight="1">
      <c r="A2303" s="116">
        <v>42366.0</v>
      </c>
      <c r="B2303" s="126" t="e">
        <v>#N/A</v>
      </c>
      <c r="C2303" s="127" t="e">
        <v>#N/A</v>
      </c>
      <c r="D2303" s="127">
        <v>4.923</v>
      </c>
      <c r="E2303" s="127" t="e">
        <v>#N/A</v>
      </c>
      <c r="F2303" s="127" t="e">
        <v>#N/A</v>
      </c>
      <c r="G2303" s="127">
        <v>5.23</v>
      </c>
      <c r="H2303" s="127" t="e">
        <v>#N/A</v>
      </c>
      <c r="I2303" s="127" t="e">
        <v>#N/A</v>
      </c>
      <c r="J2303" s="127">
        <v>5.794</v>
      </c>
      <c r="K2303" s="127" t="e">
        <v>#N/A</v>
      </c>
      <c r="L2303" s="127" t="e">
        <v>#N/A</v>
      </c>
      <c r="M2303" s="127">
        <v>6.2</v>
      </c>
      <c r="N2303" s="127" t="e">
        <v>#N/A</v>
      </c>
      <c r="O2303" s="127" t="e">
        <v>#N/A</v>
      </c>
      <c r="P2303" s="127">
        <v>6.606</v>
      </c>
      <c r="Q2303" s="127" t="e">
        <v>#N/A</v>
      </c>
      <c r="R2303" s="127" t="e">
        <v>#N/A</v>
      </c>
      <c r="S2303" s="127">
        <v>6.89</v>
      </c>
      <c r="T2303" s="127" t="e">
        <v>#N/A</v>
      </c>
      <c r="U2303" s="127" t="e">
        <v>#N/A</v>
      </c>
      <c r="V2303" s="127">
        <v>7.11</v>
      </c>
      <c r="W2303" s="127"/>
      <c r="X2303" s="127"/>
      <c r="Y2303" s="127"/>
      <c r="Z2303" s="127"/>
      <c r="AA2303" s="127"/>
      <c r="AB2303" s="127"/>
      <c r="AC2303" s="127"/>
      <c r="AD2303" s="127"/>
      <c r="AE2303" s="127"/>
      <c r="AF2303" s="9">
        <f t="shared" si="1"/>
        <v>2303</v>
      </c>
    </row>
    <row r="2304" ht="15.75" customHeight="1">
      <c r="A2304" s="116">
        <v>42363.0</v>
      </c>
      <c r="B2304" s="126" t="e">
        <v>#N/A</v>
      </c>
      <c r="C2304" s="127" t="e">
        <v>#N/A</v>
      </c>
      <c r="D2304" s="127">
        <v>4.924</v>
      </c>
      <c r="E2304" s="127" t="e">
        <v>#N/A</v>
      </c>
      <c r="F2304" s="127" t="e">
        <v>#N/A</v>
      </c>
      <c r="G2304" s="127">
        <v>5.231</v>
      </c>
      <c r="H2304" s="127" t="e">
        <v>#N/A</v>
      </c>
      <c r="I2304" s="127" t="e">
        <v>#N/A</v>
      </c>
      <c r="J2304" s="127">
        <v>5.79</v>
      </c>
      <c r="K2304" s="127" t="e">
        <v>#N/A</v>
      </c>
      <c r="L2304" s="127" t="e">
        <v>#N/A</v>
      </c>
      <c r="M2304" s="127">
        <v>6.197</v>
      </c>
      <c r="N2304" s="127" t="e">
        <v>#N/A</v>
      </c>
      <c r="O2304" s="127" t="e">
        <v>#N/A</v>
      </c>
      <c r="P2304" s="127">
        <v>6.604</v>
      </c>
      <c r="Q2304" s="127" t="e">
        <v>#N/A</v>
      </c>
      <c r="R2304" s="127" t="e">
        <v>#N/A</v>
      </c>
      <c r="S2304" s="127">
        <v>6.89</v>
      </c>
      <c r="T2304" s="127" t="e">
        <v>#N/A</v>
      </c>
      <c r="U2304" s="127" t="e">
        <v>#N/A</v>
      </c>
      <c r="V2304" s="127">
        <v>7.115</v>
      </c>
      <c r="W2304" s="127"/>
      <c r="X2304" s="127"/>
      <c r="Y2304" s="127"/>
      <c r="Z2304" s="127"/>
      <c r="AA2304" s="127"/>
      <c r="AB2304" s="127"/>
      <c r="AC2304" s="127"/>
      <c r="AD2304" s="127"/>
      <c r="AE2304" s="127"/>
      <c r="AF2304" s="9">
        <f t="shared" si="1"/>
        <v>2304</v>
      </c>
    </row>
    <row r="2305" ht="15.75" customHeight="1">
      <c r="A2305" s="116">
        <v>42362.0</v>
      </c>
      <c r="B2305" s="126" t="e">
        <v>#N/A</v>
      </c>
      <c r="C2305" s="127" t="e">
        <v>#N/A</v>
      </c>
      <c r="D2305" s="127">
        <v>4.932</v>
      </c>
      <c r="E2305" s="127" t="e">
        <v>#N/A</v>
      </c>
      <c r="F2305" s="127" t="e">
        <v>#N/A</v>
      </c>
      <c r="G2305" s="127">
        <v>5.232</v>
      </c>
      <c r="H2305" s="127" t="e">
        <v>#N/A</v>
      </c>
      <c r="I2305" s="127" t="e">
        <v>#N/A</v>
      </c>
      <c r="J2305" s="127">
        <v>5.793</v>
      </c>
      <c r="K2305" s="127" t="e">
        <v>#N/A</v>
      </c>
      <c r="L2305" s="127" t="e">
        <v>#N/A</v>
      </c>
      <c r="M2305" s="127">
        <v>6.1945</v>
      </c>
      <c r="N2305" s="127" t="e">
        <v>#N/A</v>
      </c>
      <c r="O2305" s="127" t="e">
        <v>#N/A</v>
      </c>
      <c r="P2305" s="127">
        <v>6.596</v>
      </c>
      <c r="Q2305" s="127" t="e">
        <v>#N/A</v>
      </c>
      <c r="R2305" s="127" t="e">
        <v>#N/A</v>
      </c>
      <c r="S2305" s="127">
        <v>6.89</v>
      </c>
      <c r="T2305" s="127" t="e">
        <v>#N/A</v>
      </c>
      <c r="U2305" s="127" t="e">
        <v>#N/A</v>
      </c>
      <c r="V2305" s="127">
        <v>7.115</v>
      </c>
      <c r="W2305" s="127"/>
      <c r="X2305" s="127"/>
      <c r="Y2305" s="127"/>
      <c r="Z2305" s="127"/>
      <c r="AA2305" s="127"/>
      <c r="AB2305" s="127"/>
      <c r="AC2305" s="127"/>
      <c r="AD2305" s="127"/>
      <c r="AE2305" s="127"/>
      <c r="AF2305" s="9">
        <f t="shared" si="1"/>
        <v>2305</v>
      </c>
    </row>
    <row r="2306" ht="15.75" customHeight="1">
      <c r="A2306" s="116">
        <v>42361.0</v>
      </c>
      <c r="B2306" s="126" t="e">
        <v>#N/A</v>
      </c>
      <c r="C2306" s="127" t="e">
        <v>#N/A</v>
      </c>
      <c r="D2306" s="127">
        <v>4.927</v>
      </c>
      <c r="E2306" s="127" t="e">
        <v>#N/A</v>
      </c>
      <c r="F2306" s="127" t="e">
        <v>#N/A</v>
      </c>
      <c r="G2306" s="127">
        <v>5.231</v>
      </c>
      <c r="H2306" s="127" t="e">
        <v>#N/A</v>
      </c>
      <c r="I2306" s="127" t="e">
        <v>#N/A</v>
      </c>
      <c r="J2306" s="127">
        <v>5.798</v>
      </c>
      <c r="K2306" s="127" t="e">
        <v>#N/A</v>
      </c>
      <c r="L2306" s="127" t="e">
        <v>#N/A</v>
      </c>
      <c r="M2306" s="127">
        <v>6.1935</v>
      </c>
      <c r="N2306" s="127" t="e">
        <v>#N/A</v>
      </c>
      <c r="O2306" s="127" t="e">
        <v>#N/A</v>
      </c>
      <c r="P2306" s="127">
        <v>6.589</v>
      </c>
      <c r="Q2306" s="127" t="e">
        <v>#N/A</v>
      </c>
      <c r="R2306" s="127" t="e">
        <v>#N/A</v>
      </c>
      <c r="S2306" s="127">
        <v>6.89</v>
      </c>
      <c r="T2306" s="127" t="e">
        <v>#N/A</v>
      </c>
      <c r="U2306" s="127" t="e">
        <v>#N/A</v>
      </c>
      <c r="V2306" s="127">
        <v>7.115</v>
      </c>
      <c r="W2306" s="127"/>
      <c r="X2306" s="127"/>
      <c r="Y2306" s="127"/>
      <c r="Z2306" s="127"/>
      <c r="AA2306" s="127"/>
      <c r="AB2306" s="127"/>
      <c r="AC2306" s="127"/>
      <c r="AD2306" s="127"/>
      <c r="AE2306" s="127"/>
      <c r="AF2306" s="9">
        <f t="shared" si="1"/>
        <v>2306</v>
      </c>
    </row>
    <row r="2307" ht="15.75" customHeight="1">
      <c r="A2307" s="116">
        <v>42360.0</v>
      </c>
      <c r="B2307" s="126" t="e">
        <v>#N/A</v>
      </c>
      <c r="C2307" s="127" t="e">
        <v>#N/A</v>
      </c>
      <c r="D2307" s="127">
        <v>4.893</v>
      </c>
      <c r="E2307" s="127" t="e">
        <v>#N/A</v>
      </c>
      <c r="F2307" s="127" t="e">
        <v>#N/A</v>
      </c>
      <c r="G2307" s="127">
        <v>5.231</v>
      </c>
      <c r="H2307" s="127" t="e">
        <v>#N/A</v>
      </c>
      <c r="I2307" s="127" t="e">
        <v>#N/A</v>
      </c>
      <c r="J2307" s="127">
        <v>5.791</v>
      </c>
      <c r="K2307" s="127" t="e">
        <v>#N/A</v>
      </c>
      <c r="L2307" s="127" t="e">
        <v>#N/A</v>
      </c>
      <c r="M2307" s="127">
        <v>6.194</v>
      </c>
      <c r="N2307" s="127" t="e">
        <v>#N/A</v>
      </c>
      <c r="O2307" s="127" t="e">
        <v>#N/A</v>
      </c>
      <c r="P2307" s="127">
        <v>6.597</v>
      </c>
      <c r="Q2307" s="127" t="e">
        <v>#N/A</v>
      </c>
      <c r="R2307" s="127" t="e">
        <v>#N/A</v>
      </c>
      <c r="S2307" s="127">
        <v>6.89</v>
      </c>
      <c r="T2307" s="127" t="e">
        <v>#N/A</v>
      </c>
      <c r="U2307" s="127" t="e">
        <v>#N/A</v>
      </c>
      <c r="V2307" s="127">
        <v>7.115</v>
      </c>
      <c r="W2307" s="127"/>
      <c r="X2307" s="127"/>
      <c r="Y2307" s="127"/>
      <c r="Z2307" s="127"/>
      <c r="AA2307" s="127"/>
      <c r="AB2307" s="127"/>
      <c r="AC2307" s="127"/>
      <c r="AD2307" s="127"/>
      <c r="AE2307" s="127"/>
      <c r="AF2307" s="9">
        <f t="shared" si="1"/>
        <v>2307</v>
      </c>
    </row>
    <row r="2308" ht="15.75" customHeight="1">
      <c r="A2308" s="116">
        <v>42359.0</v>
      </c>
      <c r="B2308" s="126" t="e">
        <v>#N/A</v>
      </c>
      <c r="C2308" s="127" t="e">
        <v>#N/A</v>
      </c>
      <c r="D2308" s="127">
        <v>4.898</v>
      </c>
      <c r="E2308" s="127" t="e">
        <v>#N/A</v>
      </c>
      <c r="F2308" s="127" t="e">
        <v>#N/A</v>
      </c>
      <c r="G2308" s="127">
        <v>5.231</v>
      </c>
      <c r="H2308" s="127" t="e">
        <v>#N/A</v>
      </c>
      <c r="I2308" s="127" t="e">
        <v>#N/A</v>
      </c>
      <c r="J2308" s="127">
        <v>5.788</v>
      </c>
      <c r="K2308" s="127" t="e">
        <v>#N/A</v>
      </c>
      <c r="L2308" s="127" t="e">
        <v>#N/A</v>
      </c>
      <c r="M2308" s="127">
        <v>6.1925</v>
      </c>
      <c r="N2308" s="127" t="e">
        <v>#N/A</v>
      </c>
      <c r="O2308" s="127" t="e">
        <v>#N/A</v>
      </c>
      <c r="P2308" s="127">
        <v>6.597</v>
      </c>
      <c r="Q2308" s="127" t="e">
        <v>#N/A</v>
      </c>
      <c r="R2308" s="127" t="e">
        <v>#N/A</v>
      </c>
      <c r="S2308" s="127">
        <v>6.89</v>
      </c>
      <c r="T2308" s="127" t="e">
        <v>#N/A</v>
      </c>
      <c r="U2308" s="127" t="e">
        <v>#N/A</v>
      </c>
      <c r="V2308" s="127">
        <v>7.115</v>
      </c>
      <c r="W2308" s="127"/>
      <c r="X2308" s="127"/>
      <c r="Y2308" s="127"/>
      <c r="Z2308" s="127"/>
      <c r="AA2308" s="127"/>
      <c r="AB2308" s="127"/>
      <c r="AC2308" s="127"/>
      <c r="AD2308" s="127"/>
      <c r="AE2308" s="127"/>
      <c r="AF2308" s="9">
        <f t="shared" si="1"/>
        <v>2308</v>
      </c>
    </row>
    <row r="2309" ht="15.75" customHeight="1">
      <c r="A2309" s="116">
        <v>42356.0</v>
      </c>
      <c r="B2309" s="126" t="e">
        <v>#N/A</v>
      </c>
      <c r="C2309" s="127" t="e">
        <v>#N/A</v>
      </c>
      <c r="D2309" s="127">
        <v>4.898</v>
      </c>
      <c r="E2309" s="127" t="e">
        <v>#N/A</v>
      </c>
      <c r="F2309" s="127" t="e">
        <v>#N/A</v>
      </c>
      <c r="G2309" s="127">
        <v>5.241</v>
      </c>
      <c r="H2309" s="127" t="e">
        <v>#N/A</v>
      </c>
      <c r="I2309" s="127" t="e">
        <v>#N/A</v>
      </c>
      <c r="J2309" s="127">
        <v>5.784</v>
      </c>
      <c r="K2309" s="127" t="e">
        <v>#N/A</v>
      </c>
      <c r="L2309" s="127" t="e">
        <v>#N/A</v>
      </c>
      <c r="M2309" s="127">
        <v>6.196</v>
      </c>
      <c r="N2309" s="127" t="e">
        <v>#N/A</v>
      </c>
      <c r="O2309" s="127" t="e">
        <v>#N/A</v>
      </c>
      <c r="P2309" s="127">
        <v>6.608</v>
      </c>
      <c r="Q2309" s="127" t="e">
        <v>#N/A</v>
      </c>
      <c r="R2309" s="127" t="e">
        <v>#N/A</v>
      </c>
      <c r="S2309" s="127">
        <v>6.89</v>
      </c>
      <c r="T2309" s="127" t="e">
        <v>#N/A</v>
      </c>
      <c r="U2309" s="127" t="e">
        <v>#N/A</v>
      </c>
      <c r="V2309" s="127">
        <v>7.115</v>
      </c>
      <c r="W2309" s="127"/>
      <c r="X2309" s="127"/>
      <c r="Y2309" s="127"/>
      <c r="Z2309" s="127"/>
      <c r="AA2309" s="127"/>
      <c r="AB2309" s="127"/>
      <c r="AC2309" s="127"/>
      <c r="AD2309" s="127"/>
      <c r="AE2309" s="127"/>
      <c r="AF2309" s="9">
        <f t="shared" si="1"/>
        <v>2309</v>
      </c>
    </row>
    <row r="2310" ht="15.75" customHeight="1">
      <c r="A2310" s="116">
        <v>42355.0</v>
      </c>
      <c r="B2310" s="126" t="e">
        <v>#N/A</v>
      </c>
      <c r="C2310" s="127" t="e">
        <v>#N/A</v>
      </c>
      <c r="D2310" s="127">
        <v>4.898</v>
      </c>
      <c r="E2310" s="127" t="e">
        <v>#N/A</v>
      </c>
      <c r="F2310" s="127" t="e">
        <v>#N/A</v>
      </c>
      <c r="G2310" s="127">
        <v>5.241</v>
      </c>
      <c r="H2310" s="127" t="e">
        <v>#N/A</v>
      </c>
      <c r="I2310" s="127" t="e">
        <v>#N/A</v>
      </c>
      <c r="J2310" s="127">
        <v>5.789</v>
      </c>
      <c r="K2310" s="127" t="e">
        <v>#N/A</v>
      </c>
      <c r="L2310" s="127" t="e">
        <v>#N/A</v>
      </c>
      <c r="M2310" s="127">
        <v>6.1955</v>
      </c>
      <c r="N2310" s="127" t="e">
        <v>#N/A</v>
      </c>
      <c r="O2310" s="127" t="e">
        <v>#N/A</v>
      </c>
      <c r="P2310" s="127">
        <v>6.602</v>
      </c>
      <c r="Q2310" s="127" t="e">
        <v>#N/A</v>
      </c>
      <c r="R2310" s="127" t="e">
        <v>#N/A</v>
      </c>
      <c r="S2310" s="127">
        <v>6.9</v>
      </c>
      <c r="T2310" s="127" t="e">
        <v>#N/A</v>
      </c>
      <c r="U2310" s="127" t="e">
        <v>#N/A</v>
      </c>
      <c r="V2310" s="127">
        <v>7.125</v>
      </c>
      <c r="W2310" s="127"/>
      <c r="X2310" s="127"/>
      <c r="Y2310" s="127"/>
      <c r="Z2310" s="127"/>
      <c r="AA2310" s="127"/>
      <c r="AB2310" s="127"/>
      <c r="AC2310" s="127"/>
      <c r="AD2310" s="127"/>
      <c r="AE2310" s="127"/>
      <c r="AF2310" s="9">
        <f t="shared" si="1"/>
        <v>2310</v>
      </c>
    </row>
    <row r="2311" ht="15.75" customHeight="1">
      <c r="A2311" s="116">
        <v>42354.0</v>
      </c>
      <c r="B2311" s="126" t="e">
        <v>#N/A</v>
      </c>
      <c r="C2311" s="127" t="e">
        <v>#N/A</v>
      </c>
      <c r="D2311" s="127">
        <v>4.911</v>
      </c>
      <c r="E2311" s="127" t="e">
        <v>#N/A</v>
      </c>
      <c r="F2311" s="127" t="e">
        <v>#N/A</v>
      </c>
      <c r="G2311" s="127">
        <v>5.247</v>
      </c>
      <c r="H2311" s="127" t="e">
        <v>#N/A</v>
      </c>
      <c r="I2311" s="127" t="e">
        <v>#N/A</v>
      </c>
      <c r="J2311" s="127">
        <v>5.818</v>
      </c>
      <c r="K2311" s="127" t="e">
        <v>#N/A</v>
      </c>
      <c r="L2311" s="127" t="e">
        <v>#N/A</v>
      </c>
      <c r="M2311" s="127">
        <v>6.2205</v>
      </c>
      <c r="N2311" s="127" t="e">
        <v>#N/A</v>
      </c>
      <c r="O2311" s="127" t="e">
        <v>#N/A</v>
      </c>
      <c r="P2311" s="127">
        <v>6.623</v>
      </c>
      <c r="Q2311" s="127" t="e">
        <v>#N/A</v>
      </c>
      <c r="R2311" s="127" t="e">
        <v>#N/A</v>
      </c>
      <c r="S2311" s="127">
        <v>6.9</v>
      </c>
      <c r="T2311" s="127" t="e">
        <v>#N/A</v>
      </c>
      <c r="U2311" s="127" t="e">
        <v>#N/A</v>
      </c>
      <c r="V2311" s="127">
        <v>7.125</v>
      </c>
      <c r="W2311" s="127"/>
      <c r="X2311" s="127"/>
      <c r="Y2311" s="127"/>
      <c r="Z2311" s="127"/>
      <c r="AA2311" s="127"/>
      <c r="AB2311" s="127"/>
      <c r="AC2311" s="127"/>
      <c r="AD2311" s="127"/>
      <c r="AE2311" s="127"/>
      <c r="AF2311" s="9">
        <f t="shared" si="1"/>
        <v>2311</v>
      </c>
    </row>
    <row r="2312" ht="15.75" customHeight="1">
      <c r="A2312" s="116">
        <v>42353.0</v>
      </c>
      <c r="B2312" s="126" t="e">
        <v>#N/A</v>
      </c>
      <c r="C2312" s="127" t="e">
        <v>#N/A</v>
      </c>
      <c r="D2312" s="127">
        <v>4.911</v>
      </c>
      <c r="E2312" s="127" t="e">
        <v>#N/A</v>
      </c>
      <c r="F2312" s="127" t="e">
        <v>#N/A</v>
      </c>
      <c r="G2312" s="127">
        <v>5.252</v>
      </c>
      <c r="H2312" s="127" t="e">
        <v>#N/A</v>
      </c>
      <c r="I2312" s="127" t="e">
        <v>#N/A</v>
      </c>
      <c r="J2312" s="127">
        <v>5.826</v>
      </c>
      <c r="K2312" s="127" t="e">
        <v>#N/A</v>
      </c>
      <c r="L2312" s="127" t="e">
        <v>#N/A</v>
      </c>
      <c r="M2312" s="127">
        <v>6.2255</v>
      </c>
      <c r="N2312" s="127" t="e">
        <v>#N/A</v>
      </c>
      <c r="O2312" s="127" t="e">
        <v>#N/A</v>
      </c>
      <c r="P2312" s="127">
        <v>6.625</v>
      </c>
      <c r="Q2312" s="127" t="e">
        <v>#N/A</v>
      </c>
      <c r="R2312" s="127" t="e">
        <v>#N/A</v>
      </c>
      <c r="S2312" s="127">
        <v>6.9</v>
      </c>
      <c r="T2312" s="127" t="e">
        <v>#N/A</v>
      </c>
      <c r="U2312" s="127" t="e">
        <v>#N/A</v>
      </c>
      <c r="V2312" s="127">
        <v>7.12</v>
      </c>
      <c r="W2312" s="127"/>
      <c r="X2312" s="127"/>
      <c r="Y2312" s="127"/>
      <c r="Z2312" s="127"/>
      <c r="AA2312" s="127"/>
      <c r="AB2312" s="127"/>
      <c r="AC2312" s="127"/>
      <c r="AD2312" s="127"/>
      <c r="AE2312" s="127"/>
      <c r="AF2312" s="9">
        <f t="shared" si="1"/>
        <v>2312</v>
      </c>
    </row>
    <row r="2313" ht="15.75" customHeight="1">
      <c r="A2313" s="116">
        <v>42352.0</v>
      </c>
      <c r="B2313" s="126" t="e">
        <v>#N/A</v>
      </c>
      <c r="C2313" s="127" t="e">
        <v>#N/A</v>
      </c>
      <c r="D2313" s="127">
        <v>4.929</v>
      </c>
      <c r="E2313" s="127" t="e">
        <v>#N/A</v>
      </c>
      <c r="F2313" s="127" t="e">
        <v>#N/A</v>
      </c>
      <c r="G2313" s="127">
        <v>5.26</v>
      </c>
      <c r="H2313" s="127" t="e">
        <v>#N/A</v>
      </c>
      <c r="I2313" s="127" t="e">
        <v>#N/A</v>
      </c>
      <c r="J2313" s="127">
        <v>5.863</v>
      </c>
      <c r="K2313" s="127" t="e">
        <v>#N/A</v>
      </c>
      <c r="L2313" s="127" t="e">
        <v>#N/A</v>
      </c>
      <c r="M2313" s="127">
        <v>6.2445</v>
      </c>
      <c r="N2313" s="127" t="e">
        <v>#N/A</v>
      </c>
      <c r="O2313" s="127" t="e">
        <v>#N/A</v>
      </c>
      <c r="P2313" s="127">
        <v>6.626</v>
      </c>
      <c r="Q2313" s="127" t="e">
        <v>#N/A</v>
      </c>
      <c r="R2313" s="127" t="e">
        <v>#N/A</v>
      </c>
      <c r="S2313" s="127">
        <v>6.9</v>
      </c>
      <c r="T2313" s="127" t="e">
        <v>#N/A</v>
      </c>
      <c r="U2313" s="127" t="e">
        <v>#N/A</v>
      </c>
      <c r="V2313" s="127">
        <v>7.115</v>
      </c>
      <c r="W2313" s="127"/>
      <c r="X2313" s="127"/>
      <c r="Y2313" s="127"/>
      <c r="Z2313" s="127"/>
      <c r="AA2313" s="127"/>
      <c r="AB2313" s="127"/>
      <c r="AC2313" s="127"/>
      <c r="AD2313" s="127"/>
      <c r="AE2313" s="127"/>
      <c r="AF2313" s="9">
        <f t="shared" si="1"/>
        <v>2313</v>
      </c>
    </row>
    <row r="2314" ht="15.75" customHeight="1">
      <c r="A2314" s="116">
        <v>42349.0</v>
      </c>
      <c r="B2314" s="126" t="e">
        <v>#N/A</v>
      </c>
      <c r="C2314" s="127" t="e">
        <v>#N/A</v>
      </c>
      <c r="D2314" s="127">
        <v>4.907</v>
      </c>
      <c r="E2314" s="127" t="e">
        <v>#N/A</v>
      </c>
      <c r="F2314" s="127" t="e">
        <v>#N/A</v>
      </c>
      <c r="G2314" s="127">
        <v>5.253</v>
      </c>
      <c r="H2314" s="127" t="e">
        <v>#N/A</v>
      </c>
      <c r="I2314" s="127" t="e">
        <v>#N/A</v>
      </c>
      <c r="J2314" s="127">
        <v>5.856</v>
      </c>
      <c r="K2314" s="127" t="e">
        <v>#N/A</v>
      </c>
      <c r="L2314" s="127" t="e">
        <v>#N/A</v>
      </c>
      <c r="M2314" s="127">
        <v>6.241</v>
      </c>
      <c r="N2314" s="127" t="e">
        <v>#N/A</v>
      </c>
      <c r="O2314" s="127" t="e">
        <v>#N/A</v>
      </c>
      <c r="P2314" s="127">
        <v>6.626</v>
      </c>
      <c r="Q2314" s="127" t="e">
        <v>#N/A</v>
      </c>
      <c r="R2314" s="127" t="e">
        <v>#N/A</v>
      </c>
      <c r="S2314" s="127">
        <v>6.9</v>
      </c>
      <c r="T2314" s="127" t="e">
        <v>#N/A</v>
      </c>
      <c r="U2314" s="127" t="e">
        <v>#N/A</v>
      </c>
      <c r="V2314" s="127">
        <v>7.11</v>
      </c>
      <c r="W2314" s="127"/>
      <c r="X2314" s="127"/>
      <c r="Y2314" s="127"/>
      <c r="Z2314" s="127"/>
      <c r="AA2314" s="127"/>
      <c r="AB2314" s="127"/>
      <c r="AC2314" s="127"/>
      <c r="AD2314" s="127"/>
      <c r="AE2314" s="127"/>
      <c r="AF2314" s="9">
        <f t="shared" si="1"/>
        <v>2314</v>
      </c>
    </row>
    <row r="2315" ht="15.75" customHeight="1">
      <c r="A2315" s="116">
        <v>42348.0</v>
      </c>
      <c r="B2315" s="126" t="e">
        <v>#N/A</v>
      </c>
      <c r="C2315" s="127" t="e">
        <v>#N/A</v>
      </c>
      <c r="D2315" s="127">
        <v>4.918</v>
      </c>
      <c r="E2315" s="127" t="e">
        <v>#N/A</v>
      </c>
      <c r="F2315" s="127" t="e">
        <v>#N/A</v>
      </c>
      <c r="G2315" s="127">
        <v>5.253</v>
      </c>
      <c r="H2315" s="127" t="e">
        <v>#N/A</v>
      </c>
      <c r="I2315" s="127" t="e">
        <v>#N/A</v>
      </c>
      <c r="J2315" s="127">
        <v>5.848</v>
      </c>
      <c r="K2315" s="127" t="e">
        <v>#N/A</v>
      </c>
      <c r="L2315" s="127" t="e">
        <v>#N/A</v>
      </c>
      <c r="M2315" s="127">
        <v>6.238</v>
      </c>
      <c r="N2315" s="127" t="e">
        <v>#N/A</v>
      </c>
      <c r="O2315" s="127" t="e">
        <v>#N/A</v>
      </c>
      <c r="P2315" s="127">
        <v>6.628</v>
      </c>
      <c r="Q2315" s="127" t="e">
        <v>#N/A</v>
      </c>
      <c r="R2315" s="127" t="e">
        <v>#N/A</v>
      </c>
      <c r="S2315" s="127">
        <v>6.9</v>
      </c>
      <c r="T2315" s="127" t="e">
        <v>#N/A</v>
      </c>
      <c r="U2315" s="127" t="e">
        <v>#N/A</v>
      </c>
      <c r="V2315" s="127">
        <v>7.11</v>
      </c>
      <c r="W2315" s="127"/>
      <c r="X2315" s="127"/>
      <c r="Y2315" s="127"/>
      <c r="Z2315" s="127"/>
      <c r="AA2315" s="127"/>
      <c r="AB2315" s="127"/>
      <c r="AC2315" s="127"/>
      <c r="AD2315" s="127"/>
      <c r="AE2315" s="127"/>
      <c r="AF2315" s="9">
        <f t="shared" si="1"/>
        <v>2315</v>
      </c>
    </row>
    <row r="2316" ht="15.75" customHeight="1">
      <c r="A2316" s="116">
        <v>42347.0</v>
      </c>
      <c r="B2316" s="126" t="e">
        <v>#N/A</v>
      </c>
      <c r="C2316" s="127" t="e">
        <v>#N/A</v>
      </c>
      <c r="D2316" s="127">
        <v>4.923</v>
      </c>
      <c r="E2316" s="127" t="e">
        <v>#N/A</v>
      </c>
      <c r="F2316" s="127" t="e">
        <v>#N/A</v>
      </c>
      <c r="G2316" s="127">
        <v>5.257</v>
      </c>
      <c r="H2316" s="127" t="e">
        <v>#N/A</v>
      </c>
      <c r="I2316" s="127" t="e">
        <v>#N/A</v>
      </c>
      <c r="J2316" s="127">
        <v>5.87</v>
      </c>
      <c r="K2316" s="127" t="e">
        <v>#N/A</v>
      </c>
      <c r="L2316" s="127" t="e">
        <v>#N/A</v>
      </c>
      <c r="M2316" s="127">
        <v>6.2515</v>
      </c>
      <c r="N2316" s="127" t="e">
        <v>#N/A</v>
      </c>
      <c r="O2316" s="127" t="e">
        <v>#N/A</v>
      </c>
      <c r="P2316" s="127">
        <v>6.633</v>
      </c>
      <c r="Q2316" s="127" t="e">
        <v>#N/A</v>
      </c>
      <c r="R2316" s="127" t="e">
        <v>#N/A</v>
      </c>
      <c r="S2316" s="127">
        <v>6.9</v>
      </c>
      <c r="T2316" s="127" t="e">
        <v>#N/A</v>
      </c>
      <c r="U2316" s="127" t="e">
        <v>#N/A</v>
      </c>
      <c r="V2316" s="127">
        <v>7.11</v>
      </c>
      <c r="W2316" s="127"/>
      <c r="X2316" s="127"/>
      <c r="Y2316" s="127"/>
      <c r="Z2316" s="127"/>
      <c r="AA2316" s="127"/>
      <c r="AB2316" s="127"/>
      <c r="AC2316" s="127"/>
      <c r="AD2316" s="127"/>
      <c r="AE2316" s="127"/>
      <c r="AF2316" s="9">
        <f t="shared" si="1"/>
        <v>2316</v>
      </c>
    </row>
    <row r="2317" ht="15.75" customHeight="1">
      <c r="A2317" s="116">
        <v>42346.0</v>
      </c>
      <c r="B2317" s="126" t="e">
        <v>#N/A</v>
      </c>
      <c r="C2317" s="127" t="e">
        <v>#N/A</v>
      </c>
      <c r="D2317" s="127">
        <v>4.918</v>
      </c>
      <c r="E2317" s="127" t="e">
        <v>#N/A</v>
      </c>
      <c r="F2317" s="127" t="e">
        <v>#N/A</v>
      </c>
      <c r="G2317" s="127">
        <v>5.267</v>
      </c>
      <c r="H2317" s="127" t="e">
        <v>#N/A</v>
      </c>
      <c r="I2317" s="127" t="e">
        <v>#N/A</v>
      </c>
      <c r="J2317" s="127">
        <v>5.885</v>
      </c>
      <c r="K2317" s="127" t="e">
        <v>#N/A</v>
      </c>
      <c r="L2317" s="127" t="e">
        <v>#N/A</v>
      </c>
      <c r="M2317" s="127">
        <v>6.259</v>
      </c>
      <c r="N2317" s="127" t="e">
        <v>#N/A</v>
      </c>
      <c r="O2317" s="127" t="e">
        <v>#N/A</v>
      </c>
      <c r="P2317" s="127">
        <v>6.633</v>
      </c>
      <c r="Q2317" s="127" t="e">
        <v>#N/A</v>
      </c>
      <c r="R2317" s="127" t="e">
        <v>#N/A</v>
      </c>
      <c r="S2317" s="127">
        <v>6.9</v>
      </c>
      <c r="T2317" s="127" t="e">
        <v>#N/A</v>
      </c>
      <c r="U2317" s="127" t="e">
        <v>#N/A</v>
      </c>
      <c r="V2317" s="127">
        <v>7.115</v>
      </c>
      <c r="W2317" s="127"/>
      <c r="X2317" s="127"/>
      <c r="Y2317" s="127"/>
      <c r="Z2317" s="127"/>
      <c r="AA2317" s="127"/>
      <c r="AB2317" s="127"/>
      <c r="AC2317" s="127"/>
      <c r="AD2317" s="127"/>
      <c r="AE2317" s="127"/>
      <c r="AF2317" s="9">
        <f t="shared" si="1"/>
        <v>2317</v>
      </c>
    </row>
    <row r="2318" ht="15.75" customHeight="1">
      <c r="A2318" s="116">
        <v>42345.0</v>
      </c>
      <c r="B2318" s="126" t="e">
        <v>#N/A</v>
      </c>
      <c r="C2318" s="127" t="e">
        <v>#N/A</v>
      </c>
      <c r="D2318" s="127">
        <v>4.903</v>
      </c>
      <c r="E2318" s="127" t="e">
        <v>#N/A</v>
      </c>
      <c r="F2318" s="127" t="e">
        <v>#N/A</v>
      </c>
      <c r="G2318" s="127">
        <v>5.267</v>
      </c>
      <c r="H2318" s="127" t="e">
        <v>#N/A</v>
      </c>
      <c r="I2318" s="127" t="e">
        <v>#N/A</v>
      </c>
      <c r="J2318" s="127">
        <v>5.896</v>
      </c>
      <c r="K2318" s="127" t="e">
        <v>#N/A</v>
      </c>
      <c r="L2318" s="127" t="e">
        <v>#N/A</v>
      </c>
      <c r="M2318" s="127">
        <v>6.265</v>
      </c>
      <c r="N2318" s="127" t="e">
        <v>#N/A</v>
      </c>
      <c r="O2318" s="127" t="e">
        <v>#N/A</v>
      </c>
      <c r="P2318" s="127">
        <v>6.634</v>
      </c>
      <c r="Q2318" s="127" t="e">
        <v>#N/A</v>
      </c>
      <c r="R2318" s="127" t="e">
        <v>#N/A</v>
      </c>
      <c r="S2318" s="127">
        <v>6.9</v>
      </c>
      <c r="T2318" s="127" t="e">
        <v>#N/A</v>
      </c>
      <c r="U2318" s="127" t="e">
        <v>#N/A</v>
      </c>
      <c r="V2318" s="127">
        <v>7.11</v>
      </c>
      <c r="W2318" s="127"/>
      <c r="X2318" s="127"/>
      <c r="Y2318" s="127"/>
      <c r="Z2318" s="127"/>
      <c r="AA2318" s="127"/>
      <c r="AB2318" s="127"/>
      <c r="AC2318" s="127"/>
      <c r="AD2318" s="127"/>
      <c r="AE2318" s="127"/>
      <c r="AF2318" s="9">
        <f t="shared" si="1"/>
        <v>2318</v>
      </c>
    </row>
    <row r="2319" ht="15.75" customHeight="1">
      <c r="A2319" s="116">
        <v>42342.0</v>
      </c>
      <c r="B2319" s="126" t="e">
        <v>#N/A</v>
      </c>
      <c r="C2319" s="127" t="e">
        <v>#N/A</v>
      </c>
      <c r="D2319" s="127">
        <v>4.888</v>
      </c>
      <c r="E2319" s="127" t="e">
        <v>#N/A</v>
      </c>
      <c r="F2319" s="127" t="e">
        <v>#N/A</v>
      </c>
      <c r="G2319" s="127">
        <v>5.257</v>
      </c>
      <c r="H2319" s="127" t="e">
        <v>#N/A</v>
      </c>
      <c r="I2319" s="127" t="e">
        <v>#N/A</v>
      </c>
      <c r="J2319" s="127">
        <v>5.885</v>
      </c>
      <c r="K2319" s="127" t="e">
        <v>#N/A</v>
      </c>
      <c r="L2319" s="127" t="e">
        <v>#N/A</v>
      </c>
      <c r="M2319" s="127">
        <v>6.2575</v>
      </c>
      <c r="N2319" s="127" t="e">
        <v>#N/A</v>
      </c>
      <c r="O2319" s="127" t="e">
        <v>#N/A</v>
      </c>
      <c r="P2319" s="127">
        <v>6.63</v>
      </c>
      <c r="Q2319" s="127" t="e">
        <v>#N/A</v>
      </c>
      <c r="R2319" s="127" t="e">
        <v>#N/A</v>
      </c>
      <c r="S2319" s="127">
        <v>6.94</v>
      </c>
      <c r="T2319" s="127" t="e">
        <v>#N/A</v>
      </c>
      <c r="U2319" s="127" t="e">
        <v>#N/A</v>
      </c>
      <c r="V2319" s="127">
        <v>7.13</v>
      </c>
      <c r="W2319" s="127"/>
      <c r="X2319" s="127"/>
      <c r="Y2319" s="127"/>
      <c r="Z2319" s="127"/>
      <c r="AA2319" s="127"/>
      <c r="AB2319" s="127"/>
      <c r="AC2319" s="127"/>
      <c r="AD2319" s="127"/>
      <c r="AE2319" s="127"/>
      <c r="AF2319" s="9">
        <f t="shared" si="1"/>
        <v>2319</v>
      </c>
    </row>
    <row r="2320" ht="15.75" customHeight="1">
      <c r="A2320" s="116">
        <v>42341.0</v>
      </c>
      <c r="B2320" s="126" t="e">
        <v>#N/A</v>
      </c>
      <c r="C2320" s="127" t="e">
        <v>#N/A</v>
      </c>
      <c r="D2320" s="127">
        <v>4.889</v>
      </c>
      <c r="E2320" s="127" t="e">
        <v>#N/A</v>
      </c>
      <c r="F2320" s="127" t="e">
        <v>#N/A</v>
      </c>
      <c r="G2320" s="127">
        <v>5.258</v>
      </c>
      <c r="H2320" s="127" t="e">
        <v>#N/A</v>
      </c>
      <c r="I2320" s="127" t="e">
        <v>#N/A</v>
      </c>
      <c r="J2320" s="127">
        <v>5.9</v>
      </c>
      <c r="K2320" s="127" t="e">
        <v>#N/A</v>
      </c>
      <c r="L2320" s="127" t="e">
        <v>#N/A</v>
      </c>
      <c r="M2320" s="127">
        <v>6.252</v>
      </c>
      <c r="N2320" s="127" t="e">
        <v>#N/A</v>
      </c>
      <c r="O2320" s="127" t="e">
        <v>#N/A</v>
      </c>
      <c r="P2320" s="127">
        <v>6.604</v>
      </c>
      <c r="Q2320" s="127" t="e">
        <v>#N/A</v>
      </c>
      <c r="R2320" s="127" t="e">
        <v>#N/A</v>
      </c>
      <c r="S2320" s="127">
        <v>6.94</v>
      </c>
      <c r="T2320" s="127" t="e">
        <v>#N/A</v>
      </c>
      <c r="U2320" s="127" t="e">
        <v>#N/A</v>
      </c>
      <c r="V2320" s="127">
        <v>7.13</v>
      </c>
      <c r="W2320" s="127"/>
      <c r="X2320" s="127"/>
      <c r="Y2320" s="127"/>
      <c r="Z2320" s="127"/>
      <c r="AA2320" s="127"/>
      <c r="AB2320" s="127"/>
      <c r="AC2320" s="127"/>
      <c r="AD2320" s="127"/>
      <c r="AE2320" s="127"/>
      <c r="AF2320" s="9">
        <f t="shared" si="1"/>
        <v>2320</v>
      </c>
    </row>
    <row r="2321" ht="15.75" customHeight="1">
      <c r="A2321" s="116">
        <v>42340.0</v>
      </c>
      <c r="B2321" s="126" t="e">
        <v>#N/A</v>
      </c>
      <c r="C2321" s="127" t="e">
        <v>#N/A</v>
      </c>
      <c r="D2321" s="127">
        <v>4.876</v>
      </c>
      <c r="E2321" s="127" t="e">
        <v>#N/A</v>
      </c>
      <c r="F2321" s="127" t="e">
        <v>#N/A</v>
      </c>
      <c r="G2321" s="127">
        <v>5.248</v>
      </c>
      <c r="H2321" s="127" t="e">
        <v>#N/A</v>
      </c>
      <c r="I2321" s="127" t="e">
        <v>#N/A</v>
      </c>
      <c r="J2321" s="127">
        <v>5.898</v>
      </c>
      <c r="K2321" s="127" t="e">
        <v>#N/A</v>
      </c>
      <c r="L2321" s="127" t="e">
        <v>#N/A</v>
      </c>
      <c r="M2321" s="127">
        <v>6.254</v>
      </c>
      <c r="N2321" s="127" t="e">
        <v>#N/A</v>
      </c>
      <c r="O2321" s="127" t="e">
        <v>#N/A</v>
      </c>
      <c r="P2321" s="127">
        <v>6.61</v>
      </c>
      <c r="Q2321" s="127" t="e">
        <v>#N/A</v>
      </c>
      <c r="R2321" s="127" t="e">
        <v>#N/A</v>
      </c>
      <c r="S2321" s="127">
        <v>6.9</v>
      </c>
      <c r="T2321" s="127" t="e">
        <v>#N/A</v>
      </c>
      <c r="U2321" s="127" t="e">
        <v>#N/A</v>
      </c>
      <c r="V2321" s="127">
        <v>7.12</v>
      </c>
      <c r="W2321" s="127"/>
      <c r="X2321" s="127"/>
      <c r="Y2321" s="127"/>
      <c r="Z2321" s="127"/>
      <c r="AA2321" s="127"/>
      <c r="AB2321" s="127"/>
      <c r="AC2321" s="127"/>
      <c r="AD2321" s="127"/>
      <c r="AE2321" s="127"/>
      <c r="AF2321" s="9">
        <f t="shared" si="1"/>
        <v>2321</v>
      </c>
    </row>
    <row r="2322" ht="15.75" customHeight="1">
      <c r="A2322" s="116">
        <v>42339.0</v>
      </c>
      <c r="B2322" s="126" t="e">
        <v>#N/A</v>
      </c>
      <c r="C2322" s="127" t="e">
        <v>#N/A</v>
      </c>
      <c r="D2322" s="127">
        <v>4.872</v>
      </c>
      <c r="E2322" s="127" t="e">
        <v>#N/A</v>
      </c>
      <c r="F2322" s="127" t="e">
        <v>#N/A</v>
      </c>
      <c r="G2322" s="127">
        <v>5.244</v>
      </c>
      <c r="H2322" s="127" t="e">
        <v>#N/A</v>
      </c>
      <c r="I2322" s="127" t="e">
        <v>#N/A</v>
      </c>
      <c r="J2322" s="127">
        <v>5.899</v>
      </c>
      <c r="K2322" s="127" t="e">
        <v>#N/A</v>
      </c>
      <c r="L2322" s="127" t="e">
        <v>#N/A</v>
      </c>
      <c r="M2322" s="127">
        <v>6.2525</v>
      </c>
      <c r="N2322" s="127" t="e">
        <v>#N/A</v>
      </c>
      <c r="O2322" s="127" t="e">
        <v>#N/A</v>
      </c>
      <c r="P2322" s="127">
        <v>6.606</v>
      </c>
      <c r="Q2322" s="127" t="e">
        <v>#N/A</v>
      </c>
      <c r="R2322" s="127" t="e">
        <v>#N/A</v>
      </c>
      <c r="S2322" s="127">
        <v>6.9</v>
      </c>
      <c r="T2322" s="127" t="e">
        <v>#N/A</v>
      </c>
      <c r="U2322" s="127" t="e">
        <v>#N/A</v>
      </c>
      <c r="V2322" s="127">
        <v>7.125</v>
      </c>
      <c r="W2322" s="127"/>
      <c r="X2322" s="127"/>
      <c r="Y2322" s="127"/>
      <c r="Z2322" s="127"/>
      <c r="AA2322" s="127"/>
      <c r="AB2322" s="127"/>
      <c r="AC2322" s="127"/>
      <c r="AD2322" s="127"/>
      <c r="AE2322" s="127"/>
      <c r="AF2322" s="9">
        <f t="shared" si="1"/>
        <v>2322</v>
      </c>
    </row>
    <row r="2323" ht="15.75" customHeight="1">
      <c r="A2323" s="116">
        <v>42338.0</v>
      </c>
      <c r="B2323" s="126" t="e">
        <v>#N/A</v>
      </c>
      <c r="C2323" s="127" t="e">
        <v>#N/A</v>
      </c>
      <c r="D2323" s="127">
        <v>4.861</v>
      </c>
      <c r="E2323" s="127" t="e">
        <v>#N/A</v>
      </c>
      <c r="F2323" s="127" t="e">
        <v>#N/A</v>
      </c>
      <c r="G2323" s="127">
        <v>5.287</v>
      </c>
      <c r="H2323" s="127" t="e">
        <v>#N/A</v>
      </c>
      <c r="I2323" s="127" t="e">
        <v>#N/A</v>
      </c>
      <c r="J2323" s="127">
        <v>5.892</v>
      </c>
      <c r="K2323" s="127" t="e">
        <v>#N/A</v>
      </c>
      <c r="L2323" s="127" t="e">
        <v>#N/A</v>
      </c>
      <c r="M2323" s="127">
        <v>6.2475</v>
      </c>
      <c r="N2323" s="127" t="e">
        <v>#N/A</v>
      </c>
      <c r="O2323" s="127" t="e">
        <v>#N/A</v>
      </c>
      <c r="P2323" s="127">
        <v>6.603</v>
      </c>
      <c r="Q2323" s="127" t="e">
        <v>#N/A</v>
      </c>
      <c r="R2323" s="127" t="e">
        <v>#N/A</v>
      </c>
      <c r="S2323" s="127">
        <v>6.9</v>
      </c>
      <c r="T2323" s="127" t="e">
        <v>#N/A</v>
      </c>
      <c r="U2323" s="127" t="e">
        <v>#N/A</v>
      </c>
      <c r="V2323" s="127">
        <v>7.11</v>
      </c>
      <c r="W2323" s="127"/>
      <c r="X2323" s="127"/>
      <c r="Y2323" s="127"/>
      <c r="Z2323" s="127"/>
      <c r="AA2323" s="127"/>
      <c r="AB2323" s="127"/>
      <c r="AC2323" s="127"/>
      <c r="AD2323" s="127"/>
      <c r="AE2323" s="127"/>
      <c r="AF2323" s="9">
        <f t="shared" si="1"/>
        <v>2323</v>
      </c>
    </row>
    <row r="2324" ht="15.75" customHeight="1">
      <c r="A2324" s="116">
        <v>42335.0</v>
      </c>
      <c r="B2324" s="126" t="e">
        <v>#N/A</v>
      </c>
      <c r="C2324" s="127" t="e">
        <v>#N/A</v>
      </c>
      <c r="D2324" s="127">
        <v>4.852</v>
      </c>
      <c r="E2324" s="127" t="e">
        <v>#N/A</v>
      </c>
      <c r="F2324" s="127" t="e">
        <v>#N/A</v>
      </c>
      <c r="G2324" s="127">
        <v>5.27</v>
      </c>
      <c r="H2324" s="127" t="e">
        <v>#N/A</v>
      </c>
      <c r="I2324" s="127" t="e">
        <v>#N/A</v>
      </c>
      <c r="J2324" s="127">
        <v>5.895</v>
      </c>
      <c r="K2324" s="127" t="e">
        <v>#N/A</v>
      </c>
      <c r="L2324" s="127" t="e">
        <v>#N/A</v>
      </c>
      <c r="M2324" s="127">
        <v>6.249</v>
      </c>
      <c r="N2324" s="127" t="e">
        <v>#N/A</v>
      </c>
      <c r="O2324" s="127" t="e">
        <v>#N/A</v>
      </c>
      <c r="P2324" s="127">
        <v>6.603</v>
      </c>
      <c r="Q2324" s="127" t="e">
        <v>#N/A</v>
      </c>
      <c r="R2324" s="127" t="e">
        <v>#N/A</v>
      </c>
      <c r="S2324" s="127">
        <v>6.95</v>
      </c>
      <c r="T2324" s="127" t="e">
        <v>#N/A</v>
      </c>
      <c r="U2324" s="127" t="e">
        <v>#N/A</v>
      </c>
      <c r="V2324" s="127">
        <v>7.14</v>
      </c>
      <c r="W2324" s="127"/>
      <c r="X2324" s="127"/>
      <c r="Y2324" s="127"/>
      <c r="Z2324" s="127"/>
      <c r="AA2324" s="127"/>
      <c r="AB2324" s="127"/>
      <c r="AC2324" s="127"/>
      <c r="AD2324" s="127"/>
      <c r="AE2324" s="127"/>
      <c r="AF2324" s="9">
        <f t="shared" si="1"/>
        <v>2324</v>
      </c>
    </row>
    <row r="2325" ht="15.75" customHeight="1">
      <c r="A2325" s="116">
        <v>42334.0</v>
      </c>
      <c r="B2325" s="126" t="e">
        <v>#N/A</v>
      </c>
      <c r="C2325" s="127" t="e">
        <v>#N/A</v>
      </c>
      <c r="D2325" s="127">
        <v>4.845</v>
      </c>
      <c r="E2325" s="127" t="e">
        <v>#N/A</v>
      </c>
      <c r="F2325" s="127" t="e">
        <v>#N/A</v>
      </c>
      <c r="G2325" s="127">
        <v>5.27</v>
      </c>
      <c r="H2325" s="127" t="e">
        <v>#N/A</v>
      </c>
      <c r="I2325" s="127" t="e">
        <v>#N/A</v>
      </c>
      <c r="J2325" s="127">
        <v>5.891</v>
      </c>
      <c r="K2325" s="127" t="e">
        <v>#N/A</v>
      </c>
      <c r="L2325" s="127" t="e">
        <v>#N/A</v>
      </c>
      <c r="M2325" s="127">
        <v>6.247</v>
      </c>
      <c r="N2325" s="127" t="e">
        <v>#N/A</v>
      </c>
      <c r="O2325" s="127" t="e">
        <v>#N/A</v>
      </c>
      <c r="P2325" s="127">
        <v>6.603</v>
      </c>
      <c r="Q2325" s="127" t="e">
        <v>#N/A</v>
      </c>
      <c r="R2325" s="127" t="e">
        <v>#N/A</v>
      </c>
      <c r="S2325" s="127">
        <v>6.95</v>
      </c>
      <c r="T2325" s="127" t="e">
        <v>#N/A</v>
      </c>
      <c r="U2325" s="127" t="e">
        <v>#N/A</v>
      </c>
      <c r="V2325" s="127">
        <v>7.14</v>
      </c>
      <c r="W2325" s="127"/>
      <c r="X2325" s="127"/>
      <c r="Y2325" s="127"/>
      <c r="Z2325" s="127"/>
      <c r="AA2325" s="127"/>
      <c r="AB2325" s="127"/>
      <c r="AC2325" s="127"/>
      <c r="AD2325" s="127"/>
      <c r="AE2325" s="127"/>
      <c r="AF2325" s="9">
        <f t="shared" si="1"/>
        <v>2325</v>
      </c>
    </row>
    <row r="2326" ht="15.75" customHeight="1">
      <c r="A2326" s="116">
        <v>42333.0</v>
      </c>
      <c r="B2326" s="126" t="e">
        <v>#N/A</v>
      </c>
      <c r="C2326" s="127" t="e">
        <v>#N/A</v>
      </c>
      <c r="D2326" s="127">
        <v>4.842</v>
      </c>
      <c r="E2326" s="127" t="e">
        <v>#N/A</v>
      </c>
      <c r="F2326" s="127" t="e">
        <v>#N/A</v>
      </c>
      <c r="G2326" s="127">
        <v>5.275</v>
      </c>
      <c r="H2326" s="127" t="e">
        <v>#N/A</v>
      </c>
      <c r="I2326" s="127" t="e">
        <v>#N/A</v>
      </c>
      <c r="J2326" s="127">
        <v>5.891</v>
      </c>
      <c r="K2326" s="127" t="e">
        <v>#N/A</v>
      </c>
      <c r="L2326" s="127" t="e">
        <v>#N/A</v>
      </c>
      <c r="M2326" s="127">
        <v>6.248</v>
      </c>
      <c r="N2326" s="127" t="e">
        <v>#N/A</v>
      </c>
      <c r="O2326" s="127" t="e">
        <v>#N/A</v>
      </c>
      <c r="P2326" s="127">
        <v>6.605</v>
      </c>
      <c r="Q2326" s="127" t="e">
        <v>#N/A</v>
      </c>
      <c r="R2326" s="127" t="e">
        <v>#N/A</v>
      </c>
      <c r="S2326" s="127">
        <v>6.9</v>
      </c>
      <c r="T2326" s="127" t="e">
        <v>#N/A</v>
      </c>
      <c r="U2326" s="127" t="e">
        <v>#N/A</v>
      </c>
      <c r="V2326" s="127">
        <v>7.11</v>
      </c>
      <c r="W2326" s="127"/>
      <c r="X2326" s="127"/>
      <c r="Y2326" s="127"/>
      <c r="Z2326" s="127"/>
      <c r="AA2326" s="127"/>
      <c r="AB2326" s="127"/>
      <c r="AC2326" s="127"/>
      <c r="AD2326" s="127"/>
      <c r="AE2326" s="127"/>
      <c r="AF2326" s="9">
        <f t="shared" si="1"/>
        <v>2326</v>
      </c>
    </row>
    <row r="2327" ht="15.75" customHeight="1">
      <c r="A2327" s="116">
        <v>42332.0</v>
      </c>
      <c r="B2327" s="126" t="e">
        <v>#N/A</v>
      </c>
      <c r="C2327" s="127" t="e">
        <v>#N/A</v>
      </c>
      <c r="D2327" s="127">
        <v>4.83</v>
      </c>
      <c r="E2327" s="127" t="e">
        <v>#N/A</v>
      </c>
      <c r="F2327" s="127" t="e">
        <v>#N/A</v>
      </c>
      <c r="G2327" s="127">
        <v>5.288</v>
      </c>
      <c r="H2327" s="127" t="e">
        <v>#N/A</v>
      </c>
      <c r="I2327" s="127" t="e">
        <v>#N/A</v>
      </c>
      <c r="J2327" s="127">
        <v>5.896</v>
      </c>
      <c r="K2327" s="127" t="e">
        <v>#N/A</v>
      </c>
      <c r="L2327" s="127" t="e">
        <v>#N/A</v>
      </c>
      <c r="M2327" s="127">
        <v>6.2505</v>
      </c>
      <c r="N2327" s="127" t="e">
        <v>#N/A</v>
      </c>
      <c r="O2327" s="127" t="e">
        <v>#N/A</v>
      </c>
      <c r="P2327" s="127">
        <v>6.605</v>
      </c>
      <c r="Q2327" s="127" t="e">
        <v>#N/A</v>
      </c>
      <c r="R2327" s="127" t="e">
        <v>#N/A</v>
      </c>
      <c r="S2327" s="127">
        <v>6.91</v>
      </c>
      <c r="T2327" s="127" t="e">
        <v>#N/A</v>
      </c>
      <c r="U2327" s="127" t="e">
        <v>#N/A</v>
      </c>
      <c r="V2327" s="127">
        <v>7.12</v>
      </c>
      <c r="W2327" s="127"/>
      <c r="X2327" s="127"/>
      <c r="Y2327" s="127"/>
      <c r="Z2327" s="127"/>
      <c r="AA2327" s="127"/>
      <c r="AB2327" s="127"/>
      <c r="AC2327" s="127"/>
      <c r="AD2327" s="127"/>
      <c r="AE2327" s="127"/>
      <c r="AF2327" s="9">
        <f t="shared" si="1"/>
        <v>2327</v>
      </c>
    </row>
    <row r="2328" ht="15.75" customHeight="1">
      <c r="A2328" s="116">
        <v>42331.0</v>
      </c>
      <c r="B2328" s="126" t="e">
        <v>#N/A</v>
      </c>
      <c r="C2328" s="127" t="e">
        <v>#N/A</v>
      </c>
      <c r="D2328" s="127">
        <v>4.837</v>
      </c>
      <c r="E2328" s="127" t="e">
        <v>#N/A</v>
      </c>
      <c r="F2328" s="127" t="e">
        <v>#N/A</v>
      </c>
      <c r="G2328" s="127">
        <v>5.288</v>
      </c>
      <c r="H2328" s="127" t="e">
        <v>#N/A</v>
      </c>
      <c r="I2328" s="127" t="e">
        <v>#N/A</v>
      </c>
      <c r="J2328" s="127">
        <v>5.882</v>
      </c>
      <c r="K2328" s="127" t="e">
        <v>#N/A</v>
      </c>
      <c r="L2328" s="127" t="e">
        <v>#N/A</v>
      </c>
      <c r="M2328" s="127">
        <v>6.244</v>
      </c>
      <c r="N2328" s="127" t="e">
        <v>#N/A</v>
      </c>
      <c r="O2328" s="127" t="e">
        <v>#N/A</v>
      </c>
      <c r="P2328" s="127">
        <v>6.606</v>
      </c>
      <c r="Q2328" s="127" t="e">
        <v>#N/A</v>
      </c>
      <c r="R2328" s="127" t="e">
        <v>#N/A</v>
      </c>
      <c r="S2328" s="127">
        <v>6.91</v>
      </c>
      <c r="T2328" s="127" t="e">
        <v>#N/A</v>
      </c>
      <c r="U2328" s="127" t="e">
        <v>#N/A</v>
      </c>
      <c r="V2328" s="127">
        <v>7.11</v>
      </c>
      <c r="W2328" s="127"/>
      <c r="X2328" s="127"/>
      <c r="Y2328" s="127"/>
      <c r="Z2328" s="127"/>
      <c r="AA2328" s="127"/>
      <c r="AB2328" s="127"/>
      <c r="AC2328" s="127"/>
      <c r="AD2328" s="127"/>
      <c r="AE2328" s="127"/>
      <c r="AF2328" s="9">
        <f t="shared" si="1"/>
        <v>2328</v>
      </c>
    </row>
    <row r="2329" ht="15.75" customHeight="1">
      <c r="A2329" s="116">
        <v>42328.0</v>
      </c>
      <c r="B2329" s="126" t="e">
        <v>#N/A</v>
      </c>
      <c r="C2329" s="127" t="e">
        <v>#N/A</v>
      </c>
      <c r="D2329" s="127">
        <v>4.835</v>
      </c>
      <c r="E2329" s="127" t="e">
        <v>#N/A</v>
      </c>
      <c r="F2329" s="127" t="e">
        <v>#N/A</v>
      </c>
      <c r="G2329" s="127">
        <v>5.288</v>
      </c>
      <c r="H2329" s="127" t="e">
        <v>#N/A</v>
      </c>
      <c r="I2329" s="127" t="e">
        <v>#N/A</v>
      </c>
      <c r="J2329" s="127">
        <v>5.88</v>
      </c>
      <c r="K2329" s="127" t="e">
        <v>#N/A</v>
      </c>
      <c r="L2329" s="127" t="e">
        <v>#N/A</v>
      </c>
      <c r="M2329" s="127">
        <v>6.247</v>
      </c>
      <c r="N2329" s="127" t="e">
        <v>#N/A</v>
      </c>
      <c r="O2329" s="127" t="e">
        <v>#N/A</v>
      </c>
      <c r="P2329" s="127">
        <v>6.614</v>
      </c>
      <c r="Q2329" s="127" t="e">
        <v>#N/A</v>
      </c>
      <c r="R2329" s="127" t="e">
        <v>#N/A</v>
      </c>
      <c r="S2329" s="127">
        <v>6.9</v>
      </c>
      <c r="T2329" s="127" t="e">
        <v>#N/A</v>
      </c>
      <c r="U2329" s="127" t="e">
        <v>#N/A</v>
      </c>
      <c r="V2329" s="127">
        <v>7.12</v>
      </c>
      <c r="W2329" s="127"/>
      <c r="X2329" s="127"/>
      <c r="Y2329" s="127"/>
      <c r="Z2329" s="127"/>
      <c r="AA2329" s="127"/>
      <c r="AB2329" s="127"/>
      <c r="AC2329" s="127"/>
      <c r="AD2329" s="127"/>
      <c r="AE2329" s="127"/>
      <c r="AF2329" s="9">
        <f t="shared" si="1"/>
        <v>2329</v>
      </c>
    </row>
    <row r="2330" ht="15.75" customHeight="1">
      <c r="A2330" s="116">
        <v>42327.0</v>
      </c>
      <c r="B2330" s="126" t="e">
        <v>#N/A</v>
      </c>
      <c r="C2330" s="127" t="e">
        <v>#N/A</v>
      </c>
      <c r="D2330" s="127">
        <v>4.857</v>
      </c>
      <c r="E2330" s="127" t="e">
        <v>#N/A</v>
      </c>
      <c r="F2330" s="127" t="e">
        <v>#N/A</v>
      </c>
      <c r="G2330" s="127">
        <v>5.298</v>
      </c>
      <c r="H2330" s="127" t="e">
        <v>#N/A</v>
      </c>
      <c r="I2330" s="127" t="e">
        <v>#N/A</v>
      </c>
      <c r="J2330" s="127">
        <v>5.889</v>
      </c>
      <c r="K2330" s="127" t="e">
        <v>#N/A</v>
      </c>
      <c r="L2330" s="127" t="e">
        <v>#N/A</v>
      </c>
      <c r="M2330" s="127">
        <v>6.2555</v>
      </c>
      <c r="N2330" s="127" t="e">
        <v>#N/A</v>
      </c>
      <c r="O2330" s="127" t="e">
        <v>#N/A</v>
      </c>
      <c r="P2330" s="127">
        <v>6.622</v>
      </c>
      <c r="Q2330" s="127" t="e">
        <v>#N/A</v>
      </c>
      <c r="R2330" s="127" t="e">
        <v>#N/A</v>
      </c>
      <c r="S2330" s="127">
        <v>6.95</v>
      </c>
      <c r="T2330" s="127" t="e">
        <v>#N/A</v>
      </c>
      <c r="U2330" s="127" t="e">
        <v>#N/A</v>
      </c>
      <c r="V2330" s="127">
        <v>7.14</v>
      </c>
      <c r="W2330" s="127"/>
      <c r="X2330" s="127"/>
      <c r="Y2330" s="127"/>
      <c r="Z2330" s="127"/>
      <c r="AA2330" s="127"/>
      <c r="AB2330" s="127"/>
      <c r="AC2330" s="127"/>
      <c r="AD2330" s="127"/>
      <c r="AE2330" s="127"/>
      <c r="AF2330" s="9">
        <f t="shared" si="1"/>
        <v>2330</v>
      </c>
    </row>
    <row r="2331" ht="15.75" customHeight="1">
      <c r="A2331" s="116">
        <v>42326.0</v>
      </c>
      <c r="B2331" s="126" t="e">
        <v>#N/A</v>
      </c>
      <c r="C2331" s="127" t="e">
        <v>#N/A</v>
      </c>
      <c r="D2331" s="127">
        <v>4.857</v>
      </c>
      <c r="E2331" s="127" t="e">
        <v>#N/A</v>
      </c>
      <c r="F2331" s="127" t="e">
        <v>#N/A</v>
      </c>
      <c r="G2331" s="127">
        <v>5.286</v>
      </c>
      <c r="H2331" s="127" t="e">
        <v>#N/A</v>
      </c>
      <c r="I2331" s="127" t="e">
        <v>#N/A</v>
      </c>
      <c r="J2331" s="127">
        <v>5.953</v>
      </c>
      <c r="K2331" s="127" t="e">
        <v>#N/A</v>
      </c>
      <c r="L2331" s="127" t="e">
        <v>#N/A</v>
      </c>
      <c r="M2331" s="127">
        <v>6.2945</v>
      </c>
      <c r="N2331" s="127" t="e">
        <v>#N/A</v>
      </c>
      <c r="O2331" s="127" t="e">
        <v>#N/A</v>
      </c>
      <c r="P2331" s="127">
        <v>6.636</v>
      </c>
      <c r="Q2331" s="127" t="e">
        <v>#N/A</v>
      </c>
      <c r="R2331" s="127" t="e">
        <v>#N/A</v>
      </c>
      <c r="S2331" s="127">
        <v>6.97</v>
      </c>
      <c r="T2331" s="127" t="e">
        <v>#N/A</v>
      </c>
      <c r="U2331" s="127" t="e">
        <v>#N/A</v>
      </c>
      <c r="V2331" s="127">
        <v>7.15</v>
      </c>
      <c r="W2331" s="127"/>
      <c r="X2331" s="127"/>
      <c r="Y2331" s="127"/>
      <c r="Z2331" s="127"/>
      <c r="AA2331" s="127"/>
      <c r="AB2331" s="127"/>
      <c r="AC2331" s="127"/>
      <c r="AD2331" s="127"/>
      <c r="AE2331" s="127"/>
      <c r="AF2331" s="9">
        <f t="shared" si="1"/>
        <v>2331</v>
      </c>
    </row>
    <row r="2332" ht="15.75" customHeight="1">
      <c r="A2332" s="116">
        <v>42325.0</v>
      </c>
      <c r="B2332" s="126" t="e">
        <v>#N/A</v>
      </c>
      <c r="C2332" s="127" t="e">
        <v>#N/A</v>
      </c>
      <c r="D2332" s="127">
        <v>4.857</v>
      </c>
      <c r="E2332" s="127" t="e">
        <v>#N/A</v>
      </c>
      <c r="F2332" s="127" t="e">
        <v>#N/A</v>
      </c>
      <c r="G2332" s="127">
        <v>5.278</v>
      </c>
      <c r="H2332" s="127" t="e">
        <v>#N/A</v>
      </c>
      <c r="I2332" s="127" t="e">
        <v>#N/A</v>
      </c>
      <c r="J2332" s="127">
        <v>5.941</v>
      </c>
      <c r="K2332" s="127" t="e">
        <v>#N/A</v>
      </c>
      <c r="L2332" s="127" t="e">
        <v>#N/A</v>
      </c>
      <c r="M2332" s="127">
        <v>6.287</v>
      </c>
      <c r="N2332" s="127" t="e">
        <v>#N/A</v>
      </c>
      <c r="O2332" s="127" t="e">
        <v>#N/A</v>
      </c>
      <c r="P2332" s="127">
        <v>6.633</v>
      </c>
      <c r="Q2332" s="127" t="e">
        <v>#N/A</v>
      </c>
      <c r="R2332" s="127" t="e">
        <v>#N/A</v>
      </c>
      <c r="S2332" s="127">
        <v>6.97</v>
      </c>
      <c r="T2332" s="127" t="e">
        <v>#N/A</v>
      </c>
      <c r="U2332" s="127" t="e">
        <v>#N/A</v>
      </c>
      <c r="V2332" s="127">
        <v>7.15</v>
      </c>
      <c r="W2332" s="127"/>
      <c r="X2332" s="127"/>
      <c r="Y2332" s="127"/>
      <c r="Z2332" s="127"/>
      <c r="AA2332" s="127"/>
      <c r="AB2332" s="127"/>
      <c r="AC2332" s="127"/>
      <c r="AD2332" s="127"/>
      <c r="AE2332" s="127"/>
      <c r="AF2332" s="9">
        <f t="shared" si="1"/>
        <v>2332</v>
      </c>
    </row>
    <row r="2333" ht="15.75" customHeight="1">
      <c r="A2333" s="116">
        <v>42324.0</v>
      </c>
      <c r="B2333" s="126" t="e">
        <v>#N/A</v>
      </c>
      <c r="C2333" s="127" t="e">
        <v>#N/A</v>
      </c>
      <c r="D2333" s="127">
        <v>4.86</v>
      </c>
      <c r="E2333" s="127" t="e">
        <v>#N/A</v>
      </c>
      <c r="F2333" s="127" t="e">
        <v>#N/A</v>
      </c>
      <c r="G2333" s="127">
        <v>5.276</v>
      </c>
      <c r="H2333" s="127" t="e">
        <v>#N/A</v>
      </c>
      <c r="I2333" s="127" t="e">
        <v>#N/A</v>
      </c>
      <c r="J2333" s="127">
        <v>5.931</v>
      </c>
      <c r="K2333" s="127" t="e">
        <v>#N/A</v>
      </c>
      <c r="L2333" s="127" t="e">
        <v>#N/A</v>
      </c>
      <c r="M2333" s="127">
        <v>6.2775</v>
      </c>
      <c r="N2333" s="127" t="e">
        <v>#N/A</v>
      </c>
      <c r="O2333" s="127" t="e">
        <v>#N/A</v>
      </c>
      <c r="P2333" s="127">
        <v>6.624</v>
      </c>
      <c r="Q2333" s="127" t="e">
        <v>#N/A</v>
      </c>
      <c r="R2333" s="127" t="e">
        <v>#N/A</v>
      </c>
      <c r="S2333" s="127">
        <v>6.97</v>
      </c>
      <c r="T2333" s="127" t="e">
        <v>#N/A</v>
      </c>
      <c r="U2333" s="127" t="e">
        <v>#N/A</v>
      </c>
      <c r="V2333" s="127">
        <v>7.15</v>
      </c>
      <c r="W2333" s="127"/>
      <c r="X2333" s="127"/>
      <c r="Y2333" s="127"/>
      <c r="Z2333" s="127"/>
      <c r="AA2333" s="127"/>
      <c r="AB2333" s="127"/>
      <c r="AC2333" s="127"/>
      <c r="AD2333" s="127"/>
      <c r="AE2333" s="127"/>
      <c r="AF2333" s="9">
        <f t="shared" si="1"/>
        <v>2333</v>
      </c>
    </row>
    <row r="2334" ht="15.75" customHeight="1">
      <c r="A2334" s="116">
        <v>42321.0</v>
      </c>
      <c r="B2334" s="126" t="e">
        <v>#N/A</v>
      </c>
      <c r="C2334" s="127" t="e">
        <v>#N/A</v>
      </c>
      <c r="D2334" s="127">
        <v>4.843</v>
      </c>
      <c r="E2334" s="127" t="e">
        <v>#N/A</v>
      </c>
      <c r="F2334" s="127" t="e">
        <v>#N/A</v>
      </c>
      <c r="G2334" s="127">
        <v>5.26</v>
      </c>
      <c r="H2334" s="127" t="e">
        <v>#N/A</v>
      </c>
      <c r="I2334" s="127" t="e">
        <v>#N/A</v>
      </c>
      <c r="J2334" s="127">
        <v>5.858</v>
      </c>
      <c r="K2334" s="127" t="e">
        <v>#N/A</v>
      </c>
      <c r="L2334" s="127" t="e">
        <v>#N/A</v>
      </c>
      <c r="M2334" s="127">
        <v>6.2385</v>
      </c>
      <c r="N2334" s="127" t="e">
        <v>#N/A</v>
      </c>
      <c r="O2334" s="127" t="e">
        <v>#N/A</v>
      </c>
      <c r="P2334" s="127">
        <v>6.619</v>
      </c>
      <c r="Q2334" s="127" t="e">
        <v>#N/A</v>
      </c>
      <c r="R2334" s="127" t="e">
        <v>#N/A</v>
      </c>
      <c r="S2334" s="127">
        <v>6.895</v>
      </c>
      <c r="T2334" s="127" t="e">
        <v>#N/A</v>
      </c>
      <c r="U2334" s="127" t="e">
        <v>#N/A</v>
      </c>
      <c r="V2334" s="127">
        <v>7.1</v>
      </c>
      <c r="W2334" s="127"/>
      <c r="X2334" s="127"/>
      <c r="Y2334" s="127"/>
      <c r="Z2334" s="127"/>
      <c r="AA2334" s="127"/>
      <c r="AB2334" s="127"/>
      <c r="AC2334" s="127"/>
      <c r="AD2334" s="127"/>
      <c r="AE2334" s="127"/>
      <c r="AF2334" s="9">
        <f t="shared" si="1"/>
        <v>2334</v>
      </c>
    </row>
    <row r="2335" ht="15.75" customHeight="1">
      <c r="A2335" s="116">
        <v>42320.0</v>
      </c>
      <c r="B2335" s="126" t="e">
        <v>#N/A</v>
      </c>
      <c r="C2335" s="127" t="e">
        <v>#N/A</v>
      </c>
      <c r="D2335" s="127">
        <v>4.859</v>
      </c>
      <c r="E2335" s="127" t="e">
        <v>#N/A</v>
      </c>
      <c r="F2335" s="127" t="e">
        <v>#N/A</v>
      </c>
      <c r="G2335" s="127">
        <v>5.259</v>
      </c>
      <c r="H2335" s="127" t="e">
        <v>#N/A</v>
      </c>
      <c r="I2335" s="127" t="e">
        <v>#N/A</v>
      </c>
      <c r="J2335" s="127">
        <v>5.823</v>
      </c>
      <c r="K2335" s="127" t="e">
        <v>#N/A</v>
      </c>
      <c r="L2335" s="127" t="e">
        <v>#N/A</v>
      </c>
      <c r="M2335" s="127">
        <v>6.222</v>
      </c>
      <c r="N2335" s="127" t="e">
        <v>#N/A</v>
      </c>
      <c r="O2335" s="127" t="e">
        <v>#N/A</v>
      </c>
      <c r="P2335" s="127">
        <v>6.621</v>
      </c>
      <c r="Q2335" s="127" t="e">
        <v>#N/A</v>
      </c>
      <c r="R2335" s="127" t="e">
        <v>#N/A</v>
      </c>
      <c r="S2335" s="127">
        <v>6.91</v>
      </c>
      <c r="T2335" s="127" t="e">
        <v>#N/A</v>
      </c>
      <c r="U2335" s="127" t="e">
        <v>#N/A</v>
      </c>
      <c r="V2335" s="127">
        <v>7.13</v>
      </c>
      <c r="W2335" s="127"/>
      <c r="X2335" s="127"/>
      <c r="Y2335" s="127"/>
      <c r="Z2335" s="127"/>
      <c r="AA2335" s="127"/>
      <c r="AB2335" s="127"/>
      <c r="AC2335" s="127"/>
      <c r="AD2335" s="127"/>
      <c r="AE2335" s="127"/>
      <c r="AF2335" s="9">
        <f t="shared" si="1"/>
        <v>2335</v>
      </c>
    </row>
    <row r="2336" ht="15.75" customHeight="1">
      <c r="A2336" s="116">
        <v>42319.0</v>
      </c>
      <c r="B2336" s="126" t="e">
        <v>#N/A</v>
      </c>
      <c r="C2336" s="127" t="e">
        <v>#N/A</v>
      </c>
      <c r="D2336" s="127">
        <v>4.885</v>
      </c>
      <c r="E2336" s="127" t="e">
        <v>#N/A</v>
      </c>
      <c r="F2336" s="127" t="e">
        <v>#N/A</v>
      </c>
      <c r="G2336" s="127">
        <v>5.261</v>
      </c>
      <c r="H2336" s="127" t="e">
        <v>#N/A</v>
      </c>
      <c r="I2336" s="127" t="e">
        <v>#N/A</v>
      </c>
      <c r="J2336" s="127">
        <v>5.811</v>
      </c>
      <c r="K2336" s="127" t="e">
        <v>#N/A</v>
      </c>
      <c r="L2336" s="127" t="e">
        <v>#N/A</v>
      </c>
      <c r="M2336" s="127">
        <v>6.216</v>
      </c>
      <c r="N2336" s="127" t="e">
        <v>#N/A</v>
      </c>
      <c r="O2336" s="127" t="e">
        <v>#N/A</v>
      </c>
      <c r="P2336" s="127">
        <v>6.621</v>
      </c>
      <c r="Q2336" s="127" t="e">
        <v>#N/A</v>
      </c>
      <c r="R2336" s="127" t="e">
        <v>#N/A</v>
      </c>
      <c r="S2336" s="127">
        <v>6.92</v>
      </c>
      <c r="T2336" s="127" t="e">
        <v>#N/A</v>
      </c>
      <c r="U2336" s="127" t="e">
        <v>#N/A</v>
      </c>
      <c r="V2336" s="127">
        <v>7.13</v>
      </c>
      <c r="W2336" s="127"/>
      <c r="X2336" s="127"/>
      <c r="Y2336" s="127"/>
      <c r="Z2336" s="127"/>
      <c r="AA2336" s="127"/>
      <c r="AB2336" s="127"/>
      <c r="AC2336" s="127"/>
      <c r="AD2336" s="127"/>
      <c r="AE2336" s="127"/>
      <c r="AF2336" s="9">
        <f t="shared" si="1"/>
        <v>2336</v>
      </c>
    </row>
    <row r="2337" ht="15.75" customHeight="1">
      <c r="A2337" s="116">
        <v>42318.0</v>
      </c>
      <c r="B2337" s="126" t="e">
        <v>#N/A</v>
      </c>
      <c r="C2337" s="127" t="e">
        <v>#N/A</v>
      </c>
      <c r="D2337" s="127">
        <v>4.875</v>
      </c>
      <c r="E2337" s="127" t="e">
        <v>#N/A</v>
      </c>
      <c r="F2337" s="127" t="e">
        <v>#N/A</v>
      </c>
      <c r="G2337" s="127">
        <v>5.25</v>
      </c>
      <c r="H2337" s="127" t="e">
        <v>#N/A</v>
      </c>
      <c r="I2337" s="127" t="e">
        <v>#N/A</v>
      </c>
      <c r="J2337" s="127">
        <v>5.795</v>
      </c>
      <c r="K2337" s="127" t="e">
        <v>#N/A</v>
      </c>
      <c r="L2337" s="127" t="e">
        <v>#N/A</v>
      </c>
      <c r="M2337" s="127">
        <v>6.202</v>
      </c>
      <c r="N2337" s="127" t="e">
        <v>#N/A</v>
      </c>
      <c r="O2337" s="127" t="e">
        <v>#N/A</v>
      </c>
      <c r="P2337" s="127">
        <v>6.609</v>
      </c>
      <c r="Q2337" s="127" t="e">
        <v>#N/A</v>
      </c>
      <c r="R2337" s="127" t="e">
        <v>#N/A</v>
      </c>
      <c r="S2337" s="127">
        <v>6.9</v>
      </c>
      <c r="T2337" s="127" t="e">
        <v>#N/A</v>
      </c>
      <c r="U2337" s="127" t="e">
        <v>#N/A</v>
      </c>
      <c r="V2337" s="127">
        <v>7.13</v>
      </c>
      <c r="W2337" s="127"/>
      <c r="X2337" s="127"/>
      <c r="Y2337" s="127"/>
      <c r="Z2337" s="127"/>
      <c r="AA2337" s="127"/>
      <c r="AB2337" s="127"/>
      <c r="AC2337" s="127"/>
      <c r="AD2337" s="127"/>
      <c r="AE2337" s="127"/>
      <c r="AF2337" s="9">
        <f t="shared" si="1"/>
        <v>2337</v>
      </c>
    </row>
    <row r="2338" ht="15.75" customHeight="1">
      <c r="A2338" s="116">
        <v>42317.0</v>
      </c>
      <c r="B2338" s="126" t="e">
        <v>#N/A</v>
      </c>
      <c r="C2338" s="127" t="e">
        <v>#N/A</v>
      </c>
      <c r="D2338" s="127">
        <v>4.852</v>
      </c>
      <c r="E2338" s="127" t="e">
        <v>#N/A</v>
      </c>
      <c r="F2338" s="127" t="e">
        <v>#N/A</v>
      </c>
      <c r="G2338" s="127">
        <v>5.206</v>
      </c>
      <c r="H2338" s="127" t="e">
        <v>#N/A</v>
      </c>
      <c r="I2338" s="127" t="e">
        <v>#N/A</v>
      </c>
      <c r="J2338" s="127">
        <v>5.782</v>
      </c>
      <c r="K2338" s="127" t="e">
        <v>#N/A</v>
      </c>
      <c r="L2338" s="127" t="e">
        <v>#N/A</v>
      </c>
      <c r="M2338" s="127">
        <v>6.175</v>
      </c>
      <c r="N2338" s="127" t="e">
        <v>#N/A</v>
      </c>
      <c r="O2338" s="127" t="e">
        <v>#N/A</v>
      </c>
      <c r="P2338" s="127">
        <v>6.568</v>
      </c>
      <c r="Q2338" s="127" t="e">
        <v>#N/A</v>
      </c>
      <c r="R2338" s="127" t="e">
        <v>#N/A</v>
      </c>
      <c r="S2338" s="127">
        <v>6.9</v>
      </c>
      <c r="T2338" s="127" t="e">
        <v>#N/A</v>
      </c>
      <c r="U2338" s="127" t="e">
        <v>#N/A</v>
      </c>
      <c r="V2338" s="127">
        <v>7.11</v>
      </c>
      <c r="W2338" s="127"/>
      <c r="X2338" s="127"/>
      <c r="Y2338" s="127"/>
      <c r="Z2338" s="127"/>
      <c r="AA2338" s="127"/>
      <c r="AB2338" s="127"/>
      <c r="AC2338" s="127"/>
      <c r="AD2338" s="127"/>
      <c r="AE2338" s="127"/>
      <c r="AF2338" s="9">
        <f t="shared" si="1"/>
        <v>2338</v>
      </c>
    </row>
    <row r="2339" ht="15.75" customHeight="1">
      <c r="A2339" s="116">
        <v>42314.0</v>
      </c>
      <c r="B2339" s="126" t="e">
        <v>#N/A</v>
      </c>
      <c r="C2339" s="127" t="e">
        <v>#N/A</v>
      </c>
      <c r="D2339" s="127">
        <v>4.82</v>
      </c>
      <c r="E2339" s="127" t="e">
        <v>#N/A</v>
      </c>
      <c r="F2339" s="127" t="e">
        <v>#N/A</v>
      </c>
      <c r="G2339" s="127">
        <v>5.19</v>
      </c>
      <c r="H2339" s="127" t="e">
        <v>#N/A</v>
      </c>
      <c r="I2339" s="127" t="e">
        <v>#N/A</v>
      </c>
      <c r="J2339" s="127">
        <v>5.755</v>
      </c>
      <c r="K2339" s="127" t="e">
        <v>#N/A</v>
      </c>
      <c r="L2339" s="127" t="e">
        <v>#N/A</v>
      </c>
      <c r="M2339" s="127">
        <v>6.1535</v>
      </c>
      <c r="N2339" s="127" t="e">
        <v>#N/A</v>
      </c>
      <c r="O2339" s="127" t="e">
        <v>#N/A</v>
      </c>
      <c r="P2339" s="127">
        <v>6.552</v>
      </c>
      <c r="Q2339" s="127" t="e">
        <v>#N/A</v>
      </c>
      <c r="R2339" s="127" t="e">
        <v>#N/A</v>
      </c>
      <c r="S2339" s="127">
        <v>6.9</v>
      </c>
      <c r="T2339" s="127" t="e">
        <v>#N/A</v>
      </c>
      <c r="U2339" s="127" t="e">
        <v>#N/A</v>
      </c>
      <c r="V2339" s="127">
        <v>7.11</v>
      </c>
      <c r="W2339" s="127"/>
      <c r="X2339" s="127"/>
      <c r="Y2339" s="127"/>
      <c r="Z2339" s="127"/>
      <c r="AA2339" s="127"/>
      <c r="AB2339" s="127"/>
      <c r="AC2339" s="127"/>
      <c r="AD2339" s="127"/>
      <c r="AE2339" s="127"/>
      <c r="AF2339" s="9">
        <f t="shared" si="1"/>
        <v>2339</v>
      </c>
    </row>
    <row r="2340" ht="15.75" customHeight="1">
      <c r="A2340" s="116">
        <v>42313.0</v>
      </c>
      <c r="B2340" s="126" t="e">
        <v>#N/A</v>
      </c>
      <c r="C2340" s="127" t="e">
        <v>#N/A</v>
      </c>
      <c r="D2340" s="127">
        <v>4.868</v>
      </c>
      <c r="E2340" s="127" t="e">
        <v>#N/A</v>
      </c>
      <c r="F2340" s="127" t="e">
        <v>#N/A</v>
      </c>
      <c r="G2340" s="127">
        <v>5.207</v>
      </c>
      <c r="H2340" s="127" t="e">
        <v>#N/A</v>
      </c>
      <c r="I2340" s="127" t="e">
        <v>#N/A</v>
      </c>
      <c r="J2340" s="127">
        <v>5.75</v>
      </c>
      <c r="K2340" s="127" t="e">
        <v>#N/A</v>
      </c>
      <c r="L2340" s="127" t="e">
        <v>#N/A</v>
      </c>
      <c r="M2340" s="127">
        <v>6.1495</v>
      </c>
      <c r="N2340" s="127" t="e">
        <v>#N/A</v>
      </c>
      <c r="O2340" s="127" t="e">
        <v>#N/A</v>
      </c>
      <c r="P2340" s="127">
        <v>6.549</v>
      </c>
      <c r="Q2340" s="127" t="e">
        <v>#N/A</v>
      </c>
      <c r="R2340" s="127" t="e">
        <v>#N/A</v>
      </c>
      <c r="S2340" s="127">
        <v>6.9</v>
      </c>
      <c r="T2340" s="127" t="e">
        <v>#N/A</v>
      </c>
      <c r="U2340" s="127" t="e">
        <v>#N/A</v>
      </c>
      <c r="V2340" s="127">
        <v>7.115</v>
      </c>
      <c r="W2340" s="127"/>
      <c r="X2340" s="127"/>
      <c r="Y2340" s="127"/>
      <c r="Z2340" s="127"/>
      <c r="AA2340" s="127"/>
      <c r="AB2340" s="127"/>
      <c r="AC2340" s="127"/>
      <c r="AD2340" s="127"/>
      <c r="AE2340" s="127"/>
      <c r="AF2340" s="9">
        <f t="shared" si="1"/>
        <v>2340</v>
      </c>
    </row>
    <row r="2341" ht="15.75" customHeight="1">
      <c r="A2341" s="116">
        <v>42312.0</v>
      </c>
      <c r="B2341" s="126" t="e">
        <v>#N/A</v>
      </c>
      <c r="C2341" s="127" t="e">
        <v>#N/A</v>
      </c>
      <c r="D2341" s="127">
        <v>4.913</v>
      </c>
      <c r="E2341" s="127" t="e">
        <v>#N/A</v>
      </c>
      <c r="F2341" s="127" t="e">
        <v>#N/A</v>
      </c>
      <c r="G2341" s="127">
        <v>5.228</v>
      </c>
      <c r="H2341" s="127" t="e">
        <v>#N/A</v>
      </c>
      <c r="I2341" s="127" t="e">
        <v>#N/A</v>
      </c>
      <c r="J2341" s="127">
        <v>5.764</v>
      </c>
      <c r="K2341" s="127" t="e">
        <v>#N/A</v>
      </c>
      <c r="L2341" s="127" t="e">
        <v>#N/A</v>
      </c>
      <c r="M2341" s="127">
        <v>6.1515</v>
      </c>
      <c r="N2341" s="127" t="e">
        <v>#N/A</v>
      </c>
      <c r="O2341" s="127" t="e">
        <v>#N/A</v>
      </c>
      <c r="P2341" s="127">
        <v>6.539</v>
      </c>
      <c r="Q2341" s="127" t="e">
        <v>#N/A</v>
      </c>
      <c r="R2341" s="127" t="e">
        <v>#N/A</v>
      </c>
      <c r="S2341" s="127">
        <v>6.87</v>
      </c>
      <c r="T2341" s="127" t="e">
        <v>#N/A</v>
      </c>
      <c r="U2341" s="127" t="e">
        <v>#N/A</v>
      </c>
      <c r="V2341" s="127">
        <v>7.096</v>
      </c>
      <c r="W2341" s="127"/>
      <c r="X2341" s="127"/>
      <c r="Y2341" s="127"/>
      <c r="Z2341" s="127"/>
      <c r="AA2341" s="127"/>
      <c r="AB2341" s="127"/>
      <c r="AC2341" s="127"/>
      <c r="AD2341" s="127"/>
      <c r="AE2341" s="127"/>
      <c r="AF2341" s="9">
        <f t="shared" si="1"/>
        <v>2341</v>
      </c>
    </row>
    <row r="2342" ht="15.75" customHeight="1">
      <c r="A2342" s="116">
        <v>42311.0</v>
      </c>
      <c r="B2342" s="126" t="e">
        <v>#N/A</v>
      </c>
      <c r="C2342" s="127" t="e">
        <v>#N/A</v>
      </c>
      <c r="D2342" s="127">
        <v>4.919</v>
      </c>
      <c r="E2342" s="127" t="e">
        <v>#N/A</v>
      </c>
      <c r="F2342" s="127" t="e">
        <v>#N/A</v>
      </c>
      <c r="G2342" s="127">
        <v>5.25</v>
      </c>
      <c r="H2342" s="127" t="e">
        <v>#N/A</v>
      </c>
      <c r="I2342" s="127" t="e">
        <v>#N/A</v>
      </c>
      <c r="J2342" s="127">
        <v>5.808</v>
      </c>
      <c r="K2342" s="127" t="e">
        <v>#N/A</v>
      </c>
      <c r="L2342" s="127" t="e">
        <v>#N/A</v>
      </c>
      <c r="M2342" s="127">
        <v>6.183</v>
      </c>
      <c r="N2342" s="127" t="e">
        <v>#N/A</v>
      </c>
      <c r="O2342" s="127" t="e">
        <v>#N/A</v>
      </c>
      <c r="P2342" s="127">
        <v>6.558</v>
      </c>
      <c r="Q2342" s="127" t="e">
        <v>#N/A</v>
      </c>
      <c r="R2342" s="127" t="e">
        <v>#N/A</v>
      </c>
      <c r="S2342" s="127">
        <v>6.9</v>
      </c>
      <c r="T2342" s="127" t="e">
        <v>#N/A</v>
      </c>
      <c r="U2342" s="127" t="e">
        <v>#N/A</v>
      </c>
      <c r="V2342" s="127">
        <v>7.086</v>
      </c>
      <c r="W2342" s="127"/>
      <c r="X2342" s="127"/>
      <c r="Y2342" s="127"/>
      <c r="Z2342" s="127"/>
      <c r="AA2342" s="127"/>
      <c r="AB2342" s="127"/>
      <c r="AC2342" s="127"/>
      <c r="AD2342" s="127"/>
      <c r="AE2342" s="127"/>
      <c r="AF2342" s="9">
        <f t="shared" si="1"/>
        <v>2342</v>
      </c>
    </row>
    <row r="2343" ht="15.75" customHeight="1">
      <c r="A2343" s="116">
        <v>42310.0</v>
      </c>
      <c r="B2343" s="126" t="e">
        <v>#N/A</v>
      </c>
      <c r="C2343" s="127" t="e">
        <v>#N/A</v>
      </c>
      <c r="D2343" s="127">
        <v>4.926</v>
      </c>
      <c r="E2343" s="127" t="e">
        <v>#N/A</v>
      </c>
      <c r="F2343" s="127" t="e">
        <v>#N/A</v>
      </c>
      <c r="G2343" s="127">
        <v>5.259</v>
      </c>
      <c r="H2343" s="127" t="e">
        <v>#N/A</v>
      </c>
      <c r="I2343" s="127" t="e">
        <v>#N/A</v>
      </c>
      <c r="J2343" s="127">
        <v>5.823</v>
      </c>
      <c r="K2343" s="127" t="e">
        <v>#N/A</v>
      </c>
      <c r="L2343" s="127" t="e">
        <v>#N/A</v>
      </c>
      <c r="M2343" s="127">
        <v>6.1875</v>
      </c>
      <c r="N2343" s="127" t="e">
        <v>#N/A</v>
      </c>
      <c r="O2343" s="127" t="e">
        <v>#N/A</v>
      </c>
      <c r="P2343" s="127">
        <v>6.552</v>
      </c>
      <c r="Q2343" s="127" t="e">
        <v>#N/A</v>
      </c>
      <c r="R2343" s="127" t="e">
        <v>#N/A</v>
      </c>
      <c r="S2343" s="127">
        <v>6.9</v>
      </c>
      <c r="T2343" s="127" t="e">
        <v>#N/A</v>
      </c>
      <c r="U2343" s="127" t="e">
        <v>#N/A</v>
      </c>
      <c r="V2343" s="127">
        <v>7.086</v>
      </c>
      <c r="W2343" s="127"/>
      <c r="X2343" s="127"/>
      <c r="Y2343" s="127"/>
      <c r="Z2343" s="127"/>
      <c r="AA2343" s="127"/>
      <c r="AB2343" s="127"/>
      <c r="AC2343" s="127"/>
      <c r="AD2343" s="127"/>
      <c r="AE2343" s="127"/>
      <c r="AF2343" s="9">
        <f t="shared" si="1"/>
        <v>2343</v>
      </c>
    </row>
    <row r="2344" ht="15.75" customHeight="1">
      <c r="A2344" s="116">
        <v>42307.0</v>
      </c>
      <c r="B2344" s="126" t="e">
        <v>#N/A</v>
      </c>
      <c r="C2344" s="127" t="e">
        <v>#N/A</v>
      </c>
      <c r="D2344" s="127">
        <v>4.93</v>
      </c>
      <c r="E2344" s="127" t="e">
        <v>#N/A</v>
      </c>
      <c r="F2344" s="127" t="e">
        <v>#N/A</v>
      </c>
      <c r="G2344" s="127">
        <v>5.281</v>
      </c>
      <c r="H2344" s="127" t="e">
        <v>#N/A</v>
      </c>
      <c r="I2344" s="127" t="e">
        <v>#N/A</v>
      </c>
      <c r="J2344" s="127">
        <v>5.875</v>
      </c>
      <c r="K2344" s="127" t="e">
        <v>#N/A</v>
      </c>
      <c r="L2344" s="127" t="e">
        <v>#N/A</v>
      </c>
      <c r="M2344" s="127">
        <v>6.2325</v>
      </c>
      <c r="N2344" s="127" t="e">
        <v>#N/A</v>
      </c>
      <c r="O2344" s="127" t="e">
        <v>#N/A</v>
      </c>
      <c r="P2344" s="127">
        <v>6.59</v>
      </c>
      <c r="Q2344" s="127" t="e">
        <v>#N/A</v>
      </c>
      <c r="R2344" s="127" t="e">
        <v>#N/A</v>
      </c>
      <c r="S2344" s="127">
        <v>6.92</v>
      </c>
      <c r="T2344" s="127" t="e">
        <v>#N/A</v>
      </c>
      <c r="U2344" s="127" t="e">
        <v>#N/A</v>
      </c>
      <c r="V2344" s="127">
        <v>7.1</v>
      </c>
      <c r="W2344" s="127"/>
      <c r="X2344" s="127"/>
      <c r="Y2344" s="127"/>
      <c r="Z2344" s="127"/>
      <c r="AA2344" s="127"/>
      <c r="AB2344" s="127"/>
      <c r="AC2344" s="127"/>
      <c r="AD2344" s="127"/>
      <c r="AE2344" s="127"/>
      <c r="AF2344" s="9">
        <f t="shared" si="1"/>
        <v>2344</v>
      </c>
    </row>
    <row r="2345" ht="15.75" customHeight="1">
      <c r="A2345" s="116">
        <v>42306.0</v>
      </c>
      <c r="B2345" s="126" t="e">
        <v>#N/A</v>
      </c>
      <c r="C2345" s="127" t="e">
        <v>#N/A</v>
      </c>
      <c r="D2345" s="127">
        <v>4.952</v>
      </c>
      <c r="E2345" s="127" t="e">
        <v>#N/A</v>
      </c>
      <c r="F2345" s="127" t="e">
        <v>#N/A</v>
      </c>
      <c r="G2345" s="127">
        <v>5.304</v>
      </c>
      <c r="H2345" s="127" t="e">
        <v>#N/A</v>
      </c>
      <c r="I2345" s="127" t="e">
        <v>#N/A</v>
      </c>
      <c r="J2345" s="127">
        <v>5.899</v>
      </c>
      <c r="K2345" s="127" t="e">
        <v>#N/A</v>
      </c>
      <c r="L2345" s="127" t="e">
        <v>#N/A</v>
      </c>
      <c r="M2345" s="127">
        <v>6.2495</v>
      </c>
      <c r="N2345" s="127" t="e">
        <v>#N/A</v>
      </c>
      <c r="O2345" s="127" t="e">
        <v>#N/A</v>
      </c>
      <c r="P2345" s="127">
        <v>6.6</v>
      </c>
      <c r="Q2345" s="127" t="e">
        <v>#N/A</v>
      </c>
      <c r="R2345" s="127" t="e">
        <v>#N/A</v>
      </c>
      <c r="S2345" s="127">
        <v>6.965</v>
      </c>
      <c r="T2345" s="127" t="e">
        <v>#N/A</v>
      </c>
      <c r="U2345" s="127" t="e">
        <v>#N/A</v>
      </c>
      <c r="V2345" s="127">
        <v>7.13</v>
      </c>
      <c r="W2345" s="127"/>
      <c r="X2345" s="127"/>
      <c r="Y2345" s="127"/>
      <c r="Z2345" s="127"/>
      <c r="AA2345" s="127"/>
      <c r="AB2345" s="127"/>
      <c r="AC2345" s="127"/>
      <c r="AD2345" s="127"/>
      <c r="AE2345" s="127"/>
      <c r="AF2345" s="9">
        <f t="shared" si="1"/>
        <v>2345</v>
      </c>
    </row>
    <row r="2346" ht="15.75" customHeight="1">
      <c r="A2346" s="116">
        <v>42305.0</v>
      </c>
      <c r="B2346" s="126" t="e">
        <v>#N/A</v>
      </c>
      <c r="C2346" s="127" t="e">
        <v>#N/A</v>
      </c>
      <c r="D2346" s="127">
        <v>4.983</v>
      </c>
      <c r="E2346" s="127" t="e">
        <v>#N/A</v>
      </c>
      <c r="F2346" s="127" t="e">
        <v>#N/A</v>
      </c>
      <c r="G2346" s="127">
        <v>5.325</v>
      </c>
      <c r="H2346" s="127" t="e">
        <v>#N/A</v>
      </c>
      <c r="I2346" s="127" t="e">
        <v>#N/A</v>
      </c>
      <c r="J2346" s="127">
        <v>5.946</v>
      </c>
      <c r="K2346" s="127" t="e">
        <v>#N/A</v>
      </c>
      <c r="L2346" s="127" t="e">
        <v>#N/A</v>
      </c>
      <c r="M2346" s="127">
        <v>6.286</v>
      </c>
      <c r="N2346" s="127" t="e">
        <v>#N/A</v>
      </c>
      <c r="O2346" s="127" t="e">
        <v>#N/A</v>
      </c>
      <c r="P2346" s="127">
        <v>6.626</v>
      </c>
      <c r="Q2346" s="127" t="e">
        <v>#N/A</v>
      </c>
      <c r="R2346" s="127" t="e">
        <v>#N/A</v>
      </c>
      <c r="S2346" s="127">
        <v>6.88</v>
      </c>
      <c r="T2346" s="127" t="e">
        <v>#N/A</v>
      </c>
      <c r="U2346" s="127" t="e">
        <v>#N/A</v>
      </c>
      <c r="V2346" s="127">
        <v>7.1</v>
      </c>
      <c r="W2346" s="127"/>
      <c r="X2346" s="127"/>
      <c r="Y2346" s="127"/>
      <c r="Z2346" s="127"/>
      <c r="AA2346" s="127"/>
      <c r="AB2346" s="127"/>
      <c r="AC2346" s="127"/>
      <c r="AD2346" s="127"/>
      <c r="AE2346" s="127"/>
      <c r="AF2346" s="9">
        <f t="shared" si="1"/>
        <v>2346</v>
      </c>
    </row>
    <row r="2347" ht="15.75" customHeight="1">
      <c r="A2347" s="116">
        <v>42304.0</v>
      </c>
      <c r="B2347" s="126" t="e">
        <v>#N/A</v>
      </c>
      <c r="C2347" s="127" t="e">
        <v>#N/A</v>
      </c>
      <c r="D2347" s="127">
        <v>5.003</v>
      </c>
      <c r="E2347" s="127" t="e">
        <v>#N/A</v>
      </c>
      <c r="F2347" s="127" t="e">
        <v>#N/A</v>
      </c>
      <c r="G2347" s="127">
        <v>5.343</v>
      </c>
      <c r="H2347" s="127" t="e">
        <v>#N/A</v>
      </c>
      <c r="I2347" s="127" t="e">
        <v>#N/A</v>
      </c>
      <c r="J2347" s="127">
        <v>5.988</v>
      </c>
      <c r="K2347" s="127" t="e">
        <v>#N/A</v>
      </c>
      <c r="L2347" s="127" t="e">
        <v>#N/A</v>
      </c>
      <c r="M2347" s="127">
        <v>6.307</v>
      </c>
      <c r="N2347" s="127" t="e">
        <v>#N/A</v>
      </c>
      <c r="O2347" s="127" t="e">
        <v>#N/A</v>
      </c>
      <c r="P2347" s="127">
        <v>6.626</v>
      </c>
      <c r="Q2347" s="127" t="e">
        <v>#N/A</v>
      </c>
      <c r="R2347" s="127" t="e">
        <v>#N/A</v>
      </c>
      <c r="S2347" s="127">
        <v>6.88</v>
      </c>
      <c r="T2347" s="127" t="e">
        <v>#N/A</v>
      </c>
      <c r="U2347" s="127" t="e">
        <v>#N/A</v>
      </c>
      <c r="V2347" s="127">
        <v>7.1</v>
      </c>
      <c r="W2347" s="127"/>
      <c r="X2347" s="127"/>
      <c r="Y2347" s="127"/>
      <c r="Z2347" s="127"/>
      <c r="AA2347" s="127"/>
      <c r="AB2347" s="127"/>
      <c r="AC2347" s="127"/>
      <c r="AD2347" s="127"/>
      <c r="AE2347" s="127"/>
      <c r="AF2347" s="9">
        <f t="shared" si="1"/>
        <v>2347</v>
      </c>
    </row>
    <row r="2348" ht="15.75" customHeight="1">
      <c r="A2348" s="116">
        <v>42303.0</v>
      </c>
      <c r="B2348" s="126" t="e">
        <v>#N/A</v>
      </c>
      <c r="C2348" s="127" t="e">
        <v>#N/A</v>
      </c>
      <c r="D2348" s="127">
        <v>5.004</v>
      </c>
      <c r="E2348" s="127" t="e">
        <v>#N/A</v>
      </c>
      <c r="F2348" s="127" t="e">
        <v>#N/A</v>
      </c>
      <c r="G2348" s="127">
        <v>5.362</v>
      </c>
      <c r="H2348" s="127" t="e">
        <v>#N/A</v>
      </c>
      <c r="I2348" s="127" t="e">
        <v>#N/A</v>
      </c>
      <c r="J2348" s="127">
        <v>6.011</v>
      </c>
      <c r="K2348" s="127" t="e">
        <v>#N/A</v>
      </c>
      <c r="L2348" s="127" t="e">
        <v>#N/A</v>
      </c>
      <c r="M2348" s="127">
        <v>6.3135</v>
      </c>
      <c r="N2348" s="127" t="e">
        <v>#N/A</v>
      </c>
      <c r="O2348" s="127" t="e">
        <v>#N/A</v>
      </c>
      <c r="P2348" s="127">
        <v>6.616</v>
      </c>
      <c r="Q2348" s="127" t="e">
        <v>#N/A</v>
      </c>
      <c r="R2348" s="127" t="e">
        <v>#N/A</v>
      </c>
      <c r="S2348" s="127">
        <v>6.87</v>
      </c>
      <c r="T2348" s="127" t="e">
        <v>#N/A</v>
      </c>
      <c r="U2348" s="127" t="e">
        <v>#N/A</v>
      </c>
      <c r="V2348" s="127">
        <v>7.1</v>
      </c>
      <c r="W2348" s="127"/>
      <c r="X2348" s="127"/>
      <c r="Y2348" s="127"/>
      <c r="Z2348" s="127"/>
      <c r="AA2348" s="127"/>
      <c r="AB2348" s="127"/>
      <c r="AC2348" s="127"/>
      <c r="AD2348" s="127"/>
      <c r="AE2348" s="127"/>
      <c r="AF2348" s="9">
        <f t="shared" si="1"/>
        <v>2348</v>
      </c>
    </row>
    <row r="2349" ht="15.75" customHeight="1">
      <c r="A2349" s="116">
        <v>42300.0</v>
      </c>
      <c r="B2349" s="126" t="e">
        <v>#N/A</v>
      </c>
      <c r="C2349" s="127" t="e">
        <v>#N/A</v>
      </c>
      <c r="D2349" s="127">
        <v>4.996</v>
      </c>
      <c r="E2349" s="127" t="e">
        <v>#N/A</v>
      </c>
      <c r="F2349" s="127" t="e">
        <v>#N/A</v>
      </c>
      <c r="G2349" s="127">
        <v>5.393</v>
      </c>
      <c r="H2349" s="127" t="e">
        <v>#N/A</v>
      </c>
      <c r="I2349" s="127" t="e">
        <v>#N/A</v>
      </c>
      <c r="J2349" s="127">
        <v>5.999</v>
      </c>
      <c r="K2349" s="127" t="e">
        <v>#N/A</v>
      </c>
      <c r="L2349" s="127" t="e">
        <v>#N/A</v>
      </c>
      <c r="M2349" s="127">
        <v>6.312</v>
      </c>
      <c r="N2349" s="127" t="e">
        <v>#N/A</v>
      </c>
      <c r="O2349" s="127" t="e">
        <v>#N/A</v>
      </c>
      <c r="P2349" s="127">
        <v>6.625</v>
      </c>
      <c r="Q2349" s="127" t="e">
        <v>#N/A</v>
      </c>
      <c r="R2349" s="127" t="e">
        <v>#N/A</v>
      </c>
      <c r="S2349" s="127">
        <v>6.87</v>
      </c>
      <c r="T2349" s="127" t="e">
        <v>#N/A</v>
      </c>
      <c r="U2349" s="127" t="e">
        <v>#N/A</v>
      </c>
      <c r="V2349" s="127">
        <v>7.08</v>
      </c>
      <c r="W2349" s="127"/>
      <c r="X2349" s="127"/>
      <c r="Y2349" s="127"/>
      <c r="Z2349" s="127"/>
      <c r="AA2349" s="127"/>
      <c r="AB2349" s="127"/>
      <c r="AC2349" s="127"/>
      <c r="AD2349" s="127"/>
      <c r="AE2349" s="127"/>
      <c r="AF2349" s="9">
        <f t="shared" si="1"/>
        <v>2349</v>
      </c>
    </row>
    <row r="2350" ht="15.75" customHeight="1">
      <c r="A2350" s="116">
        <v>42299.0</v>
      </c>
      <c r="B2350" s="126" t="e">
        <v>#N/A</v>
      </c>
      <c r="C2350" s="127" t="e">
        <v>#N/A</v>
      </c>
      <c r="D2350" s="127">
        <v>4.979</v>
      </c>
      <c r="E2350" s="127" t="e">
        <v>#N/A</v>
      </c>
      <c r="F2350" s="127" t="e">
        <v>#N/A</v>
      </c>
      <c r="G2350" s="127">
        <v>5.391</v>
      </c>
      <c r="H2350" s="127" t="e">
        <v>#N/A</v>
      </c>
      <c r="I2350" s="127" t="e">
        <v>#N/A</v>
      </c>
      <c r="J2350" s="127">
        <v>6.001</v>
      </c>
      <c r="K2350" s="127" t="e">
        <v>#N/A</v>
      </c>
      <c r="L2350" s="127" t="e">
        <v>#N/A</v>
      </c>
      <c r="M2350" s="127">
        <v>6.313</v>
      </c>
      <c r="N2350" s="127" t="e">
        <v>#N/A</v>
      </c>
      <c r="O2350" s="127" t="e">
        <v>#N/A</v>
      </c>
      <c r="P2350" s="127">
        <v>6.625</v>
      </c>
      <c r="Q2350" s="127" t="e">
        <v>#N/A</v>
      </c>
      <c r="R2350" s="127" t="e">
        <v>#N/A</v>
      </c>
      <c r="S2350" s="127">
        <v>6.87</v>
      </c>
      <c r="T2350" s="127" t="e">
        <v>#N/A</v>
      </c>
      <c r="U2350" s="127" t="e">
        <v>#N/A</v>
      </c>
      <c r="V2350" s="127">
        <v>7.07</v>
      </c>
      <c r="W2350" s="127"/>
      <c r="X2350" s="127"/>
      <c r="Y2350" s="127"/>
      <c r="Z2350" s="127"/>
      <c r="AA2350" s="127"/>
      <c r="AB2350" s="127"/>
      <c r="AC2350" s="127"/>
      <c r="AD2350" s="127"/>
      <c r="AE2350" s="127"/>
      <c r="AF2350" s="9">
        <f t="shared" si="1"/>
        <v>2350</v>
      </c>
    </row>
    <row r="2351" ht="15.75" customHeight="1">
      <c r="A2351" s="116">
        <v>42298.0</v>
      </c>
      <c r="B2351" s="126" t="e">
        <v>#N/A</v>
      </c>
      <c r="C2351" s="127" t="e">
        <v>#N/A</v>
      </c>
      <c r="D2351" s="127">
        <v>4.985</v>
      </c>
      <c r="E2351" s="127" t="e">
        <v>#N/A</v>
      </c>
      <c r="F2351" s="127" t="e">
        <v>#N/A</v>
      </c>
      <c r="G2351" s="127">
        <v>5.399</v>
      </c>
      <c r="H2351" s="127" t="e">
        <v>#N/A</v>
      </c>
      <c r="I2351" s="127" t="e">
        <v>#N/A</v>
      </c>
      <c r="J2351" s="127">
        <v>6.002</v>
      </c>
      <c r="K2351" s="127" t="e">
        <v>#N/A</v>
      </c>
      <c r="L2351" s="127" t="e">
        <v>#N/A</v>
      </c>
      <c r="M2351" s="127">
        <v>6.3145</v>
      </c>
      <c r="N2351" s="127" t="e">
        <v>#N/A</v>
      </c>
      <c r="O2351" s="127" t="e">
        <v>#N/A</v>
      </c>
      <c r="P2351" s="127">
        <v>6.627</v>
      </c>
      <c r="Q2351" s="127" t="e">
        <v>#N/A</v>
      </c>
      <c r="R2351" s="127" t="e">
        <v>#N/A</v>
      </c>
      <c r="S2351" s="127">
        <v>6.87</v>
      </c>
      <c r="T2351" s="127" t="e">
        <v>#N/A</v>
      </c>
      <c r="U2351" s="127" t="e">
        <v>#N/A</v>
      </c>
      <c r="V2351" s="127">
        <v>7.07</v>
      </c>
      <c r="W2351" s="127"/>
      <c r="X2351" s="127"/>
      <c r="Y2351" s="127"/>
      <c r="Z2351" s="127"/>
      <c r="AA2351" s="127"/>
      <c r="AB2351" s="127"/>
      <c r="AC2351" s="127"/>
      <c r="AD2351" s="127"/>
      <c r="AE2351" s="127"/>
      <c r="AF2351" s="9">
        <f t="shared" si="1"/>
        <v>2351</v>
      </c>
    </row>
    <row r="2352" ht="15.75" customHeight="1">
      <c r="A2352" s="116">
        <v>42297.0</v>
      </c>
      <c r="B2352" s="126" t="e">
        <v>#N/A</v>
      </c>
      <c r="C2352" s="127" t="e">
        <v>#N/A</v>
      </c>
      <c r="D2352" s="127">
        <v>4.98</v>
      </c>
      <c r="E2352" s="127" t="e">
        <v>#N/A</v>
      </c>
      <c r="F2352" s="127" t="e">
        <v>#N/A</v>
      </c>
      <c r="G2352" s="127">
        <v>5.394</v>
      </c>
      <c r="H2352" s="127" t="e">
        <v>#N/A</v>
      </c>
      <c r="I2352" s="127" t="e">
        <v>#N/A</v>
      </c>
      <c r="J2352" s="127">
        <v>5.989</v>
      </c>
      <c r="K2352" s="127" t="e">
        <v>#N/A</v>
      </c>
      <c r="L2352" s="127" t="e">
        <v>#N/A</v>
      </c>
      <c r="M2352" s="127">
        <v>6.3045</v>
      </c>
      <c r="N2352" s="127" t="e">
        <v>#N/A</v>
      </c>
      <c r="O2352" s="127" t="e">
        <v>#N/A</v>
      </c>
      <c r="P2352" s="127">
        <v>6.62</v>
      </c>
      <c r="Q2352" s="127" t="e">
        <v>#N/A</v>
      </c>
      <c r="R2352" s="127" t="e">
        <v>#N/A</v>
      </c>
      <c r="S2352" s="127">
        <v>6.87</v>
      </c>
      <c r="T2352" s="127" t="e">
        <v>#N/A</v>
      </c>
      <c r="U2352" s="127" t="e">
        <v>#N/A</v>
      </c>
      <c r="V2352" s="127">
        <v>7.065</v>
      </c>
      <c r="W2352" s="127"/>
      <c r="X2352" s="127"/>
      <c r="Y2352" s="127"/>
      <c r="Z2352" s="127"/>
      <c r="AA2352" s="127"/>
      <c r="AB2352" s="127"/>
      <c r="AC2352" s="127"/>
      <c r="AD2352" s="127"/>
      <c r="AE2352" s="127"/>
      <c r="AF2352" s="9">
        <f t="shared" si="1"/>
        <v>2352</v>
      </c>
    </row>
    <row r="2353" ht="15.75" customHeight="1">
      <c r="A2353" s="116">
        <v>42296.0</v>
      </c>
      <c r="B2353" s="126" t="e">
        <v>#N/A</v>
      </c>
      <c r="C2353" s="127" t="e">
        <v>#N/A</v>
      </c>
      <c r="D2353" s="127">
        <v>4.999</v>
      </c>
      <c r="E2353" s="127" t="e">
        <v>#N/A</v>
      </c>
      <c r="F2353" s="127" t="e">
        <v>#N/A</v>
      </c>
      <c r="G2353" s="127">
        <v>5.415</v>
      </c>
      <c r="H2353" s="127" t="e">
        <v>#N/A</v>
      </c>
      <c r="I2353" s="127" t="e">
        <v>#N/A</v>
      </c>
      <c r="J2353" s="127">
        <v>6.007</v>
      </c>
      <c r="K2353" s="127" t="e">
        <v>#N/A</v>
      </c>
      <c r="L2353" s="127" t="e">
        <v>#N/A</v>
      </c>
      <c r="M2353" s="127">
        <v>6.3135</v>
      </c>
      <c r="N2353" s="127" t="e">
        <v>#N/A</v>
      </c>
      <c r="O2353" s="127" t="e">
        <v>#N/A</v>
      </c>
      <c r="P2353" s="127">
        <v>6.62</v>
      </c>
      <c r="Q2353" s="127" t="e">
        <v>#N/A</v>
      </c>
      <c r="R2353" s="127" t="e">
        <v>#N/A</v>
      </c>
      <c r="S2353" s="127">
        <v>6.87</v>
      </c>
      <c r="T2353" s="127" t="e">
        <v>#N/A</v>
      </c>
      <c r="U2353" s="127" t="e">
        <v>#N/A</v>
      </c>
      <c r="V2353" s="127">
        <v>7.08</v>
      </c>
      <c r="W2353" s="127"/>
      <c r="X2353" s="127"/>
      <c r="Y2353" s="127"/>
      <c r="Z2353" s="127"/>
      <c r="AA2353" s="127"/>
      <c r="AB2353" s="127"/>
      <c r="AC2353" s="127"/>
      <c r="AD2353" s="127"/>
      <c r="AE2353" s="127"/>
      <c r="AF2353" s="9">
        <f t="shared" si="1"/>
        <v>2353</v>
      </c>
    </row>
    <row r="2354" ht="15.75" customHeight="1">
      <c r="A2354" s="116">
        <v>42293.0</v>
      </c>
      <c r="B2354" s="126" t="e">
        <v>#N/A</v>
      </c>
      <c r="C2354" s="127" t="e">
        <v>#N/A</v>
      </c>
      <c r="D2354" s="127">
        <v>5.0</v>
      </c>
      <c r="E2354" s="127" t="e">
        <v>#N/A</v>
      </c>
      <c r="F2354" s="127" t="e">
        <v>#N/A</v>
      </c>
      <c r="G2354" s="127">
        <v>5.416</v>
      </c>
      <c r="H2354" s="127" t="e">
        <v>#N/A</v>
      </c>
      <c r="I2354" s="127" t="e">
        <v>#N/A</v>
      </c>
      <c r="J2354" s="127">
        <v>6.009</v>
      </c>
      <c r="K2354" s="127" t="e">
        <v>#N/A</v>
      </c>
      <c r="L2354" s="127" t="e">
        <v>#N/A</v>
      </c>
      <c r="M2354" s="127">
        <v>6.312</v>
      </c>
      <c r="N2354" s="127" t="e">
        <v>#N/A</v>
      </c>
      <c r="O2354" s="127" t="e">
        <v>#N/A</v>
      </c>
      <c r="P2354" s="127">
        <v>6.615</v>
      </c>
      <c r="Q2354" s="127" t="e">
        <v>#N/A</v>
      </c>
      <c r="R2354" s="127" t="e">
        <v>#N/A</v>
      </c>
      <c r="S2354" s="127">
        <v>6.87</v>
      </c>
      <c r="T2354" s="127" t="e">
        <v>#N/A</v>
      </c>
      <c r="U2354" s="127" t="e">
        <v>#N/A</v>
      </c>
      <c r="V2354" s="127">
        <v>7.07</v>
      </c>
      <c r="W2354" s="127"/>
      <c r="X2354" s="127"/>
      <c r="Y2354" s="127"/>
      <c r="Z2354" s="127"/>
      <c r="AA2354" s="127"/>
      <c r="AB2354" s="127"/>
      <c r="AC2354" s="127"/>
      <c r="AD2354" s="127"/>
      <c r="AE2354" s="127"/>
      <c r="AF2354" s="9">
        <f t="shared" si="1"/>
        <v>2354</v>
      </c>
    </row>
    <row r="2355" ht="15.75" customHeight="1">
      <c r="A2355" s="116">
        <v>42292.0</v>
      </c>
      <c r="B2355" s="126" t="e">
        <v>#N/A</v>
      </c>
      <c r="C2355" s="127" t="e">
        <v>#N/A</v>
      </c>
      <c r="D2355" s="127">
        <v>4.949</v>
      </c>
      <c r="E2355" s="127" t="e">
        <v>#N/A</v>
      </c>
      <c r="F2355" s="127" t="e">
        <v>#N/A</v>
      </c>
      <c r="G2355" s="127">
        <v>5.425</v>
      </c>
      <c r="H2355" s="127" t="e">
        <v>#N/A</v>
      </c>
      <c r="I2355" s="127" t="e">
        <v>#N/A</v>
      </c>
      <c r="J2355" s="127">
        <v>6.008</v>
      </c>
      <c r="K2355" s="127" t="e">
        <v>#N/A</v>
      </c>
      <c r="L2355" s="127" t="e">
        <v>#N/A</v>
      </c>
      <c r="M2355" s="127">
        <v>6.3115</v>
      </c>
      <c r="N2355" s="127" t="e">
        <v>#N/A</v>
      </c>
      <c r="O2355" s="127" t="e">
        <v>#N/A</v>
      </c>
      <c r="P2355" s="127">
        <v>6.615</v>
      </c>
      <c r="Q2355" s="127" t="e">
        <v>#N/A</v>
      </c>
      <c r="R2355" s="127" t="e">
        <v>#N/A</v>
      </c>
      <c r="S2355" s="127">
        <v>6.91</v>
      </c>
      <c r="T2355" s="127" t="e">
        <v>#N/A</v>
      </c>
      <c r="U2355" s="127" t="e">
        <v>#N/A</v>
      </c>
      <c r="V2355" s="127">
        <v>7.055</v>
      </c>
      <c r="W2355" s="127"/>
      <c r="X2355" s="127"/>
      <c r="Y2355" s="127"/>
      <c r="Z2355" s="127"/>
      <c r="AA2355" s="127"/>
      <c r="AB2355" s="127"/>
      <c r="AC2355" s="127"/>
      <c r="AD2355" s="127"/>
      <c r="AE2355" s="127"/>
      <c r="AF2355" s="9">
        <f t="shared" si="1"/>
        <v>2355</v>
      </c>
    </row>
    <row r="2356" ht="15.75" customHeight="1">
      <c r="A2356" s="116">
        <v>42291.0</v>
      </c>
      <c r="B2356" s="126" t="e">
        <v>#N/A</v>
      </c>
      <c r="C2356" s="127" t="e">
        <v>#N/A</v>
      </c>
      <c r="D2356" s="127">
        <v>4.861</v>
      </c>
      <c r="E2356" s="127" t="e">
        <v>#N/A</v>
      </c>
      <c r="F2356" s="127" t="e">
        <v>#N/A</v>
      </c>
      <c r="G2356" s="127">
        <v>5.433</v>
      </c>
      <c r="H2356" s="127" t="e">
        <v>#N/A</v>
      </c>
      <c r="I2356" s="127" t="e">
        <v>#N/A</v>
      </c>
      <c r="J2356" s="127">
        <v>6.013</v>
      </c>
      <c r="K2356" s="127" t="e">
        <v>#N/A</v>
      </c>
      <c r="L2356" s="127" t="e">
        <v>#N/A</v>
      </c>
      <c r="M2356" s="127">
        <v>6.314</v>
      </c>
      <c r="N2356" s="127" t="e">
        <v>#N/A</v>
      </c>
      <c r="O2356" s="127" t="e">
        <v>#N/A</v>
      </c>
      <c r="P2356" s="127">
        <v>6.615</v>
      </c>
      <c r="Q2356" s="127" t="e">
        <v>#N/A</v>
      </c>
      <c r="R2356" s="127" t="e">
        <v>#N/A</v>
      </c>
      <c r="S2356" s="127">
        <v>6.91</v>
      </c>
      <c r="T2356" s="127" t="e">
        <v>#N/A</v>
      </c>
      <c r="U2356" s="127" t="e">
        <v>#N/A</v>
      </c>
      <c r="V2356" s="127">
        <v>7.055</v>
      </c>
      <c r="W2356" s="127"/>
      <c r="X2356" s="127"/>
      <c r="Y2356" s="127"/>
      <c r="Z2356" s="127"/>
      <c r="AA2356" s="127"/>
      <c r="AB2356" s="127"/>
      <c r="AC2356" s="127"/>
      <c r="AD2356" s="127"/>
      <c r="AE2356" s="127"/>
      <c r="AF2356" s="9">
        <f t="shared" si="1"/>
        <v>2356</v>
      </c>
    </row>
    <row r="2357" ht="15.75" customHeight="1">
      <c r="A2357" s="116">
        <v>42290.0</v>
      </c>
      <c r="B2357" s="126" t="e">
        <v>#N/A</v>
      </c>
      <c r="C2357" s="127" t="e">
        <v>#N/A</v>
      </c>
      <c r="D2357" s="127">
        <v>4.859</v>
      </c>
      <c r="E2357" s="127" t="e">
        <v>#N/A</v>
      </c>
      <c r="F2357" s="127" t="e">
        <v>#N/A</v>
      </c>
      <c r="G2357" s="127">
        <v>5.428</v>
      </c>
      <c r="H2357" s="127" t="e">
        <v>#N/A</v>
      </c>
      <c r="I2357" s="127" t="e">
        <v>#N/A</v>
      </c>
      <c r="J2357" s="127">
        <v>6.004</v>
      </c>
      <c r="K2357" s="127" t="e">
        <v>#N/A</v>
      </c>
      <c r="L2357" s="127" t="e">
        <v>#N/A</v>
      </c>
      <c r="M2357" s="127">
        <v>6.3095</v>
      </c>
      <c r="N2357" s="127" t="e">
        <v>#N/A</v>
      </c>
      <c r="O2357" s="127" t="e">
        <v>#N/A</v>
      </c>
      <c r="P2357" s="127">
        <v>6.615</v>
      </c>
      <c r="Q2357" s="127" t="e">
        <v>#N/A</v>
      </c>
      <c r="R2357" s="127" t="e">
        <v>#N/A</v>
      </c>
      <c r="S2357" s="127">
        <v>6.87</v>
      </c>
      <c r="T2357" s="127" t="e">
        <v>#N/A</v>
      </c>
      <c r="U2357" s="127" t="e">
        <v>#N/A</v>
      </c>
      <c r="V2357" s="127">
        <v>7.04</v>
      </c>
      <c r="W2357" s="127"/>
      <c r="X2357" s="127"/>
      <c r="Y2357" s="127"/>
      <c r="Z2357" s="127"/>
      <c r="AA2357" s="127"/>
      <c r="AB2357" s="127"/>
      <c r="AC2357" s="127"/>
      <c r="AD2357" s="127"/>
      <c r="AE2357" s="127"/>
      <c r="AF2357" s="9">
        <f t="shared" si="1"/>
        <v>2357</v>
      </c>
    </row>
    <row r="2358" ht="15.75" customHeight="1">
      <c r="A2358" s="116">
        <v>42289.0</v>
      </c>
      <c r="B2358" s="126" t="e">
        <v>#N/A</v>
      </c>
      <c r="C2358" s="127" t="e">
        <v>#N/A</v>
      </c>
      <c r="D2358" s="127">
        <v>4.844</v>
      </c>
      <c r="E2358" s="127" t="e">
        <v>#N/A</v>
      </c>
      <c r="F2358" s="127" t="e">
        <v>#N/A</v>
      </c>
      <c r="G2358" s="127">
        <v>5.416</v>
      </c>
      <c r="H2358" s="127" t="e">
        <v>#N/A</v>
      </c>
      <c r="I2358" s="127" t="e">
        <v>#N/A</v>
      </c>
      <c r="J2358" s="127">
        <v>5.999</v>
      </c>
      <c r="K2358" s="127" t="e">
        <v>#N/A</v>
      </c>
      <c r="L2358" s="127" t="e">
        <v>#N/A</v>
      </c>
      <c r="M2358" s="127">
        <v>6.307</v>
      </c>
      <c r="N2358" s="127" t="e">
        <v>#N/A</v>
      </c>
      <c r="O2358" s="127" t="e">
        <v>#N/A</v>
      </c>
      <c r="P2358" s="127">
        <v>6.615</v>
      </c>
      <c r="Q2358" s="127" t="e">
        <v>#N/A</v>
      </c>
      <c r="R2358" s="127" t="e">
        <v>#N/A</v>
      </c>
      <c r="S2358" s="127">
        <v>6.87</v>
      </c>
      <c r="T2358" s="127" t="e">
        <v>#N/A</v>
      </c>
      <c r="U2358" s="127" t="e">
        <v>#N/A</v>
      </c>
      <c r="V2358" s="127">
        <v>7.04</v>
      </c>
      <c r="W2358" s="127"/>
      <c r="X2358" s="127"/>
      <c r="Y2358" s="127"/>
      <c r="Z2358" s="127"/>
      <c r="AA2358" s="127"/>
      <c r="AB2358" s="127"/>
      <c r="AC2358" s="127"/>
      <c r="AD2358" s="127"/>
      <c r="AE2358" s="127"/>
      <c r="AF2358" s="9">
        <f t="shared" si="1"/>
        <v>2358</v>
      </c>
    </row>
    <row r="2359" ht="15.75" customHeight="1">
      <c r="A2359" s="116">
        <v>42286.0</v>
      </c>
      <c r="B2359" s="126" t="e">
        <v>#N/A</v>
      </c>
      <c r="C2359" s="127" t="e">
        <v>#N/A</v>
      </c>
      <c r="D2359" s="127">
        <v>4.844</v>
      </c>
      <c r="E2359" s="127" t="e">
        <v>#N/A</v>
      </c>
      <c r="F2359" s="127" t="e">
        <v>#N/A</v>
      </c>
      <c r="G2359" s="127">
        <v>5.402</v>
      </c>
      <c r="H2359" s="127" t="e">
        <v>#N/A</v>
      </c>
      <c r="I2359" s="127" t="e">
        <v>#N/A</v>
      </c>
      <c r="J2359" s="127">
        <v>6.002</v>
      </c>
      <c r="K2359" s="127" t="e">
        <v>#N/A</v>
      </c>
      <c r="L2359" s="127" t="e">
        <v>#N/A</v>
      </c>
      <c r="M2359" s="127">
        <v>6.3085</v>
      </c>
      <c r="N2359" s="127" t="e">
        <v>#N/A</v>
      </c>
      <c r="O2359" s="127" t="e">
        <v>#N/A</v>
      </c>
      <c r="P2359" s="127">
        <v>6.615</v>
      </c>
      <c r="Q2359" s="127" t="e">
        <v>#N/A</v>
      </c>
      <c r="R2359" s="127" t="e">
        <v>#N/A</v>
      </c>
      <c r="S2359" s="127">
        <v>6.87</v>
      </c>
      <c r="T2359" s="127" t="e">
        <v>#N/A</v>
      </c>
      <c r="U2359" s="127" t="e">
        <v>#N/A</v>
      </c>
      <c r="V2359" s="127">
        <v>7.04</v>
      </c>
      <c r="W2359" s="127"/>
      <c r="X2359" s="127"/>
      <c r="Y2359" s="127"/>
      <c r="Z2359" s="127"/>
      <c r="AA2359" s="127"/>
      <c r="AB2359" s="127"/>
      <c r="AC2359" s="127"/>
      <c r="AD2359" s="127"/>
      <c r="AE2359" s="127"/>
      <c r="AF2359" s="9">
        <f t="shared" si="1"/>
        <v>2359</v>
      </c>
    </row>
    <row r="2360" ht="15.75" customHeight="1">
      <c r="A2360" s="116">
        <v>42285.0</v>
      </c>
      <c r="B2360" s="126" t="e">
        <v>#N/A</v>
      </c>
      <c r="C2360" s="127" t="e">
        <v>#N/A</v>
      </c>
      <c r="D2360" s="127">
        <v>4.837</v>
      </c>
      <c r="E2360" s="127" t="e">
        <v>#N/A</v>
      </c>
      <c r="F2360" s="127" t="e">
        <v>#N/A</v>
      </c>
      <c r="G2360" s="127">
        <v>5.401</v>
      </c>
      <c r="H2360" s="127" t="e">
        <v>#N/A</v>
      </c>
      <c r="I2360" s="127" t="e">
        <v>#N/A</v>
      </c>
      <c r="J2360" s="127">
        <v>5.994</v>
      </c>
      <c r="K2360" s="127" t="e">
        <v>#N/A</v>
      </c>
      <c r="L2360" s="127" t="e">
        <v>#N/A</v>
      </c>
      <c r="M2360" s="127">
        <v>6.3045</v>
      </c>
      <c r="N2360" s="127" t="e">
        <v>#N/A</v>
      </c>
      <c r="O2360" s="127" t="e">
        <v>#N/A</v>
      </c>
      <c r="P2360" s="127">
        <v>6.615</v>
      </c>
      <c r="Q2360" s="127" t="e">
        <v>#N/A</v>
      </c>
      <c r="R2360" s="127" t="e">
        <v>#N/A</v>
      </c>
      <c r="S2360" s="127">
        <v>6.87</v>
      </c>
      <c r="T2360" s="127" t="e">
        <v>#N/A</v>
      </c>
      <c r="U2360" s="127" t="e">
        <v>#N/A</v>
      </c>
      <c r="V2360" s="127">
        <v>7.05</v>
      </c>
      <c r="W2360" s="127"/>
      <c r="X2360" s="127"/>
      <c r="Y2360" s="127"/>
      <c r="Z2360" s="127"/>
      <c r="AA2360" s="127"/>
      <c r="AB2360" s="127"/>
      <c r="AC2360" s="127"/>
      <c r="AD2360" s="127"/>
      <c r="AE2360" s="127"/>
      <c r="AF2360" s="9">
        <f t="shared" si="1"/>
        <v>2360</v>
      </c>
    </row>
    <row r="2361" ht="15.75" customHeight="1">
      <c r="A2361" s="116">
        <v>42284.0</v>
      </c>
      <c r="B2361" s="126" t="e">
        <v>#N/A</v>
      </c>
      <c r="C2361" s="127" t="e">
        <v>#N/A</v>
      </c>
      <c r="D2361" s="127">
        <v>4.851</v>
      </c>
      <c r="E2361" s="127" t="e">
        <v>#N/A</v>
      </c>
      <c r="F2361" s="127" t="e">
        <v>#N/A</v>
      </c>
      <c r="G2361" s="127">
        <v>5.426</v>
      </c>
      <c r="H2361" s="127" t="e">
        <v>#N/A</v>
      </c>
      <c r="I2361" s="127" t="e">
        <v>#N/A</v>
      </c>
      <c r="J2361" s="127">
        <v>6.008</v>
      </c>
      <c r="K2361" s="127" t="e">
        <v>#N/A</v>
      </c>
      <c r="L2361" s="127" t="e">
        <v>#N/A</v>
      </c>
      <c r="M2361" s="127">
        <v>6.3015</v>
      </c>
      <c r="N2361" s="127" t="e">
        <v>#N/A</v>
      </c>
      <c r="O2361" s="127" t="e">
        <v>#N/A</v>
      </c>
      <c r="P2361" s="127">
        <v>6.595</v>
      </c>
      <c r="Q2361" s="127" t="e">
        <v>#N/A</v>
      </c>
      <c r="R2361" s="127" t="e">
        <v>#N/A</v>
      </c>
      <c r="S2361" s="127">
        <v>6.86</v>
      </c>
      <c r="T2361" s="127" t="e">
        <v>#N/A</v>
      </c>
      <c r="U2361" s="127" t="e">
        <v>#N/A</v>
      </c>
      <c r="V2361" s="127">
        <v>7.04</v>
      </c>
      <c r="W2361" s="127"/>
      <c r="X2361" s="127"/>
      <c r="Y2361" s="127"/>
      <c r="Z2361" s="127"/>
      <c r="AA2361" s="127"/>
      <c r="AB2361" s="127"/>
      <c r="AC2361" s="127"/>
      <c r="AD2361" s="127"/>
      <c r="AE2361" s="127"/>
      <c r="AF2361" s="9">
        <f t="shared" si="1"/>
        <v>2361</v>
      </c>
    </row>
    <row r="2362" ht="15.75" customHeight="1">
      <c r="A2362" s="116">
        <v>42283.0</v>
      </c>
      <c r="B2362" s="126" t="e">
        <v>#N/A</v>
      </c>
      <c r="C2362" s="127" t="e">
        <v>#N/A</v>
      </c>
      <c r="D2362" s="127">
        <v>4.903</v>
      </c>
      <c r="E2362" s="127" t="e">
        <v>#N/A</v>
      </c>
      <c r="F2362" s="127" t="e">
        <v>#N/A</v>
      </c>
      <c r="G2362" s="127">
        <v>5.433</v>
      </c>
      <c r="H2362" s="127" t="e">
        <v>#N/A</v>
      </c>
      <c r="I2362" s="127" t="e">
        <v>#N/A</v>
      </c>
      <c r="J2362" s="127">
        <v>6.047</v>
      </c>
      <c r="K2362" s="127" t="e">
        <v>#N/A</v>
      </c>
      <c r="L2362" s="127" t="e">
        <v>#N/A</v>
      </c>
      <c r="M2362" s="127">
        <v>6.3265</v>
      </c>
      <c r="N2362" s="127" t="e">
        <v>#N/A</v>
      </c>
      <c r="O2362" s="127" t="e">
        <v>#N/A</v>
      </c>
      <c r="P2362" s="127">
        <v>6.606</v>
      </c>
      <c r="Q2362" s="127" t="e">
        <v>#N/A</v>
      </c>
      <c r="R2362" s="127" t="e">
        <v>#N/A</v>
      </c>
      <c r="S2362" s="127">
        <v>6.88</v>
      </c>
      <c r="T2362" s="127" t="e">
        <v>#N/A</v>
      </c>
      <c r="U2362" s="127" t="e">
        <v>#N/A</v>
      </c>
      <c r="V2362" s="127">
        <v>7.06</v>
      </c>
      <c r="W2362" s="127"/>
      <c r="X2362" s="127"/>
      <c r="Y2362" s="127"/>
      <c r="Z2362" s="127"/>
      <c r="AA2362" s="127"/>
      <c r="AB2362" s="127"/>
      <c r="AC2362" s="127"/>
      <c r="AD2362" s="127"/>
      <c r="AE2362" s="127"/>
      <c r="AF2362" s="9">
        <f t="shared" si="1"/>
        <v>2362</v>
      </c>
    </row>
    <row r="2363" ht="15.75" customHeight="1">
      <c r="A2363" s="116">
        <v>42282.0</v>
      </c>
      <c r="B2363" s="126" t="e">
        <v>#N/A</v>
      </c>
      <c r="C2363" s="127" t="e">
        <v>#N/A</v>
      </c>
      <c r="D2363" s="127">
        <v>5.004</v>
      </c>
      <c r="E2363" s="127" t="e">
        <v>#N/A</v>
      </c>
      <c r="F2363" s="127" t="e">
        <v>#N/A</v>
      </c>
      <c r="G2363" s="127">
        <v>5.506</v>
      </c>
      <c r="H2363" s="127" t="e">
        <v>#N/A</v>
      </c>
      <c r="I2363" s="127" t="e">
        <v>#N/A</v>
      </c>
      <c r="J2363" s="127">
        <v>6.046</v>
      </c>
      <c r="K2363" s="127" t="e">
        <v>#N/A</v>
      </c>
      <c r="L2363" s="127" t="e">
        <v>#N/A</v>
      </c>
      <c r="M2363" s="127">
        <v>6.3365</v>
      </c>
      <c r="N2363" s="127" t="e">
        <v>#N/A</v>
      </c>
      <c r="O2363" s="127" t="e">
        <v>#N/A</v>
      </c>
      <c r="P2363" s="127">
        <v>6.627</v>
      </c>
      <c r="Q2363" s="127" t="e">
        <v>#N/A</v>
      </c>
      <c r="R2363" s="127" t="e">
        <v>#N/A</v>
      </c>
      <c r="S2363" s="127">
        <v>6.87</v>
      </c>
      <c r="T2363" s="127" t="e">
        <v>#N/A</v>
      </c>
      <c r="U2363" s="127" t="e">
        <v>#N/A</v>
      </c>
      <c r="V2363" s="127">
        <v>7.065</v>
      </c>
      <c r="W2363" s="127"/>
      <c r="X2363" s="127"/>
      <c r="Y2363" s="127"/>
      <c r="Z2363" s="127"/>
      <c r="AA2363" s="127"/>
      <c r="AB2363" s="127"/>
      <c r="AC2363" s="127"/>
      <c r="AD2363" s="127"/>
      <c r="AE2363" s="127"/>
      <c r="AF2363" s="9">
        <f t="shared" si="1"/>
        <v>2363</v>
      </c>
    </row>
    <row r="2364" ht="15.75" customHeight="1">
      <c r="A2364" s="116">
        <v>42279.0</v>
      </c>
      <c r="B2364" s="126" t="e">
        <v>#N/A</v>
      </c>
      <c r="C2364" s="127" t="e">
        <v>#N/A</v>
      </c>
      <c r="D2364" s="127">
        <v>5.01</v>
      </c>
      <c r="E2364" s="127" t="e">
        <v>#N/A</v>
      </c>
      <c r="F2364" s="127" t="e">
        <v>#N/A</v>
      </c>
      <c r="G2364" s="127">
        <v>5.485</v>
      </c>
      <c r="H2364" s="127" t="e">
        <v>#N/A</v>
      </c>
      <c r="I2364" s="127" t="e">
        <v>#N/A</v>
      </c>
      <c r="J2364" s="127">
        <v>6.046</v>
      </c>
      <c r="K2364" s="127" t="e">
        <v>#N/A</v>
      </c>
      <c r="L2364" s="127" t="e">
        <v>#N/A</v>
      </c>
      <c r="M2364" s="127">
        <v>6.338</v>
      </c>
      <c r="N2364" s="127" t="e">
        <v>#N/A</v>
      </c>
      <c r="O2364" s="127" t="e">
        <v>#N/A</v>
      </c>
      <c r="P2364" s="127">
        <v>6.63</v>
      </c>
      <c r="Q2364" s="127" t="e">
        <v>#N/A</v>
      </c>
      <c r="R2364" s="127" t="e">
        <v>#N/A</v>
      </c>
      <c r="S2364" s="127">
        <v>6.91</v>
      </c>
      <c r="T2364" s="127" t="e">
        <v>#N/A</v>
      </c>
      <c r="U2364" s="127" t="e">
        <v>#N/A</v>
      </c>
      <c r="V2364" s="127">
        <v>7.075</v>
      </c>
      <c r="W2364" s="127"/>
      <c r="X2364" s="127"/>
      <c r="Y2364" s="127"/>
      <c r="Z2364" s="127"/>
      <c r="AA2364" s="127"/>
      <c r="AB2364" s="127"/>
      <c r="AC2364" s="127"/>
      <c r="AD2364" s="127"/>
      <c r="AE2364" s="127"/>
      <c r="AF2364" s="9">
        <f t="shared" si="1"/>
        <v>2364</v>
      </c>
    </row>
    <row r="2365" ht="15.75" customHeight="1">
      <c r="A2365" s="116">
        <v>42278.0</v>
      </c>
      <c r="B2365" s="126" t="e">
        <v>#N/A</v>
      </c>
      <c r="C2365" s="127" t="e">
        <v>#N/A</v>
      </c>
      <c r="D2365" s="127">
        <v>5.01</v>
      </c>
      <c r="E2365" s="127" t="e">
        <v>#N/A</v>
      </c>
      <c r="F2365" s="127" t="e">
        <v>#N/A</v>
      </c>
      <c r="G2365" s="127">
        <v>5.485</v>
      </c>
      <c r="H2365" s="127" t="e">
        <v>#N/A</v>
      </c>
      <c r="I2365" s="127" t="e">
        <v>#N/A</v>
      </c>
      <c r="J2365" s="127">
        <v>6.053</v>
      </c>
      <c r="K2365" s="127" t="e">
        <v>#N/A</v>
      </c>
      <c r="L2365" s="127" t="e">
        <v>#N/A</v>
      </c>
      <c r="M2365" s="127">
        <v>6.3415</v>
      </c>
      <c r="N2365" s="127" t="e">
        <v>#N/A</v>
      </c>
      <c r="O2365" s="127" t="e">
        <v>#N/A</v>
      </c>
      <c r="P2365" s="127">
        <v>6.63</v>
      </c>
      <c r="Q2365" s="127" t="e">
        <v>#N/A</v>
      </c>
      <c r="R2365" s="127" t="e">
        <v>#N/A</v>
      </c>
      <c r="S2365" s="127">
        <v>6.92</v>
      </c>
      <c r="T2365" s="127" t="e">
        <v>#N/A</v>
      </c>
      <c r="U2365" s="127" t="e">
        <v>#N/A</v>
      </c>
      <c r="V2365" s="127">
        <v>7.09</v>
      </c>
      <c r="W2365" s="127"/>
      <c r="X2365" s="127"/>
      <c r="Y2365" s="127"/>
      <c r="Z2365" s="127"/>
      <c r="AA2365" s="127"/>
      <c r="AB2365" s="127"/>
      <c r="AC2365" s="127"/>
      <c r="AD2365" s="127"/>
      <c r="AE2365" s="127"/>
      <c r="AF2365" s="9">
        <f t="shared" si="1"/>
        <v>2365</v>
      </c>
    </row>
    <row r="2366" ht="15.75" customHeight="1">
      <c r="A2366" s="116">
        <v>42277.0</v>
      </c>
      <c r="B2366" s="126" t="e">
        <v>#N/A</v>
      </c>
      <c r="C2366" s="127" t="e">
        <v>#N/A</v>
      </c>
      <c r="D2366" s="127">
        <v>5.005</v>
      </c>
      <c r="E2366" s="127" t="e">
        <v>#N/A</v>
      </c>
      <c r="F2366" s="127" t="e">
        <v>#N/A</v>
      </c>
      <c r="G2366" s="127">
        <v>5.494</v>
      </c>
      <c r="H2366" s="127" t="e">
        <v>#N/A</v>
      </c>
      <c r="I2366" s="127" t="e">
        <v>#N/A</v>
      </c>
      <c r="J2366" s="127">
        <v>6.066</v>
      </c>
      <c r="K2366" s="127" t="e">
        <v>#N/A</v>
      </c>
      <c r="L2366" s="127" t="e">
        <v>#N/A</v>
      </c>
      <c r="M2366" s="127">
        <v>6.3465</v>
      </c>
      <c r="N2366" s="127" t="e">
        <v>#N/A</v>
      </c>
      <c r="O2366" s="127" t="e">
        <v>#N/A</v>
      </c>
      <c r="P2366" s="127">
        <v>6.627</v>
      </c>
      <c r="Q2366" s="127" t="e">
        <v>#N/A</v>
      </c>
      <c r="R2366" s="127" t="e">
        <v>#N/A</v>
      </c>
      <c r="S2366" s="127">
        <v>6.89</v>
      </c>
      <c r="T2366" s="127" t="e">
        <v>#N/A</v>
      </c>
      <c r="U2366" s="127" t="e">
        <v>#N/A</v>
      </c>
      <c r="V2366" s="127">
        <v>7.075</v>
      </c>
      <c r="W2366" s="127"/>
      <c r="X2366" s="127"/>
      <c r="Y2366" s="127"/>
      <c r="Z2366" s="127"/>
      <c r="AA2366" s="127"/>
      <c r="AB2366" s="127"/>
      <c r="AC2366" s="127"/>
      <c r="AD2366" s="127"/>
      <c r="AE2366" s="127"/>
      <c r="AF2366" s="9">
        <f t="shared" si="1"/>
        <v>2366</v>
      </c>
    </row>
    <row r="2367" ht="15.75" customHeight="1">
      <c r="A2367" s="116">
        <v>42276.0</v>
      </c>
      <c r="B2367" s="126" t="e">
        <v>#N/A</v>
      </c>
      <c r="C2367" s="127" t="e">
        <v>#N/A</v>
      </c>
      <c r="D2367" s="127">
        <v>5.02</v>
      </c>
      <c r="E2367" s="127" t="e">
        <v>#N/A</v>
      </c>
      <c r="F2367" s="127" t="e">
        <v>#N/A</v>
      </c>
      <c r="G2367" s="127">
        <v>5.483</v>
      </c>
      <c r="H2367" s="127" t="e">
        <v>#N/A</v>
      </c>
      <c r="I2367" s="127" t="e">
        <v>#N/A</v>
      </c>
      <c r="J2367" s="127">
        <v>6.057</v>
      </c>
      <c r="K2367" s="127" t="e">
        <v>#N/A</v>
      </c>
      <c r="L2367" s="127" t="e">
        <v>#N/A</v>
      </c>
      <c r="M2367" s="127">
        <v>6.341</v>
      </c>
      <c r="N2367" s="127" t="e">
        <v>#N/A</v>
      </c>
      <c r="O2367" s="127" t="e">
        <v>#N/A</v>
      </c>
      <c r="P2367" s="127">
        <v>6.625</v>
      </c>
      <c r="Q2367" s="127" t="e">
        <v>#N/A</v>
      </c>
      <c r="R2367" s="127" t="e">
        <v>#N/A</v>
      </c>
      <c r="S2367" s="127">
        <v>6.89</v>
      </c>
      <c r="T2367" s="127" t="e">
        <v>#N/A</v>
      </c>
      <c r="U2367" s="127" t="e">
        <v>#N/A</v>
      </c>
      <c r="V2367" s="127">
        <v>7.08</v>
      </c>
      <c r="W2367" s="127"/>
      <c r="X2367" s="127"/>
      <c r="Y2367" s="127"/>
      <c r="Z2367" s="127"/>
      <c r="AA2367" s="127"/>
      <c r="AB2367" s="127"/>
      <c r="AC2367" s="127"/>
      <c r="AD2367" s="127"/>
      <c r="AE2367" s="127"/>
      <c r="AF2367" s="9">
        <f t="shared" si="1"/>
        <v>2367</v>
      </c>
    </row>
    <row r="2368" ht="15.75" customHeight="1">
      <c r="A2368" s="116">
        <v>42275.0</v>
      </c>
      <c r="B2368" s="126" t="e">
        <v>#N/A</v>
      </c>
      <c r="C2368" s="127" t="e">
        <v>#N/A</v>
      </c>
      <c r="D2368" s="127">
        <v>5.022</v>
      </c>
      <c r="E2368" s="127" t="e">
        <v>#N/A</v>
      </c>
      <c r="F2368" s="127" t="e">
        <v>#N/A</v>
      </c>
      <c r="G2368" s="127">
        <v>5.483</v>
      </c>
      <c r="H2368" s="127" t="e">
        <v>#N/A</v>
      </c>
      <c r="I2368" s="127" t="e">
        <v>#N/A</v>
      </c>
      <c r="J2368" s="127">
        <v>6.055</v>
      </c>
      <c r="K2368" s="127" t="e">
        <v>#N/A</v>
      </c>
      <c r="L2368" s="127" t="e">
        <v>#N/A</v>
      </c>
      <c r="M2368" s="127">
        <v>6.3425</v>
      </c>
      <c r="N2368" s="127" t="e">
        <v>#N/A</v>
      </c>
      <c r="O2368" s="127" t="e">
        <v>#N/A</v>
      </c>
      <c r="P2368" s="127">
        <v>6.63</v>
      </c>
      <c r="Q2368" s="127" t="e">
        <v>#N/A</v>
      </c>
      <c r="R2368" s="127" t="e">
        <v>#N/A</v>
      </c>
      <c r="S2368" s="127">
        <v>6.89</v>
      </c>
      <c r="T2368" s="127" t="e">
        <v>#N/A</v>
      </c>
      <c r="U2368" s="127" t="e">
        <v>#N/A</v>
      </c>
      <c r="V2368" s="127">
        <v>7.08</v>
      </c>
      <c r="W2368" s="127"/>
      <c r="X2368" s="127"/>
      <c r="Y2368" s="127"/>
      <c r="Z2368" s="127"/>
      <c r="AA2368" s="127"/>
      <c r="AB2368" s="127"/>
      <c r="AC2368" s="127"/>
      <c r="AD2368" s="127"/>
      <c r="AE2368" s="127"/>
      <c r="AF2368" s="9">
        <f t="shared" si="1"/>
        <v>2368</v>
      </c>
    </row>
    <row r="2369" ht="15.75" customHeight="1">
      <c r="A2369" s="116">
        <v>42272.0</v>
      </c>
      <c r="B2369" s="126" t="e">
        <v>#N/A</v>
      </c>
      <c r="C2369" s="127" t="e">
        <v>#N/A</v>
      </c>
      <c r="D2369" s="127">
        <v>5.022</v>
      </c>
      <c r="E2369" s="127" t="e">
        <v>#N/A</v>
      </c>
      <c r="F2369" s="127" t="e">
        <v>#N/A</v>
      </c>
      <c r="G2369" s="127">
        <v>5.481</v>
      </c>
      <c r="H2369" s="127" t="e">
        <v>#N/A</v>
      </c>
      <c r="I2369" s="127" t="e">
        <v>#N/A</v>
      </c>
      <c r="J2369" s="127">
        <v>6.06</v>
      </c>
      <c r="K2369" s="127" t="e">
        <v>#N/A</v>
      </c>
      <c r="L2369" s="127" t="e">
        <v>#N/A</v>
      </c>
      <c r="M2369" s="127">
        <v>6.35</v>
      </c>
      <c r="N2369" s="127" t="e">
        <v>#N/A</v>
      </c>
      <c r="O2369" s="127" t="e">
        <v>#N/A</v>
      </c>
      <c r="P2369" s="127">
        <v>6.64</v>
      </c>
      <c r="Q2369" s="127" t="e">
        <v>#N/A</v>
      </c>
      <c r="R2369" s="127" t="e">
        <v>#N/A</v>
      </c>
      <c r="S2369" s="127">
        <v>6.92</v>
      </c>
      <c r="T2369" s="127" t="e">
        <v>#N/A</v>
      </c>
      <c r="U2369" s="127" t="e">
        <v>#N/A</v>
      </c>
      <c r="V2369" s="127">
        <v>7.09</v>
      </c>
      <c r="W2369" s="127"/>
      <c r="X2369" s="127"/>
      <c r="Y2369" s="127"/>
      <c r="Z2369" s="127"/>
      <c r="AA2369" s="127"/>
      <c r="AB2369" s="127"/>
      <c r="AC2369" s="127"/>
      <c r="AD2369" s="127"/>
      <c r="AE2369" s="127"/>
      <c r="AF2369" s="9">
        <f t="shared" si="1"/>
        <v>2369</v>
      </c>
    </row>
    <row r="2370" ht="15.75" customHeight="1">
      <c r="A2370" s="116">
        <v>42271.0</v>
      </c>
      <c r="B2370" s="126" t="e">
        <v>#N/A</v>
      </c>
      <c r="C2370" s="127" t="e">
        <v>#N/A</v>
      </c>
      <c r="D2370" s="127">
        <v>5.022</v>
      </c>
      <c r="E2370" s="127" t="e">
        <v>#N/A</v>
      </c>
      <c r="F2370" s="127" t="e">
        <v>#N/A</v>
      </c>
      <c r="G2370" s="127">
        <v>5.473</v>
      </c>
      <c r="H2370" s="127" t="e">
        <v>#N/A</v>
      </c>
      <c r="I2370" s="127" t="e">
        <v>#N/A</v>
      </c>
      <c r="J2370" s="127">
        <v>6.062</v>
      </c>
      <c r="K2370" s="127" t="e">
        <v>#N/A</v>
      </c>
      <c r="L2370" s="127" t="e">
        <v>#N/A</v>
      </c>
      <c r="M2370" s="127">
        <v>6.3535</v>
      </c>
      <c r="N2370" s="127" t="e">
        <v>#N/A</v>
      </c>
      <c r="O2370" s="127" t="e">
        <v>#N/A</v>
      </c>
      <c r="P2370" s="127">
        <v>6.645</v>
      </c>
      <c r="Q2370" s="127" t="e">
        <v>#N/A</v>
      </c>
      <c r="R2370" s="127" t="e">
        <v>#N/A</v>
      </c>
      <c r="S2370" s="127">
        <v>6.89</v>
      </c>
      <c r="T2370" s="127" t="e">
        <v>#N/A</v>
      </c>
      <c r="U2370" s="127" t="e">
        <v>#N/A</v>
      </c>
      <c r="V2370" s="127">
        <v>7.08</v>
      </c>
      <c r="W2370" s="127"/>
      <c r="X2370" s="127"/>
      <c r="Y2370" s="127"/>
      <c r="Z2370" s="127"/>
      <c r="AA2370" s="127"/>
      <c r="AB2370" s="127"/>
      <c r="AC2370" s="127"/>
      <c r="AD2370" s="127"/>
      <c r="AE2370" s="127"/>
      <c r="AF2370" s="9">
        <f t="shared" si="1"/>
        <v>2370</v>
      </c>
    </row>
    <row r="2371" ht="15.75" customHeight="1">
      <c r="A2371" s="116">
        <v>42270.0</v>
      </c>
      <c r="B2371" s="126" t="e">
        <v>#N/A</v>
      </c>
      <c r="C2371" s="127" t="e">
        <v>#N/A</v>
      </c>
      <c r="D2371" s="127">
        <v>5.012</v>
      </c>
      <c r="E2371" s="127" t="e">
        <v>#N/A</v>
      </c>
      <c r="F2371" s="127" t="e">
        <v>#N/A</v>
      </c>
      <c r="G2371" s="127">
        <v>5.456</v>
      </c>
      <c r="H2371" s="127" t="e">
        <v>#N/A</v>
      </c>
      <c r="I2371" s="127" t="e">
        <v>#N/A</v>
      </c>
      <c r="J2371" s="127">
        <v>6.028</v>
      </c>
      <c r="K2371" s="127" t="e">
        <v>#N/A</v>
      </c>
      <c r="L2371" s="127" t="e">
        <v>#N/A</v>
      </c>
      <c r="M2371" s="127">
        <v>6.307</v>
      </c>
      <c r="N2371" s="127" t="e">
        <v>#N/A</v>
      </c>
      <c r="O2371" s="127" t="e">
        <v>#N/A</v>
      </c>
      <c r="P2371" s="127">
        <v>6.586</v>
      </c>
      <c r="Q2371" s="127" t="e">
        <v>#N/A</v>
      </c>
      <c r="R2371" s="127" t="e">
        <v>#N/A</v>
      </c>
      <c r="S2371" s="127">
        <v>6.85</v>
      </c>
      <c r="T2371" s="127" t="e">
        <v>#N/A</v>
      </c>
      <c r="U2371" s="127" t="e">
        <v>#N/A</v>
      </c>
      <c r="V2371" s="127">
        <v>7.06</v>
      </c>
      <c r="W2371" s="127"/>
      <c r="X2371" s="127"/>
      <c r="Y2371" s="127"/>
      <c r="Z2371" s="127"/>
      <c r="AA2371" s="127"/>
      <c r="AB2371" s="127"/>
      <c r="AC2371" s="127"/>
      <c r="AD2371" s="127"/>
      <c r="AE2371" s="127"/>
      <c r="AF2371" s="9">
        <f t="shared" si="1"/>
        <v>2371</v>
      </c>
    </row>
    <row r="2372" ht="15.75" customHeight="1">
      <c r="A2372" s="116">
        <v>42269.0</v>
      </c>
      <c r="B2372" s="126" t="e">
        <v>#N/A</v>
      </c>
      <c r="C2372" s="127" t="e">
        <v>#N/A</v>
      </c>
      <c r="D2372" s="127">
        <v>5.023</v>
      </c>
      <c r="E2372" s="127" t="e">
        <v>#N/A</v>
      </c>
      <c r="F2372" s="127" t="e">
        <v>#N/A</v>
      </c>
      <c r="G2372" s="127">
        <v>5.464</v>
      </c>
      <c r="H2372" s="127" t="e">
        <v>#N/A</v>
      </c>
      <c r="I2372" s="127" t="e">
        <v>#N/A</v>
      </c>
      <c r="J2372" s="127">
        <v>6.037</v>
      </c>
      <c r="K2372" s="127" t="e">
        <v>#N/A</v>
      </c>
      <c r="L2372" s="127" t="e">
        <v>#N/A</v>
      </c>
      <c r="M2372" s="127">
        <v>6.309</v>
      </c>
      <c r="N2372" s="127" t="e">
        <v>#N/A</v>
      </c>
      <c r="O2372" s="127" t="e">
        <v>#N/A</v>
      </c>
      <c r="P2372" s="127">
        <v>6.581</v>
      </c>
      <c r="Q2372" s="127" t="e">
        <v>#N/A</v>
      </c>
      <c r="R2372" s="127" t="e">
        <v>#N/A</v>
      </c>
      <c r="S2372" s="127">
        <v>6.87</v>
      </c>
      <c r="T2372" s="127" t="e">
        <v>#N/A</v>
      </c>
      <c r="U2372" s="127" t="e">
        <v>#N/A</v>
      </c>
      <c r="V2372" s="127">
        <v>7.07</v>
      </c>
      <c r="W2372" s="127"/>
      <c r="X2372" s="127"/>
      <c r="Y2372" s="127"/>
      <c r="Z2372" s="127"/>
      <c r="AA2372" s="127"/>
      <c r="AB2372" s="127"/>
      <c r="AC2372" s="127"/>
      <c r="AD2372" s="127"/>
      <c r="AE2372" s="127"/>
      <c r="AF2372" s="9">
        <f t="shared" si="1"/>
        <v>2372</v>
      </c>
    </row>
    <row r="2373" ht="15.75" customHeight="1">
      <c r="A2373" s="116">
        <v>42268.0</v>
      </c>
      <c r="B2373" s="126" t="e">
        <v>#N/A</v>
      </c>
      <c r="C2373" s="127" t="e">
        <v>#N/A</v>
      </c>
      <c r="D2373" s="127">
        <v>5.023</v>
      </c>
      <c r="E2373" s="127" t="e">
        <v>#N/A</v>
      </c>
      <c r="F2373" s="127" t="e">
        <v>#N/A</v>
      </c>
      <c r="G2373" s="127">
        <v>5.451</v>
      </c>
      <c r="H2373" s="127" t="e">
        <v>#N/A</v>
      </c>
      <c r="I2373" s="127" t="e">
        <v>#N/A</v>
      </c>
      <c r="J2373" s="127">
        <v>6.032</v>
      </c>
      <c r="K2373" s="127" t="e">
        <v>#N/A</v>
      </c>
      <c r="L2373" s="127" t="e">
        <v>#N/A</v>
      </c>
      <c r="M2373" s="127">
        <v>6.304</v>
      </c>
      <c r="N2373" s="127" t="e">
        <v>#N/A</v>
      </c>
      <c r="O2373" s="127" t="e">
        <v>#N/A</v>
      </c>
      <c r="P2373" s="127">
        <v>6.576</v>
      </c>
      <c r="Q2373" s="127" t="e">
        <v>#N/A</v>
      </c>
      <c r="R2373" s="127" t="e">
        <v>#N/A</v>
      </c>
      <c r="S2373" s="127">
        <v>6.92</v>
      </c>
      <c r="T2373" s="127" t="e">
        <v>#N/A</v>
      </c>
      <c r="U2373" s="127" t="e">
        <v>#N/A</v>
      </c>
      <c r="V2373" s="127">
        <v>7.12</v>
      </c>
      <c r="W2373" s="127"/>
      <c r="X2373" s="127"/>
      <c r="Y2373" s="127"/>
      <c r="Z2373" s="127"/>
      <c r="AA2373" s="127"/>
      <c r="AB2373" s="127"/>
      <c r="AC2373" s="127"/>
      <c r="AD2373" s="127"/>
      <c r="AE2373" s="127"/>
      <c r="AF2373" s="9">
        <f t="shared" si="1"/>
        <v>2373</v>
      </c>
    </row>
    <row r="2374" ht="15.75" customHeight="1">
      <c r="A2374" s="116">
        <v>42265.0</v>
      </c>
      <c r="B2374" s="126" t="e">
        <v>#N/A</v>
      </c>
      <c r="C2374" s="127" t="e">
        <v>#N/A</v>
      </c>
      <c r="D2374" s="127">
        <v>5.023</v>
      </c>
      <c r="E2374" s="127" t="e">
        <v>#N/A</v>
      </c>
      <c r="F2374" s="127" t="e">
        <v>#N/A</v>
      </c>
      <c r="G2374" s="127">
        <v>5.451</v>
      </c>
      <c r="H2374" s="127" t="e">
        <v>#N/A</v>
      </c>
      <c r="I2374" s="127" t="e">
        <v>#N/A</v>
      </c>
      <c r="J2374" s="127">
        <v>6.021</v>
      </c>
      <c r="K2374" s="127" t="e">
        <v>#N/A</v>
      </c>
      <c r="L2374" s="127" t="e">
        <v>#N/A</v>
      </c>
      <c r="M2374" s="127">
        <v>6.2985</v>
      </c>
      <c r="N2374" s="127" t="e">
        <v>#N/A</v>
      </c>
      <c r="O2374" s="127" t="e">
        <v>#N/A</v>
      </c>
      <c r="P2374" s="127">
        <v>6.576</v>
      </c>
      <c r="Q2374" s="127" t="e">
        <v>#N/A</v>
      </c>
      <c r="R2374" s="127" t="e">
        <v>#N/A</v>
      </c>
      <c r="S2374" s="127">
        <v>6.93</v>
      </c>
      <c r="T2374" s="127" t="e">
        <v>#N/A</v>
      </c>
      <c r="U2374" s="127" t="e">
        <v>#N/A</v>
      </c>
      <c r="V2374" s="127">
        <v>7.1</v>
      </c>
      <c r="W2374" s="127"/>
      <c r="X2374" s="127"/>
      <c r="Y2374" s="127"/>
      <c r="Z2374" s="127"/>
      <c r="AA2374" s="127"/>
      <c r="AB2374" s="127"/>
      <c r="AC2374" s="127"/>
      <c r="AD2374" s="127"/>
      <c r="AE2374" s="127"/>
      <c r="AF2374" s="9">
        <f t="shared" si="1"/>
        <v>2374</v>
      </c>
    </row>
    <row r="2375" ht="15.75" customHeight="1">
      <c r="A2375" s="116">
        <v>42264.0</v>
      </c>
      <c r="B2375" s="126" t="e">
        <v>#N/A</v>
      </c>
      <c r="C2375" s="127" t="e">
        <v>#N/A</v>
      </c>
      <c r="D2375" s="127">
        <v>5.03</v>
      </c>
      <c r="E2375" s="127" t="e">
        <v>#N/A</v>
      </c>
      <c r="F2375" s="127" t="e">
        <v>#N/A</v>
      </c>
      <c r="G2375" s="127">
        <v>5.454</v>
      </c>
      <c r="H2375" s="127" t="e">
        <v>#N/A</v>
      </c>
      <c r="I2375" s="127" t="e">
        <v>#N/A</v>
      </c>
      <c r="J2375" s="127">
        <v>6.013</v>
      </c>
      <c r="K2375" s="127" t="e">
        <v>#N/A</v>
      </c>
      <c r="L2375" s="127" t="e">
        <v>#N/A</v>
      </c>
      <c r="M2375" s="127">
        <v>6.2945</v>
      </c>
      <c r="N2375" s="127" t="e">
        <v>#N/A</v>
      </c>
      <c r="O2375" s="127" t="e">
        <v>#N/A</v>
      </c>
      <c r="P2375" s="127">
        <v>6.576</v>
      </c>
      <c r="Q2375" s="127" t="e">
        <v>#N/A</v>
      </c>
      <c r="R2375" s="127" t="e">
        <v>#N/A</v>
      </c>
      <c r="S2375" s="127">
        <v>6.87</v>
      </c>
      <c r="T2375" s="127" t="e">
        <v>#N/A</v>
      </c>
      <c r="U2375" s="127" t="e">
        <v>#N/A</v>
      </c>
      <c r="V2375" s="127">
        <v>7.08</v>
      </c>
      <c r="W2375" s="127"/>
      <c r="X2375" s="127"/>
      <c r="Y2375" s="127"/>
      <c r="Z2375" s="127"/>
      <c r="AA2375" s="127"/>
      <c r="AB2375" s="127"/>
      <c r="AC2375" s="127"/>
      <c r="AD2375" s="127"/>
      <c r="AE2375" s="127"/>
      <c r="AF2375" s="9">
        <f t="shared" si="1"/>
        <v>2375</v>
      </c>
    </row>
    <row r="2376" ht="15.75" customHeight="1">
      <c r="A2376" s="116">
        <v>42263.0</v>
      </c>
      <c r="B2376" s="126" t="e">
        <v>#N/A</v>
      </c>
      <c r="C2376" s="127" t="e">
        <v>#N/A</v>
      </c>
      <c r="D2376" s="127">
        <v>5.023</v>
      </c>
      <c r="E2376" s="127" t="e">
        <v>#N/A</v>
      </c>
      <c r="F2376" s="127" t="e">
        <v>#N/A</v>
      </c>
      <c r="G2376" s="127">
        <v>5.454</v>
      </c>
      <c r="H2376" s="127" t="e">
        <v>#N/A</v>
      </c>
      <c r="I2376" s="127" t="e">
        <v>#N/A</v>
      </c>
      <c r="J2376" s="127">
        <v>6.03</v>
      </c>
      <c r="K2376" s="127" t="e">
        <v>#N/A</v>
      </c>
      <c r="L2376" s="127" t="e">
        <v>#N/A</v>
      </c>
      <c r="M2376" s="127">
        <v>6.3055</v>
      </c>
      <c r="N2376" s="127" t="e">
        <v>#N/A</v>
      </c>
      <c r="O2376" s="127" t="e">
        <v>#N/A</v>
      </c>
      <c r="P2376" s="127">
        <v>6.581</v>
      </c>
      <c r="Q2376" s="127" t="e">
        <v>#N/A</v>
      </c>
      <c r="R2376" s="127" t="e">
        <v>#N/A</v>
      </c>
      <c r="S2376" s="127">
        <v>6.87</v>
      </c>
      <c r="T2376" s="127" t="e">
        <v>#N/A</v>
      </c>
      <c r="U2376" s="127" t="e">
        <v>#N/A</v>
      </c>
      <c r="V2376" s="127">
        <v>7.08</v>
      </c>
      <c r="W2376" s="127"/>
      <c r="X2376" s="127"/>
      <c r="Y2376" s="127"/>
      <c r="Z2376" s="127"/>
      <c r="AA2376" s="127"/>
      <c r="AB2376" s="127"/>
      <c r="AC2376" s="127"/>
      <c r="AD2376" s="127"/>
      <c r="AE2376" s="127"/>
      <c r="AF2376" s="9">
        <f t="shared" si="1"/>
        <v>2376</v>
      </c>
    </row>
    <row r="2377" ht="15.75" customHeight="1">
      <c r="A2377" s="116">
        <v>42262.0</v>
      </c>
      <c r="B2377" s="126" t="e">
        <v>#N/A</v>
      </c>
      <c r="C2377" s="127" t="e">
        <v>#N/A</v>
      </c>
      <c r="D2377" s="127">
        <v>5.02</v>
      </c>
      <c r="E2377" s="127" t="e">
        <v>#N/A</v>
      </c>
      <c r="F2377" s="127" t="e">
        <v>#N/A</v>
      </c>
      <c r="G2377" s="127">
        <v>5.458</v>
      </c>
      <c r="H2377" s="127" t="e">
        <v>#N/A</v>
      </c>
      <c r="I2377" s="127" t="e">
        <v>#N/A</v>
      </c>
      <c r="J2377" s="127">
        <v>6.045</v>
      </c>
      <c r="K2377" s="127" t="e">
        <v>#N/A</v>
      </c>
      <c r="L2377" s="127" t="e">
        <v>#N/A</v>
      </c>
      <c r="M2377" s="127">
        <v>6.317</v>
      </c>
      <c r="N2377" s="127" t="e">
        <v>#N/A</v>
      </c>
      <c r="O2377" s="127" t="e">
        <v>#N/A</v>
      </c>
      <c r="P2377" s="127">
        <v>6.589</v>
      </c>
      <c r="Q2377" s="127" t="e">
        <v>#N/A</v>
      </c>
      <c r="R2377" s="127" t="e">
        <v>#N/A</v>
      </c>
      <c r="S2377" s="127">
        <v>6.87</v>
      </c>
      <c r="T2377" s="127" t="e">
        <v>#N/A</v>
      </c>
      <c r="U2377" s="127" t="e">
        <v>#N/A</v>
      </c>
      <c r="V2377" s="127">
        <v>7.08</v>
      </c>
      <c r="W2377" s="127"/>
      <c r="X2377" s="127"/>
      <c r="Y2377" s="127"/>
      <c r="Z2377" s="127"/>
      <c r="AA2377" s="127"/>
      <c r="AB2377" s="127"/>
      <c r="AC2377" s="127"/>
      <c r="AD2377" s="127"/>
      <c r="AE2377" s="127"/>
      <c r="AF2377" s="9">
        <f t="shared" si="1"/>
        <v>2377</v>
      </c>
    </row>
    <row r="2378" ht="15.75" customHeight="1">
      <c r="A2378" s="116">
        <v>42261.0</v>
      </c>
      <c r="B2378" s="126" t="e">
        <v>#N/A</v>
      </c>
      <c r="C2378" s="127" t="e">
        <v>#N/A</v>
      </c>
      <c r="D2378" s="127">
        <v>5.018</v>
      </c>
      <c r="E2378" s="127" t="e">
        <v>#N/A</v>
      </c>
      <c r="F2378" s="127" t="e">
        <v>#N/A</v>
      </c>
      <c r="G2378" s="127">
        <v>5.412</v>
      </c>
      <c r="H2378" s="127" t="e">
        <v>#N/A</v>
      </c>
      <c r="I2378" s="127" t="e">
        <v>#N/A</v>
      </c>
      <c r="J2378" s="127">
        <v>5.86</v>
      </c>
      <c r="K2378" s="127" t="e">
        <v>#N/A</v>
      </c>
      <c r="L2378" s="127" t="e">
        <v>#N/A</v>
      </c>
      <c r="M2378" s="127">
        <v>6.2325</v>
      </c>
      <c r="N2378" s="127" t="e">
        <v>#N/A</v>
      </c>
      <c r="O2378" s="127" t="e">
        <v>#N/A</v>
      </c>
      <c r="P2378" s="127">
        <v>6.605</v>
      </c>
      <c r="Q2378" s="127" t="e">
        <v>#N/A</v>
      </c>
      <c r="R2378" s="127" t="e">
        <v>#N/A</v>
      </c>
      <c r="S2378" s="127">
        <v>6.87</v>
      </c>
      <c r="T2378" s="127" t="e">
        <v>#N/A</v>
      </c>
      <c r="U2378" s="127" t="e">
        <v>#N/A</v>
      </c>
      <c r="V2378" s="127">
        <v>7.08</v>
      </c>
      <c r="W2378" s="127"/>
      <c r="X2378" s="127"/>
      <c r="Y2378" s="127"/>
      <c r="Z2378" s="127"/>
      <c r="AA2378" s="127"/>
      <c r="AB2378" s="127"/>
      <c r="AC2378" s="127"/>
      <c r="AD2378" s="127"/>
      <c r="AE2378" s="127"/>
      <c r="AF2378" s="9">
        <f t="shared" si="1"/>
        <v>2378</v>
      </c>
    </row>
    <row r="2379" ht="15.75" customHeight="1">
      <c r="A2379" s="116">
        <v>42258.0</v>
      </c>
      <c r="B2379" s="126" t="e">
        <v>#N/A</v>
      </c>
      <c r="C2379" s="127" t="e">
        <v>#N/A</v>
      </c>
      <c r="D2379" s="127">
        <v>5.011</v>
      </c>
      <c r="E2379" s="127" t="e">
        <v>#N/A</v>
      </c>
      <c r="F2379" s="127" t="e">
        <v>#N/A</v>
      </c>
      <c r="G2379" s="127">
        <v>5.394</v>
      </c>
      <c r="H2379" s="127" t="e">
        <v>#N/A</v>
      </c>
      <c r="I2379" s="127" t="e">
        <v>#N/A</v>
      </c>
      <c r="J2379" s="127">
        <v>5.78</v>
      </c>
      <c r="K2379" s="127" t="e">
        <v>#N/A</v>
      </c>
      <c r="L2379" s="127" t="e">
        <v>#N/A</v>
      </c>
      <c r="M2379" s="127">
        <v>6.1905</v>
      </c>
      <c r="N2379" s="127" t="e">
        <v>#N/A</v>
      </c>
      <c r="O2379" s="127" t="e">
        <v>#N/A</v>
      </c>
      <c r="P2379" s="127">
        <v>6.601</v>
      </c>
      <c r="Q2379" s="127" t="e">
        <v>#N/A</v>
      </c>
      <c r="R2379" s="127" t="e">
        <v>#N/A</v>
      </c>
      <c r="S2379" s="127">
        <v>6.86</v>
      </c>
      <c r="T2379" s="127" t="e">
        <v>#N/A</v>
      </c>
      <c r="U2379" s="127" t="e">
        <v>#N/A</v>
      </c>
      <c r="V2379" s="127">
        <v>7.06</v>
      </c>
      <c r="W2379" s="127"/>
      <c r="X2379" s="127"/>
      <c r="Y2379" s="127"/>
      <c r="Z2379" s="127"/>
      <c r="AA2379" s="127"/>
      <c r="AB2379" s="127"/>
      <c r="AC2379" s="127"/>
      <c r="AD2379" s="127"/>
      <c r="AE2379" s="127"/>
      <c r="AF2379" s="9">
        <f t="shared" si="1"/>
        <v>2379</v>
      </c>
    </row>
    <row r="2380" ht="15.75" customHeight="1">
      <c r="A2380" s="116">
        <v>42257.0</v>
      </c>
      <c r="B2380" s="126" t="e">
        <v>#N/A</v>
      </c>
      <c r="C2380" s="127" t="e">
        <v>#N/A</v>
      </c>
      <c r="D2380" s="127">
        <v>5.013</v>
      </c>
      <c r="E2380" s="127" t="e">
        <v>#N/A</v>
      </c>
      <c r="F2380" s="127" t="e">
        <v>#N/A</v>
      </c>
      <c r="G2380" s="127">
        <v>5.389</v>
      </c>
      <c r="H2380" s="127" t="e">
        <v>#N/A</v>
      </c>
      <c r="I2380" s="127" t="e">
        <v>#N/A</v>
      </c>
      <c r="J2380" s="127">
        <v>5.78</v>
      </c>
      <c r="K2380" s="127" t="e">
        <v>#N/A</v>
      </c>
      <c r="L2380" s="127" t="e">
        <v>#N/A</v>
      </c>
      <c r="M2380" s="127">
        <v>6.1935</v>
      </c>
      <c r="N2380" s="127" t="e">
        <v>#N/A</v>
      </c>
      <c r="O2380" s="127" t="e">
        <v>#N/A</v>
      </c>
      <c r="P2380" s="127">
        <v>6.607</v>
      </c>
      <c r="Q2380" s="127" t="e">
        <v>#N/A</v>
      </c>
      <c r="R2380" s="127" t="e">
        <v>#N/A</v>
      </c>
      <c r="S2380" s="127">
        <v>6.86</v>
      </c>
      <c r="T2380" s="127" t="e">
        <v>#N/A</v>
      </c>
      <c r="U2380" s="127" t="e">
        <v>#N/A</v>
      </c>
      <c r="V2380" s="127">
        <v>7.045</v>
      </c>
      <c r="W2380" s="127"/>
      <c r="X2380" s="127"/>
      <c r="Y2380" s="127"/>
      <c r="Z2380" s="127"/>
      <c r="AA2380" s="127"/>
      <c r="AB2380" s="127"/>
      <c r="AC2380" s="127"/>
      <c r="AD2380" s="127"/>
      <c r="AE2380" s="127"/>
      <c r="AF2380" s="9">
        <f t="shared" si="1"/>
        <v>2380</v>
      </c>
    </row>
    <row r="2381" ht="15.75" customHeight="1">
      <c r="A2381" s="116">
        <v>42256.0</v>
      </c>
      <c r="B2381" s="126" t="e">
        <v>#N/A</v>
      </c>
      <c r="C2381" s="127" t="e">
        <v>#N/A</v>
      </c>
      <c r="D2381" s="127">
        <v>5.059</v>
      </c>
      <c r="E2381" s="127" t="e">
        <v>#N/A</v>
      </c>
      <c r="F2381" s="127" t="e">
        <v>#N/A</v>
      </c>
      <c r="G2381" s="127">
        <v>5.428</v>
      </c>
      <c r="H2381" s="127" t="e">
        <v>#N/A</v>
      </c>
      <c r="I2381" s="127" t="e">
        <v>#N/A</v>
      </c>
      <c r="J2381" s="127">
        <v>5.813</v>
      </c>
      <c r="K2381" s="127" t="e">
        <v>#N/A</v>
      </c>
      <c r="L2381" s="127" t="e">
        <v>#N/A</v>
      </c>
      <c r="M2381" s="127">
        <v>6.2165</v>
      </c>
      <c r="N2381" s="127" t="e">
        <v>#N/A</v>
      </c>
      <c r="O2381" s="127" t="e">
        <v>#N/A</v>
      </c>
      <c r="P2381" s="127">
        <v>6.62</v>
      </c>
      <c r="Q2381" s="127" t="e">
        <v>#N/A</v>
      </c>
      <c r="R2381" s="127" t="e">
        <v>#N/A</v>
      </c>
      <c r="S2381" s="127">
        <v>6.86</v>
      </c>
      <c r="T2381" s="127" t="e">
        <v>#N/A</v>
      </c>
      <c r="U2381" s="127" t="e">
        <v>#N/A</v>
      </c>
      <c r="V2381" s="127">
        <v>7.04</v>
      </c>
      <c r="W2381" s="127"/>
      <c r="X2381" s="127"/>
      <c r="Y2381" s="127"/>
      <c r="Z2381" s="127"/>
      <c r="AA2381" s="127"/>
      <c r="AB2381" s="127"/>
      <c r="AC2381" s="127"/>
      <c r="AD2381" s="127"/>
      <c r="AE2381" s="127"/>
      <c r="AF2381" s="9">
        <f t="shared" si="1"/>
        <v>2381</v>
      </c>
    </row>
    <row r="2382" ht="15.75" customHeight="1">
      <c r="A2382" s="116">
        <v>42255.0</v>
      </c>
      <c r="B2382" s="126" t="e">
        <v>#N/A</v>
      </c>
      <c r="C2382" s="127" t="e">
        <v>#N/A</v>
      </c>
      <c r="D2382" s="127">
        <v>5.082</v>
      </c>
      <c r="E2382" s="127" t="e">
        <v>#N/A</v>
      </c>
      <c r="F2382" s="127" t="e">
        <v>#N/A</v>
      </c>
      <c r="G2382" s="127">
        <v>5.442</v>
      </c>
      <c r="H2382" s="127" t="e">
        <v>#N/A</v>
      </c>
      <c r="I2382" s="127" t="e">
        <v>#N/A</v>
      </c>
      <c r="J2382" s="127">
        <v>5.829</v>
      </c>
      <c r="K2382" s="127" t="e">
        <v>#N/A</v>
      </c>
      <c r="L2382" s="127" t="e">
        <v>#N/A</v>
      </c>
      <c r="M2382" s="127">
        <v>6.2245</v>
      </c>
      <c r="N2382" s="127" t="e">
        <v>#N/A</v>
      </c>
      <c r="O2382" s="127" t="e">
        <v>#N/A</v>
      </c>
      <c r="P2382" s="127">
        <v>6.62</v>
      </c>
      <c r="Q2382" s="127" t="e">
        <v>#N/A</v>
      </c>
      <c r="R2382" s="127" t="e">
        <v>#N/A</v>
      </c>
      <c r="S2382" s="127">
        <v>6.86</v>
      </c>
      <c r="T2382" s="127" t="e">
        <v>#N/A</v>
      </c>
      <c r="U2382" s="127" t="e">
        <v>#N/A</v>
      </c>
      <c r="V2382" s="127">
        <v>7.045</v>
      </c>
      <c r="W2382" s="127"/>
      <c r="X2382" s="127"/>
      <c r="Y2382" s="127"/>
      <c r="Z2382" s="127"/>
      <c r="AA2382" s="127"/>
      <c r="AB2382" s="127"/>
      <c r="AC2382" s="127"/>
      <c r="AD2382" s="127"/>
      <c r="AE2382" s="127"/>
      <c r="AF2382" s="9">
        <f t="shared" si="1"/>
        <v>2382</v>
      </c>
    </row>
    <row r="2383" ht="15.75" customHeight="1">
      <c r="A2383" s="116">
        <v>42254.0</v>
      </c>
      <c r="B2383" s="126" t="e">
        <v>#N/A</v>
      </c>
      <c r="C2383" s="127" t="e">
        <v>#N/A</v>
      </c>
      <c r="D2383" s="127">
        <v>5.091</v>
      </c>
      <c r="E2383" s="127" t="e">
        <v>#N/A</v>
      </c>
      <c r="F2383" s="127" t="e">
        <v>#N/A</v>
      </c>
      <c r="G2383" s="127">
        <v>5.445</v>
      </c>
      <c r="H2383" s="127" t="e">
        <v>#N/A</v>
      </c>
      <c r="I2383" s="127" t="e">
        <v>#N/A</v>
      </c>
      <c r="J2383" s="127">
        <v>5.814</v>
      </c>
      <c r="K2383" s="127" t="e">
        <v>#N/A</v>
      </c>
      <c r="L2383" s="127" t="e">
        <v>#N/A</v>
      </c>
      <c r="M2383" s="127">
        <v>6.2195</v>
      </c>
      <c r="N2383" s="127" t="e">
        <v>#N/A</v>
      </c>
      <c r="O2383" s="127" t="e">
        <v>#N/A</v>
      </c>
      <c r="P2383" s="127">
        <v>6.625</v>
      </c>
      <c r="Q2383" s="127" t="e">
        <v>#N/A</v>
      </c>
      <c r="R2383" s="127" t="e">
        <v>#N/A</v>
      </c>
      <c r="S2383" s="127">
        <v>6.86</v>
      </c>
      <c r="T2383" s="127" t="e">
        <v>#N/A</v>
      </c>
      <c r="U2383" s="127" t="e">
        <v>#N/A</v>
      </c>
      <c r="V2383" s="127">
        <v>7.04</v>
      </c>
      <c r="W2383" s="127"/>
      <c r="X2383" s="127"/>
      <c r="Y2383" s="127"/>
      <c r="Z2383" s="127"/>
      <c r="AA2383" s="127"/>
      <c r="AB2383" s="127"/>
      <c r="AC2383" s="127"/>
      <c r="AD2383" s="127"/>
      <c r="AE2383" s="127"/>
      <c r="AF2383" s="9">
        <f t="shared" si="1"/>
        <v>2383</v>
      </c>
    </row>
    <row r="2384" ht="15.75" customHeight="1">
      <c r="A2384" s="116">
        <v>42251.0</v>
      </c>
      <c r="B2384" s="126" t="e">
        <v>#N/A</v>
      </c>
      <c r="C2384" s="127" t="e">
        <v>#N/A</v>
      </c>
      <c r="D2384" s="127">
        <v>5.103</v>
      </c>
      <c r="E2384" s="127" t="e">
        <v>#N/A</v>
      </c>
      <c r="F2384" s="127" t="e">
        <v>#N/A</v>
      </c>
      <c r="G2384" s="127">
        <v>5.446</v>
      </c>
      <c r="H2384" s="127" t="e">
        <v>#N/A</v>
      </c>
      <c r="I2384" s="127" t="e">
        <v>#N/A</v>
      </c>
      <c r="J2384" s="127">
        <v>5.81</v>
      </c>
      <c r="K2384" s="127" t="e">
        <v>#N/A</v>
      </c>
      <c r="L2384" s="127" t="e">
        <v>#N/A</v>
      </c>
      <c r="M2384" s="127">
        <v>6.2175</v>
      </c>
      <c r="N2384" s="127" t="e">
        <v>#N/A</v>
      </c>
      <c r="O2384" s="127" t="e">
        <v>#N/A</v>
      </c>
      <c r="P2384" s="127">
        <v>6.625</v>
      </c>
      <c r="Q2384" s="127" t="e">
        <v>#N/A</v>
      </c>
      <c r="R2384" s="127" t="e">
        <v>#N/A</v>
      </c>
      <c r="S2384" s="127">
        <v>6.86</v>
      </c>
      <c r="T2384" s="127" t="e">
        <v>#N/A</v>
      </c>
      <c r="U2384" s="127" t="e">
        <v>#N/A</v>
      </c>
      <c r="V2384" s="127">
        <v>7.03</v>
      </c>
      <c r="W2384" s="127"/>
      <c r="X2384" s="127"/>
      <c r="Y2384" s="127"/>
      <c r="Z2384" s="127"/>
      <c r="AA2384" s="127"/>
      <c r="AB2384" s="127"/>
      <c r="AC2384" s="127"/>
      <c r="AD2384" s="127"/>
      <c r="AE2384" s="127"/>
      <c r="AF2384" s="9">
        <f t="shared" si="1"/>
        <v>2384</v>
      </c>
    </row>
    <row r="2385" ht="15.75" customHeight="1">
      <c r="A2385" s="116">
        <v>42250.0</v>
      </c>
      <c r="B2385" s="126" t="e">
        <v>#N/A</v>
      </c>
      <c r="C2385" s="127" t="e">
        <v>#N/A</v>
      </c>
      <c r="D2385" s="127">
        <v>5.103</v>
      </c>
      <c r="E2385" s="127" t="e">
        <v>#N/A</v>
      </c>
      <c r="F2385" s="127" t="e">
        <v>#N/A</v>
      </c>
      <c r="G2385" s="127">
        <v>5.433</v>
      </c>
      <c r="H2385" s="127" t="e">
        <v>#N/A</v>
      </c>
      <c r="I2385" s="127" t="e">
        <v>#N/A</v>
      </c>
      <c r="J2385" s="127">
        <v>5.8</v>
      </c>
      <c r="K2385" s="127" t="e">
        <v>#N/A</v>
      </c>
      <c r="L2385" s="127" t="e">
        <v>#N/A</v>
      </c>
      <c r="M2385" s="127">
        <v>6.215</v>
      </c>
      <c r="N2385" s="127" t="e">
        <v>#N/A</v>
      </c>
      <c r="O2385" s="127" t="e">
        <v>#N/A</v>
      </c>
      <c r="P2385" s="127">
        <v>6.63</v>
      </c>
      <c r="Q2385" s="127" t="e">
        <v>#N/A</v>
      </c>
      <c r="R2385" s="127" t="e">
        <v>#N/A</v>
      </c>
      <c r="S2385" s="127">
        <v>6.86</v>
      </c>
      <c r="T2385" s="127" t="e">
        <v>#N/A</v>
      </c>
      <c r="U2385" s="127" t="e">
        <v>#N/A</v>
      </c>
      <c r="V2385" s="127">
        <v>7.03</v>
      </c>
      <c r="W2385" s="127"/>
      <c r="X2385" s="127"/>
      <c r="Y2385" s="127"/>
      <c r="Z2385" s="127"/>
      <c r="AA2385" s="127"/>
      <c r="AB2385" s="127"/>
      <c r="AC2385" s="127"/>
      <c r="AD2385" s="127"/>
      <c r="AE2385" s="127"/>
      <c r="AF2385" s="9">
        <f t="shared" si="1"/>
        <v>2385</v>
      </c>
    </row>
    <row r="2386" ht="15.75" customHeight="1">
      <c r="A2386" s="116">
        <v>42248.0</v>
      </c>
      <c r="B2386" s="126" t="e">
        <v>#N/A</v>
      </c>
      <c r="C2386" s="127" t="e">
        <v>#N/A</v>
      </c>
      <c r="D2386" s="127">
        <v>5.095</v>
      </c>
      <c r="E2386" s="127" t="e">
        <v>#N/A</v>
      </c>
      <c r="F2386" s="127" t="e">
        <v>#N/A</v>
      </c>
      <c r="G2386" s="127">
        <v>5.435</v>
      </c>
      <c r="H2386" s="127" t="e">
        <v>#N/A</v>
      </c>
      <c r="I2386" s="127" t="e">
        <v>#N/A</v>
      </c>
      <c r="J2386" s="127">
        <v>5.797</v>
      </c>
      <c r="K2386" s="127" t="e">
        <v>#N/A</v>
      </c>
      <c r="L2386" s="127" t="e">
        <v>#N/A</v>
      </c>
      <c r="M2386" s="127">
        <v>6.2135</v>
      </c>
      <c r="N2386" s="127" t="e">
        <v>#N/A</v>
      </c>
      <c r="O2386" s="127" t="e">
        <v>#N/A</v>
      </c>
      <c r="P2386" s="127">
        <v>6.63</v>
      </c>
      <c r="Q2386" s="127" t="e">
        <v>#N/A</v>
      </c>
      <c r="R2386" s="127" t="e">
        <v>#N/A</v>
      </c>
      <c r="S2386" s="127">
        <v>6.85</v>
      </c>
      <c r="T2386" s="127" t="e">
        <v>#N/A</v>
      </c>
      <c r="U2386" s="127" t="e">
        <v>#N/A</v>
      </c>
      <c r="V2386" s="127">
        <v>7.03</v>
      </c>
      <c r="W2386" s="127"/>
      <c r="X2386" s="127"/>
      <c r="Y2386" s="127"/>
      <c r="Z2386" s="127"/>
      <c r="AA2386" s="127"/>
      <c r="AB2386" s="127"/>
      <c r="AC2386" s="127"/>
      <c r="AD2386" s="127"/>
      <c r="AE2386" s="127"/>
      <c r="AF2386" s="9">
        <f t="shared" si="1"/>
        <v>2386</v>
      </c>
    </row>
    <row r="2387" ht="15.75" customHeight="1">
      <c r="A2387" s="116">
        <v>42247.0</v>
      </c>
      <c r="B2387" s="126" t="e">
        <v>#N/A</v>
      </c>
      <c r="C2387" s="127" t="e">
        <v>#N/A</v>
      </c>
      <c r="D2387" s="127">
        <v>5.082</v>
      </c>
      <c r="E2387" s="127" t="e">
        <v>#N/A</v>
      </c>
      <c r="F2387" s="127" t="e">
        <v>#N/A</v>
      </c>
      <c r="G2387" s="127">
        <v>5.417</v>
      </c>
      <c r="H2387" s="127" t="e">
        <v>#N/A</v>
      </c>
      <c r="I2387" s="127" t="e">
        <v>#N/A</v>
      </c>
      <c r="J2387" s="127">
        <v>5.79</v>
      </c>
      <c r="K2387" s="127" t="e">
        <v>#N/A</v>
      </c>
      <c r="L2387" s="127" t="e">
        <v>#N/A</v>
      </c>
      <c r="M2387" s="127">
        <v>6.21</v>
      </c>
      <c r="N2387" s="127" t="e">
        <v>#N/A</v>
      </c>
      <c r="O2387" s="127" t="e">
        <v>#N/A</v>
      </c>
      <c r="P2387" s="127">
        <v>6.63</v>
      </c>
      <c r="Q2387" s="127" t="e">
        <v>#N/A</v>
      </c>
      <c r="R2387" s="127" t="e">
        <v>#N/A</v>
      </c>
      <c r="S2387" s="127">
        <v>6.85</v>
      </c>
      <c r="T2387" s="127" t="e">
        <v>#N/A</v>
      </c>
      <c r="U2387" s="127" t="e">
        <v>#N/A</v>
      </c>
      <c r="V2387" s="127">
        <v>7.03</v>
      </c>
      <c r="W2387" s="127"/>
      <c r="X2387" s="127"/>
      <c r="Y2387" s="127"/>
      <c r="Z2387" s="127"/>
      <c r="AA2387" s="127"/>
      <c r="AB2387" s="127"/>
      <c r="AC2387" s="127"/>
      <c r="AD2387" s="127"/>
      <c r="AE2387" s="127"/>
      <c r="AF2387" s="9">
        <f t="shared" si="1"/>
        <v>2387</v>
      </c>
    </row>
    <row r="2388" ht="15.75" customHeight="1">
      <c r="A2388" s="116">
        <v>42244.0</v>
      </c>
      <c r="B2388" s="126" t="e">
        <v>#N/A</v>
      </c>
      <c r="C2388" s="127" t="e">
        <v>#N/A</v>
      </c>
      <c r="D2388" s="127">
        <v>5.065</v>
      </c>
      <c r="E2388" s="127" t="e">
        <v>#N/A</v>
      </c>
      <c r="F2388" s="127" t="e">
        <v>#N/A</v>
      </c>
      <c r="G2388" s="127">
        <v>5.4</v>
      </c>
      <c r="H2388" s="127" t="e">
        <v>#N/A</v>
      </c>
      <c r="I2388" s="127" t="e">
        <v>#N/A</v>
      </c>
      <c r="J2388" s="127">
        <v>5.791</v>
      </c>
      <c r="K2388" s="127" t="e">
        <v>#N/A</v>
      </c>
      <c r="L2388" s="127" t="e">
        <v>#N/A</v>
      </c>
      <c r="M2388" s="127">
        <v>6.213</v>
      </c>
      <c r="N2388" s="127" t="e">
        <v>#N/A</v>
      </c>
      <c r="O2388" s="127" t="e">
        <v>#N/A</v>
      </c>
      <c r="P2388" s="127">
        <v>6.635</v>
      </c>
      <c r="Q2388" s="127" t="e">
        <v>#N/A</v>
      </c>
      <c r="R2388" s="127" t="e">
        <v>#N/A</v>
      </c>
      <c r="S2388" s="127">
        <v>6.87</v>
      </c>
      <c r="T2388" s="127" t="e">
        <v>#N/A</v>
      </c>
      <c r="U2388" s="127" t="e">
        <v>#N/A</v>
      </c>
      <c r="V2388" s="127">
        <v>7.06</v>
      </c>
      <c r="W2388" s="127"/>
      <c r="X2388" s="127"/>
      <c r="Y2388" s="127"/>
      <c r="Z2388" s="127"/>
      <c r="AA2388" s="127"/>
      <c r="AB2388" s="127"/>
      <c r="AC2388" s="127"/>
      <c r="AD2388" s="127"/>
      <c r="AE2388" s="127"/>
      <c r="AF2388" s="9">
        <f t="shared" si="1"/>
        <v>2388</v>
      </c>
    </row>
    <row r="2389" ht="15.75" customHeight="1">
      <c r="A2389" s="116">
        <v>42243.0</v>
      </c>
      <c r="B2389" s="126" t="e">
        <v>#N/A</v>
      </c>
      <c r="C2389" s="127" t="e">
        <v>#N/A</v>
      </c>
      <c r="D2389" s="127">
        <v>5.102</v>
      </c>
      <c r="E2389" s="127" t="e">
        <v>#N/A</v>
      </c>
      <c r="F2389" s="127" t="e">
        <v>#N/A</v>
      </c>
      <c r="G2389" s="127">
        <v>5.422</v>
      </c>
      <c r="H2389" s="127" t="e">
        <v>#N/A</v>
      </c>
      <c r="I2389" s="127" t="e">
        <v>#N/A</v>
      </c>
      <c r="J2389" s="127">
        <v>5.835</v>
      </c>
      <c r="K2389" s="127" t="e">
        <v>#N/A</v>
      </c>
      <c r="L2389" s="127" t="e">
        <v>#N/A</v>
      </c>
      <c r="M2389" s="127">
        <v>6.24</v>
      </c>
      <c r="N2389" s="127" t="e">
        <v>#N/A</v>
      </c>
      <c r="O2389" s="127" t="e">
        <v>#N/A</v>
      </c>
      <c r="P2389" s="127">
        <v>6.645</v>
      </c>
      <c r="Q2389" s="127" t="e">
        <v>#N/A</v>
      </c>
      <c r="R2389" s="127" t="e">
        <v>#N/A</v>
      </c>
      <c r="S2389" s="127">
        <v>6.87</v>
      </c>
      <c r="T2389" s="127" t="e">
        <v>#N/A</v>
      </c>
      <c r="U2389" s="127" t="e">
        <v>#N/A</v>
      </c>
      <c r="V2389" s="127">
        <v>7.05</v>
      </c>
      <c r="W2389" s="127"/>
      <c r="X2389" s="127"/>
      <c r="Y2389" s="127"/>
      <c r="Z2389" s="127"/>
      <c r="AA2389" s="127"/>
      <c r="AB2389" s="127"/>
      <c r="AC2389" s="127"/>
      <c r="AD2389" s="127"/>
      <c r="AE2389" s="127"/>
      <c r="AF2389" s="9">
        <f t="shared" si="1"/>
        <v>2389</v>
      </c>
    </row>
    <row r="2390" ht="15.75" customHeight="1">
      <c r="A2390" s="116">
        <v>42242.0</v>
      </c>
      <c r="B2390" s="126" t="e">
        <v>#N/A</v>
      </c>
      <c r="C2390" s="127" t="e">
        <v>#N/A</v>
      </c>
      <c r="D2390" s="127">
        <v>5.162</v>
      </c>
      <c r="E2390" s="127" t="e">
        <v>#N/A</v>
      </c>
      <c r="F2390" s="127" t="e">
        <v>#N/A</v>
      </c>
      <c r="G2390" s="127">
        <v>5.458</v>
      </c>
      <c r="H2390" s="127" t="e">
        <v>#N/A</v>
      </c>
      <c r="I2390" s="127" t="e">
        <v>#N/A</v>
      </c>
      <c r="J2390" s="127">
        <v>5.86</v>
      </c>
      <c r="K2390" s="127" t="e">
        <v>#N/A</v>
      </c>
      <c r="L2390" s="127" t="e">
        <v>#N/A</v>
      </c>
      <c r="M2390" s="127">
        <v>6.2625</v>
      </c>
      <c r="N2390" s="127" t="e">
        <v>#N/A</v>
      </c>
      <c r="O2390" s="127" t="e">
        <v>#N/A</v>
      </c>
      <c r="P2390" s="127">
        <v>6.665</v>
      </c>
      <c r="Q2390" s="127" t="e">
        <v>#N/A</v>
      </c>
      <c r="R2390" s="127" t="e">
        <v>#N/A</v>
      </c>
      <c r="S2390" s="127">
        <v>6.87</v>
      </c>
      <c r="T2390" s="127" t="e">
        <v>#N/A</v>
      </c>
      <c r="U2390" s="127" t="e">
        <v>#N/A</v>
      </c>
      <c r="V2390" s="127">
        <v>7.05</v>
      </c>
      <c r="W2390" s="127"/>
      <c r="X2390" s="127"/>
      <c r="Y2390" s="127"/>
      <c r="Z2390" s="127"/>
      <c r="AA2390" s="127"/>
      <c r="AB2390" s="127"/>
      <c r="AC2390" s="127"/>
      <c r="AD2390" s="127"/>
      <c r="AE2390" s="127"/>
      <c r="AF2390" s="9">
        <f t="shared" si="1"/>
        <v>2390</v>
      </c>
    </row>
    <row r="2391" ht="15.75" customHeight="1">
      <c r="A2391" s="116">
        <v>42241.0</v>
      </c>
      <c r="B2391" s="126" t="e">
        <v>#N/A</v>
      </c>
      <c r="C2391" s="127" t="e">
        <v>#N/A</v>
      </c>
      <c r="D2391" s="127">
        <v>5.14</v>
      </c>
      <c r="E2391" s="127" t="e">
        <v>#N/A</v>
      </c>
      <c r="F2391" s="127" t="e">
        <v>#N/A</v>
      </c>
      <c r="G2391" s="127">
        <v>5.445</v>
      </c>
      <c r="H2391" s="127" t="e">
        <v>#N/A</v>
      </c>
      <c r="I2391" s="127" t="e">
        <v>#N/A</v>
      </c>
      <c r="J2391" s="127">
        <v>5.856</v>
      </c>
      <c r="K2391" s="127" t="e">
        <v>#N/A</v>
      </c>
      <c r="L2391" s="127" t="e">
        <v>#N/A</v>
      </c>
      <c r="M2391" s="127">
        <v>6.2605</v>
      </c>
      <c r="N2391" s="127" t="e">
        <v>#N/A</v>
      </c>
      <c r="O2391" s="127" t="e">
        <v>#N/A</v>
      </c>
      <c r="P2391" s="127">
        <v>6.665</v>
      </c>
      <c r="Q2391" s="127" t="e">
        <v>#N/A</v>
      </c>
      <c r="R2391" s="127" t="e">
        <v>#N/A</v>
      </c>
      <c r="S2391" s="127">
        <v>6.88</v>
      </c>
      <c r="T2391" s="127" t="e">
        <v>#N/A</v>
      </c>
      <c r="U2391" s="127" t="e">
        <v>#N/A</v>
      </c>
      <c r="V2391" s="127">
        <v>7.035</v>
      </c>
      <c r="W2391" s="127"/>
      <c r="X2391" s="127"/>
      <c r="Y2391" s="127"/>
      <c r="Z2391" s="127"/>
      <c r="AA2391" s="127"/>
      <c r="AB2391" s="127"/>
      <c r="AC2391" s="127"/>
      <c r="AD2391" s="127"/>
      <c r="AE2391" s="127"/>
      <c r="AF2391" s="9">
        <f t="shared" si="1"/>
        <v>2391</v>
      </c>
    </row>
    <row r="2392" ht="15.75" customHeight="1">
      <c r="A2392" s="116">
        <v>42240.0</v>
      </c>
      <c r="B2392" s="126" t="e">
        <v>#N/A</v>
      </c>
      <c r="C2392" s="127" t="e">
        <v>#N/A</v>
      </c>
      <c r="D2392" s="127">
        <v>5.131</v>
      </c>
      <c r="E2392" s="127" t="e">
        <v>#N/A</v>
      </c>
      <c r="F2392" s="127" t="e">
        <v>#N/A</v>
      </c>
      <c r="G2392" s="127">
        <v>5.425</v>
      </c>
      <c r="H2392" s="127" t="e">
        <v>#N/A</v>
      </c>
      <c r="I2392" s="127" t="e">
        <v>#N/A</v>
      </c>
      <c r="J2392" s="127">
        <v>5.84</v>
      </c>
      <c r="K2392" s="127" t="e">
        <v>#N/A</v>
      </c>
      <c r="L2392" s="127" t="e">
        <v>#N/A</v>
      </c>
      <c r="M2392" s="127">
        <v>6.2475</v>
      </c>
      <c r="N2392" s="127" t="e">
        <v>#N/A</v>
      </c>
      <c r="O2392" s="127" t="e">
        <v>#N/A</v>
      </c>
      <c r="P2392" s="127">
        <v>6.655</v>
      </c>
      <c r="Q2392" s="127" t="e">
        <v>#N/A</v>
      </c>
      <c r="R2392" s="127" t="e">
        <v>#N/A</v>
      </c>
      <c r="S2392" s="127">
        <v>6.84</v>
      </c>
      <c r="T2392" s="127" t="e">
        <v>#N/A</v>
      </c>
      <c r="U2392" s="127" t="e">
        <v>#N/A</v>
      </c>
      <c r="V2392" s="127">
        <v>6.955</v>
      </c>
      <c r="W2392" s="127"/>
      <c r="X2392" s="127"/>
      <c r="Y2392" s="127"/>
      <c r="Z2392" s="127"/>
      <c r="AA2392" s="127"/>
      <c r="AB2392" s="127"/>
      <c r="AC2392" s="127"/>
      <c r="AD2392" s="127"/>
      <c r="AE2392" s="127"/>
      <c r="AF2392" s="9">
        <f t="shared" si="1"/>
        <v>2392</v>
      </c>
    </row>
    <row r="2393" ht="15.75" customHeight="1">
      <c r="A2393" s="116">
        <v>42237.0</v>
      </c>
      <c r="B2393" s="126" t="e">
        <v>#N/A</v>
      </c>
      <c r="C2393" s="127" t="e">
        <v>#N/A</v>
      </c>
      <c r="D2393" s="127">
        <v>5.107</v>
      </c>
      <c r="E2393" s="127" t="e">
        <v>#N/A</v>
      </c>
      <c r="F2393" s="127" t="e">
        <v>#N/A</v>
      </c>
      <c r="G2393" s="127">
        <v>5.382</v>
      </c>
      <c r="H2393" s="127" t="e">
        <v>#N/A</v>
      </c>
      <c r="I2393" s="127" t="e">
        <v>#N/A</v>
      </c>
      <c r="J2393" s="127">
        <v>5.78</v>
      </c>
      <c r="K2393" s="127" t="e">
        <v>#N/A</v>
      </c>
      <c r="L2393" s="127" t="e">
        <v>#N/A</v>
      </c>
      <c r="M2393" s="127">
        <v>6.1995</v>
      </c>
      <c r="N2393" s="127" t="e">
        <v>#N/A</v>
      </c>
      <c r="O2393" s="127" t="e">
        <v>#N/A</v>
      </c>
      <c r="P2393" s="127">
        <v>6.619</v>
      </c>
      <c r="Q2393" s="127" t="e">
        <v>#N/A</v>
      </c>
      <c r="R2393" s="127" t="e">
        <v>#N/A</v>
      </c>
      <c r="S2393" s="127">
        <v>6.82</v>
      </c>
      <c r="T2393" s="127" t="e">
        <v>#N/A</v>
      </c>
      <c r="U2393" s="127" t="e">
        <v>#N/A</v>
      </c>
      <c r="V2393" s="127">
        <v>6.935</v>
      </c>
      <c r="W2393" s="127"/>
      <c r="X2393" s="127"/>
      <c r="Y2393" s="127"/>
      <c r="Z2393" s="127"/>
      <c r="AA2393" s="127"/>
      <c r="AB2393" s="127"/>
      <c r="AC2393" s="127"/>
      <c r="AD2393" s="127"/>
      <c r="AE2393" s="127"/>
      <c r="AF2393" s="9">
        <f t="shared" si="1"/>
        <v>2393</v>
      </c>
    </row>
    <row r="2394" ht="15.75" customHeight="1">
      <c r="A2394" s="116">
        <v>42236.0</v>
      </c>
      <c r="B2394" s="126" t="e">
        <v>#N/A</v>
      </c>
      <c r="C2394" s="127" t="e">
        <v>#N/A</v>
      </c>
      <c r="D2394" s="127">
        <v>5.11</v>
      </c>
      <c r="E2394" s="127" t="e">
        <v>#N/A</v>
      </c>
      <c r="F2394" s="127" t="e">
        <v>#N/A</v>
      </c>
      <c r="G2394" s="127">
        <v>5.371</v>
      </c>
      <c r="H2394" s="127" t="e">
        <v>#N/A</v>
      </c>
      <c r="I2394" s="127" t="e">
        <v>#N/A</v>
      </c>
      <c r="J2394" s="127">
        <v>5.79</v>
      </c>
      <c r="K2394" s="127" t="e">
        <v>#N/A</v>
      </c>
      <c r="L2394" s="127" t="e">
        <v>#N/A</v>
      </c>
      <c r="M2394" s="127">
        <v>6.2195</v>
      </c>
      <c r="N2394" s="127" t="e">
        <v>#N/A</v>
      </c>
      <c r="O2394" s="127" t="e">
        <v>#N/A</v>
      </c>
      <c r="P2394" s="127">
        <v>6.649</v>
      </c>
      <c r="Q2394" s="127" t="e">
        <v>#N/A</v>
      </c>
      <c r="R2394" s="127" t="e">
        <v>#N/A</v>
      </c>
      <c r="S2394" s="127">
        <v>6.84</v>
      </c>
      <c r="T2394" s="127" t="e">
        <v>#N/A</v>
      </c>
      <c r="U2394" s="127" t="e">
        <v>#N/A</v>
      </c>
      <c r="V2394" s="127">
        <v>7.015</v>
      </c>
      <c r="W2394" s="127"/>
      <c r="X2394" s="127"/>
      <c r="Y2394" s="127"/>
      <c r="Z2394" s="127"/>
      <c r="AA2394" s="127"/>
      <c r="AB2394" s="127"/>
      <c r="AC2394" s="127"/>
      <c r="AD2394" s="127"/>
      <c r="AE2394" s="127"/>
      <c r="AF2394" s="9">
        <f t="shared" si="1"/>
        <v>2394</v>
      </c>
    </row>
    <row r="2395" ht="15.75" customHeight="1">
      <c r="A2395" s="116">
        <v>42235.0</v>
      </c>
      <c r="B2395" s="126" t="e">
        <v>#N/A</v>
      </c>
      <c r="C2395" s="127" t="e">
        <v>#N/A</v>
      </c>
      <c r="D2395" s="127">
        <v>5.105</v>
      </c>
      <c r="E2395" s="127" t="e">
        <v>#N/A</v>
      </c>
      <c r="F2395" s="127" t="e">
        <v>#N/A</v>
      </c>
      <c r="G2395" s="127">
        <v>5.39</v>
      </c>
      <c r="H2395" s="127" t="e">
        <v>#N/A</v>
      </c>
      <c r="I2395" s="127" t="e">
        <v>#N/A</v>
      </c>
      <c r="J2395" s="127">
        <v>5.8</v>
      </c>
      <c r="K2395" s="127" t="e">
        <v>#N/A</v>
      </c>
      <c r="L2395" s="127" t="e">
        <v>#N/A</v>
      </c>
      <c r="M2395" s="127">
        <v>6.232</v>
      </c>
      <c r="N2395" s="127" t="e">
        <v>#N/A</v>
      </c>
      <c r="O2395" s="127" t="e">
        <v>#N/A</v>
      </c>
      <c r="P2395" s="127">
        <v>6.664</v>
      </c>
      <c r="Q2395" s="127" t="e">
        <v>#N/A</v>
      </c>
      <c r="R2395" s="127" t="e">
        <v>#N/A</v>
      </c>
      <c r="S2395" s="127">
        <v>6.84</v>
      </c>
      <c r="T2395" s="127" t="e">
        <v>#N/A</v>
      </c>
      <c r="U2395" s="127" t="e">
        <v>#N/A</v>
      </c>
      <c r="V2395" s="127">
        <v>7.015</v>
      </c>
      <c r="W2395" s="127"/>
      <c r="X2395" s="127"/>
      <c r="Y2395" s="127"/>
      <c r="Z2395" s="127"/>
      <c r="AA2395" s="127"/>
      <c r="AB2395" s="127"/>
      <c r="AC2395" s="127"/>
      <c r="AD2395" s="127"/>
      <c r="AE2395" s="127"/>
      <c r="AF2395" s="9">
        <f t="shared" si="1"/>
        <v>2395</v>
      </c>
    </row>
    <row r="2396" ht="15.75" customHeight="1">
      <c r="A2396" s="116">
        <v>42234.0</v>
      </c>
      <c r="B2396" s="126" t="e">
        <v>#N/A</v>
      </c>
      <c r="C2396" s="127" t="e">
        <v>#N/A</v>
      </c>
      <c r="D2396" s="127">
        <v>5.07</v>
      </c>
      <c r="E2396" s="127" t="e">
        <v>#N/A</v>
      </c>
      <c r="F2396" s="127" t="e">
        <v>#N/A</v>
      </c>
      <c r="G2396" s="127">
        <v>5.367</v>
      </c>
      <c r="H2396" s="127" t="e">
        <v>#N/A</v>
      </c>
      <c r="I2396" s="127" t="e">
        <v>#N/A</v>
      </c>
      <c r="J2396" s="127">
        <v>5.755</v>
      </c>
      <c r="K2396" s="127" t="e">
        <v>#N/A</v>
      </c>
      <c r="L2396" s="127" t="e">
        <v>#N/A</v>
      </c>
      <c r="M2396" s="127">
        <v>6.1945</v>
      </c>
      <c r="N2396" s="127" t="e">
        <v>#N/A</v>
      </c>
      <c r="O2396" s="127" t="e">
        <v>#N/A</v>
      </c>
      <c r="P2396" s="127">
        <v>6.634</v>
      </c>
      <c r="Q2396" s="127" t="e">
        <v>#N/A</v>
      </c>
      <c r="R2396" s="127" t="e">
        <v>#N/A</v>
      </c>
      <c r="S2396" s="127">
        <v>6.795</v>
      </c>
      <c r="T2396" s="127" t="e">
        <v>#N/A</v>
      </c>
      <c r="U2396" s="127" t="e">
        <v>#N/A</v>
      </c>
      <c r="V2396" s="127">
        <v>6.925</v>
      </c>
      <c r="W2396" s="127"/>
      <c r="X2396" s="127"/>
      <c r="Y2396" s="127"/>
      <c r="Z2396" s="127"/>
      <c r="AA2396" s="127"/>
      <c r="AB2396" s="127"/>
      <c r="AC2396" s="127"/>
      <c r="AD2396" s="127"/>
      <c r="AE2396" s="127"/>
      <c r="AF2396" s="9">
        <f t="shared" si="1"/>
        <v>2396</v>
      </c>
    </row>
    <row r="2397" ht="15.75" customHeight="1">
      <c r="A2397" s="116">
        <v>42233.0</v>
      </c>
      <c r="B2397" s="126" t="e">
        <v>#N/A</v>
      </c>
      <c r="C2397" s="127" t="e">
        <v>#N/A</v>
      </c>
      <c r="D2397" s="127">
        <v>5.07</v>
      </c>
      <c r="E2397" s="127" t="e">
        <v>#N/A</v>
      </c>
      <c r="F2397" s="127" t="e">
        <v>#N/A</v>
      </c>
      <c r="G2397" s="127">
        <v>5.36</v>
      </c>
      <c r="H2397" s="127" t="e">
        <v>#N/A</v>
      </c>
      <c r="I2397" s="127" t="e">
        <v>#N/A</v>
      </c>
      <c r="J2397" s="127">
        <v>5.748</v>
      </c>
      <c r="K2397" s="127" t="e">
        <v>#N/A</v>
      </c>
      <c r="L2397" s="127" t="e">
        <v>#N/A</v>
      </c>
      <c r="M2397" s="127">
        <v>6.1895</v>
      </c>
      <c r="N2397" s="127" t="e">
        <v>#N/A</v>
      </c>
      <c r="O2397" s="127" t="e">
        <v>#N/A</v>
      </c>
      <c r="P2397" s="127">
        <v>6.631</v>
      </c>
      <c r="Q2397" s="127" t="e">
        <v>#N/A</v>
      </c>
      <c r="R2397" s="127" t="e">
        <v>#N/A</v>
      </c>
      <c r="S2397" s="127">
        <v>6.795</v>
      </c>
      <c r="T2397" s="127" t="e">
        <v>#N/A</v>
      </c>
      <c r="U2397" s="127" t="e">
        <v>#N/A</v>
      </c>
      <c r="V2397" s="127">
        <v>6.925</v>
      </c>
      <c r="W2397" s="127"/>
      <c r="X2397" s="127"/>
      <c r="Y2397" s="127"/>
      <c r="Z2397" s="127"/>
      <c r="AA2397" s="127"/>
      <c r="AB2397" s="127"/>
      <c r="AC2397" s="127"/>
      <c r="AD2397" s="127"/>
      <c r="AE2397" s="127"/>
      <c r="AF2397" s="9">
        <f t="shared" si="1"/>
        <v>2397</v>
      </c>
    </row>
    <row r="2398" ht="15.75" customHeight="1">
      <c r="A2398" s="116">
        <v>42230.0</v>
      </c>
      <c r="B2398" s="126" t="e">
        <v>#N/A</v>
      </c>
      <c r="C2398" s="127" t="e">
        <v>#N/A</v>
      </c>
      <c r="D2398" s="127">
        <v>5.045</v>
      </c>
      <c r="E2398" s="127" t="e">
        <v>#N/A</v>
      </c>
      <c r="F2398" s="127" t="e">
        <v>#N/A</v>
      </c>
      <c r="G2398" s="127">
        <v>5.36</v>
      </c>
      <c r="H2398" s="127" t="e">
        <v>#N/A</v>
      </c>
      <c r="I2398" s="127" t="e">
        <v>#N/A</v>
      </c>
      <c r="J2398" s="127">
        <v>5.753</v>
      </c>
      <c r="K2398" s="127" t="e">
        <v>#N/A</v>
      </c>
      <c r="L2398" s="127" t="e">
        <v>#N/A</v>
      </c>
      <c r="M2398" s="127">
        <v>6.182</v>
      </c>
      <c r="N2398" s="127" t="e">
        <v>#N/A</v>
      </c>
      <c r="O2398" s="127" t="e">
        <v>#N/A</v>
      </c>
      <c r="P2398" s="127">
        <v>6.611</v>
      </c>
      <c r="Q2398" s="127" t="e">
        <v>#N/A</v>
      </c>
      <c r="R2398" s="127" t="e">
        <v>#N/A</v>
      </c>
      <c r="S2398" s="127">
        <v>6.74</v>
      </c>
      <c r="T2398" s="127" t="e">
        <v>#N/A</v>
      </c>
      <c r="U2398" s="127" t="e">
        <v>#N/A</v>
      </c>
      <c r="V2398" s="127">
        <v>6.895</v>
      </c>
      <c r="W2398" s="127"/>
      <c r="X2398" s="127"/>
      <c r="Y2398" s="127"/>
      <c r="Z2398" s="127"/>
      <c r="AA2398" s="127"/>
      <c r="AB2398" s="127"/>
      <c r="AC2398" s="127"/>
      <c r="AD2398" s="127"/>
      <c r="AE2398" s="127"/>
      <c r="AF2398" s="9">
        <f t="shared" si="1"/>
        <v>2398</v>
      </c>
    </row>
    <row r="2399" ht="15.75" customHeight="1">
      <c r="A2399" s="116">
        <v>42229.0</v>
      </c>
      <c r="B2399" s="126" t="e">
        <v>#N/A</v>
      </c>
      <c r="C2399" s="127" t="e">
        <v>#N/A</v>
      </c>
      <c r="D2399" s="127">
        <v>5.01</v>
      </c>
      <c r="E2399" s="127" t="e">
        <v>#N/A</v>
      </c>
      <c r="F2399" s="127" t="e">
        <v>#N/A</v>
      </c>
      <c r="G2399" s="127">
        <v>5.33</v>
      </c>
      <c r="H2399" s="127" t="e">
        <v>#N/A</v>
      </c>
      <c r="I2399" s="127" t="e">
        <v>#N/A</v>
      </c>
      <c r="J2399" s="127">
        <v>5.702</v>
      </c>
      <c r="K2399" s="127" t="e">
        <v>#N/A</v>
      </c>
      <c r="L2399" s="127" t="e">
        <v>#N/A</v>
      </c>
      <c r="M2399" s="127">
        <v>6.09</v>
      </c>
      <c r="N2399" s="127" t="e">
        <v>#N/A</v>
      </c>
      <c r="O2399" s="127" t="e">
        <v>#N/A</v>
      </c>
      <c r="P2399" s="127">
        <v>6.478</v>
      </c>
      <c r="Q2399" s="127" t="e">
        <v>#N/A</v>
      </c>
      <c r="R2399" s="127" t="e">
        <v>#N/A</v>
      </c>
      <c r="S2399" s="127">
        <v>6.645</v>
      </c>
      <c r="T2399" s="127" t="e">
        <v>#N/A</v>
      </c>
      <c r="U2399" s="127" t="e">
        <v>#N/A</v>
      </c>
      <c r="V2399" s="127">
        <v>6.815</v>
      </c>
      <c r="W2399" s="127"/>
      <c r="X2399" s="127"/>
      <c r="Y2399" s="127"/>
      <c r="Z2399" s="127"/>
      <c r="AA2399" s="127"/>
      <c r="AB2399" s="127"/>
      <c r="AC2399" s="127"/>
      <c r="AD2399" s="127"/>
      <c r="AE2399" s="127"/>
      <c r="AF2399" s="9">
        <f t="shared" si="1"/>
        <v>2399</v>
      </c>
    </row>
    <row r="2400" ht="15.75" customHeight="1">
      <c r="A2400" s="116">
        <v>42228.0</v>
      </c>
      <c r="B2400" s="126" t="e">
        <v>#N/A</v>
      </c>
      <c r="C2400" s="127" t="e">
        <v>#N/A</v>
      </c>
      <c r="D2400" s="127">
        <v>5.01</v>
      </c>
      <c r="E2400" s="127" t="e">
        <v>#N/A</v>
      </c>
      <c r="F2400" s="127" t="e">
        <v>#N/A</v>
      </c>
      <c r="G2400" s="127">
        <v>5.326</v>
      </c>
      <c r="H2400" s="127" t="e">
        <v>#N/A</v>
      </c>
      <c r="I2400" s="127" t="e">
        <v>#N/A</v>
      </c>
      <c r="J2400" s="127">
        <v>5.695</v>
      </c>
      <c r="K2400" s="127" t="e">
        <v>#N/A</v>
      </c>
      <c r="L2400" s="127" t="e">
        <v>#N/A</v>
      </c>
      <c r="M2400" s="127">
        <v>6.0865</v>
      </c>
      <c r="N2400" s="127" t="e">
        <v>#N/A</v>
      </c>
      <c r="O2400" s="127" t="e">
        <v>#N/A</v>
      </c>
      <c r="P2400" s="127">
        <v>6.478</v>
      </c>
      <c r="Q2400" s="127" t="e">
        <v>#N/A</v>
      </c>
      <c r="R2400" s="127" t="e">
        <v>#N/A</v>
      </c>
      <c r="S2400" s="127">
        <v>6.665</v>
      </c>
      <c r="T2400" s="127" t="e">
        <v>#N/A</v>
      </c>
      <c r="U2400" s="127" t="e">
        <v>#N/A</v>
      </c>
      <c r="V2400" s="127">
        <v>6.815</v>
      </c>
      <c r="W2400" s="127"/>
      <c r="X2400" s="127"/>
      <c r="Y2400" s="127"/>
      <c r="Z2400" s="127"/>
      <c r="AA2400" s="127"/>
      <c r="AB2400" s="127"/>
      <c r="AC2400" s="127"/>
      <c r="AD2400" s="127"/>
      <c r="AE2400" s="127"/>
      <c r="AF2400" s="9">
        <f t="shared" si="1"/>
        <v>2400</v>
      </c>
    </row>
    <row r="2401" ht="15.75" customHeight="1">
      <c r="A2401" s="116">
        <v>42227.0</v>
      </c>
      <c r="B2401" s="126" t="e">
        <v>#N/A</v>
      </c>
      <c r="C2401" s="127" t="e">
        <v>#N/A</v>
      </c>
      <c r="D2401" s="127">
        <v>4.924</v>
      </c>
      <c r="E2401" s="127" t="e">
        <v>#N/A</v>
      </c>
      <c r="F2401" s="127" t="e">
        <v>#N/A</v>
      </c>
      <c r="G2401" s="127">
        <v>5.263</v>
      </c>
      <c r="H2401" s="127" t="e">
        <v>#N/A</v>
      </c>
      <c r="I2401" s="127" t="e">
        <v>#N/A</v>
      </c>
      <c r="J2401" s="127">
        <v>5.65</v>
      </c>
      <c r="K2401" s="127" t="e">
        <v>#N/A</v>
      </c>
      <c r="L2401" s="127" t="e">
        <v>#N/A</v>
      </c>
      <c r="M2401" s="127">
        <v>6.0455</v>
      </c>
      <c r="N2401" s="127" t="e">
        <v>#N/A</v>
      </c>
      <c r="O2401" s="127" t="e">
        <v>#N/A</v>
      </c>
      <c r="P2401" s="127">
        <v>6.441</v>
      </c>
      <c r="Q2401" s="127" t="e">
        <v>#N/A</v>
      </c>
      <c r="R2401" s="127" t="e">
        <v>#N/A</v>
      </c>
      <c r="S2401" s="127">
        <v>6.645</v>
      </c>
      <c r="T2401" s="127" t="e">
        <v>#N/A</v>
      </c>
      <c r="U2401" s="127" t="e">
        <v>#N/A</v>
      </c>
      <c r="V2401" s="127">
        <v>6.795</v>
      </c>
      <c r="W2401" s="127"/>
      <c r="X2401" s="127"/>
      <c r="Y2401" s="127"/>
      <c r="Z2401" s="127"/>
      <c r="AA2401" s="127"/>
      <c r="AB2401" s="127"/>
      <c r="AC2401" s="127"/>
      <c r="AD2401" s="127"/>
      <c r="AE2401" s="127"/>
      <c r="AF2401" s="9">
        <f t="shared" si="1"/>
        <v>2401</v>
      </c>
    </row>
    <row r="2402" ht="15.75" customHeight="1">
      <c r="A2402" s="116">
        <v>42226.0</v>
      </c>
      <c r="B2402" s="126" t="e">
        <v>#N/A</v>
      </c>
      <c r="C2402" s="127" t="e">
        <v>#N/A</v>
      </c>
      <c r="D2402" s="127">
        <v>4.921</v>
      </c>
      <c r="E2402" s="127" t="e">
        <v>#N/A</v>
      </c>
      <c r="F2402" s="127" t="e">
        <v>#N/A</v>
      </c>
      <c r="G2402" s="127">
        <v>5.258</v>
      </c>
      <c r="H2402" s="127" t="e">
        <v>#N/A</v>
      </c>
      <c r="I2402" s="127" t="e">
        <v>#N/A</v>
      </c>
      <c r="J2402" s="127">
        <v>5.641</v>
      </c>
      <c r="K2402" s="127" t="e">
        <v>#N/A</v>
      </c>
      <c r="L2402" s="127" t="e">
        <v>#N/A</v>
      </c>
      <c r="M2402" s="127">
        <v>6.041</v>
      </c>
      <c r="N2402" s="127" t="e">
        <v>#N/A</v>
      </c>
      <c r="O2402" s="127" t="e">
        <v>#N/A</v>
      </c>
      <c r="P2402" s="127">
        <v>6.441</v>
      </c>
      <c r="Q2402" s="127" t="e">
        <v>#N/A</v>
      </c>
      <c r="R2402" s="127" t="e">
        <v>#N/A</v>
      </c>
      <c r="S2402" s="127">
        <v>6.645</v>
      </c>
      <c r="T2402" s="127" t="e">
        <v>#N/A</v>
      </c>
      <c r="U2402" s="127" t="e">
        <v>#N/A</v>
      </c>
      <c r="V2402" s="127">
        <v>6.795</v>
      </c>
      <c r="W2402" s="127"/>
      <c r="X2402" s="127"/>
      <c r="Y2402" s="127"/>
      <c r="Z2402" s="127"/>
      <c r="AA2402" s="127"/>
      <c r="AB2402" s="127"/>
      <c r="AC2402" s="127"/>
      <c r="AD2402" s="127"/>
      <c r="AE2402" s="127"/>
      <c r="AF2402" s="9">
        <f t="shared" si="1"/>
        <v>2402</v>
      </c>
    </row>
    <row r="2403" ht="15.75" customHeight="1">
      <c r="A2403" s="116">
        <v>42223.0</v>
      </c>
      <c r="B2403" s="126" t="e">
        <v>#N/A</v>
      </c>
      <c r="C2403" s="127" t="e">
        <v>#N/A</v>
      </c>
      <c r="D2403" s="127">
        <v>4.921</v>
      </c>
      <c r="E2403" s="127" t="e">
        <v>#N/A</v>
      </c>
      <c r="F2403" s="127" t="e">
        <v>#N/A</v>
      </c>
      <c r="G2403" s="127">
        <v>5.258</v>
      </c>
      <c r="H2403" s="127" t="e">
        <v>#N/A</v>
      </c>
      <c r="I2403" s="127" t="e">
        <v>#N/A</v>
      </c>
      <c r="J2403" s="127">
        <v>5.642</v>
      </c>
      <c r="K2403" s="127" t="e">
        <v>#N/A</v>
      </c>
      <c r="L2403" s="127" t="e">
        <v>#N/A</v>
      </c>
      <c r="M2403" s="127">
        <v>6.041</v>
      </c>
      <c r="N2403" s="127" t="e">
        <v>#N/A</v>
      </c>
      <c r="O2403" s="127" t="e">
        <v>#N/A</v>
      </c>
      <c r="P2403" s="127">
        <v>6.44</v>
      </c>
      <c r="Q2403" s="127" t="e">
        <v>#N/A</v>
      </c>
      <c r="R2403" s="127" t="e">
        <v>#N/A</v>
      </c>
      <c r="S2403" s="127">
        <v>6.645</v>
      </c>
      <c r="T2403" s="127" t="e">
        <v>#N/A</v>
      </c>
      <c r="U2403" s="127" t="e">
        <v>#N/A</v>
      </c>
      <c r="V2403" s="127">
        <v>6.795</v>
      </c>
      <c r="W2403" s="127"/>
      <c r="X2403" s="127"/>
      <c r="Y2403" s="127"/>
      <c r="Z2403" s="127"/>
      <c r="AA2403" s="127"/>
      <c r="AB2403" s="127"/>
      <c r="AC2403" s="127"/>
      <c r="AD2403" s="127"/>
      <c r="AE2403" s="127"/>
      <c r="AF2403" s="9">
        <f t="shared" si="1"/>
        <v>2403</v>
      </c>
    </row>
    <row r="2404" ht="15.75" customHeight="1">
      <c r="A2404" s="116">
        <v>42222.0</v>
      </c>
      <c r="B2404" s="126" t="e">
        <v>#N/A</v>
      </c>
      <c r="C2404" s="127" t="e">
        <v>#N/A</v>
      </c>
      <c r="D2404" s="127">
        <v>4.926</v>
      </c>
      <c r="E2404" s="127" t="e">
        <v>#N/A</v>
      </c>
      <c r="F2404" s="127" t="e">
        <v>#N/A</v>
      </c>
      <c r="G2404" s="127">
        <v>5.255</v>
      </c>
      <c r="H2404" s="127" t="e">
        <v>#N/A</v>
      </c>
      <c r="I2404" s="127" t="e">
        <v>#N/A</v>
      </c>
      <c r="J2404" s="127">
        <v>5.635</v>
      </c>
      <c r="K2404" s="127" t="e">
        <v>#N/A</v>
      </c>
      <c r="L2404" s="127" t="e">
        <v>#N/A</v>
      </c>
      <c r="M2404" s="127">
        <v>6.037</v>
      </c>
      <c r="N2404" s="127" t="e">
        <v>#N/A</v>
      </c>
      <c r="O2404" s="127" t="e">
        <v>#N/A</v>
      </c>
      <c r="P2404" s="127">
        <v>6.439</v>
      </c>
      <c r="Q2404" s="127" t="e">
        <v>#N/A</v>
      </c>
      <c r="R2404" s="127" t="e">
        <v>#N/A</v>
      </c>
      <c r="S2404" s="127">
        <v>6.625</v>
      </c>
      <c r="T2404" s="127" t="e">
        <v>#N/A</v>
      </c>
      <c r="U2404" s="127" t="e">
        <v>#N/A</v>
      </c>
      <c r="V2404" s="127">
        <v>6.775</v>
      </c>
      <c r="W2404" s="127"/>
      <c r="X2404" s="127"/>
      <c r="Y2404" s="127"/>
      <c r="Z2404" s="127"/>
      <c r="AA2404" s="127"/>
      <c r="AB2404" s="127"/>
      <c r="AC2404" s="127"/>
      <c r="AD2404" s="127"/>
      <c r="AE2404" s="127"/>
      <c r="AF2404" s="9">
        <f t="shared" si="1"/>
        <v>2404</v>
      </c>
    </row>
    <row r="2405" ht="15.75" customHeight="1">
      <c r="A2405" s="116">
        <v>42221.0</v>
      </c>
      <c r="B2405" s="126" t="e">
        <v>#N/A</v>
      </c>
      <c r="C2405" s="127" t="e">
        <v>#N/A</v>
      </c>
      <c r="D2405" s="127">
        <v>4.918</v>
      </c>
      <c r="E2405" s="127" t="e">
        <v>#N/A</v>
      </c>
      <c r="F2405" s="127" t="e">
        <v>#N/A</v>
      </c>
      <c r="G2405" s="127">
        <v>5.26</v>
      </c>
      <c r="H2405" s="127" t="e">
        <v>#N/A</v>
      </c>
      <c r="I2405" s="127" t="e">
        <v>#N/A</v>
      </c>
      <c r="J2405" s="127">
        <v>5.635</v>
      </c>
      <c r="K2405" s="127" t="e">
        <v>#N/A</v>
      </c>
      <c r="L2405" s="127" t="e">
        <v>#N/A</v>
      </c>
      <c r="M2405" s="127">
        <v>6.038</v>
      </c>
      <c r="N2405" s="127" t="e">
        <v>#N/A</v>
      </c>
      <c r="O2405" s="127" t="e">
        <v>#N/A</v>
      </c>
      <c r="P2405" s="127">
        <v>6.441</v>
      </c>
      <c r="Q2405" s="127" t="e">
        <v>#N/A</v>
      </c>
      <c r="R2405" s="127" t="e">
        <v>#N/A</v>
      </c>
      <c r="S2405" s="127">
        <v>6.675</v>
      </c>
      <c r="T2405" s="127" t="e">
        <v>#N/A</v>
      </c>
      <c r="U2405" s="127" t="e">
        <v>#N/A</v>
      </c>
      <c r="V2405" s="127">
        <v>6.835</v>
      </c>
      <c r="W2405" s="127"/>
      <c r="X2405" s="127"/>
      <c r="Y2405" s="127"/>
      <c r="Z2405" s="127"/>
      <c r="AA2405" s="127"/>
      <c r="AB2405" s="127"/>
      <c r="AC2405" s="127"/>
      <c r="AD2405" s="127"/>
      <c r="AE2405" s="127"/>
      <c r="AF2405" s="9">
        <f t="shared" si="1"/>
        <v>2405</v>
      </c>
    </row>
    <row r="2406" ht="15.75" customHeight="1">
      <c r="A2406" s="116">
        <v>42220.0</v>
      </c>
      <c r="B2406" s="126" t="e">
        <v>#N/A</v>
      </c>
      <c r="C2406" s="127" t="e">
        <v>#N/A</v>
      </c>
      <c r="D2406" s="127">
        <v>4.938</v>
      </c>
      <c r="E2406" s="127" t="e">
        <v>#N/A</v>
      </c>
      <c r="F2406" s="127" t="e">
        <v>#N/A</v>
      </c>
      <c r="G2406" s="127">
        <v>5.285</v>
      </c>
      <c r="H2406" s="127" t="e">
        <v>#N/A</v>
      </c>
      <c r="I2406" s="127" t="e">
        <v>#N/A</v>
      </c>
      <c r="J2406" s="127">
        <v>5.673</v>
      </c>
      <c r="K2406" s="127" t="e">
        <v>#N/A</v>
      </c>
      <c r="L2406" s="127" t="e">
        <v>#N/A</v>
      </c>
      <c r="M2406" s="127">
        <v>6.057</v>
      </c>
      <c r="N2406" s="127" t="e">
        <v>#N/A</v>
      </c>
      <c r="O2406" s="127" t="e">
        <v>#N/A</v>
      </c>
      <c r="P2406" s="127">
        <v>6.441</v>
      </c>
      <c r="Q2406" s="127" t="e">
        <v>#N/A</v>
      </c>
      <c r="R2406" s="127" t="e">
        <v>#N/A</v>
      </c>
      <c r="S2406" s="127">
        <v>6.645</v>
      </c>
      <c r="T2406" s="127" t="e">
        <v>#N/A</v>
      </c>
      <c r="U2406" s="127" t="e">
        <v>#N/A</v>
      </c>
      <c r="V2406" s="127">
        <v>6.795</v>
      </c>
      <c r="W2406" s="127"/>
      <c r="X2406" s="127"/>
      <c r="Y2406" s="127"/>
      <c r="Z2406" s="127"/>
      <c r="AA2406" s="127"/>
      <c r="AB2406" s="127"/>
      <c r="AC2406" s="127"/>
      <c r="AD2406" s="127"/>
      <c r="AE2406" s="127"/>
      <c r="AF2406" s="9">
        <f t="shared" si="1"/>
        <v>2406</v>
      </c>
    </row>
    <row r="2407" ht="15.75" customHeight="1">
      <c r="A2407" s="116">
        <v>42219.0</v>
      </c>
      <c r="B2407" s="126" t="e">
        <v>#N/A</v>
      </c>
      <c r="C2407" s="127" t="e">
        <v>#N/A</v>
      </c>
      <c r="D2407" s="127">
        <v>4.989</v>
      </c>
      <c r="E2407" s="127" t="e">
        <v>#N/A</v>
      </c>
      <c r="F2407" s="127" t="e">
        <v>#N/A</v>
      </c>
      <c r="G2407" s="127">
        <v>5.295</v>
      </c>
      <c r="H2407" s="127" t="e">
        <v>#N/A</v>
      </c>
      <c r="I2407" s="127" t="e">
        <v>#N/A</v>
      </c>
      <c r="J2407" s="127">
        <v>5.682</v>
      </c>
      <c r="K2407" s="127" t="e">
        <v>#N/A</v>
      </c>
      <c r="L2407" s="127" t="e">
        <v>#N/A</v>
      </c>
      <c r="M2407" s="127">
        <v>6.064</v>
      </c>
      <c r="N2407" s="127" t="e">
        <v>#N/A</v>
      </c>
      <c r="O2407" s="127" t="e">
        <v>#N/A</v>
      </c>
      <c r="P2407" s="127">
        <v>6.446</v>
      </c>
      <c r="Q2407" s="127" t="e">
        <v>#N/A</v>
      </c>
      <c r="R2407" s="127" t="e">
        <v>#N/A</v>
      </c>
      <c r="S2407" s="127">
        <v>6.645</v>
      </c>
      <c r="T2407" s="127" t="e">
        <v>#N/A</v>
      </c>
      <c r="U2407" s="127" t="e">
        <v>#N/A</v>
      </c>
      <c r="V2407" s="127">
        <v>6.795</v>
      </c>
      <c r="W2407" s="127"/>
      <c r="X2407" s="127"/>
      <c r="Y2407" s="127"/>
      <c r="Z2407" s="127"/>
      <c r="AA2407" s="127"/>
      <c r="AB2407" s="127"/>
      <c r="AC2407" s="127"/>
      <c r="AD2407" s="127"/>
      <c r="AE2407" s="127"/>
      <c r="AF2407" s="9">
        <f t="shared" si="1"/>
        <v>2407</v>
      </c>
    </row>
    <row r="2408" ht="15.75" customHeight="1">
      <c r="A2408" s="116">
        <v>42216.0</v>
      </c>
      <c r="B2408" s="126" t="e">
        <v>#N/A</v>
      </c>
      <c r="C2408" s="127" t="e">
        <v>#N/A</v>
      </c>
      <c r="D2408" s="127">
        <v>4.95</v>
      </c>
      <c r="E2408" s="127" t="e">
        <v>#N/A</v>
      </c>
      <c r="F2408" s="127" t="e">
        <v>#N/A</v>
      </c>
      <c r="G2408" s="127">
        <v>5.295</v>
      </c>
      <c r="H2408" s="127" t="e">
        <v>#N/A</v>
      </c>
      <c r="I2408" s="127" t="e">
        <v>#N/A</v>
      </c>
      <c r="J2408" s="127">
        <v>5.686</v>
      </c>
      <c r="K2408" s="127" t="e">
        <v>#N/A</v>
      </c>
      <c r="L2408" s="127" t="e">
        <v>#N/A</v>
      </c>
      <c r="M2408" s="127">
        <v>6.0655</v>
      </c>
      <c r="N2408" s="127" t="e">
        <v>#N/A</v>
      </c>
      <c r="O2408" s="127" t="e">
        <v>#N/A</v>
      </c>
      <c r="P2408" s="127">
        <v>6.445</v>
      </c>
      <c r="Q2408" s="127" t="e">
        <v>#N/A</v>
      </c>
      <c r="R2408" s="127" t="e">
        <v>#N/A</v>
      </c>
      <c r="S2408" s="127">
        <v>6.645</v>
      </c>
      <c r="T2408" s="127" t="e">
        <v>#N/A</v>
      </c>
      <c r="U2408" s="127" t="e">
        <v>#N/A</v>
      </c>
      <c r="V2408" s="127">
        <v>6.795</v>
      </c>
      <c r="W2408" s="127"/>
      <c r="X2408" s="127"/>
      <c r="Y2408" s="127"/>
      <c r="Z2408" s="127"/>
      <c r="AA2408" s="127"/>
      <c r="AB2408" s="127"/>
      <c r="AC2408" s="127"/>
      <c r="AD2408" s="127"/>
      <c r="AE2408" s="127"/>
      <c r="AF2408" s="9">
        <f t="shared" si="1"/>
        <v>2408</v>
      </c>
    </row>
    <row r="2409" ht="15.75" customHeight="1">
      <c r="A2409" s="116">
        <v>42215.0</v>
      </c>
      <c r="B2409" s="126" t="e">
        <v>#N/A</v>
      </c>
      <c r="C2409" s="127" t="e">
        <v>#N/A</v>
      </c>
      <c r="D2409" s="127">
        <v>4.895</v>
      </c>
      <c r="E2409" s="127" t="e">
        <v>#N/A</v>
      </c>
      <c r="F2409" s="127" t="e">
        <v>#N/A</v>
      </c>
      <c r="G2409" s="127">
        <v>5.287</v>
      </c>
      <c r="H2409" s="127" t="e">
        <v>#N/A</v>
      </c>
      <c r="I2409" s="127" t="e">
        <v>#N/A</v>
      </c>
      <c r="J2409" s="127">
        <v>5.686</v>
      </c>
      <c r="K2409" s="127" t="e">
        <v>#N/A</v>
      </c>
      <c r="L2409" s="127" t="e">
        <v>#N/A</v>
      </c>
      <c r="M2409" s="127">
        <v>6.0665</v>
      </c>
      <c r="N2409" s="127" t="e">
        <v>#N/A</v>
      </c>
      <c r="O2409" s="127" t="e">
        <v>#N/A</v>
      </c>
      <c r="P2409" s="127">
        <v>6.447</v>
      </c>
      <c r="Q2409" s="127" t="e">
        <v>#N/A</v>
      </c>
      <c r="R2409" s="127" t="e">
        <v>#N/A</v>
      </c>
      <c r="S2409" s="127">
        <v>6.645</v>
      </c>
      <c r="T2409" s="127" t="e">
        <v>#N/A</v>
      </c>
      <c r="U2409" s="127" t="e">
        <v>#N/A</v>
      </c>
      <c r="V2409" s="127">
        <v>6.795</v>
      </c>
      <c r="W2409" s="127"/>
      <c r="X2409" s="127"/>
      <c r="Y2409" s="127"/>
      <c r="Z2409" s="127"/>
      <c r="AA2409" s="127"/>
      <c r="AB2409" s="127"/>
      <c r="AC2409" s="127"/>
      <c r="AD2409" s="127"/>
      <c r="AE2409" s="127"/>
      <c r="AF2409" s="9">
        <f t="shared" si="1"/>
        <v>2409</v>
      </c>
    </row>
    <row r="2410" ht="15.75" customHeight="1">
      <c r="A2410" s="116">
        <v>42214.0</v>
      </c>
      <c r="B2410" s="126" t="e">
        <v>#N/A</v>
      </c>
      <c r="C2410" s="127" t="e">
        <v>#N/A</v>
      </c>
      <c r="D2410" s="127">
        <v>4.867</v>
      </c>
      <c r="E2410" s="127" t="e">
        <v>#N/A</v>
      </c>
      <c r="F2410" s="127" t="e">
        <v>#N/A</v>
      </c>
      <c r="G2410" s="127">
        <v>5.301</v>
      </c>
      <c r="H2410" s="127" t="e">
        <v>#N/A</v>
      </c>
      <c r="I2410" s="127" t="e">
        <v>#N/A</v>
      </c>
      <c r="J2410" s="127">
        <v>5.69</v>
      </c>
      <c r="K2410" s="127" t="e">
        <v>#N/A</v>
      </c>
      <c r="L2410" s="127" t="e">
        <v>#N/A</v>
      </c>
      <c r="M2410" s="127">
        <v>6.0735</v>
      </c>
      <c r="N2410" s="127" t="e">
        <v>#N/A</v>
      </c>
      <c r="O2410" s="127" t="e">
        <v>#N/A</v>
      </c>
      <c r="P2410" s="127">
        <v>6.457</v>
      </c>
      <c r="Q2410" s="127" t="e">
        <v>#N/A</v>
      </c>
      <c r="R2410" s="127" t="e">
        <v>#N/A</v>
      </c>
      <c r="S2410" s="127">
        <v>6.655</v>
      </c>
      <c r="T2410" s="127" t="e">
        <v>#N/A</v>
      </c>
      <c r="U2410" s="127" t="e">
        <v>#N/A</v>
      </c>
      <c r="V2410" s="127">
        <v>6.805</v>
      </c>
      <c r="W2410" s="127"/>
      <c r="X2410" s="127"/>
      <c r="Y2410" s="127"/>
      <c r="Z2410" s="127"/>
      <c r="AA2410" s="127"/>
      <c r="AB2410" s="127"/>
      <c r="AC2410" s="127"/>
      <c r="AD2410" s="127"/>
      <c r="AE2410" s="127"/>
      <c r="AF2410" s="9">
        <f t="shared" si="1"/>
        <v>2410</v>
      </c>
    </row>
    <row r="2411" ht="15.75" customHeight="1">
      <c r="A2411" s="116">
        <v>42213.0</v>
      </c>
      <c r="B2411" s="126" t="e">
        <v>#N/A</v>
      </c>
      <c r="C2411" s="127" t="e">
        <v>#N/A</v>
      </c>
      <c r="D2411" s="127">
        <v>4.855</v>
      </c>
      <c r="E2411" s="127" t="e">
        <v>#N/A</v>
      </c>
      <c r="F2411" s="127" t="e">
        <v>#N/A</v>
      </c>
      <c r="G2411" s="127">
        <v>5.301</v>
      </c>
      <c r="H2411" s="127" t="e">
        <v>#N/A</v>
      </c>
      <c r="I2411" s="127" t="e">
        <v>#N/A</v>
      </c>
      <c r="J2411" s="127">
        <v>5.67</v>
      </c>
      <c r="K2411" s="127" t="e">
        <v>#N/A</v>
      </c>
      <c r="L2411" s="127" t="e">
        <v>#N/A</v>
      </c>
      <c r="M2411" s="127">
        <v>6.0635</v>
      </c>
      <c r="N2411" s="127" t="e">
        <v>#N/A</v>
      </c>
      <c r="O2411" s="127" t="e">
        <v>#N/A</v>
      </c>
      <c r="P2411" s="127">
        <v>6.457</v>
      </c>
      <c r="Q2411" s="127" t="e">
        <v>#N/A</v>
      </c>
      <c r="R2411" s="127" t="e">
        <v>#N/A</v>
      </c>
      <c r="S2411" s="127">
        <v>6.655</v>
      </c>
      <c r="T2411" s="127" t="e">
        <v>#N/A</v>
      </c>
      <c r="U2411" s="127" t="e">
        <v>#N/A</v>
      </c>
      <c r="V2411" s="127">
        <v>6.805</v>
      </c>
      <c r="W2411" s="127"/>
      <c r="X2411" s="127"/>
      <c r="Y2411" s="127"/>
      <c r="Z2411" s="127"/>
      <c r="AA2411" s="127"/>
      <c r="AB2411" s="127"/>
      <c r="AC2411" s="127"/>
      <c r="AD2411" s="127"/>
      <c r="AE2411" s="127"/>
      <c r="AF2411" s="9">
        <f t="shared" si="1"/>
        <v>2411</v>
      </c>
    </row>
    <row r="2412" ht="15.75" customHeight="1">
      <c r="A2412" s="116">
        <v>42212.0</v>
      </c>
      <c r="B2412" s="126" t="e">
        <v>#N/A</v>
      </c>
      <c r="C2412" s="127" t="e">
        <v>#N/A</v>
      </c>
      <c r="D2412" s="127">
        <v>4.81</v>
      </c>
      <c r="E2412" s="127" t="e">
        <v>#N/A</v>
      </c>
      <c r="F2412" s="127" t="e">
        <v>#N/A</v>
      </c>
      <c r="G2412" s="127">
        <v>5.29</v>
      </c>
      <c r="H2412" s="127" t="e">
        <v>#N/A</v>
      </c>
      <c r="I2412" s="127" t="e">
        <v>#N/A</v>
      </c>
      <c r="J2412" s="127">
        <v>5.635</v>
      </c>
      <c r="K2412" s="127" t="e">
        <v>#N/A</v>
      </c>
      <c r="L2412" s="127" t="e">
        <v>#N/A</v>
      </c>
      <c r="M2412" s="127">
        <v>6.0455</v>
      </c>
      <c r="N2412" s="127" t="e">
        <v>#N/A</v>
      </c>
      <c r="O2412" s="127" t="e">
        <v>#N/A</v>
      </c>
      <c r="P2412" s="127">
        <v>6.456</v>
      </c>
      <c r="Q2412" s="127" t="e">
        <v>#N/A</v>
      </c>
      <c r="R2412" s="127" t="e">
        <v>#N/A</v>
      </c>
      <c r="S2412" s="127">
        <v>6.655</v>
      </c>
      <c r="T2412" s="127" t="e">
        <v>#N/A</v>
      </c>
      <c r="U2412" s="127" t="e">
        <v>#N/A</v>
      </c>
      <c r="V2412" s="127">
        <v>6.805</v>
      </c>
      <c r="W2412" s="127"/>
      <c r="X2412" s="127"/>
      <c r="Y2412" s="127"/>
      <c r="Z2412" s="127"/>
      <c r="AA2412" s="127"/>
      <c r="AB2412" s="127"/>
      <c r="AC2412" s="127"/>
      <c r="AD2412" s="127"/>
      <c r="AE2412" s="127"/>
      <c r="AF2412" s="9">
        <f t="shared" si="1"/>
        <v>2412</v>
      </c>
    </row>
    <row r="2413" ht="15.75" customHeight="1">
      <c r="A2413" s="116">
        <v>42209.0</v>
      </c>
      <c r="B2413" s="126" t="e">
        <v>#N/A</v>
      </c>
      <c r="C2413" s="127" t="e">
        <v>#N/A</v>
      </c>
      <c r="D2413" s="127">
        <v>4.79</v>
      </c>
      <c r="E2413" s="127" t="e">
        <v>#N/A</v>
      </c>
      <c r="F2413" s="127" t="e">
        <v>#N/A</v>
      </c>
      <c r="G2413" s="127">
        <v>5.277</v>
      </c>
      <c r="H2413" s="127" t="e">
        <v>#N/A</v>
      </c>
      <c r="I2413" s="127" t="e">
        <v>#N/A</v>
      </c>
      <c r="J2413" s="127">
        <v>5.613</v>
      </c>
      <c r="K2413" s="127" t="e">
        <v>#N/A</v>
      </c>
      <c r="L2413" s="127" t="e">
        <v>#N/A</v>
      </c>
      <c r="M2413" s="127">
        <v>6.028</v>
      </c>
      <c r="N2413" s="127" t="e">
        <v>#N/A</v>
      </c>
      <c r="O2413" s="127" t="e">
        <v>#N/A</v>
      </c>
      <c r="P2413" s="127">
        <v>6.443</v>
      </c>
      <c r="Q2413" s="127" t="e">
        <v>#N/A</v>
      </c>
      <c r="R2413" s="127" t="e">
        <v>#N/A</v>
      </c>
      <c r="S2413" s="127">
        <v>6.635</v>
      </c>
      <c r="T2413" s="127" t="e">
        <v>#N/A</v>
      </c>
      <c r="U2413" s="127" t="e">
        <v>#N/A</v>
      </c>
      <c r="V2413" s="127">
        <v>6.787</v>
      </c>
      <c r="W2413" s="127"/>
      <c r="X2413" s="127"/>
      <c r="Y2413" s="127"/>
      <c r="Z2413" s="127"/>
      <c r="AA2413" s="127"/>
      <c r="AB2413" s="127"/>
      <c r="AC2413" s="127"/>
      <c r="AD2413" s="127"/>
      <c r="AE2413" s="127"/>
      <c r="AF2413" s="9">
        <f t="shared" si="1"/>
        <v>2413</v>
      </c>
    </row>
    <row r="2414" ht="15.75" customHeight="1">
      <c r="A2414" s="116">
        <v>42208.0</v>
      </c>
      <c r="B2414" s="126" t="e">
        <v>#N/A</v>
      </c>
      <c r="C2414" s="127" t="e">
        <v>#N/A</v>
      </c>
      <c r="D2414" s="127">
        <v>4.775</v>
      </c>
      <c r="E2414" s="127" t="e">
        <v>#N/A</v>
      </c>
      <c r="F2414" s="127" t="e">
        <v>#N/A</v>
      </c>
      <c r="G2414" s="127">
        <v>5.277</v>
      </c>
      <c r="H2414" s="127" t="e">
        <v>#N/A</v>
      </c>
      <c r="I2414" s="127" t="e">
        <v>#N/A</v>
      </c>
      <c r="J2414" s="127">
        <v>5.602</v>
      </c>
      <c r="K2414" s="127" t="e">
        <v>#N/A</v>
      </c>
      <c r="L2414" s="127" t="e">
        <v>#N/A</v>
      </c>
      <c r="M2414" s="127">
        <v>6.0225</v>
      </c>
      <c r="N2414" s="127" t="e">
        <v>#N/A</v>
      </c>
      <c r="O2414" s="127" t="e">
        <v>#N/A</v>
      </c>
      <c r="P2414" s="127">
        <v>6.443</v>
      </c>
      <c r="Q2414" s="127" t="e">
        <v>#N/A</v>
      </c>
      <c r="R2414" s="127" t="e">
        <v>#N/A</v>
      </c>
      <c r="S2414" s="127">
        <v>6.635</v>
      </c>
      <c r="T2414" s="127" t="e">
        <v>#N/A</v>
      </c>
      <c r="U2414" s="127" t="e">
        <v>#N/A</v>
      </c>
      <c r="V2414" s="127">
        <v>6.787</v>
      </c>
      <c r="W2414" s="127"/>
      <c r="X2414" s="127"/>
      <c r="Y2414" s="127"/>
      <c r="Z2414" s="127"/>
      <c r="AA2414" s="127"/>
      <c r="AB2414" s="127"/>
      <c r="AC2414" s="127"/>
      <c r="AD2414" s="127"/>
      <c r="AE2414" s="127"/>
      <c r="AF2414" s="9">
        <f t="shared" si="1"/>
        <v>2414</v>
      </c>
    </row>
    <row r="2415" ht="15.75" customHeight="1">
      <c r="A2415" s="116">
        <v>42207.0</v>
      </c>
      <c r="B2415" s="126" t="e">
        <v>#N/A</v>
      </c>
      <c r="C2415" s="127" t="e">
        <v>#N/A</v>
      </c>
      <c r="D2415" s="127">
        <v>4.743</v>
      </c>
      <c r="E2415" s="127" t="e">
        <v>#N/A</v>
      </c>
      <c r="F2415" s="127" t="e">
        <v>#N/A</v>
      </c>
      <c r="G2415" s="127">
        <v>5.27</v>
      </c>
      <c r="H2415" s="127" t="e">
        <v>#N/A</v>
      </c>
      <c r="I2415" s="127" t="e">
        <v>#N/A</v>
      </c>
      <c r="J2415" s="127">
        <v>5.601</v>
      </c>
      <c r="K2415" s="127" t="e">
        <v>#N/A</v>
      </c>
      <c r="L2415" s="127" t="e">
        <v>#N/A</v>
      </c>
      <c r="M2415" s="127">
        <v>6.0215</v>
      </c>
      <c r="N2415" s="127" t="e">
        <v>#N/A</v>
      </c>
      <c r="O2415" s="127" t="e">
        <v>#N/A</v>
      </c>
      <c r="P2415" s="127">
        <v>6.442</v>
      </c>
      <c r="Q2415" s="127" t="e">
        <v>#N/A</v>
      </c>
      <c r="R2415" s="127" t="e">
        <v>#N/A</v>
      </c>
      <c r="S2415" s="127">
        <v>6.635</v>
      </c>
      <c r="T2415" s="127" t="e">
        <v>#N/A</v>
      </c>
      <c r="U2415" s="127" t="e">
        <v>#N/A</v>
      </c>
      <c r="V2415" s="127">
        <v>6.787</v>
      </c>
      <c r="W2415" s="127"/>
      <c r="X2415" s="127"/>
      <c r="Y2415" s="127"/>
      <c r="Z2415" s="127"/>
      <c r="AA2415" s="127"/>
      <c r="AB2415" s="127"/>
      <c r="AC2415" s="127"/>
      <c r="AD2415" s="127"/>
      <c r="AE2415" s="127"/>
      <c r="AF2415" s="9">
        <f t="shared" si="1"/>
        <v>2415</v>
      </c>
    </row>
    <row r="2416" ht="15.75" customHeight="1">
      <c r="A2416" s="116">
        <v>42206.0</v>
      </c>
      <c r="B2416" s="126" t="e">
        <v>#N/A</v>
      </c>
      <c r="C2416" s="127" t="e">
        <v>#N/A</v>
      </c>
      <c r="D2416" s="127">
        <v>4.848</v>
      </c>
      <c r="E2416" s="127" t="e">
        <v>#N/A</v>
      </c>
      <c r="F2416" s="127" t="e">
        <v>#N/A</v>
      </c>
      <c r="G2416" s="127">
        <v>5.271</v>
      </c>
      <c r="H2416" s="127" t="e">
        <v>#N/A</v>
      </c>
      <c r="I2416" s="127" t="e">
        <v>#N/A</v>
      </c>
      <c r="J2416" s="127">
        <v>5.593</v>
      </c>
      <c r="K2416" s="127" t="e">
        <v>#N/A</v>
      </c>
      <c r="L2416" s="127" t="e">
        <v>#N/A</v>
      </c>
      <c r="M2416" s="127">
        <v>6.017</v>
      </c>
      <c r="N2416" s="127" t="e">
        <v>#N/A</v>
      </c>
      <c r="O2416" s="127" t="e">
        <v>#N/A</v>
      </c>
      <c r="P2416" s="127">
        <v>6.441</v>
      </c>
      <c r="Q2416" s="127" t="e">
        <v>#N/A</v>
      </c>
      <c r="R2416" s="127" t="e">
        <v>#N/A</v>
      </c>
      <c r="S2416" s="127">
        <v>6.63</v>
      </c>
      <c r="T2416" s="127" t="e">
        <v>#N/A</v>
      </c>
      <c r="U2416" s="127" t="e">
        <v>#N/A</v>
      </c>
      <c r="V2416" s="127">
        <v>6.79</v>
      </c>
      <c r="W2416" s="127"/>
      <c r="X2416" s="127"/>
      <c r="Y2416" s="127"/>
      <c r="Z2416" s="127"/>
      <c r="AA2416" s="127"/>
      <c r="AB2416" s="127"/>
      <c r="AC2416" s="127"/>
      <c r="AD2416" s="127"/>
      <c r="AE2416" s="127"/>
      <c r="AF2416" s="9">
        <f t="shared" si="1"/>
        <v>2416</v>
      </c>
    </row>
    <row r="2417" ht="15.75" customHeight="1">
      <c r="A2417" s="116">
        <v>42205.0</v>
      </c>
      <c r="B2417" s="126" t="e">
        <v>#N/A</v>
      </c>
      <c r="C2417" s="127" t="e">
        <v>#N/A</v>
      </c>
      <c r="D2417" s="127">
        <v>4.855</v>
      </c>
      <c r="E2417" s="127" t="e">
        <v>#N/A</v>
      </c>
      <c r="F2417" s="127" t="e">
        <v>#N/A</v>
      </c>
      <c r="G2417" s="127">
        <v>5.271</v>
      </c>
      <c r="H2417" s="127" t="e">
        <v>#N/A</v>
      </c>
      <c r="I2417" s="127" t="e">
        <v>#N/A</v>
      </c>
      <c r="J2417" s="127">
        <v>5.591</v>
      </c>
      <c r="K2417" s="127" t="e">
        <v>#N/A</v>
      </c>
      <c r="L2417" s="127" t="e">
        <v>#N/A</v>
      </c>
      <c r="M2417" s="127">
        <v>6.017</v>
      </c>
      <c r="N2417" s="127" t="e">
        <v>#N/A</v>
      </c>
      <c r="O2417" s="127" t="e">
        <v>#N/A</v>
      </c>
      <c r="P2417" s="127">
        <v>6.443</v>
      </c>
      <c r="Q2417" s="127" t="e">
        <v>#N/A</v>
      </c>
      <c r="R2417" s="127" t="e">
        <v>#N/A</v>
      </c>
      <c r="S2417" s="127">
        <v>6.63</v>
      </c>
      <c r="T2417" s="127" t="e">
        <v>#N/A</v>
      </c>
      <c r="U2417" s="127" t="e">
        <v>#N/A</v>
      </c>
      <c r="V2417" s="127">
        <v>6.8</v>
      </c>
      <c r="W2417" s="127"/>
      <c r="X2417" s="127"/>
      <c r="Y2417" s="127"/>
      <c r="Z2417" s="127"/>
      <c r="AA2417" s="127"/>
      <c r="AB2417" s="127"/>
      <c r="AC2417" s="127"/>
      <c r="AD2417" s="127"/>
      <c r="AE2417" s="127"/>
      <c r="AF2417" s="9">
        <f t="shared" si="1"/>
        <v>2417</v>
      </c>
    </row>
    <row r="2418" ht="15.75" customHeight="1">
      <c r="A2418" s="116">
        <v>42202.0</v>
      </c>
      <c r="B2418" s="126" t="e">
        <v>#N/A</v>
      </c>
      <c r="C2418" s="127" t="e">
        <v>#N/A</v>
      </c>
      <c r="D2418" s="127">
        <v>4.855</v>
      </c>
      <c r="E2418" s="127" t="e">
        <v>#N/A</v>
      </c>
      <c r="F2418" s="127" t="e">
        <v>#N/A</v>
      </c>
      <c r="G2418" s="127">
        <v>5.278</v>
      </c>
      <c r="H2418" s="127" t="e">
        <v>#N/A</v>
      </c>
      <c r="I2418" s="127" t="e">
        <v>#N/A</v>
      </c>
      <c r="J2418" s="127">
        <v>5.594</v>
      </c>
      <c r="K2418" s="127" t="e">
        <v>#N/A</v>
      </c>
      <c r="L2418" s="127" t="e">
        <v>#N/A</v>
      </c>
      <c r="M2418" s="127">
        <v>6.016</v>
      </c>
      <c r="N2418" s="127" t="e">
        <v>#N/A</v>
      </c>
      <c r="O2418" s="127" t="e">
        <v>#N/A</v>
      </c>
      <c r="P2418" s="127">
        <v>6.438</v>
      </c>
      <c r="Q2418" s="127" t="e">
        <v>#N/A</v>
      </c>
      <c r="R2418" s="127" t="e">
        <v>#N/A</v>
      </c>
      <c r="S2418" s="127">
        <v>6.67</v>
      </c>
      <c r="T2418" s="127" t="e">
        <v>#N/A</v>
      </c>
      <c r="U2418" s="127" t="e">
        <v>#N/A</v>
      </c>
      <c r="V2418" s="127">
        <v>6.8</v>
      </c>
      <c r="W2418" s="127"/>
      <c r="X2418" s="127"/>
      <c r="Y2418" s="127"/>
      <c r="Z2418" s="127"/>
      <c r="AA2418" s="127"/>
      <c r="AB2418" s="127"/>
      <c r="AC2418" s="127"/>
      <c r="AD2418" s="127"/>
      <c r="AE2418" s="127"/>
      <c r="AF2418" s="9">
        <f t="shared" si="1"/>
        <v>2418</v>
      </c>
    </row>
    <row r="2419" ht="15.75" customHeight="1">
      <c r="A2419" s="116">
        <v>42201.0</v>
      </c>
      <c r="B2419" s="126" t="e">
        <v>#N/A</v>
      </c>
      <c r="C2419" s="127" t="e">
        <v>#N/A</v>
      </c>
      <c r="D2419" s="127">
        <v>4.875</v>
      </c>
      <c r="E2419" s="127" t="e">
        <v>#N/A</v>
      </c>
      <c r="F2419" s="127" t="e">
        <v>#N/A</v>
      </c>
      <c r="G2419" s="127">
        <v>5.304</v>
      </c>
      <c r="H2419" s="127" t="e">
        <v>#N/A</v>
      </c>
      <c r="I2419" s="127" t="e">
        <v>#N/A</v>
      </c>
      <c r="J2419" s="127">
        <v>5.604</v>
      </c>
      <c r="K2419" s="127" t="e">
        <v>#N/A</v>
      </c>
      <c r="L2419" s="127" t="e">
        <v>#N/A</v>
      </c>
      <c r="M2419" s="127">
        <v>6.0215</v>
      </c>
      <c r="N2419" s="127" t="e">
        <v>#N/A</v>
      </c>
      <c r="O2419" s="127" t="e">
        <v>#N/A</v>
      </c>
      <c r="P2419" s="127">
        <v>6.439</v>
      </c>
      <c r="Q2419" s="127" t="e">
        <v>#N/A</v>
      </c>
      <c r="R2419" s="127" t="e">
        <v>#N/A</v>
      </c>
      <c r="S2419" s="127">
        <v>6.63</v>
      </c>
      <c r="T2419" s="127" t="e">
        <v>#N/A</v>
      </c>
      <c r="U2419" s="127" t="e">
        <v>#N/A</v>
      </c>
      <c r="V2419" s="127">
        <v>6.78</v>
      </c>
      <c r="W2419" s="127"/>
      <c r="X2419" s="127"/>
      <c r="Y2419" s="127"/>
      <c r="Z2419" s="127"/>
      <c r="AA2419" s="127"/>
      <c r="AB2419" s="127"/>
      <c r="AC2419" s="127"/>
      <c r="AD2419" s="127"/>
      <c r="AE2419" s="127"/>
      <c r="AF2419" s="9">
        <f t="shared" si="1"/>
        <v>2419</v>
      </c>
    </row>
    <row r="2420" ht="15.75" customHeight="1">
      <c r="A2420" s="116">
        <v>42200.0</v>
      </c>
      <c r="B2420" s="126" t="e">
        <v>#N/A</v>
      </c>
      <c r="C2420" s="127" t="e">
        <v>#N/A</v>
      </c>
      <c r="D2420" s="127">
        <v>4.885</v>
      </c>
      <c r="E2420" s="127" t="e">
        <v>#N/A</v>
      </c>
      <c r="F2420" s="127" t="e">
        <v>#N/A</v>
      </c>
      <c r="G2420" s="127">
        <v>5.317</v>
      </c>
      <c r="H2420" s="127" t="e">
        <v>#N/A</v>
      </c>
      <c r="I2420" s="127" t="e">
        <v>#N/A</v>
      </c>
      <c r="J2420" s="127">
        <v>5.619</v>
      </c>
      <c r="K2420" s="127" t="e">
        <v>#N/A</v>
      </c>
      <c r="L2420" s="127" t="e">
        <v>#N/A</v>
      </c>
      <c r="M2420" s="127">
        <v>6.035</v>
      </c>
      <c r="N2420" s="127" t="e">
        <v>#N/A</v>
      </c>
      <c r="O2420" s="127" t="e">
        <v>#N/A</v>
      </c>
      <c r="P2420" s="127">
        <v>6.451</v>
      </c>
      <c r="Q2420" s="127" t="e">
        <v>#N/A</v>
      </c>
      <c r="R2420" s="127" t="e">
        <v>#N/A</v>
      </c>
      <c r="S2420" s="127">
        <v>6.65</v>
      </c>
      <c r="T2420" s="127" t="e">
        <v>#N/A</v>
      </c>
      <c r="U2420" s="127" t="e">
        <v>#N/A</v>
      </c>
      <c r="V2420" s="127">
        <v>6.8</v>
      </c>
      <c r="W2420" s="127"/>
      <c r="X2420" s="127"/>
      <c r="Y2420" s="127"/>
      <c r="Z2420" s="127"/>
      <c r="AA2420" s="127"/>
      <c r="AB2420" s="127"/>
      <c r="AC2420" s="127"/>
      <c r="AD2420" s="127"/>
      <c r="AE2420" s="127"/>
      <c r="AF2420" s="9">
        <f t="shared" si="1"/>
        <v>2420</v>
      </c>
    </row>
    <row r="2421" ht="15.75" customHeight="1">
      <c r="A2421" s="116">
        <v>42199.0</v>
      </c>
      <c r="B2421" s="126" t="e">
        <v>#N/A</v>
      </c>
      <c r="C2421" s="127" t="e">
        <v>#N/A</v>
      </c>
      <c r="D2421" s="127">
        <v>4.895</v>
      </c>
      <c r="E2421" s="127" t="e">
        <v>#N/A</v>
      </c>
      <c r="F2421" s="127" t="e">
        <v>#N/A</v>
      </c>
      <c r="G2421" s="127">
        <v>5.318</v>
      </c>
      <c r="H2421" s="127" t="e">
        <v>#N/A</v>
      </c>
      <c r="I2421" s="127" t="e">
        <v>#N/A</v>
      </c>
      <c r="J2421" s="127">
        <v>5.605</v>
      </c>
      <c r="K2421" s="127" t="e">
        <v>#N/A</v>
      </c>
      <c r="L2421" s="127" t="e">
        <v>#N/A</v>
      </c>
      <c r="M2421" s="127">
        <v>6.0215</v>
      </c>
      <c r="N2421" s="127" t="e">
        <v>#N/A</v>
      </c>
      <c r="O2421" s="127" t="e">
        <v>#N/A</v>
      </c>
      <c r="P2421" s="127">
        <v>6.438</v>
      </c>
      <c r="Q2421" s="127" t="e">
        <v>#N/A</v>
      </c>
      <c r="R2421" s="127" t="e">
        <v>#N/A</v>
      </c>
      <c r="S2421" s="127">
        <v>6.61</v>
      </c>
      <c r="T2421" s="127" t="e">
        <v>#N/A</v>
      </c>
      <c r="U2421" s="127" t="e">
        <v>#N/A</v>
      </c>
      <c r="V2421" s="127">
        <v>6.8</v>
      </c>
      <c r="W2421" s="127"/>
      <c r="X2421" s="127"/>
      <c r="Y2421" s="127"/>
      <c r="Z2421" s="127"/>
      <c r="AA2421" s="127"/>
      <c r="AB2421" s="127"/>
      <c r="AC2421" s="127"/>
      <c r="AD2421" s="127"/>
      <c r="AE2421" s="127"/>
      <c r="AF2421" s="9">
        <f t="shared" si="1"/>
        <v>2421</v>
      </c>
    </row>
    <row r="2422" ht="15.75" customHeight="1">
      <c r="A2422" s="116">
        <v>42198.0</v>
      </c>
      <c r="B2422" s="126" t="e">
        <v>#N/A</v>
      </c>
      <c r="C2422" s="127" t="e">
        <v>#N/A</v>
      </c>
      <c r="D2422" s="127">
        <v>4.895</v>
      </c>
      <c r="E2422" s="127" t="e">
        <v>#N/A</v>
      </c>
      <c r="F2422" s="127" t="e">
        <v>#N/A</v>
      </c>
      <c r="G2422" s="127">
        <v>5.305</v>
      </c>
      <c r="H2422" s="127" t="e">
        <v>#N/A</v>
      </c>
      <c r="I2422" s="127" t="e">
        <v>#N/A</v>
      </c>
      <c r="J2422" s="127">
        <v>5.56</v>
      </c>
      <c r="K2422" s="127" t="e">
        <v>#N/A</v>
      </c>
      <c r="L2422" s="127" t="e">
        <v>#N/A</v>
      </c>
      <c r="M2422" s="127">
        <v>5.9875</v>
      </c>
      <c r="N2422" s="127" t="e">
        <v>#N/A</v>
      </c>
      <c r="O2422" s="127" t="e">
        <v>#N/A</v>
      </c>
      <c r="P2422" s="127">
        <v>6.415</v>
      </c>
      <c r="Q2422" s="127" t="e">
        <v>#N/A</v>
      </c>
      <c r="R2422" s="127" t="e">
        <v>#N/A</v>
      </c>
      <c r="S2422" s="127">
        <v>6.6</v>
      </c>
      <c r="T2422" s="127" t="e">
        <v>#N/A</v>
      </c>
      <c r="U2422" s="127" t="e">
        <v>#N/A</v>
      </c>
      <c r="V2422" s="127">
        <v>6.79</v>
      </c>
      <c r="W2422" s="127"/>
      <c r="X2422" s="127"/>
      <c r="Y2422" s="127"/>
      <c r="Z2422" s="127"/>
      <c r="AA2422" s="127"/>
      <c r="AB2422" s="127"/>
      <c r="AC2422" s="127"/>
      <c r="AD2422" s="127"/>
      <c r="AE2422" s="127"/>
      <c r="AF2422" s="9">
        <f t="shared" si="1"/>
        <v>2422</v>
      </c>
    </row>
    <row r="2423" ht="15.75" customHeight="1">
      <c r="A2423" s="116">
        <v>42195.0</v>
      </c>
      <c r="B2423" s="126" t="e">
        <v>#N/A</v>
      </c>
      <c r="C2423" s="127" t="e">
        <v>#N/A</v>
      </c>
      <c r="D2423" s="127">
        <v>4.88</v>
      </c>
      <c r="E2423" s="127" t="e">
        <v>#N/A</v>
      </c>
      <c r="F2423" s="127" t="e">
        <v>#N/A</v>
      </c>
      <c r="G2423" s="127">
        <v>5.274</v>
      </c>
      <c r="H2423" s="127" t="e">
        <v>#N/A</v>
      </c>
      <c r="I2423" s="127" t="e">
        <v>#N/A</v>
      </c>
      <c r="J2423" s="127">
        <v>5.534</v>
      </c>
      <c r="K2423" s="127" t="e">
        <v>#N/A</v>
      </c>
      <c r="L2423" s="127" t="e">
        <v>#N/A</v>
      </c>
      <c r="M2423" s="127">
        <v>5.956</v>
      </c>
      <c r="N2423" s="127" t="e">
        <v>#N/A</v>
      </c>
      <c r="O2423" s="127" t="e">
        <v>#N/A</v>
      </c>
      <c r="P2423" s="127">
        <v>6.378</v>
      </c>
      <c r="Q2423" s="127" t="e">
        <v>#N/A</v>
      </c>
      <c r="R2423" s="127" t="e">
        <v>#N/A</v>
      </c>
      <c r="S2423" s="127">
        <v>6.58</v>
      </c>
      <c r="T2423" s="127" t="e">
        <v>#N/A</v>
      </c>
      <c r="U2423" s="127" t="e">
        <v>#N/A</v>
      </c>
      <c r="V2423" s="127">
        <v>6.755</v>
      </c>
      <c r="W2423" s="127"/>
      <c r="X2423" s="127"/>
      <c r="Y2423" s="127"/>
      <c r="Z2423" s="127"/>
      <c r="AA2423" s="127"/>
      <c r="AB2423" s="127"/>
      <c r="AC2423" s="127"/>
      <c r="AD2423" s="127"/>
      <c r="AE2423" s="127"/>
      <c r="AF2423" s="9">
        <f t="shared" si="1"/>
        <v>2423</v>
      </c>
    </row>
    <row r="2424" ht="15.75" customHeight="1">
      <c r="A2424" s="116">
        <v>42194.0</v>
      </c>
      <c r="B2424" s="126" t="e">
        <v>#N/A</v>
      </c>
      <c r="C2424" s="127" t="e">
        <v>#N/A</v>
      </c>
      <c r="D2424" s="127">
        <v>4.865</v>
      </c>
      <c r="E2424" s="127" t="e">
        <v>#N/A</v>
      </c>
      <c r="F2424" s="127" t="e">
        <v>#N/A</v>
      </c>
      <c r="G2424" s="127">
        <v>5.257</v>
      </c>
      <c r="H2424" s="127" t="e">
        <v>#N/A</v>
      </c>
      <c r="I2424" s="127" t="e">
        <v>#N/A</v>
      </c>
      <c r="J2424" s="127">
        <v>5.525</v>
      </c>
      <c r="K2424" s="127" t="e">
        <v>#N/A</v>
      </c>
      <c r="L2424" s="127" t="e">
        <v>#N/A</v>
      </c>
      <c r="M2424" s="127">
        <v>5.932</v>
      </c>
      <c r="N2424" s="127" t="e">
        <v>#N/A</v>
      </c>
      <c r="O2424" s="127" t="e">
        <v>#N/A</v>
      </c>
      <c r="P2424" s="127">
        <v>6.339</v>
      </c>
      <c r="Q2424" s="127" t="e">
        <v>#N/A</v>
      </c>
      <c r="R2424" s="127" t="e">
        <v>#N/A</v>
      </c>
      <c r="S2424" s="127">
        <v>6.58</v>
      </c>
      <c r="T2424" s="127" t="e">
        <v>#N/A</v>
      </c>
      <c r="U2424" s="127" t="e">
        <v>#N/A</v>
      </c>
      <c r="V2424" s="127">
        <v>6.755</v>
      </c>
      <c r="W2424" s="127"/>
      <c r="X2424" s="127"/>
      <c r="Y2424" s="127"/>
      <c r="Z2424" s="127"/>
      <c r="AA2424" s="127"/>
      <c r="AB2424" s="127"/>
      <c r="AC2424" s="127"/>
      <c r="AD2424" s="127"/>
      <c r="AE2424" s="127"/>
      <c r="AF2424" s="9">
        <f t="shared" si="1"/>
        <v>2424</v>
      </c>
    </row>
    <row r="2425" ht="15.75" customHeight="1">
      <c r="A2425" s="116">
        <v>42193.0</v>
      </c>
      <c r="B2425" s="126" t="e">
        <v>#N/A</v>
      </c>
      <c r="C2425" s="127" t="e">
        <v>#N/A</v>
      </c>
      <c r="D2425" s="127">
        <v>4.86</v>
      </c>
      <c r="E2425" s="127" t="e">
        <v>#N/A</v>
      </c>
      <c r="F2425" s="127" t="e">
        <v>#N/A</v>
      </c>
      <c r="G2425" s="127">
        <v>5.251</v>
      </c>
      <c r="H2425" s="127" t="e">
        <v>#N/A</v>
      </c>
      <c r="I2425" s="127" t="e">
        <v>#N/A</v>
      </c>
      <c r="J2425" s="127">
        <v>5.524</v>
      </c>
      <c r="K2425" s="127" t="e">
        <v>#N/A</v>
      </c>
      <c r="L2425" s="127" t="e">
        <v>#N/A</v>
      </c>
      <c r="M2425" s="127">
        <v>5.9285</v>
      </c>
      <c r="N2425" s="127" t="e">
        <v>#N/A</v>
      </c>
      <c r="O2425" s="127" t="e">
        <v>#N/A</v>
      </c>
      <c r="P2425" s="127">
        <v>6.333</v>
      </c>
      <c r="Q2425" s="127" t="e">
        <v>#N/A</v>
      </c>
      <c r="R2425" s="127" t="e">
        <v>#N/A</v>
      </c>
      <c r="S2425" s="127">
        <v>6.58</v>
      </c>
      <c r="T2425" s="127" t="e">
        <v>#N/A</v>
      </c>
      <c r="U2425" s="127" t="e">
        <v>#N/A</v>
      </c>
      <c r="V2425" s="127">
        <v>6.755</v>
      </c>
      <c r="W2425" s="127"/>
      <c r="X2425" s="127"/>
      <c r="Y2425" s="127"/>
      <c r="Z2425" s="127"/>
      <c r="AA2425" s="127"/>
      <c r="AB2425" s="127"/>
      <c r="AC2425" s="127"/>
      <c r="AD2425" s="127"/>
      <c r="AE2425" s="127"/>
      <c r="AF2425" s="9">
        <f t="shared" si="1"/>
        <v>2425</v>
      </c>
    </row>
    <row r="2426" ht="15.75" customHeight="1">
      <c r="A2426" s="116">
        <v>42192.0</v>
      </c>
      <c r="B2426" s="126" t="e">
        <v>#N/A</v>
      </c>
      <c r="C2426" s="127" t="e">
        <v>#N/A</v>
      </c>
      <c r="D2426" s="127">
        <v>4.875</v>
      </c>
      <c r="E2426" s="127" t="e">
        <v>#N/A</v>
      </c>
      <c r="F2426" s="127" t="e">
        <v>#N/A</v>
      </c>
      <c r="G2426" s="127">
        <v>5.275</v>
      </c>
      <c r="H2426" s="127" t="e">
        <v>#N/A</v>
      </c>
      <c r="I2426" s="127" t="e">
        <v>#N/A</v>
      </c>
      <c r="J2426" s="127">
        <v>5.56</v>
      </c>
      <c r="K2426" s="127" t="e">
        <v>#N/A</v>
      </c>
      <c r="L2426" s="127" t="e">
        <v>#N/A</v>
      </c>
      <c r="M2426" s="127">
        <v>5.956</v>
      </c>
      <c r="N2426" s="127" t="e">
        <v>#N/A</v>
      </c>
      <c r="O2426" s="127" t="e">
        <v>#N/A</v>
      </c>
      <c r="P2426" s="127">
        <v>6.352</v>
      </c>
      <c r="Q2426" s="127" t="e">
        <v>#N/A</v>
      </c>
      <c r="R2426" s="127" t="e">
        <v>#N/A</v>
      </c>
      <c r="S2426" s="127">
        <v>6.605</v>
      </c>
      <c r="T2426" s="127" t="e">
        <v>#N/A</v>
      </c>
      <c r="U2426" s="127" t="e">
        <v>#N/A</v>
      </c>
      <c r="V2426" s="127">
        <v>6.78</v>
      </c>
      <c r="W2426" s="127"/>
      <c r="X2426" s="127"/>
      <c r="Y2426" s="127"/>
      <c r="Z2426" s="127"/>
      <c r="AA2426" s="127"/>
      <c r="AB2426" s="127"/>
      <c r="AC2426" s="127"/>
      <c r="AD2426" s="127"/>
      <c r="AE2426" s="127"/>
      <c r="AF2426" s="9">
        <f t="shared" si="1"/>
        <v>2426</v>
      </c>
    </row>
    <row r="2427" ht="15.75" customHeight="1">
      <c r="A2427" s="116">
        <v>42191.0</v>
      </c>
      <c r="B2427" s="126" t="e">
        <v>#N/A</v>
      </c>
      <c r="C2427" s="127" t="e">
        <v>#N/A</v>
      </c>
      <c r="D2427" s="127">
        <v>4.891</v>
      </c>
      <c r="E2427" s="127" t="e">
        <v>#N/A</v>
      </c>
      <c r="F2427" s="127" t="e">
        <v>#N/A</v>
      </c>
      <c r="G2427" s="127">
        <v>5.293</v>
      </c>
      <c r="H2427" s="127" t="e">
        <v>#N/A</v>
      </c>
      <c r="I2427" s="127" t="e">
        <v>#N/A</v>
      </c>
      <c r="J2427" s="127">
        <v>5.604</v>
      </c>
      <c r="K2427" s="127" t="e">
        <v>#N/A</v>
      </c>
      <c r="L2427" s="127" t="e">
        <v>#N/A</v>
      </c>
      <c r="M2427" s="127">
        <v>5.978</v>
      </c>
      <c r="N2427" s="127" t="e">
        <v>#N/A</v>
      </c>
      <c r="O2427" s="127" t="e">
        <v>#N/A</v>
      </c>
      <c r="P2427" s="127">
        <v>6.352</v>
      </c>
      <c r="Q2427" s="127" t="e">
        <v>#N/A</v>
      </c>
      <c r="R2427" s="127" t="e">
        <v>#N/A</v>
      </c>
      <c r="S2427" s="127">
        <v>6.6</v>
      </c>
      <c r="T2427" s="127" t="e">
        <v>#N/A</v>
      </c>
      <c r="U2427" s="127" t="e">
        <v>#N/A</v>
      </c>
      <c r="V2427" s="127">
        <v>6.765</v>
      </c>
      <c r="W2427" s="127"/>
      <c r="X2427" s="127"/>
      <c r="Y2427" s="127"/>
      <c r="Z2427" s="127"/>
      <c r="AA2427" s="127"/>
      <c r="AB2427" s="127"/>
      <c r="AC2427" s="127"/>
      <c r="AD2427" s="127"/>
      <c r="AE2427" s="127"/>
      <c r="AF2427" s="9">
        <f t="shared" si="1"/>
        <v>2427</v>
      </c>
    </row>
    <row r="2428" ht="15.75" customHeight="1">
      <c r="A2428" s="116">
        <v>42188.0</v>
      </c>
      <c r="B2428" s="126" t="e">
        <v>#N/A</v>
      </c>
      <c r="C2428" s="127" t="e">
        <v>#N/A</v>
      </c>
      <c r="D2428" s="127">
        <v>4.935</v>
      </c>
      <c r="E2428" s="127" t="e">
        <v>#N/A</v>
      </c>
      <c r="F2428" s="127" t="e">
        <v>#N/A</v>
      </c>
      <c r="G2428" s="127">
        <v>5.298</v>
      </c>
      <c r="H2428" s="127" t="e">
        <v>#N/A</v>
      </c>
      <c r="I2428" s="127" t="e">
        <v>#N/A</v>
      </c>
      <c r="J2428" s="127">
        <v>5.62</v>
      </c>
      <c r="K2428" s="127" t="e">
        <v>#N/A</v>
      </c>
      <c r="L2428" s="127" t="e">
        <v>#N/A</v>
      </c>
      <c r="M2428" s="127">
        <v>5.9865</v>
      </c>
      <c r="N2428" s="127" t="e">
        <v>#N/A</v>
      </c>
      <c r="O2428" s="127" t="e">
        <v>#N/A</v>
      </c>
      <c r="P2428" s="127">
        <v>6.353</v>
      </c>
      <c r="Q2428" s="127" t="e">
        <v>#N/A</v>
      </c>
      <c r="R2428" s="127" t="e">
        <v>#N/A</v>
      </c>
      <c r="S2428" s="127">
        <v>6.615</v>
      </c>
      <c r="T2428" s="127" t="e">
        <v>#N/A</v>
      </c>
      <c r="U2428" s="127" t="e">
        <v>#N/A</v>
      </c>
      <c r="V2428" s="127">
        <v>6.775</v>
      </c>
      <c r="W2428" s="127"/>
      <c r="X2428" s="127"/>
      <c r="Y2428" s="127"/>
      <c r="Z2428" s="127"/>
      <c r="AA2428" s="127"/>
      <c r="AB2428" s="127"/>
      <c r="AC2428" s="127"/>
      <c r="AD2428" s="127"/>
      <c r="AE2428" s="127"/>
      <c r="AF2428" s="9">
        <f t="shared" si="1"/>
        <v>2428</v>
      </c>
    </row>
    <row r="2429" ht="15.75" customHeight="1">
      <c r="A2429" s="116">
        <v>42187.0</v>
      </c>
      <c r="B2429" s="126" t="e">
        <v>#N/A</v>
      </c>
      <c r="C2429" s="127" t="e">
        <v>#N/A</v>
      </c>
      <c r="D2429" s="127">
        <v>4.949</v>
      </c>
      <c r="E2429" s="127" t="e">
        <v>#N/A</v>
      </c>
      <c r="F2429" s="127" t="e">
        <v>#N/A</v>
      </c>
      <c r="G2429" s="127">
        <v>5.346</v>
      </c>
      <c r="H2429" s="127" t="e">
        <v>#N/A</v>
      </c>
      <c r="I2429" s="127" t="e">
        <v>#N/A</v>
      </c>
      <c r="J2429" s="127">
        <v>5.71</v>
      </c>
      <c r="K2429" s="127" t="e">
        <v>#N/A</v>
      </c>
      <c r="L2429" s="127" t="e">
        <v>#N/A</v>
      </c>
      <c r="M2429" s="127">
        <v>6.036</v>
      </c>
      <c r="N2429" s="127" t="e">
        <v>#N/A</v>
      </c>
      <c r="O2429" s="127" t="e">
        <v>#N/A</v>
      </c>
      <c r="P2429" s="127">
        <v>6.362</v>
      </c>
      <c r="Q2429" s="127" t="e">
        <v>#N/A</v>
      </c>
      <c r="R2429" s="127" t="e">
        <v>#N/A</v>
      </c>
      <c r="S2429" s="127">
        <v>6.66</v>
      </c>
      <c r="T2429" s="127" t="e">
        <v>#N/A</v>
      </c>
      <c r="U2429" s="127" t="e">
        <v>#N/A</v>
      </c>
      <c r="V2429" s="127">
        <v>6.8</v>
      </c>
      <c r="W2429" s="127"/>
      <c r="X2429" s="127"/>
      <c r="Y2429" s="127"/>
      <c r="Z2429" s="127"/>
      <c r="AA2429" s="127"/>
      <c r="AB2429" s="127"/>
      <c r="AC2429" s="127"/>
      <c r="AD2429" s="127"/>
      <c r="AE2429" s="127"/>
      <c r="AF2429" s="9">
        <f t="shared" si="1"/>
        <v>2429</v>
      </c>
    </row>
    <row r="2430" ht="15.75" customHeight="1">
      <c r="A2430" s="116">
        <v>42186.0</v>
      </c>
      <c r="B2430" s="126" t="e">
        <v>#N/A</v>
      </c>
      <c r="C2430" s="127" t="e">
        <v>#N/A</v>
      </c>
      <c r="D2430" s="127">
        <v>4.965</v>
      </c>
      <c r="E2430" s="127" t="e">
        <v>#N/A</v>
      </c>
      <c r="F2430" s="127" t="e">
        <v>#N/A</v>
      </c>
      <c r="G2430" s="127">
        <v>5.392</v>
      </c>
      <c r="H2430" s="127" t="e">
        <v>#N/A</v>
      </c>
      <c r="I2430" s="127" t="e">
        <v>#N/A</v>
      </c>
      <c r="J2430" s="127">
        <v>5.763</v>
      </c>
      <c r="K2430" s="127" t="e">
        <v>#N/A</v>
      </c>
      <c r="L2430" s="127" t="e">
        <v>#N/A</v>
      </c>
      <c r="M2430" s="127">
        <v>6.069</v>
      </c>
      <c r="N2430" s="127" t="e">
        <v>#N/A</v>
      </c>
      <c r="O2430" s="127" t="e">
        <v>#N/A</v>
      </c>
      <c r="P2430" s="127">
        <v>6.375</v>
      </c>
      <c r="Q2430" s="127" t="e">
        <v>#N/A</v>
      </c>
      <c r="R2430" s="127" t="e">
        <v>#N/A</v>
      </c>
      <c r="S2430" s="127">
        <v>6.64</v>
      </c>
      <c r="T2430" s="127" t="e">
        <v>#N/A</v>
      </c>
      <c r="U2430" s="127" t="e">
        <v>#N/A</v>
      </c>
      <c r="V2430" s="127">
        <v>6.805</v>
      </c>
      <c r="W2430" s="127"/>
      <c r="X2430" s="127"/>
      <c r="Y2430" s="127"/>
      <c r="Z2430" s="127"/>
      <c r="AA2430" s="127"/>
      <c r="AB2430" s="127"/>
      <c r="AC2430" s="127"/>
      <c r="AD2430" s="127"/>
      <c r="AE2430" s="127"/>
      <c r="AF2430" s="9">
        <f t="shared" si="1"/>
        <v>2430</v>
      </c>
    </row>
    <row r="2431" ht="15.75" customHeight="1">
      <c r="A2431" s="116">
        <v>42185.0</v>
      </c>
      <c r="B2431" s="126" t="e">
        <v>#N/A</v>
      </c>
      <c r="C2431" s="127" t="e">
        <v>#N/A</v>
      </c>
      <c r="D2431" s="127">
        <v>4.985</v>
      </c>
      <c r="E2431" s="127" t="e">
        <v>#N/A</v>
      </c>
      <c r="F2431" s="127" t="e">
        <v>#N/A</v>
      </c>
      <c r="G2431" s="127">
        <v>5.429</v>
      </c>
      <c r="H2431" s="127" t="e">
        <v>#N/A</v>
      </c>
      <c r="I2431" s="127" t="e">
        <v>#N/A</v>
      </c>
      <c r="J2431" s="127">
        <v>5.784</v>
      </c>
      <c r="K2431" s="127" t="e">
        <v>#N/A</v>
      </c>
      <c r="L2431" s="127" t="e">
        <v>#N/A</v>
      </c>
      <c r="M2431" s="127">
        <v>6.0795</v>
      </c>
      <c r="N2431" s="127" t="e">
        <v>#N/A</v>
      </c>
      <c r="O2431" s="127" t="e">
        <v>#N/A</v>
      </c>
      <c r="P2431" s="127">
        <v>6.375</v>
      </c>
      <c r="Q2431" s="127" t="e">
        <v>#N/A</v>
      </c>
      <c r="R2431" s="127" t="e">
        <v>#N/A</v>
      </c>
      <c r="S2431" s="127">
        <v>6.64</v>
      </c>
      <c r="T2431" s="127" t="e">
        <v>#N/A</v>
      </c>
      <c r="U2431" s="127" t="e">
        <v>#N/A</v>
      </c>
      <c r="V2431" s="127">
        <v>6.81</v>
      </c>
      <c r="W2431" s="127"/>
      <c r="X2431" s="127"/>
      <c r="Y2431" s="127"/>
      <c r="Z2431" s="127"/>
      <c r="AA2431" s="127"/>
      <c r="AB2431" s="127"/>
      <c r="AC2431" s="127"/>
      <c r="AD2431" s="127"/>
      <c r="AE2431" s="127"/>
      <c r="AF2431" s="9">
        <f t="shared" si="1"/>
        <v>2431</v>
      </c>
    </row>
    <row r="2432" ht="15.75" customHeight="1">
      <c r="A2432" s="116">
        <v>42184.0</v>
      </c>
      <c r="B2432" s="126" t="e">
        <v>#N/A</v>
      </c>
      <c r="C2432" s="127" t="e">
        <v>#N/A</v>
      </c>
      <c r="D2432" s="127">
        <v>4.99</v>
      </c>
      <c r="E2432" s="127" t="e">
        <v>#N/A</v>
      </c>
      <c r="F2432" s="127" t="e">
        <v>#N/A</v>
      </c>
      <c r="G2432" s="127">
        <v>5.418</v>
      </c>
      <c r="H2432" s="127" t="e">
        <v>#N/A</v>
      </c>
      <c r="I2432" s="127" t="e">
        <v>#N/A</v>
      </c>
      <c r="J2432" s="127">
        <v>5.779</v>
      </c>
      <c r="K2432" s="127" t="e">
        <v>#N/A</v>
      </c>
      <c r="L2432" s="127" t="e">
        <v>#N/A</v>
      </c>
      <c r="M2432" s="127">
        <v>6.0735</v>
      </c>
      <c r="N2432" s="127" t="e">
        <v>#N/A</v>
      </c>
      <c r="O2432" s="127" t="e">
        <v>#N/A</v>
      </c>
      <c r="P2432" s="127">
        <v>6.368</v>
      </c>
      <c r="Q2432" s="127" t="e">
        <v>#N/A</v>
      </c>
      <c r="R2432" s="127" t="e">
        <v>#N/A</v>
      </c>
      <c r="S2432" s="127">
        <v>6.65</v>
      </c>
      <c r="T2432" s="127" t="e">
        <v>#N/A</v>
      </c>
      <c r="U2432" s="127" t="e">
        <v>#N/A</v>
      </c>
      <c r="V2432" s="127">
        <v>6.8</v>
      </c>
      <c r="W2432" s="127"/>
      <c r="X2432" s="127"/>
      <c r="Y2432" s="127"/>
      <c r="Z2432" s="127"/>
      <c r="AA2432" s="127"/>
      <c r="AB2432" s="127"/>
      <c r="AC2432" s="127"/>
      <c r="AD2432" s="127"/>
      <c r="AE2432" s="127"/>
      <c r="AF2432" s="9">
        <f t="shared" si="1"/>
        <v>2432</v>
      </c>
    </row>
    <row r="2433" ht="15.75" customHeight="1">
      <c r="A2433" s="116">
        <v>42181.0</v>
      </c>
      <c r="B2433" s="126" t="e">
        <v>#N/A</v>
      </c>
      <c r="C2433" s="127" t="e">
        <v>#N/A</v>
      </c>
      <c r="D2433" s="127">
        <v>4.995</v>
      </c>
      <c r="E2433" s="127" t="e">
        <v>#N/A</v>
      </c>
      <c r="F2433" s="127" t="e">
        <v>#N/A</v>
      </c>
      <c r="G2433" s="127">
        <v>5.413</v>
      </c>
      <c r="H2433" s="127" t="e">
        <v>#N/A</v>
      </c>
      <c r="I2433" s="127" t="e">
        <v>#N/A</v>
      </c>
      <c r="J2433" s="127">
        <v>5.795</v>
      </c>
      <c r="K2433" s="127" t="e">
        <v>#N/A</v>
      </c>
      <c r="L2433" s="127" t="e">
        <v>#N/A</v>
      </c>
      <c r="M2433" s="127">
        <v>6.058</v>
      </c>
      <c r="N2433" s="127" t="e">
        <v>#N/A</v>
      </c>
      <c r="O2433" s="127" t="e">
        <v>#N/A</v>
      </c>
      <c r="P2433" s="127">
        <v>6.321</v>
      </c>
      <c r="Q2433" s="127" t="e">
        <v>#N/A</v>
      </c>
      <c r="R2433" s="127" t="e">
        <v>#N/A</v>
      </c>
      <c r="S2433" s="127">
        <v>6.66</v>
      </c>
      <c r="T2433" s="127" t="e">
        <v>#N/A</v>
      </c>
      <c r="U2433" s="127" t="e">
        <v>#N/A</v>
      </c>
      <c r="V2433" s="127">
        <v>6.81</v>
      </c>
      <c r="W2433" s="127"/>
      <c r="X2433" s="127"/>
      <c r="Y2433" s="127"/>
      <c r="Z2433" s="127"/>
      <c r="AA2433" s="127"/>
      <c r="AB2433" s="127"/>
      <c r="AC2433" s="127"/>
      <c r="AD2433" s="127"/>
      <c r="AE2433" s="127"/>
      <c r="AF2433" s="9">
        <f t="shared" si="1"/>
        <v>2433</v>
      </c>
    </row>
    <row r="2434" ht="15.75" customHeight="1">
      <c r="A2434" s="116">
        <v>42180.0</v>
      </c>
      <c r="B2434" s="126" t="e">
        <v>#N/A</v>
      </c>
      <c r="C2434" s="127" t="e">
        <v>#N/A</v>
      </c>
      <c r="D2434" s="127">
        <v>5.0</v>
      </c>
      <c r="E2434" s="127" t="e">
        <v>#N/A</v>
      </c>
      <c r="F2434" s="127" t="e">
        <v>#N/A</v>
      </c>
      <c r="G2434" s="127">
        <v>5.418</v>
      </c>
      <c r="H2434" s="127" t="e">
        <v>#N/A</v>
      </c>
      <c r="I2434" s="127" t="e">
        <v>#N/A</v>
      </c>
      <c r="J2434" s="127">
        <v>5.792</v>
      </c>
      <c r="K2434" s="127" t="e">
        <v>#N/A</v>
      </c>
      <c r="L2434" s="127" t="e">
        <v>#N/A</v>
      </c>
      <c r="M2434" s="127">
        <v>6.0555</v>
      </c>
      <c r="N2434" s="127" t="e">
        <v>#N/A</v>
      </c>
      <c r="O2434" s="127" t="e">
        <v>#N/A</v>
      </c>
      <c r="P2434" s="127">
        <v>6.319</v>
      </c>
      <c r="Q2434" s="127" t="e">
        <v>#N/A</v>
      </c>
      <c r="R2434" s="127" t="e">
        <v>#N/A</v>
      </c>
      <c r="S2434" s="127">
        <v>6.66</v>
      </c>
      <c r="T2434" s="127" t="e">
        <v>#N/A</v>
      </c>
      <c r="U2434" s="127" t="e">
        <v>#N/A</v>
      </c>
      <c r="V2434" s="127">
        <v>6.81</v>
      </c>
      <c r="W2434" s="127"/>
      <c r="X2434" s="127"/>
      <c r="Y2434" s="127"/>
      <c r="Z2434" s="127"/>
      <c r="AA2434" s="127"/>
      <c r="AB2434" s="127"/>
      <c r="AC2434" s="127"/>
      <c r="AD2434" s="127"/>
      <c r="AE2434" s="127"/>
      <c r="AF2434" s="9">
        <f t="shared" si="1"/>
        <v>2434</v>
      </c>
    </row>
    <row r="2435" ht="15.75" customHeight="1">
      <c r="A2435" s="116">
        <v>42179.0</v>
      </c>
      <c r="B2435" s="126" t="e">
        <v>#N/A</v>
      </c>
      <c r="C2435" s="127" t="e">
        <v>#N/A</v>
      </c>
      <c r="D2435" s="127">
        <v>5.01</v>
      </c>
      <c r="E2435" s="127" t="e">
        <v>#N/A</v>
      </c>
      <c r="F2435" s="127" t="e">
        <v>#N/A</v>
      </c>
      <c r="G2435" s="127">
        <v>5.425</v>
      </c>
      <c r="H2435" s="127" t="e">
        <v>#N/A</v>
      </c>
      <c r="I2435" s="127" t="e">
        <v>#N/A</v>
      </c>
      <c r="J2435" s="127">
        <v>5.79</v>
      </c>
      <c r="K2435" s="127" t="e">
        <v>#N/A</v>
      </c>
      <c r="L2435" s="127" t="e">
        <v>#N/A</v>
      </c>
      <c r="M2435" s="127">
        <v>6.0585</v>
      </c>
      <c r="N2435" s="127" t="e">
        <v>#N/A</v>
      </c>
      <c r="O2435" s="127" t="e">
        <v>#N/A</v>
      </c>
      <c r="P2435" s="127">
        <v>6.327</v>
      </c>
      <c r="Q2435" s="127" t="e">
        <v>#N/A</v>
      </c>
      <c r="R2435" s="127" t="e">
        <v>#N/A</v>
      </c>
      <c r="S2435" s="127">
        <v>6.64</v>
      </c>
      <c r="T2435" s="127" t="e">
        <v>#N/A</v>
      </c>
      <c r="U2435" s="127" t="e">
        <v>#N/A</v>
      </c>
      <c r="V2435" s="127">
        <v>6.81</v>
      </c>
      <c r="W2435" s="127"/>
      <c r="X2435" s="127"/>
      <c r="Y2435" s="127"/>
      <c r="Z2435" s="127"/>
      <c r="AA2435" s="127"/>
      <c r="AB2435" s="127"/>
      <c r="AC2435" s="127"/>
      <c r="AD2435" s="127"/>
      <c r="AE2435" s="127"/>
      <c r="AF2435" s="9">
        <f t="shared" si="1"/>
        <v>2435</v>
      </c>
    </row>
    <row r="2436" ht="15.75" customHeight="1">
      <c r="A2436" s="116">
        <v>42178.0</v>
      </c>
      <c r="B2436" s="126" t="e">
        <v>#N/A</v>
      </c>
      <c r="C2436" s="127" t="e">
        <v>#N/A</v>
      </c>
      <c r="D2436" s="127">
        <v>5.035</v>
      </c>
      <c r="E2436" s="127" t="e">
        <v>#N/A</v>
      </c>
      <c r="F2436" s="127" t="e">
        <v>#N/A</v>
      </c>
      <c r="G2436" s="127">
        <v>5.441</v>
      </c>
      <c r="H2436" s="127" t="e">
        <v>#N/A</v>
      </c>
      <c r="I2436" s="127" t="e">
        <v>#N/A</v>
      </c>
      <c r="J2436" s="127">
        <v>5.823</v>
      </c>
      <c r="K2436" s="127" t="e">
        <v>#N/A</v>
      </c>
      <c r="L2436" s="127" t="e">
        <v>#N/A</v>
      </c>
      <c r="M2436" s="127">
        <v>6.115</v>
      </c>
      <c r="N2436" s="127" t="e">
        <v>#N/A</v>
      </c>
      <c r="O2436" s="127" t="e">
        <v>#N/A</v>
      </c>
      <c r="P2436" s="127">
        <v>6.407</v>
      </c>
      <c r="Q2436" s="127" t="e">
        <v>#N/A</v>
      </c>
      <c r="R2436" s="127" t="e">
        <v>#N/A</v>
      </c>
      <c r="S2436" s="127">
        <v>6.645</v>
      </c>
      <c r="T2436" s="127" t="e">
        <v>#N/A</v>
      </c>
      <c r="U2436" s="127" t="e">
        <v>#N/A</v>
      </c>
      <c r="V2436" s="127">
        <v>6.845</v>
      </c>
      <c r="W2436" s="127"/>
      <c r="X2436" s="127"/>
      <c r="Y2436" s="127"/>
      <c r="Z2436" s="127"/>
      <c r="AA2436" s="127"/>
      <c r="AB2436" s="127"/>
      <c r="AC2436" s="127"/>
      <c r="AD2436" s="127"/>
      <c r="AE2436" s="127"/>
      <c r="AF2436" s="9">
        <f t="shared" si="1"/>
        <v>2436</v>
      </c>
    </row>
    <row r="2437" ht="15.75" customHeight="1">
      <c r="A2437" s="116">
        <v>42177.0</v>
      </c>
      <c r="B2437" s="126" t="e">
        <v>#N/A</v>
      </c>
      <c r="C2437" s="127" t="e">
        <v>#N/A</v>
      </c>
      <c r="D2437" s="127">
        <v>5.06</v>
      </c>
      <c r="E2437" s="127" t="e">
        <v>#N/A</v>
      </c>
      <c r="F2437" s="127" t="e">
        <v>#N/A</v>
      </c>
      <c r="G2437" s="127">
        <v>5.484</v>
      </c>
      <c r="H2437" s="127" t="e">
        <v>#N/A</v>
      </c>
      <c r="I2437" s="127" t="e">
        <v>#N/A</v>
      </c>
      <c r="J2437" s="127">
        <v>5.836</v>
      </c>
      <c r="K2437" s="127" t="e">
        <v>#N/A</v>
      </c>
      <c r="L2437" s="127" t="e">
        <v>#N/A</v>
      </c>
      <c r="M2437" s="127">
        <v>6.1285</v>
      </c>
      <c r="N2437" s="127" t="e">
        <v>#N/A</v>
      </c>
      <c r="O2437" s="127" t="e">
        <v>#N/A</v>
      </c>
      <c r="P2437" s="127">
        <v>6.421</v>
      </c>
      <c r="Q2437" s="127" t="e">
        <v>#N/A</v>
      </c>
      <c r="R2437" s="127" t="e">
        <v>#N/A</v>
      </c>
      <c r="S2437" s="127">
        <v>6.675</v>
      </c>
      <c r="T2437" s="127" t="e">
        <v>#N/A</v>
      </c>
      <c r="U2437" s="127" t="e">
        <v>#N/A</v>
      </c>
      <c r="V2437" s="127">
        <v>6.855</v>
      </c>
      <c r="W2437" s="127"/>
      <c r="X2437" s="127"/>
      <c r="Y2437" s="127"/>
      <c r="Z2437" s="127"/>
      <c r="AA2437" s="127"/>
      <c r="AB2437" s="127"/>
      <c r="AC2437" s="127"/>
      <c r="AD2437" s="127"/>
      <c r="AE2437" s="127"/>
      <c r="AF2437" s="9">
        <f t="shared" si="1"/>
        <v>2437</v>
      </c>
    </row>
    <row r="2438" ht="15.75" customHeight="1">
      <c r="A2438" s="116">
        <v>42174.0</v>
      </c>
      <c r="B2438" s="126" t="e">
        <v>#N/A</v>
      </c>
      <c r="C2438" s="127" t="e">
        <v>#N/A</v>
      </c>
      <c r="D2438" s="127">
        <v>5.059</v>
      </c>
      <c r="E2438" s="127" t="e">
        <v>#N/A</v>
      </c>
      <c r="F2438" s="127" t="e">
        <v>#N/A</v>
      </c>
      <c r="G2438" s="127">
        <v>5.511</v>
      </c>
      <c r="H2438" s="127" t="e">
        <v>#N/A</v>
      </c>
      <c r="I2438" s="127" t="e">
        <v>#N/A</v>
      </c>
      <c r="J2438" s="127">
        <v>5.84</v>
      </c>
      <c r="K2438" s="127" t="e">
        <v>#N/A</v>
      </c>
      <c r="L2438" s="127" t="e">
        <v>#N/A</v>
      </c>
      <c r="M2438" s="127">
        <v>6.1275</v>
      </c>
      <c r="N2438" s="127" t="e">
        <v>#N/A</v>
      </c>
      <c r="O2438" s="127" t="e">
        <v>#N/A</v>
      </c>
      <c r="P2438" s="127">
        <v>6.415</v>
      </c>
      <c r="Q2438" s="127" t="e">
        <v>#N/A</v>
      </c>
      <c r="R2438" s="127" t="e">
        <v>#N/A</v>
      </c>
      <c r="S2438" s="127">
        <v>6.675</v>
      </c>
      <c r="T2438" s="127" t="e">
        <v>#N/A</v>
      </c>
      <c r="U2438" s="127" t="e">
        <v>#N/A</v>
      </c>
      <c r="V2438" s="127">
        <v>6.855</v>
      </c>
      <c r="W2438" s="127"/>
      <c r="X2438" s="127"/>
      <c r="Y2438" s="127"/>
      <c r="Z2438" s="127"/>
      <c r="AA2438" s="127"/>
      <c r="AB2438" s="127"/>
      <c r="AC2438" s="127"/>
      <c r="AD2438" s="127"/>
      <c r="AE2438" s="127"/>
      <c r="AF2438" s="9">
        <f t="shared" si="1"/>
        <v>2438</v>
      </c>
    </row>
    <row r="2439" ht="15.75" customHeight="1">
      <c r="A2439" s="116">
        <v>42173.0</v>
      </c>
      <c r="B2439" s="126" t="e">
        <v>#N/A</v>
      </c>
      <c r="C2439" s="127" t="e">
        <v>#N/A</v>
      </c>
      <c r="D2439" s="127">
        <v>5.075</v>
      </c>
      <c r="E2439" s="127" t="e">
        <v>#N/A</v>
      </c>
      <c r="F2439" s="127" t="e">
        <v>#N/A</v>
      </c>
      <c r="G2439" s="127">
        <v>5.545</v>
      </c>
      <c r="H2439" s="127" t="e">
        <v>#N/A</v>
      </c>
      <c r="I2439" s="127" t="e">
        <v>#N/A</v>
      </c>
      <c r="J2439" s="127">
        <v>5.87</v>
      </c>
      <c r="K2439" s="127" t="e">
        <v>#N/A</v>
      </c>
      <c r="L2439" s="127" t="e">
        <v>#N/A</v>
      </c>
      <c r="M2439" s="127">
        <v>6.165</v>
      </c>
      <c r="N2439" s="127" t="e">
        <v>#N/A</v>
      </c>
      <c r="O2439" s="127" t="e">
        <v>#N/A</v>
      </c>
      <c r="P2439" s="127">
        <v>6.46</v>
      </c>
      <c r="Q2439" s="127" t="e">
        <v>#N/A</v>
      </c>
      <c r="R2439" s="127" t="e">
        <v>#N/A</v>
      </c>
      <c r="S2439" s="127">
        <v>6.665</v>
      </c>
      <c r="T2439" s="127" t="e">
        <v>#N/A</v>
      </c>
      <c r="U2439" s="127" t="e">
        <v>#N/A</v>
      </c>
      <c r="V2439" s="127">
        <v>6.865</v>
      </c>
      <c r="W2439" s="127"/>
      <c r="X2439" s="127"/>
      <c r="Y2439" s="127"/>
      <c r="Z2439" s="127"/>
      <c r="AA2439" s="127"/>
      <c r="AB2439" s="127"/>
      <c r="AC2439" s="127"/>
      <c r="AD2439" s="127"/>
      <c r="AE2439" s="127"/>
      <c r="AF2439" s="9">
        <f t="shared" si="1"/>
        <v>2439</v>
      </c>
    </row>
    <row r="2440" ht="15.75" customHeight="1">
      <c r="A2440" s="116">
        <v>42172.0</v>
      </c>
      <c r="B2440" s="126" t="e">
        <v>#N/A</v>
      </c>
      <c r="C2440" s="127" t="e">
        <v>#N/A</v>
      </c>
      <c r="D2440" s="127">
        <v>5.115</v>
      </c>
      <c r="E2440" s="127" t="e">
        <v>#N/A</v>
      </c>
      <c r="F2440" s="127" t="e">
        <v>#N/A</v>
      </c>
      <c r="G2440" s="127">
        <v>5.54</v>
      </c>
      <c r="H2440" s="127" t="e">
        <v>#N/A</v>
      </c>
      <c r="I2440" s="127" t="e">
        <v>#N/A</v>
      </c>
      <c r="J2440" s="127">
        <v>5.84</v>
      </c>
      <c r="K2440" s="127" t="e">
        <v>#N/A</v>
      </c>
      <c r="L2440" s="127" t="e">
        <v>#N/A</v>
      </c>
      <c r="M2440" s="127">
        <v>6.1525</v>
      </c>
      <c r="N2440" s="127" t="e">
        <v>#N/A</v>
      </c>
      <c r="O2440" s="127" t="e">
        <v>#N/A</v>
      </c>
      <c r="P2440" s="127">
        <v>6.465</v>
      </c>
      <c r="Q2440" s="127" t="e">
        <v>#N/A</v>
      </c>
      <c r="R2440" s="127" t="e">
        <v>#N/A</v>
      </c>
      <c r="S2440" s="127">
        <v>6.575</v>
      </c>
      <c r="T2440" s="127" t="e">
        <v>#N/A</v>
      </c>
      <c r="U2440" s="127" t="e">
        <v>#N/A</v>
      </c>
      <c r="V2440" s="127">
        <v>6.835</v>
      </c>
      <c r="W2440" s="127"/>
      <c r="X2440" s="127"/>
      <c r="Y2440" s="127"/>
      <c r="Z2440" s="127"/>
      <c r="AA2440" s="127"/>
      <c r="AB2440" s="127"/>
      <c r="AC2440" s="127"/>
      <c r="AD2440" s="127"/>
      <c r="AE2440" s="127"/>
      <c r="AF2440" s="9">
        <f t="shared" si="1"/>
        <v>2440</v>
      </c>
    </row>
    <row r="2441" ht="15.75" customHeight="1">
      <c r="A2441" s="116">
        <v>42171.0</v>
      </c>
      <c r="B2441" s="126" t="e">
        <v>#N/A</v>
      </c>
      <c r="C2441" s="127" t="e">
        <v>#N/A</v>
      </c>
      <c r="D2441" s="127">
        <v>5.108</v>
      </c>
      <c r="E2441" s="127" t="e">
        <v>#N/A</v>
      </c>
      <c r="F2441" s="127" t="e">
        <v>#N/A</v>
      </c>
      <c r="G2441" s="127">
        <v>5.525</v>
      </c>
      <c r="H2441" s="127" t="e">
        <v>#N/A</v>
      </c>
      <c r="I2441" s="127" t="e">
        <v>#N/A</v>
      </c>
      <c r="J2441" s="127">
        <v>5.776</v>
      </c>
      <c r="K2441" s="127" t="e">
        <v>#N/A</v>
      </c>
      <c r="L2441" s="127" t="e">
        <v>#N/A</v>
      </c>
      <c r="M2441" s="127">
        <v>6.037</v>
      </c>
      <c r="N2441" s="127" t="e">
        <v>#N/A</v>
      </c>
      <c r="O2441" s="127" t="e">
        <v>#N/A</v>
      </c>
      <c r="P2441" s="127">
        <v>6.298</v>
      </c>
      <c r="Q2441" s="127" t="e">
        <v>#N/A</v>
      </c>
      <c r="R2441" s="127" t="e">
        <v>#N/A</v>
      </c>
      <c r="S2441" s="127">
        <v>6.43</v>
      </c>
      <c r="T2441" s="127" t="e">
        <v>#N/A</v>
      </c>
      <c r="U2441" s="127" t="e">
        <v>#N/A</v>
      </c>
      <c r="V2441" s="127">
        <v>6.695</v>
      </c>
      <c r="W2441" s="127"/>
      <c r="X2441" s="127"/>
      <c r="Y2441" s="127"/>
      <c r="Z2441" s="127"/>
      <c r="AA2441" s="127"/>
      <c r="AB2441" s="127"/>
      <c r="AC2441" s="127"/>
      <c r="AD2441" s="127"/>
      <c r="AE2441" s="127"/>
      <c r="AF2441" s="9">
        <f t="shared" si="1"/>
        <v>2441</v>
      </c>
    </row>
    <row r="2442" ht="15.75" customHeight="1">
      <c r="A2442" s="116">
        <v>42170.0</v>
      </c>
      <c r="B2442" s="126" t="e">
        <v>#N/A</v>
      </c>
      <c r="C2442" s="127" t="e">
        <v>#N/A</v>
      </c>
      <c r="D2442" s="127">
        <v>5.115</v>
      </c>
      <c r="E2442" s="127" t="e">
        <v>#N/A</v>
      </c>
      <c r="F2442" s="127" t="e">
        <v>#N/A</v>
      </c>
      <c r="G2442" s="127">
        <v>5.53</v>
      </c>
      <c r="H2442" s="127" t="e">
        <v>#N/A</v>
      </c>
      <c r="I2442" s="127" t="e">
        <v>#N/A</v>
      </c>
      <c r="J2442" s="127">
        <v>5.755</v>
      </c>
      <c r="K2442" s="127" t="e">
        <v>#N/A</v>
      </c>
      <c r="L2442" s="127" t="e">
        <v>#N/A</v>
      </c>
      <c r="M2442" s="127">
        <v>6.018</v>
      </c>
      <c r="N2442" s="127" t="e">
        <v>#N/A</v>
      </c>
      <c r="O2442" s="127" t="e">
        <v>#N/A</v>
      </c>
      <c r="P2442" s="127">
        <v>6.281</v>
      </c>
      <c r="Q2442" s="127" t="e">
        <v>#N/A</v>
      </c>
      <c r="R2442" s="127" t="e">
        <v>#N/A</v>
      </c>
      <c r="S2442" s="127">
        <v>6.43</v>
      </c>
      <c r="T2442" s="127" t="e">
        <v>#N/A</v>
      </c>
      <c r="U2442" s="127" t="e">
        <v>#N/A</v>
      </c>
      <c r="V2442" s="127">
        <v>6.715</v>
      </c>
      <c r="W2442" s="127"/>
      <c r="X2442" s="127"/>
      <c r="Y2442" s="127"/>
      <c r="Z2442" s="127"/>
      <c r="AA2442" s="127"/>
      <c r="AB2442" s="127"/>
      <c r="AC2442" s="127"/>
      <c r="AD2442" s="127"/>
      <c r="AE2442" s="127"/>
      <c r="AF2442" s="9">
        <f t="shared" si="1"/>
        <v>2442</v>
      </c>
    </row>
    <row r="2443" ht="15.75" customHeight="1">
      <c r="A2443" s="116">
        <v>42167.0</v>
      </c>
      <c r="B2443" s="126" t="e">
        <v>#N/A</v>
      </c>
      <c r="C2443" s="127" t="e">
        <v>#N/A</v>
      </c>
      <c r="D2443" s="127">
        <v>5.055</v>
      </c>
      <c r="E2443" s="127" t="e">
        <v>#N/A</v>
      </c>
      <c r="F2443" s="127" t="e">
        <v>#N/A</v>
      </c>
      <c r="G2443" s="127">
        <v>5.506</v>
      </c>
      <c r="H2443" s="127" t="e">
        <v>#N/A</v>
      </c>
      <c r="I2443" s="127" t="e">
        <v>#N/A</v>
      </c>
      <c r="J2443" s="127">
        <v>5.745</v>
      </c>
      <c r="K2443" s="127" t="e">
        <v>#N/A</v>
      </c>
      <c r="L2443" s="127" t="e">
        <v>#N/A</v>
      </c>
      <c r="M2443" s="127">
        <v>6.011</v>
      </c>
      <c r="N2443" s="127" t="e">
        <v>#N/A</v>
      </c>
      <c r="O2443" s="127" t="e">
        <v>#N/A</v>
      </c>
      <c r="P2443" s="127">
        <v>6.277</v>
      </c>
      <c r="Q2443" s="127" t="e">
        <v>#N/A</v>
      </c>
      <c r="R2443" s="127" t="e">
        <v>#N/A</v>
      </c>
      <c r="S2443" s="127">
        <v>6.415</v>
      </c>
      <c r="T2443" s="127" t="e">
        <v>#N/A</v>
      </c>
      <c r="U2443" s="127" t="e">
        <v>#N/A</v>
      </c>
      <c r="V2443" s="127">
        <v>6.685</v>
      </c>
      <c r="W2443" s="127"/>
      <c r="X2443" s="127"/>
      <c r="Y2443" s="127"/>
      <c r="Z2443" s="127"/>
      <c r="AA2443" s="127"/>
      <c r="AB2443" s="127"/>
      <c r="AC2443" s="127"/>
      <c r="AD2443" s="127"/>
      <c r="AE2443" s="127"/>
      <c r="AF2443" s="9">
        <f t="shared" si="1"/>
        <v>2443</v>
      </c>
    </row>
    <row r="2444" ht="15.75" customHeight="1">
      <c r="A2444" s="116">
        <v>42166.0</v>
      </c>
      <c r="B2444" s="126" t="e">
        <v>#N/A</v>
      </c>
      <c r="C2444" s="127" t="e">
        <v>#N/A</v>
      </c>
      <c r="D2444" s="127">
        <v>5.045</v>
      </c>
      <c r="E2444" s="127" t="e">
        <v>#N/A</v>
      </c>
      <c r="F2444" s="127" t="e">
        <v>#N/A</v>
      </c>
      <c r="G2444" s="127">
        <v>5.448</v>
      </c>
      <c r="H2444" s="127" t="e">
        <v>#N/A</v>
      </c>
      <c r="I2444" s="127" t="e">
        <v>#N/A</v>
      </c>
      <c r="J2444" s="127">
        <v>5.693</v>
      </c>
      <c r="K2444" s="127" t="e">
        <v>#N/A</v>
      </c>
      <c r="L2444" s="127" t="e">
        <v>#N/A</v>
      </c>
      <c r="M2444" s="127">
        <v>5.9335</v>
      </c>
      <c r="N2444" s="127" t="e">
        <v>#N/A</v>
      </c>
      <c r="O2444" s="127" t="e">
        <v>#N/A</v>
      </c>
      <c r="P2444" s="127">
        <v>6.174</v>
      </c>
      <c r="Q2444" s="127" t="e">
        <v>#N/A</v>
      </c>
      <c r="R2444" s="127" t="e">
        <v>#N/A</v>
      </c>
      <c r="S2444" s="127">
        <v>6.4</v>
      </c>
      <c r="T2444" s="127" t="e">
        <v>#N/A</v>
      </c>
      <c r="U2444" s="127" t="e">
        <v>#N/A</v>
      </c>
      <c r="V2444" s="127">
        <v>6.675</v>
      </c>
      <c r="W2444" s="127"/>
      <c r="X2444" s="127"/>
      <c r="Y2444" s="127"/>
      <c r="Z2444" s="127"/>
      <c r="AA2444" s="127"/>
      <c r="AB2444" s="127"/>
      <c r="AC2444" s="127"/>
      <c r="AD2444" s="127"/>
      <c r="AE2444" s="127"/>
      <c r="AF2444" s="9">
        <f t="shared" si="1"/>
        <v>2444</v>
      </c>
    </row>
    <row r="2445" ht="15.75" customHeight="1">
      <c r="A2445" s="116">
        <v>42165.0</v>
      </c>
      <c r="B2445" s="126" t="e">
        <v>#N/A</v>
      </c>
      <c r="C2445" s="127" t="e">
        <v>#N/A</v>
      </c>
      <c r="D2445" s="127">
        <v>5.045</v>
      </c>
      <c r="E2445" s="127" t="e">
        <v>#N/A</v>
      </c>
      <c r="F2445" s="127" t="e">
        <v>#N/A</v>
      </c>
      <c r="G2445" s="127">
        <v>5.463</v>
      </c>
      <c r="H2445" s="127" t="e">
        <v>#N/A</v>
      </c>
      <c r="I2445" s="127" t="e">
        <v>#N/A</v>
      </c>
      <c r="J2445" s="127">
        <v>5.673</v>
      </c>
      <c r="K2445" s="127" t="e">
        <v>#N/A</v>
      </c>
      <c r="L2445" s="127" t="e">
        <v>#N/A</v>
      </c>
      <c r="M2445" s="127">
        <v>5.9265</v>
      </c>
      <c r="N2445" s="127" t="e">
        <v>#N/A</v>
      </c>
      <c r="O2445" s="127" t="e">
        <v>#N/A</v>
      </c>
      <c r="P2445" s="127">
        <v>6.18</v>
      </c>
      <c r="Q2445" s="127" t="e">
        <v>#N/A</v>
      </c>
      <c r="R2445" s="127" t="e">
        <v>#N/A</v>
      </c>
      <c r="S2445" s="127">
        <v>6.4</v>
      </c>
      <c r="T2445" s="127" t="e">
        <v>#N/A</v>
      </c>
      <c r="U2445" s="127" t="e">
        <v>#N/A</v>
      </c>
      <c r="V2445" s="127">
        <v>6.66</v>
      </c>
      <c r="W2445" s="127"/>
      <c r="X2445" s="127"/>
      <c r="Y2445" s="127"/>
      <c r="Z2445" s="127"/>
      <c r="AA2445" s="127"/>
      <c r="AB2445" s="127"/>
      <c r="AC2445" s="127"/>
      <c r="AD2445" s="127"/>
      <c r="AE2445" s="127"/>
      <c r="AF2445" s="9">
        <f t="shared" si="1"/>
        <v>2445</v>
      </c>
    </row>
    <row r="2446" ht="15.75" customHeight="1">
      <c r="A2446" s="116">
        <v>42164.0</v>
      </c>
      <c r="B2446" s="126" t="e">
        <v>#N/A</v>
      </c>
      <c r="C2446" s="127" t="e">
        <v>#N/A</v>
      </c>
      <c r="D2446" s="127">
        <v>4.954</v>
      </c>
      <c r="E2446" s="127" t="e">
        <v>#N/A</v>
      </c>
      <c r="F2446" s="127" t="e">
        <v>#N/A</v>
      </c>
      <c r="G2446" s="127">
        <v>5.337</v>
      </c>
      <c r="H2446" s="127" t="e">
        <v>#N/A</v>
      </c>
      <c r="I2446" s="127" t="e">
        <v>#N/A</v>
      </c>
      <c r="J2446" s="127">
        <v>5.582</v>
      </c>
      <c r="K2446" s="127" t="e">
        <v>#N/A</v>
      </c>
      <c r="L2446" s="127" t="e">
        <v>#N/A</v>
      </c>
      <c r="M2446" s="127">
        <v>5.7805</v>
      </c>
      <c r="N2446" s="127" t="e">
        <v>#N/A</v>
      </c>
      <c r="O2446" s="127" t="e">
        <v>#N/A</v>
      </c>
      <c r="P2446" s="127">
        <v>5.979</v>
      </c>
      <c r="Q2446" s="127" t="e">
        <v>#N/A</v>
      </c>
      <c r="R2446" s="127" t="e">
        <v>#N/A</v>
      </c>
      <c r="S2446" s="127">
        <v>6.34</v>
      </c>
      <c r="T2446" s="127" t="e">
        <v>#N/A</v>
      </c>
      <c r="U2446" s="127" t="e">
        <v>#N/A</v>
      </c>
      <c r="V2446" s="127">
        <v>6.575</v>
      </c>
      <c r="W2446" s="127"/>
      <c r="X2446" s="127"/>
      <c r="Y2446" s="127"/>
      <c r="Z2446" s="127"/>
      <c r="AA2446" s="127"/>
      <c r="AB2446" s="127"/>
      <c r="AC2446" s="127"/>
      <c r="AD2446" s="127"/>
      <c r="AE2446" s="127"/>
      <c r="AF2446" s="9">
        <f t="shared" si="1"/>
        <v>2446</v>
      </c>
    </row>
    <row r="2447" ht="15.75" customHeight="1">
      <c r="A2447" s="116">
        <v>42163.0</v>
      </c>
      <c r="B2447" s="126" t="e">
        <v>#N/A</v>
      </c>
      <c r="C2447" s="127" t="e">
        <v>#N/A</v>
      </c>
      <c r="D2447" s="127">
        <v>4.944</v>
      </c>
      <c r="E2447" s="127" t="e">
        <v>#N/A</v>
      </c>
      <c r="F2447" s="127" t="e">
        <v>#N/A</v>
      </c>
      <c r="G2447" s="127">
        <v>5.332</v>
      </c>
      <c r="H2447" s="127" t="e">
        <v>#N/A</v>
      </c>
      <c r="I2447" s="127" t="e">
        <v>#N/A</v>
      </c>
      <c r="J2447" s="127">
        <v>5.575</v>
      </c>
      <c r="K2447" s="127" t="e">
        <v>#N/A</v>
      </c>
      <c r="L2447" s="127" t="e">
        <v>#N/A</v>
      </c>
      <c r="M2447" s="127">
        <v>5.7705</v>
      </c>
      <c r="N2447" s="127" t="e">
        <v>#N/A</v>
      </c>
      <c r="O2447" s="127" t="e">
        <v>#N/A</v>
      </c>
      <c r="P2447" s="127">
        <v>5.966</v>
      </c>
      <c r="Q2447" s="127" t="e">
        <v>#N/A</v>
      </c>
      <c r="R2447" s="127" t="e">
        <v>#N/A</v>
      </c>
      <c r="S2447" s="127">
        <v>6.34</v>
      </c>
      <c r="T2447" s="127" t="e">
        <v>#N/A</v>
      </c>
      <c r="U2447" s="127" t="e">
        <v>#N/A</v>
      </c>
      <c r="V2447" s="127">
        <v>6.575</v>
      </c>
      <c r="W2447" s="127"/>
      <c r="X2447" s="127"/>
      <c r="Y2447" s="127"/>
      <c r="Z2447" s="127"/>
      <c r="AA2447" s="127"/>
      <c r="AB2447" s="127"/>
      <c r="AC2447" s="127"/>
      <c r="AD2447" s="127"/>
      <c r="AE2447" s="127"/>
      <c r="AF2447" s="9">
        <f t="shared" si="1"/>
        <v>2447</v>
      </c>
    </row>
    <row r="2448" ht="15.75" customHeight="1">
      <c r="A2448" s="116">
        <v>42160.0</v>
      </c>
      <c r="B2448" s="126" t="e">
        <v>#N/A</v>
      </c>
      <c r="C2448" s="127" t="e">
        <v>#N/A</v>
      </c>
      <c r="D2448" s="127">
        <v>4.94</v>
      </c>
      <c r="E2448" s="127" t="e">
        <v>#N/A</v>
      </c>
      <c r="F2448" s="127" t="e">
        <v>#N/A</v>
      </c>
      <c r="G2448" s="127">
        <v>5.325</v>
      </c>
      <c r="H2448" s="127" t="e">
        <v>#N/A</v>
      </c>
      <c r="I2448" s="127" t="e">
        <v>#N/A</v>
      </c>
      <c r="J2448" s="127">
        <v>5.556</v>
      </c>
      <c r="K2448" s="127" t="e">
        <v>#N/A</v>
      </c>
      <c r="L2448" s="127" t="e">
        <v>#N/A</v>
      </c>
      <c r="M2448" s="127">
        <v>5.752</v>
      </c>
      <c r="N2448" s="127" t="e">
        <v>#N/A</v>
      </c>
      <c r="O2448" s="127" t="e">
        <v>#N/A</v>
      </c>
      <c r="P2448" s="127">
        <v>5.948</v>
      </c>
      <c r="Q2448" s="127" t="e">
        <v>#N/A</v>
      </c>
      <c r="R2448" s="127" t="e">
        <v>#N/A</v>
      </c>
      <c r="S2448" s="127">
        <v>6.3</v>
      </c>
      <c r="T2448" s="127" t="e">
        <v>#N/A</v>
      </c>
      <c r="U2448" s="127" t="e">
        <v>#N/A</v>
      </c>
      <c r="V2448" s="127">
        <v>6.555</v>
      </c>
      <c r="W2448" s="127"/>
      <c r="X2448" s="127"/>
      <c r="Y2448" s="127"/>
      <c r="Z2448" s="127"/>
      <c r="AA2448" s="127"/>
      <c r="AB2448" s="127"/>
      <c r="AC2448" s="127"/>
      <c r="AD2448" s="127"/>
      <c r="AE2448" s="127"/>
      <c r="AF2448" s="9">
        <f t="shared" si="1"/>
        <v>2448</v>
      </c>
    </row>
    <row r="2449" ht="15.75" customHeight="1">
      <c r="A2449" s="116">
        <v>42159.0</v>
      </c>
      <c r="B2449" s="126" t="e">
        <v>#N/A</v>
      </c>
      <c r="C2449" s="127" t="e">
        <v>#N/A</v>
      </c>
      <c r="D2449" s="127">
        <v>4.915</v>
      </c>
      <c r="E2449" s="127" t="e">
        <v>#N/A</v>
      </c>
      <c r="F2449" s="127" t="e">
        <v>#N/A</v>
      </c>
      <c r="G2449" s="127">
        <v>5.32</v>
      </c>
      <c r="H2449" s="127" t="e">
        <v>#N/A</v>
      </c>
      <c r="I2449" s="127" t="e">
        <v>#N/A</v>
      </c>
      <c r="J2449" s="127">
        <v>5.556</v>
      </c>
      <c r="K2449" s="127" t="e">
        <v>#N/A</v>
      </c>
      <c r="L2449" s="127" t="e">
        <v>#N/A</v>
      </c>
      <c r="M2449" s="127">
        <v>5.746</v>
      </c>
      <c r="N2449" s="127" t="e">
        <v>#N/A</v>
      </c>
      <c r="O2449" s="127" t="e">
        <v>#N/A</v>
      </c>
      <c r="P2449" s="127">
        <v>5.936</v>
      </c>
      <c r="Q2449" s="127" t="e">
        <v>#N/A</v>
      </c>
      <c r="R2449" s="127" t="e">
        <v>#N/A</v>
      </c>
      <c r="S2449" s="127">
        <v>6.3</v>
      </c>
      <c r="T2449" s="127" t="e">
        <v>#N/A</v>
      </c>
      <c r="U2449" s="127" t="e">
        <v>#N/A</v>
      </c>
      <c r="V2449" s="127">
        <v>6.555</v>
      </c>
      <c r="W2449" s="127"/>
      <c r="X2449" s="127"/>
      <c r="Y2449" s="127"/>
      <c r="Z2449" s="127"/>
      <c r="AA2449" s="127"/>
      <c r="AB2449" s="127"/>
      <c r="AC2449" s="127"/>
      <c r="AD2449" s="127"/>
      <c r="AE2449" s="127"/>
      <c r="AF2449" s="9">
        <f t="shared" si="1"/>
        <v>2449</v>
      </c>
    </row>
    <row r="2450" ht="15.75" customHeight="1">
      <c r="A2450" s="116">
        <v>42158.0</v>
      </c>
      <c r="B2450" s="126" t="e">
        <v>#N/A</v>
      </c>
      <c r="C2450" s="127" t="e">
        <v>#N/A</v>
      </c>
      <c r="D2450" s="127">
        <v>4.865</v>
      </c>
      <c r="E2450" s="127" t="e">
        <v>#N/A</v>
      </c>
      <c r="F2450" s="127" t="e">
        <v>#N/A</v>
      </c>
      <c r="G2450" s="127">
        <v>5.293</v>
      </c>
      <c r="H2450" s="127" t="e">
        <v>#N/A</v>
      </c>
      <c r="I2450" s="127" t="e">
        <v>#N/A</v>
      </c>
      <c r="J2450" s="127">
        <v>5.516</v>
      </c>
      <c r="K2450" s="127" t="e">
        <v>#N/A</v>
      </c>
      <c r="L2450" s="127" t="e">
        <v>#N/A</v>
      </c>
      <c r="M2450" s="127">
        <v>5.713</v>
      </c>
      <c r="N2450" s="127" t="e">
        <v>#N/A</v>
      </c>
      <c r="O2450" s="127" t="e">
        <v>#N/A</v>
      </c>
      <c r="P2450" s="127">
        <v>5.91</v>
      </c>
      <c r="Q2450" s="127" t="e">
        <v>#N/A</v>
      </c>
      <c r="R2450" s="127" t="e">
        <v>#N/A</v>
      </c>
      <c r="S2450" s="127">
        <v>6.315</v>
      </c>
      <c r="T2450" s="127" t="e">
        <v>#N/A</v>
      </c>
      <c r="U2450" s="127" t="e">
        <v>#N/A</v>
      </c>
      <c r="V2450" s="127">
        <v>6.555</v>
      </c>
      <c r="W2450" s="127"/>
      <c r="X2450" s="127"/>
      <c r="Y2450" s="127"/>
      <c r="Z2450" s="127"/>
      <c r="AA2450" s="127"/>
      <c r="AB2450" s="127"/>
      <c r="AC2450" s="127"/>
      <c r="AD2450" s="127"/>
      <c r="AE2450" s="127"/>
      <c r="AF2450" s="9">
        <f t="shared" si="1"/>
        <v>2450</v>
      </c>
    </row>
    <row r="2451" ht="15.75" customHeight="1">
      <c r="A2451" s="116">
        <v>42157.0</v>
      </c>
      <c r="B2451" s="126" t="e">
        <v>#N/A</v>
      </c>
      <c r="C2451" s="127" t="e">
        <v>#N/A</v>
      </c>
      <c r="D2451" s="127">
        <v>4.86</v>
      </c>
      <c r="E2451" s="127" t="e">
        <v>#N/A</v>
      </c>
      <c r="F2451" s="127" t="e">
        <v>#N/A</v>
      </c>
      <c r="G2451" s="127">
        <v>5.265</v>
      </c>
      <c r="H2451" s="127" t="e">
        <v>#N/A</v>
      </c>
      <c r="I2451" s="127" t="e">
        <v>#N/A</v>
      </c>
      <c r="J2451" s="127">
        <v>5.502</v>
      </c>
      <c r="K2451" s="127" t="e">
        <v>#N/A</v>
      </c>
      <c r="L2451" s="127" t="e">
        <v>#N/A</v>
      </c>
      <c r="M2451" s="127">
        <v>5.705</v>
      </c>
      <c r="N2451" s="127" t="e">
        <v>#N/A</v>
      </c>
      <c r="O2451" s="127" t="e">
        <v>#N/A</v>
      </c>
      <c r="P2451" s="127">
        <v>5.908</v>
      </c>
      <c r="Q2451" s="127" t="e">
        <v>#N/A</v>
      </c>
      <c r="R2451" s="127" t="e">
        <v>#N/A</v>
      </c>
      <c r="S2451" s="127">
        <v>6.315</v>
      </c>
      <c r="T2451" s="127" t="e">
        <v>#N/A</v>
      </c>
      <c r="U2451" s="127" t="e">
        <v>#N/A</v>
      </c>
      <c r="V2451" s="127">
        <v>6.555</v>
      </c>
      <c r="W2451" s="127"/>
      <c r="X2451" s="127"/>
      <c r="Y2451" s="127"/>
      <c r="Z2451" s="127"/>
      <c r="AA2451" s="127"/>
      <c r="AB2451" s="127"/>
      <c r="AC2451" s="127"/>
      <c r="AD2451" s="127"/>
      <c r="AE2451" s="127"/>
      <c r="AF2451" s="9">
        <f t="shared" si="1"/>
        <v>2451</v>
      </c>
    </row>
    <row r="2452" ht="15.75" customHeight="1">
      <c r="A2452" s="116">
        <v>42156.0</v>
      </c>
      <c r="B2452" s="126" t="e">
        <v>#N/A</v>
      </c>
      <c r="C2452" s="127" t="e">
        <v>#N/A</v>
      </c>
      <c r="D2452" s="127">
        <v>4.85</v>
      </c>
      <c r="E2452" s="127" t="e">
        <v>#N/A</v>
      </c>
      <c r="F2452" s="127" t="e">
        <v>#N/A</v>
      </c>
      <c r="G2452" s="127">
        <v>5.226</v>
      </c>
      <c r="H2452" s="127" t="e">
        <v>#N/A</v>
      </c>
      <c r="I2452" s="127" t="e">
        <v>#N/A</v>
      </c>
      <c r="J2452" s="127">
        <v>5.48</v>
      </c>
      <c r="K2452" s="127" t="e">
        <v>#N/A</v>
      </c>
      <c r="L2452" s="127" t="e">
        <v>#N/A</v>
      </c>
      <c r="M2452" s="127">
        <v>5.686</v>
      </c>
      <c r="N2452" s="127" t="e">
        <v>#N/A</v>
      </c>
      <c r="O2452" s="127" t="e">
        <v>#N/A</v>
      </c>
      <c r="P2452" s="127">
        <v>5.892</v>
      </c>
      <c r="Q2452" s="127" t="e">
        <v>#N/A</v>
      </c>
      <c r="R2452" s="127" t="e">
        <v>#N/A</v>
      </c>
      <c r="S2452" s="127">
        <v>6.305</v>
      </c>
      <c r="T2452" s="127" t="e">
        <v>#N/A</v>
      </c>
      <c r="U2452" s="127" t="e">
        <v>#N/A</v>
      </c>
      <c r="V2452" s="127">
        <v>6.555</v>
      </c>
      <c r="W2452" s="127"/>
      <c r="X2452" s="127"/>
      <c r="Y2452" s="127"/>
      <c r="Z2452" s="127"/>
      <c r="AA2452" s="127"/>
      <c r="AB2452" s="127"/>
      <c r="AC2452" s="127"/>
      <c r="AD2452" s="127"/>
      <c r="AE2452" s="127"/>
      <c r="AF2452" s="9">
        <f t="shared" si="1"/>
        <v>2452</v>
      </c>
    </row>
    <row r="2453" ht="15.75" customHeight="1">
      <c r="A2453" s="116">
        <v>42153.0</v>
      </c>
      <c r="B2453" s="126" t="e">
        <v>#N/A</v>
      </c>
      <c r="C2453" s="127" t="e">
        <v>#N/A</v>
      </c>
      <c r="D2453" s="127">
        <v>4.845</v>
      </c>
      <c r="E2453" s="127" t="e">
        <v>#N/A</v>
      </c>
      <c r="F2453" s="127" t="e">
        <v>#N/A</v>
      </c>
      <c r="G2453" s="127">
        <v>5.233</v>
      </c>
      <c r="H2453" s="127" t="e">
        <v>#N/A</v>
      </c>
      <c r="I2453" s="127" t="e">
        <v>#N/A</v>
      </c>
      <c r="J2453" s="127">
        <v>5.496</v>
      </c>
      <c r="K2453" s="127" t="e">
        <v>#N/A</v>
      </c>
      <c r="L2453" s="127" t="e">
        <v>#N/A</v>
      </c>
      <c r="M2453" s="127">
        <v>5.695</v>
      </c>
      <c r="N2453" s="127" t="e">
        <v>#N/A</v>
      </c>
      <c r="O2453" s="127" t="e">
        <v>#N/A</v>
      </c>
      <c r="P2453" s="127">
        <v>5.894</v>
      </c>
      <c r="Q2453" s="127" t="e">
        <v>#N/A</v>
      </c>
      <c r="R2453" s="127" t="e">
        <v>#N/A</v>
      </c>
      <c r="S2453" s="127">
        <v>6.305</v>
      </c>
      <c r="T2453" s="127" t="e">
        <v>#N/A</v>
      </c>
      <c r="U2453" s="127" t="e">
        <v>#N/A</v>
      </c>
      <c r="V2453" s="127">
        <v>6.555</v>
      </c>
      <c r="W2453" s="127"/>
      <c r="X2453" s="127"/>
      <c r="Y2453" s="127"/>
      <c r="Z2453" s="127"/>
      <c r="AA2453" s="127"/>
      <c r="AB2453" s="127"/>
      <c r="AC2453" s="127"/>
      <c r="AD2453" s="127"/>
      <c r="AE2453" s="127"/>
      <c r="AF2453" s="9">
        <f t="shared" si="1"/>
        <v>2453</v>
      </c>
    </row>
    <row r="2454" ht="15.75" customHeight="1">
      <c r="A2454" s="116">
        <v>42152.0</v>
      </c>
      <c r="B2454" s="126" t="e">
        <v>#N/A</v>
      </c>
      <c r="C2454" s="127" t="e">
        <v>#N/A</v>
      </c>
      <c r="D2454" s="127">
        <v>4.845</v>
      </c>
      <c r="E2454" s="127" t="e">
        <v>#N/A</v>
      </c>
      <c r="F2454" s="127" t="e">
        <v>#N/A</v>
      </c>
      <c r="G2454" s="127">
        <v>5.232</v>
      </c>
      <c r="H2454" s="127" t="e">
        <v>#N/A</v>
      </c>
      <c r="I2454" s="127" t="e">
        <v>#N/A</v>
      </c>
      <c r="J2454" s="127">
        <v>5.495</v>
      </c>
      <c r="K2454" s="127" t="e">
        <v>#N/A</v>
      </c>
      <c r="L2454" s="127" t="e">
        <v>#N/A</v>
      </c>
      <c r="M2454" s="127">
        <v>5.6905</v>
      </c>
      <c r="N2454" s="127" t="e">
        <v>#N/A</v>
      </c>
      <c r="O2454" s="127" t="e">
        <v>#N/A</v>
      </c>
      <c r="P2454" s="127">
        <v>5.886</v>
      </c>
      <c r="Q2454" s="127" t="e">
        <v>#N/A</v>
      </c>
      <c r="R2454" s="127" t="e">
        <v>#N/A</v>
      </c>
      <c r="S2454" s="127">
        <v>6.305</v>
      </c>
      <c r="T2454" s="127" t="e">
        <v>#N/A</v>
      </c>
      <c r="U2454" s="127" t="e">
        <v>#N/A</v>
      </c>
      <c r="V2454" s="127">
        <v>6.555</v>
      </c>
      <c r="W2454" s="127"/>
      <c r="X2454" s="127"/>
      <c r="Y2454" s="127"/>
      <c r="Z2454" s="127"/>
      <c r="AA2454" s="127"/>
      <c r="AB2454" s="127"/>
      <c r="AC2454" s="127"/>
      <c r="AD2454" s="127"/>
      <c r="AE2454" s="127"/>
      <c r="AF2454" s="9">
        <f t="shared" si="1"/>
        <v>2454</v>
      </c>
    </row>
    <row r="2455" ht="15.75" customHeight="1">
      <c r="A2455" s="116">
        <v>42151.0</v>
      </c>
      <c r="B2455" s="126" t="e">
        <v>#N/A</v>
      </c>
      <c r="C2455" s="127" t="e">
        <v>#N/A</v>
      </c>
      <c r="D2455" s="127">
        <v>4.845</v>
      </c>
      <c r="E2455" s="127" t="e">
        <v>#N/A</v>
      </c>
      <c r="F2455" s="127" t="e">
        <v>#N/A</v>
      </c>
      <c r="G2455" s="127">
        <v>5.239</v>
      </c>
      <c r="H2455" s="127" t="e">
        <v>#N/A</v>
      </c>
      <c r="I2455" s="127" t="e">
        <v>#N/A</v>
      </c>
      <c r="J2455" s="127">
        <v>5.499</v>
      </c>
      <c r="K2455" s="127" t="e">
        <v>#N/A</v>
      </c>
      <c r="L2455" s="127" t="e">
        <v>#N/A</v>
      </c>
      <c r="M2455" s="127">
        <v>5.6925</v>
      </c>
      <c r="N2455" s="127" t="e">
        <v>#N/A</v>
      </c>
      <c r="O2455" s="127" t="e">
        <v>#N/A</v>
      </c>
      <c r="P2455" s="127">
        <v>5.886</v>
      </c>
      <c r="Q2455" s="127" t="e">
        <v>#N/A</v>
      </c>
      <c r="R2455" s="127" t="e">
        <v>#N/A</v>
      </c>
      <c r="S2455" s="127">
        <v>6.315</v>
      </c>
      <c r="T2455" s="127" t="e">
        <v>#N/A</v>
      </c>
      <c r="U2455" s="127" t="e">
        <v>#N/A</v>
      </c>
      <c r="V2455" s="127">
        <v>6.55</v>
      </c>
      <c r="W2455" s="127"/>
      <c r="X2455" s="127"/>
      <c r="Y2455" s="127"/>
      <c r="Z2455" s="127"/>
      <c r="AA2455" s="127"/>
      <c r="AB2455" s="127"/>
      <c r="AC2455" s="127"/>
      <c r="AD2455" s="127"/>
      <c r="AE2455" s="127"/>
      <c r="AF2455" s="9">
        <f t="shared" si="1"/>
        <v>2455</v>
      </c>
    </row>
    <row r="2456" ht="15.75" customHeight="1">
      <c r="A2456" s="116">
        <v>42150.0</v>
      </c>
      <c r="B2456" s="126" t="e">
        <v>#N/A</v>
      </c>
      <c r="C2456" s="127" t="e">
        <v>#N/A</v>
      </c>
      <c r="D2456" s="127">
        <v>4.845</v>
      </c>
      <c r="E2456" s="127" t="e">
        <v>#N/A</v>
      </c>
      <c r="F2456" s="127" t="e">
        <v>#N/A</v>
      </c>
      <c r="G2456" s="127">
        <v>5.258</v>
      </c>
      <c r="H2456" s="127" t="e">
        <v>#N/A</v>
      </c>
      <c r="I2456" s="127" t="e">
        <v>#N/A</v>
      </c>
      <c r="J2456" s="127">
        <v>5.492</v>
      </c>
      <c r="K2456" s="127" t="e">
        <v>#N/A</v>
      </c>
      <c r="L2456" s="127" t="e">
        <v>#N/A</v>
      </c>
      <c r="M2456" s="127">
        <v>5.676</v>
      </c>
      <c r="N2456" s="127" t="e">
        <v>#N/A</v>
      </c>
      <c r="O2456" s="127" t="e">
        <v>#N/A</v>
      </c>
      <c r="P2456" s="127">
        <v>5.86</v>
      </c>
      <c r="Q2456" s="127" t="e">
        <v>#N/A</v>
      </c>
      <c r="R2456" s="127" t="e">
        <v>#N/A</v>
      </c>
      <c r="S2456" s="127">
        <v>6.325</v>
      </c>
      <c r="T2456" s="127" t="e">
        <v>#N/A</v>
      </c>
      <c r="U2456" s="127" t="e">
        <v>#N/A</v>
      </c>
      <c r="V2456" s="127">
        <v>6.55</v>
      </c>
      <c r="W2456" s="127"/>
      <c r="X2456" s="127"/>
      <c r="Y2456" s="127"/>
      <c r="Z2456" s="127"/>
      <c r="AA2456" s="127"/>
      <c r="AB2456" s="127"/>
      <c r="AC2456" s="127"/>
      <c r="AD2456" s="127"/>
      <c r="AE2456" s="127"/>
      <c r="AF2456" s="9">
        <f t="shared" si="1"/>
        <v>2456</v>
      </c>
    </row>
    <row r="2457" ht="15.75" customHeight="1">
      <c r="A2457" s="116">
        <v>42149.0</v>
      </c>
      <c r="B2457" s="126" t="e">
        <v>#N/A</v>
      </c>
      <c r="C2457" s="127" t="e">
        <v>#N/A</v>
      </c>
      <c r="D2457" s="127">
        <v>4.885</v>
      </c>
      <c r="E2457" s="127" t="e">
        <v>#N/A</v>
      </c>
      <c r="F2457" s="127" t="e">
        <v>#N/A</v>
      </c>
      <c r="G2457" s="127">
        <v>5.235</v>
      </c>
      <c r="H2457" s="127" t="e">
        <v>#N/A</v>
      </c>
      <c r="I2457" s="127" t="e">
        <v>#N/A</v>
      </c>
      <c r="J2457" s="127">
        <v>5.468</v>
      </c>
      <c r="K2457" s="127" t="e">
        <v>#N/A</v>
      </c>
      <c r="L2457" s="127" t="e">
        <v>#N/A</v>
      </c>
      <c r="M2457" s="127">
        <v>5.664</v>
      </c>
      <c r="N2457" s="127" t="e">
        <v>#N/A</v>
      </c>
      <c r="O2457" s="127" t="e">
        <v>#N/A</v>
      </c>
      <c r="P2457" s="127">
        <v>5.86</v>
      </c>
      <c r="Q2457" s="127" t="e">
        <v>#N/A</v>
      </c>
      <c r="R2457" s="127" t="e">
        <v>#N/A</v>
      </c>
      <c r="S2457" s="127">
        <v>6.325</v>
      </c>
      <c r="T2457" s="127" t="e">
        <v>#N/A</v>
      </c>
      <c r="U2457" s="127" t="e">
        <v>#N/A</v>
      </c>
      <c r="V2457" s="127">
        <v>6.555</v>
      </c>
      <c r="W2457" s="127"/>
      <c r="X2457" s="127"/>
      <c r="Y2457" s="127"/>
      <c r="Z2457" s="127"/>
      <c r="AA2457" s="127"/>
      <c r="AB2457" s="127"/>
      <c r="AC2457" s="127"/>
      <c r="AD2457" s="127"/>
      <c r="AE2457" s="127"/>
      <c r="AF2457" s="9">
        <f t="shared" si="1"/>
        <v>2457</v>
      </c>
    </row>
    <row r="2458" ht="15.75" customHeight="1">
      <c r="A2458" s="116">
        <v>42146.0</v>
      </c>
      <c r="B2458" s="126" t="e">
        <v>#N/A</v>
      </c>
      <c r="C2458" s="127" t="e">
        <v>#N/A</v>
      </c>
      <c r="D2458" s="127">
        <v>4.92</v>
      </c>
      <c r="E2458" s="127" t="e">
        <v>#N/A</v>
      </c>
      <c r="F2458" s="127" t="e">
        <v>#N/A</v>
      </c>
      <c r="G2458" s="127">
        <v>5.27</v>
      </c>
      <c r="H2458" s="127" t="e">
        <v>#N/A</v>
      </c>
      <c r="I2458" s="127" t="e">
        <v>#N/A</v>
      </c>
      <c r="J2458" s="127">
        <v>5.494</v>
      </c>
      <c r="K2458" s="127" t="e">
        <v>#N/A</v>
      </c>
      <c r="L2458" s="127" t="e">
        <v>#N/A</v>
      </c>
      <c r="M2458" s="127">
        <v>5.694</v>
      </c>
      <c r="N2458" s="127" t="e">
        <v>#N/A</v>
      </c>
      <c r="O2458" s="127" t="e">
        <v>#N/A</v>
      </c>
      <c r="P2458" s="127">
        <v>5.894</v>
      </c>
      <c r="Q2458" s="127" t="e">
        <v>#N/A</v>
      </c>
      <c r="R2458" s="127" t="e">
        <v>#N/A</v>
      </c>
      <c r="S2458" s="127">
        <v>6.305</v>
      </c>
      <c r="T2458" s="127" t="e">
        <v>#N/A</v>
      </c>
      <c r="U2458" s="127" t="e">
        <v>#N/A</v>
      </c>
      <c r="V2458" s="127">
        <v>6.555</v>
      </c>
      <c r="W2458" s="127"/>
      <c r="X2458" s="127"/>
      <c r="Y2458" s="127"/>
      <c r="Z2458" s="127"/>
      <c r="AA2458" s="127"/>
      <c r="AB2458" s="127"/>
      <c r="AC2458" s="127"/>
      <c r="AD2458" s="127"/>
      <c r="AE2458" s="127"/>
      <c r="AF2458" s="9">
        <f t="shared" si="1"/>
        <v>2458</v>
      </c>
    </row>
    <row r="2459" ht="15.75" customHeight="1">
      <c r="A2459" s="116">
        <v>42145.0</v>
      </c>
      <c r="B2459" s="126" t="e">
        <v>#N/A</v>
      </c>
      <c r="C2459" s="127" t="e">
        <v>#N/A</v>
      </c>
      <c r="D2459" s="127">
        <v>4.965</v>
      </c>
      <c r="E2459" s="127" t="e">
        <v>#N/A</v>
      </c>
      <c r="F2459" s="127" t="e">
        <v>#N/A</v>
      </c>
      <c r="G2459" s="127">
        <v>5.336</v>
      </c>
      <c r="H2459" s="127" t="e">
        <v>#N/A</v>
      </c>
      <c r="I2459" s="127" t="e">
        <v>#N/A</v>
      </c>
      <c r="J2459" s="127">
        <v>5.556</v>
      </c>
      <c r="K2459" s="127" t="e">
        <v>#N/A</v>
      </c>
      <c r="L2459" s="127" t="e">
        <v>#N/A</v>
      </c>
      <c r="M2459" s="127">
        <v>5.7505</v>
      </c>
      <c r="N2459" s="127" t="e">
        <v>#N/A</v>
      </c>
      <c r="O2459" s="127" t="e">
        <v>#N/A</v>
      </c>
      <c r="P2459" s="127">
        <v>5.945</v>
      </c>
      <c r="Q2459" s="127" t="e">
        <v>#N/A</v>
      </c>
      <c r="R2459" s="127" t="e">
        <v>#N/A</v>
      </c>
      <c r="S2459" s="127">
        <v>6.315</v>
      </c>
      <c r="T2459" s="127" t="e">
        <v>#N/A</v>
      </c>
      <c r="U2459" s="127" t="e">
        <v>#N/A</v>
      </c>
      <c r="V2459" s="127">
        <v>6.555</v>
      </c>
      <c r="W2459" s="127"/>
      <c r="X2459" s="127"/>
      <c r="Y2459" s="127"/>
      <c r="Z2459" s="127"/>
      <c r="AA2459" s="127"/>
      <c r="AB2459" s="127"/>
      <c r="AC2459" s="127"/>
      <c r="AD2459" s="127"/>
      <c r="AE2459" s="127"/>
      <c r="AF2459" s="9">
        <f t="shared" si="1"/>
        <v>2459</v>
      </c>
    </row>
    <row r="2460" ht="15.75" customHeight="1">
      <c r="A2460" s="116">
        <v>42144.0</v>
      </c>
      <c r="B2460" s="126" t="e">
        <v>#N/A</v>
      </c>
      <c r="C2460" s="127" t="e">
        <v>#N/A</v>
      </c>
      <c r="D2460" s="127">
        <v>5.02</v>
      </c>
      <c r="E2460" s="127" t="e">
        <v>#N/A</v>
      </c>
      <c r="F2460" s="127" t="e">
        <v>#N/A</v>
      </c>
      <c r="G2460" s="127">
        <v>5.392</v>
      </c>
      <c r="H2460" s="127" t="e">
        <v>#N/A</v>
      </c>
      <c r="I2460" s="127" t="e">
        <v>#N/A</v>
      </c>
      <c r="J2460" s="127">
        <v>5.595</v>
      </c>
      <c r="K2460" s="127" t="e">
        <v>#N/A</v>
      </c>
      <c r="L2460" s="127" t="e">
        <v>#N/A</v>
      </c>
      <c r="M2460" s="127">
        <v>5.7775</v>
      </c>
      <c r="N2460" s="127" t="e">
        <v>#N/A</v>
      </c>
      <c r="O2460" s="127" t="e">
        <v>#N/A</v>
      </c>
      <c r="P2460" s="127">
        <v>5.96</v>
      </c>
      <c r="Q2460" s="127" t="e">
        <v>#N/A</v>
      </c>
      <c r="R2460" s="127" t="e">
        <v>#N/A</v>
      </c>
      <c r="S2460" s="127">
        <v>6.325</v>
      </c>
      <c r="T2460" s="127" t="e">
        <v>#N/A</v>
      </c>
      <c r="U2460" s="127" t="e">
        <v>#N/A</v>
      </c>
      <c r="V2460" s="127">
        <v>6.555</v>
      </c>
      <c r="W2460" s="127"/>
      <c r="X2460" s="127"/>
      <c r="Y2460" s="127"/>
      <c r="Z2460" s="127"/>
      <c r="AA2460" s="127"/>
      <c r="AB2460" s="127"/>
      <c r="AC2460" s="127"/>
      <c r="AD2460" s="127"/>
      <c r="AE2460" s="127"/>
      <c r="AF2460" s="9">
        <f t="shared" si="1"/>
        <v>2460</v>
      </c>
    </row>
    <row r="2461" ht="15.75" customHeight="1">
      <c r="A2461" s="116">
        <v>42143.0</v>
      </c>
      <c r="B2461" s="126" t="e">
        <v>#N/A</v>
      </c>
      <c r="C2461" s="127" t="e">
        <v>#N/A</v>
      </c>
      <c r="D2461" s="127">
        <v>5.085</v>
      </c>
      <c r="E2461" s="127" t="e">
        <v>#N/A</v>
      </c>
      <c r="F2461" s="127" t="e">
        <v>#N/A</v>
      </c>
      <c r="G2461" s="127">
        <v>5.408</v>
      </c>
      <c r="H2461" s="127" t="e">
        <v>#N/A</v>
      </c>
      <c r="I2461" s="127" t="e">
        <v>#N/A</v>
      </c>
      <c r="J2461" s="127">
        <v>5.613</v>
      </c>
      <c r="K2461" s="127" t="e">
        <v>#N/A</v>
      </c>
      <c r="L2461" s="127" t="e">
        <v>#N/A</v>
      </c>
      <c r="M2461" s="127">
        <v>5.7955</v>
      </c>
      <c r="N2461" s="127" t="e">
        <v>#N/A</v>
      </c>
      <c r="O2461" s="127" t="e">
        <v>#N/A</v>
      </c>
      <c r="P2461" s="127">
        <v>5.978</v>
      </c>
      <c r="Q2461" s="127" t="e">
        <v>#N/A</v>
      </c>
      <c r="R2461" s="127" t="e">
        <v>#N/A</v>
      </c>
      <c r="S2461" s="127">
        <v>6.295</v>
      </c>
      <c r="T2461" s="127" t="e">
        <v>#N/A</v>
      </c>
      <c r="U2461" s="127" t="e">
        <v>#N/A</v>
      </c>
      <c r="V2461" s="127">
        <v>6.55</v>
      </c>
      <c r="W2461" s="127"/>
      <c r="X2461" s="127"/>
      <c r="Y2461" s="127"/>
      <c r="Z2461" s="127"/>
      <c r="AA2461" s="127"/>
      <c r="AB2461" s="127"/>
      <c r="AC2461" s="127"/>
      <c r="AD2461" s="127"/>
      <c r="AE2461" s="127"/>
      <c r="AF2461" s="9">
        <f t="shared" si="1"/>
        <v>2461</v>
      </c>
    </row>
    <row r="2462" ht="15.75" customHeight="1">
      <c r="A2462" s="116">
        <v>42142.0</v>
      </c>
      <c r="B2462" s="126" t="e">
        <v>#N/A</v>
      </c>
      <c r="C2462" s="127" t="e">
        <v>#N/A</v>
      </c>
      <c r="D2462" s="127">
        <v>5.097</v>
      </c>
      <c r="E2462" s="127" t="e">
        <v>#N/A</v>
      </c>
      <c r="F2462" s="127" t="e">
        <v>#N/A</v>
      </c>
      <c r="G2462" s="127">
        <v>5.417</v>
      </c>
      <c r="H2462" s="127" t="e">
        <v>#N/A</v>
      </c>
      <c r="I2462" s="127" t="e">
        <v>#N/A</v>
      </c>
      <c r="J2462" s="127">
        <v>5.6</v>
      </c>
      <c r="K2462" s="127" t="e">
        <v>#N/A</v>
      </c>
      <c r="L2462" s="127" t="e">
        <v>#N/A</v>
      </c>
      <c r="M2462" s="127">
        <v>5.789</v>
      </c>
      <c r="N2462" s="127" t="e">
        <v>#N/A</v>
      </c>
      <c r="O2462" s="127" t="e">
        <v>#N/A</v>
      </c>
      <c r="P2462" s="127">
        <v>5.978</v>
      </c>
      <c r="Q2462" s="127" t="e">
        <v>#N/A</v>
      </c>
      <c r="R2462" s="127" t="e">
        <v>#N/A</v>
      </c>
      <c r="S2462" s="127">
        <v>6.285</v>
      </c>
      <c r="T2462" s="127" t="e">
        <v>#N/A</v>
      </c>
      <c r="U2462" s="127" t="e">
        <v>#N/A</v>
      </c>
      <c r="V2462" s="127">
        <v>6.55</v>
      </c>
      <c r="W2462" s="127"/>
      <c r="X2462" s="127"/>
      <c r="Y2462" s="127"/>
      <c r="Z2462" s="127"/>
      <c r="AA2462" s="127"/>
      <c r="AB2462" s="127"/>
      <c r="AC2462" s="127"/>
      <c r="AD2462" s="127"/>
      <c r="AE2462" s="127"/>
      <c r="AF2462" s="9">
        <f t="shared" si="1"/>
        <v>2462</v>
      </c>
    </row>
    <row r="2463" ht="15.75" customHeight="1">
      <c r="A2463" s="116">
        <v>42139.0</v>
      </c>
      <c r="B2463" s="126" t="e">
        <v>#N/A</v>
      </c>
      <c r="C2463" s="127" t="e">
        <v>#N/A</v>
      </c>
      <c r="D2463" s="127">
        <v>5.11</v>
      </c>
      <c r="E2463" s="127" t="e">
        <v>#N/A</v>
      </c>
      <c r="F2463" s="127" t="e">
        <v>#N/A</v>
      </c>
      <c r="G2463" s="127">
        <v>5.418</v>
      </c>
      <c r="H2463" s="127" t="e">
        <v>#N/A</v>
      </c>
      <c r="I2463" s="127" t="e">
        <v>#N/A</v>
      </c>
      <c r="J2463" s="127">
        <v>5.597</v>
      </c>
      <c r="K2463" s="127" t="e">
        <v>#N/A</v>
      </c>
      <c r="L2463" s="127" t="e">
        <v>#N/A</v>
      </c>
      <c r="M2463" s="127">
        <v>5.781</v>
      </c>
      <c r="N2463" s="127" t="e">
        <v>#N/A</v>
      </c>
      <c r="O2463" s="127" t="e">
        <v>#N/A</v>
      </c>
      <c r="P2463" s="127">
        <v>5.965</v>
      </c>
      <c r="Q2463" s="127" t="e">
        <v>#N/A</v>
      </c>
      <c r="R2463" s="127" t="e">
        <v>#N/A</v>
      </c>
      <c r="S2463" s="127">
        <v>6.305</v>
      </c>
      <c r="T2463" s="127" t="e">
        <v>#N/A</v>
      </c>
      <c r="U2463" s="127" t="e">
        <v>#N/A</v>
      </c>
      <c r="V2463" s="127">
        <v>6.57</v>
      </c>
      <c r="W2463" s="127"/>
      <c r="X2463" s="127"/>
      <c r="Y2463" s="127"/>
      <c r="Z2463" s="127"/>
      <c r="AA2463" s="127"/>
      <c r="AB2463" s="127"/>
      <c r="AC2463" s="127"/>
      <c r="AD2463" s="127"/>
      <c r="AE2463" s="127"/>
      <c r="AF2463" s="9">
        <f t="shared" si="1"/>
        <v>2463</v>
      </c>
    </row>
    <row r="2464" ht="15.75" customHeight="1">
      <c r="A2464" s="116">
        <v>42138.0</v>
      </c>
      <c r="B2464" s="126" t="e">
        <v>#N/A</v>
      </c>
      <c r="C2464" s="127" t="e">
        <v>#N/A</v>
      </c>
      <c r="D2464" s="127">
        <v>5.095</v>
      </c>
      <c r="E2464" s="127" t="e">
        <v>#N/A</v>
      </c>
      <c r="F2464" s="127" t="e">
        <v>#N/A</v>
      </c>
      <c r="G2464" s="127">
        <v>5.393</v>
      </c>
      <c r="H2464" s="127" t="e">
        <v>#N/A</v>
      </c>
      <c r="I2464" s="127" t="e">
        <v>#N/A</v>
      </c>
      <c r="J2464" s="127">
        <v>5.564</v>
      </c>
      <c r="K2464" s="127" t="e">
        <v>#N/A</v>
      </c>
      <c r="L2464" s="127" t="e">
        <v>#N/A</v>
      </c>
      <c r="M2464" s="127">
        <v>5.7395</v>
      </c>
      <c r="N2464" s="127" t="e">
        <v>#N/A</v>
      </c>
      <c r="O2464" s="127" t="e">
        <v>#N/A</v>
      </c>
      <c r="P2464" s="127">
        <v>5.915</v>
      </c>
      <c r="Q2464" s="127" t="e">
        <v>#N/A</v>
      </c>
      <c r="R2464" s="127" t="e">
        <v>#N/A</v>
      </c>
      <c r="S2464" s="127">
        <v>6.29</v>
      </c>
      <c r="T2464" s="127" t="e">
        <v>#N/A</v>
      </c>
      <c r="U2464" s="127" t="e">
        <v>#N/A</v>
      </c>
      <c r="V2464" s="127">
        <v>6.555</v>
      </c>
      <c r="W2464" s="127"/>
      <c r="X2464" s="127"/>
      <c r="Y2464" s="127"/>
      <c r="Z2464" s="127"/>
      <c r="AA2464" s="127"/>
      <c r="AB2464" s="127"/>
      <c r="AC2464" s="127"/>
      <c r="AD2464" s="127"/>
      <c r="AE2464" s="127"/>
      <c r="AF2464" s="9">
        <f t="shared" si="1"/>
        <v>2464</v>
      </c>
    </row>
    <row r="2465" ht="15.75" customHeight="1">
      <c r="A2465" s="116">
        <v>42137.0</v>
      </c>
      <c r="B2465" s="126" t="e">
        <v>#N/A</v>
      </c>
      <c r="C2465" s="127" t="e">
        <v>#N/A</v>
      </c>
      <c r="D2465" s="127">
        <v>5.093</v>
      </c>
      <c r="E2465" s="127" t="e">
        <v>#N/A</v>
      </c>
      <c r="F2465" s="127" t="e">
        <v>#N/A</v>
      </c>
      <c r="G2465" s="127">
        <v>5.374</v>
      </c>
      <c r="H2465" s="127" t="e">
        <v>#N/A</v>
      </c>
      <c r="I2465" s="127" t="e">
        <v>#N/A</v>
      </c>
      <c r="J2465" s="127">
        <v>5.552</v>
      </c>
      <c r="K2465" s="127" t="e">
        <v>#N/A</v>
      </c>
      <c r="L2465" s="127" t="e">
        <v>#N/A</v>
      </c>
      <c r="M2465" s="127">
        <v>5.716</v>
      </c>
      <c r="N2465" s="127" t="e">
        <v>#N/A</v>
      </c>
      <c r="O2465" s="127" t="e">
        <v>#N/A</v>
      </c>
      <c r="P2465" s="127">
        <v>5.88</v>
      </c>
      <c r="Q2465" s="127" t="e">
        <v>#N/A</v>
      </c>
      <c r="R2465" s="127" t="e">
        <v>#N/A</v>
      </c>
      <c r="S2465" s="127">
        <v>6.29</v>
      </c>
      <c r="T2465" s="127" t="e">
        <v>#N/A</v>
      </c>
      <c r="U2465" s="127" t="e">
        <v>#N/A</v>
      </c>
      <c r="V2465" s="127">
        <v>6.515</v>
      </c>
      <c r="W2465" s="127"/>
      <c r="X2465" s="127"/>
      <c r="Y2465" s="127"/>
      <c r="Z2465" s="127"/>
      <c r="AA2465" s="127"/>
      <c r="AB2465" s="127"/>
      <c r="AC2465" s="127"/>
      <c r="AD2465" s="127"/>
      <c r="AE2465" s="127"/>
      <c r="AF2465" s="9">
        <f t="shared" si="1"/>
        <v>2465</v>
      </c>
    </row>
    <row r="2466" ht="15.75" customHeight="1">
      <c r="A2466" s="116">
        <v>42136.0</v>
      </c>
      <c r="B2466" s="126" t="e">
        <v>#N/A</v>
      </c>
      <c r="C2466" s="127" t="e">
        <v>#N/A</v>
      </c>
      <c r="D2466" s="127">
        <v>5.083</v>
      </c>
      <c r="E2466" s="127" t="e">
        <v>#N/A</v>
      </c>
      <c r="F2466" s="127" t="e">
        <v>#N/A</v>
      </c>
      <c r="G2466" s="127">
        <v>5.352</v>
      </c>
      <c r="H2466" s="127" t="e">
        <v>#N/A</v>
      </c>
      <c r="I2466" s="127" t="e">
        <v>#N/A</v>
      </c>
      <c r="J2466" s="127">
        <v>5.535</v>
      </c>
      <c r="K2466" s="127" t="e">
        <v>#N/A</v>
      </c>
      <c r="L2466" s="127" t="e">
        <v>#N/A</v>
      </c>
      <c r="M2466" s="127">
        <v>5.693</v>
      </c>
      <c r="N2466" s="127" t="e">
        <v>#N/A</v>
      </c>
      <c r="O2466" s="127" t="e">
        <v>#N/A</v>
      </c>
      <c r="P2466" s="127">
        <v>5.851</v>
      </c>
      <c r="Q2466" s="127" t="e">
        <v>#N/A</v>
      </c>
      <c r="R2466" s="127" t="e">
        <v>#N/A</v>
      </c>
      <c r="S2466" s="127">
        <v>6.27</v>
      </c>
      <c r="T2466" s="127" t="e">
        <v>#N/A</v>
      </c>
      <c r="U2466" s="127" t="e">
        <v>#N/A</v>
      </c>
      <c r="V2466" s="127">
        <v>6.515</v>
      </c>
      <c r="W2466" s="127"/>
      <c r="X2466" s="127"/>
      <c r="Y2466" s="127"/>
      <c r="Z2466" s="127"/>
      <c r="AA2466" s="127"/>
      <c r="AB2466" s="127"/>
      <c r="AC2466" s="127"/>
      <c r="AD2466" s="127"/>
      <c r="AE2466" s="127"/>
      <c r="AF2466" s="9">
        <f t="shared" si="1"/>
        <v>2466</v>
      </c>
    </row>
    <row r="2467" ht="15.75" customHeight="1">
      <c r="A2467" s="116">
        <v>42135.0</v>
      </c>
      <c r="B2467" s="126" t="e">
        <v>#N/A</v>
      </c>
      <c r="C2467" s="127" t="e">
        <v>#N/A</v>
      </c>
      <c r="D2467" s="127">
        <v>5.093</v>
      </c>
      <c r="E2467" s="127" t="e">
        <v>#N/A</v>
      </c>
      <c r="F2467" s="127" t="e">
        <v>#N/A</v>
      </c>
      <c r="G2467" s="127">
        <v>5.345</v>
      </c>
      <c r="H2467" s="127" t="e">
        <v>#N/A</v>
      </c>
      <c r="I2467" s="127" t="e">
        <v>#N/A</v>
      </c>
      <c r="J2467" s="127">
        <v>5.537</v>
      </c>
      <c r="K2467" s="127" t="e">
        <v>#N/A</v>
      </c>
      <c r="L2467" s="127" t="e">
        <v>#N/A</v>
      </c>
      <c r="M2467" s="127">
        <v>5.6885</v>
      </c>
      <c r="N2467" s="127" t="e">
        <v>#N/A</v>
      </c>
      <c r="O2467" s="127" t="e">
        <v>#N/A</v>
      </c>
      <c r="P2467" s="127">
        <v>5.84</v>
      </c>
      <c r="Q2467" s="127" t="e">
        <v>#N/A</v>
      </c>
      <c r="R2467" s="127" t="e">
        <v>#N/A</v>
      </c>
      <c r="S2467" s="127">
        <v>6.26</v>
      </c>
      <c r="T2467" s="127" t="e">
        <v>#N/A</v>
      </c>
      <c r="U2467" s="127" t="e">
        <v>#N/A</v>
      </c>
      <c r="V2467" s="127">
        <v>6.525</v>
      </c>
      <c r="W2467" s="127"/>
      <c r="X2467" s="127"/>
      <c r="Y2467" s="127"/>
      <c r="Z2467" s="127"/>
      <c r="AA2467" s="127"/>
      <c r="AB2467" s="127"/>
      <c r="AC2467" s="127"/>
      <c r="AD2467" s="127"/>
      <c r="AE2467" s="127"/>
      <c r="AF2467" s="9">
        <f t="shared" si="1"/>
        <v>2467</v>
      </c>
    </row>
    <row r="2468" ht="15.75" customHeight="1">
      <c r="A2468" s="116">
        <v>42132.0</v>
      </c>
      <c r="B2468" s="126" t="e">
        <v>#N/A</v>
      </c>
      <c r="C2468" s="127" t="e">
        <v>#N/A</v>
      </c>
      <c r="D2468" s="127">
        <v>5.083</v>
      </c>
      <c r="E2468" s="127" t="e">
        <v>#N/A</v>
      </c>
      <c r="F2468" s="127" t="e">
        <v>#N/A</v>
      </c>
      <c r="G2468" s="127">
        <v>5.344</v>
      </c>
      <c r="H2468" s="127" t="e">
        <v>#N/A</v>
      </c>
      <c r="I2468" s="127" t="e">
        <v>#N/A</v>
      </c>
      <c r="J2468" s="127">
        <v>5.549</v>
      </c>
      <c r="K2468" s="127" t="e">
        <v>#N/A</v>
      </c>
      <c r="L2468" s="127" t="e">
        <v>#N/A</v>
      </c>
      <c r="M2468" s="127">
        <v>5.698</v>
      </c>
      <c r="N2468" s="127" t="e">
        <v>#N/A</v>
      </c>
      <c r="O2468" s="127" t="e">
        <v>#N/A</v>
      </c>
      <c r="P2468" s="127">
        <v>5.847</v>
      </c>
      <c r="Q2468" s="127" t="e">
        <v>#N/A</v>
      </c>
      <c r="R2468" s="127" t="e">
        <v>#N/A</v>
      </c>
      <c r="S2468" s="127">
        <v>6.26</v>
      </c>
      <c r="T2468" s="127" t="e">
        <v>#N/A</v>
      </c>
      <c r="U2468" s="127" t="e">
        <v>#N/A</v>
      </c>
      <c r="V2468" s="127">
        <v>6.52</v>
      </c>
      <c r="W2468" s="127"/>
      <c r="X2468" s="127"/>
      <c r="Y2468" s="127"/>
      <c r="Z2468" s="127"/>
      <c r="AA2468" s="127"/>
      <c r="AB2468" s="127"/>
      <c r="AC2468" s="127"/>
      <c r="AD2468" s="127"/>
      <c r="AE2468" s="127"/>
      <c r="AF2468" s="9">
        <f t="shared" si="1"/>
        <v>2468</v>
      </c>
    </row>
    <row r="2469" ht="15.75" customHeight="1">
      <c r="A2469" s="116">
        <v>42131.0</v>
      </c>
      <c r="B2469" s="126" t="e">
        <v>#N/A</v>
      </c>
      <c r="C2469" s="127" t="e">
        <v>#N/A</v>
      </c>
      <c r="D2469" s="127">
        <v>5.167</v>
      </c>
      <c r="E2469" s="127" t="e">
        <v>#N/A</v>
      </c>
      <c r="F2469" s="127" t="e">
        <v>#N/A</v>
      </c>
      <c r="G2469" s="127">
        <v>5.385</v>
      </c>
      <c r="H2469" s="127" t="e">
        <v>#N/A</v>
      </c>
      <c r="I2469" s="127" t="e">
        <v>#N/A</v>
      </c>
      <c r="J2469" s="127">
        <v>5.55</v>
      </c>
      <c r="K2469" s="127" t="e">
        <v>#N/A</v>
      </c>
      <c r="L2469" s="127" t="e">
        <v>#N/A</v>
      </c>
      <c r="M2469" s="127">
        <v>5.6985</v>
      </c>
      <c r="N2469" s="127" t="e">
        <v>#N/A</v>
      </c>
      <c r="O2469" s="127" t="e">
        <v>#N/A</v>
      </c>
      <c r="P2469" s="127">
        <v>5.847</v>
      </c>
      <c r="Q2469" s="127" t="e">
        <v>#N/A</v>
      </c>
      <c r="R2469" s="127" t="e">
        <v>#N/A</v>
      </c>
      <c r="S2469" s="127">
        <v>6.25</v>
      </c>
      <c r="T2469" s="127" t="e">
        <v>#N/A</v>
      </c>
      <c r="U2469" s="127" t="e">
        <v>#N/A</v>
      </c>
      <c r="V2469" s="127">
        <v>6.535</v>
      </c>
      <c r="W2469" s="127"/>
      <c r="X2469" s="127"/>
      <c r="Y2469" s="127"/>
      <c r="Z2469" s="127"/>
      <c r="AA2469" s="127"/>
      <c r="AB2469" s="127"/>
      <c r="AC2469" s="127"/>
      <c r="AD2469" s="127"/>
      <c r="AE2469" s="127"/>
      <c r="AF2469" s="9">
        <f t="shared" si="1"/>
        <v>2469</v>
      </c>
    </row>
    <row r="2470" ht="15.75" customHeight="1">
      <c r="A2470" s="116">
        <v>42130.0</v>
      </c>
      <c r="B2470" s="126" t="e">
        <v>#N/A</v>
      </c>
      <c r="C2470" s="127" t="e">
        <v>#N/A</v>
      </c>
      <c r="D2470" s="127">
        <v>5.217</v>
      </c>
      <c r="E2470" s="127" t="e">
        <v>#N/A</v>
      </c>
      <c r="F2470" s="127" t="e">
        <v>#N/A</v>
      </c>
      <c r="G2470" s="127">
        <v>5.445</v>
      </c>
      <c r="H2470" s="127" t="e">
        <v>#N/A</v>
      </c>
      <c r="I2470" s="127" t="e">
        <v>#N/A</v>
      </c>
      <c r="J2470" s="127">
        <v>5.585</v>
      </c>
      <c r="K2470" s="127" t="e">
        <v>#N/A</v>
      </c>
      <c r="L2470" s="127" t="e">
        <v>#N/A</v>
      </c>
      <c r="M2470" s="127">
        <v>5.785</v>
      </c>
      <c r="N2470" s="127" t="e">
        <v>#N/A</v>
      </c>
      <c r="O2470" s="127" t="e">
        <v>#N/A</v>
      </c>
      <c r="P2470" s="127">
        <v>5.985</v>
      </c>
      <c r="Q2470" s="127" t="e">
        <v>#N/A</v>
      </c>
      <c r="R2470" s="127" t="e">
        <v>#N/A</v>
      </c>
      <c r="S2470" s="127">
        <v>6.28</v>
      </c>
      <c r="T2470" s="127" t="e">
        <v>#N/A</v>
      </c>
      <c r="U2470" s="127" t="e">
        <v>#N/A</v>
      </c>
      <c r="V2470" s="127">
        <v>6.555</v>
      </c>
      <c r="W2470" s="127"/>
      <c r="X2470" s="127"/>
      <c r="Y2470" s="127"/>
      <c r="Z2470" s="127"/>
      <c r="AA2470" s="127"/>
      <c r="AB2470" s="127"/>
      <c r="AC2470" s="127"/>
      <c r="AD2470" s="127"/>
      <c r="AE2470" s="127"/>
      <c r="AF2470" s="9">
        <f t="shared" si="1"/>
        <v>2470</v>
      </c>
    </row>
    <row r="2471" ht="15.75" customHeight="1">
      <c r="A2471" s="116">
        <v>42129.0</v>
      </c>
      <c r="B2471" s="126" t="e">
        <v>#N/A</v>
      </c>
      <c r="C2471" s="127" t="e">
        <v>#N/A</v>
      </c>
      <c r="D2471" s="127">
        <v>5.154</v>
      </c>
      <c r="E2471" s="127" t="e">
        <v>#N/A</v>
      </c>
      <c r="F2471" s="127" t="e">
        <v>#N/A</v>
      </c>
      <c r="G2471" s="127">
        <v>5.359</v>
      </c>
      <c r="H2471" s="127" t="e">
        <v>#N/A</v>
      </c>
      <c r="I2471" s="127" t="e">
        <v>#N/A</v>
      </c>
      <c r="J2471" s="127">
        <v>5.504</v>
      </c>
      <c r="K2471" s="127" t="e">
        <v>#N/A</v>
      </c>
      <c r="L2471" s="127" t="e">
        <v>#N/A</v>
      </c>
      <c r="M2471" s="127">
        <v>5.682</v>
      </c>
      <c r="N2471" s="127" t="e">
        <v>#N/A</v>
      </c>
      <c r="O2471" s="127" t="e">
        <v>#N/A</v>
      </c>
      <c r="P2471" s="127">
        <v>5.86</v>
      </c>
      <c r="Q2471" s="127" t="e">
        <v>#N/A</v>
      </c>
      <c r="R2471" s="127" t="e">
        <v>#N/A</v>
      </c>
      <c r="S2471" s="127">
        <v>6.235</v>
      </c>
      <c r="T2471" s="127" t="e">
        <v>#N/A</v>
      </c>
      <c r="U2471" s="127" t="e">
        <v>#N/A</v>
      </c>
      <c r="V2471" s="127">
        <v>6.54</v>
      </c>
      <c r="W2471" s="127"/>
      <c r="X2471" s="127"/>
      <c r="Y2471" s="127"/>
      <c r="Z2471" s="127"/>
      <c r="AA2471" s="127"/>
      <c r="AB2471" s="127"/>
      <c r="AC2471" s="127"/>
      <c r="AD2471" s="127"/>
      <c r="AE2471" s="127"/>
      <c r="AF2471" s="9">
        <f t="shared" si="1"/>
        <v>2471</v>
      </c>
    </row>
    <row r="2472" ht="15.75" customHeight="1">
      <c r="A2472" s="116">
        <v>42128.0</v>
      </c>
      <c r="B2472" s="126" t="e">
        <v>#N/A</v>
      </c>
      <c r="C2472" s="127" t="e">
        <v>#N/A</v>
      </c>
      <c r="D2472" s="127">
        <v>5.045</v>
      </c>
      <c r="E2472" s="127" t="e">
        <v>#N/A</v>
      </c>
      <c r="F2472" s="127" t="e">
        <v>#N/A</v>
      </c>
      <c r="G2472" s="127">
        <v>5.267</v>
      </c>
      <c r="H2472" s="127" t="e">
        <v>#N/A</v>
      </c>
      <c r="I2472" s="127" t="e">
        <v>#N/A</v>
      </c>
      <c r="J2472" s="127">
        <v>5.408</v>
      </c>
      <c r="K2472" s="127" t="e">
        <v>#N/A</v>
      </c>
      <c r="L2472" s="127" t="e">
        <v>#N/A</v>
      </c>
      <c r="M2472" s="127">
        <v>5.604</v>
      </c>
      <c r="N2472" s="127" t="e">
        <v>#N/A</v>
      </c>
      <c r="O2472" s="127" t="e">
        <v>#N/A</v>
      </c>
      <c r="P2472" s="127">
        <v>5.8</v>
      </c>
      <c r="Q2472" s="127" t="e">
        <v>#N/A</v>
      </c>
      <c r="R2472" s="127" t="e">
        <v>#N/A</v>
      </c>
      <c r="S2472" s="127">
        <v>6.33</v>
      </c>
      <c r="T2472" s="127" t="e">
        <v>#N/A</v>
      </c>
      <c r="U2472" s="127" t="e">
        <v>#N/A</v>
      </c>
      <c r="V2472" s="127">
        <v>6.695</v>
      </c>
      <c r="W2472" s="127"/>
      <c r="X2472" s="127"/>
      <c r="Y2472" s="127"/>
      <c r="Z2472" s="127"/>
      <c r="AA2472" s="127"/>
      <c r="AB2472" s="127"/>
      <c r="AC2472" s="127"/>
      <c r="AD2472" s="127"/>
      <c r="AE2472" s="127"/>
      <c r="AF2472" s="9">
        <f t="shared" si="1"/>
        <v>2472</v>
      </c>
    </row>
    <row r="2473" ht="15.75" customHeight="1">
      <c r="A2473" s="116">
        <v>42121.0</v>
      </c>
      <c r="B2473" s="126" t="e">
        <v>#N/A</v>
      </c>
      <c r="C2473" s="127" t="e">
        <v>#N/A</v>
      </c>
      <c r="D2473" s="127">
        <v>5.03</v>
      </c>
      <c r="E2473" s="127" t="e">
        <v>#N/A</v>
      </c>
      <c r="F2473" s="127" t="e">
        <v>#N/A</v>
      </c>
      <c r="G2473" s="127">
        <v>5.215</v>
      </c>
      <c r="H2473" s="127" t="e">
        <v>#N/A</v>
      </c>
      <c r="I2473" s="127" t="e">
        <v>#N/A</v>
      </c>
      <c r="J2473" s="127">
        <v>5.386</v>
      </c>
      <c r="K2473" s="127" t="e">
        <v>#N/A</v>
      </c>
      <c r="L2473" s="127" t="e">
        <v>#N/A</v>
      </c>
      <c r="M2473" s="127">
        <v>5.566</v>
      </c>
      <c r="N2473" s="127" t="e">
        <v>#N/A</v>
      </c>
      <c r="O2473" s="127" t="e">
        <v>#N/A</v>
      </c>
      <c r="P2473" s="127">
        <v>5.746</v>
      </c>
      <c r="Q2473" s="127" t="e">
        <v>#N/A</v>
      </c>
      <c r="R2473" s="127" t="e">
        <v>#N/A</v>
      </c>
      <c r="S2473" s="127">
        <v>6.19</v>
      </c>
      <c r="T2473" s="127" t="e">
        <v>#N/A</v>
      </c>
      <c r="U2473" s="127" t="e">
        <v>#N/A</v>
      </c>
      <c r="V2473" s="127">
        <v>6.505</v>
      </c>
      <c r="W2473" s="127"/>
      <c r="X2473" s="127"/>
      <c r="Y2473" s="127"/>
      <c r="Z2473" s="127"/>
      <c r="AA2473" s="127"/>
      <c r="AB2473" s="127"/>
      <c r="AC2473" s="127"/>
      <c r="AD2473" s="127"/>
      <c r="AE2473" s="127"/>
      <c r="AF2473" s="9">
        <f t="shared" si="1"/>
        <v>2473</v>
      </c>
    </row>
    <row r="2474" ht="15.75" customHeight="1">
      <c r="A2474" s="116">
        <v>42118.0</v>
      </c>
      <c r="B2474" s="126" t="e">
        <v>#N/A</v>
      </c>
      <c r="C2474" s="127" t="e">
        <v>#N/A</v>
      </c>
      <c r="D2474" s="127">
        <v>5.015</v>
      </c>
      <c r="E2474" s="127" t="e">
        <v>#N/A</v>
      </c>
      <c r="F2474" s="127" t="e">
        <v>#N/A</v>
      </c>
      <c r="G2474" s="127">
        <v>5.217</v>
      </c>
      <c r="H2474" s="127" t="e">
        <v>#N/A</v>
      </c>
      <c r="I2474" s="127" t="e">
        <v>#N/A</v>
      </c>
      <c r="J2474" s="127">
        <v>5.385</v>
      </c>
      <c r="K2474" s="127" t="e">
        <v>#N/A</v>
      </c>
      <c r="L2474" s="127" t="e">
        <v>#N/A</v>
      </c>
      <c r="M2474" s="127">
        <v>5.568</v>
      </c>
      <c r="N2474" s="127" t="e">
        <v>#N/A</v>
      </c>
      <c r="O2474" s="127" t="e">
        <v>#N/A</v>
      </c>
      <c r="P2474" s="127">
        <v>5.751</v>
      </c>
      <c r="Q2474" s="127" t="e">
        <v>#N/A</v>
      </c>
      <c r="R2474" s="127" t="e">
        <v>#N/A</v>
      </c>
      <c r="S2474" s="127">
        <v>6.2</v>
      </c>
      <c r="T2474" s="127" t="e">
        <v>#N/A</v>
      </c>
      <c r="U2474" s="127" t="e">
        <v>#N/A</v>
      </c>
      <c r="V2474" s="127">
        <v>6.505</v>
      </c>
      <c r="W2474" s="127"/>
      <c r="X2474" s="127"/>
      <c r="Y2474" s="127"/>
      <c r="Z2474" s="127"/>
      <c r="AA2474" s="127"/>
      <c r="AB2474" s="127"/>
      <c r="AC2474" s="127"/>
      <c r="AD2474" s="127"/>
      <c r="AE2474" s="127"/>
      <c r="AF2474" s="9">
        <f t="shared" si="1"/>
        <v>2474</v>
      </c>
    </row>
    <row r="2475" ht="15.75" customHeight="1">
      <c r="A2475" s="116">
        <v>42117.0</v>
      </c>
      <c r="B2475" s="126" t="e">
        <v>#N/A</v>
      </c>
      <c r="C2475" s="127" t="e">
        <v>#N/A</v>
      </c>
      <c r="D2475" s="127">
        <v>5.11</v>
      </c>
      <c r="E2475" s="127" t="e">
        <v>#N/A</v>
      </c>
      <c r="F2475" s="127" t="e">
        <v>#N/A</v>
      </c>
      <c r="G2475" s="127">
        <v>5.328</v>
      </c>
      <c r="H2475" s="127" t="e">
        <v>#N/A</v>
      </c>
      <c r="I2475" s="127" t="e">
        <v>#N/A</v>
      </c>
      <c r="J2475" s="127">
        <v>5.47</v>
      </c>
      <c r="K2475" s="127" t="e">
        <v>#N/A</v>
      </c>
      <c r="L2475" s="127" t="e">
        <v>#N/A</v>
      </c>
      <c r="M2475" s="127">
        <v>5.6675</v>
      </c>
      <c r="N2475" s="127" t="e">
        <v>#N/A</v>
      </c>
      <c r="O2475" s="127" t="e">
        <v>#N/A</v>
      </c>
      <c r="P2475" s="127">
        <v>5.865</v>
      </c>
      <c r="Q2475" s="127" t="e">
        <v>#N/A</v>
      </c>
      <c r="R2475" s="127" t="e">
        <v>#N/A</v>
      </c>
      <c r="S2475" s="127">
        <v>6.31</v>
      </c>
      <c r="T2475" s="127" t="e">
        <v>#N/A</v>
      </c>
      <c r="U2475" s="127" t="e">
        <v>#N/A</v>
      </c>
      <c r="V2475" s="127">
        <v>6.585</v>
      </c>
      <c r="W2475" s="127"/>
      <c r="X2475" s="127"/>
      <c r="Y2475" s="127"/>
      <c r="Z2475" s="127"/>
      <c r="AA2475" s="127"/>
      <c r="AB2475" s="127"/>
      <c r="AC2475" s="127"/>
      <c r="AD2475" s="127"/>
      <c r="AE2475" s="127"/>
      <c r="AF2475" s="9">
        <f t="shared" si="1"/>
        <v>2475</v>
      </c>
    </row>
    <row r="2476" ht="15.75" customHeight="1">
      <c r="A2476" s="116">
        <v>42116.0</v>
      </c>
      <c r="B2476" s="126" t="e">
        <v>#N/A</v>
      </c>
      <c r="C2476" s="127" t="e">
        <v>#N/A</v>
      </c>
      <c r="D2476" s="127">
        <v>5.199</v>
      </c>
      <c r="E2476" s="127" t="e">
        <v>#N/A</v>
      </c>
      <c r="F2476" s="127" t="e">
        <v>#N/A</v>
      </c>
      <c r="G2476" s="127">
        <v>5.464</v>
      </c>
      <c r="H2476" s="127" t="e">
        <v>#N/A</v>
      </c>
      <c r="I2476" s="127" t="e">
        <v>#N/A</v>
      </c>
      <c r="J2476" s="127">
        <v>5.57</v>
      </c>
      <c r="K2476" s="127" t="e">
        <v>#N/A</v>
      </c>
      <c r="L2476" s="127" t="e">
        <v>#N/A</v>
      </c>
      <c r="M2476" s="127">
        <v>5.8125</v>
      </c>
      <c r="N2476" s="127" t="e">
        <v>#N/A</v>
      </c>
      <c r="O2476" s="127" t="e">
        <v>#N/A</v>
      </c>
      <c r="P2476" s="127">
        <v>6.055</v>
      </c>
      <c r="Q2476" s="127" t="e">
        <v>#N/A</v>
      </c>
      <c r="R2476" s="127" t="e">
        <v>#N/A</v>
      </c>
      <c r="S2476" s="127">
        <v>6.384</v>
      </c>
      <c r="T2476" s="127" t="e">
        <v>#N/A</v>
      </c>
      <c r="U2476" s="127" t="e">
        <v>#N/A</v>
      </c>
      <c r="V2476" s="127">
        <v>6.64</v>
      </c>
      <c r="W2476" s="127"/>
      <c r="X2476" s="127"/>
      <c r="Y2476" s="127"/>
      <c r="Z2476" s="127"/>
      <c r="AA2476" s="127"/>
      <c r="AB2476" s="127"/>
      <c r="AC2476" s="127"/>
      <c r="AD2476" s="127"/>
      <c r="AE2476" s="127"/>
      <c r="AF2476" s="9">
        <f t="shared" si="1"/>
        <v>2476</v>
      </c>
    </row>
    <row r="2477" ht="15.75" customHeight="1">
      <c r="A2477" s="116">
        <v>42115.0</v>
      </c>
      <c r="B2477" s="126" t="e">
        <v>#N/A</v>
      </c>
      <c r="C2477" s="127" t="e">
        <v>#N/A</v>
      </c>
      <c r="D2477" s="127">
        <v>5.2</v>
      </c>
      <c r="E2477" s="127" t="e">
        <v>#N/A</v>
      </c>
      <c r="F2477" s="127" t="e">
        <v>#N/A</v>
      </c>
      <c r="G2477" s="127">
        <v>5.415</v>
      </c>
      <c r="H2477" s="127" t="e">
        <v>#N/A</v>
      </c>
      <c r="I2477" s="127" t="e">
        <v>#N/A</v>
      </c>
      <c r="J2477" s="127">
        <v>5.51</v>
      </c>
      <c r="K2477" s="127" t="e">
        <v>#N/A</v>
      </c>
      <c r="L2477" s="127" t="e">
        <v>#N/A</v>
      </c>
      <c r="M2477" s="127">
        <v>5.7755</v>
      </c>
      <c r="N2477" s="127" t="e">
        <v>#N/A</v>
      </c>
      <c r="O2477" s="127" t="e">
        <v>#N/A</v>
      </c>
      <c r="P2477" s="127">
        <v>6.041</v>
      </c>
      <c r="Q2477" s="127" t="e">
        <v>#N/A</v>
      </c>
      <c r="R2477" s="127" t="e">
        <v>#N/A</v>
      </c>
      <c r="S2477" s="127">
        <v>6.304</v>
      </c>
      <c r="T2477" s="127" t="e">
        <v>#N/A</v>
      </c>
      <c r="U2477" s="127" t="e">
        <v>#N/A</v>
      </c>
      <c r="V2477" s="127">
        <v>6.6</v>
      </c>
      <c r="W2477" s="127"/>
      <c r="X2477" s="127"/>
      <c r="Y2477" s="127"/>
      <c r="Z2477" s="127"/>
      <c r="AA2477" s="127"/>
      <c r="AB2477" s="127"/>
      <c r="AC2477" s="127"/>
      <c r="AD2477" s="127"/>
      <c r="AE2477" s="127"/>
      <c r="AF2477" s="9">
        <f t="shared" si="1"/>
        <v>2477</v>
      </c>
    </row>
    <row r="2478" ht="15.75" customHeight="1">
      <c r="A2478" s="116">
        <v>42114.0</v>
      </c>
      <c r="B2478" s="126" t="e">
        <v>#N/A</v>
      </c>
      <c r="C2478" s="127" t="e">
        <v>#N/A</v>
      </c>
      <c r="D2478" s="127">
        <v>5.133</v>
      </c>
      <c r="E2478" s="127" t="e">
        <v>#N/A</v>
      </c>
      <c r="F2478" s="127" t="e">
        <v>#N/A</v>
      </c>
      <c r="G2478" s="127">
        <v>5.36</v>
      </c>
      <c r="H2478" s="127" t="e">
        <v>#N/A</v>
      </c>
      <c r="I2478" s="127" t="e">
        <v>#N/A</v>
      </c>
      <c r="J2478" s="127">
        <v>5.465</v>
      </c>
      <c r="K2478" s="127" t="e">
        <v>#N/A</v>
      </c>
      <c r="L2478" s="127" t="e">
        <v>#N/A</v>
      </c>
      <c r="M2478" s="127">
        <v>5.7275</v>
      </c>
      <c r="N2478" s="127" t="e">
        <v>#N/A</v>
      </c>
      <c r="O2478" s="127" t="e">
        <v>#N/A</v>
      </c>
      <c r="P2478" s="127">
        <v>5.99</v>
      </c>
      <c r="Q2478" s="127" t="e">
        <v>#N/A</v>
      </c>
      <c r="R2478" s="127" t="e">
        <v>#N/A</v>
      </c>
      <c r="S2478" s="127">
        <v>6.304</v>
      </c>
      <c r="T2478" s="127" t="e">
        <v>#N/A</v>
      </c>
      <c r="U2478" s="127" t="e">
        <v>#N/A</v>
      </c>
      <c r="V2478" s="127">
        <v>6.58</v>
      </c>
      <c r="W2478" s="127"/>
      <c r="X2478" s="127"/>
      <c r="Y2478" s="127"/>
      <c r="Z2478" s="127"/>
      <c r="AA2478" s="127"/>
      <c r="AB2478" s="127"/>
      <c r="AC2478" s="127"/>
      <c r="AD2478" s="127"/>
      <c r="AE2478" s="127"/>
      <c r="AF2478" s="9">
        <f t="shared" si="1"/>
        <v>2478</v>
      </c>
    </row>
    <row r="2479" ht="15.75" customHeight="1">
      <c r="A2479" s="116">
        <v>42111.0</v>
      </c>
      <c r="B2479" s="126" t="e">
        <v>#N/A</v>
      </c>
      <c r="C2479" s="127" t="e">
        <v>#N/A</v>
      </c>
      <c r="D2479" s="127">
        <v>5.102</v>
      </c>
      <c r="E2479" s="127" t="e">
        <v>#N/A</v>
      </c>
      <c r="F2479" s="127" t="e">
        <v>#N/A</v>
      </c>
      <c r="G2479" s="127">
        <v>5.285</v>
      </c>
      <c r="H2479" s="127" t="e">
        <v>#N/A</v>
      </c>
      <c r="I2479" s="127" t="e">
        <v>#N/A</v>
      </c>
      <c r="J2479" s="127">
        <v>5.395</v>
      </c>
      <c r="K2479" s="127" t="e">
        <v>#N/A</v>
      </c>
      <c r="L2479" s="127" t="e">
        <v>#N/A</v>
      </c>
      <c r="M2479" s="127">
        <v>5.6255</v>
      </c>
      <c r="N2479" s="127" t="e">
        <v>#N/A</v>
      </c>
      <c r="O2479" s="127" t="e">
        <v>#N/A</v>
      </c>
      <c r="P2479" s="127">
        <v>5.856</v>
      </c>
      <c r="Q2479" s="127" t="e">
        <v>#N/A</v>
      </c>
      <c r="R2479" s="127" t="e">
        <v>#N/A</v>
      </c>
      <c r="S2479" s="127">
        <v>6.284</v>
      </c>
      <c r="T2479" s="127" t="e">
        <v>#N/A</v>
      </c>
      <c r="U2479" s="127" t="e">
        <v>#N/A</v>
      </c>
      <c r="V2479" s="127">
        <v>6.559</v>
      </c>
      <c r="W2479" s="127"/>
      <c r="X2479" s="127"/>
      <c r="Y2479" s="127"/>
      <c r="Z2479" s="127"/>
      <c r="AA2479" s="127"/>
      <c r="AB2479" s="127"/>
      <c r="AC2479" s="127"/>
      <c r="AD2479" s="127"/>
      <c r="AE2479" s="127"/>
      <c r="AF2479" s="9">
        <f t="shared" si="1"/>
        <v>2479</v>
      </c>
    </row>
    <row r="2480" ht="15.75" customHeight="1">
      <c r="A2480" s="116">
        <v>42110.0</v>
      </c>
      <c r="B2480" s="126" t="e">
        <v>#N/A</v>
      </c>
      <c r="C2480" s="127" t="e">
        <v>#N/A</v>
      </c>
      <c r="D2480" s="127">
        <v>5.066</v>
      </c>
      <c r="E2480" s="127" t="e">
        <v>#N/A</v>
      </c>
      <c r="F2480" s="127" t="e">
        <v>#N/A</v>
      </c>
      <c r="G2480" s="127">
        <v>5.265</v>
      </c>
      <c r="H2480" s="127" t="e">
        <v>#N/A</v>
      </c>
      <c r="I2480" s="127" t="e">
        <v>#N/A</v>
      </c>
      <c r="J2480" s="127">
        <v>5.37</v>
      </c>
      <c r="K2480" s="127" t="e">
        <v>#N/A</v>
      </c>
      <c r="L2480" s="127" t="e">
        <v>#N/A</v>
      </c>
      <c r="M2480" s="127">
        <v>5.5765</v>
      </c>
      <c r="N2480" s="127" t="e">
        <v>#N/A</v>
      </c>
      <c r="O2480" s="127" t="e">
        <v>#N/A</v>
      </c>
      <c r="P2480" s="127">
        <v>5.783</v>
      </c>
      <c r="Q2480" s="127" t="e">
        <v>#N/A</v>
      </c>
      <c r="R2480" s="127" t="e">
        <v>#N/A</v>
      </c>
      <c r="S2480" s="127">
        <v>6.264</v>
      </c>
      <c r="T2480" s="127" t="e">
        <v>#N/A</v>
      </c>
      <c r="U2480" s="127" t="e">
        <v>#N/A</v>
      </c>
      <c r="V2480" s="127">
        <v>6.559</v>
      </c>
      <c r="W2480" s="127"/>
      <c r="X2480" s="127"/>
      <c r="Y2480" s="127"/>
      <c r="Z2480" s="127"/>
      <c r="AA2480" s="127"/>
      <c r="AB2480" s="127"/>
      <c r="AC2480" s="127"/>
      <c r="AD2480" s="127"/>
      <c r="AE2480" s="127"/>
      <c r="AF2480" s="9">
        <f t="shared" si="1"/>
        <v>2480</v>
      </c>
    </row>
    <row r="2481" ht="15.75" customHeight="1">
      <c r="A2481" s="116">
        <v>42109.0</v>
      </c>
      <c r="B2481" s="126" t="e">
        <v>#N/A</v>
      </c>
      <c r="C2481" s="127" t="e">
        <v>#N/A</v>
      </c>
      <c r="D2481" s="127">
        <v>5.019</v>
      </c>
      <c r="E2481" s="127" t="e">
        <v>#N/A</v>
      </c>
      <c r="F2481" s="127" t="e">
        <v>#N/A</v>
      </c>
      <c r="G2481" s="127">
        <v>5.229</v>
      </c>
      <c r="H2481" s="127" t="e">
        <v>#N/A</v>
      </c>
      <c r="I2481" s="127" t="e">
        <v>#N/A</v>
      </c>
      <c r="J2481" s="127">
        <v>5.353</v>
      </c>
      <c r="K2481" s="127" t="e">
        <v>#N/A</v>
      </c>
      <c r="L2481" s="127" t="e">
        <v>#N/A</v>
      </c>
      <c r="M2481" s="127">
        <v>5.547</v>
      </c>
      <c r="N2481" s="127" t="e">
        <v>#N/A</v>
      </c>
      <c r="O2481" s="127" t="e">
        <v>#N/A</v>
      </c>
      <c r="P2481" s="127">
        <v>5.741</v>
      </c>
      <c r="Q2481" s="127" t="e">
        <v>#N/A</v>
      </c>
      <c r="R2481" s="127" t="e">
        <v>#N/A</v>
      </c>
      <c r="S2481" s="127">
        <v>6.244</v>
      </c>
      <c r="T2481" s="127" t="e">
        <v>#N/A</v>
      </c>
      <c r="U2481" s="127" t="e">
        <v>#N/A</v>
      </c>
      <c r="V2481" s="127">
        <v>6.559</v>
      </c>
      <c r="W2481" s="127"/>
      <c r="X2481" s="127"/>
      <c r="Y2481" s="127"/>
      <c r="Z2481" s="127"/>
      <c r="AA2481" s="127"/>
      <c r="AB2481" s="127"/>
      <c r="AC2481" s="127"/>
      <c r="AD2481" s="127"/>
      <c r="AE2481" s="127"/>
      <c r="AF2481" s="9">
        <f t="shared" si="1"/>
        <v>2481</v>
      </c>
    </row>
    <row r="2482" ht="15.75" customHeight="1">
      <c r="A2482" s="116">
        <v>42108.0</v>
      </c>
      <c r="B2482" s="126" t="e">
        <v>#N/A</v>
      </c>
      <c r="C2482" s="127" t="e">
        <v>#N/A</v>
      </c>
      <c r="D2482" s="127">
        <v>4.875</v>
      </c>
      <c r="E2482" s="127" t="e">
        <v>#N/A</v>
      </c>
      <c r="F2482" s="127" t="e">
        <v>#N/A</v>
      </c>
      <c r="G2482" s="127">
        <v>5.207</v>
      </c>
      <c r="H2482" s="127" t="e">
        <v>#N/A</v>
      </c>
      <c r="I2482" s="127" t="e">
        <v>#N/A</v>
      </c>
      <c r="J2482" s="127">
        <v>5.345</v>
      </c>
      <c r="K2482" s="127" t="e">
        <v>#N/A</v>
      </c>
      <c r="L2482" s="127" t="e">
        <v>#N/A</v>
      </c>
      <c r="M2482" s="127">
        <v>5.529</v>
      </c>
      <c r="N2482" s="127" t="e">
        <v>#N/A</v>
      </c>
      <c r="O2482" s="127" t="e">
        <v>#N/A</v>
      </c>
      <c r="P2482" s="127">
        <v>5.713</v>
      </c>
      <c r="Q2482" s="127" t="e">
        <v>#N/A</v>
      </c>
      <c r="R2482" s="127" t="e">
        <v>#N/A</v>
      </c>
      <c r="S2482" s="127">
        <v>6.244</v>
      </c>
      <c r="T2482" s="127" t="e">
        <v>#N/A</v>
      </c>
      <c r="U2482" s="127" t="e">
        <v>#N/A</v>
      </c>
      <c r="V2482" s="127">
        <v>6.579</v>
      </c>
      <c r="W2482" s="127"/>
      <c r="X2482" s="127"/>
      <c r="Y2482" s="127"/>
      <c r="Z2482" s="127"/>
      <c r="AA2482" s="127"/>
      <c r="AB2482" s="127"/>
      <c r="AC2482" s="127"/>
      <c r="AD2482" s="127"/>
      <c r="AE2482" s="127"/>
      <c r="AF2482" s="9">
        <f t="shared" si="1"/>
        <v>2482</v>
      </c>
    </row>
    <row r="2483" ht="15.75" customHeight="1">
      <c r="A2483" s="116">
        <v>42107.0</v>
      </c>
      <c r="B2483" s="126" t="e">
        <v>#N/A</v>
      </c>
      <c r="C2483" s="127" t="e">
        <v>#N/A</v>
      </c>
      <c r="D2483" s="127">
        <v>4.825</v>
      </c>
      <c r="E2483" s="127" t="e">
        <v>#N/A</v>
      </c>
      <c r="F2483" s="127" t="e">
        <v>#N/A</v>
      </c>
      <c r="G2483" s="127">
        <v>5.104</v>
      </c>
      <c r="H2483" s="127" t="e">
        <v>#N/A</v>
      </c>
      <c r="I2483" s="127" t="e">
        <v>#N/A</v>
      </c>
      <c r="J2483" s="127">
        <v>5.232</v>
      </c>
      <c r="K2483" s="127" t="e">
        <v>#N/A</v>
      </c>
      <c r="L2483" s="127" t="e">
        <v>#N/A</v>
      </c>
      <c r="M2483" s="127">
        <v>5.4505</v>
      </c>
      <c r="N2483" s="127" t="e">
        <v>#N/A</v>
      </c>
      <c r="O2483" s="127" t="e">
        <v>#N/A</v>
      </c>
      <c r="P2483" s="127">
        <v>5.669</v>
      </c>
      <c r="Q2483" s="127" t="e">
        <v>#N/A</v>
      </c>
      <c r="R2483" s="127" t="e">
        <v>#N/A</v>
      </c>
      <c r="S2483" s="127">
        <v>6.234</v>
      </c>
      <c r="T2483" s="127" t="e">
        <v>#N/A</v>
      </c>
      <c r="U2483" s="127" t="e">
        <v>#N/A</v>
      </c>
      <c r="V2483" s="127">
        <v>6.559</v>
      </c>
      <c r="W2483" s="127"/>
      <c r="X2483" s="127"/>
      <c r="Y2483" s="127"/>
      <c r="Z2483" s="127"/>
      <c r="AA2483" s="127"/>
      <c r="AB2483" s="127"/>
      <c r="AC2483" s="127"/>
      <c r="AD2483" s="127"/>
      <c r="AE2483" s="127"/>
      <c r="AF2483" s="9">
        <f t="shared" si="1"/>
        <v>2483</v>
      </c>
    </row>
    <row r="2484" ht="15.75" customHeight="1">
      <c r="A2484" s="116">
        <v>42104.0</v>
      </c>
      <c r="B2484" s="126" t="e">
        <v>#N/A</v>
      </c>
      <c r="C2484" s="127" t="e">
        <v>#N/A</v>
      </c>
      <c r="D2484" s="127">
        <v>4.794</v>
      </c>
      <c r="E2484" s="127" t="e">
        <v>#N/A</v>
      </c>
      <c r="F2484" s="127" t="e">
        <v>#N/A</v>
      </c>
      <c r="G2484" s="127">
        <v>5.074</v>
      </c>
      <c r="H2484" s="127" t="e">
        <v>#N/A</v>
      </c>
      <c r="I2484" s="127" t="e">
        <v>#N/A</v>
      </c>
      <c r="J2484" s="127">
        <v>5.185</v>
      </c>
      <c r="K2484" s="127" t="e">
        <v>#N/A</v>
      </c>
      <c r="L2484" s="127" t="e">
        <v>#N/A</v>
      </c>
      <c r="M2484" s="127">
        <v>5.4135</v>
      </c>
      <c r="N2484" s="127" t="e">
        <v>#N/A</v>
      </c>
      <c r="O2484" s="127" t="e">
        <v>#N/A</v>
      </c>
      <c r="P2484" s="127">
        <v>5.642</v>
      </c>
      <c r="Q2484" s="127" t="e">
        <v>#N/A</v>
      </c>
      <c r="R2484" s="127" t="e">
        <v>#N/A</v>
      </c>
      <c r="S2484" s="127">
        <v>6.214</v>
      </c>
      <c r="T2484" s="127" t="e">
        <v>#N/A</v>
      </c>
      <c r="U2484" s="127" t="e">
        <v>#N/A</v>
      </c>
      <c r="V2484" s="127">
        <v>6.559</v>
      </c>
      <c r="W2484" s="127"/>
      <c r="X2484" s="127"/>
      <c r="Y2484" s="127"/>
      <c r="Z2484" s="127"/>
      <c r="AA2484" s="127"/>
      <c r="AB2484" s="127"/>
      <c r="AC2484" s="127"/>
      <c r="AD2484" s="127"/>
      <c r="AE2484" s="127"/>
      <c r="AF2484" s="9">
        <f t="shared" si="1"/>
        <v>2484</v>
      </c>
    </row>
    <row r="2485" ht="15.75" customHeight="1">
      <c r="A2485" s="116">
        <v>42103.0</v>
      </c>
      <c r="B2485" s="126" t="e">
        <v>#N/A</v>
      </c>
      <c r="C2485" s="127" t="e">
        <v>#N/A</v>
      </c>
      <c r="D2485" s="127">
        <v>4.779</v>
      </c>
      <c r="E2485" s="127" t="e">
        <v>#N/A</v>
      </c>
      <c r="F2485" s="127" t="e">
        <v>#N/A</v>
      </c>
      <c r="G2485" s="127">
        <v>5.012</v>
      </c>
      <c r="H2485" s="127" t="e">
        <v>#N/A</v>
      </c>
      <c r="I2485" s="127" t="e">
        <v>#N/A</v>
      </c>
      <c r="J2485" s="127">
        <v>5.14</v>
      </c>
      <c r="K2485" s="127" t="e">
        <v>#N/A</v>
      </c>
      <c r="L2485" s="127" t="e">
        <v>#N/A</v>
      </c>
      <c r="M2485" s="127">
        <v>5.361</v>
      </c>
      <c r="N2485" s="127" t="e">
        <v>#N/A</v>
      </c>
      <c r="O2485" s="127" t="e">
        <v>#N/A</v>
      </c>
      <c r="P2485" s="127">
        <v>5.582</v>
      </c>
      <c r="Q2485" s="127" t="e">
        <v>#N/A</v>
      </c>
      <c r="R2485" s="127" t="e">
        <v>#N/A</v>
      </c>
      <c r="S2485" s="127">
        <v>6.164</v>
      </c>
      <c r="T2485" s="127" t="e">
        <v>#N/A</v>
      </c>
      <c r="U2485" s="127" t="e">
        <v>#N/A</v>
      </c>
      <c r="V2485" s="127">
        <v>6.529</v>
      </c>
      <c r="W2485" s="127"/>
      <c r="X2485" s="127"/>
      <c r="Y2485" s="127"/>
      <c r="Z2485" s="127"/>
      <c r="AA2485" s="127"/>
      <c r="AB2485" s="127"/>
      <c r="AC2485" s="127"/>
      <c r="AD2485" s="127"/>
      <c r="AE2485" s="127"/>
      <c r="AF2485" s="9">
        <f t="shared" si="1"/>
        <v>2485</v>
      </c>
    </row>
    <row r="2486" ht="15.75" customHeight="1">
      <c r="A2486" s="116">
        <v>42102.0</v>
      </c>
      <c r="B2486" s="126" t="e">
        <v>#N/A</v>
      </c>
      <c r="C2486" s="127" t="e">
        <v>#N/A</v>
      </c>
      <c r="D2486" s="127">
        <v>4.742</v>
      </c>
      <c r="E2486" s="127" t="e">
        <v>#N/A</v>
      </c>
      <c r="F2486" s="127" t="e">
        <v>#N/A</v>
      </c>
      <c r="G2486" s="127">
        <v>4.951</v>
      </c>
      <c r="H2486" s="127" t="e">
        <v>#N/A</v>
      </c>
      <c r="I2486" s="127" t="e">
        <v>#N/A</v>
      </c>
      <c r="J2486" s="127">
        <v>5.094</v>
      </c>
      <c r="K2486" s="127" t="e">
        <v>#N/A</v>
      </c>
      <c r="L2486" s="127" t="e">
        <v>#N/A</v>
      </c>
      <c r="M2486" s="127">
        <v>5.287</v>
      </c>
      <c r="N2486" s="127" t="e">
        <v>#N/A</v>
      </c>
      <c r="O2486" s="127" t="e">
        <v>#N/A</v>
      </c>
      <c r="P2486" s="127">
        <v>5.48</v>
      </c>
      <c r="Q2486" s="127" t="e">
        <v>#N/A</v>
      </c>
      <c r="R2486" s="127" t="e">
        <v>#N/A</v>
      </c>
      <c r="S2486" s="127">
        <v>6.144</v>
      </c>
      <c r="T2486" s="127" t="e">
        <v>#N/A</v>
      </c>
      <c r="U2486" s="127" t="e">
        <v>#N/A</v>
      </c>
      <c r="V2486" s="127">
        <v>6.509</v>
      </c>
      <c r="W2486" s="127"/>
      <c r="X2486" s="127"/>
      <c r="Y2486" s="127"/>
      <c r="Z2486" s="127"/>
      <c r="AA2486" s="127"/>
      <c r="AB2486" s="127"/>
      <c r="AC2486" s="127"/>
      <c r="AD2486" s="127"/>
      <c r="AE2486" s="127"/>
      <c r="AF2486" s="9">
        <f t="shared" si="1"/>
        <v>2486</v>
      </c>
    </row>
    <row r="2487" ht="15.75" customHeight="1">
      <c r="A2487" s="116">
        <v>42101.0</v>
      </c>
      <c r="B2487" s="126" t="e">
        <v>#N/A</v>
      </c>
      <c r="C2487" s="127" t="e">
        <v>#N/A</v>
      </c>
      <c r="D2487" s="127">
        <v>4.727</v>
      </c>
      <c r="E2487" s="127" t="e">
        <v>#N/A</v>
      </c>
      <c r="F2487" s="127" t="e">
        <v>#N/A</v>
      </c>
      <c r="G2487" s="127">
        <v>4.926</v>
      </c>
      <c r="H2487" s="127" t="e">
        <v>#N/A</v>
      </c>
      <c r="I2487" s="127" t="e">
        <v>#N/A</v>
      </c>
      <c r="J2487" s="127">
        <v>5.078</v>
      </c>
      <c r="K2487" s="127" t="e">
        <v>#N/A</v>
      </c>
      <c r="L2487" s="127" t="e">
        <v>#N/A</v>
      </c>
      <c r="M2487" s="127">
        <v>5.2765</v>
      </c>
      <c r="N2487" s="127" t="e">
        <v>#N/A</v>
      </c>
      <c r="O2487" s="127" t="e">
        <v>#N/A</v>
      </c>
      <c r="P2487" s="127">
        <v>5.475</v>
      </c>
      <c r="Q2487" s="127" t="e">
        <v>#N/A</v>
      </c>
      <c r="R2487" s="127" t="e">
        <v>#N/A</v>
      </c>
      <c r="S2487" s="127">
        <v>6.089</v>
      </c>
      <c r="T2487" s="127" t="e">
        <v>#N/A</v>
      </c>
      <c r="U2487" s="127" t="e">
        <v>#N/A</v>
      </c>
      <c r="V2487" s="127">
        <v>6.454</v>
      </c>
      <c r="W2487" s="127"/>
      <c r="X2487" s="127"/>
      <c r="Y2487" s="127"/>
      <c r="Z2487" s="127"/>
      <c r="AA2487" s="127"/>
      <c r="AB2487" s="127"/>
      <c r="AC2487" s="127"/>
      <c r="AD2487" s="127"/>
      <c r="AE2487" s="127"/>
      <c r="AF2487" s="9">
        <f t="shared" si="1"/>
        <v>2487</v>
      </c>
    </row>
    <row r="2488" ht="15.75" customHeight="1">
      <c r="A2488" s="116">
        <v>42100.0</v>
      </c>
      <c r="B2488" s="126" t="e">
        <v>#N/A</v>
      </c>
      <c r="C2488" s="127" t="e">
        <v>#N/A</v>
      </c>
      <c r="D2488" s="127">
        <v>4.718</v>
      </c>
      <c r="E2488" s="127" t="e">
        <v>#N/A</v>
      </c>
      <c r="F2488" s="127" t="e">
        <v>#N/A</v>
      </c>
      <c r="G2488" s="127">
        <v>4.925</v>
      </c>
      <c r="H2488" s="127" t="e">
        <v>#N/A</v>
      </c>
      <c r="I2488" s="127" t="e">
        <v>#N/A</v>
      </c>
      <c r="J2488" s="127">
        <v>5.066</v>
      </c>
      <c r="K2488" s="127" t="e">
        <v>#N/A</v>
      </c>
      <c r="L2488" s="127" t="e">
        <v>#N/A</v>
      </c>
      <c r="M2488" s="127">
        <v>5.27</v>
      </c>
      <c r="N2488" s="127" t="e">
        <v>#N/A</v>
      </c>
      <c r="O2488" s="127" t="e">
        <v>#N/A</v>
      </c>
      <c r="P2488" s="127">
        <v>5.474</v>
      </c>
      <c r="Q2488" s="127" t="e">
        <v>#N/A</v>
      </c>
      <c r="R2488" s="127" t="e">
        <v>#N/A</v>
      </c>
      <c r="S2488" s="127">
        <v>6.085</v>
      </c>
      <c r="T2488" s="127" t="e">
        <v>#N/A</v>
      </c>
      <c r="U2488" s="127" t="e">
        <v>#N/A</v>
      </c>
      <c r="V2488" s="127">
        <v>6.435</v>
      </c>
      <c r="W2488" s="127"/>
      <c r="X2488" s="127"/>
      <c r="Y2488" s="127"/>
      <c r="Z2488" s="127"/>
      <c r="AA2488" s="127"/>
      <c r="AB2488" s="127"/>
      <c r="AC2488" s="127"/>
      <c r="AD2488" s="127"/>
      <c r="AE2488" s="127"/>
      <c r="AF2488" s="9">
        <f t="shared" si="1"/>
        <v>2488</v>
      </c>
    </row>
    <row r="2489" ht="15.75" customHeight="1">
      <c r="A2489" s="116">
        <v>42097.0</v>
      </c>
      <c r="B2489" s="126" t="e">
        <v>#N/A</v>
      </c>
      <c r="C2489" s="127" t="e">
        <v>#N/A</v>
      </c>
      <c r="D2489" s="127">
        <v>4.703</v>
      </c>
      <c r="E2489" s="127" t="e">
        <v>#N/A</v>
      </c>
      <c r="F2489" s="127" t="e">
        <v>#N/A</v>
      </c>
      <c r="G2489" s="127">
        <v>4.918</v>
      </c>
      <c r="H2489" s="127" t="e">
        <v>#N/A</v>
      </c>
      <c r="I2489" s="127" t="e">
        <v>#N/A</v>
      </c>
      <c r="J2489" s="127">
        <v>5.063</v>
      </c>
      <c r="K2489" s="127" t="e">
        <v>#N/A</v>
      </c>
      <c r="L2489" s="127" t="e">
        <v>#N/A</v>
      </c>
      <c r="M2489" s="127">
        <v>5.249</v>
      </c>
      <c r="N2489" s="127" t="e">
        <v>#N/A</v>
      </c>
      <c r="O2489" s="127" t="e">
        <v>#N/A</v>
      </c>
      <c r="P2489" s="127">
        <v>5.435</v>
      </c>
      <c r="Q2489" s="127" t="e">
        <v>#N/A</v>
      </c>
      <c r="R2489" s="127" t="e">
        <v>#N/A</v>
      </c>
      <c r="S2489" s="127">
        <v>6.135</v>
      </c>
      <c r="T2489" s="127" t="e">
        <v>#N/A</v>
      </c>
      <c r="U2489" s="127" t="e">
        <v>#N/A</v>
      </c>
      <c r="V2489" s="127">
        <v>6.46</v>
      </c>
      <c r="W2489" s="127"/>
      <c r="X2489" s="127"/>
      <c r="Y2489" s="127"/>
      <c r="Z2489" s="127"/>
      <c r="AA2489" s="127"/>
      <c r="AB2489" s="127"/>
      <c r="AC2489" s="127"/>
      <c r="AD2489" s="127"/>
      <c r="AE2489" s="127"/>
      <c r="AF2489" s="9">
        <f t="shared" si="1"/>
        <v>2489</v>
      </c>
    </row>
    <row r="2490" ht="15.75" customHeight="1">
      <c r="A2490" s="116">
        <v>42096.0</v>
      </c>
      <c r="B2490" s="126" t="e">
        <v>#N/A</v>
      </c>
      <c r="C2490" s="127" t="e">
        <v>#N/A</v>
      </c>
      <c r="D2490" s="127">
        <v>4.703</v>
      </c>
      <c r="E2490" s="127" t="e">
        <v>#N/A</v>
      </c>
      <c r="F2490" s="127" t="e">
        <v>#N/A</v>
      </c>
      <c r="G2490" s="127">
        <v>4.915</v>
      </c>
      <c r="H2490" s="127" t="e">
        <v>#N/A</v>
      </c>
      <c r="I2490" s="127" t="e">
        <v>#N/A</v>
      </c>
      <c r="J2490" s="127">
        <v>5.052</v>
      </c>
      <c r="K2490" s="127" t="e">
        <v>#N/A</v>
      </c>
      <c r="L2490" s="127" t="e">
        <v>#N/A</v>
      </c>
      <c r="M2490" s="127">
        <v>5.2465</v>
      </c>
      <c r="N2490" s="127" t="e">
        <v>#N/A</v>
      </c>
      <c r="O2490" s="127" t="e">
        <v>#N/A</v>
      </c>
      <c r="P2490" s="127">
        <v>5.441</v>
      </c>
      <c r="Q2490" s="127" t="e">
        <v>#N/A</v>
      </c>
      <c r="R2490" s="127" t="e">
        <v>#N/A</v>
      </c>
      <c r="S2490" s="127">
        <v>6.135</v>
      </c>
      <c r="T2490" s="127" t="e">
        <v>#N/A</v>
      </c>
      <c r="U2490" s="127" t="e">
        <v>#N/A</v>
      </c>
      <c r="V2490" s="127">
        <v>6.46</v>
      </c>
      <c r="W2490" s="127"/>
      <c r="X2490" s="127"/>
      <c r="Y2490" s="127"/>
      <c r="Z2490" s="127"/>
      <c r="AA2490" s="127"/>
      <c r="AB2490" s="127"/>
      <c r="AC2490" s="127"/>
      <c r="AD2490" s="127"/>
      <c r="AE2490" s="127"/>
      <c r="AF2490" s="9">
        <f t="shared" si="1"/>
        <v>2490</v>
      </c>
    </row>
    <row r="2491" ht="15.75" customHeight="1">
      <c r="A2491" s="116">
        <v>42095.0</v>
      </c>
      <c r="B2491" s="126" t="e">
        <v>#N/A</v>
      </c>
      <c r="C2491" s="127" t="e">
        <v>#N/A</v>
      </c>
      <c r="D2491" s="127">
        <v>4.703</v>
      </c>
      <c r="E2491" s="127" t="e">
        <v>#N/A</v>
      </c>
      <c r="F2491" s="127" t="e">
        <v>#N/A</v>
      </c>
      <c r="G2491" s="127">
        <v>4.921</v>
      </c>
      <c r="H2491" s="127" t="e">
        <v>#N/A</v>
      </c>
      <c r="I2491" s="127" t="e">
        <v>#N/A</v>
      </c>
      <c r="J2491" s="127">
        <v>5.063</v>
      </c>
      <c r="K2491" s="127" t="e">
        <v>#N/A</v>
      </c>
      <c r="L2491" s="127" t="e">
        <v>#N/A</v>
      </c>
      <c r="M2491" s="127">
        <v>5.253</v>
      </c>
      <c r="N2491" s="127" t="e">
        <v>#N/A</v>
      </c>
      <c r="O2491" s="127" t="e">
        <v>#N/A</v>
      </c>
      <c r="P2491" s="127">
        <v>5.443</v>
      </c>
      <c r="Q2491" s="127" t="e">
        <v>#N/A</v>
      </c>
      <c r="R2491" s="127" t="e">
        <v>#N/A</v>
      </c>
      <c r="S2491" s="127">
        <v>6.165</v>
      </c>
      <c r="T2491" s="127" t="e">
        <v>#N/A</v>
      </c>
      <c r="U2491" s="127" t="e">
        <v>#N/A</v>
      </c>
      <c r="V2491" s="127">
        <v>6.5</v>
      </c>
      <c r="W2491" s="127"/>
      <c r="X2491" s="127"/>
      <c r="Y2491" s="127"/>
      <c r="Z2491" s="127"/>
      <c r="AA2491" s="127"/>
      <c r="AB2491" s="127"/>
      <c r="AC2491" s="127"/>
      <c r="AD2491" s="127"/>
      <c r="AE2491" s="127"/>
      <c r="AF2491" s="9">
        <f t="shared" si="1"/>
        <v>2491</v>
      </c>
    </row>
    <row r="2492" ht="15.75" customHeight="1">
      <c r="A2492" s="116">
        <v>42094.0</v>
      </c>
      <c r="B2492" s="126" t="e">
        <v>#N/A</v>
      </c>
      <c r="C2492" s="127" t="e">
        <v>#N/A</v>
      </c>
      <c r="D2492" s="127">
        <v>4.71</v>
      </c>
      <c r="E2492" s="127" t="e">
        <v>#N/A</v>
      </c>
      <c r="F2492" s="127" t="e">
        <v>#N/A</v>
      </c>
      <c r="G2492" s="127">
        <v>4.917</v>
      </c>
      <c r="H2492" s="127" t="e">
        <v>#N/A</v>
      </c>
      <c r="I2492" s="127" t="e">
        <v>#N/A</v>
      </c>
      <c r="J2492" s="127">
        <v>5.072</v>
      </c>
      <c r="K2492" s="127" t="e">
        <v>#N/A</v>
      </c>
      <c r="L2492" s="127" t="e">
        <v>#N/A</v>
      </c>
      <c r="M2492" s="127">
        <v>5.256</v>
      </c>
      <c r="N2492" s="127" t="e">
        <v>#N/A</v>
      </c>
      <c r="O2492" s="127" t="e">
        <v>#N/A</v>
      </c>
      <c r="P2492" s="127">
        <v>5.44</v>
      </c>
      <c r="Q2492" s="127" t="e">
        <v>#N/A</v>
      </c>
      <c r="R2492" s="127" t="e">
        <v>#N/A</v>
      </c>
      <c r="S2492" s="127">
        <v>6.165</v>
      </c>
      <c r="T2492" s="127" t="e">
        <v>#N/A</v>
      </c>
      <c r="U2492" s="127" t="e">
        <v>#N/A</v>
      </c>
      <c r="V2492" s="127">
        <v>6.494</v>
      </c>
      <c r="W2492" s="127"/>
      <c r="X2492" s="127"/>
      <c r="Y2492" s="127"/>
      <c r="Z2492" s="127"/>
      <c r="AA2492" s="127"/>
      <c r="AB2492" s="127"/>
      <c r="AC2492" s="127"/>
      <c r="AD2492" s="127"/>
      <c r="AE2492" s="127"/>
      <c r="AF2492" s="9">
        <f t="shared" si="1"/>
        <v>2492</v>
      </c>
    </row>
    <row r="2493" ht="15.75" customHeight="1">
      <c r="A2493" s="116">
        <v>42093.0</v>
      </c>
      <c r="B2493" s="126" t="e">
        <v>#N/A</v>
      </c>
      <c r="C2493" s="127" t="e">
        <v>#N/A</v>
      </c>
      <c r="D2493" s="127">
        <v>4.698</v>
      </c>
      <c r="E2493" s="127" t="e">
        <v>#N/A</v>
      </c>
      <c r="F2493" s="127" t="e">
        <v>#N/A</v>
      </c>
      <c r="G2493" s="127">
        <v>4.89</v>
      </c>
      <c r="H2493" s="127" t="e">
        <v>#N/A</v>
      </c>
      <c r="I2493" s="127" t="e">
        <v>#N/A</v>
      </c>
      <c r="J2493" s="127">
        <v>5.003</v>
      </c>
      <c r="K2493" s="127" t="e">
        <v>#N/A</v>
      </c>
      <c r="L2493" s="127" t="e">
        <v>#N/A</v>
      </c>
      <c r="M2493" s="127">
        <v>5.219</v>
      </c>
      <c r="N2493" s="127" t="e">
        <v>#N/A</v>
      </c>
      <c r="O2493" s="127" t="e">
        <v>#N/A</v>
      </c>
      <c r="P2493" s="127">
        <v>5.435</v>
      </c>
      <c r="Q2493" s="127" t="e">
        <v>#N/A</v>
      </c>
      <c r="R2493" s="127" t="e">
        <v>#N/A</v>
      </c>
      <c r="S2493" s="127">
        <v>6.155</v>
      </c>
      <c r="T2493" s="127" t="e">
        <v>#N/A</v>
      </c>
      <c r="U2493" s="127" t="e">
        <v>#N/A</v>
      </c>
      <c r="V2493" s="127">
        <v>6.506</v>
      </c>
      <c r="W2493" s="127"/>
      <c r="X2493" s="127"/>
      <c r="Y2493" s="127"/>
      <c r="Z2493" s="127"/>
      <c r="AA2493" s="127"/>
      <c r="AB2493" s="127"/>
      <c r="AC2493" s="127"/>
      <c r="AD2493" s="127"/>
      <c r="AE2493" s="127"/>
      <c r="AF2493" s="9">
        <f t="shared" si="1"/>
        <v>2493</v>
      </c>
    </row>
    <row r="2494" ht="15.75" customHeight="1">
      <c r="A2494" s="116">
        <v>42090.0</v>
      </c>
      <c r="B2494" s="126" t="e">
        <v>#N/A</v>
      </c>
      <c r="C2494" s="127" t="e">
        <v>#N/A</v>
      </c>
      <c r="D2494" s="127">
        <v>4.696</v>
      </c>
      <c r="E2494" s="127" t="e">
        <v>#N/A</v>
      </c>
      <c r="F2494" s="127" t="e">
        <v>#N/A</v>
      </c>
      <c r="G2494" s="127">
        <v>4.888</v>
      </c>
      <c r="H2494" s="127" t="e">
        <v>#N/A</v>
      </c>
      <c r="I2494" s="127" t="e">
        <v>#N/A</v>
      </c>
      <c r="J2494" s="127">
        <v>5.017</v>
      </c>
      <c r="K2494" s="127" t="e">
        <v>#N/A</v>
      </c>
      <c r="L2494" s="127" t="e">
        <v>#N/A</v>
      </c>
      <c r="M2494" s="127">
        <v>5.222</v>
      </c>
      <c r="N2494" s="127" t="e">
        <v>#N/A</v>
      </c>
      <c r="O2494" s="127" t="e">
        <v>#N/A</v>
      </c>
      <c r="P2494" s="127">
        <v>5.427</v>
      </c>
      <c r="Q2494" s="127" t="e">
        <v>#N/A</v>
      </c>
      <c r="R2494" s="127" t="e">
        <v>#N/A</v>
      </c>
      <c r="S2494" s="127">
        <v>6.165</v>
      </c>
      <c r="T2494" s="127" t="e">
        <v>#N/A</v>
      </c>
      <c r="U2494" s="127" t="e">
        <v>#N/A</v>
      </c>
      <c r="V2494" s="127">
        <v>6.5</v>
      </c>
      <c r="W2494" s="127"/>
      <c r="X2494" s="127"/>
      <c r="Y2494" s="127"/>
      <c r="Z2494" s="127"/>
      <c r="AA2494" s="127"/>
      <c r="AB2494" s="127"/>
      <c r="AC2494" s="127"/>
      <c r="AD2494" s="127"/>
      <c r="AE2494" s="127"/>
      <c r="AF2494" s="9">
        <f t="shared" si="1"/>
        <v>2494</v>
      </c>
    </row>
    <row r="2495" ht="15.75" customHeight="1">
      <c r="A2495" s="116">
        <v>42089.0</v>
      </c>
      <c r="B2495" s="126" t="e">
        <v>#N/A</v>
      </c>
      <c r="C2495" s="127" t="e">
        <v>#N/A</v>
      </c>
      <c r="D2495" s="127">
        <v>4.689</v>
      </c>
      <c r="E2495" s="127" t="e">
        <v>#N/A</v>
      </c>
      <c r="F2495" s="127" t="e">
        <v>#N/A</v>
      </c>
      <c r="G2495" s="127">
        <v>4.903</v>
      </c>
      <c r="H2495" s="127" t="e">
        <v>#N/A</v>
      </c>
      <c r="I2495" s="127" t="e">
        <v>#N/A</v>
      </c>
      <c r="J2495" s="127">
        <v>5.034</v>
      </c>
      <c r="K2495" s="127" t="e">
        <v>#N/A</v>
      </c>
      <c r="L2495" s="127" t="e">
        <v>#N/A</v>
      </c>
      <c r="M2495" s="127">
        <v>5.246</v>
      </c>
      <c r="N2495" s="127" t="e">
        <v>#N/A</v>
      </c>
      <c r="O2495" s="127" t="e">
        <v>#N/A</v>
      </c>
      <c r="P2495" s="127">
        <v>5.458</v>
      </c>
      <c r="Q2495" s="127" t="e">
        <v>#N/A</v>
      </c>
      <c r="R2495" s="127" t="e">
        <v>#N/A</v>
      </c>
      <c r="S2495" s="127">
        <v>6.15</v>
      </c>
      <c r="T2495" s="127" t="e">
        <v>#N/A</v>
      </c>
      <c r="U2495" s="127" t="e">
        <v>#N/A</v>
      </c>
      <c r="V2495" s="127">
        <v>6.513</v>
      </c>
      <c r="W2495" s="127"/>
      <c r="X2495" s="127"/>
      <c r="Y2495" s="127"/>
      <c r="Z2495" s="127"/>
      <c r="AA2495" s="127"/>
      <c r="AB2495" s="127"/>
      <c r="AC2495" s="127"/>
      <c r="AD2495" s="127"/>
      <c r="AE2495" s="127"/>
      <c r="AF2495" s="9">
        <f t="shared" si="1"/>
        <v>2495</v>
      </c>
    </row>
    <row r="2496" ht="15.75" customHeight="1">
      <c r="A2496" s="116">
        <v>42088.0</v>
      </c>
      <c r="B2496" s="126" t="e">
        <v>#N/A</v>
      </c>
      <c r="C2496" s="127" t="e">
        <v>#N/A</v>
      </c>
      <c r="D2496" s="127">
        <v>4.7</v>
      </c>
      <c r="E2496" s="127" t="e">
        <v>#N/A</v>
      </c>
      <c r="F2496" s="127" t="e">
        <v>#N/A</v>
      </c>
      <c r="G2496" s="127">
        <v>4.952</v>
      </c>
      <c r="H2496" s="127" t="e">
        <v>#N/A</v>
      </c>
      <c r="I2496" s="127" t="e">
        <v>#N/A</v>
      </c>
      <c r="J2496" s="127">
        <v>5.051</v>
      </c>
      <c r="K2496" s="127" t="e">
        <v>#N/A</v>
      </c>
      <c r="L2496" s="127" t="e">
        <v>#N/A</v>
      </c>
      <c r="M2496" s="127">
        <v>5.2735</v>
      </c>
      <c r="N2496" s="127" t="e">
        <v>#N/A</v>
      </c>
      <c r="O2496" s="127" t="e">
        <v>#N/A</v>
      </c>
      <c r="P2496" s="127">
        <v>5.496</v>
      </c>
      <c r="Q2496" s="127" t="e">
        <v>#N/A</v>
      </c>
      <c r="R2496" s="127" t="e">
        <v>#N/A</v>
      </c>
      <c r="S2496" s="127">
        <v>6.15</v>
      </c>
      <c r="T2496" s="127" t="e">
        <v>#N/A</v>
      </c>
      <c r="U2496" s="127" t="e">
        <v>#N/A</v>
      </c>
      <c r="V2496" s="127">
        <v>6.495</v>
      </c>
      <c r="W2496" s="127"/>
      <c r="X2496" s="127"/>
      <c r="Y2496" s="127"/>
      <c r="Z2496" s="127"/>
      <c r="AA2496" s="127"/>
      <c r="AB2496" s="127"/>
      <c r="AC2496" s="127"/>
      <c r="AD2496" s="127"/>
      <c r="AE2496" s="127"/>
      <c r="AF2496" s="9">
        <f t="shared" si="1"/>
        <v>2496</v>
      </c>
    </row>
    <row r="2497" ht="15.75" customHeight="1">
      <c r="A2497" s="116">
        <v>42087.0</v>
      </c>
      <c r="B2497" s="126" t="e">
        <v>#N/A</v>
      </c>
      <c r="C2497" s="127" t="e">
        <v>#N/A</v>
      </c>
      <c r="D2497" s="127">
        <v>4.636</v>
      </c>
      <c r="E2497" s="127" t="e">
        <v>#N/A</v>
      </c>
      <c r="F2497" s="127" t="e">
        <v>#N/A</v>
      </c>
      <c r="G2497" s="127">
        <v>4.851</v>
      </c>
      <c r="H2497" s="127" t="e">
        <v>#N/A</v>
      </c>
      <c r="I2497" s="127" t="e">
        <v>#N/A</v>
      </c>
      <c r="J2497" s="127">
        <v>4.943</v>
      </c>
      <c r="K2497" s="127" t="e">
        <v>#N/A</v>
      </c>
      <c r="L2497" s="127" t="e">
        <v>#N/A</v>
      </c>
      <c r="M2497" s="127">
        <v>5.199</v>
      </c>
      <c r="N2497" s="127" t="e">
        <v>#N/A</v>
      </c>
      <c r="O2497" s="127" t="e">
        <v>#N/A</v>
      </c>
      <c r="P2497" s="127">
        <v>5.455</v>
      </c>
      <c r="Q2497" s="127" t="e">
        <v>#N/A</v>
      </c>
      <c r="R2497" s="127" t="e">
        <v>#N/A</v>
      </c>
      <c r="S2497" s="127">
        <v>6.134</v>
      </c>
      <c r="T2497" s="127" t="e">
        <v>#N/A</v>
      </c>
      <c r="U2497" s="127" t="e">
        <v>#N/A</v>
      </c>
      <c r="V2497" s="127">
        <v>6.464</v>
      </c>
      <c r="W2497" s="127"/>
      <c r="X2497" s="127"/>
      <c r="Y2497" s="127"/>
      <c r="Z2497" s="127"/>
      <c r="AA2497" s="127"/>
      <c r="AB2497" s="127"/>
      <c r="AC2497" s="127"/>
      <c r="AD2497" s="127"/>
      <c r="AE2497" s="127"/>
      <c r="AF2497" s="9">
        <f t="shared" si="1"/>
        <v>2497</v>
      </c>
    </row>
    <row r="2498" ht="15.75" customHeight="1">
      <c r="A2498" s="116">
        <v>42086.0</v>
      </c>
      <c r="B2498" s="126" t="e">
        <v>#N/A</v>
      </c>
      <c r="C2498" s="127" t="e">
        <v>#N/A</v>
      </c>
      <c r="D2498" s="127">
        <v>4.529</v>
      </c>
      <c r="E2498" s="127" t="e">
        <v>#N/A</v>
      </c>
      <c r="F2498" s="127" t="e">
        <v>#N/A</v>
      </c>
      <c r="G2498" s="127">
        <v>4.791</v>
      </c>
      <c r="H2498" s="127" t="e">
        <v>#N/A</v>
      </c>
      <c r="I2498" s="127" t="e">
        <v>#N/A</v>
      </c>
      <c r="J2498" s="127">
        <v>4.882</v>
      </c>
      <c r="K2498" s="127" t="e">
        <v>#N/A</v>
      </c>
      <c r="L2498" s="127" t="e">
        <v>#N/A</v>
      </c>
      <c r="M2498" s="127">
        <v>5.1555</v>
      </c>
      <c r="N2498" s="127" t="e">
        <v>#N/A</v>
      </c>
      <c r="O2498" s="127" t="e">
        <v>#N/A</v>
      </c>
      <c r="P2498" s="127">
        <v>5.429</v>
      </c>
      <c r="Q2498" s="127" t="e">
        <v>#N/A</v>
      </c>
      <c r="R2498" s="127" t="e">
        <v>#N/A</v>
      </c>
      <c r="S2498" s="127">
        <v>6.06</v>
      </c>
      <c r="T2498" s="127" t="e">
        <v>#N/A</v>
      </c>
      <c r="U2498" s="127" t="e">
        <v>#N/A</v>
      </c>
      <c r="V2498" s="127">
        <v>6.45</v>
      </c>
      <c r="W2498" s="127"/>
      <c r="X2498" s="127"/>
      <c r="Y2498" s="127"/>
      <c r="Z2498" s="127"/>
      <c r="AA2498" s="127"/>
      <c r="AB2498" s="127"/>
      <c r="AC2498" s="127"/>
      <c r="AD2498" s="127"/>
      <c r="AE2498" s="127"/>
      <c r="AF2498" s="9">
        <f t="shared" si="1"/>
        <v>2498</v>
      </c>
    </row>
    <row r="2499" ht="15.75" customHeight="1">
      <c r="A2499" s="116">
        <v>42083.0</v>
      </c>
      <c r="B2499" s="126" t="e">
        <v>#N/A</v>
      </c>
      <c r="C2499" s="127" t="e">
        <v>#N/A</v>
      </c>
      <c r="D2499" s="127">
        <v>4.505</v>
      </c>
      <c r="E2499" s="127" t="e">
        <v>#N/A</v>
      </c>
      <c r="F2499" s="127" t="e">
        <v>#N/A</v>
      </c>
      <c r="G2499" s="127">
        <v>4.758</v>
      </c>
      <c r="H2499" s="127" t="e">
        <v>#N/A</v>
      </c>
      <c r="I2499" s="127" t="e">
        <v>#N/A</v>
      </c>
      <c r="J2499" s="127">
        <v>4.868</v>
      </c>
      <c r="K2499" s="127" t="e">
        <v>#N/A</v>
      </c>
      <c r="L2499" s="127" t="e">
        <v>#N/A</v>
      </c>
      <c r="M2499" s="127">
        <v>5.1455</v>
      </c>
      <c r="N2499" s="127" t="e">
        <v>#N/A</v>
      </c>
      <c r="O2499" s="127" t="e">
        <v>#N/A</v>
      </c>
      <c r="P2499" s="127">
        <v>5.423</v>
      </c>
      <c r="Q2499" s="127" t="e">
        <v>#N/A</v>
      </c>
      <c r="R2499" s="127" t="e">
        <v>#N/A</v>
      </c>
      <c r="S2499" s="127">
        <v>6.2</v>
      </c>
      <c r="T2499" s="127" t="e">
        <v>#N/A</v>
      </c>
      <c r="U2499" s="127" t="e">
        <v>#N/A</v>
      </c>
      <c r="V2499" s="127">
        <v>6.45</v>
      </c>
      <c r="W2499" s="127"/>
      <c r="X2499" s="127"/>
      <c r="Y2499" s="127"/>
      <c r="Z2499" s="127"/>
      <c r="AA2499" s="127"/>
      <c r="AB2499" s="127"/>
      <c r="AC2499" s="127"/>
      <c r="AD2499" s="127"/>
      <c r="AE2499" s="127"/>
      <c r="AF2499" s="9">
        <f t="shared" si="1"/>
        <v>2499</v>
      </c>
    </row>
    <row r="2500" ht="15.75" customHeight="1">
      <c r="A2500" s="116">
        <v>42082.0</v>
      </c>
      <c r="B2500" s="126" t="e">
        <v>#N/A</v>
      </c>
      <c r="C2500" s="127" t="e">
        <v>#N/A</v>
      </c>
      <c r="D2500" s="127">
        <v>4.493</v>
      </c>
      <c r="E2500" s="127" t="e">
        <v>#N/A</v>
      </c>
      <c r="F2500" s="127" t="e">
        <v>#N/A</v>
      </c>
      <c r="G2500" s="127">
        <v>4.723</v>
      </c>
      <c r="H2500" s="127" t="e">
        <v>#N/A</v>
      </c>
      <c r="I2500" s="127" t="e">
        <v>#N/A</v>
      </c>
      <c r="J2500" s="127">
        <v>4.841</v>
      </c>
      <c r="K2500" s="127" t="e">
        <v>#N/A</v>
      </c>
      <c r="L2500" s="127" t="e">
        <v>#N/A</v>
      </c>
      <c r="M2500" s="127">
        <v>5.128</v>
      </c>
      <c r="N2500" s="127" t="e">
        <v>#N/A</v>
      </c>
      <c r="O2500" s="127" t="e">
        <v>#N/A</v>
      </c>
      <c r="P2500" s="127">
        <v>5.415</v>
      </c>
      <c r="Q2500" s="127" t="e">
        <v>#N/A</v>
      </c>
      <c r="R2500" s="127" t="e">
        <v>#N/A</v>
      </c>
      <c r="S2500" s="127">
        <v>6.08</v>
      </c>
      <c r="T2500" s="127" t="e">
        <v>#N/A</v>
      </c>
      <c r="U2500" s="127" t="e">
        <v>#N/A</v>
      </c>
      <c r="V2500" s="127">
        <v>6.435</v>
      </c>
      <c r="W2500" s="127"/>
      <c r="X2500" s="127"/>
      <c r="Y2500" s="127"/>
      <c r="Z2500" s="127"/>
      <c r="AA2500" s="127"/>
      <c r="AB2500" s="127"/>
      <c r="AC2500" s="127"/>
      <c r="AD2500" s="127"/>
      <c r="AE2500" s="127"/>
      <c r="AF2500" s="9">
        <f t="shared" si="1"/>
        <v>2500</v>
      </c>
    </row>
    <row r="2501" ht="15.75" customHeight="1">
      <c r="A2501" s="116">
        <v>42081.0</v>
      </c>
      <c r="B2501" s="126" t="e">
        <v>#N/A</v>
      </c>
      <c r="C2501" s="127" t="e">
        <v>#N/A</v>
      </c>
      <c r="D2501" s="127">
        <v>4.493</v>
      </c>
      <c r="E2501" s="127" t="e">
        <v>#N/A</v>
      </c>
      <c r="F2501" s="127" t="e">
        <v>#N/A</v>
      </c>
      <c r="G2501" s="127">
        <v>4.698</v>
      </c>
      <c r="H2501" s="127" t="e">
        <v>#N/A</v>
      </c>
      <c r="I2501" s="127" t="e">
        <v>#N/A</v>
      </c>
      <c r="J2501" s="127">
        <v>4.83</v>
      </c>
      <c r="K2501" s="127" t="e">
        <v>#N/A</v>
      </c>
      <c r="L2501" s="127" t="e">
        <v>#N/A</v>
      </c>
      <c r="M2501" s="127">
        <v>5.112</v>
      </c>
      <c r="N2501" s="127" t="e">
        <v>#N/A</v>
      </c>
      <c r="O2501" s="127" t="e">
        <v>#N/A</v>
      </c>
      <c r="P2501" s="127">
        <v>5.394</v>
      </c>
      <c r="Q2501" s="127" t="e">
        <v>#N/A</v>
      </c>
      <c r="R2501" s="127" t="e">
        <v>#N/A</v>
      </c>
      <c r="S2501" s="127">
        <v>6.044</v>
      </c>
      <c r="T2501" s="127" t="e">
        <v>#N/A</v>
      </c>
      <c r="U2501" s="127" t="e">
        <v>#N/A</v>
      </c>
      <c r="V2501" s="127">
        <v>6.42</v>
      </c>
      <c r="W2501" s="127"/>
      <c r="X2501" s="127"/>
      <c r="Y2501" s="127"/>
      <c r="Z2501" s="127"/>
      <c r="AA2501" s="127"/>
      <c r="AB2501" s="127"/>
      <c r="AC2501" s="127"/>
      <c r="AD2501" s="127"/>
      <c r="AE2501" s="127"/>
      <c r="AF2501" s="9">
        <f t="shared" si="1"/>
        <v>2501</v>
      </c>
    </row>
    <row r="2502" ht="15.75" customHeight="1">
      <c r="A2502" s="116">
        <v>42080.0</v>
      </c>
      <c r="B2502" s="126" t="e">
        <v>#N/A</v>
      </c>
      <c r="C2502" s="127" t="e">
        <v>#N/A</v>
      </c>
      <c r="D2502" s="127">
        <v>4.471</v>
      </c>
      <c r="E2502" s="127" t="e">
        <v>#N/A</v>
      </c>
      <c r="F2502" s="127" t="e">
        <v>#N/A</v>
      </c>
      <c r="G2502" s="127">
        <v>4.681</v>
      </c>
      <c r="H2502" s="127" t="e">
        <v>#N/A</v>
      </c>
      <c r="I2502" s="127" t="e">
        <v>#N/A</v>
      </c>
      <c r="J2502" s="127">
        <v>4.807</v>
      </c>
      <c r="K2502" s="127" t="e">
        <v>#N/A</v>
      </c>
      <c r="L2502" s="127" t="e">
        <v>#N/A</v>
      </c>
      <c r="M2502" s="127">
        <v>5.0975</v>
      </c>
      <c r="N2502" s="127" t="e">
        <v>#N/A</v>
      </c>
      <c r="O2502" s="127" t="e">
        <v>#N/A</v>
      </c>
      <c r="P2502" s="127">
        <v>5.388</v>
      </c>
      <c r="Q2502" s="127" t="e">
        <v>#N/A</v>
      </c>
      <c r="R2502" s="127" t="e">
        <v>#N/A</v>
      </c>
      <c r="S2502" s="127">
        <v>6.05</v>
      </c>
      <c r="T2502" s="127" t="e">
        <v>#N/A</v>
      </c>
      <c r="U2502" s="127" t="e">
        <v>#N/A</v>
      </c>
      <c r="V2502" s="127">
        <v>6.412</v>
      </c>
      <c r="W2502" s="127"/>
      <c r="X2502" s="127"/>
      <c r="Y2502" s="127"/>
      <c r="Z2502" s="127"/>
      <c r="AA2502" s="127"/>
      <c r="AB2502" s="127"/>
      <c r="AC2502" s="127"/>
      <c r="AD2502" s="127"/>
      <c r="AE2502" s="127"/>
      <c r="AF2502" s="9">
        <f t="shared" si="1"/>
        <v>2502</v>
      </c>
    </row>
    <row r="2503" ht="15.75" customHeight="1">
      <c r="A2503" s="116">
        <v>42079.0</v>
      </c>
      <c r="B2503" s="126" t="e">
        <v>#N/A</v>
      </c>
      <c r="C2503" s="127" t="e">
        <v>#N/A</v>
      </c>
      <c r="D2503" s="127">
        <v>4.441</v>
      </c>
      <c r="E2503" s="127" t="e">
        <v>#N/A</v>
      </c>
      <c r="F2503" s="127" t="e">
        <v>#N/A</v>
      </c>
      <c r="G2503" s="127">
        <v>4.662</v>
      </c>
      <c r="H2503" s="127" t="e">
        <v>#N/A</v>
      </c>
      <c r="I2503" s="127" t="e">
        <v>#N/A</v>
      </c>
      <c r="J2503" s="127">
        <v>4.791</v>
      </c>
      <c r="K2503" s="127" t="e">
        <v>#N/A</v>
      </c>
      <c r="L2503" s="127" t="e">
        <v>#N/A</v>
      </c>
      <c r="M2503" s="127">
        <v>5.079</v>
      </c>
      <c r="N2503" s="127" t="e">
        <v>#N/A</v>
      </c>
      <c r="O2503" s="127" t="e">
        <v>#N/A</v>
      </c>
      <c r="P2503" s="127">
        <v>5.367</v>
      </c>
      <c r="Q2503" s="127" t="e">
        <v>#N/A</v>
      </c>
      <c r="R2503" s="127" t="e">
        <v>#N/A</v>
      </c>
      <c r="S2503" s="127">
        <v>6.03</v>
      </c>
      <c r="T2503" s="127" t="e">
        <v>#N/A</v>
      </c>
      <c r="U2503" s="127" t="e">
        <v>#N/A</v>
      </c>
      <c r="V2503" s="127">
        <v>6.392</v>
      </c>
      <c r="W2503" s="127"/>
      <c r="X2503" s="127"/>
      <c r="Y2503" s="127"/>
      <c r="Z2503" s="127"/>
      <c r="AA2503" s="127"/>
      <c r="AB2503" s="127"/>
      <c r="AC2503" s="127"/>
      <c r="AD2503" s="127"/>
      <c r="AE2503" s="127"/>
      <c r="AF2503" s="9">
        <f t="shared" si="1"/>
        <v>2503</v>
      </c>
    </row>
    <row r="2504" ht="15.75" customHeight="1">
      <c r="A2504" s="116">
        <v>42076.0</v>
      </c>
      <c r="B2504" s="126" t="e">
        <v>#N/A</v>
      </c>
      <c r="C2504" s="127" t="e">
        <v>#N/A</v>
      </c>
      <c r="D2504" s="127">
        <v>4.432</v>
      </c>
      <c r="E2504" s="127" t="e">
        <v>#N/A</v>
      </c>
      <c r="F2504" s="127" t="e">
        <v>#N/A</v>
      </c>
      <c r="G2504" s="127">
        <v>4.645</v>
      </c>
      <c r="H2504" s="127" t="e">
        <v>#N/A</v>
      </c>
      <c r="I2504" s="127" t="e">
        <v>#N/A</v>
      </c>
      <c r="J2504" s="127">
        <v>4.762</v>
      </c>
      <c r="K2504" s="127" t="e">
        <v>#N/A</v>
      </c>
      <c r="L2504" s="127" t="e">
        <v>#N/A</v>
      </c>
      <c r="M2504" s="127">
        <v>5.062</v>
      </c>
      <c r="N2504" s="127" t="e">
        <v>#N/A</v>
      </c>
      <c r="O2504" s="127" t="e">
        <v>#N/A</v>
      </c>
      <c r="P2504" s="127">
        <v>5.362</v>
      </c>
      <c r="Q2504" s="127" t="e">
        <v>#N/A</v>
      </c>
      <c r="R2504" s="127" t="e">
        <v>#N/A</v>
      </c>
      <c r="S2504" s="127">
        <v>6.01</v>
      </c>
      <c r="T2504" s="127" t="e">
        <v>#N/A</v>
      </c>
      <c r="U2504" s="127" t="e">
        <v>#N/A</v>
      </c>
      <c r="V2504" s="127">
        <v>6.376</v>
      </c>
      <c r="W2504" s="127"/>
      <c r="X2504" s="127"/>
      <c r="Y2504" s="127"/>
      <c r="Z2504" s="127"/>
      <c r="AA2504" s="127"/>
      <c r="AB2504" s="127"/>
      <c r="AC2504" s="127"/>
      <c r="AD2504" s="127"/>
      <c r="AE2504" s="127"/>
      <c r="AF2504" s="9">
        <f t="shared" si="1"/>
        <v>2504</v>
      </c>
    </row>
    <row r="2505" ht="15.75" customHeight="1">
      <c r="A2505" s="116">
        <v>42075.0</v>
      </c>
      <c r="B2505" s="126" t="e">
        <v>#N/A</v>
      </c>
      <c r="C2505" s="127" t="e">
        <v>#N/A</v>
      </c>
      <c r="D2505" s="127">
        <v>4.419</v>
      </c>
      <c r="E2505" s="127" t="e">
        <v>#N/A</v>
      </c>
      <c r="F2505" s="127" t="e">
        <v>#N/A</v>
      </c>
      <c r="G2505" s="127">
        <v>4.634</v>
      </c>
      <c r="H2505" s="127" t="e">
        <v>#N/A</v>
      </c>
      <c r="I2505" s="127" t="e">
        <v>#N/A</v>
      </c>
      <c r="J2505" s="127">
        <v>4.752</v>
      </c>
      <c r="K2505" s="127" t="e">
        <v>#N/A</v>
      </c>
      <c r="L2505" s="127" t="e">
        <v>#N/A</v>
      </c>
      <c r="M2505" s="127">
        <v>5.038</v>
      </c>
      <c r="N2505" s="127" t="e">
        <v>#N/A</v>
      </c>
      <c r="O2505" s="127" t="e">
        <v>#N/A</v>
      </c>
      <c r="P2505" s="127">
        <v>5.324</v>
      </c>
      <c r="Q2505" s="127" t="e">
        <v>#N/A</v>
      </c>
      <c r="R2505" s="127" t="e">
        <v>#N/A</v>
      </c>
      <c r="S2505" s="127">
        <v>6.01</v>
      </c>
      <c r="T2505" s="127" t="e">
        <v>#N/A</v>
      </c>
      <c r="U2505" s="127" t="e">
        <v>#N/A</v>
      </c>
      <c r="V2505" s="127">
        <v>6.38</v>
      </c>
      <c r="W2505" s="127"/>
      <c r="X2505" s="127"/>
      <c r="Y2505" s="127"/>
      <c r="Z2505" s="127"/>
      <c r="AA2505" s="127"/>
      <c r="AB2505" s="127"/>
      <c r="AC2505" s="127"/>
      <c r="AD2505" s="127"/>
      <c r="AE2505" s="127"/>
      <c r="AF2505" s="9">
        <f t="shared" si="1"/>
        <v>2505</v>
      </c>
    </row>
    <row r="2506" ht="15.75" customHeight="1">
      <c r="A2506" s="116">
        <v>42074.0</v>
      </c>
      <c r="B2506" s="126" t="e">
        <v>#N/A</v>
      </c>
      <c r="C2506" s="127" t="e">
        <v>#N/A</v>
      </c>
      <c r="D2506" s="127">
        <v>4.415</v>
      </c>
      <c r="E2506" s="127" t="e">
        <v>#N/A</v>
      </c>
      <c r="F2506" s="127" t="e">
        <v>#N/A</v>
      </c>
      <c r="G2506" s="127">
        <v>4.637</v>
      </c>
      <c r="H2506" s="127" t="e">
        <v>#N/A</v>
      </c>
      <c r="I2506" s="127" t="e">
        <v>#N/A</v>
      </c>
      <c r="J2506" s="127">
        <v>4.757</v>
      </c>
      <c r="K2506" s="127" t="e">
        <v>#N/A</v>
      </c>
      <c r="L2506" s="127" t="e">
        <v>#N/A</v>
      </c>
      <c r="M2506" s="127">
        <v>5.0465</v>
      </c>
      <c r="N2506" s="127" t="e">
        <v>#N/A</v>
      </c>
      <c r="O2506" s="127" t="e">
        <v>#N/A</v>
      </c>
      <c r="P2506" s="127">
        <v>5.336</v>
      </c>
      <c r="Q2506" s="127" t="e">
        <v>#N/A</v>
      </c>
      <c r="R2506" s="127" t="e">
        <v>#N/A</v>
      </c>
      <c r="S2506" s="127">
        <v>6.01</v>
      </c>
      <c r="T2506" s="127" t="e">
        <v>#N/A</v>
      </c>
      <c r="U2506" s="127" t="e">
        <v>#N/A</v>
      </c>
      <c r="V2506" s="127">
        <v>6.394</v>
      </c>
      <c r="W2506" s="127"/>
      <c r="X2506" s="127"/>
      <c r="Y2506" s="127"/>
      <c r="Z2506" s="127"/>
      <c r="AA2506" s="127"/>
      <c r="AB2506" s="127"/>
      <c r="AC2506" s="127"/>
      <c r="AD2506" s="127"/>
      <c r="AE2506" s="127"/>
      <c r="AF2506" s="9">
        <f t="shared" si="1"/>
        <v>2506</v>
      </c>
    </row>
    <row r="2507" ht="15.75" customHeight="1">
      <c r="A2507" s="116">
        <v>42073.0</v>
      </c>
      <c r="B2507" s="126" t="e">
        <v>#N/A</v>
      </c>
      <c r="C2507" s="127" t="e">
        <v>#N/A</v>
      </c>
      <c r="D2507" s="127">
        <v>4.41</v>
      </c>
      <c r="E2507" s="127" t="e">
        <v>#N/A</v>
      </c>
      <c r="F2507" s="127" t="e">
        <v>#N/A</v>
      </c>
      <c r="G2507" s="127">
        <v>4.655</v>
      </c>
      <c r="H2507" s="127" t="e">
        <v>#N/A</v>
      </c>
      <c r="I2507" s="127" t="e">
        <v>#N/A</v>
      </c>
      <c r="J2507" s="127">
        <v>4.762</v>
      </c>
      <c r="K2507" s="127" t="e">
        <v>#N/A</v>
      </c>
      <c r="L2507" s="127" t="e">
        <v>#N/A</v>
      </c>
      <c r="M2507" s="127">
        <v>5.069</v>
      </c>
      <c r="N2507" s="127" t="e">
        <v>#N/A</v>
      </c>
      <c r="O2507" s="127" t="e">
        <v>#N/A</v>
      </c>
      <c r="P2507" s="127">
        <v>5.376</v>
      </c>
      <c r="Q2507" s="127" t="e">
        <v>#N/A</v>
      </c>
      <c r="R2507" s="127" t="e">
        <v>#N/A</v>
      </c>
      <c r="S2507" s="127">
        <v>6.04</v>
      </c>
      <c r="T2507" s="127" t="e">
        <v>#N/A</v>
      </c>
      <c r="U2507" s="127" t="e">
        <v>#N/A</v>
      </c>
      <c r="V2507" s="127">
        <v>6.392</v>
      </c>
      <c r="W2507" s="127"/>
      <c r="X2507" s="127"/>
      <c r="Y2507" s="127"/>
      <c r="Z2507" s="127"/>
      <c r="AA2507" s="127"/>
      <c r="AB2507" s="127"/>
      <c r="AC2507" s="127"/>
      <c r="AD2507" s="127"/>
      <c r="AE2507" s="127"/>
      <c r="AF2507" s="9">
        <f t="shared" si="1"/>
        <v>2507</v>
      </c>
    </row>
    <row r="2508" ht="15.75" customHeight="1">
      <c r="A2508" s="116">
        <v>42072.0</v>
      </c>
      <c r="B2508" s="126" t="e">
        <v>#N/A</v>
      </c>
      <c r="C2508" s="127" t="e">
        <v>#N/A</v>
      </c>
      <c r="D2508" s="127">
        <v>4.394</v>
      </c>
      <c r="E2508" s="127" t="e">
        <v>#N/A</v>
      </c>
      <c r="F2508" s="127" t="e">
        <v>#N/A</v>
      </c>
      <c r="G2508" s="127">
        <v>4.64</v>
      </c>
      <c r="H2508" s="127" t="e">
        <v>#N/A</v>
      </c>
      <c r="I2508" s="127" t="e">
        <v>#N/A</v>
      </c>
      <c r="J2508" s="127">
        <v>4.759</v>
      </c>
      <c r="K2508" s="127" t="e">
        <v>#N/A</v>
      </c>
      <c r="L2508" s="127" t="e">
        <v>#N/A</v>
      </c>
      <c r="M2508" s="127">
        <v>5.0585</v>
      </c>
      <c r="N2508" s="127" t="e">
        <v>#N/A</v>
      </c>
      <c r="O2508" s="127" t="e">
        <v>#N/A</v>
      </c>
      <c r="P2508" s="127">
        <v>5.358</v>
      </c>
      <c r="Q2508" s="127" t="e">
        <v>#N/A</v>
      </c>
      <c r="R2508" s="127" t="e">
        <v>#N/A</v>
      </c>
      <c r="S2508" s="127">
        <v>6.03</v>
      </c>
      <c r="T2508" s="127" t="e">
        <v>#N/A</v>
      </c>
      <c r="U2508" s="127" t="e">
        <v>#N/A</v>
      </c>
      <c r="V2508" s="127">
        <v>6.398</v>
      </c>
      <c r="W2508" s="127"/>
      <c r="X2508" s="127"/>
      <c r="Y2508" s="127"/>
      <c r="Z2508" s="127"/>
      <c r="AA2508" s="127"/>
      <c r="AB2508" s="127"/>
      <c r="AC2508" s="127"/>
      <c r="AD2508" s="127"/>
      <c r="AE2508" s="127"/>
      <c r="AF2508" s="9">
        <f t="shared" si="1"/>
        <v>2508</v>
      </c>
    </row>
    <row r="2509" ht="15.75" customHeight="1">
      <c r="A2509" s="116">
        <v>42069.0</v>
      </c>
      <c r="B2509" s="126" t="e">
        <v>#N/A</v>
      </c>
      <c r="C2509" s="127" t="e">
        <v>#N/A</v>
      </c>
      <c r="D2509" s="127">
        <v>4.397</v>
      </c>
      <c r="E2509" s="127" t="e">
        <v>#N/A</v>
      </c>
      <c r="F2509" s="127" t="e">
        <v>#N/A</v>
      </c>
      <c r="G2509" s="127">
        <v>4.615</v>
      </c>
      <c r="H2509" s="127" t="e">
        <v>#N/A</v>
      </c>
      <c r="I2509" s="127" t="e">
        <v>#N/A</v>
      </c>
      <c r="J2509" s="127">
        <v>4.744</v>
      </c>
      <c r="K2509" s="127" t="e">
        <v>#N/A</v>
      </c>
      <c r="L2509" s="127" t="e">
        <v>#N/A</v>
      </c>
      <c r="M2509" s="127">
        <v>5.041</v>
      </c>
      <c r="N2509" s="127" t="e">
        <v>#N/A</v>
      </c>
      <c r="O2509" s="127" t="e">
        <v>#N/A</v>
      </c>
      <c r="P2509" s="127">
        <v>5.338</v>
      </c>
      <c r="Q2509" s="127" t="e">
        <v>#N/A</v>
      </c>
      <c r="R2509" s="127" t="e">
        <v>#N/A</v>
      </c>
      <c r="S2509" s="127">
        <v>6.05</v>
      </c>
      <c r="T2509" s="127" t="e">
        <v>#N/A</v>
      </c>
      <c r="U2509" s="127" t="e">
        <v>#N/A</v>
      </c>
      <c r="V2509" s="127">
        <v>6.371</v>
      </c>
      <c r="W2509" s="127"/>
      <c r="X2509" s="127"/>
      <c r="Y2509" s="127"/>
      <c r="Z2509" s="127"/>
      <c r="AA2509" s="127"/>
      <c r="AB2509" s="127"/>
      <c r="AC2509" s="127"/>
      <c r="AD2509" s="127"/>
      <c r="AE2509" s="127"/>
      <c r="AF2509" s="9">
        <f t="shared" si="1"/>
        <v>2509</v>
      </c>
    </row>
    <row r="2510" ht="15.75" customHeight="1">
      <c r="A2510" s="116">
        <v>42068.0</v>
      </c>
      <c r="B2510" s="126" t="e">
        <v>#N/A</v>
      </c>
      <c r="C2510" s="127" t="e">
        <v>#N/A</v>
      </c>
      <c r="D2510" s="127">
        <v>4.385</v>
      </c>
      <c r="E2510" s="127" t="e">
        <v>#N/A</v>
      </c>
      <c r="F2510" s="127" t="e">
        <v>#N/A</v>
      </c>
      <c r="G2510" s="127">
        <v>4.612</v>
      </c>
      <c r="H2510" s="127" t="e">
        <v>#N/A</v>
      </c>
      <c r="I2510" s="127" t="e">
        <v>#N/A</v>
      </c>
      <c r="J2510" s="127">
        <v>4.735</v>
      </c>
      <c r="K2510" s="127" t="e">
        <v>#N/A</v>
      </c>
      <c r="L2510" s="127" t="e">
        <v>#N/A</v>
      </c>
      <c r="M2510" s="127">
        <v>5.0105</v>
      </c>
      <c r="N2510" s="127" t="e">
        <v>#N/A</v>
      </c>
      <c r="O2510" s="127" t="e">
        <v>#N/A</v>
      </c>
      <c r="P2510" s="127">
        <v>5.286</v>
      </c>
      <c r="Q2510" s="127" t="e">
        <v>#N/A</v>
      </c>
      <c r="R2510" s="127" t="e">
        <v>#N/A</v>
      </c>
      <c r="S2510" s="127">
        <v>6.095</v>
      </c>
      <c r="T2510" s="127" t="e">
        <v>#N/A</v>
      </c>
      <c r="U2510" s="127" t="e">
        <v>#N/A</v>
      </c>
      <c r="V2510" s="127">
        <v>6.42</v>
      </c>
      <c r="W2510" s="127"/>
      <c r="X2510" s="127"/>
      <c r="Y2510" s="127"/>
      <c r="Z2510" s="127"/>
      <c r="AA2510" s="127"/>
      <c r="AB2510" s="127"/>
      <c r="AC2510" s="127"/>
      <c r="AD2510" s="127"/>
      <c r="AE2510" s="127"/>
      <c r="AF2510" s="9">
        <f t="shared" si="1"/>
        <v>2510</v>
      </c>
    </row>
    <row r="2511" ht="15.75" customHeight="1">
      <c r="A2511" s="116">
        <v>42067.0</v>
      </c>
      <c r="B2511" s="126" t="e">
        <v>#N/A</v>
      </c>
      <c r="C2511" s="127" t="e">
        <v>#N/A</v>
      </c>
      <c r="D2511" s="127">
        <v>4.406</v>
      </c>
      <c r="E2511" s="127" t="e">
        <v>#N/A</v>
      </c>
      <c r="F2511" s="127" t="e">
        <v>#N/A</v>
      </c>
      <c r="G2511" s="127">
        <v>4.615</v>
      </c>
      <c r="H2511" s="127" t="e">
        <v>#N/A</v>
      </c>
      <c r="I2511" s="127" t="e">
        <v>#N/A</v>
      </c>
      <c r="J2511" s="127">
        <v>4.73</v>
      </c>
      <c r="K2511" s="127" t="e">
        <v>#N/A</v>
      </c>
      <c r="L2511" s="127" t="e">
        <v>#N/A</v>
      </c>
      <c r="M2511" s="127">
        <v>5.011</v>
      </c>
      <c r="N2511" s="127" t="e">
        <v>#N/A</v>
      </c>
      <c r="O2511" s="127" t="e">
        <v>#N/A</v>
      </c>
      <c r="P2511" s="127">
        <v>5.292</v>
      </c>
      <c r="Q2511" s="127" t="e">
        <v>#N/A</v>
      </c>
      <c r="R2511" s="127" t="e">
        <v>#N/A</v>
      </c>
      <c r="S2511" s="127">
        <v>6.125</v>
      </c>
      <c r="T2511" s="127" t="e">
        <v>#N/A</v>
      </c>
      <c r="U2511" s="127" t="e">
        <v>#N/A</v>
      </c>
      <c r="V2511" s="127">
        <v>6.43</v>
      </c>
      <c r="W2511" s="127"/>
      <c r="X2511" s="127"/>
      <c r="Y2511" s="127"/>
      <c r="Z2511" s="127"/>
      <c r="AA2511" s="127"/>
      <c r="AB2511" s="127"/>
      <c r="AC2511" s="127"/>
      <c r="AD2511" s="127"/>
      <c r="AE2511" s="127"/>
      <c r="AF2511" s="9">
        <f t="shared" si="1"/>
        <v>2511</v>
      </c>
    </row>
    <row r="2512" ht="15.75" customHeight="1">
      <c r="A2512" s="116">
        <v>42066.0</v>
      </c>
      <c r="B2512" s="126" t="e">
        <v>#N/A</v>
      </c>
      <c r="C2512" s="127" t="e">
        <v>#N/A</v>
      </c>
      <c r="D2512" s="127">
        <v>4.418</v>
      </c>
      <c r="E2512" s="127" t="e">
        <v>#N/A</v>
      </c>
      <c r="F2512" s="127" t="e">
        <v>#N/A</v>
      </c>
      <c r="G2512" s="127">
        <v>4.618</v>
      </c>
      <c r="H2512" s="127" t="e">
        <v>#N/A</v>
      </c>
      <c r="I2512" s="127" t="e">
        <v>#N/A</v>
      </c>
      <c r="J2512" s="127">
        <v>4.741</v>
      </c>
      <c r="K2512" s="127" t="e">
        <v>#N/A</v>
      </c>
      <c r="L2512" s="127" t="e">
        <v>#N/A</v>
      </c>
      <c r="M2512" s="127">
        <v>5.016</v>
      </c>
      <c r="N2512" s="127" t="e">
        <v>#N/A</v>
      </c>
      <c r="O2512" s="127" t="e">
        <v>#N/A</v>
      </c>
      <c r="P2512" s="127">
        <v>5.291</v>
      </c>
      <c r="Q2512" s="127" t="e">
        <v>#N/A</v>
      </c>
      <c r="R2512" s="127" t="e">
        <v>#N/A</v>
      </c>
      <c r="S2512" s="127">
        <v>6.075</v>
      </c>
      <c r="T2512" s="127" t="e">
        <v>#N/A</v>
      </c>
      <c r="U2512" s="127" t="e">
        <v>#N/A</v>
      </c>
      <c r="V2512" s="127">
        <v>6.425</v>
      </c>
      <c r="W2512" s="127"/>
      <c r="X2512" s="127"/>
      <c r="Y2512" s="127"/>
      <c r="Z2512" s="127"/>
      <c r="AA2512" s="127"/>
      <c r="AB2512" s="127"/>
      <c r="AC2512" s="127"/>
      <c r="AD2512" s="127"/>
      <c r="AE2512" s="127"/>
      <c r="AF2512" s="9">
        <f t="shared" si="1"/>
        <v>2512</v>
      </c>
    </row>
    <row r="2513" ht="15.75" customHeight="1">
      <c r="A2513" s="116">
        <v>42065.0</v>
      </c>
      <c r="B2513" s="126" t="e">
        <v>#N/A</v>
      </c>
      <c r="C2513" s="127" t="e">
        <v>#N/A</v>
      </c>
      <c r="D2513" s="127">
        <v>4.423</v>
      </c>
      <c r="E2513" s="127" t="e">
        <v>#N/A</v>
      </c>
      <c r="F2513" s="127" t="e">
        <v>#N/A</v>
      </c>
      <c r="G2513" s="127">
        <v>4.617</v>
      </c>
      <c r="H2513" s="127" t="e">
        <v>#N/A</v>
      </c>
      <c r="I2513" s="127" t="e">
        <v>#N/A</v>
      </c>
      <c r="J2513" s="127">
        <v>4.734</v>
      </c>
      <c r="K2513" s="127" t="e">
        <v>#N/A</v>
      </c>
      <c r="L2513" s="127" t="e">
        <v>#N/A</v>
      </c>
      <c r="M2513" s="127">
        <v>5.003</v>
      </c>
      <c r="N2513" s="127" t="e">
        <v>#N/A</v>
      </c>
      <c r="O2513" s="127" t="e">
        <v>#N/A</v>
      </c>
      <c r="P2513" s="127">
        <v>5.272</v>
      </c>
      <c r="Q2513" s="127" t="e">
        <v>#N/A</v>
      </c>
      <c r="R2513" s="127" t="e">
        <v>#N/A</v>
      </c>
      <c r="S2513" s="127">
        <v>6.075</v>
      </c>
      <c r="T2513" s="127" t="e">
        <v>#N/A</v>
      </c>
      <c r="U2513" s="127" t="e">
        <v>#N/A</v>
      </c>
      <c r="V2513" s="127">
        <v>6.425</v>
      </c>
      <c r="W2513" s="127"/>
      <c r="X2513" s="127"/>
      <c r="Y2513" s="127"/>
      <c r="Z2513" s="127"/>
      <c r="AA2513" s="127"/>
      <c r="AB2513" s="127"/>
      <c r="AC2513" s="127"/>
      <c r="AD2513" s="127"/>
      <c r="AE2513" s="127"/>
      <c r="AF2513" s="9">
        <f t="shared" si="1"/>
        <v>2513</v>
      </c>
    </row>
    <row r="2514" ht="15.75" customHeight="1">
      <c r="A2514" s="116">
        <v>42062.0</v>
      </c>
      <c r="B2514" s="126" t="e">
        <v>#N/A</v>
      </c>
      <c r="C2514" s="127" t="e">
        <v>#N/A</v>
      </c>
      <c r="D2514" s="127">
        <v>4.395</v>
      </c>
      <c r="E2514" s="127" t="e">
        <v>#N/A</v>
      </c>
      <c r="F2514" s="127" t="e">
        <v>#N/A</v>
      </c>
      <c r="G2514" s="127">
        <v>4.608</v>
      </c>
      <c r="H2514" s="127" t="e">
        <v>#N/A</v>
      </c>
      <c r="I2514" s="127" t="e">
        <v>#N/A</v>
      </c>
      <c r="J2514" s="127">
        <v>4.754</v>
      </c>
      <c r="K2514" s="127" t="e">
        <v>#N/A</v>
      </c>
      <c r="L2514" s="127" t="e">
        <v>#N/A</v>
      </c>
      <c r="M2514" s="127">
        <v>5.0105</v>
      </c>
      <c r="N2514" s="127" t="e">
        <v>#N/A</v>
      </c>
      <c r="O2514" s="127" t="e">
        <v>#N/A</v>
      </c>
      <c r="P2514" s="127">
        <v>5.267</v>
      </c>
      <c r="Q2514" s="127" t="e">
        <v>#N/A</v>
      </c>
      <c r="R2514" s="127" t="e">
        <v>#N/A</v>
      </c>
      <c r="S2514" s="127">
        <v>6.095</v>
      </c>
      <c r="T2514" s="127" t="e">
        <v>#N/A</v>
      </c>
      <c r="U2514" s="127" t="e">
        <v>#N/A</v>
      </c>
      <c r="V2514" s="127">
        <v>6.48</v>
      </c>
      <c r="W2514" s="127"/>
      <c r="X2514" s="127"/>
      <c r="Y2514" s="127"/>
      <c r="Z2514" s="127"/>
      <c r="AA2514" s="127"/>
      <c r="AB2514" s="127"/>
      <c r="AC2514" s="127"/>
      <c r="AD2514" s="127"/>
      <c r="AE2514" s="127"/>
      <c r="AF2514" s="9">
        <f t="shared" si="1"/>
        <v>2514</v>
      </c>
    </row>
    <row r="2515" ht="15.75" customHeight="1">
      <c r="A2515" s="116">
        <v>42061.0</v>
      </c>
      <c r="B2515" s="126" t="e">
        <v>#N/A</v>
      </c>
      <c r="C2515" s="127" t="e">
        <v>#N/A</v>
      </c>
      <c r="D2515" s="127">
        <v>4.43</v>
      </c>
      <c r="E2515" s="127" t="e">
        <v>#N/A</v>
      </c>
      <c r="F2515" s="127" t="e">
        <v>#N/A</v>
      </c>
      <c r="G2515" s="127">
        <v>4.627</v>
      </c>
      <c r="H2515" s="127" t="e">
        <v>#N/A</v>
      </c>
      <c r="I2515" s="127" t="e">
        <v>#N/A</v>
      </c>
      <c r="J2515" s="127">
        <v>4.783</v>
      </c>
      <c r="K2515" s="127" t="e">
        <v>#N/A</v>
      </c>
      <c r="L2515" s="127" t="e">
        <v>#N/A</v>
      </c>
      <c r="M2515" s="127">
        <v>5.0435</v>
      </c>
      <c r="N2515" s="127" t="e">
        <v>#N/A</v>
      </c>
      <c r="O2515" s="127" t="e">
        <v>#N/A</v>
      </c>
      <c r="P2515" s="127">
        <v>5.304</v>
      </c>
      <c r="Q2515" s="127" t="e">
        <v>#N/A</v>
      </c>
      <c r="R2515" s="127" t="e">
        <v>#N/A</v>
      </c>
      <c r="S2515" s="127">
        <v>6.1</v>
      </c>
      <c r="T2515" s="127" t="e">
        <v>#N/A</v>
      </c>
      <c r="U2515" s="127" t="e">
        <v>#N/A</v>
      </c>
      <c r="V2515" s="127">
        <v>6.52</v>
      </c>
      <c r="W2515" s="127"/>
      <c r="X2515" s="127"/>
      <c r="Y2515" s="127"/>
      <c r="Z2515" s="127"/>
      <c r="AA2515" s="127"/>
      <c r="AB2515" s="127"/>
      <c r="AC2515" s="127"/>
      <c r="AD2515" s="127"/>
      <c r="AE2515" s="127"/>
      <c r="AF2515" s="9">
        <f t="shared" si="1"/>
        <v>2515</v>
      </c>
    </row>
    <row r="2516" ht="15.75" customHeight="1">
      <c r="A2516" s="116">
        <v>42060.0</v>
      </c>
      <c r="B2516" s="126" t="e">
        <v>#N/A</v>
      </c>
      <c r="C2516" s="127" t="e">
        <v>#N/A</v>
      </c>
      <c r="D2516" s="127">
        <v>4.48</v>
      </c>
      <c r="E2516" s="127" t="e">
        <v>#N/A</v>
      </c>
      <c r="F2516" s="127" t="e">
        <v>#N/A</v>
      </c>
      <c r="G2516" s="127">
        <v>4.656</v>
      </c>
      <c r="H2516" s="127" t="e">
        <v>#N/A</v>
      </c>
      <c r="I2516" s="127" t="e">
        <v>#N/A</v>
      </c>
      <c r="J2516" s="127">
        <v>4.789</v>
      </c>
      <c r="K2516" s="127" t="e">
        <v>#N/A</v>
      </c>
      <c r="L2516" s="127" t="e">
        <v>#N/A</v>
      </c>
      <c r="M2516" s="127">
        <v>5.051</v>
      </c>
      <c r="N2516" s="127" t="e">
        <v>#N/A</v>
      </c>
      <c r="O2516" s="127" t="e">
        <v>#N/A</v>
      </c>
      <c r="P2516" s="127">
        <v>5.313</v>
      </c>
      <c r="Q2516" s="127" t="e">
        <v>#N/A</v>
      </c>
      <c r="R2516" s="127" t="e">
        <v>#N/A</v>
      </c>
      <c r="S2516" s="127">
        <v>6.135</v>
      </c>
      <c r="T2516" s="127" t="e">
        <v>#N/A</v>
      </c>
      <c r="U2516" s="127" t="e">
        <v>#N/A</v>
      </c>
      <c r="V2516" s="127">
        <v>6.51</v>
      </c>
      <c r="W2516" s="127"/>
      <c r="X2516" s="127"/>
      <c r="Y2516" s="127"/>
      <c r="Z2516" s="127"/>
      <c r="AA2516" s="127"/>
      <c r="AB2516" s="127"/>
      <c r="AC2516" s="127"/>
      <c r="AD2516" s="127"/>
      <c r="AE2516" s="127"/>
      <c r="AF2516" s="9">
        <f t="shared" si="1"/>
        <v>2516</v>
      </c>
    </row>
    <row r="2517" ht="15.75" customHeight="1">
      <c r="A2517" s="116">
        <v>42059.0</v>
      </c>
      <c r="B2517" s="126" t="e">
        <v>#N/A</v>
      </c>
      <c r="C2517" s="127" t="e">
        <v>#N/A</v>
      </c>
      <c r="D2517" s="127">
        <v>4.48</v>
      </c>
      <c r="E2517" s="127" t="e">
        <v>#N/A</v>
      </c>
      <c r="F2517" s="127" t="e">
        <v>#N/A</v>
      </c>
      <c r="G2517" s="127">
        <v>4.66</v>
      </c>
      <c r="H2517" s="127" t="e">
        <v>#N/A</v>
      </c>
      <c r="I2517" s="127" t="e">
        <v>#N/A</v>
      </c>
      <c r="J2517" s="127">
        <v>4.797</v>
      </c>
      <c r="K2517" s="127" t="e">
        <v>#N/A</v>
      </c>
      <c r="L2517" s="127" t="e">
        <v>#N/A</v>
      </c>
      <c r="M2517" s="127">
        <v>5.0625</v>
      </c>
      <c r="N2517" s="127" t="e">
        <v>#N/A</v>
      </c>
      <c r="O2517" s="127" t="e">
        <v>#N/A</v>
      </c>
      <c r="P2517" s="127">
        <v>5.328</v>
      </c>
      <c r="Q2517" s="127" t="e">
        <v>#N/A</v>
      </c>
      <c r="R2517" s="127" t="e">
        <v>#N/A</v>
      </c>
      <c r="S2517" s="127">
        <v>6.14</v>
      </c>
      <c r="T2517" s="127" t="e">
        <v>#N/A</v>
      </c>
      <c r="U2517" s="127" t="e">
        <v>#N/A</v>
      </c>
      <c r="V2517" s="127">
        <v>6.51</v>
      </c>
      <c r="W2517" s="127"/>
      <c r="X2517" s="127"/>
      <c r="Y2517" s="127"/>
      <c r="Z2517" s="127"/>
      <c r="AA2517" s="127"/>
      <c r="AB2517" s="127"/>
      <c r="AC2517" s="127"/>
      <c r="AD2517" s="127"/>
      <c r="AE2517" s="127"/>
      <c r="AF2517" s="9">
        <f t="shared" si="1"/>
        <v>2517</v>
      </c>
    </row>
    <row r="2518" ht="15.75" customHeight="1">
      <c r="A2518" s="116">
        <v>42048.0</v>
      </c>
      <c r="B2518" s="126" t="e">
        <v>#N/A</v>
      </c>
      <c r="C2518" s="127" t="e">
        <v>#N/A</v>
      </c>
      <c r="D2518" s="127">
        <v>4.477</v>
      </c>
      <c r="E2518" s="127" t="e">
        <v>#N/A</v>
      </c>
      <c r="F2518" s="127" t="e">
        <v>#N/A</v>
      </c>
      <c r="G2518" s="127">
        <v>4.645</v>
      </c>
      <c r="H2518" s="127" t="e">
        <v>#N/A</v>
      </c>
      <c r="I2518" s="127" t="e">
        <v>#N/A</v>
      </c>
      <c r="J2518" s="127">
        <v>4.787</v>
      </c>
      <c r="K2518" s="127" t="e">
        <v>#N/A</v>
      </c>
      <c r="L2518" s="127" t="e">
        <v>#N/A</v>
      </c>
      <c r="M2518" s="127">
        <v>5.05</v>
      </c>
      <c r="N2518" s="127" t="e">
        <v>#N/A</v>
      </c>
      <c r="O2518" s="127" t="e">
        <v>#N/A</v>
      </c>
      <c r="P2518" s="127">
        <v>5.313</v>
      </c>
      <c r="Q2518" s="127" t="e">
        <v>#N/A</v>
      </c>
      <c r="R2518" s="127" t="e">
        <v>#N/A</v>
      </c>
      <c r="S2518" s="127">
        <v>6.185</v>
      </c>
      <c r="T2518" s="127" t="e">
        <v>#N/A</v>
      </c>
      <c r="U2518" s="127" t="e">
        <v>#N/A</v>
      </c>
      <c r="V2518" s="127">
        <v>6.54</v>
      </c>
      <c r="W2518" s="127"/>
      <c r="X2518" s="127"/>
      <c r="Y2518" s="127"/>
      <c r="Z2518" s="127"/>
      <c r="AA2518" s="127"/>
      <c r="AB2518" s="127"/>
      <c r="AC2518" s="127"/>
      <c r="AD2518" s="127"/>
      <c r="AE2518" s="127"/>
      <c r="AF2518" s="9">
        <f t="shared" si="1"/>
        <v>2518</v>
      </c>
    </row>
    <row r="2519" ht="15.75" customHeight="1">
      <c r="A2519" s="116">
        <v>42047.0</v>
      </c>
      <c r="B2519" s="126" t="e">
        <v>#N/A</v>
      </c>
      <c r="C2519" s="127" t="e">
        <v>#N/A</v>
      </c>
      <c r="D2519" s="127">
        <v>4.5</v>
      </c>
      <c r="E2519" s="127" t="e">
        <v>#N/A</v>
      </c>
      <c r="F2519" s="127" t="e">
        <v>#N/A</v>
      </c>
      <c r="G2519" s="127">
        <v>4.67</v>
      </c>
      <c r="H2519" s="127" t="e">
        <v>#N/A</v>
      </c>
      <c r="I2519" s="127" t="e">
        <v>#N/A</v>
      </c>
      <c r="J2519" s="127">
        <v>4.824</v>
      </c>
      <c r="K2519" s="127" t="e">
        <v>#N/A</v>
      </c>
      <c r="L2519" s="127" t="e">
        <v>#N/A</v>
      </c>
      <c r="M2519" s="127">
        <v>5.1265</v>
      </c>
      <c r="N2519" s="127" t="e">
        <v>#N/A</v>
      </c>
      <c r="O2519" s="127" t="e">
        <v>#N/A</v>
      </c>
      <c r="P2519" s="127">
        <v>5.429</v>
      </c>
      <c r="Q2519" s="127" t="e">
        <v>#N/A</v>
      </c>
      <c r="R2519" s="127" t="e">
        <v>#N/A</v>
      </c>
      <c r="S2519" s="127">
        <v>6.2</v>
      </c>
      <c r="T2519" s="127" t="e">
        <v>#N/A</v>
      </c>
      <c r="U2519" s="127" t="e">
        <v>#N/A</v>
      </c>
      <c r="V2519" s="127">
        <v>6.545</v>
      </c>
      <c r="W2519" s="127"/>
      <c r="X2519" s="127"/>
      <c r="Y2519" s="127"/>
      <c r="Z2519" s="127"/>
      <c r="AA2519" s="127"/>
      <c r="AB2519" s="127"/>
      <c r="AC2519" s="127"/>
      <c r="AD2519" s="127"/>
      <c r="AE2519" s="127"/>
      <c r="AF2519" s="9">
        <f t="shared" si="1"/>
        <v>2519</v>
      </c>
    </row>
    <row r="2520" ht="15.75" customHeight="1">
      <c r="A2520" s="116">
        <v>42046.0</v>
      </c>
      <c r="B2520" s="126" t="e">
        <v>#N/A</v>
      </c>
      <c r="C2520" s="127" t="e">
        <v>#N/A</v>
      </c>
      <c r="D2520" s="127">
        <v>4.494</v>
      </c>
      <c r="E2520" s="127" t="e">
        <v>#N/A</v>
      </c>
      <c r="F2520" s="127" t="e">
        <v>#N/A</v>
      </c>
      <c r="G2520" s="127">
        <v>4.661</v>
      </c>
      <c r="H2520" s="127" t="e">
        <v>#N/A</v>
      </c>
      <c r="I2520" s="127" t="e">
        <v>#N/A</v>
      </c>
      <c r="J2520" s="127">
        <v>4.838</v>
      </c>
      <c r="K2520" s="127" t="e">
        <v>#N/A</v>
      </c>
      <c r="L2520" s="127" t="e">
        <v>#N/A</v>
      </c>
      <c r="M2520" s="127">
        <v>5.1415</v>
      </c>
      <c r="N2520" s="127" t="e">
        <v>#N/A</v>
      </c>
      <c r="O2520" s="127" t="e">
        <v>#N/A</v>
      </c>
      <c r="P2520" s="127">
        <v>5.445</v>
      </c>
      <c r="Q2520" s="127" t="e">
        <v>#N/A</v>
      </c>
      <c r="R2520" s="127" t="e">
        <v>#N/A</v>
      </c>
      <c r="S2520" s="127">
        <v>6.29</v>
      </c>
      <c r="T2520" s="127" t="e">
        <v>#N/A</v>
      </c>
      <c r="U2520" s="127" t="e">
        <v>#N/A</v>
      </c>
      <c r="V2520" s="127">
        <v>6.665</v>
      </c>
      <c r="W2520" s="127"/>
      <c r="X2520" s="127"/>
      <c r="Y2520" s="127"/>
      <c r="Z2520" s="127"/>
      <c r="AA2520" s="127"/>
      <c r="AB2520" s="127"/>
      <c r="AC2520" s="127"/>
      <c r="AD2520" s="127"/>
      <c r="AE2520" s="127"/>
      <c r="AF2520" s="9">
        <f t="shared" si="1"/>
        <v>2520</v>
      </c>
    </row>
    <row r="2521" ht="15.75" customHeight="1">
      <c r="A2521" s="116">
        <v>42045.0</v>
      </c>
      <c r="B2521" s="126" t="e">
        <v>#N/A</v>
      </c>
      <c r="C2521" s="127" t="e">
        <v>#N/A</v>
      </c>
      <c r="D2521" s="127">
        <v>4.482</v>
      </c>
      <c r="E2521" s="127" t="e">
        <v>#N/A</v>
      </c>
      <c r="F2521" s="127" t="e">
        <v>#N/A</v>
      </c>
      <c r="G2521" s="127">
        <v>4.669</v>
      </c>
      <c r="H2521" s="127" t="e">
        <v>#N/A</v>
      </c>
      <c r="I2521" s="127" t="e">
        <v>#N/A</v>
      </c>
      <c r="J2521" s="127">
        <v>4.851</v>
      </c>
      <c r="K2521" s="127" t="e">
        <v>#N/A</v>
      </c>
      <c r="L2521" s="127" t="e">
        <v>#N/A</v>
      </c>
      <c r="M2521" s="127">
        <v>5.1585</v>
      </c>
      <c r="N2521" s="127" t="e">
        <v>#N/A</v>
      </c>
      <c r="O2521" s="127" t="e">
        <v>#N/A</v>
      </c>
      <c r="P2521" s="127">
        <v>5.466</v>
      </c>
      <c r="Q2521" s="127" t="e">
        <v>#N/A</v>
      </c>
      <c r="R2521" s="127" t="e">
        <v>#N/A</v>
      </c>
      <c r="S2521" s="127">
        <v>6.32</v>
      </c>
      <c r="T2521" s="127" t="e">
        <v>#N/A</v>
      </c>
      <c r="U2521" s="127" t="e">
        <v>#N/A</v>
      </c>
      <c r="V2521" s="127">
        <v>6.66</v>
      </c>
      <c r="W2521" s="127"/>
      <c r="X2521" s="127"/>
      <c r="Y2521" s="127"/>
      <c r="Z2521" s="127"/>
      <c r="AA2521" s="127"/>
      <c r="AB2521" s="127"/>
      <c r="AC2521" s="127"/>
      <c r="AD2521" s="127"/>
      <c r="AE2521" s="127"/>
      <c r="AF2521" s="9">
        <f t="shared" si="1"/>
        <v>2521</v>
      </c>
    </row>
    <row r="2522" ht="15.75" customHeight="1">
      <c r="A2522" s="116">
        <v>42044.0</v>
      </c>
      <c r="B2522" s="126" t="e">
        <v>#N/A</v>
      </c>
      <c r="C2522" s="127" t="e">
        <v>#N/A</v>
      </c>
      <c r="D2522" s="127">
        <v>4.485</v>
      </c>
      <c r="E2522" s="127" t="e">
        <v>#N/A</v>
      </c>
      <c r="F2522" s="127" t="e">
        <v>#N/A</v>
      </c>
      <c r="G2522" s="127">
        <v>4.684</v>
      </c>
      <c r="H2522" s="127" t="e">
        <v>#N/A</v>
      </c>
      <c r="I2522" s="127" t="e">
        <v>#N/A</v>
      </c>
      <c r="J2522" s="127">
        <v>4.867</v>
      </c>
      <c r="K2522" s="127" t="e">
        <v>#N/A</v>
      </c>
      <c r="L2522" s="127" t="e">
        <v>#N/A</v>
      </c>
      <c r="M2522" s="127">
        <v>5.185</v>
      </c>
      <c r="N2522" s="127" t="e">
        <v>#N/A</v>
      </c>
      <c r="O2522" s="127" t="e">
        <v>#N/A</v>
      </c>
      <c r="P2522" s="127">
        <v>5.503</v>
      </c>
      <c r="Q2522" s="127" t="e">
        <v>#N/A</v>
      </c>
      <c r="R2522" s="127" t="e">
        <v>#N/A</v>
      </c>
      <c r="S2522" s="127">
        <v>6.36</v>
      </c>
      <c r="T2522" s="127" t="e">
        <v>#N/A</v>
      </c>
      <c r="U2522" s="127" t="e">
        <v>#N/A</v>
      </c>
      <c r="V2522" s="127">
        <v>6.69</v>
      </c>
      <c r="W2522" s="127"/>
      <c r="X2522" s="127"/>
      <c r="Y2522" s="127"/>
      <c r="Z2522" s="127"/>
      <c r="AA2522" s="127"/>
      <c r="AB2522" s="127"/>
      <c r="AC2522" s="127"/>
      <c r="AD2522" s="127"/>
      <c r="AE2522" s="127"/>
      <c r="AF2522" s="9">
        <f t="shared" si="1"/>
        <v>2522</v>
      </c>
    </row>
    <row r="2523" ht="15.75" customHeight="1">
      <c r="A2523" s="116">
        <v>42041.0</v>
      </c>
      <c r="B2523" s="126" t="e">
        <v>#N/A</v>
      </c>
      <c r="C2523" s="127" t="e">
        <v>#N/A</v>
      </c>
      <c r="D2523" s="127">
        <v>4.48</v>
      </c>
      <c r="E2523" s="127" t="e">
        <v>#N/A</v>
      </c>
      <c r="F2523" s="127" t="e">
        <v>#N/A</v>
      </c>
      <c r="G2523" s="127">
        <v>4.684</v>
      </c>
      <c r="H2523" s="127" t="e">
        <v>#N/A</v>
      </c>
      <c r="I2523" s="127" t="e">
        <v>#N/A</v>
      </c>
      <c r="J2523" s="127">
        <v>4.874</v>
      </c>
      <c r="K2523" s="127" t="e">
        <v>#N/A</v>
      </c>
      <c r="L2523" s="127" t="e">
        <v>#N/A</v>
      </c>
      <c r="M2523" s="127">
        <v>5.1865</v>
      </c>
      <c r="N2523" s="127" t="e">
        <v>#N/A</v>
      </c>
      <c r="O2523" s="127" t="e">
        <v>#N/A</v>
      </c>
      <c r="P2523" s="127">
        <v>5.499</v>
      </c>
      <c r="Q2523" s="127" t="e">
        <v>#N/A</v>
      </c>
      <c r="R2523" s="127" t="e">
        <v>#N/A</v>
      </c>
      <c r="S2523" s="127">
        <v>6.36</v>
      </c>
      <c r="T2523" s="127" t="e">
        <v>#N/A</v>
      </c>
      <c r="U2523" s="127" t="e">
        <v>#N/A</v>
      </c>
      <c r="V2523" s="127">
        <v>6.675</v>
      </c>
      <c r="W2523" s="127"/>
      <c r="X2523" s="127"/>
      <c r="Y2523" s="127"/>
      <c r="Z2523" s="127"/>
      <c r="AA2523" s="127"/>
      <c r="AB2523" s="127"/>
      <c r="AC2523" s="127"/>
      <c r="AD2523" s="127"/>
      <c r="AE2523" s="127"/>
      <c r="AF2523" s="9">
        <f t="shared" si="1"/>
        <v>2523</v>
      </c>
    </row>
    <row r="2524" ht="15.75" customHeight="1">
      <c r="A2524" s="116">
        <v>42040.0</v>
      </c>
      <c r="B2524" s="126" t="e">
        <v>#N/A</v>
      </c>
      <c r="C2524" s="127" t="e">
        <v>#N/A</v>
      </c>
      <c r="D2524" s="127">
        <v>4.477</v>
      </c>
      <c r="E2524" s="127" t="e">
        <v>#N/A</v>
      </c>
      <c r="F2524" s="127" t="e">
        <v>#N/A</v>
      </c>
      <c r="G2524" s="127">
        <v>4.69</v>
      </c>
      <c r="H2524" s="127" t="e">
        <v>#N/A</v>
      </c>
      <c r="I2524" s="127" t="e">
        <v>#N/A</v>
      </c>
      <c r="J2524" s="127">
        <v>4.884</v>
      </c>
      <c r="K2524" s="127" t="e">
        <v>#N/A</v>
      </c>
      <c r="L2524" s="127" t="e">
        <v>#N/A</v>
      </c>
      <c r="M2524" s="127">
        <v>5.205</v>
      </c>
      <c r="N2524" s="127" t="e">
        <v>#N/A</v>
      </c>
      <c r="O2524" s="127" t="e">
        <v>#N/A</v>
      </c>
      <c r="P2524" s="127">
        <v>5.526</v>
      </c>
      <c r="Q2524" s="127" t="e">
        <v>#N/A</v>
      </c>
      <c r="R2524" s="127" t="e">
        <v>#N/A</v>
      </c>
      <c r="S2524" s="127">
        <v>6.375</v>
      </c>
      <c r="T2524" s="127" t="e">
        <v>#N/A</v>
      </c>
      <c r="U2524" s="127" t="e">
        <v>#N/A</v>
      </c>
      <c r="V2524" s="127">
        <v>6.685</v>
      </c>
      <c r="W2524" s="127"/>
      <c r="X2524" s="127"/>
      <c r="Y2524" s="127"/>
      <c r="Z2524" s="127"/>
      <c r="AA2524" s="127"/>
      <c r="AB2524" s="127"/>
      <c r="AC2524" s="127"/>
      <c r="AD2524" s="127"/>
      <c r="AE2524" s="127"/>
      <c r="AF2524" s="9">
        <f t="shared" si="1"/>
        <v>2524</v>
      </c>
    </row>
    <row r="2525" ht="15.75" customHeight="1">
      <c r="A2525" s="116">
        <v>42039.0</v>
      </c>
      <c r="B2525" s="126" t="e">
        <v>#N/A</v>
      </c>
      <c r="C2525" s="127" t="e">
        <v>#N/A</v>
      </c>
      <c r="D2525" s="127">
        <v>4.477</v>
      </c>
      <c r="E2525" s="127" t="e">
        <v>#N/A</v>
      </c>
      <c r="F2525" s="127" t="e">
        <v>#N/A</v>
      </c>
      <c r="G2525" s="127">
        <v>4.695</v>
      </c>
      <c r="H2525" s="127" t="e">
        <v>#N/A</v>
      </c>
      <c r="I2525" s="127" t="e">
        <v>#N/A</v>
      </c>
      <c r="J2525" s="127">
        <v>4.878</v>
      </c>
      <c r="K2525" s="127" t="e">
        <v>#N/A</v>
      </c>
      <c r="L2525" s="127" t="e">
        <v>#N/A</v>
      </c>
      <c r="M2525" s="127">
        <v>5.214</v>
      </c>
      <c r="N2525" s="127" t="e">
        <v>#N/A</v>
      </c>
      <c r="O2525" s="127" t="e">
        <v>#N/A</v>
      </c>
      <c r="P2525" s="127">
        <v>5.55</v>
      </c>
      <c r="Q2525" s="127" t="e">
        <v>#N/A</v>
      </c>
      <c r="R2525" s="127" t="e">
        <v>#N/A</v>
      </c>
      <c r="S2525" s="127">
        <v>6.375</v>
      </c>
      <c r="T2525" s="127" t="e">
        <v>#N/A</v>
      </c>
      <c r="U2525" s="127" t="e">
        <v>#N/A</v>
      </c>
      <c r="V2525" s="127">
        <v>6.69</v>
      </c>
      <c r="W2525" s="127"/>
      <c r="X2525" s="127"/>
      <c r="Y2525" s="127"/>
      <c r="Z2525" s="127"/>
      <c r="AA2525" s="127"/>
      <c r="AB2525" s="127"/>
      <c r="AC2525" s="127"/>
      <c r="AD2525" s="127"/>
      <c r="AE2525" s="127"/>
      <c r="AF2525" s="9">
        <f t="shared" si="1"/>
        <v>2525</v>
      </c>
    </row>
    <row r="2526" ht="15.75" customHeight="1">
      <c r="A2526" s="116">
        <v>42038.0</v>
      </c>
      <c r="B2526" s="126" t="e">
        <v>#N/A</v>
      </c>
      <c r="C2526" s="127" t="e">
        <v>#N/A</v>
      </c>
      <c r="D2526" s="127">
        <v>4.477</v>
      </c>
      <c r="E2526" s="127" t="e">
        <v>#N/A</v>
      </c>
      <c r="F2526" s="127" t="e">
        <v>#N/A</v>
      </c>
      <c r="G2526" s="127">
        <v>4.685</v>
      </c>
      <c r="H2526" s="127" t="e">
        <v>#N/A</v>
      </c>
      <c r="I2526" s="127" t="e">
        <v>#N/A</v>
      </c>
      <c r="J2526" s="127">
        <v>4.847</v>
      </c>
      <c r="K2526" s="127" t="e">
        <v>#N/A</v>
      </c>
      <c r="L2526" s="127" t="e">
        <v>#N/A</v>
      </c>
      <c r="M2526" s="127">
        <v>5.1795</v>
      </c>
      <c r="N2526" s="127" t="e">
        <v>#N/A</v>
      </c>
      <c r="O2526" s="127" t="e">
        <v>#N/A</v>
      </c>
      <c r="P2526" s="127">
        <v>5.512</v>
      </c>
      <c r="Q2526" s="127" t="e">
        <v>#N/A</v>
      </c>
      <c r="R2526" s="127" t="e">
        <v>#N/A</v>
      </c>
      <c r="S2526" s="127">
        <v>6.355</v>
      </c>
      <c r="T2526" s="127" t="e">
        <v>#N/A</v>
      </c>
      <c r="U2526" s="127" t="e">
        <v>#N/A</v>
      </c>
      <c r="V2526" s="127">
        <v>6.698</v>
      </c>
      <c r="W2526" s="127"/>
      <c r="X2526" s="127"/>
      <c r="Y2526" s="127"/>
      <c r="Z2526" s="127"/>
      <c r="AA2526" s="127"/>
      <c r="AB2526" s="127"/>
      <c r="AC2526" s="127"/>
      <c r="AD2526" s="127"/>
      <c r="AE2526" s="127"/>
      <c r="AF2526" s="9">
        <f t="shared" si="1"/>
        <v>2526</v>
      </c>
    </row>
    <row r="2527" ht="15.75" customHeight="1">
      <c r="A2527" s="116">
        <v>42037.0</v>
      </c>
      <c r="B2527" s="126" t="e">
        <v>#N/A</v>
      </c>
      <c r="C2527" s="127" t="e">
        <v>#N/A</v>
      </c>
      <c r="D2527" s="127">
        <v>4.465</v>
      </c>
      <c r="E2527" s="127" t="e">
        <v>#N/A</v>
      </c>
      <c r="F2527" s="127" t="e">
        <v>#N/A</v>
      </c>
      <c r="G2527" s="127">
        <v>4.655</v>
      </c>
      <c r="H2527" s="127" t="e">
        <v>#N/A</v>
      </c>
      <c r="I2527" s="127" t="e">
        <v>#N/A</v>
      </c>
      <c r="J2527" s="127">
        <v>4.802</v>
      </c>
      <c r="K2527" s="127" t="e">
        <v>#N/A</v>
      </c>
      <c r="L2527" s="127" t="e">
        <v>#N/A</v>
      </c>
      <c r="M2527" s="127">
        <v>5.1385</v>
      </c>
      <c r="N2527" s="127" t="e">
        <v>#N/A</v>
      </c>
      <c r="O2527" s="127" t="e">
        <v>#N/A</v>
      </c>
      <c r="P2527" s="127">
        <v>5.475</v>
      </c>
      <c r="Q2527" s="127" t="e">
        <v>#N/A</v>
      </c>
      <c r="R2527" s="127" t="e">
        <v>#N/A</v>
      </c>
      <c r="S2527" s="127">
        <v>6.312</v>
      </c>
      <c r="T2527" s="127" t="e">
        <v>#N/A</v>
      </c>
      <c r="U2527" s="127" t="e">
        <v>#N/A</v>
      </c>
      <c r="V2527" s="127">
        <v>6.665</v>
      </c>
      <c r="W2527" s="127"/>
      <c r="X2527" s="127"/>
      <c r="Y2527" s="127"/>
      <c r="Z2527" s="127"/>
      <c r="AA2527" s="127"/>
      <c r="AB2527" s="127"/>
      <c r="AC2527" s="127"/>
      <c r="AD2527" s="127"/>
      <c r="AE2527" s="127"/>
      <c r="AF2527" s="9">
        <f t="shared" si="1"/>
        <v>2527</v>
      </c>
    </row>
    <row r="2528" ht="15.75" customHeight="1">
      <c r="A2528" s="116">
        <v>42034.0</v>
      </c>
      <c r="B2528" s="126" t="e">
        <v>#N/A</v>
      </c>
      <c r="C2528" s="127" t="e">
        <v>#N/A</v>
      </c>
      <c r="D2528" s="127">
        <v>4.44</v>
      </c>
      <c r="E2528" s="127" t="e">
        <v>#N/A</v>
      </c>
      <c r="F2528" s="127" t="e">
        <v>#N/A</v>
      </c>
      <c r="G2528" s="127">
        <v>4.623</v>
      </c>
      <c r="H2528" s="127" t="e">
        <v>#N/A</v>
      </c>
      <c r="I2528" s="127" t="e">
        <v>#N/A</v>
      </c>
      <c r="J2528" s="127">
        <v>4.749</v>
      </c>
      <c r="K2528" s="127" t="e">
        <v>#N/A</v>
      </c>
      <c r="L2528" s="127" t="e">
        <v>#N/A</v>
      </c>
      <c r="M2528" s="127">
        <v>5.097</v>
      </c>
      <c r="N2528" s="127" t="e">
        <v>#N/A</v>
      </c>
      <c r="O2528" s="127" t="e">
        <v>#N/A</v>
      </c>
      <c r="P2528" s="127">
        <v>5.445</v>
      </c>
      <c r="Q2528" s="127" t="e">
        <v>#N/A</v>
      </c>
      <c r="R2528" s="127" t="e">
        <v>#N/A</v>
      </c>
      <c r="S2528" s="127">
        <v>6.32</v>
      </c>
      <c r="T2528" s="127" t="e">
        <v>#N/A</v>
      </c>
      <c r="U2528" s="127" t="e">
        <v>#N/A</v>
      </c>
      <c r="V2528" s="127">
        <v>6.68</v>
      </c>
      <c r="W2528" s="127"/>
      <c r="X2528" s="127"/>
      <c r="Y2528" s="127"/>
      <c r="Z2528" s="127"/>
      <c r="AA2528" s="127"/>
      <c r="AB2528" s="127"/>
      <c r="AC2528" s="127"/>
      <c r="AD2528" s="127"/>
      <c r="AE2528" s="127"/>
      <c r="AF2528" s="9">
        <f t="shared" si="1"/>
        <v>2528</v>
      </c>
    </row>
    <row r="2529" ht="15.75" customHeight="1">
      <c r="A2529" s="116">
        <v>42033.0</v>
      </c>
      <c r="B2529" s="126" t="e">
        <v>#N/A</v>
      </c>
      <c r="C2529" s="127" t="e">
        <v>#N/A</v>
      </c>
      <c r="D2529" s="127">
        <v>4.44</v>
      </c>
      <c r="E2529" s="127" t="e">
        <v>#N/A</v>
      </c>
      <c r="F2529" s="127" t="e">
        <v>#N/A</v>
      </c>
      <c r="G2529" s="127">
        <v>4.652</v>
      </c>
      <c r="H2529" s="127" t="e">
        <v>#N/A</v>
      </c>
      <c r="I2529" s="127" t="e">
        <v>#N/A</v>
      </c>
      <c r="J2529" s="127">
        <v>4.792</v>
      </c>
      <c r="K2529" s="127" t="e">
        <v>#N/A</v>
      </c>
      <c r="L2529" s="127" t="e">
        <v>#N/A</v>
      </c>
      <c r="M2529" s="127">
        <v>5.1765</v>
      </c>
      <c r="N2529" s="127" t="e">
        <v>#N/A</v>
      </c>
      <c r="O2529" s="127" t="e">
        <v>#N/A</v>
      </c>
      <c r="P2529" s="127">
        <v>5.561</v>
      </c>
      <c r="Q2529" s="127" t="e">
        <v>#N/A</v>
      </c>
      <c r="R2529" s="127" t="e">
        <v>#N/A</v>
      </c>
      <c r="S2529" s="127">
        <v>6.405</v>
      </c>
      <c r="T2529" s="127" t="e">
        <v>#N/A</v>
      </c>
      <c r="U2529" s="127" t="e">
        <v>#N/A</v>
      </c>
      <c r="V2529" s="127">
        <v>6.845</v>
      </c>
      <c r="W2529" s="127"/>
      <c r="X2529" s="127"/>
      <c r="Y2529" s="127"/>
      <c r="Z2529" s="127"/>
      <c r="AA2529" s="127"/>
      <c r="AB2529" s="127"/>
      <c r="AC2529" s="127"/>
      <c r="AD2529" s="127"/>
      <c r="AE2529" s="127"/>
      <c r="AF2529" s="9">
        <f t="shared" si="1"/>
        <v>2529</v>
      </c>
    </row>
    <row r="2530" ht="15.75" customHeight="1">
      <c r="A2530" s="116">
        <v>42032.0</v>
      </c>
      <c r="B2530" s="126" t="e">
        <v>#N/A</v>
      </c>
      <c r="C2530" s="127" t="e">
        <v>#N/A</v>
      </c>
      <c r="D2530" s="127">
        <v>4.45</v>
      </c>
      <c r="E2530" s="127" t="e">
        <v>#N/A</v>
      </c>
      <c r="F2530" s="127" t="e">
        <v>#N/A</v>
      </c>
      <c r="G2530" s="127">
        <v>4.651</v>
      </c>
      <c r="H2530" s="127" t="e">
        <v>#N/A</v>
      </c>
      <c r="I2530" s="127" t="e">
        <v>#N/A</v>
      </c>
      <c r="J2530" s="127">
        <v>4.806</v>
      </c>
      <c r="K2530" s="127" t="e">
        <v>#N/A</v>
      </c>
      <c r="L2530" s="127" t="e">
        <v>#N/A</v>
      </c>
      <c r="M2530" s="127">
        <v>5.2385</v>
      </c>
      <c r="N2530" s="127" t="e">
        <v>#N/A</v>
      </c>
      <c r="O2530" s="127" t="e">
        <v>#N/A</v>
      </c>
      <c r="P2530" s="127">
        <v>5.671</v>
      </c>
      <c r="Q2530" s="127" t="e">
        <v>#N/A</v>
      </c>
      <c r="R2530" s="127" t="e">
        <v>#N/A</v>
      </c>
      <c r="S2530" s="127">
        <v>6.53</v>
      </c>
      <c r="T2530" s="127" t="e">
        <v>#N/A</v>
      </c>
      <c r="U2530" s="127" t="e">
        <v>#N/A</v>
      </c>
      <c r="V2530" s="127">
        <v>6.91</v>
      </c>
      <c r="W2530" s="127"/>
      <c r="X2530" s="127"/>
      <c r="Y2530" s="127"/>
      <c r="Z2530" s="127"/>
      <c r="AA2530" s="127"/>
      <c r="AB2530" s="127"/>
      <c r="AC2530" s="127"/>
      <c r="AD2530" s="127"/>
      <c r="AE2530" s="127"/>
      <c r="AF2530" s="9">
        <f t="shared" si="1"/>
        <v>2530</v>
      </c>
    </row>
    <row r="2531" ht="15.75" customHeight="1">
      <c r="A2531" s="116">
        <v>42031.0</v>
      </c>
      <c r="B2531" s="126" t="e">
        <v>#N/A</v>
      </c>
      <c r="C2531" s="127" t="e">
        <v>#N/A</v>
      </c>
      <c r="D2531" s="127">
        <v>4.445</v>
      </c>
      <c r="E2531" s="127" t="e">
        <v>#N/A</v>
      </c>
      <c r="F2531" s="127" t="e">
        <v>#N/A</v>
      </c>
      <c r="G2531" s="127">
        <v>4.64</v>
      </c>
      <c r="H2531" s="127" t="e">
        <v>#N/A</v>
      </c>
      <c r="I2531" s="127" t="e">
        <v>#N/A</v>
      </c>
      <c r="J2531" s="127">
        <v>4.802</v>
      </c>
      <c r="K2531" s="127" t="e">
        <v>#N/A</v>
      </c>
      <c r="L2531" s="127" t="e">
        <v>#N/A</v>
      </c>
      <c r="M2531" s="127">
        <v>5.2485</v>
      </c>
      <c r="N2531" s="127" t="e">
        <v>#N/A</v>
      </c>
      <c r="O2531" s="127" t="e">
        <v>#N/A</v>
      </c>
      <c r="P2531" s="127">
        <v>5.695</v>
      </c>
      <c r="Q2531" s="127" t="e">
        <v>#N/A</v>
      </c>
      <c r="R2531" s="127" t="e">
        <v>#N/A</v>
      </c>
      <c r="S2531" s="127">
        <v>6.57</v>
      </c>
      <c r="T2531" s="127" t="e">
        <v>#N/A</v>
      </c>
      <c r="U2531" s="127" t="e">
        <v>#N/A</v>
      </c>
      <c r="V2531" s="127">
        <v>6.985</v>
      </c>
      <c r="W2531" s="127"/>
      <c r="X2531" s="127"/>
      <c r="Y2531" s="127"/>
      <c r="Z2531" s="127"/>
      <c r="AA2531" s="127"/>
      <c r="AB2531" s="127"/>
      <c r="AC2531" s="127"/>
      <c r="AD2531" s="127"/>
      <c r="AE2531" s="127"/>
      <c r="AF2531" s="9">
        <f t="shared" si="1"/>
        <v>2531</v>
      </c>
    </row>
    <row r="2532" ht="15.75" customHeight="1">
      <c r="A2532" s="116">
        <v>42030.0</v>
      </c>
      <c r="B2532" s="126" t="e">
        <v>#N/A</v>
      </c>
      <c r="C2532" s="127" t="e">
        <v>#N/A</v>
      </c>
      <c r="D2532" s="127">
        <v>4.455</v>
      </c>
      <c r="E2532" s="127" t="e">
        <v>#N/A</v>
      </c>
      <c r="F2532" s="127" t="e">
        <v>#N/A</v>
      </c>
      <c r="G2532" s="127">
        <v>4.661</v>
      </c>
      <c r="H2532" s="127" t="e">
        <v>#N/A</v>
      </c>
      <c r="I2532" s="127" t="e">
        <v>#N/A</v>
      </c>
      <c r="J2532" s="127">
        <v>4.869</v>
      </c>
      <c r="K2532" s="127" t="e">
        <v>#N/A</v>
      </c>
      <c r="L2532" s="127" t="e">
        <v>#N/A</v>
      </c>
      <c r="M2532" s="127">
        <v>5.337</v>
      </c>
      <c r="N2532" s="127" t="e">
        <v>#N/A</v>
      </c>
      <c r="O2532" s="127" t="e">
        <v>#N/A</v>
      </c>
      <c r="P2532" s="127">
        <v>5.805</v>
      </c>
      <c r="Q2532" s="127" t="e">
        <v>#N/A</v>
      </c>
      <c r="R2532" s="127" t="e">
        <v>#N/A</v>
      </c>
      <c r="S2532" s="127">
        <v>6.61</v>
      </c>
      <c r="T2532" s="127" t="e">
        <v>#N/A</v>
      </c>
      <c r="U2532" s="127" t="e">
        <v>#N/A</v>
      </c>
      <c r="V2532" s="127">
        <v>7.01</v>
      </c>
      <c r="W2532" s="127"/>
      <c r="X2532" s="127"/>
      <c r="Y2532" s="127"/>
      <c r="Z2532" s="127"/>
      <c r="AA2532" s="127"/>
      <c r="AB2532" s="127"/>
      <c r="AC2532" s="127"/>
      <c r="AD2532" s="127"/>
      <c r="AE2532" s="127"/>
      <c r="AF2532" s="9">
        <f t="shared" si="1"/>
        <v>2532</v>
      </c>
    </row>
    <row r="2533" ht="15.75" customHeight="1">
      <c r="A2533" s="116">
        <v>42027.0</v>
      </c>
      <c r="B2533" s="126" t="e">
        <v>#N/A</v>
      </c>
      <c r="C2533" s="127" t="e">
        <v>#N/A</v>
      </c>
      <c r="D2533" s="127">
        <v>4.46</v>
      </c>
      <c r="E2533" s="127" t="e">
        <v>#N/A</v>
      </c>
      <c r="F2533" s="127" t="e">
        <v>#N/A</v>
      </c>
      <c r="G2533" s="127">
        <v>4.711</v>
      </c>
      <c r="H2533" s="127" t="e">
        <v>#N/A</v>
      </c>
      <c r="I2533" s="127" t="e">
        <v>#N/A</v>
      </c>
      <c r="J2533" s="127">
        <v>4.943</v>
      </c>
      <c r="K2533" s="127" t="e">
        <v>#N/A</v>
      </c>
      <c r="L2533" s="127" t="e">
        <v>#N/A</v>
      </c>
      <c r="M2533" s="127">
        <v>5.3845</v>
      </c>
      <c r="N2533" s="127" t="e">
        <v>#N/A</v>
      </c>
      <c r="O2533" s="127" t="e">
        <v>#N/A</v>
      </c>
      <c r="P2533" s="127">
        <v>5.826</v>
      </c>
      <c r="Q2533" s="127" t="e">
        <v>#N/A</v>
      </c>
      <c r="R2533" s="127" t="e">
        <v>#N/A</v>
      </c>
      <c r="S2533" s="127">
        <v>6.61</v>
      </c>
      <c r="T2533" s="127" t="e">
        <v>#N/A</v>
      </c>
      <c r="U2533" s="127" t="e">
        <v>#N/A</v>
      </c>
      <c r="V2533" s="127">
        <v>7.0</v>
      </c>
      <c r="W2533" s="127"/>
      <c r="X2533" s="127"/>
      <c r="Y2533" s="127"/>
      <c r="Z2533" s="127"/>
      <c r="AA2533" s="127"/>
      <c r="AB2533" s="127"/>
      <c r="AC2533" s="127"/>
      <c r="AD2533" s="127"/>
      <c r="AE2533" s="127"/>
      <c r="AF2533" s="9">
        <f t="shared" si="1"/>
        <v>2533</v>
      </c>
    </row>
    <row r="2534" ht="15.75" customHeight="1">
      <c r="A2534" s="116">
        <v>42026.0</v>
      </c>
      <c r="B2534" s="126" t="e">
        <v>#N/A</v>
      </c>
      <c r="C2534" s="127" t="e">
        <v>#N/A</v>
      </c>
      <c r="D2534" s="127">
        <v>4.459</v>
      </c>
      <c r="E2534" s="127" t="e">
        <v>#N/A</v>
      </c>
      <c r="F2534" s="127" t="e">
        <v>#N/A</v>
      </c>
      <c r="G2534" s="127">
        <v>4.749</v>
      </c>
      <c r="H2534" s="127" t="e">
        <v>#N/A</v>
      </c>
      <c r="I2534" s="127" t="e">
        <v>#N/A</v>
      </c>
      <c r="J2534" s="127">
        <v>4.956</v>
      </c>
      <c r="K2534" s="127" t="e">
        <v>#N/A</v>
      </c>
      <c r="L2534" s="127" t="e">
        <v>#N/A</v>
      </c>
      <c r="M2534" s="127">
        <v>5.439</v>
      </c>
      <c r="N2534" s="127" t="e">
        <v>#N/A</v>
      </c>
      <c r="O2534" s="127" t="e">
        <v>#N/A</v>
      </c>
      <c r="P2534" s="127">
        <v>5.922</v>
      </c>
      <c r="Q2534" s="127" t="e">
        <v>#N/A</v>
      </c>
      <c r="R2534" s="127" t="e">
        <v>#N/A</v>
      </c>
      <c r="S2534" s="127">
        <v>6.64</v>
      </c>
      <c r="T2534" s="127" t="e">
        <v>#N/A</v>
      </c>
      <c r="U2534" s="127" t="e">
        <v>#N/A</v>
      </c>
      <c r="V2534" s="127">
        <v>6.99</v>
      </c>
      <c r="W2534" s="127"/>
      <c r="X2534" s="127"/>
      <c r="Y2534" s="127"/>
      <c r="Z2534" s="127"/>
      <c r="AA2534" s="127"/>
      <c r="AB2534" s="127"/>
      <c r="AC2534" s="127"/>
      <c r="AD2534" s="127"/>
      <c r="AE2534" s="127"/>
      <c r="AF2534" s="9">
        <f t="shared" si="1"/>
        <v>2534</v>
      </c>
    </row>
    <row r="2535" ht="15.75" customHeight="1">
      <c r="A2535" s="116">
        <v>42025.0</v>
      </c>
      <c r="B2535" s="126" t="e">
        <v>#N/A</v>
      </c>
      <c r="C2535" s="127" t="e">
        <v>#N/A</v>
      </c>
      <c r="D2535" s="127">
        <v>4.454</v>
      </c>
      <c r="E2535" s="127" t="e">
        <v>#N/A</v>
      </c>
      <c r="F2535" s="127" t="e">
        <v>#N/A</v>
      </c>
      <c r="G2535" s="127">
        <v>4.753</v>
      </c>
      <c r="H2535" s="127" t="e">
        <v>#N/A</v>
      </c>
      <c r="I2535" s="127" t="e">
        <v>#N/A</v>
      </c>
      <c r="J2535" s="127">
        <v>4.944</v>
      </c>
      <c r="K2535" s="127" t="e">
        <v>#N/A</v>
      </c>
      <c r="L2535" s="127" t="e">
        <v>#N/A</v>
      </c>
      <c r="M2535" s="127">
        <v>5.4365</v>
      </c>
      <c r="N2535" s="127" t="e">
        <v>#N/A</v>
      </c>
      <c r="O2535" s="127" t="e">
        <v>#N/A</v>
      </c>
      <c r="P2535" s="127">
        <v>5.929</v>
      </c>
      <c r="Q2535" s="127" t="e">
        <v>#N/A</v>
      </c>
      <c r="R2535" s="127" t="e">
        <v>#N/A</v>
      </c>
      <c r="S2535" s="127">
        <v>6.64</v>
      </c>
      <c r="T2535" s="127" t="e">
        <v>#N/A</v>
      </c>
      <c r="U2535" s="127" t="e">
        <v>#N/A</v>
      </c>
      <c r="V2535" s="127">
        <v>6.98</v>
      </c>
      <c r="W2535" s="127"/>
      <c r="X2535" s="127"/>
      <c r="Y2535" s="127"/>
      <c r="Z2535" s="127"/>
      <c r="AA2535" s="127"/>
      <c r="AB2535" s="127"/>
      <c r="AC2535" s="127"/>
      <c r="AD2535" s="127"/>
      <c r="AE2535" s="127"/>
      <c r="AF2535" s="9">
        <f t="shared" si="1"/>
        <v>2535</v>
      </c>
    </row>
    <row r="2536" ht="15.75" customHeight="1">
      <c r="A2536" s="116">
        <v>42024.0</v>
      </c>
      <c r="B2536" s="126" t="e">
        <v>#N/A</v>
      </c>
      <c r="C2536" s="127" t="e">
        <v>#N/A</v>
      </c>
      <c r="D2536" s="127">
        <v>4.45</v>
      </c>
      <c r="E2536" s="127" t="e">
        <v>#N/A</v>
      </c>
      <c r="F2536" s="127" t="e">
        <v>#N/A</v>
      </c>
      <c r="G2536" s="127">
        <v>4.736</v>
      </c>
      <c r="H2536" s="127" t="e">
        <v>#N/A</v>
      </c>
      <c r="I2536" s="127" t="e">
        <v>#N/A</v>
      </c>
      <c r="J2536" s="127">
        <v>4.938</v>
      </c>
      <c r="K2536" s="127" t="e">
        <v>#N/A</v>
      </c>
      <c r="L2536" s="127" t="e">
        <v>#N/A</v>
      </c>
      <c r="M2536" s="127">
        <v>5.429</v>
      </c>
      <c r="N2536" s="127" t="e">
        <v>#N/A</v>
      </c>
      <c r="O2536" s="127" t="e">
        <v>#N/A</v>
      </c>
      <c r="P2536" s="127">
        <v>5.92</v>
      </c>
      <c r="Q2536" s="127" t="e">
        <v>#N/A</v>
      </c>
      <c r="R2536" s="127" t="e">
        <v>#N/A</v>
      </c>
      <c r="S2536" s="127">
        <v>6.62</v>
      </c>
      <c r="T2536" s="127" t="e">
        <v>#N/A</v>
      </c>
      <c r="U2536" s="127" t="e">
        <v>#N/A</v>
      </c>
      <c r="V2536" s="127">
        <v>6.99</v>
      </c>
      <c r="W2536" s="127"/>
      <c r="X2536" s="127"/>
      <c r="Y2536" s="127"/>
      <c r="Z2536" s="127"/>
      <c r="AA2536" s="127"/>
      <c r="AB2536" s="127"/>
      <c r="AC2536" s="127"/>
      <c r="AD2536" s="127"/>
      <c r="AE2536" s="127"/>
      <c r="AF2536" s="9">
        <f t="shared" si="1"/>
        <v>2536</v>
      </c>
    </row>
    <row r="2537" ht="15.75" customHeight="1">
      <c r="A2537" s="116">
        <v>42023.0</v>
      </c>
      <c r="B2537" s="126" t="e">
        <v>#N/A</v>
      </c>
      <c r="C2537" s="127" t="e">
        <v>#N/A</v>
      </c>
      <c r="D2537" s="127">
        <v>4.435</v>
      </c>
      <c r="E2537" s="127" t="e">
        <v>#N/A</v>
      </c>
      <c r="F2537" s="127" t="e">
        <v>#N/A</v>
      </c>
      <c r="G2537" s="127">
        <v>4.663</v>
      </c>
      <c r="H2537" s="127" t="e">
        <v>#N/A</v>
      </c>
      <c r="I2537" s="127" t="e">
        <v>#N/A</v>
      </c>
      <c r="J2537" s="127">
        <v>4.892</v>
      </c>
      <c r="K2537" s="127" t="e">
        <v>#N/A</v>
      </c>
      <c r="L2537" s="127" t="e">
        <v>#N/A</v>
      </c>
      <c r="M2537" s="127">
        <v>5.392</v>
      </c>
      <c r="N2537" s="127" t="e">
        <v>#N/A</v>
      </c>
      <c r="O2537" s="127" t="e">
        <v>#N/A</v>
      </c>
      <c r="P2537" s="127">
        <v>5.892</v>
      </c>
      <c r="Q2537" s="127" t="e">
        <v>#N/A</v>
      </c>
      <c r="R2537" s="127" t="e">
        <v>#N/A</v>
      </c>
      <c r="S2537" s="127">
        <v>6.64</v>
      </c>
      <c r="T2537" s="127" t="e">
        <v>#N/A</v>
      </c>
      <c r="U2537" s="127" t="e">
        <v>#N/A</v>
      </c>
      <c r="V2537" s="127">
        <v>7.0</v>
      </c>
      <c r="W2537" s="127"/>
      <c r="X2537" s="127"/>
      <c r="Y2537" s="127"/>
      <c r="Z2537" s="127"/>
      <c r="AA2537" s="127"/>
      <c r="AB2537" s="127"/>
      <c r="AC2537" s="127"/>
      <c r="AD2537" s="127"/>
      <c r="AE2537" s="127"/>
      <c r="AF2537" s="9">
        <f t="shared" si="1"/>
        <v>2537</v>
      </c>
    </row>
    <row r="2538" ht="15.75" customHeight="1">
      <c r="A2538" s="116">
        <v>42020.0</v>
      </c>
      <c r="B2538" s="126" t="e">
        <v>#N/A</v>
      </c>
      <c r="C2538" s="127" t="e">
        <v>#N/A</v>
      </c>
      <c r="D2538" s="127">
        <v>4.43</v>
      </c>
      <c r="E2538" s="127" t="e">
        <v>#N/A</v>
      </c>
      <c r="F2538" s="127" t="e">
        <v>#N/A</v>
      </c>
      <c r="G2538" s="127">
        <v>4.653</v>
      </c>
      <c r="H2538" s="127" t="e">
        <v>#N/A</v>
      </c>
      <c r="I2538" s="127" t="e">
        <v>#N/A</v>
      </c>
      <c r="J2538" s="127">
        <v>4.861</v>
      </c>
      <c r="K2538" s="127" t="e">
        <v>#N/A</v>
      </c>
      <c r="L2538" s="127" t="e">
        <v>#N/A</v>
      </c>
      <c r="M2538" s="127">
        <v>5.358</v>
      </c>
      <c r="N2538" s="127" t="e">
        <v>#N/A</v>
      </c>
      <c r="O2538" s="127" t="e">
        <v>#N/A</v>
      </c>
      <c r="P2538" s="127">
        <v>5.855</v>
      </c>
      <c r="Q2538" s="127" t="e">
        <v>#N/A</v>
      </c>
      <c r="R2538" s="127" t="e">
        <v>#N/A</v>
      </c>
      <c r="S2538" s="127">
        <v>6.6</v>
      </c>
      <c r="T2538" s="127" t="e">
        <v>#N/A</v>
      </c>
      <c r="U2538" s="127" t="e">
        <v>#N/A</v>
      </c>
      <c r="V2538" s="127">
        <v>7.01</v>
      </c>
      <c r="W2538" s="127"/>
      <c r="X2538" s="127"/>
      <c r="Y2538" s="127"/>
      <c r="Z2538" s="127"/>
      <c r="AA2538" s="127"/>
      <c r="AB2538" s="127"/>
      <c r="AC2538" s="127"/>
      <c r="AD2538" s="127"/>
      <c r="AE2538" s="127"/>
      <c r="AF2538" s="9">
        <f t="shared" si="1"/>
        <v>2538</v>
      </c>
    </row>
    <row r="2539" ht="15.75" customHeight="1">
      <c r="A2539" s="116">
        <v>42019.0</v>
      </c>
      <c r="B2539" s="126" t="e">
        <v>#N/A</v>
      </c>
      <c r="C2539" s="127" t="e">
        <v>#N/A</v>
      </c>
      <c r="D2539" s="127">
        <v>4.42</v>
      </c>
      <c r="E2539" s="127" t="e">
        <v>#N/A</v>
      </c>
      <c r="F2539" s="127" t="e">
        <v>#N/A</v>
      </c>
      <c r="G2539" s="127">
        <v>4.603</v>
      </c>
      <c r="H2539" s="127" t="e">
        <v>#N/A</v>
      </c>
      <c r="I2539" s="127" t="e">
        <v>#N/A</v>
      </c>
      <c r="J2539" s="127">
        <v>4.842</v>
      </c>
      <c r="K2539" s="127" t="e">
        <v>#N/A</v>
      </c>
      <c r="L2539" s="127" t="e">
        <v>#N/A</v>
      </c>
      <c r="M2539" s="127">
        <v>5.3625</v>
      </c>
      <c r="N2539" s="127" t="e">
        <v>#N/A</v>
      </c>
      <c r="O2539" s="127" t="e">
        <v>#N/A</v>
      </c>
      <c r="P2539" s="127">
        <v>5.883</v>
      </c>
      <c r="Q2539" s="127" t="e">
        <v>#N/A</v>
      </c>
      <c r="R2539" s="127" t="e">
        <v>#N/A</v>
      </c>
      <c r="S2539" s="127">
        <v>6.67</v>
      </c>
      <c r="T2539" s="127" t="e">
        <v>#N/A</v>
      </c>
      <c r="U2539" s="127" t="e">
        <v>#N/A</v>
      </c>
      <c r="V2539" s="127">
        <v>7.095</v>
      </c>
      <c r="W2539" s="127"/>
      <c r="X2539" s="127"/>
      <c r="Y2539" s="127"/>
      <c r="Z2539" s="127"/>
      <c r="AA2539" s="127"/>
      <c r="AB2539" s="127"/>
      <c r="AC2539" s="127"/>
      <c r="AD2539" s="127"/>
      <c r="AE2539" s="127"/>
      <c r="AF2539" s="9">
        <f t="shared" si="1"/>
        <v>2539</v>
      </c>
    </row>
    <row r="2540" ht="15.75" customHeight="1">
      <c r="A2540" s="116">
        <v>42018.0</v>
      </c>
      <c r="B2540" s="126" t="e">
        <v>#N/A</v>
      </c>
      <c r="C2540" s="127" t="e">
        <v>#N/A</v>
      </c>
      <c r="D2540" s="127">
        <v>4.445</v>
      </c>
      <c r="E2540" s="127" t="e">
        <v>#N/A</v>
      </c>
      <c r="F2540" s="127" t="e">
        <v>#N/A</v>
      </c>
      <c r="G2540" s="127">
        <v>4.663</v>
      </c>
      <c r="H2540" s="127" t="e">
        <v>#N/A</v>
      </c>
      <c r="I2540" s="127" t="e">
        <v>#N/A</v>
      </c>
      <c r="J2540" s="127">
        <v>4.854</v>
      </c>
      <c r="K2540" s="127" t="e">
        <v>#N/A</v>
      </c>
      <c r="L2540" s="127" t="e">
        <v>#N/A</v>
      </c>
      <c r="M2540" s="127">
        <v>5.384</v>
      </c>
      <c r="N2540" s="127" t="e">
        <v>#N/A</v>
      </c>
      <c r="O2540" s="127" t="e">
        <v>#N/A</v>
      </c>
      <c r="P2540" s="127">
        <v>5.914</v>
      </c>
      <c r="Q2540" s="127" t="e">
        <v>#N/A</v>
      </c>
      <c r="R2540" s="127" t="e">
        <v>#N/A</v>
      </c>
      <c r="S2540" s="127">
        <v>6.67</v>
      </c>
      <c r="T2540" s="127" t="e">
        <v>#N/A</v>
      </c>
      <c r="U2540" s="127" t="e">
        <v>#N/A</v>
      </c>
      <c r="V2540" s="127">
        <v>7.085</v>
      </c>
      <c r="W2540" s="127"/>
      <c r="X2540" s="127"/>
      <c r="Y2540" s="127"/>
      <c r="Z2540" s="127"/>
      <c r="AA2540" s="127"/>
      <c r="AB2540" s="127"/>
      <c r="AC2540" s="127"/>
      <c r="AD2540" s="127"/>
      <c r="AE2540" s="127"/>
      <c r="AF2540" s="9">
        <f t="shared" si="1"/>
        <v>2540</v>
      </c>
    </row>
    <row r="2541" ht="15.75" customHeight="1">
      <c r="A2541" s="116">
        <v>42017.0</v>
      </c>
      <c r="B2541" s="126" t="e">
        <v>#N/A</v>
      </c>
      <c r="C2541" s="127" t="e">
        <v>#N/A</v>
      </c>
      <c r="D2541" s="127">
        <v>4.495</v>
      </c>
      <c r="E2541" s="127" t="e">
        <v>#N/A</v>
      </c>
      <c r="F2541" s="127" t="e">
        <v>#N/A</v>
      </c>
      <c r="G2541" s="127">
        <v>4.742</v>
      </c>
      <c r="H2541" s="127" t="e">
        <v>#N/A</v>
      </c>
      <c r="I2541" s="127" t="e">
        <v>#N/A</v>
      </c>
      <c r="J2541" s="127">
        <v>4.979</v>
      </c>
      <c r="K2541" s="127" t="e">
        <v>#N/A</v>
      </c>
      <c r="L2541" s="127" t="e">
        <v>#N/A</v>
      </c>
      <c r="M2541" s="127">
        <v>5.517</v>
      </c>
      <c r="N2541" s="127" t="e">
        <v>#N/A</v>
      </c>
      <c r="O2541" s="127" t="e">
        <v>#N/A</v>
      </c>
      <c r="P2541" s="127">
        <v>6.055</v>
      </c>
      <c r="Q2541" s="127" t="e">
        <v>#N/A</v>
      </c>
      <c r="R2541" s="127" t="e">
        <v>#N/A</v>
      </c>
      <c r="S2541" s="127">
        <v>6.73</v>
      </c>
      <c r="T2541" s="127" t="e">
        <v>#N/A</v>
      </c>
      <c r="U2541" s="127" t="e">
        <v>#N/A</v>
      </c>
      <c r="V2541" s="127">
        <v>7.19</v>
      </c>
      <c r="W2541" s="127"/>
      <c r="X2541" s="127"/>
      <c r="Y2541" s="127"/>
      <c r="Z2541" s="127"/>
      <c r="AA2541" s="127"/>
      <c r="AB2541" s="127"/>
      <c r="AC2541" s="127"/>
      <c r="AD2541" s="127"/>
      <c r="AE2541" s="127"/>
      <c r="AF2541" s="9">
        <f t="shared" si="1"/>
        <v>2541</v>
      </c>
    </row>
    <row r="2542" ht="15.75" customHeight="1">
      <c r="A2542" s="116">
        <v>42016.0</v>
      </c>
      <c r="B2542" s="126" t="e">
        <v>#N/A</v>
      </c>
      <c r="C2542" s="127" t="e">
        <v>#N/A</v>
      </c>
      <c r="D2542" s="127">
        <v>4.585</v>
      </c>
      <c r="E2542" s="127" t="e">
        <v>#N/A</v>
      </c>
      <c r="F2542" s="127" t="e">
        <v>#N/A</v>
      </c>
      <c r="G2542" s="127">
        <v>4.868</v>
      </c>
      <c r="H2542" s="127" t="e">
        <v>#N/A</v>
      </c>
      <c r="I2542" s="127" t="e">
        <v>#N/A</v>
      </c>
      <c r="J2542" s="127">
        <v>5.063</v>
      </c>
      <c r="K2542" s="127" t="e">
        <v>#N/A</v>
      </c>
      <c r="L2542" s="127" t="e">
        <v>#N/A</v>
      </c>
      <c r="M2542" s="127">
        <v>5.5725</v>
      </c>
      <c r="N2542" s="127" t="e">
        <v>#N/A</v>
      </c>
      <c r="O2542" s="127" t="e">
        <v>#N/A</v>
      </c>
      <c r="P2542" s="127">
        <v>6.082</v>
      </c>
      <c r="Q2542" s="127" t="e">
        <v>#N/A</v>
      </c>
      <c r="R2542" s="127" t="e">
        <v>#N/A</v>
      </c>
      <c r="S2542" s="127">
        <v>6.73</v>
      </c>
      <c r="T2542" s="127" t="e">
        <v>#N/A</v>
      </c>
      <c r="U2542" s="127" t="e">
        <v>#N/A</v>
      </c>
      <c r="V2542" s="127">
        <v>7.185</v>
      </c>
      <c r="W2542" s="127"/>
      <c r="X2542" s="127"/>
      <c r="Y2542" s="127"/>
      <c r="Z2542" s="127"/>
      <c r="AA2542" s="127"/>
      <c r="AB2542" s="127"/>
      <c r="AC2542" s="127"/>
      <c r="AD2542" s="127"/>
      <c r="AE2542" s="127"/>
      <c r="AF2542" s="9">
        <f t="shared" si="1"/>
        <v>2542</v>
      </c>
    </row>
    <row r="2543" ht="15.75" customHeight="1">
      <c r="A2543" s="116">
        <v>42013.0</v>
      </c>
      <c r="B2543" s="126" t="e">
        <v>#N/A</v>
      </c>
      <c r="C2543" s="127" t="e">
        <v>#N/A</v>
      </c>
      <c r="D2543" s="127">
        <v>4.626</v>
      </c>
      <c r="E2543" s="127" t="e">
        <v>#N/A</v>
      </c>
      <c r="F2543" s="127" t="e">
        <v>#N/A</v>
      </c>
      <c r="G2543" s="127">
        <v>4.948</v>
      </c>
      <c r="H2543" s="127" t="e">
        <v>#N/A</v>
      </c>
      <c r="I2543" s="127" t="e">
        <v>#N/A</v>
      </c>
      <c r="J2543" s="127">
        <v>5.108</v>
      </c>
      <c r="K2543" s="127" t="e">
        <v>#N/A</v>
      </c>
      <c r="L2543" s="127" t="e">
        <v>#N/A</v>
      </c>
      <c r="M2543" s="127">
        <v>5.6155</v>
      </c>
      <c r="N2543" s="127" t="e">
        <v>#N/A</v>
      </c>
      <c r="O2543" s="127" t="e">
        <v>#N/A</v>
      </c>
      <c r="P2543" s="127">
        <v>6.123</v>
      </c>
      <c r="Q2543" s="127" t="e">
        <v>#N/A</v>
      </c>
      <c r="R2543" s="127" t="e">
        <v>#N/A</v>
      </c>
      <c r="S2543" s="127">
        <v>6.75</v>
      </c>
      <c r="T2543" s="127" t="e">
        <v>#N/A</v>
      </c>
      <c r="U2543" s="127" t="e">
        <v>#N/A</v>
      </c>
      <c r="V2543" s="127">
        <v>7.19</v>
      </c>
      <c r="W2543" s="127"/>
      <c r="X2543" s="127"/>
      <c r="Y2543" s="127"/>
      <c r="Z2543" s="127"/>
      <c r="AA2543" s="127"/>
      <c r="AB2543" s="127"/>
      <c r="AC2543" s="127"/>
      <c r="AD2543" s="127"/>
      <c r="AE2543" s="127"/>
      <c r="AF2543" s="9">
        <f t="shared" si="1"/>
        <v>2543</v>
      </c>
    </row>
    <row r="2544" ht="15.75" customHeight="1">
      <c r="A2544" s="116">
        <v>42012.0</v>
      </c>
      <c r="B2544" s="126" t="e">
        <v>#N/A</v>
      </c>
      <c r="C2544" s="127" t="e">
        <v>#N/A</v>
      </c>
      <c r="D2544" s="127">
        <v>4.703</v>
      </c>
      <c r="E2544" s="127" t="e">
        <v>#N/A</v>
      </c>
      <c r="F2544" s="127" t="e">
        <v>#N/A</v>
      </c>
      <c r="G2544" s="127">
        <v>5.018</v>
      </c>
      <c r="H2544" s="127" t="e">
        <v>#N/A</v>
      </c>
      <c r="I2544" s="127" t="e">
        <v>#N/A</v>
      </c>
      <c r="J2544" s="127">
        <v>5.173</v>
      </c>
      <c r="K2544" s="127" t="e">
        <v>#N/A</v>
      </c>
      <c r="L2544" s="127" t="e">
        <v>#N/A</v>
      </c>
      <c r="M2544" s="127">
        <v>5.672</v>
      </c>
      <c r="N2544" s="127" t="e">
        <v>#N/A</v>
      </c>
      <c r="O2544" s="127" t="e">
        <v>#N/A</v>
      </c>
      <c r="P2544" s="127">
        <v>6.171</v>
      </c>
      <c r="Q2544" s="127" t="e">
        <v>#N/A</v>
      </c>
      <c r="R2544" s="127" t="e">
        <v>#N/A</v>
      </c>
      <c r="S2544" s="127">
        <v>6.75</v>
      </c>
      <c r="T2544" s="127" t="e">
        <v>#N/A</v>
      </c>
      <c r="U2544" s="127" t="e">
        <v>#N/A</v>
      </c>
      <c r="V2544" s="127">
        <v>7.19</v>
      </c>
      <c r="W2544" s="127"/>
      <c r="X2544" s="127"/>
      <c r="Y2544" s="127"/>
      <c r="Z2544" s="127"/>
      <c r="AA2544" s="127"/>
      <c r="AB2544" s="127"/>
      <c r="AC2544" s="127"/>
      <c r="AD2544" s="127"/>
      <c r="AE2544" s="127"/>
      <c r="AF2544" s="9">
        <f t="shared" si="1"/>
        <v>2544</v>
      </c>
    </row>
    <row r="2545" ht="15.75" customHeight="1">
      <c r="A2545" s="116">
        <v>42011.0</v>
      </c>
      <c r="B2545" s="126" t="e">
        <v>#N/A</v>
      </c>
      <c r="C2545" s="127" t="e">
        <v>#N/A</v>
      </c>
      <c r="D2545" s="127">
        <v>4.713</v>
      </c>
      <c r="E2545" s="127" t="e">
        <v>#N/A</v>
      </c>
      <c r="F2545" s="127" t="e">
        <v>#N/A</v>
      </c>
      <c r="G2545" s="127">
        <v>5.03</v>
      </c>
      <c r="H2545" s="127" t="e">
        <v>#N/A</v>
      </c>
      <c r="I2545" s="127" t="e">
        <v>#N/A</v>
      </c>
      <c r="J2545" s="127">
        <v>5.179</v>
      </c>
      <c r="K2545" s="127" t="e">
        <v>#N/A</v>
      </c>
      <c r="L2545" s="127" t="e">
        <v>#N/A</v>
      </c>
      <c r="M2545" s="127">
        <v>5.685</v>
      </c>
      <c r="N2545" s="127" t="e">
        <v>#N/A</v>
      </c>
      <c r="O2545" s="127" t="e">
        <v>#N/A</v>
      </c>
      <c r="P2545" s="127">
        <v>6.191</v>
      </c>
      <c r="Q2545" s="127" t="e">
        <v>#N/A</v>
      </c>
      <c r="R2545" s="127" t="e">
        <v>#N/A</v>
      </c>
      <c r="S2545" s="127">
        <v>6.75</v>
      </c>
      <c r="T2545" s="127" t="e">
        <v>#N/A</v>
      </c>
      <c r="U2545" s="127" t="e">
        <v>#N/A</v>
      </c>
      <c r="V2545" s="127">
        <v>7.19</v>
      </c>
      <c r="W2545" s="127"/>
      <c r="X2545" s="127"/>
      <c r="Y2545" s="127"/>
      <c r="Z2545" s="127"/>
      <c r="AA2545" s="127"/>
      <c r="AB2545" s="127"/>
      <c r="AC2545" s="127"/>
      <c r="AD2545" s="127"/>
      <c r="AE2545" s="127"/>
      <c r="AF2545" s="9">
        <f t="shared" si="1"/>
        <v>2545</v>
      </c>
    </row>
    <row r="2546" ht="15.75" customHeight="1">
      <c r="A2546" s="116">
        <v>42010.0</v>
      </c>
      <c r="B2546" s="126" t="e">
        <v>#N/A</v>
      </c>
      <c r="C2546" s="127" t="e">
        <v>#N/A</v>
      </c>
      <c r="D2546" s="127">
        <v>4.705</v>
      </c>
      <c r="E2546" s="127" t="e">
        <v>#N/A</v>
      </c>
      <c r="F2546" s="127" t="e">
        <v>#N/A</v>
      </c>
      <c r="G2546" s="127">
        <v>4.988</v>
      </c>
      <c r="H2546" s="127" t="e">
        <v>#N/A</v>
      </c>
      <c r="I2546" s="127" t="e">
        <v>#N/A</v>
      </c>
      <c r="J2546" s="127">
        <v>5.164</v>
      </c>
      <c r="K2546" s="127" t="e">
        <v>#N/A</v>
      </c>
      <c r="L2546" s="127" t="e">
        <v>#N/A</v>
      </c>
      <c r="M2546" s="127">
        <v>5.6675</v>
      </c>
      <c r="N2546" s="127" t="e">
        <v>#N/A</v>
      </c>
      <c r="O2546" s="127" t="e">
        <v>#N/A</v>
      </c>
      <c r="P2546" s="127">
        <v>6.171</v>
      </c>
      <c r="Q2546" s="127" t="e">
        <v>#N/A</v>
      </c>
      <c r="R2546" s="127" t="e">
        <v>#N/A</v>
      </c>
      <c r="S2546" s="127">
        <v>6.75</v>
      </c>
      <c r="T2546" s="127" t="e">
        <v>#N/A</v>
      </c>
      <c r="U2546" s="127" t="e">
        <v>#N/A</v>
      </c>
      <c r="V2546" s="127">
        <v>7.19</v>
      </c>
      <c r="W2546" s="127"/>
      <c r="X2546" s="127"/>
      <c r="Y2546" s="127"/>
      <c r="Z2546" s="127"/>
      <c r="AA2546" s="127"/>
      <c r="AB2546" s="127"/>
      <c r="AC2546" s="127"/>
      <c r="AD2546" s="127"/>
      <c r="AE2546" s="127"/>
      <c r="AF2546" s="9">
        <f t="shared" si="1"/>
        <v>2546</v>
      </c>
    </row>
    <row r="2547" ht="15.75" customHeight="1">
      <c r="A2547" s="116">
        <v>42009.0</v>
      </c>
      <c r="B2547" s="126" t="e">
        <v>#N/A</v>
      </c>
      <c r="C2547" s="127" t="e">
        <v>#N/A</v>
      </c>
      <c r="D2547" s="127">
        <v>4.69</v>
      </c>
      <c r="E2547" s="127" t="e">
        <v>#N/A</v>
      </c>
      <c r="F2547" s="127" t="e">
        <v>#N/A</v>
      </c>
      <c r="G2547" s="127">
        <v>4.95</v>
      </c>
      <c r="H2547" s="127" t="e">
        <v>#N/A</v>
      </c>
      <c r="I2547" s="127" t="e">
        <v>#N/A</v>
      </c>
      <c r="J2547" s="127">
        <v>5.135</v>
      </c>
      <c r="K2547" s="127" t="e">
        <v>#N/A</v>
      </c>
      <c r="L2547" s="127" t="e">
        <v>#N/A</v>
      </c>
      <c r="M2547" s="127">
        <v>5.6475</v>
      </c>
      <c r="N2547" s="127" t="e">
        <v>#N/A</v>
      </c>
      <c r="O2547" s="127" t="e">
        <v>#N/A</v>
      </c>
      <c r="P2547" s="127">
        <v>6.16</v>
      </c>
      <c r="Q2547" s="127" t="e">
        <v>#N/A</v>
      </c>
      <c r="R2547" s="127" t="e">
        <v>#N/A</v>
      </c>
      <c r="S2547" s="127">
        <v>6.75</v>
      </c>
      <c r="T2547" s="127" t="e">
        <v>#N/A</v>
      </c>
      <c r="U2547" s="127" t="e">
        <v>#N/A</v>
      </c>
      <c r="V2547" s="127">
        <v>7.19</v>
      </c>
      <c r="W2547" s="127"/>
      <c r="X2547" s="127"/>
      <c r="Y2547" s="127"/>
      <c r="Z2547" s="127"/>
      <c r="AA2547" s="127"/>
      <c r="AB2547" s="127"/>
      <c r="AC2547" s="127"/>
      <c r="AD2547" s="127"/>
      <c r="AE2547" s="127"/>
      <c r="AF2547" s="9">
        <f t="shared" si="1"/>
        <v>2547</v>
      </c>
    </row>
    <row r="2548" ht="15.75" customHeight="1">
      <c r="A2548" s="116">
        <v>42004.0</v>
      </c>
      <c r="B2548" s="126" t="e">
        <v>#N/A</v>
      </c>
      <c r="C2548" s="127" t="e">
        <v>#N/A</v>
      </c>
      <c r="D2548" s="127">
        <v>4.695</v>
      </c>
      <c r="E2548" s="127" t="e">
        <v>#N/A</v>
      </c>
      <c r="F2548" s="127" t="e">
        <v>#N/A</v>
      </c>
      <c r="G2548" s="127">
        <v>4.955</v>
      </c>
      <c r="H2548" s="127" t="e">
        <v>#N/A</v>
      </c>
      <c r="I2548" s="127" t="e">
        <v>#N/A</v>
      </c>
      <c r="J2548" s="127">
        <v>5.13</v>
      </c>
      <c r="K2548" s="127" t="e">
        <v>#N/A</v>
      </c>
      <c r="L2548" s="127" t="e">
        <v>#N/A</v>
      </c>
      <c r="M2548" s="127">
        <v>5.65</v>
      </c>
      <c r="N2548" s="127" t="e">
        <v>#N/A</v>
      </c>
      <c r="O2548" s="127" t="e">
        <v>#N/A</v>
      </c>
      <c r="P2548" s="127">
        <v>6.17</v>
      </c>
      <c r="Q2548" s="127" t="e">
        <v>#N/A</v>
      </c>
      <c r="R2548" s="127" t="e">
        <v>#N/A</v>
      </c>
      <c r="S2548" s="127">
        <v>6.75</v>
      </c>
      <c r="T2548" s="127" t="e">
        <v>#N/A</v>
      </c>
      <c r="U2548" s="127" t="e">
        <v>#N/A</v>
      </c>
      <c r="V2548" s="127">
        <v>7.18</v>
      </c>
      <c r="W2548" s="127"/>
      <c r="X2548" s="127"/>
      <c r="Y2548" s="127"/>
      <c r="Z2548" s="127"/>
      <c r="AA2548" s="127"/>
      <c r="AB2548" s="127"/>
      <c r="AC2548" s="127"/>
      <c r="AD2548" s="127"/>
      <c r="AE2548" s="127"/>
      <c r="AF2548" s="9">
        <f t="shared" si="1"/>
        <v>2548</v>
      </c>
    </row>
    <row r="2549" ht="15.75" customHeight="1">
      <c r="A2549" s="116">
        <v>42003.0</v>
      </c>
      <c r="B2549" s="126" t="e">
        <v>#N/A</v>
      </c>
      <c r="C2549" s="127" t="e">
        <v>#N/A</v>
      </c>
      <c r="D2549" s="127">
        <v>4.695</v>
      </c>
      <c r="E2549" s="127" t="e">
        <v>#N/A</v>
      </c>
      <c r="F2549" s="127" t="e">
        <v>#N/A</v>
      </c>
      <c r="G2549" s="127">
        <v>4.961</v>
      </c>
      <c r="H2549" s="127" t="e">
        <v>#N/A</v>
      </c>
      <c r="I2549" s="127" t="e">
        <v>#N/A</v>
      </c>
      <c r="J2549" s="127">
        <v>5.158</v>
      </c>
      <c r="K2549" s="127" t="e">
        <v>#N/A</v>
      </c>
      <c r="L2549" s="127" t="e">
        <v>#N/A</v>
      </c>
      <c r="M2549" s="127">
        <v>5.6665</v>
      </c>
      <c r="N2549" s="127" t="e">
        <v>#N/A</v>
      </c>
      <c r="O2549" s="127" t="e">
        <v>#N/A</v>
      </c>
      <c r="P2549" s="127">
        <v>6.175</v>
      </c>
      <c r="Q2549" s="127" t="e">
        <v>#N/A</v>
      </c>
      <c r="R2549" s="127" t="e">
        <v>#N/A</v>
      </c>
      <c r="S2549" s="127">
        <v>6.76</v>
      </c>
      <c r="T2549" s="127" t="e">
        <v>#N/A</v>
      </c>
      <c r="U2549" s="127" t="e">
        <v>#N/A</v>
      </c>
      <c r="V2549" s="127">
        <v>7.19</v>
      </c>
      <c r="W2549" s="127"/>
      <c r="X2549" s="127"/>
      <c r="Y2549" s="127"/>
      <c r="Z2549" s="127"/>
      <c r="AA2549" s="127"/>
      <c r="AB2549" s="127"/>
      <c r="AC2549" s="127"/>
      <c r="AD2549" s="127"/>
      <c r="AE2549" s="127"/>
      <c r="AF2549" s="9">
        <f t="shared" si="1"/>
        <v>2549</v>
      </c>
    </row>
    <row r="2550" ht="15.75" customHeight="1">
      <c r="A2550" s="116">
        <v>42002.0</v>
      </c>
      <c r="B2550" s="126" t="e">
        <v>#N/A</v>
      </c>
      <c r="C2550" s="127" t="e">
        <v>#N/A</v>
      </c>
      <c r="D2550" s="127">
        <v>4.695</v>
      </c>
      <c r="E2550" s="127" t="e">
        <v>#N/A</v>
      </c>
      <c r="F2550" s="127" t="e">
        <v>#N/A</v>
      </c>
      <c r="G2550" s="127">
        <v>4.999</v>
      </c>
      <c r="H2550" s="127" t="e">
        <v>#N/A</v>
      </c>
      <c r="I2550" s="127" t="e">
        <v>#N/A</v>
      </c>
      <c r="J2550" s="127">
        <v>5.235</v>
      </c>
      <c r="K2550" s="127" t="e">
        <v>#N/A</v>
      </c>
      <c r="L2550" s="127" t="e">
        <v>#N/A</v>
      </c>
      <c r="M2550" s="127">
        <v>5.6975</v>
      </c>
      <c r="N2550" s="127" t="e">
        <v>#N/A</v>
      </c>
      <c r="O2550" s="127" t="e">
        <v>#N/A</v>
      </c>
      <c r="P2550" s="127">
        <v>6.16</v>
      </c>
      <c r="Q2550" s="127" t="e">
        <v>#N/A</v>
      </c>
      <c r="R2550" s="127" t="e">
        <v>#N/A</v>
      </c>
      <c r="S2550" s="127">
        <v>6.75</v>
      </c>
      <c r="T2550" s="127" t="e">
        <v>#N/A</v>
      </c>
      <c r="U2550" s="127" t="e">
        <v>#N/A</v>
      </c>
      <c r="V2550" s="127">
        <v>7.19</v>
      </c>
      <c r="W2550" s="127"/>
      <c r="X2550" s="127"/>
      <c r="Y2550" s="127"/>
      <c r="Z2550" s="127"/>
      <c r="AA2550" s="127"/>
      <c r="AB2550" s="127"/>
      <c r="AC2550" s="127"/>
      <c r="AD2550" s="127"/>
      <c r="AE2550" s="127"/>
      <c r="AF2550" s="9">
        <f t="shared" si="1"/>
        <v>2550</v>
      </c>
    </row>
    <row r="2551" ht="15.75" customHeight="1">
      <c r="A2551" s="116">
        <v>41999.0</v>
      </c>
      <c r="B2551" s="126" t="e">
        <v>#N/A</v>
      </c>
      <c r="C2551" s="127" t="e">
        <v>#N/A</v>
      </c>
      <c r="D2551" s="127">
        <v>4.7</v>
      </c>
      <c r="E2551" s="127" t="e">
        <v>#N/A</v>
      </c>
      <c r="F2551" s="127" t="e">
        <v>#N/A</v>
      </c>
      <c r="G2551" s="127">
        <v>5.03</v>
      </c>
      <c r="H2551" s="127" t="e">
        <v>#N/A</v>
      </c>
      <c r="I2551" s="127" t="e">
        <v>#N/A</v>
      </c>
      <c r="J2551" s="127">
        <v>5.275</v>
      </c>
      <c r="K2551" s="127" t="e">
        <v>#N/A</v>
      </c>
      <c r="L2551" s="127" t="e">
        <v>#N/A</v>
      </c>
      <c r="M2551" s="127">
        <v>5.715</v>
      </c>
      <c r="N2551" s="127" t="e">
        <v>#N/A</v>
      </c>
      <c r="O2551" s="127" t="e">
        <v>#N/A</v>
      </c>
      <c r="P2551" s="127">
        <v>6.155</v>
      </c>
      <c r="Q2551" s="127" t="e">
        <v>#N/A</v>
      </c>
      <c r="R2551" s="127" t="e">
        <v>#N/A</v>
      </c>
      <c r="S2551" s="127">
        <v>6.755</v>
      </c>
      <c r="T2551" s="127" t="e">
        <v>#N/A</v>
      </c>
      <c r="U2551" s="127" t="e">
        <v>#N/A</v>
      </c>
      <c r="V2551" s="127">
        <v>7.19</v>
      </c>
      <c r="W2551" s="127"/>
      <c r="X2551" s="127"/>
      <c r="Y2551" s="127"/>
      <c r="Z2551" s="127"/>
      <c r="AA2551" s="127"/>
      <c r="AB2551" s="127"/>
      <c r="AC2551" s="127"/>
      <c r="AD2551" s="127"/>
      <c r="AE2551" s="127"/>
      <c r="AF2551" s="9">
        <f t="shared" si="1"/>
        <v>2551</v>
      </c>
    </row>
    <row r="2552" ht="15.75" customHeight="1">
      <c r="A2552" s="116">
        <v>41998.0</v>
      </c>
      <c r="B2552" s="126" t="e">
        <v>#N/A</v>
      </c>
      <c r="C2552" s="127" t="e">
        <v>#N/A</v>
      </c>
      <c r="D2552" s="127">
        <v>4.735</v>
      </c>
      <c r="E2552" s="127" t="e">
        <v>#N/A</v>
      </c>
      <c r="F2552" s="127" t="e">
        <v>#N/A</v>
      </c>
      <c r="G2552" s="127">
        <v>5.113</v>
      </c>
      <c r="H2552" s="127" t="e">
        <v>#N/A</v>
      </c>
      <c r="I2552" s="127" t="e">
        <v>#N/A</v>
      </c>
      <c r="J2552" s="127">
        <v>5.345</v>
      </c>
      <c r="K2552" s="127" t="e">
        <v>#N/A</v>
      </c>
      <c r="L2552" s="127" t="e">
        <v>#N/A</v>
      </c>
      <c r="M2552" s="127">
        <v>5.76</v>
      </c>
      <c r="N2552" s="127" t="e">
        <v>#N/A</v>
      </c>
      <c r="O2552" s="127" t="e">
        <v>#N/A</v>
      </c>
      <c r="P2552" s="127">
        <v>6.175</v>
      </c>
      <c r="Q2552" s="127" t="e">
        <v>#N/A</v>
      </c>
      <c r="R2552" s="127" t="e">
        <v>#N/A</v>
      </c>
      <c r="S2552" s="127">
        <v>6.775</v>
      </c>
      <c r="T2552" s="127" t="e">
        <v>#N/A</v>
      </c>
      <c r="U2552" s="127" t="e">
        <v>#N/A</v>
      </c>
      <c r="V2552" s="127">
        <v>7.21</v>
      </c>
      <c r="W2552" s="127"/>
      <c r="X2552" s="127"/>
      <c r="Y2552" s="127"/>
      <c r="Z2552" s="127"/>
      <c r="AA2552" s="127"/>
      <c r="AB2552" s="127"/>
      <c r="AC2552" s="127"/>
      <c r="AD2552" s="127"/>
      <c r="AE2552" s="127"/>
      <c r="AF2552" s="9">
        <f t="shared" si="1"/>
        <v>2552</v>
      </c>
    </row>
    <row r="2553" ht="15.75" customHeight="1">
      <c r="A2553" s="116">
        <v>41997.0</v>
      </c>
      <c r="B2553" s="126" t="e">
        <v>#N/A</v>
      </c>
      <c r="C2553" s="127" t="e">
        <v>#N/A</v>
      </c>
      <c r="D2553" s="127">
        <v>4.75</v>
      </c>
      <c r="E2553" s="127" t="e">
        <v>#N/A</v>
      </c>
      <c r="F2553" s="127" t="e">
        <v>#N/A</v>
      </c>
      <c r="G2553" s="127">
        <v>5.133</v>
      </c>
      <c r="H2553" s="127" t="e">
        <v>#N/A</v>
      </c>
      <c r="I2553" s="127" t="e">
        <v>#N/A</v>
      </c>
      <c r="J2553" s="127">
        <v>5.38</v>
      </c>
      <c r="K2553" s="127" t="e">
        <v>#N/A</v>
      </c>
      <c r="L2553" s="127" t="e">
        <v>#N/A</v>
      </c>
      <c r="M2553" s="127">
        <v>5.7925</v>
      </c>
      <c r="N2553" s="127" t="e">
        <v>#N/A</v>
      </c>
      <c r="O2553" s="127" t="e">
        <v>#N/A</v>
      </c>
      <c r="P2553" s="127">
        <v>6.205</v>
      </c>
      <c r="Q2553" s="127" t="e">
        <v>#N/A</v>
      </c>
      <c r="R2553" s="127" t="e">
        <v>#N/A</v>
      </c>
      <c r="S2553" s="127">
        <v>6.77</v>
      </c>
      <c r="T2553" s="127" t="e">
        <v>#N/A</v>
      </c>
      <c r="U2553" s="127" t="e">
        <v>#N/A</v>
      </c>
      <c r="V2553" s="127">
        <v>7.215</v>
      </c>
      <c r="W2553" s="127"/>
      <c r="X2553" s="127"/>
      <c r="Y2553" s="127"/>
      <c r="Z2553" s="127"/>
      <c r="AA2553" s="127"/>
      <c r="AB2553" s="127"/>
      <c r="AC2553" s="127"/>
      <c r="AD2553" s="127"/>
      <c r="AE2553" s="127"/>
      <c r="AF2553" s="9">
        <f t="shared" si="1"/>
        <v>2553</v>
      </c>
    </row>
    <row r="2554" ht="15.75" customHeight="1">
      <c r="A2554" s="116">
        <v>41996.0</v>
      </c>
      <c r="B2554" s="126" t="e">
        <v>#N/A</v>
      </c>
      <c r="C2554" s="127" t="e">
        <v>#N/A</v>
      </c>
      <c r="D2554" s="127">
        <v>4.755</v>
      </c>
      <c r="E2554" s="127" t="e">
        <v>#N/A</v>
      </c>
      <c r="F2554" s="127" t="e">
        <v>#N/A</v>
      </c>
      <c r="G2554" s="127">
        <v>5.15</v>
      </c>
      <c r="H2554" s="127" t="e">
        <v>#N/A</v>
      </c>
      <c r="I2554" s="127" t="e">
        <v>#N/A</v>
      </c>
      <c r="J2554" s="127">
        <v>5.42</v>
      </c>
      <c r="K2554" s="127" t="e">
        <v>#N/A</v>
      </c>
      <c r="L2554" s="127" t="e">
        <v>#N/A</v>
      </c>
      <c r="M2554" s="127">
        <v>5.8225</v>
      </c>
      <c r="N2554" s="127" t="e">
        <v>#N/A</v>
      </c>
      <c r="O2554" s="127" t="e">
        <v>#N/A</v>
      </c>
      <c r="P2554" s="127">
        <v>6.225</v>
      </c>
      <c r="Q2554" s="127" t="e">
        <v>#N/A</v>
      </c>
      <c r="R2554" s="127" t="e">
        <v>#N/A</v>
      </c>
      <c r="S2554" s="127">
        <v>6.76</v>
      </c>
      <c r="T2554" s="127" t="e">
        <v>#N/A</v>
      </c>
      <c r="U2554" s="127" t="e">
        <v>#N/A</v>
      </c>
      <c r="V2554" s="127">
        <v>7.21</v>
      </c>
      <c r="W2554" s="127"/>
      <c r="X2554" s="127"/>
      <c r="Y2554" s="127"/>
      <c r="Z2554" s="127"/>
      <c r="AA2554" s="127"/>
      <c r="AB2554" s="127"/>
      <c r="AC2554" s="127"/>
      <c r="AD2554" s="127"/>
      <c r="AE2554" s="127"/>
      <c r="AF2554" s="9">
        <f t="shared" si="1"/>
        <v>2554</v>
      </c>
    </row>
    <row r="2555" ht="15.75" customHeight="1">
      <c r="A2555" s="116">
        <v>41995.0</v>
      </c>
      <c r="B2555" s="126" t="e">
        <v>#N/A</v>
      </c>
      <c r="C2555" s="127" t="e">
        <v>#N/A</v>
      </c>
      <c r="D2555" s="127">
        <v>4.76</v>
      </c>
      <c r="E2555" s="127" t="e">
        <v>#N/A</v>
      </c>
      <c r="F2555" s="127" t="e">
        <v>#N/A</v>
      </c>
      <c r="G2555" s="127">
        <v>5.19</v>
      </c>
      <c r="H2555" s="127" t="e">
        <v>#N/A</v>
      </c>
      <c r="I2555" s="127" t="e">
        <v>#N/A</v>
      </c>
      <c r="J2555" s="127">
        <v>5.43</v>
      </c>
      <c r="K2555" s="127" t="e">
        <v>#N/A</v>
      </c>
      <c r="L2555" s="127" t="e">
        <v>#N/A</v>
      </c>
      <c r="M2555" s="127">
        <v>5.8355</v>
      </c>
      <c r="N2555" s="127" t="e">
        <v>#N/A</v>
      </c>
      <c r="O2555" s="127" t="e">
        <v>#N/A</v>
      </c>
      <c r="P2555" s="127">
        <v>6.241</v>
      </c>
      <c r="Q2555" s="127" t="e">
        <v>#N/A</v>
      </c>
      <c r="R2555" s="127" t="e">
        <v>#N/A</v>
      </c>
      <c r="S2555" s="127">
        <v>6.75</v>
      </c>
      <c r="T2555" s="127" t="e">
        <v>#N/A</v>
      </c>
      <c r="U2555" s="127" t="e">
        <v>#N/A</v>
      </c>
      <c r="V2555" s="127">
        <v>7.215</v>
      </c>
      <c r="W2555" s="127"/>
      <c r="X2555" s="127"/>
      <c r="Y2555" s="127"/>
      <c r="Z2555" s="127"/>
      <c r="AA2555" s="127"/>
      <c r="AB2555" s="127"/>
      <c r="AC2555" s="127"/>
      <c r="AD2555" s="127"/>
      <c r="AE2555" s="127"/>
      <c r="AF2555" s="9">
        <f t="shared" si="1"/>
        <v>2555</v>
      </c>
    </row>
    <row r="2556" ht="15.75" customHeight="1">
      <c r="A2556" s="116">
        <v>41992.0</v>
      </c>
      <c r="B2556" s="126" t="e">
        <v>#N/A</v>
      </c>
      <c r="C2556" s="127" t="e">
        <v>#N/A</v>
      </c>
      <c r="D2556" s="127">
        <v>4.755</v>
      </c>
      <c r="E2556" s="127" t="e">
        <v>#N/A</v>
      </c>
      <c r="F2556" s="127" t="e">
        <v>#N/A</v>
      </c>
      <c r="G2556" s="127">
        <v>5.165</v>
      </c>
      <c r="H2556" s="127" t="e">
        <v>#N/A</v>
      </c>
      <c r="I2556" s="127" t="e">
        <v>#N/A</v>
      </c>
      <c r="J2556" s="127">
        <v>5.45</v>
      </c>
      <c r="K2556" s="127" t="e">
        <v>#N/A</v>
      </c>
      <c r="L2556" s="127" t="e">
        <v>#N/A</v>
      </c>
      <c r="M2556" s="127">
        <v>5.8475</v>
      </c>
      <c r="N2556" s="127" t="e">
        <v>#N/A</v>
      </c>
      <c r="O2556" s="127" t="e">
        <v>#N/A</v>
      </c>
      <c r="P2556" s="127">
        <v>6.245</v>
      </c>
      <c r="Q2556" s="127" t="e">
        <v>#N/A</v>
      </c>
      <c r="R2556" s="127" t="e">
        <v>#N/A</v>
      </c>
      <c r="S2556" s="127">
        <v>6.75</v>
      </c>
      <c r="T2556" s="127" t="e">
        <v>#N/A</v>
      </c>
      <c r="U2556" s="127" t="e">
        <v>#N/A</v>
      </c>
      <c r="V2556" s="127">
        <v>7.22</v>
      </c>
      <c r="W2556" s="127"/>
      <c r="X2556" s="127"/>
      <c r="Y2556" s="127"/>
      <c r="Z2556" s="127"/>
      <c r="AA2556" s="127"/>
      <c r="AB2556" s="127"/>
      <c r="AC2556" s="127"/>
      <c r="AD2556" s="127"/>
      <c r="AE2556" s="127"/>
      <c r="AF2556" s="9">
        <f t="shared" si="1"/>
        <v>2556</v>
      </c>
    </row>
    <row r="2557" ht="15.75" customHeight="1">
      <c r="A2557" s="116">
        <v>41991.0</v>
      </c>
      <c r="B2557" s="126" t="e">
        <v>#N/A</v>
      </c>
      <c r="C2557" s="127" t="e">
        <v>#N/A</v>
      </c>
      <c r="D2557" s="127">
        <v>4.79</v>
      </c>
      <c r="E2557" s="127" t="e">
        <v>#N/A</v>
      </c>
      <c r="F2557" s="127" t="e">
        <v>#N/A</v>
      </c>
      <c r="G2557" s="127">
        <v>5.195</v>
      </c>
      <c r="H2557" s="127" t="e">
        <v>#N/A</v>
      </c>
      <c r="I2557" s="127" t="e">
        <v>#N/A</v>
      </c>
      <c r="J2557" s="127">
        <v>5.476</v>
      </c>
      <c r="K2557" s="127" t="e">
        <v>#N/A</v>
      </c>
      <c r="L2557" s="127" t="e">
        <v>#N/A</v>
      </c>
      <c r="M2557" s="127">
        <v>5.8955</v>
      </c>
      <c r="N2557" s="127" t="e">
        <v>#N/A</v>
      </c>
      <c r="O2557" s="127" t="e">
        <v>#N/A</v>
      </c>
      <c r="P2557" s="127">
        <v>6.315</v>
      </c>
      <c r="Q2557" s="127" t="e">
        <v>#N/A</v>
      </c>
      <c r="R2557" s="127" t="e">
        <v>#N/A</v>
      </c>
      <c r="S2557" s="127">
        <v>6.81</v>
      </c>
      <c r="T2557" s="127" t="e">
        <v>#N/A</v>
      </c>
      <c r="U2557" s="127" t="e">
        <v>#N/A</v>
      </c>
      <c r="V2557" s="127">
        <v>7.35</v>
      </c>
      <c r="W2557" s="127"/>
      <c r="X2557" s="127"/>
      <c r="Y2557" s="127"/>
      <c r="Z2557" s="127"/>
      <c r="AA2557" s="127"/>
      <c r="AB2557" s="127"/>
      <c r="AC2557" s="127"/>
      <c r="AD2557" s="127"/>
      <c r="AE2557" s="127"/>
      <c r="AF2557" s="9">
        <f t="shared" si="1"/>
        <v>2557</v>
      </c>
    </row>
    <row r="2558" ht="15.75" customHeight="1">
      <c r="A2558" s="116">
        <v>41990.0</v>
      </c>
      <c r="B2558" s="126" t="e">
        <v>#N/A</v>
      </c>
      <c r="C2558" s="127" t="e">
        <v>#N/A</v>
      </c>
      <c r="D2558" s="127">
        <v>4.715</v>
      </c>
      <c r="E2558" s="127" t="e">
        <v>#N/A</v>
      </c>
      <c r="F2558" s="127" t="e">
        <v>#N/A</v>
      </c>
      <c r="G2558" s="127">
        <v>5.085</v>
      </c>
      <c r="H2558" s="127" t="e">
        <v>#N/A</v>
      </c>
      <c r="I2558" s="127" t="e">
        <v>#N/A</v>
      </c>
      <c r="J2558" s="127">
        <v>5.36</v>
      </c>
      <c r="K2558" s="127" t="e">
        <v>#N/A</v>
      </c>
      <c r="L2558" s="127" t="e">
        <v>#N/A</v>
      </c>
      <c r="M2558" s="127">
        <v>5.7385</v>
      </c>
      <c r="N2558" s="127" t="e">
        <v>#N/A</v>
      </c>
      <c r="O2558" s="127" t="e">
        <v>#N/A</v>
      </c>
      <c r="P2558" s="127">
        <v>6.117</v>
      </c>
      <c r="Q2558" s="127" t="e">
        <v>#N/A</v>
      </c>
      <c r="R2558" s="127" t="e">
        <v>#N/A</v>
      </c>
      <c r="S2558" s="127">
        <v>6.62</v>
      </c>
      <c r="T2558" s="127" t="e">
        <v>#N/A</v>
      </c>
      <c r="U2558" s="127" t="e">
        <v>#N/A</v>
      </c>
      <c r="V2558" s="127">
        <v>7.128</v>
      </c>
      <c r="W2558" s="127"/>
      <c r="X2558" s="127"/>
      <c r="Y2558" s="127"/>
      <c r="Z2558" s="127"/>
      <c r="AA2558" s="127"/>
      <c r="AB2558" s="127"/>
      <c r="AC2558" s="127"/>
      <c r="AD2558" s="127"/>
      <c r="AE2558" s="127"/>
      <c r="AF2558" s="9">
        <f t="shared" si="1"/>
        <v>2558</v>
      </c>
    </row>
    <row r="2559" ht="15.75" customHeight="1">
      <c r="A2559" s="116">
        <v>41989.0</v>
      </c>
      <c r="B2559" s="126" t="e">
        <v>#N/A</v>
      </c>
      <c r="C2559" s="127" t="e">
        <v>#N/A</v>
      </c>
      <c r="D2559" s="127">
        <v>4.718</v>
      </c>
      <c r="E2559" s="127" t="e">
        <v>#N/A</v>
      </c>
      <c r="F2559" s="127" t="e">
        <v>#N/A</v>
      </c>
      <c r="G2559" s="127">
        <v>5.07</v>
      </c>
      <c r="H2559" s="127" t="e">
        <v>#N/A</v>
      </c>
      <c r="I2559" s="127" t="e">
        <v>#N/A</v>
      </c>
      <c r="J2559" s="127">
        <v>5.36</v>
      </c>
      <c r="K2559" s="127" t="e">
        <v>#N/A</v>
      </c>
      <c r="L2559" s="127" t="e">
        <v>#N/A</v>
      </c>
      <c r="M2559" s="127">
        <v>5.7305</v>
      </c>
      <c r="N2559" s="127" t="e">
        <v>#N/A</v>
      </c>
      <c r="O2559" s="127" t="e">
        <v>#N/A</v>
      </c>
      <c r="P2559" s="127">
        <v>6.101</v>
      </c>
      <c r="Q2559" s="127" t="e">
        <v>#N/A</v>
      </c>
      <c r="R2559" s="127" t="e">
        <v>#N/A</v>
      </c>
      <c r="S2559" s="127">
        <v>6.6</v>
      </c>
      <c r="T2559" s="127" t="e">
        <v>#N/A</v>
      </c>
      <c r="U2559" s="127" t="e">
        <v>#N/A</v>
      </c>
      <c r="V2559" s="127">
        <v>7.108</v>
      </c>
      <c r="W2559" s="127"/>
      <c r="X2559" s="127"/>
      <c r="Y2559" s="127"/>
      <c r="Z2559" s="127"/>
      <c r="AA2559" s="127"/>
      <c r="AB2559" s="127"/>
      <c r="AC2559" s="127"/>
      <c r="AD2559" s="127"/>
      <c r="AE2559" s="127"/>
      <c r="AF2559" s="9">
        <f t="shared" si="1"/>
        <v>2559</v>
      </c>
    </row>
    <row r="2560" ht="15.75" customHeight="1">
      <c r="A2560" s="116">
        <v>41988.0</v>
      </c>
      <c r="B2560" s="126" t="e">
        <v>#N/A</v>
      </c>
      <c r="C2560" s="127" t="e">
        <v>#N/A</v>
      </c>
      <c r="D2560" s="127">
        <v>4.723</v>
      </c>
      <c r="E2560" s="127" t="e">
        <v>#N/A</v>
      </c>
      <c r="F2560" s="127" t="e">
        <v>#N/A</v>
      </c>
      <c r="G2560" s="127">
        <v>5.03</v>
      </c>
      <c r="H2560" s="127" t="e">
        <v>#N/A</v>
      </c>
      <c r="I2560" s="127" t="e">
        <v>#N/A</v>
      </c>
      <c r="J2560" s="127">
        <v>5.272</v>
      </c>
      <c r="K2560" s="127" t="e">
        <v>#N/A</v>
      </c>
      <c r="L2560" s="127" t="e">
        <v>#N/A</v>
      </c>
      <c r="M2560" s="127">
        <v>5.6885</v>
      </c>
      <c r="N2560" s="127" t="e">
        <v>#N/A</v>
      </c>
      <c r="O2560" s="127" t="e">
        <v>#N/A</v>
      </c>
      <c r="P2560" s="127">
        <v>6.105</v>
      </c>
      <c r="Q2560" s="127" t="e">
        <v>#N/A</v>
      </c>
      <c r="R2560" s="127" t="e">
        <v>#N/A</v>
      </c>
      <c r="S2560" s="127">
        <v>6.5</v>
      </c>
      <c r="T2560" s="127" t="e">
        <v>#N/A</v>
      </c>
      <c r="U2560" s="127" t="e">
        <v>#N/A</v>
      </c>
      <c r="V2560" s="127">
        <v>7.058</v>
      </c>
      <c r="W2560" s="127"/>
      <c r="X2560" s="127"/>
      <c r="Y2560" s="127"/>
      <c r="Z2560" s="127"/>
      <c r="AA2560" s="127"/>
      <c r="AB2560" s="127"/>
      <c r="AC2560" s="127"/>
      <c r="AD2560" s="127"/>
      <c r="AE2560" s="127"/>
      <c r="AF2560" s="9">
        <f t="shared" si="1"/>
        <v>2560</v>
      </c>
    </row>
    <row r="2561" ht="15.75" customHeight="1">
      <c r="A2561" s="116">
        <v>41985.0</v>
      </c>
      <c r="B2561" s="126" t="e">
        <v>#N/A</v>
      </c>
      <c r="C2561" s="127" t="e">
        <v>#N/A</v>
      </c>
      <c r="D2561" s="127">
        <v>4.715</v>
      </c>
      <c r="E2561" s="127" t="e">
        <v>#N/A</v>
      </c>
      <c r="F2561" s="127" t="e">
        <v>#N/A</v>
      </c>
      <c r="G2561" s="127">
        <v>4.998</v>
      </c>
      <c r="H2561" s="127" t="e">
        <v>#N/A</v>
      </c>
      <c r="I2561" s="127" t="e">
        <v>#N/A</v>
      </c>
      <c r="J2561" s="127">
        <v>5.233</v>
      </c>
      <c r="K2561" s="127" t="e">
        <v>#N/A</v>
      </c>
      <c r="L2561" s="127" t="e">
        <v>#N/A</v>
      </c>
      <c r="M2561" s="127">
        <v>5.6565</v>
      </c>
      <c r="N2561" s="127" t="e">
        <v>#N/A</v>
      </c>
      <c r="O2561" s="127" t="e">
        <v>#N/A</v>
      </c>
      <c r="P2561" s="127">
        <v>6.08</v>
      </c>
      <c r="Q2561" s="127" t="e">
        <v>#N/A</v>
      </c>
      <c r="R2561" s="127" t="e">
        <v>#N/A</v>
      </c>
      <c r="S2561" s="127">
        <v>6.52</v>
      </c>
      <c r="T2561" s="127" t="e">
        <v>#N/A</v>
      </c>
      <c r="U2561" s="127" t="e">
        <v>#N/A</v>
      </c>
      <c r="V2561" s="127">
        <v>7.072</v>
      </c>
      <c r="W2561" s="127"/>
      <c r="X2561" s="127"/>
      <c r="Y2561" s="127"/>
      <c r="Z2561" s="127"/>
      <c r="AA2561" s="127"/>
      <c r="AB2561" s="127"/>
      <c r="AC2561" s="127"/>
      <c r="AD2561" s="127"/>
      <c r="AE2561" s="127"/>
      <c r="AF2561" s="9">
        <f t="shared" si="1"/>
        <v>2561</v>
      </c>
    </row>
    <row r="2562" ht="15.75" customHeight="1">
      <c r="A2562" s="116">
        <v>41984.0</v>
      </c>
      <c r="B2562" s="126" t="e">
        <v>#N/A</v>
      </c>
      <c r="C2562" s="127" t="e">
        <v>#N/A</v>
      </c>
      <c r="D2562" s="127">
        <v>4.686</v>
      </c>
      <c r="E2562" s="127" t="e">
        <v>#N/A</v>
      </c>
      <c r="F2562" s="127" t="e">
        <v>#N/A</v>
      </c>
      <c r="G2562" s="127">
        <v>4.94</v>
      </c>
      <c r="H2562" s="127" t="e">
        <v>#N/A</v>
      </c>
      <c r="I2562" s="127" t="e">
        <v>#N/A</v>
      </c>
      <c r="J2562" s="127">
        <v>5.161</v>
      </c>
      <c r="K2562" s="127" t="e">
        <v>#N/A</v>
      </c>
      <c r="L2562" s="127" t="e">
        <v>#N/A</v>
      </c>
      <c r="M2562" s="127">
        <v>5.5455</v>
      </c>
      <c r="N2562" s="127" t="e">
        <v>#N/A</v>
      </c>
      <c r="O2562" s="127" t="e">
        <v>#N/A</v>
      </c>
      <c r="P2562" s="127">
        <v>5.93</v>
      </c>
      <c r="Q2562" s="127" t="e">
        <v>#N/A</v>
      </c>
      <c r="R2562" s="127" t="e">
        <v>#N/A</v>
      </c>
      <c r="S2562" s="127">
        <v>6.41</v>
      </c>
      <c r="T2562" s="127" t="e">
        <v>#N/A</v>
      </c>
      <c r="U2562" s="127" t="e">
        <v>#N/A</v>
      </c>
      <c r="V2562" s="127">
        <v>7.052</v>
      </c>
      <c r="W2562" s="127"/>
      <c r="X2562" s="127"/>
      <c r="Y2562" s="127"/>
      <c r="Z2562" s="127"/>
      <c r="AA2562" s="127"/>
      <c r="AB2562" s="127"/>
      <c r="AC2562" s="127"/>
      <c r="AD2562" s="127"/>
      <c r="AE2562" s="127"/>
      <c r="AF2562" s="9">
        <f t="shared" si="1"/>
        <v>2562</v>
      </c>
    </row>
    <row r="2563" ht="15.75" customHeight="1">
      <c r="A2563" s="116">
        <v>41983.0</v>
      </c>
      <c r="B2563" s="126" t="e">
        <v>#N/A</v>
      </c>
      <c r="C2563" s="127" t="e">
        <v>#N/A</v>
      </c>
      <c r="D2563" s="127">
        <v>4.67</v>
      </c>
      <c r="E2563" s="127" t="e">
        <v>#N/A</v>
      </c>
      <c r="F2563" s="127" t="e">
        <v>#N/A</v>
      </c>
      <c r="G2563" s="127">
        <v>4.92</v>
      </c>
      <c r="H2563" s="127" t="e">
        <v>#N/A</v>
      </c>
      <c r="I2563" s="127" t="e">
        <v>#N/A</v>
      </c>
      <c r="J2563" s="127">
        <v>5.145</v>
      </c>
      <c r="K2563" s="127" t="e">
        <v>#N/A</v>
      </c>
      <c r="L2563" s="127" t="e">
        <v>#N/A</v>
      </c>
      <c r="M2563" s="127">
        <v>5.5325</v>
      </c>
      <c r="N2563" s="127" t="e">
        <v>#N/A</v>
      </c>
      <c r="O2563" s="127" t="e">
        <v>#N/A</v>
      </c>
      <c r="P2563" s="127">
        <v>5.92</v>
      </c>
      <c r="Q2563" s="127" t="e">
        <v>#N/A</v>
      </c>
      <c r="R2563" s="127" t="e">
        <v>#N/A</v>
      </c>
      <c r="S2563" s="127">
        <v>6.44</v>
      </c>
      <c r="T2563" s="127" t="e">
        <v>#N/A</v>
      </c>
      <c r="U2563" s="127" t="e">
        <v>#N/A</v>
      </c>
      <c r="V2563" s="127">
        <v>7.052</v>
      </c>
      <c r="W2563" s="127"/>
      <c r="X2563" s="127"/>
      <c r="Y2563" s="127"/>
      <c r="Z2563" s="127"/>
      <c r="AA2563" s="127"/>
      <c r="AB2563" s="127"/>
      <c r="AC2563" s="127"/>
      <c r="AD2563" s="127"/>
      <c r="AE2563" s="127"/>
      <c r="AF2563" s="9">
        <f t="shared" si="1"/>
        <v>2563</v>
      </c>
    </row>
    <row r="2564" ht="15.75" customHeight="1">
      <c r="A2564" s="116">
        <v>41982.0</v>
      </c>
      <c r="B2564" s="126" t="e">
        <v>#N/A</v>
      </c>
      <c r="C2564" s="127" t="e">
        <v>#N/A</v>
      </c>
      <c r="D2564" s="127">
        <v>4.601</v>
      </c>
      <c r="E2564" s="127" t="e">
        <v>#N/A</v>
      </c>
      <c r="F2564" s="127" t="e">
        <v>#N/A</v>
      </c>
      <c r="G2564" s="127">
        <v>4.88</v>
      </c>
      <c r="H2564" s="127" t="e">
        <v>#N/A</v>
      </c>
      <c r="I2564" s="127" t="e">
        <v>#N/A</v>
      </c>
      <c r="J2564" s="127">
        <v>5.129</v>
      </c>
      <c r="K2564" s="127" t="e">
        <v>#N/A</v>
      </c>
      <c r="L2564" s="127" t="e">
        <v>#N/A</v>
      </c>
      <c r="M2564" s="127">
        <v>5.5205</v>
      </c>
      <c r="N2564" s="127" t="e">
        <v>#N/A</v>
      </c>
      <c r="O2564" s="127" t="e">
        <v>#N/A</v>
      </c>
      <c r="P2564" s="127">
        <v>5.912</v>
      </c>
      <c r="Q2564" s="127" t="e">
        <v>#N/A</v>
      </c>
      <c r="R2564" s="127" t="e">
        <v>#N/A</v>
      </c>
      <c r="S2564" s="127">
        <v>6.45</v>
      </c>
      <c r="T2564" s="127" t="e">
        <v>#N/A</v>
      </c>
      <c r="U2564" s="127" t="e">
        <v>#N/A</v>
      </c>
      <c r="V2564" s="127">
        <v>7.04</v>
      </c>
      <c r="W2564" s="127"/>
      <c r="X2564" s="127"/>
      <c r="Y2564" s="127"/>
      <c r="Z2564" s="127"/>
      <c r="AA2564" s="127"/>
      <c r="AB2564" s="127"/>
      <c r="AC2564" s="127"/>
      <c r="AD2564" s="127"/>
      <c r="AE2564" s="127"/>
      <c r="AF2564" s="9">
        <f t="shared" si="1"/>
        <v>2564</v>
      </c>
    </row>
    <row r="2565" ht="15.75" customHeight="1">
      <c r="A2565" s="116">
        <v>41981.0</v>
      </c>
      <c r="B2565" s="126" t="e">
        <v>#N/A</v>
      </c>
      <c r="C2565" s="127" t="e">
        <v>#N/A</v>
      </c>
      <c r="D2565" s="127">
        <v>4.585</v>
      </c>
      <c r="E2565" s="127" t="e">
        <v>#N/A</v>
      </c>
      <c r="F2565" s="127" t="e">
        <v>#N/A</v>
      </c>
      <c r="G2565" s="127">
        <v>4.835</v>
      </c>
      <c r="H2565" s="127" t="e">
        <v>#N/A</v>
      </c>
      <c r="I2565" s="127" t="e">
        <v>#N/A</v>
      </c>
      <c r="J2565" s="127">
        <v>5.12</v>
      </c>
      <c r="K2565" s="127" t="e">
        <v>#N/A</v>
      </c>
      <c r="L2565" s="127" t="e">
        <v>#N/A</v>
      </c>
      <c r="M2565" s="127">
        <v>5.5125</v>
      </c>
      <c r="N2565" s="127" t="e">
        <v>#N/A</v>
      </c>
      <c r="O2565" s="127" t="e">
        <v>#N/A</v>
      </c>
      <c r="P2565" s="127">
        <v>5.905</v>
      </c>
      <c r="Q2565" s="127" t="e">
        <v>#N/A</v>
      </c>
      <c r="R2565" s="127" t="e">
        <v>#N/A</v>
      </c>
      <c r="S2565" s="127">
        <v>6.42</v>
      </c>
      <c r="T2565" s="127" t="e">
        <v>#N/A</v>
      </c>
      <c r="U2565" s="127" t="e">
        <v>#N/A</v>
      </c>
      <c r="V2565" s="127">
        <v>7.05</v>
      </c>
      <c r="W2565" s="127"/>
      <c r="X2565" s="127"/>
      <c r="Y2565" s="127"/>
      <c r="Z2565" s="127"/>
      <c r="AA2565" s="127"/>
      <c r="AB2565" s="127"/>
      <c r="AC2565" s="127"/>
      <c r="AD2565" s="127"/>
      <c r="AE2565" s="127"/>
      <c r="AF2565" s="9">
        <f t="shared" si="1"/>
        <v>2565</v>
      </c>
    </row>
    <row r="2566" ht="15.75" customHeight="1">
      <c r="A2566" s="116">
        <v>41978.0</v>
      </c>
      <c r="B2566" s="126" t="e">
        <v>#N/A</v>
      </c>
      <c r="C2566" s="127" t="e">
        <v>#N/A</v>
      </c>
      <c r="D2566" s="127">
        <v>4.573</v>
      </c>
      <c r="E2566" s="127" t="e">
        <v>#N/A</v>
      </c>
      <c r="F2566" s="127" t="e">
        <v>#N/A</v>
      </c>
      <c r="G2566" s="127">
        <v>4.835</v>
      </c>
      <c r="H2566" s="127" t="e">
        <v>#N/A</v>
      </c>
      <c r="I2566" s="127" t="e">
        <v>#N/A</v>
      </c>
      <c r="J2566" s="127">
        <v>5.097</v>
      </c>
      <c r="K2566" s="127" t="e">
        <v>#N/A</v>
      </c>
      <c r="L2566" s="127" t="e">
        <v>#N/A</v>
      </c>
      <c r="M2566" s="127">
        <v>5.4985</v>
      </c>
      <c r="N2566" s="127" t="e">
        <v>#N/A</v>
      </c>
      <c r="O2566" s="127" t="e">
        <v>#N/A</v>
      </c>
      <c r="P2566" s="127">
        <v>5.9</v>
      </c>
      <c r="Q2566" s="127" t="e">
        <v>#N/A</v>
      </c>
      <c r="R2566" s="127" t="e">
        <v>#N/A</v>
      </c>
      <c r="S2566" s="127">
        <v>6.39</v>
      </c>
      <c r="T2566" s="127" t="e">
        <v>#N/A</v>
      </c>
      <c r="U2566" s="127" t="e">
        <v>#N/A</v>
      </c>
      <c r="V2566" s="127">
        <v>7.044</v>
      </c>
      <c r="W2566" s="127"/>
      <c r="X2566" s="127"/>
      <c r="Y2566" s="127"/>
      <c r="Z2566" s="127"/>
      <c r="AA2566" s="127"/>
      <c r="AB2566" s="127"/>
      <c r="AC2566" s="127"/>
      <c r="AD2566" s="127"/>
      <c r="AE2566" s="127"/>
      <c r="AF2566" s="9">
        <f t="shared" si="1"/>
        <v>2566</v>
      </c>
    </row>
    <row r="2567" ht="15.75" customHeight="1">
      <c r="A2567" s="116">
        <v>41977.0</v>
      </c>
      <c r="B2567" s="126" t="e">
        <v>#N/A</v>
      </c>
      <c r="C2567" s="127" t="e">
        <v>#N/A</v>
      </c>
      <c r="D2567" s="127">
        <v>4.5</v>
      </c>
      <c r="E2567" s="127" t="e">
        <v>#N/A</v>
      </c>
      <c r="F2567" s="127" t="e">
        <v>#N/A</v>
      </c>
      <c r="G2567" s="127">
        <v>4.83</v>
      </c>
      <c r="H2567" s="127" t="e">
        <v>#N/A</v>
      </c>
      <c r="I2567" s="127" t="e">
        <v>#N/A</v>
      </c>
      <c r="J2567" s="127">
        <v>5.05</v>
      </c>
      <c r="K2567" s="127" t="e">
        <v>#N/A</v>
      </c>
      <c r="L2567" s="127" t="e">
        <v>#N/A</v>
      </c>
      <c r="M2567" s="127">
        <v>5.4525</v>
      </c>
      <c r="N2567" s="127" t="e">
        <v>#N/A</v>
      </c>
      <c r="O2567" s="127" t="e">
        <v>#N/A</v>
      </c>
      <c r="P2567" s="127">
        <v>5.855</v>
      </c>
      <c r="Q2567" s="127" t="e">
        <v>#N/A</v>
      </c>
      <c r="R2567" s="127" t="e">
        <v>#N/A</v>
      </c>
      <c r="S2567" s="127">
        <v>6.37</v>
      </c>
      <c r="T2567" s="127" t="e">
        <v>#N/A</v>
      </c>
      <c r="U2567" s="127" t="e">
        <v>#N/A</v>
      </c>
      <c r="V2567" s="127">
        <v>7.025</v>
      </c>
      <c r="W2567" s="127"/>
      <c r="X2567" s="127"/>
      <c r="Y2567" s="127"/>
      <c r="Z2567" s="127"/>
      <c r="AA2567" s="127"/>
      <c r="AB2567" s="127"/>
      <c r="AC2567" s="127"/>
      <c r="AD2567" s="127"/>
      <c r="AE2567" s="127"/>
      <c r="AF2567" s="9">
        <f t="shared" si="1"/>
        <v>2567</v>
      </c>
    </row>
    <row r="2568" ht="15.75" customHeight="1">
      <c r="A2568" s="116">
        <v>41976.0</v>
      </c>
      <c r="B2568" s="126" t="e">
        <v>#N/A</v>
      </c>
      <c r="C2568" s="127" t="e">
        <v>#N/A</v>
      </c>
      <c r="D2568" s="127">
        <v>4.5</v>
      </c>
      <c r="E2568" s="127" t="e">
        <v>#N/A</v>
      </c>
      <c r="F2568" s="127" t="e">
        <v>#N/A</v>
      </c>
      <c r="G2568" s="127">
        <v>4.825</v>
      </c>
      <c r="H2568" s="127" t="e">
        <v>#N/A</v>
      </c>
      <c r="I2568" s="127" t="e">
        <v>#N/A</v>
      </c>
      <c r="J2568" s="127">
        <v>5.066</v>
      </c>
      <c r="K2568" s="127" t="e">
        <v>#N/A</v>
      </c>
      <c r="L2568" s="127" t="e">
        <v>#N/A</v>
      </c>
      <c r="M2568" s="127">
        <v>5.4655</v>
      </c>
      <c r="N2568" s="127" t="e">
        <v>#N/A</v>
      </c>
      <c r="O2568" s="127" t="e">
        <v>#N/A</v>
      </c>
      <c r="P2568" s="127">
        <v>5.865</v>
      </c>
      <c r="Q2568" s="127" t="e">
        <v>#N/A</v>
      </c>
      <c r="R2568" s="127" t="e">
        <v>#N/A</v>
      </c>
      <c r="S2568" s="127">
        <v>6.39</v>
      </c>
      <c r="T2568" s="127" t="e">
        <v>#N/A</v>
      </c>
      <c r="U2568" s="127" t="e">
        <v>#N/A</v>
      </c>
      <c r="V2568" s="127">
        <v>7.04</v>
      </c>
      <c r="W2568" s="127"/>
      <c r="X2568" s="127"/>
      <c r="Y2568" s="127"/>
      <c r="Z2568" s="127"/>
      <c r="AA2568" s="127"/>
      <c r="AB2568" s="127"/>
      <c r="AC2568" s="127"/>
      <c r="AD2568" s="127"/>
      <c r="AE2568" s="127"/>
      <c r="AF2568" s="9">
        <f t="shared" si="1"/>
        <v>2568</v>
      </c>
    </row>
    <row r="2569" ht="15.75" customHeight="1">
      <c r="A2569" s="116">
        <v>41975.0</v>
      </c>
      <c r="B2569" s="126" t="e">
        <v>#N/A</v>
      </c>
      <c r="C2569" s="127" t="e">
        <v>#N/A</v>
      </c>
      <c r="D2569" s="127">
        <v>4.451</v>
      </c>
      <c r="E2569" s="127" t="e">
        <v>#N/A</v>
      </c>
      <c r="F2569" s="127" t="e">
        <v>#N/A</v>
      </c>
      <c r="G2569" s="127">
        <v>4.806</v>
      </c>
      <c r="H2569" s="127" t="e">
        <v>#N/A</v>
      </c>
      <c r="I2569" s="127" t="e">
        <v>#N/A</v>
      </c>
      <c r="J2569" s="127">
        <v>5.059</v>
      </c>
      <c r="K2569" s="127" t="e">
        <v>#N/A</v>
      </c>
      <c r="L2569" s="127" t="e">
        <v>#N/A</v>
      </c>
      <c r="M2569" s="127">
        <v>5.4625</v>
      </c>
      <c r="N2569" s="127" t="e">
        <v>#N/A</v>
      </c>
      <c r="O2569" s="127" t="e">
        <v>#N/A</v>
      </c>
      <c r="P2569" s="127">
        <v>5.866</v>
      </c>
      <c r="Q2569" s="127" t="e">
        <v>#N/A</v>
      </c>
      <c r="R2569" s="127" t="e">
        <v>#N/A</v>
      </c>
      <c r="S2569" s="127">
        <v>6.39</v>
      </c>
      <c r="T2569" s="127" t="e">
        <v>#N/A</v>
      </c>
      <c r="U2569" s="127" t="e">
        <v>#N/A</v>
      </c>
      <c r="V2569" s="127">
        <v>7.05</v>
      </c>
      <c r="W2569" s="127"/>
      <c r="X2569" s="127"/>
      <c r="Y2569" s="127"/>
      <c r="Z2569" s="127"/>
      <c r="AA2569" s="127"/>
      <c r="AB2569" s="127"/>
      <c r="AC2569" s="127"/>
      <c r="AD2569" s="127"/>
      <c r="AE2569" s="127"/>
      <c r="AF2569" s="9">
        <f t="shared" si="1"/>
        <v>2569</v>
      </c>
    </row>
    <row r="2570" ht="15.75" customHeight="1">
      <c r="A2570" s="116">
        <v>41974.0</v>
      </c>
      <c r="B2570" s="126" t="e">
        <v>#N/A</v>
      </c>
      <c r="C2570" s="127" t="e">
        <v>#N/A</v>
      </c>
      <c r="D2570" s="127">
        <v>4.31</v>
      </c>
      <c r="E2570" s="127" t="e">
        <v>#N/A</v>
      </c>
      <c r="F2570" s="127" t="e">
        <v>#N/A</v>
      </c>
      <c r="G2570" s="127">
        <v>4.765</v>
      </c>
      <c r="H2570" s="127" t="e">
        <v>#N/A</v>
      </c>
      <c r="I2570" s="127" t="e">
        <v>#N/A</v>
      </c>
      <c r="J2570" s="127">
        <v>5.04</v>
      </c>
      <c r="K2570" s="127" t="e">
        <v>#N/A</v>
      </c>
      <c r="L2570" s="127" t="e">
        <v>#N/A</v>
      </c>
      <c r="M2570" s="127">
        <v>5.438</v>
      </c>
      <c r="N2570" s="127" t="e">
        <v>#N/A</v>
      </c>
      <c r="O2570" s="127" t="e">
        <v>#N/A</v>
      </c>
      <c r="P2570" s="127">
        <v>5.836</v>
      </c>
      <c r="Q2570" s="127" t="e">
        <v>#N/A</v>
      </c>
      <c r="R2570" s="127" t="e">
        <v>#N/A</v>
      </c>
      <c r="S2570" s="127">
        <v>6.31</v>
      </c>
      <c r="T2570" s="127" t="e">
        <v>#N/A</v>
      </c>
      <c r="U2570" s="127" t="e">
        <v>#N/A</v>
      </c>
      <c r="V2570" s="127">
        <v>6.96</v>
      </c>
      <c r="W2570" s="127"/>
      <c r="X2570" s="127"/>
      <c r="Y2570" s="127"/>
      <c r="Z2570" s="127"/>
      <c r="AA2570" s="127"/>
      <c r="AB2570" s="127"/>
      <c r="AC2570" s="127"/>
      <c r="AD2570" s="127"/>
      <c r="AE2570" s="127"/>
      <c r="AF2570" s="9">
        <f t="shared" si="1"/>
        <v>2570</v>
      </c>
    </row>
    <row r="2571" ht="15.75" customHeight="1">
      <c r="A2571" s="116">
        <v>41971.0</v>
      </c>
      <c r="B2571" s="126" t="e">
        <v>#N/A</v>
      </c>
      <c r="C2571" s="127" t="e">
        <v>#N/A</v>
      </c>
      <c r="D2571" s="127">
        <v>4.277</v>
      </c>
      <c r="E2571" s="127" t="e">
        <v>#N/A</v>
      </c>
      <c r="F2571" s="127" t="e">
        <v>#N/A</v>
      </c>
      <c r="G2571" s="127">
        <v>4.643</v>
      </c>
      <c r="H2571" s="127" t="e">
        <v>#N/A</v>
      </c>
      <c r="I2571" s="127" t="e">
        <v>#N/A</v>
      </c>
      <c r="J2571" s="127">
        <v>4.975</v>
      </c>
      <c r="K2571" s="127" t="e">
        <v>#N/A</v>
      </c>
      <c r="L2571" s="127" t="e">
        <v>#N/A</v>
      </c>
      <c r="M2571" s="127">
        <v>5.36</v>
      </c>
      <c r="N2571" s="127" t="e">
        <v>#N/A</v>
      </c>
      <c r="O2571" s="127" t="e">
        <v>#N/A</v>
      </c>
      <c r="P2571" s="127">
        <v>5.745</v>
      </c>
      <c r="Q2571" s="127" t="e">
        <v>#N/A</v>
      </c>
      <c r="R2571" s="127" t="e">
        <v>#N/A</v>
      </c>
      <c r="S2571" s="127">
        <v>6.25</v>
      </c>
      <c r="T2571" s="127" t="e">
        <v>#N/A</v>
      </c>
      <c r="U2571" s="127" t="e">
        <v>#N/A</v>
      </c>
      <c r="V2571" s="127">
        <v>6.92</v>
      </c>
      <c r="W2571" s="127"/>
      <c r="X2571" s="127"/>
      <c r="Y2571" s="127"/>
      <c r="Z2571" s="127"/>
      <c r="AA2571" s="127"/>
      <c r="AB2571" s="127"/>
      <c r="AC2571" s="127"/>
      <c r="AD2571" s="127"/>
      <c r="AE2571" s="127"/>
      <c r="AF2571" s="9">
        <f t="shared" si="1"/>
        <v>2571</v>
      </c>
    </row>
    <row r="2572" ht="15.75" customHeight="1">
      <c r="A2572" s="116">
        <v>41970.0</v>
      </c>
      <c r="B2572" s="126" t="e">
        <v>#N/A</v>
      </c>
      <c r="C2572" s="127" t="e">
        <v>#N/A</v>
      </c>
      <c r="D2572" s="127">
        <v>4.287</v>
      </c>
      <c r="E2572" s="127" t="e">
        <v>#N/A</v>
      </c>
      <c r="F2572" s="127" t="e">
        <v>#N/A</v>
      </c>
      <c r="G2572" s="127">
        <v>4.593</v>
      </c>
      <c r="H2572" s="127" t="e">
        <v>#N/A</v>
      </c>
      <c r="I2572" s="127" t="e">
        <v>#N/A</v>
      </c>
      <c r="J2572" s="127">
        <v>4.936</v>
      </c>
      <c r="K2572" s="127" t="e">
        <v>#N/A</v>
      </c>
      <c r="L2572" s="127" t="e">
        <v>#N/A</v>
      </c>
      <c r="M2572" s="127">
        <v>5.3355</v>
      </c>
      <c r="N2572" s="127" t="e">
        <v>#N/A</v>
      </c>
      <c r="O2572" s="127" t="e">
        <v>#N/A</v>
      </c>
      <c r="P2572" s="127">
        <v>5.735</v>
      </c>
      <c r="Q2572" s="127" t="e">
        <v>#N/A</v>
      </c>
      <c r="R2572" s="127" t="e">
        <v>#N/A</v>
      </c>
      <c r="S2572" s="127">
        <v>6.26</v>
      </c>
      <c r="T2572" s="127" t="e">
        <v>#N/A</v>
      </c>
      <c r="U2572" s="127" t="e">
        <v>#N/A</v>
      </c>
      <c r="V2572" s="127">
        <v>6.925</v>
      </c>
      <c r="W2572" s="127"/>
      <c r="X2572" s="127"/>
      <c r="Y2572" s="127"/>
      <c r="Z2572" s="127"/>
      <c r="AA2572" s="127"/>
      <c r="AB2572" s="127"/>
      <c r="AC2572" s="127"/>
      <c r="AD2572" s="127"/>
      <c r="AE2572" s="127"/>
      <c r="AF2572" s="9">
        <f t="shared" si="1"/>
        <v>2572</v>
      </c>
    </row>
    <row r="2573" ht="15.75" customHeight="1">
      <c r="A2573" s="116">
        <v>41969.0</v>
      </c>
      <c r="B2573" s="126" t="e">
        <v>#N/A</v>
      </c>
      <c r="C2573" s="127" t="e">
        <v>#N/A</v>
      </c>
      <c r="D2573" s="127">
        <v>4.263</v>
      </c>
      <c r="E2573" s="127" t="e">
        <v>#N/A</v>
      </c>
      <c r="F2573" s="127" t="e">
        <v>#N/A</v>
      </c>
      <c r="G2573" s="127">
        <v>4.551</v>
      </c>
      <c r="H2573" s="127" t="e">
        <v>#N/A</v>
      </c>
      <c r="I2573" s="127" t="e">
        <v>#N/A</v>
      </c>
      <c r="J2573" s="127">
        <v>4.878</v>
      </c>
      <c r="K2573" s="127" t="e">
        <v>#N/A</v>
      </c>
      <c r="L2573" s="127" t="e">
        <v>#N/A</v>
      </c>
      <c r="M2573" s="127">
        <v>5.248</v>
      </c>
      <c r="N2573" s="127" t="e">
        <v>#N/A</v>
      </c>
      <c r="O2573" s="127" t="e">
        <v>#N/A</v>
      </c>
      <c r="P2573" s="127">
        <v>5.618</v>
      </c>
      <c r="Q2573" s="127" t="e">
        <v>#N/A</v>
      </c>
      <c r="R2573" s="127" t="e">
        <v>#N/A</v>
      </c>
      <c r="S2573" s="127">
        <v>6.17</v>
      </c>
      <c r="T2573" s="127" t="e">
        <v>#N/A</v>
      </c>
      <c r="U2573" s="127" t="e">
        <v>#N/A</v>
      </c>
      <c r="V2573" s="127">
        <v>6.92</v>
      </c>
      <c r="W2573" s="127"/>
      <c r="X2573" s="127"/>
      <c r="Y2573" s="127"/>
      <c r="Z2573" s="127"/>
      <c r="AA2573" s="127"/>
      <c r="AB2573" s="127"/>
      <c r="AC2573" s="127"/>
      <c r="AD2573" s="127"/>
      <c r="AE2573" s="127"/>
      <c r="AF2573" s="9">
        <f t="shared" si="1"/>
        <v>2573</v>
      </c>
    </row>
    <row r="2574" ht="15.75" customHeight="1">
      <c r="A2574" s="116">
        <v>41968.0</v>
      </c>
      <c r="B2574" s="126" t="e">
        <v>#N/A</v>
      </c>
      <c r="C2574" s="127" t="e">
        <v>#N/A</v>
      </c>
      <c r="D2574" s="127">
        <v>4.244</v>
      </c>
      <c r="E2574" s="127" t="e">
        <v>#N/A</v>
      </c>
      <c r="F2574" s="127" t="e">
        <v>#N/A</v>
      </c>
      <c r="G2574" s="127">
        <v>4.506</v>
      </c>
      <c r="H2574" s="127" t="e">
        <v>#N/A</v>
      </c>
      <c r="I2574" s="127" t="e">
        <v>#N/A</v>
      </c>
      <c r="J2574" s="127">
        <v>4.856</v>
      </c>
      <c r="K2574" s="127" t="e">
        <v>#N/A</v>
      </c>
      <c r="L2574" s="127" t="e">
        <v>#N/A</v>
      </c>
      <c r="M2574" s="127">
        <v>5.2295</v>
      </c>
      <c r="N2574" s="127" t="e">
        <v>#N/A</v>
      </c>
      <c r="O2574" s="127" t="e">
        <v>#N/A</v>
      </c>
      <c r="P2574" s="127">
        <v>5.603</v>
      </c>
      <c r="Q2574" s="127" t="e">
        <v>#N/A</v>
      </c>
      <c r="R2574" s="127" t="e">
        <v>#N/A</v>
      </c>
      <c r="S2574" s="127">
        <v>6.18</v>
      </c>
      <c r="T2574" s="127" t="e">
        <v>#N/A</v>
      </c>
      <c r="U2574" s="127" t="e">
        <v>#N/A</v>
      </c>
      <c r="V2574" s="127">
        <v>6.85</v>
      </c>
      <c r="W2574" s="127"/>
      <c r="X2574" s="127"/>
      <c r="Y2574" s="127"/>
      <c r="Z2574" s="127"/>
      <c r="AA2574" s="127"/>
      <c r="AB2574" s="127"/>
      <c r="AC2574" s="127"/>
      <c r="AD2574" s="127"/>
      <c r="AE2574" s="127"/>
      <c r="AF2574" s="9">
        <f t="shared" si="1"/>
        <v>2574</v>
      </c>
    </row>
    <row r="2575" ht="15.75" customHeight="1">
      <c r="A2575" s="116">
        <v>41967.0</v>
      </c>
      <c r="B2575" s="126" t="e">
        <v>#N/A</v>
      </c>
      <c r="C2575" s="127" t="e">
        <v>#N/A</v>
      </c>
      <c r="D2575" s="127">
        <v>4.244</v>
      </c>
      <c r="E2575" s="127" t="e">
        <v>#N/A</v>
      </c>
      <c r="F2575" s="127" t="e">
        <v>#N/A</v>
      </c>
      <c r="G2575" s="127">
        <v>4.483</v>
      </c>
      <c r="H2575" s="127" t="e">
        <v>#N/A</v>
      </c>
      <c r="I2575" s="127" t="e">
        <v>#N/A</v>
      </c>
      <c r="J2575" s="127">
        <v>4.8</v>
      </c>
      <c r="K2575" s="127" t="e">
        <v>#N/A</v>
      </c>
      <c r="L2575" s="127" t="e">
        <v>#N/A</v>
      </c>
      <c r="M2575" s="127">
        <v>5.175</v>
      </c>
      <c r="N2575" s="127" t="e">
        <v>#N/A</v>
      </c>
      <c r="O2575" s="127" t="e">
        <v>#N/A</v>
      </c>
      <c r="P2575" s="127">
        <v>5.55</v>
      </c>
      <c r="Q2575" s="127" t="e">
        <v>#N/A</v>
      </c>
      <c r="R2575" s="127" t="e">
        <v>#N/A</v>
      </c>
      <c r="S2575" s="127">
        <v>6.17</v>
      </c>
      <c r="T2575" s="127" t="e">
        <v>#N/A</v>
      </c>
      <c r="U2575" s="127" t="e">
        <v>#N/A</v>
      </c>
      <c r="V2575" s="127">
        <v>6.855</v>
      </c>
      <c r="W2575" s="127"/>
      <c r="X2575" s="127"/>
      <c r="Y2575" s="127"/>
      <c r="Z2575" s="127"/>
      <c r="AA2575" s="127"/>
      <c r="AB2575" s="127"/>
      <c r="AC2575" s="127"/>
      <c r="AD2575" s="127"/>
      <c r="AE2575" s="127"/>
      <c r="AF2575" s="9">
        <f t="shared" si="1"/>
        <v>2575</v>
      </c>
    </row>
    <row r="2576" ht="15.75" customHeight="1">
      <c r="A2576" s="116">
        <v>41964.0</v>
      </c>
      <c r="B2576" s="126" t="e">
        <v>#N/A</v>
      </c>
      <c r="C2576" s="127" t="e">
        <v>#N/A</v>
      </c>
      <c r="D2576" s="127">
        <v>4.085</v>
      </c>
      <c r="E2576" s="127" t="e">
        <v>#N/A</v>
      </c>
      <c r="F2576" s="127" t="e">
        <v>#N/A</v>
      </c>
      <c r="G2576" s="127">
        <v>4.395</v>
      </c>
      <c r="H2576" s="127" t="e">
        <v>#N/A</v>
      </c>
      <c r="I2576" s="127" t="e">
        <v>#N/A</v>
      </c>
      <c r="J2576" s="127">
        <v>4.7</v>
      </c>
      <c r="K2576" s="127" t="e">
        <v>#N/A</v>
      </c>
      <c r="L2576" s="127" t="e">
        <v>#N/A</v>
      </c>
      <c r="M2576" s="127">
        <v>5.04</v>
      </c>
      <c r="N2576" s="127" t="e">
        <v>#N/A</v>
      </c>
      <c r="O2576" s="127" t="e">
        <v>#N/A</v>
      </c>
      <c r="P2576" s="127">
        <v>5.38</v>
      </c>
      <c r="Q2576" s="127" t="e">
        <v>#N/A</v>
      </c>
      <c r="R2576" s="127" t="e">
        <v>#N/A</v>
      </c>
      <c r="S2576" s="127">
        <v>6.17</v>
      </c>
      <c r="T2576" s="127" t="e">
        <v>#N/A</v>
      </c>
      <c r="U2576" s="127" t="e">
        <v>#N/A</v>
      </c>
      <c r="V2576" s="127">
        <v>6.78</v>
      </c>
      <c r="W2576" s="127"/>
      <c r="X2576" s="127"/>
      <c r="Y2576" s="127"/>
      <c r="Z2576" s="127"/>
      <c r="AA2576" s="127"/>
      <c r="AB2576" s="127"/>
      <c r="AC2576" s="127"/>
      <c r="AD2576" s="127"/>
      <c r="AE2576" s="127"/>
      <c r="AF2576" s="9">
        <f t="shared" si="1"/>
        <v>2576</v>
      </c>
    </row>
    <row r="2577" ht="15.75" customHeight="1">
      <c r="A2577" s="116">
        <v>41963.0</v>
      </c>
      <c r="B2577" s="126" t="e">
        <v>#N/A</v>
      </c>
      <c r="C2577" s="127" t="e">
        <v>#N/A</v>
      </c>
      <c r="D2577" s="127">
        <v>4.113</v>
      </c>
      <c r="E2577" s="127" t="e">
        <v>#N/A</v>
      </c>
      <c r="F2577" s="127" t="e">
        <v>#N/A</v>
      </c>
      <c r="G2577" s="127">
        <v>4.473</v>
      </c>
      <c r="H2577" s="127" t="e">
        <v>#N/A</v>
      </c>
      <c r="I2577" s="127" t="e">
        <v>#N/A</v>
      </c>
      <c r="J2577" s="127">
        <v>4.777</v>
      </c>
      <c r="K2577" s="127" t="e">
        <v>#N/A</v>
      </c>
      <c r="L2577" s="127" t="e">
        <v>#N/A</v>
      </c>
      <c r="M2577" s="127">
        <v>5.183</v>
      </c>
      <c r="N2577" s="127" t="e">
        <v>#N/A</v>
      </c>
      <c r="O2577" s="127" t="e">
        <v>#N/A</v>
      </c>
      <c r="P2577" s="127">
        <v>5.589</v>
      </c>
      <c r="Q2577" s="127" t="e">
        <v>#N/A</v>
      </c>
      <c r="R2577" s="127" t="e">
        <v>#N/A</v>
      </c>
      <c r="S2577" s="127">
        <v>6.245</v>
      </c>
      <c r="T2577" s="127" t="e">
        <v>#N/A</v>
      </c>
      <c r="U2577" s="127" t="e">
        <v>#N/A</v>
      </c>
      <c r="V2577" s="127">
        <v>6.89</v>
      </c>
      <c r="W2577" s="127"/>
      <c r="X2577" s="127"/>
      <c r="Y2577" s="127"/>
      <c r="Z2577" s="127"/>
      <c r="AA2577" s="127"/>
      <c r="AB2577" s="127"/>
      <c r="AC2577" s="127"/>
      <c r="AD2577" s="127"/>
      <c r="AE2577" s="127"/>
      <c r="AF2577" s="9">
        <f t="shared" si="1"/>
        <v>2577</v>
      </c>
    </row>
    <row r="2578" ht="15.75" customHeight="1">
      <c r="A2578" s="116">
        <v>41962.0</v>
      </c>
      <c r="B2578" s="126" t="e">
        <v>#N/A</v>
      </c>
      <c r="C2578" s="127" t="e">
        <v>#N/A</v>
      </c>
      <c r="D2578" s="127">
        <v>4.119</v>
      </c>
      <c r="E2578" s="127" t="e">
        <v>#N/A</v>
      </c>
      <c r="F2578" s="127" t="e">
        <v>#N/A</v>
      </c>
      <c r="G2578" s="127">
        <v>4.585</v>
      </c>
      <c r="H2578" s="127" t="e">
        <v>#N/A</v>
      </c>
      <c r="I2578" s="127" t="e">
        <v>#N/A</v>
      </c>
      <c r="J2578" s="127">
        <v>4.84</v>
      </c>
      <c r="K2578" s="127" t="e">
        <v>#N/A</v>
      </c>
      <c r="L2578" s="127" t="e">
        <v>#N/A</v>
      </c>
      <c r="M2578" s="127">
        <v>5.26</v>
      </c>
      <c r="N2578" s="127" t="e">
        <v>#N/A</v>
      </c>
      <c r="O2578" s="127" t="e">
        <v>#N/A</v>
      </c>
      <c r="P2578" s="127">
        <v>5.68</v>
      </c>
      <c r="Q2578" s="127" t="e">
        <v>#N/A</v>
      </c>
      <c r="R2578" s="127" t="e">
        <v>#N/A</v>
      </c>
      <c r="S2578" s="127">
        <v>6.28</v>
      </c>
      <c r="T2578" s="127" t="e">
        <v>#N/A</v>
      </c>
      <c r="U2578" s="127" t="e">
        <v>#N/A</v>
      </c>
      <c r="V2578" s="127">
        <v>6.94</v>
      </c>
      <c r="W2578" s="127"/>
      <c r="X2578" s="127"/>
      <c r="Y2578" s="127"/>
      <c r="Z2578" s="127"/>
      <c r="AA2578" s="127"/>
      <c r="AB2578" s="127"/>
      <c r="AC2578" s="127"/>
      <c r="AD2578" s="127"/>
      <c r="AE2578" s="127"/>
      <c r="AF2578" s="9">
        <f t="shared" si="1"/>
        <v>2578</v>
      </c>
    </row>
    <row r="2579" ht="15.75" customHeight="1">
      <c r="A2579" s="116">
        <v>41961.0</v>
      </c>
      <c r="B2579" s="126" t="e">
        <v>#N/A</v>
      </c>
      <c r="C2579" s="127" t="e">
        <v>#N/A</v>
      </c>
      <c r="D2579" s="127">
        <v>4.056</v>
      </c>
      <c r="E2579" s="127" t="e">
        <v>#N/A</v>
      </c>
      <c r="F2579" s="127" t="e">
        <v>#N/A</v>
      </c>
      <c r="G2579" s="127">
        <v>4.49</v>
      </c>
      <c r="H2579" s="127" t="e">
        <v>#N/A</v>
      </c>
      <c r="I2579" s="127" t="e">
        <v>#N/A</v>
      </c>
      <c r="J2579" s="127">
        <v>4.795</v>
      </c>
      <c r="K2579" s="127" t="e">
        <v>#N/A</v>
      </c>
      <c r="L2579" s="127" t="e">
        <v>#N/A</v>
      </c>
      <c r="M2579" s="127">
        <v>5.2265</v>
      </c>
      <c r="N2579" s="127" t="e">
        <v>#N/A</v>
      </c>
      <c r="O2579" s="127" t="e">
        <v>#N/A</v>
      </c>
      <c r="P2579" s="127">
        <v>5.658</v>
      </c>
      <c r="Q2579" s="127" t="e">
        <v>#N/A</v>
      </c>
      <c r="R2579" s="127" t="e">
        <v>#N/A</v>
      </c>
      <c r="S2579" s="127">
        <v>6.28</v>
      </c>
      <c r="T2579" s="127" t="e">
        <v>#N/A</v>
      </c>
      <c r="U2579" s="127" t="e">
        <v>#N/A</v>
      </c>
      <c r="V2579" s="127">
        <v>6.95</v>
      </c>
      <c r="W2579" s="127"/>
      <c r="X2579" s="127"/>
      <c r="Y2579" s="127"/>
      <c r="Z2579" s="127"/>
      <c r="AA2579" s="127"/>
      <c r="AB2579" s="127"/>
      <c r="AC2579" s="127"/>
      <c r="AD2579" s="127"/>
      <c r="AE2579" s="127"/>
      <c r="AF2579" s="9">
        <f t="shared" si="1"/>
        <v>2579</v>
      </c>
    </row>
    <row r="2580" ht="15.75" customHeight="1">
      <c r="A2580" s="116">
        <v>41960.0</v>
      </c>
      <c r="B2580" s="126" t="e">
        <v>#N/A</v>
      </c>
      <c r="C2580" s="127" t="e">
        <v>#N/A</v>
      </c>
      <c r="D2580" s="127">
        <v>4.025</v>
      </c>
      <c r="E2580" s="127" t="e">
        <v>#N/A</v>
      </c>
      <c r="F2580" s="127" t="e">
        <v>#N/A</v>
      </c>
      <c r="G2580" s="127">
        <v>4.44</v>
      </c>
      <c r="H2580" s="127" t="e">
        <v>#N/A</v>
      </c>
      <c r="I2580" s="127" t="e">
        <v>#N/A</v>
      </c>
      <c r="J2580" s="127">
        <v>4.784</v>
      </c>
      <c r="K2580" s="127" t="e">
        <v>#N/A</v>
      </c>
      <c r="L2580" s="127" t="e">
        <v>#N/A</v>
      </c>
      <c r="M2580" s="127">
        <v>5.1685</v>
      </c>
      <c r="N2580" s="127" t="e">
        <v>#N/A</v>
      </c>
      <c r="O2580" s="127" t="e">
        <v>#N/A</v>
      </c>
      <c r="P2580" s="127">
        <v>5.553</v>
      </c>
      <c r="Q2580" s="127" t="e">
        <v>#N/A</v>
      </c>
      <c r="R2580" s="127" t="e">
        <v>#N/A</v>
      </c>
      <c r="S2580" s="127">
        <v>6.195</v>
      </c>
      <c r="T2580" s="127" t="e">
        <v>#N/A</v>
      </c>
      <c r="U2580" s="127" t="e">
        <v>#N/A</v>
      </c>
      <c r="V2580" s="127">
        <v>6.835</v>
      </c>
      <c r="W2580" s="127"/>
      <c r="X2580" s="127"/>
      <c r="Y2580" s="127"/>
      <c r="Z2580" s="127"/>
      <c r="AA2580" s="127"/>
      <c r="AB2580" s="127"/>
      <c r="AC2580" s="127"/>
      <c r="AD2580" s="127"/>
      <c r="AE2580" s="127"/>
      <c r="AF2580" s="9">
        <f t="shared" si="1"/>
        <v>2580</v>
      </c>
    </row>
    <row r="2581" ht="15.75" customHeight="1">
      <c r="A2581" s="116">
        <v>41957.0</v>
      </c>
      <c r="B2581" s="126" t="e">
        <v>#N/A</v>
      </c>
      <c r="C2581" s="127" t="e">
        <v>#N/A</v>
      </c>
      <c r="D2581" s="127">
        <v>3.986</v>
      </c>
      <c r="E2581" s="127" t="e">
        <v>#N/A</v>
      </c>
      <c r="F2581" s="127" t="e">
        <v>#N/A</v>
      </c>
      <c r="G2581" s="127">
        <v>4.425</v>
      </c>
      <c r="H2581" s="127" t="e">
        <v>#N/A</v>
      </c>
      <c r="I2581" s="127" t="e">
        <v>#N/A</v>
      </c>
      <c r="J2581" s="127">
        <v>4.759</v>
      </c>
      <c r="K2581" s="127" t="e">
        <v>#N/A</v>
      </c>
      <c r="L2581" s="127" t="e">
        <v>#N/A</v>
      </c>
      <c r="M2581" s="127">
        <v>5.098</v>
      </c>
      <c r="N2581" s="127" t="e">
        <v>#N/A</v>
      </c>
      <c r="O2581" s="127" t="e">
        <v>#N/A</v>
      </c>
      <c r="P2581" s="127">
        <v>5.437</v>
      </c>
      <c r="Q2581" s="127" t="e">
        <v>#N/A</v>
      </c>
      <c r="R2581" s="127" t="e">
        <v>#N/A</v>
      </c>
      <c r="S2581" s="127">
        <v>6.02</v>
      </c>
      <c r="T2581" s="127" t="e">
        <v>#N/A</v>
      </c>
      <c r="U2581" s="127" t="e">
        <v>#N/A</v>
      </c>
      <c r="V2581" s="127">
        <v>6.53</v>
      </c>
      <c r="W2581" s="127"/>
      <c r="X2581" s="127"/>
      <c r="Y2581" s="127"/>
      <c r="Z2581" s="127"/>
      <c r="AA2581" s="127"/>
      <c r="AB2581" s="127"/>
      <c r="AC2581" s="127"/>
      <c r="AD2581" s="127"/>
      <c r="AE2581" s="127"/>
      <c r="AF2581" s="9">
        <f t="shared" si="1"/>
        <v>2581</v>
      </c>
    </row>
    <row r="2582" ht="15.75" customHeight="1">
      <c r="A2582" s="116">
        <v>41956.0</v>
      </c>
      <c r="B2582" s="126" t="e">
        <v>#N/A</v>
      </c>
      <c r="C2582" s="127" t="e">
        <v>#N/A</v>
      </c>
      <c r="D2582" s="127">
        <v>3.91</v>
      </c>
      <c r="E2582" s="127" t="e">
        <v>#N/A</v>
      </c>
      <c r="F2582" s="127" t="e">
        <v>#N/A</v>
      </c>
      <c r="G2582" s="127">
        <v>4.361</v>
      </c>
      <c r="H2582" s="127" t="e">
        <v>#N/A</v>
      </c>
      <c r="I2582" s="127" t="e">
        <v>#N/A</v>
      </c>
      <c r="J2582" s="127">
        <v>4.687</v>
      </c>
      <c r="K2582" s="127" t="e">
        <v>#N/A</v>
      </c>
      <c r="L2582" s="127" t="e">
        <v>#N/A</v>
      </c>
      <c r="M2582" s="127">
        <v>4.973</v>
      </c>
      <c r="N2582" s="127" t="e">
        <v>#N/A</v>
      </c>
      <c r="O2582" s="127" t="e">
        <v>#N/A</v>
      </c>
      <c r="P2582" s="127">
        <v>5.259</v>
      </c>
      <c r="Q2582" s="127" t="e">
        <v>#N/A</v>
      </c>
      <c r="R2582" s="127" t="e">
        <v>#N/A</v>
      </c>
      <c r="S2582" s="127">
        <v>5.895</v>
      </c>
      <c r="T2582" s="127" t="e">
        <v>#N/A</v>
      </c>
      <c r="U2582" s="127" t="e">
        <v>#N/A</v>
      </c>
      <c r="V2582" s="127">
        <v>6.475</v>
      </c>
      <c r="W2582" s="127"/>
      <c r="X2582" s="127"/>
      <c r="Y2582" s="127"/>
      <c r="Z2582" s="127"/>
      <c r="AA2582" s="127"/>
      <c r="AB2582" s="127"/>
      <c r="AC2582" s="127"/>
      <c r="AD2582" s="127"/>
      <c r="AE2582" s="127"/>
      <c r="AF2582" s="9">
        <f t="shared" si="1"/>
        <v>2582</v>
      </c>
    </row>
    <row r="2583" ht="15.75" customHeight="1">
      <c r="A2583" s="116">
        <v>41955.0</v>
      </c>
      <c r="B2583" s="126" t="e">
        <v>#N/A</v>
      </c>
      <c r="C2583" s="127" t="e">
        <v>#N/A</v>
      </c>
      <c r="D2583" s="127">
        <v>3.88</v>
      </c>
      <c r="E2583" s="127" t="e">
        <v>#N/A</v>
      </c>
      <c r="F2583" s="127" t="e">
        <v>#N/A</v>
      </c>
      <c r="G2583" s="127">
        <v>4.354</v>
      </c>
      <c r="H2583" s="127" t="e">
        <v>#N/A</v>
      </c>
      <c r="I2583" s="127" t="e">
        <v>#N/A</v>
      </c>
      <c r="J2583" s="127">
        <v>4.679</v>
      </c>
      <c r="K2583" s="127" t="e">
        <v>#N/A</v>
      </c>
      <c r="L2583" s="127" t="e">
        <v>#N/A</v>
      </c>
      <c r="M2583" s="127">
        <v>4.9385</v>
      </c>
      <c r="N2583" s="127" t="e">
        <v>#N/A</v>
      </c>
      <c r="O2583" s="127" t="e">
        <v>#N/A</v>
      </c>
      <c r="P2583" s="127">
        <v>5.198</v>
      </c>
      <c r="Q2583" s="127" t="e">
        <v>#N/A</v>
      </c>
      <c r="R2583" s="127" t="e">
        <v>#N/A</v>
      </c>
      <c r="S2583" s="127">
        <v>5.875</v>
      </c>
      <c r="T2583" s="127" t="e">
        <v>#N/A</v>
      </c>
      <c r="U2583" s="127" t="e">
        <v>#N/A</v>
      </c>
      <c r="V2583" s="127">
        <v>6.455</v>
      </c>
      <c r="W2583" s="127"/>
      <c r="X2583" s="127"/>
      <c r="Y2583" s="127"/>
      <c r="Z2583" s="127"/>
      <c r="AA2583" s="127"/>
      <c r="AB2583" s="127"/>
      <c r="AC2583" s="127"/>
      <c r="AD2583" s="127"/>
      <c r="AE2583" s="127"/>
      <c r="AF2583" s="9">
        <f t="shared" si="1"/>
        <v>2583</v>
      </c>
    </row>
    <row r="2584" ht="15.75" customHeight="1">
      <c r="A2584" s="116">
        <v>41954.0</v>
      </c>
      <c r="B2584" s="126" t="e">
        <v>#N/A</v>
      </c>
      <c r="C2584" s="127" t="e">
        <v>#N/A</v>
      </c>
      <c r="D2584" s="127">
        <v>3.85</v>
      </c>
      <c r="E2584" s="127" t="e">
        <v>#N/A</v>
      </c>
      <c r="F2584" s="127" t="e">
        <v>#N/A</v>
      </c>
      <c r="G2584" s="127">
        <v>4.349</v>
      </c>
      <c r="H2584" s="127" t="e">
        <v>#N/A</v>
      </c>
      <c r="I2584" s="127" t="e">
        <v>#N/A</v>
      </c>
      <c r="J2584" s="127">
        <v>4.679</v>
      </c>
      <c r="K2584" s="127" t="e">
        <v>#N/A</v>
      </c>
      <c r="L2584" s="127" t="e">
        <v>#N/A</v>
      </c>
      <c r="M2584" s="127">
        <v>4.9235</v>
      </c>
      <c r="N2584" s="127" t="e">
        <v>#N/A</v>
      </c>
      <c r="O2584" s="127" t="e">
        <v>#N/A</v>
      </c>
      <c r="P2584" s="127">
        <v>5.168</v>
      </c>
      <c r="Q2584" s="127" t="e">
        <v>#N/A</v>
      </c>
      <c r="R2584" s="127" t="e">
        <v>#N/A</v>
      </c>
      <c r="S2584" s="127">
        <v>5.86</v>
      </c>
      <c r="T2584" s="127" t="e">
        <v>#N/A</v>
      </c>
      <c r="U2584" s="127" t="e">
        <v>#N/A</v>
      </c>
      <c r="V2584" s="127">
        <v>6.435</v>
      </c>
      <c r="W2584" s="127"/>
      <c r="X2584" s="127"/>
      <c r="Y2584" s="127"/>
      <c r="Z2584" s="127"/>
      <c r="AA2584" s="127"/>
      <c r="AB2584" s="127"/>
      <c r="AC2584" s="127"/>
      <c r="AD2584" s="127"/>
      <c r="AE2584" s="127"/>
      <c r="AF2584" s="9">
        <f t="shared" si="1"/>
        <v>2584</v>
      </c>
    </row>
    <row r="2585" ht="15.75" customHeight="1">
      <c r="A2585" s="116">
        <v>41953.0</v>
      </c>
      <c r="B2585" s="126" t="e">
        <v>#N/A</v>
      </c>
      <c r="C2585" s="127" t="e">
        <v>#N/A</v>
      </c>
      <c r="D2585" s="127">
        <v>3.83</v>
      </c>
      <c r="E2585" s="127" t="e">
        <v>#N/A</v>
      </c>
      <c r="F2585" s="127" t="e">
        <v>#N/A</v>
      </c>
      <c r="G2585" s="127">
        <v>4.333</v>
      </c>
      <c r="H2585" s="127" t="e">
        <v>#N/A</v>
      </c>
      <c r="I2585" s="127" t="e">
        <v>#N/A</v>
      </c>
      <c r="J2585" s="127">
        <v>4.65</v>
      </c>
      <c r="K2585" s="127" t="e">
        <v>#N/A</v>
      </c>
      <c r="L2585" s="127" t="e">
        <v>#N/A</v>
      </c>
      <c r="M2585" s="127">
        <v>4.897</v>
      </c>
      <c r="N2585" s="127" t="e">
        <v>#N/A</v>
      </c>
      <c r="O2585" s="127" t="e">
        <v>#N/A</v>
      </c>
      <c r="P2585" s="127">
        <v>5.144</v>
      </c>
      <c r="Q2585" s="127" t="e">
        <v>#N/A</v>
      </c>
      <c r="R2585" s="127" t="e">
        <v>#N/A</v>
      </c>
      <c r="S2585" s="127">
        <v>5.81</v>
      </c>
      <c r="T2585" s="127" t="e">
        <v>#N/A</v>
      </c>
      <c r="U2585" s="127" t="e">
        <v>#N/A</v>
      </c>
      <c r="V2585" s="127">
        <v>6.4</v>
      </c>
      <c r="W2585" s="127"/>
      <c r="X2585" s="127"/>
      <c r="Y2585" s="127"/>
      <c r="Z2585" s="127"/>
      <c r="AA2585" s="127"/>
      <c r="AB2585" s="127"/>
      <c r="AC2585" s="127"/>
      <c r="AD2585" s="127"/>
      <c r="AE2585" s="127"/>
      <c r="AF2585" s="9">
        <f t="shared" si="1"/>
        <v>2585</v>
      </c>
    </row>
    <row r="2586" ht="15.75" customHeight="1">
      <c r="A2586" s="116">
        <v>41950.0</v>
      </c>
      <c r="B2586" s="126" t="e">
        <v>#N/A</v>
      </c>
      <c r="C2586" s="127" t="e">
        <v>#N/A</v>
      </c>
      <c r="D2586" s="127">
        <v>3.815</v>
      </c>
      <c r="E2586" s="127" t="e">
        <v>#N/A</v>
      </c>
      <c r="F2586" s="127" t="e">
        <v>#N/A</v>
      </c>
      <c r="G2586" s="127">
        <v>4.315</v>
      </c>
      <c r="H2586" s="127" t="e">
        <v>#N/A</v>
      </c>
      <c r="I2586" s="127" t="e">
        <v>#N/A</v>
      </c>
      <c r="J2586" s="127">
        <v>4.635</v>
      </c>
      <c r="K2586" s="127" t="e">
        <v>#N/A</v>
      </c>
      <c r="L2586" s="127" t="e">
        <v>#N/A</v>
      </c>
      <c r="M2586" s="127">
        <v>4.87</v>
      </c>
      <c r="N2586" s="127" t="e">
        <v>#N/A</v>
      </c>
      <c r="O2586" s="127" t="e">
        <v>#N/A</v>
      </c>
      <c r="P2586" s="127">
        <v>5.105</v>
      </c>
      <c r="Q2586" s="127" t="e">
        <v>#N/A</v>
      </c>
      <c r="R2586" s="127" t="e">
        <v>#N/A</v>
      </c>
      <c r="S2586" s="127">
        <v>5.8</v>
      </c>
      <c r="T2586" s="127" t="e">
        <v>#N/A</v>
      </c>
      <c r="U2586" s="127" t="e">
        <v>#N/A</v>
      </c>
      <c r="V2586" s="127">
        <v>6.399</v>
      </c>
      <c r="W2586" s="127"/>
      <c r="X2586" s="127"/>
      <c r="Y2586" s="127"/>
      <c r="Z2586" s="127"/>
      <c r="AA2586" s="127"/>
      <c r="AB2586" s="127"/>
      <c r="AC2586" s="127"/>
      <c r="AD2586" s="127"/>
      <c r="AE2586" s="127"/>
      <c r="AF2586" s="9">
        <f t="shared" si="1"/>
        <v>2586</v>
      </c>
    </row>
    <row r="2587" ht="15.75" customHeight="1">
      <c r="A2587" s="116">
        <v>41949.0</v>
      </c>
      <c r="B2587" s="126" t="e">
        <v>#N/A</v>
      </c>
      <c r="C2587" s="127" t="e">
        <v>#N/A</v>
      </c>
      <c r="D2587" s="127">
        <v>3.78</v>
      </c>
      <c r="E2587" s="127" t="e">
        <v>#N/A</v>
      </c>
      <c r="F2587" s="127" t="e">
        <v>#N/A</v>
      </c>
      <c r="G2587" s="127">
        <v>4.281</v>
      </c>
      <c r="H2587" s="127" t="e">
        <v>#N/A</v>
      </c>
      <c r="I2587" s="127" t="e">
        <v>#N/A</v>
      </c>
      <c r="J2587" s="127">
        <v>4.593</v>
      </c>
      <c r="K2587" s="127" t="e">
        <v>#N/A</v>
      </c>
      <c r="L2587" s="127" t="e">
        <v>#N/A</v>
      </c>
      <c r="M2587" s="127">
        <v>4.8295</v>
      </c>
      <c r="N2587" s="127" t="e">
        <v>#N/A</v>
      </c>
      <c r="O2587" s="127" t="e">
        <v>#N/A</v>
      </c>
      <c r="P2587" s="127">
        <v>5.066</v>
      </c>
      <c r="Q2587" s="127" t="e">
        <v>#N/A</v>
      </c>
      <c r="R2587" s="127" t="e">
        <v>#N/A</v>
      </c>
      <c r="S2587" s="127">
        <v>5.77</v>
      </c>
      <c r="T2587" s="127" t="e">
        <v>#N/A</v>
      </c>
      <c r="U2587" s="127" t="e">
        <v>#N/A</v>
      </c>
      <c r="V2587" s="127">
        <v>6.375</v>
      </c>
      <c r="W2587" s="127"/>
      <c r="X2587" s="127"/>
      <c r="Y2587" s="127"/>
      <c r="Z2587" s="127"/>
      <c r="AA2587" s="127"/>
      <c r="AB2587" s="127"/>
      <c r="AC2587" s="127"/>
      <c r="AD2587" s="127"/>
      <c r="AE2587" s="127"/>
      <c r="AF2587" s="9">
        <f t="shared" si="1"/>
        <v>2587</v>
      </c>
    </row>
    <row r="2588" ht="15.75" customHeight="1">
      <c r="A2588" s="116">
        <v>41948.0</v>
      </c>
      <c r="B2588" s="129" t="e">
        <v>#N/A</v>
      </c>
      <c r="C2588" s="127" t="e">
        <v>#N/A</v>
      </c>
      <c r="D2588" s="127">
        <v>3.78</v>
      </c>
      <c r="E2588" s="127" t="e">
        <v>#N/A</v>
      </c>
      <c r="F2588" s="127" t="e">
        <v>#N/A</v>
      </c>
      <c r="G2588" s="127">
        <v>4.272</v>
      </c>
      <c r="H2588" s="127" t="e">
        <v>#N/A</v>
      </c>
      <c r="I2588" s="127" t="e">
        <v>#N/A</v>
      </c>
      <c r="J2588" s="127">
        <v>4.595</v>
      </c>
      <c r="K2588" s="127" t="e">
        <v>#N/A</v>
      </c>
      <c r="L2588" s="127" t="e">
        <v>#N/A</v>
      </c>
      <c r="M2588" s="127">
        <v>4.832</v>
      </c>
      <c r="N2588" s="127" t="e">
        <v>#N/A</v>
      </c>
      <c r="O2588" s="127" t="e">
        <v>#N/A</v>
      </c>
      <c r="P2588" s="127">
        <v>5.069</v>
      </c>
      <c r="Q2588" s="127" t="e">
        <v>#N/A</v>
      </c>
      <c r="R2588" s="127" t="e">
        <v>#N/A</v>
      </c>
      <c r="S2588" s="127">
        <v>5.77</v>
      </c>
      <c r="T2588" s="127" t="e">
        <v>#N/A</v>
      </c>
      <c r="U2588" s="127" t="e">
        <v>#N/A</v>
      </c>
      <c r="V2588" s="127">
        <v>6.373</v>
      </c>
      <c r="W2588" s="127"/>
      <c r="X2588" s="127"/>
      <c r="Y2588" s="127"/>
      <c r="Z2588" s="127"/>
      <c r="AA2588" s="127"/>
      <c r="AB2588" s="127"/>
      <c r="AC2588" s="127"/>
      <c r="AD2588" s="127"/>
      <c r="AE2588" s="127"/>
      <c r="AF2588" s="9">
        <f t="shared" si="1"/>
        <v>2588</v>
      </c>
    </row>
    <row r="2589" ht="15.75" customHeight="1">
      <c r="A2589" s="116">
        <v>41947.0</v>
      </c>
      <c r="B2589" s="129" t="e">
        <v>#N/A</v>
      </c>
      <c r="C2589" s="127" t="e">
        <v>#N/A</v>
      </c>
      <c r="D2589" s="127">
        <v>3.775</v>
      </c>
      <c r="E2589" s="127" t="e">
        <v>#N/A</v>
      </c>
      <c r="F2589" s="127" t="e">
        <v>#N/A</v>
      </c>
      <c r="G2589" s="127">
        <v>4.269</v>
      </c>
      <c r="H2589" s="127" t="e">
        <v>#N/A</v>
      </c>
      <c r="I2589" s="127" t="e">
        <v>#N/A</v>
      </c>
      <c r="J2589" s="127">
        <v>4.592</v>
      </c>
      <c r="K2589" s="127" t="e">
        <v>#N/A</v>
      </c>
      <c r="L2589" s="127" t="e">
        <v>#N/A</v>
      </c>
      <c r="M2589" s="127">
        <v>4.83</v>
      </c>
      <c r="N2589" s="127" t="e">
        <v>#N/A</v>
      </c>
      <c r="O2589" s="127" t="e">
        <v>#N/A</v>
      </c>
      <c r="P2589" s="127">
        <v>5.068</v>
      </c>
      <c r="Q2589" s="127" t="e">
        <v>#N/A</v>
      </c>
      <c r="R2589" s="127" t="e">
        <v>#N/A</v>
      </c>
      <c r="S2589" s="127">
        <v>5.73</v>
      </c>
      <c r="T2589" s="127" t="e">
        <v>#N/A</v>
      </c>
      <c r="U2589" s="127" t="e">
        <v>#N/A</v>
      </c>
      <c r="V2589" s="127">
        <v>6.365</v>
      </c>
      <c r="W2589" s="127"/>
      <c r="X2589" s="127"/>
      <c r="Y2589" s="127"/>
      <c r="Z2589" s="127"/>
      <c r="AA2589" s="127"/>
      <c r="AB2589" s="127"/>
      <c r="AC2589" s="127"/>
      <c r="AD2589" s="127"/>
      <c r="AE2589" s="127"/>
      <c r="AF2589" s="9">
        <f t="shared" si="1"/>
        <v>2589</v>
      </c>
    </row>
    <row r="2590" ht="15.75" customHeight="1">
      <c r="A2590" s="116">
        <v>41946.0</v>
      </c>
      <c r="B2590" s="129" t="e">
        <v>#N/A</v>
      </c>
      <c r="C2590" s="127" t="e">
        <v>#N/A</v>
      </c>
      <c r="D2590" s="127">
        <v>3.755</v>
      </c>
      <c r="E2590" s="127" t="e">
        <v>#N/A</v>
      </c>
      <c r="F2590" s="127" t="e">
        <v>#N/A</v>
      </c>
      <c r="G2590" s="127">
        <v>4.25</v>
      </c>
      <c r="H2590" s="127" t="e">
        <v>#N/A</v>
      </c>
      <c r="I2590" s="127" t="e">
        <v>#N/A</v>
      </c>
      <c r="J2590" s="127">
        <v>4.586</v>
      </c>
      <c r="K2590" s="127" t="e">
        <v>#N/A</v>
      </c>
      <c r="L2590" s="127" t="e">
        <v>#N/A</v>
      </c>
      <c r="M2590" s="127">
        <v>4.832</v>
      </c>
      <c r="N2590" s="127" t="e">
        <v>#N/A</v>
      </c>
      <c r="O2590" s="127" t="e">
        <v>#N/A</v>
      </c>
      <c r="P2590" s="127">
        <v>5.078</v>
      </c>
      <c r="Q2590" s="127" t="e">
        <v>#N/A</v>
      </c>
      <c r="R2590" s="127" t="e">
        <v>#N/A</v>
      </c>
      <c r="S2590" s="127">
        <v>5.75</v>
      </c>
      <c r="T2590" s="127" t="e">
        <v>#N/A</v>
      </c>
      <c r="U2590" s="127" t="e">
        <v>#N/A</v>
      </c>
      <c r="V2590" s="127">
        <v>6.38</v>
      </c>
      <c r="W2590" s="127"/>
      <c r="X2590" s="127"/>
      <c r="Y2590" s="127"/>
      <c r="Z2590" s="127"/>
      <c r="AA2590" s="127"/>
      <c r="AB2590" s="127"/>
      <c r="AC2590" s="127"/>
      <c r="AD2590" s="127"/>
      <c r="AE2590" s="127"/>
      <c r="AF2590" s="9">
        <f t="shared" si="1"/>
        <v>2590</v>
      </c>
    </row>
    <row r="2591" ht="15.75" customHeight="1">
      <c r="A2591" s="116">
        <v>41943.0</v>
      </c>
      <c r="B2591" s="129" t="e">
        <v>#N/A</v>
      </c>
      <c r="C2591" s="127" t="e">
        <v>#N/A</v>
      </c>
      <c r="D2591" s="127">
        <v>3.75</v>
      </c>
      <c r="E2591" s="127" t="e">
        <v>#N/A</v>
      </c>
      <c r="F2591" s="127" t="e">
        <v>#N/A</v>
      </c>
      <c r="G2591" s="127">
        <v>4.257</v>
      </c>
      <c r="H2591" s="127" t="e">
        <v>#N/A</v>
      </c>
      <c r="I2591" s="127" t="e">
        <v>#N/A</v>
      </c>
      <c r="J2591" s="127">
        <v>4.546</v>
      </c>
      <c r="K2591" s="127" t="e">
        <v>#N/A</v>
      </c>
      <c r="L2591" s="127" t="e">
        <v>#N/A</v>
      </c>
      <c r="M2591" s="127">
        <v>4.8095</v>
      </c>
      <c r="N2591" s="127" t="e">
        <v>#N/A</v>
      </c>
      <c r="O2591" s="127" t="e">
        <v>#N/A</v>
      </c>
      <c r="P2591" s="127">
        <v>5.073</v>
      </c>
      <c r="Q2591" s="127" t="e">
        <v>#N/A</v>
      </c>
      <c r="R2591" s="127" t="e">
        <v>#N/A</v>
      </c>
      <c r="S2591" s="127">
        <v>5.77</v>
      </c>
      <c r="T2591" s="127" t="e">
        <v>#N/A</v>
      </c>
      <c r="U2591" s="127" t="e">
        <v>#N/A</v>
      </c>
      <c r="V2591" s="127">
        <v>6.359</v>
      </c>
      <c r="W2591" s="127"/>
      <c r="X2591" s="127"/>
      <c r="Y2591" s="127"/>
      <c r="Z2591" s="127"/>
      <c r="AA2591" s="127"/>
      <c r="AB2591" s="127"/>
      <c r="AC2591" s="127"/>
      <c r="AD2591" s="127"/>
      <c r="AE2591" s="127"/>
      <c r="AF2591" s="9">
        <f t="shared" si="1"/>
        <v>2591</v>
      </c>
    </row>
    <row r="2592" ht="15.75" customHeight="1">
      <c r="A2592" s="116">
        <v>41942.0</v>
      </c>
      <c r="B2592" s="129" t="e">
        <v>#N/A</v>
      </c>
      <c r="C2592" s="127" t="e">
        <v>#N/A</v>
      </c>
      <c r="D2592" s="127">
        <v>3.731</v>
      </c>
      <c r="E2592" s="127" t="e">
        <v>#N/A</v>
      </c>
      <c r="F2592" s="127" t="e">
        <v>#N/A</v>
      </c>
      <c r="G2592" s="127">
        <v>4.245</v>
      </c>
      <c r="H2592" s="127" t="e">
        <v>#N/A</v>
      </c>
      <c r="I2592" s="127" t="e">
        <v>#N/A</v>
      </c>
      <c r="J2592" s="127">
        <v>4.535</v>
      </c>
      <c r="K2592" s="127" t="e">
        <v>#N/A</v>
      </c>
      <c r="L2592" s="127" t="e">
        <v>#N/A</v>
      </c>
      <c r="M2592" s="127">
        <v>4.79</v>
      </c>
      <c r="N2592" s="127" t="e">
        <v>#N/A</v>
      </c>
      <c r="O2592" s="127" t="e">
        <v>#N/A</v>
      </c>
      <c r="P2592" s="127">
        <v>5.045</v>
      </c>
      <c r="Q2592" s="127" t="e">
        <v>#N/A</v>
      </c>
      <c r="R2592" s="127" t="e">
        <v>#N/A</v>
      </c>
      <c r="S2592" s="127">
        <v>5.76</v>
      </c>
      <c r="T2592" s="127" t="e">
        <v>#N/A</v>
      </c>
      <c r="U2592" s="127" t="e">
        <v>#N/A</v>
      </c>
      <c r="V2592" s="127">
        <v>6.355</v>
      </c>
      <c r="W2592" s="127"/>
      <c r="X2592" s="127"/>
      <c r="Y2592" s="127"/>
      <c r="Z2592" s="127"/>
      <c r="AA2592" s="127"/>
      <c r="AB2592" s="127"/>
      <c r="AC2592" s="127"/>
      <c r="AD2592" s="127"/>
      <c r="AE2592" s="127"/>
      <c r="AF2592" s="9">
        <f t="shared" si="1"/>
        <v>2592</v>
      </c>
    </row>
    <row r="2593" ht="15.75" customHeight="1">
      <c r="A2593" s="116">
        <v>41941.0</v>
      </c>
      <c r="B2593" s="129" t="e">
        <v>#N/A</v>
      </c>
      <c r="C2593" s="127" t="e">
        <v>#N/A</v>
      </c>
      <c r="D2593" s="127">
        <v>3.745</v>
      </c>
      <c r="E2593" s="127" t="e">
        <v>#N/A</v>
      </c>
      <c r="F2593" s="127" t="e">
        <v>#N/A</v>
      </c>
      <c r="G2593" s="127">
        <v>4.255</v>
      </c>
      <c r="H2593" s="127" t="e">
        <v>#N/A</v>
      </c>
      <c r="I2593" s="127" t="e">
        <v>#N/A</v>
      </c>
      <c r="J2593" s="127">
        <v>4.554</v>
      </c>
      <c r="K2593" s="127" t="e">
        <v>#N/A</v>
      </c>
      <c r="L2593" s="127" t="e">
        <v>#N/A</v>
      </c>
      <c r="M2593" s="127">
        <v>4.796</v>
      </c>
      <c r="N2593" s="127" t="e">
        <v>#N/A</v>
      </c>
      <c r="O2593" s="127" t="e">
        <v>#N/A</v>
      </c>
      <c r="P2593" s="127">
        <v>5.038</v>
      </c>
      <c r="Q2593" s="127" t="e">
        <v>#N/A</v>
      </c>
      <c r="R2593" s="127" t="e">
        <v>#N/A</v>
      </c>
      <c r="S2593" s="127">
        <v>5.7417</v>
      </c>
      <c r="T2593" s="127" t="e">
        <v>#N/A</v>
      </c>
      <c r="U2593" s="127" t="e">
        <v>#N/A</v>
      </c>
      <c r="V2593" s="127">
        <v>6.325</v>
      </c>
      <c r="W2593" s="127"/>
      <c r="X2593" s="127"/>
      <c r="Y2593" s="127"/>
      <c r="Z2593" s="127"/>
      <c r="AA2593" s="127"/>
      <c r="AB2593" s="127"/>
      <c r="AC2593" s="127"/>
      <c r="AD2593" s="127"/>
      <c r="AE2593" s="127"/>
      <c r="AF2593" s="9">
        <f t="shared" si="1"/>
        <v>2593</v>
      </c>
    </row>
    <row r="2594" ht="15.75" customHeight="1">
      <c r="A2594" s="116">
        <v>41940.0</v>
      </c>
      <c r="B2594" s="129" t="e">
        <v>#N/A</v>
      </c>
      <c r="C2594" s="127" t="e">
        <v>#N/A</v>
      </c>
      <c r="D2594" s="127">
        <v>3.73</v>
      </c>
      <c r="E2594" s="127" t="e">
        <v>#N/A</v>
      </c>
      <c r="F2594" s="127" t="e">
        <v>#N/A</v>
      </c>
      <c r="G2594" s="127">
        <v>4.264</v>
      </c>
      <c r="H2594" s="127" t="e">
        <v>#N/A</v>
      </c>
      <c r="I2594" s="127" t="e">
        <v>#N/A</v>
      </c>
      <c r="J2594" s="127">
        <v>4.594</v>
      </c>
      <c r="K2594" s="127" t="e">
        <v>#N/A</v>
      </c>
      <c r="L2594" s="127" t="e">
        <v>#N/A</v>
      </c>
      <c r="M2594" s="127">
        <v>4.841</v>
      </c>
      <c r="N2594" s="127" t="e">
        <v>#N/A</v>
      </c>
      <c r="O2594" s="127" t="e">
        <v>#N/A</v>
      </c>
      <c r="P2594" s="127">
        <v>5.088</v>
      </c>
      <c r="Q2594" s="127" t="e">
        <v>#N/A</v>
      </c>
      <c r="R2594" s="127" t="e">
        <v>#N/A</v>
      </c>
      <c r="S2594" s="127">
        <v>5.8</v>
      </c>
      <c r="T2594" s="127" t="e">
        <v>#N/A</v>
      </c>
      <c r="U2594" s="127" t="e">
        <v>#N/A</v>
      </c>
      <c r="V2594" s="127">
        <v>6.371</v>
      </c>
      <c r="W2594" s="127"/>
      <c r="X2594" s="127"/>
      <c r="Y2594" s="127"/>
      <c r="Z2594" s="127"/>
      <c r="AA2594" s="127"/>
      <c r="AB2594" s="127"/>
      <c r="AC2594" s="127"/>
      <c r="AD2594" s="127"/>
      <c r="AE2594" s="127"/>
      <c r="AF2594" s="9">
        <f t="shared" si="1"/>
        <v>2594</v>
      </c>
    </row>
    <row r="2595" ht="15.75" customHeight="1">
      <c r="A2595" s="116">
        <v>41939.0</v>
      </c>
      <c r="B2595" s="129" t="e">
        <v>#N/A</v>
      </c>
      <c r="C2595" s="127" t="e">
        <v>#N/A</v>
      </c>
      <c r="D2595" s="127">
        <v>3.715</v>
      </c>
      <c r="E2595" s="127" t="e">
        <v>#N/A</v>
      </c>
      <c r="F2595" s="127" t="e">
        <v>#N/A</v>
      </c>
      <c r="G2595" s="127">
        <v>4.235</v>
      </c>
      <c r="H2595" s="127" t="e">
        <v>#N/A</v>
      </c>
      <c r="I2595" s="127" t="e">
        <v>#N/A</v>
      </c>
      <c r="J2595" s="127">
        <v>4.595</v>
      </c>
      <c r="K2595" s="127" t="e">
        <v>#N/A</v>
      </c>
      <c r="L2595" s="127" t="e">
        <v>#N/A</v>
      </c>
      <c r="M2595" s="127">
        <v>4.837</v>
      </c>
      <c r="N2595" s="127" t="e">
        <v>#N/A</v>
      </c>
      <c r="O2595" s="127" t="e">
        <v>#N/A</v>
      </c>
      <c r="P2595" s="127">
        <v>5.079</v>
      </c>
      <c r="Q2595" s="127"/>
      <c r="R2595" s="127"/>
      <c r="S2595" s="127"/>
      <c r="T2595" s="127" t="e">
        <v>#N/A</v>
      </c>
      <c r="U2595" s="127" t="e">
        <v>#N/A</v>
      </c>
      <c r="V2595" s="127">
        <v>6.354</v>
      </c>
      <c r="W2595" s="127"/>
      <c r="X2595" s="127"/>
      <c r="Y2595" s="127"/>
      <c r="Z2595" s="127"/>
      <c r="AA2595" s="127"/>
      <c r="AB2595" s="127"/>
      <c r="AC2595" s="127"/>
      <c r="AD2595" s="127"/>
      <c r="AE2595" s="127"/>
      <c r="AF2595" s="9">
        <f t="shared" si="1"/>
        <v>2595</v>
      </c>
    </row>
    <row r="2596" ht="15.75" customHeight="1">
      <c r="A2596" s="116">
        <v>41936.0</v>
      </c>
      <c r="B2596" s="129" t="e">
        <v>#N/A</v>
      </c>
      <c r="C2596" s="127" t="e">
        <v>#N/A</v>
      </c>
      <c r="D2596" s="127">
        <v>3.695</v>
      </c>
      <c r="E2596" s="127" t="e">
        <v>#N/A</v>
      </c>
      <c r="F2596" s="127" t="e">
        <v>#N/A</v>
      </c>
      <c r="G2596" s="127">
        <v>4.22</v>
      </c>
      <c r="H2596" s="127" t="e">
        <v>#N/A</v>
      </c>
      <c r="I2596" s="127" t="e">
        <v>#N/A</v>
      </c>
      <c r="J2596" s="127">
        <v>4.593</v>
      </c>
      <c r="K2596" s="127" t="e">
        <v>#N/A</v>
      </c>
      <c r="L2596" s="127" t="e">
        <v>#N/A</v>
      </c>
      <c r="M2596" s="127">
        <v>4.8315</v>
      </c>
      <c r="N2596" s="127" t="e">
        <v>#N/A</v>
      </c>
      <c r="O2596" s="127" t="e">
        <v>#N/A</v>
      </c>
      <c r="P2596" s="127">
        <v>5.07</v>
      </c>
      <c r="Q2596" s="127" t="e">
        <v>#N/A</v>
      </c>
      <c r="R2596" s="127" t="e">
        <v>#N/A</v>
      </c>
      <c r="S2596" s="127">
        <v>5.572</v>
      </c>
      <c r="T2596" s="127" t="e">
        <v>#N/A</v>
      </c>
      <c r="U2596" s="127" t="e">
        <v>#N/A</v>
      </c>
      <c r="V2596" s="127">
        <v>6.325</v>
      </c>
      <c r="W2596" s="127"/>
      <c r="X2596" s="127"/>
      <c r="Y2596" s="127"/>
      <c r="Z2596" s="127"/>
      <c r="AA2596" s="127"/>
      <c r="AB2596" s="127"/>
      <c r="AC2596" s="127"/>
      <c r="AD2596" s="127"/>
      <c r="AE2596" s="127"/>
      <c r="AF2596" s="9">
        <f t="shared" si="1"/>
        <v>2596</v>
      </c>
    </row>
    <row r="2597" ht="15.75" customHeight="1">
      <c r="A2597" s="116">
        <v>41935.0</v>
      </c>
      <c r="B2597" s="129" t="e">
        <v>#N/A</v>
      </c>
      <c r="C2597" s="127" t="e">
        <v>#N/A</v>
      </c>
      <c r="D2597" s="127">
        <v>3.665</v>
      </c>
      <c r="E2597" s="127" t="e">
        <v>#N/A</v>
      </c>
      <c r="F2597" s="127" t="e">
        <v>#N/A</v>
      </c>
      <c r="G2597" s="127">
        <v>4.183</v>
      </c>
      <c r="H2597" s="127" t="e">
        <v>#N/A</v>
      </c>
      <c r="I2597" s="127" t="e">
        <v>#N/A</v>
      </c>
      <c r="J2597" s="127">
        <v>4.507</v>
      </c>
      <c r="K2597" s="127" t="e">
        <v>#N/A</v>
      </c>
      <c r="L2597" s="127" t="e">
        <v>#N/A</v>
      </c>
      <c r="M2597" s="127">
        <v>4.778</v>
      </c>
      <c r="N2597" s="127" t="e">
        <v>#N/A</v>
      </c>
      <c r="O2597" s="127" t="e">
        <v>#N/A</v>
      </c>
      <c r="P2597" s="127">
        <v>5.049</v>
      </c>
      <c r="Q2597" s="127" t="e">
        <v>#N/A</v>
      </c>
      <c r="R2597" s="127" t="e">
        <v>#N/A</v>
      </c>
      <c r="S2597" s="127">
        <v>5.55</v>
      </c>
      <c r="T2597" s="127" t="e">
        <v>#N/A</v>
      </c>
      <c r="U2597" s="127" t="e">
        <v>#N/A</v>
      </c>
      <c r="V2597" s="127">
        <v>6.315</v>
      </c>
      <c r="W2597" s="127"/>
      <c r="X2597" s="127"/>
      <c r="Y2597" s="127"/>
      <c r="Z2597" s="127"/>
      <c r="AA2597" s="127"/>
      <c r="AB2597" s="127"/>
      <c r="AC2597" s="127"/>
      <c r="AD2597" s="127"/>
      <c r="AE2597" s="127"/>
      <c r="AF2597" s="9">
        <f t="shared" si="1"/>
        <v>2597</v>
      </c>
    </row>
    <row r="2598" ht="15.75" customHeight="1">
      <c r="A2598" s="116">
        <v>41934.0</v>
      </c>
      <c r="B2598" s="129" t="e">
        <v>#N/A</v>
      </c>
      <c r="C2598" s="127" t="e">
        <v>#N/A</v>
      </c>
      <c r="D2598" s="127">
        <v>3.67</v>
      </c>
      <c r="E2598" s="127" t="e">
        <v>#N/A</v>
      </c>
      <c r="F2598" s="127" t="e">
        <v>#N/A</v>
      </c>
      <c r="G2598" s="127">
        <v>4.183</v>
      </c>
      <c r="H2598" s="127" t="e">
        <v>#N/A</v>
      </c>
      <c r="I2598" s="127" t="e">
        <v>#N/A</v>
      </c>
      <c r="J2598" s="127">
        <v>4.485</v>
      </c>
      <c r="K2598" s="127" t="e">
        <v>#N/A</v>
      </c>
      <c r="L2598" s="127" t="e">
        <v>#N/A</v>
      </c>
      <c r="M2598" s="127">
        <v>4.771</v>
      </c>
      <c r="N2598" s="127" t="e">
        <v>#N/A</v>
      </c>
      <c r="O2598" s="127" t="e">
        <v>#N/A</v>
      </c>
      <c r="P2598" s="127">
        <v>5.057</v>
      </c>
      <c r="Q2598" s="127" t="e">
        <v>#N/A</v>
      </c>
      <c r="R2598" s="127" t="e">
        <v>#N/A</v>
      </c>
      <c r="S2598" s="127">
        <v>5.545</v>
      </c>
      <c r="T2598" s="127" t="e">
        <v>#N/A</v>
      </c>
      <c r="U2598" s="127" t="e">
        <v>#N/A</v>
      </c>
      <c r="V2598" s="127">
        <v>6.35</v>
      </c>
      <c r="W2598" s="127"/>
      <c r="X2598" s="127"/>
      <c r="Y2598" s="127"/>
      <c r="Z2598" s="127"/>
      <c r="AA2598" s="127"/>
      <c r="AB2598" s="127"/>
      <c r="AC2598" s="127"/>
      <c r="AD2598" s="127"/>
      <c r="AE2598" s="127"/>
      <c r="AF2598" s="9">
        <f t="shared" si="1"/>
        <v>2598</v>
      </c>
    </row>
    <row r="2599" ht="15.75" customHeight="1">
      <c r="A2599" s="116">
        <v>41933.0</v>
      </c>
      <c r="B2599" s="129" t="e">
        <v>#N/A</v>
      </c>
      <c r="C2599" s="127" t="e">
        <v>#N/A</v>
      </c>
      <c r="D2599" s="127">
        <v>3.74</v>
      </c>
      <c r="E2599" s="127" t="e">
        <v>#N/A</v>
      </c>
      <c r="F2599" s="127" t="e">
        <v>#N/A</v>
      </c>
      <c r="G2599" s="127">
        <v>4.165</v>
      </c>
      <c r="H2599" s="127" t="e">
        <v>#N/A</v>
      </c>
      <c r="I2599" s="127" t="e">
        <v>#N/A</v>
      </c>
      <c r="J2599" s="127">
        <v>4.46</v>
      </c>
      <c r="K2599" s="127" t="e">
        <v>#N/A</v>
      </c>
      <c r="L2599" s="127" t="e">
        <v>#N/A</v>
      </c>
      <c r="M2599" s="127">
        <v>4.7525</v>
      </c>
      <c r="N2599" s="127" t="e">
        <v>#N/A</v>
      </c>
      <c r="O2599" s="127" t="e">
        <v>#N/A</v>
      </c>
      <c r="P2599" s="127">
        <v>5.045</v>
      </c>
      <c r="Q2599" s="127" t="e">
        <v>#N/A</v>
      </c>
      <c r="R2599" s="127" t="e">
        <v>#N/A</v>
      </c>
      <c r="S2599" s="127">
        <v>5.525</v>
      </c>
      <c r="T2599" s="127" t="e">
        <v>#N/A</v>
      </c>
      <c r="U2599" s="127" t="e">
        <v>#N/A</v>
      </c>
      <c r="V2599" s="127">
        <v>6.288</v>
      </c>
      <c r="W2599" s="127"/>
      <c r="X2599" s="127"/>
      <c r="Y2599" s="127"/>
      <c r="Z2599" s="127"/>
      <c r="AA2599" s="127"/>
      <c r="AB2599" s="127"/>
      <c r="AC2599" s="127"/>
      <c r="AD2599" s="127"/>
      <c r="AE2599" s="127"/>
      <c r="AF2599" s="9">
        <f t="shared" si="1"/>
        <v>2599</v>
      </c>
    </row>
    <row r="2600" ht="15.75" customHeight="1">
      <c r="A2600" s="116">
        <v>41932.0</v>
      </c>
      <c r="B2600" s="129" t="e">
        <v>#N/A</v>
      </c>
      <c r="C2600" s="127" t="e">
        <v>#N/A</v>
      </c>
      <c r="D2600" s="127">
        <v>3.75</v>
      </c>
      <c r="E2600" s="127" t="e">
        <v>#N/A</v>
      </c>
      <c r="F2600" s="127" t="e">
        <v>#N/A</v>
      </c>
      <c r="G2600" s="127">
        <v>4.171</v>
      </c>
      <c r="H2600" s="127" t="e">
        <v>#N/A</v>
      </c>
      <c r="I2600" s="127" t="e">
        <v>#N/A</v>
      </c>
      <c r="J2600" s="127">
        <v>4.491</v>
      </c>
      <c r="K2600" s="127" t="e">
        <v>#N/A</v>
      </c>
      <c r="L2600" s="127" t="e">
        <v>#N/A</v>
      </c>
      <c r="M2600" s="127">
        <v>4.764</v>
      </c>
      <c r="N2600" s="127" t="e">
        <v>#N/A</v>
      </c>
      <c r="O2600" s="127" t="e">
        <v>#N/A</v>
      </c>
      <c r="P2600" s="127">
        <v>5.037</v>
      </c>
      <c r="Q2600" s="127" t="e">
        <v>#N/A</v>
      </c>
      <c r="R2600" s="127" t="e">
        <v>#N/A</v>
      </c>
      <c r="S2600" s="127">
        <v>5.55</v>
      </c>
      <c r="T2600" s="127" t="e">
        <v>#N/A</v>
      </c>
      <c r="U2600" s="127" t="e">
        <v>#N/A</v>
      </c>
      <c r="V2600" s="127">
        <v>6.263</v>
      </c>
      <c r="W2600" s="127"/>
      <c r="X2600" s="127"/>
      <c r="Y2600" s="127"/>
      <c r="Z2600" s="127"/>
      <c r="AA2600" s="127"/>
      <c r="AB2600" s="127"/>
      <c r="AC2600" s="127"/>
      <c r="AD2600" s="127"/>
      <c r="AE2600" s="127"/>
      <c r="AF2600" s="9">
        <f t="shared" si="1"/>
        <v>2600</v>
      </c>
    </row>
    <row r="2601" ht="15.75" customHeight="1">
      <c r="A2601" s="116">
        <v>41929.0</v>
      </c>
      <c r="B2601" s="129" t="e">
        <v>#N/A</v>
      </c>
      <c r="C2601" s="127" t="e">
        <v>#N/A</v>
      </c>
      <c r="D2601" s="127">
        <v>3.748</v>
      </c>
      <c r="E2601" s="127" t="e">
        <v>#N/A</v>
      </c>
      <c r="F2601" s="127" t="e">
        <v>#N/A</v>
      </c>
      <c r="G2601" s="127">
        <v>4.179</v>
      </c>
      <c r="H2601" s="127" t="e">
        <v>#N/A</v>
      </c>
      <c r="I2601" s="127" t="e">
        <v>#N/A</v>
      </c>
      <c r="J2601" s="127">
        <v>4.525</v>
      </c>
      <c r="K2601" s="127" t="e">
        <v>#N/A</v>
      </c>
      <c r="L2601" s="127" t="e">
        <v>#N/A</v>
      </c>
      <c r="M2601" s="127">
        <v>4.767</v>
      </c>
      <c r="N2601" s="127" t="e">
        <v>#N/A</v>
      </c>
      <c r="O2601" s="127" t="e">
        <v>#N/A</v>
      </c>
      <c r="P2601" s="127">
        <v>5.009</v>
      </c>
      <c r="Q2601" s="127"/>
      <c r="R2601" s="127"/>
      <c r="S2601" s="127"/>
      <c r="T2601" s="127"/>
      <c r="U2601" s="127"/>
      <c r="V2601" s="127"/>
      <c r="W2601" s="127"/>
      <c r="X2601" s="127"/>
      <c r="Y2601" s="127"/>
      <c r="Z2601" s="127"/>
      <c r="AA2601" s="127"/>
      <c r="AB2601" s="127"/>
      <c r="AC2601" s="127"/>
      <c r="AD2601" s="127"/>
      <c r="AE2601" s="127"/>
      <c r="AF2601" s="9">
        <f t="shared" si="1"/>
        <v>2601</v>
      </c>
    </row>
    <row r="2602" ht="15.75" customHeight="1">
      <c r="A2602" s="116">
        <v>41928.0</v>
      </c>
      <c r="B2602" s="129" t="e">
        <v>#N/A</v>
      </c>
      <c r="C2602" s="127" t="e">
        <v>#N/A</v>
      </c>
      <c r="D2602" s="127">
        <v>3.745</v>
      </c>
      <c r="E2602" s="127" t="e">
        <v>#N/A</v>
      </c>
      <c r="F2602" s="127" t="e">
        <v>#N/A</v>
      </c>
      <c r="G2602" s="127">
        <v>4.168</v>
      </c>
      <c r="H2602" s="127" t="e">
        <v>#N/A</v>
      </c>
      <c r="I2602" s="127" t="e">
        <v>#N/A</v>
      </c>
      <c r="J2602" s="127">
        <v>4.525</v>
      </c>
      <c r="K2602" s="127" t="e">
        <v>#N/A</v>
      </c>
      <c r="L2602" s="127" t="e">
        <v>#N/A</v>
      </c>
      <c r="M2602" s="127">
        <v>4.727</v>
      </c>
      <c r="N2602" s="127" t="e">
        <v>#N/A</v>
      </c>
      <c r="O2602" s="127" t="e">
        <v>#N/A</v>
      </c>
      <c r="P2602" s="127">
        <v>4.929</v>
      </c>
      <c r="Q2602" s="127"/>
      <c r="R2602" s="127"/>
      <c r="S2602" s="127"/>
      <c r="T2602" s="127"/>
      <c r="U2602" s="127"/>
      <c r="V2602" s="127"/>
      <c r="W2602" s="127"/>
      <c r="X2602" s="127"/>
      <c r="Y2602" s="127"/>
      <c r="Z2602" s="127"/>
      <c r="AA2602" s="127"/>
      <c r="AB2602" s="127"/>
      <c r="AC2602" s="127"/>
      <c r="AD2602" s="127"/>
      <c r="AE2602" s="127"/>
      <c r="AF2602" s="9">
        <f t="shared" si="1"/>
        <v>2602</v>
      </c>
    </row>
    <row r="2603" ht="15.75" customHeight="1">
      <c r="A2603" s="116">
        <v>41927.0</v>
      </c>
      <c r="B2603" s="129" t="e">
        <v>#N/A</v>
      </c>
      <c r="C2603" s="127" t="e">
        <v>#N/A</v>
      </c>
      <c r="D2603" s="127">
        <v>3.76</v>
      </c>
      <c r="E2603" s="127" t="e">
        <v>#N/A</v>
      </c>
      <c r="F2603" s="127" t="e">
        <v>#N/A</v>
      </c>
      <c r="G2603" s="127">
        <v>4.1</v>
      </c>
      <c r="H2603" s="127" t="e">
        <v>#N/A</v>
      </c>
      <c r="I2603" s="127" t="e">
        <v>#N/A</v>
      </c>
      <c r="J2603" s="127">
        <v>4.53</v>
      </c>
      <c r="K2603" s="127" t="e">
        <v>#N/A</v>
      </c>
      <c r="L2603" s="127" t="e">
        <v>#N/A</v>
      </c>
      <c r="M2603" s="127">
        <v>4.727</v>
      </c>
      <c r="N2603" s="127" t="e">
        <v>#N/A</v>
      </c>
      <c r="O2603" s="127" t="e">
        <v>#N/A</v>
      </c>
      <c r="P2603" s="127">
        <v>4.924</v>
      </c>
      <c r="Q2603" s="127"/>
      <c r="R2603" s="127"/>
      <c r="S2603" s="127"/>
      <c r="T2603" s="127"/>
      <c r="U2603" s="127"/>
      <c r="V2603" s="127"/>
      <c r="W2603" s="127"/>
      <c r="X2603" s="127"/>
      <c r="Y2603" s="127"/>
      <c r="Z2603" s="127"/>
      <c r="AA2603" s="127"/>
      <c r="AB2603" s="127"/>
      <c r="AC2603" s="127"/>
      <c r="AD2603" s="127"/>
      <c r="AE2603" s="127"/>
      <c r="AF2603" s="9">
        <f t="shared" si="1"/>
        <v>2603</v>
      </c>
    </row>
    <row r="2604" ht="15.75" customHeight="1">
      <c r="A2604" s="116">
        <v>41926.0</v>
      </c>
      <c r="B2604" s="129" t="e">
        <v>#N/A</v>
      </c>
      <c r="C2604" s="127" t="e">
        <v>#N/A</v>
      </c>
      <c r="D2604" s="127">
        <v>3.739</v>
      </c>
      <c r="E2604" s="127" t="e">
        <v>#N/A</v>
      </c>
      <c r="F2604" s="127" t="e">
        <v>#N/A</v>
      </c>
      <c r="G2604" s="127">
        <v>4.049</v>
      </c>
      <c r="H2604" s="127" t="e">
        <v>#N/A</v>
      </c>
      <c r="I2604" s="127" t="e">
        <v>#N/A</v>
      </c>
      <c r="J2604" s="127">
        <v>4.494</v>
      </c>
      <c r="K2604" s="127" t="e">
        <v>#N/A</v>
      </c>
      <c r="L2604" s="127" t="e">
        <v>#N/A</v>
      </c>
      <c r="M2604" s="127">
        <v>4.685</v>
      </c>
      <c r="N2604" s="127" t="e">
        <v>#N/A</v>
      </c>
      <c r="O2604" s="127" t="e">
        <v>#N/A</v>
      </c>
      <c r="P2604" s="127">
        <v>4.876</v>
      </c>
      <c r="Q2604" s="127"/>
      <c r="R2604" s="127"/>
      <c r="S2604" s="127"/>
      <c r="T2604" s="127"/>
      <c r="U2604" s="127"/>
      <c r="V2604" s="127"/>
      <c r="W2604" s="127"/>
      <c r="X2604" s="127"/>
      <c r="Y2604" s="127"/>
      <c r="Z2604" s="127"/>
      <c r="AA2604" s="127"/>
      <c r="AB2604" s="127"/>
      <c r="AC2604" s="127"/>
      <c r="AD2604" s="127"/>
      <c r="AE2604" s="127"/>
      <c r="AF2604" s="9">
        <f t="shared" si="1"/>
        <v>2604</v>
      </c>
    </row>
    <row r="2605" ht="15.75" customHeight="1">
      <c r="A2605" s="116">
        <v>41925.0</v>
      </c>
      <c r="B2605" s="129" t="e">
        <v>#N/A</v>
      </c>
      <c r="C2605" s="127" t="e">
        <v>#N/A</v>
      </c>
      <c r="D2605" s="127">
        <v>3.66</v>
      </c>
      <c r="E2605" s="127" t="e">
        <v>#N/A</v>
      </c>
      <c r="F2605" s="127" t="e">
        <v>#N/A</v>
      </c>
      <c r="G2605" s="127">
        <v>4.014</v>
      </c>
      <c r="H2605" s="127" t="e">
        <v>#N/A</v>
      </c>
      <c r="I2605" s="127" t="e">
        <v>#N/A</v>
      </c>
      <c r="J2605" s="127">
        <v>4.461</v>
      </c>
      <c r="K2605" s="127" t="e">
        <v>#N/A</v>
      </c>
      <c r="L2605" s="127" t="e">
        <v>#N/A</v>
      </c>
      <c r="M2605" s="127">
        <v>4.66</v>
      </c>
      <c r="N2605" s="127" t="e">
        <v>#N/A</v>
      </c>
      <c r="O2605" s="127" t="e">
        <v>#N/A</v>
      </c>
      <c r="P2605" s="127">
        <v>4.859</v>
      </c>
      <c r="Q2605" s="127"/>
      <c r="R2605" s="127"/>
      <c r="S2605" s="127"/>
      <c r="T2605" s="127"/>
      <c r="U2605" s="127"/>
      <c r="V2605" s="127"/>
      <c r="W2605" s="127"/>
      <c r="X2605" s="127"/>
      <c r="Y2605" s="127"/>
      <c r="Z2605" s="127"/>
      <c r="AA2605" s="127"/>
      <c r="AB2605" s="127"/>
      <c r="AC2605" s="127"/>
      <c r="AD2605" s="127"/>
      <c r="AE2605" s="127"/>
      <c r="AF2605" s="9">
        <f t="shared" si="1"/>
        <v>2605</v>
      </c>
    </row>
    <row r="2606" ht="15.75" customHeight="1">
      <c r="A2606" s="116">
        <v>41922.0</v>
      </c>
      <c r="B2606" s="129" t="e">
        <v>#N/A</v>
      </c>
      <c r="C2606" s="127" t="e">
        <v>#N/A</v>
      </c>
      <c r="D2606" s="127">
        <v>3.655</v>
      </c>
      <c r="E2606" s="127" t="e">
        <v>#N/A</v>
      </c>
      <c r="F2606" s="127" t="e">
        <v>#N/A</v>
      </c>
      <c r="G2606" s="127">
        <v>4.018</v>
      </c>
      <c r="H2606" s="127" t="e">
        <v>#N/A</v>
      </c>
      <c r="I2606" s="127" t="e">
        <v>#N/A</v>
      </c>
      <c r="J2606" s="127">
        <v>4.453</v>
      </c>
      <c r="K2606" s="127" t="e">
        <v>#N/A</v>
      </c>
      <c r="L2606" s="127" t="e">
        <v>#N/A</v>
      </c>
      <c r="M2606" s="127">
        <v>4.637</v>
      </c>
      <c r="N2606" s="127" t="e">
        <v>#N/A</v>
      </c>
      <c r="O2606" s="127" t="e">
        <v>#N/A</v>
      </c>
      <c r="P2606" s="127">
        <v>4.821</v>
      </c>
      <c r="Q2606" s="127"/>
      <c r="R2606" s="127"/>
      <c r="S2606" s="127"/>
      <c r="T2606" s="127"/>
      <c r="U2606" s="127"/>
      <c r="V2606" s="127"/>
      <c r="W2606" s="127"/>
      <c r="X2606" s="127"/>
      <c r="Y2606" s="127"/>
      <c r="Z2606" s="127"/>
      <c r="AA2606" s="127"/>
      <c r="AB2606" s="127"/>
      <c r="AC2606" s="127"/>
      <c r="AD2606" s="127"/>
      <c r="AE2606" s="127"/>
      <c r="AF2606" s="9">
        <f t="shared" si="1"/>
        <v>2606</v>
      </c>
    </row>
    <row r="2607" ht="15.75" customHeight="1">
      <c r="A2607" s="116">
        <v>41921.0</v>
      </c>
      <c r="B2607" s="129" t="e">
        <v>#N/A</v>
      </c>
      <c r="C2607" s="127" t="e">
        <v>#N/A</v>
      </c>
      <c r="D2607" s="127">
        <v>3.74</v>
      </c>
      <c r="E2607" s="127" t="e">
        <v>#N/A</v>
      </c>
      <c r="F2607" s="127" t="e">
        <v>#N/A</v>
      </c>
      <c r="G2607" s="127">
        <v>4.084</v>
      </c>
      <c r="H2607" s="127" t="e">
        <v>#N/A</v>
      </c>
      <c r="I2607" s="127" t="e">
        <v>#N/A</v>
      </c>
      <c r="J2607" s="127">
        <v>4.472</v>
      </c>
      <c r="K2607" s="127" t="e">
        <v>#N/A</v>
      </c>
      <c r="L2607" s="127" t="e">
        <v>#N/A</v>
      </c>
      <c r="M2607" s="127">
        <v>4.654</v>
      </c>
      <c r="N2607" s="127" t="e">
        <v>#N/A</v>
      </c>
      <c r="O2607" s="127" t="e">
        <v>#N/A</v>
      </c>
      <c r="P2607" s="127">
        <v>4.836</v>
      </c>
      <c r="Q2607" s="127"/>
      <c r="R2607" s="127"/>
      <c r="S2607" s="127"/>
      <c r="T2607" s="127"/>
      <c r="U2607" s="127"/>
      <c r="V2607" s="127"/>
      <c r="W2607" s="127"/>
      <c r="X2607" s="127"/>
      <c r="Y2607" s="127"/>
      <c r="Z2607" s="127"/>
      <c r="AA2607" s="127"/>
      <c r="AB2607" s="127"/>
      <c r="AC2607" s="127"/>
      <c r="AD2607" s="127"/>
      <c r="AE2607" s="127"/>
      <c r="AF2607" s="9">
        <f t="shared" si="1"/>
        <v>2607</v>
      </c>
    </row>
    <row r="2608" ht="15.75" customHeight="1">
      <c r="A2608" s="116">
        <v>41920.0</v>
      </c>
      <c r="B2608" s="129" t="e">
        <v>#N/A</v>
      </c>
      <c r="C2608" s="127" t="e">
        <v>#N/A</v>
      </c>
      <c r="D2608" s="127">
        <v>3.756</v>
      </c>
      <c r="E2608" s="127" t="e">
        <v>#N/A</v>
      </c>
      <c r="F2608" s="127" t="e">
        <v>#N/A</v>
      </c>
      <c r="G2608" s="127">
        <v>4.11</v>
      </c>
      <c r="H2608" s="127" t="e">
        <v>#N/A</v>
      </c>
      <c r="I2608" s="127" t="e">
        <v>#N/A</v>
      </c>
      <c r="J2608" s="127">
        <v>4.473</v>
      </c>
      <c r="K2608" s="127" t="e">
        <v>#N/A</v>
      </c>
      <c r="L2608" s="127" t="e">
        <v>#N/A</v>
      </c>
      <c r="M2608" s="127">
        <v>4.6505</v>
      </c>
      <c r="N2608" s="127" t="e">
        <v>#N/A</v>
      </c>
      <c r="O2608" s="127" t="e">
        <v>#N/A</v>
      </c>
      <c r="P2608" s="127">
        <v>4.828</v>
      </c>
      <c r="Q2608" s="127"/>
      <c r="R2608" s="127"/>
      <c r="S2608" s="127"/>
      <c r="T2608" s="127"/>
      <c r="U2608" s="127"/>
      <c r="V2608" s="127"/>
      <c r="W2608" s="127"/>
      <c r="X2608" s="127"/>
      <c r="Y2608" s="127"/>
      <c r="Z2608" s="127"/>
      <c r="AA2608" s="127"/>
      <c r="AB2608" s="127"/>
      <c r="AC2608" s="127"/>
      <c r="AD2608" s="127"/>
      <c r="AE2608" s="127"/>
      <c r="AF2608" s="9">
        <f t="shared" si="1"/>
        <v>2608</v>
      </c>
    </row>
    <row r="2609" ht="15.75" customHeight="1">
      <c r="A2609" s="116">
        <v>41919.0</v>
      </c>
      <c r="B2609" s="129" t="e">
        <v>#N/A</v>
      </c>
      <c r="C2609" s="127" t="e">
        <v>#N/A</v>
      </c>
      <c r="D2609" s="127">
        <v>3.855</v>
      </c>
      <c r="E2609" s="127" t="e">
        <v>#N/A</v>
      </c>
      <c r="F2609" s="127" t="e">
        <v>#N/A</v>
      </c>
      <c r="G2609" s="127">
        <v>4.125</v>
      </c>
      <c r="H2609" s="127" t="e">
        <v>#N/A</v>
      </c>
      <c r="I2609" s="127" t="e">
        <v>#N/A</v>
      </c>
      <c r="J2609" s="127">
        <v>4.44</v>
      </c>
      <c r="K2609" s="127" t="e">
        <v>#N/A</v>
      </c>
      <c r="L2609" s="127" t="e">
        <v>#N/A</v>
      </c>
      <c r="M2609" s="127">
        <v>4.6215</v>
      </c>
      <c r="N2609" s="127" t="e">
        <v>#N/A</v>
      </c>
      <c r="O2609" s="127" t="e">
        <v>#N/A</v>
      </c>
      <c r="P2609" s="127">
        <v>4.803</v>
      </c>
      <c r="Q2609" s="127"/>
      <c r="R2609" s="127"/>
      <c r="S2609" s="127"/>
      <c r="T2609" s="127"/>
      <c r="U2609" s="127"/>
      <c r="V2609" s="127"/>
      <c r="W2609" s="127"/>
      <c r="X2609" s="127"/>
      <c r="Y2609" s="127"/>
      <c r="Z2609" s="127"/>
      <c r="AA2609" s="127"/>
      <c r="AB2609" s="127"/>
      <c r="AC2609" s="127"/>
      <c r="AD2609" s="127"/>
      <c r="AE2609" s="127"/>
      <c r="AF2609" s="9">
        <f t="shared" si="1"/>
        <v>2609</v>
      </c>
    </row>
    <row r="2610" ht="15.75" customHeight="1">
      <c r="A2610" s="116">
        <v>41918.0</v>
      </c>
      <c r="B2610" s="129" t="e">
        <v>#N/A</v>
      </c>
      <c r="C2610" s="127" t="e">
        <v>#N/A</v>
      </c>
      <c r="D2610" s="127">
        <v>3.93</v>
      </c>
      <c r="E2610" s="127" t="e">
        <v>#N/A</v>
      </c>
      <c r="F2610" s="127" t="e">
        <v>#N/A</v>
      </c>
      <c r="G2610" s="127">
        <v>4.25</v>
      </c>
      <c r="H2610" s="127" t="e">
        <v>#N/A</v>
      </c>
      <c r="I2610" s="127" t="e">
        <v>#N/A</v>
      </c>
      <c r="J2610" s="127">
        <v>4.495</v>
      </c>
      <c r="K2610" s="127" t="e">
        <v>#N/A</v>
      </c>
      <c r="L2610" s="127" t="e">
        <v>#N/A</v>
      </c>
      <c r="M2610" s="127">
        <v>4.6625</v>
      </c>
      <c r="N2610" s="127" t="e">
        <v>#N/A</v>
      </c>
      <c r="O2610" s="127" t="e">
        <v>#N/A</v>
      </c>
      <c r="P2610" s="127">
        <v>4.83</v>
      </c>
      <c r="Q2610" s="127"/>
      <c r="R2610" s="127"/>
      <c r="S2610" s="127"/>
      <c r="T2610" s="127"/>
      <c r="U2610" s="127"/>
      <c r="V2610" s="127"/>
      <c r="W2610" s="127"/>
      <c r="X2610" s="127"/>
      <c r="Y2610" s="127"/>
      <c r="Z2610" s="127"/>
      <c r="AA2610" s="127"/>
      <c r="AB2610" s="127"/>
      <c r="AC2610" s="127"/>
      <c r="AD2610" s="127"/>
      <c r="AE2610" s="127"/>
      <c r="AF2610" s="9">
        <f t="shared" si="1"/>
        <v>2610</v>
      </c>
    </row>
    <row r="2611" ht="15.75" customHeight="1">
      <c r="A2611" s="116">
        <v>41915.0</v>
      </c>
      <c r="B2611" s="129" t="e">
        <v>#N/A</v>
      </c>
      <c r="C2611" s="127" t="e">
        <v>#N/A</v>
      </c>
      <c r="D2611" s="127">
        <v>4.07</v>
      </c>
      <c r="E2611" s="127" t="e">
        <v>#N/A</v>
      </c>
      <c r="F2611" s="127" t="e">
        <v>#N/A</v>
      </c>
      <c r="G2611" s="127">
        <v>4.43</v>
      </c>
      <c r="H2611" s="127" t="e">
        <v>#N/A</v>
      </c>
      <c r="I2611" s="127" t="e">
        <v>#N/A</v>
      </c>
      <c r="J2611" s="127">
        <v>4.64</v>
      </c>
      <c r="K2611" s="127" t="e">
        <v>#N/A</v>
      </c>
      <c r="L2611" s="127" t="e">
        <v>#N/A</v>
      </c>
      <c r="M2611" s="127">
        <v>4.7785</v>
      </c>
      <c r="N2611" s="127" t="e">
        <v>#N/A</v>
      </c>
      <c r="O2611" s="127" t="e">
        <v>#N/A</v>
      </c>
      <c r="P2611" s="127">
        <v>4.917</v>
      </c>
      <c r="Q2611" s="127"/>
      <c r="R2611" s="127"/>
      <c r="S2611" s="127"/>
      <c r="T2611" s="127"/>
      <c r="U2611" s="127"/>
      <c r="V2611" s="127"/>
      <c r="W2611" s="127"/>
      <c r="X2611" s="127"/>
      <c r="Y2611" s="127"/>
      <c r="Z2611" s="127"/>
      <c r="AA2611" s="127"/>
      <c r="AB2611" s="127"/>
      <c r="AC2611" s="127"/>
      <c r="AD2611" s="127"/>
      <c r="AE2611" s="127"/>
      <c r="AF2611" s="9">
        <f t="shared" si="1"/>
        <v>2611</v>
      </c>
    </row>
    <row r="2612" ht="15.75" customHeight="1">
      <c r="A2612" s="116">
        <v>41914.0</v>
      </c>
      <c r="B2612" s="129" t="e">
        <v>#N/A</v>
      </c>
      <c r="C2612" s="127" t="e">
        <v>#N/A</v>
      </c>
      <c r="D2612" s="127">
        <v>4.185</v>
      </c>
      <c r="E2612" s="127" t="e">
        <v>#N/A</v>
      </c>
      <c r="F2612" s="127" t="e">
        <v>#N/A</v>
      </c>
      <c r="G2612" s="127">
        <v>4.616</v>
      </c>
      <c r="H2612" s="127" t="e">
        <v>#N/A</v>
      </c>
      <c r="I2612" s="127" t="e">
        <v>#N/A</v>
      </c>
      <c r="J2612" s="127">
        <v>4.829</v>
      </c>
      <c r="K2612" s="127" t="e">
        <v>#N/A</v>
      </c>
      <c r="L2612" s="127" t="e">
        <v>#N/A</v>
      </c>
      <c r="M2612" s="127">
        <v>5.0045</v>
      </c>
      <c r="N2612" s="127" t="e">
        <v>#N/A</v>
      </c>
      <c r="O2612" s="127" t="e">
        <v>#N/A</v>
      </c>
      <c r="P2612" s="127">
        <v>5.18</v>
      </c>
      <c r="Q2612" s="127"/>
      <c r="R2612" s="127"/>
      <c r="S2612" s="127"/>
      <c r="T2612" s="127"/>
      <c r="U2612" s="127"/>
      <c r="V2612" s="127"/>
      <c r="W2612" s="127"/>
      <c r="X2612" s="127"/>
      <c r="Y2612" s="127"/>
      <c r="Z2612" s="127"/>
      <c r="AA2612" s="127"/>
      <c r="AB2612" s="127"/>
      <c r="AC2612" s="127"/>
      <c r="AD2612" s="127"/>
      <c r="AE2612" s="127"/>
      <c r="AF2612" s="9">
        <f t="shared" si="1"/>
        <v>2612</v>
      </c>
    </row>
    <row r="2613" ht="15.75" customHeight="1">
      <c r="A2613" s="116">
        <v>41913.0</v>
      </c>
      <c r="B2613" s="129" t="e">
        <v>#N/A</v>
      </c>
      <c r="C2613" s="127" t="e">
        <v>#N/A</v>
      </c>
      <c r="D2613" s="127">
        <v>4.237</v>
      </c>
      <c r="E2613" s="127" t="e">
        <v>#N/A</v>
      </c>
      <c r="F2613" s="127" t="e">
        <v>#N/A</v>
      </c>
      <c r="G2613" s="127">
        <v>4.628</v>
      </c>
      <c r="H2613" s="127" t="e">
        <v>#N/A</v>
      </c>
      <c r="I2613" s="127" t="e">
        <v>#N/A</v>
      </c>
      <c r="J2613" s="127">
        <v>4.866</v>
      </c>
      <c r="K2613" s="127" t="e">
        <v>#N/A</v>
      </c>
      <c r="L2613" s="127" t="e">
        <v>#N/A</v>
      </c>
      <c r="M2613" s="127">
        <v>5.0585</v>
      </c>
      <c r="N2613" s="127" t="e">
        <v>#N/A</v>
      </c>
      <c r="O2613" s="127" t="e">
        <v>#N/A</v>
      </c>
      <c r="P2613" s="127">
        <v>5.251</v>
      </c>
      <c r="Q2613" s="127"/>
      <c r="R2613" s="127"/>
      <c r="S2613" s="127"/>
      <c r="T2613" s="127"/>
      <c r="U2613" s="127"/>
      <c r="V2613" s="127"/>
      <c r="W2613" s="127"/>
      <c r="X2613" s="127"/>
      <c r="Y2613" s="127"/>
      <c r="Z2613" s="127"/>
      <c r="AA2613" s="127"/>
      <c r="AB2613" s="127"/>
      <c r="AC2613" s="127"/>
      <c r="AD2613" s="127"/>
      <c r="AE2613" s="127"/>
      <c r="AF2613" s="9">
        <f t="shared" si="1"/>
        <v>2613</v>
      </c>
    </row>
    <row r="2614" ht="15.75" customHeight="1">
      <c r="A2614" s="116">
        <v>41912.0</v>
      </c>
      <c r="B2614" s="129" t="e">
        <v>#N/A</v>
      </c>
      <c r="C2614" s="127" t="e">
        <v>#N/A</v>
      </c>
      <c r="D2614" s="127">
        <v>4.244</v>
      </c>
      <c r="E2614" s="127" t="e">
        <v>#N/A</v>
      </c>
      <c r="F2614" s="127" t="e">
        <v>#N/A</v>
      </c>
      <c r="G2614" s="127">
        <v>4.635</v>
      </c>
      <c r="H2614" s="127" t="e">
        <v>#N/A</v>
      </c>
      <c r="I2614" s="127" t="e">
        <v>#N/A</v>
      </c>
      <c r="J2614" s="127">
        <v>4.895</v>
      </c>
      <c r="K2614" s="127" t="e">
        <v>#N/A</v>
      </c>
      <c r="L2614" s="127" t="e">
        <v>#N/A</v>
      </c>
      <c r="M2614" s="127">
        <v>5.104</v>
      </c>
      <c r="N2614" s="127" t="e">
        <v>#N/A</v>
      </c>
      <c r="O2614" s="127" t="e">
        <v>#N/A</v>
      </c>
      <c r="P2614" s="127">
        <v>5.313</v>
      </c>
      <c r="Q2614" s="127"/>
      <c r="R2614" s="127"/>
      <c r="S2614" s="127"/>
      <c r="T2614" s="127"/>
      <c r="U2614" s="127"/>
      <c r="V2614" s="127"/>
      <c r="W2614" s="127"/>
      <c r="X2614" s="127"/>
      <c r="Y2614" s="127"/>
      <c r="Z2614" s="127"/>
      <c r="AA2614" s="127"/>
      <c r="AB2614" s="127"/>
      <c r="AC2614" s="127"/>
      <c r="AD2614" s="127"/>
      <c r="AE2614" s="127"/>
      <c r="AF2614" s="9">
        <f t="shared" si="1"/>
        <v>2614</v>
      </c>
    </row>
    <row r="2615" ht="15.75" customHeight="1">
      <c r="A2615" s="116">
        <v>41911.0</v>
      </c>
      <c r="B2615" s="129" t="e">
        <v>#N/A</v>
      </c>
      <c r="C2615" s="127" t="e">
        <v>#N/A</v>
      </c>
      <c r="D2615" s="127">
        <v>4.235</v>
      </c>
      <c r="E2615" s="127" t="e">
        <v>#N/A</v>
      </c>
      <c r="F2615" s="127" t="e">
        <v>#N/A</v>
      </c>
      <c r="G2615" s="127">
        <v>4.632</v>
      </c>
      <c r="H2615" s="127" t="e">
        <v>#N/A</v>
      </c>
      <c r="I2615" s="127" t="e">
        <v>#N/A</v>
      </c>
      <c r="J2615" s="127">
        <v>4.885</v>
      </c>
      <c r="K2615" s="127" t="e">
        <v>#N/A</v>
      </c>
      <c r="L2615" s="127" t="e">
        <v>#N/A</v>
      </c>
      <c r="M2615" s="127">
        <v>5.1255</v>
      </c>
      <c r="N2615" s="127" t="e">
        <v>#N/A</v>
      </c>
      <c r="O2615" s="127" t="e">
        <v>#N/A</v>
      </c>
      <c r="P2615" s="127">
        <v>5.366</v>
      </c>
      <c r="Q2615" s="127"/>
      <c r="R2615" s="127"/>
      <c r="S2615" s="127"/>
      <c r="T2615" s="127"/>
      <c r="U2615" s="127"/>
      <c r="V2615" s="127"/>
      <c r="W2615" s="127"/>
      <c r="X2615" s="127"/>
      <c r="Y2615" s="127"/>
      <c r="Z2615" s="127"/>
      <c r="AA2615" s="127"/>
      <c r="AB2615" s="127"/>
      <c r="AC2615" s="127"/>
      <c r="AD2615" s="127"/>
      <c r="AE2615" s="127"/>
      <c r="AF2615" s="9">
        <f t="shared" si="1"/>
        <v>2615</v>
      </c>
    </row>
    <row r="2616" ht="15.75" customHeight="1">
      <c r="A2616" s="116">
        <v>41908.0</v>
      </c>
      <c r="B2616" s="129" t="e">
        <v>#N/A</v>
      </c>
      <c r="C2616" s="127" t="e">
        <v>#N/A</v>
      </c>
      <c r="D2616" s="127">
        <v>4.245</v>
      </c>
      <c r="E2616" s="127" t="e">
        <v>#N/A</v>
      </c>
      <c r="F2616" s="127" t="e">
        <v>#N/A</v>
      </c>
      <c r="G2616" s="127">
        <v>4.596</v>
      </c>
      <c r="H2616" s="127" t="e">
        <v>#N/A</v>
      </c>
      <c r="I2616" s="127" t="e">
        <v>#N/A</v>
      </c>
      <c r="J2616" s="127">
        <v>4.87</v>
      </c>
      <c r="K2616" s="127" t="e">
        <v>#N/A</v>
      </c>
      <c r="L2616" s="127" t="e">
        <v>#N/A</v>
      </c>
      <c r="M2616" s="127">
        <v>5.1465</v>
      </c>
      <c r="N2616" s="127" t="e">
        <v>#N/A</v>
      </c>
      <c r="O2616" s="127" t="e">
        <v>#N/A</v>
      </c>
      <c r="P2616" s="127">
        <v>5.423</v>
      </c>
      <c r="Q2616" s="127"/>
      <c r="R2616" s="127"/>
      <c r="S2616" s="127"/>
      <c r="T2616" s="127"/>
      <c r="U2616" s="127"/>
      <c r="V2616" s="127"/>
      <c r="W2616" s="127"/>
      <c r="X2616" s="127"/>
      <c r="Y2616" s="127"/>
      <c r="Z2616" s="127"/>
      <c r="AA2616" s="127"/>
      <c r="AB2616" s="127"/>
      <c r="AC2616" s="127"/>
      <c r="AD2616" s="127"/>
      <c r="AE2616" s="127"/>
      <c r="AF2616" s="9">
        <f t="shared" si="1"/>
        <v>2616</v>
      </c>
    </row>
    <row r="2617" ht="15.75" customHeight="1">
      <c r="A2617" s="116">
        <v>41907.0</v>
      </c>
      <c r="B2617" s="129" t="e">
        <v>#N/A</v>
      </c>
      <c r="C2617" s="127" t="e">
        <v>#N/A</v>
      </c>
      <c r="D2617" s="127">
        <v>4.235</v>
      </c>
      <c r="E2617" s="127" t="e">
        <v>#N/A</v>
      </c>
      <c r="F2617" s="127" t="e">
        <v>#N/A</v>
      </c>
      <c r="G2617" s="127">
        <v>4.605</v>
      </c>
      <c r="H2617" s="127" t="e">
        <v>#N/A</v>
      </c>
      <c r="I2617" s="127" t="e">
        <v>#N/A</v>
      </c>
      <c r="J2617" s="127">
        <v>4.846</v>
      </c>
      <c r="K2617" s="127" t="e">
        <v>#N/A</v>
      </c>
      <c r="L2617" s="127" t="e">
        <v>#N/A</v>
      </c>
      <c r="M2617" s="127">
        <v>5.144</v>
      </c>
      <c r="N2617" s="127" t="e">
        <v>#N/A</v>
      </c>
      <c r="O2617" s="127" t="e">
        <v>#N/A</v>
      </c>
      <c r="P2617" s="127">
        <v>5.442</v>
      </c>
      <c r="Q2617" s="127"/>
      <c r="R2617" s="127"/>
      <c r="S2617" s="127"/>
      <c r="T2617" s="127"/>
      <c r="U2617" s="127"/>
      <c r="V2617" s="127"/>
      <c r="W2617" s="127"/>
      <c r="X2617" s="127"/>
      <c r="Y2617" s="127"/>
      <c r="Z2617" s="127"/>
      <c r="AA2617" s="127"/>
      <c r="AB2617" s="127"/>
      <c r="AC2617" s="127"/>
      <c r="AD2617" s="127"/>
      <c r="AE2617" s="127"/>
      <c r="AF2617" s="9">
        <f t="shared" si="1"/>
        <v>2617</v>
      </c>
    </row>
    <row r="2618" ht="15.75" customHeight="1">
      <c r="A2618" s="116">
        <v>41906.0</v>
      </c>
      <c r="B2618" s="129" t="e">
        <v>#N/A</v>
      </c>
      <c r="C2618" s="127" t="e">
        <v>#N/A</v>
      </c>
      <c r="D2618" s="127">
        <v>4.23</v>
      </c>
      <c r="E2618" s="127" t="e">
        <v>#N/A</v>
      </c>
      <c r="F2618" s="127" t="e">
        <v>#N/A</v>
      </c>
      <c r="G2618" s="127">
        <v>4.614</v>
      </c>
      <c r="H2618" s="127" t="e">
        <v>#N/A</v>
      </c>
      <c r="I2618" s="127" t="e">
        <v>#N/A</v>
      </c>
      <c r="J2618" s="127">
        <v>4.83</v>
      </c>
      <c r="K2618" s="127" t="e">
        <v>#N/A</v>
      </c>
      <c r="L2618" s="127" t="e">
        <v>#N/A</v>
      </c>
      <c r="M2618" s="127">
        <v>5.146</v>
      </c>
      <c r="N2618" s="127" t="e">
        <v>#N/A</v>
      </c>
      <c r="O2618" s="127" t="e">
        <v>#N/A</v>
      </c>
      <c r="P2618" s="127">
        <v>5.462</v>
      </c>
      <c r="Q2618" s="127"/>
      <c r="R2618" s="127"/>
      <c r="S2618" s="127"/>
      <c r="T2618" s="127"/>
      <c r="U2618" s="127"/>
      <c r="V2618" s="127"/>
      <c r="W2618" s="127"/>
      <c r="X2618" s="127"/>
      <c r="Y2618" s="127"/>
      <c r="Z2618" s="127"/>
      <c r="AA2618" s="127"/>
      <c r="AB2618" s="127"/>
      <c r="AC2618" s="127"/>
      <c r="AD2618" s="127"/>
      <c r="AE2618" s="127"/>
      <c r="AF2618" s="9">
        <f t="shared" si="1"/>
        <v>2618</v>
      </c>
    </row>
    <row r="2619" ht="15.75" customHeight="1">
      <c r="A2619" s="116">
        <v>41905.0</v>
      </c>
      <c r="B2619" s="129" t="e">
        <v>#N/A</v>
      </c>
      <c r="C2619" s="127" t="e">
        <v>#N/A</v>
      </c>
      <c r="D2619" s="127">
        <v>4.24</v>
      </c>
      <c r="E2619" s="127" t="e">
        <v>#N/A</v>
      </c>
      <c r="F2619" s="127" t="e">
        <v>#N/A</v>
      </c>
      <c r="G2619" s="127">
        <v>4.65</v>
      </c>
      <c r="H2619" s="127" t="e">
        <v>#N/A</v>
      </c>
      <c r="I2619" s="127" t="e">
        <v>#N/A</v>
      </c>
      <c r="J2619" s="127">
        <v>4.844</v>
      </c>
      <c r="K2619" s="127" t="e">
        <v>#N/A</v>
      </c>
      <c r="L2619" s="127" t="e">
        <v>#N/A</v>
      </c>
      <c r="M2619" s="127">
        <v>5.1955</v>
      </c>
      <c r="N2619" s="127" t="e">
        <v>#N/A</v>
      </c>
      <c r="O2619" s="127" t="e">
        <v>#N/A</v>
      </c>
      <c r="P2619" s="127">
        <v>5.547</v>
      </c>
      <c r="Q2619" s="127"/>
      <c r="R2619" s="127"/>
      <c r="S2619" s="127"/>
      <c r="T2619" s="127"/>
      <c r="U2619" s="127"/>
      <c r="V2619" s="127"/>
      <c r="W2619" s="127"/>
      <c r="X2619" s="127"/>
      <c r="Y2619" s="127"/>
      <c r="Z2619" s="127"/>
      <c r="AA2619" s="127"/>
      <c r="AB2619" s="127"/>
      <c r="AC2619" s="127"/>
      <c r="AD2619" s="127"/>
      <c r="AE2619" s="127"/>
      <c r="AF2619" s="9">
        <f t="shared" si="1"/>
        <v>2619</v>
      </c>
    </row>
    <row r="2620" ht="15.75" customHeight="1">
      <c r="A2620" s="116">
        <v>41904.0</v>
      </c>
      <c r="B2620" s="129" t="e">
        <v>#N/A</v>
      </c>
      <c r="C2620" s="127" t="e">
        <v>#N/A</v>
      </c>
      <c r="D2620" s="127">
        <v>4.261</v>
      </c>
      <c r="E2620" s="127" t="e">
        <v>#N/A</v>
      </c>
      <c r="F2620" s="127" t="e">
        <v>#N/A</v>
      </c>
      <c r="G2620" s="127">
        <v>4.683</v>
      </c>
      <c r="H2620" s="127" t="e">
        <v>#N/A</v>
      </c>
      <c r="I2620" s="127" t="e">
        <v>#N/A</v>
      </c>
      <c r="J2620" s="127">
        <v>4.883</v>
      </c>
      <c r="K2620" s="127" t="e">
        <v>#N/A</v>
      </c>
      <c r="L2620" s="127" t="e">
        <v>#N/A</v>
      </c>
      <c r="M2620" s="127">
        <v>5.2445</v>
      </c>
      <c r="N2620" s="127" t="e">
        <v>#N/A</v>
      </c>
      <c r="O2620" s="127" t="e">
        <v>#N/A</v>
      </c>
      <c r="P2620" s="127">
        <v>5.606</v>
      </c>
      <c r="Q2620" s="127"/>
      <c r="R2620" s="127"/>
      <c r="S2620" s="127"/>
      <c r="T2620" s="127"/>
      <c r="U2620" s="127"/>
      <c r="V2620" s="127"/>
      <c r="W2620" s="127"/>
      <c r="X2620" s="127"/>
      <c r="Y2620" s="127"/>
      <c r="Z2620" s="127"/>
      <c r="AA2620" s="127"/>
      <c r="AB2620" s="127"/>
      <c r="AC2620" s="127"/>
      <c r="AD2620" s="127"/>
      <c r="AE2620" s="127"/>
      <c r="AF2620" s="9">
        <f t="shared" si="1"/>
        <v>2620</v>
      </c>
    </row>
    <row r="2621" ht="15.75" customHeight="1">
      <c r="A2621" s="116">
        <v>41901.0</v>
      </c>
      <c r="B2621" s="129" t="e">
        <v>#N/A</v>
      </c>
      <c r="C2621" s="127" t="e">
        <v>#N/A</v>
      </c>
      <c r="D2621" s="127">
        <v>4.285</v>
      </c>
      <c r="E2621" s="127" t="e">
        <v>#N/A</v>
      </c>
      <c r="F2621" s="127" t="e">
        <v>#N/A</v>
      </c>
      <c r="G2621" s="127">
        <v>4.679</v>
      </c>
      <c r="H2621" s="127" t="e">
        <v>#N/A</v>
      </c>
      <c r="I2621" s="127" t="e">
        <v>#N/A</v>
      </c>
      <c r="J2621" s="127">
        <v>4.914</v>
      </c>
      <c r="K2621" s="127" t="e">
        <v>#N/A</v>
      </c>
      <c r="L2621" s="127" t="e">
        <v>#N/A</v>
      </c>
      <c r="M2621" s="127">
        <v>5.269</v>
      </c>
      <c r="N2621" s="127" t="e">
        <v>#N/A</v>
      </c>
      <c r="O2621" s="127" t="e">
        <v>#N/A</v>
      </c>
      <c r="P2621" s="127">
        <v>5.624</v>
      </c>
      <c r="Q2621" s="127"/>
      <c r="R2621" s="127"/>
      <c r="S2621" s="127"/>
      <c r="T2621" s="127"/>
      <c r="U2621" s="127"/>
      <c r="V2621" s="127"/>
      <c r="W2621" s="127"/>
      <c r="X2621" s="127"/>
      <c r="Y2621" s="127"/>
      <c r="Z2621" s="127"/>
      <c r="AA2621" s="127"/>
      <c r="AB2621" s="127"/>
      <c r="AC2621" s="127"/>
      <c r="AD2621" s="127"/>
      <c r="AE2621" s="127"/>
      <c r="AF2621" s="9">
        <f t="shared" si="1"/>
        <v>2621</v>
      </c>
    </row>
    <row r="2622" ht="15.75" customHeight="1">
      <c r="A2622" s="116">
        <v>41900.0</v>
      </c>
      <c r="B2622" s="129" t="e">
        <v>#N/A</v>
      </c>
      <c r="C2622" s="127" t="e">
        <v>#N/A</v>
      </c>
      <c r="D2622" s="127">
        <v>4.292</v>
      </c>
      <c r="E2622" s="127" t="e">
        <v>#N/A</v>
      </c>
      <c r="F2622" s="127" t="e">
        <v>#N/A</v>
      </c>
      <c r="G2622" s="127">
        <v>4.71</v>
      </c>
      <c r="H2622" s="127" t="e">
        <v>#N/A</v>
      </c>
      <c r="I2622" s="127" t="e">
        <v>#N/A</v>
      </c>
      <c r="J2622" s="127">
        <v>4.976</v>
      </c>
      <c r="K2622" s="127" t="e">
        <v>#N/A</v>
      </c>
      <c r="L2622" s="127" t="e">
        <v>#N/A</v>
      </c>
      <c r="M2622" s="127">
        <v>5.3375</v>
      </c>
      <c r="N2622" s="127" t="e">
        <v>#N/A</v>
      </c>
      <c r="O2622" s="127" t="e">
        <v>#N/A</v>
      </c>
      <c r="P2622" s="127">
        <v>5.699</v>
      </c>
      <c r="Q2622" s="127"/>
      <c r="R2622" s="127"/>
      <c r="S2622" s="127"/>
      <c r="T2622" s="127"/>
      <c r="U2622" s="127"/>
      <c r="V2622" s="127"/>
      <c r="W2622" s="127"/>
      <c r="X2622" s="127"/>
      <c r="Y2622" s="127"/>
      <c r="Z2622" s="127"/>
      <c r="AA2622" s="127"/>
      <c r="AB2622" s="127"/>
      <c r="AC2622" s="127"/>
      <c r="AD2622" s="127"/>
      <c r="AE2622" s="127"/>
      <c r="AF2622" s="9">
        <f t="shared" si="1"/>
        <v>2622</v>
      </c>
    </row>
    <row r="2623" ht="15.75" customHeight="1">
      <c r="A2623" s="116">
        <v>41899.0</v>
      </c>
      <c r="B2623" s="129" t="e">
        <v>#N/A</v>
      </c>
      <c r="C2623" s="127" t="e">
        <v>#N/A</v>
      </c>
      <c r="D2623" s="127">
        <v>4.292</v>
      </c>
      <c r="E2623" s="127" t="e">
        <v>#N/A</v>
      </c>
      <c r="F2623" s="127" t="e">
        <v>#N/A</v>
      </c>
      <c r="G2623" s="127">
        <v>4.689</v>
      </c>
      <c r="H2623" s="127" t="e">
        <v>#N/A</v>
      </c>
      <c r="I2623" s="127" t="e">
        <v>#N/A</v>
      </c>
      <c r="J2623" s="127">
        <v>4.95</v>
      </c>
      <c r="K2623" s="127" t="e">
        <v>#N/A</v>
      </c>
      <c r="L2623" s="127" t="e">
        <v>#N/A</v>
      </c>
      <c r="M2623" s="127">
        <v>5.3335</v>
      </c>
      <c r="N2623" s="127" t="e">
        <v>#N/A</v>
      </c>
      <c r="O2623" s="127" t="e">
        <v>#N/A</v>
      </c>
      <c r="P2623" s="127">
        <v>5.717</v>
      </c>
      <c r="Q2623" s="127"/>
      <c r="R2623" s="127"/>
      <c r="S2623" s="127"/>
      <c r="T2623" s="127"/>
      <c r="U2623" s="127"/>
      <c r="V2623" s="127"/>
      <c r="W2623" s="127"/>
      <c r="X2623" s="127"/>
      <c r="Y2623" s="127"/>
      <c r="Z2623" s="127"/>
      <c r="AA2623" s="127"/>
      <c r="AB2623" s="127"/>
      <c r="AC2623" s="127"/>
      <c r="AD2623" s="127"/>
      <c r="AE2623" s="127"/>
      <c r="AF2623" s="9">
        <f t="shared" si="1"/>
        <v>2623</v>
      </c>
    </row>
    <row r="2624" ht="15.75" customHeight="1">
      <c r="A2624" s="116">
        <v>41898.0</v>
      </c>
      <c r="B2624" s="129" t="e">
        <v>#N/A</v>
      </c>
      <c r="C2624" s="127" t="e">
        <v>#N/A</v>
      </c>
      <c r="D2624" s="127">
        <v>4.27</v>
      </c>
      <c r="E2624" s="127" t="e">
        <v>#N/A</v>
      </c>
      <c r="F2624" s="127" t="e">
        <v>#N/A</v>
      </c>
      <c r="G2624" s="127">
        <v>4.64</v>
      </c>
      <c r="H2624" s="127" t="e">
        <v>#N/A</v>
      </c>
      <c r="I2624" s="127" t="e">
        <v>#N/A</v>
      </c>
      <c r="J2624" s="127">
        <v>4.896</v>
      </c>
      <c r="K2624" s="127" t="e">
        <v>#N/A</v>
      </c>
      <c r="L2624" s="127" t="e">
        <v>#N/A</v>
      </c>
      <c r="M2624" s="127">
        <v>5.278</v>
      </c>
      <c r="N2624" s="127" t="e">
        <v>#N/A</v>
      </c>
      <c r="O2624" s="127" t="e">
        <v>#N/A</v>
      </c>
      <c r="P2624" s="127">
        <v>5.66</v>
      </c>
      <c r="Q2624" s="127"/>
      <c r="R2624" s="127"/>
      <c r="S2624" s="127"/>
      <c r="T2624" s="127"/>
      <c r="U2624" s="127"/>
      <c r="V2624" s="127"/>
      <c r="W2624" s="127"/>
      <c r="X2624" s="127"/>
      <c r="Y2624" s="127"/>
      <c r="Z2624" s="127"/>
      <c r="AA2624" s="127"/>
      <c r="AB2624" s="127"/>
      <c r="AC2624" s="127"/>
      <c r="AD2624" s="127"/>
      <c r="AE2624" s="127"/>
      <c r="AF2624" s="9">
        <f t="shared" si="1"/>
        <v>2624</v>
      </c>
    </row>
    <row r="2625" ht="15.75" customHeight="1">
      <c r="A2625" s="116">
        <v>41897.0</v>
      </c>
      <c r="B2625" s="129" t="e">
        <v>#N/A</v>
      </c>
      <c r="C2625" s="127" t="e">
        <v>#N/A</v>
      </c>
      <c r="D2625" s="127">
        <v>4.24</v>
      </c>
      <c r="E2625" s="127" t="e">
        <v>#N/A</v>
      </c>
      <c r="F2625" s="127" t="e">
        <v>#N/A</v>
      </c>
      <c r="G2625" s="127">
        <v>4.645</v>
      </c>
      <c r="H2625" s="127" t="e">
        <v>#N/A</v>
      </c>
      <c r="I2625" s="127" t="e">
        <v>#N/A</v>
      </c>
      <c r="J2625" s="127">
        <v>4.855</v>
      </c>
      <c r="K2625" s="127" t="e">
        <v>#N/A</v>
      </c>
      <c r="L2625" s="127" t="e">
        <v>#N/A</v>
      </c>
      <c r="M2625" s="127">
        <v>5.24</v>
      </c>
      <c r="N2625" s="127" t="e">
        <v>#N/A</v>
      </c>
      <c r="O2625" s="127" t="e">
        <v>#N/A</v>
      </c>
      <c r="P2625" s="127">
        <v>5.625</v>
      </c>
      <c r="Q2625" s="127"/>
      <c r="R2625" s="127"/>
      <c r="S2625" s="127"/>
      <c r="T2625" s="127"/>
      <c r="U2625" s="127"/>
      <c r="V2625" s="127"/>
      <c r="W2625" s="127"/>
      <c r="X2625" s="127"/>
      <c r="Y2625" s="127"/>
      <c r="Z2625" s="127"/>
      <c r="AA2625" s="127"/>
      <c r="AB2625" s="127"/>
      <c r="AC2625" s="127"/>
      <c r="AD2625" s="127"/>
      <c r="AE2625" s="127"/>
      <c r="AF2625" s="9">
        <f t="shared" si="1"/>
        <v>2625</v>
      </c>
    </row>
    <row r="2626" ht="15.75" customHeight="1">
      <c r="A2626" s="116">
        <v>41894.0</v>
      </c>
      <c r="B2626" s="129" t="e">
        <v>#N/A</v>
      </c>
      <c r="C2626" s="127" t="e">
        <v>#N/A</v>
      </c>
      <c r="D2626" s="127">
        <v>4.245</v>
      </c>
      <c r="E2626" s="127" t="e">
        <v>#N/A</v>
      </c>
      <c r="F2626" s="127" t="e">
        <v>#N/A</v>
      </c>
      <c r="G2626" s="127">
        <v>4.71</v>
      </c>
      <c r="H2626" s="127" t="e">
        <v>#N/A</v>
      </c>
      <c r="I2626" s="127" t="e">
        <v>#N/A</v>
      </c>
      <c r="J2626" s="127">
        <v>4.91</v>
      </c>
      <c r="K2626" s="127" t="e">
        <v>#N/A</v>
      </c>
      <c r="L2626" s="127" t="e">
        <v>#N/A</v>
      </c>
      <c r="M2626" s="127">
        <v>5.293</v>
      </c>
      <c r="N2626" s="127" t="e">
        <v>#N/A</v>
      </c>
      <c r="O2626" s="127" t="e">
        <v>#N/A</v>
      </c>
      <c r="P2626" s="127">
        <v>5.676</v>
      </c>
      <c r="Q2626" s="127"/>
      <c r="R2626" s="127"/>
      <c r="S2626" s="127"/>
      <c r="T2626" s="127"/>
      <c r="U2626" s="127"/>
      <c r="V2626" s="127"/>
      <c r="W2626" s="127"/>
      <c r="X2626" s="127"/>
      <c r="Y2626" s="127"/>
      <c r="Z2626" s="127"/>
      <c r="AA2626" s="127"/>
      <c r="AB2626" s="127"/>
      <c r="AC2626" s="127"/>
      <c r="AD2626" s="127"/>
      <c r="AE2626" s="127"/>
      <c r="AF2626" s="9">
        <f t="shared" si="1"/>
        <v>2626</v>
      </c>
    </row>
    <row r="2627" ht="15.75" customHeight="1">
      <c r="A2627" s="116">
        <v>41893.0</v>
      </c>
      <c r="B2627" s="129" t="e">
        <v>#N/A</v>
      </c>
      <c r="C2627" s="127" t="e">
        <v>#N/A</v>
      </c>
      <c r="D2627" s="127">
        <v>4.295</v>
      </c>
      <c r="E2627" s="127" t="e">
        <v>#N/A</v>
      </c>
      <c r="F2627" s="127" t="e">
        <v>#N/A</v>
      </c>
      <c r="G2627" s="127">
        <v>4.858</v>
      </c>
      <c r="H2627" s="127" t="e">
        <v>#N/A</v>
      </c>
      <c r="I2627" s="127" t="e">
        <v>#N/A</v>
      </c>
      <c r="J2627" s="127">
        <v>4.994</v>
      </c>
      <c r="K2627" s="127" t="e">
        <v>#N/A</v>
      </c>
      <c r="L2627" s="127" t="e">
        <v>#N/A</v>
      </c>
      <c r="M2627" s="127">
        <v>5.4195</v>
      </c>
      <c r="N2627" s="127" t="e">
        <v>#N/A</v>
      </c>
      <c r="O2627" s="127" t="e">
        <v>#N/A</v>
      </c>
      <c r="P2627" s="127">
        <v>5.845</v>
      </c>
      <c r="Q2627" s="127"/>
      <c r="R2627" s="127"/>
      <c r="S2627" s="127"/>
      <c r="T2627" s="127"/>
      <c r="U2627" s="127"/>
      <c r="V2627" s="127"/>
      <c r="W2627" s="127"/>
      <c r="X2627" s="127"/>
      <c r="Y2627" s="127"/>
      <c r="Z2627" s="127"/>
      <c r="AA2627" s="127"/>
      <c r="AB2627" s="127"/>
      <c r="AC2627" s="127"/>
      <c r="AD2627" s="127"/>
      <c r="AE2627" s="127"/>
      <c r="AF2627" s="9">
        <f t="shared" si="1"/>
        <v>2627</v>
      </c>
    </row>
    <row r="2628" ht="15.75" customHeight="1">
      <c r="A2628" s="116">
        <v>41892.0</v>
      </c>
      <c r="B2628" s="129" t="e">
        <v>#N/A</v>
      </c>
      <c r="C2628" s="127" t="e">
        <v>#N/A</v>
      </c>
      <c r="D2628" s="127">
        <v>4.335</v>
      </c>
      <c r="E2628" s="127" t="e">
        <v>#N/A</v>
      </c>
      <c r="F2628" s="127" t="e">
        <v>#N/A</v>
      </c>
      <c r="G2628" s="127">
        <v>4.956</v>
      </c>
      <c r="H2628" s="127" t="e">
        <v>#N/A</v>
      </c>
      <c r="I2628" s="127" t="e">
        <v>#N/A</v>
      </c>
      <c r="J2628" s="127">
        <v>5.133</v>
      </c>
      <c r="K2628" s="127" t="e">
        <v>#N/A</v>
      </c>
      <c r="L2628" s="127" t="e">
        <v>#N/A</v>
      </c>
      <c r="M2628" s="127">
        <v>5.5365</v>
      </c>
      <c r="N2628" s="127" t="e">
        <v>#N/A</v>
      </c>
      <c r="O2628" s="127" t="e">
        <v>#N/A</v>
      </c>
      <c r="P2628" s="127">
        <v>5.94</v>
      </c>
      <c r="Q2628" s="127"/>
      <c r="R2628" s="127"/>
      <c r="S2628" s="127"/>
      <c r="T2628" s="127"/>
      <c r="U2628" s="127"/>
      <c r="V2628" s="127"/>
      <c r="W2628" s="127"/>
      <c r="X2628" s="127"/>
      <c r="Y2628" s="127"/>
      <c r="Z2628" s="127"/>
      <c r="AA2628" s="127"/>
      <c r="AB2628" s="127"/>
      <c r="AC2628" s="127"/>
      <c r="AD2628" s="127"/>
      <c r="AE2628" s="127"/>
      <c r="AF2628" s="9">
        <f t="shared" si="1"/>
        <v>2628</v>
      </c>
    </row>
    <row r="2629" ht="15.75" customHeight="1">
      <c r="A2629" s="116">
        <v>41891.0</v>
      </c>
      <c r="B2629" s="129" t="e">
        <v>#N/A</v>
      </c>
      <c r="C2629" s="127" t="e">
        <v>#N/A</v>
      </c>
      <c r="D2629" s="127">
        <v>4.5</v>
      </c>
      <c r="E2629" s="127" t="e">
        <v>#N/A</v>
      </c>
      <c r="F2629" s="127" t="e">
        <v>#N/A</v>
      </c>
      <c r="G2629" s="127">
        <v>5.008</v>
      </c>
      <c r="H2629" s="127" t="e">
        <v>#N/A</v>
      </c>
      <c r="I2629" s="127" t="e">
        <v>#N/A</v>
      </c>
      <c r="J2629" s="127">
        <v>5.215</v>
      </c>
      <c r="K2629" s="127" t="e">
        <v>#N/A</v>
      </c>
      <c r="L2629" s="127" t="e">
        <v>#N/A</v>
      </c>
      <c r="M2629" s="127">
        <v>5.6555</v>
      </c>
      <c r="N2629" s="127" t="e">
        <v>#N/A</v>
      </c>
      <c r="O2629" s="127" t="e">
        <v>#N/A</v>
      </c>
      <c r="P2629" s="127">
        <v>6.096</v>
      </c>
      <c r="Q2629" s="127"/>
      <c r="R2629" s="127"/>
      <c r="S2629" s="127"/>
      <c r="T2629" s="127"/>
      <c r="U2629" s="127"/>
      <c r="V2629" s="127"/>
      <c r="W2629" s="127"/>
      <c r="X2629" s="127"/>
      <c r="Y2629" s="127"/>
      <c r="Z2629" s="127"/>
      <c r="AA2629" s="127"/>
      <c r="AB2629" s="127"/>
      <c r="AC2629" s="127"/>
      <c r="AD2629" s="127"/>
      <c r="AE2629" s="127"/>
      <c r="AF2629" s="9">
        <f t="shared" si="1"/>
        <v>2629</v>
      </c>
    </row>
    <row r="2630" ht="15.75" customHeight="1">
      <c r="A2630" s="116">
        <v>41890.0</v>
      </c>
      <c r="B2630" s="129" t="e">
        <v>#N/A</v>
      </c>
      <c r="C2630" s="127" t="e">
        <v>#N/A</v>
      </c>
      <c r="D2630" s="127">
        <v>4.53</v>
      </c>
      <c r="E2630" s="127" t="e">
        <v>#N/A</v>
      </c>
      <c r="F2630" s="127" t="e">
        <v>#N/A</v>
      </c>
      <c r="G2630" s="127">
        <v>5.042</v>
      </c>
      <c r="H2630" s="127" t="e">
        <v>#N/A</v>
      </c>
      <c r="I2630" s="127" t="e">
        <v>#N/A</v>
      </c>
      <c r="J2630" s="127">
        <v>5.303</v>
      </c>
      <c r="K2630" s="127" t="e">
        <v>#N/A</v>
      </c>
      <c r="L2630" s="127" t="e">
        <v>#N/A</v>
      </c>
      <c r="M2630" s="127">
        <v>5.763</v>
      </c>
      <c r="N2630" s="127" t="e">
        <v>#N/A</v>
      </c>
      <c r="O2630" s="127" t="e">
        <v>#N/A</v>
      </c>
      <c r="P2630" s="127">
        <v>6.223</v>
      </c>
      <c r="Q2630" s="127"/>
      <c r="R2630" s="127"/>
      <c r="S2630" s="127"/>
      <c r="T2630" s="127"/>
      <c r="U2630" s="127"/>
      <c r="V2630" s="127"/>
      <c r="W2630" s="127"/>
      <c r="X2630" s="127"/>
      <c r="Y2630" s="127"/>
      <c r="Z2630" s="127"/>
      <c r="AA2630" s="127"/>
      <c r="AB2630" s="127"/>
      <c r="AC2630" s="127"/>
      <c r="AD2630" s="127"/>
      <c r="AE2630" s="127"/>
      <c r="AF2630" s="9">
        <f t="shared" si="1"/>
        <v>2630</v>
      </c>
    </row>
    <row r="2631" ht="15.75" customHeight="1">
      <c r="A2631" s="116">
        <v>41887.0</v>
      </c>
      <c r="B2631" s="129" t="e">
        <v>#N/A</v>
      </c>
      <c r="C2631" s="127" t="e">
        <v>#N/A</v>
      </c>
      <c r="D2631" s="127">
        <v>4.585</v>
      </c>
      <c r="E2631" s="127" t="e">
        <v>#N/A</v>
      </c>
      <c r="F2631" s="127" t="e">
        <v>#N/A</v>
      </c>
      <c r="G2631" s="127">
        <v>5.069</v>
      </c>
      <c r="H2631" s="127" t="e">
        <v>#N/A</v>
      </c>
      <c r="I2631" s="127" t="e">
        <v>#N/A</v>
      </c>
      <c r="J2631" s="127">
        <v>5.346</v>
      </c>
      <c r="K2631" s="127" t="e">
        <v>#N/A</v>
      </c>
      <c r="L2631" s="127" t="e">
        <v>#N/A</v>
      </c>
      <c r="M2631" s="127">
        <v>5.8205</v>
      </c>
      <c r="N2631" s="127" t="e">
        <v>#N/A</v>
      </c>
      <c r="O2631" s="127" t="e">
        <v>#N/A</v>
      </c>
      <c r="P2631" s="127">
        <v>6.295</v>
      </c>
      <c r="Q2631" s="127"/>
      <c r="R2631" s="127"/>
      <c r="S2631" s="127"/>
      <c r="T2631" s="127"/>
      <c r="U2631" s="127"/>
      <c r="V2631" s="127"/>
      <c r="W2631" s="127"/>
      <c r="X2631" s="127"/>
      <c r="Y2631" s="127"/>
      <c r="Z2631" s="127"/>
      <c r="AA2631" s="127"/>
      <c r="AB2631" s="127"/>
      <c r="AC2631" s="127"/>
      <c r="AD2631" s="127"/>
      <c r="AE2631" s="127"/>
      <c r="AF2631" s="9">
        <f t="shared" si="1"/>
        <v>2631</v>
      </c>
    </row>
    <row r="2632" ht="15.75" customHeight="1">
      <c r="A2632" s="116">
        <v>41886.0</v>
      </c>
      <c r="B2632" s="129" t="e">
        <v>#N/A</v>
      </c>
      <c r="C2632" s="127" t="e">
        <v>#N/A</v>
      </c>
      <c r="D2632" s="127">
        <v>4.606</v>
      </c>
      <c r="E2632" s="127" t="e">
        <v>#N/A</v>
      </c>
      <c r="F2632" s="127" t="e">
        <v>#N/A</v>
      </c>
      <c r="G2632" s="127">
        <v>5.085</v>
      </c>
      <c r="H2632" s="127" t="e">
        <v>#N/A</v>
      </c>
      <c r="I2632" s="127" t="e">
        <v>#N/A</v>
      </c>
      <c r="J2632" s="127">
        <v>5.388</v>
      </c>
      <c r="K2632" s="127" t="e">
        <v>#N/A</v>
      </c>
      <c r="L2632" s="127" t="e">
        <v>#N/A</v>
      </c>
      <c r="M2632" s="127">
        <v>5.877</v>
      </c>
      <c r="N2632" s="127" t="e">
        <v>#N/A</v>
      </c>
      <c r="O2632" s="127" t="e">
        <v>#N/A</v>
      </c>
      <c r="P2632" s="127">
        <v>6.366</v>
      </c>
      <c r="Q2632" s="127"/>
      <c r="R2632" s="127"/>
      <c r="S2632" s="127"/>
      <c r="T2632" s="127"/>
      <c r="U2632" s="127"/>
      <c r="V2632" s="127"/>
      <c r="W2632" s="127"/>
      <c r="X2632" s="127"/>
      <c r="Y2632" s="127"/>
      <c r="Z2632" s="127"/>
      <c r="AA2632" s="127"/>
      <c r="AB2632" s="127"/>
      <c r="AC2632" s="127"/>
      <c r="AD2632" s="127"/>
      <c r="AE2632" s="127"/>
      <c r="AF2632" s="9">
        <f t="shared" si="1"/>
        <v>2632</v>
      </c>
    </row>
    <row r="2633" ht="15.75" customHeight="1">
      <c r="A2633" s="116">
        <v>41885.0</v>
      </c>
      <c r="B2633" s="129" t="e">
        <v>#N/A</v>
      </c>
      <c r="C2633" s="127" t="e">
        <v>#N/A</v>
      </c>
      <c r="D2633" s="127">
        <v>4.64</v>
      </c>
      <c r="E2633" s="127" t="e">
        <v>#N/A</v>
      </c>
      <c r="F2633" s="127" t="e">
        <v>#N/A</v>
      </c>
      <c r="G2633" s="127">
        <v>5.08</v>
      </c>
      <c r="H2633" s="127" t="e">
        <v>#N/A</v>
      </c>
      <c r="I2633" s="127" t="e">
        <v>#N/A</v>
      </c>
      <c r="J2633" s="127">
        <v>5.392</v>
      </c>
      <c r="K2633" s="127" t="e">
        <v>#N/A</v>
      </c>
      <c r="L2633" s="127" t="e">
        <v>#N/A</v>
      </c>
      <c r="M2633" s="127">
        <v>5.881</v>
      </c>
      <c r="N2633" s="127" t="e">
        <v>#N/A</v>
      </c>
      <c r="O2633" s="127" t="e">
        <v>#N/A</v>
      </c>
      <c r="P2633" s="127">
        <v>6.37</v>
      </c>
      <c r="Q2633" s="127"/>
      <c r="R2633" s="127"/>
      <c r="S2633" s="127"/>
      <c r="T2633" s="127"/>
      <c r="U2633" s="127"/>
      <c r="V2633" s="127"/>
      <c r="W2633" s="127"/>
      <c r="X2633" s="127"/>
      <c r="Y2633" s="127"/>
      <c r="Z2633" s="127"/>
      <c r="AA2633" s="127"/>
      <c r="AB2633" s="127"/>
      <c r="AC2633" s="127"/>
      <c r="AD2633" s="127"/>
      <c r="AE2633" s="127"/>
      <c r="AF2633" s="9">
        <f t="shared" si="1"/>
        <v>2633</v>
      </c>
    </row>
    <row r="2634" ht="15.75" customHeight="1">
      <c r="A2634" s="116">
        <v>41880.0</v>
      </c>
      <c r="B2634" s="129" t="e">
        <v>#N/A</v>
      </c>
      <c r="C2634" s="127" t="e">
        <v>#N/A</v>
      </c>
      <c r="D2634" s="127">
        <v>4.64</v>
      </c>
      <c r="E2634" s="127" t="e">
        <v>#N/A</v>
      </c>
      <c r="F2634" s="127" t="e">
        <v>#N/A</v>
      </c>
      <c r="G2634" s="127">
        <v>5.083</v>
      </c>
      <c r="H2634" s="127" t="e">
        <v>#N/A</v>
      </c>
      <c r="I2634" s="127" t="e">
        <v>#N/A</v>
      </c>
      <c r="J2634" s="127">
        <v>5.407</v>
      </c>
      <c r="K2634" s="127" t="e">
        <v>#N/A</v>
      </c>
      <c r="L2634" s="127" t="e">
        <v>#N/A</v>
      </c>
      <c r="M2634" s="127">
        <v>5.8885</v>
      </c>
      <c r="N2634" s="127" t="e">
        <v>#N/A</v>
      </c>
      <c r="O2634" s="127" t="e">
        <v>#N/A</v>
      </c>
      <c r="P2634" s="127">
        <v>6.37</v>
      </c>
      <c r="Q2634" s="127"/>
      <c r="R2634" s="127"/>
      <c r="S2634" s="127"/>
      <c r="T2634" s="127"/>
      <c r="U2634" s="127"/>
      <c r="V2634" s="127"/>
      <c r="W2634" s="127"/>
      <c r="X2634" s="127"/>
      <c r="Y2634" s="127"/>
      <c r="Z2634" s="127"/>
      <c r="AA2634" s="127"/>
      <c r="AB2634" s="127"/>
      <c r="AC2634" s="127"/>
      <c r="AD2634" s="127"/>
      <c r="AE2634" s="127"/>
      <c r="AF2634" s="9">
        <f t="shared" si="1"/>
        <v>2634</v>
      </c>
    </row>
    <row r="2635" ht="15.75" customHeight="1">
      <c r="A2635" s="116">
        <v>41879.0</v>
      </c>
      <c r="B2635" s="129" t="e">
        <v>#N/A</v>
      </c>
      <c r="C2635" s="127" t="e">
        <v>#N/A</v>
      </c>
      <c r="D2635" s="127">
        <v>4.666</v>
      </c>
      <c r="E2635" s="127" t="e">
        <v>#N/A</v>
      </c>
      <c r="F2635" s="127" t="e">
        <v>#N/A</v>
      </c>
      <c r="G2635" s="127">
        <v>5.085</v>
      </c>
      <c r="H2635" s="127" t="e">
        <v>#N/A</v>
      </c>
      <c r="I2635" s="127" t="e">
        <v>#N/A</v>
      </c>
      <c r="J2635" s="127">
        <v>5.433</v>
      </c>
      <c r="K2635" s="127" t="e">
        <v>#N/A</v>
      </c>
      <c r="L2635" s="127" t="e">
        <v>#N/A</v>
      </c>
      <c r="M2635" s="127">
        <v>5.909</v>
      </c>
      <c r="N2635" s="127" t="e">
        <v>#N/A</v>
      </c>
      <c r="O2635" s="127" t="e">
        <v>#N/A</v>
      </c>
      <c r="P2635" s="127">
        <v>6.385</v>
      </c>
      <c r="Q2635" s="127"/>
      <c r="R2635" s="127"/>
      <c r="S2635" s="127"/>
      <c r="T2635" s="127"/>
      <c r="U2635" s="127"/>
      <c r="V2635" s="127"/>
      <c r="W2635" s="127"/>
      <c r="X2635" s="127"/>
      <c r="Y2635" s="127"/>
      <c r="Z2635" s="127"/>
      <c r="AA2635" s="127"/>
      <c r="AB2635" s="127"/>
      <c r="AC2635" s="127"/>
      <c r="AD2635" s="127"/>
      <c r="AE2635" s="127"/>
      <c r="AF2635" s="9">
        <f t="shared" si="1"/>
        <v>2635</v>
      </c>
    </row>
    <row r="2636" ht="15.75" customHeight="1">
      <c r="A2636" s="116">
        <v>41878.0</v>
      </c>
      <c r="B2636" s="129" t="e">
        <v>#N/A</v>
      </c>
      <c r="C2636" s="127" t="e">
        <v>#N/A</v>
      </c>
      <c r="D2636" s="127">
        <v>4.661</v>
      </c>
      <c r="E2636" s="127" t="e">
        <v>#N/A</v>
      </c>
      <c r="F2636" s="127" t="e">
        <v>#N/A</v>
      </c>
      <c r="G2636" s="127">
        <v>5.1</v>
      </c>
      <c r="H2636" s="127" t="e">
        <v>#N/A</v>
      </c>
      <c r="I2636" s="127" t="e">
        <v>#N/A</v>
      </c>
      <c r="J2636" s="127">
        <v>5.446</v>
      </c>
      <c r="K2636" s="127" t="e">
        <v>#N/A</v>
      </c>
      <c r="L2636" s="127" t="e">
        <v>#N/A</v>
      </c>
      <c r="M2636" s="127">
        <v>5.9215</v>
      </c>
      <c r="N2636" s="127" t="e">
        <v>#N/A</v>
      </c>
      <c r="O2636" s="127" t="e">
        <v>#N/A</v>
      </c>
      <c r="P2636" s="127">
        <v>6.397</v>
      </c>
      <c r="Q2636" s="127"/>
      <c r="R2636" s="127"/>
      <c r="S2636" s="127"/>
      <c r="T2636" s="127"/>
      <c r="U2636" s="127"/>
      <c r="V2636" s="127"/>
      <c r="W2636" s="127"/>
      <c r="X2636" s="127"/>
      <c r="Y2636" s="127"/>
      <c r="Z2636" s="127"/>
      <c r="AA2636" s="127"/>
      <c r="AB2636" s="127"/>
      <c r="AC2636" s="127"/>
      <c r="AD2636" s="127"/>
      <c r="AE2636" s="127"/>
      <c r="AF2636" s="9">
        <f t="shared" si="1"/>
        <v>2636</v>
      </c>
    </row>
    <row r="2637" ht="15.75" customHeight="1">
      <c r="A2637" s="116">
        <v>41877.0</v>
      </c>
      <c r="B2637" s="129" t="e">
        <v>#N/A</v>
      </c>
      <c r="C2637" s="127" t="e">
        <v>#N/A</v>
      </c>
      <c r="D2637" s="127">
        <v>4.65</v>
      </c>
      <c r="E2637" s="127" t="e">
        <v>#N/A</v>
      </c>
      <c r="F2637" s="127" t="e">
        <v>#N/A</v>
      </c>
      <c r="G2637" s="127">
        <v>5.103</v>
      </c>
      <c r="H2637" s="127" t="e">
        <v>#N/A</v>
      </c>
      <c r="I2637" s="127" t="e">
        <v>#N/A</v>
      </c>
      <c r="J2637" s="127">
        <v>5.446</v>
      </c>
      <c r="K2637" s="127" t="e">
        <v>#N/A</v>
      </c>
      <c r="L2637" s="127" t="e">
        <v>#N/A</v>
      </c>
      <c r="M2637" s="127">
        <v>5.9275</v>
      </c>
      <c r="N2637" s="127" t="e">
        <v>#N/A</v>
      </c>
      <c r="O2637" s="127" t="e">
        <v>#N/A</v>
      </c>
      <c r="P2637" s="127">
        <v>6.409</v>
      </c>
      <c r="Q2637" s="127"/>
      <c r="R2637" s="127"/>
      <c r="S2637" s="127"/>
      <c r="T2637" s="127"/>
      <c r="U2637" s="127"/>
      <c r="V2637" s="127"/>
      <c r="W2637" s="127"/>
      <c r="X2637" s="127"/>
      <c r="Y2637" s="127"/>
      <c r="Z2637" s="127"/>
      <c r="AA2637" s="127"/>
      <c r="AB2637" s="127"/>
      <c r="AC2637" s="127"/>
      <c r="AD2637" s="127"/>
      <c r="AE2637" s="127"/>
      <c r="AF2637" s="9">
        <f t="shared" si="1"/>
        <v>2637</v>
      </c>
    </row>
    <row r="2638" ht="15.75" customHeight="1">
      <c r="A2638" s="116">
        <v>41876.0</v>
      </c>
      <c r="B2638" s="129" t="e">
        <v>#N/A</v>
      </c>
      <c r="C2638" s="127" t="e">
        <v>#N/A</v>
      </c>
      <c r="D2638" s="127">
        <v>4.648</v>
      </c>
      <c r="E2638" s="127" t="e">
        <v>#N/A</v>
      </c>
      <c r="F2638" s="127" t="e">
        <v>#N/A</v>
      </c>
      <c r="G2638" s="127">
        <v>5.106</v>
      </c>
      <c r="H2638" s="127" t="e">
        <v>#N/A</v>
      </c>
      <c r="I2638" s="127" t="e">
        <v>#N/A</v>
      </c>
      <c r="J2638" s="127">
        <v>5.443</v>
      </c>
      <c r="K2638" s="127" t="e">
        <v>#N/A</v>
      </c>
      <c r="L2638" s="127" t="e">
        <v>#N/A</v>
      </c>
      <c r="M2638" s="127">
        <v>5.925</v>
      </c>
      <c r="N2638" s="127" t="e">
        <v>#N/A</v>
      </c>
      <c r="O2638" s="127" t="e">
        <v>#N/A</v>
      </c>
      <c r="P2638" s="127">
        <v>6.407</v>
      </c>
      <c r="Q2638" s="127"/>
      <c r="R2638" s="127"/>
      <c r="S2638" s="127"/>
      <c r="T2638" s="127"/>
      <c r="U2638" s="127"/>
      <c r="V2638" s="127"/>
      <c r="W2638" s="127"/>
      <c r="X2638" s="127"/>
      <c r="Y2638" s="127"/>
      <c r="Z2638" s="127"/>
      <c r="AA2638" s="127"/>
      <c r="AB2638" s="127"/>
      <c r="AC2638" s="127"/>
      <c r="AD2638" s="127"/>
      <c r="AE2638" s="127"/>
      <c r="AF2638" s="9">
        <f t="shared" si="1"/>
        <v>2638</v>
      </c>
    </row>
    <row r="2639" ht="15.75" customHeight="1">
      <c r="A2639" s="116">
        <v>41873.0</v>
      </c>
      <c r="B2639" s="129" t="e">
        <v>#N/A</v>
      </c>
      <c r="C2639" s="127" t="e">
        <v>#N/A</v>
      </c>
      <c r="D2639" s="127">
        <v>4.645</v>
      </c>
      <c r="E2639" s="127" t="e">
        <v>#N/A</v>
      </c>
      <c r="F2639" s="127" t="e">
        <v>#N/A</v>
      </c>
      <c r="G2639" s="127">
        <v>5.089</v>
      </c>
      <c r="H2639" s="127" t="e">
        <v>#N/A</v>
      </c>
      <c r="I2639" s="127" t="e">
        <v>#N/A</v>
      </c>
      <c r="J2639" s="127">
        <v>5.441</v>
      </c>
      <c r="K2639" s="127" t="e">
        <v>#N/A</v>
      </c>
      <c r="L2639" s="127" t="e">
        <v>#N/A</v>
      </c>
      <c r="M2639" s="127">
        <v>5.924</v>
      </c>
      <c r="N2639" s="127" t="e">
        <v>#N/A</v>
      </c>
      <c r="O2639" s="127" t="e">
        <v>#N/A</v>
      </c>
      <c r="P2639" s="127">
        <v>6.407</v>
      </c>
      <c r="Q2639" s="127"/>
      <c r="R2639" s="127"/>
      <c r="S2639" s="127"/>
      <c r="T2639" s="127"/>
      <c r="U2639" s="127"/>
      <c r="V2639" s="127"/>
      <c r="W2639" s="127"/>
      <c r="X2639" s="127"/>
      <c r="Y2639" s="127"/>
      <c r="Z2639" s="127"/>
      <c r="AA2639" s="127"/>
      <c r="AB2639" s="127"/>
      <c r="AC2639" s="127"/>
      <c r="AD2639" s="127"/>
      <c r="AE2639" s="127"/>
      <c r="AF2639" s="9">
        <f t="shared" si="1"/>
        <v>2639</v>
      </c>
    </row>
    <row r="2640" ht="15.75" customHeight="1">
      <c r="A2640" s="116">
        <v>41872.0</v>
      </c>
      <c r="B2640" s="129" t="e">
        <v>#N/A</v>
      </c>
      <c r="C2640" s="127" t="e">
        <v>#N/A</v>
      </c>
      <c r="D2640" s="127">
        <v>4.666</v>
      </c>
      <c r="E2640" s="127" t="e">
        <v>#N/A</v>
      </c>
      <c r="F2640" s="127" t="e">
        <v>#N/A</v>
      </c>
      <c r="G2640" s="127">
        <v>5.11</v>
      </c>
      <c r="H2640" s="127" t="e">
        <v>#N/A</v>
      </c>
      <c r="I2640" s="127" t="e">
        <v>#N/A</v>
      </c>
      <c r="J2640" s="127">
        <v>5.436</v>
      </c>
      <c r="K2640" s="127" t="e">
        <v>#N/A</v>
      </c>
      <c r="L2640" s="127" t="e">
        <v>#N/A</v>
      </c>
      <c r="M2640" s="127">
        <v>5.93</v>
      </c>
      <c r="N2640" s="127" t="e">
        <v>#N/A</v>
      </c>
      <c r="O2640" s="127" t="e">
        <v>#N/A</v>
      </c>
      <c r="P2640" s="127">
        <v>6.424</v>
      </c>
      <c r="Q2640" s="127"/>
      <c r="R2640" s="127"/>
      <c r="S2640" s="127"/>
      <c r="T2640" s="127"/>
      <c r="U2640" s="127"/>
      <c r="V2640" s="127"/>
      <c r="W2640" s="127"/>
      <c r="X2640" s="127"/>
      <c r="Y2640" s="127"/>
      <c r="Z2640" s="127"/>
      <c r="AA2640" s="127"/>
      <c r="AB2640" s="127"/>
      <c r="AC2640" s="127"/>
      <c r="AD2640" s="127"/>
      <c r="AE2640" s="127"/>
      <c r="AF2640" s="9">
        <f t="shared" si="1"/>
        <v>2640</v>
      </c>
    </row>
    <row r="2641" ht="15.75" customHeight="1">
      <c r="A2641" s="116">
        <v>41871.0</v>
      </c>
      <c r="B2641" s="129" t="e">
        <v>#N/A</v>
      </c>
      <c r="C2641" s="127" t="e">
        <v>#N/A</v>
      </c>
      <c r="D2641" s="127">
        <v>4.681</v>
      </c>
      <c r="E2641" s="127" t="e">
        <v>#N/A</v>
      </c>
      <c r="F2641" s="127" t="e">
        <v>#N/A</v>
      </c>
      <c r="G2641" s="127">
        <v>5.114</v>
      </c>
      <c r="H2641" s="127" t="e">
        <v>#N/A</v>
      </c>
      <c r="I2641" s="127" t="e">
        <v>#N/A</v>
      </c>
      <c r="J2641" s="127">
        <v>5.453</v>
      </c>
      <c r="K2641" s="127" t="e">
        <v>#N/A</v>
      </c>
      <c r="L2641" s="127" t="e">
        <v>#N/A</v>
      </c>
      <c r="M2641" s="127">
        <v>5.9485</v>
      </c>
      <c r="N2641" s="127" t="e">
        <v>#N/A</v>
      </c>
      <c r="O2641" s="127" t="e">
        <v>#N/A</v>
      </c>
      <c r="P2641" s="127">
        <v>6.444</v>
      </c>
      <c r="Q2641" s="127"/>
      <c r="R2641" s="127"/>
      <c r="S2641" s="127"/>
      <c r="T2641" s="127"/>
      <c r="U2641" s="127"/>
      <c r="V2641" s="127"/>
      <c r="W2641" s="127"/>
      <c r="X2641" s="127"/>
      <c r="Y2641" s="127"/>
      <c r="Z2641" s="127"/>
      <c r="AA2641" s="127"/>
      <c r="AB2641" s="127"/>
      <c r="AC2641" s="127"/>
      <c r="AD2641" s="127"/>
      <c r="AE2641" s="127"/>
      <c r="AF2641" s="9">
        <f t="shared" si="1"/>
        <v>2641</v>
      </c>
    </row>
    <row r="2642" ht="15.75" customHeight="1">
      <c r="A2642" s="116">
        <v>41870.0</v>
      </c>
      <c r="B2642" s="129" t="e">
        <v>#N/A</v>
      </c>
      <c r="C2642" s="127" t="e">
        <v>#N/A</v>
      </c>
      <c r="D2642" s="127">
        <v>4.678</v>
      </c>
      <c r="E2642" s="127" t="e">
        <v>#N/A</v>
      </c>
      <c r="F2642" s="127" t="e">
        <v>#N/A</v>
      </c>
      <c r="G2642" s="127">
        <v>5.13</v>
      </c>
      <c r="H2642" s="127" t="e">
        <v>#N/A</v>
      </c>
      <c r="I2642" s="127" t="e">
        <v>#N/A</v>
      </c>
      <c r="J2642" s="127">
        <v>5.475</v>
      </c>
      <c r="K2642" s="127" t="e">
        <v>#N/A</v>
      </c>
      <c r="L2642" s="127" t="e">
        <v>#N/A</v>
      </c>
      <c r="M2642" s="127">
        <v>5.9755</v>
      </c>
      <c r="N2642" s="127" t="e">
        <v>#N/A</v>
      </c>
      <c r="O2642" s="127" t="e">
        <v>#N/A</v>
      </c>
      <c r="P2642" s="127">
        <v>6.476</v>
      </c>
      <c r="Q2642" s="127"/>
      <c r="R2642" s="127"/>
      <c r="S2642" s="127"/>
      <c r="T2642" s="127"/>
      <c r="U2642" s="127"/>
      <c r="V2642" s="127"/>
      <c r="W2642" s="127"/>
      <c r="X2642" s="127"/>
      <c r="Y2642" s="127"/>
      <c r="Z2642" s="127"/>
      <c r="AA2642" s="127"/>
      <c r="AB2642" s="127"/>
      <c r="AC2642" s="127"/>
      <c r="AD2642" s="127"/>
      <c r="AE2642" s="127"/>
      <c r="AF2642" s="9">
        <f t="shared" si="1"/>
        <v>2642</v>
      </c>
    </row>
    <row r="2643" ht="15.75" customHeight="1">
      <c r="A2643" s="116">
        <v>41869.0</v>
      </c>
      <c r="B2643" s="129" t="e">
        <v>#N/A</v>
      </c>
      <c r="C2643" s="127" t="e">
        <v>#N/A</v>
      </c>
      <c r="D2643" s="127">
        <v>4.71</v>
      </c>
      <c r="E2643" s="127" t="e">
        <v>#N/A</v>
      </c>
      <c r="F2643" s="127" t="e">
        <v>#N/A</v>
      </c>
      <c r="G2643" s="127">
        <v>5.146</v>
      </c>
      <c r="H2643" s="127" t="e">
        <v>#N/A</v>
      </c>
      <c r="I2643" s="127" t="e">
        <v>#N/A</v>
      </c>
      <c r="J2643" s="127">
        <v>5.499</v>
      </c>
      <c r="K2643" s="127" t="e">
        <v>#N/A</v>
      </c>
      <c r="L2643" s="127" t="e">
        <v>#N/A</v>
      </c>
      <c r="M2643" s="127">
        <v>5.995</v>
      </c>
      <c r="N2643" s="127" t="e">
        <v>#N/A</v>
      </c>
      <c r="O2643" s="127" t="e">
        <v>#N/A</v>
      </c>
      <c r="P2643" s="127">
        <v>6.491</v>
      </c>
      <c r="Q2643" s="127"/>
      <c r="R2643" s="127"/>
      <c r="S2643" s="127"/>
      <c r="T2643" s="127"/>
      <c r="U2643" s="127"/>
      <c r="V2643" s="127"/>
      <c r="W2643" s="127"/>
      <c r="X2643" s="127"/>
      <c r="Y2643" s="127"/>
      <c r="Z2643" s="127"/>
      <c r="AA2643" s="127"/>
      <c r="AB2643" s="127"/>
      <c r="AC2643" s="127"/>
      <c r="AD2643" s="127"/>
      <c r="AE2643" s="127"/>
      <c r="AF2643" s="9">
        <f t="shared" si="1"/>
        <v>2643</v>
      </c>
    </row>
    <row r="2644" ht="15.75" customHeight="1">
      <c r="A2644" s="116">
        <v>41866.0</v>
      </c>
      <c r="B2644" s="129" t="e">
        <v>#N/A</v>
      </c>
      <c r="C2644" s="127" t="e">
        <v>#N/A</v>
      </c>
      <c r="D2644" s="127">
        <v>4.715</v>
      </c>
      <c r="E2644" s="127" t="e">
        <v>#N/A</v>
      </c>
      <c r="F2644" s="127" t="e">
        <v>#N/A</v>
      </c>
      <c r="G2644" s="127">
        <v>5.149</v>
      </c>
      <c r="H2644" s="127" t="e">
        <v>#N/A</v>
      </c>
      <c r="I2644" s="127" t="e">
        <v>#N/A</v>
      </c>
      <c r="J2644" s="127">
        <v>5.485</v>
      </c>
      <c r="K2644" s="127" t="e">
        <v>#N/A</v>
      </c>
      <c r="L2644" s="127" t="e">
        <v>#N/A</v>
      </c>
      <c r="M2644" s="127">
        <v>5.9865</v>
      </c>
      <c r="N2644" s="127" t="e">
        <v>#N/A</v>
      </c>
      <c r="O2644" s="127" t="e">
        <v>#N/A</v>
      </c>
      <c r="P2644" s="127">
        <v>6.488</v>
      </c>
      <c r="Q2644" s="127"/>
      <c r="R2644" s="127"/>
      <c r="S2644" s="127"/>
      <c r="T2644" s="127"/>
      <c r="U2644" s="127"/>
      <c r="V2644" s="127"/>
      <c r="W2644" s="127"/>
      <c r="X2644" s="127"/>
      <c r="Y2644" s="127"/>
      <c r="Z2644" s="127"/>
      <c r="AA2644" s="127"/>
      <c r="AB2644" s="127"/>
      <c r="AC2644" s="127"/>
      <c r="AD2644" s="127"/>
      <c r="AE2644" s="127"/>
      <c r="AF2644" s="9">
        <f t="shared" si="1"/>
        <v>2644</v>
      </c>
    </row>
    <row r="2645" ht="15.75" customHeight="1">
      <c r="A2645" s="116">
        <v>41865.0</v>
      </c>
      <c r="B2645" s="129" t="e">
        <v>#N/A</v>
      </c>
      <c r="C2645" s="127" t="e">
        <v>#N/A</v>
      </c>
      <c r="D2645" s="127">
        <v>4.715</v>
      </c>
      <c r="E2645" s="127" t="e">
        <v>#N/A</v>
      </c>
      <c r="F2645" s="127" t="e">
        <v>#N/A</v>
      </c>
      <c r="G2645" s="127">
        <v>5.156</v>
      </c>
      <c r="H2645" s="127" t="e">
        <v>#N/A</v>
      </c>
      <c r="I2645" s="127" t="e">
        <v>#N/A</v>
      </c>
      <c r="J2645" s="127">
        <v>5.494</v>
      </c>
      <c r="K2645" s="127" t="e">
        <v>#N/A</v>
      </c>
      <c r="L2645" s="127" t="e">
        <v>#N/A</v>
      </c>
      <c r="M2645" s="127">
        <v>6.0</v>
      </c>
      <c r="N2645" s="127" t="e">
        <v>#N/A</v>
      </c>
      <c r="O2645" s="127" t="e">
        <v>#N/A</v>
      </c>
      <c r="P2645" s="127">
        <v>6.506</v>
      </c>
      <c r="Q2645" s="127"/>
      <c r="R2645" s="127"/>
      <c r="S2645" s="127"/>
      <c r="T2645" s="127"/>
      <c r="U2645" s="127"/>
      <c r="V2645" s="127"/>
      <c r="W2645" s="127"/>
      <c r="X2645" s="127"/>
      <c r="Y2645" s="127"/>
      <c r="Z2645" s="127"/>
      <c r="AA2645" s="127"/>
      <c r="AB2645" s="127"/>
      <c r="AC2645" s="127"/>
      <c r="AD2645" s="127"/>
      <c r="AE2645" s="127"/>
      <c r="AF2645" s="9">
        <f t="shared" si="1"/>
        <v>2645</v>
      </c>
    </row>
    <row r="2646" ht="15.75" customHeight="1">
      <c r="A2646" s="116">
        <v>41864.0</v>
      </c>
      <c r="B2646" s="129" t="e">
        <v>#N/A</v>
      </c>
      <c r="C2646" s="127" t="e">
        <v>#N/A</v>
      </c>
      <c r="D2646" s="127">
        <v>4.715</v>
      </c>
      <c r="E2646" s="127" t="e">
        <v>#N/A</v>
      </c>
      <c r="F2646" s="127" t="e">
        <v>#N/A</v>
      </c>
      <c r="G2646" s="127">
        <v>5.172</v>
      </c>
      <c r="H2646" s="127" t="e">
        <v>#N/A</v>
      </c>
      <c r="I2646" s="127" t="e">
        <v>#N/A</v>
      </c>
      <c r="J2646" s="127">
        <v>5.473</v>
      </c>
      <c r="K2646" s="127" t="e">
        <v>#N/A</v>
      </c>
      <c r="L2646" s="127" t="e">
        <v>#N/A</v>
      </c>
      <c r="M2646" s="127">
        <v>5.978</v>
      </c>
      <c r="N2646" s="127" t="e">
        <v>#N/A</v>
      </c>
      <c r="O2646" s="127" t="e">
        <v>#N/A</v>
      </c>
      <c r="P2646" s="127">
        <v>6.483</v>
      </c>
      <c r="Q2646" s="127"/>
      <c r="R2646" s="127"/>
      <c r="S2646" s="127"/>
      <c r="T2646" s="127"/>
      <c r="U2646" s="127"/>
      <c r="V2646" s="127"/>
      <c r="W2646" s="127"/>
      <c r="X2646" s="127"/>
      <c r="Y2646" s="127"/>
      <c r="Z2646" s="127"/>
      <c r="AA2646" s="127"/>
      <c r="AB2646" s="127"/>
      <c r="AC2646" s="127"/>
      <c r="AD2646" s="127"/>
      <c r="AE2646" s="127"/>
      <c r="AF2646" s="9">
        <f t="shared" si="1"/>
        <v>2646</v>
      </c>
    </row>
    <row r="2647" ht="15.75" customHeight="1">
      <c r="A2647" s="116">
        <v>41863.0</v>
      </c>
      <c r="B2647" s="129" t="e">
        <v>#N/A</v>
      </c>
      <c r="C2647" s="127" t="e">
        <v>#N/A</v>
      </c>
      <c r="D2647" s="127">
        <v>4.67</v>
      </c>
      <c r="E2647" s="127" t="e">
        <v>#N/A</v>
      </c>
      <c r="F2647" s="127" t="e">
        <v>#N/A</v>
      </c>
      <c r="G2647" s="127">
        <v>5.166</v>
      </c>
      <c r="H2647" s="127" t="e">
        <v>#N/A</v>
      </c>
      <c r="I2647" s="127" t="e">
        <v>#N/A</v>
      </c>
      <c r="J2647" s="127">
        <v>5.48</v>
      </c>
      <c r="K2647" s="127" t="e">
        <v>#N/A</v>
      </c>
      <c r="L2647" s="127" t="e">
        <v>#N/A</v>
      </c>
      <c r="M2647" s="127">
        <v>5.983</v>
      </c>
      <c r="N2647" s="127" t="e">
        <v>#N/A</v>
      </c>
      <c r="O2647" s="127" t="e">
        <v>#N/A</v>
      </c>
      <c r="P2647" s="127">
        <v>6.486</v>
      </c>
      <c r="Q2647" s="127"/>
      <c r="R2647" s="127"/>
      <c r="S2647" s="127"/>
      <c r="T2647" s="127"/>
      <c r="U2647" s="127"/>
      <c r="V2647" s="127"/>
      <c r="W2647" s="127"/>
      <c r="X2647" s="127"/>
      <c r="Y2647" s="127"/>
      <c r="Z2647" s="127"/>
      <c r="AA2647" s="127"/>
      <c r="AB2647" s="127"/>
      <c r="AC2647" s="127"/>
      <c r="AD2647" s="127"/>
      <c r="AE2647" s="127"/>
      <c r="AF2647" s="9">
        <f t="shared" si="1"/>
        <v>2647</v>
      </c>
    </row>
    <row r="2648" ht="15.75" customHeight="1">
      <c r="A2648" s="116">
        <v>41862.0</v>
      </c>
      <c r="B2648" s="129" t="e">
        <v>#N/A</v>
      </c>
      <c r="C2648" s="127" t="e">
        <v>#N/A</v>
      </c>
      <c r="D2648" s="127">
        <v>4.608</v>
      </c>
      <c r="E2648" s="127" t="e">
        <v>#N/A</v>
      </c>
      <c r="F2648" s="127" t="e">
        <v>#N/A</v>
      </c>
      <c r="G2648" s="127">
        <v>5.084</v>
      </c>
      <c r="H2648" s="127" t="e">
        <v>#N/A</v>
      </c>
      <c r="I2648" s="127" t="e">
        <v>#N/A</v>
      </c>
      <c r="J2648" s="127">
        <v>5.415</v>
      </c>
      <c r="K2648" s="127" t="e">
        <v>#N/A</v>
      </c>
      <c r="L2648" s="127" t="e">
        <v>#N/A</v>
      </c>
      <c r="M2648" s="127">
        <v>5.9135</v>
      </c>
      <c r="N2648" s="127" t="e">
        <v>#N/A</v>
      </c>
      <c r="O2648" s="127" t="e">
        <v>#N/A</v>
      </c>
      <c r="P2648" s="127">
        <v>6.412</v>
      </c>
      <c r="Q2648" s="127"/>
      <c r="R2648" s="127"/>
      <c r="S2648" s="127"/>
      <c r="T2648" s="127"/>
      <c r="U2648" s="127"/>
      <c r="V2648" s="127"/>
      <c r="W2648" s="127"/>
      <c r="X2648" s="127"/>
      <c r="Y2648" s="127"/>
      <c r="Z2648" s="127"/>
      <c r="AA2648" s="127"/>
      <c r="AB2648" s="127"/>
      <c r="AC2648" s="127"/>
      <c r="AD2648" s="127"/>
      <c r="AE2648" s="127"/>
      <c r="AF2648" s="9">
        <f t="shared" si="1"/>
        <v>2648</v>
      </c>
    </row>
    <row r="2649" ht="15.75" customHeight="1">
      <c r="A2649" s="116">
        <v>41859.0</v>
      </c>
      <c r="B2649" s="129" t="e">
        <v>#N/A</v>
      </c>
      <c r="C2649" s="127" t="e">
        <v>#N/A</v>
      </c>
      <c r="D2649" s="127">
        <v>4.577</v>
      </c>
      <c r="E2649" s="127" t="e">
        <v>#N/A</v>
      </c>
      <c r="F2649" s="127" t="e">
        <v>#N/A</v>
      </c>
      <c r="G2649" s="127">
        <v>5.03</v>
      </c>
      <c r="H2649" s="127" t="e">
        <v>#N/A</v>
      </c>
      <c r="I2649" s="127" t="e">
        <v>#N/A</v>
      </c>
      <c r="J2649" s="127">
        <v>5.344</v>
      </c>
      <c r="K2649" s="127" t="e">
        <v>#N/A</v>
      </c>
      <c r="L2649" s="127" t="e">
        <v>#N/A</v>
      </c>
      <c r="M2649" s="127">
        <v>5.857</v>
      </c>
      <c r="N2649" s="127" t="e">
        <v>#N/A</v>
      </c>
      <c r="O2649" s="127" t="e">
        <v>#N/A</v>
      </c>
      <c r="P2649" s="127">
        <v>6.37</v>
      </c>
      <c r="Q2649" s="127"/>
      <c r="R2649" s="127"/>
      <c r="S2649" s="127"/>
      <c r="T2649" s="127"/>
      <c r="U2649" s="127"/>
      <c r="V2649" s="127"/>
      <c r="W2649" s="127"/>
      <c r="X2649" s="127"/>
      <c r="Y2649" s="127"/>
      <c r="Z2649" s="127"/>
      <c r="AA2649" s="127"/>
      <c r="AB2649" s="127"/>
      <c r="AC2649" s="127"/>
      <c r="AD2649" s="127"/>
      <c r="AE2649" s="127"/>
      <c r="AF2649" s="9">
        <f t="shared" si="1"/>
        <v>2649</v>
      </c>
    </row>
    <row r="2650" ht="15.75" customHeight="1">
      <c r="A2650" s="116">
        <v>41858.0</v>
      </c>
      <c r="B2650" s="129" t="e">
        <v>#N/A</v>
      </c>
      <c r="C2650" s="127" t="e">
        <v>#N/A</v>
      </c>
      <c r="D2650" s="127">
        <v>4.593</v>
      </c>
      <c r="E2650" s="127" t="e">
        <v>#N/A</v>
      </c>
      <c r="F2650" s="127" t="e">
        <v>#N/A</v>
      </c>
      <c r="G2650" s="127">
        <v>5.055</v>
      </c>
      <c r="H2650" s="127" t="e">
        <v>#N/A</v>
      </c>
      <c r="I2650" s="127" t="e">
        <v>#N/A</v>
      </c>
      <c r="J2650" s="127">
        <v>5.375</v>
      </c>
      <c r="K2650" s="127" t="e">
        <v>#N/A</v>
      </c>
      <c r="L2650" s="127" t="e">
        <v>#N/A</v>
      </c>
      <c r="M2650" s="127">
        <v>5.9065</v>
      </c>
      <c r="N2650" s="127" t="e">
        <v>#N/A</v>
      </c>
      <c r="O2650" s="127" t="e">
        <v>#N/A</v>
      </c>
      <c r="P2650" s="127">
        <v>6.438</v>
      </c>
      <c r="Q2650" s="127"/>
      <c r="R2650" s="127"/>
      <c r="S2650" s="127"/>
      <c r="T2650" s="127"/>
      <c r="U2650" s="127"/>
      <c r="V2650" s="127"/>
      <c r="W2650" s="127"/>
      <c r="X2650" s="127"/>
      <c r="Y2650" s="127"/>
      <c r="Z2650" s="127"/>
      <c r="AA2650" s="127"/>
      <c r="AB2650" s="127"/>
      <c r="AC2650" s="127"/>
      <c r="AD2650" s="127"/>
      <c r="AE2650" s="127"/>
      <c r="AF2650" s="9">
        <f t="shared" si="1"/>
        <v>2650</v>
      </c>
    </row>
    <row r="2651" ht="15.75" customHeight="1">
      <c r="A2651" s="116">
        <v>41857.0</v>
      </c>
      <c r="B2651" s="129" t="e">
        <v>#N/A</v>
      </c>
      <c r="C2651" s="127" t="e">
        <v>#N/A</v>
      </c>
      <c r="D2651" s="127">
        <v>4.598</v>
      </c>
      <c r="E2651" s="127" t="e">
        <v>#N/A</v>
      </c>
      <c r="F2651" s="127" t="e">
        <v>#N/A</v>
      </c>
      <c r="G2651" s="127">
        <v>5.094</v>
      </c>
      <c r="H2651" s="127" t="e">
        <v>#N/A</v>
      </c>
      <c r="I2651" s="127" t="e">
        <v>#N/A</v>
      </c>
      <c r="J2651" s="127">
        <v>5.457</v>
      </c>
      <c r="K2651" s="127" t="e">
        <v>#N/A</v>
      </c>
      <c r="L2651" s="127" t="e">
        <v>#N/A</v>
      </c>
      <c r="M2651" s="127">
        <v>5.9655</v>
      </c>
      <c r="N2651" s="127" t="e">
        <v>#N/A</v>
      </c>
      <c r="O2651" s="127" t="e">
        <v>#N/A</v>
      </c>
      <c r="P2651" s="127">
        <v>6.474</v>
      </c>
      <c r="Q2651" s="127"/>
      <c r="R2651" s="127"/>
      <c r="S2651" s="127"/>
      <c r="T2651" s="127"/>
      <c r="U2651" s="127"/>
      <c r="V2651" s="127"/>
      <c r="W2651" s="127"/>
      <c r="X2651" s="127"/>
      <c r="Y2651" s="127"/>
      <c r="Z2651" s="127"/>
      <c r="AA2651" s="127"/>
      <c r="AB2651" s="127"/>
      <c r="AC2651" s="127"/>
      <c r="AD2651" s="127"/>
      <c r="AE2651" s="127"/>
      <c r="AF2651" s="9">
        <f t="shared" si="1"/>
        <v>2651</v>
      </c>
    </row>
    <row r="2652" ht="15.75" customHeight="1">
      <c r="A2652" s="116">
        <v>41856.0</v>
      </c>
      <c r="B2652" s="129" t="e">
        <v>#N/A</v>
      </c>
      <c r="C2652" s="127" t="e">
        <v>#N/A</v>
      </c>
      <c r="D2652" s="127">
        <v>4.593</v>
      </c>
      <c r="E2652" s="127" t="e">
        <v>#N/A</v>
      </c>
      <c r="F2652" s="127" t="e">
        <v>#N/A</v>
      </c>
      <c r="G2652" s="127">
        <v>5.156</v>
      </c>
      <c r="H2652" s="127" t="e">
        <v>#N/A</v>
      </c>
      <c r="I2652" s="127" t="e">
        <v>#N/A</v>
      </c>
      <c r="J2652" s="127">
        <v>5.506</v>
      </c>
      <c r="K2652" s="127" t="e">
        <v>#N/A</v>
      </c>
      <c r="L2652" s="127" t="e">
        <v>#N/A</v>
      </c>
      <c r="M2652" s="127">
        <v>6.01</v>
      </c>
      <c r="N2652" s="127" t="e">
        <v>#N/A</v>
      </c>
      <c r="O2652" s="127" t="e">
        <v>#N/A</v>
      </c>
      <c r="P2652" s="127">
        <v>6.514</v>
      </c>
      <c r="Q2652" s="127"/>
      <c r="R2652" s="127"/>
      <c r="S2652" s="127"/>
      <c r="T2652" s="127"/>
      <c r="U2652" s="127"/>
      <c r="V2652" s="127"/>
      <c r="W2652" s="127"/>
      <c r="X2652" s="127"/>
      <c r="Y2652" s="127"/>
      <c r="Z2652" s="127"/>
      <c r="AA2652" s="127"/>
      <c r="AB2652" s="127"/>
      <c r="AC2652" s="127"/>
      <c r="AD2652" s="127"/>
      <c r="AE2652" s="127"/>
      <c r="AF2652" s="9">
        <f t="shared" si="1"/>
        <v>2652</v>
      </c>
    </row>
    <row r="2653" ht="15.75" customHeight="1">
      <c r="A2653" s="116">
        <v>41855.0</v>
      </c>
      <c r="B2653" s="129" t="e">
        <v>#N/A</v>
      </c>
      <c r="C2653" s="127" t="e">
        <v>#N/A</v>
      </c>
      <c r="D2653" s="127">
        <v>4.595</v>
      </c>
      <c r="E2653" s="127" t="e">
        <v>#N/A</v>
      </c>
      <c r="F2653" s="127" t="e">
        <v>#N/A</v>
      </c>
      <c r="G2653" s="127">
        <v>5.181</v>
      </c>
      <c r="H2653" s="127" t="e">
        <v>#N/A</v>
      </c>
      <c r="I2653" s="127" t="e">
        <v>#N/A</v>
      </c>
      <c r="J2653" s="127">
        <v>5.543</v>
      </c>
      <c r="K2653" s="127" t="e">
        <v>#N/A</v>
      </c>
      <c r="L2653" s="127" t="e">
        <v>#N/A</v>
      </c>
      <c r="M2653" s="127">
        <v>6.0355</v>
      </c>
      <c r="N2653" s="127" t="e">
        <v>#N/A</v>
      </c>
      <c r="O2653" s="127" t="e">
        <v>#N/A</v>
      </c>
      <c r="P2653" s="127">
        <v>6.528</v>
      </c>
      <c r="Q2653" s="127"/>
      <c r="R2653" s="127"/>
      <c r="S2653" s="127"/>
      <c r="T2653" s="127"/>
      <c r="U2653" s="127"/>
      <c r="V2653" s="127"/>
      <c r="W2653" s="127"/>
      <c r="X2653" s="127"/>
      <c r="Y2653" s="127"/>
      <c r="Z2653" s="127"/>
      <c r="AA2653" s="127"/>
      <c r="AB2653" s="127"/>
      <c r="AC2653" s="127"/>
      <c r="AD2653" s="127"/>
      <c r="AE2653" s="127"/>
      <c r="AF2653" s="9">
        <f t="shared" si="1"/>
        <v>2653</v>
      </c>
    </row>
    <row r="2654" ht="15.75" customHeight="1">
      <c r="A2654" s="116">
        <v>41852.0</v>
      </c>
      <c r="B2654" s="129" t="e">
        <v>#N/A</v>
      </c>
      <c r="C2654" s="127" t="e">
        <v>#N/A</v>
      </c>
      <c r="D2654" s="127">
        <v>4.602</v>
      </c>
      <c r="E2654" s="127" t="e">
        <v>#N/A</v>
      </c>
      <c r="F2654" s="127" t="e">
        <v>#N/A</v>
      </c>
      <c r="G2654" s="127">
        <v>5.166</v>
      </c>
      <c r="H2654" s="127" t="e">
        <v>#N/A</v>
      </c>
      <c r="I2654" s="127" t="e">
        <v>#N/A</v>
      </c>
      <c r="J2654" s="127">
        <v>5.537</v>
      </c>
      <c r="K2654" s="127" t="e">
        <v>#N/A</v>
      </c>
      <c r="L2654" s="127" t="e">
        <v>#N/A</v>
      </c>
      <c r="M2654" s="127">
        <v>6.034</v>
      </c>
      <c r="N2654" s="127" t="e">
        <v>#N/A</v>
      </c>
      <c r="O2654" s="127" t="e">
        <v>#N/A</v>
      </c>
      <c r="P2654" s="127">
        <v>6.531</v>
      </c>
      <c r="Q2654" s="127"/>
      <c r="R2654" s="127"/>
      <c r="S2654" s="127"/>
      <c r="T2654" s="127"/>
      <c r="U2654" s="127"/>
      <c r="V2654" s="127"/>
      <c r="W2654" s="127"/>
      <c r="X2654" s="127"/>
      <c r="Y2654" s="127"/>
      <c r="Z2654" s="127"/>
      <c r="AA2654" s="127"/>
      <c r="AB2654" s="127"/>
      <c r="AC2654" s="127"/>
      <c r="AD2654" s="127"/>
      <c r="AE2654" s="127"/>
      <c r="AF2654" s="9">
        <f t="shared" si="1"/>
        <v>2654</v>
      </c>
    </row>
    <row r="2655" ht="15.75" customHeight="1">
      <c r="A2655" s="116">
        <v>41851.0</v>
      </c>
      <c r="B2655" s="129" t="e">
        <v>#N/A</v>
      </c>
      <c r="C2655" s="127" t="e">
        <v>#N/A</v>
      </c>
      <c r="D2655" s="127">
        <v>4.615</v>
      </c>
      <c r="E2655" s="127" t="e">
        <v>#N/A</v>
      </c>
      <c r="F2655" s="127" t="e">
        <v>#N/A</v>
      </c>
      <c r="G2655" s="127">
        <v>5.217</v>
      </c>
      <c r="H2655" s="127" t="e">
        <v>#N/A</v>
      </c>
      <c r="I2655" s="127" t="e">
        <v>#N/A</v>
      </c>
      <c r="J2655" s="127">
        <v>5.599</v>
      </c>
      <c r="K2655" s="127" t="e">
        <v>#N/A</v>
      </c>
      <c r="L2655" s="127" t="e">
        <v>#N/A</v>
      </c>
      <c r="M2655" s="127">
        <v>6.0975</v>
      </c>
      <c r="N2655" s="127" t="e">
        <v>#N/A</v>
      </c>
      <c r="O2655" s="127" t="e">
        <v>#N/A</v>
      </c>
      <c r="P2655" s="127">
        <v>6.596</v>
      </c>
      <c r="Q2655" s="127"/>
      <c r="R2655" s="127"/>
      <c r="S2655" s="127"/>
      <c r="T2655" s="127"/>
      <c r="U2655" s="127"/>
      <c r="V2655" s="127"/>
      <c r="W2655" s="127"/>
      <c r="X2655" s="127"/>
      <c r="Y2655" s="127"/>
      <c r="Z2655" s="127"/>
      <c r="AA2655" s="127"/>
      <c r="AB2655" s="127"/>
      <c r="AC2655" s="127"/>
      <c r="AD2655" s="127"/>
      <c r="AE2655" s="127"/>
      <c r="AF2655" s="9">
        <f t="shared" si="1"/>
        <v>2655</v>
      </c>
    </row>
    <row r="2656" ht="15.75" customHeight="1">
      <c r="A2656" s="116">
        <v>41850.0</v>
      </c>
      <c r="B2656" s="129" t="e">
        <v>#N/A</v>
      </c>
      <c r="C2656" s="127" t="e">
        <v>#N/A</v>
      </c>
      <c r="D2656" s="127">
        <v>4.688</v>
      </c>
      <c r="E2656" s="127" t="e">
        <v>#N/A</v>
      </c>
      <c r="F2656" s="127" t="e">
        <v>#N/A</v>
      </c>
      <c r="G2656" s="127">
        <v>5.234</v>
      </c>
      <c r="H2656" s="127" t="e">
        <v>#N/A</v>
      </c>
      <c r="I2656" s="127" t="e">
        <v>#N/A</v>
      </c>
      <c r="J2656" s="127">
        <v>5.644</v>
      </c>
      <c r="K2656" s="127" t="e">
        <v>#N/A</v>
      </c>
      <c r="L2656" s="127" t="e">
        <v>#N/A</v>
      </c>
      <c r="M2656" s="127">
        <v>6.14</v>
      </c>
      <c r="N2656" s="127" t="e">
        <v>#N/A</v>
      </c>
      <c r="O2656" s="127" t="e">
        <v>#N/A</v>
      </c>
      <c r="P2656" s="127">
        <v>6.636</v>
      </c>
      <c r="Q2656" s="127"/>
      <c r="R2656" s="127"/>
      <c r="S2656" s="127"/>
      <c r="T2656" s="127"/>
      <c r="U2656" s="127"/>
      <c r="V2656" s="127"/>
      <c r="W2656" s="127"/>
      <c r="X2656" s="127"/>
      <c r="Y2656" s="127"/>
      <c r="Z2656" s="127"/>
      <c r="AA2656" s="127"/>
      <c r="AB2656" s="127"/>
      <c r="AC2656" s="127"/>
      <c r="AD2656" s="127"/>
      <c r="AE2656" s="127"/>
      <c r="AF2656" s="9">
        <f t="shared" si="1"/>
        <v>2656</v>
      </c>
    </row>
    <row r="2657" ht="15.75" customHeight="1">
      <c r="A2657" s="116">
        <v>41849.0</v>
      </c>
      <c r="B2657" s="129" t="e">
        <v>#N/A</v>
      </c>
      <c r="C2657" s="127" t="e">
        <v>#N/A</v>
      </c>
      <c r="D2657" s="127">
        <v>4.761</v>
      </c>
      <c r="E2657" s="127" t="e">
        <v>#N/A</v>
      </c>
      <c r="F2657" s="127" t="e">
        <v>#N/A</v>
      </c>
      <c r="G2657" s="127">
        <v>5.315</v>
      </c>
      <c r="H2657" s="127" t="e">
        <v>#N/A</v>
      </c>
      <c r="I2657" s="127" t="e">
        <v>#N/A</v>
      </c>
      <c r="J2657" s="127">
        <v>5.727</v>
      </c>
      <c r="K2657" s="127" t="e">
        <v>#N/A</v>
      </c>
      <c r="L2657" s="127" t="e">
        <v>#N/A</v>
      </c>
      <c r="M2657" s="127">
        <v>6.212</v>
      </c>
      <c r="N2657" s="127" t="e">
        <v>#N/A</v>
      </c>
      <c r="O2657" s="127" t="e">
        <v>#N/A</v>
      </c>
      <c r="P2657" s="127">
        <v>6.697</v>
      </c>
      <c r="Q2657" s="127"/>
      <c r="R2657" s="127"/>
      <c r="S2657" s="127"/>
      <c r="T2657" s="127"/>
      <c r="U2657" s="127"/>
      <c r="V2657" s="127"/>
      <c r="W2657" s="127"/>
      <c r="X2657" s="127"/>
      <c r="Y2657" s="127"/>
      <c r="Z2657" s="127"/>
      <c r="AA2657" s="127"/>
      <c r="AB2657" s="127"/>
      <c r="AC2657" s="127"/>
      <c r="AD2657" s="127"/>
      <c r="AE2657" s="127"/>
      <c r="AF2657" s="9">
        <f t="shared" si="1"/>
        <v>2657</v>
      </c>
    </row>
    <row r="2658" ht="15.75" customHeight="1">
      <c r="A2658" s="116">
        <v>41848.0</v>
      </c>
      <c r="B2658" s="129" t="e">
        <v>#N/A</v>
      </c>
      <c r="C2658" s="127" t="e">
        <v>#N/A</v>
      </c>
      <c r="D2658" s="127">
        <v>4.772</v>
      </c>
      <c r="E2658" s="127" t="e">
        <v>#N/A</v>
      </c>
      <c r="F2658" s="127" t="e">
        <v>#N/A</v>
      </c>
      <c r="G2658" s="127">
        <v>5.331</v>
      </c>
      <c r="H2658" s="127" t="e">
        <v>#N/A</v>
      </c>
      <c r="I2658" s="127" t="e">
        <v>#N/A</v>
      </c>
      <c r="J2658" s="127">
        <v>5.76</v>
      </c>
      <c r="K2658" s="127" t="e">
        <v>#N/A</v>
      </c>
      <c r="L2658" s="127" t="e">
        <v>#N/A</v>
      </c>
      <c r="M2658" s="127">
        <v>6.248</v>
      </c>
      <c r="N2658" s="127" t="e">
        <v>#N/A</v>
      </c>
      <c r="O2658" s="127" t="e">
        <v>#N/A</v>
      </c>
      <c r="P2658" s="127">
        <v>6.736</v>
      </c>
      <c r="Q2658" s="127"/>
      <c r="R2658" s="127"/>
      <c r="S2658" s="127"/>
      <c r="T2658" s="127"/>
      <c r="U2658" s="127"/>
      <c r="V2658" s="127"/>
      <c r="W2658" s="127"/>
      <c r="X2658" s="127"/>
      <c r="Y2658" s="127"/>
      <c r="Z2658" s="127"/>
      <c r="AA2658" s="127"/>
      <c r="AB2658" s="127"/>
      <c r="AC2658" s="127"/>
      <c r="AD2658" s="127"/>
      <c r="AE2658" s="127"/>
      <c r="AF2658" s="9">
        <f t="shared" si="1"/>
        <v>2658</v>
      </c>
    </row>
    <row r="2659" ht="15.75" customHeight="1">
      <c r="A2659" s="116">
        <v>41845.0</v>
      </c>
      <c r="B2659" s="129" t="e">
        <v>#N/A</v>
      </c>
      <c r="C2659" s="127" t="e">
        <v>#N/A</v>
      </c>
      <c r="D2659" s="127">
        <v>4.761</v>
      </c>
      <c r="E2659" s="127" t="e">
        <v>#N/A</v>
      </c>
      <c r="F2659" s="127" t="e">
        <v>#N/A</v>
      </c>
      <c r="G2659" s="127">
        <v>5.33</v>
      </c>
      <c r="H2659" s="127" t="e">
        <v>#N/A</v>
      </c>
      <c r="I2659" s="127" t="e">
        <v>#N/A</v>
      </c>
      <c r="J2659" s="127">
        <v>5.757</v>
      </c>
      <c r="K2659" s="127" t="e">
        <v>#N/A</v>
      </c>
      <c r="L2659" s="127" t="e">
        <v>#N/A</v>
      </c>
      <c r="M2659" s="127">
        <v>6.2475</v>
      </c>
      <c r="N2659" s="127" t="e">
        <v>#N/A</v>
      </c>
      <c r="O2659" s="127" t="e">
        <v>#N/A</v>
      </c>
      <c r="P2659" s="127">
        <v>6.738</v>
      </c>
      <c r="Q2659" s="127"/>
      <c r="R2659" s="127"/>
      <c r="S2659" s="127"/>
      <c r="T2659" s="127"/>
      <c r="U2659" s="127"/>
      <c r="V2659" s="127"/>
      <c r="W2659" s="127"/>
      <c r="X2659" s="127"/>
      <c r="Y2659" s="127"/>
      <c r="Z2659" s="127"/>
      <c r="AA2659" s="127"/>
      <c r="AB2659" s="127"/>
      <c r="AC2659" s="127"/>
      <c r="AD2659" s="127"/>
      <c r="AE2659" s="127"/>
      <c r="AF2659" s="9">
        <f t="shared" si="1"/>
        <v>2659</v>
      </c>
    </row>
    <row r="2660" ht="15.75" customHeight="1">
      <c r="A2660" s="116">
        <v>41844.0</v>
      </c>
      <c r="B2660" s="129" t="e">
        <v>#N/A</v>
      </c>
      <c r="C2660" s="127" t="e">
        <v>#N/A</v>
      </c>
      <c r="D2660" s="127">
        <v>4.747</v>
      </c>
      <c r="E2660" s="127" t="e">
        <v>#N/A</v>
      </c>
      <c r="F2660" s="127" t="e">
        <v>#N/A</v>
      </c>
      <c r="G2660" s="127">
        <v>5.318</v>
      </c>
      <c r="H2660" s="127" t="e">
        <v>#N/A</v>
      </c>
      <c r="I2660" s="127" t="e">
        <v>#N/A</v>
      </c>
      <c r="J2660" s="127">
        <v>5.748</v>
      </c>
      <c r="K2660" s="127" t="e">
        <v>#N/A</v>
      </c>
      <c r="L2660" s="127" t="e">
        <v>#N/A</v>
      </c>
      <c r="M2660" s="127">
        <v>6.2355</v>
      </c>
      <c r="N2660" s="127" t="e">
        <v>#N/A</v>
      </c>
      <c r="O2660" s="127" t="e">
        <v>#N/A</v>
      </c>
      <c r="P2660" s="127">
        <v>6.723</v>
      </c>
      <c r="Q2660" s="127"/>
      <c r="R2660" s="127"/>
      <c r="S2660" s="127"/>
      <c r="T2660" s="127"/>
      <c r="U2660" s="127"/>
      <c r="V2660" s="127"/>
      <c r="W2660" s="127"/>
      <c r="X2660" s="127"/>
      <c r="Y2660" s="127"/>
      <c r="Z2660" s="127"/>
      <c r="AA2660" s="127"/>
      <c r="AB2660" s="127"/>
      <c r="AC2660" s="127"/>
      <c r="AD2660" s="127"/>
      <c r="AE2660" s="127"/>
      <c r="AF2660" s="9">
        <f t="shared" si="1"/>
        <v>2660</v>
      </c>
    </row>
    <row r="2661" ht="15.75" customHeight="1">
      <c r="A2661" s="116">
        <v>41843.0</v>
      </c>
      <c r="B2661" s="129" t="e">
        <v>#N/A</v>
      </c>
      <c r="C2661" s="127" t="e">
        <v>#N/A</v>
      </c>
      <c r="D2661" s="127">
        <v>4.749</v>
      </c>
      <c r="E2661" s="127" t="e">
        <v>#N/A</v>
      </c>
      <c r="F2661" s="127" t="e">
        <v>#N/A</v>
      </c>
      <c r="G2661" s="127">
        <v>5.312</v>
      </c>
      <c r="H2661" s="127" t="e">
        <v>#N/A</v>
      </c>
      <c r="I2661" s="127" t="e">
        <v>#N/A</v>
      </c>
      <c r="J2661" s="127">
        <v>5.725</v>
      </c>
      <c r="K2661" s="127" t="e">
        <v>#N/A</v>
      </c>
      <c r="L2661" s="127" t="e">
        <v>#N/A</v>
      </c>
      <c r="M2661" s="127">
        <v>6.2145</v>
      </c>
      <c r="N2661" s="127" t="e">
        <v>#N/A</v>
      </c>
      <c r="O2661" s="127" t="e">
        <v>#N/A</v>
      </c>
      <c r="P2661" s="127">
        <v>6.704</v>
      </c>
      <c r="Q2661" s="127"/>
      <c r="R2661" s="127"/>
      <c r="S2661" s="127"/>
      <c r="T2661" s="127"/>
      <c r="U2661" s="127"/>
      <c r="V2661" s="127"/>
      <c r="W2661" s="127"/>
      <c r="X2661" s="127"/>
      <c r="Y2661" s="127"/>
      <c r="Z2661" s="127"/>
      <c r="AA2661" s="127"/>
      <c r="AB2661" s="127"/>
      <c r="AC2661" s="127"/>
      <c r="AD2661" s="127"/>
      <c r="AE2661" s="127"/>
      <c r="AF2661" s="9">
        <f t="shared" si="1"/>
        <v>2661</v>
      </c>
    </row>
    <row r="2662" ht="15.75" customHeight="1">
      <c r="A2662" s="116">
        <v>41842.0</v>
      </c>
      <c r="B2662" s="129" t="e">
        <v>#N/A</v>
      </c>
      <c r="C2662" s="127" t="e">
        <v>#N/A</v>
      </c>
      <c r="D2662" s="127">
        <v>4.758</v>
      </c>
      <c r="E2662" s="127" t="e">
        <v>#N/A</v>
      </c>
      <c r="F2662" s="127" t="e">
        <v>#N/A</v>
      </c>
      <c r="G2662" s="127">
        <v>5.31</v>
      </c>
      <c r="H2662" s="127" t="e">
        <v>#N/A</v>
      </c>
      <c r="I2662" s="127" t="e">
        <v>#N/A</v>
      </c>
      <c r="J2662" s="127">
        <v>5.72</v>
      </c>
      <c r="K2662" s="127" t="e">
        <v>#N/A</v>
      </c>
      <c r="L2662" s="127" t="e">
        <v>#N/A</v>
      </c>
      <c r="M2662" s="127">
        <v>6.21</v>
      </c>
      <c r="N2662" s="127" t="e">
        <v>#N/A</v>
      </c>
      <c r="O2662" s="127" t="e">
        <v>#N/A</v>
      </c>
      <c r="P2662" s="127">
        <v>6.7</v>
      </c>
      <c r="Q2662" s="127"/>
      <c r="R2662" s="127"/>
      <c r="S2662" s="127"/>
      <c r="T2662" s="127"/>
      <c r="U2662" s="127"/>
      <c r="V2662" s="127"/>
      <c r="W2662" s="127"/>
      <c r="X2662" s="127"/>
      <c r="Y2662" s="127"/>
      <c r="Z2662" s="127"/>
      <c r="AA2662" s="127"/>
      <c r="AB2662" s="127"/>
      <c r="AC2662" s="127"/>
      <c r="AD2662" s="127"/>
      <c r="AE2662" s="127"/>
      <c r="AF2662" s="9">
        <f t="shared" si="1"/>
        <v>2662</v>
      </c>
    </row>
    <row r="2663" ht="15.75" customHeight="1">
      <c r="A2663" s="116">
        <v>41841.0</v>
      </c>
      <c r="B2663" s="129" t="e">
        <v>#N/A</v>
      </c>
      <c r="C2663" s="127" t="e">
        <v>#N/A</v>
      </c>
      <c r="D2663" s="127">
        <v>4.819</v>
      </c>
      <c r="E2663" s="127" t="e">
        <v>#N/A</v>
      </c>
      <c r="F2663" s="127" t="e">
        <v>#N/A</v>
      </c>
      <c r="G2663" s="127">
        <v>5.346</v>
      </c>
      <c r="H2663" s="127" t="e">
        <v>#N/A</v>
      </c>
      <c r="I2663" s="127" t="e">
        <v>#N/A</v>
      </c>
      <c r="J2663" s="127">
        <v>5.756</v>
      </c>
      <c r="K2663" s="127" t="e">
        <v>#N/A</v>
      </c>
      <c r="L2663" s="127" t="e">
        <v>#N/A</v>
      </c>
      <c r="M2663" s="127">
        <v>6.2665</v>
      </c>
      <c r="N2663" s="127" t="e">
        <v>#N/A</v>
      </c>
      <c r="O2663" s="127" t="e">
        <v>#N/A</v>
      </c>
      <c r="P2663" s="127">
        <v>6.777</v>
      </c>
      <c r="Q2663" s="127"/>
      <c r="R2663" s="127"/>
      <c r="S2663" s="127"/>
      <c r="T2663" s="127"/>
      <c r="U2663" s="127"/>
      <c r="V2663" s="127"/>
      <c r="W2663" s="127"/>
      <c r="X2663" s="127"/>
      <c r="Y2663" s="127"/>
      <c r="Z2663" s="127"/>
      <c r="AA2663" s="127"/>
      <c r="AB2663" s="127"/>
      <c r="AC2663" s="127"/>
      <c r="AD2663" s="127"/>
      <c r="AE2663" s="127"/>
      <c r="AF2663" s="9">
        <f t="shared" si="1"/>
        <v>2663</v>
      </c>
    </row>
    <row r="2664" ht="15.75" customHeight="1">
      <c r="A2664" s="116">
        <v>41838.0</v>
      </c>
      <c r="B2664" s="129" t="e">
        <v>#N/A</v>
      </c>
      <c r="C2664" s="127" t="e">
        <v>#N/A</v>
      </c>
      <c r="D2664" s="127">
        <v>4.808</v>
      </c>
      <c r="E2664" s="127" t="e">
        <v>#N/A</v>
      </c>
      <c r="F2664" s="127" t="e">
        <v>#N/A</v>
      </c>
      <c r="G2664" s="127">
        <v>5.349</v>
      </c>
      <c r="H2664" s="127" t="e">
        <v>#N/A</v>
      </c>
      <c r="I2664" s="127" t="e">
        <v>#N/A</v>
      </c>
      <c r="J2664" s="127">
        <v>5.788</v>
      </c>
      <c r="K2664" s="127" t="e">
        <v>#N/A</v>
      </c>
      <c r="L2664" s="127" t="e">
        <v>#N/A</v>
      </c>
      <c r="M2664" s="127">
        <v>6.3025</v>
      </c>
      <c r="N2664" s="127" t="e">
        <v>#N/A</v>
      </c>
      <c r="O2664" s="127" t="e">
        <v>#N/A</v>
      </c>
      <c r="P2664" s="127">
        <v>6.817</v>
      </c>
      <c r="Q2664" s="127"/>
      <c r="R2664" s="127"/>
      <c r="S2664" s="127"/>
      <c r="T2664" s="127"/>
      <c r="U2664" s="127"/>
      <c r="V2664" s="127"/>
      <c r="W2664" s="127"/>
      <c r="X2664" s="127"/>
      <c r="Y2664" s="127"/>
      <c r="Z2664" s="127"/>
      <c r="AA2664" s="127"/>
      <c r="AB2664" s="127"/>
      <c r="AC2664" s="127"/>
      <c r="AD2664" s="127"/>
      <c r="AE2664" s="127"/>
      <c r="AF2664" s="9">
        <f t="shared" si="1"/>
        <v>2664</v>
      </c>
    </row>
    <row r="2665" ht="15.75" customHeight="1">
      <c r="A2665" s="116">
        <v>41837.0</v>
      </c>
      <c r="B2665" s="129" t="e">
        <v>#N/A</v>
      </c>
      <c r="C2665" s="127" t="e">
        <v>#N/A</v>
      </c>
      <c r="D2665" s="127">
        <v>4.812</v>
      </c>
      <c r="E2665" s="127" t="e">
        <v>#N/A</v>
      </c>
      <c r="F2665" s="127" t="e">
        <v>#N/A</v>
      </c>
      <c r="G2665" s="127">
        <v>5.349</v>
      </c>
      <c r="H2665" s="127" t="e">
        <v>#N/A</v>
      </c>
      <c r="I2665" s="127" t="e">
        <v>#N/A</v>
      </c>
      <c r="J2665" s="127">
        <v>5.824</v>
      </c>
      <c r="K2665" s="127" t="e">
        <v>#N/A</v>
      </c>
      <c r="L2665" s="127" t="e">
        <v>#N/A</v>
      </c>
      <c r="M2665" s="127">
        <v>6.3405</v>
      </c>
      <c r="N2665" s="127" t="e">
        <v>#N/A</v>
      </c>
      <c r="O2665" s="127" t="e">
        <v>#N/A</v>
      </c>
      <c r="P2665" s="127">
        <v>6.857</v>
      </c>
      <c r="Q2665" s="127"/>
      <c r="R2665" s="127"/>
      <c r="S2665" s="127"/>
      <c r="T2665" s="127"/>
      <c r="U2665" s="127"/>
      <c r="V2665" s="127"/>
      <c r="W2665" s="127"/>
      <c r="X2665" s="127"/>
      <c r="Y2665" s="127"/>
      <c r="Z2665" s="127"/>
      <c r="AA2665" s="127"/>
      <c r="AB2665" s="127"/>
      <c r="AC2665" s="127"/>
      <c r="AD2665" s="127"/>
      <c r="AE2665" s="127"/>
      <c r="AF2665" s="9">
        <f t="shared" si="1"/>
        <v>2665</v>
      </c>
    </row>
    <row r="2666" ht="15.75" customHeight="1">
      <c r="A2666" s="116">
        <v>41836.0</v>
      </c>
      <c r="B2666" s="129" t="e">
        <v>#N/A</v>
      </c>
      <c r="C2666" s="127" t="e">
        <v>#N/A</v>
      </c>
      <c r="D2666" s="127">
        <v>4.755</v>
      </c>
      <c r="E2666" s="127" t="e">
        <v>#N/A</v>
      </c>
      <c r="F2666" s="127" t="e">
        <v>#N/A</v>
      </c>
      <c r="G2666" s="127">
        <v>5.343</v>
      </c>
      <c r="H2666" s="127" t="e">
        <v>#N/A</v>
      </c>
      <c r="I2666" s="127" t="e">
        <v>#N/A</v>
      </c>
      <c r="J2666" s="127">
        <v>5.818</v>
      </c>
      <c r="K2666" s="127" t="e">
        <v>#N/A</v>
      </c>
      <c r="L2666" s="127" t="e">
        <v>#N/A</v>
      </c>
      <c r="M2666" s="127">
        <v>6.3425</v>
      </c>
      <c r="N2666" s="127" t="e">
        <v>#N/A</v>
      </c>
      <c r="O2666" s="127" t="e">
        <v>#N/A</v>
      </c>
      <c r="P2666" s="127">
        <v>6.867</v>
      </c>
      <c r="Q2666" s="127"/>
      <c r="R2666" s="127"/>
      <c r="S2666" s="127"/>
      <c r="T2666" s="127"/>
      <c r="U2666" s="127"/>
      <c r="V2666" s="127"/>
      <c r="W2666" s="127"/>
      <c r="X2666" s="127"/>
      <c r="Y2666" s="127"/>
      <c r="Z2666" s="127"/>
      <c r="AA2666" s="127"/>
      <c r="AB2666" s="127"/>
      <c r="AC2666" s="127"/>
      <c r="AD2666" s="127"/>
      <c r="AE2666" s="127"/>
      <c r="AF2666" s="9">
        <f t="shared" si="1"/>
        <v>2666</v>
      </c>
    </row>
    <row r="2667" ht="15.75" customHeight="1">
      <c r="A2667" s="116">
        <v>41835.0</v>
      </c>
      <c r="B2667" s="129" t="e">
        <v>#N/A</v>
      </c>
      <c r="C2667" s="127" t="e">
        <v>#N/A</v>
      </c>
      <c r="D2667" s="127">
        <v>4.785</v>
      </c>
      <c r="E2667" s="127" t="e">
        <v>#N/A</v>
      </c>
      <c r="F2667" s="127" t="e">
        <v>#N/A</v>
      </c>
      <c r="G2667" s="127">
        <v>5.354</v>
      </c>
      <c r="H2667" s="127" t="e">
        <v>#N/A</v>
      </c>
      <c r="I2667" s="127" t="e">
        <v>#N/A</v>
      </c>
      <c r="J2667" s="127">
        <v>5.823</v>
      </c>
      <c r="K2667" s="127" t="e">
        <v>#N/A</v>
      </c>
      <c r="L2667" s="127" t="e">
        <v>#N/A</v>
      </c>
      <c r="M2667" s="127">
        <v>6.351</v>
      </c>
      <c r="N2667" s="127" t="e">
        <v>#N/A</v>
      </c>
      <c r="O2667" s="127" t="e">
        <v>#N/A</v>
      </c>
      <c r="P2667" s="127">
        <v>6.879</v>
      </c>
      <c r="Q2667" s="127"/>
      <c r="R2667" s="127"/>
      <c r="S2667" s="127"/>
      <c r="T2667" s="127"/>
      <c r="U2667" s="127"/>
      <c r="V2667" s="127"/>
      <c r="W2667" s="127"/>
      <c r="X2667" s="127"/>
      <c r="Y2667" s="127"/>
      <c r="Z2667" s="127"/>
      <c r="AA2667" s="127"/>
      <c r="AB2667" s="127"/>
      <c r="AC2667" s="127"/>
      <c r="AD2667" s="127"/>
      <c r="AE2667" s="127"/>
      <c r="AF2667" s="9">
        <f t="shared" si="1"/>
        <v>2667</v>
      </c>
    </row>
    <row r="2668" ht="15.75" customHeight="1">
      <c r="A2668" s="116">
        <v>41834.0</v>
      </c>
      <c r="B2668" s="129" t="e">
        <v>#N/A</v>
      </c>
      <c r="C2668" s="127" t="e">
        <v>#N/A</v>
      </c>
      <c r="D2668" s="127">
        <v>4.83</v>
      </c>
      <c r="E2668" s="127" t="e">
        <v>#N/A</v>
      </c>
      <c r="F2668" s="127" t="e">
        <v>#N/A</v>
      </c>
      <c r="G2668" s="127">
        <v>5.416</v>
      </c>
      <c r="H2668" s="127" t="e">
        <v>#N/A</v>
      </c>
      <c r="I2668" s="127" t="e">
        <v>#N/A</v>
      </c>
      <c r="J2668" s="127">
        <v>5.858</v>
      </c>
      <c r="K2668" s="127" t="e">
        <v>#N/A</v>
      </c>
      <c r="L2668" s="127" t="e">
        <v>#N/A</v>
      </c>
      <c r="M2668" s="127">
        <v>6.379</v>
      </c>
      <c r="N2668" s="127" t="e">
        <v>#N/A</v>
      </c>
      <c r="O2668" s="127" t="e">
        <v>#N/A</v>
      </c>
      <c r="P2668" s="127">
        <v>6.9</v>
      </c>
      <c r="Q2668" s="127"/>
      <c r="R2668" s="127"/>
      <c r="S2668" s="127"/>
      <c r="T2668" s="127"/>
      <c r="U2668" s="127"/>
      <c r="V2668" s="127"/>
      <c r="W2668" s="127"/>
      <c r="X2668" s="127"/>
      <c r="Y2668" s="127"/>
      <c r="Z2668" s="127"/>
      <c r="AA2668" s="127"/>
      <c r="AB2668" s="127"/>
      <c r="AC2668" s="127"/>
      <c r="AD2668" s="127"/>
      <c r="AE2668" s="127"/>
      <c r="AF2668" s="9">
        <f t="shared" si="1"/>
        <v>2668</v>
      </c>
    </row>
    <row r="2669" ht="15.75" customHeight="1">
      <c r="A2669" s="116">
        <v>41831.0</v>
      </c>
      <c r="B2669" s="129" t="e">
        <v>#N/A</v>
      </c>
      <c r="C2669" s="127" t="e">
        <v>#N/A</v>
      </c>
      <c r="D2669" s="127">
        <v>4.865</v>
      </c>
      <c r="E2669" s="127" t="e">
        <v>#N/A</v>
      </c>
      <c r="F2669" s="127" t="e">
        <v>#N/A</v>
      </c>
      <c r="G2669" s="127">
        <v>5.504</v>
      </c>
      <c r="H2669" s="127" t="e">
        <v>#N/A</v>
      </c>
      <c r="I2669" s="127" t="e">
        <v>#N/A</v>
      </c>
      <c r="J2669" s="127">
        <v>5.89</v>
      </c>
      <c r="K2669" s="127" t="e">
        <v>#N/A</v>
      </c>
      <c r="L2669" s="127" t="e">
        <v>#N/A</v>
      </c>
      <c r="M2669" s="127">
        <v>6.4055</v>
      </c>
      <c r="N2669" s="127" t="e">
        <v>#N/A</v>
      </c>
      <c r="O2669" s="127" t="e">
        <v>#N/A</v>
      </c>
      <c r="P2669" s="127">
        <v>6.921</v>
      </c>
      <c r="Q2669" s="127"/>
      <c r="R2669" s="127"/>
      <c r="S2669" s="127"/>
      <c r="T2669" s="127"/>
      <c r="U2669" s="127"/>
      <c r="V2669" s="127"/>
      <c r="W2669" s="127"/>
      <c r="X2669" s="127"/>
      <c r="Y2669" s="127"/>
      <c r="Z2669" s="127"/>
      <c r="AA2669" s="127"/>
      <c r="AB2669" s="127"/>
      <c r="AC2669" s="127"/>
      <c r="AD2669" s="127"/>
      <c r="AE2669" s="127"/>
      <c r="AF2669" s="9">
        <f t="shared" si="1"/>
        <v>2669</v>
      </c>
    </row>
    <row r="2670" ht="15.75" customHeight="1">
      <c r="A2670" s="116">
        <v>41830.0</v>
      </c>
      <c r="B2670" s="129" t="e">
        <v>#N/A</v>
      </c>
      <c r="C2670" s="127" t="e">
        <v>#N/A</v>
      </c>
      <c r="D2670" s="127">
        <v>4.89</v>
      </c>
      <c r="E2670" s="127" t="e">
        <v>#N/A</v>
      </c>
      <c r="F2670" s="127" t="e">
        <v>#N/A</v>
      </c>
      <c r="G2670" s="127">
        <v>5.515</v>
      </c>
      <c r="H2670" s="127" t="e">
        <v>#N/A</v>
      </c>
      <c r="I2670" s="127" t="e">
        <v>#N/A</v>
      </c>
      <c r="J2670" s="127">
        <v>5.908</v>
      </c>
      <c r="K2670" s="127" t="e">
        <v>#N/A</v>
      </c>
      <c r="L2670" s="127" t="e">
        <v>#N/A</v>
      </c>
      <c r="M2670" s="127">
        <v>6.4275</v>
      </c>
      <c r="N2670" s="127" t="e">
        <v>#N/A</v>
      </c>
      <c r="O2670" s="127" t="e">
        <v>#N/A</v>
      </c>
      <c r="P2670" s="127">
        <v>6.947</v>
      </c>
      <c r="Q2670" s="127"/>
      <c r="R2670" s="127"/>
      <c r="S2670" s="127"/>
      <c r="T2670" s="127"/>
      <c r="U2670" s="127"/>
      <c r="V2670" s="127"/>
      <c r="W2670" s="127"/>
      <c r="X2670" s="127"/>
      <c r="Y2670" s="127"/>
      <c r="Z2670" s="127"/>
      <c r="AA2670" s="127"/>
      <c r="AB2670" s="127"/>
      <c r="AC2670" s="127"/>
      <c r="AD2670" s="127"/>
      <c r="AE2670" s="127"/>
      <c r="AF2670" s="9">
        <f t="shared" si="1"/>
        <v>2670</v>
      </c>
    </row>
    <row r="2671" ht="15.75" customHeight="1">
      <c r="A2671" s="116">
        <v>41829.0</v>
      </c>
      <c r="B2671" s="129" t="e">
        <v>#N/A</v>
      </c>
      <c r="C2671" s="127" t="e">
        <v>#N/A</v>
      </c>
      <c r="D2671" s="127">
        <v>4.941</v>
      </c>
      <c r="E2671" s="127" t="e">
        <v>#N/A</v>
      </c>
      <c r="F2671" s="127" t="e">
        <v>#N/A</v>
      </c>
      <c r="G2671" s="127">
        <v>5.521</v>
      </c>
      <c r="H2671" s="127" t="e">
        <v>#N/A</v>
      </c>
      <c r="I2671" s="127" t="e">
        <v>#N/A</v>
      </c>
      <c r="J2671" s="127">
        <v>5.928</v>
      </c>
      <c r="K2671" s="127" t="e">
        <v>#N/A</v>
      </c>
      <c r="L2671" s="127" t="e">
        <v>#N/A</v>
      </c>
      <c r="M2671" s="127">
        <v>6.44</v>
      </c>
      <c r="N2671" s="127" t="e">
        <v>#N/A</v>
      </c>
      <c r="O2671" s="127" t="e">
        <v>#N/A</v>
      </c>
      <c r="P2671" s="127">
        <v>6.952</v>
      </c>
      <c r="Q2671" s="127"/>
      <c r="R2671" s="127"/>
      <c r="S2671" s="127"/>
      <c r="T2671" s="127"/>
      <c r="U2671" s="127"/>
      <c r="V2671" s="127"/>
      <c r="W2671" s="127"/>
      <c r="X2671" s="127"/>
      <c r="Y2671" s="127"/>
      <c r="Z2671" s="127"/>
      <c r="AA2671" s="127"/>
      <c r="AB2671" s="127"/>
      <c r="AC2671" s="127"/>
      <c r="AD2671" s="127"/>
      <c r="AE2671" s="127"/>
      <c r="AF2671" s="9">
        <f t="shared" si="1"/>
        <v>2671</v>
      </c>
    </row>
    <row r="2672" ht="15.75" customHeight="1">
      <c r="A2672" s="116">
        <v>41828.0</v>
      </c>
      <c r="B2672" s="129" t="e">
        <v>#N/A</v>
      </c>
      <c r="C2672" s="127" t="e">
        <v>#N/A</v>
      </c>
      <c r="D2672" s="127">
        <v>4.971</v>
      </c>
      <c r="E2672" s="127" t="e">
        <v>#N/A</v>
      </c>
      <c r="F2672" s="127" t="e">
        <v>#N/A</v>
      </c>
      <c r="G2672" s="127">
        <v>5.496</v>
      </c>
      <c r="H2672" s="127" t="e">
        <v>#N/A</v>
      </c>
      <c r="I2672" s="127" t="e">
        <v>#N/A</v>
      </c>
      <c r="J2672" s="127">
        <v>5.902</v>
      </c>
      <c r="K2672" s="127" t="e">
        <v>#N/A</v>
      </c>
      <c r="L2672" s="127" t="e">
        <v>#N/A</v>
      </c>
      <c r="M2672" s="127">
        <v>6.4245</v>
      </c>
      <c r="N2672" s="127" t="e">
        <v>#N/A</v>
      </c>
      <c r="O2672" s="127" t="e">
        <v>#N/A</v>
      </c>
      <c r="P2672" s="127">
        <v>6.947</v>
      </c>
      <c r="Q2672" s="127"/>
      <c r="R2672" s="127"/>
      <c r="S2672" s="127"/>
      <c r="T2672" s="127"/>
      <c r="U2672" s="127"/>
      <c r="V2672" s="127"/>
      <c r="W2672" s="127"/>
      <c r="X2672" s="127"/>
      <c r="Y2672" s="127"/>
      <c r="Z2672" s="127"/>
      <c r="AA2672" s="127"/>
      <c r="AB2672" s="127"/>
      <c r="AC2672" s="127"/>
      <c r="AD2672" s="127"/>
      <c r="AE2672" s="127"/>
      <c r="AF2672" s="9">
        <f t="shared" si="1"/>
        <v>2672</v>
      </c>
    </row>
    <row r="2673" ht="15.75" customHeight="1">
      <c r="A2673" s="116">
        <v>41827.0</v>
      </c>
      <c r="B2673" s="129" t="e">
        <v>#N/A</v>
      </c>
      <c r="C2673" s="127" t="e">
        <v>#N/A</v>
      </c>
      <c r="D2673" s="127">
        <v>4.95</v>
      </c>
      <c r="E2673" s="127" t="e">
        <v>#N/A</v>
      </c>
      <c r="F2673" s="127" t="e">
        <v>#N/A</v>
      </c>
      <c r="G2673" s="127">
        <v>5.511</v>
      </c>
      <c r="H2673" s="127" t="e">
        <v>#N/A</v>
      </c>
      <c r="I2673" s="127" t="e">
        <v>#N/A</v>
      </c>
      <c r="J2673" s="127">
        <v>5.899</v>
      </c>
      <c r="K2673" s="127" t="e">
        <v>#N/A</v>
      </c>
      <c r="L2673" s="127" t="e">
        <v>#N/A</v>
      </c>
      <c r="M2673" s="127">
        <v>6.4215</v>
      </c>
      <c r="N2673" s="127" t="e">
        <v>#N/A</v>
      </c>
      <c r="O2673" s="127" t="e">
        <v>#N/A</v>
      </c>
      <c r="P2673" s="127">
        <v>6.944</v>
      </c>
      <c r="Q2673" s="127"/>
      <c r="R2673" s="127"/>
      <c r="S2673" s="127"/>
      <c r="T2673" s="127"/>
      <c r="U2673" s="127"/>
      <c r="V2673" s="127"/>
      <c r="W2673" s="127"/>
      <c r="X2673" s="127"/>
      <c r="Y2673" s="127"/>
      <c r="Z2673" s="127"/>
      <c r="AA2673" s="127"/>
      <c r="AB2673" s="127"/>
      <c r="AC2673" s="127"/>
      <c r="AD2673" s="127"/>
      <c r="AE2673" s="127"/>
      <c r="AF2673" s="9">
        <f t="shared" si="1"/>
        <v>2673</v>
      </c>
    </row>
    <row r="2674" ht="15.75" customHeight="1">
      <c r="A2674" s="116">
        <v>41824.0</v>
      </c>
      <c r="B2674" s="129" t="e">
        <v>#N/A</v>
      </c>
      <c r="C2674" s="127" t="e">
        <v>#N/A</v>
      </c>
      <c r="D2674" s="127">
        <v>5.005</v>
      </c>
      <c r="E2674" s="127" t="e">
        <v>#N/A</v>
      </c>
      <c r="F2674" s="127" t="e">
        <v>#N/A</v>
      </c>
      <c r="G2674" s="127">
        <v>5.544</v>
      </c>
      <c r="H2674" s="127" t="e">
        <v>#N/A</v>
      </c>
      <c r="I2674" s="127" t="e">
        <v>#N/A</v>
      </c>
      <c r="J2674" s="127">
        <v>5.977</v>
      </c>
      <c r="K2674" s="127" t="e">
        <v>#N/A</v>
      </c>
      <c r="L2674" s="127" t="e">
        <v>#N/A</v>
      </c>
      <c r="M2674" s="127">
        <v>6.487</v>
      </c>
      <c r="N2674" s="127" t="e">
        <v>#N/A</v>
      </c>
      <c r="O2674" s="127" t="e">
        <v>#N/A</v>
      </c>
      <c r="P2674" s="127">
        <v>6.997</v>
      </c>
      <c r="Q2674" s="127"/>
      <c r="R2674" s="127"/>
      <c r="S2674" s="127"/>
      <c r="T2674" s="127"/>
      <c r="U2674" s="127"/>
      <c r="V2674" s="127"/>
      <c r="W2674" s="127"/>
      <c r="X2674" s="127"/>
      <c r="Y2674" s="127"/>
      <c r="Z2674" s="127"/>
      <c r="AA2674" s="127"/>
      <c r="AB2674" s="127"/>
      <c r="AC2674" s="127"/>
      <c r="AD2674" s="127"/>
      <c r="AE2674" s="127"/>
      <c r="AF2674" s="9">
        <f t="shared" si="1"/>
        <v>2674</v>
      </c>
    </row>
    <row r="2675" ht="15.75" customHeight="1">
      <c r="A2675" s="116">
        <v>41823.0</v>
      </c>
      <c r="B2675" s="129" t="e">
        <v>#N/A</v>
      </c>
      <c r="C2675" s="127" t="e">
        <v>#N/A</v>
      </c>
      <c r="D2675" s="127">
        <v>5.059</v>
      </c>
      <c r="E2675" s="127" t="e">
        <v>#N/A</v>
      </c>
      <c r="F2675" s="127" t="e">
        <v>#N/A</v>
      </c>
      <c r="G2675" s="127">
        <v>5.568</v>
      </c>
      <c r="H2675" s="127" t="e">
        <v>#N/A</v>
      </c>
      <c r="I2675" s="127" t="e">
        <v>#N/A</v>
      </c>
      <c r="J2675" s="127">
        <v>6.036</v>
      </c>
      <c r="K2675" s="127" t="e">
        <v>#N/A</v>
      </c>
      <c r="L2675" s="127" t="e">
        <v>#N/A</v>
      </c>
      <c r="M2675" s="127">
        <v>6.5475</v>
      </c>
      <c r="N2675" s="127" t="e">
        <v>#N/A</v>
      </c>
      <c r="O2675" s="127" t="e">
        <v>#N/A</v>
      </c>
      <c r="P2675" s="127">
        <v>7.059</v>
      </c>
      <c r="Q2675" s="127"/>
      <c r="R2675" s="127"/>
      <c r="S2675" s="127"/>
      <c r="T2675" s="127"/>
      <c r="U2675" s="127"/>
      <c r="V2675" s="127"/>
      <c r="W2675" s="127"/>
      <c r="X2675" s="127"/>
      <c r="Y2675" s="127"/>
      <c r="Z2675" s="127"/>
      <c r="AA2675" s="127"/>
      <c r="AB2675" s="127"/>
      <c r="AC2675" s="127"/>
      <c r="AD2675" s="127"/>
      <c r="AE2675" s="127"/>
      <c r="AF2675" s="9">
        <f t="shared" si="1"/>
        <v>2675</v>
      </c>
    </row>
    <row r="2676" ht="15.75" customHeight="1">
      <c r="A2676" s="116">
        <v>41822.0</v>
      </c>
      <c r="B2676" s="129" t="e">
        <v>#N/A</v>
      </c>
      <c r="C2676" s="127" t="e">
        <v>#N/A</v>
      </c>
      <c r="D2676" s="127">
        <v>5.087</v>
      </c>
      <c r="E2676" s="127" t="e">
        <v>#N/A</v>
      </c>
      <c r="F2676" s="127" t="e">
        <v>#N/A</v>
      </c>
      <c r="G2676" s="127">
        <v>5.59</v>
      </c>
      <c r="H2676" s="127" t="e">
        <v>#N/A</v>
      </c>
      <c r="I2676" s="127" t="e">
        <v>#N/A</v>
      </c>
      <c r="J2676" s="127">
        <v>6.074</v>
      </c>
      <c r="K2676" s="127" t="e">
        <v>#N/A</v>
      </c>
      <c r="L2676" s="127" t="e">
        <v>#N/A</v>
      </c>
      <c r="M2676" s="127">
        <v>6.5765</v>
      </c>
      <c r="N2676" s="127" t="e">
        <v>#N/A</v>
      </c>
      <c r="O2676" s="127" t="e">
        <v>#N/A</v>
      </c>
      <c r="P2676" s="127">
        <v>7.079</v>
      </c>
      <c r="Q2676" s="127"/>
      <c r="R2676" s="127"/>
      <c r="S2676" s="127"/>
      <c r="T2676" s="127"/>
      <c r="U2676" s="127"/>
      <c r="V2676" s="127"/>
      <c r="W2676" s="127"/>
      <c r="X2676" s="127"/>
      <c r="Y2676" s="127"/>
      <c r="Z2676" s="127"/>
      <c r="AA2676" s="127"/>
      <c r="AB2676" s="127"/>
      <c r="AC2676" s="127"/>
      <c r="AD2676" s="127"/>
      <c r="AE2676" s="127"/>
      <c r="AF2676" s="9">
        <f t="shared" si="1"/>
        <v>2676</v>
      </c>
    </row>
    <row r="2677" ht="15.75" customHeight="1">
      <c r="A2677" s="116">
        <v>41821.0</v>
      </c>
      <c r="B2677" s="129" t="e">
        <v>#N/A</v>
      </c>
      <c r="C2677" s="127" t="e">
        <v>#N/A</v>
      </c>
      <c r="D2677" s="127">
        <v>5.09</v>
      </c>
      <c r="E2677" s="127" t="e">
        <v>#N/A</v>
      </c>
      <c r="F2677" s="127" t="e">
        <v>#N/A</v>
      </c>
      <c r="G2677" s="127">
        <v>5.62</v>
      </c>
      <c r="H2677" s="127" t="e">
        <v>#N/A</v>
      </c>
      <c r="I2677" s="127" t="e">
        <v>#N/A</v>
      </c>
      <c r="J2677" s="127">
        <v>6.092</v>
      </c>
      <c r="K2677" s="127" t="e">
        <v>#N/A</v>
      </c>
      <c r="L2677" s="127" t="e">
        <v>#N/A</v>
      </c>
      <c r="M2677" s="127">
        <v>6.594</v>
      </c>
      <c r="N2677" s="127" t="e">
        <v>#N/A</v>
      </c>
      <c r="O2677" s="127" t="e">
        <v>#N/A</v>
      </c>
      <c r="P2677" s="127">
        <v>7.096</v>
      </c>
      <c r="Q2677" s="127"/>
      <c r="R2677" s="127"/>
      <c r="S2677" s="127"/>
      <c r="T2677" s="127"/>
      <c r="U2677" s="127"/>
      <c r="V2677" s="127"/>
      <c r="W2677" s="127"/>
      <c r="X2677" s="127"/>
      <c r="Y2677" s="127"/>
      <c r="Z2677" s="127"/>
      <c r="AA2677" s="127"/>
      <c r="AB2677" s="127"/>
      <c r="AC2677" s="127"/>
      <c r="AD2677" s="127"/>
      <c r="AE2677" s="127"/>
      <c r="AF2677" s="9">
        <f t="shared" si="1"/>
        <v>2677</v>
      </c>
    </row>
    <row r="2678" ht="15.75" customHeight="1">
      <c r="A2678" s="116">
        <v>41820.0</v>
      </c>
      <c r="B2678" s="129" t="e">
        <v>#N/A</v>
      </c>
      <c r="C2678" s="127" t="e">
        <v>#N/A</v>
      </c>
      <c r="D2678" s="127">
        <v>5.063</v>
      </c>
      <c r="E2678" s="127" t="e">
        <v>#N/A</v>
      </c>
      <c r="F2678" s="127" t="e">
        <v>#N/A</v>
      </c>
      <c r="G2678" s="127">
        <v>5.642</v>
      </c>
      <c r="H2678" s="127" t="e">
        <v>#N/A</v>
      </c>
      <c r="I2678" s="127" t="e">
        <v>#N/A</v>
      </c>
      <c r="J2678" s="127">
        <v>6.102</v>
      </c>
      <c r="K2678" s="127" t="e">
        <v>#N/A</v>
      </c>
      <c r="L2678" s="127" t="e">
        <v>#N/A</v>
      </c>
      <c r="M2678" s="127">
        <v>6.604</v>
      </c>
      <c r="N2678" s="127" t="e">
        <v>#N/A</v>
      </c>
      <c r="O2678" s="127" t="e">
        <v>#N/A</v>
      </c>
      <c r="P2678" s="127">
        <v>7.106</v>
      </c>
      <c r="Q2678" s="127"/>
      <c r="R2678" s="127"/>
      <c r="S2678" s="127"/>
      <c r="T2678" s="127"/>
      <c r="U2678" s="127"/>
      <c r="V2678" s="127"/>
      <c r="W2678" s="127"/>
      <c r="X2678" s="127"/>
      <c r="Y2678" s="127"/>
      <c r="Z2678" s="127"/>
      <c r="AA2678" s="127"/>
      <c r="AB2678" s="127"/>
      <c r="AC2678" s="127"/>
      <c r="AD2678" s="127"/>
      <c r="AE2678" s="127"/>
      <c r="AF2678" s="9">
        <f t="shared" si="1"/>
        <v>2678</v>
      </c>
    </row>
    <row r="2679" ht="15.75" customHeight="1">
      <c r="A2679" s="116">
        <v>41817.0</v>
      </c>
      <c r="B2679" s="129" t="e">
        <v>#N/A</v>
      </c>
      <c r="C2679" s="127" t="e">
        <v>#N/A</v>
      </c>
      <c r="D2679" s="127">
        <v>5.07</v>
      </c>
      <c r="E2679" s="127" t="e">
        <v>#N/A</v>
      </c>
      <c r="F2679" s="127" t="e">
        <v>#N/A</v>
      </c>
      <c r="G2679" s="127">
        <v>5.637</v>
      </c>
      <c r="H2679" s="127" t="e">
        <v>#N/A</v>
      </c>
      <c r="I2679" s="127" t="e">
        <v>#N/A</v>
      </c>
      <c r="J2679" s="127">
        <v>6.104</v>
      </c>
      <c r="K2679" s="127" t="e">
        <v>#N/A</v>
      </c>
      <c r="L2679" s="127" t="e">
        <v>#N/A</v>
      </c>
      <c r="M2679" s="127">
        <v>6.605</v>
      </c>
      <c r="N2679" s="127" t="e">
        <v>#N/A</v>
      </c>
      <c r="O2679" s="127" t="e">
        <v>#N/A</v>
      </c>
      <c r="P2679" s="127">
        <v>7.106</v>
      </c>
      <c r="Q2679" s="127"/>
      <c r="R2679" s="127"/>
      <c r="S2679" s="127"/>
      <c r="T2679" s="127"/>
      <c r="U2679" s="127"/>
      <c r="V2679" s="127"/>
      <c r="W2679" s="127"/>
      <c r="X2679" s="127"/>
      <c r="Y2679" s="127"/>
      <c r="Z2679" s="127"/>
      <c r="AA2679" s="127"/>
      <c r="AB2679" s="127"/>
      <c r="AC2679" s="127"/>
      <c r="AD2679" s="127"/>
      <c r="AE2679" s="127"/>
      <c r="AF2679" s="9">
        <f t="shared" si="1"/>
        <v>2679</v>
      </c>
    </row>
    <row r="2680" ht="15.75" customHeight="1">
      <c r="A2680" s="116">
        <v>41816.0</v>
      </c>
      <c r="B2680" s="129" t="e">
        <v>#N/A</v>
      </c>
      <c r="C2680" s="127" t="e">
        <v>#N/A</v>
      </c>
      <c r="D2680" s="127">
        <v>5.078</v>
      </c>
      <c r="E2680" s="127" t="e">
        <v>#N/A</v>
      </c>
      <c r="F2680" s="127" t="e">
        <v>#N/A</v>
      </c>
      <c r="G2680" s="127">
        <v>5.675</v>
      </c>
      <c r="H2680" s="127" t="e">
        <v>#N/A</v>
      </c>
      <c r="I2680" s="127" t="e">
        <v>#N/A</v>
      </c>
      <c r="J2680" s="127">
        <v>6.131</v>
      </c>
      <c r="K2680" s="127" t="e">
        <v>#N/A</v>
      </c>
      <c r="L2680" s="127" t="e">
        <v>#N/A</v>
      </c>
      <c r="M2680" s="127">
        <v>6.626</v>
      </c>
      <c r="N2680" s="127" t="e">
        <v>#N/A</v>
      </c>
      <c r="O2680" s="127" t="e">
        <v>#N/A</v>
      </c>
      <c r="P2680" s="127">
        <v>7.121</v>
      </c>
      <c r="Q2680" s="127"/>
      <c r="R2680" s="127"/>
      <c r="S2680" s="127"/>
      <c r="T2680" s="127"/>
      <c r="U2680" s="127"/>
      <c r="V2680" s="127"/>
      <c r="W2680" s="127"/>
      <c r="X2680" s="127"/>
      <c r="Y2680" s="127"/>
      <c r="Z2680" s="127"/>
      <c r="AA2680" s="127"/>
      <c r="AB2680" s="127"/>
      <c r="AC2680" s="127"/>
      <c r="AD2680" s="127"/>
      <c r="AE2680" s="127"/>
      <c r="AF2680" s="9">
        <f t="shared" si="1"/>
        <v>2680</v>
      </c>
    </row>
    <row r="2681" ht="15.75" customHeight="1">
      <c r="A2681" s="116">
        <v>41815.0</v>
      </c>
      <c r="B2681" s="129" t="e">
        <v>#N/A</v>
      </c>
      <c r="C2681" s="127" t="e">
        <v>#N/A</v>
      </c>
      <c r="D2681" s="127">
        <v>5.081</v>
      </c>
      <c r="E2681" s="127" t="e">
        <v>#N/A</v>
      </c>
      <c r="F2681" s="127" t="e">
        <v>#N/A</v>
      </c>
      <c r="G2681" s="127">
        <v>5.67</v>
      </c>
      <c r="H2681" s="127" t="e">
        <v>#N/A</v>
      </c>
      <c r="I2681" s="127" t="e">
        <v>#N/A</v>
      </c>
      <c r="J2681" s="127">
        <v>6.133</v>
      </c>
      <c r="K2681" s="127" t="e">
        <v>#N/A</v>
      </c>
      <c r="L2681" s="127" t="e">
        <v>#N/A</v>
      </c>
      <c r="M2681" s="127">
        <v>6.629</v>
      </c>
      <c r="N2681" s="127" t="e">
        <v>#N/A</v>
      </c>
      <c r="O2681" s="127" t="e">
        <v>#N/A</v>
      </c>
      <c r="P2681" s="127">
        <v>7.125</v>
      </c>
      <c r="Q2681" s="127"/>
      <c r="R2681" s="127"/>
      <c r="S2681" s="127"/>
      <c r="T2681" s="127"/>
      <c r="U2681" s="127"/>
      <c r="V2681" s="127"/>
      <c r="W2681" s="127"/>
      <c r="X2681" s="127"/>
      <c r="Y2681" s="127"/>
      <c r="Z2681" s="127"/>
      <c r="AA2681" s="127"/>
      <c r="AB2681" s="127"/>
      <c r="AC2681" s="127"/>
      <c r="AD2681" s="127"/>
      <c r="AE2681" s="127"/>
      <c r="AF2681" s="9">
        <f t="shared" si="1"/>
        <v>2681</v>
      </c>
    </row>
    <row r="2682" ht="15.75" customHeight="1">
      <c r="A2682" s="116">
        <v>41814.0</v>
      </c>
      <c r="B2682" s="129" t="e">
        <v>#N/A</v>
      </c>
      <c r="C2682" s="127" t="e">
        <v>#N/A</v>
      </c>
      <c r="D2682" s="127">
        <v>5.073</v>
      </c>
      <c r="E2682" s="127" t="e">
        <v>#N/A</v>
      </c>
      <c r="F2682" s="127" t="e">
        <v>#N/A</v>
      </c>
      <c r="G2682" s="127">
        <v>5.666</v>
      </c>
      <c r="H2682" s="127" t="e">
        <v>#N/A</v>
      </c>
      <c r="I2682" s="127" t="e">
        <v>#N/A</v>
      </c>
      <c r="J2682" s="127">
        <v>6.128</v>
      </c>
      <c r="K2682" s="127" t="e">
        <v>#N/A</v>
      </c>
      <c r="L2682" s="127" t="e">
        <v>#N/A</v>
      </c>
      <c r="M2682" s="127">
        <v>6.623</v>
      </c>
      <c r="N2682" s="127" t="e">
        <v>#N/A</v>
      </c>
      <c r="O2682" s="127" t="e">
        <v>#N/A</v>
      </c>
      <c r="P2682" s="127">
        <v>7.118</v>
      </c>
      <c r="Q2682" s="127"/>
      <c r="R2682" s="127"/>
      <c r="S2682" s="127"/>
      <c r="T2682" s="127"/>
      <c r="U2682" s="127"/>
      <c r="V2682" s="127"/>
      <c r="W2682" s="127"/>
      <c r="X2682" s="127"/>
      <c r="Y2682" s="127"/>
      <c r="Z2682" s="127"/>
      <c r="AA2682" s="127"/>
      <c r="AB2682" s="127"/>
      <c r="AC2682" s="127"/>
      <c r="AD2682" s="127"/>
      <c r="AE2682" s="127"/>
      <c r="AF2682" s="9">
        <f t="shared" si="1"/>
        <v>2682</v>
      </c>
    </row>
    <row r="2683" ht="15.75" customHeight="1">
      <c r="A2683" s="116">
        <v>41813.0</v>
      </c>
      <c r="B2683" s="129" t="e">
        <v>#N/A</v>
      </c>
      <c r="C2683" s="127" t="e">
        <v>#N/A</v>
      </c>
      <c r="D2683" s="127">
        <v>5.002</v>
      </c>
      <c r="E2683" s="127" t="e">
        <v>#N/A</v>
      </c>
      <c r="F2683" s="127" t="e">
        <v>#N/A</v>
      </c>
      <c r="G2683" s="127">
        <v>5.671</v>
      </c>
      <c r="H2683" s="127" t="e">
        <v>#N/A</v>
      </c>
      <c r="I2683" s="127" t="e">
        <v>#N/A</v>
      </c>
      <c r="J2683" s="127">
        <v>6.139</v>
      </c>
      <c r="K2683" s="127" t="e">
        <v>#N/A</v>
      </c>
      <c r="L2683" s="127" t="e">
        <v>#N/A</v>
      </c>
      <c r="M2683" s="127">
        <v>6.6395</v>
      </c>
      <c r="N2683" s="127" t="e">
        <v>#N/A</v>
      </c>
      <c r="O2683" s="127" t="e">
        <v>#N/A</v>
      </c>
      <c r="P2683" s="127">
        <v>7.14</v>
      </c>
      <c r="Q2683" s="127"/>
      <c r="R2683" s="127"/>
      <c r="S2683" s="127"/>
      <c r="T2683" s="127"/>
      <c r="U2683" s="127"/>
      <c r="V2683" s="127"/>
      <c r="W2683" s="127"/>
      <c r="X2683" s="127"/>
      <c r="Y2683" s="127"/>
      <c r="Z2683" s="127"/>
      <c r="AA2683" s="127"/>
      <c r="AB2683" s="127"/>
      <c r="AC2683" s="127"/>
      <c r="AD2683" s="127"/>
      <c r="AE2683" s="127"/>
      <c r="AF2683" s="9">
        <f t="shared" si="1"/>
        <v>2683</v>
      </c>
    </row>
    <row r="2684" ht="15.75" customHeight="1">
      <c r="A2684" s="116">
        <v>41810.0</v>
      </c>
      <c r="B2684" s="129" t="e">
        <v>#N/A</v>
      </c>
      <c r="C2684" s="127" t="e">
        <v>#N/A</v>
      </c>
      <c r="D2684" s="127">
        <v>5.005</v>
      </c>
      <c r="E2684" s="127" t="e">
        <v>#N/A</v>
      </c>
      <c r="F2684" s="127" t="e">
        <v>#N/A</v>
      </c>
      <c r="G2684" s="127">
        <v>5.688</v>
      </c>
      <c r="H2684" s="127" t="e">
        <v>#N/A</v>
      </c>
      <c r="I2684" s="127" t="e">
        <v>#N/A</v>
      </c>
      <c r="J2684" s="127">
        <v>6.15</v>
      </c>
      <c r="K2684" s="127" t="e">
        <v>#N/A</v>
      </c>
      <c r="L2684" s="127" t="e">
        <v>#N/A</v>
      </c>
      <c r="M2684" s="127">
        <v>6.646</v>
      </c>
      <c r="N2684" s="127" t="e">
        <v>#N/A</v>
      </c>
      <c r="O2684" s="127" t="e">
        <v>#N/A</v>
      </c>
      <c r="P2684" s="127">
        <v>7.142</v>
      </c>
      <c r="Q2684" s="127"/>
      <c r="R2684" s="127"/>
      <c r="S2684" s="127"/>
      <c r="T2684" s="127"/>
      <c r="U2684" s="127"/>
      <c r="V2684" s="127"/>
      <c r="W2684" s="127"/>
      <c r="X2684" s="127"/>
      <c r="Y2684" s="127"/>
      <c r="Z2684" s="127"/>
      <c r="AA2684" s="127"/>
      <c r="AB2684" s="127"/>
      <c r="AC2684" s="127"/>
      <c r="AD2684" s="127"/>
      <c r="AE2684" s="127"/>
      <c r="AF2684" s="9">
        <f t="shared" si="1"/>
        <v>2684</v>
      </c>
    </row>
    <row r="2685" ht="15.75" customHeight="1">
      <c r="A2685" s="116">
        <v>41809.0</v>
      </c>
      <c r="B2685" s="129" t="e">
        <v>#N/A</v>
      </c>
      <c r="C2685" s="127" t="e">
        <v>#N/A</v>
      </c>
      <c r="D2685" s="127">
        <v>5.01</v>
      </c>
      <c r="E2685" s="127" t="e">
        <v>#N/A</v>
      </c>
      <c r="F2685" s="127" t="e">
        <v>#N/A</v>
      </c>
      <c r="G2685" s="127">
        <v>5.717</v>
      </c>
      <c r="H2685" s="127" t="e">
        <v>#N/A</v>
      </c>
      <c r="I2685" s="127" t="e">
        <v>#N/A</v>
      </c>
      <c r="J2685" s="127">
        <v>6.178</v>
      </c>
      <c r="K2685" s="127" t="e">
        <v>#N/A</v>
      </c>
      <c r="L2685" s="127" t="e">
        <v>#N/A</v>
      </c>
      <c r="M2685" s="127">
        <v>6.6615</v>
      </c>
      <c r="N2685" s="127" t="e">
        <v>#N/A</v>
      </c>
      <c r="O2685" s="127" t="e">
        <v>#N/A</v>
      </c>
      <c r="P2685" s="127">
        <v>7.145</v>
      </c>
      <c r="Q2685" s="127"/>
      <c r="R2685" s="127"/>
      <c r="S2685" s="127"/>
      <c r="T2685" s="127"/>
      <c r="U2685" s="127"/>
      <c r="V2685" s="127"/>
      <c r="W2685" s="127"/>
      <c r="X2685" s="127"/>
      <c r="Y2685" s="127"/>
      <c r="Z2685" s="127"/>
      <c r="AA2685" s="127"/>
      <c r="AB2685" s="127"/>
      <c r="AC2685" s="127"/>
      <c r="AD2685" s="127"/>
      <c r="AE2685" s="127"/>
      <c r="AF2685" s="9">
        <f t="shared" si="1"/>
        <v>2685</v>
      </c>
    </row>
    <row r="2686" ht="15.75" customHeight="1">
      <c r="A2686" s="116">
        <v>41808.0</v>
      </c>
      <c r="B2686" s="129" t="e">
        <v>#N/A</v>
      </c>
      <c r="C2686" s="127" t="e">
        <v>#N/A</v>
      </c>
      <c r="D2686" s="127">
        <v>5.005</v>
      </c>
      <c r="E2686" s="127" t="e">
        <v>#N/A</v>
      </c>
      <c r="F2686" s="127" t="e">
        <v>#N/A</v>
      </c>
      <c r="G2686" s="127">
        <v>5.696</v>
      </c>
      <c r="H2686" s="127" t="e">
        <v>#N/A</v>
      </c>
      <c r="I2686" s="127" t="e">
        <v>#N/A</v>
      </c>
      <c r="J2686" s="127">
        <v>6.16</v>
      </c>
      <c r="K2686" s="127" t="e">
        <v>#N/A</v>
      </c>
      <c r="L2686" s="127" t="e">
        <v>#N/A</v>
      </c>
      <c r="M2686" s="127">
        <v>6.646</v>
      </c>
      <c r="N2686" s="127" t="e">
        <v>#N/A</v>
      </c>
      <c r="O2686" s="127" t="e">
        <v>#N/A</v>
      </c>
      <c r="P2686" s="127">
        <v>7.132</v>
      </c>
      <c r="Q2686" s="127"/>
      <c r="R2686" s="127"/>
      <c r="S2686" s="127"/>
      <c r="T2686" s="127"/>
      <c r="U2686" s="127"/>
      <c r="V2686" s="127"/>
      <c r="W2686" s="127"/>
      <c r="X2686" s="127"/>
      <c r="Y2686" s="127"/>
      <c r="Z2686" s="127"/>
      <c r="AA2686" s="127"/>
      <c r="AB2686" s="127"/>
      <c r="AC2686" s="127"/>
      <c r="AD2686" s="127"/>
      <c r="AE2686" s="127"/>
      <c r="AF2686" s="9">
        <f t="shared" si="1"/>
        <v>2686</v>
      </c>
    </row>
    <row r="2687" ht="15.75" customHeight="1">
      <c r="A2687" s="116">
        <v>41807.0</v>
      </c>
      <c r="B2687" s="129" t="e">
        <v>#N/A</v>
      </c>
      <c r="C2687" s="127" t="e">
        <v>#N/A</v>
      </c>
      <c r="D2687" s="127">
        <v>4.975</v>
      </c>
      <c r="E2687" s="127" t="e">
        <v>#N/A</v>
      </c>
      <c r="F2687" s="127" t="e">
        <v>#N/A</v>
      </c>
      <c r="G2687" s="127">
        <v>5.69</v>
      </c>
      <c r="H2687" s="127" t="e">
        <v>#N/A</v>
      </c>
      <c r="I2687" s="127" t="e">
        <v>#N/A</v>
      </c>
      <c r="J2687" s="127">
        <v>6.157</v>
      </c>
      <c r="K2687" s="127" t="e">
        <v>#N/A</v>
      </c>
      <c r="L2687" s="127" t="e">
        <v>#N/A</v>
      </c>
      <c r="M2687" s="127">
        <v>6.6435</v>
      </c>
      <c r="N2687" s="127" t="e">
        <v>#N/A</v>
      </c>
      <c r="O2687" s="127" t="e">
        <v>#N/A</v>
      </c>
      <c r="P2687" s="127">
        <v>7.13</v>
      </c>
      <c r="Q2687" s="127"/>
      <c r="R2687" s="127"/>
      <c r="S2687" s="127"/>
      <c r="T2687" s="127"/>
      <c r="U2687" s="127"/>
      <c r="V2687" s="127"/>
      <c r="W2687" s="127"/>
      <c r="X2687" s="127"/>
      <c r="Y2687" s="127"/>
      <c r="Z2687" s="127"/>
      <c r="AA2687" s="127"/>
      <c r="AB2687" s="127"/>
      <c r="AC2687" s="127"/>
      <c r="AD2687" s="127"/>
      <c r="AE2687" s="127"/>
      <c r="AF2687" s="9">
        <f t="shared" si="1"/>
        <v>2687</v>
      </c>
    </row>
    <row r="2688" ht="15.75" customHeight="1">
      <c r="A2688" s="116">
        <v>41806.0</v>
      </c>
      <c r="B2688" s="129" t="e">
        <v>#N/A</v>
      </c>
      <c r="C2688" s="127" t="e">
        <v>#N/A</v>
      </c>
      <c r="D2688" s="127">
        <v>4.98</v>
      </c>
      <c r="E2688" s="127" t="e">
        <v>#N/A</v>
      </c>
      <c r="F2688" s="127" t="e">
        <v>#N/A</v>
      </c>
      <c r="G2688" s="127">
        <v>5.68</v>
      </c>
      <c r="H2688" s="127" t="e">
        <v>#N/A</v>
      </c>
      <c r="I2688" s="127" t="e">
        <v>#N/A</v>
      </c>
      <c r="J2688" s="127">
        <v>6.138</v>
      </c>
      <c r="K2688" s="127" t="e">
        <v>#N/A</v>
      </c>
      <c r="L2688" s="127" t="e">
        <v>#N/A</v>
      </c>
      <c r="M2688" s="127">
        <v>6.6355</v>
      </c>
      <c r="N2688" s="127" t="e">
        <v>#N/A</v>
      </c>
      <c r="O2688" s="127" t="e">
        <v>#N/A</v>
      </c>
      <c r="P2688" s="127">
        <v>7.133</v>
      </c>
      <c r="Q2688" s="127"/>
      <c r="R2688" s="127"/>
      <c r="S2688" s="127"/>
      <c r="T2688" s="127"/>
      <c r="U2688" s="127"/>
      <c r="V2688" s="127"/>
      <c r="W2688" s="127"/>
      <c r="X2688" s="127"/>
      <c r="Y2688" s="127"/>
      <c r="Z2688" s="127"/>
      <c r="AA2688" s="127"/>
      <c r="AB2688" s="127"/>
      <c r="AC2688" s="127"/>
      <c r="AD2688" s="127"/>
      <c r="AE2688" s="127"/>
      <c r="AF2688" s="9">
        <f t="shared" si="1"/>
        <v>2688</v>
      </c>
    </row>
    <row r="2689" ht="15.75" customHeight="1">
      <c r="A2689" s="116">
        <v>41803.0</v>
      </c>
      <c r="B2689" s="129" t="e">
        <v>#N/A</v>
      </c>
      <c r="C2689" s="127" t="e">
        <v>#N/A</v>
      </c>
      <c r="D2689" s="127">
        <v>4.985</v>
      </c>
      <c r="E2689" s="127" t="e">
        <v>#N/A</v>
      </c>
      <c r="F2689" s="127" t="e">
        <v>#N/A</v>
      </c>
      <c r="G2689" s="127">
        <v>5.706</v>
      </c>
      <c r="H2689" s="127" t="e">
        <v>#N/A</v>
      </c>
      <c r="I2689" s="127" t="e">
        <v>#N/A</v>
      </c>
      <c r="J2689" s="127">
        <v>6.149</v>
      </c>
      <c r="K2689" s="127" t="e">
        <v>#N/A</v>
      </c>
      <c r="L2689" s="127" t="e">
        <v>#N/A</v>
      </c>
      <c r="M2689" s="127">
        <v>6.651</v>
      </c>
      <c r="N2689" s="127" t="e">
        <v>#N/A</v>
      </c>
      <c r="O2689" s="127" t="e">
        <v>#N/A</v>
      </c>
      <c r="P2689" s="127">
        <v>7.153</v>
      </c>
      <c r="Q2689" s="127"/>
      <c r="R2689" s="127"/>
      <c r="S2689" s="127"/>
      <c r="T2689" s="127"/>
      <c r="U2689" s="127"/>
      <c r="V2689" s="127"/>
      <c r="W2689" s="127"/>
      <c r="X2689" s="127"/>
      <c r="Y2689" s="127"/>
      <c r="Z2689" s="127"/>
      <c r="AA2689" s="127"/>
      <c r="AB2689" s="127"/>
      <c r="AC2689" s="127"/>
      <c r="AD2689" s="127"/>
      <c r="AE2689" s="127"/>
      <c r="AF2689" s="9">
        <f t="shared" si="1"/>
        <v>2689</v>
      </c>
    </row>
    <row r="2690" ht="15.75" customHeight="1">
      <c r="A2690" s="116">
        <v>41802.0</v>
      </c>
      <c r="B2690" s="129" t="e">
        <v>#N/A</v>
      </c>
      <c r="C2690" s="127" t="e">
        <v>#N/A</v>
      </c>
      <c r="D2690" s="127">
        <v>5.02</v>
      </c>
      <c r="E2690" s="127" t="e">
        <v>#N/A</v>
      </c>
      <c r="F2690" s="127" t="e">
        <v>#N/A</v>
      </c>
      <c r="G2690" s="127">
        <v>5.774</v>
      </c>
      <c r="H2690" s="127" t="e">
        <v>#N/A</v>
      </c>
      <c r="I2690" s="127" t="e">
        <v>#N/A</v>
      </c>
      <c r="J2690" s="127">
        <v>6.188</v>
      </c>
      <c r="K2690" s="127" t="e">
        <v>#N/A</v>
      </c>
      <c r="L2690" s="127" t="e">
        <v>#N/A</v>
      </c>
      <c r="M2690" s="127">
        <v>6.69</v>
      </c>
      <c r="N2690" s="127" t="e">
        <v>#N/A</v>
      </c>
      <c r="O2690" s="127" t="e">
        <v>#N/A</v>
      </c>
      <c r="P2690" s="127">
        <v>7.192</v>
      </c>
      <c r="Q2690" s="127"/>
      <c r="R2690" s="127"/>
      <c r="S2690" s="127"/>
      <c r="T2690" s="127"/>
      <c r="U2690" s="127"/>
      <c r="V2690" s="127"/>
      <c r="W2690" s="127"/>
      <c r="X2690" s="127"/>
      <c r="Y2690" s="127"/>
      <c r="Z2690" s="127"/>
      <c r="AA2690" s="127"/>
      <c r="AB2690" s="127"/>
      <c r="AC2690" s="127"/>
      <c r="AD2690" s="127"/>
      <c r="AE2690" s="127"/>
      <c r="AF2690" s="9">
        <f t="shared" si="1"/>
        <v>2690</v>
      </c>
    </row>
    <row r="2691" ht="15.75" customHeight="1">
      <c r="A2691" s="116">
        <v>41801.0</v>
      </c>
      <c r="B2691" s="129" t="e">
        <v>#N/A</v>
      </c>
      <c r="C2691" s="127" t="e">
        <v>#N/A</v>
      </c>
      <c r="D2691" s="127">
        <v>5.035</v>
      </c>
      <c r="E2691" s="127" t="e">
        <v>#N/A</v>
      </c>
      <c r="F2691" s="127" t="e">
        <v>#N/A</v>
      </c>
      <c r="G2691" s="127">
        <v>5.789</v>
      </c>
      <c r="H2691" s="127" t="e">
        <v>#N/A</v>
      </c>
      <c r="I2691" s="127" t="e">
        <v>#N/A</v>
      </c>
      <c r="J2691" s="127">
        <v>6.199</v>
      </c>
      <c r="K2691" s="127" t="e">
        <v>#N/A</v>
      </c>
      <c r="L2691" s="127" t="e">
        <v>#N/A</v>
      </c>
      <c r="M2691" s="127">
        <v>6.6955</v>
      </c>
      <c r="N2691" s="127" t="e">
        <v>#N/A</v>
      </c>
      <c r="O2691" s="127" t="e">
        <v>#N/A</v>
      </c>
      <c r="P2691" s="127">
        <v>7.192</v>
      </c>
      <c r="Q2691" s="127"/>
      <c r="R2691" s="127"/>
      <c r="S2691" s="127"/>
      <c r="T2691" s="127"/>
      <c r="U2691" s="127"/>
      <c r="V2691" s="127"/>
      <c r="W2691" s="127"/>
      <c r="X2691" s="127"/>
      <c r="Y2691" s="127"/>
      <c r="Z2691" s="127"/>
      <c r="AA2691" s="127"/>
      <c r="AB2691" s="127"/>
      <c r="AC2691" s="127"/>
      <c r="AD2691" s="127"/>
      <c r="AE2691" s="127"/>
      <c r="AF2691" s="9">
        <f t="shared" si="1"/>
        <v>2691</v>
      </c>
    </row>
    <row r="2692" ht="15.75" customHeight="1">
      <c r="A2692" s="116">
        <v>41800.0</v>
      </c>
      <c r="B2692" s="129" t="e">
        <v>#N/A</v>
      </c>
      <c r="C2692" s="127" t="e">
        <v>#N/A</v>
      </c>
      <c r="D2692" s="127">
        <v>5.035</v>
      </c>
      <c r="E2692" s="127" t="e">
        <v>#N/A</v>
      </c>
      <c r="F2692" s="127" t="e">
        <v>#N/A</v>
      </c>
      <c r="G2692" s="127">
        <v>5.82</v>
      </c>
      <c r="H2692" s="127" t="e">
        <v>#N/A</v>
      </c>
      <c r="I2692" s="127" t="e">
        <v>#N/A</v>
      </c>
      <c r="J2692" s="127">
        <v>6.214</v>
      </c>
      <c r="K2692" s="127" t="e">
        <v>#N/A</v>
      </c>
      <c r="L2692" s="127" t="e">
        <v>#N/A</v>
      </c>
      <c r="M2692" s="127">
        <v>6.714</v>
      </c>
      <c r="N2692" s="127" t="e">
        <v>#N/A</v>
      </c>
      <c r="O2692" s="127" t="e">
        <v>#N/A</v>
      </c>
      <c r="P2692" s="127">
        <v>7.214</v>
      </c>
      <c r="Q2692" s="127"/>
      <c r="R2692" s="127"/>
      <c r="S2692" s="127"/>
      <c r="T2692" s="127"/>
      <c r="U2692" s="127"/>
      <c r="V2692" s="127"/>
      <c r="W2692" s="127"/>
      <c r="X2692" s="127"/>
      <c r="Y2692" s="127"/>
      <c r="Z2692" s="127"/>
      <c r="AA2692" s="127"/>
      <c r="AB2692" s="127"/>
      <c r="AC2692" s="127"/>
      <c r="AD2692" s="127"/>
      <c r="AE2692" s="127"/>
      <c r="AF2692" s="9">
        <f t="shared" si="1"/>
        <v>2692</v>
      </c>
    </row>
    <row r="2693" ht="15.75" customHeight="1">
      <c r="A2693" s="116">
        <v>41799.0</v>
      </c>
      <c r="B2693" s="129" t="e">
        <v>#N/A</v>
      </c>
      <c r="C2693" s="127" t="e">
        <v>#N/A</v>
      </c>
      <c r="D2693" s="127">
        <v>5.11</v>
      </c>
      <c r="E2693" s="127" t="e">
        <v>#N/A</v>
      </c>
      <c r="F2693" s="127" t="e">
        <v>#N/A</v>
      </c>
      <c r="G2693" s="127">
        <v>5.86</v>
      </c>
      <c r="H2693" s="127" t="e">
        <v>#N/A</v>
      </c>
      <c r="I2693" s="127" t="e">
        <v>#N/A</v>
      </c>
      <c r="J2693" s="127">
        <v>6.24</v>
      </c>
      <c r="K2693" s="127" t="e">
        <v>#N/A</v>
      </c>
      <c r="L2693" s="127" t="e">
        <v>#N/A</v>
      </c>
      <c r="M2693" s="127">
        <v>6.733</v>
      </c>
      <c r="N2693" s="127" t="e">
        <v>#N/A</v>
      </c>
      <c r="O2693" s="127" t="e">
        <v>#N/A</v>
      </c>
      <c r="P2693" s="127">
        <v>7.226</v>
      </c>
      <c r="Q2693" s="127"/>
      <c r="R2693" s="127"/>
      <c r="S2693" s="127"/>
      <c r="T2693" s="127"/>
      <c r="U2693" s="127"/>
      <c r="V2693" s="127"/>
      <c r="W2693" s="127"/>
      <c r="X2693" s="127"/>
      <c r="Y2693" s="127"/>
      <c r="Z2693" s="127"/>
      <c r="AA2693" s="127"/>
      <c r="AB2693" s="127"/>
      <c r="AC2693" s="127"/>
      <c r="AD2693" s="127"/>
      <c r="AE2693" s="127"/>
      <c r="AF2693" s="9">
        <f t="shared" si="1"/>
        <v>2693</v>
      </c>
    </row>
    <row r="2694" ht="15.75" customHeight="1">
      <c r="A2694" s="116">
        <v>41796.0</v>
      </c>
      <c r="B2694" s="129" t="e">
        <v>#N/A</v>
      </c>
      <c r="C2694" s="127" t="e">
        <v>#N/A</v>
      </c>
      <c r="D2694" s="127">
        <v>5.08</v>
      </c>
      <c r="E2694" s="127" t="e">
        <v>#N/A</v>
      </c>
      <c r="F2694" s="127" t="e">
        <v>#N/A</v>
      </c>
      <c r="G2694" s="127">
        <v>5.87</v>
      </c>
      <c r="H2694" s="127" t="e">
        <v>#N/A</v>
      </c>
      <c r="I2694" s="127" t="e">
        <v>#N/A</v>
      </c>
      <c r="J2694" s="127">
        <v>6.24</v>
      </c>
      <c r="K2694" s="127" t="e">
        <v>#N/A</v>
      </c>
      <c r="L2694" s="127" t="e">
        <v>#N/A</v>
      </c>
      <c r="M2694" s="127">
        <v>6.734</v>
      </c>
      <c r="N2694" s="127" t="e">
        <v>#N/A</v>
      </c>
      <c r="O2694" s="127" t="e">
        <v>#N/A</v>
      </c>
      <c r="P2694" s="127">
        <v>7.228</v>
      </c>
      <c r="Q2694" s="127"/>
      <c r="R2694" s="127"/>
      <c r="S2694" s="127"/>
      <c r="T2694" s="127"/>
      <c r="U2694" s="127"/>
      <c r="V2694" s="127"/>
      <c r="W2694" s="127"/>
      <c r="X2694" s="127"/>
      <c r="Y2694" s="127"/>
      <c r="Z2694" s="127"/>
      <c r="AA2694" s="127"/>
      <c r="AB2694" s="127"/>
      <c r="AC2694" s="127"/>
      <c r="AD2694" s="127"/>
      <c r="AE2694" s="127"/>
      <c r="AF2694" s="9">
        <f t="shared" si="1"/>
        <v>2694</v>
      </c>
    </row>
    <row r="2695" ht="15.75" customHeight="1">
      <c r="A2695" s="116">
        <v>41795.0</v>
      </c>
      <c r="B2695" s="129" t="e">
        <v>#N/A</v>
      </c>
      <c r="C2695" s="127" t="e">
        <v>#N/A</v>
      </c>
      <c r="D2695" s="127">
        <v>5.04</v>
      </c>
      <c r="E2695" s="127" t="e">
        <v>#N/A</v>
      </c>
      <c r="F2695" s="127" t="e">
        <v>#N/A</v>
      </c>
      <c r="G2695" s="127">
        <v>5.858</v>
      </c>
      <c r="H2695" s="127" t="e">
        <v>#N/A</v>
      </c>
      <c r="I2695" s="127" t="e">
        <v>#N/A</v>
      </c>
      <c r="J2695" s="127">
        <v>6.216</v>
      </c>
      <c r="K2695" s="127" t="e">
        <v>#N/A</v>
      </c>
      <c r="L2695" s="127" t="e">
        <v>#N/A</v>
      </c>
      <c r="M2695" s="127">
        <v>6.705</v>
      </c>
      <c r="N2695" s="127" t="e">
        <v>#N/A</v>
      </c>
      <c r="O2695" s="127" t="e">
        <v>#N/A</v>
      </c>
      <c r="P2695" s="127">
        <v>7.194</v>
      </c>
      <c r="Q2695" s="127"/>
      <c r="R2695" s="127"/>
      <c r="S2695" s="127"/>
      <c r="T2695" s="127"/>
      <c r="U2695" s="127"/>
      <c r="V2695" s="127"/>
      <c r="W2695" s="127"/>
      <c r="X2695" s="127"/>
      <c r="Y2695" s="127"/>
      <c r="Z2695" s="127"/>
      <c r="AA2695" s="127"/>
      <c r="AB2695" s="127"/>
      <c r="AC2695" s="127"/>
      <c r="AD2695" s="127"/>
      <c r="AE2695" s="127"/>
      <c r="AF2695" s="9">
        <f t="shared" si="1"/>
        <v>2695</v>
      </c>
    </row>
    <row r="2696" ht="15.75" customHeight="1">
      <c r="A2696" s="116">
        <v>41794.0</v>
      </c>
      <c r="B2696" s="129" t="e">
        <v>#N/A</v>
      </c>
      <c r="C2696" s="127" t="e">
        <v>#N/A</v>
      </c>
      <c r="D2696" s="127">
        <v>5.045</v>
      </c>
      <c r="E2696" s="127" t="e">
        <v>#N/A</v>
      </c>
      <c r="F2696" s="127" t="e">
        <v>#N/A</v>
      </c>
      <c r="G2696" s="127">
        <v>5.863</v>
      </c>
      <c r="H2696" s="127" t="e">
        <v>#N/A</v>
      </c>
      <c r="I2696" s="127" t="e">
        <v>#N/A</v>
      </c>
      <c r="J2696" s="127">
        <v>6.22</v>
      </c>
      <c r="K2696" s="127" t="e">
        <v>#N/A</v>
      </c>
      <c r="L2696" s="127" t="e">
        <v>#N/A</v>
      </c>
      <c r="M2696" s="127">
        <v>6.7095</v>
      </c>
      <c r="N2696" s="127" t="e">
        <v>#N/A</v>
      </c>
      <c r="O2696" s="127" t="e">
        <v>#N/A</v>
      </c>
      <c r="P2696" s="127">
        <v>7.199</v>
      </c>
      <c r="Q2696" s="127"/>
      <c r="R2696" s="127"/>
      <c r="S2696" s="127"/>
      <c r="T2696" s="127"/>
      <c r="U2696" s="127"/>
      <c r="V2696" s="127"/>
      <c r="W2696" s="127"/>
      <c r="X2696" s="127"/>
      <c r="Y2696" s="127"/>
      <c r="Z2696" s="127"/>
      <c r="AA2696" s="127"/>
      <c r="AB2696" s="127"/>
      <c r="AC2696" s="127"/>
      <c r="AD2696" s="127"/>
      <c r="AE2696" s="127"/>
      <c r="AF2696" s="9">
        <f t="shared" si="1"/>
        <v>2696</v>
      </c>
    </row>
    <row r="2697" ht="15.75" customHeight="1">
      <c r="A2697" s="116">
        <v>41793.0</v>
      </c>
      <c r="B2697" s="129" t="e">
        <v>#N/A</v>
      </c>
      <c r="C2697" s="127" t="e">
        <v>#N/A</v>
      </c>
      <c r="D2697" s="127">
        <v>5.03</v>
      </c>
      <c r="E2697" s="127" t="e">
        <v>#N/A</v>
      </c>
      <c r="F2697" s="127" t="e">
        <v>#N/A</v>
      </c>
      <c r="G2697" s="127">
        <v>5.861</v>
      </c>
      <c r="H2697" s="127" t="e">
        <v>#N/A</v>
      </c>
      <c r="I2697" s="127" t="e">
        <v>#N/A</v>
      </c>
      <c r="J2697" s="127">
        <v>6.222</v>
      </c>
      <c r="K2697" s="127" t="e">
        <v>#N/A</v>
      </c>
      <c r="L2697" s="127" t="e">
        <v>#N/A</v>
      </c>
      <c r="M2697" s="127">
        <v>6.711</v>
      </c>
      <c r="N2697" s="127" t="e">
        <v>#N/A</v>
      </c>
      <c r="O2697" s="127" t="e">
        <v>#N/A</v>
      </c>
      <c r="P2697" s="127">
        <v>7.2</v>
      </c>
      <c r="Q2697" s="127"/>
      <c r="R2697" s="127"/>
      <c r="S2697" s="127"/>
      <c r="T2697" s="127"/>
      <c r="U2697" s="127"/>
      <c r="V2697" s="127"/>
      <c r="W2697" s="127"/>
      <c r="X2697" s="127"/>
      <c r="Y2697" s="127"/>
      <c r="Z2697" s="127"/>
      <c r="AA2697" s="127"/>
      <c r="AB2697" s="127"/>
      <c r="AC2697" s="127"/>
      <c r="AD2697" s="127"/>
      <c r="AE2697" s="127"/>
      <c r="AF2697" s="9">
        <f t="shared" si="1"/>
        <v>2697</v>
      </c>
    </row>
    <row r="2698" ht="15.75" customHeight="1">
      <c r="A2698" s="116">
        <v>41792.0</v>
      </c>
      <c r="B2698" s="129" t="e">
        <v>#N/A</v>
      </c>
      <c r="C2698" s="127" t="e">
        <v>#N/A</v>
      </c>
      <c r="D2698" s="127">
        <v>5.055</v>
      </c>
      <c r="E2698" s="127" t="e">
        <v>#N/A</v>
      </c>
      <c r="F2698" s="127" t="e">
        <v>#N/A</v>
      </c>
      <c r="G2698" s="127">
        <v>5.863</v>
      </c>
      <c r="H2698" s="127" t="e">
        <v>#N/A</v>
      </c>
      <c r="I2698" s="127" t="e">
        <v>#N/A</v>
      </c>
      <c r="J2698" s="127">
        <v>6.233</v>
      </c>
      <c r="K2698" s="127" t="e">
        <v>#N/A</v>
      </c>
      <c r="L2698" s="127" t="e">
        <v>#N/A</v>
      </c>
      <c r="M2698" s="127">
        <v>6.7165</v>
      </c>
      <c r="N2698" s="127" t="e">
        <v>#N/A</v>
      </c>
      <c r="O2698" s="127" t="e">
        <v>#N/A</v>
      </c>
      <c r="P2698" s="127">
        <v>7.2</v>
      </c>
      <c r="Q2698" s="127"/>
      <c r="R2698" s="127"/>
      <c r="S2698" s="127"/>
      <c r="T2698" s="127"/>
      <c r="U2698" s="127"/>
      <c r="V2698" s="127"/>
      <c r="W2698" s="127"/>
      <c r="X2698" s="127"/>
      <c r="Y2698" s="127"/>
      <c r="Z2698" s="127"/>
      <c r="AA2698" s="127"/>
      <c r="AB2698" s="127"/>
      <c r="AC2698" s="127"/>
      <c r="AD2698" s="127"/>
      <c r="AE2698" s="127"/>
      <c r="AF2698" s="9">
        <f t="shared" si="1"/>
        <v>2698</v>
      </c>
    </row>
    <row r="2699" ht="15.75" customHeight="1">
      <c r="A2699" s="116">
        <v>41789.0</v>
      </c>
      <c r="B2699" s="129" t="e">
        <v>#N/A</v>
      </c>
      <c r="C2699" s="127" t="e">
        <v>#N/A</v>
      </c>
      <c r="D2699" s="127">
        <v>4.98</v>
      </c>
      <c r="E2699" s="127" t="e">
        <v>#N/A</v>
      </c>
      <c r="F2699" s="127" t="e">
        <v>#N/A</v>
      </c>
      <c r="G2699" s="127">
        <v>5.875</v>
      </c>
      <c r="H2699" s="127" t="e">
        <v>#N/A</v>
      </c>
      <c r="I2699" s="127" t="e">
        <v>#N/A</v>
      </c>
      <c r="J2699" s="127">
        <v>6.233</v>
      </c>
      <c r="K2699" s="127" t="e">
        <v>#N/A</v>
      </c>
      <c r="L2699" s="127" t="e">
        <v>#N/A</v>
      </c>
      <c r="M2699" s="127">
        <v>6.715</v>
      </c>
      <c r="N2699" s="127" t="e">
        <v>#N/A</v>
      </c>
      <c r="O2699" s="127" t="e">
        <v>#N/A</v>
      </c>
      <c r="P2699" s="127">
        <v>7.197</v>
      </c>
      <c r="Q2699" s="127"/>
      <c r="R2699" s="127"/>
      <c r="S2699" s="127"/>
      <c r="T2699" s="127"/>
      <c r="U2699" s="127"/>
      <c r="V2699" s="127"/>
      <c r="W2699" s="127"/>
      <c r="X2699" s="127"/>
      <c r="Y2699" s="127"/>
      <c r="Z2699" s="127"/>
      <c r="AA2699" s="127"/>
      <c r="AB2699" s="127"/>
      <c r="AC2699" s="127"/>
      <c r="AD2699" s="127"/>
      <c r="AE2699" s="127"/>
      <c r="AF2699" s="9">
        <f t="shared" si="1"/>
        <v>2699</v>
      </c>
    </row>
    <row r="2700" ht="15.75" customHeight="1">
      <c r="A2700" s="116">
        <v>41788.0</v>
      </c>
      <c r="B2700" s="129" t="e">
        <v>#N/A</v>
      </c>
      <c r="C2700" s="127" t="e">
        <v>#N/A</v>
      </c>
      <c r="D2700" s="127">
        <v>5.01</v>
      </c>
      <c r="E2700" s="127" t="e">
        <v>#N/A</v>
      </c>
      <c r="F2700" s="127" t="e">
        <v>#N/A</v>
      </c>
      <c r="G2700" s="127">
        <v>5.87</v>
      </c>
      <c r="H2700" s="127" t="e">
        <v>#N/A</v>
      </c>
      <c r="I2700" s="127" t="e">
        <v>#N/A</v>
      </c>
      <c r="J2700" s="127">
        <v>6.196</v>
      </c>
      <c r="K2700" s="127" t="e">
        <v>#N/A</v>
      </c>
      <c r="L2700" s="127" t="e">
        <v>#N/A</v>
      </c>
      <c r="M2700" s="127">
        <v>6.688</v>
      </c>
      <c r="N2700" s="127" t="e">
        <v>#N/A</v>
      </c>
      <c r="O2700" s="127" t="e">
        <v>#N/A</v>
      </c>
      <c r="P2700" s="127">
        <v>7.18</v>
      </c>
      <c r="Q2700" s="127"/>
      <c r="R2700" s="127"/>
      <c r="S2700" s="127"/>
      <c r="T2700" s="127"/>
      <c r="U2700" s="127"/>
      <c r="V2700" s="127"/>
      <c r="W2700" s="127"/>
      <c r="X2700" s="127"/>
      <c r="Y2700" s="127"/>
      <c r="Z2700" s="127"/>
      <c r="AA2700" s="127"/>
      <c r="AB2700" s="127"/>
      <c r="AC2700" s="127"/>
      <c r="AD2700" s="127"/>
      <c r="AE2700" s="127"/>
      <c r="AF2700" s="9">
        <f t="shared" si="1"/>
        <v>2700</v>
      </c>
    </row>
    <row r="2701" ht="15.75" customHeight="1">
      <c r="A2701" s="116">
        <v>41787.0</v>
      </c>
      <c r="B2701" s="129" t="e">
        <v>#N/A</v>
      </c>
      <c r="C2701" s="127" t="e">
        <v>#N/A</v>
      </c>
      <c r="D2701" s="127">
        <v>5.005</v>
      </c>
      <c r="E2701" s="127" t="e">
        <v>#N/A</v>
      </c>
      <c r="F2701" s="127" t="e">
        <v>#N/A</v>
      </c>
      <c r="G2701" s="127">
        <v>5.863</v>
      </c>
      <c r="H2701" s="127" t="e">
        <v>#N/A</v>
      </c>
      <c r="I2701" s="127" t="e">
        <v>#N/A</v>
      </c>
      <c r="J2701" s="127">
        <v>6.191</v>
      </c>
      <c r="K2701" s="127" t="e">
        <v>#N/A</v>
      </c>
      <c r="L2701" s="127" t="e">
        <v>#N/A</v>
      </c>
      <c r="M2701" s="127">
        <v>6.6845</v>
      </c>
      <c r="N2701" s="127" t="e">
        <v>#N/A</v>
      </c>
      <c r="O2701" s="127" t="e">
        <v>#N/A</v>
      </c>
      <c r="P2701" s="127">
        <v>7.178</v>
      </c>
      <c r="Q2701" s="127"/>
      <c r="R2701" s="127"/>
      <c r="S2701" s="127"/>
      <c r="T2701" s="127"/>
      <c r="U2701" s="127"/>
      <c r="V2701" s="127"/>
      <c r="W2701" s="127"/>
      <c r="X2701" s="127"/>
      <c r="Y2701" s="127"/>
      <c r="Z2701" s="127"/>
      <c r="AA2701" s="127"/>
      <c r="AB2701" s="127"/>
      <c r="AC2701" s="127"/>
      <c r="AD2701" s="127"/>
      <c r="AE2701" s="127"/>
      <c r="AF2701" s="9">
        <f t="shared" si="1"/>
        <v>2701</v>
      </c>
    </row>
    <row r="2702" ht="15.75" customHeight="1">
      <c r="A2702" s="116">
        <v>41786.0</v>
      </c>
      <c r="B2702" s="129" t="e">
        <v>#N/A</v>
      </c>
      <c r="C2702" s="127" t="e">
        <v>#N/A</v>
      </c>
      <c r="D2702" s="127">
        <v>5.035</v>
      </c>
      <c r="E2702" s="127" t="e">
        <v>#N/A</v>
      </c>
      <c r="F2702" s="127" t="e">
        <v>#N/A</v>
      </c>
      <c r="G2702" s="127">
        <v>5.852</v>
      </c>
      <c r="H2702" s="127" t="e">
        <v>#N/A</v>
      </c>
      <c r="I2702" s="127" t="e">
        <v>#N/A</v>
      </c>
      <c r="J2702" s="127">
        <v>6.195</v>
      </c>
      <c r="K2702" s="127" t="e">
        <v>#N/A</v>
      </c>
      <c r="L2702" s="127" t="e">
        <v>#N/A</v>
      </c>
      <c r="M2702" s="127">
        <v>6.684</v>
      </c>
      <c r="N2702" s="127" t="e">
        <v>#N/A</v>
      </c>
      <c r="O2702" s="127" t="e">
        <v>#N/A</v>
      </c>
      <c r="P2702" s="127">
        <v>7.173</v>
      </c>
      <c r="Q2702" s="127"/>
      <c r="R2702" s="127"/>
      <c r="S2702" s="127"/>
      <c r="T2702" s="127"/>
      <c r="U2702" s="127"/>
      <c r="V2702" s="127"/>
      <c r="W2702" s="127"/>
      <c r="X2702" s="127"/>
      <c r="Y2702" s="127"/>
      <c r="Z2702" s="127"/>
      <c r="AA2702" s="127"/>
      <c r="AB2702" s="127"/>
      <c r="AC2702" s="127"/>
      <c r="AD2702" s="127"/>
      <c r="AE2702" s="127"/>
      <c r="AF2702" s="9">
        <f t="shared" si="1"/>
        <v>2702</v>
      </c>
    </row>
    <row r="2703" ht="15.75" customHeight="1">
      <c r="A2703" s="116">
        <v>41785.0</v>
      </c>
      <c r="B2703" s="129" t="e">
        <v>#N/A</v>
      </c>
      <c r="C2703" s="127" t="e">
        <v>#N/A</v>
      </c>
      <c r="D2703" s="127">
        <v>5.04</v>
      </c>
      <c r="E2703" s="127" t="e">
        <v>#N/A</v>
      </c>
      <c r="F2703" s="127" t="e">
        <v>#N/A</v>
      </c>
      <c r="G2703" s="127">
        <v>5.862</v>
      </c>
      <c r="H2703" s="127" t="e">
        <v>#N/A</v>
      </c>
      <c r="I2703" s="127" t="e">
        <v>#N/A</v>
      </c>
      <c r="J2703" s="127">
        <v>6.195</v>
      </c>
      <c r="K2703" s="127" t="e">
        <v>#N/A</v>
      </c>
      <c r="L2703" s="127" t="e">
        <v>#N/A</v>
      </c>
      <c r="M2703" s="127">
        <v>6.689</v>
      </c>
      <c r="N2703" s="127" t="e">
        <v>#N/A</v>
      </c>
      <c r="O2703" s="127" t="e">
        <v>#N/A</v>
      </c>
      <c r="P2703" s="127">
        <v>7.183</v>
      </c>
      <c r="Q2703" s="127"/>
      <c r="R2703" s="127"/>
      <c r="S2703" s="127"/>
      <c r="T2703" s="127"/>
      <c r="U2703" s="127"/>
      <c r="V2703" s="127"/>
      <c r="W2703" s="127"/>
      <c r="X2703" s="127"/>
      <c r="Y2703" s="127"/>
      <c r="Z2703" s="127"/>
      <c r="AA2703" s="127"/>
      <c r="AB2703" s="127"/>
      <c r="AC2703" s="127"/>
      <c r="AD2703" s="127"/>
      <c r="AE2703" s="127"/>
      <c r="AF2703" s="9">
        <f t="shared" si="1"/>
        <v>2703</v>
      </c>
    </row>
    <row r="2704" ht="15.75" customHeight="1">
      <c r="A2704" s="116">
        <v>41782.0</v>
      </c>
      <c r="B2704" s="129" t="e">
        <v>#N/A</v>
      </c>
      <c r="C2704" s="127" t="e">
        <v>#N/A</v>
      </c>
      <c r="D2704" s="127">
        <v>5.04</v>
      </c>
      <c r="E2704" s="127" t="e">
        <v>#N/A</v>
      </c>
      <c r="F2704" s="127" t="e">
        <v>#N/A</v>
      </c>
      <c r="G2704" s="127">
        <v>5.85</v>
      </c>
      <c r="H2704" s="127" t="e">
        <v>#N/A</v>
      </c>
      <c r="I2704" s="127" t="e">
        <v>#N/A</v>
      </c>
      <c r="J2704" s="127">
        <v>6.19</v>
      </c>
      <c r="K2704" s="127" t="e">
        <v>#N/A</v>
      </c>
      <c r="L2704" s="127" t="e">
        <v>#N/A</v>
      </c>
      <c r="M2704" s="127">
        <v>6.6835</v>
      </c>
      <c r="N2704" s="127" t="e">
        <v>#N/A</v>
      </c>
      <c r="O2704" s="127" t="e">
        <v>#N/A</v>
      </c>
      <c r="P2704" s="127">
        <v>7.177</v>
      </c>
      <c r="Q2704" s="127"/>
      <c r="R2704" s="127"/>
      <c r="S2704" s="127"/>
      <c r="T2704" s="127"/>
      <c r="U2704" s="127"/>
      <c r="V2704" s="127"/>
      <c r="W2704" s="127"/>
      <c r="X2704" s="127"/>
      <c r="Y2704" s="127"/>
      <c r="Z2704" s="127"/>
      <c r="AA2704" s="127"/>
      <c r="AB2704" s="127"/>
      <c r="AC2704" s="127"/>
      <c r="AD2704" s="127"/>
      <c r="AE2704" s="127"/>
      <c r="AF2704" s="9">
        <f t="shared" si="1"/>
        <v>2704</v>
      </c>
    </row>
    <row r="2705" ht="15.75" customHeight="1">
      <c r="A2705" s="116">
        <v>41781.0</v>
      </c>
      <c r="B2705" s="129" t="e">
        <v>#N/A</v>
      </c>
      <c r="C2705" s="127" t="e">
        <v>#N/A</v>
      </c>
      <c r="D2705" s="127">
        <v>5.045</v>
      </c>
      <c r="E2705" s="127" t="e">
        <v>#N/A</v>
      </c>
      <c r="F2705" s="127" t="e">
        <v>#N/A</v>
      </c>
      <c r="G2705" s="127">
        <v>5.825</v>
      </c>
      <c r="H2705" s="127" t="e">
        <v>#N/A</v>
      </c>
      <c r="I2705" s="127" t="e">
        <v>#N/A</v>
      </c>
      <c r="J2705" s="127">
        <v>6.19</v>
      </c>
      <c r="K2705" s="127" t="e">
        <v>#N/A</v>
      </c>
      <c r="L2705" s="127" t="e">
        <v>#N/A</v>
      </c>
      <c r="M2705" s="127">
        <v>6.6785</v>
      </c>
      <c r="N2705" s="127" t="e">
        <v>#N/A</v>
      </c>
      <c r="O2705" s="127" t="e">
        <v>#N/A</v>
      </c>
      <c r="P2705" s="127">
        <v>7.167</v>
      </c>
      <c r="Q2705" s="127"/>
      <c r="R2705" s="127"/>
      <c r="S2705" s="127"/>
      <c r="T2705" s="127"/>
      <c r="U2705" s="127"/>
      <c r="V2705" s="127"/>
      <c r="W2705" s="127"/>
      <c r="X2705" s="127"/>
      <c r="Y2705" s="127"/>
      <c r="Z2705" s="127"/>
      <c r="AA2705" s="127"/>
      <c r="AB2705" s="127"/>
      <c r="AC2705" s="127"/>
      <c r="AD2705" s="127"/>
      <c r="AE2705" s="127"/>
      <c r="AF2705" s="9">
        <f t="shared" si="1"/>
        <v>2705</v>
      </c>
    </row>
    <row r="2706" ht="15.75" customHeight="1">
      <c r="A2706" s="116">
        <v>41780.0</v>
      </c>
      <c r="B2706" s="129" t="e">
        <v>#N/A</v>
      </c>
      <c r="C2706" s="127" t="e">
        <v>#N/A</v>
      </c>
      <c r="D2706" s="127">
        <v>5.05</v>
      </c>
      <c r="E2706" s="127" t="e">
        <v>#N/A</v>
      </c>
      <c r="F2706" s="127" t="e">
        <v>#N/A</v>
      </c>
      <c r="G2706" s="127">
        <v>5.84</v>
      </c>
      <c r="H2706" s="127" t="e">
        <v>#N/A</v>
      </c>
      <c r="I2706" s="127" t="e">
        <v>#N/A</v>
      </c>
      <c r="J2706" s="127">
        <v>6.207</v>
      </c>
      <c r="K2706" s="127" t="e">
        <v>#N/A</v>
      </c>
      <c r="L2706" s="127" t="e">
        <v>#N/A</v>
      </c>
      <c r="M2706" s="127">
        <v>6.692</v>
      </c>
      <c r="N2706" s="127" t="e">
        <v>#N/A</v>
      </c>
      <c r="O2706" s="127" t="e">
        <v>#N/A</v>
      </c>
      <c r="P2706" s="127">
        <v>7.177</v>
      </c>
      <c r="Q2706" s="127"/>
      <c r="R2706" s="127"/>
      <c r="S2706" s="127"/>
      <c r="T2706" s="127"/>
      <c r="U2706" s="127"/>
      <c r="V2706" s="127"/>
      <c r="W2706" s="127"/>
      <c r="X2706" s="127"/>
      <c r="Y2706" s="127"/>
      <c r="Z2706" s="127"/>
      <c r="AA2706" s="127"/>
      <c r="AB2706" s="127"/>
      <c r="AC2706" s="127"/>
      <c r="AD2706" s="127"/>
      <c r="AE2706" s="127"/>
      <c r="AF2706" s="9">
        <f t="shared" si="1"/>
        <v>2706</v>
      </c>
    </row>
    <row r="2707" ht="15.75" customHeight="1">
      <c r="A2707" s="116">
        <v>41779.0</v>
      </c>
      <c r="B2707" s="129" t="e">
        <v>#N/A</v>
      </c>
      <c r="C2707" s="127" t="e">
        <v>#N/A</v>
      </c>
      <c r="D2707" s="127">
        <v>5.045</v>
      </c>
      <c r="E2707" s="127" t="e">
        <v>#N/A</v>
      </c>
      <c r="F2707" s="127" t="e">
        <v>#N/A</v>
      </c>
      <c r="G2707" s="127">
        <v>5.835</v>
      </c>
      <c r="H2707" s="127" t="e">
        <v>#N/A</v>
      </c>
      <c r="I2707" s="127" t="e">
        <v>#N/A</v>
      </c>
      <c r="J2707" s="127">
        <v>6.223</v>
      </c>
      <c r="K2707" s="127" t="e">
        <v>#N/A</v>
      </c>
      <c r="L2707" s="127" t="e">
        <v>#N/A</v>
      </c>
      <c r="M2707" s="127">
        <v>6.7025</v>
      </c>
      <c r="N2707" s="127" t="e">
        <v>#N/A</v>
      </c>
      <c r="O2707" s="127" t="e">
        <v>#N/A</v>
      </c>
      <c r="P2707" s="127">
        <v>7.182</v>
      </c>
      <c r="Q2707" s="127"/>
      <c r="R2707" s="127"/>
      <c r="S2707" s="127"/>
      <c r="T2707" s="127"/>
      <c r="U2707" s="127"/>
      <c r="V2707" s="127"/>
      <c r="W2707" s="127"/>
      <c r="X2707" s="127"/>
      <c r="Y2707" s="127"/>
      <c r="Z2707" s="127"/>
      <c r="AA2707" s="127"/>
      <c r="AB2707" s="127"/>
      <c r="AC2707" s="127"/>
      <c r="AD2707" s="127"/>
      <c r="AE2707" s="127"/>
      <c r="AF2707" s="9">
        <f t="shared" si="1"/>
        <v>2707</v>
      </c>
    </row>
    <row r="2708" ht="15.75" customHeight="1">
      <c r="A2708" s="116">
        <v>41778.0</v>
      </c>
      <c r="B2708" s="129" t="e">
        <v>#N/A</v>
      </c>
      <c r="C2708" s="127" t="e">
        <v>#N/A</v>
      </c>
      <c r="D2708" s="127">
        <v>5.045</v>
      </c>
      <c r="E2708" s="127" t="e">
        <v>#N/A</v>
      </c>
      <c r="F2708" s="127" t="e">
        <v>#N/A</v>
      </c>
      <c r="G2708" s="127">
        <v>5.845</v>
      </c>
      <c r="H2708" s="127" t="e">
        <v>#N/A</v>
      </c>
      <c r="I2708" s="127" t="e">
        <v>#N/A</v>
      </c>
      <c r="J2708" s="127">
        <v>6.22</v>
      </c>
      <c r="K2708" s="127" t="e">
        <v>#N/A</v>
      </c>
      <c r="L2708" s="127" t="e">
        <v>#N/A</v>
      </c>
      <c r="M2708" s="127">
        <v>6.7</v>
      </c>
      <c r="N2708" s="127" t="e">
        <v>#N/A</v>
      </c>
      <c r="O2708" s="127" t="e">
        <v>#N/A</v>
      </c>
      <c r="P2708" s="127">
        <v>7.18</v>
      </c>
      <c r="Q2708" s="127"/>
      <c r="R2708" s="127"/>
      <c r="S2708" s="127"/>
      <c r="T2708" s="127"/>
      <c r="U2708" s="127"/>
      <c r="V2708" s="127"/>
      <c r="W2708" s="127"/>
      <c r="X2708" s="127"/>
      <c r="Y2708" s="127"/>
      <c r="Z2708" s="127"/>
      <c r="AA2708" s="127"/>
      <c r="AB2708" s="127"/>
      <c r="AC2708" s="127"/>
      <c r="AD2708" s="127"/>
      <c r="AE2708" s="127"/>
      <c r="AF2708" s="9">
        <f t="shared" si="1"/>
        <v>2708</v>
      </c>
    </row>
    <row r="2709" ht="15.75" customHeight="1">
      <c r="A2709" s="116">
        <v>41775.0</v>
      </c>
      <c r="B2709" s="129" t="e">
        <v>#N/A</v>
      </c>
      <c r="C2709" s="127" t="e">
        <v>#N/A</v>
      </c>
      <c r="D2709" s="127">
        <v>5.01</v>
      </c>
      <c r="E2709" s="127" t="e">
        <v>#N/A</v>
      </c>
      <c r="F2709" s="127" t="e">
        <v>#N/A</v>
      </c>
      <c r="G2709" s="127">
        <v>5.795</v>
      </c>
      <c r="H2709" s="127" t="e">
        <v>#N/A</v>
      </c>
      <c r="I2709" s="127" t="e">
        <v>#N/A</v>
      </c>
      <c r="J2709" s="127">
        <v>6.194</v>
      </c>
      <c r="K2709" s="127" t="e">
        <v>#N/A</v>
      </c>
      <c r="L2709" s="127" t="e">
        <v>#N/A</v>
      </c>
      <c r="M2709" s="127">
        <v>6.682</v>
      </c>
      <c r="N2709" s="127" t="e">
        <v>#N/A</v>
      </c>
      <c r="O2709" s="127" t="e">
        <v>#N/A</v>
      </c>
      <c r="P2709" s="127">
        <v>7.17</v>
      </c>
      <c r="Q2709" s="127"/>
      <c r="R2709" s="127"/>
      <c r="S2709" s="127"/>
      <c r="T2709" s="127"/>
      <c r="U2709" s="127"/>
      <c r="V2709" s="127"/>
      <c r="W2709" s="127"/>
      <c r="X2709" s="127"/>
      <c r="Y2709" s="127"/>
      <c r="Z2709" s="127"/>
      <c r="AA2709" s="127"/>
      <c r="AB2709" s="127"/>
      <c r="AC2709" s="127"/>
      <c r="AD2709" s="127"/>
      <c r="AE2709" s="127"/>
      <c r="AF2709" s="9">
        <f t="shared" si="1"/>
        <v>2709</v>
      </c>
    </row>
    <row r="2710" ht="15.75" customHeight="1">
      <c r="A2710" s="116">
        <v>41774.0</v>
      </c>
      <c r="B2710" s="129" t="e">
        <v>#N/A</v>
      </c>
      <c r="C2710" s="127" t="e">
        <v>#N/A</v>
      </c>
      <c r="D2710" s="127">
        <v>4.99</v>
      </c>
      <c r="E2710" s="127" t="e">
        <v>#N/A</v>
      </c>
      <c r="F2710" s="127" t="e">
        <v>#N/A</v>
      </c>
      <c r="G2710" s="127">
        <v>5.78</v>
      </c>
      <c r="H2710" s="127" t="e">
        <v>#N/A</v>
      </c>
      <c r="I2710" s="127" t="e">
        <v>#N/A</v>
      </c>
      <c r="J2710" s="127">
        <v>6.172</v>
      </c>
      <c r="K2710" s="127" t="e">
        <v>#N/A</v>
      </c>
      <c r="L2710" s="127" t="e">
        <v>#N/A</v>
      </c>
      <c r="M2710" s="127">
        <v>6.6575</v>
      </c>
      <c r="N2710" s="127" t="e">
        <v>#N/A</v>
      </c>
      <c r="O2710" s="127" t="e">
        <v>#N/A</v>
      </c>
      <c r="P2710" s="127">
        <v>7.143</v>
      </c>
      <c r="Q2710" s="127"/>
      <c r="R2710" s="127"/>
      <c r="S2710" s="127"/>
      <c r="T2710" s="127"/>
      <c r="U2710" s="127"/>
      <c r="V2710" s="127"/>
      <c r="W2710" s="127"/>
      <c r="X2710" s="127"/>
      <c r="Y2710" s="127"/>
      <c r="Z2710" s="127"/>
      <c r="AA2710" s="127"/>
      <c r="AB2710" s="127"/>
      <c r="AC2710" s="127"/>
      <c r="AD2710" s="127"/>
      <c r="AE2710" s="127"/>
      <c r="AF2710" s="9">
        <f t="shared" si="1"/>
        <v>2710</v>
      </c>
    </row>
    <row r="2711" ht="15.75" customHeight="1">
      <c r="A2711" s="116">
        <v>41773.0</v>
      </c>
      <c r="B2711" s="129" t="e">
        <v>#N/A</v>
      </c>
      <c r="C2711" s="127" t="e">
        <v>#N/A</v>
      </c>
      <c r="D2711" s="127">
        <v>4.98</v>
      </c>
      <c r="E2711" s="127" t="e">
        <v>#N/A</v>
      </c>
      <c r="F2711" s="127" t="e">
        <v>#N/A</v>
      </c>
      <c r="G2711" s="127">
        <v>5.745</v>
      </c>
      <c r="H2711" s="127" t="e">
        <v>#N/A</v>
      </c>
      <c r="I2711" s="127" t="e">
        <v>#N/A</v>
      </c>
      <c r="J2711" s="127">
        <v>6.142</v>
      </c>
      <c r="K2711" s="127" t="e">
        <v>#N/A</v>
      </c>
      <c r="L2711" s="127" t="e">
        <v>#N/A</v>
      </c>
      <c r="M2711" s="127">
        <v>6.6285</v>
      </c>
      <c r="N2711" s="127" t="e">
        <v>#N/A</v>
      </c>
      <c r="O2711" s="127" t="e">
        <v>#N/A</v>
      </c>
      <c r="P2711" s="127">
        <v>7.115</v>
      </c>
      <c r="Q2711" s="127"/>
      <c r="R2711" s="127"/>
      <c r="S2711" s="127"/>
      <c r="T2711" s="127"/>
      <c r="U2711" s="127"/>
      <c r="V2711" s="127"/>
      <c r="W2711" s="127"/>
      <c r="X2711" s="127"/>
      <c r="Y2711" s="127"/>
      <c r="Z2711" s="127"/>
      <c r="AA2711" s="127"/>
      <c r="AB2711" s="127"/>
      <c r="AC2711" s="127"/>
      <c r="AD2711" s="127"/>
      <c r="AE2711" s="127"/>
      <c r="AF2711" s="9">
        <f t="shared" si="1"/>
        <v>2711</v>
      </c>
    </row>
    <row r="2712" ht="15.75" customHeight="1">
      <c r="A2712" s="116">
        <v>41772.0</v>
      </c>
      <c r="B2712" s="129" t="e">
        <v>#N/A</v>
      </c>
      <c r="C2712" s="127" t="e">
        <v>#N/A</v>
      </c>
      <c r="D2712" s="127">
        <v>4.895</v>
      </c>
      <c r="E2712" s="127" t="e">
        <v>#N/A</v>
      </c>
      <c r="F2712" s="127" t="e">
        <v>#N/A</v>
      </c>
      <c r="G2712" s="127">
        <v>5.652</v>
      </c>
      <c r="H2712" s="127" t="e">
        <v>#N/A</v>
      </c>
      <c r="I2712" s="127" t="e">
        <v>#N/A</v>
      </c>
      <c r="J2712" s="127">
        <v>6.112</v>
      </c>
      <c r="K2712" s="127" t="e">
        <v>#N/A</v>
      </c>
      <c r="L2712" s="127" t="e">
        <v>#N/A</v>
      </c>
      <c r="M2712" s="127">
        <v>6.598</v>
      </c>
      <c r="N2712" s="127" t="e">
        <v>#N/A</v>
      </c>
      <c r="O2712" s="127" t="e">
        <v>#N/A</v>
      </c>
      <c r="P2712" s="127">
        <v>7.084</v>
      </c>
      <c r="Q2712" s="127"/>
      <c r="R2712" s="127"/>
      <c r="S2712" s="127"/>
      <c r="T2712" s="127"/>
      <c r="U2712" s="127"/>
      <c r="V2712" s="127"/>
      <c r="W2712" s="127"/>
      <c r="X2712" s="127"/>
      <c r="Y2712" s="127"/>
      <c r="Z2712" s="127"/>
      <c r="AA2712" s="127"/>
      <c r="AB2712" s="127"/>
      <c r="AC2712" s="127"/>
      <c r="AD2712" s="127"/>
      <c r="AE2712" s="127"/>
      <c r="AF2712" s="9">
        <f t="shared" si="1"/>
        <v>2712</v>
      </c>
    </row>
    <row r="2713" ht="15.75" customHeight="1">
      <c r="A2713" s="116">
        <v>41771.0</v>
      </c>
      <c r="B2713" s="129" t="e">
        <v>#N/A</v>
      </c>
      <c r="C2713" s="127" t="e">
        <v>#N/A</v>
      </c>
      <c r="D2713" s="127">
        <v>4.795</v>
      </c>
      <c r="E2713" s="127" t="e">
        <v>#N/A</v>
      </c>
      <c r="F2713" s="127" t="e">
        <v>#N/A</v>
      </c>
      <c r="G2713" s="127">
        <v>5.617</v>
      </c>
      <c r="H2713" s="127" t="e">
        <v>#N/A</v>
      </c>
      <c r="I2713" s="127" t="e">
        <v>#N/A</v>
      </c>
      <c r="J2713" s="127">
        <v>6.074</v>
      </c>
      <c r="K2713" s="127" t="e">
        <v>#N/A</v>
      </c>
      <c r="L2713" s="127" t="e">
        <v>#N/A</v>
      </c>
      <c r="M2713" s="127">
        <v>6.5805</v>
      </c>
      <c r="N2713" s="127" t="e">
        <v>#N/A</v>
      </c>
      <c r="O2713" s="127" t="e">
        <v>#N/A</v>
      </c>
      <c r="P2713" s="127">
        <v>7.087</v>
      </c>
      <c r="Q2713" s="127"/>
      <c r="R2713" s="127"/>
      <c r="S2713" s="127"/>
      <c r="T2713" s="127"/>
      <c r="U2713" s="127"/>
      <c r="V2713" s="127"/>
      <c r="W2713" s="127"/>
      <c r="X2713" s="127"/>
      <c r="Y2713" s="127"/>
      <c r="Z2713" s="127"/>
      <c r="AA2713" s="127"/>
      <c r="AB2713" s="127"/>
      <c r="AC2713" s="127"/>
      <c r="AD2713" s="127"/>
      <c r="AE2713" s="127"/>
      <c r="AF2713" s="9">
        <f t="shared" si="1"/>
        <v>2713</v>
      </c>
    </row>
    <row r="2714" ht="15.75" customHeight="1">
      <c r="A2714" s="116">
        <v>41768.0</v>
      </c>
      <c r="B2714" s="129" t="e">
        <v>#N/A</v>
      </c>
      <c r="C2714" s="127" t="e">
        <v>#N/A</v>
      </c>
      <c r="D2714" s="127">
        <v>4.833</v>
      </c>
      <c r="E2714" s="127" t="e">
        <v>#N/A</v>
      </c>
      <c r="F2714" s="127" t="e">
        <v>#N/A</v>
      </c>
      <c r="G2714" s="127">
        <v>5.625</v>
      </c>
      <c r="H2714" s="127" t="e">
        <v>#N/A</v>
      </c>
      <c r="I2714" s="127" t="e">
        <v>#N/A</v>
      </c>
      <c r="J2714" s="127">
        <v>6.093</v>
      </c>
      <c r="K2714" s="127" t="e">
        <v>#N/A</v>
      </c>
      <c r="L2714" s="127" t="e">
        <v>#N/A</v>
      </c>
      <c r="M2714" s="127">
        <v>6.5955</v>
      </c>
      <c r="N2714" s="127" t="e">
        <v>#N/A</v>
      </c>
      <c r="O2714" s="127" t="e">
        <v>#N/A</v>
      </c>
      <c r="P2714" s="127">
        <v>7.098</v>
      </c>
      <c r="Q2714" s="127"/>
      <c r="R2714" s="127"/>
      <c r="S2714" s="127"/>
      <c r="T2714" s="127"/>
      <c r="U2714" s="127"/>
      <c r="V2714" s="127"/>
      <c r="W2714" s="127"/>
      <c r="X2714" s="127"/>
      <c r="Y2714" s="127"/>
      <c r="Z2714" s="127"/>
      <c r="AA2714" s="127"/>
      <c r="AB2714" s="127"/>
      <c r="AC2714" s="127"/>
      <c r="AD2714" s="127"/>
      <c r="AE2714" s="127"/>
      <c r="AF2714" s="9">
        <f t="shared" si="1"/>
        <v>2714</v>
      </c>
    </row>
    <row r="2715" ht="15.75" customHeight="1">
      <c r="A2715" s="116">
        <v>41767.0</v>
      </c>
      <c r="B2715" s="129" t="e">
        <v>#N/A</v>
      </c>
      <c r="C2715" s="127" t="e">
        <v>#N/A</v>
      </c>
      <c r="D2715" s="127">
        <v>4.778</v>
      </c>
      <c r="E2715" s="127" t="e">
        <v>#N/A</v>
      </c>
      <c r="F2715" s="127" t="e">
        <v>#N/A</v>
      </c>
      <c r="G2715" s="127">
        <v>5.599</v>
      </c>
      <c r="H2715" s="127" t="e">
        <v>#N/A</v>
      </c>
      <c r="I2715" s="127" t="e">
        <v>#N/A</v>
      </c>
      <c r="J2715" s="127">
        <v>6.068</v>
      </c>
      <c r="K2715" s="127" t="e">
        <v>#N/A</v>
      </c>
      <c r="L2715" s="127" t="e">
        <v>#N/A</v>
      </c>
      <c r="M2715" s="127">
        <v>6.5725</v>
      </c>
      <c r="N2715" s="127" t="e">
        <v>#N/A</v>
      </c>
      <c r="O2715" s="127" t="e">
        <v>#N/A</v>
      </c>
      <c r="P2715" s="127">
        <v>7.077</v>
      </c>
      <c r="Q2715" s="127"/>
      <c r="R2715" s="127"/>
      <c r="S2715" s="127"/>
      <c r="T2715" s="127"/>
      <c r="U2715" s="127"/>
      <c r="V2715" s="127"/>
      <c r="W2715" s="127"/>
      <c r="X2715" s="127"/>
      <c r="Y2715" s="127"/>
      <c r="Z2715" s="127"/>
      <c r="AA2715" s="127"/>
      <c r="AB2715" s="127"/>
      <c r="AC2715" s="127"/>
      <c r="AD2715" s="127"/>
      <c r="AE2715" s="127"/>
      <c r="AF2715" s="9">
        <f t="shared" si="1"/>
        <v>2715</v>
      </c>
    </row>
    <row r="2716" ht="15.75" customHeight="1">
      <c r="A2716" s="116">
        <v>41766.0</v>
      </c>
      <c r="B2716" s="129" t="e">
        <v>#N/A</v>
      </c>
      <c r="C2716" s="127" t="e">
        <v>#N/A</v>
      </c>
      <c r="D2716" s="127">
        <v>4.766</v>
      </c>
      <c r="E2716" s="127" t="e">
        <v>#N/A</v>
      </c>
      <c r="F2716" s="127" t="e">
        <v>#N/A</v>
      </c>
      <c r="G2716" s="127">
        <v>5.598</v>
      </c>
      <c r="H2716" s="127" t="e">
        <v>#N/A</v>
      </c>
      <c r="I2716" s="127" t="e">
        <v>#N/A</v>
      </c>
      <c r="J2716" s="127">
        <v>6.079</v>
      </c>
      <c r="K2716" s="127" t="e">
        <v>#N/A</v>
      </c>
      <c r="L2716" s="127" t="e">
        <v>#N/A</v>
      </c>
      <c r="M2716" s="127">
        <v>6.582</v>
      </c>
      <c r="N2716" s="127" t="e">
        <v>#N/A</v>
      </c>
      <c r="O2716" s="127" t="e">
        <v>#N/A</v>
      </c>
      <c r="P2716" s="127">
        <v>7.085</v>
      </c>
      <c r="Q2716" s="127"/>
      <c r="R2716" s="127"/>
      <c r="S2716" s="127"/>
      <c r="T2716" s="127"/>
      <c r="U2716" s="127"/>
      <c r="V2716" s="127"/>
      <c r="W2716" s="127"/>
      <c r="X2716" s="127"/>
      <c r="Y2716" s="127"/>
      <c r="Z2716" s="127"/>
      <c r="AA2716" s="127"/>
      <c r="AB2716" s="127"/>
      <c r="AC2716" s="127"/>
      <c r="AD2716" s="127"/>
      <c r="AE2716" s="127"/>
      <c r="AF2716" s="9">
        <f t="shared" si="1"/>
        <v>2716</v>
      </c>
    </row>
    <row r="2717" ht="15.75" customHeight="1">
      <c r="A2717" s="116">
        <v>41765.0</v>
      </c>
      <c r="B2717" s="129" t="e">
        <v>#N/A</v>
      </c>
      <c r="C2717" s="127" t="e">
        <v>#N/A</v>
      </c>
      <c r="D2717" s="127">
        <v>4.75</v>
      </c>
      <c r="E2717" s="127" t="e">
        <v>#N/A</v>
      </c>
      <c r="F2717" s="127" t="e">
        <v>#N/A</v>
      </c>
      <c r="G2717" s="127">
        <v>5.59</v>
      </c>
      <c r="H2717" s="127" t="e">
        <v>#N/A</v>
      </c>
      <c r="I2717" s="127" t="e">
        <v>#N/A</v>
      </c>
      <c r="J2717" s="127">
        <v>6.07</v>
      </c>
      <c r="K2717" s="127" t="e">
        <v>#N/A</v>
      </c>
      <c r="L2717" s="127" t="e">
        <v>#N/A</v>
      </c>
      <c r="M2717" s="127">
        <v>6.57</v>
      </c>
      <c r="N2717" s="127" t="e">
        <v>#N/A</v>
      </c>
      <c r="O2717" s="127" t="e">
        <v>#N/A</v>
      </c>
      <c r="P2717" s="127">
        <v>7.07</v>
      </c>
      <c r="Q2717" s="127"/>
      <c r="R2717" s="127"/>
      <c r="S2717" s="127"/>
      <c r="T2717" s="127"/>
      <c r="U2717" s="127"/>
      <c r="V2717" s="127"/>
      <c r="W2717" s="127"/>
      <c r="X2717" s="127"/>
      <c r="Y2717" s="127"/>
      <c r="Z2717" s="127"/>
      <c r="AA2717" s="127"/>
      <c r="AB2717" s="127"/>
      <c r="AC2717" s="127"/>
      <c r="AD2717" s="127"/>
      <c r="AE2717" s="127"/>
      <c r="AF2717" s="9">
        <f t="shared" si="1"/>
        <v>2717</v>
      </c>
    </row>
    <row r="2718" ht="15.75" customHeight="1">
      <c r="A2718" s="116">
        <v>41764.0</v>
      </c>
      <c r="B2718" s="129" t="e">
        <v>#N/A</v>
      </c>
      <c r="C2718" s="127" t="e">
        <v>#N/A</v>
      </c>
      <c r="D2718" s="127">
        <v>4.708</v>
      </c>
      <c r="E2718" s="127" t="e">
        <v>#N/A</v>
      </c>
      <c r="F2718" s="127" t="e">
        <v>#N/A</v>
      </c>
      <c r="G2718" s="127">
        <v>5.588</v>
      </c>
      <c r="H2718" s="127" t="e">
        <v>#N/A</v>
      </c>
      <c r="I2718" s="127" t="e">
        <v>#N/A</v>
      </c>
      <c r="J2718" s="127">
        <v>6.096</v>
      </c>
      <c r="K2718" s="127" t="e">
        <v>#N/A</v>
      </c>
      <c r="L2718" s="127" t="e">
        <v>#N/A</v>
      </c>
      <c r="M2718" s="127">
        <v>6.5835</v>
      </c>
      <c r="N2718" s="127" t="e">
        <v>#N/A</v>
      </c>
      <c r="O2718" s="127" t="e">
        <v>#N/A</v>
      </c>
      <c r="P2718" s="127">
        <v>7.071</v>
      </c>
      <c r="Q2718" s="127"/>
      <c r="R2718" s="127"/>
      <c r="S2718" s="127"/>
      <c r="T2718" s="127"/>
      <c r="U2718" s="127"/>
      <c r="V2718" s="127"/>
      <c r="W2718" s="127"/>
      <c r="X2718" s="127"/>
      <c r="Y2718" s="127"/>
      <c r="Z2718" s="127"/>
      <c r="AA2718" s="127"/>
      <c r="AB2718" s="127"/>
      <c r="AC2718" s="127"/>
      <c r="AD2718" s="127"/>
      <c r="AE2718" s="127"/>
      <c r="AF2718" s="9">
        <f t="shared" si="1"/>
        <v>2718</v>
      </c>
    </row>
    <row r="2719" ht="15.75" customHeight="1">
      <c r="A2719" s="116">
        <v>41758.0</v>
      </c>
      <c r="B2719" s="129" t="e">
        <v>#N/A</v>
      </c>
      <c r="C2719" s="127" t="e">
        <v>#N/A</v>
      </c>
      <c r="D2719" s="127">
        <v>4.715</v>
      </c>
      <c r="E2719" s="127" t="e">
        <v>#N/A</v>
      </c>
      <c r="F2719" s="127" t="e">
        <v>#N/A</v>
      </c>
      <c r="G2719" s="127">
        <v>5.58</v>
      </c>
      <c r="H2719" s="127" t="e">
        <v>#N/A</v>
      </c>
      <c r="I2719" s="127" t="e">
        <v>#N/A</v>
      </c>
      <c r="J2719" s="127">
        <v>6.053</v>
      </c>
      <c r="K2719" s="127" t="e">
        <v>#N/A</v>
      </c>
      <c r="L2719" s="127" t="e">
        <v>#N/A</v>
      </c>
      <c r="M2719" s="127">
        <v>6.5555</v>
      </c>
      <c r="N2719" s="127" t="e">
        <v>#N/A</v>
      </c>
      <c r="O2719" s="127" t="e">
        <v>#N/A</v>
      </c>
      <c r="P2719" s="127">
        <v>7.058</v>
      </c>
      <c r="Q2719" s="127"/>
      <c r="R2719" s="127"/>
      <c r="S2719" s="127"/>
      <c r="T2719" s="127"/>
      <c r="U2719" s="127"/>
      <c r="V2719" s="127"/>
      <c r="W2719" s="127"/>
      <c r="X2719" s="127"/>
      <c r="Y2719" s="127"/>
      <c r="Z2719" s="127"/>
      <c r="AA2719" s="127"/>
      <c r="AB2719" s="127"/>
      <c r="AC2719" s="127"/>
      <c r="AD2719" s="127"/>
      <c r="AE2719" s="127"/>
      <c r="AF2719" s="9">
        <f t="shared" si="1"/>
        <v>2719</v>
      </c>
    </row>
    <row r="2720" ht="15.75" customHeight="1">
      <c r="A2720" s="116">
        <v>41757.0</v>
      </c>
      <c r="B2720" s="129" t="e">
        <v>#N/A</v>
      </c>
      <c r="C2720" s="127" t="e">
        <v>#N/A</v>
      </c>
      <c r="D2720" s="127">
        <v>4.795</v>
      </c>
      <c r="E2720" s="127" t="e">
        <v>#N/A</v>
      </c>
      <c r="F2720" s="127" t="e">
        <v>#N/A</v>
      </c>
      <c r="G2720" s="127">
        <v>5.603</v>
      </c>
      <c r="H2720" s="127" t="e">
        <v>#N/A</v>
      </c>
      <c r="I2720" s="127" t="e">
        <v>#N/A</v>
      </c>
      <c r="J2720" s="127">
        <v>6.075</v>
      </c>
      <c r="K2720" s="127" t="e">
        <v>#N/A</v>
      </c>
      <c r="L2720" s="127" t="e">
        <v>#N/A</v>
      </c>
      <c r="M2720" s="127">
        <v>6.5795</v>
      </c>
      <c r="N2720" s="127" t="e">
        <v>#N/A</v>
      </c>
      <c r="O2720" s="127" t="e">
        <v>#N/A</v>
      </c>
      <c r="P2720" s="127">
        <v>7.084</v>
      </c>
      <c r="Q2720" s="127"/>
      <c r="R2720" s="127"/>
      <c r="S2720" s="127"/>
      <c r="T2720" s="127"/>
      <c r="U2720" s="127"/>
      <c r="V2720" s="127"/>
      <c r="W2720" s="127"/>
      <c r="X2720" s="127"/>
      <c r="Y2720" s="127"/>
      <c r="Z2720" s="127"/>
      <c r="AA2720" s="127"/>
      <c r="AB2720" s="127"/>
      <c r="AC2720" s="127"/>
      <c r="AD2720" s="127"/>
      <c r="AE2720" s="127"/>
      <c r="AF2720" s="9">
        <f t="shared" si="1"/>
        <v>2720</v>
      </c>
    </row>
    <row r="2721" ht="15.75" customHeight="1">
      <c r="A2721" s="116">
        <v>41754.0</v>
      </c>
      <c r="B2721" s="129" t="e">
        <v>#N/A</v>
      </c>
      <c r="C2721" s="127" t="e">
        <v>#N/A</v>
      </c>
      <c r="D2721" s="127">
        <v>4.8</v>
      </c>
      <c r="E2721" s="127" t="e">
        <v>#N/A</v>
      </c>
      <c r="F2721" s="127" t="e">
        <v>#N/A</v>
      </c>
      <c r="G2721" s="127">
        <v>5.61</v>
      </c>
      <c r="H2721" s="127" t="e">
        <v>#N/A</v>
      </c>
      <c r="I2721" s="127" t="e">
        <v>#N/A</v>
      </c>
      <c r="J2721" s="127">
        <v>6.087</v>
      </c>
      <c r="K2721" s="127" t="e">
        <v>#N/A</v>
      </c>
      <c r="L2721" s="127" t="e">
        <v>#N/A</v>
      </c>
      <c r="M2721" s="127">
        <v>6.6</v>
      </c>
      <c r="N2721" s="127" t="e">
        <v>#N/A</v>
      </c>
      <c r="O2721" s="127" t="e">
        <v>#N/A</v>
      </c>
      <c r="P2721" s="127">
        <v>7.113</v>
      </c>
      <c r="Q2721" s="127"/>
      <c r="R2721" s="127"/>
      <c r="S2721" s="127"/>
      <c r="T2721" s="127"/>
      <c r="U2721" s="127"/>
      <c r="V2721" s="127"/>
      <c r="W2721" s="127"/>
      <c r="X2721" s="127"/>
      <c r="Y2721" s="127"/>
      <c r="Z2721" s="127"/>
      <c r="AA2721" s="127"/>
      <c r="AB2721" s="127"/>
      <c r="AC2721" s="127"/>
      <c r="AD2721" s="127"/>
      <c r="AE2721" s="127"/>
      <c r="AF2721" s="9">
        <f t="shared" si="1"/>
        <v>2721</v>
      </c>
    </row>
    <row r="2722" ht="15.75" customHeight="1">
      <c r="A2722" s="116">
        <v>41753.0</v>
      </c>
      <c r="B2722" s="129" t="e">
        <v>#N/A</v>
      </c>
      <c r="C2722" s="127" t="e">
        <v>#N/A</v>
      </c>
      <c r="D2722" s="127">
        <v>4.807</v>
      </c>
      <c r="E2722" s="127" t="e">
        <v>#N/A</v>
      </c>
      <c r="F2722" s="127" t="e">
        <v>#N/A</v>
      </c>
      <c r="G2722" s="127">
        <v>5.61</v>
      </c>
      <c r="H2722" s="127" t="e">
        <v>#N/A</v>
      </c>
      <c r="I2722" s="127" t="e">
        <v>#N/A</v>
      </c>
      <c r="J2722" s="127">
        <v>6.091</v>
      </c>
      <c r="K2722" s="127" t="e">
        <v>#N/A</v>
      </c>
      <c r="L2722" s="127" t="e">
        <v>#N/A</v>
      </c>
      <c r="M2722" s="127">
        <v>6.6075</v>
      </c>
      <c r="N2722" s="127" t="e">
        <v>#N/A</v>
      </c>
      <c r="O2722" s="127" t="e">
        <v>#N/A</v>
      </c>
      <c r="P2722" s="127">
        <v>7.124</v>
      </c>
      <c r="Q2722" s="127"/>
      <c r="R2722" s="127"/>
      <c r="S2722" s="127"/>
      <c r="T2722" s="127"/>
      <c r="U2722" s="127"/>
      <c r="V2722" s="127"/>
      <c r="W2722" s="127"/>
      <c r="X2722" s="127"/>
      <c r="Y2722" s="127"/>
      <c r="Z2722" s="127"/>
      <c r="AA2722" s="127"/>
      <c r="AB2722" s="127"/>
      <c r="AC2722" s="127"/>
      <c r="AD2722" s="127"/>
      <c r="AE2722" s="127"/>
      <c r="AF2722" s="9">
        <f t="shared" si="1"/>
        <v>2722</v>
      </c>
    </row>
    <row r="2723" ht="15.75" customHeight="1">
      <c r="A2723" s="116">
        <v>41752.0</v>
      </c>
      <c r="B2723" s="129" t="e">
        <v>#N/A</v>
      </c>
      <c r="C2723" s="127" t="e">
        <v>#N/A</v>
      </c>
      <c r="D2723" s="127">
        <v>4.827</v>
      </c>
      <c r="E2723" s="127" t="e">
        <v>#N/A</v>
      </c>
      <c r="F2723" s="127" t="e">
        <v>#N/A</v>
      </c>
      <c r="G2723" s="127">
        <v>5.622</v>
      </c>
      <c r="H2723" s="127" t="e">
        <v>#N/A</v>
      </c>
      <c r="I2723" s="127" t="e">
        <v>#N/A</v>
      </c>
      <c r="J2723" s="127">
        <v>6.095</v>
      </c>
      <c r="K2723" s="127" t="e">
        <v>#N/A</v>
      </c>
      <c r="L2723" s="127" t="e">
        <v>#N/A</v>
      </c>
      <c r="M2723" s="127">
        <v>6.624</v>
      </c>
      <c r="N2723" s="127" t="e">
        <v>#N/A</v>
      </c>
      <c r="O2723" s="127" t="e">
        <v>#N/A</v>
      </c>
      <c r="P2723" s="127">
        <v>7.153</v>
      </c>
      <c r="Q2723" s="127"/>
      <c r="R2723" s="127"/>
      <c r="S2723" s="127"/>
      <c r="T2723" s="127"/>
      <c r="U2723" s="127"/>
      <c r="V2723" s="127"/>
      <c r="W2723" s="127"/>
      <c r="X2723" s="127"/>
      <c r="Y2723" s="127"/>
      <c r="Z2723" s="127"/>
      <c r="AA2723" s="127"/>
      <c r="AB2723" s="127"/>
      <c r="AC2723" s="127"/>
      <c r="AD2723" s="127"/>
      <c r="AE2723" s="127"/>
      <c r="AF2723" s="9">
        <f t="shared" si="1"/>
        <v>2723</v>
      </c>
    </row>
    <row r="2724" ht="15.75" customHeight="1">
      <c r="A2724" s="116">
        <v>41751.0</v>
      </c>
      <c r="B2724" s="129" t="e">
        <v>#N/A</v>
      </c>
      <c r="C2724" s="127" t="e">
        <v>#N/A</v>
      </c>
      <c r="D2724" s="127">
        <v>4.818</v>
      </c>
      <c r="E2724" s="127" t="e">
        <v>#N/A</v>
      </c>
      <c r="F2724" s="127" t="e">
        <v>#N/A</v>
      </c>
      <c r="G2724" s="127">
        <v>5.639</v>
      </c>
      <c r="H2724" s="127" t="e">
        <v>#N/A</v>
      </c>
      <c r="I2724" s="127" t="e">
        <v>#N/A</v>
      </c>
      <c r="J2724" s="127">
        <v>6.173</v>
      </c>
      <c r="K2724" s="127" t="e">
        <v>#N/A</v>
      </c>
      <c r="L2724" s="127" t="e">
        <v>#N/A</v>
      </c>
      <c r="M2724" s="127">
        <v>6.6805</v>
      </c>
      <c r="N2724" s="127" t="e">
        <v>#N/A</v>
      </c>
      <c r="O2724" s="127" t="e">
        <v>#N/A</v>
      </c>
      <c r="P2724" s="127">
        <v>7.188</v>
      </c>
      <c r="Q2724" s="127"/>
      <c r="R2724" s="127"/>
      <c r="S2724" s="127"/>
      <c r="T2724" s="127"/>
      <c r="U2724" s="127"/>
      <c r="V2724" s="127"/>
      <c r="W2724" s="127"/>
      <c r="X2724" s="127"/>
      <c r="Y2724" s="127"/>
      <c r="Z2724" s="127"/>
      <c r="AA2724" s="127"/>
      <c r="AB2724" s="127"/>
      <c r="AC2724" s="127"/>
      <c r="AD2724" s="127"/>
      <c r="AE2724" s="127"/>
      <c r="AF2724" s="9">
        <f t="shared" si="1"/>
        <v>2724</v>
      </c>
    </row>
    <row r="2725" ht="15.75" customHeight="1">
      <c r="A2725" s="116">
        <v>41750.0</v>
      </c>
      <c r="B2725" s="129" t="e">
        <v>#N/A</v>
      </c>
      <c r="C2725" s="127" t="e">
        <v>#N/A</v>
      </c>
      <c r="D2725" s="127">
        <v>4.893</v>
      </c>
      <c r="E2725" s="127" t="e">
        <v>#N/A</v>
      </c>
      <c r="F2725" s="127" t="e">
        <v>#N/A</v>
      </c>
      <c r="G2725" s="127">
        <v>5.68</v>
      </c>
      <c r="H2725" s="127" t="e">
        <v>#N/A</v>
      </c>
      <c r="I2725" s="127" t="e">
        <v>#N/A</v>
      </c>
      <c r="J2725" s="127">
        <v>6.215</v>
      </c>
      <c r="K2725" s="127" t="e">
        <v>#N/A</v>
      </c>
      <c r="L2725" s="127" t="e">
        <v>#N/A</v>
      </c>
      <c r="M2725" s="127">
        <v>6.7125</v>
      </c>
      <c r="N2725" s="127" t="e">
        <v>#N/A</v>
      </c>
      <c r="O2725" s="127" t="e">
        <v>#N/A</v>
      </c>
      <c r="P2725" s="127">
        <v>7.21</v>
      </c>
      <c r="Q2725" s="127"/>
      <c r="R2725" s="127"/>
      <c r="S2725" s="127"/>
      <c r="T2725" s="127"/>
      <c r="U2725" s="127"/>
      <c r="V2725" s="127"/>
      <c r="W2725" s="127"/>
      <c r="X2725" s="127"/>
      <c r="Y2725" s="127"/>
      <c r="Z2725" s="127"/>
      <c r="AA2725" s="127"/>
      <c r="AB2725" s="127"/>
      <c r="AC2725" s="127"/>
      <c r="AD2725" s="127"/>
      <c r="AE2725" s="127"/>
      <c r="AF2725" s="9">
        <f t="shared" si="1"/>
        <v>2725</v>
      </c>
    </row>
    <row r="2726" ht="15.75" customHeight="1">
      <c r="A2726" s="116">
        <v>41747.0</v>
      </c>
      <c r="B2726" s="129" t="e">
        <v>#N/A</v>
      </c>
      <c r="C2726" s="127" t="e">
        <v>#N/A</v>
      </c>
      <c r="D2726" s="127">
        <v>4.893</v>
      </c>
      <c r="E2726" s="127" t="e">
        <v>#N/A</v>
      </c>
      <c r="F2726" s="127" t="e">
        <v>#N/A</v>
      </c>
      <c r="G2726" s="127">
        <v>5.731</v>
      </c>
      <c r="H2726" s="127" t="e">
        <v>#N/A</v>
      </c>
      <c r="I2726" s="127" t="e">
        <v>#N/A</v>
      </c>
      <c r="J2726" s="127">
        <v>6.25</v>
      </c>
      <c r="K2726" s="127" t="e">
        <v>#N/A</v>
      </c>
      <c r="L2726" s="127" t="e">
        <v>#N/A</v>
      </c>
      <c r="M2726" s="127">
        <v>6.7415</v>
      </c>
      <c r="N2726" s="127" t="e">
        <v>#N/A</v>
      </c>
      <c r="O2726" s="127" t="e">
        <v>#N/A</v>
      </c>
      <c r="P2726" s="127">
        <v>7.233</v>
      </c>
      <c r="Q2726" s="127"/>
      <c r="R2726" s="127"/>
      <c r="S2726" s="127"/>
      <c r="T2726" s="127"/>
      <c r="U2726" s="127"/>
      <c r="V2726" s="127"/>
      <c r="W2726" s="127"/>
      <c r="X2726" s="127"/>
      <c r="Y2726" s="127"/>
      <c r="Z2726" s="127"/>
      <c r="AA2726" s="127"/>
      <c r="AB2726" s="127"/>
      <c r="AC2726" s="127"/>
      <c r="AD2726" s="127"/>
      <c r="AE2726" s="127"/>
      <c r="AF2726" s="9">
        <f t="shared" si="1"/>
        <v>2726</v>
      </c>
    </row>
    <row r="2727" ht="15.75" customHeight="1">
      <c r="A2727" s="116">
        <v>41746.0</v>
      </c>
      <c r="B2727" s="129" t="e">
        <v>#N/A</v>
      </c>
      <c r="C2727" s="127" t="e">
        <v>#N/A</v>
      </c>
      <c r="D2727" s="127">
        <v>4.915</v>
      </c>
      <c r="E2727" s="127" t="e">
        <v>#N/A</v>
      </c>
      <c r="F2727" s="127" t="e">
        <v>#N/A</v>
      </c>
      <c r="G2727" s="127">
        <v>5.796</v>
      </c>
      <c r="H2727" s="127" t="e">
        <v>#N/A</v>
      </c>
      <c r="I2727" s="127" t="e">
        <v>#N/A</v>
      </c>
      <c r="J2727" s="127">
        <v>6.278</v>
      </c>
      <c r="K2727" s="127" t="e">
        <v>#N/A</v>
      </c>
      <c r="L2727" s="127" t="e">
        <v>#N/A</v>
      </c>
      <c r="M2727" s="127">
        <v>6.7565</v>
      </c>
      <c r="N2727" s="127" t="e">
        <v>#N/A</v>
      </c>
      <c r="O2727" s="127" t="e">
        <v>#N/A</v>
      </c>
      <c r="P2727" s="127">
        <v>7.235</v>
      </c>
      <c r="Q2727" s="127"/>
      <c r="R2727" s="127"/>
      <c r="S2727" s="127"/>
      <c r="T2727" s="127"/>
      <c r="U2727" s="127"/>
      <c r="V2727" s="127"/>
      <c r="W2727" s="127"/>
      <c r="X2727" s="127"/>
      <c r="Y2727" s="127"/>
      <c r="Z2727" s="127"/>
      <c r="AA2727" s="127"/>
      <c r="AB2727" s="127"/>
      <c r="AC2727" s="127"/>
      <c r="AD2727" s="127"/>
      <c r="AE2727" s="127"/>
      <c r="AF2727" s="9">
        <f t="shared" si="1"/>
        <v>2727</v>
      </c>
    </row>
    <row r="2728" ht="15.75" customHeight="1">
      <c r="A2728" s="116">
        <v>41745.0</v>
      </c>
      <c r="B2728" s="129" t="e">
        <v>#N/A</v>
      </c>
      <c r="C2728" s="127" t="e">
        <v>#N/A</v>
      </c>
      <c r="D2728" s="127">
        <v>4.93</v>
      </c>
      <c r="E2728" s="127" t="e">
        <v>#N/A</v>
      </c>
      <c r="F2728" s="127" t="e">
        <v>#N/A</v>
      </c>
      <c r="G2728" s="127">
        <v>5.85</v>
      </c>
      <c r="H2728" s="127" t="e">
        <v>#N/A</v>
      </c>
      <c r="I2728" s="127" t="e">
        <v>#N/A</v>
      </c>
      <c r="J2728" s="127">
        <v>6.335</v>
      </c>
      <c r="K2728" s="127" t="e">
        <v>#N/A</v>
      </c>
      <c r="L2728" s="127" t="e">
        <v>#N/A</v>
      </c>
      <c r="M2728" s="127">
        <v>6.79</v>
      </c>
      <c r="N2728" s="127" t="e">
        <v>#N/A</v>
      </c>
      <c r="O2728" s="127" t="e">
        <v>#N/A</v>
      </c>
      <c r="P2728" s="127">
        <v>7.245</v>
      </c>
      <c r="Q2728" s="127"/>
      <c r="R2728" s="127"/>
      <c r="S2728" s="127"/>
      <c r="T2728" s="127"/>
      <c r="U2728" s="127"/>
      <c r="V2728" s="127"/>
      <c r="W2728" s="127"/>
      <c r="X2728" s="127"/>
      <c r="Y2728" s="127"/>
      <c r="Z2728" s="127"/>
      <c r="AA2728" s="127"/>
      <c r="AB2728" s="127"/>
      <c r="AC2728" s="127"/>
      <c r="AD2728" s="127"/>
      <c r="AE2728" s="127"/>
      <c r="AF2728" s="9">
        <f t="shared" si="1"/>
        <v>2728</v>
      </c>
    </row>
    <row r="2729" ht="15.75" customHeight="1">
      <c r="A2729" s="116">
        <v>41744.0</v>
      </c>
      <c r="B2729" s="129" t="e">
        <v>#N/A</v>
      </c>
      <c r="C2729" s="127" t="e">
        <v>#N/A</v>
      </c>
      <c r="D2729" s="127">
        <v>4.955</v>
      </c>
      <c r="E2729" s="127" t="e">
        <v>#N/A</v>
      </c>
      <c r="F2729" s="127" t="e">
        <v>#N/A</v>
      </c>
      <c r="G2729" s="127">
        <v>5.865</v>
      </c>
      <c r="H2729" s="127" t="e">
        <v>#N/A</v>
      </c>
      <c r="I2729" s="127" t="e">
        <v>#N/A</v>
      </c>
      <c r="J2729" s="127">
        <v>6.348</v>
      </c>
      <c r="K2729" s="127" t="e">
        <v>#N/A</v>
      </c>
      <c r="L2729" s="127" t="e">
        <v>#N/A</v>
      </c>
      <c r="M2729" s="127">
        <v>6.804</v>
      </c>
      <c r="N2729" s="127" t="e">
        <v>#N/A</v>
      </c>
      <c r="O2729" s="127" t="e">
        <v>#N/A</v>
      </c>
      <c r="P2729" s="127">
        <v>7.26</v>
      </c>
      <c r="Q2729" s="127"/>
      <c r="R2729" s="127"/>
      <c r="S2729" s="127"/>
      <c r="T2729" s="127"/>
      <c r="U2729" s="127"/>
      <c r="V2729" s="127"/>
      <c r="W2729" s="127"/>
      <c r="X2729" s="127"/>
      <c r="Y2729" s="127"/>
      <c r="Z2729" s="127"/>
      <c r="AA2729" s="127"/>
      <c r="AB2729" s="127"/>
      <c r="AC2729" s="127"/>
      <c r="AD2729" s="127"/>
      <c r="AE2729" s="127"/>
      <c r="AF2729" s="9">
        <f t="shared" si="1"/>
        <v>2729</v>
      </c>
    </row>
    <row r="2730" ht="15.75" customHeight="1">
      <c r="A2730" s="116">
        <v>41743.0</v>
      </c>
      <c r="B2730" s="129" t="e">
        <v>#N/A</v>
      </c>
      <c r="C2730" s="127" t="e">
        <v>#N/A</v>
      </c>
      <c r="D2730" s="127">
        <v>4.928</v>
      </c>
      <c r="E2730" s="127" t="e">
        <v>#N/A</v>
      </c>
      <c r="F2730" s="127" t="e">
        <v>#N/A</v>
      </c>
      <c r="G2730" s="127">
        <v>5.825</v>
      </c>
      <c r="H2730" s="127" t="e">
        <v>#N/A</v>
      </c>
      <c r="I2730" s="127" t="e">
        <v>#N/A</v>
      </c>
      <c r="J2730" s="127">
        <v>6.318</v>
      </c>
      <c r="K2730" s="127" t="e">
        <v>#N/A</v>
      </c>
      <c r="L2730" s="127" t="e">
        <v>#N/A</v>
      </c>
      <c r="M2730" s="127">
        <v>6.789</v>
      </c>
      <c r="N2730" s="127" t="e">
        <v>#N/A</v>
      </c>
      <c r="O2730" s="127" t="e">
        <v>#N/A</v>
      </c>
      <c r="P2730" s="127">
        <v>7.26</v>
      </c>
      <c r="Q2730" s="127"/>
      <c r="R2730" s="127"/>
      <c r="S2730" s="127"/>
      <c r="T2730" s="127"/>
      <c r="U2730" s="127"/>
      <c r="V2730" s="127"/>
      <c r="W2730" s="127"/>
      <c r="X2730" s="127"/>
      <c r="Y2730" s="127"/>
      <c r="Z2730" s="127"/>
      <c r="AA2730" s="127"/>
      <c r="AB2730" s="127"/>
      <c r="AC2730" s="127"/>
      <c r="AD2730" s="127"/>
      <c r="AE2730" s="127"/>
      <c r="AF2730" s="9">
        <f t="shared" si="1"/>
        <v>2730</v>
      </c>
    </row>
    <row r="2731" ht="15.75" customHeight="1">
      <c r="A2731" s="116">
        <v>41740.0</v>
      </c>
      <c r="B2731" s="129" t="e">
        <v>#N/A</v>
      </c>
      <c r="C2731" s="127" t="e">
        <v>#N/A</v>
      </c>
      <c r="D2731" s="127">
        <v>4.911</v>
      </c>
      <c r="E2731" s="127" t="e">
        <v>#N/A</v>
      </c>
      <c r="F2731" s="127" t="e">
        <v>#N/A</v>
      </c>
      <c r="G2731" s="127">
        <v>5.793</v>
      </c>
      <c r="H2731" s="127" t="e">
        <v>#N/A</v>
      </c>
      <c r="I2731" s="127" t="e">
        <v>#N/A</v>
      </c>
      <c r="J2731" s="127">
        <v>6.333</v>
      </c>
      <c r="K2731" s="127" t="e">
        <v>#N/A</v>
      </c>
      <c r="L2731" s="127" t="e">
        <v>#N/A</v>
      </c>
      <c r="M2731" s="127">
        <v>6.7965</v>
      </c>
      <c r="N2731" s="127" t="e">
        <v>#N/A</v>
      </c>
      <c r="O2731" s="127" t="e">
        <v>#N/A</v>
      </c>
      <c r="P2731" s="127">
        <v>7.26</v>
      </c>
      <c r="Q2731" s="127"/>
      <c r="R2731" s="127"/>
      <c r="S2731" s="127"/>
      <c r="T2731" s="127"/>
      <c r="U2731" s="127"/>
      <c r="V2731" s="127"/>
      <c r="W2731" s="127"/>
      <c r="X2731" s="127"/>
      <c r="Y2731" s="127"/>
      <c r="Z2731" s="127"/>
      <c r="AA2731" s="127"/>
      <c r="AB2731" s="127"/>
      <c r="AC2731" s="127"/>
      <c r="AD2731" s="127"/>
      <c r="AE2731" s="127"/>
      <c r="AF2731" s="9">
        <f t="shared" si="1"/>
        <v>2731</v>
      </c>
    </row>
    <row r="2732" ht="15.75" customHeight="1">
      <c r="A2732" s="116">
        <v>41739.0</v>
      </c>
      <c r="B2732" s="129" t="e">
        <v>#N/A</v>
      </c>
      <c r="C2732" s="127" t="e">
        <v>#N/A</v>
      </c>
      <c r="D2732" s="127">
        <v>4.925</v>
      </c>
      <c r="E2732" s="127" t="e">
        <v>#N/A</v>
      </c>
      <c r="F2732" s="127" t="e">
        <v>#N/A</v>
      </c>
      <c r="G2732" s="127">
        <v>5.795</v>
      </c>
      <c r="H2732" s="127" t="e">
        <v>#N/A</v>
      </c>
      <c r="I2732" s="127" t="e">
        <v>#N/A</v>
      </c>
      <c r="J2732" s="127">
        <v>6.325</v>
      </c>
      <c r="K2732" s="127" t="e">
        <v>#N/A</v>
      </c>
      <c r="L2732" s="127" t="e">
        <v>#N/A</v>
      </c>
      <c r="M2732" s="127">
        <v>6.795</v>
      </c>
      <c r="N2732" s="127" t="e">
        <v>#N/A</v>
      </c>
      <c r="O2732" s="127" t="e">
        <v>#N/A</v>
      </c>
      <c r="P2732" s="127">
        <v>7.265</v>
      </c>
      <c r="Q2732" s="127"/>
      <c r="R2732" s="127"/>
      <c r="S2732" s="127"/>
      <c r="T2732" s="127"/>
      <c r="U2732" s="127"/>
      <c r="V2732" s="127"/>
      <c r="W2732" s="127"/>
      <c r="X2732" s="127"/>
      <c r="Y2732" s="127"/>
      <c r="Z2732" s="127"/>
      <c r="AA2732" s="127"/>
      <c r="AB2732" s="127"/>
      <c r="AC2732" s="127"/>
      <c r="AD2732" s="127"/>
      <c r="AE2732" s="127"/>
      <c r="AF2732" s="9">
        <f t="shared" si="1"/>
        <v>2732</v>
      </c>
    </row>
    <row r="2733" ht="15.75" customHeight="1">
      <c r="A2733" s="116">
        <v>41737.0</v>
      </c>
      <c r="B2733" s="129" t="e">
        <v>#N/A</v>
      </c>
      <c r="C2733" s="127" t="e">
        <v>#N/A</v>
      </c>
      <c r="D2733" s="127">
        <v>4.925</v>
      </c>
      <c r="E2733" s="127" t="e">
        <v>#N/A</v>
      </c>
      <c r="F2733" s="127" t="e">
        <v>#N/A</v>
      </c>
      <c r="G2733" s="127">
        <v>5.775</v>
      </c>
      <c r="H2733" s="127" t="e">
        <v>#N/A</v>
      </c>
      <c r="I2733" s="127" t="e">
        <v>#N/A</v>
      </c>
      <c r="J2733" s="127">
        <v>6.33</v>
      </c>
      <c r="K2733" s="127" t="e">
        <v>#N/A</v>
      </c>
      <c r="L2733" s="127" t="e">
        <v>#N/A</v>
      </c>
      <c r="M2733" s="127">
        <v>6.8</v>
      </c>
      <c r="N2733" s="127" t="e">
        <v>#N/A</v>
      </c>
      <c r="O2733" s="127" t="e">
        <v>#N/A</v>
      </c>
      <c r="P2733" s="127">
        <v>7.27</v>
      </c>
      <c r="Q2733" s="127"/>
      <c r="R2733" s="127"/>
      <c r="S2733" s="127"/>
      <c r="T2733" s="127"/>
      <c r="U2733" s="127"/>
      <c r="V2733" s="127"/>
      <c r="W2733" s="127"/>
      <c r="X2733" s="127"/>
      <c r="Y2733" s="127"/>
      <c r="Z2733" s="127"/>
      <c r="AA2733" s="127"/>
      <c r="AB2733" s="127"/>
      <c r="AC2733" s="127"/>
      <c r="AD2733" s="127"/>
      <c r="AE2733" s="127"/>
      <c r="AF2733" s="9">
        <f t="shared" si="1"/>
        <v>2733</v>
      </c>
    </row>
    <row r="2734" ht="15.75" customHeight="1">
      <c r="A2734" s="116">
        <v>41736.0</v>
      </c>
      <c r="B2734" s="129" t="e">
        <v>#N/A</v>
      </c>
      <c r="C2734" s="127" t="e">
        <v>#N/A</v>
      </c>
      <c r="D2734" s="127">
        <v>4.95</v>
      </c>
      <c r="E2734" s="127" t="e">
        <v>#N/A</v>
      </c>
      <c r="F2734" s="127" t="e">
        <v>#N/A</v>
      </c>
      <c r="G2734" s="127">
        <v>5.75</v>
      </c>
      <c r="H2734" s="127" t="e">
        <v>#N/A</v>
      </c>
      <c r="I2734" s="127" t="e">
        <v>#N/A</v>
      </c>
      <c r="J2734" s="127">
        <v>6.32</v>
      </c>
      <c r="K2734" s="127" t="e">
        <v>#N/A</v>
      </c>
      <c r="L2734" s="127" t="e">
        <v>#N/A</v>
      </c>
      <c r="M2734" s="127">
        <v>6.785</v>
      </c>
      <c r="N2734" s="127" t="e">
        <v>#N/A</v>
      </c>
      <c r="O2734" s="127" t="e">
        <v>#N/A</v>
      </c>
      <c r="P2734" s="127">
        <v>7.25</v>
      </c>
      <c r="Q2734" s="127"/>
      <c r="R2734" s="127"/>
      <c r="S2734" s="127"/>
      <c r="T2734" s="127"/>
      <c r="U2734" s="127"/>
      <c r="V2734" s="127"/>
      <c r="W2734" s="127"/>
      <c r="X2734" s="127"/>
      <c r="Y2734" s="127"/>
      <c r="Z2734" s="127"/>
      <c r="AA2734" s="127"/>
      <c r="AB2734" s="127"/>
      <c r="AC2734" s="127"/>
      <c r="AD2734" s="127"/>
      <c r="AE2734" s="127"/>
      <c r="AF2734" s="9">
        <f t="shared" si="1"/>
        <v>2734</v>
      </c>
    </row>
    <row r="2735" ht="15.75" customHeight="1">
      <c r="A2735" s="116">
        <v>41733.0</v>
      </c>
      <c r="B2735" s="129" t="e">
        <v>#N/A</v>
      </c>
      <c r="C2735" s="127" t="e">
        <v>#N/A</v>
      </c>
      <c r="D2735" s="127">
        <v>4.95</v>
      </c>
      <c r="E2735" s="127" t="e">
        <v>#N/A</v>
      </c>
      <c r="F2735" s="127" t="e">
        <v>#N/A</v>
      </c>
      <c r="G2735" s="127">
        <v>5.765</v>
      </c>
      <c r="H2735" s="127" t="e">
        <v>#N/A</v>
      </c>
      <c r="I2735" s="127" t="e">
        <v>#N/A</v>
      </c>
      <c r="J2735" s="127">
        <v>6.335</v>
      </c>
      <c r="K2735" s="127" t="e">
        <v>#N/A</v>
      </c>
      <c r="L2735" s="127" t="e">
        <v>#N/A</v>
      </c>
      <c r="M2735" s="127">
        <v>6.7875</v>
      </c>
      <c r="N2735" s="127" t="e">
        <v>#N/A</v>
      </c>
      <c r="O2735" s="127" t="e">
        <v>#N/A</v>
      </c>
      <c r="P2735" s="127">
        <v>7.24</v>
      </c>
      <c r="Q2735" s="127"/>
      <c r="R2735" s="127"/>
      <c r="S2735" s="127"/>
      <c r="T2735" s="127"/>
      <c r="U2735" s="127"/>
      <c r="V2735" s="127"/>
      <c r="W2735" s="127"/>
      <c r="X2735" s="127"/>
      <c r="Y2735" s="127"/>
      <c r="Z2735" s="127"/>
      <c r="AA2735" s="127"/>
      <c r="AB2735" s="127"/>
      <c r="AC2735" s="127"/>
      <c r="AD2735" s="127"/>
      <c r="AE2735" s="127"/>
      <c r="AF2735" s="9">
        <f t="shared" si="1"/>
        <v>2735</v>
      </c>
    </row>
    <row r="2736" ht="15.75" customHeight="1">
      <c r="A2736" s="116">
        <v>41732.0</v>
      </c>
      <c r="B2736" s="129" t="e">
        <v>#N/A</v>
      </c>
      <c r="C2736" s="127" t="e">
        <v>#N/A</v>
      </c>
      <c r="D2736" s="127">
        <v>4.92</v>
      </c>
      <c r="E2736" s="127" t="e">
        <v>#N/A</v>
      </c>
      <c r="F2736" s="127" t="e">
        <v>#N/A</v>
      </c>
      <c r="G2736" s="127">
        <v>5.765</v>
      </c>
      <c r="H2736" s="127" t="e">
        <v>#N/A</v>
      </c>
      <c r="I2736" s="127" t="e">
        <v>#N/A</v>
      </c>
      <c r="J2736" s="127">
        <v>6.31</v>
      </c>
      <c r="K2736" s="127" t="e">
        <v>#N/A</v>
      </c>
      <c r="L2736" s="127" t="e">
        <v>#N/A</v>
      </c>
      <c r="M2736" s="127">
        <v>6.7775</v>
      </c>
      <c r="N2736" s="127" t="e">
        <v>#N/A</v>
      </c>
      <c r="O2736" s="127" t="e">
        <v>#N/A</v>
      </c>
      <c r="P2736" s="127">
        <v>7.245</v>
      </c>
      <c r="Q2736" s="127"/>
      <c r="R2736" s="127"/>
      <c r="S2736" s="127"/>
      <c r="T2736" s="127"/>
      <c r="U2736" s="127"/>
      <c r="V2736" s="127"/>
      <c r="W2736" s="127"/>
      <c r="X2736" s="127"/>
      <c r="Y2736" s="127"/>
      <c r="Z2736" s="127"/>
      <c r="AA2736" s="127"/>
      <c r="AB2736" s="127"/>
      <c r="AC2736" s="127"/>
      <c r="AD2736" s="127"/>
      <c r="AE2736" s="127"/>
      <c r="AF2736" s="9">
        <f t="shared" si="1"/>
        <v>2736</v>
      </c>
    </row>
    <row r="2737" ht="15.75" customHeight="1">
      <c r="A2737" s="116">
        <v>41731.0</v>
      </c>
      <c r="B2737" s="129" t="e">
        <v>#N/A</v>
      </c>
      <c r="C2737" s="127" t="e">
        <v>#N/A</v>
      </c>
      <c r="D2737" s="127">
        <v>4.835</v>
      </c>
      <c r="E2737" s="127" t="e">
        <v>#N/A</v>
      </c>
      <c r="F2737" s="127" t="e">
        <v>#N/A</v>
      </c>
      <c r="G2737" s="127">
        <v>5.69</v>
      </c>
      <c r="H2737" s="127" t="e">
        <v>#N/A</v>
      </c>
      <c r="I2737" s="127" t="e">
        <v>#N/A</v>
      </c>
      <c r="J2737" s="127">
        <v>6.245</v>
      </c>
      <c r="K2737" s="127" t="e">
        <v>#N/A</v>
      </c>
      <c r="L2737" s="127" t="e">
        <v>#N/A</v>
      </c>
      <c r="M2737" s="127">
        <v>6.7125</v>
      </c>
      <c r="N2737" s="127" t="e">
        <v>#N/A</v>
      </c>
      <c r="O2737" s="127" t="e">
        <v>#N/A</v>
      </c>
      <c r="P2737" s="127">
        <v>7.18</v>
      </c>
      <c r="Q2737" s="127"/>
      <c r="R2737" s="127"/>
      <c r="S2737" s="127"/>
      <c r="T2737" s="127"/>
      <c r="U2737" s="127"/>
      <c r="V2737" s="127"/>
      <c r="W2737" s="127"/>
      <c r="X2737" s="127"/>
      <c r="Y2737" s="127"/>
      <c r="Z2737" s="127"/>
      <c r="AA2737" s="127"/>
      <c r="AB2737" s="127"/>
      <c r="AC2737" s="127"/>
      <c r="AD2737" s="127"/>
      <c r="AE2737" s="127"/>
      <c r="AF2737" s="9">
        <f t="shared" si="1"/>
        <v>2737</v>
      </c>
    </row>
    <row r="2738" ht="15.75" customHeight="1">
      <c r="A2738" s="116">
        <v>41730.0</v>
      </c>
      <c r="B2738" s="129" t="e">
        <v>#N/A</v>
      </c>
      <c r="C2738" s="127" t="e">
        <v>#N/A</v>
      </c>
      <c r="D2738" s="127">
        <v>4.83</v>
      </c>
      <c r="E2738" s="127" t="e">
        <v>#N/A</v>
      </c>
      <c r="F2738" s="127" t="e">
        <v>#N/A</v>
      </c>
      <c r="G2738" s="127">
        <v>5.69</v>
      </c>
      <c r="H2738" s="127" t="e">
        <v>#N/A</v>
      </c>
      <c r="I2738" s="127" t="e">
        <v>#N/A</v>
      </c>
      <c r="J2738" s="127">
        <v>6.263</v>
      </c>
      <c r="K2738" s="127" t="e">
        <v>#N/A</v>
      </c>
      <c r="L2738" s="127" t="e">
        <v>#N/A</v>
      </c>
      <c r="M2738" s="127">
        <v>6.7155</v>
      </c>
      <c r="N2738" s="127" t="e">
        <v>#N/A</v>
      </c>
      <c r="O2738" s="127" t="e">
        <v>#N/A</v>
      </c>
      <c r="P2738" s="127">
        <v>7.168</v>
      </c>
      <c r="Q2738" s="127"/>
      <c r="R2738" s="127"/>
      <c r="S2738" s="127"/>
      <c r="T2738" s="127"/>
      <c r="U2738" s="127"/>
      <c r="V2738" s="127"/>
      <c r="W2738" s="127"/>
      <c r="X2738" s="127"/>
      <c r="Y2738" s="127"/>
      <c r="Z2738" s="127"/>
      <c r="AA2738" s="127"/>
      <c r="AB2738" s="127"/>
      <c r="AC2738" s="127"/>
      <c r="AD2738" s="127"/>
      <c r="AE2738" s="127"/>
      <c r="AF2738" s="9">
        <f t="shared" si="1"/>
        <v>2738</v>
      </c>
    </row>
    <row r="2739" ht="15.75" customHeight="1">
      <c r="A2739" s="116">
        <v>41729.0</v>
      </c>
      <c r="B2739" s="129" t="e">
        <v>#N/A</v>
      </c>
      <c r="C2739" s="127" t="e">
        <v>#N/A</v>
      </c>
      <c r="D2739" s="127">
        <v>4.805</v>
      </c>
      <c r="E2739" s="127" t="e">
        <v>#N/A</v>
      </c>
      <c r="F2739" s="127" t="e">
        <v>#N/A</v>
      </c>
      <c r="G2739" s="127">
        <v>5.66</v>
      </c>
      <c r="H2739" s="127" t="e">
        <v>#N/A</v>
      </c>
      <c r="I2739" s="127" t="e">
        <v>#N/A</v>
      </c>
      <c r="J2739" s="127">
        <v>6.24</v>
      </c>
      <c r="K2739" s="127" t="e">
        <v>#N/A</v>
      </c>
      <c r="L2739" s="127" t="e">
        <v>#N/A</v>
      </c>
      <c r="M2739" s="127">
        <v>6.685</v>
      </c>
      <c r="N2739" s="127" t="e">
        <v>#N/A</v>
      </c>
      <c r="O2739" s="127" t="e">
        <v>#N/A</v>
      </c>
      <c r="P2739" s="127">
        <v>7.13</v>
      </c>
      <c r="Q2739" s="127"/>
      <c r="R2739" s="127"/>
      <c r="S2739" s="127"/>
      <c r="T2739" s="127"/>
      <c r="U2739" s="127"/>
      <c r="V2739" s="127"/>
      <c r="W2739" s="127"/>
      <c r="X2739" s="127"/>
      <c r="Y2739" s="127"/>
      <c r="Z2739" s="127"/>
      <c r="AA2739" s="127"/>
      <c r="AB2739" s="127"/>
      <c r="AC2739" s="127"/>
      <c r="AD2739" s="127"/>
      <c r="AE2739" s="127"/>
      <c r="AF2739" s="9">
        <f t="shared" si="1"/>
        <v>2739</v>
      </c>
    </row>
    <row r="2740" ht="15.75" customHeight="1">
      <c r="A2740" s="116">
        <v>41726.0</v>
      </c>
      <c r="B2740" s="129" t="e">
        <v>#N/A</v>
      </c>
      <c r="C2740" s="127" t="e">
        <v>#N/A</v>
      </c>
      <c r="D2740" s="127">
        <v>4.77</v>
      </c>
      <c r="E2740" s="127" t="e">
        <v>#N/A</v>
      </c>
      <c r="F2740" s="127" t="e">
        <v>#N/A</v>
      </c>
      <c r="G2740" s="127">
        <v>5.6</v>
      </c>
      <c r="H2740" s="127" t="e">
        <v>#N/A</v>
      </c>
      <c r="I2740" s="127" t="e">
        <v>#N/A</v>
      </c>
      <c r="J2740" s="127">
        <v>6.195</v>
      </c>
      <c r="K2740" s="127" t="e">
        <v>#N/A</v>
      </c>
      <c r="L2740" s="127" t="e">
        <v>#N/A</v>
      </c>
      <c r="M2740" s="127">
        <v>6.661</v>
      </c>
      <c r="N2740" s="127" t="e">
        <v>#N/A</v>
      </c>
      <c r="O2740" s="127" t="e">
        <v>#N/A</v>
      </c>
      <c r="P2740" s="127">
        <v>7.127</v>
      </c>
      <c r="Q2740" s="127"/>
      <c r="R2740" s="127"/>
      <c r="S2740" s="127"/>
      <c r="T2740" s="127"/>
      <c r="U2740" s="127"/>
      <c r="V2740" s="127"/>
      <c r="W2740" s="127"/>
      <c r="X2740" s="127"/>
      <c r="Y2740" s="127"/>
      <c r="Z2740" s="127"/>
      <c r="AA2740" s="127"/>
      <c r="AB2740" s="127"/>
      <c r="AC2740" s="127"/>
      <c r="AD2740" s="127"/>
      <c r="AE2740" s="127"/>
      <c r="AF2740" s="9">
        <f t="shared" si="1"/>
        <v>2740</v>
      </c>
    </row>
    <row r="2741" ht="15.75" customHeight="1">
      <c r="A2741" s="116">
        <v>41725.0</v>
      </c>
      <c r="B2741" s="129" t="e">
        <v>#N/A</v>
      </c>
      <c r="C2741" s="127" t="e">
        <v>#N/A</v>
      </c>
      <c r="D2741" s="127">
        <v>4.81</v>
      </c>
      <c r="E2741" s="127" t="e">
        <v>#N/A</v>
      </c>
      <c r="F2741" s="127" t="e">
        <v>#N/A</v>
      </c>
      <c r="G2741" s="127">
        <v>5.565</v>
      </c>
      <c r="H2741" s="127" t="e">
        <v>#N/A</v>
      </c>
      <c r="I2741" s="127" t="e">
        <v>#N/A</v>
      </c>
      <c r="J2741" s="127">
        <v>6.14</v>
      </c>
      <c r="K2741" s="127" t="e">
        <v>#N/A</v>
      </c>
      <c r="L2741" s="127" t="e">
        <v>#N/A</v>
      </c>
      <c r="M2741" s="127">
        <v>6.61</v>
      </c>
      <c r="N2741" s="127" t="e">
        <v>#N/A</v>
      </c>
      <c r="O2741" s="127" t="e">
        <v>#N/A</v>
      </c>
      <c r="P2741" s="127">
        <v>7.08</v>
      </c>
      <c r="Q2741" s="127"/>
      <c r="R2741" s="127"/>
      <c r="S2741" s="127"/>
      <c r="T2741" s="127"/>
      <c r="U2741" s="127"/>
      <c r="V2741" s="127"/>
      <c r="W2741" s="127"/>
      <c r="X2741" s="127"/>
      <c r="Y2741" s="127"/>
      <c r="Z2741" s="127"/>
      <c r="AA2741" s="127"/>
      <c r="AB2741" s="127"/>
      <c r="AC2741" s="127"/>
      <c r="AD2741" s="127"/>
      <c r="AE2741" s="127"/>
      <c r="AF2741" s="9">
        <f t="shared" si="1"/>
        <v>2741</v>
      </c>
    </row>
    <row r="2742" ht="15.75" customHeight="1">
      <c r="A2742" s="116">
        <v>41724.0</v>
      </c>
      <c r="B2742" s="129" t="e">
        <v>#N/A</v>
      </c>
      <c r="C2742" s="127" t="e">
        <v>#N/A</v>
      </c>
      <c r="D2742" s="127">
        <v>4.81</v>
      </c>
      <c r="E2742" s="127" t="e">
        <v>#N/A</v>
      </c>
      <c r="F2742" s="127" t="e">
        <v>#N/A</v>
      </c>
      <c r="G2742" s="127">
        <v>5.615</v>
      </c>
      <c r="H2742" s="127" t="e">
        <v>#N/A</v>
      </c>
      <c r="I2742" s="127" t="e">
        <v>#N/A</v>
      </c>
      <c r="J2742" s="127">
        <v>6.185</v>
      </c>
      <c r="K2742" s="127" t="e">
        <v>#N/A</v>
      </c>
      <c r="L2742" s="127" t="e">
        <v>#N/A</v>
      </c>
      <c r="M2742" s="127">
        <v>6.645</v>
      </c>
      <c r="N2742" s="127" t="e">
        <v>#N/A</v>
      </c>
      <c r="O2742" s="127" t="e">
        <v>#N/A</v>
      </c>
      <c r="P2742" s="127">
        <v>7.105</v>
      </c>
      <c r="Q2742" s="127"/>
      <c r="R2742" s="127"/>
      <c r="S2742" s="127"/>
      <c r="T2742" s="127"/>
      <c r="U2742" s="127"/>
      <c r="V2742" s="127"/>
      <c r="W2742" s="127"/>
      <c r="X2742" s="127"/>
      <c r="Y2742" s="127"/>
      <c r="Z2742" s="127"/>
      <c r="AA2742" s="127"/>
      <c r="AB2742" s="127"/>
      <c r="AC2742" s="127"/>
      <c r="AD2742" s="127"/>
      <c r="AE2742" s="127"/>
      <c r="AF2742" s="9">
        <f t="shared" si="1"/>
        <v>2742</v>
      </c>
    </row>
    <row r="2743" ht="15.75" customHeight="1">
      <c r="A2743" s="116">
        <v>41723.0</v>
      </c>
      <c r="B2743" s="129" t="e">
        <v>#N/A</v>
      </c>
      <c r="C2743" s="127" t="e">
        <v>#N/A</v>
      </c>
      <c r="D2743" s="127">
        <v>4.825</v>
      </c>
      <c r="E2743" s="127" t="e">
        <v>#N/A</v>
      </c>
      <c r="F2743" s="127" t="e">
        <v>#N/A</v>
      </c>
      <c r="G2743" s="127">
        <v>5.675</v>
      </c>
      <c r="H2743" s="127" t="e">
        <v>#N/A</v>
      </c>
      <c r="I2743" s="127" t="e">
        <v>#N/A</v>
      </c>
      <c r="J2743" s="127">
        <v>6.22</v>
      </c>
      <c r="K2743" s="127" t="e">
        <v>#N/A</v>
      </c>
      <c r="L2743" s="127" t="e">
        <v>#N/A</v>
      </c>
      <c r="M2743" s="127">
        <v>6.68</v>
      </c>
      <c r="N2743" s="127" t="e">
        <v>#N/A</v>
      </c>
      <c r="O2743" s="127" t="e">
        <v>#N/A</v>
      </c>
      <c r="P2743" s="127">
        <v>7.14</v>
      </c>
      <c r="Q2743" s="127"/>
      <c r="R2743" s="127"/>
      <c r="S2743" s="127"/>
      <c r="T2743" s="127"/>
      <c r="U2743" s="127"/>
      <c r="V2743" s="127"/>
      <c r="W2743" s="127"/>
      <c r="X2743" s="127"/>
      <c r="Y2743" s="127"/>
      <c r="Z2743" s="127"/>
      <c r="AA2743" s="127"/>
      <c r="AB2743" s="127"/>
      <c r="AC2743" s="127"/>
      <c r="AD2743" s="127"/>
      <c r="AE2743" s="127"/>
      <c r="AF2743" s="9">
        <f t="shared" si="1"/>
        <v>2743</v>
      </c>
    </row>
    <row r="2744" ht="15.75" customHeight="1">
      <c r="A2744" s="116">
        <v>41722.0</v>
      </c>
      <c r="B2744" s="129" t="e">
        <v>#N/A</v>
      </c>
      <c r="C2744" s="127" t="e">
        <v>#N/A</v>
      </c>
      <c r="D2744" s="127">
        <v>4.905</v>
      </c>
      <c r="E2744" s="127" t="e">
        <v>#N/A</v>
      </c>
      <c r="F2744" s="127" t="e">
        <v>#N/A</v>
      </c>
      <c r="G2744" s="127">
        <v>5.68</v>
      </c>
      <c r="H2744" s="127" t="e">
        <v>#N/A</v>
      </c>
      <c r="I2744" s="127" t="e">
        <v>#N/A</v>
      </c>
      <c r="J2744" s="127">
        <v>6.23</v>
      </c>
      <c r="K2744" s="127" t="e">
        <v>#N/A</v>
      </c>
      <c r="L2744" s="127" t="e">
        <v>#N/A</v>
      </c>
      <c r="M2744" s="127">
        <v>6.6975</v>
      </c>
      <c r="N2744" s="127" t="e">
        <v>#N/A</v>
      </c>
      <c r="O2744" s="127" t="e">
        <v>#N/A</v>
      </c>
      <c r="P2744" s="127">
        <v>7.165</v>
      </c>
      <c r="Q2744" s="127"/>
      <c r="R2744" s="127"/>
      <c r="S2744" s="127"/>
      <c r="T2744" s="127"/>
      <c r="U2744" s="127"/>
      <c r="V2744" s="127"/>
      <c r="W2744" s="127"/>
      <c r="X2744" s="127"/>
      <c r="Y2744" s="127"/>
      <c r="Z2744" s="127"/>
      <c r="AA2744" s="127"/>
      <c r="AB2744" s="127"/>
      <c r="AC2744" s="127"/>
      <c r="AD2744" s="127"/>
      <c r="AE2744" s="127"/>
      <c r="AF2744" s="9">
        <f t="shared" si="1"/>
        <v>2744</v>
      </c>
    </row>
    <row r="2745" ht="15.75" customHeight="1">
      <c r="A2745" s="116">
        <v>41719.0</v>
      </c>
      <c r="B2745" s="129" t="e">
        <v>#N/A</v>
      </c>
      <c r="C2745" s="127" t="e">
        <v>#N/A</v>
      </c>
      <c r="D2745" s="127">
        <v>4.93</v>
      </c>
      <c r="E2745" s="127" t="e">
        <v>#N/A</v>
      </c>
      <c r="F2745" s="127" t="e">
        <v>#N/A</v>
      </c>
      <c r="G2745" s="127">
        <v>5.625</v>
      </c>
      <c r="H2745" s="127" t="e">
        <v>#N/A</v>
      </c>
      <c r="I2745" s="127" t="e">
        <v>#N/A</v>
      </c>
      <c r="J2745" s="127">
        <v>6.16</v>
      </c>
      <c r="K2745" s="127" t="e">
        <v>#N/A</v>
      </c>
      <c r="L2745" s="127" t="e">
        <v>#N/A</v>
      </c>
      <c r="M2745" s="127">
        <v>6.63</v>
      </c>
      <c r="N2745" s="127" t="e">
        <v>#N/A</v>
      </c>
      <c r="O2745" s="127" t="e">
        <v>#N/A</v>
      </c>
      <c r="P2745" s="127">
        <v>7.1</v>
      </c>
      <c r="Q2745" s="127"/>
      <c r="R2745" s="127"/>
      <c r="S2745" s="127"/>
      <c r="T2745" s="127"/>
      <c r="U2745" s="127"/>
      <c r="V2745" s="127"/>
      <c r="W2745" s="127"/>
      <c r="X2745" s="127"/>
      <c r="Y2745" s="127"/>
      <c r="Z2745" s="127"/>
      <c r="AA2745" s="127"/>
      <c r="AB2745" s="127"/>
      <c r="AC2745" s="127"/>
      <c r="AD2745" s="127"/>
      <c r="AE2745" s="127"/>
      <c r="AF2745" s="9">
        <f t="shared" si="1"/>
        <v>2745</v>
      </c>
    </row>
    <row r="2746" ht="15.75" customHeight="1">
      <c r="A2746" s="116">
        <v>41718.0</v>
      </c>
      <c r="B2746" s="129" t="e">
        <v>#N/A</v>
      </c>
      <c r="C2746" s="127" t="e">
        <v>#N/A</v>
      </c>
      <c r="D2746" s="127">
        <v>4.855</v>
      </c>
      <c r="E2746" s="127" t="e">
        <v>#N/A</v>
      </c>
      <c r="F2746" s="127" t="e">
        <v>#N/A</v>
      </c>
      <c r="G2746" s="127">
        <v>5.55</v>
      </c>
      <c r="H2746" s="127" t="e">
        <v>#N/A</v>
      </c>
      <c r="I2746" s="127" t="e">
        <v>#N/A</v>
      </c>
      <c r="J2746" s="127">
        <v>6.075</v>
      </c>
      <c r="K2746" s="127" t="e">
        <v>#N/A</v>
      </c>
      <c r="L2746" s="127" t="e">
        <v>#N/A</v>
      </c>
      <c r="M2746" s="127">
        <v>6.5475</v>
      </c>
      <c r="N2746" s="127" t="e">
        <v>#N/A</v>
      </c>
      <c r="O2746" s="127" t="e">
        <v>#N/A</v>
      </c>
      <c r="P2746" s="127">
        <v>7.02</v>
      </c>
      <c r="Q2746" s="127"/>
      <c r="R2746" s="127"/>
      <c r="S2746" s="127"/>
      <c r="T2746" s="127"/>
      <c r="U2746" s="127"/>
      <c r="V2746" s="127"/>
      <c r="W2746" s="127"/>
      <c r="X2746" s="127"/>
      <c r="Y2746" s="127"/>
      <c r="Z2746" s="127"/>
      <c r="AA2746" s="127"/>
      <c r="AB2746" s="127"/>
      <c r="AC2746" s="127"/>
      <c r="AD2746" s="127"/>
      <c r="AE2746" s="127"/>
      <c r="AF2746" s="9">
        <f t="shared" si="1"/>
        <v>2746</v>
      </c>
    </row>
    <row r="2747" ht="15.75" customHeight="1">
      <c r="A2747" s="116">
        <v>41717.0</v>
      </c>
      <c r="B2747" s="129" t="e">
        <v>#N/A</v>
      </c>
      <c r="C2747" s="127" t="e">
        <v>#N/A</v>
      </c>
      <c r="D2747" s="127">
        <v>4.85</v>
      </c>
      <c r="E2747" s="127" t="e">
        <v>#N/A</v>
      </c>
      <c r="F2747" s="127" t="e">
        <v>#N/A</v>
      </c>
      <c r="G2747" s="127">
        <v>5.52</v>
      </c>
      <c r="H2747" s="127" t="e">
        <v>#N/A</v>
      </c>
      <c r="I2747" s="127" t="e">
        <v>#N/A</v>
      </c>
      <c r="J2747" s="127">
        <v>5.975</v>
      </c>
      <c r="K2747" s="127" t="e">
        <v>#N/A</v>
      </c>
      <c r="L2747" s="127" t="e">
        <v>#N/A</v>
      </c>
      <c r="M2747" s="127">
        <v>6.465</v>
      </c>
      <c r="N2747" s="127" t="e">
        <v>#N/A</v>
      </c>
      <c r="O2747" s="127" t="e">
        <v>#N/A</v>
      </c>
      <c r="P2747" s="127">
        <v>6.955</v>
      </c>
      <c r="Q2747" s="127"/>
      <c r="R2747" s="127"/>
      <c r="S2747" s="127"/>
      <c r="T2747" s="127"/>
      <c r="U2747" s="127"/>
      <c r="V2747" s="127"/>
      <c r="W2747" s="127"/>
      <c r="X2747" s="127"/>
      <c r="Y2747" s="127"/>
      <c r="Z2747" s="127"/>
      <c r="AA2747" s="127"/>
      <c r="AB2747" s="127"/>
      <c r="AC2747" s="127"/>
      <c r="AD2747" s="127"/>
      <c r="AE2747" s="127"/>
      <c r="AF2747" s="9">
        <f t="shared" si="1"/>
        <v>2747</v>
      </c>
    </row>
    <row r="2748" ht="15.75" customHeight="1">
      <c r="A2748" s="116">
        <v>41716.0</v>
      </c>
      <c r="B2748" s="129" t="e">
        <v>#N/A</v>
      </c>
      <c r="C2748" s="127" t="e">
        <v>#N/A</v>
      </c>
      <c r="D2748" s="127">
        <v>4.98</v>
      </c>
      <c r="E2748" s="127" t="e">
        <v>#N/A</v>
      </c>
      <c r="F2748" s="127" t="e">
        <v>#N/A</v>
      </c>
      <c r="G2748" s="127">
        <v>5.575</v>
      </c>
      <c r="H2748" s="127" t="e">
        <v>#N/A</v>
      </c>
      <c r="I2748" s="127" t="e">
        <v>#N/A</v>
      </c>
      <c r="J2748" s="127">
        <v>6.001</v>
      </c>
      <c r="K2748" s="127" t="e">
        <v>#N/A</v>
      </c>
      <c r="L2748" s="127" t="e">
        <v>#N/A</v>
      </c>
      <c r="M2748" s="127">
        <v>6.5005</v>
      </c>
      <c r="N2748" s="127" t="e">
        <v>#N/A</v>
      </c>
      <c r="O2748" s="127" t="e">
        <v>#N/A</v>
      </c>
      <c r="P2748" s="127">
        <v>7.0</v>
      </c>
      <c r="Q2748" s="127"/>
      <c r="R2748" s="127"/>
      <c r="S2748" s="127"/>
      <c r="T2748" s="127"/>
      <c r="U2748" s="127"/>
      <c r="V2748" s="127"/>
      <c r="W2748" s="127"/>
      <c r="X2748" s="127"/>
      <c r="Y2748" s="127"/>
      <c r="Z2748" s="127"/>
      <c r="AA2748" s="127"/>
      <c r="AB2748" s="127"/>
      <c r="AC2748" s="127"/>
      <c r="AD2748" s="127"/>
      <c r="AE2748" s="127"/>
      <c r="AF2748" s="9">
        <f t="shared" si="1"/>
        <v>2748</v>
      </c>
    </row>
    <row r="2749" ht="15.75" customHeight="1">
      <c r="A2749" s="116">
        <v>41715.0</v>
      </c>
      <c r="B2749" s="129" t="e">
        <v>#N/A</v>
      </c>
      <c r="C2749" s="127" t="e">
        <v>#N/A</v>
      </c>
      <c r="D2749" s="127">
        <v>5.115</v>
      </c>
      <c r="E2749" s="127" t="e">
        <v>#N/A</v>
      </c>
      <c r="F2749" s="127" t="e">
        <v>#N/A</v>
      </c>
      <c r="G2749" s="127">
        <v>5.7</v>
      </c>
      <c r="H2749" s="127" t="e">
        <v>#N/A</v>
      </c>
      <c r="I2749" s="127" t="e">
        <v>#N/A</v>
      </c>
      <c r="J2749" s="127">
        <v>6.12</v>
      </c>
      <c r="K2749" s="127" t="e">
        <v>#N/A</v>
      </c>
      <c r="L2749" s="127" t="e">
        <v>#N/A</v>
      </c>
      <c r="M2749" s="127">
        <v>6.6025</v>
      </c>
      <c r="N2749" s="127" t="e">
        <v>#N/A</v>
      </c>
      <c r="O2749" s="127" t="e">
        <v>#N/A</v>
      </c>
      <c r="P2749" s="127">
        <v>7.085</v>
      </c>
      <c r="Q2749" s="127"/>
      <c r="R2749" s="127"/>
      <c r="S2749" s="127"/>
      <c r="T2749" s="127"/>
      <c r="U2749" s="127"/>
      <c r="V2749" s="127"/>
      <c r="W2749" s="127"/>
      <c r="X2749" s="127"/>
      <c r="Y2749" s="127"/>
      <c r="Z2749" s="127"/>
      <c r="AA2749" s="127"/>
      <c r="AB2749" s="127"/>
      <c r="AC2749" s="127"/>
      <c r="AD2749" s="127"/>
      <c r="AE2749" s="127"/>
      <c r="AF2749" s="9">
        <f t="shared" si="1"/>
        <v>2749</v>
      </c>
    </row>
    <row r="2750" ht="15.75" customHeight="1">
      <c r="A2750" s="116">
        <v>41712.0</v>
      </c>
      <c r="B2750" s="129" t="e">
        <v>#N/A</v>
      </c>
      <c r="C2750" s="127" t="e">
        <v>#N/A</v>
      </c>
      <c r="D2750" s="127">
        <v>5.335</v>
      </c>
      <c r="E2750" s="127" t="e">
        <v>#N/A</v>
      </c>
      <c r="F2750" s="127" t="e">
        <v>#N/A</v>
      </c>
      <c r="G2750" s="127">
        <v>5.94</v>
      </c>
      <c r="H2750" s="127" t="e">
        <v>#N/A</v>
      </c>
      <c r="I2750" s="127" t="e">
        <v>#N/A</v>
      </c>
      <c r="J2750" s="127">
        <v>6.295</v>
      </c>
      <c r="K2750" s="127" t="e">
        <v>#N/A</v>
      </c>
      <c r="L2750" s="127" t="e">
        <v>#N/A</v>
      </c>
      <c r="M2750" s="127">
        <v>6.765</v>
      </c>
      <c r="N2750" s="127" t="e">
        <v>#N/A</v>
      </c>
      <c r="O2750" s="127" t="e">
        <v>#N/A</v>
      </c>
      <c r="P2750" s="127">
        <v>7.235</v>
      </c>
      <c r="Q2750" s="127"/>
      <c r="R2750" s="127"/>
      <c r="S2750" s="127"/>
      <c r="T2750" s="127"/>
      <c r="U2750" s="127"/>
      <c r="V2750" s="127"/>
      <c r="W2750" s="127"/>
      <c r="X2750" s="127"/>
      <c r="Y2750" s="127"/>
      <c r="Z2750" s="127"/>
      <c r="AA2750" s="127"/>
      <c r="AB2750" s="127"/>
      <c r="AC2750" s="127"/>
      <c r="AD2750" s="127"/>
      <c r="AE2750" s="127"/>
      <c r="AF2750" s="9">
        <f t="shared" si="1"/>
        <v>2750</v>
      </c>
    </row>
    <row r="2751" ht="15.75" customHeight="1">
      <c r="A2751" s="116">
        <v>41711.0</v>
      </c>
      <c r="B2751" s="129" t="e">
        <v>#N/A</v>
      </c>
      <c r="C2751" s="127" t="e">
        <v>#N/A</v>
      </c>
      <c r="D2751" s="127">
        <v>5.395</v>
      </c>
      <c r="E2751" s="127" t="e">
        <v>#N/A</v>
      </c>
      <c r="F2751" s="127" t="e">
        <v>#N/A</v>
      </c>
      <c r="G2751" s="127">
        <v>5.985</v>
      </c>
      <c r="H2751" s="127" t="e">
        <v>#N/A</v>
      </c>
      <c r="I2751" s="127" t="e">
        <v>#N/A</v>
      </c>
      <c r="J2751" s="127">
        <v>6.32</v>
      </c>
      <c r="K2751" s="127" t="e">
        <v>#N/A</v>
      </c>
      <c r="L2751" s="127" t="e">
        <v>#N/A</v>
      </c>
      <c r="M2751" s="127">
        <v>6.7975</v>
      </c>
      <c r="N2751" s="127" t="e">
        <v>#N/A</v>
      </c>
      <c r="O2751" s="127" t="e">
        <v>#N/A</v>
      </c>
      <c r="P2751" s="127">
        <v>7.275</v>
      </c>
      <c r="Q2751" s="127"/>
      <c r="R2751" s="127"/>
      <c r="S2751" s="127"/>
      <c r="T2751" s="127"/>
      <c r="U2751" s="127"/>
      <c r="V2751" s="127"/>
      <c r="W2751" s="127"/>
      <c r="X2751" s="127"/>
      <c r="Y2751" s="127"/>
      <c r="Z2751" s="127"/>
      <c r="AA2751" s="127"/>
      <c r="AB2751" s="127"/>
      <c r="AC2751" s="127"/>
      <c r="AD2751" s="127"/>
      <c r="AE2751" s="127"/>
      <c r="AF2751" s="9">
        <f t="shared" si="1"/>
        <v>2751</v>
      </c>
    </row>
    <row r="2752" ht="15.75" customHeight="1">
      <c r="A2752" s="116">
        <v>41710.0</v>
      </c>
      <c r="B2752" s="129" t="e">
        <v>#N/A</v>
      </c>
      <c r="C2752" s="127" t="e">
        <v>#N/A</v>
      </c>
      <c r="D2752" s="127">
        <v>5.445</v>
      </c>
      <c r="E2752" s="127" t="e">
        <v>#N/A</v>
      </c>
      <c r="F2752" s="127" t="e">
        <v>#N/A</v>
      </c>
      <c r="G2752" s="127">
        <v>6.015</v>
      </c>
      <c r="H2752" s="127" t="e">
        <v>#N/A</v>
      </c>
      <c r="I2752" s="127" t="e">
        <v>#N/A</v>
      </c>
      <c r="J2752" s="127">
        <v>6.45</v>
      </c>
      <c r="K2752" s="127" t="e">
        <v>#N/A</v>
      </c>
      <c r="L2752" s="127" t="e">
        <v>#N/A</v>
      </c>
      <c r="M2752" s="127">
        <v>6.935</v>
      </c>
      <c r="N2752" s="127" t="e">
        <v>#N/A</v>
      </c>
      <c r="O2752" s="127" t="e">
        <v>#N/A</v>
      </c>
      <c r="P2752" s="127">
        <v>7.42</v>
      </c>
      <c r="Q2752" s="127"/>
      <c r="R2752" s="127"/>
      <c r="S2752" s="127"/>
      <c r="T2752" s="127"/>
      <c r="U2752" s="127"/>
      <c r="V2752" s="127"/>
      <c r="W2752" s="127"/>
      <c r="X2752" s="127"/>
      <c r="Y2752" s="127"/>
      <c r="Z2752" s="127"/>
      <c r="AA2752" s="127"/>
      <c r="AB2752" s="127"/>
      <c r="AC2752" s="127"/>
      <c r="AD2752" s="127"/>
      <c r="AE2752" s="127"/>
      <c r="AF2752" s="9">
        <f t="shared" si="1"/>
        <v>2752</v>
      </c>
    </row>
    <row r="2753" ht="15.75" customHeight="1">
      <c r="A2753" s="116">
        <v>41709.0</v>
      </c>
      <c r="B2753" s="129" t="e">
        <v>#N/A</v>
      </c>
      <c r="C2753" s="127" t="e">
        <v>#N/A</v>
      </c>
      <c r="D2753" s="127">
        <v>5.445</v>
      </c>
      <c r="E2753" s="127" t="e">
        <v>#N/A</v>
      </c>
      <c r="F2753" s="127" t="e">
        <v>#N/A</v>
      </c>
      <c r="G2753" s="127">
        <v>6.035</v>
      </c>
      <c r="H2753" s="127" t="e">
        <v>#N/A</v>
      </c>
      <c r="I2753" s="127" t="e">
        <v>#N/A</v>
      </c>
      <c r="J2753" s="127">
        <v>6.505</v>
      </c>
      <c r="K2753" s="127" t="e">
        <v>#N/A</v>
      </c>
      <c r="L2753" s="127" t="e">
        <v>#N/A</v>
      </c>
      <c r="M2753" s="127">
        <v>7.0025</v>
      </c>
      <c r="N2753" s="127" t="e">
        <v>#N/A</v>
      </c>
      <c r="O2753" s="127" t="e">
        <v>#N/A</v>
      </c>
      <c r="P2753" s="127">
        <v>7.5</v>
      </c>
      <c r="Q2753" s="127"/>
      <c r="R2753" s="127"/>
      <c r="S2753" s="127"/>
      <c r="T2753" s="127"/>
      <c r="U2753" s="127"/>
      <c r="V2753" s="127"/>
      <c r="W2753" s="127"/>
      <c r="X2753" s="127"/>
      <c r="Y2753" s="127"/>
      <c r="Z2753" s="127"/>
      <c r="AA2753" s="127"/>
      <c r="AB2753" s="127"/>
      <c r="AC2753" s="127"/>
      <c r="AD2753" s="127"/>
      <c r="AE2753" s="127"/>
      <c r="AF2753" s="9">
        <f t="shared" si="1"/>
        <v>2753</v>
      </c>
    </row>
    <row r="2754" ht="15.75" customHeight="1">
      <c r="A2754" s="116">
        <v>41708.0</v>
      </c>
      <c r="B2754" s="129" t="e">
        <v>#N/A</v>
      </c>
      <c r="C2754" s="127" t="e">
        <v>#N/A</v>
      </c>
      <c r="D2754" s="127">
        <v>5.475</v>
      </c>
      <c r="E2754" s="127" t="e">
        <v>#N/A</v>
      </c>
      <c r="F2754" s="127" t="e">
        <v>#N/A</v>
      </c>
      <c r="G2754" s="127">
        <v>6.065</v>
      </c>
      <c r="H2754" s="127" t="e">
        <v>#N/A</v>
      </c>
      <c r="I2754" s="127" t="e">
        <v>#N/A</v>
      </c>
      <c r="J2754" s="127">
        <v>6.565</v>
      </c>
      <c r="K2754" s="127" t="e">
        <v>#N/A</v>
      </c>
      <c r="L2754" s="127" t="e">
        <v>#N/A</v>
      </c>
      <c r="M2754" s="127">
        <v>7.0625</v>
      </c>
      <c r="N2754" s="127" t="e">
        <v>#N/A</v>
      </c>
      <c r="O2754" s="127" t="e">
        <v>#N/A</v>
      </c>
      <c r="P2754" s="127">
        <v>7.56</v>
      </c>
      <c r="Q2754" s="127"/>
      <c r="R2754" s="127"/>
      <c r="S2754" s="127"/>
      <c r="T2754" s="127"/>
      <c r="U2754" s="127"/>
      <c r="V2754" s="127"/>
      <c r="W2754" s="127"/>
      <c r="X2754" s="127"/>
      <c r="Y2754" s="127"/>
      <c r="Z2754" s="127"/>
      <c r="AA2754" s="127"/>
      <c r="AB2754" s="127"/>
      <c r="AC2754" s="127"/>
      <c r="AD2754" s="127"/>
      <c r="AE2754" s="127"/>
      <c r="AF2754" s="9">
        <f t="shared" si="1"/>
        <v>2754</v>
      </c>
    </row>
    <row r="2755" ht="15.75" customHeight="1">
      <c r="A2755" s="116">
        <v>41705.0</v>
      </c>
      <c r="B2755" s="129" t="e">
        <v>#N/A</v>
      </c>
      <c r="C2755" s="127" t="e">
        <v>#N/A</v>
      </c>
      <c r="D2755" s="127">
        <v>5.505</v>
      </c>
      <c r="E2755" s="127" t="e">
        <v>#N/A</v>
      </c>
      <c r="F2755" s="127" t="e">
        <v>#N/A</v>
      </c>
      <c r="G2755" s="127">
        <v>6.08</v>
      </c>
      <c r="H2755" s="127" t="e">
        <v>#N/A</v>
      </c>
      <c r="I2755" s="127" t="e">
        <v>#N/A</v>
      </c>
      <c r="J2755" s="127">
        <v>6.585</v>
      </c>
      <c r="K2755" s="127" t="e">
        <v>#N/A</v>
      </c>
      <c r="L2755" s="127" t="e">
        <v>#N/A</v>
      </c>
      <c r="M2755" s="127">
        <v>7.0925</v>
      </c>
      <c r="N2755" s="127" t="e">
        <v>#N/A</v>
      </c>
      <c r="O2755" s="127" t="e">
        <v>#N/A</v>
      </c>
      <c r="P2755" s="127">
        <v>7.6</v>
      </c>
      <c r="Q2755" s="127"/>
      <c r="R2755" s="127"/>
      <c r="S2755" s="127"/>
      <c r="T2755" s="127"/>
      <c r="U2755" s="127"/>
      <c r="V2755" s="127"/>
      <c r="W2755" s="127"/>
      <c r="X2755" s="127"/>
      <c r="Y2755" s="127"/>
      <c r="Z2755" s="127"/>
      <c r="AA2755" s="127"/>
      <c r="AB2755" s="127"/>
      <c r="AC2755" s="127"/>
      <c r="AD2755" s="127"/>
      <c r="AE2755" s="127"/>
      <c r="AF2755" s="9">
        <f t="shared" si="1"/>
        <v>2755</v>
      </c>
    </row>
    <row r="2756" ht="15.75" customHeight="1">
      <c r="A2756" s="116">
        <v>41704.0</v>
      </c>
      <c r="B2756" s="129" t="e">
        <v>#N/A</v>
      </c>
      <c r="C2756" s="127" t="e">
        <v>#N/A</v>
      </c>
      <c r="D2756" s="127">
        <v>5.525</v>
      </c>
      <c r="E2756" s="127" t="e">
        <v>#N/A</v>
      </c>
      <c r="F2756" s="127" t="e">
        <v>#N/A</v>
      </c>
      <c r="G2756" s="127">
        <v>6.125</v>
      </c>
      <c r="H2756" s="127" t="e">
        <v>#N/A</v>
      </c>
      <c r="I2756" s="127" t="e">
        <v>#N/A</v>
      </c>
      <c r="J2756" s="127">
        <v>6.635</v>
      </c>
      <c r="K2756" s="127" t="e">
        <v>#N/A</v>
      </c>
      <c r="L2756" s="127" t="e">
        <v>#N/A</v>
      </c>
      <c r="M2756" s="127">
        <v>7.135</v>
      </c>
      <c r="N2756" s="127" t="e">
        <v>#N/A</v>
      </c>
      <c r="O2756" s="127" t="e">
        <v>#N/A</v>
      </c>
      <c r="P2756" s="127">
        <v>7.635</v>
      </c>
      <c r="Q2756" s="127"/>
      <c r="R2756" s="127"/>
      <c r="S2756" s="127"/>
      <c r="T2756" s="127"/>
      <c r="U2756" s="127"/>
      <c r="V2756" s="127"/>
      <c r="W2756" s="127"/>
      <c r="X2756" s="127"/>
      <c r="Y2756" s="127"/>
      <c r="Z2756" s="127"/>
      <c r="AA2756" s="127"/>
      <c r="AB2756" s="127"/>
      <c r="AC2756" s="127"/>
      <c r="AD2756" s="127"/>
      <c r="AE2756" s="127"/>
      <c r="AF2756" s="9">
        <f t="shared" si="1"/>
        <v>2756</v>
      </c>
    </row>
    <row r="2757" ht="15.75" customHeight="1">
      <c r="A2757" s="116">
        <v>41703.0</v>
      </c>
      <c r="B2757" s="129" t="e">
        <v>#N/A</v>
      </c>
      <c r="C2757" s="127" t="e">
        <v>#N/A</v>
      </c>
      <c r="D2757" s="127">
        <v>5.54</v>
      </c>
      <c r="E2757" s="127" t="e">
        <v>#N/A</v>
      </c>
      <c r="F2757" s="127" t="e">
        <v>#N/A</v>
      </c>
      <c r="G2757" s="127">
        <v>6.165</v>
      </c>
      <c r="H2757" s="127" t="e">
        <v>#N/A</v>
      </c>
      <c r="I2757" s="127" t="e">
        <v>#N/A</v>
      </c>
      <c r="J2757" s="127">
        <v>6.69</v>
      </c>
      <c r="K2757" s="127" t="e">
        <v>#N/A</v>
      </c>
      <c r="L2757" s="127" t="e">
        <v>#N/A</v>
      </c>
      <c r="M2757" s="127">
        <v>7.18</v>
      </c>
      <c r="N2757" s="127" t="e">
        <v>#N/A</v>
      </c>
      <c r="O2757" s="127" t="e">
        <v>#N/A</v>
      </c>
      <c r="P2757" s="127">
        <v>7.67</v>
      </c>
      <c r="Q2757" s="127"/>
      <c r="R2757" s="127"/>
      <c r="S2757" s="127"/>
      <c r="T2757" s="127"/>
      <c r="U2757" s="127"/>
      <c r="V2757" s="127"/>
      <c r="W2757" s="127"/>
      <c r="X2757" s="127"/>
      <c r="Y2757" s="127"/>
      <c r="Z2757" s="127"/>
      <c r="AA2757" s="127"/>
      <c r="AB2757" s="127"/>
      <c r="AC2757" s="127"/>
      <c r="AD2757" s="127"/>
      <c r="AE2757" s="127"/>
      <c r="AF2757" s="9">
        <f t="shared" si="1"/>
        <v>2757</v>
      </c>
    </row>
    <row r="2758" ht="15.75" customHeight="1">
      <c r="A2758" s="116">
        <v>41702.0</v>
      </c>
      <c r="B2758" s="129" t="e">
        <v>#N/A</v>
      </c>
      <c r="C2758" s="127" t="e">
        <v>#N/A</v>
      </c>
      <c r="D2758" s="127">
        <v>5.66</v>
      </c>
      <c r="E2758" s="127" t="e">
        <v>#N/A</v>
      </c>
      <c r="F2758" s="127" t="e">
        <v>#N/A</v>
      </c>
      <c r="G2758" s="127">
        <v>6.24</v>
      </c>
      <c r="H2758" s="127" t="e">
        <v>#N/A</v>
      </c>
      <c r="I2758" s="127" t="e">
        <v>#N/A</v>
      </c>
      <c r="J2758" s="127">
        <v>6.75</v>
      </c>
      <c r="K2758" s="127" t="e">
        <v>#N/A</v>
      </c>
      <c r="L2758" s="127" t="e">
        <v>#N/A</v>
      </c>
      <c r="M2758" s="127">
        <v>7.23</v>
      </c>
      <c r="N2758" s="127" t="e">
        <v>#N/A</v>
      </c>
      <c r="O2758" s="127" t="e">
        <v>#N/A</v>
      </c>
      <c r="P2758" s="127">
        <v>7.71</v>
      </c>
      <c r="Q2758" s="127"/>
      <c r="R2758" s="127"/>
      <c r="S2758" s="127"/>
      <c r="T2758" s="127"/>
      <c r="U2758" s="127"/>
      <c r="V2758" s="127"/>
      <c r="W2758" s="127"/>
      <c r="X2758" s="127"/>
      <c r="Y2758" s="127"/>
      <c r="Z2758" s="127"/>
      <c r="AA2758" s="127"/>
      <c r="AB2758" s="127"/>
      <c r="AC2758" s="127"/>
      <c r="AD2758" s="127"/>
      <c r="AE2758" s="127"/>
      <c r="AF2758" s="9">
        <f t="shared" si="1"/>
        <v>2758</v>
      </c>
    </row>
    <row r="2759" ht="15.75" customHeight="1">
      <c r="A2759" s="116">
        <v>41701.0</v>
      </c>
      <c r="B2759" s="129" t="e">
        <v>#N/A</v>
      </c>
      <c r="C2759" s="127" t="e">
        <v>#N/A</v>
      </c>
      <c r="D2759" s="127">
        <v>5.74</v>
      </c>
      <c r="E2759" s="127" t="e">
        <v>#N/A</v>
      </c>
      <c r="F2759" s="127" t="e">
        <v>#N/A</v>
      </c>
      <c r="G2759" s="127">
        <v>6.33</v>
      </c>
      <c r="H2759" s="127" t="e">
        <v>#N/A</v>
      </c>
      <c r="I2759" s="127" t="e">
        <v>#N/A</v>
      </c>
      <c r="J2759" s="127">
        <v>6.845</v>
      </c>
      <c r="K2759" s="127" t="e">
        <v>#N/A</v>
      </c>
      <c r="L2759" s="127" t="e">
        <v>#N/A</v>
      </c>
      <c r="M2759" s="127">
        <v>7.295</v>
      </c>
      <c r="N2759" s="127" t="e">
        <v>#N/A</v>
      </c>
      <c r="O2759" s="127" t="e">
        <v>#N/A</v>
      </c>
      <c r="P2759" s="127">
        <v>7.745</v>
      </c>
      <c r="Q2759" s="127"/>
      <c r="R2759" s="127"/>
      <c r="S2759" s="127"/>
      <c r="T2759" s="127"/>
      <c r="U2759" s="127"/>
      <c r="V2759" s="127"/>
      <c r="W2759" s="127"/>
      <c r="X2759" s="127"/>
      <c r="Y2759" s="127"/>
      <c r="Z2759" s="127"/>
      <c r="AA2759" s="127"/>
      <c r="AB2759" s="127"/>
      <c r="AC2759" s="127"/>
      <c r="AD2759" s="127"/>
      <c r="AE2759" s="127"/>
      <c r="AF2759" s="9">
        <f t="shared" si="1"/>
        <v>2759</v>
      </c>
    </row>
    <row r="2760" ht="15.75" customHeight="1">
      <c r="A2760" s="116">
        <v>41698.0</v>
      </c>
      <c r="B2760" s="129" t="e">
        <v>#N/A</v>
      </c>
      <c r="C2760" s="127" t="e">
        <v>#N/A</v>
      </c>
      <c r="D2760" s="127">
        <v>5.77</v>
      </c>
      <c r="E2760" s="127" t="e">
        <v>#N/A</v>
      </c>
      <c r="F2760" s="127" t="e">
        <v>#N/A</v>
      </c>
      <c r="G2760" s="127">
        <v>6.38</v>
      </c>
      <c r="H2760" s="127" t="e">
        <v>#N/A</v>
      </c>
      <c r="I2760" s="127" t="e">
        <v>#N/A</v>
      </c>
      <c r="J2760" s="127">
        <v>6.91</v>
      </c>
      <c r="K2760" s="127" t="e">
        <v>#N/A</v>
      </c>
      <c r="L2760" s="127" t="e">
        <v>#N/A</v>
      </c>
      <c r="M2760" s="127">
        <v>7.3475</v>
      </c>
      <c r="N2760" s="127" t="e">
        <v>#N/A</v>
      </c>
      <c r="O2760" s="127" t="e">
        <v>#N/A</v>
      </c>
      <c r="P2760" s="127">
        <v>7.785</v>
      </c>
      <c r="Q2760" s="127"/>
      <c r="R2760" s="127"/>
      <c r="S2760" s="127"/>
      <c r="T2760" s="127"/>
      <c r="U2760" s="127"/>
      <c r="V2760" s="127"/>
      <c r="W2760" s="127"/>
      <c r="X2760" s="127"/>
      <c r="Y2760" s="127"/>
      <c r="Z2760" s="127"/>
      <c r="AA2760" s="127"/>
      <c r="AB2760" s="127"/>
      <c r="AC2760" s="127"/>
      <c r="AD2760" s="127"/>
      <c r="AE2760" s="127"/>
      <c r="AF2760" s="9">
        <f t="shared" si="1"/>
        <v>2760</v>
      </c>
    </row>
    <row r="2761" ht="15.75" customHeight="1">
      <c r="A2761" s="116">
        <v>41697.0</v>
      </c>
      <c r="B2761" s="129" t="e">
        <v>#N/A</v>
      </c>
      <c r="C2761" s="127" t="e">
        <v>#N/A</v>
      </c>
      <c r="D2761" s="127">
        <v>5.763</v>
      </c>
      <c r="E2761" s="127" t="e">
        <v>#N/A</v>
      </c>
      <c r="F2761" s="127" t="e">
        <v>#N/A</v>
      </c>
      <c r="G2761" s="127">
        <v>6.355</v>
      </c>
      <c r="H2761" s="127" t="e">
        <v>#N/A</v>
      </c>
      <c r="I2761" s="127" t="e">
        <v>#N/A</v>
      </c>
      <c r="J2761" s="127">
        <v>6.85</v>
      </c>
      <c r="K2761" s="127" t="e">
        <v>#N/A</v>
      </c>
      <c r="L2761" s="127" t="e">
        <v>#N/A</v>
      </c>
      <c r="M2761" s="127">
        <v>7.315</v>
      </c>
      <c r="N2761" s="127" t="e">
        <v>#N/A</v>
      </c>
      <c r="O2761" s="127" t="e">
        <v>#N/A</v>
      </c>
      <c r="P2761" s="127">
        <v>7.78</v>
      </c>
      <c r="Q2761" s="127"/>
      <c r="R2761" s="127"/>
      <c r="S2761" s="127"/>
      <c r="T2761" s="127"/>
      <c r="U2761" s="127"/>
      <c r="V2761" s="127"/>
      <c r="W2761" s="127"/>
      <c r="X2761" s="127"/>
      <c r="Y2761" s="127"/>
      <c r="Z2761" s="127"/>
      <c r="AA2761" s="127"/>
      <c r="AB2761" s="127"/>
      <c r="AC2761" s="127"/>
      <c r="AD2761" s="127"/>
      <c r="AE2761" s="127"/>
      <c r="AF2761" s="9">
        <f t="shared" si="1"/>
        <v>2761</v>
      </c>
    </row>
    <row r="2762" ht="15.75" customHeight="1">
      <c r="A2762" s="116">
        <v>41696.0</v>
      </c>
      <c r="B2762" s="129" t="e">
        <v>#N/A</v>
      </c>
      <c r="C2762" s="127" t="e">
        <v>#N/A</v>
      </c>
      <c r="D2762" s="127">
        <v>5.74</v>
      </c>
      <c r="E2762" s="127" t="e">
        <v>#N/A</v>
      </c>
      <c r="F2762" s="127" t="e">
        <v>#N/A</v>
      </c>
      <c r="G2762" s="127">
        <v>6.38</v>
      </c>
      <c r="H2762" s="127" t="e">
        <v>#N/A</v>
      </c>
      <c r="I2762" s="127" t="e">
        <v>#N/A</v>
      </c>
      <c r="J2762" s="127">
        <v>6.81</v>
      </c>
      <c r="K2762" s="127" t="e">
        <v>#N/A</v>
      </c>
      <c r="L2762" s="127" t="e">
        <v>#N/A</v>
      </c>
      <c r="M2762" s="127">
        <v>7.2825</v>
      </c>
      <c r="N2762" s="127" t="e">
        <v>#N/A</v>
      </c>
      <c r="O2762" s="127" t="e">
        <v>#N/A</v>
      </c>
      <c r="P2762" s="127">
        <v>7.755</v>
      </c>
      <c r="Q2762" s="127"/>
      <c r="R2762" s="127"/>
      <c r="S2762" s="127"/>
      <c r="T2762" s="127"/>
      <c r="U2762" s="127"/>
      <c r="V2762" s="127"/>
      <c r="W2762" s="127"/>
      <c r="X2762" s="127"/>
      <c r="Y2762" s="127"/>
      <c r="Z2762" s="127"/>
      <c r="AA2762" s="127"/>
      <c r="AB2762" s="127"/>
      <c r="AC2762" s="127"/>
      <c r="AD2762" s="127"/>
      <c r="AE2762" s="127"/>
      <c r="AF2762" s="9">
        <f t="shared" si="1"/>
        <v>2762</v>
      </c>
    </row>
    <row r="2763" ht="15.75" customHeight="1">
      <c r="A2763" s="116">
        <v>41695.0</v>
      </c>
      <c r="B2763" s="129" t="e">
        <v>#N/A</v>
      </c>
      <c r="C2763" s="127" t="e">
        <v>#N/A</v>
      </c>
      <c r="D2763" s="127">
        <v>5.67</v>
      </c>
      <c r="E2763" s="127" t="e">
        <v>#N/A</v>
      </c>
      <c r="F2763" s="127" t="e">
        <v>#N/A</v>
      </c>
      <c r="G2763" s="127">
        <v>6.335</v>
      </c>
      <c r="H2763" s="127" t="e">
        <v>#N/A</v>
      </c>
      <c r="I2763" s="127" t="e">
        <v>#N/A</v>
      </c>
      <c r="J2763" s="127">
        <v>6.8</v>
      </c>
      <c r="K2763" s="127" t="e">
        <v>#N/A</v>
      </c>
      <c r="L2763" s="127" t="e">
        <v>#N/A</v>
      </c>
      <c r="M2763" s="127">
        <v>7.26</v>
      </c>
      <c r="N2763" s="127" t="e">
        <v>#N/A</v>
      </c>
      <c r="O2763" s="127" t="e">
        <v>#N/A</v>
      </c>
      <c r="P2763" s="127">
        <v>7.72</v>
      </c>
      <c r="Q2763" s="127"/>
      <c r="R2763" s="127"/>
      <c r="S2763" s="127"/>
      <c r="T2763" s="127"/>
      <c r="U2763" s="127"/>
      <c r="V2763" s="127"/>
      <c r="W2763" s="127"/>
      <c r="X2763" s="127"/>
      <c r="Y2763" s="127"/>
      <c r="Z2763" s="127"/>
      <c r="AA2763" s="127"/>
      <c r="AB2763" s="127"/>
      <c r="AC2763" s="127"/>
      <c r="AD2763" s="127"/>
      <c r="AE2763" s="127"/>
      <c r="AF2763" s="9">
        <f t="shared" si="1"/>
        <v>2763</v>
      </c>
    </row>
    <row r="2764" ht="15.75" customHeight="1">
      <c r="A2764" s="116">
        <v>41694.0</v>
      </c>
      <c r="B2764" s="129" t="e">
        <v>#N/A</v>
      </c>
      <c r="C2764" s="127" t="e">
        <v>#N/A</v>
      </c>
      <c r="D2764" s="127">
        <v>5.715</v>
      </c>
      <c r="E2764" s="127" t="e">
        <v>#N/A</v>
      </c>
      <c r="F2764" s="127" t="e">
        <v>#N/A</v>
      </c>
      <c r="G2764" s="127">
        <v>6.295</v>
      </c>
      <c r="H2764" s="127" t="e">
        <v>#N/A</v>
      </c>
      <c r="I2764" s="127" t="e">
        <v>#N/A</v>
      </c>
      <c r="J2764" s="127">
        <v>6.76</v>
      </c>
      <c r="K2764" s="127" t="e">
        <v>#N/A</v>
      </c>
      <c r="L2764" s="127" t="e">
        <v>#N/A</v>
      </c>
      <c r="M2764" s="127">
        <v>7.2235</v>
      </c>
      <c r="N2764" s="127" t="e">
        <v>#N/A</v>
      </c>
      <c r="O2764" s="127" t="e">
        <v>#N/A</v>
      </c>
      <c r="P2764" s="127">
        <v>7.687</v>
      </c>
      <c r="Q2764" s="127"/>
      <c r="R2764" s="127"/>
      <c r="S2764" s="127"/>
      <c r="T2764" s="127"/>
      <c r="U2764" s="127"/>
      <c r="V2764" s="127"/>
      <c r="W2764" s="127"/>
      <c r="X2764" s="127"/>
      <c r="Y2764" s="127"/>
      <c r="Z2764" s="127"/>
      <c r="AA2764" s="127"/>
      <c r="AB2764" s="127"/>
      <c r="AC2764" s="127"/>
      <c r="AD2764" s="127"/>
      <c r="AE2764" s="127"/>
      <c r="AF2764" s="9">
        <f t="shared" si="1"/>
        <v>2764</v>
      </c>
    </row>
    <row r="2765" ht="15.75" customHeight="1">
      <c r="A2765" s="116">
        <v>41691.0</v>
      </c>
      <c r="B2765" s="129" t="e">
        <v>#N/A</v>
      </c>
      <c r="C2765" s="127" t="e">
        <v>#N/A</v>
      </c>
      <c r="D2765" s="127">
        <v>5.69</v>
      </c>
      <c r="E2765" s="127" t="e">
        <v>#N/A</v>
      </c>
      <c r="F2765" s="127" t="e">
        <v>#N/A</v>
      </c>
      <c r="G2765" s="127">
        <v>6.25</v>
      </c>
      <c r="H2765" s="127" t="e">
        <v>#N/A</v>
      </c>
      <c r="I2765" s="127" t="e">
        <v>#N/A</v>
      </c>
      <c r="J2765" s="127">
        <v>6.725</v>
      </c>
      <c r="K2765" s="127" t="e">
        <v>#N/A</v>
      </c>
      <c r="L2765" s="127" t="e">
        <v>#N/A</v>
      </c>
      <c r="M2765" s="127">
        <v>7.205</v>
      </c>
      <c r="N2765" s="127" t="e">
        <v>#N/A</v>
      </c>
      <c r="O2765" s="127" t="e">
        <v>#N/A</v>
      </c>
      <c r="P2765" s="127">
        <v>7.685</v>
      </c>
      <c r="Q2765" s="127"/>
      <c r="R2765" s="127"/>
      <c r="S2765" s="127"/>
      <c r="T2765" s="127"/>
      <c r="U2765" s="127"/>
      <c r="V2765" s="127"/>
      <c r="W2765" s="127"/>
      <c r="X2765" s="127"/>
      <c r="Y2765" s="127"/>
      <c r="Z2765" s="127"/>
      <c r="AA2765" s="127"/>
      <c r="AB2765" s="127"/>
      <c r="AC2765" s="127"/>
      <c r="AD2765" s="127"/>
      <c r="AE2765" s="127"/>
      <c r="AF2765" s="9">
        <f t="shared" si="1"/>
        <v>2765</v>
      </c>
    </row>
    <row r="2766" ht="15.75" customHeight="1">
      <c r="A2766" s="116">
        <v>41690.0</v>
      </c>
      <c r="B2766" s="129" t="e">
        <v>#N/A</v>
      </c>
      <c r="C2766" s="127" t="e">
        <v>#N/A</v>
      </c>
      <c r="D2766" s="127">
        <v>5.73</v>
      </c>
      <c r="E2766" s="127" t="e">
        <v>#N/A</v>
      </c>
      <c r="F2766" s="127" t="e">
        <v>#N/A</v>
      </c>
      <c r="G2766" s="127">
        <v>6.355</v>
      </c>
      <c r="H2766" s="127" t="e">
        <v>#N/A</v>
      </c>
      <c r="I2766" s="127" t="e">
        <v>#N/A</v>
      </c>
      <c r="J2766" s="127">
        <v>6.685</v>
      </c>
      <c r="K2766" s="127" t="e">
        <v>#N/A</v>
      </c>
      <c r="L2766" s="127" t="e">
        <v>#N/A</v>
      </c>
      <c r="M2766" s="127">
        <v>7.1925</v>
      </c>
      <c r="N2766" s="127" t="e">
        <v>#N/A</v>
      </c>
      <c r="O2766" s="127" t="e">
        <v>#N/A</v>
      </c>
      <c r="P2766" s="127">
        <v>7.7</v>
      </c>
      <c r="Q2766" s="127"/>
      <c r="R2766" s="127"/>
      <c r="S2766" s="127"/>
      <c r="T2766" s="127"/>
      <c r="U2766" s="127"/>
      <c r="V2766" s="127"/>
      <c r="W2766" s="127"/>
      <c r="X2766" s="127"/>
      <c r="Y2766" s="127"/>
      <c r="Z2766" s="127"/>
      <c r="AA2766" s="127"/>
      <c r="AB2766" s="127"/>
      <c r="AC2766" s="127"/>
      <c r="AD2766" s="127"/>
      <c r="AE2766" s="127"/>
      <c r="AF2766" s="9">
        <f t="shared" si="1"/>
        <v>2766</v>
      </c>
    </row>
    <row r="2767" ht="15.75" customHeight="1">
      <c r="A2767" s="116">
        <v>41689.0</v>
      </c>
      <c r="B2767" s="129" t="e">
        <v>#N/A</v>
      </c>
      <c r="C2767" s="127" t="e">
        <v>#N/A</v>
      </c>
      <c r="D2767" s="127">
        <v>5.775</v>
      </c>
      <c r="E2767" s="127" t="e">
        <v>#N/A</v>
      </c>
      <c r="F2767" s="127" t="e">
        <v>#N/A</v>
      </c>
      <c r="G2767" s="127">
        <v>6.43</v>
      </c>
      <c r="H2767" s="127" t="e">
        <v>#N/A</v>
      </c>
      <c r="I2767" s="127" t="e">
        <v>#N/A</v>
      </c>
      <c r="J2767" s="127">
        <v>6.76</v>
      </c>
      <c r="K2767" s="127" t="e">
        <v>#N/A</v>
      </c>
      <c r="L2767" s="127" t="e">
        <v>#N/A</v>
      </c>
      <c r="M2767" s="127">
        <v>7.25</v>
      </c>
      <c r="N2767" s="127" t="e">
        <v>#N/A</v>
      </c>
      <c r="O2767" s="127" t="e">
        <v>#N/A</v>
      </c>
      <c r="P2767" s="127">
        <v>7.74</v>
      </c>
      <c r="Q2767" s="127"/>
      <c r="R2767" s="127"/>
      <c r="S2767" s="127"/>
      <c r="T2767" s="127"/>
      <c r="U2767" s="127"/>
      <c r="V2767" s="127"/>
      <c r="W2767" s="127"/>
      <c r="X2767" s="127"/>
      <c r="Y2767" s="127"/>
      <c r="Z2767" s="127"/>
      <c r="AA2767" s="127"/>
      <c r="AB2767" s="127"/>
      <c r="AC2767" s="127"/>
      <c r="AD2767" s="127"/>
      <c r="AE2767" s="127"/>
      <c r="AF2767" s="9">
        <f t="shared" si="1"/>
        <v>2767</v>
      </c>
    </row>
    <row r="2768" ht="15.75" customHeight="1">
      <c r="A2768" s="116">
        <v>41688.0</v>
      </c>
      <c r="B2768" s="129" t="e">
        <v>#N/A</v>
      </c>
      <c r="C2768" s="127" t="e">
        <v>#N/A</v>
      </c>
      <c r="D2768" s="127">
        <v>5.825</v>
      </c>
      <c r="E2768" s="127" t="e">
        <v>#N/A</v>
      </c>
      <c r="F2768" s="127" t="e">
        <v>#N/A</v>
      </c>
      <c r="G2768" s="127">
        <v>6.52</v>
      </c>
      <c r="H2768" s="127" t="e">
        <v>#N/A</v>
      </c>
      <c r="I2768" s="127" t="e">
        <v>#N/A</v>
      </c>
      <c r="J2768" s="127">
        <v>6.865</v>
      </c>
      <c r="K2768" s="127" t="e">
        <v>#N/A</v>
      </c>
      <c r="L2768" s="127" t="e">
        <v>#N/A</v>
      </c>
      <c r="M2768" s="127">
        <v>7.345</v>
      </c>
      <c r="N2768" s="127" t="e">
        <v>#N/A</v>
      </c>
      <c r="O2768" s="127" t="e">
        <v>#N/A</v>
      </c>
      <c r="P2768" s="127">
        <v>7.825</v>
      </c>
      <c r="Q2768" s="127"/>
      <c r="R2768" s="127"/>
      <c r="S2768" s="127"/>
      <c r="T2768" s="127"/>
      <c r="U2768" s="127"/>
      <c r="V2768" s="127"/>
      <c r="W2768" s="127"/>
      <c r="X2768" s="127"/>
      <c r="Y2768" s="127"/>
      <c r="Z2768" s="127"/>
      <c r="AA2768" s="127"/>
      <c r="AB2768" s="127"/>
      <c r="AC2768" s="127"/>
      <c r="AD2768" s="127"/>
      <c r="AE2768" s="127"/>
      <c r="AF2768" s="9">
        <f t="shared" si="1"/>
        <v>2768</v>
      </c>
    </row>
    <row r="2769" ht="15.75" customHeight="1">
      <c r="A2769" s="116">
        <v>41687.0</v>
      </c>
      <c r="B2769" s="129" t="e">
        <v>#N/A</v>
      </c>
      <c r="C2769" s="127" t="e">
        <v>#N/A</v>
      </c>
      <c r="D2769" s="127">
        <v>5.855</v>
      </c>
      <c r="E2769" s="127" t="e">
        <v>#N/A</v>
      </c>
      <c r="F2769" s="127" t="e">
        <v>#N/A</v>
      </c>
      <c r="G2769" s="127">
        <v>6.56</v>
      </c>
      <c r="H2769" s="127" t="e">
        <v>#N/A</v>
      </c>
      <c r="I2769" s="127" t="e">
        <v>#N/A</v>
      </c>
      <c r="J2769" s="127">
        <v>6.915</v>
      </c>
      <c r="K2769" s="127" t="e">
        <v>#N/A</v>
      </c>
      <c r="L2769" s="127" t="e">
        <v>#N/A</v>
      </c>
      <c r="M2769" s="127">
        <v>7.3875</v>
      </c>
      <c r="N2769" s="127" t="e">
        <v>#N/A</v>
      </c>
      <c r="O2769" s="127" t="e">
        <v>#N/A</v>
      </c>
      <c r="P2769" s="127">
        <v>7.86</v>
      </c>
      <c r="Q2769" s="127"/>
      <c r="R2769" s="127"/>
      <c r="S2769" s="127"/>
      <c r="T2769" s="127"/>
      <c r="U2769" s="127"/>
      <c r="V2769" s="127"/>
      <c r="W2769" s="127"/>
      <c r="X2769" s="127"/>
      <c r="Y2769" s="127"/>
      <c r="Z2769" s="127"/>
      <c r="AA2769" s="127"/>
      <c r="AB2769" s="127"/>
      <c r="AC2769" s="127"/>
      <c r="AD2769" s="127"/>
      <c r="AE2769" s="127"/>
      <c r="AF2769" s="9">
        <f t="shared" si="1"/>
        <v>2769</v>
      </c>
    </row>
    <row r="2770" ht="15.75" customHeight="1">
      <c r="A2770" s="116">
        <v>41684.0</v>
      </c>
      <c r="B2770" s="129" t="e">
        <v>#N/A</v>
      </c>
      <c r="C2770" s="127" t="e">
        <v>#N/A</v>
      </c>
      <c r="D2770" s="127">
        <v>5.86</v>
      </c>
      <c r="E2770" s="127" t="e">
        <v>#N/A</v>
      </c>
      <c r="F2770" s="127" t="e">
        <v>#N/A</v>
      </c>
      <c r="G2770" s="127">
        <v>6.605</v>
      </c>
      <c r="H2770" s="127" t="e">
        <v>#N/A</v>
      </c>
      <c r="I2770" s="127" t="e">
        <v>#N/A</v>
      </c>
      <c r="J2770" s="127">
        <v>6.945</v>
      </c>
      <c r="K2770" s="127" t="e">
        <v>#N/A</v>
      </c>
      <c r="L2770" s="127" t="e">
        <v>#N/A</v>
      </c>
      <c r="M2770" s="127">
        <v>7.4125</v>
      </c>
      <c r="N2770" s="127" t="e">
        <v>#N/A</v>
      </c>
      <c r="O2770" s="127" t="e">
        <v>#N/A</v>
      </c>
      <c r="P2770" s="127">
        <v>7.88</v>
      </c>
      <c r="Q2770" s="127"/>
      <c r="R2770" s="127"/>
      <c r="S2770" s="127"/>
      <c r="T2770" s="127"/>
      <c r="U2770" s="127"/>
      <c r="V2770" s="127"/>
      <c r="W2770" s="127"/>
      <c r="X2770" s="127"/>
      <c r="Y2770" s="127"/>
      <c r="Z2770" s="127"/>
      <c r="AA2770" s="127"/>
      <c r="AB2770" s="127"/>
      <c r="AC2770" s="127"/>
      <c r="AD2770" s="127"/>
      <c r="AE2770" s="127"/>
      <c r="AF2770" s="9">
        <f t="shared" si="1"/>
        <v>2770</v>
      </c>
    </row>
    <row r="2771" ht="15.75" customHeight="1">
      <c r="A2771" s="116">
        <v>41683.0</v>
      </c>
      <c r="B2771" s="129" t="e">
        <v>#N/A</v>
      </c>
      <c r="C2771" s="127" t="e">
        <v>#N/A</v>
      </c>
      <c r="D2771" s="127">
        <v>5.9</v>
      </c>
      <c r="E2771" s="127" t="e">
        <v>#N/A</v>
      </c>
      <c r="F2771" s="127" t="e">
        <v>#N/A</v>
      </c>
      <c r="G2771" s="127">
        <v>6.68</v>
      </c>
      <c r="H2771" s="127" t="e">
        <v>#N/A</v>
      </c>
      <c r="I2771" s="127" t="e">
        <v>#N/A</v>
      </c>
      <c r="J2771" s="127">
        <v>7.08</v>
      </c>
      <c r="K2771" s="127" t="e">
        <v>#N/A</v>
      </c>
      <c r="L2771" s="127" t="e">
        <v>#N/A</v>
      </c>
      <c r="M2771" s="127">
        <v>7.555</v>
      </c>
      <c r="N2771" s="127" t="e">
        <v>#N/A</v>
      </c>
      <c r="O2771" s="127" t="e">
        <v>#N/A</v>
      </c>
      <c r="P2771" s="127">
        <v>8.03</v>
      </c>
      <c r="Q2771" s="127"/>
      <c r="R2771" s="127"/>
      <c r="S2771" s="127"/>
      <c r="T2771" s="127"/>
      <c r="U2771" s="127"/>
      <c r="V2771" s="127"/>
      <c r="W2771" s="127"/>
      <c r="X2771" s="127"/>
      <c r="Y2771" s="127"/>
      <c r="Z2771" s="127"/>
      <c r="AA2771" s="127"/>
      <c r="AB2771" s="127"/>
      <c r="AC2771" s="127"/>
      <c r="AD2771" s="127"/>
      <c r="AE2771" s="127"/>
      <c r="AF2771" s="9">
        <f t="shared" si="1"/>
        <v>2771</v>
      </c>
    </row>
    <row r="2772" ht="15.75" customHeight="1">
      <c r="A2772" s="116">
        <v>41682.0</v>
      </c>
      <c r="B2772" s="129" t="e">
        <v>#N/A</v>
      </c>
      <c r="C2772" s="127" t="e">
        <v>#N/A</v>
      </c>
      <c r="D2772" s="127">
        <v>5.915</v>
      </c>
      <c r="E2772" s="127" t="e">
        <v>#N/A</v>
      </c>
      <c r="F2772" s="127" t="e">
        <v>#N/A</v>
      </c>
      <c r="G2772" s="127">
        <v>6.715</v>
      </c>
      <c r="H2772" s="127" t="e">
        <v>#N/A</v>
      </c>
      <c r="I2772" s="127" t="e">
        <v>#N/A</v>
      </c>
      <c r="J2772" s="127">
        <v>7.115</v>
      </c>
      <c r="K2772" s="127" t="e">
        <v>#N/A</v>
      </c>
      <c r="L2772" s="127" t="e">
        <v>#N/A</v>
      </c>
      <c r="M2772" s="127">
        <v>7.58</v>
      </c>
      <c r="N2772" s="127" t="e">
        <v>#N/A</v>
      </c>
      <c r="O2772" s="127" t="e">
        <v>#N/A</v>
      </c>
      <c r="P2772" s="127">
        <v>8.045</v>
      </c>
      <c r="Q2772" s="127"/>
      <c r="R2772" s="127"/>
      <c r="S2772" s="127"/>
      <c r="T2772" s="127"/>
      <c r="U2772" s="127"/>
      <c r="V2772" s="127"/>
      <c r="W2772" s="127"/>
      <c r="X2772" s="127"/>
      <c r="Y2772" s="127"/>
      <c r="Z2772" s="127"/>
      <c r="AA2772" s="127"/>
      <c r="AB2772" s="127"/>
      <c r="AC2772" s="127"/>
      <c r="AD2772" s="127"/>
      <c r="AE2772" s="127"/>
      <c r="AF2772" s="9">
        <f t="shared" si="1"/>
        <v>2772</v>
      </c>
    </row>
    <row r="2773" ht="15.75" customHeight="1">
      <c r="A2773" s="116">
        <v>41681.0</v>
      </c>
      <c r="B2773" s="129" t="e">
        <v>#N/A</v>
      </c>
      <c r="C2773" s="127" t="e">
        <v>#N/A</v>
      </c>
      <c r="D2773" s="127">
        <v>5.955</v>
      </c>
      <c r="E2773" s="127" t="e">
        <v>#N/A</v>
      </c>
      <c r="F2773" s="127" t="e">
        <v>#N/A</v>
      </c>
      <c r="G2773" s="127">
        <v>6.735</v>
      </c>
      <c r="H2773" s="127" t="e">
        <v>#N/A</v>
      </c>
      <c r="I2773" s="127" t="e">
        <v>#N/A</v>
      </c>
      <c r="J2773" s="127">
        <v>7.145</v>
      </c>
      <c r="K2773" s="127" t="e">
        <v>#N/A</v>
      </c>
      <c r="L2773" s="127" t="e">
        <v>#N/A</v>
      </c>
      <c r="M2773" s="127">
        <v>7.6125</v>
      </c>
      <c r="N2773" s="127" t="e">
        <v>#N/A</v>
      </c>
      <c r="O2773" s="127" t="e">
        <v>#N/A</v>
      </c>
      <c r="P2773" s="127">
        <v>8.08</v>
      </c>
      <c r="Q2773" s="127"/>
      <c r="R2773" s="127"/>
      <c r="S2773" s="127"/>
      <c r="T2773" s="127"/>
      <c r="U2773" s="127"/>
      <c r="V2773" s="127"/>
      <c r="W2773" s="127"/>
      <c r="X2773" s="127"/>
      <c r="Y2773" s="127"/>
      <c r="Z2773" s="127"/>
      <c r="AA2773" s="127"/>
      <c r="AB2773" s="127"/>
      <c r="AC2773" s="127"/>
      <c r="AD2773" s="127"/>
      <c r="AE2773" s="127"/>
      <c r="AF2773" s="9">
        <f t="shared" si="1"/>
        <v>2773</v>
      </c>
    </row>
    <row r="2774" ht="15.75" customHeight="1">
      <c r="A2774" s="116">
        <v>41680.0</v>
      </c>
      <c r="B2774" s="129" t="e">
        <v>#N/A</v>
      </c>
      <c r="C2774" s="127" t="e">
        <v>#N/A</v>
      </c>
      <c r="D2774" s="127">
        <v>6.03</v>
      </c>
      <c r="E2774" s="127" t="e">
        <v>#N/A</v>
      </c>
      <c r="F2774" s="127" t="e">
        <v>#N/A</v>
      </c>
      <c r="G2774" s="127">
        <v>6.745</v>
      </c>
      <c r="H2774" s="127" t="e">
        <v>#N/A</v>
      </c>
      <c r="I2774" s="127" t="e">
        <v>#N/A</v>
      </c>
      <c r="J2774" s="127">
        <v>7.14</v>
      </c>
      <c r="K2774" s="127" t="e">
        <v>#N/A</v>
      </c>
      <c r="L2774" s="127" t="e">
        <v>#N/A</v>
      </c>
      <c r="M2774" s="127">
        <v>7.6225</v>
      </c>
      <c r="N2774" s="127" t="e">
        <v>#N/A</v>
      </c>
      <c r="O2774" s="127" t="e">
        <v>#N/A</v>
      </c>
      <c r="P2774" s="127">
        <v>8.105</v>
      </c>
      <c r="Q2774" s="127"/>
      <c r="R2774" s="127"/>
      <c r="S2774" s="127"/>
      <c r="T2774" s="127"/>
      <c r="U2774" s="127"/>
      <c r="V2774" s="127"/>
      <c r="W2774" s="127"/>
      <c r="X2774" s="127"/>
      <c r="Y2774" s="127"/>
      <c r="Z2774" s="127"/>
      <c r="AA2774" s="127"/>
      <c r="AB2774" s="127"/>
      <c r="AC2774" s="127"/>
      <c r="AD2774" s="127"/>
      <c r="AE2774" s="127"/>
      <c r="AF2774" s="9">
        <f t="shared" si="1"/>
        <v>2774</v>
      </c>
    </row>
    <row r="2775" ht="15.75" customHeight="1">
      <c r="A2775" s="116">
        <v>41677.0</v>
      </c>
      <c r="B2775" s="129" t="e">
        <v>#N/A</v>
      </c>
      <c r="C2775" s="127" t="e">
        <v>#N/A</v>
      </c>
      <c r="D2775" s="127">
        <v>6.055</v>
      </c>
      <c r="E2775" s="127" t="e">
        <v>#N/A</v>
      </c>
      <c r="F2775" s="127" t="e">
        <v>#N/A</v>
      </c>
      <c r="G2775" s="127">
        <v>6.76</v>
      </c>
      <c r="H2775" s="127" t="e">
        <v>#N/A</v>
      </c>
      <c r="I2775" s="127" t="e">
        <v>#N/A</v>
      </c>
      <c r="J2775" s="127">
        <v>7.135</v>
      </c>
      <c r="K2775" s="127" t="e">
        <v>#N/A</v>
      </c>
      <c r="L2775" s="127" t="e">
        <v>#N/A</v>
      </c>
      <c r="M2775" s="127">
        <v>7.6225</v>
      </c>
      <c r="N2775" s="127" t="e">
        <v>#N/A</v>
      </c>
      <c r="O2775" s="127" t="e">
        <v>#N/A</v>
      </c>
      <c r="P2775" s="127">
        <v>8.11</v>
      </c>
      <c r="Q2775" s="127"/>
      <c r="R2775" s="127"/>
      <c r="S2775" s="127"/>
      <c r="T2775" s="127"/>
      <c r="U2775" s="127"/>
      <c r="V2775" s="127"/>
      <c r="W2775" s="127"/>
      <c r="X2775" s="127"/>
      <c r="Y2775" s="127"/>
      <c r="Z2775" s="127"/>
      <c r="AA2775" s="127"/>
      <c r="AB2775" s="127"/>
      <c r="AC2775" s="127"/>
      <c r="AD2775" s="127"/>
      <c r="AE2775" s="127"/>
      <c r="AF2775" s="9">
        <f t="shared" si="1"/>
        <v>2775</v>
      </c>
    </row>
    <row r="2776" ht="15.75" customHeight="1">
      <c r="A2776" s="116">
        <v>41676.0</v>
      </c>
      <c r="B2776" s="129" t="e">
        <v>#N/A</v>
      </c>
      <c r="C2776" s="127" t="e">
        <v>#N/A</v>
      </c>
      <c r="D2776" s="127">
        <v>6.07</v>
      </c>
      <c r="E2776" s="127" t="e">
        <v>#N/A</v>
      </c>
      <c r="F2776" s="127" t="e">
        <v>#N/A</v>
      </c>
      <c r="G2776" s="127">
        <v>6.77</v>
      </c>
      <c r="H2776" s="127" t="e">
        <v>#N/A</v>
      </c>
      <c r="I2776" s="127" t="e">
        <v>#N/A</v>
      </c>
      <c r="J2776" s="127">
        <v>7.15</v>
      </c>
      <c r="K2776" s="127" t="e">
        <v>#N/A</v>
      </c>
      <c r="L2776" s="127" t="e">
        <v>#N/A</v>
      </c>
      <c r="M2776" s="127">
        <v>7.6325</v>
      </c>
      <c r="N2776" s="127" t="e">
        <v>#N/A</v>
      </c>
      <c r="O2776" s="127" t="e">
        <v>#N/A</v>
      </c>
      <c r="P2776" s="127">
        <v>8.115</v>
      </c>
      <c r="Q2776" s="127"/>
      <c r="R2776" s="127"/>
      <c r="S2776" s="127"/>
      <c r="T2776" s="127"/>
      <c r="U2776" s="127"/>
      <c r="V2776" s="127"/>
      <c r="W2776" s="127"/>
      <c r="X2776" s="127"/>
      <c r="Y2776" s="127"/>
      <c r="Z2776" s="127"/>
      <c r="AA2776" s="127"/>
      <c r="AB2776" s="127"/>
      <c r="AC2776" s="127"/>
      <c r="AD2776" s="127"/>
      <c r="AE2776" s="127"/>
      <c r="AF2776" s="9">
        <f t="shared" si="1"/>
        <v>2776</v>
      </c>
    </row>
    <row r="2777" ht="15.75" customHeight="1">
      <c r="A2777" s="116">
        <v>41666.0</v>
      </c>
      <c r="B2777" s="129" t="e">
        <v>#N/A</v>
      </c>
      <c r="C2777" s="127" t="e">
        <v>#N/A</v>
      </c>
      <c r="D2777" s="127">
        <v>6.075</v>
      </c>
      <c r="E2777" s="127" t="e">
        <v>#N/A</v>
      </c>
      <c r="F2777" s="127" t="e">
        <v>#N/A</v>
      </c>
      <c r="G2777" s="127">
        <v>6.765</v>
      </c>
      <c r="H2777" s="127" t="e">
        <v>#N/A</v>
      </c>
      <c r="I2777" s="127" t="e">
        <v>#N/A</v>
      </c>
      <c r="J2777" s="127">
        <v>7.15</v>
      </c>
      <c r="K2777" s="127" t="e">
        <v>#N/A</v>
      </c>
      <c r="L2777" s="127" t="e">
        <v>#N/A</v>
      </c>
      <c r="M2777" s="127">
        <v>7.6325</v>
      </c>
      <c r="N2777" s="127" t="e">
        <v>#N/A</v>
      </c>
      <c r="O2777" s="127" t="e">
        <v>#N/A</v>
      </c>
      <c r="P2777" s="127">
        <v>8.115</v>
      </c>
      <c r="Q2777" s="127"/>
      <c r="R2777" s="127"/>
      <c r="S2777" s="127"/>
      <c r="T2777" s="127"/>
      <c r="U2777" s="127"/>
      <c r="V2777" s="127"/>
      <c r="W2777" s="127"/>
      <c r="X2777" s="127"/>
      <c r="Y2777" s="127"/>
      <c r="Z2777" s="127"/>
      <c r="AA2777" s="127"/>
      <c r="AB2777" s="127"/>
      <c r="AC2777" s="127"/>
      <c r="AD2777" s="127"/>
      <c r="AE2777" s="127"/>
      <c r="AF2777" s="9">
        <f t="shared" si="1"/>
        <v>2777</v>
      </c>
    </row>
    <row r="2778" ht="15.75" customHeight="1">
      <c r="A2778" s="116">
        <v>41663.0</v>
      </c>
      <c r="B2778" s="129" t="e">
        <v>#N/A</v>
      </c>
      <c r="C2778" s="127" t="e">
        <v>#N/A</v>
      </c>
      <c r="D2778" s="127">
        <v>6.075</v>
      </c>
      <c r="E2778" s="127" t="e">
        <v>#N/A</v>
      </c>
      <c r="F2778" s="127" t="e">
        <v>#N/A</v>
      </c>
      <c r="G2778" s="127">
        <v>6.755</v>
      </c>
      <c r="H2778" s="127" t="e">
        <v>#N/A</v>
      </c>
      <c r="I2778" s="127" t="e">
        <v>#N/A</v>
      </c>
      <c r="J2778" s="127">
        <v>7.15</v>
      </c>
      <c r="K2778" s="127" t="e">
        <v>#N/A</v>
      </c>
      <c r="L2778" s="127" t="e">
        <v>#N/A</v>
      </c>
      <c r="M2778" s="127">
        <v>7.625</v>
      </c>
      <c r="N2778" s="127" t="e">
        <v>#N/A</v>
      </c>
      <c r="O2778" s="127" t="e">
        <v>#N/A</v>
      </c>
      <c r="P2778" s="127">
        <v>8.1</v>
      </c>
      <c r="Q2778" s="127"/>
      <c r="R2778" s="127"/>
      <c r="S2778" s="127"/>
      <c r="T2778" s="127"/>
      <c r="U2778" s="127"/>
      <c r="V2778" s="127"/>
      <c r="W2778" s="127"/>
      <c r="X2778" s="127"/>
      <c r="Y2778" s="127"/>
      <c r="Z2778" s="127"/>
      <c r="AA2778" s="127"/>
      <c r="AB2778" s="127"/>
      <c r="AC2778" s="127"/>
      <c r="AD2778" s="127"/>
      <c r="AE2778" s="127"/>
      <c r="AF2778" s="9">
        <f t="shared" si="1"/>
        <v>2778</v>
      </c>
    </row>
    <row r="2779" ht="15.75" customHeight="1">
      <c r="A2779" s="116">
        <v>41662.0</v>
      </c>
      <c r="B2779" s="129" t="e">
        <v>#N/A</v>
      </c>
      <c r="C2779" s="127" t="e">
        <v>#N/A</v>
      </c>
      <c r="D2779" s="127">
        <v>6.08</v>
      </c>
      <c r="E2779" s="127" t="e">
        <v>#N/A</v>
      </c>
      <c r="F2779" s="127" t="e">
        <v>#N/A</v>
      </c>
      <c r="G2779" s="127">
        <v>6.76</v>
      </c>
      <c r="H2779" s="127" t="e">
        <v>#N/A</v>
      </c>
      <c r="I2779" s="127" t="e">
        <v>#N/A</v>
      </c>
      <c r="J2779" s="127">
        <v>7.16</v>
      </c>
      <c r="K2779" s="127" t="e">
        <v>#N/A</v>
      </c>
      <c r="L2779" s="127" t="e">
        <v>#N/A</v>
      </c>
      <c r="M2779" s="127">
        <v>7.627</v>
      </c>
      <c r="N2779" s="127" t="e">
        <v>#N/A</v>
      </c>
      <c r="O2779" s="127" t="e">
        <v>#N/A</v>
      </c>
      <c r="P2779" s="127">
        <v>8.094</v>
      </c>
      <c r="Q2779" s="127"/>
      <c r="R2779" s="127"/>
      <c r="S2779" s="127"/>
      <c r="T2779" s="127"/>
      <c r="U2779" s="127"/>
      <c r="V2779" s="127"/>
      <c r="W2779" s="127"/>
      <c r="X2779" s="127"/>
      <c r="Y2779" s="127"/>
      <c r="Z2779" s="127"/>
      <c r="AA2779" s="127"/>
      <c r="AB2779" s="127"/>
      <c r="AC2779" s="127"/>
      <c r="AD2779" s="127"/>
      <c r="AE2779" s="127"/>
      <c r="AF2779" s="9">
        <f t="shared" si="1"/>
        <v>2779</v>
      </c>
    </row>
    <row r="2780" ht="15.75" customHeight="1">
      <c r="A2780" s="116">
        <v>41661.0</v>
      </c>
      <c r="B2780" s="129" t="e">
        <v>#N/A</v>
      </c>
      <c r="C2780" s="127" t="e">
        <v>#N/A</v>
      </c>
      <c r="D2780" s="127">
        <v>6.085</v>
      </c>
      <c r="E2780" s="127" t="e">
        <v>#N/A</v>
      </c>
      <c r="F2780" s="127" t="e">
        <v>#N/A</v>
      </c>
      <c r="G2780" s="127">
        <v>6.76</v>
      </c>
      <c r="H2780" s="127" t="e">
        <v>#N/A</v>
      </c>
      <c r="I2780" s="127" t="e">
        <v>#N/A</v>
      </c>
      <c r="J2780" s="127">
        <v>7.18</v>
      </c>
      <c r="K2780" s="127" t="e">
        <v>#N/A</v>
      </c>
      <c r="L2780" s="127" t="e">
        <v>#N/A</v>
      </c>
      <c r="M2780" s="127">
        <v>7.6525</v>
      </c>
      <c r="N2780" s="127" t="e">
        <v>#N/A</v>
      </c>
      <c r="O2780" s="127" t="e">
        <v>#N/A</v>
      </c>
      <c r="P2780" s="127">
        <v>8.125</v>
      </c>
      <c r="Q2780" s="127"/>
      <c r="R2780" s="127"/>
      <c r="S2780" s="127"/>
      <c r="T2780" s="127"/>
      <c r="U2780" s="127"/>
      <c r="V2780" s="127"/>
      <c r="W2780" s="127"/>
      <c r="X2780" s="127"/>
      <c r="Y2780" s="127"/>
      <c r="Z2780" s="127"/>
      <c r="AA2780" s="127"/>
      <c r="AB2780" s="127"/>
      <c r="AC2780" s="127"/>
      <c r="AD2780" s="127"/>
      <c r="AE2780" s="127"/>
      <c r="AF2780" s="9">
        <f t="shared" si="1"/>
        <v>2780</v>
      </c>
    </row>
    <row r="2781" ht="15.75" customHeight="1">
      <c r="A2781" s="116">
        <v>41660.0</v>
      </c>
      <c r="B2781" s="129" t="e">
        <v>#N/A</v>
      </c>
      <c r="C2781" s="127" t="e">
        <v>#N/A</v>
      </c>
      <c r="D2781" s="127">
        <v>6.095</v>
      </c>
      <c r="E2781" s="127" t="e">
        <v>#N/A</v>
      </c>
      <c r="F2781" s="127" t="e">
        <v>#N/A</v>
      </c>
      <c r="G2781" s="127">
        <v>6.835</v>
      </c>
      <c r="H2781" s="127" t="e">
        <v>#N/A</v>
      </c>
      <c r="I2781" s="127" t="e">
        <v>#N/A</v>
      </c>
      <c r="J2781" s="127">
        <v>7.205</v>
      </c>
      <c r="K2781" s="127" t="e">
        <v>#N/A</v>
      </c>
      <c r="L2781" s="127" t="e">
        <v>#N/A</v>
      </c>
      <c r="M2781" s="127">
        <v>7.6975</v>
      </c>
      <c r="N2781" s="127" t="e">
        <v>#N/A</v>
      </c>
      <c r="O2781" s="127" t="e">
        <v>#N/A</v>
      </c>
      <c r="P2781" s="127">
        <v>8.19</v>
      </c>
      <c r="Q2781" s="127"/>
      <c r="R2781" s="127"/>
      <c r="S2781" s="127"/>
      <c r="T2781" s="127"/>
      <c r="U2781" s="127"/>
      <c r="V2781" s="127"/>
      <c r="W2781" s="127"/>
      <c r="X2781" s="127"/>
      <c r="Y2781" s="127"/>
      <c r="Z2781" s="127"/>
      <c r="AA2781" s="127"/>
      <c r="AB2781" s="127"/>
      <c r="AC2781" s="127"/>
      <c r="AD2781" s="127"/>
      <c r="AE2781" s="127"/>
      <c r="AF2781" s="9">
        <f t="shared" si="1"/>
        <v>2781</v>
      </c>
    </row>
    <row r="2782" ht="15.75" customHeight="1">
      <c r="A2782" s="116">
        <v>41659.0</v>
      </c>
      <c r="B2782" s="129" t="e">
        <v>#N/A</v>
      </c>
      <c r="C2782" s="127" t="e">
        <v>#N/A</v>
      </c>
      <c r="D2782" s="127">
        <v>6.095</v>
      </c>
      <c r="E2782" s="127" t="e">
        <v>#N/A</v>
      </c>
      <c r="F2782" s="127" t="e">
        <v>#N/A</v>
      </c>
      <c r="G2782" s="127">
        <v>6.84</v>
      </c>
      <c r="H2782" s="127" t="e">
        <v>#N/A</v>
      </c>
      <c r="I2782" s="127" t="e">
        <v>#N/A</v>
      </c>
      <c r="J2782" s="127">
        <v>7.22</v>
      </c>
      <c r="K2782" s="127" t="e">
        <v>#N/A</v>
      </c>
      <c r="L2782" s="127" t="e">
        <v>#N/A</v>
      </c>
      <c r="M2782" s="127">
        <v>7.7025</v>
      </c>
      <c r="N2782" s="127" t="e">
        <v>#N/A</v>
      </c>
      <c r="O2782" s="127" t="e">
        <v>#N/A</v>
      </c>
      <c r="P2782" s="127">
        <v>8.185</v>
      </c>
      <c r="Q2782" s="127"/>
      <c r="R2782" s="127"/>
      <c r="S2782" s="127"/>
      <c r="T2782" s="127"/>
      <c r="U2782" s="127"/>
      <c r="V2782" s="127"/>
      <c r="W2782" s="127"/>
      <c r="X2782" s="127"/>
      <c r="Y2782" s="127"/>
      <c r="Z2782" s="127"/>
      <c r="AA2782" s="127"/>
      <c r="AB2782" s="127"/>
      <c r="AC2782" s="127"/>
      <c r="AD2782" s="127"/>
      <c r="AE2782" s="127"/>
      <c r="AF2782" s="9">
        <f t="shared" si="1"/>
        <v>2782</v>
      </c>
    </row>
    <row r="2783" ht="15.75" customHeight="1">
      <c r="A2783" s="116">
        <v>41656.0</v>
      </c>
      <c r="B2783" s="129" t="e">
        <v>#N/A</v>
      </c>
      <c r="C2783" s="127" t="e">
        <v>#N/A</v>
      </c>
      <c r="D2783" s="127">
        <v>6.095</v>
      </c>
      <c r="E2783" s="127" t="e">
        <v>#N/A</v>
      </c>
      <c r="F2783" s="127" t="e">
        <v>#N/A</v>
      </c>
      <c r="G2783" s="127">
        <v>6.84</v>
      </c>
      <c r="H2783" s="127" t="e">
        <v>#N/A</v>
      </c>
      <c r="I2783" s="127" t="e">
        <v>#N/A</v>
      </c>
      <c r="J2783" s="127">
        <v>7.21</v>
      </c>
      <c r="K2783" s="127" t="e">
        <v>#N/A</v>
      </c>
      <c r="L2783" s="127" t="e">
        <v>#N/A</v>
      </c>
      <c r="M2783" s="127">
        <v>7.695</v>
      </c>
      <c r="N2783" s="127" t="e">
        <v>#N/A</v>
      </c>
      <c r="O2783" s="127" t="e">
        <v>#N/A</v>
      </c>
      <c r="P2783" s="127">
        <v>8.18</v>
      </c>
      <c r="Q2783" s="127"/>
      <c r="R2783" s="127"/>
      <c r="S2783" s="127"/>
      <c r="T2783" s="127"/>
      <c r="U2783" s="127"/>
      <c r="V2783" s="127"/>
      <c r="W2783" s="127"/>
      <c r="X2783" s="127"/>
      <c r="Y2783" s="127"/>
      <c r="Z2783" s="127"/>
      <c r="AA2783" s="127"/>
      <c r="AB2783" s="127"/>
      <c r="AC2783" s="127"/>
      <c r="AD2783" s="127"/>
      <c r="AE2783" s="127"/>
      <c r="AF2783" s="9">
        <f t="shared" si="1"/>
        <v>2783</v>
      </c>
    </row>
    <row r="2784" ht="15.75" customHeight="1">
      <c r="A2784" s="116">
        <v>41655.0</v>
      </c>
      <c r="B2784" s="129" t="e">
        <v>#N/A</v>
      </c>
      <c r="C2784" s="127" t="e">
        <v>#N/A</v>
      </c>
      <c r="D2784" s="127">
        <v>6.1</v>
      </c>
      <c r="E2784" s="127" t="e">
        <v>#N/A</v>
      </c>
      <c r="F2784" s="127" t="e">
        <v>#N/A</v>
      </c>
      <c r="G2784" s="127">
        <v>6.825</v>
      </c>
      <c r="H2784" s="127" t="e">
        <v>#N/A</v>
      </c>
      <c r="I2784" s="127" t="e">
        <v>#N/A</v>
      </c>
      <c r="J2784" s="127">
        <v>7.195</v>
      </c>
      <c r="K2784" s="127" t="e">
        <v>#N/A</v>
      </c>
      <c r="L2784" s="127" t="e">
        <v>#N/A</v>
      </c>
      <c r="M2784" s="127">
        <v>7.6875</v>
      </c>
      <c r="N2784" s="127" t="e">
        <v>#N/A</v>
      </c>
      <c r="O2784" s="127" t="e">
        <v>#N/A</v>
      </c>
      <c r="P2784" s="127">
        <v>8.18</v>
      </c>
      <c r="Q2784" s="127"/>
      <c r="R2784" s="127"/>
      <c r="S2784" s="127"/>
      <c r="T2784" s="127"/>
      <c r="U2784" s="127"/>
      <c r="V2784" s="127"/>
      <c r="W2784" s="127"/>
      <c r="X2784" s="127"/>
      <c r="Y2784" s="127"/>
      <c r="Z2784" s="127"/>
      <c r="AA2784" s="127"/>
      <c r="AB2784" s="127"/>
      <c r="AC2784" s="127"/>
      <c r="AD2784" s="127"/>
      <c r="AE2784" s="127"/>
      <c r="AF2784" s="9">
        <f t="shared" si="1"/>
        <v>2784</v>
      </c>
    </row>
    <row r="2785" ht="15.75" customHeight="1">
      <c r="A2785" s="116">
        <v>41654.0</v>
      </c>
      <c r="B2785" s="129" t="e">
        <v>#N/A</v>
      </c>
      <c r="C2785" s="127" t="e">
        <v>#N/A</v>
      </c>
      <c r="D2785" s="127">
        <v>6.1</v>
      </c>
      <c r="E2785" s="127" t="e">
        <v>#N/A</v>
      </c>
      <c r="F2785" s="127" t="e">
        <v>#N/A</v>
      </c>
      <c r="G2785" s="127">
        <v>6.805</v>
      </c>
      <c r="H2785" s="127" t="e">
        <v>#N/A</v>
      </c>
      <c r="I2785" s="127" t="e">
        <v>#N/A</v>
      </c>
      <c r="J2785" s="127">
        <v>7.165</v>
      </c>
      <c r="K2785" s="127" t="e">
        <v>#N/A</v>
      </c>
      <c r="L2785" s="127" t="e">
        <v>#N/A</v>
      </c>
      <c r="M2785" s="127">
        <v>7.6625</v>
      </c>
      <c r="N2785" s="127" t="e">
        <v>#N/A</v>
      </c>
      <c r="O2785" s="127" t="e">
        <v>#N/A</v>
      </c>
      <c r="P2785" s="127">
        <v>8.16</v>
      </c>
      <c r="Q2785" s="127"/>
      <c r="R2785" s="127"/>
      <c r="S2785" s="127"/>
      <c r="T2785" s="127"/>
      <c r="U2785" s="127"/>
      <c r="V2785" s="127"/>
      <c r="W2785" s="127"/>
      <c r="X2785" s="127"/>
      <c r="Y2785" s="127"/>
      <c r="Z2785" s="127"/>
      <c r="AA2785" s="127"/>
      <c r="AB2785" s="127"/>
      <c r="AC2785" s="127"/>
      <c r="AD2785" s="127"/>
      <c r="AE2785" s="127"/>
      <c r="AF2785" s="9">
        <f t="shared" si="1"/>
        <v>2785</v>
      </c>
    </row>
    <row r="2786" ht="15.75" customHeight="1">
      <c r="A2786" s="116">
        <v>41653.0</v>
      </c>
      <c r="B2786" s="129" t="e">
        <v>#N/A</v>
      </c>
      <c r="C2786" s="127" t="e">
        <v>#N/A</v>
      </c>
      <c r="D2786" s="127">
        <v>6.14</v>
      </c>
      <c r="E2786" s="127" t="e">
        <v>#N/A</v>
      </c>
      <c r="F2786" s="127" t="e">
        <v>#N/A</v>
      </c>
      <c r="G2786" s="127">
        <v>6.815</v>
      </c>
      <c r="H2786" s="127" t="e">
        <v>#N/A</v>
      </c>
      <c r="I2786" s="127" t="e">
        <v>#N/A</v>
      </c>
      <c r="J2786" s="127">
        <v>7.18</v>
      </c>
      <c r="K2786" s="127" t="e">
        <v>#N/A</v>
      </c>
      <c r="L2786" s="127" t="e">
        <v>#N/A</v>
      </c>
      <c r="M2786" s="127">
        <v>7.6775</v>
      </c>
      <c r="N2786" s="127" t="e">
        <v>#N/A</v>
      </c>
      <c r="O2786" s="127" t="e">
        <v>#N/A</v>
      </c>
      <c r="P2786" s="127">
        <v>8.175</v>
      </c>
      <c r="Q2786" s="127"/>
      <c r="R2786" s="127"/>
      <c r="S2786" s="127"/>
      <c r="T2786" s="127"/>
      <c r="U2786" s="127"/>
      <c r="V2786" s="127"/>
      <c r="W2786" s="127"/>
      <c r="X2786" s="127"/>
      <c r="Y2786" s="127"/>
      <c r="Z2786" s="127"/>
      <c r="AA2786" s="127"/>
      <c r="AB2786" s="127"/>
      <c r="AC2786" s="127"/>
      <c r="AD2786" s="127"/>
      <c r="AE2786" s="127"/>
      <c r="AF2786" s="9">
        <f t="shared" si="1"/>
        <v>2786</v>
      </c>
    </row>
    <row r="2787" ht="15.75" customHeight="1">
      <c r="A2787" s="116">
        <v>41652.0</v>
      </c>
      <c r="B2787" s="129" t="e">
        <v>#N/A</v>
      </c>
      <c r="C2787" s="127" t="e">
        <v>#N/A</v>
      </c>
      <c r="D2787" s="127">
        <v>6.22</v>
      </c>
      <c r="E2787" s="127" t="e">
        <v>#N/A</v>
      </c>
      <c r="F2787" s="127" t="e">
        <v>#N/A</v>
      </c>
      <c r="G2787" s="127">
        <v>6.845</v>
      </c>
      <c r="H2787" s="127" t="e">
        <v>#N/A</v>
      </c>
      <c r="I2787" s="127" t="e">
        <v>#N/A</v>
      </c>
      <c r="J2787" s="127">
        <v>7.205</v>
      </c>
      <c r="K2787" s="127" t="e">
        <v>#N/A</v>
      </c>
      <c r="L2787" s="127" t="e">
        <v>#N/A</v>
      </c>
      <c r="M2787" s="127">
        <v>7.6975</v>
      </c>
      <c r="N2787" s="127" t="e">
        <v>#N/A</v>
      </c>
      <c r="O2787" s="127" t="e">
        <v>#N/A</v>
      </c>
      <c r="P2787" s="127">
        <v>8.19</v>
      </c>
      <c r="Q2787" s="127"/>
      <c r="R2787" s="127"/>
      <c r="S2787" s="127"/>
      <c r="T2787" s="127"/>
      <c r="U2787" s="127"/>
      <c r="V2787" s="127"/>
      <c r="W2787" s="127"/>
      <c r="X2787" s="127"/>
      <c r="Y2787" s="127"/>
      <c r="Z2787" s="127"/>
      <c r="AA2787" s="127"/>
      <c r="AB2787" s="127"/>
      <c r="AC2787" s="127"/>
      <c r="AD2787" s="127"/>
      <c r="AE2787" s="127"/>
      <c r="AF2787" s="9">
        <f t="shared" si="1"/>
        <v>2787</v>
      </c>
    </row>
    <row r="2788" ht="15.75" customHeight="1">
      <c r="A2788" s="116">
        <v>41649.0</v>
      </c>
      <c r="B2788" s="129" t="e">
        <v>#N/A</v>
      </c>
      <c r="C2788" s="127" t="e">
        <v>#N/A</v>
      </c>
      <c r="D2788" s="127">
        <v>6.205</v>
      </c>
      <c r="E2788" s="127" t="e">
        <v>#N/A</v>
      </c>
      <c r="F2788" s="127" t="e">
        <v>#N/A</v>
      </c>
      <c r="G2788" s="127">
        <v>6.845</v>
      </c>
      <c r="H2788" s="127" t="e">
        <v>#N/A</v>
      </c>
      <c r="I2788" s="127" t="e">
        <v>#N/A</v>
      </c>
      <c r="J2788" s="127">
        <v>7.205</v>
      </c>
      <c r="K2788" s="127" t="e">
        <v>#N/A</v>
      </c>
      <c r="L2788" s="127" t="e">
        <v>#N/A</v>
      </c>
      <c r="M2788" s="127">
        <v>7.6975</v>
      </c>
      <c r="N2788" s="127" t="e">
        <v>#N/A</v>
      </c>
      <c r="O2788" s="127" t="e">
        <v>#N/A</v>
      </c>
      <c r="P2788" s="127">
        <v>8.19</v>
      </c>
      <c r="Q2788" s="127"/>
      <c r="R2788" s="127"/>
      <c r="S2788" s="127"/>
      <c r="T2788" s="127"/>
      <c r="U2788" s="127"/>
      <c r="V2788" s="127"/>
      <c r="W2788" s="127"/>
      <c r="X2788" s="127"/>
      <c r="Y2788" s="127"/>
      <c r="Z2788" s="127"/>
      <c r="AA2788" s="127"/>
      <c r="AB2788" s="127"/>
      <c r="AC2788" s="127"/>
      <c r="AD2788" s="127"/>
      <c r="AE2788" s="127"/>
      <c r="AF2788" s="9">
        <f t="shared" si="1"/>
        <v>2788</v>
      </c>
    </row>
    <row r="2789" ht="15.75" customHeight="1">
      <c r="A2789" s="116">
        <v>41648.0</v>
      </c>
      <c r="B2789" s="129" t="e">
        <v>#N/A</v>
      </c>
      <c r="C2789" s="127" t="e">
        <v>#N/A</v>
      </c>
      <c r="D2789" s="127">
        <v>6.22</v>
      </c>
      <c r="E2789" s="127" t="e">
        <v>#N/A</v>
      </c>
      <c r="F2789" s="127" t="e">
        <v>#N/A</v>
      </c>
      <c r="G2789" s="127">
        <v>6.84</v>
      </c>
      <c r="H2789" s="127" t="e">
        <v>#N/A</v>
      </c>
      <c r="I2789" s="127" t="e">
        <v>#N/A</v>
      </c>
      <c r="J2789" s="127">
        <v>7.23</v>
      </c>
      <c r="K2789" s="127" t="e">
        <v>#N/A</v>
      </c>
      <c r="L2789" s="127" t="e">
        <v>#N/A</v>
      </c>
      <c r="M2789" s="127">
        <v>7.715</v>
      </c>
      <c r="N2789" s="127" t="e">
        <v>#N/A</v>
      </c>
      <c r="O2789" s="127" t="e">
        <v>#N/A</v>
      </c>
      <c r="P2789" s="127">
        <v>8.2</v>
      </c>
      <c r="Q2789" s="127"/>
      <c r="R2789" s="127"/>
      <c r="S2789" s="127"/>
      <c r="T2789" s="127"/>
      <c r="U2789" s="127"/>
      <c r="V2789" s="127"/>
      <c r="W2789" s="127"/>
      <c r="X2789" s="127"/>
      <c r="Y2789" s="127"/>
      <c r="Z2789" s="127"/>
      <c r="AA2789" s="127"/>
      <c r="AB2789" s="127"/>
      <c r="AC2789" s="127"/>
      <c r="AD2789" s="127"/>
      <c r="AE2789" s="127"/>
      <c r="AF2789" s="9">
        <f t="shared" si="1"/>
        <v>2789</v>
      </c>
    </row>
    <row r="2790" ht="15.75" customHeight="1">
      <c r="A2790" s="116">
        <v>41647.0</v>
      </c>
      <c r="B2790" s="129" t="e">
        <v>#N/A</v>
      </c>
      <c r="C2790" s="127" t="e">
        <v>#N/A</v>
      </c>
      <c r="D2790" s="127">
        <v>6.22</v>
      </c>
      <c r="E2790" s="127" t="e">
        <v>#N/A</v>
      </c>
      <c r="F2790" s="127" t="e">
        <v>#N/A</v>
      </c>
      <c r="G2790" s="127">
        <v>6.84</v>
      </c>
      <c r="H2790" s="127" t="e">
        <v>#N/A</v>
      </c>
      <c r="I2790" s="127" t="e">
        <v>#N/A</v>
      </c>
      <c r="J2790" s="127">
        <v>7.255</v>
      </c>
      <c r="K2790" s="127" t="e">
        <v>#N/A</v>
      </c>
      <c r="L2790" s="127" t="e">
        <v>#N/A</v>
      </c>
      <c r="M2790" s="127">
        <v>7.7375</v>
      </c>
      <c r="N2790" s="127" t="e">
        <v>#N/A</v>
      </c>
      <c r="O2790" s="127" t="e">
        <v>#N/A</v>
      </c>
      <c r="P2790" s="127">
        <v>8.22</v>
      </c>
      <c r="Q2790" s="127"/>
      <c r="R2790" s="127"/>
      <c r="S2790" s="127"/>
      <c r="T2790" s="127"/>
      <c r="U2790" s="127"/>
      <c r="V2790" s="127"/>
      <c r="W2790" s="127"/>
      <c r="X2790" s="127"/>
      <c r="Y2790" s="127"/>
      <c r="Z2790" s="127"/>
      <c r="AA2790" s="127"/>
      <c r="AB2790" s="127"/>
      <c r="AC2790" s="127"/>
      <c r="AD2790" s="127"/>
      <c r="AE2790" s="127"/>
      <c r="AF2790" s="9">
        <f t="shared" si="1"/>
        <v>2790</v>
      </c>
    </row>
    <row r="2791" ht="15.75" customHeight="1">
      <c r="A2791" s="116">
        <v>41646.0</v>
      </c>
      <c r="B2791" s="129" t="e">
        <v>#N/A</v>
      </c>
      <c r="C2791" s="127" t="e">
        <v>#N/A</v>
      </c>
      <c r="D2791" s="127">
        <v>6.32</v>
      </c>
      <c r="E2791" s="127" t="e">
        <v>#N/A</v>
      </c>
      <c r="F2791" s="127" t="e">
        <v>#N/A</v>
      </c>
      <c r="G2791" s="127">
        <v>6.87</v>
      </c>
      <c r="H2791" s="127" t="e">
        <v>#N/A</v>
      </c>
      <c r="I2791" s="127" t="e">
        <v>#N/A</v>
      </c>
      <c r="J2791" s="127">
        <v>7.285</v>
      </c>
      <c r="K2791" s="127" t="e">
        <v>#N/A</v>
      </c>
      <c r="L2791" s="127" t="e">
        <v>#N/A</v>
      </c>
      <c r="M2791" s="127">
        <v>7.7575</v>
      </c>
      <c r="N2791" s="127" t="e">
        <v>#N/A</v>
      </c>
      <c r="O2791" s="127" t="e">
        <v>#N/A</v>
      </c>
      <c r="P2791" s="127">
        <v>8.23</v>
      </c>
      <c r="Q2791" s="127"/>
      <c r="R2791" s="127"/>
      <c r="S2791" s="127"/>
      <c r="T2791" s="127"/>
      <c r="U2791" s="127"/>
      <c r="V2791" s="127"/>
      <c r="W2791" s="127"/>
      <c r="X2791" s="127"/>
      <c r="Y2791" s="127"/>
      <c r="Z2791" s="127"/>
      <c r="AA2791" s="127"/>
      <c r="AB2791" s="127"/>
      <c r="AC2791" s="127"/>
      <c r="AD2791" s="127"/>
      <c r="AE2791" s="127"/>
      <c r="AF2791" s="9">
        <f t="shared" si="1"/>
        <v>2791</v>
      </c>
    </row>
    <row r="2792" ht="15.75" customHeight="1">
      <c r="A2792" s="116">
        <v>41645.0</v>
      </c>
      <c r="B2792" s="129" t="e">
        <v>#N/A</v>
      </c>
      <c r="C2792" s="127" t="e">
        <v>#N/A</v>
      </c>
      <c r="D2792" s="127">
        <v>6.37</v>
      </c>
      <c r="E2792" s="127" t="e">
        <v>#N/A</v>
      </c>
      <c r="F2792" s="127" t="e">
        <v>#N/A</v>
      </c>
      <c r="G2792" s="127">
        <v>6.89</v>
      </c>
      <c r="H2792" s="127" t="e">
        <v>#N/A</v>
      </c>
      <c r="I2792" s="127" t="e">
        <v>#N/A</v>
      </c>
      <c r="J2792" s="127">
        <v>7.305</v>
      </c>
      <c r="K2792" s="127" t="e">
        <v>#N/A</v>
      </c>
      <c r="L2792" s="127" t="e">
        <v>#N/A</v>
      </c>
      <c r="M2792" s="127">
        <v>7.775</v>
      </c>
      <c r="N2792" s="127" t="e">
        <v>#N/A</v>
      </c>
      <c r="O2792" s="127" t="e">
        <v>#N/A</v>
      </c>
      <c r="P2792" s="127">
        <v>8.245</v>
      </c>
      <c r="Q2792" s="127"/>
      <c r="R2792" s="127"/>
      <c r="S2792" s="127"/>
      <c r="T2792" s="127"/>
      <c r="U2792" s="127"/>
      <c r="V2792" s="127"/>
      <c r="W2792" s="127"/>
      <c r="X2792" s="127"/>
      <c r="Y2792" s="127"/>
      <c r="Z2792" s="127"/>
      <c r="AA2792" s="127"/>
      <c r="AB2792" s="127"/>
      <c r="AC2792" s="127"/>
      <c r="AD2792" s="127"/>
      <c r="AE2792" s="127"/>
      <c r="AF2792" s="9">
        <f t="shared" si="1"/>
        <v>2792</v>
      </c>
    </row>
    <row r="2793" ht="15.75" customHeight="1">
      <c r="A2793" s="116">
        <v>41642.0</v>
      </c>
      <c r="B2793" s="129" t="e">
        <v>#N/A</v>
      </c>
      <c r="C2793" s="127" t="e">
        <v>#N/A</v>
      </c>
      <c r="D2793" s="127">
        <v>6.375</v>
      </c>
      <c r="E2793" s="127" t="e">
        <v>#N/A</v>
      </c>
      <c r="F2793" s="127" t="e">
        <v>#N/A</v>
      </c>
      <c r="G2793" s="127">
        <v>6.925</v>
      </c>
      <c r="H2793" s="127" t="e">
        <v>#N/A</v>
      </c>
      <c r="I2793" s="127" t="e">
        <v>#N/A</v>
      </c>
      <c r="J2793" s="127">
        <v>7.365</v>
      </c>
      <c r="K2793" s="127" t="e">
        <v>#N/A</v>
      </c>
      <c r="L2793" s="127" t="e">
        <v>#N/A</v>
      </c>
      <c r="M2793" s="127">
        <v>7.8175</v>
      </c>
      <c r="N2793" s="127" t="e">
        <v>#N/A</v>
      </c>
      <c r="O2793" s="127" t="e">
        <v>#N/A</v>
      </c>
      <c r="P2793" s="127">
        <v>8.27</v>
      </c>
      <c r="Q2793" s="127"/>
      <c r="R2793" s="127"/>
      <c r="S2793" s="127"/>
      <c r="T2793" s="127"/>
      <c r="U2793" s="127"/>
      <c r="V2793" s="127"/>
      <c r="W2793" s="127"/>
      <c r="X2793" s="127"/>
      <c r="Y2793" s="127"/>
      <c r="Z2793" s="127"/>
      <c r="AA2793" s="127"/>
      <c r="AB2793" s="127"/>
      <c r="AC2793" s="127"/>
      <c r="AD2793" s="127"/>
      <c r="AE2793" s="127"/>
      <c r="AF2793" s="9">
        <f t="shared" si="1"/>
        <v>2793</v>
      </c>
    </row>
    <row r="2794" ht="15.75" customHeight="1">
      <c r="A2794" s="116">
        <v>41641.0</v>
      </c>
      <c r="B2794" s="129" t="e">
        <v>#N/A</v>
      </c>
      <c r="C2794" s="127" t="e">
        <v>#N/A</v>
      </c>
      <c r="D2794" s="127">
        <v>6.405</v>
      </c>
      <c r="E2794" s="127" t="e">
        <v>#N/A</v>
      </c>
      <c r="F2794" s="127" t="e">
        <v>#N/A</v>
      </c>
      <c r="G2794" s="127">
        <v>6.93</v>
      </c>
      <c r="H2794" s="127" t="e">
        <v>#N/A</v>
      </c>
      <c r="I2794" s="127" t="e">
        <v>#N/A</v>
      </c>
      <c r="J2794" s="127">
        <v>7.395</v>
      </c>
      <c r="K2794" s="127" t="e">
        <v>#N/A</v>
      </c>
      <c r="L2794" s="127" t="e">
        <v>#N/A</v>
      </c>
      <c r="M2794" s="127">
        <v>7.8425</v>
      </c>
      <c r="N2794" s="127" t="e">
        <v>#N/A</v>
      </c>
      <c r="O2794" s="127" t="e">
        <v>#N/A</v>
      </c>
      <c r="P2794" s="127">
        <v>8.29</v>
      </c>
      <c r="Q2794" s="127"/>
      <c r="R2794" s="127"/>
      <c r="S2794" s="127"/>
      <c r="T2794" s="127"/>
      <c r="U2794" s="127"/>
      <c r="V2794" s="127"/>
      <c r="W2794" s="127"/>
      <c r="X2794" s="127"/>
      <c r="Y2794" s="127"/>
      <c r="Z2794" s="127"/>
      <c r="AA2794" s="127"/>
      <c r="AB2794" s="127"/>
      <c r="AC2794" s="127"/>
      <c r="AD2794" s="127"/>
      <c r="AE2794" s="127"/>
      <c r="AF2794" s="9">
        <f t="shared" si="1"/>
        <v>2794</v>
      </c>
    </row>
    <row r="2795" ht="15.75" customHeight="1">
      <c r="A2795" s="116">
        <v>41639.0</v>
      </c>
      <c r="B2795" s="129" t="e">
        <v>#N/A</v>
      </c>
      <c r="C2795" s="127" t="e">
        <v>#N/A</v>
      </c>
      <c r="D2795" s="127">
        <v>6.4125</v>
      </c>
      <c r="E2795" s="127" t="e">
        <v>#N/A</v>
      </c>
      <c r="F2795" s="127" t="e">
        <v>#N/A</v>
      </c>
      <c r="G2795" s="127">
        <v>6.9292</v>
      </c>
      <c r="H2795" s="127" t="e">
        <v>#N/A</v>
      </c>
      <c r="I2795" s="127" t="e">
        <v>#N/A</v>
      </c>
      <c r="J2795" s="127">
        <v>7.3917</v>
      </c>
      <c r="K2795" s="127" t="e">
        <v>#N/A</v>
      </c>
      <c r="L2795" s="127" t="e">
        <v>#N/A</v>
      </c>
      <c r="M2795" s="127">
        <v>7.8521</v>
      </c>
      <c r="N2795" s="127" t="e">
        <v>#N/A</v>
      </c>
      <c r="O2795" s="127" t="e">
        <v>#N/A</v>
      </c>
      <c r="P2795" s="127">
        <v>8.3125</v>
      </c>
      <c r="Q2795" s="127"/>
      <c r="R2795" s="127"/>
      <c r="S2795" s="127"/>
      <c r="T2795" s="127"/>
      <c r="U2795" s="127"/>
      <c r="V2795" s="127"/>
      <c r="W2795" s="127"/>
      <c r="X2795" s="127"/>
      <c r="Y2795" s="127"/>
      <c r="Z2795" s="127"/>
      <c r="AA2795" s="127"/>
      <c r="AB2795" s="127"/>
      <c r="AC2795" s="127"/>
      <c r="AD2795" s="127"/>
      <c r="AE2795" s="127"/>
      <c r="AF2795" s="9">
        <f t="shared" si="1"/>
        <v>2795</v>
      </c>
    </row>
    <row r="2796" ht="15.75" customHeight="1">
      <c r="A2796" s="116">
        <v>41638.0</v>
      </c>
      <c r="B2796" s="129" t="e">
        <v>#N/A</v>
      </c>
      <c r="C2796" s="127" t="e">
        <v>#N/A</v>
      </c>
      <c r="D2796" s="127">
        <v>6.4208</v>
      </c>
      <c r="E2796" s="127" t="e">
        <v>#N/A</v>
      </c>
      <c r="F2796" s="127" t="e">
        <v>#N/A</v>
      </c>
      <c r="G2796" s="127">
        <v>6.925</v>
      </c>
      <c r="H2796" s="127" t="e">
        <v>#N/A</v>
      </c>
      <c r="I2796" s="127" t="e">
        <v>#N/A</v>
      </c>
      <c r="J2796" s="127">
        <v>7.3875</v>
      </c>
      <c r="K2796" s="127" t="e">
        <v>#N/A</v>
      </c>
      <c r="L2796" s="127" t="e">
        <v>#N/A</v>
      </c>
      <c r="M2796" s="127">
        <v>7.85</v>
      </c>
      <c r="N2796" s="127" t="e">
        <v>#N/A</v>
      </c>
      <c r="O2796" s="127" t="e">
        <v>#N/A</v>
      </c>
      <c r="P2796" s="127">
        <v>8.3125</v>
      </c>
      <c r="Q2796" s="127"/>
      <c r="R2796" s="127"/>
      <c r="S2796" s="127"/>
      <c r="T2796" s="127"/>
      <c r="U2796" s="127"/>
      <c r="V2796" s="127"/>
      <c r="W2796" s="127"/>
      <c r="X2796" s="127"/>
      <c r="Y2796" s="127"/>
      <c r="Z2796" s="127"/>
      <c r="AA2796" s="127"/>
      <c r="AB2796" s="127"/>
      <c r="AC2796" s="127"/>
      <c r="AD2796" s="127"/>
      <c r="AE2796" s="127"/>
      <c r="AF2796" s="9">
        <f t="shared" si="1"/>
        <v>2796</v>
      </c>
    </row>
    <row r="2797" ht="15.75" customHeight="1">
      <c r="A2797" s="116">
        <v>41635.0</v>
      </c>
      <c r="B2797" s="129" t="e">
        <v>#N/A</v>
      </c>
      <c r="C2797" s="127" t="e">
        <v>#N/A</v>
      </c>
      <c r="D2797" s="127">
        <v>6.4167</v>
      </c>
      <c r="E2797" s="127" t="e">
        <v>#N/A</v>
      </c>
      <c r="F2797" s="127" t="e">
        <v>#N/A</v>
      </c>
      <c r="G2797" s="127">
        <v>6.9292</v>
      </c>
      <c r="H2797" s="127" t="e">
        <v>#N/A</v>
      </c>
      <c r="I2797" s="127" t="e">
        <v>#N/A</v>
      </c>
      <c r="J2797" s="127">
        <v>7.425</v>
      </c>
      <c r="K2797" s="127" t="e">
        <v>#N/A</v>
      </c>
      <c r="L2797" s="127" t="e">
        <v>#N/A</v>
      </c>
      <c r="M2797" s="127">
        <v>7.8833</v>
      </c>
      <c r="N2797" s="127" t="e">
        <v>#N/A</v>
      </c>
      <c r="O2797" s="127" t="e">
        <v>#N/A</v>
      </c>
      <c r="P2797" s="127">
        <v>8.3417</v>
      </c>
      <c r="Q2797" s="127"/>
      <c r="R2797" s="127"/>
      <c r="S2797" s="127"/>
      <c r="T2797" s="127"/>
      <c r="U2797" s="127"/>
      <c r="V2797" s="127"/>
      <c r="W2797" s="127"/>
      <c r="X2797" s="127"/>
      <c r="Y2797" s="127"/>
      <c r="Z2797" s="127"/>
      <c r="AA2797" s="127"/>
      <c r="AB2797" s="127"/>
      <c r="AC2797" s="127"/>
      <c r="AD2797" s="127"/>
      <c r="AE2797" s="127"/>
      <c r="AF2797" s="9">
        <f t="shared" si="1"/>
        <v>2797</v>
      </c>
    </row>
    <row r="2798" ht="15.75" customHeight="1">
      <c r="A2798" s="116">
        <v>41634.0</v>
      </c>
      <c r="B2798" s="129" t="e">
        <v>#N/A</v>
      </c>
      <c r="C2798" s="127" t="e">
        <v>#N/A</v>
      </c>
      <c r="D2798" s="127">
        <v>6.4167</v>
      </c>
      <c r="E2798" s="127" t="e">
        <v>#N/A</v>
      </c>
      <c r="F2798" s="127" t="e">
        <v>#N/A</v>
      </c>
      <c r="G2798" s="127">
        <v>6.9292</v>
      </c>
      <c r="H2798" s="127" t="e">
        <v>#N/A</v>
      </c>
      <c r="I2798" s="127" t="e">
        <v>#N/A</v>
      </c>
      <c r="J2798" s="127">
        <v>7.4208</v>
      </c>
      <c r="K2798" s="127" t="e">
        <v>#N/A</v>
      </c>
      <c r="L2798" s="127" t="e">
        <v>#N/A</v>
      </c>
      <c r="M2798" s="127">
        <v>7.8771</v>
      </c>
      <c r="N2798" s="127" t="e">
        <v>#N/A</v>
      </c>
      <c r="O2798" s="127" t="e">
        <v>#N/A</v>
      </c>
      <c r="P2798" s="127">
        <v>8.3333</v>
      </c>
      <c r="Q2798" s="127"/>
      <c r="R2798" s="127"/>
      <c r="S2798" s="127"/>
      <c r="T2798" s="127"/>
      <c r="U2798" s="127"/>
      <c r="V2798" s="127"/>
      <c r="W2798" s="127"/>
      <c r="X2798" s="127"/>
      <c r="Y2798" s="127"/>
      <c r="Z2798" s="127"/>
      <c r="AA2798" s="127"/>
      <c r="AB2798" s="127"/>
      <c r="AC2798" s="127"/>
      <c r="AD2798" s="127"/>
      <c r="AE2798" s="127"/>
      <c r="AF2798" s="9">
        <f t="shared" si="1"/>
        <v>2798</v>
      </c>
    </row>
    <row r="2799" ht="15.75" customHeight="1">
      <c r="A2799" s="116">
        <v>41633.0</v>
      </c>
      <c r="B2799" s="129" t="e">
        <v>#N/A</v>
      </c>
      <c r="C2799" s="127" t="e">
        <v>#N/A</v>
      </c>
      <c r="D2799" s="127">
        <v>6.4333</v>
      </c>
      <c r="E2799" s="127" t="e">
        <v>#N/A</v>
      </c>
      <c r="F2799" s="127" t="e">
        <v>#N/A</v>
      </c>
      <c r="G2799" s="127">
        <v>6.9292</v>
      </c>
      <c r="H2799" s="127" t="e">
        <v>#N/A</v>
      </c>
      <c r="I2799" s="127" t="e">
        <v>#N/A</v>
      </c>
      <c r="J2799" s="127">
        <v>7.4333</v>
      </c>
      <c r="K2799" s="127" t="e">
        <v>#N/A</v>
      </c>
      <c r="L2799" s="127" t="e">
        <v>#N/A</v>
      </c>
      <c r="M2799" s="127">
        <v>7.9</v>
      </c>
      <c r="N2799" s="127" t="e">
        <v>#N/A</v>
      </c>
      <c r="O2799" s="127" t="e">
        <v>#N/A</v>
      </c>
      <c r="P2799" s="127">
        <v>8.3667</v>
      </c>
      <c r="Q2799" s="127"/>
      <c r="R2799" s="127"/>
      <c r="S2799" s="127"/>
      <c r="T2799" s="127"/>
      <c r="U2799" s="127"/>
      <c r="V2799" s="127"/>
      <c r="W2799" s="127"/>
      <c r="X2799" s="127"/>
      <c r="Y2799" s="127"/>
      <c r="Z2799" s="127"/>
      <c r="AA2799" s="127"/>
      <c r="AB2799" s="127"/>
      <c r="AC2799" s="127"/>
      <c r="AD2799" s="127"/>
      <c r="AE2799" s="127"/>
      <c r="AF2799" s="9">
        <f t="shared" si="1"/>
        <v>2799</v>
      </c>
    </row>
    <row r="2800" ht="15.75" customHeight="1">
      <c r="A2800" s="116">
        <v>41632.0</v>
      </c>
      <c r="B2800" s="129" t="e">
        <v>#N/A</v>
      </c>
      <c r="C2800" s="127" t="e">
        <v>#N/A</v>
      </c>
      <c r="D2800" s="127">
        <v>6.4375</v>
      </c>
      <c r="E2800" s="127" t="e">
        <v>#N/A</v>
      </c>
      <c r="F2800" s="127" t="e">
        <v>#N/A</v>
      </c>
      <c r="G2800" s="127">
        <v>6.9208</v>
      </c>
      <c r="H2800" s="127" t="e">
        <v>#N/A</v>
      </c>
      <c r="I2800" s="127" t="e">
        <v>#N/A</v>
      </c>
      <c r="J2800" s="127">
        <v>7.4292</v>
      </c>
      <c r="K2800" s="127" t="e">
        <v>#N/A</v>
      </c>
      <c r="L2800" s="127" t="e">
        <v>#N/A</v>
      </c>
      <c r="M2800" s="127">
        <v>7.8938</v>
      </c>
      <c r="N2800" s="127" t="e">
        <v>#N/A</v>
      </c>
      <c r="O2800" s="127" t="e">
        <v>#N/A</v>
      </c>
      <c r="P2800" s="127">
        <v>8.3583</v>
      </c>
      <c r="Q2800" s="127"/>
      <c r="R2800" s="127"/>
      <c r="S2800" s="127"/>
      <c r="T2800" s="127"/>
      <c r="U2800" s="127"/>
      <c r="V2800" s="127"/>
      <c r="W2800" s="127"/>
      <c r="X2800" s="127"/>
      <c r="Y2800" s="127"/>
      <c r="Z2800" s="127"/>
      <c r="AA2800" s="127"/>
      <c r="AB2800" s="127"/>
      <c r="AC2800" s="127"/>
      <c r="AD2800" s="127"/>
      <c r="AE2800" s="127"/>
      <c r="AF2800" s="9">
        <f t="shared" si="1"/>
        <v>2800</v>
      </c>
    </row>
    <row r="2801" ht="15.75" customHeight="1">
      <c r="A2801" s="116">
        <v>41631.0</v>
      </c>
      <c r="B2801" s="129" t="e">
        <v>#N/A</v>
      </c>
      <c r="C2801" s="127" t="e">
        <v>#N/A</v>
      </c>
      <c r="D2801" s="127">
        <v>6.4125</v>
      </c>
      <c r="E2801" s="127" t="e">
        <v>#N/A</v>
      </c>
      <c r="F2801" s="127" t="e">
        <v>#N/A</v>
      </c>
      <c r="G2801" s="127">
        <v>6.925</v>
      </c>
      <c r="H2801" s="127" t="e">
        <v>#N/A</v>
      </c>
      <c r="I2801" s="127" t="e">
        <v>#N/A</v>
      </c>
      <c r="J2801" s="127">
        <v>7.4167</v>
      </c>
      <c r="K2801" s="127" t="e">
        <v>#N/A</v>
      </c>
      <c r="L2801" s="127" t="e">
        <v>#N/A</v>
      </c>
      <c r="M2801" s="127">
        <v>7.9063</v>
      </c>
      <c r="N2801" s="127" t="e">
        <v>#N/A</v>
      </c>
      <c r="O2801" s="127" t="e">
        <v>#N/A</v>
      </c>
      <c r="P2801" s="127">
        <v>8.3958</v>
      </c>
      <c r="Q2801" s="127"/>
      <c r="R2801" s="127"/>
      <c r="S2801" s="127"/>
      <c r="T2801" s="127"/>
      <c r="U2801" s="127"/>
      <c r="V2801" s="127"/>
      <c r="W2801" s="127"/>
      <c r="X2801" s="127"/>
      <c r="Y2801" s="127"/>
      <c r="Z2801" s="127"/>
      <c r="AA2801" s="127"/>
      <c r="AB2801" s="127"/>
      <c r="AC2801" s="127"/>
      <c r="AD2801" s="127"/>
      <c r="AE2801" s="127"/>
      <c r="AF2801" s="9">
        <f t="shared" si="1"/>
        <v>2801</v>
      </c>
    </row>
    <row r="2802" ht="15.75" customHeight="1">
      <c r="A2802" s="116">
        <v>41628.0</v>
      </c>
      <c r="B2802" s="129" t="e">
        <v>#N/A</v>
      </c>
      <c r="C2802" s="127" t="e">
        <v>#N/A</v>
      </c>
      <c r="D2802" s="127">
        <v>6.4417</v>
      </c>
      <c r="E2802" s="127" t="e">
        <v>#N/A</v>
      </c>
      <c r="F2802" s="127" t="e">
        <v>#N/A</v>
      </c>
      <c r="G2802" s="127">
        <v>6.9667</v>
      </c>
      <c r="H2802" s="127" t="e">
        <v>#N/A</v>
      </c>
      <c r="I2802" s="127" t="e">
        <v>#N/A</v>
      </c>
      <c r="J2802" s="127">
        <v>7.4292</v>
      </c>
      <c r="K2802" s="127" t="e">
        <v>#N/A</v>
      </c>
      <c r="L2802" s="127" t="e">
        <v>#N/A</v>
      </c>
      <c r="M2802" s="127">
        <v>7.9146</v>
      </c>
      <c r="N2802" s="127" t="e">
        <v>#N/A</v>
      </c>
      <c r="O2802" s="127" t="e">
        <v>#N/A</v>
      </c>
      <c r="P2802" s="127">
        <v>8.4</v>
      </c>
      <c r="Q2802" s="127"/>
      <c r="R2802" s="127"/>
      <c r="S2802" s="127"/>
      <c r="T2802" s="127"/>
      <c r="U2802" s="127"/>
      <c r="V2802" s="127"/>
      <c r="W2802" s="127"/>
      <c r="X2802" s="127"/>
      <c r="Y2802" s="127"/>
      <c r="Z2802" s="127"/>
      <c r="AA2802" s="127"/>
      <c r="AB2802" s="127"/>
      <c r="AC2802" s="127"/>
      <c r="AD2802" s="127"/>
      <c r="AE2802" s="127"/>
      <c r="AF2802" s="9">
        <f t="shared" si="1"/>
        <v>2802</v>
      </c>
    </row>
    <row r="2803" ht="15.75" customHeight="1">
      <c r="A2803" s="116">
        <v>41627.0</v>
      </c>
      <c r="B2803" s="129" t="e">
        <v>#N/A</v>
      </c>
      <c r="C2803" s="127" t="e">
        <v>#N/A</v>
      </c>
      <c r="D2803" s="127">
        <v>6.4958</v>
      </c>
      <c r="E2803" s="127" t="e">
        <v>#N/A</v>
      </c>
      <c r="F2803" s="127" t="e">
        <v>#N/A</v>
      </c>
      <c r="G2803" s="127">
        <v>7.0708</v>
      </c>
      <c r="H2803" s="127" t="e">
        <v>#N/A</v>
      </c>
      <c r="I2803" s="127" t="e">
        <v>#N/A</v>
      </c>
      <c r="J2803" s="127">
        <v>7.575</v>
      </c>
      <c r="K2803" s="127" t="e">
        <v>#N/A</v>
      </c>
      <c r="L2803" s="127" t="e">
        <v>#N/A</v>
      </c>
      <c r="M2803" s="127">
        <v>8.0396</v>
      </c>
      <c r="N2803" s="127" t="e">
        <v>#N/A</v>
      </c>
      <c r="O2803" s="127" t="e">
        <v>#N/A</v>
      </c>
      <c r="P2803" s="127">
        <v>8.5042</v>
      </c>
      <c r="Q2803" s="127"/>
      <c r="R2803" s="127"/>
      <c r="S2803" s="127"/>
      <c r="T2803" s="127"/>
      <c r="U2803" s="127"/>
      <c r="V2803" s="127"/>
      <c r="W2803" s="127"/>
      <c r="X2803" s="127"/>
      <c r="Y2803" s="127"/>
      <c r="Z2803" s="127"/>
      <c r="AA2803" s="127"/>
      <c r="AB2803" s="127"/>
      <c r="AC2803" s="127"/>
      <c r="AD2803" s="127"/>
      <c r="AE2803" s="127"/>
      <c r="AF2803" s="9">
        <f t="shared" si="1"/>
        <v>2803</v>
      </c>
    </row>
    <row r="2804" ht="15.75" customHeight="1">
      <c r="A2804" s="116">
        <v>41626.0</v>
      </c>
      <c r="B2804" s="129" t="e">
        <v>#N/A</v>
      </c>
      <c r="C2804" s="127" t="e">
        <v>#N/A</v>
      </c>
      <c r="D2804" s="127">
        <v>6.4958</v>
      </c>
      <c r="E2804" s="127" t="e">
        <v>#N/A</v>
      </c>
      <c r="F2804" s="127" t="e">
        <v>#N/A</v>
      </c>
      <c r="G2804" s="127">
        <v>7.1</v>
      </c>
      <c r="H2804" s="127" t="e">
        <v>#N/A</v>
      </c>
      <c r="I2804" s="127" t="e">
        <v>#N/A</v>
      </c>
      <c r="J2804" s="127">
        <v>7.5917</v>
      </c>
      <c r="K2804" s="127" t="e">
        <v>#N/A</v>
      </c>
      <c r="L2804" s="127" t="e">
        <v>#N/A</v>
      </c>
      <c r="M2804" s="127">
        <v>8.0479</v>
      </c>
      <c r="N2804" s="127" t="e">
        <v>#N/A</v>
      </c>
      <c r="O2804" s="127" t="e">
        <v>#N/A</v>
      </c>
      <c r="P2804" s="127">
        <v>8.5042</v>
      </c>
      <c r="Q2804" s="127"/>
      <c r="R2804" s="127"/>
      <c r="S2804" s="127"/>
      <c r="T2804" s="127"/>
      <c r="U2804" s="127"/>
      <c r="V2804" s="127"/>
      <c r="W2804" s="127"/>
      <c r="X2804" s="127"/>
      <c r="Y2804" s="127"/>
      <c r="Z2804" s="127"/>
      <c r="AA2804" s="127"/>
      <c r="AB2804" s="127"/>
      <c r="AC2804" s="127"/>
      <c r="AD2804" s="127"/>
      <c r="AE2804" s="127"/>
      <c r="AF2804" s="9">
        <f t="shared" si="1"/>
        <v>2804</v>
      </c>
    </row>
    <row r="2805" ht="15.75" customHeight="1">
      <c r="A2805" s="116">
        <v>41625.0</v>
      </c>
      <c r="B2805" s="129" t="e">
        <v>#N/A</v>
      </c>
      <c r="C2805" s="127" t="e">
        <v>#N/A</v>
      </c>
      <c r="D2805" s="127">
        <v>6.5167</v>
      </c>
      <c r="E2805" s="127" t="e">
        <v>#N/A</v>
      </c>
      <c r="F2805" s="127" t="e">
        <v>#N/A</v>
      </c>
      <c r="G2805" s="127">
        <v>7.1292</v>
      </c>
      <c r="H2805" s="127" t="e">
        <v>#N/A</v>
      </c>
      <c r="I2805" s="127" t="e">
        <v>#N/A</v>
      </c>
      <c r="J2805" s="127">
        <v>7.6167</v>
      </c>
      <c r="K2805" s="127" t="e">
        <v>#N/A</v>
      </c>
      <c r="L2805" s="127" t="e">
        <v>#N/A</v>
      </c>
      <c r="M2805" s="127">
        <v>8.0604</v>
      </c>
      <c r="N2805" s="127" t="e">
        <v>#N/A</v>
      </c>
      <c r="O2805" s="127" t="e">
        <v>#N/A</v>
      </c>
      <c r="P2805" s="127">
        <v>8.5042</v>
      </c>
      <c r="Q2805" s="127"/>
      <c r="R2805" s="127"/>
      <c r="S2805" s="127"/>
      <c r="T2805" s="127"/>
      <c r="U2805" s="127"/>
      <c r="V2805" s="127"/>
      <c r="W2805" s="127"/>
      <c r="X2805" s="127"/>
      <c r="Y2805" s="127"/>
      <c r="Z2805" s="127"/>
      <c r="AA2805" s="127"/>
      <c r="AB2805" s="127"/>
      <c r="AC2805" s="127"/>
      <c r="AD2805" s="127"/>
      <c r="AE2805" s="127"/>
      <c r="AF2805" s="9">
        <f t="shared" si="1"/>
        <v>2805</v>
      </c>
    </row>
    <row r="2806" ht="15.75" customHeight="1">
      <c r="A2806" s="116">
        <v>41624.0</v>
      </c>
      <c r="B2806" s="129" t="e">
        <v>#N/A</v>
      </c>
      <c r="C2806" s="127" t="e">
        <v>#N/A</v>
      </c>
      <c r="D2806" s="127">
        <v>6.55</v>
      </c>
      <c r="E2806" s="127" t="e">
        <v>#N/A</v>
      </c>
      <c r="F2806" s="127" t="e">
        <v>#N/A</v>
      </c>
      <c r="G2806" s="127">
        <v>7.15</v>
      </c>
      <c r="H2806" s="127" t="e">
        <v>#N/A</v>
      </c>
      <c r="I2806" s="127" t="e">
        <v>#N/A</v>
      </c>
      <c r="J2806" s="127">
        <v>7.6292</v>
      </c>
      <c r="K2806" s="127" t="e">
        <v>#N/A</v>
      </c>
      <c r="L2806" s="127" t="e">
        <v>#N/A</v>
      </c>
      <c r="M2806" s="127">
        <v>8.0625</v>
      </c>
      <c r="N2806" s="127" t="e">
        <v>#N/A</v>
      </c>
      <c r="O2806" s="127" t="e">
        <v>#N/A</v>
      </c>
      <c r="P2806" s="127">
        <v>8.4958</v>
      </c>
      <c r="Q2806" s="127"/>
      <c r="R2806" s="127"/>
      <c r="S2806" s="127"/>
      <c r="T2806" s="127"/>
      <c r="U2806" s="127"/>
      <c r="V2806" s="127"/>
      <c r="W2806" s="127"/>
      <c r="X2806" s="127"/>
      <c r="Y2806" s="127"/>
      <c r="Z2806" s="127"/>
      <c r="AA2806" s="127"/>
      <c r="AB2806" s="127"/>
      <c r="AC2806" s="127"/>
      <c r="AD2806" s="127"/>
      <c r="AE2806" s="127"/>
      <c r="AF2806" s="9">
        <f t="shared" si="1"/>
        <v>2806</v>
      </c>
    </row>
    <row r="2807" ht="15.75" customHeight="1">
      <c r="A2807" s="116">
        <v>41621.0</v>
      </c>
      <c r="B2807" s="129" t="e">
        <v>#N/A</v>
      </c>
      <c r="C2807" s="127" t="e">
        <v>#N/A</v>
      </c>
      <c r="D2807" s="127">
        <v>6.5417</v>
      </c>
      <c r="E2807" s="127" t="e">
        <v>#N/A</v>
      </c>
      <c r="F2807" s="127" t="e">
        <v>#N/A</v>
      </c>
      <c r="G2807" s="127">
        <v>7.1458</v>
      </c>
      <c r="H2807" s="127" t="e">
        <v>#N/A</v>
      </c>
      <c r="I2807" s="127" t="e">
        <v>#N/A</v>
      </c>
      <c r="J2807" s="127">
        <v>7.6375</v>
      </c>
      <c r="K2807" s="127" t="e">
        <v>#N/A</v>
      </c>
      <c r="L2807" s="127" t="e">
        <v>#N/A</v>
      </c>
      <c r="M2807" s="127">
        <v>8.0667</v>
      </c>
      <c r="N2807" s="127" t="e">
        <v>#N/A</v>
      </c>
      <c r="O2807" s="127" t="e">
        <v>#N/A</v>
      </c>
      <c r="P2807" s="127">
        <v>8.4958</v>
      </c>
      <c r="Q2807" s="127"/>
      <c r="R2807" s="127"/>
      <c r="S2807" s="127"/>
      <c r="T2807" s="127"/>
      <c r="U2807" s="127"/>
      <c r="V2807" s="127"/>
      <c r="W2807" s="127"/>
      <c r="X2807" s="127"/>
      <c r="Y2807" s="127"/>
      <c r="Z2807" s="127"/>
      <c r="AA2807" s="127"/>
      <c r="AB2807" s="127"/>
      <c r="AC2807" s="127"/>
      <c r="AD2807" s="127"/>
      <c r="AE2807" s="127"/>
      <c r="AF2807" s="9">
        <f t="shared" si="1"/>
        <v>2807</v>
      </c>
    </row>
    <row r="2808" ht="15.75" customHeight="1">
      <c r="A2808" s="116">
        <v>41620.0</v>
      </c>
      <c r="B2808" s="129" t="e">
        <v>#N/A</v>
      </c>
      <c r="C2808" s="127" t="e">
        <v>#N/A</v>
      </c>
      <c r="D2808" s="127">
        <v>6.5833</v>
      </c>
      <c r="E2808" s="127" t="e">
        <v>#N/A</v>
      </c>
      <c r="F2808" s="127" t="e">
        <v>#N/A</v>
      </c>
      <c r="G2808" s="127">
        <v>7.2042</v>
      </c>
      <c r="H2808" s="127" t="e">
        <v>#N/A</v>
      </c>
      <c r="I2808" s="127" t="e">
        <v>#N/A</v>
      </c>
      <c r="J2808" s="127">
        <v>7.7083</v>
      </c>
      <c r="K2808" s="127" t="e">
        <v>#N/A</v>
      </c>
      <c r="L2808" s="127" t="e">
        <v>#N/A</v>
      </c>
      <c r="M2808" s="127">
        <v>8.1042</v>
      </c>
      <c r="N2808" s="127" t="e">
        <v>#N/A</v>
      </c>
      <c r="O2808" s="127" t="e">
        <v>#N/A</v>
      </c>
      <c r="P2808" s="127">
        <v>8.5</v>
      </c>
      <c r="Q2808" s="127"/>
      <c r="R2808" s="127"/>
      <c r="S2808" s="127"/>
      <c r="T2808" s="127"/>
      <c r="U2808" s="127"/>
      <c r="V2808" s="127"/>
      <c r="W2808" s="127"/>
      <c r="X2808" s="127"/>
      <c r="Y2808" s="127"/>
      <c r="Z2808" s="127"/>
      <c r="AA2808" s="127"/>
      <c r="AB2808" s="127"/>
      <c r="AC2808" s="127"/>
      <c r="AD2808" s="127"/>
      <c r="AE2808" s="127"/>
      <c r="AF2808" s="9">
        <f t="shared" si="1"/>
        <v>2808</v>
      </c>
    </row>
    <row r="2809" ht="15.75" customHeight="1">
      <c r="A2809" s="116">
        <v>41619.0</v>
      </c>
      <c r="B2809" s="129" t="e">
        <v>#N/A</v>
      </c>
      <c r="C2809" s="127" t="e">
        <v>#N/A</v>
      </c>
      <c r="D2809" s="127">
        <v>6.5833</v>
      </c>
      <c r="E2809" s="127" t="e">
        <v>#N/A</v>
      </c>
      <c r="F2809" s="127" t="e">
        <v>#N/A</v>
      </c>
      <c r="G2809" s="127">
        <v>7.2125</v>
      </c>
      <c r="H2809" s="127" t="e">
        <v>#N/A</v>
      </c>
      <c r="I2809" s="127" t="e">
        <v>#N/A</v>
      </c>
      <c r="J2809" s="127">
        <v>7.7083</v>
      </c>
      <c r="K2809" s="127" t="e">
        <v>#N/A</v>
      </c>
      <c r="L2809" s="127" t="e">
        <v>#N/A</v>
      </c>
      <c r="M2809" s="127">
        <v>8.1021</v>
      </c>
      <c r="N2809" s="127" t="e">
        <v>#N/A</v>
      </c>
      <c r="O2809" s="127" t="e">
        <v>#N/A</v>
      </c>
      <c r="P2809" s="127">
        <v>8.4958</v>
      </c>
      <c r="Q2809" s="127"/>
      <c r="R2809" s="127"/>
      <c r="S2809" s="127"/>
      <c r="T2809" s="127"/>
      <c r="U2809" s="127"/>
      <c r="V2809" s="127"/>
      <c r="W2809" s="127"/>
      <c r="X2809" s="127"/>
      <c r="Y2809" s="127"/>
      <c r="Z2809" s="127"/>
      <c r="AA2809" s="127"/>
      <c r="AB2809" s="127"/>
      <c r="AC2809" s="127"/>
      <c r="AD2809" s="127"/>
      <c r="AE2809" s="127"/>
      <c r="AF2809" s="9">
        <f t="shared" si="1"/>
        <v>2809</v>
      </c>
    </row>
    <row r="2810" ht="15.75" customHeight="1">
      <c r="A2810" s="116">
        <v>41618.0</v>
      </c>
      <c r="B2810" s="129" t="e">
        <v>#N/A</v>
      </c>
      <c r="C2810" s="127" t="e">
        <v>#N/A</v>
      </c>
      <c r="D2810" s="127">
        <v>6.5833</v>
      </c>
      <c r="E2810" s="127" t="e">
        <v>#N/A</v>
      </c>
      <c r="F2810" s="127" t="e">
        <v>#N/A</v>
      </c>
      <c r="G2810" s="127">
        <v>7.2333</v>
      </c>
      <c r="H2810" s="127" t="e">
        <v>#N/A</v>
      </c>
      <c r="I2810" s="127" t="e">
        <v>#N/A</v>
      </c>
      <c r="J2810" s="127">
        <v>7.7292</v>
      </c>
      <c r="K2810" s="127" t="e">
        <v>#N/A</v>
      </c>
      <c r="L2810" s="127" t="e">
        <v>#N/A</v>
      </c>
      <c r="M2810" s="127">
        <v>8.1146</v>
      </c>
      <c r="N2810" s="127" t="e">
        <v>#N/A</v>
      </c>
      <c r="O2810" s="127" t="e">
        <v>#N/A</v>
      </c>
      <c r="P2810" s="127">
        <v>8.5</v>
      </c>
      <c r="Q2810" s="127"/>
      <c r="R2810" s="127"/>
      <c r="S2810" s="127"/>
      <c r="T2810" s="127"/>
      <c r="U2810" s="127"/>
      <c r="V2810" s="127"/>
      <c r="W2810" s="127"/>
      <c r="X2810" s="127"/>
      <c r="Y2810" s="127"/>
      <c r="Z2810" s="127"/>
      <c r="AA2810" s="127"/>
      <c r="AB2810" s="127"/>
      <c r="AC2810" s="127"/>
      <c r="AD2810" s="127"/>
      <c r="AE2810" s="127"/>
      <c r="AF2810" s="9">
        <f t="shared" si="1"/>
        <v>2810</v>
      </c>
    </row>
    <row r="2811" ht="15.75" customHeight="1">
      <c r="A2811" s="116">
        <v>41617.0</v>
      </c>
      <c r="B2811" s="129" t="e">
        <v>#N/A</v>
      </c>
      <c r="C2811" s="127" t="e">
        <v>#N/A</v>
      </c>
      <c r="D2811" s="127">
        <v>6.5917</v>
      </c>
      <c r="E2811" s="127" t="e">
        <v>#N/A</v>
      </c>
      <c r="F2811" s="127" t="e">
        <v>#N/A</v>
      </c>
      <c r="G2811" s="127">
        <v>7.2417</v>
      </c>
      <c r="H2811" s="127" t="e">
        <v>#N/A</v>
      </c>
      <c r="I2811" s="127" t="e">
        <v>#N/A</v>
      </c>
      <c r="J2811" s="127">
        <v>7.775</v>
      </c>
      <c r="K2811" s="127" t="e">
        <v>#N/A</v>
      </c>
      <c r="L2811" s="127" t="e">
        <v>#N/A</v>
      </c>
      <c r="M2811" s="127">
        <v>8.1375</v>
      </c>
      <c r="N2811" s="127" t="e">
        <v>#N/A</v>
      </c>
      <c r="O2811" s="127" t="e">
        <v>#N/A</v>
      </c>
      <c r="P2811" s="127">
        <v>8.5</v>
      </c>
      <c r="Q2811" s="127"/>
      <c r="R2811" s="127"/>
      <c r="S2811" s="127"/>
      <c r="T2811" s="127"/>
      <c r="U2811" s="127"/>
      <c r="V2811" s="127"/>
      <c r="W2811" s="127"/>
      <c r="X2811" s="127"/>
      <c r="Y2811" s="127"/>
      <c r="Z2811" s="127"/>
      <c r="AA2811" s="127"/>
      <c r="AB2811" s="127"/>
      <c r="AC2811" s="127"/>
      <c r="AD2811" s="127"/>
      <c r="AE2811" s="127"/>
      <c r="AF2811" s="9">
        <f t="shared" si="1"/>
        <v>2811</v>
      </c>
    </row>
    <row r="2812" ht="15.75" customHeight="1">
      <c r="A2812" s="116">
        <v>41614.0</v>
      </c>
      <c r="B2812" s="129" t="e">
        <v>#N/A</v>
      </c>
      <c r="C2812" s="127" t="e">
        <v>#N/A</v>
      </c>
      <c r="D2812" s="127">
        <v>6.5583</v>
      </c>
      <c r="E2812" s="127" t="e">
        <v>#N/A</v>
      </c>
      <c r="F2812" s="127" t="e">
        <v>#N/A</v>
      </c>
      <c r="G2812" s="127">
        <v>7.2333</v>
      </c>
      <c r="H2812" s="127" t="e">
        <v>#N/A</v>
      </c>
      <c r="I2812" s="127" t="e">
        <v>#N/A</v>
      </c>
      <c r="J2812" s="127">
        <v>7.7542</v>
      </c>
      <c r="K2812" s="127" t="e">
        <v>#N/A</v>
      </c>
      <c r="L2812" s="127" t="e">
        <v>#N/A</v>
      </c>
      <c r="M2812" s="127">
        <v>8.1271</v>
      </c>
      <c r="N2812" s="127" t="e">
        <v>#N/A</v>
      </c>
      <c r="O2812" s="127" t="e">
        <v>#N/A</v>
      </c>
      <c r="P2812" s="127">
        <v>8.5</v>
      </c>
      <c r="Q2812" s="127"/>
      <c r="R2812" s="127"/>
      <c r="S2812" s="127"/>
      <c r="T2812" s="127"/>
      <c r="U2812" s="127"/>
      <c r="V2812" s="127"/>
      <c r="W2812" s="127"/>
      <c r="X2812" s="127"/>
      <c r="Y2812" s="127"/>
      <c r="Z2812" s="127"/>
      <c r="AA2812" s="127"/>
      <c r="AB2812" s="127"/>
      <c r="AC2812" s="127"/>
      <c r="AD2812" s="127"/>
      <c r="AE2812" s="127"/>
      <c r="AF2812" s="9">
        <f t="shared" si="1"/>
        <v>2812</v>
      </c>
    </row>
    <row r="2813" ht="15.75" customHeight="1">
      <c r="A2813" s="116">
        <v>41613.0</v>
      </c>
      <c r="B2813" s="129" t="e">
        <v>#N/A</v>
      </c>
      <c r="C2813" s="127" t="e">
        <v>#N/A</v>
      </c>
      <c r="D2813" s="127">
        <v>6.6083</v>
      </c>
      <c r="E2813" s="127" t="e">
        <v>#N/A</v>
      </c>
      <c r="F2813" s="127" t="e">
        <v>#N/A</v>
      </c>
      <c r="G2813" s="127">
        <v>7.3442</v>
      </c>
      <c r="H2813" s="127" t="e">
        <v>#N/A</v>
      </c>
      <c r="I2813" s="127" t="e">
        <v>#N/A</v>
      </c>
      <c r="J2813" s="127">
        <v>7.7875</v>
      </c>
      <c r="K2813" s="127" t="e">
        <v>#N/A</v>
      </c>
      <c r="L2813" s="127" t="e">
        <v>#N/A</v>
      </c>
      <c r="M2813" s="127">
        <v>8.1417</v>
      </c>
      <c r="N2813" s="127" t="e">
        <v>#N/A</v>
      </c>
      <c r="O2813" s="127" t="e">
        <v>#N/A</v>
      </c>
      <c r="P2813" s="127">
        <v>8.4958</v>
      </c>
      <c r="Q2813" s="127"/>
      <c r="R2813" s="127"/>
      <c r="S2813" s="127"/>
      <c r="T2813" s="127"/>
      <c r="U2813" s="127"/>
      <c r="V2813" s="127"/>
      <c r="W2813" s="127"/>
      <c r="X2813" s="127"/>
      <c r="Y2813" s="127"/>
      <c r="Z2813" s="127"/>
      <c r="AA2813" s="127"/>
      <c r="AB2813" s="127"/>
      <c r="AC2813" s="127"/>
      <c r="AD2813" s="127"/>
      <c r="AE2813" s="127"/>
      <c r="AF2813" s="9">
        <f t="shared" si="1"/>
        <v>2813</v>
      </c>
    </row>
    <row r="2814" ht="15.75" customHeight="1">
      <c r="A2814" s="116">
        <v>41612.0</v>
      </c>
      <c r="B2814" s="129" t="e">
        <v>#N/A</v>
      </c>
      <c r="C2814" s="127" t="e">
        <v>#N/A</v>
      </c>
      <c r="D2814" s="127">
        <v>6.6083</v>
      </c>
      <c r="E2814" s="127" t="e">
        <v>#N/A</v>
      </c>
      <c r="F2814" s="127" t="e">
        <v>#N/A</v>
      </c>
      <c r="G2814" s="127">
        <v>7.3458</v>
      </c>
      <c r="H2814" s="127" t="e">
        <v>#N/A</v>
      </c>
      <c r="I2814" s="127" t="e">
        <v>#N/A</v>
      </c>
      <c r="J2814" s="127">
        <v>7.7792</v>
      </c>
      <c r="K2814" s="127" t="e">
        <v>#N/A</v>
      </c>
      <c r="L2814" s="127" t="e">
        <v>#N/A</v>
      </c>
      <c r="M2814" s="127">
        <v>8.1458</v>
      </c>
      <c r="N2814" s="127" t="e">
        <v>#N/A</v>
      </c>
      <c r="O2814" s="127" t="e">
        <v>#N/A</v>
      </c>
      <c r="P2814" s="127">
        <v>8.5125</v>
      </c>
      <c r="Q2814" s="127"/>
      <c r="R2814" s="127"/>
      <c r="S2814" s="127"/>
      <c r="T2814" s="127"/>
      <c r="U2814" s="127"/>
      <c r="V2814" s="127"/>
      <c r="W2814" s="127"/>
      <c r="X2814" s="127"/>
      <c r="Y2814" s="127"/>
      <c r="Z2814" s="127"/>
      <c r="AA2814" s="127"/>
      <c r="AB2814" s="127"/>
      <c r="AC2814" s="127"/>
      <c r="AD2814" s="127"/>
      <c r="AE2814" s="127"/>
      <c r="AF2814" s="9">
        <f t="shared" si="1"/>
        <v>2814</v>
      </c>
    </row>
    <row r="2815" ht="15.75" customHeight="1">
      <c r="A2815" s="116">
        <v>41611.0</v>
      </c>
      <c r="B2815" s="129" t="e">
        <v>#N/A</v>
      </c>
      <c r="C2815" s="127" t="e">
        <v>#N/A</v>
      </c>
      <c r="D2815" s="127">
        <v>6.5583</v>
      </c>
      <c r="E2815" s="127" t="e">
        <v>#N/A</v>
      </c>
      <c r="F2815" s="127" t="e">
        <v>#N/A</v>
      </c>
      <c r="G2815" s="127">
        <v>7.3583</v>
      </c>
      <c r="H2815" s="127" t="e">
        <v>#N/A</v>
      </c>
      <c r="I2815" s="127" t="e">
        <v>#N/A</v>
      </c>
      <c r="J2815" s="127">
        <v>7.7833</v>
      </c>
      <c r="K2815" s="127" t="e">
        <v>#N/A</v>
      </c>
      <c r="L2815" s="127" t="e">
        <v>#N/A</v>
      </c>
      <c r="M2815" s="127">
        <v>8.1458</v>
      </c>
      <c r="N2815" s="127" t="e">
        <v>#N/A</v>
      </c>
      <c r="O2815" s="127" t="e">
        <v>#N/A</v>
      </c>
      <c r="P2815" s="127">
        <v>8.5083</v>
      </c>
      <c r="Q2815" s="127"/>
      <c r="R2815" s="127"/>
      <c r="S2815" s="127"/>
      <c r="T2815" s="127"/>
      <c r="U2815" s="127"/>
      <c r="V2815" s="127"/>
      <c r="W2815" s="127"/>
      <c r="X2815" s="127"/>
      <c r="Y2815" s="127"/>
      <c r="Z2815" s="127"/>
      <c r="AA2815" s="127"/>
      <c r="AB2815" s="127"/>
      <c r="AC2815" s="127"/>
      <c r="AD2815" s="127"/>
      <c r="AE2815" s="127"/>
      <c r="AF2815" s="9">
        <f t="shared" si="1"/>
        <v>2815</v>
      </c>
    </row>
    <row r="2816" ht="15.75" customHeight="1">
      <c r="A2816" s="116">
        <v>41610.0</v>
      </c>
      <c r="B2816" s="129" t="e">
        <v>#N/A</v>
      </c>
      <c r="C2816" s="127" t="e">
        <v>#N/A</v>
      </c>
      <c r="D2816" s="127">
        <v>6.5833</v>
      </c>
      <c r="E2816" s="127" t="e">
        <v>#N/A</v>
      </c>
      <c r="F2816" s="127" t="e">
        <v>#N/A</v>
      </c>
      <c r="G2816" s="127">
        <v>7.3917</v>
      </c>
      <c r="H2816" s="127" t="e">
        <v>#N/A</v>
      </c>
      <c r="I2816" s="127" t="e">
        <v>#N/A</v>
      </c>
      <c r="J2816" s="127">
        <v>7.7833</v>
      </c>
      <c r="K2816" s="127" t="e">
        <v>#N/A</v>
      </c>
      <c r="L2816" s="127" t="e">
        <v>#N/A</v>
      </c>
      <c r="M2816" s="127">
        <v>8.1521</v>
      </c>
      <c r="N2816" s="127" t="e">
        <v>#N/A</v>
      </c>
      <c r="O2816" s="127" t="e">
        <v>#N/A</v>
      </c>
      <c r="P2816" s="127">
        <v>8.5208</v>
      </c>
      <c r="Q2816" s="127"/>
      <c r="R2816" s="127"/>
      <c r="S2816" s="127"/>
      <c r="T2816" s="127"/>
      <c r="U2816" s="127"/>
      <c r="V2816" s="127"/>
      <c r="W2816" s="127"/>
      <c r="X2816" s="127"/>
      <c r="Y2816" s="127"/>
      <c r="Z2816" s="127"/>
      <c r="AA2816" s="127"/>
      <c r="AB2816" s="127"/>
      <c r="AC2816" s="127"/>
      <c r="AD2816" s="127"/>
      <c r="AE2816" s="127"/>
      <c r="AF2816" s="9">
        <f t="shared" si="1"/>
        <v>2816</v>
      </c>
    </row>
    <row r="2817" ht="15.75" customHeight="1">
      <c r="A2817" s="116">
        <v>41607.0</v>
      </c>
      <c r="B2817" s="129" t="e">
        <v>#N/A</v>
      </c>
      <c r="C2817" s="127" t="e">
        <v>#N/A</v>
      </c>
      <c r="D2817" s="127">
        <v>6.5875</v>
      </c>
      <c r="E2817" s="127" t="e">
        <v>#N/A</v>
      </c>
      <c r="F2817" s="127" t="e">
        <v>#N/A</v>
      </c>
      <c r="G2817" s="127">
        <v>7.4083</v>
      </c>
      <c r="H2817" s="127" t="e">
        <v>#N/A</v>
      </c>
      <c r="I2817" s="127" t="e">
        <v>#N/A</v>
      </c>
      <c r="J2817" s="127">
        <v>7.7875</v>
      </c>
      <c r="K2817" s="127" t="e">
        <v>#N/A</v>
      </c>
      <c r="L2817" s="127" t="e">
        <v>#N/A</v>
      </c>
      <c r="M2817" s="127">
        <v>8.1563</v>
      </c>
      <c r="N2817" s="127" t="e">
        <v>#N/A</v>
      </c>
      <c r="O2817" s="127" t="e">
        <v>#N/A</v>
      </c>
      <c r="P2817" s="127">
        <v>8.525</v>
      </c>
      <c r="Q2817" s="127"/>
      <c r="R2817" s="127"/>
      <c r="S2817" s="127"/>
      <c r="T2817" s="127"/>
      <c r="U2817" s="127"/>
      <c r="V2817" s="127"/>
      <c r="W2817" s="127"/>
      <c r="X2817" s="127"/>
      <c r="Y2817" s="127"/>
      <c r="Z2817" s="127"/>
      <c r="AA2817" s="127"/>
      <c r="AB2817" s="127"/>
      <c r="AC2817" s="127"/>
      <c r="AD2817" s="127"/>
      <c r="AE2817" s="127"/>
      <c r="AF2817" s="9">
        <f t="shared" si="1"/>
        <v>2817</v>
      </c>
    </row>
    <row r="2818" ht="15.75" customHeight="1">
      <c r="A2818" s="116">
        <v>41606.0</v>
      </c>
      <c r="B2818" s="129" t="e">
        <v>#N/A</v>
      </c>
      <c r="C2818" s="127" t="e">
        <v>#N/A</v>
      </c>
      <c r="D2818" s="127">
        <v>6.6</v>
      </c>
      <c r="E2818" s="127" t="e">
        <v>#N/A</v>
      </c>
      <c r="F2818" s="127" t="e">
        <v>#N/A</v>
      </c>
      <c r="G2818" s="127">
        <v>7.4125</v>
      </c>
      <c r="H2818" s="127" t="e">
        <v>#N/A</v>
      </c>
      <c r="I2818" s="127" t="e">
        <v>#N/A</v>
      </c>
      <c r="J2818" s="127">
        <v>7.7667</v>
      </c>
      <c r="K2818" s="127" t="e">
        <v>#N/A</v>
      </c>
      <c r="L2818" s="127" t="e">
        <v>#N/A</v>
      </c>
      <c r="M2818" s="127">
        <v>8.1375</v>
      </c>
      <c r="N2818" s="127" t="e">
        <v>#N/A</v>
      </c>
      <c r="O2818" s="127" t="e">
        <v>#N/A</v>
      </c>
      <c r="P2818" s="127">
        <v>8.5083</v>
      </c>
      <c r="Q2818" s="127"/>
      <c r="R2818" s="127"/>
      <c r="S2818" s="127"/>
      <c r="T2818" s="127"/>
      <c r="U2818" s="127"/>
      <c r="V2818" s="127"/>
      <c r="W2818" s="127"/>
      <c r="X2818" s="127"/>
      <c r="Y2818" s="127"/>
      <c r="Z2818" s="127"/>
      <c r="AA2818" s="127"/>
      <c r="AB2818" s="127"/>
      <c r="AC2818" s="127"/>
      <c r="AD2818" s="127"/>
      <c r="AE2818" s="127"/>
      <c r="AF2818" s="9">
        <f t="shared" si="1"/>
        <v>2818</v>
      </c>
    </row>
    <row r="2819" ht="15.75" customHeight="1">
      <c r="A2819" s="116">
        <v>41605.0</v>
      </c>
      <c r="B2819" s="129" t="e">
        <v>#N/A</v>
      </c>
      <c r="C2819" s="127" t="e">
        <v>#N/A</v>
      </c>
      <c r="D2819" s="127">
        <v>6.5875</v>
      </c>
      <c r="E2819" s="127" t="e">
        <v>#N/A</v>
      </c>
      <c r="F2819" s="127" t="e">
        <v>#N/A</v>
      </c>
      <c r="G2819" s="127">
        <v>7.4208</v>
      </c>
      <c r="H2819" s="127" t="e">
        <v>#N/A</v>
      </c>
      <c r="I2819" s="127" t="e">
        <v>#N/A</v>
      </c>
      <c r="J2819" s="127">
        <v>7.7667</v>
      </c>
      <c r="K2819" s="127" t="e">
        <v>#N/A</v>
      </c>
      <c r="L2819" s="127" t="e">
        <v>#N/A</v>
      </c>
      <c r="M2819" s="127">
        <v>8.1417</v>
      </c>
      <c r="N2819" s="127" t="e">
        <v>#N/A</v>
      </c>
      <c r="O2819" s="127" t="e">
        <v>#N/A</v>
      </c>
      <c r="P2819" s="127">
        <v>8.5167</v>
      </c>
      <c r="Q2819" s="127"/>
      <c r="R2819" s="127"/>
      <c r="S2819" s="127"/>
      <c r="T2819" s="127"/>
      <c r="U2819" s="127"/>
      <c r="V2819" s="127"/>
      <c r="W2819" s="127"/>
      <c r="X2819" s="127"/>
      <c r="Y2819" s="127"/>
      <c r="Z2819" s="127"/>
      <c r="AA2819" s="127"/>
      <c r="AB2819" s="127"/>
      <c r="AC2819" s="127"/>
      <c r="AD2819" s="127"/>
      <c r="AE2819" s="127"/>
      <c r="AF2819" s="9">
        <f t="shared" si="1"/>
        <v>2819</v>
      </c>
    </row>
    <row r="2820" ht="15.75" customHeight="1">
      <c r="A2820" s="116">
        <v>41604.0</v>
      </c>
      <c r="B2820" s="129" t="e">
        <v>#N/A</v>
      </c>
      <c r="C2820" s="127" t="e">
        <v>#N/A</v>
      </c>
      <c r="D2820" s="127">
        <v>6.5542</v>
      </c>
      <c r="E2820" s="127" t="e">
        <v>#N/A</v>
      </c>
      <c r="F2820" s="127" t="e">
        <v>#N/A</v>
      </c>
      <c r="G2820" s="127">
        <v>7.3917</v>
      </c>
      <c r="H2820" s="127" t="e">
        <v>#N/A</v>
      </c>
      <c r="I2820" s="127" t="e">
        <v>#N/A</v>
      </c>
      <c r="J2820" s="127">
        <v>7.7042</v>
      </c>
      <c r="K2820" s="127" t="e">
        <v>#N/A</v>
      </c>
      <c r="L2820" s="127" t="e">
        <v>#N/A</v>
      </c>
      <c r="M2820" s="127">
        <v>8.1</v>
      </c>
      <c r="N2820" s="127" t="e">
        <v>#N/A</v>
      </c>
      <c r="O2820" s="127" t="e">
        <v>#N/A</v>
      </c>
      <c r="P2820" s="127">
        <v>8.4958</v>
      </c>
      <c r="Q2820" s="127"/>
      <c r="R2820" s="127"/>
      <c r="S2820" s="127"/>
      <c r="T2820" s="127"/>
      <c r="U2820" s="127"/>
      <c r="V2820" s="127"/>
      <c r="W2820" s="127"/>
      <c r="X2820" s="127"/>
      <c r="Y2820" s="127"/>
      <c r="Z2820" s="127"/>
      <c r="AA2820" s="127"/>
      <c r="AB2820" s="127"/>
      <c r="AC2820" s="127"/>
      <c r="AD2820" s="127"/>
      <c r="AE2820" s="127"/>
      <c r="AF2820" s="9">
        <f t="shared" si="1"/>
        <v>2820</v>
      </c>
    </row>
    <row r="2821" ht="15.75" customHeight="1">
      <c r="A2821" s="116">
        <v>41603.0</v>
      </c>
      <c r="B2821" s="129" t="e">
        <v>#N/A</v>
      </c>
      <c r="C2821" s="127" t="e">
        <v>#N/A</v>
      </c>
      <c r="D2821" s="127">
        <v>6.5958</v>
      </c>
      <c r="E2821" s="127" t="e">
        <v>#N/A</v>
      </c>
      <c r="F2821" s="127" t="e">
        <v>#N/A</v>
      </c>
      <c r="G2821" s="127">
        <v>7.4</v>
      </c>
      <c r="H2821" s="127" t="e">
        <v>#N/A</v>
      </c>
      <c r="I2821" s="127" t="e">
        <v>#N/A</v>
      </c>
      <c r="J2821" s="127">
        <v>7.6583</v>
      </c>
      <c r="K2821" s="127" t="e">
        <v>#N/A</v>
      </c>
      <c r="L2821" s="127" t="e">
        <v>#N/A</v>
      </c>
      <c r="M2821" s="127">
        <v>8.0708</v>
      </c>
      <c r="N2821" s="127" t="e">
        <v>#N/A</v>
      </c>
      <c r="O2821" s="127" t="e">
        <v>#N/A</v>
      </c>
      <c r="P2821" s="127">
        <v>8.4833</v>
      </c>
      <c r="Q2821" s="127"/>
      <c r="R2821" s="127"/>
      <c r="S2821" s="127"/>
      <c r="T2821" s="127"/>
      <c r="U2821" s="127"/>
      <c r="V2821" s="127"/>
      <c r="W2821" s="127"/>
      <c r="X2821" s="127"/>
      <c r="Y2821" s="127"/>
      <c r="Z2821" s="127"/>
      <c r="AA2821" s="127"/>
      <c r="AB2821" s="127"/>
      <c r="AC2821" s="127"/>
      <c r="AD2821" s="127"/>
      <c r="AE2821" s="127"/>
      <c r="AF2821" s="9">
        <f t="shared" si="1"/>
        <v>2821</v>
      </c>
    </row>
    <row r="2822" ht="15.75" customHeight="1">
      <c r="A2822" s="116">
        <v>41600.0</v>
      </c>
      <c r="B2822" s="129" t="e">
        <v>#N/A</v>
      </c>
      <c r="C2822" s="127" t="e">
        <v>#N/A</v>
      </c>
      <c r="D2822" s="127">
        <v>6.6042</v>
      </c>
      <c r="E2822" s="127" t="e">
        <v>#N/A</v>
      </c>
      <c r="F2822" s="127" t="e">
        <v>#N/A</v>
      </c>
      <c r="G2822" s="127">
        <v>7.4292</v>
      </c>
      <c r="H2822" s="127" t="e">
        <v>#N/A</v>
      </c>
      <c r="I2822" s="127" t="e">
        <v>#N/A</v>
      </c>
      <c r="J2822" s="127">
        <v>7.6917</v>
      </c>
      <c r="K2822" s="127" t="e">
        <v>#N/A</v>
      </c>
      <c r="L2822" s="127" t="e">
        <v>#N/A</v>
      </c>
      <c r="M2822" s="127">
        <v>8.0979</v>
      </c>
      <c r="N2822" s="127" t="e">
        <v>#N/A</v>
      </c>
      <c r="O2822" s="127" t="e">
        <v>#N/A</v>
      </c>
      <c r="P2822" s="127">
        <v>8.5042</v>
      </c>
      <c r="Q2822" s="127"/>
      <c r="R2822" s="127"/>
      <c r="S2822" s="127"/>
      <c r="T2822" s="127"/>
      <c r="U2822" s="127"/>
      <c r="V2822" s="127"/>
      <c r="W2822" s="127"/>
      <c r="X2822" s="127"/>
      <c r="Y2822" s="127"/>
      <c r="Z2822" s="127"/>
      <c r="AA2822" s="127"/>
      <c r="AB2822" s="127"/>
      <c r="AC2822" s="127"/>
      <c r="AD2822" s="127"/>
      <c r="AE2822" s="127"/>
      <c r="AF2822" s="9">
        <f t="shared" si="1"/>
        <v>2822</v>
      </c>
    </row>
    <row r="2823" ht="15.75" customHeight="1">
      <c r="A2823" s="116">
        <v>41599.0</v>
      </c>
      <c r="B2823" s="129" t="e">
        <v>#N/A</v>
      </c>
      <c r="C2823" s="127" t="e">
        <v>#N/A</v>
      </c>
      <c r="D2823" s="127">
        <v>6.625</v>
      </c>
      <c r="E2823" s="127" t="e">
        <v>#N/A</v>
      </c>
      <c r="F2823" s="127" t="e">
        <v>#N/A</v>
      </c>
      <c r="G2823" s="127">
        <v>7.45</v>
      </c>
      <c r="H2823" s="127" t="e">
        <v>#N/A</v>
      </c>
      <c r="I2823" s="127" t="e">
        <v>#N/A</v>
      </c>
      <c r="J2823" s="127">
        <v>7.6833</v>
      </c>
      <c r="K2823" s="127" t="e">
        <v>#N/A</v>
      </c>
      <c r="L2823" s="127" t="e">
        <v>#N/A</v>
      </c>
      <c r="M2823" s="127">
        <v>8.0979</v>
      </c>
      <c r="N2823" s="127" t="e">
        <v>#N/A</v>
      </c>
      <c r="O2823" s="127" t="e">
        <v>#N/A</v>
      </c>
      <c r="P2823" s="127">
        <v>8.5125</v>
      </c>
      <c r="Q2823" s="127"/>
      <c r="R2823" s="127"/>
      <c r="S2823" s="127"/>
      <c r="T2823" s="127"/>
      <c r="U2823" s="127"/>
      <c r="V2823" s="127"/>
      <c r="W2823" s="127"/>
      <c r="X2823" s="127"/>
      <c r="Y2823" s="127"/>
      <c r="Z2823" s="127"/>
      <c r="AA2823" s="127"/>
      <c r="AB2823" s="127"/>
      <c r="AC2823" s="127"/>
      <c r="AD2823" s="127"/>
      <c r="AE2823" s="127"/>
      <c r="AF2823" s="9">
        <f t="shared" si="1"/>
        <v>2823</v>
      </c>
    </row>
    <row r="2824" ht="15.75" customHeight="1">
      <c r="A2824" s="116">
        <v>41598.0</v>
      </c>
      <c r="B2824" s="129" t="e">
        <v>#N/A</v>
      </c>
      <c r="C2824" s="127" t="e">
        <v>#N/A</v>
      </c>
      <c r="D2824" s="127">
        <v>6.6208</v>
      </c>
      <c r="E2824" s="127" t="e">
        <v>#N/A</v>
      </c>
      <c r="F2824" s="127" t="e">
        <v>#N/A</v>
      </c>
      <c r="G2824" s="127">
        <v>7.4583</v>
      </c>
      <c r="H2824" s="127" t="e">
        <v>#N/A</v>
      </c>
      <c r="I2824" s="127" t="e">
        <v>#N/A</v>
      </c>
      <c r="J2824" s="127">
        <v>7.6833</v>
      </c>
      <c r="K2824" s="127" t="e">
        <v>#N/A</v>
      </c>
      <c r="L2824" s="127" t="e">
        <v>#N/A</v>
      </c>
      <c r="M2824" s="127">
        <v>8.0979</v>
      </c>
      <c r="N2824" s="127" t="e">
        <v>#N/A</v>
      </c>
      <c r="O2824" s="127" t="e">
        <v>#N/A</v>
      </c>
      <c r="P2824" s="127">
        <v>8.5125</v>
      </c>
      <c r="Q2824" s="127"/>
      <c r="R2824" s="127"/>
      <c r="S2824" s="127"/>
      <c r="T2824" s="127"/>
      <c r="U2824" s="127"/>
      <c r="V2824" s="127"/>
      <c r="W2824" s="127"/>
      <c r="X2824" s="127"/>
      <c r="Y2824" s="127"/>
      <c r="Z2824" s="127"/>
      <c r="AA2824" s="127"/>
      <c r="AB2824" s="127"/>
      <c r="AC2824" s="127"/>
      <c r="AD2824" s="127"/>
      <c r="AE2824" s="127"/>
      <c r="AF2824" s="9">
        <f t="shared" si="1"/>
        <v>2824</v>
      </c>
    </row>
    <row r="2825" ht="15.75" customHeight="1">
      <c r="A2825" s="116">
        <v>41597.0</v>
      </c>
      <c r="B2825" s="129" t="e">
        <v>#N/A</v>
      </c>
      <c r="C2825" s="127" t="e">
        <v>#N/A</v>
      </c>
      <c r="D2825" s="127">
        <v>6.6292</v>
      </c>
      <c r="E2825" s="127" t="e">
        <v>#N/A</v>
      </c>
      <c r="F2825" s="127" t="e">
        <v>#N/A</v>
      </c>
      <c r="G2825" s="127">
        <v>7.4667</v>
      </c>
      <c r="H2825" s="127" t="e">
        <v>#N/A</v>
      </c>
      <c r="I2825" s="127" t="e">
        <v>#N/A</v>
      </c>
      <c r="J2825" s="127">
        <v>7.6917</v>
      </c>
      <c r="K2825" s="127" t="e">
        <v>#N/A</v>
      </c>
      <c r="L2825" s="127" t="e">
        <v>#N/A</v>
      </c>
      <c r="M2825" s="127">
        <v>8.1021</v>
      </c>
      <c r="N2825" s="127" t="e">
        <v>#N/A</v>
      </c>
      <c r="O2825" s="127" t="e">
        <v>#N/A</v>
      </c>
      <c r="P2825" s="127">
        <v>8.5125</v>
      </c>
      <c r="Q2825" s="127"/>
      <c r="R2825" s="127"/>
      <c r="S2825" s="127"/>
      <c r="T2825" s="127"/>
      <c r="U2825" s="127"/>
      <c r="V2825" s="127"/>
      <c r="W2825" s="127"/>
      <c r="X2825" s="127"/>
      <c r="Y2825" s="127"/>
      <c r="Z2825" s="127"/>
      <c r="AA2825" s="127"/>
      <c r="AB2825" s="127"/>
      <c r="AC2825" s="127"/>
      <c r="AD2825" s="127"/>
      <c r="AE2825" s="127"/>
      <c r="AF2825" s="9">
        <f t="shared" si="1"/>
        <v>2825</v>
      </c>
    </row>
    <row r="2826" ht="15.75" customHeight="1">
      <c r="A2826" s="116">
        <v>41596.0</v>
      </c>
      <c r="B2826" s="129" t="e">
        <v>#N/A</v>
      </c>
      <c r="C2826" s="127" t="e">
        <v>#N/A</v>
      </c>
      <c r="D2826" s="127">
        <v>6.6292</v>
      </c>
      <c r="E2826" s="127" t="e">
        <v>#N/A</v>
      </c>
      <c r="F2826" s="127" t="e">
        <v>#N/A</v>
      </c>
      <c r="G2826" s="127">
        <v>7.475</v>
      </c>
      <c r="H2826" s="127" t="e">
        <v>#N/A</v>
      </c>
      <c r="I2826" s="127" t="e">
        <v>#N/A</v>
      </c>
      <c r="J2826" s="127">
        <v>7.7</v>
      </c>
      <c r="K2826" s="127" t="e">
        <v>#N/A</v>
      </c>
      <c r="L2826" s="127" t="e">
        <v>#N/A</v>
      </c>
      <c r="M2826" s="127">
        <v>8.1063</v>
      </c>
      <c r="N2826" s="127" t="e">
        <v>#N/A</v>
      </c>
      <c r="O2826" s="127" t="e">
        <v>#N/A</v>
      </c>
      <c r="P2826" s="127">
        <v>8.5125</v>
      </c>
      <c r="Q2826" s="127"/>
      <c r="R2826" s="127"/>
      <c r="S2826" s="127"/>
      <c r="T2826" s="127"/>
      <c r="U2826" s="127"/>
      <c r="V2826" s="127"/>
      <c r="W2826" s="127"/>
      <c r="X2826" s="127"/>
      <c r="Y2826" s="127"/>
      <c r="Z2826" s="127"/>
      <c r="AA2826" s="127"/>
      <c r="AB2826" s="127"/>
      <c r="AC2826" s="127"/>
      <c r="AD2826" s="127"/>
      <c r="AE2826" s="127"/>
      <c r="AF2826" s="9">
        <f t="shared" si="1"/>
        <v>2826</v>
      </c>
    </row>
    <row r="2827" ht="15.75" customHeight="1">
      <c r="A2827" s="116">
        <v>41593.0</v>
      </c>
      <c r="B2827" s="129" t="e">
        <v>#N/A</v>
      </c>
      <c r="C2827" s="127" t="e">
        <v>#N/A</v>
      </c>
      <c r="D2827" s="127">
        <v>6.6208</v>
      </c>
      <c r="E2827" s="127" t="e">
        <v>#N/A</v>
      </c>
      <c r="F2827" s="127" t="e">
        <v>#N/A</v>
      </c>
      <c r="G2827" s="127">
        <v>7.475</v>
      </c>
      <c r="H2827" s="127" t="e">
        <v>#N/A</v>
      </c>
      <c r="I2827" s="127" t="e">
        <v>#N/A</v>
      </c>
      <c r="J2827" s="127">
        <v>7.6917</v>
      </c>
      <c r="K2827" s="127" t="e">
        <v>#N/A</v>
      </c>
      <c r="L2827" s="127" t="e">
        <v>#N/A</v>
      </c>
      <c r="M2827" s="127">
        <v>8.1021</v>
      </c>
      <c r="N2827" s="127" t="e">
        <v>#N/A</v>
      </c>
      <c r="O2827" s="127" t="e">
        <v>#N/A</v>
      </c>
      <c r="P2827" s="127">
        <v>8.5125</v>
      </c>
      <c r="Q2827" s="127"/>
      <c r="R2827" s="127"/>
      <c r="S2827" s="127"/>
      <c r="T2827" s="127"/>
      <c r="U2827" s="127"/>
      <c r="V2827" s="127"/>
      <c r="W2827" s="127"/>
      <c r="X2827" s="127"/>
      <c r="Y2827" s="127"/>
      <c r="Z2827" s="127"/>
      <c r="AA2827" s="127"/>
      <c r="AB2827" s="127"/>
      <c r="AC2827" s="127"/>
      <c r="AD2827" s="127"/>
      <c r="AE2827" s="127"/>
      <c r="AF2827" s="9">
        <f t="shared" si="1"/>
        <v>2827</v>
      </c>
    </row>
    <row r="2828" ht="15.75" customHeight="1">
      <c r="A2828" s="116">
        <v>41592.0</v>
      </c>
      <c r="B2828" s="129" t="e">
        <v>#N/A</v>
      </c>
      <c r="C2828" s="127" t="e">
        <v>#N/A</v>
      </c>
      <c r="D2828" s="127">
        <v>6.6</v>
      </c>
      <c r="E2828" s="127" t="e">
        <v>#N/A</v>
      </c>
      <c r="F2828" s="127" t="e">
        <v>#N/A</v>
      </c>
      <c r="G2828" s="127">
        <v>7.4583</v>
      </c>
      <c r="H2828" s="127" t="e">
        <v>#N/A</v>
      </c>
      <c r="I2828" s="127" t="e">
        <v>#N/A</v>
      </c>
      <c r="J2828" s="127">
        <v>7.7</v>
      </c>
      <c r="K2828" s="127" t="e">
        <v>#N/A</v>
      </c>
      <c r="L2828" s="127" t="e">
        <v>#N/A</v>
      </c>
      <c r="M2828" s="127">
        <v>8.1063</v>
      </c>
      <c r="N2828" s="127" t="e">
        <v>#N/A</v>
      </c>
      <c r="O2828" s="127" t="e">
        <v>#N/A</v>
      </c>
      <c r="P2828" s="127">
        <v>8.5125</v>
      </c>
      <c r="Q2828" s="127"/>
      <c r="R2828" s="127"/>
      <c r="S2828" s="127"/>
      <c r="T2828" s="127"/>
      <c r="U2828" s="127"/>
      <c r="V2828" s="127"/>
      <c r="W2828" s="127"/>
      <c r="X2828" s="127"/>
      <c r="Y2828" s="127"/>
      <c r="Z2828" s="127"/>
      <c r="AA2828" s="127"/>
      <c r="AB2828" s="127"/>
      <c r="AC2828" s="127"/>
      <c r="AD2828" s="127"/>
      <c r="AE2828" s="127"/>
      <c r="AF2828" s="9">
        <f t="shared" si="1"/>
        <v>2828</v>
      </c>
    </row>
    <row r="2829" ht="15.75" customHeight="1">
      <c r="A2829" s="116">
        <v>41591.0</v>
      </c>
      <c r="B2829" s="129" t="e">
        <v>#N/A</v>
      </c>
      <c r="C2829" s="127" t="e">
        <v>#N/A</v>
      </c>
      <c r="D2829" s="127">
        <v>6.5917</v>
      </c>
      <c r="E2829" s="127" t="e">
        <v>#N/A</v>
      </c>
      <c r="F2829" s="127" t="e">
        <v>#N/A</v>
      </c>
      <c r="G2829" s="127">
        <v>7.3833</v>
      </c>
      <c r="H2829" s="127" t="e">
        <v>#N/A</v>
      </c>
      <c r="I2829" s="127" t="e">
        <v>#N/A</v>
      </c>
      <c r="J2829" s="127">
        <v>7.6458</v>
      </c>
      <c r="K2829" s="127" t="e">
        <v>#N/A</v>
      </c>
      <c r="L2829" s="127" t="e">
        <v>#N/A</v>
      </c>
      <c r="M2829" s="127">
        <v>8.0708</v>
      </c>
      <c r="N2829" s="127" t="e">
        <v>#N/A</v>
      </c>
      <c r="O2829" s="127" t="e">
        <v>#N/A</v>
      </c>
      <c r="P2829" s="127">
        <v>8.4958</v>
      </c>
      <c r="Q2829" s="127"/>
      <c r="R2829" s="127"/>
      <c r="S2829" s="127"/>
      <c r="T2829" s="127"/>
      <c r="U2829" s="127"/>
      <c r="V2829" s="127"/>
      <c r="W2829" s="127"/>
      <c r="X2829" s="127"/>
      <c r="Y2829" s="127"/>
      <c r="Z2829" s="127"/>
      <c r="AA2829" s="127"/>
      <c r="AB2829" s="127"/>
      <c r="AC2829" s="127"/>
      <c r="AD2829" s="127"/>
      <c r="AE2829" s="127"/>
      <c r="AF2829" s="9">
        <f t="shared" si="1"/>
        <v>2829</v>
      </c>
    </row>
    <row r="2830" ht="15.75" customHeight="1">
      <c r="A2830" s="116">
        <v>41590.0</v>
      </c>
      <c r="B2830" s="129" t="e">
        <v>#N/A</v>
      </c>
      <c r="C2830" s="127" t="e">
        <v>#N/A</v>
      </c>
      <c r="D2830" s="127">
        <v>6.5917</v>
      </c>
      <c r="E2830" s="127" t="e">
        <v>#N/A</v>
      </c>
      <c r="F2830" s="127" t="e">
        <v>#N/A</v>
      </c>
      <c r="G2830" s="127">
        <v>7.3833</v>
      </c>
      <c r="H2830" s="127" t="e">
        <v>#N/A</v>
      </c>
      <c r="I2830" s="127" t="e">
        <v>#N/A</v>
      </c>
      <c r="J2830" s="127">
        <v>7.6458</v>
      </c>
      <c r="K2830" s="127" t="e">
        <v>#N/A</v>
      </c>
      <c r="L2830" s="127" t="e">
        <v>#N/A</v>
      </c>
      <c r="M2830" s="127">
        <v>8.0708</v>
      </c>
      <c r="N2830" s="127" t="e">
        <v>#N/A</v>
      </c>
      <c r="O2830" s="127" t="e">
        <v>#N/A</v>
      </c>
      <c r="P2830" s="127">
        <v>8.4958</v>
      </c>
      <c r="Q2830" s="127"/>
      <c r="R2830" s="127"/>
      <c r="S2830" s="127"/>
      <c r="T2830" s="127"/>
      <c r="U2830" s="127"/>
      <c r="V2830" s="127"/>
      <c r="W2830" s="127"/>
      <c r="X2830" s="127"/>
      <c r="Y2830" s="127"/>
      <c r="Z2830" s="127"/>
      <c r="AA2830" s="127"/>
      <c r="AB2830" s="127"/>
      <c r="AC2830" s="127"/>
      <c r="AD2830" s="127"/>
      <c r="AE2830" s="127"/>
      <c r="AF2830" s="9">
        <f t="shared" si="1"/>
        <v>2830</v>
      </c>
    </row>
    <row r="2831" ht="15.75" customHeight="1">
      <c r="A2831" s="116">
        <v>41589.0</v>
      </c>
      <c r="B2831" s="129" t="e">
        <v>#N/A</v>
      </c>
      <c r="C2831" s="127" t="e">
        <v>#N/A</v>
      </c>
      <c r="D2831" s="127">
        <v>6.5583</v>
      </c>
      <c r="E2831" s="127" t="e">
        <v>#N/A</v>
      </c>
      <c r="F2831" s="127" t="e">
        <v>#N/A</v>
      </c>
      <c r="G2831" s="127">
        <v>7.3875</v>
      </c>
      <c r="H2831" s="127" t="e">
        <v>#N/A</v>
      </c>
      <c r="I2831" s="127" t="e">
        <v>#N/A</v>
      </c>
      <c r="J2831" s="127">
        <v>7.635</v>
      </c>
      <c r="K2831" s="127" t="e">
        <v>#N/A</v>
      </c>
      <c r="L2831" s="127" t="e">
        <v>#N/A</v>
      </c>
      <c r="M2831" s="127">
        <v>8.0592</v>
      </c>
      <c r="N2831" s="127" t="e">
        <v>#N/A</v>
      </c>
      <c r="O2831" s="127" t="e">
        <v>#N/A</v>
      </c>
      <c r="P2831" s="127">
        <v>8.4833</v>
      </c>
      <c r="Q2831" s="127"/>
      <c r="R2831" s="127"/>
      <c r="S2831" s="127"/>
      <c r="T2831" s="127"/>
      <c r="U2831" s="127"/>
      <c r="V2831" s="127"/>
      <c r="W2831" s="127"/>
      <c r="X2831" s="127"/>
      <c r="Y2831" s="127"/>
      <c r="Z2831" s="127"/>
      <c r="AA2831" s="127"/>
      <c r="AB2831" s="127"/>
      <c r="AC2831" s="127"/>
      <c r="AD2831" s="127"/>
      <c r="AE2831" s="127"/>
      <c r="AF2831" s="9">
        <f t="shared" si="1"/>
        <v>2831</v>
      </c>
    </row>
    <row r="2832" ht="15.75" customHeight="1">
      <c r="A2832" s="116">
        <v>41586.0</v>
      </c>
      <c r="B2832" s="129" t="e">
        <v>#N/A</v>
      </c>
      <c r="C2832" s="127" t="e">
        <v>#N/A</v>
      </c>
      <c r="D2832" s="127">
        <v>6.55</v>
      </c>
      <c r="E2832" s="127" t="e">
        <v>#N/A</v>
      </c>
      <c r="F2832" s="127" t="e">
        <v>#N/A</v>
      </c>
      <c r="G2832" s="127">
        <v>7.375</v>
      </c>
      <c r="H2832" s="127" t="e">
        <v>#N/A</v>
      </c>
      <c r="I2832" s="127" t="e">
        <v>#N/A</v>
      </c>
      <c r="J2832" s="127">
        <v>7.635</v>
      </c>
      <c r="K2832" s="127" t="e">
        <v>#N/A</v>
      </c>
      <c r="L2832" s="127" t="e">
        <v>#N/A</v>
      </c>
      <c r="M2832" s="127">
        <v>8.0592</v>
      </c>
      <c r="N2832" s="127" t="e">
        <v>#N/A</v>
      </c>
      <c r="O2832" s="127" t="e">
        <v>#N/A</v>
      </c>
      <c r="P2832" s="127">
        <v>8.4833</v>
      </c>
      <c r="Q2832" s="127"/>
      <c r="R2832" s="127"/>
      <c r="S2832" s="127"/>
      <c r="T2832" s="127"/>
      <c r="U2832" s="127"/>
      <c r="V2832" s="127"/>
      <c r="W2832" s="127"/>
      <c r="X2832" s="127"/>
      <c r="Y2832" s="127"/>
      <c r="Z2832" s="127"/>
      <c r="AA2832" s="127"/>
      <c r="AB2832" s="127"/>
      <c r="AC2832" s="127"/>
      <c r="AD2832" s="127"/>
      <c r="AE2832" s="127"/>
      <c r="AF2832" s="9">
        <f t="shared" si="1"/>
        <v>2832</v>
      </c>
    </row>
    <row r="2833" ht="15.75" customHeight="1">
      <c r="A2833" s="116">
        <v>41585.0</v>
      </c>
      <c r="B2833" s="129" t="e">
        <v>#N/A</v>
      </c>
      <c r="C2833" s="127" t="e">
        <v>#N/A</v>
      </c>
      <c r="D2833" s="127">
        <v>6.5375</v>
      </c>
      <c r="E2833" s="127" t="e">
        <v>#N/A</v>
      </c>
      <c r="F2833" s="127" t="e">
        <v>#N/A</v>
      </c>
      <c r="G2833" s="127">
        <v>7.3417</v>
      </c>
      <c r="H2833" s="127" t="e">
        <v>#N/A</v>
      </c>
      <c r="I2833" s="127" t="e">
        <v>#N/A</v>
      </c>
      <c r="J2833" s="127">
        <v>7.6208</v>
      </c>
      <c r="K2833" s="127" t="e">
        <v>#N/A</v>
      </c>
      <c r="L2833" s="127" t="e">
        <v>#N/A</v>
      </c>
      <c r="M2833" s="127">
        <v>8.0521</v>
      </c>
      <c r="N2833" s="127" t="e">
        <v>#N/A</v>
      </c>
      <c r="O2833" s="127" t="e">
        <v>#N/A</v>
      </c>
      <c r="P2833" s="127">
        <v>8.4833</v>
      </c>
      <c r="Q2833" s="127"/>
      <c r="R2833" s="127"/>
      <c r="S2833" s="127"/>
      <c r="T2833" s="127"/>
      <c r="U2833" s="127"/>
      <c r="V2833" s="127"/>
      <c r="W2833" s="127"/>
      <c r="X2833" s="127"/>
      <c r="Y2833" s="127"/>
      <c r="Z2833" s="127"/>
      <c r="AA2833" s="127"/>
      <c r="AB2833" s="127"/>
      <c r="AC2833" s="127"/>
      <c r="AD2833" s="127"/>
      <c r="AE2833" s="127"/>
      <c r="AF2833" s="9">
        <f t="shared" si="1"/>
        <v>2833</v>
      </c>
    </row>
    <row r="2834" ht="15.75" customHeight="1">
      <c r="A2834" s="116">
        <v>41584.0</v>
      </c>
      <c r="B2834" s="129" t="e">
        <v>#N/A</v>
      </c>
      <c r="C2834" s="127" t="e">
        <v>#N/A</v>
      </c>
      <c r="D2834" s="127">
        <v>6.5458</v>
      </c>
      <c r="E2834" s="127" t="e">
        <v>#N/A</v>
      </c>
      <c r="F2834" s="127" t="e">
        <v>#N/A</v>
      </c>
      <c r="G2834" s="127">
        <v>7.3375</v>
      </c>
      <c r="H2834" s="127" t="e">
        <v>#N/A</v>
      </c>
      <c r="I2834" s="127" t="e">
        <v>#N/A</v>
      </c>
      <c r="J2834" s="127">
        <v>7.6208</v>
      </c>
      <c r="K2834" s="127" t="e">
        <v>#N/A</v>
      </c>
      <c r="L2834" s="127" t="e">
        <v>#N/A</v>
      </c>
      <c r="M2834" s="127">
        <v>8.0521</v>
      </c>
      <c r="N2834" s="127" t="e">
        <v>#N/A</v>
      </c>
      <c r="O2834" s="127" t="e">
        <v>#N/A</v>
      </c>
      <c r="P2834" s="127">
        <v>8.4833</v>
      </c>
      <c r="Q2834" s="127"/>
      <c r="R2834" s="127"/>
      <c r="S2834" s="127"/>
      <c r="T2834" s="127"/>
      <c r="U2834" s="127"/>
      <c r="V2834" s="127"/>
      <c r="W2834" s="127"/>
      <c r="X2834" s="127"/>
      <c r="Y2834" s="127"/>
      <c r="Z2834" s="127"/>
      <c r="AA2834" s="127"/>
      <c r="AB2834" s="127"/>
      <c r="AC2834" s="127"/>
      <c r="AD2834" s="127"/>
      <c r="AE2834" s="127"/>
      <c r="AF2834" s="9">
        <f t="shared" si="1"/>
        <v>2834</v>
      </c>
    </row>
    <row r="2835" ht="15.75" customHeight="1">
      <c r="A2835" s="116">
        <v>41583.0</v>
      </c>
      <c r="B2835" s="129" t="e">
        <v>#N/A</v>
      </c>
      <c r="C2835" s="127" t="e">
        <v>#N/A</v>
      </c>
      <c r="D2835" s="127">
        <v>6.5375</v>
      </c>
      <c r="E2835" s="127" t="e">
        <v>#N/A</v>
      </c>
      <c r="F2835" s="127" t="e">
        <v>#N/A</v>
      </c>
      <c r="G2835" s="127">
        <v>7.3292</v>
      </c>
      <c r="H2835" s="127" t="e">
        <v>#N/A</v>
      </c>
      <c r="I2835" s="127" t="e">
        <v>#N/A</v>
      </c>
      <c r="J2835" s="127">
        <v>7.6292</v>
      </c>
      <c r="K2835" s="127" t="e">
        <v>#N/A</v>
      </c>
      <c r="L2835" s="127" t="e">
        <v>#N/A</v>
      </c>
      <c r="M2835" s="127">
        <v>8.0563</v>
      </c>
      <c r="N2835" s="127" t="e">
        <v>#N/A</v>
      </c>
      <c r="O2835" s="127" t="e">
        <v>#N/A</v>
      </c>
      <c r="P2835" s="127">
        <v>8.4833</v>
      </c>
      <c r="Q2835" s="127"/>
      <c r="R2835" s="127"/>
      <c r="S2835" s="127"/>
      <c r="T2835" s="127"/>
      <c r="U2835" s="127"/>
      <c r="V2835" s="127"/>
      <c r="W2835" s="127"/>
      <c r="X2835" s="127"/>
      <c r="Y2835" s="127"/>
      <c r="Z2835" s="127"/>
      <c r="AA2835" s="127"/>
      <c r="AB2835" s="127"/>
      <c r="AC2835" s="127"/>
      <c r="AD2835" s="127"/>
      <c r="AE2835" s="127"/>
      <c r="AF2835" s="9">
        <f t="shared" si="1"/>
        <v>2835</v>
      </c>
    </row>
    <row r="2836" ht="15.75" customHeight="1">
      <c r="A2836" s="116">
        <v>41582.0</v>
      </c>
      <c r="B2836" s="129" t="e">
        <v>#N/A</v>
      </c>
      <c r="C2836" s="127" t="e">
        <v>#N/A</v>
      </c>
      <c r="D2836" s="127">
        <v>6.5208</v>
      </c>
      <c r="E2836" s="127" t="e">
        <v>#N/A</v>
      </c>
      <c r="F2836" s="127" t="e">
        <v>#N/A</v>
      </c>
      <c r="G2836" s="127">
        <v>7.325</v>
      </c>
      <c r="H2836" s="127" t="e">
        <v>#N/A</v>
      </c>
      <c r="I2836" s="127" t="e">
        <v>#N/A</v>
      </c>
      <c r="J2836" s="127">
        <v>7.6292</v>
      </c>
      <c r="K2836" s="127" t="e">
        <v>#N/A</v>
      </c>
      <c r="L2836" s="127" t="e">
        <v>#N/A</v>
      </c>
      <c r="M2836" s="127">
        <v>8.0563</v>
      </c>
      <c r="N2836" s="127" t="e">
        <v>#N/A</v>
      </c>
      <c r="O2836" s="127" t="e">
        <v>#N/A</v>
      </c>
      <c r="P2836" s="127">
        <v>8.4833</v>
      </c>
      <c r="Q2836" s="127"/>
      <c r="R2836" s="127"/>
      <c r="S2836" s="127"/>
      <c r="T2836" s="127"/>
      <c r="U2836" s="127"/>
      <c r="V2836" s="127"/>
      <c r="W2836" s="127"/>
      <c r="X2836" s="127"/>
      <c r="Y2836" s="127"/>
      <c r="Z2836" s="127"/>
      <c r="AA2836" s="127"/>
      <c r="AB2836" s="127"/>
      <c r="AC2836" s="127"/>
      <c r="AD2836" s="127"/>
      <c r="AE2836" s="127"/>
      <c r="AF2836" s="9">
        <f t="shared" si="1"/>
        <v>2836</v>
      </c>
    </row>
    <row r="2837" ht="15.75" customHeight="1">
      <c r="A2837" s="116">
        <v>41579.0</v>
      </c>
      <c r="B2837" s="129" t="e">
        <v>#N/A</v>
      </c>
      <c r="C2837" s="127" t="e">
        <v>#N/A</v>
      </c>
      <c r="D2837" s="127">
        <v>6.5042</v>
      </c>
      <c r="E2837" s="127" t="e">
        <v>#N/A</v>
      </c>
      <c r="F2837" s="127" t="e">
        <v>#N/A</v>
      </c>
      <c r="G2837" s="127">
        <v>7.3042</v>
      </c>
      <c r="H2837" s="127" t="e">
        <v>#N/A</v>
      </c>
      <c r="I2837" s="127" t="e">
        <v>#N/A</v>
      </c>
      <c r="J2837" s="127">
        <v>7.6208</v>
      </c>
      <c r="K2837" s="127" t="e">
        <v>#N/A</v>
      </c>
      <c r="L2837" s="127" t="e">
        <v>#N/A</v>
      </c>
      <c r="M2837" s="127">
        <v>8.0479</v>
      </c>
      <c r="N2837" s="127" t="e">
        <v>#N/A</v>
      </c>
      <c r="O2837" s="127" t="e">
        <v>#N/A</v>
      </c>
      <c r="P2837" s="127">
        <v>8.475</v>
      </c>
      <c r="Q2837" s="127"/>
      <c r="R2837" s="127"/>
      <c r="S2837" s="127"/>
      <c r="T2837" s="127"/>
      <c r="U2837" s="127"/>
      <c r="V2837" s="127"/>
      <c r="W2837" s="127"/>
      <c r="X2837" s="127"/>
      <c r="Y2837" s="127"/>
      <c r="Z2837" s="127"/>
      <c r="AA2837" s="127"/>
      <c r="AB2837" s="127"/>
      <c r="AC2837" s="127"/>
      <c r="AD2837" s="127"/>
      <c r="AE2837" s="127"/>
      <c r="AF2837" s="9">
        <f t="shared" si="1"/>
        <v>2837</v>
      </c>
    </row>
    <row r="2838" ht="15.75" customHeight="1">
      <c r="A2838" s="116">
        <v>41578.0</v>
      </c>
      <c r="B2838" s="129" t="e">
        <v>#N/A</v>
      </c>
      <c r="C2838" s="127" t="e">
        <v>#N/A</v>
      </c>
      <c r="D2838" s="127">
        <v>6.5042</v>
      </c>
      <c r="E2838" s="127" t="e">
        <v>#N/A</v>
      </c>
      <c r="F2838" s="127" t="e">
        <v>#N/A</v>
      </c>
      <c r="G2838" s="127">
        <v>7.3083</v>
      </c>
      <c r="H2838" s="127" t="e">
        <v>#N/A</v>
      </c>
      <c r="I2838" s="127" t="e">
        <v>#N/A</v>
      </c>
      <c r="J2838" s="127">
        <v>7.6292</v>
      </c>
      <c r="K2838" s="127" t="e">
        <v>#N/A</v>
      </c>
      <c r="L2838" s="127" t="e">
        <v>#N/A</v>
      </c>
      <c r="M2838" s="127">
        <v>8.0521</v>
      </c>
      <c r="N2838" s="127" t="e">
        <v>#N/A</v>
      </c>
      <c r="O2838" s="127" t="e">
        <v>#N/A</v>
      </c>
      <c r="P2838" s="127">
        <v>8.475</v>
      </c>
      <c r="Q2838" s="127"/>
      <c r="R2838" s="127"/>
      <c r="S2838" s="127"/>
      <c r="T2838" s="127"/>
      <c r="U2838" s="127"/>
      <c r="V2838" s="127"/>
      <c r="W2838" s="127"/>
      <c r="X2838" s="127"/>
      <c r="Y2838" s="127"/>
      <c r="Z2838" s="127"/>
      <c r="AA2838" s="127"/>
      <c r="AB2838" s="127"/>
      <c r="AC2838" s="127"/>
      <c r="AD2838" s="127"/>
      <c r="AE2838" s="127"/>
      <c r="AF2838" s="9">
        <f t="shared" si="1"/>
        <v>2838</v>
      </c>
    </row>
    <row r="2839" ht="15.75" customHeight="1">
      <c r="A2839" s="116">
        <v>41577.0</v>
      </c>
      <c r="B2839" s="129" t="e">
        <v>#N/A</v>
      </c>
      <c r="C2839" s="127" t="e">
        <v>#N/A</v>
      </c>
      <c r="D2839" s="127">
        <v>6.5167</v>
      </c>
      <c r="E2839" s="127" t="e">
        <v>#N/A</v>
      </c>
      <c r="F2839" s="127" t="e">
        <v>#N/A</v>
      </c>
      <c r="G2839" s="127">
        <v>7.3167</v>
      </c>
      <c r="H2839" s="127" t="e">
        <v>#N/A</v>
      </c>
      <c r="I2839" s="127" t="e">
        <v>#N/A</v>
      </c>
      <c r="J2839" s="127">
        <v>7.6375</v>
      </c>
      <c r="K2839" s="127" t="e">
        <v>#N/A</v>
      </c>
      <c r="L2839" s="127" t="e">
        <v>#N/A</v>
      </c>
      <c r="M2839" s="127">
        <v>8.0521</v>
      </c>
      <c r="N2839" s="127" t="e">
        <v>#N/A</v>
      </c>
      <c r="O2839" s="127" t="e">
        <v>#N/A</v>
      </c>
      <c r="P2839" s="127">
        <v>8.4667</v>
      </c>
      <c r="Q2839" s="127"/>
      <c r="R2839" s="127"/>
      <c r="S2839" s="127"/>
      <c r="T2839" s="127"/>
      <c r="U2839" s="127"/>
      <c r="V2839" s="127"/>
      <c r="W2839" s="127"/>
      <c r="X2839" s="127"/>
      <c r="Y2839" s="127"/>
      <c r="Z2839" s="127"/>
      <c r="AA2839" s="127"/>
      <c r="AB2839" s="127"/>
      <c r="AC2839" s="127"/>
      <c r="AD2839" s="127"/>
      <c r="AE2839" s="127"/>
      <c r="AF2839" s="9">
        <f t="shared" si="1"/>
        <v>2839</v>
      </c>
    </row>
    <row r="2840" ht="15.75" customHeight="1">
      <c r="A2840" s="116">
        <v>41576.0</v>
      </c>
      <c r="B2840" s="129" t="e">
        <v>#N/A</v>
      </c>
      <c r="C2840" s="127" t="e">
        <v>#N/A</v>
      </c>
      <c r="D2840" s="127">
        <v>6.4917</v>
      </c>
      <c r="E2840" s="127" t="e">
        <v>#N/A</v>
      </c>
      <c r="F2840" s="127" t="e">
        <v>#N/A</v>
      </c>
      <c r="G2840" s="127">
        <v>7.2875</v>
      </c>
      <c r="H2840" s="127" t="e">
        <v>#N/A</v>
      </c>
      <c r="I2840" s="127" t="e">
        <v>#N/A</v>
      </c>
      <c r="J2840" s="127">
        <v>7.6458</v>
      </c>
      <c r="K2840" s="127" t="e">
        <v>#N/A</v>
      </c>
      <c r="L2840" s="127" t="e">
        <v>#N/A</v>
      </c>
      <c r="M2840" s="127">
        <v>8.0479</v>
      </c>
      <c r="N2840" s="127" t="e">
        <v>#N/A</v>
      </c>
      <c r="O2840" s="127" t="e">
        <v>#N/A</v>
      </c>
      <c r="P2840" s="127">
        <v>8.45</v>
      </c>
      <c r="Q2840" s="127"/>
      <c r="R2840" s="127"/>
      <c r="S2840" s="127"/>
      <c r="T2840" s="127"/>
      <c r="U2840" s="127"/>
      <c r="V2840" s="127"/>
      <c r="W2840" s="127"/>
      <c r="X2840" s="127"/>
      <c r="Y2840" s="127"/>
      <c r="Z2840" s="127"/>
      <c r="AA2840" s="127"/>
      <c r="AB2840" s="127"/>
      <c r="AC2840" s="127"/>
      <c r="AD2840" s="127"/>
      <c r="AE2840" s="127"/>
      <c r="AF2840" s="9">
        <f t="shared" si="1"/>
        <v>2840</v>
      </c>
    </row>
    <row r="2841" ht="15.75" customHeight="1">
      <c r="A2841" s="116">
        <v>41575.0</v>
      </c>
      <c r="B2841" s="129" t="e">
        <v>#N/A</v>
      </c>
      <c r="C2841" s="127" t="e">
        <v>#N/A</v>
      </c>
      <c r="D2841" s="127">
        <v>6.4875</v>
      </c>
      <c r="E2841" s="127" t="e">
        <v>#N/A</v>
      </c>
      <c r="F2841" s="127" t="e">
        <v>#N/A</v>
      </c>
      <c r="G2841" s="127">
        <v>7.2833</v>
      </c>
      <c r="H2841" s="127" t="e">
        <v>#N/A</v>
      </c>
      <c r="I2841" s="127" t="e">
        <v>#N/A</v>
      </c>
      <c r="J2841" s="127">
        <v>7.6375</v>
      </c>
      <c r="K2841" s="127" t="e">
        <v>#N/A</v>
      </c>
      <c r="L2841" s="127" t="e">
        <v>#N/A</v>
      </c>
      <c r="M2841" s="127">
        <v>8.0438</v>
      </c>
      <c r="N2841" s="127" t="e">
        <v>#N/A</v>
      </c>
      <c r="O2841" s="127" t="e">
        <v>#N/A</v>
      </c>
      <c r="P2841" s="127">
        <v>8.45</v>
      </c>
      <c r="Q2841" s="127"/>
      <c r="R2841" s="127"/>
      <c r="S2841" s="127"/>
      <c r="T2841" s="127"/>
      <c r="U2841" s="127"/>
      <c r="V2841" s="127"/>
      <c r="W2841" s="127"/>
      <c r="X2841" s="127"/>
      <c r="Y2841" s="127"/>
      <c r="Z2841" s="127"/>
      <c r="AA2841" s="127"/>
      <c r="AB2841" s="127"/>
      <c r="AC2841" s="127"/>
      <c r="AD2841" s="127"/>
      <c r="AE2841" s="127"/>
      <c r="AF2841" s="9">
        <f t="shared" si="1"/>
        <v>2841</v>
      </c>
    </row>
    <row r="2842" ht="15.75" customHeight="1">
      <c r="A2842" s="116">
        <v>41572.0</v>
      </c>
      <c r="B2842" s="129" t="e">
        <v>#N/A</v>
      </c>
      <c r="C2842" s="127" t="e">
        <v>#N/A</v>
      </c>
      <c r="D2842" s="127">
        <v>6.4875</v>
      </c>
      <c r="E2842" s="127" t="e">
        <v>#N/A</v>
      </c>
      <c r="F2842" s="127" t="e">
        <v>#N/A</v>
      </c>
      <c r="G2842" s="127">
        <v>7.2917</v>
      </c>
      <c r="H2842" s="127" t="e">
        <v>#N/A</v>
      </c>
      <c r="I2842" s="127" t="e">
        <v>#N/A</v>
      </c>
      <c r="J2842" s="127">
        <v>7.6375</v>
      </c>
      <c r="K2842" s="127" t="e">
        <v>#N/A</v>
      </c>
      <c r="L2842" s="127" t="e">
        <v>#N/A</v>
      </c>
      <c r="M2842" s="127">
        <v>8.0438</v>
      </c>
      <c r="N2842" s="127" t="e">
        <v>#N/A</v>
      </c>
      <c r="O2842" s="127" t="e">
        <v>#N/A</v>
      </c>
      <c r="P2842" s="127">
        <v>8.45</v>
      </c>
      <c r="Q2842" s="127"/>
      <c r="R2842" s="127"/>
      <c r="S2842" s="127"/>
      <c r="T2842" s="127"/>
      <c r="U2842" s="127"/>
      <c r="V2842" s="127"/>
      <c r="W2842" s="127"/>
      <c r="X2842" s="127"/>
      <c r="Y2842" s="127"/>
      <c r="Z2842" s="127"/>
      <c r="AA2842" s="127"/>
      <c r="AB2842" s="127"/>
      <c r="AC2842" s="127"/>
      <c r="AD2842" s="127"/>
      <c r="AE2842" s="127"/>
      <c r="AF2842" s="9">
        <f t="shared" si="1"/>
        <v>2842</v>
      </c>
    </row>
    <row r="2843" ht="15.75" customHeight="1">
      <c r="A2843" s="116">
        <v>41571.0</v>
      </c>
      <c r="B2843" s="129" t="e">
        <v>#N/A</v>
      </c>
      <c r="C2843" s="127" t="e">
        <v>#N/A</v>
      </c>
      <c r="D2843" s="127">
        <v>6.4792</v>
      </c>
      <c r="E2843" s="127" t="e">
        <v>#N/A</v>
      </c>
      <c r="F2843" s="127" t="e">
        <v>#N/A</v>
      </c>
      <c r="G2843" s="127">
        <v>7.2625</v>
      </c>
      <c r="H2843" s="127" t="e">
        <v>#N/A</v>
      </c>
      <c r="I2843" s="127" t="e">
        <v>#N/A</v>
      </c>
      <c r="J2843" s="127">
        <v>7.6292</v>
      </c>
      <c r="K2843" s="127" t="e">
        <v>#N/A</v>
      </c>
      <c r="L2843" s="127" t="e">
        <v>#N/A</v>
      </c>
      <c r="M2843" s="127">
        <v>8.0375</v>
      </c>
      <c r="N2843" s="127" t="e">
        <v>#N/A</v>
      </c>
      <c r="O2843" s="127" t="e">
        <v>#N/A</v>
      </c>
      <c r="P2843" s="127">
        <v>8.4458</v>
      </c>
      <c r="Q2843" s="127"/>
      <c r="R2843" s="127"/>
      <c r="S2843" s="127"/>
      <c r="T2843" s="127"/>
      <c r="U2843" s="127"/>
      <c r="V2843" s="127"/>
      <c r="W2843" s="127"/>
      <c r="X2843" s="127"/>
      <c r="Y2843" s="127"/>
      <c r="Z2843" s="127"/>
      <c r="AA2843" s="127"/>
      <c r="AB2843" s="127"/>
      <c r="AC2843" s="127"/>
      <c r="AD2843" s="127"/>
      <c r="AE2843" s="127"/>
      <c r="AF2843" s="9">
        <f t="shared" si="1"/>
        <v>2843</v>
      </c>
    </row>
    <row r="2844" ht="15.75" customHeight="1">
      <c r="A2844" s="116">
        <v>41570.0</v>
      </c>
      <c r="B2844" s="129" t="e">
        <v>#N/A</v>
      </c>
      <c r="C2844" s="127" t="e">
        <v>#N/A</v>
      </c>
      <c r="D2844" s="127">
        <v>6.4417</v>
      </c>
      <c r="E2844" s="127" t="e">
        <v>#N/A</v>
      </c>
      <c r="F2844" s="127" t="e">
        <v>#N/A</v>
      </c>
      <c r="G2844" s="127">
        <v>7.2</v>
      </c>
      <c r="H2844" s="127" t="e">
        <v>#N/A</v>
      </c>
      <c r="I2844" s="127" t="e">
        <v>#N/A</v>
      </c>
      <c r="J2844" s="127">
        <v>7.5875</v>
      </c>
      <c r="K2844" s="127" t="e">
        <v>#N/A</v>
      </c>
      <c r="L2844" s="127" t="e">
        <v>#N/A</v>
      </c>
      <c r="M2844" s="127">
        <v>8.0125</v>
      </c>
      <c r="N2844" s="127" t="e">
        <v>#N/A</v>
      </c>
      <c r="O2844" s="127" t="e">
        <v>#N/A</v>
      </c>
      <c r="P2844" s="127">
        <v>8.4375</v>
      </c>
      <c r="Q2844" s="127"/>
      <c r="R2844" s="127"/>
      <c r="S2844" s="127"/>
      <c r="T2844" s="127"/>
      <c r="U2844" s="127"/>
      <c r="V2844" s="127"/>
      <c r="W2844" s="127"/>
      <c r="X2844" s="127"/>
      <c r="Y2844" s="127"/>
      <c r="Z2844" s="127"/>
      <c r="AA2844" s="127"/>
      <c r="AB2844" s="127"/>
      <c r="AC2844" s="127"/>
      <c r="AD2844" s="127"/>
      <c r="AE2844" s="127"/>
      <c r="AF2844" s="9">
        <f t="shared" si="1"/>
        <v>2844</v>
      </c>
    </row>
    <row r="2845" ht="15.75" customHeight="1">
      <c r="A2845" s="116">
        <v>41569.0</v>
      </c>
      <c r="B2845" s="129" t="e">
        <v>#N/A</v>
      </c>
      <c r="C2845" s="127" t="e">
        <v>#N/A</v>
      </c>
      <c r="D2845" s="127">
        <v>6.4417</v>
      </c>
      <c r="E2845" s="127" t="e">
        <v>#N/A</v>
      </c>
      <c r="F2845" s="127" t="e">
        <v>#N/A</v>
      </c>
      <c r="G2845" s="127">
        <v>7.2125</v>
      </c>
      <c r="H2845" s="127" t="e">
        <v>#N/A</v>
      </c>
      <c r="I2845" s="127" t="e">
        <v>#N/A</v>
      </c>
      <c r="J2845" s="127">
        <v>7.6458</v>
      </c>
      <c r="K2845" s="127" t="e">
        <v>#N/A</v>
      </c>
      <c r="L2845" s="127" t="e">
        <v>#N/A</v>
      </c>
      <c r="M2845" s="127">
        <v>8.0438</v>
      </c>
      <c r="N2845" s="127" t="e">
        <v>#N/A</v>
      </c>
      <c r="O2845" s="127" t="e">
        <v>#N/A</v>
      </c>
      <c r="P2845" s="127">
        <v>8.4417</v>
      </c>
      <c r="Q2845" s="127"/>
      <c r="R2845" s="127"/>
      <c r="S2845" s="127"/>
      <c r="T2845" s="127"/>
      <c r="U2845" s="127"/>
      <c r="V2845" s="127"/>
      <c r="W2845" s="127"/>
      <c r="X2845" s="127"/>
      <c r="Y2845" s="127"/>
      <c r="Z2845" s="127"/>
      <c r="AA2845" s="127"/>
      <c r="AB2845" s="127"/>
      <c r="AC2845" s="127"/>
      <c r="AD2845" s="127"/>
      <c r="AE2845" s="127"/>
      <c r="AF2845" s="9">
        <f t="shared" si="1"/>
        <v>2845</v>
      </c>
    </row>
    <row r="2846" ht="15.75" customHeight="1">
      <c r="A2846" s="116">
        <v>41568.0</v>
      </c>
      <c r="B2846" s="129" t="e">
        <v>#N/A</v>
      </c>
      <c r="C2846" s="127" t="e">
        <v>#N/A</v>
      </c>
      <c r="D2846" s="127">
        <v>6.4458</v>
      </c>
      <c r="E2846" s="127" t="e">
        <v>#N/A</v>
      </c>
      <c r="F2846" s="127" t="e">
        <v>#N/A</v>
      </c>
      <c r="G2846" s="127">
        <v>7.2042</v>
      </c>
      <c r="H2846" s="127" t="e">
        <v>#N/A</v>
      </c>
      <c r="I2846" s="127" t="e">
        <v>#N/A</v>
      </c>
      <c r="J2846" s="127">
        <v>7.6542</v>
      </c>
      <c r="K2846" s="127" t="e">
        <v>#N/A</v>
      </c>
      <c r="L2846" s="127" t="e">
        <v>#N/A</v>
      </c>
      <c r="M2846" s="127">
        <v>8.0479</v>
      </c>
      <c r="N2846" s="127" t="e">
        <v>#N/A</v>
      </c>
      <c r="O2846" s="127" t="e">
        <v>#N/A</v>
      </c>
      <c r="P2846" s="127">
        <v>8.4417</v>
      </c>
      <c r="Q2846" s="127"/>
      <c r="R2846" s="127"/>
      <c r="S2846" s="127"/>
      <c r="T2846" s="127"/>
      <c r="U2846" s="127"/>
      <c r="V2846" s="127"/>
      <c r="W2846" s="127"/>
      <c r="X2846" s="127"/>
      <c r="Y2846" s="127"/>
      <c r="Z2846" s="127"/>
      <c r="AA2846" s="127"/>
      <c r="AB2846" s="127"/>
      <c r="AC2846" s="127"/>
      <c r="AD2846" s="127"/>
      <c r="AE2846" s="127"/>
      <c r="AF2846" s="9">
        <f t="shared" si="1"/>
        <v>2846</v>
      </c>
    </row>
    <row r="2847" ht="15.75" customHeight="1">
      <c r="A2847" s="116">
        <v>41565.0</v>
      </c>
      <c r="B2847" s="129" t="e">
        <v>#N/A</v>
      </c>
      <c r="C2847" s="127" t="e">
        <v>#N/A</v>
      </c>
      <c r="D2847" s="127">
        <v>6.3875</v>
      </c>
      <c r="E2847" s="127" t="e">
        <v>#N/A</v>
      </c>
      <c r="F2847" s="127" t="e">
        <v>#N/A</v>
      </c>
      <c r="G2847" s="127">
        <v>7.1875</v>
      </c>
      <c r="H2847" s="127" t="e">
        <v>#N/A</v>
      </c>
      <c r="I2847" s="127" t="e">
        <v>#N/A</v>
      </c>
      <c r="J2847" s="127">
        <v>7.65</v>
      </c>
      <c r="K2847" s="127" t="e">
        <v>#N/A</v>
      </c>
      <c r="L2847" s="127" t="e">
        <v>#N/A</v>
      </c>
      <c r="M2847" s="127">
        <v>8.0458</v>
      </c>
      <c r="N2847" s="127" t="e">
        <v>#N/A</v>
      </c>
      <c r="O2847" s="127" t="e">
        <v>#N/A</v>
      </c>
      <c r="P2847" s="127">
        <v>8.4417</v>
      </c>
      <c r="Q2847" s="127"/>
      <c r="R2847" s="127"/>
      <c r="S2847" s="127"/>
      <c r="T2847" s="127"/>
      <c r="U2847" s="127"/>
      <c r="V2847" s="127"/>
      <c r="W2847" s="127"/>
      <c r="X2847" s="127"/>
      <c r="Y2847" s="127"/>
      <c r="Z2847" s="127"/>
      <c r="AA2847" s="127"/>
      <c r="AB2847" s="127"/>
      <c r="AC2847" s="127"/>
      <c r="AD2847" s="127"/>
      <c r="AE2847" s="127"/>
      <c r="AF2847" s="9">
        <f t="shared" si="1"/>
        <v>2847</v>
      </c>
    </row>
    <row r="2848" ht="15.75" customHeight="1">
      <c r="A2848" s="116">
        <v>41564.0</v>
      </c>
      <c r="B2848" s="129" t="e">
        <v>#N/A</v>
      </c>
      <c r="C2848" s="127" t="e">
        <v>#N/A</v>
      </c>
      <c r="D2848" s="127">
        <v>6.3917</v>
      </c>
      <c r="E2848" s="127" t="e">
        <v>#N/A</v>
      </c>
      <c r="F2848" s="127" t="e">
        <v>#N/A</v>
      </c>
      <c r="G2848" s="127">
        <v>7.1958</v>
      </c>
      <c r="H2848" s="127" t="e">
        <v>#N/A</v>
      </c>
      <c r="I2848" s="127" t="e">
        <v>#N/A</v>
      </c>
      <c r="J2848" s="127">
        <v>7.6583</v>
      </c>
      <c r="K2848" s="127" t="e">
        <v>#N/A</v>
      </c>
      <c r="L2848" s="127" t="e">
        <v>#N/A</v>
      </c>
      <c r="M2848" s="127">
        <v>8.05</v>
      </c>
      <c r="N2848" s="127" t="e">
        <v>#N/A</v>
      </c>
      <c r="O2848" s="127" t="e">
        <v>#N/A</v>
      </c>
      <c r="P2848" s="127">
        <v>8.4417</v>
      </c>
      <c r="Q2848" s="127"/>
      <c r="R2848" s="127"/>
      <c r="S2848" s="127"/>
      <c r="T2848" s="127"/>
      <c r="U2848" s="127"/>
      <c r="V2848" s="127"/>
      <c r="W2848" s="127"/>
      <c r="X2848" s="127"/>
      <c r="Y2848" s="127"/>
      <c r="Z2848" s="127"/>
      <c r="AA2848" s="127"/>
      <c r="AB2848" s="127"/>
      <c r="AC2848" s="127"/>
      <c r="AD2848" s="127"/>
      <c r="AE2848" s="127"/>
      <c r="AF2848" s="9">
        <f t="shared" si="1"/>
        <v>2848</v>
      </c>
    </row>
    <row r="2849" ht="15.75" customHeight="1">
      <c r="A2849" s="116">
        <v>41563.0</v>
      </c>
      <c r="B2849" s="129" t="e">
        <v>#N/A</v>
      </c>
      <c r="C2849" s="127" t="e">
        <v>#N/A</v>
      </c>
      <c r="D2849" s="127">
        <v>6.3917</v>
      </c>
      <c r="E2849" s="127" t="e">
        <v>#N/A</v>
      </c>
      <c r="F2849" s="127" t="e">
        <v>#N/A</v>
      </c>
      <c r="G2849" s="127">
        <v>7.2125</v>
      </c>
      <c r="H2849" s="127" t="e">
        <v>#N/A</v>
      </c>
      <c r="I2849" s="127" t="e">
        <v>#N/A</v>
      </c>
      <c r="J2849" s="127">
        <v>7.6625</v>
      </c>
      <c r="K2849" s="127" t="e">
        <v>#N/A</v>
      </c>
      <c r="L2849" s="127" t="e">
        <v>#N/A</v>
      </c>
      <c r="M2849" s="127">
        <v>8.0521</v>
      </c>
      <c r="N2849" s="127" t="e">
        <v>#N/A</v>
      </c>
      <c r="O2849" s="127" t="e">
        <v>#N/A</v>
      </c>
      <c r="P2849" s="127">
        <v>8.4417</v>
      </c>
      <c r="Q2849" s="127"/>
      <c r="R2849" s="127"/>
      <c r="S2849" s="127"/>
      <c r="T2849" s="127"/>
      <c r="U2849" s="127"/>
      <c r="V2849" s="127"/>
      <c r="W2849" s="127"/>
      <c r="X2849" s="127"/>
      <c r="Y2849" s="127"/>
      <c r="Z2849" s="127"/>
      <c r="AA2849" s="127"/>
      <c r="AB2849" s="127"/>
      <c r="AC2849" s="127"/>
      <c r="AD2849" s="127"/>
      <c r="AE2849" s="127"/>
      <c r="AF2849" s="9">
        <f t="shared" si="1"/>
        <v>2849</v>
      </c>
    </row>
    <row r="2850" ht="15.75" customHeight="1">
      <c r="A2850" s="116">
        <v>41562.0</v>
      </c>
      <c r="B2850" s="129" t="e">
        <v>#N/A</v>
      </c>
      <c r="C2850" s="127" t="e">
        <v>#N/A</v>
      </c>
      <c r="D2850" s="127">
        <v>6.3833</v>
      </c>
      <c r="E2850" s="127" t="e">
        <v>#N/A</v>
      </c>
      <c r="F2850" s="127" t="e">
        <v>#N/A</v>
      </c>
      <c r="G2850" s="127">
        <v>7.2333</v>
      </c>
      <c r="H2850" s="127" t="e">
        <v>#N/A</v>
      </c>
      <c r="I2850" s="127" t="e">
        <v>#N/A</v>
      </c>
      <c r="J2850" s="127">
        <v>7.6625</v>
      </c>
      <c r="K2850" s="127" t="e">
        <v>#N/A</v>
      </c>
      <c r="L2850" s="127" t="e">
        <v>#N/A</v>
      </c>
      <c r="M2850" s="127">
        <v>8.0521</v>
      </c>
      <c r="N2850" s="127" t="e">
        <v>#N/A</v>
      </c>
      <c r="O2850" s="127" t="e">
        <v>#N/A</v>
      </c>
      <c r="P2850" s="127">
        <v>8.4417</v>
      </c>
      <c r="Q2850" s="127"/>
      <c r="R2850" s="127"/>
      <c r="S2850" s="127"/>
      <c r="T2850" s="127"/>
      <c r="U2850" s="127"/>
      <c r="V2850" s="127"/>
      <c r="W2850" s="127"/>
      <c r="X2850" s="127"/>
      <c r="Y2850" s="127"/>
      <c r="Z2850" s="127"/>
      <c r="AA2850" s="127"/>
      <c r="AB2850" s="127"/>
      <c r="AC2850" s="127"/>
      <c r="AD2850" s="127"/>
      <c r="AE2850" s="127"/>
      <c r="AF2850" s="9">
        <f t="shared" si="1"/>
        <v>2850</v>
      </c>
    </row>
    <row r="2851" ht="15.75" customHeight="1">
      <c r="A2851" s="116">
        <v>41561.0</v>
      </c>
      <c r="B2851" s="129" t="e">
        <v>#N/A</v>
      </c>
      <c r="C2851" s="127" t="e">
        <v>#N/A</v>
      </c>
      <c r="D2851" s="127">
        <v>6.42</v>
      </c>
      <c r="E2851" s="127" t="e">
        <v>#N/A</v>
      </c>
      <c r="F2851" s="127" t="e">
        <v>#N/A</v>
      </c>
      <c r="G2851" s="127">
        <v>7.325</v>
      </c>
      <c r="H2851" s="127" t="e">
        <v>#N/A</v>
      </c>
      <c r="I2851" s="127" t="e">
        <v>#N/A</v>
      </c>
      <c r="J2851" s="127">
        <v>7.755</v>
      </c>
      <c r="K2851" s="127" t="e">
        <v>#N/A</v>
      </c>
      <c r="L2851" s="127" t="e">
        <v>#N/A</v>
      </c>
      <c r="M2851" s="127">
        <v>8.115</v>
      </c>
      <c r="N2851" s="127" t="e">
        <v>#N/A</v>
      </c>
      <c r="O2851" s="127" t="e">
        <v>#N/A</v>
      </c>
      <c r="P2851" s="127">
        <v>8.475</v>
      </c>
      <c r="Q2851" s="127"/>
      <c r="R2851" s="127"/>
      <c r="S2851" s="127"/>
      <c r="T2851" s="127"/>
      <c r="U2851" s="127"/>
      <c r="V2851" s="127"/>
      <c r="W2851" s="127"/>
      <c r="X2851" s="127"/>
      <c r="Y2851" s="127"/>
      <c r="Z2851" s="127"/>
      <c r="AA2851" s="127"/>
      <c r="AB2851" s="127"/>
      <c r="AC2851" s="127"/>
      <c r="AD2851" s="127"/>
      <c r="AE2851" s="127"/>
      <c r="AF2851" s="9">
        <f t="shared" si="1"/>
        <v>2851</v>
      </c>
    </row>
    <row r="2852" ht="15.75" customHeight="1">
      <c r="A2852" s="116">
        <v>41558.0</v>
      </c>
      <c r="B2852" s="129" t="e">
        <v>#N/A</v>
      </c>
      <c r="C2852" s="127" t="e">
        <v>#N/A</v>
      </c>
      <c r="D2852" s="127">
        <v>6.42</v>
      </c>
      <c r="E2852" s="127" t="e">
        <v>#N/A</v>
      </c>
      <c r="F2852" s="127" t="e">
        <v>#N/A</v>
      </c>
      <c r="G2852" s="127">
        <v>7.325</v>
      </c>
      <c r="H2852" s="127" t="e">
        <v>#N/A</v>
      </c>
      <c r="I2852" s="127" t="e">
        <v>#N/A</v>
      </c>
      <c r="J2852" s="127">
        <v>7.755</v>
      </c>
      <c r="K2852" s="127" t="e">
        <v>#N/A</v>
      </c>
      <c r="L2852" s="127" t="e">
        <v>#N/A</v>
      </c>
      <c r="M2852" s="127">
        <v>8.115</v>
      </c>
      <c r="N2852" s="127" t="e">
        <v>#N/A</v>
      </c>
      <c r="O2852" s="127" t="e">
        <v>#N/A</v>
      </c>
      <c r="P2852" s="127">
        <v>8.475</v>
      </c>
      <c r="Q2852" s="127"/>
      <c r="R2852" s="127"/>
      <c r="S2852" s="127"/>
      <c r="T2852" s="127"/>
      <c r="U2852" s="127"/>
      <c r="V2852" s="127"/>
      <c r="W2852" s="127"/>
      <c r="X2852" s="127"/>
      <c r="Y2852" s="127"/>
      <c r="Z2852" s="127"/>
      <c r="AA2852" s="127"/>
      <c r="AB2852" s="127"/>
      <c r="AC2852" s="127"/>
      <c r="AD2852" s="127"/>
      <c r="AE2852" s="127"/>
      <c r="AF2852" s="9">
        <f t="shared" si="1"/>
        <v>2852</v>
      </c>
    </row>
    <row r="2853" ht="15.75" customHeight="1">
      <c r="A2853" s="116">
        <v>41557.0</v>
      </c>
      <c r="B2853" s="129" t="e">
        <v>#N/A</v>
      </c>
      <c r="C2853" s="127" t="e">
        <v>#N/A</v>
      </c>
      <c r="D2853" s="127">
        <v>6.42</v>
      </c>
      <c r="E2853" s="127" t="e">
        <v>#N/A</v>
      </c>
      <c r="F2853" s="127" t="e">
        <v>#N/A</v>
      </c>
      <c r="G2853" s="127">
        <v>7.325</v>
      </c>
      <c r="H2853" s="127" t="e">
        <v>#N/A</v>
      </c>
      <c r="I2853" s="127" t="e">
        <v>#N/A</v>
      </c>
      <c r="J2853" s="127">
        <v>7.755</v>
      </c>
      <c r="K2853" s="127" t="e">
        <v>#N/A</v>
      </c>
      <c r="L2853" s="127" t="e">
        <v>#N/A</v>
      </c>
      <c r="M2853" s="127">
        <v>8.115</v>
      </c>
      <c r="N2853" s="127" t="e">
        <v>#N/A</v>
      </c>
      <c r="O2853" s="127" t="e">
        <v>#N/A</v>
      </c>
      <c r="P2853" s="127">
        <v>8.475</v>
      </c>
      <c r="Q2853" s="127"/>
      <c r="R2853" s="127"/>
      <c r="S2853" s="127"/>
      <c r="T2853" s="127"/>
      <c r="U2853" s="127"/>
      <c r="V2853" s="127"/>
      <c r="W2853" s="127"/>
      <c r="X2853" s="127"/>
      <c r="Y2853" s="127"/>
      <c r="Z2853" s="127"/>
      <c r="AA2853" s="127"/>
      <c r="AB2853" s="127"/>
      <c r="AC2853" s="127"/>
      <c r="AD2853" s="127"/>
      <c r="AE2853" s="127"/>
      <c r="AF2853" s="9">
        <f t="shared" si="1"/>
        <v>2853</v>
      </c>
    </row>
    <row r="2854" ht="15.75" customHeight="1">
      <c r="A2854" s="116">
        <v>41556.0</v>
      </c>
      <c r="B2854" s="129" t="e">
        <v>#N/A</v>
      </c>
      <c r="C2854" s="127" t="e">
        <v>#N/A</v>
      </c>
      <c r="D2854" s="127">
        <v>6.45</v>
      </c>
      <c r="E2854" s="127" t="e">
        <v>#N/A</v>
      </c>
      <c r="F2854" s="127" t="e">
        <v>#N/A</v>
      </c>
      <c r="G2854" s="127">
        <v>7.3125</v>
      </c>
      <c r="H2854" s="127" t="e">
        <v>#N/A</v>
      </c>
      <c r="I2854" s="127" t="e">
        <v>#N/A</v>
      </c>
      <c r="J2854" s="127">
        <v>7.7542</v>
      </c>
      <c r="K2854" s="127" t="e">
        <v>#N/A</v>
      </c>
      <c r="L2854" s="127" t="e">
        <v>#N/A</v>
      </c>
      <c r="M2854" s="127">
        <v>8.1125</v>
      </c>
      <c r="N2854" s="127" t="e">
        <v>#N/A</v>
      </c>
      <c r="O2854" s="127" t="e">
        <v>#N/A</v>
      </c>
      <c r="P2854" s="127">
        <v>8.4708</v>
      </c>
      <c r="Q2854" s="127"/>
      <c r="R2854" s="127"/>
      <c r="S2854" s="127"/>
      <c r="T2854" s="127"/>
      <c r="U2854" s="127"/>
      <c r="V2854" s="127"/>
      <c r="W2854" s="127"/>
      <c r="X2854" s="127"/>
      <c r="Y2854" s="127"/>
      <c r="Z2854" s="127"/>
      <c r="AA2854" s="127"/>
      <c r="AB2854" s="127"/>
      <c r="AC2854" s="127"/>
      <c r="AD2854" s="127"/>
      <c r="AE2854" s="127"/>
      <c r="AF2854" s="9">
        <f t="shared" si="1"/>
        <v>2854</v>
      </c>
    </row>
    <row r="2855" ht="15.75" customHeight="1">
      <c r="A2855" s="116">
        <v>41555.0</v>
      </c>
      <c r="B2855" s="129" t="e">
        <v>#N/A</v>
      </c>
      <c r="C2855" s="127" t="e">
        <v>#N/A</v>
      </c>
      <c r="D2855" s="127">
        <v>6.4583</v>
      </c>
      <c r="E2855" s="127" t="e">
        <v>#N/A</v>
      </c>
      <c r="F2855" s="127" t="e">
        <v>#N/A</v>
      </c>
      <c r="G2855" s="127">
        <v>7.3292</v>
      </c>
      <c r="H2855" s="127" t="e">
        <v>#N/A</v>
      </c>
      <c r="I2855" s="127" t="e">
        <v>#N/A</v>
      </c>
      <c r="J2855" s="127">
        <v>7.7542</v>
      </c>
      <c r="K2855" s="127" t="e">
        <v>#N/A</v>
      </c>
      <c r="L2855" s="127" t="e">
        <v>#N/A</v>
      </c>
      <c r="M2855" s="127">
        <v>8.1125</v>
      </c>
      <c r="N2855" s="127" t="e">
        <v>#N/A</v>
      </c>
      <c r="O2855" s="127" t="e">
        <v>#N/A</v>
      </c>
      <c r="P2855" s="127">
        <v>8.4708</v>
      </c>
      <c r="Q2855" s="127"/>
      <c r="R2855" s="127"/>
      <c r="S2855" s="127"/>
      <c r="T2855" s="127"/>
      <c r="U2855" s="127"/>
      <c r="V2855" s="127"/>
      <c r="W2855" s="127"/>
      <c r="X2855" s="127"/>
      <c r="Y2855" s="127"/>
      <c r="Z2855" s="127"/>
      <c r="AA2855" s="127"/>
      <c r="AB2855" s="127"/>
      <c r="AC2855" s="127"/>
      <c r="AD2855" s="127"/>
      <c r="AE2855" s="127"/>
      <c r="AF2855" s="9">
        <f t="shared" si="1"/>
        <v>2855</v>
      </c>
    </row>
    <row r="2856" ht="15.75" customHeight="1">
      <c r="A2856" s="116">
        <v>41554.0</v>
      </c>
      <c r="B2856" s="129" t="e">
        <v>#N/A</v>
      </c>
      <c r="C2856" s="127" t="e">
        <v>#N/A</v>
      </c>
      <c r="D2856" s="127">
        <v>6.4833</v>
      </c>
      <c r="E2856" s="127" t="e">
        <v>#N/A</v>
      </c>
      <c r="F2856" s="127" t="e">
        <v>#N/A</v>
      </c>
      <c r="G2856" s="127">
        <v>7.35</v>
      </c>
      <c r="H2856" s="127" t="e">
        <v>#N/A</v>
      </c>
      <c r="I2856" s="127" t="e">
        <v>#N/A</v>
      </c>
      <c r="J2856" s="127">
        <v>7.7542</v>
      </c>
      <c r="K2856" s="127" t="e">
        <v>#N/A</v>
      </c>
      <c r="L2856" s="127" t="e">
        <v>#N/A</v>
      </c>
      <c r="M2856" s="127">
        <v>8.1125</v>
      </c>
      <c r="N2856" s="127" t="e">
        <v>#N/A</v>
      </c>
      <c r="O2856" s="127" t="e">
        <v>#N/A</v>
      </c>
      <c r="P2856" s="127">
        <v>8.4708</v>
      </c>
      <c r="Q2856" s="127"/>
      <c r="R2856" s="127"/>
      <c r="S2856" s="127"/>
      <c r="T2856" s="127"/>
      <c r="U2856" s="127"/>
      <c r="V2856" s="127"/>
      <c r="W2856" s="127"/>
      <c r="X2856" s="127"/>
      <c r="Y2856" s="127"/>
      <c r="Z2856" s="127"/>
      <c r="AA2856" s="127"/>
      <c r="AB2856" s="127"/>
      <c r="AC2856" s="127"/>
      <c r="AD2856" s="127"/>
      <c r="AE2856" s="127"/>
      <c r="AF2856" s="9">
        <f t="shared" si="1"/>
        <v>2856</v>
      </c>
    </row>
    <row r="2857" ht="15.75" customHeight="1">
      <c r="A2857" s="116">
        <v>41551.0</v>
      </c>
      <c r="B2857" s="129" t="e">
        <v>#N/A</v>
      </c>
      <c r="C2857" s="127" t="e">
        <v>#N/A</v>
      </c>
      <c r="D2857" s="127">
        <v>6.5167</v>
      </c>
      <c r="E2857" s="127" t="e">
        <v>#N/A</v>
      </c>
      <c r="F2857" s="127" t="e">
        <v>#N/A</v>
      </c>
      <c r="G2857" s="127">
        <v>7.4292</v>
      </c>
      <c r="H2857" s="127" t="e">
        <v>#N/A</v>
      </c>
      <c r="I2857" s="127" t="e">
        <v>#N/A</v>
      </c>
      <c r="J2857" s="127">
        <v>7.7625</v>
      </c>
      <c r="K2857" s="127" t="e">
        <v>#N/A</v>
      </c>
      <c r="L2857" s="127" t="e">
        <v>#N/A</v>
      </c>
      <c r="M2857" s="127">
        <v>8.1208</v>
      </c>
      <c r="N2857" s="127" t="e">
        <v>#N/A</v>
      </c>
      <c r="O2857" s="127" t="e">
        <v>#N/A</v>
      </c>
      <c r="P2857" s="127">
        <v>8.4792</v>
      </c>
      <c r="Q2857" s="127"/>
      <c r="R2857" s="127"/>
      <c r="S2857" s="127"/>
      <c r="T2857" s="127"/>
      <c r="U2857" s="127"/>
      <c r="V2857" s="127"/>
      <c r="W2857" s="127"/>
      <c r="X2857" s="127"/>
      <c r="Y2857" s="127"/>
      <c r="Z2857" s="127"/>
      <c r="AA2857" s="127"/>
      <c r="AB2857" s="127"/>
      <c r="AC2857" s="127"/>
      <c r="AD2857" s="127"/>
      <c r="AE2857" s="127"/>
      <c r="AF2857" s="9">
        <f t="shared" si="1"/>
        <v>2857</v>
      </c>
    </row>
    <row r="2858" ht="15.75" customHeight="1">
      <c r="A2858" s="116">
        <v>41550.0</v>
      </c>
      <c r="B2858" s="129" t="e">
        <v>#N/A</v>
      </c>
      <c r="C2858" s="127" t="e">
        <v>#N/A</v>
      </c>
      <c r="D2858" s="127">
        <v>6.5167</v>
      </c>
      <c r="E2858" s="127" t="e">
        <v>#N/A</v>
      </c>
      <c r="F2858" s="127" t="e">
        <v>#N/A</v>
      </c>
      <c r="G2858" s="127">
        <v>7.4292</v>
      </c>
      <c r="H2858" s="127" t="e">
        <v>#N/A</v>
      </c>
      <c r="I2858" s="127" t="e">
        <v>#N/A</v>
      </c>
      <c r="J2858" s="127">
        <v>7.7625</v>
      </c>
      <c r="K2858" s="127" t="e">
        <v>#N/A</v>
      </c>
      <c r="L2858" s="127" t="e">
        <v>#N/A</v>
      </c>
      <c r="M2858" s="127">
        <v>8.1208</v>
      </c>
      <c r="N2858" s="127" t="e">
        <v>#N/A</v>
      </c>
      <c r="O2858" s="127" t="e">
        <v>#N/A</v>
      </c>
      <c r="P2858" s="127">
        <v>8.4792</v>
      </c>
      <c r="Q2858" s="127"/>
      <c r="R2858" s="127"/>
      <c r="S2858" s="127"/>
      <c r="T2858" s="127"/>
      <c r="U2858" s="127"/>
      <c r="V2858" s="127"/>
      <c r="W2858" s="127"/>
      <c r="X2858" s="127"/>
      <c r="Y2858" s="127"/>
      <c r="Z2858" s="127"/>
      <c r="AA2858" s="127"/>
      <c r="AB2858" s="127"/>
      <c r="AC2858" s="127"/>
      <c r="AD2858" s="127"/>
      <c r="AE2858" s="127"/>
      <c r="AF2858" s="9">
        <f t="shared" si="1"/>
        <v>2858</v>
      </c>
    </row>
    <row r="2859" ht="15.75" customHeight="1">
      <c r="A2859" s="116">
        <v>41549.0</v>
      </c>
      <c r="B2859" s="129" t="e">
        <v>#N/A</v>
      </c>
      <c r="C2859" s="127" t="e">
        <v>#N/A</v>
      </c>
      <c r="D2859" s="127">
        <v>6.5167</v>
      </c>
      <c r="E2859" s="127" t="e">
        <v>#N/A</v>
      </c>
      <c r="F2859" s="127" t="e">
        <v>#N/A</v>
      </c>
      <c r="G2859" s="127">
        <v>7.4333</v>
      </c>
      <c r="H2859" s="127" t="e">
        <v>#N/A</v>
      </c>
      <c r="I2859" s="127" t="e">
        <v>#N/A</v>
      </c>
      <c r="J2859" s="127">
        <v>7.7542</v>
      </c>
      <c r="K2859" s="127" t="e">
        <v>#N/A</v>
      </c>
      <c r="L2859" s="127" t="e">
        <v>#N/A</v>
      </c>
      <c r="M2859" s="127">
        <v>8.1167</v>
      </c>
      <c r="N2859" s="127" t="e">
        <v>#N/A</v>
      </c>
      <c r="O2859" s="127" t="e">
        <v>#N/A</v>
      </c>
      <c r="P2859" s="127">
        <v>8.4792</v>
      </c>
      <c r="Q2859" s="127"/>
      <c r="R2859" s="127"/>
      <c r="S2859" s="127"/>
      <c r="T2859" s="127"/>
      <c r="U2859" s="127"/>
      <c r="V2859" s="127"/>
      <c r="W2859" s="127"/>
      <c r="X2859" s="127"/>
      <c r="Y2859" s="127"/>
      <c r="Z2859" s="127"/>
      <c r="AA2859" s="127"/>
      <c r="AB2859" s="127"/>
      <c r="AC2859" s="127"/>
      <c r="AD2859" s="127"/>
      <c r="AE2859" s="127"/>
      <c r="AF2859" s="9">
        <f t="shared" si="1"/>
        <v>2859</v>
      </c>
    </row>
    <row r="2860" ht="15.75" customHeight="1">
      <c r="A2860" s="116">
        <v>41548.0</v>
      </c>
      <c r="B2860" s="129" t="e">
        <v>#N/A</v>
      </c>
      <c r="C2860" s="127" t="e">
        <v>#N/A</v>
      </c>
      <c r="D2860" s="127">
        <v>6.5083</v>
      </c>
      <c r="E2860" s="127" t="e">
        <v>#N/A</v>
      </c>
      <c r="F2860" s="127" t="e">
        <v>#N/A</v>
      </c>
      <c r="G2860" s="127">
        <v>7.425</v>
      </c>
      <c r="H2860" s="127" t="e">
        <v>#N/A</v>
      </c>
      <c r="I2860" s="127" t="e">
        <v>#N/A</v>
      </c>
      <c r="J2860" s="127">
        <v>7.7375</v>
      </c>
      <c r="K2860" s="127" t="e">
        <v>#N/A</v>
      </c>
      <c r="L2860" s="127" t="e">
        <v>#N/A</v>
      </c>
      <c r="M2860" s="127">
        <v>8.1083</v>
      </c>
      <c r="N2860" s="127" t="e">
        <v>#N/A</v>
      </c>
      <c r="O2860" s="127" t="e">
        <v>#N/A</v>
      </c>
      <c r="P2860" s="127">
        <v>8.4792</v>
      </c>
      <c r="Q2860" s="127"/>
      <c r="R2860" s="127"/>
      <c r="S2860" s="127"/>
      <c r="T2860" s="127"/>
      <c r="U2860" s="127"/>
      <c r="V2860" s="127"/>
      <c r="W2860" s="127"/>
      <c r="X2860" s="127"/>
      <c r="Y2860" s="127"/>
      <c r="Z2860" s="127"/>
      <c r="AA2860" s="127"/>
      <c r="AB2860" s="127"/>
      <c r="AC2860" s="127"/>
      <c r="AD2860" s="127"/>
      <c r="AE2860" s="127"/>
      <c r="AF2860" s="9">
        <f t="shared" si="1"/>
        <v>2860</v>
      </c>
    </row>
    <row r="2861" ht="15.75" customHeight="1">
      <c r="A2861" s="116">
        <v>41547.0</v>
      </c>
      <c r="B2861" s="129" t="e">
        <v>#N/A</v>
      </c>
      <c r="C2861" s="127" t="e">
        <v>#N/A</v>
      </c>
      <c r="D2861" s="127">
        <v>6.5083</v>
      </c>
      <c r="E2861" s="127" t="e">
        <v>#N/A</v>
      </c>
      <c r="F2861" s="127" t="e">
        <v>#N/A</v>
      </c>
      <c r="G2861" s="127">
        <v>7.3958</v>
      </c>
      <c r="H2861" s="127" t="e">
        <v>#N/A</v>
      </c>
      <c r="I2861" s="127" t="e">
        <v>#N/A</v>
      </c>
      <c r="J2861" s="127">
        <v>7.7375</v>
      </c>
      <c r="K2861" s="127" t="e">
        <v>#N/A</v>
      </c>
      <c r="L2861" s="127" t="e">
        <v>#N/A</v>
      </c>
      <c r="M2861" s="127">
        <v>8.1125</v>
      </c>
      <c r="N2861" s="127" t="e">
        <v>#N/A</v>
      </c>
      <c r="O2861" s="127" t="e">
        <v>#N/A</v>
      </c>
      <c r="P2861" s="127">
        <v>8.4875</v>
      </c>
      <c r="Q2861" s="127"/>
      <c r="R2861" s="127"/>
      <c r="S2861" s="127"/>
      <c r="T2861" s="127"/>
      <c r="U2861" s="127"/>
      <c r="V2861" s="127"/>
      <c r="W2861" s="127"/>
      <c r="X2861" s="127"/>
      <c r="Y2861" s="127"/>
      <c r="Z2861" s="127"/>
      <c r="AA2861" s="127"/>
      <c r="AB2861" s="127"/>
      <c r="AC2861" s="127"/>
      <c r="AD2861" s="127"/>
      <c r="AE2861" s="127"/>
      <c r="AF2861" s="9">
        <f t="shared" si="1"/>
        <v>2861</v>
      </c>
    </row>
    <row r="2862" ht="15.75" customHeight="1">
      <c r="A2862" s="116">
        <v>41544.0</v>
      </c>
      <c r="B2862" s="129" t="e">
        <v>#N/A</v>
      </c>
      <c r="C2862" s="127" t="e">
        <v>#N/A</v>
      </c>
      <c r="D2862" s="127">
        <v>6.525</v>
      </c>
      <c r="E2862" s="127" t="e">
        <v>#N/A</v>
      </c>
      <c r="F2862" s="127" t="e">
        <v>#N/A</v>
      </c>
      <c r="G2862" s="127">
        <v>7.4292</v>
      </c>
      <c r="H2862" s="127" t="e">
        <v>#N/A</v>
      </c>
      <c r="I2862" s="127" t="e">
        <v>#N/A</v>
      </c>
      <c r="J2862" s="127">
        <v>7.7458</v>
      </c>
      <c r="K2862" s="127" t="e">
        <v>#N/A</v>
      </c>
      <c r="L2862" s="127" t="e">
        <v>#N/A</v>
      </c>
      <c r="M2862" s="127">
        <v>8.1208</v>
      </c>
      <c r="N2862" s="127" t="e">
        <v>#N/A</v>
      </c>
      <c r="O2862" s="127" t="e">
        <v>#N/A</v>
      </c>
      <c r="P2862" s="127">
        <v>8.4958</v>
      </c>
      <c r="Q2862" s="127"/>
      <c r="R2862" s="127"/>
      <c r="S2862" s="127"/>
      <c r="T2862" s="127"/>
      <c r="U2862" s="127"/>
      <c r="V2862" s="127"/>
      <c r="W2862" s="127"/>
      <c r="X2862" s="127"/>
      <c r="Y2862" s="127"/>
      <c r="Z2862" s="127"/>
      <c r="AA2862" s="127"/>
      <c r="AB2862" s="127"/>
      <c r="AC2862" s="127"/>
      <c r="AD2862" s="127"/>
      <c r="AE2862" s="127"/>
      <c r="AF2862" s="9">
        <f t="shared" si="1"/>
        <v>2862</v>
      </c>
    </row>
    <row r="2863" ht="15.75" customHeight="1">
      <c r="A2863" s="116">
        <v>41543.0</v>
      </c>
      <c r="B2863" s="129" t="e">
        <v>#N/A</v>
      </c>
      <c r="C2863" s="127" t="e">
        <v>#N/A</v>
      </c>
      <c r="D2863" s="127">
        <v>6.6</v>
      </c>
      <c r="E2863" s="127" t="e">
        <v>#N/A</v>
      </c>
      <c r="F2863" s="127" t="e">
        <v>#N/A</v>
      </c>
      <c r="G2863" s="127">
        <v>7.4875</v>
      </c>
      <c r="H2863" s="127" t="e">
        <v>#N/A</v>
      </c>
      <c r="I2863" s="127" t="e">
        <v>#N/A</v>
      </c>
      <c r="J2863" s="127">
        <v>7.8083</v>
      </c>
      <c r="K2863" s="127" t="e">
        <v>#N/A</v>
      </c>
      <c r="L2863" s="127" t="e">
        <v>#N/A</v>
      </c>
      <c r="M2863" s="127">
        <v>8.1708</v>
      </c>
      <c r="N2863" s="127" t="e">
        <v>#N/A</v>
      </c>
      <c r="O2863" s="127" t="e">
        <v>#N/A</v>
      </c>
      <c r="P2863" s="127">
        <v>8.5333</v>
      </c>
      <c r="Q2863" s="127"/>
      <c r="R2863" s="127"/>
      <c r="S2863" s="127"/>
      <c r="T2863" s="127"/>
      <c r="U2863" s="127"/>
      <c r="V2863" s="127"/>
      <c r="W2863" s="127"/>
      <c r="X2863" s="127"/>
      <c r="Y2863" s="127"/>
      <c r="Z2863" s="127"/>
      <c r="AA2863" s="127"/>
      <c r="AB2863" s="127"/>
      <c r="AC2863" s="127"/>
      <c r="AD2863" s="127"/>
      <c r="AE2863" s="127"/>
      <c r="AF2863" s="9">
        <f t="shared" si="1"/>
        <v>2863</v>
      </c>
    </row>
    <row r="2864" ht="15.75" customHeight="1">
      <c r="A2864" s="116">
        <v>41542.0</v>
      </c>
      <c r="B2864" s="129" t="e">
        <v>#N/A</v>
      </c>
      <c r="C2864" s="127" t="e">
        <v>#N/A</v>
      </c>
      <c r="D2864" s="127">
        <v>6.6292</v>
      </c>
      <c r="E2864" s="127" t="e">
        <v>#N/A</v>
      </c>
      <c r="F2864" s="127" t="e">
        <v>#N/A</v>
      </c>
      <c r="G2864" s="127">
        <v>7.5042</v>
      </c>
      <c r="H2864" s="127" t="e">
        <v>#N/A</v>
      </c>
      <c r="I2864" s="127" t="e">
        <v>#N/A</v>
      </c>
      <c r="J2864" s="127">
        <v>7.8375</v>
      </c>
      <c r="K2864" s="127" t="e">
        <v>#N/A</v>
      </c>
      <c r="L2864" s="127" t="e">
        <v>#N/A</v>
      </c>
      <c r="M2864" s="127">
        <v>8.2063</v>
      </c>
      <c r="N2864" s="127" t="e">
        <v>#N/A</v>
      </c>
      <c r="O2864" s="127" t="e">
        <v>#N/A</v>
      </c>
      <c r="P2864" s="127">
        <v>8.575</v>
      </c>
      <c r="Q2864" s="127"/>
      <c r="R2864" s="127"/>
      <c r="S2864" s="127"/>
      <c r="T2864" s="127"/>
      <c r="U2864" s="127"/>
      <c r="V2864" s="127"/>
      <c r="W2864" s="127"/>
      <c r="X2864" s="127"/>
      <c r="Y2864" s="127"/>
      <c r="Z2864" s="127"/>
      <c r="AA2864" s="127"/>
      <c r="AB2864" s="127"/>
      <c r="AC2864" s="127"/>
      <c r="AD2864" s="127"/>
      <c r="AE2864" s="127"/>
      <c r="AF2864" s="9">
        <f t="shared" si="1"/>
        <v>2864</v>
      </c>
    </row>
    <row r="2865" ht="15.75" customHeight="1">
      <c r="A2865" s="116">
        <v>41541.0</v>
      </c>
      <c r="B2865" s="129" t="e">
        <v>#N/A</v>
      </c>
      <c r="C2865" s="127" t="e">
        <v>#N/A</v>
      </c>
      <c r="D2865" s="127">
        <v>6.6583</v>
      </c>
      <c r="E2865" s="127" t="e">
        <v>#N/A</v>
      </c>
      <c r="F2865" s="127" t="e">
        <v>#N/A</v>
      </c>
      <c r="G2865" s="127">
        <v>7.5208</v>
      </c>
      <c r="H2865" s="127" t="e">
        <v>#N/A</v>
      </c>
      <c r="I2865" s="127" t="e">
        <v>#N/A</v>
      </c>
      <c r="J2865" s="127">
        <v>7.8542</v>
      </c>
      <c r="K2865" s="127" t="e">
        <v>#N/A</v>
      </c>
      <c r="L2865" s="127" t="e">
        <v>#N/A</v>
      </c>
      <c r="M2865" s="127">
        <v>8.2208</v>
      </c>
      <c r="N2865" s="127" t="e">
        <v>#N/A</v>
      </c>
      <c r="O2865" s="127" t="e">
        <v>#N/A</v>
      </c>
      <c r="P2865" s="127">
        <v>8.5875</v>
      </c>
      <c r="Q2865" s="127"/>
      <c r="R2865" s="127"/>
      <c r="S2865" s="127"/>
      <c r="T2865" s="127"/>
      <c r="U2865" s="127"/>
      <c r="V2865" s="127"/>
      <c r="W2865" s="127"/>
      <c r="X2865" s="127"/>
      <c r="Y2865" s="127"/>
      <c r="Z2865" s="127"/>
      <c r="AA2865" s="127"/>
      <c r="AB2865" s="127"/>
      <c r="AC2865" s="127"/>
      <c r="AD2865" s="127"/>
      <c r="AE2865" s="127"/>
      <c r="AF2865" s="9">
        <f t="shared" si="1"/>
        <v>2865</v>
      </c>
    </row>
    <row r="2866" ht="15.75" customHeight="1">
      <c r="A2866" s="116">
        <v>41540.0</v>
      </c>
      <c r="B2866" s="129" t="e">
        <v>#N/A</v>
      </c>
      <c r="C2866" s="127" t="e">
        <v>#N/A</v>
      </c>
      <c r="D2866" s="127">
        <v>6.6833</v>
      </c>
      <c r="E2866" s="127" t="e">
        <v>#N/A</v>
      </c>
      <c r="F2866" s="127" t="e">
        <v>#N/A</v>
      </c>
      <c r="G2866" s="127">
        <v>7.5375</v>
      </c>
      <c r="H2866" s="127" t="e">
        <v>#N/A</v>
      </c>
      <c r="I2866" s="127" t="e">
        <v>#N/A</v>
      </c>
      <c r="J2866" s="127">
        <v>7.8708</v>
      </c>
      <c r="K2866" s="127" t="e">
        <v>#N/A</v>
      </c>
      <c r="L2866" s="127" t="e">
        <v>#N/A</v>
      </c>
      <c r="M2866" s="127">
        <v>8.2292</v>
      </c>
      <c r="N2866" s="127" t="e">
        <v>#N/A</v>
      </c>
      <c r="O2866" s="127" t="e">
        <v>#N/A</v>
      </c>
      <c r="P2866" s="127">
        <v>8.5875</v>
      </c>
      <c r="Q2866" s="127"/>
      <c r="R2866" s="127"/>
      <c r="S2866" s="127"/>
      <c r="T2866" s="127"/>
      <c r="U2866" s="127"/>
      <c r="V2866" s="127"/>
      <c r="W2866" s="127"/>
      <c r="X2866" s="127"/>
      <c r="Y2866" s="127"/>
      <c r="Z2866" s="127"/>
      <c r="AA2866" s="127"/>
      <c r="AB2866" s="127"/>
      <c r="AC2866" s="127"/>
      <c r="AD2866" s="127"/>
      <c r="AE2866" s="127"/>
      <c r="AF2866" s="9">
        <f t="shared" si="1"/>
        <v>2866</v>
      </c>
    </row>
    <row r="2867" ht="15.75" customHeight="1">
      <c r="A2867" s="116">
        <v>41537.0</v>
      </c>
      <c r="B2867" s="129" t="e">
        <v>#N/A</v>
      </c>
      <c r="C2867" s="127" t="e">
        <v>#N/A</v>
      </c>
      <c r="D2867" s="127">
        <v>6.7333</v>
      </c>
      <c r="E2867" s="127" t="e">
        <v>#N/A</v>
      </c>
      <c r="F2867" s="127" t="e">
        <v>#N/A</v>
      </c>
      <c r="G2867" s="127">
        <v>7.5583</v>
      </c>
      <c r="H2867" s="127" t="e">
        <v>#N/A</v>
      </c>
      <c r="I2867" s="127" t="e">
        <v>#N/A</v>
      </c>
      <c r="J2867" s="127">
        <v>7.8917</v>
      </c>
      <c r="K2867" s="127" t="e">
        <v>#N/A</v>
      </c>
      <c r="L2867" s="127" t="e">
        <v>#N/A</v>
      </c>
      <c r="M2867" s="127">
        <v>8.2625</v>
      </c>
      <c r="N2867" s="127" t="e">
        <v>#N/A</v>
      </c>
      <c r="O2867" s="127" t="e">
        <v>#N/A</v>
      </c>
      <c r="P2867" s="127">
        <v>8.6333</v>
      </c>
      <c r="Q2867" s="127"/>
      <c r="R2867" s="127"/>
      <c r="S2867" s="127"/>
      <c r="T2867" s="127"/>
      <c r="U2867" s="127"/>
      <c r="V2867" s="127"/>
      <c r="W2867" s="127"/>
      <c r="X2867" s="127"/>
      <c r="Y2867" s="127"/>
      <c r="Z2867" s="127"/>
      <c r="AA2867" s="127"/>
      <c r="AB2867" s="127"/>
      <c r="AC2867" s="127"/>
      <c r="AD2867" s="127"/>
      <c r="AE2867" s="127"/>
      <c r="AF2867" s="9">
        <f t="shared" si="1"/>
        <v>2867</v>
      </c>
    </row>
    <row r="2868" ht="15.75" customHeight="1">
      <c r="A2868" s="116">
        <v>41536.0</v>
      </c>
      <c r="B2868" s="129" t="e">
        <v>#N/A</v>
      </c>
      <c r="C2868" s="127" t="e">
        <v>#N/A</v>
      </c>
      <c r="D2868" s="127">
        <v>6.8833</v>
      </c>
      <c r="E2868" s="127" t="e">
        <v>#N/A</v>
      </c>
      <c r="F2868" s="127" t="e">
        <v>#N/A</v>
      </c>
      <c r="G2868" s="127">
        <v>7.6292</v>
      </c>
      <c r="H2868" s="127" t="e">
        <v>#N/A</v>
      </c>
      <c r="I2868" s="127" t="e">
        <v>#N/A</v>
      </c>
      <c r="J2868" s="127">
        <v>7.9583</v>
      </c>
      <c r="K2868" s="127" t="e">
        <v>#N/A</v>
      </c>
      <c r="L2868" s="127" t="e">
        <v>#N/A</v>
      </c>
      <c r="M2868" s="127">
        <v>8.3125</v>
      </c>
      <c r="N2868" s="127" t="e">
        <v>#N/A</v>
      </c>
      <c r="O2868" s="127" t="e">
        <v>#N/A</v>
      </c>
      <c r="P2868" s="127">
        <v>8.6667</v>
      </c>
      <c r="Q2868" s="127"/>
      <c r="R2868" s="127"/>
      <c r="S2868" s="127"/>
      <c r="T2868" s="127"/>
      <c r="U2868" s="127"/>
      <c r="V2868" s="127"/>
      <c r="W2868" s="127"/>
      <c r="X2868" s="127"/>
      <c r="Y2868" s="127"/>
      <c r="Z2868" s="127"/>
      <c r="AA2868" s="127"/>
      <c r="AB2868" s="127"/>
      <c r="AC2868" s="127"/>
      <c r="AD2868" s="127"/>
      <c r="AE2868" s="127"/>
      <c r="AF2868" s="9">
        <f t="shared" si="1"/>
        <v>2868</v>
      </c>
    </row>
    <row r="2869" ht="15.75" customHeight="1">
      <c r="A2869" s="116">
        <v>41535.0</v>
      </c>
      <c r="B2869" s="129" t="e">
        <v>#N/A</v>
      </c>
      <c r="C2869" s="127" t="e">
        <v>#N/A</v>
      </c>
      <c r="D2869" s="127">
        <v>7.0167</v>
      </c>
      <c r="E2869" s="127" t="e">
        <v>#N/A</v>
      </c>
      <c r="F2869" s="127" t="e">
        <v>#N/A</v>
      </c>
      <c r="G2869" s="127">
        <v>7.7208</v>
      </c>
      <c r="H2869" s="127" t="e">
        <v>#N/A</v>
      </c>
      <c r="I2869" s="127" t="e">
        <v>#N/A</v>
      </c>
      <c r="J2869" s="127">
        <v>8.0208</v>
      </c>
      <c r="K2869" s="127" t="e">
        <v>#N/A</v>
      </c>
      <c r="L2869" s="127" t="e">
        <v>#N/A</v>
      </c>
      <c r="M2869" s="127">
        <v>8.3438</v>
      </c>
      <c r="N2869" s="127" t="e">
        <v>#N/A</v>
      </c>
      <c r="O2869" s="127" t="e">
        <v>#N/A</v>
      </c>
      <c r="P2869" s="127">
        <v>8.6667</v>
      </c>
      <c r="Q2869" s="127"/>
      <c r="R2869" s="127"/>
      <c r="S2869" s="127"/>
      <c r="T2869" s="127"/>
      <c r="U2869" s="127"/>
      <c r="V2869" s="127"/>
      <c r="W2869" s="127"/>
      <c r="X2869" s="127"/>
      <c r="Y2869" s="127"/>
      <c r="Z2869" s="127"/>
      <c r="AA2869" s="127"/>
      <c r="AB2869" s="127"/>
      <c r="AC2869" s="127"/>
      <c r="AD2869" s="127"/>
      <c r="AE2869" s="127"/>
      <c r="AF2869" s="9">
        <f t="shared" si="1"/>
        <v>2869</v>
      </c>
    </row>
    <row r="2870" ht="15.75" customHeight="1">
      <c r="A2870" s="116">
        <v>41534.0</v>
      </c>
      <c r="B2870" s="129" t="e">
        <v>#N/A</v>
      </c>
      <c r="C2870" s="127" t="e">
        <v>#N/A</v>
      </c>
      <c r="D2870" s="127">
        <v>7.0208</v>
      </c>
      <c r="E2870" s="127" t="e">
        <v>#N/A</v>
      </c>
      <c r="F2870" s="127" t="e">
        <v>#N/A</v>
      </c>
      <c r="G2870" s="127">
        <v>7.7375</v>
      </c>
      <c r="H2870" s="127" t="e">
        <v>#N/A</v>
      </c>
      <c r="I2870" s="127" t="e">
        <v>#N/A</v>
      </c>
      <c r="J2870" s="127">
        <v>8.0208</v>
      </c>
      <c r="K2870" s="127" t="e">
        <v>#N/A</v>
      </c>
      <c r="L2870" s="127" t="e">
        <v>#N/A</v>
      </c>
      <c r="M2870" s="127">
        <v>8.3438</v>
      </c>
      <c r="N2870" s="127" t="e">
        <v>#N/A</v>
      </c>
      <c r="O2870" s="127" t="e">
        <v>#N/A</v>
      </c>
      <c r="P2870" s="127">
        <v>8.6667</v>
      </c>
      <c r="Q2870" s="127"/>
      <c r="R2870" s="127"/>
      <c r="S2870" s="127"/>
      <c r="T2870" s="127"/>
      <c r="U2870" s="127"/>
      <c r="V2870" s="127"/>
      <c r="W2870" s="127"/>
      <c r="X2870" s="127"/>
      <c r="Y2870" s="127"/>
      <c r="Z2870" s="127"/>
      <c r="AA2870" s="127"/>
      <c r="AB2870" s="127"/>
      <c r="AC2870" s="127"/>
      <c r="AD2870" s="127"/>
      <c r="AE2870" s="127"/>
      <c r="AF2870" s="9">
        <f t="shared" si="1"/>
        <v>2870</v>
      </c>
    </row>
    <row r="2871" ht="15.75" customHeight="1">
      <c r="A2871" s="116">
        <v>41533.0</v>
      </c>
      <c r="B2871" s="129" t="e">
        <v>#N/A</v>
      </c>
      <c r="C2871" s="127" t="e">
        <v>#N/A</v>
      </c>
      <c r="D2871" s="127">
        <v>6.9167</v>
      </c>
      <c r="E2871" s="127" t="e">
        <v>#N/A</v>
      </c>
      <c r="F2871" s="127" t="e">
        <v>#N/A</v>
      </c>
      <c r="G2871" s="127">
        <v>7.7042</v>
      </c>
      <c r="H2871" s="127" t="e">
        <v>#N/A</v>
      </c>
      <c r="I2871" s="127" t="e">
        <v>#N/A</v>
      </c>
      <c r="J2871" s="127">
        <v>8.0125</v>
      </c>
      <c r="K2871" s="127" t="e">
        <v>#N/A</v>
      </c>
      <c r="L2871" s="127" t="e">
        <v>#N/A</v>
      </c>
      <c r="M2871" s="127">
        <v>8.3313</v>
      </c>
      <c r="N2871" s="127" t="e">
        <v>#N/A</v>
      </c>
      <c r="O2871" s="127" t="e">
        <v>#N/A</v>
      </c>
      <c r="P2871" s="127">
        <v>8.65</v>
      </c>
      <c r="Q2871" s="127"/>
      <c r="R2871" s="127"/>
      <c r="S2871" s="127"/>
      <c r="T2871" s="127"/>
      <c r="U2871" s="127"/>
      <c r="V2871" s="127"/>
      <c r="W2871" s="127"/>
      <c r="X2871" s="127"/>
      <c r="Y2871" s="127"/>
      <c r="Z2871" s="127"/>
      <c r="AA2871" s="127"/>
      <c r="AB2871" s="127"/>
      <c r="AC2871" s="127"/>
      <c r="AD2871" s="127"/>
      <c r="AE2871" s="127"/>
      <c r="AF2871" s="9">
        <f t="shared" si="1"/>
        <v>2871</v>
      </c>
    </row>
    <row r="2872" ht="15.75" customHeight="1">
      <c r="A2872" s="116">
        <v>41530.0</v>
      </c>
      <c r="B2872" s="129" t="e">
        <v>#N/A</v>
      </c>
      <c r="C2872" s="127" t="e">
        <v>#N/A</v>
      </c>
      <c r="D2872" s="127">
        <v>6.9083</v>
      </c>
      <c r="E2872" s="127" t="e">
        <v>#N/A</v>
      </c>
      <c r="F2872" s="127" t="e">
        <v>#N/A</v>
      </c>
      <c r="G2872" s="127">
        <v>7.7083</v>
      </c>
      <c r="H2872" s="127" t="e">
        <v>#N/A</v>
      </c>
      <c r="I2872" s="127" t="e">
        <v>#N/A</v>
      </c>
      <c r="J2872" s="127">
        <v>8.0167</v>
      </c>
      <c r="K2872" s="127" t="e">
        <v>#N/A</v>
      </c>
      <c r="L2872" s="127" t="e">
        <v>#N/A</v>
      </c>
      <c r="M2872" s="127">
        <v>8.3375</v>
      </c>
      <c r="N2872" s="127" t="e">
        <v>#N/A</v>
      </c>
      <c r="O2872" s="127" t="e">
        <v>#N/A</v>
      </c>
      <c r="P2872" s="127">
        <v>8.6583</v>
      </c>
      <c r="Q2872" s="127"/>
      <c r="R2872" s="127"/>
      <c r="S2872" s="127"/>
      <c r="T2872" s="127"/>
      <c r="U2872" s="127"/>
      <c r="V2872" s="127"/>
      <c r="W2872" s="127"/>
      <c r="X2872" s="127"/>
      <c r="Y2872" s="127"/>
      <c r="Z2872" s="127"/>
      <c r="AA2872" s="127"/>
      <c r="AB2872" s="127"/>
      <c r="AC2872" s="127"/>
      <c r="AD2872" s="127"/>
      <c r="AE2872" s="127"/>
      <c r="AF2872" s="9">
        <f t="shared" si="1"/>
        <v>2872</v>
      </c>
    </row>
    <row r="2873" ht="15.75" customHeight="1">
      <c r="A2873" s="116">
        <v>41529.0</v>
      </c>
      <c r="B2873" s="129" t="e">
        <v>#N/A</v>
      </c>
      <c r="C2873" s="127" t="e">
        <v>#N/A</v>
      </c>
      <c r="D2873" s="127">
        <v>6.8833</v>
      </c>
      <c r="E2873" s="127" t="e">
        <v>#N/A</v>
      </c>
      <c r="F2873" s="127" t="e">
        <v>#N/A</v>
      </c>
      <c r="G2873" s="127">
        <v>7.6833</v>
      </c>
      <c r="H2873" s="127" t="e">
        <v>#N/A</v>
      </c>
      <c r="I2873" s="127" t="e">
        <v>#N/A</v>
      </c>
      <c r="J2873" s="127">
        <v>7.9375</v>
      </c>
      <c r="K2873" s="127" t="e">
        <v>#N/A</v>
      </c>
      <c r="L2873" s="127" t="e">
        <v>#N/A</v>
      </c>
      <c r="M2873" s="127">
        <v>8.2896</v>
      </c>
      <c r="N2873" s="127" t="e">
        <v>#N/A</v>
      </c>
      <c r="O2873" s="127" t="e">
        <v>#N/A</v>
      </c>
      <c r="P2873" s="127">
        <v>8.6417</v>
      </c>
      <c r="Q2873" s="127"/>
      <c r="R2873" s="127"/>
      <c r="S2873" s="127"/>
      <c r="T2873" s="127"/>
      <c r="U2873" s="127"/>
      <c r="V2873" s="127"/>
      <c r="W2873" s="127"/>
      <c r="X2873" s="127"/>
      <c r="Y2873" s="127"/>
      <c r="Z2873" s="127"/>
      <c r="AA2873" s="127"/>
      <c r="AB2873" s="127"/>
      <c r="AC2873" s="127"/>
      <c r="AD2873" s="127"/>
      <c r="AE2873" s="127"/>
      <c r="AF2873" s="9">
        <f t="shared" si="1"/>
        <v>2873</v>
      </c>
    </row>
    <row r="2874" ht="15.75" customHeight="1">
      <c r="A2874" s="116">
        <v>41528.0</v>
      </c>
      <c r="B2874" s="129" t="e">
        <v>#N/A</v>
      </c>
      <c r="C2874" s="127" t="e">
        <v>#N/A</v>
      </c>
      <c r="D2874" s="127">
        <v>6.85</v>
      </c>
      <c r="E2874" s="127" t="e">
        <v>#N/A</v>
      </c>
      <c r="F2874" s="127" t="e">
        <v>#N/A</v>
      </c>
      <c r="G2874" s="127">
        <v>7.6708</v>
      </c>
      <c r="H2874" s="127" t="e">
        <v>#N/A</v>
      </c>
      <c r="I2874" s="127" t="e">
        <v>#N/A</v>
      </c>
      <c r="J2874" s="127">
        <v>7.925</v>
      </c>
      <c r="K2874" s="127" t="e">
        <v>#N/A</v>
      </c>
      <c r="L2874" s="127" t="e">
        <v>#N/A</v>
      </c>
      <c r="M2874" s="127">
        <v>8.2875</v>
      </c>
      <c r="N2874" s="127" t="e">
        <v>#N/A</v>
      </c>
      <c r="O2874" s="127" t="e">
        <v>#N/A</v>
      </c>
      <c r="P2874" s="127">
        <v>8.65</v>
      </c>
      <c r="Q2874" s="127"/>
      <c r="R2874" s="127"/>
      <c r="S2874" s="127"/>
      <c r="T2874" s="127"/>
      <c r="U2874" s="127"/>
      <c r="V2874" s="127"/>
      <c r="W2874" s="127"/>
      <c r="X2874" s="127"/>
      <c r="Y2874" s="127"/>
      <c r="Z2874" s="127"/>
      <c r="AA2874" s="127"/>
      <c r="AB2874" s="127"/>
      <c r="AC2874" s="127"/>
      <c r="AD2874" s="127"/>
      <c r="AE2874" s="127"/>
      <c r="AF2874" s="9">
        <f t="shared" si="1"/>
        <v>2874</v>
      </c>
    </row>
    <row r="2875" ht="15.75" customHeight="1">
      <c r="A2875" s="116">
        <v>41527.0</v>
      </c>
      <c r="B2875" s="129" t="e">
        <v>#N/A</v>
      </c>
      <c r="C2875" s="127" t="e">
        <v>#N/A</v>
      </c>
      <c r="D2875" s="127">
        <v>6.8333</v>
      </c>
      <c r="E2875" s="127" t="e">
        <v>#N/A</v>
      </c>
      <c r="F2875" s="127" t="e">
        <v>#N/A</v>
      </c>
      <c r="G2875" s="127">
        <v>7.6583</v>
      </c>
      <c r="H2875" s="127" t="e">
        <v>#N/A</v>
      </c>
      <c r="I2875" s="127" t="e">
        <v>#N/A</v>
      </c>
      <c r="J2875" s="127">
        <v>7.9083</v>
      </c>
      <c r="K2875" s="127" t="e">
        <v>#N/A</v>
      </c>
      <c r="L2875" s="127" t="e">
        <v>#N/A</v>
      </c>
      <c r="M2875" s="127">
        <v>8.2708</v>
      </c>
      <c r="N2875" s="127" t="e">
        <v>#N/A</v>
      </c>
      <c r="O2875" s="127" t="e">
        <v>#N/A</v>
      </c>
      <c r="P2875" s="127">
        <v>8.6333</v>
      </c>
      <c r="Q2875" s="127"/>
      <c r="R2875" s="127"/>
      <c r="S2875" s="127"/>
      <c r="T2875" s="127"/>
      <c r="U2875" s="127"/>
      <c r="V2875" s="127"/>
      <c r="W2875" s="127"/>
      <c r="X2875" s="127"/>
      <c r="Y2875" s="127"/>
      <c r="Z2875" s="127"/>
      <c r="AA2875" s="127"/>
      <c r="AB2875" s="127"/>
      <c r="AC2875" s="127"/>
      <c r="AD2875" s="127"/>
      <c r="AE2875" s="127"/>
      <c r="AF2875" s="9">
        <f t="shared" si="1"/>
        <v>2875</v>
      </c>
    </row>
    <row r="2876" ht="15.75" customHeight="1">
      <c r="A2876" s="116">
        <v>41526.0</v>
      </c>
      <c r="B2876" s="129" t="e">
        <v>#N/A</v>
      </c>
      <c r="C2876" s="127" t="e">
        <v>#N/A</v>
      </c>
      <c r="D2876" s="127">
        <v>6.8167</v>
      </c>
      <c r="E2876" s="127" t="e">
        <v>#N/A</v>
      </c>
      <c r="F2876" s="127" t="e">
        <v>#N/A</v>
      </c>
      <c r="G2876" s="127">
        <v>7.6333</v>
      </c>
      <c r="H2876" s="127" t="e">
        <v>#N/A</v>
      </c>
      <c r="I2876" s="127" t="e">
        <v>#N/A</v>
      </c>
      <c r="J2876" s="127">
        <v>7.875</v>
      </c>
      <c r="K2876" s="127" t="e">
        <v>#N/A</v>
      </c>
      <c r="L2876" s="127" t="e">
        <v>#N/A</v>
      </c>
      <c r="M2876" s="127">
        <v>8.2417</v>
      </c>
      <c r="N2876" s="127" t="e">
        <v>#N/A</v>
      </c>
      <c r="O2876" s="127" t="e">
        <v>#N/A</v>
      </c>
      <c r="P2876" s="127">
        <v>8.6083</v>
      </c>
      <c r="Q2876" s="127"/>
      <c r="R2876" s="127"/>
      <c r="S2876" s="127"/>
      <c r="T2876" s="127"/>
      <c r="U2876" s="127"/>
      <c r="V2876" s="127"/>
      <c r="W2876" s="127"/>
      <c r="X2876" s="127"/>
      <c r="Y2876" s="127"/>
      <c r="Z2876" s="127"/>
      <c r="AA2876" s="127"/>
      <c r="AB2876" s="127"/>
      <c r="AC2876" s="127"/>
      <c r="AD2876" s="127"/>
      <c r="AE2876" s="127"/>
      <c r="AF2876" s="9">
        <f t="shared" si="1"/>
        <v>2876</v>
      </c>
    </row>
    <row r="2877" ht="15.75" customHeight="1">
      <c r="A2877" s="116">
        <v>41523.0</v>
      </c>
      <c r="B2877" s="129" t="e">
        <v>#N/A</v>
      </c>
      <c r="C2877" s="127" t="e">
        <v>#N/A</v>
      </c>
      <c r="D2877" s="127">
        <v>6.7917</v>
      </c>
      <c r="E2877" s="127" t="e">
        <v>#N/A</v>
      </c>
      <c r="F2877" s="127" t="e">
        <v>#N/A</v>
      </c>
      <c r="G2877" s="127">
        <v>7.5833</v>
      </c>
      <c r="H2877" s="127" t="e">
        <v>#N/A</v>
      </c>
      <c r="I2877" s="127" t="e">
        <v>#N/A</v>
      </c>
      <c r="J2877" s="127">
        <v>7.85</v>
      </c>
      <c r="K2877" s="127" t="e">
        <v>#N/A</v>
      </c>
      <c r="L2877" s="127" t="e">
        <v>#N/A</v>
      </c>
      <c r="M2877" s="127">
        <v>8.225</v>
      </c>
      <c r="N2877" s="127" t="e">
        <v>#N/A</v>
      </c>
      <c r="O2877" s="127" t="e">
        <v>#N/A</v>
      </c>
      <c r="P2877" s="127">
        <v>8.6</v>
      </c>
      <c r="Q2877" s="127"/>
      <c r="R2877" s="127"/>
      <c r="S2877" s="127"/>
      <c r="T2877" s="127"/>
      <c r="U2877" s="127"/>
      <c r="V2877" s="127"/>
      <c r="W2877" s="127"/>
      <c r="X2877" s="127"/>
      <c r="Y2877" s="127"/>
      <c r="Z2877" s="127"/>
      <c r="AA2877" s="127"/>
      <c r="AB2877" s="127"/>
      <c r="AC2877" s="127"/>
      <c r="AD2877" s="127"/>
      <c r="AE2877" s="127"/>
      <c r="AF2877" s="9">
        <f t="shared" si="1"/>
        <v>2877</v>
      </c>
    </row>
    <row r="2878" ht="15.75" customHeight="1">
      <c r="A2878" s="116">
        <v>41522.0</v>
      </c>
      <c r="B2878" s="129" t="e">
        <v>#N/A</v>
      </c>
      <c r="C2878" s="127" t="e">
        <v>#N/A</v>
      </c>
      <c r="D2878" s="127">
        <v>6.76</v>
      </c>
      <c r="E2878" s="127" t="e">
        <v>#N/A</v>
      </c>
      <c r="F2878" s="127" t="e">
        <v>#N/A</v>
      </c>
      <c r="G2878" s="127">
        <v>7.55</v>
      </c>
      <c r="H2878" s="127" t="e">
        <v>#N/A</v>
      </c>
      <c r="I2878" s="127" t="e">
        <v>#N/A</v>
      </c>
      <c r="J2878" s="127">
        <v>7.8</v>
      </c>
      <c r="K2878" s="127" t="e">
        <v>#N/A</v>
      </c>
      <c r="L2878" s="127" t="e">
        <v>#N/A</v>
      </c>
      <c r="M2878" s="127">
        <v>8.175</v>
      </c>
      <c r="N2878" s="127" t="e">
        <v>#N/A</v>
      </c>
      <c r="O2878" s="127" t="e">
        <v>#N/A</v>
      </c>
      <c r="P2878" s="127">
        <v>8.55</v>
      </c>
      <c r="Q2878" s="127"/>
      <c r="R2878" s="127"/>
      <c r="S2878" s="127"/>
      <c r="T2878" s="127"/>
      <c r="U2878" s="127"/>
      <c r="V2878" s="127"/>
      <c r="W2878" s="127"/>
      <c r="X2878" s="127"/>
      <c r="Y2878" s="127"/>
      <c r="Z2878" s="127"/>
      <c r="AA2878" s="127"/>
      <c r="AB2878" s="127"/>
      <c r="AC2878" s="127"/>
      <c r="AD2878" s="127"/>
      <c r="AE2878" s="127"/>
      <c r="AF2878" s="9">
        <f t="shared" si="1"/>
        <v>2878</v>
      </c>
    </row>
    <row r="2879" ht="15.75" customHeight="1">
      <c r="A2879" s="116">
        <v>41521.0</v>
      </c>
      <c r="B2879" s="129" t="e">
        <v>#N/A</v>
      </c>
      <c r="C2879" s="127" t="e">
        <v>#N/A</v>
      </c>
      <c r="D2879" s="127">
        <v>6.77</v>
      </c>
      <c r="E2879" s="127" t="e">
        <v>#N/A</v>
      </c>
      <c r="F2879" s="127" t="e">
        <v>#N/A</v>
      </c>
      <c r="G2879" s="127">
        <v>7.555</v>
      </c>
      <c r="H2879" s="127" t="e">
        <v>#N/A</v>
      </c>
      <c r="I2879" s="127" t="e">
        <v>#N/A</v>
      </c>
      <c r="J2879" s="127">
        <v>7.8</v>
      </c>
      <c r="K2879" s="127" t="e">
        <v>#N/A</v>
      </c>
      <c r="L2879" s="127" t="e">
        <v>#N/A</v>
      </c>
      <c r="M2879" s="127">
        <v>8.1775</v>
      </c>
      <c r="N2879" s="127" t="e">
        <v>#N/A</v>
      </c>
      <c r="O2879" s="127" t="e">
        <v>#N/A</v>
      </c>
      <c r="P2879" s="127">
        <v>8.555</v>
      </c>
      <c r="Q2879" s="127"/>
      <c r="R2879" s="127"/>
      <c r="S2879" s="127"/>
      <c r="T2879" s="127"/>
      <c r="U2879" s="127"/>
      <c r="V2879" s="127"/>
      <c r="W2879" s="127"/>
      <c r="X2879" s="127"/>
      <c r="Y2879" s="127"/>
      <c r="Z2879" s="127"/>
      <c r="AA2879" s="127"/>
      <c r="AB2879" s="127"/>
      <c r="AC2879" s="127"/>
      <c r="AD2879" s="127"/>
      <c r="AE2879" s="127"/>
      <c r="AF2879" s="9">
        <f t="shared" si="1"/>
        <v>2879</v>
      </c>
    </row>
    <row r="2880" ht="15.75" customHeight="1">
      <c r="A2880" s="116">
        <v>41520.0</v>
      </c>
      <c r="B2880" s="129" t="e">
        <v>#N/A</v>
      </c>
      <c r="C2880" s="127" t="e">
        <v>#N/A</v>
      </c>
      <c r="D2880" s="127">
        <v>6.76</v>
      </c>
      <c r="E2880" s="127" t="e">
        <v>#N/A</v>
      </c>
      <c r="F2880" s="127" t="e">
        <v>#N/A</v>
      </c>
      <c r="G2880" s="127">
        <v>7.555</v>
      </c>
      <c r="H2880" s="127" t="e">
        <v>#N/A</v>
      </c>
      <c r="I2880" s="127" t="e">
        <v>#N/A</v>
      </c>
      <c r="J2880" s="127">
        <v>7.8</v>
      </c>
      <c r="K2880" s="127" t="e">
        <v>#N/A</v>
      </c>
      <c r="L2880" s="127" t="e">
        <v>#N/A</v>
      </c>
      <c r="M2880" s="127">
        <v>8.175</v>
      </c>
      <c r="N2880" s="127" t="e">
        <v>#N/A</v>
      </c>
      <c r="O2880" s="127" t="e">
        <v>#N/A</v>
      </c>
      <c r="P2880" s="127">
        <v>8.55</v>
      </c>
      <c r="Q2880" s="127"/>
      <c r="R2880" s="127"/>
      <c r="S2880" s="127"/>
      <c r="T2880" s="127"/>
      <c r="U2880" s="127"/>
      <c r="V2880" s="127"/>
      <c r="W2880" s="127"/>
      <c r="X2880" s="127"/>
      <c r="Y2880" s="127"/>
      <c r="Z2880" s="127"/>
      <c r="AA2880" s="127"/>
      <c r="AB2880" s="127"/>
      <c r="AC2880" s="127"/>
      <c r="AD2880" s="127"/>
      <c r="AE2880" s="127"/>
      <c r="AF2880" s="9">
        <f t="shared" si="1"/>
        <v>2880</v>
      </c>
    </row>
    <row r="2881" ht="15.75" customHeight="1">
      <c r="A2881" s="116">
        <v>41516.0</v>
      </c>
      <c r="B2881" s="129" t="e">
        <v>#N/A</v>
      </c>
      <c r="C2881" s="127" t="e">
        <v>#N/A</v>
      </c>
      <c r="D2881" s="127">
        <v>6.75</v>
      </c>
      <c r="E2881" s="127" t="e">
        <v>#N/A</v>
      </c>
      <c r="F2881" s="127" t="e">
        <v>#N/A</v>
      </c>
      <c r="G2881" s="127">
        <v>7.53</v>
      </c>
      <c r="H2881" s="127" t="e">
        <v>#N/A</v>
      </c>
      <c r="I2881" s="127" t="e">
        <v>#N/A</v>
      </c>
      <c r="J2881" s="127">
        <v>7.78</v>
      </c>
      <c r="K2881" s="127" t="e">
        <v>#N/A</v>
      </c>
      <c r="L2881" s="127" t="e">
        <v>#N/A</v>
      </c>
      <c r="M2881" s="127">
        <v>8.1675</v>
      </c>
      <c r="N2881" s="127" t="e">
        <v>#N/A</v>
      </c>
      <c r="O2881" s="127" t="e">
        <v>#N/A</v>
      </c>
      <c r="P2881" s="127">
        <v>8.555</v>
      </c>
      <c r="Q2881" s="127"/>
      <c r="R2881" s="127"/>
      <c r="S2881" s="127"/>
      <c r="T2881" s="127"/>
      <c r="U2881" s="127"/>
      <c r="V2881" s="127"/>
      <c r="W2881" s="127"/>
      <c r="X2881" s="127"/>
      <c r="Y2881" s="127"/>
      <c r="Z2881" s="127"/>
      <c r="AA2881" s="127"/>
      <c r="AB2881" s="127"/>
      <c r="AC2881" s="127"/>
      <c r="AD2881" s="127"/>
      <c r="AE2881" s="127"/>
      <c r="AF2881" s="9">
        <f t="shared" si="1"/>
        <v>2881</v>
      </c>
    </row>
    <row r="2882" ht="15.75" customHeight="1">
      <c r="A2882" s="116">
        <v>41515.0</v>
      </c>
      <c r="B2882" s="129" t="e">
        <v>#N/A</v>
      </c>
      <c r="C2882" s="127" t="e">
        <v>#N/A</v>
      </c>
      <c r="D2882" s="127">
        <v>6.75</v>
      </c>
      <c r="E2882" s="127" t="e">
        <v>#N/A</v>
      </c>
      <c r="F2882" s="127" t="e">
        <v>#N/A</v>
      </c>
      <c r="G2882" s="127">
        <v>7.49</v>
      </c>
      <c r="H2882" s="127" t="e">
        <v>#N/A</v>
      </c>
      <c r="I2882" s="127" t="e">
        <v>#N/A</v>
      </c>
      <c r="J2882" s="127">
        <v>7.74</v>
      </c>
      <c r="K2882" s="127" t="e">
        <v>#N/A</v>
      </c>
      <c r="L2882" s="127" t="e">
        <v>#N/A</v>
      </c>
      <c r="M2882" s="127">
        <v>8.1475</v>
      </c>
      <c r="N2882" s="127" t="e">
        <v>#N/A</v>
      </c>
      <c r="O2882" s="127" t="e">
        <v>#N/A</v>
      </c>
      <c r="P2882" s="127">
        <v>8.555</v>
      </c>
      <c r="Q2882" s="127"/>
      <c r="R2882" s="127"/>
      <c r="S2882" s="127"/>
      <c r="T2882" s="127"/>
      <c r="U2882" s="127"/>
      <c r="V2882" s="127"/>
      <c r="W2882" s="127"/>
      <c r="X2882" s="127"/>
      <c r="Y2882" s="127"/>
      <c r="Z2882" s="127"/>
      <c r="AA2882" s="127"/>
      <c r="AB2882" s="127"/>
      <c r="AC2882" s="127"/>
      <c r="AD2882" s="127"/>
      <c r="AE2882" s="127"/>
      <c r="AF2882" s="9">
        <f t="shared" si="1"/>
        <v>2882</v>
      </c>
    </row>
    <row r="2883" ht="15.75" customHeight="1">
      <c r="A2883" s="116">
        <v>41514.0</v>
      </c>
      <c r="B2883" s="129" t="e">
        <v>#N/A</v>
      </c>
      <c r="C2883" s="127" t="e">
        <v>#N/A</v>
      </c>
      <c r="D2883" s="127">
        <v>6.74</v>
      </c>
      <c r="E2883" s="127" t="e">
        <v>#N/A</v>
      </c>
      <c r="F2883" s="127" t="e">
        <v>#N/A</v>
      </c>
      <c r="G2883" s="127">
        <v>7.47</v>
      </c>
      <c r="H2883" s="127" t="e">
        <v>#N/A</v>
      </c>
      <c r="I2883" s="127" t="e">
        <v>#N/A</v>
      </c>
      <c r="J2883" s="127">
        <v>7.73</v>
      </c>
      <c r="K2883" s="127" t="e">
        <v>#N/A</v>
      </c>
      <c r="L2883" s="127" t="e">
        <v>#N/A</v>
      </c>
      <c r="M2883" s="127">
        <v>8.1325</v>
      </c>
      <c r="N2883" s="127" t="e">
        <v>#N/A</v>
      </c>
      <c r="O2883" s="127" t="e">
        <v>#N/A</v>
      </c>
      <c r="P2883" s="127">
        <v>8.535</v>
      </c>
      <c r="Q2883" s="127"/>
      <c r="R2883" s="127"/>
      <c r="S2883" s="127"/>
      <c r="T2883" s="127"/>
      <c r="U2883" s="127"/>
      <c r="V2883" s="127"/>
      <c r="W2883" s="127"/>
      <c r="X2883" s="127"/>
      <c r="Y2883" s="127"/>
      <c r="Z2883" s="127"/>
      <c r="AA2883" s="127"/>
      <c r="AB2883" s="127"/>
      <c r="AC2883" s="127"/>
      <c r="AD2883" s="127"/>
      <c r="AE2883" s="127"/>
      <c r="AF2883" s="9">
        <f t="shared" si="1"/>
        <v>2883</v>
      </c>
    </row>
    <row r="2884" ht="15.75" customHeight="1">
      <c r="A2884" s="116">
        <v>41513.0</v>
      </c>
      <c r="B2884" s="129" t="e">
        <v>#N/A</v>
      </c>
      <c r="C2884" s="127" t="e">
        <v>#N/A</v>
      </c>
      <c r="D2884" s="127">
        <v>6.65</v>
      </c>
      <c r="E2884" s="127" t="e">
        <v>#N/A</v>
      </c>
      <c r="F2884" s="127" t="e">
        <v>#N/A</v>
      </c>
      <c r="G2884" s="127">
        <v>7.42</v>
      </c>
      <c r="H2884" s="127" t="e">
        <v>#N/A</v>
      </c>
      <c r="I2884" s="127" t="e">
        <v>#N/A</v>
      </c>
      <c r="J2884" s="127">
        <v>7.71</v>
      </c>
      <c r="K2884" s="127" t="e">
        <v>#N/A</v>
      </c>
      <c r="L2884" s="127" t="e">
        <v>#N/A</v>
      </c>
      <c r="M2884" s="127">
        <v>8.06</v>
      </c>
      <c r="N2884" s="127" t="e">
        <v>#N/A</v>
      </c>
      <c r="O2884" s="127" t="e">
        <v>#N/A</v>
      </c>
      <c r="P2884" s="127">
        <v>8.41</v>
      </c>
      <c r="Q2884" s="127"/>
      <c r="R2884" s="127"/>
      <c r="S2884" s="127"/>
      <c r="T2884" s="127"/>
      <c r="U2884" s="127"/>
      <c r="V2884" s="127"/>
      <c r="W2884" s="127"/>
      <c r="X2884" s="127"/>
      <c r="Y2884" s="127"/>
      <c r="Z2884" s="127"/>
      <c r="AA2884" s="127"/>
      <c r="AB2884" s="127"/>
      <c r="AC2884" s="127"/>
      <c r="AD2884" s="127"/>
      <c r="AE2884" s="127"/>
      <c r="AF2884" s="9">
        <f t="shared" si="1"/>
        <v>2884</v>
      </c>
    </row>
    <row r="2885" ht="15.75" customHeight="1">
      <c r="A2885" s="116">
        <v>41512.0</v>
      </c>
      <c r="B2885" s="129" t="e">
        <v>#N/A</v>
      </c>
      <c r="C2885" s="127" t="e">
        <v>#N/A</v>
      </c>
      <c r="D2885" s="127">
        <v>6.62</v>
      </c>
      <c r="E2885" s="127" t="e">
        <v>#N/A</v>
      </c>
      <c r="F2885" s="127" t="e">
        <v>#N/A</v>
      </c>
      <c r="G2885" s="127">
        <v>7.39</v>
      </c>
      <c r="H2885" s="127" t="e">
        <v>#N/A</v>
      </c>
      <c r="I2885" s="127" t="e">
        <v>#N/A</v>
      </c>
      <c r="J2885" s="127">
        <v>7.675</v>
      </c>
      <c r="K2885" s="127" t="e">
        <v>#N/A</v>
      </c>
      <c r="L2885" s="127" t="e">
        <v>#N/A</v>
      </c>
      <c r="M2885" s="127">
        <v>8.045</v>
      </c>
      <c r="N2885" s="127" t="e">
        <v>#N/A</v>
      </c>
      <c r="O2885" s="127" t="e">
        <v>#N/A</v>
      </c>
      <c r="P2885" s="127">
        <v>8.415</v>
      </c>
      <c r="Q2885" s="127"/>
      <c r="R2885" s="127"/>
      <c r="S2885" s="127"/>
      <c r="T2885" s="127"/>
      <c r="U2885" s="127"/>
      <c r="V2885" s="127"/>
      <c r="W2885" s="127"/>
      <c r="X2885" s="127"/>
      <c r="Y2885" s="127"/>
      <c r="Z2885" s="127"/>
      <c r="AA2885" s="127"/>
      <c r="AB2885" s="127"/>
      <c r="AC2885" s="127"/>
      <c r="AD2885" s="127"/>
      <c r="AE2885" s="127"/>
      <c r="AF2885" s="9">
        <f t="shared" si="1"/>
        <v>2885</v>
      </c>
    </row>
    <row r="2886" ht="15.75" customHeight="1">
      <c r="A2886" s="116">
        <v>41509.0</v>
      </c>
      <c r="B2886" s="129" t="e">
        <v>#N/A</v>
      </c>
      <c r="C2886" s="127" t="e">
        <v>#N/A</v>
      </c>
      <c r="D2886" s="127">
        <v>6.62</v>
      </c>
      <c r="E2886" s="127" t="e">
        <v>#N/A</v>
      </c>
      <c r="F2886" s="127" t="e">
        <v>#N/A</v>
      </c>
      <c r="G2886" s="127">
        <v>7.39</v>
      </c>
      <c r="H2886" s="127" t="e">
        <v>#N/A</v>
      </c>
      <c r="I2886" s="127" t="e">
        <v>#N/A</v>
      </c>
      <c r="J2886" s="127">
        <v>7.675</v>
      </c>
      <c r="K2886" s="127" t="e">
        <v>#N/A</v>
      </c>
      <c r="L2886" s="127" t="e">
        <v>#N/A</v>
      </c>
      <c r="M2886" s="127">
        <v>8.0275</v>
      </c>
      <c r="N2886" s="127" t="e">
        <v>#N/A</v>
      </c>
      <c r="O2886" s="127" t="e">
        <v>#N/A</v>
      </c>
      <c r="P2886" s="127">
        <v>8.38</v>
      </c>
      <c r="Q2886" s="127"/>
      <c r="R2886" s="127"/>
      <c r="S2886" s="127"/>
      <c r="T2886" s="127"/>
      <c r="U2886" s="127"/>
      <c r="V2886" s="127"/>
      <c r="W2886" s="127"/>
      <c r="X2886" s="127"/>
      <c r="Y2886" s="127"/>
      <c r="Z2886" s="127"/>
      <c r="AA2886" s="127"/>
      <c r="AB2886" s="127"/>
      <c r="AC2886" s="127"/>
      <c r="AD2886" s="127"/>
      <c r="AE2886" s="127"/>
      <c r="AF2886" s="9">
        <f t="shared" si="1"/>
        <v>2886</v>
      </c>
    </row>
    <row r="2887" ht="15.75" customHeight="1">
      <c r="A2887" s="116">
        <v>41508.0</v>
      </c>
      <c r="B2887" s="129" t="e">
        <v>#N/A</v>
      </c>
      <c r="C2887" s="127" t="e">
        <v>#N/A</v>
      </c>
      <c r="D2887" s="127">
        <v>6.47</v>
      </c>
      <c r="E2887" s="127" t="e">
        <v>#N/A</v>
      </c>
      <c r="F2887" s="127" t="e">
        <v>#N/A</v>
      </c>
      <c r="G2887" s="127">
        <v>7.25</v>
      </c>
      <c r="H2887" s="127" t="e">
        <v>#N/A</v>
      </c>
      <c r="I2887" s="127" t="e">
        <v>#N/A</v>
      </c>
      <c r="J2887" s="127">
        <v>7.57</v>
      </c>
      <c r="K2887" s="127" t="e">
        <v>#N/A</v>
      </c>
      <c r="L2887" s="127" t="e">
        <v>#N/A</v>
      </c>
      <c r="M2887" s="127">
        <v>7.955</v>
      </c>
      <c r="N2887" s="127" t="e">
        <v>#N/A</v>
      </c>
      <c r="O2887" s="127" t="e">
        <v>#N/A</v>
      </c>
      <c r="P2887" s="127">
        <v>8.34</v>
      </c>
      <c r="Q2887" s="127"/>
      <c r="R2887" s="127"/>
      <c r="S2887" s="127"/>
      <c r="T2887" s="127"/>
      <c r="U2887" s="127"/>
      <c r="V2887" s="127"/>
      <c r="W2887" s="127"/>
      <c r="X2887" s="127"/>
      <c r="Y2887" s="127"/>
      <c r="Z2887" s="127"/>
      <c r="AA2887" s="127"/>
      <c r="AB2887" s="127"/>
      <c r="AC2887" s="127"/>
      <c r="AD2887" s="127"/>
      <c r="AE2887" s="127"/>
      <c r="AF2887" s="9">
        <f t="shared" si="1"/>
        <v>2887</v>
      </c>
    </row>
    <row r="2888" ht="15.75" customHeight="1">
      <c r="A2888" s="116">
        <v>41507.0</v>
      </c>
      <c r="B2888" s="129" t="e">
        <v>#N/A</v>
      </c>
      <c r="C2888" s="127" t="e">
        <v>#N/A</v>
      </c>
      <c r="D2888" s="127">
        <v>6.415</v>
      </c>
      <c r="E2888" s="127" t="e">
        <v>#N/A</v>
      </c>
      <c r="F2888" s="127" t="e">
        <v>#N/A</v>
      </c>
      <c r="G2888" s="127">
        <v>7.21</v>
      </c>
      <c r="H2888" s="127" t="e">
        <v>#N/A</v>
      </c>
      <c r="I2888" s="127" t="e">
        <v>#N/A</v>
      </c>
      <c r="J2888" s="127">
        <v>7.55</v>
      </c>
      <c r="K2888" s="127" t="e">
        <v>#N/A</v>
      </c>
      <c r="L2888" s="127" t="e">
        <v>#N/A</v>
      </c>
      <c r="M2888" s="127">
        <v>7.93</v>
      </c>
      <c r="N2888" s="127" t="e">
        <v>#N/A</v>
      </c>
      <c r="O2888" s="127" t="e">
        <v>#N/A</v>
      </c>
      <c r="P2888" s="127">
        <v>8.31</v>
      </c>
      <c r="Q2888" s="127"/>
      <c r="R2888" s="127"/>
      <c r="S2888" s="127"/>
      <c r="T2888" s="127"/>
      <c r="U2888" s="127"/>
      <c r="V2888" s="127"/>
      <c r="W2888" s="127"/>
      <c r="X2888" s="127"/>
      <c r="Y2888" s="127"/>
      <c r="Z2888" s="127"/>
      <c r="AA2888" s="127"/>
      <c r="AB2888" s="127"/>
      <c r="AC2888" s="127"/>
      <c r="AD2888" s="127"/>
      <c r="AE2888" s="127"/>
      <c r="AF2888" s="9">
        <f t="shared" si="1"/>
        <v>2888</v>
      </c>
    </row>
    <row r="2889" ht="15.75" customHeight="1">
      <c r="A2889" s="116">
        <v>41506.0</v>
      </c>
      <c r="B2889" s="129" t="e">
        <v>#N/A</v>
      </c>
      <c r="C2889" s="127" t="e">
        <v>#N/A</v>
      </c>
      <c r="D2889" s="127">
        <v>6.36</v>
      </c>
      <c r="E2889" s="127" t="e">
        <v>#N/A</v>
      </c>
      <c r="F2889" s="127" t="e">
        <v>#N/A</v>
      </c>
      <c r="G2889" s="127">
        <v>7.18</v>
      </c>
      <c r="H2889" s="127" t="e">
        <v>#N/A</v>
      </c>
      <c r="I2889" s="127" t="e">
        <v>#N/A</v>
      </c>
      <c r="J2889" s="127">
        <v>7.53</v>
      </c>
      <c r="K2889" s="127" t="e">
        <v>#N/A</v>
      </c>
      <c r="L2889" s="127" t="e">
        <v>#N/A</v>
      </c>
      <c r="M2889" s="127">
        <v>7.915</v>
      </c>
      <c r="N2889" s="127" t="e">
        <v>#N/A</v>
      </c>
      <c r="O2889" s="127" t="e">
        <v>#N/A</v>
      </c>
      <c r="P2889" s="127">
        <v>8.3</v>
      </c>
      <c r="Q2889" s="127"/>
      <c r="R2889" s="127"/>
      <c r="S2889" s="127"/>
      <c r="T2889" s="127"/>
      <c r="U2889" s="127"/>
      <c r="V2889" s="127"/>
      <c r="W2889" s="127"/>
      <c r="X2889" s="127"/>
      <c r="Y2889" s="127"/>
      <c r="Z2889" s="127"/>
      <c r="AA2889" s="127"/>
      <c r="AB2889" s="127"/>
      <c r="AC2889" s="127"/>
      <c r="AD2889" s="127"/>
      <c r="AE2889" s="127"/>
      <c r="AF2889" s="9">
        <f t="shared" si="1"/>
        <v>2889</v>
      </c>
    </row>
    <row r="2890" ht="15.75" customHeight="1">
      <c r="A2890" s="116">
        <v>41505.0</v>
      </c>
      <c r="B2890" s="129" t="e">
        <v>#N/A</v>
      </c>
      <c r="C2890" s="127" t="e">
        <v>#N/A</v>
      </c>
      <c r="D2890" s="127">
        <v>6.34</v>
      </c>
      <c r="E2890" s="127" t="e">
        <v>#N/A</v>
      </c>
      <c r="F2890" s="127" t="e">
        <v>#N/A</v>
      </c>
      <c r="G2890" s="127">
        <v>7.15</v>
      </c>
      <c r="H2890" s="127" t="e">
        <v>#N/A</v>
      </c>
      <c r="I2890" s="127" t="e">
        <v>#N/A</v>
      </c>
      <c r="J2890" s="127">
        <v>7.51</v>
      </c>
      <c r="K2890" s="127" t="e">
        <v>#N/A</v>
      </c>
      <c r="L2890" s="127" t="e">
        <v>#N/A</v>
      </c>
      <c r="M2890" s="127">
        <v>7.905</v>
      </c>
      <c r="N2890" s="127" t="e">
        <v>#N/A</v>
      </c>
      <c r="O2890" s="127" t="e">
        <v>#N/A</v>
      </c>
      <c r="P2890" s="127">
        <v>8.3</v>
      </c>
      <c r="Q2890" s="127"/>
      <c r="R2890" s="127"/>
      <c r="S2890" s="127"/>
      <c r="T2890" s="127"/>
      <c r="U2890" s="127"/>
      <c r="V2890" s="127"/>
      <c r="W2890" s="127"/>
      <c r="X2890" s="127"/>
      <c r="Y2890" s="127"/>
      <c r="Z2890" s="127"/>
      <c r="AA2890" s="127"/>
      <c r="AB2890" s="127"/>
      <c r="AC2890" s="127"/>
      <c r="AD2890" s="127"/>
      <c r="AE2890" s="127"/>
      <c r="AF2890" s="9">
        <f t="shared" si="1"/>
        <v>2890</v>
      </c>
    </row>
    <row r="2891" ht="15.75" customHeight="1">
      <c r="A2891" s="116">
        <v>41502.0</v>
      </c>
      <c r="B2891" s="129" t="e">
        <v>#N/A</v>
      </c>
      <c r="C2891" s="127" t="e">
        <v>#N/A</v>
      </c>
      <c r="D2891" s="127">
        <v>6.32</v>
      </c>
      <c r="E2891" s="127" t="e">
        <v>#N/A</v>
      </c>
      <c r="F2891" s="127" t="e">
        <v>#N/A</v>
      </c>
      <c r="G2891" s="127">
        <v>7.15</v>
      </c>
      <c r="H2891" s="127" t="e">
        <v>#N/A</v>
      </c>
      <c r="I2891" s="127" t="e">
        <v>#N/A</v>
      </c>
      <c r="J2891" s="127">
        <v>7.5</v>
      </c>
      <c r="K2891" s="127" t="e">
        <v>#N/A</v>
      </c>
      <c r="L2891" s="127" t="e">
        <v>#N/A</v>
      </c>
      <c r="M2891" s="127">
        <v>7.9</v>
      </c>
      <c r="N2891" s="127" t="e">
        <v>#N/A</v>
      </c>
      <c r="O2891" s="127" t="e">
        <v>#N/A</v>
      </c>
      <c r="P2891" s="127">
        <v>8.3</v>
      </c>
      <c r="Q2891" s="127"/>
      <c r="R2891" s="127"/>
      <c r="S2891" s="127"/>
      <c r="T2891" s="127"/>
      <c r="U2891" s="127"/>
      <c r="V2891" s="127"/>
      <c r="W2891" s="127"/>
      <c r="X2891" s="127"/>
      <c r="Y2891" s="127"/>
      <c r="Z2891" s="127"/>
      <c r="AA2891" s="127"/>
      <c r="AB2891" s="127"/>
      <c r="AC2891" s="127"/>
      <c r="AD2891" s="127"/>
      <c r="AE2891" s="127"/>
      <c r="AF2891" s="9">
        <f t="shared" si="1"/>
        <v>2891</v>
      </c>
    </row>
    <row r="2892" ht="15.75" customHeight="1">
      <c r="A2892" s="116">
        <v>41501.0</v>
      </c>
      <c r="B2892" s="129" t="e">
        <v>#N/A</v>
      </c>
      <c r="C2892" s="127" t="e">
        <v>#N/A</v>
      </c>
      <c r="D2892" s="127">
        <v>6.32</v>
      </c>
      <c r="E2892" s="127" t="e">
        <v>#N/A</v>
      </c>
      <c r="F2892" s="127" t="e">
        <v>#N/A</v>
      </c>
      <c r="G2892" s="127">
        <v>7.14</v>
      </c>
      <c r="H2892" s="127" t="e">
        <v>#N/A</v>
      </c>
      <c r="I2892" s="127" t="e">
        <v>#N/A</v>
      </c>
      <c r="J2892" s="127">
        <v>7.5</v>
      </c>
      <c r="K2892" s="127" t="e">
        <v>#N/A</v>
      </c>
      <c r="L2892" s="127" t="e">
        <v>#N/A</v>
      </c>
      <c r="M2892" s="127">
        <v>7.895</v>
      </c>
      <c r="N2892" s="127" t="e">
        <v>#N/A</v>
      </c>
      <c r="O2892" s="127" t="e">
        <v>#N/A</v>
      </c>
      <c r="P2892" s="127">
        <v>8.29</v>
      </c>
      <c r="Q2892" s="127"/>
      <c r="R2892" s="127"/>
      <c r="S2892" s="127"/>
      <c r="T2892" s="127"/>
      <c r="U2892" s="127"/>
      <c r="V2892" s="127"/>
      <c r="W2892" s="127"/>
      <c r="X2892" s="127"/>
      <c r="Y2892" s="127"/>
      <c r="Z2892" s="127"/>
      <c r="AA2892" s="127"/>
      <c r="AB2892" s="127"/>
      <c r="AC2892" s="127"/>
      <c r="AD2892" s="127"/>
      <c r="AE2892" s="127"/>
      <c r="AF2892" s="9">
        <f t="shared" si="1"/>
        <v>2892</v>
      </c>
    </row>
    <row r="2893" ht="15.75" customHeight="1">
      <c r="A2893" s="116">
        <v>41500.0</v>
      </c>
      <c r="B2893" s="129" t="e">
        <v>#N/A</v>
      </c>
      <c r="C2893" s="127" t="e">
        <v>#N/A</v>
      </c>
      <c r="D2893" s="127">
        <v>6.31</v>
      </c>
      <c r="E2893" s="127" t="e">
        <v>#N/A</v>
      </c>
      <c r="F2893" s="127" t="e">
        <v>#N/A</v>
      </c>
      <c r="G2893" s="127">
        <v>7.13</v>
      </c>
      <c r="H2893" s="127" t="e">
        <v>#N/A</v>
      </c>
      <c r="I2893" s="127" t="e">
        <v>#N/A</v>
      </c>
      <c r="J2893" s="127">
        <v>7.49</v>
      </c>
      <c r="K2893" s="127" t="e">
        <v>#N/A</v>
      </c>
      <c r="L2893" s="127" t="e">
        <v>#N/A</v>
      </c>
      <c r="M2893" s="127">
        <v>7.88</v>
      </c>
      <c r="N2893" s="127" t="e">
        <v>#N/A</v>
      </c>
      <c r="O2893" s="127" t="e">
        <v>#N/A</v>
      </c>
      <c r="P2893" s="127">
        <v>8.27</v>
      </c>
      <c r="Q2893" s="127"/>
      <c r="R2893" s="127"/>
      <c r="S2893" s="127"/>
      <c r="T2893" s="127"/>
      <c r="U2893" s="127"/>
      <c r="V2893" s="127"/>
      <c r="W2893" s="127"/>
      <c r="X2893" s="127"/>
      <c r="Y2893" s="127"/>
      <c r="Z2893" s="127"/>
      <c r="AA2893" s="127"/>
      <c r="AB2893" s="127"/>
      <c r="AC2893" s="127"/>
      <c r="AD2893" s="127"/>
      <c r="AE2893" s="127"/>
      <c r="AF2893" s="9">
        <f t="shared" si="1"/>
        <v>2893</v>
      </c>
    </row>
    <row r="2894" ht="15.75" customHeight="1">
      <c r="A2894" s="116">
        <v>41499.0</v>
      </c>
      <c r="B2894" s="129" t="e">
        <v>#N/A</v>
      </c>
      <c r="C2894" s="127" t="e">
        <v>#N/A</v>
      </c>
      <c r="D2894" s="127">
        <v>6.28</v>
      </c>
      <c r="E2894" s="127" t="e">
        <v>#N/A</v>
      </c>
      <c r="F2894" s="127" t="e">
        <v>#N/A</v>
      </c>
      <c r="G2894" s="127">
        <v>6.985</v>
      </c>
      <c r="H2894" s="127" t="e">
        <v>#N/A</v>
      </c>
      <c r="I2894" s="127" t="e">
        <v>#N/A</v>
      </c>
      <c r="J2894" s="127">
        <v>7.45</v>
      </c>
      <c r="K2894" s="127" t="e">
        <v>#N/A</v>
      </c>
      <c r="L2894" s="127" t="e">
        <v>#N/A</v>
      </c>
      <c r="M2894" s="127">
        <v>7.835</v>
      </c>
      <c r="N2894" s="127" t="e">
        <v>#N/A</v>
      </c>
      <c r="O2894" s="127" t="e">
        <v>#N/A</v>
      </c>
      <c r="P2894" s="127">
        <v>8.22</v>
      </c>
      <c r="Q2894" s="127"/>
      <c r="R2894" s="127"/>
      <c r="S2894" s="127"/>
      <c r="T2894" s="127"/>
      <c r="U2894" s="127"/>
      <c r="V2894" s="127"/>
      <c r="W2894" s="127"/>
      <c r="X2894" s="127"/>
      <c r="Y2894" s="127"/>
      <c r="Z2894" s="127"/>
      <c r="AA2894" s="127"/>
      <c r="AB2894" s="127"/>
      <c r="AC2894" s="127"/>
      <c r="AD2894" s="127"/>
      <c r="AE2894" s="127"/>
      <c r="AF2894" s="9">
        <f t="shared" si="1"/>
        <v>2894</v>
      </c>
    </row>
    <row r="2895" ht="15.75" customHeight="1">
      <c r="A2895" s="116">
        <v>41498.0</v>
      </c>
      <c r="B2895" s="129" t="e">
        <v>#N/A</v>
      </c>
      <c r="C2895" s="127" t="e">
        <v>#N/A</v>
      </c>
      <c r="D2895" s="127">
        <v>6.3</v>
      </c>
      <c r="E2895" s="127" t="e">
        <v>#N/A</v>
      </c>
      <c r="F2895" s="127" t="e">
        <v>#N/A</v>
      </c>
      <c r="G2895" s="127">
        <v>6.95</v>
      </c>
      <c r="H2895" s="127" t="e">
        <v>#N/A</v>
      </c>
      <c r="I2895" s="127" t="e">
        <v>#N/A</v>
      </c>
      <c r="J2895" s="127">
        <v>7.425</v>
      </c>
      <c r="K2895" s="127" t="e">
        <v>#N/A</v>
      </c>
      <c r="L2895" s="127" t="e">
        <v>#N/A</v>
      </c>
      <c r="M2895" s="127">
        <v>7.8175</v>
      </c>
      <c r="N2895" s="127" t="e">
        <v>#N/A</v>
      </c>
      <c r="O2895" s="127" t="e">
        <v>#N/A</v>
      </c>
      <c r="P2895" s="127">
        <v>8.21</v>
      </c>
      <c r="Q2895" s="127"/>
      <c r="R2895" s="127"/>
      <c r="S2895" s="127"/>
      <c r="T2895" s="127"/>
      <c r="U2895" s="127"/>
      <c r="V2895" s="127"/>
      <c r="W2895" s="127"/>
      <c r="X2895" s="127"/>
      <c r="Y2895" s="127"/>
      <c r="Z2895" s="127"/>
      <c r="AA2895" s="127"/>
      <c r="AB2895" s="127"/>
      <c r="AC2895" s="127"/>
      <c r="AD2895" s="127"/>
      <c r="AE2895" s="127"/>
      <c r="AF2895" s="9">
        <f t="shared" si="1"/>
        <v>2895</v>
      </c>
    </row>
    <row r="2896" ht="15.75" customHeight="1">
      <c r="A2896" s="116">
        <v>41495.0</v>
      </c>
      <c r="B2896" s="129" t="e">
        <v>#N/A</v>
      </c>
      <c r="C2896" s="127" t="e">
        <v>#N/A</v>
      </c>
      <c r="D2896" s="127">
        <v>6.31</v>
      </c>
      <c r="E2896" s="127" t="e">
        <v>#N/A</v>
      </c>
      <c r="F2896" s="127" t="e">
        <v>#N/A</v>
      </c>
      <c r="G2896" s="127">
        <v>6.95</v>
      </c>
      <c r="H2896" s="127" t="e">
        <v>#N/A</v>
      </c>
      <c r="I2896" s="127" t="e">
        <v>#N/A</v>
      </c>
      <c r="J2896" s="127">
        <v>7.42</v>
      </c>
      <c r="K2896" s="127" t="e">
        <v>#N/A</v>
      </c>
      <c r="L2896" s="127" t="e">
        <v>#N/A</v>
      </c>
      <c r="M2896" s="127">
        <v>7.82</v>
      </c>
      <c r="N2896" s="127" t="e">
        <v>#N/A</v>
      </c>
      <c r="O2896" s="127" t="e">
        <v>#N/A</v>
      </c>
      <c r="P2896" s="127">
        <v>8.22</v>
      </c>
      <c r="Q2896" s="127"/>
      <c r="R2896" s="127"/>
      <c r="S2896" s="127"/>
      <c r="T2896" s="127"/>
      <c r="U2896" s="127"/>
      <c r="V2896" s="127"/>
      <c r="W2896" s="127"/>
      <c r="X2896" s="127"/>
      <c r="Y2896" s="127"/>
      <c r="Z2896" s="127"/>
      <c r="AA2896" s="127"/>
      <c r="AB2896" s="127"/>
      <c r="AC2896" s="127"/>
      <c r="AD2896" s="127"/>
      <c r="AE2896" s="127"/>
      <c r="AF2896" s="9">
        <f t="shared" si="1"/>
        <v>2896</v>
      </c>
    </row>
    <row r="2897" ht="15.75" customHeight="1">
      <c r="A2897" s="116">
        <v>41494.0</v>
      </c>
      <c r="B2897" s="129" t="e">
        <v>#N/A</v>
      </c>
      <c r="C2897" s="127" t="e">
        <v>#N/A</v>
      </c>
      <c r="D2897" s="127">
        <v>6.29</v>
      </c>
      <c r="E2897" s="127" t="e">
        <v>#N/A</v>
      </c>
      <c r="F2897" s="127" t="e">
        <v>#N/A</v>
      </c>
      <c r="G2897" s="127">
        <v>6.93</v>
      </c>
      <c r="H2897" s="127" t="e">
        <v>#N/A</v>
      </c>
      <c r="I2897" s="127" t="e">
        <v>#N/A</v>
      </c>
      <c r="J2897" s="127">
        <v>7.41</v>
      </c>
      <c r="K2897" s="127" t="e">
        <v>#N/A</v>
      </c>
      <c r="L2897" s="127" t="e">
        <v>#N/A</v>
      </c>
      <c r="M2897" s="127">
        <v>7.82</v>
      </c>
      <c r="N2897" s="127" t="e">
        <v>#N/A</v>
      </c>
      <c r="O2897" s="127" t="e">
        <v>#N/A</v>
      </c>
      <c r="P2897" s="127">
        <v>8.23</v>
      </c>
      <c r="Q2897" s="127"/>
      <c r="R2897" s="127"/>
      <c r="S2897" s="127"/>
      <c r="T2897" s="127"/>
      <c r="U2897" s="127"/>
      <c r="V2897" s="127"/>
      <c r="W2897" s="127"/>
      <c r="X2897" s="127"/>
      <c r="Y2897" s="127"/>
      <c r="Z2897" s="127"/>
      <c r="AA2897" s="127"/>
      <c r="AB2897" s="127"/>
      <c r="AC2897" s="127"/>
      <c r="AD2897" s="127"/>
      <c r="AE2897" s="127"/>
      <c r="AF2897" s="9">
        <f t="shared" si="1"/>
        <v>2897</v>
      </c>
    </row>
    <row r="2898" ht="15.75" customHeight="1">
      <c r="A2898" s="116">
        <v>41493.0</v>
      </c>
      <c r="B2898" s="129" t="e">
        <v>#N/A</v>
      </c>
      <c r="C2898" s="127" t="e">
        <v>#N/A</v>
      </c>
      <c r="D2898" s="127">
        <v>6.39</v>
      </c>
      <c r="E2898" s="127" t="e">
        <v>#N/A</v>
      </c>
      <c r="F2898" s="127" t="e">
        <v>#N/A</v>
      </c>
      <c r="G2898" s="127">
        <v>7.2</v>
      </c>
      <c r="H2898" s="127" t="e">
        <v>#N/A</v>
      </c>
      <c r="I2898" s="127" t="e">
        <v>#N/A</v>
      </c>
      <c r="J2898" s="127">
        <v>7.53</v>
      </c>
      <c r="K2898" s="127" t="e">
        <v>#N/A</v>
      </c>
      <c r="L2898" s="127" t="e">
        <v>#N/A</v>
      </c>
      <c r="M2898" s="127">
        <v>7.89</v>
      </c>
      <c r="N2898" s="127" t="e">
        <v>#N/A</v>
      </c>
      <c r="O2898" s="127" t="e">
        <v>#N/A</v>
      </c>
      <c r="P2898" s="127">
        <v>8.25</v>
      </c>
      <c r="Q2898" s="127"/>
      <c r="R2898" s="127"/>
      <c r="S2898" s="127"/>
      <c r="T2898" s="127"/>
      <c r="U2898" s="127"/>
      <c r="V2898" s="127"/>
      <c r="W2898" s="127"/>
      <c r="X2898" s="127"/>
      <c r="Y2898" s="127"/>
      <c r="Z2898" s="127"/>
      <c r="AA2898" s="127"/>
      <c r="AB2898" s="127"/>
      <c r="AC2898" s="127"/>
      <c r="AD2898" s="127"/>
      <c r="AE2898" s="127"/>
      <c r="AF2898" s="9">
        <f t="shared" si="1"/>
        <v>2898</v>
      </c>
    </row>
    <row r="2899" ht="15.75" customHeight="1">
      <c r="A2899" s="116">
        <v>41492.0</v>
      </c>
      <c r="B2899" s="129" t="e">
        <v>#N/A</v>
      </c>
      <c r="C2899" s="127" t="e">
        <v>#N/A</v>
      </c>
      <c r="D2899" s="127">
        <v>6.43</v>
      </c>
      <c r="E2899" s="127" t="e">
        <v>#N/A</v>
      </c>
      <c r="F2899" s="127" t="e">
        <v>#N/A</v>
      </c>
      <c r="G2899" s="127">
        <v>7.28</v>
      </c>
      <c r="H2899" s="127" t="e">
        <v>#N/A</v>
      </c>
      <c r="I2899" s="127" t="e">
        <v>#N/A</v>
      </c>
      <c r="J2899" s="127">
        <v>7.61</v>
      </c>
      <c r="K2899" s="127" t="e">
        <v>#N/A</v>
      </c>
      <c r="L2899" s="127" t="e">
        <v>#N/A</v>
      </c>
      <c r="M2899" s="127">
        <v>7.955</v>
      </c>
      <c r="N2899" s="127" t="e">
        <v>#N/A</v>
      </c>
      <c r="O2899" s="127" t="e">
        <v>#N/A</v>
      </c>
      <c r="P2899" s="127">
        <v>8.3</v>
      </c>
      <c r="Q2899" s="127"/>
      <c r="R2899" s="127"/>
      <c r="S2899" s="127"/>
      <c r="T2899" s="127"/>
      <c r="U2899" s="127"/>
      <c r="V2899" s="127"/>
      <c r="W2899" s="127"/>
      <c r="X2899" s="127"/>
      <c r="Y2899" s="127"/>
      <c r="Z2899" s="127"/>
      <c r="AA2899" s="127"/>
      <c r="AB2899" s="127"/>
      <c r="AC2899" s="127"/>
      <c r="AD2899" s="127"/>
      <c r="AE2899" s="127"/>
      <c r="AF2899" s="9">
        <f t="shared" si="1"/>
        <v>2899</v>
      </c>
    </row>
    <row r="2900" ht="15.75" customHeight="1">
      <c r="A2900" s="116">
        <v>41491.0</v>
      </c>
      <c r="B2900" s="129" t="e">
        <v>#N/A</v>
      </c>
      <c r="C2900" s="127" t="e">
        <v>#N/A</v>
      </c>
      <c r="D2900" s="127">
        <v>6.51</v>
      </c>
      <c r="E2900" s="127" t="e">
        <v>#N/A</v>
      </c>
      <c r="F2900" s="127" t="e">
        <v>#N/A</v>
      </c>
      <c r="G2900" s="127">
        <v>7.405</v>
      </c>
      <c r="H2900" s="127" t="e">
        <v>#N/A</v>
      </c>
      <c r="I2900" s="127" t="e">
        <v>#N/A</v>
      </c>
      <c r="J2900" s="127">
        <v>7.67</v>
      </c>
      <c r="K2900" s="127" t="e">
        <v>#N/A</v>
      </c>
      <c r="L2900" s="127" t="e">
        <v>#N/A</v>
      </c>
      <c r="M2900" s="127">
        <v>8.005</v>
      </c>
      <c r="N2900" s="127" t="e">
        <v>#N/A</v>
      </c>
      <c r="O2900" s="127" t="e">
        <v>#N/A</v>
      </c>
      <c r="P2900" s="127">
        <v>8.34</v>
      </c>
      <c r="Q2900" s="127"/>
      <c r="R2900" s="127"/>
      <c r="S2900" s="127"/>
      <c r="T2900" s="127"/>
      <c r="U2900" s="127"/>
      <c r="V2900" s="127"/>
      <c r="W2900" s="127"/>
      <c r="X2900" s="127"/>
      <c r="Y2900" s="127"/>
      <c r="Z2900" s="127"/>
      <c r="AA2900" s="127"/>
      <c r="AB2900" s="127"/>
      <c r="AC2900" s="127"/>
      <c r="AD2900" s="127"/>
      <c r="AE2900" s="127"/>
      <c r="AF2900" s="9">
        <f t="shared" si="1"/>
        <v>2900</v>
      </c>
    </row>
    <row r="2901" ht="15.75" customHeight="1">
      <c r="A2901" s="116">
        <v>41488.0</v>
      </c>
      <c r="B2901" s="129" t="e">
        <v>#N/A</v>
      </c>
      <c r="C2901" s="127" t="e">
        <v>#N/A</v>
      </c>
      <c r="D2901" s="127">
        <v>6.54</v>
      </c>
      <c r="E2901" s="127" t="e">
        <v>#N/A</v>
      </c>
      <c r="F2901" s="127" t="e">
        <v>#N/A</v>
      </c>
      <c r="G2901" s="127">
        <v>7.47</v>
      </c>
      <c r="H2901" s="127" t="e">
        <v>#N/A</v>
      </c>
      <c r="I2901" s="127" t="e">
        <v>#N/A</v>
      </c>
      <c r="J2901" s="127">
        <v>7.71</v>
      </c>
      <c r="K2901" s="127" t="e">
        <v>#N/A</v>
      </c>
      <c r="L2901" s="127" t="e">
        <v>#N/A</v>
      </c>
      <c r="M2901" s="127">
        <v>8.03</v>
      </c>
      <c r="N2901" s="127" t="e">
        <v>#N/A</v>
      </c>
      <c r="O2901" s="127" t="e">
        <v>#N/A</v>
      </c>
      <c r="P2901" s="127">
        <v>8.35</v>
      </c>
      <c r="Q2901" s="127"/>
      <c r="R2901" s="127"/>
      <c r="S2901" s="127"/>
      <c r="T2901" s="127"/>
      <c r="U2901" s="127"/>
      <c r="V2901" s="127"/>
      <c r="W2901" s="127"/>
      <c r="X2901" s="127"/>
      <c r="Y2901" s="127"/>
      <c r="Z2901" s="127"/>
      <c r="AA2901" s="127"/>
      <c r="AB2901" s="127"/>
      <c r="AC2901" s="127"/>
      <c r="AD2901" s="127"/>
      <c r="AE2901" s="127"/>
      <c r="AF2901" s="9">
        <f t="shared" si="1"/>
        <v>2901</v>
      </c>
    </row>
    <row r="2902" ht="15.75" customHeight="1">
      <c r="A2902" s="116">
        <v>41487.0</v>
      </c>
      <c r="B2902" s="129" t="e">
        <v>#N/A</v>
      </c>
      <c r="C2902" s="127" t="e">
        <v>#N/A</v>
      </c>
      <c r="D2902" s="127">
        <v>6.54</v>
      </c>
      <c r="E2902" s="127" t="e">
        <v>#N/A</v>
      </c>
      <c r="F2902" s="127" t="e">
        <v>#N/A</v>
      </c>
      <c r="G2902" s="127">
        <v>7.48</v>
      </c>
      <c r="H2902" s="127" t="e">
        <v>#N/A</v>
      </c>
      <c r="I2902" s="127" t="e">
        <v>#N/A</v>
      </c>
      <c r="J2902" s="127">
        <v>7.72</v>
      </c>
      <c r="K2902" s="127" t="e">
        <v>#N/A</v>
      </c>
      <c r="L2902" s="127" t="e">
        <v>#N/A</v>
      </c>
      <c r="M2902" s="127">
        <v>8.04</v>
      </c>
      <c r="N2902" s="127" t="e">
        <v>#N/A</v>
      </c>
      <c r="O2902" s="127" t="e">
        <v>#N/A</v>
      </c>
      <c r="P2902" s="127">
        <v>8.36</v>
      </c>
      <c r="Q2902" s="127"/>
      <c r="R2902" s="127"/>
      <c r="S2902" s="127"/>
      <c r="T2902" s="127"/>
      <c r="U2902" s="127"/>
      <c r="V2902" s="127"/>
      <c r="W2902" s="127"/>
      <c r="X2902" s="127"/>
      <c r="Y2902" s="127"/>
      <c r="Z2902" s="127"/>
      <c r="AA2902" s="127"/>
      <c r="AB2902" s="127"/>
      <c r="AC2902" s="127"/>
      <c r="AD2902" s="127"/>
      <c r="AE2902" s="127"/>
      <c r="AF2902" s="9">
        <f t="shared" si="1"/>
        <v>2902</v>
      </c>
    </row>
    <row r="2903" ht="15.75" customHeight="1">
      <c r="A2903" s="116">
        <v>41486.0</v>
      </c>
      <c r="B2903" s="129" t="e">
        <v>#N/A</v>
      </c>
      <c r="C2903" s="127" t="e">
        <v>#N/A</v>
      </c>
      <c r="D2903" s="127">
        <v>6.52</v>
      </c>
      <c r="E2903" s="127" t="e">
        <v>#N/A</v>
      </c>
      <c r="F2903" s="127" t="e">
        <v>#N/A</v>
      </c>
      <c r="G2903" s="127">
        <v>7.48</v>
      </c>
      <c r="H2903" s="127" t="e">
        <v>#N/A</v>
      </c>
      <c r="I2903" s="127" t="e">
        <v>#N/A</v>
      </c>
      <c r="J2903" s="127">
        <v>7.71</v>
      </c>
      <c r="K2903" s="127" t="e">
        <v>#N/A</v>
      </c>
      <c r="L2903" s="127" t="e">
        <v>#N/A</v>
      </c>
      <c r="M2903" s="127">
        <v>8.025</v>
      </c>
      <c r="N2903" s="127" t="e">
        <v>#N/A</v>
      </c>
      <c r="O2903" s="127" t="e">
        <v>#N/A</v>
      </c>
      <c r="P2903" s="127">
        <v>8.34</v>
      </c>
      <c r="Q2903" s="127"/>
      <c r="R2903" s="127"/>
      <c r="S2903" s="127"/>
      <c r="T2903" s="127"/>
      <c r="U2903" s="127"/>
      <c r="V2903" s="127"/>
      <c r="W2903" s="127"/>
      <c r="X2903" s="127"/>
      <c r="Y2903" s="127"/>
      <c r="Z2903" s="127"/>
      <c r="AA2903" s="127"/>
      <c r="AB2903" s="127"/>
      <c r="AC2903" s="127"/>
      <c r="AD2903" s="127"/>
      <c r="AE2903" s="127"/>
      <c r="AF2903" s="9">
        <f t="shared" si="1"/>
        <v>2903</v>
      </c>
    </row>
    <row r="2904" ht="15.75" customHeight="1">
      <c r="A2904" s="116">
        <v>41485.0</v>
      </c>
      <c r="B2904" s="129" t="e">
        <v>#N/A</v>
      </c>
      <c r="C2904" s="127" t="e">
        <v>#N/A</v>
      </c>
      <c r="D2904" s="127">
        <v>6.53</v>
      </c>
      <c r="E2904" s="127" t="e">
        <v>#N/A</v>
      </c>
      <c r="F2904" s="127" t="e">
        <v>#N/A</v>
      </c>
      <c r="G2904" s="127">
        <v>7.48</v>
      </c>
      <c r="H2904" s="127" t="e">
        <v>#N/A</v>
      </c>
      <c r="I2904" s="127" t="e">
        <v>#N/A</v>
      </c>
      <c r="J2904" s="127">
        <v>7.71</v>
      </c>
      <c r="K2904" s="127" t="e">
        <v>#N/A</v>
      </c>
      <c r="L2904" s="127" t="e">
        <v>#N/A</v>
      </c>
      <c r="M2904" s="127">
        <v>8.03</v>
      </c>
      <c r="N2904" s="127" t="e">
        <v>#N/A</v>
      </c>
      <c r="O2904" s="127" t="e">
        <v>#N/A</v>
      </c>
      <c r="P2904" s="127">
        <v>8.35</v>
      </c>
      <c r="Q2904" s="127"/>
      <c r="R2904" s="127"/>
      <c r="S2904" s="127"/>
      <c r="T2904" s="127"/>
      <c r="U2904" s="127"/>
      <c r="V2904" s="127"/>
      <c r="W2904" s="127"/>
      <c r="X2904" s="127"/>
      <c r="Y2904" s="127"/>
      <c r="Z2904" s="127"/>
      <c r="AA2904" s="127"/>
      <c r="AB2904" s="127"/>
      <c r="AC2904" s="127"/>
      <c r="AD2904" s="127"/>
      <c r="AE2904" s="127"/>
      <c r="AF2904" s="9">
        <f t="shared" si="1"/>
        <v>2904</v>
      </c>
    </row>
    <row r="2905" ht="15.75" customHeight="1">
      <c r="A2905" s="116">
        <v>41484.0</v>
      </c>
      <c r="B2905" s="129" t="e">
        <v>#N/A</v>
      </c>
      <c r="C2905" s="127" t="e">
        <v>#N/A</v>
      </c>
      <c r="D2905" s="127">
        <v>6.45</v>
      </c>
      <c r="E2905" s="127" t="e">
        <v>#N/A</v>
      </c>
      <c r="F2905" s="127" t="e">
        <v>#N/A</v>
      </c>
      <c r="G2905" s="127">
        <v>7.41</v>
      </c>
      <c r="H2905" s="127" t="e">
        <v>#N/A</v>
      </c>
      <c r="I2905" s="127" t="e">
        <v>#N/A</v>
      </c>
      <c r="J2905" s="127">
        <v>7.67</v>
      </c>
      <c r="K2905" s="127" t="e">
        <v>#N/A</v>
      </c>
      <c r="L2905" s="127" t="e">
        <v>#N/A</v>
      </c>
      <c r="M2905" s="127">
        <v>8.0</v>
      </c>
      <c r="N2905" s="127" t="e">
        <v>#N/A</v>
      </c>
      <c r="O2905" s="127" t="e">
        <v>#N/A</v>
      </c>
      <c r="P2905" s="127">
        <v>8.33</v>
      </c>
      <c r="Q2905" s="127"/>
      <c r="R2905" s="127"/>
      <c r="S2905" s="127"/>
      <c r="T2905" s="127"/>
      <c r="U2905" s="127"/>
      <c r="V2905" s="127"/>
      <c r="W2905" s="127"/>
      <c r="X2905" s="127"/>
      <c r="Y2905" s="127"/>
      <c r="Z2905" s="127"/>
      <c r="AA2905" s="127"/>
      <c r="AB2905" s="127"/>
      <c r="AC2905" s="127"/>
      <c r="AD2905" s="127"/>
      <c r="AE2905" s="127"/>
      <c r="AF2905" s="9">
        <f t="shared" si="1"/>
        <v>2905</v>
      </c>
    </row>
    <row r="2906" ht="15.75" customHeight="1">
      <c r="A2906" s="116">
        <v>41481.0</v>
      </c>
      <c r="B2906" s="129" t="e">
        <v>#N/A</v>
      </c>
      <c r="C2906" s="127" t="e">
        <v>#N/A</v>
      </c>
      <c r="D2906" s="127">
        <v>6.435</v>
      </c>
      <c r="E2906" s="127" t="e">
        <v>#N/A</v>
      </c>
      <c r="F2906" s="127" t="e">
        <v>#N/A</v>
      </c>
      <c r="G2906" s="127">
        <v>7.38</v>
      </c>
      <c r="H2906" s="127" t="e">
        <v>#N/A</v>
      </c>
      <c r="I2906" s="127" t="e">
        <v>#N/A</v>
      </c>
      <c r="J2906" s="127">
        <v>7.67</v>
      </c>
      <c r="K2906" s="127" t="e">
        <v>#N/A</v>
      </c>
      <c r="L2906" s="127" t="e">
        <v>#N/A</v>
      </c>
      <c r="M2906" s="127">
        <v>7.99</v>
      </c>
      <c r="N2906" s="127" t="e">
        <v>#N/A</v>
      </c>
      <c r="O2906" s="127" t="e">
        <v>#N/A</v>
      </c>
      <c r="P2906" s="127">
        <v>8.31</v>
      </c>
      <c r="Q2906" s="127"/>
      <c r="R2906" s="127"/>
      <c r="S2906" s="127"/>
      <c r="T2906" s="127"/>
      <c r="U2906" s="127"/>
      <c r="V2906" s="127"/>
      <c r="W2906" s="127"/>
      <c r="X2906" s="127"/>
      <c r="Y2906" s="127"/>
      <c r="Z2906" s="127"/>
      <c r="AA2906" s="127"/>
      <c r="AB2906" s="127"/>
      <c r="AC2906" s="127"/>
      <c r="AD2906" s="127"/>
      <c r="AE2906" s="127"/>
      <c r="AF2906" s="9">
        <f t="shared" si="1"/>
        <v>2906</v>
      </c>
    </row>
    <row r="2907" ht="15.75" customHeight="1">
      <c r="A2907" s="116">
        <v>41480.0</v>
      </c>
      <c r="B2907" s="129" t="e">
        <v>#N/A</v>
      </c>
      <c r="C2907" s="127" t="e">
        <v>#N/A</v>
      </c>
      <c r="D2907" s="127">
        <v>6.435</v>
      </c>
      <c r="E2907" s="127" t="e">
        <v>#N/A</v>
      </c>
      <c r="F2907" s="127" t="e">
        <v>#N/A</v>
      </c>
      <c r="G2907" s="127">
        <v>7.37</v>
      </c>
      <c r="H2907" s="127" t="e">
        <v>#N/A</v>
      </c>
      <c r="I2907" s="127" t="e">
        <v>#N/A</v>
      </c>
      <c r="J2907" s="127">
        <v>7.66</v>
      </c>
      <c r="K2907" s="127" t="e">
        <v>#N/A</v>
      </c>
      <c r="L2907" s="127" t="e">
        <v>#N/A</v>
      </c>
      <c r="M2907" s="127">
        <v>7.98</v>
      </c>
      <c r="N2907" s="127" t="e">
        <v>#N/A</v>
      </c>
      <c r="O2907" s="127" t="e">
        <v>#N/A</v>
      </c>
      <c r="P2907" s="127">
        <v>8.3</v>
      </c>
      <c r="Q2907" s="127"/>
      <c r="R2907" s="127"/>
      <c r="S2907" s="127"/>
      <c r="T2907" s="127"/>
      <c r="U2907" s="127"/>
      <c r="V2907" s="127"/>
      <c r="W2907" s="127"/>
      <c r="X2907" s="127"/>
      <c r="Y2907" s="127"/>
      <c r="Z2907" s="127"/>
      <c r="AA2907" s="127"/>
      <c r="AB2907" s="127"/>
      <c r="AC2907" s="127"/>
      <c r="AD2907" s="127"/>
      <c r="AE2907" s="127"/>
      <c r="AF2907" s="9">
        <f t="shared" si="1"/>
        <v>2907</v>
      </c>
    </row>
    <row r="2908" ht="15.75" customHeight="1">
      <c r="A2908" s="116">
        <v>41479.0</v>
      </c>
      <c r="B2908" s="129" t="e">
        <v>#N/A</v>
      </c>
      <c r="C2908" s="127" t="e">
        <v>#N/A</v>
      </c>
      <c r="D2908" s="127">
        <v>6.42</v>
      </c>
      <c r="E2908" s="127" t="e">
        <v>#N/A</v>
      </c>
      <c r="F2908" s="127" t="e">
        <v>#N/A</v>
      </c>
      <c r="G2908" s="127">
        <v>7.34</v>
      </c>
      <c r="H2908" s="127" t="e">
        <v>#N/A</v>
      </c>
      <c r="I2908" s="127" t="e">
        <v>#N/A</v>
      </c>
      <c r="J2908" s="127">
        <v>7.64</v>
      </c>
      <c r="K2908" s="127" t="e">
        <v>#N/A</v>
      </c>
      <c r="L2908" s="127" t="e">
        <v>#N/A</v>
      </c>
      <c r="M2908" s="127">
        <v>7.955</v>
      </c>
      <c r="N2908" s="127" t="e">
        <v>#N/A</v>
      </c>
      <c r="O2908" s="127" t="e">
        <v>#N/A</v>
      </c>
      <c r="P2908" s="127">
        <v>8.27</v>
      </c>
      <c r="Q2908" s="127"/>
      <c r="R2908" s="127"/>
      <c r="S2908" s="127"/>
      <c r="T2908" s="127"/>
      <c r="U2908" s="127"/>
      <c r="V2908" s="127"/>
      <c r="W2908" s="127"/>
      <c r="X2908" s="127"/>
      <c r="Y2908" s="127"/>
      <c r="Z2908" s="127"/>
      <c r="AA2908" s="127"/>
      <c r="AB2908" s="127"/>
      <c r="AC2908" s="127"/>
      <c r="AD2908" s="127"/>
      <c r="AE2908" s="127"/>
      <c r="AF2908" s="9">
        <f t="shared" si="1"/>
        <v>2908</v>
      </c>
    </row>
    <row r="2909" ht="15.75" customHeight="1">
      <c r="A2909" s="116">
        <v>41478.0</v>
      </c>
      <c r="B2909" s="129" t="e">
        <v>#N/A</v>
      </c>
      <c r="C2909" s="127" t="e">
        <v>#N/A</v>
      </c>
      <c r="D2909" s="127">
        <v>6.38</v>
      </c>
      <c r="E2909" s="127" t="e">
        <v>#N/A</v>
      </c>
      <c r="F2909" s="127" t="e">
        <v>#N/A</v>
      </c>
      <c r="G2909" s="127">
        <v>7.3</v>
      </c>
      <c r="H2909" s="127" t="e">
        <v>#N/A</v>
      </c>
      <c r="I2909" s="127" t="e">
        <v>#N/A</v>
      </c>
      <c r="J2909" s="127">
        <v>7.6</v>
      </c>
      <c r="K2909" s="127" t="e">
        <v>#N/A</v>
      </c>
      <c r="L2909" s="127" t="e">
        <v>#N/A</v>
      </c>
      <c r="M2909" s="127">
        <v>7.925</v>
      </c>
      <c r="N2909" s="127" t="e">
        <v>#N/A</v>
      </c>
      <c r="O2909" s="127" t="e">
        <v>#N/A</v>
      </c>
      <c r="P2909" s="127">
        <v>8.25</v>
      </c>
      <c r="Q2909" s="127"/>
      <c r="R2909" s="127"/>
      <c r="S2909" s="127"/>
      <c r="T2909" s="127"/>
      <c r="U2909" s="127"/>
      <c r="V2909" s="127"/>
      <c r="W2909" s="127"/>
      <c r="X2909" s="127"/>
      <c r="Y2909" s="127"/>
      <c r="Z2909" s="127"/>
      <c r="AA2909" s="127"/>
      <c r="AB2909" s="127"/>
      <c r="AC2909" s="127"/>
      <c r="AD2909" s="127"/>
      <c r="AE2909" s="127"/>
      <c r="AF2909" s="9">
        <f t="shared" si="1"/>
        <v>2909</v>
      </c>
    </row>
    <row r="2910" ht="15.75" customHeight="1">
      <c r="A2910" s="116">
        <v>41477.0</v>
      </c>
      <c r="B2910" s="129" t="e">
        <v>#N/A</v>
      </c>
      <c r="C2910" s="127" t="e">
        <v>#N/A</v>
      </c>
      <c r="D2910" s="127">
        <v>6.33</v>
      </c>
      <c r="E2910" s="127" t="e">
        <v>#N/A</v>
      </c>
      <c r="F2910" s="127" t="e">
        <v>#N/A</v>
      </c>
      <c r="G2910" s="127">
        <v>7.29</v>
      </c>
      <c r="H2910" s="127" t="e">
        <v>#N/A</v>
      </c>
      <c r="I2910" s="127" t="e">
        <v>#N/A</v>
      </c>
      <c r="J2910" s="127">
        <v>7.6</v>
      </c>
      <c r="K2910" s="127" t="e">
        <v>#N/A</v>
      </c>
      <c r="L2910" s="127" t="e">
        <v>#N/A</v>
      </c>
      <c r="M2910" s="127">
        <v>7.92</v>
      </c>
      <c r="N2910" s="127" t="e">
        <v>#N/A</v>
      </c>
      <c r="O2910" s="127" t="e">
        <v>#N/A</v>
      </c>
      <c r="P2910" s="127">
        <v>8.24</v>
      </c>
      <c r="Q2910" s="127"/>
      <c r="R2910" s="127"/>
      <c r="S2910" s="127"/>
      <c r="T2910" s="127"/>
      <c r="U2910" s="127"/>
      <c r="V2910" s="127"/>
      <c r="W2910" s="127"/>
      <c r="X2910" s="127"/>
      <c r="Y2910" s="127"/>
      <c r="Z2910" s="127"/>
      <c r="AA2910" s="127"/>
      <c r="AB2910" s="127"/>
      <c r="AC2910" s="127"/>
      <c r="AD2910" s="127"/>
      <c r="AE2910" s="127"/>
      <c r="AF2910" s="9">
        <f t="shared" si="1"/>
        <v>2910</v>
      </c>
    </row>
    <row r="2911" ht="15.75" customHeight="1">
      <c r="A2911" s="116">
        <v>41474.0</v>
      </c>
      <c r="B2911" s="129" t="e">
        <v>#N/A</v>
      </c>
      <c r="C2911" s="127" t="e">
        <v>#N/A</v>
      </c>
      <c r="D2911" s="127">
        <v>6.33</v>
      </c>
      <c r="E2911" s="127" t="e">
        <v>#N/A</v>
      </c>
      <c r="F2911" s="127" t="e">
        <v>#N/A</v>
      </c>
      <c r="G2911" s="127">
        <v>7.25</v>
      </c>
      <c r="H2911" s="127" t="e">
        <v>#N/A</v>
      </c>
      <c r="I2911" s="127" t="e">
        <v>#N/A</v>
      </c>
      <c r="J2911" s="127">
        <v>7.565</v>
      </c>
      <c r="K2911" s="127" t="e">
        <v>#N/A</v>
      </c>
      <c r="L2911" s="127" t="e">
        <v>#N/A</v>
      </c>
      <c r="M2911" s="127">
        <v>7.8875</v>
      </c>
      <c r="N2911" s="127" t="e">
        <v>#N/A</v>
      </c>
      <c r="O2911" s="127" t="e">
        <v>#N/A</v>
      </c>
      <c r="P2911" s="127">
        <v>8.21</v>
      </c>
      <c r="Q2911" s="127"/>
      <c r="R2911" s="127"/>
      <c r="S2911" s="127"/>
      <c r="T2911" s="127"/>
      <c r="U2911" s="127"/>
      <c r="V2911" s="127"/>
      <c r="W2911" s="127"/>
      <c r="X2911" s="127"/>
      <c r="Y2911" s="127"/>
      <c r="Z2911" s="127"/>
      <c r="AA2911" s="127"/>
      <c r="AB2911" s="127"/>
      <c r="AC2911" s="127"/>
      <c r="AD2911" s="127"/>
      <c r="AE2911" s="127"/>
      <c r="AF2911" s="9">
        <f t="shared" si="1"/>
        <v>2911</v>
      </c>
    </row>
    <row r="2912" ht="15.75" customHeight="1">
      <c r="A2912" s="116">
        <v>41473.0</v>
      </c>
      <c r="B2912" s="129" t="e">
        <v>#N/A</v>
      </c>
      <c r="C2912" s="127" t="e">
        <v>#N/A</v>
      </c>
      <c r="D2912" s="127">
        <v>6.3</v>
      </c>
      <c r="E2912" s="127" t="e">
        <v>#N/A</v>
      </c>
      <c r="F2912" s="127" t="e">
        <v>#N/A</v>
      </c>
      <c r="G2912" s="127">
        <v>7.24</v>
      </c>
      <c r="H2912" s="127" t="e">
        <v>#N/A</v>
      </c>
      <c r="I2912" s="127" t="e">
        <v>#N/A</v>
      </c>
      <c r="J2912" s="127">
        <v>7.565</v>
      </c>
      <c r="K2912" s="127" t="e">
        <v>#N/A</v>
      </c>
      <c r="L2912" s="127" t="e">
        <v>#N/A</v>
      </c>
      <c r="M2912" s="127">
        <v>7.8925</v>
      </c>
      <c r="N2912" s="127" t="e">
        <v>#N/A</v>
      </c>
      <c r="O2912" s="127" t="e">
        <v>#N/A</v>
      </c>
      <c r="P2912" s="127">
        <v>8.22</v>
      </c>
      <c r="Q2912" s="127"/>
      <c r="R2912" s="127"/>
      <c r="S2912" s="127"/>
      <c r="T2912" s="127"/>
      <c r="U2912" s="127"/>
      <c r="V2912" s="127"/>
      <c r="W2912" s="127"/>
      <c r="X2912" s="127"/>
      <c r="Y2912" s="127"/>
      <c r="Z2912" s="127"/>
      <c r="AA2912" s="127"/>
      <c r="AB2912" s="127"/>
      <c r="AC2912" s="127"/>
      <c r="AD2912" s="127"/>
      <c r="AE2912" s="127"/>
      <c r="AF2912" s="9">
        <f t="shared" si="1"/>
        <v>2912</v>
      </c>
    </row>
    <row r="2913" ht="15.75" customHeight="1">
      <c r="A2913" s="116">
        <v>41472.0</v>
      </c>
      <c r="B2913" s="129" t="e">
        <v>#N/A</v>
      </c>
      <c r="C2913" s="127" t="e">
        <v>#N/A</v>
      </c>
      <c r="D2913" s="127">
        <v>6.33</v>
      </c>
      <c r="E2913" s="127" t="e">
        <v>#N/A</v>
      </c>
      <c r="F2913" s="127" t="e">
        <v>#N/A</v>
      </c>
      <c r="G2913" s="127">
        <v>7.25</v>
      </c>
      <c r="H2913" s="127" t="e">
        <v>#N/A</v>
      </c>
      <c r="I2913" s="127" t="e">
        <v>#N/A</v>
      </c>
      <c r="J2913" s="127">
        <v>7.565</v>
      </c>
      <c r="K2913" s="127" t="e">
        <v>#N/A</v>
      </c>
      <c r="L2913" s="127" t="e">
        <v>#N/A</v>
      </c>
      <c r="M2913" s="127">
        <v>7.8975</v>
      </c>
      <c r="N2913" s="127" t="e">
        <v>#N/A</v>
      </c>
      <c r="O2913" s="127" t="e">
        <v>#N/A</v>
      </c>
      <c r="P2913" s="127">
        <v>8.23</v>
      </c>
      <c r="Q2913" s="127"/>
      <c r="R2913" s="127"/>
      <c r="S2913" s="127"/>
      <c r="T2913" s="127"/>
      <c r="U2913" s="127"/>
      <c r="V2913" s="127"/>
      <c r="W2913" s="127"/>
      <c r="X2913" s="127"/>
      <c r="Y2913" s="127"/>
      <c r="Z2913" s="127"/>
      <c r="AA2913" s="127"/>
      <c r="AB2913" s="127"/>
      <c r="AC2913" s="127"/>
      <c r="AD2913" s="127"/>
      <c r="AE2913" s="127"/>
      <c r="AF2913" s="9">
        <f t="shared" si="1"/>
        <v>2913</v>
      </c>
    </row>
    <row r="2914" ht="15.75" customHeight="1">
      <c r="A2914" s="116">
        <v>41471.0</v>
      </c>
      <c r="B2914" s="129" t="e">
        <v>#N/A</v>
      </c>
      <c r="C2914" s="127" t="e">
        <v>#N/A</v>
      </c>
      <c r="D2914" s="127">
        <v>6.33</v>
      </c>
      <c r="E2914" s="127" t="e">
        <v>#N/A</v>
      </c>
      <c r="F2914" s="127" t="e">
        <v>#N/A</v>
      </c>
      <c r="G2914" s="127">
        <v>7.28</v>
      </c>
      <c r="H2914" s="127" t="e">
        <v>#N/A</v>
      </c>
      <c r="I2914" s="127" t="e">
        <v>#N/A</v>
      </c>
      <c r="J2914" s="127">
        <v>7.59</v>
      </c>
      <c r="K2914" s="127" t="e">
        <v>#N/A</v>
      </c>
      <c r="L2914" s="127" t="e">
        <v>#N/A</v>
      </c>
      <c r="M2914" s="127">
        <v>7.925</v>
      </c>
      <c r="N2914" s="127" t="e">
        <v>#N/A</v>
      </c>
      <c r="O2914" s="127" t="e">
        <v>#N/A</v>
      </c>
      <c r="P2914" s="127">
        <v>8.26</v>
      </c>
      <c r="Q2914" s="127"/>
      <c r="R2914" s="127"/>
      <c r="S2914" s="127"/>
      <c r="T2914" s="127"/>
      <c r="U2914" s="127"/>
      <c r="V2914" s="127"/>
      <c r="W2914" s="127"/>
      <c r="X2914" s="127"/>
      <c r="Y2914" s="127"/>
      <c r="Z2914" s="127"/>
      <c r="AA2914" s="127"/>
      <c r="AB2914" s="127"/>
      <c r="AC2914" s="127"/>
      <c r="AD2914" s="127"/>
      <c r="AE2914" s="127"/>
      <c r="AF2914" s="9">
        <f t="shared" si="1"/>
        <v>2914</v>
      </c>
    </row>
    <row r="2915" ht="15.75" customHeight="1">
      <c r="A2915" s="116">
        <v>41470.0</v>
      </c>
      <c r="B2915" s="129" t="e">
        <v>#N/A</v>
      </c>
      <c r="C2915" s="127" t="e">
        <v>#N/A</v>
      </c>
      <c r="D2915" s="127">
        <v>6.26</v>
      </c>
      <c r="E2915" s="127" t="e">
        <v>#N/A</v>
      </c>
      <c r="F2915" s="127" t="e">
        <v>#N/A</v>
      </c>
      <c r="G2915" s="127">
        <v>7.19</v>
      </c>
      <c r="H2915" s="127" t="e">
        <v>#N/A</v>
      </c>
      <c r="I2915" s="127" t="e">
        <v>#N/A</v>
      </c>
      <c r="J2915" s="127">
        <v>7.54</v>
      </c>
      <c r="K2915" s="127" t="e">
        <v>#N/A</v>
      </c>
      <c r="L2915" s="127" t="e">
        <v>#N/A</v>
      </c>
      <c r="M2915" s="127">
        <v>7.89</v>
      </c>
      <c r="N2915" s="127" t="e">
        <v>#N/A</v>
      </c>
      <c r="O2915" s="127" t="e">
        <v>#N/A</v>
      </c>
      <c r="P2915" s="127">
        <v>8.24</v>
      </c>
      <c r="Q2915" s="127"/>
      <c r="R2915" s="127"/>
      <c r="S2915" s="127"/>
      <c r="T2915" s="127"/>
      <c r="U2915" s="127"/>
      <c r="V2915" s="127"/>
      <c r="W2915" s="127"/>
      <c r="X2915" s="127"/>
      <c r="Y2915" s="127"/>
      <c r="Z2915" s="127"/>
      <c r="AA2915" s="127"/>
      <c r="AB2915" s="127"/>
      <c r="AC2915" s="127"/>
      <c r="AD2915" s="127"/>
      <c r="AE2915" s="127"/>
      <c r="AF2915" s="9">
        <f t="shared" si="1"/>
        <v>2915</v>
      </c>
    </row>
    <row r="2916" ht="15.75" customHeight="1">
      <c r="A2916" s="116">
        <v>41467.0</v>
      </c>
      <c r="B2916" s="129" t="e">
        <v>#N/A</v>
      </c>
      <c r="C2916" s="127" t="e">
        <v>#N/A</v>
      </c>
      <c r="D2916" s="127">
        <v>6.14</v>
      </c>
      <c r="E2916" s="127" t="e">
        <v>#N/A</v>
      </c>
      <c r="F2916" s="127" t="e">
        <v>#N/A</v>
      </c>
      <c r="G2916" s="127">
        <v>7.11</v>
      </c>
      <c r="H2916" s="127" t="e">
        <v>#N/A</v>
      </c>
      <c r="I2916" s="127" t="e">
        <v>#N/A</v>
      </c>
      <c r="J2916" s="127">
        <v>7.475</v>
      </c>
      <c r="K2916" s="127" t="e">
        <v>#N/A</v>
      </c>
      <c r="L2916" s="127" t="e">
        <v>#N/A</v>
      </c>
      <c r="M2916" s="127">
        <v>7.8275</v>
      </c>
      <c r="N2916" s="127" t="e">
        <v>#N/A</v>
      </c>
      <c r="O2916" s="127" t="e">
        <v>#N/A</v>
      </c>
      <c r="P2916" s="127">
        <v>8.18</v>
      </c>
      <c r="Q2916" s="127"/>
      <c r="R2916" s="127"/>
      <c r="S2916" s="127"/>
      <c r="T2916" s="127"/>
      <c r="U2916" s="127"/>
      <c r="V2916" s="127"/>
      <c r="W2916" s="127"/>
      <c r="X2916" s="127"/>
      <c r="Y2916" s="127"/>
      <c r="Z2916" s="127"/>
      <c r="AA2916" s="127"/>
      <c r="AB2916" s="127"/>
      <c r="AC2916" s="127"/>
      <c r="AD2916" s="127"/>
      <c r="AE2916" s="127"/>
      <c r="AF2916" s="9">
        <f t="shared" si="1"/>
        <v>2916</v>
      </c>
    </row>
    <row r="2917" ht="15.75" customHeight="1">
      <c r="A2917" s="116">
        <v>41466.0</v>
      </c>
      <c r="B2917" s="129" t="e">
        <v>#N/A</v>
      </c>
      <c r="C2917" s="127" t="e">
        <v>#N/A</v>
      </c>
      <c r="D2917" s="127">
        <v>6.105</v>
      </c>
      <c r="E2917" s="127" t="e">
        <v>#N/A</v>
      </c>
      <c r="F2917" s="127" t="e">
        <v>#N/A</v>
      </c>
      <c r="G2917" s="127">
        <v>7.05</v>
      </c>
      <c r="H2917" s="127" t="e">
        <v>#N/A</v>
      </c>
      <c r="I2917" s="127" t="e">
        <v>#N/A</v>
      </c>
      <c r="J2917" s="127">
        <v>7.455</v>
      </c>
      <c r="K2917" s="127" t="e">
        <v>#N/A</v>
      </c>
      <c r="L2917" s="127" t="e">
        <v>#N/A</v>
      </c>
      <c r="M2917" s="127">
        <v>7.8075</v>
      </c>
      <c r="N2917" s="127" t="e">
        <v>#N/A</v>
      </c>
      <c r="O2917" s="127" t="e">
        <v>#N/A</v>
      </c>
      <c r="P2917" s="127">
        <v>8.16</v>
      </c>
      <c r="Q2917" s="127"/>
      <c r="R2917" s="127"/>
      <c r="S2917" s="127"/>
      <c r="T2917" s="127"/>
      <c r="U2917" s="127"/>
      <c r="V2917" s="127"/>
      <c r="W2917" s="127"/>
      <c r="X2917" s="127"/>
      <c r="Y2917" s="127"/>
      <c r="Z2917" s="127"/>
      <c r="AA2917" s="127"/>
      <c r="AB2917" s="127"/>
      <c r="AC2917" s="127"/>
      <c r="AD2917" s="127"/>
      <c r="AE2917" s="127"/>
      <c r="AF2917" s="9">
        <f t="shared" si="1"/>
        <v>2917</v>
      </c>
    </row>
    <row r="2918" ht="15.75" customHeight="1">
      <c r="A2918" s="116">
        <v>41465.0</v>
      </c>
      <c r="B2918" s="129" t="e">
        <v>#N/A</v>
      </c>
      <c r="C2918" s="127" t="e">
        <v>#N/A</v>
      </c>
      <c r="D2918" s="127">
        <v>6.095</v>
      </c>
      <c r="E2918" s="127" t="e">
        <v>#N/A</v>
      </c>
      <c r="F2918" s="127" t="e">
        <v>#N/A</v>
      </c>
      <c r="G2918" s="127">
        <v>7.04</v>
      </c>
      <c r="H2918" s="127" t="e">
        <v>#N/A</v>
      </c>
      <c r="I2918" s="127" t="e">
        <v>#N/A</v>
      </c>
      <c r="J2918" s="127">
        <v>7.43</v>
      </c>
      <c r="K2918" s="127" t="e">
        <v>#N/A</v>
      </c>
      <c r="L2918" s="127" t="e">
        <v>#N/A</v>
      </c>
      <c r="M2918" s="127">
        <v>7.785</v>
      </c>
      <c r="N2918" s="127" t="e">
        <v>#N/A</v>
      </c>
      <c r="O2918" s="127" t="e">
        <v>#N/A</v>
      </c>
      <c r="P2918" s="127">
        <v>8.14</v>
      </c>
      <c r="Q2918" s="127"/>
      <c r="R2918" s="127"/>
      <c r="S2918" s="127"/>
      <c r="T2918" s="127"/>
      <c r="U2918" s="127"/>
      <c r="V2918" s="127"/>
      <c r="W2918" s="127"/>
      <c r="X2918" s="127"/>
      <c r="Y2918" s="127"/>
      <c r="Z2918" s="127"/>
      <c r="AA2918" s="127"/>
      <c r="AB2918" s="127"/>
      <c r="AC2918" s="127"/>
      <c r="AD2918" s="127"/>
      <c r="AE2918" s="127"/>
      <c r="AF2918" s="9">
        <f t="shared" si="1"/>
        <v>2918</v>
      </c>
    </row>
    <row r="2919" ht="15.75" customHeight="1">
      <c r="A2919" s="116">
        <v>41464.0</v>
      </c>
      <c r="B2919" s="129" t="e">
        <v>#N/A</v>
      </c>
      <c r="C2919" s="127" t="e">
        <v>#N/A</v>
      </c>
      <c r="D2919" s="127">
        <v>6.145</v>
      </c>
      <c r="E2919" s="127" t="e">
        <v>#N/A</v>
      </c>
      <c r="F2919" s="127" t="e">
        <v>#N/A</v>
      </c>
      <c r="G2919" s="127">
        <v>7.03</v>
      </c>
      <c r="H2919" s="127" t="e">
        <v>#N/A</v>
      </c>
      <c r="I2919" s="127" t="e">
        <v>#N/A</v>
      </c>
      <c r="J2919" s="127">
        <v>7.445</v>
      </c>
      <c r="K2919" s="127" t="e">
        <v>#N/A</v>
      </c>
      <c r="L2919" s="127" t="e">
        <v>#N/A</v>
      </c>
      <c r="M2919" s="127">
        <v>7.7925</v>
      </c>
      <c r="N2919" s="127" t="e">
        <v>#N/A</v>
      </c>
      <c r="O2919" s="127" t="e">
        <v>#N/A</v>
      </c>
      <c r="P2919" s="127">
        <v>8.14</v>
      </c>
      <c r="Q2919" s="127"/>
      <c r="R2919" s="127"/>
      <c r="S2919" s="127"/>
      <c r="T2919" s="127"/>
      <c r="U2919" s="127"/>
      <c r="V2919" s="127"/>
      <c r="W2919" s="127"/>
      <c r="X2919" s="127"/>
      <c r="Y2919" s="127"/>
      <c r="Z2919" s="127"/>
      <c r="AA2919" s="127"/>
      <c r="AB2919" s="127"/>
      <c r="AC2919" s="127"/>
      <c r="AD2919" s="127"/>
      <c r="AE2919" s="127"/>
      <c r="AF2919" s="9">
        <f t="shared" si="1"/>
        <v>2919</v>
      </c>
    </row>
    <row r="2920" ht="15.75" customHeight="1">
      <c r="A2920" s="116">
        <v>41463.0</v>
      </c>
      <c r="B2920" s="129" t="e">
        <v>#N/A</v>
      </c>
      <c r="C2920" s="127" t="e">
        <v>#N/A</v>
      </c>
      <c r="D2920" s="127">
        <v>6.155</v>
      </c>
      <c r="E2920" s="127" t="e">
        <v>#N/A</v>
      </c>
      <c r="F2920" s="127" t="e">
        <v>#N/A</v>
      </c>
      <c r="G2920" s="127">
        <v>7.08</v>
      </c>
      <c r="H2920" s="127" t="e">
        <v>#N/A</v>
      </c>
      <c r="I2920" s="127" t="e">
        <v>#N/A</v>
      </c>
      <c r="J2920" s="127">
        <v>7.45</v>
      </c>
      <c r="K2920" s="127" t="e">
        <v>#N/A</v>
      </c>
      <c r="L2920" s="127" t="e">
        <v>#N/A</v>
      </c>
      <c r="M2920" s="127">
        <v>7.79</v>
      </c>
      <c r="N2920" s="127" t="e">
        <v>#N/A</v>
      </c>
      <c r="O2920" s="127" t="e">
        <v>#N/A</v>
      </c>
      <c r="P2920" s="127">
        <v>8.13</v>
      </c>
      <c r="Q2920" s="127"/>
      <c r="R2920" s="127"/>
      <c r="S2920" s="127"/>
      <c r="T2920" s="127"/>
      <c r="U2920" s="127"/>
      <c r="V2920" s="127"/>
      <c r="W2920" s="127"/>
      <c r="X2920" s="127"/>
      <c r="Y2920" s="127"/>
      <c r="Z2920" s="127"/>
      <c r="AA2920" s="127"/>
      <c r="AB2920" s="127"/>
      <c r="AC2920" s="127"/>
      <c r="AD2920" s="127"/>
      <c r="AE2920" s="127"/>
      <c r="AF2920" s="9">
        <f t="shared" si="1"/>
        <v>2920</v>
      </c>
    </row>
    <row r="2921" ht="15.75" customHeight="1">
      <c r="A2921" s="116">
        <v>41460.0</v>
      </c>
      <c r="B2921" s="129" t="e">
        <v>#N/A</v>
      </c>
      <c r="C2921" s="127" t="e">
        <v>#N/A</v>
      </c>
      <c r="D2921" s="127">
        <v>6.13</v>
      </c>
      <c r="E2921" s="127" t="e">
        <v>#N/A</v>
      </c>
      <c r="F2921" s="127" t="e">
        <v>#N/A</v>
      </c>
      <c r="G2921" s="127">
        <v>7.12</v>
      </c>
      <c r="H2921" s="127" t="e">
        <v>#N/A</v>
      </c>
      <c r="I2921" s="127" t="e">
        <v>#N/A</v>
      </c>
      <c r="J2921" s="127">
        <v>7.46</v>
      </c>
      <c r="K2921" s="127" t="e">
        <v>#N/A</v>
      </c>
      <c r="L2921" s="127" t="e">
        <v>#N/A</v>
      </c>
      <c r="M2921" s="127">
        <v>7.805</v>
      </c>
      <c r="N2921" s="127" t="e">
        <v>#N/A</v>
      </c>
      <c r="O2921" s="127" t="e">
        <v>#N/A</v>
      </c>
      <c r="P2921" s="127">
        <v>8.15</v>
      </c>
      <c r="Q2921" s="127"/>
      <c r="R2921" s="127"/>
      <c r="S2921" s="127"/>
      <c r="T2921" s="127"/>
      <c r="U2921" s="127"/>
      <c r="V2921" s="127"/>
      <c r="W2921" s="127"/>
      <c r="X2921" s="127"/>
      <c r="Y2921" s="127"/>
      <c r="Z2921" s="127"/>
      <c r="AA2921" s="127"/>
      <c r="AB2921" s="127"/>
      <c r="AC2921" s="127"/>
      <c r="AD2921" s="127"/>
      <c r="AE2921" s="127"/>
      <c r="AF2921" s="9">
        <f t="shared" si="1"/>
        <v>2921</v>
      </c>
    </row>
    <row r="2922" ht="15.75" customHeight="1">
      <c r="A2922" s="116">
        <v>41459.0</v>
      </c>
      <c r="B2922" s="129" t="e">
        <v>#N/A</v>
      </c>
      <c r="C2922" s="127" t="e">
        <v>#N/A</v>
      </c>
      <c r="D2922" s="127">
        <v>6.12</v>
      </c>
      <c r="E2922" s="127" t="e">
        <v>#N/A</v>
      </c>
      <c r="F2922" s="127" t="e">
        <v>#N/A</v>
      </c>
      <c r="G2922" s="127">
        <v>7.08</v>
      </c>
      <c r="H2922" s="127" t="e">
        <v>#N/A</v>
      </c>
      <c r="I2922" s="127" t="e">
        <v>#N/A</v>
      </c>
      <c r="J2922" s="127">
        <v>7.43</v>
      </c>
      <c r="K2922" s="127" t="e">
        <v>#N/A</v>
      </c>
      <c r="L2922" s="127" t="e">
        <v>#N/A</v>
      </c>
      <c r="M2922" s="127">
        <v>7.73</v>
      </c>
      <c r="N2922" s="127" t="e">
        <v>#N/A</v>
      </c>
      <c r="O2922" s="127" t="e">
        <v>#N/A</v>
      </c>
      <c r="P2922" s="127">
        <v>8.03</v>
      </c>
      <c r="Q2922" s="127"/>
      <c r="R2922" s="127"/>
      <c r="S2922" s="127"/>
      <c r="T2922" s="127"/>
      <c r="U2922" s="127"/>
      <c r="V2922" s="127"/>
      <c r="W2922" s="127"/>
      <c r="X2922" s="127"/>
      <c r="Y2922" s="127"/>
      <c r="Z2922" s="127"/>
      <c r="AA2922" s="127"/>
      <c r="AB2922" s="127"/>
      <c r="AC2922" s="127"/>
      <c r="AD2922" s="127"/>
      <c r="AE2922" s="127"/>
      <c r="AF2922" s="9">
        <f t="shared" si="1"/>
        <v>2922</v>
      </c>
    </row>
    <row r="2923" ht="15.75" customHeight="1">
      <c r="A2923" s="116">
        <v>41458.0</v>
      </c>
      <c r="B2923" s="129" t="e">
        <v>#N/A</v>
      </c>
      <c r="C2923" s="127" t="e">
        <v>#N/A</v>
      </c>
      <c r="D2923" s="127">
        <v>6.0</v>
      </c>
      <c r="E2923" s="127" t="e">
        <v>#N/A</v>
      </c>
      <c r="F2923" s="127" t="e">
        <v>#N/A</v>
      </c>
      <c r="G2923" s="127">
        <v>6.89</v>
      </c>
      <c r="H2923" s="127" t="e">
        <v>#N/A</v>
      </c>
      <c r="I2923" s="127" t="e">
        <v>#N/A</v>
      </c>
      <c r="J2923" s="127">
        <v>7.18</v>
      </c>
      <c r="K2923" s="127" t="e">
        <v>#N/A</v>
      </c>
      <c r="L2923" s="127" t="e">
        <v>#N/A</v>
      </c>
      <c r="M2923" s="127">
        <v>7.57</v>
      </c>
      <c r="N2923" s="127" t="e">
        <v>#N/A</v>
      </c>
      <c r="O2923" s="127" t="e">
        <v>#N/A</v>
      </c>
      <c r="P2923" s="127">
        <v>7.96</v>
      </c>
      <c r="Q2923" s="127"/>
      <c r="R2923" s="127"/>
      <c r="S2923" s="127"/>
      <c r="T2923" s="127"/>
      <c r="U2923" s="127"/>
      <c r="V2923" s="127"/>
      <c r="W2923" s="127"/>
      <c r="X2923" s="127"/>
      <c r="Y2923" s="127"/>
      <c r="Z2923" s="127"/>
      <c r="AA2923" s="127"/>
      <c r="AB2923" s="127"/>
      <c r="AC2923" s="127"/>
      <c r="AD2923" s="127"/>
      <c r="AE2923" s="127"/>
      <c r="AF2923" s="9">
        <f t="shared" si="1"/>
        <v>2923</v>
      </c>
    </row>
    <row r="2924" ht="15.75" customHeight="1">
      <c r="A2924" s="116">
        <v>41457.0</v>
      </c>
      <c r="B2924" s="129" t="e">
        <v>#N/A</v>
      </c>
      <c r="C2924" s="127" t="e">
        <v>#N/A</v>
      </c>
      <c r="D2924" s="127">
        <v>5.96</v>
      </c>
      <c r="E2924" s="127" t="e">
        <v>#N/A</v>
      </c>
      <c r="F2924" s="127" t="e">
        <v>#N/A</v>
      </c>
      <c r="G2924" s="127">
        <v>6.84</v>
      </c>
      <c r="H2924" s="127" t="e">
        <v>#N/A</v>
      </c>
      <c r="I2924" s="127" t="e">
        <v>#N/A</v>
      </c>
      <c r="J2924" s="127">
        <v>7.14</v>
      </c>
      <c r="K2924" s="127" t="e">
        <v>#N/A</v>
      </c>
      <c r="L2924" s="127" t="e">
        <v>#N/A</v>
      </c>
      <c r="M2924" s="127">
        <v>7.535</v>
      </c>
      <c r="N2924" s="127" t="e">
        <v>#N/A</v>
      </c>
      <c r="O2924" s="127" t="e">
        <v>#N/A</v>
      </c>
      <c r="P2924" s="127">
        <v>7.93</v>
      </c>
      <c r="Q2924" s="127"/>
      <c r="R2924" s="127"/>
      <c r="S2924" s="127"/>
      <c r="T2924" s="127"/>
      <c r="U2924" s="127"/>
      <c r="V2924" s="127"/>
      <c r="W2924" s="127"/>
      <c r="X2924" s="127"/>
      <c r="Y2924" s="127"/>
      <c r="Z2924" s="127"/>
      <c r="AA2924" s="127"/>
      <c r="AB2924" s="127"/>
      <c r="AC2924" s="127"/>
      <c r="AD2924" s="127"/>
      <c r="AE2924" s="127"/>
      <c r="AF2924" s="9">
        <f t="shared" si="1"/>
        <v>2924</v>
      </c>
    </row>
    <row r="2925" ht="15.75" customHeight="1">
      <c r="A2925" s="116">
        <v>41456.0</v>
      </c>
      <c r="B2925" s="129" t="e">
        <v>#N/A</v>
      </c>
      <c r="C2925" s="127" t="e">
        <v>#N/A</v>
      </c>
      <c r="D2925" s="127">
        <v>5.9958</v>
      </c>
      <c r="E2925" s="127" t="e">
        <v>#N/A</v>
      </c>
      <c r="F2925" s="127" t="e">
        <v>#N/A</v>
      </c>
      <c r="G2925" s="127">
        <v>6.8167</v>
      </c>
      <c r="H2925" s="127" t="e">
        <v>#N/A</v>
      </c>
      <c r="I2925" s="127" t="e">
        <v>#N/A</v>
      </c>
      <c r="J2925" s="127">
        <v>7.1333</v>
      </c>
      <c r="K2925" s="127" t="e">
        <v>#N/A</v>
      </c>
      <c r="L2925" s="127" t="e">
        <v>#N/A</v>
      </c>
      <c r="M2925" s="127">
        <v>7.5292</v>
      </c>
      <c r="N2925" s="127" t="e">
        <v>#N/A</v>
      </c>
      <c r="O2925" s="127" t="e">
        <v>#N/A</v>
      </c>
      <c r="P2925" s="127">
        <v>7.925</v>
      </c>
      <c r="Q2925" s="127"/>
      <c r="R2925" s="127"/>
      <c r="S2925" s="127"/>
      <c r="T2925" s="127"/>
      <c r="U2925" s="127"/>
      <c r="V2925" s="127"/>
      <c r="W2925" s="127"/>
      <c r="X2925" s="127"/>
      <c r="Y2925" s="127"/>
      <c r="Z2925" s="127"/>
      <c r="AA2925" s="127"/>
      <c r="AB2925" s="127"/>
      <c r="AC2925" s="127"/>
      <c r="AD2925" s="127"/>
      <c r="AE2925" s="127"/>
      <c r="AF2925" s="9">
        <f t="shared" si="1"/>
        <v>2925</v>
      </c>
    </row>
    <row r="2926" ht="15.75" customHeight="1">
      <c r="A2926" s="116">
        <v>41453.0</v>
      </c>
      <c r="B2926" s="129" t="e">
        <v>#N/A</v>
      </c>
      <c r="C2926" s="127" t="e">
        <v>#N/A</v>
      </c>
      <c r="D2926" s="127">
        <v>5.975</v>
      </c>
      <c r="E2926" s="127" t="e">
        <v>#N/A</v>
      </c>
      <c r="F2926" s="127" t="e">
        <v>#N/A</v>
      </c>
      <c r="G2926" s="127">
        <v>6.8042</v>
      </c>
      <c r="H2926" s="127" t="e">
        <v>#N/A</v>
      </c>
      <c r="I2926" s="127" t="e">
        <v>#N/A</v>
      </c>
      <c r="J2926" s="127">
        <v>7.0917</v>
      </c>
      <c r="K2926" s="127" t="e">
        <v>#N/A</v>
      </c>
      <c r="L2926" s="127" t="e">
        <v>#N/A</v>
      </c>
      <c r="M2926" s="127">
        <v>7.5</v>
      </c>
      <c r="N2926" s="127" t="e">
        <v>#N/A</v>
      </c>
      <c r="O2926" s="127" t="e">
        <v>#N/A</v>
      </c>
      <c r="P2926" s="127">
        <v>7.9083</v>
      </c>
      <c r="Q2926" s="127"/>
      <c r="R2926" s="127"/>
      <c r="S2926" s="127"/>
      <c r="T2926" s="127"/>
      <c r="U2926" s="127"/>
      <c r="V2926" s="127"/>
      <c r="W2926" s="127"/>
      <c r="X2926" s="127"/>
      <c r="Y2926" s="127"/>
      <c r="Z2926" s="127"/>
      <c r="AA2926" s="127"/>
      <c r="AB2926" s="127"/>
      <c r="AC2926" s="127"/>
      <c r="AD2926" s="127"/>
      <c r="AE2926" s="127"/>
      <c r="AF2926" s="9">
        <f t="shared" si="1"/>
        <v>2926</v>
      </c>
    </row>
    <row r="2927" ht="15.75" customHeight="1">
      <c r="A2927" s="116">
        <v>41452.0</v>
      </c>
      <c r="B2927" s="129" t="e">
        <v>#N/A</v>
      </c>
      <c r="C2927" s="127" t="e">
        <v>#N/A</v>
      </c>
      <c r="D2927" s="127">
        <v>5.9625</v>
      </c>
      <c r="E2927" s="127" t="e">
        <v>#N/A</v>
      </c>
      <c r="F2927" s="127" t="e">
        <v>#N/A</v>
      </c>
      <c r="G2927" s="127">
        <v>6.7917</v>
      </c>
      <c r="H2927" s="127" t="e">
        <v>#N/A</v>
      </c>
      <c r="I2927" s="127" t="e">
        <v>#N/A</v>
      </c>
      <c r="J2927" s="127">
        <v>7.1083</v>
      </c>
      <c r="K2927" s="127" t="e">
        <v>#N/A</v>
      </c>
      <c r="L2927" s="127" t="e">
        <v>#N/A</v>
      </c>
      <c r="M2927" s="127">
        <v>7.4958</v>
      </c>
      <c r="N2927" s="127" t="e">
        <v>#N/A</v>
      </c>
      <c r="O2927" s="127" t="e">
        <v>#N/A</v>
      </c>
      <c r="P2927" s="127">
        <v>7.8833</v>
      </c>
      <c r="Q2927" s="127"/>
      <c r="R2927" s="127"/>
      <c r="S2927" s="127"/>
      <c r="T2927" s="127"/>
      <c r="U2927" s="127"/>
      <c r="V2927" s="127"/>
      <c r="W2927" s="127"/>
      <c r="X2927" s="127"/>
      <c r="Y2927" s="127"/>
      <c r="Z2927" s="127"/>
      <c r="AA2927" s="127"/>
      <c r="AB2927" s="127"/>
      <c r="AC2927" s="127"/>
      <c r="AD2927" s="127"/>
      <c r="AE2927" s="127"/>
      <c r="AF2927" s="9">
        <f t="shared" si="1"/>
        <v>2927</v>
      </c>
    </row>
    <row r="2928" ht="15.75" customHeight="1">
      <c r="A2928" s="116">
        <v>41451.0</v>
      </c>
      <c r="B2928" s="129" t="e">
        <v>#N/A</v>
      </c>
      <c r="C2928" s="127" t="e">
        <v>#N/A</v>
      </c>
      <c r="D2928" s="127">
        <v>6.05</v>
      </c>
      <c r="E2928" s="127" t="e">
        <v>#N/A</v>
      </c>
      <c r="F2928" s="127" t="e">
        <v>#N/A</v>
      </c>
      <c r="G2928" s="127">
        <v>6.8583</v>
      </c>
      <c r="H2928" s="127" t="e">
        <v>#N/A</v>
      </c>
      <c r="I2928" s="127" t="e">
        <v>#N/A</v>
      </c>
      <c r="J2928" s="127">
        <v>7.1667</v>
      </c>
      <c r="K2928" s="127" t="e">
        <v>#N/A</v>
      </c>
      <c r="L2928" s="127" t="e">
        <v>#N/A</v>
      </c>
      <c r="M2928" s="127">
        <v>7.5292</v>
      </c>
      <c r="N2928" s="127" t="e">
        <v>#N/A</v>
      </c>
      <c r="O2928" s="127" t="e">
        <v>#N/A</v>
      </c>
      <c r="P2928" s="127">
        <v>7.8917</v>
      </c>
      <c r="Q2928" s="127"/>
      <c r="R2928" s="127"/>
      <c r="S2928" s="127"/>
      <c r="T2928" s="127"/>
      <c r="U2928" s="127"/>
      <c r="V2928" s="127"/>
      <c r="W2928" s="127"/>
      <c r="X2928" s="127"/>
      <c r="Y2928" s="127"/>
      <c r="Z2928" s="127"/>
      <c r="AA2928" s="127"/>
      <c r="AB2928" s="127"/>
      <c r="AC2928" s="127"/>
      <c r="AD2928" s="127"/>
      <c r="AE2928" s="127"/>
      <c r="AF2928" s="9">
        <f t="shared" si="1"/>
        <v>2928</v>
      </c>
    </row>
    <row r="2929" ht="15.75" customHeight="1">
      <c r="A2929" s="116">
        <v>41450.0</v>
      </c>
      <c r="B2929" s="129" t="e">
        <v>#N/A</v>
      </c>
      <c r="C2929" s="127" t="e">
        <v>#N/A</v>
      </c>
      <c r="D2929" s="127">
        <v>6.2917</v>
      </c>
      <c r="E2929" s="127" t="e">
        <v>#N/A</v>
      </c>
      <c r="F2929" s="127" t="e">
        <v>#N/A</v>
      </c>
      <c r="G2929" s="127">
        <v>7.3208</v>
      </c>
      <c r="H2929" s="127" t="e">
        <v>#N/A</v>
      </c>
      <c r="I2929" s="127" t="e">
        <v>#N/A</v>
      </c>
      <c r="J2929" s="127">
        <v>7.5417</v>
      </c>
      <c r="K2929" s="127" t="e">
        <v>#N/A</v>
      </c>
      <c r="L2929" s="127" t="e">
        <v>#N/A</v>
      </c>
      <c r="M2929" s="127">
        <v>7.8375</v>
      </c>
      <c r="N2929" s="127" t="e">
        <v>#N/A</v>
      </c>
      <c r="O2929" s="127" t="e">
        <v>#N/A</v>
      </c>
      <c r="P2929" s="127">
        <v>8.1333</v>
      </c>
      <c r="Q2929" s="127"/>
      <c r="R2929" s="127"/>
      <c r="S2929" s="127"/>
      <c r="T2929" s="127"/>
      <c r="U2929" s="127"/>
      <c r="V2929" s="127"/>
      <c r="W2929" s="127"/>
      <c r="X2929" s="127"/>
      <c r="Y2929" s="127"/>
      <c r="Z2929" s="127"/>
      <c r="AA2929" s="127"/>
      <c r="AB2929" s="127"/>
      <c r="AC2929" s="127"/>
      <c r="AD2929" s="127"/>
      <c r="AE2929" s="127"/>
      <c r="AF2929" s="9">
        <f t="shared" si="1"/>
        <v>2929</v>
      </c>
    </row>
    <row r="2930" ht="15.75" customHeight="1">
      <c r="A2930" s="116">
        <v>41449.0</v>
      </c>
      <c r="B2930" s="129" t="e">
        <v>#N/A</v>
      </c>
      <c r="C2930" s="127" t="e">
        <v>#N/A</v>
      </c>
      <c r="D2930" s="127">
        <v>6.3</v>
      </c>
      <c r="E2930" s="127" t="e">
        <v>#N/A</v>
      </c>
      <c r="F2930" s="127" t="e">
        <v>#N/A</v>
      </c>
      <c r="G2930" s="127">
        <v>7.1417</v>
      </c>
      <c r="H2930" s="127" t="e">
        <v>#N/A</v>
      </c>
      <c r="I2930" s="127" t="e">
        <v>#N/A</v>
      </c>
      <c r="J2930" s="127">
        <v>7.35</v>
      </c>
      <c r="K2930" s="127" t="e">
        <v>#N/A</v>
      </c>
      <c r="L2930" s="127" t="e">
        <v>#N/A</v>
      </c>
      <c r="M2930" s="127">
        <v>7.6042</v>
      </c>
      <c r="N2930" s="127" t="e">
        <v>#N/A</v>
      </c>
      <c r="O2930" s="127" t="e">
        <v>#N/A</v>
      </c>
      <c r="P2930" s="127">
        <v>7.8583</v>
      </c>
      <c r="Q2930" s="127"/>
      <c r="R2930" s="127"/>
      <c r="S2930" s="127"/>
      <c r="T2930" s="127"/>
      <c r="U2930" s="127"/>
      <c r="V2930" s="127"/>
      <c r="W2930" s="127"/>
      <c r="X2930" s="127"/>
      <c r="Y2930" s="127"/>
      <c r="Z2930" s="127"/>
      <c r="AA2930" s="127"/>
      <c r="AB2930" s="127"/>
      <c r="AC2930" s="127"/>
      <c r="AD2930" s="127"/>
      <c r="AE2930" s="127"/>
      <c r="AF2930" s="9">
        <f t="shared" si="1"/>
        <v>2930</v>
      </c>
    </row>
    <row r="2931" ht="15.75" customHeight="1">
      <c r="A2931" s="116">
        <v>41446.0</v>
      </c>
      <c r="B2931" s="129" t="e">
        <v>#N/A</v>
      </c>
      <c r="C2931" s="127" t="e">
        <v>#N/A</v>
      </c>
      <c r="D2931" s="127">
        <v>6.2167</v>
      </c>
      <c r="E2931" s="127" t="e">
        <v>#N/A</v>
      </c>
      <c r="F2931" s="127" t="e">
        <v>#N/A</v>
      </c>
      <c r="G2931" s="127">
        <v>6.8167</v>
      </c>
      <c r="H2931" s="127" t="e">
        <v>#N/A</v>
      </c>
      <c r="I2931" s="127" t="e">
        <v>#N/A</v>
      </c>
      <c r="J2931" s="127">
        <v>7.1083</v>
      </c>
      <c r="K2931" s="127" t="e">
        <v>#N/A</v>
      </c>
      <c r="L2931" s="127" t="e">
        <v>#N/A</v>
      </c>
      <c r="M2931" s="127">
        <v>7.4354</v>
      </c>
      <c r="N2931" s="127" t="e">
        <v>#N/A</v>
      </c>
      <c r="O2931" s="127" t="e">
        <v>#N/A</v>
      </c>
      <c r="P2931" s="127">
        <v>7.7625</v>
      </c>
      <c r="Q2931" s="127"/>
      <c r="R2931" s="127"/>
      <c r="S2931" s="127"/>
      <c r="T2931" s="127"/>
      <c r="U2931" s="127"/>
      <c r="V2931" s="127"/>
      <c r="W2931" s="127"/>
      <c r="X2931" s="127"/>
      <c r="Y2931" s="127"/>
      <c r="Z2931" s="127"/>
      <c r="AA2931" s="127"/>
      <c r="AB2931" s="127"/>
      <c r="AC2931" s="127"/>
      <c r="AD2931" s="127"/>
      <c r="AE2931" s="127"/>
      <c r="AF2931" s="9">
        <f t="shared" si="1"/>
        <v>2931</v>
      </c>
    </row>
    <row r="2932" ht="15.75" customHeight="1">
      <c r="A2932" s="116">
        <v>41445.0</v>
      </c>
      <c r="B2932" s="129" t="e">
        <v>#N/A</v>
      </c>
      <c r="C2932" s="127" t="e">
        <v>#N/A</v>
      </c>
      <c r="D2932" s="127">
        <v>6.1167</v>
      </c>
      <c r="E2932" s="127" t="e">
        <v>#N/A</v>
      </c>
      <c r="F2932" s="127" t="e">
        <v>#N/A</v>
      </c>
      <c r="G2932" s="127">
        <v>6.6917</v>
      </c>
      <c r="H2932" s="127" t="e">
        <v>#N/A</v>
      </c>
      <c r="I2932" s="127" t="e">
        <v>#N/A</v>
      </c>
      <c r="J2932" s="127">
        <v>6.95</v>
      </c>
      <c r="K2932" s="127" t="e">
        <v>#N/A</v>
      </c>
      <c r="L2932" s="127" t="e">
        <v>#N/A</v>
      </c>
      <c r="M2932" s="127">
        <v>7.3104</v>
      </c>
      <c r="N2932" s="127" t="e">
        <v>#N/A</v>
      </c>
      <c r="O2932" s="127" t="e">
        <v>#N/A</v>
      </c>
      <c r="P2932" s="127">
        <v>7.6708</v>
      </c>
      <c r="Q2932" s="127"/>
      <c r="R2932" s="127"/>
      <c r="S2932" s="127"/>
      <c r="T2932" s="127"/>
      <c r="U2932" s="127"/>
      <c r="V2932" s="127"/>
      <c r="W2932" s="127"/>
      <c r="X2932" s="127"/>
      <c r="Y2932" s="127"/>
      <c r="Z2932" s="127"/>
      <c r="AA2932" s="127"/>
      <c r="AB2932" s="127"/>
      <c r="AC2932" s="127"/>
      <c r="AD2932" s="127"/>
      <c r="AE2932" s="127"/>
      <c r="AF2932" s="9">
        <f t="shared" si="1"/>
        <v>2932</v>
      </c>
    </row>
    <row r="2933" ht="15.75" customHeight="1">
      <c r="A2933" s="116">
        <v>41444.0</v>
      </c>
      <c r="B2933" s="129" t="e">
        <v>#N/A</v>
      </c>
      <c r="C2933" s="127" t="e">
        <v>#N/A</v>
      </c>
      <c r="D2933" s="127">
        <v>6.0667</v>
      </c>
      <c r="E2933" s="127" t="e">
        <v>#N/A</v>
      </c>
      <c r="F2933" s="127" t="e">
        <v>#N/A</v>
      </c>
      <c r="G2933" s="127">
        <v>6.65</v>
      </c>
      <c r="H2933" s="127" t="e">
        <v>#N/A</v>
      </c>
      <c r="I2933" s="127" t="e">
        <v>#N/A</v>
      </c>
      <c r="J2933" s="127">
        <v>6.9333</v>
      </c>
      <c r="K2933" s="127" t="e">
        <v>#N/A</v>
      </c>
      <c r="L2933" s="127" t="e">
        <v>#N/A</v>
      </c>
      <c r="M2933" s="127">
        <v>7.3083</v>
      </c>
      <c r="N2933" s="127" t="e">
        <v>#N/A</v>
      </c>
      <c r="O2933" s="127" t="e">
        <v>#N/A</v>
      </c>
      <c r="P2933" s="127">
        <v>7.6833</v>
      </c>
      <c r="Q2933" s="127"/>
      <c r="R2933" s="127"/>
      <c r="S2933" s="127"/>
      <c r="T2933" s="127"/>
      <c r="U2933" s="127"/>
      <c r="V2933" s="127"/>
      <c r="W2933" s="127"/>
      <c r="X2933" s="127"/>
      <c r="Y2933" s="127"/>
      <c r="Z2933" s="127"/>
      <c r="AA2933" s="127"/>
      <c r="AB2933" s="127"/>
      <c r="AC2933" s="127"/>
      <c r="AD2933" s="127"/>
      <c r="AE2933" s="127"/>
      <c r="AF2933" s="9">
        <f t="shared" si="1"/>
        <v>2933</v>
      </c>
    </row>
    <row r="2934" ht="15.75" customHeight="1">
      <c r="A2934" s="116">
        <v>41443.0</v>
      </c>
      <c r="B2934" s="129" t="e">
        <v>#N/A</v>
      </c>
      <c r="C2934" s="127" t="e">
        <v>#N/A</v>
      </c>
      <c r="D2934" s="127">
        <v>6.025</v>
      </c>
      <c r="E2934" s="127" t="e">
        <v>#N/A</v>
      </c>
      <c r="F2934" s="127" t="e">
        <v>#N/A</v>
      </c>
      <c r="G2934" s="127">
        <v>6.6333</v>
      </c>
      <c r="H2934" s="127" t="e">
        <v>#N/A</v>
      </c>
      <c r="I2934" s="127" t="e">
        <v>#N/A</v>
      </c>
      <c r="J2934" s="127">
        <v>6.9083</v>
      </c>
      <c r="K2934" s="127" t="e">
        <v>#N/A</v>
      </c>
      <c r="L2934" s="127" t="e">
        <v>#N/A</v>
      </c>
      <c r="M2934" s="127">
        <v>7.3</v>
      </c>
      <c r="N2934" s="127" t="e">
        <v>#N/A</v>
      </c>
      <c r="O2934" s="127" t="e">
        <v>#N/A</v>
      </c>
      <c r="P2934" s="127">
        <v>7.6917</v>
      </c>
      <c r="Q2934" s="127"/>
      <c r="R2934" s="127"/>
      <c r="S2934" s="127"/>
      <c r="T2934" s="127"/>
      <c r="U2934" s="127"/>
      <c r="V2934" s="127"/>
      <c r="W2934" s="127"/>
      <c r="X2934" s="127"/>
      <c r="Y2934" s="127"/>
      <c r="Z2934" s="127"/>
      <c r="AA2934" s="127"/>
      <c r="AB2934" s="127"/>
      <c r="AC2934" s="127"/>
      <c r="AD2934" s="127"/>
      <c r="AE2934" s="127"/>
      <c r="AF2934" s="9">
        <f t="shared" si="1"/>
        <v>2934</v>
      </c>
    </row>
    <row r="2935" ht="15.75" customHeight="1">
      <c r="A2935" s="116">
        <v>41442.0</v>
      </c>
      <c r="B2935" s="129" t="e">
        <v>#N/A</v>
      </c>
      <c r="C2935" s="127" t="e">
        <v>#N/A</v>
      </c>
      <c r="D2935" s="127">
        <v>6.0</v>
      </c>
      <c r="E2935" s="127" t="e">
        <v>#N/A</v>
      </c>
      <c r="F2935" s="127" t="e">
        <v>#N/A</v>
      </c>
      <c r="G2935" s="127">
        <v>6.65</v>
      </c>
      <c r="H2935" s="127" t="e">
        <v>#N/A</v>
      </c>
      <c r="I2935" s="127" t="e">
        <v>#N/A</v>
      </c>
      <c r="J2935" s="127">
        <v>6.9</v>
      </c>
      <c r="K2935" s="127" t="e">
        <v>#N/A</v>
      </c>
      <c r="L2935" s="127" t="e">
        <v>#N/A</v>
      </c>
      <c r="M2935" s="127">
        <v>7.2875</v>
      </c>
      <c r="N2935" s="127" t="e">
        <v>#N/A</v>
      </c>
      <c r="O2935" s="127" t="e">
        <v>#N/A</v>
      </c>
      <c r="P2935" s="127">
        <v>7.675</v>
      </c>
      <c r="Q2935" s="127"/>
      <c r="R2935" s="127"/>
      <c r="S2935" s="127"/>
      <c r="T2935" s="127"/>
      <c r="U2935" s="127"/>
      <c r="V2935" s="127"/>
      <c r="W2935" s="127"/>
      <c r="X2935" s="127"/>
      <c r="Y2935" s="127"/>
      <c r="Z2935" s="127"/>
      <c r="AA2935" s="127"/>
      <c r="AB2935" s="127"/>
      <c r="AC2935" s="127"/>
      <c r="AD2935" s="127"/>
      <c r="AE2935" s="127"/>
      <c r="AF2935" s="9">
        <f t="shared" si="1"/>
        <v>2935</v>
      </c>
    </row>
    <row r="2936" ht="15.75" customHeight="1">
      <c r="A2936" s="116">
        <v>41439.0</v>
      </c>
      <c r="B2936" s="129" t="e">
        <v>#N/A</v>
      </c>
      <c r="C2936" s="127" t="e">
        <v>#N/A</v>
      </c>
      <c r="D2936" s="127">
        <v>5.95</v>
      </c>
      <c r="E2936" s="127" t="e">
        <v>#N/A</v>
      </c>
      <c r="F2936" s="127" t="e">
        <v>#N/A</v>
      </c>
      <c r="G2936" s="127">
        <v>6.4708</v>
      </c>
      <c r="H2936" s="127" t="e">
        <v>#N/A</v>
      </c>
      <c r="I2936" s="127" t="e">
        <v>#N/A</v>
      </c>
      <c r="J2936" s="127">
        <v>6.7667</v>
      </c>
      <c r="K2936" s="127" t="e">
        <v>#N/A</v>
      </c>
      <c r="L2936" s="127" t="e">
        <v>#N/A</v>
      </c>
      <c r="M2936" s="127">
        <v>7.1354</v>
      </c>
      <c r="N2936" s="127" t="e">
        <v>#N/A</v>
      </c>
      <c r="O2936" s="127" t="e">
        <v>#N/A</v>
      </c>
      <c r="P2936" s="127">
        <v>7.5042</v>
      </c>
      <c r="Q2936" s="127"/>
      <c r="R2936" s="127"/>
      <c r="S2936" s="127"/>
      <c r="T2936" s="127"/>
      <c r="U2936" s="127"/>
      <c r="V2936" s="127"/>
      <c r="W2936" s="127"/>
      <c r="X2936" s="127"/>
      <c r="Y2936" s="127"/>
      <c r="Z2936" s="127"/>
      <c r="AA2936" s="127"/>
      <c r="AB2936" s="127"/>
      <c r="AC2936" s="127"/>
      <c r="AD2936" s="127"/>
      <c r="AE2936" s="127"/>
      <c r="AF2936" s="9">
        <f t="shared" si="1"/>
        <v>2936</v>
      </c>
    </row>
    <row r="2937" ht="15.75" customHeight="1">
      <c r="A2937" s="116">
        <v>41438.0</v>
      </c>
      <c r="B2937" s="129" t="e">
        <v>#N/A</v>
      </c>
      <c r="C2937" s="127" t="e">
        <v>#N/A</v>
      </c>
      <c r="D2937" s="127">
        <v>5.9333</v>
      </c>
      <c r="E2937" s="127" t="e">
        <v>#N/A</v>
      </c>
      <c r="F2937" s="127" t="e">
        <v>#N/A</v>
      </c>
      <c r="G2937" s="127">
        <v>6.4208</v>
      </c>
      <c r="H2937" s="127" t="e">
        <v>#N/A</v>
      </c>
      <c r="I2937" s="127" t="e">
        <v>#N/A</v>
      </c>
      <c r="J2937" s="127">
        <v>6.5542</v>
      </c>
      <c r="K2937" s="127" t="e">
        <v>#N/A</v>
      </c>
      <c r="L2937" s="127" t="e">
        <v>#N/A</v>
      </c>
      <c r="M2937" s="127">
        <v>7.0021</v>
      </c>
      <c r="N2937" s="127" t="e">
        <v>#N/A</v>
      </c>
      <c r="O2937" s="127" t="e">
        <v>#N/A</v>
      </c>
      <c r="P2937" s="127">
        <v>7.45</v>
      </c>
      <c r="Q2937" s="127"/>
      <c r="R2937" s="127"/>
      <c r="S2937" s="127"/>
      <c r="T2937" s="127"/>
      <c r="U2937" s="127"/>
      <c r="V2937" s="127"/>
      <c r="W2937" s="127"/>
      <c r="X2937" s="127"/>
      <c r="Y2937" s="127"/>
      <c r="Z2937" s="127"/>
      <c r="AA2937" s="127"/>
      <c r="AB2937" s="127"/>
      <c r="AC2937" s="127"/>
      <c r="AD2937" s="127"/>
      <c r="AE2937" s="127"/>
      <c r="AF2937" s="9">
        <f t="shared" si="1"/>
        <v>2937</v>
      </c>
    </row>
    <row r="2938" ht="15.75" customHeight="1">
      <c r="A2938" s="116">
        <v>41437.0</v>
      </c>
      <c r="B2938" s="129" t="e">
        <v>#N/A</v>
      </c>
      <c r="C2938" s="127" t="e">
        <v>#N/A</v>
      </c>
      <c r="D2938" s="127">
        <v>5.85</v>
      </c>
      <c r="E2938" s="127" t="e">
        <v>#N/A</v>
      </c>
      <c r="F2938" s="127" t="e">
        <v>#N/A</v>
      </c>
      <c r="G2938" s="127">
        <v>6.3042</v>
      </c>
      <c r="H2938" s="127" t="e">
        <v>#N/A</v>
      </c>
      <c r="I2938" s="127" t="e">
        <v>#N/A</v>
      </c>
      <c r="J2938" s="127">
        <v>6.4417</v>
      </c>
      <c r="K2938" s="127" t="e">
        <v>#N/A</v>
      </c>
      <c r="L2938" s="127" t="e">
        <v>#N/A</v>
      </c>
      <c r="M2938" s="127">
        <v>6.9292</v>
      </c>
      <c r="N2938" s="127" t="e">
        <v>#N/A</v>
      </c>
      <c r="O2938" s="127" t="e">
        <v>#N/A</v>
      </c>
      <c r="P2938" s="127">
        <v>7.4167</v>
      </c>
      <c r="Q2938" s="127"/>
      <c r="R2938" s="127"/>
      <c r="S2938" s="127"/>
      <c r="T2938" s="127"/>
      <c r="U2938" s="127"/>
      <c r="V2938" s="127"/>
      <c r="W2938" s="127"/>
      <c r="X2938" s="127"/>
      <c r="Y2938" s="127"/>
      <c r="Z2938" s="127"/>
      <c r="AA2938" s="127"/>
      <c r="AB2938" s="127"/>
      <c r="AC2938" s="127"/>
      <c r="AD2938" s="127"/>
      <c r="AE2938" s="127"/>
      <c r="AF2938" s="9">
        <f t="shared" si="1"/>
        <v>2938</v>
      </c>
    </row>
    <row r="2939" ht="15.75" customHeight="1">
      <c r="A2939" s="116">
        <v>41436.0</v>
      </c>
      <c r="B2939" s="129" t="e">
        <v>#N/A</v>
      </c>
      <c r="C2939" s="127" t="e">
        <v>#N/A</v>
      </c>
      <c r="D2939" s="127">
        <v>5.6875</v>
      </c>
      <c r="E2939" s="127" t="e">
        <v>#N/A</v>
      </c>
      <c r="F2939" s="127" t="e">
        <v>#N/A</v>
      </c>
      <c r="G2939" s="127">
        <v>6.1125</v>
      </c>
      <c r="H2939" s="127" t="e">
        <v>#N/A</v>
      </c>
      <c r="I2939" s="127" t="e">
        <v>#N/A</v>
      </c>
      <c r="J2939" s="127">
        <v>6.275</v>
      </c>
      <c r="K2939" s="127" t="e">
        <v>#N/A</v>
      </c>
      <c r="L2939" s="127" t="e">
        <v>#N/A</v>
      </c>
      <c r="M2939" s="127">
        <v>6.8125</v>
      </c>
      <c r="N2939" s="127" t="e">
        <v>#N/A</v>
      </c>
      <c r="O2939" s="127" t="e">
        <v>#N/A</v>
      </c>
      <c r="P2939" s="127">
        <v>7.35</v>
      </c>
      <c r="Q2939" s="127"/>
      <c r="R2939" s="127"/>
      <c r="S2939" s="127"/>
      <c r="T2939" s="127"/>
      <c r="U2939" s="127"/>
      <c r="V2939" s="127"/>
      <c r="W2939" s="127"/>
      <c r="X2939" s="127"/>
      <c r="Y2939" s="127"/>
      <c r="Z2939" s="127"/>
      <c r="AA2939" s="127"/>
      <c r="AB2939" s="127"/>
      <c r="AC2939" s="127"/>
      <c r="AD2939" s="127"/>
      <c r="AE2939" s="127"/>
      <c r="AF2939" s="9">
        <f t="shared" si="1"/>
        <v>2939</v>
      </c>
    </row>
    <row r="2940" ht="15.75" customHeight="1">
      <c r="A2940" s="116">
        <v>41435.0</v>
      </c>
      <c r="B2940" s="129" t="e">
        <v>#N/A</v>
      </c>
      <c r="C2940" s="127" t="e">
        <v>#N/A</v>
      </c>
      <c r="D2940" s="127">
        <v>5.6708</v>
      </c>
      <c r="E2940" s="127" t="e">
        <v>#N/A</v>
      </c>
      <c r="F2940" s="127" t="e">
        <v>#N/A</v>
      </c>
      <c r="G2940" s="127">
        <v>6.0458</v>
      </c>
      <c r="H2940" s="127" t="e">
        <v>#N/A</v>
      </c>
      <c r="I2940" s="127" t="e">
        <v>#N/A</v>
      </c>
      <c r="J2940" s="127">
        <v>6.1917</v>
      </c>
      <c r="K2940" s="127" t="e">
        <v>#N/A</v>
      </c>
      <c r="L2940" s="127" t="e">
        <v>#N/A</v>
      </c>
      <c r="M2940" s="127">
        <v>6.7458</v>
      </c>
      <c r="N2940" s="127" t="e">
        <v>#N/A</v>
      </c>
      <c r="O2940" s="127" t="e">
        <v>#N/A</v>
      </c>
      <c r="P2940" s="127">
        <v>7.3</v>
      </c>
      <c r="Q2940" s="127"/>
      <c r="R2940" s="127"/>
      <c r="S2940" s="127"/>
      <c r="T2940" s="127"/>
      <c r="U2940" s="127"/>
      <c r="V2940" s="127"/>
      <c r="W2940" s="127"/>
      <c r="X2940" s="127"/>
      <c r="Y2940" s="127"/>
      <c r="Z2940" s="127"/>
      <c r="AA2940" s="127"/>
      <c r="AB2940" s="127"/>
      <c r="AC2940" s="127"/>
      <c r="AD2940" s="127"/>
      <c r="AE2940" s="127"/>
      <c r="AF2940" s="9">
        <f t="shared" si="1"/>
        <v>2940</v>
      </c>
    </row>
    <row r="2941" ht="15.75" customHeight="1">
      <c r="A2941" s="116">
        <v>41432.0</v>
      </c>
      <c r="B2941" s="129" t="e">
        <v>#N/A</v>
      </c>
      <c r="C2941" s="127" t="e">
        <v>#N/A</v>
      </c>
      <c r="D2941" s="127">
        <v>5.6292</v>
      </c>
      <c r="E2941" s="127" t="e">
        <v>#N/A</v>
      </c>
      <c r="F2941" s="127" t="e">
        <v>#N/A</v>
      </c>
      <c r="G2941" s="127">
        <v>5.9917</v>
      </c>
      <c r="H2941" s="127" t="e">
        <v>#N/A</v>
      </c>
      <c r="I2941" s="127" t="e">
        <v>#N/A</v>
      </c>
      <c r="J2941" s="127">
        <v>6.1583</v>
      </c>
      <c r="K2941" s="127" t="e">
        <v>#N/A</v>
      </c>
      <c r="L2941" s="127" t="e">
        <v>#N/A</v>
      </c>
      <c r="M2941" s="127">
        <v>6.6958</v>
      </c>
      <c r="N2941" s="127" t="e">
        <v>#N/A</v>
      </c>
      <c r="O2941" s="127" t="e">
        <v>#N/A</v>
      </c>
      <c r="P2941" s="127">
        <v>7.2333</v>
      </c>
      <c r="Q2941" s="127"/>
      <c r="R2941" s="127"/>
      <c r="S2941" s="127"/>
      <c r="T2941" s="127"/>
      <c r="U2941" s="127"/>
      <c r="V2941" s="127"/>
      <c r="W2941" s="127"/>
      <c r="X2941" s="127"/>
      <c r="Y2941" s="127"/>
      <c r="Z2941" s="127"/>
      <c r="AA2941" s="127"/>
      <c r="AB2941" s="127"/>
      <c r="AC2941" s="127"/>
      <c r="AD2941" s="127"/>
      <c r="AE2941" s="127"/>
      <c r="AF2941" s="9">
        <f t="shared" si="1"/>
        <v>2941</v>
      </c>
    </row>
    <row r="2942" ht="15.75" customHeight="1">
      <c r="A2942" s="116">
        <v>41431.0</v>
      </c>
      <c r="B2942" s="129" t="e">
        <v>#N/A</v>
      </c>
      <c r="C2942" s="127" t="e">
        <v>#N/A</v>
      </c>
      <c r="D2942" s="127">
        <v>5.5792</v>
      </c>
      <c r="E2942" s="127" t="e">
        <v>#N/A</v>
      </c>
      <c r="F2942" s="127" t="e">
        <v>#N/A</v>
      </c>
      <c r="G2942" s="127">
        <v>5.9417</v>
      </c>
      <c r="H2942" s="127" t="e">
        <v>#N/A</v>
      </c>
      <c r="I2942" s="127" t="e">
        <v>#N/A</v>
      </c>
      <c r="J2942" s="127">
        <v>6.1208</v>
      </c>
      <c r="K2942" s="127" t="e">
        <v>#N/A</v>
      </c>
      <c r="L2942" s="127" t="e">
        <v>#N/A</v>
      </c>
      <c r="M2942" s="127">
        <v>6.6021</v>
      </c>
      <c r="N2942" s="127" t="e">
        <v>#N/A</v>
      </c>
      <c r="O2942" s="127" t="e">
        <v>#N/A</v>
      </c>
      <c r="P2942" s="127">
        <v>7.0833</v>
      </c>
      <c r="Q2942" s="127"/>
      <c r="R2942" s="127"/>
      <c r="S2942" s="127"/>
      <c r="T2942" s="127"/>
      <c r="U2942" s="127"/>
      <c r="V2942" s="127"/>
      <c r="W2942" s="127"/>
      <c r="X2942" s="127"/>
      <c r="Y2942" s="127"/>
      <c r="Z2942" s="127"/>
      <c r="AA2942" s="127"/>
      <c r="AB2942" s="127"/>
      <c r="AC2942" s="127"/>
      <c r="AD2942" s="127"/>
      <c r="AE2942" s="127"/>
      <c r="AF2942" s="9">
        <f t="shared" si="1"/>
        <v>2942</v>
      </c>
    </row>
    <row r="2943" ht="15.75" customHeight="1">
      <c r="A2943" s="116">
        <v>41430.0</v>
      </c>
      <c r="B2943" s="129" t="e">
        <v>#N/A</v>
      </c>
      <c r="C2943" s="127" t="e">
        <v>#N/A</v>
      </c>
      <c r="D2943" s="127">
        <v>5.5708</v>
      </c>
      <c r="E2943" s="127" t="e">
        <v>#N/A</v>
      </c>
      <c r="F2943" s="127" t="e">
        <v>#N/A</v>
      </c>
      <c r="G2943" s="127">
        <v>6.0475</v>
      </c>
      <c r="H2943" s="127" t="e">
        <v>#N/A</v>
      </c>
      <c r="I2943" s="127" t="e">
        <v>#N/A</v>
      </c>
      <c r="J2943" s="127">
        <v>6.1875</v>
      </c>
      <c r="K2943" s="127" t="e">
        <v>#N/A</v>
      </c>
      <c r="L2943" s="127" t="e">
        <v>#N/A</v>
      </c>
      <c r="M2943" s="127">
        <v>6.6958</v>
      </c>
      <c r="N2943" s="127" t="e">
        <v>#N/A</v>
      </c>
      <c r="O2943" s="127" t="e">
        <v>#N/A</v>
      </c>
      <c r="P2943" s="127">
        <v>7.2042</v>
      </c>
      <c r="Q2943" s="127"/>
      <c r="R2943" s="127"/>
      <c r="S2943" s="127"/>
      <c r="T2943" s="127"/>
      <c r="U2943" s="127"/>
      <c r="V2943" s="127"/>
      <c r="W2943" s="127"/>
      <c r="X2943" s="127"/>
      <c r="Y2943" s="127"/>
      <c r="Z2943" s="127"/>
      <c r="AA2943" s="127"/>
      <c r="AB2943" s="127"/>
      <c r="AC2943" s="127"/>
      <c r="AD2943" s="127"/>
      <c r="AE2943" s="127"/>
      <c r="AF2943" s="9">
        <f t="shared" si="1"/>
        <v>2943</v>
      </c>
    </row>
    <row r="2944" ht="15.75" customHeight="1">
      <c r="A2944" s="116">
        <v>41429.0</v>
      </c>
      <c r="B2944" s="129" t="e">
        <v>#N/A</v>
      </c>
      <c r="C2944" s="127" t="e">
        <v>#N/A</v>
      </c>
      <c r="D2944" s="127">
        <v>5.6583</v>
      </c>
      <c r="E2944" s="127" t="e">
        <v>#N/A</v>
      </c>
      <c r="F2944" s="127" t="e">
        <v>#N/A</v>
      </c>
      <c r="G2944" s="127">
        <v>6.3292</v>
      </c>
      <c r="H2944" s="127" t="e">
        <v>#N/A</v>
      </c>
      <c r="I2944" s="127" t="e">
        <v>#N/A</v>
      </c>
      <c r="J2944" s="127">
        <v>6.5208</v>
      </c>
      <c r="K2944" s="127" t="e">
        <v>#N/A</v>
      </c>
      <c r="L2944" s="127" t="e">
        <v>#N/A</v>
      </c>
      <c r="M2944" s="127">
        <v>7.0438</v>
      </c>
      <c r="N2944" s="127" t="e">
        <v>#N/A</v>
      </c>
      <c r="O2944" s="127" t="e">
        <v>#N/A</v>
      </c>
      <c r="P2944" s="127">
        <v>7.5667</v>
      </c>
      <c r="Q2944" s="127"/>
      <c r="R2944" s="127"/>
      <c r="S2944" s="127"/>
      <c r="T2944" s="127"/>
      <c r="U2944" s="127"/>
      <c r="V2944" s="127"/>
      <c r="W2944" s="127"/>
      <c r="X2944" s="127"/>
      <c r="Y2944" s="127"/>
      <c r="Z2944" s="127"/>
      <c r="AA2944" s="127"/>
      <c r="AB2944" s="127"/>
      <c r="AC2944" s="127"/>
      <c r="AD2944" s="127"/>
      <c r="AE2944" s="127"/>
      <c r="AF2944" s="9">
        <f t="shared" si="1"/>
        <v>2944</v>
      </c>
    </row>
    <row r="2945" ht="15.75" customHeight="1">
      <c r="A2945" s="116">
        <v>41428.0</v>
      </c>
      <c r="B2945" s="129" t="e">
        <v>#N/A</v>
      </c>
      <c r="C2945" s="127" t="e">
        <v>#N/A</v>
      </c>
      <c r="D2945" s="127">
        <v>5.8458</v>
      </c>
      <c r="E2945" s="127" t="e">
        <v>#N/A</v>
      </c>
      <c r="F2945" s="127" t="e">
        <v>#N/A</v>
      </c>
      <c r="G2945" s="127">
        <v>6.4417</v>
      </c>
      <c r="H2945" s="127" t="e">
        <v>#N/A</v>
      </c>
      <c r="I2945" s="127" t="e">
        <v>#N/A</v>
      </c>
      <c r="J2945" s="127">
        <v>6.6308</v>
      </c>
      <c r="K2945" s="127" t="e">
        <v>#N/A</v>
      </c>
      <c r="L2945" s="127" t="e">
        <v>#N/A</v>
      </c>
      <c r="M2945" s="127">
        <v>7.1425</v>
      </c>
      <c r="N2945" s="127" t="e">
        <v>#N/A</v>
      </c>
      <c r="O2945" s="127" t="e">
        <v>#N/A</v>
      </c>
      <c r="P2945" s="127">
        <v>7.6542</v>
      </c>
      <c r="Q2945" s="127"/>
      <c r="R2945" s="127"/>
      <c r="S2945" s="127"/>
      <c r="T2945" s="127"/>
      <c r="U2945" s="127"/>
      <c r="V2945" s="127"/>
      <c r="W2945" s="127"/>
      <c r="X2945" s="127"/>
      <c r="Y2945" s="127"/>
      <c r="Z2945" s="127"/>
      <c r="AA2945" s="127"/>
      <c r="AB2945" s="127"/>
      <c r="AC2945" s="127"/>
      <c r="AD2945" s="127"/>
      <c r="AE2945" s="127"/>
      <c r="AF2945" s="9">
        <f t="shared" si="1"/>
        <v>2945</v>
      </c>
    </row>
    <row r="2946" ht="15.75" customHeight="1">
      <c r="A2946" s="116">
        <v>41425.0</v>
      </c>
      <c r="B2946" s="129" t="e">
        <v>#N/A</v>
      </c>
      <c r="C2946" s="127" t="e">
        <v>#N/A</v>
      </c>
      <c r="D2946" s="127">
        <v>5.8583</v>
      </c>
      <c r="E2946" s="127" t="e">
        <v>#N/A</v>
      </c>
      <c r="F2946" s="127" t="e">
        <v>#N/A</v>
      </c>
      <c r="G2946" s="127">
        <v>6.4583</v>
      </c>
      <c r="H2946" s="127" t="e">
        <v>#N/A</v>
      </c>
      <c r="I2946" s="127" t="e">
        <v>#N/A</v>
      </c>
      <c r="J2946" s="127">
        <v>6.6708</v>
      </c>
      <c r="K2946" s="127" t="e">
        <v>#N/A</v>
      </c>
      <c r="L2946" s="127" t="e">
        <v>#N/A</v>
      </c>
      <c r="M2946" s="127">
        <v>7.1833</v>
      </c>
      <c r="N2946" s="127" t="e">
        <v>#N/A</v>
      </c>
      <c r="O2946" s="127" t="e">
        <v>#N/A</v>
      </c>
      <c r="P2946" s="127">
        <v>7.6958</v>
      </c>
      <c r="Q2946" s="127"/>
      <c r="R2946" s="127"/>
      <c r="S2946" s="127"/>
      <c r="T2946" s="127"/>
      <c r="U2946" s="127"/>
      <c r="V2946" s="127"/>
      <c r="W2946" s="127"/>
      <c r="X2946" s="127"/>
      <c r="Y2946" s="127"/>
      <c r="Z2946" s="127"/>
      <c r="AA2946" s="127"/>
      <c r="AB2946" s="127"/>
      <c r="AC2946" s="127"/>
      <c r="AD2946" s="127"/>
      <c r="AE2946" s="127"/>
      <c r="AF2946" s="9">
        <f t="shared" si="1"/>
        <v>2946</v>
      </c>
    </row>
    <row r="2947" ht="15.75" customHeight="1">
      <c r="A2947" s="116">
        <v>41424.0</v>
      </c>
      <c r="B2947" s="129" t="e">
        <v>#N/A</v>
      </c>
      <c r="C2947" s="127" t="e">
        <v>#N/A</v>
      </c>
      <c r="D2947" s="127">
        <v>5.875</v>
      </c>
      <c r="E2947" s="127" t="e">
        <v>#N/A</v>
      </c>
      <c r="F2947" s="127" t="e">
        <v>#N/A</v>
      </c>
      <c r="G2947" s="127">
        <v>6.475</v>
      </c>
      <c r="H2947" s="127" t="e">
        <v>#N/A</v>
      </c>
      <c r="I2947" s="127" t="e">
        <v>#N/A</v>
      </c>
      <c r="J2947" s="127">
        <v>6.6792</v>
      </c>
      <c r="K2947" s="127" t="e">
        <v>#N/A</v>
      </c>
      <c r="L2947" s="127" t="e">
        <v>#N/A</v>
      </c>
      <c r="M2947" s="127">
        <v>7.1958</v>
      </c>
      <c r="N2947" s="127" t="e">
        <v>#N/A</v>
      </c>
      <c r="O2947" s="127" t="e">
        <v>#N/A</v>
      </c>
      <c r="P2947" s="127">
        <v>7.7125</v>
      </c>
      <c r="Q2947" s="127"/>
      <c r="R2947" s="127"/>
      <c r="S2947" s="127"/>
      <c r="T2947" s="127"/>
      <c r="U2947" s="127"/>
      <c r="V2947" s="127"/>
      <c r="W2947" s="127"/>
      <c r="X2947" s="127"/>
      <c r="Y2947" s="127"/>
      <c r="Z2947" s="127"/>
      <c r="AA2947" s="127"/>
      <c r="AB2947" s="127"/>
      <c r="AC2947" s="127"/>
      <c r="AD2947" s="127"/>
      <c r="AE2947" s="127"/>
      <c r="AF2947" s="9">
        <f t="shared" si="1"/>
        <v>2947</v>
      </c>
    </row>
    <row r="2948" ht="15.75" customHeight="1">
      <c r="A2948" s="116">
        <v>41423.0</v>
      </c>
      <c r="B2948" s="129" t="e">
        <v>#N/A</v>
      </c>
      <c r="C2948" s="127" t="e">
        <v>#N/A</v>
      </c>
      <c r="D2948" s="127">
        <v>5.8958</v>
      </c>
      <c r="E2948" s="127" t="e">
        <v>#N/A</v>
      </c>
      <c r="F2948" s="127" t="e">
        <v>#N/A</v>
      </c>
      <c r="G2948" s="127">
        <v>6.5083</v>
      </c>
      <c r="H2948" s="127" t="e">
        <v>#N/A</v>
      </c>
      <c r="I2948" s="127" t="e">
        <v>#N/A</v>
      </c>
      <c r="J2948" s="127">
        <v>6.7708</v>
      </c>
      <c r="K2948" s="127" t="e">
        <v>#N/A</v>
      </c>
      <c r="L2948" s="127" t="e">
        <v>#N/A</v>
      </c>
      <c r="M2948" s="127">
        <v>7.2667</v>
      </c>
      <c r="N2948" s="127" t="e">
        <v>#N/A</v>
      </c>
      <c r="O2948" s="127" t="e">
        <v>#N/A</v>
      </c>
      <c r="P2948" s="127">
        <v>7.7625</v>
      </c>
      <c r="Q2948" s="127"/>
      <c r="R2948" s="127"/>
      <c r="S2948" s="127"/>
      <c r="T2948" s="127"/>
      <c r="U2948" s="127"/>
      <c r="V2948" s="127"/>
      <c r="W2948" s="127"/>
      <c r="X2948" s="127"/>
      <c r="Y2948" s="127"/>
      <c r="Z2948" s="127"/>
      <c r="AA2948" s="127"/>
      <c r="AB2948" s="127"/>
      <c r="AC2948" s="127"/>
      <c r="AD2948" s="127"/>
      <c r="AE2948" s="127"/>
      <c r="AF2948" s="9">
        <f t="shared" si="1"/>
        <v>2948</v>
      </c>
    </row>
    <row r="2949" ht="15.75" customHeight="1">
      <c r="A2949" s="116">
        <v>41422.0</v>
      </c>
      <c r="B2949" s="129" t="e">
        <v>#N/A</v>
      </c>
      <c r="C2949" s="127" t="e">
        <v>#N/A</v>
      </c>
      <c r="D2949" s="127">
        <v>5.925</v>
      </c>
      <c r="E2949" s="127" t="e">
        <v>#N/A</v>
      </c>
      <c r="F2949" s="127" t="e">
        <v>#N/A</v>
      </c>
      <c r="G2949" s="127">
        <v>6.5667</v>
      </c>
      <c r="H2949" s="127" t="e">
        <v>#N/A</v>
      </c>
      <c r="I2949" s="127" t="e">
        <v>#N/A</v>
      </c>
      <c r="J2949" s="127">
        <v>6.8667</v>
      </c>
      <c r="K2949" s="127" t="e">
        <v>#N/A</v>
      </c>
      <c r="L2949" s="127" t="e">
        <v>#N/A</v>
      </c>
      <c r="M2949" s="127">
        <v>7.3688</v>
      </c>
      <c r="N2949" s="127" t="e">
        <v>#N/A</v>
      </c>
      <c r="O2949" s="127" t="e">
        <v>#N/A</v>
      </c>
      <c r="P2949" s="127">
        <v>7.8708</v>
      </c>
      <c r="Q2949" s="127"/>
      <c r="R2949" s="127"/>
      <c r="S2949" s="127"/>
      <c r="T2949" s="127"/>
      <c r="U2949" s="127"/>
      <c r="V2949" s="127"/>
      <c r="W2949" s="127"/>
      <c r="X2949" s="127"/>
      <c r="Y2949" s="127"/>
      <c r="Z2949" s="127"/>
      <c r="AA2949" s="127"/>
      <c r="AB2949" s="127"/>
      <c r="AC2949" s="127"/>
      <c r="AD2949" s="127"/>
      <c r="AE2949" s="127"/>
      <c r="AF2949" s="9">
        <f t="shared" si="1"/>
        <v>2949</v>
      </c>
    </row>
    <row r="2950" ht="15.75" customHeight="1">
      <c r="A2950" s="116">
        <v>41421.0</v>
      </c>
      <c r="B2950" s="129" t="e">
        <v>#N/A</v>
      </c>
      <c r="C2950" s="127" t="e">
        <v>#N/A</v>
      </c>
      <c r="D2950" s="127">
        <v>5.9167</v>
      </c>
      <c r="E2950" s="127" t="e">
        <v>#N/A</v>
      </c>
      <c r="F2950" s="127" t="e">
        <v>#N/A</v>
      </c>
      <c r="G2950" s="127">
        <v>6.5875</v>
      </c>
      <c r="H2950" s="127" t="e">
        <v>#N/A</v>
      </c>
      <c r="I2950" s="127" t="e">
        <v>#N/A</v>
      </c>
      <c r="J2950" s="127">
        <v>6.8875</v>
      </c>
      <c r="K2950" s="127" t="e">
        <v>#N/A</v>
      </c>
      <c r="L2950" s="127" t="e">
        <v>#N/A</v>
      </c>
      <c r="M2950" s="127">
        <v>7.3896</v>
      </c>
      <c r="N2950" s="127" t="e">
        <v>#N/A</v>
      </c>
      <c r="O2950" s="127" t="e">
        <v>#N/A</v>
      </c>
      <c r="P2950" s="127">
        <v>7.8917</v>
      </c>
      <c r="Q2950" s="127"/>
      <c r="R2950" s="127"/>
      <c r="S2950" s="127"/>
      <c r="T2950" s="127"/>
      <c r="U2950" s="127"/>
      <c r="V2950" s="127"/>
      <c r="W2950" s="127"/>
      <c r="X2950" s="127"/>
      <c r="Y2950" s="127"/>
      <c r="Z2950" s="127"/>
      <c r="AA2950" s="127"/>
      <c r="AB2950" s="127"/>
      <c r="AC2950" s="127"/>
      <c r="AD2950" s="127"/>
      <c r="AE2950" s="127"/>
      <c r="AF2950" s="9">
        <f t="shared" si="1"/>
        <v>2950</v>
      </c>
    </row>
    <row r="2951" ht="15.75" customHeight="1">
      <c r="A2951" s="116">
        <v>41418.0</v>
      </c>
      <c r="B2951" s="129" t="e">
        <v>#N/A</v>
      </c>
      <c r="C2951" s="127" t="e">
        <v>#N/A</v>
      </c>
      <c r="D2951" s="127">
        <v>5.95</v>
      </c>
      <c r="E2951" s="127" t="e">
        <v>#N/A</v>
      </c>
      <c r="F2951" s="127" t="e">
        <v>#N/A</v>
      </c>
      <c r="G2951" s="127">
        <v>6.6542</v>
      </c>
      <c r="H2951" s="127" t="e">
        <v>#N/A</v>
      </c>
      <c r="I2951" s="127" t="e">
        <v>#N/A</v>
      </c>
      <c r="J2951" s="127">
        <v>6.9875</v>
      </c>
      <c r="K2951" s="127" t="e">
        <v>#N/A</v>
      </c>
      <c r="L2951" s="127" t="e">
        <v>#N/A</v>
      </c>
      <c r="M2951" s="127">
        <v>7.4688</v>
      </c>
      <c r="N2951" s="127" t="e">
        <v>#N/A</v>
      </c>
      <c r="O2951" s="127" t="e">
        <v>#N/A</v>
      </c>
      <c r="P2951" s="127">
        <v>7.95</v>
      </c>
      <c r="Q2951" s="127"/>
      <c r="R2951" s="127"/>
      <c r="S2951" s="127"/>
      <c r="T2951" s="127"/>
      <c r="U2951" s="127"/>
      <c r="V2951" s="127"/>
      <c r="W2951" s="127"/>
      <c r="X2951" s="127"/>
      <c r="Y2951" s="127"/>
      <c r="Z2951" s="127"/>
      <c r="AA2951" s="127"/>
      <c r="AB2951" s="127"/>
      <c r="AC2951" s="127"/>
      <c r="AD2951" s="127"/>
      <c r="AE2951" s="127"/>
      <c r="AF2951" s="9">
        <f t="shared" si="1"/>
        <v>2951</v>
      </c>
    </row>
    <row r="2952" ht="15.75" customHeight="1">
      <c r="A2952" s="116">
        <v>41417.0</v>
      </c>
      <c r="B2952" s="129" t="e">
        <v>#N/A</v>
      </c>
      <c r="C2952" s="127" t="e">
        <v>#N/A</v>
      </c>
      <c r="D2952" s="127">
        <v>5.9917</v>
      </c>
      <c r="E2952" s="127" t="e">
        <v>#N/A</v>
      </c>
      <c r="F2952" s="127" t="e">
        <v>#N/A</v>
      </c>
      <c r="G2952" s="127">
        <v>6.6917</v>
      </c>
      <c r="H2952" s="127" t="e">
        <v>#N/A</v>
      </c>
      <c r="I2952" s="127" t="e">
        <v>#N/A</v>
      </c>
      <c r="J2952" s="127">
        <v>7.1208</v>
      </c>
      <c r="K2952" s="127" t="e">
        <v>#N/A</v>
      </c>
      <c r="L2952" s="127" t="e">
        <v>#N/A</v>
      </c>
      <c r="M2952" s="127">
        <v>7.5813</v>
      </c>
      <c r="N2952" s="127" t="e">
        <v>#N/A</v>
      </c>
      <c r="O2952" s="127" t="e">
        <v>#N/A</v>
      </c>
      <c r="P2952" s="127">
        <v>8.0417</v>
      </c>
      <c r="Q2952" s="127"/>
      <c r="R2952" s="127"/>
      <c r="S2952" s="127"/>
      <c r="T2952" s="127"/>
      <c r="U2952" s="127"/>
      <c r="V2952" s="127"/>
      <c r="W2952" s="127"/>
      <c r="X2952" s="127"/>
      <c r="Y2952" s="127"/>
      <c r="Z2952" s="127"/>
      <c r="AA2952" s="127"/>
      <c r="AB2952" s="127"/>
      <c r="AC2952" s="127"/>
      <c r="AD2952" s="127"/>
      <c r="AE2952" s="127"/>
      <c r="AF2952" s="9">
        <f t="shared" si="1"/>
        <v>2952</v>
      </c>
    </row>
    <row r="2953" ht="15.75" customHeight="1">
      <c r="A2953" s="116">
        <v>41416.0</v>
      </c>
      <c r="B2953" s="129" t="e">
        <v>#N/A</v>
      </c>
      <c r="C2953" s="127" t="e">
        <v>#N/A</v>
      </c>
      <c r="D2953" s="127">
        <v>6.025</v>
      </c>
      <c r="E2953" s="127" t="e">
        <v>#N/A</v>
      </c>
      <c r="F2953" s="127" t="e">
        <v>#N/A</v>
      </c>
      <c r="G2953" s="127">
        <v>6.7333</v>
      </c>
      <c r="H2953" s="127" t="e">
        <v>#N/A</v>
      </c>
      <c r="I2953" s="127" t="e">
        <v>#N/A</v>
      </c>
      <c r="J2953" s="127">
        <v>7.1667</v>
      </c>
      <c r="K2953" s="127" t="e">
        <v>#N/A</v>
      </c>
      <c r="L2953" s="127" t="e">
        <v>#N/A</v>
      </c>
      <c r="M2953" s="127">
        <v>7.6667</v>
      </c>
      <c r="N2953" s="127" t="e">
        <v>#N/A</v>
      </c>
      <c r="O2953" s="127" t="e">
        <v>#N/A</v>
      </c>
      <c r="P2953" s="127">
        <v>8.1667</v>
      </c>
      <c r="Q2953" s="127"/>
      <c r="R2953" s="127"/>
      <c r="S2953" s="127"/>
      <c r="T2953" s="127"/>
      <c r="U2953" s="127"/>
      <c r="V2953" s="127"/>
      <c r="W2953" s="127"/>
      <c r="X2953" s="127"/>
      <c r="Y2953" s="127"/>
      <c r="Z2953" s="127"/>
      <c r="AA2953" s="127"/>
      <c r="AB2953" s="127"/>
      <c r="AC2953" s="127"/>
      <c r="AD2953" s="127"/>
      <c r="AE2953" s="127"/>
      <c r="AF2953" s="9">
        <f t="shared" si="1"/>
        <v>2953</v>
      </c>
    </row>
    <row r="2954" ht="15.75" customHeight="1">
      <c r="A2954" s="116">
        <v>41415.0</v>
      </c>
      <c r="B2954" s="129" t="e">
        <v>#N/A</v>
      </c>
      <c r="C2954" s="127" t="e">
        <v>#N/A</v>
      </c>
      <c r="D2954" s="127">
        <v>6.1167</v>
      </c>
      <c r="E2954" s="127" t="e">
        <v>#N/A</v>
      </c>
      <c r="F2954" s="127" t="e">
        <v>#N/A</v>
      </c>
      <c r="G2954" s="127">
        <v>6.9125</v>
      </c>
      <c r="H2954" s="127" t="e">
        <v>#N/A</v>
      </c>
      <c r="I2954" s="127" t="e">
        <v>#N/A</v>
      </c>
      <c r="J2954" s="127">
        <v>7.325</v>
      </c>
      <c r="K2954" s="127" t="e">
        <v>#N/A</v>
      </c>
      <c r="L2954" s="127" t="e">
        <v>#N/A</v>
      </c>
      <c r="M2954" s="127">
        <v>7.8104</v>
      </c>
      <c r="N2954" s="127" t="e">
        <v>#N/A</v>
      </c>
      <c r="O2954" s="127" t="e">
        <v>#N/A</v>
      </c>
      <c r="P2954" s="127">
        <v>8.2958</v>
      </c>
      <c r="Q2954" s="127"/>
      <c r="R2954" s="127"/>
      <c r="S2954" s="127"/>
      <c r="T2954" s="127"/>
      <c r="U2954" s="127"/>
      <c r="V2954" s="127"/>
      <c r="W2954" s="127"/>
      <c r="X2954" s="127"/>
      <c r="Y2954" s="127"/>
      <c r="Z2954" s="127"/>
      <c r="AA2954" s="127"/>
      <c r="AB2954" s="127"/>
      <c r="AC2954" s="127"/>
      <c r="AD2954" s="127"/>
      <c r="AE2954" s="127"/>
      <c r="AF2954" s="9">
        <f t="shared" si="1"/>
        <v>2954</v>
      </c>
    </row>
    <row r="2955" ht="15.75" customHeight="1">
      <c r="A2955" s="116">
        <v>41414.0</v>
      </c>
      <c r="B2955" s="129" t="e">
        <v>#N/A</v>
      </c>
      <c r="C2955" s="127" t="e">
        <v>#N/A</v>
      </c>
      <c r="D2955" s="127">
        <v>6.275</v>
      </c>
      <c r="E2955" s="127" t="e">
        <v>#N/A</v>
      </c>
      <c r="F2955" s="127" t="e">
        <v>#N/A</v>
      </c>
      <c r="G2955" s="127">
        <v>6.95</v>
      </c>
      <c r="H2955" s="127" t="e">
        <v>#N/A</v>
      </c>
      <c r="I2955" s="127" t="e">
        <v>#N/A</v>
      </c>
      <c r="J2955" s="127">
        <v>7.3708</v>
      </c>
      <c r="K2955" s="127" t="e">
        <v>#N/A</v>
      </c>
      <c r="L2955" s="127" t="e">
        <v>#N/A</v>
      </c>
      <c r="M2955" s="127">
        <v>7.8458</v>
      </c>
      <c r="N2955" s="127" t="e">
        <v>#N/A</v>
      </c>
      <c r="O2955" s="127" t="e">
        <v>#N/A</v>
      </c>
      <c r="P2955" s="127">
        <v>8.3208</v>
      </c>
      <c r="Q2955" s="127"/>
      <c r="R2955" s="127"/>
      <c r="S2955" s="127"/>
      <c r="T2955" s="127"/>
      <c r="U2955" s="127"/>
      <c r="V2955" s="127"/>
      <c r="W2955" s="127"/>
      <c r="X2955" s="127"/>
      <c r="Y2955" s="127"/>
      <c r="Z2955" s="127"/>
      <c r="AA2955" s="127"/>
      <c r="AB2955" s="127"/>
      <c r="AC2955" s="127"/>
      <c r="AD2955" s="127"/>
      <c r="AE2955" s="127"/>
      <c r="AF2955" s="9">
        <f t="shared" si="1"/>
        <v>2955</v>
      </c>
    </row>
    <row r="2956" ht="15.75" customHeight="1">
      <c r="A2956" s="116">
        <v>41411.0</v>
      </c>
      <c r="B2956" s="129" t="e">
        <v>#N/A</v>
      </c>
      <c r="C2956" s="127" t="e">
        <v>#N/A</v>
      </c>
      <c r="D2956" s="127">
        <v>6.375</v>
      </c>
      <c r="E2956" s="127" t="e">
        <v>#N/A</v>
      </c>
      <c r="F2956" s="127" t="e">
        <v>#N/A</v>
      </c>
      <c r="G2956" s="127">
        <v>7.0167</v>
      </c>
      <c r="H2956" s="127" t="e">
        <v>#N/A</v>
      </c>
      <c r="I2956" s="127" t="e">
        <v>#N/A</v>
      </c>
      <c r="J2956" s="127">
        <v>7.4375</v>
      </c>
      <c r="K2956" s="127" t="e">
        <v>#N/A</v>
      </c>
      <c r="L2956" s="127" t="e">
        <v>#N/A</v>
      </c>
      <c r="M2956" s="127">
        <v>7.9063</v>
      </c>
      <c r="N2956" s="127" t="e">
        <v>#N/A</v>
      </c>
      <c r="O2956" s="127" t="e">
        <v>#N/A</v>
      </c>
      <c r="P2956" s="127">
        <v>8.375</v>
      </c>
      <c r="Q2956" s="127"/>
      <c r="R2956" s="127"/>
      <c r="S2956" s="127"/>
      <c r="T2956" s="127"/>
      <c r="U2956" s="127"/>
      <c r="V2956" s="127"/>
      <c r="W2956" s="127"/>
      <c r="X2956" s="127"/>
      <c r="Y2956" s="127"/>
      <c r="Z2956" s="127"/>
      <c r="AA2956" s="127"/>
      <c r="AB2956" s="127"/>
      <c r="AC2956" s="127"/>
      <c r="AD2956" s="127"/>
      <c r="AE2956" s="127"/>
      <c r="AF2956" s="9">
        <f t="shared" si="1"/>
        <v>2956</v>
      </c>
    </row>
    <row r="2957" ht="15.75" customHeight="1">
      <c r="A2957" s="116">
        <v>41410.0</v>
      </c>
      <c r="B2957" s="129" t="e">
        <v>#N/A</v>
      </c>
      <c r="C2957" s="127" t="e">
        <v>#N/A</v>
      </c>
      <c r="D2957" s="127">
        <v>6.3917</v>
      </c>
      <c r="E2957" s="127" t="e">
        <v>#N/A</v>
      </c>
      <c r="F2957" s="127" t="e">
        <v>#N/A</v>
      </c>
      <c r="G2957" s="127">
        <v>7.0167</v>
      </c>
      <c r="H2957" s="127" t="e">
        <v>#N/A</v>
      </c>
      <c r="I2957" s="127" t="e">
        <v>#N/A</v>
      </c>
      <c r="J2957" s="127">
        <v>7.4417</v>
      </c>
      <c r="K2957" s="127" t="e">
        <v>#N/A</v>
      </c>
      <c r="L2957" s="127" t="e">
        <v>#N/A</v>
      </c>
      <c r="M2957" s="127">
        <v>7.9167</v>
      </c>
      <c r="N2957" s="127" t="e">
        <v>#N/A</v>
      </c>
      <c r="O2957" s="127" t="e">
        <v>#N/A</v>
      </c>
      <c r="P2957" s="127">
        <v>8.3917</v>
      </c>
      <c r="Q2957" s="127"/>
      <c r="R2957" s="127"/>
      <c r="S2957" s="127"/>
      <c r="T2957" s="127"/>
      <c r="U2957" s="127"/>
      <c r="V2957" s="127"/>
      <c r="W2957" s="127"/>
      <c r="X2957" s="127"/>
      <c r="Y2957" s="127"/>
      <c r="Z2957" s="127"/>
      <c r="AA2957" s="127"/>
      <c r="AB2957" s="127"/>
      <c r="AC2957" s="127"/>
      <c r="AD2957" s="127"/>
      <c r="AE2957" s="127"/>
      <c r="AF2957" s="9">
        <f t="shared" si="1"/>
        <v>2957</v>
      </c>
    </row>
    <row r="2958" ht="15.75" customHeight="1">
      <c r="A2958" s="116">
        <v>41409.0</v>
      </c>
      <c r="B2958" s="129" t="e">
        <v>#N/A</v>
      </c>
      <c r="C2958" s="127" t="e">
        <v>#N/A</v>
      </c>
      <c r="D2958" s="127">
        <v>6.4083</v>
      </c>
      <c r="E2958" s="127" t="e">
        <v>#N/A</v>
      </c>
      <c r="F2958" s="127" t="e">
        <v>#N/A</v>
      </c>
      <c r="G2958" s="127">
        <v>7.05</v>
      </c>
      <c r="H2958" s="127" t="e">
        <v>#N/A</v>
      </c>
      <c r="I2958" s="127" t="e">
        <v>#N/A</v>
      </c>
      <c r="J2958" s="127">
        <v>7.4625</v>
      </c>
      <c r="K2958" s="127" t="e">
        <v>#N/A</v>
      </c>
      <c r="L2958" s="127" t="e">
        <v>#N/A</v>
      </c>
      <c r="M2958" s="127">
        <v>7.9313</v>
      </c>
      <c r="N2958" s="127" t="e">
        <v>#N/A</v>
      </c>
      <c r="O2958" s="127" t="e">
        <v>#N/A</v>
      </c>
      <c r="P2958" s="127">
        <v>8.4</v>
      </c>
      <c r="Q2958" s="127"/>
      <c r="R2958" s="127"/>
      <c r="S2958" s="127"/>
      <c r="T2958" s="127"/>
      <c r="U2958" s="127"/>
      <c r="V2958" s="127"/>
      <c r="W2958" s="127"/>
      <c r="X2958" s="127"/>
      <c r="Y2958" s="127"/>
      <c r="Z2958" s="127"/>
      <c r="AA2958" s="127"/>
      <c r="AB2958" s="127"/>
      <c r="AC2958" s="127"/>
      <c r="AD2958" s="127"/>
      <c r="AE2958" s="127"/>
      <c r="AF2958" s="9">
        <f t="shared" si="1"/>
        <v>2958</v>
      </c>
    </row>
    <row r="2959" ht="15.75" customHeight="1">
      <c r="A2959" s="116">
        <v>41408.0</v>
      </c>
      <c r="B2959" s="129" t="e">
        <v>#N/A</v>
      </c>
      <c r="C2959" s="127" t="e">
        <v>#N/A</v>
      </c>
      <c r="D2959" s="127">
        <v>6.4958</v>
      </c>
      <c r="E2959" s="127" t="e">
        <v>#N/A</v>
      </c>
      <c r="F2959" s="127" t="e">
        <v>#N/A</v>
      </c>
      <c r="G2959" s="127">
        <v>7.1208</v>
      </c>
      <c r="H2959" s="127" t="e">
        <v>#N/A</v>
      </c>
      <c r="I2959" s="127" t="e">
        <v>#N/A</v>
      </c>
      <c r="J2959" s="127">
        <v>7.4708</v>
      </c>
      <c r="K2959" s="127" t="e">
        <v>#N/A</v>
      </c>
      <c r="L2959" s="127" t="e">
        <v>#N/A</v>
      </c>
      <c r="M2959" s="127">
        <v>7.9333</v>
      </c>
      <c r="N2959" s="127" t="e">
        <v>#N/A</v>
      </c>
      <c r="O2959" s="127" t="e">
        <v>#N/A</v>
      </c>
      <c r="P2959" s="127">
        <v>8.3958</v>
      </c>
      <c r="Q2959" s="127"/>
      <c r="R2959" s="127"/>
      <c r="S2959" s="127"/>
      <c r="T2959" s="127"/>
      <c r="U2959" s="127"/>
      <c r="V2959" s="127"/>
      <c r="W2959" s="127"/>
      <c r="X2959" s="127"/>
      <c r="Y2959" s="127"/>
      <c r="Z2959" s="127"/>
      <c r="AA2959" s="127"/>
      <c r="AB2959" s="127"/>
      <c r="AC2959" s="127"/>
      <c r="AD2959" s="127"/>
      <c r="AE2959" s="127"/>
      <c r="AF2959" s="9">
        <f t="shared" si="1"/>
        <v>2959</v>
      </c>
    </row>
    <row r="2960" ht="15.75" customHeight="1">
      <c r="A2960" s="116">
        <v>41407.0</v>
      </c>
      <c r="B2960" s="129" t="e">
        <v>#N/A</v>
      </c>
      <c r="C2960" s="127" t="e">
        <v>#N/A</v>
      </c>
      <c r="D2960" s="127">
        <v>6.6</v>
      </c>
      <c r="E2960" s="127" t="e">
        <v>#N/A</v>
      </c>
      <c r="F2960" s="127" t="e">
        <v>#N/A</v>
      </c>
      <c r="G2960" s="127">
        <v>7.2167</v>
      </c>
      <c r="H2960" s="127" t="e">
        <v>#N/A</v>
      </c>
      <c r="I2960" s="127" t="e">
        <v>#N/A</v>
      </c>
      <c r="J2960" s="127">
        <v>7.6083</v>
      </c>
      <c r="K2960" s="127" t="e">
        <v>#N/A</v>
      </c>
      <c r="L2960" s="127" t="e">
        <v>#N/A</v>
      </c>
      <c r="M2960" s="127">
        <v>8.0042</v>
      </c>
      <c r="N2960" s="127" t="e">
        <v>#N/A</v>
      </c>
      <c r="O2960" s="127" t="e">
        <v>#N/A</v>
      </c>
      <c r="P2960" s="127">
        <v>8.4</v>
      </c>
      <c r="Q2960" s="127"/>
      <c r="R2960" s="127"/>
      <c r="S2960" s="127"/>
      <c r="T2960" s="127"/>
      <c r="U2960" s="127"/>
      <c r="V2960" s="127"/>
      <c r="W2960" s="127"/>
      <c r="X2960" s="127"/>
      <c r="Y2960" s="127"/>
      <c r="Z2960" s="127"/>
      <c r="AA2960" s="127"/>
      <c r="AB2960" s="127"/>
      <c r="AC2960" s="127"/>
      <c r="AD2960" s="127"/>
      <c r="AE2960" s="127"/>
      <c r="AF2960" s="9">
        <f t="shared" si="1"/>
        <v>2960</v>
      </c>
    </row>
    <row r="2961" ht="15.75" customHeight="1">
      <c r="A2961" s="116">
        <v>41404.0</v>
      </c>
      <c r="B2961" s="129" t="e">
        <v>#N/A</v>
      </c>
      <c r="C2961" s="127" t="e">
        <v>#N/A</v>
      </c>
      <c r="D2961" s="127">
        <v>6.6583</v>
      </c>
      <c r="E2961" s="127" t="e">
        <v>#N/A</v>
      </c>
      <c r="F2961" s="127" t="e">
        <v>#N/A</v>
      </c>
      <c r="G2961" s="127">
        <v>7.2458</v>
      </c>
      <c r="H2961" s="127" t="e">
        <v>#N/A</v>
      </c>
      <c r="I2961" s="127" t="e">
        <v>#N/A</v>
      </c>
      <c r="J2961" s="127">
        <v>7.6417</v>
      </c>
      <c r="K2961" s="127" t="e">
        <v>#N/A</v>
      </c>
      <c r="L2961" s="127" t="e">
        <v>#N/A</v>
      </c>
      <c r="M2961" s="127">
        <v>8.0208</v>
      </c>
      <c r="N2961" s="127" t="e">
        <v>#N/A</v>
      </c>
      <c r="O2961" s="127" t="e">
        <v>#N/A</v>
      </c>
      <c r="P2961" s="127">
        <v>8.4</v>
      </c>
      <c r="Q2961" s="127"/>
      <c r="R2961" s="127"/>
      <c r="S2961" s="127"/>
      <c r="T2961" s="127"/>
      <c r="U2961" s="127"/>
      <c r="V2961" s="127"/>
      <c r="W2961" s="127"/>
      <c r="X2961" s="127"/>
      <c r="Y2961" s="127"/>
      <c r="Z2961" s="127"/>
      <c r="AA2961" s="127"/>
      <c r="AB2961" s="127"/>
      <c r="AC2961" s="127"/>
      <c r="AD2961" s="127"/>
      <c r="AE2961" s="127"/>
      <c r="AF2961" s="9">
        <f t="shared" si="1"/>
        <v>2961</v>
      </c>
    </row>
    <row r="2962" ht="15.75" customHeight="1">
      <c r="A2962" s="116">
        <v>41403.0</v>
      </c>
      <c r="B2962" s="129" t="e">
        <v>#N/A</v>
      </c>
      <c r="C2962" s="127" t="e">
        <v>#N/A</v>
      </c>
      <c r="D2962" s="127">
        <v>6.775</v>
      </c>
      <c r="E2962" s="127" t="e">
        <v>#N/A</v>
      </c>
      <c r="F2962" s="127" t="e">
        <v>#N/A</v>
      </c>
      <c r="G2962" s="127">
        <v>7.3167</v>
      </c>
      <c r="H2962" s="127" t="e">
        <v>#N/A</v>
      </c>
      <c r="I2962" s="127" t="e">
        <v>#N/A</v>
      </c>
      <c r="J2962" s="127">
        <v>7.7</v>
      </c>
      <c r="K2962" s="127" t="e">
        <v>#N/A</v>
      </c>
      <c r="L2962" s="127" t="e">
        <v>#N/A</v>
      </c>
      <c r="M2962" s="127">
        <v>8.0604</v>
      </c>
      <c r="N2962" s="127" t="e">
        <v>#N/A</v>
      </c>
      <c r="O2962" s="127" t="e">
        <v>#N/A</v>
      </c>
      <c r="P2962" s="127">
        <v>8.4208</v>
      </c>
      <c r="Q2962" s="127"/>
      <c r="R2962" s="127"/>
      <c r="S2962" s="127"/>
      <c r="T2962" s="127"/>
      <c r="U2962" s="127"/>
      <c r="V2962" s="127"/>
      <c r="W2962" s="127"/>
      <c r="X2962" s="127"/>
      <c r="Y2962" s="127"/>
      <c r="Z2962" s="127"/>
      <c r="AA2962" s="127"/>
      <c r="AB2962" s="127"/>
      <c r="AC2962" s="127"/>
      <c r="AD2962" s="127"/>
      <c r="AE2962" s="127"/>
      <c r="AF2962" s="9">
        <f t="shared" si="1"/>
        <v>2962</v>
      </c>
    </row>
    <row r="2963" ht="15.75" customHeight="1">
      <c r="A2963" s="116">
        <v>41402.0</v>
      </c>
      <c r="B2963" s="129" t="e">
        <v>#N/A</v>
      </c>
      <c r="C2963" s="127" t="e">
        <v>#N/A</v>
      </c>
      <c r="D2963" s="127">
        <v>6.7708</v>
      </c>
      <c r="E2963" s="127" t="e">
        <v>#N/A</v>
      </c>
      <c r="F2963" s="127" t="e">
        <v>#N/A</v>
      </c>
      <c r="G2963" s="127">
        <v>7.3292</v>
      </c>
      <c r="H2963" s="127" t="e">
        <v>#N/A</v>
      </c>
      <c r="I2963" s="127" t="e">
        <v>#N/A</v>
      </c>
      <c r="J2963" s="127">
        <v>7.725</v>
      </c>
      <c r="K2963" s="127" t="e">
        <v>#N/A</v>
      </c>
      <c r="L2963" s="127" t="e">
        <v>#N/A</v>
      </c>
      <c r="M2963" s="127">
        <v>8.0792</v>
      </c>
      <c r="N2963" s="127" t="e">
        <v>#N/A</v>
      </c>
      <c r="O2963" s="127" t="e">
        <v>#N/A</v>
      </c>
      <c r="P2963" s="127">
        <v>8.4333</v>
      </c>
      <c r="Q2963" s="127"/>
      <c r="R2963" s="127"/>
      <c r="S2963" s="127"/>
      <c r="T2963" s="127"/>
      <c r="U2963" s="127"/>
      <c r="V2963" s="127"/>
      <c r="W2963" s="127"/>
      <c r="X2963" s="127"/>
      <c r="Y2963" s="127"/>
      <c r="Z2963" s="127"/>
      <c r="AA2963" s="127"/>
      <c r="AB2963" s="127"/>
      <c r="AC2963" s="127"/>
      <c r="AD2963" s="127"/>
      <c r="AE2963" s="127"/>
      <c r="AF2963" s="9">
        <f t="shared" si="1"/>
        <v>2963</v>
      </c>
    </row>
    <row r="2964" ht="15.75" customHeight="1">
      <c r="A2964" s="116">
        <v>41401.0</v>
      </c>
      <c r="B2964" s="129" t="e">
        <v>#N/A</v>
      </c>
      <c r="C2964" s="127" t="e">
        <v>#N/A</v>
      </c>
      <c r="D2964" s="127">
        <v>6.7917</v>
      </c>
      <c r="E2964" s="127" t="e">
        <v>#N/A</v>
      </c>
      <c r="F2964" s="127" t="e">
        <v>#N/A</v>
      </c>
      <c r="G2964" s="127">
        <v>7.3458</v>
      </c>
      <c r="H2964" s="127" t="e">
        <v>#N/A</v>
      </c>
      <c r="I2964" s="127" t="e">
        <v>#N/A</v>
      </c>
      <c r="J2964" s="127">
        <v>7.7333</v>
      </c>
      <c r="K2964" s="127" t="e">
        <v>#N/A</v>
      </c>
      <c r="L2964" s="127" t="e">
        <v>#N/A</v>
      </c>
      <c r="M2964" s="127">
        <v>8.0875</v>
      </c>
      <c r="N2964" s="127" t="e">
        <v>#N/A</v>
      </c>
      <c r="O2964" s="127" t="e">
        <v>#N/A</v>
      </c>
      <c r="P2964" s="127">
        <v>8.4417</v>
      </c>
      <c r="Q2964" s="127"/>
      <c r="R2964" s="127"/>
      <c r="S2964" s="127"/>
      <c r="T2964" s="127"/>
      <c r="U2964" s="127"/>
      <c r="V2964" s="127"/>
      <c r="W2964" s="127"/>
      <c r="X2964" s="127"/>
      <c r="Y2964" s="127"/>
      <c r="Z2964" s="127"/>
      <c r="AA2964" s="127"/>
      <c r="AB2964" s="127"/>
      <c r="AC2964" s="127"/>
      <c r="AD2964" s="127"/>
      <c r="AE2964" s="127"/>
      <c r="AF2964" s="9">
        <f t="shared" si="1"/>
        <v>2964</v>
      </c>
    </row>
    <row r="2965" ht="15.75" customHeight="1">
      <c r="A2965" s="116">
        <v>41400.0</v>
      </c>
      <c r="B2965" s="129" t="e">
        <v>#N/A</v>
      </c>
      <c r="C2965" s="127" t="e">
        <v>#N/A</v>
      </c>
      <c r="D2965" s="127">
        <v>6.9083</v>
      </c>
      <c r="E2965" s="127" t="e">
        <v>#N/A</v>
      </c>
      <c r="F2965" s="127" t="e">
        <v>#N/A</v>
      </c>
      <c r="G2965" s="127">
        <v>7.3833</v>
      </c>
      <c r="H2965" s="127" t="e">
        <v>#N/A</v>
      </c>
      <c r="I2965" s="127" t="e">
        <v>#N/A</v>
      </c>
      <c r="J2965" s="127">
        <v>7.7625</v>
      </c>
      <c r="K2965" s="127" t="e">
        <v>#N/A</v>
      </c>
      <c r="L2965" s="127" t="e">
        <v>#N/A</v>
      </c>
      <c r="M2965" s="127">
        <v>8.1125</v>
      </c>
      <c r="N2965" s="127" t="e">
        <v>#N/A</v>
      </c>
      <c r="O2965" s="127" t="e">
        <v>#N/A</v>
      </c>
      <c r="P2965" s="127">
        <v>8.4625</v>
      </c>
      <c r="Q2965" s="127"/>
      <c r="R2965" s="127"/>
      <c r="S2965" s="127"/>
      <c r="T2965" s="127"/>
      <c r="U2965" s="127"/>
      <c r="V2965" s="127"/>
      <c r="W2965" s="127"/>
      <c r="X2965" s="127"/>
      <c r="Y2965" s="127"/>
      <c r="Z2965" s="127"/>
      <c r="AA2965" s="127"/>
      <c r="AB2965" s="127"/>
      <c r="AC2965" s="127"/>
      <c r="AD2965" s="127"/>
      <c r="AE2965" s="127"/>
      <c r="AF2965" s="9">
        <f t="shared" si="1"/>
        <v>2965</v>
      </c>
    </row>
    <row r="2966" ht="15.75" customHeight="1">
      <c r="A2966" s="116">
        <v>41397.0</v>
      </c>
      <c r="B2966" s="129" t="e">
        <v>#N/A</v>
      </c>
      <c r="C2966" s="127" t="e">
        <v>#N/A</v>
      </c>
      <c r="D2966" s="127">
        <v>6.9333</v>
      </c>
      <c r="E2966" s="127" t="e">
        <v>#N/A</v>
      </c>
      <c r="F2966" s="127" t="e">
        <v>#N/A</v>
      </c>
      <c r="G2966" s="127">
        <v>7.3833</v>
      </c>
      <c r="H2966" s="127" t="e">
        <v>#N/A</v>
      </c>
      <c r="I2966" s="127" t="e">
        <v>#N/A</v>
      </c>
      <c r="J2966" s="127">
        <v>7.7308</v>
      </c>
      <c r="K2966" s="127" t="e">
        <v>#N/A</v>
      </c>
      <c r="L2966" s="127" t="e">
        <v>#N/A</v>
      </c>
      <c r="M2966" s="127">
        <v>8.0925</v>
      </c>
      <c r="N2966" s="127" t="e">
        <v>#N/A</v>
      </c>
      <c r="O2966" s="127" t="e">
        <v>#N/A</v>
      </c>
      <c r="P2966" s="127">
        <v>8.4542</v>
      </c>
      <c r="Q2966" s="127"/>
      <c r="R2966" s="127"/>
      <c r="S2966" s="127"/>
      <c r="T2966" s="127"/>
      <c r="U2966" s="127"/>
      <c r="V2966" s="127"/>
      <c r="W2966" s="127"/>
      <c r="X2966" s="127"/>
      <c r="Y2966" s="127"/>
      <c r="Z2966" s="127"/>
      <c r="AA2966" s="127"/>
      <c r="AB2966" s="127"/>
      <c r="AC2966" s="127"/>
      <c r="AD2966" s="127"/>
      <c r="AE2966" s="127"/>
      <c r="AF2966" s="9">
        <f t="shared" si="1"/>
        <v>2966</v>
      </c>
    </row>
    <row r="2967" ht="15.75" customHeight="1">
      <c r="A2967" s="116">
        <v>41396.0</v>
      </c>
      <c r="B2967" s="129" t="e">
        <v>#N/A</v>
      </c>
      <c r="C2967" s="127" t="e">
        <v>#N/A</v>
      </c>
      <c r="D2967" s="127">
        <v>6.8917</v>
      </c>
      <c r="E2967" s="127" t="e">
        <v>#N/A</v>
      </c>
      <c r="F2967" s="127" t="e">
        <v>#N/A</v>
      </c>
      <c r="G2967" s="127">
        <v>7.3875</v>
      </c>
      <c r="H2967" s="127" t="e">
        <v>#N/A</v>
      </c>
      <c r="I2967" s="127" t="e">
        <v>#N/A</v>
      </c>
      <c r="J2967" s="127">
        <v>7.725</v>
      </c>
      <c r="K2967" s="127" t="e">
        <v>#N/A</v>
      </c>
      <c r="L2967" s="127" t="e">
        <v>#N/A</v>
      </c>
      <c r="M2967" s="127">
        <v>8.0917</v>
      </c>
      <c r="N2967" s="127" t="e">
        <v>#N/A</v>
      </c>
      <c r="O2967" s="127" t="e">
        <v>#N/A</v>
      </c>
      <c r="P2967" s="127">
        <v>8.4583</v>
      </c>
      <c r="Q2967" s="127"/>
      <c r="R2967" s="127"/>
      <c r="S2967" s="127"/>
      <c r="T2967" s="127"/>
      <c r="U2967" s="127"/>
      <c r="V2967" s="127"/>
      <c r="W2967" s="127"/>
      <c r="X2967" s="127"/>
      <c r="Y2967" s="127"/>
      <c r="Z2967" s="127"/>
      <c r="AA2967" s="127"/>
      <c r="AB2967" s="127"/>
      <c r="AC2967" s="127"/>
      <c r="AD2967" s="127"/>
      <c r="AE2967" s="127"/>
      <c r="AF2967" s="9">
        <f t="shared" si="1"/>
        <v>2967</v>
      </c>
    </row>
    <row r="2968" ht="15.75" customHeight="1">
      <c r="A2968" s="116">
        <v>41390.0</v>
      </c>
      <c r="B2968" s="129" t="e">
        <v>#N/A</v>
      </c>
      <c r="C2968" s="127" t="e">
        <v>#N/A</v>
      </c>
      <c r="D2968" s="127">
        <v>6.85</v>
      </c>
      <c r="E2968" s="127" t="e">
        <v>#N/A</v>
      </c>
      <c r="F2968" s="127" t="e">
        <v>#N/A</v>
      </c>
      <c r="G2968" s="127">
        <v>7.3542</v>
      </c>
      <c r="H2968" s="127" t="e">
        <v>#N/A</v>
      </c>
      <c r="I2968" s="127" t="e">
        <v>#N/A</v>
      </c>
      <c r="J2968" s="127">
        <v>7.6767</v>
      </c>
      <c r="K2968" s="127" t="e">
        <v>#N/A</v>
      </c>
      <c r="L2968" s="127" t="e">
        <v>#N/A</v>
      </c>
      <c r="M2968" s="127">
        <v>8.055</v>
      </c>
      <c r="N2968" s="127" t="e">
        <v>#N/A</v>
      </c>
      <c r="O2968" s="127" t="e">
        <v>#N/A</v>
      </c>
      <c r="P2968" s="127">
        <v>8.4333</v>
      </c>
      <c r="Q2968" s="127"/>
      <c r="R2968" s="127"/>
      <c r="S2968" s="127"/>
      <c r="T2968" s="127"/>
      <c r="U2968" s="127"/>
      <c r="V2968" s="127"/>
      <c r="W2968" s="127"/>
      <c r="X2968" s="127"/>
      <c r="Y2968" s="127"/>
      <c r="Z2968" s="127"/>
      <c r="AA2968" s="127"/>
      <c r="AB2968" s="127"/>
      <c r="AC2968" s="127"/>
      <c r="AD2968" s="127"/>
      <c r="AE2968" s="127"/>
      <c r="AF2968" s="9">
        <f t="shared" si="1"/>
        <v>2968</v>
      </c>
    </row>
    <row r="2969" ht="15.75" customHeight="1">
      <c r="A2969" s="116">
        <v>41389.0</v>
      </c>
      <c r="B2969" s="129" t="e">
        <v>#N/A</v>
      </c>
      <c r="C2969" s="127" t="e">
        <v>#N/A</v>
      </c>
      <c r="D2969" s="127">
        <v>6.8375</v>
      </c>
      <c r="E2969" s="127" t="e">
        <v>#N/A</v>
      </c>
      <c r="F2969" s="127" t="e">
        <v>#N/A</v>
      </c>
      <c r="G2969" s="127">
        <v>7.3</v>
      </c>
      <c r="H2969" s="127" t="e">
        <v>#N/A</v>
      </c>
      <c r="I2969" s="127" t="e">
        <v>#N/A</v>
      </c>
      <c r="J2969" s="127">
        <v>7.6417</v>
      </c>
      <c r="K2969" s="127" t="e">
        <v>#N/A</v>
      </c>
      <c r="L2969" s="127" t="e">
        <v>#N/A</v>
      </c>
      <c r="M2969" s="127">
        <v>8.0229</v>
      </c>
      <c r="N2969" s="127" t="e">
        <v>#N/A</v>
      </c>
      <c r="O2969" s="127" t="e">
        <v>#N/A</v>
      </c>
      <c r="P2969" s="127">
        <v>8.4042</v>
      </c>
      <c r="Q2969" s="127"/>
      <c r="R2969" s="127"/>
      <c r="S2969" s="127"/>
      <c r="T2969" s="127"/>
      <c r="U2969" s="127"/>
      <c r="V2969" s="127"/>
      <c r="W2969" s="127"/>
      <c r="X2969" s="127"/>
      <c r="Y2969" s="127"/>
      <c r="Z2969" s="127"/>
      <c r="AA2969" s="127"/>
      <c r="AB2969" s="127"/>
      <c r="AC2969" s="127"/>
      <c r="AD2969" s="127"/>
      <c r="AE2969" s="127"/>
      <c r="AF2969" s="9">
        <f t="shared" si="1"/>
        <v>2969</v>
      </c>
    </row>
    <row r="2970" ht="15.75" customHeight="1">
      <c r="A2970" s="116">
        <v>41388.0</v>
      </c>
      <c r="B2970" s="129" t="e">
        <v>#N/A</v>
      </c>
      <c r="C2970" s="127" t="e">
        <v>#N/A</v>
      </c>
      <c r="D2970" s="127">
        <v>6.8375</v>
      </c>
      <c r="E2970" s="127" t="e">
        <v>#N/A</v>
      </c>
      <c r="F2970" s="127" t="e">
        <v>#N/A</v>
      </c>
      <c r="G2970" s="127">
        <v>7.3333</v>
      </c>
      <c r="H2970" s="127" t="e">
        <v>#N/A</v>
      </c>
      <c r="I2970" s="127" t="e">
        <v>#N/A</v>
      </c>
      <c r="J2970" s="127">
        <v>7.6458</v>
      </c>
      <c r="K2970" s="127" t="e">
        <v>#N/A</v>
      </c>
      <c r="L2970" s="127" t="e">
        <v>#N/A</v>
      </c>
      <c r="M2970" s="127">
        <v>8.0229</v>
      </c>
      <c r="N2970" s="127" t="e">
        <v>#N/A</v>
      </c>
      <c r="O2970" s="127" t="e">
        <v>#N/A</v>
      </c>
      <c r="P2970" s="127">
        <v>8.4</v>
      </c>
      <c r="Q2970" s="127"/>
      <c r="R2970" s="127"/>
      <c r="S2970" s="127"/>
      <c r="T2970" s="127"/>
      <c r="U2970" s="127"/>
      <c r="V2970" s="127"/>
      <c r="W2970" s="127"/>
      <c r="X2970" s="127"/>
      <c r="Y2970" s="127"/>
      <c r="Z2970" s="127"/>
      <c r="AA2970" s="127"/>
      <c r="AB2970" s="127"/>
      <c r="AC2970" s="127"/>
      <c r="AD2970" s="127"/>
      <c r="AE2970" s="127"/>
      <c r="AF2970" s="9">
        <f t="shared" si="1"/>
        <v>2970</v>
      </c>
    </row>
    <row r="2971" ht="15.75" customHeight="1">
      <c r="A2971" s="116">
        <v>41387.0</v>
      </c>
      <c r="B2971" s="129" t="e">
        <v>#N/A</v>
      </c>
      <c r="C2971" s="127" t="e">
        <v>#N/A</v>
      </c>
      <c r="D2971" s="127">
        <v>6.85</v>
      </c>
      <c r="E2971" s="127" t="e">
        <v>#N/A</v>
      </c>
      <c r="F2971" s="127" t="e">
        <v>#N/A</v>
      </c>
      <c r="G2971" s="127">
        <v>7.3375</v>
      </c>
      <c r="H2971" s="127" t="e">
        <v>#N/A</v>
      </c>
      <c r="I2971" s="127" t="e">
        <v>#N/A</v>
      </c>
      <c r="J2971" s="127">
        <v>7.6542</v>
      </c>
      <c r="K2971" s="127" t="e">
        <v>#N/A</v>
      </c>
      <c r="L2971" s="127" t="e">
        <v>#N/A</v>
      </c>
      <c r="M2971" s="127">
        <v>8.0271</v>
      </c>
      <c r="N2971" s="127" t="e">
        <v>#N/A</v>
      </c>
      <c r="O2971" s="127" t="e">
        <v>#N/A</v>
      </c>
      <c r="P2971" s="127">
        <v>8.4</v>
      </c>
      <c r="Q2971" s="127"/>
      <c r="R2971" s="127"/>
      <c r="S2971" s="127"/>
      <c r="T2971" s="127"/>
      <c r="U2971" s="127"/>
      <c r="V2971" s="127"/>
      <c r="W2971" s="127"/>
      <c r="X2971" s="127"/>
      <c r="Y2971" s="127"/>
      <c r="Z2971" s="127"/>
      <c r="AA2971" s="127"/>
      <c r="AB2971" s="127"/>
      <c r="AC2971" s="127"/>
      <c r="AD2971" s="127"/>
      <c r="AE2971" s="127"/>
      <c r="AF2971" s="9">
        <f t="shared" si="1"/>
        <v>2971</v>
      </c>
    </row>
    <row r="2972" ht="15.75" customHeight="1">
      <c r="A2972" s="116">
        <v>41386.0</v>
      </c>
      <c r="B2972" s="129" t="e">
        <v>#N/A</v>
      </c>
      <c r="C2972" s="127" t="e">
        <v>#N/A</v>
      </c>
      <c r="D2972" s="127">
        <v>6.8417</v>
      </c>
      <c r="E2972" s="127" t="e">
        <v>#N/A</v>
      </c>
      <c r="F2972" s="127" t="e">
        <v>#N/A</v>
      </c>
      <c r="G2972" s="127">
        <v>7.24</v>
      </c>
      <c r="H2972" s="127" t="e">
        <v>#N/A</v>
      </c>
      <c r="I2972" s="127" t="e">
        <v>#N/A</v>
      </c>
      <c r="J2972" s="127">
        <v>7.6417</v>
      </c>
      <c r="K2972" s="127" t="e">
        <v>#N/A</v>
      </c>
      <c r="L2972" s="127" t="e">
        <v>#N/A</v>
      </c>
      <c r="M2972" s="127">
        <v>8.0167</v>
      </c>
      <c r="N2972" s="127" t="e">
        <v>#N/A</v>
      </c>
      <c r="O2972" s="127" t="e">
        <v>#N/A</v>
      </c>
      <c r="P2972" s="127">
        <v>8.3917</v>
      </c>
      <c r="Q2972" s="127"/>
      <c r="R2972" s="127"/>
      <c r="S2972" s="127"/>
      <c r="T2972" s="127"/>
      <c r="U2972" s="127"/>
      <c r="V2972" s="127"/>
      <c r="W2972" s="127"/>
      <c r="X2972" s="127"/>
      <c r="Y2972" s="127"/>
      <c r="Z2972" s="127"/>
      <c r="AA2972" s="127"/>
      <c r="AB2972" s="127"/>
      <c r="AC2972" s="127"/>
      <c r="AD2972" s="127"/>
      <c r="AE2972" s="127"/>
      <c r="AF2972" s="9">
        <f t="shared" si="1"/>
        <v>2972</v>
      </c>
    </row>
    <row r="2973" ht="15.75" customHeight="1">
      <c r="A2973" s="116">
        <v>41382.0</v>
      </c>
      <c r="B2973" s="129" t="e">
        <v>#N/A</v>
      </c>
      <c r="C2973" s="127" t="e">
        <v>#N/A</v>
      </c>
      <c r="D2973" s="127">
        <v>6.8333</v>
      </c>
      <c r="E2973" s="127" t="e">
        <v>#N/A</v>
      </c>
      <c r="F2973" s="127" t="e">
        <v>#N/A</v>
      </c>
      <c r="G2973" s="127">
        <v>7.2542</v>
      </c>
      <c r="H2973" s="127" t="e">
        <v>#N/A</v>
      </c>
      <c r="I2973" s="127" t="e">
        <v>#N/A</v>
      </c>
      <c r="J2973" s="127">
        <v>7.6708</v>
      </c>
      <c r="K2973" s="127" t="e">
        <v>#N/A</v>
      </c>
      <c r="L2973" s="127" t="e">
        <v>#N/A</v>
      </c>
      <c r="M2973" s="127">
        <v>8.0396</v>
      </c>
      <c r="N2973" s="127" t="e">
        <v>#N/A</v>
      </c>
      <c r="O2973" s="127" t="e">
        <v>#N/A</v>
      </c>
      <c r="P2973" s="127">
        <v>8.4083</v>
      </c>
      <c r="Q2973" s="127"/>
      <c r="R2973" s="127"/>
      <c r="S2973" s="127"/>
      <c r="T2973" s="127"/>
      <c r="U2973" s="127"/>
      <c r="V2973" s="127"/>
      <c r="W2973" s="127"/>
      <c r="X2973" s="127"/>
      <c r="Y2973" s="127"/>
      <c r="Z2973" s="127"/>
      <c r="AA2973" s="127"/>
      <c r="AB2973" s="127"/>
      <c r="AC2973" s="127"/>
      <c r="AD2973" s="127"/>
      <c r="AE2973" s="127"/>
      <c r="AF2973" s="9">
        <f t="shared" si="1"/>
        <v>2973</v>
      </c>
    </row>
    <row r="2974" ht="15.75" customHeight="1">
      <c r="A2974" s="116">
        <v>41381.0</v>
      </c>
      <c r="B2974" s="129" t="e">
        <v>#N/A</v>
      </c>
      <c r="C2974" s="127" t="e">
        <v>#N/A</v>
      </c>
      <c r="D2974" s="127">
        <v>6.8125</v>
      </c>
      <c r="E2974" s="127" t="e">
        <v>#N/A</v>
      </c>
      <c r="F2974" s="127" t="e">
        <v>#N/A</v>
      </c>
      <c r="G2974" s="127">
        <v>7.2542</v>
      </c>
      <c r="H2974" s="127" t="e">
        <v>#N/A</v>
      </c>
      <c r="I2974" s="127" t="e">
        <v>#N/A</v>
      </c>
      <c r="J2974" s="127">
        <v>7.6625</v>
      </c>
      <c r="K2974" s="127" t="e">
        <v>#N/A</v>
      </c>
      <c r="L2974" s="127" t="e">
        <v>#N/A</v>
      </c>
      <c r="M2974" s="127">
        <v>8.0396</v>
      </c>
      <c r="N2974" s="127" t="e">
        <v>#N/A</v>
      </c>
      <c r="O2974" s="127" t="e">
        <v>#N/A</v>
      </c>
      <c r="P2974" s="127">
        <v>8.4167</v>
      </c>
      <c r="Q2974" s="127"/>
      <c r="R2974" s="127"/>
      <c r="S2974" s="127"/>
      <c r="T2974" s="127"/>
      <c r="U2974" s="127"/>
      <c r="V2974" s="127"/>
      <c r="W2974" s="127"/>
      <c r="X2974" s="127"/>
      <c r="Y2974" s="127"/>
      <c r="Z2974" s="127"/>
      <c r="AA2974" s="127"/>
      <c r="AB2974" s="127"/>
      <c r="AC2974" s="127"/>
      <c r="AD2974" s="127"/>
      <c r="AE2974" s="127"/>
      <c r="AF2974" s="9">
        <f t="shared" si="1"/>
        <v>2974</v>
      </c>
    </row>
    <row r="2975" ht="15.75" customHeight="1">
      <c r="A2975" s="116">
        <v>41380.0</v>
      </c>
      <c r="B2975" s="129" t="e">
        <v>#N/A</v>
      </c>
      <c r="C2975" s="127" t="e">
        <v>#N/A</v>
      </c>
      <c r="D2975" s="127">
        <v>6.8208</v>
      </c>
      <c r="E2975" s="127" t="e">
        <v>#N/A</v>
      </c>
      <c r="F2975" s="127" t="e">
        <v>#N/A</v>
      </c>
      <c r="G2975" s="127">
        <v>7.2833</v>
      </c>
      <c r="H2975" s="127" t="e">
        <v>#N/A</v>
      </c>
      <c r="I2975" s="127" t="e">
        <v>#N/A</v>
      </c>
      <c r="J2975" s="127">
        <v>7.6833</v>
      </c>
      <c r="K2975" s="127" t="e">
        <v>#N/A</v>
      </c>
      <c r="L2975" s="127" t="e">
        <v>#N/A</v>
      </c>
      <c r="M2975" s="127">
        <v>8.0583</v>
      </c>
      <c r="N2975" s="127" t="e">
        <v>#N/A</v>
      </c>
      <c r="O2975" s="127" t="e">
        <v>#N/A</v>
      </c>
      <c r="P2975" s="127">
        <v>8.4333</v>
      </c>
      <c r="Q2975" s="127"/>
      <c r="R2975" s="127"/>
      <c r="S2975" s="127"/>
      <c r="T2975" s="127"/>
      <c r="U2975" s="127"/>
      <c r="V2975" s="127"/>
      <c r="W2975" s="127"/>
      <c r="X2975" s="127"/>
      <c r="Y2975" s="127"/>
      <c r="Z2975" s="127"/>
      <c r="AA2975" s="127"/>
      <c r="AB2975" s="127"/>
      <c r="AC2975" s="127"/>
      <c r="AD2975" s="127"/>
      <c r="AE2975" s="127"/>
      <c r="AF2975" s="9">
        <f t="shared" si="1"/>
        <v>2975</v>
      </c>
    </row>
    <row r="2976" ht="15.75" customHeight="1">
      <c r="A2976" s="116">
        <v>41379.0</v>
      </c>
      <c r="B2976" s="129" t="e">
        <v>#N/A</v>
      </c>
      <c r="C2976" s="127" t="e">
        <v>#N/A</v>
      </c>
      <c r="D2976" s="127">
        <v>6.8667</v>
      </c>
      <c r="E2976" s="127" t="e">
        <v>#N/A</v>
      </c>
      <c r="F2976" s="127" t="e">
        <v>#N/A</v>
      </c>
      <c r="G2976" s="127">
        <v>7.3208</v>
      </c>
      <c r="H2976" s="127" t="e">
        <v>#N/A</v>
      </c>
      <c r="I2976" s="127" t="e">
        <v>#N/A</v>
      </c>
      <c r="J2976" s="127">
        <v>7.7167</v>
      </c>
      <c r="K2976" s="127" t="e">
        <v>#N/A</v>
      </c>
      <c r="L2976" s="127" t="e">
        <v>#N/A</v>
      </c>
      <c r="M2976" s="127">
        <v>8.0875</v>
      </c>
      <c r="N2976" s="127" t="e">
        <v>#N/A</v>
      </c>
      <c r="O2976" s="127" t="e">
        <v>#N/A</v>
      </c>
      <c r="P2976" s="127">
        <v>8.4583</v>
      </c>
      <c r="Q2976" s="127"/>
      <c r="R2976" s="127"/>
      <c r="S2976" s="127"/>
      <c r="T2976" s="127"/>
      <c r="U2976" s="127"/>
      <c r="V2976" s="127"/>
      <c r="W2976" s="127"/>
      <c r="X2976" s="127"/>
      <c r="Y2976" s="127"/>
      <c r="Z2976" s="127"/>
      <c r="AA2976" s="127"/>
      <c r="AB2976" s="127"/>
      <c r="AC2976" s="127"/>
      <c r="AD2976" s="127"/>
      <c r="AE2976" s="127"/>
      <c r="AF2976" s="9">
        <f t="shared" si="1"/>
        <v>2976</v>
      </c>
    </row>
    <row r="2977" ht="15.75" customHeight="1">
      <c r="A2977" s="116">
        <v>41376.0</v>
      </c>
      <c r="B2977" s="129" t="e">
        <v>#N/A</v>
      </c>
      <c r="C2977" s="127" t="e">
        <v>#N/A</v>
      </c>
      <c r="D2977" s="127">
        <v>6.8958</v>
      </c>
      <c r="E2977" s="127" t="e">
        <v>#N/A</v>
      </c>
      <c r="F2977" s="127" t="e">
        <v>#N/A</v>
      </c>
      <c r="G2977" s="127">
        <v>7.3458</v>
      </c>
      <c r="H2977" s="127" t="e">
        <v>#N/A</v>
      </c>
      <c r="I2977" s="127" t="e">
        <v>#N/A</v>
      </c>
      <c r="J2977" s="127">
        <v>7.74</v>
      </c>
      <c r="K2977" s="127" t="e">
        <v>#N/A</v>
      </c>
      <c r="L2977" s="127" t="e">
        <v>#N/A</v>
      </c>
      <c r="M2977" s="127">
        <v>8.1004</v>
      </c>
      <c r="N2977" s="127" t="e">
        <v>#N/A</v>
      </c>
      <c r="O2977" s="127" t="e">
        <v>#N/A</v>
      </c>
      <c r="P2977" s="127">
        <v>8.4608</v>
      </c>
      <c r="Q2977" s="127"/>
      <c r="R2977" s="127"/>
      <c r="S2977" s="127"/>
      <c r="T2977" s="127"/>
      <c r="U2977" s="127"/>
      <c r="V2977" s="127"/>
      <c r="W2977" s="127"/>
      <c r="X2977" s="127"/>
      <c r="Y2977" s="127"/>
      <c r="Z2977" s="127"/>
      <c r="AA2977" s="127"/>
      <c r="AB2977" s="127"/>
      <c r="AC2977" s="127"/>
      <c r="AD2977" s="127"/>
      <c r="AE2977" s="127"/>
      <c r="AF2977" s="9">
        <f t="shared" si="1"/>
        <v>2977</v>
      </c>
    </row>
    <row r="2978" ht="15.75" customHeight="1">
      <c r="A2978" s="116">
        <v>41375.0</v>
      </c>
      <c r="B2978" s="129" t="e">
        <v>#N/A</v>
      </c>
      <c r="C2978" s="127" t="e">
        <v>#N/A</v>
      </c>
      <c r="D2978" s="127">
        <v>6.9583</v>
      </c>
      <c r="E2978" s="127" t="e">
        <v>#N/A</v>
      </c>
      <c r="F2978" s="127" t="e">
        <v>#N/A</v>
      </c>
      <c r="G2978" s="127">
        <v>7.5292</v>
      </c>
      <c r="H2978" s="127" t="e">
        <v>#N/A</v>
      </c>
      <c r="I2978" s="127" t="e">
        <v>#N/A</v>
      </c>
      <c r="J2978" s="127">
        <v>7.8125</v>
      </c>
      <c r="K2978" s="127" t="e">
        <v>#N/A</v>
      </c>
      <c r="L2978" s="127" t="e">
        <v>#N/A</v>
      </c>
      <c r="M2978" s="127">
        <v>8.1529</v>
      </c>
      <c r="N2978" s="127" t="e">
        <v>#N/A</v>
      </c>
      <c r="O2978" s="127" t="e">
        <v>#N/A</v>
      </c>
      <c r="P2978" s="127">
        <v>8.4933</v>
      </c>
      <c r="Q2978" s="127"/>
      <c r="R2978" s="127"/>
      <c r="S2978" s="127"/>
      <c r="T2978" s="127"/>
      <c r="U2978" s="127"/>
      <c r="V2978" s="127"/>
      <c r="W2978" s="127"/>
      <c r="X2978" s="127"/>
      <c r="Y2978" s="127"/>
      <c r="Z2978" s="127"/>
      <c r="AA2978" s="127"/>
      <c r="AB2978" s="127"/>
      <c r="AC2978" s="127"/>
      <c r="AD2978" s="127"/>
      <c r="AE2978" s="127"/>
      <c r="AF2978" s="9">
        <f t="shared" si="1"/>
        <v>2978</v>
      </c>
    </row>
    <row r="2979" ht="15.75" customHeight="1">
      <c r="A2979" s="116">
        <v>41374.0</v>
      </c>
      <c r="B2979" s="129" t="e">
        <v>#N/A</v>
      </c>
      <c r="C2979" s="127" t="e">
        <v>#N/A</v>
      </c>
      <c r="D2979" s="127">
        <v>6.9417</v>
      </c>
      <c r="E2979" s="127" t="e">
        <v>#N/A</v>
      </c>
      <c r="F2979" s="127" t="e">
        <v>#N/A</v>
      </c>
      <c r="G2979" s="127">
        <v>7.5792</v>
      </c>
      <c r="H2979" s="127" t="e">
        <v>#N/A</v>
      </c>
      <c r="I2979" s="127" t="e">
        <v>#N/A</v>
      </c>
      <c r="J2979" s="127">
        <v>7.8275</v>
      </c>
      <c r="K2979" s="127" t="e">
        <v>#N/A</v>
      </c>
      <c r="L2979" s="127" t="e">
        <v>#N/A</v>
      </c>
      <c r="M2979" s="127">
        <v>8.1596</v>
      </c>
      <c r="N2979" s="127" t="e">
        <v>#N/A</v>
      </c>
      <c r="O2979" s="127" t="e">
        <v>#N/A</v>
      </c>
      <c r="P2979" s="127">
        <v>8.4917</v>
      </c>
      <c r="Q2979" s="127"/>
      <c r="R2979" s="127"/>
      <c r="S2979" s="127"/>
      <c r="T2979" s="127"/>
      <c r="U2979" s="127"/>
      <c r="V2979" s="127"/>
      <c r="W2979" s="127"/>
      <c r="X2979" s="127"/>
      <c r="Y2979" s="127"/>
      <c r="Z2979" s="127"/>
      <c r="AA2979" s="127"/>
      <c r="AB2979" s="127"/>
      <c r="AC2979" s="127"/>
      <c r="AD2979" s="127"/>
      <c r="AE2979" s="127"/>
      <c r="AF2979" s="9">
        <f t="shared" si="1"/>
        <v>2979</v>
      </c>
    </row>
    <row r="2980" ht="15.75" customHeight="1">
      <c r="A2980" s="116">
        <v>41373.0</v>
      </c>
      <c r="B2980" s="129" t="e">
        <v>#N/A</v>
      </c>
      <c r="C2980" s="127" t="e">
        <v>#N/A</v>
      </c>
      <c r="D2980" s="127">
        <v>6.95</v>
      </c>
      <c r="E2980" s="127" t="e">
        <v>#N/A</v>
      </c>
      <c r="F2980" s="127" t="e">
        <v>#N/A</v>
      </c>
      <c r="G2980" s="127">
        <v>7.5958</v>
      </c>
      <c r="H2980" s="127" t="e">
        <v>#N/A</v>
      </c>
      <c r="I2980" s="127" t="e">
        <v>#N/A</v>
      </c>
      <c r="J2980" s="127">
        <v>7.8483</v>
      </c>
      <c r="K2980" s="127" t="e">
        <v>#N/A</v>
      </c>
      <c r="L2980" s="127" t="e">
        <v>#N/A</v>
      </c>
      <c r="M2980" s="127">
        <v>8.17</v>
      </c>
      <c r="N2980" s="127" t="e">
        <v>#N/A</v>
      </c>
      <c r="O2980" s="127" t="e">
        <v>#N/A</v>
      </c>
      <c r="P2980" s="127">
        <v>8.4917</v>
      </c>
      <c r="Q2980" s="127"/>
      <c r="R2980" s="127"/>
      <c r="S2980" s="127"/>
      <c r="T2980" s="127"/>
      <c r="U2980" s="127"/>
      <c r="V2980" s="127"/>
      <c r="W2980" s="127"/>
      <c r="X2980" s="127"/>
      <c r="Y2980" s="127"/>
      <c r="Z2980" s="127"/>
      <c r="AA2980" s="127"/>
      <c r="AB2980" s="127"/>
      <c r="AC2980" s="127"/>
      <c r="AD2980" s="127"/>
      <c r="AE2980" s="127"/>
      <c r="AF2980" s="9">
        <f t="shared" si="1"/>
        <v>2980</v>
      </c>
    </row>
    <row r="2981" ht="15.75" customHeight="1">
      <c r="A2981" s="116">
        <v>41372.0</v>
      </c>
      <c r="B2981" s="129" t="e">
        <v>#N/A</v>
      </c>
      <c r="C2981" s="127" t="e">
        <v>#N/A</v>
      </c>
      <c r="D2981" s="127">
        <v>6.8958</v>
      </c>
      <c r="E2981" s="127" t="e">
        <v>#N/A</v>
      </c>
      <c r="F2981" s="127" t="e">
        <v>#N/A</v>
      </c>
      <c r="G2981" s="127">
        <v>7.65</v>
      </c>
      <c r="H2981" s="127" t="e">
        <v>#N/A</v>
      </c>
      <c r="I2981" s="127" t="e">
        <v>#N/A</v>
      </c>
      <c r="J2981" s="127">
        <v>7.8708</v>
      </c>
      <c r="K2981" s="127" t="e">
        <v>#N/A</v>
      </c>
      <c r="L2981" s="127" t="e">
        <v>#N/A</v>
      </c>
      <c r="M2981" s="127">
        <v>8.1771</v>
      </c>
      <c r="N2981" s="127" t="e">
        <v>#N/A</v>
      </c>
      <c r="O2981" s="127" t="e">
        <v>#N/A</v>
      </c>
      <c r="P2981" s="127">
        <v>8.4833</v>
      </c>
      <c r="Q2981" s="127"/>
      <c r="R2981" s="127"/>
      <c r="S2981" s="127"/>
      <c r="T2981" s="127"/>
      <c r="U2981" s="127"/>
      <c r="V2981" s="127"/>
      <c r="W2981" s="127"/>
      <c r="X2981" s="127"/>
      <c r="Y2981" s="127"/>
      <c r="Z2981" s="127"/>
      <c r="AA2981" s="127"/>
      <c r="AB2981" s="127"/>
      <c r="AC2981" s="127"/>
      <c r="AD2981" s="127"/>
      <c r="AE2981" s="127"/>
      <c r="AF2981" s="9">
        <f t="shared" si="1"/>
        <v>2981</v>
      </c>
    </row>
    <row r="2982" ht="15.75" customHeight="1">
      <c r="A2982" s="116">
        <v>41369.0</v>
      </c>
      <c r="B2982" s="129" t="e">
        <v>#N/A</v>
      </c>
      <c r="C2982" s="127" t="e">
        <v>#N/A</v>
      </c>
      <c r="D2982" s="127">
        <v>6.875</v>
      </c>
      <c r="E2982" s="127" t="e">
        <v>#N/A</v>
      </c>
      <c r="F2982" s="127" t="e">
        <v>#N/A</v>
      </c>
      <c r="G2982" s="127">
        <v>7.6583</v>
      </c>
      <c r="H2982" s="127" t="e">
        <v>#N/A</v>
      </c>
      <c r="I2982" s="127" t="e">
        <v>#N/A</v>
      </c>
      <c r="J2982" s="127">
        <v>7.8875</v>
      </c>
      <c r="K2982" s="127" t="e">
        <v>#N/A</v>
      </c>
      <c r="L2982" s="127" t="e">
        <v>#N/A</v>
      </c>
      <c r="M2982" s="127">
        <v>8.1875</v>
      </c>
      <c r="N2982" s="127" t="e">
        <v>#N/A</v>
      </c>
      <c r="O2982" s="127" t="e">
        <v>#N/A</v>
      </c>
      <c r="P2982" s="127">
        <v>8.4875</v>
      </c>
      <c r="Q2982" s="127"/>
      <c r="R2982" s="127"/>
      <c r="S2982" s="127"/>
      <c r="T2982" s="127"/>
      <c r="U2982" s="127"/>
      <c r="V2982" s="127"/>
      <c r="W2982" s="127"/>
      <c r="X2982" s="127"/>
      <c r="Y2982" s="127"/>
      <c r="Z2982" s="127"/>
      <c r="AA2982" s="127"/>
      <c r="AB2982" s="127"/>
      <c r="AC2982" s="127"/>
      <c r="AD2982" s="127"/>
      <c r="AE2982" s="127"/>
      <c r="AF2982" s="9">
        <f t="shared" si="1"/>
        <v>2982</v>
      </c>
    </row>
    <row r="2983" ht="15.75" customHeight="1">
      <c r="A2983" s="116">
        <v>41368.0</v>
      </c>
      <c r="B2983" s="129" t="e">
        <v>#N/A</v>
      </c>
      <c r="C2983" s="127" t="e">
        <v>#N/A</v>
      </c>
      <c r="D2983" s="127">
        <v>6.8792</v>
      </c>
      <c r="E2983" s="127" t="e">
        <v>#N/A</v>
      </c>
      <c r="F2983" s="127" t="e">
        <v>#N/A</v>
      </c>
      <c r="G2983" s="127">
        <v>7.65</v>
      </c>
      <c r="H2983" s="127" t="e">
        <v>#N/A</v>
      </c>
      <c r="I2983" s="127" t="e">
        <v>#N/A</v>
      </c>
      <c r="J2983" s="127">
        <v>7.8625</v>
      </c>
      <c r="K2983" s="127" t="e">
        <v>#N/A</v>
      </c>
      <c r="L2983" s="127" t="e">
        <v>#N/A</v>
      </c>
      <c r="M2983" s="127">
        <v>8.1717</v>
      </c>
      <c r="N2983" s="127" t="e">
        <v>#N/A</v>
      </c>
      <c r="O2983" s="127" t="e">
        <v>#N/A</v>
      </c>
      <c r="P2983" s="127">
        <v>8.4808</v>
      </c>
      <c r="Q2983" s="127"/>
      <c r="R2983" s="127"/>
      <c r="S2983" s="127"/>
      <c r="T2983" s="127"/>
      <c r="U2983" s="127"/>
      <c r="V2983" s="127"/>
      <c r="W2983" s="127"/>
      <c r="X2983" s="127"/>
      <c r="Y2983" s="127"/>
      <c r="Z2983" s="127"/>
      <c r="AA2983" s="127"/>
      <c r="AB2983" s="127"/>
      <c r="AC2983" s="127"/>
      <c r="AD2983" s="127"/>
      <c r="AE2983" s="127"/>
      <c r="AF2983" s="9">
        <f t="shared" si="1"/>
        <v>2983</v>
      </c>
    </row>
    <row r="2984" ht="15.75" customHeight="1">
      <c r="A2984" s="116">
        <v>41367.0</v>
      </c>
      <c r="B2984" s="129" t="e">
        <v>#N/A</v>
      </c>
      <c r="C2984" s="127" t="e">
        <v>#N/A</v>
      </c>
      <c r="D2984" s="127">
        <v>6.875</v>
      </c>
      <c r="E2984" s="127" t="e">
        <v>#N/A</v>
      </c>
      <c r="F2984" s="127" t="e">
        <v>#N/A</v>
      </c>
      <c r="G2984" s="127">
        <v>7.6792</v>
      </c>
      <c r="H2984" s="127" t="e">
        <v>#N/A</v>
      </c>
      <c r="I2984" s="127" t="e">
        <v>#N/A</v>
      </c>
      <c r="J2984" s="127">
        <v>7.8708</v>
      </c>
      <c r="K2984" s="127" t="e">
        <v>#N/A</v>
      </c>
      <c r="L2984" s="127" t="e">
        <v>#N/A</v>
      </c>
      <c r="M2984" s="127">
        <v>8.1821</v>
      </c>
      <c r="N2984" s="127" t="e">
        <v>#N/A</v>
      </c>
      <c r="O2984" s="127" t="e">
        <v>#N/A</v>
      </c>
      <c r="P2984" s="127">
        <v>8.4933</v>
      </c>
      <c r="Q2984" s="127"/>
      <c r="R2984" s="127"/>
      <c r="S2984" s="127"/>
      <c r="T2984" s="127"/>
      <c r="U2984" s="127"/>
      <c r="V2984" s="127"/>
      <c r="W2984" s="127"/>
      <c r="X2984" s="127"/>
      <c r="Y2984" s="127"/>
      <c r="Z2984" s="127"/>
      <c r="AA2984" s="127"/>
      <c r="AB2984" s="127"/>
      <c r="AC2984" s="127"/>
      <c r="AD2984" s="127"/>
      <c r="AE2984" s="127"/>
      <c r="AF2984" s="9">
        <f t="shared" si="1"/>
        <v>2984</v>
      </c>
    </row>
    <row r="2985" ht="15.75" customHeight="1">
      <c r="A2985" s="116">
        <v>41366.0</v>
      </c>
      <c r="B2985" s="129" t="e">
        <v>#N/A</v>
      </c>
      <c r="C2985" s="127" t="e">
        <v>#N/A</v>
      </c>
      <c r="D2985" s="127">
        <v>6.825</v>
      </c>
      <c r="E2985" s="127" t="e">
        <v>#N/A</v>
      </c>
      <c r="F2985" s="127" t="e">
        <v>#N/A</v>
      </c>
      <c r="G2985" s="127">
        <v>7.6292</v>
      </c>
      <c r="H2985" s="127" t="e">
        <v>#N/A</v>
      </c>
      <c r="I2985" s="127" t="e">
        <v>#N/A</v>
      </c>
      <c r="J2985" s="127">
        <v>7.8</v>
      </c>
      <c r="K2985" s="127" t="e">
        <v>#N/A</v>
      </c>
      <c r="L2985" s="127" t="e">
        <v>#N/A</v>
      </c>
      <c r="M2985" s="127">
        <v>8.1183</v>
      </c>
      <c r="N2985" s="127" t="e">
        <v>#N/A</v>
      </c>
      <c r="O2985" s="127" t="e">
        <v>#N/A</v>
      </c>
      <c r="P2985" s="127">
        <v>8.4367</v>
      </c>
      <c r="Q2985" s="127"/>
      <c r="R2985" s="127"/>
      <c r="S2985" s="127"/>
      <c r="T2985" s="127"/>
      <c r="U2985" s="127"/>
      <c r="V2985" s="127"/>
      <c r="W2985" s="127"/>
      <c r="X2985" s="127"/>
      <c r="Y2985" s="127"/>
      <c r="Z2985" s="127"/>
      <c r="AA2985" s="127"/>
      <c r="AB2985" s="127"/>
      <c r="AC2985" s="127"/>
      <c r="AD2985" s="127"/>
      <c r="AE2985" s="127"/>
      <c r="AF2985" s="9">
        <f t="shared" si="1"/>
        <v>2985</v>
      </c>
    </row>
    <row r="2986" ht="15.75" customHeight="1">
      <c r="A2986" s="116">
        <v>41365.0</v>
      </c>
      <c r="B2986" s="129" t="e">
        <v>#N/A</v>
      </c>
      <c r="C2986" s="127" t="e">
        <v>#N/A</v>
      </c>
      <c r="D2986" s="127">
        <v>6.7667</v>
      </c>
      <c r="E2986" s="127" t="e">
        <v>#N/A</v>
      </c>
      <c r="F2986" s="127" t="e">
        <v>#N/A</v>
      </c>
      <c r="G2986" s="127">
        <v>7.5625</v>
      </c>
      <c r="H2986" s="127" t="e">
        <v>#N/A</v>
      </c>
      <c r="I2986" s="127" t="e">
        <v>#N/A</v>
      </c>
      <c r="J2986" s="127">
        <v>7.7958</v>
      </c>
      <c r="K2986" s="127" t="e">
        <v>#N/A</v>
      </c>
      <c r="L2986" s="127" t="e">
        <v>#N/A</v>
      </c>
      <c r="M2986" s="127">
        <v>8.1104</v>
      </c>
      <c r="N2986" s="127" t="e">
        <v>#N/A</v>
      </c>
      <c r="O2986" s="127" t="e">
        <v>#N/A</v>
      </c>
      <c r="P2986" s="127">
        <v>8.425</v>
      </c>
      <c r="Q2986" s="127"/>
      <c r="R2986" s="127"/>
      <c r="S2986" s="127"/>
      <c r="T2986" s="127"/>
      <c r="U2986" s="127"/>
      <c r="V2986" s="127"/>
      <c r="W2986" s="127"/>
      <c r="X2986" s="127"/>
      <c r="Y2986" s="127"/>
      <c r="Z2986" s="127"/>
      <c r="AA2986" s="127"/>
      <c r="AB2986" s="127"/>
      <c r="AC2986" s="127"/>
      <c r="AD2986" s="127"/>
      <c r="AE2986" s="127"/>
      <c r="AF2986" s="9">
        <f t="shared" si="1"/>
        <v>2986</v>
      </c>
    </row>
    <row r="2987" ht="15.75" customHeight="1">
      <c r="A2987" s="116">
        <v>41362.0</v>
      </c>
      <c r="B2987" s="129" t="e">
        <v>#N/A</v>
      </c>
      <c r="C2987" s="127" t="e">
        <v>#N/A</v>
      </c>
      <c r="D2987" s="127">
        <v>6.7542</v>
      </c>
      <c r="E2987" s="127" t="e">
        <v>#N/A</v>
      </c>
      <c r="F2987" s="127" t="e">
        <v>#N/A</v>
      </c>
      <c r="G2987" s="127">
        <v>7.5417</v>
      </c>
      <c r="H2987" s="127" t="e">
        <v>#N/A</v>
      </c>
      <c r="I2987" s="127" t="e">
        <v>#N/A</v>
      </c>
      <c r="J2987" s="127">
        <v>7.7467</v>
      </c>
      <c r="K2987" s="127" t="e">
        <v>#N/A</v>
      </c>
      <c r="L2987" s="127" t="e">
        <v>#N/A</v>
      </c>
      <c r="M2987" s="127">
        <v>8.0608</v>
      </c>
      <c r="N2987" s="127" t="e">
        <v>#N/A</v>
      </c>
      <c r="O2987" s="127" t="e">
        <v>#N/A</v>
      </c>
      <c r="P2987" s="127">
        <v>8.375</v>
      </c>
      <c r="Q2987" s="127"/>
      <c r="R2987" s="127"/>
      <c r="S2987" s="127"/>
      <c r="T2987" s="127"/>
      <c r="U2987" s="127"/>
      <c r="V2987" s="127"/>
      <c r="W2987" s="127"/>
      <c r="X2987" s="127"/>
      <c r="Y2987" s="127"/>
      <c r="Z2987" s="127"/>
      <c r="AA2987" s="127"/>
      <c r="AB2987" s="127"/>
      <c r="AC2987" s="127"/>
      <c r="AD2987" s="127"/>
      <c r="AE2987" s="127"/>
      <c r="AF2987" s="9">
        <f t="shared" si="1"/>
        <v>2987</v>
      </c>
    </row>
    <row r="2988" ht="15.75" customHeight="1">
      <c r="A2988" s="116">
        <v>41361.0</v>
      </c>
      <c r="B2988" s="129" t="e">
        <v>#N/A</v>
      </c>
      <c r="C2988" s="127" t="e">
        <v>#N/A</v>
      </c>
      <c r="D2988" s="127">
        <v>6.8542</v>
      </c>
      <c r="E2988" s="127" t="e">
        <v>#N/A</v>
      </c>
      <c r="F2988" s="127" t="e">
        <v>#N/A</v>
      </c>
      <c r="G2988" s="127">
        <v>7.7292</v>
      </c>
      <c r="H2988" s="127" t="e">
        <v>#N/A</v>
      </c>
      <c r="I2988" s="127" t="e">
        <v>#N/A</v>
      </c>
      <c r="J2988" s="127">
        <v>7.9917</v>
      </c>
      <c r="K2988" s="127" t="e">
        <v>#N/A</v>
      </c>
      <c r="L2988" s="127" t="e">
        <v>#N/A</v>
      </c>
      <c r="M2988" s="127">
        <v>8.325</v>
      </c>
      <c r="N2988" s="127" t="e">
        <v>#N/A</v>
      </c>
      <c r="O2988" s="127" t="e">
        <v>#N/A</v>
      </c>
      <c r="P2988" s="127">
        <v>8.6583</v>
      </c>
      <c r="Q2988" s="127"/>
      <c r="R2988" s="127"/>
      <c r="S2988" s="127"/>
      <c r="T2988" s="127"/>
      <c r="U2988" s="127"/>
      <c r="V2988" s="127"/>
      <c r="W2988" s="127"/>
      <c r="X2988" s="127"/>
      <c r="Y2988" s="127"/>
      <c r="Z2988" s="127"/>
      <c r="AA2988" s="127"/>
      <c r="AB2988" s="127"/>
      <c r="AC2988" s="127"/>
      <c r="AD2988" s="127"/>
      <c r="AE2988" s="127"/>
      <c r="AF2988" s="9">
        <f t="shared" si="1"/>
        <v>2988</v>
      </c>
    </row>
    <row r="2989" ht="15.75" customHeight="1">
      <c r="A2989" s="116">
        <v>41360.0</v>
      </c>
      <c r="B2989" s="129" t="e">
        <v>#N/A</v>
      </c>
      <c r="C2989" s="127" t="e">
        <v>#N/A</v>
      </c>
      <c r="D2989" s="127">
        <v>6.8542</v>
      </c>
      <c r="E2989" s="127" t="e">
        <v>#N/A</v>
      </c>
      <c r="F2989" s="127" t="e">
        <v>#N/A</v>
      </c>
      <c r="G2989" s="127">
        <v>7.7292</v>
      </c>
      <c r="H2989" s="127" t="e">
        <v>#N/A</v>
      </c>
      <c r="I2989" s="127" t="e">
        <v>#N/A</v>
      </c>
      <c r="J2989" s="127">
        <v>7.9917</v>
      </c>
      <c r="K2989" s="127" t="e">
        <v>#N/A</v>
      </c>
      <c r="L2989" s="127" t="e">
        <v>#N/A</v>
      </c>
      <c r="M2989" s="127">
        <v>8.325</v>
      </c>
      <c r="N2989" s="127" t="e">
        <v>#N/A</v>
      </c>
      <c r="O2989" s="127" t="e">
        <v>#N/A</v>
      </c>
      <c r="P2989" s="127">
        <v>8.6583</v>
      </c>
      <c r="Q2989" s="127"/>
      <c r="R2989" s="127"/>
      <c r="S2989" s="127"/>
      <c r="T2989" s="127"/>
      <c r="U2989" s="127"/>
      <c r="V2989" s="127"/>
      <c r="W2989" s="127"/>
      <c r="X2989" s="127"/>
      <c r="Y2989" s="127"/>
      <c r="Z2989" s="127"/>
      <c r="AA2989" s="127"/>
      <c r="AB2989" s="127"/>
      <c r="AC2989" s="127"/>
      <c r="AD2989" s="127"/>
      <c r="AE2989" s="127"/>
      <c r="AF2989" s="9">
        <f t="shared" si="1"/>
        <v>2989</v>
      </c>
    </row>
    <row r="2990" ht="15.75" customHeight="1">
      <c r="A2990" s="116">
        <v>41359.0</v>
      </c>
      <c r="B2990" s="129" t="e">
        <v>#N/A</v>
      </c>
      <c r="C2990" s="127" t="e">
        <v>#N/A</v>
      </c>
      <c r="D2990" s="127">
        <v>6.8792</v>
      </c>
      <c r="E2990" s="127" t="e">
        <v>#N/A</v>
      </c>
      <c r="F2990" s="127" t="e">
        <v>#N/A</v>
      </c>
      <c r="G2990" s="127">
        <v>7.7375</v>
      </c>
      <c r="H2990" s="127" t="e">
        <v>#N/A</v>
      </c>
      <c r="I2990" s="127" t="e">
        <v>#N/A</v>
      </c>
      <c r="J2990" s="127">
        <v>8.0208</v>
      </c>
      <c r="K2990" s="127" t="e">
        <v>#N/A</v>
      </c>
      <c r="L2990" s="127" t="e">
        <v>#N/A</v>
      </c>
      <c r="M2990" s="127">
        <v>8.3708</v>
      </c>
      <c r="N2990" s="127" t="e">
        <v>#N/A</v>
      </c>
      <c r="O2990" s="127" t="e">
        <v>#N/A</v>
      </c>
      <c r="P2990" s="127">
        <v>8.7208</v>
      </c>
      <c r="Q2990" s="127"/>
      <c r="R2990" s="127"/>
      <c r="S2990" s="127"/>
      <c r="T2990" s="127"/>
      <c r="U2990" s="127"/>
      <c r="V2990" s="127"/>
      <c r="W2990" s="127"/>
      <c r="X2990" s="127"/>
      <c r="Y2990" s="127"/>
      <c r="Z2990" s="127"/>
      <c r="AA2990" s="127"/>
      <c r="AB2990" s="127"/>
      <c r="AC2990" s="127"/>
      <c r="AD2990" s="127"/>
      <c r="AE2990" s="127"/>
      <c r="AF2990" s="9">
        <f t="shared" si="1"/>
        <v>2990</v>
      </c>
    </row>
    <row r="2991" ht="15.75" customHeight="1">
      <c r="A2991" s="116">
        <v>41358.0</v>
      </c>
      <c r="B2991" s="129" t="e">
        <v>#N/A</v>
      </c>
      <c r="C2991" s="127" t="e">
        <v>#N/A</v>
      </c>
      <c r="D2991" s="127">
        <v>6.9417</v>
      </c>
      <c r="E2991" s="127" t="e">
        <v>#N/A</v>
      </c>
      <c r="F2991" s="127" t="e">
        <v>#N/A</v>
      </c>
      <c r="G2991" s="127">
        <v>7.8292</v>
      </c>
      <c r="H2991" s="127" t="e">
        <v>#N/A</v>
      </c>
      <c r="I2991" s="127" t="e">
        <v>#N/A</v>
      </c>
      <c r="J2991" s="127">
        <v>8.0833</v>
      </c>
      <c r="K2991" s="127" t="e">
        <v>#N/A</v>
      </c>
      <c r="L2991" s="127" t="e">
        <v>#N/A</v>
      </c>
      <c r="M2991" s="127">
        <v>8.4271</v>
      </c>
      <c r="N2991" s="127" t="e">
        <v>#N/A</v>
      </c>
      <c r="O2991" s="127" t="e">
        <v>#N/A</v>
      </c>
      <c r="P2991" s="127">
        <v>8.7708</v>
      </c>
      <c r="Q2991" s="127"/>
      <c r="R2991" s="127"/>
      <c r="S2991" s="127"/>
      <c r="T2991" s="127"/>
      <c r="U2991" s="127"/>
      <c r="V2991" s="127"/>
      <c r="W2991" s="127"/>
      <c r="X2991" s="127"/>
      <c r="Y2991" s="127"/>
      <c r="Z2991" s="127"/>
      <c r="AA2991" s="127"/>
      <c r="AB2991" s="127"/>
      <c r="AC2991" s="127"/>
      <c r="AD2991" s="127"/>
      <c r="AE2991" s="127"/>
      <c r="AF2991" s="9">
        <f t="shared" si="1"/>
        <v>2991</v>
      </c>
    </row>
    <row r="2992" ht="15.75" customHeight="1">
      <c r="A2992" s="116">
        <v>41355.0</v>
      </c>
      <c r="B2992" s="129" t="e">
        <v>#N/A</v>
      </c>
      <c r="C2992" s="127" t="e">
        <v>#N/A</v>
      </c>
      <c r="D2992" s="127">
        <v>7.025</v>
      </c>
      <c r="E2992" s="127" t="e">
        <v>#N/A</v>
      </c>
      <c r="F2992" s="127" t="e">
        <v>#N/A</v>
      </c>
      <c r="G2992" s="127">
        <v>7.9708</v>
      </c>
      <c r="H2992" s="127" t="e">
        <v>#N/A</v>
      </c>
      <c r="I2992" s="127" t="e">
        <v>#N/A</v>
      </c>
      <c r="J2992" s="127">
        <v>8.2217</v>
      </c>
      <c r="K2992" s="127" t="e">
        <v>#N/A</v>
      </c>
      <c r="L2992" s="127" t="e">
        <v>#N/A</v>
      </c>
      <c r="M2992" s="127">
        <v>8.5817</v>
      </c>
      <c r="N2992" s="127" t="e">
        <v>#N/A</v>
      </c>
      <c r="O2992" s="127" t="e">
        <v>#N/A</v>
      </c>
      <c r="P2992" s="127">
        <v>8.9417</v>
      </c>
      <c r="Q2992" s="127"/>
      <c r="R2992" s="127"/>
      <c r="S2992" s="127"/>
      <c r="T2992" s="127"/>
      <c r="U2992" s="127"/>
      <c r="V2992" s="127"/>
      <c r="W2992" s="127"/>
      <c r="X2992" s="127"/>
      <c r="Y2992" s="127"/>
      <c r="Z2992" s="127"/>
      <c r="AA2992" s="127"/>
      <c r="AB2992" s="127"/>
      <c r="AC2992" s="127"/>
      <c r="AD2992" s="127"/>
      <c r="AE2992" s="127"/>
      <c r="AF2992" s="9">
        <f t="shared" si="1"/>
        <v>2992</v>
      </c>
    </row>
    <row r="2993" ht="15.75" customHeight="1">
      <c r="A2993" s="116">
        <v>41354.0</v>
      </c>
      <c r="B2993" s="129" t="e">
        <v>#N/A</v>
      </c>
      <c r="C2993" s="127" t="e">
        <v>#N/A</v>
      </c>
      <c r="D2993" s="127">
        <v>7.025</v>
      </c>
      <c r="E2993" s="127" t="e">
        <v>#N/A</v>
      </c>
      <c r="F2993" s="127" t="e">
        <v>#N/A</v>
      </c>
      <c r="G2993" s="127">
        <v>7.9708</v>
      </c>
      <c r="H2993" s="127" t="e">
        <v>#N/A</v>
      </c>
      <c r="I2993" s="127" t="e">
        <v>#N/A</v>
      </c>
      <c r="J2993" s="127">
        <v>8.2217</v>
      </c>
      <c r="K2993" s="127" t="e">
        <v>#N/A</v>
      </c>
      <c r="L2993" s="127" t="e">
        <v>#N/A</v>
      </c>
      <c r="M2993" s="127">
        <v>8.5817</v>
      </c>
      <c r="N2993" s="127" t="e">
        <v>#N/A</v>
      </c>
      <c r="O2993" s="127" t="e">
        <v>#N/A</v>
      </c>
      <c r="P2993" s="127">
        <v>8.9417</v>
      </c>
      <c r="Q2993" s="127"/>
      <c r="R2993" s="127"/>
      <c r="S2993" s="127"/>
      <c r="T2993" s="127"/>
      <c r="U2993" s="127"/>
      <c r="V2993" s="127"/>
      <c r="W2993" s="127"/>
      <c r="X2993" s="127"/>
      <c r="Y2993" s="127"/>
      <c r="Z2993" s="127"/>
      <c r="AA2993" s="127"/>
      <c r="AB2993" s="127"/>
      <c r="AC2993" s="127"/>
      <c r="AD2993" s="127"/>
      <c r="AE2993" s="127"/>
      <c r="AF2993" s="9">
        <f t="shared" si="1"/>
        <v>2993</v>
      </c>
    </row>
    <row r="2994" ht="15.75" customHeight="1">
      <c r="A2994" s="116">
        <v>41353.0</v>
      </c>
      <c r="B2994" s="129" t="e">
        <v>#N/A</v>
      </c>
      <c r="C2994" s="127" t="e">
        <v>#N/A</v>
      </c>
      <c r="D2994" s="127">
        <v>7.1708</v>
      </c>
      <c r="E2994" s="127" t="e">
        <v>#N/A</v>
      </c>
      <c r="F2994" s="127" t="e">
        <v>#N/A</v>
      </c>
      <c r="G2994" s="127">
        <v>8.0183</v>
      </c>
      <c r="H2994" s="127" t="e">
        <v>#N/A</v>
      </c>
      <c r="I2994" s="127" t="e">
        <v>#N/A</v>
      </c>
      <c r="J2994" s="127">
        <v>8.2833</v>
      </c>
      <c r="K2994" s="127" t="e">
        <v>#N/A</v>
      </c>
      <c r="L2994" s="127" t="e">
        <v>#N/A</v>
      </c>
      <c r="M2994" s="127">
        <v>8.6313</v>
      </c>
      <c r="N2994" s="127" t="e">
        <v>#N/A</v>
      </c>
      <c r="O2994" s="127" t="e">
        <v>#N/A</v>
      </c>
      <c r="P2994" s="127">
        <v>8.9792</v>
      </c>
      <c r="Q2994" s="127"/>
      <c r="R2994" s="127"/>
      <c r="S2994" s="127"/>
      <c r="T2994" s="127"/>
      <c r="U2994" s="127"/>
      <c r="V2994" s="127"/>
      <c r="W2994" s="127"/>
      <c r="X2994" s="127"/>
      <c r="Y2994" s="127"/>
      <c r="Z2994" s="127"/>
      <c r="AA2994" s="127"/>
      <c r="AB2994" s="127"/>
      <c r="AC2994" s="127"/>
      <c r="AD2994" s="127"/>
      <c r="AE2994" s="127"/>
      <c r="AF2994" s="9">
        <f t="shared" si="1"/>
        <v>2994</v>
      </c>
    </row>
    <row r="2995" ht="15.75" customHeight="1">
      <c r="A2995" s="116">
        <v>41352.0</v>
      </c>
      <c r="B2995" s="129" t="e">
        <v>#N/A</v>
      </c>
      <c r="C2995" s="127" t="e">
        <v>#N/A</v>
      </c>
      <c r="D2995" s="127">
        <v>7.275</v>
      </c>
      <c r="E2995" s="127" t="e">
        <v>#N/A</v>
      </c>
      <c r="F2995" s="127" t="e">
        <v>#N/A</v>
      </c>
      <c r="G2995" s="127">
        <v>8.0458</v>
      </c>
      <c r="H2995" s="127" t="e">
        <v>#N/A</v>
      </c>
      <c r="I2995" s="127" t="e">
        <v>#N/A</v>
      </c>
      <c r="J2995" s="127">
        <v>8.3192</v>
      </c>
      <c r="K2995" s="127" t="e">
        <v>#N/A</v>
      </c>
      <c r="L2995" s="127" t="e">
        <v>#N/A</v>
      </c>
      <c r="M2995" s="127">
        <v>8.6638</v>
      </c>
      <c r="N2995" s="127" t="e">
        <v>#N/A</v>
      </c>
      <c r="O2995" s="127" t="e">
        <v>#N/A</v>
      </c>
      <c r="P2995" s="127">
        <v>9.0083</v>
      </c>
      <c r="Q2995" s="127"/>
      <c r="R2995" s="127"/>
      <c r="S2995" s="127"/>
      <c r="T2995" s="127"/>
      <c r="U2995" s="127"/>
      <c r="V2995" s="127"/>
      <c r="W2995" s="127"/>
      <c r="X2995" s="127"/>
      <c r="Y2995" s="127"/>
      <c r="Z2995" s="127"/>
      <c r="AA2995" s="127"/>
      <c r="AB2995" s="127"/>
      <c r="AC2995" s="127"/>
      <c r="AD2995" s="127"/>
      <c r="AE2995" s="127"/>
      <c r="AF2995" s="9">
        <f t="shared" si="1"/>
        <v>2995</v>
      </c>
    </row>
    <row r="2996" ht="15.75" customHeight="1">
      <c r="A2996" s="116">
        <v>41351.0</v>
      </c>
      <c r="B2996" s="129" t="e">
        <v>#N/A</v>
      </c>
      <c r="C2996" s="127" t="e">
        <v>#N/A</v>
      </c>
      <c r="D2996" s="127">
        <v>7.4375</v>
      </c>
      <c r="E2996" s="127" t="e">
        <v>#N/A</v>
      </c>
      <c r="F2996" s="127" t="e">
        <v>#N/A</v>
      </c>
      <c r="G2996" s="127">
        <v>8.0883</v>
      </c>
      <c r="H2996" s="127" t="e">
        <v>#N/A</v>
      </c>
      <c r="I2996" s="127" t="e">
        <v>#N/A</v>
      </c>
      <c r="J2996" s="127">
        <v>8.3383</v>
      </c>
      <c r="K2996" s="127" t="e">
        <v>#N/A</v>
      </c>
      <c r="L2996" s="127" t="e">
        <v>#N/A</v>
      </c>
      <c r="M2996" s="127">
        <v>8.6983</v>
      </c>
      <c r="N2996" s="127" t="e">
        <v>#N/A</v>
      </c>
      <c r="O2996" s="127" t="e">
        <v>#N/A</v>
      </c>
      <c r="P2996" s="127">
        <v>9.0583</v>
      </c>
      <c r="Q2996" s="127"/>
      <c r="R2996" s="127"/>
      <c r="S2996" s="127"/>
      <c r="T2996" s="127"/>
      <c r="U2996" s="127"/>
      <c r="V2996" s="127"/>
      <c r="W2996" s="127"/>
      <c r="X2996" s="127"/>
      <c r="Y2996" s="127"/>
      <c r="Z2996" s="127"/>
      <c r="AA2996" s="127"/>
      <c r="AB2996" s="127"/>
      <c r="AC2996" s="127"/>
      <c r="AD2996" s="127"/>
      <c r="AE2996" s="127"/>
      <c r="AF2996" s="9">
        <f t="shared" si="1"/>
        <v>2996</v>
      </c>
    </row>
    <row r="2997" ht="15.75" customHeight="1">
      <c r="A2997" s="116">
        <v>41348.0</v>
      </c>
      <c r="B2997" s="129" t="e">
        <v>#N/A</v>
      </c>
      <c r="C2997" s="127" t="e">
        <v>#N/A</v>
      </c>
      <c r="D2997" s="127">
        <v>7.3964</v>
      </c>
      <c r="E2997" s="127" t="e">
        <v>#N/A</v>
      </c>
      <c r="F2997" s="127" t="e">
        <v>#N/A</v>
      </c>
      <c r="G2997" s="127">
        <v>8.095</v>
      </c>
      <c r="H2997" s="127" t="e">
        <v>#N/A</v>
      </c>
      <c r="I2997" s="127" t="e">
        <v>#N/A</v>
      </c>
      <c r="J2997" s="127">
        <v>8.3343</v>
      </c>
      <c r="K2997" s="127" t="e">
        <v>#N/A</v>
      </c>
      <c r="L2997" s="127" t="e">
        <v>#N/A</v>
      </c>
      <c r="M2997" s="127">
        <v>8.6993</v>
      </c>
      <c r="N2997" s="127" t="e">
        <v>#N/A</v>
      </c>
      <c r="O2997" s="127" t="e">
        <v>#N/A</v>
      </c>
      <c r="P2997" s="127">
        <v>9.0643</v>
      </c>
      <c r="Q2997" s="127"/>
      <c r="R2997" s="127"/>
      <c r="S2997" s="127"/>
      <c r="T2997" s="127"/>
      <c r="U2997" s="127"/>
      <c r="V2997" s="127"/>
      <c r="W2997" s="127"/>
      <c r="X2997" s="127"/>
      <c r="Y2997" s="127"/>
      <c r="Z2997" s="127"/>
      <c r="AA2997" s="127"/>
      <c r="AB2997" s="127"/>
      <c r="AC2997" s="127"/>
      <c r="AD2997" s="127"/>
      <c r="AE2997" s="127"/>
      <c r="AF2997" s="9">
        <f t="shared" si="1"/>
        <v>2997</v>
      </c>
    </row>
    <row r="2998" ht="15.75" customHeight="1">
      <c r="A2998" s="116">
        <v>41347.0</v>
      </c>
      <c r="B2998" s="129" t="e">
        <v>#N/A</v>
      </c>
      <c r="C2998" s="127" t="e">
        <v>#N/A</v>
      </c>
      <c r="D2998" s="127">
        <v>7.45</v>
      </c>
      <c r="E2998" s="127" t="e">
        <v>#N/A</v>
      </c>
      <c r="F2998" s="127" t="e">
        <v>#N/A</v>
      </c>
      <c r="G2998" s="127">
        <v>8.1629</v>
      </c>
      <c r="H2998" s="127" t="e">
        <v>#N/A</v>
      </c>
      <c r="I2998" s="127" t="e">
        <v>#N/A</v>
      </c>
      <c r="J2998" s="127">
        <v>8.3757</v>
      </c>
      <c r="K2998" s="127" t="e">
        <v>#N/A</v>
      </c>
      <c r="L2998" s="127" t="e">
        <v>#N/A</v>
      </c>
      <c r="M2998" s="127">
        <v>8.7236</v>
      </c>
      <c r="N2998" s="127" t="e">
        <v>#N/A</v>
      </c>
      <c r="O2998" s="127" t="e">
        <v>#N/A</v>
      </c>
      <c r="P2998" s="127">
        <v>9.0714</v>
      </c>
      <c r="Q2998" s="127"/>
      <c r="R2998" s="127"/>
      <c r="S2998" s="127"/>
      <c r="T2998" s="127"/>
      <c r="U2998" s="127"/>
      <c r="V2998" s="127"/>
      <c r="W2998" s="127"/>
      <c r="X2998" s="127"/>
      <c r="Y2998" s="127"/>
      <c r="Z2998" s="127"/>
      <c r="AA2998" s="127"/>
      <c r="AB2998" s="127"/>
      <c r="AC2998" s="127"/>
      <c r="AD2998" s="127"/>
      <c r="AE2998" s="127"/>
      <c r="AF2998" s="9">
        <f t="shared" si="1"/>
        <v>2998</v>
      </c>
    </row>
    <row r="2999" ht="15.75" customHeight="1">
      <c r="A2999" s="116">
        <v>41346.0</v>
      </c>
      <c r="B2999" s="129" t="e">
        <v>#N/A</v>
      </c>
      <c r="C2999" s="127" t="e">
        <v>#N/A</v>
      </c>
      <c r="D2999" s="127">
        <v>7.525</v>
      </c>
      <c r="E2999" s="127" t="e">
        <v>#N/A</v>
      </c>
      <c r="F2999" s="127" t="e">
        <v>#N/A</v>
      </c>
      <c r="G2999" s="127">
        <v>8.25</v>
      </c>
      <c r="H2999" s="127" t="e">
        <v>#N/A</v>
      </c>
      <c r="I2999" s="127" t="e">
        <v>#N/A</v>
      </c>
      <c r="J2999" s="127">
        <v>8.4743</v>
      </c>
      <c r="K2999" s="127" t="e">
        <v>#N/A</v>
      </c>
      <c r="L2999" s="127" t="e">
        <v>#N/A</v>
      </c>
      <c r="M2999" s="127">
        <v>8.8121</v>
      </c>
      <c r="N2999" s="127" t="e">
        <v>#N/A</v>
      </c>
      <c r="O2999" s="127" t="e">
        <v>#N/A</v>
      </c>
      <c r="P2999" s="127">
        <v>9.15</v>
      </c>
      <c r="Q2999" s="127"/>
      <c r="R2999" s="127"/>
      <c r="S2999" s="127"/>
      <c r="T2999" s="127"/>
      <c r="U2999" s="127"/>
      <c r="V2999" s="127"/>
      <c r="W2999" s="127"/>
      <c r="X2999" s="127"/>
      <c r="Y2999" s="127"/>
      <c r="Z2999" s="127"/>
      <c r="AA2999" s="127"/>
      <c r="AB2999" s="127"/>
      <c r="AC2999" s="127"/>
      <c r="AD2999" s="127"/>
      <c r="AE2999" s="127"/>
      <c r="AF2999" s="9">
        <f t="shared" si="1"/>
        <v>2999</v>
      </c>
    </row>
    <row r="3000" ht="15.75" customHeight="1">
      <c r="A3000" s="116">
        <v>41345.0</v>
      </c>
      <c r="B3000" s="129" t="e">
        <v>#N/A</v>
      </c>
      <c r="C3000" s="127" t="e">
        <v>#N/A</v>
      </c>
      <c r="D3000" s="127">
        <v>7.525</v>
      </c>
      <c r="E3000" s="127" t="e">
        <v>#N/A</v>
      </c>
      <c r="F3000" s="127" t="e">
        <v>#N/A</v>
      </c>
      <c r="G3000" s="127">
        <v>8.2541</v>
      </c>
      <c r="H3000" s="127" t="e">
        <v>#N/A</v>
      </c>
      <c r="I3000" s="127" t="e">
        <v>#N/A</v>
      </c>
      <c r="J3000" s="127">
        <v>8.4786</v>
      </c>
      <c r="K3000" s="127" t="e">
        <v>#N/A</v>
      </c>
      <c r="L3000" s="127" t="e">
        <v>#N/A</v>
      </c>
      <c r="M3000" s="127">
        <v>8.8107</v>
      </c>
      <c r="N3000" s="127" t="e">
        <v>#N/A</v>
      </c>
      <c r="O3000" s="127" t="e">
        <v>#N/A</v>
      </c>
      <c r="P3000" s="127">
        <v>9.1429</v>
      </c>
      <c r="Q3000" s="127"/>
      <c r="R3000" s="127"/>
      <c r="S3000" s="127"/>
      <c r="T3000" s="127"/>
      <c r="U3000" s="127"/>
      <c r="V3000" s="127"/>
      <c r="W3000" s="127"/>
      <c r="X3000" s="127"/>
      <c r="Y3000" s="127"/>
      <c r="Z3000" s="127"/>
      <c r="AA3000" s="127"/>
      <c r="AB3000" s="127"/>
      <c r="AC3000" s="127"/>
      <c r="AD3000" s="127"/>
      <c r="AE3000" s="127"/>
      <c r="AF3000" s="9">
        <f t="shared" si="1"/>
        <v>3000</v>
      </c>
    </row>
    <row r="3001" ht="15.75" customHeight="1">
      <c r="A3001" s="116">
        <v>41344.0</v>
      </c>
      <c r="B3001" s="129" t="e">
        <v>#N/A</v>
      </c>
      <c r="C3001" s="127" t="e">
        <v>#N/A</v>
      </c>
      <c r="D3001" s="127">
        <v>7.5107</v>
      </c>
      <c r="E3001" s="127" t="e">
        <v>#N/A</v>
      </c>
      <c r="F3001" s="127" t="e">
        <v>#N/A</v>
      </c>
      <c r="G3001" s="127">
        <v>8.2536</v>
      </c>
      <c r="H3001" s="127" t="e">
        <v>#N/A</v>
      </c>
      <c r="I3001" s="127" t="e">
        <v>#N/A</v>
      </c>
      <c r="J3001" s="127">
        <v>8.4786</v>
      </c>
      <c r="K3001" s="127" t="e">
        <v>#N/A</v>
      </c>
      <c r="L3001" s="127" t="e">
        <v>#N/A</v>
      </c>
      <c r="M3001" s="127">
        <v>8.8125</v>
      </c>
      <c r="N3001" s="127" t="e">
        <v>#N/A</v>
      </c>
      <c r="O3001" s="127" t="e">
        <v>#N/A</v>
      </c>
      <c r="P3001" s="127">
        <v>9.1464</v>
      </c>
      <c r="Q3001" s="127"/>
      <c r="R3001" s="127"/>
      <c r="S3001" s="127"/>
      <c r="T3001" s="127"/>
      <c r="U3001" s="127"/>
      <c r="V3001" s="127"/>
      <c r="W3001" s="127"/>
      <c r="X3001" s="127"/>
      <c r="Y3001" s="127"/>
      <c r="Z3001" s="127"/>
      <c r="AA3001" s="127"/>
      <c r="AB3001" s="127"/>
      <c r="AC3001" s="127"/>
      <c r="AD3001" s="127"/>
      <c r="AE3001" s="127"/>
      <c r="AF3001" s="9">
        <f t="shared" si="1"/>
        <v>3001</v>
      </c>
    </row>
    <row r="3002" ht="15.75" customHeight="1">
      <c r="A3002" s="116">
        <v>41341.0</v>
      </c>
      <c r="B3002" s="129" t="e">
        <v>#N/A</v>
      </c>
      <c r="C3002" s="127" t="e">
        <v>#N/A</v>
      </c>
      <c r="D3002" s="127">
        <v>7.5469</v>
      </c>
      <c r="E3002" s="127" t="e">
        <v>#N/A</v>
      </c>
      <c r="F3002" s="127" t="e">
        <v>#N/A</v>
      </c>
      <c r="G3002" s="127">
        <v>8.2531</v>
      </c>
      <c r="H3002" s="127" t="e">
        <v>#N/A</v>
      </c>
      <c r="I3002" s="127" t="e">
        <v>#N/A</v>
      </c>
      <c r="J3002" s="127">
        <v>8.4688</v>
      </c>
      <c r="K3002" s="127" t="e">
        <v>#N/A</v>
      </c>
      <c r="L3002" s="127" t="e">
        <v>#N/A</v>
      </c>
      <c r="M3002" s="127">
        <v>8.8109</v>
      </c>
      <c r="N3002" s="127" t="e">
        <v>#N/A</v>
      </c>
      <c r="O3002" s="127" t="e">
        <v>#N/A</v>
      </c>
      <c r="P3002" s="127">
        <v>9.1531</v>
      </c>
      <c r="Q3002" s="127"/>
      <c r="R3002" s="127"/>
      <c r="S3002" s="127"/>
      <c r="T3002" s="127"/>
      <c r="U3002" s="127"/>
      <c r="V3002" s="127"/>
      <c r="W3002" s="127"/>
      <c r="X3002" s="127"/>
      <c r="Y3002" s="127"/>
      <c r="Z3002" s="127"/>
      <c r="AA3002" s="127"/>
      <c r="AB3002" s="127"/>
      <c r="AC3002" s="127"/>
      <c r="AD3002" s="127"/>
      <c r="AE3002" s="127"/>
      <c r="AF3002" s="9">
        <f t="shared" si="1"/>
        <v>3002</v>
      </c>
    </row>
    <row r="3003" ht="15.75" customHeight="1">
      <c r="A3003" s="116">
        <v>41340.0</v>
      </c>
      <c r="B3003" s="129" t="e">
        <v>#N/A</v>
      </c>
      <c r="C3003" s="127" t="e">
        <v>#N/A</v>
      </c>
      <c r="D3003" s="127">
        <v>7.6188</v>
      </c>
      <c r="E3003" s="127" t="e">
        <v>#N/A</v>
      </c>
      <c r="F3003" s="127" t="e">
        <v>#N/A</v>
      </c>
      <c r="G3003" s="127">
        <v>8.2375</v>
      </c>
      <c r="H3003" s="127" t="e">
        <v>#N/A</v>
      </c>
      <c r="I3003" s="127" t="e">
        <v>#N/A</v>
      </c>
      <c r="J3003" s="127">
        <v>8.4281</v>
      </c>
      <c r="K3003" s="127" t="e">
        <v>#N/A</v>
      </c>
      <c r="L3003" s="127" t="e">
        <v>#N/A</v>
      </c>
      <c r="M3003" s="127">
        <v>8.7813</v>
      </c>
      <c r="N3003" s="127" t="e">
        <v>#N/A</v>
      </c>
      <c r="O3003" s="127" t="e">
        <v>#N/A</v>
      </c>
      <c r="P3003" s="127">
        <v>9.1344</v>
      </c>
      <c r="Q3003" s="127"/>
      <c r="R3003" s="127"/>
      <c r="S3003" s="127"/>
      <c r="T3003" s="127"/>
      <c r="U3003" s="127"/>
      <c r="V3003" s="127"/>
      <c r="W3003" s="127"/>
      <c r="X3003" s="127"/>
      <c r="Y3003" s="127"/>
      <c r="Z3003" s="127"/>
      <c r="AA3003" s="127"/>
      <c r="AB3003" s="127"/>
      <c r="AC3003" s="127"/>
      <c r="AD3003" s="127"/>
      <c r="AE3003" s="127"/>
      <c r="AF3003" s="9">
        <f t="shared" si="1"/>
        <v>3003</v>
      </c>
    </row>
    <row r="3004" ht="15.75" customHeight="1">
      <c r="A3004" s="116">
        <v>41339.0</v>
      </c>
      <c r="B3004" s="129" t="e">
        <v>#N/A</v>
      </c>
      <c r="C3004" s="127" t="e">
        <v>#N/A</v>
      </c>
      <c r="D3004" s="127">
        <v>7.6188</v>
      </c>
      <c r="E3004" s="127" t="e">
        <v>#N/A</v>
      </c>
      <c r="F3004" s="127" t="e">
        <v>#N/A</v>
      </c>
      <c r="G3004" s="127">
        <v>8.2031</v>
      </c>
      <c r="H3004" s="127" t="e">
        <v>#N/A</v>
      </c>
      <c r="I3004" s="127" t="e">
        <v>#N/A</v>
      </c>
      <c r="J3004" s="127">
        <v>8.425</v>
      </c>
      <c r="K3004" s="127" t="e">
        <v>#N/A</v>
      </c>
      <c r="L3004" s="127" t="e">
        <v>#N/A</v>
      </c>
      <c r="M3004" s="127">
        <v>8.7719</v>
      </c>
      <c r="N3004" s="127" t="e">
        <v>#N/A</v>
      </c>
      <c r="O3004" s="127" t="e">
        <v>#N/A</v>
      </c>
      <c r="P3004" s="127">
        <v>9.1188</v>
      </c>
      <c r="Q3004" s="127"/>
      <c r="R3004" s="127"/>
      <c r="S3004" s="127"/>
      <c r="T3004" s="127"/>
      <c r="U3004" s="127"/>
      <c r="V3004" s="127"/>
      <c r="W3004" s="127"/>
      <c r="X3004" s="127"/>
      <c r="Y3004" s="127"/>
      <c r="Z3004" s="127"/>
      <c r="AA3004" s="127"/>
      <c r="AB3004" s="127"/>
      <c r="AC3004" s="127"/>
      <c r="AD3004" s="127"/>
      <c r="AE3004" s="127"/>
      <c r="AF3004" s="9">
        <f t="shared" si="1"/>
        <v>3004</v>
      </c>
    </row>
    <row r="3005" ht="15.75" customHeight="1">
      <c r="A3005" s="116">
        <v>41338.0</v>
      </c>
      <c r="B3005" s="129" t="e">
        <v>#N/A</v>
      </c>
      <c r="C3005" s="127" t="e">
        <v>#N/A</v>
      </c>
      <c r="D3005" s="127">
        <v>7.6344</v>
      </c>
      <c r="E3005" s="127" t="e">
        <v>#N/A</v>
      </c>
      <c r="F3005" s="127" t="e">
        <v>#N/A</v>
      </c>
      <c r="G3005" s="127">
        <v>8.2</v>
      </c>
      <c r="H3005" s="127" t="e">
        <v>#N/A</v>
      </c>
      <c r="I3005" s="127" t="e">
        <v>#N/A</v>
      </c>
      <c r="J3005" s="127">
        <v>8.425</v>
      </c>
      <c r="K3005" s="127" t="e">
        <v>#N/A</v>
      </c>
      <c r="L3005" s="127" t="e">
        <v>#N/A</v>
      </c>
      <c r="M3005" s="127">
        <v>8.7719</v>
      </c>
      <c r="N3005" s="127" t="e">
        <v>#N/A</v>
      </c>
      <c r="O3005" s="127" t="e">
        <v>#N/A</v>
      </c>
      <c r="P3005" s="127">
        <v>9.1188</v>
      </c>
      <c r="Q3005" s="127"/>
      <c r="R3005" s="127"/>
      <c r="S3005" s="127"/>
      <c r="T3005" s="127"/>
      <c r="U3005" s="127"/>
      <c r="V3005" s="127"/>
      <c r="W3005" s="127"/>
      <c r="X3005" s="127"/>
      <c r="Y3005" s="127"/>
      <c r="Z3005" s="127"/>
      <c r="AA3005" s="127"/>
      <c r="AB3005" s="127"/>
      <c r="AC3005" s="127"/>
      <c r="AD3005" s="127"/>
      <c r="AE3005" s="127"/>
      <c r="AF3005" s="9">
        <f t="shared" si="1"/>
        <v>3005</v>
      </c>
    </row>
    <row r="3006" ht="15.75" customHeight="1">
      <c r="A3006" s="116">
        <v>41337.0</v>
      </c>
      <c r="B3006" s="129" t="e">
        <v>#N/A</v>
      </c>
      <c r="C3006" s="127" t="e">
        <v>#N/A</v>
      </c>
      <c r="D3006" s="127">
        <v>7.7094</v>
      </c>
      <c r="E3006" s="127" t="e">
        <v>#N/A</v>
      </c>
      <c r="F3006" s="127" t="e">
        <v>#N/A</v>
      </c>
      <c r="G3006" s="127">
        <v>8.2175</v>
      </c>
      <c r="H3006" s="127" t="e">
        <v>#N/A</v>
      </c>
      <c r="I3006" s="127" t="e">
        <v>#N/A</v>
      </c>
      <c r="J3006" s="127">
        <v>8.4344</v>
      </c>
      <c r="K3006" s="127" t="e">
        <v>#N/A</v>
      </c>
      <c r="L3006" s="127" t="e">
        <v>#N/A</v>
      </c>
      <c r="M3006" s="127">
        <v>8.775</v>
      </c>
      <c r="N3006" s="127" t="e">
        <v>#N/A</v>
      </c>
      <c r="O3006" s="127" t="e">
        <v>#N/A</v>
      </c>
      <c r="P3006" s="127">
        <v>9.1156</v>
      </c>
      <c r="Q3006" s="127"/>
      <c r="R3006" s="127"/>
      <c r="S3006" s="127"/>
      <c r="T3006" s="127"/>
      <c r="U3006" s="127"/>
      <c r="V3006" s="127"/>
      <c r="W3006" s="127"/>
      <c r="X3006" s="127"/>
      <c r="Y3006" s="127"/>
      <c r="Z3006" s="127"/>
      <c r="AA3006" s="127"/>
      <c r="AB3006" s="127"/>
      <c r="AC3006" s="127"/>
      <c r="AD3006" s="127"/>
      <c r="AE3006" s="127"/>
      <c r="AF3006" s="9">
        <f t="shared" si="1"/>
        <v>3006</v>
      </c>
    </row>
    <row r="3007" ht="15.75" customHeight="1">
      <c r="A3007" s="116">
        <v>41334.0</v>
      </c>
      <c r="B3007" s="129" t="e">
        <v>#N/A</v>
      </c>
      <c r="C3007" s="127" t="e">
        <v>#N/A</v>
      </c>
      <c r="D3007" s="127">
        <v>7.7625</v>
      </c>
      <c r="E3007" s="127" t="e">
        <v>#N/A</v>
      </c>
      <c r="F3007" s="127" t="e">
        <v>#N/A</v>
      </c>
      <c r="G3007" s="127">
        <v>8.2531</v>
      </c>
      <c r="H3007" s="127" t="e">
        <v>#N/A</v>
      </c>
      <c r="I3007" s="127" t="e">
        <v>#N/A</v>
      </c>
      <c r="J3007" s="127">
        <v>8.4594</v>
      </c>
      <c r="K3007" s="127" t="e">
        <v>#N/A</v>
      </c>
      <c r="L3007" s="127" t="e">
        <v>#N/A</v>
      </c>
      <c r="M3007" s="127">
        <v>8.7875</v>
      </c>
      <c r="N3007" s="127" t="e">
        <v>#N/A</v>
      </c>
      <c r="O3007" s="127" t="e">
        <v>#N/A</v>
      </c>
      <c r="P3007" s="127">
        <v>9.1156</v>
      </c>
      <c r="Q3007" s="127"/>
      <c r="R3007" s="127"/>
      <c r="S3007" s="127"/>
      <c r="T3007" s="127"/>
      <c r="U3007" s="127"/>
      <c r="V3007" s="127"/>
      <c r="W3007" s="127"/>
      <c r="X3007" s="127"/>
      <c r="Y3007" s="127"/>
      <c r="Z3007" s="127"/>
      <c r="AA3007" s="127"/>
      <c r="AB3007" s="127"/>
      <c r="AC3007" s="127"/>
      <c r="AD3007" s="127"/>
      <c r="AE3007" s="127"/>
      <c r="AF3007" s="9">
        <f t="shared" si="1"/>
        <v>3007</v>
      </c>
    </row>
    <row r="3008" ht="15.75" customHeight="1">
      <c r="A3008" s="116">
        <v>41333.0</v>
      </c>
      <c r="B3008" s="129" t="e">
        <v>#N/A</v>
      </c>
      <c r="C3008" s="127" t="e">
        <v>#N/A</v>
      </c>
      <c r="D3008" s="127">
        <v>7.775</v>
      </c>
      <c r="E3008" s="127" t="e">
        <v>#N/A</v>
      </c>
      <c r="F3008" s="127" t="e">
        <v>#N/A</v>
      </c>
      <c r="G3008" s="127">
        <v>8.2531</v>
      </c>
      <c r="H3008" s="127" t="e">
        <v>#N/A</v>
      </c>
      <c r="I3008" s="127" t="e">
        <v>#N/A</v>
      </c>
      <c r="J3008" s="127">
        <v>8.4594</v>
      </c>
      <c r="K3008" s="127" t="e">
        <v>#N/A</v>
      </c>
      <c r="L3008" s="127" t="e">
        <v>#N/A</v>
      </c>
      <c r="M3008" s="127">
        <v>8.7813</v>
      </c>
      <c r="N3008" s="127" t="e">
        <v>#N/A</v>
      </c>
      <c r="O3008" s="127" t="e">
        <v>#N/A</v>
      </c>
      <c r="P3008" s="127">
        <v>9.1031</v>
      </c>
      <c r="Q3008" s="127"/>
      <c r="R3008" s="127"/>
      <c r="S3008" s="127"/>
      <c r="T3008" s="127"/>
      <c r="U3008" s="127"/>
      <c r="V3008" s="127"/>
      <c r="W3008" s="127"/>
      <c r="X3008" s="127"/>
      <c r="Y3008" s="127"/>
      <c r="Z3008" s="127"/>
      <c r="AA3008" s="127"/>
      <c r="AB3008" s="127"/>
      <c r="AC3008" s="127"/>
      <c r="AD3008" s="127"/>
      <c r="AE3008" s="127"/>
      <c r="AF3008" s="9">
        <f t="shared" si="1"/>
        <v>3008</v>
      </c>
    </row>
    <row r="3009" ht="15.75" customHeight="1">
      <c r="A3009" s="116">
        <v>41332.0</v>
      </c>
      <c r="B3009" s="129" t="e">
        <v>#N/A</v>
      </c>
      <c r="C3009" s="127" t="e">
        <v>#N/A</v>
      </c>
      <c r="D3009" s="127">
        <v>7.7875</v>
      </c>
      <c r="E3009" s="127" t="e">
        <v>#N/A</v>
      </c>
      <c r="F3009" s="127" t="e">
        <v>#N/A</v>
      </c>
      <c r="G3009" s="127">
        <v>8.2438</v>
      </c>
      <c r="H3009" s="127" t="e">
        <v>#N/A</v>
      </c>
      <c r="I3009" s="127" t="e">
        <v>#N/A</v>
      </c>
      <c r="J3009" s="127">
        <v>8.45</v>
      </c>
      <c r="K3009" s="127" t="e">
        <v>#N/A</v>
      </c>
      <c r="L3009" s="127" t="e">
        <v>#N/A</v>
      </c>
      <c r="M3009" s="127">
        <v>8.7734</v>
      </c>
      <c r="N3009" s="127" t="e">
        <v>#N/A</v>
      </c>
      <c r="O3009" s="127" t="e">
        <v>#N/A</v>
      </c>
      <c r="P3009" s="127">
        <v>9.0969</v>
      </c>
      <c r="Q3009" s="127"/>
      <c r="R3009" s="127"/>
      <c r="S3009" s="127"/>
      <c r="T3009" s="127"/>
      <c r="U3009" s="127"/>
      <c r="V3009" s="127"/>
      <c r="W3009" s="127"/>
      <c r="X3009" s="127"/>
      <c r="Y3009" s="127"/>
      <c r="Z3009" s="127"/>
      <c r="AA3009" s="127"/>
      <c r="AB3009" s="127"/>
      <c r="AC3009" s="127"/>
      <c r="AD3009" s="127"/>
      <c r="AE3009" s="127"/>
      <c r="AF3009" s="9">
        <f t="shared" si="1"/>
        <v>3009</v>
      </c>
    </row>
    <row r="3010" ht="15.75" customHeight="1">
      <c r="A3010" s="116">
        <v>41331.0</v>
      </c>
      <c r="B3010" s="129" t="e">
        <v>#N/A</v>
      </c>
      <c r="C3010" s="127" t="e">
        <v>#N/A</v>
      </c>
      <c r="D3010" s="127">
        <v>7.8469</v>
      </c>
      <c r="E3010" s="127" t="e">
        <v>#N/A</v>
      </c>
      <c r="F3010" s="127" t="e">
        <v>#N/A</v>
      </c>
      <c r="G3010" s="127">
        <v>8.4063</v>
      </c>
      <c r="H3010" s="127" t="e">
        <v>#N/A</v>
      </c>
      <c r="I3010" s="127" t="e">
        <v>#N/A</v>
      </c>
      <c r="J3010" s="127">
        <v>8.5375</v>
      </c>
      <c r="K3010" s="127" t="e">
        <v>#N/A</v>
      </c>
      <c r="L3010" s="127" t="e">
        <v>#N/A</v>
      </c>
      <c r="M3010" s="127">
        <v>8.7781</v>
      </c>
      <c r="N3010" s="127" t="e">
        <v>#N/A</v>
      </c>
      <c r="O3010" s="127" t="e">
        <v>#N/A</v>
      </c>
      <c r="P3010" s="127">
        <v>9.0188</v>
      </c>
      <c r="Q3010" s="127"/>
      <c r="R3010" s="127"/>
      <c r="S3010" s="127"/>
      <c r="T3010" s="127"/>
      <c r="U3010" s="127"/>
      <c r="V3010" s="127"/>
      <c r="W3010" s="127"/>
      <c r="X3010" s="127"/>
      <c r="Y3010" s="127"/>
      <c r="Z3010" s="127"/>
      <c r="AA3010" s="127"/>
      <c r="AB3010" s="127"/>
      <c r="AC3010" s="127"/>
      <c r="AD3010" s="127"/>
      <c r="AE3010" s="127"/>
      <c r="AF3010" s="9">
        <f t="shared" si="1"/>
        <v>3010</v>
      </c>
    </row>
    <row r="3011" ht="15.75" customHeight="1">
      <c r="A3011" s="116">
        <v>41330.0</v>
      </c>
      <c r="B3011" s="129" t="e">
        <v>#N/A</v>
      </c>
      <c r="C3011" s="127" t="e">
        <v>#N/A</v>
      </c>
      <c r="D3011" s="127">
        <v>7.8719</v>
      </c>
      <c r="E3011" s="127" t="e">
        <v>#N/A</v>
      </c>
      <c r="F3011" s="127" t="e">
        <v>#N/A</v>
      </c>
      <c r="G3011" s="127">
        <v>8.4094</v>
      </c>
      <c r="H3011" s="127" t="e">
        <v>#N/A</v>
      </c>
      <c r="I3011" s="127" t="e">
        <v>#N/A</v>
      </c>
      <c r="J3011" s="127">
        <v>8.5438</v>
      </c>
      <c r="K3011" s="127" t="e">
        <v>#N/A</v>
      </c>
      <c r="L3011" s="127" t="e">
        <v>#N/A</v>
      </c>
      <c r="M3011" s="127">
        <v>8.7844</v>
      </c>
      <c r="N3011" s="127" t="e">
        <v>#N/A</v>
      </c>
      <c r="O3011" s="127" t="e">
        <v>#N/A</v>
      </c>
      <c r="P3011" s="127">
        <v>9.025</v>
      </c>
      <c r="Q3011" s="127"/>
      <c r="R3011" s="127"/>
      <c r="S3011" s="127"/>
      <c r="T3011" s="127"/>
      <c r="U3011" s="127"/>
      <c r="V3011" s="127"/>
      <c r="W3011" s="127"/>
      <c r="X3011" s="127"/>
      <c r="Y3011" s="127"/>
      <c r="Z3011" s="127"/>
      <c r="AA3011" s="127"/>
      <c r="AB3011" s="127"/>
      <c r="AC3011" s="127"/>
      <c r="AD3011" s="127"/>
      <c r="AE3011" s="127"/>
      <c r="AF3011" s="9">
        <f t="shared" si="1"/>
        <v>3011</v>
      </c>
    </row>
    <row r="3012" ht="15.75" customHeight="1">
      <c r="A3012" s="116">
        <v>41327.0</v>
      </c>
      <c r="B3012" s="129" t="e">
        <v>#N/A</v>
      </c>
      <c r="C3012" s="127" t="e">
        <v>#N/A</v>
      </c>
      <c r="D3012" s="127">
        <v>7.8563</v>
      </c>
      <c r="E3012" s="127" t="e">
        <v>#N/A</v>
      </c>
      <c r="F3012" s="127" t="e">
        <v>#N/A</v>
      </c>
      <c r="G3012" s="127">
        <v>8.4063</v>
      </c>
      <c r="H3012" s="127" t="e">
        <v>#N/A</v>
      </c>
      <c r="I3012" s="127" t="e">
        <v>#N/A</v>
      </c>
      <c r="J3012" s="127">
        <v>8.5313</v>
      </c>
      <c r="K3012" s="127" t="e">
        <v>#N/A</v>
      </c>
      <c r="L3012" s="127" t="e">
        <v>#N/A</v>
      </c>
      <c r="M3012" s="127">
        <v>8.7781</v>
      </c>
      <c r="N3012" s="127" t="e">
        <v>#N/A</v>
      </c>
      <c r="O3012" s="127" t="e">
        <v>#N/A</v>
      </c>
      <c r="P3012" s="127">
        <v>9.025</v>
      </c>
      <c r="Q3012" s="127"/>
      <c r="R3012" s="127"/>
      <c r="S3012" s="127"/>
      <c r="T3012" s="127"/>
      <c r="U3012" s="127"/>
      <c r="V3012" s="127"/>
      <c r="W3012" s="127"/>
      <c r="X3012" s="127"/>
      <c r="Y3012" s="127"/>
      <c r="Z3012" s="127"/>
      <c r="AA3012" s="127"/>
      <c r="AB3012" s="127"/>
      <c r="AC3012" s="127"/>
      <c r="AD3012" s="127"/>
      <c r="AE3012" s="127"/>
      <c r="AF3012" s="9">
        <f t="shared" si="1"/>
        <v>3012</v>
      </c>
    </row>
    <row r="3013" ht="15.75" customHeight="1">
      <c r="A3013" s="116">
        <v>41326.0</v>
      </c>
      <c r="B3013" s="129" t="e">
        <v>#N/A</v>
      </c>
      <c r="C3013" s="127" t="e">
        <v>#N/A</v>
      </c>
      <c r="D3013" s="127">
        <v>7.8406</v>
      </c>
      <c r="E3013" s="127" t="e">
        <v>#N/A</v>
      </c>
      <c r="F3013" s="127" t="e">
        <v>#N/A</v>
      </c>
      <c r="G3013" s="127">
        <v>8.4</v>
      </c>
      <c r="H3013" s="127" t="e">
        <v>#N/A</v>
      </c>
      <c r="I3013" s="127" t="e">
        <v>#N/A</v>
      </c>
      <c r="J3013" s="127">
        <v>8.5375</v>
      </c>
      <c r="K3013" s="127" t="e">
        <v>#N/A</v>
      </c>
      <c r="L3013" s="127" t="e">
        <v>#N/A</v>
      </c>
      <c r="M3013" s="127">
        <v>8.7813</v>
      </c>
      <c r="N3013" s="127" t="e">
        <v>#N/A</v>
      </c>
      <c r="O3013" s="127" t="e">
        <v>#N/A</v>
      </c>
      <c r="P3013" s="127">
        <v>9.025</v>
      </c>
      <c r="Q3013" s="127"/>
      <c r="R3013" s="127"/>
      <c r="S3013" s="127"/>
      <c r="T3013" s="127"/>
      <c r="U3013" s="127"/>
      <c r="V3013" s="127"/>
      <c r="W3013" s="127"/>
      <c r="X3013" s="127"/>
      <c r="Y3013" s="127"/>
      <c r="Z3013" s="127"/>
      <c r="AA3013" s="127"/>
      <c r="AB3013" s="127"/>
      <c r="AC3013" s="127"/>
      <c r="AD3013" s="127"/>
      <c r="AE3013" s="127"/>
      <c r="AF3013" s="9">
        <f t="shared" si="1"/>
        <v>3013</v>
      </c>
    </row>
    <row r="3014" ht="15.75" customHeight="1">
      <c r="A3014" s="116">
        <v>41325.0</v>
      </c>
      <c r="B3014" s="129" t="e">
        <v>#N/A</v>
      </c>
      <c r="C3014" s="127" t="e">
        <v>#N/A</v>
      </c>
      <c r="D3014" s="127">
        <v>7.8344</v>
      </c>
      <c r="E3014" s="127" t="e">
        <v>#N/A</v>
      </c>
      <c r="F3014" s="127" t="e">
        <v>#N/A</v>
      </c>
      <c r="G3014" s="127">
        <v>8.3906</v>
      </c>
      <c r="H3014" s="127" t="e">
        <v>#N/A</v>
      </c>
      <c r="I3014" s="127" t="e">
        <v>#N/A</v>
      </c>
      <c r="J3014" s="127">
        <v>8.5281</v>
      </c>
      <c r="K3014" s="127" t="e">
        <v>#N/A</v>
      </c>
      <c r="L3014" s="127" t="e">
        <v>#N/A</v>
      </c>
      <c r="M3014" s="127">
        <v>8.7609</v>
      </c>
      <c r="N3014" s="127" t="e">
        <v>#N/A</v>
      </c>
      <c r="O3014" s="127" t="e">
        <v>#N/A</v>
      </c>
      <c r="P3014" s="127">
        <v>8.9938</v>
      </c>
      <c r="Q3014" s="127"/>
      <c r="R3014" s="127"/>
      <c r="S3014" s="127"/>
      <c r="T3014" s="127"/>
      <c r="U3014" s="127"/>
      <c r="V3014" s="127"/>
      <c r="W3014" s="127"/>
      <c r="X3014" s="127"/>
      <c r="Y3014" s="127"/>
      <c r="Z3014" s="127"/>
      <c r="AA3014" s="127"/>
      <c r="AB3014" s="127"/>
      <c r="AC3014" s="127"/>
      <c r="AD3014" s="127"/>
      <c r="AE3014" s="127"/>
      <c r="AF3014" s="9">
        <f t="shared" si="1"/>
        <v>3014</v>
      </c>
    </row>
    <row r="3015" ht="15.75" customHeight="1">
      <c r="A3015" s="116">
        <v>41324.0</v>
      </c>
      <c r="B3015" s="129" t="e">
        <v>#N/A</v>
      </c>
      <c r="C3015" s="127" t="e">
        <v>#N/A</v>
      </c>
      <c r="D3015" s="127">
        <v>7.8125</v>
      </c>
      <c r="E3015" s="127" t="e">
        <v>#N/A</v>
      </c>
      <c r="F3015" s="127" t="e">
        <v>#N/A</v>
      </c>
      <c r="G3015" s="127">
        <v>8.3969</v>
      </c>
      <c r="H3015" s="127" t="e">
        <v>#N/A</v>
      </c>
      <c r="I3015" s="127" t="e">
        <v>#N/A</v>
      </c>
      <c r="J3015" s="127">
        <v>8.5344</v>
      </c>
      <c r="K3015" s="127" t="e">
        <v>#N/A</v>
      </c>
      <c r="L3015" s="127" t="e">
        <v>#N/A</v>
      </c>
      <c r="M3015" s="127">
        <v>8.7578</v>
      </c>
      <c r="N3015" s="127" t="e">
        <v>#N/A</v>
      </c>
      <c r="O3015" s="127" t="e">
        <v>#N/A</v>
      </c>
      <c r="P3015" s="127">
        <v>8.9813</v>
      </c>
      <c r="Q3015" s="127"/>
      <c r="R3015" s="127"/>
      <c r="S3015" s="127"/>
      <c r="T3015" s="127"/>
      <c r="U3015" s="127"/>
      <c r="V3015" s="127"/>
      <c r="W3015" s="127"/>
      <c r="X3015" s="127"/>
      <c r="Y3015" s="127"/>
      <c r="Z3015" s="127"/>
      <c r="AA3015" s="127"/>
      <c r="AB3015" s="127"/>
      <c r="AC3015" s="127"/>
      <c r="AD3015" s="127"/>
      <c r="AE3015" s="127"/>
      <c r="AF3015" s="9">
        <f t="shared" si="1"/>
        <v>3015</v>
      </c>
    </row>
    <row r="3016" ht="15.75" customHeight="1">
      <c r="A3016" s="116">
        <v>41323.0</v>
      </c>
      <c r="B3016" s="129" t="e">
        <v>#N/A</v>
      </c>
      <c r="C3016" s="127" t="e">
        <v>#N/A</v>
      </c>
      <c r="D3016" s="127">
        <v>7.8438</v>
      </c>
      <c r="E3016" s="127" t="e">
        <v>#N/A</v>
      </c>
      <c r="F3016" s="127" t="e">
        <v>#N/A</v>
      </c>
      <c r="G3016" s="127">
        <v>8.4375</v>
      </c>
      <c r="H3016" s="127" t="e">
        <v>#N/A</v>
      </c>
      <c r="I3016" s="127" t="e">
        <v>#N/A</v>
      </c>
      <c r="J3016" s="127">
        <v>8.5625</v>
      </c>
      <c r="K3016" s="127" t="e">
        <v>#N/A</v>
      </c>
      <c r="L3016" s="127" t="e">
        <v>#N/A</v>
      </c>
      <c r="M3016" s="127">
        <v>8.7719</v>
      </c>
      <c r="N3016" s="127" t="e">
        <v>#N/A</v>
      </c>
      <c r="O3016" s="127" t="e">
        <v>#N/A</v>
      </c>
      <c r="P3016" s="127">
        <v>8.9813</v>
      </c>
      <c r="Q3016" s="127"/>
      <c r="R3016" s="127"/>
      <c r="S3016" s="127"/>
      <c r="T3016" s="127"/>
      <c r="U3016" s="127"/>
      <c r="V3016" s="127"/>
      <c r="W3016" s="127"/>
      <c r="X3016" s="127"/>
      <c r="Y3016" s="127"/>
      <c r="Z3016" s="127"/>
      <c r="AA3016" s="127"/>
      <c r="AB3016" s="127"/>
      <c r="AC3016" s="127"/>
      <c r="AD3016" s="127"/>
      <c r="AE3016" s="127"/>
      <c r="AF3016" s="9">
        <f t="shared" si="1"/>
        <v>3016</v>
      </c>
    </row>
    <row r="3017" ht="15.75" customHeight="1">
      <c r="A3017" s="116">
        <v>41313.0</v>
      </c>
      <c r="B3017" s="129" t="e">
        <v>#N/A</v>
      </c>
      <c r="C3017" s="127" t="e">
        <v>#N/A</v>
      </c>
      <c r="D3017" s="127">
        <v>7.8469</v>
      </c>
      <c r="E3017" s="127" t="e">
        <v>#N/A</v>
      </c>
      <c r="F3017" s="127" t="e">
        <v>#N/A</v>
      </c>
      <c r="G3017" s="127">
        <v>8.4344</v>
      </c>
      <c r="H3017" s="127" t="e">
        <v>#N/A</v>
      </c>
      <c r="I3017" s="127" t="e">
        <v>#N/A</v>
      </c>
      <c r="J3017" s="127">
        <v>8.5594</v>
      </c>
      <c r="K3017" s="127" t="e">
        <v>#N/A</v>
      </c>
      <c r="L3017" s="127" t="e">
        <v>#N/A</v>
      </c>
      <c r="M3017" s="127">
        <v>8.7734</v>
      </c>
      <c r="N3017" s="127" t="e">
        <v>#N/A</v>
      </c>
      <c r="O3017" s="127" t="e">
        <v>#N/A</v>
      </c>
      <c r="P3017" s="127">
        <v>8.9875</v>
      </c>
      <c r="Q3017" s="127"/>
      <c r="R3017" s="127"/>
      <c r="S3017" s="127"/>
      <c r="T3017" s="127"/>
      <c r="U3017" s="127"/>
      <c r="V3017" s="127"/>
      <c r="W3017" s="127"/>
      <c r="X3017" s="127"/>
      <c r="Y3017" s="127"/>
      <c r="Z3017" s="127"/>
      <c r="AA3017" s="127"/>
      <c r="AB3017" s="127"/>
      <c r="AC3017" s="127"/>
      <c r="AD3017" s="127"/>
      <c r="AE3017" s="127"/>
      <c r="AF3017" s="9">
        <f t="shared" si="1"/>
        <v>3017</v>
      </c>
    </row>
    <row r="3018" ht="15.75" customHeight="1">
      <c r="A3018" s="116">
        <v>41312.0</v>
      </c>
      <c r="B3018" s="129" t="e">
        <v>#N/A</v>
      </c>
      <c r="C3018" s="127" t="e">
        <v>#N/A</v>
      </c>
      <c r="D3018" s="127">
        <v>7.8531</v>
      </c>
      <c r="E3018" s="127" t="e">
        <v>#N/A</v>
      </c>
      <c r="F3018" s="127" t="e">
        <v>#N/A</v>
      </c>
      <c r="G3018" s="127">
        <v>8.4344</v>
      </c>
      <c r="H3018" s="127" t="e">
        <v>#N/A</v>
      </c>
      <c r="I3018" s="127" t="e">
        <v>#N/A</v>
      </c>
      <c r="J3018" s="127">
        <v>8.5656</v>
      </c>
      <c r="K3018" s="127" t="e">
        <v>#N/A</v>
      </c>
      <c r="L3018" s="127" t="e">
        <v>#N/A</v>
      </c>
      <c r="M3018" s="127">
        <v>8.7047</v>
      </c>
      <c r="N3018" s="127" t="e">
        <v>#N/A</v>
      </c>
      <c r="O3018" s="127" t="e">
        <v>#N/A</v>
      </c>
      <c r="P3018" s="127">
        <v>8.8438</v>
      </c>
      <c r="Q3018" s="127"/>
      <c r="R3018" s="127"/>
      <c r="S3018" s="127"/>
      <c r="T3018" s="127"/>
      <c r="U3018" s="127"/>
      <c r="V3018" s="127"/>
      <c r="W3018" s="127"/>
      <c r="X3018" s="127"/>
      <c r="Y3018" s="127"/>
      <c r="Z3018" s="127"/>
      <c r="AA3018" s="127"/>
      <c r="AB3018" s="127"/>
      <c r="AC3018" s="127"/>
      <c r="AD3018" s="127"/>
      <c r="AE3018" s="127"/>
      <c r="AF3018" s="9">
        <f t="shared" si="1"/>
        <v>3018</v>
      </c>
    </row>
    <row r="3019" ht="15.75" customHeight="1">
      <c r="A3019" s="116">
        <v>41311.0</v>
      </c>
      <c r="B3019" s="129" t="e">
        <v>#N/A</v>
      </c>
      <c r="C3019" s="127" t="e">
        <v>#N/A</v>
      </c>
      <c r="D3019" s="127">
        <v>7.8406</v>
      </c>
      <c r="E3019" s="127" t="e">
        <v>#N/A</v>
      </c>
      <c r="F3019" s="127" t="e">
        <v>#N/A</v>
      </c>
      <c r="G3019" s="127">
        <v>8.4188</v>
      </c>
      <c r="H3019" s="127" t="e">
        <v>#N/A</v>
      </c>
      <c r="I3019" s="127" t="e">
        <v>#N/A</v>
      </c>
      <c r="J3019" s="127">
        <v>8.5594</v>
      </c>
      <c r="K3019" s="127" t="e">
        <v>#N/A</v>
      </c>
      <c r="L3019" s="127" t="e">
        <v>#N/A</v>
      </c>
      <c r="M3019" s="127">
        <v>8.7016</v>
      </c>
      <c r="N3019" s="127" t="e">
        <v>#N/A</v>
      </c>
      <c r="O3019" s="127" t="e">
        <v>#N/A</v>
      </c>
      <c r="P3019" s="127">
        <v>8.8438</v>
      </c>
      <c r="Q3019" s="127"/>
      <c r="R3019" s="127"/>
      <c r="S3019" s="127"/>
      <c r="T3019" s="127"/>
      <c r="U3019" s="127"/>
      <c r="V3019" s="127"/>
      <c r="W3019" s="127"/>
      <c r="X3019" s="127"/>
      <c r="Y3019" s="127"/>
      <c r="Z3019" s="127"/>
      <c r="AA3019" s="127"/>
      <c r="AB3019" s="127"/>
      <c r="AC3019" s="127"/>
      <c r="AD3019" s="127"/>
      <c r="AE3019" s="127"/>
      <c r="AF3019" s="9">
        <f t="shared" si="1"/>
        <v>3019</v>
      </c>
    </row>
    <row r="3020" ht="15.75" customHeight="1">
      <c r="A3020" s="116">
        <v>41310.0</v>
      </c>
      <c r="B3020" s="129" t="e">
        <v>#N/A</v>
      </c>
      <c r="C3020" s="127" t="e">
        <v>#N/A</v>
      </c>
      <c r="D3020" s="127">
        <v>7.8531</v>
      </c>
      <c r="E3020" s="127" t="e">
        <v>#N/A</v>
      </c>
      <c r="F3020" s="127" t="e">
        <v>#N/A</v>
      </c>
      <c r="G3020" s="127">
        <v>8.4281</v>
      </c>
      <c r="H3020" s="127" t="e">
        <v>#N/A</v>
      </c>
      <c r="I3020" s="127" t="e">
        <v>#N/A</v>
      </c>
      <c r="J3020" s="127">
        <v>8.5531</v>
      </c>
      <c r="K3020" s="127" t="e">
        <v>#N/A</v>
      </c>
      <c r="L3020" s="127" t="e">
        <v>#N/A</v>
      </c>
      <c r="M3020" s="127">
        <v>8.6984</v>
      </c>
      <c r="N3020" s="127" t="e">
        <v>#N/A</v>
      </c>
      <c r="O3020" s="127" t="e">
        <v>#N/A</v>
      </c>
      <c r="P3020" s="127">
        <v>8.8438</v>
      </c>
      <c r="Q3020" s="127"/>
      <c r="R3020" s="127"/>
      <c r="S3020" s="127"/>
      <c r="T3020" s="127"/>
      <c r="U3020" s="127"/>
      <c r="V3020" s="127"/>
      <c r="W3020" s="127"/>
      <c r="X3020" s="127"/>
      <c r="Y3020" s="127"/>
      <c r="Z3020" s="127"/>
      <c r="AA3020" s="127"/>
      <c r="AB3020" s="127"/>
      <c r="AC3020" s="127"/>
      <c r="AD3020" s="127"/>
      <c r="AE3020" s="127"/>
      <c r="AF3020" s="9">
        <f t="shared" si="1"/>
        <v>3020</v>
      </c>
    </row>
    <row r="3021" ht="15.75" customHeight="1">
      <c r="A3021" s="116">
        <v>41309.0</v>
      </c>
      <c r="B3021" s="129" t="e">
        <v>#N/A</v>
      </c>
      <c r="C3021" s="127" t="e">
        <v>#N/A</v>
      </c>
      <c r="D3021" s="127">
        <v>7.8188</v>
      </c>
      <c r="E3021" s="127" t="e">
        <v>#N/A</v>
      </c>
      <c r="F3021" s="127" t="e">
        <v>#N/A</v>
      </c>
      <c r="G3021" s="127">
        <v>8.4281</v>
      </c>
      <c r="H3021" s="127" t="e">
        <v>#N/A</v>
      </c>
      <c r="I3021" s="127" t="e">
        <v>#N/A</v>
      </c>
      <c r="J3021" s="127">
        <v>8.5469</v>
      </c>
      <c r="K3021" s="127" t="e">
        <v>#N/A</v>
      </c>
      <c r="L3021" s="127" t="e">
        <v>#N/A</v>
      </c>
      <c r="M3021" s="127">
        <v>8.7</v>
      </c>
      <c r="N3021" s="127" t="e">
        <v>#N/A</v>
      </c>
      <c r="O3021" s="127" t="e">
        <v>#N/A</v>
      </c>
      <c r="P3021" s="127">
        <v>8.8531</v>
      </c>
      <c r="Q3021" s="127"/>
      <c r="R3021" s="127"/>
      <c r="S3021" s="127"/>
      <c r="T3021" s="127"/>
      <c r="U3021" s="127"/>
      <c r="V3021" s="127"/>
      <c r="W3021" s="127"/>
      <c r="X3021" s="127"/>
      <c r="Y3021" s="127"/>
      <c r="Z3021" s="127"/>
      <c r="AA3021" s="127"/>
      <c r="AB3021" s="127"/>
      <c r="AC3021" s="127"/>
      <c r="AD3021" s="127"/>
      <c r="AE3021" s="127"/>
      <c r="AF3021" s="9">
        <f t="shared" si="1"/>
        <v>3021</v>
      </c>
    </row>
    <row r="3022" ht="15.75" customHeight="1">
      <c r="A3022" s="116">
        <v>41306.0</v>
      </c>
      <c r="B3022" s="129" t="e">
        <v>#N/A</v>
      </c>
      <c r="C3022" s="127" t="e">
        <v>#N/A</v>
      </c>
      <c r="D3022" s="127">
        <v>7.8219</v>
      </c>
      <c r="E3022" s="127" t="e">
        <v>#N/A</v>
      </c>
      <c r="F3022" s="127" t="e">
        <v>#N/A</v>
      </c>
      <c r="G3022" s="127">
        <v>8.4438</v>
      </c>
      <c r="H3022" s="127" t="e">
        <v>#N/A</v>
      </c>
      <c r="I3022" s="127" t="e">
        <v>#N/A</v>
      </c>
      <c r="J3022" s="127">
        <v>8.5594</v>
      </c>
      <c r="K3022" s="127" t="e">
        <v>#N/A</v>
      </c>
      <c r="L3022" s="127" t="e">
        <v>#N/A</v>
      </c>
      <c r="M3022" s="127">
        <v>8.7016</v>
      </c>
      <c r="N3022" s="127" t="e">
        <v>#N/A</v>
      </c>
      <c r="O3022" s="127" t="e">
        <v>#N/A</v>
      </c>
      <c r="P3022" s="127">
        <v>8.8438</v>
      </c>
      <c r="Q3022" s="127"/>
      <c r="R3022" s="127"/>
      <c r="S3022" s="127"/>
      <c r="T3022" s="127"/>
      <c r="U3022" s="127"/>
      <c r="V3022" s="127"/>
      <c r="W3022" s="127"/>
      <c r="X3022" s="127"/>
      <c r="Y3022" s="127"/>
      <c r="Z3022" s="127"/>
      <c r="AA3022" s="127"/>
      <c r="AB3022" s="127"/>
      <c r="AC3022" s="127"/>
      <c r="AD3022" s="127"/>
      <c r="AE3022" s="127"/>
      <c r="AF3022" s="9">
        <f t="shared" si="1"/>
        <v>3022</v>
      </c>
    </row>
    <row r="3023" ht="15.75" customHeight="1">
      <c r="A3023" s="116">
        <v>41305.0</v>
      </c>
      <c r="B3023" s="129" t="e">
        <v>#N/A</v>
      </c>
      <c r="C3023" s="127" t="e">
        <v>#N/A</v>
      </c>
      <c r="D3023" s="127">
        <v>7.8156</v>
      </c>
      <c r="E3023" s="127" t="e">
        <v>#N/A</v>
      </c>
      <c r="F3023" s="127" t="e">
        <v>#N/A</v>
      </c>
      <c r="G3023" s="127">
        <v>8.4281</v>
      </c>
      <c r="H3023" s="127" t="e">
        <v>#N/A</v>
      </c>
      <c r="I3023" s="127" t="e">
        <v>#N/A</v>
      </c>
      <c r="J3023" s="127">
        <v>8.55</v>
      </c>
      <c r="K3023" s="127" t="e">
        <v>#N/A</v>
      </c>
      <c r="L3023" s="127" t="e">
        <v>#N/A</v>
      </c>
      <c r="M3023" s="127">
        <v>8.7188</v>
      </c>
      <c r="N3023" s="127" t="e">
        <v>#N/A</v>
      </c>
      <c r="O3023" s="127" t="e">
        <v>#N/A</v>
      </c>
      <c r="P3023" s="127">
        <v>8.8875</v>
      </c>
      <c r="Q3023" s="127"/>
      <c r="R3023" s="127"/>
      <c r="S3023" s="127"/>
      <c r="T3023" s="127"/>
      <c r="U3023" s="127"/>
      <c r="V3023" s="127"/>
      <c r="W3023" s="127"/>
      <c r="X3023" s="127"/>
      <c r="Y3023" s="127"/>
      <c r="Z3023" s="127"/>
      <c r="AA3023" s="127"/>
      <c r="AB3023" s="127"/>
      <c r="AC3023" s="127"/>
      <c r="AD3023" s="127"/>
      <c r="AE3023" s="127"/>
      <c r="AF3023" s="9">
        <f t="shared" si="1"/>
        <v>3023</v>
      </c>
    </row>
    <row r="3024" ht="15.75" customHeight="1">
      <c r="A3024" s="116">
        <v>41304.0</v>
      </c>
      <c r="B3024" s="129" t="e">
        <v>#N/A</v>
      </c>
      <c r="C3024" s="127" t="e">
        <v>#N/A</v>
      </c>
      <c r="D3024" s="127">
        <v>7.8469</v>
      </c>
      <c r="E3024" s="127" t="e">
        <v>#N/A</v>
      </c>
      <c r="F3024" s="127" t="e">
        <v>#N/A</v>
      </c>
      <c r="G3024" s="127">
        <v>8.4844</v>
      </c>
      <c r="H3024" s="127" t="e">
        <v>#N/A</v>
      </c>
      <c r="I3024" s="127" t="e">
        <v>#N/A</v>
      </c>
      <c r="J3024" s="127">
        <v>8.5844</v>
      </c>
      <c r="K3024" s="127" t="e">
        <v>#N/A</v>
      </c>
      <c r="L3024" s="127" t="e">
        <v>#N/A</v>
      </c>
      <c r="M3024" s="127">
        <v>8.7453</v>
      </c>
      <c r="N3024" s="127" t="e">
        <v>#N/A</v>
      </c>
      <c r="O3024" s="127" t="e">
        <v>#N/A</v>
      </c>
      <c r="P3024" s="127">
        <v>8.9063</v>
      </c>
      <c r="Q3024" s="127"/>
      <c r="R3024" s="127"/>
      <c r="S3024" s="127"/>
      <c r="T3024" s="127"/>
      <c r="U3024" s="127"/>
      <c r="V3024" s="127"/>
      <c r="W3024" s="127"/>
      <c r="X3024" s="127"/>
      <c r="Y3024" s="127"/>
      <c r="Z3024" s="127"/>
      <c r="AA3024" s="127"/>
      <c r="AB3024" s="127"/>
      <c r="AC3024" s="127"/>
      <c r="AD3024" s="127"/>
      <c r="AE3024" s="127"/>
      <c r="AF3024" s="9">
        <f t="shared" si="1"/>
        <v>3024</v>
      </c>
    </row>
    <row r="3025" ht="15.75" customHeight="1">
      <c r="A3025" s="116">
        <v>41303.0</v>
      </c>
      <c r="B3025" s="129" t="e">
        <v>#N/A</v>
      </c>
      <c r="C3025" s="127" t="e">
        <v>#N/A</v>
      </c>
      <c r="D3025" s="127">
        <v>7.8063</v>
      </c>
      <c r="E3025" s="127" t="e">
        <v>#N/A</v>
      </c>
      <c r="F3025" s="127" t="e">
        <v>#N/A</v>
      </c>
      <c r="G3025" s="127">
        <v>8.2213</v>
      </c>
      <c r="H3025" s="127" t="e">
        <v>#N/A</v>
      </c>
      <c r="I3025" s="127" t="e">
        <v>#N/A</v>
      </c>
      <c r="J3025" s="127">
        <v>8.3844</v>
      </c>
      <c r="K3025" s="127" t="e">
        <v>#N/A</v>
      </c>
      <c r="L3025" s="127" t="e">
        <v>#N/A</v>
      </c>
      <c r="M3025" s="127">
        <v>8.6125</v>
      </c>
      <c r="N3025" s="127" t="e">
        <v>#N/A</v>
      </c>
      <c r="O3025" s="127" t="e">
        <v>#N/A</v>
      </c>
      <c r="P3025" s="127">
        <v>8.8406</v>
      </c>
      <c r="Q3025" s="127"/>
      <c r="R3025" s="127"/>
      <c r="S3025" s="127"/>
      <c r="T3025" s="127"/>
      <c r="U3025" s="127"/>
      <c r="V3025" s="127"/>
      <c r="W3025" s="127"/>
      <c r="X3025" s="127"/>
      <c r="Y3025" s="127"/>
      <c r="Z3025" s="127"/>
      <c r="AA3025" s="127"/>
      <c r="AB3025" s="127"/>
      <c r="AC3025" s="127"/>
      <c r="AD3025" s="127"/>
      <c r="AE3025" s="127"/>
      <c r="AF3025" s="9">
        <f t="shared" si="1"/>
        <v>3025</v>
      </c>
    </row>
    <row r="3026" ht="15.75" customHeight="1">
      <c r="A3026" s="116">
        <v>41302.0</v>
      </c>
      <c r="B3026" s="129" t="e">
        <v>#N/A</v>
      </c>
      <c r="C3026" s="127" t="e">
        <v>#N/A</v>
      </c>
      <c r="D3026" s="127">
        <v>7.6344</v>
      </c>
      <c r="E3026" s="127" t="e">
        <v>#N/A</v>
      </c>
      <c r="F3026" s="127" t="e">
        <v>#N/A</v>
      </c>
      <c r="G3026" s="127">
        <v>8.15</v>
      </c>
      <c r="H3026" s="127" t="e">
        <v>#N/A</v>
      </c>
      <c r="I3026" s="127" t="e">
        <v>#N/A</v>
      </c>
      <c r="J3026" s="127">
        <v>8.3281</v>
      </c>
      <c r="K3026" s="127" t="e">
        <v>#N/A</v>
      </c>
      <c r="L3026" s="127" t="e">
        <v>#N/A</v>
      </c>
      <c r="M3026" s="127">
        <v>8.5719</v>
      </c>
      <c r="N3026" s="127" t="e">
        <v>#N/A</v>
      </c>
      <c r="O3026" s="127" t="e">
        <v>#N/A</v>
      </c>
      <c r="P3026" s="127">
        <v>8.8156</v>
      </c>
      <c r="Q3026" s="127"/>
      <c r="R3026" s="127"/>
      <c r="S3026" s="127"/>
      <c r="T3026" s="127"/>
      <c r="U3026" s="127"/>
      <c r="V3026" s="127"/>
      <c r="W3026" s="127"/>
      <c r="X3026" s="127"/>
      <c r="Y3026" s="127"/>
      <c r="Z3026" s="127"/>
      <c r="AA3026" s="127"/>
      <c r="AB3026" s="127"/>
      <c r="AC3026" s="127"/>
      <c r="AD3026" s="127"/>
      <c r="AE3026" s="127"/>
      <c r="AF3026" s="9">
        <f t="shared" si="1"/>
        <v>3026</v>
      </c>
    </row>
    <row r="3027" ht="15.75" customHeight="1">
      <c r="A3027" s="116">
        <v>41299.0</v>
      </c>
      <c r="B3027" s="129" t="e">
        <v>#N/A</v>
      </c>
      <c r="C3027" s="127" t="e">
        <v>#N/A</v>
      </c>
      <c r="D3027" s="127">
        <v>7.6281</v>
      </c>
      <c r="E3027" s="127" t="e">
        <v>#N/A</v>
      </c>
      <c r="F3027" s="127" t="e">
        <v>#N/A</v>
      </c>
      <c r="G3027" s="127">
        <v>8.1438</v>
      </c>
      <c r="H3027" s="127" t="e">
        <v>#N/A</v>
      </c>
      <c r="I3027" s="127" t="e">
        <v>#N/A</v>
      </c>
      <c r="J3027" s="127">
        <v>8.3125</v>
      </c>
      <c r="K3027" s="127" t="e">
        <v>#N/A</v>
      </c>
      <c r="L3027" s="127" t="e">
        <v>#N/A</v>
      </c>
      <c r="M3027" s="127">
        <v>8.5719</v>
      </c>
      <c r="N3027" s="127" t="e">
        <v>#N/A</v>
      </c>
      <c r="O3027" s="127" t="e">
        <v>#N/A</v>
      </c>
      <c r="P3027" s="127">
        <v>8.8313</v>
      </c>
      <c r="Q3027" s="127"/>
      <c r="R3027" s="127"/>
      <c r="S3027" s="127"/>
      <c r="T3027" s="127"/>
      <c r="U3027" s="127"/>
      <c r="V3027" s="127"/>
      <c r="W3027" s="127"/>
      <c r="X3027" s="127"/>
      <c r="Y3027" s="127"/>
      <c r="Z3027" s="127"/>
      <c r="AA3027" s="127"/>
      <c r="AB3027" s="127"/>
      <c r="AC3027" s="127"/>
      <c r="AD3027" s="127"/>
      <c r="AE3027" s="127"/>
      <c r="AF3027" s="9">
        <f t="shared" si="1"/>
        <v>3027</v>
      </c>
    </row>
    <row r="3028" ht="15.75" customHeight="1">
      <c r="A3028" s="116">
        <v>41298.0</v>
      </c>
      <c r="B3028" s="129" t="e">
        <v>#N/A</v>
      </c>
      <c r="C3028" s="127" t="e">
        <v>#N/A</v>
      </c>
      <c r="D3028" s="127">
        <v>7.5875</v>
      </c>
      <c r="E3028" s="127" t="e">
        <v>#N/A</v>
      </c>
      <c r="F3028" s="127" t="e">
        <v>#N/A</v>
      </c>
      <c r="G3028" s="127">
        <v>8.1375</v>
      </c>
      <c r="H3028" s="127" t="e">
        <v>#N/A</v>
      </c>
      <c r="I3028" s="127" t="e">
        <v>#N/A</v>
      </c>
      <c r="J3028" s="127">
        <v>8.3031</v>
      </c>
      <c r="K3028" s="127" t="e">
        <v>#N/A</v>
      </c>
      <c r="L3028" s="127" t="e">
        <v>#N/A</v>
      </c>
      <c r="M3028" s="127">
        <v>8.5703</v>
      </c>
      <c r="N3028" s="127" t="e">
        <v>#N/A</v>
      </c>
      <c r="O3028" s="127" t="e">
        <v>#N/A</v>
      </c>
      <c r="P3028" s="127">
        <v>8.8375</v>
      </c>
      <c r="Q3028" s="127"/>
      <c r="R3028" s="127"/>
      <c r="S3028" s="127"/>
      <c r="T3028" s="127"/>
      <c r="U3028" s="127"/>
      <c r="V3028" s="127"/>
      <c r="W3028" s="127"/>
      <c r="X3028" s="127"/>
      <c r="Y3028" s="127"/>
      <c r="Z3028" s="127"/>
      <c r="AA3028" s="127"/>
      <c r="AB3028" s="127"/>
      <c r="AC3028" s="127"/>
      <c r="AD3028" s="127"/>
      <c r="AE3028" s="127"/>
      <c r="AF3028" s="9">
        <f t="shared" si="1"/>
        <v>3028</v>
      </c>
    </row>
    <row r="3029" ht="15.75" customHeight="1">
      <c r="A3029" s="116">
        <v>41297.0</v>
      </c>
      <c r="B3029" s="129" t="e">
        <v>#N/A</v>
      </c>
      <c r="C3029" s="127" t="e">
        <v>#N/A</v>
      </c>
      <c r="D3029" s="127">
        <v>7.55</v>
      </c>
      <c r="E3029" s="127" t="e">
        <v>#N/A</v>
      </c>
      <c r="F3029" s="127" t="e">
        <v>#N/A</v>
      </c>
      <c r="G3029" s="127">
        <v>8.1031</v>
      </c>
      <c r="H3029" s="127" t="e">
        <v>#N/A</v>
      </c>
      <c r="I3029" s="127" t="e">
        <v>#N/A</v>
      </c>
      <c r="J3029" s="127">
        <v>8.2563</v>
      </c>
      <c r="K3029" s="127" t="e">
        <v>#N/A</v>
      </c>
      <c r="L3029" s="127" t="e">
        <v>#N/A</v>
      </c>
      <c r="M3029" s="127">
        <v>8.5344</v>
      </c>
      <c r="N3029" s="127" t="e">
        <v>#N/A</v>
      </c>
      <c r="O3029" s="127" t="e">
        <v>#N/A</v>
      </c>
      <c r="P3029" s="127">
        <v>8.8125</v>
      </c>
      <c r="Q3029" s="127"/>
      <c r="R3029" s="127"/>
      <c r="S3029" s="127"/>
      <c r="T3029" s="127"/>
      <c r="U3029" s="127"/>
      <c r="V3029" s="127"/>
      <c r="W3029" s="127"/>
      <c r="X3029" s="127"/>
      <c r="Y3029" s="127"/>
      <c r="Z3029" s="127"/>
      <c r="AA3029" s="127"/>
      <c r="AB3029" s="127"/>
      <c r="AC3029" s="127"/>
      <c r="AD3029" s="127"/>
      <c r="AE3029" s="127"/>
      <c r="AF3029" s="9">
        <f t="shared" si="1"/>
        <v>3029</v>
      </c>
    </row>
    <row r="3030" ht="15.75" customHeight="1">
      <c r="A3030" s="116">
        <v>41296.0</v>
      </c>
      <c r="B3030" s="129" t="e">
        <v>#N/A</v>
      </c>
      <c r="C3030" s="127" t="e">
        <v>#N/A</v>
      </c>
      <c r="D3030" s="127">
        <v>7.5313</v>
      </c>
      <c r="E3030" s="127" t="e">
        <v>#N/A</v>
      </c>
      <c r="F3030" s="127" t="e">
        <v>#N/A</v>
      </c>
      <c r="G3030" s="127">
        <v>8.1375</v>
      </c>
      <c r="H3030" s="127" t="e">
        <v>#N/A</v>
      </c>
      <c r="I3030" s="127" t="e">
        <v>#N/A</v>
      </c>
      <c r="J3030" s="127">
        <v>8.2531</v>
      </c>
      <c r="K3030" s="127" t="e">
        <v>#N/A</v>
      </c>
      <c r="L3030" s="127" t="e">
        <v>#N/A</v>
      </c>
      <c r="M3030" s="127">
        <v>8.5516</v>
      </c>
      <c r="N3030" s="127" t="e">
        <v>#N/A</v>
      </c>
      <c r="O3030" s="127" t="e">
        <v>#N/A</v>
      </c>
      <c r="P3030" s="127">
        <v>8.85</v>
      </c>
      <c r="Q3030" s="127"/>
      <c r="R3030" s="127"/>
      <c r="S3030" s="127"/>
      <c r="T3030" s="127"/>
      <c r="U3030" s="127"/>
      <c r="V3030" s="127"/>
      <c r="W3030" s="127"/>
      <c r="X3030" s="127"/>
      <c r="Y3030" s="127"/>
      <c r="Z3030" s="127"/>
      <c r="AA3030" s="127"/>
      <c r="AB3030" s="127"/>
      <c r="AC3030" s="127"/>
      <c r="AD3030" s="127"/>
      <c r="AE3030" s="127"/>
      <c r="AF3030" s="9">
        <f t="shared" si="1"/>
        <v>3030</v>
      </c>
    </row>
    <row r="3031" ht="15.75" customHeight="1">
      <c r="A3031" s="116">
        <v>41295.0</v>
      </c>
      <c r="B3031" s="129" t="e">
        <v>#N/A</v>
      </c>
      <c r="C3031" s="127" t="e">
        <v>#N/A</v>
      </c>
      <c r="D3031" s="127">
        <v>7.4781</v>
      </c>
      <c r="E3031" s="127" t="e">
        <v>#N/A</v>
      </c>
      <c r="F3031" s="127" t="e">
        <v>#N/A</v>
      </c>
      <c r="G3031" s="127">
        <v>8.0781</v>
      </c>
      <c r="H3031" s="127" t="e">
        <v>#N/A</v>
      </c>
      <c r="I3031" s="127" t="e">
        <v>#N/A</v>
      </c>
      <c r="J3031" s="127">
        <v>8.2406</v>
      </c>
      <c r="K3031" s="127" t="e">
        <v>#N/A</v>
      </c>
      <c r="L3031" s="127" t="e">
        <v>#N/A</v>
      </c>
      <c r="M3031" s="127">
        <v>8.5375</v>
      </c>
      <c r="N3031" s="127" t="e">
        <v>#N/A</v>
      </c>
      <c r="O3031" s="127" t="e">
        <v>#N/A</v>
      </c>
      <c r="P3031" s="127">
        <v>8.8344</v>
      </c>
      <c r="Q3031" s="127"/>
      <c r="R3031" s="127"/>
      <c r="S3031" s="127"/>
      <c r="T3031" s="127"/>
      <c r="U3031" s="127"/>
      <c r="V3031" s="127"/>
      <c r="W3031" s="127"/>
      <c r="X3031" s="127"/>
      <c r="Y3031" s="127"/>
      <c r="Z3031" s="127"/>
      <c r="AA3031" s="127"/>
      <c r="AB3031" s="127"/>
      <c r="AC3031" s="127"/>
      <c r="AD3031" s="127"/>
      <c r="AE3031" s="127"/>
      <c r="AF3031" s="9">
        <f t="shared" si="1"/>
        <v>3031</v>
      </c>
    </row>
    <row r="3032" ht="15.75" customHeight="1">
      <c r="A3032" s="116">
        <v>41292.0</v>
      </c>
      <c r="B3032" s="129" t="e">
        <v>#N/A</v>
      </c>
      <c r="C3032" s="127" t="e">
        <v>#N/A</v>
      </c>
      <c r="D3032" s="127">
        <v>7.5563</v>
      </c>
      <c r="E3032" s="127" t="e">
        <v>#N/A</v>
      </c>
      <c r="F3032" s="127" t="e">
        <v>#N/A</v>
      </c>
      <c r="G3032" s="127">
        <v>8.1188</v>
      </c>
      <c r="H3032" s="127" t="e">
        <v>#N/A</v>
      </c>
      <c r="I3032" s="127" t="e">
        <v>#N/A</v>
      </c>
      <c r="J3032" s="127">
        <v>8.3156</v>
      </c>
      <c r="K3032" s="127" t="e">
        <v>#N/A</v>
      </c>
      <c r="L3032" s="127" t="e">
        <v>#N/A</v>
      </c>
      <c r="M3032" s="127">
        <v>8.5813</v>
      </c>
      <c r="N3032" s="127" t="e">
        <v>#N/A</v>
      </c>
      <c r="O3032" s="127" t="e">
        <v>#N/A</v>
      </c>
      <c r="P3032" s="127">
        <v>8.8469</v>
      </c>
      <c r="Q3032" s="127"/>
      <c r="R3032" s="127"/>
      <c r="S3032" s="127"/>
      <c r="T3032" s="127"/>
      <c r="U3032" s="127"/>
      <c r="V3032" s="127"/>
      <c r="W3032" s="127"/>
      <c r="X3032" s="127"/>
      <c r="Y3032" s="127"/>
      <c r="Z3032" s="127"/>
      <c r="AA3032" s="127"/>
      <c r="AB3032" s="127"/>
      <c r="AC3032" s="127"/>
      <c r="AD3032" s="127"/>
      <c r="AE3032" s="127"/>
      <c r="AF3032" s="9">
        <f t="shared" si="1"/>
        <v>3032</v>
      </c>
    </row>
    <row r="3033" ht="15.75" customHeight="1">
      <c r="A3033" s="116">
        <v>41291.0</v>
      </c>
      <c r="B3033" s="129" t="e">
        <v>#N/A</v>
      </c>
      <c r="C3033" s="127" t="e">
        <v>#N/A</v>
      </c>
      <c r="D3033" s="127">
        <v>7.5688</v>
      </c>
      <c r="E3033" s="127" t="e">
        <v>#N/A</v>
      </c>
      <c r="F3033" s="127" t="e">
        <v>#N/A</v>
      </c>
      <c r="G3033" s="127">
        <v>8.15</v>
      </c>
      <c r="H3033" s="127" t="e">
        <v>#N/A</v>
      </c>
      <c r="I3033" s="127" t="e">
        <v>#N/A</v>
      </c>
      <c r="J3033" s="127">
        <v>8.3656</v>
      </c>
      <c r="K3033" s="127" t="e">
        <v>#N/A</v>
      </c>
      <c r="L3033" s="127" t="e">
        <v>#N/A</v>
      </c>
      <c r="M3033" s="127">
        <v>8.6406</v>
      </c>
      <c r="N3033" s="127" t="e">
        <v>#N/A</v>
      </c>
      <c r="O3033" s="127" t="e">
        <v>#N/A</v>
      </c>
      <c r="P3033" s="127">
        <v>8.9156</v>
      </c>
      <c r="Q3033" s="127"/>
      <c r="R3033" s="127"/>
      <c r="S3033" s="127"/>
      <c r="T3033" s="127"/>
      <c r="U3033" s="127"/>
      <c r="V3033" s="127"/>
      <c r="W3033" s="127"/>
      <c r="X3033" s="127"/>
      <c r="Y3033" s="127"/>
      <c r="Z3033" s="127"/>
      <c r="AA3033" s="127"/>
      <c r="AB3033" s="127"/>
      <c r="AC3033" s="127"/>
      <c r="AD3033" s="127"/>
      <c r="AE3033" s="127"/>
      <c r="AF3033" s="9">
        <f t="shared" si="1"/>
        <v>3033</v>
      </c>
    </row>
    <row r="3034" ht="15.75" customHeight="1">
      <c r="A3034" s="116">
        <v>41290.0</v>
      </c>
      <c r="B3034" s="129" t="e">
        <v>#N/A</v>
      </c>
      <c r="C3034" s="127" t="e">
        <v>#N/A</v>
      </c>
      <c r="D3034" s="127">
        <v>7.6</v>
      </c>
      <c r="E3034" s="127" t="e">
        <v>#N/A</v>
      </c>
      <c r="F3034" s="127" t="e">
        <v>#N/A</v>
      </c>
      <c r="G3034" s="127">
        <v>8.1844</v>
      </c>
      <c r="H3034" s="127" t="e">
        <v>#N/A</v>
      </c>
      <c r="I3034" s="127" t="e">
        <v>#N/A</v>
      </c>
      <c r="J3034" s="127">
        <v>8.4188</v>
      </c>
      <c r="K3034" s="127" t="e">
        <v>#N/A</v>
      </c>
      <c r="L3034" s="127" t="e">
        <v>#N/A</v>
      </c>
      <c r="M3034" s="127">
        <v>8.7266</v>
      </c>
      <c r="N3034" s="127" t="e">
        <v>#N/A</v>
      </c>
      <c r="O3034" s="127" t="e">
        <v>#N/A</v>
      </c>
      <c r="P3034" s="127">
        <v>9.0344</v>
      </c>
      <c r="Q3034" s="127"/>
      <c r="R3034" s="127"/>
      <c r="S3034" s="127"/>
      <c r="T3034" s="127"/>
      <c r="U3034" s="127"/>
      <c r="V3034" s="127"/>
      <c r="W3034" s="127"/>
      <c r="X3034" s="127"/>
      <c r="Y3034" s="127"/>
      <c r="Z3034" s="127"/>
      <c r="AA3034" s="127"/>
      <c r="AB3034" s="127"/>
      <c r="AC3034" s="127"/>
      <c r="AD3034" s="127"/>
      <c r="AE3034" s="127"/>
      <c r="AF3034" s="9">
        <f t="shared" si="1"/>
        <v>3034</v>
      </c>
    </row>
    <row r="3035" ht="15.75" customHeight="1">
      <c r="A3035" s="116">
        <v>41289.0</v>
      </c>
      <c r="B3035" s="129" t="e">
        <v>#N/A</v>
      </c>
      <c r="C3035" s="127" t="e">
        <v>#N/A</v>
      </c>
      <c r="D3035" s="127">
        <v>7.6781</v>
      </c>
      <c r="E3035" s="127" t="e">
        <v>#N/A</v>
      </c>
      <c r="F3035" s="127" t="e">
        <v>#N/A</v>
      </c>
      <c r="G3035" s="127">
        <v>8.2375</v>
      </c>
      <c r="H3035" s="127" t="e">
        <v>#N/A</v>
      </c>
      <c r="I3035" s="127" t="e">
        <v>#N/A</v>
      </c>
      <c r="J3035" s="127">
        <v>8.4625</v>
      </c>
      <c r="K3035" s="127" t="e">
        <v>#N/A</v>
      </c>
      <c r="L3035" s="127" t="e">
        <v>#N/A</v>
      </c>
      <c r="M3035" s="127">
        <v>8.7766</v>
      </c>
      <c r="N3035" s="127" t="e">
        <v>#N/A</v>
      </c>
      <c r="O3035" s="127" t="e">
        <v>#N/A</v>
      </c>
      <c r="P3035" s="127">
        <v>9.0906</v>
      </c>
      <c r="Q3035" s="127"/>
      <c r="R3035" s="127"/>
      <c r="S3035" s="127"/>
      <c r="T3035" s="127"/>
      <c r="U3035" s="127"/>
      <c r="V3035" s="127"/>
      <c r="W3035" s="127"/>
      <c r="X3035" s="127"/>
      <c r="Y3035" s="127"/>
      <c r="Z3035" s="127"/>
      <c r="AA3035" s="127"/>
      <c r="AB3035" s="127"/>
      <c r="AC3035" s="127"/>
      <c r="AD3035" s="127"/>
      <c r="AE3035" s="127"/>
      <c r="AF3035" s="9">
        <f t="shared" si="1"/>
        <v>3035</v>
      </c>
    </row>
    <row r="3036" ht="15.75" customHeight="1">
      <c r="A3036" s="116">
        <v>41288.0</v>
      </c>
      <c r="B3036" s="129" t="e">
        <v>#N/A</v>
      </c>
      <c r="C3036" s="127" t="e">
        <v>#N/A</v>
      </c>
      <c r="D3036" s="127">
        <v>7.8281</v>
      </c>
      <c r="E3036" s="127" t="e">
        <v>#N/A</v>
      </c>
      <c r="F3036" s="127" t="e">
        <v>#N/A</v>
      </c>
      <c r="G3036" s="127">
        <v>8.4031</v>
      </c>
      <c r="H3036" s="127" t="e">
        <v>#N/A</v>
      </c>
      <c r="I3036" s="127" t="e">
        <v>#N/A</v>
      </c>
      <c r="J3036" s="127">
        <v>8.5438</v>
      </c>
      <c r="K3036" s="127" t="e">
        <v>#N/A</v>
      </c>
      <c r="L3036" s="127" t="e">
        <v>#N/A</v>
      </c>
      <c r="M3036" s="127">
        <v>8.8828</v>
      </c>
      <c r="N3036" s="127" t="e">
        <v>#N/A</v>
      </c>
      <c r="O3036" s="127" t="e">
        <v>#N/A</v>
      </c>
      <c r="P3036" s="127">
        <v>9.2219</v>
      </c>
      <c r="Q3036" s="127"/>
      <c r="R3036" s="127"/>
      <c r="S3036" s="127"/>
      <c r="T3036" s="127"/>
      <c r="U3036" s="127"/>
      <c r="V3036" s="127"/>
      <c r="W3036" s="127"/>
      <c r="X3036" s="127"/>
      <c r="Y3036" s="127"/>
      <c r="Z3036" s="127"/>
      <c r="AA3036" s="127"/>
      <c r="AB3036" s="127"/>
      <c r="AC3036" s="127"/>
      <c r="AD3036" s="127"/>
      <c r="AE3036" s="127"/>
      <c r="AF3036" s="9">
        <f t="shared" si="1"/>
        <v>3036</v>
      </c>
    </row>
    <row r="3037" ht="15.75" customHeight="1">
      <c r="A3037" s="116">
        <v>41285.0</v>
      </c>
      <c r="B3037" s="129" t="e">
        <v>#N/A</v>
      </c>
      <c r="C3037" s="127" t="e">
        <v>#N/A</v>
      </c>
      <c r="D3037" s="127">
        <v>7.9156</v>
      </c>
      <c r="E3037" s="127" t="e">
        <v>#N/A</v>
      </c>
      <c r="F3037" s="127" t="e">
        <v>#N/A</v>
      </c>
      <c r="G3037" s="127">
        <v>8.575</v>
      </c>
      <c r="H3037" s="127" t="e">
        <v>#N/A</v>
      </c>
      <c r="I3037" s="127" t="e">
        <v>#N/A</v>
      </c>
      <c r="J3037" s="127">
        <v>8.7906</v>
      </c>
      <c r="K3037" s="127" t="e">
        <v>#N/A</v>
      </c>
      <c r="L3037" s="127" t="e">
        <v>#N/A</v>
      </c>
      <c r="M3037" s="127">
        <v>9.1031</v>
      </c>
      <c r="N3037" s="127" t="e">
        <v>#N/A</v>
      </c>
      <c r="O3037" s="127" t="e">
        <v>#N/A</v>
      </c>
      <c r="P3037" s="127">
        <v>9.4156</v>
      </c>
      <c r="Q3037" s="127"/>
      <c r="R3037" s="127"/>
      <c r="S3037" s="127"/>
      <c r="T3037" s="127"/>
      <c r="U3037" s="127"/>
      <c r="V3037" s="127"/>
      <c r="W3037" s="127"/>
      <c r="X3037" s="127"/>
      <c r="Y3037" s="127"/>
      <c r="Z3037" s="127"/>
      <c r="AA3037" s="127"/>
      <c r="AB3037" s="127"/>
      <c r="AC3037" s="127"/>
      <c r="AD3037" s="127"/>
      <c r="AE3037" s="127"/>
      <c r="AF3037" s="9">
        <f t="shared" si="1"/>
        <v>3037</v>
      </c>
    </row>
    <row r="3038" ht="15.75" customHeight="1">
      <c r="A3038" s="116">
        <v>41284.0</v>
      </c>
      <c r="B3038" s="129" t="e">
        <v>#N/A</v>
      </c>
      <c r="C3038" s="127" t="e">
        <v>#N/A</v>
      </c>
      <c r="D3038" s="127">
        <v>7.9094</v>
      </c>
      <c r="E3038" s="127" t="e">
        <v>#N/A</v>
      </c>
      <c r="F3038" s="127" t="e">
        <v>#N/A</v>
      </c>
      <c r="G3038" s="127">
        <v>8.5344</v>
      </c>
      <c r="H3038" s="127" t="e">
        <v>#N/A</v>
      </c>
      <c r="I3038" s="127" t="e">
        <v>#N/A</v>
      </c>
      <c r="J3038" s="127">
        <v>8.8594</v>
      </c>
      <c r="K3038" s="127" t="e">
        <v>#N/A</v>
      </c>
      <c r="L3038" s="127" t="e">
        <v>#N/A</v>
      </c>
      <c r="M3038" s="127">
        <v>9.1329</v>
      </c>
      <c r="N3038" s="127" t="e">
        <v>#N/A</v>
      </c>
      <c r="O3038" s="127" t="e">
        <v>#N/A</v>
      </c>
      <c r="P3038" s="127">
        <v>9.4064</v>
      </c>
      <c r="Q3038" s="127"/>
      <c r="R3038" s="127"/>
      <c r="S3038" s="127"/>
      <c r="T3038" s="127"/>
      <c r="U3038" s="127"/>
      <c r="V3038" s="127"/>
      <c r="W3038" s="127"/>
      <c r="X3038" s="127"/>
      <c r="Y3038" s="127"/>
      <c r="Z3038" s="127"/>
      <c r="AA3038" s="127"/>
      <c r="AB3038" s="127"/>
      <c r="AC3038" s="127"/>
      <c r="AD3038" s="127"/>
      <c r="AE3038" s="127"/>
      <c r="AF3038" s="9">
        <f t="shared" si="1"/>
        <v>3038</v>
      </c>
    </row>
    <row r="3039" ht="15.75" customHeight="1">
      <c r="A3039" s="116">
        <v>41283.0</v>
      </c>
      <c r="B3039" s="129" t="e">
        <v>#N/A</v>
      </c>
      <c r="C3039" s="127" t="e">
        <v>#N/A</v>
      </c>
      <c r="D3039" s="127">
        <v>8.0</v>
      </c>
      <c r="E3039" s="127" t="e">
        <v>#N/A</v>
      </c>
      <c r="F3039" s="127" t="e">
        <v>#N/A</v>
      </c>
      <c r="G3039" s="127">
        <v>8.575</v>
      </c>
      <c r="H3039" s="127" t="e">
        <v>#N/A</v>
      </c>
      <c r="I3039" s="127" t="e">
        <v>#N/A</v>
      </c>
      <c r="J3039" s="127">
        <v>8.7875</v>
      </c>
      <c r="K3039" s="127" t="e">
        <v>#N/A</v>
      </c>
      <c r="L3039" s="127" t="e">
        <v>#N/A</v>
      </c>
      <c r="M3039" s="127">
        <v>9.1125</v>
      </c>
      <c r="N3039" s="127" t="e">
        <v>#N/A</v>
      </c>
      <c r="O3039" s="127" t="e">
        <v>#N/A</v>
      </c>
      <c r="P3039" s="127">
        <v>9.4375</v>
      </c>
      <c r="Q3039" s="127"/>
      <c r="R3039" s="127"/>
      <c r="S3039" s="127"/>
      <c r="T3039" s="127"/>
      <c r="U3039" s="127"/>
      <c r="V3039" s="127"/>
      <c r="W3039" s="127"/>
      <c r="X3039" s="127"/>
      <c r="Y3039" s="127"/>
      <c r="Z3039" s="127"/>
      <c r="AA3039" s="127"/>
      <c r="AB3039" s="127"/>
      <c r="AC3039" s="127"/>
      <c r="AD3039" s="127"/>
      <c r="AE3039" s="127"/>
      <c r="AF3039" s="9">
        <f t="shared" si="1"/>
        <v>3039</v>
      </c>
    </row>
    <row r="3040" ht="15.75" customHeight="1">
      <c r="A3040" s="116">
        <v>41282.0</v>
      </c>
      <c r="B3040" s="129" t="e">
        <v>#N/A</v>
      </c>
      <c r="C3040" s="127" t="e">
        <v>#N/A</v>
      </c>
      <c r="D3040" s="127">
        <v>8.0656</v>
      </c>
      <c r="E3040" s="127" t="e">
        <v>#N/A</v>
      </c>
      <c r="F3040" s="127" t="e">
        <v>#N/A</v>
      </c>
      <c r="G3040" s="127">
        <v>8.6406</v>
      </c>
      <c r="H3040" s="127" t="e">
        <v>#N/A</v>
      </c>
      <c r="I3040" s="127" t="e">
        <v>#N/A</v>
      </c>
      <c r="J3040" s="127">
        <v>8.8406</v>
      </c>
      <c r="K3040" s="127" t="e">
        <v>#N/A</v>
      </c>
      <c r="L3040" s="127" t="e">
        <v>#N/A</v>
      </c>
      <c r="M3040" s="127">
        <v>9.1453</v>
      </c>
      <c r="N3040" s="127" t="e">
        <v>#N/A</v>
      </c>
      <c r="O3040" s="127" t="e">
        <v>#N/A</v>
      </c>
      <c r="P3040" s="127">
        <v>9.45</v>
      </c>
      <c r="Q3040" s="127"/>
      <c r="R3040" s="127"/>
      <c r="S3040" s="127"/>
      <c r="T3040" s="127"/>
      <c r="U3040" s="127"/>
      <c r="V3040" s="127"/>
      <c r="W3040" s="127"/>
      <c r="X3040" s="127"/>
      <c r="Y3040" s="127"/>
      <c r="Z3040" s="127"/>
      <c r="AA3040" s="127"/>
      <c r="AB3040" s="127"/>
      <c r="AC3040" s="127"/>
      <c r="AD3040" s="127"/>
      <c r="AE3040" s="127"/>
      <c r="AF3040" s="9">
        <f t="shared" si="1"/>
        <v>3040</v>
      </c>
    </row>
    <row r="3041" ht="15.75" customHeight="1">
      <c r="A3041" s="116">
        <v>41281.0</v>
      </c>
      <c r="B3041" s="129" t="e">
        <v>#N/A</v>
      </c>
      <c r="C3041" s="127" t="e">
        <v>#N/A</v>
      </c>
      <c r="D3041" s="127">
        <v>8.3281</v>
      </c>
      <c r="E3041" s="127" t="e">
        <v>#N/A</v>
      </c>
      <c r="F3041" s="127" t="e">
        <v>#N/A</v>
      </c>
      <c r="G3041" s="127">
        <v>8.775</v>
      </c>
      <c r="H3041" s="127" t="e">
        <v>#N/A</v>
      </c>
      <c r="I3041" s="127" t="e">
        <v>#N/A</v>
      </c>
      <c r="J3041" s="127">
        <v>8.9563</v>
      </c>
      <c r="K3041" s="127" t="e">
        <v>#N/A</v>
      </c>
      <c r="L3041" s="127" t="e">
        <v>#N/A</v>
      </c>
      <c r="M3041" s="127">
        <v>9.2484</v>
      </c>
      <c r="N3041" s="127" t="e">
        <v>#N/A</v>
      </c>
      <c r="O3041" s="127" t="e">
        <v>#N/A</v>
      </c>
      <c r="P3041" s="127">
        <v>9.5406</v>
      </c>
      <c r="Q3041" s="127"/>
      <c r="R3041" s="127"/>
      <c r="S3041" s="127"/>
      <c r="T3041" s="127"/>
      <c r="U3041" s="127"/>
      <c r="V3041" s="127"/>
      <c r="W3041" s="127"/>
      <c r="X3041" s="127"/>
      <c r="Y3041" s="127"/>
      <c r="Z3041" s="127"/>
      <c r="AA3041" s="127"/>
      <c r="AB3041" s="127"/>
      <c r="AC3041" s="127"/>
      <c r="AD3041" s="127"/>
      <c r="AE3041" s="127"/>
      <c r="AF3041" s="9">
        <f t="shared" si="1"/>
        <v>3041</v>
      </c>
    </row>
    <row r="3042" ht="15.75" customHeight="1">
      <c r="A3042" s="116">
        <v>41278.0</v>
      </c>
      <c r="B3042" s="129" t="e">
        <v>#N/A</v>
      </c>
      <c r="C3042" s="127" t="e">
        <v>#N/A</v>
      </c>
      <c r="D3042" s="127">
        <v>8.3469</v>
      </c>
      <c r="E3042" s="127" t="e">
        <v>#N/A</v>
      </c>
      <c r="F3042" s="127" t="e">
        <v>#N/A</v>
      </c>
      <c r="G3042" s="127">
        <v>8.8</v>
      </c>
      <c r="H3042" s="127" t="e">
        <v>#N/A</v>
      </c>
      <c r="I3042" s="127" t="e">
        <v>#N/A</v>
      </c>
      <c r="J3042" s="127">
        <v>8.9906</v>
      </c>
      <c r="K3042" s="127" t="e">
        <v>#N/A</v>
      </c>
      <c r="L3042" s="127" t="e">
        <v>#N/A</v>
      </c>
      <c r="M3042" s="127">
        <v>9.2672</v>
      </c>
      <c r="N3042" s="127" t="e">
        <v>#N/A</v>
      </c>
      <c r="O3042" s="127" t="e">
        <v>#N/A</v>
      </c>
      <c r="P3042" s="127">
        <v>9.5438</v>
      </c>
      <c r="Q3042" s="127"/>
      <c r="R3042" s="127"/>
      <c r="S3042" s="127"/>
      <c r="T3042" s="127"/>
      <c r="U3042" s="127"/>
      <c r="V3042" s="127"/>
      <c r="W3042" s="127"/>
      <c r="X3042" s="127"/>
      <c r="Y3042" s="127"/>
      <c r="Z3042" s="127"/>
      <c r="AA3042" s="127"/>
      <c r="AB3042" s="127"/>
      <c r="AC3042" s="127"/>
      <c r="AD3042" s="127"/>
      <c r="AE3042" s="127"/>
      <c r="AF3042" s="9">
        <f t="shared" si="1"/>
        <v>3042</v>
      </c>
    </row>
    <row r="3043" ht="15.75" customHeight="1">
      <c r="A3043" s="116">
        <v>41277.0</v>
      </c>
      <c r="B3043" s="129" t="e">
        <v>#N/A</v>
      </c>
      <c r="C3043" s="127" t="e">
        <v>#N/A</v>
      </c>
      <c r="D3043" s="127">
        <v>8.3906</v>
      </c>
      <c r="E3043" s="127" t="e">
        <v>#N/A</v>
      </c>
      <c r="F3043" s="127" t="e">
        <v>#N/A</v>
      </c>
      <c r="G3043" s="127">
        <v>8.8688</v>
      </c>
      <c r="H3043" s="127" t="e">
        <v>#N/A</v>
      </c>
      <c r="I3043" s="127" t="e">
        <v>#N/A</v>
      </c>
      <c r="J3043" s="127">
        <v>9.0531</v>
      </c>
      <c r="K3043" s="127" t="e">
        <v>#N/A</v>
      </c>
      <c r="L3043" s="127" t="e">
        <v>#N/A</v>
      </c>
      <c r="M3043" s="127">
        <v>9.3031</v>
      </c>
      <c r="N3043" s="127" t="e">
        <v>#N/A</v>
      </c>
      <c r="O3043" s="127" t="e">
        <v>#N/A</v>
      </c>
      <c r="P3043" s="127">
        <v>9.5531</v>
      </c>
      <c r="Q3043" s="127"/>
      <c r="R3043" s="127"/>
      <c r="S3043" s="127"/>
      <c r="T3043" s="127"/>
      <c r="U3043" s="127"/>
      <c r="V3043" s="127"/>
      <c r="W3043" s="127"/>
      <c r="X3043" s="127"/>
      <c r="Y3043" s="127"/>
      <c r="Z3043" s="127"/>
      <c r="AA3043" s="127"/>
      <c r="AB3043" s="127"/>
      <c r="AC3043" s="127"/>
      <c r="AD3043" s="127"/>
      <c r="AE3043" s="127"/>
      <c r="AF3043" s="9">
        <f t="shared" si="1"/>
        <v>3043</v>
      </c>
    </row>
    <row r="3044" ht="15.75" customHeight="1">
      <c r="A3044" s="116">
        <v>41276.0</v>
      </c>
      <c r="B3044" s="129" t="e">
        <v>#N/A</v>
      </c>
      <c r="C3044" s="127" t="e">
        <v>#N/A</v>
      </c>
      <c r="D3044" s="127">
        <v>8.4</v>
      </c>
      <c r="E3044" s="127" t="e">
        <v>#N/A</v>
      </c>
      <c r="F3044" s="127" t="e">
        <v>#N/A</v>
      </c>
      <c r="G3044" s="127">
        <v>8.8875</v>
      </c>
      <c r="H3044" s="127" t="e">
        <v>#N/A</v>
      </c>
      <c r="I3044" s="127" t="e">
        <v>#N/A</v>
      </c>
      <c r="J3044" s="127">
        <v>9.0844</v>
      </c>
      <c r="K3044" s="127" t="e">
        <v>#N/A</v>
      </c>
      <c r="L3044" s="127" t="e">
        <v>#N/A</v>
      </c>
      <c r="M3044" s="127">
        <v>9.3188</v>
      </c>
      <c r="N3044" s="127" t="e">
        <v>#N/A</v>
      </c>
      <c r="O3044" s="127" t="e">
        <v>#N/A</v>
      </c>
      <c r="P3044" s="127">
        <v>9.5531</v>
      </c>
      <c r="Q3044" s="127"/>
      <c r="R3044" s="127"/>
      <c r="S3044" s="127"/>
      <c r="T3044" s="127"/>
      <c r="U3044" s="127"/>
      <c r="V3044" s="127"/>
      <c r="W3044" s="127"/>
      <c r="X3044" s="127"/>
      <c r="Y3044" s="127"/>
      <c r="Z3044" s="127"/>
      <c r="AA3044" s="127"/>
      <c r="AB3044" s="127"/>
      <c r="AC3044" s="127"/>
      <c r="AD3044" s="127"/>
      <c r="AE3044" s="127"/>
      <c r="AF3044" s="9">
        <f t="shared" si="1"/>
        <v>3044</v>
      </c>
    </row>
    <row r="3045" ht="15.75" customHeight="1">
      <c r="A3045" s="116">
        <v>41271.0</v>
      </c>
      <c r="B3045" s="129" t="e">
        <v>#N/A</v>
      </c>
      <c r="C3045" s="127" t="e">
        <v>#N/A</v>
      </c>
      <c r="D3045" s="127">
        <v>8.5063</v>
      </c>
      <c r="E3045" s="127" t="e">
        <v>#N/A</v>
      </c>
      <c r="F3045" s="127" t="e">
        <v>#N/A</v>
      </c>
      <c r="G3045" s="127">
        <v>8.85</v>
      </c>
      <c r="H3045" s="127" t="e">
        <v>#N/A</v>
      </c>
      <c r="I3045" s="127" t="e">
        <v>#N/A</v>
      </c>
      <c r="J3045" s="127">
        <v>9.3094</v>
      </c>
      <c r="K3045" s="127"/>
      <c r="L3045" s="127"/>
      <c r="M3045" s="127"/>
      <c r="N3045" s="127" t="e">
        <v>#N/A</v>
      </c>
      <c r="O3045" s="127" t="e">
        <v>#N/A</v>
      </c>
      <c r="P3045" s="127">
        <v>9.5375</v>
      </c>
      <c r="Q3045" s="127"/>
      <c r="R3045" s="127"/>
      <c r="S3045" s="127"/>
      <c r="T3045" s="127"/>
      <c r="U3045" s="127"/>
      <c r="V3045" s="127"/>
      <c r="W3045" s="127"/>
      <c r="X3045" s="127"/>
      <c r="Y3045" s="127"/>
      <c r="Z3045" s="127"/>
      <c r="AA3045" s="127"/>
      <c r="AB3045" s="127"/>
      <c r="AC3045" s="127"/>
      <c r="AD3045" s="127"/>
      <c r="AE3045" s="127"/>
      <c r="AF3045" s="9">
        <f t="shared" si="1"/>
        <v>3045</v>
      </c>
    </row>
    <row r="3046" ht="15.75" customHeight="1">
      <c r="A3046" s="116">
        <v>41270.0</v>
      </c>
      <c r="B3046" s="129" t="e">
        <v>#N/A</v>
      </c>
      <c r="C3046" s="127" t="e">
        <v>#N/A</v>
      </c>
      <c r="D3046" s="127">
        <v>8.4125</v>
      </c>
      <c r="E3046" s="127" t="e">
        <v>#N/A</v>
      </c>
      <c r="F3046" s="127" t="e">
        <v>#N/A</v>
      </c>
      <c r="G3046" s="127">
        <v>8.9094</v>
      </c>
      <c r="H3046" s="127" t="e">
        <v>#N/A</v>
      </c>
      <c r="I3046" s="127" t="e">
        <v>#N/A</v>
      </c>
      <c r="J3046" s="127">
        <v>9.3266</v>
      </c>
      <c r="K3046" s="127"/>
      <c r="L3046" s="127"/>
      <c r="M3046" s="127"/>
      <c r="N3046" s="127" t="e">
        <v>#N/A</v>
      </c>
      <c r="O3046" s="127" t="e">
        <v>#N/A</v>
      </c>
      <c r="P3046" s="127">
        <v>9.5281</v>
      </c>
      <c r="Q3046" s="127"/>
      <c r="R3046" s="127"/>
      <c r="S3046" s="127"/>
      <c r="T3046" s="127"/>
      <c r="U3046" s="127"/>
      <c r="V3046" s="127"/>
      <c r="W3046" s="127"/>
      <c r="X3046" s="127"/>
      <c r="Y3046" s="127"/>
      <c r="Z3046" s="127"/>
      <c r="AA3046" s="127"/>
      <c r="AB3046" s="127"/>
      <c r="AC3046" s="127"/>
      <c r="AD3046" s="127"/>
      <c r="AE3046" s="127"/>
      <c r="AF3046" s="9">
        <f t="shared" si="1"/>
        <v>3046</v>
      </c>
    </row>
    <row r="3047" ht="15.75" customHeight="1">
      <c r="A3047" s="116">
        <v>41269.0</v>
      </c>
      <c r="B3047" s="129" t="e">
        <v>#N/A</v>
      </c>
      <c r="C3047" s="127" t="e">
        <v>#N/A</v>
      </c>
      <c r="D3047" s="127">
        <v>8.3938</v>
      </c>
      <c r="E3047" s="127" t="e">
        <v>#N/A</v>
      </c>
      <c r="F3047" s="127" t="e">
        <v>#N/A</v>
      </c>
      <c r="G3047" s="127">
        <v>8.8906</v>
      </c>
      <c r="H3047" s="127" t="e">
        <v>#N/A</v>
      </c>
      <c r="I3047" s="127" t="e">
        <v>#N/A</v>
      </c>
      <c r="J3047" s="127">
        <v>9.3203</v>
      </c>
      <c r="K3047" s="127"/>
      <c r="L3047" s="127"/>
      <c r="M3047" s="127"/>
      <c r="N3047" s="127" t="e">
        <v>#N/A</v>
      </c>
      <c r="O3047" s="127" t="e">
        <v>#N/A</v>
      </c>
      <c r="P3047" s="127">
        <v>9.5375</v>
      </c>
      <c r="Q3047" s="127"/>
      <c r="R3047" s="127"/>
      <c r="S3047" s="127"/>
      <c r="T3047" s="127"/>
      <c r="U3047" s="127"/>
      <c r="V3047" s="127"/>
      <c r="W3047" s="127"/>
      <c r="X3047" s="127"/>
      <c r="Y3047" s="127"/>
      <c r="Z3047" s="127"/>
      <c r="AA3047" s="127"/>
      <c r="AB3047" s="127"/>
      <c r="AC3047" s="127"/>
      <c r="AD3047" s="127"/>
      <c r="AE3047" s="127"/>
      <c r="AF3047" s="9">
        <f t="shared" si="1"/>
        <v>3047</v>
      </c>
    </row>
    <row r="3048" ht="15.75" customHeight="1">
      <c r="A3048" s="116">
        <v>41268.0</v>
      </c>
      <c r="B3048" s="129" t="e">
        <v>#N/A</v>
      </c>
      <c r="C3048" s="127" t="e">
        <v>#N/A</v>
      </c>
      <c r="D3048" s="127">
        <v>8.3938</v>
      </c>
      <c r="E3048" s="127" t="e">
        <v>#N/A</v>
      </c>
      <c r="F3048" s="127" t="e">
        <v>#N/A</v>
      </c>
      <c r="G3048" s="127">
        <v>8.8906</v>
      </c>
      <c r="H3048" s="127" t="e">
        <v>#N/A</v>
      </c>
      <c r="I3048" s="127" t="e">
        <v>#N/A</v>
      </c>
      <c r="J3048" s="127">
        <v>9.3203</v>
      </c>
      <c r="K3048" s="127"/>
      <c r="L3048" s="127"/>
      <c r="M3048" s="127"/>
      <c r="N3048" s="127" t="e">
        <v>#N/A</v>
      </c>
      <c r="O3048" s="127" t="e">
        <v>#N/A</v>
      </c>
      <c r="P3048" s="127">
        <v>9.5375</v>
      </c>
      <c r="Q3048" s="127"/>
      <c r="R3048" s="127"/>
      <c r="S3048" s="127"/>
      <c r="T3048" s="127"/>
      <c r="U3048" s="127"/>
      <c r="V3048" s="127"/>
      <c r="W3048" s="127"/>
      <c r="X3048" s="127"/>
      <c r="Y3048" s="127"/>
      <c r="Z3048" s="127"/>
      <c r="AA3048" s="127"/>
      <c r="AB3048" s="127"/>
      <c r="AC3048" s="127"/>
      <c r="AD3048" s="127"/>
      <c r="AE3048" s="127"/>
      <c r="AF3048" s="9">
        <f t="shared" si="1"/>
        <v>3048</v>
      </c>
    </row>
    <row r="3049" ht="15.75" customHeight="1">
      <c r="A3049" s="116">
        <v>41267.0</v>
      </c>
      <c r="B3049" s="129" t="e">
        <v>#N/A</v>
      </c>
      <c r="C3049" s="127" t="e">
        <v>#N/A</v>
      </c>
      <c r="D3049" s="127">
        <v>8.4125</v>
      </c>
      <c r="E3049" s="127" t="e">
        <v>#N/A</v>
      </c>
      <c r="F3049" s="127" t="e">
        <v>#N/A</v>
      </c>
      <c r="G3049" s="127">
        <v>8.9031</v>
      </c>
      <c r="H3049" s="127" t="e">
        <v>#N/A</v>
      </c>
      <c r="I3049" s="127" t="e">
        <v>#N/A</v>
      </c>
      <c r="J3049" s="127">
        <v>9.3219</v>
      </c>
      <c r="K3049" s="127"/>
      <c r="L3049" s="127"/>
      <c r="M3049" s="127"/>
      <c r="N3049" s="127" t="e">
        <v>#N/A</v>
      </c>
      <c r="O3049" s="127" t="e">
        <v>#N/A</v>
      </c>
      <c r="P3049" s="127">
        <v>9.5406</v>
      </c>
      <c r="Q3049" s="127"/>
      <c r="R3049" s="127"/>
      <c r="S3049" s="127"/>
      <c r="T3049" s="127"/>
      <c r="U3049" s="127"/>
      <c r="V3049" s="127"/>
      <c r="W3049" s="127"/>
      <c r="X3049" s="127"/>
      <c r="Y3049" s="127"/>
      <c r="Z3049" s="127"/>
      <c r="AA3049" s="127"/>
      <c r="AB3049" s="127"/>
      <c r="AC3049" s="127"/>
      <c r="AD3049" s="127"/>
      <c r="AE3049" s="127"/>
      <c r="AF3049" s="9">
        <f t="shared" si="1"/>
        <v>3049</v>
      </c>
    </row>
    <row r="3050" ht="15.75" customHeight="1">
      <c r="A3050" s="116">
        <v>41264.0</v>
      </c>
      <c r="B3050" s="129" t="e">
        <v>#N/A</v>
      </c>
      <c r="C3050" s="127" t="e">
        <v>#N/A</v>
      </c>
      <c r="D3050" s="127">
        <v>8.5438</v>
      </c>
      <c r="E3050" s="127" t="e">
        <v>#N/A</v>
      </c>
      <c r="F3050" s="127" t="e">
        <v>#N/A</v>
      </c>
      <c r="G3050" s="127">
        <v>9.0469</v>
      </c>
      <c r="H3050" s="127" t="e">
        <v>#N/A</v>
      </c>
      <c r="I3050" s="127" t="e">
        <v>#N/A</v>
      </c>
      <c r="J3050" s="127">
        <v>9.4141</v>
      </c>
      <c r="K3050" s="127"/>
      <c r="L3050" s="127"/>
      <c r="M3050" s="127"/>
      <c r="N3050" s="127" t="e">
        <v>#N/A</v>
      </c>
      <c r="O3050" s="127" t="e">
        <v>#N/A</v>
      </c>
      <c r="P3050" s="127">
        <v>9.6</v>
      </c>
      <c r="Q3050" s="127"/>
      <c r="R3050" s="127"/>
      <c r="S3050" s="127"/>
      <c r="T3050" s="127"/>
      <c r="U3050" s="127"/>
      <c r="V3050" s="127"/>
      <c r="W3050" s="127"/>
      <c r="X3050" s="127"/>
      <c r="Y3050" s="127"/>
      <c r="Z3050" s="127"/>
      <c r="AA3050" s="127"/>
      <c r="AB3050" s="127"/>
      <c r="AC3050" s="127"/>
      <c r="AD3050" s="127"/>
      <c r="AE3050" s="127"/>
      <c r="AF3050" s="9">
        <f t="shared" si="1"/>
        <v>3050</v>
      </c>
    </row>
    <row r="3051" ht="15.75" customHeight="1">
      <c r="A3051" s="116">
        <v>41263.0</v>
      </c>
      <c r="B3051" s="129" t="e">
        <v>#N/A</v>
      </c>
      <c r="C3051" s="127" t="e">
        <v>#N/A</v>
      </c>
      <c r="D3051" s="127">
        <v>8.5438</v>
      </c>
      <c r="E3051" s="127" t="e">
        <v>#N/A</v>
      </c>
      <c r="F3051" s="127" t="e">
        <v>#N/A</v>
      </c>
      <c r="G3051" s="127">
        <v>9.0469</v>
      </c>
      <c r="H3051" s="127" t="e">
        <v>#N/A</v>
      </c>
      <c r="I3051" s="127" t="e">
        <v>#N/A</v>
      </c>
      <c r="J3051" s="127">
        <v>9.4141</v>
      </c>
      <c r="K3051" s="127"/>
      <c r="L3051" s="127"/>
      <c r="M3051" s="127"/>
      <c r="N3051" s="127" t="e">
        <v>#N/A</v>
      </c>
      <c r="O3051" s="127" t="e">
        <v>#N/A</v>
      </c>
      <c r="P3051" s="127">
        <v>9.6</v>
      </c>
      <c r="Q3051" s="127"/>
      <c r="R3051" s="127"/>
      <c r="S3051" s="127"/>
      <c r="T3051" s="127"/>
      <c r="U3051" s="127"/>
      <c r="V3051" s="127"/>
      <c r="W3051" s="127"/>
      <c r="X3051" s="127"/>
      <c r="Y3051" s="127"/>
      <c r="Z3051" s="127"/>
      <c r="AA3051" s="127"/>
      <c r="AB3051" s="127"/>
      <c r="AC3051" s="127"/>
      <c r="AD3051" s="127"/>
      <c r="AE3051" s="127"/>
      <c r="AF3051" s="9">
        <f t="shared" si="1"/>
        <v>3051</v>
      </c>
    </row>
    <row r="3052" ht="15.75" customHeight="1">
      <c r="A3052" s="116">
        <v>41262.0</v>
      </c>
      <c r="B3052" s="129" t="e">
        <v>#N/A</v>
      </c>
      <c r="C3052" s="127" t="e">
        <v>#N/A</v>
      </c>
      <c r="D3052" s="127">
        <v>8.525</v>
      </c>
      <c r="E3052" s="127" t="e">
        <v>#N/A</v>
      </c>
      <c r="F3052" s="127" t="e">
        <v>#N/A</v>
      </c>
      <c r="G3052" s="127">
        <v>9.0688</v>
      </c>
      <c r="H3052" s="127" t="e">
        <v>#N/A</v>
      </c>
      <c r="I3052" s="127" t="e">
        <v>#N/A</v>
      </c>
      <c r="J3052" s="127">
        <v>9.4109</v>
      </c>
      <c r="K3052" s="127"/>
      <c r="L3052" s="127"/>
      <c r="M3052" s="127"/>
      <c r="N3052" s="127" t="e">
        <v>#N/A</v>
      </c>
      <c r="O3052" s="127" t="e">
        <v>#N/A</v>
      </c>
      <c r="P3052" s="127">
        <v>9.5813</v>
      </c>
      <c r="Q3052" s="127"/>
      <c r="R3052" s="127"/>
      <c r="S3052" s="127"/>
      <c r="T3052" s="127"/>
      <c r="U3052" s="127"/>
      <c r="V3052" s="127"/>
      <c r="W3052" s="127"/>
      <c r="X3052" s="127"/>
      <c r="Y3052" s="127"/>
      <c r="Z3052" s="127"/>
      <c r="AA3052" s="127"/>
      <c r="AB3052" s="127"/>
      <c r="AC3052" s="127"/>
      <c r="AD3052" s="127"/>
      <c r="AE3052" s="127"/>
      <c r="AF3052" s="9">
        <f t="shared" si="1"/>
        <v>3052</v>
      </c>
    </row>
    <row r="3053" ht="15.75" customHeight="1">
      <c r="A3053" s="116">
        <v>41261.0</v>
      </c>
      <c r="B3053" s="129" t="e">
        <v>#N/A</v>
      </c>
      <c r="C3053" s="127" t="e">
        <v>#N/A</v>
      </c>
      <c r="D3053" s="127">
        <v>8.5813</v>
      </c>
      <c r="E3053" s="127" t="e">
        <v>#N/A</v>
      </c>
      <c r="F3053" s="127" t="e">
        <v>#N/A</v>
      </c>
      <c r="G3053" s="127">
        <v>9.0688</v>
      </c>
      <c r="H3053" s="127" t="e">
        <v>#N/A</v>
      </c>
      <c r="I3053" s="127" t="e">
        <v>#N/A</v>
      </c>
      <c r="J3053" s="127">
        <v>9.4125</v>
      </c>
      <c r="K3053" s="127"/>
      <c r="L3053" s="127"/>
      <c r="M3053" s="127"/>
      <c r="N3053" s="127" t="e">
        <v>#N/A</v>
      </c>
      <c r="O3053" s="127" t="e">
        <v>#N/A</v>
      </c>
      <c r="P3053" s="127">
        <v>9.5813</v>
      </c>
      <c r="Q3053" s="127"/>
      <c r="R3053" s="127"/>
      <c r="S3053" s="127"/>
      <c r="T3053" s="127"/>
      <c r="U3053" s="127"/>
      <c r="V3053" s="127"/>
      <c r="W3053" s="127"/>
      <c r="X3053" s="127"/>
      <c r="Y3053" s="127"/>
      <c r="Z3053" s="127"/>
      <c r="AA3053" s="127"/>
      <c r="AB3053" s="127"/>
      <c r="AC3053" s="127"/>
      <c r="AD3053" s="127"/>
      <c r="AE3053" s="127"/>
      <c r="AF3053" s="9">
        <f t="shared" si="1"/>
        <v>3053</v>
      </c>
    </row>
    <row r="3054" ht="15.75" customHeight="1">
      <c r="A3054" s="116">
        <v>41260.0</v>
      </c>
      <c r="B3054" s="129" t="e">
        <v>#N/A</v>
      </c>
      <c r="C3054" s="127" t="e">
        <v>#N/A</v>
      </c>
      <c r="D3054" s="127">
        <v>8.5938</v>
      </c>
      <c r="E3054" s="127" t="e">
        <v>#N/A</v>
      </c>
      <c r="F3054" s="127" t="e">
        <v>#N/A</v>
      </c>
      <c r="G3054" s="127">
        <v>9.0719</v>
      </c>
      <c r="H3054" s="127" t="e">
        <v>#N/A</v>
      </c>
      <c r="I3054" s="127" t="e">
        <v>#N/A</v>
      </c>
      <c r="J3054" s="127">
        <v>9.4172</v>
      </c>
      <c r="K3054" s="127"/>
      <c r="L3054" s="127"/>
      <c r="M3054" s="127"/>
      <c r="N3054" s="127" t="e">
        <v>#N/A</v>
      </c>
      <c r="O3054" s="127" t="e">
        <v>#N/A</v>
      </c>
      <c r="P3054" s="127">
        <v>9.6</v>
      </c>
      <c r="Q3054" s="127"/>
      <c r="R3054" s="127"/>
      <c r="S3054" s="127"/>
      <c r="T3054" s="127"/>
      <c r="U3054" s="127"/>
      <c r="V3054" s="127"/>
      <c r="W3054" s="127"/>
      <c r="X3054" s="127"/>
      <c r="Y3054" s="127"/>
      <c r="Z3054" s="127"/>
      <c r="AA3054" s="127"/>
      <c r="AB3054" s="127"/>
      <c r="AC3054" s="127"/>
      <c r="AD3054" s="127"/>
      <c r="AE3054" s="127"/>
      <c r="AF3054" s="9">
        <f t="shared" si="1"/>
        <v>3054</v>
      </c>
    </row>
    <row r="3055" ht="15.75" customHeight="1">
      <c r="A3055" s="116">
        <v>41257.0</v>
      </c>
      <c r="B3055" s="129" t="e">
        <v>#N/A</v>
      </c>
      <c r="C3055" s="127" t="e">
        <v>#N/A</v>
      </c>
      <c r="D3055" s="127">
        <v>8.6063</v>
      </c>
      <c r="E3055" s="127" t="e">
        <v>#N/A</v>
      </c>
      <c r="F3055" s="127" t="e">
        <v>#N/A</v>
      </c>
      <c r="G3055" s="127">
        <v>9.075</v>
      </c>
      <c r="H3055" s="127" t="e">
        <v>#N/A</v>
      </c>
      <c r="I3055" s="127" t="e">
        <v>#N/A</v>
      </c>
      <c r="J3055" s="127">
        <v>9.4016</v>
      </c>
      <c r="K3055" s="127"/>
      <c r="L3055" s="127"/>
      <c r="M3055" s="127"/>
      <c r="N3055" s="127" t="e">
        <v>#N/A</v>
      </c>
      <c r="O3055" s="127" t="e">
        <v>#N/A</v>
      </c>
      <c r="P3055" s="127">
        <v>9.5906</v>
      </c>
      <c r="Q3055" s="127"/>
      <c r="R3055" s="127"/>
      <c r="S3055" s="127"/>
      <c r="T3055" s="127"/>
      <c r="U3055" s="127"/>
      <c r="V3055" s="127"/>
      <c r="W3055" s="127"/>
      <c r="X3055" s="127"/>
      <c r="Y3055" s="127"/>
      <c r="Z3055" s="127"/>
      <c r="AA3055" s="127"/>
      <c r="AB3055" s="127"/>
      <c r="AC3055" s="127"/>
      <c r="AD3055" s="127"/>
      <c r="AE3055" s="127"/>
      <c r="AF3055" s="9">
        <f t="shared" si="1"/>
        <v>3055</v>
      </c>
    </row>
    <row r="3056" ht="15.75" customHeight="1">
      <c r="A3056" s="116">
        <v>41256.0</v>
      </c>
      <c r="B3056" s="129" t="e">
        <v>#N/A</v>
      </c>
      <c r="C3056" s="127" t="e">
        <v>#N/A</v>
      </c>
      <c r="D3056" s="127">
        <v>8.5813</v>
      </c>
      <c r="E3056" s="127" t="e">
        <v>#N/A</v>
      </c>
      <c r="F3056" s="127" t="e">
        <v>#N/A</v>
      </c>
      <c r="G3056" s="127">
        <v>9.0063</v>
      </c>
      <c r="H3056" s="127" t="e">
        <v>#N/A</v>
      </c>
      <c r="I3056" s="127" t="e">
        <v>#N/A</v>
      </c>
      <c r="J3056" s="127">
        <v>9.3719</v>
      </c>
      <c r="K3056" s="127"/>
      <c r="L3056" s="127"/>
      <c r="M3056" s="127"/>
      <c r="N3056" s="127" t="e">
        <v>#N/A</v>
      </c>
      <c r="O3056" s="127" t="e">
        <v>#N/A</v>
      </c>
      <c r="P3056" s="127">
        <v>9.55</v>
      </c>
      <c r="Q3056" s="127"/>
      <c r="R3056" s="127"/>
      <c r="S3056" s="127"/>
      <c r="T3056" s="127"/>
      <c r="U3056" s="127"/>
      <c r="V3056" s="127"/>
      <c r="W3056" s="127"/>
      <c r="X3056" s="127"/>
      <c r="Y3056" s="127"/>
      <c r="Z3056" s="127"/>
      <c r="AA3056" s="127"/>
      <c r="AB3056" s="127"/>
      <c r="AC3056" s="127"/>
      <c r="AD3056" s="127"/>
      <c r="AE3056" s="127"/>
      <c r="AF3056" s="9">
        <f t="shared" si="1"/>
        <v>3056</v>
      </c>
    </row>
    <row r="3057" ht="15.75" customHeight="1">
      <c r="A3057" s="116">
        <v>41255.0</v>
      </c>
      <c r="B3057" s="129" t="e">
        <v>#N/A</v>
      </c>
      <c r="C3057" s="127" t="e">
        <v>#N/A</v>
      </c>
      <c r="D3057" s="127">
        <v>8.5688</v>
      </c>
      <c r="E3057" s="127" t="e">
        <v>#N/A</v>
      </c>
      <c r="F3057" s="127" t="e">
        <v>#N/A</v>
      </c>
      <c r="G3057" s="127">
        <v>8.9969</v>
      </c>
      <c r="H3057" s="127" t="e">
        <v>#N/A</v>
      </c>
      <c r="I3057" s="127" t="e">
        <v>#N/A</v>
      </c>
      <c r="J3057" s="127">
        <v>9.3672</v>
      </c>
      <c r="K3057" s="127"/>
      <c r="L3057" s="127"/>
      <c r="M3057" s="127"/>
      <c r="N3057" s="127" t="e">
        <v>#N/A</v>
      </c>
      <c r="O3057" s="127" t="e">
        <v>#N/A</v>
      </c>
      <c r="P3057" s="127">
        <v>9.5438</v>
      </c>
      <c r="Q3057" s="127"/>
      <c r="R3057" s="127"/>
      <c r="S3057" s="127"/>
      <c r="T3057" s="127"/>
      <c r="U3057" s="127"/>
      <c r="V3057" s="127"/>
      <c r="W3057" s="127"/>
      <c r="X3057" s="127"/>
      <c r="Y3057" s="127"/>
      <c r="Z3057" s="127"/>
      <c r="AA3057" s="127"/>
      <c r="AB3057" s="127"/>
      <c r="AC3057" s="127"/>
      <c r="AD3057" s="127"/>
      <c r="AE3057" s="127"/>
      <c r="AF3057" s="9">
        <f t="shared" si="1"/>
        <v>3057</v>
      </c>
    </row>
    <row r="3058" ht="15.75" customHeight="1">
      <c r="A3058" s="116">
        <v>41254.0</v>
      </c>
      <c r="B3058" s="129" t="e">
        <v>#N/A</v>
      </c>
      <c r="C3058" s="127" t="e">
        <v>#N/A</v>
      </c>
      <c r="D3058" s="127">
        <v>8.5563</v>
      </c>
      <c r="E3058" s="127" t="e">
        <v>#N/A</v>
      </c>
      <c r="F3058" s="127" t="e">
        <v>#N/A</v>
      </c>
      <c r="G3058" s="127">
        <v>8.9875</v>
      </c>
      <c r="H3058" s="127" t="e">
        <v>#N/A</v>
      </c>
      <c r="I3058" s="127" t="e">
        <v>#N/A</v>
      </c>
      <c r="J3058" s="127">
        <v>9.3594</v>
      </c>
      <c r="K3058" s="127"/>
      <c r="L3058" s="127"/>
      <c r="M3058" s="127"/>
      <c r="N3058" s="127" t="e">
        <v>#N/A</v>
      </c>
      <c r="O3058" s="127" t="e">
        <v>#N/A</v>
      </c>
      <c r="P3058" s="127">
        <v>9.5438</v>
      </c>
      <c r="Q3058" s="127"/>
      <c r="R3058" s="127"/>
      <c r="S3058" s="127"/>
      <c r="T3058" s="127"/>
      <c r="U3058" s="127"/>
      <c r="V3058" s="127"/>
      <c r="W3058" s="127"/>
      <c r="X3058" s="127"/>
      <c r="Y3058" s="127"/>
      <c r="Z3058" s="127"/>
      <c r="AA3058" s="127"/>
      <c r="AB3058" s="127"/>
      <c r="AC3058" s="127"/>
      <c r="AD3058" s="127"/>
      <c r="AE3058" s="127"/>
      <c r="AF3058" s="9">
        <f t="shared" si="1"/>
        <v>3058</v>
      </c>
    </row>
    <row r="3059" ht="15.75" customHeight="1">
      <c r="A3059" s="116">
        <v>41253.0</v>
      </c>
      <c r="B3059" s="129" t="e">
        <v>#N/A</v>
      </c>
      <c r="C3059" s="127" t="e">
        <v>#N/A</v>
      </c>
      <c r="D3059" s="127">
        <v>8.5375</v>
      </c>
      <c r="E3059" s="127" t="e">
        <v>#N/A</v>
      </c>
      <c r="F3059" s="127" t="e">
        <v>#N/A</v>
      </c>
      <c r="G3059" s="127">
        <v>8.975</v>
      </c>
      <c r="H3059" s="127" t="e">
        <v>#N/A</v>
      </c>
      <c r="I3059" s="127" t="e">
        <v>#N/A</v>
      </c>
      <c r="J3059" s="127">
        <v>9.3484</v>
      </c>
      <c r="K3059" s="127"/>
      <c r="L3059" s="127"/>
      <c r="M3059" s="127"/>
      <c r="N3059" s="127" t="e">
        <v>#N/A</v>
      </c>
      <c r="O3059" s="127" t="e">
        <v>#N/A</v>
      </c>
      <c r="P3059" s="127">
        <v>9.5438</v>
      </c>
      <c r="Q3059" s="127"/>
      <c r="R3059" s="127"/>
      <c r="S3059" s="127"/>
      <c r="T3059" s="127"/>
      <c r="U3059" s="127"/>
      <c r="V3059" s="127"/>
      <c r="W3059" s="127"/>
      <c r="X3059" s="127"/>
      <c r="Y3059" s="127"/>
      <c r="Z3059" s="127"/>
      <c r="AA3059" s="127"/>
      <c r="AB3059" s="127"/>
      <c r="AC3059" s="127"/>
      <c r="AD3059" s="127"/>
      <c r="AE3059" s="127"/>
      <c r="AF3059" s="9">
        <f t="shared" si="1"/>
        <v>3059</v>
      </c>
    </row>
    <row r="3060" ht="15.75" customHeight="1">
      <c r="A3060" s="116">
        <v>41250.0</v>
      </c>
      <c r="B3060" s="129" t="e">
        <v>#N/A</v>
      </c>
      <c r="C3060" s="127" t="e">
        <v>#N/A</v>
      </c>
      <c r="D3060" s="127">
        <v>8.5438</v>
      </c>
      <c r="E3060" s="127" t="e">
        <v>#N/A</v>
      </c>
      <c r="F3060" s="127" t="e">
        <v>#N/A</v>
      </c>
      <c r="G3060" s="127">
        <v>8.95</v>
      </c>
      <c r="H3060" s="127" t="e">
        <v>#N/A</v>
      </c>
      <c r="I3060" s="127" t="e">
        <v>#N/A</v>
      </c>
      <c r="J3060" s="127">
        <v>9.3406</v>
      </c>
      <c r="K3060" s="127"/>
      <c r="L3060" s="127"/>
      <c r="M3060" s="127"/>
      <c r="N3060" s="127" t="e">
        <v>#N/A</v>
      </c>
      <c r="O3060" s="127" t="e">
        <v>#N/A</v>
      </c>
      <c r="P3060" s="127">
        <v>9.5438</v>
      </c>
      <c r="Q3060" s="127"/>
      <c r="R3060" s="127"/>
      <c r="S3060" s="127"/>
      <c r="T3060" s="127"/>
      <c r="U3060" s="127"/>
      <c r="V3060" s="127"/>
      <c r="W3060" s="127"/>
      <c r="X3060" s="127"/>
      <c r="Y3060" s="127"/>
      <c r="Z3060" s="127"/>
      <c r="AA3060" s="127"/>
      <c r="AB3060" s="127"/>
      <c r="AC3060" s="127"/>
      <c r="AD3060" s="127"/>
      <c r="AE3060" s="127"/>
      <c r="AF3060" s="9">
        <f t="shared" si="1"/>
        <v>3060</v>
      </c>
    </row>
    <row r="3061" ht="15.75" customHeight="1">
      <c r="A3061" s="116">
        <v>41249.0</v>
      </c>
      <c r="B3061" s="129" t="e">
        <v>#N/A</v>
      </c>
      <c r="C3061" s="127" t="e">
        <v>#N/A</v>
      </c>
      <c r="D3061" s="127">
        <v>8.5438</v>
      </c>
      <c r="E3061" s="127" t="e">
        <v>#N/A</v>
      </c>
      <c r="F3061" s="127" t="e">
        <v>#N/A</v>
      </c>
      <c r="G3061" s="127">
        <v>8.9625</v>
      </c>
      <c r="H3061" s="127" t="e">
        <v>#N/A</v>
      </c>
      <c r="I3061" s="127" t="e">
        <v>#N/A</v>
      </c>
      <c r="J3061" s="127">
        <v>9.3453</v>
      </c>
      <c r="K3061" s="127"/>
      <c r="L3061" s="127"/>
      <c r="M3061" s="127"/>
      <c r="N3061" s="127" t="e">
        <v>#N/A</v>
      </c>
      <c r="O3061" s="127" t="e">
        <v>#N/A</v>
      </c>
      <c r="P3061" s="127">
        <v>9.5563</v>
      </c>
      <c r="Q3061" s="127"/>
      <c r="R3061" s="127"/>
      <c r="S3061" s="127"/>
      <c r="T3061" s="127"/>
      <c r="U3061" s="127"/>
      <c r="V3061" s="127"/>
      <c r="W3061" s="127"/>
      <c r="X3061" s="127"/>
      <c r="Y3061" s="127"/>
      <c r="Z3061" s="127"/>
      <c r="AA3061" s="127"/>
      <c r="AB3061" s="127"/>
      <c r="AC3061" s="127"/>
      <c r="AD3061" s="127"/>
      <c r="AE3061" s="127"/>
      <c r="AF3061" s="9">
        <f t="shared" si="1"/>
        <v>3061</v>
      </c>
    </row>
    <row r="3062" ht="15.75" customHeight="1">
      <c r="A3062" s="116">
        <v>41248.0</v>
      </c>
      <c r="B3062" s="129" t="e">
        <v>#N/A</v>
      </c>
      <c r="C3062" s="127" t="e">
        <v>#N/A</v>
      </c>
      <c r="D3062" s="127">
        <v>8.5375</v>
      </c>
      <c r="E3062" s="127" t="e">
        <v>#N/A</v>
      </c>
      <c r="F3062" s="127" t="e">
        <v>#N/A</v>
      </c>
      <c r="G3062" s="127">
        <v>8.9625</v>
      </c>
      <c r="H3062" s="127" t="e">
        <v>#N/A</v>
      </c>
      <c r="I3062" s="127" t="e">
        <v>#N/A</v>
      </c>
      <c r="J3062" s="127">
        <v>9.3406</v>
      </c>
      <c r="K3062" s="127"/>
      <c r="L3062" s="127"/>
      <c r="M3062" s="127"/>
      <c r="N3062" s="127" t="e">
        <v>#N/A</v>
      </c>
      <c r="O3062" s="127" t="e">
        <v>#N/A</v>
      </c>
      <c r="P3062" s="127">
        <v>9.5563</v>
      </c>
      <c r="Q3062" s="127"/>
      <c r="R3062" s="127"/>
      <c r="S3062" s="127"/>
      <c r="T3062" s="127"/>
      <c r="U3062" s="127"/>
      <c r="V3062" s="127"/>
      <c r="W3062" s="127"/>
      <c r="X3062" s="127"/>
      <c r="Y3062" s="127"/>
      <c r="Z3062" s="127"/>
      <c r="AA3062" s="127"/>
      <c r="AB3062" s="127"/>
      <c r="AC3062" s="127"/>
      <c r="AD3062" s="127"/>
      <c r="AE3062" s="127"/>
      <c r="AF3062" s="9">
        <f t="shared" si="1"/>
        <v>3062</v>
      </c>
    </row>
    <row r="3063" ht="15.75" customHeight="1">
      <c r="A3063" s="116">
        <v>41247.0</v>
      </c>
      <c r="B3063" s="129" t="e">
        <v>#N/A</v>
      </c>
      <c r="C3063" s="127" t="e">
        <v>#N/A</v>
      </c>
      <c r="D3063" s="127">
        <v>8.5313</v>
      </c>
      <c r="E3063" s="127" t="e">
        <v>#N/A</v>
      </c>
      <c r="F3063" s="127" t="e">
        <v>#N/A</v>
      </c>
      <c r="G3063" s="127">
        <v>8.975</v>
      </c>
      <c r="H3063" s="127" t="e">
        <v>#N/A</v>
      </c>
      <c r="I3063" s="127" t="e">
        <v>#N/A</v>
      </c>
      <c r="J3063" s="127">
        <v>9.3375</v>
      </c>
      <c r="K3063" s="127"/>
      <c r="L3063" s="127"/>
      <c r="M3063" s="127"/>
      <c r="N3063" s="127" t="e">
        <v>#N/A</v>
      </c>
      <c r="O3063" s="127" t="e">
        <v>#N/A</v>
      </c>
      <c r="P3063" s="127">
        <v>9.55</v>
      </c>
      <c r="Q3063" s="127"/>
      <c r="R3063" s="127"/>
      <c r="S3063" s="127"/>
      <c r="T3063" s="127"/>
      <c r="U3063" s="127"/>
      <c r="V3063" s="127"/>
      <c r="W3063" s="127"/>
      <c r="X3063" s="127"/>
      <c r="Y3063" s="127"/>
      <c r="Z3063" s="127"/>
      <c r="AA3063" s="127"/>
      <c r="AB3063" s="127"/>
      <c r="AC3063" s="127"/>
      <c r="AD3063" s="127"/>
      <c r="AE3063" s="127"/>
      <c r="AF3063" s="9">
        <f t="shared" si="1"/>
        <v>3063</v>
      </c>
    </row>
    <row r="3064" ht="15.75" customHeight="1">
      <c r="A3064" s="116">
        <v>41246.0</v>
      </c>
      <c r="B3064" s="129" t="e">
        <v>#N/A</v>
      </c>
      <c r="C3064" s="127" t="e">
        <v>#N/A</v>
      </c>
      <c r="D3064" s="127">
        <v>8.55</v>
      </c>
      <c r="E3064" s="127" t="e">
        <v>#N/A</v>
      </c>
      <c r="F3064" s="127" t="e">
        <v>#N/A</v>
      </c>
      <c r="G3064" s="127">
        <v>8.9969</v>
      </c>
      <c r="H3064" s="127" t="e">
        <v>#N/A</v>
      </c>
      <c r="I3064" s="127" t="e">
        <v>#N/A</v>
      </c>
      <c r="J3064" s="127">
        <v>9.3469</v>
      </c>
      <c r="K3064" s="127"/>
      <c r="L3064" s="127"/>
      <c r="M3064" s="127"/>
      <c r="N3064" s="127" t="e">
        <v>#N/A</v>
      </c>
      <c r="O3064" s="127" t="e">
        <v>#N/A</v>
      </c>
      <c r="P3064" s="127">
        <v>9.5688</v>
      </c>
      <c r="Q3064" s="127"/>
      <c r="R3064" s="127"/>
      <c r="S3064" s="127"/>
      <c r="T3064" s="127"/>
      <c r="U3064" s="127"/>
      <c r="V3064" s="127"/>
      <c r="W3064" s="127"/>
      <c r="X3064" s="127"/>
      <c r="Y3064" s="127"/>
      <c r="Z3064" s="127"/>
      <c r="AA3064" s="127"/>
      <c r="AB3064" s="127"/>
      <c r="AC3064" s="127"/>
      <c r="AD3064" s="127"/>
      <c r="AE3064" s="127"/>
      <c r="AF3064" s="9">
        <f t="shared" si="1"/>
        <v>3064</v>
      </c>
    </row>
    <row r="3065" ht="15.75" customHeight="1">
      <c r="A3065" s="116">
        <v>41243.0</v>
      </c>
      <c r="B3065" s="129" t="e">
        <v>#N/A</v>
      </c>
      <c r="C3065" s="127" t="e">
        <v>#N/A</v>
      </c>
      <c r="D3065" s="127">
        <v>8.5438</v>
      </c>
      <c r="E3065" s="127" t="e">
        <v>#N/A</v>
      </c>
      <c r="F3065" s="127" t="e">
        <v>#N/A</v>
      </c>
      <c r="G3065" s="127">
        <v>8.9625</v>
      </c>
      <c r="H3065" s="127" t="e">
        <v>#N/A</v>
      </c>
      <c r="I3065" s="127" t="e">
        <v>#N/A</v>
      </c>
      <c r="J3065" s="127">
        <v>9.35</v>
      </c>
      <c r="K3065" s="127"/>
      <c r="L3065" s="127"/>
      <c r="M3065" s="127"/>
      <c r="N3065" s="127" t="e">
        <v>#N/A</v>
      </c>
      <c r="O3065" s="127" t="e">
        <v>#N/A</v>
      </c>
      <c r="P3065" s="127">
        <v>9.575</v>
      </c>
      <c r="Q3065" s="127"/>
      <c r="R3065" s="127"/>
      <c r="S3065" s="127"/>
      <c r="T3065" s="127"/>
      <c r="U3065" s="127"/>
      <c r="V3065" s="127"/>
      <c r="W3065" s="127"/>
      <c r="X3065" s="127"/>
      <c r="Y3065" s="127"/>
      <c r="Z3065" s="127"/>
      <c r="AA3065" s="127"/>
      <c r="AB3065" s="127"/>
      <c r="AC3065" s="127"/>
      <c r="AD3065" s="127"/>
      <c r="AE3065" s="127"/>
      <c r="AF3065" s="9">
        <f t="shared" si="1"/>
        <v>3065</v>
      </c>
    </row>
    <row r="3066" ht="15.75" customHeight="1">
      <c r="A3066" s="116">
        <v>41242.0</v>
      </c>
      <c r="B3066" s="129" t="e">
        <v>#N/A</v>
      </c>
      <c r="C3066" s="127" t="e">
        <v>#N/A</v>
      </c>
      <c r="D3066" s="127">
        <v>8.55</v>
      </c>
      <c r="E3066" s="127" t="e">
        <v>#N/A</v>
      </c>
      <c r="F3066" s="127" t="e">
        <v>#N/A</v>
      </c>
      <c r="G3066" s="127">
        <v>8.9531</v>
      </c>
      <c r="H3066" s="127" t="e">
        <v>#N/A</v>
      </c>
      <c r="I3066" s="127" t="e">
        <v>#N/A</v>
      </c>
      <c r="J3066" s="127">
        <v>9.3406</v>
      </c>
      <c r="K3066" s="127"/>
      <c r="L3066" s="127"/>
      <c r="M3066" s="127"/>
      <c r="N3066" s="127" t="e">
        <v>#N/A</v>
      </c>
      <c r="O3066" s="127" t="e">
        <v>#N/A</v>
      </c>
      <c r="P3066" s="127">
        <v>9.575</v>
      </c>
      <c r="Q3066" s="127"/>
      <c r="R3066" s="127"/>
      <c r="S3066" s="127"/>
      <c r="T3066" s="127"/>
      <c r="U3066" s="127"/>
      <c r="V3066" s="127"/>
      <c r="W3066" s="127"/>
      <c r="X3066" s="127"/>
      <c r="Y3066" s="127"/>
      <c r="Z3066" s="127"/>
      <c r="AA3066" s="127"/>
      <c r="AB3066" s="127"/>
      <c r="AC3066" s="127"/>
      <c r="AD3066" s="127"/>
      <c r="AE3066" s="127"/>
      <c r="AF3066" s="9">
        <f t="shared" si="1"/>
        <v>3066</v>
      </c>
    </row>
    <row r="3067" ht="15.75" customHeight="1">
      <c r="A3067" s="116">
        <v>41241.0</v>
      </c>
      <c r="B3067" s="129" t="e">
        <v>#N/A</v>
      </c>
      <c r="C3067" s="127" t="e">
        <v>#N/A</v>
      </c>
      <c r="D3067" s="127">
        <v>8.55</v>
      </c>
      <c r="E3067" s="127" t="e">
        <v>#N/A</v>
      </c>
      <c r="F3067" s="127" t="e">
        <v>#N/A</v>
      </c>
      <c r="G3067" s="127">
        <v>9.0063</v>
      </c>
      <c r="H3067" s="127" t="e">
        <v>#N/A</v>
      </c>
      <c r="I3067" s="127" t="e">
        <v>#N/A</v>
      </c>
      <c r="J3067" s="127">
        <v>9.3625</v>
      </c>
      <c r="K3067" s="127"/>
      <c r="L3067" s="127"/>
      <c r="M3067" s="127"/>
      <c r="N3067" s="127" t="e">
        <v>#N/A</v>
      </c>
      <c r="O3067" s="127" t="e">
        <v>#N/A</v>
      </c>
      <c r="P3067" s="127">
        <v>9.6125</v>
      </c>
      <c r="Q3067" s="127"/>
      <c r="R3067" s="127"/>
      <c r="S3067" s="127"/>
      <c r="T3067" s="127"/>
      <c r="U3067" s="127"/>
      <c r="V3067" s="127"/>
      <c r="W3067" s="127"/>
      <c r="X3067" s="127"/>
      <c r="Y3067" s="127"/>
      <c r="Z3067" s="127"/>
      <c r="AA3067" s="127"/>
      <c r="AB3067" s="127"/>
      <c r="AC3067" s="127"/>
      <c r="AD3067" s="127"/>
      <c r="AE3067" s="127"/>
      <c r="AF3067" s="9">
        <f t="shared" si="1"/>
        <v>3067</v>
      </c>
    </row>
    <row r="3068" ht="15.75" customHeight="1">
      <c r="A3068" s="116">
        <v>41240.0</v>
      </c>
      <c r="B3068" s="129" t="e">
        <v>#N/A</v>
      </c>
      <c r="C3068" s="127" t="e">
        <v>#N/A</v>
      </c>
      <c r="D3068" s="127">
        <v>8.5625</v>
      </c>
      <c r="E3068" s="127" t="e">
        <v>#N/A</v>
      </c>
      <c r="F3068" s="127" t="e">
        <v>#N/A</v>
      </c>
      <c r="G3068" s="127">
        <v>9.0375</v>
      </c>
      <c r="H3068" s="127" t="e">
        <v>#N/A</v>
      </c>
      <c r="I3068" s="127" t="e">
        <v>#N/A</v>
      </c>
      <c r="J3068" s="127">
        <v>9.3938</v>
      </c>
      <c r="K3068" s="127"/>
      <c r="L3068" s="127"/>
      <c r="M3068" s="127"/>
      <c r="N3068" s="127" t="e">
        <v>#N/A</v>
      </c>
      <c r="O3068" s="127" t="e">
        <v>#N/A</v>
      </c>
      <c r="P3068" s="127">
        <v>9.625</v>
      </c>
      <c r="Q3068" s="127"/>
      <c r="R3068" s="127"/>
      <c r="S3068" s="127"/>
      <c r="T3068" s="127"/>
      <c r="U3068" s="127"/>
      <c r="V3068" s="127"/>
      <c r="W3068" s="127"/>
      <c r="X3068" s="127"/>
      <c r="Y3068" s="127"/>
      <c r="Z3068" s="127"/>
      <c r="AA3068" s="127"/>
      <c r="AB3068" s="127"/>
      <c r="AC3068" s="127"/>
      <c r="AD3068" s="127"/>
      <c r="AE3068" s="127"/>
      <c r="AF3068" s="9">
        <f t="shared" si="1"/>
        <v>3068</v>
      </c>
    </row>
    <row r="3069" ht="15.75" customHeight="1">
      <c r="A3069" s="116">
        <v>41239.0</v>
      </c>
      <c r="B3069" s="129" t="e">
        <v>#N/A</v>
      </c>
      <c r="C3069" s="127" t="e">
        <v>#N/A</v>
      </c>
      <c r="D3069" s="127">
        <v>8.6063</v>
      </c>
      <c r="E3069" s="127" t="e">
        <v>#N/A</v>
      </c>
      <c r="F3069" s="127" t="e">
        <v>#N/A</v>
      </c>
      <c r="G3069" s="127">
        <v>9.0625</v>
      </c>
      <c r="H3069" s="127" t="e">
        <v>#N/A</v>
      </c>
      <c r="I3069" s="127" t="e">
        <v>#N/A</v>
      </c>
      <c r="J3069" s="127">
        <v>9.4328</v>
      </c>
      <c r="K3069" s="127"/>
      <c r="L3069" s="127"/>
      <c r="M3069" s="127"/>
      <c r="N3069" s="127" t="e">
        <v>#N/A</v>
      </c>
      <c r="O3069" s="127" t="e">
        <v>#N/A</v>
      </c>
      <c r="P3069" s="127">
        <v>9.65</v>
      </c>
      <c r="Q3069" s="127"/>
      <c r="R3069" s="127"/>
      <c r="S3069" s="127"/>
      <c r="T3069" s="127"/>
      <c r="U3069" s="127"/>
      <c r="V3069" s="127"/>
      <c r="W3069" s="127"/>
      <c r="X3069" s="127"/>
      <c r="Y3069" s="127"/>
      <c r="Z3069" s="127"/>
      <c r="AA3069" s="127"/>
      <c r="AB3069" s="127"/>
      <c r="AC3069" s="127"/>
      <c r="AD3069" s="127"/>
      <c r="AE3069" s="127"/>
      <c r="AF3069" s="9">
        <f t="shared" si="1"/>
        <v>3069</v>
      </c>
    </row>
    <row r="3070" ht="15.75" customHeight="1">
      <c r="A3070" s="116">
        <v>41236.0</v>
      </c>
      <c r="B3070" s="129" t="e">
        <v>#N/A</v>
      </c>
      <c r="C3070" s="127" t="e">
        <v>#N/A</v>
      </c>
      <c r="D3070" s="127">
        <v>8.5938</v>
      </c>
      <c r="E3070" s="127" t="e">
        <v>#N/A</v>
      </c>
      <c r="F3070" s="127" t="e">
        <v>#N/A</v>
      </c>
      <c r="G3070" s="127">
        <v>9.0594</v>
      </c>
      <c r="H3070" s="127" t="e">
        <v>#N/A</v>
      </c>
      <c r="I3070" s="127" t="e">
        <v>#N/A</v>
      </c>
      <c r="J3070" s="127">
        <v>9.4156</v>
      </c>
      <c r="K3070" s="127"/>
      <c r="L3070" s="127"/>
      <c r="M3070" s="127"/>
      <c r="N3070" s="127" t="e">
        <v>#N/A</v>
      </c>
      <c r="O3070" s="127" t="e">
        <v>#N/A</v>
      </c>
      <c r="P3070" s="127">
        <v>9.6375</v>
      </c>
      <c r="Q3070" s="127"/>
      <c r="R3070" s="127"/>
      <c r="S3070" s="127"/>
      <c r="T3070" s="127"/>
      <c r="U3070" s="127"/>
      <c r="V3070" s="127"/>
      <c r="W3070" s="127"/>
      <c r="X3070" s="127"/>
      <c r="Y3070" s="127"/>
      <c r="Z3070" s="127"/>
      <c r="AA3070" s="127"/>
      <c r="AB3070" s="127"/>
      <c r="AC3070" s="127"/>
      <c r="AD3070" s="127"/>
      <c r="AE3070" s="127"/>
      <c r="AF3070" s="9">
        <f t="shared" si="1"/>
        <v>3070</v>
      </c>
    </row>
    <row r="3071" ht="15.75" customHeight="1">
      <c r="A3071" s="116">
        <v>41235.0</v>
      </c>
      <c r="B3071" s="129" t="e">
        <v>#N/A</v>
      </c>
      <c r="C3071" s="127" t="e">
        <v>#N/A</v>
      </c>
      <c r="D3071" s="127">
        <v>8.6125</v>
      </c>
      <c r="E3071" s="127" t="e">
        <v>#N/A</v>
      </c>
      <c r="F3071" s="127" t="e">
        <v>#N/A</v>
      </c>
      <c r="G3071" s="127">
        <v>9.0813</v>
      </c>
      <c r="H3071" s="127" t="e">
        <v>#N/A</v>
      </c>
      <c r="I3071" s="127" t="e">
        <v>#N/A</v>
      </c>
      <c r="J3071" s="127">
        <v>9.4078</v>
      </c>
      <c r="K3071" s="127"/>
      <c r="L3071" s="127"/>
      <c r="M3071" s="127"/>
      <c r="N3071" s="127" t="e">
        <v>#N/A</v>
      </c>
      <c r="O3071" s="127" t="e">
        <v>#N/A</v>
      </c>
      <c r="P3071" s="127">
        <v>9.6406</v>
      </c>
      <c r="Q3071" s="127"/>
      <c r="R3071" s="127"/>
      <c r="S3071" s="127"/>
      <c r="T3071" s="127"/>
      <c r="U3071" s="127"/>
      <c r="V3071" s="127"/>
      <c r="W3071" s="127"/>
      <c r="X3071" s="127"/>
      <c r="Y3071" s="127"/>
      <c r="Z3071" s="127"/>
      <c r="AA3071" s="127"/>
      <c r="AB3071" s="127"/>
      <c r="AC3071" s="127"/>
      <c r="AD3071" s="127"/>
      <c r="AE3071" s="127"/>
      <c r="AF3071" s="9">
        <f t="shared" si="1"/>
        <v>3071</v>
      </c>
    </row>
    <row r="3072" ht="15.75" customHeight="1">
      <c r="A3072" s="116">
        <v>41234.0</v>
      </c>
      <c r="B3072" s="129" t="e">
        <v>#N/A</v>
      </c>
      <c r="C3072" s="127" t="e">
        <v>#N/A</v>
      </c>
      <c r="D3072" s="127">
        <v>8.6688</v>
      </c>
      <c r="E3072" s="127" t="e">
        <v>#N/A</v>
      </c>
      <c r="F3072" s="127" t="e">
        <v>#N/A</v>
      </c>
      <c r="G3072" s="127">
        <v>9.2031</v>
      </c>
      <c r="H3072" s="127" t="e">
        <v>#N/A</v>
      </c>
      <c r="I3072" s="127" t="e">
        <v>#N/A</v>
      </c>
      <c r="J3072" s="127">
        <v>9.5203</v>
      </c>
      <c r="K3072" s="127"/>
      <c r="L3072" s="127"/>
      <c r="M3072" s="127"/>
      <c r="N3072" s="127" t="e">
        <v>#N/A</v>
      </c>
      <c r="O3072" s="127" t="e">
        <v>#N/A</v>
      </c>
      <c r="P3072" s="127">
        <v>9.7125</v>
      </c>
      <c r="Q3072" s="127"/>
      <c r="R3072" s="127"/>
      <c r="S3072" s="127"/>
      <c r="T3072" s="127"/>
      <c r="U3072" s="127"/>
      <c r="V3072" s="127"/>
      <c r="W3072" s="127"/>
      <c r="X3072" s="127"/>
      <c r="Y3072" s="127"/>
      <c r="Z3072" s="127"/>
      <c r="AA3072" s="127"/>
      <c r="AB3072" s="127"/>
      <c r="AC3072" s="127"/>
      <c r="AD3072" s="127"/>
      <c r="AE3072" s="127"/>
      <c r="AF3072" s="9">
        <f t="shared" si="1"/>
        <v>3072</v>
      </c>
    </row>
    <row r="3073" ht="15.75" customHeight="1">
      <c r="A3073" s="116">
        <v>41233.0</v>
      </c>
      <c r="B3073" s="129" t="e">
        <v>#N/A</v>
      </c>
      <c r="C3073" s="127" t="e">
        <v>#N/A</v>
      </c>
      <c r="D3073" s="127">
        <v>8.6688</v>
      </c>
      <c r="E3073" s="127" t="e">
        <v>#N/A</v>
      </c>
      <c r="F3073" s="127" t="e">
        <v>#N/A</v>
      </c>
      <c r="G3073" s="127">
        <v>9.1906</v>
      </c>
      <c r="H3073" s="127" t="e">
        <v>#N/A</v>
      </c>
      <c r="I3073" s="127" t="e">
        <v>#N/A</v>
      </c>
      <c r="J3073" s="127">
        <v>9.5406</v>
      </c>
      <c r="K3073" s="127"/>
      <c r="L3073" s="127"/>
      <c r="M3073" s="127"/>
      <c r="N3073" s="127" t="e">
        <v>#N/A</v>
      </c>
      <c r="O3073" s="127" t="e">
        <v>#N/A</v>
      </c>
      <c r="P3073" s="127">
        <v>9.7063</v>
      </c>
      <c r="Q3073" s="127"/>
      <c r="R3073" s="127"/>
      <c r="S3073" s="127"/>
      <c r="T3073" s="127"/>
      <c r="U3073" s="127"/>
      <c r="V3073" s="127"/>
      <c r="W3073" s="127"/>
      <c r="X3073" s="127"/>
      <c r="Y3073" s="127"/>
      <c r="Z3073" s="127"/>
      <c r="AA3073" s="127"/>
      <c r="AB3073" s="127"/>
      <c r="AC3073" s="127"/>
      <c r="AD3073" s="127"/>
      <c r="AE3073" s="127"/>
      <c r="AF3073" s="9">
        <f t="shared" si="1"/>
        <v>3073</v>
      </c>
    </row>
    <row r="3074" ht="15.75" customHeight="1">
      <c r="A3074" s="116">
        <v>41232.0</v>
      </c>
      <c r="B3074" s="129" t="e">
        <v>#N/A</v>
      </c>
      <c r="C3074" s="127" t="e">
        <v>#N/A</v>
      </c>
      <c r="D3074" s="127">
        <v>8.6938</v>
      </c>
      <c r="E3074" s="127" t="e">
        <v>#N/A</v>
      </c>
      <c r="F3074" s="127" t="e">
        <v>#N/A</v>
      </c>
      <c r="G3074" s="127">
        <v>9.2313</v>
      </c>
      <c r="H3074" s="127" t="e">
        <v>#N/A</v>
      </c>
      <c r="I3074" s="127" t="e">
        <v>#N/A</v>
      </c>
      <c r="J3074" s="127">
        <v>9.5672</v>
      </c>
      <c r="K3074" s="127"/>
      <c r="L3074" s="127"/>
      <c r="M3074" s="127"/>
      <c r="N3074" s="127" t="e">
        <v>#N/A</v>
      </c>
      <c r="O3074" s="127" t="e">
        <v>#N/A</v>
      </c>
      <c r="P3074" s="127">
        <v>9.7219</v>
      </c>
      <c r="Q3074" s="127"/>
      <c r="R3074" s="127"/>
      <c r="S3074" s="127"/>
      <c r="T3074" s="127"/>
      <c r="U3074" s="127"/>
      <c r="V3074" s="127"/>
      <c r="W3074" s="127"/>
      <c r="X3074" s="127"/>
      <c r="Y3074" s="127"/>
      <c r="Z3074" s="127"/>
      <c r="AA3074" s="127"/>
      <c r="AB3074" s="127"/>
      <c r="AC3074" s="127"/>
      <c r="AD3074" s="127"/>
      <c r="AE3074" s="127"/>
      <c r="AF3074" s="9">
        <f t="shared" si="1"/>
        <v>3074</v>
      </c>
    </row>
    <row r="3075" ht="15.75" customHeight="1">
      <c r="A3075" s="116">
        <v>41229.0</v>
      </c>
      <c r="B3075" s="129" t="e">
        <v>#N/A</v>
      </c>
      <c r="C3075" s="127" t="e">
        <v>#N/A</v>
      </c>
      <c r="D3075" s="127">
        <v>8.7188</v>
      </c>
      <c r="E3075" s="127" t="e">
        <v>#N/A</v>
      </c>
      <c r="F3075" s="127" t="e">
        <v>#N/A</v>
      </c>
      <c r="G3075" s="127">
        <v>9.2438</v>
      </c>
      <c r="H3075" s="127" t="e">
        <v>#N/A</v>
      </c>
      <c r="I3075" s="127" t="e">
        <v>#N/A</v>
      </c>
      <c r="J3075" s="127">
        <v>9.5891</v>
      </c>
      <c r="K3075" s="127"/>
      <c r="L3075" s="127"/>
      <c r="M3075" s="127"/>
      <c r="N3075" s="127" t="e">
        <v>#N/A</v>
      </c>
      <c r="O3075" s="127" t="e">
        <v>#N/A</v>
      </c>
      <c r="P3075" s="127">
        <v>9.7375</v>
      </c>
      <c r="Q3075" s="127"/>
      <c r="R3075" s="127"/>
      <c r="S3075" s="127"/>
      <c r="T3075" s="127"/>
      <c r="U3075" s="127"/>
      <c r="V3075" s="127"/>
      <c r="W3075" s="127"/>
      <c r="X3075" s="127"/>
      <c r="Y3075" s="127"/>
      <c r="Z3075" s="127"/>
      <c r="AA3075" s="127"/>
      <c r="AB3075" s="127"/>
      <c r="AC3075" s="127"/>
      <c r="AD3075" s="127"/>
      <c r="AE3075" s="127"/>
      <c r="AF3075" s="9">
        <f t="shared" si="1"/>
        <v>3075</v>
      </c>
    </row>
    <row r="3076" ht="15.75" customHeight="1">
      <c r="A3076" s="116">
        <v>41228.0</v>
      </c>
      <c r="B3076" s="129" t="e">
        <v>#N/A</v>
      </c>
      <c r="C3076" s="127" t="e">
        <v>#N/A</v>
      </c>
      <c r="D3076" s="127">
        <v>8.7125</v>
      </c>
      <c r="E3076" s="127" t="e">
        <v>#N/A</v>
      </c>
      <c r="F3076" s="127" t="e">
        <v>#N/A</v>
      </c>
      <c r="G3076" s="127">
        <v>9.2406</v>
      </c>
      <c r="H3076" s="127" t="e">
        <v>#N/A</v>
      </c>
      <c r="I3076" s="127" t="e">
        <v>#N/A</v>
      </c>
      <c r="J3076" s="127">
        <v>9.5906</v>
      </c>
      <c r="K3076" s="127"/>
      <c r="L3076" s="127"/>
      <c r="M3076" s="127"/>
      <c r="N3076" s="127" t="e">
        <v>#N/A</v>
      </c>
      <c r="O3076" s="127" t="e">
        <v>#N/A</v>
      </c>
      <c r="P3076" s="127">
        <v>9.7375</v>
      </c>
      <c r="Q3076" s="127"/>
      <c r="R3076" s="127"/>
      <c r="S3076" s="127"/>
      <c r="T3076" s="127"/>
      <c r="U3076" s="127"/>
      <c r="V3076" s="127"/>
      <c r="W3076" s="127"/>
      <c r="X3076" s="127"/>
      <c r="Y3076" s="127"/>
      <c r="Z3076" s="127"/>
      <c r="AA3076" s="127"/>
      <c r="AB3076" s="127"/>
      <c r="AC3076" s="127"/>
      <c r="AD3076" s="127"/>
      <c r="AE3076" s="127"/>
      <c r="AF3076" s="9">
        <f t="shared" si="1"/>
        <v>3076</v>
      </c>
    </row>
    <row r="3077" ht="15.75" customHeight="1">
      <c r="A3077" s="116">
        <v>41227.0</v>
      </c>
      <c r="B3077" s="129" t="e">
        <v>#N/A</v>
      </c>
      <c r="C3077" s="127" t="e">
        <v>#N/A</v>
      </c>
      <c r="D3077" s="127">
        <v>8.7375</v>
      </c>
      <c r="E3077" s="127" t="e">
        <v>#N/A</v>
      </c>
      <c r="F3077" s="127" t="e">
        <v>#N/A</v>
      </c>
      <c r="G3077" s="127">
        <v>9.2594</v>
      </c>
      <c r="H3077" s="127" t="e">
        <v>#N/A</v>
      </c>
      <c r="I3077" s="127" t="e">
        <v>#N/A</v>
      </c>
      <c r="J3077" s="127">
        <v>9.5984</v>
      </c>
      <c r="K3077" s="127"/>
      <c r="L3077" s="127"/>
      <c r="M3077" s="127"/>
      <c r="N3077" s="127" t="e">
        <v>#N/A</v>
      </c>
      <c r="O3077" s="127" t="e">
        <v>#N/A</v>
      </c>
      <c r="P3077" s="127">
        <v>9.7406</v>
      </c>
      <c r="Q3077" s="127"/>
      <c r="R3077" s="127"/>
      <c r="S3077" s="127"/>
      <c r="T3077" s="127"/>
      <c r="U3077" s="127"/>
      <c r="V3077" s="127"/>
      <c r="W3077" s="127"/>
      <c r="X3077" s="127"/>
      <c r="Y3077" s="127"/>
      <c r="Z3077" s="127"/>
      <c r="AA3077" s="127"/>
      <c r="AB3077" s="127"/>
      <c r="AC3077" s="127"/>
      <c r="AD3077" s="127"/>
      <c r="AE3077" s="127"/>
      <c r="AF3077" s="9">
        <f t="shared" si="1"/>
        <v>3077</v>
      </c>
    </row>
    <row r="3078" ht="15.75" customHeight="1">
      <c r="A3078" s="116">
        <v>41226.0</v>
      </c>
      <c r="B3078" s="129" t="e">
        <v>#N/A</v>
      </c>
      <c r="C3078" s="127" t="e">
        <v>#N/A</v>
      </c>
      <c r="D3078" s="127">
        <v>8.7438</v>
      </c>
      <c r="E3078" s="127" t="e">
        <v>#N/A</v>
      </c>
      <c r="F3078" s="127" t="e">
        <v>#N/A</v>
      </c>
      <c r="G3078" s="127">
        <v>9.3344</v>
      </c>
      <c r="H3078" s="127" t="e">
        <v>#N/A</v>
      </c>
      <c r="I3078" s="127" t="e">
        <v>#N/A</v>
      </c>
      <c r="J3078" s="127">
        <v>9.6484</v>
      </c>
      <c r="K3078" s="127"/>
      <c r="L3078" s="127"/>
      <c r="M3078" s="127"/>
      <c r="N3078" s="127" t="e">
        <v>#N/A</v>
      </c>
      <c r="O3078" s="127" t="e">
        <v>#N/A</v>
      </c>
      <c r="P3078" s="127">
        <v>9.7656</v>
      </c>
      <c r="Q3078" s="127"/>
      <c r="R3078" s="127"/>
      <c r="S3078" s="127"/>
      <c r="T3078" s="127"/>
      <c r="U3078" s="127"/>
      <c r="V3078" s="127"/>
      <c r="W3078" s="127"/>
      <c r="X3078" s="127"/>
      <c r="Y3078" s="127"/>
      <c r="Z3078" s="127"/>
      <c r="AA3078" s="127"/>
      <c r="AB3078" s="127"/>
      <c r="AC3078" s="127"/>
      <c r="AD3078" s="127"/>
      <c r="AE3078" s="127"/>
      <c r="AF3078" s="9">
        <f t="shared" si="1"/>
        <v>3078</v>
      </c>
    </row>
    <row r="3079" ht="15.75" customHeight="1">
      <c r="A3079" s="116">
        <v>41225.0</v>
      </c>
      <c r="B3079" s="129" t="e">
        <v>#N/A</v>
      </c>
      <c r="C3079" s="127" t="e">
        <v>#N/A</v>
      </c>
      <c r="D3079" s="127">
        <v>8.7563</v>
      </c>
      <c r="E3079" s="127" t="e">
        <v>#N/A</v>
      </c>
      <c r="F3079" s="127" t="e">
        <v>#N/A</v>
      </c>
      <c r="G3079" s="127">
        <v>9.3469</v>
      </c>
      <c r="H3079" s="127" t="e">
        <v>#N/A</v>
      </c>
      <c r="I3079" s="127" t="e">
        <v>#N/A</v>
      </c>
      <c r="J3079" s="127">
        <v>9.6558</v>
      </c>
      <c r="K3079" s="127"/>
      <c r="L3079" s="127"/>
      <c r="M3079" s="127"/>
      <c r="N3079" s="127" t="e">
        <v>#N/A</v>
      </c>
      <c r="O3079" s="127" t="e">
        <v>#N/A</v>
      </c>
      <c r="P3079" s="127">
        <v>9.7679</v>
      </c>
      <c r="Q3079" s="127"/>
      <c r="R3079" s="127"/>
      <c r="S3079" s="127"/>
      <c r="T3079" s="127"/>
      <c r="U3079" s="127"/>
      <c r="V3079" s="127"/>
      <c r="W3079" s="127"/>
      <c r="X3079" s="127"/>
      <c r="Y3079" s="127"/>
      <c r="Z3079" s="127"/>
      <c r="AA3079" s="127"/>
      <c r="AB3079" s="127"/>
      <c r="AC3079" s="127"/>
      <c r="AD3079" s="127"/>
      <c r="AE3079" s="127"/>
      <c r="AF3079" s="9">
        <f t="shared" si="1"/>
        <v>3079</v>
      </c>
    </row>
    <row r="3080" ht="15.75" customHeight="1">
      <c r="A3080" s="116">
        <v>41222.0</v>
      </c>
      <c r="B3080" s="129" t="e">
        <v>#N/A</v>
      </c>
      <c r="C3080" s="127" t="e">
        <v>#N/A</v>
      </c>
      <c r="D3080" s="127">
        <v>8.7813</v>
      </c>
      <c r="E3080" s="127" t="e">
        <v>#N/A</v>
      </c>
      <c r="F3080" s="127" t="e">
        <v>#N/A</v>
      </c>
      <c r="G3080" s="127">
        <v>9.4156</v>
      </c>
      <c r="H3080" s="127" t="e">
        <v>#N/A</v>
      </c>
      <c r="I3080" s="127" t="e">
        <v>#N/A</v>
      </c>
      <c r="J3080" s="127">
        <v>9.675</v>
      </c>
      <c r="K3080" s="127"/>
      <c r="L3080" s="127"/>
      <c r="M3080" s="127"/>
      <c r="N3080" s="127" t="e">
        <v>#N/A</v>
      </c>
      <c r="O3080" s="127" t="e">
        <v>#N/A</v>
      </c>
      <c r="P3080" s="127">
        <v>9.7781</v>
      </c>
      <c r="Q3080" s="127"/>
      <c r="R3080" s="127"/>
      <c r="S3080" s="127"/>
      <c r="T3080" s="127"/>
      <c r="U3080" s="127"/>
      <c r="V3080" s="127"/>
      <c r="W3080" s="127"/>
      <c r="X3080" s="127"/>
      <c r="Y3080" s="127"/>
      <c r="Z3080" s="127"/>
      <c r="AA3080" s="127"/>
      <c r="AB3080" s="127"/>
      <c r="AC3080" s="127"/>
      <c r="AD3080" s="127"/>
      <c r="AE3080" s="127"/>
      <c r="AF3080" s="9">
        <f t="shared" si="1"/>
        <v>3080</v>
      </c>
    </row>
    <row r="3081" ht="15.75" customHeight="1">
      <c r="A3081" s="116">
        <v>41221.0</v>
      </c>
      <c r="B3081" s="129" t="e">
        <v>#N/A</v>
      </c>
      <c r="C3081" s="127" t="e">
        <v>#N/A</v>
      </c>
      <c r="D3081" s="127">
        <v>8.8063</v>
      </c>
      <c r="E3081" s="127" t="e">
        <v>#N/A</v>
      </c>
      <c r="F3081" s="127" t="e">
        <v>#N/A</v>
      </c>
      <c r="G3081" s="127">
        <v>9.3781</v>
      </c>
      <c r="H3081" s="127" t="e">
        <v>#N/A</v>
      </c>
      <c r="I3081" s="127" t="e">
        <v>#N/A</v>
      </c>
      <c r="J3081" s="127">
        <v>9.7</v>
      </c>
      <c r="K3081" s="127"/>
      <c r="L3081" s="127"/>
      <c r="M3081" s="127"/>
      <c r="N3081" s="127" t="e">
        <v>#N/A</v>
      </c>
      <c r="O3081" s="127" t="e">
        <v>#N/A</v>
      </c>
      <c r="P3081" s="127">
        <v>9.8063</v>
      </c>
      <c r="Q3081" s="127"/>
      <c r="R3081" s="127"/>
      <c r="S3081" s="127"/>
      <c r="T3081" s="127"/>
      <c r="U3081" s="127"/>
      <c r="V3081" s="127"/>
      <c r="W3081" s="127"/>
      <c r="X3081" s="127"/>
      <c r="Y3081" s="127"/>
      <c r="Z3081" s="127"/>
      <c r="AA3081" s="127"/>
      <c r="AB3081" s="127"/>
      <c r="AC3081" s="127"/>
      <c r="AD3081" s="127"/>
      <c r="AE3081" s="127"/>
      <c r="AF3081" s="9">
        <f t="shared" si="1"/>
        <v>3081</v>
      </c>
    </row>
    <row r="3082" ht="15.75" customHeight="1">
      <c r="A3082" s="116">
        <v>41220.0</v>
      </c>
      <c r="B3082" s="129" t="e">
        <v>#N/A</v>
      </c>
      <c r="C3082" s="127" t="e">
        <v>#N/A</v>
      </c>
      <c r="D3082" s="127">
        <v>8.8188</v>
      </c>
      <c r="E3082" s="127" t="e">
        <v>#N/A</v>
      </c>
      <c r="F3082" s="127" t="e">
        <v>#N/A</v>
      </c>
      <c r="G3082" s="127">
        <v>9.45</v>
      </c>
      <c r="H3082" s="127" t="e">
        <v>#N/A</v>
      </c>
      <c r="I3082" s="127" t="e">
        <v>#N/A</v>
      </c>
      <c r="J3082" s="127">
        <v>9.7344</v>
      </c>
      <c r="K3082" s="127"/>
      <c r="L3082" s="127"/>
      <c r="M3082" s="127"/>
      <c r="N3082" s="127" t="e">
        <v>#N/A</v>
      </c>
      <c r="O3082" s="127" t="e">
        <v>#N/A</v>
      </c>
      <c r="P3082" s="127">
        <v>9.8063</v>
      </c>
      <c r="Q3082" s="127"/>
      <c r="R3082" s="127"/>
      <c r="S3082" s="127"/>
      <c r="T3082" s="127"/>
      <c r="U3082" s="127"/>
      <c r="V3082" s="127"/>
      <c r="W3082" s="127"/>
      <c r="X3082" s="127"/>
      <c r="Y3082" s="127"/>
      <c r="Z3082" s="127"/>
      <c r="AA3082" s="127"/>
      <c r="AB3082" s="127"/>
      <c r="AC3082" s="127"/>
      <c r="AD3082" s="127"/>
      <c r="AE3082" s="127"/>
      <c r="AF3082" s="9">
        <f t="shared" si="1"/>
        <v>3082</v>
      </c>
    </row>
    <row r="3083" ht="15.75" customHeight="1">
      <c r="A3083" s="116">
        <v>41219.0</v>
      </c>
      <c r="B3083" s="129" t="e">
        <v>#N/A</v>
      </c>
      <c r="C3083" s="127" t="e">
        <v>#N/A</v>
      </c>
      <c r="D3083" s="127">
        <v>8.8688</v>
      </c>
      <c r="E3083" s="127" t="e">
        <v>#N/A</v>
      </c>
      <c r="F3083" s="127" t="e">
        <v>#N/A</v>
      </c>
      <c r="G3083" s="127">
        <v>9.5344</v>
      </c>
      <c r="H3083" s="127" t="e">
        <v>#N/A</v>
      </c>
      <c r="I3083" s="127" t="e">
        <v>#N/A</v>
      </c>
      <c r="J3083" s="127">
        <v>9.7922</v>
      </c>
      <c r="K3083" s="127"/>
      <c r="L3083" s="127"/>
      <c r="M3083" s="127"/>
      <c r="N3083" s="127" t="e">
        <v>#N/A</v>
      </c>
      <c r="O3083" s="127" t="e">
        <v>#N/A</v>
      </c>
      <c r="P3083" s="127">
        <v>9.8594</v>
      </c>
      <c r="Q3083" s="127"/>
      <c r="R3083" s="127"/>
      <c r="S3083" s="127"/>
      <c r="T3083" s="127"/>
      <c r="U3083" s="127"/>
      <c r="V3083" s="127"/>
      <c r="W3083" s="127"/>
      <c r="X3083" s="127"/>
      <c r="Y3083" s="127"/>
      <c r="Z3083" s="127"/>
      <c r="AA3083" s="127"/>
      <c r="AB3083" s="127"/>
      <c r="AC3083" s="127"/>
      <c r="AD3083" s="127"/>
      <c r="AE3083" s="127"/>
      <c r="AF3083" s="9">
        <f t="shared" si="1"/>
        <v>3083</v>
      </c>
    </row>
    <row r="3084" ht="15.75" customHeight="1">
      <c r="A3084" s="116">
        <v>41218.0</v>
      </c>
      <c r="B3084" s="129" t="e">
        <v>#N/A</v>
      </c>
      <c r="C3084" s="127" t="e">
        <v>#N/A</v>
      </c>
      <c r="D3084" s="127">
        <v>8.8938</v>
      </c>
      <c r="E3084" s="127" t="e">
        <v>#N/A</v>
      </c>
      <c r="F3084" s="127" t="e">
        <v>#N/A</v>
      </c>
      <c r="G3084" s="127">
        <v>9.55</v>
      </c>
      <c r="H3084" s="127" t="e">
        <v>#N/A</v>
      </c>
      <c r="I3084" s="127" t="e">
        <v>#N/A</v>
      </c>
      <c r="J3084" s="127">
        <v>9.7891</v>
      </c>
      <c r="K3084" s="127"/>
      <c r="L3084" s="127"/>
      <c r="M3084" s="127"/>
      <c r="N3084" s="127" t="e">
        <v>#N/A</v>
      </c>
      <c r="O3084" s="127" t="e">
        <v>#N/A</v>
      </c>
      <c r="P3084" s="127">
        <v>9.8563</v>
      </c>
      <c r="Q3084" s="127"/>
      <c r="R3084" s="127"/>
      <c r="S3084" s="127"/>
      <c r="T3084" s="127"/>
      <c r="U3084" s="127"/>
      <c r="V3084" s="127"/>
      <c r="W3084" s="127"/>
      <c r="X3084" s="127"/>
      <c r="Y3084" s="127"/>
      <c r="Z3084" s="127"/>
      <c r="AA3084" s="127"/>
      <c r="AB3084" s="127"/>
      <c r="AC3084" s="127"/>
      <c r="AD3084" s="127"/>
      <c r="AE3084" s="127"/>
      <c r="AF3084" s="9">
        <f t="shared" si="1"/>
        <v>3084</v>
      </c>
    </row>
    <row r="3085" ht="15.75" customHeight="1">
      <c r="A3085" s="116">
        <v>41215.0</v>
      </c>
      <c r="B3085" s="129" t="e">
        <v>#N/A</v>
      </c>
      <c r="C3085" s="127" t="e">
        <v>#N/A</v>
      </c>
      <c r="D3085" s="127">
        <v>8.8938</v>
      </c>
      <c r="E3085" s="127" t="e">
        <v>#N/A</v>
      </c>
      <c r="F3085" s="127" t="e">
        <v>#N/A</v>
      </c>
      <c r="G3085" s="127">
        <v>9.5563</v>
      </c>
      <c r="H3085" s="127" t="e">
        <v>#N/A</v>
      </c>
      <c r="I3085" s="127" t="e">
        <v>#N/A</v>
      </c>
      <c r="J3085" s="127">
        <v>9.7891</v>
      </c>
      <c r="K3085" s="127"/>
      <c r="L3085" s="127"/>
      <c r="M3085" s="127"/>
      <c r="N3085" s="127" t="e">
        <v>#N/A</v>
      </c>
      <c r="O3085" s="127" t="e">
        <v>#N/A</v>
      </c>
      <c r="P3085" s="127">
        <v>9.8563</v>
      </c>
      <c r="Q3085" s="127"/>
      <c r="R3085" s="127"/>
      <c r="S3085" s="127"/>
      <c r="T3085" s="127"/>
      <c r="U3085" s="127"/>
      <c r="V3085" s="127"/>
      <c r="W3085" s="127"/>
      <c r="X3085" s="127"/>
      <c r="Y3085" s="127"/>
      <c r="Z3085" s="127"/>
      <c r="AA3085" s="127"/>
      <c r="AB3085" s="127"/>
      <c r="AC3085" s="127"/>
      <c r="AD3085" s="127"/>
      <c r="AE3085" s="127"/>
      <c r="AF3085" s="9">
        <f t="shared" si="1"/>
        <v>3085</v>
      </c>
    </row>
    <row r="3086" ht="15.75" customHeight="1">
      <c r="A3086" s="116">
        <v>41214.0</v>
      </c>
      <c r="B3086" s="129" t="e">
        <v>#N/A</v>
      </c>
      <c r="C3086" s="127" t="e">
        <v>#N/A</v>
      </c>
      <c r="D3086" s="127">
        <v>8.9063</v>
      </c>
      <c r="E3086" s="127" t="e">
        <v>#N/A</v>
      </c>
      <c r="F3086" s="127" t="e">
        <v>#N/A</v>
      </c>
      <c r="G3086" s="127">
        <v>9.5625</v>
      </c>
      <c r="H3086" s="127" t="e">
        <v>#N/A</v>
      </c>
      <c r="I3086" s="127" t="e">
        <v>#N/A</v>
      </c>
      <c r="J3086" s="127">
        <v>9.7953</v>
      </c>
      <c r="K3086" s="127"/>
      <c r="L3086" s="127"/>
      <c r="M3086" s="127"/>
      <c r="N3086" s="127" t="e">
        <v>#N/A</v>
      </c>
      <c r="O3086" s="127" t="e">
        <v>#N/A</v>
      </c>
      <c r="P3086" s="127">
        <v>9.8563</v>
      </c>
      <c r="Q3086" s="127"/>
      <c r="R3086" s="127"/>
      <c r="S3086" s="127"/>
      <c r="T3086" s="127"/>
      <c r="U3086" s="127"/>
      <c r="V3086" s="127"/>
      <c r="W3086" s="127"/>
      <c r="X3086" s="127"/>
      <c r="Y3086" s="127"/>
      <c r="Z3086" s="127"/>
      <c r="AA3086" s="127"/>
      <c r="AB3086" s="127"/>
      <c r="AC3086" s="127"/>
      <c r="AD3086" s="127"/>
      <c r="AE3086" s="127"/>
      <c r="AF3086" s="9">
        <f t="shared" si="1"/>
        <v>3086</v>
      </c>
    </row>
    <row r="3087" ht="15.75" customHeight="1">
      <c r="A3087" s="116">
        <v>41206.0</v>
      </c>
      <c r="B3087" s="129" t="e">
        <v>#N/A</v>
      </c>
      <c r="C3087" s="127" t="e">
        <v>#N/A</v>
      </c>
      <c r="D3087" s="127">
        <v>9.01</v>
      </c>
      <c r="E3087" s="127" t="e">
        <v>#N/A</v>
      </c>
      <c r="F3087" s="127" t="e">
        <v>#N/A</v>
      </c>
      <c r="G3087" s="127">
        <v>9.76</v>
      </c>
      <c r="H3087" s="127" t="e">
        <v>#N/A</v>
      </c>
      <c r="I3087" s="127" t="e">
        <v>#N/A</v>
      </c>
      <c r="J3087" s="127">
        <v>9.99</v>
      </c>
      <c r="K3087" s="127"/>
      <c r="L3087" s="127"/>
      <c r="M3087" s="127"/>
      <c r="N3087" s="127" t="e">
        <v>#N/A</v>
      </c>
      <c r="O3087" s="127" t="e">
        <v>#N/A</v>
      </c>
      <c r="P3087" s="127">
        <v>10.09</v>
      </c>
      <c r="Q3087" s="127"/>
      <c r="R3087" s="127"/>
      <c r="S3087" s="127"/>
      <c r="T3087" s="127"/>
      <c r="U3087" s="127"/>
      <c r="V3087" s="127"/>
      <c r="W3087" s="127"/>
      <c r="X3087" s="127"/>
      <c r="Y3087" s="127"/>
      <c r="Z3087" s="127"/>
      <c r="AA3087" s="127"/>
      <c r="AB3087" s="127"/>
      <c r="AC3087" s="127"/>
      <c r="AD3087" s="127"/>
      <c r="AE3087" s="127"/>
      <c r="AF3087" s="9">
        <f t="shared" si="1"/>
        <v>3087</v>
      </c>
    </row>
    <row r="3088" ht="15.75" customHeight="1">
      <c r="A3088" s="116">
        <v>41205.0</v>
      </c>
      <c r="B3088" s="129" t="e">
        <v>#N/A</v>
      </c>
      <c r="C3088" s="127" t="e">
        <v>#N/A</v>
      </c>
      <c r="D3088" s="127">
        <v>9.01</v>
      </c>
      <c r="E3088" s="127" t="e">
        <v>#N/A</v>
      </c>
      <c r="F3088" s="127" t="e">
        <v>#N/A</v>
      </c>
      <c r="G3088" s="127">
        <v>9.76</v>
      </c>
      <c r="H3088" s="127" t="e">
        <v>#N/A</v>
      </c>
      <c r="I3088" s="127" t="e">
        <v>#N/A</v>
      </c>
      <c r="J3088" s="127">
        <v>9.99</v>
      </c>
      <c r="K3088" s="127"/>
      <c r="L3088" s="127"/>
      <c r="M3088" s="127"/>
      <c r="N3088" s="127" t="e">
        <v>#N/A</v>
      </c>
      <c r="O3088" s="127" t="e">
        <v>#N/A</v>
      </c>
      <c r="P3088" s="127">
        <v>10.12</v>
      </c>
      <c r="Q3088" s="127"/>
      <c r="R3088" s="127"/>
      <c r="S3088" s="127"/>
      <c r="T3088" s="127"/>
      <c r="U3088" s="127"/>
      <c r="V3088" s="127"/>
      <c r="W3088" s="127"/>
      <c r="X3088" s="127"/>
      <c r="Y3088" s="127"/>
      <c r="Z3088" s="127"/>
      <c r="AA3088" s="127"/>
      <c r="AB3088" s="127"/>
      <c r="AC3088" s="127"/>
      <c r="AD3088" s="127"/>
      <c r="AE3088" s="127"/>
      <c r="AF3088" s="9">
        <f t="shared" si="1"/>
        <v>3088</v>
      </c>
    </row>
    <row r="3089" ht="15.75" customHeight="1">
      <c r="A3089" s="116">
        <v>41204.0</v>
      </c>
      <c r="B3089" s="129" t="e">
        <v>#N/A</v>
      </c>
      <c r="C3089" s="127" t="e">
        <v>#N/A</v>
      </c>
      <c r="D3089" s="127">
        <v>9.03</v>
      </c>
      <c r="E3089" s="127" t="e">
        <v>#N/A</v>
      </c>
      <c r="F3089" s="127" t="e">
        <v>#N/A</v>
      </c>
      <c r="G3089" s="127">
        <v>9.81</v>
      </c>
      <c r="H3089" s="127" t="e">
        <v>#N/A</v>
      </c>
      <c r="I3089" s="127" t="e">
        <v>#N/A</v>
      </c>
      <c r="J3089" s="127">
        <v>10.01</v>
      </c>
      <c r="K3089" s="127"/>
      <c r="L3089" s="127"/>
      <c r="M3089" s="127"/>
      <c r="N3089" s="127" t="e">
        <v>#N/A</v>
      </c>
      <c r="O3089" s="127" t="e">
        <v>#N/A</v>
      </c>
      <c r="P3089" s="127">
        <v>10.16</v>
      </c>
      <c r="Q3089" s="127"/>
      <c r="R3089" s="127"/>
      <c r="S3089" s="127"/>
      <c r="T3089" s="127"/>
      <c r="U3089" s="127"/>
      <c r="V3089" s="127"/>
      <c r="W3089" s="127"/>
      <c r="X3089" s="127"/>
      <c r="Y3089" s="127"/>
      <c r="Z3089" s="127"/>
      <c r="AA3089" s="127"/>
      <c r="AB3089" s="127"/>
      <c r="AC3089" s="127"/>
      <c r="AD3089" s="127"/>
      <c r="AE3089" s="127"/>
      <c r="AF3089" s="9">
        <f t="shared" si="1"/>
        <v>3089</v>
      </c>
    </row>
    <row r="3090" ht="15.75" customHeight="1">
      <c r="A3090" s="116">
        <v>41201.0</v>
      </c>
      <c r="B3090" s="129" t="e">
        <v>#N/A</v>
      </c>
      <c r="C3090" s="127" t="e">
        <v>#N/A</v>
      </c>
      <c r="D3090" s="127">
        <v>9.03</v>
      </c>
      <c r="E3090" s="127" t="e">
        <v>#N/A</v>
      </c>
      <c r="F3090" s="127" t="e">
        <v>#N/A</v>
      </c>
      <c r="G3090" s="127">
        <v>9.85</v>
      </c>
      <c r="H3090" s="127" t="e">
        <v>#N/A</v>
      </c>
      <c r="I3090" s="127" t="e">
        <v>#N/A</v>
      </c>
      <c r="J3090" s="127">
        <v>10.04</v>
      </c>
      <c r="K3090" s="127"/>
      <c r="L3090" s="127"/>
      <c r="M3090" s="127"/>
      <c r="N3090" s="127" t="e">
        <v>#N/A</v>
      </c>
      <c r="O3090" s="127" t="e">
        <v>#N/A</v>
      </c>
      <c r="P3090" s="127">
        <v>10.19</v>
      </c>
      <c r="Q3090" s="127"/>
      <c r="R3090" s="127"/>
      <c r="S3090" s="127"/>
      <c r="T3090" s="127"/>
      <c r="U3090" s="127"/>
      <c r="V3090" s="127"/>
      <c r="W3090" s="127"/>
      <c r="X3090" s="127"/>
      <c r="Y3090" s="127"/>
      <c r="Z3090" s="127"/>
      <c r="AA3090" s="127"/>
      <c r="AB3090" s="127"/>
      <c r="AC3090" s="127"/>
      <c r="AD3090" s="127"/>
      <c r="AE3090" s="127"/>
      <c r="AF3090" s="9">
        <f t="shared" si="1"/>
        <v>3090</v>
      </c>
    </row>
    <row r="3091" ht="15.75" customHeight="1">
      <c r="A3091" s="116">
        <v>41200.0</v>
      </c>
      <c r="B3091" s="129" t="e">
        <v>#N/A</v>
      </c>
      <c r="C3091" s="127" t="e">
        <v>#N/A</v>
      </c>
      <c r="D3091" s="127">
        <v>9.03</v>
      </c>
      <c r="E3091" s="127" t="e">
        <v>#N/A</v>
      </c>
      <c r="F3091" s="127" t="e">
        <v>#N/A</v>
      </c>
      <c r="G3091" s="127">
        <v>9.85</v>
      </c>
      <c r="H3091" s="127" t="e">
        <v>#N/A</v>
      </c>
      <c r="I3091" s="127" t="e">
        <v>#N/A</v>
      </c>
      <c r="J3091" s="127">
        <v>10.04</v>
      </c>
      <c r="K3091" s="127"/>
      <c r="L3091" s="127"/>
      <c r="M3091" s="127"/>
      <c r="N3091" s="127" t="e">
        <v>#N/A</v>
      </c>
      <c r="O3091" s="127" t="e">
        <v>#N/A</v>
      </c>
      <c r="P3091" s="127">
        <v>10.19</v>
      </c>
      <c r="Q3091" s="127"/>
      <c r="R3091" s="127"/>
      <c r="S3091" s="127"/>
      <c r="T3091" s="127"/>
      <c r="U3091" s="127"/>
      <c r="V3091" s="127"/>
      <c r="W3091" s="127"/>
      <c r="X3091" s="127"/>
      <c r="Y3091" s="127"/>
      <c r="Z3091" s="127"/>
      <c r="AA3091" s="127"/>
      <c r="AB3091" s="127"/>
      <c r="AC3091" s="127"/>
      <c r="AD3091" s="127"/>
      <c r="AE3091" s="127"/>
      <c r="AF3091" s="9">
        <f t="shared" si="1"/>
        <v>3091</v>
      </c>
    </row>
    <row r="3092" ht="15.75" customHeight="1">
      <c r="A3092" s="116">
        <v>41199.0</v>
      </c>
      <c r="B3092" s="129" t="e">
        <v>#N/A</v>
      </c>
      <c r="C3092" s="127" t="e">
        <v>#N/A</v>
      </c>
      <c r="D3092" s="127">
        <v>9.04</v>
      </c>
      <c r="E3092" s="127" t="e">
        <v>#N/A</v>
      </c>
      <c r="F3092" s="127" t="e">
        <v>#N/A</v>
      </c>
      <c r="G3092" s="127">
        <v>9.85</v>
      </c>
      <c r="H3092" s="127" t="e">
        <v>#N/A</v>
      </c>
      <c r="I3092" s="127" t="e">
        <v>#N/A</v>
      </c>
      <c r="J3092" s="127">
        <v>10.05</v>
      </c>
      <c r="K3092" s="127"/>
      <c r="L3092" s="127"/>
      <c r="M3092" s="127"/>
      <c r="N3092" s="127" t="e">
        <v>#N/A</v>
      </c>
      <c r="O3092" s="127" t="e">
        <v>#N/A</v>
      </c>
      <c r="P3092" s="127">
        <v>10.19</v>
      </c>
      <c r="Q3092" s="127"/>
      <c r="R3092" s="127"/>
      <c r="S3092" s="127"/>
      <c r="T3092" s="127"/>
      <c r="U3092" s="127"/>
      <c r="V3092" s="127"/>
      <c r="W3092" s="127"/>
      <c r="X3092" s="127"/>
      <c r="Y3092" s="127"/>
      <c r="Z3092" s="127"/>
      <c r="AA3092" s="127"/>
      <c r="AB3092" s="127"/>
      <c r="AC3092" s="127"/>
      <c r="AD3092" s="127"/>
      <c r="AE3092" s="127"/>
      <c r="AF3092" s="9">
        <f t="shared" si="1"/>
        <v>3092</v>
      </c>
    </row>
    <row r="3093" ht="15.75" customHeight="1">
      <c r="A3093" s="116">
        <v>41198.0</v>
      </c>
      <c r="B3093" s="129" t="e">
        <v>#N/A</v>
      </c>
      <c r="C3093" s="127" t="e">
        <v>#N/A</v>
      </c>
      <c r="D3093" s="127">
        <v>9.02</v>
      </c>
      <c r="E3093" s="127" t="e">
        <v>#N/A</v>
      </c>
      <c r="F3093" s="127" t="e">
        <v>#N/A</v>
      </c>
      <c r="G3093" s="127">
        <v>9.85</v>
      </c>
      <c r="H3093" s="127" t="e">
        <v>#N/A</v>
      </c>
      <c r="I3093" s="127" t="e">
        <v>#N/A</v>
      </c>
      <c r="J3093" s="127">
        <v>10.03</v>
      </c>
      <c r="K3093" s="127"/>
      <c r="L3093" s="127"/>
      <c r="M3093" s="127"/>
      <c r="N3093" s="127" t="e">
        <v>#N/A</v>
      </c>
      <c r="O3093" s="127" t="e">
        <v>#N/A</v>
      </c>
      <c r="P3093" s="127">
        <v>10.18</v>
      </c>
      <c r="Q3093" s="127"/>
      <c r="R3093" s="127"/>
      <c r="S3093" s="127"/>
      <c r="T3093" s="127"/>
      <c r="U3093" s="127"/>
      <c r="V3093" s="127"/>
      <c r="W3093" s="127"/>
      <c r="X3093" s="127"/>
      <c r="Y3093" s="127"/>
      <c r="Z3093" s="127"/>
      <c r="AA3093" s="127"/>
      <c r="AB3093" s="127"/>
      <c r="AC3093" s="127"/>
      <c r="AD3093" s="127"/>
      <c r="AE3093" s="127"/>
      <c r="AF3093" s="9">
        <f t="shared" si="1"/>
        <v>3093</v>
      </c>
    </row>
    <row r="3094" ht="15.75" customHeight="1">
      <c r="A3094" s="116">
        <v>41197.0</v>
      </c>
      <c r="B3094" s="129" t="e">
        <v>#N/A</v>
      </c>
      <c r="C3094" s="127" t="e">
        <v>#N/A</v>
      </c>
      <c r="D3094" s="127">
        <v>9.03</v>
      </c>
      <c r="E3094" s="127" t="e">
        <v>#N/A</v>
      </c>
      <c r="F3094" s="127" t="e">
        <v>#N/A</v>
      </c>
      <c r="G3094" s="127">
        <v>9.86</v>
      </c>
      <c r="H3094" s="127" t="e">
        <v>#N/A</v>
      </c>
      <c r="I3094" s="127" t="e">
        <v>#N/A</v>
      </c>
      <c r="J3094" s="127">
        <v>10.04</v>
      </c>
      <c r="K3094" s="127"/>
      <c r="L3094" s="127"/>
      <c r="M3094" s="127"/>
      <c r="N3094" s="127" t="e">
        <v>#N/A</v>
      </c>
      <c r="O3094" s="127" t="e">
        <v>#N/A</v>
      </c>
      <c r="P3094" s="127">
        <v>10.18</v>
      </c>
      <c r="Q3094" s="127"/>
      <c r="R3094" s="127"/>
      <c r="S3094" s="127"/>
      <c r="T3094" s="127"/>
      <c r="U3094" s="127"/>
      <c r="V3094" s="127"/>
      <c r="W3094" s="127"/>
      <c r="X3094" s="127"/>
      <c r="Y3094" s="127"/>
      <c r="Z3094" s="127"/>
      <c r="AA3094" s="127"/>
      <c r="AB3094" s="127"/>
      <c r="AC3094" s="127"/>
      <c r="AD3094" s="127"/>
      <c r="AE3094" s="127"/>
      <c r="AF3094" s="9">
        <f t="shared" si="1"/>
        <v>3094</v>
      </c>
    </row>
    <row r="3095" ht="15.75" customHeight="1">
      <c r="A3095" s="116">
        <v>41194.0</v>
      </c>
      <c r="B3095" s="129" t="e">
        <v>#N/A</v>
      </c>
      <c r="C3095" s="127" t="e">
        <v>#N/A</v>
      </c>
      <c r="D3095" s="127">
        <v>9.03</v>
      </c>
      <c r="E3095" s="127" t="e">
        <v>#N/A</v>
      </c>
      <c r="F3095" s="127" t="e">
        <v>#N/A</v>
      </c>
      <c r="G3095" s="127">
        <v>9.83</v>
      </c>
      <c r="H3095" s="127" t="e">
        <v>#N/A</v>
      </c>
      <c r="I3095" s="127" t="e">
        <v>#N/A</v>
      </c>
      <c r="J3095" s="127">
        <v>10.01</v>
      </c>
      <c r="K3095" s="127"/>
      <c r="L3095" s="127"/>
      <c r="M3095" s="127"/>
      <c r="N3095" s="127" t="e">
        <v>#N/A</v>
      </c>
      <c r="O3095" s="127" t="e">
        <v>#N/A</v>
      </c>
      <c r="P3095" s="127">
        <v>10.18</v>
      </c>
      <c r="Q3095" s="127"/>
      <c r="R3095" s="127"/>
      <c r="S3095" s="127"/>
      <c r="T3095" s="127"/>
      <c r="U3095" s="127"/>
      <c r="V3095" s="127"/>
      <c r="W3095" s="127"/>
      <c r="X3095" s="127"/>
      <c r="Y3095" s="127"/>
      <c r="Z3095" s="127"/>
      <c r="AA3095" s="127"/>
      <c r="AB3095" s="127"/>
      <c r="AC3095" s="127"/>
      <c r="AD3095" s="127"/>
      <c r="AE3095" s="127"/>
      <c r="AF3095" s="9">
        <f t="shared" si="1"/>
        <v>3095</v>
      </c>
    </row>
    <row r="3096" ht="15.75" customHeight="1">
      <c r="A3096" s="116">
        <v>41193.0</v>
      </c>
      <c r="B3096" s="129" t="e">
        <v>#N/A</v>
      </c>
      <c r="C3096" s="127" t="e">
        <v>#N/A</v>
      </c>
      <c r="D3096" s="127">
        <v>8.99</v>
      </c>
      <c r="E3096" s="127" t="e">
        <v>#N/A</v>
      </c>
      <c r="F3096" s="127" t="e">
        <v>#N/A</v>
      </c>
      <c r="G3096" s="127">
        <v>9.75</v>
      </c>
      <c r="H3096" s="127" t="e">
        <v>#N/A</v>
      </c>
      <c r="I3096" s="127" t="e">
        <v>#N/A</v>
      </c>
      <c r="J3096" s="127">
        <v>9.93</v>
      </c>
      <c r="K3096" s="127"/>
      <c r="L3096" s="127"/>
      <c r="M3096" s="127"/>
      <c r="N3096" s="127" t="e">
        <v>#N/A</v>
      </c>
      <c r="O3096" s="127" t="e">
        <v>#N/A</v>
      </c>
      <c r="P3096" s="127">
        <v>10.11</v>
      </c>
      <c r="Q3096" s="127"/>
      <c r="R3096" s="127"/>
      <c r="S3096" s="127"/>
      <c r="T3096" s="127"/>
      <c r="U3096" s="127"/>
      <c r="V3096" s="127"/>
      <c r="W3096" s="127"/>
      <c r="X3096" s="127"/>
      <c r="Y3096" s="127"/>
      <c r="Z3096" s="127"/>
      <c r="AA3096" s="127"/>
      <c r="AB3096" s="127"/>
      <c r="AC3096" s="127"/>
      <c r="AD3096" s="127"/>
      <c r="AE3096" s="127"/>
      <c r="AF3096" s="9">
        <f t="shared" si="1"/>
        <v>3096</v>
      </c>
    </row>
    <row r="3097" ht="15.75" customHeight="1">
      <c r="A3097" s="116">
        <v>41192.0</v>
      </c>
      <c r="B3097" s="129" t="e">
        <v>#N/A</v>
      </c>
      <c r="C3097" s="127" t="e">
        <v>#N/A</v>
      </c>
      <c r="D3097" s="127">
        <v>9.0</v>
      </c>
      <c r="E3097" s="127" t="e">
        <v>#N/A</v>
      </c>
      <c r="F3097" s="127" t="e">
        <v>#N/A</v>
      </c>
      <c r="G3097" s="127">
        <v>9.74</v>
      </c>
      <c r="H3097" s="127" t="e">
        <v>#N/A</v>
      </c>
      <c r="I3097" s="127" t="e">
        <v>#N/A</v>
      </c>
      <c r="J3097" s="127">
        <v>9.92</v>
      </c>
      <c r="K3097" s="127"/>
      <c r="L3097" s="127"/>
      <c r="M3097" s="127"/>
      <c r="N3097" s="127" t="e">
        <v>#N/A</v>
      </c>
      <c r="O3097" s="127" t="e">
        <v>#N/A</v>
      </c>
      <c r="P3097" s="127">
        <v>10.1</v>
      </c>
      <c r="Q3097" s="127"/>
      <c r="R3097" s="127"/>
      <c r="S3097" s="127"/>
      <c r="T3097" s="127"/>
      <c r="U3097" s="127"/>
      <c r="V3097" s="127"/>
      <c r="W3097" s="127"/>
      <c r="X3097" s="127"/>
      <c r="Y3097" s="127"/>
      <c r="Z3097" s="127"/>
      <c r="AA3097" s="127"/>
      <c r="AB3097" s="127"/>
      <c r="AC3097" s="127"/>
      <c r="AD3097" s="127"/>
      <c r="AE3097" s="127"/>
      <c r="AF3097" s="9">
        <f t="shared" si="1"/>
        <v>3097</v>
      </c>
    </row>
    <row r="3098" ht="15.75" customHeight="1">
      <c r="A3098" s="116">
        <v>41191.0</v>
      </c>
      <c r="B3098" s="129" t="e">
        <v>#N/A</v>
      </c>
      <c r="C3098" s="127" t="e">
        <v>#N/A</v>
      </c>
      <c r="D3098" s="127">
        <v>8.96</v>
      </c>
      <c r="E3098" s="127" t="e">
        <v>#N/A</v>
      </c>
      <c r="F3098" s="127" t="e">
        <v>#N/A</v>
      </c>
      <c r="G3098" s="127">
        <v>9.73</v>
      </c>
      <c r="H3098" s="127" t="e">
        <v>#N/A</v>
      </c>
      <c r="I3098" s="127" t="e">
        <v>#N/A</v>
      </c>
      <c r="J3098" s="127">
        <v>9.9</v>
      </c>
      <c r="K3098" s="127"/>
      <c r="L3098" s="127"/>
      <c r="M3098" s="127"/>
      <c r="N3098" s="127" t="e">
        <v>#N/A</v>
      </c>
      <c r="O3098" s="127" t="e">
        <v>#N/A</v>
      </c>
      <c r="P3098" s="127">
        <v>10.08</v>
      </c>
      <c r="Q3098" s="127"/>
      <c r="R3098" s="127"/>
      <c r="S3098" s="127"/>
      <c r="T3098" s="127"/>
      <c r="U3098" s="127"/>
      <c r="V3098" s="127"/>
      <c r="W3098" s="127"/>
      <c r="X3098" s="127"/>
      <c r="Y3098" s="127"/>
      <c r="Z3098" s="127"/>
      <c r="AA3098" s="127"/>
      <c r="AB3098" s="127"/>
      <c r="AC3098" s="127"/>
      <c r="AD3098" s="127"/>
      <c r="AE3098" s="127"/>
      <c r="AF3098" s="9">
        <f t="shared" si="1"/>
        <v>3098</v>
      </c>
    </row>
    <row r="3099" ht="15.75" customHeight="1">
      <c r="A3099" s="116">
        <v>41190.0</v>
      </c>
      <c r="B3099" s="129" t="e">
        <v>#N/A</v>
      </c>
      <c r="C3099" s="127" t="e">
        <v>#N/A</v>
      </c>
      <c r="D3099" s="127">
        <v>9.01</v>
      </c>
      <c r="E3099" s="127" t="e">
        <v>#N/A</v>
      </c>
      <c r="F3099" s="127" t="e">
        <v>#N/A</v>
      </c>
      <c r="G3099" s="127">
        <v>9.73</v>
      </c>
      <c r="H3099" s="127" t="e">
        <v>#N/A</v>
      </c>
      <c r="I3099" s="127" t="e">
        <v>#N/A</v>
      </c>
      <c r="J3099" s="127">
        <v>9.91</v>
      </c>
      <c r="K3099" s="127"/>
      <c r="L3099" s="127"/>
      <c r="M3099" s="127"/>
      <c r="N3099" s="127" t="e">
        <v>#N/A</v>
      </c>
      <c r="O3099" s="127" t="e">
        <v>#N/A</v>
      </c>
      <c r="P3099" s="127">
        <v>10.08</v>
      </c>
      <c r="Q3099" s="127"/>
      <c r="R3099" s="127"/>
      <c r="S3099" s="127"/>
      <c r="T3099" s="127"/>
      <c r="U3099" s="127"/>
      <c r="V3099" s="127"/>
      <c r="W3099" s="127"/>
      <c r="X3099" s="127"/>
      <c r="Y3099" s="127"/>
      <c r="Z3099" s="127"/>
      <c r="AA3099" s="127"/>
      <c r="AB3099" s="127"/>
      <c r="AC3099" s="127"/>
      <c r="AD3099" s="127"/>
      <c r="AE3099" s="127"/>
      <c r="AF3099" s="9">
        <f t="shared" si="1"/>
        <v>3099</v>
      </c>
    </row>
    <row r="3100" ht="15.75" customHeight="1">
      <c r="A3100" s="116">
        <v>41187.0</v>
      </c>
      <c r="B3100" s="129" t="e">
        <v>#N/A</v>
      </c>
      <c r="C3100" s="127" t="e">
        <v>#N/A</v>
      </c>
      <c r="D3100" s="127">
        <v>8.91</v>
      </c>
      <c r="E3100" s="127" t="e">
        <v>#N/A</v>
      </c>
      <c r="F3100" s="127" t="e">
        <v>#N/A</v>
      </c>
      <c r="G3100" s="127">
        <v>9.63</v>
      </c>
      <c r="H3100" s="127" t="e">
        <v>#N/A</v>
      </c>
      <c r="I3100" s="127" t="e">
        <v>#N/A</v>
      </c>
      <c r="J3100" s="127">
        <v>9.78</v>
      </c>
      <c r="K3100" s="127"/>
      <c r="L3100" s="127"/>
      <c r="M3100" s="127"/>
      <c r="N3100" s="127" t="e">
        <v>#N/A</v>
      </c>
      <c r="O3100" s="127" t="e">
        <v>#N/A</v>
      </c>
      <c r="P3100" s="127">
        <v>10.02</v>
      </c>
      <c r="Q3100" s="127"/>
      <c r="R3100" s="127"/>
      <c r="S3100" s="127"/>
      <c r="T3100" s="127"/>
      <c r="U3100" s="127"/>
      <c r="V3100" s="127"/>
      <c r="W3100" s="127"/>
      <c r="X3100" s="127"/>
      <c r="Y3100" s="127"/>
      <c r="Z3100" s="127"/>
      <c r="AA3100" s="127"/>
      <c r="AB3100" s="127"/>
      <c r="AC3100" s="127"/>
      <c r="AD3100" s="127"/>
      <c r="AE3100" s="127"/>
      <c r="AF3100" s="9">
        <f t="shared" si="1"/>
        <v>3100</v>
      </c>
    </row>
    <row r="3101" ht="15.75" customHeight="1">
      <c r="A3101" s="116">
        <v>41186.0</v>
      </c>
      <c r="B3101" s="129" t="e">
        <v>#N/A</v>
      </c>
      <c r="C3101" s="127" t="e">
        <v>#N/A</v>
      </c>
      <c r="D3101" s="127">
        <v>8.91</v>
      </c>
      <c r="E3101" s="127" t="e">
        <v>#N/A</v>
      </c>
      <c r="F3101" s="127" t="e">
        <v>#N/A</v>
      </c>
      <c r="G3101" s="127">
        <v>9.63</v>
      </c>
      <c r="H3101" s="127" t="e">
        <v>#N/A</v>
      </c>
      <c r="I3101" s="127" t="e">
        <v>#N/A</v>
      </c>
      <c r="J3101" s="127">
        <v>9.79</v>
      </c>
      <c r="K3101" s="127"/>
      <c r="L3101" s="127"/>
      <c r="M3101" s="127"/>
      <c r="N3101" s="127" t="e">
        <v>#N/A</v>
      </c>
      <c r="O3101" s="127" t="e">
        <v>#N/A</v>
      </c>
      <c r="P3101" s="127">
        <v>10.0</v>
      </c>
      <c r="Q3101" s="127"/>
      <c r="R3101" s="127"/>
      <c r="S3101" s="127"/>
      <c r="T3101" s="127"/>
      <c r="U3101" s="127"/>
      <c r="V3101" s="127"/>
      <c r="W3101" s="127"/>
      <c r="X3101" s="127"/>
      <c r="Y3101" s="127"/>
      <c r="Z3101" s="127"/>
      <c r="AA3101" s="127"/>
      <c r="AB3101" s="127"/>
      <c r="AC3101" s="127"/>
      <c r="AD3101" s="127"/>
      <c r="AE3101" s="127"/>
      <c r="AF3101" s="9">
        <f t="shared" si="1"/>
        <v>3101</v>
      </c>
    </row>
    <row r="3102" ht="15.75" customHeight="1">
      <c r="A3102" s="116">
        <v>41185.0</v>
      </c>
      <c r="B3102" s="129" t="e">
        <v>#N/A</v>
      </c>
      <c r="C3102" s="127" t="e">
        <v>#N/A</v>
      </c>
      <c r="D3102" s="127">
        <v>8.92</v>
      </c>
      <c r="E3102" s="127" t="e">
        <v>#N/A</v>
      </c>
      <c r="F3102" s="127" t="e">
        <v>#N/A</v>
      </c>
      <c r="G3102" s="127">
        <v>9.63</v>
      </c>
      <c r="H3102" s="127" t="e">
        <v>#N/A</v>
      </c>
      <c r="I3102" s="127" t="e">
        <v>#N/A</v>
      </c>
      <c r="J3102" s="127">
        <v>9.79</v>
      </c>
      <c r="K3102" s="127"/>
      <c r="L3102" s="127"/>
      <c r="M3102" s="127"/>
      <c r="N3102" s="127" t="e">
        <v>#N/A</v>
      </c>
      <c r="O3102" s="127" t="e">
        <v>#N/A</v>
      </c>
      <c r="P3102" s="127">
        <v>10.01</v>
      </c>
      <c r="Q3102" s="127"/>
      <c r="R3102" s="127"/>
      <c r="S3102" s="127"/>
      <c r="T3102" s="127"/>
      <c r="U3102" s="127"/>
      <c r="V3102" s="127"/>
      <c r="W3102" s="127"/>
      <c r="X3102" s="127"/>
      <c r="Y3102" s="127"/>
      <c r="Z3102" s="127"/>
      <c r="AA3102" s="127"/>
      <c r="AB3102" s="127"/>
      <c r="AC3102" s="127"/>
      <c r="AD3102" s="127"/>
      <c r="AE3102" s="127"/>
      <c r="AF3102" s="9">
        <f t="shared" si="1"/>
        <v>3102</v>
      </c>
    </row>
    <row r="3103" ht="15.75" customHeight="1">
      <c r="A3103" s="116">
        <v>41184.0</v>
      </c>
      <c r="B3103" s="129" t="e">
        <v>#N/A</v>
      </c>
      <c r="C3103" s="127" t="e">
        <v>#N/A</v>
      </c>
      <c r="D3103" s="127">
        <v>8.93</v>
      </c>
      <c r="E3103" s="127" t="e">
        <v>#N/A</v>
      </c>
      <c r="F3103" s="127" t="e">
        <v>#N/A</v>
      </c>
      <c r="G3103" s="127">
        <v>9.62</v>
      </c>
      <c r="H3103" s="127" t="e">
        <v>#N/A</v>
      </c>
      <c r="I3103" s="127" t="e">
        <v>#N/A</v>
      </c>
      <c r="J3103" s="127">
        <v>9.89</v>
      </c>
      <c r="K3103" s="127"/>
      <c r="L3103" s="127"/>
      <c r="M3103" s="127"/>
      <c r="N3103" s="127" t="e">
        <v>#N/A</v>
      </c>
      <c r="O3103" s="127" t="e">
        <v>#N/A</v>
      </c>
      <c r="P3103" s="127">
        <v>9.99</v>
      </c>
      <c r="Q3103" s="127"/>
      <c r="R3103" s="127"/>
      <c r="S3103" s="127"/>
      <c r="T3103" s="127"/>
      <c r="U3103" s="127"/>
      <c r="V3103" s="127"/>
      <c r="W3103" s="127"/>
      <c r="X3103" s="127"/>
      <c r="Y3103" s="127"/>
      <c r="Z3103" s="127"/>
      <c r="AA3103" s="127"/>
      <c r="AB3103" s="127"/>
      <c r="AC3103" s="127"/>
      <c r="AD3103" s="127"/>
      <c r="AE3103" s="127"/>
      <c r="AF3103" s="9">
        <f t="shared" si="1"/>
        <v>3103</v>
      </c>
    </row>
    <row r="3104" ht="15.75" customHeight="1">
      <c r="A3104" s="116">
        <v>41183.0</v>
      </c>
      <c r="B3104" s="129" t="e">
        <v>#N/A</v>
      </c>
      <c r="C3104" s="127" t="e">
        <v>#N/A</v>
      </c>
      <c r="D3104" s="127">
        <v>8.94</v>
      </c>
      <c r="E3104" s="127" t="e">
        <v>#N/A</v>
      </c>
      <c r="F3104" s="127" t="e">
        <v>#N/A</v>
      </c>
      <c r="G3104" s="127">
        <v>9.6</v>
      </c>
      <c r="H3104" s="127" t="e">
        <v>#N/A</v>
      </c>
      <c r="I3104" s="127" t="e">
        <v>#N/A</v>
      </c>
      <c r="J3104" s="127">
        <v>9.81</v>
      </c>
      <c r="K3104" s="127"/>
      <c r="L3104" s="127"/>
      <c r="M3104" s="127"/>
      <c r="N3104" s="127" t="e">
        <v>#N/A</v>
      </c>
      <c r="O3104" s="127" t="e">
        <v>#N/A</v>
      </c>
      <c r="P3104" s="127">
        <v>9.99</v>
      </c>
      <c r="Q3104" s="127"/>
      <c r="R3104" s="127"/>
      <c r="S3104" s="127"/>
      <c r="T3104" s="127"/>
      <c r="U3104" s="127"/>
      <c r="V3104" s="127"/>
      <c r="W3104" s="127"/>
      <c r="X3104" s="127"/>
      <c r="Y3104" s="127"/>
      <c r="Z3104" s="127"/>
      <c r="AA3104" s="127"/>
      <c r="AB3104" s="127"/>
      <c r="AC3104" s="127"/>
      <c r="AD3104" s="127"/>
      <c r="AE3104" s="127"/>
      <c r="AF3104" s="9">
        <f t="shared" si="1"/>
        <v>3104</v>
      </c>
    </row>
    <row r="3105" ht="15.75" customHeight="1">
      <c r="A3105" s="116">
        <v>41180.0</v>
      </c>
      <c r="B3105" s="129" t="e">
        <v>#N/A</v>
      </c>
      <c r="C3105" s="127" t="e">
        <v>#N/A</v>
      </c>
      <c r="D3105" s="127">
        <v>8.94</v>
      </c>
      <c r="E3105" s="127" t="e">
        <v>#N/A</v>
      </c>
      <c r="F3105" s="127" t="e">
        <v>#N/A</v>
      </c>
      <c r="G3105" s="127">
        <v>9.6</v>
      </c>
      <c r="H3105" s="127" t="e">
        <v>#N/A</v>
      </c>
      <c r="I3105" s="127" t="e">
        <v>#N/A</v>
      </c>
      <c r="J3105" s="127">
        <v>9.77</v>
      </c>
      <c r="K3105" s="127"/>
      <c r="L3105" s="127"/>
      <c r="M3105" s="127"/>
      <c r="N3105" s="127" t="e">
        <v>#N/A</v>
      </c>
      <c r="O3105" s="127" t="e">
        <v>#N/A</v>
      </c>
      <c r="P3105" s="127">
        <v>9.99</v>
      </c>
      <c r="Q3105" s="127"/>
      <c r="R3105" s="127"/>
      <c r="S3105" s="127"/>
      <c r="T3105" s="127"/>
      <c r="U3105" s="127"/>
      <c r="V3105" s="127"/>
      <c r="W3105" s="127"/>
      <c r="X3105" s="127"/>
      <c r="Y3105" s="127"/>
      <c r="Z3105" s="127"/>
      <c r="AA3105" s="127"/>
      <c r="AB3105" s="127"/>
      <c r="AC3105" s="127"/>
      <c r="AD3105" s="127"/>
      <c r="AE3105" s="127"/>
      <c r="AF3105" s="9">
        <f t="shared" si="1"/>
        <v>3105</v>
      </c>
    </row>
    <row r="3106" ht="15.75" customHeight="1">
      <c r="A3106" s="116">
        <v>41179.0</v>
      </c>
      <c r="B3106" s="129" t="e">
        <v>#N/A</v>
      </c>
      <c r="C3106" s="127" t="e">
        <v>#N/A</v>
      </c>
      <c r="D3106" s="127">
        <v>8.9</v>
      </c>
      <c r="E3106" s="127" t="e">
        <v>#N/A</v>
      </c>
      <c r="F3106" s="127" t="e">
        <v>#N/A</v>
      </c>
      <c r="G3106" s="127">
        <v>9.58</v>
      </c>
      <c r="H3106" s="127" t="e">
        <v>#N/A</v>
      </c>
      <c r="I3106" s="127" t="e">
        <v>#N/A</v>
      </c>
      <c r="J3106" s="127">
        <v>9.73</v>
      </c>
      <c r="K3106" s="127"/>
      <c r="L3106" s="127"/>
      <c r="M3106" s="127"/>
      <c r="N3106" s="127" t="e">
        <v>#N/A</v>
      </c>
      <c r="O3106" s="127" t="e">
        <v>#N/A</v>
      </c>
      <c r="P3106" s="127">
        <v>9.94</v>
      </c>
      <c r="Q3106" s="127"/>
      <c r="R3106" s="127"/>
      <c r="S3106" s="127"/>
      <c r="T3106" s="127"/>
      <c r="U3106" s="127"/>
      <c r="V3106" s="127"/>
      <c r="W3106" s="127"/>
      <c r="X3106" s="127"/>
      <c r="Y3106" s="127"/>
      <c r="Z3106" s="127"/>
      <c r="AA3106" s="127"/>
      <c r="AB3106" s="127"/>
      <c r="AC3106" s="127"/>
      <c r="AD3106" s="127"/>
      <c r="AE3106" s="127"/>
      <c r="AF3106" s="9">
        <f t="shared" si="1"/>
        <v>3106</v>
      </c>
    </row>
    <row r="3107" ht="15.75" customHeight="1">
      <c r="A3107" s="116">
        <v>41178.0</v>
      </c>
      <c r="B3107" s="129" t="e">
        <v>#N/A</v>
      </c>
      <c r="C3107" s="127" t="e">
        <v>#N/A</v>
      </c>
      <c r="D3107" s="127">
        <v>8.91</v>
      </c>
      <c r="E3107" s="127" t="e">
        <v>#N/A</v>
      </c>
      <c r="F3107" s="127" t="e">
        <v>#N/A</v>
      </c>
      <c r="G3107" s="127">
        <v>9.58</v>
      </c>
      <c r="H3107" s="127" t="e">
        <v>#N/A</v>
      </c>
      <c r="I3107" s="127" t="e">
        <v>#N/A</v>
      </c>
      <c r="J3107" s="127">
        <v>9.71</v>
      </c>
      <c r="K3107" s="127"/>
      <c r="L3107" s="127"/>
      <c r="M3107" s="127"/>
      <c r="N3107" s="127" t="e">
        <v>#N/A</v>
      </c>
      <c r="O3107" s="127" t="e">
        <v>#N/A</v>
      </c>
      <c r="P3107" s="127">
        <v>9.96</v>
      </c>
      <c r="Q3107" s="127"/>
      <c r="R3107" s="127"/>
      <c r="S3107" s="127"/>
      <c r="T3107" s="127"/>
      <c r="U3107" s="127"/>
      <c r="V3107" s="127"/>
      <c r="W3107" s="127"/>
      <c r="X3107" s="127"/>
      <c r="Y3107" s="127"/>
      <c r="Z3107" s="127"/>
      <c r="AA3107" s="127"/>
      <c r="AB3107" s="127"/>
      <c r="AC3107" s="127"/>
      <c r="AD3107" s="127"/>
      <c r="AE3107" s="127"/>
      <c r="AF3107" s="9">
        <f t="shared" si="1"/>
        <v>3107</v>
      </c>
    </row>
    <row r="3108" ht="15.75" customHeight="1">
      <c r="A3108" s="116">
        <v>41177.0</v>
      </c>
      <c r="B3108" s="129" t="e">
        <v>#N/A</v>
      </c>
      <c r="C3108" s="127" t="e">
        <v>#N/A</v>
      </c>
      <c r="D3108" s="127">
        <v>8.9</v>
      </c>
      <c r="E3108" s="127" t="e">
        <v>#N/A</v>
      </c>
      <c r="F3108" s="127" t="e">
        <v>#N/A</v>
      </c>
      <c r="G3108" s="127">
        <v>9.58</v>
      </c>
      <c r="H3108" s="127" t="e">
        <v>#N/A</v>
      </c>
      <c r="I3108" s="127" t="e">
        <v>#N/A</v>
      </c>
      <c r="J3108" s="127">
        <v>9.71</v>
      </c>
      <c r="K3108" s="127"/>
      <c r="L3108" s="127"/>
      <c r="M3108" s="127"/>
      <c r="N3108" s="127" t="e">
        <v>#N/A</v>
      </c>
      <c r="O3108" s="127" t="e">
        <v>#N/A</v>
      </c>
      <c r="P3108" s="127">
        <v>9.98</v>
      </c>
      <c r="Q3108" s="127"/>
      <c r="R3108" s="127"/>
      <c r="S3108" s="127"/>
      <c r="T3108" s="127"/>
      <c r="U3108" s="127"/>
      <c r="V3108" s="127"/>
      <c r="W3108" s="127"/>
      <c r="X3108" s="127"/>
      <c r="Y3108" s="127"/>
      <c r="Z3108" s="127"/>
      <c r="AA3108" s="127"/>
      <c r="AB3108" s="127"/>
      <c r="AC3108" s="127"/>
      <c r="AD3108" s="127"/>
      <c r="AE3108" s="127"/>
      <c r="AF3108" s="9">
        <f t="shared" si="1"/>
        <v>3108</v>
      </c>
    </row>
    <row r="3109" ht="15.75" customHeight="1">
      <c r="A3109" s="116">
        <v>41176.0</v>
      </c>
      <c r="B3109" s="129" t="e">
        <v>#N/A</v>
      </c>
      <c r="C3109" s="127" t="e">
        <v>#N/A</v>
      </c>
      <c r="D3109" s="127">
        <v>8.83</v>
      </c>
      <c r="E3109" s="127" t="e">
        <v>#N/A</v>
      </c>
      <c r="F3109" s="127" t="e">
        <v>#N/A</v>
      </c>
      <c r="G3109" s="127">
        <v>9.43</v>
      </c>
      <c r="H3109" s="127" t="e">
        <v>#N/A</v>
      </c>
      <c r="I3109" s="127" t="e">
        <v>#N/A</v>
      </c>
      <c r="J3109" s="127">
        <v>9.63</v>
      </c>
      <c r="K3109" s="127"/>
      <c r="L3109" s="127"/>
      <c r="M3109" s="127"/>
      <c r="N3109" s="127" t="e">
        <v>#N/A</v>
      </c>
      <c r="O3109" s="127" t="e">
        <v>#N/A</v>
      </c>
      <c r="P3109" s="127">
        <v>9.85</v>
      </c>
      <c r="Q3109" s="127"/>
      <c r="R3109" s="127"/>
      <c r="S3109" s="127"/>
      <c r="T3109" s="127"/>
      <c r="U3109" s="127"/>
      <c r="V3109" s="127"/>
      <c r="W3109" s="127"/>
      <c r="X3109" s="127"/>
      <c r="Y3109" s="127"/>
      <c r="Z3109" s="127"/>
      <c r="AA3109" s="127"/>
      <c r="AB3109" s="127"/>
      <c r="AC3109" s="127"/>
      <c r="AD3109" s="127"/>
      <c r="AE3109" s="127"/>
      <c r="AF3109" s="9">
        <f t="shared" si="1"/>
        <v>3109</v>
      </c>
    </row>
    <row r="3110" ht="15.75" customHeight="1">
      <c r="A3110" s="116">
        <v>41173.0</v>
      </c>
      <c r="B3110" s="129" t="e">
        <v>#N/A</v>
      </c>
      <c r="C3110" s="127" t="e">
        <v>#N/A</v>
      </c>
      <c r="D3110" s="127">
        <v>8.81</v>
      </c>
      <c r="E3110" s="127" t="e">
        <v>#N/A</v>
      </c>
      <c r="F3110" s="127" t="e">
        <v>#N/A</v>
      </c>
      <c r="G3110" s="127">
        <v>9.39</v>
      </c>
      <c r="H3110" s="127" t="e">
        <v>#N/A</v>
      </c>
      <c r="I3110" s="127" t="e">
        <v>#N/A</v>
      </c>
      <c r="J3110" s="127">
        <v>9.56</v>
      </c>
      <c r="K3110" s="127"/>
      <c r="L3110" s="127"/>
      <c r="M3110" s="127"/>
      <c r="N3110" s="127" t="e">
        <v>#N/A</v>
      </c>
      <c r="O3110" s="127" t="e">
        <v>#N/A</v>
      </c>
      <c r="P3110" s="127">
        <v>9.81</v>
      </c>
      <c r="Q3110" s="127"/>
      <c r="R3110" s="127"/>
      <c r="S3110" s="127"/>
      <c r="T3110" s="127"/>
      <c r="U3110" s="127"/>
      <c r="V3110" s="127"/>
      <c r="W3110" s="127"/>
      <c r="X3110" s="127"/>
      <c r="Y3110" s="127"/>
      <c r="Z3110" s="127"/>
      <c r="AA3110" s="127"/>
      <c r="AB3110" s="127"/>
      <c r="AC3110" s="127"/>
      <c r="AD3110" s="127"/>
      <c r="AE3110" s="127"/>
      <c r="AF3110" s="9">
        <f t="shared" si="1"/>
        <v>3110</v>
      </c>
    </row>
    <row r="3111" ht="15.75" customHeight="1">
      <c r="A3111" s="116">
        <v>41172.0</v>
      </c>
      <c r="B3111" s="129" t="e">
        <v>#N/A</v>
      </c>
      <c r="C3111" s="127" t="e">
        <v>#N/A</v>
      </c>
      <c r="D3111" s="127">
        <v>8.8</v>
      </c>
      <c r="E3111" s="127" t="e">
        <v>#N/A</v>
      </c>
      <c r="F3111" s="127" t="e">
        <v>#N/A</v>
      </c>
      <c r="G3111" s="127">
        <v>9.39</v>
      </c>
      <c r="H3111" s="127" t="e">
        <v>#N/A</v>
      </c>
      <c r="I3111" s="127" t="e">
        <v>#N/A</v>
      </c>
      <c r="J3111" s="127">
        <v>9.55</v>
      </c>
      <c r="K3111" s="127"/>
      <c r="L3111" s="127"/>
      <c r="M3111" s="127"/>
      <c r="N3111" s="127" t="e">
        <v>#N/A</v>
      </c>
      <c r="O3111" s="127" t="e">
        <v>#N/A</v>
      </c>
      <c r="P3111" s="127">
        <v>9.8</v>
      </c>
      <c r="Q3111" s="127"/>
      <c r="R3111" s="127"/>
      <c r="S3111" s="127"/>
      <c r="T3111" s="127"/>
      <c r="U3111" s="127"/>
      <c r="V3111" s="127"/>
      <c r="W3111" s="127"/>
      <c r="X3111" s="127"/>
      <c r="Y3111" s="127"/>
      <c r="Z3111" s="127"/>
      <c r="AA3111" s="127"/>
      <c r="AB3111" s="127"/>
      <c r="AC3111" s="127"/>
      <c r="AD3111" s="127"/>
      <c r="AE3111" s="127"/>
      <c r="AF3111" s="9">
        <f t="shared" si="1"/>
        <v>3111</v>
      </c>
    </row>
    <row r="3112" ht="15.75" customHeight="1">
      <c r="A3112" s="116">
        <v>41171.0</v>
      </c>
      <c r="B3112" s="129" t="e">
        <v>#N/A</v>
      </c>
      <c r="C3112" s="127" t="e">
        <v>#N/A</v>
      </c>
      <c r="D3112" s="127">
        <v>8.78</v>
      </c>
      <c r="E3112" s="127" t="e">
        <v>#N/A</v>
      </c>
      <c r="F3112" s="127" t="e">
        <v>#N/A</v>
      </c>
      <c r="G3112" s="127">
        <v>9.4</v>
      </c>
      <c r="H3112" s="127" t="e">
        <v>#N/A</v>
      </c>
      <c r="I3112" s="127" t="e">
        <v>#N/A</v>
      </c>
      <c r="J3112" s="127">
        <v>9.56</v>
      </c>
      <c r="K3112" s="127"/>
      <c r="L3112" s="127"/>
      <c r="M3112" s="127"/>
      <c r="N3112" s="127" t="e">
        <v>#N/A</v>
      </c>
      <c r="O3112" s="127" t="e">
        <v>#N/A</v>
      </c>
      <c r="P3112" s="127">
        <v>9.8</v>
      </c>
      <c r="Q3112" s="127"/>
      <c r="R3112" s="127"/>
      <c r="S3112" s="127"/>
      <c r="T3112" s="127"/>
      <c r="U3112" s="127"/>
      <c r="V3112" s="127"/>
      <c r="W3112" s="127"/>
      <c r="X3112" s="127"/>
      <c r="Y3112" s="127"/>
      <c r="Z3112" s="127"/>
      <c r="AA3112" s="127"/>
      <c r="AB3112" s="127"/>
      <c r="AC3112" s="127"/>
      <c r="AD3112" s="127"/>
      <c r="AE3112" s="127"/>
      <c r="AF3112" s="9">
        <f t="shared" si="1"/>
        <v>3112</v>
      </c>
    </row>
    <row r="3113" ht="15.75" customHeight="1">
      <c r="A3113" s="116">
        <v>41170.0</v>
      </c>
      <c r="B3113" s="129" t="e">
        <v>#N/A</v>
      </c>
      <c r="C3113" s="127" t="e">
        <v>#N/A</v>
      </c>
      <c r="D3113" s="127">
        <v>8.76</v>
      </c>
      <c r="E3113" s="127" t="e">
        <v>#N/A</v>
      </c>
      <c r="F3113" s="127" t="e">
        <v>#N/A</v>
      </c>
      <c r="G3113" s="127">
        <v>9.38</v>
      </c>
      <c r="H3113" s="127" t="e">
        <v>#N/A</v>
      </c>
      <c r="I3113" s="127" t="e">
        <v>#N/A</v>
      </c>
      <c r="J3113" s="127">
        <v>9.54</v>
      </c>
      <c r="K3113" s="127"/>
      <c r="L3113" s="127"/>
      <c r="M3113" s="127"/>
      <c r="N3113" s="127" t="e">
        <v>#N/A</v>
      </c>
      <c r="O3113" s="127" t="e">
        <v>#N/A</v>
      </c>
      <c r="P3113" s="127">
        <v>9.8</v>
      </c>
      <c r="Q3113" s="127"/>
      <c r="R3113" s="127"/>
      <c r="S3113" s="127"/>
      <c r="T3113" s="127"/>
      <c r="U3113" s="127"/>
      <c r="V3113" s="127"/>
      <c r="W3113" s="127"/>
      <c r="X3113" s="127"/>
      <c r="Y3113" s="127"/>
      <c r="Z3113" s="127"/>
      <c r="AA3113" s="127"/>
      <c r="AB3113" s="127"/>
      <c r="AC3113" s="127"/>
      <c r="AD3113" s="127"/>
      <c r="AE3113" s="127"/>
      <c r="AF3113" s="9">
        <f t="shared" si="1"/>
        <v>3113</v>
      </c>
    </row>
    <row r="3114" ht="15.75" customHeight="1">
      <c r="A3114" s="116">
        <v>41169.0</v>
      </c>
      <c r="B3114" s="129" t="e">
        <v>#N/A</v>
      </c>
      <c r="C3114" s="127" t="e">
        <v>#N/A</v>
      </c>
      <c r="D3114" s="127">
        <v>8.76</v>
      </c>
      <c r="E3114" s="127" t="e">
        <v>#N/A</v>
      </c>
      <c r="F3114" s="127" t="e">
        <v>#N/A</v>
      </c>
      <c r="G3114" s="127">
        <v>9.39</v>
      </c>
      <c r="H3114" s="127" t="e">
        <v>#N/A</v>
      </c>
      <c r="I3114" s="127" t="e">
        <v>#N/A</v>
      </c>
      <c r="J3114" s="127">
        <v>9.54</v>
      </c>
      <c r="K3114" s="127"/>
      <c r="L3114" s="127"/>
      <c r="M3114" s="127"/>
      <c r="N3114" s="127" t="e">
        <v>#N/A</v>
      </c>
      <c r="O3114" s="127" t="e">
        <v>#N/A</v>
      </c>
      <c r="P3114" s="127">
        <v>9.79</v>
      </c>
      <c r="Q3114" s="127"/>
      <c r="R3114" s="127"/>
      <c r="S3114" s="127"/>
      <c r="T3114" s="127"/>
      <c r="U3114" s="127"/>
      <c r="V3114" s="127"/>
      <c r="W3114" s="127"/>
      <c r="X3114" s="127"/>
      <c r="Y3114" s="127"/>
      <c r="Z3114" s="127"/>
      <c r="AA3114" s="127"/>
      <c r="AB3114" s="127"/>
      <c r="AC3114" s="127"/>
      <c r="AD3114" s="127"/>
      <c r="AE3114" s="127"/>
      <c r="AF3114" s="9">
        <f t="shared" si="1"/>
        <v>3114</v>
      </c>
    </row>
    <row r="3115" ht="15.75" customHeight="1">
      <c r="A3115" s="116">
        <v>41166.0</v>
      </c>
      <c r="B3115" s="129" t="e">
        <v>#N/A</v>
      </c>
      <c r="C3115" s="127" t="e">
        <v>#N/A</v>
      </c>
      <c r="D3115" s="127">
        <v>8.76</v>
      </c>
      <c r="E3115" s="127" t="e">
        <v>#N/A</v>
      </c>
      <c r="F3115" s="127" t="e">
        <v>#N/A</v>
      </c>
      <c r="G3115" s="127">
        <v>9.36</v>
      </c>
      <c r="H3115" s="127" t="e">
        <v>#N/A</v>
      </c>
      <c r="I3115" s="127" t="e">
        <v>#N/A</v>
      </c>
      <c r="J3115" s="127">
        <v>9.52</v>
      </c>
      <c r="K3115" s="127"/>
      <c r="L3115" s="127"/>
      <c r="M3115" s="127"/>
      <c r="N3115" s="127" t="e">
        <v>#N/A</v>
      </c>
      <c r="O3115" s="127" t="e">
        <v>#N/A</v>
      </c>
      <c r="P3115" s="127">
        <v>9.78</v>
      </c>
      <c r="Q3115" s="127"/>
      <c r="R3115" s="127"/>
      <c r="S3115" s="127"/>
      <c r="T3115" s="127"/>
      <c r="U3115" s="127"/>
      <c r="V3115" s="127"/>
      <c r="W3115" s="127"/>
      <c r="X3115" s="127"/>
      <c r="Y3115" s="127"/>
      <c r="Z3115" s="127"/>
      <c r="AA3115" s="127"/>
      <c r="AB3115" s="127"/>
      <c r="AC3115" s="127"/>
      <c r="AD3115" s="127"/>
      <c r="AE3115" s="127"/>
      <c r="AF3115" s="9">
        <f t="shared" si="1"/>
        <v>3115</v>
      </c>
    </row>
    <row r="3116" ht="15.75" customHeight="1">
      <c r="A3116" s="116">
        <v>41165.0</v>
      </c>
      <c r="B3116" s="129" t="e">
        <v>#N/A</v>
      </c>
      <c r="C3116" s="127" t="e">
        <v>#N/A</v>
      </c>
      <c r="D3116" s="127">
        <v>8.7</v>
      </c>
      <c r="E3116" s="127" t="e">
        <v>#N/A</v>
      </c>
      <c r="F3116" s="127" t="e">
        <v>#N/A</v>
      </c>
      <c r="G3116" s="127">
        <v>9.29</v>
      </c>
      <c r="H3116" s="127" t="e">
        <v>#N/A</v>
      </c>
      <c r="I3116" s="127" t="e">
        <v>#N/A</v>
      </c>
      <c r="J3116" s="127">
        <v>9.4</v>
      </c>
      <c r="K3116" s="127"/>
      <c r="L3116" s="127"/>
      <c r="M3116" s="127"/>
      <c r="N3116" s="127" t="e">
        <v>#N/A</v>
      </c>
      <c r="O3116" s="127" t="e">
        <v>#N/A</v>
      </c>
      <c r="P3116" s="127">
        <v>9.69</v>
      </c>
      <c r="Q3116" s="127"/>
      <c r="R3116" s="127"/>
      <c r="S3116" s="127"/>
      <c r="T3116" s="127"/>
      <c r="U3116" s="127"/>
      <c r="V3116" s="127"/>
      <c r="W3116" s="127"/>
      <c r="X3116" s="127"/>
      <c r="Y3116" s="127"/>
      <c r="Z3116" s="127"/>
      <c r="AA3116" s="127"/>
      <c r="AB3116" s="127"/>
      <c r="AC3116" s="127"/>
      <c r="AD3116" s="127"/>
      <c r="AE3116" s="127"/>
      <c r="AF3116" s="9">
        <f t="shared" si="1"/>
        <v>3116</v>
      </c>
    </row>
    <row r="3117" ht="15.75" customHeight="1">
      <c r="A3117" s="116">
        <v>41164.0</v>
      </c>
      <c r="B3117" s="129" t="e">
        <v>#N/A</v>
      </c>
      <c r="C3117" s="127" t="e">
        <v>#N/A</v>
      </c>
      <c r="D3117" s="127">
        <v>8.7</v>
      </c>
      <c r="E3117" s="127" t="e">
        <v>#N/A</v>
      </c>
      <c r="F3117" s="127" t="e">
        <v>#N/A</v>
      </c>
      <c r="G3117" s="127">
        <v>9.29</v>
      </c>
      <c r="H3117" s="127" t="e">
        <v>#N/A</v>
      </c>
      <c r="I3117" s="127" t="e">
        <v>#N/A</v>
      </c>
      <c r="J3117" s="127">
        <v>9.41</v>
      </c>
      <c r="K3117" s="127"/>
      <c r="L3117" s="127"/>
      <c r="M3117" s="127"/>
      <c r="N3117" s="127" t="e">
        <v>#N/A</v>
      </c>
      <c r="O3117" s="127" t="e">
        <v>#N/A</v>
      </c>
      <c r="P3117" s="127">
        <v>9.69</v>
      </c>
      <c r="Q3117" s="127"/>
      <c r="R3117" s="127"/>
      <c r="S3117" s="127"/>
      <c r="T3117" s="127"/>
      <c r="U3117" s="127"/>
      <c r="V3117" s="127"/>
      <c r="W3117" s="127"/>
      <c r="X3117" s="127"/>
      <c r="Y3117" s="127"/>
      <c r="Z3117" s="127"/>
      <c r="AA3117" s="127"/>
      <c r="AB3117" s="127"/>
      <c r="AC3117" s="127"/>
      <c r="AD3117" s="127"/>
      <c r="AE3117" s="127"/>
      <c r="AF3117" s="9">
        <f t="shared" si="1"/>
        <v>3117</v>
      </c>
    </row>
    <row r="3118" ht="15.75" customHeight="1">
      <c r="A3118" s="116">
        <v>41163.0</v>
      </c>
      <c r="B3118" s="129" t="e">
        <v>#N/A</v>
      </c>
      <c r="C3118" s="127" t="e">
        <v>#N/A</v>
      </c>
      <c r="D3118" s="127">
        <v>8.71</v>
      </c>
      <c r="E3118" s="127" t="e">
        <v>#N/A</v>
      </c>
      <c r="F3118" s="127" t="e">
        <v>#N/A</v>
      </c>
      <c r="G3118" s="127">
        <v>9.29</v>
      </c>
      <c r="H3118" s="127" t="e">
        <v>#N/A</v>
      </c>
      <c r="I3118" s="127" t="e">
        <v>#N/A</v>
      </c>
      <c r="J3118" s="127">
        <v>9.4</v>
      </c>
      <c r="K3118" s="127"/>
      <c r="L3118" s="127"/>
      <c r="M3118" s="127"/>
      <c r="N3118" s="127" t="e">
        <v>#N/A</v>
      </c>
      <c r="O3118" s="127" t="e">
        <v>#N/A</v>
      </c>
      <c r="P3118" s="127">
        <v>9.7</v>
      </c>
      <c r="Q3118" s="127"/>
      <c r="R3118" s="127"/>
      <c r="S3118" s="127"/>
      <c r="T3118" s="127"/>
      <c r="U3118" s="127"/>
      <c r="V3118" s="127"/>
      <c r="W3118" s="127"/>
      <c r="X3118" s="127"/>
      <c r="Y3118" s="127"/>
      <c r="Z3118" s="127"/>
      <c r="AA3118" s="127"/>
      <c r="AB3118" s="127"/>
      <c r="AC3118" s="127"/>
      <c r="AD3118" s="127"/>
      <c r="AE3118" s="127"/>
      <c r="AF3118" s="9">
        <f t="shared" si="1"/>
        <v>3118</v>
      </c>
    </row>
    <row r="3119" ht="15.75" customHeight="1">
      <c r="A3119" s="116">
        <v>41162.0</v>
      </c>
      <c r="B3119" s="129" t="e">
        <v>#N/A</v>
      </c>
      <c r="C3119" s="127" t="e">
        <v>#N/A</v>
      </c>
      <c r="D3119" s="127">
        <v>8.71</v>
      </c>
      <c r="E3119" s="127" t="e">
        <v>#N/A</v>
      </c>
      <c r="F3119" s="127" t="e">
        <v>#N/A</v>
      </c>
      <c r="G3119" s="127">
        <v>9.29</v>
      </c>
      <c r="H3119" s="127" t="e">
        <v>#N/A</v>
      </c>
      <c r="I3119" s="127" t="e">
        <v>#N/A</v>
      </c>
      <c r="J3119" s="127">
        <v>9.39</v>
      </c>
      <c r="K3119" s="127"/>
      <c r="L3119" s="127"/>
      <c r="M3119" s="127"/>
      <c r="N3119" s="127" t="e">
        <v>#N/A</v>
      </c>
      <c r="O3119" s="127" t="e">
        <v>#N/A</v>
      </c>
      <c r="P3119" s="127">
        <v>9.68</v>
      </c>
      <c r="Q3119" s="127"/>
      <c r="R3119" s="127"/>
      <c r="S3119" s="127"/>
      <c r="T3119" s="127"/>
      <c r="U3119" s="127"/>
      <c r="V3119" s="127"/>
      <c r="W3119" s="127"/>
      <c r="X3119" s="127"/>
      <c r="Y3119" s="127"/>
      <c r="Z3119" s="127"/>
      <c r="AA3119" s="127"/>
      <c r="AB3119" s="127"/>
      <c r="AC3119" s="127"/>
      <c r="AD3119" s="127"/>
      <c r="AE3119" s="127"/>
      <c r="AF3119" s="9">
        <f t="shared" si="1"/>
        <v>3119</v>
      </c>
    </row>
    <row r="3120" ht="15.75" customHeight="1">
      <c r="A3120" s="116">
        <v>41159.0</v>
      </c>
      <c r="B3120" s="129" t="e">
        <v>#N/A</v>
      </c>
      <c r="C3120" s="127" t="e">
        <v>#N/A</v>
      </c>
      <c r="D3120" s="127">
        <v>8.7</v>
      </c>
      <c r="E3120" s="127" t="e">
        <v>#N/A</v>
      </c>
      <c r="F3120" s="127" t="e">
        <v>#N/A</v>
      </c>
      <c r="G3120" s="127">
        <v>9.28</v>
      </c>
      <c r="H3120" s="127" t="e">
        <v>#N/A</v>
      </c>
      <c r="I3120" s="127" t="e">
        <v>#N/A</v>
      </c>
      <c r="J3120" s="127">
        <v>9.38</v>
      </c>
      <c r="K3120" s="127"/>
      <c r="L3120" s="127"/>
      <c r="M3120" s="127"/>
      <c r="N3120" s="127" t="e">
        <v>#N/A</v>
      </c>
      <c r="O3120" s="127" t="e">
        <v>#N/A</v>
      </c>
      <c r="P3120" s="127">
        <v>9.68</v>
      </c>
      <c r="Q3120" s="127"/>
      <c r="R3120" s="127"/>
      <c r="S3120" s="127"/>
      <c r="T3120" s="127"/>
      <c r="U3120" s="127"/>
      <c r="V3120" s="127"/>
      <c r="W3120" s="127"/>
      <c r="X3120" s="127"/>
      <c r="Y3120" s="127"/>
      <c r="Z3120" s="127"/>
      <c r="AA3120" s="127"/>
      <c r="AB3120" s="127"/>
      <c r="AC3120" s="127"/>
      <c r="AD3120" s="127"/>
      <c r="AE3120" s="127"/>
      <c r="AF3120" s="9">
        <f t="shared" si="1"/>
        <v>3120</v>
      </c>
    </row>
    <row r="3121" ht="15.75" customHeight="1">
      <c r="A3121" s="116">
        <v>41158.0</v>
      </c>
      <c r="B3121" s="129" t="e">
        <v>#N/A</v>
      </c>
      <c r="C3121" s="127" t="e">
        <v>#N/A</v>
      </c>
      <c r="D3121" s="127">
        <v>8.7</v>
      </c>
      <c r="E3121" s="127" t="e">
        <v>#N/A</v>
      </c>
      <c r="F3121" s="127" t="e">
        <v>#N/A</v>
      </c>
      <c r="G3121" s="127">
        <v>9.28</v>
      </c>
      <c r="H3121" s="127" t="e">
        <v>#N/A</v>
      </c>
      <c r="I3121" s="127" t="e">
        <v>#N/A</v>
      </c>
      <c r="J3121" s="127">
        <v>9.38</v>
      </c>
      <c r="K3121" s="127"/>
      <c r="L3121" s="127"/>
      <c r="M3121" s="127"/>
      <c r="N3121" s="127" t="e">
        <v>#N/A</v>
      </c>
      <c r="O3121" s="127" t="e">
        <v>#N/A</v>
      </c>
      <c r="P3121" s="127">
        <v>9.69</v>
      </c>
      <c r="Q3121" s="127"/>
      <c r="R3121" s="127"/>
      <c r="S3121" s="127"/>
      <c r="T3121" s="127"/>
      <c r="U3121" s="127"/>
      <c r="V3121" s="127"/>
      <c r="W3121" s="127"/>
      <c r="X3121" s="127"/>
      <c r="Y3121" s="127"/>
      <c r="Z3121" s="127"/>
      <c r="AA3121" s="127"/>
      <c r="AB3121" s="127"/>
      <c r="AC3121" s="127"/>
      <c r="AD3121" s="127"/>
      <c r="AE3121" s="127"/>
      <c r="AF3121" s="9">
        <f t="shared" si="1"/>
        <v>3121</v>
      </c>
    </row>
    <row r="3122" ht="15.75" customHeight="1">
      <c r="A3122" s="116">
        <v>41157.0</v>
      </c>
      <c r="B3122" s="129" t="e">
        <v>#N/A</v>
      </c>
      <c r="C3122" s="127" t="e">
        <v>#N/A</v>
      </c>
      <c r="D3122" s="127">
        <v>8.69</v>
      </c>
      <c r="E3122" s="127" t="e">
        <v>#N/A</v>
      </c>
      <c r="F3122" s="127" t="e">
        <v>#N/A</v>
      </c>
      <c r="G3122" s="127">
        <v>9.28</v>
      </c>
      <c r="H3122" s="127" t="e">
        <v>#N/A</v>
      </c>
      <c r="I3122" s="127" t="e">
        <v>#N/A</v>
      </c>
      <c r="J3122" s="127">
        <v>9.38</v>
      </c>
      <c r="K3122" s="127"/>
      <c r="L3122" s="127"/>
      <c r="M3122" s="127"/>
      <c r="N3122" s="127" t="e">
        <v>#N/A</v>
      </c>
      <c r="O3122" s="127" t="e">
        <v>#N/A</v>
      </c>
      <c r="P3122" s="127">
        <v>9.69</v>
      </c>
      <c r="Q3122" s="127"/>
      <c r="R3122" s="127"/>
      <c r="S3122" s="127"/>
      <c r="T3122" s="127"/>
      <c r="U3122" s="127"/>
      <c r="V3122" s="127"/>
      <c r="W3122" s="127"/>
      <c r="X3122" s="127"/>
      <c r="Y3122" s="127"/>
      <c r="Z3122" s="127"/>
      <c r="AA3122" s="127"/>
      <c r="AB3122" s="127"/>
      <c r="AC3122" s="127"/>
      <c r="AD3122" s="127"/>
      <c r="AE3122" s="127"/>
      <c r="AF3122" s="9">
        <f t="shared" si="1"/>
        <v>3122</v>
      </c>
    </row>
    <row r="3123" ht="15.75" customHeight="1">
      <c r="A3123" s="116">
        <v>41156.0</v>
      </c>
      <c r="B3123" s="129" t="e">
        <v>#N/A</v>
      </c>
      <c r="C3123" s="127" t="e">
        <v>#N/A</v>
      </c>
      <c r="D3123" s="127">
        <v>8.69</v>
      </c>
      <c r="E3123" s="127" t="e">
        <v>#N/A</v>
      </c>
      <c r="F3123" s="127" t="e">
        <v>#N/A</v>
      </c>
      <c r="G3123" s="127">
        <v>9.28</v>
      </c>
      <c r="H3123" s="127" t="e">
        <v>#N/A</v>
      </c>
      <c r="I3123" s="127" t="e">
        <v>#N/A</v>
      </c>
      <c r="J3123" s="127">
        <v>9.38</v>
      </c>
      <c r="K3123" s="127"/>
      <c r="L3123" s="127"/>
      <c r="M3123" s="127"/>
      <c r="N3123" s="127" t="e">
        <v>#N/A</v>
      </c>
      <c r="O3123" s="127" t="e">
        <v>#N/A</v>
      </c>
      <c r="P3123" s="127">
        <v>9.66</v>
      </c>
      <c r="Q3123" s="127"/>
      <c r="R3123" s="127"/>
      <c r="S3123" s="127"/>
      <c r="T3123" s="127"/>
      <c r="U3123" s="127"/>
      <c r="V3123" s="127"/>
      <c r="W3123" s="127"/>
      <c r="X3123" s="127"/>
      <c r="Y3123" s="127"/>
      <c r="Z3123" s="127"/>
      <c r="AA3123" s="127"/>
      <c r="AB3123" s="127"/>
      <c r="AC3123" s="127"/>
      <c r="AD3123" s="127"/>
      <c r="AE3123" s="127"/>
      <c r="AF3123" s="9">
        <f t="shared" si="1"/>
        <v>3123</v>
      </c>
    </row>
    <row r="3124" ht="15.75" customHeight="1">
      <c r="A3124" s="116">
        <v>41152.0</v>
      </c>
      <c r="B3124" s="129" t="e">
        <v>#N/A</v>
      </c>
      <c r="C3124" s="127" t="e">
        <v>#N/A</v>
      </c>
      <c r="D3124" s="127">
        <v>8.71</v>
      </c>
      <c r="E3124" s="127" t="e">
        <v>#N/A</v>
      </c>
      <c r="F3124" s="127" t="e">
        <v>#N/A</v>
      </c>
      <c r="G3124" s="127">
        <v>9.29</v>
      </c>
      <c r="H3124" s="127" t="e">
        <v>#N/A</v>
      </c>
      <c r="I3124" s="127" t="e">
        <v>#N/A</v>
      </c>
      <c r="J3124" s="127">
        <v>9.4</v>
      </c>
      <c r="K3124" s="127"/>
      <c r="L3124" s="127"/>
      <c r="M3124" s="127"/>
      <c r="N3124" s="127" t="e">
        <v>#N/A</v>
      </c>
      <c r="O3124" s="127" t="e">
        <v>#N/A</v>
      </c>
      <c r="P3124" s="127">
        <v>9.64</v>
      </c>
      <c r="Q3124" s="127"/>
      <c r="R3124" s="127"/>
      <c r="S3124" s="127"/>
      <c r="T3124" s="127"/>
      <c r="U3124" s="127"/>
      <c r="V3124" s="127"/>
      <c r="W3124" s="127"/>
      <c r="X3124" s="127"/>
      <c r="Y3124" s="127"/>
      <c r="Z3124" s="127"/>
      <c r="AA3124" s="127"/>
      <c r="AB3124" s="127"/>
      <c r="AC3124" s="127"/>
      <c r="AD3124" s="127"/>
      <c r="AE3124" s="127"/>
      <c r="AF3124" s="9">
        <f t="shared" si="1"/>
        <v>3124</v>
      </c>
    </row>
    <row r="3125" ht="15.75" customHeight="1">
      <c r="A3125" s="116">
        <v>41151.0</v>
      </c>
      <c r="B3125" s="129" t="e">
        <v>#N/A</v>
      </c>
      <c r="C3125" s="127" t="e">
        <v>#N/A</v>
      </c>
      <c r="D3125" s="127">
        <v>8.73</v>
      </c>
      <c r="E3125" s="127" t="e">
        <v>#N/A</v>
      </c>
      <c r="F3125" s="127" t="e">
        <v>#N/A</v>
      </c>
      <c r="G3125" s="127">
        <v>9.27</v>
      </c>
      <c r="H3125" s="127" t="e">
        <v>#N/A</v>
      </c>
      <c r="I3125" s="127" t="e">
        <v>#N/A</v>
      </c>
      <c r="J3125" s="127">
        <v>9.36</v>
      </c>
      <c r="K3125" s="127"/>
      <c r="L3125" s="127"/>
      <c r="M3125" s="127"/>
      <c r="N3125" s="127" t="e">
        <v>#N/A</v>
      </c>
      <c r="O3125" s="127" t="e">
        <v>#N/A</v>
      </c>
      <c r="P3125" s="127">
        <v>9.64</v>
      </c>
      <c r="Q3125" s="127"/>
      <c r="R3125" s="127"/>
      <c r="S3125" s="127"/>
      <c r="T3125" s="127"/>
      <c r="U3125" s="127"/>
      <c r="V3125" s="127"/>
      <c r="W3125" s="127"/>
      <c r="X3125" s="127"/>
      <c r="Y3125" s="127"/>
      <c r="Z3125" s="127"/>
      <c r="AA3125" s="127"/>
      <c r="AB3125" s="127"/>
      <c r="AC3125" s="127"/>
      <c r="AD3125" s="127"/>
      <c r="AE3125" s="127"/>
      <c r="AF3125" s="9">
        <f t="shared" si="1"/>
        <v>3125</v>
      </c>
    </row>
    <row r="3126" ht="15.75" customHeight="1">
      <c r="A3126" s="116">
        <v>41150.0</v>
      </c>
      <c r="B3126" s="129" t="e">
        <v>#N/A</v>
      </c>
      <c r="C3126" s="127" t="e">
        <v>#N/A</v>
      </c>
      <c r="D3126" s="127">
        <v>8.69</v>
      </c>
      <c r="E3126" s="127" t="e">
        <v>#N/A</v>
      </c>
      <c r="F3126" s="127" t="e">
        <v>#N/A</v>
      </c>
      <c r="G3126" s="127">
        <v>9.2</v>
      </c>
      <c r="H3126" s="127" t="e">
        <v>#N/A</v>
      </c>
      <c r="I3126" s="127" t="e">
        <v>#N/A</v>
      </c>
      <c r="J3126" s="127">
        <v>9.3</v>
      </c>
      <c r="K3126" s="127"/>
      <c r="L3126" s="127"/>
      <c r="M3126" s="127"/>
      <c r="N3126" s="127" t="e">
        <v>#N/A</v>
      </c>
      <c r="O3126" s="127" t="e">
        <v>#N/A</v>
      </c>
      <c r="P3126" s="127">
        <v>9.61</v>
      </c>
      <c r="Q3126" s="127"/>
      <c r="R3126" s="127"/>
      <c r="S3126" s="127"/>
      <c r="T3126" s="127"/>
      <c r="U3126" s="127"/>
      <c r="V3126" s="127"/>
      <c r="W3126" s="127"/>
      <c r="X3126" s="127"/>
      <c r="Y3126" s="127"/>
      <c r="Z3126" s="127"/>
      <c r="AA3126" s="127"/>
      <c r="AB3126" s="127"/>
      <c r="AC3126" s="127"/>
      <c r="AD3126" s="127"/>
      <c r="AE3126" s="127"/>
      <c r="AF3126" s="9">
        <f t="shared" si="1"/>
        <v>3126</v>
      </c>
    </row>
    <row r="3127" ht="15.75" customHeight="1">
      <c r="A3127" s="116">
        <v>41149.0</v>
      </c>
      <c r="B3127" s="129" t="e">
        <v>#N/A</v>
      </c>
      <c r="C3127" s="127" t="e">
        <v>#N/A</v>
      </c>
      <c r="D3127" s="127">
        <v>8.69</v>
      </c>
      <c r="E3127" s="127" t="e">
        <v>#N/A</v>
      </c>
      <c r="F3127" s="127" t="e">
        <v>#N/A</v>
      </c>
      <c r="G3127" s="127">
        <v>9.16</v>
      </c>
      <c r="H3127" s="127" t="e">
        <v>#N/A</v>
      </c>
      <c r="I3127" s="127" t="e">
        <v>#N/A</v>
      </c>
      <c r="J3127" s="127">
        <v>9.27</v>
      </c>
      <c r="K3127" s="127"/>
      <c r="L3127" s="127"/>
      <c r="M3127" s="127"/>
      <c r="N3127" s="127" t="e">
        <v>#N/A</v>
      </c>
      <c r="O3127" s="127" t="e">
        <v>#N/A</v>
      </c>
      <c r="P3127" s="127">
        <v>9.6</v>
      </c>
      <c r="Q3127" s="127"/>
      <c r="R3127" s="127"/>
      <c r="S3127" s="127"/>
      <c r="T3127" s="127"/>
      <c r="U3127" s="127"/>
      <c r="V3127" s="127"/>
      <c r="W3127" s="127"/>
      <c r="X3127" s="127"/>
      <c r="Y3127" s="127"/>
      <c r="Z3127" s="127"/>
      <c r="AA3127" s="127"/>
      <c r="AB3127" s="127"/>
      <c r="AC3127" s="127"/>
      <c r="AD3127" s="127"/>
      <c r="AE3127" s="127"/>
      <c r="AF3127" s="9">
        <f t="shared" si="1"/>
        <v>3127</v>
      </c>
    </row>
    <row r="3128" ht="15.75" customHeight="1">
      <c r="A3128" s="116">
        <v>41148.0</v>
      </c>
      <c r="B3128" s="129" t="e">
        <v>#N/A</v>
      </c>
      <c r="C3128" s="127" t="e">
        <v>#N/A</v>
      </c>
      <c r="D3128" s="127">
        <v>8.69</v>
      </c>
      <c r="E3128" s="127" t="e">
        <v>#N/A</v>
      </c>
      <c r="F3128" s="127" t="e">
        <v>#N/A</v>
      </c>
      <c r="G3128" s="127">
        <v>9.16</v>
      </c>
      <c r="H3128" s="127" t="e">
        <v>#N/A</v>
      </c>
      <c r="I3128" s="127" t="e">
        <v>#N/A</v>
      </c>
      <c r="J3128" s="127">
        <v>9.28</v>
      </c>
      <c r="K3128" s="127"/>
      <c r="L3128" s="127"/>
      <c r="M3128" s="127"/>
      <c r="N3128" s="127" t="e">
        <v>#N/A</v>
      </c>
      <c r="O3128" s="127" t="e">
        <v>#N/A</v>
      </c>
      <c r="P3128" s="127">
        <v>9.56</v>
      </c>
      <c r="Q3128" s="127"/>
      <c r="R3128" s="127"/>
      <c r="S3128" s="127"/>
      <c r="T3128" s="127"/>
      <c r="U3128" s="127"/>
      <c r="V3128" s="127"/>
      <c r="W3128" s="127"/>
      <c r="X3128" s="127"/>
      <c r="Y3128" s="127"/>
      <c r="Z3128" s="127"/>
      <c r="AA3128" s="127"/>
      <c r="AB3128" s="127"/>
      <c r="AC3128" s="127"/>
      <c r="AD3128" s="127"/>
      <c r="AE3128" s="127"/>
      <c r="AF3128" s="9">
        <f t="shared" si="1"/>
        <v>3128</v>
      </c>
    </row>
    <row r="3129" ht="15.75" customHeight="1">
      <c r="A3129" s="116">
        <v>41145.0</v>
      </c>
      <c r="B3129" s="129" t="e">
        <v>#N/A</v>
      </c>
      <c r="C3129" s="127" t="e">
        <v>#N/A</v>
      </c>
      <c r="D3129" s="127">
        <v>8.64</v>
      </c>
      <c r="E3129" s="127" t="e">
        <v>#N/A</v>
      </c>
      <c r="F3129" s="127" t="e">
        <v>#N/A</v>
      </c>
      <c r="G3129" s="127">
        <v>9.18</v>
      </c>
      <c r="H3129" s="127" t="e">
        <v>#N/A</v>
      </c>
      <c r="I3129" s="127" t="e">
        <v>#N/A</v>
      </c>
      <c r="J3129" s="127">
        <v>9.29</v>
      </c>
      <c r="K3129" s="127"/>
      <c r="L3129" s="127"/>
      <c r="M3129" s="127"/>
      <c r="N3129" s="127" t="e">
        <v>#N/A</v>
      </c>
      <c r="O3129" s="127" t="e">
        <v>#N/A</v>
      </c>
      <c r="P3129" s="127">
        <v>9.58</v>
      </c>
      <c r="Q3129" s="127"/>
      <c r="R3129" s="127"/>
      <c r="S3129" s="127"/>
      <c r="T3129" s="127"/>
      <c r="U3129" s="127"/>
      <c r="V3129" s="127"/>
      <c r="W3129" s="127"/>
      <c r="X3129" s="127"/>
      <c r="Y3129" s="127"/>
      <c r="Z3129" s="127"/>
      <c r="AA3129" s="127"/>
      <c r="AB3129" s="127"/>
      <c r="AC3129" s="127"/>
      <c r="AD3129" s="127"/>
      <c r="AE3129" s="127"/>
      <c r="AF3129" s="9">
        <f t="shared" si="1"/>
        <v>3129</v>
      </c>
    </row>
    <row r="3130" ht="15.75" customHeight="1">
      <c r="A3130" s="116">
        <v>41144.0</v>
      </c>
      <c r="B3130" s="129" t="e">
        <v>#N/A</v>
      </c>
      <c r="C3130" s="127" t="e">
        <v>#N/A</v>
      </c>
      <c r="D3130" s="127">
        <v>8.64</v>
      </c>
      <c r="E3130" s="127" t="e">
        <v>#N/A</v>
      </c>
      <c r="F3130" s="127" t="e">
        <v>#N/A</v>
      </c>
      <c r="G3130" s="127">
        <v>9.15</v>
      </c>
      <c r="H3130" s="127" t="e">
        <v>#N/A</v>
      </c>
      <c r="I3130" s="127" t="e">
        <v>#N/A</v>
      </c>
      <c r="J3130" s="127">
        <v>9.27</v>
      </c>
      <c r="K3130" s="127"/>
      <c r="L3130" s="127"/>
      <c r="M3130" s="127"/>
      <c r="N3130" s="127" t="e">
        <v>#N/A</v>
      </c>
      <c r="O3130" s="127" t="e">
        <v>#N/A</v>
      </c>
      <c r="P3130" s="127">
        <v>9.54</v>
      </c>
      <c r="Q3130" s="127"/>
      <c r="R3130" s="127"/>
      <c r="S3130" s="127"/>
      <c r="T3130" s="127"/>
      <c r="U3130" s="127"/>
      <c r="V3130" s="127"/>
      <c r="W3130" s="127"/>
      <c r="X3130" s="127"/>
      <c r="Y3130" s="127"/>
      <c r="Z3130" s="127"/>
      <c r="AA3130" s="127"/>
      <c r="AB3130" s="127"/>
      <c r="AC3130" s="127"/>
      <c r="AD3130" s="127"/>
      <c r="AE3130" s="127"/>
      <c r="AF3130" s="9">
        <f t="shared" si="1"/>
        <v>3130</v>
      </c>
    </row>
    <row r="3131" ht="15.75" customHeight="1">
      <c r="A3131" s="116">
        <v>41143.0</v>
      </c>
      <c r="B3131" s="129" t="e">
        <v>#N/A</v>
      </c>
      <c r="C3131" s="127" t="e">
        <v>#N/A</v>
      </c>
      <c r="D3131" s="127">
        <v>8.6</v>
      </c>
      <c r="E3131" s="127" t="e">
        <v>#N/A</v>
      </c>
      <c r="F3131" s="127" t="e">
        <v>#N/A</v>
      </c>
      <c r="G3131" s="127">
        <v>9.15</v>
      </c>
      <c r="H3131" s="127" t="e">
        <v>#N/A</v>
      </c>
      <c r="I3131" s="127" t="e">
        <v>#N/A</v>
      </c>
      <c r="J3131" s="127">
        <v>9.25</v>
      </c>
      <c r="K3131" s="127"/>
      <c r="L3131" s="127"/>
      <c r="M3131" s="127"/>
      <c r="N3131" s="127" t="e">
        <v>#N/A</v>
      </c>
      <c r="O3131" s="127" t="e">
        <v>#N/A</v>
      </c>
      <c r="P3131" s="127">
        <v>9.57</v>
      </c>
      <c r="Q3131" s="127"/>
      <c r="R3131" s="127"/>
      <c r="S3131" s="127"/>
      <c r="T3131" s="127"/>
      <c r="U3131" s="127"/>
      <c r="V3131" s="127"/>
      <c r="W3131" s="127"/>
      <c r="X3131" s="127"/>
      <c r="Y3131" s="127"/>
      <c r="Z3131" s="127"/>
      <c r="AA3131" s="127"/>
      <c r="AB3131" s="127"/>
      <c r="AC3131" s="127"/>
      <c r="AD3131" s="127"/>
      <c r="AE3131" s="127"/>
      <c r="AF3131" s="9">
        <f t="shared" si="1"/>
        <v>3131</v>
      </c>
    </row>
    <row r="3132" ht="15.75" customHeight="1">
      <c r="A3132" s="116">
        <v>41142.0</v>
      </c>
      <c r="B3132" s="129" t="e">
        <v>#N/A</v>
      </c>
      <c r="C3132" s="127" t="e">
        <v>#N/A</v>
      </c>
      <c r="D3132" s="127">
        <v>8.42</v>
      </c>
      <c r="E3132" s="127" t="e">
        <v>#N/A</v>
      </c>
      <c r="F3132" s="127" t="e">
        <v>#N/A</v>
      </c>
      <c r="G3132" s="127">
        <v>8.96</v>
      </c>
      <c r="H3132" s="127" t="e">
        <v>#N/A</v>
      </c>
      <c r="I3132" s="127" t="e">
        <v>#N/A</v>
      </c>
      <c r="J3132" s="127">
        <v>9.13</v>
      </c>
      <c r="K3132" s="127"/>
      <c r="L3132" s="127"/>
      <c r="M3132" s="127"/>
      <c r="N3132" s="127" t="e">
        <v>#N/A</v>
      </c>
      <c r="O3132" s="127" t="e">
        <v>#N/A</v>
      </c>
      <c r="P3132" s="127">
        <v>9.48</v>
      </c>
      <c r="Q3132" s="127"/>
      <c r="R3132" s="127"/>
      <c r="S3132" s="127"/>
      <c r="T3132" s="127"/>
      <c r="U3132" s="127"/>
      <c r="V3132" s="127"/>
      <c r="W3132" s="127"/>
      <c r="X3132" s="127"/>
      <c r="Y3132" s="127"/>
      <c r="Z3132" s="127"/>
      <c r="AA3132" s="127"/>
      <c r="AB3132" s="127"/>
      <c r="AC3132" s="127"/>
      <c r="AD3132" s="127"/>
      <c r="AE3132" s="127"/>
      <c r="AF3132" s="9">
        <f t="shared" si="1"/>
        <v>3132</v>
      </c>
    </row>
    <row r="3133" ht="15.75" customHeight="1">
      <c r="A3133" s="116">
        <v>41141.0</v>
      </c>
      <c r="B3133" s="129" t="e">
        <v>#N/A</v>
      </c>
      <c r="C3133" s="127" t="e">
        <v>#N/A</v>
      </c>
      <c r="D3133" s="127">
        <v>8.41</v>
      </c>
      <c r="E3133" s="127" t="e">
        <v>#N/A</v>
      </c>
      <c r="F3133" s="127" t="e">
        <v>#N/A</v>
      </c>
      <c r="G3133" s="127">
        <v>8.95</v>
      </c>
      <c r="H3133" s="127" t="e">
        <v>#N/A</v>
      </c>
      <c r="I3133" s="127" t="e">
        <v>#N/A</v>
      </c>
      <c r="J3133" s="127">
        <v>9.13</v>
      </c>
      <c r="K3133" s="127"/>
      <c r="L3133" s="127"/>
      <c r="M3133" s="127"/>
      <c r="N3133" s="127" t="e">
        <v>#N/A</v>
      </c>
      <c r="O3133" s="127" t="e">
        <v>#N/A</v>
      </c>
      <c r="P3133" s="127">
        <v>9.48</v>
      </c>
      <c r="Q3133" s="127"/>
      <c r="R3133" s="127"/>
      <c r="S3133" s="127"/>
      <c r="T3133" s="127"/>
      <c r="U3133" s="127"/>
      <c r="V3133" s="127"/>
      <c r="W3133" s="127"/>
      <c r="X3133" s="127"/>
      <c r="Y3133" s="127"/>
      <c r="Z3133" s="127"/>
      <c r="AA3133" s="127"/>
      <c r="AB3133" s="127"/>
      <c r="AC3133" s="127"/>
      <c r="AD3133" s="127"/>
      <c r="AE3133" s="127"/>
      <c r="AF3133" s="9">
        <f t="shared" si="1"/>
        <v>3133</v>
      </c>
    </row>
    <row r="3134" ht="15.75" customHeight="1">
      <c r="A3134" s="116">
        <v>41138.0</v>
      </c>
      <c r="B3134" s="129" t="e">
        <v>#N/A</v>
      </c>
      <c r="C3134" s="127" t="e">
        <v>#N/A</v>
      </c>
      <c r="D3134" s="127">
        <v>8.4</v>
      </c>
      <c r="E3134" s="127" t="e">
        <v>#N/A</v>
      </c>
      <c r="F3134" s="127" t="e">
        <v>#N/A</v>
      </c>
      <c r="G3134" s="127">
        <v>8.93</v>
      </c>
      <c r="H3134" s="127" t="e">
        <v>#N/A</v>
      </c>
      <c r="I3134" s="127" t="e">
        <v>#N/A</v>
      </c>
      <c r="J3134" s="127">
        <v>9.11</v>
      </c>
      <c r="K3134" s="127"/>
      <c r="L3134" s="127"/>
      <c r="M3134" s="127"/>
      <c r="N3134" s="127" t="e">
        <v>#N/A</v>
      </c>
      <c r="O3134" s="127" t="e">
        <v>#N/A</v>
      </c>
      <c r="P3134" s="127">
        <v>9.48</v>
      </c>
      <c r="Q3134" s="127"/>
      <c r="R3134" s="127"/>
      <c r="S3134" s="127"/>
      <c r="T3134" s="127"/>
      <c r="U3134" s="127"/>
      <c r="V3134" s="127"/>
      <c r="W3134" s="127"/>
      <c r="X3134" s="127"/>
      <c r="Y3134" s="127"/>
      <c r="Z3134" s="127"/>
      <c r="AA3134" s="127"/>
      <c r="AB3134" s="127"/>
      <c r="AC3134" s="127"/>
      <c r="AD3134" s="127"/>
      <c r="AE3134" s="127"/>
      <c r="AF3134" s="9">
        <f t="shared" si="1"/>
        <v>3134</v>
      </c>
    </row>
    <row r="3135" ht="15.75" customHeight="1">
      <c r="A3135" s="116">
        <v>41137.0</v>
      </c>
      <c r="B3135" s="129" t="e">
        <v>#N/A</v>
      </c>
      <c r="C3135" s="127" t="e">
        <v>#N/A</v>
      </c>
      <c r="D3135" s="127">
        <v>8.41</v>
      </c>
      <c r="E3135" s="127" t="e">
        <v>#N/A</v>
      </c>
      <c r="F3135" s="127" t="e">
        <v>#N/A</v>
      </c>
      <c r="G3135" s="127">
        <v>8.94</v>
      </c>
      <c r="H3135" s="127" t="e">
        <v>#N/A</v>
      </c>
      <c r="I3135" s="127" t="e">
        <v>#N/A</v>
      </c>
      <c r="J3135" s="127">
        <v>9.11</v>
      </c>
      <c r="K3135" s="127"/>
      <c r="L3135" s="127"/>
      <c r="M3135" s="127"/>
      <c r="N3135" s="127" t="e">
        <v>#N/A</v>
      </c>
      <c r="O3135" s="127" t="e">
        <v>#N/A</v>
      </c>
      <c r="P3135" s="127">
        <v>9.46</v>
      </c>
      <c r="Q3135" s="127"/>
      <c r="R3135" s="127"/>
      <c r="S3135" s="127"/>
      <c r="T3135" s="127"/>
      <c r="U3135" s="127"/>
      <c r="V3135" s="127"/>
      <c r="W3135" s="127"/>
      <c r="X3135" s="127"/>
      <c r="Y3135" s="127"/>
      <c r="Z3135" s="127"/>
      <c r="AA3135" s="127"/>
      <c r="AB3135" s="127"/>
      <c r="AC3135" s="127"/>
      <c r="AD3135" s="127"/>
      <c r="AE3135" s="127"/>
      <c r="AF3135" s="9">
        <f t="shared" si="1"/>
        <v>3135</v>
      </c>
    </row>
    <row r="3136" ht="15.75" customHeight="1">
      <c r="A3136" s="116">
        <v>41136.0</v>
      </c>
      <c r="B3136" s="129" t="e">
        <v>#N/A</v>
      </c>
      <c r="C3136" s="127" t="e">
        <v>#N/A</v>
      </c>
      <c r="D3136" s="127">
        <v>8.38</v>
      </c>
      <c r="E3136" s="127" t="e">
        <v>#N/A</v>
      </c>
      <c r="F3136" s="127" t="e">
        <v>#N/A</v>
      </c>
      <c r="G3136" s="127">
        <v>8.93</v>
      </c>
      <c r="H3136" s="127" t="e">
        <v>#N/A</v>
      </c>
      <c r="I3136" s="127" t="e">
        <v>#N/A</v>
      </c>
      <c r="J3136" s="127">
        <v>9.13</v>
      </c>
      <c r="K3136" s="127"/>
      <c r="L3136" s="127"/>
      <c r="M3136" s="127"/>
      <c r="N3136" s="127" t="e">
        <v>#N/A</v>
      </c>
      <c r="O3136" s="127" t="e">
        <v>#N/A</v>
      </c>
      <c r="P3136" s="127">
        <v>9.47</v>
      </c>
      <c r="Q3136" s="127"/>
      <c r="R3136" s="127"/>
      <c r="S3136" s="127"/>
      <c r="T3136" s="127"/>
      <c r="U3136" s="127"/>
      <c r="V3136" s="127"/>
      <c r="W3136" s="127"/>
      <c r="X3136" s="127"/>
      <c r="Y3136" s="127"/>
      <c r="Z3136" s="127"/>
      <c r="AA3136" s="127"/>
      <c r="AB3136" s="127"/>
      <c r="AC3136" s="127"/>
      <c r="AD3136" s="127"/>
      <c r="AE3136" s="127"/>
      <c r="AF3136" s="9">
        <f t="shared" si="1"/>
        <v>3136</v>
      </c>
    </row>
    <row r="3137" ht="15.75" customHeight="1">
      <c r="A3137" s="116">
        <v>41135.0</v>
      </c>
      <c r="B3137" s="129" t="e">
        <v>#N/A</v>
      </c>
      <c r="C3137" s="127" t="e">
        <v>#N/A</v>
      </c>
      <c r="D3137" s="127">
        <v>8.42</v>
      </c>
      <c r="E3137" s="127" t="e">
        <v>#N/A</v>
      </c>
      <c r="F3137" s="127" t="e">
        <v>#N/A</v>
      </c>
      <c r="G3137" s="127">
        <v>8.95</v>
      </c>
      <c r="H3137" s="127" t="e">
        <v>#N/A</v>
      </c>
      <c r="I3137" s="127" t="e">
        <v>#N/A</v>
      </c>
      <c r="J3137" s="127">
        <v>9.14</v>
      </c>
      <c r="K3137" s="127"/>
      <c r="L3137" s="127"/>
      <c r="M3137" s="127"/>
      <c r="N3137" s="127" t="e">
        <v>#N/A</v>
      </c>
      <c r="O3137" s="127" t="e">
        <v>#N/A</v>
      </c>
      <c r="P3137" s="127">
        <v>9.47</v>
      </c>
      <c r="Q3137" s="127"/>
      <c r="R3137" s="127"/>
      <c r="S3137" s="127"/>
      <c r="T3137" s="127"/>
      <c r="U3137" s="127"/>
      <c r="V3137" s="127"/>
      <c r="W3137" s="127"/>
      <c r="X3137" s="127"/>
      <c r="Y3137" s="127"/>
      <c r="Z3137" s="127"/>
      <c r="AA3137" s="127"/>
      <c r="AB3137" s="127"/>
      <c r="AC3137" s="127"/>
      <c r="AD3137" s="127"/>
      <c r="AE3137" s="127"/>
      <c r="AF3137" s="9">
        <f t="shared" si="1"/>
        <v>3137</v>
      </c>
    </row>
    <row r="3138" ht="15.75" customHeight="1">
      <c r="A3138" s="116">
        <v>41134.0</v>
      </c>
      <c r="B3138" s="129" t="e">
        <v>#N/A</v>
      </c>
      <c r="C3138" s="127" t="e">
        <v>#N/A</v>
      </c>
      <c r="D3138" s="127">
        <v>8.42</v>
      </c>
      <c r="E3138" s="127" t="e">
        <v>#N/A</v>
      </c>
      <c r="F3138" s="127" t="e">
        <v>#N/A</v>
      </c>
      <c r="G3138" s="127">
        <v>8.95</v>
      </c>
      <c r="H3138" s="127" t="e">
        <v>#N/A</v>
      </c>
      <c r="I3138" s="127" t="e">
        <v>#N/A</v>
      </c>
      <c r="J3138" s="127">
        <v>9.14</v>
      </c>
      <c r="K3138" s="127"/>
      <c r="L3138" s="127"/>
      <c r="M3138" s="127"/>
      <c r="N3138" s="127" t="e">
        <v>#N/A</v>
      </c>
      <c r="O3138" s="127" t="e">
        <v>#N/A</v>
      </c>
      <c r="P3138" s="127">
        <v>9.47</v>
      </c>
      <c r="Q3138" s="127"/>
      <c r="R3138" s="127"/>
      <c r="S3138" s="127"/>
      <c r="T3138" s="127"/>
      <c r="U3138" s="127"/>
      <c r="V3138" s="127"/>
      <c r="W3138" s="127"/>
      <c r="X3138" s="127"/>
      <c r="Y3138" s="127"/>
      <c r="Z3138" s="127"/>
      <c r="AA3138" s="127"/>
      <c r="AB3138" s="127"/>
      <c r="AC3138" s="127"/>
      <c r="AD3138" s="127"/>
      <c r="AE3138" s="127"/>
      <c r="AF3138" s="9">
        <f t="shared" si="1"/>
        <v>3138</v>
      </c>
    </row>
    <row r="3139" ht="15.75" customHeight="1">
      <c r="A3139" s="116">
        <v>41131.0</v>
      </c>
      <c r="B3139" s="129" t="e">
        <v>#N/A</v>
      </c>
      <c r="C3139" s="127" t="e">
        <v>#N/A</v>
      </c>
      <c r="D3139" s="127">
        <v>8.43</v>
      </c>
      <c r="E3139" s="127" t="e">
        <v>#N/A</v>
      </c>
      <c r="F3139" s="127" t="e">
        <v>#N/A</v>
      </c>
      <c r="G3139" s="127">
        <v>8.96</v>
      </c>
      <c r="H3139" s="127" t="e">
        <v>#N/A</v>
      </c>
      <c r="I3139" s="127" t="e">
        <v>#N/A</v>
      </c>
      <c r="J3139" s="127">
        <v>9.16</v>
      </c>
      <c r="K3139" s="127"/>
      <c r="L3139" s="127"/>
      <c r="M3139" s="127"/>
      <c r="N3139" s="127" t="e">
        <v>#N/A</v>
      </c>
      <c r="O3139" s="127" t="e">
        <v>#N/A</v>
      </c>
      <c r="P3139" s="127">
        <v>9.49</v>
      </c>
      <c r="Q3139" s="127"/>
      <c r="R3139" s="127"/>
      <c r="S3139" s="127"/>
      <c r="T3139" s="127"/>
      <c r="U3139" s="127"/>
      <c r="V3139" s="127"/>
      <c r="W3139" s="127"/>
      <c r="X3139" s="127"/>
      <c r="Y3139" s="127"/>
      <c r="Z3139" s="127"/>
      <c r="AA3139" s="127"/>
      <c r="AB3139" s="127"/>
      <c r="AC3139" s="127"/>
      <c r="AD3139" s="127"/>
      <c r="AE3139" s="127"/>
      <c r="AF3139" s="9">
        <f t="shared" si="1"/>
        <v>3139</v>
      </c>
    </row>
    <row r="3140" ht="15.75" customHeight="1">
      <c r="A3140" s="116">
        <v>41130.0</v>
      </c>
      <c r="B3140" s="129" t="e">
        <v>#N/A</v>
      </c>
      <c r="C3140" s="127" t="e">
        <v>#N/A</v>
      </c>
      <c r="D3140" s="127">
        <v>8.44</v>
      </c>
      <c r="E3140" s="127" t="e">
        <v>#N/A</v>
      </c>
      <c r="F3140" s="127" t="e">
        <v>#N/A</v>
      </c>
      <c r="G3140" s="127">
        <v>8.96</v>
      </c>
      <c r="H3140" s="127" t="e">
        <v>#N/A</v>
      </c>
      <c r="I3140" s="127" t="e">
        <v>#N/A</v>
      </c>
      <c r="J3140" s="127">
        <v>9.18</v>
      </c>
      <c r="K3140" s="127"/>
      <c r="L3140" s="127"/>
      <c r="M3140" s="127"/>
      <c r="N3140" s="127" t="e">
        <v>#N/A</v>
      </c>
      <c r="O3140" s="127" t="e">
        <v>#N/A</v>
      </c>
      <c r="P3140" s="127">
        <v>9.51</v>
      </c>
      <c r="Q3140" s="127"/>
      <c r="R3140" s="127"/>
      <c r="S3140" s="127"/>
      <c r="T3140" s="127"/>
      <c r="U3140" s="127"/>
      <c r="V3140" s="127"/>
      <c r="W3140" s="127"/>
      <c r="X3140" s="127"/>
      <c r="Y3140" s="127"/>
      <c r="Z3140" s="127"/>
      <c r="AA3140" s="127"/>
      <c r="AB3140" s="127"/>
      <c r="AC3140" s="127"/>
      <c r="AD3140" s="127"/>
      <c r="AE3140" s="127"/>
      <c r="AF3140" s="9">
        <f t="shared" si="1"/>
        <v>3140</v>
      </c>
    </row>
    <row r="3141" ht="15.75" customHeight="1">
      <c r="A3141" s="116">
        <v>41129.0</v>
      </c>
      <c r="B3141" s="129" t="e">
        <v>#N/A</v>
      </c>
      <c r="C3141" s="127" t="e">
        <v>#N/A</v>
      </c>
      <c r="D3141" s="127">
        <v>8.44</v>
      </c>
      <c r="E3141" s="127" t="e">
        <v>#N/A</v>
      </c>
      <c r="F3141" s="127" t="e">
        <v>#N/A</v>
      </c>
      <c r="G3141" s="127">
        <v>8.96</v>
      </c>
      <c r="H3141" s="127" t="e">
        <v>#N/A</v>
      </c>
      <c r="I3141" s="127" t="e">
        <v>#N/A</v>
      </c>
      <c r="J3141" s="127">
        <v>9.17</v>
      </c>
      <c r="K3141" s="127"/>
      <c r="L3141" s="127"/>
      <c r="M3141" s="127"/>
      <c r="N3141" s="127" t="e">
        <v>#N/A</v>
      </c>
      <c r="O3141" s="127" t="e">
        <v>#N/A</v>
      </c>
      <c r="P3141" s="127">
        <v>9.5</v>
      </c>
      <c r="Q3141" s="127"/>
      <c r="R3141" s="127"/>
      <c r="S3141" s="127"/>
      <c r="T3141" s="127"/>
      <c r="U3141" s="127"/>
      <c r="V3141" s="127"/>
      <c r="W3141" s="127"/>
      <c r="X3141" s="127"/>
      <c r="Y3141" s="127"/>
      <c r="Z3141" s="127"/>
      <c r="AA3141" s="127"/>
      <c r="AB3141" s="127"/>
      <c r="AC3141" s="127"/>
      <c r="AD3141" s="127"/>
      <c r="AE3141" s="127"/>
      <c r="AF3141" s="9">
        <f t="shared" si="1"/>
        <v>3141</v>
      </c>
    </row>
    <row r="3142" ht="15.75" customHeight="1">
      <c r="A3142" s="116">
        <v>41128.0</v>
      </c>
      <c r="B3142" s="129" t="e">
        <v>#N/A</v>
      </c>
      <c r="C3142" s="127" t="e">
        <v>#N/A</v>
      </c>
      <c r="D3142" s="127">
        <v>8.44</v>
      </c>
      <c r="E3142" s="127" t="e">
        <v>#N/A</v>
      </c>
      <c r="F3142" s="127" t="e">
        <v>#N/A</v>
      </c>
      <c r="G3142" s="127">
        <v>8.94</v>
      </c>
      <c r="H3142" s="127" t="e">
        <v>#N/A</v>
      </c>
      <c r="I3142" s="127" t="e">
        <v>#N/A</v>
      </c>
      <c r="J3142" s="127">
        <v>9.16</v>
      </c>
      <c r="K3142" s="127"/>
      <c r="L3142" s="127"/>
      <c r="M3142" s="127"/>
      <c r="N3142" s="127" t="e">
        <v>#N/A</v>
      </c>
      <c r="O3142" s="127" t="e">
        <v>#N/A</v>
      </c>
      <c r="P3142" s="127">
        <v>9.52</v>
      </c>
      <c r="Q3142" s="127"/>
      <c r="R3142" s="127"/>
      <c r="S3142" s="127"/>
      <c r="T3142" s="127"/>
      <c r="U3142" s="127"/>
      <c r="V3142" s="127"/>
      <c r="W3142" s="127"/>
      <c r="X3142" s="127"/>
      <c r="Y3142" s="127"/>
      <c r="Z3142" s="127"/>
      <c r="AA3142" s="127"/>
      <c r="AB3142" s="127"/>
      <c r="AC3142" s="127"/>
      <c r="AD3142" s="127"/>
      <c r="AE3142" s="127"/>
      <c r="AF3142" s="9">
        <f t="shared" si="1"/>
        <v>3142</v>
      </c>
    </row>
    <row r="3143" ht="15.75" customHeight="1">
      <c r="A3143" s="116">
        <v>41127.0</v>
      </c>
      <c r="B3143" s="129" t="e">
        <v>#N/A</v>
      </c>
      <c r="C3143" s="127" t="e">
        <v>#N/A</v>
      </c>
      <c r="D3143" s="127">
        <v>8.43</v>
      </c>
      <c r="E3143" s="127" t="e">
        <v>#N/A</v>
      </c>
      <c r="F3143" s="127" t="e">
        <v>#N/A</v>
      </c>
      <c r="G3143" s="127">
        <v>8.88</v>
      </c>
      <c r="H3143" s="127" t="e">
        <v>#N/A</v>
      </c>
      <c r="I3143" s="127" t="e">
        <v>#N/A</v>
      </c>
      <c r="J3143" s="127">
        <v>9.24</v>
      </c>
      <c r="K3143" s="127"/>
      <c r="L3143" s="127"/>
      <c r="M3143" s="127"/>
      <c r="N3143" s="127" t="e">
        <v>#N/A</v>
      </c>
      <c r="O3143" s="127" t="e">
        <v>#N/A</v>
      </c>
      <c r="P3143" s="127">
        <v>9.57</v>
      </c>
      <c r="Q3143" s="127"/>
      <c r="R3143" s="127"/>
      <c r="S3143" s="127"/>
      <c r="T3143" s="127"/>
      <c r="U3143" s="127"/>
      <c r="V3143" s="127"/>
      <c r="W3143" s="127"/>
      <c r="X3143" s="127"/>
      <c r="Y3143" s="127"/>
      <c r="Z3143" s="127"/>
      <c r="AA3143" s="127"/>
      <c r="AB3143" s="127"/>
      <c r="AC3143" s="127"/>
      <c r="AD3143" s="127"/>
      <c r="AE3143" s="127"/>
      <c r="AF3143" s="9">
        <f t="shared" si="1"/>
        <v>3143</v>
      </c>
    </row>
    <row r="3144" ht="15.75" customHeight="1">
      <c r="A3144" s="116">
        <v>41124.0</v>
      </c>
      <c r="B3144" s="129" t="e">
        <v>#N/A</v>
      </c>
      <c r="C3144" s="127" t="e">
        <v>#N/A</v>
      </c>
      <c r="D3144" s="127">
        <v>8.45</v>
      </c>
      <c r="E3144" s="127" t="e">
        <v>#N/A</v>
      </c>
      <c r="F3144" s="127" t="e">
        <v>#N/A</v>
      </c>
      <c r="G3144" s="127">
        <v>8.88</v>
      </c>
      <c r="H3144" s="127" t="e">
        <v>#N/A</v>
      </c>
      <c r="I3144" s="127" t="e">
        <v>#N/A</v>
      </c>
      <c r="J3144" s="127">
        <v>9.24</v>
      </c>
      <c r="K3144" s="127"/>
      <c r="L3144" s="127"/>
      <c r="M3144" s="127"/>
      <c r="N3144" s="127" t="e">
        <v>#N/A</v>
      </c>
      <c r="O3144" s="127" t="e">
        <v>#N/A</v>
      </c>
      <c r="P3144" s="127">
        <v>9.56</v>
      </c>
      <c r="Q3144" s="127"/>
      <c r="R3144" s="127"/>
      <c r="S3144" s="127"/>
      <c r="T3144" s="127"/>
      <c r="U3144" s="127"/>
      <c r="V3144" s="127"/>
      <c r="W3144" s="127"/>
      <c r="X3144" s="127"/>
      <c r="Y3144" s="127"/>
      <c r="Z3144" s="127"/>
      <c r="AA3144" s="127"/>
      <c r="AB3144" s="127"/>
      <c r="AC3144" s="127"/>
      <c r="AD3144" s="127"/>
      <c r="AE3144" s="127"/>
      <c r="AF3144" s="9">
        <f t="shared" si="1"/>
        <v>3144</v>
      </c>
    </row>
    <row r="3145" ht="15.75" customHeight="1">
      <c r="A3145" s="116">
        <v>41123.0</v>
      </c>
      <c r="B3145" s="129" t="e">
        <v>#N/A</v>
      </c>
      <c r="C3145" s="127" t="e">
        <v>#N/A</v>
      </c>
      <c r="D3145" s="127">
        <v>8.45</v>
      </c>
      <c r="E3145" s="127" t="e">
        <v>#N/A</v>
      </c>
      <c r="F3145" s="127" t="e">
        <v>#N/A</v>
      </c>
      <c r="G3145" s="127">
        <v>8.88</v>
      </c>
      <c r="H3145" s="127" t="e">
        <v>#N/A</v>
      </c>
      <c r="I3145" s="127" t="e">
        <v>#N/A</v>
      </c>
      <c r="J3145" s="127">
        <v>9.24</v>
      </c>
      <c r="K3145" s="127"/>
      <c r="L3145" s="127"/>
      <c r="M3145" s="127"/>
      <c r="N3145" s="127" t="e">
        <v>#N/A</v>
      </c>
      <c r="O3145" s="127" t="e">
        <v>#N/A</v>
      </c>
      <c r="P3145" s="127">
        <v>9.56</v>
      </c>
      <c r="Q3145" s="127"/>
      <c r="R3145" s="127"/>
      <c r="S3145" s="127"/>
      <c r="T3145" s="127"/>
      <c r="U3145" s="127"/>
      <c r="V3145" s="127"/>
      <c r="W3145" s="127"/>
      <c r="X3145" s="127"/>
      <c r="Y3145" s="127"/>
      <c r="Z3145" s="127"/>
      <c r="AA3145" s="127"/>
      <c r="AB3145" s="127"/>
      <c r="AC3145" s="127"/>
      <c r="AD3145" s="127"/>
      <c r="AE3145" s="127"/>
      <c r="AF3145" s="9">
        <f t="shared" si="1"/>
        <v>3145</v>
      </c>
    </row>
    <row r="3146" ht="15.75" customHeight="1">
      <c r="A3146" s="116">
        <v>41122.0</v>
      </c>
      <c r="B3146" s="129" t="e">
        <v>#N/A</v>
      </c>
      <c r="C3146" s="127" t="e">
        <v>#N/A</v>
      </c>
      <c r="D3146" s="127">
        <v>8.5</v>
      </c>
      <c r="E3146" s="127" t="e">
        <v>#N/A</v>
      </c>
      <c r="F3146" s="127" t="e">
        <v>#N/A</v>
      </c>
      <c r="G3146" s="127">
        <v>8.98</v>
      </c>
      <c r="H3146" s="127" t="e">
        <v>#N/A</v>
      </c>
      <c r="I3146" s="127" t="e">
        <v>#N/A</v>
      </c>
      <c r="J3146" s="127">
        <v>9.3</v>
      </c>
      <c r="K3146" s="127"/>
      <c r="L3146" s="127"/>
      <c r="M3146" s="127"/>
      <c r="N3146" s="127" t="e">
        <v>#N/A</v>
      </c>
      <c r="O3146" s="127" t="e">
        <v>#N/A</v>
      </c>
      <c r="P3146" s="127">
        <v>9.62</v>
      </c>
      <c r="Q3146" s="127"/>
      <c r="R3146" s="127"/>
      <c r="S3146" s="127"/>
      <c r="T3146" s="127"/>
      <c r="U3146" s="127"/>
      <c r="V3146" s="127"/>
      <c r="W3146" s="127"/>
      <c r="X3146" s="127"/>
      <c r="Y3146" s="127"/>
      <c r="Z3146" s="127"/>
      <c r="AA3146" s="127"/>
      <c r="AB3146" s="127"/>
      <c r="AC3146" s="127"/>
      <c r="AD3146" s="127"/>
      <c r="AE3146" s="127"/>
      <c r="AF3146" s="9">
        <f t="shared" si="1"/>
        <v>3146</v>
      </c>
    </row>
    <row r="3147" ht="15.75" customHeight="1">
      <c r="A3147" s="116">
        <v>41121.0</v>
      </c>
      <c r="B3147" s="129" t="e">
        <v>#N/A</v>
      </c>
      <c r="C3147" s="127" t="e">
        <v>#N/A</v>
      </c>
      <c r="D3147" s="127">
        <v>8.59</v>
      </c>
      <c r="E3147" s="127" t="e">
        <v>#N/A</v>
      </c>
      <c r="F3147" s="127" t="e">
        <v>#N/A</v>
      </c>
      <c r="G3147" s="127">
        <v>9.0</v>
      </c>
      <c r="H3147" s="127" t="e">
        <v>#N/A</v>
      </c>
      <c r="I3147" s="127" t="e">
        <v>#N/A</v>
      </c>
      <c r="J3147" s="127">
        <v>9.32</v>
      </c>
      <c r="K3147" s="127"/>
      <c r="L3147" s="127"/>
      <c r="M3147" s="127"/>
      <c r="N3147" s="127" t="e">
        <v>#N/A</v>
      </c>
      <c r="O3147" s="127" t="e">
        <v>#N/A</v>
      </c>
      <c r="P3147" s="127">
        <v>9.63</v>
      </c>
      <c r="Q3147" s="127"/>
      <c r="R3147" s="127"/>
      <c r="S3147" s="127"/>
      <c r="T3147" s="127"/>
      <c r="U3147" s="127"/>
      <c r="V3147" s="127"/>
      <c r="W3147" s="127"/>
      <c r="X3147" s="127"/>
      <c r="Y3147" s="127"/>
      <c r="Z3147" s="127"/>
      <c r="AA3147" s="127"/>
      <c r="AB3147" s="127"/>
      <c r="AC3147" s="127"/>
      <c r="AD3147" s="127"/>
      <c r="AE3147" s="127"/>
      <c r="AF3147" s="9">
        <f t="shared" si="1"/>
        <v>3147</v>
      </c>
    </row>
    <row r="3148" ht="15.75" customHeight="1">
      <c r="A3148" s="116">
        <v>41120.0</v>
      </c>
      <c r="B3148" s="129" t="e">
        <v>#N/A</v>
      </c>
      <c r="C3148" s="127" t="e">
        <v>#N/A</v>
      </c>
      <c r="D3148" s="127">
        <v>8.62</v>
      </c>
      <c r="E3148" s="127" t="e">
        <v>#N/A</v>
      </c>
      <c r="F3148" s="127" t="e">
        <v>#N/A</v>
      </c>
      <c r="G3148" s="127">
        <v>8.98</v>
      </c>
      <c r="H3148" s="127" t="e">
        <v>#N/A</v>
      </c>
      <c r="I3148" s="127" t="e">
        <v>#N/A</v>
      </c>
      <c r="J3148" s="127">
        <v>9.33</v>
      </c>
      <c r="K3148" s="127"/>
      <c r="L3148" s="127"/>
      <c r="M3148" s="127"/>
      <c r="N3148" s="127" t="e">
        <v>#N/A</v>
      </c>
      <c r="O3148" s="127" t="e">
        <v>#N/A</v>
      </c>
      <c r="P3148" s="127">
        <v>9.63</v>
      </c>
      <c r="Q3148" s="127"/>
      <c r="R3148" s="127"/>
      <c r="S3148" s="127"/>
      <c r="T3148" s="127"/>
      <c r="U3148" s="127"/>
      <c r="V3148" s="127"/>
      <c r="W3148" s="127"/>
      <c r="X3148" s="127"/>
      <c r="Y3148" s="127"/>
      <c r="Z3148" s="127"/>
      <c r="AA3148" s="127"/>
      <c r="AB3148" s="127"/>
      <c r="AC3148" s="127"/>
      <c r="AD3148" s="127"/>
      <c r="AE3148" s="127"/>
      <c r="AF3148" s="9">
        <f t="shared" si="1"/>
        <v>3148</v>
      </c>
    </row>
    <row r="3149" ht="15.75" customHeight="1">
      <c r="A3149" s="116">
        <v>41117.0</v>
      </c>
      <c r="B3149" s="129" t="e">
        <v>#N/A</v>
      </c>
      <c r="C3149" s="127" t="e">
        <v>#N/A</v>
      </c>
      <c r="D3149" s="127">
        <v>8.74</v>
      </c>
      <c r="E3149" s="127" t="e">
        <v>#N/A</v>
      </c>
      <c r="F3149" s="127" t="e">
        <v>#N/A</v>
      </c>
      <c r="G3149" s="127">
        <v>9.24</v>
      </c>
      <c r="H3149" s="127" t="e">
        <v>#N/A</v>
      </c>
      <c r="I3149" s="127" t="e">
        <v>#N/A</v>
      </c>
      <c r="J3149" s="127">
        <v>9.53</v>
      </c>
      <c r="K3149" s="127"/>
      <c r="L3149" s="127"/>
      <c r="M3149" s="127"/>
      <c r="N3149" s="127" t="e">
        <v>#N/A</v>
      </c>
      <c r="O3149" s="127" t="e">
        <v>#N/A</v>
      </c>
      <c r="P3149" s="127">
        <v>9.71</v>
      </c>
      <c r="Q3149" s="127"/>
      <c r="R3149" s="127"/>
      <c r="S3149" s="127"/>
      <c r="T3149" s="127"/>
      <c r="U3149" s="127"/>
      <c r="V3149" s="127"/>
      <c r="W3149" s="127"/>
      <c r="X3149" s="127"/>
      <c r="Y3149" s="127"/>
      <c r="Z3149" s="127"/>
      <c r="AA3149" s="127"/>
      <c r="AB3149" s="127"/>
      <c r="AC3149" s="127"/>
      <c r="AD3149" s="127"/>
      <c r="AE3149" s="127"/>
      <c r="AF3149" s="9">
        <f t="shared" si="1"/>
        <v>3149</v>
      </c>
    </row>
    <row r="3150" ht="15.75" customHeight="1">
      <c r="A3150" s="116">
        <v>41116.0</v>
      </c>
      <c r="B3150" s="129" t="e">
        <v>#N/A</v>
      </c>
      <c r="C3150" s="127" t="e">
        <v>#N/A</v>
      </c>
      <c r="D3150" s="127">
        <v>8.95</v>
      </c>
      <c r="E3150" s="127" t="e">
        <v>#N/A</v>
      </c>
      <c r="F3150" s="127" t="e">
        <v>#N/A</v>
      </c>
      <c r="G3150" s="127">
        <v>9.33</v>
      </c>
      <c r="H3150" s="127" t="e">
        <v>#N/A</v>
      </c>
      <c r="I3150" s="127" t="e">
        <v>#N/A</v>
      </c>
      <c r="J3150" s="127">
        <v>9.58</v>
      </c>
      <c r="K3150" s="127"/>
      <c r="L3150" s="127"/>
      <c r="M3150" s="127"/>
      <c r="N3150" s="127" t="e">
        <v>#N/A</v>
      </c>
      <c r="O3150" s="127" t="e">
        <v>#N/A</v>
      </c>
      <c r="P3150" s="127">
        <v>9.73</v>
      </c>
      <c r="Q3150" s="127"/>
      <c r="R3150" s="127"/>
      <c r="S3150" s="127"/>
      <c r="T3150" s="127"/>
      <c r="U3150" s="127"/>
      <c r="V3150" s="127"/>
      <c r="W3150" s="127"/>
      <c r="X3150" s="127"/>
      <c r="Y3150" s="127"/>
      <c r="Z3150" s="127"/>
      <c r="AA3150" s="127"/>
      <c r="AB3150" s="127"/>
      <c r="AC3150" s="127"/>
      <c r="AD3150" s="127"/>
      <c r="AE3150" s="127"/>
      <c r="AF3150" s="9">
        <f t="shared" si="1"/>
        <v>3150</v>
      </c>
    </row>
    <row r="3151" ht="15.75" customHeight="1">
      <c r="A3151" s="116">
        <v>41115.0</v>
      </c>
      <c r="B3151" s="129" t="e">
        <v>#N/A</v>
      </c>
      <c r="C3151" s="127" t="e">
        <v>#N/A</v>
      </c>
      <c r="D3151" s="127">
        <v>8.97</v>
      </c>
      <c r="E3151" s="127" t="e">
        <v>#N/A</v>
      </c>
      <c r="F3151" s="127" t="e">
        <v>#N/A</v>
      </c>
      <c r="G3151" s="127">
        <v>9.37</v>
      </c>
      <c r="H3151" s="127" t="e">
        <v>#N/A</v>
      </c>
      <c r="I3151" s="127" t="e">
        <v>#N/A</v>
      </c>
      <c r="J3151" s="127">
        <v>9.6</v>
      </c>
      <c r="K3151" s="127"/>
      <c r="L3151" s="127"/>
      <c r="M3151" s="127"/>
      <c r="N3151" s="127" t="e">
        <v>#N/A</v>
      </c>
      <c r="O3151" s="127" t="e">
        <v>#N/A</v>
      </c>
      <c r="P3151" s="127">
        <v>9.74</v>
      </c>
      <c r="Q3151" s="127"/>
      <c r="R3151" s="127"/>
      <c r="S3151" s="127"/>
      <c r="T3151" s="127"/>
      <c r="U3151" s="127"/>
      <c r="V3151" s="127"/>
      <c r="W3151" s="127"/>
      <c r="X3151" s="127"/>
      <c r="Y3151" s="127"/>
      <c r="Z3151" s="127"/>
      <c r="AA3151" s="127"/>
      <c r="AB3151" s="127"/>
      <c r="AC3151" s="127"/>
      <c r="AD3151" s="127"/>
      <c r="AE3151" s="127"/>
      <c r="AF3151" s="9">
        <f t="shared" si="1"/>
        <v>3151</v>
      </c>
    </row>
    <row r="3152" ht="15.75" customHeight="1">
      <c r="A3152" s="116">
        <v>41114.0</v>
      </c>
      <c r="B3152" s="129" t="e">
        <v>#N/A</v>
      </c>
      <c r="C3152" s="127" t="e">
        <v>#N/A</v>
      </c>
      <c r="D3152" s="127">
        <v>8.98</v>
      </c>
      <c r="E3152" s="127" t="e">
        <v>#N/A</v>
      </c>
      <c r="F3152" s="127" t="e">
        <v>#N/A</v>
      </c>
      <c r="G3152" s="127">
        <v>9.4</v>
      </c>
      <c r="H3152" s="127" t="e">
        <v>#N/A</v>
      </c>
      <c r="I3152" s="127" t="e">
        <v>#N/A</v>
      </c>
      <c r="J3152" s="127">
        <v>9.6</v>
      </c>
      <c r="K3152" s="127"/>
      <c r="L3152" s="127"/>
      <c r="M3152" s="127"/>
      <c r="N3152" s="127" t="e">
        <v>#N/A</v>
      </c>
      <c r="O3152" s="127" t="e">
        <v>#N/A</v>
      </c>
      <c r="P3152" s="127">
        <v>9.74</v>
      </c>
      <c r="Q3152" s="127"/>
      <c r="R3152" s="127"/>
      <c r="S3152" s="127"/>
      <c r="T3152" s="127"/>
      <c r="U3152" s="127"/>
      <c r="V3152" s="127"/>
      <c r="W3152" s="127"/>
      <c r="X3152" s="127"/>
      <c r="Y3152" s="127"/>
      <c r="Z3152" s="127"/>
      <c r="AA3152" s="127"/>
      <c r="AB3152" s="127"/>
      <c r="AC3152" s="127"/>
      <c r="AD3152" s="127"/>
      <c r="AE3152" s="127"/>
      <c r="AF3152" s="9">
        <f t="shared" si="1"/>
        <v>3152</v>
      </c>
    </row>
    <row r="3153" ht="15.75" customHeight="1">
      <c r="A3153" s="116">
        <v>41113.0</v>
      </c>
      <c r="B3153" s="129" t="e">
        <v>#N/A</v>
      </c>
      <c r="C3153" s="127" t="e">
        <v>#N/A</v>
      </c>
      <c r="D3153" s="127">
        <v>9.03</v>
      </c>
      <c r="E3153" s="127" t="e">
        <v>#N/A</v>
      </c>
      <c r="F3153" s="127" t="e">
        <v>#N/A</v>
      </c>
      <c r="G3153" s="127">
        <v>9.45</v>
      </c>
      <c r="H3153" s="127" t="e">
        <v>#N/A</v>
      </c>
      <c r="I3153" s="127" t="e">
        <v>#N/A</v>
      </c>
      <c r="J3153" s="127">
        <v>9.63</v>
      </c>
      <c r="K3153" s="127"/>
      <c r="L3153" s="127"/>
      <c r="M3153" s="127"/>
      <c r="N3153" s="127" t="e">
        <v>#N/A</v>
      </c>
      <c r="O3153" s="127" t="e">
        <v>#N/A</v>
      </c>
      <c r="P3153" s="127">
        <v>9.78</v>
      </c>
      <c r="Q3153" s="127"/>
      <c r="R3153" s="127"/>
      <c r="S3153" s="127"/>
      <c r="T3153" s="127"/>
      <c r="U3153" s="127"/>
      <c r="V3153" s="127"/>
      <c r="W3153" s="127"/>
      <c r="X3153" s="127"/>
      <c r="Y3153" s="127"/>
      <c r="Z3153" s="127"/>
      <c r="AA3153" s="127"/>
      <c r="AB3153" s="127"/>
      <c r="AC3153" s="127"/>
      <c r="AD3153" s="127"/>
      <c r="AE3153" s="127"/>
      <c r="AF3153" s="9">
        <f t="shared" si="1"/>
        <v>3153</v>
      </c>
    </row>
    <row r="3154" ht="15.75" customHeight="1">
      <c r="A3154" s="116">
        <v>41110.0</v>
      </c>
      <c r="B3154" s="129" t="e">
        <v>#N/A</v>
      </c>
      <c r="C3154" s="127" t="e">
        <v>#N/A</v>
      </c>
      <c r="D3154" s="127">
        <v>9.05</v>
      </c>
      <c r="E3154" s="127" t="e">
        <v>#N/A</v>
      </c>
      <c r="F3154" s="127" t="e">
        <v>#N/A</v>
      </c>
      <c r="G3154" s="127">
        <v>9.49</v>
      </c>
      <c r="H3154" s="127" t="e">
        <v>#N/A</v>
      </c>
      <c r="I3154" s="127" t="e">
        <v>#N/A</v>
      </c>
      <c r="J3154" s="127">
        <v>9.67</v>
      </c>
      <c r="K3154" s="127"/>
      <c r="L3154" s="127"/>
      <c r="M3154" s="127"/>
      <c r="N3154" s="127" t="e">
        <v>#N/A</v>
      </c>
      <c r="O3154" s="127" t="e">
        <v>#N/A</v>
      </c>
      <c r="P3154" s="127">
        <v>9.86</v>
      </c>
      <c r="Q3154" s="127"/>
      <c r="R3154" s="127"/>
      <c r="S3154" s="127"/>
      <c r="T3154" s="127"/>
      <c r="U3154" s="127"/>
      <c r="V3154" s="127"/>
      <c r="W3154" s="127"/>
      <c r="X3154" s="127"/>
      <c r="Y3154" s="127"/>
      <c r="Z3154" s="127"/>
      <c r="AA3154" s="127"/>
      <c r="AB3154" s="127"/>
      <c r="AC3154" s="127"/>
      <c r="AD3154" s="127"/>
      <c r="AE3154" s="127"/>
      <c r="AF3154" s="9">
        <f t="shared" si="1"/>
        <v>3154</v>
      </c>
    </row>
    <row r="3155" ht="15.75" customHeight="1">
      <c r="A3155" s="116">
        <v>41109.0</v>
      </c>
      <c r="B3155" s="129" t="e">
        <v>#N/A</v>
      </c>
      <c r="C3155" s="127" t="e">
        <v>#N/A</v>
      </c>
      <c r="D3155" s="127">
        <v>9.09</v>
      </c>
      <c r="E3155" s="127" t="e">
        <v>#N/A</v>
      </c>
      <c r="F3155" s="127" t="e">
        <v>#N/A</v>
      </c>
      <c r="G3155" s="127">
        <v>9.59</v>
      </c>
      <c r="H3155" s="127" t="e">
        <v>#N/A</v>
      </c>
      <c r="I3155" s="127" t="e">
        <v>#N/A</v>
      </c>
      <c r="J3155" s="127">
        <v>9.74</v>
      </c>
      <c r="K3155" s="127"/>
      <c r="L3155" s="127"/>
      <c r="M3155" s="127"/>
      <c r="N3155" s="127" t="e">
        <v>#N/A</v>
      </c>
      <c r="O3155" s="127" t="e">
        <v>#N/A</v>
      </c>
      <c r="P3155" s="127">
        <v>9.89</v>
      </c>
      <c r="Q3155" s="127"/>
      <c r="R3155" s="127"/>
      <c r="S3155" s="127"/>
      <c r="T3155" s="127"/>
      <c r="U3155" s="127"/>
      <c r="V3155" s="127"/>
      <c r="W3155" s="127"/>
      <c r="X3155" s="127"/>
      <c r="Y3155" s="127"/>
      <c r="Z3155" s="127"/>
      <c r="AA3155" s="127"/>
      <c r="AB3155" s="127"/>
      <c r="AC3155" s="127"/>
      <c r="AD3155" s="127"/>
      <c r="AE3155" s="127"/>
      <c r="AF3155" s="9">
        <f t="shared" si="1"/>
        <v>3155</v>
      </c>
    </row>
    <row r="3156" ht="15.75" customHeight="1">
      <c r="A3156" s="116">
        <v>41108.0</v>
      </c>
      <c r="B3156" s="129" t="e">
        <v>#N/A</v>
      </c>
      <c r="C3156" s="127" t="e">
        <v>#N/A</v>
      </c>
      <c r="D3156" s="127">
        <v>9.11</v>
      </c>
      <c r="E3156" s="127" t="e">
        <v>#N/A</v>
      </c>
      <c r="F3156" s="127" t="e">
        <v>#N/A</v>
      </c>
      <c r="G3156" s="127">
        <v>9.63</v>
      </c>
      <c r="H3156" s="127" t="e">
        <v>#N/A</v>
      </c>
      <c r="I3156" s="127" t="e">
        <v>#N/A</v>
      </c>
      <c r="J3156" s="127">
        <v>9.78</v>
      </c>
      <c r="K3156" s="127"/>
      <c r="L3156" s="127"/>
      <c r="M3156" s="127"/>
      <c r="N3156" s="127" t="e">
        <v>#N/A</v>
      </c>
      <c r="O3156" s="127" t="e">
        <v>#N/A</v>
      </c>
      <c r="P3156" s="127">
        <v>9.93</v>
      </c>
      <c r="Q3156" s="127"/>
      <c r="R3156" s="127"/>
      <c r="S3156" s="127"/>
      <c r="T3156" s="127"/>
      <c r="U3156" s="127"/>
      <c r="V3156" s="127"/>
      <c r="W3156" s="127"/>
      <c r="X3156" s="127"/>
      <c r="Y3156" s="127"/>
      <c r="Z3156" s="127"/>
      <c r="AA3156" s="127"/>
      <c r="AB3156" s="127"/>
      <c r="AC3156" s="127"/>
      <c r="AD3156" s="127"/>
      <c r="AE3156" s="127"/>
      <c r="AF3156" s="9">
        <f t="shared" si="1"/>
        <v>3156</v>
      </c>
    </row>
    <row r="3157" ht="15.75" customHeight="1">
      <c r="A3157" s="116">
        <v>41107.0</v>
      </c>
      <c r="B3157" s="129" t="e">
        <v>#N/A</v>
      </c>
      <c r="C3157" s="127" t="e">
        <v>#N/A</v>
      </c>
      <c r="D3157" s="127">
        <v>9.17</v>
      </c>
      <c r="E3157" s="127" t="e">
        <v>#N/A</v>
      </c>
      <c r="F3157" s="127" t="e">
        <v>#N/A</v>
      </c>
      <c r="G3157" s="127">
        <v>9.62</v>
      </c>
      <c r="H3157" s="127" t="e">
        <v>#N/A</v>
      </c>
      <c r="I3157" s="127" t="e">
        <v>#N/A</v>
      </c>
      <c r="J3157" s="127">
        <v>9.78</v>
      </c>
      <c r="K3157" s="127"/>
      <c r="L3157" s="127"/>
      <c r="M3157" s="127"/>
      <c r="N3157" s="127" t="e">
        <v>#N/A</v>
      </c>
      <c r="O3157" s="127" t="e">
        <v>#N/A</v>
      </c>
      <c r="P3157" s="127">
        <v>9.93</v>
      </c>
      <c r="Q3157" s="127"/>
      <c r="R3157" s="127"/>
      <c r="S3157" s="127"/>
      <c r="T3157" s="127"/>
      <c r="U3157" s="127"/>
      <c r="V3157" s="127"/>
      <c r="W3157" s="127"/>
      <c r="X3157" s="127"/>
      <c r="Y3157" s="127"/>
      <c r="Z3157" s="127"/>
      <c r="AA3157" s="127"/>
      <c r="AB3157" s="127"/>
      <c r="AC3157" s="127"/>
      <c r="AD3157" s="127"/>
      <c r="AE3157" s="127"/>
      <c r="AF3157" s="9">
        <f t="shared" si="1"/>
        <v>3157</v>
      </c>
    </row>
    <row r="3158" ht="15.75" customHeight="1">
      <c r="A3158" s="116">
        <v>41106.0</v>
      </c>
      <c r="B3158" s="129" t="e">
        <v>#N/A</v>
      </c>
      <c r="C3158" s="127" t="e">
        <v>#N/A</v>
      </c>
      <c r="D3158" s="127">
        <v>9.09</v>
      </c>
      <c r="E3158" s="127" t="e">
        <v>#N/A</v>
      </c>
      <c r="F3158" s="127" t="e">
        <v>#N/A</v>
      </c>
      <c r="G3158" s="127">
        <v>9.62</v>
      </c>
      <c r="H3158" s="127" t="e">
        <v>#N/A</v>
      </c>
      <c r="I3158" s="127" t="e">
        <v>#N/A</v>
      </c>
      <c r="J3158" s="127">
        <v>9.82</v>
      </c>
      <c r="K3158" s="127"/>
      <c r="L3158" s="127"/>
      <c r="M3158" s="127"/>
      <c r="N3158" s="127" t="e">
        <v>#N/A</v>
      </c>
      <c r="O3158" s="127" t="e">
        <v>#N/A</v>
      </c>
      <c r="P3158" s="127">
        <v>9.95</v>
      </c>
      <c r="Q3158" s="127"/>
      <c r="R3158" s="127"/>
      <c r="S3158" s="127"/>
      <c r="T3158" s="127"/>
      <c r="U3158" s="127"/>
      <c r="V3158" s="127"/>
      <c r="W3158" s="127"/>
      <c r="X3158" s="127"/>
      <c r="Y3158" s="127"/>
      <c r="Z3158" s="127"/>
      <c r="AA3158" s="127"/>
      <c r="AB3158" s="127"/>
      <c r="AC3158" s="127"/>
      <c r="AD3158" s="127"/>
      <c r="AE3158" s="127"/>
      <c r="AF3158" s="9">
        <f t="shared" si="1"/>
        <v>3158</v>
      </c>
    </row>
    <row r="3159" ht="15.75" customHeight="1">
      <c r="A3159" s="116">
        <v>41103.0</v>
      </c>
      <c r="B3159" s="129" t="e">
        <v>#N/A</v>
      </c>
      <c r="C3159" s="127" t="e">
        <v>#N/A</v>
      </c>
      <c r="D3159" s="127">
        <v>9.09</v>
      </c>
      <c r="E3159" s="127" t="e">
        <v>#N/A</v>
      </c>
      <c r="F3159" s="127" t="e">
        <v>#N/A</v>
      </c>
      <c r="G3159" s="127">
        <v>9.58</v>
      </c>
      <c r="H3159" s="127" t="e">
        <v>#N/A</v>
      </c>
      <c r="I3159" s="127" t="e">
        <v>#N/A</v>
      </c>
      <c r="J3159" s="127">
        <v>9.73</v>
      </c>
      <c r="K3159" s="127"/>
      <c r="L3159" s="127"/>
      <c r="M3159" s="127"/>
      <c r="N3159" s="127" t="e">
        <v>#N/A</v>
      </c>
      <c r="O3159" s="127" t="e">
        <v>#N/A</v>
      </c>
      <c r="P3159" s="127">
        <v>9.89</v>
      </c>
      <c r="Q3159" s="127"/>
      <c r="R3159" s="127"/>
      <c r="S3159" s="127"/>
      <c r="T3159" s="127"/>
      <c r="U3159" s="127"/>
      <c r="V3159" s="127"/>
      <c r="W3159" s="127"/>
      <c r="X3159" s="127"/>
      <c r="Y3159" s="127"/>
      <c r="Z3159" s="127"/>
      <c r="AA3159" s="127"/>
      <c r="AB3159" s="127"/>
      <c r="AC3159" s="127"/>
      <c r="AD3159" s="127"/>
      <c r="AE3159" s="127"/>
      <c r="AF3159" s="9">
        <f t="shared" si="1"/>
        <v>3159</v>
      </c>
    </row>
    <row r="3160" ht="15.75" customHeight="1">
      <c r="A3160" s="116">
        <v>41102.0</v>
      </c>
      <c r="B3160" s="129" t="e">
        <v>#N/A</v>
      </c>
      <c r="C3160" s="127" t="e">
        <v>#N/A</v>
      </c>
      <c r="D3160" s="127">
        <v>9.02</v>
      </c>
      <c r="E3160" s="127" t="e">
        <v>#N/A</v>
      </c>
      <c r="F3160" s="127" t="e">
        <v>#N/A</v>
      </c>
      <c r="G3160" s="127">
        <v>9.42</v>
      </c>
      <c r="H3160" s="127" t="e">
        <v>#N/A</v>
      </c>
      <c r="I3160" s="127" t="e">
        <v>#N/A</v>
      </c>
      <c r="J3160" s="127">
        <v>9.57</v>
      </c>
      <c r="K3160" s="127"/>
      <c r="L3160" s="127"/>
      <c r="M3160" s="127"/>
      <c r="N3160" s="127" t="e">
        <v>#N/A</v>
      </c>
      <c r="O3160" s="127" t="e">
        <v>#N/A</v>
      </c>
      <c r="P3160" s="127">
        <v>9.65</v>
      </c>
      <c r="Q3160" s="127"/>
      <c r="R3160" s="127"/>
      <c r="S3160" s="127"/>
      <c r="T3160" s="127"/>
      <c r="U3160" s="127"/>
      <c r="V3160" s="127"/>
      <c r="W3160" s="127"/>
      <c r="X3160" s="127"/>
      <c r="Y3160" s="127"/>
      <c r="Z3160" s="127"/>
      <c r="AA3160" s="127"/>
      <c r="AB3160" s="127"/>
      <c r="AC3160" s="127"/>
      <c r="AD3160" s="127"/>
      <c r="AE3160" s="127"/>
      <c r="AF3160" s="9">
        <f t="shared" si="1"/>
        <v>3160</v>
      </c>
    </row>
    <row r="3161" ht="15.75" customHeight="1">
      <c r="A3161" s="116">
        <v>41101.0</v>
      </c>
      <c r="B3161" s="129" t="e">
        <v>#N/A</v>
      </c>
      <c r="C3161" s="127" t="e">
        <v>#N/A</v>
      </c>
      <c r="D3161" s="127">
        <v>9.04</v>
      </c>
      <c r="E3161" s="127" t="e">
        <v>#N/A</v>
      </c>
      <c r="F3161" s="127" t="e">
        <v>#N/A</v>
      </c>
      <c r="G3161" s="127">
        <v>9.41</v>
      </c>
      <c r="H3161" s="127" t="e">
        <v>#N/A</v>
      </c>
      <c r="I3161" s="127" t="e">
        <v>#N/A</v>
      </c>
      <c r="J3161" s="127">
        <v>9.53</v>
      </c>
      <c r="K3161" s="127"/>
      <c r="L3161" s="127"/>
      <c r="M3161" s="127"/>
      <c r="N3161" s="127" t="e">
        <v>#N/A</v>
      </c>
      <c r="O3161" s="127" t="e">
        <v>#N/A</v>
      </c>
      <c r="P3161" s="127">
        <v>9.65</v>
      </c>
      <c r="Q3161" s="127"/>
      <c r="R3161" s="127"/>
      <c r="S3161" s="127"/>
      <c r="T3161" s="127"/>
      <c r="U3161" s="127"/>
      <c r="V3161" s="127"/>
      <c r="W3161" s="127"/>
      <c r="X3161" s="127"/>
      <c r="Y3161" s="127"/>
      <c r="Z3161" s="127"/>
      <c r="AA3161" s="127"/>
      <c r="AB3161" s="127"/>
      <c r="AC3161" s="127"/>
      <c r="AD3161" s="127"/>
      <c r="AE3161" s="127"/>
      <c r="AF3161" s="9">
        <f t="shared" si="1"/>
        <v>3161</v>
      </c>
    </row>
    <row r="3162" ht="15.75" customHeight="1">
      <c r="A3162" s="116">
        <v>41100.0</v>
      </c>
      <c r="B3162" s="129" t="e">
        <v>#N/A</v>
      </c>
      <c r="C3162" s="127" t="e">
        <v>#N/A</v>
      </c>
      <c r="D3162" s="127">
        <v>9.03</v>
      </c>
      <c r="E3162" s="127" t="e">
        <v>#N/A</v>
      </c>
      <c r="F3162" s="127" t="e">
        <v>#N/A</v>
      </c>
      <c r="G3162" s="127">
        <v>9.36</v>
      </c>
      <c r="H3162" s="127" t="e">
        <v>#N/A</v>
      </c>
      <c r="I3162" s="127" t="e">
        <v>#N/A</v>
      </c>
      <c r="J3162" s="127">
        <v>9.49</v>
      </c>
      <c r="K3162" s="127"/>
      <c r="L3162" s="127"/>
      <c r="M3162" s="127"/>
      <c r="N3162" s="127" t="e">
        <v>#N/A</v>
      </c>
      <c r="O3162" s="127" t="e">
        <v>#N/A</v>
      </c>
      <c r="P3162" s="127">
        <v>9.63</v>
      </c>
      <c r="Q3162" s="127"/>
      <c r="R3162" s="127"/>
      <c r="S3162" s="127"/>
      <c r="T3162" s="127"/>
      <c r="U3162" s="127"/>
      <c r="V3162" s="127"/>
      <c r="W3162" s="127"/>
      <c r="X3162" s="127"/>
      <c r="Y3162" s="127"/>
      <c r="Z3162" s="127"/>
      <c r="AA3162" s="127"/>
      <c r="AB3162" s="127"/>
      <c r="AC3162" s="127"/>
      <c r="AD3162" s="127"/>
      <c r="AE3162" s="127"/>
      <c r="AF3162" s="9">
        <f t="shared" si="1"/>
        <v>3162</v>
      </c>
    </row>
    <row r="3163" ht="15.75" customHeight="1">
      <c r="A3163" s="116">
        <v>41099.0</v>
      </c>
      <c r="B3163" s="129" t="e">
        <v>#N/A</v>
      </c>
      <c r="C3163" s="127" t="e">
        <v>#N/A</v>
      </c>
      <c r="D3163" s="127">
        <v>9.09</v>
      </c>
      <c r="E3163" s="127" t="e">
        <v>#N/A</v>
      </c>
      <c r="F3163" s="127" t="e">
        <v>#N/A</v>
      </c>
      <c r="G3163" s="127">
        <v>9.38</v>
      </c>
      <c r="H3163" s="127" t="e">
        <v>#N/A</v>
      </c>
      <c r="I3163" s="127" t="e">
        <v>#N/A</v>
      </c>
      <c r="J3163" s="127">
        <v>9.49</v>
      </c>
      <c r="K3163" s="127"/>
      <c r="L3163" s="127"/>
      <c r="M3163" s="127"/>
      <c r="N3163" s="127" t="e">
        <v>#N/A</v>
      </c>
      <c r="O3163" s="127" t="e">
        <v>#N/A</v>
      </c>
      <c r="P3163" s="127">
        <v>9.63</v>
      </c>
      <c r="Q3163" s="127"/>
      <c r="R3163" s="127"/>
      <c r="S3163" s="127"/>
      <c r="T3163" s="127"/>
      <c r="U3163" s="127"/>
      <c r="V3163" s="127"/>
      <c r="W3163" s="127"/>
      <c r="X3163" s="127"/>
      <c r="Y3163" s="127"/>
      <c r="Z3163" s="127"/>
      <c r="AA3163" s="127"/>
      <c r="AB3163" s="127"/>
      <c r="AC3163" s="127"/>
      <c r="AD3163" s="127"/>
      <c r="AE3163" s="127"/>
      <c r="AF3163" s="9">
        <f t="shared" si="1"/>
        <v>3163</v>
      </c>
    </row>
    <row r="3164" ht="15.75" customHeight="1">
      <c r="A3164" s="116">
        <v>41096.0</v>
      </c>
      <c r="B3164" s="129" t="e">
        <v>#N/A</v>
      </c>
      <c r="C3164" s="127" t="e">
        <v>#N/A</v>
      </c>
      <c r="D3164" s="127">
        <v>9.12</v>
      </c>
      <c r="E3164" s="127" t="e">
        <v>#N/A</v>
      </c>
      <c r="F3164" s="127" t="e">
        <v>#N/A</v>
      </c>
      <c r="G3164" s="127">
        <v>9.37</v>
      </c>
      <c r="H3164" s="127" t="e">
        <v>#N/A</v>
      </c>
      <c r="I3164" s="127" t="e">
        <v>#N/A</v>
      </c>
      <c r="J3164" s="127">
        <v>9.48</v>
      </c>
      <c r="K3164" s="127"/>
      <c r="L3164" s="127"/>
      <c r="M3164" s="127"/>
      <c r="N3164" s="127" t="e">
        <v>#N/A</v>
      </c>
      <c r="O3164" s="127" t="e">
        <v>#N/A</v>
      </c>
      <c r="P3164" s="127">
        <v>9.62</v>
      </c>
      <c r="Q3164" s="127"/>
      <c r="R3164" s="127"/>
      <c r="S3164" s="127"/>
      <c r="T3164" s="127"/>
      <c r="U3164" s="127"/>
      <c r="V3164" s="127"/>
      <c r="W3164" s="127"/>
      <c r="X3164" s="127"/>
      <c r="Y3164" s="127"/>
      <c r="Z3164" s="127"/>
      <c r="AA3164" s="127"/>
      <c r="AB3164" s="127"/>
      <c r="AC3164" s="127"/>
      <c r="AD3164" s="127"/>
      <c r="AE3164" s="127"/>
      <c r="AF3164" s="9">
        <f t="shared" si="1"/>
        <v>3164</v>
      </c>
    </row>
    <row r="3165" ht="15.75" customHeight="1">
      <c r="A3165" s="116">
        <v>41095.0</v>
      </c>
      <c r="B3165" s="129" t="e">
        <v>#N/A</v>
      </c>
      <c r="C3165" s="127" t="e">
        <v>#N/A</v>
      </c>
      <c r="D3165" s="127">
        <v>9.16</v>
      </c>
      <c r="E3165" s="127" t="e">
        <v>#N/A</v>
      </c>
      <c r="F3165" s="127" t="e">
        <v>#N/A</v>
      </c>
      <c r="G3165" s="127">
        <v>9.37</v>
      </c>
      <c r="H3165" s="127" t="e">
        <v>#N/A</v>
      </c>
      <c r="I3165" s="127" t="e">
        <v>#N/A</v>
      </c>
      <c r="J3165" s="127">
        <v>9.45</v>
      </c>
      <c r="K3165" s="127"/>
      <c r="L3165" s="127"/>
      <c r="M3165" s="127"/>
      <c r="N3165" s="127" t="e">
        <v>#N/A</v>
      </c>
      <c r="O3165" s="127" t="e">
        <v>#N/A</v>
      </c>
      <c r="P3165" s="127">
        <v>9.58</v>
      </c>
      <c r="Q3165" s="127"/>
      <c r="R3165" s="127"/>
      <c r="S3165" s="127"/>
      <c r="T3165" s="127"/>
      <c r="U3165" s="127"/>
      <c r="V3165" s="127"/>
      <c r="W3165" s="127"/>
      <c r="X3165" s="127"/>
      <c r="Y3165" s="127"/>
      <c r="Z3165" s="127"/>
      <c r="AA3165" s="127"/>
      <c r="AB3165" s="127"/>
      <c r="AC3165" s="127"/>
      <c r="AD3165" s="127"/>
      <c r="AE3165" s="127"/>
      <c r="AF3165" s="9">
        <f t="shared" si="1"/>
        <v>3165</v>
      </c>
    </row>
    <row r="3166" ht="15.75" customHeight="1">
      <c r="A3166" s="116">
        <v>41094.0</v>
      </c>
      <c r="B3166" s="129" t="e">
        <v>#N/A</v>
      </c>
      <c r="C3166" s="127" t="e">
        <v>#N/A</v>
      </c>
      <c r="D3166" s="127">
        <v>9.34</v>
      </c>
      <c r="E3166" s="127" t="e">
        <v>#N/A</v>
      </c>
      <c r="F3166" s="127" t="e">
        <v>#N/A</v>
      </c>
      <c r="G3166" s="127">
        <v>9.44</v>
      </c>
      <c r="H3166" s="127" t="e">
        <v>#N/A</v>
      </c>
      <c r="I3166" s="127" t="e">
        <v>#N/A</v>
      </c>
      <c r="J3166" s="127">
        <v>9.5</v>
      </c>
      <c r="K3166" s="127"/>
      <c r="L3166" s="127"/>
      <c r="M3166" s="127"/>
      <c r="N3166" s="127" t="e">
        <v>#N/A</v>
      </c>
      <c r="O3166" s="127" t="e">
        <v>#N/A</v>
      </c>
      <c r="P3166" s="127">
        <v>9.58</v>
      </c>
      <c r="Q3166" s="127"/>
      <c r="R3166" s="127"/>
      <c r="S3166" s="127"/>
      <c r="T3166" s="127"/>
      <c r="U3166" s="127"/>
      <c r="V3166" s="127"/>
      <c r="W3166" s="127"/>
      <c r="X3166" s="127"/>
      <c r="Y3166" s="127"/>
      <c r="Z3166" s="127"/>
      <c r="AA3166" s="127"/>
      <c r="AB3166" s="127"/>
      <c r="AC3166" s="127"/>
      <c r="AD3166" s="127"/>
      <c r="AE3166" s="127"/>
      <c r="AF3166" s="9">
        <f t="shared" si="1"/>
        <v>3166</v>
      </c>
    </row>
    <row r="3167" ht="15.75" customHeight="1">
      <c r="A3167" s="116">
        <v>41093.0</v>
      </c>
      <c r="B3167" s="129" t="e">
        <v>#N/A</v>
      </c>
      <c r="C3167" s="127" t="e">
        <v>#N/A</v>
      </c>
      <c r="D3167" s="127">
        <v>9.34</v>
      </c>
      <c r="E3167" s="127" t="e">
        <v>#N/A</v>
      </c>
      <c r="F3167" s="127" t="e">
        <v>#N/A</v>
      </c>
      <c r="G3167" s="127">
        <v>9.44</v>
      </c>
      <c r="H3167" s="127" t="e">
        <v>#N/A</v>
      </c>
      <c r="I3167" s="127" t="e">
        <v>#N/A</v>
      </c>
      <c r="J3167" s="127">
        <v>9.5</v>
      </c>
      <c r="K3167" s="127"/>
      <c r="L3167" s="127"/>
      <c r="M3167" s="127"/>
      <c r="N3167" s="127" t="e">
        <v>#N/A</v>
      </c>
      <c r="O3167" s="127" t="e">
        <v>#N/A</v>
      </c>
      <c r="P3167" s="127">
        <v>9.58</v>
      </c>
      <c r="Q3167" s="127"/>
      <c r="R3167" s="127"/>
      <c r="S3167" s="127"/>
      <c r="T3167" s="127"/>
      <c r="U3167" s="127"/>
      <c r="V3167" s="127"/>
      <c r="W3167" s="127"/>
      <c r="X3167" s="127"/>
      <c r="Y3167" s="127"/>
      <c r="Z3167" s="127"/>
      <c r="AA3167" s="127"/>
      <c r="AB3167" s="127"/>
      <c r="AC3167" s="127"/>
      <c r="AD3167" s="127"/>
      <c r="AE3167" s="127"/>
      <c r="AF3167" s="9">
        <f t="shared" si="1"/>
        <v>3167</v>
      </c>
    </row>
    <row r="3168" ht="15.75" customHeight="1">
      <c r="A3168" s="116">
        <v>41092.0</v>
      </c>
      <c r="B3168" s="129" t="e">
        <v>#N/A</v>
      </c>
      <c r="C3168" s="127" t="e">
        <v>#N/A</v>
      </c>
      <c r="D3168" s="127">
        <v>9.41</v>
      </c>
      <c r="E3168" s="127" t="e">
        <v>#N/A</v>
      </c>
      <c r="F3168" s="127" t="e">
        <v>#N/A</v>
      </c>
      <c r="G3168" s="127">
        <v>9.52</v>
      </c>
      <c r="H3168" s="127" t="e">
        <v>#N/A</v>
      </c>
      <c r="I3168" s="127" t="e">
        <v>#N/A</v>
      </c>
      <c r="J3168" s="127">
        <v>9.53</v>
      </c>
      <c r="K3168" s="127"/>
      <c r="L3168" s="127"/>
      <c r="M3168" s="127"/>
      <c r="N3168" s="127" t="e">
        <v>#N/A</v>
      </c>
      <c r="O3168" s="127" t="e">
        <v>#N/A</v>
      </c>
      <c r="P3168" s="127">
        <v>9.61</v>
      </c>
      <c r="Q3168" s="127"/>
      <c r="R3168" s="127"/>
      <c r="S3168" s="127"/>
      <c r="T3168" s="127"/>
      <c r="U3168" s="127"/>
      <c r="V3168" s="127"/>
      <c r="W3168" s="127"/>
      <c r="X3168" s="127"/>
      <c r="Y3168" s="127"/>
      <c r="Z3168" s="127"/>
      <c r="AA3168" s="127"/>
      <c r="AB3168" s="127"/>
      <c r="AC3168" s="127"/>
      <c r="AD3168" s="127"/>
      <c r="AE3168" s="127"/>
      <c r="AF3168" s="9">
        <f t="shared" si="1"/>
        <v>3168</v>
      </c>
    </row>
    <row r="3169" ht="15.75" customHeight="1">
      <c r="A3169" s="116">
        <v>41089.0</v>
      </c>
      <c r="B3169" s="129" t="e">
        <v>#N/A</v>
      </c>
      <c r="C3169" s="127" t="e">
        <v>#N/A</v>
      </c>
      <c r="D3169" s="127">
        <v>9.38</v>
      </c>
      <c r="E3169" s="127" t="e">
        <v>#N/A</v>
      </c>
      <c r="F3169" s="127" t="e">
        <v>#N/A</v>
      </c>
      <c r="G3169" s="127">
        <v>9.45</v>
      </c>
      <c r="H3169" s="127" t="e">
        <v>#N/A</v>
      </c>
      <c r="I3169" s="127" t="e">
        <v>#N/A</v>
      </c>
      <c r="J3169" s="127">
        <v>9.48</v>
      </c>
      <c r="K3169" s="127"/>
      <c r="L3169" s="127"/>
      <c r="M3169" s="127"/>
      <c r="N3169" s="127" t="e">
        <v>#N/A</v>
      </c>
      <c r="O3169" s="127" t="e">
        <v>#N/A</v>
      </c>
      <c r="P3169" s="127">
        <v>9.58</v>
      </c>
      <c r="Q3169" s="127"/>
      <c r="R3169" s="127"/>
      <c r="S3169" s="127"/>
      <c r="T3169" s="127"/>
      <c r="U3169" s="127"/>
      <c r="V3169" s="127"/>
      <c r="W3169" s="127"/>
      <c r="X3169" s="127"/>
      <c r="Y3169" s="127"/>
      <c r="Z3169" s="127"/>
      <c r="AA3169" s="127"/>
      <c r="AB3169" s="127"/>
      <c r="AC3169" s="127"/>
      <c r="AD3169" s="127"/>
      <c r="AE3169" s="127"/>
      <c r="AF3169" s="9">
        <f t="shared" si="1"/>
        <v>3169</v>
      </c>
    </row>
    <row r="3170" ht="15.75" customHeight="1">
      <c r="A3170" s="116">
        <v>41088.0</v>
      </c>
      <c r="B3170" s="129" t="e">
        <v>#N/A</v>
      </c>
      <c r="C3170" s="127" t="e">
        <v>#N/A</v>
      </c>
      <c r="D3170" s="127">
        <v>9.51</v>
      </c>
      <c r="E3170" s="127" t="e">
        <v>#N/A</v>
      </c>
      <c r="F3170" s="127" t="e">
        <v>#N/A</v>
      </c>
      <c r="G3170" s="127">
        <v>9.55</v>
      </c>
      <c r="H3170" s="127" t="e">
        <v>#N/A</v>
      </c>
      <c r="I3170" s="127" t="e">
        <v>#N/A</v>
      </c>
      <c r="J3170" s="127">
        <v>9.58</v>
      </c>
      <c r="K3170" s="127"/>
      <c r="L3170" s="127"/>
      <c r="M3170" s="127"/>
      <c r="N3170" s="127" t="e">
        <v>#N/A</v>
      </c>
      <c r="O3170" s="127" t="e">
        <v>#N/A</v>
      </c>
      <c r="P3170" s="127">
        <v>9.62</v>
      </c>
      <c r="Q3170" s="127"/>
      <c r="R3170" s="127"/>
      <c r="S3170" s="127"/>
      <c r="T3170" s="127"/>
      <c r="U3170" s="127"/>
      <c r="V3170" s="127"/>
      <c r="W3170" s="127"/>
      <c r="X3170" s="127"/>
      <c r="Y3170" s="127"/>
      <c r="Z3170" s="127"/>
      <c r="AA3170" s="127"/>
      <c r="AB3170" s="127"/>
      <c r="AC3170" s="127"/>
      <c r="AD3170" s="127"/>
      <c r="AE3170" s="127"/>
      <c r="AF3170" s="9">
        <f t="shared" si="1"/>
        <v>3170</v>
      </c>
    </row>
    <row r="3171" ht="15.75" customHeight="1">
      <c r="A3171" s="116">
        <v>41087.0</v>
      </c>
      <c r="B3171" s="129" t="e">
        <v>#N/A</v>
      </c>
      <c r="C3171" s="127" t="e">
        <v>#N/A</v>
      </c>
      <c r="D3171" s="127">
        <v>9.51</v>
      </c>
      <c r="E3171" s="127" t="e">
        <v>#N/A</v>
      </c>
      <c r="F3171" s="127" t="e">
        <v>#N/A</v>
      </c>
      <c r="G3171" s="127">
        <v>9.6</v>
      </c>
      <c r="H3171" s="127" t="e">
        <v>#N/A</v>
      </c>
      <c r="I3171" s="127" t="e">
        <v>#N/A</v>
      </c>
      <c r="J3171" s="127">
        <v>9.61</v>
      </c>
      <c r="K3171" s="127"/>
      <c r="L3171" s="127"/>
      <c r="M3171" s="127"/>
      <c r="N3171" s="127" t="e">
        <v>#N/A</v>
      </c>
      <c r="O3171" s="127" t="e">
        <v>#N/A</v>
      </c>
      <c r="P3171" s="127">
        <v>9.64</v>
      </c>
      <c r="Q3171" s="127"/>
      <c r="R3171" s="127"/>
      <c r="S3171" s="127"/>
      <c r="T3171" s="127"/>
      <c r="U3171" s="127"/>
      <c r="V3171" s="127"/>
      <c r="W3171" s="127"/>
      <c r="X3171" s="127"/>
      <c r="Y3171" s="127"/>
      <c r="Z3171" s="127"/>
      <c r="AA3171" s="127"/>
      <c r="AB3171" s="127"/>
      <c r="AC3171" s="127"/>
      <c r="AD3171" s="127"/>
      <c r="AE3171" s="127"/>
      <c r="AF3171" s="9">
        <f t="shared" si="1"/>
        <v>3171</v>
      </c>
    </row>
    <row r="3172" ht="15.75" customHeight="1">
      <c r="A3172" s="116">
        <v>41086.0</v>
      </c>
      <c r="B3172" s="129" t="e">
        <v>#N/A</v>
      </c>
      <c r="C3172" s="127" t="e">
        <v>#N/A</v>
      </c>
      <c r="D3172" s="127">
        <v>9.02</v>
      </c>
      <c r="E3172" s="127" t="e">
        <v>#N/A</v>
      </c>
      <c r="F3172" s="127" t="e">
        <v>#N/A</v>
      </c>
      <c r="G3172" s="127">
        <v>9.28</v>
      </c>
      <c r="H3172" s="127" t="e">
        <v>#N/A</v>
      </c>
      <c r="I3172" s="127" t="e">
        <v>#N/A</v>
      </c>
      <c r="J3172" s="127">
        <v>9.44</v>
      </c>
      <c r="K3172" s="127"/>
      <c r="L3172" s="127"/>
      <c r="M3172" s="127"/>
      <c r="N3172" s="127" t="e">
        <v>#N/A</v>
      </c>
      <c r="O3172" s="127" t="e">
        <v>#N/A</v>
      </c>
      <c r="P3172" s="127">
        <v>9.62</v>
      </c>
      <c r="Q3172" s="127"/>
      <c r="R3172" s="127"/>
      <c r="S3172" s="127"/>
      <c r="T3172" s="127"/>
      <c r="U3172" s="127"/>
      <c r="V3172" s="127"/>
      <c r="W3172" s="127"/>
      <c r="X3172" s="127"/>
      <c r="Y3172" s="127"/>
      <c r="Z3172" s="127"/>
      <c r="AA3172" s="127"/>
      <c r="AB3172" s="127"/>
      <c r="AC3172" s="127"/>
      <c r="AD3172" s="127"/>
      <c r="AE3172" s="127"/>
      <c r="AF3172" s="9">
        <f t="shared" si="1"/>
        <v>3172</v>
      </c>
    </row>
    <row r="3173" ht="15.75" customHeight="1">
      <c r="A3173" s="116">
        <v>41085.0</v>
      </c>
      <c r="B3173" s="129" t="e">
        <v>#N/A</v>
      </c>
      <c r="C3173" s="127" t="e">
        <v>#N/A</v>
      </c>
      <c r="D3173" s="127">
        <v>9.28</v>
      </c>
      <c r="E3173" s="127" t="e">
        <v>#N/A</v>
      </c>
      <c r="F3173" s="127" t="e">
        <v>#N/A</v>
      </c>
      <c r="G3173" s="127">
        <v>9.43</v>
      </c>
      <c r="H3173" s="127" t="e">
        <v>#N/A</v>
      </c>
      <c r="I3173" s="127" t="e">
        <v>#N/A</v>
      </c>
      <c r="J3173" s="127">
        <v>9.55</v>
      </c>
      <c r="K3173" s="127"/>
      <c r="L3173" s="127"/>
      <c r="M3173" s="127"/>
      <c r="N3173" s="127" t="e">
        <v>#N/A</v>
      </c>
      <c r="O3173" s="127" t="e">
        <v>#N/A</v>
      </c>
      <c r="P3173" s="127">
        <v>9.65</v>
      </c>
      <c r="Q3173" s="127"/>
      <c r="R3173" s="127"/>
      <c r="S3173" s="127"/>
      <c r="T3173" s="127"/>
      <c r="U3173" s="127"/>
      <c r="V3173" s="127"/>
      <c r="W3173" s="127"/>
      <c r="X3173" s="127"/>
      <c r="Y3173" s="127"/>
      <c r="Z3173" s="127"/>
      <c r="AA3173" s="127"/>
      <c r="AB3173" s="127"/>
      <c r="AC3173" s="127"/>
      <c r="AD3173" s="127"/>
      <c r="AE3173" s="127"/>
      <c r="AF3173" s="9">
        <f t="shared" si="1"/>
        <v>3173</v>
      </c>
    </row>
    <row r="3174" ht="15.75" customHeight="1">
      <c r="A3174" s="116">
        <v>41082.0</v>
      </c>
      <c r="B3174" s="129" t="e">
        <v>#N/A</v>
      </c>
      <c r="C3174" s="127" t="e">
        <v>#N/A</v>
      </c>
      <c r="D3174" s="127">
        <v>9.02</v>
      </c>
      <c r="E3174" s="127" t="e">
        <v>#N/A</v>
      </c>
      <c r="F3174" s="127" t="e">
        <v>#N/A</v>
      </c>
      <c r="G3174" s="127">
        <v>9.28</v>
      </c>
      <c r="H3174" s="127" t="e">
        <v>#N/A</v>
      </c>
      <c r="I3174" s="127" t="e">
        <v>#N/A</v>
      </c>
      <c r="J3174" s="127">
        <v>9.44</v>
      </c>
      <c r="K3174" s="127"/>
      <c r="L3174" s="127"/>
      <c r="M3174" s="127"/>
      <c r="N3174" s="127" t="e">
        <v>#N/A</v>
      </c>
      <c r="O3174" s="127" t="e">
        <v>#N/A</v>
      </c>
      <c r="P3174" s="127">
        <v>9.62</v>
      </c>
      <c r="Q3174" s="127"/>
      <c r="R3174" s="127"/>
      <c r="S3174" s="127"/>
      <c r="T3174" s="127"/>
      <c r="U3174" s="127"/>
      <c r="V3174" s="127"/>
      <c r="W3174" s="127"/>
      <c r="X3174" s="127"/>
      <c r="Y3174" s="127"/>
      <c r="Z3174" s="127"/>
      <c r="AA3174" s="127"/>
      <c r="AB3174" s="127"/>
      <c r="AC3174" s="127"/>
      <c r="AD3174" s="127"/>
      <c r="AE3174" s="127"/>
      <c r="AF3174" s="9">
        <f t="shared" si="1"/>
        <v>3174</v>
      </c>
    </row>
    <row r="3175" ht="15.75" customHeight="1">
      <c r="A3175" s="116">
        <v>41081.0</v>
      </c>
      <c r="B3175" s="129" t="e">
        <v>#N/A</v>
      </c>
      <c r="C3175" s="127" t="e">
        <v>#N/A</v>
      </c>
      <c r="D3175" s="127">
        <v>8.85</v>
      </c>
      <c r="E3175" s="127" t="e">
        <v>#N/A</v>
      </c>
      <c r="F3175" s="127" t="e">
        <v>#N/A</v>
      </c>
      <c r="G3175" s="127">
        <v>9.13</v>
      </c>
      <c r="H3175" s="127" t="e">
        <v>#N/A</v>
      </c>
      <c r="I3175" s="127" t="e">
        <v>#N/A</v>
      </c>
      <c r="J3175" s="127">
        <v>9.3</v>
      </c>
      <c r="K3175" s="127"/>
      <c r="L3175" s="127"/>
      <c r="M3175" s="127"/>
      <c r="N3175" s="127" t="e">
        <v>#N/A</v>
      </c>
      <c r="O3175" s="127" t="e">
        <v>#N/A</v>
      </c>
      <c r="P3175" s="127">
        <v>9.54</v>
      </c>
      <c r="Q3175" s="127"/>
      <c r="R3175" s="127"/>
      <c r="S3175" s="127"/>
      <c r="T3175" s="127"/>
      <c r="U3175" s="127"/>
      <c r="V3175" s="127"/>
      <c r="W3175" s="127"/>
      <c r="X3175" s="127"/>
      <c r="Y3175" s="127"/>
      <c r="Z3175" s="127"/>
      <c r="AA3175" s="127"/>
      <c r="AB3175" s="127"/>
      <c r="AC3175" s="127"/>
      <c r="AD3175" s="127"/>
      <c r="AE3175" s="127"/>
      <c r="AF3175" s="9">
        <f t="shared" si="1"/>
        <v>3175</v>
      </c>
    </row>
    <row r="3176" ht="15.75" customHeight="1">
      <c r="A3176" s="116">
        <v>41080.0</v>
      </c>
      <c r="B3176" s="129" t="e">
        <v>#N/A</v>
      </c>
      <c r="C3176" s="127" t="e">
        <v>#N/A</v>
      </c>
      <c r="D3176" s="127">
        <v>8.82</v>
      </c>
      <c r="E3176" s="127" t="e">
        <v>#N/A</v>
      </c>
      <c r="F3176" s="127" t="e">
        <v>#N/A</v>
      </c>
      <c r="G3176" s="127">
        <v>9.11</v>
      </c>
      <c r="H3176" s="127" t="e">
        <v>#N/A</v>
      </c>
      <c r="I3176" s="127" t="e">
        <v>#N/A</v>
      </c>
      <c r="J3176" s="127">
        <v>9.28</v>
      </c>
      <c r="K3176" s="127"/>
      <c r="L3176" s="127"/>
      <c r="M3176" s="127"/>
      <c r="N3176" s="127" t="e">
        <v>#N/A</v>
      </c>
      <c r="O3176" s="127" t="e">
        <v>#N/A</v>
      </c>
      <c r="P3176" s="127">
        <v>9.52</v>
      </c>
      <c r="Q3176" s="127"/>
      <c r="R3176" s="127"/>
      <c r="S3176" s="127"/>
      <c r="T3176" s="127"/>
      <c r="U3176" s="127"/>
      <c r="V3176" s="127"/>
      <c r="W3176" s="127"/>
      <c r="X3176" s="127"/>
      <c r="Y3176" s="127"/>
      <c r="Z3176" s="127"/>
      <c r="AA3176" s="127"/>
      <c r="AB3176" s="127"/>
      <c r="AC3176" s="127"/>
      <c r="AD3176" s="127"/>
      <c r="AE3176" s="127"/>
      <c r="AF3176" s="9">
        <f t="shared" si="1"/>
        <v>3176</v>
      </c>
    </row>
    <row r="3177" ht="15.75" customHeight="1">
      <c r="A3177" s="116">
        <v>41079.0</v>
      </c>
      <c r="B3177" s="129" t="e">
        <v>#N/A</v>
      </c>
      <c r="C3177" s="127" t="e">
        <v>#N/A</v>
      </c>
      <c r="D3177" s="127">
        <v>8.78</v>
      </c>
      <c r="E3177" s="127" t="e">
        <v>#N/A</v>
      </c>
      <c r="F3177" s="127" t="e">
        <v>#N/A</v>
      </c>
      <c r="G3177" s="127">
        <v>9.1</v>
      </c>
      <c r="H3177" s="127" t="e">
        <v>#N/A</v>
      </c>
      <c r="I3177" s="127" t="e">
        <v>#N/A</v>
      </c>
      <c r="J3177" s="127">
        <v>9.23</v>
      </c>
      <c r="K3177" s="127"/>
      <c r="L3177" s="127"/>
      <c r="M3177" s="127"/>
      <c r="N3177" s="127" t="e">
        <v>#N/A</v>
      </c>
      <c r="O3177" s="127" t="e">
        <v>#N/A</v>
      </c>
      <c r="P3177" s="127">
        <v>9.49</v>
      </c>
      <c r="Q3177" s="127"/>
      <c r="R3177" s="127"/>
      <c r="S3177" s="127"/>
      <c r="T3177" s="127"/>
      <c r="U3177" s="127"/>
      <c r="V3177" s="127"/>
      <c r="W3177" s="127"/>
      <c r="X3177" s="127"/>
      <c r="Y3177" s="127"/>
      <c r="Z3177" s="127"/>
      <c r="AA3177" s="127"/>
      <c r="AB3177" s="127"/>
      <c r="AC3177" s="127"/>
      <c r="AD3177" s="127"/>
      <c r="AE3177" s="127"/>
      <c r="AF3177" s="9">
        <f t="shared" si="1"/>
        <v>3177</v>
      </c>
    </row>
    <row r="3178" ht="15.75" customHeight="1">
      <c r="A3178" s="116">
        <v>41078.0</v>
      </c>
      <c r="B3178" s="129" t="e">
        <v>#N/A</v>
      </c>
      <c r="C3178" s="127" t="e">
        <v>#N/A</v>
      </c>
      <c r="D3178" s="127">
        <v>8.72</v>
      </c>
      <c r="E3178" s="127" t="e">
        <v>#N/A</v>
      </c>
      <c r="F3178" s="127" t="e">
        <v>#N/A</v>
      </c>
      <c r="G3178" s="127">
        <v>9.06</v>
      </c>
      <c r="H3178" s="127" t="e">
        <v>#N/A</v>
      </c>
      <c r="I3178" s="127" t="e">
        <v>#N/A</v>
      </c>
      <c r="J3178" s="127">
        <v>9.21</v>
      </c>
      <c r="K3178" s="127"/>
      <c r="L3178" s="127"/>
      <c r="M3178" s="127"/>
      <c r="N3178" s="127" t="e">
        <v>#N/A</v>
      </c>
      <c r="O3178" s="127" t="e">
        <v>#N/A</v>
      </c>
      <c r="P3178" s="127">
        <v>9.46</v>
      </c>
      <c r="Q3178" s="127"/>
      <c r="R3178" s="127"/>
      <c r="S3178" s="127"/>
      <c r="T3178" s="127"/>
      <c r="U3178" s="127"/>
      <c r="V3178" s="127"/>
      <c r="W3178" s="127"/>
      <c r="X3178" s="127"/>
      <c r="Y3178" s="127"/>
      <c r="Z3178" s="127"/>
      <c r="AA3178" s="127"/>
      <c r="AB3178" s="127"/>
      <c r="AC3178" s="127"/>
      <c r="AD3178" s="127"/>
      <c r="AE3178" s="127"/>
      <c r="AF3178" s="9"/>
    </row>
    <row r="3179" ht="15.75" customHeight="1">
      <c r="A3179" s="116">
        <v>41075.0</v>
      </c>
      <c r="B3179" s="129" t="e">
        <v>#N/A</v>
      </c>
      <c r="C3179" s="127" t="e">
        <v>#N/A</v>
      </c>
      <c r="D3179" s="127">
        <v>8.69</v>
      </c>
      <c r="E3179" s="127" t="e">
        <v>#N/A</v>
      </c>
      <c r="F3179" s="127" t="e">
        <v>#N/A</v>
      </c>
      <c r="G3179" s="127">
        <v>9.04</v>
      </c>
      <c r="H3179" s="127" t="e">
        <v>#N/A</v>
      </c>
      <c r="I3179" s="127" t="e">
        <v>#N/A</v>
      </c>
      <c r="J3179" s="127">
        <v>9.18</v>
      </c>
      <c r="K3179" s="127"/>
      <c r="L3179" s="127"/>
      <c r="M3179" s="127"/>
      <c r="N3179" s="127" t="e">
        <v>#N/A</v>
      </c>
      <c r="O3179" s="127" t="e">
        <v>#N/A</v>
      </c>
      <c r="P3179" s="127">
        <v>9.44</v>
      </c>
      <c r="Q3179" s="127"/>
      <c r="R3179" s="127"/>
      <c r="S3179" s="127"/>
      <c r="T3179" s="127"/>
      <c r="U3179" s="127"/>
      <c r="V3179" s="127"/>
      <c r="W3179" s="127"/>
      <c r="X3179" s="127"/>
      <c r="Y3179" s="127"/>
      <c r="Z3179" s="127"/>
      <c r="AA3179" s="127"/>
      <c r="AB3179" s="127"/>
      <c r="AC3179" s="127"/>
      <c r="AD3179" s="127"/>
      <c r="AE3179" s="127"/>
      <c r="AF3179" s="9"/>
    </row>
    <row r="3180" ht="15.75" customHeight="1">
      <c r="A3180" s="116">
        <v>41074.0</v>
      </c>
      <c r="B3180" s="129" t="e">
        <v>#N/A</v>
      </c>
      <c r="C3180" s="127" t="e">
        <v>#N/A</v>
      </c>
      <c r="D3180" s="127">
        <v>8.67</v>
      </c>
      <c r="E3180" s="127" t="e">
        <v>#N/A</v>
      </c>
      <c r="F3180" s="127" t="e">
        <v>#N/A</v>
      </c>
      <c r="G3180" s="127">
        <v>9.06</v>
      </c>
      <c r="H3180" s="127" t="e">
        <v>#N/A</v>
      </c>
      <c r="I3180" s="127" t="e">
        <v>#N/A</v>
      </c>
      <c r="J3180" s="127">
        <v>9.2</v>
      </c>
      <c r="K3180" s="127"/>
      <c r="L3180" s="127"/>
      <c r="M3180" s="127"/>
      <c r="N3180" s="127" t="e">
        <v>#N/A</v>
      </c>
      <c r="O3180" s="127" t="e">
        <v>#N/A</v>
      </c>
      <c r="P3180" s="127">
        <v>9.44</v>
      </c>
      <c r="Q3180" s="127"/>
      <c r="R3180" s="127"/>
      <c r="S3180" s="127"/>
      <c r="T3180" s="127"/>
      <c r="U3180" s="127"/>
      <c r="V3180" s="127"/>
      <c r="W3180" s="127"/>
      <c r="X3180" s="127"/>
      <c r="Y3180" s="127"/>
      <c r="Z3180" s="127"/>
      <c r="AA3180" s="127"/>
      <c r="AB3180" s="127"/>
      <c r="AC3180" s="127"/>
      <c r="AD3180" s="127"/>
      <c r="AE3180" s="127"/>
      <c r="AF3180" s="9"/>
    </row>
    <row r="3181" ht="15.75" customHeight="1">
      <c r="A3181" s="116">
        <v>41073.0</v>
      </c>
      <c r="B3181" s="129" t="e">
        <v>#N/A</v>
      </c>
      <c r="C3181" s="127" t="e">
        <v>#N/A</v>
      </c>
      <c r="D3181" s="127">
        <v>8.52</v>
      </c>
      <c r="E3181" s="127" t="e">
        <v>#N/A</v>
      </c>
      <c r="F3181" s="127" t="e">
        <v>#N/A</v>
      </c>
      <c r="G3181" s="127">
        <v>9.01</v>
      </c>
      <c r="H3181" s="127" t="e">
        <v>#N/A</v>
      </c>
      <c r="I3181" s="127" t="e">
        <v>#N/A</v>
      </c>
      <c r="J3181" s="127">
        <v>9.21</v>
      </c>
      <c r="K3181" s="127"/>
      <c r="L3181" s="127"/>
      <c r="M3181" s="127"/>
      <c r="N3181" s="127" t="e">
        <v>#N/A</v>
      </c>
      <c r="O3181" s="127" t="e">
        <v>#N/A</v>
      </c>
      <c r="P3181" s="127">
        <v>9.3</v>
      </c>
      <c r="Q3181" s="127"/>
      <c r="R3181" s="127"/>
      <c r="S3181" s="127"/>
      <c r="T3181" s="127"/>
      <c r="U3181" s="127"/>
      <c r="V3181" s="127"/>
      <c r="W3181" s="127"/>
      <c r="X3181" s="127"/>
      <c r="Y3181" s="127"/>
      <c r="Z3181" s="127"/>
      <c r="AA3181" s="127"/>
      <c r="AB3181" s="127"/>
      <c r="AC3181" s="127"/>
      <c r="AD3181" s="127"/>
      <c r="AE3181" s="127"/>
      <c r="AF3181" s="9"/>
    </row>
    <row r="3182" ht="15.75" customHeight="1">
      <c r="A3182" s="116">
        <v>41072.0</v>
      </c>
      <c r="B3182" s="129" t="e">
        <v>#N/A</v>
      </c>
      <c r="C3182" s="127" t="e">
        <v>#N/A</v>
      </c>
      <c r="D3182" s="127">
        <v>8.34</v>
      </c>
      <c r="E3182" s="127" t="e">
        <v>#N/A</v>
      </c>
      <c r="F3182" s="127" t="e">
        <v>#N/A</v>
      </c>
      <c r="G3182" s="127">
        <v>8.83</v>
      </c>
      <c r="H3182" s="127" t="e">
        <v>#N/A</v>
      </c>
      <c r="I3182" s="127" t="e">
        <v>#N/A</v>
      </c>
      <c r="J3182" s="127">
        <v>9.03</v>
      </c>
      <c r="K3182" s="127"/>
      <c r="L3182" s="127"/>
      <c r="M3182" s="127"/>
      <c r="N3182" s="127" t="e">
        <v>#N/A</v>
      </c>
      <c r="O3182" s="127" t="e">
        <v>#N/A</v>
      </c>
      <c r="P3182" s="127">
        <v>9.27</v>
      </c>
      <c r="Q3182" s="127"/>
      <c r="R3182" s="127"/>
      <c r="S3182" s="127"/>
      <c r="T3182" s="127"/>
      <c r="U3182" s="127"/>
      <c r="V3182" s="127"/>
      <c r="W3182" s="127"/>
      <c r="X3182" s="127"/>
      <c r="Y3182" s="127"/>
      <c r="Z3182" s="127"/>
      <c r="AA3182" s="127"/>
      <c r="AB3182" s="127"/>
      <c r="AC3182" s="127"/>
      <c r="AD3182" s="127"/>
      <c r="AE3182" s="127"/>
      <c r="AF3182" s="9"/>
    </row>
    <row r="3183" ht="15.75" customHeight="1">
      <c r="A3183" s="116">
        <v>41071.0</v>
      </c>
      <c r="B3183" s="129" t="e">
        <v>#N/A</v>
      </c>
      <c r="C3183" s="127" t="e">
        <v>#N/A</v>
      </c>
      <c r="D3183" s="127">
        <v>8.17</v>
      </c>
      <c r="E3183" s="127" t="e">
        <v>#N/A</v>
      </c>
      <c r="F3183" s="127" t="e">
        <v>#N/A</v>
      </c>
      <c r="G3183" s="127">
        <v>8.74</v>
      </c>
      <c r="H3183" s="127" t="e">
        <v>#N/A</v>
      </c>
      <c r="I3183" s="127" t="e">
        <v>#N/A</v>
      </c>
      <c r="J3183" s="127">
        <v>8.93</v>
      </c>
      <c r="K3183" s="127"/>
      <c r="L3183" s="127"/>
      <c r="M3183" s="127"/>
      <c r="N3183" s="127" t="e">
        <v>#N/A</v>
      </c>
      <c r="O3183" s="127" t="e">
        <v>#N/A</v>
      </c>
      <c r="P3183" s="127">
        <v>9.19</v>
      </c>
      <c r="Q3183" s="127"/>
      <c r="R3183" s="127"/>
      <c r="S3183" s="127"/>
      <c r="T3183" s="127"/>
      <c r="U3183" s="127"/>
      <c r="V3183" s="127"/>
      <c r="W3183" s="127"/>
      <c r="X3183" s="127"/>
      <c r="Y3183" s="127"/>
      <c r="Z3183" s="127"/>
      <c r="AA3183" s="127"/>
      <c r="AB3183" s="127"/>
      <c r="AC3183" s="127"/>
      <c r="AD3183" s="127"/>
      <c r="AE3183" s="127"/>
      <c r="AF3183" s="9"/>
    </row>
    <row r="3184" ht="15.75" customHeight="1">
      <c r="A3184" s="116">
        <v>41068.0</v>
      </c>
      <c r="B3184" s="129" t="e">
        <v>#N/A</v>
      </c>
      <c r="C3184" s="127" t="e">
        <v>#N/A</v>
      </c>
      <c r="D3184" s="127">
        <v>8.16</v>
      </c>
      <c r="E3184" s="127" t="e">
        <v>#N/A</v>
      </c>
      <c r="F3184" s="127" t="e">
        <v>#N/A</v>
      </c>
      <c r="G3184" s="127">
        <v>8.75</v>
      </c>
      <c r="H3184" s="127" t="e">
        <v>#N/A</v>
      </c>
      <c r="I3184" s="127" t="e">
        <v>#N/A</v>
      </c>
      <c r="J3184" s="127">
        <v>8.93</v>
      </c>
      <c r="K3184" s="127"/>
      <c r="L3184" s="127"/>
      <c r="M3184" s="127"/>
      <c r="N3184" s="127" t="e">
        <v>#N/A</v>
      </c>
      <c r="O3184" s="127" t="e">
        <v>#N/A</v>
      </c>
      <c r="P3184" s="127">
        <v>9.18</v>
      </c>
      <c r="Q3184" s="127"/>
      <c r="R3184" s="127"/>
      <c r="S3184" s="127"/>
      <c r="T3184" s="127"/>
      <c r="U3184" s="127"/>
      <c r="V3184" s="127"/>
      <c r="W3184" s="127"/>
      <c r="X3184" s="127"/>
      <c r="Y3184" s="127"/>
      <c r="Z3184" s="127"/>
      <c r="AA3184" s="127"/>
      <c r="AB3184" s="127"/>
      <c r="AC3184" s="127"/>
      <c r="AD3184" s="127"/>
      <c r="AE3184" s="127"/>
      <c r="AF3184" s="9"/>
    </row>
    <row r="3185" ht="15.75" customHeight="1">
      <c r="A3185" s="116">
        <v>41067.0</v>
      </c>
      <c r="B3185" s="129" t="e">
        <v>#N/A</v>
      </c>
      <c r="C3185" s="127" t="e">
        <v>#N/A</v>
      </c>
      <c r="D3185" s="127">
        <v>8.23</v>
      </c>
      <c r="E3185" s="127" t="e">
        <v>#N/A</v>
      </c>
      <c r="F3185" s="127" t="e">
        <v>#N/A</v>
      </c>
      <c r="G3185" s="127">
        <v>8.82</v>
      </c>
      <c r="H3185" s="127" t="e">
        <v>#N/A</v>
      </c>
      <c r="I3185" s="127" t="e">
        <v>#N/A</v>
      </c>
      <c r="J3185" s="127">
        <v>9.0</v>
      </c>
      <c r="K3185" s="127"/>
      <c r="L3185" s="127"/>
      <c r="M3185" s="127"/>
      <c r="N3185" s="127" t="e">
        <v>#N/A</v>
      </c>
      <c r="O3185" s="127" t="e">
        <v>#N/A</v>
      </c>
      <c r="P3185" s="127">
        <v>9.28</v>
      </c>
      <c r="Q3185" s="127"/>
      <c r="R3185" s="127"/>
      <c r="S3185" s="127"/>
      <c r="T3185" s="127"/>
      <c r="U3185" s="127"/>
      <c r="V3185" s="127"/>
      <c r="W3185" s="127"/>
      <c r="X3185" s="127"/>
      <c r="Y3185" s="127"/>
      <c r="Z3185" s="127"/>
      <c r="AA3185" s="127"/>
      <c r="AB3185" s="127"/>
      <c r="AC3185" s="127"/>
      <c r="AD3185" s="127"/>
      <c r="AE3185" s="127"/>
      <c r="AF3185" s="9"/>
    </row>
    <row r="3186" ht="15.75" customHeight="1">
      <c r="A3186" s="116">
        <v>41066.0</v>
      </c>
      <c r="B3186" s="129" t="e">
        <v>#N/A</v>
      </c>
      <c r="C3186" s="127" t="e">
        <v>#N/A</v>
      </c>
      <c r="D3186" s="127">
        <v>8.26</v>
      </c>
      <c r="E3186" s="127" t="e">
        <v>#N/A</v>
      </c>
      <c r="F3186" s="127" t="e">
        <v>#N/A</v>
      </c>
      <c r="G3186" s="127">
        <v>8.85</v>
      </c>
      <c r="H3186" s="127" t="e">
        <v>#N/A</v>
      </c>
      <c r="I3186" s="127" t="e">
        <v>#N/A</v>
      </c>
      <c r="J3186" s="127">
        <v>9.01</v>
      </c>
      <c r="K3186" s="127"/>
      <c r="L3186" s="127"/>
      <c r="M3186" s="127"/>
      <c r="N3186" s="127" t="e">
        <v>#N/A</v>
      </c>
      <c r="O3186" s="127" t="e">
        <v>#N/A</v>
      </c>
      <c r="P3186" s="127">
        <v>9.3</v>
      </c>
      <c r="Q3186" s="127"/>
      <c r="R3186" s="127"/>
      <c r="S3186" s="127"/>
      <c r="T3186" s="127"/>
      <c r="U3186" s="127"/>
      <c r="V3186" s="127"/>
      <c r="W3186" s="127"/>
      <c r="X3186" s="127"/>
      <c r="Y3186" s="127"/>
      <c r="Z3186" s="127"/>
      <c r="AA3186" s="127"/>
      <c r="AB3186" s="127"/>
      <c r="AC3186" s="127"/>
      <c r="AD3186" s="127"/>
      <c r="AE3186" s="127"/>
      <c r="AF3186" s="9"/>
    </row>
    <row r="3187" ht="15.75" customHeight="1">
      <c r="A3187" s="116">
        <v>41065.0</v>
      </c>
      <c r="B3187" s="129" t="e">
        <v>#N/A</v>
      </c>
      <c r="C3187" s="127" t="e">
        <v>#N/A</v>
      </c>
      <c r="D3187" s="127">
        <v>8.28</v>
      </c>
      <c r="E3187" s="127" t="e">
        <v>#N/A</v>
      </c>
      <c r="F3187" s="127" t="e">
        <v>#N/A</v>
      </c>
      <c r="G3187" s="127">
        <v>8.88</v>
      </c>
      <c r="H3187" s="127" t="e">
        <v>#N/A</v>
      </c>
      <c r="I3187" s="127" t="e">
        <v>#N/A</v>
      </c>
      <c r="J3187" s="127">
        <v>9.03</v>
      </c>
      <c r="K3187" s="127"/>
      <c r="L3187" s="127"/>
      <c r="M3187" s="127"/>
      <c r="N3187" s="127" t="e">
        <v>#N/A</v>
      </c>
      <c r="O3187" s="127" t="e">
        <v>#N/A</v>
      </c>
      <c r="P3187" s="127">
        <v>9.33</v>
      </c>
      <c r="Q3187" s="127"/>
      <c r="R3187" s="127"/>
      <c r="S3187" s="127"/>
      <c r="T3187" s="127"/>
      <c r="U3187" s="127"/>
      <c r="V3187" s="127"/>
      <c r="W3187" s="127"/>
      <c r="X3187" s="127"/>
      <c r="Y3187" s="127"/>
      <c r="Z3187" s="127"/>
      <c r="AA3187" s="127"/>
      <c r="AB3187" s="127"/>
      <c r="AC3187" s="127"/>
      <c r="AD3187" s="127"/>
      <c r="AE3187" s="127"/>
      <c r="AF3187" s="9"/>
    </row>
    <row r="3188" ht="15.75" customHeight="1">
      <c r="A3188" s="116">
        <v>41064.0</v>
      </c>
      <c r="B3188" s="129" t="e">
        <v>#N/A</v>
      </c>
      <c r="C3188" s="127" t="e">
        <v>#N/A</v>
      </c>
      <c r="D3188" s="127">
        <v>8.42</v>
      </c>
      <c r="E3188" s="127" t="e">
        <v>#N/A</v>
      </c>
      <c r="F3188" s="127" t="e">
        <v>#N/A</v>
      </c>
      <c r="G3188" s="127">
        <v>8.91</v>
      </c>
      <c r="H3188" s="127" t="e">
        <v>#N/A</v>
      </c>
      <c r="I3188" s="127" t="e">
        <v>#N/A</v>
      </c>
      <c r="J3188" s="127">
        <v>9.03</v>
      </c>
      <c r="K3188" s="127"/>
      <c r="L3188" s="127"/>
      <c r="M3188" s="127"/>
      <c r="N3188" s="127" t="e">
        <v>#N/A</v>
      </c>
      <c r="O3188" s="127" t="e">
        <v>#N/A</v>
      </c>
      <c r="P3188" s="127">
        <v>9.38</v>
      </c>
      <c r="Q3188" s="127"/>
      <c r="R3188" s="127"/>
      <c r="S3188" s="127"/>
      <c r="T3188" s="127"/>
      <c r="U3188" s="127"/>
      <c r="V3188" s="127"/>
      <c r="W3188" s="127"/>
      <c r="X3188" s="127"/>
      <c r="Y3188" s="127"/>
      <c r="Z3188" s="127"/>
      <c r="AA3188" s="127"/>
      <c r="AB3188" s="127"/>
      <c r="AC3188" s="127"/>
      <c r="AD3188" s="127"/>
      <c r="AE3188" s="127"/>
      <c r="AF3188" s="9"/>
    </row>
    <row r="3189" ht="15.75" customHeight="1">
      <c r="A3189" s="116">
        <v>41061.0</v>
      </c>
      <c r="B3189" s="129" t="e">
        <v>#N/A</v>
      </c>
      <c r="C3189" s="127" t="e">
        <v>#N/A</v>
      </c>
      <c r="D3189" s="127">
        <v>8.46</v>
      </c>
      <c r="E3189" s="127" t="e">
        <v>#N/A</v>
      </c>
      <c r="F3189" s="127" t="e">
        <v>#N/A</v>
      </c>
      <c r="G3189" s="127">
        <v>8.93</v>
      </c>
      <c r="H3189" s="127" t="e">
        <v>#N/A</v>
      </c>
      <c r="I3189" s="127" t="e">
        <v>#N/A</v>
      </c>
      <c r="J3189" s="127">
        <v>9.05</v>
      </c>
      <c r="K3189" s="127"/>
      <c r="L3189" s="127"/>
      <c r="M3189" s="127"/>
      <c r="N3189" s="127" t="e">
        <v>#N/A</v>
      </c>
      <c r="O3189" s="127" t="e">
        <v>#N/A</v>
      </c>
      <c r="P3189" s="127">
        <v>9.41</v>
      </c>
      <c r="Q3189" s="127"/>
      <c r="R3189" s="127"/>
      <c r="S3189" s="127"/>
      <c r="T3189" s="127"/>
      <c r="U3189" s="127"/>
      <c r="V3189" s="127"/>
      <c r="W3189" s="127"/>
      <c r="X3189" s="127"/>
      <c r="Y3189" s="127"/>
      <c r="Z3189" s="127"/>
      <c r="AA3189" s="127"/>
      <c r="AB3189" s="127"/>
      <c r="AC3189" s="127"/>
      <c r="AD3189" s="127"/>
      <c r="AE3189" s="127"/>
      <c r="AF3189" s="9"/>
    </row>
    <row r="3190" ht="15.75" customHeight="1">
      <c r="A3190" s="116">
        <v>41060.0</v>
      </c>
      <c r="B3190" s="129" t="e">
        <v>#N/A</v>
      </c>
      <c r="C3190" s="127" t="e">
        <v>#N/A</v>
      </c>
      <c r="D3190" s="127">
        <v>8.5</v>
      </c>
      <c r="E3190" s="127" t="e">
        <v>#N/A</v>
      </c>
      <c r="F3190" s="127" t="e">
        <v>#N/A</v>
      </c>
      <c r="G3190" s="127">
        <v>8.91</v>
      </c>
      <c r="H3190" s="127" t="e">
        <v>#N/A</v>
      </c>
      <c r="I3190" s="127" t="e">
        <v>#N/A</v>
      </c>
      <c r="J3190" s="127">
        <v>9.04</v>
      </c>
      <c r="K3190" s="127"/>
      <c r="L3190" s="127"/>
      <c r="M3190" s="127"/>
      <c r="N3190" s="127" t="e">
        <v>#N/A</v>
      </c>
      <c r="O3190" s="127" t="e">
        <v>#N/A</v>
      </c>
      <c r="P3190" s="127">
        <v>9.42</v>
      </c>
      <c r="Q3190" s="127"/>
      <c r="R3190" s="127"/>
      <c r="S3190" s="127"/>
      <c r="T3190" s="127"/>
      <c r="U3190" s="127"/>
      <c r="V3190" s="127"/>
      <c r="W3190" s="127"/>
      <c r="X3190" s="127"/>
      <c r="Y3190" s="127"/>
      <c r="Z3190" s="127"/>
      <c r="AA3190" s="127"/>
      <c r="AB3190" s="127"/>
      <c r="AC3190" s="127"/>
      <c r="AD3190" s="127"/>
      <c r="AE3190" s="127"/>
      <c r="AF3190" s="9"/>
    </row>
    <row r="3191" ht="15.75" customHeight="1">
      <c r="A3191" s="116">
        <v>41059.0</v>
      </c>
      <c r="B3191" s="129" t="e">
        <v>#N/A</v>
      </c>
      <c r="C3191" s="127" t="e">
        <v>#N/A</v>
      </c>
      <c r="D3191" s="127">
        <v>8.55</v>
      </c>
      <c r="E3191" s="127" t="e">
        <v>#N/A</v>
      </c>
      <c r="F3191" s="127" t="e">
        <v>#N/A</v>
      </c>
      <c r="G3191" s="127">
        <v>8.96</v>
      </c>
      <c r="H3191" s="127" t="e">
        <v>#N/A</v>
      </c>
      <c r="I3191" s="127" t="e">
        <v>#N/A</v>
      </c>
      <c r="J3191" s="127">
        <v>9.06</v>
      </c>
      <c r="K3191" s="127"/>
      <c r="L3191" s="127"/>
      <c r="M3191" s="127"/>
      <c r="N3191" s="127" t="e">
        <v>#N/A</v>
      </c>
      <c r="O3191" s="127" t="e">
        <v>#N/A</v>
      </c>
      <c r="P3191" s="127">
        <v>9.44</v>
      </c>
      <c r="Q3191" s="127"/>
      <c r="R3191" s="127"/>
      <c r="S3191" s="127"/>
      <c r="T3191" s="127"/>
      <c r="U3191" s="127"/>
      <c r="V3191" s="127"/>
      <c r="W3191" s="127"/>
      <c r="X3191" s="127"/>
      <c r="Y3191" s="127"/>
      <c r="Z3191" s="127"/>
      <c r="AA3191" s="127"/>
      <c r="AB3191" s="127"/>
      <c r="AC3191" s="127"/>
      <c r="AD3191" s="127"/>
      <c r="AE3191" s="127"/>
      <c r="AF3191" s="9"/>
    </row>
    <row r="3192" ht="15.75" customHeight="1">
      <c r="A3192" s="116">
        <v>41058.0</v>
      </c>
      <c r="B3192" s="129" t="e">
        <v>#N/A</v>
      </c>
      <c r="C3192" s="127" t="e">
        <v>#N/A</v>
      </c>
      <c r="D3192" s="127">
        <v>8.62</v>
      </c>
      <c r="E3192" s="127" t="e">
        <v>#N/A</v>
      </c>
      <c r="F3192" s="127" t="e">
        <v>#N/A</v>
      </c>
      <c r="G3192" s="127">
        <v>8.99</v>
      </c>
      <c r="H3192" s="127" t="e">
        <v>#N/A</v>
      </c>
      <c r="I3192" s="127" t="e">
        <v>#N/A</v>
      </c>
      <c r="J3192" s="127">
        <v>9.08</v>
      </c>
      <c r="K3192" s="127"/>
      <c r="L3192" s="127"/>
      <c r="M3192" s="127"/>
      <c r="N3192" s="127" t="e">
        <v>#N/A</v>
      </c>
      <c r="O3192" s="127" t="e">
        <v>#N/A</v>
      </c>
      <c r="P3192" s="127">
        <v>9.43</v>
      </c>
      <c r="Q3192" s="127"/>
      <c r="R3192" s="127"/>
      <c r="S3192" s="127"/>
      <c r="T3192" s="127"/>
      <c r="U3192" s="127"/>
      <c r="V3192" s="127"/>
      <c r="W3192" s="127"/>
      <c r="X3192" s="127"/>
      <c r="Y3192" s="127"/>
      <c r="Z3192" s="127"/>
      <c r="AA3192" s="127"/>
      <c r="AB3192" s="127"/>
      <c r="AC3192" s="127"/>
      <c r="AD3192" s="127"/>
      <c r="AE3192" s="127"/>
      <c r="AF3192" s="9"/>
    </row>
    <row r="3193" ht="15.75" customHeight="1">
      <c r="A3193" s="116">
        <v>41057.0</v>
      </c>
      <c r="B3193" s="129" t="e">
        <v>#N/A</v>
      </c>
      <c r="C3193" s="127" t="e">
        <v>#N/A</v>
      </c>
      <c r="D3193" s="127">
        <v>8.6</v>
      </c>
      <c r="E3193" s="127" t="e">
        <v>#N/A</v>
      </c>
      <c r="F3193" s="127" t="e">
        <v>#N/A</v>
      </c>
      <c r="G3193" s="127">
        <v>9.0</v>
      </c>
      <c r="H3193" s="127" t="e">
        <v>#N/A</v>
      </c>
      <c r="I3193" s="127" t="e">
        <v>#N/A</v>
      </c>
      <c r="J3193" s="127">
        <v>9.07</v>
      </c>
      <c r="K3193" s="127"/>
      <c r="L3193" s="127"/>
      <c r="M3193" s="127"/>
      <c r="N3193" s="127" t="e">
        <v>#N/A</v>
      </c>
      <c r="O3193" s="127" t="e">
        <v>#N/A</v>
      </c>
      <c r="P3193" s="127">
        <v>9.42</v>
      </c>
      <c r="Q3193" s="127"/>
      <c r="R3193" s="127"/>
      <c r="S3193" s="127"/>
      <c r="T3193" s="127"/>
      <c r="U3193" s="127"/>
      <c r="V3193" s="127"/>
      <c r="W3193" s="127"/>
      <c r="X3193" s="127"/>
      <c r="Y3193" s="127"/>
      <c r="Z3193" s="127"/>
      <c r="AA3193" s="127"/>
      <c r="AB3193" s="127"/>
      <c r="AC3193" s="127"/>
      <c r="AD3193" s="127"/>
      <c r="AE3193" s="127"/>
      <c r="AF3193" s="9"/>
    </row>
    <row r="3194" ht="15.75" customHeight="1">
      <c r="A3194" s="116">
        <v>41054.0</v>
      </c>
      <c r="B3194" s="129" t="e">
        <v>#N/A</v>
      </c>
      <c r="C3194" s="127" t="e">
        <v>#N/A</v>
      </c>
      <c r="D3194" s="127">
        <v>8.66</v>
      </c>
      <c r="E3194" s="127" t="e">
        <v>#N/A</v>
      </c>
      <c r="F3194" s="127" t="e">
        <v>#N/A</v>
      </c>
      <c r="G3194" s="127">
        <v>9.0</v>
      </c>
      <c r="H3194" s="127" t="e">
        <v>#N/A</v>
      </c>
      <c r="I3194" s="127" t="e">
        <v>#N/A</v>
      </c>
      <c r="J3194" s="127">
        <v>9.08</v>
      </c>
      <c r="K3194" s="127"/>
      <c r="L3194" s="127"/>
      <c r="M3194" s="127"/>
      <c r="N3194" s="127" t="e">
        <v>#N/A</v>
      </c>
      <c r="O3194" s="127" t="e">
        <v>#N/A</v>
      </c>
      <c r="P3194" s="127">
        <v>9.46</v>
      </c>
      <c r="Q3194" s="127"/>
      <c r="R3194" s="127"/>
      <c r="S3194" s="127"/>
      <c r="T3194" s="127"/>
      <c r="U3194" s="127"/>
      <c r="V3194" s="127"/>
      <c r="W3194" s="127"/>
      <c r="X3194" s="127"/>
      <c r="Y3194" s="127"/>
      <c r="Z3194" s="127"/>
      <c r="AA3194" s="127"/>
      <c r="AB3194" s="127"/>
      <c r="AC3194" s="127"/>
      <c r="AD3194" s="127"/>
      <c r="AE3194" s="127"/>
      <c r="AF3194" s="9"/>
    </row>
    <row r="3195" ht="15.75" customHeight="1">
      <c r="A3195" s="116">
        <v>41053.0</v>
      </c>
      <c r="B3195" s="129" t="e">
        <v>#N/A</v>
      </c>
      <c r="C3195" s="127" t="e">
        <v>#N/A</v>
      </c>
      <c r="D3195" s="127">
        <v>8.59</v>
      </c>
      <c r="E3195" s="127" t="e">
        <v>#N/A</v>
      </c>
      <c r="F3195" s="127" t="e">
        <v>#N/A</v>
      </c>
      <c r="G3195" s="127">
        <v>8.86</v>
      </c>
      <c r="H3195" s="127" t="e">
        <v>#N/A</v>
      </c>
      <c r="I3195" s="127" t="e">
        <v>#N/A</v>
      </c>
      <c r="J3195" s="127">
        <v>9.02</v>
      </c>
      <c r="K3195" s="127"/>
      <c r="L3195" s="127"/>
      <c r="M3195" s="127"/>
      <c r="N3195" s="127" t="e">
        <v>#N/A</v>
      </c>
      <c r="O3195" s="127" t="e">
        <v>#N/A</v>
      </c>
      <c r="P3195" s="127">
        <v>9.43</v>
      </c>
      <c r="Q3195" s="127"/>
      <c r="R3195" s="127"/>
      <c r="S3195" s="127"/>
      <c r="T3195" s="127"/>
      <c r="U3195" s="127"/>
      <c r="V3195" s="127"/>
      <c r="W3195" s="127"/>
      <c r="X3195" s="127"/>
      <c r="Y3195" s="127"/>
      <c r="Z3195" s="127"/>
      <c r="AA3195" s="127"/>
      <c r="AB3195" s="127"/>
      <c r="AC3195" s="127"/>
      <c r="AD3195" s="127"/>
      <c r="AE3195" s="127"/>
      <c r="AF3195" s="9"/>
    </row>
    <row r="3196" ht="15.75" customHeight="1">
      <c r="A3196" s="116">
        <v>41052.0</v>
      </c>
      <c r="B3196" s="129" t="e">
        <v>#N/A</v>
      </c>
      <c r="C3196" s="127" t="e">
        <v>#N/A</v>
      </c>
      <c r="D3196" s="127">
        <v>8.61</v>
      </c>
      <c r="E3196" s="127" t="e">
        <v>#N/A</v>
      </c>
      <c r="F3196" s="127" t="e">
        <v>#N/A</v>
      </c>
      <c r="G3196" s="127">
        <v>8.9</v>
      </c>
      <c r="H3196" s="127" t="e">
        <v>#N/A</v>
      </c>
      <c r="I3196" s="127" t="e">
        <v>#N/A</v>
      </c>
      <c r="J3196" s="127">
        <v>9.03</v>
      </c>
      <c r="K3196" s="127"/>
      <c r="L3196" s="127"/>
      <c r="M3196" s="127"/>
      <c r="N3196" s="127" t="e">
        <v>#N/A</v>
      </c>
      <c r="O3196" s="127" t="e">
        <v>#N/A</v>
      </c>
      <c r="P3196" s="127">
        <v>9.47</v>
      </c>
      <c r="Q3196" s="127"/>
      <c r="R3196" s="127"/>
      <c r="S3196" s="127"/>
      <c r="T3196" s="127"/>
      <c r="U3196" s="127"/>
      <c r="V3196" s="127"/>
      <c r="W3196" s="127"/>
      <c r="X3196" s="127"/>
      <c r="Y3196" s="127"/>
      <c r="Z3196" s="127"/>
      <c r="AA3196" s="127"/>
      <c r="AB3196" s="127"/>
      <c r="AC3196" s="127"/>
      <c r="AD3196" s="127"/>
      <c r="AE3196" s="127"/>
      <c r="AF3196" s="9"/>
    </row>
    <row r="3197" ht="15.75" customHeight="1">
      <c r="A3197" s="116">
        <v>41051.0</v>
      </c>
      <c r="B3197" s="129" t="e">
        <v>#N/A</v>
      </c>
      <c r="C3197" s="127" t="e">
        <v>#N/A</v>
      </c>
      <c r="D3197" s="127">
        <v>8.52</v>
      </c>
      <c r="E3197" s="127" t="e">
        <v>#N/A</v>
      </c>
      <c r="F3197" s="127" t="e">
        <v>#N/A</v>
      </c>
      <c r="G3197" s="127">
        <v>8.81</v>
      </c>
      <c r="H3197" s="127" t="e">
        <v>#N/A</v>
      </c>
      <c r="I3197" s="127" t="e">
        <v>#N/A</v>
      </c>
      <c r="J3197" s="127">
        <v>8.93</v>
      </c>
      <c r="K3197" s="127"/>
      <c r="L3197" s="127"/>
      <c r="M3197" s="127"/>
      <c r="N3197" s="127" t="e">
        <v>#N/A</v>
      </c>
      <c r="O3197" s="127" t="e">
        <v>#N/A</v>
      </c>
      <c r="P3197" s="127">
        <v>9.42</v>
      </c>
      <c r="Q3197" s="127"/>
      <c r="R3197" s="127"/>
      <c r="S3197" s="127"/>
      <c r="T3197" s="127"/>
      <c r="U3197" s="127"/>
      <c r="V3197" s="127"/>
      <c r="W3197" s="127"/>
      <c r="X3197" s="127"/>
      <c r="Y3197" s="127"/>
      <c r="Z3197" s="127"/>
      <c r="AA3197" s="127"/>
      <c r="AB3197" s="127"/>
      <c r="AC3197" s="127"/>
      <c r="AD3197" s="127"/>
      <c r="AE3197" s="127"/>
      <c r="AF3197" s="9"/>
    </row>
    <row r="3198" ht="15.75" customHeight="1">
      <c r="A3198" s="116">
        <v>41050.0</v>
      </c>
      <c r="B3198" s="129" t="e">
        <v>#N/A</v>
      </c>
      <c r="C3198" s="127" t="e">
        <v>#N/A</v>
      </c>
      <c r="D3198" s="127">
        <v>8.41</v>
      </c>
      <c r="E3198" s="127" t="e">
        <v>#N/A</v>
      </c>
      <c r="F3198" s="127" t="e">
        <v>#N/A</v>
      </c>
      <c r="G3198" s="127">
        <v>8.71</v>
      </c>
      <c r="H3198" s="127" t="e">
        <v>#N/A</v>
      </c>
      <c r="I3198" s="127" t="e">
        <v>#N/A</v>
      </c>
      <c r="J3198" s="127">
        <v>8.87</v>
      </c>
      <c r="K3198" s="127"/>
      <c r="L3198" s="127"/>
      <c r="M3198" s="127"/>
      <c r="N3198" s="127" t="e">
        <v>#N/A</v>
      </c>
      <c r="O3198" s="127" t="e">
        <v>#N/A</v>
      </c>
      <c r="P3198" s="127">
        <v>9.37</v>
      </c>
      <c r="Q3198" s="127"/>
      <c r="R3198" s="127"/>
      <c r="S3198" s="127"/>
      <c r="T3198" s="127"/>
      <c r="U3198" s="127"/>
      <c r="V3198" s="127"/>
      <c r="W3198" s="127"/>
      <c r="X3198" s="127"/>
      <c r="Y3198" s="127"/>
      <c r="Z3198" s="127"/>
      <c r="AA3198" s="127"/>
      <c r="AB3198" s="127"/>
      <c r="AC3198" s="127"/>
      <c r="AD3198" s="127"/>
      <c r="AE3198" s="127"/>
      <c r="AF3198" s="9"/>
    </row>
    <row r="3199" ht="15.75" customHeight="1">
      <c r="A3199" s="116">
        <v>41047.0</v>
      </c>
      <c r="B3199" s="129" t="e">
        <v>#N/A</v>
      </c>
      <c r="C3199" s="127" t="e">
        <v>#N/A</v>
      </c>
      <c r="D3199" s="127">
        <v>8.48</v>
      </c>
      <c r="E3199" s="127" t="e">
        <v>#N/A</v>
      </c>
      <c r="F3199" s="127" t="e">
        <v>#N/A</v>
      </c>
      <c r="G3199" s="127">
        <v>8.68</v>
      </c>
      <c r="H3199" s="127" t="e">
        <v>#N/A</v>
      </c>
      <c r="I3199" s="127" t="e">
        <v>#N/A</v>
      </c>
      <c r="J3199" s="127">
        <v>8.79</v>
      </c>
      <c r="K3199" s="127"/>
      <c r="L3199" s="127"/>
      <c r="M3199" s="127"/>
      <c r="N3199" s="127" t="e">
        <v>#N/A</v>
      </c>
      <c r="O3199" s="127" t="e">
        <v>#N/A</v>
      </c>
      <c r="P3199" s="127">
        <v>9.32</v>
      </c>
      <c r="Q3199" s="127"/>
      <c r="R3199" s="127"/>
      <c r="S3199" s="127"/>
      <c r="T3199" s="127"/>
      <c r="U3199" s="127"/>
      <c r="V3199" s="127"/>
      <c r="W3199" s="127"/>
      <c r="X3199" s="127"/>
      <c r="Y3199" s="127"/>
      <c r="Z3199" s="127"/>
      <c r="AA3199" s="127"/>
      <c r="AB3199" s="127"/>
      <c r="AC3199" s="127"/>
      <c r="AD3199" s="127"/>
      <c r="AE3199" s="127"/>
      <c r="AF3199" s="9"/>
    </row>
    <row r="3200" ht="15.75" customHeight="1">
      <c r="A3200" s="116">
        <v>41046.0</v>
      </c>
      <c r="B3200" s="129" t="e">
        <v>#N/A</v>
      </c>
      <c r="C3200" s="127" t="e">
        <v>#N/A</v>
      </c>
      <c r="D3200" s="127">
        <v>8.41</v>
      </c>
      <c r="E3200" s="127" t="e">
        <v>#N/A</v>
      </c>
      <c r="F3200" s="127" t="e">
        <v>#N/A</v>
      </c>
      <c r="G3200" s="127">
        <v>8.62</v>
      </c>
      <c r="H3200" s="127" t="e">
        <v>#N/A</v>
      </c>
      <c r="I3200" s="127" t="e">
        <v>#N/A</v>
      </c>
      <c r="J3200" s="127">
        <v>8.75</v>
      </c>
      <c r="K3200" s="127"/>
      <c r="L3200" s="127"/>
      <c r="M3200" s="127"/>
      <c r="N3200" s="127" t="e">
        <v>#N/A</v>
      </c>
      <c r="O3200" s="127" t="e">
        <v>#N/A</v>
      </c>
      <c r="P3200" s="127">
        <v>9.28</v>
      </c>
      <c r="Q3200" s="127"/>
      <c r="R3200" s="127"/>
      <c r="S3200" s="127"/>
      <c r="T3200" s="127"/>
      <c r="U3200" s="127"/>
      <c r="V3200" s="127"/>
      <c r="W3200" s="127"/>
      <c r="X3200" s="127"/>
      <c r="Y3200" s="127"/>
      <c r="Z3200" s="127"/>
      <c r="AA3200" s="127"/>
      <c r="AB3200" s="127"/>
      <c r="AC3200" s="127"/>
      <c r="AD3200" s="127"/>
      <c r="AE3200" s="127"/>
      <c r="AF3200" s="9"/>
    </row>
    <row r="3201" ht="15.75" customHeight="1">
      <c r="A3201" s="116">
        <v>41045.0</v>
      </c>
      <c r="B3201" s="129" t="e">
        <v>#N/A</v>
      </c>
      <c r="C3201" s="127" t="e">
        <v>#N/A</v>
      </c>
      <c r="D3201" s="127">
        <v>8.45</v>
      </c>
      <c r="E3201" s="127" t="e">
        <v>#N/A</v>
      </c>
      <c r="F3201" s="127" t="e">
        <v>#N/A</v>
      </c>
      <c r="G3201" s="127">
        <v>8.64</v>
      </c>
      <c r="H3201" s="127" t="e">
        <v>#N/A</v>
      </c>
      <c r="I3201" s="127" t="e">
        <v>#N/A</v>
      </c>
      <c r="J3201" s="127">
        <v>8.73</v>
      </c>
      <c r="K3201" s="127"/>
      <c r="L3201" s="127"/>
      <c r="M3201" s="127"/>
      <c r="N3201" s="127" t="e">
        <v>#N/A</v>
      </c>
      <c r="O3201" s="127" t="e">
        <v>#N/A</v>
      </c>
      <c r="P3201" s="127">
        <v>9.28</v>
      </c>
      <c r="Q3201" s="127"/>
      <c r="R3201" s="127"/>
      <c r="S3201" s="127"/>
      <c r="T3201" s="127"/>
      <c r="U3201" s="127"/>
      <c r="V3201" s="127"/>
      <c r="W3201" s="127"/>
      <c r="X3201" s="127"/>
      <c r="Y3201" s="127"/>
      <c r="Z3201" s="127"/>
      <c r="AA3201" s="127"/>
      <c r="AB3201" s="127"/>
      <c r="AC3201" s="127"/>
      <c r="AD3201" s="127"/>
      <c r="AE3201" s="127"/>
      <c r="AF3201" s="9"/>
    </row>
    <row r="3202" ht="15.75" customHeight="1">
      <c r="A3202" s="116">
        <v>41044.0</v>
      </c>
      <c r="B3202" s="129" t="e">
        <v>#N/A</v>
      </c>
      <c r="C3202" s="127" t="e">
        <v>#N/A</v>
      </c>
      <c r="D3202" s="127">
        <v>8.44</v>
      </c>
      <c r="E3202" s="127" t="e">
        <v>#N/A</v>
      </c>
      <c r="F3202" s="127" t="e">
        <v>#N/A</v>
      </c>
      <c r="G3202" s="127">
        <v>8.64</v>
      </c>
      <c r="H3202" s="127" t="e">
        <v>#N/A</v>
      </c>
      <c r="I3202" s="127" t="e">
        <v>#N/A</v>
      </c>
      <c r="J3202" s="127">
        <v>8.75</v>
      </c>
      <c r="K3202" s="127"/>
      <c r="L3202" s="127"/>
      <c r="M3202" s="127"/>
      <c r="N3202" s="127" t="e">
        <v>#N/A</v>
      </c>
      <c r="O3202" s="127" t="e">
        <v>#N/A</v>
      </c>
      <c r="P3202" s="127">
        <v>9.27</v>
      </c>
      <c r="Q3202" s="127"/>
      <c r="R3202" s="127"/>
      <c r="S3202" s="127"/>
      <c r="T3202" s="127"/>
      <c r="U3202" s="127"/>
      <c r="V3202" s="127"/>
      <c r="W3202" s="127"/>
      <c r="X3202" s="127"/>
      <c r="Y3202" s="127"/>
      <c r="Z3202" s="127"/>
      <c r="AA3202" s="127"/>
      <c r="AB3202" s="127"/>
      <c r="AC3202" s="127"/>
      <c r="AD3202" s="127"/>
      <c r="AE3202" s="127"/>
      <c r="AF3202" s="9"/>
    </row>
    <row r="3203" ht="15.75" customHeight="1">
      <c r="A3203" s="116">
        <v>41043.0</v>
      </c>
      <c r="B3203" s="129" t="e">
        <v>#N/A</v>
      </c>
      <c r="C3203" s="127" t="e">
        <v>#N/A</v>
      </c>
      <c r="D3203" s="127">
        <v>8.8</v>
      </c>
      <c r="E3203" s="127" t="e">
        <v>#N/A</v>
      </c>
      <c r="F3203" s="127" t="e">
        <v>#N/A</v>
      </c>
      <c r="G3203" s="127">
        <v>8.9</v>
      </c>
      <c r="H3203" s="127" t="e">
        <v>#N/A</v>
      </c>
      <c r="I3203" s="127" t="e">
        <v>#N/A</v>
      </c>
      <c r="J3203" s="127">
        <v>9.07</v>
      </c>
      <c r="K3203" s="127"/>
      <c r="L3203" s="127"/>
      <c r="M3203" s="127"/>
      <c r="N3203" s="127" t="e">
        <v>#N/A</v>
      </c>
      <c r="O3203" s="127" t="e">
        <v>#N/A</v>
      </c>
      <c r="P3203" s="127">
        <v>9.38</v>
      </c>
      <c r="Q3203" s="127"/>
      <c r="R3203" s="127"/>
      <c r="S3203" s="127"/>
      <c r="T3203" s="127"/>
      <c r="U3203" s="127"/>
      <c r="V3203" s="127"/>
      <c r="W3203" s="127"/>
      <c r="X3203" s="127"/>
      <c r="Y3203" s="127"/>
      <c r="Z3203" s="127"/>
      <c r="AA3203" s="127"/>
      <c r="AB3203" s="127"/>
      <c r="AC3203" s="127"/>
      <c r="AD3203" s="127"/>
      <c r="AE3203" s="127"/>
      <c r="AF3203" s="9"/>
    </row>
    <row r="3204" ht="15.75" customHeight="1">
      <c r="A3204" s="116">
        <v>41040.0</v>
      </c>
      <c r="B3204" s="129" t="e">
        <v>#N/A</v>
      </c>
      <c r="C3204" s="127" t="e">
        <v>#N/A</v>
      </c>
      <c r="D3204" s="127">
        <v>8.92</v>
      </c>
      <c r="E3204" s="127" t="e">
        <v>#N/A</v>
      </c>
      <c r="F3204" s="127" t="e">
        <v>#N/A</v>
      </c>
      <c r="G3204" s="127">
        <v>9.05</v>
      </c>
      <c r="H3204" s="127" t="e">
        <v>#N/A</v>
      </c>
      <c r="I3204" s="127" t="e">
        <v>#N/A</v>
      </c>
      <c r="J3204" s="127">
        <v>9.19</v>
      </c>
      <c r="K3204" s="127"/>
      <c r="L3204" s="127"/>
      <c r="M3204" s="127"/>
      <c r="N3204" s="127" t="e">
        <v>#N/A</v>
      </c>
      <c r="O3204" s="127" t="e">
        <v>#N/A</v>
      </c>
      <c r="P3204" s="127">
        <v>9.36</v>
      </c>
      <c r="Q3204" s="127"/>
      <c r="R3204" s="127"/>
      <c r="S3204" s="127"/>
      <c r="T3204" s="127"/>
      <c r="U3204" s="127"/>
      <c r="V3204" s="127"/>
      <c r="W3204" s="127"/>
      <c r="X3204" s="127"/>
      <c r="Y3204" s="127"/>
      <c r="Z3204" s="127"/>
      <c r="AA3204" s="127"/>
      <c r="AB3204" s="127"/>
      <c r="AC3204" s="127"/>
      <c r="AD3204" s="127"/>
      <c r="AE3204" s="127"/>
      <c r="AF3204" s="9"/>
    </row>
    <row r="3205" ht="15.75" customHeight="1">
      <c r="A3205" s="116">
        <v>41039.0</v>
      </c>
      <c r="B3205" s="129" t="e">
        <v>#N/A</v>
      </c>
      <c r="C3205" s="127" t="e">
        <v>#N/A</v>
      </c>
      <c r="D3205" s="127">
        <v>9.05</v>
      </c>
      <c r="E3205" s="127" t="e">
        <v>#N/A</v>
      </c>
      <c r="F3205" s="127" t="e">
        <v>#N/A</v>
      </c>
      <c r="G3205" s="127">
        <v>9.18</v>
      </c>
      <c r="H3205" s="127" t="e">
        <v>#N/A</v>
      </c>
      <c r="I3205" s="127" t="e">
        <v>#N/A</v>
      </c>
      <c r="J3205" s="127">
        <v>9.27</v>
      </c>
      <c r="K3205" s="127"/>
      <c r="L3205" s="127"/>
      <c r="M3205" s="127"/>
      <c r="N3205" s="127" t="e">
        <v>#N/A</v>
      </c>
      <c r="O3205" s="127" t="e">
        <v>#N/A</v>
      </c>
      <c r="P3205" s="127">
        <v>9.34</v>
      </c>
      <c r="Q3205" s="127"/>
      <c r="R3205" s="127"/>
      <c r="S3205" s="127"/>
      <c r="T3205" s="127"/>
      <c r="U3205" s="127"/>
      <c r="V3205" s="127"/>
      <c r="W3205" s="127"/>
      <c r="X3205" s="127"/>
      <c r="Y3205" s="127"/>
      <c r="Z3205" s="127"/>
      <c r="AA3205" s="127"/>
      <c r="AB3205" s="127"/>
      <c r="AC3205" s="127"/>
      <c r="AD3205" s="127"/>
      <c r="AE3205" s="127"/>
      <c r="AF3205" s="9"/>
    </row>
    <row r="3206" ht="15.75" customHeight="1">
      <c r="A3206" s="116">
        <v>41038.0</v>
      </c>
      <c r="B3206" s="129" t="e">
        <v>#N/A</v>
      </c>
      <c r="C3206" s="127" t="e">
        <v>#N/A</v>
      </c>
      <c r="D3206" s="127">
        <v>9.29</v>
      </c>
      <c r="E3206" s="127" t="e">
        <v>#N/A</v>
      </c>
      <c r="F3206" s="127" t="e">
        <v>#N/A</v>
      </c>
      <c r="G3206" s="127">
        <v>9.35</v>
      </c>
      <c r="H3206" s="127" t="e">
        <v>#N/A</v>
      </c>
      <c r="I3206" s="127" t="e">
        <v>#N/A</v>
      </c>
      <c r="J3206" s="127">
        <v>9.45</v>
      </c>
      <c r="K3206" s="127"/>
      <c r="L3206" s="127"/>
      <c r="M3206" s="127"/>
      <c r="N3206" s="127" t="e">
        <v>#N/A</v>
      </c>
      <c r="O3206" s="127" t="e">
        <v>#N/A</v>
      </c>
      <c r="P3206" s="127">
        <v>9.52</v>
      </c>
      <c r="Q3206" s="127"/>
      <c r="R3206" s="127"/>
      <c r="S3206" s="127"/>
      <c r="T3206" s="127"/>
      <c r="U3206" s="127"/>
      <c r="V3206" s="127"/>
      <c r="W3206" s="127"/>
      <c r="X3206" s="127"/>
      <c r="Y3206" s="127"/>
      <c r="Z3206" s="127"/>
      <c r="AA3206" s="127"/>
      <c r="AB3206" s="127"/>
      <c r="AC3206" s="127"/>
      <c r="AD3206" s="127"/>
      <c r="AE3206" s="127"/>
      <c r="AF3206" s="9"/>
    </row>
    <row r="3207" ht="15.75" customHeight="1">
      <c r="A3207" s="116">
        <v>41037.0</v>
      </c>
      <c r="B3207" s="129" t="e">
        <v>#N/A</v>
      </c>
      <c r="C3207" s="127" t="e">
        <v>#N/A</v>
      </c>
      <c r="D3207" s="127">
        <v>9.46</v>
      </c>
      <c r="E3207" s="127" t="e">
        <v>#N/A</v>
      </c>
      <c r="F3207" s="127" t="e">
        <v>#N/A</v>
      </c>
      <c r="G3207" s="127">
        <v>9.57</v>
      </c>
      <c r="H3207" s="127" t="e">
        <v>#N/A</v>
      </c>
      <c r="I3207" s="127" t="e">
        <v>#N/A</v>
      </c>
      <c r="J3207" s="127">
        <v>9.66</v>
      </c>
      <c r="K3207" s="127"/>
      <c r="L3207" s="127"/>
      <c r="M3207" s="127"/>
      <c r="N3207" s="127" t="e">
        <v>#N/A</v>
      </c>
      <c r="O3207" s="127" t="e">
        <v>#N/A</v>
      </c>
      <c r="P3207" s="127">
        <v>9.73</v>
      </c>
      <c r="Q3207" s="127"/>
      <c r="R3207" s="127"/>
      <c r="S3207" s="127"/>
      <c r="T3207" s="127"/>
      <c r="U3207" s="127"/>
      <c r="V3207" s="127"/>
      <c r="W3207" s="127"/>
      <c r="X3207" s="127"/>
      <c r="Y3207" s="127"/>
      <c r="Z3207" s="127"/>
      <c r="AA3207" s="127"/>
      <c r="AB3207" s="127"/>
      <c r="AC3207" s="127"/>
      <c r="AD3207" s="127"/>
      <c r="AE3207" s="127"/>
      <c r="AF3207" s="9"/>
    </row>
    <row r="3208" ht="15.75" customHeight="1">
      <c r="A3208" s="116">
        <v>41036.0</v>
      </c>
      <c r="B3208" s="129" t="e">
        <v>#N/A</v>
      </c>
      <c r="C3208" s="127" t="e">
        <v>#N/A</v>
      </c>
      <c r="D3208" s="127">
        <v>9.51</v>
      </c>
      <c r="E3208" s="127" t="e">
        <v>#N/A</v>
      </c>
      <c r="F3208" s="127" t="e">
        <v>#N/A</v>
      </c>
      <c r="G3208" s="127">
        <v>9.71</v>
      </c>
      <c r="H3208" s="127" t="e">
        <v>#N/A</v>
      </c>
      <c r="I3208" s="127" t="e">
        <v>#N/A</v>
      </c>
      <c r="J3208" s="127">
        <v>9.76</v>
      </c>
      <c r="K3208" s="127"/>
      <c r="L3208" s="127"/>
      <c r="M3208" s="127"/>
      <c r="N3208" s="127" t="e">
        <v>#N/A</v>
      </c>
      <c r="O3208" s="127" t="e">
        <v>#N/A</v>
      </c>
      <c r="P3208" s="127">
        <v>9.83</v>
      </c>
      <c r="Q3208" s="127"/>
      <c r="R3208" s="127"/>
      <c r="S3208" s="127"/>
      <c r="T3208" s="127"/>
      <c r="U3208" s="127"/>
      <c r="V3208" s="127"/>
      <c r="W3208" s="127"/>
      <c r="X3208" s="127"/>
      <c r="Y3208" s="127"/>
      <c r="Z3208" s="127"/>
      <c r="AA3208" s="127"/>
      <c r="AB3208" s="127"/>
      <c r="AC3208" s="127"/>
      <c r="AD3208" s="127"/>
      <c r="AE3208" s="127"/>
      <c r="AF3208" s="9"/>
    </row>
    <row r="3209" ht="15.75" customHeight="1">
      <c r="A3209" s="116">
        <v>41033.0</v>
      </c>
      <c r="B3209" s="129" t="e">
        <v>#N/A</v>
      </c>
      <c r="C3209" s="127" t="e">
        <v>#N/A</v>
      </c>
      <c r="D3209" s="127">
        <v>9.68</v>
      </c>
      <c r="E3209" s="127" t="e">
        <v>#N/A</v>
      </c>
      <c r="F3209" s="127" t="e">
        <v>#N/A</v>
      </c>
      <c r="G3209" s="127">
        <v>9.9</v>
      </c>
      <c r="H3209" s="127" t="e">
        <v>#N/A</v>
      </c>
      <c r="I3209" s="127" t="e">
        <v>#N/A</v>
      </c>
      <c r="J3209" s="127">
        <v>9.91</v>
      </c>
      <c r="K3209" s="127"/>
      <c r="L3209" s="127"/>
      <c r="M3209" s="127"/>
      <c r="N3209" s="127" t="e">
        <v>#N/A</v>
      </c>
      <c r="O3209" s="127" t="e">
        <v>#N/A</v>
      </c>
      <c r="P3209" s="127">
        <v>9.97</v>
      </c>
      <c r="Q3209" s="127"/>
      <c r="R3209" s="127"/>
      <c r="S3209" s="127"/>
      <c r="T3209" s="127"/>
      <c r="U3209" s="127"/>
      <c r="V3209" s="127"/>
      <c r="W3209" s="127"/>
      <c r="X3209" s="127"/>
      <c r="Y3209" s="127"/>
      <c r="Z3209" s="127"/>
      <c r="AA3209" s="127"/>
      <c r="AB3209" s="127"/>
      <c r="AC3209" s="127"/>
      <c r="AD3209" s="127"/>
      <c r="AE3209" s="127"/>
      <c r="AF3209" s="9"/>
    </row>
    <row r="3210" ht="15.75" customHeight="1">
      <c r="A3210" s="116">
        <v>41032.0</v>
      </c>
      <c r="B3210" s="129" t="e">
        <v>#N/A</v>
      </c>
      <c r="C3210" s="127" t="e">
        <v>#N/A</v>
      </c>
      <c r="D3210" s="127">
        <v>10.43</v>
      </c>
      <c r="E3210" s="127" t="e">
        <v>#N/A</v>
      </c>
      <c r="F3210" s="127" t="e">
        <v>#N/A</v>
      </c>
      <c r="G3210" s="127">
        <v>10.3</v>
      </c>
      <c r="H3210" s="127" t="e">
        <v>#N/A</v>
      </c>
      <c r="I3210" s="127" t="e">
        <v>#N/A</v>
      </c>
      <c r="J3210" s="127">
        <v>10.29</v>
      </c>
      <c r="K3210" s="127"/>
      <c r="L3210" s="127"/>
      <c r="M3210" s="127"/>
      <c r="N3210" s="127" t="e">
        <v>#N/A</v>
      </c>
      <c r="O3210" s="127" t="e">
        <v>#N/A</v>
      </c>
      <c r="P3210" s="127">
        <v>10.3</v>
      </c>
      <c r="Q3210" s="127"/>
      <c r="R3210" s="127"/>
      <c r="S3210" s="127"/>
      <c r="T3210" s="127"/>
      <c r="U3210" s="127"/>
      <c r="V3210" s="127"/>
      <c r="W3210" s="127"/>
      <c r="X3210" s="127"/>
      <c r="Y3210" s="127"/>
      <c r="Z3210" s="127"/>
      <c r="AA3210" s="127"/>
      <c r="AB3210" s="127"/>
      <c r="AC3210" s="127"/>
      <c r="AD3210" s="127"/>
      <c r="AE3210" s="127"/>
      <c r="AF3210" s="9"/>
    </row>
    <row r="3211" ht="15.75" customHeight="1">
      <c r="A3211" s="116">
        <v>41031.0</v>
      </c>
      <c r="B3211" s="129" t="e">
        <v>#N/A</v>
      </c>
      <c r="C3211" s="127" t="e">
        <v>#N/A</v>
      </c>
      <c r="D3211" s="127">
        <v>10.47</v>
      </c>
      <c r="E3211" s="127" t="e">
        <v>#N/A</v>
      </c>
      <c r="F3211" s="127" t="e">
        <v>#N/A</v>
      </c>
      <c r="G3211" s="127">
        <v>10.32</v>
      </c>
      <c r="H3211" s="127" t="e">
        <v>#N/A</v>
      </c>
      <c r="I3211" s="127" t="e">
        <v>#N/A</v>
      </c>
      <c r="J3211" s="127">
        <v>10.32</v>
      </c>
      <c r="K3211" s="127"/>
      <c r="L3211" s="127"/>
      <c r="M3211" s="127"/>
      <c r="N3211" s="127" t="e">
        <v>#N/A</v>
      </c>
      <c r="O3211" s="127" t="e">
        <v>#N/A</v>
      </c>
      <c r="P3211" s="127">
        <v>10.32</v>
      </c>
      <c r="Q3211" s="127"/>
      <c r="R3211" s="127"/>
      <c r="S3211" s="127"/>
      <c r="T3211" s="127"/>
      <c r="U3211" s="127"/>
      <c r="V3211" s="127"/>
      <c r="W3211" s="127"/>
      <c r="X3211" s="127"/>
      <c r="Y3211" s="127"/>
      <c r="Z3211" s="127"/>
      <c r="AA3211" s="127"/>
      <c r="AB3211" s="127"/>
      <c r="AC3211" s="127"/>
      <c r="AD3211" s="127"/>
      <c r="AE3211" s="127"/>
      <c r="AF3211" s="9"/>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FF0000"/>
    <pageSetUpPr/>
  </sheetPr>
  <sheetViews>
    <sheetView workbookViewId="0"/>
  </sheetViews>
  <sheetFormatPr customHeight="1" defaultColWidth="14.43" defaultRowHeight="15.0"/>
  <cols>
    <col customWidth="1" min="1" max="1" width="32.0"/>
    <col customWidth="1" min="2" max="2" width="20.0"/>
    <col customWidth="1" min="3" max="3" width="21.0"/>
    <col customWidth="1" min="4" max="4" width="27.0"/>
    <col customWidth="1" min="5" max="5" width="25.0"/>
    <col customWidth="1" min="6" max="6" width="36.0"/>
    <col customWidth="1" min="7" max="7" width="20.43"/>
    <col customWidth="1" min="8" max="8" width="26.0"/>
    <col customWidth="1" min="9" max="9" width="24.43"/>
    <col customWidth="1" min="10" max="10" width="22.29"/>
    <col customWidth="1" min="11" max="11" width="17.71"/>
    <col customWidth="1" min="12" max="26" width="8.71"/>
  </cols>
  <sheetData>
    <row r="1" ht="30.75" customHeight="1">
      <c r="A1" s="130" t="s">
        <v>140</v>
      </c>
      <c r="B1" s="131">
        <v>45657.0</v>
      </c>
    </row>
    <row r="2">
      <c r="A2" s="132" t="s">
        <v>141</v>
      </c>
    </row>
    <row r="3" hidden="1">
      <c r="A3" s="133" t="s">
        <v>142</v>
      </c>
      <c r="B3" s="134" t="str">
        <f>MAX((J6*(365/365)-B13)/(J6*(365/365)),0)</f>
        <v>#DIV/0!</v>
      </c>
      <c r="C3" s="106" t="s">
        <v>143</v>
      </c>
    </row>
    <row r="4">
      <c r="A4" s="106" t="s">
        <v>144</v>
      </c>
      <c r="B4" s="106">
        <v>1.0</v>
      </c>
      <c r="C4" s="106">
        <v>7.0</v>
      </c>
      <c r="D4" s="106">
        <v>14.0</v>
      </c>
      <c r="E4" s="106">
        <v>30.0</v>
      </c>
      <c r="F4" s="106">
        <v>60.0</v>
      </c>
      <c r="G4" s="106">
        <v>90.0</v>
      </c>
      <c r="H4" s="106">
        <v>180.0</v>
      </c>
      <c r="I4" s="106">
        <v>270.0</v>
      </c>
    </row>
    <row r="5">
      <c r="A5" s="135"/>
      <c r="B5" s="136" t="s">
        <v>114</v>
      </c>
      <c r="C5" s="136" t="s">
        <v>115</v>
      </c>
      <c r="D5" s="136" t="s">
        <v>116</v>
      </c>
      <c r="E5" s="136" t="s">
        <v>117</v>
      </c>
      <c r="F5" s="136" t="s">
        <v>118</v>
      </c>
      <c r="G5" s="136" t="s">
        <v>119</v>
      </c>
      <c r="H5" s="136" t="s">
        <v>120</v>
      </c>
      <c r="I5" s="136" t="s">
        <v>121</v>
      </c>
      <c r="J5" s="135"/>
    </row>
    <row r="6" ht="32.25" customHeight="1">
      <c r="B6" s="137">
        <f>LN(1+VLOOKUP(B1,'VNIBOR đã xử lý'!$A:$S,12,0)* (B4/365))/(B4/365)</f>
        <v>0.01438309403</v>
      </c>
      <c r="C6" s="137">
        <f>LN(1+VLOOKUP(B1,'VNIBOR đã xử lý'!$A:$S,13,0)* (C4/365))/(C4/365)</f>
        <v>0.01800328606</v>
      </c>
      <c r="D6" s="137">
        <f>LN(1+VLOOKUP(B1,'VNIBOR đã xử lý'!$A:$S,14,0)* (D4/365))/(D4/365)</f>
        <v>0.01876047652</v>
      </c>
      <c r="E6" s="137">
        <f>LN(1+VLOOKUP(B1,'VNIBOR đã xử lý'!$A:$S,15,0)* (E4/365))/(E4/365)</f>
        <v>0.0191868532</v>
      </c>
      <c r="F6" s="137">
        <f>LN(1+VLOOKUP(B1,'VNIBOR đã xử lý'!$A:$S,16,0)* (F4/365))/(F4/365)</f>
        <v>0.01953289915</v>
      </c>
      <c r="G6" s="137">
        <f>LN(1+VLOOKUP(B1,'VNIBOR đã xử lý'!$A:$S,17,0)* (G4/365))/(G4/365)</f>
        <v>0.0196254204</v>
      </c>
      <c r="H6" s="137">
        <f>LN(1+VLOOKUP(B1,'VNIBOR đã xử lý'!$A:$S,18,0)* (H4/365))/(H4/365)</f>
        <v>0.01975756619</v>
      </c>
      <c r="I6" s="137">
        <f>LN(1+VLOOKUP(B1,'VNIBOR đã xử lý'!$A:$S,19,0)* (I4/365))/(I4/365)</f>
        <v>0.01963833654</v>
      </c>
      <c r="J6" s="138"/>
    </row>
    <row r="7" ht="28.5" hidden="1" customHeight="1">
      <c r="A7" s="132" t="s">
        <v>145</v>
      </c>
      <c r="B7" s="139" t="str">
        <f t="shared" ref="B7:I7" si="1">(B6*(1-$B$3)*365/365)/100</f>
        <v>#DIV/0!</v>
      </c>
      <c r="C7" s="139" t="str">
        <f t="shared" si="1"/>
        <v>#DIV/0!</v>
      </c>
      <c r="D7" s="139" t="str">
        <f t="shared" si="1"/>
        <v>#DIV/0!</v>
      </c>
      <c r="E7" s="139" t="str">
        <f t="shared" si="1"/>
        <v>#DIV/0!</v>
      </c>
      <c r="F7" s="139" t="str">
        <f t="shared" si="1"/>
        <v>#DIV/0!</v>
      </c>
      <c r="G7" s="139" t="str">
        <f t="shared" si="1"/>
        <v>#DIV/0!</v>
      </c>
      <c r="H7" s="139" t="str">
        <f t="shared" si="1"/>
        <v>#DIV/0!</v>
      </c>
      <c r="I7" s="139" t="str">
        <f t="shared" si="1"/>
        <v>#DIV/0!</v>
      </c>
      <c r="J7" s="140"/>
    </row>
    <row r="9" ht="31.5" customHeight="1">
      <c r="A9" s="141" t="s">
        <v>146</v>
      </c>
      <c r="B9" s="142">
        <v>1000000.0</v>
      </c>
    </row>
    <row r="10" ht="33.75" customHeight="1">
      <c r="A10" s="132" t="s">
        <v>147</v>
      </c>
      <c r="B10" s="106">
        <v>360.0</v>
      </c>
      <c r="C10" s="106">
        <f>$B$10*2</f>
        <v>720</v>
      </c>
      <c r="D10" s="106">
        <f>$B$10*3</f>
        <v>1080</v>
      </c>
      <c r="E10" s="106">
        <f>$B$10*4</f>
        <v>1440</v>
      </c>
      <c r="F10" s="106">
        <f>$B$10*5</f>
        <v>1800</v>
      </c>
      <c r="G10" s="106">
        <f>$B$10*7</f>
        <v>2520</v>
      </c>
      <c r="H10" s="106">
        <f>$B$10*10</f>
        <v>3600</v>
      </c>
      <c r="I10" s="106">
        <f>$B$10*15</f>
        <v>5400</v>
      </c>
      <c r="J10" s="106">
        <f>$B$10*20</f>
        <v>7200</v>
      </c>
      <c r="K10" s="106">
        <f>$B$10*30</f>
        <v>10800</v>
      </c>
    </row>
    <row r="11" ht="39.75" customHeight="1">
      <c r="B11" s="143" t="s">
        <v>125</v>
      </c>
      <c r="C11" s="106" t="s">
        <v>126</v>
      </c>
      <c r="D11" s="106" t="s">
        <v>127</v>
      </c>
      <c r="E11" s="106" t="s">
        <v>128</v>
      </c>
      <c r="F11" s="106" t="s">
        <v>129</v>
      </c>
      <c r="G11" s="106" t="s">
        <v>130</v>
      </c>
      <c r="H11" s="106" t="s">
        <v>131</v>
      </c>
      <c r="I11" s="106" t="s">
        <v>132</v>
      </c>
      <c r="J11" s="106" t="s">
        <v>133</v>
      </c>
      <c r="K11" s="106" t="s">
        <v>134</v>
      </c>
      <c r="L11" s="144"/>
      <c r="M11" s="144"/>
      <c r="N11" s="144"/>
      <c r="O11" s="144"/>
      <c r="P11" s="144"/>
      <c r="Q11" s="144"/>
      <c r="R11" s="144"/>
      <c r="S11" s="144"/>
      <c r="T11" s="144"/>
      <c r="U11" s="144"/>
      <c r="V11" s="144"/>
      <c r="W11" s="144"/>
      <c r="X11" s="144"/>
      <c r="Y11" s="144"/>
      <c r="Z11" s="144"/>
    </row>
    <row r="12">
      <c r="A12" s="145" t="s">
        <v>148</v>
      </c>
      <c r="B12" s="146">
        <f>(VLOOKUP(B1,VBMA!$A:$AE,4,0)/100*$B$9)*((1+VLOOKUP(B1,VBMA!$A:$AE,4,0)/100)^(-B10/365))    - (VLOOKUP(B1,VBMA!$A:$AE,4,0)/100)*$B$9 * EXP(-B13*(B10/365))
+ $B$9*((1+VLOOKUP(B1,VBMA!$A:$AE,4,0)/100)^(-B10/365))    - $B$9 * EXP(-B13*(B10/365))</f>
        <v>-0.0003033940447</v>
      </c>
      <c r="C12" s="147">
        <f>((VLOOKUP(B1,VBMA!$A:$AE,4,0)/100)*$B$9)*((1+VLOOKUP(B1,VBMA!$A:$AE,4,0)/100)^(-B10/365))-(VLOOKUP(B1,VBMA!$A:$AE,4,0)/100)*$B$9*EXP(-B13*(B10/365))
+((VLOOKUP(B1,VBMA!$A:$AE,7,0)/100)*$B$9)*((1+VLOOKUP(B1,VBMA!$A:$AE,7,0)/100)^(-C10/365))-(VLOOKUP(B1,VBMA!$A:$AE,7,0)/100)*$B$9*EXP(-C13*(C10/365))
+$B$9*((1+VLOOKUP(B1,VBMA!$A:$AE,7,0)/100)^(-C10/365))-$B$9*EXP(-C13*(C10/365))</f>
        <v>-0.000000003608874977</v>
      </c>
      <c r="D12" s="147">
        <f>((VLOOKUP(B1,VBMA!$A:$AE,4,0)/100)*$B$9)*((1+VLOOKUP(B1,VBMA!$A:$AE,4,0)/100)^(-B10/365))-(VLOOKUP(B1,VBMA!$A:$AE,4,0)/100)*$B$9*EXP(-B13*(B10/365))
+((VLOOKUP(B1,VBMA!$A:$AE,7,0)/100)*$B$9)*((1+VLOOKUP(B1,VBMA!$A:$AE,7,0)/100)^(-C10/365))-(VLOOKUP(B1,VBMA!$A:$AE,7,0)/100)*$B$9*EXP(-C13*(C10/365))
 +   ((VLOOKUP(B1,VBMA!$A:$AE,10,0)/100)*$B$9)*((1+VLOOKUP(B1,VBMA!$A:$AE,10,0)/100)^(-D10/365))     - (VLOOKUP(B1,VBMA!$A:$AE,10,0)/100)*$B$9 * EXP(-D13*(D10/365))
+  $B$9*((1+VLOOKUP(B1,VBMA!$A:$AE,10,0)/100)^(-D10/365))-$B$9*EXP(-D13*(D10/365))</f>
        <v>-0.00000006717164069</v>
      </c>
      <c r="E12" s="147">
        <f>((VLOOKUP(B1,VBMA!$A:$AE,4,0)/100)*$B$9)*((1+VLOOKUP(B1,VBMA!$A:$AE,4,0)/100)^(-B10/365))-(VLOOKUP(B1,VBMA!$A:$AE,4,0)/100)*$B$9*EXP(-B13*(B10/365))
+((VLOOKUP(B1,VBMA!$A:$AE,7,0)/100)*$B$9)*((1+VLOOKUP(B1,VBMA!$A:$AE,7,0)/100)^(-C10/365))-(VLOOKUP(B1,VBMA!$A:$AE,7,0)/100)*$B$9*EXP(-C13*(C10/365))
 +   ((VLOOKUP(B1,VBMA!$A:$AE,10,0)/100)*$B$9)*((1+VLOOKUP(B1,VBMA!$A:$AE,10,0)/100)^(-D10/365))     - (VLOOKUP(B1,VBMA!$A:$AE,10,0)/100)*$B$9 * EXP(-D13*(D10/365))
 +   ((VLOOKUP(B1,VBMA!$A:$AE,13,0)/100)*$B$9)*((1+VLOOKUP(B1,VBMA!$A:$AE,13,0)/100)^(-E10/365))     - (VLOOKUP(B1,VBMA!$A:$AE,13,0)/100)*$B$9 * EXP(-E13*(E10/365))
+  $B$9*((1+VLOOKUP(B1,VBMA!$A:$AE,13,0)/100)^(-E10/365))-$B$9*EXP(-E13*(E10/365))</f>
        <v>-0.000001000938937</v>
      </c>
      <c r="F12" s="147">
        <f>((VLOOKUP(B1,VBMA!$A:$AE,4,0)/100)*$B$9)*((1+VLOOKUP(B1,VBMA!$A:$AE,4,0)/100)^(-B10/365))-(VLOOKUP(B1,VBMA!$A:$AE,4,0)/100)*$B$9*EXP(-B13*(B10/365))
+((VLOOKUP(B1,VBMA!$A:$AE,7,0)/100)*$B$9)*((1+VLOOKUP(B1,VBMA!$A:$AE,7,0)/100)^(-C10/365))-(VLOOKUP(B1,VBMA!$A:$AE,7,0)/100)*$B$9*EXP(-C13*(C10/365))
 +   ((VLOOKUP(B1,VBMA!$A:$AE,10,0)/100)*$B$9)*((1+VLOOKUP(B1,VBMA!$A:$AE,10,0)/100)^(-D10/365))     - (VLOOKUP(B1,VBMA!$A:$AE,10,0)/100)*$B$9 * EXP(-D13*(D10/365))
 +   ((VLOOKUP(B1,VBMA!$A:$AE,13,0)/100)*$B$9)*((1+VLOOKUP(B1,VBMA!$A:$AE,13,0)/100)^(-E10/365))     - (VLOOKUP(B1,VBMA!$A:$AE,13,0)/100)*$B$9 * EXP(-E13*(E10/365))
 +   ((VLOOKUP(B1,VBMA!$A:$AE,16,0)/100)*$B$9)*((1+VLOOKUP(B1,VBMA!$A:$AE,16,0)/100)^(-F10/365))     - (VLOOKUP(B1,VBMA!$A:$AE,16,0)/100)*$B$9 * EXP(-F13*(F10/365))
+  $B$9*((1+VLOOKUP(B1,VBMA!$A:$AE,16,0)/100)^(-F10/365))-$B$9*EXP(-F13*(F10/365))</f>
        <v>-0.0002160094446</v>
      </c>
      <c r="G12" s="147">
        <f>((VLOOKUP(B1,VBMA!$A:$AE,4,0)/100)*$B$9)*((1+VLOOKUP(B1,VBMA!$A:$AE,4,0)/100)^(-B10/365))-(VLOOKUP(B1,VBMA!$A:$AE,4,0)/100)*$B$9*EXP(-B13*(B10/365))
+((VLOOKUP(B1,VBMA!$A:$AE,7,0)/100)*$B$9)*((1+VLOOKUP(B1,VBMA!$A:$AE,7,0)/100)^(-C10/365))-(VLOOKUP(B1,VBMA!$A:$AE,7,0)/100)*$B$9*EXP(-C13*(C10/365))
 +   ((VLOOKUP(B1,VBMA!$A:$AE,10,0)/100)*$B$9)*((1+VLOOKUP(B1,VBMA!$A:$AE,10,0)/100)^(-D10/365))     - (VLOOKUP(B1,VBMA!$A:$AE,10,0)/100)*$B$9 * EXP(-D13*(D10/365))
 +   ((VLOOKUP(B1,VBMA!$A:$AE,13,0)/100)*$B$9)*((1+VLOOKUP(B1,VBMA!$A:$AE,13,0)/100)^(-E10/365))     - (VLOOKUP(B1,VBMA!$A:$AE,13,0)/100)*$B$9 * EXP(-E13*(E10/365))
 +   ((VLOOKUP(B1,VBMA!$A:$AE,16,0)/100)*$B$9)*((1+VLOOKUP(B1,VBMA!$A:$AE,16,0)/100)^(-F10/365))     - (VLOOKUP(B1,VBMA!$A:$AE,16,0)/100)*$B$9 * EXP(-F13*(F10/365))
 +   ((VLOOKUP(B1,VBMA!$A:$AE,19,0)/100)*$B$9)*((1+VLOOKUP(B1,VBMA!$A:$AE,19,0)/100)^(-6*365/365))     - (VLOOKUP(B1,VBMA!$A:$AE,19,0)/100)*$B$9 * EXP(-G13*(6*365/365))
 +   ((VLOOKUP(B1,VBMA!$A:$AE,19,0)/100)*$B$9)*((1+VLOOKUP(B1,VBMA!$A:$AE,19,0)/100)^(-7*365/365))     - (VLOOKUP(B1,VBMA!$A:$AE,19,0)/100)*$B$9 * EXP(-G13*(7*365/365))
+  $B$9*((1+VLOOKUP(B1,VBMA!$A:$AE,19,0)/100)^(-G10/365))-$B$9*EXP(-G13*(G10/365))</f>
        <v>-0.000005019828677</v>
      </c>
      <c r="H12" s="147">
        <f>
((VLOOKUP(B1,VBMA!$A:$AE,4,0)/100)*$B$9)*((1+VLOOKUP(B1,VBMA!$A:$AE,4,0)/100)^(-B10/365))-(VLOOKUP(B1,VBMA!$A:$AE,4,0)/100)*$B$9*EXP(-B13*(B10/365))
+((VLOOKUP(B1,VBMA!$A:$AE,7,0)/100)*$B$9)*((1+VLOOKUP(B1,VBMA!$A:$AE,7,0)/100)^(-C10/365))-(VLOOKUP(B1,VBMA!$A:$AE,7,0)/100)*$B$9*EXP(-C13*(C10/365))
 +   ((VLOOKUP(B1,VBMA!$A:$AE,10,0)/100)*$B$9)*((1+VLOOKUP(B1,VBMA!$A:$AE,10,0)/100)^(-D10/365))     - (VLOOKUP(B1,VBMA!$A:$AE,10,0)/100)*$B$9 * EXP(-D13*(D10/365))
 +   ((VLOOKUP(B1,VBMA!$A:$AE,13,0)/100)*$B$9)*((1+VLOOKUP(B1,VBMA!$A:$AE,13,0)/100)^(-E10/365))     - (VLOOKUP(B1,VBMA!$A:$AE,13,0)/100)*$B$9 * EXP(-E13*(E10/365))
 +   ((VLOOKUP(B1,VBMA!$A:$AE,16,0)/100)*$B$9)*((1+VLOOKUP(B1,VBMA!$A:$AE,16,0)/100)^(-F10/365))     - (VLOOKUP(B1,VBMA!$A:$AE,16,0)/100)*$B$9 * EXP(-F13*(F10/365))
 +   ((VLOOKUP(B1,VBMA!$A:$AE,19,0)/100)*$B$9)*((1+VLOOKUP(B1,VBMA!$A:$AE,19,0)/100)^(-6*365/365))     - (VLOOKUP(B1,VBMA!$A:$AE,19,0)/100)*$B$9 * EXP(-G13*(6*365/365))
 +   ((VLOOKUP(B1,VBMA!$A:$AE,19,0)/100)*$B$9)*((1+VLOOKUP(B1,VBMA!$A:$AE,19,0)/100)^(-7*365/365))     - (VLOOKUP(B1,VBMA!$A:$AE,19,0)/100)*$B$9 * EXP(-G13*(7*365/365))
 +   ((VLOOKUP(B1,VBMA!$A:$AE,22,0)/100)*$B$9)*((1+VLOOKUP(B1,VBMA!$A:$AE,22,0)/100)^(-(8*365)/365))     - (VLOOKUP(B1,VBMA!$A:$AE,22,0)/100)*$B$9 * EXP(-H13*((8*365)/365))
 +   ((VLOOKUP(B1,VBMA!$A:$AE,22,0)/100)*$B$9)*((1+VLOOKUP(B1,VBMA!$A:$AE,22,0)/100)^(-(9*365)/365))     - (VLOOKUP(B1,VBMA!$A:$AE,22,0)/100)*$B$9 * EXP(-H13*((9*365)/365))
 +   ((VLOOKUP(B1,VBMA!$A:$AE,22,0)/100)*$B$9)*((1+VLOOKUP(B1,VBMA!$A:$AE,22,0)/100)^(-(10*365)/365))     - (VLOOKUP(B1,VBMA!$A:$AE,22,0)/100)*$B$9 * EXP(-H13*((10*365)/365))
+  $B$9*((1+VLOOKUP(B1,VBMA!$A:$AE,22,0)/100)^(-H10/365))-$B$9*EXP(-H13*(H10/365))</f>
        <v>-0.00002069259062</v>
      </c>
      <c r="I12" s="147">
        <f> ((VLOOKUP(B1,VBMA!$A:$AE,4,0)/100)*$B$9)*((1+VLOOKUP(B1,VBMA!$A:$AE,4,0)/100)^(-B10/365))-(VLOOKUP(B1,VBMA!$A:$AE,4,0)/100)*$B$9*EXP(-B13*(B10/365))
+((VLOOKUP(B1,VBMA!$A:$AE,7,0)/100)*$B$9)*((1+VLOOKUP(B1,VBMA!$A:$AE,7,0)/100)^(-C10/365))-(VLOOKUP(B1,VBMA!$A:$AE,7,0)/100)*$B$9*EXP(-C13*(C10/365))
 +   ((VLOOKUP(B1,VBMA!$A:$AE,10,0)/100)*$B$9)*((1+VLOOKUP(B1,VBMA!$A:$AE,10,0)/100)^(-D10/365))     - (VLOOKUP(B1,VBMA!$A:$AE,10,0)/100)*$B$9 * EXP(-D13*(D10/365))
 +   ((VLOOKUP(B1,VBMA!$A:$AE,13,0)/100)*$B$9)*((1+VLOOKUP(B1,VBMA!$A:$AE,13,0)/100)^(-E10/365))     - (VLOOKUP(B1,VBMA!$A:$AE,13,0)/100)*$B$9 * EXP(-E13*(E10/365))
 +   ((VLOOKUP(B1,VBMA!$A:$AE,16,0)/100)*$B$9)*((1+VLOOKUP(B1,VBMA!$A:$AE,16,0)/100)^(-F10/365))     - (VLOOKUP(B1,VBMA!$A:$AE,16,0)/100)*$B$9 * EXP(-F13*(F10/365))
 +   ((VLOOKUP(B1,VBMA!$A:$AE,19,0)/100)*$B$9)*((1+VLOOKUP(B1,VBMA!$A:$AE,19,0)/100)^(-G10/365))     - (VLOOKUP(B1,VBMA!$A:$AE,19,0)/100)*$B$9 * EXP(-G13*(G10/365))
 +   ((VLOOKUP(B1,VBMA!$A:$AE,19,0)/100)*$B$9)*((1+VLOOKUP(B1,VBMA!$A:$AE,19,0)/100)^(-G10/365))     - (VLOOKUP(B1,VBMA!$A:$AE,19,0)/100)*$B$9 * EXP(-G13*(G10/365))
 +   ((VLOOKUP(B1,VBMA!$A:$AE,22,0)/100)*$B$9)*((1+VLOOKUP(B1,VBMA!$A:$AE,22,0)/100)^(-(8*365)/365))     - (VLOOKUP(B1,VBMA!$A:$AE,22,0)/100)*$B$9 * EXP(-H13*((8*365)/365))
 +   ((VLOOKUP(B1,VBMA!$A:$AE,22,0)/100)*$B$9)*((1+VLOOKUP(B1,VBMA!$A:$AE,22,0)/100)^(-(9*365)/365))     - (VLOOKUP(B1,VBMA!$A:$AE,22,0)/100)*$B$9 * EXP(-H13*((9*365)/365))
 +   ((VLOOKUP(B1,VBMA!$A:$AE,22,0)/100)*$B$9)*((1+VLOOKUP(B1,VBMA!$A:$AE,22,0)/100)^(-(10*365)/365))     - (VLOOKUP(B1,VBMA!$A:$AE,22,0)/100)*$B$9 * EXP(-H13*((10*365)/365))
 +   ((VLOOKUP(B1,VBMA!$A:$AE,25,0)/100)*$B$9)*((1+VLOOKUP(B1,VBMA!$A:$AE,25,0)/100)^(-(11*365)/365))     - (VLOOKUP(B1,VBMA!$A:$AE,25,0)/100)*$B$9 * EXP(-I13*((11*365)/365))
 +   ((VLOOKUP(B1,VBMA!$A:$AE,25,0)/100)*$B$9)*((1+VLOOKUP(B1,VBMA!$A:$AE,25,0)/100)^(-(12*365)/365))     - (VLOOKUP(B1,VBMA!$A:$AE,25,0)/100)*$B$9 * EXP(-I13*((12*365)/365))
 +   ((VLOOKUP(B1,VBMA!$A:$AE,25,0)/100)*$B$9)*((1+VLOOKUP(B1,VBMA!$A:$AE,25,0)/100)^(-(13*365)/365))     - (VLOOKUP(B1,VBMA!$A:$AE,25,0)/100)*$B$9 * EXP(-I13*((13*365)/365))
 +   ((VLOOKUP(B1,VBMA!$A:$AE,25,0)/100)*$B$9)*((1+VLOOKUP(B1,VBMA!$A:$AE,25,0)/100)^(-(14*365)/365))     - (VLOOKUP(B1,VBMA!$A:$AE,25,0)/100)*$B$9 * EXP(-I13*((14*365)/365))
 +   ((VLOOKUP(B1,VBMA!$A:$AE,25,0)/100)*$B$9)*((1+VLOOKUP(B1,VBMA!$A:$AE,25,0)/100)^(-(15*365)/365))     - (VLOOKUP(B1,VBMA!$A:$AE,25,0)/100)*$B$9 * EXP(-I13*((15*365)/365))
+  $B$9*((1+VLOOKUP(B1,VBMA!$A:$AE,25,0)/100)^(-I10/365))-$B$9*EXP(-I13*(I10/365))</f>
        <v>-0.0000392429065</v>
      </c>
      <c r="J12" s="147">
        <f>((VLOOKUP(B1,VBMA!$A:$AE,4,0)/100)*$B$9)*((1+VLOOKUP(B1,VBMA!$A:$AE,4,0)/100)^(-B10/365))-(VLOOKUP(B1,VBMA!$A:$AE,4,0)/100)*$B$9*EXP(-B13*(B10/365))
+((VLOOKUP(B1,VBMA!$A:$AE,7,0)/100)*$B$9)*((1+VLOOKUP(B1,VBMA!$A:$AE,7,0)/100)^(-C10/365))-(VLOOKUP(B1,VBMA!$A:$AE,7,0)/100)*$B$9*EXP(-C13*(C10/365))
+((VLOOKUP(B1,VBMA!$A:$AE,10,0)/100)*$B$9)*((1+VLOOKUP(B1,VBMA!$A:$AE,10,0)/100)^(-D10/365))-(VLOOKUP(B1,VBMA!$A:$AE,10,0)/100)*$B$9*EXP(-D13*(D10/365))
+((VLOOKUP(B1,VBMA!$A:$AE,13,0)/100)*$B$9)*((1+VLOOKUP(B1,VBMA!$A:$AE,13,0)/100)^(-E10/365))-(VLOOKUP(B1,VBMA!$A:$AE,13,0)/100)*$B$9*EXP(-E13*(E10/365))
+((VLOOKUP(B1,VBMA!$A:$AE,16,0)/100)*$B$9)*((1+VLOOKUP(B1,VBMA!$A:$AE,16,0)/100)^(-F10/365))-(VLOOKUP(B1,VBMA!$A:$AE,16,0)/100)*$B$9*EXP(-F13*(F10/365))
+((VLOOKUP(B1,VBMA!$A:$AE,19,0)/100)*$B$9)*((1+VLOOKUP(B1,VBMA!$A:$AE,19,0)/100)^(-G10/365))-(VLOOKUP(B1,VBMA!$A:$AE,19,0)/100)*$B$9*EXP(-G13*(G10/365))
+((VLOOKUP(B1,VBMA!$A:$AE,19,0)/100)*$B$9)*((1+VLOOKUP(B1,VBMA!$A:$AE,19,0)/100)^(-G10/365))-(VLOOKUP(B1,VBMA!$A:$AE,19,0)/100)*$B$9*EXP(-G13*(G10/365))
+((VLOOKUP(B1,VBMA!$A:$AE,22,0)/100)*$B$9)*((1+VLOOKUP(B1,VBMA!$A:$AE,22,0)/100)^(-(8*365)/365))-(VLOOKUP(B1,VBMA!$A:$AE,22,0)/100)*$B$9*EXP(-H13*((8*365)/365))
+((VLOOKUP(B1,VBMA!$A:$AE,22,0)/100)*$B$9)*((1+VLOOKUP(B1,VBMA!$A:$AE,22,0)/100)^(-(9*365)/365))-(VLOOKUP(B1,VBMA!$A:$AE,22,0)/100)*$B$9*EXP(-H13*((9*365)/365))
+((VLOOKUP(B1,VBMA!$A:$AE,22,0)/100)*$B$9)*((1+VLOOKUP(B1,VBMA!$A:$AE,22,0)/100)^(-(10*365)/365))-(VLOOKUP(B1,VBMA!$A:$AE,22,0)/100)*$B$9*EXP(-H13*((10*365)/365))
+((VLOOKUP(B1,VBMA!$A:$AE,25,0)/100)*$B$9)*((1+VLOOKUP(B1,VBMA!$A:$AE,25,0)/100)^(-(11*365)/365))-(VLOOKUP(B1,VBMA!$A:$AE,25,0)/100)*$B$9*EXP(-I13*((11*365)/365))
+((VLOOKUP(B1,VBMA!$A:$AE,25,0)/100)*$B$9)*((1+VLOOKUP(B1,VBMA!$A:$AE,25,0)/100)^(-(12*365)/365))-(VLOOKUP(B1,VBMA!$A:$AE,25,0)/100)*$B$9*EXP(-I13*((12*365)/365))
+((VLOOKUP(B1,VBMA!$A:$AE,25,0)/100)*$B$9)*((1+VLOOKUP(B1,VBMA!$A:$AE,25,0)/100)^(-(13*365)/365))-(VLOOKUP(B1,VBMA!$A:$AE,25,0)/100)*$B$9*EXP(-I13*((13*365)/365))
+((VLOOKUP(B1,VBMA!$A:$AE,25,0)/100)*$B$9)*((1+VLOOKUP(B1,VBMA!$A:$AE,25,0)/100)^(-(14*365)/365))-(VLOOKUP(B1,VBMA!$A:$AE,25,0)/100)*$B$9*EXP(-I13*((14*365)/365))
+((VLOOKUP(B1,VBMA!$A:$AE,25,0)/100)*$B$9)*((1+VLOOKUP(B1,VBMA!$A:$AE,25,0)/100)^(-(15*365)/365))-(VLOOKUP(B1,VBMA!$A:$AE,25,0)/100)*$B$9*EXP(-I13*((15*365)/365))
+((VLOOKUP(B1,VBMA!$A:$AE,28,0)/100)*$B$9)*((1+VLOOKUP(B1,VBMA!$A:$AE,28,0)/100)^(-(16*365)/365))-(VLOOKUP(B1,VBMA!$A:$AE,28,0)/100)*$B$9*EXP(-J13*((16*365)/365))
+((VLOOKUP(B1,VBMA!$A:$AE,28,0)/100)*$B$9)*((1+VLOOKUP(B1,VBMA!$A:$AE,28,0)/100)^(-(17*365)/365))-(VLOOKUP(B1,VBMA!$A:$AE,28,0)/100)*$B$9*EXP(-J13*((17*365)/365))
+((VLOOKUP(B1,VBMA!$A:$AE,28,0)/100)*$B$9)*((1+VLOOKUP(B1,VBMA!$A:$AE,28,0)/100)^(-(18*365)/365))-(VLOOKUP(B1,VBMA!$A:$AE,28,0)/100)*$B$9*EXP(-J13*((18*365)/365))
+((VLOOKUP(B1,VBMA!$A:$AE,28,0)/100)*$B$9)*((1+VLOOKUP(B1,VBMA!$A:$AE,28,0)/100)^(-(19*365)/365))-(VLOOKUP(B1,VBMA!$A:$AE,28,0)/100)*$B$9*EXP(-J13*((19*365)/365))
+((VLOOKUP(B1,VBMA!$A:$AE,28,0)/100)*$B$9)*((1+VLOOKUP(B1,VBMA!$A:$AE,28,0)/100)^(-(20*365)/365))-(VLOOKUP(B1,VBMA!$A:$AE,28,0)/100)*$B$9*EXP(-J13*((20*365)/365))
+  $B$9*((1+VLOOKUP(B1,VBMA!$A:$AE,28,0)/100)^(-J10/365))-$B$9*EXP(-J13*(J10/365))</f>
        <v>-0.000859919237</v>
      </c>
      <c r="K12" s="106">
        <f>((VLOOKUP(B1,VBMA!$A:$AE,4,0)/100)*$B$9)*((1+VLOOKUP(B1,VBMA!$A:$AE,4,0)/100)^(-B10/365))-(VLOOKUP(B1,VBMA!$A:$AE,4,0)/100)*$B$9*EXP(-B13*(B10/365))
+((VLOOKUP(B1,VBMA!$A:$AE,7,0)/100)*$B$9)*((1+VLOOKUP(B1,VBMA!$A:$AE,7,0)/100)^(-C10/365))-(VLOOKUP(B1,VBMA!$A:$AE,7,0)/100)*$B$9*EXP(-C13*(C10/365))
+((VLOOKUP(B1,VBMA!$A:$AE,10,0)/100)*$B$9)*((1+VLOOKUP(B1,VBMA!$A:$AE,10,0)/100)^(-D10/365))-(VLOOKUP(B1,VBMA!$A:$AE,10,0)/100)*$B$9*EXP(-D13*(D10/365))
+((VLOOKUP(B1,VBMA!$A:$AE,13,0)/100)*$B$9)*((1+VLOOKUP(B1,VBMA!$A:$AE,13,0)/100)^(-E10/365))-(VLOOKUP(B1,VBMA!$A:$AE,13,0)/100)*$B$9*EXP(-E13*(E10/365))
+((VLOOKUP(B1,VBMA!$A:$AE,16,0)/100)*$B$9)*((1+VLOOKUP(B1,VBMA!$A:$AE,16,0)/100)^(-F10/365))-(VLOOKUP(B1,VBMA!$A:$AE,16,0)/100)*$B$9*EXP(-F13*(F10/365))
+((VLOOKUP(B1,VBMA!$A:$AE,19,0)/100)*$B$9)*((1+VLOOKUP(B1,VBMA!$A:$AE,19,0)/100)^(-G10/365))-(VLOOKUP(B1,VBMA!$A:$AE,19,0)/100)*$B$9*EXP(-G13*(G10/365))
+((VLOOKUP(B1,VBMA!$A:$AE,19,0)/100)*$B$9)*((1+VLOOKUP(B1,VBMA!$A:$AE,19,0)/100)^(-G10/365))-(VLOOKUP(B1,VBMA!$A:$AE,19,0)/100)*$B$9*EXP(-G13*(G10/365))
+((VLOOKUP(B1,VBMA!$A:$AE,22,0)/100)*$B$9)*((1+VLOOKUP(B1,VBMA!$A:$AE,22,0)/100)^(-(8*365)/365))-(VLOOKUP(B1,VBMA!$A:$AE,22,0)/100)*$B$9*EXP(-H13*((8*365)/365))
+((VLOOKUP(B1,VBMA!$A:$AE,22,0)/100)*$B$9)*((1+VLOOKUP(B1,VBMA!$A:$AE,22,0)/100)^(-(9*365)/365))-(VLOOKUP(B1,VBMA!$A:$AE,22,0)/100)*$B$9*EXP(-H13*((9*365)/365))
+((VLOOKUP(B1,VBMA!$A:$AE,22,0)/100)*$B$9)*((1+VLOOKUP(B1,VBMA!$A:$AE,22,0)/100)^(-(10*365)/365))-(VLOOKUP(B1,VBMA!$A:$AE,22,0)/100)*$B$9*EXP(-H13*((10*365)/365))
+((VLOOKUP(B1,VBMA!$A:$AE,25,0)/100)*$B$9)*((1+VLOOKUP(B1,VBMA!$A:$AE,25,0)/100)^(-(11*365)/365))-(VLOOKUP(B1,VBMA!$A:$AE,25,0)/100)*$B$9*EXP(-I13*((11*365)/365))
+((VLOOKUP(B1,VBMA!$A:$AE,25,0)/100)*$B$9)*((1+VLOOKUP(B1,VBMA!$A:$AE,25,0)/100)^(-(12*365)/365))-(VLOOKUP(B1,VBMA!$A:$AE,25,0)/100)*$B$9*EXP(-I13*((12*365)/365))
+((VLOOKUP(B1,VBMA!$A:$AE,25,0)/100)*$B$9)*((1+VLOOKUP(B1,VBMA!$A:$AE,25,0)/100)^(-(13*365)/365))-(VLOOKUP(B1,VBMA!$A:$AE,25,0)/100)*$B$9*EXP(-I13*((13*365)/365))
+((VLOOKUP(B1,VBMA!$A:$AE,25,0)/100)*$B$9)*((1+VLOOKUP(B1,VBMA!$A:$AE,25,0)/100)^(-(14*365)/365))-(VLOOKUP(B1,VBMA!$A:$AE,25,0)/100)*$B$9*EXP(-I13*((14*365)/365))
+((VLOOKUP(B1,VBMA!$A:$AE,25,0)/100)*$B$9)*((1+VLOOKUP(B1,VBMA!$A:$AE,25,0)/100)^(-(15*365)/365))-(VLOOKUP(B1,VBMA!$A:$AE,25,0)/100)*$B$9*EXP(-I13*((15*365)/365))
+((VBMA!AB4/100)*$B$9)*((1+VBMA!AB4/100)^(-(16*365)/365))-(VBMA!AB4/100)*$B$9*EXP(-J13*((16*365)/365))
+((VBMA!AB4/100)*$B$9)*((1+VBMA!AB4/100)^(-(17*365)/365))-(VBMA!AB4/100)*$B$9*EXP(-J13*((17*365)/365))
+((VBMA!AB4/100)*$B$9)*((1+VBMA!AB4/100)^(-(18*365)/365))-(VBMA!AB4/100)*$B$9*EXP(-J13*((18*365)/365))
+((VBMA!AB4/100)*$B$9)*((1+VBMA!AB4/100)^(-(19*365)/365))-(VBMA!AB4/100)*$B$9*EXP(-J13*((19*365)/365))
+((VBMA!AB4/100)*$B$9)*((1+VBMA!AB4/100)^(-(20*365)/365))-(VBMA!AB4/100)*$B$9*EXP(-J13*((20*365)/365))
+  ((VLOOKUP(B1,VBMA!$A:$AE,31,0)/100)*$B$9)*((1+VLOOKUP(B1,VBMA!$A:$AE,31,0)/100)^(-(21*365)/365))     - (VLOOKUP(B1,VBMA!$A:$AE,31,0)/100)*$B$9 * EXP(-K13*((21*365)/365))
+  ((VLOOKUP(B1,VBMA!$A:$AE,31,0)/100)*$B$9)*((1+VLOOKUP(B1,VBMA!$A:$AE,31,0)/100)^(-(22*365)/365))     - (VLOOKUP(B1,VBMA!$A:$AE,31,0)/100)*$B$9 * EXP(-K13*((22*365)/365))
+  ((VLOOKUP(B1,VBMA!$A:$AE,31,0)/100)*$B$9)*((1+VLOOKUP(B1,VBMA!$A:$AE,31,0)/100)^(-(23*365)/365))     - (VLOOKUP(B1,VBMA!$A:$AE,31,0)/100)*$B$9 * EXP(-K13*((23*365)/365))
+  ((VLOOKUP(B1,VBMA!$A:$AE,31,0)/100)*$B$9)*((1+VLOOKUP(B1,VBMA!$A:$AE,31,0)/100)^(-(24*365)/365))     - (VLOOKUP(B1,VBMA!$A:$AE,31,0)/100)*$B$9 * EXP(-K13*((24*365)/365))
+  ((VLOOKUP(B1,VBMA!$A:$AE,31,0)/100)*$B$9)*((1+VLOOKUP(B1,VBMA!$A:$AE,31,0)/100)^(-(25*365)/365))     - (VLOOKUP(B1,VBMA!$A:$AE,31,0)/100)*$B$9 * EXP(-K13*((25*365)/365))
+  ((VLOOKUP(B1,VBMA!$A:$AE,31,0)/100)*$B$9)*((1+VLOOKUP(B1,VBMA!$A:$AE,31,0)/100)^(-(26*365)/365))     - (VLOOKUP(B1,VBMA!$A:$AE,31,0)/100)*$B$9 * EXP(-K13*((26*365)/365))
+  ((VLOOKUP(B1,VBMA!$A:$AE,31,0)/100)*$B$9)*((1+VLOOKUP(B1,VBMA!$A:$AE,31,0)/100)^(-(27*365)/365))     - (VLOOKUP(B1,VBMA!$A:$AE,31,0)/100)*$B$9 * EXP(-K13*((27*365)/365))
+  ((VLOOKUP(B1,VBMA!$A:$AE,31,0)/100)*$B$9)*((1+VLOOKUP(B1,VBMA!$A:$AE,31,0)/100)^(-(28*365)/365))     - (VLOOKUP(B1,VBMA!$A:$AE,31,0)/100)*$B$9 * EXP(-K13*((28*365)/365))
+  ((VLOOKUP(B1,VBMA!$A:$AE,31,0)/100)*$B$9)*((1+VLOOKUP(B1,VBMA!$A:$AE,31,0)/100)^(-(29*365)/365))     - (VLOOKUP(B1,VBMA!$A:$AE,31,0)/100)*$B$9 * EXP(-K13*((29*365)/365))
+  ((VLOOKUP(B1,VBMA!$A:$AE,31,0)/100)*$B$9)*((1+VLOOKUP(B1,VBMA!$A:$AE,31,0)/100)^(-(30*365)/365))     - (VLOOKUP(B1,VBMA!$A:$AE,31,0)/100)*$B$9 * EXP(-K13*((30*365)/365))
+  $B$9*((1+VLOOKUP(B1,VBMA!$A:$AE,31,0)/100)^(-K10/365))-$B$9*EXP(-K13*(K10/365))</f>
        <v>-730.0317788</v>
      </c>
    </row>
    <row r="13" ht="54.75" customHeight="1">
      <c r="A13" s="106" t="s">
        <v>149</v>
      </c>
      <c r="B13" s="148">
        <v>0.019518272838354028</v>
      </c>
      <c r="C13" s="148">
        <v>0.019684973319426532</v>
      </c>
      <c r="D13" s="148">
        <v>0.02004769530577567</v>
      </c>
      <c r="E13" s="148">
        <v>0.021350448411901667</v>
      </c>
      <c r="F13" s="148">
        <v>0.022651506513083463</v>
      </c>
      <c r="G13" s="148">
        <v>0.02496574601860725</v>
      </c>
      <c r="H13" s="148">
        <v>0.02925778606560087</v>
      </c>
      <c r="I13" s="148">
        <v>0.030742567331868635</v>
      </c>
      <c r="J13" s="148">
        <v>0.031256389581656024</v>
      </c>
      <c r="K13" s="148">
        <v>0.03225672610626577</v>
      </c>
    </row>
    <row r="14" ht="39.0" customHeight="1">
      <c r="A14" s="149"/>
    </row>
    <row r="17">
      <c r="C17" s="147"/>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00B050"/>
    <pageSetUpPr/>
  </sheetPr>
  <sheetViews>
    <sheetView workbookViewId="0"/>
  </sheetViews>
  <sheetFormatPr customHeight="1" defaultColWidth="14.43" defaultRowHeight="15.0"/>
  <cols>
    <col customWidth="1" min="1" max="1" width="11.43"/>
    <col customWidth="1" min="2" max="2" width="17.43"/>
    <col customWidth="1" min="3" max="3" width="40.57"/>
    <col customWidth="1" min="4" max="6" width="17.43"/>
    <col customWidth="1" min="7" max="26" width="8.71"/>
  </cols>
  <sheetData>
    <row r="1">
      <c r="A1" s="150" t="s">
        <v>150</v>
      </c>
      <c r="B1" s="150" t="s">
        <v>151</v>
      </c>
      <c r="C1" s="150" t="s">
        <v>152</v>
      </c>
      <c r="D1" s="150"/>
      <c r="E1" s="150" t="s">
        <v>68</v>
      </c>
      <c r="F1" s="150"/>
      <c r="G1" s="150"/>
      <c r="H1" s="150"/>
      <c r="I1" s="150"/>
      <c r="J1" s="150"/>
      <c r="K1" s="150"/>
      <c r="L1" s="150"/>
      <c r="M1" s="150"/>
      <c r="N1" s="150"/>
      <c r="O1" s="150"/>
      <c r="P1" s="150"/>
      <c r="Q1" s="150"/>
      <c r="R1" s="150"/>
      <c r="S1" s="150"/>
      <c r="T1" s="150"/>
      <c r="U1" s="150"/>
      <c r="V1" s="150"/>
      <c r="W1" s="150"/>
      <c r="X1" s="150"/>
      <c r="Y1" s="150"/>
      <c r="Z1" s="150"/>
    </row>
    <row r="2">
      <c r="A2" s="150">
        <v>1.0</v>
      </c>
      <c r="B2" s="150"/>
      <c r="C2" s="107" t="s">
        <v>114</v>
      </c>
      <c r="D2" s="150" t="s">
        <v>153</v>
      </c>
      <c r="E2" s="150" t="s">
        <v>154</v>
      </c>
      <c r="F2" s="150"/>
      <c r="G2" s="150"/>
      <c r="H2" s="150"/>
      <c r="I2" s="150"/>
      <c r="J2" s="150"/>
      <c r="K2" s="150"/>
      <c r="L2" s="150"/>
      <c r="M2" s="150"/>
      <c r="N2" s="150"/>
      <c r="O2" s="150"/>
      <c r="P2" s="150"/>
      <c r="Q2" s="150"/>
      <c r="R2" s="150"/>
      <c r="S2" s="150"/>
      <c r="T2" s="150"/>
      <c r="U2" s="150"/>
      <c r="V2" s="150"/>
      <c r="W2" s="150"/>
      <c r="X2" s="150"/>
      <c r="Y2" s="150"/>
      <c r="Z2" s="150"/>
    </row>
    <row r="3">
      <c r="A3" s="150">
        <v>7.0</v>
      </c>
      <c r="B3" s="150"/>
      <c r="C3" s="107" t="s">
        <v>115</v>
      </c>
      <c r="D3" s="150" t="s">
        <v>153</v>
      </c>
      <c r="E3" s="150" t="s">
        <v>155</v>
      </c>
      <c r="F3" s="150"/>
      <c r="G3" s="150"/>
      <c r="H3" s="150"/>
      <c r="I3" s="150"/>
      <c r="J3" s="150"/>
      <c r="K3" s="150"/>
      <c r="L3" s="150"/>
      <c r="M3" s="150"/>
      <c r="N3" s="150"/>
      <c r="O3" s="150"/>
      <c r="P3" s="150"/>
      <c r="Q3" s="150"/>
      <c r="R3" s="150"/>
      <c r="S3" s="150"/>
      <c r="T3" s="150"/>
      <c r="U3" s="150"/>
      <c r="V3" s="150"/>
      <c r="W3" s="150"/>
      <c r="X3" s="150"/>
      <c r="Y3" s="150"/>
      <c r="Z3" s="150"/>
    </row>
    <row r="4">
      <c r="A4" s="150">
        <v>14.0</v>
      </c>
      <c r="B4" s="150"/>
      <c r="C4" s="107" t="s">
        <v>116</v>
      </c>
      <c r="D4" s="150" t="s">
        <v>153</v>
      </c>
      <c r="E4" s="150" t="s">
        <v>156</v>
      </c>
      <c r="F4" s="150"/>
      <c r="G4" s="150"/>
      <c r="H4" s="150"/>
      <c r="I4" s="150"/>
      <c r="J4" s="150"/>
      <c r="K4" s="150"/>
      <c r="L4" s="150"/>
      <c r="M4" s="150"/>
      <c r="N4" s="150"/>
      <c r="O4" s="150"/>
      <c r="P4" s="150"/>
      <c r="Q4" s="150"/>
      <c r="R4" s="150"/>
      <c r="S4" s="150"/>
      <c r="T4" s="150"/>
      <c r="U4" s="150"/>
      <c r="V4" s="150"/>
      <c r="W4" s="150"/>
      <c r="X4" s="150"/>
      <c r="Y4" s="150"/>
      <c r="Z4" s="150"/>
    </row>
    <row r="5">
      <c r="A5" s="150">
        <v>30.0</v>
      </c>
      <c r="B5" s="150"/>
      <c r="C5" s="107" t="s">
        <v>117</v>
      </c>
      <c r="D5" s="150" t="s">
        <v>153</v>
      </c>
      <c r="E5" s="150" t="s">
        <v>157</v>
      </c>
      <c r="F5" s="150"/>
      <c r="G5" s="150"/>
      <c r="H5" s="150"/>
      <c r="I5" s="150"/>
      <c r="J5" s="150"/>
      <c r="K5" s="150"/>
      <c r="L5" s="150"/>
      <c r="M5" s="150"/>
      <c r="N5" s="150"/>
      <c r="O5" s="150"/>
      <c r="P5" s="150"/>
      <c r="Q5" s="150"/>
      <c r="R5" s="150"/>
      <c r="S5" s="150"/>
      <c r="T5" s="150"/>
      <c r="U5" s="150"/>
      <c r="V5" s="150"/>
      <c r="W5" s="150"/>
      <c r="X5" s="150"/>
      <c r="Y5" s="150"/>
      <c r="Z5" s="150"/>
    </row>
    <row r="6">
      <c r="A6" s="150">
        <v>31.0</v>
      </c>
      <c r="B6" s="150"/>
      <c r="C6" s="107" t="s">
        <v>117</v>
      </c>
      <c r="D6" s="150" t="s">
        <v>153</v>
      </c>
      <c r="E6" s="150" t="s">
        <v>157</v>
      </c>
      <c r="F6" s="150"/>
      <c r="G6" s="150"/>
      <c r="H6" s="150"/>
      <c r="I6" s="150"/>
      <c r="J6" s="150"/>
      <c r="K6" s="150"/>
      <c r="L6" s="150"/>
      <c r="M6" s="150"/>
      <c r="N6" s="150"/>
      <c r="O6" s="150"/>
      <c r="P6" s="150"/>
      <c r="Q6" s="150"/>
      <c r="R6" s="150"/>
      <c r="S6" s="150"/>
      <c r="T6" s="150"/>
      <c r="U6" s="150"/>
      <c r="V6" s="150"/>
      <c r="W6" s="150"/>
      <c r="X6" s="150"/>
      <c r="Y6" s="150"/>
      <c r="Z6" s="150"/>
    </row>
    <row r="7">
      <c r="A7" s="150">
        <v>32.0</v>
      </c>
      <c r="B7" s="150"/>
      <c r="C7" s="107" t="s">
        <v>117</v>
      </c>
      <c r="D7" s="150" t="s">
        <v>153</v>
      </c>
      <c r="E7" s="150" t="s">
        <v>157</v>
      </c>
      <c r="F7" s="150"/>
      <c r="G7" s="150"/>
      <c r="H7" s="150"/>
      <c r="I7" s="150"/>
      <c r="J7" s="150"/>
      <c r="K7" s="150"/>
      <c r="L7" s="150"/>
      <c r="M7" s="150"/>
      <c r="N7" s="150"/>
      <c r="O7" s="150"/>
      <c r="P7" s="150"/>
      <c r="Q7" s="150"/>
      <c r="R7" s="150"/>
      <c r="S7" s="150"/>
      <c r="T7" s="150"/>
      <c r="U7" s="150"/>
      <c r="V7" s="150"/>
      <c r="W7" s="150"/>
      <c r="X7" s="150"/>
      <c r="Y7" s="150"/>
      <c r="Z7" s="150"/>
    </row>
    <row r="8">
      <c r="A8" s="150">
        <v>33.0</v>
      </c>
      <c r="B8" s="150"/>
      <c r="C8" s="107" t="s">
        <v>117</v>
      </c>
      <c r="D8" s="150" t="s">
        <v>153</v>
      </c>
      <c r="E8" s="150" t="s">
        <v>157</v>
      </c>
      <c r="F8" s="150"/>
      <c r="G8" s="150"/>
      <c r="H8" s="150"/>
      <c r="I8" s="150"/>
      <c r="J8" s="150"/>
      <c r="K8" s="150"/>
      <c r="L8" s="150"/>
      <c r="M8" s="150"/>
      <c r="N8" s="150"/>
      <c r="O8" s="150"/>
      <c r="P8" s="150"/>
      <c r="Q8" s="150"/>
      <c r="R8" s="150"/>
      <c r="S8" s="150"/>
      <c r="T8" s="150"/>
      <c r="U8" s="150"/>
      <c r="V8" s="150"/>
      <c r="W8" s="150"/>
      <c r="X8" s="150"/>
      <c r="Y8" s="150"/>
      <c r="Z8" s="150"/>
    </row>
    <row r="9">
      <c r="A9" s="150">
        <v>34.0</v>
      </c>
      <c r="B9" s="150"/>
      <c r="C9" s="107" t="s">
        <v>117</v>
      </c>
      <c r="D9" s="150" t="s">
        <v>153</v>
      </c>
      <c r="E9" s="150" t="s">
        <v>157</v>
      </c>
      <c r="F9" s="150"/>
      <c r="G9" s="150"/>
      <c r="H9" s="150"/>
      <c r="I9" s="150"/>
      <c r="J9" s="150"/>
      <c r="K9" s="150"/>
      <c r="L9" s="150"/>
      <c r="M9" s="150"/>
      <c r="N9" s="150"/>
      <c r="O9" s="150"/>
      <c r="P9" s="150"/>
      <c r="Q9" s="150"/>
      <c r="R9" s="150"/>
      <c r="S9" s="150"/>
      <c r="T9" s="150"/>
      <c r="U9" s="150"/>
      <c r="V9" s="150"/>
      <c r="W9" s="150"/>
      <c r="X9" s="150"/>
      <c r="Y9" s="150"/>
      <c r="Z9" s="150"/>
    </row>
    <row r="10">
      <c r="A10" s="150">
        <v>35.0</v>
      </c>
      <c r="B10" s="150"/>
      <c r="C10" s="107" t="s">
        <v>117</v>
      </c>
      <c r="D10" s="150" t="s">
        <v>153</v>
      </c>
      <c r="E10" s="150" t="s">
        <v>157</v>
      </c>
      <c r="F10" s="150"/>
      <c r="G10" s="150"/>
      <c r="H10" s="150"/>
      <c r="I10" s="150"/>
      <c r="J10" s="150"/>
      <c r="K10" s="150"/>
      <c r="L10" s="150"/>
      <c r="M10" s="150"/>
      <c r="N10" s="150"/>
      <c r="O10" s="150"/>
      <c r="P10" s="150"/>
      <c r="Q10" s="150"/>
      <c r="R10" s="150"/>
      <c r="S10" s="150"/>
      <c r="T10" s="150"/>
      <c r="U10" s="150"/>
      <c r="V10" s="150"/>
      <c r="W10" s="150"/>
      <c r="X10" s="150"/>
      <c r="Y10" s="150"/>
      <c r="Z10" s="150"/>
    </row>
    <row r="11">
      <c r="A11" s="150">
        <v>60.0</v>
      </c>
      <c r="B11" s="150"/>
      <c r="C11" s="107" t="s">
        <v>118</v>
      </c>
      <c r="D11" s="150" t="s">
        <v>153</v>
      </c>
      <c r="E11" s="150" t="s">
        <v>158</v>
      </c>
      <c r="F11" s="150"/>
      <c r="G11" s="150"/>
      <c r="H11" s="150"/>
      <c r="I11" s="150"/>
      <c r="J11" s="150"/>
      <c r="K11" s="150"/>
      <c r="L11" s="150"/>
      <c r="M11" s="150"/>
      <c r="N11" s="150"/>
      <c r="O11" s="150"/>
      <c r="P11" s="150"/>
      <c r="Q11" s="150"/>
      <c r="R11" s="150"/>
      <c r="S11" s="150"/>
      <c r="T11" s="150"/>
      <c r="U11" s="150"/>
      <c r="V11" s="150"/>
      <c r="W11" s="150"/>
      <c r="X11" s="150"/>
      <c r="Y11" s="150"/>
      <c r="Z11" s="150"/>
    </row>
    <row r="12">
      <c r="A12" s="150">
        <v>61.0</v>
      </c>
      <c r="B12" s="150"/>
      <c r="C12" s="107" t="s">
        <v>118</v>
      </c>
      <c r="D12" s="150" t="s">
        <v>153</v>
      </c>
      <c r="E12" s="150" t="s">
        <v>158</v>
      </c>
      <c r="F12" s="150"/>
      <c r="G12" s="150"/>
      <c r="H12" s="150"/>
      <c r="I12" s="150"/>
      <c r="J12" s="150"/>
      <c r="K12" s="150"/>
      <c r="L12" s="150"/>
      <c r="M12" s="150"/>
      <c r="N12" s="150"/>
      <c r="O12" s="150"/>
      <c r="P12" s="150"/>
      <c r="Q12" s="150"/>
      <c r="R12" s="150"/>
      <c r="S12" s="150"/>
      <c r="T12" s="150"/>
      <c r="U12" s="150"/>
      <c r="V12" s="150"/>
      <c r="W12" s="150"/>
      <c r="X12" s="150"/>
      <c r="Y12" s="150"/>
      <c r="Z12" s="150"/>
    </row>
    <row r="13">
      <c r="A13" s="150">
        <v>62.0</v>
      </c>
      <c r="B13" s="150"/>
      <c r="C13" s="107" t="s">
        <v>118</v>
      </c>
      <c r="D13" s="150" t="s">
        <v>153</v>
      </c>
      <c r="E13" s="150" t="s">
        <v>158</v>
      </c>
      <c r="F13" s="150"/>
      <c r="G13" s="150"/>
      <c r="H13" s="150"/>
      <c r="I13" s="150"/>
      <c r="J13" s="150"/>
      <c r="K13" s="150"/>
      <c r="L13" s="150"/>
      <c r="M13" s="150"/>
      <c r="N13" s="150"/>
      <c r="O13" s="150"/>
      <c r="P13" s="150"/>
      <c r="Q13" s="150"/>
      <c r="R13" s="150"/>
      <c r="S13" s="150"/>
      <c r="T13" s="150"/>
      <c r="U13" s="150"/>
      <c r="V13" s="150"/>
      <c r="W13" s="150"/>
      <c r="X13" s="150"/>
      <c r="Y13" s="150"/>
      <c r="Z13" s="150"/>
    </row>
    <row r="14">
      <c r="A14" s="150">
        <v>63.0</v>
      </c>
      <c r="B14" s="150"/>
      <c r="C14" s="107" t="s">
        <v>118</v>
      </c>
      <c r="D14" s="150" t="s">
        <v>153</v>
      </c>
      <c r="E14" s="150" t="s">
        <v>158</v>
      </c>
      <c r="F14" s="150"/>
      <c r="G14" s="150"/>
      <c r="H14" s="150"/>
      <c r="I14" s="150"/>
      <c r="J14" s="150"/>
      <c r="K14" s="150"/>
      <c r="L14" s="150"/>
      <c r="M14" s="150"/>
      <c r="N14" s="150"/>
      <c r="O14" s="150"/>
      <c r="P14" s="150"/>
      <c r="Q14" s="150"/>
      <c r="R14" s="150"/>
      <c r="S14" s="150"/>
      <c r="T14" s="150"/>
      <c r="U14" s="150"/>
      <c r="V14" s="150"/>
      <c r="W14" s="150"/>
      <c r="X14" s="150"/>
      <c r="Y14" s="150"/>
      <c r="Z14" s="150"/>
    </row>
    <row r="15">
      <c r="A15" s="150">
        <v>64.0</v>
      </c>
      <c r="B15" s="150"/>
      <c r="C15" s="107" t="s">
        <v>118</v>
      </c>
      <c r="D15" s="150" t="s">
        <v>153</v>
      </c>
      <c r="E15" s="150" t="s">
        <v>158</v>
      </c>
      <c r="F15" s="150"/>
      <c r="G15" s="150"/>
      <c r="H15" s="150"/>
      <c r="I15" s="150"/>
      <c r="J15" s="150"/>
      <c r="K15" s="150"/>
      <c r="L15" s="150"/>
      <c r="M15" s="150"/>
      <c r="N15" s="150"/>
      <c r="O15" s="150"/>
      <c r="P15" s="150"/>
      <c r="Q15" s="150"/>
      <c r="R15" s="150"/>
      <c r="S15" s="150"/>
      <c r="T15" s="150"/>
      <c r="U15" s="150"/>
      <c r="V15" s="150"/>
      <c r="W15" s="150"/>
      <c r="X15" s="150"/>
      <c r="Y15" s="150"/>
      <c r="Z15" s="150"/>
    </row>
    <row r="16">
      <c r="A16" s="150">
        <v>65.0</v>
      </c>
      <c r="B16" s="150"/>
      <c r="C16" s="107" t="s">
        <v>118</v>
      </c>
      <c r="D16" s="150" t="s">
        <v>153</v>
      </c>
      <c r="E16" s="150" t="s">
        <v>158</v>
      </c>
      <c r="F16" s="150"/>
      <c r="G16" s="150"/>
      <c r="H16" s="150"/>
      <c r="I16" s="150"/>
      <c r="J16" s="150"/>
      <c r="K16" s="150"/>
      <c r="L16" s="150"/>
      <c r="M16" s="150"/>
      <c r="N16" s="150"/>
      <c r="O16" s="150"/>
      <c r="P16" s="150"/>
      <c r="Q16" s="150"/>
      <c r="R16" s="150"/>
      <c r="S16" s="150"/>
      <c r="T16" s="150"/>
      <c r="U16" s="150"/>
      <c r="V16" s="150"/>
      <c r="W16" s="150"/>
      <c r="X16" s="150"/>
      <c r="Y16" s="150"/>
      <c r="Z16" s="150"/>
    </row>
    <row r="17">
      <c r="A17" s="150">
        <v>90.0</v>
      </c>
      <c r="B17" s="150"/>
      <c r="C17" s="107" t="s">
        <v>119</v>
      </c>
      <c r="D17" s="150" t="s">
        <v>153</v>
      </c>
      <c r="E17" s="150" t="s">
        <v>159</v>
      </c>
      <c r="F17" s="150"/>
      <c r="G17" s="150"/>
      <c r="H17" s="150"/>
      <c r="I17" s="150"/>
      <c r="J17" s="150"/>
      <c r="K17" s="150"/>
      <c r="L17" s="150"/>
      <c r="M17" s="150"/>
      <c r="N17" s="150"/>
      <c r="O17" s="150"/>
      <c r="P17" s="150"/>
      <c r="Q17" s="150"/>
      <c r="R17" s="150"/>
      <c r="S17" s="150"/>
      <c r="T17" s="150"/>
      <c r="U17" s="150"/>
      <c r="V17" s="150"/>
      <c r="W17" s="150"/>
      <c r="X17" s="150"/>
      <c r="Y17" s="150"/>
      <c r="Z17" s="150"/>
    </row>
    <row r="18">
      <c r="A18" s="150">
        <v>91.0</v>
      </c>
      <c r="B18" s="150"/>
      <c r="C18" s="107" t="s">
        <v>119</v>
      </c>
      <c r="D18" s="150" t="s">
        <v>153</v>
      </c>
      <c r="E18" s="150" t="s">
        <v>159</v>
      </c>
      <c r="F18" s="150"/>
      <c r="G18" s="150"/>
      <c r="H18" s="150"/>
      <c r="I18" s="150"/>
      <c r="J18" s="150"/>
      <c r="K18" s="150"/>
      <c r="L18" s="150"/>
      <c r="M18" s="150"/>
      <c r="N18" s="150"/>
      <c r="O18" s="150"/>
      <c r="P18" s="150"/>
      <c r="Q18" s="150"/>
      <c r="R18" s="150"/>
      <c r="S18" s="150"/>
      <c r="T18" s="150"/>
      <c r="U18" s="150"/>
      <c r="V18" s="150"/>
      <c r="W18" s="150"/>
      <c r="X18" s="150"/>
      <c r="Y18" s="150"/>
      <c r="Z18" s="150"/>
    </row>
    <row r="19">
      <c r="A19" s="150">
        <v>180.0</v>
      </c>
      <c r="B19" s="150"/>
      <c r="C19" s="107" t="s">
        <v>120</v>
      </c>
      <c r="D19" s="150" t="s">
        <v>153</v>
      </c>
      <c r="E19" s="150" t="s">
        <v>160</v>
      </c>
      <c r="F19" s="150"/>
      <c r="G19" s="150"/>
      <c r="H19" s="150"/>
      <c r="I19" s="150"/>
      <c r="J19" s="150"/>
      <c r="K19" s="150"/>
      <c r="L19" s="150"/>
      <c r="M19" s="150"/>
      <c r="N19" s="150"/>
      <c r="O19" s="150"/>
      <c r="P19" s="150"/>
      <c r="Q19" s="150"/>
      <c r="R19" s="150"/>
      <c r="S19" s="150"/>
      <c r="T19" s="150"/>
      <c r="U19" s="150"/>
      <c r="V19" s="150"/>
      <c r="W19" s="150"/>
      <c r="X19" s="150"/>
      <c r="Y19" s="150"/>
      <c r="Z19" s="150"/>
    </row>
    <row r="20">
      <c r="A20" s="150">
        <v>270.0</v>
      </c>
      <c r="B20" s="150"/>
      <c r="C20" s="107" t="s">
        <v>121</v>
      </c>
      <c r="D20" s="150" t="s">
        <v>153</v>
      </c>
      <c r="E20" s="150" t="s">
        <v>161</v>
      </c>
      <c r="F20" s="150"/>
      <c r="G20" s="150"/>
      <c r="H20" s="150"/>
      <c r="I20" s="150"/>
      <c r="J20" s="150"/>
      <c r="K20" s="150"/>
      <c r="L20" s="150"/>
      <c r="M20" s="150"/>
      <c r="N20" s="150"/>
      <c r="O20" s="150"/>
      <c r="P20" s="150"/>
      <c r="Q20" s="150"/>
      <c r="R20" s="150"/>
      <c r="S20" s="150"/>
      <c r="T20" s="150"/>
      <c r="U20" s="150"/>
      <c r="V20" s="150"/>
      <c r="W20" s="150"/>
      <c r="X20" s="150"/>
      <c r="Y20" s="150"/>
      <c r="Z20" s="150"/>
    </row>
    <row r="21" ht="15.75" customHeight="1">
      <c r="A21" s="150">
        <v>365.0</v>
      </c>
      <c r="B21" s="150">
        <v>1.0</v>
      </c>
      <c r="C21" s="150" t="s">
        <v>125</v>
      </c>
      <c r="D21" s="150" t="s">
        <v>153</v>
      </c>
      <c r="E21" s="150" t="s">
        <v>162</v>
      </c>
      <c r="F21" s="150"/>
      <c r="G21" s="150"/>
      <c r="H21" s="150"/>
      <c r="I21" s="150"/>
      <c r="J21" s="150"/>
      <c r="K21" s="150"/>
      <c r="L21" s="150"/>
      <c r="M21" s="150"/>
      <c r="N21" s="150"/>
      <c r="O21" s="150"/>
      <c r="P21" s="150"/>
      <c r="Q21" s="150"/>
      <c r="R21" s="150"/>
      <c r="S21" s="150"/>
      <c r="T21" s="150"/>
      <c r="U21" s="150"/>
      <c r="V21" s="150"/>
      <c r="W21" s="150"/>
      <c r="X21" s="150"/>
      <c r="Y21" s="150"/>
      <c r="Z21" s="150"/>
    </row>
    <row r="22" ht="15.75" customHeight="1">
      <c r="A22" s="150">
        <v>730.0</v>
      </c>
      <c r="B22" s="150">
        <v>2.0</v>
      </c>
      <c r="C22" s="150" t="s">
        <v>126</v>
      </c>
      <c r="D22" s="150" t="s">
        <v>153</v>
      </c>
      <c r="E22" s="150" t="s">
        <v>163</v>
      </c>
      <c r="F22" s="150"/>
      <c r="G22" s="150"/>
      <c r="H22" s="150"/>
      <c r="I22" s="150"/>
      <c r="J22" s="150"/>
      <c r="K22" s="150"/>
      <c r="L22" s="150"/>
      <c r="M22" s="150"/>
      <c r="N22" s="150"/>
      <c r="O22" s="150"/>
      <c r="P22" s="150"/>
      <c r="Q22" s="150"/>
      <c r="R22" s="150"/>
      <c r="S22" s="150"/>
      <c r="T22" s="150"/>
      <c r="U22" s="150"/>
      <c r="V22" s="150"/>
      <c r="W22" s="150"/>
      <c r="X22" s="150"/>
      <c r="Y22" s="150"/>
      <c r="Z22" s="150"/>
    </row>
    <row r="23" ht="15.75" customHeight="1">
      <c r="A23" s="150">
        <v>1095.0</v>
      </c>
      <c r="B23" s="150">
        <v>3.0</v>
      </c>
      <c r="C23" s="150" t="s">
        <v>127</v>
      </c>
      <c r="D23" s="150" t="s">
        <v>153</v>
      </c>
      <c r="E23" s="150" t="s">
        <v>164</v>
      </c>
      <c r="F23" s="150"/>
      <c r="G23" s="150"/>
      <c r="H23" s="150"/>
      <c r="I23" s="150"/>
      <c r="J23" s="150"/>
      <c r="K23" s="150"/>
      <c r="L23" s="150"/>
      <c r="M23" s="150"/>
      <c r="N23" s="150"/>
      <c r="O23" s="150"/>
      <c r="P23" s="150"/>
      <c r="Q23" s="150"/>
      <c r="R23" s="150"/>
      <c r="S23" s="150"/>
      <c r="T23" s="150"/>
      <c r="U23" s="150"/>
      <c r="V23" s="150"/>
      <c r="W23" s="150"/>
      <c r="X23" s="150"/>
      <c r="Y23" s="150"/>
      <c r="Z23" s="150"/>
    </row>
    <row r="24" ht="15.75" customHeight="1">
      <c r="A24" s="150">
        <v>1825.0</v>
      </c>
      <c r="B24" s="150">
        <v>5.0</v>
      </c>
      <c r="C24" s="150" t="s">
        <v>129</v>
      </c>
      <c r="D24" s="150" t="s">
        <v>153</v>
      </c>
      <c r="E24" s="150" t="s">
        <v>165</v>
      </c>
      <c r="F24" s="150"/>
      <c r="G24" s="150"/>
      <c r="H24" s="150"/>
      <c r="I24" s="150"/>
      <c r="J24" s="150"/>
      <c r="K24" s="150"/>
      <c r="L24" s="150"/>
      <c r="M24" s="150"/>
      <c r="N24" s="150"/>
      <c r="O24" s="150"/>
      <c r="P24" s="150"/>
      <c r="Q24" s="150"/>
      <c r="R24" s="150"/>
      <c r="S24" s="150"/>
      <c r="T24" s="150"/>
      <c r="U24" s="150"/>
      <c r="V24" s="150"/>
      <c r="W24" s="150"/>
      <c r="X24" s="150"/>
      <c r="Y24" s="150"/>
      <c r="Z24" s="150"/>
    </row>
    <row r="25" ht="15.75" customHeight="1">
      <c r="A25" s="150">
        <v>2555.0</v>
      </c>
      <c r="B25" s="150">
        <v>7.0</v>
      </c>
      <c r="C25" s="150" t="s">
        <v>130</v>
      </c>
      <c r="D25" s="150" t="s">
        <v>153</v>
      </c>
      <c r="E25" s="150" t="s">
        <v>166</v>
      </c>
      <c r="F25" s="150"/>
      <c r="G25" s="150"/>
      <c r="H25" s="150"/>
      <c r="I25" s="150"/>
      <c r="J25" s="150"/>
      <c r="K25" s="150"/>
      <c r="L25" s="150"/>
      <c r="M25" s="150"/>
      <c r="N25" s="150"/>
      <c r="O25" s="150"/>
      <c r="P25" s="150"/>
      <c r="Q25" s="150"/>
      <c r="R25" s="150"/>
      <c r="S25" s="150"/>
      <c r="T25" s="150"/>
      <c r="U25" s="150"/>
      <c r="V25" s="150"/>
      <c r="W25" s="150"/>
      <c r="X25" s="150"/>
      <c r="Y25" s="150"/>
      <c r="Z25" s="150"/>
    </row>
    <row r="26" ht="15.75" customHeight="1">
      <c r="A26" s="150">
        <v>3650.0</v>
      </c>
      <c r="B26" s="150">
        <v>10.0</v>
      </c>
      <c r="C26" s="150" t="s">
        <v>131</v>
      </c>
      <c r="D26" s="150" t="s">
        <v>153</v>
      </c>
      <c r="E26" s="150" t="s">
        <v>167</v>
      </c>
      <c r="F26" s="150"/>
      <c r="G26" s="150"/>
      <c r="H26" s="150"/>
      <c r="I26" s="150"/>
      <c r="J26" s="150"/>
      <c r="K26" s="150"/>
      <c r="L26" s="150"/>
      <c r="M26" s="150"/>
      <c r="N26" s="150"/>
      <c r="O26" s="150"/>
      <c r="P26" s="150"/>
      <c r="Q26" s="150"/>
      <c r="R26" s="150"/>
      <c r="S26" s="150"/>
      <c r="T26" s="150"/>
      <c r="U26" s="150"/>
      <c r="V26" s="150"/>
      <c r="W26" s="150"/>
      <c r="X26" s="150"/>
      <c r="Y26" s="150"/>
      <c r="Z26" s="150"/>
    </row>
    <row r="27" ht="15.75" customHeight="1">
      <c r="A27" s="150">
        <v>5475.0</v>
      </c>
      <c r="B27" s="150">
        <v>15.0</v>
      </c>
      <c r="C27" s="150" t="s">
        <v>132</v>
      </c>
      <c r="D27" s="150" t="s">
        <v>153</v>
      </c>
      <c r="E27" s="150" t="s">
        <v>168</v>
      </c>
      <c r="F27" s="150"/>
      <c r="G27" s="150"/>
      <c r="H27" s="150"/>
      <c r="I27" s="150"/>
      <c r="J27" s="150"/>
      <c r="K27" s="150"/>
      <c r="L27" s="150"/>
      <c r="M27" s="150"/>
      <c r="N27" s="150"/>
      <c r="O27" s="150"/>
      <c r="P27" s="150"/>
      <c r="Q27" s="150"/>
      <c r="R27" s="150"/>
      <c r="S27" s="150"/>
      <c r="T27" s="150"/>
      <c r="U27" s="150"/>
      <c r="V27" s="150"/>
      <c r="W27" s="150"/>
      <c r="X27" s="150"/>
      <c r="Y27" s="150"/>
      <c r="Z27" s="150"/>
    </row>
    <row r="28" ht="15.75" customHeight="1">
      <c r="A28" s="150">
        <v>7300.0</v>
      </c>
      <c r="B28" s="150">
        <v>20.0</v>
      </c>
      <c r="C28" s="150" t="s">
        <v>133</v>
      </c>
      <c r="D28" s="150" t="s">
        <v>153</v>
      </c>
      <c r="E28" s="150" t="s">
        <v>169</v>
      </c>
      <c r="F28" s="150"/>
      <c r="G28" s="150"/>
      <c r="H28" s="150"/>
      <c r="I28" s="150"/>
      <c r="J28" s="150"/>
      <c r="K28" s="150"/>
      <c r="L28" s="150"/>
      <c r="M28" s="150"/>
      <c r="N28" s="150"/>
      <c r="O28" s="150"/>
      <c r="P28" s="150"/>
      <c r="Q28" s="150"/>
      <c r="R28" s="150"/>
      <c r="S28" s="150"/>
      <c r="T28" s="150"/>
      <c r="U28" s="150"/>
      <c r="V28" s="150"/>
      <c r="W28" s="150"/>
      <c r="X28" s="150"/>
      <c r="Y28" s="150"/>
      <c r="Z28" s="150"/>
    </row>
    <row r="29" ht="15.75" customHeight="1">
      <c r="A29" s="150">
        <v>10950.0</v>
      </c>
      <c r="B29" s="150">
        <v>30.0</v>
      </c>
      <c r="C29" s="150" t="s">
        <v>134</v>
      </c>
      <c r="D29" s="150" t="s">
        <v>153</v>
      </c>
      <c r="E29" s="150" t="s">
        <v>170</v>
      </c>
      <c r="F29" s="150"/>
      <c r="G29" s="150"/>
      <c r="H29" s="150"/>
      <c r="I29" s="150"/>
      <c r="J29" s="150"/>
      <c r="K29" s="150"/>
      <c r="L29" s="150"/>
      <c r="M29" s="150"/>
      <c r="N29" s="150"/>
      <c r="O29" s="150"/>
      <c r="P29" s="150"/>
      <c r="Q29" s="150"/>
      <c r="R29" s="150"/>
      <c r="S29" s="150"/>
      <c r="T29" s="150"/>
      <c r="U29" s="150"/>
      <c r="V29" s="150"/>
      <c r="W29" s="150"/>
      <c r="X29" s="150"/>
      <c r="Y29" s="150"/>
      <c r="Z29" s="150"/>
    </row>
    <row r="30" ht="15.75" customHeight="1">
      <c r="A30" s="150"/>
      <c r="B30" s="150"/>
      <c r="C30" s="150"/>
      <c r="D30" s="150"/>
      <c r="E30" s="150"/>
      <c r="F30" s="150"/>
      <c r="G30" s="150"/>
      <c r="H30" s="150"/>
      <c r="I30" s="150"/>
      <c r="J30" s="150"/>
      <c r="K30" s="150"/>
      <c r="L30" s="150"/>
      <c r="M30" s="150"/>
      <c r="N30" s="150"/>
      <c r="O30" s="150"/>
      <c r="P30" s="150"/>
      <c r="Q30" s="150"/>
      <c r="R30" s="150"/>
      <c r="S30" s="150"/>
      <c r="T30" s="150"/>
      <c r="U30" s="150"/>
      <c r="V30" s="150"/>
      <c r="W30" s="150"/>
      <c r="X30" s="150"/>
      <c r="Y30" s="150"/>
      <c r="Z30" s="150"/>
    </row>
    <row r="31" ht="15.75" customHeight="1">
      <c r="A31" s="150"/>
      <c r="B31" s="150"/>
      <c r="C31" s="150"/>
      <c r="D31" s="150"/>
      <c r="E31" s="150"/>
      <c r="F31" s="150"/>
      <c r="G31" s="150"/>
      <c r="H31" s="150"/>
      <c r="I31" s="150"/>
      <c r="J31" s="150"/>
      <c r="K31" s="150"/>
      <c r="L31" s="150"/>
      <c r="M31" s="150"/>
      <c r="N31" s="150"/>
      <c r="O31" s="150"/>
      <c r="P31" s="150"/>
      <c r="Q31" s="150"/>
      <c r="R31" s="150"/>
      <c r="S31" s="150"/>
      <c r="T31" s="150"/>
      <c r="U31" s="150"/>
      <c r="V31" s="150"/>
      <c r="W31" s="150"/>
      <c r="X31" s="150"/>
      <c r="Y31" s="150"/>
      <c r="Z31" s="150"/>
    </row>
    <row r="32" ht="15.75" customHeight="1">
      <c r="A32" s="150"/>
      <c r="B32" s="150"/>
      <c r="C32" s="150"/>
      <c r="D32" s="150"/>
      <c r="E32" s="150"/>
      <c r="F32" s="150"/>
      <c r="G32" s="150"/>
      <c r="H32" s="150"/>
      <c r="I32" s="150"/>
      <c r="J32" s="150"/>
      <c r="K32" s="150"/>
      <c r="L32" s="150"/>
      <c r="M32" s="150"/>
      <c r="N32" s="150"/>
      <c r="O32" s="150"/>
      <c r="P32" s="150"/>
      <c r="Q32" s="150"/>
      <c r="R32" s="150"/>
      <c r="S32" s="150"/>
      <c r="T32" s="150"/>
      <c r="U32" s="150"/>
      <c r="V32" s="150"/>
      <c r="W32" s="150"/>
      <c r="X32" s="150"/>
      <c r="Y32" s="150"/>
      <c r="Z32" s="150"/>
    </row>
    <row r="33" ht="15.75" customHeight="1">
      <c r="A33" s="150"/>
      <c r="B33" s="150"/>
      <c r="C33" s="150"/>
      <c r="D33" s="150"/>
      <c r="E33" s="150"/>
      <c r="F33" s="150"/>
      <c r="G33" s="150"/>
      <c r="H33" s="150"/>
      <c r="I33" s="150"/>
      <c r="J33" s="150"/>
      <c r="K33" s="150"/>
      <c r="L33" s="150"/>
      <c r="M33" s="150"/>
      <c r="N33" s="150"/>
      <c r="O33" s="150"/>
      <c r="P33" s="150"/>
      <c r="Q33" s="150"/>
      <c r="R33" s="150"/>
      <c r="S33" s="150"/>
      <c r="T33" s="150"/>
      <c r="U33" s="150"/>
      <c r="V33" s="150"/>
      <c r="W33" s="150"/>
      <c r="X33" s="150"/>
      <c r="Y33" s="150"/>
      <c r="Z33" s="150"/>
    </row>
    <row r="34" ht="15.75" customHeight="1">
      <c r="A34" s="150"/>
      <c r="B34" s="150"/>
      <c r="C34" s="150"/>
      <c r="D34" s="150"/>
      <c r="E34" s="150"/>
      <c r="F34" s="150"/>
      <c r="G34" s="150"/>
      <c r="H34" s="150"/>
      <c r="I34" s="150"/>
      <c r="J34" s="150"/>
      <c r="K34" s="150"/>
      <c r="L34" s="150"/>
      <c r="M34" s="150"/>
      <c r="N34" s="150"/>
      <c r="O34" s="150"/>
      <c r="P34" s="150"/>
      <c r="Q34" s="150"/>
      <c r="R34" s="150"/>
      <c r="S34" s="150"/>
      <c r="T34" s="150"/>
      <c r="U34" s="150"/>
      <c r="V34" s="150"/>
      <c r="W34" s="150"/>
      <c r="X34" s="150"/>
      <c r="Y34" s="150"/>
      <c r="Z34" s="150"/>
    </row>
    <row r="35" ht="15.75" customHeight="1">
      <c r="A35" s="150"/>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row>
    <row r="36" ht="15.75" customHeight="1">
      <c r="A36" s="150"/>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row>
    <row r="37" ht="15.75" customHeight="1">
      <c r="A37" s="150"/>
      <c r="B37" s="150"/>
      <c r="C37" s="150"/>
      <c r="D37" s="150"/>
      <c r="E37" s="150"/>
      <c r="F37" s="150"/>
      <c r="G37" s="150"/>
      <c r="H37" s="150"/>
      <c r="I37" s="150"/>
      <c r="J37" s="150"/>
      <c r="K37" s="150"/>
      <c r="L37" s="150"/>
      <c r="M37" s="150"/>
      <c r="N37" s="150"/>
      <c r="O37" s="150"/>
      <c r="P37" s="150"/>
      <c r="Q37" s="150"/>
      <c r="R37" s="150"/>
      <c r="S37" s="150"/>
      <c r="T37" s="150"/>
      <c r="U37" s="150"/>
      <c r="V37" s="150"/>
      <c r="W37" s="150"/>
      <c r="X37" s="150"/>
      <c r="Y37" s="150"/>
      <c r="Z37" s="150"/>
    </row>
    <row r="38" ht="15.75" customHeight="1">
      <c r="A38" s="150"/>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row>
    <row r="39" ht="15.75" customHeight="1">
      <c r="A39" s="150"/>
      <c r="B39" s="150"/>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row>
    <row r="40" ht="15.75" customHeight="1">
      <c r="A40" s="150"/>
      <c r="B40" s="150"/>
      <c r="C40" s="150"/>
      <c r="D40" s="150"/>
      <c r="E40" s="150"/>
      <c r="F40" s="150"/>
      <c r="G40" s="150"/>
      <c r="H40" s="150"/>
      <c r="I40" s="150"/>
      <c r="J40" s="150"/>
      <c r="K40" s="150"/>
      <c r="L40" s="150"/>
      <c r="M40" s="150"/>
      <c r="N40" s="150"/>
      <c r="O40" s="150"/>
      <c r="P40" s="150"/>
      <c r="Q40" s="150"/>
      <c r="R40" s="150"/>
      <c r="S40" s="150"/>
      <c r="T40" s="150"/>
      <c r="U40" s="150"/>
      <c r="V40" s="150"/>
      <c r="W40" s="150"/>
      <c r="X40" s="150"/>
      <c r="Y40" s="150"/>
      <c r="Z40" s="150"/>
    </row>
    <row r="41" ht="15.75" customHeight="1">
      <c r="A41" s="150"/>
      <c r="B41" s="150"/>
      <c r="C41" s="150"/>
      <c r="D41" s="150"/>
      <c r="E41" s="150"/>
      <c r="F41" s="150"/>
      <c r="G41" s="150"/>
      <c r="H41" s="150"/>
      <c r="I41" s="150"/>
      <c r="J41" s="150"/>
      <c r="K41" s="150"/>
      <c r="L41" s="150"/>
      <c r="M41" s="150"/>
      <c r="N41" s="150"/>
      <c r="O41" s="150"/>
      <c r="P41" s="150"/>
      <c r="Q41" s="150"/>
      <c r="R41" s="150"/>
      <c r="S41" s="150"/>
      <c r="T41" s="150"/>
      <c r="U41" s="150"/>
      <c r="V41" s="150"/>
      <c r="W41" s="150"/>
      <c r="X41" s="150"/>
      <c r="Y41" s="150"/>
      <c r="Z41" s="150"/>
    </row>
    <row r="42" ht="15.75" customHeight="1">
      <c r="A42" s="150"/>
      <c r="B42" s="150"/>
      <c r="C42" s="150"/>
      <c r="D42" s="150"/>
      <c r="E42" s="150"/>
      <c r="F42" s="150"/>
      <c r="G42" s="150"/>
      <c r="H42" s="150"/>
      <c r="I42" s="150"/>
      <c r="J42" s="150"/>
      <c r="K42" s="150"/>
      <c r="L42" s="150"/>
      <c r="M42" s="150"/>
      <c r="N42" s="150"/>
      <c r="O42" s="150"/>
      <c r="P42" s="150"/>
      <c r="Q42" s="150"/>
      <c r="R42" s="150"/>
      <c r="S42" s="150"/>
      <c r="T42" s="150"/>
      <c r="U42" s="150"/>
      <c r="V42" s="150"/>
      <c r="W42" s="150"/>
      <c r="X42" s="150"/>
      <c r="Y42" s="150"/>
      <c r="Z42" s="150"/>
    </row>
    <row r="43" ht="15.75" customHeight="1">
      <c r="A43" s="150"/>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row>
    <row r="44" ht="15.75" customHeight="1">
      <c r="A44" s="150"/>
      <c r="B44" s="150"/>
      <c r="C44" s="150"/>
      <c r="D44" s="150"/>
      <c r="E44" s="150"/>
      <c r="F44" s="150"/>
      <c r="G44" s="150"/>
      <c r="H44" s="150"/>
      <c r="I44" s="150"/>
      <c r="J44" s="150"/>
      <c r="K44" s="150"/>
      <c r="L44" s="150"/>
      <c r="M44" s="150"/>
      <c r="N44" s="150"/>
      <c r="O44" s="150"/>
      <c r="P44" s="150"/>
      <c r="Q44" s="150"/>
      <c r="R44" s="150"/>
      <c r="S44" s="150"/>
      <c r="T44" s="150"/>
      <c r="U44" s="150"/>
      <c r="V44" s="150"/>
      <c r="W44" s="150"/>
      <c r="X44" s="150"/>
      <c r="Y44" s="150"/>
      <c r="Z44" s="150"/>
    </row>
    <row r="45" ht="15.75" customHeight="1">
      <c r="A45" s="150"/>
      <c r="B45" s="150"/>
      <c r="C45" s="150"/>
      <c r="D45" s="150"/>
      <c r="E45" s="150"/>
      <c r="F45" s="150"/>
      <c r="G45" s="150"/>
      <c r="H45" s="150"/>
      <c r="I45" s="150"/>
      <c r="J45" s="150"/>
      <c r="K45" s="150"/>
      <c r="L45" s="150"/>
      <c r="M45" s="150"/>
      <c r="N45" s="150"/>
      <c r="O45" s="150"/>
      <c r="P45" s="150"/>
      <c r="Q45" s="150"/>
      <c r="R45" s="150"/>
      <c r="S45" s="150"/>
      <c r="T45" s="150"/>
      <c r="U45" s="150"/>
      <c r="V45" s="150"/>
      <c r="W45" s="150"/>
      <c r="X45" s="150"/>
      <c r="Y45" s="150"/>
      <c r="Z45" s="150"/>
    </row>
    <row r="46" ht="15.75" customHeight="1">
      <c r="A46" s="150"/>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row>
    <row r="47" ht="15.75" customHeight="1">
      <c r="A47" s="150"/>
      <c r="B47" s="150"/>
      <c r="C47" s="150"/>
      <c r="D47" s="150"/>
      <c r="E47" s="150"/>
      <c r="F47" s="150"/>
      <c r="G47" s="150"/>
      <c r="H47" s="150"/>
      <c r="I47" s="150"/>
      <c r="J47" s="150"/>
      <c r="K47" s="150"/>
      <c r="L47" s="150"/>
      <c r="M47" s="150"/>
      <c r="N47" s="150"/>
      <c r="O47" s="150"/>
      <c r="P47" s="150"/>
      <c r="Q47" s="150"/>
      <c r="R47" s="150"/>
      <c r="S47" s="150"/>
      <c r="T47" s="150"/>
      <c r="U47" s="150"/>
      <c r="V47" s="150"/>
      <c r="W47" s="150"/>
      <c r="X47" s="150"/>
      <c r="Y47" s="150"/>
      <c r="Z47" s="150"/>
    </row>
    <row r="48" ht="15.75" customHeight="1">
      <c r="A48" s="150"/>
      <c r="B48" s="150"/>
      <c r="C48" s="150"/>
      <c r="D48" s="150"/>
      <c r="E48" s="150"/>
      <c r="F48" s="150"/>
      <c r="G48" s="150"/>
      <c r="H48" s="150"/>
      <c r="I48" s="150"/>
      <c r="J48" s="150"/>
      <c r="K48" s="150"/>
      <c r="L48" s="150"/>
      <c r="M48" s="150"/>
      <c r="N48" s="150"/>
      <c r="O48" s="150"/>
      <c r="P48" s="150"/>
      <c r="Q48" s="150"/>
      <c r="R48" s="150"/>
      <c r="S48" s="150"/>
      <c r="T48" s="150"/>
      <c r="U48" s="150"/>
      <c r="V48" s="150"/>
      <c r="W48" s="150"/>
      <c r="X48" s="150"/>
      <c r="Y48" s="150"/>
      <c r="Z48" s="150"/>
    </row>
    <row r="49" ht="15.75" customHeight="1">
      <c r="A49" s="150"/>
      <c r="B49" s="150"/>
      <c r="C49" s="150"/>
      <c r="D49" s="150"/>
      <c r="E49" s="150"/>
      <c r="F49" s="150"/>
      <c r="G49" s="150"/>
      <c r="H49" s="150"/>
      <c r="I49" s="150"/>
      <c r="J49" s="150"/>
      <c r="K49" s="150"/>
      <c r="L49" s="150"/>
      <c r="M49" s="150"/>
      <c r="N49" s="150"/>
      <c r="O49" s="150"/>
      <c r="P49" s="150"/>
      <c r="Q49" s="150"/>
      <c r="R49" s="150"/>
      <c r="S49" s="150"/>
      <c r="T49" s="150"/>
      <c r="U49" s="150"/>
      <c r="V49" s="150"/>
      <c r="W49" s="150"/>
      <c r="X49" s="150"/>
      <c r="Y49" s="150"/>
      <c r="Z49" s="150"/>
    </row>
    <row r="50" ht="15.75" customHeight="1">
      <c r="A50" s="150"/>
      <c r="B50" s="150"/>
      <c r="C50" s="150"/>
      <c r="D50" s="150"/>
      <c r="E50" s="150"/>
      <c r="F50" s="150"/>
      <c r="G50" s="150"/>
      <c r="H50" s="150"/>
      <c r="I50" s="150"/>
      <c r="J50" s="150"/>
      <c r="K50" s="150"/>
      <c r="L50" s="150"/>
      <c r="M50" s="150"/>
      <c r="N50" s="150"/>
      <c r="O50" s="150"/>
      <c r="P50" s="150"/>
      <c r="Q50" s="150"/>
      <c r="R50" s="150"/>
      <c r="S50" s="150"/>
      <c r="T50" s="150"/>
      <c r="U50" s="150"/>
      <c r="V50" s="150"/>
      <c r="W50" s="150"/>
      <c r="X50" s="150"/>
      <c r="Y50" s="150"/>
      <c r="Z50" s="150"/>
    </row>
    <row r="51" ht="15.75" customHeight="1">
      <c r="A51" s="150"/>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row>
    <row r="52" ht="15.75" customHeight="1">
      <c r="A52" s="150"/>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50"/>
    </row>
    <row r="53" ht="15.75" customHeight="1">
      <c r="A53" s="150"/>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50"/>
    </row>
    <row r="54" ht="15.75" customHeight="1">
      <c r="A54" s="150"/>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row>
    <row r="55" ht="15.75" customHeight="1">
      <c r="A55" s="150"/>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50"/>
    </row>
    <row r="56" ht="15.75" customHeight="1">
      <c r="A56" s="150"/>
      <c r="B56" s="150"/>
      <c r="C56" s="150"/>
      <c r="D56" s="150"/>
      <c r="E56" s="150"/>
      <c r="F56" s="150"/>
      <c r="G56" s="150"/>
      <c r="H56" s="150"/>
      <c r="I56" s="150"/>
      <c r="J56" s="150"/>
      <c r="K56" s="150"/>
      <c r="L56" s="150"/>
      <c r="M56" s="150"/>
      <c r="N56" s="150"/>
      <c r="O56" s="150"/>
      <c r="P56" s="150"/>
      <c r="Q56" s="150"/>
      <c r="R56" s="150"/>
      <c r="S56" s="150"/>
      <c r="T56" s="150"/>
      <c r="U56" s="150"/>
      <c r="V56" s="150"/>
      <c r="W56" s="150"/>
      <c r="X56" s="150"/>
      <c r="Y56" s="150"/>
      <c r="Z56" s="150"/>
    </row>
    <row r="57" ht="15.75" customHeight="1">
      <c r="A57" s="150"/>
      <c r="B57" s="150"/>
      <c r="C57" s="150"/>
      <c r="D57" s="150"/>
      <c r="E57" s="150"/>
      <c r="F57" s="150"/>
      <c r="G57" s="150"/>
      <c r="H57" s="150"/>
      <c r="I57" s="150"/>
      <c r="J57" s="150"/>
      <c r="K57" s="150"/>
      <c r="L57" s="150"/>
      <c r="M57" s="150"/>
      <c r="N57" s="150"/>
      <c r="O57" s="150"/>
      <c r="P57" s="150"/>
      <c r="Q57" s="150"/>
      <c r="R57" s="150"/>
      <c r="S57" s="150"/>
      <c r="T57" s="150"/>
      <c r="U57" s="150"/>
      <c r="V57" s="150"/>
      <c r="W57" s="150"/>
      <c r="X57" s="150"/>
      <c r="Y57" s="150"/>
      <c r="Z57" s="150"/>
    </row>
    <row r="58" ht="15.75" customHeight="1">
      <c r="A58" s="150"/>
      <c r="B58" s="150"/>
      <c r="C58" s="150"/>
      <c r="D58" s="150"/>
      <c r="E58" s="150"/>
      <c r="F58" s="150"/>
      <c r="G58" s="150"/>
      <c r="H58" s="150"/>
      <c r="I58" s="150"/>
      <c r="J58" s="150"/>
      <c r="K58" s="150"/>
      <c r="L58" s="150"/>
      <c r="M58" s="150"/>
      <c r="N58" s="150"/>
      <c r="O58" s="150"/>
      <c r="P58" s="150"/>
      <c r="Q58" s="150"/>
      <c r="R58" s="150"/>
      <c r="S58" s="150"/>
      <c r="T58" s="150"/>
      <c r="U58" s="150"/>
      <c r="V58" s="150"/>
      <c r="W58" s="150"/>
      <c r="X58" s="150"/>
      <c r="Y58" s="150"/>
      <c r="Z58" s="150"/>
    </row>
    <row r="59" ht="15.75" customHeight="1">
      <c r="A59" s="150"/>
      <c r="B59" s="150"/>
      <c r="C59" s="150"/>
      <c r="D59" s="150"/>
      <c r="E59" s="150"/>
      <c r="F59" s="150"/>
      <c r="G59" s="150"/>
      <c r="H59" s="150"/>
      <c r="I59" s="150"/>
      <c r="J59" s="150"/>
      <c r="K59" s="150"/>
      <c r="L59" s="150"/>
      <c r="M59" s="150"/>
      <c r="N59" s="150"/>
      <c r="O59" s="150"/>
      <c r="P59" s="150"/>
      <c r="Q59" s="150"/>
      <c r="R59" s="150"/>
      <c r="S59" s="150"/>
      <c r="T59" s="150"/>
      <c r="U59" s="150"/>
      <c r="V59" s="150"/>
      <c r="W59" s="150"/>
      <c r="X59" s="150"/>
      <c r="Y59" s="150"/>
      <c r="Z59" s="150"/>
    </row>
    <row r="60" ht="15.75" customHeight="1">
      <c r="A60" s="150"/>
      <c r="B60" s="150"/>
      <c r="C60" s="150"/>
      <c r="D60" s="150"/>
      <c r="E60" s="150"/>
      <c r="F60" s="150"/>
      <c r="G60" s="150"/>
      <c r="H60" s="150"/>
      <c r="I60" s="150"/>
      <c r="J60" s="150"/>
      <c r="K60" s="150"/>
      <c r="L60" s="150"/>
      <c r="M60" s="150"/>
      <c r="N60" s="150"/>
      <c r="O60" s="150"/>
      <c r="P60" s="150"/>
      <c r="Q60" s="150"/>
      <c r="R60" s="150"/>
      <c r="S60" s="150"/>
      <c r="T60" s="150"/>
      <c r="U60" s="150"/>
      <c r="V60" s="150"/>
      <c r="W60" s="150"/>
      <c r="X60" s="150"/>
      <c r="Y60" s="150"/>
      <c r="Z60" s="150"/>
    </row>
    <row r="61" ht="15.75" customHeight="1">
      <c r="A61" s="150"/>
      <c r="B61" s="150"/>
      <c r="C61" s="150"/>
      <c r="D61" s="150"/>
      <c r="E61" s="150"/>
      <c r="F61" s="150"/>
      <c r="G61" s="150"/>
      <c r="H61" s="150"/>
      <c r="I61" s="150"/>
      <c r="J61" s="150"/>
      <c r="K61" s="150"/>
      <c r="L61" s="150"/>
      <c r="M61" s="150"/>
      <c r="N61" s="150"/>
      <c r="O61" s="150"/>
      <c r="P61" s="150"/>
      <c r="Q61" s="150"/>
      <c r="R61" s="150"/>
      <c r="S61" s="150"/>
      <c r="T61" s="150"/>
      <c r="U61" s="150"/>
      <c r="V61" s="150"/>
      <c r="W61" s="150"/>
      <c r="X61" s="150"/>
      <c r="Y61" s="150"/>
      <c r="Z61" s="150"/>
    </row>
    <row r="62" ht="15.75" customHeight="1">
      <c r="A62" s="150"/>
      <c r="B62" s="150"/>
      <c r="C62" s="150"/>
      <c r="D62" s="150"/>
      <c r="E62" s="150"/>
      <c r="F62" s="150"/>
      <c r="G62" s="150"/>
      <c r="H62" s="150"/>
      <c r="I62" s="150"/>
      <c r="J62" s="150"/>
      <c r="K62" s="150"/>
      <c r="L62" s="150"/>
      <c r="M62" s="150"/>
      <c r="N62" s="150"/>
      <c r="O62" s="150"/>
      <c r="P62" s="150"/>
      <c r="Q62" s="150"/>
      <c r="R62" s="150"/>
      <c r="S62" s="150"/>
      <c r="T62" s="150"/>
      <c r="U62" s="150"/>
      <c r="V62" s="150"/>
      <c r="W62" s="150"/>
      <c r="X62" s="150"/>
      <c r="Y62" s="150"/>
      <c r="Z62" s="150"/>
    </row>
    <row r="63" ht="15.75" customHeight="1">
      <c r="A63" s="150"/>
      <c r="B63" s="150"/>
      <c r="C63" s="150"/>
      <c r="D63" s="150"/>
      <c r="E63" s="150"/>
      <c r="F63" s="150"/>
      <c r="G63" s="150"/>
      <c r="H63" s="150"/>
      <c r="I63" s="150"/>
      <c r="J63" s="150"/>
      <c r="K63" s="150"/>
      <c r="L63" s="150"/>
      <c r="M63" s="150"/>
      <c r="N63" s="150"/>
      <c r="O63" s="150"/>
      <c r="P63" s="150"/>
      <c r="Q63" s="150"/>
      <c r="R63" s="150"/>
      <c r="S63" s="150"/>
      <c r="T63" s="150"/>
      <c r="U63" s="150"/>
      <c r="V63" s="150"/>
      <c r="W63" s="150"/>
      <c r="X63" s="150"/>
      <c r="Y63" s="150"/>
      <c r="Z63" s="150"/>
    </row>
    <row r="64" ht="15.75" customHeight="1">
      <c r="A64" s="150"/>
      <c r="B64" s="150"/>
      <c r="C64" s="150"/>
      <c r="D64" s="150"/>
      <c r="E64" s="150"/>
      <c r="F64" s="150"/>
      <c r="G64" s="150"/>
      <c r="H64" s="150"/>
      <c r="I64" s="150"/>
      <c r="J64" s="150"/>
      <c r="K64" s="150"/>
      <c r="L64" s="150"/>
      <c r="M64" s="150"/>
      <c r="N64" s="150"/>
      <c r="O64" s="150"/>
      <c r="P64" s="150"/>
      <c r="Q64" s="150"/>
      <c r="R64" s="150"/>
      <c r="S64" s="150"/>
      <c r="T64" s="150"/>
      <c r="U64" s="150"/>
      <c r="V64" s="150"/>
      <c r="W64" s="150"/>
      <c r="X64" s="150"/>
      <c r="Y64" s="150"/>
      <c r="Z64" s="150"/>
    </row>
    <row r="65" ht="15.75" customHeight="1">
      <c r="A65" s="150"/>
      <c r="B65" s="150"/>
      <c r="C65" s="150"/>
      <c r="D65" s="150"/>
      <c r="E65" s="150"/>
      <c r="F65" s="150"/>
      <c r="G65" s="150"/>
      <c r="H65" s="150"/>
      <c r="I65" s="150"/>
      <c r="J65" s="150"/>
      <c r="K65" s="150"/>
      <c r="L65" s="150"/>
      <c r="M65" s="150"/>
      <c r="N65" s="150"/>
      <c r="O65" s="150"/>
      <c r="P65" s="150"/>
      <c r="Q65" s="150"/>
      <c r="R65" s="150"/>
      <c r="S65" s="150"/>
      <c r="T65" s="150"/>
      <c r="U65" s="150"/>
      <c r="V65" s="150"/>
      <c r="W65" s="150"/>
      <c r="X65" s="150"/>
      <c r="Y65" s="150"/>
      <c r="Z65" s="150"/>
    </row>
    <row r="66" ht="15.75" customHeight="1">
      <c r="A66" s="150"/>
      <c r="B66" s="150"/>
      <c r="C66" s="150"/>
      <c r="D66" s="150"/>
      <c r="E66" s="150"/>
      <c r="F66" s="150"/>
      <c r="G66" s="150"/>
      <c r="H66" s="150"/>
      <c r="I66" s="150"/>
      <c r="J66" s="150"/>
      <c r="K66" s="150"/>
      <c r="L66" s="150"/>
      <c r="M66" s="150"/>
      <c r="N66" s="150"/>
      <c r="O66" s="150"/>
      <c r="P66" s="150"/>
      <c r="Q66" s="150"/>
      <c r="R66" s="150"/>
      <c r="S66" s="150"/>
      <c r="T66" s="150"/>
      <c r="U66" s="150"/>
      <c r="V66" s="150"/>
      <c r="W66" s="150"/>
      <c r="X66" s="150"/>
      <c r="Y66" s="150"/>
      <c r="Z66" s="150"/>
    </row>
    <row r="67" ht="15.75" customHeight="1">
      <c r="A67" s="150"/>
      <c r="B67" s="150"/>
      <c r="C67" s="150"/>
      <c r="D67" s="150"/>
      <c r="E67" s="150"/>
      <c r="F67" s="150"/>
      <c r="G67" s="150"/>
      <c r="H67" s="150"/>
      <c r="I67" s="150"/>
      <c r="J67" s="150"/>
      <c r="K67" s="150"/>
      <c r="L67" s="150"/>
      <c r="M67" s="150"/>
      <c r="N67" s="150"/>
      <c r="O67" s="150"/>
      <c r="P67" s="150"/>
      <c r="Q67" s="150"/>
      <c r="R67" s="150"/>
      <c r="S67" s="150"/>
      <c r="T67" s="150"/>
      <c r="U67" s="150"/>
      <c r="V67" s="150"/>
      <c r="W67" s="150"/>
      <c r="X67" s="150"/>
      <c r="Y67" s="150"/>
      <c r="Z67" s="150"/>
    </row>
    <row r="68" ht="15.75" customHeight="1">
      <c r="A68" s="150"/>
      <c r="B68" s="150"/>
      <c r="C68" s="150"/>
      <c r="D68" s="150"/>
      <c r="E68" s="150"/>
      <c r="F68" s="150"/>
      <c r="G68" s="150"/>
      <c r="H68" s="150"/>
      <c r="I68" s="150"/>
      <c r="J68" s="150"/>
      <c r="K68" s="150"/>
      <c r="L68" s="150"/>
      <c r="M68" s="150"/>
      <c r="N68" s="150"/>
      <c r="O68" s="150"/>
      <c r="P68" s="150"/>
      <c r="Q68" s="150"/>
      <c r="R68" s="150"/>
      <c r="S68" s="150"/>
      <c r="T68" s="150"/>
      <c r="U68" s="150"/>
      <c r="V68" s="150"/>
      <c r="W68" s="150"/>
      <c r="X68" s="150"/>
      <c r="Y68" s="150"/>
      <c r="Z68" s="150"/>
    </row>
    <row r="69" ht="15.75" customHeight="1">
      <c r="A69" s="150"/>
      <c r="B69" s="150"/>
      <c r="C69" s="150"/>
      <c r="D69" s="150"/>
      <c r="E69" s="150"/>
      <c r="F69" s="150"/>
      <c r="G69" s="150"/>
      <c r="H69" s="150"/>
      <c r="I69" s="150"/>
      <c r="J69" s="150"/>
      <c r="K69" s="150"/>
      <c r="L69" s="150"/>
      <c r="M69" s="150"/>
      <c r="N69" s="150"/>
      <c r="O69" s="150"/>
      <c r="P69" s="150"/>
      <c r="Q69" s="150"/>
      <c r="R69" s="150"/>
      <c r="S69" s="150"/>
      <c r="T69" s="150"/>
      <c r="U69" s="150"/>
      <c r="V69" s="150"/>
      <c r="W69" s="150"/>
      <c r="X69" s="150"/>
      <c r="Y69" s="150"/>
      <c r="Z69" s="150"/>
    </row>
    <row r="70" ht="15.75" customHeight="1">
      <c r="A70" s="150"/>
      <c r="B70" s="150"/>
      <c r="C70" s="150"/>
      <c r="D70" s="150"/>
      <c r="E70" s="150"/>
      <c r="F70" s="150"/>
      <c r="G70" s="150"/>
      <c r="H70" s="150"/>
      <c r="I70" s="150"/>
      <c r="J70" s="150"/>
      <c r="K70" s="150"/>
      <c r="L70" s="150"/>
      <c r="M70" s="150"/>
      <c r="N70" s="150"/>
      <c r="O70" s="150"/>
      <c r="P70" s="150"/>
      <c r="Q70" s="150"/>
      <c r="R70" s="150"/>
      <c r="S70" s="150"/>
      <c r="T70" s="150"/>
      <c r="U70" s="150"/>
      <c r="V70" s="150"/>
      <c r="W70" s="150"/>
      <c r="X70" s="150"/>
      <c r="Y70" s="150"/>
      <c r="Z70" s="150"/>
    </row>
    <row r="71" ht="15.75" customHeight="1">
      <c r="A71" s="150"/>
      <c r="B71" s="150"/>
      <c r="C71" s="150"/>
      <c r="D71" s="150"/>
      <c r="E71" s="150"/>
      <c r="F71" s="150"/>
      <c r="G71" s="150"/>
      <c r="H71" s="150"/>
      <c r="I71" s="150"/>
      <c r="J71" s="150"/>
      <c r="K71" s="150"/>
      <c r="L71" s="150"/>
      <c r="M71" s="150"/>
      <c r="N71" s="150"/>
      <c r="O71" s="150"/>
      <c r="P71" s="150"/>
      <c r="Q71" s="150"/>
      <c r="R71" s="150"/>
      <c r="S71" s="150"/>
      <c r="T71" s="150"/>
      <c r="U71" s="150"/>
      <c r="V71" s="150"/>
      <c r="W71" s="150"/>
      <c r="X71" s="150"/>
      <c r="Y71" s="150"/>
      <c r="Z71" s="150"/>
    </row>
    <row r="72" ht="15.75" customHeight="1">
      <c r="A72" s="150"/>
      <c r="B72" s="150"/>
      <c r="C72" s="150"/>
      <c r="D72" s="150"/>
      <c r="E72" s="150"/>
      <c r="F72" s="150"/>
      <c r="G72" s="150"/>
      <c r="H72" s="150"/>
      <c r="I72" s="150"/>
      <c r="J72" s="150"/>
      <c r="K72" s="150"/>
      <c r="L72" s="150"/>
      <c r="M72" s="150"/>
      <c r="N72" s="150"/>
      <c r="O72" s="150"/>
      <c r="P72" s="150"/>
      <c r="Q72" s="150"/>
      <c r="R72" s="150"/>
      <c r="S72" s="150"/>
      <c r="T72" s="150"/>
      <c r="U72" s="150"/>
      <c r="V72" s="150"/>
      <c r="W72" s="150"/>
      <c r="X72" s="150"/>
      <c r="Y72" s="150"/>
      <c r="Z72" s="150"/>
    </row>
    <row r="73" ht="15.75" customHeight="1">
      <c r="A73" s="150"/>
      <c r="B73" s="150"/>
      <c r="C73" s="150"/>
      <c r="D73" s="150"/>
      <c r="E73" s="150"/>
      <c r="F73" s="150"/>
      <c r="G73" s="150"/>
      <c r="H73" s="150"/>
      <c r="I73" s="150"/>
      <c r="J73" s="150"/>
      <c r="K73" s="150"/>
      <c r="L73" s="150"/>
      <c r="M73" s="150"/>
      <c r="N73" s="150"/>
      <c r="O73" s="150"/>
      <c r="P73" s="150"/>
      <c r="Q73" s="150"/>
      <c r="R73" s="150"/>
      <c r="S73" s="150"/>
      <c r="T73" s="150"/>
      <c r="U73" s="150"/>
      <c r="V73" s="150"/>
      <c r="W73" s="150"/>
      <c r="X73" s="150"/>
      <c r="Y73" s="150"/>
      <c r="Z73" s="150"/>
    </row>
    <row r="74" ht="15.75" customHeight="1">
      <c r="A74" s="150"/>
      <c r="B74" s="150"/>
      <c r="C74" s="150"/>
      <c r="D74" s="150"/>
      <c r="E74" s="150"/>
      <c r="F74" s="150"/>
      <c r="G74" s="150"/>
      <c r="H74" s="150"/>
      <c r="I74" s="150"/>
      <c r="J74" s="150"/>
      <c r="K74" s="150"/>
      <c r="L74" s="150"/>
      <c r="M74" s="150"/>
      <c r="N74" s="150"/>
      <c r="O74" s="150"/>
      <c r="P74" s="150"/>
      <c r="Q74" s="150"/>
      <c r="R74" s="150"/>
      <c r="S74" s="150"/>
      <c r="T74" s="150"/>
      <c r="U74" s="150"/>
      <c r="V74" s="150"/>
      <c r="W74" s="150"/>
      <c r="X74" s="150"/>
      <c r="Y74" s="150"/>
      <c r="Z74" s="150"/>
    </row>
    <row r="75" ht="15.75" customHeight="1">
      <c r="A75" s="150"/>
      <c r="B75" s="150"/>
      <c r="C75" s="150"/>
      <c r="D75" s="150"/>
      <c r="E75" s="150"/>
      <c r="F75" s="150"/>
      <c r="G75" s="150"/>
      <c r="H75" s="150"/>
      <c r="I75" s="150"/>
      <c r="J75" s="150"/>
      <c r="K75" s="150"/>
      <c r="L75" s="150"/>
      <c r="M75" s="150"/>
      <c r="N75" s="150"/>
      <c r="O75" s="150"/>
      <c r="P75" s="150"/>
      <c r="Q75" s="150"/>
      <c r="R75" s="150"/>
      <c r="S75" s="150"/>
      <c r="T75" s="150"/>
      <c r="U75" s="150"/>
      <c r="V75" s="150"/>
      <c r="W75" s="150"/>
      <c r="X75" s="150"/>
      <c r="Y75" s="150"/>
      <c r="Z75" s="150"/>
    </row>
    <row r="76" ht="15.75" customHeight="1">
      <c r="A76" s="150"/>
      <c r="B76" s="150"/>
      <c r="C76" s="150"/>
      <c r="D76" s="150"/>
      <c r="E76" s="150"/>
      <c r="F76" s="150"/>
      <c r="G76" s="150"/>
      <c r="H76" s="150"/>
      <c r="I76" s="150"/>
      <c r="J76" s="150"/>
      <c r="K76" s="150"/>
      <c r="L76" s="150"/>
      <c r="M76" s="150"/>
      <c r="N76" s="150"/>
      <c r="O76" s="150"/>
      <c r="P76" s="150"/>
      <c r="Q76" s="150"/>
      <c r="R76" s="150"/>
      <c r="S76" s="150"/>
      <c r="T76" s="150"/>
      <c r="U76" s="150"/>
      <c r="V76" s="150"/>
      <c r="W76" s="150"/>
      <c r="X76" s="150"/>
      <c r="Y76" s="150"/>
      <c r="Z76" s="150"/>
    </row>
    <row r="77" ht="15.75" customHeight="1">
      <c r="A77" s="150"/>
      <c r="B77" s="150"/>
      <c r="C77" s="150"/>
      <c r="D77" s="150"/>
      <c r="E77" s="150"/>
      <c r="F77" s="150"/>
      <c r="G77" s="150"/>
      <c r="H77" s="150"/>
      <c r="I77" s="150"/>
      <c r="J77" s="150"/>
      <c r="K77" s="150"/>
      <c r="L77" s="150"/>
      <c r="M77" s="150"/>
      <c r="N77" s="150"/>
      <c r="O77" s="150"/>
      <c r="P77" s="150"/>
      <c r="Q77" s="150"/>
      <c r="R77" s="150"/>
      <c r="S77" s="150"/>
      <c r="T77" s="150"/>
      <c r="U77" s="150"/>
      <c r="V77" s="150"/>
      <c r="W77" s="150"/>
      <c r="X77" s="150"/>
      <c r="Y77" s="150"/>
      <c r="Z77" s="150"/>
    </row>
    <row r="78" ht="15.75" customHeight="1">
      <c r="A78" s="150"/>
      <c r="B78" s="150"/>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row>
    <row r="79" ht="15.75" customHeight="1">
      <c r="A79" s="150"/>
      <c r="B79" s="150"/>
      <c r="C79" s="150"/>
      <c r="D79" s="150"/>
      <c r="E79" s="150"/>
      <c r="F79" s="150"/>
      <c r="G79" s="150"/>
      <c r="H79" s="150"/>
      <c r="I79" s="150"/>
      <c r="J79" s="150"/>
      <c r="K79" s="150"/>
      <c r="L79" s="150"/>
      <c r="M79" s="150"/>
      <c r="N79" s="150"/>
      <c r="O79" s="150"/>
      <c r="P79" s="150"/>
      <c r="Q79" s="150"/>
      <c r="R79" s="150"/>
      <c r="S79" s="150"/>
      <c r="T79" s="150"/>
      <c r="U79" s="150"/>
      <c r="V79" s="150"/>
      <c r="W79" s="150"/>
      <c r="X79" s="150"/>
      <c r="Y79" s="150"/>
      <c r="Z79" s="150"/>
    </row>
    <row r="80" ht="15.75" customHeight="1">
      <c r="A80" s="150"/>
      <c r="B80" s="150"/>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row>
    <row r="81" ht="15.75" customHeight="1">
      <c r="A81" s="150"/>
      <c r="B81" s="150"/>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row>
    <row r="82" ht="15.75" customHeight="1">
      <c r="A82" s="150"/>
      <c r="B82" s="150"/>
      <c r="C82" s="150"/>
      <c r="D82" s="150"/>
      <c r="E82" s="150"/>
      <c r="F82" s="150"/>
      <c r="G82" s="150"/>
      <c r="H82" s="150"/>
      <c r="I82" s="150"/>
      <c r="J82" s="150"/>
      <c r="K82" s="150"/>
      <c r="L82" s="150"/>
      <c r="M82" s="150"/>
      <c r="N82" s="150"/>
      <c r="O82" s="150"/>
      <c r="P82" s="150"/>
      <c r="Q82" s="150"/>
      <c r="R82" s="150"/>
      <c r="S82" s="150"/>
      <c r="T82" s="150"/>
      <c r="U82" s="150"/>
      <c r="V82" s="150"/>
      <c r="W82" s="150"/>
      <c r="X82" s="150"/>
      <c r="Y82" s="150"/>
      <c r="Z82" s="150"/>
    </row>
    <row r="83" ht="15.75" customHeight="1">
      <c r="A83" s="150"/>
      <c r="B83" s="150"/>
      <c r="C83" s="150"/>
      <c r="D83" s="150"/>
      <c r="E83" s="150"/>
      <c r="F83" s="150"/>
      <c r="G83" s="150"/>
      <c r="H83" s="150"/>
      <c r="I83" s="150"/>
      <c r="J83" s="150"/>
      <c r="K83" s="150"/>
      <c r="L83" s="150"/>
      <c r="M83" s="150"/>
      <c r="N83" s="150"/>
      <c r="O83" s="150"/>
      <c r="P83" s="150"/>
      <c r="Q83" s="150"/>
      <c r="R83" s="150"/>
      <c r="S83" s="150"/>
      <c r="T83" s="150"/>
      <c r="U83" s="150"/>
      <c r="V83" s="150"/>
      <c r="W83" s="150"/>
      <c r="X83" s="150"/>
      <c r="Y83" s="150"/>
      <c r="Z83" s="150"/>
    </row>
    <row r="84" ht="15.75" customHeight="1">
      <c r="A84" s="150"/>
      <c r="B84" s="150"/>
      <c r="C84" s="150"/>
      <c r="D84" s="150"/>
      <c r="E84" s="150"/>
      <c r="F84" s="150"/>
      <c r="G84" s="150"/>
      <c r="H84" s="150"/>
      <c r="I84" s="150"/>
      <c r="J84" s="150"/>
      <c r="K84" s="150"/>
      <c r="L84" s="150"/>
      <c r="M84" s="150"/>
      <c r="N84" s="150"/>
      <c r="O84" s="150"/>
      <c r="P84" s="150"/>
      <c r="Q84" s="150"/>
      <c r="R84" s="150"/>
      <c r="S84" s="150"/>
      <c r="T84" s="150"/>
      <c r="U84" s="150"/>
      <c r="V84" s="150"/>
      <c r="W84" s="150"/>
      <c r="X84" s="150"/>
      <c r="Y84" s="150"/>
      <c r="Z84" s="150"/>
    </row>
    <row r="85" ht="15.75" customHeight="1">
      <c r="A85" s="150"/>
      <c r="B85" s="150"/>
      <c r="C85" s="150"/>
      <c r="D85" s="150"/>
      <c r="E85" s="150"/>
      <c r="F85" s="150"/>
      <c r="G85" s="150"/>
      <c r="H85" s="150"/>
      <c r="I85" s="150"/>
      <c r="J85" s="150"/>
      <c r="K85" s="150"/>
      <c r="L85" s="150"/>
      <c r="M85" s="150"/>
      <c r="N85" s="150"/>
      <c r="O85" s="150"/>
      <c r="P85" s="150"/>
      <c r="Q85" s="150"/>
      <c r="R85" s="150"/>
      <c r="S85" s="150"/>
      <c r="T85" s="150"/>
      <c r="U85" s="150"/>
      <c r="V85" s="150"/>
      <c r="W85" s="150"/>
      <c r="X85" s="150"/>
      <c r="Y85" s="150"/>
      <c r="Z85" s="150"/>
    </row>
    <row r="86" ht="15.75" customHeight="1">
      <c r="A86" s="150"/>
      <c r="B86" s="150"/>
      <c r="C86" s="150"/>
      <c r="D86" s="150"/>
      <c r="E86" s="150"/>
      <c r="F86" s="150"/>
      <c r="G86" s="150"/>
      <c r="H86" s="150"/>
      <c r="I86" s="150"/>
      <c r="J86" s="150"/>
      <c r="K86" s="150"/>
      <c r="L86" s="150"/>
      <c r="M86" s="150"/>
      <c r="N86" s="150"/>
      <c r="O86" s="150"/>
      <c r="P86" s="150"/>
      <c r="Q86" s="150"/>
      <c r="R86" s="150"/>
      <c r="S86" s="150"/>
      <c r="T86" s="150"/>
      <c r="U86" s="150"/>
      <c r="V86" s="150"/>
      <c r="W86" s="150"/>
      <c r="X86" s="150"/>
      <c r="Y86" s="150"/>
      <c r="Z86" s="150"/>
    </row>
    <row r="87" ht="15.75" customHeight="1">
      <c r="A87" s="150"/>
      <c r="B87" s="150"/>
      <c r="C87" s="150"/>
      <c r="D87" s="150"/>
      <c r="E87" s="150"/>
      <c r="F87" s="150"/>
      <c r="G87" s="150"/>
      <c r="H87" s="150"/>
      <c r="I87" s="150"/>
      <c r="J87" s="150"/>
      <c r="K87" s="150"/>
      <c r="L87" s="150"/>
      <c r="M87" s="150"/>
      <c r="N87" s="150"/>
      <c r="O87" s="150"/>
      <c r="P87" s="150"/>
      <c r="Q87" s="150"/>
      <c r="R87" s="150"/>
      <c r="S87" s="150"/>
      <c r="T87" s="150"/>
      <c r="U87" s="150"/>
      <c r="V87" s="150"/>
      <c r="W87" s="150"/>
      <c r="X87" s="150"/>
      <c r="Y87" s="150"/>
      <c r="Z87" s="150"/>
    </row>
    <row r="88" ht="15.75" customHeight="1">
      <c r="A88" s="150"/>
      <c r="B88" s="150"/>
      <c r="C88" s="150"/>
      <c r="D88" s="150"/>
      <c r="E88" s="150"/>
      <c r="F88" s="150"/>
      <c r="G88" s="150"/>
      <c r="H88" s="150"/>
      <c r="I88" s="150"/>
      <c r="J88" s="150"/>
      <c r="K88" s="150"/>
      <c r="L88" s="150"/>
      <c r="M88" s="150"/>
      <c r="N88" s="150"/>
      <c r="O88" s="150"/>
      <c r="P88" s="150"/>
      <c r="Q88" s="150"/>
      <c r="R88" s="150"/>
      <c r="S88" s="150"/>
      <c r="T88" s="150"/>
      <c r="U88" s="150"/>
      <c r="V88" s="150"/>
      <c r="W88" s="150"/>
      <c r="X88" s="150"/>
      <c r="Y88" s="150"/>
      <c r="Z88" s="150"/>
    </row>
    <row r="89" ht="15.75" customHeight="1">
      <c r="A89" s="150"/>
      <c r="B89" s="150"/>
      <c r="C89" s="150"/>
      <c r="D89" s="150"/>
      <c r="E89" s="150"/>
      <c r="F89" s="150"/>
      <c r="G89" s="150"/>
      <c r="H89" s="150"/>
      <c r="I89" s="150"/>
      <c r="J89" s="150"/>
      <c r="K89" s="150"/>
      <c r="L89" s="150"/>
      <c r="M89" s="150"/>
      <c r="N89" s="150"/>
      <c r="O89" s="150"/>
      <c r="P89" s="150"/>
      <c r="Q89" s="150"/>
      <c r="R89" s="150"/>
      <c r="S89" s="150"/>
      <c r="T89" s="150"/>
      <c r="U89" s="150"/>
      <c r="V89" s="150"/>
      <c r="W89" s="150"/>
      <c r="X89" s="150"/>
      <c r="Y89" s="150"/>
      <c r="Z89" s="150"/>
    </row>
    <row r="90" ht="15.75" customHeight="1">
      <c r="A90" s="150"/>
      <c r="B90" s="150"/>
      <c r="C90" s="150"/>
      <c r="D90" s="150"/>
      <c r="E90" s="150"/>
      <c r="F90" s="150"/>
      <c r="G90" s="150"/>
      <c r="H90" s="150"/>
      <c r="I90" s="150"/>
      <c r="J90" s="150"/>
      <c r="K90" s="150"/>
      <c r="L90" s="150"/>
      <c r="M90" s="150"/>
      <c r="N90" s="150"/>
      <c r="O90" s="150"/>
      <c r="P90" s="150"/>
      <c r="Q90" s="150"/>
      <c r="R90" s="150"/>
      <c r="S90" s="150"/>
      <c r="T90" s="150"/>
      <c r="U90" s="150"/>
      <c r="V90" s="150"/>
      <c r="W90" s="150"/>
      <c r="X90" s="150"/>
      <c r="Y90" s="150"/>
      <c r="Z90" s="150"/>
    </row>
    <row r="91" ht="15.75" customHeight="1">
      <c r="A91" s="150"/>
      <c r="B91" s="150"/>
      <c r="C91" s="150"/>
      <c r="D91" s="150"/>
      <c r="E91" s="150"/>
      <c r="F91" s="150"/>
      <c r="G91" s="150"/>
      <c r="H91" s="150"/>
      <c r="I91" s="150"/>
      <c r="J91" s="150"/>
      <c r="K91" s="150"/>
      <c r="L91" s="150"/>
      <c r="M91" s="150"/>
      <c r="N91" s="150"/>
      <c r="O91" s="150"/>
      <c r="P91" s="150"/>
      <c r="Q91" s="150"/>
      <c r="R91" s="150"/>
      <c r="S91" s="150"/>
      <c r="T91" s="150"/>
      <c r="U91" s="150"/>
      <c r="V91" s="150"/>
      <c r="W91" s="150"/>
      <c r="X91" s="150"/>
      <c r="Y91" s="150"/>
      <c r="Z91" s="150"/>
    </row>
    <row r="92" ht="15.75" customHeight="1">
      <c r="A92" s="150"/>
      <c r="B92" s="150"/>
      <c r="C92" s="150"/>
      <c r="D92" s="150"/>
      <c r="E92" s="150"/>
      <c r="F92" s="150"/>
      <c r="G92" s="150"/>
      <c r="H92" s="150"/>
      <c r="I92" s="150"/>
      <c r="J92" s="150"/>
      <c r="K92" s="150"/>
      <c r="L92" s="150"/>
      <c r="M92" s="150"/>
      <c r="N92" s="150"/>
      <c r="O92" s="150"/>
      <c r="P92" s="150"/>
      <c r="Q92" s="150"/>
      <c r="R92" s="150"/>
      <c r="S92" s="150"/>
      <c r="T92" s="150"/>
      <c r="U92" s="150"/>
      <c r="V92" s="150"/>
      <c r="W92" s="150"/>
      <c r="X92" s="150"/>
      <c r="Y92" s="150"/>
      <c r="Z92" s="150"/>
    </row>
    <row r="93" ht="15.75" customHeight="1">
      <c r="A93" s="150"/>
      <c r="B93" s="150"/>
      <c r="C93" s="150"/>
      <c r="D93" s="150"/>
      <c r="E93" s="150"/>
      <c r="F93" s="150"/>
      <c r="G93" s="150"/>
      <c r="H93" s="150"/>
      <c r="I93" s="150"/>
      <c r="J93" s="150"/>
      <c r="K93" s="150"/>
      <c r="L93" s="150"/>
      <c r="M93" s="150"/>
      <c r="N93" s="150"/>
      <c r="O93" s="150"/>
      <c r="P93" s="150"/>
      <c r="Q93" s="150"/>
      <c r="R93" s="150"/>
      <c r="S93" s="150"/>
      <c r="T93" s="150"/>
      <c r="U93" s="150"/>
      <c r="V93" s="150"/>
      <c r="W93" s="150"/>
      <c r="X93" s="150"/>
      <c r="Y93" s="150"/>
      <c r="Z93" s="150"/>
    </row>
    <row r="94" ht="15.75" customHeight="1">
      <c r="A94" s="150"/>
      <c r="B94" s="150"/>
      <c r="C94" s="150"/>
      <c r="D94" s="150"/>
      <c r="E94" s="150"/>
      <c r="F94" s="150"/>
      <c r="G94" s="150"/>
      <c r="H94" s="150"/>
      <c r="I94" s="150"/>
      <c r="J94" s="150"/>
      <c r="K94" s="150"/>
      <c r="L94" s="150"/>
      <c r="M94" s="150"/>
      <c r="N94" s="150"/>
      <c r="O94" s="150"/>
      <c r="P94" s="150"/>
      <c r="Q94" s="150"/>
      <c r="R94" s="150"/>
      <c r="S94" s="150"/>
      <c r="T94" s="150"/>
      <c r="U94" s="150"/>
      <c r="V94" s="150"/>
      <c r="W94" s="150"/>
      <c r="X94" s="150"/>
      <c r="Y94" s="150"/>
      <c r="Z94" s="150"/>
    </row>
    <row r="95" ht="15.75" customHeight="1">
      <c r="A95" s="150"/>
      <c r="B95" s="150"/>
      <c r="C95" s="150"/>
      <c r="D95" s="150"/>
      <c r="E95" s="150"/>
      <c r="F95" s="150"/>
      <c r="G95" s="150"/>
      <c r="H95" s="150"/>
      <c r="I95" s="150"/>
      <c r="J95" s="150"/>
      <c r="K95" s="150"/>
      <c r="L95" s="150"/>
      <c r="M95" s="150"/>
      <c r="N95" s="150"/>
      <c r="O95" s="150"/>
      <c r="P95" s="150"/>
      <c r="Q95" s="150"/>
      <c r="R95" s="150"/>
      <c r="S95" s="150"/>
      <c r="T95" s="150"/>
      <c r="U95" s="150"/>
      <c r="V95" s="150"/>
      <c r="W95" s="150"/>
      <c r="X95" s="150"/>
      <c r="Y95" s="150"/>
      <c r="Z95" s="150"/>
    </row>
    <row r="96" ht="15.75" customHeight="1">
      <c r="A96" s="150"/>
      <c r="B96" s="150"/>
      <c r="C96" s="150"/>
      <c r="D96" s="150"/>
      <c r="E96" s="150"/>
      <c r="F96" s="150"/>
      <c r="G96" s="150"/>
      <c r="H96" s="150"/>
      <c r="I96" s="150"/>
      <c r="J96" s="150"/>
      <c r="K96" s="150"/>
      <c r="L96" s="150"/>
      <c r="M96" s="150"/>
      <c r="N96" s="150"/>
      <c r="O96" s="150"/>
      <c r="P96" s="150"/>
      <c r="Q96" s="150"/>
      <c r="R96" s="150"/>
      <c r="S96" s="150"/>
      <c r="T96" s="150"/>
      <c r="U96" s="150"/>
      <c r="V96" s="150"/>
      <c r="W96" s="150"/>
      <c r="X96" s="150"/>
      <c r="Y96" s="150"/>
      <c r="Z96" s="150"/>
    </row>
    <row r="97" ht="15.75" customHeight="1">
      <c r="A97" s="150"/>
      <c r="B97" s="150"/>
      <c r="C97" s="150"/>
      <c r="D97" s="150"/>
      <c r="E97" s="150"/>
      <c r="F97" s="150"/>
      <c r="G97" s="150"/>
      <c r="H97" s="150"/>
      <c r="I97" s="150"/>
      <c r="J97" s="150"/>
      <c r="K97" s="150"/>
      <c r="L97" s="150"/>
      <c r="M97" s="150"/>
      <c r="N97" s="150"/>
      <c r="O97" s="150"/>
      <c r="P97" s="150"/>
      <c r="Q97" s="150"/>
      <c r="R97" s="150"/>
      <c r="S97" s="150"/>
      <c r="T97" s="150"/>
      <c r="U97" s="150"/>
      <c r="V97" s="150"/>
      <c r="W97" s="150"/>
      <c r="X97" s="150"/>
      <c r="Y97" s="150"/>
      <c r="Z97" s="150"/>
    </row>
    <row r="98" ht="15.75" customHeight="1">
      <c r="A98" s="150"/>
      <c r="B98" s="150"/>
      <c r="C98" s="150"/>
      <c r="D98" s="150"/>
      <c r="E98" s="150"/>
      <c r="F98" s="150"/>
      <c r="G98" s="150"/>
      <c r="H98" s="150"/>
      <c r="I98" s="150"/>
      <c r="J98" s="150"/>
      <c r="K98" s="150"/>
      <c r="L98" s="150"/>
      <c r="M98" s="150"/>
      <c r="N98" s="150"/>
      <c r="O98" s="150"/>
      <c r="P98" s="150"/>
      <c r="Q98" s="150"/>
      <c r="R98" s="150"/>
      <c r="S98" s="150"/>
      <c r="T98" s="150"/>
      <c r="U98" s="150"/>
      <c r="V98" s="150"/>
      <c r="W98" s="150"/>
      <c r="X98" s="150"/>
      <c r="Y98" s="150"/>
      <c r="Z98" s="150"/>
    </row>
    <row r="99" ht="15.75" customHeight="1">
      <c r="A99" s="150"/>
      <c r="B99" s="150"/>
      <c r="C99" s="150"/>
      <c r="D99" s="150"/>
      <c r="E99" s="150"/>
      <c r="F99" s="150"/>
      <c r="G99" s="150"/>
      <c r="H99" s="150"/>
      <c r="I99" s="150"/>
      <c r="J99" s="150"/>
      <c r="K99" s="150"/>
      <c r="L99" s="150"/>
      <c r="M99" s="150"/>
      <c r="N99" s="150"/>
      <c r="O99" s="150"/>
      <c r="P99" s="150"/>
      <c r="Q99" s="150"/>
      <c r="R99" s="150"/>
      <c r="S99" s="150"/>
      <c r="T99" s="150"/>
      <c r="U99" s="150"/>
      <c r="V99" s="150"/>
      <c r="W99" s="150"/>
      <c r="X99" s="150"/>
      <c r="Y99" s="150"/>
      <c r="Z99" s="150"/>
    </row>
    <row r="100" ht="15.75" customHeight="1">
      <c r="A100" s="150"/>
      <c r="B100" s="150"/>
      <c r="C100" s="150"/>
      <c r="D100" s="150"/>
      <c r="E100" s="150"/>
      <c r="F100" s="150"/>
      <c r="G100" s="150"/>
      <c r="H100" s="150"/>
      <c r="I100" s="150"/>
      <c r="J100" s="150"/>
      <c r="K100" s="150"/>
      <c r="L100" s="150"/>
      <c r="M100" s="150"/>
      <c r="N100" s="150"/>
      <c r="O100" s="150"/>
      <c r="P100" s="150"/>
      <c r="Q100" s="150"/>
      <c r="R100" s="150"/>
      <c r="S100" s="150"/>
      <c r="T100" s="150"/>
      <c r="U100" s="150"/>
      <c r="V100" s="150"/>
      <c r="W100" s="150"/>
      <c r="X100" s="150"/>
      <c r="Y100" s="150"/>
      <c r="Z100" s="150"/>
    </row>
    <row r="101" ht="15.75" customHeight="1">
      <c r="A101" s="150"/>
      <c r="B101" s="150"/>
      <c r="C101" s="150"/>
      <c r="D101" s="150"/>
      <c r="E101" s="150"/>
      <c r="F101" s="150"/>
      <c r="G101" s="150"/>
      <c r="H101" s="150"/>
      <c r="I101" s="150"/>
      <c r="J101" s="150"/>
      <c r="K101" s="150"/>
      <c r="L101" s="150"/>
      <c r="M101" s="150"/>
      <c r="N101" s="150"/>
      <c r="O101" s="150"/>
      <c r="P101" s="150"/>
      <c r="Q101" s="150"/>
      <c r="R101" s="150"/>
      <c r="S101" s="150"/>
      <c r="T101" s="150"/>
      <c r="U101" s="150"/>
      <c r="V101" s="150"/>
      <c r="W101" s="150"/>
      <c r="X101" s="150"/>
      <c r="Y101" s="150"/>
      <c r="Z101" s="150"/>
    </row>
    <row r="102" ht="15.75" customHeight="1">
      <c r="A102" s="150"/>
      <c r="B102" s="150"/>
      <c r="C102" s="150"/>
      <c r="D102" s="150"/>
      <c r="E102" s="150"/>
      <c r="F102" s="150"/>
      <c r="G102" s="150"/>
      <c r="H102" s="150"/>
      <c r="I102" s="150"/>
      <c r="J102" s="150"/>
      <c r="K102" s="150"/>
      <c r="L102" s="150"/>
      <c r="M102" s="150"/>
      <c r="N102" s="150"/>
      <c r="O102" s="150"/>
      <c r="P102" s="150"/>
      <c r="Q102" s="150"/>
      <c r="R102" s="150"/>
      <c r="S102" s="150"/>
      <c r="T102" s="150"/>
      <c r="U102" s="150"/>
      <c r="V102" s="150"/>
      <c r="W102" s="150"/>
      <c r="X102" s="150"/>
      <c r="Y102" s="150"/>
      <c r="Z102" s="150"/>
    </row>
    <row r="103" ht="15.75" customHeight="1">
      <c r="A103" s="150"/>
      <c r="B103" s="150"/>
      <c r="C103" s="150"/>
      <c r="D103" s="150"/>
      <c r="E103" s="150"/>
      <c r="F103" s="150"/>
      <c r="G103" s="150"/>
      <c r="H103" s="150"/>
      <c r="I103" s="150"/>
      <c r="J103" s="150"/>
      <c r="K103" s="150"/>
      <c r="L103" s="150"/>
      <c r="M103" s="150"/>
      <c r="N103" s="150"/>
      <c r="O103" s="150"/>
      <c r="P103" s="150"/>
      <c r="Q103" s="150"/>
      <c r="R103" s="150"/>
      <c r="S103" s="150"/>
      <c r="T103" s="150"/>
      <c r="U103" s="150"/>
      <c r="V103" s="150"/>
      <c r="W103" s="150"/>
      <c r="X103" s="150"/>
      <c r="Y103" s="150"/>
      <c r="Z103" s="150"/>
    </row>
    <row r="104" ht="15.75" customHeight="1">
      <c r="A104" s="150"/>
      <c r="B104" s="150"/>
      <c r="C104" s="150"/>
      <c r="D104" s="150"/>
      <c r="E104" s="150"/>
      <c r="F104" s="150"/>
      <c r="G104" s="150"/>
      <c r="H104" s="150"/>
      <c r="I104" s="150"/>
      <c r="J104" s="150"/>
      <c r="K104" s="150"/>
      <c r="L104" s="150"/>
      <c r="M104" s="150"/>
      <c r="N104" s="150"/>
      <c r="O104" s="150"/>
      <c r="P104" s="150"/>
      <c r="Q104" s="150"/>
      <c r="R104" s="150"/>
      <c r="S104" s="150"/>
      <c r="T104" s="150"/>
      <c r="U104" s="150"/>
      <c r="V104" s="150"/>
      <c r="W104" s="150"/>
      <c r="X104" s="150"/>
      <c r="Y104" s="150"/>
      <c r="Z104" s="150"/>
    </row>
    <row r="105" ht="15.75" customHeight="1">
      <c r="A105" s="150"/>
      <c r="B105" s="150"/>
      <c r="C105" s="150"/>
      <c r="D105" s="150"/>
      <c r="E105" s="150"/>
      <c r="F105" s="150"/>
      <c r="G105" s="150"/>
      <c r="H105" s="150"/>
      <c r="I105" s="150"/>
      <c r="J105" s="150"/>
      <c r="K105" s="150"/>
      <c r="L105" s="150"/>
      <c r="M105" s="150"/>
      <c r="N105" s="150"/>
      <c r="O105" s="150"/>
      <c r="P105" s="150"/>
      <c r="Q105" s="150"/>
      <c r="R105" s="150"/>
      <c r="S105" s="150"/>
      <c r="T105" s="150"/>
      <c r="U105" s="150"/>
      <c r="V105" s="150"/>
      <c r="W105" s="150"/>
      <c r="X105" s="150"/>
      <c r="Y105" s="150"/>
      <c r="Z105" s="150"/>
    </row>
    <row r="106" ht="15.75" customHeight="1">
      <c r="A106" s="150"/>
      <c r="B106" s="150"/>
      <c r="C106" s="150"/>
      <c r="D106" s="150"/>
      <c r="E106" s="150"/>
      <c r="F106" s="150"/>
      <c r="G106" s="150"/>
      <c r="H106" s="150"/>
      <c r="I106" s="150"/>
      <c r="J106" s="150"/>
      <c r="K106" s="150"/>
      <c r="L106" s="150"/>
      <c r="M106" s="150"/>
      <c r="N106" s="150"/>
      <c r="O106" s="150"/>
      <c r="P106" s="150"/>
      <c r="Q106" s="150"/>
      <c r="R106" s="150"/>
      <c r="S106" s="150"/>
      <c r="T106" s="150"/>
      <c r="U106" s="150"/>
      <c r="V106" s="150"/>
      <c r="W106" s="150"/>
      <c r="X106" s="150"/>
      <c r="Y106" s="150"/>
      <c r="Z106" s="150"/>
    </row>
    <row r="107" ht="15.75" customHeight="1">
      <c r="A107" s="150"/>
      <c r="B107" s="150"/>
      <c r="C107" s="150"/>
      <c r="D107" s="150"/>
      <c r="E107" s="150"/>
      <c r="F107" s="150"/>
      <c r="G107" s="150"/>
      <c r="H107" s="150"/>
      <c r="I107" s="150"/>
      <c r="J107" s="150"/>
      <c r="K107" s="150"/>
      <c r="L107" s="150"/>
      <c r="M107" s="150"/>
      <c r="N107" s="150"/>
      <c r="O107" s="150"/>
      <c r="P107" s="150"/>
      <c r="Q107" s="150"/>
      <c r="R107" s="150"/>
      <c r="S107" s="150"/>
      <c r="T107" s="150"/>
      <c r="U107" s="150"/>
      <c r="V107" s="150"/>
      <c r="W107" s="150"/>
      <c r="X107" s="150"/>
      <c r="Y107" s="150"/>
      <c r="Z107" s="150"/>
    </row>
    <row r="108" ht="15.75" customHeight="1">
      <c r="A108" s="150"/>
      <c r="B108" s="150"/>
      <c r="C108" s="150"/>
      <c r="D108" s="150"/>
      <c r="E108" s="150"/>
      <c r="F108" s="150"/>
      <c r="G108" s="150"/>
      <c r="H108" s="150"/>
      <c r="I108" s="150"/>
      <c r="J108" s="150"/>
      <c r="K108" s="150"/>
      <c r="L108" s="150"/>
      <c r="M108" s="150"/>
      <c r="N108" s="150"/>
      <c r="O108" s="150"/>
      <c r="P108" s="150"/>
      <c r="Q108" s="150"/>
      <c r="R108" s="150"/>
      <c r="S108" s="150"/>
      <c r="T108" s="150"/>
      <c r="U108" s="150"/>
      <c r="V108" s="150"/>
      <c r="W108" s="150"/>
      <c r="X108" s="150"/>
      <c r="Y108" s="150"/>
      <c r="Z108" s="150"/>
    </row>
    <row r="109" ht="15.75" customHeight="1">
      <c r="A109" s="150"/>
      <c r="B109" s="150"/>
      <c r="C109" s="150"/>
      <c r="D109" s="150"/>
      <c r="E109" s="150"/>
      <c r="F109" s="150"/>
      <c r="G109" s="150"/>
      <c r="H109" s="150"/>
      <c r="I109" s="150"/>
      <c r="J109" s="150"/>
      <c r="K109" s="150"/>
      <c r="L109" s="150"/>
      <c r="M109" s="150"/>
      <c r="N109" s="150"/>
      <c r="O109" s="150"/>
      <c r="P109" s="150"/>
      <c r="Q109" s="150"/>
      <c r="R109" s="150"/>
      <c r="S109" s="150"/>
      <c r="T109" s="150"/>
      <c r="U109" s="150"/>
      <c r="V109" s="150"/>
      <c r="W109" s="150"/>
      <c r="X109" s="150"/>
      <c r="Y109" s="150"/>
      <c r="Z109" s="150"/>
    </row>
    <row r="110" ht="15.75" customHeight="1">
      <c r="A110" s="150"/>
      <c r="B110" s="150"/>
      <c r="C110" s="150"/>
      <c r="D110" s="150"/>
      <c r="E110" s="150"/>
      <c r="F110" s="150"/>
      <c r="G110" s="150"/>
      <c r="H110" s="150"/>
      <c r="I110" s="150"/>
      <c r="J110" s="150"/>
      <c r="K110" s="150"/>
      <c r="L110" s="150"/>
      <c r="M110" s="150"/>
      <c r="N110" s="150"/>
      <c r="O110" s="150"/>
      <c r="P110" s="150"/>
      <c r="Q110" s="150"/>
      <c r="R110" s="150"/>
      <c r="S110" s="150"/>
      <c r="T110" s="150"/>
      <c r="U110" s="150"/>
      <c r="V110" s="150"/>
      <c r="W110" s="150"/>
      <c r="X110" s="150"/>
      <c r="Y110" s="150"/>
      <c r="Z110" s="150"/>
    </row>
    <row r="111" ht="15.75" customHeight="1">
      <c r="A111" s="150"/>
      <c r="B111" s="150"/>
      <c r="C111" s="150"/>
      <c r="D111" s="150"/>
      <c r="E111" s="150"/>
      <c r="F111" s="150"/>
      <c r="G111" s="150"/>
      <c r="H111" s="150"/>
      <c r="I111" s="150"/>
      <c r="J111" s="150"/>
      <c r="K111" s="150"/>
      <c r="L111" s="150"/>
      <c r="M111" s="150"/>
      <c r="N111" s="150"/>
      <c r="O111" s="150"/>
      <c r="P111" s="150"/>
      <c r="Q111" s="150"/>
      <c r="R111" s="150"/>
      <c r="S111" s="150"/>
      <c r="T111" s="150"/>
      <c r="U111" s="150"/>
      <c r="V111" s="150"/>
      <c r="W111" s="150"/>
      <c r="X111" s="150"/>
      <c r="Y111" s="150"/>
      <c r="Z111" s="150"/>
    </row>
    <row r="112" ht="15.75" customHeight="1">
      <c r="A112" s="150"/>
      <c r="B112" s="150"/>
      <c r="C112" s="150"/>
      <c r="D112" s="150"/>
      <c r="E112" s="150"/>
      <c r="F112" s="150"/>
      <c r="G112" s="150"/>
      <c r="H112" s="150"/>
      <c r="I112" s="150"/>
      <c r="J112" s="150"/>
      <c r="K112" s="150"/>
      <c r="L112" s="150"/>
      <c r="M112" s="150"/>
      <c r="N112" s="150"/>
      <c r="O112" s="150"/>
      <c r="P112" s="150"/>
      <c r="Q112" s="150"/>
      <c r="R112" s="150"/>
      <c r="S112" s="150"/>
      <c r="T112" s="150"/>
      <c r="U112" s="150"/>
      <c r="V112" s="150"/>
      <c r="W112" s="150"/>
      <c r="X112" s="150"/>
      <c r="Y112" s="150"/>
      <c r="Z112" s="150"/>
    </row>
    <row r="113" ht="15.75" customHeight="1">
      <c r="A113" s="150"/>
      <c r="B113" s="150"/>
      <c r="C113" s="150"/>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row>
    <row r="114" ht="15.75" customHeight="1">
      <c r="A114" s="150"/>
      <c r="B114" s="150"/>
      <c r="C114" s="150"/>
      <c r="D114" s="150"/>
      <c r="E114" s="150"/>
      <c r="F114" s="150"/>
      <c r="G114" s="150"/>
      <c r="H114" s="150"/>
      <c r="I114" s="150"/>
      <c r="J114" s="150"/>
      <c r="K114" s="150"/>
      <c r="L114" s="150"/>
      <c r="M114" s="150"/>
      <c r="N114" s="150"/>
      <c r="O114" s="150"/>
      <c r="P114" s="150"/>
      <c r="Q114" s="150"/>
      <c r="R114" s="150"/>
      <c r="S114" s="150"/>
      <c r="T114" s="150"/>
      <c r="U114" s="150"/>
      <c r="V114" s="150"/>
      <c r="W114" s="150"/>
      <c r="X114" s="150"/>
      <c r="Y114" s="150"/>
      <c r="Z114" s="150"/>
    </row>
    <row r="115" ht="15.75" customHeight="1">
      <c r="A115" s="150"/>
      <c r="B115" s="150"/>
      <c r="C115" s="150"/>
      <c r="D115" s="150"/>
      <c r="E115" s="150"/>
      <c r="F115" s="150"/>
      <c r="G115" s="150"/>
      <c r="H115" s="150"/>
      <c r="I115" s="150"/>
      <c r="J115" s="150"/>
      <c r="K115" s="150"/>
      <c r="L115" s="150"/>
      <c r="M115" s="150"/>
      <c r="N115" s="150"/>
      <c r="O115" s="150"/>
      <c r="P115" s="150"/>
      <c r="Q115" s="150"/>
      <c r="R115" s="150"/>
      <c r="S115" s="150"/>
      <c r="T115" s="150"/>
      <c r="U115" s="150"/>
      <c r="V115" s="150"/>
      <c r="W115" s="150"/>
      <c r="X115" s="150"/>
      <c r="Y115" s="150"/>
      <c r="Z115" s="150"/>
    </row>
    <row r="116" ht="15.75" customHeight="1">
      <c r="A116" s="150"/>
      <c r="B116" s="150"/>
      <c r="C116" s="150"/>
      <c r="D116" s="150"/>
      <c r="E116" s="150"/>
      <c r="F116" s="150"/>
      <c r="G116" s="150"/>
      <c r="H116" s="150"/>
      <c r="I116" s="150"/>
      <c r="J116" s="150"/>
      <c r="K116" s="150"/>
      <c r="L116" s="150"/>
      <c r="M116" s="150"/>
      <c r="N116" s="150"/>
      <c r="O116" s="150"/>
      <c r="P116" s="150"/>
      <c r="Q116" s="150"/>
      <c r="R116" s="150"/>
      <c r="S116" s="150"/>
      <c r="T116" s="150"/>
      <c r="U116" s="150"/>
      <c r="V116" s="150"/>
      <c r="W116" s="150"/>
      <c r="X116" s="150"/>
      <c r="Y116" s="150"/>
      <c r="Z116" s="150"/>
    </row>
    <row r="117" ht="15.75" customHeight="1">
      <c r="A117" s="150"/>
      <c r="B117" s="150"/>
      <c r="C117" s="150"/>
      <c r="D117" s="150"/>
      <c r="E117" s="150"/>
      <c r="F117" s="150"/>
      <c r="G117" s="150"/>
      <c r="H117" s="150"/>
      <c r="I117" s="150"/>
      <c r="J117" s="150"/>
      <c r="K117" s="150"/>
      <c r="L117" s="150"/>
      <c r="M117" s="150"/>
      <c r="N117" s="150"/>
      <c r="O117" s="150"/>
      <c r="P117" s="150"/>
      <c r="Q117" s="150"/>
      <c r="R117" s="150"/>
      <c r="S117" s="150"/>
      <c r="T117" s="150"/>
      <c r="U117" s="150"/>
      <c r="V117" s="150"/>
      <c r="W117" s="150"/>
      <c r="X117" s="150"/>
      <c r="Y117" s="150"/>
      <c r="Z117" s="150"/>
    </row>
    <row r="118" ht="15.75" customHeight="1">
      <c r="A118" s="150"/>
      <c r="B118" s="150"/>
      <c r="C118" s="150"/>
      <c r="D118" s="150"/>
      <c r="E118" s="150"/>
      <c r="F118" s="150"/>
      <c r="G118" s="150"/>
      <c r="H118" s="150"/>
      <c r="I118" s="150"/>
      <c r="J118" s="150"/>
      <c r="K118" s="150"/>
      <c r="L118" s="150"/>
      <c r="M118" s="150"/>
      <c r="N118" s="150"/>
      <c r="O118" s="150"/>
      <c r="P118" s="150"/>
      <c r="Q118" s="150"/>
      <c r="R118" s="150"/>
      <c r="S118" s="150"/>
      <c r="T118" s="150"/>
      <c r="U118" s="150"/>
      <c r="V118" s="150"/>
      <c r="W118" s="150"/>
      <c r="X118" s="150"/>
      <c r="Y118" s="150"/>
      <c r="Z118" s="150"/>
    </row>
    <row r="119" ht="15.75" customHeight="1">
      <c r="A119" s="150"/>
      <c r="B119" s="150"/>
      <c r="C119" s="150"/>
      <c r="D119" s="150"/>
      <c r="E119" s="150"/>
      <c r="F119" s="150"/>
      <c r="G119" s="150"/>
      <c r="H119" s="150"/>
      <c r="I119" s="150"/>
      <c r="J119" s="150"/>
      <c r="K119" s="150"/>
      <c r="L119" s="150"/>
      <c r="M119" s="150"/>
      <c r="N119" s="150"/>
      <c r="O119" s="150"/>
      <c r="P119" s="150"/>
      <c r="Q119" s="150"/>
      <c r="R119" s="150"/>
      <c r="S119" s="150"/>
      <c r="T119" s="150"/>
      <c r="U119" s="150"/>
      <c r="V119" s="150"/>
      <c r="W119" s="150"/>
      <c r="X119" s="150"/>
      <c r="Y119" s="150"/>
      <c r="Z119" s="150"/>
    </row>
    <row r="120" ht="15.75" customHeight="1">
      <c r="A120" s="150"/>
      <c r="B120" s="150"/>
      <c r="C120" s="150"/>
      <c r="D120" s="150"/>
      <c r="E120" s="150"/>
      <c r="F120" s="150"/>
      <c r="G120" s="150"/>
      <c r="H120" s="150"/>
      <c r="I120" s="150"/>
      <c r="J120" s="150"/>
      <c r="K120" s="150"/>
      <c r="L120" s="150"/>
      <c r="M120" s="150"/>
      <c r="N120" s="150"/>
      <c r="O120" s="150"/>
      <c r="P120" s="150"/>
      <c r="Q120" s="150"/>
      <c r="R120" s="150"/>
      <c r="S120" s="150"/>
      <c r="T120" s="150"/>
      <c r="U120" s="150"/>
      <c r="V120" s="150"/>
      <c r="W120" s="150"/>
      <c r="X120" s="150"/>
      <c r="Y120" s="150"/>
      <c r="Z120" s="150"/>
    </row>
    <row r="121" ht="15.75" customHeight="1">
      <c r="A121" s="150"/>
      <c r="B121" s="150"/>
      <c r="C121" s="150"/>
      <c r="D121" s="150"/>
      <c r="E121" s="150"/>
      <c r="F121" s="150"/>
      <c r="G121" s="150"/>
      <c r="H121" s="150"/>
      <c r="I121" s="150"/>
      <c r="J121" s="150"/>
      <c r="K121" s="150"/>
      <c r="L121" s="150"/>
      <c r="M121" s="150"/>
      <c r="N121" s="150"/>
      <c r="O121" s="150"/>
      <c r="P121" s="150"/>
      <c r="Q121" s="150"/>
      <c r="R121" s="150"/>
      <c r="S121" s="150"/>
      <c r="T121" s="150"/>
      <c r="U121" s="150"/>
      <c r="V121" s="150"/>
      <c r="W121" s="150"/>
      <c r="X121" s="150"/>
      <c r="Y121" s="150"/>
      <c r="Z121" s="150"/>
    </row>
    <row r="122" ht="15.75" customHeight="1">
      <c r="A122" s="150"/>
      <c r="B122" s="150"/>
      <c r="C122" s="150"/>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row>
    <row r="123" ht="15.75" customHeight="1">
      <c r="A123" s="150"/>
      <c r="B123" s="150"/>
      <c r="C123" s="150"/>
      <c r="D123" s="150"/>
      <c r="E123" s="150"/>
      <c r="F123" s="150"/>
      <c r="G123" s="150"/>
      <c r="H123" s="150"/>
      <c r="I123" s="150"/>
      <c r="J123" s="150"/>
      <c r="K123" s="150"/>
      <c r="L123" s="150"/>
      <c r="M123" s="150"/>
      <c r="N123" s="150"/>
      <c r="O123" s="150"/>
      <c r="P123" s="150"/>
      <c r="Q123" s="150"/>
      <c r="R123" s="150"/>
      <c r="S123" s="150"/>
      <c r="T123" s="150"/>
      <c r="U123" s="150"/>
      <c r="V123" s="150"/>
      <c r="W123" s="150"/>
      <c r="X123" s="150"/>
      <c r="Y123" s="150"/>
      <c r="Z123" s="150"/>
    </row>
    <row r="124" ht="15.75" customHeight="1">
      <c r="A124" s="150"/>
      <c r="B124" s="150"/>
      <c r="C124" s="150"/>
      <c r="D124" s="150"/>
      <c r="E124" s="150"/>
      <c r="F124" s="150"/>
      <c r="G124" s="150"/>
      <c r="H124" s="150"/>
      <c r="I124" s="150"/>
      <c r="J124" s="150"/>
      <c r="K124" s="150"/>
      <c r="L124" s="150"/>
      <c r="M124" s="150"/>
      <c r="N124" s="150"/>
      <c r="O124" s="150"/>
      <c r="P124" s="150"/>
      <c r="Q124" s="150"/>
      <c r="R124" s="150"/>
      <c r="S124" s="150"/>
      <c r="T124" s="150"/>
      <c r="U124" s="150"/>
      <c r="V124" s="150"/>
      <c r="W124" s="150"/>
      <c r="X124" s="150"/>
      <c r="Y124" s="150"/>
      <c r="Z124" s="150"/>
    </row>
    <row r="125" ht="15.75" customHeight="1">
      <c r="A125" s="150"/>
      <c r="B125" s="150"/>
      <c r="C125" s="150"/>
      <c r="D125" s="150"/>
      <c r="E125" s="150"/>
      <c r="F125" s="150"/>
      <c r="G125" s="150"/>
      <c r="H125" s="150"/>
      <c r="I125" s="150"/>
      <c r="J125" s="150"/>
      <c r="K125" s="150"/>
      <c r="L125" s="150"/>
      <c r="M125" s="150"/>
      <c r="N125" s="150"/>
      <c r="O125" s="150"/>
      <c r="P125" s="150"/>
      <c r="Q125" s="150"/>
      <c r="R125" s="150"/>
      <c r="S125" s="150"/>
      <c r="T125" s="150"/>
      <c r="U125" s="150"/>
      <c r="V125" s="150"/>
      <c r="W125" s="150"/>
      <c r="X125" s="150"/>
      <c r="Y125" s="150"/>
      <c r="Z125" s="150"/>
    </row>
    <row r="126" ht="15.75" customHeight="1">
      <c r="A126" s="150"/>
      <c r="B126" s="150"/>
      <c r="C126" s="150"/>
      <c r="D126" s="150"/>
      <c r="E126" s="150"/>
      <c r="F126" s="150"/>
      <c r="G126" s="150"/>
      <c r="H126" s="150"/>
      <c r="I126" s="150"/>
      <c r="J126" s="150"/>
      <c r="K126" s="150"/>
      <c r="L126" s="150"/>
      <c r="M126" s="150"/>
      <c r="N126" s="150"/>
      <c r="O126" s="150"/>
      <c r="P126" s="150"/>
      <c r="Q126" s="150"/>
      <c r="R126" s="150"/>
      <c r="S126" s="150"/>
      <c r="T126" s="150"/>
      <c r="U126" s="150"/>
      <c r="V126" s="150"/>
      <c r="W126" s="150"/>
      <c r="X126" s="150"/>
      <c r="Y126" s="150"/>
      <c r="Z126" s="150"/>
    </row>
    <row r="127" ht="15.75" customHeight="1">
      <c r="A127" s="150"/>
      <c r="B127" s="150"/>
      <c r="C127" s="150"/>
      <c r="D127" s="150"/>
      <c r="E127" s="150"/>
      <c r="F127" s="150"/>
      <c r="G127" s="150"/>
      <c r="H127" s="150"/>
      <c r="I127" s="150"/>
      <c r="J127" s="150"/>
      <c r="K127" s="150"/>
      <c r="L127" s="150"/>
      <c r="M127" s="150"/>
      <c r="N127" s="150"/>
      <c r="O127" s="150"/>
      <c r="P127" s="150"/>
      <c r="Q127" s="150"/>
      <c r="R127" s="150"/>
      <c r="S127" s="150"/>
      <c r="T127" s="150"/>
      <c r="U127" s="150"/>
      <c r="V127" s="150"/>
      <c r="W127" s="150"/>
      <c r="X127" s="150"/>
      <c r="Y127" s="150"/>
      <c r="Z127" s="150"/>
    </row>
    <row r="128" ht="15.75" customHeight="1">
      <c r="A128" s="150"/>
      <c r="B128" s="150"/>
      <c r="C128" s="150"/>
      <c r="D128" s="150"/>
      <c r="E128" s="150"/>
      <c r="F128" s="150"/>
      <c r="G128" s="150"/>
      <c r="H128" s="150"/>
      <c r="I128" s="150"/>
      <c r="J128" s="150"/>
      <c r="K128" s="150"/>
      <c r="L128" s="150"/>
      <c r="M128" s="150"/>
      <c r="N128" s="150"/>
      <c r="O128" s="150"/>
      <c r="P128" s="150"/>
      <c r="Q128" s="150"/>
      <c r="R128" s="150"/>
      <c r="S128" s="150"/>
      <c r="T128" s="150"/>
      <c r="U128" s="150"/>
      <c r="V128" s="150"/>
      <c r="W128" s="150"/>
      <c r="X128" s="150"/>
      <c r="Y128" s="150"/>
      <c r="Z128" s="150"/>
    </row>
    <row r="129" ht="15.75" customHeight="1">
      <c r="A129" s="150"/>
      <c r="B129" s="150"/>
      <c r="C129" s="150"/>
      <c r="D129" s="150"/>
      <c r="E129" s="150"/>
      <c r="F129" s="150"/>
      <c r="G129" s="150"/>
      <c r="H129" s="150"/>
      <c r="I129" s="150"/>
      <c r="J129" s="150"/>
      <c r="K129" s="150"/>
      <c r="L129" s="150"/>
      <c r="M129" s="150"/>
      <c r="N129" s="150"/>
      <c r="O129" s="150"/>
      <c r="P129" s="150"/>
      <c r="Q129" s="150"/>
      <c r="R129" s="150"/>
      <c r="S129" s="150"/>
      <c r="T129" s="150"/>
      <c r="U129" s="150"/>
      <c r="V129" s="150"/>
      <c r="W129" s="150"/>
      <c r="X129" s="150"/>
      <c r="Y129" s="150"/>
      <c r="Z129" s="150"/>
    </row>
    <row r="130" ht="15.75" customHeight="1">
      <c r="A130" s="150"/>
      <c r="B130" s="150"/>
      <c r="C130" s="150"/>
      <c r="D130" s="150"/>
      <c r="E130" s="150"/>
      <c r="F130" s="150"/>
      <c r="G130" s="150"/>
      <c r="H130" s="150"/>
      <c r="I130" s="150"/>
      <c r="J130" s="150"/>
      <c r="K130" s="150"/>
      <c r="L130" s="150"/>
      <c r="M130" s="150"/>
      <c r="N130" s="150"/>
      <c r="O130" s="150"/>
      <c r="P130" s="150"/>
      <c r="Q130" s="150"/>
      <c r="R130" s="150"/>
      <c r="S130" s="150"/>
      <c r="T130" s="150"/>
      <c r="U130" s="150"/>
      <c r="V130" s="150"/>
      <c r="W130" s="150"/>
      <c r="X130" s="150"/>
      <c r="Y130" s="150"/>
      <c r="Z130" s="150"/>
    </row>
    <row r="131" ht="15.75" customHeight="1">
      <c r="A131" s="150"/>
      <c r="B131" s="150"/>
      <c r="C131" s="150"/>
      <c r="D131" s="150"/>
      <c r="E131" s="150"/>
      <c r="F131" s="150"/>
      <c r="G131" s="150"/>
      <c r="H131" s="150"/>
      <c r="I131" s="150"/>
      <c r="J131" s="150"/>
      <c r="K131" s="150"/>
      <c r="L131" s="150"/>
      <c r="M131" s="150"/>
      <c r="N131" s="150"/>
      <c r="O131" s="150"/>
      <c r="P131" s="150"/>
      <c r="Q131" s="150"/>
      <c r="R131" s="150"/>
      <c r="S131" s="150"/>
      <c r="T131" s="150"/>
      <c r="U131" s="150"/>
      <c r="V131" s="150"/>
      <c r="W131" s="150"/>
      <c r="X131" s="150"/>
      <c r="Y131" s="150"/>
      <c r="Z131" s="150"/>
    </row>
    <row r="132" ht="15.75" customHeight="1">
      <c r="A132" s="150"/>
      <c r="B132" s="150"/>
      <c r="C132" s="150"/>
      <c r="D132" s="150"/>
      <c r="E132" s="150"/>
      <c r="F132" s="150"/>
      <c r="G132" s="150"/>
      <c r="H132" s="150"/>
      <c r="I132" s="150"/>
      <c r="J132" s="150"/>
      <c r="K132" s="150"/>
      <c r="L132" s="150"/>
      <c r="M132" s="150"/>
      <c r="N132" s="150"/>
      <c r="O132" s="150"/>
      <c r="P132" s="150"/>
      <c r="Q132" s="150"/>
      <c r="R132" s="150"/>
      <c r="S132" s="150"/>
      <c r="T132" s="150"/>
      <c r="U132" s="150"/>
      <c r="V132" s="150"/>
      <c r="W132" s="150"/>
      <c r="X132" s="150"/>
      <c r="Y132" s="150"/>
      <c r="Z132" s="150"/>
    </row>
    <row r="133" ht="15.75" customHeight="1">
      <c r="A133" s="150"/>
      <c r="B133" s="150"/>
      <c r="C133" s="150"/>
      <c r="D133" s="150"/>
      <c r="E133" s="150"/>
      <c r="F133" s="150"/>
      <c r="G133" s="150"/>
      <c r="H133" s="150"/>
      <c r="I133" s="150"/>
      <c r="J133" s="150"/>
      <c r="K133" s="150"/>
      <c r="L133" s="150"/>
      <c r="M133" s="150"/>
      <c r="N133" s="150"/>
      <c r="O133" s="150"/>
      <c r="P133" s="150"/>
      <c r="Q133" s="150"/>
      <c r="R133" s="150"/>
      <c r="S133" s="150"/>
      <c r="T133" s="150"/>
      <c r="U133" s="150"/>
      <c r="V133" s="150"/>
      <c r="W133" s="150"/>
      <c r="X133" s="150"/>
      <c r="Y133" s="150"/>
      <c r="Z133" s="150"/>
    </row>
    <row r="134" ht="15.75" customHeight="1">
      <c r="A134" s="150"/>
      <c r="B134" s="150"/>
      <c r="C134" s="150"/>
      <c r="D134" s="150"/>
      <c r="E134" s="150"/>
      <c r="F134" s="150"/>
      <c r="G134" s="150"/>
      <c r="H134" s="150"/>
      <c r="I134" s="150"/>
      <c r="J134" s="150"/>
      <c r="K134" s="150"/>
      <c r="L134" s="150"/>
      <c r="M134" s="150"/>
      <c r="N134" s="150"/>
      <c r="O134" s="150"/>
      <c r="P134" s="150"/>
      <c r="Q134" s="150"/>
      <c r="R134" s="150"/>
      <c r="S134" s="150"/>
      <c r="T134" s="150"/>
      <c r="U134" s="150"/>
      <c r="V134" s="150"/>
      <c r="W134" s="150"/>
      <c r="X134" s="150"/>
      <c r="Y134" s="150"/>
      <c r="Z134" s="150"/>
    </row>
    <row r="135" ht="15.75" customHeight="1">
      <c r="A135" s="150"/>
      <c r="B135" s="150"/>
      <c r="C135" s="150"/>
      <c r="D135" s="150"/>
      <c r="E135" s="150"/>
      <c r="F135" s="150"/>
      <c r="G135" s="150"/>
      <c r="H135" s="150"/>
      <c r="I135" s="150"/>
      <c r="J135" s="150"/>
      <c r="K135" s="150"/>
      <c r="L135" s="150"/>
      <c r="M135" s="150"/>
      <c r="N135" s="150"/>
      <c r="O135" s="150"/>
      <c r="P135" s="150"/>
      <c r="Q135" s="150"/>
      <c r="R135" s="150"/>
      <c r="S135" s="150"/>
      <c r="T135" s="150"/>
      <c r="U135" s="150"/>
      <c r="V135" s="150"/>
      <c r="W135" s="150"/>
      <c r="X135" s="150"/>
      <c r="Y135" s="150"/>
      <c r="Z135" s="150"/>
    </row>
    <row r="136" ht="15.75" customHeight="1">
      <c r="A136" s="150"/>
      <c r="B136" s="150"/>
      <c r="C136" s="150"/>
      <c r="D136" s="150"/>
      <c r="E136" s="150"/>
      <c r="F136" s="150"/>
      <c r="G136" s="150"/>
      <c r="H136" s="150"/>
      <c r="I136" s="150"/>
      <c r="J136" s="150"/>
      <c r="K136" s="150"/>
      <c r="L136" s="150"/>
      <c r="M136" s="150"/>
      <c r="N136" s="150"/>
      <c r="O136" s="150"/>
      <c r="P136" s="150"/>
      <c r="Q136" s="150"/>
      <c r="R136" s="150"/>
      <c r="S136" s="150"/>
      <c r="T136" s="150"/>
      <c r="U136" s="150"/>
      <c r="V136" s="150"/>
      <c r="W136" s="150"/>
      <c r="X136" s="150"/>
      <c r="Y136" s="150"/>
      <c r="Z136" s="150"/>
    </row>
    <row r="137" ht="15.75" customHeight="1">
      <c r="A137" s="150"/>
      <c r="B137" s="150"/>
      <c r="C137" s="150"/>
      <c r="D137" s="150"/>
      <c r="E137" s="150"/>
      <c r="F137" s="150"/>
      <c r="G137" s="150"/>
      <c r="H137" s="150"/>
      <c r="I137" s="150"/>
      <c r="J137" s="150"/>
      <c r="K137" s="150"/>
      <c r="L137" s="150"/>
      <c r="M137" s="150"/>
      <c r="N137" s="150"/>
      <c r="O137" s="150"/>
      <c r="P137" s="150"/>
      <c r="Q137" s="150"/>
      <c r="R137" s="150"/>
      <c r="S137" s="150"/>
      <c r="T137" s="150"/>
      <c r="U137" s="150"/>
      <c r="V137" s="150"/>
      <c r="W137" s="150"/>
      <c r="X137" s="150"/>
      <c r="Y137" s="150"/>
      <c r="Z137" s="150"/>
    </row>
    <row r="138" ht="15.75" customHeight="1">
      <c r="A138" s="150"/>
      <c r="B138" s="150"/>
      <c r="C138" s="150"/>
      <c r="D138" s="150"/>
      <c r="E138" s="150"/>
      <c r="F138" s="150"/>
      <c r="G138" s="150"/>
      <c r="H138" s="150"/>
      <c r="I138" s="150"/>
      <c r="J138" s="150"/>
      <c r="K138" s="150"/>
      <c r="L138" s="150"/>
      <c r="M138" s="150"/>
      <c r="N138" s="150"/>
      <c r="O138" s="150"/>
      <c r="P138" s="150"/>
      <c r="Q138" s="150"/>
      <c r="R138" s="150"/>
      <c r="S138" s="150"/>
      <c r="T138" s="150"/>
      <c r="U138" s="150"/>
      <c r="V138" s="150"/>
      <c r="W138" s="150"/>
      <c r="X138" s="150"/>
      <c r="Y138" s="150"/>
      <c r="Z138" s="150"/>
    </row>
    <row r="139" ht="15.75" customHeight="1">
      <c r="A139" s="150"/>
      <c r="B139" s="150"/>
      <c r="C139" s="150"/>
      <c r="D139" s="150"/>
      <c r="E139" s="150"/>
      <c r="F139" s="150"/>
      <c r="G139" s="150"/>
      <c r="H139" s="150"/>
      <c r="I139" s="150"/>
      <c r="J139" s="150"/>
      <c r="K139" s="150"/>
      <c r="L139" s="150"/>
      <c r="M139" s="150"/>
      <c r="N139" s="150"/>
      <c r="O139" s="150"/>
      <c r="P139" s="150"/>
      <c r="Q139" s="150"/>
      <c r="R139" s="150"/>
      <c r="S139" s="150"/>
      <c r="T139" s="150"/>
      <c r="U139" s="150"/>
      <c r="V139" s="150"/>
      <c r="W139" s="150"/>
      <c r="X139" s="150"/>
      <c r="Y139" s="150"/>
      <c r="Z139" s="150"/>
    </row>
    <row r="140" ht="15.75" customHeight="1">
      <c r="A140" s="150"/>
      <c r="B140" s="150"/>
      <c r="C140" s="150"/>
      <c r="D140" s="150"/>
      <c r="E140" s="150"/>
      <c r="F140" s="150"/>
      <c r="G140" s="150"/>
      <c r="H140" s="150"/>
      <c r="I140" s="150"/>
      <c r="J140" s="150"/>
      <c r="K140" s="150"/>
      <c r="L140" s="150"/>
      <c r="M140" s="150"/>
      <c r="N140" s="150"/>
      <c r="O140" s="150"/>
      <c r="P140" s="150"/>
      <c r="Q140" s="150"/>
      <c r="R140" s="150"/>
      <c r="S140" s="150"/>
      <c r="T140" s="150"/>
      <c r="U140" s="150"/>
      <c r="V140" s="150"/>
      <c r="W140" s="150"/>
      <c r="X140" s="150"/>
      <c r="Y140" s="150"/>
      <c r="Z140" s="150"/>
    </row>
    <row r="141" ht="15.75" customHeight="1">
      <c r="A141" s="150"/>
      <c r="B141" s="150"/>
      <c r="C141" s="150"/>
      <c r="D141" s="150"/>
      <c r="E141" s="150"/>
      <c r="F141" s="150"/>
      <c r="G141" s="150"/>
      <c r="H141" s="150"/>
      <c r="I141" s="150"/>
      <c r="J141" s="150"/>
      <c r="K141" s="150"/>
      <c r="L141" s="150"/>
      <c r="M141" s="150"/>
      <c r="N141" s="150"/>
      <c r="O141" s="150"/>
      <c r="P141" s="150"/>
      <c r="Q141" s="150"/>
      <c r="R141" s="150"/>
      <c r="S141" s="150"/>
      <c r="T141" s="150"/>
      <c r="U141" s="150"/>
      <c r="V141" s="150"/>
      <c r="W141" s="150"/>
      <c r="X141" s="150"/>
      <c r="Y141" s="150"/>
      <c r="Z141" s="150"/>
    </row>
    <row r="142" ht="15.75" customHeight="1">
      <c r="A142" s="150"/>
      <c r="B142" s="150"/>
      <c r="C142" s="150"/>
      <c r="D142" s="150"/>
      <c r="E142" s="150"/>
      <c r="F142" s="150"/>
      <c r="G142" s="150"/>
      <c r="H142" s="150"/>
      <c r="I142" s="150"/>
      <c r="J142" s="150"/>
      <c r="K142" s="150"/>
      <c r="L142" s="150"/>
      <c r="M142" s="150"/>
      <c r="N142" s="150"/>
      <c r="O142" s="150"/>
      <c r="P142" s="150"/>
      <c r="Q142" s="150"/>
      <c r="R142" s="150"/>
      <c r="S142" s="150"/>
      <c r="T142" s="150"/>
      <c r="U142" s="150"/>
      <c r="V142" s="150"/>
      <c r="W142" s="150"/>
      <c r="X142" s="150"/>
      <c r="Y142" s="150"/>
      <c r="Z142" s="150"/>
    </row>
    <row r="143" ht="15.75" customHeight="1">
      <c r="A143" s="150"/>
      <c r="B143" s="150"/>
      <c r="C143" s="150"/>
      <c r="D143" s="150"/>
      <c r="E143" s="150"/>
      <c r="F143" s="150"/>
      <c r="G143" s="150"/>
      <c r="H143" s="150"/>
      <c r="I143" s="150"/>
      <c r="J143" s="150"/>
      <c r="K143" s="150"/>
      <c r="L143" s="150"/>
      <c r="M143" s="150"/>
      <c r="N143" s="150"/>
      <c r="O143" s="150"/>
      <c r="P143" s="150"/>
      <c r="Q143" s="150"/>
      <c r="R143" s="150"/>
      <c r="S143" s="150"/>
      <c r="T143" s="150"/>
      <c r="U143" s="150"/>
      <c r="V143" s="150"/>
      <c r="W143" s="150"/>
      <c r="X143" s="150"/>
      <c r="Y143" s="150"/>
      <c r="Z143" s="150"/>
    </row>
    <row r="144" ht="15.75" customHeight="1">
      <c r="A144" s="150"/>
      <c r="B144" s="150"/>
      <c r="C144" s="150"/>
      <c r="D144" s="150"/>
      <c r="E144" s="150"/>
      <c r="F144" s="150"/>
      <c r="G144" s="150"/>
      <c r="H144" s="150"/>
      <c r="I144" s="150"/>
      <c r="J144" s="150"/>
      <c r="K144" s="150"/>
      <c r="L144" s="150"/>
      <c r="M144" s="150"/>
      <c r="N144" s="150"/>
      <c r="O144" s="150"/>
      <c r="P144" s="150"/>
      <c r="Q144" s="150"/>
      <c r="R144" s="150"/>
      <c r="S144" s="150"/>
      <c r="T144" s="150"/>
      <c r="U144" s="150"/>
      <c r="V144" s="150"/>
      <c r="W144" s="150"/>
      <c r="X144" s="150"/>
      <c r="Y144" s="150"/>
      <c r="Z144" s="150"/>
    </row>
    <row r="145" ht="15.75" customHeight="1">
      <c r="A145" s="150"/>
      <c r="B145" s="150"/>
      <c r="C145" s="150"/>
      <c r="D145" s="150"/>
      <c r="E145" s="150"/>
      <c r="F145" s="150"/>
      <c r="G145" s="150"/>
      <c r="H145" s="150"/>
      <c r="I145" s="150"/>
      <c r="J145" s="150"/>
      <c r="K145" s="150"/>
      <c r="L145" s="150"/>
      <c r="M145" s="150"/>
      <c r="N145" s="150"/>
      <c r="O145" s="150"/>
      <c r="P145" s="150"/>
      <c r="Q145" s="150"/>
      <c r="R145" s="150"/>
      <c r="S145" s="150"/>
      <c r="T145" s="150"/>
      <c r="U145" s="150"/>
      <c r="V145" s="150"/>
      <c r="W145" s="150"/>
      <c r="X145" s="150"/>
      <c r="Y145" s="150"/>
      <c r="Z145" s="150"/>
    </row>
    <row r="146" ht="15.75" customHeight="1">
      <c r="A146" s="150"/>
      <c r="B146" s="150"/>
      <c r="C146" s="150"/>
      <c r="D146" s="150"/>
      <c r="E146" s="150"/>
      <c r="F146" s="150"/>
      <c r="G146" s="150"/>
      <c r="H146" s="150"/>
      <c r="I146" s="150"/>
      <c r="J146" s="150"/>
      <c r="K146" s="150"/>
      <c r="L146" s="150"/>
      <c r="M146" s="150"/>
      <c r="N146" s="150"/>
      <c r="O146" s="150"/>
      <c r="P146" s="150"/>
      <c r="Q146" s="150"/>
      <c r="R146" s="150"/>
      <c r="S146" s="150"/>
      <c r="T146" s="150"/>
      <c r="U146" s="150"/>
      <c r="V146" s="150"/>
      <c r="W146" s="150"/>
      <c r="X146" s="150"/>
      <c r="Y146" s="150"/>
      <c r="Z146" s="150"/>
    </row>
    <row r="147" ht="15.75" customHeight="1">
      <c r="A147" s="150"/>
      <c r="B147" s="150"/>
      <c r="C147" s="150"/>
      <c r="D147" s="150"/>
      <c r="E147" s="150"/>
      <c r="F147" s="150"/>
      <c r="G147" s="150"/>
      <c r="H147" s="150"/>
      <c r="I147" s="150"/>
      <c r="J147" s="150"/>
      <c r="K147" s="150"/>
      <c r="L147" s="150"/>
      <c r="M147" s="150"/>
      <c r="N147" s="150"/>
      <c r="O147" s="150"/>
      <c r="P147" s="150"/>
      <c r="Q147" s="150"/>
      <c r="R147" s="150"/>
      <c r="S147" s="150"/>
      <c r="T147" s="150"/>
      <c r="U147" s="150"/>
      <c r="V147" s="150"/>
      <c r="W147" s="150"/>
      <c r="X147" s="150"/>
      <c r="Y147" s="150"/>
      <c r="Z147" s="150"/>
    </row>
    <row r="148" ht="15.75" customHeight="1">
      <c r="A148" s="150"/>
      <c r="B148" s="150"/>
      <c r="C148" s="150"/>
      <c r="D148" s="150"/>
      <c r="E148" s="150"/>
      <c r="F148" s="150"/>
      <c r="G148" s="150"/>
      <c r="H148" s="150"/>
      <c r="I148" s="150"/>
      <c r="J148" s="150"/>
      <c r="K148" s="150"/>
      <c r="L148" s="150"/>
      <c r="M148" s="150"/>
      <c r="N148" s="150"/>
      <c r="O148" s="150"/>
      <c r="P148" s="150"/>
      <c r="Q148" s="150"/>
      <c r="R148" s="150"/>
      <c r="S148" s="150"/>
      <c r="T148" s="150"/>
      <c r="U148" s="150"/>
      <c r="V148" s="150"/>
      <c r="W148" s="150"/>
      <c r="X148" s="150"/>
      <c r="Y148" s="150"/>
      <c r="Z148" s="150"/>
    </row>
    <row r="149" ht="15.75" customHeight="1">
      <c r="A149" s="150"/>
      <c r="B149" s="150"/>
      <c r="C149" s="150"/>
      <c r="D149" s="150"/>
      <c r="E149" s="150"/>
      <c r="F149" s="150"/>
      <c r="G149" s="150"/>
      <c r="H149" s="150"/>
      <c r="I149" s="150"/>
      <c r="J149" s="150"/>
      <c r="K149" s="150"/>
      <c r="L149" s="150"/>
      <c r="M149" s="150"/>
      <c r="N149" s="150"/>
      <c r="O149" s="150"/>
      <c r="P149" s="150"/>
      <c r="Q149" s="150"/>
      <c r="R149" s="150"/>
      <c r="S149" s="150"/>
      <c r="T149" s="150"/>
      <c r="U149" s="150"/>
      <c r="V149" s="150"/>
      <c r="W149" s="150"/>
      <c r="X149" s="150"/>
      <c r="Y149" s="150"/>
      <c r="Z149" s="150"/>
    </row>
    <row r="150" ht="15.75" customHeight="1">
      <c r="A150" s="150"/>
      <c r="B150" s="150"/>
      <c r="C150" s="150"/>
      <c r="D150" s="150"/>
      <c r="E150" s="150"/>
      <c r="F150" s="150"/>
      <c r="G150" s="150"/>
      <c r="H150" s="150"/>
      <c r="I150" s="150"/>
      <c r="J150" s="150"/>
      <c r="K150" s="150"/>
      <c r="L150" s="150"/>
      <c r="M150" s="150"/>
      <c r="N150" s="150"/>
      <c r="O150" s="150"/>
      <c r="P150" s="150"/>
      <c r="Q150" s="150"/>
      <c r="R150" s="150"/>
      <c r="S150" s="150"/>
      <c r="T150" s="150"/>
      <c r="U150" s="150"/>
      <c r="V150" s="150"/>
      <c r="W150" s="150"/>
      <c r="X150" s="150"/>
      <c r="Y150" s="150"/>
      <c r="Z150" s="150"/>
    </row>
    <row r="151" ht="15.75" customHeight="1">
      <c r="A151" s="150"/>
      <c r="B151" s="150"/>
      <c r="C151" s="150"/>
      <c r="D151" s="150"/>
      <c r="E151" s="150"/>
      <c r="F151" s="150"/>
      <c r="G151" s="150"/>
      <c r="H151" s="150"/>
      <c r="I151" s="150"/>
      <c r="J151" s="150"/>
      <c r="K151" s="150"/>
      <c r="L151" s="150"/>
      <c r="M151" s="150"/>
      <c r="N151" s="150"/>
      <c r="O151" s="150"/>
      <c r="P151" s="150"/>
      <c r="Q151" s="150"/>
      <c r="R151" s="150"/>
      <c r="S151" s="150"/>
      <c r="T151" s="150"/>
      <c r="U151" s="150"/>
      <c r="V151" s="150"/>
      <c r="W151" s="150"/>
      <c r="X151" s="150"/>
      <c r="Y151" s="150"/>
      <c r="Z151" s="150"/>
    </row>
    <row r="152" ht="15.75" customHeight="1">
      <c r="A152" s="150"/>
      <c r="B152" s="150"/>
      <c r="C152" s="150"/>
      <c r="D152" s="150"/>
      <c r="E152" s="150"/>
      <c r="F152" s="150"/>
      <c r="G152" s="150"/>
      <c r="H152" s="150"/>
      <c r="I152" s="150"/>
      <c r="J152" s="150"/>
      <c r="K152" s="150"/>
      <c r="L152" s="150"/>
      <c r="M152" s="150"/>
      <c r="N152" s="150"/>
      <c r="O152" s="150"/>
      <c r="P152" s="150"/>
      <c r="Q152" s="150"/>
      <c r="R152" s="150"/>
      <c r="S152" s="150"/>
      <c r="T152" s="150"/>
      <c r="U152" s="150"/>
      <c r="V152" s="150"/>
      <c r="W152" s="150"/>
      <c r="X152" s="150"/>
      <c r="Y152" s="150"/>
      <c r="Z152" s="150"/>
    </row>
    <row r="153" ht="15.75" customHeight="1">
      <c r="A153" s="150"/>
      <c r="B153" s="150"/>
      <c r="C153" s="150"/>
      <c r="D153" s="150"/>
      <c r="E153" s="150"/>
      <c r="F153" s="150"/>
      <c r="G153" s="150"/>
      <c r="H153" s="150"/>
      <c r="I153" s="150"/>
      <c r="J153" s="150"/>
      <c r="K153" s="150"/>
      <c r="L153" s="150"/>
      <c r="M153" s="150"/>
      <c r="N153" s="150"/>
      <c r="O153" s="150"/>
      <c r="P153" s="150"/>
      <c r="Q153" s="150"/>
      <c r="R153" s="150"/>
      <c r="S153" s="150"/>
      <c r="T153" s="150"/>
      <c r="U153" s="150"/>
      <c r="V153" s="150"/>
      <c r="W153" s="150"/>
      <c r="X153" s="150"/>
      <c r="Y153" s="150"/>
      <c r="Z153" s="150"/>
    </row>
    <row r="154" ht="15.75" customHeight="1">
      <c r="A154" s="150"/>
      <c r="B154" s="150"/>
      <c r="C154" s="150"/>
      <c r="D154" s="150"/>
      <c r="E154" s="150"/>
      <c r="F154" s="150"/>
      <c r="G154" s="150"/>
      <c r="H154" s="150"/>
      <c r="I154" s="150"/>
      <c r="J154" s="150"/>
      <c r="K154" s="150"/>
      <c r="L154" s="150"/>
      <c r="M154" s="150"/>
      <c r="N154" s="150"/>
      <c r="O154" s="150"/>
      <c r="P154" s="150"/>
      <c r="Q154" s="150"/>
      <c r="R154" s="150"/>
      <c r="S154" s="150"/>
      <c r="T154" s="150"/>
      <c r="U154" s="150"/>
      <c r="V154" s="150"/>
      <c r="W154" s="150"/>
      <c r="X154" s="150"/>
      <c r="Y154" s="150"/>
      <c r="Z154" s="150"/>
    </row>
    <row r="155" ht="15.75" customHeight="1">
      <c r="A155" s="150"/>
      <c r="B155" s="150"/>
      <c r="C155" s="150"/>
      <c r="D155" s="150"/>
      <c r="E155" s="150"/>
      <c r="F155" s="150"/>
      <c r="G155" s="150"/>
      <c r="H155" s="150"/>
      <c r="I155" s="150"/>
      <c r="J155" s="150"/>
      <c r="K155" s="150"/>
      <c r="L155" s="150"/>
      <c r="M155" s="150"/>
      <c r="N155" s="150"/>
      <c r="O155" s="150"/>
      <c r="P155" s="150"/>
      <c r="Q155" s="150"/>
      <c r="R155" s="150"/>
      <c r="S155" s="150"/>
      <c r="T155" s="150"/>
      <c r="U155" s="150"/>
      <c r="V155" s="150"/>
      <c r="W155" s="150"/>
      <c r="X155" s="150"/>
      <c r="Y155" s="150"/>
      <c r="Z155" s="150"/>
    </row>
    <row r="156" ht="15.75" customHeight="1">
      <c r="A156" s="150"/>
      <c r="B156" s="150"/>
      <c r="C156" s="150"/>
      <c r="D156" s="150"/>
      <c r="E156" s="150"/>
      <c r="F156" s="150"/>
      <c r="G156" s="150"/>
      <c r="H156" s="150"/>
      <c r="I156" s="150"/>
      <c r="J156" s="150"/>
      <c r="K156" s="150"/>
      <c r="L156" s="150"/>
      <c r="M156" s="150"/>
      <c r="N156" s="150"/>
      <c r="O156" s="150"/>
      <c r="P156" s="150"/>
      <c r="Q156" s="150"/>
      <c r="R156" s="150"/>
      <c r="S156" s="150"/>
      <c r="T156" s="150"/>
      <c r="U156" s="150"/>
      <c r="V156" s="150"/>
      <c r="W156" s="150"/>
      <c r="X156" s="150"/>
      <c r="Y156" s="150"/>
      <c r="Z156" s="150"/>
    </row>
    <row r="157" ht="15.75" customHeight="1">
      <c r="A157" s="150"/>
      <c r="B157" s="150"/>
      <c r="C157" s="150"/>
      <c r="D157" s="150"/>
      <c r="E157" s="150"/>
      <c r="F157" s="150"/>
      <c r="G157" s="150"/>
      <c r="H157" s="150"/>
      <c r="I157" s="150"/>
      <c r="J157" s="150"/>
      <c r="K157" s="150"/>
      <c r="L157" s="150"/>
      <c r="M157" s="150"/>
      <c r="N157" s="150"/>
      <c r="O157" s="150"/>
      <c r="P157" s="150"/>
      <c r="Q157" s="150"/>
      <c r="R157" s="150"/>
      <c r="S157" s="150"/>
      <c r="T157" s="150"/>
      <c r="U157" s="150"/>
      <c r="V157" s="150"/>
      <c r="W157" s="150"/>
      <c r="X157" s="150"/>
      <c r="Y157" s="150"/>
      <c r="Z157" s="150"/>
    </row>
    <row r="158" ht="15.75" customHeight="1">
      <c r="A158" s="150"/>
      <c r="B158" s="150"/>
      <c r="C158" s="150"/>
      <c r="D158" s="150"/>
      <c r="E158" s="150"/>
      <c r="F158" s="150"/>
      <c r="G158" s="150"/>
      <c r="H158" s="150"/>
      <c r="I158" s="150"/>
      <c r="J158" s="150"/>
      <c r="K158" s="150"/>
      <c r="L158" s="150"/>
      <c r="M158" s="150"/>
      <c r="N158" s="150"/>
      <c r="O158" s="150"/>
      <c r="P158" s="150"/>
      <c r="Q158" s="150"/>
      <c r="R158" s="150"/>
      <c r="S158" s="150"/>
      <c r="T158" s="150"/>
      <c r="U158" s="150"/>
      <c r="V158" s="150"/>
      <c r="W158" s="150"/>
      <c r="X158" s="150"/>
      <c r="Y158" s="150"/>
      <c r="Z158" s="150"/>
    </row>
    <row r="159" ht="15.75" customHeight="1">
      <c r="A159" s="150"/>
      <c r="B159" s="150"/>
      <c r="C159" s="150"/>
      <c r="D159" s="150"/>
      <c r="E159" s="150"/>
      <c r="F159" s="150"/>
      <c r="G159" s="150"/>
      <c r="H159" s="150"/>
      <c r="I159" s="150"/>
      <c r="J159" s="150"/>
      <c r="K159" s="150"/>
      <c r="L159" s="150"/>
      <c r="M159" s="150"/>
      <c r="N159" s="150"/>
      <c r="O159" s="150"/>
      <c r="P159" s="150"/>
      <c r="Q159" s="150"/>
      <c r="R159" s="150"/>
      <c r="S159" s="150"/>
      <c r="T159" s="150"/>
      <c r="U159" s="150"/>
      <c r="V159" s="150"/>
      <c r="W159" s="150"/>
      <c r="X159" s="150"/>
      <c r="Y159" s="150"/>
      <c r="Z159" s="150"/>
    </row>
    <row r="160" ht="15.75" customHeight="1">
      <c r="A160" s="150"/>
      <c r="B160" s="150"/>
      <c r="C160" s="150"/>
      <c r="D160" s="150"/>
      <c r="E160" s="150"/>
      <c r="F160" s="150"/>
      <c r="G160" s="150"/>
      <c r="H160" s="150"/>
      <c r="I160" s="150"/>
      <c r="J160" s="150"/>
      <c r="K160" s="150"/>
      <c r="L160" s="150"/>
      <c r="M160" s="150"/>
      <c r="N160" s="150"/>
      <c r="O160" s="150"/>
      <c r="P160" s="150"/>
      <c r="Q160" s="150"/>
      <c r="R160" s="150"/>
      <c r="S160" s="150"/>
      <c r="T160" s="150"/>
      <c r="U160" s="150"/>
      <c r="V160" s="150"/>
      <c r="W160" s="150"/>
      <c r="X160" s="150"/>
      <c r="Y160" s="150"/>
      <c r="Z160" s="150"/>
    </row>
    <row r="161" ht="15.75" customHeight="1">
      <c r="A161" s="150"/>
      <c r="B161" s="150"/>
      <c r="C161" s="150"/>
      <c r="D161" s="150"/>
      <c r="E161" s="150"/>
      <c r="F161" s="150"/>
      <c r="G161" s="150"/>
      <c r="H161" s="150"/>
      <c r="I161" s="150"/>
      <c r="J161" s="150"/>
      <c r="K161" s="150"/>
      <c r="L161" s="150"/>
      <c r="M161" s="150"/>
      <c r="N161" s="150"/>
      <c r="O161" s="150"/>
      <c r="P161" s="150"/>
      <c r="Q161" s="150"/>
      <c r="R161" s="150"/>
      <c r="S161" s="150"/>
      <c r="T161" s="150"/>
      <c r="U161" s="150"/>
      <c r="V161" s="150"/>
      <c r="W161" s="150"/>
      <c r="X161" s="150"/>
      <c r="Y161" s="150"/>
      <c r="Z161" s="150"/>
    </row>
    <row r="162" ht="15.75" customHeight="1">
      <c r="A162" s="150"/>
      <c r="B162" s="150"/>
      <c r="C162" s="150"/>
      <c r="D162" s="150"/>
      <c r="E162" s="150"/>
      <c r="F162" s="150"/>
      <c r="G162" s="150"/>
      <c r="H162" s="150"/>
      <c r="I162" s="150"/>
      <c r="J162" s="150"/>
      <c r="K162" s="150"/>
      <c r="L162" s="150"/>
      <c r="M162" s="150"/>
      <c r="N162" s="150"/>
      <c r="O162" s="150"/>
      <c r="P162" s="150"/>
      <c r="Q162" s="150"/>
      <c r="R162" s="150"/>
      <c r="S162" s="150"/>
      <c r="T162" s="150"/>
      <c r="U162" s="150"/>
      <c r="V162" s="150"/>
      <c r="W162" s="150"/>
      <c r="X162" s="150"/>
      <c r="Y162" s="150"/>
      <c r="Z162" s="150"/>
    </row>
    <row r="163" ht="15.75" customHeight="1">
      <c r="A163" s="150"/>
      <c r="B163" s="150"/>
      <c r="C163" s="150"/>
      <c r="D163" s="150"/>
      <c r="E163" s="150"/>
      <c r="F163" s="150"/>
      <c r="G163" s="150"/>
      <c r="H163" s="150"/>
      <c r="I163" s="150"/>
      <c r="J163" s="150"/>
      <c r="K163" s="150"/>
      <c r="L163" s="150"/>
      <c r="M163" s="150"/>
      <c r="N163" s="150"/>
      <c r="O163" s="150"/>
      <c r="P163" s="150"/>
      <c r="Q163" s="150"/>
      <c r="R163" s="150"/>
      <c r="S163" s="150"/>
      <c r="T163" s="150"/>
      <c r="U163" s="150"/>
      <c r="V163" s="150"/>
      <c r="W163" s="150"/>
      <c r="X163" s="150"/>
      <c r="Y163" s="150"/>
      <c r="Z163" s="150"/>
    </row>
    <row r="164" ht="15.75" customHeight="1">
      <c r="A164" s="150"/>
      <c r="B164" s="150"/>
      <c r="C164" s="150"/>
      <c r="D164" s="150"/>
      <c r="E164" s="150"/>
      <c r="F164" s="150"/>
      <c r="G164" s="150"/>
      <c r="H164" s="150"/>
      <c r="I164" s="150"/>
      <c r="J164" s="150"/>
      <c r="K164" s="150"/>
      <c r="L164" s="150"/>
      <c r="M164" s="150"/>
      <c r="N164" s="150"/>
      <c r="O164" s="150"/>
      <c r="P164" s="150"/>
      <c r="Q164" s="150"/>
      <c r="R164" s="150"/>
      <c r="S164" s="150"/>
      <c r="T164" s="150"/>
      <c r="U164" s="150"/>
      <c r="V164" s="150"/>
      <c r="W164" s="150"/>
      <c r="X164" s="150"/>
      <c r="Y164" s="150"/>
      <c r="Z164" s="150"/>
    </row>
    <row r="165" ht="15.75" customHeight="1">
      <c r="A165" s="150"/>
      <c r="B165" s="150"/>
      <c r="C165" s="150"/>
      <c r="D165" s="150"/>
      <c r="E165" s="150"/>
      <c r="F165" s="150"/>
      <c r="G165" s="150"/>
      <c r="H165" s="150"/>
      <c r="I165" s="150"/>
      <c r="J165" s="150"/>
      <c r="K165" s="150"/>
      <c r="L165" s="150"/>
      <c r="M165" s="150"/>
      <c r="N165" s="150"/>
      <c r="O165" s="150"/>
      <c r="P165" s="150"/>
      <c r="Q165" s="150"/>
      <c r="R165" s="150"/>
      <c r="S165" s="150"/>
      <c r="T165" s="150"/>
      <c r="U165" s="150"/>
      <c r="V165" s="150"/>
      <c r="W165" s="150"/>
      <c r="X165" s="150"/>
      <c r="Y165" s="150"/>
      <c r="Z165" s="150"/>
    </row>
    <row r="166" ht="15.75" customHeight="1">
      <c r="A166" s="150"/>
      <c r="B166" s="150"/>
      <c r="C166" s="150"/>
      <c r="D166" s="150"/>
      <c r="E166" s="150"/>
      <c r="F166" s="150"/>
      <c r="G166" s="150"/>
      <c r="H166" s="150"/>
      <c r="I166" s="150"/>
      <c r="J166" s="150"/>
      <c r="K166" s="150"/>
      <c r="L166" s="150"/>
      <c r="M166" s="150"/>
      <c r="N166" s="150"/>
      <c r="O166" s="150"/>
      <c r="P166" s="150"/>
      <c r="Q166" s="150"/>
      <c r="R166" s="150"/>
      <c r="S166" s="150"/>
      <c r="T166" s="150"/>
      <c r="U166" s="150"/>
      <c r="V166" s="150"/>
      <c r="W166" s="150"/>
      <c r="X166" s="150"/>
      <c r="Y166" s="150"/>
      <c r="Z166" s="150"/>
    </row>
    <row r="167" ht="15.75" customHeight="1">
      <c r="A167" s="150"/>
      <c r="B167" s="150"/>
      <c r="C167" s="150"/>
      <c r="D167" s="150"/>
      <c r="E167" s="150"/>
      <c r="F167" s="150"/>
      <c r="G167" s="150"/>
      <c r="H167" s="150"/>
      <c r="I167" s="150"/>
      <c r="J167" s="150"/>
      <c r="K167" s="150"/>
      <c r="L167" s="150"/>
      <c r="M167" s="150"/>
      <c r="N167" s="150"/>
      <c r="O167" s="150"/>
      <c r="P167" s="150"/>
      <c r="Q167" s="150"/>
      <c r="R167" s="150"/>
      <c r="S167" s="150"/>
      <c r="T167" s="150"/>
      <c r="U167" s="150"/>
      <c r="V167" s="150"/>
      <c r="W167" s="150"/>
      <c r="X167" s="150"/>
      <c r="Y167" s="150"/>
      <c r="Z167" s="150"/>
    </row>
    <row r="168" ht="15.75" customHeight="1">
      <c r="A168" s="150"/>
      <c r="B168" s="150"/>
      <c r="C168" s="150"/>
      <c r="D168" s="150"/>
      <c r="E168" s="150"/>
      <c r="F168" s="150"/>
      <c r="G168" s="150"/>
      <c r="H168" s="150"/>
      <c r="I168" s="150"/>
      <c r="J168" s="150"/>
      <c r="K168" s="150"/>
      <c r="L168" s="150"/>
      <c r="M168" s="150"/>
      <c r="N168" s="150"/>
      <c r="O168" s="150"/>
      <c r="P168" s="150"/>
      <c r="Q168" s="150"/>
      <c r="R168" s="150"/>
      <c r="S168" s="150"/>
      <c r="T168" s="150"/>
      <c r="U168" s="150"/>
      <c r="V168" s="150"/>
      <c r="W168" s="150"/>
      <c r="X168" s="150"/>
      <c r="Y168" s="150"/>
      <c r="Z168" s="150"/>
    </row>
    <row r="169" ht="15.75" customHeight="1">
      <c r="A169" s="150"/>
      <c r="B169" s="150"/>
      <c r="C169" s="150"/>
      <c r="D169" s="150"/>
      <c r="E169" s="150"/>
      <c r="F169" s="150"/>
      <c r="G169" s="150"/>
      <c r="H169" s="150"/>
      <c r="I169" s="150"/>
      <c r="J169" s="150"/>
      <c r="K169" s="150"/>
      <c r="L169" s="150"/>
      <c r="M169" s="150"/>
      <c r="N169" s="150"/>
      <c r="O169" s="150"/>
      <c r="P169" s="150"/>
      <c r="Q169" s="150"/>
      <c r="R169" s="150"/>
      <c r="S169" s="150"/>
      <c r="T169" s="150"/>
      <c r="U169" s="150"/>
      <c r="V169" s="150"/>
      <c r="W169" s="150"/>
      <c r="X169" s="150"/>
      <c r="Y169" s="150"/>
      <c r="Z169" s="150"/>
    </row>
    <row r="170" ht="15.75" customHeight="1">
      <c r="A170" s="150"/>
      <c r="B170" s="150"/>
      <c r="C170" s="150"/>
      <c r="D170" s="150"/>
      <c r="E170" s="150"/>
      <c r="F170" s="150"/>
      <c r="G170" s="150"/>
      <c r="H170" s="150"/>
      <c r="I170" s="150"/>
      <c r="J170" s="150"/>
      <c r="K170" s="150"/>
      <c r="L170" s="150"/>
      <c r="M170" s="150"/>
      <c r="N170" s="150"/>
      <c r="O170" s="150"/>
      <c r="P170" s="150"/>
      <c r="Q170" s="150"/>
      <c r="R170" s="150"/>
      <c r="S170" s="150"/>
      <c r="T170" s="150"/>
      <c r="U170" s="150"/>
      <c r="V170" s="150"/>
      <c r="W170" s="150"/>
      <c r="X170" s="150"/>
      <c r="Y170" s="150"/>
      <c r="Z170" s="150"/>
    </row>
    <row r="171" ht="15.75" customHeight="1">
      <c r="A171" s="150"/>
      <c r="B171" s="150"/>
      <c r="C171" s="150"/>
      <c r="D171" s="150"/>
      <c r="E171" s="150"/>
      <c r="F171" s="150"/>
      <c r="G171" s="150"/>
      <c r="H171" s="150"/>
      <c r="I171" s="150"/>
      <c r="J171" s="150"/>
      <c r="K171" s="150"/>
      <c r="L171" s="150"/>
      <c r="M171" s="150"/>
      <c r="N171" s="150"/>
      <c r="O171" s="150"/>
      <c r="P171" s="150"/>
      <c r="Q171" s="150"/>
      <c r="R171" s="150"/>
      <c r="S171" s="150"/>
      <c r="T171" s="150"/>
      <c r="U171" s="150"/>
      <c r="V171" s="150"/>
      <c r="W171" s="150"/>
      <c r="X171" s="150"/>
      <c r="Y171" s="150"/>
      <c r="Z171" s="150"/>
    </row>
    <row r="172" ht="15.75" customHeight="1">
      <c r="A172" s="150"/>
      <c r="B172" s="150"/>
      <c r="C172" s="150"/>
      <c r="D172" s="150"/>
      <c r="E172" s="150"/>
      <c r="F172" s="150"/>
      <c r="G172" s="150"/>
      <c r="H172" s="150"/>
      <c r="I172" s="150"/>
      <c r="J172" s="150"/>
      <c r="K172" s="150"/>
      <c r="L172" s="150"/>
      <c r="M172" s="150"/>
      <c r="N172" s="150"/>
      <c r="O172" s="150"/>
      <c r="P172" s="150"/>
      <c r="Q172" s="150"/>
      <c r="R172" s="150"/>
      <c r="S172" s="150"/>
      <c r="T172" s="150"/>
      <c r="U172" s="150"/>
      <c r="V172" s="150"/>
      <c r="W172" s="150"/>
      <c r="X172" s="150"/>
      <c r="Y172" s="150"/>
      <c r="Z172" s="150"/>
    </row>
    <row r="173" ht="15.75" customHeight="1">
      <c r="A173" s="150"/>
      <c r="B173" s="150"/>
      <c r="C173" s="150"/>
      <c r="D173" s="150"/>
      <c r="E173" s="150"/>
      <c r="F173" s="150"/>
      <c r="G173" s="150"/>
      <c r="H173" s="150"/>
      <c r="I173" s="150"/>
      <c r="J173" s="150"/>
      <c r="K173" s="150"/>
      <c r="L173" s="150"/>
      <c r="M173" s="150"/>
      <c r="N173" s="150"/>
      <c r="O173" s="150"/>
      <c r="P173" s="150"/>
      <c r="Q173" s="150"/>
      <c r="R173" s="150"/>
      <c r="S173" s="150"/>
      <c r="T173" s="150"/>
      <c r="U173" s="150"/>
      <c r="V173" s="150"/>
      <c r="W173" s="150"/>
      <c r="X173" s="150"/>
      <c r="Y173" s="150"/>
      <c r="Z173" s="150"/>
    </row>
    <row r="174" ht="15.75" customHeight="1">
      <c r="A174" s="150"/>
      <c r="B174" s="150"/>
      <c r="C174" s="150"/>
      <c r="D174" s="150"/>
      <c r="E174" s="150"/>
      <c r="F174" s="150"/>
      <c r="G174" s="150"/>
      <c r="H174" s="150"/>
      <c r="I174" s="150"/>
      <c r="J174" s="150"/>
      <c r="K174" s="150"/>
      <c r="L174" s="150"/>
      <c r="M174" s="150"/>
      <c r="N174" s="150"/>
      <c r="O174" s="150"/>
      <c r="P174" s="150"/>
      <c r="Q174" s="150"/>
      <c r="R174" s="150"/>
      <c r="S174" s="150"/>
      <c r="T174" s="150"/>
      <c r="U174" s="150"/>
      <c r="V174" s="150"/>
      <c r="W174" s="150"/>
      <c r="X174" s="150"/>
      <c r="Y174" s="150"/>
      <c r="Z174" s="150"/>
    </row>
    <row r="175" ht="15.75" customHeight="1">
      <c r="A175" s="150"/>
      <c r="B175" s="150"/>
      <c r="C175" s="150"/>
      <c r="D175" s="150"/>
      <c r="E175" s="150"/>
      <c r="F175" s="150"/>
      <c r="G175" s="150"/>
      <c r="H175" s="150"/>
      <c r="I175" s="150"/>
      <c r="J175" s="150"/>
      <c r="K175" s="150"/>
      <c r="L175" s="150"/>
      <c r="M175" s="150"/>
      <c r="N175" s="150"/>
      <c r="O175" s="150"/>
      <c r="P175" s="150"/>
      <c r="Q175" s="150"/>
      <c r="R175" s="150"/>
      <c r="S175" s="150"/>
      <c r="T175" s="150"/>
      <c r="U175" s="150"/>
      <c r="V175" s="150"/>
      <c r="W175" s="150"/>
      <c r="X175" s="150"/>
      <c r="Y175" s="150"/>
      <c r="Z175" s="150"/>
    </row>
    <row r="176" ht="15.75" customHeight="1">
      <c r="A176" s="150"/>
      <c r="B176" s="150"/>
      <c r="C176" s="150"/>
      <c r="D176" s="150"/>
      <c r="E176" s="150"/>
      <c r="F176" s="150"/>
      <c r="G176" s="150"/>
      <c r="H176" s="150"/>
      <c r="I176" s="150"/>
      <c r="J176" s="150"/>
      <c r="K176" s="150"/>
      <c r="L176" s="150"/>
      <c r="M176" s="150"/>
      <c r="N176" s="150"/>
      <c r="O176" s="150"/>
      <c r="P176" s="150"/>
      <c r="Q176" s="150"/>
      <c r="R176" s="150"/>
      <c r="S176" s="150"/>
      <c r="T176" s="150"/>
      <c r="U176" s="150"/>
      <c r="V176" s="150"/>
      <c r="W176" s="150"/>
      <c r="X176" s="150"/>
      <c r="Y176" s="150"/>
      <c r="Z176" s="150"/>
    </row>
    <row r="177" ht="15.75" customHeight="1">
      <c r="A177" s="150"/>
      <c r="B177" s="150"/>
      <c r="C177" s="150"/>
      <c r="D177" s="150"/>
      <c r="E177" s="150"/>
      <c r="F177" s="150"/>
      <c r="G177" s="150"/>
      <c r="H177" s="150"/>
      <c r="I177" s="150"/>
      <c r="J177" s="150"/>
      <c r="K177" s="150"/>
      <c r="L177" s="150"/>
      <c r="M177" s="150"/>
      <c r="N177" s="150"/>
      <c r="O177" s="150"/>
      <c r="P177" s="150"/>
      <c r="Q177" s="150"/>
      <c r="R177" s="150"/>
      <c r="S177" s="150"/>
      <c r="T177" s="150"/>
      <c r="U177" s="150"/>
      <c r="V177" s="150"/>
      <c r="W177" s="150"/>
      <c r="X177" s="150"/>
      <c r="Y177" s="150"/>
      <c r="Z177" s="150"/>
    </row>
    <row r="178" ht="15.75" customHeight="1">
      <c r="A178" s="150"/>
      <c r="B178" s="150"/>
      <c r="C178" s="150"/>
      <c r="D178" s="150"/>
      <c r="E178" s="150"/>
      <c r="F178" s="150"/>
      <c r="G178" s="150"/>
      <c r="H178" s="150"/>
      <c r="I178" s="150"/>
      <c r="J178" s="150"/>
      <c r="K178" s="150"/>
      <c r="L178" s="150"/>
      <c r="M178" s="150"/>
      <c r="N178" s="150"/>
      <c r="O178" s="150"/>
      <c r="P178" s="150"/>
      <c r="Q178" s="150"/>
      <c r="R178" s="150"/>
      <c r="S178" s="150"/>
      <c r="T178" s="150"/>
      <c r="U178" s="150"/>
      <c r="V178" s="150"/>
      <c r="W178" s="150"/>
      <c r="X178" s="150"/>
      <c r="Y178" s="150"/>
      <c r="Z178" s="150"/>
    </row>
    <row r="179" ht="15.75" customHeight="1">
      <c r="A179" s="150"/>
      <c r="B179" s="150"/>
      <c r="C179" s="150"/>
      <c r="D179" s="150"/>
      <c r="E179" s="150"/>
      <c r="F179" s="150"/>
      <c r="G179" s="150"/>
      <c r="H179" s="150"/>
      <c r="I179" s="150"/>
      <c r="J179" s="150"/>
      <c r="K179" s="150"/>
      <c r="L179" s="150"/>
      <c r="M179" s="150"/>
      <c r="N179" s="150"/>
      <c r="O179" s="150"/>
      <c r="P179" s="150"/>
      <c r="Q179" s="150"/>
      <c r="R179" s="150"/>
      <c r="S179" s="150"/>
      <c r="T179" s="150"/>
      <c r="U179" s="150"/>
      <c r="V179" s="150"/>
      <c r="W179" s="150"/>
      <c r="X179" s="150"/>
      <c r="Y179" s="150"/>
      <c r="Z179" s="150"/>
    </row>
    <row r="180" ht="15.75" customHeight="1">
      <c r="A180" s="150"/>
      <c r="B180" s="150"/>
      <c r="C180" s="150"/>
      <c r="D180" s="150"/>
      <c r="E180" s="150"/>
      <c r="F180" s="150"/>
      <c r="G180" s="150"/>
      <c r="H180" s="150"/>
      <c r="I180" s="150"/>
      <c r="J180" s="150"/>
      <c r="K180" s="150"/>
      <c r="L180" s="150"/>
      <c r="M180" s="150"/>
      <c r="N180" s="150"/>
      <c r="O180" s="150"/>
      <c r="P180" s="150"/>
      <c r="Q180" s="150"/>
      <c r="R180" s="150"/>
      <c r="S180" s="150"/>
      <c r="T180" s="150"/>
      <c r="U180" s="150"/>
      <c r="V180" s="150"/>
      <c r="W180" s="150"/>
      <c r="X180" s="150"/>
      <c r="Y180" s="150"/>
      <c r="Z180" s="150"/>
    </row>
    <row r="181" ht="15.75" customHeight="1">
      <c r="A181" s="150"/>
      <c r="B181" s="150"/>
      <c r="C181" s="150"/>
      <c r="D181" s="150"/>
      <c r="E181" s="150"/>
      <c r="F181" s="150"/>
      <c r="G181" s="150"/>
      <c r="H181" s="150"/>
      <c r="I181" s="150"/>
      <c r="J181" s="150"/>
      <c r="K181" s="150"/>
      <c r="L181" s="150"/>
      <c r="M181" s="150"/>
      <c r="N181" s="150"/>
      <c r="O181" s="150"/>
      <c r="P181" s="150"/>
      <c r="Q181" s="150"/>
      <c r="R181" s="150"/>
      <c r="S181" s="150"/>
      <c r="T181" s="150"/>
      <c r="U181" s="150"/>
      <c r="V181" s="150"/>
      <c r="W181" s="150"/>
      <c r="X181" s="150"/>
      <c r="Y181" s="150"/>
      <c r="Z181" s="150"/>
    </row>
    <row r="182" ht="15.75" customHeight="1">
      <c r="A182" s="150"/>
      <c r="B182" s="150"/>
      <c r="C182" s="150"/>
      <c r="D182" s="150"/>
      <c r="E182" s="150"/>
      <c r="F182" s="150"/>
      <c r="G182" s="150"/>
      <c r="H182" s="150"/>
      <c r="I182" s="150"/>
      <c r="J182" s="150"/>
      <c r="K182" s="150"/>
      <c r="L182" s="150"/>
      <c r="M182" s="150"/>
      <c r="N182" s="150"/>
      <c r="O182" s="150"/>
      <c r="P182" s="150"/>
      <c r="Q182" s="150"/>
      <c r="R182" s="150"/>
      <c r="S182" s="150"/>
      <c r="T182" s="150"/>
      <c r="U182" s="150"/>
      <c r="V182" s="150"/>
      <c r="W182" s="150"/>
      <c r="X182" s="150"/>
      <c r="Y182" s="150"/>
      <c r="Z182" s="150"/>
    </row>
    <row r="183" ht="15.75" customHeight="1">
      <c r="A183" s="150"/>
      <c r="B183" s="150"/>
      <c r="C183" s="150"/>
      <c r="D183" s="150"/>
      <c r="E183" s="150"/>
      <c r="F183" s="150"/>
      <c r="G183" s="150"/>
      <c r="H183" s="150"/>
      <c r="I183" s="150"/>
      <c r="J183" s="150"/>
      <c r="K183" s="150"/>
      <c r="L183" s="150"/>
      <c r="M183" s="150"/>
      <c r="N183" s="150"/>
      <c r="O183" s="150"/>
      <c r="P183" s="150"/>
      <c r="Q183" s="150"/>
      <c r="R183" s="150"/>
      <c r="S183" s="150"/>
      <c r="T183" s="150"/>
      <c r="U183" s="150"/>
      <c r="V183" s="150"/>
      <c r="W183" s="150"/>
      <c r="X183" s="150"/>
      <c r="Y183" s="150"/>
      <c r="Z183" s="150"/>
    </row>
    <row r="184" ht="15.75" customHeight="1">
      <c r="A184" s="150"/>
      <c r="B184" s="150"/>
      <c r="C184" s="150"/>
      <c r="D184" s="150"/>
      <c r="E184" s="150"/>
      <c r="F184" s="150"/>
      <c r="G184" s="150"/>
      <c r="H184" s="150"/>
      <c r="I184" s="150"/>
      <c r="J184" s="150"/>
      <c r="K184" s="150"/>
      <c r="L184" s="150"/>
      <c r="M184" s="150"/>
      <c r="N184" s="150"/>
      <c r="O184" s="150"/>
      <c r="P184" s="150"/>
      <c r="Q184" s="150"/>
      <c r="R184" s="150"/>
      <c r="S184" s="150"/>
      <c r="T184" s="150"/>
      <c r="U184" s="150"/>
      <c r="V184" s="150"/>
      <c r="W184" s="150"/>
      <c r="X184" s="150"/>
      <c r="Y184" s="150"/>
      <c r="Z184" s="150"/>
    </row>
    <row r="185" ht="15.75" customHeight="1">
      <c r="A185" s="150"/>
      <c r="B185" s="150"/>
      <c r="C185" s="150"/>
      <c r="D185" s="150"/>
      <c r="E185" s="150"/>
      <c r="F185" s="150"/>
      <c r="G185" s="150"/>
      <c r="H185" s="150"/>
      <c r="I185" s="150"/>
      <c r="J185" s="150"/>
      <c r="K185" s="150"/>
      <c r="L185" s="150"/>
      <c r="M185" s="150"/>
      <c r="N185" s="150"/>
      <c r="O185" s="150"/>
      <c r="P185" s="150"/>
      <c r="Q185" s="150"/>
      <c r="R185" s="150"/>
      <c r="S185" s="150"/>
      <c r="T185" s="150"/>
      <c r="U185" s="150"/>
      <c r="V185" s="150"/>
      <c r="W185" s="150"/>
      <c r="X185" s="150"/>
      <c r="Y185" s="150"/>
      <c r="Z185" s="150"/>
    </row>
    <row r="186" ht="15.75" customHeight="1">
      <c r="A186" s="150"/>
      <c r="B186" s="150"/>
      <c r="C186" s="150"/>
      <c r="D186" s="150"/>
      <c r="E186" s="150"/>
      <c r="F186" s="150"/>
      <c r="G186" s="150"/>
      <c r="H186" s="150"/>
      <c r="I186" s="150"/>
      <c r="J186" s="150"/>
      <c r="K186" s="150"/>
      <c r="L186" s="150"/>
      <c r="M186" s="150"/>
      <c r="N186" s="150"/>
      <c r="O186" s="150"/>
      <c r="P186" s="150"/>
      <c r="Q186" s="150"/>
      <c r="R186" s="150"/>
      <c r="S186" s="150"/>
      <c r="T186" s="150"/>
      <c r="U186" s="150"/>
      <c r="V186" s="150"/>
      <c r="W186" s="150"/>
      <c r="X186" s="150"/>
      <c r="Y186" s="150"/>
      <c r="Z186" s="150"/>
    </row>
    <row r="187" ht="15.75" customHeight="1">
      <c r="A187" s="150"/>
      <c r="B187" s="150"/>
      <c r="C187" s="150"/>
      <c r="D187" s="150"/>
      <c r="E187" s="150"/>
      <c r="F187" s="150"/>
      <c r="G187" s="150"/>
      <c r="H187" s="150"/>
      <c r="I187" s="150"/>
      <c r="J187" s="150"/>
      <c r="K187" s="150"/>
      <c r="L187" s="150"/>
      <c r="M187" s="150"/>
      <c r="N187" s="150"/>
      <c r="O187" s="150"/>
      <c r="P187" s="150"/>
      <c r="Q187" s="150"/>
      <c r="R187" s="150"/>
      <c r="S187" s="150"/>
      <c r="T187" s="150"/>
      <c r="U187" s="150"/>
      <c r="V187" s="150"/>
      <c r="W187" s="150"/>
      <c r="X187" s="150"/>
      <c r="Y187" s="150"/>
      <c r="Z187" s="150"/>
    </row>
    <row r="188" ht="15.75" customHeight="1">
      <c r="A188" s="150"/>
      <c r="B188" s="150"/>
      <c r="C188" s="150"/>
      <c r="D188" s="150"/>
      <c r="E188" s="150"/>
      <c r="F188" s="150"/>
      <c r="G188" s="150"/>
      <c r="H188" s="150"/>
      <c r="I188" s="150"/>
      <c r="J188" s="150"/>
      <c r="K188" s="150"/>
      <c r="L188" s="150"/>
      <c r="M188" s="150"/>
      <c r="N188" s="150"/>
      <c r="O188" s="150"/>
      <c r="P188" s="150"/>
      <c r="Q188" s="150"/>
      <c r="R188" s="150"/>
      <c r="S188" s="150"/>
      <c r="T188" s="150"/>
      <c r="U188" s="150"/>
      <c r="V188" s="150"/>
      <c r="W188" s="150"/>
      <c r="X188" s="150"/>
      <c r="Y188" s="150"/>
      <c r="Z188" s="150"/>
    </row>
    <row r="189" ht="15.75" customHeight="1">
      <c r="A189" s="150"/>
      <c r="B189" s="150"/>
      <c r="C189" s="150"/>
      <c r="D189" s="150"/>
      <c r="E189" s="150"/>
      <c r="F189" s="150"/>
      <c r="G189" s="150"/>
      <c r="H189" s="150"/>
      <c r="I189" s="150"/>
      <c r="J189" s="150"/>
      <c r="K189" s="150"/>
      <c r="L189" s="150"/>
      <c r="M189" s="150"/>
      <c r="N189" s="150"/>
      <c r="O189" s="150"/>
      <c r="P189" s="150"/>
      <c r="Q189" s="150"/>
      <c r="R189" s="150"/>
      <c r="S189" s="150"/>
      <c r="T189" s="150"/>
      <c r="U189" s="150"/>
      <c r="V189" s="150"/>
      <c r="W189" s="150"/>
      <c r="X189" s="150"/>
      <c r="Y189" s="150"/>
      <c r="Z189" s="150"/>
    </row>
    <row r="190" ht="15.75" customHeight="1">
      <c r="A190" s="150"/>
      <c r="B190" s="150"/>
      <c r="C190" s="150"/>
      <c r="D190" s="150"/>
      <c r="E190" s="150"/>
      <c r="F190" s="150"/>
      <c r="G190" s="150"/>
      <c r="H190" s="150"/>
      <c r="I190" s="150"/>
      <c r="J190" s="150"/>
      <c r="K190" s="150"/>
      <c r="L190" s="150"/>
      <c r="M190" s="150"/>
      <c r="N190" s="150"/>
      <c r="O190" s="150"/>
      <c r="P190" s="150"/>
      <c r="Q190" s="150"/>
      <c r="R190" s="150"/>
      <c r="S190" s="150"/>
      <c r="T190" s="150"/>
      <c r="U190" s="150"/>
      <c r="V190" s="150"/>
      <c r="W190" s="150"/>
      <c r="X190" s="150"/>
      <c r="Y190" s="150"/>
      <c r="Z190" s="150"/>
    </row>
    <row r="191" ht="15.75" customHeight="1">
      <c r="A191" s="150"/>
      <c r="B191" s="150"/>
      <c r="C191" s="150"/>
      <c r="D191" s="150"/>
      <c r="E191" s="150"/>
      <c r="F191" s="150"/>
      <c r="G191" s="150"/>
      <c r="H191" s="150"/>
      <c r="I191" s="150"/>
      <c r="J191" s="150"/>
      <c r="K191" s="150"/>
      <c r="L191" s="150"/>
      <c r="M191" s="150"/>
      <c r="N191" s="150"/>
      <c r="O191" s="150"/>
      <c r="P191" s="150"/>
      <c r="Q191" s="150"/>
      <c r="R191" s="150"/>
      <c r="S191" s="150"/>
      <c r="T191" s="150"/>
      <c r="U191" s="150"/>
      <c r="V191" s="150"/>
      <c r="W191" s="150"/>
      <c r="X191" s="150"/>
      <c r="Y191" s="150"/>
      <c r="Z191" s="150"/>
    </row>
    <row r="192" ht="15.75" customHeight="1">
      <c r="A192" s="150"/>
      <c r="B192" s="150"/>
      <c r="C192" s="150"/>
      <c r="D192" s="150"/>
      <c r="E192" s="150"/>
      <c r="F192" s="150"/>
      <c r="G192" s="150"/>
      <c r="H192" s="150"/>
      <c r="I192" s="150"/>
      <c r="J192" s="150"/>
      <c r="K192" s="150"/>
      <c r="L192" s="150"/>
      <c r="M192" s="150"/>
      <c r="N192" s="150"/>
      <c r="O192" s="150"/>
      <c r="P192" s="150"/>
      <c r="Q192" s="150"/>
      <c r="R192" s="150"/>
      <c r="S192" s="150"/>
      <c r="T192" s="150"/>
      <c r="U192" s="150"/>
      <c r="V192" s="150"/>
      <c r="W192" s="150"/>
      <c r="X192" s="150"/>
      <c r="Y192" s="150"/>
      <c r="Z192" s="150"/>
    </row>
    <row r="193" ht="15.75" customHeight="1">
      <c r="A193" s="150"/>
      <c r="B193" s="150"/>
      <c r="C193" s="150"/>
      <c r="D193" s="150"/>
      <c r="E193" s="150"/>
      <c r="F193" s="150"/>
      <c r="G193" s="150"/>
      <c r="H193" s="150"/>
      <c r="I193" s="150"/>
      <c r="J193" s="150"/>
      <c r="K193" s="150"/>
      <c r="L193" s="150"/>
      <c r="M193" s="150"/>
      <c r="N193" s="150"/>
      <c r="O193" s="150"/>
      <c r="P193" s="150"/>
      <c r="Q193" s="150"/>
      <c r="R193" s="150"/>
      <c r="S193" s="150"/>
      <c r="T193" s="150"/>
      <c r="U193" s="150"/>
      <c r="V193" s="150"/>
      <c r="W193" s="150"/>
      <c r="X193" s="150"/>
      <c r="Y193" s="150"/>
      <c r="Z193" s="150"/>
    </row>
    <row r="194" ht="15.75" customHeight="1">
      <c r="A194" s="150"/>
      <c r="B194" s="150"/>
      <c r="C194" s="150"/>
      <c r="D194" s="150"/>
      <c r="E194" s="150"/>
      <c r="F194" s="150"/>
      <c r="G194" s="150"/>
      <c r="H194" s="150"/>
      <c r="I194" s="150"/>
      <c r="J194" s="150"/>
      <c r="K194" s="150"/>
      <c r="L194" s="150"/>
      <c r="M194" s="150"/>
      <c r="N194" s="150"/>
      <c r="O194" s="150"/>
      <c r="P194" s="150"/>
      <c r="Q194" s="150"/>
      <c r="R194" s="150"/>
      <c r="S194" s="150"/>
      <c r="T194" s="150"/>
      <c r="U194" s="150"/>
      <c r="V194" s="150"/>
      <c r="W194" s="150"/>
      <c r="X194" s="150"/>
      <c r="Y194" s="150"/>
      <c r="Z194" s="150"/>
    </row>
    <row r="195" ht="15.75" customHeight="1">
      <c r="A195" s="150"/>
      <c r="B195" s="150"/>
      <c r="C195" s="150"/>
      <c r="D195" s="150"/>
      <c r="E195" s="150"/>
      <c r="F195" s="150"/>
      <c r="G195" s="150"/>
      <c r="H195" s="150"/>
      <c r="I195" s="150"/>
      <c r="J195" s="150"/>
      <c r="K195" s="150"/>
      <c r="L195" s="150"/>
      <c r="M195" s="150"/>
      <c r="N195" s="150"/>
      <c r="O195" s="150"/>
      <c r="P195" s="150"/>
      <c r="Q195" s="150"/>
      <c r="R195" s="150"/>
      <c r="S195" s="150"/>
      <c r="T195" s="150"/>
      <c r="U195" s="150"/>
      <c r="V195" s="150"/>
      <c r="W195" s="150"/>
      <c r="X195" s="150"/>
      <c r="Y195" s="150"/>
      <c r="Z195" s="150"/>
    </row>
    <row r="196" ht="15.75" customHeight="1">
      <c r="A196" s="150"/>
      <c r="B196" s="150"/>
      <c r="C196" s="150"/>
      <c r="D196" s="150"/>
      <c r="E196" s="150"/>
      <c r="F196" s="150"/>
      <c r="G196" s="150"/>
      <c r="H196" s="150"/>
      <c r="I196" s="150"/>
      <c r="J196" s="150"/>
      <c r="K196" s="150"/>
      <c r="L196" s="150"/>
      <c r="M196" s="150"/>
      <c r="N196" s="150"/>
      <c r="O196" s="150"/>
      <c r="P196" s="150"/>
      <c r="Q196" s="150"/>
      <c r="R196" s="150"/>
      <c r="S196" s="150"/>
      <c r="T196" s="150"/>
      <c r="U196" s="150"/>
      <c r="V196" s="150"/>
      <c r="W196" s="150"/>
      <c r="X196" s="150"/>
      <c r="Y196" s="150"/>
      <c r="Z196" s="150"/>
    </row>
    <row r="197" ht="15.75" customHeight="1">
      <c r="A197" s="150"/>
      <c r="B197" s="150"/>
      <c r="C197" s="150"/>
      <c r="D197" s="150"/>
      <c r="E197" s="150"/>
      <c r="F197" s="150"/>
      <c r="G197" s="150"/>
      <c r="H197" s="150"/>
      <c r="I197" s="150"/>
      <c r="J197" s="150"/>
      <c r="K197" s="150"/>
      <c r="L197" s="150"/>
      <c r="M197" s="150"/>
      <c r="N197" s="150"/>
      <c r="O197" s="150"/>
      <c r="P197" s="150"/>
      <c r="Q197" s="150"/>
      <c r="R197" s="150"/>
      <c r="S197" s="150"/>
      <c r="T197" s="150"/>
      <c r="U197" s="150"/>
      <c r="V197" s="150"/>
      <c r="W197" s="150"/>
      <c r="X197" s="150"/>
      <c r="Y197" s="150"/>
      <c r="Z197" s="150"/>
    </row>
    <row r="198" ht="15.75" customHeight="1">
      <c r="A198" s="150"/>
      <c r="B198" s="150"/>
      <c r="C198" s="150"/>
      <c r="D198" s="150"/>
      <c r="E198" s="150"/>
      <c r="F198" s="150"/>
      <c r="G198" s="150"/>
      <c r="H198" s="150"/>
      <c r="I198" s="150"/>
      <c r="J198" s="150"/>
      <c r="K198" s="150"/>
      <c r="L198" s="150"/>
      <c r="M198" s="150"/>
      <c r="N198" s="150"/>
      <c r="O198" s="150"/>
      <c r="P198" s="150"/>
      <c r="Q198" s="150"/>
      <c r="R198" s="150"/>
      <c r="S198" s="150"/>
      <c r="T198" s="150"/>
      <c r="U198" s="150"/>
      <c r="V198" s="150"/>
      <c r="W198" s="150"/>
      <c r="X198" s="150"/>
      <c r="Y198" s="150"/>
      <c r="Z198" s="150"/>
    </row>
    <row r="199" ht="15.75" customHeight="1">
      <c r="A199" s="150"/>
      <c r="B199" s="150"/>
      <c r="C199" s="150"/>
      <c r="D199" s="150"/>
      <c r="E199" s="150"/>
      <c r="F199" s="150"/>
      <c r="G199" s="150"/>
      <c r="H199" s="150"/>
      <c r="I199" s="150"/>
      <c r="J199" s="150"/>
      <c r="K199" s="150"/>
      <c r="L199" s="150"/>
      <c r="M199" s="150"/>
      <c r="N199" s="150"/>
      <c r="O199" s="150"/>
      <c r="P199" s="150"/>
      <c r="Q199" s="150"/>
      <c r="R199" s="150"/>
      <c r="S199" s="150"/>
      <c r="T199" s="150"/>
      <c r="U199" s="150"/>
      <c r="V199" s="150"/>
      <c r="W199" s="150"/>
      <c r="X199" s="150"/>
      <c r="Y199" s="150"/>
      <c r="Z199" s="150"/>
    </row>
    <row r="200" ht="15.75" customHeight="1">
      <c r="A200" s="150"/>
      <c r="B200" s="150"/>
      <c r="C200" s="150"/>
      <c r="D200" s="150"/>
      <c r="E200" s="150"/>
      <c r="F200" s="150"/>
      <c r="G200" s="150"/>
      <c r="H200" s="150"/>
      <c r="I200" s="150"/>
      <c r="J200" s="150"/>
      <c r="K200" s="150"/>
      <c r="L200" s="150"/>
      <c r="M200" s="150"/>
      <c r="N200" s="150"/>
      <c r="O200" s="150"/>
      <c r="P200" s="150"/>
      <c r="Q200" s="150"/>
      <c r="R200" s="150"/>
      <c r="S200" s="150"/>
      <c r="T200" s="150"/>
      <c r="U200" s="150"/>
      <c r="V200" s="150"/>
      <c r="W200" s="150"/>
      <c r="X200" s="150"/>
      <c r="Y200" s="150"/>
      <c r="Z200" s="150"/>
    </row>
    <row r="201" ht="15.75" customHeight="1">
      <c r="A201" s="150"/>
      <c r="B201" s="150"/>
      <c r="C201" s="150"/>
      <c r="D201" s="150"/>
      <c r="E201" s="150"/>
      <c r="F201" s="150"/>
      <c r="G201" s="150"/>
      <c r="H201" s="150"/>
      <c r="I201" s="150"/>
      <c r="J201" s="150"/>
      <c r="K201" s="150"/>
      <c r="L201" s="150"/>
      <c r="M201" s="150"/>
      <c r="N201" s="150"/>
      <c r="O201" s="150"/>
      <c r="P201" s="150"/>
      <c r="Q201" s="150"/>
      <c r="R201" s="150"/>
      <c r="S201" s="150"/>
      <c r="T201" s="150"/>
      <c r="U201" s="150"/>
      <c r="V201" s="150"/>
      <c r="W201" s="150"/>
      <c r="X201" s="150"/>
      <c r="Y201" s="150"/>
      <c r="Z201" s="150"/>
    </row>
    <row r="202" ht="15.75" customHeight="1">
      <c r="A202" s="150"/>
      <c r="B202" s="150"/>
      <c r="C202" s="150"/>
      <c r="D202" s="150"/>
      <c r="E202" s="150"/>
      <c r="F202" s="150"/>
      <c r="G202" s="150"/>
      <c r="H202" s="150"/>
      <c r="I202" s="150"/>
      <c r="J202" s="150"/>
      <c r="K202" s="150"/>
      <c r="L202" s="150"/>
      <c r="M202" s="150"/>
      <c r="N202" s="150"/>
      <c r="O202" s="150"/>
      <c r="P202" s="150"/>
      <c r="Q202" s="150"/>
      <c r="R202" s="150"/>
      <c r="S202" s="150"/>
      <c r="T202" s="150"/>
      <c r="U202" s="150"/>
      <c r="V202" s="150"/>
      <c r="W202" s="150"/>
      <c r="X202" s="150"/>
      <c r="Y202" s="150"/>
      <c r="Z202" s="150"/>
    </row>
    <row r="203" ht="15.75" customHeight="1">
      <c r="A203" s="150"/>
      <c r="B203" s="150"/>
      <c r="C203" s="150"/>
      <c r="D203" s="150"/>
      <c r="E203" s="150"/>
      <c r="F203" s="150"/>
      <c r="G203" s="150"/>
      <c r="H203" s="150"/>
      <c r="I203" s="150"/>
      <c r="J203" s="150"/>
      <c r="K203" s="150"/>
      <c r="L203" s="150"/>
      <c r="M203" s="150"/>
      <c r="N203" s="150"/>
      <c r="O203" s="150"/>
      <c r="P203" s="150"/>
      <c r="Q203" s="150"/>
      <c r="R203" s="150"/>
      <c r="S203" s="150"/>
      <c r="T203" s="150"/>
      <c r="U203" s="150"/>
      <c r="V203" s="150"/>
      <c r="W203" s="150"/>
      <c r="X203" s="150"/>
      <c r="Y203" s="150"/>
      <c r="Z203" s="150"/>
    </row>
    <row r="204" ht="15.75" customHeight="1">
      <c r="A204" s="150"/>
      <c r="B204" s="150"/>
      <c r="C204" s="150"/>
      <c r="D204" s="150"/>
      <c r="E204" s="150"/>
      <c r="F204" s="150"/>
      <c r="G204" s="150"/>
      <c r="H204" s="150"/>
      <c r="I204" s="150"/>
      <c r="J204" s="150"/>
      <c r="K204" s="150"/>
      <c r="L204" s="150"/>
      <c r="M204" s="150"/>
      <c r="N204" s="150"/>
      <c r="O204" s="150"/>
      <c r="P204" s="150"/>
      <c r="Q204" s="150"/>
      <c r="R204" s="150"/>
      <c r="S204" s="150"/>
      <c r="T204" s="150"/>
      <c r="U204" s="150"/>
      <c r="V204" s="150"/>
      <c r="W204" s="150"/>
      <c r="X204" s="150"/>
      <c r="Y204" s="150"/>
      <c r="Z204" s="150"/>
    </row>
    <row r="205" ht="15.75" customHeight="1">
      <c r="A205" s="150"/>
      <c r="B205" s="150"/>
      <c r="C205" s="150"/>
      <c r="D205" s="150"/>
      <c r="E205" s="150"/>
      <c r="F205" s="150"/>
      <c r="G205" s="150"/>
      <c r="H205" s="150"/>
      <c r="I205" s="150"/>
      <c r="J205" s="150"/>
      <c r="K205" s="150"/>
      <c r="L205" s="150"/>
      <c r="M205" s="150"/>
      <c r="N205" s="150"/>
      <c r="O205" s="150"/>
      <c r="P205" s="150"/>
      <c r="Q205" s="150"/>
      <c r="R205" s="150"/>
      <c r="S205" s="150"/>
      <c r="T205" s="150"/>
      <c r="U205" s="150"/>
      <c r="V205" s="150"/>
      <c r="W205" s="150"/>
      <c r="X205" s="150"/>
      <c r="Y205" s="150"/>
      <c r="Z205" s="150"/>
    </row>
    <row r="206" ht="15.75" customHeight="1">
      <c r="A206" s="150"/>
      <c r="B206" s="150"/>
      <c r="C206" s="150"/>
      <c r="D206" s="150"/>
      <c r="E206" s="150"/>
      <c r="F206" s="150"/>
      <c r="G206" s="150"/>
      <c r="H206" s="150"/>
      <c r="I206" s="150"/>
      <c r="J206" s="150"/>
      <c r="K206" s="150"/>
      <c r="L206" s="150"/>
      <c r="M206" s="150"/>
      <c r="N206" s="150"/>
      <c r="O206" s="150"/>
      <c r="P206" s="150"/>
      <c r="Q206" s="150"/>
      <c r="R206" s="150"/>
      <c r="S206" s="150"/>
      <c r="T206" s="150"/>
      <c r="U206" s="150"/>
      <c r="V206" s="150"/>
      <c r="W206" s="150"/>
      <c r="X206" s="150"/>
      <c r="Y206" s="150"/>
      <c r="Z206" s="150"/>
    </row>
    <row r="207" ht="15.75" customHeight="1">
      <c r="A207" s="150"/>
      <c r="B207" s="150"/>
      <c r="C207" s="150"/>
      <c r="D207" s="150"/>
      <c r="E207" s="150"/>
      <c r="F207" s="150"/>
      <c r="G207" s="150"/>
      <c r="H207" s="150"/>
      <c r="I207" s="150"/>
      <c r="J207" s="150"/>
      <c r="K207" s="150"/>
      <c r="L207" s="150"/>
      <c r="M207" s="150"/>
      <c r="N207" s="150"/>
      <c r="O207" s="150"/>
      <c r="P207" s="150"/>
      <c r="Q207" s="150"/>
      <c r="R207" s="150"/>
      <c r="S207" s="150"/>
      <c r="T207" s="150"/>
      <c r="U207" s="150"/>
      <c r="V207" s="150"/>
      <c r="W207" s="150"/>
      <c r="X207" s="150"/>
      <c r="Y207" s="150"/>
      <c r="Z207" s="150"/>
    </row>
    <row r="208" ht="15.75" customHeight="1">
      <c r="A208" s="150"/>
      <c r="B208" s="150"/>
      <c r="C208" s="150"/>
      <c r="D208" s="150"/>
      <c r="E208" s="150"/>
      <c r="F208" s="150"/>
      <c r="G208" s="150"/>
      <c r="H208" s="150"/>
      <c r="I208" s="150"/>
      <c r="J208" s="150"/>
      <c r="K208" s="150"/>
      <c r="L208" s="150"/>
      <c r="M208" s="150"/>
      <c r="N208" s="150"/>
      <c r="O208" s="150"/>
      <c r="P208" s="150"/>
      <c r="Q208" s="150"/>
      <c r="R208" s="150"/>
      <c r="S208" s="150"/>
      <c r="T208" s="150"/>
      <c r="U208" s="150"/>
      <c r="V208" s="150"/>
      <c r="W208" s="150"/>
      <c r="X208" s="150"/>
      <c r="Y208" s="150"/>
      <c r="Z208" s="150"/>
    </row>
    <row r="209" ht="15.75" customHeight="1">
      <c r="A209" s="150"/>
      <c r="B209" s="150"/>
      <c r="C209" s="150"/>
      <c r="D209" s="150"/>
      <c r="E209" s="150"/>
      <c r="F209" s="150"/>
      <c r="G209" s="150"/>
      <c r="H209" s="150"/>
      <c r="I209" s="150"/>
      <c r="J209" s="150"/>
      <c r="K209" s="150"/>
      <c r="L209" s="150"/>
      <c r="M209" s="150"/>
      <c r="N209" s="150"/>
      <c r="O209" s="150"/>
      <c r="P209" s="150"/>
      <c r="Q209" s="150"/>
      <c r="R209" s="150"/>
      <c r="S209" s="150"/>
      <c r="T209" s="150"/>
      <c r="U209" s="150"/>
      <c r="V209" s="150"/>
      <c r="W209" s="150"/>
      <c r="X209" s="150"/>
      <c r="Y209" s="150"/>
      <c r="Z209" s="150"/>
    </row>
    <row r="210" ht="15.75" customHeight="1">
      <c r="A210" s="150"/>
      <c r="B210" s="150"/>
      <c r="C210" s="150"/>
      <c r="D210" s="150"/>
      <c r="E210" s="150"/>
      <c r="F210" s="150"/>
      <c r="G210" s="150"/>
      <c r="H210" s="150"/>
      <c r="I210" s="150"/>
      <c r="J210" s="150"/>
      <c r="K210" s="150"/>
      <c r="L210" s="150"/>
      <c r="M210" s="150"/>
      <c r="N210" s="150"/>
      <c r="O210" s="150"/>
      <c r="P210" s="150"/>
      <c r="Q210" s="150"/>
      <c r="R210" s="150"/>
      <c r="S210" s="150"/>
      <c r="T210" s="150"/>
      <c r="U210" s="150"/>
      <c r="V210" s="150"/>
      <c r="W210" s="150"/>
      <c r="X210" s="150"/>
      <c r="Y210" s="150"/>
      <c r="Z210" s="150"/>
    </row>
    <row r="211" ht="15.75" customHeight="1">
      <c r="A211" s="150"/>
      <c r="B211" s="150"/>
      <c r="C211" s="150"/>
      <c r="D211" s="150"/>
      <c r="E211" s="150"/>
      <c r="F211" s="150"/>
      <c r="G211" s="150"/>
      <c r="H211" s="150"/>
      <c r="I211" s="150"/>
      <c r="J211" s="150"/>
      <c r="K211" s="150"/>
      <c r="L211" s="150"/>
      <c r="M211" s="150"/>
      <c r="N211" s="150"/>
      <c r="O211" s="150"/>
      <c r="P211" s="150"/>
      <c r="Q211" s="150"/>
      <c r="R211" s="150"/>
      <c r="S211" s="150"/>
      <c r="T211" s="150"/>
      <c r="U211" s="150"/>
      <c r="V211" s="150"/>
      <c r="W211" s="150"/>
      <c r="X211" s="150"/>
      <c r="Y211" s="150"/>
      <c r="Z211" s="150"/>
    </row>
    <row r="212" ht="15.75" customHeight="1">
      <c r="A212" s="150"/>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row>
    <row r="213" ht="15.75" customHeight="1">
      <c r="A213" s="150"/>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row>
    <row r="214" ht="15.75" customHeight="1">
      <c r="A214" s="150"/>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row>
    <row r="215" ht="15.75" customHeight="1">
      <c r="A215" s="150"/>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row>
    <row r="216" ht="15.75" customHeight="1">
      <c r="A216" s="150"/>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row>
    <row r="217" ht="15.75" customHeight="1">
      <c r="A217" s="150"/>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row>
    <row r="218" ht="15.75" customHeight="1">
      <c r="A218" s="150"/>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row>
    <row r="219" ht="15.75" customHeight="1">
      <c r="A219" s="150"/>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row>
    <row r="220" ht="15.75" customHeight="1">
      <c r="A220" s="150"/>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row>
    <row r="221" ht="15.75" customHeight="1">
      <c r="A221" s="150"/>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row>
    <row r="222" ht="15.75" customHeight="1">
      <c r="A222" s="150"/>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row>
    <row r="223" ht="15.75" customHeight="1">
      <c r="A223" s="150"/>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row>
    <row r="224" ht="15.75" customHeight="1">
      <c r="A224" s="150"/>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row>
    <row r="225" ht="15.75" customHeight="1">
      <c r="A225" s="150"/>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row>
    <row r="226" ht="15.75" customHeight="1">
      <c r="A226" s="150"/>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row>
    <row r="227" ht="15.75" customHeight="1">
      <c r="A227" s="150"/>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row>
    <row r="228" ht="15.75" customHeight="1">
      <c r="A228" s="150"/>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row>
    <row r="229" ht="15.75" customHeight="1">
      <c r="A229" s="150"/>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row>
    <row r="230" ht="15.75" customHeight="1">
      <c r="A230" s="150"/>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row>
    <row r="231" ht="15.75" customHeight="1">
      <c r="A231" s="150"/>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row>
    <row r="232" ht="15.75" customHeight="1">
      <c r="A232" s="150"/>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row>
    <row r="233" ht="15.75" customHeight="1">
      <c r="A233" s="150"/>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row>
    <row r="234" ht="15.75" customHeight="1">
      <c r="A234" s="150"/>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row>
    <row r="235" ht="15.75" customHeight="1">
      <c r="A235" s="150"/>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row>
    <row r="236" ht="15.75" customHeight="1">
      <c r="A236" s="150"/>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row>
    <row r="237" ht="15.75" customHeight="1">
      <c r="A237" s="150"/>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row>
    <row r="238" ht="15.75" customHeight="1">
      <c r="A238" s="150"/>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row>
    <row r="239" ht="15.75" customHeight="1">
      <c r="A239" s="150"/>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row>
    <row r="240" ht="15.75" customHeight="1">
      <c r="A240" s="150"/>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row>
    <row r="241" ht="15.75" customHeight="1">
      <c r="A241" s="150"/>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row>
    <row r="242" ht="15.75" customHeight="1">
      <c r="A242" s="150"/>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row>
    <row r="243" ht="15.75" customHeight="1">
      <c r="A243" s="150"/>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row>
    <row r="244" ht="15.75" customHeight="1">
      <c r="A244" s="150"/>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row>
    <row r="245" ht="15.75" customHeight="1">
      <c r="A245" s="150"/>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row>
    <row r="246" ht="15.75" customHeight="1">
      <c r="A246" s="150"/>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row>
    <row r="247" ht="15.75" customHeight="1">
      <c r="A247" s="150"/>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row>
    <row r="248" ht="15.75" customHeight="1">
      <c r="A248" s="150"/>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row>
    <row r="249" ht="15.75" customHeight="1">
      <c r="A249" s="150"/>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row>
    <row r="250" ht="15.75" customHeight="1">
      <c r="A250" s="150"/>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row>
    <row r="251" ht="15.75" customHeight="1">
      <c r="A251" s="150"/>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row>
    <row r="252" ht="15.75" customHeight="1">
      <c r="A252" s="150"/>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row>
    <row r="253" ht="15.75" customHeight="1">
      <c r="A253" s="150"/>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row>
    <row r="254" ht="15.75" customHeight="1">
      <c r="A254" s="150"/>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row>
    <row r="255" ht="15.75" customHeight="1">
      <c r="A255" s="150"/>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row>
    <row r="256" ht="15.75" customHeight="1">
      <c r="A256" s="150"/>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row>
    <row r="257" ht="15.75" customHeight="1">
      <c r="A257" s="150"/>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row>
    <row r="258" ht="15.75" customHeight="1">
      <c r="A258" s="150"/>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row>
    <row r="259" ht="15.75" customHeight="1">
      <c r="A259" s="150"/>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row>
    <row r="260" ht="15.75" customHeight="1">
      <c r="A260" s="150"/>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row>
    <row r="261" ht="15.75" customHeight="1">
      <c r="A261" s="150"/>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row>
    <row r="262" ht="15.75" customHeight="1">
      <c r="A262" s="150"/>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row>
    <row r="263" ht="15.75" customHeight="1">
      <c r="A263" s="150"/>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row>
    <row r="264" ht="15.75" customHeight="1">
      <c r="A264" s="150"/>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row>
    <row r="265" ht="15.75" customHeight="1">
      <c r="A265" s="150"/>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row>
    <row r="266" ht="15.75" customHeight="1">
      <c r="A266" s="150"/>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row>
    <row r="267" ht="15.75" customHeight="1">
      <c r="A267" s="150"/>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row>
    <row r="268" ht="15.75" customHeight="1">
      <c r="A268" s="150"/>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row>
    <row r="269" ht="15.75" customHeight="1">
      <c r="A269" s="150"/>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row>
    <row r="270" ht="15.75" customHeight="1">
      <c r="A270" s="150"/>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row>
    <row r="271" ht="15.75" customHeight="1">
      <c r="A271" s="150"/>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row>
    <row r="272" ht="15.75" customHeight="1">
      <c r="A272" s="150"/>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row>
    <row r="273" ht="15.75" customHeight="1">
      <c r="A273" s="150"/>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row>
    <row r="274" ht="15.75" customHeight="1">
      <c r="A274" s="150"/>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row>
    <row r="275" ht="15.75" customHeight="1">
      <c r="A275" s="150"/>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row>
    <row r="276" ht="15.75" customHeight="1">
      <c r="A276" s="150"/>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row>
    <row r="277" ht="15.75" customHeight="1">
      <c r="A277" s="150"/>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row>
    <row r="278" ht="15.75" customHeight="1">
      <c r="A278" s="150"/>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row>
    <row r="279" ht="15.75" customHeight="1">
      <c r="A279" s="150"/>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row>
    <row r="280" ht="15.75" customHeight="1">
      <c r="A280" s="150"/>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row>
    <row r="281" ht="15.75" customHeight="1">
      <c r="A281" s="150"/>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row>
    <row r="282" ht="15.75" customHeight="1">
      <c r="A282" s="150"/>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row>
    <row r="283" ht="15.75" customHeight="1">
      <c r="A283" s="150"/>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row>
    <row r="284" ht="15.75" customHeight="1">
      <c r="A284" s="150"/>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row>
    <row r="285" ht="15.75" customHeight="1">
      <c r="A285" s="150"/>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row>
    <row r="286" ht="15.75" customHeight="1">
      <c r="A286" s="150"/>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row>
    <row r="287" ht="15.75" customHeight="1">
      <c r="A287" s="150"/>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row>
    <row r="288" ht="15.75" customHeight="1">
      <c r="A288" s="150"/>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row>
    <row r="289" ht="15.75" customHeight="1">
      <c r="A289" s="150"/>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row>
    <row r="290" ht="15.75" customHeight="1">
      <c r="A290" s="150"/>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row>
    <row r="291" ht="15.75" customHeight="1">
      <c r="A291" s="150"/>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row>
    <row r="292" ht="15.75" customHeight="1">
      <c r="A292" s="150"/>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row>
    <row r="293" ht="15.75" customHeight="1">
      <c r="A293" s="150"/>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row>
    <row r="294" ht="15.75" customHeight="1">
      <c r="A294" s="150"/>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row>
    <row r="295" ht="15.75" customHeight="1">
      <c r="A295" s="150"/>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row>
    <row r="296" ht="15.75" customHeight="1">
      <c r="A296" s="150"/>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row>
    <row r="297" ht="15.75" customHeight="1">
      <c r="A297" s="150"/>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row>
    <row r="298" ht="15.75" customHeight="1">
      <c r="A298" s="150"/>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row>
    <row r="299" ht="15.75" customHeight="1">
      <c r="A299" s="150"/>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row>
    <row r="300" ht="15.75" customHeight="1">
      <c r="A300" s="150"/>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row>
    <row r="301" ht="15.75" customHeight="1">
      <c r="A301" s="150"/>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row>
    <row r="302" ht="15.75" customHeight="1">
      <c r="A302" s="150"/>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row>
    <row r="303" ht="15.75" customHeight="1">
      <c r="A303" s="150"/>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row>
    <row r="304" ht="15.75" customHeight="1">
      <c r="A304" s="150"/>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row>
    <row r="305" ht="15.75" customHeight="1">
      <c r="A305" s="150"/>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row>
    <row r="306" ht="15.75" customHeight="1">
      <c r="A306" s="150"/>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row>
    <row r="307" ht="15.75" customHeight="1">
      <c r="A307" s="150"/>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row>
    <row r="308" ht="15.75" customHeight="1">
      <c r="A308" s="150"/>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row>
    <row r="309" ht="15.75" customHeight="1">
      <c r="A309" s="150"/>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row>
    <row r="310" ht="15.75" customHeight="1">
      <c r="A310" s="150"/>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row>
    <row r="311" ht="15.75" customHeight="1">
      <c r="A311" s="150"/>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row>
    <row r="312" ht="15.75" customHeight="1">
      <c r="A312" s="150"/>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row>
    <row r="313" ht="15.75" customHeight="1">
      <c r="A313" s="150"/>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row>
    <row r="314" ht="15.75" customHeight="1">
      <c r="A314" s="150"/>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row>
    <row r="315" ht="15.75" customHeight="1">
      <c r="A315" s="150"/>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row>
    <row r="316" ht="15.75" customHeight="1">
      <c r="A316" s="150"/>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row>
    <row r="317" ht="15.75" customHeight="1">
      <c r="A317" s="150"/>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row>
    <row r="318" ht="15.75" customHeight="1">
      <c r="A318" s="150"/>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row>
    <row r="319" ht="15.75" customHeight="1">
      <c r="A319" s="150"/>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row>
    <row r="320" ht="15.75" customHeight="1">
      <c r="A320" s="150"/>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row>
    <row r="321" ht="15.75" customHeight="1">
      <c r="A321" s="150"/>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row>
    <row r="322" ht="15.75" customHeight="1">
      <c r="A322" s="150"/>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row>
    <row r="323" ht="15.75" customHeight="1">
      <c r="A323" s="150"/>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row>
    <row r="324" ht="15.75" customHeight="1">
      <c r="A324" s="150"/>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row>
    <row r="325" ht="15.75" customHeight="1">
      <c r="A325" s="150"/>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row>
    <row r="326" ht="15.75" customHeight="1">
      <c r="A326" s="150"/>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row>
    <row r="327" ht="15.75" customHeight="1">
      <c r="A327" s="150"/>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row>
    <row r="328" ht="15.75" customHeight="1">
      <c r="A328" s="150"/>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row>
    <row r="329" ht="15.75" customHeight="1">
      <c r="A329" s="150"/>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row>
    <row r="330" ht="15.75" customHeight="1">
      <c r="A330" s="150"/>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row>
    <row r="331" ht="15.75" customHeight="1">
      <c r="A331" s="150"/>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row>
    <row r="332" ht="15.75" customHeight="1">
      <c r="A332" s="150"/>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row>
    <row r="333" ht="15.75" customHeight="1">
      <c r="A333" s="150"/>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row>
    <row r="334" ht="15.75" customHeight="1">
      <c r="A334" s="150"/>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row>
    <row r="335" ht="15.75" customHeight="1">
      <c r="A335" s="150"/>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row>
    <row r="336" ht="15.75" customHeight="1">
      <c r="A336" s="150"/>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row>
    <row r="337" ht="15.75" customHeight="1">
      <c r="A337" s="150"/>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row>
    <row r="338" ht="15.75" customHeight="1">
      <c r="A338" s="150"/>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row>
    <row r="339" ht="15.75" customHeight="1">
      <c r="A339" s="150"/>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row>
    <row r="340" ht="15.75" customHeight="1">
      <c r="A340" s="150"/>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row>
    <row r="341" ht="15.75" customHeight="1">
      <c r="A341" s="150"/>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row>
    <row r="342" ht="15.75" customHeight="1">
      <c r="A342" s="150"/>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row>
    <row r="343" ht="15.75" customHeight="1">
      <c r="A343" s="150"/>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row>
    <row r="344" ht="15.75" customHeight="1">
      <c r="A344" s="150"/>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row>
    <row r="345" ht="15.75" customHeight="1">
      <c r="A345" s="150"/>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row>
    <row r="346" ht="15.75" customHeight="1">
      <c r="A346" s="150"/>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row>
    <row r="347" ht="15.75" customHeight="1">
      <c r="A347" s="150"/>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row>
    <row r="348" ht="15.75" customHeight="1">
      <c r="A348" s="150"/>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50"/>
      <c r="X348" s="150"/>
      <c r="Y348" s="150"/>
      <c r="Z348" s="150"/>
    </row>
    <row r="349" ht="15.75" customHeight="1">
      <c r="A349" s="150"/>
      <c r="B349" s="150"/>
      <c r="C349" s="150"/>
      <c r="D349" s="150"/>
      <c r="E349" s="150"/>
      <c r="F349" s="150"/>
      <c r="G349" s="150"/>
      <c r="H349" s="150"/>
      <c r="I349" s="150"/>
      <c r="J349" s="150"/>
      <c r="K349" s="150"/>
      <c r="L349" s="150"/>
      <c r="M349" s="150"/>
      <c r="N349" s="150"/>
      <c r="O349" s="150"/>
      <c r="P349" s="150"/>
      <c r="Q349" s="150"/>
      <c r="R349" s="150"/>
      <c r="S349" s="150"/>
      <c r="T349" s="150"/>
      <c r="U349" s="150"/>
      <c r="V349" s="150"/>
      <c r="W349" s="150"/>
      <c r="X349" s="150"/>
      <c r="Y349" s="150"/>
      <c r="Z349" s="150"/>
    </row>
    <row r="350" ht="15.75" customHeight="1">
      <c r="A350" s="150"/>
      <c r="B350" s="150"/>
      <c r="C350" s="150"/>
      <c r="D350" s="150"/>
      <c r="E350" s="150"/>
      <c r="F350" s="150"/>
      <c r="G350" s="150"/>
      <c r="H350" s="150"/>
      <c r="I350" s="150"/>
      <c r="J350" s="150"/>
      <c r="K350" s="150"/>
      <c r="L350" s="150"/>
      <c r="M350" s="150"/>
      <c r="N350" s="150"/>
      <c r="O350" s="150"/>
      <c r="P350" s="150"/>
      <c r="Q350" s="150"/>
      <c r="R350" s="150"/>
      <c r="S350" s="150"/>
      <c r="T350" s="150"/>
      <c r="U350" s="150"/>
      <c r="V350" s="150"/>
      <c r="W350" s="150"/>
      <c r="X350" s="150"/>
      <c r="Y350" s="150"/>
      <c r="Z350" s="150"/>
    </row>
    <row r="351" ht="15.75" customHeight="1">
      <c r="A351" s="150"/>
      <c r="B351" s="150"/>
      <c r="C351" s="150"/>
      <c r="D351" s="150"/>
      <c r="E351" s="150"/>
      <c r="F351" s="150"/>
      <c r="G351" s="150"/>
      <c r="H351" s="150"/>
      <c r="I351" s="150"/>
      <c r="J351" s="150"/>
      <c r="K351" s="150"/>
      <c r="L351" s="150"/>
      <c r="M351" s="150"/>
      <c r="N351" s="150"/>
      <c r="O351" s="150"/>
      <c r="P351" s="150"/>
      <c r="Q351" s="150"/>
      <c r="R351" s="150"/>
      <c r="S351" s="150"/>
      <c r="T351" s="150"/>
      <c r="U351" s="150"/>
      <c r="V351" s="150"/>
      <c r="W351" s="150"/>
      <c r="X351" s="150"/>
      <c r="Y351" s="150"/>
      <c r="Z351" s="150"/>
    </row>
    <row r="352" ht="15.75" customHeight="1">
      <c r="A352" s="150"/>
      <c r="B352" s="150"/>
      <c r="C352" s="150"/>
      <c r="D352" s="150"/>
      <c r="E352" s="150"/>
      <c r="F352" s="150"/>
      <c r="G352" s="150"/>
      <c r="H352" s="150"/>
      <c r="I352" s="150"/>
      <c r="J352" s="150"/>
      <c r="K352" s="150"/>
      <c r="L352" s="150"/>
      <c r="M352" s="150"/>
      <c r="N352" s="150"/>
      <c r="O352" s="150"/>
      <c r="P352" s="150"/>
      <c r="Q352" s="150"/>
      <c r="R352" s="150"/>
      <c r="S352" s="150"/>
      <c r="T352" s="150"/>
      <c r="U352" s="150"/>
      <c r="V352" s="150"/>
      <c r="W352" s="150"/>
      <c r="X352" s="150"/>
      <c r="Y352" s="150"/>
      <c r="Z352" s="150"/>
    </row>
    <row r="353" ht="15.75" customHeight="1">
      <c r="A353" s="150"/>
      <c r="B353" s="150"/>
      <c r="C353" s="150"/>
      <c r="D353" s="150"/>
      <c r="E353" s="150"/>
      <c r="F353" s="150"/>
      <c r="G353" s="150"/>
      <c r="H353" s="150"/>
      <c r="I353" s="150"/>
      <c r="J353" s="150"/>
      <c r="K353" s="150"/>
      <c r="L353" s="150"/>
      <c r="M353" s="150"/>
      <c r="N353" s="150"/>
      <c r="O353" s="150"/>
      <c r="P353" s="150"/>
      <c r="Q353" s="150"/>
      <c r="R353" s="150"/>
      <c r="S353" s="150"/>
      <c r="T353" s="150"/>
      <c r="U353" s="150"/>
      <c r="V353" s="150"/>
      <c r="W353" s="150"/>
      <c r="X353" s="150"/>
      <c r="Y353" s="150"/>
      <c r="Z353" s="150"/>
    </row>
    <row r="354" ht="15.75" customHeight="1">
      <c r="A354" s="150"/>
      <c r="B354" s="150"/>
      <c r="C354" s="150"/>
      <c r="D354" s="150"/>
      <c r="E354" s="150"/>
      <c r="F354" s="150"/>
      <c r="G354" s="150"/>
      <c r="H354" s="150"/>
      <c r="I354" s="150"/>
      <c r="J354" s="150"/>
      <c r="K354" s="150"/>
      <c r="L354" s="150"/>
      <c r="M354" s="150"/>
      <c r="N354" s="150"/>
      <c r="O354" s="150"/>
      <c r="P354" s="150"/>
      <c r="Q354" s="150"/>
      <c r="R354" s="150"/>
      <c r="S354" s="150"/>
      <c r="T354" s="150"/>
      <c r="U354" s="150"/>
      <c r="V354" s="150"/>
      <c r="W354" s="150"/>
      <c r="X354" s="150"/>
      <c r="Y354" s="150"/>
      <c r="Z354" s="150"/>
    </row>
    <row r="355" ht="15.75" customHeight="1">
      <c r="A355" s="150"/>
      <c r="B355" s="150"/>
      <c r="C355" s="150"/>
      <c r="D355" s="150"/>
      <c r="E355" s="150"/>
      <c r="F355" s="150"/>
      <c r="G355" s="150"/>
      <c r="H355" s="150"/>
      <c r="I355" s="150"/>
      <c r="J355" s="150"/>
      <c r="K355" s="150"/>
      <c r="L355" s="150"/>
      <c r="M355" s="150"/>
      <c r="N355" s="150"/>
      <c r="O355" s="150"/>
      <c r="P355" s="150"/>
      <c r="Q355" s="150"/>
      <c r="R355" s="150"/>
      <c r="S355" s="150"/>
      <c r="T355" s="150"/>
      <c r="U355" s="150"/>
      <c r="V355" s="150"/>
      <c r="W355" s="150"/>
      <c r="X355" s="150"/>
      <c r="Y355" s="150"/>
      <c r="Z355" s="150"/>
    </row>
    <row r="356" ht="15.75" customHeight="1">
      <c r="A356" s="150"/>
      <c r="B356" s="150"/>
      <c r="C356" s="150"/>
      <c r="D356" s="150"/>
      <c r="E356" s="150"/>
      <c r="F356" s="150"/>
      <c r="G356" s="150"/>
      <c r="H356" s="150"/>
      <c r="I356" s="150"/>
      <c r="J356" s="150"/>
      <c r="K356" s="150"/>
      <c r="L356" s="150"/>
      <c r="M356" s="150"/>
      <c r="N356" s="150"/>
      <c r="O356" s="150"/>
      <c r="P356" s="150"/>
      <c r="Q356" s="150"/>
      <c r="R356" s="150"/>
      <c r="S356" s="150"/>
      <c r="T356" s="150"/>
      <c r="U356" s="150"/>
      <c r="V356" s="150"/>
      <c r="W356" s="150"/>
      <c r="X356" s="150"/>
      <c r="Y356" s="150"/>
      <c r="Z356" s="150"/>
    </row>
    <row r="357" ht="15.75" customHeight="1">
      <c r="A357" s="150"/>
      <c r="B357" s="150"/>
      <c r="C357" s="150"/>
      <c r="D357" s="150"/>
      <c r="E357" s="150"/>
      <c r="F357" s="150"/>
      <c r="G357" s="150"/>
      <c r="H357" s="150"/>
      <c r="I357" s="150"/>
      <c r="J357" s="150"/>
      <c r="K357" s="150"/>
      <c r="L357" s="150"/>
      <c r="M357" s="150"/>
      <c r="N357" s="150"/>
      <c r="O357" s="150"/>
      <c r="P357" s="150"/>
      <c r="Q357" s="150"/>
      <c r="R357" s="150"/>
      <c r="S357" s="150"/>
      <c r="T357" s="150"/>
      <c r="U357" s="150"/>
      <c r="V357" s="150"/>
      <c r="W357" s="150"/>
      <c r="X357" s="150"/>
      <c r="Y357" s="150"/>
      <c r="Z357" s="150"/>
    </row>
    <row r="358" ht="15.75" customHeight="1">
      <c r="A358" s="150"/>
      <c r="B358" s="150"/>
      <c r="C358" s="150"/>
      <c r="D358" s="150"/>
      <c r="E358" s="150"/>
      <c r="F358" s="150"/>
      <c r="G358" s="150"/>
      <c r="H358" s="150"/>
      <c r="I358" s="150"/>
      <c r="J358" s="150"/>
      <c r="K358" s="150"/>
      <c r="L358" s="150"/>
      <c r="M358" s="150"/>
      <c r="N358" s="150"/>
      <c r="O358" s="150"/>
      <c r="P358" s="150"/>
      <c r="Q358" s="150"/>
      <c r="R358" s="150"/>
      <c r="S358" s="150"/>
      <c r="T358" s="150"/>
      <c r="U358" s="150"/>
      <c r="V358" s="150"/>
      <c r="W358" s="150"/>
      <c r="X358" s="150"/>
      <c r="Y358" s="150"/>
      <c r="Z358" s="150"/>
    </row>
    <row r="359" ht="15.75" customHeight="1">
      <c r="A359" s="150"/>
      <c r="B359" s="150"/>
      <c r="C359" s="150"/>
      <c r="D359" s="150"/>
      <c r="E359" s="150"/>
      <c r="F359" s="150"/>
      <c r="G359" s="150"/>
      <c r="H359" s="150"/>
      <c r="I359" s="150"/>
      <c r="J359" s="150"/>
      <c r="K359" s="150"/>
      <c r="L359" s="150"/>
      <c r="M359" s="150"/>
      <c r="N359" s="150"/>
      <c r="O359" s="150"/>
      <c r="P359" s="150"/>
      <c r="Q359" s="150"/>
      <c r="R359" s="150"/>
      <c r="S359" s="150"/>
      <c r="T359" s="150"/>
      <c r="U359" s="150"/>
      <c r="V359" s="150"/>
      <c r="W359" s="150"/>
      <c r="X359" s="150"/>
      <c r="Y359" s="150"/>
      <c r="Z359" s="150"/>
    </row>
    <row r="360" ht="15.75" customHeight="1">
      <c r="A360" s="150"/>
      <c r="B360" s="150"/>
      <c r="C360" s="150"/>
      <c r="D360" s="150"/>
      <c r="E360" s="150"/>
      <c r="F360" s="150"/>
      <c r="G360" s="150"/>
      <c r="H360" s="150"/>
      <c r="I360" s="150"/>
      <c r="J360" s="150"/>
      <c r="K360" s="150"/>
      <c r="L360" s="150"/>
      <c r="M360" s="150"/>
      <c r="N360" s="150"/>
      <c r="O360" s="150"/>
      <c r="P360" s="150"/>
      <c r="Q360" s="150"/>
      <c r="R360" s="150"/>
      <c r="S360" s="150"/>
      <c r="T360" s="150"/>
      <c r="U360" s="150"/>
      <c r="V360" s="150"/>
      <c r="W360" s="150"/>
      <c r="X360" s="150"/>
      <c r="Y360" s="150"/>
      <c r="Z360" s="150"/>
    </row>
    <row r="361" ht="15.75" customHeight="1">
      <c r="A361" s="150"/>
      <c r="B361" s="150"/>
      <c r="C361" s="150"/>
      <c r="D361" s="150"/>
      <c r="E361" s="150"/>
      <c r="F361" s="150"/>
      <c r="G361" s="150"/>
      <c r="H361" s="150"/>
      <c r="I361" s="150"/>
      <c r="J361" s="150"/>
      <c r="K361" s="150"/>
      <c r="L361" s="150"/>
      <c r="M361" s="150"/>
      <c r="N361" s="150"/>
      <c r="O361" s="150"/>
      <c r="P361" s="150"/>
      <c r="Q361" s="150"/>
      <c r="R361" s="150"/>
      <c r="S361" s="150"/>
      <c r="T361" s="150"/>
      <c r="U361" s="150"/>
      <c r="V361" s="150"/>
      <c r="W361" s="150"/>
      <c r="X361" s="150"/>
      <c r="Y361" s="150"/>
      <c r="Z361" s="150"/>
    </row>
    <row r="362" ht="15.75" customHeight="1">
      <c r="A362" s="150"/>
      <c r="B362" s="150"/>
      <c r="C362" s="150"/>
      <c r="D362" s="150"/>
      <c r="E362" s="150"/>
      <c r="F362" s="150"/>
      <c r="G362" s="150"/>
      <c r="H362" s="150"/>
      <c r="I362" s="150"/>
      <c r="J362" s="150"/>
      <c r="K362" s="150"/>
      <c r="L362" s="150"/>
      <c r="M362" s="150"/>
      <c r="N362" s="150"/>
      <c r="O362" s="150"/>
      <c r="P362" s="150"/>
      <c r="Q362" s="150"/>
      <c r="R362" s="150"/>
      <c r="S362" s="150"/>
      <c r="T362" s="150"/>
      <c r="U362" s="150"/>
      <c r="V362" s="150"/>
      <c r="W362" s="150"/>
      <c r="X362" s="150"/>
      <c r="Y362" s="150"/>
      <c r="Z362" s="150"/>
    </row>
    <row r="363" ht="15.75" customHeight="1">
      <c r="A363" s="150"/>
      <c r="B363" s="150"/>
      <c r="C363" s="150"/>
      <c r="D363" s="150"/>
      <c r="E363" s="150"/>
      <c r="F363" s="150"/>
      <c r="G363" s="150"/>
      <c r="H363" s="150"/>
      <c r="I363" s="150"/>
      <c r="J363" s="150"/>
      <c r="K363" s="150"/>
      <c r="L363" s="150"/>
      <c r="M363" s="150"/>
      <c r="N363" s="150"/>
      <c r="O363" s="150"/>
      <c r="P363" s="150"/>
      <c r="Q363" s="150"/>
      <c r="R363" s="150"/>
      <c r="S363" s="150"/>
      <c r="T363" s="150"/>
      <c r="U363" s="150"/>
      <c r="V363" s="150"/>
      <c r="W363" s="150"/>
      <c r="X363" s="150"/>
      <c r="Y363" s="150"/>
      <c r="Z363" s="150"/>
    </row>
    <row r="364" ht="15.75" customHeight="1">
      <c r="A364" s="150"/>
      <c r="B364" s="150"/>
      <c r="C364" s="150"/>
      <c r="D364" s="150"/>
      <c r="E364" s="150"/>
      <c r="F364" s="150"/>
      <c r="G364" s="150"/>
      <c r="H364" s="150"/>
      <c r="I364" s="150"/>
      <c r="J364" s="150"/>
      <c r="K364" s="150"/>
      <c r="L364" s="150"/>
      <c r="M364" s="150"/>
      <c r="N364" s="150"/>
      <c r="O364" s="150"/>
      <c r="P364" s="150"/>
      <c r="Q364" s="150"/>
      <c r="R364" s="150"/>
      <c r="S364" s="150"/>
      <c r="T364" s="150"/>
      <c r="U364" s="150"/>
      <c r="V364" s="150"/>
      <c r="W364" s="150"/>
      <c r="X364" s="150"/>
      <c r="Y364" s="150"/>
      <c r="Z364" s="150"/>
    </row>
    <row r="365" ht="15.75" customHeight="1">
      <c r="A365" s="150"/>
      <c r="B365" s="150"/>
      <c r="C365" s="150"/>
      <c r="D365" s="150"/>
      <c r="E365" s="150"/>
      <c r="F365" s="150"/>
      <c r="G365" s="150"/>
      <c r="H365" s="150"/>
      <c r="I365" s="150"/>
      <c r="J365" s="150"/>
      <c r="K365" s="150"/>
      <c r="L365" s="150"/>
      <c r="M365" s="150"/>
      <c r="N365" s="150"/>
      <c r="O365" s="150"/>
      <c r="P365" s="150"/>
      <c r="Q365" s="150"/>
      <c r="R365" s="150"/>
      <c r="S365" s="150"/>
      <c r="T365" s="150"/>
      <c r="U365" s="150"/>
      <c r="V365" s="150"/>
      <c r="W365" s="150"/>
      <c r="X365" s="150"/>
      <c r="Y365" s="150"/>
      <c r="Z365" s="150"/>
    </row>
    <row r="366" ht="15.75" customHeight="1">
      <c r="A366" s="150"/>
      <c r="B366" s="150"/>
      <c r="C366" s="150"/>
      <c r="D366" s="150"/>
      <c r="E366" s="150"/>
      <c r="F366" s="150"/>
      <c r="G366" s="150"/>
      <c r="H366" s="150"/>
      <c r="I366" s="150"/>
      <c r="J366" s="150"/>
      <c r="K366" s="150"/>
      <c r="L366" s="150"/>
      <c r="M366" s="150"/>
      <c r="N366" s="150"/>
      <c r="O366" s="150"/>
      <c r="P366" s="150"/>
      <c r="Q366" s="150"/>
      <c r="R366" s="150"/>
      <c r="S366" s="150"/>
      <c r="T366" s="150"/>
      <c r="U366" s="150"/>
      <c r="V366" s="150"/>
      <c r="W366" s="150"/>
      <c r="X366" s="150"/>
      <c r="Y366" s="150"/>
      <c r="Z366" s="150"/>
    </row>
    <row r="367" ht="15.75" customHeight="1">
      <c r="A367" s="150"/>
      <c r="B367" s="150"/>
      <c r="C367" s="150"/>
      <c r="D367" s="150"/>
      <c r="E367" s="150"/>
      <c r="F367" s="150"/>
      <c r="G367" s="150"/>
      <c r="H367" s="150"/>
      <c r="I367" s="150"/>
      <c r="J367" s="150"/>
      <c r="K367" s="150"/>
      <c r="L367" s="150"/>
      <c r="M367" s="150"/>
      <c r="N367" s="150"/>
      <c r="O367" s="150"/>
      <c r="P367" s="150"/>
      <c r="Q367" s="150"/>
      <c r="R367" s="150"/>
      <c r="S367" s="150"/>
      <c r="T367" s="150"/>
      <c r="U367" s="150"/>
      <c r="V367" s="150"/>
      <c r="W367" s="150"/>
      <c r="X367" s="150"/>
      <c r="Y367" s="150"/>
      <c r="Z367" s="150"/>
    </row>
    <row r="368" ht="15.75" customHeight="1">
      <c r="A368" s="150"/>
      <c r="B368" s="150"/>
      <c r="C368" s="150"/>
      <c r="D368" s="150"/>
      <c r="E368" s="150"/>
      <c r="F368" s="150"/>
      <c r="G368" s="150"/>
      <c r="H368" s="150"/>
      <c r="I368" s="150"/>
      <c r="J368" s="150"/>
      <c r="K368" s="150"/>
      <c r="L368" s="150"/>
      <c r="M368" s="150"/>
      <c r="N368" s="150"/>
      <c r="O368" s="150"/>
      <c r="P368" s="150"/>
      <c r="Q368" s="150"/>
      <c r="R368" s="150"/>
      <c r="S368" s="150"/>
      <c r="T368" s="150"/>
      <c r="U368" s="150"/>
      <c r="V368" s="150"/>
      <c r="W368" s="150"/>
      <c r="X368" s="150"/>
      <c r="Y368" s="150"/>
      <c r="Z368" s="150"/>
    </row>
    <row r="369" ht="15.75" customHeight="1">
      <c r="A369" s="150"/>
      <c r="B369" s="150"/>
      <c r="C369" s="150"/>
      <c r="D369" s="150"/>
      <c r="E369" s="150"/>
      <c r="F369" s="150"/>
      <c r="G369" s="150"/>
      <c r="H369" s="150"/>
      <c r="I369" s="150"/>
      <c r="J369" s="150"/>
      <c r="K369" s="150"/>
      <c r="L369" s="150"/>
      <c r="M369" s="150"/>
      <c r="N369" s="150"/>
      <c r="O369" s="150"/>
      <c r="P369" s="150"/>
      <c r="Q369" s="150"/>
      <c r="R369" s="150"/>
      <c r="S369" s="150"/>
      <c r="T369" s="150"/>
      <c r="U369" s="150"/>
      <c r="V369" s="150"/>
      <c r="W369" s="150"/>
      <c r="X369" s="150"/>
      <c r="Y369" s="150"/>
      <c r="Z369" s="150"/>
    </row>
    <row r="370" ht="15.75" customHeight="1">
      <c r="A370" s="150"/>
      <c r="B370" s="150"/>
      <c r="C370" s="150"/>
      <c r="D370" s="150"/>
      <c r="E370" s="150"/>
      <c r="F370" s="150"/>
      <c r="G370" s="150"/>
      <c r="H370" s="150"/>
      <c r="I370" s="150"/>
      <c r="J370" s="150"/>
      <c r="K370" s="150"/>
      <c r="L370" s="150"/>
      <c r="M370" s="150"/>
      <c r="N370" s="150"/>
      <c r="O370" s="150"/>
      <c r="P370" s="150"/>
      <c r="Q370" s="150"/>
      <c r="R370" s="150"/>
      <c r="S370" s="150"/>
      <c r="T370" s="150"/>
      <c r="U370" s="150"/>
      <c r="V370" s="150"/>
      <c r="W370" s="150"/>
      <c r="X370" s="150"/>
      <c r="Y370" s="150"/>
      <c r="Z370" s="150"/>
    </row>
    <row r="371" ht="15.75" customHeight="1">
      <c r="A371" s="150"/>
      <c r="B371" s="150"/>
      <c r="C371" s="150"/>
      <c r="D371" s="150"/>
      <c r="E371" s="150"/>
      <c r="F371" s="150"/>
      <c r="G371" s="150"/>
      <c r="H371" s="150"/>
      <c r="I371" s="150"/>
      <c r="J371" s="150"/>
      <c r="K371" s="150"/>
      <c r="L371" s="150"/>
      <c r="M371" s="150"/>
      <c r="N371" s="150"/>
      <c r="O371" s="150"/>
      <c r="P371" s="150"/>
      <c r="Q371" s="150"/>
      <c r="R371" s="150"/>
      <c r="S371" s="150"/>
      <c r="T371" s="150"/>
      <c r="U371" s="150"/>
      <c r="V371" s="150"/>
      <c r="W371" s="150"/>
      <c r="X371" s="150"/>
      <c r="Y371" s="150"/>
      <c r="Z371" s="150"/>
    </row>
    <row r="372" ht="15.75" customHeight="1">
      <c r="A372" s="150"/>
      <c r="B372" s="150"/>
      <c r="C372" s="150"/>
      <c r="D372" s="150"/>
      <c r="E372" s="150"/>
      <c r="F372" s="150"/>
      <c r="G372" s="150"/>
      <c r="H372" s="150"/>
      <c r="I372" s="150"/>
      <c r="J372" s="150"/>
      <c r="K372" s="150"/>
      <c r="L372" s="150"/>
      <c r="M372" s="150"/>
      <c r="N372" s="150"/>
      <c r="O372" s="150"/>
      <c r="P372" s="150"/>
      <c r="Q372" s="150"/>
      <c r="R372" s="150"/>
      <c r="S372" s="150"/>
      <c r="T372" s="150"/>
      <c r="U372" s="150"/>
      <c r="V372" s="150"/>
      <c r="W372" s="150"/>
      <c r="X372" s="150"/>
      <c r="Y372" s="150"/>
      <c r="Z372" s="150"/>
    </row>
    <row r="373" ht="15.75" customHeight="1">
      <c r="A373" s="150"/>
      <c r="B373" s="150"/>
      <c r="C373" s="150"/>
      <c r="D373" s="150"/>
      <c r="E373" s="150"/>
      <c r="F373" s="150"/>
      <c r="G373" s="150"/>
      <c r="H373" s="150"/>
      <c r="I373" s="150"/>
      <c r="J373" s="150"/>
      <c r="K373" s="150"/>
      <c r="L373" s="150"/>
      <c r="M373" s="150"/>
      <c r="N373" s="150"/>
      <c r="O373" s="150"/>
      <c r="P373" s="150"/>
      <c r="Q373" s="150"/>
      <c r="R373" s="150"/>
      <c r="S373" s="150"/>
      <c r="T373" s="150"/>
      <c r="U373" s="150"/>
      <c r="V373" s="150"/>
      <c r="W373" s="150"/>
      <c r="X373" s="150"/>
      <c r="Y373" s="150"/>
      <c r="Z373" s="150"/>
    </row>
    <row r="374" ht="15.75" customHeight="1">
      <c r="A374" s="150"/>
      <c r="B374" s="150"/>
      <c r="C374" s="150"/>
      <c r="D374" s="150"/>
      <c r="E374" s="150"/>
      <c r="F374" s="150"/>
      <c r="G374" s="150"/>
      <c r="H374" s="150"/>
      <c r="I374" s="150"/>
      <c r="J374" s="150"/>
      <c r="K374" s="150"/>
      <c r="L374" s="150"/>
      <c r="M374" s="150"/>
      <c r="N374" s="150"/>
      <c r="O374" s="150"/>
      <c r="P374" s="150"/>
      <c r="Q374" s="150"/>
      <c r="R374" s="150"/>
      <c r="S374" s="150"/>
      <c r="T374" s="150"/>
      <c r="U374" s="150"/>
      <c r="V374" s="150"/>
      <c r="W374" s="150"/>
      <c r="X374" s="150"/>
      <c r="Y374" s="150"/>
      <c r="Z374" s="150"/>
    </row>
    <row r="375" ht="15.75" customHeight="1">
      <c r="A375" s="150"/>
      <c r="B375" s="150"/>
      <c r="C375" s="150"/>
      <c r="D375" s="150"/>
      <c r="E375" s="150"/>
      <c r="F375" s="150"/>
      <c r="G375" s="150"/>
      <c r="H375" s="150"/>
      <c r="I375" s="150"/>
      <c r="J375" s="150"/>
      <c r="K375" s="150"/>
      <c r="L375" s="150"/>
      <c r="M375" s="150"/>
      <c r="N375" s="150"/>
      <c r="O375" s="150"/>
      <c r="P375" s="150"/>
      <c r="Q375" s="150"/>
      <c r="R375" s="150"/>
      <c r="S375" s="150"/>
      <c r="T375" s="150"/>
      <c r="U375" s="150"/>
      <c r="V375" s="150"/>
      <c r="W375" s="150"/>
      <c r="X375" s="150"/>
      <c r="Y375" s="150"/>
      <c r="Z375" s="150"/>
    </row>
    <row r="376" ht="15.75" customHeight="1">
      <c r="A376" s="150"/>
      <c r="B376" s="150"/>
      <c r="C376" s="150"/>
      <c r="D376" s="150"/>
      <c r="E376" s="150"/>
      <c r="F376" s="150"/>
      <c r="G376" s="150"/>
      <c r="H376" s="150"/>
      <c r="I376" s="150"/>
      <c r="J376" s="150"/>
      <c r="K376" s="150"/>
      <c r="L376" s="150"/>
      <c r="M376" s="150"/>
      <c r="N376" s="150"/>
      <c r="O376" s="150"/>
      <c r="P376" s="150"/>
      <c r="Q376" s="150"/>
      <c r="R376" s="150"/>
      <c r="S376" s="150"/>
      <c r="T376" s="150"/>
      <c r="U376" s="150"/>
      <c r="V376" s="150"/>
      <c r="W376" s="150"/>
      <c r="X376" s="150"/>
      <c r="Y376" s="150"/>
      <c r="Z376" s="150"/>
    </row>
    <row r="377" ht="15.75" customHeight="1">
      <c r="A377" s="150"/>
      <c r="B377" s="150"/>
      <c r="C377" s="150"/>
      <c r="D377" s="150"/>
      <c r="E377" s="150"/>
      <c r="F377" s="150"/>
      <c r="G377" s="150"/>
      <c r="H377" s="150"/>
      <c r="I377" s="150"/>
      <c r="J377" s="150"/>
      <c r="K377" s="150"/>
      <c r="L377" s="150"/>
      <c r="M377" s="150"/>
      <c r="N377" s="150"/>
      <c r="O377" s="150"/>
      <c r="P377" s="150"/>
      <c r="Q377" s="150"/>
      <c r="R377" s="150"/>
      <c r="S377" s="150"/>
      <c r="T377" s="150"/>
      <c r="U377" s="150"/>
      <c r="V377" s="150"/>
      <c r="W377" s="150"/>
      <c r="X377" s="150"/>
      <c r="Y377" s="150"/>
      <c r="Z377" s="150"/>
    </row>
    <row r="378" ht="15.75" customHeight="1">
      <c r="A378" s="150"/>
      <c r="B378" s="150"/>
      <c r="C378" s="150"/>
      <c r="D378" s="150"/>
      <c r="E378" s="150"/>
      <c r="F378" s="150"/>
      <c r="G378" s="150"/>
      <c r="H378" s="150"/>
      <c r="I378" s="150"/>
      <c r="J378" s="150"/>
      <c r="K378" s="150"/>
      <c r="L378" s="150"/>
      <c r="M378" s="150"/>
      <c r="N378" s="150"/>
      <c r="O378" s="150"/>
      <c r="P378" s="150"/>
      <c r="Q378" s="150"/>
      <c r="R378" s="150"/>
      <c r="S378" s="150"/>
      <c r="T378" s="150"/>
      <c r="U378" s="150"/>
      <c r="V378" s="150"/>
      <c r="W378" s="150"/>
      <c r="X378" s="150"/>
      <c r="Y378" s="150"/>
      <c r="Z378" s="150"/>
    </row>
    <row r="379" ht="15.75" customHeight="1">
      <c r="A379" s="150"/>
      <c r="B379" s="150"/>
      <c r="C379" s="150"/>
      <c r="D379" s="150"/>
      <c r="E379" s="150"/>
      <c r="F379" s="150"/>
      <c r="G379" s="150"/>
      <c r="H379" s="150"/>
      <c r="I379" s="150"/>
      <c r="J379" s="150"/>
      <c r="K379" s="150"/>
      <c r="L379" s="150"/>
      <c r="M379" s="150"/>
      <c r="N379" s="150"/>
      <c r="O379" s="150"/>
      <c r="P379" s="150"/>
      <c r="Q379" s="150"/>
      <c r="R379" s="150"/>
      <c r="S379" s="150"/>
      <c r="T379" s="150"/>
      <c r="U379" s="150"/>
      <c r="V379" s="150"/>
      <c r="W379" s="150"/>
      <c r="X379" s="150"/>
      <c r="Y379" s="150"/>
      <c r="Z379" s="150"/>
    </row>
    <row r="380" ht="15.75" customHeight="1">
      <c r="A380" s="150"/>
      <c r="B380" s="150"/>
      <c r="C380" s="150"/>
      <c r="D380" s="150"/>
      <c r="E380" s="150"/>
      <c r="F380" s="150"/>
      <c r="G380" s="150"/>
      <c r="H380" s="150"/>
      <c r="I380" s="150"/>
      <c r="J380" s="150"/>
      <c r="K380" s="150"/>
      <c r="L380" s="150"/>
      <c r="M380" s="150"/>
      <c r="N380" s="150"/>
      <c r="O380" s="150"/>
      <c r="P380" s="150"/>
      <c r="Q380" s="150"/>
      <c r="R380" s="150"/>
      <c r="S380" s="150"/>
      <c r="T380" s="150"/>
      <c r="U380" s="150"/>
      <c r="V380" s="150"/>
      <c r="W380" s="150"/>
      <c r="X380" s="150"/>
      <c r="Y380" s="150"/>
      <c r="Z380" s="150"/>
    </row>
    <row r="381" ht="15.75" customHeight="1">
      <c r="A381" s="150"/>
      <c r="B381" s="150"/>
      <c r="C381" s="150"/>
      <c r="D381" s="150"/>
      <c r="E381" s="150"/>
      <c r="F381" s="150"/>
      <c r="G381" s="150"/>
      <c r="H381" s="150"/>
      <c r="I381" s="150"/>
      <c r="J381" s="150"/>
      <c r="K381" s="150"/>
      <c r="L381" s="150"/>
      <c r="M381" s="150"/>
      <c r="N381" s="150"/>
      <c r="O381" s="150"/>
      <c r="P381" s="150"/>
      <c r="Q381" s="150"/>
      <c r="R381" s="150"/>
      <c r="S381" s="150"/>
      <c r="T381" s="150"/>
      <c r="U381" s="150"/>
      <c r="V381" s="150"/>
      <c r="W381" s="150"/>
      <c r="X381" s="150"/>
      <c r="Y381" s="150"/>
      <c r="Z381" s="150"/>
    </row>
    <row r="382" ht="15.75" customHeight="1">
      <c r="A382" s="150"/>
      <c r="B382" s="150"/>
      <c r="C382" s="150"/>
      <c r="D382" s="150"/>
      <c r="E382" s="150"/>
      <c r="F382" s="150"/>
      <c r="G382" s="150"/>
      <c r="H382" s="150"/>
      <c r="I382" s="150"/>
      <c r="J382" s="150"/>
      <c r="K382" s="150"/>
      <c r="L382" s="150"/>
      <c r="M382" s="150"/>
      <c r="N382" s="150"/>
      <c r="O382" s="150"/>
      <c r="P382" s="150"/>
      <c r="Q382" s="150"/>
      <c r="R382" s="150"/>
      <c r="S382" s="150"/>
      <c r="T382" s="150"/>
      <c r="U382" s="150"/>
      <c r="V382" s="150"/>
      <c r="W382" s="150"/>
      <c r="X382" s="150"/>
      <c r="Y382" s="150"/>
      <c r="Z382" s="150"/>
    </row>
    <row r="383" ht="15.75" customHeight="1">
      <c r="A383" s="150"/>
      <c r="B383" s="150"/>
      <c r="C383" s="150"/>
      <c r="D383" s="150"/>
      <c r="E383" s="150"/>
      <c r="F383" s="150"/>
      <c r="G383" s="150"/>
      <c r="H383" s="150"/>
      <c r="I383" s="150"/>
      <c r="J383" s="150"/>
      <c r="K383" s="150"/>
      <c r="L383" s="150"/>
      <c r="M383" s="150"/>
      <c r="N383" s="150"/>
      <c r="O383" s="150"/>
      <c r="P383" s="150"/>
      <c r="Q383" s="150"/>
      <c r="R383" s="150"/>
      <c r="S383" s="150"/>
      <c r="T383" s="150"/>
      <c r="U383" s="150"/>
      <c r="V383" s="150"/>
      <c r="W383" s="150"/>
      <c r="X383" s="150"/>
      <c r="Y383" s="150"/>
      <c r="Z383" s="150"/>
    </row>
    <row r="384" ht="15.75" customHeight="1">
      <c r="A384" s="150"/>
      <c r="B384" s="150"/>
      <c r="C384" s="150"/>
      <c r="D384" s="150"/>
      <c r="E384" s="150"/>
      <c r="F384" s="150"/>
      <c r="G384" s="150"/>
      <c r="H384" s="150"/>
      <c r="I384" s="150"/>
      <c r="J384" s="150"/>
      <c r="K384" s="150"/>
      <c r="L384" s="150"/>
      <c r="M384" s="150"/>
      <c r="N384" s="150"/>
      <c r="O384" s="150"/>
      <c r="P384" s="150"/>
      <c r="Q384" s="150"/>
      <c r="R384" s="150"/>
      <c r="S384" s="150"/>
      <c r="T384" s="150"/>
      <c r="U384" s="150"/>
      <c r="V384" s="150"/>
      <c r="W384" s="150"/>
      <c r="X384" s="150"/>
      <c r="Y384" s="150"/>
      <c r="Z384" s="150"/>
    </row>
    <row r="385" ht="15.75" customHeight="1">
      <c r="A385" s="150"/>
      <c r="B385" s="150"/>
      <c r="C385" s="150"/>
      <c r="D385" s="150"/>
      <c r="E385" s="150"/>
      <c r="F385" s="150"/>
      <c r="G385" s="150"/>
      <c r="H385" s="150"/>
      <c r="I385" s="150"/>
      <c r="J385" s="150"/>
      <c r="K385" s="150"/>
      <c r="L385" s="150"/>
      <c r="M385" s="150"/>
      <c r="N385" s="150"/>
      <c r="O385" s="150"/>
      <c r="P385" s="150"/>
      <c r="Q385" s="150"/>
      <c r="R385" s="150"/>
      <c r="S385" s="150"/>
      <c r="T385" s="150"/>
      <c r="U385" s="150"/>
      <c r="V385" s="150"/>
      <c r="W385" s="150"/>
      <c r="X385" s="150"/>
      <c r="Y385" s="150"/>
      <c r="Z385" s="150"/>
    </row>
    <row r="386" ht="15.75" customHeight="1">
      <c r="A386" s="150"/>
      <c r="B386" s="150"/>
      <c r="C386" s="150"/>
      <c r="D386" s="150"/>
      <c r="E386" s="150"/>
      <c r="F386" s="150"/>
      <c r="G386" s="150"/>
      <c r="H386" s="150"/>
      <c r="I386" s="150"/>
      <c r="J386" s="150"/>
      <c r="K386" s="150"/>
      <c r="L386" s="150"/>
      <c r="M386" s="150"/>
      <c r="N386" s="150"/>
      <c r="O386" s="150"/>
      <c r="P386" s="150"/>
      <c r="Q386" s="150"/>
      <c r="R386" s="150"/>
      <c r="S386" s="150"/>
      <c r="T386" s="150"/>
      <c r="U386" s="150"/>
      <c r="V386" s="150"/>
      <c r="W386" s="150"/>
      <c r="X386" s="150"/>
      <c r="Y386" s="150"/>
      <c r="Z386" s="150"/>
    </row>
    <row r="387" ht="15.75" customHeight="1">
      <c r="A387" s="150"/>
      <c r="B387" s="150"/>
      <c r="C387" s="150"/>
      <c r="D387" s="150"/>
      <c r="E387" s="150"/>
      <c r="F387" s="150"/>
      <c r="G387" s="150"/>
      <c r="H387" s="150"/>
      <c r="I387" s="150"/>
      <c r="J387" s="150"/>
      <c r="K387" s="150"/>
      <c r="L387" s="150"/>
      <c r="M387" s="150"/>
      <c r="N387" s="150"/>
      <c r="O387" s="150"/>
      <c r="P387" s="150"/>
      <c r="Q387" s="150"/>
      <c r="R387" s="150"/>
      <c r="S387" s="150"/>
      <c r="T387" s="150"/>
      <c r="U387" s="150"/>
      <c r="V387" s="150"/>
      <c r="W387" s="150"/>
      <c r="X387" s="150"/>
      <c r="Y387" s="150"/>
      <c r="Z387" s="150"/>
    </row>
    <row r="388" ht="15.75" customHeight="1">
      <c r="A388" s="150"/>
      <c r="B388" s="150"/>
      <c r="C388" s="150"/>
      <c r="D388" s="150"/>
      <c r="E388" s="150"/>
      <c r="F388" s="150"/>
      <c r="G388" s="150"/>
      <c r="H388" s="150"/>
      <c r="I388" s="150"/>
      <c r="J388" s="150"/>
      <c r="K388" s="150"/>
      <c r="L388" s="150"/>
      <c r="M388" s="150"/>
      <c r="N388" s="150"/>
      <c r="O388" s="150"/>
      <c r="P388" s="150"/>
      <c r="Q388" s="150"/>
      <c r="R388" s="150"/>
      <c r="S388" s="150"/>
      <c r="T388" s="150"/>
      <c r="U388" s="150"/>
      <c r="V388" s="150"/>
      <c r="W388" s="150"/>
      <c r="X388" s="150"/>
      <c r="Y388" s="150"/>
      <c r="Z388" s="150"/>
    </row>
    <row r="389" ht="15.75" customHeight="1">
      <c r="A389" s="150"/>
      <c r="B389" s="150"/>
      <c r="C389" s="150"/>
      <c r="D389" s="150"/>
      <c r="E389" s="150"/>
      <c r="F389" s="150"/>
      <c r="G389" s="150"/>
      <c r="H389" s="150"/>
      <c r="I389" s="150"/>
      <c r="J389" s="150"/>
      <c r="K389" s="150"/>
      <c r="L389" s="150"/>
      <c r="M389" s="150"/>
      <c r="N389" s="150"/>
      <c r="O389" s="150"/>
      <c r="P389" s="150"/>
      <c r="Q389" s="150"/>
      <c r="R389" s="150"/>
      <c r="S389" s="150"/>
      <c r="T389" s="150"/>
      <c r="U389" s="150"/>
      <c r="V389" s="150"/>
      <c r="W389" s="150"/>
      <c r="X389" s="150"/>
      <c r="Y389" s="150"/>
      <c r="Z389" s="150"/>
    </row>
    <row r="390" ht="15.75" customHeight="1">
      <c r="A390" s="150"/>
      <c r="B390" s="150"/>
      <c r="C390" s="150"/>
      <c r="D390" s="150"/>
      <c r="E390" s="150"/>
      <c r="F390" s="150"/>
      <c r="G390" s="150"/>
      <c r="H390" s="150"/>
      <c r="I390" s="150"/>
      <c r="J390" s="150"/>
      <c r="K390" s="150"/>
      <c r="L390" s="150"/>
      <c r="M390" s="150"/>
      <c r="N390" s="150"/>
      <c r="O390" s="150"/>
      <c r="P390" s="150"/>
      <c r="Q390" s="150"/>
      <c r="R390" s="150"/>
      <c r="S390" s="150"/>
      <c r="T390" s="150"/>
      <c r="U390" s="150"/>
      <c r="V390" s="150"/>
      <c r="W390" s="150"/>
      <c r="X390" s="150"/>
      <c r="Y390" s="150"/>
      <c r="Z390" s="150"/>
    </row>
    <row r="391" ht="15.75" customHeight="1">
      <c r="A391" s="150"/>
      <c r="B391" s="150"/>
      <c r="C391" s="150"/>
      <c r="D391" s="150"/>
      <c r="E391" s="150"/>
      <c r="F391" s="150"/>
      <c r="G391" s="150"/>
      <c r="H391" s="150"/>
      <c r="I391" s="150"/>
      <c r="J391" s="150"/>
      <c r="K391" s="150"/>
      <c r="L391" s="150"/>
      <c r="M391" s="150"/>
      <c r="N391" s="150"/>
      <c r="O391" s="150"/>
      <c r="P391" s="150"/>
      <c r="Q391" s="150"/>
      <c r="R391" s="150"/>
      <c r="S391" s="150"/>
      <c r="T391" s="150"/>
      <c r="U391" s="150"/>
      <c r="V391" s="150"/>
      <c r="W391" s="150"/>
      <c r="X391" s="150"/>
      <c r="Y391" s="150"/>
      <c r="Z391" s="150"/>
    </row>
    <row r="392" ht="15.75" customHeight="1">
      <c r="A392" s="150"/>
      <c r="B392" s="150"/>
      <c r="C392" s="150"/>
      <c r="D392" s="150"/>
      <c r="E392" s="150"/>
      <c r="F392" s="150"/>
      <c r="G392" s="150"/>
      <c r="H392" s="150"/>
      <c r="I392" s="150"/>
      <c r="J392" s="150"/>
      <c r="K392" s="150"/>
      <c r="L392" s="150"/>
      <c r="M392" s="150"/>
      <c r="N392" s="150"/>
      <c r="O392" s="150"/>
      <c r="P392" s="150"/>
      <c r="Q392" s="150"/>
      <c r="R392" s="150"/>
      <c r="S392" s="150"/>
      <c r="T392" s="150"/>
      <c r="U392" s="150"/>
      <c r="V392" s="150"/>
      <c r="W392" s="150"/>
      <c r="X392" s="150"/>
      <c r="Y392" s="150"/>
      <c r="Z392" s="150"/>
    </row>
    <row r="393" ht="15.75" customHeight="1">
      <c r="A393" s="150"/>
      <c r="B393" s="150"/>
      <c r="C393" s="150"/>
      <c r="D393" s="150"/>
      <c r="E393" s="150"/>
      <c r="F393" s="150"/>
      <c r="G393" s="150"/>
      <c r="H393" s="150"/>
      <c r="I393" s="150"/>
      <c r="J393" s="150"/>
      <c r="K393" s="150"/>
      <c r="L393" s="150"/>
      <c r="M393" s="150"/>
      <c r="N393" s="150"/>
      <c r="O393" s="150"/>
      <c r="P393" s="150"/>
      <c r="Q393" s="150"/>
      <c r="R393" s="150"/>
      <c r="S393" s="150"/>
      <c r="T393" s="150"/>
      <c r="U393" s="150"/>
      <c r="V393" s="150"/>
      <c r="W393" s="150"/>
      <c r="X393" s="150"/>
      <c r="Y393" s="150"/>
      <c r="Z393" s="150"/>
    </row>
    <row r="394" ht="15.75" customHeight="1">
      <c r="A394" s="150"/>
      <c r="B394" s="150"/>
      <c r="C394" s="150"/>
      <c r="D394" s="150"/>
      <c r="E394" s="150"/>
      <c r="F394" s="150"/>
      <c r="G394" s="150"/>
      <c r="H394" s="150"/>
      <c r="I394" s="150"/>
      <c r="J394" s="150"/>
      <c r="K394" s="150"/>
      <c r="L394" s="150"/>
      <c r="M394" s="150"/>
      <c r="N394" s="150"/>
      <c r="O394" s="150"/>
      <c r="P394" s="150"/>
      <c r="Q394" s="150"/>
      <c r="R394" s="150"/>
      <c r="S394" s="150"/>
      <c r="T394" s="150"/>
      <c r="U394" s="150"/>
      <c r="V394" s="150"/>
      <c r="W394" s="150"/>
      <c r="X394" s="150"/>
      <c r="Y394" s="150"/>
      <c r="Z394" s="150"/>
    </row>
    <row r="395" ht="15.75" customHeight="1">
      <c r="A395" s="150"/>
      <c r="B395" s="150"/>
      <c r="C395" s="150"/>
      <c r="D395" s="150"/>
      <c r="E395" s="150"/>
      <c r="F395" s="150"/>
      <c r="G395" s="150"/>
      <c r="H395" s="150"/>
      <c r="I395" s="150"/>
      <c r="J395" s="150"/>
      <c r="K395" s="150"/>
      <c r="L395" s="150"/>
      <c r="M395" s="150"/>
      <c r="N395" s="150"/>
      <c r="O395" s="150"/>
      <c r="P395" s="150"/>
      <c r="Q395" s="150"/>
      <c r="R395" s="150"/>
      <c r="S395" s="150"/>
      <c r="T395" s="150"/>
      <c r="U395" s="150"/>
      <c r="V395" s="150"/>
      <c r="W395" s="150"/>
      <c r="X395" s="150"/>
      <c r="Y395" s="150"/>
      <c r="Z395" s="150"/>
    </row>
    <row r="396" ht="15.75" customHeight="1">
      <c r="A396" s="150"/>
      <c r="B396" s="150"/>
      <c r="C396" s="150"/>
      <c r="D396" s="150"/>
      <c r="E396" s="150"/>
      <c r="F396" s="150"/>
      <c r="G396" s="150"/>
      <c r="H396" s="150"/>
      <c r="I396" s="150"/>
      <c r="J396" s="150"/>
      <c r="K396" s="150"/>
      <c r="L396" s="150"/>
      <c r="M396" s="150"/>
      <c r="N396" s="150"/>
      <c r="O396" s="150"/>
      <c r="P396" s="150"/>
      <c r="Q396" s="150"/>
      <c r="R396" s="150"/>
      <c r="S396" s="150"/>
      <c r="T396" s="150"/>
      <c r="U396" s="150"/>
      <c r="V396" s="150"/>
      <c r="W396" s="150"/>
      <c r="X396" s="150"/>
      <c r="Y396" s="150"/>
      <c r="Z396" s="150"/>
    </row>
    <row r="397" ht="15.75" customHeight="1">
      <c r="A397" s="150"/>
      <c r="B397" s="150"/>
      <c r="C397" s="150"/>
      <c r="D397" s="150"/>
      <c r="E397" s="150"/>
      <c r="F397" s="150"/>
      <c r="G397" s="150"/>
      <c r="H397" s="150"/>
      <c r="I397" s="150"/>
      <c r="J397" s="150"/>
      <c r="K397" s="150"/>
      <c r="L397" s="150"/>
      <c r="M397" s="150"/>
      <c r="N397" s="150"/>
      <c r="O397" s="150"/>
      <c r="P397" s="150"/>
      <c r="Q397" s="150"/>
      <c r="R397" s="150"/>
      <c r="S397" s="150"/>
      <c r="T397" s="150"/>
      <c r="U397" s="150"/>
      <c r="V397" s="150"/>
      <c r="W397" s="150"/>
      <c r="X397" s="150"/>
      <c r="Y397" s="150"/>
      <c r="Z397" s="150"/>
    </row>
    <row r="398" ht="15.75" customHeight="1">
      <c r="A398" s="150"/>
      <c r="B398" s="150"/>
      <c r="C398" s="150"/>
      <c r="D398" s="150"/>
      <c r="E398" s="150"/>
      <c r="F398" s="150"/>
      <c r="G398" s="150"/>
      <c r="H398" s="150"/>
      <c r="I398" s="150"/>
      <c r="J398" s="150"/>
      <c r="K398" s="150"/>
      <c r="L398" s="150"/>
      <c r="M398" s="150"/>
      <c r="N398" s="150"/>
      <c r="O398" s="150"/>
      <c r="P398" s="150"/>
      <c r="Q398" s="150"/>
      <c r="R398" s="150"/>
      <c r="S398" s="150"/>
      <c r="T398" s="150"/>
      <c r="U398" s="150"/>
      <c r="V398" s="150"/>
      <c r="W398" s="150"/>
      <c r="X398" s="150"/>
      <c r="Y398" s="150"/>
      <c r="Z398" s="150"/>
    </row>
    <row r="399" ht="15.75" customHeight="1">
      <c r="A399" s="150"/>
      <c r="B399" s="150"/>
      <c r="C399" s="150"/>
      <c r="D399" s="150"/>
      <c r="E399" s="150"/>
      <c r="F399" s="150"/>
      <c r="G399" s="150"/>
      <c r="H399" s="150"/>
      <c r="I399" s="150"/>
      <c r="J399" s="150"/>
      <c r="K399" s="150"/>
      <c r="L399" s="150"/>
      <c r="M399" s="150"/>
      <c r="N399" s="150"/>
      <c r="O399" s="150"/>
      <c r="P399" s="150"/>
      <c r="Q399" s="150"/>
      <c r="R399" s="150"/>
      <c r="S399" s="150"/>
      <c r="T399" s="150"/>
      <c r="U399" s="150"/>
      <c r="V399" s="150"/>
      <c r="W399" s="150"/>
      <c r="X399" s="150"/>
      <c r="Y399" s="150"/>
      <c r="Z399" s="150"/>
    </row>
    <row r="400" ht="15.75" customHeight="1">
      <c r="A400" s="150"/>
      <c r="B400" s="150"/>
      <c r="C400" s="150"/>
      <c r="D400" s="150"/>
      <c r="E400" s="150"/>
      <c r="F400" s="150"/>
      <c r="G400" s="150"/>
      <c r="H400" s="150"/>
      <c r="I400" s="150"/>
      <c r="J400" s="150"/>
      <c r="K400" s="150"/>
      <c r="L400" s="150"/>
      <c r="M400" s="150"/>
      <c r="N400" s="150"/>
      <c r="O400" s="150"/>
      <c r="P400" s="150"/>
      <c r="Q400" s="150"/>
      <c r="R400" s="150"/>
      <c r="S400" s="150"/>
      <c r="T400" s="150"/>
      <c r="U400" s="150"/>
      <c r="V400" s="150"/>
      <c r="W400" s="150"/>
      <c r="X400" s="150"/>
      <c r="Y400" s="150"/>
      <c r="Z400" s="150"/>
    </row>
    <row r="401" ht="15.75" customHeight="1">
      <c r="A401" s="150"/>
      <c r="B401" s="150"/>
      <c r="C401" s="150"/>
      <c r="D401" s="150"/>
      <c r="E401" s="150"/>
      <c r="F401" s="150"/>
      <c r="G401" s="150"/>
      <c r="H401" s="150"/>
      <c r="I401" s="150"/>
      <c r="J401" s="150"/>
      <c r="K401" s="150"/>
      <c r="L401" s="150"/>
      <c r="M401" s="150"/>
      <c r="N401" s="150"/>
      <c r="O401" s="150"/>
      <c r="P401" s="150"/>
      <c r="Q401" s="150"/>
      <c r="R401" s="150"/>
      <c r="S401" s="150"/>
      <c r="T401" s="150"/>
      <c r="U401" s="150"/>
      <c r="V401" s="150"/>
      <c r="W401" s="150"/>
      <c r="X401" s="150"/>
      <c r="Y401" s="150"/>
      <c r="Z401" s="150"/>
    </row>
    <row r="402" ht="15.75" customHeight="1">
      <c r="A402" s="150"/>
      <c r="B402" s="150"/>
      <c r="C402" s="150"/>
      <c r="D402" s="150"/>
      <c r="E402" s="150"/>
      <c r="F402" s="150"/>
      <c r="G402" s="150"/>
      <c r="H402" s="150"/>
      <c r="I402" s="150"/>
      <c r="J402" s="150"/>
      <c r="K402" s="150"/>
      <c r="L402" s="150"/>
      <c r="M402" s="150"/>
      <c r="N402" s="150"/>
      <c r="O402" s="150"/>
      <c r="P402" s="150"/>
      <c r="Q402" s="150"/>
      <c r="R402" s="150"/>
      <c r="S402" s="150"/>
      <c r="T402" s="150"/>
      <c r="U402" s="150"/>
      <c r="V402" s="150"/>
      <c r="W402" s="150"/>
      <c r="X402" s="150"/>
      <c r="Y402" s="150"/>
      <c r="Z402" s="150"/>
    </row>
    <row r="403" ht="15.75" customHeight="1">
      <c r="A403" s="150"/>
      <c r="B403" s="150"/>
      <c r="C403" s="150"/>
      <c r="D403" s="150"/>
      <c r="E403" s="150"/>
      <c r="F403" s="150"/>
      <c r="G403" s="150"/>
      <c r="H403" s="150"/>
      <c r="I403" s="150"/>
      <c r="J403" s="150"/>
      <c r="K403" s="150"/>
      <c r="L403" s="150"/>
      <c r="M403" s="150"/>
      <c r="N403" s="150"/>
      <c r="O403" s="150"/>
      <c r="P403" s="150"/>
      <c r="Q403" s="150"/>
      <c r="R403" s="150"/>
      <c r="S403" s="150"/>
      <c r="T403" s="150"/>
      <c r="U403" s="150"/>
      <c r="V403" s="150"/>
      <c r="W403" s="150"/>
      <c r="X403" s="150"/>
      <c r="Y403" s="150"/>
      <c r="Z403" s="150"/>
    </row>
    <row r="404" ht="15.75" customHeight="1">
      <c r="A404" s="150"/>
      <c r="B404" s="150"/>
      <c r="C404" s="150"/>
      <c r="D404" s="150"/>
      <c r="E404" s="150"/>
      <c r="F404" s="150"/>
      <c r="G404" s="150"/>
      <c r="H404" s="150"/>
      <c r="I404" s="150"/>
      <c r="J404" s="150"/>
      <c r="K404" s="150"/>
      <c r="L404" s="150"/>
      <c r="M404" s="150"/>
      <c r="N404" s="150"/>
      <c r="O404" s="150"/>
      <c r="P404" s="150"/>
      <c r="Q404" s="150"/>
      <c r="R404" s="150"/>
      <c r="S404" s="150"/>
      <c r="T404" s="150"/>
      <c r="U404" s="150"/>
      <c r="V404" s="150"/>
      <c r="W404" s="150"/>
      <c r="X404" s="150"/>
      <c r="Y404" s="150"/>
      <c r="Z404" s="150"/>
    </row>
    <row r="405" ht="15.75" customHeight="1">
      <c r="A405" s="150"/>
      <c r="B405" s="150"/>
      <c r="C405" s="150"/>
      <c r="D405" s="150"/>
      <c r="E405" s="150"/>
      <c r="F405" s="150"/>
      <c r="G405" s="150"/>
      <c r="H405" s="150"/>
      <c r="I405" s="150"/>
      <c r="J405" s="150"/>
      <c r="K405" s="150"/>
      <c r="L405" s="150"/>
      <c r="M405" s="150"/>
      <c r="N405" s="150"/>
      <c r="O405" s="150"/>
      <c r="P405" s="150"/>
      <c r="Q405" s="150"/>
      <c r="R405" s="150"/>
      <c r="S405" s="150"/>
      <c r="T405" s="150"/>
      <c r="U405" s="150"/>
      <c r="V405" s="150"/>
      <c r="W405" s="150"/>
      <c r="X405" s="150"/>
      <c r="Y405" s="150"/>
      <c r="Z405" s="150"/>
    </row>
    <row r="406" ht="15.75" customHeight="1">
      <c r="A406" s="150"/>
      <c r="B406" s="150"/>
      <c r="C406" s="150"/>
      <c r="D406" s="150"/>
      <c r="E406" s="150"/>
      <c r="F406" s="150"/>
      <c r="G406" s="150"/>
      <c r="H406" s="150"/>
      <c r="I406" s="150"/>
      <c r="J406" s="150"/>
      <c r="K406" s="150"/>
      <c r="L406" s="150"/>
      <c r="M406" s="150"/>
      <c r="N406" s="150"/>
      <c r="O406" s="150"/>
      <c r="P406" s="150"/>
      <c r="Q406" s="150"/>
      <c r="R406" s="150"/>
      <c r="S406" s="150"/>
      <c r="T406" s="150"/>
      <c r="U406" s="150"/>
      <c r="V406" s="150"/>
      <c r="W406" s="150"/>
      <c r="X406" s="150"/>
      <c r="Y406" s="150"/>
      <c r="Z406" s="150"/>
    </row>
    <row r="407" ht="15.75" customHeight="1">
      <c r="A407" s="150"/>
      <c r="B407" s="150"/>
      <c r="C407" s="150"/>
      <c r="D407" s="150"/>
      <c r="E407" s="150"/>
      <c r="F407" s="150"/>
      <c r="G407" s="150"/>
      <c r="H407" s="150"/>
      <c r="I407" s="150"/>
      <c r="J407" s="150"/>
      <c r="K407" s="150"/>
      <c r="L407" s="150"/>
      <c r="M407" s="150"/>
      <c r="N407" s="150"/>
      <c r="O407" s="150"/>
      <c r="P407" s="150"/>
      <c r="Q407" s="150"/>
      <c r="R407" s="150"/>
      <c r="S407" s="150"/>
      <c r="T407" s="150"/>
      <c r="U407" s="150"/>
      <c r="V407" s="150"/>
      <c r="W407" s="150"/>
      <c r="X407" s="150"/>
      <c r="Y407" s="150"/>
      <c r="Z407" s="150"/>
    </row>
    <row r="408" ht="15.75" customHeight="1">
      <c r="A408" s="150"/>
      <c r="B408" s="150"/>
      <c r="C408" s="150"/>
      <c r="D408" s="150"/>
      <c r="E408" s="150"/>
      <c r="F408" s="150"/>
      <c r="G408" s="150"/>
      <c r="H408" s="150"/>
      <c r="I408" s="150"/>
      <c r="J408" s="150"/>
      <c r="K408" s="150"/>
      <c r="L408" s="150"/>
      <c r="M408" s="150"/>
      <c r="N408" s="150"/>
      <c r="O408" s="150"/>
      <c r="P408" s="150"/>
      <c r="Q408" s="150"/>
      <c r="R408" s="150"/>
      <c r="S408" s="150"/>
      <c r="T408" s="150"/>
      <c r="U408" s="150"/>
      <c r="V408" s="150"/>
      <c r="W408" s="150"/>
      <c r="X408" s="150"/>
      <c r="Y408" s="150"/>
      <c r="Z408" s="150"/>
    </row>
    <row r="409" ht="15.75" customHeight="1">
      <c r="A409" s="150"/>
      <c r="B409" s="150"/>
      <c r="C409" s="150"/>
      <c r="D409" s="150"/>
      <c r="E409" s="150"/>
      <c r="F409" s="150"/>
      <c r="G409" s="150"/>
      <c r="H409" s="150"/>
      <c r="I409" s="150"/>
      <c r="J409" s="150"/>
      <c r="K409" s="150"/>
      <c r="L409" s="150"/>
      <c r="M409" s="150"/>
      <c r="N409" s="150"/>
      <c r="O409" s="150"/>
      <c r="P409" s="150"/>
      <c r="Q409" s="150"/>
      <c r="R409" s="150"/>
      <c r="S409" s="150"/>
      <c r="T409" s="150"/>
      <c r="U409" s="150"/>
      <c r="V409" s="150"/>
      <c r="W409" s="150"/>
      <c r="X409" s="150"/>
      <c r="Y409" s="150"/>
      <c r="Z409" s="150"/>
    </row>
    <row r="410" ht="15.75" customHeight="1">
      <c r="A410" s="150"/>
      <c r="B410" s="150"/>
      <c r="C410" s="150"/>
      <c r="D410" s="150"/>
      <c r="E410" s="150"/>
      <c r="F410" s="150"/>
      <c r="G410" s="150"/>
      <c r="H410" s="150"/>
      <c r="I410" s="150"/>
      <c r="J410" s="150"/>
      <c r="K410" s="150"/>
      <c r="L410" s="150"/>
      <c r="M410" s="150"/>
      <c r="N410" s="150"/>
      <c r="O410" s="150"/>
      <c r="P410" s="150"/>
      <c r="Q410" s="150"/>
      <c r="R410" s="150"/>
      <c r="S410" s="150"/>
      <c r="T410" s="150"/>
      <c r="U410" s="150"/>
      <c r="V410" s="150"/>
      <c r="W410" s="150"/>
      <c r="X410" s="150"/>
      <c r="Y410" s="150"/>
      <c r="Z410" s="150"/>
    </row>
    <row r="411" ht="15.75" customHeight="1">
      <c r="A411" s="150"/>
      <c r="B411" s="150"/>
      <c r="C411" s="150"/>
      <c r="D411" s="150"/>
      <c r="E411" s="150"/>
      <c r="F411" s="150"/>
      <c r="G411" s="150"/>
      <c r="H411" s="150"/>
      <c r="I411" s="150"/>
      <c r="J411" s="150"/>
      <c r="K411" s="150"/>
      <c r="L411" s="150"/>
      <c r="M411" s="150"/>
      <c r="N411" s="150"/>
      <c r="O411" s="150"/>
      <c r="P411" s="150"/>
      <c r="Q411" s="150"/>
      <c r="R411" s="150"/>
      <c r="S411" s="150"/>
      <c r="T411" s="150"/>
      <c r="U411" s="150"/>
      <c r="V411" s="150"/>
      <c r="W411" s="150"/>
      <c r="X411" s="150"/>
      <c r="Y411" s="150"/>
      <c r="Z411" s="150"/>
    </row>
    <row r="412" ht="15.75" customHeight="1">
      <c r="A412" s="150"/>
      <c r="B412" s="150"/>
      <c r="C412" s="150"/>
      <c r="D412" s="150"/>
      <c r="E412" s="150"/>
      <c r="F412" s="150"/>
      <c r="G412" s="150"/>
      <c r="H412" s="150"/>
      <c r="I412" s="150"/>
      <c r="J412" s="150"/>
      <c r="K412" s="150"/>
      <c r="L412" s="150"/>
      <c r="M412" s="150"/>
      <c r="N412" s="150"/>
      <c r="O412" s="150"/>
      <c r="P412" s="150"/>
      <c r="Q412" s="150"/>
      <c r="R412" s="150"/>
      <c r="S412" s="150"/>
      <c r="T412" s="150"/>
      <c r="U412" s="150"/>
      <c r="V412" s="150"/>
      <c r="W412" s="150"/>
      <c r="X412" s="150"/>
      <c r="Y412" s="150"/>
      <c r="Z412" s="150"/>
    </row>
    <row r="413" ht="15.75" customHeight="1">
      <c r="A413" s="150"/>
      <c r="B413" s="150"/>
      <c r="C413" s="150"/>
      <c r="D413" s="150"/>
      <c r="E413" s="150"/>
      <c r="F413" s="150"/>
      <c r="G413" s="150"/>
      <c r="H413" s="150"/>
      <c r="I413" s="150"/>
      <c r="J413" s="150"/>
      <c r="K413" s="150"/>
      <c r="L413" s="150"/>
      <c r="M413" s="150"/>
      <c r="N413" s="150"/>
      <c r="O413" s="150"/>
      <c r="P413" s="150"/>
      <c r="Q413" s="150"/>
      <c r="R413" s="150"/>
      <c r="S413" s="150"/>
      <c r="T413" s="150"/>
      <c r="U413" s="150"/>
      <c r="V413" s="150"/>
      <c r="W413" s="150"/>
      <c r="X413" s="150"/>
      <c r="Y413" s="150"/>
      <c r="Z413" s="150"/>
    </row>
    <row r="414" ht="15.75" customHeight="1">
      <c r="A414" s="150"/>
      <c r="B414" s="150"/>
      <c r="C414" s="150"/>
      <c r="D414" s="150"/>
      <c r="E414" s="150"/>
      <c r="F414" s="150"/>
      <c r="G414" s="150"/>
      <c r="H414" s="150"/>
      <c r="I414" s="150"/>
      <c r="J414" s="150"/>
      <c r="K414" s="150"/>
      <c r="L414" s="150"/>
      <c r="M414" s="150"/>
      <c r="N414" s="150"/>
      <c r="O414" s="150"/>
      <c r="P414" s="150"/>
      <c r="Q414" s="150"/>
      <c r="R414" s="150"/>
      <c r="S414" s="150"/>
      <c r="T414" s="150"/>
      <c r="U414" s="150"/>
      <c r="V414" s="150"/>
      <c r="W414" s="150"/>
      <c r="X414" s="150"/>
      <c r="Y414" s="150"/>
      <c r="Z414" s="150"/>
    </row>
    <row r="415" ht="15.75" customHeight="1">
      <c r="A415" s="150"/>
      <c r="B415" s="150"/>
      <c r="C415" s="150"/>
      <c r="D415" s="150"/>
      <c r="E415" s="150"/>
      <c r="F415" s="150"/>
      <c r="G415" s="150"/>
      <c r="H415" s="150"/>
      <c r="I415" s="150"/>
      <c r="J415" s="150"/>
      <c r="K415" s="150"/>
      <c r="L415" s="150"/>
      <c r="M415" s="150"/>
      <c r="N415" s="150"/>
      <c r="O415" s="150"/>
      <c r="P415" s="150"/>
      <c r="Q415" s="150"/>
      <c r="R415" s="150"/>
      <c r="S415" s="150"/>
      <c r="T415" s="150"/>
      <c r="U415" s="150"/>
      <c r="V415" s="150"/>
      <c r="W415" s="150"/>
      <c r="X415" s="150"/>
      <c r="Y415" s="150"/>
      <c r="Z415" s="150"/>
    </row>
    <row r="416" ht="15.75" customHeight="1">
      <c r="A416" s="150"/>
      <c r="B416" s="150"/>
      <c r="C416" s="150"/>
      <c r="D416" s="150"/>
      <c r="E416" s="150"/>
      <c r="F416" s="150"/>
      <c r="G416" s="150"/>
      <c r="H416" s="150"/>
      <c r="I416" s="150"/>
      <c r="J416" s="150"/>
      <c r="K416" s="150"/>
      <c r="L416" s="150"/>
      <c r="M416" s="150"/>
      <c r="N416" s="150"/>
      <c r="O416" s="150"/>
      <c r="P416" s="150"/>
      <c r="Q416" s="150"/>
      <c r="R416" s="150"/>
      <c r="S416" s="150"/>
      <c r="T416" s="150"/>
      <c r="U416" s="150"/>
      <c r="V416" s="150"/>
      <c r="W416" s="150"/>
      <c r="X416" s="150"/>
      <c r="Y416" s="150"/>
      <c r="Z416" s="150"/>
    </row>
    <row r="417" ht="15.75" customHeight="1">
      <c r="A417" s="150"/>
      <c r="B417" s="150"/>
      <c r="C417" s="150"/>
      <c r="D417" s="150"/>
      <c r="E417" s="150"/>
      <c r="F417" s="150"/>
      <c r="G417" s="150"/>
      <c r="H417" s="150"/>
      <c r="I417" s="150"/>
      <c r="J417" s="150"/>
      <c r="K417" s="150"/>
      <c r="L417" s="150"/>
      <c r="M417" s="150"/>
      <c r="N417" s="150"/>
      <c r="O417" s="150"/>
      <c r="P417" s="150"/>
      <c r="Q417" s="150"/>
      <c r="R417" s="150"/>
      <c r="S417" s="150"/>
      <c r="T417" s="150"/>
      <c r="U417" s="150"/>
      <c r="V417" s="150"/>
      <c r="W417" s="150"/>
      <c r="X417" s="150"/>
      <c r="Y417" s="150"/>
      <c r="Z417" s="150"/>
    </row>
    <row r="418" ht="15.75" customHeight="1">
      <c r="A418" s="150"/>
      <c r="B418" s="150"/>
      <c r="C418" s="150"/>
      <c r="D418" s="150"/>
      <c r="E418" s="150"/>
      <c r="F418" s="150"/>
      <c r="G418" s="150"/>
      <c r="H418" s="150"/>
      <c r="I418" s="150"/>
      <c r="J418" s="150"/>
      <c r="K418" s="150"/>
      <c r="L418" s="150"/>
      <c r="M418" s="150"/>
      <c r="N418" s="150"/>
      <c r="O418" s="150"/>
      <c r="P418" s="150"/>
      <c r="Q418" s="150"/>
      <c r="R418" s="150"/>
      <c r="S418" s="150"/>
      <c r="T418" s="150"/>
      <c r="U418" s="150"/>
      <c r="V418" s="150"/>
      <c r="W418" s="150"/>
      <c r="X418" s="150"/>
      <c r="Y418" s="150"/>
      <c r="Z418" s="150"/>
    </row>
    <row r="419" ht="15.75" customHeight="1">
      <c r="A419" s="150"/>
      <c r="B419" s="150"/>
      <c r="C419" s="150"/>
      <c r="D419" s="150"/>
      <c r="E419" s="150"/>
      <c r="F419" s="150"/>
      <c r="G419" s="150"/>
      <c r="H419" s="150"/>
      <c r="I419" s="150"/>
      <c r="J419" s="150"/>
      <c r="K419" s="150"/>
      <c r="L419" s="150"/>
      <c r="M419" s="150"/>
      <c r="N419" s="150"/>
      <c r="O419" s="150"/>
      <c r="P419" s="150"/>
      <c r="Q419" s="150"/>
      <c r="R419" s="150"/>
      <c r="S419" s="150"/>
      <c r="T419" s="150"/>
      <c r="U419" s="150"/>
      <c r="V419" s="150"/>
      <c r="W419" s="150"/>
      <c r="X419" s="150"/>
      <c r="Y419" s="150"/>
      <c r="Z419" s="150"/>
    </row>
    <row r="420" ht="15.75" customHeight="1">
      <c r="A420" s="150"/>
      <c r="B420" s="150"/>
      <c r="C420" s="150"/>
      <c r="D420" s="150"/>
      <c r="E420" s="150"/>
      <c r="F420" s="150"/>
      <c r="G420" s="150"/>
      <c r="H420" s="150"/>
      <c r="I420" s="150"/>
      <c r="J420" s="150"/>
      <c r="K420" s="150"/>
      <c r="L420" s="150"/>
      <c r="M420" s="150"/>
      <c r="N420" s="150"/>
      <c r="O420" s="150"/>
      <c r="P420" s="150"/>
      <c r="Q420" s="150"/>
      <c r="R420" s="150"/>
      <c r="S420" s="150"/>
      <c r="T420" s="150"/>
      <c r="U420" s="150"/>
      <c r="V420" s="150"/>
      <c r="W420" s="150"/>
      <c r="X420" s="150"/>
      <c r="Y420" s="150"/>
      <c r="Z420" s="150"/>
    </row>
    <row r="421" ht="15.75" customHeight="1">
      <c r="A421" s="150"/>
      <c r="B421" s="150"/>
      <c r="C421" s="150"/>
      <c r="D421" s="150"/>
      <c r="E421" s="150"/>
      <c r="F421" s="150"/>
      <c r="G421" s="150"/>
      <c r="H421" s="150"/>
      <c r="I421" s="150"/>
      <c r="J421" s="150"/>
      <c r="K421" s="150"/>
      <c r="L421" s="150"/>
      <c r="M421" s="150"/>
      <c r="N421" s="150"/>
      <c r="O421" s="150"/>
      <c r="P421" s="150"/>
      <c r="Q421" s="150"/>
      <c r="R421" s="150"/>
      <c r="S421" s="150"/>
      <c r="T421" s="150"/>
      <c r="U421" s="150"/>
      <c r="V421" s="150"/>
      <c r="W421" s="150"/>
      <c r="X421" s="150"/>
      <c r="Y421" s="150"/>
      <c r="Z421" s="150"/>
    </row>
    <row r="422" ht="15.75" customHeight="1">
      <c r="A422" s="150"/>
      <c r="B422" s="150"/>
      <c r="C422" s="150"/>
      <c r="D422" s="150"/>
      <c r="E422" s="150"/>
      <c r="F422" s="150"/>
      <c r="G422" s="150"/>
      <c r="H422" s="150"/>
      <c r="I422" s="150"/>
      <c r="J422" s="150"/>
      <c r="K422" s="150"/>
      <c r="L422" s="150"/>
      <c r="M422" s="150"/>
      <c r="N422" s="150"/>
      <c r="O422" s="150"/>
      <c r="P422" s="150"/>
      <c r="Q422" s="150"/>
      <c r="R422" s="150"/>
      <c r="S422" s="150"/>
      <c r="T422" s="150"/>
      <c r="U422" s="150"/>
      <c r="V422" s="150"/>
      <c r="W422" s="150"/>
      <c r="X422" s="150"/>
      <c r="Y422" s="150"/>
      <c r="Z422" s="150"/>
    </row>
    <row r="423" ht="15.75" customHeight="1">
      <c r="A423" s="150"/>
      <c r="B423" s="150"/>
      <c r="C423" s="150"/>
      <c r="D423" s="150"/>
      <c r="E423" s="150"/>
      <c r="F423" s="150"/>
      <c r="G423" s="150"/>
      <c r="H423" s="150"/>
      <c r="I423" s="150"/>
      <c r="J423" s="150"/>
      <c r="K423" s="150"/>
      <c r="L423" s="150"/>
      <c r="M423" s="150"/>
      <c r="N423" s="150"/>
      <c r="O423" s="150"/>
      <c r="P423" s="150"/>
      <c r="Q423" s="150"/>
      <c r="R423" s="150"/>
      <c r="S423" s="150"/>
      <c r="T423" s="150"/>
      <c r="U423" s="150"/>
      <c r="V423" s="150"/>
      <c r="W423" s="150"/>
      <c r="X423" s="150"/>
      <c r="Y423" s="150"/>
      <c r="Z423" s="150"/>
    </row>
    <row r="424" ht="15.75" customHeight="1">
      <c r="A424" s="150"/>
      <c r="B424" s="150"/>
      <c r="C424" s="150"/>
      <c r="D424" s="150"/>
      <c r="E424" s="150"/>
      <c r="F424" s="150"/>
      <c r="G424" s="150"/>
      <c r="H424" s="150"/>
      <c r="I424" s="150"/>
      <c r="J424" s="150"/>
      <c r="K424" s="150"/>
      <c r="L424" s="150"/>
      <c r="M424" s="150"/>
      <c r="N424" s="150"/>
      <c r="O424" s="150"/>
      <c r="P424" s="150"/>
      <c r="Q424" s="150"/>
      <c r="R424" s="150"/>
      <c r="S424" s="150"/>
      <c r="T424" s="150"/>
      <c r="U424" s="150"/>
      <c r="V424" s="150"/>
      <c r="W424" s="150"/>
      <c r="X424" s="150"/>
      <c r="Y424" s="150"/>
      <c r="Z424" s="150"/>
    </row>
    <row r="425" ht="15.75" customHeight="1">
      <c r="A425" s="150"/>
      <c r="B425" s="150"/>
      <c r="C425" s="150"/>
      <c r="D425" s="150"/>
      <c r="E425" s="150"/>
      <c r="F425" s="150"/>
      <c r="G425" s="150"/>
      <c r="H425" s="150"/>
      <c r="I425" s="150"/>
      <c r="J425" s="150"/>
      <c r="K425" s="150"/>
      <c r="L425" s="150"/>
      <c r="M425" s="150"/>
      <c r="N425" s="150"/>
      <c r="O425" s="150"/>
      <c r="P425" s="150"/>
      <c r="Q425" s="150"/>
      <c r="R425" s="150"/>
      <c r="S425" s="150"/>
      <c r="T425" s="150"/>
      <c r="U425" s="150"/>
      <c r="V425" s="150"/>
      <c r="W425" s="150"/>
      <c r="X425" s="150"/>
      <c r="Y425" s="150"/>
      <c r="Z425" s="150"/>
    </row>
    <row r="426" ht="15.75" customHeight="1">
      <c r="A426" s="150"/>
      <c r="B426" s="150"/>
      <c r="C426" s="150"/>
      <c r="D426" s="150"/>
      <c r="E426" s="150"/>
      <c r="F426" s="150"/>
      <c r="G426" s="150"/>
      <c r="H426" s="150"/>
      <c r="I426" s="150"/>
      <c r="J426" s="150"/>
      <c r="K426" s="150"/>
      <c r="L426" s="150"/>
      <c r="M426" s="150"/>
      <c r="N426" s="150"/>
      <c r="O426" s="150"/>
      <c r="P426" s="150"/>
      <c r="Q426" s="150"/>
      <c r="R426" s="150"/>
      <c r="S426" s="150"/>
      <c r="T426" s="150"/>
      <c r="U426" s="150"/>
      <c r="V426" s="150"/>
      <c r="W426" s="150"/>
      <c r="X426" s="150"/>
      <c r="Y426" s="150"/>
      <c r="Z426" s="150"/>
    </row>
    <row r="427" ht="15.75" customHeight="1">
      <c r="A427" s="150"/>
      <c r="B427" s="150"/>
      <c r="C427" s="150"/>
      <c r="D427" s="150"/>
      <c r="E427" s="150"/>
      <c r="F427" s="150"/>
      <c r="G427" s="150"/>
      <c r="H427" s="150"/>
      <c r="I427" s="150"/>
      <c r="J427" s="150"/>
      <c r="K427" s="150"/>
      <c r="L427" s="150"/>
      <c r="M427" s="150"/>
      <c r="N427" s="150"/>
      <c r="O427" s="150"/>
      <c r="P427" s="150"/>
      <c r="Q427" s="150"/>
      <c r="R427" s="150"/>
      <c r="S427" s="150"/>
      <c r="T427" s="150"/>
      <c r="U427" s="150"/>
      <c r="V427" s="150"/>
      <c r="W427" s="150"/>
      <c r="X427" s="150"/>
      <c r="Y427" s="150"/>
      <c r="Z427" s="150"/>
    </row>
    <row r="428" ht="15.75" customHeight="1">
      <c r="A428" s="150"/>
      <c r="B428" s="150"/>
      <c r="C428" s="150"/>
      <c r="D428" s="150"/>
      <c r="E428" s="150"/>
      <c r="F428" s="150"/>
      <c r="G428" s="150"/>
      <c r="H428" s="150"/>
      <c r="I428" s="150"/>
      <c r="J428" s="150"/>
      <c r="K428" s="150"/>
      <c r="L428" s="150"/>
      <c r="M428" s="150"/>
      <c r="N428" s="150"/>
      <c r="O428" s="150"/>
      <c r="P428" s="150"/>
      <c r="Q428" s="150"/>
      <c r="R428" s="150"/>
      <c r="S428" s="150"/>
      <c r="T428" s="150"/>
      <c r="U428" s="150"/>
      <c r="V428" s="150"/>
      <c r="W428" s="150"/>
      <c r="X428" s="150"/>
      <c r="Y428" s="150"/>
      <c r="Z428" s="150"/>
    </row>
    <row r="429" ht="15.75" customHeight="1">
      <c r="A429" s="150"/>
      <c r="B429" s="150"/>
      <c r="C429" s="150"/>
      <c r="D429" s="150"/>
      <c r="E429" s="150"/>
      <c r="F429" s="150"/>
      <c r="G429" s="150"/>
      <c r="H429" s="150"/>
      <c r="I429" s="150"/>
      <c r="J429" s="150"/>
      <c r="K429" s="150"/>
      <c r="L429" s="150"/>
      <c r="M429" s="150"/>
      <c r="N429" s="150"/>
      <c r="O429" s="150"/>
      <c r="P429" s="150"/>
      <c r="Q429" s="150"/>
      <c r="R429" s="150"/>
      <c r="S429" s="150"/>
      <c r="T429" s="150"/>
      <c r="U429" s="150"/>
      <c r="V429" s="150"/>
      <c r="W429" s="150"/>
      <c r="X429" s="150"/>
      <c r="Y429" s="150"/>
      <c r="Z429" s="150"/>
    </row>
    <row r="430" ht="15.75" customHeight="1">
      <c r="A430" s="150"/>
      <c r="B430" s="150"/>
      <c r="C430" s="150"/>
      <c r="D430" s="150"/>
      <c r="E430" s="150"/>
      <c r="F430" s="150"/>
      <c r="G430" s="150"/>
      <c r="H430" s="150"/>
      <c r="I430" s="150"/>
      <c r="J430" s="150"/>
      <c r="K430" s="150"/>
      <c r="L430" s="150"/>
      <c r="M430" s="150"/>
      <c r="N430" s="150"/>
      <c r="O430" s="150"/>
      <c r="P430" s="150"/>
      <c r="Q430" s="150"/>
      <c r="R430" s="150"/>
      <c r="S430" s="150"/>
      <c r="T430" s="150"/>
      <c r="U430" s="150"/>
      <c r="V430" s="150"/>
      <c r="W430" s="150"/>
      <c r="X430" s="150"/>
      <c r="Y430" s="150"/>
      <c r="Z430" s="150"/>
    </row>
    <row r="431" ht="15.75" customHeight="1">
      <c r="A431" s="150"/>
      <c r="B431" s="150"/>
      <c r="C431" s="150"/>
      <c r="D431" s="150"/>
      <c r="E431" s="150"/>
      <c r="F431" s="150"/>
      <c r="G431" s="150"/>
      <c r="H431" s="150"/>
      <c r="I431" s="150"/>
      <c r="J431" s="150"/>
      <c r="K431" s="150"/>
      <c r="L431" s="150"/>
      <c r="M431" s="150"/>
      <c r="N431" s="150"/>
      <c r="O431" s="150"/>
      <c r="P431" s="150"/>
      <c r="Q431" s="150"/>
      <c r="R431" s="150"/>
      <c r="S431" s="150"/>
      <c r="T431" s="150"/>
      <c r="U431" s="150"/>
      <c r="V431" s="150"/>
      <c r="W431" s="150"/>
      <c r="X431" s="150"/>
      <c r="Y431" s="150"/>
      <c r="Z431" s="150"/>
    </row>
    <row r="432" ht="15.75" customHeight="1">
      <c r="A432" s="150"/>
      <c r="B432" s="150"/>
      <c r="C432" s="150"/>
      <c r="D432" s="150"/>
      <c r="E432" s="150"/>
      <c r="F432" s="150"/>
      <c r="G432" s="150"/>
      <c r="H432" s="150"/>
      <c r="I432" s="150"/>
      <c r="J432" s="150"/>
      <c r="K432" s="150"/>
      <c r="L432" s="150"/>
      <c r="M432" s="150"/>
      <c r="N432" s="150"/>
      <c r="O432" s="150"/>
      <c r="P432" s="150"/>
      <c r="Q432" s="150"/>
      <c r="R432" s="150"/>
      <c r="S432" s="150"/>
      <c r="T432" s="150"/>
      <c r="U432" s="150"/>
      <c r="V432" s="150"/>
      <c r="W432" s="150"/>
      <c r="X432" s="150"/>
      <c r="Y432" s="150"/>
      <c r="Z432" s="150"/>
    </row>
    <row r="433" ht="15.75" customHeight="1">
      <c r="A433" s="150"/>
      <c r="B433" s="150"/>
      <c r="C433" s="150"/>
      <c r="D433" s="150"/>
      <c r="E433" s="150"/>
      <c r="F433" s="150"/>
      <c r="G433" s="150"/>
      <c r="H433" s="150"/>
      <c r="I433" s="150"/>
      <c r="J433" s="150"/>
      <c r="K433" s="150"/>
      <c r="L433" s="150"/>
      <c r="M433" s="150"/>
      <c r="N433" s="150"/>
      <c r="O433" s="150"/>
      <c r="P433" s="150"/>
      <c r="Q433" s="150"/>
      <c r="R433" s="150"/>
      <c r="S433" s="150"/>
      <c r="T433" s="150"/>
      <c r="U433" s="150"/>
      <c r="V433" s="150"/>
      <c r="W433" s="150"/>
      <c r="X433" s="150"/>
      <c r="Y433" s="150"/>
      <c r="Z433" s="150"/>
    </row>
    <row r="434" ht="15.75" customHeight="1">
      <c r="A434" s="150"/>
      <c r="B434" s="150"/>
      <c r="C434" s="150"/>
      <c r="D434" s="150"/>
      <c r="E434" s="150"/>
      <c r="F434" s="150"/>
      <c r="G434" s="150"/>
      <c r="H434" s="150"/>
      <c r="I434" s="150"/>
      <c r="J434" s="150"/>
      <c r="K434" s="150"/>
      <c r="L434" s="150"/>
      <c r="M434" s="150"/>
      <c r="N434" s="150"/>
      <c r="O434" s="150"/>
      <c r="P434" s="150"/>
      <c r="Q434" s="150"/>
      <c r="R434" s="150"/>
      <c r="S434" s="150"/>
      <c r="T434" s="150"/>
      <c r="U434" s="150"/>
      <c r="V434" s="150"/>
      <c r="W434" s="150"/>
      <c r="X434" s="150"/>
      <c r="Y434" s="150"/>
      <c r="Z434" s="150"/>
    </row>
    <row r="435" ht="15.75" customHeight="1">
      <c r="A435" s="150"/>
      <c r="B435" s="150"/>
      <c r="C435" s="150"/>
      <c r="D435" s="150"/>
      <c r="E435" s="150"/>
      <c r="F435" s="150"/>
      <c r="G435" s="150"/>
      <c r="H435" s="150"/>
      <c r="I435" s="150"/>
      <c r="J435" s="150"/>
      <c r="K435" s="150"/>
      <c r="L435" s="150"/>
      <c r="M435" s="150"/>
      <c r="N435" s="150"/>
      <c r="O435" s="150"/>
      <c r="P435" s="150"/>
      <c r="Q435" s="150"/>
      <c r="R435" s="150"/>
      <c r="S435" s="150"/>
      <c r="T435" s="150"/>
      <c r="U435" s="150"/>
      <c r="V435" s="150"/>
      <c r="W435" s="150"/>
      <c r="X435" s="150"/>
      <c r="Y435" s="150"/>
      <c r="Z435" s="150"/>
    </row>
    <row r="436" ht="15.75" customHeight="1">
      <c r="A436" s="150"/>
      <c r="B436" s="150"/>
      <c r="C436" s="150"/>
      <c r="D436" s="150"/>
      <c r="E436" s="150"/>
      <c r="F436" s="150"/>
      <c r="G436" s="150"/>
      <c r="H436" s="150"/>
      <c r="I436" s="150"/>
      <c r="J436" s="150"/>
      <c r="K436" s="150"/>
      <c r="L436" s="150"/>
      <c r="M436" s="150"/>
      <c r="N436" s="150"/>
      <c r="O436" s="150"/>
      <c r="P436" s="150"/>
      <c r="Q436" s="150"/>
      <c r="R436" s="150"/>
      <c r="S436" s="150"/>
      <c r="T436" s="150"/>
      <c r="U436" s="150"/>
      <c r="V436" s="150"/>
      <c r="W436" s="150"/>
      <c r="X436" s="150"/>
      <c r="Y436" s="150"/>
      <c r="Z436" s="150"/>
    </row>
    <row r="437" ht="15.75" customHeight="1">
      <c r="A437" s="150"/>
      <c r="B437" s="150"/>
      <c r="C437" s="150"/>
      <c r="D437" s="150"/>
      <c r="E437" s="150"/>
      <c r="F437" s="150"/>
      <c r="G437" s="150"/>
      <c r="H437" s="150"/>
      <c r="I437" s="150"/>
      <c r="J437" s="150"/>
      <c r="K437" s="150"/>
      <c r="L437" s="150"/>
      <c r="M437" s="150"/>
      <c r="N437" s="150"/>
      <c r="O437" s="150"/>
      <c r="P437" s="150"/>
      <c r="Q437" s="150"/>
      <c r="R437" s="150"/>
      <c r="S437" s="150"/>
      <c r="T437" s="150"/>
      <c r="U437" s="150"/>
      <c r="V437" s="150"/>
      <c r="W437" s="150"/>
      <c r="X437" s="150"/>
      <c r="Y437" s="150"/>
      <c r="Z437" s="150"/>
    </row>
    <row r="438" ht="15.75" customHeight="1">
      <c r="A438" s="150"/>
      <c r="B438" s="150"/>
      <c r="C438" s="150"/>
      <c r="D438" s="150"/>
      <c r="E438" s="150"/>
      <c r="F438" s="150"/>
      <c r="G438" s="150"/>
      <c r="H438" s="150"/>
      <c r="I438" s="150"/>
      <c r="J438" s="150"/>
      <c r="K438" s="150"/>
      <c r="L438" s="150"/>
      <c r="M438" s="150"/>
      <c r="N438" s="150"/>
      <c r="O438" s="150"/>
      <c r="P438" s="150"/>
      <c r="Q438" s="150"/>
      <c r="R438" s="150"/>
      <c r="S438" s="150"/>
      <c r="T438" s="150"/>
      <c r="U438" s="150"/>
      <c r="V438" s="150"/>
      <c r="W438" s="150"/>
      <c r="X438" s="150"/>
      <c r="Y438" s="150"/>
      <c r="Z438" s="150"/>
    </row>
    <row r="439" ht="15.75" customHeight="1">
      <c r="A439" s="150"/>
      <c r="B439" s="150"/>
      <c r="C439" s="150"/>
      <c r="D439" s="150"/>
      <c r="E439" s="150"/>
      <c r="F439" s="150"/>
      <c r="G439" s="150"/>
      <c r="H439" s="150"/>
      <c r="I439" s="150"/>
      <c r="J439" s="150"/>
      <c r="K439" s="150"/>
      <c r="L439" s="150"/>
      <c r="M439" s="150"/>
      <c r="N439" s="150"/>
      <c r="O439" s="150"/>
      <c r="P439" s="150"/>
      <c r="Q439" s="150"/>
      <c r="R439" s="150"/>
      <c r="S439" s="150"/>
      <c r="T439" s="150"/>
      <c r="U439" s="150"/>
      <c r="V439" s="150"/>
      <c r="W439" s="150"/>
      <c r="X439" s="150"/>
      <c r="Y439" s="150"/>
      <c r="Z439" s="150"/>
    </row>
    <row r="440" ht="15.75" customHeight="1">
      <c r="A440" s="150"/>
      <c r="B440" s="150"/>
      <c r="C440" s="150"/>
      <c r="D440" s="150"/>
      <c r="E440" s="150"/>
      <c r="F440" s="150"/>
      <c r="G440" s="150"/>
      <c r="H440" s="150"/>
      <c r="I440" s="150"/>
      <c r="J440" s="150"/>
      <c r="K440" s="150"/>
      <c r="L440" s="150"/>
      <c r="M440" s="150"/>
      <c r="N440" s="150"/>
      <c r="O440" s="150"/>
      <c r="P440" s="150"/>
      <c r="Q440" s="150"/>
      <c r="R440" s="150"/>
      <c r="S440" s="150"/>
      <c r="T440" s="150"/>
      <c r="U440" s="150"/>
      <c r="V440" s="150"/>
      <c r="W440" s="150"/>
      <c r="X440" s="150"/>
      <c r="Y440" s="150"/>
      <c r="Z440" s="150"/>
    </row>
    <row r="441" ht="15.75" customHeight="1">
      <c r="A441" s="150"/>
      <c r="B441" s="150"/>
      <c r="C441" s="150"/>
      <c r="D441" s="150"/>
      <c r="E441" s="150"/>
      <c r="F441" s="150"/>
      <c r="G441" s="150"/>
      <c r="H441" s="150"/>
      <c r="I441" s="150"/>
      <c r="J441" s="150"/>
      <c r="K441" s="150"/>
      <c r="L441" s="150"/>
      <c r="M441" s="150"/>
      <c r="N441" s="150"/>
      <c r="O441" s="150"/>
      <c r="P441" s="150"/>
      <c r="Q441" s="150"/>
      <c r="R441" s="150"/>
      <c r="S441" s="150"/>
      <c r="T441" s="150"/>
      <c r="U441" s="150"/>
      <c r="V441" s="150"/>
      <c r="W441" s="150"/>
      <c r="X441" s="150"/>
      <c r="Y441" s="150"/>
      <c r="Z441" s="150"/>
    </row>
    <row r="442" ht="15.75" customHeight="1">
      <c r="A442" s="150"/>
      <c r="B442" s="150"/>
      <c r="C442" s="150"/>
      <c r="D442" s="150"/>
      <c r="E442" s="150"/>
      <c r="F442" s="150"/>
      <c r="G442" s="150"/>
      <c r="H442" s="150"/>
      <c r="I442" s="150"/>
      <c r="J442" s="150"/>
      <c r="K442" s="150"/>
      <c r="L442" s="150"/>
      <c r="M442" s="150"/>
      <c r="N442" s="150"/>
      <c r="O442" s="150"/>
      <c r="P442" s="150"/>
      <c r="Q442" s="150"/>
      <c r="R442" s="150"/>
      <c r="S442" s="150"/>
      <c r="T442" s="150"/>
      <c r="U442" s="150"/>
      <c r="V442" s="150"/>
      <c r="W442" s="150"/>
      <c r="X442" s="150"/>
      <c r="Y442" s="150"/>
      <c r="Z442" s="150"/>
    </row>
    <row r="443" ht="15.75" customHeight="1">
      <c r="A443" s="150"/>
      <c r="B443" s="150"/>
      <c r="C443" s="150"/>
      <c r="D443" s="150"/>
      <c r="E443" s="150"/>
      <c r="F443" s="150"/>
      <c r="G443" s="150"/>
      <c r="H443" s="150"/>
      <c r="I443" s="150"/>
      <c r="J443" s="150"/>
      <c r="K443" s="150"/>
      <c r="L443" s="150"/>
      <c r="M443" s="150"/>
      <c r="N443" s="150"/>
      <c r="O443" s="150"/>
      <c r="P443" s="150"/>
      <c r="Q443" s="150"/>
      <c r="R443" s="150"/>
      <c r="S443" s="150"/>
      <c r="T443" s="150"/>
      <c r="U443" s="150"/>
      <c r="V443" s="150"/>
      <c r="W443" s="150"/>
      <c r="X443" s="150"/>
      <c r="Y443" s="150"/>
      <c r="Z443" s="150"/>
    </row>
    <row r="444" ht="15.75" customHeight="1">
      <c r="A444" s="150"/>
      <c r="B444" s="150"/>
      <c r="C444" s="150"/>
      <c r="D444" s="150"/>
      <c r="E444" s="150"/>
      <c r="F444" s="150"/>
      <c r="G444" s="150"/>
      <c r="H444" s="150"/>
      <c r="I444" s="150"/>
      <c r="J444" s="150"/>
      <c r="K444" s="150"/>
      <c r="L444" s="150"/>
      <c r="M444" s="150"/>
      <c r="N444" s="150"/>
      <c r="O444" s="150"/>
      <c r="P444" s="150"/>
      <c r="Q444" s="150"/>
      <c r="R444" s="150"/>
      <c r="S444" s="150"/>
      <c r="T444" s="150"/>
      <c r="U444" s="150"/>
      <c r="V444" s="150"/>
      <c r="W444" s="150"/>
      <c r="X444" s="150"/>
      <c r="Y444" s="150"/>
      <c r="Z444" s="150"/>
    </row>
    <row r="445" ht="15.75" customHeight="1">
      <c r="A445" s="150"/>
      <c r="B445" s="150"/>
      <c r="C445" s="150"/>
      <c r="D445" s="150"/>
      <c r="E445" s="150"/>
      <c r="F445" s="150"/>
      <c r="G445" s="150"/>
      <c r="H445" s="150"/>
      <c r="I445" s="150"/>
      <c r="J445" s="150"/>
      <c r="K445" s="150"/>
      <c r="L445" s="150"/>
      <c r="M445" s="150"/>
      <c r="N445" s="150"/>
      <c r="O445" s="150"/>
      <c r="P445" s="150"/>
      <c r="Q445" s="150"/>
      <c r="R445" s="150"/>
      <c r="S445" s="150"/>
      <c r="T445" s="150"/>
      <c r="U445" s="150"/>
      <c r="V445" s="150"/>
      <c r="W445" s="150"/>
      <c r="X445" s="150"/>
      <c r="Y445" s="150"/>
      <c r="Z445" s="150"/>
    </row>
    <row r="446" ht="15.75" customHeight="1">
      <c r="A446" s="150"/>
      <c r="B446" s="150"/>
      <c r="C446" s="150"/>
      <c r="D446" s="150"/>
      <c r="E446" s="150"/>
      <c r="F446" s="150"/>
      <c r="G446" s="150"/>
      <c r="H446" s="150"/>
      <c r="I446" s="150"/>
      <c r="J446" s="150"/>
      <c r="K446" s="150"/>
      <c r="L446" s="150"/>
      <c r="M446" s="150"/>
      <c r="N446" s="150"/>
      <c r="O446" s="150"/>
      <c r="P446" s="150"/>
      <c r="Q446" s="150"/>
      <c r="R446" s="150"/>
      <c r="S446" s="150"/>
      <c r="T446" s="150"/>
      <c r="U446" s="150"/>
      <c r="V446" s="150"/>
      <c r="W446" s="150"/>
      <c r="X446" s="150"/>
      <c r="Y446" s="150"/>
      <c r="Z446" s="150"/>
    </row>
    <row r="447" ht="15.75" customHeight="1">
      <c r="A447" s="150"/>
      <c r="B447" s="150"/>
      <c r="C447" s="150"/>
      <c r="D447" s="150"/>
      <c r="E447" s="150"/>
      <c r="F447" s="150"/>
      <c r="G447" s="150"/>
      <c r="H447" s="150"/>
      <c r="I447" s="150"/>
      <c r="J447" s="150"/>
      <c r="K447" s="150"/>
      <c r="L447" s="150"/>
      <c r="M447" s="150"/>
      <c r="N447" s="150"/>
      <c r="O447" s="150"/>
      <c r="P447" s="150"/>
      <c r="Q447" s="150"/>
      <c r="R447" s="150"/>
      <c r="S447" s="150"/>
      <c r="T447" s="150"/>
      <c r="U447" s="150"/>
      <c r="V447" s="150"/>
      <c r="W447" s="150"/>
      <c r="X447" s="150"/>
      <c r="Y447" s="150"/>
      <c r="Z447" s="150"/>
    </row>
    <row r="448" ht="15.75" customHeight="1">
      <c r="A448" s="150"/>
      <c r="B448" s="150"/>
      <c r="C448" s="150"/>
      <c r="D448" s="150"/>
      <c r="E448" s="150"/>
      <c r="F448" s="150"/>
      <c r="G448" s="150"/>
      <c r="H448" s="150"/>
      <c r="I448" s="150"/>
      <c r="J448" s="150"/>
      <c r="K448" s="150"/>
      <c r="L448" s="150"/>
      <c r="M448" s="150"/>
      <c r="N448" s="150"/>
      <c r="O448" s="150"/>
      <c r="P448" s="150"/>
      <c r="Q448" s="150"/>
      <c r="R448" s="150"/>
      <c r="S448" s="150"/>
      <c r="T448" s="150"/>
      <c r="U448" s="150"/>
      <c r="V448" s="150"/>
      <c r="W448" s="150"/>
      <c r="X448" s="150"/>
      <c r="Y448" s="150"/>
      <c r="Z448" s="150"/>
    </row>
    <row r="449" ht="15.75" customHeight="1">
      <c r="A449" s="150"/>
      <c r="B449" s="150"/>
      <c r="C449" s="150"/>
      <c r="D449" s="150"/>
      <c r="E449" s="150"/>
      <c r="F449" s="150"/>
      <c r="G449" s="150"/>
      <c r="H449" s="150"/>
      <c r="I449" s="150"/>
      <c r="J449" s="150"/>
      <c r="K449" s="150"/>
      <c r="L449" s="150"/>
      <c r="M449" s="150"/>
      <c r="N449" s="150"/>
      <c r="O449" s="150"/>
      <c r="P449" s="150"/>
      <c r="Q449" s="150"/>
      <c r="R449" s="150"/>
      <c r="S449" s="150"/>
      <c r="T449" s="150"/>
      <c r="U449" s="150"/>
      <c r="V449" s="150"/>
      <c r="W449" s="150"/>
      <c r="X449" s="150"/>
      <c r="Y449" s="150"/>
      <c r="Z449" s="150"/>
    </row>
    <row r="450" ht="15.75" customHeight="1">
      <c r="A450" s="150"/>
      <c r="B450" s="150"/>
      <c r="C450" s="150"/>
      <c r="D450" s="150"/>
      <c r="E450" s="150"/>
      <c r="F450" s="150"/>
      <c r="G450" s="150"/>
      <c r="H450" s="150"/>
      <c r="I450" s="150"/>
      <c r="J450" s="150"/>
      <c r="K450" s="150"/>
      <c r="L450" s="150"/>
      <c r="M450" s="150"/>
      <c r="N450" s="150"/>
      <c r="O450" s="150"/>
      <c r="P450" s="150"/>
      <c r="Q450" s="150"/>
      <c r="R450" s="150"/>
      <c r="S450" s="150"/>
      <c r="T450" s="150"/>
      <c r="U450" s="150"/>
      <c r="V450" s="150"/>
      <c r="W450" s="150"/>
      <c r="X450" s="150"/>
      <c r="Y450" s="150"/>
      <c r="Z450" s="150"/>
    </row>
    <row r="451" ht="15.75" customHeight="1">
      <c r="A451" s="150"/>
      <c r="B451" s="150"/>
      <c r="C451" s="150"/>
      <c r="D451" s="150"/>
      <c r="E451" s="150"/>
      <c r="F451" s="150"/>
      <c r="G451" s="150"/>
      <c r="H451" s="150"/>
      <c r="I451" s="150"/>
      <c r="J451" s="150"/>
      <c r="K451" s="150"/>
      <c r="L451" s="150"/>
      <c r="M451" s="150"/>
      <c r="N451" s="150"/>
      <c r="O451" s="150"/>
      <c r="P451" s="150"/>
      <c r="Q451" s="150"/>
      <c r="R451" s="150"/>
      <c r="S451" s="150"/>
      <c r="T451" s="150"/>
      <c r="U451" s="150"/>
      <c r="V451" s="150"/>
      <c r="W451" s="150"/>
      <c r="X451" s="150"/>
      <c r="Y451" s="150"/>
      <c r="Z451" s="150"/>
    </row>
    <row r="452" ht="15.75" customHeight="1">
      <c r="A452" s="150"/>
      <c r="B452" s="150"/>
      <c r="C452" s="150"/>
      <c r="D452" s="150"/>
      <c r="E452" s="150"/>
      <c r="F452" s="150"/>
      <c r="G452" s="150"/>
      <c r="H452" s="150"/>
      <c r="I452" s="150"/>
      <c r="J452" s="150"/>
      <c r="K452" s="150"/>
      <c r="L452" s="150"/>
      <c r="M452" s="150"/>
      <c r="N452" s="150"/>
      <c r="O452" s="150"/>
      <c r="P452" s="150"/>
      <c r="Q452" s="150"/>
      <c r="R452" s="150"/>
      <c r="S452" s="150"/>
      <c r="T452" s="150"/>
      <c r="U452" s="150"/>
      <c r="V452" s="150"/>
      <c r="W452" s="150"/>
      <c r="X452" s="150"/>
      <c r="Y452" s="150"/>
      <c r="Z452" s="150"/>
    </row>
    <row r="453" ht="15.75" customHeight="1">
      <c r="A453" s="150"/>
      <c r="B453" s="150"/>
      <c r="C453" s="150"/>
      <c r="D453" s="150"/>
      <c r="E453" s="150"/>
      <c r="F453" s="150"/>
      <c r="G453" s="150"/>
      <c r="H453" s="150"/>
      <c r="I453" s="150"/>
      <c r="J453" s="150"/>
      <c r="K453" s="150"/>
      <c r="L453" s="150"/>
      <c r="M453" s="150"/>
      <c r="N453" s="150"/>
      <c r="O453" s="150"/>
      <c r="P453" s="150"/>
      <c r="Q453" s="150"/>
      <c r="R453" s="150"/>
      <c r="S453" s="150"/>
      <c r="T453" s="150"/>
      <c r="U453" s="150"/>
      <c r="V453" s="150"/>
      <c r="W453" s="150"/>
      <c r="X453" s="150"/>
      <c r="Y453" s="150"/>
      <c r="Z453" s="150"/>
    </row>
    <row r="454" ht="15.75" customHeight="1">
      <c r="A454" s="150"/>
      <c r="B454" s="150"/>
      <c r="C454" s="150"/>
      <c r="D454" s="150"/>
      <c r="E454" s="150"/>
      <c r="F454" s="150"/>
      <c r="G454" s="150"/>
      <c r="H454" s="150"/>
      <c r="I454" s="150"/>
      <c r="J454" s="150"/>
      <c r="K454" s="150"/>
      <c r="L454" s="150"/>
      <c r="M454" s="150"/>
      <c r="N454" s="150"/>
      <c r="O454" s="150"/>
      <c r="P454" s="150"/>
      <c r="Q454" s="150"/>
      <c r="R454" s="150"/>
      <c r="S454" s="150"/>
      <c r="T454" s="150"/>
      <c r="U454" s="150"/>
      <c r="V454" s="150"/>
      <c r="W454" s="150"/>
      <c r="X454" s="150"/>
      <c r="Y454" s="150"/>
      <c r="Z454" s="150"/>
    </row>
    <row r="455" ht="15.75" customHeight="1">
      <c r="A455" s="150"/>
      <c r="B455" s="150"/>
      <c r="C455" s="150"/>
      <c r="D455" s="150"/>
      <c r="E455" s="150"/>
      <c r="F455" s="150"/>
      <c r="G455" s="150"/>
      <c r="H455" s="150"/>
      <c r="I455" s="150"/>
      <c r="J455" s="150"/>
      <c r="K455" s="150"/>
      <c r="L455" s="150"/>
      <c r="M455" s="150"/>
      <c r="N455" s="150"/>
      <c r="O455" s="150"/>
      <c r="P455" s="150"/>
      <c r="Q455" s="150"/>
      <c r="R455" s="150"/>
      <c r="S455" s="150"/>
      <c r="T455" s="150"/>
      <c r="U455" s="150"/>
      <c r="V455" s="150"/>
      <c r="W455" s="150"/>
      <c r="X455" s="150"/>
      <c r="Y455" s="150"/>
      <c r="Z455" s="150"/>
    </row>
    <row r="456" ht="15.75" customHeight="1">
      <c r="A456" s="150"/>
      <c r="B456" s="150"/>
      <c r="C456" s="150"/>
      <c r="D456" s="150"/>
      <c r="E456" s="150"/>
      <c r="F456" s="150"/>
      <c r="G456" s="150"/>
      <c r="H456" s="150"/>
      <c r="I456" s="150"/>
      <c r="J456" s="150"/>
      <c r="K456" s="150"/>
      <c r="L456" s="150"/>
      <c r="M456" s="150"/>
      <c r="N456" s="150"/>
      <c r="O456" s="150"/>
      <c r="P456" s="150"/>
      <c r="Q456" s="150"/>
      <c r="R456" s="150"/>
      <c r="S456" s="150"/>
      <c r="T456" s="150"/>
      <c r="U456" s="150"/>
      <c r="V456" s="150"/>
      <c r="W456" s="150"/>
      <c r="X456" s="150"/>
      <c r="Y456" s="150"/>
      <c r="Z456" s="150"/>
    </row>
    <row r="457" ht="15.75" customHeight="1">
      <c r="A457" s="150"/>
      <c r="B457" s="150"/>
      <c r="C457" s="150"/>
      <c r="D457" s="150"/>
      <c r="E457" s="150"/>
      <c r="F457" s="150"/>
      <c r="G457" s="150"/>
      <c r="H457" s="150"/>
      <c r="I457" s="150"/>
      <c r="J457" s="150"/>
      <c r="K457" s="150"/>
      <c r="L457" s="150"/>
      <c r="M457" s="150"/>
      <c r="N457" s="150"/>
      <c r="O457" s="150"/>
      <c r="P457" s="150"/>
      <c r="Q457" s="150"/>
      <c r="R457" s="150"/>
      <c r="S457" s="150"/>
      <c r="T457" s="150"/>
      <c r="U457" s="150"/>
      <c r="V457" s="150"/>
      <c r="W457" s="150"/>
      <c r="X457" s="150"/>
      <c r="Y457" s="150"/>
      <c r="Z457" s="150"/>
    </row>
    <row r="458" ht="15.75" customHeight="1">
      <c r="A458" s="150"/>
      <c r="B458" s="150"/>
      <c r="C458" s="150"/>
      <c r="D458" s="150"/>
      <c r="E458" s="150"/>
      <c r="F458" s="150"/>
      <c r="G458" s="150"/>
      <c r="H458" s="150"/>
      <c r="I458" s="150"/>
      <c r="J458" s="150"/>
      <c r="K458" s="150"/>
      <c r="L458" s="150"/>
      <c r="M458" s="150"/>
      <c r="N458" s="150"/>
      <c r="O458" s="150"/>
      <c r="P458" s="150"/>
      <c r="Q458" s="150"/>
      <c r="R458" s="150"/>
      <c r="S458" s="150"/>
      <c r="T458" s="150"/>
      <c r="U458" s="150"/>
      <c r="V458" s="150"/>
      <c r="W458" s="150"/>
      <c r="X458" s="150"/>
      <c r="Y458" s="150"/>
      <c r="Z458" s="150"/>
    </row>
    <row r="459" ht="15.75" customHeight="1">
      <c r="A459" s="150"/>
      <c r="B459" s="150"/>
      <c r="C459" s="150"/>
      <c r="D459" s="150"/>
      <c r="E459" s="150"/>
      <c r="F459" s="150"/>
      <c r="G459" s="150"/>
      <c r="H459" s="150"/>
      <c r="I459" s="150"/>
      <c r="J459" s="150"/>
      <c r="K459" s="150"/>
      <c r="L459" s="150"/>
      <c r="M459" s="150"/>
      <c r="N459" s="150"/>
      <c r="O459" s="150"/>
      <c r="P459" s="150"/>
      <c r="Q459" s="150"/>
      <c r="R459" s="150"/>
      <c r="S459" s="150"/>
      <c r="T459" s="150"/>
      <c r="U459" s="150"/>
      <c r="V459" s="150"/>
      <c r="W459" s="150"/>
      <c r="X459" s="150"/>
      <c r="Y459" s="150"/>
      <c r="Z459" s="150"/>
    </row>
    <row r="460" ht="15.75" customHeight="1">
      <c r="A460" s="150"/>
      <c r="B460" s="150"/>
      <c r="C460" s="150"/>
      <c r="D460" s="150"/>
      <c r="E460" s="150"/>
      <c r="F460" s="150"/>
      <c r="G460" s="150"/>
      <c r="H460" s="150"/>
      <c r="I460" s="150"/>
      <c r="J460" s="150"/>
      <c r="K460" s="150"/>
      <c r="L460" s="150"/>
      <c r="M460" s="150"/>
      <c r="N460" s="150"/>
      <c r="O460" s="150"/>
      <c r="P460" s="150"/>
      <c r="Q460" s="150"/>
      <c r="R460" s="150"/>
      <c r="S460" s="150"/>
      <c r="T460" s="150"/>
      <c r="U460" s="150"/>
      <c r="V460" s="150"/>
      <c r="W460" s="150"/>
      <c r="X460" s="150"/>
      <c r="Y460" s="150"/>
      <c r="Z460" s="150"/>
    </row>
    <row r="461" ht="15.75" customHeight="1">
      <c r="A461" s="150"/>
      <c r="B461" s="150"/>
      <c r="C461" s="150"/>
      <c r="D461" s="150"/>
      <c r="E461" s="150"/>
      <c r="F461" s="150"/>
      <c r="G461" s="150"/>
      <c r="H461" s="150"/>
      <c r="I461" s="150"/>
      <c r="J461" s="150"/>
      <c r="K461" s="150"/>
      <c r="L461" s="150"/>
      <c r="M461" s="150"/>
      <c r="N461" s="150"/>
      <c r="O461" s="150"/>
      <c r="P461" s="150"/>
      <c r="Q461" s="150"/>
      <c r="R461" s="150"/>
      <c r="S461" s="150"/>
      <c r="T461" s="150"/>
      <c r="U461" s="150"/>
      <c r="V461" s="150"/>
      <c r="W461" s="150"/>
      <c r="X461" s="150"/>
      <c r="Y461" s="150"/>
      <c r="Z461" s="150"/>
    </row>
    <row r="462" ht="15.75" customHeight="1">
      <c r="A462" s="150"/>
      <c r="B462" s="150"/>
      <c r="C462" s="150"/>
      <c r="D462" s="150"/>
      <c r="E462" s="150"/>
      <c r="F462" s="150"/>
      <c r="G462" s="150"/>
      <c r="H462" s="150"/>
      <c r="I462" s="150"/>
      <c r="J462" s="150"/>
      <c r="K462" s="150"/>
      <c r="L462" s="150"/>
      <c r="M462" s="150"/>
      <c r="N462" s="150"/>
      <c r="O462" s="150"/>
      <c r="P462" s="150"/>
      <c r="Q462" s="150"/>
      <c r="R462" s="150"/>
      <c r="S462" s="150"/>
      <c r="T462" s="150"/>
      <c r="U462" s="150"/>
      <c r="V462" s="150"/>
      <c r="W462" s="150"/>
      <c r="X462" s="150"/>
      <c r="Y462" s="150"/>
      <c r="Z462" s="150"/>
    </row>
    <row r="463" ht="15.75" customHeight="1">
      <c r="A463" s="150"/>
      <c r="B463" s="150"/>
      <c r="C463" s="150"/>
      <c r="D463" s="150"/>
      <c r="E463" s="150"/>
      <c r="F463" s="150"/>
      <c r="G463" s="150"/>
      <c r="H463" s="150"/>
      <c r="I463" s="150"/>
      <c r="J463" s="150"/>
      <c r="K463" s="150"/>
      <c r="L463" s="150"/>
      <c r="M463" s="150"/>
      <c r="N463" s="150"/>
      <c r="O463" s="150"/>
      <c r="P463" s="150"/>
      <c r="Q463" s="150"/>
      <c r="R463" s="150"/>
      <c r="S463" s="150"/>
      <c r="T463" s="150"/>
      <c r="U463" s="150"/>
      <c r="V463" s="150"/>
      <c r="W463" s="150"/>
      <c r="X463" s="150"/>
      <c r="Y463" s="150"/>
      <c r="Z463" s="150"/>
    </row>
    <row r="464" ht="15.75" customHeight="1">
      <c r="A464" s="150"/>
      <c r="B464" s="150"/>
      <c r="C464" s="150"/>
      <c r="D464" s="150"/>
      <c r="E464" s="150"/>
      <c r="F464" s="150"/>
      <c r="G464" s="150"/>
      <c r="H464" s="150"/>
      <c r="I464" s="150"/>
      <c r="J464" s="150"/>
      <c r="K464" s="150"/>
      <c r="L464" s="150"/>
      <c r="M464" s="150"/>
      <c r="N464" s="150"/>
      <c r="O464" s="150"/>
      <c r="P464" s="150"/>
      <c r="Q464" s="150"/>
      <c r="R464" s="150"/>
      <c r="S464" s="150"/>
      <c r="T464" s="150"/>
      <c r="U464" s="150"/>
      <c r="V464" s="150"/>
      <c r="W464" s="150"/>
      <c r="X464" s="150"/>
      <c r="Y464" s="150"/>
      <c r="Z464" s="150"/>
    </row>
    <row r="465" ht="15.75" customHeight="1">
      <c r="A465" s="150"/>
      <c r="B465" s="150"/>
      <c r="C465" s="150"/>
      <c r="D465" s="150"/>
      <c r="E465" s="150"/>
      <c r="F465" s="150"/>
      <c r="G465" s="150"/>
      <c r="H465" s="150"/>
      <c r="I465" s="150"/>
      <c r="J465" s="150"/>
      <c r="K465" s="150"/>
      <c r="L465" s="150"/>
      <c r="M465" s="150"/>
      <c r="N465" s="150"/>
      <c r="O465" s="150"/>
      <c r="P465" s="150"/>
      <c r="Q465" s="150"/>
      <c r="R465" s="150"/>
      <c r="S465" s="150"/>
      <c r="T465" s="150"/>
      <c r="U465" s="150"/>
      <c r="V465" s="150"/>
      <c r="W465" s="150"/>
      <c r="X465" s="150"/>
      <c r="Y465" s="150"/>
      <c r="Z465" s="150"/>
    </row>
    <row r="466" ht="15.75" customHeight="1">
      <c r="A466" s="150"/>
      <c r="B466" s="150"/>
      <c r="C466" s="150"/>
      <c r="D466" s="150"/>
      <c r="E466" s="150"/>
      <c r="F466" s="150"/>
      <c r="G466" s="150"/>
      <c r="H466" s="150"/>
      <c r="I466" s="150"/>
      <c r="J466" s="150"/>
      <c r="K466" s="150"/>
      <c r="L466" s="150"/>
      <c r="M466" s="150"/>
      <c r="N466" s="150"/>
      <c r="O466" s="150"/>
      <c r="P466" s="150"/>
      <c r="Q466" s="150"/>
      <c r="R466" s="150"/>
      <c r="S466" s="150"/>
      <c r="T466" s="150"/>
      <c r="U466" s="150"/>
      <c r="V466" s="150"/>
      <c r="W466" s="150"/>
      <c r="X466" s="150"/>
      <c r="Y466" s="150"/>
      <c r="Z466" s="150"/>
    </row>
    <row r="467" ht="15.75" customHeight="1">
      <c r="A467" s="150"/>
      <c r="B467" s="150"/>
      <c r="C467" s="150"/>
      <c r="D467" s="150"/>
      <c r="E467" s="150"/>
      <c r="F467" s="150"/>
      <c r="G467" s="150"/>
      <c r="H467" s="150"/>
      <c r="I467" s="150"/>
      <c r="J467" s="150"/>
      <c r="K467" s="150"/>
      <c r="L467" s="150"/>
      <c r="M467" s="150"/>
      <c r="N467" s="150"/>
      <c r="O467" s="150"/>
      <c r="P467" s="150"/>
      <c r="Q467" s="150"/>
      <c r="R467" s="150"/>
      <c r="S467" s="150"/>
      <c r="T467" s="150"/>
      <c r="U467" s="150"/>
      <c r="V467" s="150"/>
      <c r="W467" s="150"/>
      <c r="X467" s="150"/>
      <c r="Y467" s="150"/>
      <c r="Z467" s="150"/>
    </row>
    <row r="468" ht="15.75" customHeight="1">
      <c r="A468" s="150"/>
      <c r="B468" s="150"/>
      <c r="C468" s="150"/>
      <c r="D468" s="150"/>
      <c r="E468" s="150"/>
      <c r="F468" s="150"/>
      <c r="G468" s="150"/>
      <c r="H468" s="150"/>
      <c r="I468" s="150"/>
      <c r="J468" s="150"/>
      <c r="K468" s="150"/>
      <c r="L468" s="150"/>
      <c r="M468" s="150"/>
      <c r="N468" s="150"/>
      <c r="O468" s="150"/>
      <c r="P468" s="150"/>
      <c r="Q468" s="150"/>
      <c r="R468" s="150"/>
      <c r="S468" s="150"/>
      <c r="T468" s="150"/>
      <c r="U468" s="150"/>
      <c r="V468" s="150"/>
      <c r="W468" s="150"/>
      <c r="X468" s="150"/>
      <c r="Y468" s="150"/>
      <c r="Z468" s="150"/>
    </row>
    <row r="469" ht="15.75" customHeight="1">
      <c r="A469" s="150"/>
      <c r="B469" s="150"/>
      <c r="C469" s="150"/>
      <c r="D469" s="150"/>
      <c r="E469" s="150"/>
      <c r="F469" s="150"/>
      <c r="G469" s="150"/>
      <c r="H469" s="150"/>
      <c r="I469" s="150"/>
      <c r="J469" s="150"/>
      <c r="K469" s="150"/>
      <c r="L469" s="150"/>
      <c r="M469" s="150"/>
      <c r="N469" s="150"/>
      <c r="O469" s="150"/>
      <c r="P469" s="150"/>
      <c r="Q469" s="150"/>
      <c r="R469" s="150"/>
      <c r="S469" s="150"/>
      <c r="T469" s="150"/>
      <c r="U469" s="150"/>
      <c r="V469" s="150"/>
      <c r="W469" s="150"/>
      <c r="X469" s="150"/>
      <c r="Y469" s="150"/>
      <c r="Z469" s="150"/>
    </row>
    <row r="470" ht="15.75" customHeight="1">
      <c r="A470" s="150"/>
      <c r="B470" s="150"/>
      <c r="C470" s="150"/>
      <c r="D470" s="150"/>
      <c r="E470" s="150"/>
      <c r="F470" s="150"/>
      <c r="G470" s="150"/>
      <c r="H470" s="150"/>
      <c r="I470" s="150"/>
      <c r="J470" s="150"/>
      <c r="K470" s="150"/>
      <c r="L470" s="150"/>
      <c r="M470" s="150"/>
      <c r="N470" s="150"/>
      <c r="O470" s="150"/>
      <c r="P470" s="150"/>
      <c r="Q470" s="150"/>
      <c r="R470" s="150"/>
      <c r="S470" s="150"/>
      <c r="T470" s="150"/>
      <c r="U470" s="150"/>
      <c r="V470" s="150"/>
      <c r="W470" s="150"/>
      <c r="X470" s="150"/>
      <c r="Y470" s="150"/>
      <c r="Z470" s="150"/>
    </row>
    <row r="471" ht="15.75" customHeight="1">
      <c r="A471" s="150"/>
      <c r="B471" s="150"/>
      <c r="C471" s="150"/>
      <c r="D471" s="150"/>
      <c r="E471" s="150"/>
      <c r="F471" s="150"/>
      <c r="G471" s="150"/>
      <c r="H471" s="150"/>
      <c r="I471" s="150"/>
      <c r="J471" s="150"/>
      <c r="K471" s="150"/>
      <c r="L471" s="150"/>
      <c r="M471" s="150"/>
      <c r="N471" s="150"/>
      <c r="O471" s="150"/>
      <c r="P471" s="150"/>
      <c r="Q471" s="150"/>
      <c r="R471" s="150"/>
      <c r="S471" s="150"/>
      <c r="T471" s="150"/>
      <c r="U471" s="150"/>
      <c r="V471" s="150"/>
      <c r="W471" s="150"/>
      <c r="X471" s="150"/>
      <c r="Y471" s="150"/>
      <c r="Z471" s="150"/>
    </row>
    <row r="472" ht="15.75" customHeight="1">
      <c r="A472" s="150"/>
      <c r="B472" s="150"/>
      <c r="C472" s="150"/>
      <c r="D472" s="150"/>
      <c r="E472" s="150"/>
      <c r="F472" s="150"/>
      <c r="G472" s="150"/>
      <c r="H472" s="150"/>
      <c r="I472" s="150"/>
      <c r="J472" s="150"/>
      <c r="K472" s="150"/>
      <c r="L472" s="150"/>
      <c r="M472" s="150"/>
      <c r="N472" s="150"/>
      <c r="O472" s="150"/>
      <c r="P472" s="150"/>
      <c r="Q472" s="150"/>
      <c r="R472" s="150"/>
      <c r="S472" s="150"/>
      <c r="T472" s="150"/>
      <c r="U472" s="150"/>
      <c r="V472" s="150"/>
      <c r="W472" s="150"/>
      <c r="X472" s="150"/>
      <c r="Y472" s="150"/>
      <c r="Z472" s="150"/>
    </row>
    <row r="473" ht="15.75" customHeight="1">
      <c r="A473" s="150"/>
      <c r="B473" s="150"/>
      <c r="C473" s="150"/>
      <c r="D473" s="150"/>
      <c r="E473" s="150"/>
      <c r="F473" s="150"/>
      <c r="G473" s="150"/>
      <c r="H473" s="150"/>
      <c r="I473" s="150"/>
      <c r="J473" s="150"/>
      <c r="K473" s="150"/>
      <c r="L473" s="150"/>
      <c r="M473" s="150"/>
      <c r="N473" s="150"/>
      <c r="O473" s="150"/>
      <c r="P473" s="150"/>
      <c r="Q473" s="150"/>
      <c r="R473" s="150"/>
      <c r="S473" s="150"/>
      <c r="T473" s="150"/>
      <c r="U473" s="150"/>
      <c r="V473" s="150"/>
      <c r="W473" s="150"/>
      <c r="X473" s="150"/>
      <c r="Y473" s="150"/>
      <c r="Z473" s="150"/>
    </row>
    <row r="474" ht="15.75" customHeight="1">
      <c r="A474" s="150"/>
      <c r="B474" s="150"/>
      <c r="C474" s="150"/>
      <c r="D474" s="150"/>
      <c r="E474" s="150"/>
      <c r="F474" s="150"/>
      <c r="G474" s="150"/>
      <c r="H474" s="150"/>
      <c r="I474" s="150"/>
      <c r="J474" s="150"/>
      <c r="K474" s="150"/>
      <c r="L474" s="150"/>
      <c r="M474" s="150"/>
      <c r="N474" s="150"/>
      <c r="O474" s="150"/>
      <c r="P474" s="150"/>
      <c r="Q474" s="150"/>
      <c r="R474" s="150"/>
      <c r="S474" s="150"/>
      <c r="T474" s="150"/>
      <c r="U474" s="150"/>
      <c r="V474" s="150"/>
      <c r="W474" s="150"/>
      <c r="X474" s="150"/>
      <c r="Y474" s="150"/>
      <c r="Z474" s="150"/>
    </row>
    <row r="475" ht="15.75" customHeight="1">
      <c r="A475" s="150"/>
      <c r="B475" s="150"/>
      <c r="C475" s="150"/>
      <c r="D475" s="150"/>
      <c r="E475" s="150"/>
      <c r="F475" s="150"/>
      <c r="G475" s="150"/>
      <c r="H475" s="150"/>
      <c r="I475" s="150"/>
      <c r="J475" s="150"/>
      <c r="K475" s="150"/>
      <c r="L475" s="150"/>
      <c r="M475" s="150"/>
      <c r="N475" s="150"/>
      <c r="O475" s="150"/>
      <c r="P475" s="150"/>
      <c r="Q475" s="150"/>
      <c r="R475" s="150"/>
      <c r="S475" s="150"/>
      <c r="T475" s="150"/>
      <c r="U475" s="150"/>
      <c r="V475" s="150"/>
      <c r="W475" s="150"/>
      <c r="X475" s="150"/>
      <c r="Y475" s="150"/>
      <c r="Z475" s="150"/>
    </row>
    <row r="476" ht="15.75" customHeight="1">
      <c r="A476" s="150"/>
      <c r="B476" s="150"/>
      <c r="C476" s="150"/>
      <c r="D476" s="150"/>
      <c r="E476" s="150"/>
      <c r="F476" s="150"/>
      <c r="G476" s="150"/>
      <c r="H476" s="150"/>
      <c r="I476" s="150"/>
      <c r="J476" s="150"/>
      <c r="K476" s="150"/>
      <c r="L476" s="150"/>
      <c r="M476" s="150"/>
      <c r="N476" s="150"/>
      <c r="O476" s="150"/>
      <c r="P476" s="150"/>
      <c r="Q476" s="150"/>
      <c r="R476" s="150"/>
      <c r="S476" s="150"/>
      <c r="T476" s="150"/>
      <c r="U476" s="150"/>
      <c r="V476" s="150"/>
      <c r="W476" s="150"/>
      <c r="X476" s="150"/>
      <c r="Y476" s="150"/>
      <c r="Z476" s="150"/>
    </row>
    <row r="477" ht="15.75" customHeight="1">
      <c r="A477" s="150"/>
      <c r="B477" s="150"/>
      <c r="C477" s="150"/>
      <c r="D477" s="150"/>
      <c r="E477" s="150"/>
      <c r="F477" s="150"/>
      <c r="G477" s="150"/>
      <c r="H477" s="150"/>
      <c r="I477" s="150"/>
      <c r="J477" s="150"/>
      <c r="K477" s="150"/>
      <c r="L477" s="150"/>
      <c r="M477" s="150"/>
      <c r="N477" s="150"/>
      <c r="O477" s="150"/>
      <c r="P477" s="150"/>
      <c r="Q477" s="150"/>
      <c r="R477" s="150"/>
      <c r="S477" s="150"/>
      <c r="T477" s="150"/>
      <c r="U477" s="150"/>
      <c r="V477" s="150"/>
      <c r="W477" s="150"/>
      <c r="X477" s="150"/>
      <c r="Y477" s="150"/>
      <c r="Z477" s="150"/>
    </row>
    <row r="478" ht="15.75" customHeight="1">
      <c r="A478" s="150"/>
      <c r="B478" s="150"/>
      <c r="C478" s="150"/>
      <c r="D478" s="150"/>
      <c r="E478" s="150"/>
      <c r="F478" s="150"/>
      <c r="G478" s="150"/>
      <c r="H478" s="150"/>
      <c r="I478" s="150"/>
      <c r="J478" s="150"/>
      <c r="K478" s="150"/>
      <c r="L478" s="150"/>
      <c r="M478" s="150"/>
      <c r="N478" s="150"/>
      <c r="O478" s="150"/>
      <c r="P478" s="150"/>
      <c r="Q478" s="150"/>
      <c r="R478" s="150"/>
      <c r="S478" s="150"/>
      <c r="T478" s="150"/>
      <c r="U478" s="150"/>
      <c r="V478" s="150"/>
      <c r="W478" s="150"/>
      <c r="X478" s="150"/>
      <c r="Y478" s="150"/>
      <c r="Z478" s="150"/>
    </row>
    <row r="479" ht="15.75" customHeight="1">
      <c r="A479" s="150"/>
      <c r="B479" s="150"/>
      <c r="C479" s="150"/>
      <c r="D479" s="150"/>
      <c r="E479" s="150"/>
      <c r="F479" s="150"/>
      <c r="G479" s="150"/>
      <c r="H479" s="150"/>
      <c r="I479" s="150"/>
      <c r="J479" s="150"/>
      <c r="K479" s="150"/>
      <c r="L479" s="150"/>
      <c r="M479" s="150"/>
      <c r="N479" s="150"/>
      <c r="O479" s="150"/>
      <c r="P479" s="150"/>
      <c r="Q479" s="150"/>
      <c r="R479" s="150"/>
      <c r="S479" s="150"/>
      <c r="T479" s="150"/>
      <c r="U479" s="150"/>
      <c r="V479" s="150"/>
      <c r="W479" s="150"/>
      <c r="X479" s="150"/>
      <c r="Y479" s="150"/>
      <c r="Z479" s="150"/>
    </row>
    <row r="480" ht="15.75" customHeight="1">
      <c r="A480" s="150"/>
      <c r="B480" s="150"/>
      <c r="C480" s="150"/>
      <c r="D480" s="150"/>
      <c r="E480" s="150"/>
      <c r="F480" s="150"/>
      <c r="G480" s="150"/>
      <c r="H480" s="150"/>
      <c r="I480" s="150"/>
      <c r="J480" s="150"/>
      <c r="K480" s="150"/>
      <c r="L480" s="150"/>
      <c r="M480" s="150"/>
      <c r="N480" s="150"/>
      <c r="O480" s="150"/>
      <c r="P480" s="150"/>
      <c r="Q480" s="150"/>
      <c r="R480" s="150"/>
      <c r="S480" s="150"/>
      <c r="T480" s="150"/>
      <c r="U480" s="150"/>
      <c r="V480" s="150"/>
      <c r="W480" s="150"/>
      <c r="X480" s="150"/>
      <c r="Y480" s="150"/>
      <c r="Z480" s="150"/>
    </row>
    <row r="481" ht="15.75" customHeight="1">
      <c r="A481" s="150"/>
      <c r="B481" s="150"/>
      <c r="C481" s="150"/>
      <c r="D481" s="150"/>
      <c r="E481" s="150"/>
      <c r="F481" s="150"/>
      <c r="G481" s="150"/>
      <c r="H481" s="150"/>
      <c r="I481" s="150"/>
      <c r="J481" s="150"/>
      <c r="K481" s="150"/>
      <c r="L481" s="150"/>
      <c r="M481" s="150"/>
      <c r="N481" s="150"/>
      <c r="O481" s="150"/>
      <c r="P481" s="150"/>
      <c r="Q481" s="150"/>
      <c r="R481" s="150"/>
      <c r="S481" s="150"/>
      <c r="T481" s="150"/>
      <c r="U481" s="150"/>
      <c r="V481" s="150"/>
      <c r="W481" s="150"/>
      <c r="X481" s="150"/>
      <c r="Y481" s="150"/>
      <c r="Z481" s="150"/>
    </row>
    <row r="482" ht="15.75" customHeight="1">
      <c r="A482" s="150"/>
      <c r="B482" s="150"/>
      <c r="C482" s="150"/>
      <c r="D482" s="150"/>
      <c r="E482" s="150"/>
      <c r="F482" s="150"/>
      <c r="G482" s="150"/>
      <c r="H482" s="150"/>
      <c r="I482" s="150"/>
      <c r="J482" s="150"/>
      <c r="K482" s="150"/>
      <c r="L482" s="150"/>
      <c r="M482" s="150"/>
      <c r="N482" s="150"/>
      <c r="O482" s="150"/>
      <c r="P482" s="150"/>
      <c r="Q482" s="150"/>
      <c r="R482" s="150"/>
      <c r="S482" s="150"/>
      <c r="T482" s="150"/>
      <c r="U482" s="150"/>
      <c r="V482" s="150"/>
      <c r="W482" s="150"/>
      <c r="X482" s="150"/>
      <c r="Y482" s="150"/>
      <c r="Z482" s="150"/>
    </row>
    <row r="483" ht="15.75" customHeight="1">
      <c r="A483" s="150"/>
      <c r="B483" s="150"/>
      <c r="C483" s="150"/>
      <c r="D483" s="150"/>
      <c r="E483" s="150"/>
      <c r="F483" s="150"/>
      <c r="G483" s="150"/>
      <c r="H483" s="150"/>
      <c r="I483" s="150"/>
      <c r="J483" s="150"/>
      <c r="K483" s="150"/>
      <c r="L483" s="150"/>
      <c r="M483" s="150"/>
      <c r="N483" s="150"/>
      <c r="O483" s="150"/>
      <c r="P483" s="150"/>
      <c r="Q483" s="150"/>
      <c r="R483" s="150"/>
      <c r="S483" s="150"/>
      <c r="T483" s="150"/>
      <c r="U483" s="150"/>
      <c r="V483" s="150"/>
      <c r="W483" s="150"/>
      <c r="X483" s="150"/>
      <c r="Y483" s="150"/>
      <c r="Z483" s="150"/>
    </row>
    <row r="484" ht="15.75" customHeight="1">
      <c r="A484" s="150"/>
      <c r="B484" s="150"/>
      <c r="C484" s="150"/>
      <c r="D484" s="150"/>
      <c r="E484" s="150"/>
      <c r="F484" s="150"/>
      <c r="G484" s="150"/>
      <c r="H484" s="150"/>
      <c r="I484" s="150"/>
      <c r="J484" s="150"/>
      <c r="K484" s="150"/>
      <c r="L484" s="150"/>
      <c r="M484" s="150"/>
      <c r="N484" s="150"/>
      <c r="O484" s="150"/>
      <c r="P484" s="150"/>
      <c r="Q484" s="150"/>
      <c r="R484" s="150"/>
      <c r="S484" s="150"/>
      <c r="T484" s="150"/>
      <c r="U484" s="150"/>
      <c r="V484" s="150"/>
      <c r="W484" s="150"/>
      <c r="X484" s="150"/>
      <c r="Y484" s="150"/>
      <c r="Z484" s="150"/>
    </row>
    <row r="485" ht="15.75" customHeight="1">
      <c r="A485" s="150"/>
      <c r="B485" s="150"/>
      <c r="C485" s="150"/>
      <c r="D485" s="150"/>
      <c r="E485" s="150"/>
      <c r="F485" s="150"/>
      <c r="G485" s="150"/>
      <c r="H485" s="150"/>
      <c r="I485" s="150"/>
      <c r="J485" s="150"/>
      <c r="K485" s="150"/>
      <c r="L485" s="150"/>
      <c r="M485" s="150"/>
      <c r="N485" s="150"/>
      <c r="O485" s="150"/>
      <c r="P485" s="150"/>
      <c r="Q485" s="150"/>
      <c r="R485" s="150"/>
      <c r="S485" s="150"/>
      <c r="T485" s="150"/>
      <c r="U485" s="150"/>
      <c r="V485" s="150"/>
      <c r="W485" s="150"/>
      <c r="X485" s="150"/>
      <c r="Y485" s="150"/>
      <c r="Z485" s="150"/>
    </row>
    <row r="486" ht="15.75" customHeight="1">
      <c r="A486" s="150"/>
      <c r="B486" s="150"/>
      <c r="C486" s="150"/>
      <c r="D486" s="150"/>
      <c r="E486" s="150"/>
      <c r="F486" s="150"/>
      <c r="G486" s="150"/>
      <c r="H486" s="150"/>
      <c r="I486" s="150"/>
      <c r="J486" s="150"/>
      <c r="K486" s="150"/>
      <c r="L486" s="150"/>
      <c r="M486" s="150"/>
      <c r="N486" s="150"/>
      <c r="O486" s="150"/>
      <c r="P486" s="150"/>
      <c r="Q486" s="150"/>
      <c r="R486" s="150"/>
      <c r="S486" s="150"/>
      <c r="T486" s="150"/>
      <c r="U486" s="150"/>
      <c r="V486" s="150"/>
      <c r="W486" s="150"/>
      <c r="X486" s="150"/>
      <c r="Y486" s="150"/>
      <c r="Z486" s="150"/>
    </row>
    <row r="487" ht="15.75" customHeight="1">
      <c r="A487" s="150"/>
      <c r="B487" s="150"/>
      <c r="C487" s="150"/>
      <c r="D487" s="150"/>
      <c r="E487" s="150"/>
      <c r="F487" s="150"/>
      <c r="G487" s="150"/>
      <c r="H487" s="150"/>
      <c r="I487" s="150"/>
      <c r="J487" s="150"/>
      <c r="K487" s="150"/>
      <c r="L487" s="150"/>
      <c r="M487" s="150"/>
      <c r="N487" s="150"/>
      <c r="O487" s="150"/>
      <c r="P487" s="150"/>
      <c r="Q487" s="150"/>
      <c r="R487" s="150"/>
      <c r="S487" s="150"/>
      <c r="T487" s="150"/>
      <c r="U487" s="150"/>
      <c r="V487" s="150"/>
      <c r="W487" s="150"/>
      <c r="X487" s="150"/>
      <c r="Y487" s="150"/>
      <c r="Z487" s="150"/>
    </row>
    <row r="488" ht="15.75" customHeight="1">
      <c r="A488" s="150"/>
      <c r="B488" s="150"/>
      <c r="C488" s="150"/>
      <c r="D488" s="150"/>
      <c r="E488" s="150"/>
      <c r="F488" s="150"/>
      <c r="G488" s="150"/>
      <c r="H488" s="150"/>
      <c r="I488" s="150"/>
      <c r="J488" s="150"/>
      <c r="K488" s="150"/>
      <c r="L488" s="150"/>
      <c r="M488" s="150"/>
      <c r="N488" s="150"/>
      <c r="O488" s="150"/>
      <c r="P488" s="150"/>
      <c r="Q488" s="150"/>
      <c r="R488" s="150"/>
      <c r="S488" s="150"/>
      <c r="T488" s="150"/>
      <c r="U488" s="150"/>
      <c r="V488" s="150"/>
      <c r="W488" s="150"/>
      <c r="X488" s="150"/>
      <c r="Y488" s="150"/>
      <c r="Z488" s="150"/>
    </row>
    <row r="489" ht="15.75" customHeight="1">
      <c r="A489" s="150"/>
      <c r="B489" s="150"/>
      <c r="C489" s="150"/>
      <c r="D489" s="150"/>
      <c r="E489" s="150"/>
      <c r="F489" s="150"/>
      <c r="G489" s="150"/>
      <c r="H489" s="150"/>
      <c r="I489" s="150"/>
      <c r="J489" s="150"/>
      <c r="K489" s="150"/>
      <c r="L489" s="150"/>
      <c r="M489" s="150"/>
      <c r="N489" s="150"/>
      <c r="O489" s="150"/>
      <c r="P489" s="150"/>
      <c r="Q489" s="150"/>
      <c r="R489" s="150"/>
      <c r="S489" s="150"/>
      <c r="T489" s="150"/>
      <c r="U489" s="150"/>
      <c r="V489" s="150"/>
      <c r="W489" s="150"/>
      <c r="X489" s="150"/>
      <c r="Y489" s="150"/>
      <c r="Z489" s="150"/>
    </row>
    <row r="490" ht="15.75" customHeight="1">
      <c r="A490" s="150"/>
      <c r="B490" s="150"/>
      <c r="C490" s="150"/>
      <c r="D490" s="150"/>
      <c r="E490" s="150"/>
      <c r="F490" s="150"/>
      <c r="G490" s="150"/>
      <c r="H490" s="150"/>
      <c r="I490" s="150"/>
      <c r="J490" s="150"/>
      <c r="K490" s="150"/>
      <c r="L490" s="150"/>
      <c r="M490" s="150"/>
      <c r="N490" s="150"/>
      <c r="O490" s="150"/>
      <c r="P490" s="150"/>
      <c r="Q490" s="150"/>
      <c r="R490" s="150"/>
      <c r="S490" s="150"/>
      <c r="T490" s="150"/>
      <c r="U490" s="150"/>
      <c r="V490" s="150"/>
      <c r="W490" s="150"/>
      <c r="X490" s="150"/>
      <c r="Y490" s="150"/>
      <c r="Z490" s="150"/>
    </row>
    <row r="491" ht="15.75" customHeight="1">
      <c r="A491" s="150"/>
      <c r="B491" s="150"/>
      <c r="C491" s="150"/>
      <c r="D491" s="150"/>
      <c r="E491" s="150"/>
      <c r="F491" s="150"/>
      <c r="G491" s="150"/>
      <c r="H491" s="150"/>
      <c r="I491" s="150"/>
      <c r="J491" s="150"/>
      <c r="K491" s="150"/>
      <c r="L491" s="150"/>
      <c r="M491" s="150"/>
      <c r="N491" s="150"/>
      <c r="O491" s="150"/>
      <c r="P491" s="150"/>
      <c r="Q491" s="150"/>
      <c r="R491" s="150"/>
      <c r="S491" s="150"/>
      <c r="T491" s="150"/>
      <c r="U491" s="150"/>
      <c r="V491" s="150"/>
      <c r="W491" s="150"/>
      <c r="X491" s="150"/>
      <c r="Y491" s="150"/>
      <c r="Z491" s="150"/>
    </row>
    <row r="492" ht="15.75" customHeight="1">
      <c r="A492" s="150"/>
      <c r="B492" s="150"/>
      <c r="C492" s="150"/>
      <c r="D492" s="150"/>
      <c r="E492" s="150"/>
      <c r="F492" s="150"/>
      <c r="G492" s="150"/>
      <c r="H492" s="150"/>
      <c r="I492" s="150"/>
      <c r="J492" s="150"/>
      <c r="K492" s="150"/>
      <c r="L492" s="150"/>
      <c r="M492" s="150"/>
      <c r="N492" s="150"/>
      <c r="O492" s="150"/>
      <c r="P492" s="150"/>
      <c r="Q492" s="150"/>
      <c r="R492" s="150"/>
      <c r="S492" s="150"/>
      <c r="T492" s="150"/>
      <c r="U492" s="150"/>
      <c r="V492" s="150"/>
      <c r="W492" s="150"/>
      <c r="X492" s="150"/>
      <c r="Y492" s="150"/>
      <c r="Z492" s="150"/>
    </row>
    <row r="493" ht="15.75" customHeight="1">
      <c r="A493" s="150"/>
      <c r="B493" s="150"/>
      <c r="C493" s="150"/>
      <c r="D493" s="150"/>
      <c r="E493" s="150"/>
      <c r="F493" s="150"/>
      <c r="G493" s="150"/>
      <c r="H493" s="150"/>
      <c r="I493" s="150"/>
      <c r="J493" s="150"/>
      <c r="K493" s="150"/>
      <c r="L493" s="150"/>
      <c r="M493" s="150"/>
      <c r="N493" s="150"/>
      <c r="O493" s="150"/>
      <c r="P493" s="150"/>
      <c r="Q493" s="150"/>
      <c r="R493" s="150"/>
      <c r="S493" s="150"/>
      <c r="T493" s="150"/>
      <c r="U493" s="150"/>
      <c r="V493" s="150"/>
      <c r="W493" s="150"/>
      <c r="X493" s="150"/>
      <c r="Y493" s="150"/>
      <c r="Z493" s="150"/>
    </row>
    <row r="494" ht="15.75" customHeight="1">
      <c r="A494" s="150"/>
      <c r="B494" s="150"/>
      <c r="C494" s="150"/>
      <c r="D494" s="150"/>
      <c r="E494" s="150"/>
      <c r="F494" s="150"/>
      <c r="G494" s="150"/>
      <c r="H494" s="150"/>
      <c r="I494" s="150"/>
      <c r="J494" s="150"/>
      <c r="K494" s="150"/>
      <c r="L494" s="150"/>
      <c r="M494" s="150"/>
      <c r="N494" s="150"/>
      <c r="O494" s="150"/>
      <c r="P494" s="150"/>
      <c r="Q494" s="150"/>
      <c r="R494" s="150"/>
      <c r="S494" s="150"/>
      <c r="T494" s="150"/>
      <c r="U494" s="150"/>
      <c r="V494" s="150"/>
      <c r="W494" s="150"/>
      <c r="X494" s="150"/>
      <c r="Y494" s="150"/>
      <c r="Z494" s="150"/>
    </row>
    <row r="495" ht="15.75" customHeight="1">
      <c r="A495" s="150"/>
      <c r="B495" s="150"/>
      <c r="C495" s="150"/>
      <c r="D495" s="150"/>
      <c r="E495" s="150"/>
      <c r="F495" s="150"/>
      <c r="G495" s="150"/>
      <c r="H495" s="150"/>
      <c r="I495" s="150"/>
      <c r="J495" s="150"/>
      <c r="K495" s="150"/>
      <c r="L495" s="150"/>
      <c r="M495" s="150"/>
      <c r="N495" s="150"/>
      <c r="O495" s="150"/>
      <c r="P495" s="150"/>
      <c r="Q495" s="150"/>
      <c r="R495" s="150"/>
      <c r="S495" s="150"/>
      <c r="T495" s="150"/>
      <c r="U495" s="150"/>
      <c r="V495" s="150"/>
      <c r="W495" s="150"/>
      <c r="X495" s="150"/>
      <c r="Y495" s="150"/>
      <c r="Z495" s="150"/>
    </row>
    <row r="496" ht="15.75" customHeight="1">
      <c r="A496" s="150"/>
      <c r="B496" s="150"/>
      <c r="C496" s="150"/>
      <c r="D496" s="150"/>
      <c r="E496" s="150"/>
      <c r="F496" s="150"/>
      <c r="G496" s="150"/>
      <c r="H496" s="150"/>
      <c r="I496" s="150"/>
      <c r="J496" s="150"/>
      <c r="K496" s="150"/>
      <c r="L496" s="150"/>
      <c r="M496" s="150"/>
      <c r="N496" s="150"/>
      <c r="O496" s="150"/>
      <c r="P496" s="150"/>
      <c r="Q496" s="150"/>
      <c r="R496" s="150"/>
      <c r="S496" s="150"/>
      <c r="T496" s="150"/>
      <c r="U496" s="150"/>
      <c r="V496" s="150"/>
      <c r="W496" s="150"/>
      <c r="X496" s="150"/>
      <c r="Y496" s="150"/>
      <c r="Z496" s="150"/>
    </row>
    <row r="497" ht="15.75" customHeight="1">
      <c r="A497" s="150"/>
      <c r="B497" s="150"/>
      <c r="C497" s="150"/>
      <c r="D497" s="150"/>
      <c r="E497" s="150"/>
      <c r="F497" s="150"/>
      <c r="G497" s="150"/>
      <c r="H497" s="150"/>
      <c r="I497" s="150"/>
      <c r="J497" s="150"/>
      <c r="K497" s="150"/>
      <c r="L497" s="150"/>
      <c r="M497" s="150"/>
      <c r="N497" s="150"/>
      <c r="O497" s="150"/>
      <c r="P497" s="150"/>
      <c r="Q497" s="150"/>
      <c r="R497" s="150"/>
      <c r="S497" s="150"/>
      <c r="T497" s="150"/>
      <c r="U497" s="150"/>
      <c r="V497" s="150"/>
      <c r="W497" s="150"/>
      <c r="X497" s="150"/>
      <c r="Y497" s="150"/>
      <c r="Z497" s="150"/>
    </row>
    <row r="498" ht="15.75" customHeight="1">
      <c r="A498" s="150"/>
      <c r="B498" s="150"/>
      <c r="C498" s="150"/>
      <c r="D498" s="150"/>
      <c r="E498" s="150"/>
      <c r="F498" s="150"/>
      <c r="G498" s="150"/>
      <c r="H498" s="150"/>
      <c r="I498" s="150"/>
      <c r="J498" s="150"/>
      <c r="K498" s="150"/>
      <c r="L498" s="150"/>
      <c r="M498" s="150"/>
      <c r="N498" s="150"/>
      <c r="O498" s="150"/>
      <c r="P498" s="150"/>
      <c r="Q498" s="150"/>
      <c r="R498" s="150"/>
      <c r="S498" s="150"/>
      <c r="T498" s="150"/>
      <c r="U498" s="150"/>
      <c r="V498" s="150"/>
      <c r="W498" s="150"/>
      <c r="X498" s="150"/>
      <c r="Y498" s="150"/>
      <c r="Z498" s="150"/>
    </row>
    <row r="499" ht="15.75" customHeight="1">
      <c r="A499" s="150"/>
      <c r="B499" s="150"/>
      <c r="C499" s="150"/>
      <c r="D499" s="150"/>
      <c r="E499" s="150"/>
      <c r="F499" s="150"/>
      <c r="G499" s="150"/>
      <c r="H499" s="150"/>
      <c r="I499" s="150"/>
      <c r="J499" s="150"/>
      <c r="K499" s="150"/>
      <c r="L499" s="150"/>
      <c r="M499" s="150"/>
      <c r="N499" s="150"/>
      <c r="O499" s="150"/>
      <c r="P499" s="150"/>
      <c r="Q499" s="150"/>
      <c r="R499" s="150"/>
      <c r="S499" s="150"/>
      <c r="T499" s="150"/>
      <c r="U499" s="150"/>
      <c r="V499" s="150"/>
      <c r="W499" s="150"/>
      <c r="X499" s="150"/>
      <c r="Y499" s="150"/>
      <c r="Z499" s="150"/>
    </row>
    <row r="500" ht="15.75" customHeight="1">
      <c r="A500" s="150"/>
      <c r="B500" s="150"/>
      <c r="C500" s="150"/>
      <c r="D500" s="150"/>
      <c r="E500" s="150"/>
      <c r="F500" s="150"/>
      <c r="G500" s="150"/>
      <c r="H500" s="150"/>
      <c r="I500" s="150"/>
      <c r="J500" s="150"/>
      <c r="K500" s="150"/>
      <c r="L500" s="150"/>
      <c r="M500" s="150"/>
      <c r="N500" s="150"/>
      <c r="O500" s="150"/>
      <c r="P500" s="150"/>
      <c r="Q500" s="150"/>
      <c r="R500" s="150"/>
      <c r="S500" s="150"/>
      <c r="T500" s="150"/>
      <c r="U500" s="150"/>
      <c r="V500" s="150"/>
      <c r="W500" s="150"/>
      <c r="X500" s="150"/>
      <c r="Y500" s="150"/>
      <c r="Z500" s="150"/>
    </row>
    <row r="501" ht="15.75" customHeight="1">
      <c r="A501" s="150"/>
      <c r="B501" s="150"/>
      <c r="C501" s="150"/>
      <c r="D501" s="150"/>
      <c r="E501" s="150"/>
      <c r="F501" s="150"/>
      <c r="G501" s="150"/>
      <c r="H501" s="150"/>
      <c r="I501" s="150"/>
      <c r="J501" s="150"/>
      <c r="K501" s="150"/>
      <c r="L501" s="150"/>
      <c r="M501" s="150"/>
      <c r="N501" s="150"/>
      <c r="O501" s="150"/>
      <c r="P501" s="150"/>
      <c r="Q501" s="150"/>
      <c r="R501" s="150"/>
      <c r="S501" s="150"/>
      <c r="T501" s="150"/>
      <c r="U501" s="150"/>
      <c r="V501" s="150"/>
      <c r="W501" s="150"/>
      <c r="X501" s="150"/>
      <c r="Y501" s="150"/>
      <c r="Z501" s="150"/>
    </row>
    <row r="502" ht="15.75" customHeight="1">
      <c r="A502" s="150"/>
      <c r="B502" s="150"/>
      <c r="C502" s="150"/>
      <c r="D502" s="150"/>
      <c r="E502" s="150"/>
      <c r="F502" s="150"/>
      <c r="G502" s="150"/>
      <c r="H502" s="150"/>
      <c r="I502" s="150"/>
      <c r="J502" s="150"/>
      <c r="K502" s="150"/>
      <c r="L502" s="150"/>
      <c r="M502" s="150"/>
      <c r="N502" s="150"/>
      <c r="O502" s="150"/>
      <c r="P502" s="150"/>
      <c r="Q502" s="150"/>
      <c r="R502" s="150"/>
      <c r="S502" s="150"/>
      <c r="T502" s="150"/>
      <c r="U502" s="150"/>
      <c r="V502" s="150"/>
      <c r="W502" s="150"/>
      <c r="X502" s="150"/>
      <c r="Y502" s="150"/>
      <c r="Z502" s="150"/>
    </row>
    <row r="503" ht="15.75" customHeight="1">
      <c r="A503" s="150"/>
      <c r="B503" s="150"/>
      <c r="C503" s="150"/>
      <c r="D503" s="150"/>
      <c r="E503" s="150"/>
      <c r="F503" s="150"/>
      <c r="G503" s="150"/>
      <c r="H503" s="150"/>
      <c r="I503" s="150"/>
      <c r="J503" s="150"/>
      <c r="K503" s="150"/>
      <c r="L503" s="150"/>
      <c r="M503" s="150"/>
      <c r="N503" s="150"/>
      <c r="O503" s="150"/>
      <c r="P503" s="150"/>
      <c r="Q503" s="150"/>
      <c r="R503" s="150"/>
      <c r="S503" s="150"/>
      <c r="T503" s="150"/>
      <c r="U503" s="150"/>
      <c r="V503" s="150"/>
      <c r="W503" s="150"/>
      <c r="X503" s="150"/>
      <c r="Y503" s="150"/>
      <c r="Z503" s="150"/>
    </row>
    <row r="504" ht="15.75" customHeight="1">
      <c r="A504" s="150"/>
      <c r="B504" s="150"/>
      <c r="C504" s="150"/>
      <c r="D504" s="150"/>
      <c r="E504" s="150"/>
      <c r="F504" s="150"/>
      <c r="G504" s="150"/>
      <c r="H504" s="150"/>
      <c r="I504" s="150"/>
      <c r="J504" s="150"/>
      <c r="K504" s="150"/>
      <c r="L504" s="150"/>
      <c r="M504" s="150"/>
      <c r="N504" s="150"/>
      <c r="O504" s="150"/>
      <c r="P504" s="150"/>
      <c r="Q504" s="150"/>
      <c r="R504" s="150"/>
      <c r="S504" s="150"/>
      <c r="T504" s="150"/>
      <c r="U504" s="150"/>
      <c r="V504" s="150"/>
      <c r="W504" s="150"/>
      <c r="X504" s="150"/>
      <c r="Y504" s="150"/>
      <c r="Z504" s="150"/>
    </row>
    <row r="505" ht="15.75" customHeight="1">
      <c r="A505" s="150"/>
      <c r="B505" s="150"/>
      <c r="C505" s="150"/>
      <c r="D505" s="150"/>
      <c r="E505" s="150"/>
      <c r="F505" s="150"/>
      <c r="G505" s="150"/>
      <c r="H505" s="150"/>
      <c r="I505" s="150"/>
      <c r="J505" s="150"/>
      <c r="K505" s="150"/>
      <c r="L505" s="150"/>
      <c r="M505" s="150"/>
      <c r="N505" s="150"/>
      <c r="O505" s="150"/>
      <c r="P505" s="150"/>
      <c r="Q505" s="150"/>
      <c r="R505" s="150"/>
      <c r="S505" s="150"/>
      <c r="T505" s="150"/>
      <c r="U505" s="150"/>
      <c r="V505" s="150"/>
      <c r="W505" s="150"/>
      <c r="X505" s="150"/>
      <c r="Y505" s="150"/>
      <c r="Z505" s="150"/>
    </row>
    <row r="506" ht="15.75" customHeight="1">
      <c r="A506" s="150"/>
      <c r="B506" s="150"/>
      <c r="C506" s="150"/>
      <c r="D506" s="150"/>
      <c r="E506" s="150"/>
      <c r="F506" s="150"/>
      <c r="G506" s="150"/>
      <c r="H506" s="150"/>
      <c r="I506" s="150"/>
      <c r="J506" s="150"/>
      <c r="K506" s="150"/>
      <c r="L506" s="150"/>
      <c r="M506" s="150"/>
      <c r="N506" s="150"/>
      <c r="O506" s="150"/>
      <c r="P506" s="150"/>
      <c r="Q506" s="150"/>
      <c r="R506" s="150"/>
      <c r="S506" s="150"/>
      <c r="T506" s="150"/>
      <c r="U506" s="150"/>
      <c r="V506" s="150"/>
      <c r="W506" s="150"/>
      <c r="X506" s="150"/>
      <c r="Y506" s="150"/>
      <c r="Z506" s="150"/>
    </row>
    <row r="507" ht="15.75" customHeight="1">
      <c r="A507" s="150"/>
      <c r="B507" s="150"/>
      <c r="C507" s="150"/>
      <c r="D507" s="150"/>
      <c r="E507" s="150"/>
      <c r="F507" s="150"/>
      <c r="G507" s="150"/>
      <c r="H507" s="150"/>
      <c r="I507" s="150"/>
      <c r="J507" s="150"/>
      <c r="K507" s="150"/>
      <c r="L507" s="150"/>
      <c r="M507" s="150"/>
      <c r="N507" s="150"/>
      <c r="O507" s="150"/>
      <c r="P507" s="150"/>
      <c r="Q507" s="150"/>
      <c r="R507" s="150"/>
      <c r="S507" s="150"/>
      <c r="T507" s="150"/>
      <c r="U507" s="150"/>
      <c r="V507" s="150"/>
      <c r="W507" s="150"/>
      <c r="X507" s="150"/>
      <c r="Y507" s="150"/>
      <c r="Z507" s="150"/>
    </row>
    <row r="508" ht="15.75" customHeight="1">
      <c r="A508" s="150"/>
      <c r="B508" s="150"/>
      <c r="C508" s="150"/>
      <c r="D508" s="150"/>
      <c r="E508" s="150"/>
      <c r="F508" s="150"/>
      <c r="G508" s="150"/>
      <c r="H508" s="150"/>
      <c r="I508" s="150"/>
      <c r="J508" s="150"/>
      <c r="K508" s="150"/>
      <c r="L508" s="150"/>
      <c r="M508" s="150"/>
      <c r="N508" s="150"/>
      <c r="O508" s="150"/>
      <c r="P508" s="150"/>
      <c r="Q508" s="150"/>
      <c r="R508" s="150"/>
      <c r="S508" s="150"/>
      <c r="T508" s="150"/>
      <c r="U508" s="150"/>
      <c r="V508" s="150"/>
      <c r="W508" s="150"/>
      <c r="X508" s="150"/>
      <c r="Y508" s="150"/>
      <c r="Z508" s="150"/>
    </row>
    <row r="509" ht="15.75" customHeight="1">
      <c r="A509" s="150"/>
      <c r="B509" s="150"/>
      <c r="C509" s="150"/>
      <c r="D509" s="150"/>
      <c r="E509" s="150"/>
      <c r="F509" s="150"/>
      <c r="G509" s="150"/>
      <c r="H509" s="150"/>
      <c r="I509" s="150"/>
      <c r="J509" s="150"/>
      <c r="K509" s="150"/>
      <c r="L509" s="150"/>
      <c r="M509" s="150"/>
      <c r="N509" s="150"/>
      <c r="O509" s="150"/>
      <c r="P509" s="150"/>
      <c r="Q509" s="150"/>
      <c r="R509" s="150"/>
      <c r="S509" s="150"/>
      <c r="T509" s="150"/>
      <c r="U509" s="150"/>
      <c r="V509" s="150"/>
      <c r="W509" s="150"/>
      <c r="X509" s="150"/>
      <c r="Y509" s="150"/>
      <c r="Z509" s="150"/>
    </row>
    <row r="510" ht="15.75" customHeight="1">
      <c r="A510" s="150"/>
      <c r="B510" s="150"/>
      <c r="C510" s="150"/>
      <c r="D510" s="150"/>
      <c r="E510" s="150"/>
      <c r="F510" s="150"/>
      <c r="G510" s="150"/>
      <c r="H510" s="150"/>
      <c r="I510" s="150"/>
      <c r="J510" s="150"/>
      <c r="K510" s="150"/>
      <c r="L510" s="150"/>
      <c r="M510" s="150"/>
      <c r="N510" s="150"/>
      <c r="O510" s="150"/>
      <c r="P510" s="150"/>
      <c r="Q510" s="150"/>
      <c r="R510" s="150"/>
      <c r="S510" s="150"/>
      <c r="T510" s="150"/>
      <c r="U510" s="150"/>
      <c r="V510" s="150"/>
      <c r="W510" s="150"/>
      <c r="X510" s="150"/>
      <c r="Y510" s="150"/>
      <c r="Z510" s="150"/>
    </row>
    <row r="511" ht="15.75" customHeight="1">
      <c r="A511" s="150"/>
      <c r="B511" s="150"/>
      <c r="C511" s="150"/>
      <c r="D511" s="150"/>
      <c r="E511" s="150"/>
      <c r="F511" s="150"/>
      <c r="G511" s="150"/>
      <c r="H511" s="150"/>
      <c r="I511" s="150"/>
      <c r="J511" s="150"/>
      <c r="K511" s="150"/>
      <c r="L511" s="150"/>
      <c r="M511" s="150"/>
      <c r="N511" s="150"/>
      <c r="O511" s="150"/>
      <c r="P511" s="150"/>
      <c r="Q511" s="150"/>
      <c r="R511" s="150"/>
      <c r="S511" s="150"/>
      <c r="T511" s="150"/>
      <c r="U511" s="150"/>
      <c r="V511" s="150"/>
      <c r="W511" s="150"/>
      <c r="X511" s="150"/>
      <c r="Y511" s="150"/>
      <c r="Z511" s="150"/>
    </row>
    <row r="512" ht="15.75" customHeight="1">
      <c r="A512" s="150"/>
      <c r="B512" s="150"/>
      <c r="C512" s="150"/>
      <c r="D512" s="150"/>
      <c r="E512" s="150"/>
      <c r="F512" s="150"/>
      <c r="G512" s="150"/>
      <c r="H512" s="150"/>
      <c r="I512" s="150"/>
      <c r="J512" s="150"/>
      <c r="K512" s="150"/>
      <c r="L512" s="150"/>
      <c r="M512" s="150"/>
      <c r="N512" s="150"/>
      <c r="O512" s="150"/>
      <c r="P512" s="150"/>
      <c r="Q512" s="150"/>
      <c r="R512" s="150"/>
      <c r="S512" s="150"/>
      <c r="T512" s="150"/>
      <c r="U512" s="150"/>
      <c r="V512" s="150"/>
      <c r="W512" s="150"/>
      <c r="X512" s="150"/>
      <c r="Y512" s="150"/>
      <c r="Z512" s="150"/>
    </row>
    <row r="513" ht="15.75" customHeight="1">
      <c r="A513" s="150"/>
      <c r="B513" s="150"/>
      <c r="C513" s="150"/>
      <c r="D513" s="150"/>
      <c r="E513" s="150"/>
      <c r="F513" s="150"/>
      <c r="G513" s="150"/>
      <c r="H513" s="150"/>
      <c r="I513" s="150"/>
      <c r="J513" s="150"/>
      <c r="K513" s="150"/>
      <c r="L513" s="150"/>
      <c r="M513" s="150"/>
      <c r="N513" s="150"/>
      <c r="O513" s="150"/>
      <c r="P513" s="150"/>
      <c r="Q513" s="150"/>
      <c r="R513" s="150"/>
      <c r="S513" s="150"/>
      <c r="T513" s="150"/>
      <c r="U513" s="150"/>
      <c r="V513" s="150"/>
      <c r="W513" s="150"/>
      <c r="X513" s="150"/>
      <c r="Y513" s="150"/>
      <c r="Z513" s="150"/>
    </row>
    <row r="514" ht="15.75" customHeight="1">
      <c r="A514" s="150"/>
      <c r="B514" s="150"/>
      <c r="C514" s="150"/>
      <c r="D514" s="150"/>
      <c r="E514" s="150"/>
      <c r="F514" s="150"/>
      <c r="G514" s="150"/>
      <c r="H514" s="150"/>
      <c r="I514" s="150"/>
      <c r="J514" s="150"/>
      <c r="K514" s="150"/>
      <c r="L514" s="150"/>
      <c r="M514" s="150"/>
      <c r="N514" s="150"/>
      <c r="O514" s="150"/>
      <c r="P514" s="150"/>
      <c r="Q514" s="150"/>
      <c r="R514" s="150"/>
      <c r="S514" s="150"/>
      <c r="T514" s="150"/>
      <c r="U514" s="150"/>
      <c r="V514" s="150"/>
      <c r="W514" s="150"/>
      <c r="X514" s="150"/>
      <c r="Y514" s="150"/>
      <c r="Z514" s="150"/>
    </row>
    <row r="515" ht="15.75" customHeight="1">
      <c r="A515" s="150"/>
      <c r="B515" s="150"/>
      <c r="C515" s="150"/>
      <c r="D515" s="150"/>
      <c r="E515" s="150"/>
      <c r="F515" s="150"/>
      <c r="G515" s="150"/>
      <c r="H515" s="150"/>
      <c r="I515" s="150"/>
      <c r="J515" s="150"/>
      <c r="K515" s="150"/>
      <c r="L515" s="150"/>
      <c r="M515" s="150"/>
      <c r="N515" s="150"/>
      <c r="O515" s="150"/>
      <c r="P515" s="150"/>
      <c r="Q515" s="150"/>
      <c r="R515" s="150"/>
      <c r="S515" s="150"/>
      <c r="T515" s="150"/>
      <c r="U515" s="150"/>
      <c r="V515" s="150"/>
      <c r="W515" s="150"/>
      <c r="X515" s="150"/>
      <c r="Y515" s="150"/>
      <c r="Z515" s="150"/>
    </row>
    <row r="516" ht="15.75" customHeight="1">
      <c r="A516" s="150"/>
      <c r="B516" s="150"/>
      <c r="C516" s="150"/>
      <c r="D516" s="150"/>
      <c r="E516" s="150"/>
      <c r="F516" s="150"/>
      <c r="G516" s="150"/>
      <c r="H516" s="150"/>
      <c r="I516" s="150"/>
      <c r="J516" s="150"/>
      <c r="K516" s="150"/>
      <c r="L516" s="150"/>
      <c r="M516" s="150"/>
      <c r="N516" s="150"/>
      <c r="O516" s="150"/>
      <c r="P516" s="150"/>
      <c r="Q516" s="150"/>
      <c r="R516" s="150"/>
      <c r="S516" s="150"/>
      <c r="T516" s="150"/>
      <c r="U516" s="150"/>
      <c r="V516" s="150"/>
      <c r="W516" s="150"/>
      <c r="X516" s="150"/>
      <c r="Y516" s="150"/>
      <c r="Z516" s="150"/>
    </row>
    <row r="517" ht="15.75" customHeight="1">
      <c r="A517" s="150"/>
      <c r="B517" s="150"/>
      <c r="C517" s="150"/>
      <c r="D517" s="150"/>
      <c r="E517" s="150"/>
      <c r="F517" s="150"/>
      <c r="G517" s="150"/>
      <c r="H517" s="150"/>
      <c r="I517" s="150"/>
      <c r="J517" s="150"/>
      <c r="K517" s="150"/>
      <c r="L517" s="150"/>
      <c r="M517" s="150"/>
      <c r="N517" s="150"/>
      <c r="O517" s="150"/>
      <c r="P517" s="150"/>
      <c r="Q517" s="150"/>
      <c r="R517" s="150"/>
      <c r="S517" s="150"/>
      <c r="T517" s="150"/>
      <c r="U517" s="150"/>
      <c r="V517" s="150"/>
      <c r="W517" s="150"/>
      <c r="X517" s="150"/>
      <c r="Y517" s="150"/>
      <c r="Z517" s="150"/>
    </row>
    <row r="518" ht="15.75" customHeight="1">
      <c r="A518" s="150"/>
      <c r="B518" s="150"/>
      <c r="C518" s="150"/>
      <c r="D518" s="150"/>
      <c r="E518" s="150"/>
      <c r="F518" s="150"/>
      <c r="G518" s="150"/>
      <c r="H518" s="150"/>
      <c r="I518" s="150"/>
      <c r="J518" s="150"/>
      <c r="K518" s="150"/>
      <c r="L518" s="150"/>
      <c r="M518" s="150"/>
      <c r="N518" s="150"/>
      <c r="O518" s="150"/>
      <c r="P518" s="150"/>
      <c r="Q518" s="150"/>
      <c r="R518" s="150"/>
      <c r="S518" s="150"/>
      <c r="T518" s="150"/>
      <c r="U518" s="150"/>
      <c r="V518" s="150"/>
      <c r="W518" s="150"/>
      <c r="X518" s="150"/>
      <c r="Y518" s="150"/>
      <c r="Z518" s="150"/>
    </row>
    <row r="519" ht="15.75" customHeight="1">
      <c r="A519" s="150"/>
      <c r="B519" s="150"/>
      <c r="C519" s="150"/>
      <c r="D519" s="150"/>
      <c r="E519" s="150"/>
      <c r="F519" s="150"/>
      <c r="G519" s="150"/>
      <c r="H519" s="150"/>
      <c r="I519" s="150"/>
      <c r="J519" s="150"/>
      <c r="K519" s="150"/>
      <c r="L519" s="150"/>
      <c r="M519" s="150"/>
      <c r="N519" s="150"/>
      <c r="O519" s="150"/>
      <c r="P519" s="150"/>
      <c r="Q519" s="150"/>
      <c r="R519" s="150"/>
      <c r="S519" s="150"/>
      <c r="T519" s="150"/>
      <c r="U519" s="150"/>
      <c r="V519" s="150"/>
      <c r="W519" s="150"/>
      <c r="X519" s="150"/>
      <c r="Y519" s="150"/>
      <c r="Z519" s="150"/>
    </row>
    <row r="520" ht="15.75" customHeight="1">
      <c r="A520" s="150"/>
      <c r="B520" s="150"/>
      <c r="C520" s="150"/>
      <c r="D520" s="150"/>
      <c r="E520" s="150"/>
      <c r="F520" s="150"/>
      <c r="G520" s="150"/>
      <c r="H520" s="150"/>
      <c r="I520" s="150"/>
      <c r="J520" s="150"/>
      <c r="K520" s="150"/>
      <c r="L520" s="150"/>
      <c r="M520" s="150"/>
      <c r="N520" s="150"/>
      <c r="O520" s="150"/>
      <c r="P520" s="150"/>
      <c r="Q520" s="150"/>
      <c r="R520" s="150"/>
      <c r="S520" s="150"/>
      <c r="T520" s="150"/>
      <c r="U520" s="150"/>
      <c r="V520" s="150"/>
      <c r="W520" s="150"/>
      <c r="X520" s="150"/>
      <c r="Y520" s="150"/>
      <c r="Z520" s="150"/>
    </row>
    <row r="521" ht="15.75" customHeight="1">
      <c r="A521" s="150"/>
      <c r="B521" s="150"/>
      <c r="C521" s="150"/>
      <c r="D521" s="150"/>
      <c r="E521" s="150"/>
      <c r="F521" s="150"/>
      <c r="G521" s="150"/>
      <c r="H521" s="150"/>
      <c r="I521" s="150"/>
      <c r="J521" s="150"/>
      <c r="K521" s="150"/>
      <c r="L521" s="150"/>
      <c r="M521" s="150"/>
      <c r="N521" s="150"/>
      <c r="O521" s="150"/>
      <c r="P521" s="150"/>
      <c r="Q521" s="150"/>
      <c r="R521" s="150"/>
      <c r="S521" s="150"/>
      <c r="T521" s="150"/>
      <c r="U521" s="150"/>
      <c r="V521" s="150"/>
      <c r="W521" s="150"/>
      <c r="X521" s="150"/>
      <c r="Y521" s="150"/>
      <c r="Z521" s="150"/>
    </row>
    <row r="522" ht="15.75" customHeight="1">
      <c r="A522" s="150"/>
      <c r="B522" s="150"/>
      <c r="C522" s="150"/>
      <c r="D522" s="150"/>
      <c r="E522" s="150"/>
      <c r="F522" s="150"/>
      <c r="G522" s="150"/>
      <c r="H522" s="150"/>
      <c r="I522" s="150"/>
      <c r="J522" s="150"/>
      <c r="K522" s="150"/>
      <c r="L522" s="150"/>
      <c r="M522" s="150"/>
      <c r="N522" s="150"/>
      <c r="O522" s="150"/>
      <c r="P522" s="150"/>
      <c r="Q522" s="150"/>
      <c r="R522" s="150"/>
      <c r="S522" s="150"/>
      <c r="T522" s="150"/>
      <c r="U522" s="150"/>
      <c r="V522" s="150"/>
      <c r="W522" s="150"/>
      <c r="X522" s="150"/>
      <c r="Y522" s="150"/>
      <c r="Z522" s="150"/>
    </row>
    <row r="523" ht="15.75" customHeight="1">
      <c r="A523" s="150"/>
      <c r="B523" s="150"/>
      <c r="C523" s="150"/>
      <c r="D523" s="150"/>
      <c r="E523" s="150"/>
      <c r="F523" s="150"/>
      <c r="G523" s="150"/>
      <c r="H523" s="150"/>
      <c r="I523" s="150"/>
      <c r="J523" s="150"/>
      <c r="K523" s="150"/>
      <c r="L523" s="150"/>
      <c r="M523" s="150"/>
      <c r="N523" s="150"/>
      <c r="O523" s="150"/>
      <c r="P523" s="150"/>
      <c r="Q523" s="150"/>
      <c r="R523" s="150"/>
      <c r="S523" s="150"/>
      <c r="T523" s="150"/>
      <c r="U523" s="150"/>
      <c r="V523" s="150"/>
      <c r="W523" s="150"/>
      <c r="X523" s="150"/>
      <c r="Y523" s="150"/>
      <c r="Z523" s="150"/>
    </row>
    <row r="524" ht="15.75" customHeight="1">
      <c r="A524" s="150"/>
      <c r="B524" s="150"/>
      <c r="C524" s="150"/>
      <c r="D524" s="150"/>
      <c r="E524" s="150"/>
      <c r="F524" s="150"/>
      <c r="G524" s="150"/>
      <c r="H524" s="150"/>
      <c r="I524" s="150"/>
      <c r="J524" s="150"/>
      <c r="K524" s="150"/>
      <c r="L524" s="150"/>
      <c r="M524" s="150"/>
      <c r="N524" s="150"/>
      <c r="O524" s="150"/>
      <c r="P524" s="150"/>
      <c r="Q524" s="150"/>
      <c r="R524" s="150"/>
      <c r="S524" s="150"/>
      <c r="T524" s="150"/>
      <c r="U524" s="150"/>
      <c r="V524" s="150"/>
      <c r="W524" s="150"/>
      <c r="X524" s="150"/>
      <c r="Y524" s="150"/>
      <c r="Z524" s="150"/>
    </row>
    <row r="525" ht="15.75" customHeight="1">
      <c r="A525" s="150"/>
      <c r="B525" s="150"/>
      <c r="C525" s="150"/>
      <c r="D525" s="150"/>
      <c r="E525" s="150"/>
      <c r="F525" s="150"/>
      <c r="G525" s="150"/>
      <c r="H525" s="150"/>
      <c r="I525" s="150"/>
      <c r="J525" s="150"/>
      <c r="K525" s="150"/>
      <c r="L525" s="150"/>
      <c r="M525" s="150"/>
      <c r="N525" s="150"/>
      <c r="O525" s="150"/>
      <c r="P525" s="150"/>
      <c r="Q525" s="150"/>
      <c r="R525" s="150"/>
      <c r="S525" s="150"/>
      <c r="T525" s="150"/>
      <c r="U525" s="150"/>
      <c r="V525" s="150"/>
      <c r="W525" s="150"/>
      <c r="X525" s="150"/>
      <c r="Y525" s="150"/>
      <c r="Z525" s="150"/>
    </row>
    <row r="526" ht="15.75" customHeight="1">
      <c r="A526" s="150"/>
      <c r="B526" s="150"/>
      <c r="C526" s="150"/>
      <c r="D526" s="150"/>
      <c r="E526" s="150"/>
      <c r="F526" s="150"/>
      <c r="G526" s="150"/>
      <c r="H526" s="150"/>
      <c r="I526" s="150"/>
      <c r="J526" s="150"/>
      <c r="K526" s="150"/>
      <c r="L526" s="150"/>
      <c r="M526" s="150"/>
      <c r="N526" s="150"/>
      <c r="O526" s="150"/>
      <c r="P526" s="150"/>
      <c r="Q526" s="150"/>
      <c r="R526" s="150"/>
      <c r="S526" s="150"/>
      <c r="T526" s="150"/>
      <c r="U526" s="150"/>
      <c r="V526" s="150"/>
      <c r="W526" s="150"/>
      <c r="X526" s="150"/>
      <c r="Y526" s="150"/>
      <c r="Z526" s="150"/>
    </row>
    <row r="527" ht="15.75" customHeight="1">
      <c r="A527" s="150"/>
      <c r="B527" s="150"/>
      <c r="C527" s="150"/>
      <c r="D527" s="150"/>
      <c r="E527" s="150"/>
      <c r="F527" s="150"/>
      <c r="G527" s="150"/>
      <c r="H527" s="150"/>
      <c r="I527" s="150"/>
      <c r="J527" s="150"/>
      <c r="K527" s="150"/>
      <c r="L527" s="150"/>
      <c r="M527" s="150"/>
      <c r="N527" s="150"/>
      <c r="O527" s="150"/>
      <c r="P527" s="150"/>
      <c r="Q527" s="150"/>
      <c r="R527" s="150"/>
      <c r="S527" s="150"/>
      <c r="T527" s="150"/>
      <c r="U527" s="150"/>
      <c r="V527" s="150"/>
      <c r="W527" s="150"/>
      <c r="X527" s="150"/>
      <c r="Y527" s="150"/>
      <c r="Z527" s="150"/>
    </row>
    <row r="528" ht="15.75" customHeight="1">
      <c r="A528" s="150"/>
      <c r="B528" s="150"/>
      <c r="C528" s="150"/>
      <c r="D528" s="150"/>
      <c r="E528" s="150"/>
      <c r="F528" s="150"/>
      <c r="G528" s="150"/>
      <c r="H528" s="150"/>
      <c r="I528" s="150"/>
      <c r="J528" s="150"/>
      <c r="K528" s="150"/>
      <c r="L528" s="150"/>
      <c r="M528" s="150"/>
      <c r="N528" s="150"/>
      <c r="O528" s="150"/>
      <c r="P528" s="150"/>
      <c r="Q528" s="150"/>
      <c r="R528" s="150"/>
      <c r="S528" s="150"/>
      <c r="T528" s="150"/>
      <c r="U528" s="150"/>
      <c r="V528" s="150"/>
      <c r="W528" s="150"/>
      <c r="X528" s="150"/>
      <c r="Y528" s="150"/>
      <c r="Z528" s="150"/>
    </row>
    <row r="529" ht="15.75" customHeight="1">
      <c r="A529" s="150"/>
      <c r="B529" s="150"/>
      <c r="C529" s="150"/>
      <c r="D529" s="150"/>
      <c r="E529" s="150"/>
      <c r="F529" s="150"/>
      <c r="G529" s="150"/>
      <c r="H529" s="150"/>
      <c r="I529" s="150"/>
      <c r="J529" s="150"/>
      <c r="K529" s="150"/>
      <c r="L529" s="150"/>
      <c r="M529" s="150"/>
      <c r="N529" s="150"/>
      <c r="O529" s="150"/>
      <c r="P529" s="150"/>
      <c r="Q529" s="150"/>
      <c r="R529" s="150"/>
      <c r="S529" s="150"/>
      <c r="T529" s="150"/>
      <c r="U529" s="150"/>
      <c r="V529" s="150"/>
      <c r="W529" s="150"/>
      <c r="X529" s="150"/>
      <c r="Y529" s="150"/>
      <c r="Z529" s="150"/>
    </row>
    <row r="530" ht="15.75" customHeight="1">
      <c r="A530" s="150"/>
      <c r="B530" s="150"/>
      <c r="C530" s="150"/>
      <c r="D530" s="150"/>
      <c r="E530" s="150"/>
      <c r="F530" s="150"/>
      <c r="G530" s="150"/>
      <c r="H530" s="150"/>
      <c r="I530" s="150"/>
      <c r="J530" s="150"/>
      <c r="K530" s="150"/>
      <c r="L530" s="150"/>
      <c r="M530" s="150"/>
      <c r="N530" s="150"/>
      <c r="O530" s="150"/>
      <c r="P530" s="150"/>
      <c r="Q530" s="150"/>
      <c r="R530" s="150"/>
      <c r="S530" s="150"/>
      <c r="T530" s="150"/>
      <c r="U530" s="150"/>
      <c r="V530" s="150"/>
      <c r="W530" s="150"/>
      <c r="X530" s="150"/>
      <c r="Y530" s="150"/>
      <c r="Z530" s="150"/>
    </row>
    <row r="531" ht="15.75" customHeight="1">
      <c r="A531" s="150"/>
      <c r="B531" s="150"/>
      <c r="C531" s="150"/>
      <c r="D531" s="150"/>
      <c r="E531" s="150"/>
      <c r="F531" s="150"/>
      <c r="G531" s="150"/>
      <c r="H531" s="150"/>
      <c r="I531" s="150"/>
      <c r="J531" s="150"/>
      <c r="K531" s="150"/>
      <c r="L531" s="150"/>
      <c r="M531" s="150"/>
      <c r="N531" s="150"/>
      <c r="O531" s="150"/>
      <c r="P531" s="150"/>
      <c r="Q531" s="150"/>
      <c r="R531" s="150"/>
      <c r="S531" s="150"/>
      <c r="T531" s="150"/>
      <c r="U531" s="150"/>
      <c r="V531" s="150"/>
      <c r="W531" s="150"/>
      <c r="X531" s="150"/>
      <c r="Y531" s="150"/>
      <c r="Z531" s="150"/>
    </row>
    <row r="532" ht="15.75" customHeight="1">
      <c r="A532" s="150"/>
      <c r="B532" s="150"/>
      <c r="C532" s="150"/>
      <c r="D532" s="150"/>
      <c r="E532" s="150"/>
      <c r="F532" s="150"/>
      <c r="G532" s="150"/>
      <c r="H532" s="150"/>
      <c r="I532" s="150"/>
      <c r="J532" s="150"/>
      <c r="K532" s="150"/>
      <c r="L532" s="150"/>
      <c r="M532" s="150"/>
      <c r="N532" s="150"/>
      <c r="O532" s="150"/>
      <c r="P532" s="150"/>
      <c r="Q532" s="150"/>
      <c r="R532" s="150"/>
      <c r="S532" s="150"/>
      <c r="T532" s="150"/>
      <c r="U532" s="150"/>
      <c r="V532" s="150"/>
      <c r="W532" s="150"/>
      <c r="X532" s="150"/>
      <c r="Y532" s="150"/>
      <c r="Z532" s="150"/>
    </row>
    <row r="533" ht="15.75" customHeight="1">
      <c r="A533" s="150"/>
      <c r="B533" s="150"/>
      <c r="C533" s="150"/>
      <c r="D533" s="150"/>
      <c r="E533" s="150"/>
      <c r="F533" s="150"/>
      <c r="G533" s="150"/>
      <c r="H533" s="150"/>
      <c r="I533" s="150"/>
      <c r="J533" s="150"/>
      <c r="K533" s="150"/>
      <c r="L533" s="150"/>
      <c r="M533" s="150"/>
      <c r="N533" s="150"/>
      <c r="O533" s="150"/>
      <c r="P533" s="150"/>
      <c r="Q533" s="150"/>
      <c r="R533" s="150"/>
      <c r="S533" s="150"/>
      <c r="T533" s="150"/>
      <c r="U533" s="150"/>
      <c r="V533" s="150"/>
      <c r="W533" s="150"/>
      <c r="X533" s="150"/>
      <c r="Y533" s="150"/>
      <c r="Z533" s="150"/>
    </row>
    <row r="534" ht="15.75" customHeight="1">
      <c r="A534" s="150"/>
      <c r="B534" s="150"/>
      <c r="C534" s="150"/>
      <c r="D534" s="150"/>
      <c r="E534" s="150"/>
      <c r="F534" s="150"/>
      <c r="G534" s="150"/>
      <c r="H534" s="150"/>
      <c r="I534" s="150"/>
      <c r="J534" s="150"/>
      <c r="K534" s="150"/>
      <c r="L534" s="150"/>
      <c r="M534" s="150"/>
      <c r="N534" s="150"/>
      <c r="O534" s="150"/>
      <c r="P534" s="150"/>
      <c r="Q534" s="150"/>
      <c r="R534" s="150"/>
      <c r="S534" s="150"/>
      <c r="T534" s="150"/>
      <c r="U534" s="150"/>
      <c r="V534" s="150"/>
      <c r="W534" s="150"/>
      <c r="X534" s="150"/>
      <c r="Y534" s="150"/>
      <c r="Z534" s="150"/>
    </row>
    <row r="535" ht="15.75" customHeight="1">
      <c r="A535" s="150"/>
      <c r="B535" s="150"/>
      <c r="C535" s="150"/>
      <c r="D535" s="150"/>
      <c r="E535" s="150"/>
      <c r="F535" s="150"/>
      <c r="G535" s="150"/>
      <c r="H535" s="150"/>
      <c r="I535" s="150"/>
      <c r="J535" s="150"/>
      <c r="K535" s="150"/>
      <c r="L535" s="150"/>
      <c r="M535" s="150"/>
      <c r="N535" s="150"/>
      <c r="O535" s="150"/>
      <c r="P535" s="150"/>
      <c r="Q535" s="150"/>
      <c r="R535" s="150"/>
      <c r="S535" s="150"/>
      <c r="T535" s="150"/>
      <c r="U535" s="150"/>
      <c r="V535" s="150"/>
      <c r="W535" s="150"/>
      <c r="X535" s="150"/>
      <c r="Y535" s="150"/>
      <c r="Z535" s="150"/>
    </row>
    <row r="536" ht="15.75" customHeight="1">
      <c r="A536" s="150"/>
      <c r="B536" s="150"/>
      <c r="C536" s="150"/>
      <c r="D536" s="150"/>
      <c r="E536" s="150"/>
      <c r="F536" s="150"/>
      <c r="G536" s="150"/>
      <c r="H536" s="150"/>
      <c r="I536" s="150"/>
      <c r="J536" s="150"/>
      <c r="K536" s="150"/>
      <c r="L536" s="150"/>
      <c r="M536" s="150"/>
      <c r="N536" s="150"/>
      <c r="O536" s="150"/>
      <c r="P536" s="150"/>
      <c r="Q536" s="150"/>
      <c r="R536" s="150"/>
      <c r="S536" s="150"/>
      <c r="T536" s="150"/>
      <c r="U536" s="150"/>
      <c r="V536" s="150"/>
      <c r="W536" s="150"/>
      <c r="X536" s="150"/>
      <c r="Y536" s="150"/>
      <c r="Z536" s="150"/>
    </row>
    <row r="537" ht="15.75" customHeight="1">
      <c r="A537" s="150"/>
      <c r="B537" s="150"/>
      <c r="C537" s="150"/>
      <c r="D537" s="150"/>
      <c r="E537" s="150"/>
      <c r="F537" s="150"/>
      <c r="G537" s="150"/>
      <c r="H537" s="150"/>
      <c r="I537" s="150"/>
      <c r="J537" s="150"/>
      <c r="K537" s="150"/>
      <c r="L537" s="150"/>
      <c r="M537" s="150"/>
      <c r="N537" s="150"/>
      <c r="O537" s="150"/>
      <c r="P537" s="150"/>
      <c r="Q537" s="150"/>
      <c r="R537" s="150"/>
      <c r="S537" s="150"/>
      <c r="T537" s="150"/>
      <c r="U537" s="150"/>
      <c r="V537" s="150"/>
      <c r="W537" s="150"/>
      <c r="X537" s="150"/>
      <c r="Y537" s="150"/>
      <c r="Z537" s="150"/>
    </row>
    <row r="538" ht="15.75" customHeight="1">
      <c r="A538" s="150"/>
      <c r="B538" s="150"/>
      <c r="C538" s="150"/>
      <c r="D538" s="150"/>
      <c r="E538" s="150"/>
      <c r="F538" s="150"/>
      <c r="G538" s="150"/>
      <c r="H538" s="150"/>
      <c r="I538" s="150"/>
      <c r="J538" s="150"/>
      <c r="K538" s="150"/>
      <c r="L538" s="150"/>
      <c r="M538" s="150"/>
      <c r="N538" s="150"/>
      <c r="O538" s="150"/>
      <c r="P538" s="150"/>
      <c r="Q538" s="150"/>
      <c r="R538" s="150"/>
      <c r="S538" s="150"/>
      <c r="T538" s="150"/>
      <c r="U538" s="150"/>
      <c r="V538" s="150"/>
      <c r="W538" s="150"/>
      <c r="X538" s="150"/>
      <c r="Y538" s="150"/>
      <c r="Z538" s="150"/>
    </row>
    <row r="539" ht="15.75" customHeight="1">
      <c r="A539" s="150"/>
      <c r="B539" s="150"/>
      <c r="C539" s="150"/>
      <c r="D539" s="150"/>
      <c r="E539" s="150"/>
      <c r="F539" s="150"/>
      <c r="G539" s="150"/>
      <c r="H539" s="150"/>
      <c r="I539" s="150"/>
      <c r="J539" s="150"/>
      <c r="K539" s="150"/>
      <c r="L539" s="150"/>
      <c r="M539" s="150"/>
      <c r="N539" s="150"/>
      <c r="O539" s="150"/>
      <c r="P539" s="150"/>
      <c r="Q539" s="150"/>
      <c r="R539" s="150"/>
      <c r="S539" s="150"/>
      <c r="T539" s="150"/>
      <c r="U539" s="150"/>
      <c r="V539" s="150"/>
      <c r="W539" s="150"/>
      <c r="X539" s="150"/>
      <c r="Y539" s="150"/>
      <c r="Z539" s="150"/>
    </row>
    <row r="540" ht="15.75" customHeight="1">
      <c r="A540" s="150"/>
      <c r="B540" s="150"/>
      <c r="C540" s="150"/>
      <c r="D540" s="150"/>
      <c r="E540" s="150"/>
      <c r="F540" s="150"/>
      <c r="G540" s="150"/>
      <c r="H540" s="150"/>
      <c r="I540" s="150"/>
      <c r="J540" s="150"/>
      <c r="K540" s="150"/>
      <c r="L540" s="150"/>
      <c r="M540" s="150"/>
      <c r="N540" s="150"/>
      <c r="O540" s="150"/>
      <c r="P540" s="150"/>
      <c r="Q540" s="150"/>
      <c r="R540" s="150"/>
      <c r="S540" s="150"/>
      <c r="T540" s="150"/>
      <c r="U540" s="150"/>
      <c r="V540" s="150"/>
      <c r="W540" s="150"/>
      <c r="X540" s="150"/>
      <c r="Y540" s="150"/>
      <c r="Z540" s="150"/>
    </row>
    <row r="541" ht="15.75" customHeight="1">
      <c r="A541" s="150"/>
      <c r="B541" s="150"/>
      <c r="C541" s="150"/>
      <c r="D541" s="150"/>
      <c r="E541" s="150"/>
      <c r="F541" s="150"/>
      <c r="G541" s="150"/>
      <c r="H541" s="150"/>
      <c r="I541" s="150"/>
      <c r="J541" s="150"/>
      <c r="K541" s="150"/>
      <c r="L541" s="150"/>
      <c r="M541" s="150"/>
      <c r="N541" s="150"/>
      <c r="O541" s="150"/>
      <c r="P541" s="150"/>
      <c r="Q541" s="150"/>
      <c r="R541" s="150"/>
      <c r="S541" s="150"/>
      <c r="T541" s="150"/>
      <c r="U541" s="150"/>
      <c r="V541" s="150"/>
      <c r="W541" s="150"/>
      <c r="X541" s="150"/>
      <c r="Y541" s="150"/>
      <c r="Z541" s="150"/>
    </row>
    <row r="542" ht="15.75" customHeight="1">
      <c r="A542" s="150"/>
      <c r="B542" s="150"/>
      <c r="C542" s="150"/>
      <c r="D542" s="150"/>
      <c r="E542" s="150"/>
      <c r="F542" s="150"/>
      <c r="G542" s="150"/>
      <c r="H542" s="150"/>
      <c r="I542" s="150"/>
      <c r="J542" s="150"/>
      <c r="K542" s="150"/>
      <c r="L542" s="150"/>
      <c r="M542" s="150"/>
      <c r="N542" s="150"/>
      <c r="O542" s="150"/>
      <c r="P542" s="150"/>
      <c r="Q542" s="150"/>
      <c r="R542" s="150"/>
      <c r="S542" s="150"/>
      <c r="T542" s="150"/>
      <c r="U542" s="150"/>
      <c r="V542" s="150"/>
      <c r="W542" s="150"/>
      <c r="X542" s="150"/>
      <c r="Y542" s="150"/>
      <c r="Z542" s="150"/>
    </row>
    <row r="543" ht="15.75" customHeight="1">
      <c r="A543" s="150"/>
      <c r="B543" s="150"/>
      <c r="C543" s="150"/>
      <c r="D543" s="150"/>
      <c r="E543" s="150"/>
      <c r="F543" s="150"/>
      <c r="G543" s="150"/>
      <c r="H543" s="150"/>
      <c r="I543" s="150"/>
      <c r="J543" s="150"/>
      <c r="K543" s="150"/>
      <c r="L543" s="150"/>
      <c r="M543" s="150"/>
      <c r="N543" s="150"/>
      <c r="O543" s="150"/>
      <c r="P543" s="150"/>
      <c r="Q543" s="150"/>
      <c r="R543" s="150"/>
      <c r="S543" s="150"/>
      <c r="T543" s="150"/>
      <c r="U543" s="150"/>
      <c r="V543" s="150"/>
      <c r="W543" s="150"/>
      <c r="X543" s="150"/>
      <c r="Y543" s="150"/>
      <c r="Z543" s="150"/>
    </row>
    <row r="544" ht="15.75" customHeight="1">
      <c r="A544" s="150"/>
      <c r="B544" s="150"/>
      <c r="C544" s="150"/>
      <c r="D544" s="150"/>
      <c r="E544" s="150"/>
      <c r="F544" s="150"/>
      <c r="G544" s="150"/>
      <c r="H544" s="150"/>
      <c r="I544" s="150"/>
      <c r="J544" s="150"/>
      <c r="K544" s="150"/>
      <c r="L544" s="150"/>
      <c r="M544" s="150"/>
      <c r="N544" s="150"/>
      <c r="O544" s="150"/>
      <c r="P544" s="150"/>
      <c r="Q544" s="150"/>
      <c r="R544" s="150"/>
      <c r="S544" s="150"/>
      <c r="T544" s="150"/>
      <c r="U544" s="150"/>
      <c r="V544" s="150"/>
      <c r="W544" s="150"/>
      <c r="X544" s="150"/>
      <c r="Y544" s="150"/>
      <c r="Z544" s="150"/>
    </row>
    <row r="545" ht="15.75" customHeight="1">
      <c r="A545" s="150"/>
      <c r="B545" s="150"/>
      <c r="C545" s="150"/>
      <c r="D545" s="150"/>
      <c r="E545" s="150"/>
      <c r="F545" s="150"/>
      <c r="G545" s="150"/>
      <c r="H545" s="150"/>
      <c r="I545" s="150"/>
      <c r="J545" s="150"/>
      <c r="K545" s="150"/>
      <c r="L545" s="150"/>
      <c r="M545" s="150"/>
      <c r="N545" s="150"/>
      <c r="O545" s="150"/>
      <c r="P545" s="150"/>
      <c r="Q545" s="150"/>
      <c r="R545" s="150"/>
      <c r="S545" s="150"/>
      <c r="T545" s="150"/>
      <c r="U545" s="150"/>
      <c r="V545" s="150"/>
      <c r="W545" s="150"/>
      <c r="X545" s="150"/>
      <c r="Y545" s="150"/>
      <c r="Z545" s="150"/>
    </row>
    <row r="546" ht="15.75" customHeight="1">
      <c r="A546" s="150"/>
      <c r="B546" s="150"/>
      <c r="C546" s="150"/>
      <c r="D546" s="150"/>
      <c r="E546" s="150"/>
      <c r="F546" s="150"/>
      <c r="G546" s="150"/>
      <c r="H546" s="150"/>
      <c r="I546" s="150"/>
      <c r="J546" s="150"/>
      <c r="K546" s="150"/>
      <c r="L546" s="150"/>
      <c r="M546" s="150"/>
      <c r="N546" s="150"/>
      <c r="O546" s="150"/>
      <c r="P546" s="150"/>
      <c r="Q546" s="150"/>
      <c r="R546" s="150"/>
      <c r="S546" s="150"/>
      <c r="T546" s="150"/>
      <c r="U546" s="150"/>
      <c r="V546" s="150"/>
      <c r="W546" s="150"/>
      <c r="X546" s="150"/>
      <c r="Y546" s="150"/>
      <c r="Z546" s="150"/>
    </row>
    <row r="547" ht="15.75" customHeight="1">
      <c r="A547" s="150"/>
      <c r="B547" s="150"/>
      <c r="C547" s="150"/>
      <c r="D547" s="150"/>
      <c r="E547" s="150"/>
      <c r="F547" s="150"/>
      <c r="G547" s="150"/>
      <c r="H547" s="150"/>
      <c r="I547" s="150"/>
      <c r="J547" s="150"/>
      <c r="K547" s="150"/>
      <c r="L547" s="150"/>
      <c r="M547" s="150"/>
      <c r="N547" s="150"/>
      <c r="O547" s="150"/>
      <c r="P547" s="150"/>
      <c r="Q547" s="150"/>
      <c r="R547" s="150"/>
      <c r="S547" s="150"/>
      <c r="T547" s="150"/>
      <c r="U547" s="150"/>
      <c r="V547" s="150"/>
      <c r="W547" s="150"/>
      <c r="X547" s="150"/>
      <c r="Y547" s="150"/>
      <c r="Z547" s="150"/>
    </row>
    <row r="548" ht="15.75" customHeight="1">
      <c r="A548" s="150"/>
      <c r="B548" s="150"/>
      <c r="C548" s="150"/>
      <c r="D548" s="150"/>
      <c r="E548" s="150"/>
      <c r="F548" s="150"/>
      <c r="G548" s="150"/>
      <c r="H548" s="150"/>
      <c r="I548" s="150"/>
      <c r="J548" s="150"/>
      <c r="K548" s="150"/>
      <c r="L548" s="150"/>
      <c r="M548" s="150"/>
      <c r="N548" s="150"/>
      <c r="O548" s="150"/>
      <c r="P548" s="150"/>
      <c r="Q548" s="150"/>
      <c r="R548" s="150"/>
      <c r="S548" s="150"/>
      <c r="T548" s="150"/>
      <c r="U548" s="150"/>
      <c r="V548" s="150"/>
      <c r="W548" s="150"/>
      <c r="X548" s="150"/>
      <c r="Y548" s="150"/>
      <c r="Z548" s="150"/>
    </row>
    <row r="549" ht="15.75" customHeight="1">
      <c r="A549" s="150"/>
      <c r="B549" s="150"/>
      <c r="C549" s="150"/>
      <c r="D549" s="150"/>
      <c r="E549" s="150"/>
      <c r="F549" s="150"/>
      <c r="G549" s="150"/>
      <c r="H549" s="150"/>
      <c r="I549" s="150"/>
      <c r="J549" s="150"/>
      <c r="K549" s="150"/>
      <c r="L549" s="150"/>
      <c r="M549" s="150"/>
      <c r="N549" s="150"/>
      <c r="O549" s="150"/>
      <c r="P549" s="150"/>
      <c r="Q549" s="150"/>
      <c r="R549" s="150"/>
      <c r="S549" s="150"/>
      <c r="T549" s="150"/>
      <c r="U549" s="150"/>
      <c r="V549" s="150"/>
      <c r="W549" s="150"/>
      <c r="X549" s="150"/>
      <c r="Y549" s="150"/>
      <c r="Z549" s="150"/>
    </row>
    <row r="550" ht="15.75" customHeight="1">
      <c r="A550" s="150"/>
      <c r="B550" s="150"/>
      <c r="C550" s="150"/>
      <c r="D550" s="150"/>
      <c r="E550" s="150"/>
      <c r="F550" s="150"/>
      <c r="G550" s="150"/>
      <c r="H550" s="150"/>
      <c r="I550" s="150"/>
      <c r="J550" s="150"/>
      <c r="K550" s="150"/>
      <c r="L550" s="150"/>
      <c r="M550" s="150"/>
      <c r="N550" s="150"/>
      <c r="O550" s="150"/>
      <c r="P550" s="150"/>
      <c r="Q550" s="150"/>
      <c r="R550" s="150"/>
      <c r="S550" s="150"/>
      <c r="T550" s="150"/>
      <c r="U550" s="150"/>
      <c r="V550" s="150"/>
      <c r="W550" s="150"/>
      <c r="X550" s="150"/>
      <c r="Y550" s="150"/>
      <c r="Z550" s="150"/>
    </row>
    <row r="551" ht="15.75" customHeight="1">
      <c r="A551" s="150"/>
      <c r="B551" s="150"/>
      <c r="C551" s="150"/>
      <c r="D551" s="150"/>
      <c r="E551" s="150"/>
      <c r="F551" s="150"/>
      <c r="G551" s="150"/>
      <c r="H551" s="150"/>
      <c r="I551" s="150"/>
      <c r="J551" s="150"/>
      <c r="K551" s="150"/>
      <c r="L551" s="150"/>
      <c r="M551" s="150"/>
      <c r="N551" s="150"/>
      <c r="O551" s="150"/>
      <c r="P551" s="150"/>
      <c r="Q551" s="150"/>
      <c r="R551" s="150"/>
      <c r="S551" s="150"/>
      <c r="T551" s="150"/>
      <c r="U551" s="150"/>
      <c r="V551" s="150"/>
      <c r="W551" s="150"/>
      <c r="X551" s="150"/>
      <c r="Y551" s="150"/>
      <c r="Z551" s="150"/>
    </row>
    <row r="552" ht="15.75" customHeight="1">
      <c r="A552" s="150"/>
      <c r="B552" s="150"/>
      <c r="C552" s="150"/>
      <c r="D552" s="150"/>
      <c r="E552" s="150"/>
      <c r="F552" s="150"/>
      <c r="G552" s="150"/>
      <c r="H552" s="150"/>
      <c r="I552" s="150"/>
      <c r="J552" s="150"/>
      <c r="K552" s="150"/>
      <c r="L552" s="150"/>
      <c r="M552" s="150"/>
      <c r="N552" s="150"/>
      <c r="O552" s="150"/>
      <c r="P552" s="150"/>
      <c r="Q552" s="150"/>
      <c r="R552" s="150"/>
      <c r="S552" s="150"/>
      <c r="T552" s="150"/>
      <c r="U552" s="150"/>
      <c r="V552" s="150"/>
      <c r="W552" s="150"/>
      <c r="X552" s="150"/>
      <c r="Y552" s="150"/>
      <c r="Z552" s="150"/>
    </row>
    <row r="553" ht="15.75" customHeight="1">
      <c r="A553" s="150"/>
      <c r="B553" s="150"/>
      <c r="C553" s="150"/>
      <c r="D553" s="150"/>
      <c r="E553" s="150"/>
      <c r="F553" s="150"/>
      <c r="G553" s="150"/>
      <c r="H553" s="150"/>
      <c r="I553" s="150"/>
      <c r="J553" s="150"/>
      <c r="K553" s="150"/>
      <c r="L553" s="150"/>
      <c r="M553" s="150"/>
      <c r="N553" s="150"/>
      <c r="O553" s="150"/>
      <c r="P553" s="150"/>
      <c r="Q553" s="150"/>
      <c r="R553" s="150"/>
      <c r="S553" s="150"/>
      <c r="T553" s="150"/>
      <c r="U553" s="150"/>
      <c r="V553" s="150"/>
      <c r="W553" s="150"/>
      <c r="X553" s="150"/>
      <c r="Y553" s="150"/>
      <c r="Z553" s="150"/>
    </row>
    <row r="554" ht="15.75" customHeight="1">
      <c r="A554" s="150"/>
      <c r="B554" s="150"/>
      <c r="C554" s="150"/>
      <c r="D554" s="150"/>
      <c r="E554" s="150"/>
      <c r="F554" s="150"/>
      <c r="G554" s="150"/>
      <c r="H554" s="150"/>
      <c r="I554" s="150"/>
      <c r="J554" s="150"/>
      <c r="K554" s="150"/>
      <c r="L554" s="150"/>
      <c r="M554" s="150"/>
      <c r="N554" s="150"/>
      <c r="O554" s="150"/>
      <c r="P554" s="150"/>
      <c r="Q554" s="150"/>
      <c r="R554" s="150"/>
      <c r="S554" s="150"/>
      <c r="T554" s="150"/>
      <c r="U554" s="150"/>
      <c r="V554" s="150"/>
      <c r="W554" s="150"/>
      <c r="X554" s="150"/>
      <c r="Y554" s="150"/>
      <c r="Z554" s="150"/>
    </row>
    <row r="555" ht="15.75" customHeight="1">
      <c r="A555" s="150"/>
      <c r="B555" s="150"/>
      <c r="C555" s="150"/>
      <c r="D555" s="150"/>
      <c r="E555" s="150"/>
      <c r="F555" s="150"/>
      <c r="G555" s="150"/>
      <c r="H555" s="150"/>
      <c r="I555" s="150"/>
      <c r="J555" s="150"/>
      <c r="K555" s="150"/>
      <c r="L555" s="150"/>
      <c r="M555" s="150"/>
      <c r="N555" s="150"/>
      <c r="O555" s="150"/>
      <c r="P555" s="150"/>
      <c r="Q555" s="150"/>
      <c r="R555" s="150"/>
      <c r="S555" s="150"/>
      <c r="T555" s="150"/>
      <c r="U555" s="150"/>
      <c r="V555" s="150"/>
      <c r="W555" s="150"/>
      <c r="X555" s="150"/>
      <c r="Y555" s="150"/>
      <c r="Z555" s="150"/>
    </row>
    <row r="556" ht="15.75" customHeight="1">
      <c r="A556" s="150"/>
      <c r="B556" s="150"/>
      <c r="C556" s="150"/>
      <c r="D556" s="150"/>
      <c r="E556" s="150"/>
      <c r="F556" s="150"/>
      <c r="G556" s="150"/>
      <c r="H556" s="150"/>
      <c r="I556" s="150"/>
      <c r="J556" s="150"/>
      <c r="K556" s="150"/>
      <c r="L556" s="150"/>
      <c r="M556" s="150"/>
      <c r="N556" s="150"/>
      <c r="O556" s="150"/>
      <c r="P556" s="150"/>
      <c r="Q556" s="150"/>
      <c r="R556" s="150"/>
      <c r="S556" s="150"/>
      <c r="T556" s="150"/>
      <c r="U556" s="150"/>
      <c r="V556" s="150"/>
      <c r="W556" s="150"/>
      <c r="X556" s="150"/>
      <c r="Y556" s="150"/>
      <c r="Z556" s="150"/>
    </row>
    <row r="557" ht="15.75" customHeight="1">
      <c r="A557" s="150"/>
      <c r="B557" s="150"/>
      <c r="C557" s="150"/>
      <c r="D557" s="150"/>
      <c r="E557" s="150"/>
      <c r="F557" s="150"/>
      <c r="G557" s="150"/>
      <c r="H557" s="150"/>
      <c r="I557" s="150"/>
      <c r="J557" s="150"/>
      <c r="K557" s="150"/>
      <c r="L557" s="150"/>
      <c r="M557" s="150"/>
      <c r="N557" s="150"/>
      <c r="O557" s="150"/>
      <c r="P557" s="150"/>
      <c r="Q557" s="150"/>
      <c r="R557" s="150"/>
      <c r="S557" s="150"/>
      <c r="T557" s="150"/>
      <c r="U557" s="150"/>
      <c r="V557" s="150"/>
      <c r="W557" s="150"/>
      <c r="X557" s="150"/>
      <c r="Y557" s="150"/>
      <c r="Z557" s="150"/>
    </row>
    <row r="558" ht="15.75" customHeight="1">
      <c r="A558" s="150"/>
      <c r="B558" s="150"/>
      <c r="C558" s="150"/>
      <c r="D558" s="150"/>
      <c r="E558" s="150"/>
      <c r="F558" s="150"/>
      <c r="G558" s="150"/>
      <c r="H558" s="150"/>
      <c r="I558" s="150"/>
      <c r="J558" s="150"/>
      <c r="K558" s="150"/>
      <c r="L558" s="150"/>
      <c r="M558" s="150"/>
      <c r="N558" s="150"/>
      <c r="O558" s="150"/>
      <c r="P558" s="150"/>
      <c r="Q558" s="150"/>
      <c r="R558" s="150"/>
      <c r="S558" s="150"/>
      <c r="T558" s="150"/>
      <c r="U558" s="150"/>
      <c r="V558" s="150"/>
      <c r="W558" s="150"/>
      <c r="X558" s="150"/>
      <c r="Y558" s="150"/>
      <c r="Z558" s="150"/>
    </row>
    <row r="559" ht="15.75" customHeight="1">
      <c r="A559" s="150"/>
      <c r="B559" s="150"/>
      <c r="C559" s="150"/>
      <c r="D559" s="150"/>
      <c r="E559" s="150"/>
      <c r="F559" s="150"/>
      <c r="G559" s="150"/>
      <c r="H559" s="150"/>
      <c r="I559" s="150"/>
      <c r="J559" s="150"/>
      <c r="K559" s="150"/>
      <c r="L559" s="150"/>
      <c r="M559" s="150"/>
      <c r="N559" s="150"/>
      <c r="O559" s="150"/>
      <c r="P559" s="150"/>
      <c r="Q559" s="150"/>
      <c r="R559" s="150"/>
      <c r="S559" s="150"/>
      <c r="T559" s="150"/>
      <c r="U559" s="150"/>
      <c r="V559" s="150"/>
      <c r="W559" s="150"/>
      <c r="X559" s="150"/>
      <c r="Y559" s="150"/>
      <c r="Z559" s="150"/>
    </row>
    <row r="560" ht="15.75" customHeight="1">
      <c r="A560" s="150"/>
      <c r="B560" s="150"/>
      <c r="C560" s="150"/>
      <c r="D560" s="150"/>
      <c r="E560" s="150"/>
      <c r="F560" s="150"/>
      <c r="G560" s="150"/>
      <c r="H560" s="150"/>
      <c r="I560" s="150"/>
      <c r="J560" s="150"/>
      <c r="K560" s="150"/>
      <c r="L560" s="150"/>
      <c r="M560" s="150"/>
      <c r="N560" s="150"/>
      <c r="O560" s="150"/>
      <c r="P560" s="150"/>
      <c r="Q560" s="150"/>
      <c r="R560" s="150"/>
      <c r="S560" s="150"/>
      <c r="T560" s="150"/>
      <c r="U560" s="150"/>
      <c r="V560" s="150"/>
      <c r="W560" s="150"/>
      <c r="X560" s="150"/>
      <c r="Y560" s="150"/>
      <c r="Z560" s="150"/>
    </row>
    <row r="561" ht="15.75" customHeight="1">
      <c r="A561" s="150"/>
      <c r="B561" s="150"/>
      <c r="C561" s="150"/>
      <c r="D561" s="150"/>
      <c r="E561" s="150"/>
      <c r="F561" s="150"/>
      <c r="G561" s="150"/>
      <c r="H561" s="150"/>
      <c r="I561" s="150"/>
      <c r="J561" s="150"/>
      <c r="K561" s="150"/>
      <c r="L561" s="150"/>
      <c r="M561" s="150"/>
      <c r="N561" s="150"/>
      <c r="O561" s="150"/>
      <c r="P561" s="150"/>
      <c r="Q561" s="150"/>
      <c r="R561" s="150"/>
      <c r="S561" s="150"/>
      <c r="T561" s="150"/>
      <c r="U561" s="150"/>
      <c r="V561" s="150"/>
      <c r="W561" s="150"/>
      <c r="X561" s="150"/>
      <c r="Y561" s="150"/>
      <c r="Z561" s="150"/>
    </row>
    <row r="562" ht="15.75" customHeight="1">
      <c r="A562" s="150"/>
      <c r="B562" s="150"/>
      <c r="C562" s="150"/>
      <c r="D562" s="150"/>
      <c r="E562" s="150"/>
      <c r="F562" s="150"/>
      <c r="G562" s="150"/>
      <c r="H562" s="150"/>
      <c r="I562" s="150"/>
      <c r="J562" s="150"/>
      <c r="K562" s="150"/>
      <c r="L562" s="150"/>
      <c r="M562" s="150"/>
      <c r="N562" s="150"/>
      <c r="O562" s="150"/>
      <c r="P562" s="150"/>
      <c r="Q562" s="150"/>
      <c r="R562" s="150"/>
      <c r="S562" s="150"/>
      <c r="T562" s="150"/>
      <c r="U562" s="150"/>
      <c r="V562" s="150"/>
      <c r="W562" s="150"/>
      <c r="X562" s="150"/>
      <c r="Y562" s="150"/>
      <c r="Z562" s="150"/>
    </row>
    <row r="563" ht="15.75" customHeight="1">
      <c r="A563" s="150"/>
      <c r="B563" s="150"/>
      <c r="C563" s="150"/>
      <c r="D563" s="150"/>
      <c r="E563" s="150"/>
      <c r="F563" s="150"/>
      <c r="G563" s="150"/>
      <c r="H563" s="150"/>
      <c r="I563" s="150"/>
      <c r="J563" s="150"/>
      <c r="K563" s="150"/>
      <c r="L563" s="150"/>
      <c r="M563" s="150"/>
      <c r="N563" s="150"/>
      <c r="O563" s="150"/>
      <c r="P563" s="150"/>
      <c r="Q563" s="150"/>
      <c r="R563" s="150"/>
      <c r="S563" s="150"/>
      <c r="T563" s="150"/>
      <c r="U563" s="150"/>
      <c r="V563" s="150"/>
      <c r="W563" s="150"/>
      <c r="X563" s="150"/>
      <c r="Y563" s="150"/>
      <c r="Z563" s="150"/>
    </row>
    <row r="564" ht="15.75" customHeight="1">
      <c r="A564" s="150"/>
      <c r="B564" s="150"/>
      <c r="C564" s="150"/>
      <c r="D564" s="150"/>
      <c r="E564" s="150"/>
      <c r="F564" s="150"/>
      <c r="G564" s="150"/>
      <c r="H564" s="150"/>
      <c r="I564" s="150"/>
      <c r="J564" s="150"/>
      <c r="K564" s="150"/>
      <c r="L564" s="150"/>
      <c r="M564" s="150"/>
      <c r="N564" s="150"/>
      <c r="O564" s="150"/>
      <c r="P564" s="150"/>
      <c r="Q564" s="150"/>
      <c r="R564" s="150"/>
      <c r="S564" s="150"/>
      <c r="T564" s="150"/>
      <c r="U564" s="150"/>
      <c r="V564" s="150"/>
      <c r="W564" s="150"/>
      <c r="X564" s="150"/>
      <c r="Y564" s="150"/>
      <c r="Z564" s="150"/>
    </row>
    <row r="565" ht="15.75" customHeight="1">
      <c r="A565" s="150"/>
      <c r="B565" s="150"/>
      <c r="C565" s="150"/>
      <c r="D565" s="150"/>
      <c r="E565" s="150"/>
      <c r="F565" s="150"/>
      <c r="G565" s="150"/>
      <c r="H565" s="150"/>
      <c r="I565" s="150"/>
      <c r="J565" s="150"/>
      <c r="K565" s="150"/>
      <c r="L565" s="150"/>
      <c r="M565" s="150"/>
      <c r="N565" s="150"/>
      <c r="O565" s="150"/>
      <c r="P565" s="150"/>
      <c r="Q565" s="150"/>
      <c r="R565" s="150"/>
      <c r="S565" s="150"/>
      <c r="T565" s="150"/>
      <c r="U565" s="150"/>
      <c r="V565" s="150"/>
      <c r="W565" s="150"/>
      <c r="X565" s="150"/>
      <c r="Y565" s="150"/>
      <c r="Z565" s="150"/>
    </row>
    <row r="566" ht="15.75" customHeight="1">
      <c r="A566" s="150"/>
      <c r="B566" s="150"/>
      <c r="C566" s="150"/>
      <c r="D566" s="150"/>
      <c r="E566" s="150"/>
      <c r="F566" s="150"/>
      <c r="G566" s="150"/>
      <c r="H566" s="150"/>
      <c r="I566" s="150"/>
      <c r="J566" s="150"/>
      <c r="K566" s="150"/>
      <c r="L566" s="150"/>
      <c r="M566" s="150"/>
      <c r="N566" s="150"/>
      <c r="O566" s="150"/>
      <c r="P566" s="150"/>
      <c r="Q566" s="150"/>
      <c r="R566" s="150"/>
      <c r="S566" s="150"/>
      <c r="T566" s="150"/>
      <c r="U566" s="150"/>
      <c r="V566" s="150"/>
      <c r="W566" s="150"/>
      <c r="X566" s="150"/>
      <c r="Y566" s="150"/>
      <c r="Z566" s="150"/>
    </row>
    <row r="567" ht="15.75" customHeight="1">
      <c r="A567" s="150"/>
      <c r="B567" s="150"/>
      <c r="C567" s="150"/>
      <c r="D567" s="150"/>
      <c r="E567" s="150"/>
      <c r="F567" s="150"/>
      <c r="G567" s="150"/>
      <c r="H567" s="150"/>
      <c r="I567" s="150"/>
      <c r="J567" s="150"/>
      <c r="K567" s="150"/>
      <c r="L567" s="150"/>
      <c r="M567" s="150"/>
      <c r="N567" s="150"/>
      <c r="O567" s="150"/>
      <c r="P567" s="150"/>
      <c r="Q567" s="150"/>
      <c r="R567" s="150"/>
      <c r="S567" s="150"/>
      <c r="T567" s="150"/>
      <c r="U567" s="150"/>
      <c r="V567" s="150"/>
      <c r="W567" s="150"/>
      <c r="X567" s="150"/>
      <c r="Y567" s="150"/>
      <c r="Z567" s="150"/>
    </row>
    <row r="568" ht="15.75" customHeight="1">
      <c r="A568" s="150"/>
      <c r="B568" s="150"/>
      <c r="C568" s="150"/>
      <c r="D568" s="150"/>
      <c r="E568" s="150"/>
      <c r="F568" s="150"/>
      <c r="G568" s="150"/>
      <c r="H568" s="150"/>
      <c r="I568" s="150"/>
      <c r="J568" s="150"/>
      <c r="K568" s="150"/>
      <c r="L568" s="150"/>
      <c r="M568" s="150"/>
      <c r="N568" s="150"/>
      <c r="O568" s="150"/>
      <c r="P568" s="150"/>
      <c r="Q568" s="150"/>
      <c r="R568" s="150"/>
      <c r="S568" s="150"/>
      <c r="T568" s="150"/>
      <c r="U568" s="150"/>
      <c r="V568" s="150"/>
      <c r="W568" s="150"/>
      <c r="X568" s="150"/>
      <c r="Y568" s="150"/>
      <c r="Z568" s="150"/>
    </row>
    <row r="569" ht="15.75" customHeight="1">
      <c r="A569" s="150"/>
      <c r="B569" s="150"/>
      <c r="C569" s="150"/>
      <c r="D569" s="150"/>
      <c r="E569" s="150"/>
      <c r="F569" s="150"/>
      <c r="G569" s="150"/>
      <c r="H569" s="150"/>
      <c r="I569" s="150"/>
      <c r="J569" s="150"/>
      <c r="K569" s="150"/>
      <c r="L569" s="150"/>
      <c r="M569" s="150"/>
      <c r="N569" s="150"/>
      <c r="O569" s="150"/>
      <c r="P569" s="150"/>
      <c r="Q569" s="150"/>
      <c r="R569" s="150"/>
      <c r="S569" s="150"/>
      <c r="T569" s="150"/>
      <c r="U569" s="150"/>
      <c r="V569" s="150"/>
      <c r="W569" s="150"/>
      <c r="X569" s="150"/>
      <c r="Y569" s="150"/>
      <c r="Z569" s="150"/>
    </row>
    <row r="570" ht="15.75" customHeight="1">
      <c r="A570" s="150"/>
      <c r="B570" s="150"/>
      <c r="C570" s="150"/>
      <c r="D570" s="150"/>
      <c r="E570" s="150"/>
      <c r="F570" s="150"/>
      <c r="G570" s="150"/>
      <c r="H570" s="150"/>
      <c r="I570" s="150"/>
      <c r="J570" s="150"/>
      <c r="K570" s="150"/>
      <c r="L570" s="150"/>
      <c r="M570" s="150"/>
      <c r="N570" s="150"/>
      <c r="O570" s="150"/>
      <c r="P570" s="150"/>
      <c r="Q570" s="150"/>
      <c r="R570" s="150"/>
      <c r="S570" s="150"/>
      <c r="T570" s="150"/>
      <c r="U570" s="150"/>
      <c r="V570" s="150"/>
      <c r="W570" s="150"/>
      <c r="X570" s="150"/>
      <c r="Y570" s="150"/>
      <c r="Z570" s="150"/>
    </row>
    <row r="571" ht="15.75" customHeight="1">
      <c r="A571" s="150"/>
      <c r="B571" s="150"/>
      <c r="C571" s="150"/>
      <c r="D571" s="150"/>
      <c r="E571" s="150"/>
      <c r="F571" s="150"/>
      <c r="G571" s="150"/>
      <c r="H571" s="150"/>
      <c r="I571" s="150"/>
      <c r="J571" s="150"/>
      <c r="K571" s="150"/>
      <c r="L571" s="150"/>
      <c r="M571" s="150"/>
      <c r="N571" s="150"/>
      <c r="O571" s="150"/>
      <c r="P571" s="150"/>
      <c r="Q571" s="150"/>
      <c r="R571" s="150"/>
      <c r="S571" s="150"/>
      <c r="T571" s="150"/>
      <c r="U571" s="150"/>
      <c r="V571" s="150"/>
      <c r="W571" s="150"/>
      <c r="X571" s="150"/>
      <c r="Y571" s="150"/>
      <c r="Z571" s="150"/>
    </row>
    <row r="572" ht="15.75" customHeight="1">
      <c r="A572" s="150"/>
      <c r="B572" s="150"/>
      <c r="C572" s="150"/>
      <c r="D572" s="150"/>
      <c r="E572" s="150"/>
      <c r="F572" s="150"/>
      <c r="G572" s="150"/>
      <c r="H572" s="150"/>
      <c r="I572" s="150"/>
      <c r="J572" s="150"/>
      <c r="K572" s="150"/>
      <c r="L572" s="150"/>
      <c r="M572" s="150"/>
      <c r="N572" s="150"/>
      <c r="O572" s="150"/>
      <c r="P572" s="150"/>
      <c r="Q572" s="150"/>
      <c r="R572" s="150"/>
      <c r="S572" s="150"/>
      <c r="T572" s="150"/>
      <c r="U572" s="150"/>
      <c r="V572" s="150"/>
      <c r="W572" s="150"/>
      <c r="X572" s="150"/>
      <c r="Y572" s="150"/>
      <c r="Z572" s="150"/>
    </row>
    <row r="573" ht="15.75" customHeight="1">
      <c r="A573" s="150"/>
      <c r="B573" s="150"/>
      <c r="C573" s="150"/>
      <c r="D573" s="150"/>
      <c r="E573" s="150"/>
      <c r="F573" s="150"/>
      <c r="G573" s="150"/>
      <c r="H573" s="150"/>
      <c r="I573" s="150"/>
      <c r="J573" s="150"/>
      <c r="K573" s="150"/>
      <c r="L573" s="150"/>
      <c r="M573" s="150"/>
      <c r="N573" s="150"/>
      <c r="O573" s="150"/>
      <c r="P573" s="150"/>
      <c r="Q573" s="150"/>
      <c r="R573" s="150"/>
      <c r="S573" s="150"/>
      <c r="T573" s="150"/>
      <c r="U573" s="150"/>
      <c r="V573" s="150"/>
      <c r="W573" s="150"/>
      <c r="X573" s="150"/>
      <c r="Y573" s="150"/>
      <c r="Z573" s="150"/>
    </row>
    <row r="574" ht="15.75" customHeight="1">
      <c r="A574" s="150"/>
      <c r="B574" s="150"/>
      <c r="C574" s="150"/>
      <c r="D574" s="150"/>
      <c r="E574" s="150"/>
      <c r="F574" s="150"/>
      <c r="G574" s="150"/>
      <c r="H574" s="150"/>
      <c r="I574" s="150"/>
      <c r="J574" s="150"/>
      <c r="K574" s="150"/>
      <c r="L574" s="150"/>
      <c r="M574" s="150"/>
      <c r="N574" s="150"/>
      <c r="O574" s="150"/>
      <c r="P574" s="150"/>
      <c r="Q574" s="150"/>
      <c r="R574" s="150"/>
      <c r="S574" s="150"/>
      <c r="T574" s="150"/>
      <c r="U574" s="150"/>
      <c r="V574" s="150"/>
      <c r="W574" s="150"/>
      <c r="X574" s="150"/>
      <c r="Y574" s="150"/>
      <c r="Z574" s="150"/>
    </row>
    <row r="575" ht="15.75" customHeight="1">
      <c r="A575" s="150"/>
      <c r="B575" s="150"/>
      <c r="C575" s="150"/>
      <c r="D575" s="150"/>
      <c r="E575" s="150"/>
      <c r="F575" s="150"/>
      <c r="G575" s="150"/>
      <c r="H575" s="150"/>
      <c r="I575" s="150"/>
      <c r="J575" s="150"/>
      <c r="K575" s="150"/>
      <c r="L575" s="150"/>
      <c r="M575" s="150"/>
      <c r="N575" s="150"/>
      <c r="O575" s="150"/>
      <c r="P575" s="150"/>
      <c r="Q575" s="150"/>
      <c r="R575" s="150"/>
      <c r="S575" s="150"/>
      <c r="T575" s="150"/>
      <c r="U575" s="150"/>
      <c r="V575" s="150"/>
      <c r="W575" s="150"/>
      <c r="X575" s="150"/>
      <c r="Y575" s="150"/>
      <c r="Z575" s="150"/>
    </row>
    <row r="576" ht="15.75" customHeight="1">
      <c r="A576" s="150"/>
      <c r="B576" s="150"/>
      <c r="C576" s="150"/>
      <c r="D576" s="150"/>
      <c r="E576" s="150"/>
      <c r="F576" s="150"/>
      <c r="G576" s="150"/>
      <c r="H576" s="150"/>
      <c r="I576" s="150"/>
      <c r="J576" s="150"/>
      <c r="K576" s="150"/>
      <c r="L576" s="150"/>
      <c r="M576" s="150"/>
      <c r="N576" s="150"/>
      <c r="O576" s="150"/>
      <c r="P576" s="150"/>
      <c r="Q576" s="150"/>
      <c r="R576" s="150"/>
      <c r="S576" s="150"/>
      <c r="T576" s="150"/>
      <c r="U576" s="150"/>
      <c r="V576" s="150"/>
      <c r="W576" s="150"/>
      <c r="X576" s="150"/>
      <c r="Y576" s="150"/>
      <c r="Z576" s="150"/>
    </row>
    <row r="577" ht="15.75" customHeight="1">
      <c r="A577" s="150"/>
      <c r="B577" s="150"/>
      <c r="C577" s="150"/>
      <c r="D577" s="150"/>
      <c r="E577" s="150"/>
      <c r="F577" s="150"/>
      <c r="G577" s="150"/>
      <c r="H577" s="150"/>
      <c r="I577" s="150"/>
      <c r="J577" s="150"/>
      <c r="K577" s="150"/>
      <c r="L577" s="150"/>
      <c r="M577" s="150"/>
      <c r="N577" s="150"/>
      <c r="O577" s="150"/>
      <c r="P577" s="150"/>
      <c r="Q577" s="150"/>
      <c r="R577" s="150"/>
      <c r="S577" s="150"/>
      <c r="T577" s="150"/>
      <c r="U577" s="150"/>
      <c r="V577" s="150"/>
      <c r="W577" s="150"/>
      <c r="X577" s="150"/>
      <c r="Y577" s="150"/>
      <c r="Z577" s="150"/>
    </row>
    <row r="578" ht="15.75" customHeight="1">
      <c r="A578" s="150"/>
      <c r="B578" s="150"/>
      <c r="C578" s="150"/>
      <c r="D578" s="150"/>
      <c r="E578" s="150"/>
      <c r="F578" s="150"/>
      <c r="G578" s="150"/>
      <c r="H578" s="150"/>
      <c r="I578" s="150"/>
      <c r="J578" s="150"/>
      <c r="K578" s="150"/>
      <c r="L578" s="150"/>
      <c r="M578" s="150"/>
      <c r="N578" s="150"/>
      <c r="O578" s="150"/>
      <c r="P578" s="150"/>
      <c r="Q578" s="150"/>
      <c r="R578" s="150"/>
      <c r="S578" s="150"/>
      <c r="T578" s="150"/>
      <c r="U578" s="150"/>
      <c r="V578" s="150"/>
      <c r="W578" s="150"/>
      <c r="X578" s="150"/>
      <c r="Y578" s="150"/>
      <c r="Z578" s="150"/>
    </row>
    <row r="579" ht="15.75" customHeight="1">
      <c r="A579" s="150"/>
      <c r="B579" s="150"/>
      <c r="C579" s="150"/>
      <c r="D579" s="150"/>
      <c r="E579" s="150"/>
      <c r="F579" s="150"/>
      <c r="G579" s="150"/>
      <c r="H579" s="150"/>
      <c r="I579" s="150"/>
      <c r="J579" s="150"/>
      <c r="K579" s="150"/>
      <c r="L579" s="150"/>
      <c r="M579" s="150"/>
      <c r="N579" s="150"/>
      <c r="O579" s="150"/>
      <c r="P579" s="150"/>
      <c r="Q579" s="150"/>
      <c r="R579" s="150"/>
      <c r="S579" s="150"/>
      <c r="T579" s="150"/>
      <c r="U579" s="150"/>
      <c r="V579" s="150"/>
      <c r="W579" s="150"/>
      <c r="X579" s="150"/>
      <c r="Y579" s="150"/>
      <c r="Z579" s="150"/>
    </row>
    <row r="580" ht="15.75" customHeight="1">
      <c r="A580" s="150"/>
      <c r="B580" s="150"/>
      <c r="C580" s="150"/>
      <c r="D580" s="150"/>
      <c r="E580" s="150"/>
      <c r="F580" s="150"/>
      <c r="G580" s="150"/>
      <c r="H580" s="150"/>
      <c r="I580" s="150"/>
      <c r="J580" s="150"/>
      <c r="K580" s="150"/>
      <c r="L580" s="150"/>
      <c r="M580" s="150"/>
      <c r="N580" s="150"/>
      <c r="O580" s="150"/>
      <c r="P580" s="150"/>
      <c r="Q580" s="150"/>
      <c r="R580" s="150"/>
      <c r="S580" s="150"/>
      <c r="T580" s="150"/>
      <c r="U580" s="150"/>
      <c r="V580" s="150"/>
      <c r="W580" s="150"/>
      <c r="X580" s="150"/>
      <c r="Y580" s="150"/>
      <c r="Z580" s="150"/>
    </row>
    <row r="581" ht="15.75" customHeight="1">
      <c r="A581" s="150"/>
      <c r="B581" s="150"/>
      <c r="C581" s="150"/>
      <c r="D581" s="150"/>
      <c r="E581" s="150"/>
      <c r="F581" s="150"/>
      <c r="G581" s="150"/>
      <c r="H581" s="150"/>
      <c r="I581" s="150"/>
      <c r="J581" s="150"/>
      <c r="K581" s="150"/>
      <c r="L581" s="150"/>
      <c r="M581" s="150"/>
      <c r="N581" s="150"/>
      <c r="O581" s="150"/>
      <c r="P581" s="150"/>
      <c r="Q581" s="150"/>
      <c r="R581" s="150"/>
      <c r="S581" s="150"/>
      <c r="T581" s="150"/>
      <c r="U581" s="150"/>
      <c r="V581" s="150"/>
      <c r="W581" s="150"/>
      <c r="X581" s="150"/>
      <c r="Y581" s="150"/>
      <c r="Z581" s="150"/>
    </row>
    <row r="582" ht="15.75" customHeight="1">
      <c r="A582" s="150"/>
      <c r="B582" s="150"/>
      <c r="C582" s="150"/>
      <c r="D582" s="150"/>
      <c r="E582" s="150"/>
      <c r="F582" s="150"/>
      <c r="G582" s="150"/>
      <c r="H582" s="150"/>
      <c r="I582" s="150"/>
      <c r="J582" s="150"/>
      <c r="K582" s="150"/>
      <c r="L582" s="150"/>
      <c r="M582" s="150"/>
      <c r="N582" s="150"/>
      <c r="O582" s="150"/>
      <c r="P582" s="150"/>
      <c r="Q582" s="150"/>
      <c r="R582" s="150"/>
      <c r="S582" s="150"/>
      <c r="T582" s="150"/>
      <c r="U582" s="150"/>
      <c r="V582" s="150"/>
      <c r="W582" s="150"/>
      <c r="X582" s="150"/>
      <c r="Y582" s="150"/>
      <c r="Z582" s="150"/>
    </row>
    <row r="583" ht="15.75" customHeight="1">
      <c r="A583" s="150"/>
      <c r="B583" s="150"/>
      <c r="C583" s="150"/>
      <c r="D583" s="150"/>
      <c r="E583" s="150"/>
      <c r="F583" s="150"/>
      <c r="G583" s="150"/>
      <c r="H583" s="150"/>
      <c r="I583" s="150"/>
      <c r="J583" s="150"/>
      <c r="K583" s="150"/>
      <c r="L583" s="150"/>
      <c r="M583" s="150"/>
      <c r="N583" s="150"/>
      <c r="O583" s="150"/>
      <c r="P583" s="150"/>
      <c r="Q583" s="150"/>
      <c r="R583" s="150"/>
      <c r="S583" s="150"/>
      <c r="T583" s="150"/>
      <c r="U583" s="150"/>
      <c r="V583" s="150"/>
      <c r="W583" s="150"/>
      <c r="X583" s="150"/>
      <c r="Y583" s="150"/>
      <c r="Z583" s="150"/>
    </row>
    <row r="584" ht="15.75" customHeight="1">
      <c r="A584" s="150"/>
      <c r="B584" s="150"/>
      <c r="C584" s="150"/>
      <c r="D584" s="150"/>
      <c r="E584" s="150"/>
      <c r="F584" s="150"/>
      <c r="G584" s="150"/>
      <c r="H584" s="150"/>
      <c r="I584" s="150"/>
      <c r="J584" s="150"/>
      <c r="K584" s="150"/>
      <c r="L584" s="150"/>
      <c r="M584" s="150"/>
      <c r="N584" s="150"/>
      <c r="O584" s="150"/>
      <c r="P584" s="150"/>
      <c r="Q584" s="150"/>
      <c r="R584" s="150"/>
      <c r="S584" s="150"/>
      <c r="T584" s="150"/>
      <c r="U584" s="150"/>
      <c r="V584" s="150"/>
      <c r="W584" s="150"/>
      <c r="X584" s="150"/>
      <c r="Y584" s="150"/>
      <c r="Z584" s="150"/>
    </row>
    <row r="585" ht="15.75" customHeight="1">
      <c r="A585" s="150"/>
      <c r="B585" s="150"/>
      <c r="C585" s="150"/>
      <c r="D585" s="150"/>
      <c r="E585" s="150"/>
      <c r="F585" s="150"/>
      <c r="G585" s="150"/>
      <c r="H585" s="150"/>
      <c r="I585" s="150"/>
      <c r="J585" s="150"/>
      <c r="K585" s="150"/>
      <c r="L585" s="150"/>
      <c r="M585" s="150"/>
      <c r="N585" s="150"/>
      <c r="O585" s="150"/>
      <c r="P585" s="150"/>
      <c r="Q585" s="150"/>
      <c r="R585" s="150"/>
      <c r="S585" s="150"/>
      <c r="T585" s="150"/>
      <c r="U585" s="150"/>
      <c r="V585" s="150"/>
      <c r="W585" s="150"/>
      <c r="X585" s="150"/>
      <c r="Y585" s="150"/>
      <c r="Z585" s="150"/>
    </row>
    <row r="586" ht="15.75" customHeight="1">
      <c r="A586" s="150"/>
      <c r="B586" s="150"/>
      <c r="C586" s="150"/>
      <c r="D586" s="150"/>
      <c r="E586" s="150"/>
      <c r="F586" s="150"/>
      <c r="G586" s="150"/>
      <c r="H586" s="150"/>
      <c r="I586" s="150"/>
      <c r="J586" s="150"/>
      <c r="K586" s="150"/>
      <c r="L586" s="150"/>
      <c r="M586" s="150"/>
      <c r="N586" s="150"/>
      <c r="O586" s="150"/>
      <c r="P586" s="150"/>
      <c r="Q586" s="150"/>
      <c r="R586" s="150"/>
      <c r="S586" s="150"/>
      <c r="T586" s="150"/>
      <c r="U586" s="150"/>
      <c r="V586" s="150"/>
      <c r="W586" s="150"/>
      <c r="X586" s="150"/>
      <c r="Y586" s="150"/>
      <c r="Z586" s="150"/>
    </row>
    <row r="587" ht="15.75" customHeight="1">
      <c r="A587" s="150"/>
      <c r="B587" s="150"/>
      <c r="C587" s="150"/>
      <c r="D587" s="150"/>
      <c r="E587" s="150"/>
      <c r="F587" s="150"/>
      <c r="G587" s="150"/>
      <c r="H587" s="150"/>
      <c r="I587" s="150"/>
      <c r="J587" s="150"/>
      <c r="K587" s="150"/>
      <c r="L587" s="150"/>
      <c r="M587" s="150"/>
      <c r="N587" s="150"/>
      <c r="O587" s="150"/>
      <c r="P587" s="150"/>
      <c r="Q587" s="150"/>
      <c r="R587" s="150"/>
      <c r="S587" s="150"/>
      <c r="T587" s="150"/>
      <c r="U587" s="150"/>
      <c r="V587" s="150"/>
      <c r="W587" s="150"/>
      <c r="X587" s="150"/>
      <c r="Y587" s="150"/>
      <c r="Z587" s="150"/>
    </row>
    <row r="588" ht="15.75" customHeight="1">
      <c r="A588" s="150"/>
      <c r="B588" s="150"/>
      <c r="C588" s="150"/>
      <c r="D588" s="150"/>
      <c r="E588" s="150"/>
      <c r="F588" s="150"/>
      <c r="G588" s="150"/>
      <c r="H588" s="150"/>
      <c r="I588" s="150"/>
      <c r="J588" s="150"/>
      <c r="K588" s="150"/>
      <c r="L588" s="150"/>
      <c r="M588" s="150"/>
      <c r="N588" s="150"/>
      <c r="O588" s="150"/>
      <c r="P588" s="150"/>
      <c r="Q588" s="150"/>
      <c r="R588" s="150"/>
      <c r="S588" s="150"/>
      <c r="T588" s="150"/>
      <c r="U588" s="150"/>
      <c r="V588" s="150"/>
      <c r="W588" s="150"/>
      <c r="X588" s="150"/>
      <c r="Y588" s="150"/>
      <c r="Z588" s="150"/>
    </row>
    <row r="589" ht="15.75" customHeight="1">
      <c r="A589" s="150"/>
      <c r="B589" s="150"/>
      <c r="C589" s="150"/>
      <c r="D589" s="150"/>
      <c r="E589" s="150"/>
      <c r="F589" s="150"/>
      <c r="G589" s="150"/>
      <c r="H589" s="150"/>
      <c r="I589" s="150"/>
      <c r="J589" s="150"/>
      <c r="K589" s="150"/>
      <c r="L589" s="150"/>
      <c r="M589" s="150"/>
      <c r="N589" s="150"/>
      <c r="O589" s="150"/>
      <c r="P589" s="150"/>
      <c r="Q589" s="150"/>
      <c r="R589" s="150"/>
      <c r="S589" s="150"/>
      <c r="T589" s="150"/>
      <c r="U589" s="150"/>
      <c r="V589" s="150"/>
      <c r="W589" s="150"/>
      <c r="X589" s="150"/>
      <c r="Y589" s="150"/>
      <c r="Z589" s="150"/>
    </row>
    <row r="590" ht="15.75" customHeight="1">
      <c r="A590" s="150"/>
      <c r="B590" s="150"/>
      <c r="C590" s="150"/>
      <c r="D590" s="150"/>
      <c r="E590" s="150"/>
      <c r="F590" s="150"/>
      <c r="G590" s="150"/>
      <c r="H590" s="150"/>
      <c r="I590" s="150"/>
      <c r="J590" s="150"/>
      <c r="K590" s="150"/>
      <c r="L590" s="150"/>
      <c r="M590" s="150"/>
      <c r="N590" s="150"/>
      <c r="O590" s="150"/>
      <c r="P590" s="150"/>
      <c r="Q590" s="150"/>
      <c r="R590" s="150"/>
      <c r="S590" s="150"/>
      <c r="T590" s="150"/>
      <c r="U590" s="150"/>
      <c r="V590" s="150"/>
      <c r="W590" s="150"/>
      <c r="X590" s="150"/>
      <c r="Y590" s="150"/>
      <c r="Z590" s="150"/>
    </row>
    <row r="591" ht="15.75" customHeight="1">
      <c r="A591" s="150"/>
      <c r="B591" s="150"/>
      <c r="C591" s="150"/>
      <c r="D591" s="150"/>
      <c r="E591" s="150"/>
      <c r="F591" s="150"/>
      <c r="G591" s="150"/>
      <c r="H591" s="150"/>
      <c r="I591" s="150"/>
      <c r="J591" s="150"/>
      <c r="K591" s="150"/>
      <c r="L591" s="150"/>
      <c r="M591" s="150"/>
      <c r="N591" s="150"/>
      <c r="O591" s="150"/>
      <c r="P591" s="150"/>
      <c r="Q591" s="150"/>
      <c r="R591" s="150"/>
      <c r="S591" s="150"/>
      <c r="T591" s="150"/>
      <c r="U591" s="150"/>
      <c r="V591" s="150"/>
      <c r="W591" s="150"/>
      <c r="X591" s="150"/>
      <c r="Y591" s="150"/>
      <c r="Z591" s="150"/>
    </row>
    <row r="592" ht="15.75" customHeight="1">
      <c r="A592" s="150"/>
      <c r="B592" s="150"/>
      <c r="C592" s="150"/>
      <c r="D592" s="150"/>
      <c r="E592" s="150"/>
      <c r="F592" s="150"/>
      <c r="G592" s="150"/>
      <c r="H592" s="150"/>
      <c r="I592" s="150"/>
      <c r="J592" s="150"/>
      <c r="K592" s="150"/>
      <c r="L592" s="150"/>
      <c r="M592" s="150"/>
      <c r="N592" s="150"/>
      <c r="O592" s="150"/>
      <c r="P592" s="150"/>
      <c r="Q592" s="150"/>
      <c r="R592" s="150"/>
      <c r="S592" s="150"/>
      <c r="T592" s="150"/>
      <c r="U592" s="150"/>
      <c r="V592" s="150"/>
      <c r="W592" s="150"/>
      <c r="X592" s="150"/>
      <c r="Y592" s="150"/>
      <c r="Z592" s="150"/>
    </row>
    <row r="593" ht="15.75" customHeight="1">
      <c r="A593" s="150"/>
      <c r="B593" s="150"/>
      <c r="C593" s="150"/>
      <c r="D593" s="150"/>
      <c r="E593" s="150"/>
      <c r="F593" s="150"/>
      <c r="G593" s="150"/>
      <c r="H593" s="150"/>
      <c r="I593" s="150"/>
      <c r="J593" s="150"/>
      <c r="K593" s="150"/>
      <c r="L593" s="150"/>
      <c r="M593" s="150"/>
      <c r="N593" s="150"/>
      <c r="O593" s="150"/>
      <c r="P593" s="150"/>
      <c r="Q593" s="150"/>
      <c r="R593" s="150"/>
      <c r="S593" s="150"/>
      <c r="T593" s="150"/>
      <c r="U593" s="150"/>
      <c r="V593" s="150"/>
      <c r="W593" s="150"/>
      <c r="X593" s="150"/>
      <c r="Y593" s="150"/>
      <c r="Z593" s="150"/>
    </row>
    <row r="594" ht="15.75" customHeight="1">
      <c r="A594" s="150"/>
      <c r="B594" s="150"/>
      <c r="C594" s="150"/>
      <c r="D594" s="150"/>
      <c r="E594" s="150"/>
      <c r="F594" s="150"/>
      <c r="G594" s="150"/>
      <c r="H594" s="150"/>
      <c r="I594" s="150"/>
      <c r="J594" s="150"/>
      <c r="K594" s="150"/>
      <c r="L594" s="150"/>
      <c r="M594" s="150"/>
      <c r="N594" s="150"/>
      <c r="O594" s="150"/>
      <c r="P594" s="150"/>
      <c r="Q594" s="150"/>
      <c r="R594" s="150"/>
      <c r="S594" s="150"/>
      <c r="T594" s="150"/>
      <c r="U594" s="150"/>
      <c r="V594" s="150"/>
      <c r="W594" s="150"/>
      <c r="X594" s="150"/>
      <c r="Y594" s="150"/>
      <c r="Z594" s="150"/>
    </row>
    <row r="595" ht="15.75" customHeight="1">
      <c r="A595" s="150"/>
      <c r="B595" s="150"/>
      <c r="C595" s="150"/>
      <c r="D595" s="150"/>
      <c r="E595" s="150"/>
      <c r="F595" s="150"/>
      <c r="G595" s="150"/>
      <c r="H595" s="150"/>
      <c r="I595" s="150"/>
      <c r="J595" s="150"/>
      <c r="K595" s="150"/>
      <c r="L595" s="150"/>
      <c r="M595" s="150"/>
      <c r="N595" s="150"/>
      <c r="O595" s="150"/>
      <c r="P595" s="150"/>
      <c r="Q595" s="150"/>
      <c r="R595" s="150"/>
      <c r="S595" s="150"/>
      <c r="T595" s="150"/>
      <c r="U595" s="150"/>
      <c r="V595" s="150"/>
      <c r="W595" s="150"/>
      <c r="X595" s="150"/>
      <c r="Y595" s="150"/>
      <c r="Z595" s="150"/>
    </row>
    <row r="596" ht="15.75" customHeight="1">
      <c r="A596" s="150"/>
      <c r="B596" s="150"/>
      <c r="C596" s="150"/>
      <c r="D596" s="150"/>
      <c r="E596" s="150"/>
      <c r="F596" s="150"/>
      <c r="G596" s="150"/>
      <c r="H596" s="150"/>
      <c r="I596" s="150"/>
      <c r="J596" s="150"/>
      <c r="K596" s="150"/>
      <c r="L596" s="150"/>
      <c r="M596" s="150"/>
      <c r="N596" s="150"/>
      <c r="O596" s="150"/>
      <c r="P596" s="150"/>
      <c r="Q596" s="150"/>
      <c r="R596" s="150"/>
      <c r="S596" s="150"/>
      <c r="T596" s="150"/>
      <c r="U596" s="150"/>
      <c r="V596" s="150"/>
      <c r="W596" s="150"/>
      <c r="X596" s="150"/>
      <c r="Y596" s="150"/>
      <c r="Z596" s="150"/>
    </row>
    <row r="597" ht="15.75" customHeight="1">
      <c r="A597" s="150"/>
      <c r="B597" s="150"/>
      <c r="C597" s="150"/>
      <c r="D597" s="150"/>
      <c r="E597" s="150"/>
      <c r="F597" s="150"/>
      <c r="G597" s="150"/>
      <c r="H597" s="150"/>
      <c r="I597" s="150"/>
      <c r="J597" s="150"/>
      <c r="K597" s="150"/>
      <c r="L597" s="150"/>
      <c r="M597" s="150"/>
      <c r="N597" s="150"/>
      <c r="O597" s="150"/>
      <c r="P597" s="150"/>
      <c r="Q597" s="150"/>
      <c r="R597" s="150"/>
      <c r="S597" s="150"/>
      <c r="T597" s="150"/>
      <c r="U597" s="150"/>
      <c r="V597" s="150"/>
      <c r="W597" s="150"/>
      <c r="X597" s="150"/>
      <c r="Y597" s="150"/>
      <c r="Z597" s="150"/>
    </row>
    <row r="598" ht="15.75" customHeight="1">
      <c r="A598" s="150"/>
      <c r="B598" s="150"/>
      <c r="C598" s="150"/>
      <c r="D598" s="150"/>
      <c r="E598" s="150"/>
      <c r="F598" s="150"/>
      <c r="G598" s="150"/>
      <c r="H598" s="150"/>
      <c r="I598" s="150"/>
      <c r="J598" s="150"/>
      <c r="K598" s="150"/>
      <c r="L598" s="150"/>
      <c r="M598" s="150"/>
      <c r="N598" s="150"/>
      <c r="O598" s="150"/>
      <c r="P598" s="150"/>
      <c r="Q598" s="150"/>
      <c r="R598" s="150"/>
      <c r="S598" s="150"/>
      <c r="T598" s="150"/>
      <c r="U598" s="150"/>
      <c r="V598" s="150"/>
      <c r="W598" s="150"/>
      <c r="X598" s="150"/>
      <c r="Y598" s="150"/>
      <c r="Z598" s="150"/>
    </row>
    <row r="599" ht="15.75" customHeight="1">
      <c r="A599" s="150"/>
      <c r="B599" s="150"/>
      <c r="C599" s="150"/>
      <c r="D599" s="150"/>
      <c r="E599" s="150"/>
      <c r="F599" s="150"/>
      <c r="G599" s="150"/>
      <c r="H599" s="150"/>
      <c r="I599" s="150"/>
      <c r="J599" s="150"/>
      <c r="K599" s="150"/>
      <c r="L599" s="150"/>
      <c r="M599" s="150"/>
      <c r="N599" s="150"/>
      <c r="O599" s="150"/>
      <c r="P599" s="150"/>
      <c r="Q599" s="150"/>
      <c r="R599" s="150"/>
      <c r="S599" s="150"/>
      <c r="T599" s="150"/>
      <c r="U599" s="150"/>
      <c r="V599" s="150"/>
      <c r="W599" s="150"/>
      <c r="X599" s="150"/>
      <c r="Y599" s="150"/>
      <c r="Z599" s="150"/>
    </row>
    <row r="600" ht="15.75" customHeight="1">
      <c r="A600" s="150"/>
      <c r="B600" s="150"/>
      <c r="C600" s="150"/>
      <c r="D600" s="150"/>
      <c r="E600" s="150"/>
      <c r="F600" s="150"/>
      <c r="G600" s="150"/>
      <c r="H600" s="150"/>
      <c r="I600" s="150"/>
      <c r="J600" s="150"/>
      <c r="K600" s="150"/>
      <c r="L600" s="150"/>
      <c r="M600" s="150"/>
      <c r="N600" s="150"/>
      <c r="O600" s="150"/>
      <c r="P600" s="150"/>
      <c r="Q600" s="150"/>
      <c r="R600" s="150"/>
      <c r="S600" s="150"/>
      <c r="T600" s="150"/>
      <c r="U600" s="150"/>
      <c r="V600" s="150"/>
      <c r="W600" s="150"/>
      <c r="X600" s="150"/>
      <c r="Y600" s="150"/>
      <c r="Z600" s="150"/>
    </row>
    <row r="601" ht="15.75" customHeight="1">
      <c r="A601" s="150"/>
      <c r="B601" s="150"/>
      <c r="C601" s="150"/>
      <c r="D601" s="150"/>
      <c r="E601" s="150"/>
      <c r="F601" s="150"/>
      <c r="G601" s="150"/>
      <c r="H601" s="150"/>
      <c r="I601" s="150"/>
      <c r="J601" s="150"/>
      <c r="K601" s="150"/>
      <c r="L601" s="150"/>
      <c r="M601" s="150"/>
      <c r="N601" s="150"/>
      <c r="O601" s="150"/>
      <c r="P601" s="150"/>
      <c r="Q601" s="150"/>
      <c r="R601" s="150"/>
      <c r="S601" s="150"/>
      <c r="T601" s="150"/>
      <c r="U601" s="150"/>
      <c r="V601" s="150"/>
      <c r="W601" s="150"/>
      <c r="X601" s="150"/>
      <c r="Y601" s="150"/>
      <c r="Z601" s="150"/>
    </row>
    <row r="602" ht="15.75" customHeight="1">
      <c r="A602" s="150"/>
      <c r="B602" s="150"/>
      <c r="C602" s="150"/>
      <c r="D602" s="150"/>
      <c r="E602" s="150"/>
      <c r="F602" s="150"/>
      <c r="G602" s="150"/>
      <c r="H602" s="150"/>
      <c r="I602" s="150"/>
      <c r="J602" s="150"/>
      <c r="K602" s="150"/>
      <c r="L602" s="150"/>
      <c r="M602" s="150"/>
      <c r="N602" s="150"/>
      <c r="O602" s="150"/>
      <c r="P602" s="150"/>
      <c r="Q602" s="150"/>
      <c r="R602" s="150"/>
      <c r="S602" s="150"/>
      <c r="T602" s="150"/>
      <c r="U602" s="150"/>
      <c r="V602" s="150"/>
      <c r="W602" s="150"/>
      <c r="X602" s="150"/>
      <c r="Y602" s="150"/>
      <c r="Z602" s="150"/>
    </row>
    <row r="603" ht="15.75" customHeight="1">
      <c r="A603" s="150"/>
      <c r="B603" s="150"/>
      <c r="C603" s="150"/>
      <c r="D603" s="150"/>
      <c r="E603" s="150"/>
      <c r="F603" s="150"/>
      <c r="G603" s="150"/>
      <c r="H603" s="150"/>
      <c r="I603" s="150"/>
      <c r="J603" s="150"/>
      <c r="K603" s="150"/>
      <c r="L603" s="150"/>
      <c r="M603" s="150"/>
      <c r="N603" s="150"/>
      <c r="O603" s="150"/>
      <c r="P603" s="150"/>
      <c r="Q603" s="150"/>
      <c r="R603" s="150"/>
      <c r="S603" s="150"/>
      <c r="T603" s="150"/>
      <c r="U603" s="150"/>
      <c r="V603" s="150"/>
      <c r="W603" s="150"/>
      <c r="X603" s="150"/>
      <c r="Y603" s="150"/>
      <c r="Z603" s="150"/>
    </row>
    <row r="604" ht="15.75" customHeight="1">
      <c r="A604" s="150"/>
      <c r="B604" s="150"/>
      <c r="C604" s="150"/>
      <c r="D604" s="150"/>
      <c r="E604" s="150"/>
      <c r="F604" s="150"/>
      <c r="G604" s="150"/>
      <c r="H604" s="150"/>
      <c r="I604" s="150"/>
      <c r="J604" s="150"/>
      <c r="K604" s="150"/>
      <c r="L604" s="150"/>
      <c r="M604" s="150"/>
      <c r="N604" s="150"/>
      <c r="O604" s="150"/>
      <c r="P604" s="150"/>
      <c r="Q604" s="150"/>
      <c r="R604" s="150"/>
      <c r="S604" s="150"/>
      <c r="T604" s="150"/>
      <c r="U604" s="150"/>
      <c r="V604" s="150"/>
      <c r="W604" s="150"/>
      <c r="X604" s="150"/>
      <c r="Y604" s="150"/>
      <c r="Z604" s="150"/>
    </row>
    <row r="605" ht="15.75" customHeight="1">
      <c r="A605" s="150"/>
      <c r="B605" s="150"/>
      <c r="C605" s="150"/>
      <c r="D605" s="150"/>
      <c r="E605" s="150"/>
      <c r="F605" s="150"/>
      <c r="G605" s="150"/>
      <c r="H605" s="150"/>
      <c r="I605" s="150"/>
      <c r="J605" s="150"/>
      <c r="K605" s="150"/>
      <c r="L605" s="150"/>
      <c r="M605" s="150"/>
      <c r="N605" s="150"/>
      <c r="O605" s="150"/>
      <c r="P605" s="150"/>
      <c r="Q605" s="150"/>
      <c r="R605" s="150"/>
      <c r="S605" s="150"/>
      <c r="T605" s="150"/>
      <c r="U605" s="150"/>
      <c r="V605" s="150"/>
      <c r="W605" s="150"/>
      <c r="X605" s="150"/>
      <c r="Y605" s="150"/>
      <c r="Z605" s="150"/>
    </row>
    <row r="606" ht="15.75" customHeight="1">
      <c r="A606" s="150"/>
      <c r="B606" s="150"/>
      <c r="C606" s="150"/>
      <c r="D606" s="150"/>
      <c r="E606" s="150"/>
      <c r="F606" s="150"/>
      <c r="G606" s="150"/>
      <c r="H606" s="150"/>
      <c r="I606" s="150"/>
      <c r="J606" s="150"/>
      <c r="K606" s="150"/>
      <c r="L606" s="150"/>
      <c r="M606" s="150"/>
      <c r="N606" s="150"/>
      <c r="O606" s="150"/>
      <c r="P606" s="150"/>
      <c r="Q606" s="150"/>
      <c r="R606" s="150"/>
      <c r="S606" s="150"/>
      <c r="T606" s="150"/>
      <c r="U606" s="150"/>
      <c r="V606" s="150"/>
      <c r="W606" s="150"/>
      <c r="X606" s="150"/>
      <c r="Y606" s="150"/>
      <c r="Z606" s="150"/>
    </row>
    <row r="607" ht="15.75" customHeight="1">
      <c r="A607" s="150"/>
      <c r="B607" s="150"/>
      <c r="C607" s="150"/>
      <c r="D607" s="150"/>
      <c r="E607" s="150"/>
      <c r="F607" s="150"/>
      <c r="G607" s="150"/>
      <c r="H607" s="150"/>
      <c r="I607" s="150"/>
      <c r="J607" s="150"/>
      <c r="K607" s="150"/>
      <c r="L607" s="150"/>
      <c r="M607" s="150"/>
      <c r="N607" s="150"/>
      <c r="O607" s="150"/>
      <c r="P607" s="150"/>
      <c r="Q607" s="150"/>
      <c r="R607" s="150"/>
      <c r="S607" s="150"/>
      <c r="T607" s="150"/>
      <c r="U607" s="150"/>
      <c r="V607" s="150"/>
      <c r="W607" s="150"/>
      <c r="X607" s="150"/>
      <c r="Y607" s="150"/>
      <c r="Z607" s="150"/>
    </row>
    <row r="608" ht="15.75" customHeight="1">
      <c r="A608" s="150"/>
      <c r="B608" s="150"/>
      <c r="C608" s="150"/>
      <c r="D608" s="150"/>
      <c r="E608" s="150"/>
      <c r="F608" s="150"/>
      <c r="G608" s="150"/>
      <c r="H608" s="150"/>
      <c r="I608" s="150"/>
      <c r="J608" s="150"/>
      <c r="K608" s="150"/>
      <c r="L608" s="150"/>
      <c r="M608" s="150"/>
      <c r="N608" s="150"/>
      <c r="O608" s="150"/>
      <c r="P608" s="150"/>
      <c r="Q608" s="150"/>
      <c r="R608" s="150"/>
      <c r="S608" s="150"/>
      <c r="T608" s="150"/>
      <c r="U608" s="150"/>
      <c r="V608" s="150"/>
      <c r="W608" s="150"/>
      <c r="X608" s="150"/>
      <c r="Y608" s="150"/>
      <c r="Z608" s="150"/>
    </row>
    <row r="609" ht="15.75" customHeight="1">
      <c r="A609" s="150"/>
      <c r="B609" s="150"/>
      <c r="C609" s="150"/>
      <c r="D609" s="150"/>
      <c r="E609" s="150"/>
      <c r="F609" s="150"/>
      <c r="G609" s="150"/>
      <c r="H609" s="150"/>
      <c r="I609" s="150"/>
      <c r="J609" s="150"/>
      <c r="K609" s="150"/>
      <c r="L609" s="150"/>
      <c r="M609" s="150"/>
      <c r="N609" s="150"/>
      <c r="O609" s="150"/>
      <c r="P609" s="150"/>
      <c r="Q609" s="150"/>
      <c r="R609" s="150"/>
      <c r="S609" s="150"/>
      <c r="T609" s="150"/>
      <c r="U609" s="150"/>
      <c r="V609" s="150"/>
      <c r="W609" s="150"/>
      <c r="X609" s="150"/>
      <c r="Y609" s="150"/>
      <c r="Z609" s="150"/>
    </row>
    <row r="610" ht="15.75" customHeight="1">
      <c r="A610" s="150"/>
      <c r="B610" s="150"/>
      <c r="C610" s="150"/>
      <c r="D610" s="150"/>
      <c r="E610" s="150"/>
      <c r="F610" s="150"/>
      <c r="G610" s="150"/>
      <c r="H610" s="150"/>
      <c r="I610" s="150"/>
      <c r="J610" s="150"/>
      <c r="K610" s="150"/>
      <c r="L610" s="150"/>
      <c r="M610" s="150"/>
      <c r="N610" s="150"/>
      <c r="O610" s="150"/>
      <c r="P610" s="150"/>
      <c r="Q610" s="150"/>
      <c r="R610" s="150"/>
      <c r="S610" s="150"/>
      <c r="T610" s="150"/>
      <c r="U610" s="150"/>
      <c r="V610" s="150"/>
      <c r="W610" s="150"/>
      <c r="X610" s="150"/>
      <c r="Y610" s="150"/>
      <c r="Z610" s="150"/>
    </row>
    <row r="611" ht="15.75" customHeight="1">
      <c r="A611" s="150"/>
      <c r="B611" s="150"/>
      <c r="C611" s="150"/>
      <c r="D611" s="150"/>
      <c r="E611" s="150"/>
      <c r="F611" s="150"/>
      <c r="G611" s="150"/>
      <c r="H611" s="150"/>
      <c r="I611" s="150"/>
      <c r="J611" s="150"/>
      <c r="K611" s="150"/>
      <c r="L611" s="150"/>
      <c r="M611" s="150"/>
      <c r="N611" s="150"/>
      <c r="O611" s="150"/>
      <c r="P611" s="150"/>
      <c r="Q611" s="150"/>
      <c r="R611" s="150"/>
      <c r="S611" s="150"/>
      <c r="T611" s="150"/>
      <c r="U611" s="150"/>
      <c r="V611" s="150"/>
      <c r="W611" s="150"/>
      <c r="X611" s="150"/>
      <c r="Y611" s="150"/>
      <c r="Z611" s="150"/>
    </row>
    <row r="612" ht="15.75" customHeight="1">
      <c r="A612" s="150"/>
      <c r="B612" s="150"/>
      <c r="C612" s="150"/>
      <c r="D612" s="150"/>
      <c r="E612" s="150"/>
      <c r="F612" s="150"/>
      <c r="G612" s="150"/>
      <c r="H612" s="150"/>
      <c r="I612" s="150"/>
      <c r="J612" s="150"/>
      <c r="K612" s="150"/>
      <c r="L612" s="150"/>
      <c r="M612" s="150"/>
      <c r="N612" s="150"/>
      <c r="O612" s="150"/>
      <c r="P612" s="150"/>
      <c r="Q612" s="150"/>
      <c r="R612" s="150"/>
      <c r="S612" s="150"/>
      <c r="T612" s="150"/>
      <c r="U612" s="150"/>
      <c r="V612" s="150"/>
      <c r="W612" s="150"/>
      <c r="X612" s="150"/>
      <c r="Y612" s="150"/>
      <c r="Z612" s="150"/>
    </row>
    <row r="613" ht="15.75" customHeight="1">
      <c r="A613" s="150"/>
      <c r="B613" s="150"/>
      <c r="C613" s="150"/>
      <c r="D613" s="150"/>
      <c r="E613" s="150"/>
      <c r="F613" s="150"/>
      <c r="G613" s="150"/>
      <c r="H613" s="150"/>
      <c r="I613" s="150"/>
      <c r="J613" s="150"/>
      <c r="K613" s="150"/>
      <c r="L613" s="150"/>
      <c r="M613" s="150"/>
      <c r="N613" s="150"/>
      <c r="O613" s="150"/>
      <c r="P613" s="150"/>
      <c r="Q613" s="150"/>
      <c r="R613" s="150"/>
      <c r="S613" s="150"/>
      <c r="T613" s="150"/>
      <c r="U613" s="150"/>
      <c r="V613" s="150"/>
      <c r="W613" s="150"/>
      <c r="X613" s="150"/>
      <c r="Y613" s="150"/>
      <c r="Z613" s="150"/>
    </row>
    <row r="614" ht="15.75" customHeight="1">
      <c r="A614" s="150"/>
      <c r="B614" s="150"/>
      <c r="C614" s="150"/>
      <c r="D614" s="150"/>
      <c r="E614" s="150"/>
      <c r="F614" s="150"/>
      <c r="G614" s="150"/>
      <c r="H614" s="150"/>
      <c r="I614" s="150"/>
      <c r="J614" s="150"/>
      <c r="K614" s="150"/>
      <c r="L614" s="150"/>
      <c r="M614" s="150"/>
      <c r="N614" s="150"/>
      <c r="O614" s="150"/>
      <c r="P614" s="150"/>
      <c r="Q614" s="150"/>
      <c r="R614" s="150"/>
      <c r="S614" s="150"/>
      <c r="T614" s="150"/>
      <c r="U614" s="150"/>
      <c r="V614" s="150"/>
      <c r="W614" s="150"/>
      <c r="X614" s="150"/>
      <c r="Y614" s="150"/>
      <c r="Z614" s="150"/>
    </row>
    <row r="615" ht="15.75" customHeight="1">
      <c r="A615" s="150"/>
      <c r="B615" s="150"/>
      <c r="C615" s="150"/>
      <c r="D615" s="150"/>
      <c r="E615" s="150"/>
      <c r="F615" s="150"/>
      <c r="G615" s="150"/>
      <c r="H615" s="150"/>
      <c r="I615" s="150"/>
      <c r="J615" s="150"/>
      <c r="K615" s="150"/>
      <c r="L615" s="150"/>
      <c r="M615" s="150"/>
      <c r="N615" s="150"/>
      <c r="O615" s="150"/>
      <c r="P615" s="150"/>
      <c r="Q615" s="150"/>
      <c r="R615" s="150"/>
      <c r="S615" s="150"/>
      <c r="T615" s="150"/>
      <c r="U615" s="150"/>
      <c r="V615" s="150"/>
      <c r="W615" s="150"/>
      <c r="X615" s="150"/>
      <c r="Y615" s="150"/>
      <c r="Z615" s="150"/>
    </row>
    <row r="616" ht="15.75" customHeight="1">
      <c r="A616" s="150"/>
      <c r="B616" s="150"/>
      <c r="C616" s="150"/>
      <c r="D616" s="150"/>
      <c r="E616" s="150"/>
      <c r="F616" s="150"/>
      <c r="G616" s="150"/>
      <c r="H616" s="150"/>
      <c r="I616" s="150"/>
      <c r="J616" s="150"/>
      <c r="K616" s="150"/>
      <c r="L616" s="150"/>
      <c r="M616" s="150"/>
      <c r="N616" s="150"/>
      <c r="O616" s="150"/>
      <c r="P616" s="150"/>
      <c r="Q616" s="150"/>
      <c r="R616" s="150"/>
      <c r="S616" s="150"/>
      <c r="T616" s="150"/>
      <c r="U616" s="150"/>
      <c r="V616" s="150"/>
      <c r="W616" s="150"/>
      <c r="X616" s="150"/>
      <c r="Y616" s="150"/>
      <c r="Z616" s="150"/>
    </row>
    <row r="617" ht="15.75" customHeight="1">
      <c r="A617" s="150"/>
      <c r="B617" s="150"/>
      <c r="C617" s="150"/>
      <c r="D617" s="150"/>
      <c r="E617" s="150"/>
      <c r="F617" s="150"/>
      <c r="G617" s="150"/>
      <c r="H617" s="150"/>
      <c r="I617" s="150"/>
      <c r="J617" s="150"/>
      <c r="K617" s="150"/>
      <c r="L617" s="150"/>
      <c r="M617" s="150"/>
      <c r="N617" s="150"/>
      <c r="O617" s="150"/>
      <c r="P617" s="150"/>
      <c r="Q617" s="150"/>
      <c r="R617" s="150"/>
      <c r="S617" s="150"/>
      <c r="T617" s="150"/>
      <c r="U617" s="150"/>
      <c r="V617" s="150"/>
      <c r="W617" s="150"/>
      <c r="X617" s="150"/>
      <c r="Y617" s="150"/>
      <c r="Z617" s="150"/>
    </row>
    <row r="618" ht="15.75" customHeight="1">
      <c r="A618" s="150"/>
      <c r="B618" s="150"/>
      <c r="C618" s="150"/>
      <c r="D618" s="150"/>
      <c r="E618" s="150"/>
      <c r="F618" s="150"/>
      <c r="G618" s="150"/>
      <c r="H618" s="150"/>
      <c r="I618" s="150"/>
      <c r="J618" s="150"/>
      <c r="K618" s="150"/>
      <c r="L618" s="150"/>
      <c r="M618" s="150"/>
      <c r="N618" s="150"/>
      <c r="O618" s="150"/>
      <c r="P618" s="150"/>
      <c r="Q618" s="150"/>
      <c r="R618" s="150"/>
      <c r="S618" s="150"/>
      <c r="T618" s="150"/>
      <c r="U618" s="150"/>
      <c r="V618" s="150"/>
      <c r="W618" s="150"/>
      <c r="X618" s="150"/>
      <c r="Y618" s="150"/>
      <c r="Z618" s="150"/>
    </row>
    <row r="619" ht="15.75" customHeight="1">
      <c r="A619" s="150"/>
      <c r="B619" s="150"/>
      <c r="C619" s="150"/>
      <c r="D619" s="150"/>
      <c r="E619" s="150"/>
      <c r="F619" s="150"/>
      <c r="G619" s="150"/>
      <c r="H619" s="150"/>
      <c r="I619" s="150"/>
      <c r="J619" s="150"/>
      <c r="K619" s="150"/>
      <c r="L619" s="150"/>
      <c r="M619" s="150"/>
      <c r="N619" s="150"/>
      <c r="O619" s="150"/>
      <c r="P619" s="150"/>
      <c r="Q619" s="150"/>
      <c r="R619" s="150"/>
      <c r="S619" s="150"/>
      <c r="T619" s="150"/>
      <c r="U619" s="150"/>
      <c r="V619" s="150"/>
      <c r="W619" s="150"/>
      <c r="X619" s="150"/>
      <c r="Y619" s="150"/>
      <c r="Z619" s="150"/>
    </row>
    <row r="620" ht="15.75" customHeight="1">
      <c r="A620" s="150"/>
      <c r="B620" s="150"/>
      <c r="C620" s="150"/>
      <c r="D620" s="150"/>
      <c r="E620" s="150"/>
      <c r="F620" s="150"/>
      <c r="G620" s="150"/>
      <c r="H620" s="150"/>
      <c r="I620" s="150"/>
      <c r="J620" s="150"/>
      <c r="K620" s="150"/>
      <c r="L620" s="150"/>
      <c r="M620" s="150"/>
      <c r="N620" s="150"/>
      <c r="O620" s="150"/>
      <c r="P620" s="150"/>
      <c r="Q620" s="150"/>
      <c r="R620" s="150"/>
      <c r="S620" s="150"/>
      <c r="T620" s="150"/>
      <c r="U620" s="150"/>
      <c r="V620" s="150"/>
      <c r="W620" s="150"/>
      <c r="X620" s="150"/>
      <c r="Y620" s="150"/>
      <c r="Z620" s="150"/>
    </row>
    <row r="621" ht="15.75" customHeight="1">
      <c r="A621" s="150"/>
      <c r="B621" s="150"/>
      <c r="C621" s="150"/>
      <c r="D621" s="150"/>
      <c r="E621" s="150"/>
      <c r="F621" s="150"/>
      <c r="G621" s="150"/>
      <c r="H621" s="150"/>
      <c r="I621" s="150"/>
      <c r="J621" s="150"/>
      <c r="K621" s="150"/>
      <c r="L621" s="150"/>
      <c r="M621" s="150"/>
      <c r="N621" s="150"/>
      <c r="O621" s="150"/>
      <c r="P621" s="150"/>
      <c r="Q621" s="150"/>
      <c r="R621" s="150"/>
      <c r="S621" s="150"/>
      <c r="T621" s="150"/>
      <c r="U621" s="150"/>
      <c r="V621" s="150"/>
      <c r="W621" s="150"/>
      <c r="X621" s="150"/>
      <c r="Y621" s="150"/>
      <c r="Z621" s="150"/>
    </row>
    <row r="622" ht="15.75" customHeight="1">
      <c r="A622" s="150"/>
      <c r="B622" s="150"/>
      <c r="C622" s="150"/>
      <c r="D622" s="150"/>
      <c r="E622" s="150"/>
      <c r="F622" s="150"/>
      <c r="G622" s="150"/>
      <c r="H622" s="150"/>
      <c r="I622" s="150"/>
      <c r="J622" s="150"/>
      <c r="K622" s="150"/>
      <c r="L622" s="150"/>
      <c r="M622" s="150"/>
      <c r="N622" s="150"/>
      <c r="O622" s="150"/>
      <c r="P622" s="150"/>
      <c r="Q622" s="150"/>
      <c r="R622" s="150"/>
      <c r="S622" s="150"/>
      <c r="T622" s="150"/>
      <c r="U622" s="150"/>
      <c r="V622" s="150"/>
      <c r="W622" s="150"/>
      <c r="X622" s="150"/>
      <c r="Y622" s="150"/>
      <c r="Z622" s="150"/>
    </row>
    <row r="623" ht="15.75" customHeight="1">
      <c r="A623" s="150"/>
      <c r="B623" s="150"/>
      <c r="C623" s="150"/>
      <c r="D623" s="150"/>
      <c r="E623" s="150"/>
      <c r="F623" s="150"/>
      <c r="G623" s="150"/>
      <c r="H623" s="150"/>
      <c r="I623" s="150"/>
      <c r="J623" s="150"/>
      <c r="K623" s="150"/>
      <c r="L623" s="150"/>
      <c r="M623" s="150"/>
      <c r="N623" s="150"/>
      <c r="O623" s="150"/>
      <c r="P623" s="150"/>
      <c r="Q623" s="150"/>
      <c r="R623" s="150"/>
      <c r="S623" s="150"/>
      <c r="T623" s="150"/>
      <c r="U623" s="150"/>
      <c r="V623" s="150"/>
      <c r="W623" s="150"/>
      <c r="X623" s="150"/>
      <c r="Y623" s="150"/>
      <c r="Z623" s="150"/>
    </row>
    <row r="624" ht="15.75" customHeight="1">
      <c r="A624" s="150"/>
      <c r="B624" s="150"/>
      <c r="C624" s="150"/>
      <c r="D624" s="150"/>
      <c r="E624" s="150"/>
      <c r="F624" s="150"/>
      <c r="G624" s="150"/>
      <c r="H624" s="150"/>
      <c r="I624" s="150"/>
      <c r="J624" s="150"/>
      <c r="K624" s="150"/>
      <c r="L624" s="150"/>
      <c r="M624" s="150"/>
      <c r="N624" s="150"/>
      <c r="O624" s="150"/>
      <c r="P624" s="150"/>
      <c r="Q624" s="150"/>
      <c r="R624" s="150"/>
      <c r="S624" s="150"/>
      <c r="T624" s="150"/>
      <c r="U624" s="150"/>
      <c r="V624" s="150"/>
      <c r="W624" s="150"/>
      <c r="X624" s="150"/>
      <c r="Y624" s="150"/>
      <c r="Z624" s="150"/>
    </row>
    <row r="625" ht="15.75" customHeight="1">
      <c r="A625" s="150"/>
      <c r="B625" s="150"/>
      <c r="C625" s="150"/>
      <c r="D625" s="150"/>
      <c r="E625" s="150"/>
      <c r="F625" s="150"/>
      <c r="G625" s="150"/>
      <c r="H625" s="150"/>
      <c r="I625" s="150"/>
      <c r="J625" s="150"/>
      <c r="K625" s="150"/>
      <c r="L625" s="150"/>
      <c r="M625" s="150"/>
      <c r="N625" s="150"/>
      <c r="O625" s="150"/>
      <c r="P625" s="150"/>
      <c r="Q625" s="150"/>
      <c r="R625" s="150"/>
      <c r="S625" s="150"/>
      <c r="T625" s="150"/>
      <c r="U625" s="150"/>
      <c r="V625" s="150"/>
      <c r="W625" s="150"/>
      <c r="X625" s="150"/>
      <c r="Y625" s="150"/>
      <c r="Z625" s="150"/>
    </row>
    <row r="626" ht="15.75" customHeight="1">
      <c r="A626" s="150"/>
      <c r="B626" s="150"/>
      <c r="C626" s="150"/>
      <c r="D626" s="150"/>
      <c r="E626" s="150"/>
      <c r="F626" s="150"/>
      <c r="G626" s="150"/>
      <c r="H626" s="150"/>
      <c r="I626" s="150"/>
      <c r="J626" s="150"/>
      <c r="K626" s="150"/>
      <c r="L626" s="150"/>
      <c r="M626" s="150"/>
      <c r="N626" s="150"/>
      <c r="O626" s="150"/>
      <c r="P626" s="150"/>
      <c r="Q626" s="150"/>
      <c r="R626" s="150"/>
      <c r="S626" s="150"/>
      <c r="T626" s="150"/>
      <c r="U626" s="150"/>
      <c r="V626" s="150"/>
      <c r="W626" s="150"/>
      <c r="X626" s="150"/>
      <c r="Y626" s="150"/>
      <c r="Z626" s="150"/>
    </row>
    <row r="627" ht="15.75" customHeight="1">
      <c r="A627" s="150"/>
      <c r="B627" s="150"/>
      <c r="C627" s="150"/>
      <c r="D627" s="150"/>
      <c r="E627" s="150"/>
      <c r="F627" s="150"/>
      <c r="G627" s="150"/>
      <c r="H627" s="150"/>
      <c r="I627" s="150"/>
      <c r="J627" s="150"/>
      <c r="K627" s="150"/>
      <c r="L627" s="150"/>
      <c r="M627" s="150"/>
      <c r="N627" s="150"/>
      <c r="O627" s="150"/>
      <c r="P627" s="150"/>
      <c r="Q627" s="150"/>
      <c r="R627" s="150"/>
      <c r="S627" s="150"/>
      <c r="T627" s="150"/>
      <c r="U627" s="150"/>
      <c r="V627" s="150"/>
      <c r="W627" s="150"/>
      <c r="X627" s="150"/>
      <c r="Y627" s="150"/>
      <c r="Z627" s="150"/>
    </row>
    <row r="628" ht="15.75" customHeight="1">
      <c r="A628" s="150"/>
      <c r="B628" s="150"/>
      <c r="C628" s="150"/>
      <c r="D628" s="150"/>
      <c r="E628" s="150"/>
      <c r="F628" s="150"/>
      <c r="G628" s="150"/>
      <c r="H628" s="150"/>
      <c r="I628" s="150"/>
      <c r="J628" s="150"/>
      <c r="K628" s="150"/>
      <c r="L628" s="150"/>
      <c r="M628" s="150"/>
      <c r="N628" s="150"/>
      <c r="O628" s="150"/>
      <c r="P628" s="150"/>
      <c r="Q628" s="150"/>
      <c r="R628" s="150"/>
      <c r="S628" s="150"/>
      <c r="T628" s="150"/>
      <c r="U628" s="150"/>
      <c r="V628" s="150"/>
      <c r="W628" s="150"/>
      <c r="X628" s="150"/>
      <c r="Y628" s="150"/>
      <c r="Z628" s="150"/>
    </row>
    <row r="629" ht="15.75" customHeight="1">
      <c r="A629" s="150"/>
      <c r="B629" s="150"/>
      <c r="C629" s="150"/>
      <c r="D629" s="150"/>
      <c r="E629" s="150"/>
      <c r="F629" s="150"/>
      <c r="G629" s="150"/>
      <c r="H629" s="150"/>
      <c r="I629" s="150"/>
      <c r="J629" s="150"/>
      <c r="K629" s="150"/>
      <c r="L629" s="150"/>
      <c r="M629" s="150"/>
      <c r="N629" s="150"/>
      <c r="O629" s="150"/>
      <c r="P629" s="150"/>
      <c r="Q629" s="150"/>
      <c r="R629" s="150"/>
      <c r="S629" s="150"/>
      <c r="T629" s="150"/>
      <c r="U629" s="150"/>
      <c r="V629" s="150"/>
      <c r="W629" s="150"/>
      <c r="X629" s="150"/>
      <c r="Y629" s="150"/>
      <c r="Z629" s="150"/>
    </row>
    <row r="630" ht="15.75" customHeight="1">
      <c r="A630" s="150"/>
      <c r="B630" s="150"/>
      <c r="C630" s="150"/>
      <c r="D630" s="150"/>
      <c r="E630" s="150"/>
      <c r="F630" s="150"/>
      <c r="G630" s="150"/>
      <c r="H630" s="150"/>
      <c r="I630" s="150"/>
      <c r="J630" s="150"/>
      <c r="K630" s="150"/>
      <c r="L630" s="150"/>
      <c r="M630" s="150"/>
      <c r="N630" s="150"/>
      <c r="O630" s="150"/>
      <c r="P630" s="150"/>
      <c r="Q630" s="150"/>
      <c r="R630" s="150"/>
      <c r="S630" s="150"/>
      <c r="T630" s="150"/>
      <c r="U630" s="150"/>
      <c r="V630" s="150"/>
      <c r="W630" s="150"/>
      <c r="X630" s="150"/>
      <c r="Y630" s="150"/>
      <c r="Z630" s="150"/>
    </row>
    <row r="631" ht="15.75" customHeight="1">
      <c r="A631" s="150"/>
      <c r="B631" s="150"/>
      <c r="C631" s="150"/>
      <c r="D631" s="150"/>
      <c r="E631" s="150"/>
      <c r="F631" s="150"/>
      <c r="G631" s="150"/>
      <c r="H631" s="150"/>
      <c r="I631" s="150"/>
      <c r="J631" s="150"/>
      <c r="K631" s="150"/>
      <c r="L631" s="150"/>
      <c r="M631" s="150"/>
      <c r="N631" s="150"/>
      <c r="O631" s="150"/>
      <c r="P631" s="150"/>
      <c r="Q631" s="150"/>
      <c r="R631" s="150"/>
      <c r="S631" s="150"/>
      <c r="T631" s="150"/>
      <c r="U631" s="150"/>
      <c r="V631" s="150"/>
      <c r="W631" s="150"/>
      <c r="X631" s="150"/>
      <c r="Y631" s="150"/>
      <c r="Z631" s="150"/>
    </row>
    <row r="632" ht="15.75" customHeight="1">
      <c r="A632" s="150"/>
      <c r="B632" s="150"/>
      <c r="C632" s="150"/>
      <c r="D632" s="150"/>
      <c r="E632" s="150"/>
      <c r="F632" s="150"/>
      <c r="G632" s="150"/>
      <c r="H632" s="150"/>
      <c r="I632" s="150"/>
      <c r="J632" s="150"/>
      <c r="K632" s="150"/>
      <c r="L632" s="150"/>
      <c r="M632" s="150"/>
      <c r="N632" s="150"/>
      <c r="O632" s="150"/>
      <c r="P632" s="150"/>
      <c r="Q632" s="150"/>
      <c r="R632" s="150"/>
      <c r="S632" s="150"/>
      <c r="T632" s="150"/>
      <c r="U632" s="150"/>
      <c r="V632" s="150"/>
      <c r="W632" s="150"/>
      <c r="X632" s="150"/>
      <c r="Y632" s="150"/>
      <c r="Z632" s="150"/>
    </row>
    <row r="633" ht="15.75" customHeight="1">
      <c r="A633" s="150"/>
      <c r="B633" s="150"/>
      <c r="C633" s="150"/>
      <c r="D633" s="150"/>
      <c r="E633" s="150"/>
      <c r="F633" s="150"/>
      <c r="G633" s="150"/>
      <c r="H633" s="150"/>
      <c r="I633" s="150"/>
      <c r="J633" s="150"/>
      <c r="K633" s="150"/>
      <c r="L633" s="150"/>
      <c r="M633" s="150"/>
      <c r="N633" s="150"/>
      <c r="O633" s="150"/>
      <c r="P633" s="150"/>
      <c r="Q633" s="150"/>
      <c r="R633" s="150"/>
      <c r="S633" s="150"/>
      <c r="T633" s="150"/>
      <c r="U633" s="150"/>
      <c r="V633" s="150"/>
      <c r="W633" s="150"/>
      <c r="X633" s="150"/>
      <c r="Y633" s="150"/>
      <c r="Z633" s="150"/>
    </row>
    <row r="634" ht="15.75" customHeight="1">
      <c r="A634" s="150"/>
      <c r="B634" s="150"/>
      <c r="C634" s="150"/>
      <c r="D634" s="150"/>
      <c r="E634" s="150"/>
      <c r="F634" s="150"/>
      <c r="G634" s="150"/>
      <c r="H634" s="150"/>
      <c r="I634" s="150"/>
      <c r="J634" s="150"/>
      <c r="K634" s="150"/>
      <c r="L634" s="150"/>
      <c r="M634" s="150"/>
      <c r="N634" s="150"/>
      <c r="O634" s="150"/>
      <c r="P634" s="150"/>
      <c r="Q634" s="150"/>
      <c r="R634" s="150"/>
      <c r="S634" s="150"/>
      <c r="T634" s="150"/>
      <c r="U634" s="150"/>
      <c r="V634" s="150"/>
      <c r="W634" s="150"/>
      <c r="X634" s="150"/>
      <c r="Y634" s="150"/>
      <c r="Z634" s="150"/>
    </row>
    <row r="635" ht="15.75" customHeight="1">
      <c r="A635" s="150"/>
      <c r="B635" s="150"/>
      <c r="C635" s="150"/>
      <c r="D635" s="150"/>
      <c r="E635" s="150"/>
      <c r="F635" s="150"/>
      <c r="G635" s="150"/>
      <c r="H635" s="150"/>
      <c r="I635" s="150"/>
      <c r="J635" s="150"/>
      <c r="K635" s="150"/>
      <c r="L635" s="150"/>
      <c r="M635" s="150"/>
      <c r="N635" s="150"/>
      <c r="O635" s="150"/>
      <c r="P635" s="150"/>
      <c r="Q635" s="150"/>
      <c r="R635" s="150"/>
      <c r="S635" s="150"/>
      <c r="T635" s="150"/>
      <c r="U635" s="150"/>
      <c r="V635" s="150"/>
      <c r="W635" s="150"/>
      <c r="X635" s="150"/>
      <c r="Y635" s="150"/>
      <c r="Z635" s="150"/>
    </row>
    <row r="636" ht="15.75" customHeight="1">
      <c r="A636" s="150"/>
      <c r="B636" s="150"/>
      <c r="C636" s="150"/>
      <c r="D636" s="150"/>
      <c r="E636" s="150"/>
      <c r="F636" s="150"/>
      <c r="G636" s="150"/>
      <c r="H636" s="150"/>
      <c r="I636" s="150"/>
      <c r="J636" s="150"/>
      <c r="K636" s="150"/>
      <c r="L636" s="150"/>
      <c r="M636" s="150"/>
      <c r="N636" s="150"/>
      <c r="O636" s="150"/>
      <c r="P636" s="150"/>
      <c r="Q636" s="150"/>
      <c r="R636" s="150"/>
      <c r="S636" s="150"/>
      <c r="T636" s="150"/>
      <c r="U636" s="150"/>
      <c r="V636" s="150"/>
      <c r="W636" s="150"/>
      <c r="X636" s="150"/>
      <c r="Y636" s="150"/>
      <c r="Z636" s="150"/>
    </row>
    <row r="637" ht="15.75" customHeight="1">
      <c r="A637" s="150"/>
      <c r="B637" s="150"/>
      <c r="C637" s="150"/>
      <c r="D637" s="150"/>
      <c r="E637" s="150"/>
      <c r="F637" s="150"/>
      <c r="G637" s="150"/>
      <c r="H637" s="150"/>
      <c r="I637" s="150"/>
      <c r="J637" s="150"/>
      <c r="K637" s="150"/>
      <c r="L637" s="150"/>
      <c r="M637" s="150"/>
      <c r="N637" s="150"/>
      <c r="O637" s="150"/>
      <c r="P637" s="150"/>
      <c r="Q637" s="150"/>
      <c r="R637" s="150"/>
      <c r="S637" s="150"/>
      <c r="T637" s="150"/>
      <c r="U637" s="150"/>
      <c r="V637" s="150"/>
      <c r="W637" s="150"/>
      <c r="X637" s="150"/>
      <c r="Y637" s="150"/>
      <c r="Z637" s="150"/>
    </row>
    <row r="638" ht="15.75" customHeight="1">
      <c r="A638" s="150"/>
      <c r="B638" s="150"/>
      <c r="C638" s="150"/>
      <c r="D638" s="150"/>
      <c r="E638" s="150"/>
      <c r="F638" s="150"/>
      <c r="G638" s="150"/>
      <c r="H638" s="150"/>
      <c r="I638" s="150"/>
      <c r="J638" s="150"/>
      <c r="K638" s="150"/>
      <c r="L638" s="150"/>
      <c r="M638" s="150"/>
      <c r="N638" s="150"/>
      <c r="O638" s="150"/>
      <c r="P638" s="150"/>
      <c r="Q638" s="150"/>
      <c r="R638" s="150"/>
      <c r="S638" s="150"/>
      <c r="T638" s="150"/>
      <c r="U638" s="150"/>
      <c r="V638" s="150"/>
      <c r="W638" s="150"/>
      <c r="X638" s="150"/>
      <c r="Y638" s="150"/>
      <c r="Z638" s="150"/>
    </row>
    <row r="639" ht="15.75" customHeight="1">
      <c r="A639" s="150"/>
      <c r="B639" s="150"/>
      <c r="C639" s="150"/>
      <c r="D639" s="150"/>
      <c r="E639" s="150"/>
      <c r="F639" s="150"/>
      <c r="G639" s="150"/>
      <c r="H639" s="150"/>
      <c r="I639" s="150"/>
      <c r="J639" s="150"/>
      <c r="K639" s="150"/>
      <c r="L639" s="150"/>
      <c r="M639" s="150"/>
      <c r="N639" s="150"/>
      <c r="O639" s="150"/>
      <c r="P639" s="150"/>
      <c r="Q639" s="150"/>
      <c r="R639" s="150"/>
      <c r="S639" s="150"/>
      <c r="T639" s="150"/>
      <c r="U639" s="150"/>
      <c r="V639" s="150"/>
      <c r="W639" s="150"/>
      <c r="X639" s="150"/>
      <c r="Y639" s="150"/>
      <c r="Z639" s="150"/>
    </row>
    <row r="640" ht="15.75" customHeight="1">
      <c r="A640" s="150"/>
      <c r="B640" s="150"/>
      <c r="C640" s="150"/>
      <c r="D640" s="150"/>
      <c r="E640" s="150"/>
      <c r="F640" s="150"/>
      <c r="G640" s="150"/>
      <c r="H640" s="150"/>
      <c r="I640" s="150"/>
      <c r="J640" s="150"/>
      <c r="K640" s="150"/>
      <c r="L640" s="150"/>
      <c r="M640" s="150"/>
      <c r="N640" s="150"/>
      <c r="O640" s="150"/>
      <c r="P640" s="150"/>
      <c r="Q640" s="150"/>
      <c r="R640" s="150"/>
      <c r="S640" s="150"/>
      <c r="T640" s="150"/>
      <c r="U640" s="150"/>
      <c r="V640" s="150"/>
      <c r="W640" s="150"/>
      <c r="X640" s="150"/>
      <c r="Y640" s="150"/>
      <c r="Z640" s="150"/>
    </row>
    <row r="641" ht="15.75" customHeight="1">
      <c r="A641" s="150"/>
      <c r="B641" s="150"/>
      <c r="C641" s="150"/>
      <c r="D641" s="150"/>
      <c r="E641" s="150"/>
      <c r="F641" s="150"/>
      <c r="G641" s="150"/>
      <c r="H641" s="150"/>
      <c r="I641" s="150"/>
      <c r="J641" s="150"/>
      <c r="K641" s="150"/>
      <c r="L641" s="150"/>
      <c r="M641" s="150"/>
      <c r="N641" s="150"/>
      <c r="O641" s="150"/>
      <c r="P641" s="150"/>
      <c r="Q641" s="150"/>
      <c r="R641" s="150"/>
      <c r="S641" s="150"/>
      <c r="T641" s="150"/>
      <c r="U641" s="150"/>
      <c r="V641" s="150"/>
      <c r="W641" s="150"/>
      <c r="X641" s="150"/>
      <c r="Y641" s="150"/>
      <c r="Z641" s="150"/>
    </row>
    <row r="642" ht="15.75" customHeight="1">
      <c r="A642" s="150"/>
      <c r="B642" s="150"/>
      <c r="C642" s="150"/>
      <c r="D642" s="150"/>
      <c r="E642" s="150"/>
      <c r="F642" s="150"/>
      <c r="G642" s="150"/>
      <c r="H642" s="150"/>
      <c r="I642" s="150"/>
      <c r="J642" s="150"/>
      <c r="K642" s="150"/>
      <c r="L642" s="150"/>
      <c r="M642" s="150"/>
      <c r="N642" s="150"/>
      <c r="O642" s="150"/>
      <c r="P642" s="150"/>
      <c r="Q642" s="150"/>
      <c r="R642" s="150"/>
      <c r="S642" s="150"/>
      <c r="T642" s="150"/>
      <c r="U642" s="150"/>
      <c r="V642" s="150"/>
      <c r="W642" s="150"/>
      <c r="X642" s="150"/>
      <c r="Y642" s="150"/>
      <c r="Z642" s="150"/>
    </row>
    <row r="643" ht="15.75" customHeight="1">
      <c r="A643" s="150"/>
      <c r="B643" s="150"/>
      <c r="C643" s="150"/>
      <c r="D643" s="150"/>
      <c r="E643" s="150"/>
      <c r="F643" s="150"/>
      <c r="G643" s="150"/>
      <c r="H643" s="150"/>
      <c r="I643" s="150"/>
      <c r="J643" s="150"/>
      <c r="K643" s="150"/>
      <c r="L643" s="150"/>
      <c r="M643" s="150"/>
      <c r="N643" s="150"/>
      <c r="O643" s="150"/>
      <c r="P643" s="150"/>
      <c r="Q643" s="150"/>
      <c r="R643" s="150"/>
      <c r="S643" s="150"/>
      <c r="T643" s="150"/>
      <c r="U643" s="150"/>
      <c r="V643" s="150"/>
      <c r="W643" s="150"/>
      <c r="X643" s="150"/>
      <c r="Y643" s="150"/>
      <c r="Z643" s="150"/>
    </row>
    <row r="644" ht="15.75" customHeight="1">
      <c r="A644" s="150"/>
      <c r="B644" s="150"/>
      <c r="C644" s="150"/>
      <c r="D644" s="150"/>
      <c r="E644" s="150"/>
      <c r="F644" s="150"/>
      <c r="G644" s="150"/>
      <c r="H644" s="150"/>
      <c r="I644" s="150"/>
      <c r="J644" s="150"/>
      <c r="K644" s="150"/>
      <c r="L644" s="150"/>
      <c r="M644" s="150"/>
      <c r="N644" s="150"/>
      <c r="O644" s="150"/>
      <c r="P644" s="150"/>
      <c r="Q644" s="150"/>
      <c r="R644" s="150"/>
      <c r="S644" s="150"/>
      <c r="T644" s="150"/>
      <c r="U644" s="150"/>
      <c r="V644" s="150"/>
      <c r="W644" s="150"/>
      <c r="X644" s="150"/>
      <c r="Y644" s="150"/>
      <c r="Z644" s="150"/>
    </row>
    <row r="645" ht="15.75" customHeight="1">
      <c r="A645" s="150"/>
      <c r="B645" s="150"/>
      <c r="C645" s="150"/>
      <c r="D645" s="150"/>
      <c r="E645" s="150"/>
      <c r="F645" s="150"/>
      <c r="G645" s="150"/>
      <c r="H645" s="150"/>
      <c r="I645" s="150"/>
      <c r="J645" s="150"/>
      <c r="K645" s="150"/>
      <c r="L645" s="150"/>
      <c r="M645" s="150"/>
      <c r="N645" s="150"/>
      <c r="O645" s="150"/>
      <c r="P645" s="150"/>
      <c r="Q645" s="150"/>
      <c r="R645" s="150"/>
      <c r="S645" s="150"/>
      <c r="T645" s="150"/>
      <c r="U645" s="150"/>
      <c r="V645" s="150"/>
      <c r="W645" s="150"/>
      <c r="X645" s="150"/>
      <c r="Y645" s="150"/>
      <c r="Z645" s="150"/>
    </row>
    <row r="646" ht="15.75" customHeight="1">
      <c r="A646" s="150"/>
      <c r="B646" s="150"/>
      <c r="C646" s="150"/>
      <c r="D646" s="150"/>
      <c r="E646" s="150"/>
      <c r="F646" s="150"/>
      <c r="G646" s="150"/>
      <c r="H646" s="150"/>
      <c r="I646" s="150"/>
      <c r="J646" s="150"/>
      <c r="K646" s="150"/>
      <c r="L646" s="150"/>
      <c r="M646" s="150"/>
      <c r="N646" s="150"/>
      <c r="O646" s="150"/>
      <c r="P646" s="150"/>
      <c r="Q646" s="150"/>
      <c r="R646" s="150"/>
      <c r="S646" s="150"/>
      <c r="T646" s="150"/>
      <c r="U646" s="150"/>
      <c r="V646" s="150"/>
      <c r="W646" s="150"/>
      <c r="X646" s="150"/>
      <c r="Y646" s="150"/>
      <c r="Z646" s="150"/>
    </row>
    <row r="647" ht="15.75" customHeight="1">
      <c r="A647" s="150"/>
      <c r="B647" s="150"/>
      <c r="C647" s="150"/>
      <c r="D647" s="150"/>
      <c r="E647" s="150"/>
      <c r="F647" s="150"/>
      <c r="G647" s="150"/>
      <c r="H647" s="150"/>
      <c r="I647" s="150"/>
      <c r="J647" s="150"/>
      <c r="K647" s="150"/>
      <c r="L647" s="150"/>
      <c r="M647" s="150"/>
      <c r="N647" s="150"/>
      <c r="O647" s="150"/>
      <c r="P647" s="150"/>
      <c r="Q647" s="150"/>
      <c r="R647" s="150"/>
      <c r="S647" s="150"/>
      <c r="T647" s="150"/>
      <c r="U647" s="150"/>
      <c r="V647" s="150"/>
      <c r="W647" s="150"/>
      <c r="X647" s="150"/>
      <c r="Y647" s="150"/>
      <c r="Z647" s="150"/>
    </row>
    <row r="648" ht="15.75" customHeight="1">
      <c r="A648" s="150"/>
      <c r="B648" s="150"/>
      <c r="C648" s="150"/>
      <c r="D648" s="150"/>
      <c r="E648" s="150"/>
      <c r="F648" s="150"/>
      <c r="G648" s="150"/>
      <c r="H648" s="150"/>
      <c r="I648" s="150"/>
      <c r="J648" s="150"/>
      <c r="K648" s="150"/>
      <c r="L648" s="150"/>
      <c r="M648" s="150"/>
      <c r="N648" s="150"/>
      <c r="O648" s="150"/>
      <c r="P648" s="150"/>
      <c r="Q648" s="150"/>
      <c r="R648" s="150"/>
      <c r="S648" s="150"/>
      <c r="T648" s="150"/>
      <c r="U648" s="150"/>
      <c r="V648" s="150"/>
      <c r="W648" s="150"/>
      <c r="X648" s="150"/>
      <c r="Y648" s="150"/>
      <c r="Z648" s="150"/>
    </row>
    <row r="649" ht="15.75" customHeight="1">
      <c r="A649" s="150"/>
      <c r="B649" s="150"/>
      <c r="C649" s="150"/>
      <c r="D649" s="150"/>
      <c r="E649" s="150"/>
      <c r="F649" s="150"/>
      <c r="G649" s="150"/>
      <c r="H649" s="150"/>
      <c r="I649" s="150"/>
      <c r="J649" s="150"/>
      <c r="K649" s="150"/>
      <c r="L649" s="150"/>
      <c r="M649" s="150"/>
      <c r="N649" s="150"/>
      <c r="O649" s="150"/>
      <c r="P649" s="150"/>
      <c r="Q649" s="150"/>
      <c r="R649" s="150"/>
      <c r="S649" s="150"/>
      <c r="T649" s="150"/>
      <c r="U649" s="150"/>
      <c r="V649" s="150"/>
      <c r="W649" s="150"/>
      <c r="X649" s="150"/>
      <c r="Y649" s="150"/>
      <c r="Z649" s="150"/>
    </row>
    <row r="650" ht="15.75" customHeight="1">
      <c r="A650" s="150"/>
      <c r="B650" s="150"/>
      <c r="C650" s="150"/>
      <c r="D650" s="150"/>
      <c r="E650" s="150"/>
      <c r="F650" s="150"/>
      <c r="G650" s="150"/>
      <c r="H650" s="150"/>
      <c r="I650" s="150"/>
      <c r="J650" s="150"/>
      <c r="K650" s="150"/>
      <c r="L650" s="150"/>
      <c r="M650" s="150"/>
      <c r="N650" s="150"/>
      <c r="O650" s="150"/>
      <c r="P650" s="150"/>
      <c r="Q650" s="150"/>
      <c r="R650" s="150"/>
      <c r="S650" s="150"/>
      <c r="T650" s="150"/>
      <c r="U650" s="150"/>
      <c r="V650" s="150"/>
      <c r="W650" s="150"/>
      <c r="X650" s="150"/>
      <c r="Y650" s="150"/>
      <c r="Z650" s="150"/>
    </row>
    <row r="651" ht="15.75" customHeight="1">
      <c r="A651" s="150"/>
      <c r="B651" s="150"/>
      <c r="C651" s="150"/>
      <c r="D651" s="150"/>
      <c r="E651" s="150"/>
      <c r="F651" s="150"/>
      <c r="G651" s="150"/>
      <c r="H651" s="150"/>
      <c r="I651" s="150"/>
      <c r="J651" s="150"/>
      <c r="K651" s="150"/>
      <c r="L651" s="150"/>
      <c r="M651" s="150"/>
      <c r="N651" s="150"/>
      <c r="O651" s="150"/>
      <c r="P651" s="150"/>
      <c r="Q651" s="150"/>
      <c r="R651" s="150"/>
      <c r="S651" s="150"/>
      <c r="T651" s="150"/>
      <c r="U651" s="150"/>
      <c r="V651" s="150"/>
      <c r="W651" s="150"/>
      <c r="X651" s="150"/>
      <c r="Y651" s="150"/>
      <c r="Z651" s="150"/>
    </row>
    <row r="652" ht="15.75" customHeight="1">
      <c r="A652" s="150"/>
      <c r="B652" s="150"/>
      <c r="C652" s="150"/>
      <c r="D652" s="150"/>
      <c r="E652" s="150"/>
      <c r="F652" s="150"/>
      <c r="G652" s="150"/>
      <c r="H652" s="150"/>
      <c r="I652" s="150"/>
      <c r="J652" s="150"/>
      <c r="K652" s="150"/>
      <c r="L652" s="150"/>
      <c r="M652" s="150"/>
      <c r="N652" s="150"/>
      <c r="O652" s="150"/>
      <c r="P652" s="150"/>
      <c r="Q652" s="150"/>
      <c r="R652" s="150"/>
      <c r="S652" s="150"/>
      <c r="T652" s="150"/>
      <c r="U652" s="150"/>
      <c r="V652" s="150"/>
      <c r="W652" s="150"/>
      <c r="X652" s="150"/>
      <c r="Y652" s="150"/>
      <c r="Z652" s="150"/>
    </row>
    <row r="653" ht="15.75" customHeight="1">
      <c r="A653" s="150"/>
      <c r="B653" s="150"/>
      <c r="C653" s="150"/>
      <c r="D653" s="150"/>
      <c r="E653" s="150"/>
      <c r="F653" s="150"/>
      <c r="G653" s="150"/>
      <c r="H653" s="150"/>
      <c r="I653" s="150"/>
      <c r="J653" s="150"/>
      <c r="K653" s="150"/>
      <c r="L653" s="150"/>
      <c r="M653" s="150"/>
      <c r="N653" s="150"/>
      <c r="O653" s="150"/>
      <c r="P653" s="150"/>
      <c r="Q653" s="150"/>
      <c r="R653" s="150"/>
      <c r="S653" s="150"/>
      <c r="T653" s="150"/>
      <c r="U653" s="150"/>
      <c r="V653" s="150"/>
      <c r="W653" s="150"/>
      <c r="X653" s="150"/>
      <c r="Y653" s="150"/>
      <c r="Z653" s="150"/>
    </row>
    <row r="654" ht="15.75" customHeight="1">
      <c r="A654" s="150"/>
      <c r="B654" s="150"/>
      <c r="C654" s="150"/>
      <c r="D654" s="150"/>
      <c r="E654" s="150"/>
      <c r="F654" s="150"/>
      <c r="G654" s="150"/>
      <c r="H654" s="150"/>
      <c r="I654" s="150"/>
      <c r="J654" s="150"/>
      <c r="K654" s="150"/>
      <c r="L654" s="150"/>
      <c r="M654" s="150"/>
      <c r="N654" s="150"/>
      <c r="O654" s="150"/>
      <c r="P654" s="150"/>
      <c r="Q654" s="150"/>
      <c r="R654" s="150"/>
      <c r="S654" s="150"/>
      <c r="T654" s="150"/>
      <c r="U654" s="150"/>
      <c r="V654" s="150"/>
      <c r="W654" s="150"/>
      <c r="X654" s="150"/>
      <c r="Y654" s="150"/>
      <c r="Z654" s="150"/>
    </row>
    <row r="655" ht="15.75" customHeight="1">
      <c r="A655" s="150"/>
      <c r="B655" s="150"/>
      <c r="C655" s="150"/>
      <c r="D655" s="150"/>
      <c r="E655" s="150"/>
      <c r="F655" s="150"/>
      <c r="G655" s="150"/>
      <c r="H655" s="150"/>
      <c r="I655" s="150"/>
      <c r="J655" s="150"/>
      <c r="K655" s="150"/>
      <c r="L655" s="150"/>
      <c r="M655" s="150"/>
      <c r="N655" s="150"/>
      <c r="O655" s="150"/>
      <c r="P655" s="150"/>
      <c r="Q655" s="150"/>
      <c r="R655" s="150"/>
      <c r="S655" s="150"/>
      <c r="T655" s="150"/>
      <c r="U655" s="150"/>
      <c r="V655" s="150"/>
      <c r="W655" s="150"/>
      <c r="X655" s="150"/>
      <c r="Y655" s="150"/>
      <c r="Z655" s="150"/>
    </row>
    <row r="656" ht="15.75" customHeight="1">
      <c r="A656" s="150"/>
      <c r="B656" s="150"/>
      <c r="C656" s="150"/>
      <c r="D656" s="150"/>
      <c r="E656" s="150"/>
      <c r="F656" s="150"/>
      <c r="G656" s="150"/>
      <c r="H656" s="150"/>
      <c r="I656" s="150"/>
      <c r="J656" s="150"/>
      <c r="K656" s="150"/>
      <c r="L656" s="150"/>
      <c r="M656" s="150"/>
      <c r="N656" s="150"/>
      <c r="O656" s="150"/>
      <c r="P656" s="150"/>
      <c r="Q656" s="150"/>
      <c r="R656" s="150"/>
      <c r="S656" s="150"/>
      <c r="T656" s="150"/>
      <c r="U656" s="150"/>
      <c r="V656" s="150"/>
      <c r="W656" s="150"/>
      <c r="X656" s="150"/>
      <c r="Y656" s="150"/>
      <c r="Z656" s="150"/>
    </row>
    <row r="657" ht="15.75" customHeight="1">
      <c r="A657" s="150"/>
      <c r="B657" s="150"/>
      <c r="C657" s="150"/>
      <c r="D657" s="150"/>
      <c r="E657" s="150"/>
      <c r="F657" s="150"/>
      <c r="G657" s="150"/>
      <c r="H657" s="150"/>
      <c r="I657" s="150"/>
      <c r="J657" s="150"/>
      <c r="K657" s="150"/>
      <c r="L657" s="150"/>
      <c r="M657" s="150"/>
      <c r="N657" s="150"/>
      <c r="O657" s="150"/>
      <c r="P657" s="150"/>
      <c r="Q657" s="150"/>
      <c r="R657" s="150"/>
      <c r="S657" s="150"/>
      <c r="T657" s="150"/>
      <c r="U657" s="150"/>
      <c r="V657" s="150"/>
      <c r="W657" s="150"/>
      <c r="X657" s="150"/>
      <c r="Y657" s="150"/>
      <c r="Z657" s="150"/>
    </row>
    <row r="658" ht="15.75" customHeight="1">
      <c r="A658" s="150"/>
      <c r="B658" s="150"/>
      <c r="C658" s="150"/>
      <c r="D658" s="150"/>
      <c r="E658" s="150"/>
      <c r="F658" s="150"/>
      <c r="G658" s="150"/>
      <c r="H658" s="150"/>
      <c r="I658" s="150"/>
      <c r="J658" s="150"/>
      <c r="K658" s="150"/>
      <c r="L658" s="150"/>
      <c r="M658" s="150"/>
      <c r="N658" s="150"/>
      <c r="O658" s="150"/>
      <c r="P658" s="150"/>
      <c r="Q658" s="150"/>
      <c r="R658" s="150"/>
      <c r="S658" s="150"/>
      <c r="T658" s="150"/>
      <c r="U658" s="150"/>
      <c r="V658" s="150"/>
      <c r="W658" s="150"/>
      <c r="X658" s="150"/>
      <c r="Y658" s="150"/>
      <c r="Z658" s="150"/>
    </row>
    <row r="659" ht="15.75" customHeight="1">
      <c r="A659" s="150"/>
      <c r="B659" s="150"/>
      <c r="C659" s="150"/>
      <c r="D659" s="150"/>
      <c r="E659" s="150"/>
      <c r="F659" s="150"/>
      <c r="G659" s="150"/>
      <c r="H659" s="150"/>
      <c r="I659" s="150"/>
      <c r="J659" s="150"/>
      <c r="K659" s="150"/>
      <c r="L659" s="150"/>
      <c r="M659" s="150"/>
      <c r="N659" s="150"/>
      <c r="O659" s="150"/>
      <c r="P659" s="150"/>
      <c r="Q659" s="150"/>
      <c r="R659" s="150"/>
      <c r="S659" s="150"/>
      <c r="T659" s="150"/>
      <c r="U659" s="150"/>
      <c r="V659" s="150"/>
      <c r="W659" s="150"/>
      <c r="X659" s="150"/>
      <c r="Y659" s="150"/>
      <c r="Z659" s="150"/>
    </row>
    <row r="660" ht="15.75" customHeight="1">
      <c r="A660" s="150"/>
      <c r="B660" s="150"/>
      <c r="C660" s="150"/>
      <c r="D660" s="150"/>
      <c r="E660" s="150"/>
      <c r="F660" s="150"/>
      <c r="G660" s="150"/>
      <c r="H660" s="150"/>
      <c r="I660" s="150"/>
      <c r="J660" s="150"/>
      <c r="K660" s="150"/>
      <c r="L660" s="150"/>
      <c r="M660" s="150"/>
      <c r="N660" s="150"/>
      <c r="O660" s="150"/>
      <c r="P660" s="150"/>
      <c r="Q660" s="150"/>
      <c r="R660" s="150"/>
      <c r="S660" s="150"/>
      <c r="T660" s="150"/>
      <c r="U660" s="150"/>
      <c r="V660" s="150"/>
      <c r="W660" s="150"/>
      <c r="X660" s="150"/>
      <c r="Y660" s="150"/>
      <c r="Z660" s="150"/>
    </row>
    <row r="661" ht="15.75" customHeight="1">
      <c r="A661" s="150"/>
      <c r="B661" s="150"/>
      <c r="C661" s="150"/>
      <c r="D661" s="150"/>
      <c r="E661" s="150"/>
      <c r="F661" s="150"/>
      <c r="G661" s="150"/>
      <c r="H661" s="150"/>
      <c r="I661" s="150"/>
      <c r="J661" s="150"/>
      <c r="K661" s="150"/>
      <c r="L661" s="150"/>
      <c r="M661" s="150"/>
      <c r="N661" s="150"/>
      <c r="O661" s="150"/>
      <c r="P661" s="150"/>
      <c r="Q661" s="150"/>
      <c r="R661" s="150"/>
      <c r="S661" s="150"/>
      <c r="T661" s="150"/>
      <c r="U661" s="150"/>
      <c r="V661" s="150"/>
      <c r="W661" s="150"/>
      <c r="X661" s="150"/>
      <c r="Y661" s="150"/>
      <c r="Z661" s="150"/>
    </row>
    <row r="662" ht="15.75" customHeight="1">
      <c r="A662" s="150"/>
      <c r="B662" s="150"/>
      <c r="C662" s="150"/>
      <c r="D662" s="150"/>
      <c r="E662" s="150"/>
      <c r="F662" s="150"/>
      <c r="G662" s="150"/>
      <c r="H662" s="150"/>
      <c r="I662" s="150"/>
      <c r="J662" s="150"/>
      <c r="K662" s="150"/>
      <c r="L662" s="150"/>
      <c r="M662" s="150"/>
      <c r="N662" s="150"/>
      <c r="O662" s="150"/>
      <c r="P662" s="150"/>
      <c r="Q662" s="150"/>
      <c r="R662" s="150"/>
      <c r="S662" s="150"/>
      <c r="T662" s="150"/>
      <c r="U662" s="150"/>
      <c r="V662" s="150"/>
      <c r="W662" s="150"/>
      <c r="X662" s="150"/>
      <c r="Y662" s="150"/>
      <c r="Z662" s="150"/>
    </row>
    <row r="663" ht="15.75" customHeight="1">
      <c r="A663" s="150"/>
      <c r="B663" s="150"/>
      <c r="C663" s="150"/>
      <c r="D663" s="150"/>
      <c r="E663" s="150"/>
      <c r="F663" s="150"/>
      <c r="G663" s="150"/>
      <c r="H663" s="150"/>
      <c r="I663" s="150"/>
      <c r="J663" s="150"/>
      <c r="K663" s="150"/>
      <c r="L663" s="150"/>
      <c r="M663" s="150"/>
      <c r="N663" s="150"/>
      <c r="O663" s="150"/>
      <c r="P663" s="150"/>
      <c r="Q663" s="150"/>
      <c r="R663" s="150"/>
      <c r="S663" s="150"/>
      <c r="T663" s="150"/>
      <c r="U663" s="150"/>
      <c r="V663" s="150"/>
      <c r="W663" s="150"/>
      <c r="X663" s="150"/>
      <c r="Y663" s="150"/>
      <c r="Z663" s="150"/>
    </row>
    <row r="664" ht="15.75" customHeight="1">
      <c r="A664" s="150"/>
      <c r="B664" s="150"/>
      <c r="C664" s="150"/>
      <c r="D664" s="150"/>
      <c r="E664" s="150"/>
      <c r="F664" s="150"/>
      <c r="G664" s="150"/>
      <c r="H664" s="150"/>
      <c r="I664" s="150"/>
      <c r="J664" s="150"/>
      <c r="K664" s="150"/>
      <c r="L664" s="150"/>
      <c r="M664" s="150"/>
      <c r="N664" s="150"/>
      <c r="O664" s="150"/>
      <c r="P664" s="150"/>
      <c r="Q664" s="150"/>
      <c r="R664" s="150"/>
      <c r="S664" s="150"/>
      <c r="T664" s="150"/>
      <c r="U664" s="150"/>
      <c r="V664" s="150"/>
      <c r="W664" s="150"/>
      <c r="X664" s="150"/>
      <c r="Y664" s="150"/>
      <c r="Z664" s="150"/>
    </row>
    <row r="665" ht="15.75" customHeight="1">
      <c r="A665" s="150"/>
      <c r="B665" s="150"/>
      <c r="C665" s="150"/>
      <c r="D665" s="150"/>
      <c r="E665" s="150"/>
      <c r="F665" s="150"/>
      <c r="G665" s="150"/>
      <c r="H665" s="150"/>
      <c r="I665" s="150"/>
      <c r="J665" s="150"/>
      <c r="K665" s="150"/>
      <c r="L665" s="150"/>
      <c r="M665" s="150"/>
      <c r="N665" s="150"/>
      <c r="O665" s="150"/>
      <c r="P665" s="150"/>
      <c r="Q665" s="150"/>
      <c r="R665" s="150"/>
      <c r="S665" s="150"/>
      <c r="T665" s="150"/>
      <c r="U665" s="150"/>
      <c r="V665" s="150"/>
      <c r="W665" s="150"/>
      <c r="X665" s="150"/>
      <c r="Y665" s="150"/>
      <c r="Z665" s="150"/>
    </row>
    <row r="666" ht="15.75" customHeight="1">
      <c r="A666" s="150"/>
      <c r="B666" s="150"/>
      <c r="C666" s="150"/>
      <c r="D666" s="150"/>
      <c r="E666" s="150"/>
      <c r="F666" s="150"/>
      <c r="G666" s="150"/>
      <c r="H666" s="150"/>
      <c r="I666" s="150"/>
      <c r="J666" s="150"/>
      <c r="K666" s="150"/>
      <c r="L666" s="150"/>
      <c r="M666" s="150"/>
      <c r="N666" s="150"/>
      <c r="O666" s="150"/>
      <c r="P666" s="150"/>
      <c r="Q666" s="150"/>
      <c r="R666" s="150"/>
      <c r="S666" s="150"/>
      <c r="T666" s="150"/>
      <c r="U666" s="150"/>
      <c r="V666" s="150"/>
      <c r="W666" s="150"/>
      <c r="X666" s="150"/>
      <c r="Y666" s="150"/>
      <c r="Z666" s="150"/>
    </row>
    <row r="667" ht="15.75" customHeight="1">
      <c r="A667" s="150"/>
      <c r="B667" s="150"/>
      <c r="C667" s="150"/>
      <c r="D667" s="150"/>
      <c r="E667" s="150"/>
      <c r="F667" s="150"/>
      <c r="G667" s="150"/>
      <c r="H667" s="150"/>
      <c r="I667" s="150"/>
      <c r="J667" s="150"/>
      <c r="K667" s="150"/>
      <c r="L667" s="150"/>
      <c r="M667" s="150"/>
      <c r="N667" s="150"/>
      <c r="O667" s="150"/>
      <c r="P667" s="150"/>
      <c r="Q667" s="150"/>
      <c r="R667" s="150"/>
      <c r="S667" s="150"/>
      <c r="T667" s="150"/>
      <c r="U667" s="150"/>
      <c r="V667" s="150"/>
      <c r="W667" s="150"/>
      <c r="X667" s="150"/>
      <c r="Y667" s="150"/>
      <c r="Z667" s="150"/>
    </row>
    <row r="668" ht="15.75" customHeight="1">
      <c r="A668" s="150"/>
      <c r="B668" s="150"/>
      <c r="C668" s="150"/>
      <c r="D668" s="150"/>
      <c r="E668" s="150"/>
      <c r="F668" s="150"/>
      <c r="G668" s="150"/>
      <c r="H668" s="150"/>
      <c r="I668" s="150"/>
      <c r="J668" s="150"/>
      <c r="K668" s="150"/>
      <c r="L668" s="150"/>
      <c r="M668" s="150"/>
      <c r="N668" s="150"/>
      <c r="O668" s="150"/>
      <c r="P668" s="150"/>
      <c r="Q668" s="150"/>
      <c r="R668" s="150"/>
      <c r="S668" s="150"/>
      <c r="T668" s="150"/>
      <c r="U668" s="150"/>
      <c r="V668" s="150"/>
      <c r="W668" s="150"/>
      <c r="X668" s="150"/>
      <c r="Y668" s="150"/>
      <c r="Z668" s="150"/>
    </row>
    <row r="669" ht="15.75" customHeight="1">
      <c r="A669" s="150"/>
      <c r="B669" s="150"/>
      <c r="C669" s="150"/>
      <c r="D669" s="150"/>
      <c r="E669" s="150"/>
      <c r="F669" s="150"/>
      <c r="G669" s="150"/>
      <c r="H669" s="150"/>
      <c r="I669" s="150"/>
      <c r="J669" s="150"/>
      <c r="K669" s="150"/>
      <c r="L669" s="150"/>
      <c r="M669" s="150"/>
      <c r="N669" s="150"/>
      <c r="O669" s="150"/>
      <c r="P669" s="150"/>
      <c r="Q669" s="150"/>
      <c r="R669" s="150"/>
      <c r="S669" s="150"/>
      <c r="T669" s="150"/>
      <c r="U669" s="150"/>
      <c r="V669" s="150"/>
      <c r="W669" s="150"/>
      <c r="X669" s="150"/>
      <c r="Y669" s="150"/>
      <c r="Z669" s="150"/>
    </row>
    <row r="670" ht="15.75" customHeight="1">
      <c r="A670" s="150"/>
      <c r="B670" s="150"/>
      <c r="C670" s="150"/>
      <c r="D670" s="150"/>
      <c r="E670" s="150"/>
      <c r="F670" s="150"/>
      <c r="G670" s="150"/>
      <c r="H670" s="150"/>
      <c r="I670" s="150"/>
      <c r="J670" s="150"/>
      <c r="K670" s="150"/>
      <c r="L670" s="150"/>
      <c r="M670" s="150"/>
      <c r="N670" s="150"/>
      <c r="O670" s="150"/>
      <c r="P670" s="150"/>
      <c r="Q670" s="150"/>
      <c r="R670" s="150"/>
      <c r="S670" s="150"/>
      <c r="T670" s="150"/>
      <c r="U670" s="150"/>
      <c r="V670" s="150"/>
      <c r="W670" s="150"/>
      <c r="X670" s="150"/>
      <c r="Y670" s="150"/>
      <c r="Z670" s="150"/>
    </row>
    <row r="671" ht="15.75" customHeight="1">
      <c r="A671" s="150"/>
      <c r="B671" s="150"/>
      <c r="C671" s="150"/>
      <c r="D671" s="150"/>
      <c r="E671" s="150"/>
      <c r="F671" s="150"/>
      <c r="G671" s="150"/>
      <c r="H671" s="150"/>
      <c r="I671" s="150"/>
      <c r="J671" s="150"/>
      <c r="K671" s="150"/>
      <c r="L671" s="150"/>
      <c r="M671" s="150"/>
      <c r="N671" s="150"/>
      <c r="O671" s="150"/>
      <c r="P671" s="150"/>
      <c r="Q671" s="150"/>
      <c r="R671" s="150"/>
      <c r="S671" s="150"/>
      <c r="T671" s="150"/>
      <c r="U671" s="150"/>
      <c r="V671" s="150"/>
      <c r="W671" s="150"/>
      <c r="X671" s="150"/>
      <c r="Y671" s="150"/>
      <c r="Z671" s="150"/>
    </row>
    <row r="672" ht="15.75" customHeight="1">
      <c r="A672" s="150"/>
      <c r="B672" s="150"/>
      <c r="C672" s="150"/>
      <c r="D672" s="150"/>
      <c r="E672" s="150"/>
      <c r="F672" s="150"/>
      <c r="G672" s="150"/>
      <c r="H672" s="150"/>
      <c r="I672" s="150"/>
      <c r="J672" s="150"/>
      <c r="K672" s="150"/>
      <c r="L672" s="150"/>
      <c r="M672" s="150"/>
      <c r="N672" s="150"/>
      <c r="O672" s="150"/>
      <c r="P672" s="150"/>
      <c r="Q672" s="150"/>
      <c r="R672" s="150"/>
      <c r="S672" s="150"/>
      <c r="T672" s="150"/>
      <c r="U672" s="150"/>
      <c r="V672" s="150"/>
      <c r="W672" s="150"/>
      <c r="X672" s="150"/>
      <c r="Y672" s="150"/>
      <c r="Z672" s="150"/>
    </row>
    <row r="673" ht="15.75" customHeight="1">
      <c r="A673" s="150"/>
      <c r="B673" s="150"/>
      <c r="C673" s="150"/>
      <c r="D673" s="150"/>
      <c r="E673" s="150"/>
      <c r="F673" s="150"/>
      <c r="G673" s="150"/>
      <c r="H673" s="150"/>
      <c r="I673" s="150"/>
      <c r="J673" s="150"/>
      <c r="K673" s="150"/>
      <c r="L673" s="150"/>
      <c r="M673" s="150"/>
      <c r="N673" s="150"/>
      <c r="O673" s="150"/>
      <c r="P673" s="150"/>
      <c r="Q673" s="150"/>
      <c r="R673" s="150"/>
      <c r="S673" s="150"/>
      <c r="T673" s="150"/>
      <c r="U673" s="150"/>
      <c r="V673" s="150"/>
      <c r="W673" s="150"/>
      <c r="X673" s="150"/>
      <c r="Y673" s="150"/>
      <c r="Z673" s="150"/>
    </row>
    <row r="674" ht="15.75" customHeight="1">
      <c r="A674" s="150"/>
      <c r="B674" s="150"/>
      <c r="C674" s="150"/>
      <c r="D674" s="150"/>
      <c r="E674" s="150"/>
      <c r="F674" s="150"/>
      <c r="G674" s="150"/>
      <c r="H674" s="150"/>
      <c r="I674" s="150"/>
      <c r="J674" s="150"/>
      <c r="K674" s="150"/>
      <c r="L674" s="150"/>
      <c r="M674" s="150"/>
      <c r="N674" s="150"/>
      <c r="O674" s="150"/>
      <c r="P674" s="150"/>
      <c r="Q674" s="150"/>
      <c r="R674" s="150"/>
      <c r="S674" s="150"/>
      <c r="T674" s="150"/>
      <c r="U674" s="150"/>
      <c r="V674" s="150"/>
      <c r="W674" s="150"/>
      <c r="X674" s="150"/>
      <c r="Y674" s="150"/>
      <c r="Z674" s="150"/>
    </row>
    <row r="675" ht="15.75" customHeight="1">
      <c r="A675" s="150"/>
      <c r="B675" s="150"/>
      <c r="C675" s="150"/>
      <c r="D675" s="150"/>
      <c r="E675" s="150"/>
      <c r="F675" s="150"/>
      <c r="G675" s="150"/>
      <c r="H675" s="150"/>
      <c r="I675" s="150"/>
      <c r="J675" s="150"/>
      <c r="K675" s="150"/>
      <c r="L675" s="150"/>
      <c r="M675" s="150"/>
      <c r="N675" s="150"/>
      <c r="O675" s="150"/>
      <c r="P675" s="150"/>
      <c r="Q675" s="150"/>
      <c r="R675" s="150"/>
      <c r="S675" s="150"/>
      <c r="T675" s="150"/>
      <c r="U675" s="150"/>
      <c r="V675" s="150"/>
      <c r="W675" s="150"/>
      <c r="X675" s="150"/>
      <c r="Y675" s="150"/>
      <c r="Z675" s="150"/>
    </row>
    <row r="676" ht="15.75" customHeight="1">
      <c r="A676" s="150"/>
      <c r="B676" s="150"/>
      <c r="C676" s="150"/>
      <c r="D676" s="150"/>
      <c r="E676" s="150"/>
      <c r="F676" s="150"/>
      <c r="G676" s="150"/>
      <c r="H676" s="150"/>
      <c r="I676" s="150"/>
      <c r="J676" s="150"/>
      <c r="K676" s="150"/>
      <c r="L676" s="150"/>
      <c r="M676" s="150"/>
      <c r="N676" s="150"/>
      <c r="O676" s="150"/>
      <c r="P676" s="150"/>
      <c r="Q676" s="150"/>
      <c r="R676" s="150"/>
      <c r="S676" s="150"/>
      <c r="T676" s="150"/>
      <c r="U676" s="150"/>
      <c r="V676" s="150"/>
      <c r="W676" s="150"/>
      <c r="X676" s="150"/>
      <c r="Y676" s="150"/>
      <c r="Z676" s="150"/>
    </row>
    <row r="677" ht="15.75" customHeight="1">
      <c r="A677" s="150"/>
      <c r="B677" s="150"/>
      <c r="C677" s="150"/>
      <c r="D677" s="150"/>
      <c r="E677" s="150"/>
      <c r="F677" s="150"/>
      <c r="G677" s="150"/>
      <c r="H677" s="150"/>
      <c r="I677" s="150"/>
      <c r="J677" s="150"/>
      <c r="K677" s="150"/>
      <c r="L677" s="150"/>
      <c r="M677" s="150"/>
      <c r="N677" s="150"/>
      <c r="O677" s="150"/>
      <c r="P677" s="150"/>
      <c r="Q677" s="150"/>
      <c r="R677" s="150"/>
      <c r="S677" s="150"/>
      <c r="T677" s="150"/>
      <c r="U677" s="150"/>
      <c r="V677" s="150"/>
      <c r="W677" s="150"/>
      <c r="X677" s="150"/>
      <c r="Y677" s="150"/>
      <c r="Z677" s="150"/>
    </row>
    <row r="678" ht="15.75" customHeight="1">
      <c r="A678" s="150"/>
      <c r="B678" s="150"/>
      <c r="C678" s="150"/>
      <c r="D678" s="150"/>
      <c r="E678" s="150"/>
      <c r="F678" s="150"/>
      <c r="G678" s="150"/>
      <c r="H678" s="150"/>
      <c r="I678" s="150"/>
      <c r="J678" s="150"/>
      <c r="K678" s="150"/>
      <c r="L678" s="150"/>
      <c r="M678" s="150"/>
      <c r="N678" s="150"/>
      <c r="O678" s="150"/>
      <c r="P678" s="150"/>
      <c r="Q678" s="150"/>
      <c r="R678" s="150"/>
      <c r="S678" s="150"/>
      <c r="T678" s="150"/>
      <c r="U678" s="150"/>
      <c r="V678" s="150"/>
      <c r="W678" s="150"/>
      <c r="X678" s="150"/>
      <c r="Y678" s="150"/>
      <c r="Z678" s="150"/>
    </row>
    <row r="679" ht="15.75" customHeight="1">
      <c r="A679" s="150"/>
      <c r="B679" s="150"/>
      <c r="C679" s="150"/>
      <c r="D679" s="150"/>
      <c r="E679" s="150"/>
      <c r="F679" s="150"/>
      <c r="G679" s="150"/>
      <c r="H679" s="150"/>
      <c r="I679" s="150"/>
      <c r="J679" s="150"/>
      <c r="K679" s="150"/>
      <c r="L679" s="150"/>
      <c r="M679" s="150"/>
      <c r="N679" s="150"/>
      <c r="O679" s="150"/>
      <c r="P679" s="150"/>
      <c r="Q679" s="150"/>
      <c r="R679" s="150"/>
      <c r="S679" s="150"/>
      <c r="T679" s="150"/>
      <c r="U679" s="150"/>
      <c r="V679" s="150"/>
      <c r="W679" s="150"/>
      <c r="X679" s="150"/>
      <c r="Y679" s="150"/>
      <c r="Z679" s="150"/>
    </row>
    <row r="680" ht="15.75" customHeight="1">
      <c r="A680" s="150"/>
      <c r="B680" s="150"/>
      <c r="C680" s="150"/>
      <c r="D680" s="150"/>
      <c r="E680" s="150"/>
      <c r="F680" s="150"/>
      <c r="G680" s="150"/>
      <c r="H680" s="150"/>
      <c r="I680" s="150"/>
      <c r="J680" s="150"/>
      <c r="K680" s="150"/>
      <c r="L680" s="150"/>
      <c r="M680" s="150"/>
      <c r="N680" s="150"/>
      <c r="O680" s="150"/>
      <c r="P680" s="150"/>
      <c r="Q680" s="150"/>
      <c r="R680" s="150"/>
      <c r="S680" s="150"/>
      <c r="T680" s="150"/>
      <c r="U680" s="150"/>
      <c r="V680" s="150"/>
      <c r="W680" s="150"/>
      <c r="X680" s="150"/>
      <c r="Y680" s="150"/>
      <c r="Z680" s="150"/>
    </row>
    <row r="681" ht="15.75" customHeight="1">
      <c r="A681" s="150"/>
      <c r="B681" s="150"/>
      <c r="C681" s="150"/>
      <c r="D681" s="150"/>
      <c r="E681" s="150"/>
      <c r="F681" s="150"/>
      <c r="G681" s="150"/>
      <c r="H681" s="150"/>
      <c r="I681" s="150"/>
      <c r="J681" s="150"/>
      <c r="K681" s="150"/>
      <c r="L681" s="150"/>
      <c r="M681" s="150"/>
      <c r="N681" s="150"/>
      <c r="O681" s="150"/>
      <c r="P681" s="150"/>
      <c r="Q681" s="150"/>
      <c r="R681" s="150"/>
      <c r="S681" s="150"/>
      <c r="T681" s="150"/>
      <c r="U681" s="150"/>
      <c r="V681" s="150"/>
      <c r="W681" s="150"/>
      <c r="X681" s="150"/>
      <c r="Y681" s="150"/>
      <c r="Z681" s="150"/>
    </row>
    <row r="682" ht="15.75" customHeight="1">
      <c r="A682" s="150"/>
      <c r="B682" s="150"/>
      <c r="C682" s="150"/>
      <c r="D682" s="150"/>
      <c r="E682" s="150"/>
      <c r="F682" s="150"/>
      <c r="G682" s="150"/>
      <c r="H682" s="150"/>
      <c r="I682" s="150"/>
      <c r="J682" s="150"/>
      <c r="K682" s="150"/>
      <c r="L682" s="150"/>
      <c r="M682" s="150"/>
      <c r="N682" s="150"/>
      <c r="O682" s="150"/>
      <c r="P682" s="150"/>
      <c r="Q682" s="150"/>
      <c r="R682" s="150"/>
      <c r="S682" s="150"/>
      <c r="T682" s="150"/>
      <c r="U682" s="150"/>
      <c r="V682" s="150"/>
      <c r="W682" s="150"/>
      <c r="X682" s="150"/>
      <c r="Y682" s="150"/>
      <c r="Z682" s="150"/>
    </row>
    <row r="683" ht="15.75" customHeight="1">
      <c r="A683" s="150"/>
      <c r="B683" s="150"/>
      <c r="C683" s="150"/>
      <c r="D683" s="150"/>
      <c r="E683" s="150"/>
      <c r="F683" s="150"/>
      <c r="G683" s="150"/>
      <c r="H683" s="150"/>
      <c r="I683" s="150"/>
      <c r="J683" s="150"/>
      <c r="K683" s="150"/>
      <c r="L683" s="150"/>
      <c r="M683" s="150"/>
      <c r="N683" s="150"/>
      <c r="O683" s="150"/>
      <c r="P683" s="150"/>
      <c r="Q683" s="150"/>
      <c r="R683" s="150"/>
      <c r="S683" s="150"/>
      <c r="T683" s="150"/>
      <c r="U683" s="150"/>
      <c r="V683" s="150"/>
      <c r="W683" s="150"/>
      <c r="X683" s="150"/>
      <c r="Y683" s="150"/>
      <c r="Z683" s="150"/>
    </row>
    <row r="684" ht="15.75" customHeight="1">
      <c r="A684" s="150"/>
      <c r="B684" s="150"/>
      <c r="C684" s="150"/>
      <c r="D684" s="150"/>
      <c r="E684" s="150"/>
      <c r="F684" s="150"/>
      <c r="G684" s="150"/>
      <c r="H684" s="150"/>
      <c r="I684" s="150"/>
      <c r="J684" s="150"/>
      <c r="K684" s="150"/>
      <c r="L684" s="150"/>
      <c r="M684" s="150"/>
      <c r="N684" s="150"/>
      <c r="O684" s="150"/>
      <c r="P684" s="150"/>
      <c r="Q684" s="150"/>
      <c r="R684" s="150"/>
      <c r="S684" s="150"/>
      <c r="T684" s="150"/>
      <c r="U684" s="150"/>
      <c r="V684" s="150"/>
      <c r="W684" s="150"/>
      <c r="X684" s="150"/>
      <c r="Y684" s="150"/>
      <c r="Z684" s="150"/>
    </row>
    <row r="685" ht="15.75" customHeight="1">
      <c r="A685" s="150"/>
      <c r="B685" s="150"/>
      <c r="C685" s="150"/>
      <c r="D685" s="150"/>
      <c r="E685" s="150"/>
      <c r="F685" s="150"/>
      <c r="G685" s="150"/>
      <c r="H685" s="150"/>
      <c r="I685" s="150"/>
      <c r="J685" s="150"/>
      <c r="K685" s="150"/>
      <c r="L685" s="150"/>
      <c r="M685" s="150"/>
      <c r="N685" s="150"/>
      <c r="O685" s="150"/>
      <c r="P685" s="150"/>
      <c r="Q685" s="150"/>
      <c r="R685" s="150"/>
      <c r="S685" s="150"/>
      <c r="T685" s="150"/>
      <c r="U685" s="150"/>
      <c r="V685" s="150"/>
      <c r="W685" s="150"/>
      <c r="X685" s="150"/>
      <c r="Y685" s="150"/>
      <c r="Z685" s="150"/>
    </row>
    <row r="686" ht="15.75" customHeight="1">
      <c r="A686" s="150"/>
      <c r="B686" s="150"/>
      <c r="C686" s="150"/>
      <c r="D686" s="150"/>
      <c r="E686" s="150"/>
      <c r="F686" s="150"/>
      <c r="G686" s="150"/>
      <c r="H686" s="150"/>
      <c r="I686" s="150"/>
      <c r="J686" s="150"/>
      <c r="K686" s="150"/>
      <c r="L686" s="150"/>
      <c r="M686" s="150"/>
      <c r="N686" s="150"/>
      <c r="O686" s="150"/>
      <c r="P686" s="150"/>
      <c r="Q686" s="150"/>
      <c r="R686" s="150"/>
      <c r="S686" s="150"/>
      <c r="T686" s="150"/>
      <c r="U686" s="150"/>
      <c r="V686" s="150"/>
      <c r="W686" s="150"/>
      <c r="X686" s="150"/>
      <c r="Y686" s="150"/>
      <c r="Z686" s="150"/>
    </row>
    <row r="687" ht="15.75" customHeight="1">
      <c r="A687" s="150"/>
      <c r="B687" s="150"/>
      <c r="C687" s="150"/>
      <c r="D687" s="150"/>
      <c r="E687" s="150"/>
      <c r="F687" s="150"/>
      <c r="G687" s="150"/>
      <c r="H687" s="150"/>
      <c r="I687" s="150"/>
      <c r="J687" s="150"/>
      <c r="K687" s="150"/>
      <c r="L687" s="150"/>
      <c r="M687" s="150"/>
      <c r="N687" s="150"/>
      <c r="O687" s="150"/>
      <c r="P687" s="150"/>
      <c r="Q687" s="150"/>
      <c r="R687" s="150"/>
      <c r="S687" s="150"/>
      <c r="T687" s="150"/>
      <c r="U687" s="150"/>
      <c r="V687" s="150"/>
      <c r="W687" s="150"/>
      <c r="X687" s="150"/>
      <c r="Y687" s="150"/>
      <c r="Z687" s="150"/>
    </row>
    <row r="688" ht="15.75" customHeight="1">
      <c r="A688" s="150"/>
      <c r="B688" s="150"/>
      <c r="C688" s="150"/>
      <c r="D688" s="150"/>
      <c r="E688" s="150"/>
      <c r="F688" s="150"/>
      <c r="G688" s="150"/>
      <c r="H688" s="150"/>
      <c r="I688" s="150"/>
      <c r="J688" s="150"/>
      <c r="K688" s="150"/>
      <c r="L688" s="150"/>
      <c r="M688" s="150"/>
      <c r="N688" s="150"/>
      <c r="O688" s="150"/>
      <c r="P688" s="150"/>
      <c r="Q688" s="150"/>
      <c r="R688" s="150"/>
      <c r="S688" s="150"/>
      <c r="T688" s="150"/>
      <c r="U688" s="150"/>
      <c r="V688" s="150"/>
      <c r="W688" s="150"/>
      <c r="X688" s="150"/>
      <c r="Y688" s="150"/>
      <c r="Z688" s="150"/>
    </row>
    <row r="689" ht="15.75" customHeight="1">
      <c r="A689" s="150"/>
      <c r="B689" s="150"/>
      <c r="C689" s="150"/>
      <c r="D689" s="150"/>
      <c r="E689" s="150"/>
      <c r="F689" s="150"/>
      <c r="G689" s="150"/>
      <c r="H689" s="150"/>
      <c r="I689" s="150"/>
      <c r="J689" s="150"/>
      <c r="K689" s="150"/>
      <c r="L689" s="150"/>
      <c r="M689" s="150"/>
      <c r="N689" s="150"/>
      <c r="O689" s="150"/>
      <c r="P689" s="150"/>
      <c r="Q689" s="150"/>
      <c r="R689" s="150"/>
      <c r="S689" s="150"/>
      <c r="T689" s="150"/>
      <c r="U689" s="150"/>
      <c r="V689" s="150"/>
      <c r="W689" s="150"/>
      <c r="X689" s="150"/>
      <c r="Y689" s="150"/>
      <c r="Z689" s="150"/>
    </row>
    <row r="690" ht="15.75" customHeight="1">
      <c r="A690" s="150"/>
      <c r="B690" s="150"/>
      <c r="C690" s="150"/>
      <c r="D690" s="150"/>
      <c r="E690" s="150"/>
      <c r="F690" s="150"/>
      <c r="G690" s="150"/>
      <c r="H690" s="150"/>
      <c r="I690" s="150"/>
      <c r="J690" s="150"/>
      <c r="K690" s="150"/>
      <c r="L690" s="150"/>
      <c r="M690" s="150"/>
      <c r="N690" s="150"/>
      <c r="O690" s="150"/>
      <c r="P690" s="150"/>
      <c r="Q690" s="150"/>
      <c r="R690" s="150"/>
      <c r="S690" s="150"/>
      <c r="T690" s="150"/>
      <c r="U690" s="150"/>
      <c r="V690" s="150"/>
      <c r="W690" s="150"/>
      <c r="X690" s="150"/>
      <c r="Y690" s="150"/>
      <c r="Z690" s="150"/>
    </row>
    <row r="691" ht="15.75" customHeight="1">
      <c r="A691" s="150"/>
      <c r="B691" s="150"/>
      <c r="C691" s="150"/>
      <c r="D691" s="150"/>
      <c r="E691" s="150"/>
      <c r="F691" s="150"/>
      <c r="G691" s="150"/>
      <c r="H691" s="150"/>
      <c r="I691" s="150"/>
      <c r="J691" s="150"/>
      <c r="K691" s="150"/>
      <c r="L691" s="150"/>
      <c r="M691" s="150"/>
      <c r="N691" s="150"/>
      <c r="O691" s="150"/>
      <c r="P691" s="150"/>
      <c r="Q691" s="150"/>
      <c r="R691" s="150"/>
      <c r="S691" s="150"/>
      <c r="T691" s="150"/>
      <c r="U691" s="150"/>
      <c r="V691" s="150"/>
      <c r="W691" s="150"/>
      <c r="X691" s="150"/>
      <c r="Y691" s="150"/>
      <c r="Z691" s="150"/>
    </row>
    <row r="692" ht="15.75" customHeight="1">
      <c r="A692" s="150"/>
      <c r="B692" s="150"/>
      <c r="C692" s="150"/>
      <c r="D692" s="150"/>
      <c r="E692" s="150"/>
      <c r="F692" s="150"/>
      <c r="G692" s="150"/>
      <c r="H692" s="150"/>
      <c r="I692" s="150"/>
      <c r="J692" s="150"/>
      <c r="K692" s="150"/>
      <c r="L692" s="150"/>
      <c r="M692" s="150"/>
      <c r="N692" s="150"/>
      <c r="O692" s="150"/>
      <c r="P692" s="150"/>
      <c r="Q692" s="150"/>
      <c r="R692" s="150"/>
      <c r="S692" s="150"/>
      <c r="T692" s="150"/>
      <c r="U692" s="150"/>
      <c r="V692" s="150"/>
      <c r="W692" s="150"/>
      <c r="X692" s="150"/>
      <c r="Y692" s="150"/>
      <c r="Z692" s="150"/>
    </row>
    <row r="693" ht="15.75" customHeight="1">
      <c r="A693" s="150"/>
      <c r="B693" s="150"/>
      <c r="C693" s="150"/>
      <c r="D693" s="150"/>
      <c r="E693" s="150"/>
      <c r="F693" s="150"/>
      <c r="G693" s="150"/>
      <c r="H693" s="150"/>
      <c r="I693" s="150"/>
      <c r="J693" s="150"/>
      <c r="K693" s="150"/>
      <c r="L693" s="150"/>
      <c r="M693" s="150"/>
      <c r="N693" s="150"/>
      <c r="O693" s="150"/>
      <c r="P693" s="150"/>
      <c r="Q693" s="150"/>
      <c r="R693" s="150"/>
      <c r="S693" s="150"/>
      <c r="T693" s="150"/>
      <c r="U693" s="150"/>
      <c r="V693" s="150"/>
      <c r="W693" s="150"/>
      <c r="X693" s="150"/>
      <c r="Y693" s="150"/>
      <c r="Z693" s="150"/>
    </row>
    <row r="694" ht="15.75" customHeight="1">
      <c r="A694" s="150"/>
      <c r="B694" s="150"/>
      <c r="C694" s="150"/>
      <c r="D694" s="150"/>
      <c r="E694" s="150"/>
      <c r="F694" s="150"/>
      <c r="G694" s="150"/>
      <c r="H694" s="150"/>
      <c r="I694" s="150"/>
      <c r="J694" s="150"/>
      <c r="K694" s="150"/>
      <c r="L694" s="150"/>
      <c r="M694" s="150"/>
      <c r="N694" s="150"/>
      <c r="O694" s="150"/>
      <c r="P694" s="150"/>
      <c r="Q694" s="150"/>
      <c r="R694" s="150"/>
      <c r="S694" s="150"/>
      <c r="T694" s="150"/>
      <c r="U694" s="150"/>
      <c r="V694" s="150"/>
      <c r="W694" s="150"/>
      <c r="X694" s="150"/>
      <c r="Y694" s="150"/>
      <c r="Z694" s="150"/>
    </row>
    <row r="695" ht="15.75" customHeight="1">
      <c r="A695" s="150"/>
      <c r="B695" s="150"/>
      <c r="C695" s="150"/>
      <c r="D695" s="150"/>
      <c r="E695" s="150"/>
      <c r="F695" s="150"/>
      <c r="G695" s="150"/>
      <c r="H695" s="150"/>
      <c r="I695" s="150"/>
      <c r="J695" s="150"/>
      <c r="K695" s="150"/>
      <c r="L695" s="150"/>
      <c r="M695" s="150"/>
      <c r="N695" s="150"/>
      <c r="O695" s="150"/>
      <c r="P695" s="150"/>
      <c r="Q695" s="150"/>
      <c r="R695" s="150"/>
      <c r="S695" s="150"/>
      <c r="T695" s="150"/>
      <c r="U695" s="150"/>
      <c r="V695" s="150"/>
      <c r="W695" s="150"/>
      <c r="X695" s="150"/>
      <c r="Y695" s="150"/>
      <c r="Z695" s="150"/>
    </row>
    <row r="696" ht="15.75" customHeight="1">
      <c r="A696" s="150"/>
      <c r="B696" s="150"/>
      <c r="C696" s="150"/>
      <c r="D696" s="150"/>
      <c r="E696" s="150"/>
      <c r="F696" s="150"/>
      <c r="G696" s="150"/>
      <c r="H696" s="150"/>
      <c r="I696" s="150"/>
      <c r="J696" s="150"/>
      <c r="K696" s="150"/>
      <c r="L696" s="150"/>
      <c r="M696" s="150"/>
      <c r="N696" s="150"/>
      <c r="O696" s="150"/>
      <c r="P696" s="150"/>
      <c r="Q696" s="150"/>
      <c r="R696" s="150"/>
      <c r="S696" s="150"/>
      <c r="T696" s="150"/>
      <c r="U696" s="150"/>
      <c r="V696" s="150"/>
      <c r="W696" s="150"/>
      <c r="X696" s="150"/>
      <c r="Y696" s="150"/>
      <c r="Z696" s="150"/>
    </row>
    <row r="697" ht="15.75" customHeight="1">
      <c r="A697" s="150"/>
      <c r="B697" s="150"/>
      <c r="C697" s="150"/>
      <c r="D697" s="150"/>
      <c r="E697" s="150"/>
      <c r="F697" s="150"/>
      <c r="G697" s="150"/>
      <c r="H697" s="150"/>
      <c r="I697" s="150"/>
      <c r="J697" s="150"/>
      <c r="K697" s="150"/>
      <c r="L697" s="150"/>
      <c r="M697" s="150"/>
      <c r="N697" s="150"/>
      <c r="O697" s="150"/>
      <c r="P697" s="150"/>
      <c r="Q697" s="150"/>
      <c r="R697" s="150"/>
      <c r="S697" s="150"/>
      <c r="T697" s="150"/>
      <c r="U697" s="150"/>
      <c r="V697" s="150"/>
      <c r="W697" s="150"/>
      <c r="X697" s="150"/>
      <c r="Y697" s="150"/>
      <c r="Z697" s="150"/>
    </row>
    <row r="698" ht="15.75" customHeight="1">
      <c r="A698" s="150"/>
      <c r="B698" s="150"/>
      <c r="C698" s="150"/>
      <c r="D698" s="150"/>
      <c r="E698" s="150"/>
      <c r="F698" s="150"/>
      <c r="G698" s="150"/>
      <c r="H698" s="150"/>
      <c r="I698" s="150"/>
      <c r="J698" s="150"/>
      <c r="K698" s="150"/>
      <c r="L698" s="150"/>
      <c r="M698" s="150"/>
      <c r="N698" s="150"/>
      <c r="O698" s="150"/>
      <c r="P698" s="150"/>
      <c r="Q698" s="150"/>
      <c r="R698" s="150"/>
      <c r="S698" s="150"/>
      <c r="T698" s="150"/>
      <c r="U698" s="150"/>
      <c r="V698" s="150"/>
      <c r="W698" s="150"/>
      <c r="X698" s="150"/>
      <c r="Y698" s="150"/>
      <c r="Z698" s="150"/>
    </row>
    <row r="699" ht="15.75" customHeight="1">
      <c r="A699" s="150"/>
      <c r="B699" s="150"/>
      <c r="C699" s="150"/>
      <c r="D699" s="150"/>
      <c r="E699" s="150"/>
      <c r="F699" s="150"/>
      <c r="G699" s="150"/>
      <c r="H699" s="150"/>
      <c r="I699" s="150"/>
      <c r="J699" s="150"/>
      <c r="K699" s="150"/>
      <c r="L699" s="150"/>
      <c r="M699" s="150"/>
      <c r="N699" s="150"/>
      <c r="O699" s="150"/>
      <c r="P699" s="150"/>
      <c r="Q699" s="150"/>
      <c r="R699" s="150"/>
      <c r="S699" s="150"/>
      <c r="T699" s="150"/>
      <c r="U699" s="150"/>
      <c r="V699" s="150"/>
      <c r="W699" s="150"/>
      <c r="X699" s="150"/>
      <c r="Y699" s="150"/>
      <c r="Z699" s="150"/>
    </row>
    <row r="700" ht="15.75" customHeight="1">
      <c r="A700" s="150"/>
      <c r="B700" s="150"/>
      <c r="C700" s="150"/>
      <c r="D700" s="150"/>
      <c r="E700" s="150"/>
      <c r="F700" s="150"/>
      <c r="G700" s="150"/>
      <c r="H700" s="150"/>
      <c r="I700" s="150"/>
      <c r="J700" s="150"/>
      <c r="K700" s="150"/>
      <c r="L700" s="150"/>
      <c r="M700" s="150"/>
      <c r="N700" s="150"/>
      <c r="O700" s="150"/>
      <c r="P700" s="150"/>
      <c r="Q700" s="150"/>
      <c r="R700" s="150"/>
      <c r="S700" s="150"/>
      <c r="T700" s="150"/>
      <c r="U700" s="150"/>
      <c r="V700" s="150"/>
      <c r="W700" s="150"/>
      <c r="X700" s="150"/>
      <c r="Y700" s="150"/>
      <c r="Z700" s="150"/>
    </row>
    <row r="701" ht="15.75" customHeight="1">
      <c r="A701" s="150"/>
      <c r="B701" s="150"/>
      <c r="C701" s="150"/>
      <c r="D701" s="150"/>
      <c r="E701" s="150"/>
      <c r="F701" s="150"/>
      <c r="G701" s="150"/>
      <c r="H701" s="150"/>
      <c r="I701" s="150"/>
      <c r="J701" s="150"/>
      <c r="K701" s="150"/>
      <c r="L701" s="150"/>
      <c r="M701" s="150"/>
      <c r="N701" s="150"/>
      <c r="O701" s="150"/>
      <c r="P701" s="150"/>
      <c r="Q701" s="150"/>
      <c r="R701" s="150"/>
      <c r="S701" s="150"/>
      <c r="T701" s="150"/>
      <c r="U701" s="150"/>
      <c r="V701" s="150"/>
      <c r="W701" s="150"/>
      <c r="X701" s="150"/>
      <c r="Y701" s="150"/>
      <c r="Z701" s="150"/>
    </row>
    <row r="702" ht="15.75" customHeight="1">
      <c r="A702" s="150"/>
      <c r="B702" s="150"/>
      <c r="C702" s="150"/>
      <c r="D702" s="150"/>
      <c r="E702" s="150"/>
      <c r="F702" s="150"/>
      <c r="G702" s="150"/>
      <c r="H702" s="150"/>
      <c r="I702" s="150"/>
      <c r="J702" s="150"/>
      <c r="K702" s="150"/>
      <c r="L702" s="150"/>
      <c r="M702" s="150"/>
      <c r="N702" s="150"/>
      <c r="O702" s="150"/>
      <c r="P702" s="150"/>
      <c r="Q702" s="150"/>
      <c r="R702" s="150"/>
      <c r="S702" s="150"/>
      <c r="T702" s="150"/>
      <c r="U702" s="150"/>
      <c r="V702" s="150"/>
      <c r="W702" s="150"/>
      <c r="X702" s="150"/>
      <c r="Y702" s="150"/>
      <c r="Z702" s="150"/>
    </row>
    <row r="703" ht="15.75" customHeight="1">
      <c r="A703" s="150"/>
      <c r="B703" s="150"/>
      <c r="C703" s="150"/>
      <c r="D703" s="150"/>
      <c r="E703" s="150"/>
      <c r="F703" s="150"/>
      <c r="G703" s="150"/>
      <c r="H703" s="150"/>
      <c r="I703" s="150"/>
      <c r="J703" s="150"/>
      <c r="K703" s="150"/>
      <c r="L703" s="150"/>
      <c r="M703" s="150"/>
      <c r="N703" s="150"/>
      <c r="O703" s="150"/>
      <c r="P703" s="150"/>
      <c r="Q703" s="150"/>
      <c r="R703" s="150"/>
      <c r="S703" s="150"/>
      <c r="T703" s="150"/>
      <c r="U703" s="150"/>
      <c r="V703" s="150"/>
      <c r="W703" s="150"/>
      <c r="X703" s="150"/>
      <c r="Y703" s="150"/>
      <c r="Z703" s="150"/>
    </row>
    <row r="704" ht="15.75" customHeight="1">
      <c r="A704" s="150"/>
      <c r="B704" s="150"/>
      <c r="C704" s="150"/>
      <c r="D704" s="150"/>
      <c r="E704" s="150"/>
      <c r="F704" s="150"/>
      <c r="G704" s="150"/>
      <c r="H704" s="150"/>
      <c r="I704" s="150"/>
      <c r="J704" s="150"/>
      <c r="K704" s="150"/>
      <c r="L704" s="150"/>
      <c r="M704" s="150"/>
      <c r="N704" s="150"/>
      <c r="O704" s="150"/>
      <c r="P704" s="150"/>
      <c r="Q704" s="150"/>
      <c r="R704" s="150"/>
      <c r="S704" s="150"/>
      <c r="T704" s="150"/>
      <c r="U704" s="150"/>
      <c r="V704" s="150"/>
      <c r="W704" s="150"/>
      <c r="X704" s="150"/>
      <c r="Y704" s="150"/>
      <c r="Z704" s="150"/>
    </row>
    <row r="705" ht="15.75" customHeight="1">
      <c r="A705" s="150"/>
      <c r="B705" s="150"/>
      <c r="C705" s="150"/>
      <c r="D705" s="150"/>
      <c r="E705" s="150"/>
      <c r="F705" s="150"/>
      <c r="G705" s="150"/>
      <c r="H705" s="150"/>
      <c r="I705" s="150"/>
      <c r="J705" s="150"/>
      <c r="K705" s="150"/>
      <c r="L705" s="150"/>
      <c r="M705" s="150"/>
      <c r="N705" s="150"/>
      <c r="O705" s="150"/>
      <c r="P705" s="150"/>
      <c r="Q705" s="150"/>
      <c r="R705" s="150"/>
      <c r="S705" s="150"/>
      <c r="T705" s="150"/>
      <c r="U705" s="150"/>
      <c r="V705" s="150"/>
      <c r="W705" s="150"/>
      <c r="X705" s="150"/>
      <c r="Y705" s="150"/>
      <c r="Z705" s="150"/>
    </row>
    <row r="706" ht="15.75" customHeight="1">
      <c r="A706" s="150"/>
      <c r="B706" s="150"/>
      <c r="C706" s="150"/>
      <c r="D706" s="150"/>
      <c r="E706" s="150"/>
      <c r="F706" s="150"/>
      <c r="G706" s="150"/>
      <c r="H706" s="150"/>
      <c r="I706" s="150"/>
      <c r="J706" s="150"/>
      <c r="K706" s="150"/>
      <c r="L706" s="150"/>
      <c r="M706" s="150"/>
      <c r="N706" s="150"/>
      <c r="O706" s="150"/>
      <c r="P706" s="150"/>
      <c r="Q706" s="150"/>
      <c r="R706" s="150"/>
      <c r="S706" s="150"/>
      <c r="T706" s="150"/>
      <c r="U706" s="150"/>
      <c r="V706" s="150"/>
      <c r="W706" s="150"/>
      <c r="X706" s="150"/>
      <c r="Y706" s="150"/>
      <c r="Z706" s="150"/>
    </row>
    <row r="707" ht="15.75" customHeight="1">
      <c r="A707" s="150"/>
      <c r="B707" s="150"/>
      <c r="C707" s="150"/>
      <c r="D707" s="150"/>
      <c r="E707" s="150"/>
      <c r="F707" s="150"/>
      <c r="G707" s="150"/>
      <c r="H707" s="150"/>
      <c r="I707" s="150"/>
      <c r="J707" s="150"/>
      <c r="K707" s="150"/>
      <c r="L707" s="150"/>
      <c r="M707" s="150"/>
      <c r="N707" s="150"/>
      <c r="O707" s="150"/>
      <c r="P707" s="150"/>
      <c r="Q707" s="150"/>
      <c r="R707" s="150"/>
      <c r="S707" s="150"/>
      <c r="T707" s="150"/>
      <c r="U707" s="150"/>
      <c r="V707" s="150"/>
      <c r="W707" s="150"/>
      <c r="X707" s="150"/>
      <c r="Y707" s="150"/>
      <c r="Z707" s="150"/>
    </row>
    <row r="708" ht="15.75" customHeight="1">
      <c r="A708" s="150"/>
      <c r="B708" s="150"/>
      <c r="C708" s="150"/>
      <c r="D708" s="150"/>
      <c r="E708" s="150"/>
      <c r="F708" s="150"/>
      <c r="G708" s="150"/>
      <c r="H708" s="150"/>
      <c r="I708" s="150"/>
      <c r="J708" s="150"/>
      <c r="K708" s="150"/>
      <c r="L708" s="150"/>
      <c r="M708" s="150"/>
      <c r="N708" s="150"/>
      <c r="O708" s="150"/>
      <c r="P708" s="150"/>
      <c r="Q708" s="150"/>
      <c r="R708" s="150"/>
      <c r="S708" s="150"/>
      <c r="T708" s="150"/>
      <c r="U708" s="150"/>
      <c r="V708" s="150"/>
      <c r="W708" s="150"/>
      <c r="X708" s="150"/>
      <c r="Y708" s="150"/>
      <c r="Z708" s="150"/>
    </row>
    <row r="709" ht="15.75" customHeight="1">
      <c r="A709" s="150"/>
      <c r="B709" s="150"/>
      <c r="C709" s="150"/>
      <c r="D709" s="150"/>
      <c r="E709" s="150"/>
      <c r="F709" s="150"/>
      <c r="G709" s="150"/>
      <c r="H709" s="150"/>
      <c r="I709" s="150"/>
      <c r="J709" s="150"/>
      <c r="K709" s="150"/>
      <c r="L709" s="150"/>
      <c r="M709" s="150"/>
      <c r="N709" s="150"/>
      <c r="O709" s="150"/>
      <c r="P709" s="150"/>
      <c r="Q709" s="150"/>
      <c r="R709" s="150"/>
      <c r="S709" s="150"/>
      <c r="T709" s="150"/>
      <c r="U709" s="150"/>
      <c r="V709" s="150"/>
      <c r="W709" s="150"/>
      <c r="X709" s="150"/>
      <c r="Y709" s="150"/>
      <c r="Z709" s="150"/>
    </row>
    <row r="710" ht="15.75" customHeight="1">
      <c r="A710" s="150"/>
      <c r="B710" s="150"/>
      <c r="C710" s="150"/>
      <c r="D710" s="150"/>
      <c r="E710" s="150"/>
      <c r="F710" s="150"/>
      <c r="G710" s="150"/>
      <c r="H710" s="150"/>
      <c r="I710" s="150"/>
      <c r="J710" s="150"/>
      <c r="K710" s="150"/>
      <c r="L710" s="150"/>
      <c r="M710" s="150"/>
      <c r="N710" s="150"/>
      <c r="O710" s="150"/>
      <c r="P710" s="150"/>
      <c r="Q710" s="150"/>
      <c r="R710" s="150"/>
      <c r="S710" s="150"/>
      <c r="T710" s="150"/>
      <c r="U710" s="150"/>
      <c r="V710" s="150"/>
      <c r="W710" s="150"/>
      <c r="X710" s="150"/>
      <c r="Y710" s="150"/>
      <c r="Z710" s="150"/>
    </row>
    <row r="711" ht="15.75" customHeight="1">
      <c r="A711" s="150"/>
      <c r="B711" s="150"/>
      <c r="C711" s="150"/>
      <c r="D711" s="150"/>
      <c r="E711" s="150"/>
      <c r="F711" s="150"/>
      <c r="G711" s="150"/>
      <c r="H711" s="150"/>
      <c r="I711" s="150"/>
      <c r="J711" s="150"/>
      <c r="K711" s="150"/>
      <c r="L711" s="150"/>
      <c r="M711" s="150"/>
      <c r="N711" s="150"/>
      <c r="O711" s="150"/>
      <c r="P711" s="150"/>
      <c r="Q711" s="150"/>
      <c r="R711" s="150"/>
      <c r="S711" s="150"/>
      <c r="T711" s="150"/>
      <c r="U711" s="150"/>
      <c r="V711" s="150"/>
      <c r="W711" s="150"/>
      <c r="X711" s="150"/>
      <c r="Y711" s="150"/>
      <c r="Z711" s="150"/>
    </row>
    <row r="712" ht="15.75" customHeight="1">
      <c r="A712" s="150"/>
      <c r="B712" s="150"/>
      <c r="C712" s="150"/>
      <c r="D712" s="150"/>
      <c r="E712" s="150"/>
      <c r="F712" s="150"/>
      <c r="G712" s="150"/>
      <c r="H712" s="150"/>
      <c r="I712" s="150"/>
      <c r="J712" s="150"/>
      <c r="K712" s="150"/>
      <c r="L712" s="150"/>
      <c r="M712" s="150"/>
      <c r="N712" s="150"/>
      <c r="O712" s="150"/>
      <c r="P712" s="150"/>
      <c r="Q712" s="150"/>
      <c r="R712" s="150"/>
      <c r="S712" s="150"/>
      <c r="T712" s="150"/>
      <c r="U712" s="150"/>
      <c r="V712" s="150"/>
      <c r="W712" s="150"/>
      <c r="X712" s="150"/>
      <c r="Y712" s="150"/>
      <c r="Z712" s="150"/>
    </row>
    <row r="713" ht="15.75" customHeight="1">
      <c r="A713" s="150"/>
      <c r="B713" s="150"/>
      <c r="C713" s="150"/>
      <c r="D713" s="150"/>
      <c r="E713" s="150"/>
      <c r="F713" s="150"/>
      <c r="G713" s="150"/>
      <c r="H713" s="150"/>
      <c r="I713" s="150"/>
      <c r="J713" s="150"/>
      <c r="K713" s="150"/>
      <c r="L713" s="150"/>
      <c r="M713" s="150"/>
      <c r="N713" s="150"/>
      <c r="O713" s="150"/>
      <c r="P713" s="150"/>
      <c r="Q713" s="150"/>
      <c r="R713" s="150"/>
      <c r="S713" s="150"/>
      <c r="T713" s="150"/>
      <c r="U713" s="150"/>
      <c r="V713" s="150"/>
      <c r="W713" s="150"/>
      <c r="X713" s="150"/>
      <c r="Y713" s="150"/>
      <c r="Z713" s="150"/>
    </row>
    <row r="714" ht="15.75" customHeight="1">
      <c r="A714" s="150"/>
      <c r="B714" s="150"/>
      <c r="C714" s="150"/>
      <c r="D714" s="150"/>
      <c r="E714" s="150"/>
      <c r="F714" s="150"/>
      <c r="G714" s="150"/>
      <c r="H714" s="150"/>
      <c r="I714" s="150"/>
      <c r="J714" s="150"/>
      <c r="K714" s="150"/>
      <c r="L714" s="150"/>
      <c r="M714" s="150"/>
      <c r="N714" s="150"/>
      <c r="O714" s="150"/>
      <c r="P714" s="150"/>
      <c r="Q714" s="150"/>
      <c r="R714" s="150"/>
      <c r="S714" s="150"/>
      <c r="T714" s="150"/>
      <c r="U714" s="150"/>
      <c r="V714" s="150"/>
      <c r="W714" s="150"/>
      <c r="X714" s="150"/>
      <c r="Y714" s="150"/>
      <c r="Z714" s="150"/>
    </row>
    <row r="715" ht="15.75" customHeight="1">
      <c r="A715" s="150"/>
      <c r="B715" s="150"/>
      <c r="C715" s="150"/>
      <c r="D715" s="150"/>
      <c r="E715" s="150"/>
      <c r="F715" s="150"/>
      <c r="G715" s="150"/>
      <c r="H715" s="150"/>
      <c r="I715" s="150"/>
      <c r="J715" s="150"/>
      <c r="K715" s="150"/>
      <c r="L715" s="150"/>
      <c r="M715" s="150"/>
      <c r="N715" s="150"/>
      <c r="O715" s="150"/>
      <c r="P715" s="150"/>
      <c r="Q715" s="150"/>
      <c r="R715" s="150"/>
      <c r="S715" s="150"/>
      <c r="T715" s="150"/>
      <c r="U715" s="150"/>
      <c r="V715" s="150"/>
      <c r="W715" s="150"/>
      <c r="X715" s="150"/>
      <c r="Y715" s="150"/>
      <c r="Z715" s="150"/>
    </row>
    <row r="716" ht="15.75" customHeight="1">
      <c r="A716" s="150"/>
      <c r="B716" s="150"/>
      <c r="C716" s="150"/>
      <c r="D716" s="150"/>
      <c r="E716" s="150"/>
      <c r="F716" s="150"/>
      <c r="G716" s="150"/>
      <c r="H716" s="150"/>
      <c r="I716" s="150"/>
      <c r="J716" s="150"/>
      <c r="K716" s="150"/>
      <c r="L716" s="150"/>
      <c r="M716" s="150"/>
      <c r="N716" s="150"/>
      <c r="O716" s="150"/>
      <c r="P716" s="150"/>
      <c r="Q716" s="150"/>
      <c r="R716" s="150"/>
      <c r="S716" s="150"/>
      <c r="T716" s="150"/>
      <c r="U716" s="150"/>
      <c r="V716" s="150"/>
      <c r="W716" s="150"/>
      <c r="X716" s="150"/>
      <c r="Y716" s="150"/>
      <c r="Z716" s="150"/>
    </row>
    <row r="717" ht="15.75" customHeight="1">
      <c r="A717" s="150"/>
      <c r="B717" s="150"/>
      <c r="C717" s="150"/>
      <c r="D717" s="150"/>
      <c r="E717" s="150"/>
      <c r="F717" s="150"/>
      <c r="G717" s="150"/>
      <c r="H717" s="150"/>
      <c r="I717" s="150"/>
      <c r="J717" s="150"/>
      <c r="K717" s="150"/>
      <c r="L717" s="150"/>
      <c r="M717" s="150"/>
      <c r="N717" s="150"/>
      <c r="O717" s="150"/>
      <c r="P717" s="150"/>
      <c r="Q717" s="150"/>
      <c r="R717" s="150"/>
      <c r="S717" s="150"/>
      <c r="T717" s="150"/>
      <c r="U717" s="150"/>
      <c r="V717" s="150"/>
      <c r="W717" s="150"/>
      <c r="X717" s="150"/>
      <c r="Y717" s="150"/>
      <c r="Z717" s="150"/>
    </row>
    <row r="718" ht="15.75" customHeight="1">
      <c r="A718" s="150"/>
      <c r="B718" s="150"/>
      <c r="C718" s="150"/>
      <c r="D718" s="150"/>
      <c r="E718" s="150"/>
      <c r="F718" s="150"/>
      <c r="G718" s="150"/>
      <c r="H718" s="150"/>
      <c r="I718" s="150"/>
      <c r="J718" s="150"/>
      <c r="K718" s="150"/>
      <c r="L718" s="150"/>
      <c r="M718" s="150"/>
      <c r="N718" s="150"/>
      <c r="O718" s="150"/>
      <c r="P718" s="150"/>
      <c r="Q718" s="150"/>
      <c r="R718" s="150"/>
      <c r="S718" s="150"/>
      <c r="T718" s="150"/>
      <c r="U718" s="150"/>
      <c r="V718" s="150"/>
      <c r="W718" s="150"/>
      <c r="X718" s="150"/>
      <c r="Y718" s="150"/>
      <c r="Z718" s="150"/>
    </row>
    <row r="719" ht="15.75" customHeight="1">
      <c r="A719" s="150"/>
      <c r="B719" s="150"/>
      <c r="C719" s="150"/>
      <c r="D719" s="150"/>
      <c r="E719" s="150"/>
      <c r="F719" s="150"/>
      <c r="G719" s="150"/>
      <c r="H719" s="150"/>
      <c r="I719" s="150"/>
      <c r="J719" s="150"/>
      <c r="K719" s="150"/>
      <c r="L719" s="150"/>
      <c r="M719" s="150"/>
      <c r="N719" s="150"/>
      <c r="O719" s="150"/>
      <c r="P719" s="150"/>
      <c r="Q719" s="150"/>
      <c r="R719" s="150"/>
      <c r="S719" s="150"/>
      <c r="T719" s="150"/>
      <c r="U719" s="150"/>
      <c r="V719" s="150"/>
      <c r="W719" s="150"/>
      <c r="X719" s="150"/>
      <c r="Y719" s="150"/>
      <c r="Z719" s="150"/>
    </row>
    <row r="720" ht="15.75" customHeight="1">
      <c r="A720" s="150"/>
      <c r="B720" s="150"/>
      <c r="C720" s="150"/>
      <c r="D720" s="150"/>
      <c r="E720" s="150"/>
      <c r="F720" s="150"/>
      <c r="G720" s="150"/>
      <c r="H720" s="150"/>
      <c r="I720" s="150"/>
      <c r="J720" s="150"/>
      <c r="K720" s="150"/>
      <c r="L720" s="150"/>
      <c r="M720" s="150"/>
      <c r="N720" s="150"/>
      <c r="O720" s="150"/>
      <c r="P720" s="150"/>
      <c r="Q720" s="150"/>
      <c r="R720" s="150"/>
      <c r="S720" s="150"/>
      <c r="T720" s="150"/>
      <c r="U720" s="150"/>
      <c r="V720" s="150"/>
      <c r="W720" s="150"/>
      <c r="X720" s="150"/>
      <c r="Y720" s="150"/>
      <c r="Z720" s="150"/>
    </row>
    <row r="721" ht="15.75" customHeight="1">
      <c r="A721" s="150"/>
      <c r="B721" s="150"/>
      <c r="C721" s="150"/>
      <c r="D721" s="150"/>
      <c r="E721" s="150"/>
      <c r="F721" s="150"/>
      <c r="G721" s="150"/>
      <c r="H721" s="150"/>
      <c r="I721" s="150"/>
      <c r="J721" s="150"/>
      <c r="K721" s="150"/>
      <c r="L721" s="150"/>
      <c r="M721" s="150"/>
      <c r="N721" s="150"/>
      <c r="O721" s="150"/>
      <c r="P721" s="150"/>
      <c r="Q721" s="150"/>
      <c r="R721" s="150"/>
      <c r="S721" s="150"/>
      <c r="T721" s="150"/>
      <c r="U721" s="150"/>
      <c r="V721" s="150"/>
      <c r="W721" s="150"/>
      <c r="X721" s="150"/>
      <c r="Y721" s="150"/>
      <c r="Z721" s="150"/>
    </row>
    <row r="722" ht="15.75" customHeight="1">
      <c r="A722" s="150"/>
      <c r="B722" s="150"/>
      <c r="C722" s="150"/>
      <c r="D722" s="150"/>
      <c r="E722" s="150"/>
      <c r="F722" s="150"/>
      <c r="G722" s="150"/>
      <c r="H722" s="150"/>
      <c r="I722" s="150"/>
      <c r="J722" s="150"/>
      <c r="K722" s="150"/>
      <c r="L722" s="150"/>
      <c r="M722" s="150"/>
      <c r="N722" s="150"/>
      <c r="O722" s="150"/>
      <c r="P722" s="150"/>
      <c r="Q722" s="150"/>
      <c r="R722" s="150"/>
      <c r="S722" s="150"/>
      <c r="T722" s="150"/>
      <c r="U722" s="150"/>
      <c r="V722" s="150"/>
      <c r="W722" s="150"/>
      <c r="X722" s="150"/>
      <c r="Y722" s="150"/>
      <c r="Z722" s="150"/>
    </row>
    <row r="723" ht="15.75" customHeight="1">
      <c r="A723" s="150"/>
      <c r="B723" s="150"/>
      <c r="C723" s="150"/>
      <c r="D723" s="150"/>
      <c r="E723" s="150"/>
      <c r="F723" s="150"/>
      <c r="G723" s="150"/>
      <c r="H723" s="150"/>
      <c r="I723" s="150"/>
      <c r="J723" s="150"/>
      <c r="K723" s="150"/>
      <c r="L723" s="150"/>
      <c r="M723" s="150"/>
      <c r="N723" s="150"/>
      <c r="O723" s="150"/>
      <c r="P723" s="150"/>
      <c r="Q723" s="150"/>
      <c r="R723" s="150"/>
      <c r="S723" s="150"/>
      <c r="T723" s="150"/>
      <c r="U723" s="150"/>
      <c r="V723" s="150"/>
      <c r="W723" s="150"/>
      <c r="X723" s="150"/>
      <c r="Y723" s="150"/>
      <c r="Z723" s="150"/>
    </row>
    <row r="724" ht="15.75" customHeight="1">
      <c r="A724" s="150"/>
      <c r="B724" s="150"/>
      <c r="C724" s="150"/>
      <c r="D724" s="150"/>
      <c r="E724" s="150"/>
      <c r="F724" s="150"/>
      <c r="G724" s="150"/>
      <c r="H724" s="150"/>
      <c r="I724" s="150"/>
      <c r="J724" s="150"/>
      <c r="K724" s="150"/>
      <c r="L724" s="150"/>
      <c r="M724" s="150"/>
      <c r="N724" s="150"/>
      <c r="O724" s="150"/>
      <c r="P724" s="150"/>
      <c r="Q724" s="150"/>
      <c r="R724" s="150"/>
      <c r="S724" s="150"/>
      <c r="T724" s="150"/>
      <c r="U724" s="150"/>
      <c r="V724" s="150"/>
      <c r="W724" s="150"/>
      <c r="X724" s="150"/>
      <c r="Y724" s="150"/>
      <c r="Z724" s="150"/>
    </row>
    <row r="725" ht="15.75" customHeight="1">
      <c r="A725" s="150"/>
      <c r="B725" s="150"/>
      <c r="C725" s="150"/>
      <c r="D725" s="150"/>
      <c r="E725" s="150"/>
      <c r="F725" s="150"/>
      <c r="G725" s="150"/>
      <c r="H725" s="150"/>
      <c r="I725" s="150"/>
      <c r="J725" s="150"/>
      <c r="K725" s="150"/>
      <c r="L725" s="150"/>
      <c r="M725" s="150"/>
      <c r="N725" s="150"/>
      <c r="O725" s="150"/>
      <c r="P725" s="150"/>
      <c r="Q725" s="150"/>
      <c r="R725" s="150"/>
      <c r="S725" s="150"/>
      <c r="T725" s="150"/>
      <c r="U725" s="150"/>
      <c r="V725" s="150"/>
      <c r="W725" s="150"/>
      <c r="X725" s="150"/>
      <c r="Y725" s="150"/>
      <c r="Z725" s="150"/>
    </row>
    <row r="726" ht="15.75" customHeight="1">
      <c r="A726" s="150"/>
      <c r="B726" s="150"/>
      <c r="C726" s="150"/>
      <c r="D726" s="150"/>
      <c r="E726" s="150"/>
      <c r="F726" s="150"/>
      <c r="G726" s="150"/>
      <c r="H726" s="150"/>
      <c r="I726" s="150"/>
      <c r="J726" s="150"/>
      <c r="K726" s="150"/>
      <c r="L726" s="150"/>
      <c r="M726" s="150"/>
      <c r="N726" s="150"/>
      <c r="O726" s="150"/>
      <c r="P726" s="150"/>
      <c r="Q726" s="150"/>
      <c r="R726" s="150"/>
      <c r="S726" s="150"/>
      <c r="T726" s="150"/>
      <c r="U726" s="150"/>
      <c r="V726" s="150"/>
      <c r="W726" s="150"/>
      <c r="X726" s="150"/>
      <c r="Y726" s="150"/>
      <c r="Z726" s="150"/>
    </row>
    <row r="727" ht="15.75" customHeight="1">
      <c r="A727" s="150"/>
      <c r="B727" s="150"/>
      <c r="C727" s="150"/>
      <c r="D727" s="150"/>
      <c r="E727" s="150"/>
      <c r="F727" s="150"/>
      <c r="G727" s="150"/>
      <c r="H727" s="150"/>
      <c r="I727" s="150"/>
      <c r="J727" s="150"/>
      <c r="K727" s="150"/>
      <c r="L727" s="150"/>
      <c r="M727" s="150"/>
      <c r="N727" s="150"/>
      <c r="O727" s="150"/>
      <c r="P727" s="150"/>
      <c r="Q727" s="150"/>
      <c r="R727" s="150"/>
      <c r="S727" s="150"/>
      <c r="T727" s="150"/>
      <c r="U727" s="150"/>
      <c r="V727" s="150"/>
      <c r="W727" s="150"/>
      <c r="X727" s="150"/>
      <c r="Y727" s="150"/>
      <c r="Z727" s="150"/>
    </row>
    <row r="728" ht="15.75" customHeight="1">
      <c r="A728" s="150"/>
      <c r="B728" s="150"/>
      <c r="C728" s="150"/>
      <c r="D728" s="150"/>
      <c r="E728" s="150"/>
      <c r="F728" s="150"/>
      <c r="G728" s="150"/>
      <c r="H728" s="150"/>
      <c r="I728" s="150"/>
      <c r="J728" s="150"/>
      <c r="K728" s="150"/>
      <c r="L728" s="150"/>
      <c r="M728" s="150"/>
      <c r="N728" s="150"/>
      <c r="O728" s="150"/>
      <c r="P728" s="150"/>
      <c r="Q728" s="150"/>
      <c r="R728" s="150"/>
      <c r="S728" s="150"/>
      <c r="T728" s="150"/>
      <c r="U728" s="150"/>
      <c r="V728" s="150"/>
      <c r="W728" s="150"/>
      <c r="X728" s="150"/>
      <c r="Y728" s="150"/>
      <c r="Z728" s="150"/>
    </row>
    <row r="729" ht="15.75" customHeight="1">
      <c r="A729" s="150"/>
      <c r="B729" s="150"/>
      <c r="C729" s="150"/>
      <c r="D729" s="150"/>
      <c r="E729" s="150"/>
      <c r="F729" s="150"/>
      <c r="G729" s="150"/>
      <c r="H729" s="150"/>
      <c r="I729" s="150"/>
      <c r="J729" s="150"/>
      <c r="K729" s="150"/>
      <c r="L729" s="150"/>
      <c r="M729" s="150"/>
      <c r="N729" s="150"/>
      <c r="O729" s="150"/>
      <c r="P729" s="150"/>
      <c r="Q729" s="150"/>
      <c r="R729" s="150"/>
      <c r="S729" s="150"/>
      <c r="T729" s="150"/>
      <c r="U729" s="150"/>
      <c r="V729" s="150"/>
      <c r="W729" s="150"/>
      <c r="X729" s="150"/>
      <c r="Y729" s="150"/>
      <c r="Z729" s="150"/>
    </row>
    <row r="730" ht="15.75" customHeight="1">
      <c r="A730" s="150"/>
      <c r="B730" s="150"/>
      <c r="C730" s="150"/>
      <c r="D730" s="150"/>
      <c r="E730" s="150"/>
      <c r="F730" s="150"/>
      <c r="G730" s="150"/>
      <c r="H730" s="150"/>
      <c r="I730" s="150"/>
      <c r="J730" s="150"/>
      <c r="K730" s="150"/>
      <c r="L730" s="150"/>
      <c r="M730" s="150"/>
      <c r="N730" s="150"/>
      <c r="O730" s="150"/>
      <c r="P730" s="150"/>
      <c r="Q730" s="150"/>
      <c r="R730" s="150"/>
      <c r="S730" s="150"/>
      <c r="T730" s="150"/>
      <c r="U730" s="150"/>
      <c r="V730" s="150"/>
      <c r="W730" s="150"/>
      <c r="X730" s="150"/>
      <c r="Y730" s="150"/>
      <c r="Z730" s="150"/>
    </row>
    <row r="731" ht="15.75" customHeight="1">
      <c r="A731" s="150"/>
      <c r="B731" s="150"/>
      <c r="C731" s="150"/>
      <c r="D731" s="150"/>
      <c r="E731" s="150"/>
      <c r="F731" s="150"/>
      <c r="G731" s="150"/>
      <c r="H731" s="150"/>
      <c r="I731" s="150"/>
      <c r="J731" s="150"/>
      <c r="K731" s="150"/>
      <c r="L731" s="150"/>
      <c r="M731" s="150"/>
      <c r="N731" s="150"/>
      <c r="O731" s="150"/>
      <c r="P731" s="150"/>
      <c r="Q731" s="150"/>
      <c r="R731" s="150"/>
      <c r="S731" s="150"/>
      <c r="T731" s="150"/>
      <c r="U731" s="150"/>
      <c r="V731" s="150"/>
      <c r="W731" s="150"/>
      <c r="X731" s="150"/>
      <c r="Y731" s="150"/>
      <c r="Z731" s="150"/>
    </row>
    <row r="732" ht="15.75" customHeight="1">
      <c r="A732" s="150"/>
      <c r="B732" s="150"/>
      <c r="C732" s="150"/>
      <c r="D732" s="150"/>
      <c r="E732" s="150"/>
      <c r="F732" s="150"/>
      <c r="G732" s="150"/>
      <c r="H732" s="150"/>
      <c r="I732" s="150"/>
      <c r="J732" s="150"/>
      <c r="K732" s="150"/>
      <c r="L732" s="150"/>
      <c r="M732" s="150"/>
      <c r="N732" s="150"/>
      <c r="O732" s="150"/>
      <c r="P732" s="150"/>
      <c r="Q732" s="150"/>
      <c r="R732" s="150"/>
      <c r="S732" s="150"/>
      <c r="T732" s="150"/>
      <c r="U732" s="150"/>
      <c r="V732" s="150"/>
      <c r="W732" s="150"/>
      <c r="X732" s="150"/>
      <c r="Y732" s="150"/>
      <c r="Z732" s="150"/>
    </row>
    <row r="733" ht="15.75" customHeight="1">
      <c r="A733" s="150"/>
      <c r="B733" s="150"/>
      <c r="C733" s="150"/>
      <c r="D733" s="150"/>
      <c r="E733" s="150"/>
      <c r="F733" s="150"/>
      <c r="G733" s="150"/>
      <c r="H733" s="150"/>
      <c r="I733" s="150"/>
      <c r="J733" s="150"/>
      <c r="K733" s="150"/>
      <c r="L733" s="150"/>
      <c r="M733" s="150"/>
      <c r="N733" s="150"/>
      <c r="O733" s="150"/>
      <c r="P733" s="150"/>
      <c r="Q733" s="150"/>
      <c r="R733" s="150"/>
      <c r="S733" s="150"/>
      <c r="T733" s="150"/>
      <c r="U733" s="150"/>
      <c r="V733" s="150"/>
      <c r="W733" s="150"/>
      <c r="X733" s="150"/>
      <c r="Y733" s="150"/>
      <c r="Z733" s="150"/>
    </row>
    <row r="734" ht="15.75" customHeight="1">
      <c r="A734" s="150"/>
      <c r="B734" s="150"/>
      <c r="C734" s="150"/>
      <c r="D734" s="150"/>
      <c r="E734" s="150"/>
      <c r="F734" s="150"/>
      <c r="G734" s="150"/>
      <c r="H734" s="150"/>
      <c r="I734" s="150"/>
      <c r="J734" s="150"/>
      <c r="K734" s="150"/>
      <c r="L734" s="150"/>
      <c r="M734" s="150"/>
      <c r="N734" s="150"/>
      <c r="O734" s="150"/>
      <c r="P734" s="150"/>
      <c r="Q734" s="150"/>
      <c r="R734" s="150"/>
      <c r="S734" s="150"/>
      <c r="T734" s="150"/>
      <c r="U734" s="150"/>
      <c r="V734" s="150"/>
      <c r="W734" s="150"/>
      <c r="X734" s="150"/>
      <c r="Y734" s="150"/>
      <c r="Z734" s="150"/>
    </row>
    <row r="735" ht="15.75" customHeight="1">
      <c r="A735" s="150"/>
      <c r="B735" s="150"/>
      <c r="C735" s="150"/>
      <c r="D735" s="150"/>
      <c r="E735" s="150"/>
      <c r="F735" s="150"/>
      <c r="G735" s="150"/>
      <c r="H735" s="150"/>
      <c r="I735" s="150"/>
      <c r="J735" s="150"/>
      <c r="K735" s="150"/>
      <c r="L735" s="150"/>
      <c r="M735" s="150"/>
      <c r="N735" s="150"/>
      <c r="O735" s="150"/>
      <c r="P735" s="150"/>
      <c r="Q735" s="150"/>
      <c r="R735" s="150"/>
      <c r="S735" s="150"/>
      <c r="T735" s="150"/>
      <c r="U735" s="150"/>
      <c r="V735" s="150"/>
      <c r="W735" s="150"/>
      <c r="X735" s="150"/>
      <c r="Y735" s="150"/>
      <c r="Z735" s="150"/>
    </row>
    <row r="736" ht="15.75" customHeight="1">
      <c r="A736" s="150"/>
      <c r="B736" s="150"/>
      <c r="C736" s="150"/>
      <c r="D736" s="150"/>
      <c r="E736" s="150"/>
      <c r="F736" s="150"/>
      <c r="G736" s="150"/>
      <c r="H736" s="150"/>
      <c r="I736" s="150"/>
      <c r="J736" s="150"/>
      <c r="K736" s="150"/>
      <c r="L736" s="150"/>
      <c r="M736" s="150"/>
      <c r="N736" s="150"/>
      <c r="O736" s="150"/>
      <c r="P736" s="150"/>
      <c r="Q736" s="150"/>
      <c r="R736" s="150"/>
      <c r="S736" s="150"/>
      <c r="T736" s="150"/>
      <c r="U736" s="150"/>
      <c r="V736" s="150"/>
      <c r="W736" s="150"/>
      <c r="X736" s="150"/>
      <c r="Y736" s="150"/>
      <c r="Z736" s="150"/>
    </row>
    <row r="737" ht="15.75" customHeight="1">
      <c r="A737" s="150"/>
      <c r="B737" s="150"/>
      <c r="C737" s="150"/>
      <c r="D737" s="150"/>
      <c r="E737" s="150"/>
      <c r="F737" s="150"/>
      <c r="G737" s="150"/>
      <c r="H737" s="150"/>
      <c r="I737" s="150"/>
      <c r="J737" s="150"/>
      <c r="K737" s="150"/>
      <c r="L737" s="150"/>
      <c r="M737" s="150"/>
      <c r="N737" s="150"/>
      <c r="O737" s="150"/>
      <c r="P737" s="150"/>
      <c r="Q737" s="150"/>
      <c r="R737" s="150"/>
      <c r="S737" s="150"/>
      <c r="T737" s="150"/>
      <c r="U737" s="150"/>
      <c r="V737" s="150"/>
      <c r="W737" s="150"/>
      <c r="X737" s="150"/>
      <c r="Y737" s="150"/>
      <c r="Z737" s="150"/>
    </row>
    <row r="738" ht="15.75" customHeight="1">
      <c r="A738" s="150"/>
      <c r="B738" s="150"/>
      <c r="C738" s="150"/>
      <c r="D738" s="150"/>
      <c r="E738" s="150"/>
      <c r="F738" s="150"/>
      <c r="G738" s="150"/>
      <c r="H738" s="150"/>
      <c r="I738" s="150"/>
      <c r="J738" s="150"/>
      <c r="K738" s="150"/>
      <c r="L738" s="150"/>
      <c r="M738" s="150"/>
      <c r="N738" s="150"/>
      <c r="O738" s="150"/>
      <c r="P738" s="150"/>
      <c r="Q738" s="150"/>
      <c r="R738" s="150"/>
      <c r="S738" s="150"/>
      <c r="T738" s="150"/>
      <c r="U738" s="150"/>
      <c r="V738" s="150"/>
      <c r="W738" s="150"/>
      <c r="X738" s="150"/>
      <c r="Y738" s="150"/>
      <c r="Z738" s="150"/>
    </row>
    <row r="739" ht="15.75" customHeight="1">
      <c r="A739" s="150"/>
      <c r="B739" s="150"/>
      <c r="C739" s="150"/>
      <c r="D739" s="150"/>
      <c r="E739" s="150"/>
      <c r="F739" s="150"/>
      <c r="G739" s="150"/>
      <c r="H739" s="150"/>
      <c r="I739" s="150"/>
      <c r="J739" s="150"/>
      <c r="K739" s="150"/>
      <c r="L739" s="150"/>
      <c r="M739" s="150"/>
      <c r="N739" s="150"/>
      <c r="O739" s="150"/>
      <c r="P739" s="150"/>
      <c r="Q739" s="150"/>
      <c r="R739" s="150"/>
      <c r="S739" s="150"/>
      <c r="T739" s="150"/>
      <c r="U739" s="150"/>
      <c r="V739" s="150"/>
      <c r="W739" s="150"/>
      <c r="X739" s="150"/>
      <c r="Y739" s="150"/>
      <c r="Z739" s="150"/>
    </row>
    <row r="740" ht="15.75" customHeight="1">
      <c r="A740" s="150"/>
      <c r="B740" s="150"/>
      <c r="C740" s="150"/>
      <c r="D740" s="150"/>
      <c r="E740" s="150"/>
      <c r="F740" s="150"/>
      <c r="G740" s="150"/>
      <c r="H740" s="150"/>
      <c r="I740" s="150"/>
      <c r="J740" s="150"/>
      <c r="K740" s="150"/>
      <c r="L740" s="150"/>
      <c r="M740" s="150"/>
      <c r="N740" s="150"/>
      <c r="O740" s="150"/>
      <c r="P740" s="150"/>
      <c r="Q740" s="150"/>
      <c r="R740" s="150"/>
      <c r="S740" s="150"/>
      <c r="T740" s="150"/>
      <c r="U740" s="150"/>
      <c r="V740" s="150"/>
      <c r="W740" s="150"/>
      <c r="X740" s="150"/>
      <c r="Y740" s="150"/>
      <c r="Z740" s="150"/>
    </row>
    <row r="741" ht="15.75" customHeight="1">
      <c r="A741" s="150"/>
      <c r="B741" s="150"/>
      <c r="C741" s="150"/>
      <c r="D741" s="150"/>
      <c r="E741" s="150"/>
      <c r="F741" s="150"/>
      <c r="G741" s="150"/>
      <c r="H741" s="150"/>
      <c r="I741" s="150"/>
      <c r="J741" s="150"/>
      <c r="K741" s="150"/>
      <c r="L741" s="150"/>
      <c r="M741" s="150"/>
      <c r="N741" s="150"/>
      <c r="O741" s="150"/>
      <c r="P741" s="150"/>
      <c r="Q741" s="150"/>
      <c r="R741" s="150"/>
      <c r="S741" s="150"/>
      <c r="T741" s="150"/>
      <c r="U741" s="150"/>
      <c r="V741" s="150"/>
      <c r="W741" s="150"/>
      <c r="X741" s="150"/>
      <c r="Y741" s="150"/>
      <c r="Z741" s="150"/>
    </row>
    <row r="742" ht="15.75" customHeight="1">
      <c r="A742" s="150"/>
      <c r="B742" s="150"/>
      <c r="C742" s="150"/>
      <c r="D742" s="150"/>
      <c r="E742" s="150"/>
      <c r="F742" s="150"/>
      <c r="G742" s="150"/>
      <c r="H742" s="150"/>
      <c r="I742" s="150"/>
      <c r="J742" s="150"/>
      <c r="K742" s="150"/>
      <c r="L742" s="150"/>
      <c r="M742" s="150"/>
      <c r="N742" s="150"/>
      <c r="O742" s="150"/>
      <c r="P742" s="150"/>
      <c r="Q742" s="150"/>
      <c r="R742" s="150"/>
      <c r="S742" s="150"/>
      <c r="T742" s="150"/>
      <c r="U742" s="150"/>
      <c r="V742" s="150"/>
      <c r="W742" s="150"/>
      <c r="X742" s="150"/>
      <c r="Y742" s="150"/>
      <c r="Z742" s="150"/>
    </row>
    <row r="743" ht="15.75" customHeight="1">
      <c r="A743" s="150"/>
      <c r="B743" s="150"/>
      <c r="C743" s="150"/>
      <c r="D743" s="150"/>
      <c r="E743" s="150"/>
      <c r="F743" s="150"/>
      <c r="G743" s="150"/>
      <c r="H743" s="150"/>
      <c r="I743" s="150"/>
      <c r="J743" s="150"/>
      <c r="K743" s="150"/>
      <c r="L743" s="150"/>
      <c r="M743" s="150"/>
      <c r="N743" s="150"/>
      <c r="O743" s="150"/>
      <c r="P743" s="150"/>
      <c r="Q743" s="150"/>
      <c r="R743" s="150"/>
      <c r="S743" s="150"/>
      <c r="T743" s="150"/>
      <c r="U743" s="150"/>
      <c r="V743" s="150"/>
      <c r="W743" s="150"/>
      <c r="X743" s="150"/>
      <c r="Y743" s="150"/>
      <c r="Z743" s="150"/>
    </row>
    <row r="744" ht="15.75" customHeight="1">
      <c r="A744" s="150"/>
      <c r="B744" s="150"/>
      <c r="C744" s="150"/>
      <c r="D744" s="150"/>
      <c r="E744" s="150"/>
      <c r="F744" s="150"/>
      <c r="G744" s="150"/>
      <c r="H744" s="150"/>
      <c r="I744" s="150"/>
      <c r="J744" s="150"/>
      <c r="K744" s="150"/>
      <c r="L744" s="150"/>
      <c r="M744" s="150"/>
      <c r="N744" s="150"/>
      <c r="O744" s="150"/>
      <c r="P744" s="150"/>
      <c r="Q744" s="150"/>
      <c r="R744" s="150"/>
      <c r="S744" s="150"/>
      <c r="T744" s="150"/>
      <c r="U744" s="150"/>
      <c r="V744" s="150"/>
      <c r="W744" s="150"/>
      <c r="X744" s="150"/>
      <c r="Y744" s="150"/>
      <c r="Z744" s="150"/>
    </row>
    <row r="745" ht="15.75" customHeight="1">
      <c r="A745" s="150"/>
      <c r="B745" s="150"/>
      <c r="C745" s="150"/>
      <c r="D745" s="150"/>
      <c r="E745" s="150"/>
      <c r="F745" s="150"/>
      <c r="G745" s="150"/>
      <c r="H745" s="150"/>
      <c r="I745" s="150"/>
      <c r="J745" s="150"/>
      <c r="K745" s="150"/>
      <c r="L745" s="150"/>
      <c r="M745" s="150"/>
      <c r="N745" s="150"/>
      <c r="O745" s="150"/>
      <c r="P745" s="150"/>
      <c r="Q745" s="150"/>
      <c r="R745" s="150"/>
      <c r="S745" s="150"/>
      <c r="T745" s="150"/>
      <c r="U745" s="150"/>
      <c r="V745" s="150"/>
      <c r="W745" s="150"/>
      <c r="X745" s="150"/>
      <c r="Y745" s="150"/>
      <c r="Z745" s="150"/>
    </row>
    <row r="746" ht="15.75" customHeight="1">
      <c r="A746" s="150"/>
      <c r="B746" s="150"/>
      <c r="C746" s="150"/>
      <c r="D746" s="150"/>
      <c r="E746" s="150"/>
      <c r="F746" s="150"/>
      <c r="G746" s="150"/>
      <c r="H746" s="150"/>
      <c r="I746" s="150"/>
      <c r="J746" s="150"/>
      <c r="K746" s="150"/>
      <c r="L746" s="150"/>
      <c r="M746" s="150"/>
      <c r="N746" s="150"/>
      <c r="O746" s="150"/>
      <c r="P746" s="150"/>
      <c r="Q746" s="150"/>
      <c r="R746" s="150"/>
      <c r="S746" s="150"/>
      <c r="T746" s="150"/>
      <c r="U746" s="150"/>
      <c r="V746" s="150"/>
      <c r="W746" s="150"/>
      <c r="X746" s="150"/>
      <c r="Y746" s="150"/>
      <c r="Z746" s="150"/>
    </row>
    <row r="747" ht="15.75" customHeight="1">
      <c r="A747" s="150"/>
      <c r="B747" s="150"/>
      <c r="C747" s="150"/>
      <c r="D747" s="150"/>
      <c r="E747" s="150"/>
      <c r="F747" s="150"/>
      <c r="G747" s="150"/>
      <c r="H747" s="150"/>
      <c r="I747" s="150"/>
      <c r="J747" s="150"/>
      <c r="K747" s="150"/>
      <c r="L747" s="150"/>
      <c r="M747" s="150"/>
      <c r="N747" s="150"/>
      <c r="O747" s="150"/>
      <c r="P747" s="150"/>
      <c r="Q747" s="150"/>
      <c r="R747" s="150"/>
      <c r="S747" s="150"/>
      <c r="T747" s="150"/>
      <c r="U747" s="150"/>
      <c r="V747" s="150"/>
      <c r="W747" s="150"/>
      <c r="X747" s="150"/>
      <c r="Y747" s="150"/>
      <c r="Z747" s="150"/>
    </row>
    <row r="748" ht="15.75" customHeight="1">
      <c r="A748" s="150"/>
      <c r="B748" s="150"/>
      <c r="C748" s="150"/>
      <c r="D748" s="150"/>
      <c r="E748" s="150"/>
      <c r="F748" s="150"/>
      <c r="G748" s="150"/>
      <c r="H748" s="150"/>
      <c r="I748" s="150"/>
      <c r="J748" s="150"/>
      <c r="K748" s="150"/>
      <c r="L748" s="150"/>
      <c r="M748" s="150"/>
      <c r="N748" s="150"/>
      <c r="O748" s="150"/>
      <c r="P748" s="150"/>
      <c r="Q748" s="150"/>
      <c r="R748" s="150"/>
      <c r="S748" s="150"/>
      <c r="T748" s="150"/>
      <c r="U748" s="150"/>
      <c r="V748" s="150"/>
      <c r="W748" s="150"/>
      <c r="X748" s="150"/>
      <c r="Y748" s="150"/>
      <c r="Z748" s="150"/>
    </row>
    <row r="749" ht="15.75" customHeight="1">
      <c r="A749" s="150"/>
      <c r="B749" s="150"/>
      <c r="C749" s="150"/>
      <c r="D749" s="150"/>
      <c r="E749" s="150"/>
      <c r="F749" s="150"/>
      <c r="G749" s="150"/>
      <c r="H749" s="150"/>
      <c r="I749" s="150"/>
      <c r="J749" s="150"/>
      <c r="K749" s="150"/>
      <c r="L749" s="150"/>
      <c r="M749" s="150"/>
      <c r="N749" s="150"/>
      <c r="O749" s="150"/>
      <c r="P749" s="150"/>
      <c r="Q749" s="150"/>
      <c r="R749" s="150"/>
      <c r="S749" s="150"/>
      <c r="T749" s="150"/>
      <c r="U749" s="150"/>
      <c r="V749" s="150"/>
      <c r="W749" s="150"/>
      <c r="X749" s="150"/>
      <c r="Y749" s="150"/>
      <c r="Z749" s="150"/>
    </row>
    <row r="750" ht="15.75" customHeight="1">
      <c r="A750" s="150"/>
      <c r="B750" s="150"/>
      <c r="C750" s="150"/>
      <c r="D750" s="150"/>
      <c r="E750" s="150"/>
      <c r="F750" s="150"/>
      <c r="G750" s="150"/>
      <c r="H750" s="150"/>
      <c r="I750" s="150"/>
      <c r="J750" s="150"/>
      <c r="K750" s="150"/>
      <c r="L750" s="150"/>
      <c r="M750" s="150"/>
      <c r="N750" s="150"/>
      <c r="O750" s="150"/>
      <c r="P750" s="150"/>
      <c r="Q750" s="150"/>
      <c r="R750" s="150"/>
      <c r="S750" s="150"/>
      <c r="T750" s="150"/>
      <c r="U750" s="150"/>
      <c r="V750" s="150"/>
      <c r="W750" s="150"/>
      <c r="X750" s="150"/>
      <c r="Y750" s="150"/>
      <c r="Z750" s="150"/>
    </row>
    <row r="751" ht="15.75" customHeight="1">
      <c r="A751" s="150"/>
      <c r="B751" s="150"/>
      <c r="C751" s="150"/>
      <c r="D751" s="150"/>
      <c r="E751" s="150"/>
      <c r="F751" s="150"/>
      <c r="G751" s="150"/>
      <c r="H751" s="150"/>
      <c r="I751" s="150"/>
      <c r="J751" s="150"/>
      <c r="K751" s="150"/>
      <c r="L751" s="150"/>
      <c r="M751" s="150"/>
      <c r="N751" s="150"/>
      <c r="O751" s="150"/>
      <c r="P751" s="150"/>
      <c r="Q751" s="150"/>
      <c r="R751" s="150"/>
      <c r="S751" s="150"/>
      <c r="T751" s="150"/>
      <c r="U751" s="150"/>
      <c r="V751" s="150"/>
      <c r="W751" s="150"/>
      <c r="X751" s="150"/>
      <c r="Y751" s="150"/>
      <c r="Z751" s="150"/>
    </row>
    <row r="752" ht="15.75" customHeight="1">
      <c r="A752" s="150"/>
      <c r="B752" s="150"/>
      <c r="C752" s="150"/>
      <c r="D752" s="150"/>
      <c r="E752" s="150"/>
      <c r="F752" s="150"/>
      <c r="G752" s="150"/>
      <c r="H752" s="150"/>
      <c r="I752" s="150"/>
      <c r="J752" s="150"/>
      <c r="K752" s="150"/>
      <c r="L752" s="150"/>
      <c r="M752" s="150"/>
      <c r="N752" s="150"/>
      <c r="O752" s="150"/>
      <c r="P752" s="150"/>
      <c r="Q752" s="150"/>
      <c r="R752" s="150"/>
      <c r="S752" s="150"/>
      <c r="T752" s="150"/>
      <c r="U752" s="150"/>
      <c r="V752" s="150"/>
      <c r="W752" s="150"/>
      <c r="X752" s="150"/>
      <c r="Y752" s="150"/>
      <c r="Z752" s="150"/>
    </row>
    <row r="753" ht="15.75" customHeight="1">
      <c r="A753" s="150"/>
      <c r="B753" s="150"/>
      <c r="C753" s="150"/>
      <c r="D753" s="150"/>
      <c r="E753" s="150"/>
      <c r="F753" s="150"/>
      <c r="G753" s="150"/>
      <c r="H753" s="150"/>
      <c r="I753" s="150"/>
      <c r="J753" s="150"/>
      <c r="K753" s="150"/>
      <c r="L753" s="150"/>
      <c r="M753" s="150"/>
      <c r="N753" s="150"/>
      <c r="O753" s="150"/>
      <c r="P753" s="150"/>
      <c r="Q753" s="150"/>
      <c r="R753" s="150"/>
      <c r="S753" s="150"/>
      <c r="T753" s="150"/>
      <c r="U753" s="150"/>
      <c r="V753" s="150"/>
      <c r="W753" s="150"/>
      <c r="X753" s="150"/>
      <c r="Y753" s="150"/>
      <c r="Z753" s="150"/>
    </row>
    <row r="754" ht="15.75" customHeight="1">
      <c r="A754" s="150"/>
      <c r="B754" s="150"/>
      <c r="C754" s="150"/>
      <c r="D754" s="150"/>
      <c r="E754" s="150"/>
      <c r="F754" s="150"/>
      <c r="G754" s="150"/>
      <c r="H754" s="150"/>
      <c r="I754" s="150"/>
      <c r="J754" s="150"/>
      <c r="K754" s="150"/>
      <c r="L754" s="150"/>
      <c r="M754" s="150"/>
      <c r="N754" s="150"/>
      <c r="O754" s="150"/>
      <c r="P754" s="150"/>
      <c r="Q754" s="150"/>
      <c r="R754" s="150"/>
      <c r="S754" s="150"/>
      <c r="T754" s="150"/>
      <c r="U754" s="150"/>
      <c r="V754" s="150"/>
      <c r="W754" s="150"/>
      <c r="X754" s="150"/>
      <c r="Y754" s="150"/>
      <c r="Z754" s="150"/>
    </row>
    <row r="755" ht="15.75" customHeight="1">
      <c r="A755" s="150"/>
      <c r="B755" s="150"/>
      <c r="C755" s="150"/>
      <c r="D755" s="150"/>
      <c r="E755" s="150"/>
      <c r="F755" s="150"/>
      <c r="G755" s="150"/>
      <c r="H755" s="150"/>
      <c r="I755" s="150"/>
      <c r="J755" s="150"/>
      <c r="K755" s="150"/>
      <c r="L755" s="150"/>
      <c r="M755" s="150"/>
      <c r="N755" s="150"/>
      <c r="O755" s="150"/>
      <c r="P755" s="150"/>
      <c r="Q755" s="150"/>
      <c r="R755" s="150"/>
      <c r="S755" s="150"/>
      <c r="T755" s="150"/>
      <c r="U755" s="150"/>
      <c r="V755" s="150"/>
      <c r="W755" s="150"/>
      <c r="X755" s="150"/>
      <c r="Y755" s="150"/>
      <c r="Z755" s="150"/>
    </row>
    <row r="756" ht="15.75" customHeight="1">
      <c r="A756" s="150"/>
      <c r="B756" s="150"/>
      <c r="C756" s="150"/>
      <c r="D756" s="150"/>
      <c r="E756" s="150"/>
      <c r="F756" s="150"/>
      <c r="G756" s="150"/>
      <c r="H756" s="150"/>
      <c r="I756" s="150"/>
      <c r="J756" s="150"/>
      <c r="K756" s="150"/>
      <c r="L756" s="150"/>
      <c r="M756" s="150"/>
      <c r="N756" s="150"/>
      <c r="O756" s="150"/>
      <c r="P756" s="150"/>
      <c r="Q756" s="150"/>
      <c r="R756" s="150"/>
      <c r="S756" s="150"/>
      <c r="T756" s="150"/>
      <c r="U756" s="150"/>
      <c r="V756" s="150"/>
      <c r="W756" s="150"/>
      <c r="X756" s="150"/>
      <c r="Y756" s="150"/>
      <c r="Z756" s="150"/>
    </row>
    <row r="757" ht="15.75" customHeight="1">
      <c r="A757" s="150"/>
      <c r="B757" s="150"/>
      <c r="C757" s="150"/>
      <c r="D757" s="150"/>
      <c r="E757" s="150"/>
      <c r="F757" s="150"/>
      <c r="G757" s="150"/>
      <c r="H757" s="150"/>
      <c r="I757" s="150"/>
      <c r="J757" s="150"/>
      <c r="K757" s="150"/>
      <c r="L757" s="150"/>
      <c r="M757" s="150"/>
      <c r="N757" s="150"/>
      <c r="O757" s="150"/>
      <c r="P757" s="150"/>
      <c r="Q757" s="150"/>
      <c r="R757" s="150"/>
      <c r="S757" s="150"/>
      <c r="T757" s="150"/>
      <c r="U757" s="150"/>
      <c r="V757" s="150"/>
      <c r="W757" s="150"/>
      <c r="X757" s="150"/>
      <c r="Y757" s="150"/>
      <c r="Z757" s="150"/>
    </row>
    <row r="758" ht="15.75" customHeight="1">
      <c r="A758" s="150"/>
      <c r="B758" s="150"/>
      <c r="C758" s="150"/>
      <c r="D758" s="150"/>
      <c r="E758" s="150"/>
      <c r="F758" s="150"/>
      <c r="G758" s="150"/>
      <c r="H758" s="150"/>
      <c r="I758" s="150"/>
      <c r="J758" s="150"/>
      <c r="K758" s="150"/>
      <c r="L758" s="150"/>
      <c r="M758" s="150"/>
      <c r="N758" s="150"/>
      <c r="O758" s="150"/>
      <c r="P758" s="150"/>
      <c r="Q758" s="150"/>
      <c r="R758" s="150"/>
      <c r="S758" s="150"/>
      <c r="T758" s="150"/>
      <c r="U758" s="150"/>
      <c r="V758" s="150"/>
      <c r="W758" s="150"/>
      <c r="X758" s="150"/>
      <c r="Y758" s="150"/>
      <c r="Z758" s="150"/>
    </row>
    <row r="759" ht="15.75" customHeight="1">
      <c r="A759" s="150"/>
      <c r="B759" s="150"/>
      <c r="C759" s="150"/>
      <c r="D759" s="150"/>
      <c r="E759" s="150"/>
      <c r="F759" s="150"/>
      <c r="G759" s="150"/>
      <c r="H759" s="150"/>
      <c r="I759" s="150"/>
      <c r="J759" s="150"/>
      <c r="K759" s="150"/>
      <c r="L759" s="150"/>
      <c r="M759" s="150"/>
      <c r="N759" s="150"/>
      <c r="O759" s="150"/>
      <c r="P759" s="150"/>
      <c r="Q759" s="150"/>
      <c r="R759" s="150"/>
      <c r="S759" s="150"/>
      <c r="T759" s="150"/>
      <c r="U759" s="150"/>
      <c r="V759" s="150"/>
      <c r="W759" s="150"/>
      <c r="X759" s="150"/>
      <c r="Y759" s="150"/>
      <c r="Z759" s="150"/>
    </row>
    <row r="760" ht="15.75" customHeight="1">
      <c r="A760" s="150"/>
      <c r="B760" s="150"/>
      <c r="C760" s="150"/>
      <c r="D760" s="150"/>
      <c r="E760" s="150"/>
      <c r="F760" s="150"/>
      <c r="G760" s="150"/>
      <c r="H760" s="150"/>
      <c r="I760" s="150"/>
      <c r="J760" s="150"/>
      <c r="K760" s="150"/>
      <c r="L760" s="150"/>
      <c r="M760" s="150"/>
      <c r="N760" s="150"/>
      <c r="O760" s="150"/>
      <c r="P760" s="150"/>
      <c r="Q760" s="150"/>
      <c r="R760" s="150"/>
      <c r="S760" s="150"/>
      <c r="T760" s="150"/>
      <c r="U760" s="150"/>
      <c r="V760" s="150"/>
      <c r="W760" s="150"/>
      <c r="X760" s="150"/>
      <c r="Y760" s="150"/>
      <c r="Z760" s="150"/>
    </row>
    <row r="761" ht="15.75" customHeight="1">
      <c r="A761" s="150"/>
      <c r="B761" s="150"/>
      <c r="C761" s="150"/>
      <c r="D761" s="150"/>
      <c r="E761" s="150"/>
      <c r="F761" s="150"/>
      <c r="G761" s="150"/>
      <c r="H761" s="150"/>
      <c r="I761" s="150"/>
      <c r="J761" s="150"/>
      <c r="K761" s="150"/>
      <c r="L761" s="150"/>
      <c r="M761" s="150"/>
      <c r="N761" s="150"/>
      <c r="O761" s="150"/>
      <c r="P761" s="150"/>
      <c r="Q761" s="150"/>
      <c r="R761" s="150"/>
      <c r="S761" s="150"/>
      <c r="T761" s="150"/>
      <c r="U761" s="150"/>
      <c r="V761" s="150"/>
      <c r="W761" s="150"/>
      <c r="X761" s="150"/>
      <c r="Y761" s="150"/>
      <c r="Z761" s="150"/>
    </row>
    <row r="762" ht="15.75" customHeight="1">
      <c r="A762" s="150"/>
      <c r="B762" s="150"/>
      <c r="C762" s="150"/>
      <c r="D762" s="150"/>
      <c r="E762" s="150"/>
      <c r="F762" s="150"/>
      <c r="G762" s="150"/>
      <c r="H762" s="150"/>
      <c r="I762" s="150"/>
      <c r="J762" s="150"/>
      <c r="K762" s="150"/>
      <c r="L762" s="150"/>
      <c r="M762" s="150"/>
      <c r="N762" s="150"/>
      <c r="O762" s="150"/>
      <c r="P762" s="150"/>
      <c r="Q762" s="150"/>
      <c r="R762" s="150"/>
      <c r="S762" s="150"/>
      <c r="T762" s="150"/>
      <c r="U762" s="150"/>
      <c r="V762" s="150"/>
      <c r="W762" s="150"/>
      <c r="X762" s="150"/>
      <c r="Y762" s="150"/>
      <c r="Z762" s="150"/>
    </row>
    <row r="763" ht="15.75" customHeight="1">
      <c r="A763" s="150"/>
      <c r="B763" s="150"/>
      <c r="C763" s="150"/>
      <c r="D763" s="150"/>
      <c r="E763" s="150"/>
      <c r="F763" s="150"/>
      <c r="G763" s="150"/>
      <c r="H763" s="150"/>
      <c r="I763" s="150"/>
      <c r="J763" s="150"/>
      <c r="K763" s="150"/>
      <c r="L763" s="150"/>
      <c r="M763" s="150"/>
      <c r="N763" s="150"/>
      <c r="O763" s="150"/>
      <c r="P763" s="150"/>
      <c r="Q763" s="150"/>
      <c r="R763" s="150"/>
      <c r="S763" s="150"/>
      <c r="T763" s="150"/>
      <c r="U763" s="150"/>
      <c r="V763" s="150"/>
      <c r="W763" s="150"/>
      <c r="X763" s="150"/>
      <c r="Y763" s="150"/>
      <c r="Z763" s="150"/>
    </row>
    <row r="764" ht="15.75" customHeight="1">
      <c r="A764" s="150"/>
      <c r="B764" s="150"/>
      <c r="C764" s="150"/>
      <c r="D764" s="150"/>
      <c r="E764" s="150"/>
      <c r="F764" s="150"/>
      <c r="G764" s="150"/>
      <c r="H764" s="150"/>
      <c r="I764" s="150"/>
      <c r="J764" s="150"/>
      <c r="K764" s="150"/>
      <c r="L764" s="150"/>
      <c r="M764" s="150"/>
      <c r="N764" s="150"/>
      <c r="O764" s="150"/>
      <c r="P764" s="150"/>
      <c r="Q764" s="150"/>
      <c r="R764" s="150"/>
      <c r="S764" s="150"/>
      <c r="T764" s="150"/>
      <c r="U764" s="150"/>
      <c r="V764" s="150"/>
      <c r="W764" s="150"/>
      <c r="X764" s="150"/>
      <c r="Y764" s="150"/>
      <c r="Z764" s="150"/>
    </row>
    <row r="765" ht="15.75" customHeight="1">
      <c r="A765" s="150"/>
      <c r="B765" s="150"/>
      <c r="C765" s="150"/>
      <c r="D765" s="150"/>
      <c r="E765" s="150"/>
      <c r="F765" s="150"/>
      <c r="G765" s="150"/>
      <c r="H765" s="150"/>
      <c r="I765" s="150"/>
      <c r="J765" s="150"/>
      <c r="K765" s="150"/>
      <c r="L765" s="150"/>
      <c r="M765" s="150"/>
      <c r="N765" s="150"/>
      <c r="O765" s="150"/>
      <c r="P765" s="150"/>
      <c r="Q765" s="150"/>
      <c r="R765" s="150"/>
      <c r="S765" s="150"/>
      <c r="T765" s="150"/>
      <c r="U765" s="150"/>
      <c r="V765" s="150"/>
      <c r="W765" s="150"/>
      <c r="X765" s="150"/>
      <c r="Y765" s="150"/>
      <c r="Z765" s="150"/>
    </row>
    <row r="766" ht="15.75" customHeight="1">
      <c r="A766" s="150"/>
      <c r="B766" s="150"/>
      <c r="C766" s="150"/>
      <c r="D766" s="150"/>
      <c r="E766" s="150"/>
      <c r="F766" s="150"/>
      <c r="G766" s="150"/>
      <c r="H766" s="150"/>
      <c r="I766" s="150"/>
      <c r="J766" s="150"/>
      <c r="K766" s="150"/>
      <c r="L766" s="150"/>
      <c r="M766" s="150"/>
      <c r="N766" s="150"/>
      <c r="O766" s="150"/>
      <c r="P766" s="150"/>
      <c r="Q766" s="150"/>
      <c r="R766" s="150"/>
      <c r="S766" s="150"/>
      <c r="T766" s="150"/>
      <c r="U766" s="150"/>
      <c r="V766" s="150"/>
      <c r="W766" s="150"/>
      <c r="X766" s="150"/>
      <c r="Y766" s="150"/>
      <c r="Z766" s="150"/>
    </row>
    <row r="767" ht="15.75" customHeight="1">
      <c r="A767" s="150"/>
      <c r="B767" s="150"/>
      <c r="C767" s="150"/>
      <c r="D767" s="150"/>
      <c r="E767" s="150"/>
      <c r="F767" s="150"/>
      <c r="G767" s="150"/>
      <c r="H767" s="150"/>
      <c r="I767" s="150"/>
      <c r="J767" s="150"/>
      <c r="K767" s="150"/>
      <c r="L767" s="150"/>
      <c r="M767" s="150"/>
      <c r="N767" s="150"/>
      <c r="O767" s="150"/>
      <c r="P767" s="150"/>
      <c r="Q767" s="150"/>
      <c r="R767" s="150"/>
      <c r="S767" s="150"/>
      <c r="T767" s="150"/>
      <c r="U767" s="150"/>
      <c r="V767" s="150"/>
      <c r="W767" s="150"/>
      <c r="X767" s="150"/>
      <c r="Y767" s="150"/>
      <c r="Z767" s="150"/>
    </row>
    <row r="768" ht="15.75" customHeight="1">
      <c r="A768" s="150"/>
      <c r="B768" s="150"/>
      <c r="C768" s="150"/>
      <c r="D768" s="150"/>
      <c r="E768" s="150"/>
      <c r="F768" s="150"/>
      <c r="G768" s="150"/>
      <c r="H768" s="150"/>
      <c r="I768" s="150"/>
      <c r="J768" s="150"/>
      <c r="K768" s="150"/>
      <c r="L768" s="150"/>
      <c r="M768" s="150"/>
      <c r="N768" s="150"/>
      <c r="O768" s="150"/>
      <c r="P768" s="150"/>
      <c r="Q768" s="150"/>
      <c r="R768" s="150"/>
      <c r="S768" s="150"/>
      <c r="T768" s="150"/>
      <c r="U768" s="150"/>
      <c r="V768" s="150"/>
      <c r="W768" s="150"/>
      <c r="X768" s="150"/>
      <c r="Y768" s="150"/>
      <c r="Z768" s="150"/>
    </row>
    <row r="769" ht="15.75" customHeight="1">
      <c r="A769" s="150"/>
      <c r="B769" s="150"/>
      <c r="C769" s="150"/>
      <c r="D769" s="150"/>
      <c r="E769" s="150"/>
      <c r="F769" s="150"/>
      <c r="G769" s="150"/>
      <c r="H769" s="150"/>
      <c r="I769" s="150"/>
      <c r="J769" s="150"/>
      <c r="K769" s="150"/>
      <c r="L769" s="150"/>
      <c r="M769" s="150"/>
      <c r="N769" s="150"/>
      <c r="O769" s="150"/>
      <c r="P769" s="150"/>
      <c r="Q769" s="150"/>
      <c r="R769" s="150"/>
      <c r="S769" s="150"/>
      <c r="T769" s="150"/>
      <c r="U769" s="150"/>
      <c r="V769" s="150"/>
      <c r="W769" s="150"/>
      <c r="X769" s="150"/>
      <c r="Y769" s="150"/>
      <c r="Z769" s="150"/>
    </row>
    <row r="770" ht="15.75" customHeight="1">
      <c r="A770" s="150"/>
      <c r="B770" s="150"/>
      <c r="C770" s="150"/>
      <c r="D770" s="150"/>
      <c r="E770" s="150"/>
      <c r="F770" s="150"/>
      <c r="G770" s="150"/>
      <c r="H770" s="150"/>
      <c r="I770" s="150"/>
      <c r="J770" s="150"/>
      <c r="K770" s="150"/>
      <c r="L770" s="150"/>
      <c r="M770" s="150"/>
      <c r="N770" s="150"/>
      <c r="O770" s="150"/>
      <c r="P770" s="150"/>
      <c r="Q770" s="150"/>
      <c r="R770" s="150"/>
      <c r="S770" s="150"/>
      <c r="T770" s="150"/>
      <c r="U770" s="150"/>
      <c r="V770" s="150"/>
      <c r="W770" s="150"/>
      <c r="X770" s="150"/>
      <c r="Y770" s="150"/>
      <c r="Z770" s="150"/>
    </row>
    <row r="771" ht="15.75" customHeight="1">
      <c r="A771" s="150"/>
      <c r="B771" s="150"/>
      <c r="C771" s="150"/>
      <c r="D771" s="150"/>
      <c r="E771" s="150"/>
      <c r="F771" s="150"/>
      <c r="G771" s="150"/>
      <c r="H771" s="150"/>
      <c r="I771" s="150"/>
      <c r="J771" s="150"/>
      <c r="K771" s="150"/>
      <c r="L771" s="150"/>
      <c r="M771" s="150"/>
      <c r="N771" s="150"/>
      <c r="O771" s="150"/>
      <c r="P771" s="150"/>
      <c r="Q771" s="150"/>
      <c r="R771" s="150"/>
      <c r="S771" s="150"/>
      <c r="T771" s="150"/>
      <c r="U771" s="150"/>
      <c r="V771" s="150"/>
      <c r="W771" s="150"/>
      <c r="X771" s="150"/>
      <c r="Y771" s="150"/>
      <c r="Z771" s="150"/>
    </row>
    <row r="772" ht="15.75" customHeight="1">
      <c r="A772" s="150"/>
      <c r="B772" s="150"/>
      <c r="C772" s="150"/>
      <c r="D772" s="150"/>
      <c r="E772" s="150"/>
      <c r="F772" s="150"/>
      <c r="G772" s="150"/>
      <c r="H772" s="150"/>
      <c r="I772" s="150"/>
      <c r="J772" s="150"/>
      <c r="K772" s="150"/>
      <c r="L772" s="150"/>
      <c r="M772" s="150"/>
      <c r="N772" s="150"/>
      <c r="O772" s="150"/>
      <c r="P772" s="150"/>
      <c r="Q772" s="150"/>
      <c r="R772" s="150"/>
      <c r="S772" s="150"/>
      <c r="T772" s="150"/>
      <c r="U772" s="150"/>
      <c r="V772" s="150"/>
      <c r="W772" s="150"/>
      <c r="X772" s="150"/>
      <c r="Y772" s="150"/>
      <c r="Z772" s="150"/>
    </row>
    <row r="773" ht="15.75" customHeight="1">
      <c r="A773" s="150"/>
      <c r="B773" s="150"/>
      <c r="C773" s="150"/>
      <c r="D773" s="150"/>
      <c r="E773" s="150"/>
      <c r="F773" s="150"/>
      <c r="G773" s="150"/>
      <c r="H773" s="150"/>
      <c r="I773" s="150"/>
      <c r="J773" s="150"/>
      <c r="K773" s="150"/>
      <c r="L773" s="150"/>
      <c r="M773" s="150"/>
      <c r="N773" s="150"/>
      <c r="O773" s="150"/>
      <c r="P773" s="150"/>
      <c r="Q773" s="150"/>
      <c r="R773" s="150"/>
      <c r="S773" s="150"/>
      <c r="T773" s="150"/>
      <c r="U773" s="150"/>
      <c r="V773" s="150"/>
      <c r="W773" s="150"/>
      <c r="X773" s="150"/>
      <c r="Y773" s="150"/>
      <c r="Z773" s="150"/>
    </row>
    <row r="774" ht="15.75" customHeight="1">
      <c r="A774" s="150"/>
      <c r="B774" s="150"/>
      <c r="C774" s="150"/>
      <c r="D774" s="150"/>
      <c r="E774" s="150"/>
      <c r="F774" s="150"/>
      <c r="G774" s="150"/>
      <c r="H774" s="150"/>
      <c r="I774" s="150"/>
      <c r="J774" s="150"/>
      <c r="K774" s="150"/>
      <c r="L774" s="150"/>
      <c r="M774" s="150"/>
      <c r="N774" s="150"/>
      <c r="O774" s="150"/>
      <c r="P774" s="150"/>
      <c r="Q774" s="150"/>
      <c r="R774" s="150"/>
      <c r="S774" s="150"/>
      <c r="T774" s="150"/>
      <c r="U774" s="150"/>
      <c r="V774" s="150"/>
      <c r="W774" s="150"/>
      <c r="X774" s="150"/>
      <c r="Y774" s="150"/>
      <c r="Z774" s="150"/>
    </row>
    <row r="775" ht="15.75" customHeight="1">
      <c r="A775" s="150"/>
      <c r="B775" s="150"/>
      <c r="C775" s="150"/>
      <c r="D775" s="150"/>
      <c r="E775" s="150"/>
      <c r="F775" s="150"/>
      <c r="G775" s="150"/>
      <c r="H775" s="150"/>
      <c r="I775" s="150"/>
      <c r="J775" s="150"/>
      <c r="K775" s="150"/>
      <c r="L775" s="150"/>
      <c r="M775" s="150"/>
      <c r="N775" s="150"/>
      <c r="O775" s="150"/>
      <c r="P775" s="150"/>
      <c r="Q775" s="150"/>
      <c r="R775" s="150"/>
      <c r="S775" s="150"/>
      <c r="T775" s="150"/>
      <c r="U775" s="150"/>
      <c r="V775" s="150"/>
      <c r="W775" s="150"/>
      <c r="X775" s="150"/>
      <c r="Y775" s="150"/>
      <c r="Z775" s="150"/>
    </row>
    <row r="776" ht="15.75" customHeight="1">
      <c r="A776" s="150"/>
      <c r="B776" s="150"/>
      <c r="C776" s="150"/>
      <c r="D776" s="150"/>
      <c r="E776" s="150"/>
      <c r="F776" s="150"/>
      <c r="G776" s="150"/>
      <c r="H776" s="150"/>
      <c r="I776" s="150"/>
      <c r="J776" s="150"/>
      <c r="K776" s="150"/>
      <c r="L776" s="150"/>
      <c r="M776" s="150"/>
      <c r="N776" s="150"/>
      <c r="O776" s="150"/>
      <c r="P776" s="150"/>
      <c r="Q776" s="150"/>
      <c r="R776" s="150"/>
      <c r="S776" s="150"/>
      <c r="T776" s="150"/>
      <c r="U776" s="150"/>
      <c r="V776" s="150"/>
      <c r="W776" s="150"/>
      <c r="X776" s="150"/>
      <c r="Y776" s="150"/>
      <c r="Z776" s="150"/>
    </row>
    <row r="777" ht="15.75" customHeight="1">
      <c r="A777" s="150"/>
      <c r="B777" s="150"/>
      <c r="C777" s="150"/>
      <c r="D777" s="150"/>
      <c r="E777" s="150"/>
      <c r="F777" s="150"/>
      <c r="G777" s="150"/>
      <c r="H777" s="150"/>
      <c r="I777" s="150"/>
      <c r="J777" s="150"/>
      <c r="K777" s="150"/>
      <c r="L777" s="150"/>
      <c r="M777" s="150"/>
      <c r="N777" s="150"/>
      <c r="O777" s="150"/>
      <c r="P777" s="150"/>
      <c r="Q777" s="150"/>
      <c r="R777" s="150"/>
      <c r="S777" s="150"/>
      <c r="T777" s="150"/>
      <c r="U777" s="150"/>
      <c r="V777" s="150"/>
      <c r="W777" s="150"/>
      <c r="X777" s="150"/>
      <c r="Y777" s="150"/>
      <c r="Z777" s="150"/>
    </row>
    <row r="778" ht="15.75" customHeight="1">
      <c r="A778" s="150"/>
      <c r="B778" s="150"/>
      <c r="C778" s="150"/>
      <c r="D778" s="150"/>
      <c r="E778" s="150"/>
      <c r="F778" s="150"/>
      <c r="G778" s="150"/>
      <c r="H778" s="150"/>
      <c r="I778" s="150"/>
      <c r="J778" s="150"/>
      <c r="K778" s="150"/>
      <c r="L778" s="150"/>
      <c r="M778" s="150"/>
      <c r="N778" s="150"/>
      <c r="O778" s="150"/>
      <c r="P778" s="150"/>
      <c r="Q778" s="150"/>
      <c r="R778" s="150"/>
      <c r="S778" s="150"/>
      <c r="T778" s="150"/>
      <c r="U778" s="150"/>
      <c r="V778" s="150"/>
      <c r="W778" s="150"/>
      <c r="X778" s="150"/>
      <c r="Y778" s="150"/>
      <c r="Z778" s="150"/>
    </row>
    <row r="779" ht="15.75" customHeight="1">
      <c r="A779" s="150"/>
      <c r="B779" s="150"/>
      <c r="C779" s="150"/>
      <c r="D779" s="150"/>
      <c r="E779" s="150"/>
      <c r="F779" s="150"/>
      <c r="G779" s="150"/>
      <c r="H779" s="150"/>
      <c r="I779" s="150"/>
      <c r="J779" s="150"/>
      <c r="K779" s="150"/>
      <c r="L779" s="150"/>
      <c r="M779" s="150"/>
      <c r="N779" s="150"/>
      <c r="O779" s="150"/>
      <c r="P779" s="150"/>
      <c r="Q779" s="150"/>
      <c r="R779" s="150"/>
      <c r="S779" s="150"/>
      <c r="T779" s="150"/>
      <c r="U779" s="150"/>
      <c r="V779" s="150"/>
      <c r="W779" s="150"/>
      <c r="X779" s="150"/>
      <c r="Y779" s="150"/>
      <c r="Z779" s="150"/>
    </row>
    <row r="780" ht="15.75" customHeight="1">
      <c r="A780" s="150"/>
      <c r="B780" s="150"/>
      <c r="C780" s="150"/>
      <c r="D780" s="150"/>
      <c r="E780" s="150"/>
      <c r="F780" s="150"/>
      <c r="G780" s="150"/>
      <c r="H780" s="150"/>
      <c r="I780" s="150"/>
      <c r="J780" s="150"/>
      <c r="K780" s="150"/>
      <c r="L780" s="150"/>
      <c r="M780" s="150"/>
      <c r="N780" s="150"/>
      <c r="O780" s="150"/>
      <c r="P780" s="150"/>
      <c r="Q780" s="150"/>
      <c r="R780" s="150"/>
      <c r="S780" s="150"/>
      <c r="T780" s="150"/>
      <c r="U780" s="150"/>
      <c r="V780" s="150"/>
      <c r="W780" s="150"/>
      <c r="X780" s="150"/>
      <c r="Y780" s="150"/>
      <c r="Z780" s="150"/>
    </row>
    <row r="781" ht="15.75" customHeight="1">
      <c r="A781" s="150"/>
      <c r="B781" s="150"/>
      <c r="C781" s="150"/>
      <c r="D781" s="150"/>
      <c r="E781" s="150"/>
      <c r="F781" s="150"/>
      <c r="G781" s="150"/>
      <c r="H781" s="150"/>
      <c r="I781" s="150"/>
      <c r="J781" s="150"/>
      <c r="K781" s="150"/>
      <c r="L781" s="150"/>
      <c r="M781" s="150"/>
      <c r="N781" s="150"/>
      <c r="O781" s="150"/>
      <c r="P781" s="150"/>
      <c r="Q781" s="150"/>
      <c r="R781" s="150"/>
      <c r="S781" s="150"/>
      <c r="T781" s="150"/>
      <c r="U781" s="150"/>
      <c r="V781" s="150"/>
      <c r="W781" s="150"/>
      <c r="X781" s="150"/>
      <c r="Y781" s="150"/>
      <c r="Z781" s="150"/>
    </row>
    <row r="782" ht="15.75" customHeight="1">
      <c r="A782" s="150"/>
      <c r="B782" s="150"/>
      <c r="C782" s="150"/>
      <c r="D782" s="150"/>
      <c r="E782" s="150"/>
      <c r="F782" s="150"/>
      <c r="G782" s="150"/>
      <c r="H782" s="150"/>
      <c r="I782" s="150"/>
      <c r="J782" s="150"/>
      <c r="K782" s="150"/>
      <c r="L782" s="150"/>
      <c r="M782" s="150"/>
      <c r="N782" s="150"/>
      <c r="O782" s="150"/>
      <c r="P782" s="150"/>
      <c r="Q782" s="150"/>
      <c r="R782" s="150"/>
      <c r="S782" s="150"/>
      <c r="T782" s="150"/>
      <c r="U782" s="150"/>
      <c r="V782" s="150"/>
      <c r="W782" s="150"/>
      <c r="X782" s="150"/>
      <c r="Y782" s="150"/>
      <c r="Z782" s="150"/>
    </row>
    <row r="783" ht="15.75" customHeight="1">
      <c r="A783" s="150"/>
      <c r="B783" s="150"/>
      <c r="C783" s="150"/>
      <c r="D783" s="150"/>
      <c r="E783" s="150"/>
      <c r="F783" s="150"/>
      <c r="G783" s="150"/>
      <c r="H783" s="150"/>
      <c r="I783" s="150"/>
      <c r="J783" s="150"/>
      <c r="K783" s="150"/>
      <c r="L783" s="150"/>
      <c r="M783" s="150"/>
      <c r="N783" s="150"/>
      <c r="O783" s="150"/>
      <c r="P783" s="150"/>
      <c r="Q783" s="150"/>
      <c r="R783" s="150"/>
      <c r="S783" s="150"/>
      <c r="T783" s="150"/>
      <c r="U783" s="150"/>
      <c r="V783" s="150"/>
      <c r="W783" s="150"/>
      <c r="X783" s="150"/>
      <c r="Y783" s="150"/>
      <c r="Z783" s="150"/>
    </row>
    <row r="784" ht="15.75" customHeight="1">
      <c r="A784" s="150"/>
      <c r="B784" s="150"/>
      <c r="C784" s="150"/>
      <c r="D784" s="150"/>
      <c r="E784" s="150"/>
      <c r="F784" s="150"/>
      <c r="G784" s="150"/>
      <c r="H784" s="150"/>
      <c r="I784" s="150"/>
      <c r="J784" s="150"/>
      <c r="K784" s="150"/>
      <c r="L784" s="150"/>
      <c r="M784" s="150"/>
      <c r="N784" s="150"/>
      <c r="O784" s="150"/>
      <c r="P784" s="150"/>
      <c r="Q784" s="150"/>
      <c r="R784" s="150"/>
      <c r="S784" s="150"/>
      <c r="T784" s="150"/>
      <c r="U784" s="150"/>
      <c r="V784" s="150"/>
      <c r="W784" s="150"/>
      <c r="X784" s="150"/>
      <c r="Y784" s="150"/>
      <c r="Z784" s="150"/>
    </row>
    <row r="785" ht="15.75" customHeight="1">
      <c r="A785" s="150"/>
      <c r="B785" s="150"/>
      <c r="C785" s="150"/>
      <c r="D785" s="150"/>
      <c r="E785" s="150"/>
      <c r="F785" s="150"/>
      <c r="G785" s="150"/>
      <c r="H785" s="150"/>
      <c r="I785" s="150"/>
      <c r="J785" s="150"/>
      <c r="K785" s="150"/>
      <c r="L785" s="150"/>
      <c r="M785" s="150"/>
      <c r="N785" s="150"/>
      <c r="O785" s="150"/>
      <c r="P785" s="150"/>
      <c r="Q785" s="150"/>
      <c r="R785" s="150"/>
      <c r="S785" s="150"/>
      <c r="T785" s="150"/>
      <c r="U785" s="150"/>
      <c r="V785" s="150"/>
      <c r="W785" s="150"/>
      <c r="X785" s="150"/>
      <c r="Y785" s="150"/>
      <c r="Z785" s="150"/>
    </row>
    <row r="786" ht="15.75" customHeight="1">
      <c r="A786" s="150"/>
      <c r="B786" s="150"/>
      <c r="C786" s="150"/>
      <c r="D786" s="150"/>
      <c r="E786" s="150"/>
      <c r="F786" s="150"/>
      <c r="G786" s="150"/>
      <c r="H786" s="150"/>
      <c r="I786" s="150"/>
      <c r="J786" s="150"/>
      <c r="K786" s="150"/>
      <c r="L786" s="150"/>
      <c r="M786" s="150"/>
      <c r="N786" s="150"/>
      <c r="O786" s="150"/>
      <c r="P786" s="150"/>
      <c r="Q786" s="150"/>
      <c r="R786" s="150"/>
      <c r="S786" s="150"/>
      <c r="T786" s="150"/>
      <c r="U786" s="150"/>
      <c r="V786" s="150"/>
      <c r="W786" s="150"/>
      <c r="X786" s="150"/>
      <c r="Y786" s="150"/>
      <c r="Z786" s="150"/>
    </row>
    <row r="787" ht="15.75" customHeight="1">
      <c r="A787" s="150"/>
      <c r="B787" s="150"/>
      <c r="C787" s="150"/>
      <c r="D787" s="150"/>
      <c r="E787" s="150"/>
      <c r="F787" s="150"/>
      <c r="G787" s="150"/>
      <c r="H787" s="150"/>
      <c r="I787" s="150"/>
      <c r="J787" s="150"/>
      <c r="K787" s="150"/>
      <c r="L787" s="150"/>
      <c r="M787" s="150"/>
      <c r="N787" s="150"/>
      <c r="O787" s="150"/>
      <c r="P787" s="150"/>
      <c r="Q787" s="150"/>
      <c r="R787" s="150"/>
      <c r="S787" s="150"/>
      <c r="T787" s="150"/>
      <c r="U787" s="150"/>
      <c r="V787" s="150"/>
      <c r="W787" s="150"/>
      <c r="X787" s="150"/>
      <c r="Y787" s="150"/>
      <c r="Z787" s="150"/>
    </row>
    <row r="788" ht="15.75" customHeight="1">
      <c r="A788" s="150"/>
      <c r="B788" s="150"/>
      <c r="C788" s="150"/>
      <c r="D788" s="150"/>
      <c r="E788" s="150"/>
      <c r="F788" s="150"/>
      <c r="G788" s="150"/>
      <c r="H788" s="150"/>
      <c r="I788" s="150"/>
      <c r="J788" s="150"/>
      <c r="K788" s="150"/>
      <c r="L788" s="150"/>
      <c r="M788" s="150"/>
      <c r="N788" s="150"/>
      <c r="O788" s="150"/>
      <c r="P788" s="150"/>
      <c r="Q788" s="150"/>
      <c r="R788" s="150"/>
      <c r="S788" s="150"/>
      <c r="T788" s="150"/>
      <c r="U788" s="150"/>
      <c r="V788" s="150"/>
      <c r="W788" s="150"/>
      <c r="X788" s="150"/>
      <c r="Y788" s="150"/>
      <c r="Z788" s="150"/>
    </row>
    <row r="789" ht="15.75" customHeight="1">
      <c r="A789" s="150"/>
      <c r="B789" s="150"/>
      <c r="C789" s="150"/>
      <c r="D789" s="150"/>
      <c r="E789" s="150"/>
      <c r="F789" s="150"/>
      <c r="G789" s="150"/>
      <c r="H789" s="150"/>
      <c r="I789" s="150"/>
      <c r="J789" s="150"/>
      <c r="K789" s="150"/>
      <c r="L789" s="150"/>
      <c r="M789" s="150"/>
      <c r="N789" s="150"/>
      <c r="O789" s="150"/>
      <c r="P789" s="150"/>
      <c r="Q789" s="150"/>
      <c r="R789" s="150"/>
      <c r="S789" s="150"/>
      <c r="T789" s="150"/>
      <c r="U789" s="150"/>
      <c r="V789" s="150"/>
      <c r="W789" s="150"/>
      <c r="X789" s="150"/>
      <c r="Y789" s="150"/>
      <c r="Z789" s="150"/>
    </row>
    <row r="790" ht="15.75" customHeight="1">
      <c r="A790" s="150"/>
      <c r="B790" s="150"/>
      <c r="C790" s="150"/>
      <c r="D790" s="150"/>
      <c r="E790" s="150"/>
      <c r="F790" s="150"/>
      <c r="G790" s="150"/>
      <c r="H790" s="150"/>
      <c r="I790" s="150"/>
      <c r="J790" s="150"/>
      <c r="K790" s="150"/>
      <c r="L790" s="150"/>
      <c r="M790" s="150"/>
      <c r="N790" s="150"/>
      <c r="O790" s="150"/>
      <c r="P790" s="150"/>
      <c r="Q790" s="150"/>
      <c r="R790" s="150"/>
      <c r="S790" s="150"/>
      <c r="T790" s="150"/>
      <c r="U790" s="150"/>
      <c r="V790" s="150"/>
      <c r="W790" s="150"/>
      <c r="X790" s="150"/>
      <c r="Y790" s="150"/>
      <c r="Z790" s="150"/>
    </row>
    <row r="791" ht="15.75" customHeight="1">
      <c r="A791" s="150"/>
      <c r="B791" s="150"/>
      <c r="C791" s="150"/>
      <c r="D791" s="150"/>
      <c r="E791" s="150"/>
      <c r="F791" s="150"/>
      <c r="G791" s="150"/>
      <c r="H791" s="150"/>
      <c r="I791" s="150"/>
      <c r="J791" s="150"/>
      <c r="K791" s="150"/>
      <c r="L791" s="150"/>
      <c r="M791" s="150"/>
      <c r="N791" s="150"/>
      <c r="O791" s="150"/>
      <c r="P791" s="150"/>
      <c r="Q791" s="150"/>
      <c r="R791" s="150"/>
      <c r="S791" s="150"/>
      <c r="T791" s="150"/>
      <c r="U791" s="150"/>
      <c r="V791" s="150"/>
      <c r="W791" s="150"/>
      <c r="X791" s="150"/>
      <c r="Y791" s="150"/>
      <c r="Z791" s="150"/>
    </row>
    <row r="792" ht="15.75" customHeight="1">
      <c r="A792" s="150"/>
      <c r="B792" s="150"/>
      <c r="C792" s="150"/>
      <c r="D792" s="150"/>
      <c r="E792" s="150"/>
      <c r="F792" s="150"/>
      <c r="G792" s="150"/>
      <c r="H792" s="150"/>
      <c r="I792" s="150"/>
      <c r="J792" s="150"/>
      <c r="K792" s="150"/>
      <c r="L792" s="150"/>
      <c r="M792" s="150"/>
      <c r="N792" s="150"/>
      <c r="O792" s="150"/>
      <c r="P792" s="150"/>
      <c r="Q792" s="150"/>
      <c r="R792" s="150"/>
      <c r="S792" s="150"/>
      <c r="T792" s="150"/>
      <c r="U792" s="150"/>
      <c r="V792" s="150"/>
      <c r="W792" s="150"/>
      <c r="X792" s="150"/>
      <c r="Y792" s="150"/>
      <c r="Z792" s="150"/>
    </row>
    <row r="793" ht="15.75" customHeight="1">
      <c r="A793" s="150"/>
      <c r="B793" s="150"/>
      <c r="C793" s="150"/>
      <c r="D793" s="150"/>
      <c r="E793" s="150"/>
      <c r="F793" s="150"/>
      <c r="G793" s="150"/>
      <c r="H793" s="150"/>
      <c r="I793" s="150"/>
      <c r="J793" s="150"/>
      <c r="K793" s="150"/>
      <c r="L793" s="150"/>
      <c r="M793" s="150"/>
      <c r="N793" s="150"/>
      <c r="O793" s="150"/>
      <c r="P793" s="150"/>
      <c r="Q793" s="150"/>
      <c r="R793" s="150"/>
      <c r="S793" s="150"/>
      <c r="T793" s="150"/>
      <c r="U793" s="150"/>
      <c r="V793" s="150"/>
      <c r="W793" s="150"/>
      <c r="X793" s="150"/>
      <c r="Y793" s="150"/>
      <c r="Z793" s="150"/>
    </row>
    <row r="794" ht="15.75" customHeight="1">
      <c r="A794" s="150"/>
      <c r="B794" s="150"/>
      <c r="C794" s="150"/>
      <c r="D794" s="150"/>
      <c r="E794" s="150"/>
      <c r="F794" s="150"/>
      <c r="G794" s="150"/>
      <c r="H794" s="150"/>
      <c r="I794" s="150"/>
      <c r="J794" s="150"/>
      <c r="K794" s="150"/>
      <c r="L794" s="150"/>
      <c r="M794" s="150"/>
      <c r="N794" s="150"/>
      <c r="O794" s="150"/>
      <c r="P794" s="150"/>
      <c r="Q794" s="150"/>
      <c r="R794" s="150"/>
      <c r="S794" s="150"/>
      <c r="T794" s="150"/>
      <c r="U794" s="150"/>
      <c r="V794" s="150"/>
      <c r="W794" s="150"/>
      <c r="X794" s="150"/>
      <c r="Y794" s="150"/>
      <c r="Z794" s="150"/>
    </row>
    <row r="795" ht="15.75" customHeight="1">
      <c r="A795" s="150"/>
      <c r="B795" s="150"/>
      <c r="C795" s="150"/>
      <c r="D795" s="150"/>
      <c r="E795" s="150"/>
      <c r="F795" s="150"/>
      <c r="G795" s="150"/>
      <c r="H795" s="150"/>
      <c r="I795" s="150"/>
      <c r="J795" s="150"/>
      <c r="K795" s="150"/>
      <c r="L795" s="150"/>
      <c r="M795" s="150"/>
      <c r="N795" s="150"/>
      <c r="O795" s="150"/>
      <c r="P795" s="150"/>
      <c r="Q795" s="150"/>
      <c r="R795" s="150"/>
      <c r="S795" s="150"/>
      <c r="T795" s="150"/>
      <c r="U795" s="150"/>
      <c r="V795" s="150"/>
      <c r="W795" s="150"/>
      <c r="X795" s="150"/>
      <c r="Y795" s="150"/>
      <c r="Z795" s="150"/>
    </row>
    <row r="796" ht="15.75" customHeight="1">
      <c r="A796" s="150"/>
      <c r="B796" s="150"/>
      <c r="C796" s="150"/>
      <c r="D796" s="150"/>
      <c r="E796" s="150"/>
      <c r="F796" s="150"/>
      <c r="G796" s="150"/>
      <c r="H796" s="150"/>
      <c r="I796" s="150"/>
      <c r="J796" s="150"/>
      <c r="K796" s="150"/>
      <c r="L796" s="150"/>
      <c r="M796" s="150"/>
      <c r="N796" s="150"/>
      <c r="O796" s="150"/>
      <c r="P796" s="150"/>
      <c r="Q796" s="150"/>
      <c r="R796" s="150"/>
      <c r="S796" s="150"/>
      <c r="T796" s="150"/>
      <c r="U796" s="150"/>
      <c r="V796" s="150"/>
      <c r="W796" s="150"/>
      <c r="X796" s="150"/>
      <c r="Y796" s="150"/>
      <c r="Z796" s="150"/>
    </row>
    <row r="797" ht="15.75" customHeight="1">
      <c r="A797" s="150"/>
      <c r="B797" s="150"/>
      <c r="C797" s="150"/>
      <c r="D797" s="150"/>
      <c r="E797" s="150"/>
      <c r="F797" s="150"/>
      <c r="G797" s="150"/>
      <c r="H797" s="150"/>
      <c r="I797" s="150"/>
      <c r="J797" s="150"/>
      <c r="K797" s="150"/>
      <c r="L797" s="150"/>
      <c r="M797" s="150"/>
      <c r="N797" s="150"/>
      <c r="O797" s="150"/>
      <c r="P797" s="150"/>
      <c r="Q797" s="150"/>
      <c r="R797" s="150"/>
      <c r="S797" s="150"/>
      <c r="T797" s="150"/>
      <c r="U797" s="150"/>
      <c r="V797" s="150"/>
      <c r="W797" s="150"/>
      <c r="X797" s="150"/>
      <c r="Y797" s="150"/>
      <c r="Z797" s="150"/>
    </row>
    <row r="798" ht="15.75" customHeight="1">
      <c r="A798" s="150"/>
      <c r="B798" s="150"/>
      <c r="C798" s="150"/>
      <c r="D798" s="150"/>
      <c r="E798" s="150"/>
      <c r="F798" s="150"/>
      <c r="G798" s="150"/>
      <c r="H798" s="150"/>
      <c r="I798" s="150"/>
      <c r="J798" s="150"/>
      <c r="K798" s="150"/>
      <c r="L798" s="150"/>
      <c r="M798" s="150"/>
      <c r="N798" s="150"/>
      <c r="O798" s="150"/>
      <c r="P798" s="150"/>
      <c r="Q798" s="150"/>
      <c r="R798" s="150"/>
      <c r="S798" s="150"/>
      <c r="T798" s="150"/>
      <c r="U798" s="150"/>
      <c r="V798" s="150"/>
      <c r="W798" s="150"/>
      <c r="X798" s="150"/>
      <c r="Y798" s="150"/>
      <c r="Z798" s="150"/>
    </row>
    <row r="799" ht="15.75" customHeight="1">
      <c r="A799" s="150"/>
      <c r="B799" s="150"/>
      <c r="C799" s="150"/>
      <c r="D799" s="150"/>
      <c r="E799" s="150"/>
      <c r="F799" s="150"/>
      <c r="G799" s="150"/>
      <c r="H799" s="150"/>
      <c r="I799" s="150"/>
      <c r="J799" s="150"/>
      <c r="K799" s="150"/>
      <c r="L799" s="150"/>
      <c r="M799" s="150"/>
      <c r="N799" s="150"/>
      <c r="O799" s="150"/>
      <c r="P799" s="150"/>
      <c r="Q799" s="150"/>
      <c r="R799" s="150"/>
      <c r="S799" s="150"/>
      <c r="T799" s="150"/>
      <c r="U799" s="150"/>
      <c r="V799" s="150"/>
      <c r="W799" s="150"/>
      <c r="X799" s="150"/>
      <c r="Y799" s="150"/>
      <c r="Z799" s="150"/>
    </row>
    <row r="800" ht="15.75" customHeight="1">
      <c r="A800" s="150"/>
      <c r="B800" s="150"/>
      <c r="C800" s="150"/>
      <c r="D800" s="150"/>
      <c r="E800" s="150"/>
      <c r="F800" s="150"/>
      <c r="G800" s="150"/>
      <c r="H800" s="150"/>
      <c r="I800" s="150"/>
      <c r="J800" s="150"/>
      <c r="K800" s="150"/>
      <c r="L800" s="150"/>
      <c r="M800" s="150"/>
      <c r="N800" s="150"/>
      <c r="O800" s="150"/>
      <c r="P800" s="150"/>
      <c r="Q800" s="150"/>
      <c r="R800" s="150"/>
      <c r="S800" s="150"/>
      <c r="T800" s="150"/>
      <c r="U800" s="150"/>
      <c r="V800" s="150"/>
      <c r="W800" s="150"/>
      <c r="X800" s="150"/>
      <c r="Y800" s="150"/>
      <c r="Z800" s="150"/>
    </row>
    <row r="801" ht="15.75" customHeight="1">
      <c r="A801" s="150"/>
      <c r="B801" s="150"/>
      <c r="C801" s="150"/>
      <c r="D801" s="150"/>
      <c r="E801" s="150"/>
      <c r="F801" s="150"/>
      <c r="G801" s="150"/>
      <c r="H801" s="150"/>
      <c r="I801" s="150"/>
      <c r="J801" s="150"/>
      <c r="K801" s="150"/>
      <c r="L801" s="150"/>
      <c r="M801" s="150"/>
      <c r="N801" s="150"/>
      <c r="O801" s="150"/>
      <c r="P801" s="150"/>
      <c r="Q801" s="150"/>
      <c r="R801" s="150"/>
      <c r="S801" s="150"/>
      <c r="T801" s="150"/>
      <c r="U801" s="150"/>
      <c r="V801" s="150"/>
      <c r="W801" s="150"/>
      <c r="X801" s="150"/>
      <c r="Y801" s="150"/>
      <c r="Z801" s="150"/>
    </row>
    <row r="802" ht="15.75" customHeight="1">
      <c r="A802" s="150"/>
      <c r="B802" s="150"/>
      <c r="C802" s="150"/>
      <c r="D802" s="150"/>
      <c r="E802" s="150"/>
      <c r="F802" s="150"/>
      <c r="G802" s="150"/>
      <c r="H802" s="150"/>
      <c r="I802" s="150"/>
      <c r="J802" s="150"/>
      <c r="K802" s="150"/>
      <c r="L802" s="150"/>
      <c r="M802" s="150"/>
      <c r="N802" s="150"/>
      <c r="O802" s="150"/>
      <c r="P802" s="150"/>
      <c r="Q802" s="150"/>
      <c r="R802" s="150"/>
      <c r="S802" s="150"/>
      <c r="T802" s="150"/>
      <c r="U802" s="150"/>
      <c r="V802" s="150"/>
      <c r="W802" s="150"/>
      <c r="X802" s="150"/>
      <c r="Y802" s="150"/>
      <c r="Z802" s="150"/>
    </row>
    <row r="803" ht="15.75" customHeight="1">
      <c r="A803" s="150"/>
      <c r="B803" s="150"/>
      <c r="C803" s="150"/>
      <c r="D803" s="150"/>
      <c r="E803" s="150"/>
      <c r="F803" s="150"/>
      <c r="G803" s="150"/>
      <c r="H803" s="150"/>
      <c r="I803" s="150"/>
      <c r="J803" s="150"/>
      <c r="K803" s="150"/>
      <c r="L803" s="150"/>
      <c r="M803" s="150"/>
      <c r="N803" s="150"/>
      <c r="O803" s="150"/>
      <c r="P803" s="150"/>
      <c r="Q803" s="150"/>
      <c r="R803" s="150"/>
      <c r="S803" s="150"/>
      <c r="T803" s="150"/>
      <c r="U803" s="150"/>
      <c r="V803" s="150"/>
      <c r="W803" s="150"/>
      <c r="X803" s="150"/>
      <c r="Y803" s="150"/>
      <c r="Z803" s="150"/>
    </row>
    <row r="804" ht="15.75" customHeight="1">
      <c r="A804" s="150"/>
      <c r="B804" s="150"/>
      <c r="C804" s="150"/>
      <c r="D804" s="150"/>
      <c r="E804" s="150"/>
      <c r="F804" s="150"/>
      <c r="G804" s="150"/>
      <c r="H804" s="150"/>
      <c r="I804" s="150"/>
      <c r="J804" s="150"/>
      <c r="K804" s="150"/>
      <c r="L804" s="150"/>
      <c r="M804" s="150"/>
      <c r="N804" s="150"/>
      <c r="O804" s="150"/>
      <c r="P804" s="150"/>
      <c r="Q804" s="150"/>
      <c r="R804" s="150"/>
      <c r="S804" s="150"/>
      <c r="T804" s="150"/>
      <c r="U804" s="150"/>
      <c r="V804" s="150"/>
      <c r="W804" s="150"/>
      <c r="X804" s="150"/>
      <c r="Y804" s="150"/>
      <c r="Z804" s="150"/>
    </row>
    <row r="805" ht="15.75" customHeight="1">
      <c r="A805" s="150"/>
      <c r="B805" s="150"/>
      <c r="C805" s="150"/>
      <c r="D805" s="150"/>
      <c r="E805" s="150"/>
      <c r="F805" s="150"/>
      <c r="G805" s="150"/>
      <c r="H805" s="150"/>
      <c r="I805" s="150"/>
      <c r="J805" s="150"/>
      <c r="K805" s="150"/>
      <c r="L805" s="150"/>
      <c r="M805" s="150"/>
      <c r="N805" s="150"/>
      <c r="O805" s="150"/>
      <c r="P805" s="150"/>
      <c r="Q805" s="150"/>
      <c r="R805" s="150"/>
      <c r="S805" s="150"/>
      <c r="T805" s="150"/>
      <c r="U805" s="150"/>
      <c r="V805" s="150"/>
      <c r="W805" s="150"/>
      <c r="X805" s="150"/>
      <c r="Y805" s="150"/>
      <c r="Z805" s="150"/>
    </row>
    <row r="806" ht="15.75" customHeight="1">
      <c r="A806" s="150"/>
      <c r="B806" s="150"/>
      <c r="C806" s="150"/>
      <c r="D806" s="150"/>
      <c r="E806" s="150"/>
      <c r="F806" s="150"/>
      <c r="G806" s="150"/>
      <c r="H806" s="150"/>
      <c r="I806" s="150"/>
      <c r="J806" s="150"/>
      <c r="K806" s="150"/>
      <c r="L806" s="150"/>
      <c r="M806" s="150"/>
      <c r="N806" s="150"/>
      <c r="O806" s="150"/>
      <c r="P806" s="150"/>
      <c r="Q806" s="150"/>
      <c r="R806" s="150"/>
      <c r="S806" s="150"/>
      <c r="T806" s="150"/>
      <c r="U806" s="150"/>
      <c r="V806" s="150"/>
      <c r="W806" s="150"/>
      <c r="X806" s="150"/>
      <c r="Y806" s="150"/>
      <c r="Z806" s="150"/>
    </row>
    <row r="807" ht="15.75" customHeight="1">
      <c r="A807" s="150"/>
      <c r="B807" s="150"/>
      <c r="C807" s="150"/>
      <c r="D807" s="150"/>
      <c r="E807" s="150"/>
      <c r="F807" s="150"/>
      <c r="G807" s="150"/>
      <c r="H807" s="150"/>
      <c r="I807" s="150"/>
      <c r="J807" s="150"/>
      <c r="K807" s="150"/>
      <c r="L807" s="150"/>
      <c r="M807" s="150"/>
      <c r="N807" s="150"/>
      <c r="O807" s="150"/>
      <c r="P807" s="150"/>
      <c r="Q807" s="150"/>
      <c r="R807" s="150"/>
      <c r="S807" s="150"/>
      <c r="T807" s="150"/>
      <c r="U807" s="150"/>
      <c r="V807" s="150"/>
      <c r="W807" s="150"/>
      <c r="X807" s="150"/>
      <c r="Y807" s="150"/>
      <c r="Z807" s="150"/>
    </row>
    <row r="808" ht="15.75" customHeight="1">
      <c r="A808" s="150"/>
      <c r="B808" s="150"/>
      <c r="C808" s="150"/>
      <c r="D808" s="150"/>
      <c r="E808" s="150"/>
      <c r="F808" s="150"/>
      <c r="G808" s="150"/>
      <c r="H808" s="150"/>
      <c r="I808" s="150"/>
      <c r="J808" s="150"/>
      <c r="K808" s="150"/>
      <c r="L808" s="150"/>
      <c r="M808" s="150"/>
      <c r="N808" s="150"/>
      <c r="O808" s="150"/>
      <c r="P808" s="150"/>
      <c r="Q808" s="150"/>
      <c r="R808" s="150"/>
      <c r="S808" s="150"/>
      <c r="T808" s="150"/>
      <c r="U808" s="150"/>
      <c r="V808" s="150"/>
      <c r="W808" s="150"/>
      <c r="X808" s="150"/>
      <c r="Y808" s="150"/>
      <c r="Z808" s="150"/>
    </row>
    <row r="809" ht="15.75" customHeight="1">
      <c r="A809" s="150"/>
      <c r="B809" s="150"/>
      <c r="C809" s="150"/>
      <c r="D809" s="150"/>
      <c r="E809" s="150"/>
      <c r="F809" s="150"/>
      <c r="G809" s="150"/>
      <c r="H809" s="150"/>
      <c r="I809" s="150"/>
      <c r="J809" s="150"/>
      <c r="K809" s="150"/>
      <c r="L809" s="150"/>
      <c r="M809" s="150"/>
      <c r="N809" s="150"/>
      <c r="O809" s="150"/>
      <c r="P809" s="150"/>
      <c r="Q809" s="150"/>
      <c r="R809" s="150"/>
      <c r="S809" s="150"/>
      <c r="T809" s="150"/>
      <c r="U809" s="150"/>
      <c r="V809" s="150"/>
      <c r="W809" s="150"/>
      <c r="X809" s="150"/>
      <c r="Y809" s="150"/>
      <c r="Z809" s="150"/>
    </row>
    <row r="810" ht="15.75" customHeight="1">
      <c r="A810" s="150"/>
      <c r="B810" s="150"/>
      <c r="C810" s="150"/>
      <c r="D810" s="150"/>
      <c r="E810" s="150"/>
      <c r="F810" s="150"/>
      <c r="G810" s="150"/>
      <c r="H810" s="150"/>
      <c r="I810" s="150"/>
      <c r="J810" s="150"/>
      <c r="K810" s="150"/>
      <c r="L810" s="150"/>
      <c r="M810" s="150"/>
      <c r="N810" s="150"/>
      <c r="O810" s="150"/>
      <c r="P810" s="150"/>
      <c r="Q810" s="150"/>
      <c r="R810" s="150"/>
      <c r="S810" s="150"/>
      <c r="T810" s="150"/>
      <c r="U810" s="150"/>
      <c r="V810" s="150"/>
      <c r="W810" s="150"/>
      <c r="X810" s="150"/>
      <c r="Y810" s="150"/>
      <c r="Z810" s="150"/>
    </row>
    <row r="811" ht="15.75" customHeight="1">
      <c r="A811" s="150"/>
      <c r="B811" s="150"/>
      <c r="C811" s="150"/>
      <c r="D811" s="150"/>
      <c r="E811" s="150"/>
      <c r="F811" s="150"/>
      <c r="G811" s="150"/>
      <c r="H811" s="150"/>
      <c r="I811" s="150"/>
      <c r="J811" s="150"/>
      <c r="K811" s="150"/>
      <c r="L811" s="150"/>
      <c r="M811" s="150"/>
      <c r="N811" s="150"/>
      <c r="O811" s="150"/>
      <c r="P811" s="150"/>
      <c r="Q811" s="150"/>
      <c r="R811" s="150"/>
      <c r="S811" s="150"/>
      <c r="T811" s="150"/>
      <c r="U811" s="150"/>
      <c r="V811" s="150"/>
      <c r="W811" s="150"/>
      <c r="X811" s="150"/>
      <c r="Y811" s="150"/>
      <c r="Z811" s="150"/>
    </row>
    <row r="812" ht="15.75" customHeight="1">
      <c r="A812" s="150"/>
      <c r="B812" s="150"/>
      <c r="C812" s="150"/>
      <c r="D812" s="150"/>
      <c r="E812" s="150"/>
      <c r="F812" s="150"/>
      <c r="G812" s="150"/>
      <c r="H812" s="150"/>
      <c r="I812" s="150"/>
      <c r="J812" s="150"/>
      <c r="K812" s="150"/>
      <c r="L812" s="150"/>
      <c r="M812" s="150"/>
      <c r="N812" s="150"/>
      <c r="O812" s="150"/>
      <c r="P812" s="150"/>
      <c r="Q812" s="150"/>
      <c r="R812" s="150"/>
      <c r="S812" s="150"/>
      <c r="T812" s="150"/>
      <c r="U812" s="150"/>
      <c r="V812" s="150"/>
      <c r="W812" s="150"/>
      <c r="X812" s="150"/>
      <c r="Y812" s="150"/>
      <c r="Z812" s="150"/>
    </row>
    <row r="813" ht="15.75" customHeight="1">
      <c r="A813" s="150"/>
      <c r="B813" s="150"/>
      <c r="C813" s="150"/>
      <c r="D813" s="150"/>
      <c r="E813" s="150"/>
      <c r="F813" s="150"/>
      <c r="G813" s="150"/>
      <c r="H813" s="150"/>
      <c r="I813" s="150"/>
      <c r="J813" s="150"/>
      <c r="K813" s="150"/>
      <c r="L813" s="150"/>
      <c r="M813" s="150"/>
      <c r="N813" s="150"/>
      <c r="O813" s="150"/>
      <c r="P813" s="150"/>
      <c r="Q813" s="150"/>
      <c r="R813" s="150"/>
      <c r="S813" s="150"/>
      <c r="T813" s="150"/>
      <c r="U813" s="150"/>
      <c r="V813" s="150"/>
      <c r="W813" s="150"/>
      <c r="X813" s="150"/>
      <c r="Y813" s="150"/>
      <c r="Z813" s="150"/>
    </row>
    <row r="814" ht="15.75" customHeight="1">
      <c r="A814" s="150"/>
      <c r="B814" s="150"/>
      <c r="C814" s="150"/>
      <c r="D814" s="150"/>
      <c r="E814" s="150"/>
      <c r="F814" s="150"/>
      <c r="G814" s="150"/>
      <c r="H814" s="150"/>
      <c r="I814" s="150"/>
      <c r="J814" s="150"/>
      <c r="K814" s="150"/>
      <c r="L814" s="150"/>
      <c r="M814" s="150"/>
      <c r="N814" s="150"/>
      <c r="O814" s="150"/>
      <c r="P814" s="150"/>
      <c r="Q814" s="150"/>
      <c r="R814" s="150"/>
      <c r="S814" s="150"/>
      <c r="T814" s="150"/>
      <c r="U814" s="150"/>
      <c r="V814" s="150"/>
      <c r="W814" s="150"/>
      <c r="X814" s="150"/>
      <c r="Y814" s="150"/>
      <c r="Z814" s="150"/>
    </row>
    <row r="815" ht="15.75" customHeight="1">
      <c r="A815" s="150"/>
      <c r="B815" s="150"/>
      <c r="C815" s="150"/>
      <c r="D815" s="150"/>
      <c r="E815" s="150"/>
      <c r="F815" s="150"/>
      <c r="G815" s="150"/>
      <c r="H815" s="150"/>
      <c r="I815" s="150"/>
      <c r="J815" s="150"/>
      <c r="K815" s="150"/>
      <c r="L815" s="150"/>
      <c r="M815" s="150"/>
      <c r="N815" s="150"/>
      <c r="O815" s="150"/>
      <c r="P815" s="150"/>
      <c r="Q815" s="150"/>
      <c r="R815" s="150"/>
      <c r="S815" s="150"/>
      <c r="T815" s="150"/>
      <c r="U815" s="150"/>
      <c r="V815" s="150"/>
      <c r="W815" s="150"/>
      <c r="X815" s="150"/>
      <c r="Y815" s="150"/>
      <c r="Z815" s="150"/>
    </row>
    <row r="816" ht="15.75" customHeight="1">
      <c r="A816" s="150"/>
      <c r="B816" s="150"/>
      <c r="C816" s="150"/>
      <c r="D816" s="150"/>
      <c r="E816" s="150"/>
      <c r="F816" s="150"/>
      <c r="G816" s="150"/>
      <c r="H816" s="150"/>
      <c r="I816" s="150"/>
      <c r="J816" s="150"/>
      <c r="K816" s="150"/>
      <c r="L816" s="150"/>
      <c r="M816" s="150"/>
      <c r="N816" s="150"/>
      <c r="O816" s="150"/>
      <c r="P816" s="150"/>
      <c r="Q816" s="150"/>
      <c r="R816" s="150"/>
      <c r="S816" s="150"/>
      <c r="T816" s="150"/>
      <c r="U816" s="150"/>
      <c r="V816" s="150"/>
      <c r="W816" s="150"/>
      <c r="X816" s="150"/>
      <c r="Y816" s="150"/>
      <c r="Z816" s="150"/>
    </row>
    <row r="817" ht="15.75" customHeight="1">
      <c r="A817" s="150"/>
      <c r="B817" s="150"/>
      <c r="C817" s="150"/>
      <c r="D817" s="150"/>
      <c r="E817" s="150"/>
      <c r="F817" s="150"/>
      <c r="G817" s="150"/>
      <c r="H817" s="150"/>
      <c r="I817" s="150"/>
      <c r="J817" s="150"/>
      <c r="K817" s="150"/>
      <c r="L817" s="150"/>
      <c r="M817" s="150"/>
      <c r="N817" s="150"/>
      <c r="O817" s="150"/>
      <c r="P817" s="150"/>
      <c r="Q817" s="150"/>
      <c r="R817" s="150"/>
      <c r="S817" s="150"/>
      <c r="T817" s="150"/>
      <c r="U817" s="150"/>
      <c r="V817" s="150"/>
      <c r="W817" s="150"/>
      <c r="X817" s="150"/>
      <c r="Y817" s="150"/>
      <c r="Z817" s="150"/>
    </row>
    <row r="818" ht="15.75" customHeight="1">
      <c r="A818" s="150"/>
      <c r="B818" s="150"/>
      <c r="C818" s="150"/>
      <c r="D818" s="150"/>
      <c r="E818" s="150"/>
      <c r="F818" s="150"/>
      <c r="G818" s="150"/>
      <c r="H818" s="150"/>
      <c r="I818" s="150"/>
      <c r="J818" s="150"/>
      <c r="K818" s="150"/>
      <c r="L818" s="150"/>
      <c r="M818" s="150"/>
      <c r="N818" s="150"/>
      <c r="O818" s="150"/>
      <c r="P818" s="150"/>
      <c r="Q818" s="150"/>
      <c r="R818" s="150"/>
      <c r="S818" s="150"/>
      <c r="T818" s="150"/>
      <c r="U818" s="150"/>
      <c r="V818" s="150"/>
      <c r="W818" s="150"/>
      <c r="X818" s="150"/>
      <c r="Y818" s="150"/>
      <c r="Z818" s="150"/>
    </row>
    <row r="819" ht="15.75" customHeight="1">
      <c r="A819" s="150"/>
      <c r="B819" s="150"/>
      <c r="C819" s="150"/>
      <c r="D819" s="150"/>
      <c r="E819" s="150"/>
      <c r="F819" s="150"/>
      <c r="G819" s="150"/>
      <c r="H819" s="150"/>
      <c r="I819" s="150"/>
      <c r="J819" s="150"/>
      <c r="K819" s="150"/>
      <c r="L819" s="150"/>
      <c r="M819" s="150"/>
      <c r="N819" s="150"/>
      <c r="O819" s="150"/>
      <c r="P819" s="150"/>
      <c r="Q819" s="150"/>
      <c r="R819" s="150"/>
      <c r="S819" s="150"/>
      <c r="T819" s="150"/>
      <c r="U819" s="150"/>
      <c r="V819" s="150"/>
      <c r="W819" s="150"/>
      <c r="X819" s="150"/>
      <c r="Y819" s="150"/>
      <c r="Z819" s="150"/>
    </row>
    <row r="820" ht="15.75" customHeight="1">
      <c r="A820" s="150"/>
      <c r="B820" s="150"/>
      <c r="C820" s="150"/>
      <c r="D820" s="150"/>
      <c r="E820" s="150"/>
      <c r="F820" s="150"/>
      <c r="G820" s="150"/>
      <c r="H820" s="150"/>
      <c r="I820" s="150"/>
      <c r="J820" s="150"/>
      <c r="K820" s="150"/>
      <c r="L820" s="150"/>
      <c r="M820" s="150"/>
      <c r="N820" s="150"/>
      <c r="O820" s="150"/>
      <c r="P820" s="150"/>
      <c r="Q820" s="150"/>
      <c r="R820" s="150"/>
      <c r="S820" s="150"/>
      <c r="T820" s="150"/>
      <c r="U820" s="150"/>
      <c r="V820" s="150"/>
      <c r="W820" s="150"/>
      <c r="X820" s="150"/>
      <c r="Y820" s="150"/>
      <c r="Z820" s="150"/>
    </row>
    <row r="821" ht="15.75" customHeight="1">
      <c r="A821" s="150"/>
      <c r="B821" s="150"/>
      <c r="C821" s="150"/>
      <c r="D821" s="150"/>
      <c r="E821" s="150"/>
      <c r="F821" s="150"/>
      <c r="G821" s="150"/>
      <c r="H821" s="150"/>
      <c r="I821" s="150"/>
      <c r="J821" s="150"/>
      <c r="K821" s="150"/>
      <c r="L821" s="150"/>
      <c r="M821" s="150"/>
      <c r="N821" s="150"/>
      <c r="O821" s="150"/>
      <c r="P821" s="150"/>
      <c r="Q821" s="150"/>
      <c r="R821" s="150"/>
      <c r="S821" s="150"/>
      <c r="T821" s="150"/>
      <c r="U821" s="150"/>
      <c r="V821" s="150"/>
      <c r="W821" s="150"/>
      <c r="X821" s="150"/>
      <c r="Y821" s="150"/>
      <c r="Z821" s="150"/>
    </row>
    <row r="822" ht="15.75" customHeight="1">
      <c r="A822" s="150"/>
      <c r="B822" s="150"/>
      <c r="C822" s="150"/>
      <c r="D822" s="150"/>
      <c r="E822" s="150"/>
      <c r="F822" s="150"/>
      <c r="G822" s="150"/>
      <c r="H822" s="150"/>
      <c r="I822" s="150"/>
      <c r="J822" s="150"/>
      <c r="K822" s="150"/>
      <c r="L822" s="150"/>
      <c r="M822" s="150"/>
      <c r="N822" s="150"/>
      <c r="O822" s="150"/>
      <c r="P822" s="150"/>
      <c r="Q822" s="150"/>
      <c r="R822" s="150"/>
      <c r="S822" s="150"/>
      <c r="T822" s="150"/>
      <c r="U822" s="150"/>
      <c r="V822" s="150"/>
      <c r="W822" s="150"/>
      <c r="X822" s="150"/>
      <c r="Y822" s="150"/>
      <c r="Z822" s="150"/>
    </row>
    <row r="823" ht="15.75" customHeight="1">
      <c r="A823" s="150"/>
      <c r="B823" s="150"/>
      <c r="C823" s="150"/>
      <c r="D823" s="150"/>
      <c r="E823" s="150"/>
      <c r="F823" s="150"/>
      <c r="G823" s="150"/>
      <c r="H823" s="150"/>
      <c r="I823" s="150"/>
      <c r="J823" s="150"/>
      <c r="K823" s="150"/>
      <c r="L823" s="150"/>
      <c r="M823" s="150"/>
      <c r="N823" s="150"/>
      <c r="O823" s="150"/>
      <c r="P823" s="150"/>
      <c r="Q823" s="150"/>
      <c r="R823" s="150"/>
      <c r="S823" s="150"/>
      <c r="T823" s="150"/>
      <c r="U823" s="150"/>
      <c r="V823" s="150"/>
      <c r="W823" s="150"/>
      <c r="X823" s="150"/>
      <c r="Y823" s="150"/>
      <c r="Z823" s="150"/>
    </row>
    <row r="824" ht="15.75" customHeight="1">
      <c r="A824" s="150"/>
      <c r="B824" s="150"/>
      <c r="C824" s="150"/>
      <c r="D824" s="150"/>
      <c r="E824" s="150"/>
      <c r="F824" s="150"/>
      <c r="G824" s="150"/>
      <c r="H824" s="150"/>
      <c r="I824" s="150"/>
      <c r="J824" s="150"/>
      <c r="K824" s="150"/>
      <c r="L824" s="150"/>
      <c r="M824" s="150"/>
      <c r="N824" s="150"/>
      <c r="O824" s="150"/>
      <c r="P824" s="150"/>
      <c r="Q824" s="150"/>
      <c r="R824" s="150"/>
      <c r="S824" s="150"/>
      <c r="T824" s="150"/>
      <c r="U824" s="150"/>
      <c r="V824" s="150"/>
      <c r="W824" s="150"/>
      <c r="X824" s="150"/>
      <c r="Y824" s="150"/>
      <c r="Z824" s="150"/>
    </row>
    <row r="825" ht="15.75" customHeight="1">
      <c r="A825" s="150"/>
      <c r="B825" s="150"/>
      <c r="C825" s="150"/>
      <c r="D825" s="150"/>
      <c r="E825" s="150"/>
      <c r="F825" s="150"/>
      <c r="G825" s="150"/>
      <c r="H825" s="150"/>
      <c r="I825" s="150"/>
      <c r="J825" s="150"/>
      <c r="K825" s="150"/>
      <c r="L825" s="150"/>
      <c r="M825" s="150"/>
      <c r="N825" s="150"/>
      <c r="O825" s="150"/>
      <c r="P825" s="150"/>
      <c r="Q825" s="150"/>
      <c r="R825" s="150"/>
      <c r="S825" s="150"/>
      <c r="T825" s="150"/>
      <c r="U825" s="150"/>
      <c r="V825" s="150"/>
      <c r="W825" s="150"/>
      <c r="X825" s="150"/>
      <c r="Y825" s="150"/>
      <c r="Z825" s="150"/>
    </row>
    <row r="826" ht="15.75" customHeight="1">
      <c r="A826" s="150"/>
      <c r="B826" s="150"/>
      <c r="C826" s="150"/>
      <c r="D826" s="150"/>
      <c r="E826" s="150"/>
      <c r="F826" s="150"/>
      <c r="G826" s="150"/>
      <c r="H826" s="150"/>
      <c r="I826" s="150"/>
      <c r="J826" s="150"/>
      <c r="K826" s="150"/>
      <c r="L826" s="150"/>
      <c r="M826" s="150"/>
      <c r="N826" s="150"/>
      <c r="O826" s="150"/>
      <c r="P826" s="150"/>
      <c r="Q826" s="150"/>
      <c r="R826" s="150"/>
      <c r="S826" s="150"/>
      <c r="T826" s="150"/>
      <c r="U826" s="150"/>
      <c r="V826" s="150"/>
      <c r="W826" s="150"/>
      <c r="X826" s="150"/>
      <c r="Y826" s="150"/>
      <c r="Z826" s="150"/>
    </row>
    <row r="827" ht="15.75" customHeight="1">
      <c r="A827" s="150"/>
      <c r="B827" s="150"/>
      <c r="C827" s="150"/>
      <c r="D827" s="150"/>
      <c r="E827" s="150"/>
      <c r="F827" s="150"/>
      <c r="G827" s="150"/>
      <c r="H827" s="150"/>
      <c r="I827" s="150"/>
      <c r="J827" s="150"/>
      <c r="K827" s="150"/>
      <c r="L827" s="150"/>
      <c r="M827" s="150"/>
      <c r="N827" s="150"/>
      <c r="O827" s="150"/>
      <c r="P827" s="150"/>
      <c r="Q827" s="150"/>
      <c r="R827" s="150"/>
      <c r="S827" s="150"/>
      <c r="T827" s="150"/>
      <c r="U827" s="150"/>
      <c r="V827" s="150"/>
      <c r="W827" s="150"/>
      <c r="X827" s="150"/>
      <c r="Y827" s="150"/>
      <c r="Z827" s="150"/>
    </row>
    <row r="828" ht="15.75" customHeight="1">
      <c r="A828" s="150"/>
      <c r="B828" s="150"/>
      <c r="C828" s="150"/>
      <c r="D828" s="150"/>
      <c r="E828" s="150"/>
      <c r="F828" s="150"/>
      <c r="G828" s="150"/>
      <c r="H828" s="150"/>
      <c r="I828" s="150"/>
      <c r="J828" s="150"/>
      <c r="K828" s="150"/>
      <c r="L828" s="150"/>
      <c r="M828" s="150"/>
      <c r="N828" s="150"/>
      <c r="O828" s="150"/>
      <c r="P828" s="150"/>
      <c r="Q828" s="150"/>
      <c r="R828" s="150"/>
      <c r="S828" s="150"/>
      <c r="T828" s="150"/>
      <c r="U828" s="150"/>
      <c r="V828" s="150"/>
      <c r="W828" s="150"/>
      <c r="X828" s="150"/>
      <c r="Y828" s="150"/>
      <c r="Z828" s="150"/>
    </row>
    <row r="829" ht="15.75" customHeight="1">
      <c r="A829" s="150"/>
      <c r="B829" s="150"/>
      <c r="C829" s="150"/>
      <c r="D829" s="150"/>
      <c r="E829" s="150"/>
      <c r="F829" s="150"/>
      <c r="G829" s="150"/>
      <c r="H829" s="150"/>
      <c r="I829" s="150"/>
      <c r="J829" s="150"/>
      <c r="K829" s="150"/>
      <c r="L829" s="150"/>
      <c r="M829" s="150"/>
      <c r="N829" s="150"/>
      <c r="O829" s="150"/>
      <c r="P829" s="150"/>
      <c r="Q829" s="150"/>
      <c r="R829" s="150"/>
      <c r="S829" s="150"/>
      <c r="T829" s="150"/>
      <c r="U829" s="150"/>
      <c r="V829" s="150"/>
      <c r="W829" s="150"/>
      <c r="X829" s="150"/>
      <c r="Y829" s="150"/>
      <c r="Z829" s="150"/>
    </row>
    <row r="830" ht="15.75" customHeight="1">
      <c r="A830" s="150"/>
      <c r="B830" s="150"/>
      <c r="C830" s="150"/>
      <c r="D830" s="150"/>
      <c r="E830" s="150"/>
      <c r="F830" s="150"/>
      <c r="G830" s="150"/>
      <c r="H830" s="150"/>
      <c r="I830" s="150"/>
      <c r="J830" s="150"/>
      <c r="K830" s="150"/>
      <c r="L830" s="150"/>
      <c r="M830" s="150"/>
      <c r="N830" s="150"/>
      <c r="O830" s="150"/>
      <c r="P830" s="150"/>
      <c r="Q830" s="150"/>
      <c r="R830" s="150"/>
      <c r="S830" s="150"/>
      <c r="T830" s="150"/>
      <c r="U830" s="150"/>
      <c r="V830" s="150"/>
      <c r="W830" s="150"/>
      <c r="X830" s="150"/>
      <c r="Y830" s="150"/>
      <c r="Z830" s="150"/>
    </row>
    <row r="831" ht="15.75" customHeight="1">
      <c r="A831" s="150"/>
      <c r="B831" s="150"/>
      <c r="C831" s="150"/>
      <c r="D831" s="150"/>
      <c r="E831" s="150"/>
      <c r="F831" s="150"/>
      <c r="G831" s="150"/>
      <c r="H831" s="150"/>
      <c r="I831" s="150"/>
      <c r="J831" s="150"/>
      <c r="K831" s="150"/>
      <c r="L831" s="150"/>
      <c r="M831" s="150"/>
      <c r="N831" s="150"/>
      <c r="O831" s="150"/>
      <c r="P831" s="150"/>
      <c r="Q831" s="150"/>
      <c r="R831" s="150"/>
      <c r="S831" s="150"/>
      <c r="T831" s="150"/>
      <c r="U831" s="150"/>
      <c r="V831" s="150"/>
      <c r="W831" s="150"/>
      <c r="X831" s="150"/>
      <c r="Y831" s="150"/>
      <c r="Z831" s="150"/>
    </row>
    <row r="832" ht="15.75" customHeight="1">
      <c r="A832" s="150"/>
      <c r="B832" s="150"/>
      <c r="C832" s="150"/>
      <c r="D832" s="150"/>
      <c r="E832" s="150"/>
      <c r="F832" s="150"/>
      <c r="G832" s="150"/>
      <c r="H832" s="150"/>
      <c r="I832" s="150"/>
      <c r="J832" s="150"/>
      <c r="K832" s="150"/>
      <c r="L832" s="150"/>
      <c r="M832" s="150"/>
      <c r="N832" s="150"/>
      <c r="O832" s="150"/>
      <c r="P832" s="150"/>
      <c r="Q832" s="150"/>
      <c r="R832" s="150"/>
      <c r="S832" s="150"/>
      <c r="T832" s="150"/>
      <c r="U832" s="150"/>
      <c r="V832" s="150"/>
      <c r="W832" s="150"/>
      <c r="X832" s="150"/>
      <c r="Y832" s="150"/>
      <c r="Z832" s="150"/>
    </row>
    <row r="833" ht="15.75" customHeight="1">
      <c r="A833" s="150"/>
      <c r="B833" s="150"/>
      <c r="C833" s="150"/>
      <c r="D833" s="150"/>
      <c r="E833" s="150"/>
      <c r="F833" s="150"/>
      <c r="G833" s="150"/>
      <c r="H833" s="150"/>
      <c r="I833" s="150"/>
      <c r="J833" s="150"/>
      <c r="K833" s="150"/>
      <c r="L833" s="150"/>
      <c r="M833" s="150"/>
      <c r="N833" s="150"/>
      <c r="O833" s="150"/>
      <c r="P833" s="150"/>
      <c r="Q833" s="150"/>
      <c r="R833" s="150"/>
      <c r="S833" s="150"/>
      <c r="T833" s="150"/>
      <c r="U833" s="150"/>
      <c r="V833" s="150"/>
      <c r="W833" s="150"/>
      <c r="X833" s="150"/>
      <c r="Y833" s="150"/>
      <c r="Z833" s="150"/>
    </row>
    <row r="834" ht="15.75" customHeight="1">
      <c r="A834" s="150"/>
      <c r="B834" s="150"/>
      <c r="C834" s="150"/>
      <c r="D834" s="150"/>
      <c r="E834" s="150"/>
      <c r="F834" s="150"/>
      <c r="G834" s="150"/>
      <c r="H834" s="150"/>
      <c r="I834" s="150"/>
      <c r="J834" s="150"/>
      <c r="K834" s="150"/>
      <c r="L834" s="150"/>
      <c r="M834" s="150"/>
      <c r="N834" s="150"/>
      <c r="O834" s="150"/>
      <c r="P834" s="150"/>
      <c r="Q834" s="150"/>
      <c r="R834" s="150"/>
      <c r="S834" s="150"/>
      <c r="T834" s="150"/>
      <c r="U834" s="150"/>
      <c r="V834" s="150"/>
      <c r="W834" s="150"/>
      <c r="X834" s="150"/>
      <c r="Y834" s="150"/>
      <c r="Z834" s="150"/>
    </row>
    <row r="835" ht="15.75" customHeight="1">
      <c r="A835" s="150"/>
      <c r="B835" s="150"/>
      <c r="C835" s="150"/>
      <c r="D835" s="150"/>
      <c r="E835" s="150"/>
      <c r="F835" s="150"/>
      <c r="G835" s="150"/>
      <c r="H835" s="150"/>
      <c r="I835" s="150"/>
      <c r="J835" s="150"/>
      <c r="K835" s="150"/>
      <c r="L835" s="150"/>
      <c r="M835" s="150"/>
      <c r="N835" s="150"/>
      <c r="O835" s="150"/>
      <c r="P835" s="150"/>
      <c r="Q835" s="150"/>
      <c r="R835" s="150"/>
      <c r="S835" s="150"/>
      <c r="T835" s="150"/>
      <c r="U835" s="150"/>
      <c r="V835" s="150"/>
      <c r="W835" s="150"/>
      <c r="X835" s="150"/>
      <c r="Y835" s="150"/>
      <c r="Z835" s="150"/>
    </row>
    <row r="836" ht="15.75" customHeight="1">
      <c r="A836" s="150"/>
      <c r="B836" s="150"/>
      <c r="C836" s="150"/>
      <c r="D836" s="150"/>
      <c r="E836" s="150"/>
      <c r="F836" s="150"/>
      <c r="G836" s="150"/>
      <c r="H836" s="150"/>
      <c r="I836" s="150"/>
      <c r="J836" s="150"/>
      <c r="K836" s="150"/>
      <c r="L836" s="150"/>
      <c r="M836" s="150"/>
      <c r="N836" s="150"/>
      <c r="O836" s="150"/>
      <c r="P836" s="150"/>
      <c r="Q836" s="150"/>
      <c r="R836" s="150"/>
      <c r="S836" s="150"/>
      <c r="T836" s="150"/>
      <c r="U836" s="150"/>
      <c r="V836" s="150"/>
      <c r="W836" s="150"/>
      <c r="X836" s="150"/>
      <c r="Y836" s="150"/>
      <c r="Z836" s="150"/>
    </row>
    <row r="837" ht="15.75" customHeight="1">
      <c r="A837" s="150"/>
      <c r="B837" s="150"/>
      <c r="C837" s="150"/>
      <c r="D837" s="150"/>
      <c r="E837" s="150"/>
      <c r="F837" s="150"/>
      <c r="G837" s="150"/>
      <c r="H837" s="150"/>
      <c r="I837" s="150"/>
      <c r="J837" s="150"/>
      <c r="K837" s="150"/>
      <c r="L837" s="150"/>
      <c r="M837" s="150"/>
      <c r="N837" s="150"/>
      <c r="O837" s="150"/>
      <c r="P837" s="150"/>
      <c r="Q837" s="150"/>
      <c r="R837" s="150"/>
      <c r="S837" s="150"/>
      <c r="T837" s="150"/>
      <c r="U837" s="150"/>
      <c r="V837" s="150"/>
      <c r="W837" s="150"/>
      <c r="X837" s="150"/>
      <c r="Y837" s="150"/>
      <c r="Z837" s="150"/>
    </row>
    <row r="838" ht="15.75" customHeight="1">
      <c r="A838" s="150"/>
      <c r="B838" s="150"/>
      <c r="C838" s="150"/>
      <c r="D838" s="150"/>
      <c r="E838" s="150"/>
      <c r="F838" s="150"/>
      <c r="G838" s="150"/>
      <c r="H838" s="150"/>
      <c r="I838" s="150"/>
      <c r="J838" s="150"/>
      <c r="K838" s="150"/>
      <c r="L838" s="150"/>
      <c r="M838" s="150"/>
      <c r="N838" s="150"/>
      <c r="O838" s="150"/>
      <c r="P838" s="150"/>
      <c r="Q838" s="150"/>
      <c r="R838" s="150"/>
      <c r="S838" s="150"/>
      <c r="T838" s="150"/>
      <c r="U838" s="150"/>
      <c r="V838" s="150"/>
      <c r="W838" s="150"/>
      <c r="X838" s="150"/>
      <c r="Y838" s="150"/>
      <c r="Z838" s="150"/>
    </row>
    <row r="839" ht="15.75" customHeight="1">
      <c r="A839" s="150"/>
      <c r="B839" s="150"/>
      <c r="C839" s="150"/>
      <c r="D839" s="150"/>
      <c r="E839" s="150"/>
      <c r="F839" s="150"/>
      <c r="G839" s="150"/>
      <c r="H839" s="150"/>
      <c r="I839" s="150"/>
      <c r="J839" s="150"/>
      <c r="K839" s="150"/>
      <c r="L839" s="150"/>
      <c r="M839" s="150"/>
      <c r="N839" s="150"/>
      <c r="O839" s="150"/>
      <c r="P839" s="150"/>
      <c r="Q839" s="150"/>
      <c r="R839" s="150"/>
      <c r="S839" s="150"/>
      <c r="T839" s="150"/>
      <c r="U839" s="150"/>
      <c r="V839" s="150"/>
      <c r="W839" s="150"/>
      <c r="X839" s="150"/>
      <c r="Y839" s="150"/>
      <c r="Z839" s="150"/>
    </row>
    <row r="840" ht="15.75" customHeight="1">
      <c r="A840" s="150"/>
      <c r="B840" s="150"/>
      <c r="C840" s="150"/>
      <c r="D840" s="150"/>
      <c r="E840" s="150"/>
      <c r="F840" s="150"/>
      <c r="G840" s="150"/>
      <c r="H840" s="150"/>
      <c r="I840" s="150"/>
      <c r="J840" s="150"/>
      <c r="K840" s="150"/>
      <c r="L840" s="150"/>
      <c r="M840" s="150"/>
      <c r="N840" s="150"/>
      <c r="O840" s="150"/>
      <c r="P840" s="150"/>
      <c r="Q840" s="150"/>
      <c r="R840" s="150"/>
      <c r="S840" s="150"/>
      <c r="T840" s="150"/>
      <c r="U840" s="150"/>
      <c r="V840" s="150"/>
      <c r="W840" s="150"/>
      <c r="X840" s="150"/>
      <c r="Y840" s="150"/>
      <c r="Z840" s="150"/>
    </row>
    <row r="841" ht="15.75" customHeight="1">
      <c r="A841" s="150"/>
      <c r="B841" s="150"/>
      <c r="C841" s="150"/>
      <c r="D841" s="150"/>
      <c r="E841" s="150"/>
      <c r="F841" s="150"/>
      <c r="G841" s="150"/>
      <c r="H841" s="150"/>
      <c r="I841" s="150"/>
      <c r="J841" s="150"/>
      <c r="K841" s="150"/>
      <c r="L841" s="150"/>
      <c r="M841" s="150"/>
      <c r="N841" s="150"/>
      <c r="O841" s="150"/>
      <c r="P841" s="150"/>
      <c r="Q841" s="150"/>
      <c r="R841" s="150"/>
      <c r="S841" s="150"/>
      <c r="T841" s="150"/>
      <c r="U841" s="150"/>
      <c r="V841" s="150"/>
      <c r="W841" s="150"/>
      <c r="X841" s="150"/>
      <c r="Y841" s="150"/>
      <c r="Z841" s="150"/>
    </row>
    <row r="842" ht="15.75" customHeight="1">
      <c r="A842" s="150"/>
      <c r="B842" s="150"/>
      <c r="C842" s="150"/>
      <c r="D842" s="150"/>
      <c r="E842" s="150"/>
      <c r="F842" s="150"/>
      <c r="G842" s="150"/>
      <c r="H842" s="150"/>
      <c r="I842" s="150"/>
      <c r="J842" s="150"/>
      <c r="K842" s="150"/>
      <c r="L842" s="150"/>
      <c r="M842" s="150"/>
      <c r="N842" s="150"/>
      <c r="O842" s="150"/>
      <c r="P842" s="150"/>
      <c r="Q842" s="150"/>
      <c r="R842" s="150"/>
      <c r="S842" s="150"/>
      <c r="T842" s="150"/>
      <c r="U842" s="150"/>
      <c r="V842" s="150"/>
      <c r="W842" s="150"/>
      <c r="X842" s="150"/>
      <c r="Y842" s="150"/>
      <c r="Z842" s="150"/>
    </row>
    <row r="843" ht="15.75" customHeight="1">
      <c r="A843" s="150"/>
      <c r="B843" s="150"/>
      <c r="C843" s="150"/>
      <c r="D843" s="150"/>
      <c r="E843" s="150"/>
      <c r="F843" s="150"/>
      <c r="G843" s="150"/>
      <c r="H843" s="150"/>
      <c r="I843" s="150"/>
      <c r="J843" s="150"/>
      <c r="K843" s="150"/>
      <c r="L843" s="150"/>
      <c r="M843" s="150"/>
      <c r="N843" s="150"/>
      <c r="O843" s="150"/>
      <c r="P843" s="150"/>
      <c r="Q843" s="150"/>
      <c r="R843" s="150"/>
      <c r="S843" s="150"/>
      <c r="T843" s="150"/>
      <c r="U843" s="150"/>
      <c r="V843" s="150"/>
      <c r="W843" s="150"/>
      <c r="X843" s="150"/>
      <c r="Y843" s="150"/>
      <c r="Z843" s="150"/>
    </row>
    <row r="844" ht="15.75" customHeight="1">
      <c r="A844" s="150"/>
      <c r="B844" s="150"/>
      <c r="C844" s="150"/>
      <c r="D844" s="150"/>
      <c r="E844" s="150"/>
      <c r="F844" s="150"/>
      <c r="G844" s="150"/>
      <c r="H844" s="150"/>
      <c r="I844" s="150"/>
      <c r="J844" s="150"/>
      <c r="K844" s="150"/>
      <c r="L844" s="150"/>
      <c r="M844" s="150"/>
      <c r="N844" s="150"/>
      <c r="O844" s="150"/>
      <c r="P844" s="150"/>
      <c r="Q844" s="150"/>
      <c r="R844" s="150"/>
      <c r="S844" s="150"/>
      <c r="T844" s="150"/>
      <c r="U844" s="150"/>
      <c r="V844" s="150"/>
      <c r="W844" s="150"/>
      <c r="X844" s="150"/>
      <c r="Y844" s="150"/>
      <c r="Z844" s="150"/>
    </row>
    <row r="845" ht="15.75" customHeight="1">
      <c r="A845" s="150"/>
      <c r="B845" s="150"/>
      <c r="C845" s="150"/>
      <c r="D845" s="150"/>
      <c r="E845" s="150"/>
      <c r="F845" s="150"/>
      <c r="G845" s="150"/>
      <c r="H845" s="150"/>
      <c r="I845" s="150"/>
      <c r="J845" s="150"/>
      <c r="K845" s="150"/>
      <c r="L845" s="150"/>
      <c r="M845" s="150"/>
      <c r="N845" s="150"/>
      <c r="O845" s="150"/>
      <c r="P845" s="150"/>
      <c r="Q845" s="150"/>
      <c r="R845" s="150"/>
      <c r="S845" s="150"/>
      <c r="T845" s="150"/>
      <c r="U845" s="150"/>
      <c r="V845" s="150"/>
      <c r="W845" s="150"/>
      <c r="X845" s="150"/>
      <c r="Y845" s="150"/>
      <c r="Z845" s="150"/>
    </row>
    <row r="846" ht="15.75" customHeight="1">
      <c r="A846" s="150"/>
      <c r="B846" s="150"/>
      <c r="C846" s="150"/>
      <c r="D846" s="150"/>
      <c r="E846" s="150"/>
      <c r="F846" s="150"/>
      <c r="G846" s="150"/>
      <c r="H846" s="150"/>
      <c r="I846" s="150"/>
      <c r="J846" s="150"/>
      <c r="K846" s="150"/>
      <c r="L846" s="150"/>
      <c r="M846" s="150"/>
      <c r="N846" s="150"/>
      <c r="O846" s="150"/>
      <c r="P846" s="150"/>
      <c r="Q846" s="150"/>
      <c r="R846" s="150"/>
      <c r="S846" s="150"/>
      <c r="T846" s="150"/>
      <c r="U846" s="150"/>
      <c r="V846" s="150"/>
      <c r="W846" s="150"/>
      <c r="X846" s="150"/>
      <c r="Y846" s="150"/>
      <c r="Z846" s="150"/>
    </row>
    <row r="847" ht="15.75" customHeight="1">
      <c r="A847" s="150"/>
      <c r="B847" s="150"/>
      <c r="C847" s="150"/>
      <c r="D847" s="150"/>
      <c r="E847" s="150"/>
      <c r="F847" s="150"/>
      <c r="G847" s="150"/>
      <c r="H847" s="150"/>
      <c r="I847" s="150"/>
      <c r="J847" s="150"/>
      <c r="K847" s="150"/>
      <c r="L847" s="150"/>
      <c r="M847" s="150"/>
      <c r="N847" s="150"/>
      <c r="O847" s="150"/>
      <c r="P847" s="150"/>
      <c r="Q847" s="150"/>
      <c r="R847" s="150"/>
      <c r="S847" s="150"/>
      <c r="T847" s="150"/>
      <c r="U847" s="150"/>
      <c r="V847" s="150"/>
      <c r="W847" s="150"/>
      <c r="X847" s="150"/>
      <c r="Y847" s="150"/>
      <c r="Z847" s="150"/>
    </row>
    <row r="848" ht="15.75" customHeight="1">
      <c r="A848" s="150"/>
      <c r="B848" s="150"/>
      <c r="C848" s="150"/>
      <c r="D848" s="150"/>
      <c r="E848" s="150"/>
      <c r="F848" s="150"/>
      <c r="G848" s="150"/>
      <c r="H848" s="150"/>
      <c r="I848" s="150"/>
      <c r="J848" s="150"/>
      <c r="K848" s="150"/>
      <c r="L848" s="150"/>
      <c r="M848" s="150"/>
      <c r="N848" s="150"/>
      <c r="O848" s="150"/>
      <c r="P848" s="150"/>
      <c r="Q848" s="150"/>
      <c r="R848" s="150"/>
      <c r="S848" s="150"/>
      <c r="T848" s="150"/>
      <c r="U848" s="150"/>
      <c r="V848" s="150"/>
      <c r="W848" s="150"/>
      <c r="X848" s="150"/>
      <c r="Y848" s="150"/>
      <c r="Z848" s="150"/>
    </row>
    <row r="849" ht="15.75" customHeight="1">
      <c r="A849" s="150"/>
      <c r="B849" s="150"/>
      <c r="C849" s="150"/>
      <c r="D849" s="150"/>
      <c r="E849" s="150"/>
      <c r="F849" s="150"/>
      <c r="G849" s="150"/>
      <c r="H849" s="150"/>
      <c r="I849" s="150"/>
      <c r="J849" s="150"/>
      <c r="K849" s="150"/>
      <c r="L849" s="150"/>
      <c r="M849" s="150"/>
      <c r="N849" s="150"/>
      <c r="O849" s="150"/>
      <c r="P849" s="150"/>
      <c r="Q849" s="150"/>
      <c r="R849" s="150"/>
      <c r="S849" s="150"/>
      <c r="T849" s="150"/>
      <c r="U849" s="150"/>
      <c r="V849" s="150"/>
      <c r="W849" s="150"/>
      <c r="X849" s="150"/>
      <c r="Y849" s="150"/>
      <c r="Z849" s="150"/>
    </row>
    <row r="850" ht="15.75" customHeight="1">
      <c r="A850" s="150"/>
      <c r="B850" s="150"/>
      <c r="C850" s="150"/>
      <c r="D850" s="150"/>
      <c r="E850" s="150"/>
      <c r="F850" s="150"/>
      <c r="G850" s="150"/>
      <c r="H850" s="150"/>
      <c r="I850" s="150"/>
      <c r="J850" s="150"/>
      <c r="K850" s="150"/>
      <c r="L850" s="150"/>
      <c r="M850" s="150"/>
      <c r="N850" s="150"/>
      <c r="O850" s="150"/>
      <c r="P850" s="150"/>
      <c r="Q850" s="150"/>
      <c r="R850" s="150"/>
      <c r="S850" s="150"/>
      <c r="T850" s="150"/>
      <c r="U850" s="150"/>
      <c r="V850" s="150"/>
      <c r="W850" s="150"/>
      <c r="X850" s="150"/>
      <c r="Y850" s="150"/>
      <c r="Z850" s="150"/>
    </row>
    <row r="851" ht="15.75" customHeight="1">
      <c r="A851" s="150"/>
      <c r="B851" s="150"/>
      <c r="C851" s="150"/>
      <c r="D851" s="150"/>
      <c r="E851" s="150"/>
      <c r="F851" s="150"/>
      <c r="G851" s="150"/>
      <c r="H851" s="150"/>
      <c r="I851" s="150"/>
      <c r="J851" s="150"/>
      <c r="K851" s="150"/>
      <c r="L851" s="150"/>
      <c r="M851" s="150"/>
      <c r="N851" s="150"/>
      <c r="O851" s="150"/>
      <c r="P851" s="150"/>
      <c r="Q851" s="150"/>
      <c r="R851" s="150"/>
      <c r="S851" s="150"/>
      <c r="T851" s="150"/>
      <c r="U851" s="150"/>
      <c r="V851" s="150"/>
      <c r="W851" s="150"/>
      <c r="X851" s="150"/>
      <c r="Y851" s="150"/>
      <c r="Z851" s="150"/>
    </row>
    <row r="852" ht="15.75" customHeight="1">
      <c r="A852" s="150"/>
      <c r="B852" s="150"/>
      <c r="C852" s="150"/>
      <c r="D852" s="150"/>
      <c r="E852" s="150"/>
      <c r="F852" s="150"/>
      <c r="G852" s="150"/>
      <c r="H852" s="150"/>
      <c r="I852" s="150"/>
      <c r="J852" s="150"/>
      <c r="K852" s="150"/>
      <c r="L852" s="150"/>
      <c r="M852" s="150"/>
      <c r="N852" s="150"/>
      <c r="O852" s="150"/>
      <c r="P852" s="150"/>
      <c r="Q852" s="150"/>
      <c r="R852" s="150"/>
      <c r="S852" s="150"/>
      <c r="T852" s="150"/>
      <c r="U852" s="150"/>
      <c r="V852" s="150"/>
      <c r="W852" s="150"/>
      <c r="X852" s="150"/>
      <c r="Y852" s="150"/>
      <c r="Z852" s="150"/>
    </row>
    <row r="853" ht="15.75" customHeight="1">
      <c r="A853" s="150"/>
      <c r="B853" s="150"/>
      <c r="C853" s="150"/>
      <c r="D853" s="150"/>
      <c r="E853" s="150"/>
      <c r="F853" s="150"/>
      <c r="G853" s="150"/>
      <c r="H853" s="150"/>
      <c r="I853" s="150"/>
      <c r="J853" s="150"/>
      <c r="K853" s="150"/>
      <c r="L853" s="150"/>
      <c r="M853" s="150"/>
      <c r="N853" s="150"/>
      <c r="O853" s="150"/>
      <c r="P853" s="150"/>
      <c r="Q853" s="150"/>
      <c r="R853" s="150"/>
      <c r="S853" s="150"/>
      <c r="T853" s="150"/>
      <c r="U853" s="150"/>
      <c r="V853" s="150"/>
      <c r="W853" s="150"/>
      <c r="X853" s="150"/>
      <c r="Y853" s="150"/>
      <c r="Z853" s="150"/>
    </row>
    <row r="854" ht="15.75" customHeight="1">
      <c r="A854" s="150"/>
      <c r="B854" s="150"/>
      <c r="C854" s="150"/>
      <c r="D854" s="150"/>
      <c r="E854" s="150"/>
      <c r="F854" s="150"/>
      <c r="G854" s="150"/>
      <c r="H854" s="150"/>
      <c r="I854" s="150"/>
      <c r="J854" s="150"/>
      <c r="K854" s="150"/>
      <c r="L854" s="150"/>
      <c r="M854" s="150"/>
      <c r="N854" s="150"/>
      <c r="O854" s="150"/>
      <c r="P854" s="150"/>
      <c r="Q854" s="150"/>
      <c r="R854" s="150"/>
      <c r="S854" s="150"/>
      <c r="T854" s="150"/>
      <c r="U854" s="150"/>
      <c r="V854" s="150"/>
      <c r="W854" s="150"/>
      <c r="X854" s="150"/>
      <c r="Y854" s="150"/>
      <c r="Z854" s="150"/>
    </row>
    <row r="855" ht="15.75" customHeight="1">
      <c r="A855" s="150"/>
      <c r="B855" s="150"/>
      <c r="C855" s="150"/>
      <c r="D855" s="150"/>
      <c r="E855" s="150"/>
      <c r="F855" s="150"/>
      <c r="G855" s="150"/>
      <c r="H855" s="150"/>
      <c r="I855" s="150"/>
      <c r="J855" s="150"/>
      <c r="K855" s="150"/>
      <c r="L855" s="150"/>
      <c r="M855" s="150"/>
      <c r="N855" s="150"/>
      <c r="O855" s="150"/>
      <c r="P855" s="150"/>
      <c r="Q855" s="150"/>
      <c r="R855" s="150"/>
      <c r="S855" s="150"/>
      <c r="T855" s="150"/>
      <c r="U855" s="150"/>
      <c r="V855" s="150"/>
      <c r="W855" s="150"/>
      <c r="X855" s="150"/>
      <c r="Y855" s="150"/>
      <c r="Z855" s="150"/>
    </row>
    <row r="856" ht="15.75" customHeight="1">
      <c r="A856" s="150"/>
      <c r="B856" s="150"/>
      <c r="C856" s="150"/>
      <c r="D856" s="150"/>
      <c r="E856" s="150"/>
      <c r="F856" s="150"/>
      <c r="G856" s="150"/>
      <c r="H856" s="150"/>
      <c r="I856" s="150"/>
      <c r="J856" s="150"/>
      <c r="K856" s="150"/>
      <c r="L856" s="150"/>
      <c r="M856" s="150"/>
      <c r="N856" s="150"/>
      <c r="O856" s="150"/>
      <c r="P856" s="150"/>
      <c r="Q856" s="150"/>
      <c r="R856" s="150"/>
      <c r="S856" s="150"/>
      <c r="T856" s="150"/>
      <c r="U856" s="150"/>
      <c r="V856" s="150"/>
      <c r="W856" s="150"/>
      <c r="X856" s="150"/>
      <c r="Y856" s="150"/>
      <c r="Z856" s="150"/>
    </row>
    <row r="857" ht="15.75" customHeight="1">
      <c r="A857" s="150"/>
      <c r="B857" s="150"/>
      <c r="C857" s="150"/>
      <c r="D857" s="150"/>
      <c r="E857" s="150"/>
      <c r="F857" s="150"/>
      <c r="G857" s="150"/>
      <c r="H857" s="150"/>
      <c r="I857" s="150"/>
      <c r="J857" s="150"/>
      <c r="K857" s="150"/>
      <c r="L857" s="150"/>
      <c r="M857" s="150"/>
      <c r="N857" s="150"/>
      <c r="O857" s="150"/>
      <c r="P857" s="150"/>
      <c r="Q857" s="150"/>
      <c r="R857" s="150"/>
      <c r="S857" s="150"/>
      <c r="T857" s="150"/>
      <c r="U857" s="150"/>
      <c r="V857" s="150"/>
      <c r="W857" s="150"/>
      <c r="X857" s="150"/>
      <c r="Y857" s="150"/>
      <c r="Z857" s="150"/>
    </row>
    <row r="858" ht="15.75" customHeight="1">
      <c r="A858" s="150"/>
      <c r="B858" s="150"/>
      <c r="C858" s="150"/>
      <c r="D858" s="150"/>
      <c r="E858" s="150"/>
      <c r="F858" s="150"/>
      <c r="G858" s="150"/>
      <c r="H858" s="150"/>
      <c r="I858" s="150"/>
      <c r="J858" s="150"/>
      <c r="K858" s="150"/>
      <c r="L858" s="150"/>
      <c r="M858" s="150"/>
      <c r="N858" s="150"/>
      <c r="O858" s="150"/>
      <c r="P858" s="150"/>
      <c r="Q858" s="150"/>
      <c r="R858" s="150"/>
      <c r="S858" s="150"/>
      <c r="T858" s="150"/>
      <c r="U858" s="150"/>
      <c r="V858" s="150"/>
      <c r="W858" s="150"/>
      <c r="X858" s="150"/>
      <c r="Y858" s="150"/>
      <c r="Z858" s="150"/>
    </row>
    <row r="859" ht="15.75" customHeight="1">
      <c r="A859" s="150"/>
      <c r="B859" s="150"/>
      <c r="C859" s="150"/>
      <c r="D859" s="150"/>
      <c r="E859" s="150"/>
      <c r="F859" s="150"/>
      <c r="G859" s="150"/>
      <c r="H859" s="150"/>
      <c r="I859" s="150"/>
      <c r="J859" s="150"/>
      <c r="K859" s="150"/>
      <c r="L859" s="150"/>
      <c r="M859" s="150"/>
      <c r="N859" s="150"/>
      <c r="O859" s="150"/>
      <c r="P859" s="150"/>
      <c r="Q859" s="150"/>
      <c r="R859" s="150"/>
      <c r="S859" s="150"/>
      <c r="T859" s="150"/>
      <c r="U859" s="150"/>
      <c r="V859" s="150"/>
      <c r="W859" s="150"/>
      <c r="X859" s="150"/>
      <c r="Y859" s="150"/>
      <c r="Z859" s="150"/>
    </row>
    <row r="860" ht="15.75" customHeight="1">
      <c r="A860" s="150"/>
      <c r="B860" s="150"/>
      <c r="C860" s="150"/>
      <c r="D860" s="150"/>
      <c r="E860" s="150"/>
      <c r="F860" s="150"/>
      <c r="G860" s="150"/>
      <c r="H860" s="150"/>
      <c r="I860" s="150"/>
      <c r="J860" s="150"/>
      <c r="K860" s="150"/>
      <c r="L860" s="150"/>
      <c r="M860" s="150"/>
      <c r="N860" s="150"/>
      <c r="O860" s="150"/>
      <c r="P860" s="150"/>
      <c r="Q860" s="150"/>
      <c r="R860" s="150"/>
      <c r="S860" s="150"/>
      <c r="T860" s="150"/>
      <c r="U860" s="150"/>
      <c r="V860" s="150"/>
      <c r="W860" s="150"/>
      <c r="X860" s="150"/>
      <c r="Y860" s="150"/>
      <c r="Z860" s="150"/>
    </row>
    <row r="861" ht="15.75" customHeight="1">
      <c r="A861" s="150"/>
      <c r="B861" s="150"/>
      <c r="C861" s="150"/>
      <c r="D861" s="150"/>
      <c r="E861" s="150"/>
      <c r="F861" s="150"/>
      <c r="G861" s="150"/>
      <c r="H861" s="150"/>
      <c r="I861" s="150"/>
      <c r="J861" s="150"/>
      <c r="K861" s="150"/>
      <c r="L861" s="150"/>
      <c r="M861" s="150"/>
      <c r="N861" s="150"/>
      <c r="O861" s="150"/>
      <c r="P861" s="150"/>
      <c r="Q861" s="150"/>
      <c r="R861" s="150"/>
      <c r="S861" s="150"/>
      <c r="T861" s="150"/>
      <c r="U861" s="150"/>
      <c r="V861" s="150"/>
      <c r="W861" s="150"/>
      <c r="X861" s="150"/>
      <c r="Y861" s="150"/>
      <c r="Z861" s="150"/>
    </row>
    <row r="862" ht="15.75" customHeight="1">
      <c r="A862" s="150"/>
      <c r="B862" s="150"/>
      <c r="C862" s="150"/>
      <c r="D862" s="150"/>
      <c r="E862" s="150"/>
      <c r="F862" s="150"/>
      <c r="G862" s="150"/>
      <c r="H862" s="150"/>
      <c r="I862" s="150"/>
      <c r="J862" s="150"/>
      <c r="K862" s="150"/>
      <c r="L862" s="150"/>
      <c r="M862" s="150"/>
      <c r="N862" s="150"/>
      <c r="O862" s="150"/>
      <c r="P862" s="150"/>
      <c r="Q862" s="150"/>
      <c r="R862" s="150"/>
      <c r="S862" s="150"/>
      <c r="T862" s="150"/>
      <c r="U862" s="150"/>
      <c r="V862" s="150"/>
      <c r="W862" s="150"/>
      <c r="X862" s="150"/>
      <c r="Y862" s="150"/>
      <c r="Z862" s="150"/>
    </row>
    <row r="863" ht="15.75" customHeight="1">
      <c r="A863" s="150"/>
      <c r="B863" s="150"/>
      <c r="C863" s="150"/>
      <c r="D863" s="150"/>
      <c r="E863" s="150"/>
      <c r="F863" s="150"/>
      <c r="G863" s="150"/>
      <c r="H863" s="150"/>
      <c r="I863" s="150"/>
      <c r="J863" s="150"/>
      <c r="K863" s="150"/>
      <c r="L863" s="150"/>
      <c r="M863" s="150"/>
      <c r="N863" s="150"/>
      <c r="O863" s="150"/>
      <c r="P863" s="150"/>
      <c r="Q863" s="150"/>
      <c r="R863" s="150"/>
      <c r="S863" s="150"/>
      <c r="T863" s="150"/>
      <c r="U863" s="150"/>
      <c r="V863" s="150"/>
      <c r="W863" s="150"/>
      <c r="X863" s="150"/>
      <c r="Y863" s="150"/>
      <c r="Z863" s="150"/>
    </row>
    <row r="864" ht="15.75" customHeight="1">
      <c r="A864" s="150"/>
      <c r="B864" s="150"/>
      <c r="C864" s="150"/>
      <c r="D864" s="150"/>
      <c r="E864" s="150"/>
      <c r="F864" s="150"/>
      <c r="G864" s="150"/>
      <c r="H864" s="150"/>
      <c r="I864" s="150"/>
      <c r="J864" s="150"/>
      <c r="K864" s="150"/>
      <c r="L864" s="150"/>
      <c r="M864" s="150"/>
      <c r="N864" s="150"/>
      <c r="O864" s="150"/>
      <c r="P864" s="150"/>
      <c r="Q864" s="150"/>
      <c r="R864" s="150"/>
      <c r="S864" s="150"/>
      <c r="T864" s="150"/>
      <c r="U864" s="150"/>
      <c r="V864" s="150"/>
      <c r="W864" s="150"/>
      <c r="X864" s="150"/>
      <c r="Y864" s="150"/>
      <c r="Z864" s="150"/>
    </row>
    <row r="865" ht="15.75" customHeight="1">
      <c r="A865" s="150"/>
      <c r="B865" s="150"/>
      <c r="C865" s="150"/>
      <c r="D865" s="150"/>
      <c r="E865" s="150"/>
      <c r="F865" s="150"/>
      <c r="G865" s="150"/>
      <c r="H865" s="150"/>
      <c r="I865" s="150"/>
      <c r="J865" s="150"/>
      <c r="K865" s="150"/>
      <c r="L865" s="150"/>
      <c r="M865" s="150"/>
      <c r="N865" s="150"/>
      <c r="O865" s="150"/>
      <c r="P865" s="150"/>
      <c r="Q865" s="150"/>
      <c r="R865" s="150"/>
      <c r="S865" s="150"/>
      <c r="T865" s="150"/>
      <c r="U865" s="150"/>
      <c r="V865" s="150"/>
      <c r="W865" s="150"/>
      <c r="X865" s="150"/>
      <c r="Y865" s="150"/>
      <c r="Z865" s="150"/>
    </row>
    <row r="866" ht="15.75" customHeight="1">
      <c r="A866" s="150"/>
      <c r="B866" s="150"/>
      <c r="C866" s="150"/>
      <c r="D866" s="150"/>
      <c r="E866" s="150"/>
      <c r="F866" s="150"/>
      <c r="G866" s="150"/>
      <c r="H866" s="150"/>
      <c r="I866" s="150"/>
      <c r="J866" s="150"/>
      <c r="K866" s="150"/>
      <c r="L866" s="150"/>
      <c r="M866" s="150"/>
      <c r="N866" s="150"/>
      <c r="O866" s="150"/>
      <c r="P866" s="150"/>
      <c r="Q866" s="150"/>
      <c r="R866" s="150"/>
      <c r="S866" s="150"/>
      <c r="T866" s="150"/>
      <c r="U866" s="150"/>
      <c r="V866" s="150"/>
      <c r="W866" s="150"/>
      <c r="X866" s="150"/>
      <c r="Y866" s="150"/>
      <c r="Z866" s="150"/>
    </row>
    <row r="867" ht="15.75" customHeight="1">
      <c r="A867" s="150"/>
      <c r="B867" s="150"/>
      <c r="C867" s="150"/>
      <c r="D867" s="150"/>
      <c r="E867" s="150"/>
      <c r="F867" s="150"/>
      <c r="G867" s="150"/>
      <c r="H867" s="150"/>
      <c r="I867" s="150"/>
      <c r="J867" s="150"/>
      <c r="K867" s="150"/>
      <c r="L867" s="150"/>
      <c r="M867" s="150"/>
      <c r="N867" s="150"/>
      <c r="O867" s="150"/>
      <c r="P867" s="150"/>
      <c r="Q867" s="150"/>
      <c r="R867" s="150"/>
      <c r="S867" s="150"/>
      <c r="T867" s="150"/>
      <c r="U867" s="150"/>
      <c r="V867" s="150"/>
      <c r="W867" s="150"/>
      <c r="X867" s="150"/>
      <c r="Y867" s="150"/>
      <c r="Z867" s="150"/>
    </row>
    <row r="868" ht="15.75" customHeight="1">
      <c r="A868" s="150"/>
      <c r="B868" s="150"/>
      <c r="C868" s="150"/>
      <c r="D868" s="150"/>
      <c r="E868" s="150"/>
      <c r="F868" s="150"/>
      <c r="G868" s="150"/>
      <c r="H868" s="150"/>
      <c r="I868" s="150"/>
      <c r="J868" s="150"/>
      <c r="K868" s="150"/>
      <c r="L868" s="150"/>
      <c r="M868" s="150"/>
      <c r="N868" s="150"/>
      <c r="O868" s="150"/>
      <c r="P868" s="150"/>
      <c r="Q868" s="150"/>
      <c r="R868" s="150"/>
      <c r="S868" s="150"/>
      <c r="T868" s="150"/>
      <c r="U868" s="150"/>
      <c r="V868" s="150"/>
      <c r="W868" s="150"/>
      <c r="X868" s="150"/>
      <c r="Y868" s="150"/>
      <c r="Z868" s="150"/>
    </row>
    <row r="869" ht="15.75" customHeight="1">
      <c r="A869" s="150"/>
      <c r="B869" s="150"/>
      <c r="C869" s="150"/>
      <c r="D869" s="150"/>
      <c r="E869" s="150"/>
      <c r="F869" s="150"/>
      <c r="G869" s="150"/>
      <c r="H869" s="150"/>
      <c r="I869" s="150"/>
      <c r="J869" s="150"/>
      <c r="K869" s="150"/>
      <c r="L869" s="150"/>
      <c r="M869" s="150"/>
      <c r="N869" s="150"/>
      <c r="O869" s="150"/>
      <c r="P869" s="150"/>
      <c r="Q869" s="150"/>
      <c r="R869" s="150"/>
      <c r="S869" s="150"/>
      <c r="T869" s="150"/>
      <c r="U869" s="150"/>
      <c r="V869" s="150"/>
      <c r="W869" s="150"/>
      <c r="X869" s="150"/>
      <c r="Y869" s="150"/>
      <c r="Z869" s="150"/>
    </row>
    <row r="870" ht="15.75" customHeight="1">
      <c r="A870" s="150"/>
      <c r="B870" s="150"/>
      <c r="C870" s="150"/>
      <c r="D870" s="150"/>
      <c r="E870" s="150"/>
      <c r="F870" s="150"/>
      <c r="G870" s="150"/>
      <c r="H870" s="150"/>
      <c r="I870" s="150"/>
      <c r="J870" s="150"/>
      <c r="K870" s="150"/>
      <c r="L870" s="150"/>
      <c r="M870" s="150"/>
      <c r="N870" s="150"/>
      <c r="O870" s="150"/>
      <c r="P870" s="150"/>
      <c r="Q870" s="150"/>
      <c r="R870" s="150"/>
      <c r="S870" s="150"/>
      <c r="T870" s="150"/>
      <c r="U870" s="150"/>
      <c r="V870" s="150"/>
      <c r="W870" s="150"/>
      <c r="X870" s="150"/>
      <c r="Y870" s="150"/>
      <c r="Z870" s="150"/>
    </row>
    <row r="871" ht="15.75" customHeight="1">
      <c r="A871" s="150"/>
      <c r="B871" s="150"/>
      <c r="C871" s="150"/>
      <c r="D871" s="150"/>
      <c r="E871" s="150"/>
      <c r="F871" s="150"/>
      <c r="G871" s="150"/>
      <c r="H871" s="150"/>
      <c r="I871" s="150"/>
      <c r="J871" s="150"/>
      <c r="K871" s="150"/>
      <c r="L871" s="150"/>
      <c r="M871" s="150"/>
      <c r="N871" s="150"/>
      <c r="O871" s="150"/>
      <c r="P871" s="150"/>
      <c r="Q871" s="150"/>
      <c r="R871" s="150"/>
      <c r="S871" s="150"/>
      <c r="T871" s="150"/>
      <c r="U871" s="150"/>
      <c r="V871" s="150"/>
      <c r="W871" s="150"/>
      <c r="X871" s="150"/>
      <c r="Y871" s="150"/>
      <c r="Z871" s="150"/>
    </row>
    <row r="872" ht="15.75" customHeight="1">
      <c r="A872" s="150"/>
      <c r="B872" s="150"/>
      <c r="C872" s="150"/>
      <c r="D872" s="150"/>
      <c r="E872" s="150"/>
      <c r="F872" s="150"/>
      <c r="G872" s="150"/>
      <c r="H872" s="150"/>
      <c r="I872" s="150"/>
      <c r="J872" s="150"/>
      <c r="K872" s="150"/>
      <c r="L872" s="150"/>
      <c r="M872" s="150"/>
      <c r="N872" s="150"/>
      <c r="O872" s="150"/>
      <c r="P872" s="150"/>
      <c r="Q872" s="150"/>
      <c r="R872" s="150"/>
      <c r="S872" s="150"/>
      <c r="T872" s="150"/>
      <c r="U872" s="150"/>
      <c r="V872" s="150"/>
      <c r="W872" s="150"/>
      <c r="X872" s="150"/>
      <c r="Y872" s="150"/>
      <c r="Z872" s="150"/>
    </row>
    <row r="873" ht="15.75" customHeight="1">
      <c r="A873" s="150"/>
      <c r="B873" s="150"/>
      <c r="C873" s="150"/>
      <c r="D873" s="150"/>
      <c r="E873" s="150"/>
      <c r="F873" s="150"/>
      <c r="G873" s="150"/>
      <c r="H873" s="150"/>
      <c r="I873" s="150"/>
      <c r="J873" s="150"/>
      <c r="K873" s="150"/>
      <c r="L873" s="150"/>
      <c r="M873" s="150"/>
      <c r="N873" s="150"/>
      <c r="O873" s="150"/>
      <c r="P873" s="150"/>
      <c r="Q873" s="150"/>
      <c r="R873" s="150"/>
      <c r="S873" s="150"/>
      <c r="T873" s="150"/>
      <c r="U873" s="150"/>
      <c r="V873" s="150"/>
      <c r="W873" s="150"/>
      <c r="X873" s="150"/>
      <c r="Y873" s="150"/>
      <c r="Z873" s="150"/>
    </row>
    <row r="874" ht="15.75" customHeight="1">
      <c r="A874" s="150"/>
      <c r="B874" s="150"/>
      <c r="C874" s="150"/>
      <c r="D874" s="150"/>
      <c r="E874" s="150"/>
      <c r="F874" s="150"/>
      <c r="G874" s="150"/>
      <c r="H874" s="150"/>
      <c r="I874" s="150"/>
      <c r="J874" s="150"/>
      <c r="K874" s="150"/>
      <c r="L874" s="150"/>
      <c r="M874" s="150"/>
      <c r="N874" s="150"/>
      <c r="O874" s="150"/>
      <c r="P874" s="150"/>
      <c r="Q874" s="150"/>
      <c r="R874" s="150"/>
      <c r="S874" s="150"/>
      <c r="T874" s="150"/>
      <c r="U874" s="150"/>
      <c r="V874" s="150"/>
      <c r="W874" s="150"/>
      <c r="X874" s="150"/>
      <c r="Y874" s="150"/>
      <c r="Z874" s="150"/>
    </row>
    <row r="875" ht="15.75" customHeight="1">
      <c r="A875" s="150"/>
      <c r="B875" s="150"/>
      <c r="C875" s="150"/>
      <c r="D875" s="150"/>
      <c r="E875" s="150"/>
      <c r="F875" s="150"/>
      <c r="G875" s="150"/>
      <c r="H875" s="150"/>
      <c r="I875" s="150"/>
      <c r="J875" s="150"/>
      <c r="K875" s="150"/>
      <c r="L875" s="150"/>
      <c r="M875" s="150"/>
      <c r="N875" s="150"/>
      <c r="O875" s="150"/>
      <c r="P875" s="150"/>
      <c r="Q875" s="150"/>
      <c r="R875" s="150"/>
      <c r="S875" s="150"/>
      <c r="T875" s="150"/>
      <c r="U875" s="150"/>
      <c r="V875" s="150"/>
      <c r="W875" s="150"/>
      <c r="X875" s="150"/>
      <c r="Y875" s="150"/>
      <c r="Z875" s="150"/>
    </row>
    <row r="876" ht="15.75" customHeight="1">
      <c r="A876" s="150"/>
      <c r="B876" s="150"/>
      <c r="C876" s="150"/>
      <c r="D876" s="150"/>
      <c r="E876" s="150"/>
      <c r="F876" s="150"/>
      <c r="G876" s="150"/>
      <c r="H876" s="150"/>
      <c r="I876" s="150"/>
      <c r="J876" s="150"/>
      <c r="K876" s="150"/>
      <c r="L876" s="150"/>
      <c r="M876" s="150"/>
      <c r="N876" s="150"/>
      <c r="O876" s="150"/>
      <c r="P876" s="150"/>
      <c r="Q876" s="150"/>
      <c r="R876" s="150"/>
      <c r="S876" s="150"/>
      <c r="T876" s="150"/>
      <c r="U876" s="150"/>
      <c r="V876" s="150"/>
      <c r="W876" s="150"/>
      <c r="X876" s="150"/>
      <c r="Y876" s="150"/>
      <c r="Z876" s="150"/>
    </row>
    <row r="877" ht="15.75" customHeight="1">
      <c r="A877" s="150"/>
      <c r="B877" s="150"/>
      <c r="C877" s="150"/>
      <c r="D877" s="150"/>
      <c r="E877" s="150"/>
      <c r="F877" s="150"/>
      <c r="G877" s="150"/>
      <c r="H877" s="150"/>
      <c r="I877" s="150"/>
      <c r="J877" s="150"/>
      <c r="K877" s="150"/>
      <c r="L877" s="150"/>
      <c r="M877" s="150"/>
      <c r="N877" s="150"/>
      <c r="O877" s="150"/>
      <c r="P877" s="150"/>
      <c r="Q877" s="150"/>
      <c r="R877" s="150"/>
      <c r="S877" s="150"/>
      <c r="T877" s="150"/>
      <c r="U877" s="150"/>
      <c r="V877" s="150"/>
      <c r="W877" s="150"/>
      <c r="X877" s="150"/>
      <c r="Y877" s="150"/>
      <c r="Z877" s="150"/>
    </row>
    <row r="878" ht="15.75" customHeight="1">
      <c r="A878" s="150"/>
      <c r="B878" s="150"/>
      <c r="C878" s="150"/>
      <c r="D878" s="150"/>
      <c r="E878" s="150"/>
      <c r="F878" s="150"/>
      <c r="G878" s="150"/>
      <c r="H878" s="150"/>
      <c r="I878" s="150"/>
      <c r="J878" s="150"/>
      <c r="K878" s="150"/>
      <c r="L878" s="150"/>
      <c r="M878" s="150"/>
      <c r="N878" s="150"/>
      <c r="O878" s="150"/>
      <c r="P878" s="150"/>
      <c r="Q878" s="150"/>
      <c r="R878" s="150"/>
      <c r="S878" s="150"/>
      <c r="T878" s="150"/>
      <c r="U878" s="150"/>
      <c r="V878" s="150"/>
      <c r="W878" s="150"/>
      <c r="X878" s="150"/>
      <c r="Y878" s="150"/>
      <c r="Z878" s="150"/>
    </row>
    <row r="879" ht="15.75" customHeight="1">
      <c r="A879" s="150"/>
      <c r="B879" s="150"/>
      <c r="C879" s="150"/>
      <c r="D879" s="150"/>
      <c r="E879" s="150"/>
      <c r="F879" s="150"/>
      <c r="G879" s="150"/>
      <c r="H879" s="150"/>
      <c r="I879" s="150"/>
      <c r="J879" s="150"/>
      <c r="K879" s="150"/>
      <c r="L879" s="150"/>
      <c r="M879" s="150"/>
      <c r="N879" s="150"/>
      <c r="O879" s="150"/>
      <c r="P879" s="150"/>
      <c r="Q879" s="150"/>
      <c r="R879" s="150"/>
      <c r="S879" s="150"/>
      <c r="T879" s="150"/>
      <c r="U879" s="150"/>
      <c r="V879" s="150"/>
      <c r="W879" s="150"/>
      <c r="X879" s="150"/>
      <c r="Y879" s="150"/>
      <c r="Z879" s="150"/>
    </row>
    <row r="880" ht="15.75" customHeight="1">
      <c r="A880" s="150"/>
      <c r="B880" s="150"/>
      <c r="C880" s="150"/>
      <c r="D880" s="150"/>
      <c r="E880" s="150"/>
      <c r="F880" s="150"/>
      <c r="G880" s="150"/>
      <c r="H880" s="150"/>
      <c r="I880" s="150"/>
      <c r="J880" s="150"/>
      <c r="K880" s="150"/>
      <c r="L880" s="150"/>
      <c r="M880" s="150"/>
      <c r="N880" s="150"/>
      <c r="O880" s="150"/>
      <c r="P880" s="150"/>
      <c r="Q880" s="150"/>
      <c r="R880" s="150"/>
      <c r="S880" s="150"/>
      <c r="T880" s="150"/>
      <c r="U880" s="150"/>
      <c r="V880" s="150"/>
      <c r="W880" s="150"/>
      <c r="X880" s="150"/>
      <c r="Y880" s="150"/>
      <c r="Z880" s="150"/>
    </row>
    <row r="881" ht="15.75" customHeight="1">
      <c r="A881" s="150"/>
      <c r="B881" s="150"/>
      <c r="C881" s="150"/>
      <c r="D881" s="150"/>
      <c r="E881" s="150"/>
      <c r="F881" s="150"/>
      <c r="G881" s="150"/>
      <c r="H881" s="150"/>
      <c r="I881" s="150"/>
      <c r="J881" s="150"/>
      <c r="K881" s="150"/>
      <c r="L881" s="150"/>
      <c r="M881" s="150"/>
      <c r="N881" s="150"/>
      <c r="O881" s="150"/>
      <c r="P881" s="150"/>
      <c r="Q881" s="150"/>
      <c r="R881" s="150"/>
      <c r="S881" s="150"/>
      <c r="T881" s="150"/>
      <c r="U881" s="150"/>
      <c r="V881" s="150"/>
      <c r="W881" s="150"/>
      <c r="X881" s="150"/>
      <c r="Y881" s="150"/>
      <c r="Z881" s="150"/>
    </row>
    <row r="882" ht="15.75" customHeight="1">
      <c r="A882" s="150"/>
      <c r="B882" s="150"/>
      <c r="C882" s="150"/>
      <c r="D882" s="150"/>
      <c r="E882" s="150"/>
      <c r="F882" s="150"/>
      <c r="G882" s="150"/>
      <c r="H882" s="150"/>
      <c r="I882" s="150"/>
      <c r="J882" s="150"/>
      <c r="K882" s="150"/>
      <c r="L882" s="150"/>
      <c r="M882" s="150"/>
      <c r="N882" s="150"/>
      <c r="O882" s="150"/>
      <c r="P882" s="150"/>
      <c r="Q882" s="150"/>
      <c r="R882" s="150"/>
      <c r="S882" s="150"/>
      <c r="T882" s="150"/>
      <c r="U882" s="150"/>
      <c r="V882" s="150"/>
      <c r="W882" s="150"/>
      <c r="X882" s="150"/>
      <c r="Y882" s="150"/>
      <c r="Z882" s="150"/>
    </row>
    <row r="883" ht="15.75" customHeight="1">
      <c r="A883" s="150"/>
      <c r="B883" s="150"/>
      <c r="C883" s="150"/>
      <c r="D883" s="150"/>
      <c r="E883" s="150"/>
      <c r="F883" s="150"/>
      <c r="G883" s="150"/>
      <c r="H883" s="150"/>
      <c r="I883" s="150"/>
      <c r="J883" s="150"/>
      <c r="K883" s="150"/>
      <c r="L883" s="150"/>
      <c r="M883" s="150"/>
      <c r="N883" s="150"/>
      <c r="O883" s="150"/>
      <c r="P883" s="150"/>
      <c r="Q883" s="150"/>
      <c r="R883" s="150"/>
      <c r="S883" s="150"/>
      <c r="T883" s="150"/>
      <c r="U883" s="150"/>
      <c r="V883" s="150"/>
      <c r="W883" s="150"/>
      <c r="X883" s="150"/>
      <c r="Y883" s="150"/>
      <c r="Z883" s="150"/>
    </row>
    <row r="884" ht="15.75" customHeight="1">
      <c r="A884" s="150"/>
      <c r="B884" s="150"/>
      <c r="C884" s="150"/>
      <c r="D884" s="150"/>
      <c r="E884" s="150"/>
      <c r="F884" s="150"/>
      <c r="G884" s="150"/>
      <c r="H884" s="150"/>
      <c r="I884" s="150"/>
      <c r="J884" s="150"/>
      <c r="K884" s="150"/>
      <c r="L884" s="150"/>
      <c r="M884" s="150"/>
      <c r="N884" s="150"/>
      <c r="O884" s="150"/>
      <c r="P884" s="150"/>
      <c r="Q884" s="150"/>
      <c r="R884" s="150"/>
      <c r="S884" s="150"/>
      <c r="T884" s="150"/>
      <c r="U884" s="150"/>
      <c r="V884" s="150"/>
      <c r="W884" s="150"/>
      <c r="X884" s="150"/>
      <c r="Y884" s="150"/>
      <c r="Z884" s="150"/>
    </row>
    <row r="885" ht="15.75" customHeight="1">
      <c r="A885" s="150"/>
      <c r="B885" s="150"/>
      <c r="C885" s="150"/>
      <c r="D885" s="150"/>
      <c r="E885" s="150"/>
      <c r="F885" s="150"/>
      <c r="G885" s="150"/>
      <c r="H885" s="150"/>
      <c r="I885" s="150"/>
      <c r="J885" s="150"/>
      <c r="K885" s="150"/>
      <c r="L885" s="150"/>
      <c r="M885" s="150"/>
      <c r="N885" s="150"/>
      <c r="O885" s="150"/>
      <c r="P885" s="150"/>
      <c r="Q885" s="150"/>
      <c r="R885" s="150"/>
      <c r="S885" s="150"/>
      <c r="T885" s="150"/>
      <c r="U885" s="150"/>
      <c r="V885" s="150"/>
      <c r="W885" s="150"/>
      <c r="X885" s="150"/>
      <c r="Y885" s="150"/>
      <c r="Z885" s="150"/>
    </row>
    <row r="886" ht="15.75" customHeight="1">
      <c r="A886" s="150"/>
      <c r="B886" s="150"/>
      <c r="C886" s="150"/>
      <c r="D886" s="150"/>
      <c r="E886" s="150"/>
      <c r="F886" s="150"/>
      <c r="G886" s="150"/>
      <c r="H886" s="150"/>
      <c r="I886" s="150"/>
      <c r="J886" s="150"/>
      <c r="K886" s="150"/>
      <c r="L886" s="150"/>
      <c r="M886" s="150"/>
      <c r="N886" s="150"/>
      <c r="O886" s="150"/>
      <c r="P886" s="150"/>
      <c r="Q886" s="150"/>
      <c r="R886" s="150"/>
      <c r="S886" s="150"/>
      <c r="T886" s="150"/>
      <c r="U886" s="150"/>
      <c r="V886" s="150"/>
      <c r="W886" s="150"/>
      <c r="X886" s="150"/>
      <c r="Y886" s="150"/>
      <c r="Z886" s="150"/>
    </row>
    <row r="887" ht="15.75" customHeight="1">
      <c r="A887" s="150"/>
      <c r="B887" s="150"/>
      <c r="C887" s="150"/>
      <c r="D887" s="150"/>
      <c r="E887" s="150"/>
      <c r="F887" s="150"/>
      <c r="G887" s="150"/>
      <c r="H887" s="150"/>
      <c r="I887" s="150"/>
      <c r="J887" s="150"/>
      <c r="K887" s="150"/>
      <c r="L887" s="150"/>
      <c r="M887" s="150"/>
      <c r="N887" s="150"/>
      <c r="O887" s="150"/>
      <c r="P887" s="150"/>
      <c r="Q887" s="150"/>
      <c r="R887" s="150"/>
      <c r="S887" s="150"/>
      <c r="T887" s="150"/>
      <c r="U887" s="150"/>
      <c r="V887" s="150"/>
      <c r="W887" s="150"/>
      <c r="X887" s="150"/>
      <c r="Y887" s="150"/>
      <c r="Z887" s="150"/>
    </row>
    <row r="888" ht="15.75" customHeight="1">
      <c r="A888" s="150"/>
      <c r="B888" s="150"/>
      <c r="C888" s="150"/>
      <c r="D888" s="150"/>
      <c r="E888" s="150"/>
      <c r="F888" s="150"/>
      <c r="G888" s="150"/>
      <c r="H888" s="150"/>
      <c r="I888" s="150"/>
      <c r="J888" s="150"/>
      <c r="K888" s="150"/>
      <c r="L888" s="150"/>
      <c r="M888" s="150"/>
      <c r="N888" s="150"/>
      <c r="O888" s="150"/>
      <c r="P888" s="150"/>
      <c r="Q888" s="150"/>
      <c r="R888" s="150"/>
      <c r="S888" s="150"/>
      <c r="T888" s="150"/>
      <c r="U888" s="150"/>
      <c r="V888" s="150"/>
      <c r="W888" s="150"/>
      <c r="X888" s="150"/>
      <c r="Y888" s="150"/>
      <c r="Z888" s="150"/>
    </row>
    <row r="889" ht="15.75" customHeight="1">
      <c r="A889" s="150"/>
      <c r="B889" s="150"/>
      <c r="C889" s="150"/>
      <c r="D889" s="150"/>
      <c r="E889" s="150"/>
      <c r="F889" s="150"/>
      <c r="G889" s="150"/>
      <c r="H889" s="150"/>
      <c r="I889" s="150"/>
      <c r="J889" s="150"/>
      <c r="K889" s="150"/>
      <c r="L889" s="150"/>
      <c r="M889" s="150"/>
      <c r="N889" s="150"/>
      <c r="O889" s="150"/>
      <c r="P889" s="150"/>
      <c r="Q889" s="150"/>
      <c r="R889" s="150"/>
      <c r="S889" s="150"/>
      <c r="T889" s="150"/>
      <c r="U889" s="150"/>
      <c r="V889" s="150"/>
      <c r="W889" s="150"/>
      <c r="X889" s="150"/>
      <c r="Y889" s="150"/>
      <c r="Z889" s="150"/>
    </row>
    <row r="890" ht="15.75" customHeight="1">
      <c r="A890" s="150"/>
      <c r="B890" s="150"/>
      <c r="C890" s="150"/>
      <c r="D890" s="150"/>
      <c r="E890" s="150"/>
      <c r="F890" s="150"/>
      <c r="G890" s="150"/>
      <c r="H890" s="150"/>
      <c r="I890" s="150"/>
      <c r="J890" s="150"/>
      <c r="K890" s="150"/>
      <c r="L890" s="150"/>
      <c r="M890" s="150"/>
      <c r="N890" s="150"/>
      <c r="O890" s="150"/>
      <c r="P890" s="150"/>
      <c r="Q890" s="150"/>
      <c r="R890" s="150"/>
      <c r="S890" s="150"/>
      <c r="T890" s="150"/>
      <c r="U890" s="150"/>
      <c r="V890" s="150"/>
      <c r="W890" s="150"/>
      <c r="X890" s="150"/>
      <c r="Y890" s="150"/>
      <c r="Z890" s="150"/>
    </row>
    <row r="891" ht="15.75" customHeight="1">
      <c r="A891" s="150"/>
      <c r="B891" s="150"/>
      <c r="C891" s="150"/>
      <c r="D891" s="150"/>
      <c r="E891" s="150"/>
      <c r="F891" s="150"/>
      <c r="G891" s="150"/>
      <c r="H891" s="150"/>
      <c r="I891" s="150"/>
      <c r="J891" s="150"/>
      <c r="K891" s="150"/>
      <c r="L891" s="150"/>
      <c r="M891" s="150"/>
      <c r="N891" s="150"/>
      <c r="O891" s="150"/>
      <c r="P891" s="150"/>
      <c r="Q891" s="150"/>
      <c r="R891" s="150"/>
      <c r="S891" s="150"/>
      <c r="T891" s="150"/>
      <c r="U891" s="150"/>
      <c r="V891" s="150"/>
      <c r="W891" s="150"/>
      <c r="X891" s="150"/>
      <c r="Y891" s="150"/>
      <c r="Z891" s="150"/>
    </row>
    <row r="892" ht="15.75" customHeight="1">
      <c r="A892" s="150"/>
      <c r="B892" s="150"/>
      <c r="C892" s="150"/>
      <c r="D892" s="150"/>
      <c r="E892" s="150"/>
      <c r="F892" s="150"/>
      <c r="G892" s="150"/>
      <c r="H892" s="150"/>
      <c r="I892" s="150"/>
      <c r="J892" s="150"/>
      <c r="K892" s="150"/>
      <c r="L892" s="150"/>
      <c r="M892" s="150"/>
      <c r="N892" s="150"/>
      <c r="O892" s="150"/>
      <c r="P892" s="150"/>
      <c r="Q892" s="150"/>
      <c r="R892" s="150"/>
      <c r="S892" s="150"/>
      <c r="T892" s="150"/>
      <c r="U892" s="150"/>
      <c r="V892" s="150"/>
      <c r="W892" s="150"/>
      <c r="X892" s="150"/>
      <c r="Y892" s="150"/>
      <c r="Z892" s="150"/>
    </row>
    <row r="893" ht="15.75" customHeight="1">
      <c r="A893" s="150"/>
      <c r="B893" s="150"/>
      <c r="C893" s="150"/>
      <c r="D893" s="150"/>
      <c r="E893" s="150"/>
      <c r="F893" s="150"/>
      <c r="G893" s="150"/>
      <c r="H893" s="150"/>
      <c r="I893" s="150"/>
      <c r="J893" s="150"/>
      <c r="K893" s="150"/>
      <c r="L893" s="150"/>
      <c r="M893" s="150"/>
      <c r="N893" s="150"/>
      <c r="O893" s="150"/>
      <c r="P893" s="150"/>
      <c r="Q893" s="150"/>
      <c r="R893" s="150"/>
      <c r="S893" s="150"/>
      <c r="T893" s="150"/>
      <c r="U893" s="150"/>
      <c r="V893" s="150"/>
      <c r="W893" s="150"/>
      <c r="X893" s="150"/>
      <c r="Y893" s="150"/>
      <c r="Z893" s="150"/>
    </row>
    <row r="894" ht="15.75" customHeight="1">
      <c r="A894" s="150"/>
      <c r="B894" s="150"/>
      <c r="C894" s="150"/>
      <c r="D894" s="150"/>
      <c r="E894" s="150"/>
      <c r="F894" s="150"/>
      <c r="G894" s="150"/>
      <c r="H894" s="150"/>
      <c r="I894" s="150"/>
      <c r="J894" s="150"/>
      <c r="K894" s="150"/>
      <c r="L894" s="150"/>
      <c r="M894" s="150"/>
      <c r="N894" s="150"/>
      <c r="O894" s="150"/>
      <c r="P894" s="150"/>
      <c r="Q894" s="150"/>
      <c r="R894" s="150"/>
      <c r="S894" s="150"/>
      <c r="T894" s="150"/>
      <c r="U894" s="150"/>
      <c r="V894" s="150"/>
      <c r="W894" s="150"/>
      <c r="X894" s="150"/>
      <c r="Y894" s="150"/>
      <c r="Z894" s="150"/>
    </row>
    <row r="895" ht="15.75" customHeight="1">
      <c r="A895" s="150"/>
      <c r="B895" s="150"/>
      <c r="C895" s="150"/>
      <c r="D895" s="150"/>
      <c r="E895" s="150"/>
      <c r="F895" s="150"/>
      <c r="G895" s="150"/>
      <c r="H895" s="150"/>
      <c r="I895" s="150"/>
      <c r="J895" s="150"/>
      <c r="K895" s="150"/>
      <c r="L895" s="150"/>
      <c r="M895" s="150"/>
      <c r="N895" s="150"/>
      <c r="O895" s="150"/>
      <c r="P895" s="150"/>
      <c r="Q895" s="150"/>
      <c r="R895" s="150"/>
      <c r="S895" s="150"/>
      <c r="T895" s="150"/>
      <c r="U895" s="150"/>
      <c r="V895" s="150"/>
      <c r="W895" s="150"/>
      <c r="X895" s="150"/>
      <c r="Y895" s="150"/>
      <c r="Z895" s="150"/>
    </row>
    <row r="896" ht="15.75" customHeight="1">
      <c r="A896" s="150"/>
      <c r="B896" s="150"/>
      <c r="C896" s="150"/>
      <c r="D896" s="150"/>
      <c r="E896" s="150"/>
      <c r="F896" s="150"/>
      <c r="G896" s="150"/>
      <c r="H896" s="150"/>
      <c r="I896" s="150"/>
      <c r="J896" s="150"/>
      <c r="K896" s="150"/>
      <c r="L896" s="150"/>
      <c r="M896" s="150"/>
      <c r="N896" s="150"/>
      <c r="O896" s="150"/>
      <c r="P896" s="150"/>
      <c r="Q896" s="150"/>
      <c r="R896" s="150"/>
      <c r="S896" s="150"/>
      <c r="T896" s="150"/>
      <c r="U896" s="150"/>
      <c r="V896" s="150"/>
      <c r="W896" s="150"/>
      <c r="X896" s="150"/>
      <c r="Y896" s="150"/>
      <c r="Z896" s="150"/>
    </row>
    <row r="897" ht="15.75" customHeight="1">
      <c r="A897" s="150"/>
      <c r="B897" s="150"/>
      <c r="C897" s="150"/>
      <c r="D897" s="150"/>
      <c r="E897" s="150"/>
      <c r="F897" s="150"/>
      <c r="G897" s="150"/>
      <c r="H897" s="150"/>
      <c r="I897" s="150"/>
      <c r="J897" s="150"/>
      <c r="K897" s="150"/>
      <c r="L897" s="150"/>
      <c r="M897" s="150"/>
      <c r="N897" s="150"/>
      <c r="O897" s="150"/>
      <c r="P897" s="150"/>
      <c r="Q897" s="150"/>
      <c r="R897" s="150"/>
      <c r="S897" s="150"/>
      <c r="T897" s="150"/>
      <c r="U897" s="150"/>
      <c r="V897" s="150"/>
      <c r="W897" s="150"/>
      <c r="X897" s="150"/>
      <c r="Y897" s="150"/>
      <c r="Z897" s="150"/>
    </row>
    <row r="898" ht="15.75" customHeight="1">
      <c r="A898" s="150"/>
      <c r="B898" s="150"/>
      <c r="C898" s="150"/>
      <c r="D898" s="150"/>
      <c r="E898" s="150"/>
      <c r="F898" s="150"/>
      <c r="G898" s="150"/>
      <c r="H898" s="150"/>
      <c r="I898" s="150"/>
      <c r="J898" s="150"/>
      <c r="K898" s="150"/>
      <c r="L898" s="150"/>
      <c r="M898" s="150"/>
      <c r="N898" s="150"/>
      <c r="O898" s="150"/>
      <c r="P898" s="150"/>
      <c r="Q898" s="150"/>
      <c r="R898" s="150"/>
      <c r="S898" s="150"/>
      <c r="T898" s="150"/>
      <c r="U898" s="150"/>
      <c r="V898" s="150"/>
      <c r="W898" s="150"/>
      <c r="X898" s="150"/>
      <c r="Y898" s="150"/>
      <c r="Z898" s="150"/>
    </row>
    <row r="899" ht="15.75" customHeight="1">
      <c r="A899" s="150"/>
      <c r="B899" s="150"/>
      <c r="C899" s="150"/>
      <c r="D899" s="150"/>
      <c r="E899" s="150"/>
      <c r="F899" s="150"/>
      <c r="G899" s="150"/>
      <c r="H899" s="150"/>
      <c r="I899" s="150"/>
      <c r="J899" s="150"/>
      <c r="K899" s="150"/>
      <c r="L899" s="150"/>
      <c r="M899" s="150"/>
      <c r="N899" s="150"/>
      <c r="O899" s="150"/>
      <c r="P899" s="150"/>
      <c r="Q899" s="150"/>
      <c r="R899" s="150"/>
      <c r="S899" s="150"/>
      <c r="T899" s="150"/>
      <c r="U899" s="150"/>
      <c r="V899" s="150"/>
      <c r="W899" s="150"/>
      <c r="X899" s="150"/>
      <c r="Y899" s="150"/>
      <c r="Z899" s="150"/>
    </row>
    <row r="900" ht="15.75" customHeight="1">
      <c r="A900" s="150"/>
      <c r="B900" s="150"/>
      <c r="C900" s="150"/>
      <c r="D900" s="150"/>
      <c r="E900" s="150"/>
      <c r="F900" s="150"/>
      <c r="G900" s="150"/>
      <c r="H900" s="150"/>
      <c r="I900" s="150"/>
      <c r="J900" s="150"/>
      <c r="K900" s="150"/>
      <c r="L900" s="150"/>
      <c r="M900" s="150"/>
      <c r="N900" s="150"/>
      <c r="O900" s="150"/>
      <c r="P900" s="150"/>
      <c r="Q900" s="150"/>
      <c r="R900" s="150"/>
      <c r="S900" s="150"/>
      <c r="T900" s="150"/>
      <c r="U900" s="150"/>
      <c r="V900" s="150"/>
      <c r="W900" s="150"/>
      <c r="X900" s="150"/>
      <c r="Y900" s="150"/>
      <c r="Z900" s="150"/>
    </row>
    <row r="901" ht="15.75" customHeight="1">
      <c r="A901" s="150"/>
      <c r="B901" s="150"/>
      <c r="C901" s="150"/>
      <c r="D901" s="150"/>
      <c r="E901" s="150"/>
      <c r="F901" s="150"/>
      <c r="G901" s="150"/>
      <c r="H901" s="150"/>
      <c r="I901" s="150"/>
      <c r="J901" s="150"/>
      <c r="K901" s="150"/>
      <c r="L901" s="150"/>
      <c r="M901" s="150"/>
      <c r="N901" s="150"/>
      <c r="O901" s="150"/>
      <c r="P901" s="150"/>
      <c r="Q901" s="150"/>
      <c r="R901" s="150"/>
      <c r="S901" s="150"/>
      <c r="T901" s="150"/>
      <c r="U901" s="150"/>
      <c r="V901" s="150"/>
      <c r="W901" s="150"/>
      <c r="X901" s="150"/>
      <c r="Y901" s="150"/>
      <c r="Z901" s="150"/>
    </row>
    <row r="902" ht="15.75" customHeight="1">
      <c r="A902" s="150"/>
      <c r="B902" s="150"/>
      <c r="C902" s="150"/>
      <c r="D902" s="150"/>
      <c r="E902" s="150"/>
      <c r="F902" s="150"/>
      <c r="G902" s="150"/>
      <c r="H902" s="150"/>
      <c r="I902" s="150"/>
      <c r="J902" s="150"/>
      <c r="K902" s="150"/>
      <c r="L902" s="150"/>
      <c r="M902" s="150"/>
      <c r="N902" s="150"/>
      <c r="O902" s="150"/>
      <c r="P902" s="150"/>
      <c r="Q902" s="150"/>
      <c r="R902" s="150"/>
      <c r="S902" s="150"/>
      <c r="T902" s="150"/>
      <c r="U902" s="150"/>
      <c r="V902" s="150"/>
      <c r="W902" s="150"/>
      <c r="X902" s="150"/>
      <c r="Y902" s="150"/>
      <c r="Z902" s="150"/>
    </row>
    <row r="903" ht="15.75" customHeight="1">
      <c r="A903" s="150"/>
      <c r="B903" s="150"/>
      <c r="C903" s="150"/>
      <c r="D903" s="150"/>
      <c r="E903" s="150"/>
      <c r="F903" s="150"/>
      <c r="G903" s="150"/>
      <c r="H903" s="150"/>
      <c r="I903" s="150"/>
      <c r="J903" s="150"/>
      <c r="K903" s="150"/>
      <c r="L903" s="150"/>
      <c r="M903" s="150"/>
      <c r="N903" s="150"/>
      <c r="O903" s="150"/>
      <c r="P903" s="150"/>
      <c r="Q903" s="150"/>
      <c r="R903" s="150"/>
      <c r="S903" s="150"/>
      <c r="T903" s="150"/>
      <c r="U903" s="150"/>
      <c r="V903" s="150"/>
      <c r="W903" s="150"/>
      <c r="X903" s="150"/>
      <c r="Y903" s="150"/>
      <c r="Z903" s="150"/>
    </row>
    <row r="904" ht="15.75" customHeight="1">
      <c r="A904" s="150"/>
      <c r="B904" s="150"/>
      <c r="C904" s="150"/>
      <c r="D904" s="150"/>
      <c r="E904" s="150"/>
      <c r="F904" s="150"/>
      <c r="G904" s="150"/>
      <c r="H904" s="150"/>
      <c r="I904" s="150"/>
      <c r="J904" s="150"/>
      <c r="K904" s="150"/>
      <c r="L904" s="150"/>
      <c r="M904" s="150"/>
      <c r="N904" s="150"/>
      <c r="O904" s="150"/>
      <c r="P904" s="150"/>
      <c r="Q904" s="150"/>
      <c r="R904" s="150"/>
      <c r="S904" s="150"/>
      <c r="T904" s="150"/>
      <c r="U904" s="150"/>
      <c r="V904" s="150"/>
      <c r="W904" s="150"/>
      <c r="X904" s="150"/>
      <c r="Y904" s="150"/>
      <c r="Z904" s="150"/>
    </row>
    <row r="905" ht="15.75" customHeight="1">
      <c r="A905" s="150"/>
      <c r="B905" s="150"/>
      <c r="C905" s="150"/>
      <c r="D905" s="150"/>
      <c r="E905" s="150"/>
      <c r="F905" s="150"/>
      <c r="G905" s="150"/>
      <c r="H905" s="150"/>
      <c r="I905" s="150"/>
      <c r="J905" s="150"/>
      <c r="K905" s="150"/>
      <c r="L905" s="150"/>
      <c r="M905" s="150"/>
      <c r="N905" s="150"/>
      <c r="O905" s="150"/>
      <c r="P905" s="150"/>
      <c r="Q905" s="150"/>
      <c r="R905" s="150"/>
      <c r="S905" s="150"/>
      <c r="T905" s="150"/>
      <c r="U905" s="150"/>
      <c r="V905" s="150"/>
      <c r="W905" s="150"/>
      <c r="X905" s="150"/>
      <c r="Y905" s="150"/>
      <c r="Z905" s="150"/>
    </row>
    <row r="906" ht="15.75" customHeight="1">
      <c r="A906" s="150"/>
      <c r="B906" s="150"/>
      <c r="C906" s="150"/>
      <c r="D906" s="150"/>
      <c r="E906" s="150"/>
      <c r="F906" s="150"/>
      <c r="G906" s="150"/>
      <c r="H906" s="150"/>
      <c r="I906" s="150"/>
      <c r="J906" s="150"/>
      <c r="K906" s="150"/>
      <c r="L906" s="150"/>
      <c r="M906" s="150"/>
      <c r="N906" s="150"/>
      <c r="O906" s="150"/>
      <c r="P906" s="150"/>
      <c r="Q906" s="150"/>
      <c r="R906" s="150"/>
      <c r="S906" s="150"/>
      <c r="T906" s="150"/>
      <c r="U906" s="150"/>
      <c r="V906" s="150"/>
      <c r="W906" s="150"/>
      <c r="X906" s="150"/>
      <c r="Y906" s="150"/>
      <c r="Z906" s="150"/>
    </row>
    <row r="907" ht="15.75" customHeight="1">
      <c r="A907" s="150"/>
      <c r="B907" s="150"/>
      <c r="C907" s="150"/>
      <c r="D907" s="150"/>
      <c r="E907" s="150"/>
      <c r="F907" s="150"/>
      <c r="G907" s="150"/>
      <c r="H907" s="150"/>
      <c r="I907" s="150"/>
      <c r="J907" s="150"/>
      <c r="K907" s="150"/>
      <c r="L907" s="150"/>
      <c r="M907" s="150"/>
      <c r="N907" s="150"/>
      <c r="O907" s="150"/>
      <c r="P907" s="150"/>
      <c r="Q907" s="150"/>
      <c r="R907" s="150"/>
      <c r="S907" s="150"/>
      <c r="T907" s="150"/>
      <c r="U907" s="150"/>
      <c r="V907" s="150"/>
      <c r="W907" s="150"/>
      <c r="X907" s="150"/>
      <c r="Y907" s="150"/>
      <c r="Z907" s="150"/>
    </row>
    <row r="908" ht="15.75" customHeight="1">
      <c r="A908" s="150"/>
      <c r="B908" s="150"/>
      <c r="C908" s="150"/>
      <c r="D908" s="150"/>
      <c r="E908" s="150"/>
      <c r="F908" s="150"/>
      <c r="G908" s="150"/>
      <c r="H908" s="150"/>
      <c r="I908" s="150"/>
      <c r="J908" s="150"/>
      <c r="K908" s="150"/>
      <c r="L908" s="150"/>
      <c r="M908" s="150"/>
      <c r="N908" s="150"/>
      <c r="O908" s="150"/>
      <c r="P908" s="150"/>
      <c r="Q908" s="150"/>
      <c r="R908" s="150"/>
      <c r="S908" s="150"/>
      <c r="T908" s="150"/>
      <c r="U908" s="150"/>
      <c r="V908" s="150"/>
      <c r="W908" s="150"/>
      <c r="X908" s="150"/>
      <c r="Y908" s="150"/>
      <c r="Z908" s="150"/>
    </row>
    <row r="909" ht="15.75" customHeight="1">
      <c r="A909" s="150"/>
      <c r="B909" s="150"/>
      <c r="C909" s="150"/>
      <c r="D909" s="150"/>
      <c r="E909" s="150"/>
      <c r="F909" s="150"/>
      <c r="G909" s="150"/>
      <c r="H909" s="150"/>
      <c r="I909" s="150"/>
      <c r="J909" s="150"/>
      <c r="K909" s="150"/>
      <c r="L909" s="150"/>
      <c r="M909" s="150"/>
      <c r="N909" s="150"/>
      <c r="O909" s="150"/>
      <c r="P909" s="150"/>
      <c r="Q909" s="150"/>
      <c r="R909" s="150"/>
      <c r="S909" s="150"/>
      <c r="T909" s="150"/>
      <c r="U909" s="150"/>
      <c r="V909" s="150"/>
      <c r="W909" s="150"/>
      <c r="X909" s="150"/>
      <c r="Y909" s="150"/>
      <c r="Z909" s="150"/>
    </row>
    <row r="910" ht="15.75" customHeight="1">
      <c r="A910" s="150"/>
      <c r="B910" s="150"/>
      <c r="C910" s="150"/>
      <c r="D910" s="150"/>
      <c r="E910" s="150"/>
      <c r="F910" s="150"/>
      <c r="G910" s="150"/>
      <c r="H910" s="150"/>
      <c r="I910" s="150"/>
      <c r="J910" s="150"/>
      <c r="K910" s="150"/>
      <c r="L910" s="150"/>
      <c r="M910" s="150"/>
      <c r="N910" s="150"/>
      <c r="O910" s="150"/>
      <c r="P910" s="150"/>
      <c r="Q910" s="150"/>
      <c r="R910" s="150"/>
      <c r="S910" s="150"/>
      <c r="T910" s="150"/>
      <c r="U910" s="150"/>
      <c r="V910" s="150"/>
      <c r="W910" s="150"/>
      <c r="X910" s="150"/>
      <c r="Y910" s="150"/>
      <c r="Z910" s="150"/>
    </row>
    <row r="911" ht="15.75" customHeight="1">
      <c r="A911" s="150"/>
      <c r="B911" s="150"/>
      <c r="C911" s="150"/>
      <c r="D911" s="150"/>
      <c r="E911" s="150"/>
      <c r="F911" s="150"/>
      <c r="G911" s="150"/>
      <c r="H911" s="150"/>
      <c r="I911" s="150"/>
      <c r="J911" s="150"/>
      <c r="K911" s="150"/>
      <c r="L911" s="150"/>
      <c r="M911" s="150"/>
      <c r="N911" s="150"/>
      <c r="O911" s="150"/>
      <c r="P911" s="150"/>
      <c r="Q911" s="150"/>
      <c r="R911" s="150"/>
      <c r="S911" s="150"/>
      <c r="T911" s="150"/>
      <c r="U911" s="150"/>
      <c r="V911" s="150"/>
      <c r="W911" s="150"/>
      <c r="X911" s="150"/>
      <c r="Y911" s="150"/>
      <c r="Z911" s="150"/>
    </row>
    <row r="912" ht="15.75" customHeight="1">
      <c r="A912" s="150"/>
      <c r="B912" s="150"/>
      <c r="C912" s="150"/>
      <c r="D912" s="150"/>
      <c r="E912" s="150"/>
      <c r="F912" s="150"/>
      <c r="G912" s="150"/>
      <c r="H912" s="150"/>
      <c r="I912" s="150"/>
      <c r="J912" s="150"/>
      <c r="K912" s="150"/>
      <c r="L912" s="150"/>
      <c r="M912" s="150"/>
      <c r="N912" s="150"/>
      <c r="O912" s="150"/>
      <c r="P912" s="150"/>
      <c r="Q912" s="150"/>
      <c r="R912" s="150"/>
      <c r="S912" s="150"/>
      <c r="T912" s="150"/>
      <c r="U912" s="150"/>
      <c r="V912" s="150"/>
      <c r="W912" s="150"/>
      <c r="X912" s="150"/>
      <c r="Y912" s="150"/>
      <c r="Z912" s="150"/>
    </row>
    <row r="913" ht="15.75" customHeight="1">
      <c r="A913" s="150"/>
      <c r="B913" s="150"/>
      <c r="C913" s="150"/>
      <c r="D913" s="150"/>
      <c r="E913" s="150"/>
      <c r="F913" s="150"/>
      <c r="G913" s="150"/>
      <c r="H913" s="150"/>
      <c r="I913" s="150"/>
      <c r="J913" s="150"/>
      <c r="K913" s="150"/>
      <c r="L913" s="150"/>
      <c r="M913" s="150"/>
      <c r="N913" s="150"/>
      <c r="O913" s="150"/>
      <c r="P913" s="150"/>
      <c r="Q913" s="150"/>
      <c r="R913" s="150"/>
      <c r="S913" s="150"/>
      <c r="T913" s="150"/>
      <c r="U913" s="150"/>
      <c r="V913" s="150"/>
      <c r="W913" s="150"/>
      <c r="X913" s="150"/>
      <c r="Y913" s="150"/>
      <c r="Z913" s="150"/>
    </row>
    <row r="914" ht="15.75" customHeight="1">
      <c r="A914" s="150"/>
      <c r="B914" s="150"/>
      <c r="C914" s="150"/>
      <c r="D914" s="150"/>
      <c r="E914" s="150"/>
      <c r="F914" s="150"/>
      <c r="G914" s="150"/>
      <c r="H914" s="150"/>
      <c r="I914" s="150"/>
      <c r="J914" s="150"/>
      <c r="K914" s="150"/>
      <c r="L914" s="150"/>
      <c r="M914" s="150"/>
      <c r="N914" s="150"/>
      <c r="O914" s="150"/>
      <c r="P914" s="150"/>
      <c r="Q914" s="150"/>
      <c r="R914" s="150"/>
      <c r="S914" s="150"/>
      <c r="T914" s="150"/>
      <c r="U914" s="150"/>
      <c r="V914" s="150"/>
      <c r="W914" s="150"/>
      <c r="X914" s="150"/>
      <c r="Y914" s="150"/>
      <c r="Z914" s="150"/>
    </row>
    <row r="915" ht="15.75" customHeight="1">
      <c r="A915" s="150"/>
      <c r="B915" s="150"/>
      <c r="C915" s="150"/>
      <c r="D915" s="150"/>
      <c r="E915" s="150"/>
      <c r="F915" s="150"/>
      <c r="G915" s="150"/>
      <c r="H915" s="150"/>
      <c r="I915" s="150"/>
      <c r="J915" s="150"/>
      <c r="K915" s="150"/>
      <c r="L915" s="150"/>
      <c r="M915" s="150"/>
      <c r="N915" s="150"/>
      <c r="O915" s="150"/>
      <c r="P915" s="150"/>
      <c r="Q915" s="150"/>
      <c r="R915" s="150"/>
      <c r="S915" s="150"/>
      <c r="T915" s="150"/>
      <c r="U915" s="150"/>
      <c r="V915" s="150"/>
      <c r="W915" s="150"/>
      <c r="X915" s="150"/>
      <c r="Y915" s="150"/>
      <c r="Z915" s="150"/>
    </row>
    <row r="916" ht="15.75" customHeight="1">
      <c r="A916" s="150"/>
      <c r="B916" s="150"/>
      <c r="C916" s="150"/>
      <c r="D916" s="150"/>
      <c r="E916" s="150"/>
      <c r="F916" s="150"/>
      <c r="G916" s="150"/>
      <c r="H916" s="150"/>
      <c r="I916" s="150"/>
      <c r="J916" s="150"/>
      <c r="K916" s="150"/>
      <c r="L916" s="150"/>
      <c r="M916" s="150"/>
      <c r="N916" s="150"/>
      <c r="O916" s="150"/>
      <c r="P916" s="150"/>
      <c r="Q916" s="150"/>
      <c r="R916" s="150"/>
      <c r="S916" s="150"/>
      <c r="T916" s="150"/>
      <c r="U916" s="150"/>
      <c r="V916" s="150"/>
      <c r="W916" s="150"/>
      <c r="X916" s="150"/>
      <c r="Y916" s="150"/>
      <c r="Z916" s="150"/>
    </row>
    <row r="917" ht="15.75" customHeight="1">
      <c r="A917" s="150"/>
      <c r="B917" s="150"/>
      <c r="C917" s="150"/>
      <c r="D917" s="150"/>
      <c r="E917" s="150"/>
      <c r="F917" s="150"/>
      <c r="G917" s="150"/>
      <c r="H917" s="150"/>
      <c r="I917" s="150"/>
      <c r="J917" s="150"/>
      <c r="K917" s="150"/>
      <c r="L917" s="150"/>
      <c r="M917" s="150"/>
      <c r="N917" s="150"/>
      <c r="O917" s="150"/>
      <c r="P917" s="150"/>
      <c r="Q917" s="150"/>
      <c r="R917" s="150"/>
      <c r="S917" s="150"/>
      <c r="T917" s="150"/>
      <c r="U917" s="150"/>
      <c r="V917" s="150"/>
      <c r="W917" s="150"/>
      <c r="X917" s="150"/>
      <c r="Y917" s="150"/>
      <c r="Z917" s="150"/>
    </row>
    <row r="918" ht="15.75" customHeight="1">
      <c r="A918" s="150"/>
      <c r="B918" s="150"/>
      <c r="C918" s="150"/>
      <c r="D918" s="150"/>
      <c r="E918" s="150"/>
      <c r="F918" s="150"/>
      <c r="G918" s="150"/>
      <c r="H918" s="150"/>
      <c r="I918" s="150"/>
      <c r="J918" s="150"/>
      <c r="K918" s="150"/>
      <c r="L918" s="150"/>
      <c r="M918" s="150"/>
      <c r="N918" s="150"/>
      <c r="O918" s="150"/>
      <c r="P918" s="150"/>
      <c r="Q918" s="150"/>
      <c r="R918" s="150"/>
      <c r="S918" s="150"/>
      <c r="T918" s="150"/>
      <c r="U918" s="150"/>
      <c r="V918" s="150"/>
      <c r="W918" s="150"/>
      <c r="X918" s="150"/>
      <c r="Y918" s="150"/>
      <c r="Z918" s="150"/>
    </row>
    <row r="919" ht="15.75" customHeight="1">
      <c r="A919" s="150"/>
      <c r="B919" s="150"/>
      <c r="C919" s="150"/>
      <c r="D919" s="150"/>
      <c r="E919" s="150"/>
      <c r="F919" s="150"/>
      <c r="G919" s="150"/>
      <c r="H919" s="150"/>
      <c r="I919" s="150"/>
      <c r="J919" s="150"/>
      <c r="K919" s="150"/>
      <c r="L919" s="150"/>
      <c r="M919" s="150"/>
      <c r="N919" s="150"/>
      <c r="O919" s="150"/>
      <c r="P919" s="150"/>
      <c r="Q919" s="150"/>
      <c r="R919" s="150"/>
      <c r="S919" s="150"/>
      <c r="T919" s="150"/>
      <c r="U919" s="150"/>
      <c r="V919" s="150"/>
      <c r="W919" s="150"/>
      <c r="X919" s="150"/>
      <c r="Y919" s="150"/>
      <c r="Z919" s="150"/>
    </row>
    <row r="920" ht="15.75" customHeight="1">
      <c r="A920" s="150"/>
      <c r="B920" s="150"/>
      <c r="C920" s="150"/>
      <c r="D920" s="150"/>
      <c r="E920" s="150"/>
      <c r="F920" s="150"/>
      <c r="G920" s="150"/>
      <c r="H920" s="150"/>
      <c r="I920" s="150"/>
      <c r="J920" s="150"/>
      <c r="K920" s="150"/>
      <c r="L920" s="150"/>
      <c r="M920" s="150"/>
      <c r="N920" s="150"/>
      <c r="O920" s="150"/>
      <c r="P920" s="150"/>
      <c r="Q920" s="150"/>
      <c r="R920" s="150"/>
      <c r="S920" s="150"/>
      <c r="T920" s="150"/>
      <c r="U920" s="150"/>
      <c r="V920" s="150"/>
      <c r="W920" s="150"/>
      <c r="X920" s="150"/>
      <c r="Y920" s="150"/>
      <c r="Z920" s="150"/>
    </row>
    <row r="921" ht="15.75" customHeight="1">
      <c r="A921" s="150"/>
      <c r="B921" s="150"/>
      <c r="C921" s="150"/>
      <c r="D921" s="150"/>
      <c r="E921" s="150"/>
      <c r="F921" s="150"/>
      <c r="G921" s="150"/>
      <c r="H921" s="150"/>
      <c r="I921" s="150"/>
      <c r="J921" s="150"/>
      <c r="K921" s="150"/>
      <c r="L921" s="150"/>
      <c r="M921" s="150"/>
      <c r="N921" s="150"/>
      <c r="O921" s="150"/>
      <c r="P921" s="150"/>
      <c r="Q921" s="150"/>
      <c r="R921" s="150"/>
      <c r="S921" s="150"/>
      <c r="T921" s="150"/>
      <c r="U921" s="150"/>
      <c r="V921" s="150"/>
      <c r="W921" s="150"/>
      <c r="X921" s="150"/>
      <c r="Y921" s="150"/>
      <c r="Z921" s="150"/>
    </row>
    <row r="922" ht="15.75" customHeight="1">
      <c r="A922" s="150"/>
      <c r="B922" s="150"/>
      <c r="C922" s="150"/>
      <c r="D922" s="150"/>
      <c r="E922" s="150"/>
      <c r="F922" s="150"/>
      <c r="G922" s="150"/>
      <c r="H922" s="150"/>
      <c r="I922" s="150"/>
      <c r="J922" s="150"/>
      <c r="K922" s="150"/>
      <c r="L922" s="150"/>
      <c r="M922" s="150"/>
      <c r="N922" s="150"/>
      <c r="O922" s="150"/>
      <c r="P922" s="150"/>
      <c r="Q922" s="150"/>
      <c r="R922" s="150"/>
      <c r="S922" s="150"/>
      <c r="T922" s="150"/>
      <c r="U922" s="150"/>
      <c r="V922" s="150"/>
      <c r="W922" s="150"/>
      <c r="X922" s="150"/>
      <c r="Y922" s="150"/>
      <c r="Z922" s="150"/>
    </row>
    <row r="923" ht="15.75" customHeight="1">
      <c r="A923" s="150"/>
      <c r="B923" s="150"/>
      <c r="C923" s="150"/>
      <c r="D923" s="150"/>
      <c r="E923" s="150"/>
      <c r="F923" s="150"/>
      <c r="G923" s="150"/>
      <c r="H923" s="150"/>
      <c r="I923" s="150"/>
      <c r="J923" s="150"/>
      <c r="K923" s="150"/>
      <c r="L923" s="150"/>
      <c r="M923" s="150"/>
      <c r="N923" s="150"/>
      <c r="O923" s="150"/>
      <c r="P923" s="150"/>
      <c r="Q923" s="150"/>
      <c r="R923" s="150"/>
      <c r="S923" s="150"/>
      <c r="T923" s="150"/>
      <c r="U923" s="150"/>
      <c r="V923" s="150"/>
      <c r="W923" s="150"/>
      <c r="X923" s="150"/>
      <c r="Y923" s="150"/>
      <c r="Z923" s="150"/>
    </row>
    <row r="924" ht="15.75" customHeight="1">
      <c r="A924" s="150"/>
      <c r="B924" s="150"/>
      <c r="C924" s="150"/>
      <c r="D924" s="150"/>
      <c r="E924" s="150"/>
      <c r="F924" s="150"/>
      <c r="G924" s="150"/>
      <c r="H924" s="150"/>
      <c r="I924" s="150"/>
      <c r="J924" s="150"/>
      <c r="K924" s="150"/>
      <c r="L924" s="150"/>
      <c r="M924" s="150"/>
      <c r="N924" s="150"/>
      <c r="O924" s="150"/>
      <c r="P924" s="150"/>
      <c r="Q924" s="150"/>
      <c r="R924" s="150"/>
      <c r="S924" s="150"/>
      <c r="T924" s="150"/>
      <c r="U924" s="150"/>
      <c r="V924" s="150"/>
      <c r="W924" s="150"/>
      <c r="X924" s="150"/>
      <c r="Y924" s="150"/>
      <c r="Z924" s="150"/>
    </row>
    <row r="925" ht="15.75" customHeight="1">
      <c r="A925" s="150"/>
      <c r="B925" s="150"/>
      <c r="C925" s="150"/>
      <c r="D925" s="150"/>
      <c r="E925" s="150"/>
      <c r="F925" s="150"/>
      <c r="G925" s="150"/>
      <c r="H925" s="150"/>
      <c r="I925" s="150"/>
      <c r="J925" s="150"/>
      <c r="K925" s="150"/>
      <c r="L925" s="150"/>
      <c r="M925" s="150"/>
      <c r="N925" s="150"/>
      <c r="O925" s="150"/>
      <c r="P925" s="150"/>
      <c r="Q925" s="150"/>
      <c r="R925" s="150"/>
      <c r="S925" s="150"/>
      <c r="T925" s="150"/>
      <c r="U925" s="150"/>
      <c r="V925" s="150"/>
      <c r="W925" s="150"/>
      <c r="X925" s="150"/>
      <c r="Y925" s="150"/>
      <c r="Z925" s="150"/>
    </row>
    <row r="926" ht="15.75" customHeight="1">
      <c r="A926" s="150"/>
      <c r="B926" s="150"/>
      <c r="C926" s="150"/>
      <c r="D926" s="150"/>
      <c r="E926" s="150"/>
      <c r="F926" s="150"/>
      <c r="G926" s="150"/>
      <c r="H926" s="150"/>
      <c r="I926" s="150"/>
      <c r="J926" s="150"/>
      <c r="K926" s="150"/>
      <c r="L926" s="150"/>
      <c r="M926" s="150"/>
      <c r="N926" s="150"/>
      <c r="O926" s="150"/>
      <c r="P926" s="150"/>
      <c r="Q926" s="150"/>
      <c r="R926" s="150"/>
      <c r="S926" s="150"/>
      <c r="T926" s="150"/>
      <c r="U926" s="150"/>
      <c r="V926" s="150"/>
      <c r="W926" s="150"/>
      <c r="X926" s="150"/>
      <c r="Y926" s="150"/>
      <c r="Z926" s="150"/>
    </row>
    <row r="927" ht="15.75" customHeight="1">
      <c r="A927" s="150"/>
      <c r="B927" s="150"/>
      <c r="C927" s="150"/>
      <c r="D927" s="150"/>
      <c r="E927" s="150"/>
      <c r="F927" s="150"/>
      <c r="G927" s="150"/>
      <c r="H927" s="150"/>
      <c r="I927" s="150"/>
      <c r="J927" s="150"/>
      <c r="K927" s="150"/>
      <c r="L927" s="150"/>
      <c r="M927" s="150"/>
      <c r="N927" s="150"/>
      <c r="O927" s="150"/>
      <c r="P927" s="150"/>
      <c r="Q927" s="150"/>
      <c r="R927" s="150"/>
      <c r="S927" s="150"/>
      <c r="T927" s="150"/>
      <c r="U927" s="150"/>
      <c r="V927" s="150"/>
      <c r="W927" s="150"/>
      <c r="X927" s="150"/>
      <c r="Y927" s="150"/>
      <c r="Z927" s="150"/>
    </row>
    <row r="928" ht="15.75" customHeight="1">
      <c r="A928" s="150"/>
      <c r="B928" s="150"/>
      <c r="C928" s="150"/>
      <c r="D928" s="150"/>
      <c r="E928" s="150"/>
      <c r="F928" s="150"/>
      <c r="G928" s="150"/>
      <c r="H928" s="150"/>
      <c r="I928" s="150"/>
      <c r="J928" s="150"/>
      <c r="K928" s="150"/>
      <c r="L928" s="150"/>
      <c r="M928" s="150"/>
      <c r="N928" s="150"/>
      <c r="O928" s="150"/>
      <c r="P928" s="150"/>
      <c r="Q928" s="150"/>
      <c r="R928" s="150"/>
      <c r="S928" s="150"/>
      <c r="T928" s="150"/>
      <c r="U928" s="150"/>
      <c r="V928" s="150"/>
      <c r="W928" s="150"/>
      <c r="X928" s="150"/>
      <c r="Y928" s="150"/>
      <c r="Z928" s="150"/>
    </row>
    <row r="929" ht="15.75" customHeight="1">
      <c r="A929" s="150"/>
      <c r="B929" s="150"/>
      <c r="C929" s="150"/>
      <c r="D929" s="150"/>
      <c r="E929" s="150"/>
      <c r="F929" s="150"/>
      <c r="G929" s="150"/>
      <c r="H929" s="150"/>
      <c r="I929" s="150"/>
      <c r="J929" s="150"/>
      <c r="K929" s="150"/>
      <c r="L929" s="150"/>
      <c r="M929" s="150"/>
      <c r="N929" s="150"/>
      <c r="O929" s="150"/>
      <c r="P929" s="150"/>
      <c r="Q929" s="150"/>
      <c r="R929" s="150"/>
      <c r="S929" s="150"/>
      <c r="T929" s="150"/>
      <c r="U929" s="150"/>
      <c r="V929" s="150"/>
      <c r="W929" s="150"/>
      <c r="X929" s="150"/>
      <c r="Y929" s="150"/>
      <c r="Z929" s="150"/>
    </row>
    <row r="930" ht="15.75" customHeight="1">
      <c r="A930" s="150"/>
      <c r="B930" s="150"/>
      <c r="C930" s="150"/>
      <c r="D930" s="150"/>
      <c r="E930" s="150"/>
      <c r="F930" s="150"/>
      <c r="G930" s="150"/>
      <c r="H930" s="150"/>
      <c r="I930" s="150"/>
      <c r="J930" s="150"/>
      <c r="K930" s="150"/>
      <c r="L930" s="150"/>
      <c r="M930" s="150"/>
      <c r="N930" s="150"/>
      <c r="O930" s="150"/>
      <c r="P930" s="150"/>
      <c r="Q930" s="150"/>
      <c r="R930" s="150"/>
      <c r="S930" s="150"/>
      <c r="T930" s="150"/>
      <c r="U930" s="150"/>
      <c r="V930" s="150"/>
      <c r="W930" s="150"/>
      <c r="X930" s="150"/>
      <c r="Y930" s="150"/>
      <c r="Z930" s="150"/>
    </row>
    <row r="931" ht="15.75" customHeight="1">
      <c r="A931" s="150"/>
      <c r="B931" s="150"/>
      <c r="C931" s="150"/>
      <c r="D931" s="150"/>
      <c r="E931" s="150"/>
      <c r="F931" s="150"/>
      <c r="G931" s="150"/>
      <c r="H931" s="150"/>
      <c r="I931" s="150"/>
      <c r="J931" s="150"/>
      <c r="K931" s="150"/>
      <c r="L931" s="150"/>
      <c r="M931" s="150"/>
      <c r="N931" s="150"/>
      <c r="O931" s="150"/>
      <c r="P931" s="150"/>
      <c r="Q931" s="150"/>
      <c r="R931" s="150"/>
      <c r="S931" s="150"/>
      <c r="T931" s="150"/>
      <c r="U931" s="150"/>
      <c r="V931" s="150"/>
      <c r="W931" s="150"/>
      <c r="X931" s="150"/>
      <c r="Y931" s="150"/>
      <c r="Z931" s="150"/>
    </row>
    <row r="932" ht="15.75" customHeight="1">
      <c r="A932" s="150"/>
      <c r="B932" s="150"/>
      <c r="C932" s="150"/>
      <c r="D932" s="150"/>
      <c r="E932" s="150"/>
      <c r="F932" s="150"/>
      <c r="G932" s="150"/>
      <c r="H932" s="150"/>
      <c r="I932" s="150"/>
      <c r="J932" s="150"/>
      <c r="K932" s="150"/>
      <c r="L932" s="150"/>
      <c r="M932" s="150"/>
      <c r="N932" s="150"/>
      <c r="O932" s="150"/>
      <c r="P932" s="150"/>
      <c r="Q932" s="150"/>
      <c r="R932" s="150"/>
      <c r="S932" s="150"/>
      <c r="T932" s="150"/>
      <c r="U932" s="150"/>
      <c r="V932" s="150"/>
      <c r="W932" s="150"/>
      <c r="X932" s="150"/>
      <c r="Y932" s="150"/>
      <c r="Z932" s="150"/>
    </row>
    <row r="933" ht="15.75" customHeight="1">
      <c r="A933" s="150"/>
      <c r="B933" s="150"/>
      <c r="C933" s="150"/>
      <c r="D933" s="150"/>
      <c r="E933" s="150"/>
      <c r="F933" s="150"/>
      <c r="G933" s="150"/>
      <c r="H933" s="150"/>
      <c r="I933" s="150"/>
      <c r="J933" s="150"/>
      <c r="K933" s="150"/>
      <c r="L933" s="150"/>
      <c r="M933" s="150"/>
      <c r="N933" s="150"/>
      <c r="O933" s="150"/>
      <c r="P933" s="150"/>
      <c r="Q933" s="150"/>
      <c r="R933" s="150"/>
      <c r="S933" s="150"/>
      <c r="T933" s="150"/>
      <c r="U933" s="150"/>
      <c r="V933" s="150"/>
      <c r="W933" s="150"/>
      <c r="X933" s="150"/>
      <c r="Y933" s="150"/>
      <c r="Z933" s="150"/>
    </row>
    <row r="934" ht="15.75" customHeight="1">
      <c r="A934" s="150"/>
      <c r="B934" s="150"/>
      <c r="C934" s="150"/>
      <c r="D934" s="150"/>
      <c r="E934" s="150"/>
      <c r="F934" s="150"/>
      <c r="G934" s="150"/>
      <c r="H934" s="150"/>
      <c r="I934" s="150"/>
      <c r="J934" s="150"/>
      <c r="K934" s="150"/>
      <c r="L934" s="150"/>
      <c r="M934" s="150"/>
      <c r="N934" s="150"/>
      <c r="O934" s="150"/>
      <c r="P934" s="150"/>
      <c r="Q934" s="150"/>
      <c r="R934" s="150"/>
      <c r="S934" s="150"/>
      <c r="T934" s="150"/>
      <c r="U934" s="150"/>
      <c r="V934" s="150"/>
      <c r="W934" s="150"/>
      <c r="X934" s="150"/>
      <c r="Y934" s="150"/>
      <c r="Z934" s="150"/>
    </row>
    <row r="935" ht="15.75" customHeight="1">
      <c r="A935" s="150"/>
      <c r="B935" s="150"/>
      <c r="C935" s="150"/>
      <c r="D935" s="150"/>
      <c r="E935" s="150"/>
      <c r="F935" s="150"/>
      <c r="G935" s="150"/>
      <c r="H935" s="150"/>
      <c r="I935" s="150"/>
      <c r="J935" s="150"/>
      <c r="K935" s="150"/>
      <c r="L935" s="150"/>
      <c r="M935" s="150"/>
      <c r="N935" s="150"/>
      <c r="O935" s="150"/>
      <c r="P935" s="150"/>
      <c r="Q935" s="150"/>
      <c r="R935" s="150"/>
      <c r="S935" s="150"/>
      <c r="T935" s="150"/>
      <c r="U935" s="150"/>
      <c r="V935" s="150"/>
      <c r="W935" s="150"/>
      <c r="X935" s="150"/>
      <c r="Y935" s="150"/>
      <c r="Z935" s="150"/>
    </row>
    <row r="936" ht="15.75" customHeight="1">
      <c r="A936" s="150"/>
      <c r="B936" s="150"/>
      <c r="C936" s="150"/>
      <c r="D936" s="150"/>
      <c r="E936" s="150"/>
      <c r="F936" s="150"/>
      <c r="G936" s="150"/>
      <c r="H936" s="150"/>
      <c r="I936" s="150"/>
      <c r="J936" s="150"/>
      <c r="K936" s="150"/>
      <c r="L936" s="150"/>
      <c r="M936" s="150"/>
      <c r="N936" s="150"/>
      <c r="O936" s="150"/>
      <c r="P936" s="150"/>
      <c r="Q936" s="150"/>
      <c r="R936" s="150"/>
      <c r="S936" s="150"/>
      <c r="T936" s="150"/>
      <c r="U936" s="150"/>
      <c r="V936" s="150"/>
      <c r="W936" s="150"/>
      <c r="X936" s="150"/>
      <c r="Y936" s="150"/>
      <c r="Z936" s="150"/>
    </row>
    <row r="937" ht="15.75" customHeight="1">
      <c r="A937" s="150"/>
      <c r="B937" s="150"/>
      <c r="C937" s="150"/>
      <c r="D937" s="150"/>
      <c r="E937" s="150"/>
      <c r="F937" s="150"/>
      <c r="G937" s="150"/>
      <c r="H937" s="150"/>
      <c r="I937" s="150"/>
      <c r="J937" s="150"/>
      <c r="K937" s="150"/>
      <c r="L937" s="150"/>
      <c r="M937" s="150"/>
      <c r="N937" s="150"/>
      <c r="O937" s="150"/>
      <c r="P937" s="150"/>
      <c r="Q937" s="150"/>
      <c r="R937" s="150"/>
      <c r="S937" s="150"/>
      <c r="T937" s="150"/>
      <c r="U937" s="150"/>
      <c r="V937" s="150"/>
      <c r="W937" s="150"/>
      <c r="X937" s="150"/>
      <c r="Y937" s="150"/>
      <c r="Z937" s="150"/>
    </row>
    <row r="938" ht="15.75" customHeight="1">
      <c r="A938" s="150"/>
      <c r="B938" s="150"/>
      <c r="C938" s="150"/>
      <c r="D938" s="150"/>
      <c r="E938" s="150"/>
      <c r="F938" s="150"/>
      <c r="G938" s="150"/>
      <c r="H938" s="150"/>
      <c r="I938" s="150"/>
      <c r="J938" s="150"/>
      <c r="K938" s="150"/>
      <c r="L938" s="150"/>
      <c r="M938" s="150"/>
      <c r="N938" s="150"/>
      <c r="O938" s="150"/>
      <c r="P938" s="150"/>
      <c r="Q938" s="150"/>
      <c r="R938" s="150"/>
      <c r="S938" s="150"/>
      <c r="T938" s="150"/>
      <c r="U938" s="150"/>
      <c r="V938" s="150"/>
      <c r="W938" s="150"/>
      <c r="X938" s="150"/>
      <c r="Y938" s="150"/>
      <c r="Z938" s="150"/>
    </row>
    <row r="939" ht="15.75" customHeight="1">
      <c r="A939" s="150"/>
      <c r="B939" s="150"/>
      <c r="C939" s="150"/>
      <c r="D939" s="150"/>
      <c r="E939" s="150"/>
      <c r="F939" s="150"/>
      <c r="G939" s="150"/>
      <c r="H939" s="150"/>
      <c r="I939" s="150"/>
      <c r="J939" s="150"/>
      <c r="K939" s="150"/>
      <c r="L939" s="150"/>
      <c r="M939" s="150"/>
      <c r="N939" s="150"/>
      <c r="O939" s="150"/>
      <c r="P939" s="150"/>
      <c r="Q939" s="150"/>
      <c r="R939" s="150"/>
      <c r="S939" s="150"/>
      <c r="T939" s="150"/>
      <c r="U939" s="150"/>
      <c r="V939" s="150"/>
      <c r="W939" s="150"/>
      <c r="X939" s="150"/>
      <c r="Y939" s="150"/>
      <c r="Z939" s="150"/>
    </row>
    <row r="940" ht="15.75" customHeight="1">
      <c r="A940" s="150"/>
      <c r="B940" s="150"/>
      <c r="C940" s="150"/>
      <c r="D940" s="150"/>
      <c r="E940" s="150"/>
      <c r="F940" s="150"/>
      <c r="G940" s="150"/>
      <c r="H940" s="150"/>
      <c r="I940" s="150"/>
      <c r="J940" s="150"/>
      <c r="K940" s="150"/>
      <c r="L940" s="150"/>
      <c r="M940" s="150"/>
      <c r="N940" s="150"/>
      <c r="O940" s="150"/>
      <c r="P940" s="150"/>
      <c r="Q940" s="150"/>
      <c r="R940" s="150"/>
      <c r="S940" s="150"/>
      <c r="T940" s="150"/>
      <c r="U940" s="150"/>
      <c r="V940" s="150"/>
      <c r="W940" s="150"/>
      <c r="X940" s="150"/>
      <c r="Y940" s="150"/>
      <c r="Z940" s="150"/>
    </row>
    <row r="941" ht="15.75" customHeight="1">
      <c r="A941" s="150"/>
      <c r="B941" s="150"/>
      <c r="C941" s="150"/>
      <c r="D941" s="150"/>
      <c r="E941" s="150"/>
      <c r="F941" s="150"/>
      <c r="G941" s="150"/>
      <c r="H941" s="150"/>
      <c r="I941" s="150"/>
      <c r="J941" s="150"/>
      <c r="K941" s="150"/>
      <c r="L941" s="150"/>
      <c r="M941" s="150"/>
      <c r="N941" s="150"/>
      <c r="O941" s="150"/>
      <c r="P941" s="150"/>
      <c r="Q941" s="150"/>
      <c r="R941" s="150"/>
      <c r="S941" s="150"/>
      <c r="T941" s="150"/>
      <c r="U941" s="150"/>
      <c r="V941" s="150"/>
      <c r="W941" s="150"/>
      <c r="X941" s="150"/>
      <c r="Y941" s="150"/>
      <c r="Z941" s="150"/>
    </row>
    <row r="942" ht="15.75" customHeight="1">
      <c r="A942" s="150"/>
      <c r="B942" s="150"/>
      <c r="C942" s="150"/>
      <c r="D942" s="150"/>
      <c r="E942" s="150"/>
      <c r="F942" s="150"/>
      <c r="G942" s="150"/>
      <c r="H942" s="150"/>
      <c r="I942" s="150"/>
      <c r="J942" s="150"/>
      <c r="K942" s="150"/>
      <c r="L942" s="150"/>
      <c r="M942" s="150"/>
      <c r="N942" s="150"/>
      <c r="O942" s="150"/>
      <c r="P942" s="150"/>
      <c r="Q942" s="150"/>
      <c r="R942" s="150"/>
      <c r="S942" s="150"/>
      <c r="T942" s="150"/>
      <c r="U942" s="150"/>
      <c r="V942" s="150"/>
      <c r="W942" s="150"/>
      <c r="X942" s="150"/>
      <c r="Y942" s="150"/>
      <c r="Z942" s="150"/>
    </row>
    <row r="943" ht="15.75" customHeight="1">
      <c r="A943" s="150"/>
      <c r="B943" s="150"/>
      <c r="C943" s="150"/>
      <c r="D943" s="150"/>
      <c r="E943" s="150"/>
      <c r="F943" s="150"/>
      <c r="G943" s="150"/>
      <c r="H943" s="150"/>
      <c r="I943" s="150"/>
      <c r="J943" s="150"/>
      <c r="K943" s="150"/>
      <c r="L943" s="150"/>
      <c r="M943" s="150"/>
      <c r="N943" s="150"/>
      <c r="O943" s="150"/>
      <c r="P943" s="150"/>
      <c r="Q943" s="150"/>
      <c r="R943" s="150"/>
      <c r="S943" s="150"/>
      <c r="T943" s="150"/>
      <c r="U943" s="150"/>
      <c r="V943" s="150"/>
      <c r="W943" s="150"/>
      <c r="X943" s="150"/>
      <c r="Y943" s="150"/>
      <c r="Z943" s="150"/>
    </row>
    <row r="944" ht="15.75" customHeight="1">
      <c r="A944" s="150"/>
      <c r="B944" s="150"/>
      <c r="C944" s="150"/>
      <c r="D944" s="150"/>
      <c r="E944" s="150"/>
      <c r="F944" s="150"/>
      <c r="G944" s="150"/>
      <c r="H944" s="150"/>
      <c r="I944" s="150"/>
      <c r="J944" s="150"/>
      <c r="K944" s="150"/>
      <c r="L944" s="150"/>
      <c r="M944" s="150"/>
      <c r="N944" s="150"/>
      <c r="O944" s="150"/>
      <c r="P944" s="150"/>
      <c r="Q944" s="150"/>
      <c r="R944" s="150"/>
      <c r="S944" s="150"/>
      <c r="T944" s="150"/>
      <c r="U944" s="150"/>
      <c r="V944" s="150"/>
      <c r="W944" s="150"/>
      <c r="X944" s="150"/>
      <c r="Y944" s="150"/>
      <c r="Z944" s="150"/>
    </row>
    <row r="945" ht="15.75" customHeight="1">
      <c r="A945" s="150"/>
      <c r="B945" s="150"/>
      <c r="C945" s="150"/>
      <c r="D945" s="150"/>
      <c r="E945" s="150"/>
      <c r="F945" s="150"/>
      <c r="G945" s="150"/>
      <c r="H945" s="150"/>
      <c r="I945" s="150"/>
      <c r="J945" s="150"/>
      <c r="K945" s="150"/>
      <c r="L945" s="150"/>
      <c r="M945" s="150"/>
      <c r="N945" s="150"/>
      <c r="O945" s="150"/>
      <c r="P945" s="150"/>
      <c r="Q945" s="150"/>
      <c r="R945" s="150"/>
      <c r="S945" s="150"/>
      <c r="T945" s="150"/>
      <c r="U945" s="150"/>
      <c r="V945" s="150"/>
      <c r="W945" s="150"/>
      <c r="X945" s="150"/>
      <c r="Y945" s="150"/>
      <c r="Z945" s="150"/>
    </row>
    <row r="946" ht="15.75" customHeight="1">
      <c r="A946" s="150"/>
      <c r="B946" s="150"/>
      <c r="C946" s="150"/>
      <c r="D946" s="150"/>
      <c r="E946" s="150"/>
      <c r="F946" s="150"/>
      <c r="G946" s="150"/>
      <c r="H946" s="150"/>
      <c r="I946" s="150"/>
      <c r="J946" s="150"/>
      <c r="K946" s="150"/>
      <c r="L946" s="150"/>
      <c r="M946" s="150"/>
      <c r="N946" s="150"/>
      <c r="O946" s="150"/>
      <c r="P946" s="150"/>
      <c r="Q946" s="150"/>
      <c r="R946" s="150"/>
      <c r="S946" s="150"/>
      <c r="T946" s="150"/>
      <c r="U946" s="150"/>
      <c r="V946" s="150"/>
      <c r="W946" s="150"/>
      <c r="X946" s="150"/>
      <c r="Y946" s="150"/>
      <c r="Z946" s="150"/>
    </row>
    <row r="947" ht="15.75" customHeight="1">
      <c r="A947" s="150"/>
      <c r="B947" s="150"/>
      <c r="C947" s="150"/>
      <c r="D947" s="150"/>
      <c r="E947" s="150"/>
      <c r="F947" s="150"/>
      <c r="G947" s="150"/>
      <c r="H947" s="150"/>
      <c r="I947" s="150"/>
      <c r="J947" s="150"/>
      <c r="K947" s="150"/>
      <c r="L947" s="150"/>
      <c r="M947" s="150"/>
      <c r="N947" s="150"/>
      <c r="O947" s="150"/>
      <c r="P947" s="150"/>
      <c r="Q947" s="150"/>
      <c r="R947" s="150"/>
      <c r="S947" s="150"/>
      <c r="T947" s="150"/>
      <c r="U947" s="150"/>
      <c r="V947" s="150"/>
      <c r="W947" s="150"/>
      <c r="X947" s="150"/>
      <c r="Y947" s="150"/>
      <c r="Z947" s="150"/>
    </row>
    <row r="948" ht="15.75" customHeight="1">
      <c r="A948" s="150"/>
      <c r="B948" s="150"/>
      <c r="C948" s="150"/>
      <c r="D948" s="150"/>
      <c r="E948" s="150"/>
      <c r="F948" s="150"/>
      <c r="G948" s="150"/>
      <c r="H948" s="150"/>
      <c r="I948" s="150"/>
      <c r="J948" s="150"/>
      <c r="K948" s="150"/>
      <c r="L948" s="150"/>
      <c r="M948" s="150"/>
      <c r="N948" s="150"/>
      <c r="O948" s="150"/>
      <c r="P948" s="150"/>
      <c r="Q948" s="150"/>
      <c r="R948" s="150"/>
      <c r="S948" s="150"/>
      <c r="T948" s="150"/>
      <c r="U948" s="150"/>
      <c r="V948" s="150"/>
      <c r="W948" s="150"/>
      <c r="X948" s="150"/>
      <c r="Y948" s="150"/>
      <c r="Z948" s="150"/>
    </row>
    <row r="949" ht="15.75" customHeight="1">
      <c r="A949" s="150"/>
      <c r="B949" s="150"/>
      <c r="C949" s="150"/>
      <c r="D949" s="150"/>
      <c r="E949" s="150"/>
      <c r="F949" s="150"/>
      <c r="G949" s="150"/>
      <c r="H949" s="150"/>
      <c r="I949" s="150"/>
      <c r="J949" s="150"/>
      <c r="K949" s="150"/>
      <c r="L949" s="150"/>
      <c r="M949" s="150"/>
      <c r="N949" s="150"/>
      <c r="O949" s="150"/>
      <c r="P949" s="150"/>
      <c r="Q949" s="150"/>
      <c r="R949" s="150"/>
      <c r="S949" s="150"/>
      <c r="T949" s="150"/>
      <c r="U949" s="150"/>
      <c r="V949" s="150"/>
      <c r="W949" s="150"/>
      <c r="X949" s="150"/>
      <c r="Y949" s="150"/>
      <c r="Z949" s="150"/>
    </row>
    <row r="950" ht="15.75" customHeight="1">
      <c r="A950" s="150"/>
      <c r="B950" s="150"/>
      <c r="C950" s="150"/>
      <c r="D950" s="150"/>
      <c r="E950" s="150"/>
      <c r="F950" s="150"/>
      <c r="G950" s="150"/>
      <c r="H950" s="150"/>
      <c r="I950" s="150"/>
      <c r="J950" s="150"/>
      <c r="K950" s="150"/>
      <c r="L950" s="150"/>
      <c r="M950" s="150"/>
      <c r="N950" s="150"/>
      <c r="O950" s="150"/>
      <c r="P950" s="150"/>
      <c r="Q950" s="150"/>
      <c r="R950" s="150"/>
      <c r="S950" s="150"/>
      <c r="T950" s="150"/>
      <c r="U950" s="150"/>
      <c r="V950" s="150"/>
      <c r="W950" s="150"/>
      <c r="X950" s="150"/>
      <c r="Y950" s="150"/>
      <c r="Z950" s="150"/>
    </row>
    <row r="951" ht="15.75" customHeight="1">
      <c r="A951" s="150"/>
      <c r="B951" s="150"/>
      <c r="C951" s="150"/>
      <c r="D951" s="150"/>
      <c r="E951" s="150"/>
      <c r="F951" s="150"/>
      <c r="G951" s="150"/>
      <c r="H951" s="150"/>
      <c r="I951" s="150"/>
      <c r="J951" s="150"/>
      <c r="K951" s="150"/>
      <c r="L951" s="150"/>
      <c r="M951" s="150"/>
      <c r="N951" s="150"/>
      <c r="O951" s="150"/>
      <c r="P951" s="150"/>
      <c r="Q951" s="150"/>
      <c r="R951" s="150"/>
      <c r="S951" s="150"/>
      <c r="T951" s="150"/>
      <c r="U951" s="150"/>
      <c r="V951" s="150"/>
      <c r="W951" s="150"/>
      <c r="X951" s="150"/>
      <c r="Y951" s="150"/>
      <c r="Z951" s="150"/>
    </row>
    <row r="952" ht="15.75" customHeight="1">
      <c r="A952" s="150"/>
      <c r="B952" s="150"/>
      <c r="C952" s="150"/>
      <c r="D952" s="150"/>
      <c r="E952" s="150"/>
      <c r="F952" s="150"/>
      <c r="G952" s="150"/>
      <c r="H952" s="150"/>
      <c r="I952" s="150"/>
      <c r="J952" s="150"/>
      <c r="K952" s="150"/>
      <c r="L952" s="150"/>
      <c r="M952" s="150"/>
      <c r="N952" s="150"/>
      <c r="O952" s="150"/>
      <c r="P952" s="150"/>
      <c r="Q952" s="150"/>
      <c r="R952" s="150"/>
      <c r="S952" s="150"/>
      <c r="T952" s="150"/>
      <c r="U952" s="150"/>
      <c r="V952" s="150"/>
      <c r="W952" s="150"/>
      <c r="X952" s="150"/>
      <c r="Y952" s="150"/>
      <c r="Z952" s="150"/>
    </row>
    <row r="953" ht="15.75" customHeight="1">
      <c r="A953" s="150"/>
      <c r="B953" s="150"/>
      <c r="C953" s="150"/>
      <c r="D953" s="150"/>
      <c r="E953" s="150"/>
      <c r="F953" s="150"/>
      <c r="G953" s="150"/>
      <c r="H953" s="150"/>
      <c r="I953" s="150"/>
      <c r="J953" s="150"/>
      <c r="K953" s="150"/>
      <c r="L953" s="150"/>
      <c r="M953" s="150"/>
      <c r="N953" s="150"/>
      <c r="O953" s="150"/>
      <c r="P953" s="150"/>
      <c r="Q953" s="150"/>
      <c r="R953" s="150"/>
      <c r="S953" s="150"/>
      <c r="T953" s="150"/>
      <c r="U953" s="150"/>
      <c r="V953" s="150"/>
      <c r="W953" s="150"/>
      <c r="X953" s="150"/>
      <c r="Y953" s="150"/>
      <c r="Z953" s="150"/>
    </row>
    <row r="954" ht="15.75" customHeight="1">
      <c r="A954" s="150"/>
      <c r="B954" s="150"/>
      <c r="C954" s="150"/>
      <c r="D954" s="150"/>
      <c r="E954" s="150"/>
      <c r="F954" s="150"/>
      <c r="G954" s="150"/>
      <c r="H954" s="150"/>
      <c r="I954" s="150"/>
      <c r="J954" s="150"/>
      <c r="K954" s="150"/>
      <c r="L954" s="150"/>
      <c r="M954" s="150"/>
      <c r="N954" s="150"/>
      <c r="O954" s="150"/>
      <c r="P954" s="150"/>
      <c r="Q954" s="150"/>
      <c r="R954" s="150"/>
      <c r="S954" s="150"/>
      <c r="T954" s="150"/>
      <c r="U954" s="150"/>
      <c r="V954" s="150"/>
      <c r="W954" s="150"/>
      <c r="X954" s="150"/>
      <c r="Y954" s="150"/>
      <c r="Z954" s="150"/>
    </row>
    <row r="955" ht="15.75" customHeight="1">
      <c r="A955" s="150"/>
      <c r="B955" s="150"/>
      <c r="C955" s="150"/>
      <c r="D955" s="150"/>
      <c r="E955" s="150"/>
      <c r="F955" s="150"/>
      <c r="G955" s="150"/>
      <c r="H955" s="150"/>
      <c r="I955" s="150"/>
      <c r="J955" s="150"/>
      <c r="K955" s="150"/>
      <c r="L955" s="150"/>
      <c r="M955" s="150"/>
      <c r="N955" s="150"/>
      <c r="O955" s="150"/>
      <c r="P955" s="150"/>
      <c r="Q955" s="150"/>
      <c r="R955" s="150"/>
      <c r="S955" s="150"/>
      <c r="T955" s="150"/>
      <c r="U955" s="150"/>
      <c r="V955" s="150"/>
      <c r="W955" s="150"/>
      <c r="X955" s="150"/>
      <c r="Y955" s="150"/>
      <c r="Z955" s="150"/>
    </row>
    <row r="956" ht="15.75" customHeight="1">
      <c r="A956" s="150"/>
      <c r="B956" s="150"/>
      <c r="C956" s="150"/>
      <c r="D956" s="150"/>
      <c r="E956" s="150"/>
      <c r="F956" s="150"/>
      <c r="G956" s="150"/>
      <c r="H956" s="150"/>
      <c r="I956" s="150"/>
      <c r="J956" s="150"/>
      <c r="K956" s="150"/>
      <c r="L956" s="150"/>
      <c r="M956" s="150"/>
      <c r="N956" s="150"/>
      <c r="O956" s="150"/>
      <c r="P956" s="150"/>
      <c r="Q956" s="150"/>
      <c r="R956" s="150"/>
      <c r="S956" s="150"/>
      <c r="T956" s="150"/>
      <c r="U956" s="150"/>
      <c r="V956" s="150"/>
      <c r="W956" s="150"/>
      <c r="X956" s="150"/>
      <c r="Y956" s="150"/>
      <c r="Z956" s="150"/>
    </row>
    <row r="957" ht="15.75" customHeight="1">
      <c r="A957" s="150"/>
      <c r="B957" s="150"/>
      <c r="C957" s="150"/>
      <c r="D957" s="150"/>
      <c r="E957" s="150"/>
      <c r="F957" s="150"/>
      <c r="G957" s="150"/>
      <c r="H957" s="150"/>
      <c r="I957" s="150"/>
      <c r="J957" s="150"/>
      <c r="K957" s="150"/>
      <c r="L957" s="150"/>
      <c r="M957" s="150"/>
      <c r="N957" s="150"/>
      <c r="O957" s="150"/>
      <c r="P957" s="150"/>
      <c r="Q957" s="150"/>
      <c r="R957" s="150"/>
      <c r="S957" s="150"/>
      <c r="T957" s="150"/>
      <c r="U957" s="150"/>
      <c r="V957" s="150"/>
      <c r="W957" s="150"/>
      <c r="X957" s="150"/>
      <c r="Y957" s="150"/>
      <c r="Z957" s="150"/>
    </row>
    <row r="958" ht="15.75" customHeight="1">
      <c r="A958" s="150"/>
      <c r="B958" s="150"/>
      <c r="C958" s="150"/>
      <c r="D958" s="150"/>
      <c r="E958" s="150"/>
      <c r="F958" s="150"/>
      <c r="G958" s="150"/>
      <c r="H958" s="150"/>
      <c r="I958" s="150"/>
      <c r="J958" s="150"/>
      <c r="K958" s="150"/>
      <c r="L958" s="150"/>
      <c r="M958" s="150"/>
      <c r="N958" s="150"/>
      <c r="O958" s="150"/>
      <c r="P958" s="150"/>
      <c r="Q958" s="150"/>
      <c r="R958" s="150"/>
      <c r="S958" s="150"/>
      <c r="T958" s="150"/>
      <c r="U958" s="150"/>
      <c r="V958" s="150"/>
      <c r="W958" s="150"/>
      <c r="X958" s="150"/>
      <c r="Y958" s="150"/>
      <c r="Z958" s="150"/>
    </row>
    <row r="959" ht="15.75" customHeight="1">
      <c r="A959" s="150"/>
      <c r="B959" s="150"/>
      <c r="C959" s="150"/>
      <c r="D959" s="150"/>
      <c r="E959" s="150"/>
      <c r="F959" s="150"/>
      <c r="G959" s="150"/>
      <c r="H959" s="150"/>
      <c r="I959" s="150"/>
      <c r="J959" s="150"/>
      <c r="K959" s="150"/>
      <c r="L959" s="150"/>
      <c r="M959" s="150"/>
      <c r="N959" s="150"/>
      <c r="O959" s="150"/>
      <c r="P959" s="150"/>
      <c r="Q959" s="150"/>
      <c r="R959" s="150"/>
      <c r="S959" s="150"/>
      <c r="T959" s="150"/>
      <c r="U959" s="150"/>
      <c r="V959" s="150"/>
      <c r="W959" s="150"/>
      <c r="X959" s="150"/>
      <c r="Y959" s="150"/>
      <c r="Z959" s="150"/>
    </row>
    <row r="960" ht="15.75" customHeight="1">
      <c r="A960" s="150"/>
      <c r="B960" s="150"/>
      <c r="C960" s="150"/>
      <c r="D960" s="150"/>
      <c r="E960" s="150"/>
      <c r="F960" s="150"/>
      <c r="G960" s="150"/>
      <c r="H960" s="150"/>
      <c r="I960" s="150"/>
      <c r="J960" s="150"/>
      <c r="K960" s="150"/>
      <c r="L960" s="150"/>
      <c r="M960" s="150"/>
      <c r="N960" s="150"/>
      <c r="O960" s="150"/>
      <c r="P960" s="150"/>
      <c r="Q960" s="150"/>
      <c r="R960" s="150"/>
      <c r="S960" s="150"/>
      <c r="T960" s="150"/>
      <c r="U960" s="150"/>
      <c r="V960" s="150"/>
      <c r="W960" s="150"/>
      <c r="X960" s="150"/>
      <c r="Y960" s="150"/>
      <c r="Z960" s="150"/>
    </row>
    <row r="961" ht="15.75" customHeight="1">
      <c r="A961" s="150"/>
      <c r="B961" s="150"/>
      <c r="C961" s="150"/>
      <c r="D961" s="150"/>
      <c r="E961" s="150"/>
      <c r="F961" s="150"/>
      <c r="G961" s="150"/>
      <c r="H961" s="150"/>
      <c r="I961" s="150"/>
      <c r="J961" s="150"/>
      <c r="K961" s="150"/>
      <c r="L961" s="150"/>
      <c r="M961" s="150"/>
      <c r="N961" s="150"/>
      <c r="O961" s="150"/>
      <c r="P961" s="150"/>
      <c r="Q961" s="150"/>
      <c r="R961" s="150"/>
      <c r="S961" s="150"/>
      <c r="T961" s="150"/>
      <c r="U961" s="150"/>
      <c r="V961" s="150"/>
      <c r="W961" s="150"/>
      <c r="X961" s="150"/>
      <c r="Y961" s="150"/>
      <c r="Z961" s="150"/>
    </row>
    <row r="962" ht="15.75" customHeight="1">
      <c r="A962" s="150"/>
      <c r="B962" s="150"/>
      <c r="C962" s="150"/>
      <c r="D962" s="150"/>
      <c r="E962" s="150"/>
      <c r="F962" s="150"/>
      <c r="G962" s="150"/>
      <c r="H962" s="150"/>
      <c r="I962" s="150"/>
      <c r="J962" s="150"/>
      <c r="K962" s="150"/>
      <c r="L962" s="150"/>
      <c r="M962" s="150"/>
      <c r="N962" s="150"/>
      <c r="O962" s="150"/>
      <c r="P962" s="150"/>
      <c r="Q962" s="150"/>
      <c r="R962" s="150"/>
      <c r="S962" s="150"/>
      <c r="T962" s="150"/>
      <c r="U962" s="150"/>
      <c r="V962" s="150"/>
      <c r="W962" s="150"/>
      <c r="X962" s="150"/>
      <c r="Y962" s="150"/>
      <c r="Z962" s="150"/>
    </row>
    <row r="963" ht="15.75" customHeight="1">
      <c r="A963" s="150"/>
      <c r="B963" s="150"/>
      <c r="C963" s="150"/>
      <c r="D963" s="150"/>
      <c r="E963" s="150"/>
      <c r="F963" s="150"/>
      <c r="G963" s="150"/>
      <c r="H963" s="150"/>
      <c r="I963" s="150"/>
      <c r="J963" s="150"/>
      <c r="K963" s="150"/>
      <c r="L963" s="150"/>
      <c r="M963" s="150"/>
      <c r="N963" s="150"/>
      <c r="O963" s="150"/>
      <c r="P963" s="150"/>
      <c r="Q963" s="150"/>
      <c r="R963" s="150"/>
      <c r="S963" s="150"/>
      <c r="T963" s="150"/>
      <c r="U963" s="150"/>
      <c r="V963" s="150"/>
      <c r="W963" s="150"/>
      <c r="X963" s="150"/>
      <c r="Y963" s="150"/>
      <c r="Z963" s="150"/>
    </row>
    <row r="964" ht="15.75" customHeight="1">
      <c r="A964" s="150"/>
      <c r="B964" s="150"/>
      <c r="C964" s="150"/>
      <c r="D964" s="150"/>
      <c r="E964" s="150"/>
      <c r="F964" s="150"/>
      <c r="G964" s="150"/>
      <c r="H964" s="150"/>
      <c r="I964" s="150"/>
      <c r="J964" s="150"/>
      <c r="K964" s="150"/>
      <c r="L964" s="150"/>
      <c r="M964" s="150"/>
      <c r="N964" s="150"/>
      <c r="O964" s="150"/>
      <c r="P964" s="150"/>
      <c r="Q964" s="150"/>
      <c r="R964" s="150"/>
      <c r="S964" s="150"/>
      <c r="T964" s="150"/>
      <c r="U964" s="150"/>
      <c r="V964" s="150"/>
      <c r="W964" s="150"/>
      <c r="X964" s="150"/>
      <c r="Y964" s="150"/>
      <c r="Z964" s="150"/>
    </row>
    <row r="965" ht="15.75" customHeight="1">
      <c r="A965" s="150"/>
      <c r="B965" s="150"/>
      <c r="C965" s="150"/>
      <c r="D965" s="150"/>
      <c r="E965" s="150"/>
      <c r="F965" s="150"/>
      <c r="G965" s="150"/>
      <c r="H965" s="150"/>
      <c r="I965" s="150"/>
      <c r="J965" s="150"/>
      <c r="K965" s="150"/>
      <c r="L965" s="150"/>
      <c r="M965" s="150"/>
      <c r="N965" s="150"/>
      <c r="O965" s="150"/>
      <c r="P965" s="150"/>
      <c r="Q965" s="150"/>
      <c r="R965" s="150"/>
      <c r="S965" s="150"/>
      <c r="T965" s="150"/>
      <c r="U965" s="150"/>
      <c r="V965" s="150"/>
      <c r="W965" s="150"/>
      <c r="X965" s="150"/>
      <c r="Y965" s="150"/>
      <c r="Z965" s="150"/>
    </row>
    <row r="966" ht="15.75" customHeight="1">
      <c r="A966" s="150"/>
      <c r="B966" s="150"/>
      <c r="C966" s="150"/>
      <c r="D966" s="150"/>
      <c r="E966" s="150"/>
      <c r="F966" s="150"/>
      <c r="G966" s="150"/>
      <c r="H966" s="150"/>
      <c r="I966" s="150"/>
      <c r="J966" s="150"/>
      <c r="K966" s="150"/>
      <c r="L966" s="150"/>
      <c r="M966" s="150"/>
      <c r="N966" s="150"/>
      <c r="O966" s="150"/>
      <c r="P966" s="150"/>
      <c r="Q966" s="150"/>
      <c r="R966" s="150"/>
      <c r="S966" s="150"/>
      <c r="T966" s="150"/>
      <c r="U966" s="150"/>
      <c r="V966" s="150"/>
      <c r="W966" s="150"/>
      <c r="X966" s="150"/>
      <c r="Y966" s="150"/>
      <c r="Z966" s="150"/>
    </row>
    <row r="967" ht="15.75" customHeight="1">
      <c r="A967" s="150"/>
      <c r="B967" s="150"/>
      <c r="C967" s="150"/>
      <c r="D967" s="150"/>
      <c r="E967" s="150"/>
      <c r="F967" s="150"/>
      <c r="G967" s="150"/>
      <c r="H967" s="150"/>
      <c r="I967" s="150"/>
      <c r="J967" s="150"/>
      <c r="K967" s="150"/>
      <c r="L967" s="150"/>
      <c r="M967" s="150"/>
      <c r="N967" s="150"/>
      <c r="O967" s="150"/>
      <c r="P967" s="150"/>
      <c r="Q967" s="150"/>
      <c r="R967" s="150"/>
      <c r="S967" s="150"/>
      <c r="T967" s="150"/>
      <c r="U967" s="150"/>
      <c r="V967" s="150"/>
      <c r="W967" s="150"/>
      <c r="X967" s="150"/>
      <c r="Y967" s="150"/>
      <c r="Z967" s="150"/>
    </row>
    <row r="968" ht="15.75" customHeight="1">
      <c r="A968" s="150"/>
      <c r="B968" s="150"/>
      <c r="C968" s="150"/>
      <c r="D968" s="150"/>
      <c r="E968" s="150"/>
      <c r="F968" s="150"/>
      <c r="G968" s="150"/>
      <c r="H968" s="150"/>
      <c r="I968" s="150"/>
      <c r="J968" s="150"/>
      <c r="K968" s="150"/>
      <c r="L968" s="150"/>
      <c r="M968" s="150"/>
      <c r="N968" s="150"/>
      <c r="O968" s="150"/>
      <c r="P968" s="150"/>
      <c r="Q968" s="150"/>
      <c r="R968" s="150"/>
      <c r="S968" s="150"/>
      <c r="T968" s="150"/>
      <c r="U968" s="150"/>
      <c r="V968" s="150"/>
      <c r="W968" s="150"/>
      <c r="X968" s="150"/>
      <c r="Y968" s="150"/>
      <c r="Z968" s="150"/>
    </row>
    <row r="969" ht="15.75" customHeight="1">
      <c r="A969" s="150"/>
      <c r="B969" s="150"/>
      <c r="C969" s="150"/>
      <c r="D969" s="150"/>
      <c r="E969" s="150"/>
      <c r="F969" s="150"/>
      <c r="G969" s="150"/>
      <c r="H969" s="150"/>
      <c r="I969" s="150"/>
      <c r="J969" s="150"/>
      <c r="K969" s="150"/>
      <c r="L969" s="150"/>
      <c r="M969" s="150"/>
      <c r="N969" s="150"/>
      <c r="O969" s="150"/>
      <c r="P969" s="150"/>
      <c r="Q969" s="150"/>
      <c r="R969" s="150"/>
      <c r="S969" s="150"/>
      <c r="T969" s="150"/>
      <c r="U969" s="150"/>
      <c r="V969" s="150"/>
      <c r="W969" s="150"/>
      <c r="X969" s="150"/>
      <c r="Y969" s="150"/>
      <c r="Z969" s="150"/>
    </row>
    <row r="970" ht="15.75" customHeight="1">
      <c r="A970" s="150"/>
      <c r="B970" s="150"/>
      <c r="C970" s="150"/>
      <c r="D970" s="150"/>
      <c r="E970" s="150"/>
      <c r="F970" s="150"/>
      <c r="G970" s="150"/>
      <c r="H970" s="150"/>
      <c r="I970" s="150"/>
      <c r="J970" s="150"/>
      <c r="K970" s="150"/>
      <c r="L970" s="150"/>
      <c r="M970" s="150"/>
      <c r="N970" s="150"/>
      <c r="O970" s="150"/>
      <c r="P970" s="150"/>
      <c r="Q970" s="150"/>
      <c r="R970" s="150"/>
      <c r="S970" s="150"/>
      <c r="T970" s="150"/>
      <c r="U970" s="150"/>
      <c r="V970" s="150"/>
      <c r="W970" s="150"/>
      <c r="X970" s="150"/>
      <c r="Y970" s="150"/>
      <c r="Z970" s="150"/>
    </row>
    <row r="971" ht="15.75" customHeight="1">
      <c r="A971" s="150"/>
      <c r="B971" s="150"/>
      <c r="C971" s="150"/>
      <c r="D971" s="150"/>
      <c r="E971" s="150"/>
      <c r="F971" s="150"/>
      <c r="G971" s="150"/>
      <c r="H971" s="150"/>
      <c r="I971" s="150"/>
      <c r="J971" s="150"/>
      <c r="K971" s="150"/>
      <c r="L971" s="150"/>
      <c r="M971" s="150"/>
      <c r="N971" s="150"/>
      <c r="O971" s="150"/>
      <c r="P971" s="150"/>
      <c r="Q971" s="150"/>
      <c r="R971" s="150"/>
      <c r="S971" s="150"/>
      <c r="T971" s="150"/>
      <c r="U971" s="150"/>
      <c r="V971" s="150"/>
      <c r="W971" s="150"/>
      <c r="X971" s="150"/>
      <c r="Y971" s="150"/>
      <c r="Z971" s="150"/>
    </row>
    <row r="972" ht="15.75" customHeight="1">
      <c r="A972" s="150"/>
      <c r="B972" s="150"/>
      <c r="C972" s="150"/>
      <c r="D972" s="150"/>
      <c r="E972" s="150"/>
      <c r="F972" s="150"/>
      <c r="G972" s="150"/>
      <c r="H972" s="150"/>
      <c r="I972" s="150"/>
      <c r="J972" s="150"/>
      <c r="K972" s="150"/>
      <c r="L972" s="150"/>
      <c r="M972" s="150"/>
      <c r="N972" s="150"/>
      <c r="O972" s="150"/>
      <c r="P972" s="150"/>
      <c r="Q972" s="150"/>
      <c r="R972" s="150"/>
      <c r="S972" s="150"/>
      <c r="T972" s="150"/>
      <c r="U972" s="150"/>
      <c r="V972" s="150"/>
      <c r="W972" s="150"/>
      <c r="X972" s="150"/>
      <c r="Y972" s="150"/>
      <c r="Z972" s="150"/>
    </row>
    <row r="973" ht="15.75" customHeight="1">
      <c r="A973" s="150"/>
      <c r="B973" s="150"/>
      <c r="C973" s="150"/>
      <c r="D973" s="150"/>
      <c r="E973" s="150"/>
      <c r="F973" s="150"/>
      <c r="G973" s="150"/>
      <c r="H973" s="150"/>
      <c r="I973" s="150"/>
      <c r="J973" s="150"/>
      <c r="K973" s="150"/>
      <c r="L973" s="150"/>
      <c r="M973" s="150"/>
      <c r="N973" s="150"/>
      <c r="O973" s="150"/>
      <c r="P973" s="150"/>
      <c r="Q973" s="150"/>
      <c r="R973" s="150"/>
      <c r="S973" s="150"/>
      <c r="T973" s="150"/>
      <c r="U973" s="150"/>
      <c r="V973" s="150"/>
      <c r="W973" s="150"/>
      <c r="X973" s="150"/>
      <c r="Y973" s="150"/>
      <c r="Z973" s="150"/>
    </row>
    <row r="974" ht="15.75" customHeight="1">
      <c r="A974" s="150"/>
      <c r="B974" s="150"/>
      <c r="C974" s="150"/>
      <c r="D974" s="150"/>
      <c r="E974" s="150"/>
      <c r="F974" s="150"/>
      <c r="G974" s="150"/>
      <c r="H974" s="150"/>
      <c r="I974" s="150"/>
      <c r="J974" s="150"/>
      <c r="K974" s="150"/>
      <c r="L974" s="150"/>
      <c r="M974" s="150"/>
      <c r="N974" s="150"/>
      <c r="O974" s="150"/>
      <c r="P974" s="150"/>
      <c r="Q974" s="150"/>
      <c r="R974" s="150"/>
      <c r="S974" s="150"/>
      <c r="T974" s="150"/>
      <c r="U974" s="150"/>
      <c r="V974" s="150"/>
      <c r="W974" s="150"/>
      <c r="X974" s="150"/>
      <c r="Y974" s="150"/>
      <c r="Z974" s="150"/>
    </row>
    <row r="975" ht="15.75" customHeight="1">
      <c r="A975" s="150"/>
      <c r="B975" s="150"/>
      <c r="C975" s="150"/>
      <c r="D975" s="150"/>
      <c r="E975" s="150"/>
      <c r="F975" s="150"/>
      <c r="G975" s="150"/>
      <c r="H975" s="150"/>
      <c r="I975" s="150"/>
      <c r="J975" s="150"/>
      <c r="K975" s="150"/>
      <c r="L975" s="150"/>
      <c r="M975" s="150"/>
      <c r="N975" s="150"/>
      <c r="O975" s="150"/>
      <c r="P975" s="150"/>
      <c r="Q975" s="150"/>
      <c r="R975" s="150"/>
      <c r="S975" s="150"/>
      <c r="T975" s="150"/>
      <c r="U975" s="150"/>
      <c r="V975" s="150"/>
      <c r="W975" s="150"/>
      <c r="X975" s="150"/>
      <c r="Y975" s="150"/>
      <c r="Z975" s="150"/>
    </row>
    <row r="976" ht="15.75" customHeight="1">
      <c r="A976" s="150"/>
      <c r="B976" s="150"/>
      <c r="C976" s="150"/>
      <c r="D976" s="150"/>
      <c r="E976" s="150"/>
      <c r="F976" s="150"/>
      <c r="G976" s="150"/>
      <c r="H976" s="150"/>
      <c r="I976" s="150"/>
      <c r="J976" s="150"/>
      <c r="K976" s="150"/>
      <c r="L976" s="150"/>
      <c r="M976" s="150"/>
      <c r="N976" s="150"/>
      <c r="O976" s="150"/>
      <c r="P976" s="150"/>
      <c r="Q976" s="150"/>
      <c r="R976" s="150"/>
      <c r="S976" s="150"/>
      <c r="T976" s="150"/>
      <c r="U976" s="150"/>
      <c r="V976" s="150"/>
      <c r="W976" s="150"/>
      <c r="X976" s="150"/>
      <c r="Y976" s="150"/>
      <c r="Z976" s="150"/>
    </row>
    <row r="977" ht="15.75" customHeight="1">
      <c r="A977" s="150"/>
      <c r="B977" s="150"/>
      <c r="C977" s="150"/>
      <c r="D977" s="150"/>
      <c r="E977" s="150"/>
      <c r="F977" s="150"/>
      <c r="G977" s="150"/>
      <c r="H977" s="150"/>
      <c r="I977" s="150"/>
      <c r="J977" s="150"/>
      <c r="K977" s="150"/>
      <c r="L977" s="150"/>
      <c r="M977" s="150"/>
      <c r="N977" s="150"/>
      <c r="O977" s="150"/>
      <c r="P977" s="150"/>
      <c r="Q977" s="150"/>
      <c r="R977" s="150"/>
      <c r="S977" s="150"/>
      <c r="T977" s="150"/>
      <c r="U977" s="150"/>
      <c r="V977" s="150"/>
      <c r="W977" s="150"/>
      <c r="X977" s="150"/>
      <c r="Y977" s="150"/>
      <c r="Z977" s="150"/>
    </row>
    <row r="978" ht="15.75" customHeight="1">
      <c r="A978" s="150"/>
      <c r="B978" s="150"/>
      <c r="C978" s="150"/>
      <c r="D978" s="150"/>
      <c r="E978" s="150"/>
      <c r="F978" s="150"/>
      <c r="G978" s="150"/>
      <c r="H978" s="150"/>
      <c r="I978" s="150"/>
      <c r="J978" s="150"/>
      <c r="K978" s="150"/>
      <c r="L978" s="150"/>
      <c r="M978" s="150"/>
      <c r="N978" s="150"/>
      <c r="O978" s="150"/>
      <c r="P978" s="150"/>
      <c r="Q978" s="150"/>
      <c r="R978" s="150"/>
      <c r="S978" s="150"/>
      <c r="T978" s="150"/>
      <c r="U978" s="150"/>
      <c r="V978" s="150"/>
      <c r="W978" s="150"/>
      <c r="X978" s="150"/>
      <c r="Y978" s="150"/>
      <c r="Z978" s="150"/>
    </row>
    <row r="979" ht="15.75" customHeight="1">
      <c r="A979" s="150"/>
      <c r="B979" s="150"/>
      <c r="C979" s="150"/>
      <c r="D979" s="150"/>
      <c r="E979" s="150"/>
      <c r="F979" s="150"/>
      <c r="G979" s="150"/>
      <c r="H979" s="150"/>
      <c r="I979" s="150"/>
      <c r="J979" s="150"/>
      <c r="K979" s="150"/>
      <c r="L979" s="150"/>
      <c r="M979" s="150"/>
      <c r="N979" s="150"/>
      <c r="O979" s="150"/>
      <c r="P979" s="150"/>
      <c r="Q979" s="150"/>
      <c r="R979" s="150"/>
      <c r="S979" s="150"/>
      <c r="T979" s="150"/>
      <c r="U979" s="150"/>
      <c r="V979" s="150"/>
      <c r="W979" s="150"/>
      <c r="X979" s="150"/>
      <c r="Y979" s="150"/>
      <c r="Z979" s="150"/>
    </row>
    <row r="980" ht="15.75" customHeight="1">
      <c r="A980" s="150"/>
      <c r="B980" s="150"/>
      <c r="C980" s="150"/>
      <c r="D980" s="150"/>
      <c r="E980" s="150"/>
      <c r="F980" s="150"/>
      <c r="G980" s="150"/>
      <c r="H980" s="150"/>
      <c r="I980" s="150"/>
      <c r="J980" s="150"/>
      <c r="K980" s="150"/>
      <c r="L980" s="150"/>
      <c r="M980" s="150"/>
      <c r="N980" s="150"/>
      <c r="O980" s="150"/>
      <c r="P980" s="150"/>
      <c r="Q980" s="150"/>
      <c r="R980" s="150"/>
      <c r="S980" s="150"/>
      <c r="T980" s="150"/>
      <c r="U980" s="150"/>
      <c r="V980" s="150"/>
      <c r="W980" s="150"/>
      <c r="X980" s="150"/>
      <c r="Y980" s="150"/>
      <c r="Z980" s="150"/>
    </row>
    <row r="981" ht="15.75" customHeight="1">
      <c r="A981" s="150"/>
      <c r="B981" s="150"/>
      <c r="C981" s="150"/>
      <c r="D981" s="150"/>
      <c r="E981" s="150"/>
      <c r="F981" s="150"/>
      <c r="G981" s="150"/>
      <c r="H981" s="150"/>
      <c r="I981" s="150"/>
      <c r="J981" s="150"/>
      <c r="K981" s="150"/>
      <c r="L981" s="150"/>
      <c r="M981" s="150"/>
      <c r="N981" s="150"/>
      <c r="O981" s="150"/>
      <c r="P981" s="150"/>
      <c r="Q981" s="150"/>
      <c r="R981" s="150"/>
      <c r="S981" s="150"/>
      <c r="T981" s="150"/>
      <c r="U981" s="150"/>
      <c r="V981" s="150"/>
      <c r="W981" s="150"/>
      <c r="X981" s="150"/>
      <c r="Y981" s="150"/>
      <c r="Z981" s="150"/>
    </row>
    <row r="982" ht="15.75" customHeight="1">
      <c r="A982" s="150"/>
      <c r="B982" s="150"/>
      <c r="C982" s="150"/>
      <c r="D982" s="150"/>
      <c r="E982" s="150"/>
      <c r="F982" s="150"/>
      <c r="G982" s="150"/>
      <c r="H982" s="150"/>
      <c r="I982" s="150"/>
      <c r="J982" s="150"/>
      <c r="K982" s="150"/>
      <c r="L982" s="150"/>
      <c r="M982" s="150"/>
      <c r="N982" s="150"/>
      <c r="O982" s="150"/>
      <c r="P982" s="150"/>
      <c r="Q982" s="150"/>
      <c r="R982" s="150"/>
      <c r="S982" s="150"/>
      <c r="T982" s="150"/>
      <c r="U982" s="150"/>
      <c r="V982" s="150"/>
      <c r="W982" s="150"/>
      <c r="X982" s="150"/>
      <c r="Y982" s="150"/>
      <c r="Z982" s="150"/>
    </row>
    <row r="983" ht="15.75" customHeight="1">
      <c r="A983" s="150"/>
      <c r="B983" s="150"/>
      <c r="C983" s="150"/>
      <c r="D983" s="150"/>
      <c r="E983" s="150"/>
      <c r="F983" s="150"/>
      <c r="G983" s="150"/>
      <c r="H983" s="150"/>
      <c r="I983" s="150"/>
      <c r="J983" s="150"/>
      <c r="K983" s="150"/>
      <c r="L983" s="150"/>
      <c r="M983" s="150"/>
      <c r="N983" s="150"/>
      <c r="O983" s="150"/>
      <c r="P983" s="150"/>
      <c r="Q983" s="150"/>
      <c r="R983" s="150"/>
      <c r="S983" s="150"/>
      <c r="T983" s="150"/>
      <c r="U983" s="150"/>
      <c r="V983" s="150"/>
      <c r="W983" s="150"/>
      <c r="X983" s="150"/>
      <c r="Y983" s="150"/>
      <c r="Z983" s="150"/>
    </row>
    <row r="984" ht="15.75" customHeight="1">
      <c r="A984" s="150"/>
      <c r="B984" s="150"/>
      <c r="C984" s="150"/>
      <c r="D984" s="150"/>
      <c r="E984" s="150"/>
      <c r="F984" s="150"/>
      <c r="G984" s="150"/>
      <c r="H984" s="150"/>
      <c r="I984" s="150"/>
      <c r="J984" s="150"/>
      <c r="K984" s="150"/>
      <c r="L984" s="150"/>
      <c r="M984" s="150"/>
      <c r="N984" s="150"/>
      <c r="O984" s="150"/>
      <c r="P984" s="150"/>
      <c r="Q984" s="150"/>
      <c r="R984" s="150"/>
      <c r="S984" s="150"/>
      <c r="T984" s="150"/>
      <c r="U984" s="150"/>
      <c r="V984" s="150"/>
      <c r="W984" s="150"/>
      <c r="X984" s="150"/>
      <c r="Y984" s="150"/>
      <c r="Z984" s="150"/>
    </row>
    <row r="985" ht="15.75" customHeight="1">
      <c r="A985" s="150"/>
      <c r="B985" s="150"/>
      <c r="C985" s="150"/>
      <c r="D985" s="150"/>
      <c r="E985" s="150"/>
      <c r="F985" s="150"/>
      <c r="G985" s="150"/>
      <c r="H985" s="150"/>
      <c r="I985" s="150"/>
      <c r="J985" s="150"/>
      <c r="K985" s="150"/>
      <c r="L985" s="150"/>
      <c r="M985" s="150"/>
      <c r="N985" s="150"/>
      <c r="O985" s="150"/>
      <c r="P985" s="150"/>
      <c r="Q985" s="150"/>
      <c r="R985" s="150"/>
      <c r="S985" s="150"/>
      <c r="T985" s="150"/>
      <c r="U985" s="150"/>
      <c r="V985" s="150"/>
      <c r="W985" s="150"/>
      <c r="X985" s="150"/>
      <c r="Y985" s="150"/>
      <c r="Z985" s="150"/>
    </row>
    <row r="986" ht="15.75" customHeight="1">
      <c r="A986" s="150"/>
      <c r="B986" s="150"/>
      <c r="C986" s="150"/>
      <c r="D986" s="150"/>
      <c r="E986" s="150"/>
      <c r="F986" s="150"/>
      <c r="G986" s="150"/>
      <c r="H986" s="150"/>
      <c r="I986" s="150"/>
      <c r="J986" s="150"/>
      <c r="K986" s="150"/>
      <c r="L986" s="150"/>
      <c r="M986" s="150"/>
      <c r="N986" s="150"/>
      <c r="O986" s="150"/>
      <c r="P986" s="150"/>
      <c r="Q986" s="150"/>
      <c r="R986" s="150"/>
      <c r="S986" s="150"/>
      <c r="T986" s="150"/>
      <c r="U986" s="150"/>
      <c r="V986" s="150"/>
      <c r="W986" s="150"/>
      <c r="X986" s="150"/>
      <c r="Y986" s="150"/>
      <c r="Z986" s="150"/>
    </row>
    <row r="987" ht="15.75" customHeight="1">
      <c r="A987" s="150"/>
      <c r="B987" s="150"/>
      <c r="C987" s="150"/>
      <c r="D987" s="150"/>
      <c r="E987" s="150"/>
      <c r="F987" s="150"/>
      <c r="G987" s="150"/>
      <c r="H987" s="150"/>
      <c r="I987" s="150"/>
      <c r="J987" s="150"/>
      <c r="K987" s="150"/>
      <c r="L987" s="150"/>
      <c r="M987" s="150"/>
      <c r="N987" s="150"/>
      <c r="O987" s="150"/>
      <c r="P987" s="150"/>
      <c r="Q987" s="150"/>
      <c r="R987" s="150"/>
      <c r="S987" s="150"/>
      <c r="T987" s="150"/>
      <c r="U987" s="150"/>
      <c r="V987" s="150"/>
      <c r="W987" s="150"/>
      <c r="X987" s="150"/>
      <c r="Y987" s="150"/>
      <c r="Z987" s="150"/>
    </row>
    <row r="988" ht="15.75" customHeight="1">
      <c r="A988" s="150"/>
      <c r="B988" s="150"/>
      <c r="C988" s="150"/>
      <c r="D988" s="150"/>
      <c r="E988" s="150"/>
      <c r="F988" s="150"/>
      <c r="G988" s="150"/>
      <c r="H988" s="150"/>
      <c r="I988" s="150"/>
      <c r="J988" s="150"/>
      <c r="K988" s="150"/>
      <c r="L988" s="150"/>
      <c r="M988" s="150"/>
      <c r="N988" s="150"/>
      <c r="O988" s="150"/>
      <c r="P988" s="150"/>
      <c r="Q988" s="150"/>
      <c r="R988" s="150"/>
      <c r="S988" s="150"/>
      <c r="T988" s="150"/>
      <c r="U988" s="150"/>
      <c r="V988" s="150"/>
      <c r="W988" s="150"/>
      <c r="X988" s="150"/>
      <c r="Y988" s="150"/>
      <c r="Z988" s="150"/>
    </row>
    <row r="989" ht="15.75" customHeight="1">
      <c r="A989" s="150"/>
      <c r="B989" s="150"/>
      <c r="C989" s="150"/>
      <c r="D989" s="150"/>
      <c r="E989" s="150"/>
      <c r="F989" s="150"/>
      <c r="G989" s="150"/>
      <c r="H989" s="150"/>
      <c r="I989" s="150"/>
      <c r="J989" s="150"/>
      <c r="K989" s="150"/>
      <c r="L989" s="150"/>
      <c r="M989" s="150"/>
      <c r="N989" s="150"/>
      <c r="O989" s="150"/>
      <c r="P989" s="150"/>
      <c r="Q989" s="150"/>
      <c r="R989" s="150"/>
      <c r="S989" s="150"/>
      <c r="T989" s="150"/>
      <c r="U989" s="150"/>
      <c r="V989" s="150"/>
      <c r="W989" s="150"/>
      <c r="X989" s="150"/>
      <c r="Y989" s="150"/>
      <c r="Z989" s="150"/>
    </row>
    <row r="990" ht="15.75" customHeight="1">
      <c r="A990" s="150"/>
      <c r="B990" s="150"/>
      <c r="C990" s="150"/>
      <c r="D990" s="150"/>
      <c r="E990" s="150"/>
      <c r="F990" s="150"/>
      <c r="G990" s="150"/>
      <c r="H990" s="150"/>
      <c r="I990" s="150"/>
      <c r="J990" s="150"/>
      <c r="K990" s="150"/>
      <c r="L990" s="150"/>
      <c r="M990" s="150"/>
      <c r="N990" s="150"/>
      <c r="O990" s="150"/>
      <c r="P990" s="150"/>
      <c r="Q990" s="150"/>
      <c r="R990" s="150"/>
      <c r="S990" s="150"/>
      <c r="T990" s="150"/>
      <c r="U990" s="150"/>
      <c r="V990" s="150"/>
      <c r="W990" s="150"/>
      <c r="X990" s="150"/>
      <c r="Y990" s="150"/>
      <c r="Z990" s="150"/>
    </row>
    <row r="991" ht="15.75" customHeight="1">
      <c r="A991" s="150"/>
      <c r="B991" s="150"/>
      <c r="C991" s="150"/>
      <c r="D991" s="150"/>
      <c r="E991" s="150"/>
      <c r="F991" s="150"/>
      <c r="G991" s="150"/>
      <c r="H991" s="150"/>
      <c r="I991" s="150"/>
      <c r="J991" s="150"/>
      <c r="K991" s="150"/>
      <c r="L991" s="150"/>
      <c r="M991" s="150"/>
      <c r="N991" s="150"/>
      <c r="O991" s="150"/>
      <c r="P991" s="150"/>
      <c r="Q991" s="150"/>
      <c r="R991" s="150"/>
      <c r="S991" s="150"/>
      <c r="T991" s="150"/>
      <c r="U991" s="150"/>
      <c r="V991" s="150"/>
      <c r="W991" s="150"/>
      <c r="X991" s="150"/>
      <c r="Y991" s="150"/>
      <c r="Z991" s="150"/>
    </row>
    <row r="992" ht="15.75" customHeight="1">
      <c r="A992" s="150"/>
      <c r="B992" s="150"/>
      <c r="C992" s="150"/>
      <c r="D992" s="150"/>
      <c r="E992" s="150"/>
      <c r="F992" s="150"/>
      <c r="G992" s="150"/>
      <c r="H992" s="150"/>
      <c r="I992" s="150"/>
      <c r="J992" s="150"/>
      <c r="K992" s="150"/>
      <c r="L992" s="150"/>
      <c r="M992" s="150"/>
      <c r="N992" s="150"/>
      <c r="O992" s="150"/>
      <c r="P992" s="150"/>
      <c r="Q992" s="150"/>
      <c r="R992" s="150"/>
      <c r="S992" s="150"/>
      <c r="T992" s="150"/>
      <c r="U992" s="150"/>
      <c r="V992" s="150"/>
      <c r="W992" s="150"/>
      <c r="X992" s="150"/>
      <c r="Y992" s="150"/>
      <c r="Z992" s="150"/>
    </row>
    <row r="993" ht="15.75" customHeight="1">
      <c r="A993" s="150"/>
      <c r="B993" s="150"/>
      <c r="C993" s="150"/>
      <c r="D993" s="150"/>
      <c r="E993" s="150"/>
      <c r="F993" s="150"/>
      <c r="G993" s="150"/>
      <c r="H993" s="150"/>
      <c r="I993" s="150"/>
      <c r="J993" s="150"/>
      <c r="K993" s="150"/>
      <c r="L993" s="150"/>
      <c r="M993" s="150"/>
      <c r="N993" s="150"/>
      <c r="O993" s="150"/>
      <c r="P993" s="150"/>
      <c r="Q993" s="150"/>
      <c r="R993" s="150"/>
      <c r="S993" s="150"/>
      <c r="T993" s="150"/>
      <c r="U993" s="150"/>
      <c r="V993" s="150"/>
      <c r="W993" s="150"/>
      <c r="X993" s="150"/>
      <c r="Y993" s="150"/>
      <c r="Z993" s="150"/>
    </row>
    <row r="994" ht="15.75" customHeight="1">
      <c r="A994" s="150"/>
      <c r="B994" s="150"/>
      <c r="C994" s="150"/>
      <c r="D994" s="150"/>
      <c r="E994" s="150"/>
      <c r="F994" s="150"/>
      <c r="G994" s="150"/>
      <c r="H994" s="150"/>
      <c r="I994" s="150"/>
      <c r="J994" s="150"/>
      <c r="K994" s="150"/>
      <c r="L994" s="150"/>
      <c r="M994" s="150"/>
      <c r="N994" s="150"/>
      <c r="O994" s="150"/>
      <c r="P994" s="150"/>
      <c r="Q994" s="150"/>
      <c r="R994" s="150"/>
      <c r="S994" s="150"/>
      <c r="T994" s="150"/>
      <c r="U994" s="150"/>
      <c r="V994" s="150"/>
      <c r="W994" s="150"/>
      <c r="X994" s="150"/>
      <c r="Y994" s="150"/>
      <c r="Z994" s="150"/>
    </row>
    <row r="995" ht="15.75" customHeight="1">
      <c r="A995" s="150"/>
      <c r="B995" s="150"/>
      <c r="C995" s="150"/>
      <c r="D995" s="150"/>
      <c r="E995" s="150"/>
      <c r="F995" s="150"/>
      <c r="G995" s="150"/>
      <c r="H995" s="150"/>
      <c r="I995" s="150"/>
      <c r="J995" s="150"/>
      <c r="K995" s="150"/>
      <c r="L995" s="150"/>
      <c r="M995" s="150"/>
      <c r="N995" s="150"/>
      <c r="O995" s="150"/>
      <c r="P995" s="150"/>
      <c r="Q995" s="150"/>
      <c r="R995" s="150"/>
      <c r="S995" s="150"/>
      <c r="T995" s="150"/>
      <c r="U995" s="150"/>
      <c r="V995" s="150"/>
      <c r="W995" s="150"/>
      <c r="X995" s="150"/>
      <c r="Y995" s="150"/>
      <c r="Z995" s="150"/>
    </row>
    <row r="996" ht="15.75" customHeight="1">
      <c r="A996" s="150"/>
      <c r="B996" s="150"/>
      <c r="C996" s="150"/>
      <c r="D996" s="150"/>
      <c r="E996" s="150"/>
      <c r="F996" s="150"/>
      <c r="G996" s="150"/>
      <c r="H996" s="150"/>
      <c r="I996" s="150"/>
      <c r="J996" s="150"/>
      <c r="K996" s="150"/>
      <c r="L996" s="150"/>
      <c r="M996" s="150"/>
      <c r="N996" s="150"/>
      <c r="O996" s="150"/>
      <c r="P996" s="150"/>
      <c r="Q996" s="150"/>
      <c r="R996" s="150"/>
      <c r="S996" s="150"/>
      <c r="T996" s="150"/>
      <c r="U996" s="150"/>
      <c r="V996" s="150"/>
      <c r="W996" s="150"/>
      <c r="X996" s="150"/>
      <c r="Y996" s="150"/>
      <c r="Z996" s="150"/>
    </row>
    <row r="997" ht="15.75" customHeight="1">
      <c r="A997" s="150"/>
      <c r="B997" s="150"/>
      <c r="C997" s="150"/>
      <c r="D997" s="150"/>
      <c r="E997" s="150"/>
      <c r="F997" s="150"/>
      <c r="G997" s="150"/>
      <c r="H997" s="150"/>
      <c r="I997" s="150"/>
      <c r="J997" s="150"/>
      <c r="K997" s="150"/>
      <c r="L997" s="150"/>
      <c r="M997" s="150"/>
      <c r="N997" s="150"/>
      <c r="O997" s="150"/>
      <c r="P997" s="150"/>
      <c r="Q997" s="150"/>
      <c r="R997" s="150"/>
      <c r="S997" s="150"/>
      <c r="T997" s="150"/>
      <c r="U997" s="150"/>
      <c r="V997" s="150"/>
      <c r="W997" s="150"/>
      <c r="X997" s="150"/>
      <c r="Y997" s="150"/>
      <c r="Z997" s="150"/>
    </row>
    <row r="998" ht="15.75" customHeight="1">
      <c r="A998" s="150"/>
      <c r="B998" s="150"/>
      <c r="C998" s="150"/>
      <c r="D998" s="150"/>
      <c r="E998" s="150"/>
      <c r="F998" s="150"/>
      <c r="G998" s="150"/>
      <c r="H998" s="150"/>
      <c r="I998" s="150"/>
      <c r="J998" s="150"/>
      <c r="K998" s="150"/>
      <c r="L998" s="150"/>
      <c r="M998" s="150"/>
      <c r="N998" s="150"/>
      <c r="O998" s="150"/>
      <c r="P998" s="150"/>
      <c r="Q998" s="150"/>
      <c r="R998" s="150"/>
      <c r="S998" s="150"/>
      <c r="T998" s="150"/>
      <c r="U998" s="150"/>
      <c r="V998" s="150"/>
      <c r="W998" s="150"/>
      <c r="X998" s="150"/>
      <c r="Y998" s="150"/>
      <c r="Z998" s="150"/>
    </row>
    <row r="999" ht="15.75" customHeight="1">
      <c r="A999" s="150"/>
      <c r="B999" s="150"/>
      <c r="C999" s="150"/>
      <c r="D999" s="150"/>
      <c r="E999" s="150"/>
      <c r="F999" s="150"/>
      <c r="G999" s="150"/>
      <c r="H999" s="150"/>
      <c r="I999" s="150"/>
      <c r="J999" s="150"/>
      <c r="K999" s="150"/>
      <c r="L999" s="150"/>
      <c r="M999" s="150"/>
      <c r="N999" s="150"/>
      <c r="O999" s="150"/>
      <c r="P999" s="150"/>
      <c r="Q999" s="150"/>
      <c r="R999" s="150"/>
      <c r="S999" s="150"/>
      <c r="T999" s="150"/>
      <c r="U999" s="150"/>
      <c r="V999" s="150"/>
      <c r="W999" s="150"/>
      <c r="X999" s="150"/>
      <c r="Y999" s="150"/>
      <c r="Z999" s="150"/>
    </row>
    <row r="1000" ht="15.75" customHeight="1">
      <c r="A1000" s="150"/>
      <c r="B1000" s="150"/>
      <c r="C1000" s="150"/>
      <c r="D1000" s="150"/>
      <c r="E1000" s="150"/>
      <c r="F1000" s="150"/>
      <c r="G1000" s="150"/>
      <c r="H1000" s="150"/>
      <c r="I1000" s="150"/>
      <c r="J1000" s="150"/>
      <c r="K1000" s="150"/>
      <c r="L1000" s="150"/>
      <c r="M1000" s="150"/>
      <c r="N1000" s="150"/>
      <c r="O1000" s="150"/>
      <c r="P1000" s="150"/>
      <c r="Q1000" s="150"/>
      <c r="R1000" s="150"/>
      <c r="S1000" s="150"/>
      <c r="T1000" s="150"/>
      <c r="U1000" s="150"/>
      <c r="V1000" s="150"/>
      <c r="W1000" s="150"/>
      <c r="X1000" s="150"/>
      <c r="Y1000" s="150"/>
      <c r="Z1000" s="150"/>
    </row>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rgb="FFFFFF00"/>
    <pageSetUpPr/>
  </sheetPr>
  <sheetViews>
    <sheetView workbookViewId="0"/>
  </sheetViews>
  <sheetFormatPr customHeight="1" defaultColWidth="14.43" defaultRowHeight="15.0"/>
  <cols>
    <col customWidth="1" min="1" max="1" width="13.43"/>
    <col customWidth="1" min="2" max="10" width="13.86"/>
    <col customWidth="1" min="11" max="11" width="14.57"/>
    <col customWidth="1" min="12" max="14" width="13.57"/>
    <col customWidth="1" min="15" max="19" width="13.43"/>
    <col customWidth="1" min="20" max="26" width="19.71"/>
    <col customWidth="1" min="27" max="27" width="16.0"/>
    <col customWidth="1" min="28" max="28" width="10.71"/>
    <col customWidth="1" min="29" max="29" width="12.29"/>
    <col customWidth="1" min="30" max="30" width="9.14"/>
    <col customWidth="1" min="31" max="34" width="8.71"/>
  </cols>
  <sheetData>
    <row r="1">
      <c r="A1" s="151">
        <v>1.0</v>
      </c>
      <c r="B1" s="151">
        <v>2.0</v>
      </c>
      <c r="C1" s="151">
        <v>3.0</v>
      </c>
      <c r="D1" s="151">
        <v>4.0</v>
      </c>
      <c r="E1" s="151">
        <v>5.0</v>
      </c>
      <c r="F1" s="151">
        <v>6.0</v>
      </c>
      <c r="G1" s="151">
        <v>7.0</v>
      </c>
      <c r="H1" s="151">
        <v>8.0</v>
      </c>
      <c r="I1" s="151">
        <v>9.0</v>
      </c>
      <c r="J1" s="151">
        <v>10.0</v>
      </c>
      <c r="K1" s="152">
        <v>11.0</v>
      </c>
      <c r="L1" s="151">
        <v>12.0</v>
      </c>
      <c r="M1" s="151">
        <v>13.0</v>
      </c>
      <c r="N1" s="151">
        <v>14.0</v>
      </c>
      <c r="O1" s="151">
        <v>15.0</v>
      </c>
      <c r="P1" s="151">
        <v>16.0</v>
      </c>
      <c r="Q1" s="151">
        <v>17.0</v>
      </c>
      <c r="R1" s="151">
        <v>18.0</v>
      </c>
      <c r="S1" s="151">
        <v>19.0</v>
      </c>
      <c r="T1" s="153">
        <v>20.0</v>
      </c>
      <c r="U1" s="154"/>
      <c r="V1" s="154"/>
      <c r="W1" s="154"/>
      <c r="X1" s="155"/>
      <c r="Y1" s="155"/>
      <c r="Z1" s="155"/>
      <c r="AA1" s="155"/>
      <c r="AB1" s="9"/>
      <c r="AC1" s="156" t="s">
        <v>46</v>
      </c>
      <c r="AD1" s="9"/>
      <c r="AE1" s="9"/>
      <c r="AF1" s="9"/>
      <c r="AG1" s="9"/>
      <c r="AH1" s="9"/>
    </row>
    <row r="2">
      <c r="A2" s="157"/>
      <c r="B2" s="158" t="s">
        <v>114</v>
      </c>
      <c r="C2" s="158" t="s">
        <v>115</v>
      </c>
      <c r="D2" s="158" t="s">
        <v>116</v>
      </c>
      <c r="E2" s="158" t="s">
        <v>117</v>
      </c>
      <c r="F2" s="158" t="s">
        <v>118</v>
      </c>
      <c r="G2" s="158" t="s">
        <v>119</v>
      </c>
      <c r="H2" s="158" t="s">
        <v>120</v>
      </c>
      <c r="I2" s="158" t="s">
        <v>121</v>
      </c>
      <c r="J2" s="158" t="s">
        <v>122</v>
      </c>
      <c r="K2" s="159" t="s">
        <v>171</v>
      </c>
      <c r="L2" s="160" t="s">
        <v>114</v>
      </c>
      <c r="M2" s="160" t="s">
        <v>115</v>
      </c>
      <c r="N2" s="160" t="s">
        <v>116</v>
      </c>
      <c r="O2" s="160" t="s">
        <v>117</v>
      </c>
      <c r="P2" s="160" t="s">
        <v>118</v>
      </c>
      <c r="Q2" s="160" t="s">
        <v>119</v>
      </c>
      <c r="R2" s="160" t="s">
        <v>120</v>
      </c>
      <c r="S2" s="160" t="s">
        <v>121</v>
      </c>
      <c r="T2" s="161" t="s">
        <v>172</v>
      </c>
      <c r="U2" s="162" t="s">
        <v>173</v>
      </c>
      <c r="V2" s="162" t="s">
        <v>174</v>
      </c>
      <c r="W2" s="162" t="s">
        <v>175</v>
      </c>
      <c r="X2" s="161" t="s">
        <v>176</v>
      </c>
      <c r="Y2" s="161" t="s">
        <v>177</v>
      </c>
      <c r="Z2" s="161" t="s">
        <v>178</v>
      </c>
      <c r="AA2" s="163" t="s">
        <v>179</v>
      </c>
      <c r="AB2" s="164">
        <v>365.0</v>
      </c>
      <c r="AC2" s="98"/>
      <c r="AD2" s="9" t="s">
        <v>180</v>
      </c>
      <c r="AE2" s="9"/>
      <c r="AF2" s="9"/>
      <c r="AG2" s="9"/>
      <c r="AH2" s="9"/>
    </row>
    <row r="3">
      <c r="A3" s="158" t="s">
        <v>123</v>
      </c>
      <c r="B3" s="158" t="s">
        <v>124</v>
      </c>
      <c r="C3" s="158" t="s">
        <v>124</v>
      </c>
      <c r="D3" s="158" t="s">
        <v>124</v>
      </c>
      <c r="E3" s="158" t="s">
        <v>124</v>
      </c>
      <c r="F3" s="158" t="s">
        <v>124</v>
      </c>
      <c r="G3" s="158" t="s">
        <v>124</v>
      </c>
      <c r="H3" s="158" t="s">
        <v>124</v>
      </c>
      <c r="I3" s="158" t="s">
        <v>124</v>
      </c>
      <c r="J3" s="158" t="s">
        <v>124</v>
      </c>
      <c r="K3" s="159" t="s">
        <v>181</v>
      </c>
      <c r="L3" s="165" t="s">
        <v>181</v>
      </c>
      <c r="M3" s="165" t="s">
        <v>181</v>
      </c>
      <c r="N3" s="165" t="s">
        <v>181</v>
      </c>
      <c r="O3" s="165" t="s">
        <v>181</v>
      </c>
      <c r="P3" s="165" t="s">
        <v>181</v>
      </c>
      <c r="Q3" s="165" t="s">
        <v>181</v>
      </c>
      <c r="R3" s="165" t="s">
        <v>181</v>
      </c>
      <c r="S3" s="165" t="s">
        <v>181</v>
      </c>
      <c r="T3" s="166" t="s">
        <v>182</v>
      </c>
      <c r="U3" s="167"/>
      <c r="V3" s="167"/>
      <c r="W3" s="167"/>
      <c r="X3" s="166"/>
      <c r="Y3" s="166"/>
      <c r="Z3" s="166"/>
      <c r="AA3" s="168"/>
      <c r="AB3" s="9"/>
      <c r="AC3" s="169"/>
      <c r="AD3" s="9" t="s">
        <v>183</v>
      </c>
      <c r="AE3" s="9"/>
      <c r="AF3" s="9"/>
      <c r="AG3" s="9"/>
      <c r="AH3" s="9"/>
    </row>
    <row r="4" ht="103.5" customHeight="1">
      <c r="A4" s="170" t="s">
        <v>184</v>
      </c>
      <c r="B4" s="5"/>
      <c r="C4" s="5"/>
      <c r="D4" s="5"/>
      <c r="E4" s="5"/>
      <c r="F4" s="5"/>
      <c r="G4" s="5"/>
      <c r="H4" s="5"/>
      <c r="I4" s="5"/>
      <c r="J4" s="6"/>
      <c r="K4" s="171" t="s">
        <v>185</v>
      </c>
      <c r="L4" s="172" t="s">
        <v>186</v>
      </c>
      <c r="M4" s="172" t="s">
        <v>187</v>
      </c>
      <c r="N4" s="172" t="s">
        <v>188</v>
      </c>
      <c r="O4" s="172" t="s">
        <v>189</v>
      </c>
      <c r="P4" s="172" t="s">
        <v>190</v>
      </c>
      <c r="Q4" s="172" t="s">
        <v>191</v>
      </c>
      <c r="R4" s="172" t="s">
        <v>192</v>
      </c>
      <c r="S4" s="172" t="s">
        <v>193</v>
      </c>
      <c r="T4" s="173" t="s">
        <v>194</v>
      </c>
      <c r="U4" s="174" t="s">
        <v>195</v>
      </c>
      <c r="V4" s="174" t="s">
        <v>196</v>
      </c>
      <c r="W4" s="174" t="s">
        <v>197</v>
      </c>
      <c r="X4" s="175" t="s">
        <v>198</v>
      </c>
      <c r="Y4" s="175" t="s">
        <v>199</v>
      </c>
      <c r="Z4" s="175" t="s">
        <v>200</v>
      </c>
      <c r="AA4" s="155"/>
      <c r="AB4" s="17"/>
      <c r="AC4" s="176"/>
      <c r="AD4" s="9" t="s">
        <v>201</v>
      </c>
      <c r="AE4" s="9"/>
      <c r="AF4" s="9"/>
      <c r="AG4" s="9"/>
      <c r="AH4" s="9"/>
    </row>
    <row r="5">
      <c r="A5" s="177">
        <v>45728.0</v>
      </c>
      <c r="B5" s="178">
        <f>VLOOKUP($A5,'VNIBOR VND'!$D$3:$M$4311,2,0)</f>
        <v>4.74</v>
      </c>
      <c r="C5" s="178">
        <f>VLOOKUP($A5,'VNIBOR VND'!$D$3:$M$4311,3,0)</f>
        <v>4.76</v>
      </c>
      <c r="D5" s="178">
        <f>VLOOKUP($A5,'VNIBOR VND'!$D$3:$M$4311,4,0)</f>
        <v>4.71</v>
      </c>
      <c r="E5" s="178">
        <f>VLOOKUP($A5,'VNIBOR VND'!$D$3:$M$4311,5,0)</f>
        <v>4.73</v>
      </c>
      <c r="F5" s="178">
        <f>VLOOKUP($A5,'VNIBOR VND'!$D$3:$M$4311,6,0)</f>
        <v>4.81</v>
      </c>
      <c r="G5" s="178">
        <f>VLOOKUP($A5,'VNIBOR VND'!$D$3:$M$4311,7,0)</f>
        <v>4.84</v>
      </c>
      <c r="H5" s="178">
        <f>VLOOKUP($A5,'VNIBOR VND'!$D$3:$M$4311,8,0)</f>
        <v>5.14</v>
      </c>
      <c r="I5" s="178">
        <f>VLOOKUP($A5,'VNIBOR VND'!$D$3:$M$4311,9,0)</f>
        <v>5.23</v>
      </c>
      <c r="J5" s="178">
        <f>VLOOKUP($A5,'VNIBOR VND'!$D$3:$M$4311,10,0)</f>
        <v>5.24</v>
      </c>
      <c r="K5" s="179">
        <f>MAX(0,((T5*(365/365))-VLOOKUP(A5,VBMA!$A:$D,4,0))  /  (T5* (365/365)   ))</f>
        <v>0.6083858439</v>
      </c>
      <c r="L5" s="180">
        <f t="shared" ref="L5:S5" si="1">(B5*(1-$K5) * (365/365))/100</f>
        <v>0.018562511</v>
      </c>
      <c r="M5" s="180">
        <f t="shared" si="1"/>
        <v>0.01864083383</v>
      </c>
      <c r="N5" s="180">
        <f t="shared" si="1"/>
        <v>0.01844502675</v>
      </c>
      <c r="O5" s="180">
        <f t="shared" si="1"/>
        <v>0.01852334959</v>
      </c>
      <c r="P5" s="180">
        <f t="shared" si="1"/>
        <v>0.01883664091</v>
      </c>
      <c r="Q5" s="180">
        <f t="shared" si="1"/>
        <v>0.01895412516</v>
      </c>
      <c r="R5" s="180">
        <f t="shared" si="1"/>
        <v>0.02012896763</v>
      </c>
      <c r="S5" s="180">
        <f t="shared" si="1"/>
        <v>0.02048142037</v>
      </c>
      <c r="T5" s="181">
        <f t="shared" ref="T5:T4284" si="3">H5 + (Z5 - X5) * ((I5-H5)/(Y5-X5))</f>
        <v>5.319010989</v>
      </c>
      <c r="U5" s="182">
        <f t="shared" ref="U5:U4284" si="4">DATE(YEAR(A5),MONTH(A5)+6,DAY(A5))</f>
        <v>45912</v>
      </c>
      <c r="V5" s="182">
        <f t="shared" ref="V5:V4284" si="5">DATE(YEAR(A5),MONTH(A5)+9,DAY(A5))</f>
        <v>46003</v>
      </c>
      <c r="W5" s="182">
        <f t="shared" ref="W5:W4284" si="6">DATE(YEAR(A5),MONTH(A5)+12,DAY(A5))</f>
        <v>46093</v>
      </c>
      <c r="X5" s="181">
        <f t="shared" ref="X5:X4284" si="7">U5-A5</f>
        <v>184</v>
      </c>
      <c r="Y5" s="181">
        <f t="shared" ref="Y5:Y4284" si="8">V5-A5</f>
        <v>275</v>
      </c>
      <c r="Z5" s="181">
        <f t="shared" ref="Z5:Z4284" si="9">W5-A5</f>
        <v>365</v>
      </c>
      <c r="AA5" s="155"/>
      <c r="AB5" s="9"/>
      <c r="AC5" s="183"/>
      <c r="AD5" s="9" t="s">
        <v>202</v>
      </c>
      <c r="AE5" s="9"/>
      <c r="AF5" s="9"/>
      <c r="AG5" s="9"/>
      <c r="AH5" s="9"/>
    </row>
    <row r="6">
      <c r="A6" s="177">
        <v>45727.0</v>
      </c>
      <c r="B6" s="178">
        <v>4.58</v>
      </c>
      <c r="C6" s="178">
        <v>4.6</v>
      </c>
      <c r="D6" s="178">
        <v>4.6</v>
      </c>
      <c r="E6" s="178">
        <v>4.54</v>
      </c>
      <c r="F6" s="178">
        <v>4.7</v>
      </c>
      <c r="G6" s="178">
        <v>4.72</v>
      </c>
      <c r="H6" s="178">
        <v>5.14</v>
      </c>
      <c r="I6" s="178">
        <v>5.18</v>
      </c>
      <c r="J6" s="178">
        <v>5.2</v>
      </c>
      <c r="K6" s="179">
        <f>MAX(0,((T6*(365/365))-VLOOKUP(A6,VBMA!$A:$D,4,0))  /  (T6* (365/365)   ))</f>
        <v>0.6009242494</v>
      </c>
      <c r="L6" s="180">
        <f t="shared" ref="L6:S6" si="2">(B6*(1-$K6) * (365/365))/100</f>
        <v>0.01827766938</v>
      </c>
      <c r="M6" s="180">
        <f t="shared" si="2"/>
        <v>0.01835748453</v>
      </c>
      <c r="N6" s="180">
        <f t="shared" si="2"/>
        <v>0.01835748453</v>
      </c>
      <c r="O6" s="180">
        <f t="shared" si="2"/>
        <v>0.01811803908</v>
      </c>
      <c r="P6" s="180">
        <f t="shared" si="2"/>
        <v>0.01875656028</v>
      </c>
      <c r="Q6" s="180">
        <f t="shared" si="2"/>
        <v>0.01883637543</v>
      </c>
      <c r="R6" s="180">
        <f t="shared" si="2"/>
        <v>0.02051249358</v>
      </c>
      <c r="S6" s="180">
        <f t="shared" si="2"/>
        <v>0.02067212388</v>
      </c>
      <c r="T6" s="181">
        <f t="shared" si="3"/>
        <v>5.21956044</v>
      </c>
      <c r="U6" s="182">
        <f t="shared" si="4"/>
        <v>45911</v>
      </c>
      <c r="V6" s="182">
        <f t="shared" si="5"/>
        <v>46002</v>
      </c>
      <c r="W6" s="182">
        <f t="shared" si="6"/>
        <v>46092</v>
      </c>
      <c r="X6" s="181">
        <f t="shared" si="7"/>
        <v>184</v>
      </c>
      <c r="Y6" s="181">
        <f t="shared" si="8"/>
        <v>275</v>
      </c>
      <c r="Z6" s="181">
        <f t="shared" si="9"/>
        <v>365</v>
      </c>
      <c r="AA6" s="155"/>
      <c r="AB6" s="9"/>
      <c r="AC6" s="9"/>
      <c r="AD6" s="9"/>
      <c r="AE6" s="9"/>
      <c r="AF6" s="9"/>
      <c r="AG6" s="9"/>
      <c r="AH6" s="9"/>
    </row>
    <row r="7">
      <c r="A7" s="177">
        <v>45726.0</v>
      </c>
      <c r="B7" s="178">
        <v>4.15</v>
      </c>
      <c r="C7" s="178">
        <v>4.32</v>
      </c>
      <c r="D7" s="178">
        <v>4.37</v>
      </c>
      <c r="E7" s="178">
        <v>4.53</v>
      </c>
      <c r="F7" s="178">
        <v>4.68</v>
      </c>
      <c r="G7" s="178">
        <v>4.73</v>
      </c>
      <c r="H7" s="178">
        <v>5.1</v>
      </c>
      <c r="I7" s="178">
        <v>5.22</v>
      </c>
      <c r="J7" s="178">
        <v>5.24</v>
      </c>
      <c r="K7" s="179">
        <f>MAX(0,((T7*(365/365))-VLOOKUP(A7,VBMA!$A:$D,4,0))  /  (T7* (365/365)   ))</f>
        <v>0.6098287432</v>
      </c>
      <c r="L7" s="180">
        <f t="shared" ref="L7:S7" si="10">(B7*(1-$K7) * (365/365))/100</f>
        <v>0.01619210716</v>
      </c>
      <c r="M7" s="180">
        <f t="shared" si="10"/>
        <v>0.0168553983</v>
      </c>
      <c r="N7" s="180">
        <f t="shared" si="10"/>
        <v>0.01705048392</v>
      </c>
      <c r="O7" s="180">
        <f t="shared" si="10"/>
        <v>0.01767475794</v>
      </c>
      <c r="P7" s="180">
        <f t="shared" si="10"/>
        <v>0.01826001482</v>
      </c>
      <c r="Q7" s="180">
        <f t="shared" si="10"/>
        <v>0.01845510045</v>
      </c>
      <c r="R7" s="180">
        <f t="shared" si="10"/>
        <v>0.0198987341</v>
      </c>
      <c r="S7" s="180">
        <f t="shared" si="10"/>
        <v>0.02036693961</v>
      </c>
      <c r="T7" s="181">
        <f t="shared" si="3"/>
        <v>5.338681319</v>
      </c>
      <c r="U7" s="182">
        <f t="shared" si="4"/>
        <v>45910</v>
      </c>
      <c r="V7" s="182">
        <f t="shared" si="5"/>
        <v>46001</v>
      </c>
      <c r="W7" s="182">
        <f t="shared" si="6"/>
        <v>46091</v>
      </c>
      <c r="X7" s="181">
        <f t="shared" si="7"/>
        <v>184</v>
      </c>
      <c r="Y7" s="181">
        <f t="shared" si="8"/>
        <v>275</v>
      </c>
      <c r="Z7" s="181">
        <f t="shared" si="9"/>
        <v>365</v>
      </c>
      <c r="AA7" s="155"/>
      <c r="AB7" s="9"/>
      <c r="AC7" s="9"/>
      <c r="AD7" s="9"/>
      <c r="AE7" s="9"/>
      <c r="AF7" s="9"/>
      <c r="AG7" s="9"/>
      <c r="AH7" s="9"/>
    </row>
    <row r="8">
      <c r="A8" s="177">
        <v>45723.0</v>
      </c>
      <c r="B8" s="178">
        <v>3.99</v>
      </c>
      <c r="C8" s="178">
        <v>4.09</v>
      </c>
      <c r="D8" s="178">
        <v>4.27</v>
      </c>
      <c r="E8" s="178">
        <v>4.43</v>
      </c>
      <c r="F8" s="178">
        <v>4.7</v>
      </c>
      <c r="G8" s="178">
        <v>4.74</v>
      </c>
      <c r="H8" s="178">
        <v>5.13</v>
      </c>
      <c r="I8" s="178">
        <v>5.2</v>
      </c>
      <c r="J8" s="178">
        <v>5.22</v>
      </c>
      <c r="K8" s="179">
        <f>MAX(0,((T8*(365/365))-VLOOKUP(A8,VBMA!$A:$D,4,0))  /  (T8* (365/365)   ))</f>
        <v>0.6046861314</v>
      </c>
      <c r="L8" s="180">
        <f t="shared" ref="L8:S8" si="11">(B8*(1-$K8) * (365/365))/100</f>
        <v>0.01577302336</v>
      </c>
      <c r="M8" s="180">
        <f t="shared" si="11"/>
        <v>0.01616833723</v>
      </c>
      <c r="N8" s="180">
        <f t="shared" si="11"/>
        <v>0.01687990219</v>
      </c>
      <c r="O8" s="180">
        <f t="shared" si="11"/>
        <v>0.01751240438</v>
      </c>
      <c r="P8" s="180">
        <f t="shared" si="11"/>
        <v>0.01857975182</v>
      </c>
      <c r="Q8" s="180">
        <f t="shared" si="11"/>
        <v>0.01873787737</v>
      </c>
      <c r="R8" s="180">
        <f t="shared" si="11"/>
        <v>0.02027960146</v>
      </c>
      <c r="S8" s="180">
        <f t="shared" si="11"/>
        <v>0.02055632117</v>
      </c>
      <c r="T8" s="181">
        <f t="shared" si="3"/>
        <v>5.269230769</v>
      </c>
      <c r="U8" s="182">
        <f t="shared" si="4"/>
        <v>45907</v>
      </c>
      <c r="V8" s="182">
        <f t="shared" si="5"/>
        <v>45998</v>
      </c>
      <c r="W8" s="182">
        <f t="shared" si="6"/>
        <v>46088</v>
      </c>
      <c r="X8" s="181">
        <f t="shared" si="7"/>
        <v>184</v>
      </c>
      <c r="Y8" s="181">
        <f t="shared" si="8"/>
        <v>275</v>
      </c>
      <c r="Z8" s="181">
        <f t="shared" si="9"/>
        <v>365</v>
      </c>
      <c r="AA8" s="155"/>
      <c r="AB8" s="9"/>
      <c r="AC8" s="9"/>
      <c r="AD8" s="9"/>
      <c r="AE8" s="9"/>
      <c r="AF8" s="9"/>
      <c r="AG8" s="9"/>
      <c r="AH8" s="9"/>
    </row>
    <row r="9">
      <c r="A9" s="177">
        <v>45722.0</v>
      </c>
      <c r="B9" s="178">
        <v>4.02</v>
      </c>
      <c r="C9" s="178">
        <v>4.16</v>
      </c>
      <c r="D9" s="178">
        <v>4.3</v>
      </c>
      <c r="E9" s="178">
        <v>4.42</v>
      </c>
      <c r="F9" s="178">
        <v>4.76</v>
      </c>
      <c r="G9" s="178">
        <v>4.82</v>
      </c>
      <c r="H9" s="178">
        <v>5.22</v>
      </c>
      <c r="I9" s="178">
        <v>5.25</v>
      </c>
      <c r="J9" s="178">
        <v>5.3</v>
      </c>
      <c r="K9" s="179">
        <f>MAX(0,((T9*(365/365))-VLOOKUP(A9,VBMA!$A:$D,4,0))  /  (T9* (365/365)   ))</f>
        <v>0.6022478926</v>
      </c>
      <c r="L9" s="180">
        <f t="shared" ref="L9:S9" si="12">(B9*(1-$K9) * (365/365))/100</f>
        <v>0.01598963472</v>
      </c>
      <c r="M9" s="180">
        <f t="shared" si="12"/>
        <v>0.01654648767</v>
      </c>
      <c r="N9" s="180">
        <f t="shared" si="12"/>
        <v>0.01710334062</v>
      </c>
      <c r="O9" s="180">
        <f t="shared" si="12"/>
        <v>0.01758064315</v>
      </c>
      <c r="P9" s="180">
        <f t="shared" si="12"/>
        <v>0.01893300031</v>
      </c>
      <c r="Q9" s="180">
        <f t="shared" si="12"/>
        <v>0.01917165158</v>
      </c>
      <c r="R9" s="180">
        <f t="shared" si="12"/>
        <v>0.02076266001</v>
      </c>
      <c r="S9" s="180">
        <f t="shared" si="12"/>
        <v>0.02088198564</v>
      </c>
      <c r="T9" s="181">
        <f t="shared" si="3"/>
        <v>5.27967033</v>
      </c>
      <c r="U9" s="182">
        <f t="shared" si="4"/>
        <v>45906</v>
      </c>
      <c r="V9" s="182">
        <f t="shared" si="5"/>
        <v>45997</v>
      </c>
      <c r="W9" s="182">
        <f t="shared" si="6"/>
        <v>46087</v>
      </c>
      <c r="X9" s="181">
        <f t="shared" si="7"/>
        <v>184</v>
      </c>
      <c r="Y9" s="181">
        <f t="shared" si="8"/>
        <v>275</v>
      </c>
      <c r="Z9" s="181">
        <f t="shared" si="9"/>
        <v>365</v>
      </c>
      <c r="AA9" s="155"/>
      <c r="AB9" s="9"/>
      <c r="AC9" s="156" t="s">
        <v>203</v>
      </c>
      <c r="AD9" s="9"/>
      <c r="AE9" s="9"/>
      <c r="AF9" s="9"/>
      <c r="AG9" s="9"/>
      <c r="AH9" s="9"/>
    </row>
    <row r="10">
      <c r="A10" s="177">
        <v>45721.0</v>
      </c>
      <c r="B10" s="178">
        <v>4.17</v>
      </c>
      <c r="C10" s="178">
        <v>4.31</v>
      </c>
      <c r="D10" s="178">
        <v>4.41</v>
      </c>
      <c r="E10" s="178">
        <v>4.51</v>
      </c>
      <c r="F10" s="178">
        <v>4.87</v>
      </c>
      <c r="G10" s="178">
        <v>4.91</v>
      </c>
      <c r="H10" s="178">
        <v>5.23</v>
      </c>
      <c r="I10" s="178">
        <v>5.24</v>
      </c>
      <c r="J10" s="178">
        <v>5.28</v>
      </c>
      <c r="K10" s="179">
        <f>MAX(0,((T10*(365/365))-VLOOKUP(A10,VBMA!$A:$D,4,0))  /  (T10* (365/365)   ))</f>
        <v>0.6032297903</v>
      </c>
      <c r="L10" s="180">
        <f t="shared" ref="L10:S10" si="13">(B10*(1-$K10) * (365/365))/100</f>
        <v>0.01654531775</v>
      </c>
      <c r="M10" s="180">
        <f t="shared" si="13"/>
        <v>0.01710079604</v>
      </c>
      <c r="N10" s="180">
        <f t="shared" si="13"/>
        <v>0.01749756625</v>
      </c>
      <c r="O10" s="180">
        <f t="shared" si="13"/>
        <v>0.01789433646</v>
      </c>
      <c r="P10" s="180">
        <f t="shared" si="13"/>
        <v>0.01932270921</v>
      </c>
      <c r="Q10" s="180">
        <f t="shared" si="13"/>
        <v>0.0194814173</v>
      </c>
      <c r="R10" s="180">
        <f t="shared" si="13"/>
        <v>0.02075108197</v>
      </c>
      <c r="S10" s="180">
        <f t="shared" si="13"/>
        <v>0.02079075899</v>
      </c>
      <c r="T10" s="181">
        <f t="shared" si="3"/>
        <v>5.24989011</v>
      </c>
      <c r="U10" s="182">
        <f t="shared" si="4"/>
        <v>45905</v>
      </c>
      <c r="V10" s="182">
        <f t="shared" si="5"/>
        <v>45996</v>
      </c>
      <c r="W10" s="182">
        <f t="shared" si="6"/>
        <v>46086</v>
      </c>
      <c r="X10" s="181">
        <f t="shared" si="7"/>
        <v>184</v>
      </c>
      <c r="Y10" s="181">
        <f t="shared" si="8"/>
        <v>275</v>
      </c>
      <c r="Z10" s="181">
        <f t="shared" si="9"/>
        <v>365</v>
      </c>
      <c r="AA10" s="155"/>
      <c r="AB10" s="9"/>
      <c r="AC10" s="9"/>
      <c r="AD10" s="9"/>
      <c r="AE10" s="9"/>
      <c r="AF10" s="9"/>
      <c r="AG10" s="9"/>
      <c r="AH10" s="9"/>
    </row>
    <row r="11">
      <c r="A11" s="177">
        <v>45720.0</v>
      </c>
      <c r="B11" s="178">
        <v>4.77</v>
      </c>
      <c r="C11" s="178">
        <v>4.82</v>
      </c>
      <c r="D11" s="178">
        <v>4.85</v>
      </c>
      <c r="E11" s="178">
        <v>4.88</v>
      </c>
      <c r="F11" s="178">
        <v>4.97</v>
      </c>
      <c r="G11" s="178">
        <v>5.03</v>
      </c>
      <c r="H11" s="178">
        <v>5.27</v>
      </c>
      <c r="I11" s="178">
        <v>5.29</v>
      </c>
      <c r="J11" s="178">
        <v>5.31</v>
      </c>
      <c r="K11" s="179">
        <f>MAX(0,((T11*(365/365))-VLOOKUP(A11,VBMA!$A:$D,4,0))  /  (T11* (365/365)   ))</f>
        <v>0.606763385</v>
      </c>
      <c r="L11" s="180">
        <f t="shared" ref="L11:S11" si="14">(B11*(1-$K11) * (365/365))/100</f>
        <v>0.01875738654</v>
      </c>
      <c r="M11" s="180">
        <f t="shared" si="14"/>
        <v>0.01895400484</v>
      </c>
      <c r="N11" s="180">
        <f t="shared" si="14"/>
        <v>0.01907197583</v>
      </c>
      <c r="O11" s="180">
        <f t="shared" si="14"/>
        <v>0.01918994681</v>
      </c>
      <c r="P11" s="180">
        <f t="shared" si="14"/>
        <v>0.01954385977</v>
      </c>
      <c r="Q11" s="180">
        <f t="shared" si="14"/>
        <v>0.01977980173</v>
      </c>
      <c r="R11" s="180">
        <f t="shared" si="14"/>
        <v>0.02072356961</v>
      </c>
      <c r="S11" s="180">
        <f t="shared" si="14"/>
        <v>0.02080221693</v>
      </c>
      <c r="T11" s="181">
        <f t="shared" si="3"/>
        <v>5.30978022</v>
      </c>
      <c r="U11" s="182">
        <f t="shared" si="4"/>
        <v>45904</v>
      </c>
      <c r="V11" s="182">
        <f t="shared" si="5"/>
        <v>45995</v>
      </c>
      <c r="W11" s="182">
        <f t="shared" si="6"/>
        <v>46085</v>
      </c>
      <c r="X11" s="181">
        <f t="shared" si="7"/>
        <v>184</v>
      </c>
      <c r="Y11" s="181">
        <f t="shared" si="8"/>
        <v>275</v>
      </c>
      <c r="Z11" s="181">
        <f t="shared" si="9"/>
        <v>365</v>
      </c>
      <c r="AA11" s="155"/>
      <c r="AB11" s="9"/>
      <c r="AC11" s="9"/>
      <c r="AD11" s="9"/>
      <c r="AE11" s="9"/>
      <c r="AF11" s="9"/>
      <c r="AG11" s="9"/>
      <c r="AH11" s="9"/>
    </row>
    <row r="12">
      <c r="A12" s="177">
        <v>45719.0</v>
      </c>
      <c r="B12" s="178">
        <v>4.76</v>
      </c>
      <c r="C12" s="178">
        <v>4.82</v>
      </c>
      <c r="D12" s="178">
        <v>4.82</v>
      </c>
      <c r="E12" s="178">
        <v>4.88</v>
      </c>
      <c r="F12" s="178">
        <v>5.02</v>
      </c>
      <c r="G12" s="178">
        <v>5.08</v>
      </c>
      <c r="H12" s="178">
        <v>5.28</v>
      </c>
      <c r="I12" s="178">
        <v>5.33</v>
      </c>
      <c r="J12" s="178">
        <v>5.35</v>
      </c>
      <c r="K12" s="179">
        <f>MAX(0,((T12*(365/365))-VLOOKUP(A12,VBMA!$A:$D,4,0))  /  (T12* (365/365)   ))</f>
        <v>0.6118562703</v>
      </c>
      <c r="L12" s="180">
        <f t="shared" ref="L12:S12" si="15">(B12*(1-$K12) * (365/365))/100</f>
        <v>0.01847564153</v>
      </c>
      <c r="M12" s="180">
        <f t="shared" si="15"/>
        <v>0.01870852777</v>
      </c>
      <c r="N12" s="180">
        <f t="shared" si="15"/>
        <v>0.01870852777</v>
      </c>
      <c r="O12" s="180">
        <f t="shared" si="15"/>
        <v>0.01894141401</v>
      </c>
      <c r="P12" s="180">
        <f t="shared" si="15"/>
        <v>0.01948481523</v>
      </c>
      <c r="Q12" s="180">
        <f t="shared" si="15"/>
        <v>0.01971770147</v>
      </c>
      <c r="R12" s="180">
        <f t="shared" si="15"/>
        <v>0.02049398893</v>
      </c>
      <c r="S12" s="180">
        <f t="shared" si="15"/>
        <v>0.02068806079</v>
      </c>
      <c r="T12" s="181">
        <f t="shared" si="3"/>
        <v>5.379450549</v>
      </c>
      <c r="U12" s="182">
        <f t="shared" si="4"/>
        <v>45903</v>
      </c>
      <c r="V12" s="182">
        <f t="shared" si="5"/>
        <v>45994</v>
      </c>
      <c r="W12" s="182">
        <f t="shared" si="6"/>
        <v>46084</v>
      </c>
      <c r="X12" s="181">
        <f t="shared" si="7"/>
        <v>184</v>
      </c>
      <c r="Y12" s="181">
        <f t="shared" si="8"/>
        <v>275</v>
      </c>
      <c r="Z12" s="181">
        <f t="shared" si="9"/>
        <v>365</v>
      </c>
      <c r="AA12" s="155"/>
      <c r="AB12" s="9"/>
      <c r="AC12" s="9"/>
      <c r="AD12" s="9"/>
      <c r="AE12" s="9"/>
      <c r="AF12" s="9"/>
      <c r="AG12" s="9"/>
      <c r="AH12" s="9"/>
    </row>
    <row r="13">
      <c r="A13" s="177">
        <v>45716.0</v>
      </c>
      <c r="B13" s="178">
        <v>4.8</v>
      </c>
      <c r="C13" s="178">
        <v>4.88</v>
      </c>
      <c r="D13" s="178">
        <v>4.88</v>
      </c>
      <c r="E13" s="178">
        <v>4.93</v>
      </c>
      <c r="F13" s="178">
        <v>5.03</v>
      </c>
      <c r="G13" s="178">
        <v>5.09</v>
      </c>
      <c r="H13" s="178">
        <v>5.28</v>
      </c>
      <c r="I13" s="178">
        <v>5.33</v>
      </c>
      <c r="J13" s="178">
        <v>5.35</v>
      </c>
      <c r="K13" s="179">
        <f>MAX(0,((T13*(365/365))-VLOOKUP(A13,VBMA!$A:$D,4,0))  /  (T13* (365/365)   ))</f>
        <v>0.6118959108</v>
      </c>
      <c r="L13" s="180">
        <f t="shared" ref="L13:S13" si="16">(B13*(1-$K13) * (365/365))/100</f>
        <v>0.01862899628</v>
      </c>
      <c r="M13" s="180">
        <f t="shared" si="16"/>
        <v>0.01893947955</v>
      </c>
      <c r="N13" s="180">
        <f t="shared" si="16"/>
        <v>0.01893947955</v>
      </c>
      <c r="O13" s="180">
        <f t="shared" si="16"/>
        <v>0.0191335316</v>
      </c>
      <c r="P13" s="180">
        <f t="shared" si="16"/>
        <v>0.01952163569</v>
      </c>
      <c r="Q13" s="180">
        <f t="shared" si="16"/>
        <v>0.01975449814</v>
      </c>
      <c r="R13" s="180">
        <f t="shared" si="16"/>
        <v>0.02049189591</v>
      </c>
      <c r="S13" s="180">
        <f t="shared" si="16"/>
        <v>0.02068594796</v>
      </c>
      <c r="T13" s="181">
        <f t="shared" si="3"/>
        <v>5.38</v>
      </c>
      <c r="U13" s="182">
        <f t="shared" si="4"/>
        <v>45897</v>
      </c>
      <c r="V13" s="182">
        <f t="shared" si="5"/>
        <v>45989</v>
      </c>
      <c r="W13" s="182">
        <f t="shared" si="6"/>
        <v>46081</v>
      </c>
      <c r="X13" s="181">
        <f t="shared" si="7"/>
        <v>181</v>
      </c>
      <c r="Y13" s="181">
        <f t="shared" si="8"/>
        <v>273</v>
      </c>
      <c r="Z13" s="181">
        <f t="shared" si="9"/>
        <v>365</v>
      </c>
      <c r="AA13" s="155"/>
      <c r="AB13" s="9"/>
      <c r="AC13" s="9"/>
      <c r="AD13" s="156"/>
      <c r="AE13" s="9"/>
      <c r="AF13" s="9"/>
      <c r="AG13" s="9"/>
      <c r="AH13" s="9"/>
    </row>
    <row r="14">
      <c r="A14" s="177">
        <v>45715.0</v>
      </c>
      <c r="B14" s="178">
        <v>3.82</v>
      </c>
      <c r="C14" s="178">
        <v>4.37</v>
      </c>
      <c r="D14" s="178">
        <v>4.62</v>
      </c>
      <c r="E14" s="178">
        <v>4.82</v>
      </c>
      <c r="F14" s="178">
        <v>4.95</v>
      </c>
      <c r="G14" s="178">
        <v>5.03</v>
      </c>
      <c r="H14" s="178">
        <v>5.25</v>
      </c>
      <c r="I14" s="178">
        <v>5.3</v>
      </c>
      <c r="J14" s="178">
        <v>5.32</v>
      </c>
      <c r="K14" s="179">
        <f>MAX(0,((T14*(365/365))-VLOOKUP(A14,VBMA!$A:$D,4,0))  /  (T14* (365/365)   ))</f>
        <v>0.6089719626</v>
      </c>
      <c r="L14" s="180">
        <f t="shared" ref="L14:S14" si="17">(B14*(1-$K14) * (365/365))/100</f>
        <v>0.01493727103</v>
      </c>
      <c r="M14" s="180">
        <f t="shared" si="17"/>
        <v>0.01708792523</v>
      </c>
      <c r="N14" s="180">
        <f t="shared" si="17"/>
        <v>0.01806549533</v>
      </c>
      <c r="O14" s="180">
        <f t="shared" si="17"/>
        <v>0.0188475514</v>
      </c>
      <c r="P14" s="180">
        <f t="shared" si="17"/>
        <v>0.01935588785</v>
      </c>
      <c r="Q14" s="180">
        <f t="shared" si="17"/>
        <v>0.01966871028</v>
      </c>
      <c r="R14" s="180">
        <f t="shared" si="17"/>
        <v>0.02052897196</v>
      </c>
      <c r="S14" s="180">
        <f t="shared" si="17"/>
        <v>0.02072448598</v>
      </c>
      <c r="T14" s="181">
        <f t="shared" si="3"/>
        <v>5.35</v>
      </c>
      <c r="U14" s="182">
        <f t="shared" si="4"/>
        <v>45896</v>
      </c>
      <c r="V14" s="182">
        <f t="shared" si="5"/>
        <v>45988</v>
      </c>
      <c r="W14" s="182">
        <f t="shared" si="6"/>
        <v>46080</v>
      </c>
      <c r="X14" s="181">
        <f t="shared" si="7"/>
        <v>181</v>
      </c>
      <c r="Y14" s="181">
        <f t="shared" si="8"/>
        <v>273</v>
      </c>
      <c r="Z14" s="181">
        <f t="shared" si="9"/>
        <v>365</v>
      </c>
      <c r="AA14" s="155"/>
      <c r="AB14" s="9"/>
      <c r="AC14" s="9"/>
      <c r="AD14" s="9"/>
      <c r="AE14" s="9"/>
      <c r="AF14" s="9"/>
      <c r="AG14" s="9"/>
      <c r="AH14" s="9"/>
    </row>
    <row r="15">
      <c r="A15" s="177">
        <v>45714.0</v>
      </c>
      <c r="B15" s="178">
        <v>4.2</v>
      </c>
      <c r="C15" s="178">
        <v>4.52</v>
      </c>
      <c r="D15" s="178">
        <v>4.75</v>
      </c>
      <c r="E15" s="178">
        <v>4.87</v>
      </c>
      <c r="F15" s="178">
        <v>4.98</v>
      </c>
      <c r="G15" s="178">
        <v>5.08</v>
      </c>
      <c r="H15" s="178">
        <v>5.28</v>
      </c>
      <c r="I15" s="178">
        <v>5.34</v>
      </c>
      <c r="J15" s="178">
        <v>5.36</v>
      </c>
      <c r="K15" s="179">
        <f>MAX(0,((T15*(365/365))-VLOOKUP(A15,VBMA!$A:$D,4,0))  /  (T15* (365/365)   ))</f>
        <v>0.6125925926</v>
      </c>
      <c r="L15" s="180">
        <f t="shared" ref="L15:S15" si="18">(B15*(1-$K15) * (365/365))/100</f>
        <v>0.01627111111</v>
      </c>
      <c r="M15" s="180">
        <f t="shared" si="18"/>
        <v>0.01751081481</v>
      </c>
      <c r="N15" s="180">
        <f t="shared" si="18"/>
        <v>0.01840185185</v>
      </c>
      <c r="O15" s="180">
        <f t="shared" si="18"/>
        <v>0.01886674074</v>
      </c>
      <c r="P15" s="180">
        <f t="shared" si="18"/>
        <v>0.01929288889</v>
      </c>
      <c r="Q15" s="180">
        <f t="shared" si="18"/>
        <v>0.0196802963</v>
      </c>
      <c r="R15" s="180">
        <f t="shared" si="18"/>
        <v>0.02045511111</v>
      </c>
      <c r="S15" s="180">
        <f t="shared" si="18"/>
        <v>0.02068755556</v>
      </c>
      <c r="T15" s="181">
        <f t="shared" si="3"/>
        <v>5.4</v>
      </c>
      <c r="U15" s="182">
        <f t="shared" si="4"/>
        <v>45895</v>
      </c>
      <c r="V15" s="182">
        <f t="shared" si="5"/>
        <v>45987</v>
      </c>
      <c r="W15" s="182">
        <f t="shared" si="6"/>
        <v>46079</v>
      </c>
      <c r="X15" s="181">
        <f t="shared" si="7"/>
        <v>181</v>
      </c>
      <c r="Y15" s="181">
        <f t="shared" si="8"/>
        <v>273</v>
      </c>
      <c r="Z15" s="181">
        <f t="shared" si="9"/>
        <v>365</v>
      </c>
      <c r="AA15" s="155"/>
      <c r="AB15" s="9"/>
      <c r="AC15" s="9"/>
      <c r="AD15" s="9"/>
      <c r="AE15" s="9"/>
      <c r="AF15" s="9"/>
      <c r="AG15" s="9"/>
      <c r="AH15" s="9"/>
    </row>
    <row r="16">
      <c r="A16" s="177">
        <v>45713.0</v>
      </c>
      <c r="B16" s="178">
        <v>4.76</v>
      </c>
      <c r="C16" s="178">
        <v>4.8</v>
      </c>
      <c r="D16" s="178">
        <v>4.91</v>
      </c>
      <c r="E16" s="178">
        <v>4.94</v>
      </c>
      <c r="F16" s="178">
        <v>5.03</v>
      </c>
      <c r="G16" s="178">
        <v>5.09</v>
      </c>
      <c r="H16" s="178">
        <v>5.29</v>
      </c>
      <c r="I16" s="178">
        <v>5.33</v>
      </c>
      <c r="J16" s="178">
        <v>5.35</v>
      </c>
      <c r="K16" s="179">
        <f>MAX(0,((T16*(365/365))-VLOOKUP(A16,VBMA!$A:$D,4,0))  /  (T16* (365/365)   ))</f>
        <v>0.6104283054</v>
      </c>
      <c r="L16" s="180">
        <f t="shared" ref="L16:S16" si="19">(B16*(1-$K16) * (365/365))/100</f>
        <v>0.01854361266</v>
      </c>
      <c r="M16" s="180">
        <f t="shared" si="19"/>
        <v>0.01869944134</v>
      </c>
      <c r="N16" s="180">
        <f t="shared" si="19"/>
        <v>0.0191279702</v>
      </c>
      <c r="O16" s="180">
        <f t="shared" si="19"/>
        <v>0.01924484171</v>
      </c>
      <c r="P16" s="180">
        <f t="shared" si="19"/>
        <v>0.01959545624</v>
      </c>
      <c r="Q16" s="180">
        <f t="shared" si="19"/>
        <v>0.01982919926</v>
      </c>
      <c r="R16" s="180">
        <f t="shared" si="19"/>
        <v>0.02060834264</v>
      </c>
      <c r="S16" s="180">
        <f t="shared" si="19"/>
        <v>0.02076417132</v>
      </c>
      <c r="T16" s="181">
        <f t="shared" si="3"/>
        <v>5.37</v>
      </c>
      <c r="U16" s="182">
        <f t="shared" si="4"/>
        <v>45894</v>
      </c>
      <c r="V16" s="182">
        <f t="shared" si="5"/>
        <v>45986</v>
      </c>
      <c r="W16" s="182">
        <f t="shared" si="6"/>
        <v>46078</v>
      </c>
      <c r="X16" s="181">
        <f t="shared" si="7"/>
        <v>181</v>
      </c>
      <c r="Y16" s="181">
        <f t="shared" si="8"/>
        <v>273</v>
      </c>
      <c r="Z16" s="181">
        <f t="shared" si="9"/>
        <v>365</v>
      </c>
      <c r="AA16" s="155"/>
      <c r="AB16" s="9"/>
      <c r="AC16" s="9"/>
      <c r="AD16" s="9"/>
      <c r="AE16" s="9"/>
      <c r="AF16" s="9"/>
      <c r="AG16" s="9"/>
      <c r="AH16" s="9"/>
    </row>
    <row r="17">
      <c r="A17" s="177">
        <v>45712.0</v>
      </c>
      <c r="B17" s="178">
        <v>4.53</v>
      </c>
      <c r="C17" s="178">
        <v>4.68</v>
      </c>
      <c r="D17" s="178">
        <v>4.78</v>
      </c>
      <c r="E17" s="178">
        <v>4.88</v>
      </c>
      <c r="F17" s="178">
        <v>4.97</v>
      </c>
      <c r="G17" s="178">
        <v>5.07</v>
      </c>
      <c r="H17" s="178">
        <v>5.28</v>
      </c>
      <c r="I17" s="178">
        <v>5.32</v>
      </c>
      <c r="J17" s="178">
        <v>5.34</v>
      </c>
      <c r="K17" s="179">
        <f>MAX(0,((T17*(365/365))-VLOOKUP(A17,VBMA!$A:$D,4,0))  /  (T17* (365/365)   ))</f>
        <v>0.6097014925</v>
      </c>
      <c r="L17" s="180">
        <f t="shared" ref="L17:S17" si="20">(B17*(1-$K17) * (365/365))/100</f>
        <v>0.01768052239</v>
      </c>
      <c r="M17" s="180">
        <f t="shared" si="20"/>
        <v>0.01826597015</v>
      </c>
      <c r="N17" s="180">
        <f t="shared" si="20"/>
        <v>0.01865626866</v>
      </c>
      <c r="O17" s="180">
        <f t="shared" si="20"/>
        <v>0.01904656716</v>
      </c>
      <c r="P17" s="180">
        <f t="shared" si="20"/>
        <v>0.01939783582</v>
      </c>
      <c r="Q17" s="180">
        <f t="shared" si="20"/>
        <v>0.01978813433</v>
      </c>
      <c r="R17" s="180">
        <f t="shared" si="20"/>
        <v>0.02060776119</v>
      </c>
      <c r="S17" s="180">
        <f t="shared" si="20"/>
        <v>0.0207638806</v>
      </c>
      <c r="T17" s="181">
        <f t="shared" si="3"/>
        <v>5.36</v>
      </c>
      <c r="U17" s="182">
        <f t="shared" si="4"/>
        <v>45893</v>
      </c>
      <c r="V17" s="182">
        <f t="shared" si="5"/>
        <v>45985</v>
      </c>
      <c r="W17" s="182">
        <f t="shared" si="6"/>
        <v>46077</v>
      </c>
      <c r="X17" s="181">
        <f t="shared" si="7"/>
        <v>181</v>
      </c>
      <c r="Y17" s="181">
        <f t="shared" si="8"/>
        <v>273</v>
      </c>
      <c r="Z17" s="181">
        <f t="shared" si="9"/>
        <v>365</v>
      </c>
      <c r="AA17" s="155"/>
      <c r="AB17" s="9"/>
      <c r="AC17" s="9"/>
      <c r="AD17" s="9"/>
      <c r="AE17" s="9"/>
      <c r="AF17" s="9"/>
      <c r="AG17" s="9"/>
      <c r="AH17" s="9"/>
    </row>
    <row r="18">
      <c r="A18" s="177">
        <v>45709.0</v>
      </c>
      <c r="B18" s="178">
        <v>4.07</v>
      </c>
      <c r="C18" s="178">
        <v>4.42</v>
      </c>
      <c r="D18" s="178">
        <v>4.58</v>
      </c>
      <c r="E18" s="178">
        <v>4.78</v>
      </c>
      <c r="F18" s="178">
        <v>5.0</v>
      </c>
      <c r="G18" s="178">
        <v>5.1</v>
      </c>
      <c r="H18" s="178">
        <v>5.28</v>
      </c>
      <c r="I18" s="178">
        <v>5.34</v>
      </c>
      <c r="J18" s="178">
        <v>5.36</v>
      </c>
      <c r="K18" s="179">
        <f>MAX(0,((T18*(365/365))-VLOOKUP(A18,VBMA!$A:$D,4,0))  /  (T18* (365/365)   ))</f>
        <v>0.6125925926</v>
      </c>
      <c r="L18" s="180">
        <f t="shared" ref="L18:S18" si="21">(B18*(1-$K18) * (365/365))/100</f>
        <v>0.01576748148</v>
      </c>
      <c r="M18" s="180">
        <f t="shared" si="21"/>
        <v>0.01712340741</v>
      </c>
      <c r="N18" s="180">
        <f t="shared" si="21"/>
        <v>0.01774325926</v>
      </c>
      <c r="O18" s="180">
        <f t="shared" si="21"/>
        <v>0.01851807407</v>
      </c>
      <c r="P18" s="180">
        <f t="shared" si="21"/>
        <v>0.01937037037</v>
      </c>
      <c r="Q18" s="180">
        <f t="shared" si="21"/>
        <v>0.01975777778</v>
      </c>
      <c r="R18" s="180">
        <f t="shared" si="21"/>
        <v>0.02045511111</v>
      </c>
      <c r="S18" s="180">
        <f t="shared" si="21"/>
        <v>0.02068755556</v>
      </c>
      <c r="T18" s="181">
        <f t="shared" si="3"/>
        <v>5.4</v>
      </c>
      <c r="U18" s="182">
        <f t="shared" si="4"/>
        <v>45890</v>
      </c>
      <c r="V18" s="182">
        <f t="shared" si="5"/>
        <v>45982</v>
      </c>
      <c r="W18" s="182">
        <f t="shared" si="6"/>
        <v>46074</v>
      </c>
      <c r="X18" s="181">
        <f t="shared" si="7"/>
        <v>181</v>
      </c>
      <c r="Y18" s="181">
        <f t="shared" si="8"/>
        <v>273</v>
      </c>
      <c r="Z18" s="181">
        <f t="shared" si="9"/>
        <v>365</v>
      </c>
      <c r="AA18" s="155"/>
      <c r="AB18" s="9"/>
      <c r="AC18" s="9"/>
      <c r="AD18" s="9"/>
      <c r="AE18" s="9"/>
      <c r="AF18" s="9"/>
      <c r="AG18" s="9"/>
      <c r="AH18" s="9"/>
    </row>
    <row r="19">
      <c r="A19" s="177">
        <v>45708.0</v>
      </c>
      <c r="B19" s="178">
        <v>4.18</v>
      </c>
      <c r="C19" s="178">
        <v>4.45</v>
      </c>
      <c r="D19" s="178">
        <v>4.62</v>
      </c>
      <c r="E19" s="178">
        <v>4.8</v>
      </c>
      <c r="F19" s="178">
        <v>4.98</v>
      </c>
      <c r="G19" s="178">
        <v>5.1</v>
      </c>
      <c r="H19" s="178">
        <v>5.28</v>
      </c>
      <c r="I19" s="178">
        <v>5.34</v>
      </c>
      <c r="J19" s="178">
        <v>5.34</v>
      </c>
      <c r="K19" s="179">
        <f>MAX(0,((T19*(365/365))-VLOOKUP(A19,VBMA!$A:$D,4,0))  /  (T19* (365/365)   ))</f>
        <v>0.6125925926</v>
      </c>
      <c r="L19" s="180">
        <f t="shared" ref="L19:S19" si="22">(B19*(1-$K19) * (365/365))/100</f>
        <v>0.01619362963</v>
      </c>
      <c r="M19" s="180">
        <f t="shared" si="22"/>
        <v>0.01723962963</v>
      </c>
      <c r="N19" s="180">
        <f t="shared" si="22"/>
        <v>0.01789822222</v>
      </c>
      <c r="O19" s="180">
        <f t="shared" si="22"/>
        <v>0.01859555556</v>
      </c>
      <c r="P19" s="180">
        <f t="shared" si="22"/>
        <v>0.01929288889</v>
      </c>
      <c r="Q19" s="180">
        <f t="shared" si="22"/>
        <v>0.01975777778</v>
      </c>
      <c r="R19" s="180">
        <f t="shared" si="22"/>
        <v>0.02045511111</v>
      </c>
      <c r="S19" s="180">
        <f t="shared" si="22"/>
        <v>0.02068755556</v>
      </c>
      <c r="T19" s="181">
        <f t="shared" si="3"/>
        <v>5.4</v>
      </c>
      <c r="U19" s="182">
        <f t="shared" si="4"/>
        <v>45889</v>
      </c>
      <c r="V19" s="182">
        <f t="shared" si="5"/>
        <v>45981</v>
      </c>
      <c r="W19" s="182">
        <f t="shared" si="6"/>
        <v>46073</v>
      </c>
      <c r="X19" s="181">
        <f t="shared" si="7"/>
        <v>181</v>
      </c>
      <c r="Y19" s="181">
        <f t="shared" si="8"/>
        <v>273</v>
      </c>
      <c r="Z19" s="181">
        <f t="shared" si="9"/>
        <v>365</v>
      </c>
      <c r="AA19" s="155"/>
      <c r="AB19" s="9"/>
      <c r="AC19" s="9"/>
      <c r="AD19" s="9"/>
      <c r="AE19" s="9"/>
      <c r="AF19" s="9"/>
      <c r="AG19" s="9"/>
      <c r="AH19" s="9"/>
    </row>
    <row r="20">
      <c r="A20" s="177">
        <v>45707.0</v>
      </c>
      <c r="B20" s="178">
        <v>4.33</v>
      </c>
      <c r="C20" s="178">
        <v>4.57</v>
      </c>
      <c r="D20" s="178">
        <v>4.75</v>
      </c>
      <c r="E20" s="178">
        <v>4.88</v>
      </c>
      <c r="F20" s="178">
        <v>5.03</v>
      </c>
      <c r="G20" s="178">
        <v>5.15</v>
      </c>
      <c r="H20" s="178">
        <v>5.27</v>
      </c>
      <c r="I20" s="178">
        <v>5.32</v>
      </c>
      <c r="J20" s="178">
        <v>5.34</v>
      </c>
      <c r="K20" s="179">
        <f>MAX(0,((T20*(365/365))-VLOOKUP(A20,VBMA!$A:$D,4,0))  /  (T20* (365/365)   ))</f>
        <v>0.6104283054</v>
      </c>
      <c r="L20" s="180">
        <f t="shared" ref="L20:S20" si="23">(B20*(1-$K20) * (365/365))/100</f>
        <v>0.01686845438</v>
      </c>
      <c r="M20" s="180">
        <f t="shared" si="23"/>
        <v>0.01780342644</v>
      </c>
      <c r="N20" s="180">
        <f t="shared" si="23"/>
        <v>0.01850465549</v>
      </c>
      <c r="O20" s="180">
        <f t="shared" si="23"/>
        <v>0.0190110987</v>
      </c>
      <c r="P20" s="180">
        <f t="shared" si="23"/>
        <v>0.01959545624</v>
      </c>
      <c r="Q20" s="180">
        <f t="shared" si="23"/>
        <v>0.02006294227</v>
      </c>
      <c r="R20" s="180">
        <f t="shared" si="23"/>
        <v>0.02053042831</v>
      </c>
      <c r="S20" s="180">
        <f t="shared" si="23"/>
        <v>0.02072521415</v>
      </c>
      <c r="T20" s="181">
        <f t="shared" si="3"/>
        <v>5.37</v>
      </c>
      <c r="U20" s="182">
        <f t="shared" si="4"/>
        <v>45888</v>
      </c>
      <c r="V20" s="182">
        <f t="shared" si="5"/>
        <v>45980</v>
      </c>
      <c r="W20" s="182">
        <f t="shared" si="6"/>
        <v>46072</v>
      </c>
      <c r="X20" s="181">
        <f t="shared" si="7"/>
        <v>181</v>
      </c>
      <c r="Y20" s="181">
        <f t="shared" si="8"/>
        <v>273</v>
      </c>
      <c r="Z20" s="181">
        <f t="shared" si="9"/>
        <v>365</v>
      </c>
      <c r="AA20" s="155"/>
      <c r="AB20" s="9" t="s">
        <v>139</v>
      </c>
      <c r="AC20" s="9"/>
      <c r="AD20" s="9"/>
      <c r="AE20" s="9"/>
      <c r="AF20" s="9"/>
      <c r="AG20" s="9"/>
      <c r="AH20" s="9"/>
    </row>
    <row r="21" ht="15.75" customHeight="1">
      <c r="A21" s="177">
        <v>45706.0</v>
      </c>
      <c r="B21" s="178">
        <v>4.68</v>
      </c>
      <c r="C21" s="178">
        <v>4.8</v>
      </c>
      <c r="D21" s="178">
        <v>4.85</v>
      </c>
      <c r="E21" s="178">
        <v>4.92</v>
      </c>
      <c r="F21" s="178">
        <v>5.02</v>
      </c>
      <c r="G21" s="178">
        <v>5.12</v>
      </c>
      <c r="H21" s="178">
        <v>5.27</v>
      </c>
      <c r="I21" s="178">
        <v>5.32</v>
      </c>
      <c r="J21" s="178">
        <v>5.34</v>
      </c>
      <c r="K21" s="179">
        <f>MAX(0,((T21*(365/365))-VLOOKUP(A21,VBMA!$A:$D,4,0))  /  (T21* (365/365)   ))</f>
        <v>0.6104283054</v>
      </c>
      <c r="L21" s="180">
        <f t="shared" ref="L21:S21" si="24">(B21*(1-$K21) * (365/365))/100</f>
        <v>0.01823195531</v>
      </c>
      <c r="M21" s="180">
        <f t="shared" si="24"/>
        <v>0.01869944134</v>
      </c>
      <c r="N21" s="180">
        <f t="shared" si="24"/>
        <v>0.01889422719</v>
      </c>
      <c r="O21" s="180">
        <f t="shared" si="24"/>
        <v>0.01916692737</v>
      </c>
      <c r="P21" s="180">
        <f t="shared" si="24"/>
        <v>0.01955649907</v>
      </c>
      <c r="Q21" s="180">
        <f t="shared" si="24"/>
        <v>0.01994607076</v>
      </c>
      <c r="R21" s="180">
        <f t="shared" si="24"/>
        <v>0.02053042831</v>
      </c>
      <c r="S21" s="180">
        <f t="shared" si="24"/>
        <v>0.02072521415</v>
      </c>
      <c r="T21" s="181">
        <f t="shared" si="3"/>
        <v>5.37</v>
      </c>
      <c r="U21" s="182">
        <f t="shared" si="4"/>
        <v>45887</v>
      </c>
      <c r="V21" s="182">
        <f t="shared" si="5"/>
        <v>45979</v>
      </c>
      <c r="W21" s="182">
        <f t="shared" si="6"/>
        <v>46071</v>
      </c>
      <c r="X21" s="181">
        <f t="shared" si="7"/>
        <v>181</v>
      </c>
      <c r="Y21" s="181">
        <f t="shared" si="8"/>
        <v>273</v>
      </c>
      <c r="Z21" s="181">
        <f t="shared" si="9"/>
        <v>365</v>
      </c>
      <c r="AA21" s="155"/>
      <c r="AB21" s="9"/>
      <c r="AC21" s="9"/>
      <c r="AD21" s="9"/>
      <c r="AE21" s="9"/>
      <c r="AF21" s="9"/>
      <c r="AG21" s="9"/>
      <c r="AH21" s="9"/>
    </row>
    <row r="22" ht="15.75" customHeight="1">
      <c r="A22" s="177">
        <v>45705.0</v>
      </c>
      <c r="B22" s="178">
        <v>4.55</v>
      </c>
      <c r="C22" s="178">
        <v>4.72</v>
      </c>
      <c r="D22" s="178">
        <v>4.75</v>
      </c>
      <c r="E22" s="178">
        <v>4.9</v>
      </c>
      <c r="F22" s="178">
        <v>5.03</v>
      </c>
      <c r="G22" s="178">
        <v>5.12</v>
      </c>
      <c r="H22" s="178">
        <v>5.28</v>
      </c>
      <c r="I22" s="178">
        <v>5.36</v>
      </c>
      <c r="J22" s="178">
        <v>5.36</v>
      </c>
      <c r="K22" s="179">
        <f>MAX(0,((T22*(365/365))-VLOOKUP(A22,VBMA!$A:$D,4,0))  /  (T22* (365/365)   ))</f>
        <v>0.6154411765</v>
      </c>
      <c r="L22" s="180">
        <f t="shared" ref="L22:S22" si="25">(B22*(1-$K22) * (365/365))/100</f>
        <v>0.01749742647</v>
      </c>
      <c r="M22" s="180">
        <f t="shared" si="25"/>
        <v>0.01815117647</v>
      </c>
      <c r="N22" s="180">
        <f t="shared" si="25"/>
        <v>0.01826654412</v>
      </c>
      <c r="O22" s="180">
        <f t="shared" si="25"/>
        <v>0.01884338235</v>
      </c>
      <c r="P22" s="180">
        <f t="shared" si="25"/>
        <v>0.01934330882</v>
      </c>
      <c r="Q22" s="180">
        <f t="shared" si="25"/>
        <v>0.01968941176</v>
      </c>
      <c r="R22" s="180">
        <f t="shared" si="25"/>
        <v>0.02030470588</v>
      </c>
      <c r="S22" s="180">
        <f t="shared" si="25"/>
        <v>0.02061235294</v>
      </c>
      <c r="T22" s="181">
        <f t="shared" si="3"/>
        <v>5.44</v>
      </c>
      <c r="U22" s="182">
        <f t="shared" si="4"/>
        <v>45886</v>
      </c>
      <c r="V22" s="182">
        <f t="shared" si="5"/>
        <v>45978</v>
      </c>
      <c r="W22" s="182">
        <f t="shared" si="6"/>
        <v>46070</v>
      </c>
      <c r="X22" s="181">
        <f t="shared" si="7"/>
        <v>181</v>
      </c>
      <c r="Y22" s="181">
        <f t="shared" si="8"/>
        <v>273</v>
      </c>
      <c r="Z22" s="181">
        <f t="shared" si="9"/>
        <v>365</v>
      </c>
      <c r="AA22" s="155"/>
      <c r="AB22" s="9"/>
      <c r="AC22" s="9"/>
      <c r="AD22" s="9"/>
      <c r="AE22" s="9"/>
      <c r="AF22" s="9"/>
      <c r="AG22" s="9"/>
      <c r="AH22" s="9"/>
    </row>
    <row r="23" ht="15.75" customHeight="1">
      <c r="A23" s="177">
        <v>45702.0</v>
      </c>
      <c r="B23" s="178">
        <v>4.02</v>
      </c>
      <c r="C23" s="178">
        <v>4.35</v>
      </c>
      <c r="D23" s="178">
        <v>4.63</v>
      </c>
      <c r="E23" s="178">
        <v>4.8</v>
      </c>
      <c r="F23" s="178">
        <v>5.02</v>
      </c>
      <c r="G23" s="178">
        <v>5.07</v>
      </c>
      <c r="H23" s="178">
        <v>5.27</v>
      </c>
      <c r="I23" s="178">
        <v>5.34</v>
      </c>
      <c r="J23" s="178">
        <v>5.36</v>
      </c>
      <c r="K23" s="179">
        <f>MAX(0,((T23*(365/365))-VLOOKUP(A23,VBMA!$A:$D,4,0))  /  (T23* (365/365)   ))</f>
        <v>0.6140480591</v>
      </c>
      <c r="L23" s="180">
        <f t="shared" ref="L23:S23" si="26">(B23*(1-$K23) * (365/365))/100</f>
        <v>0.01551526802</v>
      </c>
      <c r="M23" s="180">
        <f t="shared" si="26"/>
        <v>0.01678890943</v>
      </c>
      <c r="N23" s="180">
        <f t="shared" si="26"/>
        <v>0.01786957486</v>
      </c>
      <c r="O23" s="180">
        <f t="shared" si="26"/>
        <v>0.01852569316</v>
      </c>
      <c r="P23" s="180">
        <f t="shared" si="26"/>
        <v>0.01937478743</v>
      </c>
      <c r="Q23" s="180">
        <f t="shared" si="26"/>
        <v>0.0195677634</v>
      </c>
      <c r="R23" s="180">
        <f t="shared" si="26"/>
        <v>0.02033966728</v>
      </c>
      <c r="S23" s="180">
        <f t="shared" si="26"/>
        <v>0.02060983364</v>
      </c>
      <c r="T23" s="181">
        <f t="shared" si="3"/>
        <v>5.41</v>
      </c>
      <c r="U23" s="182">
        <f t="shared" si="4"/>
        <v>45883</v>
      </c>
      <c r="V23" s="182">
        <f t="shared" si="5"/>
        <v>45975</v>
      </c>
      <c r="W23" s="182">
        <f t="shared" si="6"/>
        <v>46067</v>
      </c>
      <c r="X23" s="181">
        <f t="shared" si="7"/>
        <v>181</v>
      </c>
      <c r="Y23" s="181">
        <f t="shared" si="8"/>
        <v>273</v>
      </c>
      <c r="Z23" s="181">
        <f t="shared" si="9"/>
        <v>365</v>
      </c>
      <c r="AA23" s="155"/>
      <c r="AB23" s="9"/>
      <c r="AC23" s="9"/>
      <c r="AD23" s="9"/>
      <c r="AE23" s="9"/>
      <c r="AF23" s="9"/>
      <c r="AG23" s="9"/>
      <c r="AH23" s="9"/>
    </row>
    <row r="24" ht="15.75" customHeight="1">
      <c r="A24" s="177">
        <v>45701.0</v>
      </c>
      <c r="B24" s="178">
        <v>4.26</v>
      </c>
      <c r="C24" s="178">
        <v>4.5</v>
      </c>
      <c r="D24" s="178">
        <v>4.64</v>
      </c>
      <c r="E24" s="178">
        <v>4.84</v>
      </c>
      <c r="F24" s="178">
        <v>5.07</v>
      </c>
      <c r="G24" s="178">
        <v>5.14</v>
      </c>
      <c r="H24" s="178">
        <v>5.26</v>
      </c>
      <c r="I24" s="178">
        <v>5.32</v>
      </c>
      <c r="J24" s="178">
        <v>5.33</v>
      </c>
      <c r="K24" s="179">
        <f>MAX(0,((T24*(365/365))-VLOOKUP(A24,VBMA!$A:$D,4,0))  /  (T24* (365/365)   ))</f>
        <v>0.6128252788</v>
      </c>
      <c r="L24" s="180">
        <f t="shared" ref="L24:S24" si="27">(B24*(1-$K24) * (365/365))/100</f>
        <v>0.01649364312</v>
      </c>
      <c r="M24" s="180">
        <f t="shared" si="27"/>
        <v>0.01742286245</v>
      </c>
      <c r="N24" s="180">
        <f t="shared" si="27"/>
        <v>0.01796490706</v>
      </c>
      <c r="O24" s="180">
        <f t="shared" si="27"/>
        <v>0.01873925651</v>
      </c>
      <c r="P24" s="180">
        <f t="shared" si="27"/>
        <v>0.01962975836</v>
      </c>
      <c r="Q24" s="180">
        <f t="shared" si="27"/>
        <v>0.01990078067</v>
      </c>
      <c r="R24" s="180">
        <f t="shared" si="27"/>
        <v>0.02036539033</v>
      </c>
      <c r="S24" s="180">
        <f t="shared" si="27"/>
        <v>0.02059769517</v>
      </c>
      <c r="T24" s="181">
        <f t="shared" si="3"/>
        <v>5.38</v>
      </c>
      <c r="U24" s="182">
        <f t="shared" si="4"/>
        <v>45882</v>
      </c>
      <c r="V24" s="182">
        <f t="shared" si="5"/>
        <v>45974</v>
      </c>
      <c r="W24" s="182">
        <f t="shared" si="6"/>
        <v>46066</v>
      </c>
      <c r="X24" s="181">
        <f t="shared" si="7"/>
        <v>181</v>
      </c>
      <c r="Y24" s="181">
        <f t="shared" si="8"/>
        <v>273</v>
      </c>
      <c r="Z24" s="181">
        <f t="shared" si="9"/>
        <v>365</v>
      </c>
      <c r="AA24" s="155"/>
      <c r="AB24" s="9"/>
      <c r="AC24" s="9"/>
      <c r="AD24" s="9"/>
      <c r="AE24" s="9"/>
      <c r="AF24" s="9"/>
      <c r="AG24" s="9"/>
      <c r="AH24" s="9"/>
    </row>
    <row r="25" ht="15.75" customHeight="1">
      <c r="A25" s="177">
        <v>45700.0</v>
      </c>
      <c r="B25" s="178">
        <v>4.53</v>
      </c>
      <c r="C25" s="178">
        <v>4.66</v>
      </c>
      <c r="D25" s="178">
        <v>4.83</v>
      </c>
      <c r="E25" s="178">
        <v>5.01</v>
      </c>
      <c r="F25" s="178">
        <v>5.13</v>
      </c>
      <c r="G25" s="178">
        <v>5.16</v>
      </c>
      <c r="H25" s="178">
        <v>5.3</v>
      </c>
      <c r="I25" s="178">
        <v>5.32</v>
      </c>
      <c r="J25" s="178">
        <v>5.33</v>
      </c>
      <c r="K25" s="179">
        <f>MAX(0,((T25*(365/365))-VLOOKUP(A25,VBMA!$A:$D,4,0))  /  (T25* (365/365)   ))</f>
        <v>0.6161048689</v>
      </c>
      <c r="L25" s="180">
        <f t="shared" ref="L25:S25" si="28">(B25*(1-$K25) * (365/365))/100</f>
        <v>0.01739044944</v>
      </c>
      <c r="M25" s="180">
        <f t="shared" si="28"/>
        <v>0.01788951311</v>
      </c>
      <c r="N25" s="180">
        <f t="shared" si="28"/>
        <v>0.01854213483</v>
      </c>
      <c r="O25" s="180">
        <f t="shared" si="28"/>
        <v>0.01923314607</v>
      </c>
      <c r="P25" s="180">
        <f t="shared" si="28"/>
        <v>0.01969382022</v>
      </c>
      <c r="Q25" s="180">
        <f t="shared" si="28"/>
        <v>0.01980898876</v>
      </c>
      <c r="R25" s="180">
        <f t="shared" si="28"/>
        <v>0.02034644195</v>
      </c>
      <c r="S25" s="180">
        <f t="shared" si="28"/>
        <v>0.02042322097</v>
      </c>
      <c r="T25" s="181">
        <f t="shared" si="3"/>
        <v>5.34</v>
      </c>
      <c r="U25" s="182">
        <f t="shared" si="4"/>
        <v>45881</v>
      </c>
      <c r="V25" s="182">
        <f t="shared" si="5"/>
        <v>45973</v>
      </c>
      <c r="W25" s="182">
        <f t="shared" si="6"/>
        <v>46065</v>
      </c>
      <c r="X25" s="181">
        <f t="shared" si="7"/>
        <v>181</v>
      </c>
      <c r="Y25" s="181">
        <f t="shared" si="8"/>
        <v>273</v>
      </c>
      <c r="Z25" s="181">
        <f t="shared" si="9"/>
        <v>365</v>
      </c>
      <c r="AA25" s="155"/>
      <c r="AB25" s="9"/>
      <c r="AC25" s="9"/>
      <c r="AD25" s="9"/>
      <c r="AE25" s="9"/>
      <c r="AF25" s="9"/>
      <c r="AG25" s="9"/>
      <c r="AH25" s="9"/>
    </row>
    <row r="26" ht="15.75" customHeight="1">
      <c r="A26" s="177">
        <v>45699.0</v>
      </c>
      <c r="B26" s="178">
        <v>5.42</v>
      </c>
      <c r="C26" s="178">
        <v>5.48</v>
      </c>
      <c r="D26" s="178">
        <v>5.5</v>
      </c>
      <c r="E26" s="178">
        <v>5.38</v>
      </c>
      <c r="F26" s="178">
        <v>5.3</v>
      </c>
      <c r="G26" s="178">
        <v>5.28</v>
      </c>
      <c r="H26" s="178">
        <v>5.3</v>
      </c>
      <c r="I26" s="178">
        <v>5.32</v>
      </c>
      <c r="J26" s="178">
        <v>5.34</v>
      </c>
      <c r="K26" s="179">
        <f>MAX(0,((T26*(365/365))-VLOOKUP(A26,VBMA!$A:$D,4,0))  /  (T26* (365/365)   ))</f>
        <v>0.6168539326</v>
      </c>
      <c r="L26" s="180">
        <f t="shared" ref="L26:S26" si="29">(B26*(1-$K26) * (365/365))/100</f>
        <v>0.02076651685</v>
      </c>
      <c r="M26" s="180">
        <f t="shared" si="29"/>
        <v>0.02099640449</v>
      </c>
      <c r="N26" s="180">
        <f t="shared" si="29"/>
        <v>0.02107303371</v>
      </c>
      <c r="O26" s="180">
        <f t="shared" si="29"/>
        <v>0.02061325843</v>
      </c>
      <c r="P26" s="180">
        <f t="shared" si="29"/>
        <v>0.02030674157</v>
      </c>
      <c r="Q26" s="180">
        <f t="shared" si="29"/>
        <v>0.02023011236</v>
      </c>
      <c r="R26" s="180">
        <f t="shared" si="29"/>
        <v>0.02030674157</v>
      </c>
      <c r="S26" s="180">
        <f t="shared" si="29"/>
        <v>0.02038337079</v>
      </c>
      <c r="T26" s="181">
        <f t="shared" si="3"/>
        <v>5.34</v>
      </c>
      <c r="U26" s="182">
        <f t="shared" si="4"/>
        <v>45880</v>
      </c>
      <c r="V26" s="182">
        <f t="shared" si="5"/>
        <v>45972</v>
      </c>
      <c r="W26" s="182">
        <f t="shared" si="6"/>
        <v>46064</v>
      </c>
      <c r="X26" s="181">
        <f t="shared" si="7"/>
        <v>181</v>
      </c>
      <c r="Y26" s="181">
        <f t="shared" si="8"/>
        <v>273</v>
      </c>
      <c r="Z26" s="181">
        <f t="shared" si="9"/>
        <v>365</v>
      </c>
      <c r="AA26" s="155"/>
      <c r="AB26" s="9"/>
      <c r="AC26" s="9"/>
      <c r="AD26" s="9"/>
      <c r="AE26" s="9"/>
      <c r="AF26" s="9"/>
      <c r="AG26" s="9"/>
      <c r="AH26" s="9"/>
    </row>
    <row r="27" ht="15.75" customHeight="1">
      <c r="A27" s="177">
        <v>45698.0</v>
      </c>
      <c r="B27" s="178">
        <v>5.51</v>
      </c>
      <c r="C27" s="178">
        <v>5.5</v>
      </c>
      <c r="D27" s="178">
        <v>5.46</v>
      </c>
      <c r="E27" s="178">
        <v>5.24</v>
      </c>
      <c r="F27" s="178">
        <v>5.23</v>
      </c>
      <c r="G27" s="178">
        <v>5.21</v>
      </c>
      <c r="H27" s="178">
        <v>5.33</v>
      </c>
      <c r="I27" s="178">
        <v>5.32</v>
      </c>
      <c r="J27" s="178">
        <v>5.33</v>
      </c>
      <c r="K27" s="179">
        <f>MAX(0,((T27*(365/365))-VLOOKUP(A27,VBMA!$A:$D,4,0))  /  (T27* (365/365)   ))</f>
        <v>0.6171374765</v>
      </c>
      <c r="L27" s="180">
        <f t="shared" ref="L27:S27" si="30">(B27*(1-$K27) * (365/365))/100</f>
        <v>0.02109572505</v>
      </c>
      <c r="M27" s="180">
        <f t="shared" si="30"/>
        <v>0.02105743879</v>
      </c>
      <c r="N27" s="180">
        <f t="shared" si="30"/>
        <v>0.02090429379</v>
      </c>
      <c r="O27" s="180">
        <f t="shared" si="30"/>
        <v>0.02006199623</v>
      </c>
      <c r="P27" s="180">
        <f t="shared" si="30"/>
        <v>0.02002370998</v>
      </c>
      <c r="Q27" s="180">
        <f t="shared" si="30"/>
        <v>0.01994713748</v>
      </c>
      <c r="R27" s="180">
        <f t="shared" si="30"/>
        <v>0.0204065725</v>
      </c>
      <c r="S27" s="180">
        <f t="shared" si="30"/>
        <v>0.02036828625</v>
      </c>
      <c r="T27" s="181">
        <f t="shared" si="3"/>
        <v>5.31</v>
      </c>
      <c r="U27" s="182">
        <f t="shared" si="4"/>
        <v>45879</v>
      </c>
      <c r="V27" s="182">
        <f t="shared" si="5"/>
        <v>45971</v>
      </c>
      <c r="W27" s="182">
        <f t="shared" si="6"/>
        <v>46063</v>
      </c>
      <c r="X27" s="181">
        <f t="shared" si="7"/>
        <v>181</v>
      </c>
      <c r="Y27" s="181">
        <f t="shared" si="8"/>
        <v>273</v>
      </c>
      <c r="Z27" s="181">
        <f t="shared" si="9"/>
        <v>365</v>
      </c>
      <c r="AA27" s="155"/>
      <c r="AB27" s="9"/>
      <c r="AC27" s="156" t="s">
        <v>204</v>
      </c>
      <c r="AD27" s="9"/>
      <c r="AE27" s="9"/>
      <c r="AF27" s="9"/>
      <c r="AG27" s="9"/>
      <c r="AH27" s="9"/>
    </row>
    <row r="28" ht="15.75" customHeight="1">
      <c r="A28" s="177">
        <v>45695.0</v>
      </c>
      <c r="B28" s="178">
        <v>4.5</v>
      </c>
      <c r="C28" s="178">
        <v>4.68</v>
      </c>
      <c r="D28" s="178">
        <v>4.8</v>
      </c>
      <c r="E28" s="178">
        <v>4.9</v>
      </c>
      <c r="F28" s="178">
        <v>5.04</v>
      </c>
      <c r="G28" s="178">
        <v>5.08</v>
      </c>
      <c r="H28" s="178">
        <v>5.26</v>
      </c>
      <c r="I28" s="178">
        <v>5.25</v>
      </c>
      <c r="J28" s="178">
        <v>5.28</v>
      </c>
      <c r="K28" s="179">
        <f>MAX(0,((T28*(365/365))-VLOOKUP(A28,VBMA!$A:$D,4,0))  /  (T28* (365/365)   ))</f>
        <v>0.6120229008</v>
      </c>
      <c r="L28" s="180">
        <f t="shared" ref="L28:S28" si="31">(B28*(1-$K28) * (365/365))/100</f>
        <v>0.01745896947</v>
      </c>
      <c r="M28" s="180">
        <f t="shared" si="31"/>
        <v>0.01815732824</v>
      </c>
      <c r="N28" s="180">
        <f t="shared" si="31"/>
        <v>0.01862290076</v>
      </c>
      <c r="O28" s="180">
        <f t="shared" si="31"/>
        <v>0.01901087786</v>
      </c>
      <c r="P28" s="180">
        <f t="shared" si="31"/>
        <v>0.0195540458</v>
      </c>
      <c r="Q28" s="180">
        <f t="shared" si="31"/>
        <v>0.01970923664</v>
      </c>
      <c r="R28" s="180">
        <f t="shared" si="31"/>
        <v>0.02040759542</v>
      </c>
      <c r="S28" s="180">
        <f t="shared" si="31"/>
        <v>0.02036879771</v>
      </c>
      <c r="T28" s="181">
        <f t="shared" si="3"/>
        <v>5.24</v>
      </c>
      <c r="U28" s="182">
        <f t="shared" si="4"/>
        <v>45876</v>
      </c>
      <c r="V28" s="182">
        <f t="shared" si="5"/>
        <v>45968</v>
      </c>
      <c r="W28" s="182">
        <f t="shared" si="6"/>
        <v>46060</v>
      </c>
      <c r="X28" s="181">
        <f t="shared" si="7"/>
        <v>181</v>
      </c>
      <c r="Y28" s="181">
        <f t="shared" si="8"/>
        <v>273</v>
      </c>
      <c r="Z28" s="181">
        <f t="shared" si="9"/>
        <v>365</v>
      </c>
      <c r="AA28" s="155"/>
      <c r="AB28" s="9"/>
      <c r="AC28" s="9" t="s">
        <v>205</v>
      </c>
      <c r="AD28" s="9"/>
      <c r="AE28" s="9"/>
      <c r="AF28" s="9"/>
      <c r="AG28" s="9"/>
      <c r="AH28" s="9"/>
    </row>
    <row r="29" ht="15.75" customHeight="1">
      <c r="A29" s="177">
        <v>45694.0</v>
      </c>
      <c r="B29" s="178">
        <v>4.37</v>
      </c>
      <c r="C29" s="178">
        <v>4.57</v>
      </c>
      <c r="D29" s="178">
        <v>4.73</v>
      </c>
      <c r="E29" s="178">
        <v>4.85</v>
      </c>
      <c r="F29" s="178">
        <v>5.05</v>
      </c>
      <c r="G29" s="178">
        <v>5.08</v>
      </c>
      <c r="H29" s="178">
        <v>5.3</v>
      </c>
      <c r="I29" s="178">
        <v>5.28</v>
      </c>
      <c r="J29" s="178">
        <v>5.3</v>
      </c>
      <c r="K29" s="179">
        <f>MAX(0,((T29*(365/365))-VLOOKUP(A29,VBMA!$A:$D,4,0))  /  (T29* (365/365)   ))</f>
        <v>0.6134980989</v>
      </c>
      <c r="L29" s="180">
        <f t="shared" ref="L29:S29" si="32">(B29*(1-$K29) * (365/365))/100</f>
        <v>0.01689013308</v>
      </c>
      <c r="M29" s="180">
        <f t="shared" si="32"/>
        <v>0.01766313688</v>
      </c>
      <c r="N29" s="180">
        <f t="shared" si="32"/>
        <v>0.01828153992</v>
      </c>
      <c r="O29" s="180">
        <f t="shared" si="32"/>
        <v>0.01874534221</v>
      </c>
      <c r="P29" s="180">
        <f t="shared" si="32"/>
        <v>0.01951834601</v>
      </c>
      <c r="Q29" s="180">
        <f t="shared" si="32"/>
        <v>0.01963429658</v>
      </c>
      <c r="R29" s="180">
        <f t="shared" si="32"/>
        <v>0.02048460076</v>
      </c>
      <c r="S29" s="180">
        <f t="shared" si="32"/>
        <v>0.02040730038</v>
      </c>
      <c r="T29" s="181">
        <f t="shared" si="3"/>
        <v>5.26</v>
      </c>
      <c r="U29" s="182">
        <f t="shared" si="4"/>
        <v>45875</v>
      </c>
      <c r="V29" s="182">
        <f t="shared" si="5"/>
        <v>45967</v>
      </c>
      <c r="W29" s="182">
        <f t="shared" si="6"/>
        <v>46059</v>
      </c>
      <c r="X29" s="181">
        <f t="shared" si="7"/>
        <v>181</v>
      </c>
      <c r="Y29" s="181">
        <f t="shared" si="8"/>
        <v>273</v>
      </c>
      <c r="Z29" s="181">
        <f t="shared" si="9"/>
        <v>365</v>
      </c>
      <c r="AA29" s="155"/>
      <c r="AB29" s="9"/>
      <c r="AC29" s="9" t="s">
        <v>206</v>
      </c>
      <c r="AD29" s="9"/>
      <c r="AE29" s="9"/>
      <c r="AF29" s="9"/>
      <c r="AG29" s="9"/>
      <c r="AH29" s="9"/>
    </row>
    <row r="30" ht="15.75" customHeight="1">
      <c r="A30" s="177">
        <v>45693.0</v>
      </c>
      <c r="B30" s="178">
        <v>4.51</v>
      </c>
      <c r="C30" s="178">
        <v>4.71</v>
      </c>
      <c r="D30" s="178">
        <v>4.84</v>
      </c>
      <c r="E30" s="178">
        <v>5.01</v>
      </c>
      <c r="F30" s="178">
        <v>5.1</v>
      </c>
      <c r="G30" s="178">
        <v>5.11</v>
      </c>
      <c r="H30" s="178">
        <v>5.26</v>
      </c>
      <c r="I30" s="178">
        <v>5.3</v>
      </c>
      <c r="J30" s="178">
        <v>5.32</v>
      </c>
      <c r="K30" s="179">
        <f>MAX(0,((T30*(365/365))-VLOOKUP(A30,VBMA!$A:$D,4,0))  /  (T30* (365/365)   ))</f>
        <v>0.6192883895</v>
      </c>
      <c r="L30" s="180">
        <f t="shared" ref="L30:S30" si="33">(B30*(1-$K30) * (365/365))/100</f>
        <v>0.01717009363</v>
      </c>
      <c r="M30" s="180">
        <f t="shared" si="33"/>
        <v>0.01793151685</v>
      </c>
      <c r="N30" s="180">
        <f t="shared" si="33"/>
        <v>0.01842644195</v>
      </c>
      <c r="O30" s="180">
        <f t="shared" si="33"/>
        <v>0.01907365169</v>
      </c>
      <c r="P30" s="180">
        <f t="shared" si="33"/>
        <v>0.01941629213</v>
      </c>
      <c r="Q30" s="180">
        <f t="shared" si="33"/>
        <v>0.0194543633</v>
      </c>
      <c r="R30" s="180">
        <f t="shared" si="33"/>
        <v>0.02002543071</v>
      </c>
      <c r="S30" s="180">
        <f t="shared" si="33"/>
        <v>0.02017771536</v>
      </c>
      <c r="T30" s="181">
        <f t="shared" si="3"/>
        <v>5.34</v>
      </c>
      <c r="U30" s="182">
        <f t="shared" si="4"/>
        <v>45874</v>
      </c>
      <c r="V30" s="182">
        <f t="shared" si="5"/>
        <v>45966</v>
      </c>
      <c r="W30" s="182">
        <f t="shared" si="6"/>
        <v>46058</v>
      </c>
      <c r="X30" s="181">
        <f t="shared" si="7"/>
        <v>181</v>
      </c>
      <c r="Y30" s="181">
        <f t="shared" si="8"/>
        <v>273</v>
      </c>
      <c r="Z30" s="181">
        <f t="shared" si="9"/>
        <v>365</v>
      </c>
      <c r="AA30" s="155"/>
      <c r="AB30" s="9"/>
      <c r="AC30" s="9" t="s">
        <v>207</v>
      </c>
      <c r="AD30" s="9"/>
      <c r="AE30" s="9"/>
      <c r="AF30" s="9"/>
      <c r="AG30" s="9"/>
      <c r="AH30" s="9"/>
    </row>
    <row r="31" ht="15.75" customHeight="1">
      <c r="A31" s="177">
        <v>45692.0</v>
      </c>
      <c r="B31" s="178">
        <v>5.5</v>
      </c>
      <c r="C31" s="178">
        <v>5.44</v>
      </c>
      <c r="D31" s="178">
        <v>5.38</v>
      </c>
      <c r="E31" s="178">
        <v>5.28</v>
      </c>
      <c r="F31" s="178">
        <v>5.32</v>
      </c>
      <c r="G31" s="178">
        <v>5.28</v>
      </c>
      <c r="H31" s="178">
        <v>5.32</v>
      </c>
      <c r="I31" s="178">
        <v>5.38</v>
      </c>
      <c r="J31" s="178">
        <v>5.38</v>
      </c>
      <c r="K31" s="179">
        <f>MAX(0,((T31*(365/365))-VLOOKUP(A31,VBMA!$A:$D,4,0))  /  (T31* (365/365)   ))</f>
        <v>0.6262867647</v>
      </c>
      <c r="L31" s="180">
        <f t="shared" ref="L31:S31" si="34">(B31*(1-$K31) * (365/365))/100</f>
        <v>0.02055422794</v>
      </c>
      <c r="M31" s="180">
        <f t="shared" si="34"/>
        <v>0.02033</v>
      </c>
      <c r="N31" s="180">
        <f t="shared" si="34"/>
        <v>0.02010577206</v>
      </c>
      <c r="O31" s="180">
        <f t="shared" si="34"/>
        <v>0.01973205882</v>
      </c>
      <c r="P31" s="180">
        <f t="shared" si="34"/>
        <v>0.01988154412</v>
      </c>
      <c r="Q31" s="180">
        <f t="shared" si="34"/>
        <v>0.01973205882</v>
      </c>
      <c r="R31" s="180">
        <f t="shared" si="34"/>
        <v>0.01988154412</v>
      </c>
      <c r="S31" s="180">
        <f t="shared" si="34"/>
        <v>0.02010577206</v>
      </c>
      <c r="T31" s="181">
        <f t="shared" si="3"/>
        <v>5.44</v>
      </c>
      <c r="U31" s="182">
        <f t="shared" si="4"/>
        <v>45873</v>
      </c>
      <c r="V31" s="182">
        <f t="shared" si="5"/>
        <v>45965</v>
      </c>
      <c r="W31" s="182">
        <f t="shared" si="6"/>
        <v>46057</v>
      </c>
      <c r="X31" s="181">
        <f t="shared" si="7"/>
        <v>181</v>
      </c>
      <c r="Y31" s="181">
        <f t="shared" si="8"/>
        <v>273</v>
      </c>
      <c r="Z31" s="181">
        <f t="shared" si="9"/>
        <v>365</v>
      </c>
      <c r="AA31" s="155"/>
      <c r="AB31" s="9"/>
      <c r="AC31" s="9" t="s">
        <v>208</v>
      </c>
      <c r="AD31" s="9"/>
      <c r="AE31" s="9"/>
      <c r="AF31" s="9"/>
      <c r="AG31" s="9"/>
      <c r="AH31" s="9"/>
    </row>
    <row r="32" ht="15.75" customHeight="1">
      <c r="A32" s="177">
        <v>45691.0</v>
      </c>
      <c r="B32" s="178">
        <v>4.86</v>
      </c>
      <c r="C32" s="178">
        <v>4.98</v>
      </c>
      <c r="D32" s="178">
        <v>5.06</v>
      </c>
      <c r="E32" s="178">
        <v>5.06</v>
      </c>
      <c r="F32" s="178">
        <v>5.14</v>
      </c>
      <c r="G32" s="178">
        <v>5.14</v>
      </c>
      <c r="H32" s="178">
        <v>5.3</v>
      </c>
      <c r="I32" s="178">
        <v>5.28</v>
      </c>
      <c r="J32" s="178">
        <v>5.28</v>
      </c>
      <c r="K32" s="179">
        <f>MAX(0,((T32*(365/365))-VLOOKUP(A32,VBMA!$A:$D,4,0))  /  (T32* (365/365)   ))</f>
        <v>0.6150190114</v>
      </c>
      <c r="L32" s="180">
        <f t="shared" ref="L32:S32" si="35">(B32*(1-$K32) * (365/365))/100</f>
        <v>0.01871007605</v>
      </c>
      <c r="M32" s="180">
        <f t="shared" si="35"/>
        <v>0.01917205323</v>
      </c>
      <c r="N32" s="180">
        <f t="shared" si="35"/>
        <v>0.01948003802</v>
      </c>
      <c r="O32" s="180">
        <f t="shared" si="35"/>
        <v>0.01948003802</v>
      </c>
      <c r="P32" s="180">
        <f t="shared" si="35"/>
        <v>0.01978802281</v>
      </c>
      <c r="Q32" s="180">
        <f t="shared" si="35"/>
        <v>0.01978802281</v>
      </c>
      <c r="R32" s="180">
        <f t="shared" si="35"/>
        <v>0.0204039924</v>
      </c>
      <c r="S32" s="180">
        <f t="shared" si="35"/>
        <v>0.0203269962</v>
      </c>
      <c r="T32" s="181">
        <f t="shared" si="3"/>
        <v>5.26</v>
      </c>
      <c r="U32" s="182">
        <f t="shared" si="4"/>
        <v>45872</v>
      </c>
      <c r="V32" s="182">
        <f t="shared" si="5"/>
        <v>45964</v>
      </c>
      <c r="W32" s="182">
        <f t="shared" si="6"/>
        <v>46056</v>
      </c>
      <c r="X32" s="181">
        <f t="shared" si="7"/>
        <v>181</v>
      </c>
      <c r="Y32" s="181">
        <f t="shared" si="8"/>
        <v>273</v>
      </c>
      <c r="Z32" s="181">
        <f t="shared" si="9"/>
        <v>365</v>
      </c>
      <c r="AA32" s="155"/>
      <c r="AB32" s="9"/>
      <c r="AC32" s="9"/>
      <c r="AD32" s="9"/>
      <c r="AE32" s="9"/>
      <c r="AF32" s="9"/>
      <c r="AG32" s="9"/>
      <c r="AH32" s="9"/>
    </row>
    <row r="33" ht="15.75" customHeight="1">
      <c r="A33" s="177">
        <v>45681.0</v>
      </c>
      <c r="B33" s="178">
        <v>4.82</v>
      </c>
      <c r="C33" s="178">
        <v>4.87</v>
      </c>
      <c r="D33" s="178">
        <v>4.93</v>
      </c>
      <c r="E33" s="178">
        <v>5.1</v>
      </c>
      <c r="F33" s="178">
        <v>5.12</v>
      </c>
      <c r="G33" s="178">
        <v>5.17</v>
      </c>
      <c r="H33" s="178">
        <v>5.3</v>
      </c>
      <c r="I33" s="178">
        <v>5.34</v>
      </c>
      <c r="J33" s="178">
        <v>5.34</v>
      </c>
      <c r="K33" s="179">
        <f>MAX(0,((T33*(365/365))-VLOOKUP(A33,VBMA!$A:$D,4,0))  /  (T33* (365/365)   ))</f>
        <v>0.623605948</v>
      </c>
      <c r="L33" s="180">
        <f t="shared" ref="L33:S33" si="36">(B33*(1-$K33) * (365/365))/100</f>
        <v>0.01814219331</v>
      </c>
      <c r="M33" s="180">
        <f t="shared" si="36"/>
        <v>0.01833039033</v>
      </c>
      <c r="N33" s="180">
        <f t="shared" si="36"/>
        <v>0.01855622677</v>
      </c>
      <c r="O33" s="180">
        <f t="shared" si="36"/>
        <v>0.01919609665</v>
      </c>
      <c r="P33" s="180">
        <f t="shared" si="36"/>
        <v>0.01927137546</v>
      </c>
      <c r="Q33" s="180">
        <f t="shared" si="36"/>
        <v>0.01945957249</v>
      </c>
      <c r="R33" s="180">
        <f t="shared" si="36"/>
        <v>0.01994888476</v>
      </c>
      <c r="S33" s="180">
        <f t="shared" si="36"/>
        <v>0.02009944238</v>
      </c>
      <c r="T33" s="181">
        <f t="shared" si="3"/>
        <v>5.38</v>
      </c>
      <c r="U33" s="182">
        <f t="shared" si="4"/>
        <v>45862</v>
      </c>
      <c r="V33" s="182">
        <f t="shared" si="5"/>
        <v>45954</v>
      </c>
      <c r="W33" s="182">
        <f t="shared" si="6"/>
        <v>46046</v>
      </c>
      <c r="X33" s="181">
        <f t="shared" si="7"/>
        <v>181</v>
      </c>
      <c r="Y33" s="181">
        <f t="shared" si="8"/>
        <v>273</v>
      </c>
      <c r="Z33" s="181">
        <f t="shared" si="9"/>
        <v>365</v>
      </c>
      <c r="AA33" s="155"/>
      <c r="AB33" s="9"/>
      <c r="AC33" s="9"/>
      <c r="AD33" s="9"/>
      <c r="AE33" s="9"/>
      <c r="AF33" s="9"/>
      <c r="AG33" s="9"/>
      <c r="AH33" s="9"/>
    </row>
    <row r="34" ht="15.75" customHeight="1">
      <c r="A34" s="177">
        <v>45680.0</v>
      </c>
      <c r="B34" s="178">
        <v>4.0</v>
      </c>
      <c r="C34" s="178">
        <v>4.82</v>
      </c>
      <c r="D34" s="178">
        <v>4.92</v>
      </c>
      <c r="E34" s="178">
        <v>5.02</v>
      </c>
      <c r="F34" s="178">
        <v>5.08</v>
      </c>
      <c r="G34" s="178">
        <v>5.12</v>
      </c>
      <c r="H34" s="178">
        <v>5.28</v>
      </c>
      <c r="I34" s="178">
        <v>5.33</v>
      </c>
      <c r="J34" s="178">
        <v>5.33</v>
      </c>
      <c r="K34" s="179">
        <f>MAX(0,((T34*(365/365))-VLOOKUP(A34,VBMA!$A:$D,4,0))  /  (T34* (365/365)   ))</f>
        <v>0.623605948</v>
      </c>
      <c r="L34" s="180">
        <f t="shared" ref="L34:S34" si="37">(B34*(1-$K34) * (365/365))/100</f>
        <v>0.01505576208</v>
      </c>
      <c r="M34" s="180">
        <f t="shared" si="37"/>
        <v>0.01814219331</v>
      </c>
      <c r="N34" s="180">
        <f t="shared" si="37"/>
        <v>0.01851858736</v>
      </c>
      <c r="O34" s="180">
        <f t="shared" si="37"/>
        <v>0.01889498141</v>
      </c>
      <c r="P34" s="180">
        <f t="shared" si="37"/>
        <v>0.01912081784</v>
      </c>
      <c r="Q34" s="180">
        <f t="shared" si="37"/>
        <v>0.01927137546</v>
      </c>
      <c r="R34" s="180">
        <f t="shared" si="37"/>
        <v>0.01987360595</v>
      </c>
      <c r="S34" s="180">
        <f t="shared" si="37"/>
        <v>0.02006180297</v>
      </c>
      <c r="T34" s="181">
        <f t="shared" si="3"/>
        <v>5.38</v>
      </c>
      <c r="U34" s="182">
        <f t="shared" si="4"/>
        <v>45861</v>
      </c>
      <c r="V34" s="182">
        <f t="shared" si="5"/>
        <v>45953</v>
      </c>
      <c r="W34" s="182">
        <f t="shared" si="6"/>
        <v>46045</v>
      </c>
      <c r="X34" s="181">
        <f t="shared" si="7"/>
        <v>181</v>
      </c>
      <c r="Y34" s="181">
        <f t="shared" si="8"/>
        <v>273</v>
      </c>
      <c r="Z34" s="181">
        <f t="shared" si="9"/>
        <v>365</v>
      </c>
      <c r="AA34" s="155"/>
      <c r="AB34" s="9"/>
      <c r="AC34" s="9"/>
      <c r="AD34" s="9"/>
      <c r="AE34" s="9"/>
      <c r="AF34" s="9"/>
      <c r="AG34" s="9"/>
      <c r="AH34" s="9"/>
    </row>
    <row r="35" ht="15.75" customHeight="1">
      <c r="A35" s="177">
        <v>45679.0</v>
      </c>
      <c r="B35" s="178">
        <v>3.95</v>
      </c>
      <c r="C35" s="178">
        <v>4.85</v>
      </c>
      <c r="D35" s="178">
        <v>4.88</v>
      </c>
      <c r="E35" s="178">
        <v>5.0</v>
      </c>
      <c r="F35" s="178">
        <v>5.18</v>
      </c>
      <c r="G35" s="178">
        <v>5.25</v>
      </c>
      <c r="H35" s="178">
        <v>5.4</v>
      </c>
      <c r="I35" s="178">
        <v>5.36</v>
      </c>
      <c r="J35" s="178">
        <v>5.36</v>
      </c>
      <c r="K35" s="179">
        <f>MAX(0,((T35*(365/365))-VLOOKUP(A35,VBMA!$A:$D,4,0))  /  (T35* (365/365)   ))</f>
        <v>0.6186090226</v>
      </c>
      <c r="L35" s="180">
        <f t="shared" ref="L35:S35" si="38">(B35*(1-$K35) * (365/365))/100</f>
        <v>0.01506494361</v>
      </c>
      <c r="M35" s="180">
        <f t="shared" si="38"/>
        <v>0.01849746241</v>
      </c>
      <c r="N35" s="180">
        <f t="shared" si="38"/>
        <v>0.0186118797</v>
      </c>
      <c r="O35" s="180">
        <f t="shared" si="38"/>
        <v>0.01906954887</v>
      </c>
      <c r="P35" s="180">
        <f t="shared" si="38"/>
        <v>0.01975605263</v>
      </c>
      <c r="Q35" s="180">
        <f t="shared" si="38"/>
        <v>0.02002302632</v>
      </c>
      <c r="R35" s="180">
        <f t="shared" si="38"/>
        <v>0.02059511278</v>
      </c>
      <c r="S35" s="180">
        <f t="shared" si="38"/>
        <v>0.02044255639</v>
      </c>
      <c r="T35" s="181">
        <f t="shared" si="3"/>
        <v>5.32</v>
      </c>
      <c r="U35" s="182">
        <f t="shared" si="4"/>
        <v>45860</v>
      </c>
      <c r="V35" s="182">
        <f t="shared" si="5"/>
        <v>45952</v>
      </c>
      <c r="W35" s="182">
        <f t="shared" si="6"/>
        <v>46044</v>
      </c>
      <c r="X35" s="181">
        <f t="shared" si="7"/>
        <v>181</v>
      </c>
      <c r="Y35" s="181">
        <f t="shared" si="8"/>
        <v>273</v>
      </c>
      <c r="Z35" s="181">
        <f t="shared" si="9"/>
        <v>365</v>
      </c>
      <c r="AA35" s="155"/>
      <c r="AB35" s="9"/>
      <c r="AC35" s="9"/>
      <c r="AD35" s="9"/>
      <c r="AE35" s="9"/>
      <c r="AF35" s="9"/>
      <c r="AG35" s="9"/>
      <c r="AH35" s="9"/>
    </row>
    <row r="36" ht="15.75" customHeight="1">
      <c r="A36" s="177">
        <v>45678.0</v>
      </c>
      <c r="B36" s="178">
        <v>4.0</v>
      </c>
      <c r="C36" s="178">
        <v>4.82</v>
      </c>
      <c r="D36" s="178">
        <v>4.86</v>
      </c>
      <c r="E36" s="178">
        <v>4.96</v>
      </c>
      <c r="F36" s="178">
        <v>5.14</v>
      </c>
      <c r="G36" s="178">
        <v>5.2</v>
      </c>
      <c r="H36" s="178">
        <v>5.38</v>
      </c>
      <c r="I36" s="178">
        <v>5.4</v>
      </c>
      <c r="J36" s="178">
        <v>5.4</v>
      </c>
      <c r="K36" s="179">
        <f>MAX(0,((T36*(365/365))-VLOOKUP(A36,VBMA!$A:$D,4,0))  /  (T36* (365/365)   ))</f>
        <v>0.6256457565</v>
      </c>
      <c r="L36" s="180">
        <f t="shared" ref="L36:S36" si="39">(B36*(1-$K36) * (365/365))/100</f>
        <v>0.01497416974</v>
      </c>
      <c r="M36" s="180">
        <f t="shared" si="39"/>
        <v>0.01804387454</v>
      </c>
      <c r="N36" s="180">
        <f t="shared" si="39"/>
        <v>0.01819361624</v>
      </c>
      <c r="O36" s="180">
        <f t="shared" si="39"/>
        <v>0.01856797048</v>
      </c>
      <c r="P36" s="180">
        <f t="shared" si="39"/>
        <v>0.01924180812</v>
      </c>
      <c r="Q36" s="180">
        <f t="shared" si="39"/>
        <v>0.01946642066</v>
      </c>
      <c r="R36" s="180">
        <f t="shared" si="39"/>
        <v>0.0201402583</v>
      </c>
      <c r="S36" s="180">
        <f t="shared" si="39"/>
        <v>0.02021512915</v>
      </c>
      <c r="T36" s="181">
        <f t="shared" si="3"/>
        <v>5.42</v>
      </c>
      <c r="U36" s="182">
        <f t="shared" si="4"/>
        <v>45859</v>
      </c>
      <c r="V36" s="182">
        <f t="shared" si="5"/>
        <v>45951</v>
      </c>
      <c r="W36" s="182">
        <f t="shared" si="6"/>
        <v>46043</v>
      </c>
      <c r="X36" s="181">
        <f t="shared" si="7"/>
        <v>181</v>
      </c>
      <c r="Y36" s="181">
        <f t="shared" si="8"/>
        <v>273</v>
      </c>
      <c r="Z36" s="181">
        <f t="shared" si="9"/>
        <v>365</v>
      </c>
      <c r="AA36" s="155"/>
      <c r="AB36" s="9"/>
      <c r="AC36" s="9"/>
      <c r="AD36" s="9"/>
      <c r="AE36" s="9"/>
      <c r="AF36" s="9"/>
      <c r="AG36" s="9"/>
      <c r="AH36" s="9"/>
    </row>
    <row r="37" ht="15.75" customHeight="1">
      <c r="A37" s="177">
        <v>45677.0</v>
      </c>
      <c r="B37" s="178">
        <v>4.67</v>
      </c>
      <c r="C37" s="178">
        <v>4.95</v>
      </c>
      <c r="D37" s="178">
        <v>4.98</v>
      </c>
      <c r="E37" s="178">
        <v>5.07</v>
      </c>
      <c r="F37" s="178">
        <v>5.17</v>
      </c>
      <c r="G37" s="178">
        <v>5.18</v>
      </c>
      <c r="H37" s="178">
        <v>5.32</v>
      </c>
      <c r="I37" s="178">
        <v>5.38</v>
      </c>
      <c r="J37" s="178">
        <v>5.38</v>
      </c>
      <c r="K37" s="179">
        <f>MAX(0,((T37*(365/365))-VLOOKUP(A37,VBMA!$A:$D,4,0))  /  (T37* (365/365)   ))</f>
        <v>0.6270220588</v>
      </c>
      <c r="L37" s="180">
        <f t="shared" ref="L37:S37" si="40">(B37*(1-$K37) * (365/365))/100</f>
        <v>0.01741806985</v>
      </c>
      <c r="M37" s="180">
        <f t="shared" si="40"/>
        <v>0.01846240809</v>
      </c>
      <c r="N37" s="180">
        <f t="shared" si="40"/>
        <v>0.01857430147</v>
      </c>
      <c r="O37" s="180">
        <f t="shared" si="40"/>
        <v>0.01890998162</v>
      </c>
      <c r="P37" s="180">
        <f t="shared" si="40"/>
        <v>0.01928295956</v>
      </c>
      <c r="Q37" s="180">
        <f t="shared" si="40"/>
        <v>0.01932025735</v>
      </c>
      <c r="R37" s="180">
        <f t="shared" si="40"/>
        <v>0.01984242647</v>
      </c>
      <c r="S37" s="180">
        <f t="shared" si="40"/>
        <v>0.02006621324</v>
      </c>
      <c r="T37" s="181">
        <f t="shared" si="3"/>
        <v>5.44</v>
      </c>
      <c r="U37" s="182">
        <f t="shared" si="4"/>
        <v>45858</v>
      </c>
      <c r="V37" s="182">
        <f t="shared" si="5"/>
        <v>45950</v>
      </c>
      <c r="W37" s="182">
        <f t="shared" si="6"/>
        <v>46042</v>
      </c>
      <c r="X37" s="181">
        <f t="shared" si="7"/>
        <v>181</v>
      </c>
      <c r="Y37" s="181">
        <f t="shared" si="8"/>
        <v>273</v>
      </c>
      <c r="Z37" s="181">
        <f t="shared" si="9"/>
        <v>365</v>
      </c>
      <c r="AA37" s="155"/>
      <c r="AB37" s="9"/>
      <c r="AC37" s="9"/>
      <c r="AD37" s="9"/>
      <c r="AE37" s="9"/>
      <c r="AF37" s="9"/>
      <c r="AG37" s="9"/>
      <c r="AH37" s="9"/>
    </row>
    <row r="38" ht="15.75" customHeight="1">
      <c r="A38" s="177">
        <v>45674.0</v>
      </c>
      <c r="B38" s="178">
        <v>4.0</v>
      </c>
      <c r="C38" s="178">
        <v>4.32</v>
      </c>
      <c r="D38" s="178">
        <v>4.9</v>
      </c>
      <c r="E38" s="178">
        <v>5.06</v>
      </c>
      <c r="F38" s="178">
        <v>5.18</v>
      </c>
      <c r="G38" s="178">
        <v>5.22</v>
      </c>
      <c r="H38" s="178">
        <v>5.34</v>
      </c>
      <c r="I38" s="178">
        <v>5.38</v>
      </c>
      <c r="J38" s="178">
        <v>5.38</v>
      </c>
      <c r="K38" s="179">
        <f>MAX(0,((T38*(365/365))-VLOOKUP(A38,VBMA!$A:$D,4,0))  /  (T38* (365/365)   ))</f>
        <v>0.6256457565</v>
      </c>
      <c r="L38" s="180">
        <f t="shared" ref="L38:S38" si="41">(B38*(1-$K38) * (365/365))/100</f>
        <v>0.01497416974</v>
      </c>
      <c r="M38" s="180">
        <f t="shared" si="41"/>
        <v>0.01617210332</v>
      </c>
      <c r="N38" s="180">
        <f t="shared" si="41"/>
        <v>0.01834335793</v>
      </c>
      <c r="O38" s="180">
        <f t="shared" si="41"/>
        <v>0.01894232472</v>
      </c>
      <c r="P38" s="180">
        <f t="shared" si="41"/>
        <v>0.01939154982</v>
      </c>
      <c r="Q38" s="180">
        <f t="shared" si="41"/>
        <v>0.01954129151</v>
      </c>
      <c r="R38" s="180">
        <f t="shared" si="41"/>
        <v>0.01999051661</v>
      </c>
      <c r="S38" s="180">
        <f t="shared" si="41"/>
        <v>0.0201402583</v>
      </c>
      <c r="T38" s="181">
        <f t="shared" si="3"/>
        <v>5.42</v>
      </c>
      <c r="U38" s="182">
        <f t="shared" si="4"/>
        <v>45855</v>
      </c>
      <c r="V38" s="182">
        <f t="shared" si="5"/>
        <v>45947</v>
      </c>
      <c r="W38" s="182">
        <f t="shared" si="6"/>
        <v>46039</v>
      </c>
      <c r="X38" s="181">
        <f t="shared" si="7"/>
        <v>181</v>
      </c>
      <c r="Y38" s="181">
        <f t="shared" si="8"/>
        <v>273</v>
      </c>
      <c r="Z38" s="181">
        <f t="shared" si="9"/>
        <v>365</v>
      </c>
      <c r="AA38" s="155"/>
      <c r="AB38" s="9"/>
      <c r="AC38" s="9"/>
      <c r="AD38" s="9"/>
      <c r="AE38" s="9"/>
      <c r="AF38" s="9"/>
      <c r="AG38" s="9"/>
      <c r="AH38" s="9"/>
    </row>
    <row r="39" ht="15.75" customHeight="1">
      <c r="A39" s="177">
        <v>45673.0</v>
      </c>
      <c r="B39" s="178">
        <v>3.92</v>
      </c>
      <c r="C39" s="178">
        <v>4.28</v>
      </c>
      <c r="D39" s="178">
        <v>5.04</v>
      </c>
      <c r="E39" s="178">
        <v>5.08</v>
      </c>
      <c r="F39" s="178">
        <v>5.14</v>
      </c>
      <c r="G39" s="178">
        <v>5.16</v>
      </c>
      <c r="H39" s="178">
        <v>5.32</v>
      </c>
      <c r="I39" s="178">
        <v>5.36</v>
      </c>
      <c r="J39" s="178">
        <v>5.36</v>
      </c>
      <c r="K39" s="179">
        <f>MAX(0,((T39*(365/365))-VLOOKUP(A39,VBMA!$A:$D,4,0))  /  (T39* (365/365)   ))</f>
        <v>0.6242592593</v>
      </c>
      <c r="L39" s="180">
        <f t="shared" ref="L39:S39" si="42">(B39*(1-$K39) * (365/365))/100</f>
        <v>0.01472903704</v>
      </c>
      <c r="M39" s="180">
        <f t="shared" si="42"/>
        <v>0.0160817037</v>
      </c>
      <c r="N39" s="180">
        <f t="shared" si="42"/>
        <v>0.01893733333</v>
      </c>
      <c r="O39" s="180">
        <f t="shared" si="42"/>
        <v>0.01908762963</v>
      </c>
      <c r="P39" s="180">
        <f t="shared" si="42"/>
        <v>0.01931307407</v>
      </c>
      <c r="Q39" s="180">
        <f t="shared" si="42"/>
        <v>0.01938822222</v>
      </c>
      <c r="R39" s="180">
        <f t="shared" si="42"/>
        <v>0.01998940741</v>
      </c>
      <c r="S39" s="180">
        <f t="shared" si="42"/>
        <v>0.0201397037</v>
      </c>
      <c r="T39" s="181">
        <f t="shared" si="3"/>
        <v>5.4</v>
      </c>
      <c r="U39" s="182">
        <f t="shared" si="4"/>
        <v>45854</v>
      </c>
      <c r="V39" s="182">
        <f t="shared" si="5"/>
        <v>45946</v>
      </c>
      <c r="W39" s="182">
        <f t="shared" si="6"/>
        <v>46038</v>
      </c>
      <c r="X39" s="181">
        <f t="shared" si="7"/>
        <v>181</v>
      </c>
      <c r="Y39" s="181">
        <f t="shared" si="8"/>
        <v>273</v>
      </c>
      <c r="Z39" s="181">
        <f t="shared" si="9"/>
        <v>365</v>
      </c>
      <c r="AA39" s="155"/>
      <c r="AB39" s="9"/>
      <c r="AC39" s="9"/>
      <c r="AD39" s="9"/>
      <c r="AE39" s="9"/>
      <c r="AF39" s="9"/>
      <c r="AG39" s="9"/>
      <c r="AH39" s="9"/>
    </row>
    <row r="40" ht="15.75" customHeight="1">
      <c r="A40" s="177">
        <v>45672.0</v>
      </c>
      <c r="B40" s="178">
        <v>3.95</v>
      </c>
      <c r="C40" s="178">
        <v>4.35</v>
      </c>
      <c r="D40" s="178">
        <v>4.93</v>
      </c>
      <c r="E40" s="178">
        <v>5.12</v>
      </c>
      <c r="F40" s="178">
        <v>5.17</v>
      </c>
      <c r="G40" s="178">
        <v>5.22</v>
      </c>
      <c r="H40" s="178">
        <v>5.37</v>
      </c>
      <c r="I40" s="178">
        <v>5.38</v>
      </c>
      <c r="J40" s="178">
        <v>5.38</v>
      </c>
      <c r="K40" s="179">
        <f>MAX(0,((T40*(365/365))-VLOOKUP(A40,VBMA!$A:$D,4,0))  /  (T40* (365/365)   ))</f>
        <v>0.6261595547</v>
      </c>
      <c r="L40" s="180">
        <f t="shared" ref="L40:S40" si="43">(B40*(1-$K40) * (365/365))/100</f>
        <v>0.01476669759</v>
      </c>
      <c r="M40" s="180">
        <f t="shared" si="43"/>
        <v>0.01626205937</v>
      </c>
      <c r="N40" s="180">
        <f t="shared" si="43"/>
        <v>0.01843033395</v>
      </c>
      <c r="O40" s="180">
        <f t="shared" si="43"/>
        <v>0.0191406308</v>
      </c>
      <c r="P40" s="180">
        <f t="shared" si="43"/>
        <v>0.01932755102</v>
      </c>
      <c r="Q40" s="180">
        <f t="shared" si="43"/>
        <v>0.01951447124</v>
      </c>
      <c r="R40" s="180">
        <f t="shared" si="43"/>
        <v>0.02007523191</v>
      </c>
      <c r="S40" s="180">
        <f t="shared" si="43"/>
        <v>0.02011261596</v>
      </c>
      <c r="T40" s="181">
        <f t="shared" si="3"/>
        <v>5.39</v>
      </c>
      <c r="U40" s="182">
        <f t="shared" si="4"/>
        <v>45853</v>
      </c>
      <c r="V40" s="182">
        <f t="shared" si="5"/>
        <v>45945</v>
      </c>
      <c r="W40" s="182">
        <f t="shared" si="6"/>
        <v>46037</v>
      </c>
      <c r="X40" s="181">
        <f t="shared" si="7"/>
        <v>181</v>
      </c>
      <c r="Y40" s="181">
        <f t="shared" si="8"/>
        <v>273</v>
      </c>
      <c r="Z40" s="181">
        <f t="shared" si="9"/>
        <v>365</v>
      </c>
      <c r="AA40" s="155"/>
      <c r="AB40" s="9"/>
      <c r="AC40" s="9"/>
      <c r="AD40" s="9"/>
      <c r="AE40" s="9"/>
      <c r="AF40" s="9"/>
      <c r="AG40" s="9"/>
      <c r="AH40" s="9"/>
    </row>
    <row r="41" ht="15.75" customHeight="1">
      <c r="A41" s="177">
        <v>45671.0</v>
      </c>
      <c r="B41" s="178">
        <v>4.5</v>
      </c>
      <c r="C41" s="178">
        <v>4.82</v>
      </c>
      <c r="D41" s="178">
        <v>5.07</v>
      </c>
      <c r="E41" s="178">
        <v>5.2</v>
      </c>
      <c r="F41" s="178">
        <v>5.25</v>
      </c>
      <c r="G41" s="178">
        <v>5.27</v>
      </c>
      <c r="H41" s="178">
        <v>5.43</v>
      </c>
      <c r="I41" s="178">
        <v>5.42</v>
      </c>
      <c r="J41" s="178">
        <v>5.42</v>
      </c>
      <c r="K41" s="179">
        <f>MAX(0,((T41*(365/365))-VLOOKUP(A41,VBMA!$A:$D,4,0))  /  (T41* (365/365)   ))</f>
        <v>0.6299445471</v>
      </c>
      <c r="L41" s="180">
        <f t="shared" ref="L41:S41" si="44">(B41*(1-$K41) * (365/365))/100</f>
        <v>0.01665249538</v>
      </c>
      <c r="M41" s="180">
        <f t="shared" si="44"/>
        <v>0.01783667283</v>
      </c>
      <c r="N41" s="180">
        <f t="shared" si="44"/>
        <v>0.01876181146</v>
      </c>
      <c r="O41" s="180">
        <f t="shared" si="44"/>
        <v>0.01924288355</v>
      </c>
      <c r="P41" s="180">
        <f t="shared" si="44"/>
        <v>0.01942791128</v>
      </c>
      <c r="Q41" s="180">
        <f t="shared" si="44"/>
        <v>0.01950192237</v>
      </c>
      <c r="R41" s="180">
        <f t="shared" si="44"/>
        <v>0.02009401109</v>
      </c>
      <c r="S41" s="180">
        <f t="shared" si="44"/>
        <v>0.02005700555</v>
      </c>
      <c r="T41" s="181">
        <f t="shared" si="3"/>
        <v>5.41</v>
      </c>
      <c r="U41" s="182">
        <f t="shared" si="4"/>
        <v>45852</v>
      </c>
      <c r="V41" s="182">
        <f t="shared" si="5"/>
        <v>45944</v>
      </c>
      <c r="W41" s="182">
        <f t="shared" si="6"/>
        <v>46036</v>
      </c>
      <c r="X41" s="181">
        <f t="shared" si="7"/>
        <v>181</v>
      </c>
      <c r="Y41" s="181">
        <f t="shared" si="8"/>
        <v>273</v>
      </c>
      <c r="Z41" s="181">
        <f t="shared" si="9"/>
        <v>365</v>
      </c>
      <c r="AA41" s="155"/>
      <c r="AB41" s="9"/>
      <c r="AC41" s="9"/>
      <c r="AD41" s="9"/>
      <c r="AE41" s="9"/>
      <c r="AF41" s="9"/>
      <c r="AG41" s="9"/>
      <c r="AH41" s="9"/>
    </row>
    <row r="42" ht="15.75" customHeight="1">
      <c r="A42" s="177">
        <v>45670.0</v>
      </c>
      <c r="B42" s="178">
        <v>4.98</v>
      </c>
      <c r="C42" s="178">
        <v>5.1</v>
      </c>
      <c r="D42" s="178">
        <v>5.14</v>
      </c>
      <c r="E42" s="178">
        <v>5.26</v>
      </c>
      <c r="F42" s="178">
        <v>5.3</v>
      </c>
      <c r="G42" s="178">
        <v>5.36</v>
      </c>
      <c r="H42" s="178">
        <v>5.44</v>
      </c>
      <c r="I42" s="178">
        <v>5.43</v>
      </c>
      <c r="J42" s="178">
        <v>5.43</v>
      </c>
      <c r="K42" s="179">
        <f>MAX(0,((T42*(365/365))-VLOOKUP(A42,VBMA!$A:$D,4,0))  /  (T42* (365/365)   ))</f>
        <v>0.6291512915</v>
      </c>
      <c r="L42" s="180">
        <f t="shared" ref="L42:S42" si="45">(B42*(1-$K42) * (365/365))/100</f>
        <v>0.01846826568</v>
      </c>
      <c r="M42" s="180">
        <f t="shared" si="45"/>
        <v>0.01891328413</v>
      </c>
      <c r="N42" s="180">
        <f t="shared" si="45"/>
        <v>0.01906162362</v>
      </c>
      <c r="O42" s="180">
        <f t="shared" si="45"/>
        <v>0.01950664207</v>
      </c>
      <c r="P42" s="180">
        <f t="shared" si="45"/>
        <v>0.01965498155</v>
      </c>
      <c r="Q42" s="180">
        <f t="shared" si="45"/>
        <v>0.01987749077</v>
      </c>
      <c r="R42" s="180">
        <f t="shared" si="45"/>
        <v>0.02017416974</v>
      </c>
      <c r="S42" s="180">
        <f t="shared" si="45"/>
        <v>0.02013708487</v>
      </c>
      <c r="T42" s="181">
        <f t="shared" si="3"/>
        <v>5.42</v>
      </c>
      <c r="U42" s="182">
        <f t="shared" si="4"/>
        <v>45851</v>
      </c>
      <c r="V42" s="182">
        <f t="shared" si="5"/>
        <v>45943</v>
      </c>
      <c r="W42" s="182">
        <f t="shared" si="6"/>
        <v>46035</v>
      </c>
      <c r="X42" s="181">
        <f t="shared" si="7"/>
        <v>181</v>
      </c>
      <c r="Y42" s="181">
        <f t="shared" si="8"/>
        <v>273</v>
      </c>
      <c r="Z42" s="181">
        <f t="shared" si="9"/>
        <v>365</v>
      </c>
      <c r="AA42" s="155"/>
      <c r="AB42" s="9"/>
      <c r="AC42" s="9"/>
      <c r="AD42" s="9"/>
      <c r="AE42" s="9"/>
      <c r="AF42" s="9"/>
      <c r="AG42" s="9"/>
      <c r="AH42" s="9"/>
    </row>
    <row r="43" ht="15.75" customHeight="1">
      <c r="A43" s="177">
        <v>45667.0</v>
      </c>
      <c r="B43" s="178">
        <v>4.76</v>
      </c>
      <c r="C43" s="178">
        <v>4.91</v>
      </c>
      <c r="D43" s="178">
        <v>4.97</v>
      </c>
      <c r="E43" s="178">
        <v>5.14</v>
      </c>
      <c r="F43" s="178">
        <v>5.26</v>
      </c>
      <c r="G43" s="178">
        <v>5.29</v>
      </c>
      <c r="H43" s="178">
        <v>5.41</v>
      </c>
      <c r="I43" s="178">
        <v>5.4</v>
      </c>
      <c r="J43" s="178">
        <v>5.4</v>
      </c>
      <c r="K43" s="179">
        <f>MAX(0,((T43*(365/365))-VLOOKUP(A43,VBMA!$A:$D,4,0))  /  (T43* (365/365)   ))</f>
        <v>0.6324675325</v>
      </c>
      <c r="L43" s="180">
        <f t="shared" ref="L43:S43" si="46">(B43*(1-$K43) * (365/365))/100</f>
        <v>0.01749454545</v>
      </c>
      <c r="M43" s="180">
        <f t="shared" si="46"/>
        <v>0.01804584416</v>
      </c>
      <c r="N43" s="180">
        <f t="shared" si="46"/>
        <v>0.01826636364</v>
      </c>
      <c r="O43" s="180">
        <f t="shared" si="46"/>
        <v>0.01889116883</v>
      </c>
      <c r="P43" s="180">
        <f t="shared" si="46"/>
        <v>0.01933220779</v>
      </c>
      <c r="Q43" s="180">
        <f t="shared" si="46"/>
        <v>0.01944246753</v>
      </c>
      <c r="R43" s="180">
        <f t="shared" si="46"/>
        <v>0.01988350649</v>
      </c>
      <c r="S43" s="180">
        <f t="shared" si="46"/>
        <v>0.01984675325</v>
      </c>
      <c r="T43" s="181">
        <f t="shared" si="3"/>
        <v>5.39</v>
      </c>
      <c r="U43" s="182">
        <f t="shared" si="4"/>
        <v>45848</v>
      </c>
      <c r="V43" s="182">
        <f t="shared" si="5"/>
        <v>45940</v>
      </c>
      <c r="W43" s="182">
        <f t="shared" si="6"/>
        <v>46032</v>
      </c>
      <c r="X43" s="181">
        <f t="shared" si="7"/>
        <v>181</v>
      </c>
      <c r="Y43" s="181">
        <f t="shared" si="8"/>
        <v>273</v>
      </c>
      <c r="Z43" s="181">
        <f t="shared" si="9"/>
        <v>365</v>
      </c>
      <c r="AA43" s="155"/>
      <c r="AB43" s="9"/>
      <c r="AC43" s="9"/>
      <c r="AD43" s="9"/>
      <c r="AE43" s="9"/>
      <c r="AF43" s="9"/>
      <c r="AG43" s="9"/>
      <c r="AH43" s="9"/>
    </row>
    <row r="44" ht="15.75" customHeight="1">
      <c r="A44" s="177">
        <v>45666.0</v>
      </c>
      <c r="B44" s="178">
        <v>4.35</v>
      </c>
      <c r="C44" s="178">
        <v>4.53</v>
      </c>
      <c r="D44" s="178">
        <v>4.63</v>
      </c>
      <c r="E44" s="178">
        <v>5.1</v>
      </c>
      <c r="F44" s="178">
        <v>5.25</v>
      </c>
      <c r="G44" s="178">
        <v>5.28</v>
      </c>
      <c r="H44" s="178">
        <v>5.43</v>
      </c>
      <c r="I44" s="178">
        <v>5.4</v>
      </c>
      <c r="J44" s="178">
        <v>5.4</v>
      </c>
      <c r="K44" s="179">
        <f>MAX(0,((T44*(365/365))-VLOOKUP(A44,VBMA!$A:$D,4,0))  /  (T44* (365/365)   ))</f>
        <v>0.6314711359</v>
      </c>
      <c r="L44" s="180">
        <f t="shared" ref="L44:S44" si="47">(B44*(1-$K44) * (365/365))/100</f>
        <v>0.01603100559</v>
      </c>
      <c r="M44" s="180">
        <f t="shared" si="47"/>
        <v>0.01669435754</v>
      </c>
      <c r="N44" s="180">
        <f t="shared" si="47"/>
        <v>0.01706288641</v>
      </c>
      <c r="O44" s="180">
        <f t="shared" si="47"/>
        <v>0.01879497207</v>
      </c>
      <c r="P44" s="180">
        <f t="shared" si="47"/>
        <v>0.01934776536</v>
      </c>
      <c r="Q44" s="180">
        <f t="shared" si="47"/>
        <v>0.01945832402</v>
      </c>
      <c r="R44" s="180">
        <f t="shared" si="47"/>
        <v>0.02001111732</v>
      </c>
      <c r="S44" s="180">
        <f t="shared" si="47"/>
        <v>0.01990055866</v>
      </c>
      <c r="T44" s="181">
        <f t="shared" si="3"/>
        <v>5.37</v>
      </c>
      <c r="U44" s="182">
        <f t="shared" si="4"/>
        <v>45847</v>
      </c>
      <c r="V44" s="182">
        <f t="shared" si="5"/>
        <v>45939</v>
      </c>
      <c r="W44" s="182">
        <f t="shared" si="6"/>
        <v>46031</v>
      </c>
      <c r="X44" s="181">
        <f t="shared" si="7"/>
        <v>181</v>
      </c>
      <c r="Y44" s="181">
        <f t="shared" si="8"/>
        <v>273</v>
      </c>
      <c r="Z44" s="181">
        <f t="shared" si="9"/>
        <v>365</v>
      </c>
      <c r="AA44" s="155"/>
      <c r="AB44" s="9"/>
      <c r="AC44" s="9"/>
      <c r="AD44" s="9"/>
      <c r="AE44" s="9"/>
      <c r="AF44" s="9"/>
      <c r="AG44" s="9"/>
      <c r="AH44" s="9"/>
    </row>
    <row r="45" ht="15.75" customHeight="1">
      <c r="A45" s="177">
        <v>45665.0</v>
      </c>
      <c r="B45" s="178">
        <v>3.99</v>
      </c>
      <c r="C45" s="178">
        <v>4.3</v>
      </c>
      <c r="D45" s="178">
        <v>4.5</v>
      </c>
      <c r="E45" s="178">
        <v>5.07</v>
      </c>
      <c r="F45" s="178">
        <v>5.24</v>
      </c>
      <c r="G45" s="178">
        <v>5.29</v>
      </c>
      <c r="H45" s="178">
        <v>5.43</v>
      </c>
      <c r="I45" s="178">
        <v>5.42</v>
      </c>
      <c r="J45" s="178">
        <v>5.42</v>
      </c>
      <c r="K45" s="179">
        <f>MAX(0,((T45*(365/365))-VLOOKUP(A45,VBMA!$A:$D,4,0))  /  (T45* (365/365)   ))</f>
        <v>0.6341959335</v>
      </c>
      <c r="L45" s="180">
        <f t="shared" ref="L45:S45" si="48">(B45*(1-$K45) * (365/365))/100</f>
        <v>0.01459558226</v>
      </c>
      <c r="M45" s="180">
        <f t="shared" si="48"/>
        <v>0.01572957486</v>
      </c>
      <c r="N45" s="180">
        <f t="shared" si="48"/>
        <v>0.01646118299</v>
      </c>
      <c r="O45" s="180">
        <f t="shared" si="48"/>
        <v>0.01854626617</v>
      </c>
      <c r="P45" s="180">
        <f t="shared" si="48"/>
        <v>0.01916813309</v>
      </c>
      <c r="Q45" s="180">
        <f t="shared" si="48"/>
        <v>0.01935103512</v>
      </c>
      <c r="R45" s="180">
        <f t="shared" si="48"/>
        <v>0.01986316081</v>
      </c>
      <c r="S45" s="180">
        <f t="shared" si="48"/>
        <v>0.01982658041</v>
      </c>
      <c r="T45" s="181">
        <f t="shared" si="3"/>
        <v>5.41</v>
      </c>
      <c r="U45" s="182">
        <f t="shared" si="4"/>
        <v>45846</v>
      </c>
      <c r="V45" s="182">
        <f t="shared" si="5"/>
        <v>45938</v>
      </c>
      <c r="W45" s="182">
        <f t="shared" si="6"/>
        <v>46030</v>
      </c>
      <c r="X45" s="181">
        <f t="shared" si="7"/>
        <v>181</v>
      </c>
      <c r="Y45" s="181">
        <f t="shared" si="8"/>
        <v>273</v>
      </c>
      <c r="Z45" s="181">
        <f t="shared" si="9"/>
        <v>365</v>
      </c>
      <c r="AA45" s="155"/>
      <c r="AB45" s="9"/>
      <c r="AC45" s="9"/>
      <c r="AD45" s="9"/>
      <c r="AE45" s="9"/>
      <c r="AF45" s="9"/>
      <c r="AG45" s="9"/>
      <c r="AH45" s="9"/>
    </row>
    <row r="46" ht="15.75" customHeight="1">
      <c r="A46" s="177">
        <v>45664.0</v>
      </c>
      <c r="B46" s="178">
        <v>3.86</v>
      </c>
      <c r="C46" s="178">
        <v>4.26</v>
      </c>
      <c r="D46" s="178">
        <v>4.44</v>
      </c>
      <c r="E46" s="178">
        <v>5.06</v>
      </c>
      <c r="F46" s="178">
        <v>5.24</v>
      </c>
      <c r="G46" s="178">
        <v>5.29</v>
      </c>
      <c r="H46" s="178">
        <v>5.43</v>
      </c>
      <c r="I46" s="178">
        <v>5.42</v>
      </c>
      <c r="J46" s="178">
        <v>5.42</v>
      </c>
      <c r="K46" s="179">
        <f>MAX(0,((T46*(365/365))-VLOOKUP(A46,VBMA!$A:$D,4,0))  /  (T46* (365/365)   ))</f>
        <v>0.634935305</v>
      </c>
      <c r="L46" s="180">
        <f t="shared" ref="L46:S46" si="49">(B46*(1-$K46) * (365/365))/100</f>
        <v>0.01409149723</v>
      </c>
      <c r="M46" s="180">
        <f t="shared" si="49"/>
        <v>0.01555175601</v>
      </c>
      <c r="N46" s="180">
        <f t="shared" si="49"/>
        <v>0.01620887246</v>
      </c>
      <c r="O46" s="180">
        <f t="shared" si="49"/>
        <v>0.01847227357</v>
      </c>
      <c r="P46" s="180">
        <f t="shared" si="49"/>
        <v>0.01912939002</v>
      </c>
      <c r="Q46" s="180">
        <f t="shared" si="49"/>
        <v>0.01931192237</v>
      </c>
      <c r="R46" s="180">
        <f t="shared" si="49"/>
        <v>0.01982301294</v>
      </c>
      <c r="S46" s="180">
        <f t="shared" si="49"/>
        <v>0.01978650647</v>
      </c>
      <c r="T46" s="181">
        <f t="shared" si="3"/>
        <v>5.41</v>
      </c>
      <c r="U46" s="182">
        <f t="shared" si="4"/>
        <v>45845</v>
      </c>
      <c r="V46" s="182">
        <f t="shared" si="5"/>
        <v>45937</v>
      </c>
      <c r="W46" s="182">
        <f t="shared" si="6"/>
        <v>46029</v>
      </c>
      <c r="X46" s="181">
        <f t="shared" si="7"/>
        <v>181</v>
      </c>
      <c r="Y46" s="181">
        <f t="shared" si="8"/>
        <v>273</v>
      </c>
      <c r="Z46" s="181">
        <f t="shared" si="9"/>
        <v>365</v>
      </c>
      <c r="AA46" s="155"/>
      <c r="AB46" s="9"/>
      <c r="AC46" s="9"/>
      <c r="AD46" s="9"/>
      <c r="AE46" s="9"/>
      <c r="AF46" s="9"/>
      <c r="AG46" s="9"/>
      <c r="AH46" s="9"/>
    </row>
    <row r="47" ht="15.75" customHeight="1">
      <c r="A47" s="177">
        <v>45663.0</v>
      </c>
      <c r="B47" s="178">
        <v>3.91</v>
      </c>
      <c r="C47" s="178">
        <v>4.33</v>
      </c>
      <c r="D47" s="178">
        <v>4.49</v>
      </c>
      <c r="E47" s="178">
        <v>5.09</v>
      </c>
      <c r="F47" s="178">
        <v>5.24</v>
      </c>
      <c r="G47" s="178">
        <v>5.3</v>
      </c>
      <c r="H47" s="178">
        <v>5.43</v>
      </c>
      <c r="I47" s="178">
        <v>5.42</v>
      </c>
      <c r="J47" s="178">
        <v>5.42</v>
      </c>
      <c r="K47" s="179">
        <f>MAX(0,((T47*(365/365))-VLOOKUP(A47,VBMA!$A:$D,4,0))  /  (T47* (365/365)   ))</f>
        <v>0.634935305</v>
      </c>
      <c r="L47" s="180">
        <f t="shared" ref="L47:S47" si="50">(B47*(1-$K47) * (365/365))/100</f>
        <v>0.01427402957</v>
      </c>
      <c r="M47" s="180">
        <f t="shared" si="50"/>
        <v>0.01580730129</v>
      </c>
      <c r="N47" s="180">
        <f t="shared" si="50"/>
        <v>0.01639140481</v>
      </c>
      <c r="O47" s="180">
        <f t="shared" si="50"/>
        <v>0.01858179298</v>
      </c>
      <c r="P47" s="180">
        <f t="shared" si="50"/>
        <v>0.01912939002</v>
      </c>
      <c r="Q47" s="180">
        <f t="shared" si="50"/>
        <v>0.01934842884</v>
      </c>
      <c r="R47" s="180">
        <f t="shared" si="50"/>
        <v>0.01982301294</v>
      </c>
      <c r="S47" s="180">
        <f t="shared" si="50"/>
        <v>0.01978650647</v>
      </c>
      <c r="T47" s="181">
        <f t="shared" si="3"/>
        <v>5.41</v>
      </c>
      <c r="U47" s="182">
        <f t="shared" si="4"/>
        <v>45844</v>
      </c>
      <c r="V47" s="182">
        <f t="shared" si="5"/>
        <v>45936</v>
      </c>
      <c r="W47" s="182">
        <f t="shared" si="6"/>
        <v>46028</v>
      </c>
      <c r="X47" s="181">
        <f t="shared" si="7"/>
        <v>181</v>
      </c>
      <c r="Y47" s="181">
        <f t="shared" si="8"/>
        <v>273</v>
      </c>
      <c r="Z47" s="181">
        <f t="shared" si="9"/>
        <v>365</v>
      </c>
      <c r="AA47" s="155"/>
      <c r="AB47" s="9"/>
      <c r="AC47" s="9"/>
      <c r="AD47" s="9"/>
      <c r="AE47" s="9"/>
      <c r="AF47" s="9"/>
      <c r="AG47" s="9"/>
      <c r="AH47" s="9"/>
    </row>
    <row r="48" ht="15.75" customHeight="1">
      <c r="A48" s="177">
        <v>45660.0</v>
      </c>
      <c r="B48" s="178">
        <v>4.0</v>
      </c>
      <c r="C48" s="178">
        <v>4.35</v>
      </c>
      <c r="D48" s="178">
        <v>4.48</v>
      </c>
      <c r="E48" s="178">
        <v>5.15</v>
      </c>
      <c r="F48" s="178">
        <v>5.3</v>
      </c>
      <c r="G48" s="178">
        <v>5.38</v>
      </c>
      <c r="H48" s="178">
        <v>5.45</v>
      </c>
      <c r="I48" s="178">
        <v>5.4</v>
      </c>
      <c r="J48" s="178">
        <v>5.4</v>
      </c>
      <c r="K48" s="179">
        <f>MAX(0,((T48*(365/365))-VLOOKUP(A48,VBMA!$A:$D,4,0))  /  (T48* (365/365)   ))</f>
        <v>0.6308411215</v>
      </c>
      <c r="L48" s="180">
        <f t="shared" ref="L48:S48" si="51">(B48*(1-$K48) * (365/365))/100</f>
        <v>0.01476635514</v>
      </c>
      <c r="M48" s="180">
        <f t="shared" si="51"/>
        <v>0.01605841121</v>
      </c>
      <c r="N48" s="180">
        <f t="shared" si="51"/>
        <v>0.01653831776</v>
      </c>
      <c r="O48" s="180">
        <f t="shared" si="51"/>
        <v>0.01901168224</v>
      </c>
      <c r="P48" s="180">
        <f t="shared" si="51"/>
        <v>0.01956542056</v>
      </c>
      <c r="Q48" s="180">
        <f t="shared" si="51"/>
        <v>0.01986074766</v>
      </c>
      <c r="R48" s="180">
        <f t="shared" si="51"/>
        <v>0.02011915888</v>
      </c>
      <c r="S48" s="180">
        <f t="shared" si="51"/>
        <v>0.01993457944</v>
      </c>
      <c r="T48" s="181">
        <f t="shared" si="3"/>
        <v>5.35</v>
      </c>
      <c r="U48" s="182">
        <f t="shared" si="4"/>
        <v>45841</v>
      </c>
      <c r="V48" s="182">
        <f t="shared" si="5"/>
        <v>45933</v>
      </c>
      <c r="W48" s="182">
        <f t="shared" si="6"/>
        <v>46025</v>
      </c>
      <c r="X48" s="181">
        <f t="shared" si="7"/>
        <v>181</v>
      </c>
      <c r="Y48" s="181">
        <f t="shared" si="8"/>
        <v>273</v>
      </c>
      <c r="Z48" s="181">
        <f t="shared" si="9"/>
        <v>365</v>
      </c>
      <c r="AA48" s="155"/>
      <c r="AB48" s="9"/>
      <c r="AC48" s="9"/>
      <c r="AD48" s="9"/>
      <c r="AE48" s="9"/>
      <c r="AF48" s="9"/>
      <c r="AG48" s="9"/>
      <c r="AH48" s="9"/>
    </row>
    <row r="49" ht="15.75" customHeight="1">
      <c r="A49" s="177">
        <v>45659.0</v>
      </c>
      <c r="B49" s="178">
        <v>4.08</v>
      </c>
      <c r="C49" s="178">
        <v>4.42</v>
      </c>
      <c r="D49" s="178">
        <v>4.56</v>
      </c>
      <c r="E49" s="178">
        <v>5.22</v>
      </c>
      <c r="F49" s="178">
        <v>5.3</v>
      </c>
      <c r="G49" s="178">
        <v>5.32</v>
      </c>
      <c r="H49" s="178">
        <v>5.44</v>
      </c>
      <c r="I49" s="178">
        <v>5.4</v>
      </c>
      <c r="J49" s="178">
        <v>5.4</v>
      </c>
      <c r="K49" s="179">
        <f>MAX(0,((T49*(365/365))-VLOOKUP(A49,VBMA!$A:$D,4,0))  /  (T49* (365/365)   ))</f>
        <v>0.6315298507</v>
      </c>
      <c r="L49" s="180">
        <f t="shared" ref="L49:S49" si="52">(B49*(1-$K49) * (365/365))/100</f>
        <v>0.01503358209</v>
      </c>
      <c r="M49" s="180">
        <f t="shared" si="52"/>
        <v>0.0162863806</v>
      </c>
      <c r="N49" s="180">
        <f t="shared" si="52"/>
        <v>0.01680223881</v>
      </c>
      <c r="O49" s="180">
        <f t="shared" si="52"/>
        <v>0.01923414179</v>
      </c>
      <c r="P49" s="180">
        <f t="shared" si="52"/>
        <v>0.01952891791</v>
      </c>
      <c r="Q49" s="180">
        <f t="shared" si="52"/>
        <v>0.01960261194</v>
      </c>
      <c r="R49" s="180">
        <f t="shared" si="52"/>
        <v>0.02004477612</v>
      </c>
      <c r="S49" s="180">
        <f t="shared" si="52"/>
        <v>0.01989738806</v>
      </c>
      <c r="T49" s="181">
        <f t="shared" si="3"/>
        <v>5.36</v>
      </c>
      <c r="U49" s="182">
        <f t="shared" si="4"/>
        <v>45840</v>
      </c>
      <c r="V49" s="182">
        <f t="shared" si="5"/>
        <v>45932</v>
      </c>
      <c r="W49" s="182">
        <f t="shared" si="6"/>
        <v>46024</v>
      </c>
      <c r="X49" s="181">
        <f t="shared" si="7"/>
        <v>181</v>
      </c>
      <c r="Y49" s="181">
        <f t="shared" si="8"/>
        <v>273</v>
      </c>
      <c r="Z49" s="181">
        <f t="shared" si="9"/>
        <v>365</v>
      </c>
      <c r="AA49" s="155"/>
      <c r="AB49" s="9"/>
      <c r="AC49" s="9"/>
      <c r="AD49" s="9"/>
      <c r="AE49" s="9"/>
      <c r="AF49" s="9"/>
      <c r="AG49" s="9"/>
      <c r="AH49" s="9"/>
    </row>
    <row r="50" ht="15.75" customHeight="1">
      <c r="A50" s="177">
        <v>45657.0</v>
      </c>
      <c r="B50" s="178">
        <v>3.97</v>
      </c>
      <c r="C50" s="178">
        <v>4.97</v>
      </c>
      <c r="D50" s="178">
        <v>5.18</v>
      </c>
      <c r="E50" s="178">
        <v>5.3</v>
      </c>
      <c r="F50" s="178">
        <v>5.4</v>
      </c>
      <c r="G50" s="178">
        <v>5.43</v>
      </c>
      <c r="H50" s="178">
        <v>5.48</v>
      </c>
      <c r="I50" s="178">
        <v>5.46</v>
      </c>
      <c r="J50" s="178">
        <v>5.46</v>
      </c>
      <c r="K50" s="179">
        <f>MAX(0,((T50*(365/365))-VLOOKUP(A50,VBMA!$A:$D,4,0))  /  (T50* (365/365)   ))</f>
        <v>0.6376983017</v>
      </c>
      <c r="L50" s="180">
        <f t="shared" ref="L50:S50" si="53">(B50*(1-$K50) * (365/365))/100</f>
        <v>0.01438337742</v>
      </c>
      <c r="M50" s="180">
        <f t="shared" si="53"/>
        <v>0.01800639441</v>
      </c>
      <c r="N50" s="180">
        <f t="shared" si="53"/>
        <v>0.01876722797</v>
      </c>
      <c r="O50" s="180">
        <f t="shared" si="53"/>
        <v>0.01920199001</v>
      </c>
      <c r="P50" s="180">
        <f t="shared" si="53"/>
        <v>0.01956429171</v>
      </c>
      <c r="Q50" s="180">
        <f t="shared" si="53"/>
        <v>0.01967298222</v>
      </c>
      <c r="R50" s="180">
        <f t="shared" si="53"/>
        <v>0.01985413307</v>
      </c>
      <c r="S50" s="180">
        <f t="shared" si="53"/>
        <v>0.01978167273</v>
      </c>
      <c r="T50" s="181">
        <f t="shared" si="3"/>
        <v>5.440217391</v>
      </c>
      <c r="U50" s="182">
        <f t="shared" si="4"/>
        <v>45839</v>
      </c>
      <c r="V50" s="182">
        <f t="shared" si="5"/>
        <v>45931</v>
      </c>
      <c r="W50" s="182">
        <f t="shared" si="6"/>
        <v>46022</v>
      </c>
      <c r="X50" s="181">
        <f t="shared" si="7"/>
        <v>182</v>
      </c>
      <c r="Y50" s="181">
        <f t="shared" si="8"/>
        <v>274</v>
      </c>
      <c r="Z50" s="181">
        <f t="shared" si="9"/>
        <v>365</v>
      </c>
      <c r="AA50" s="155"/>
      <c r="AB50" s="9"/>
      <c r="AC50" s="9"/>
      <c r="AD50" s="9"/>
      <c r="AE50" s="9"/>
      <c r="AF50" s="9"/>
      <c r="AG50" s="9"/>
      <c r="AH50" s="9"/>
    </row>
    <row r="51" ht="15.75" customHeight="1">
      <c r="A51" s="177">
        <v>45656.0</v>
      </c>
      <c r="B51" s="178">
        <v>2.98</v>
      </c>
      <c r="C51" s="178">
        <v>4.94</v>
      </c>
      <c r="D51" s="178">
        <v>5.24</v>
      </c>
      <c r="E51" s="178">
        <v>5.3</v>
      </c>
      <c r="F51" s="178">
        <v>5.36</v>
      </c>
      <c r="G51" s="178">
        <v>5.4</v>
      </c>
      <c r="H51" s="178">
        <v>5.44</v>
      </c>
      <c r="I51" s="178">
        <v>5.4</v>
      </c>
      <c r="J51" s="178">
        <v>5.4</v>
      </c>
      <c r="K51" s="179">
        <f>MAX(0,((T51*(365/365))-VLOOKUP(A51,VBMA!$A:$D,4,0))  /  (T51* (365/365)   ))</f>
        <v>0.6323059453</v>
      </c>
      <c r="L51" s="180">
        <f t="shared" ref="L51:S51" si="54">(B51*(1-$K51) * (365/365))/100</f>
        <v>0.01095728283</v>
      </c>
      <c r="M51" s="180">
        <f t="shared" si="54"/>
        <v>0.0181640863</v>
      </c>
      <c r="N51" s="180">
        <f t="shared" si="54"/>
        <v>0.01926716846</v>
      </c>
      <c r="O51" s="180">
        <f t="shared" si="54"/>
        <v>0.0194877849</v>
      </c>
      <c r="P51" s="180">
        <f t="shared" si="54"/>
        <v>0.01970840133</v>
      </c>
      <c r="Q51" s="180">
        <f t="shared" si="54"/>
        <v>0.01985547895</v>
      </c>
      <c r="R51" s="180">
        <f t="shared" si="54"/>
        <v>0.02000255657</v>
      </c>
      <c r="S51" s="180">
        <f t="shared" si="54"/>
        <v>0.01985547895</v>
      </c>
      <c r="T51" s="181">
        <f t="shared" si="3"/>
        <v>5.360434783</v>
      </c>
      <c r="U51" s="182">
        <f t="shared" si="4"/>
        <v>45838</v>
      </c>
      <c r="V51" s="182">
        <f t="shared" si="5"/>
        <v>45930</v>
      </c>
      <c r="W51" s="182">
        <f t="shared" si="6"/>
        <v>46021</v>
      </c>
      <c r="X51" s="181">
        <f t="shared" si="7"/>
        <v>182</v>
      </c>
      <c r="Y51" s="181">
        <f t="shared" si="8"/>
        <v>274</v>
      </c>
      <c r="Z51" s="181">
        <f t="shared" si="9"/>
        <v>365</v>
      </c>
      <c r="AA51" s="155"/>
      <c r="AB51" s="9"/>
      <c r="AC51" s="9"/>
      <c r="AD51" s="9"/>
      <c r="AE51" s="9"/>
      <c r="AF51" s="9"/>
      <c r="AG51" s="9"/>
      <c r="AH51" s="9"/>
    </row>
    <row r="52" ht="15.75" customHeight="1">
      <c r="A52" s="177">
        <v>45653.0</v>
      </c>
      <c r="B52" s="178">
        <v>4.1</v>
      </c>
      <c r="C52" s="178">
        <v>5.28</v>
      </c>
      <c r="D52" s="178">
        <v>5.3</v>
      </c>
      <c r="E52" s="178">
        <v>5.42</v>
      </c>
      <c r="F52" s="178">
        <v>5.48</v>
      </c>
      <c r="G52" s="178">
        <v>5.5</v>
      </c>
      <c r="H52" s="178">
        <v>5.46</v>
      </c>
      <c r="I52" s="178">
        <v>5.43</v>
      </c>
      <c r="J52" s="178">
        <v>5.43</v>
      </c>
      <c r="K52" s="179">
        <f>MAX(0,((T52*(365/365))-VLOOKUP(A52,VBMA!$A:$D,4,0))  /  (T52* (365/365)   ))</f>
        <v>0.6357627357</v>
      </c>
      <c r="L52" s="180">
        <f t="shared" ref="L52:S52" si="55">(B52*(1-$K52) * (365/365))/100</f>
        <v>0.01493372783</v>
      </c>
      <c r="M52" s="180">
        <f t="shared" si="55"/>
        <v>0.01923172755</v>
      </c>
      <c r="N52" s="180">
        <f t="shared" si="55"/>
        <v>0.01930457501</v>
      </c>
      <c r="O52" s="180">
        <f t="shared" si="55"/>
        <v>0.01974165972</v>
      </c>
      <c r="P52" s="180">
        <f t="shared" si="55"/>
        <v>0.01996020208</v>
      </c>
      <c r="Q52" s="180">
        <f t="shared" si="55"/>
        <v>0.02003304953</v>
      </c>
      <c r="R52" s="180">
        <f t="shared" si="55"/>
        <v>0.01988735463</v>
      </c>
      <c r="S52" s="180">
        <f t="shared" si="55"/>
        <v>0.01977808345</v>
      </c>
      <c r="T52" s="181">
        <f t="shared" si="3"/>
        <v>5.400326087</v>
      </c>
      <c r="U52" s="182">
        <f t="shared" si="4"/>
        <v>45835</v>
      </c>
      <c r="V52" s="182">
        <f t="shared" si="5"/>
        <v>45927</v>
      </c>
      <c r="W52" s="182">
        <f t="shared" si="6"/>
        <v>46018</v>
      </c>
      <c r="X52" s="181">
        <f t="shared" si="7"/>
        <v>182</v>
      </c>
      <c r="Y52" s="181">
        <f t="shared" si="8"/>
        <v>274</v>
      </c>
      <c r="Z52" s="181">
        <f t="shared" si="9"/>
        <v>365</v>
      </c>
      <c r="AA52" s="155"/>
      <c r="AB52" s="9"/>
      <c r="AC52" s="9"/>
      <c r="AD52" s="9"/>
      <c r="AE52" s="9"/>
      <c r="AF52" s="9"/>
      <c r="AG52" s="9"/>
      <c r="AH52" s="9"/>
    </row>
    <row r="53" ht="15.75" customHeight="1">
      <c r="A53" s="177">
        <v>45652.0</v>
      </c>
      <c r="B53" s="178">
        <v>4.74</v>
      </c>
      <c r="C53" s="178">
        <v>5.34</v>
      </c>
      <c r="D53" s="178">
        <v>5.34</v>
      </c>
      <c r="E53" s="178">
        <v>5.38</v>
      </c>
      <c r="F53" s="178">
        <v>5.46</v>
      </c>
      <c r="G53" s="178">
        <v>5.48</v>
      </c>
      <c r="H53" s="178">
        <v>5.44</v>
      </c>
      <c r="I53" s="178">
        <v>5.4</v>
      </c>
      <c r="J53" s="178">
        <v>5.4</v>
      </c>
      <c r="K53" s="179">
        <f>MAX(0,((T53*(365/365))-VLOOKUP(A53,VBMA!$A:$D,4,0))  /  (T53* (365/365)   ))</f>
        <v>0.6330521535</v>
      </c>
      <c r="L53" s="180">
        <f t="shared" ref="L53:S53" si="56">(B53*(1-$K53) * (365/365))/100</f>
        <v>0.01739332793</v>
      </c>
      <c r="M53" s="180">
        <f t="shared" si="56"/>
        <v>0.01959501501</v>
      </c>
      <c r="N53" s="180">
        <f t="shared" si="56"/>
        <v>0.01959501501</v>
      </c>
      <c r="O53" s="180">
        <f t="shared" si="56"/>
        <v>0.01974179414</v>
      </c>
      <c r="P53" s="180">
        <f t="shared" si="56"/>
        <v>0.02003535242</v>
      </c>
      <c r="Q53" s="180">
        <f t="shared" si="56"/>
        <v>0.02010874199</v>
      </c>
      <c r="R53" s="180">
        <f t="shared" si="56"/>
        <v>0.01996196285</v>
      </c>
      <c r="S53" s="180">
        <f t="shared" si="56"/>
        <v>0.01981518371</v>
      </c>
      <c r="T53" s="181">
        <f t="shared" si="3"/>
        <v>5.360434783</v>
      </c>
      <c r="U53" s="182">
        <f t="shared" si="4"/>
        <v>45834</v>
      </c>
      <c r="V53" s="182">
        <f t="shared" si="5"/>
        <v>45926</v>
      </c>
      <c r="W53" s="182">
        <f t="shared" si="6"/>
        <v>46017</v>
      </c>
      <c r="X53" s="181">
        <f t="shared" si="7"/>
        <v>182</v>
      </c>
      <c r="Y53" s="181">
        <f t="shared" si="8"/>
        <v>274</v>
      </c>
      <c r="Z53" s="181">
        <f t="shared" si="9"/>
        <v>365</v>
      </c>
      <c r="AA53" s="155"/>
      <c r="AB53" s="9"/>
      <c r="AC53" s="9"/>
      <c r="AD53" s="9"/>
      <c r="AE53" s="9"/>
      <c r="AF53" s="9"/>
      <c r="AG53" s="9"/>
      <c r="AH53" s="9"/>
    </row>
    <row r="54" ht="15.75" customHeight="1">
      <c r="A54" s="177">
        <v>45651.0</v>
      </c>
      <c r="B54" s="178">
        <v>4.48</v>
      </c>
      <c r="C54" s="178">
        <v>4.88</v>
      </c>
      <c r="D54" s="178">
        <v>5.12</v>
      </c>
      <c r="E54" s="178">
        <v>5.32</v>
      </c>
      <c r="F54" s="178">
        <v>5.45</v>
      </c>
      <c r="G54" s="178">
        <v>5.45</v>
      </c>
      <c r="H54" s="178">
        <v>5.43</v>
      </c>
      <c r="I54" s="178">
        <v>5.4</v>
      </c>
      <c r="J54" s="178">
        <v>5.4</v>
      </c>
      <c r="K54" s="179">
        <f>MAX(0,((T54*(365/365))-VLOOKUP(A54,VBMA!$A:$D,4,0))  /  (T54* (365/365)   ))</f>
        <v>0.6337280142</v>
      </c>
      <c r="L54" s="180">
        <f t="shared" ref="L54:S54" si="57">(B54*(1-$K54) * (365/365))/100</f>
        <v>0.01640898496</v>
      </c>
      <c r="M54" s="180">
        <f t="shared" si="57"/>
        <v>0.0178740729</v>
      </c>
      <c r="N54" s="180">
        <f t="shared" si="57"/>
        <v>0.01875312567</v>
      </c>
      <c r="O54" s="180">
        <f t="shared" si="57"/>
        <v>0.01948566964</v>
      </c>
      <c r="P54" s="180">
        <f t="shared" si="57"/>
        <v>0.01996182322</v>
      </c>
      <c r="Q54" s="180">
        <f t="shared" si="57"/>
        <v>0.01996182322</v>
      </c>
      <c r="R54" s="180">
        <f t="shared" si="57"/>
        <v>0.01988856883</v>
      </c>
      <c r="S54" s="180">
        <f t="shared" si="57"/>
        <v>0.01977868723</v>
      </c>
      <c r="T54" s="181">
        <f t="shared" si="3"/>
        <v>5.370326087</v>
      </c>
      <c r="U54" s="182">
        <f t="shared" si="4"/>
        <v>45833</v>
      </c>
      <c r="V54" s="182">
        <f t="shared" si="5"/>
        <v>45925</v>
      </c>
      <c r="W54" s="182">
        <f t="shared" si="6"/>
        <v>46016</v>
      </c>
      <c r="X54" s="181">
        <f t="shared" si="7"/>
        <v>182</v>
      </c>
      <c r="Y54" s="181">
        <f t="shared" si="8"/>
        <v>274</v>
      </c>
      <c r="Z54" s="181">
        <f t="shared" si="9"/>
        <v>365</v>
      </c>
      <c r="AA54" s="155"/>
      <c r="AB54" s="9"/>
      <c r="AC54" s="9"/>
      <c r="AD54" s="9"/>
      <c r="AE54" s="9"/>
      <c r="AF54" s="9"/>
      <c r="AG54" s="9"/>
      <c r="AH54" s="9"/>
    </row>
    <row r="55" ht="15.75" customHeight="1">
      <c r="A55" s="177">
        <v>45650.0</v>
      </c>
      <c r="B55" s="178">
        <v>4.48</v>
      </c>
      <c r="C55" s="178">
        <v>4.7</v>
      </c>
      <c r="D55" s="178">
        <v>5.05</v>
      </c>
      <c r="E55" s="178">
        <v>5.18</v>
      </c>
      <c r="F55" s="178">
        <v>5.28</v>
      </c>
      <c r="G55" s="178">
        <v>5.35</v>
      </c>
      <c r="H55" s="178">
        <v>5.5</v>
      </c>
      <c r="I55" s="178">
        <v>5.44</v>
      </c>
      <c r="J55" s="178">
        <v>5.44</v>
      </c>
      <c r="K55" s="179">
        <f>MAX(0,((T55*(365/365))-VLOOKUP(A55,VBMA!$A:$D,4,0))  /  (T55* (365/365)   ))</f>
        <v>0.6344309321</v>
      </c>
      <c r="L55" s="180">
        <f t="shared" ref="L55:S55" si="58">(B55*(1-$K55) * (365/365))/100</f>
        <v>0.01637749424</v>
      </c>
      <c r="M55" s="180">
        <f t="shared" si="58"/>
        <v>0.01718174619</v>
      </c>
      <c r="N55" s="180">
        <f t="shared" si="58"/>
        <v>0.01846123793</v>
      </c>
      <c r="O55" s="180">
        <f t="shared" si="58"/>
        <v>0.01893647772</v>
      </c>
      <c r="P55" s="180">
        <f t="shared" si="58"/>
        <v>0.01930204679</v>
      </c>
      <c r="Q55" s="180">
        <f t="shared" si="58"/>
        <v>0.01955794513</v>
      </c>
      <c r="R55" s="180">
        <f t="shared" si="58"/>
        <v>0.02010629874</v>
      </c>
      <c r="S55" s="180">
        <f t="shared" si="58"/>
        <v>0.01988695729</v>
      </c>
      <c r="T55" s="181">
        <f t="shared" si="3"/>
        <v>5.380652174</v>
      </c>
      <c r="U55" s="182">
        <f t="shared" si="4"/>
        <v>45832</v>
      </c>
      <c r="V55" s="182">
        <f t="shared" si="5"/>
        <v>45924</v>
      </c>
      <c r="W55" s="182">
        <f t="shared" si="6"/>
        <v>46015</v>
      </c>
      <c r="X55" s="181">
        <f t="shared" si="7"/>
        <v>182</v>
      </c>
      <c r="Y55" s="181">
        <f t="shared" si="8"/>
        <v>274</v>
      </c>
      <c r="Z55" s="181">
        <f t="shared" si="9"/>
        <v>365</v>
      </c>
      <c r="AA55" s="155"/>
      <c r="AB55" s="9"/>
      <c r="AC55" s="9"/>
      <c r="AD55" s="9"/>
      <c r="AE55" s="9"/>
      <c r="AF55" s="9"/>
      <c r="AG55" s="9"/>
      <c r="AH55" s="9"/>
    </row>
    <row r="56" ht="15.75" customHeight="1">
      <c r="A56" s="177">
        <v>45649.0</v>
      </c>
      <c r="B56" s="178">
        <v>4.43</v>
      </c>
      <c r="C56" s="178">
        <v>4.6</v>
      </c>
      <c r="D56" s="178">
        <v>5.02</v>
      </c>
      <c r="E56" s="178">
        <v>5.17</v>
      </c>
      <c r="F56" s="178">
        <v>5.35</v>
      </c>
      <c r="G56" s="178">
        <v>5.4</v>
      </c>
      <c r="H56" s="178">
        <v>5.45</v>
      </c>
      <c r="I56" s="178">
        <v>5.4</v>
      </c>
      <c r="J56" s="178">
        <v>5.4</v>
      </c>
      <c r="K56" s="179">
        <f>MAX(0,((T56*(365/365))-VLOOKUP(A56,VBMA!$A:$D,4,0))  /  (T56* (365/365)   ))</f>
        <v>0.6323737938</v>
      </c>
      <c r="L56" s="180">
        <f t="shared" ref="L56:S56" si="59">(B56*(1-$K56) * (365/365))/100</f>
        <v>0.01628584093</v>
      </c>
      <c r="M56" s="180">
        <f t="shared" si="59"/>
        <v>0.01691080549</v>
      </c>
      <c r="N56" s="180">
        <f t="shared" si="59"/>
        <v>0.01845483555</v>
      </c>
      <c r="O56" s="180">
        <f t="shared" si="59"/>
        <v>0.01900627486</v>
      </c>
      <c r="P56" s="180">
        <f t="shared" si="59"/>
        <v>0.01966800203</v>
      </c>
      <c r="Q56" s="180">
        <f t="shared" si="59"/>
        <v>0.01985181513</v>
      </c>
      <c r="R56" s="180">
        <f t="shared" si="59"/>
        <v>0.02003562824</v>
      </c>
      <c r="S56" s="180">
        <f t="shared" si="59"/>
        <v>0.01985181513</v>
      </c>
      <c r="T56" s="181">
        <f t="shared" si="3"/>
        <v>5.350543478</v>
      </c>
      <c r="U56" s="182">
        <f t="shared" si="4"/>
        <v>45831</v>
      </c>
      <c r="V56" s="182">
        <f t="shared" si="5"/>
        <v>45923</v>
      </c>
      <c r="W56" s="182">
        <f t="shared" si="6"/>
        <v>46014</v>
      </c>
      <c r="X56" s="181">
        <f t="shared" si="7"/>
        <v>182</v>
      </c>
      <c r="Y56" s="181">
        <f t="shared" si="8"/>
        <v>274</v>
      </c>
      <c r="Z56" s="181">
        <f t="shared" si="9"/>
        <v>365</v>
      </c>
      <c r="AA56" s="155"/>
      <c r="AB56" s="9"/>
      <c r="AC56" s="9"/>
      <c r="AD56" s="9"/>
      <c r="AE56" s="9"/>
      <c r="AF56" s="9"/>
      <c r="AG56" s="9"/>
      <c r="AH56" s="9"/>
    </row>
    <row r="57" ht="15.75" customHeight="1">
      <c r="A57" s="177">
        <v>45646.0</v>
      </c>
      <c r="B57" s="178">
        <v>4.09</v>
      </c>
      <c r="C57" s="178">
        <v>4.5</v>
      </c>
      <c r="D57" s="178">
        <v>4.97</v>
      </c>
      <c r="E57" s="178">
        <v>5.13</v>
      </c>
      <c r="F57" s="178">
        <v>5.29</v>
      </c>
      <c r="G57" s="178">
        <v>5.33</v>
      </c>
      <c r="H57" s="178">
        <v>5.41</v>
      </c>
      <c r="I57" s="178">
        <v>5.4</v>
      </c>
      <c r="J57" s="178">
        <v>5.4</v>
      </c>
      <c r="K57" s="179">
        <f>MAX(0,((T57*(365/365))-VLOOKUP(A57,VBMA!$A:$D,4,0))  /  (T57* (365/365)   ))</f>
        <v>0.6404525197</v>
      </c>
      <c r="L57" s="180">
        <f t="shared" ref="L57:S57" si="60">(B57*(1-$K57) * (365/365))/100</f>
        <v>0.01470549194</v>
      </c>
      <c r="M57" s="180">
        <f t="shared" si="60"/>
        <v>0.01617963661</v>
      </c>
      <c r="N57" s="180">
        <f t="shared" si="60"/>
        <v>0.01786950977</v>
      </c>
      <c r="O57" s="180">
        <f t="shared" si="60"/>
        <v>0.01844478574</v>
      </c>
      <c r="P57" s="180">
        <f t="shared" si="60"/>
        <v>0.01902006171</v>
      </c>
      <c r="Q57" s="180">
        <f t="shared" si="60"/>
        <v>0.0191638807</v>
      </c>
      <c r="R57" s="180">
        <f t="shared" si="60"/>
        <v>0.01945151868</v>
      </c>
      <c r="S57" s="180">
        <f t="shared" si="60"/>
        <v>0.01941556394</v>
      </c>
      <c r="T57" s="181">
        <f t="shared" si="3"/>
        <v>5.390108696</v>
      </c>
      <c r="U57" s="182">
        <f t="shared" si="4"/>
        <v>45828</v>
      </c>
      <c r="V57" s="182">
        <f t="shared" si="5"/>
        <v>45920</v>
      </c>
      <c r="W57" s="182">
        <f t="shared" si="6"/>
        <v>46011</v>
      </c>
      <c r="X57" s="181">
        <f t="shared" si="7"/>
        <v>182</v>
      </c>
      <c r="Y57" s="181">
        <f t="shared" si="8"/>
        <v>274</v>
      </c>
      <c r="Z57" s="181">
        <f t="shared" si="9"/>
        <v>365</v>
      </c>
      <c r="AA57" s="155"/>
      <c r="AB57" s="9"/>
      <c r="AC57" s="9"/>
      <c r="AD57" s="9"/>
      <c r="AE57" s="9"/>
      <c r="AF57" s="9"/>
      <c r="AG57" s="9"/>
      <c r="AH57" s="9"/>
    </row>
    <row r="58" ht="15.75" customHeight="1">
      <c r="A58" s="177">
        <v>45645.0</v>
      </c>
      <c r="B58" s="178">
        <v>2.7</v>
      </c>
      <c r="C58" s="178">
        <v>3.67</v>
      </c>
      <c r="D58" s="178">
        <v>4.76</v>
      </c>
      <c r="E58" s="178">
        <v>4.96</v>
      </c>
      <c r="F58" s="178">
        <v>5.24</v>
      </c>
      <c r="G58" s="178">
        <v>5.3</v>
      </c>
      <c r="H58" s="178">
        <v>5.41</v>
      </c>
      <c r="I58" s="178">
        <v>5.4</v>
      </c>
      <c r="J58" s="178">
        <v>5.4</v>
      </c>
      <c r="K58" s="179">
        <f>MAX(0,((T58*(365/365))-VLOOKUP(A58,VBMA!$A:$D,4,0))  /  (T58* (365/365)   ))</f>
        <v>0.644348545</v>
      </c>
      <c r="L58" s="180">
        <f t="shared" ref="L58:S58" si="61">(B58*(1-$K58) * (365/365))/100</f>
        <v>0.009602589284</v>
      </c>
      <c r="M58" s="180">
        <f t="shared" si="61"/>
        <v>0.0130524084</v>
      </c>
      <c r="N58" s="180">
        <f t="shared" si="61"/>
        <v>0.01692900926</v>
      </c>
      <c r="O58" s="180">
        <f t="shared" si="61"/>
        <v>0.01764031217</v>
      </c>
      <c r="P58" s="180">
        <f t="shared" si="61"/>
        <v>0.01863613624</v>
      </c>
      <c r="Q58" s="180">
        <f t="shared" si="61"/>
        <v>0.01884952711</v>
      </c>
      <c r="R58" s="180">
        <f t="shared" si="61"/>
        <v>0.01924074371</v>
      </c>
      <c r="S58" s="180">
        <f t="shared" si="61"/>
        <v>0.01920517857</v>
      </c>
      <c r="T58" s="181">
        <f t="shared" si="3"/>
        <v>5.390108696</v>
      </c>
      <c r="U58" s="182">
        <f t="shared" si="4"/>
        <v>45827</v>
      </c>
      <c r="V58" s="182">
        <f t="shared" si="5"/>
        <v>45919</v>
      </c>
      <c r="W58" s="182">
        <f t="shared" si="6"/>
        <v>46010</v>
      </c>
      <c r="X58" s="181">
        <f t="shared" si="7"/>
        <v>182</v>
      </c>
      <c r="Y58" s="181">
        <f t="shared" si="8"/>
        <v>274</v>
      </c>
      <c r="Z58" s="181">
        <f t="shared" si="9"/>
        <v>365</v>
      </c>
      <c r="AA58" s="155"/>
      <c r="AB58" s="9"/>
      <c r="AC58" s="9"/>
      <c r="AD58" s="9"/>
      <c r="AE58" s="9"/>
      <c r="AF58" s="9"/>
      <c r="AG58" s="9"/>
      <c r="AH58" s="9"/>
    </row>
    <row r="59" ht="15.75" customHeight="1">
      <c r="A59" s="177">
        <v>45644.0</v>
      </c>
      <c r="B59" s="178">
        <v>2.8</v>
      </c>
      <c r="C59" s="178">
        <v>3.68</v>
      </c>
      <c r="D59" s="178">
        <v>4.75</v>
      </c>
      <c r="E59" s="178">
        <v>5.02</v>
      </c>
      <c r="F59" s="178">
        <v>5.27</v>
      </c>
      <c r="G59" s="178">
        <v>5.32</v>
      </c>
      <c r="H59" s="178">
        <v>5.38</v>
      </c>
      <c r="I59" s="178">
        <v>5.42</v>
      </c>
      <c r="J59" s="178">
        <v>5.42</v>
      </c>
      <c r="K59" s="179">
        <f>MAX(0,((T59*(365/365))-VLOOKUP(A59,VBMA!$A:$D,4,0))  /  (T59* (365/365)   ))</f>
        <v>0.6565660588</v>
      </c>
      <c r="L59" s="180">
        <f t="shared" ref="L59:S59" si="62">(B59*(1-$K59) * (365/365))/100</f>
        <v>0.009616150354</v>
      </c>
      <c r="M59" s="180">
        <f t="shared" si="62"/>
        <v>0.01263836904</v>
      </c>
      <c r="N59" s="180">
        <f t="shared" si="62"/>
        <v>0.01631311221</v>
      </c>
      <c r="O59" s="180">
        <f t="shared" si="62"/>
        <v>0.01724038385</v>
      </c>
      <c r="P59" s="180">
        <f t="shared" si="62"/>
        <v>0.0180989687</v>
      </c>
      <c r="Q59" s="180">
        <f t="shared" si="62"/>
        <v>0.01827068567</v>
      </c>
      <c r="R59" s="180">
        <f t="shared" si="62"/>
        <v>0.01847674604</v>
      </c>
      <c r="S59" s="180">
        <f t="shared" si="62"/>
        <v>0.01861411961</v>
      </c>
      <c r="T59" s="181">
        <f t="shared" si="3"/>
        <v>5.459565217</v>
      </c>
      <c r="U59" s="182">
        <f t="shared" si="4"/>
        <v>45826</v>
      </c>
      <c r="V59" s="182">
        <f t="shared" si="5"/>
        <v>45918</v>
      </c>
      <c r="W59" s="182">
        <f t="shared" si="6"/>
        <v>46009</v>
      </c>
      <c r="X59" s="181">
        <f t="shared" si="7"/>
        <v>182</v>
      </c>
      <c r="Y59" s="181">
        <f t="shared" si="8"/>
        <v>274</v>
      </c>
      <c r="Z59" s="181">
        <f t="shared" si="9"/>
        <v>365</v>
      </c>
      <c r="AA59" s="155"/>
      <c r="AB59" s="9"/>
      <c r="AC59" s="9"/>
      <c r="AD59" s="9"/>
      <c r="AE59" s="9"/>
      <c r="AF59" s="9"/>
      <c r="AG59" s="9"/>
      <c r="AH59" s="9"/>
    </row>
    <row r="60" ht="15.75" customHeight="1">
      <c r="A60" s="177">
        <v>45643.0</v>
      </c>
      <c r="B60" s="178">
        <v>3.33</v>
      </c>
      <c r="C60" s="178">
        <v>3.9</v>
      </c>
      <c r="D60" s="178">
        <v>4.3</v>
      </c>
      <c r="E60" s="178">
        <v>5.07</v>
      </c>
      <c r="F60" s="178">
        <v>5.38</v>
      </c>
      <c r="G60" s="178">
        <v>5.38</v>
      </c>
      <c r="H60" s="178">
        <v>5.45</v>
      </c>
      <c r="I60" s="178">
        <v>5.42</v>
      </c>
      <c r="J60" s="178">
        <v>5.42</v>
      </c>
      <c r="K60" s="179">
        <f>MAX(0,((T60*(365/365))-VLOOKUP(A60,VBMA!$A:$D,4,0))  /  (T60* (365/365)   ))</f>
        <v>0.6525256599</v>
      </c>
      <c r="L60" s="180">
        <f t="shared" ref="L60:S60" si="63">(B60*(1-$K60) * (365/365))/100</f>
        <v>0.01157089553</v>
      </c>
      <c r="M60" s="180">
        <f t="shared" si="63"/>
        <v>0.01355149926</v>
      </c>
      <c r="N60" s="180">
        <f t="shared" si="63"/>
        <v>0.01494139662</v>
      </c>
      <c r="O60" s="180">
        <f t="shared" si="63"/>
        <v>0.01761694904</v>
      </c>
      <c r="P60" s="180">
        <f t="shared" si="63"/>
        <v>0.0186941195</v>
      </c>
      <c r="Q60" s="180">
        <f t="shared" si="63"/>
        <v>0.0186941195</v>
      </c>
      <c r="R60" s="180">
        <f t="shared" si="63"/>
        <v>0.01893735154</v>
      </c>
      <c r="S60" s="180">
        <f t="shared" si="63"/>
        <v>0.01883310923</v>
      </c>
      <c r="T60" s="181">
        <f t="shared" si="3"/>
        <v>5.390326087</v>
      </c>
      <c r="U60" s="182">
        <f t="shared" si="4"/>
        <v>45825</v>
      </c>
      <c r="V60" s="182">
        <f t="shared" si="5"/>
        <v>45917</v>
      </c>
      <c r="W60" s="182">
        <f t="shared" si="6"/>
        <v>46008</v>
      </c>
      <c r="X60" s="181">
        <f t="shared" si="7"/>
        <v>182</v>
      </c>
      <c r="Y60" s="181">
        <f t="shared" si="8"/>
        <v>274</v>
      </c>
      <c r="Z60" s="181">
        <f t="shared" si="9"/>
        <v>365</v>
      </c>
      <c r="AA60" s="155"/>
      <c r="AB60" s="9"/>
      <c r="AC60" s="9"/>
      <c r="AD60" s="9"/>
      <c r="AE60" s="9"/>
      <c r="AF60" s="9"/>
      <c r="AG60" s="9"/>
      <c r="AH60" s="9"/>
    </row>
    <row r="61" ht="15.75" customHeight="1">
      <c r="A61" s="177">
        <v>45642.0</v>
      </c>
      <c r="B61" s="178">
        <v>3.89</v>
      </c>
      <c r="C61" s="178">
        <v>4.26</v>
      </c>
      <c r="D61" s="178">
        <v>4.47</v>
      </c>
      <c r="E61" s="178">
        <v>5.06</v>
      </c>
      <c r="F61" s="178">
        <v>5.34</v>
      </c>
      <c r="G61" s="178">
        <v>5.36</v>
      </c>
      <c r="H61" s="178">
        <v>5.44</v>
      </c>
      <c r="I61" s="178">
        <v>5.42</v>
      </c>
      <c r="J61" s="178">
        <v>5.42</v>
      </c>
      <c r="K61" s="179">
        <f>MAX(0,((T61*(365/365))-VLOOKUP(A61,VBMA!$A:$D,4,0))  /  (T61* (365/365)   ))</f>
        <v>0.653162111</v>
      </c>
      <c r="L61" s="180">
        <f t="shared" ref="L61:S61" si="64">(B61*(1-$K61) * (365/365))/100</f>
        <v>0.01349199388</v>
      </c>
      <c r="M61" s="180">
        <f t="shared" si="64"/>
        <v>0.01477529407</v>
      </c>
      <c r="N61" s="180">
        <f t="shared" si="64"/>
        <v>0.01550365364</v>
      </c>
      <c r="O61" s="180">
        <f t="shared" si="64"/>
        <v>0.01754999718</v>
      </c>
      <c r="P61" s="180">
        <f t="shared" si="64"/>
        <v>0.01852114327</v>
      </c>
      <c r="Q61" s="180">
        <f t="shared" si="64"/>
        <v>0.01859051085</v>
      </c>
      <c r="R61" s="180">
        <f t="shared" si="64"/>
        <v>0.01886798116</v>
      </c>
      <c r="S61" s="180">
        <f t="shared" si="64"/>
        <v>0.01879861358</v>
      </c>
      <c r="T61" s="181">
        <f t="shared" si="3"/>
        <v>5.400217391</v>
      </c>
      <c r="U61" s="182">
        <f t="shared" si="4"/>
        <v>45824</v>
      </c>
      <c r="V61" s="182">
        <f t="shared" si="5"/>
        <v>45916</v>
      </c>
      <c r="W61" s="182">
        <f t="shared" si="6"/>
        <v>46007</v>
      </c>
      <c r="X61" s="181">
        <f t="shared" si="7"/>
        <v>182</v>
      </c>
      <c r="Y61" s="181">
        <f t="shared" si="8"/>
        <v>274</v>
      </c>
      <c r="Z61" s="181">
        <f t="shared" si="9"/>
        <v>365</v>
      </c>
      <c r="AA61" s="155"/>
      <c r="AB61" s="9"/>
      <c r="AC61" s="9"/>
      <c r="AD61" s="9"/>
      <c r="AE61" s="9"/>
      <c r="AF61" s="9"/>
      <c r="AG61" s="9"/>
      <c r="AH61" s="9"/>
    </row>
    <row r="62" ht="15.75" customHeight="1">
      <c r="A62" s="177">
        <v>45639.0</v>
      </c>
      <c r="B62" s="178">
        <v>4.08</v>
      </c>
      <c r="C62" s="178">
        <v>4.43</v>
      </c>
      <c r="D62" s="178">
        <v>4.58</v>
      </c>
      <c r="E62" s="178">
        <v>5.12</v>
      </c>
      <c r="F62" s="178">
        <v>5.4</v>
      </c>
      <c r="G62" s="178">
        <v>5.43</v>
      </c>
      <c r="H62" s="178">
        <v>5.5</v>
      </c>
      <c r="I62" s="178">
        <v>5.48</v>
      </c>
      <c r="J62" s="178">
        <v>5.48</v>
      </c>
      <c r="K62" s="179">
        <f>MAX(0,((T62*(365/365))-VLOOKUP(A62,VBMA!$A:$D,4,0))  /  (T62* (365/365)   ))</f>
        <v>0.6593542222</v>
      </c>
      <c r="L62" s="180">
        <f t="shared" ref="L62:S62" si="65">(B62*(1-$K62) * (365/365))/100</f>
        <v>0.01389834773</v>
      </c>
      <c r="M62" s="180">
        <f t="shared" si="65"/>
        <v>0.01509060795</v>
      </c>
      <c r="N62" s="180">
        <f t="shared" si="65"/>
        <v>0.01560157662</v>
      </c>
      <c r="O62" s="180">
        <f t="shared" si="65"/>
        <v>0.01744106382</v>
      </c>
      <c r="P62" s="180">
        <f t="shared" si="65"/>
        <v>0.018394872</v>
      </c>
      <c r="Q62" s="180">
        <f t="shared" si="65"/>
        <v>0.01849706573</v>
      </c>
      <c r="R62" s="180">
        <f t="shared" si="65"/>
        <v>0.01873551778</v>
      </c>
      <c r="S62" s="180">
        <f t="shared" si="65"/>
        <v>0.01866738862</v>
      </c>
      <c r="T62" s="181">
        <f t="shared" si="3"/>
        <v>5.460217391</v>
      </c>
      <c r="U62" s="182">
        <f t="shared" si="4"/>
        <v>45821</v>
      </c>
      <c r="V62" s="182">
        <f t="shared" si="5"/>
        <v>45913</v>
      </c>
      <c r="W62" s="182">
        <f t="shared" si="6"/>
        <v>46004</v>
      </c>
      <c r="X62" s="181">
        <f t="shared" si="7"/>
        <v>182</v>
      </c>
      <c r="Y62" s="181">
        <f t="shared" si="8"/>
        <v>274</v>
      </c>
      <c r="Z62" s="181">
        <f t="shared" si="9"/>
        <v>365</v>
      </c>
      <c r="AA62" s="155"/>
      <c r="AB62" s="9"/>
      <c r="AC62" s="9"/>
      <c r="AD62" s="9"/>
      <c r="AE62" s="9"/>
      <c r="AF62" s="9"/>
      <c r="AG62" s="9"/>
      <c r="AH62" s="9"/>
    </row>
    <row r="63" ht="15.75" customHeight="1">
      <c r="A63" s="177">
        <v>45638.0</v>
      </c>
      <c r="B63" s="178">
        <v>4.52</v>
      </c>
      <c r="C63" s="178">
        <v>4.7</v>
      </c>
      <c r="D63" s="178">
        <v>4.8</v>
      </c>
      <c r="E63" s="178">
        <v>5.06</v>
      </c>
      <c r="F63" s="178">
        <v>5.26</v>
      </c>
      <c r="G63" s="178">
        <v>5.3</v>
      </c>
      <c r="H63" s="178">
        <v>5.42</v>
      </c>
      <c r="I63" s="178">
        <v>5.43</v>
      </c>
      <c r="J63" s="178">
        <v>5.43</v>
      </c>
      <c r="K63" s="179">
        <f>MAX(0,((T63*(365/365))-VLOOKUP(A63,VBMA!$A:$D,4,0))  /  (T63* (365/365)   ))</f>
        <v>0.6595520211</v>
      </c>
      <c r="L63" s="180">
        <f t="shared" ref="L63:S63" si="66">(B63*(1-$K63) * (365/365))/100</f>
        <v>0.01538824865</v>
      </c>
      <c r="M63" s="180">
        <f t="shared" si="66"/>
        <v>0.01600105501</v>
      </c>
      <c r="N63" s="180">
        <f t="shared" si="66"/>
        <v>0.01634150299</v>
      </c>
      <c r="O63" s="180">
        <f t="shared" si="66"/>
        <v>0.01722666773</v>
      </c>
      <c r="P63" s="180">
        <f t="shared" si="66"/>
        <v>0.01790756369</v>
      </c>
      <c r="Q63" s="180">
        <f t="shared" si="66"/>
        <v>0.01804374288</v>
      </c>
      <c r="R63" s="180">
        <f t="shared" si="66"/>
        <v>0.01845228046</v>
      </c>
      <c r="S63" s="180">
        <f t="shared" si="66"/>
        <v>0.01848632525</v>
      </c>
      <c r="T63" s="181">
        <f t="shared" si="3"/>
        <v>5.439891304</v>
      </c>
      <c r="U63" s="182">
        <f t="shared" si="4"/>
        <v>45820</v>
      </c>
      <c r="V63" s="182">
        <f t="shared" si="5"/>
        <v>45912</v>
      </c>
      <c r="W63" s="182">
        <f t="shared" si="6"/>
        <v>46003</v>
      </c>
      <c r="X63" s="181">
        <f t="shared" si="7"/>
        <v>182</v>
      </c>
      <c r="Y63" s="181">
        <f t="shared" si="8"/>
        <v>274</v>
      </c>
      <c r="Z63" s="181">
        <f t="shared" si="9"/>
        <v>365</v>
      </c>
      <c r="AA63" s="155"/>
      <c r="AB63" s="9"/>
      <c r="AC63" s="9"/>
      <c r="AD63" s="9"/>
      <c r="AE63" s="9"/>
      <c r="AF63" s="9"/>
      <c r="AG63" s="9"/>
      <c r="AH63" s="9"/>
    </row>
    <row r="64" ht="15.75" customHeight="1">
      <c r="A64" s="177">
        <v>45637.0</v>
      </c>
      <c r="B64" s="178">
        <v>4.52</v>
      </c>
      <c r="C64" s="178">
        <v>4.65</v>
      </c>
      <c r="D64" s="178">
        <v>4.78</v>
      </c>
      <c r="E64" s="178">
        <v>5.07</v>
      </c>
      <c r="F64" s="178">
        <v>5.27</v>
      </c>
      <c r="G64" s="178">
        <v>5.3</v>
      </c>
      <c r="H64" s="178">
        <v>5.38</v>
      </c>
      <c r="I64" s="178">
        <v>5.34</v>
      </c>
      <c r="J64" s="178">
        <v>5.34</v>
      </c>
      <c r="K64" s="179">
        <f>MAX(0,((T64*(365/365))-VLOOKUP(A64,VBMA!$A:$D,4,0))  /  (T64* (365/365)   ))</f>
        <v>0.6513493561</v>
      </c>
      <c r="L64" s="180">
        <f t="shared" ref="L64:S64" si="67">(B64*(1-$K64) * (365/365))/100</f>
        <v>0.01575900911</v>
      </c>
      <c r="M64" s="180">
        <f t="shared" si="67"/>
        <v>0.01621225494</v>
      </c>
      <c r="N64" s="180">
        <f t="shared" si="67"/>
        <v>0.01666550078</v>
      </c>
      <c r="O64" s="180">
        <f t="shared" si="67"/>
        <v>0.01767658765</v>
      </c>
      <c r="P64" s="180">
        <f t="shared" si="67"/>
        <v>0.01837388893</v>
      </c>
      <c r="Q64" s="180">
        <f t="shared" si="67"/>
        <v>0.01847848413</v>
      </c>
      <c r="R64" s="180">
        <f t="shared" si="67"/>
        <v>0.01875740464</v>
      </c>
      <c r="S64" s="180">
        <f t="shared" si="67"/>
        <v>0.01861794439</v>
      </c>
      <c r="T64" s="181">
        <f t="shared" si="3"/>
        <v>5.300434783</v>
      </c>
      <c r="U64" s="182">
        <f t="shared" si="4"/>
        <v>45819</v>
      </c>
      <c r="V64" s="182">
        <f t="shared" si="5"/>
        <v>45911</v>
      </c>
      <c r="W64" s="182">
        <f t="shared" si="6"/>
        <v>46002</v>
      </c>
      <c r="X64" s="181">
        <f t="shared" si="7"/>
        <v>182</v>
      </c>
      <c r="Y64" s="181">
        <f t="shared" si="8"/>
        <v>274</v>
      </c>
      <c r="Z64" s="181">
        <f t="shared" si="9"/>
        <v>365</v>
      </c>
      <c r="AA64" s="155"/>
      <c r="AB64" s="9"/>
      <c r="AC64" s="9"/>
      <c r="AD64" s="9"/>
      <c r="AE64" s="9"/>
      <c r="AF64" s="9"/>
      <c r="AG64" s="9"/>
      <c r="AH64" s="9"/>
    </row>
    <row r="65" ht="15.75" customHeight="1">
      <c r="A65" s="177">
        <v>45636.0</v>
      </c>
      <c r="B65" s="178">
        <v>4.22</v>
      </c>
      <c r="C65" s="178">
        <v>4.34</v>
      </c>
      <c r="D65" s="178">
        <v>4.48</v>
      </c>
      <c r="E65" s="178">
        <v>4.8</v>
      </c>
      <c r="F65" s="178">
        <v>5.14</v>
      </c>
      <c r="G65" s="178">
        <v>5.2</v>
      </c>
      <c r="H65" s="178">
        <v>5.34</v>
      </c>
      <c r="I65" s="178">
        <v>5.3</v>
      </c>
      <c r="J65" s="178">
        <v>5.3</v>
      </c>
      <c r="K65" s="179">
        <f>MAX(0,((T65*(365/365))-VLOOKUP(A65,VBMA!$A:$D,4,0))  /  (T65* (365/365)   ))</f>
        <v>0.6486982395</v>
      </c>
      <c r="L65" s="180">
        <f t="shared" ref="L65:S65" si="68">(B65*(1-$K65) * (365/365))/100</f>
        <v>0.01482493429</v>
      </c>
      <c r="M65" s="180">
        <f t="shared" si="68"/>
        <v>0.0152464964</v>
      </c>
      <c r="N65" s="180">
        <f t="shared" si="68"/>
        <v>0.01573831887</v>
      </c>
      <c r="O65" s="180">
        <f t="shared" si="68"/>
        <v>0.0168624845</v>
      </c>
      <c r="P65" s="180">
        <f t="shared" si="68"/>
        <v>0.01805691049</v>
      </c>
      <c r="Q65" s="180">
        <f t="shared" si="68"/>
        <v>0.01826769154</v>
      </c>
      <c r="R65" s="180">
        <f t="shared" si="68"/>
        <v>0.01875951401</v>
      </c>
      <c r="S65" s="180">
        <f t="shared" si="68"/>
        <v>0.01861899331</v>
      </c>
      <c r="T65" s="181">
        <f t="shared" si="3"/>
        <v>5.260434783</v>
      </c>
      <c r="U65" s="182">
        <f t="shared" si="4"/>
        <v>45818</v>
      </c>
      <c r="V65" s="182">
        <f t="shared" si="5"/>
        <v>45910</v>
      </c>
      <c r="W65" s="182">
        <f t="shared" si="6"/>
        <v>46001</v>
      </c>
      <c r="X65" s="181">
        <f t="shared" si="7"/>
        <v>182</v>
      </c>
      <c r="Y65" s="181">
        <f t="shared" si="8"/>
        <v>274</v>
      </c>
      <c r="Z65" s="181">
        <f t="shared" si="9"/>
        <v>365</v>
      </c>
      <c r="AA65" s="155"/>
      <c r="AB65" s="9"/>
      <c r="AC65" s="9"/>
      <c r="AD65" s="9"/>
      <c r="AE65" s="9"/>
      <c r="AF65" s="9"/>
      <c r="AG65" s="9"/>
      <c r="AH65" s="9"/>
    </row>
    <row r="66" ht="15.75" customHeight="1">
      <c r="A66" s="177">
        <v>45635.0</v>
      </c>
      <c r="B66" s="178">
        <v>4.05</v>
      </c>
      <c r="C66" s="178">
        <v>4.27</v>
      </c>
      <c r="D66" s="178">
        <v>4.48</v>
      </c>
      <c r="E66" s="178">
        <v>4.78</v>
      </c>
      <c r="F66" s="178">
        <v>5.17</v>
      </c>
      <c r="G66" s="178">
        <v>5.2</v>
      </c>
      <c r="H66" s="178">
        <v>5.32</v>
      </c>
      <c r="I66" s="178">
        <v>5.28</v>
      </c>
      <c r="J66" s="178">
        <v>5.28</v>
      </c>
      <c r="K66" s="179">
        <f>MAX(0,((T66*(365/365))-VLOOKUP(A66,VBMA!$A:$D,4,0))  /  (T66* (365/365)   ))</f>
        <v>0.6481207998</v>
      </c>
      <c r="L66" s="180">
        <f t="shared" ref="L66:S66" si="69">(B66*(1-$K66) * (365/365))/100</f>
        <v>0.01425110761</v>
      </c>
      <c r="M66" s="180">
        <f t="shared" si="69"/>
        <v>0.01502524185</v>
      </c>
      <c r="N66" s="180">
        <f t="shared" si="69"/>
        <v>0.01576418817</v>
      </c>
      <c r="O66" s="180">
        <f t="shared" si="69"/>
        <v>0.01681982577</v>
      </c>
      <c r="P66" s="180">
        <f t="shared" si="69"/>
        <v>0.01819215465</v>
      </c>
      <c r="Q66" s="180">
        <f t="shared" si="69"/>
        <v>0.01829771841</v>
      </c>
      <c r="R66" s="180">
        <f t="shared" si="69"/>
        <v>0.01871997345</v>
      </c>
      <c r="S66" s="180">
        <f t="shared" si="69"/>
        <v>0.01857922177</v>
      </c>
      <c r="T66" s="181">
        <f t="shared" si="3"/>
        <v>5.240434783</v>
      </c>
      <c r="U66" s="182">
        <f t="shared" si="4"/>
        <v>45817</v>
      </c>
      <c r="V66" s="182">
        <f t="shared" si="5"/>
        <v>45909</v>
      </c>
      <c r="W66" s="182">
        <f t="shared" si="6"/>
        <v>46000</v>
      </c>
      <c r="X66" s="181">
        <f t="shared" si="7"/>
        <v>182</v>
      </c>
      <c r="Y66" s="181">
        <f t="shared" si="8"/>
        <v>274</v>
      </c>
      <c r="Z66" s="181">
        <f t="shared" si="9"/>
        <v>365</v>
      </c>
      <c r="AA66" s="155"/>
      <c r="AB66" s="9"/>
      <c r="AC66" s="9"/>
      <c r="AD66" s="9"/>
      <c r="AE66" s="9"/>
      <c r="AF66" s="9"/>
      <c r="AG66" s="9"/>
      <c r="AH66" s="9"/>
    </row>
    <row r="67" ht="15.75" customHeight="1">
      <c r="A67" s="177">
        <v>45632.0</v>
      </c>
      <c r="B67" s="178">
        <v>4.0</v>
      </c>
      <c r="C67" s="178">
        <v>4.27</v>
      </c>
      <c r="D67" s="178">
        <v>4.47</v>
      </c>
      <c r="E67" s="178">
        <v>4.77</v>
      </c>
      <c r="F67" s="178">
        <v>5.17</v>
      </c>
      <c r="G67" s="178">
        <v>5.2</v>
      </c>
      <c r="H67" s="178">
        <v>5.32</v>
      </c>
      <c r="I67" s="178">
        <v>5.28</v>
      </c>
      <c r="J67" s="178">
        <v>5.28</v>
      </c>
      <c r="K67" s="179">
        <f>MAX(0,((T67*(365/365))-VLOOKUP(A67,VBMA!$A:$D,4,0))  /  (T67* (365/365)   ))</f>
        <v>0.6481207998</v>
      </c>
      <c r="L67" s="180">
        <f t="shared" ref="L67:S67" si="70">(B67*(1-$K67) * (365/365))/100</f>
        <v>0.01407516801</v>
      </c>
      <c r="M67" s="180">
        <f t="shared" si="70"/>
        <v>0.01502524185</v>
      </c>
      <c r="N67" s="180">
        <f t="shared" si="70"/>
        <v>0.01572900025</v>
      </c>
      <c r="O67" s="180">
        <f t="shared" si="70"/>
        <v>0.01678463785</v>
      </c>
      <c r="P67" s="180">
        <f t="shared" si="70"/>
        <v>0.01819215465</v>
      </c>
      <c r="Q67" s="180">
        <f t="shared" si="70"/>
        <v>0.01829771841</v>
      </c>
      <c r="R67" s="180">
        <f t="shared" si="70"/>
        <v>0.01871997345</v>
      </c>
      <c r="S67" s="180">
        <f t="shared" si="70"/>
        <v>0.01857922177</v>
      </c>
      <c r="T67" s="181">
        <f t="shared" si="3"/>
        <v>5.240434783</v>
      </c>
      <c r="U67" s="182">
        <f t="shared" si="4"/>
        <v>45814</v>
      </c>
      <c r="V67" s="182">
        <f t="shared" si="5"/>
        <v>45906</v>
      </c>
      <c r="W67" s="182">
        <f t="shared" si="6"/>
        <v>45997</v>
      </c>
      <c r="X67" s="181">
        <f t="shared" si="7"/>
        <v>182</v>
      </c>
      <c r="Y67" s="181">
        <f t="shared" si="8"/>
        <v>274</v>
      </c>
      <c r="Z67" s="181">
        <f t="shared" si="9"/>
        <v>365</v>
      </c>
      <c r="AA67" s="155"/>
      <c r="AB67" s="9"/>
      <c r="AC67" s="9"/>
      <c r="AD67" s="9"/>
      <c r="AE67" s="9"/>
      <c r="AF67" s="9"/>
      <c r="AG67" s="9"/>
      <c r="AH67" s="9"/>
    </row>
    <row r="68" ht="15.75" customHeight="1">
      <c r="A68" s="177">
        <v>45631.0</v>
      </c>
      <c r="B68" s="178">
        <v>4.03</v>
      </c>
      <c r="C68" s="178">
        <v>4.27</v>
      </c>
      <c r="D68" s="178">
        <v>4.48</v>
      </c>
      <c r="E68" s="178">
        <v>4.8</v>
      </c>
      <c r="F68" s="178">
        <v>5.17</v>
      </c>
      <c r="G68" s="178">
        <v>5.2</v>
      </c>
      <c r="H68" s="178">
        <v>5.3</v>
      </c>
      <c r="I68" s="178">
        <v>5.26</v>
      </c>
      <c r="J68" s="178">
        <v>5.26</v>
      </c>
      <c r="K68" s="179">
        <f>MAX(0,((T68*(365/365))-VLOOKUP(A68,VBMA!$A:$D,4,0))  /  (T68* (365/365)   ))</f>
        <v>0.6475389356</v>
      </c>
      <c r="L68" s="180">
        <f t="shared" ref="L68:S68" si="71">(B68*(1-$K68) * (365/365))/100</f>
        <v>0.01420418089</v>
      </c>
      <c r="M68" s="180">
        <f t="shared" si="71"/>
        <v>0.01505008745</v>
      </c>
      <c r="N68" s="180">
        <f t="shared" si="71"/>
        <v>0.01579025568</v>
      </c>
      <c r="O68" s="180">
        <f t="shared" si="71"/>
        <v>0.01691813109</v>
      </c>
      <c r="P68" s="180">
        <f t="shared" si="71"/>
        <v>0.01822223703</v>
      </c>
      <c r="Q68" s="180">
        <f t="shared" si="71"/>
        <v>0.01832797535</v>
      </c>
      <c r="R68" s="180">
        <f t="shared" si="71"/>
        <v>0.01868043641</v>
      </c>
      <c r="S68" s="180">
        <f t="shared" si="71"/>
        <v>0.01853945199</v>
      </c>
      <c r="T68" s="181">
        <f t="shared" si="3"/>
        <v>5.220434783</v>
      </c>
      <c r="U68" s="182">
        <f t="shared" si="4"/>
        <v>45813</v>
      </c>
      <c r="V68" s="182">
        <f t="shared" si="5"/>
        <v>45905</v>
      </c>
      <c r="W68" s="182">
        <f t="shared" si="6"/>
        <v>45996</v>
      </c>
      <c r="X68" s="181">
        <f t="shared" si="7"/>
        <v>182</v>
      </c>
      <c r="Y68" s="181">
        <f t="shared" si="8"/>
        <v>274</v>
      </c>
      <c r="Z68" s="181">
        <f t="shared" si="9"/>
        <v>365</v>
      </c>
      <c r="AA68" s="155"/>
      <c r="AB68" s="9"/>
      <c r="AC68" s="9"/>
      <c r="AD68" s="9"/>
      <c r="AE68" s="9"/>
      <c r="AF68" s="9"/>
      <c r="AG68" s="9"/>
      <c r="AH68" s="9"/>
    </row>
    <row r="69" ht="15.75" customHeight="1">
      <c r="A69" s="177">
        <v>45630.0</v>
      </c>
      <c r="B69" s="178">
        <v>4.14</v>
      </c>
      <c r="C69" s="178">
        <v>4.42</v>
      </c>
      <c r="D69" s="178">
        <v>4.6</v>
      </c>
      <c r="E69" s="178">
        <v>4.82</v>
      </c>
      <c r="F69" s="178">
        <v>5.18</v>
      </c>
      <c r="G69" s="178">
        <v>5.18</v>
      </c>
      <c r="H69" s="178">
        <v>5.28</v>
      </c>
      <c r="I69" s="178">
        <v>5.28</v>
      </c>
      <c r="J69" s="178">
        <v>5.28</v>
      </c>
      <c r="K69" s="179">
        <f>MAX(0,((T69*(365/365))-VLOOKUP(A69,VBMA!$A:$D,4,0))  /  (T69* (365/365)   ))</f>
        <v>0.6524621212</v>
      </c>
      <c r="L69" s="180">
        <f t="shared" ref="L69:S69" si="72">(B69*(1-$K69) * (365/365))/100</f>
        <v>0.01438806818</v>
      </c>
      <c r="M69" s="180">
        <f t="shared" si="72"/>
        <v>0.01536117424</v>
      </c>
      <c r="N69" s="180">
        <f t="shared" si="72"/>
        <v>0.01598674242</v>
      </c>
      <c r="O69" s="180">
        <f t="shared" si="72"/>
        <v>0.01675132576</v>
      </c>
      <c r="P69" s="180">
        <f t="shared" si="72"/>
        <v>0.01800246212</v>
      </c>
      <c r="Q69" s="180">
        <f t="shared" si="72"/>
        <v>0.01800246212</v>
      </c>
      <c r="R69" s="180">
        <f t="shared" si="72"/>
        <v>0.01835</v>
      </c>
      <c r="S69" s="180">
        <f t="shared" si="72"/>
        <v>0.01835</v>
      </c>
      <c r="T69" s="181">
        <f t="shared" si="3"/>
        <v>5.28</v>
      </c>
      <c r="U69" s="182">
        <f t="shared" si="4"/>
        <v>45812</v>
      </c>
      <c r="V69" s="182">
        <f t="shared" si="5"/>
        <v>45904</v>
      </c>
      <c r="W69" s="182">
        <f t="shared" si="6"/>
        <v>45995</v>
      </c>
      <c r="X69" s="181">
        <f t="shared" si="7"/>
        <v>182</v>
      </c>
      <c r="Y69" s="181">
        <f t="shared" si="8"/>
        <v>274</v>
      </c>
      <c r="Z69" s="181">
        <f t="shared" si="9"/>
        <v>365</v>
      </c>
      <c r="AA69" s="155"/>
      <c r="AB69" s="9"/>
      <c r="AC69" s="9"/>
      <c r="AD69" s="9"/>
      <c r="AE69" s="9"/>
      <c r="AF69" s="9"/>
      <c r="AG69" s="9"/>
      <c r="AH69" s="9"/>
    </row>
    <row r="70" ht="15.75" customHeight="1">
      <c r="A70" s="177">
        <v>45629.0</v>
      </c>
      <c r="B70" s="178">
        <v>4.2</v>
      </c>
      <c r="C70" s="178">
        <v>4.5</v>
      </c>
      <c r="D70" s="178">
        <v>4.65</v>
      </c>
      <c r="E70" s="178">
        <v>4.9</v>
      </c>
      <c r="F70" s="178">
        <v>5.18</v>
      </c>
      <c r="G70" s="178">
        <v>5.2</v>
      </c>
      <c r="H70" s="178">
        <v>5.27</v>
      </c>
      <c r="I70" s="178">
        <v>5.28</v>
      </c>
      <c r="J70" s="178">
        <v>5.28</v>
      </c>
      <c r="K70" s="179">
        <f>MAX(0,((T70*(365/365))-VLOOKUP(A70,VBMA!$A:$D,4,0))  /  (T70* (365/365)   ))</f>
        <v>0.6495202088</v>
      </c>
      <c r="L70" s="180">
        <f t="shared" ref="L70:S70" si="73">(B70*(1-$K70) * (365/365))/100</f>
        <v>0.01472015123</v>
      </c>
      <c r="M70" s="180">
        <f t="shared" si="73"/>
        <v>0.01577159061</v>
      </c>
      <c r="N70" s="180">
        <f t="shared" si="73"/>
        <v>0.01629731029</v>
      </c>
      <c r="O70" s="180">
        <f t="shared" si="73"/>
        <v>0.01717350977</v>
      </c>
      <c r="P70" s="180">
        <f t="shared" si="73"/>
        <v>0.01815485319</v>
      </c>
      <c r="Q70" s="180">
        <f t="shared" si="73"/>
        <v>0.01822494914</v>
      </c>
      <c r="R70" s="180">
        <f t="shared" si="73"/>
        <v>0.018470285</v>
      </c>
      <c r="S70" s="180">
        <f t="shared" si="73"/>
        <v>0.01850533298</v>
      </c>
      <c r="T70" s="181">
        <f t="shared" si="3"/>
        <v>5.289891304</v>
      </c>
      <c r="U70" s="182">
        <f t="shared" si="4"/>
        <v>45811</v>
      </c>
      <c r="V70" s="182">
        <f t="shared" si="5"/>
        <v>45903</v>
      </c>
      <c r="W70" s="182">
        <f t="shared" si="6"/>
        <v>45994</v>
      </c>
      <c r="X70" s="181">
        <f t="shared" si="7"/>
        <v>182</v>
      </c>
      <c r="Y70" s="181">
        <f t="shared" si="8"/>
        <v>274</v>
      </c>
      <c r="Z70" s="181">
        <f t="shared" si="9"/>
        <v>365</v>
      </c>
      <c r="AA70" s="155"/>
      <c r="AB70" s="9"/>
      <c r="AC70" s="9"/>
      <c r="AD70" s="9"/>
      <c r="AE70" s="9"/>
      <c r="AF70" s="9"/>
      <c r="AG70" s="9"/>
      <c r="AH70" s="9"/>
    </row>
    <row r="71" ht="15.75" customHeight="1">
      <c r="A71" s="177">
        <v>45628.0</v>
      </c>
      <c r="B71" s="178">
        <v>4.22</v>
      </c>
      <c r="C71" s="178">
        <v>4.48</v>
      </c>
      <c r="D71" s="178">
        <v>4.66</v>
      </c>
      <c r="E71" s="178">
        <v>4.88</v>
      </c>
      <c r="F71" s="178">
        <v>5.2</v>
      </c>
      <c r="G71" s="178">
        <v>5.24</v>
      </c>
      <c r="H71" s="178">
        <v>5.32</v>
      </c>
      <c r="I71" s="178">
        <v>5.3</v>
      </c>
      <c r="J71" s="178">
        <v>5.3</v>
      </c>
      <c r="K71" s="179">
        <f>MAX(0,((T71*(365/365))-VLOOKUP(A71,VBMA!$A:$D,4,0))  /  (T71* (365/365)   ))</f>
        <v>0.648878093</v>
      </c>
      <c r="L71" s="180">
        <f t="shared" ref="L71:S71" si="74">(B71*(1-$K71) * (365/365))/100</f>
        <v>0.01481734448</v>
      </c>
      <c r="M71" s="180">
        <f t="shared" si="74"/>
        <v>0.01573026144</v>
      </c>
      <c r="N71" s="180">
        <f t="shared" si="74"/>
        <v>0.01636228087</v>
      </c>
      <c r="O71" s="180">
        <f t="shared" si="74"/>
        <v>0.01713474906</v>
      </c>
      <c r="P71" s="180">
        <f t="shared" si="74"/>
        <v>0.01825833917</v>
      </c>
      <c r="Q71" s="180">
        <f t="shared" si="74"/>
        <v>0.01839878793</v>
      </c>
      <c r="R71" s="180">
        <f t="shared" si="74"/>
        <v>0.01867968545</v>
      </c>
      <c r="S71" s="180">
        <f t="shared" si="74"/>
        <v>0.01860946107</v>
      </c>
      <c r="T71" s="181">
        <f t="shared" si="3"/>
        <v>5.280217391</v>
      </c>
      <c r="U71" s="182">
        <f t="shared" si="4"/>
        <v>45810</v>
      </c>
      <c r="V71" s="182">
        <f t="shared" si="5"/>
        <v>45902</v>
      </c>
      <c r="W71" s="182">
        <f t="shared" si="6"/>
        <v>45993</v>
      </c>
      <c r="X71" s="181">
        <f t="shared" si="7"/>
        <v>182</v>
      </c>
      <c r="Y71" s="181">
        <f t="shared" si="8"/>
        <v>274</v>
      </c>
      <c r="Z71" s="181">
        <f t="shared" si="9"/>
        <v>365</v>
      </c>
      <c r="AA71" s="155"/>
      <c r="AB71" s="9"/>
      <c r="AC71" s="9"/>
      <c r="AD71" s="9"/>
      <c r="AE71" s="9"/>
      <c r="AF71" s="9"/>
      <c r="AG71" s="9"/>
      <c r="AH71" s="9"/>
    </row>
    <row r="72" ht="15.75" customHeight="1">
      <c r="A72" s="177">
        <v>45625.0</v>
      </c>
      <c r="B72" s="178">
        <v>3.13</v>
      </c>
      <c r="C72" s="178">
        <v>3.9</v>
      </c>
      <c r="D72" s="178">
        <v>4.49</v>
      </c>
      <c r="E72" s="178">
        <v>4.79</v>
      </c>
      <c r="F72" s="178">
        <v>5.13</v>
      </c>
      <c r="G72" s="178">
        <v>5.16</v>
      </c>
      <c r="H72" s="178">
        <v>5.3</v>
      </c>
      <c r="I72" s="178">
        <v>5.27</v>
      </c>
      <c r="J72" s="178">
        <v>5.27</v>
      </c>
      <c r="K72" s="179">
        <f>MAX(0,((T72*(365/365))-VLOOKUP(A72,VBMA!$A:$D,4,0))  /  (T72* (365/365)   ))</f>
        <v>0.6461832061</v>
      </c>
      <c r="L72" s="180">
        <f t="shared" ref="L72:S72" si="75">(B72*(1-$K72) * (365/365))/100</f>
        <v>0.01107446565</v>
      </c>
      <c r="M72" s="180">
        <f t="shared" si="75"/>
        <v>0.01379885496</v>
      </c>
      <c r="N72" s="180">
        <f t="shared" si="75"/>
        <v>0.01588637405</v>
      </c>
      <c r="O72" s="180">
        <f t="shared" si="75"/>
        <v>0.01694782443</v>
      </c>
      <c r="P72" s="180">
        <f t="shared" si="75"/>
        <v>0.01815080153</v>
      </c>
      <c r="Q72" s="180">
        <f t="shared" si="75"/>
        <v>0.01825694656</v>
      </c>
      <c r="R72" s="180">
        <f t="shared" si="75"/>
        <v>0.01875229008</v>
      </c>
      <c r="S72" s="180">
        <f t="shared" si="75"/>
        <v>0.01864614504</v>
      </c>
      <c r="T72" s="181">
        <f t="shared" si="3"/>
        <v>5.24</v>
      </c>
      <c r="U72" s="182">
        <f t="shared" si="4"/>
        <v>45806</v>
      </c>
      <c r="V72" s="182">
        <f t="shared" si="5"/>
        <v>45898</v>
      </c>
      <c r="W72" s="182">
        <f t="shared" si="6"/>
        <v>45990</v>
      </c>
      <c r="X72" s="181">
        <f t="shared" si="7"/>
        <v>181</v>
      </c>
      <c r="Y72" s="181">
        <f t="shared" si="8"/>
        <v>273</v>
      </c>
      <c r="Z72" s="181">
        <f t="shared" si="9"/>
        <v>365</v>
      </c>
      <c r="AA72" s="155"/>
      <c r="AB72" s="9"/>
      <c r="AC72" s="9"/>
      <c r="AD72" s="9"/>
      <c r="AE72" s="9"/>
      <c r="AF72" s="9"/>
      <c r="AG72" s="9"/>
      <c r="AH72" s="9"/>
    </row>
    <row r="73" ht="15.75" customHeight="1">
      <c r="A73" s="177">
        <v>45624.0</v>
      </c>
      <c r="B73" s="178">
        <v>3.34</v>
      </c>
      <c r="C73" s="178">
        <v>4.04</v>
      </c>
      <c r="D73" s="178">
        <v>4.59</v>
      </c>
      <c r="E73" s="178">
        <v>4.9</v>
      </c>
      <c r="F73" s="178">
        <v>5.19</v>
      </c>
      <c r="G73" s="178">
        <v>5.23</v>
      </c>
      <c r="H73" s="178">
        <v>5.31</v>
      </c>
      <c r="I73" s="178">
        <v>5.28</v>
      </c>
      <c r="J73" s="178">
        <v>5.28</v>
      </c>
      <c r="K73" s="179">
        <f>MAX(0,((T73*(365/365))-VLOOKUP(A73,VBMA!$A:$D,4,0))  /  (T73* (365/365)   ))</f>
        <v>0.6468571429</v>
      </c>
      <c r="L73" s="180">
        <f t="shared" ref="L73:S73" si="76">(B73*(1-$K73) * (365/365))/100</f>
        <v>0.01179497143</v>
      </c>
      <c r="M73" s="180">
        <f t="shared" si="76"/>
        <v>0.01426697143</v>
      </c>
      <c r="N73" s="180">
        <f t="shared" si="76"/>
        <v>0.01620925714</v>
      </c>
      <c r="O73" s="180">
        <f t="shared" si="76"/>
        <v>0.017304</v>
      </c>
      <c r="P73" s="180">
        <f t="shared" si="76"/>
        <v>0.01832811429</v>
      </c>
      <c r="Q73" s="180">
        <f t="shared" si="76"/>
        <v>0.01846937143</v>
      </c>
      <c r="R73" s="180">
        <f t="shared" si="76"/>
        <v>0.01875188571</v>
      </c>
      <c r="S73" s="180">
        <f t="shared" si="76"/>
        <v>0.01864594286</v>
      </c>
      <c r="T73" s="181">
        <f t="shared" si="3"/>
        <v>5.25</v>
      </c>
      <c r="U73" s="182">
        <f t="shared" si="4"/>
        <v>45805</v>
      </c>
      <c r="V73" s="182">
        <f t="shared" si="5"/>
        <v>45897</v>
      </c>
      <c r="W73" s="182">
        <f t="shared" si="6"/>
        <v>45989</v>
      </c>
      <c r="X73" s="181">
        <f t="shared" si="7"/>
        <v>181</v>
      </c>
      <c r="Y73" s="181">
        <f t="shared" si="8"/>
        <v>273</v>
      </c>
      <c r="Z73" s="181">
        <f t="shared" si="9"/>
        <v>365</v>
      </c>
      <c r="AA73" s="155"/>
      <c r="AB73" s="9"/>
      <c r="AC73" s="9"/>
      <c r="AD73" s="9"/>
      <c r="AE73" s="9"/>
      <c r="AF73" s="9"/>
      <c r="AG73" s="9"/>
      <c r="AH73" s="9"/>
    </row>
    <row r="74" ht="15.75" customHeight="1">
      <c r="A74" s="177">
        <v>45623.0</v>
      </c>
      <c r="B74" s="178">
        <v>4.4</v>
      </c>
      <c r="C74" s="178">
        <v>4.58</v>
      </c>
      <c r="D74" s="178">
        <v>4.83</v>
      </c>
      <c r="E74" s="178">
        <v>5.18</v>
      </c>
      <c r="F74" s="178">
        <v>5.25</v>
      </c>
      <c r="G74" s="178">
        <v>5.25</v>
      </c>
      <c r="H74" s="178">
        <v>5.33</v>
      </c>
      <c r="I74" s="178">
        <v>5.34</v>
      </c>
      <c r="J74" s="178">
        <v>5.34</v>
      </c>
      <c r="K74" s="179">
        <f>MAX(0,((T74*(365/365))-VLOOKUP(A74,VBMA!$A:$D,4,0))  /  (T74* (365/365)   ))</f>
        <v>0.6534579439</v>
      </c>
      <c r="L74" s="180">
        <f t="shared" ref="L74:S74" si="77">(B74*(1-$K74) * (365/365))/100</f>
        <v>0.01524785047</v>
      </c>
      <c r="M74" s="180">
        <f t="shared" si="77"/>
        <v>0.01587162617</v>
      </c>
      <c r="N74" s="180">
        <f t="shared" si="77"/>
        <v>0.01673798131</v>
      </c>
      <c r="O74" s="180">
        <f t="shared" si="77"/>
        <v>0.0179508785</v>
      </c>
      <c r="P74" s="180">
        <f t="shared" si="77"/>
        <v>0.01819345794</v>
      </c>
      <c r="Q74" s="180">
        <f t="shared" si="77"/>
        <v>0.01819345794</v>
      </c>
      <c r="R74" s="180">
        <f t="shared" si="77"/>
        <v>0.01847069159</v>
      </c>
      <c r="S74" s="180">
        <f t="shared" si="77"/>
        <v>0.01850534579</v>
      </c>
      <c r="T74" s="181">
        <f t="shared" si="3"/>
        <v>5.35</v>
      </c>
      <c r="U74" s="182">
        <f t="shared" si="4"/>
        <v>45804</v>
      </c>
      <c r="V74" s="182">
        <f t="shared" si="5"/>
        <v>45896</v>
      </c>
      <c r="W74" s="182">
        <f t="shared" si="6"/>
        <v>45988</v>
      </c>
      <c r="X74" s="181">
        <f t="shared" si="7"/>
        <v>181</v>
      </c>
      <c r="Y74" s="181">
        <f t="shared" si="8"/>
        <v>273</v>
      </c>
      <c r="Z74" s="181">
        <f t="shared" si="9"/>
        <v>365</v>
      </c>
      <c r="AA74" s="155"/>
      <c r="AB74" s="9"/>
      <c r="AC74" s="9"/>
      <c r="AD74" s="9"/>
      <c r="AE74" s="9"/>
      <c r="AF74" s="9"/>
      <c r="AG74" s="9"/>
      <c r="AH74" s="9"/>
    </row>
    <row r="75" ht="15.75" customHeight="1">
      <c r="A75" s="177">
        <v>45622.0</v>
      </c>
      <c r="B75" s="178">
        <v>5.45</v>
      </c>
      <c r="C75" s="178">
        <v>5.45</v>
      </c>
      <c r="D75" s="178">
        <v>5.48</v>
      </c>
      <c r="E75" s="178">
        <v>5.43</v>
      </c>
      <c r="F75" s="178">
        <v>5.43</v>
      </c>
      <c r="G75" s="178">
        <v>5.43</v>
      </c>
      <c r="H75" s="178">
        <v>5.42</v>
      </c>
      <c r="I75" s="178">
        <v>5.36</v>
      </c>
      <c r="J75" s="178">
        <v>5.36</v>
      </c>
      <c r="K75" s="179">
        <f>MAX(0,((T75*(365/365))-VLOOKUP(A75,VBMA!$A:$D,4,0))  /  (T75* (365/365)   ))</f>
        <v>0.6501886792</v>
      </c>
      <c r="L75" s="180">
        <f t="shared" ref="L75:S75" si="78">(B75*(1-$K75) * (365/365))/100</f>
        <v>0.01906471698</v>
      </c>
      <c r="M75" s="180">
        <f t="shared" si="78"/>
        <v>0.01906471698</v>
      </c>
      <c r="N75" s="180">
        <f t="shared" si="78"/>
        <v>0.01916966038</v>
      </c>
      <c r="O75" s="180">
        <f t="shared" si="78"/>
        <v>0.01899475472</v>
      </c>
      <c r="P75" s="180">
        <f t="shared" si="78"/>
        <v>0.01899475472</v>
      </c>
      <c r="Q75" s="180">
        <f t="shared" si="78"/>
        <v>0.01899475472</v>
      </c>
      <c r="R75" s="180">
        <f t="shared" si="78"/>
        <v>0.01895977358</v>
      </c>
      <c r="S75" s="180">
        <f t="shared" si="78"/>
        <v>0.01874988679</v>
      </c>
      <c r="T75" s="181">
        <f t="shared" si="3"/>
        <v>5.3</v>
      </c>
      <c r="U75" s="182">
        <f t="shared" si="4"/>
        <v>45803</v>
      </c>
      <c r="V75" s="182">
        <f t="shared" si="5"/>
        <v>45895</v>
      </c>
      <c r="W75" s="182">
        <f t="shared" si="6"/>
        <v>45987</v>
      </c>
      <c r="X75" s="181">
        <f t="shared" si="7"/>
        <v>181</v>
      </c>
      <c r="Y75" s="181">
        <f t="shared" si="8"/>
        <v>273</v>
      </c>
      <c r="Z75" s="181">
        <f t="shared" si="9"/>
        <v>365</v>
      </c>
      <c r="AA75" s="155"/>
      <c r="AB75" s="9"/>
      <c r="AC75" s="9"/>
      <c r="AD75" s="9"/>
      <c r="AE75" s="9"/>
      <c r="AF75" s="9"/>
      <c r="AG75" s="9"/>
      <c r="AH75" s="9"/>
    </row>
    <row r="76" ht="15.75" customHeight="1">
      <c r="A76" s="177">
        <v>45621.0</v>
      </c>
      <c r="B76" s="178">
        <v>5.48</v>
      </c>
      <c r="C76" s="178">
        <v>5.53</v>
      </c>
      <c r="D76" s="178">
        <v>5.58</v>
      </c>
      <c r="E76" s="178">
        <v>5.58</v>
      </c>
      <c r="F76" s="178">
        <v>5.48</v>
      </c>
      <c r="G76" s="178">
        <v>5.5</v>
      </c>
      <c r="H76" s="178">
        <v>5.4</v>
      </c>
      <c r="I76" s="178">
        <v>5.36</v>
      </c>
      <c r="J76" s="178">
        <v>5.36</v>
      </c>
      <c r="K76" s="179">
        <f>MAX(0,((T76*(365/365))-VLOOKUP(A76,VBMA!$A:$D,4,0))  /  (T76* (365/365)   ))</f>
        <v>0.6522556391</v>
      </c>
      <c r="L76" s="180">
        <f t="shared" ref="L76:S76" si="79">(B76*(1-$K76) * (365/365))/100</f>
        <v>0.01905639098</v>
      </c>
      <c r="M76" s="180">
        <f t="shared" si="79"/>
        <v>0.01923026316</v>
      </c>
      <c r="N76" s="180">
        <f t="shared" si="79"/>
        <v>0.01940413534</v>
      </c>
      <c r="O76" s="180">
        <f t="shared" si="79"/>
        <v>0.01940413534</v>
      </c>
      <c r="P76" s="180">
        <f t="shared" si="79"/>
        <v>0.01905639098</v>
      </c>
      <c r="Q76" s="180">
        <f t="shared" si="79"/>
        <v>0.01912593985</v>
      </c>
      <c r="R76" s="180">
        <f t="shared" si="79"/>
        <v>0.01877819549</v>
      </c>
      <c r="S76" s="180">
        <f t="shared" si="79"/>
        <v>0.01863909774</v>
      </c>
      <c r="T76" s="181">
        <f t="shared" si="3"/>
        <v>5.32</v>
      </c>
      <c r="U76" s="182">
        <f t="shared" si="4"/>
        <v>45802</v>
      </c>
      <c r="V76" s="182">
        <f t="shared" si="5"/>
        <v>45894</v>
      </c>
      <c r="W76" s="182">
        <f t="shared" si="6"/>
        <v>45986</v>
      </c>
      <c r="X76" s="181">
        <f t="shared" si="7"/>
        <v>181</v>
      </c>
      <c r="Y76" s="181">
        <f t="shared" si="8"/>
        <v>273</v>
      </c>
      <c r="Z76" s="181">
        <f t="shared" si="9"/>
        <v>365</v>
      </c>
      <c r="AA76" s="155"/>
      <c r="AB76" s="9"/>
      <c r="AC76" s="9"/>
      <c r="AD76" s="9"/>
      <c r="AE76" s="9"/>
      <c r="AF76" s="9"/>
      <c r="AG76" s="9"/>
      <c r="AH76" s="9"/>
    </row>
    <row r="77" ht="15.75" customHeight="1">
      <c r="A77" s="177">
        <v>45618.0</v>
      </c>
      <c r="B77" s="178">
        <v>4.6</v>
      </c>
      <c r="C77" s="178">
        <v>4.76</v>
      </c>
      <c r="D77" s="178">
        <v>4.86</v>
      </c>
      <c r="E77" s="178">
        <v>4.98</v>
      </c>
      <c r="F77" s="178">
        <v>5.2</v>
      </c>
      <c r="G77" s="178">
        <v>5.28</v>
      </c>
      <c r="H77" s="178">
        <v>5.28</v>
      </c>
      <c r="I77" s="178">
        <v>5.28</v>
      </c>
      <c r="J77" s="178">
        <v>5.28</v>
      </c>
      <c r="K77" s="179">
        <f>MAX(0,((T77*(365/365))-VLOOKUP(A77,VBMA!$A:$D,4,0))  /  (T77* (365/365)   ))</f>
        <v>0.6496212121</v>
      </c>
      <c r="L77" s="180">
        <f t="shared" ref="L77:S77" si="80">(B77*(1-$K77) * (365/365))/100</f>
        <v>0.01611742424</v>
      </c>
      <c r="M77" s="180">
        <f t="shared" si="80"/>
        <v>0.0166780303</v>
      </c>
      <c r="N77" s="180">
        <f t="shared" si="80"/>
        <v>0.01702840909</v>
      </c>
      <c r="O77" s="180">
        <f t="shared" si="80"/>
        <v>0.01744886364</v>
      </c>
      <c r="P77" s="180">
        <f t="shared" si="80"/>
        <v>0.01821969697</v>
      </c>
      <c r="Q77" s="180">
        <f t="shared" si="80"/>
        <v>0.0185</v>
      </c>
      <c r="R77" s="180">
        <f t="shared" si="80"/>
        <v>0.0185</v>
      </c>
      <c r="S77" s="180">
        <f t="shared" si="80"/>
        <v>0.0185</v>
      </c>
      <c r="T77" s="181">
        <f t="shared" si="3"/>
        <v>5.28</v>
      </c>
      <c r="U77" s="182">
        <f t="shared" si="4"/>
        <v>45799</v>
      </c>
      <c r="V77" s="182">
        <f t="shared" si="5"/>
        <v>45891</v>
      </c>
      <c r="W77" s="182">
        <f t="shared" si="6"/>
        <v>45983</v>
      </c>
      <c r="X77" s="181">
        <f t="shared" si="7"/>
        <v>181</v>
      </c>
      <c r="Y77" s="181">
        <f t="shared" si="8"/>
        <v>273</v>
      </c>
      <c r="Z77" s="181">
        <f t="shared" si="9"/>
        <v>365</v>
      </c>
      <c r="AA77" s="155"/>
      <c r="AB77" s="9"/>
      <c r="AC77" s="9"/>
      <c r="AD77" s="9"/>
      <c r="AE77" s="9"/>
      <c r="AF77" s="9"/>
      <c r="AG77" s="9"/>
      <c r="AH77" s="9"/>
    </row>
    <row r="78" ht="15.75" customHeight="1">
      <c r="A78" s="177">
        <v>45617.0</v>
      </c>
      <c r="B78" s="178">
        <v>4.18</v>
      </c>
      <c r="C78" s="178">
        <v>4.4</v>
      </c>
      <c r="D78" s="178">
        <v>4.67</v>
      </c>
      <c r="E78" s="178">
        <v>4.82</v>
      </c>
      <c r="F78" s="178">
        <v>5.08</v>
      </c>
      <c r="G78" s="178">
        <v>5.17</v>
      </c>
      <c r="H78" s="178">
        <v>5.23</v>
      </c>
      <c r="I78" s="178">
        <v>5.26</v>
      </c>
      <c r="J78" s="178">
        <v>5.28</v>
      </c>
      <c r="K78" s="179">
        <f>MAX(0,((T78*(365/365))-VLOOKUP(A78,VBMA!$A:$D,4,0))  /  (T78* (365/365)   ))</f>
        <v>0.6502835539</v>
      </c>
      <c r="L78" s="180">
        <f t="shared" ref="L78:S78" si="81">(B78*(1-$K78) * (365/365))/100</f>
        <v>0.01461814745</v>
      </c>
      <c r="M78" s="180">
        <f t="shared" si="81"/>
        <v>0.01538752363</v>
      </c>
      <c r="N78" s="180">
        <f t="shared" si="81"/>
        <v>0.01633175803</v>
      </c>
      <c r="O78" s="180">
        <f t="shared" si="81"/>
        <v>0.0168563327</v>
      </c>
      <c r="P78" s="180">
        <f t="shared" si="81"/>
        <v>0.01776559546</v>
      </c>
      <c r="Q78" s="180">
        <f t="shared" si="81"/>
        <v>0.01808034026</v>
      </c>
      <c r="R78" s="180">
        <f t="shared" si="81"/>
        <v>0.01829017013</v>
      </c>
      <c r="S78" s="180">
        <f t="shared" si="81"/>
        <v>0.01839508507</v>
      </c>
      <c r="T78" s="181">
        <f t="shared" si="3"/>
        <v>5.29</v>
      </c>
      <c r="U78" s="182">
        <f t="shared" si="4"/>
        <v>45798</v>
      </c>
      <c r="V78" s="182">
        <f t="shared" si="5"/>
        <v>45890</v>
      </c>
      <c r="W78" s="182">
        <f t="shared" si="6"/>
        <v>45982</v>
      </c>
      <c r="X78" s="181">
        <f t="shared" si="7"/>
        <v>181</v>
      </c>
      <c r="Y78" s="181">
        <f t="shared" si="8"/>
        <v>273</v>
      </c>
      <c r="Z78" s="181">
        <f t="shared" si="9"/>
        <v>365</v>
      </c>
      <c r="AA78" s="155"/>
      <c r="AB78" s="9"/>
      <c r="AC78" s="9"/>
      <c r="AD78" s="9"/>
      <c r="AE78" s="9"/>
      <c r="AF78" s="9"/>
      <c r="AG78" s="9"/>
      <c r="AH78" s="9"/>
    </row>
    <row r="79" ht="15.75" customHeight="1">
      <c r="A79" s="177">
        <v>45616.0</v>
      </c>
      <c r="B79" s="178">
        <v>4.18</v>
      </c>
      <c r="C79" s="178">
        <v>4.4</v>
      </c>
      <c r="D79" s="178">
        <v>4.63</v>
      </c>
      <c r="E79" s="178">
        <v>4.8</v>
      </c>
      <c r="F79" s="178">
        <v>5.08</v>
      </c>
      <c r="G79" s="178">
        <v>5.17</v>
      </c>
      <c r="H79" s="178">
        <v>5.2</v>
      </c>
      <c r="I79" s="178">
        <v>5.18</v>
      </c>
      <c r="J79" s="178">
        <v>5.24</v>
      </c>
      <c r="K79" s="179">
        <f>MAX(0,((T79*(365/365))-VLOOKUP(A79,VBMA!$A:$D,4,0))  /  (T79* (365/365)   ))</f>
        <v>0.6414728682</v>
      </c>
      <c r="L79" s="180">
        <f t="shared" ref="L79:S79" si="82">(B79*(1-$K79) * (365/365))/100</f>
        <v>0.01498643411</v>
      </c>
      <c r="M79" s="180">
        <f t="shared" si="82"/>
        <v>0.0157751938</v>
      </c>
      <c r="N79" s="180">
        <f t="shared" si="82"/>
        <v>0.0165998062</v>
      </c>
      <c r="O79" s="180">
        <f t="shared" si="82"/>
        <v>0.01720930233</v>
      </c>
      <c r="P79" s="180">
        <f t="shared" si="82"/>
        <v>0.01821317829</v>
      </c>
      <c r="Q79" s="180">
        <f t="shared" si="82"/>
        <v>0.01853585271</v>
      </c>
      <c r="R79" s="180">
        <f t="shared" si="82"/>
        <v>0.01864341085</v>
      </c>
      <c r="S79" s="180">
        <f t="shared" si="82"/>
        <v>0.01857170543</v>
      </c>
      <c r="T79" s="181">
        <f t="shared" si="3"/>
        <v>5.16</v>
      </c>
      <c r="U79" s="182">
        <f t="shared" si="4"/>
        <v>45797</v>
      </c>
      <c r="V79" s="182">
        <f t="shared" si="5"/>
        <v>45889</v>
      </c>
      <c r="W79" s="182">
        <f t="shared" si="6"/>
        <v>45981</v>
      </c>
      <c r="X79" s="181">
        <f t="shared" si="7"/>
        <v>181</v>
      </c>
      <c r="Y79" s="181">
        <f t="shared" si="8"/>
        <v>273</v>
      </c>
      <c r="Z79" s="181">
        <f t="shared" si="9"/>
        <v>365</v>
      </c>
      <c r="AA79" s="155"/>
      <c r="AB79" s="9"/>
      <c r="AC79" s="9"/>
      <c r="AD79" s="9"/>
      <c r="AE79" s="9"/>
      <c r="AF79" s="9"/>
      <c r="AG79" s="9"/>
      <c r="AH79" s="9"/>
    </row>
    <row r="80" ht="15.75" customHeight="1">
      <c r="A80" s="177">
        <v>45615.0</v>
      </c>
      <c r="B80" s="178">
        <v>5.16</v>
      </c>
      <c r="C80" s="178">
        <v>5.3</v>
      </c>
      <c r="D80" s="178">
        <v>5.41</v>
      </c>
      <c r="E80" s="178">
        <v>5.44</v>
      </c>
      <c r="F80" s="178">
        <v>5.39</v>
      </c>
      <c r="G80" s="178">
        <v>5.37</v>
      </c>
      <c r="H80" s="178">
        <v>5.23</v>
      </c>
      <c r="I80" s="178">
        <v>5.25</v>
      </c>
      <c r="J80" s="178">
        <v>5.3</v>
      </c>
      <c r="K80" s="179">
        <f>MAX(0,((T80*(365/365))-VLOOKUP(A80,VBMA!$A:$D,4,0))  /  (T80* (365/365)   ))</f>
        <v>0.6489563567</v>
      </c>
      <c r="L80" s="180">
        <f t="shared" ref="L80:S80" si="83">(B80*(1-$K80) * (365/365))/100</f>
        <v>0.01811385199</v>
      </c>
      <c r="M80" s="180">
        <f t="shared" si="83"/>
        <v>0.01860531309</v>
      </c>
      <c r="N80" s="180">
        <f t="shared" si="83"/>
        <v>0.0189914611</v>
      </c>
      <c r="O80" s="180">
        <f t="shared" si="83"/>
        <v>0.01909677419</v>
      </c>
      <c r="P80" s="180">
        <f t="shared" si="83"/>
        <v>0.01892125237</v>
      </c>
      <c r="Q80" s="180">
        <f t="shared" si="83"/>
        <v>0.01885104364</v>
      </c>
      <c r="R80" s="180">
        <f t="shared" si="83"/>
        <v>0.01835958254</v>
      </c>
      <c r="S80" s="180">
        <f t="shared" si="83"/>
        <v>0.01842979127</v>
      </c>
      <c r="T80" s="181">
        <f t="shared" si="3"/>
        <v>5.27</v>
      </c>
      <c r="U80" s="182">
        <f t="shared" si="4"/>
        <v>45796</v>
      </c>
      <c r="V80" s="182">
        <f t="shared" si="5"/>
        <v>45888</v>
      </c>
      <c r="W80" s="182">
        <f t="shared" si="6"/>
        <v>45980</v>
      </c>
      <c r="X80" s="181">
        <f t="shared" si="7"/>
        <v>181</v>
      </c>
      <c r="Y80" s="181">
        <f t="shared" si="8"/>
        <v>273</v>
      </c>
      <c r="Z80" s="181">
        <f t="shared" si="9"/>
        <v>365</v>
      </c>
      <c r="AA80" s="155"/>
      <c r="AB80" s="9"/>
      <c r="AC80" s="9"/>
      <c r="AD80" s="9"/>
      <c r="AE80" s="9"/>
      <c r="AF80" s="9"/>
      <c r="AG80" s="9"/>
      <c r="AH80" s="9"/>
    </row>
    <row r="81" ht="15.75" customHeight="1">
      <c r="A81" s="177">
        <v>45614.0</v>
      </c>
      <c r="B81" s="178">
        <v>5.78</v>
      </c>
      <c r="C81" s="178">
        <v>5.77</v>
      </c>
      <c r="D81" s="178">
        <v>5.7</v>
      </c>
      <c r="E81" s="178">
        <v>5.57</v>
      </c>
      <c r="F81" s="178">
        <v>5.4</v>
      </c>
      <c r="G81" s="178">
        <v>5.42</v>
      </c>
      <c r="H81" s="178">
        <v>5.23</v>
      </c>
      <c r="I81" s="178">
        <v>5.24</v>
      </c>
      <c r="J81" s="178">
        <v>5.3</v>
      </c>
      <c r="K81" s="179">
        <f>MAX(0,((T81*(365/365))-VLOOKUP(A81,VBMA!$A:$D,4,0))  /  (T81* (365/365)   ))</f>
        <v>0.6476190476</v>
      </c>
      <c r="L81" s="180">
        <f t="shared" ref="L81:S81" si="84">(B81*(1-$K81) * (365/365))/100</f>
        <v>0.02036761905</v>
      </c>
      <c r="M81" s="180">
        <f t="shared" si="84"/>
        <v>0.02033238095</v>
      </c>
      <c r="N81" s="180">
        <f t="shared" si="84"/>
        <v>0.02008571429</v>
      </c>
      <c r="O81" s="180">
        <f t="shared" si="84"/>
        <v>0.01962761905</v>
      </c>
      <c r="P81" s="180">
        <f t="shared" si="84"/>
        <v>0.01902857143</v>
      </c>
      <c r="Q81" s="180">
        <f t="shared" si="84"/>
        <v>0.01909904762</v>
      </c>
      <c r="R81" s="180">
        <f t="shared" si="84"/>
        <v>0.01842952381</v>
      </c>
      <c r="S81" s="180">
        <f t="shared" si="84"/>
        <v>0.0184647619</v>
      </c>
      <c r="T81" s="181">
        <f t="shared" si="3"/>
        <v>5.25</v>
      </c>
      <c r="U81" s="182">
        <f t="shared" si="4"/>
        <v>45795</v>
      </c>
      <c r="V81" s="182">
        <f t="shared" si="5"/>
        <v>45887</v>
      </c>
      <c r="W81" s="182">
        <f t="shared" si="6"/>
        <v>45979</v>
      </c>
      <c r="X81" s="181">
        <f t="shared" si="7"/>
        <v>181</v>
      </c>
      <c r="Y81" s="181">
        <f t="shared" si="8"/>
        <v>273</v>
      </c>
      <c r="Z81" s="181">
        <f t="shared" si="9"/>
        <v>365</v>
      </c>
      <c r="AA81" s="155"/>
      <c r="AB81" s="9"/>
      <c r="AC81" s="9"/>
      <c r="AD81" s="9"/>
      <c r="AE81" s="9"/>
      <c r="AF81" s="9"/>
      <c r="AG81" s="9"/>
      <c r="AH81" s="9"/>
    </row>
    <row r="82" ht="15.75" customHeight="1">
      <c r="A82" s="177">
        <v>45611.0</v>
      </c>
      <c r="B82" s="178">
        <v>5.78</v>
      </c>
      <c r="C82" s="178">
        <v>5.8</v>
      </c>
      <c r="D82" s="178">
        <v>5.74</v>
      </c>
      <c r="E82" s="178">
        <v>5.5</v>
      </c>
      <c r="F82" s="178">
        <v>5.32</v>
      </c>
      <c r="G82" s="178">
        <v>5.36</v>
      </c>
      <c r="H82" s="178">
        <v>5.26</v>
      </c>
      <c r="I82" s="178">
        <v>5.2</v>
      </c>
      <c r="J82" s="178">
        <v>5.25</v>
      </c>
      <c r="K82" s="179">
        <f>MAX(0,((T82*(365/365))-VLOOKUP(A82,VBMA!$A:$D,4,0))  /  (T82* (365/365)   ))</f>
        <v>0.640077821</v>
      </c>
      <c r="L82" s="180">
        <f t="shared" ref="L82:S82" si="85">(B82*(1-$K82) * (365/365))/100</f>
        <v>0.02080350195</v>
      </c>
      <c r="M82" s="180">
        <f t="shared" si="85"/>
        <v>0.02087548638</v>
      </c>
      <c r="N82" s="180">
        <f t="shared" si="85"/>
        <v>0.02065953307</v>
      </c>
      <c r="O82" s="180">
        <f t="shared" si="85"/>
        <v>0.01979571984</v>
      </c>
      <c r="P82" s="180">
        <f t="shared" si="85"/>
        <v>0.01914785992</v>
      </c>
      <c r="Q82" s="180">
        <f t="shared" si="85"/>
        <v>0.01929182879</v>
      </c>
      <c r="R82" s="180">
        <f t="shared" si="85"/>
        <v>0.01893190661</v>
      </c>
      <c r="S82" s="180">
        <f t="shared" si="85"/>
        <v>0.01871595331</v>
      </c>
      <c r="T82" s="181">
        <f t="shared" si="3"/>
        <v>5.14</v>
      </c>
      <c r="U82" s="182">
        <f t="shared" si="4"/>
        <v>45792</v>
      </c>
      <c r="V82" s="182">
        <f t="shared" si="5"/>
        <v>45884</v>
      </c>
      <c r="W82" s="182">
        <f t="shared" si="6"/>
        <v>45976</v>
      </c>
      <c r="X82" s="181">
        <f t="shared" si="7"/>
        <v>181</v>
      </c>
      <c r="Y82" s="181">
        <f t="shared" si="8"/>
        <v>273</v>
      </c>
      <c r="Z82" s="181">
        <f t="shared" si="9"/>
        <v>365</v>
      </c>
      <c r="AA82" s="155"/>
      <c r="AB82" s="9"/>
      <c r="AC82" s="9"/>
      <c r="AD82" s="9"/>
      <c r="AE82" s="9"/>
      <c r="AF82" s="9"/>
      <c r="AG82" s="9"/>
      <c r="AH82" s="9"/>
    </row>
    <row r="83" ht="15.75" customHeight="1">
      <c r="A83" s="177">
        <v>45610.0</v>
      </c>
      <c r="B83" s="178">
        <v>5.6</v>
      </c>
      <c r="C83" s="178">
        <v>5.59</v>
      </c>
      <c r="D83" s="178">
        <v>5.53</v>
      </c>
      <c r="E83" s="178">
        <v>5.36</v>
      </c>
      <c r="F83" s="178">
        <v>5.31</v>
      </c>
      <c r="G83" s="178">
        <v>5.37</v>
      </c>
      <c r="H83" s="178">
        <v>5.3</v>
      </c>
      <c r="I83" s="178">
        <v>5.25</v>
      </c>
      <c r="J83" s="178">
        <v>5.3</v>
      </c>
      <c r="K83" s="179">
        <f>MAX(0,((T83*(365/365))-VLOOKUP(A83,VBMA!$A:$D,4,0))  /  (T83* (365/365)   ))</f>
        <v>0.6442307692</v>
      </c>
      <c r="L83" s="180">
        <f t="shared" ref="L83:S83" si="86">(B83*(1-$K83) * (365/365))/100</f>
        <v>0.01992307692</v>
      </c>
      <c r="M83" s="180">
        <f t="shared" si="86"/>
        <v>0.0198875</v>
      </c>
      <c r="N83" s="180">
        <f t="shared" si="86"/>
        <v>0.01967403846</v>
      </c>
      <c r="O83" s="180">
        <f t="shared" si="86"/>
        <v>0.01906923077</v>
      </c>
      <c r="P83" s="180">
        <f t="shared" si="86"/>
        <v>0.01889134615</v>
      </c>
      <c r="Q83" s="180">
        <f t="shared" si="86"/>
        <v>0.01910480769</v>
      </c>
      <c r="R83" s="180">
        <f t="shared" si="86"/>
        <v>0.01885576923</v>
      </c>
      <c r="S83" s="180">
        <f t="shared" si="86"/>
        <v>0.01867788462</v>
      </c>
      <c r="T83" s="181">
        <f t="shared" si="3"/>
        <v>5.2</v>
      </c>
      <c r="U83" s="182">
        <f t="shared" si="4"/>
        <v>45791</v>
      </c>
      <c r="V83" s="182">
        <f t="shared" si="5"/>
        <v>45883</v>
      </c>
      <c r="W83" s="182">
        <f t="shared" si="6"/>
        <v>45975</v>
      </c>
      <c r="X83" s="181">
        <f t="shared" si="7"/>
        <v>181</v>
      </c>
      <c r="Y83" s="181">
        <f t="shared" si="8"/>
        <v>273</v>
      </c>
      <c r="Z83" s="181">
        <f t="shared" si="9"/>
        <v>365</v>
      </c>
      <c r="AA83" s="155"/>
      <c r="AB83" s="9"/>
      <c r="AC83" s="9"/>
      <c r="AD83" s="9"/>
      <c r="AE83" s="9"/>
      <c r="AF83" s="9"/>
      <c r="AG83" s="9"/>
      <c r="AH83" s="9"/>
    </row>
    <row r="84" ht="15.75" customHeight="1">
      <c r="A84" s="177">
        <v>45609.0</v>
      </c>
      <c r="B84" s="178">
        <v>5.34</v>
      </c>
      <c r="C84" s="178">
        <v>5.36</v>
      </c>
      <c r="D84" s="178">
        <v>5.3</v>
      </c>
      <c r="E84" s="178">
        <v>5.26</v>
      </c>
      <c r="F84" s="178">
        <v>5.27</v>
      </c>
      <c r="G84" s="178">
        <v>5.29</v>
      </c>
      <c r="H84" s="178">
        <v>5.23</v>
      </c>
      <c r="I84" s="178">
        <v>5.17</v>
      </c>
      <c r="J84" s="178">
        <v>5.25</v>
      </c>
      <c r="K84" s="179">
        <f>MAX(0,((T84*(365/365))-VLOOKUP(A84,VBMA!$A:$D,4,0))  /  (T84* (365/365)   ))</f>
        <v>0.637964775</v>
      </c>
      <c r="L84" s="180">
        <f t="shared" ref="L84:S84" si="87">(B84*(1-$K84) * (365/365))/100</f>
        <v>0.01933268102</v>
      </c>
      <c r="M84" s="180">
        <f t="shared" si="87"/>
        <v>0.01940508806</v>
      </c>
      <c r="N84" s="180">
        <f t="shared" si="87"/>
        <v>0.01918786693</v>
      </c>
      <c r="O84" s="180">
        <f t="shared" si="87"/>
        <v>0.01904305284</v>
      </c>
      <c r="P84" s="180">
        <f t="shared" si="87"/>
        <v>0.01907925636</v>
      </c>
      <c r="Q84" s="180">
        <f t="shared" si="87"/>
        <v>0.01915166341</v>
      </c>
      <c r="R84" s="180">
        <f t="shared" si="87"/>
        <v>0.01893444227</v>
      </c>
      <c r="S84" s="180">
        <f t="shared" si="87"/>
        <v>0.01871722114</v>
      </c>
      <c r="T84" s="181">
        <f t="shared" si="3"/>
        <v>5.11</v>
      </c>
      <c r="U84" s="182">
        <f t="shared" si="4"/>
        <v>45790</v>
      </c>
      <c r="V84" s="182">
        <f t="shared" si="5"/>
        <v>45882</v>
      </c>
      <c r="W84" s="182">
        <f t="shared" si="6"/>
        <v>45974</v>
      </c>
      <c r="X84" s="181">
        <f t="shared" si="7"/>
        <v>181</v>
      </c>
      <c r="Y84" s="181">
        <f t="shared" si="8"/>
        <v>273</v>
      </c>
      <c r="Z84" s="181">
        <f t="shared" si="9"/>
        <v>365</v>
      </c>
      <c r="AA84" s="155"/>
      <c r="AB84" s="9"/>
      <c r="AC84" s="9"/>
      <c r="AD84" s="9"/>
      <c r="AE84" s="9"/>
      <c r="AF84" s="9"/>
      <c r="AG84" s="9"/>
      <c r="AH84" s="9"/>
    </row>
    <row r="85" ht="15.75" customHeight="1">
      <c r="A85" s="177">
        <v>45608.0</v>
      </c>
      <c r="B85" s="178">
        <v>4.76</v>
      </c>
      <c r="C85" s="178">
        <v>4.84</v>
      </c>
      <c r="D85" s="178">
        <v>4.88</v>
      </c>
      <c r="E85" s="178">
        <v>4.88</v>
      </c>
      <c r="F85" s="178">
        <v>4.98</v>
      </c>
      <c r="G85" s="178">
        <v>5.0</v>
      </c>
      <c r="H85" s="178">
        <v>5.06</v>
      </c>
      <c r="I85" s="178">
        <v>5.03</v>
      </c>
      <c r="J85" s="178">
        <v>5.1</v>
      </c>
      <c r="K85" s="179">
        <f>MAX(0,((T85*(365/365))-VLOOKUP(A85,VBMA!$A:$D,4,0))  /  (T85* (365/365)   ))</f>
        <v>0.63</v>
      </c>
      <c r="L85" s="180">
        <f t="shared" ref="L85:S85" si="88">(B85*(1-$K85) * (365/365))/100</f>
        <v>0.017612</v>
      </c>
      <c r="M85" s="180">
        <f t="shared" si="88"/>
        <v>0.017908</v>
      </c>
      <c r="N85" s="180">
        <f t="shared" si="88"/>
        <v>0.018056</v>
      </c>
      <c r="O85" s="180">
        <f t="shared" si="88"/>
        <v>0.018056</v>
      </c>
      <c r="P85" s="180">
        <f t="shared" si="88"/>
        <v>0.018426</v>
      </c>
      <c r="Q85" s="180">
        <f t="shared" si="88"/>
        <v>0.0185</v>
      </c>
      <c r="R85" s="180">
        <f t="shared" si="88"/>
        <v>0.018722</v>
      </c>
      <c r="S85" s="180">
        <f t="shared" si="88"/>
        <v>0.018611</v>
      </c>
      <c r="T85" s="181">
        <f t="shared" si="3"/>
        <v>5</v>
      </c>
      <c r="U85" s="182">
        <f t="shared" si="4"/>
        <v>45789</v>
      </c>
      <c r="V85" s="182">
        <f t="shared" si="5"/>
        <v>45881</v>
      </c>
      <c r="W85" s="182">
        <f t="shared" si="6"/>
        <v>45973</v>
      </c>
      <c r="X85" s="181">
        <f t="shared" si="7"/>
        <v>181</v>
      </c>
      <c r="Y85" s="181">
        <f t="shared" si="8"/>
        <v>273</v>
      </c>
      <c r="Z85" s="181">
        <f t="shared" si="9"/>
        <v>365</v>
      </c>
      <c r="AA85" s="155"/>
      <c r="AB85" s="9"/>
      <c r="AC85" s="9"/>
      <c r="AD85" s="9"/>
      <c r="AE85" s="9"/>
      <c r="AF85" s="9"/>
      <c r="AG85" s="9"/>
      <c r="AH85" s="9"/>
    </row>
    <row r="86" ht="15.75" customHeight="1">
      <c r="A86" s="177">
        <v>45607.0</v>
      </c>
      <c r="B86" s="178">
        <v>4.6</v>
      </c>
      <c r="C86" s="178">
        <v>4.69</v>
      </c>
      <c r="D86" s="178">
        <v>4.78</v>
      </c>
      <c r="E86" s="178">
        <v>4.88</v>
      </c>
      <c r="F86" s="178">
        <v>4.96</v>
      </c>
      <c r="G86" s="178">
        <v>4.98</v>
      </c>
      <c r="H86" s="178">
        <v>5.02</v>
      </c>
      <c r="I86" s="178">
        <v>5.0</v>
      </c>
      <c r="J86" s="178">
        <v>5.1</v>
      </c>
      <c r="K86" s="179">
        <f>MAX(0,((T86*(365/365))-VLOOKUP(A86,VBMA!$A:$D,4,0))  /  (T86* (365/365)   ))</f>
        <v>0.6285140562</v>
      </c>
      <c r="L86" s="180">
        <f t="shared" ref="L86:S86" si="89">(B86*(1-$K86) * (365/365))/100</f>
        <v>0.01708835341</v>
      </c>
      <c r="M86" s="180">
        <f t="shared" si="89"/>
        <v>0.01742269076</v>
      </c>
      <c r="N86" s="180">
        <f t="shared" si="89"/>
        <v>0.01775702811</v>
      </c>
      <c r="O86" s="180">
        <f t="shared" si="89"/>
        <v>0.01812851406</v>
      </c>
      <c r="P86" s="180">
        <f t="shared" si="89"/>
        <v>0.01842570281</v>
      </c>
      <c r="Q86" s="180">
        <f t="shared" si="89"/>
        <v>0.0185</v>
      </c>
      <c r="R86" s="180">
        <f t="shared" si="89"/>
        <v>0.01864859438</v>
      </c>
      <c r="S86" s="180">
        <f t="shared" si="89"/>
        <v>0.01857429719</v>
      </c>
      <c r="T86" s="181">
        <f t="shared" si="3"/>
        <v>4.98</v>
      </c>
      <c r="U86" s="182">
        <f t="shared" si="4"/>
        <v>45788</v>
      </c>
      <c r="V86" s="182">
        <f t="shared" si="5"/>
        <v>45880</v>
      </c>
      <c r="W86" s="182">
        <f t="shared" si="6"/>
        <v>45972</v>
      </c>
      <c r="X86" s="181">
        <f t="shared" si="7"/>
        <v>181</v>
      </c>
      <c r="Y86" s="181">
        <f t="shared" si="8"/>
        <v>273</v>
      </c>
      <c r="Z86" s="181">
        <f t="shared" si="9"/>
        <v>365</v>
      </c>
      <c r="AA86" s="155"/>
      <c r="AB86" s="9"/>
      <c r="AC86" s="9"/>
      <c r="AD86" s="9"/>
      <c r="AE86" s="9"/>
      <c r="AF86" s="9"/>
      <c r="AG86" s="9"/>
      <c r="AH86" s="9"/>
    </row>
    <row r="87" ht="15.75" customHeight="1">
      <c r="A87" s="177">
        <v>45604.0</v>
      </c>
      <c r="B87" s="178">
        <v>4.57</v>
      </c>
      <c r="C87" s="178">
        <v>4.67</v>
      </c>
      <c r="D87" s="178">
        <v>4.77</v>
      </c>
      <c r="E87" s="178">
        <v>4.88</v>
      </c>
      <c r="F87" s="178">
        <v>4.97</v>
      </c>
      <c r="G87" s="178">
        <v>4.98</v>
      </c>
      <c r="H87" s="178">
        <v>5.02</v>
      </c>
      <c r="I87" s="178">
        <v>5.0</v>
      </c>
      <c r="J87" s="178">
        <v>5.16</v>
      </c>
      <c r="K87" s="179">
        <f>MAX(0,((T87*(365/365))-VLOOKUP(A87,VBMA!$A:$D,4,0))  /  (T87* (365/365)   ))</f>
        <v>0.6285140562</v>
      </c>
      <c r="L87" s="180">
        <f t="shared" ref="L87:S87" si="90">(B87*(1-$K87) * (365/365))/100</f>
        <v>0.01697690763</v>
      </c>
      <c r="M87" s="180">
        <f t="shared" si="90"/>
        <v>0.01734839357</v>
      </c>
      <c r="N87" s="180">
        <f t="shared" si="90"/>
        <v>0.01771987952</v>
      </c>
      <c r="O87" s="180">
        <f t="shared" si="90"/>
        <v>0.01812851406</v>
      </c>
      <c r="P87" s="180">
        <f t="shared" si="90"/>
        <v>0.01846285141</v>
      </c>
      <c r="Q87" s="180">
        <f t="shared" si="90"/>
        <v>0.0185</v>
      </c>
      <c r="R87" s="180">
        <f t="shared" si="90"/>
        <v>0.01864859438</v>
      </c>
      <c r="S87" s="180">
        <f t="shared" si="90"/>
        <v>0.01857429719</v>
      </c>
      <c r="T87" s="181">
        <f t="shared" si="3"/>
        <v>4.98</v>
      </c>
      <c r="U87" s="182">
        <f t="shared" si="4"/>
        <v>45785</v>
      </c>
      <c r="V87" s="182">
        <f t="shared" si="5"/>
        <v>45877</v>
      </c>
      <c r="W87" s="182">
        <f t="shared" si="6"/>
        <v>45969</v>
      </c>
      <c r="X87" s="181">
        <f t="shared" si="7"/>
        <v>181</v>
      </c>
      <c r="Y87" s="181">
        <f t="shared" si="8"/>
        <v>273</v>
      </c>
      <c r="Z87" s="181">
        <f t="shared" si="9"/>
        <v>365</v>
      </c>
      <c r="AA87" s="155"/>
      <c r="AB87" s="9"/>
      <c r="AC87" s="9"/>
      <c r="AD87" s="9"/>
      <c r="AE87" s="9"/>
      <c r="AF87" s="9"/>
      <c r="AG87" s="9"/>
      <c r="AH87" s="9"/>
    </row>
    <row r="88" ht="15.75" customHeight="1">
      <c r="A88" s="177">
        <v>45603.0</v>
      </c>
      <c r="B88" s="178">
        <v>4.77</v>
      </c>
      <c r="C88" s="178">
        <v>4.88</v>
      </c>
      <c r="D88" s="178">
        <v>5.02</v>
      </c>
      <c r="E88" s="178">
        <v>5.08</v>
      </c>
      <c r="F88" s="178">
        <v>5.1</v>
      </c>
      <c r="G88" s="178">
        <v>5.13</v>
      </c>
      <c r="H88" s="178">
        <v>5.12</v>
      </c>
      <c r="I88" s="178">
        <v>5.0</v>
      </c>
      <c r="J88" s="178">
        <v>5.12</v>
      </c>
      <c r="K88" s="179">
        <f>MAX(0,((T88*(365/365))-VLOOKUP(A88,VBMA!$A:$D,4,0))  /  (T88* (365/365)   ))</f>
        <v>0.6209016393</v>
      </c>
      <c r="L88" s="180">
        <f t="shared" ref="L88:S88" si="91">(B88*(1-$K88) * (365/365))/100</f>
        <v>0.0180829918</v>
      </c>
      <c r="M88" s="180">
        <f t="shared" si="91"/>
        <v>0.0185</v>
      </c>
      <c r="N88" s="180">
        <f t="shared" si="91"/>
        <v>0.0190307377</v>
      </c>
      <c r="O88" s="180">
        <f t="shared" si="91"/>
        <v>0.01925819672</v>
      </c>
      <c r="P88" s="180">
        <f t="shared" si="91"/>
        <v>0.01933401639</v>
      </c>
      <c r="Q88" s="180">
        <f t="shared" si="91"/>
        <v>0.0194477459</v>
      </c>
      <c r="R88" s="180">
        <f t="shared" si="91"/>
        <v>0.01940983607</v>
      </c>
      <c r="S88" s="180">
        <f t="shared" si="91"/>
        <v>0.01895491803</v>
      </c>
      <c r="T88" s="181">
        <f t="shared" si="3"/>
        <v>4.88</v>
      </c>
      <c r="U88" s="182">
        <f t="shared" si="4"/>
        <v>45784</v>
      </c>
      <c r="V88" s="182">
        <f t="shared" si="5"/>
        <v>45876</v>
      </c>
      <c r="W88" s="182">
        <f t="shared" si="6"/>
        <v>45968</v>
      </c>
      <c r="X88" s="181">
        <f t="shared" si="7"/>
        <v>181</v>
      </c>
      <c r="Y88" s="181">
        <f t="shared" si="8"/>
        <v>273</v>
      </c>
      <c r="Z88" s="181">
        <f t="shared" si="9"/>
        <v>365</v>
      </c>
      <c r="AA88" s="155"/>
      <c r="AB88" s="9"/>
      <c r="AC88" s="9"/>
      <c r="AD88" s="9"/>
      <c r="AE88" s="9"/>
      <c r="AF88" s="9"/>
      <c r="AG88" s="9"/>
      <c r="AH88" s="9"/>
    </row>
    <row r="89" ht="15.75" customHeight="1">
      <c r="A89" s="177">
        <v>45602.0</v>
      </c>
      <c r="B89" s="178">
        <v>4.77</v>
      </c>
      <c r="C89" s="178">
        <v>4.84</v>
      </c>
      <c r="D89" s="178">
        <v>4.93</v>
      </c>
      <c r="E89" s="178">
        <v>4.97</v>
      </c>
      <c r="F89" s="178">
        <v>5.06</v>
      </c>
      <c r="G89" s="178">
        <v>5.09</v>
      </c>
      <c r="H89" s="178">
        <v>5.01</v>
      </c>
      <c r="I89" s="178">
        <v>5.0</v>
      </c>
      <c r="J89" s="178">
        <v>5.1</v>
      </c>
      <c r="K89" s="179">
        <f>MAX(0,((T89*(365/365))-VLOOKUP(A89,VBMA!$A:$D,4,0))  /  (T89* (365/365)   ))</f>
        <v>0.6300601202</v>
      </c>
      <c r="L89" s="180">
        <f t="shared" ref="L89:S89" si="92">(B89*(1-$K89) * (365/365))/100</f>
        <v>0.01764613226</v>
      </c>
      <c r="M89" s="180">
        <f t="shared" si="92"/>
        <v>0.01790509018</v>
      </c>
      <c r="N89" s="180">
        <f t="shared" si="92"/>
        <v>0.01823803607</v>
      </c>
      <c r="O89" s="180">
        <f t="shared" si="92"/>
        <v>0.01838601202</v>
      </c>
      <c r="P89" s="180">
        <f t="shared" si="92"/>
        <v>0.01871895792</v>
      </c>
      <c r="Q89" s="180">
        <f t="shared" si="92"/>
        <v>0.01882993988</v>
      </c>
      <c r="R89" s="180">
        <f t="shared" si="92"/>
        <v>0.01853398798</v>
      </c>
      <c r="S89" s="180">
        <f t="shared" si="92"/>
        <v>0.01849699399</v>
      </c>
      <c r="T89" s="181">
        <f t="shared" si="3"/>
        <v>4.99</v>
      </c>
      <c r="U89" s="182">
        <f t="shared" si="4"/>
        <v>45783</v>
      </c>
      <c r="V89" s="182">
        <f t="shared" si="5"/>
        <v>45875</v>
      </c>
      <c r="W89" s="182">
        <f t="shared" si="6"/>
        <v>45967</v>
      </c>
      <c r="X89" s="181">
        <f t="shared" si="7"/>
        <v>181</v>
      </c>
      <c r="Y89" s="181">
        <f t="shared" si="8"/>
        <v>273</v>
      </c>
      <c r="Z89" s="181">
        <f t="shared" si="9"/>
        <v>365</v>
      </c>
      <c r="AA89" s="155"/>
      <c r="AB89" s="9"/>
      <c r="AC89" s="9"/>
      <c r="AD89" s="9"/>
      <c r="AE89" s="9"/>
      <c r="AF89" s="9"/>
      <c r="AG89" s="9"/>
      <c r="AH89" s="9"/>
    </row>
    <row r="90" ht="15.75" customHeight="1">
      <c r="A90" s="177">
        <v>45601.0</v>
      </c>
      <c r="B90" s="178">
        <v>5.65</v>
      </c>
      <c r="C90" s="178">
        <v>5.6</v>
      </c>
      <c r="D90" s="178">
        <v>5.6</v>
      </c>
      <c r="E90" s="178">
        <v>5.5</v>
      </c>
      <c r="F90" s="178">
        <v>5.33</v>
      </c>
      <c r="G90" s="178">
        <v>5.28</v>
      </c>
      <c r="H90" s="178">
        <v>5.05</v>
      </c>
      <c r="I90" s="178">
        <v>5.0</v>
      </c>
      <c r="J90" s="178">
        <v>5.08</v>
      </c>
      <c r="K90" s="179">
        <f>MAX(0,((T90*(365/365))-VLOOKUP(A90,VBMA!$A:$D,4,0))  /  (T90* (365/365)   ))</f>
        <v>0.6270707071</v>
      </c>
      <c r="L90" s="180">
        <f t="shared" ref="L90:S90" si="93">(B90*(1-$K90) * (365/365))/100</f>
        <v>0.02107050505</v>
      </c>
      <c r="M90" s="180">
        <f t="shared" si="93"/>
        <v>0.0208840404</v>
      </c>
      <c r="N90" s="180">
        <f t="shared" si="93"/>
        <v>0.0208840404</v>
      </c>
      <c r="O90" s="180">
        <f t="shared" si="93"/>
        <v>0.02051111111</v>
      </c>
      <c r="P90" s="180">
        <f t="shared" si="93"/>
        <v>0.01987713131</v>
      </c>
      <c r="Q90" s="180">
        <f t="shared" si="93"/>
        <v>0.01969066667</v>
      </c>
      <c r="R90" s="180">
        <f t="shared" si="93"/>
        <v>0.01883292929</v>
      </c>
      <c r="S90" s="180">
        <f t="shared" si="93"/>
        <v>0.01864646465</v>
      </c>
      <c r="T90" s="181">
        <f t="shared" si="3"/>
        <v>4.95</v>
      </c>
      <c r="U90" s="182">
        <f t="shared" si="4"/>
        <v>45782</v>
      </c>
      <c r="V90" s="182">
        <f t="shared" si="5"/>
        <v>45874</v>
      </c>
      <c r="W90" s="182">
        <f t="shared" si="6"/>
        <v>45966</v>
      </c>
      <c r="X90" s="181">
        <f t="shared" si="7"/>
        <v>181</v>
      </c>
      <c r="Y90" s="181">
        <f t="shared" si="8"/>
        <v>273</v>
      </c>
      <c r="Z90" s="181">
        <f t="shared" si="9"/>
        <v>365</v>
      </c>
      <c r="AA90" s="155"/>
      <c r="AB90" s="9"/>
      <c r="AC90" s="9"/>
      <c r="AD90" s="9"/>
      <c r="AE90" s="9"/>
      <c r="AF90" s="9"/>
      <c r="AG90" s="9"/>
      <c r="AH90" s="9"/>
    </row>
    <row r="91" ht="15.75" customHeight="1">
      <c r="A91" s="177">
        <v>45600.0</v>
      </c>
      <c r="B91" s="178">
        <v>6.2</v>
      </c>
      <c r="C91" s="178">
        <v>6.18</v>
      </c>
      <c r="D91" s="178">
        <v>5.95</v>
      </c>
      <c r="E91" s="178">
        <v>5.75</v>
      </c>
      <c r="F91" s="178">
        <v>5.25</v>
      </c>
      <c r="G91" s="178">
        <v>5.2</v>
      </c>
      <c r="H91" s="178">
        <v>5.0</v>
      </c>
      <c r="I91" s="178">
        <v>5.0</v>
      </c>
      <c r="J91" s="178">
        <v>5.12</v>
      </c>
      <c r="K91" s="179">
        <f>MAX(0,((T91*(365/365))-VLOOKUP(A91,VBMA!$A:$D,4,0))  /  (T91* (365/365)   ))</f>
        <v>0.6308</v>
      </c>
      <c r="L91" s="180">
        <f t="shared" ref="L91:S91" si="94">(B91*(1-$K91) * (365/365))/100</f>
        <v>0.0228904</v>
      </c>
      <c r="M91" s="180">
        <f t="shared" si="94"/>
        <v>0.02281656</v>
      </c>
      <c r="N91" s="180">
        <f t="shared" si="94"/>
        <v>0.0219674</v>
      </c>
      <c r="O91" s="180">
        <f t="shared" si="94"/>
        <v>0.021229</v>
      </c>
      <c r="P91" s="180">
        <f t="shared" si="94"/>
        <v>0.019383</v>
      </c>
      <c r="Q91" s="180">
        <f t="shared" si="94"/>
        <v>0.0191984</v>
      </c>
      <c r="R91" s="180">
        <f t="shared" si="94"/>
        <v>0.01846</v>
      </c>
      <c r="S91" s="180">
        <f t="shared" si="94"/>
        <v>0.01846</v>
      </c>
      <c r="T91" s="181">
        <f t="shared" si="3"/>
        <v>5</v>
      </c>
      <c r="U91" s="182">
        <f t="shared" si="4"/>
        <v>45781</v>
      </c>
      <c r="V91" s="182">
        <f t="shared" si="5"/>
        <v>45873</v>
      </c>
      <c r="W91" s="182">
        <f t="shared" si="6"/>
        <v>45965</v>
      </c>
      <c r="X91" s="181">
        <f t="shared" si="7"/>
        <v>181</v>
      </c>
      <c r="Y91" s="181">
        <f t="shared" si="8"/>
        <v>273</v>
      </c>
      <c r="Z91" s="181">
        <f t="shared" si="9"/>
        <v>365</v>
      </c>
      <c r="AA91" s="155"/>
      <c r="AB91" s="9"/>
      <c r="AC91" s="9"/>
      <c r="AD91" s="9"/>
      <c r="AE91" s="9"/>
      <c r="AF91" s="9"/>
      <c r="AG91" s="9"/>
      <c r="AH91" s="9"/>
    </row>
    <row r="92" ht="15.75" customHeight="1">
      <c r="A92" s="177">
        <v>45597.0</v>
      </c>
      <c r="B92" s="178">
        <v>3.97</v>
      </c>
      <c r="C92" s="178">
        <v>4.2</v>
      </c>
      <c r="D92" s="178">
        <v>4.3</v>
      </c>
      <c r="E92" s="178">
        <v>4.37</v>
      </c>
      <c r="F92" s="178">
        <v>4.47</v>
      </c>
      <c r="G92" s="178">
        <v>4.53</v>
      </c>
      <c r="H92" s="178">
        <v>4.8</v>
      </c>
      <c r="I92" s="178">
        <v>5.0</v>
      </c>
      <c r="J92" s="178">
        <v>5.08</v>
      </c>
      <c r="K92" s="179">
        <f>MAX(0,((T92*(365/365))-VLOOKUP(A92,VBMA!$A:$D,4,0))  /  (T92* (365/365)   ))</f>
        <v>0.645</v>
      </c>
      <c r="L92" s="180">
        <f t="shared" ref="L92:S92" si="95">(B92*(1-$K92) * (365/365))/100</f>
        <v>0.0140935</v>
      </c>
      <c r="M92" s="180">
        <f t="shared" si="95"/>
        <v>0.01491</v>
      </c>
      <c r="N92" s="180">
        <f t="shared" si="95"/>
        <v>0.015265</v>
      </c>
      <c r="O92" s="180">
        <f t="shared" si="95"/>
        <v>0.0155135</v>
      </c>
      <c r="P92" s="180">
        <f t="shared" si="95"/>
        <v>0.0158685</v>
      </c>
      <c r="Q92" s="180">
        <f t="shared" si="95"/>
        <v>0.0160815</v>
      </c>
      <c r="R92" s="180">
        <f t="shared" si="95"/>
        <v>0.01704</v>
      </c>
      <c r="S92" s="180">
        <f t="shared" si="95"/>
        <v>0.01775</v>
      </c>
      <c r="T92" s="181">
        <f t="shared" si="3"/>
        <v>5.2</v>
      </c>
      <c r="U92" s="182">
        <f t="shared" si="4"/>
        <v>45778</v>
      </c>
      <c r="V92" s="182">
        <f t="shared" si="5"/>
        <v>45870</v>
      </c>
      <c r="W92" s="182">
        <f t="shared" si="6"/>
        <v>45962</v>
      </c>
      <c r="X92" s="181">
        <f t="shared" si="7"/>
        <v>181</v>
      </c>
      <c r="Y92" s="181">
        <f t="shared" si="8"/>
        <v>273</v>
      </c>
      <c r="Z92" s="181">
        <f t="shared" si="9"/>
        <v>365</v>
      </c>
      <c r="AA92" s="155"/>
      <c r="AB92" s="9"/>
      <c r="AC92" s="9"/>
      <c r="AD92" s="9"/>
      <c r="AE92" s="9"/>
      <c r="AF92" s="9"/>
      <c r="AG92" s="9"/>
      <c r="AH92" s="9"/>
    </row>
    <row r="93" ht="15.75" customHeight="1">
      <c r="A93" s="177">
        <v>45596.0</v>
      </c>
      <c r="B93" s="178">
        <v>3.57</v>
      </c>
      <c r="C93" s="178">
        <v>3.97</v>
      </c>
      <c r="D93" s="178">
        <v>4.18</v>
      </c>
      <c r="E93" s="178">
        <v>4.3</v>
      </c>
      <c r="F93" s="178">
        <v>4.43</v>
      </c>
      <c r="G93" s="178">
        <v>4.53</v>
      </c>
      <c r="H93" s="178">
        <v>4.8</v>
      </c>
      <c r="I93" s="178">
        <v>4.99</v>
      </c>
      <c r="J93" s="178">
        <v>5.09</v>
      </c>
      <c r="K93" s="179">
        <f>MAX(0,((T93*(365/365))-VLOOKUP(A93,VBMA!$A:$D,4,0))  /  (T93* (365/365)   ))</f>
        <v>0.6437729287</v>
      </c>
      <c r="L93" s="180">
        <f t="shared" ref="L93:S93" si="96">(B93*(1-$K93) * (365/365))/100</f>
        <v>0.01271730644</v>
      </c>
      <c r="M93" s="180">
        <f t="shared" si="96"/>
        <v>0.01414221473</v>
      </c>
      <c r="N93" s="180">
        <f t="shared" si="96"/>
        <v>0.01489029158</v>
      </c>
      <c r="O93" s="180">
        <f t="shared" si="96"/>
        <v>0.01531776406</v>
      </c>
      <c r="P93" s="180">
        <f t="shared" si="96"/>
        <v>0.01578085926</v>
      </c>
      <c r="Q93" s="180">
        <f t="shared" si="96"/>
        <v>0.01613708633</v>
      </c>
      <c r="R93" s="180">
        <f t="shared" si="96"/>
        <v>0.01709889942</v>
      </c>
      <c r="S93" s="180">
        <f t="shared" si="96"/>
        <v>0.01777573086</v>
      </c>
      <c r="T93" s="181">
        <f t="shared" si="3"/>
        <v>5.182087912</v>
      </c>
      <c r="U93" s="182">
        <f t="shared" si="4"/>
        <v>45778</v>
      </c>
      <c r="V93" s="182">
        <f t="shared" si="5"/>
        <v>45869</v>
      </c>
      <c r="W93" s="182">
        <f t="shared" si="6"/>
        <v>45961</v>
      </c>
      <c r="X93" s="181">
        <f t="shared" si="7"/>
        <v>182</v>
      </c>
      <c r="Y93" s="181">
        <f t="shared" si="8"/>
        <v>273</v>
      </c>
      <c r="Z93" s="181">
        <f t="shared" si="9"/>
        <v>365</v>
      </c>
      <c r="AA93" s="155"/>
      <c r="AB93" s="9"/>
      <c r="AC93" s="9"/>
      <c r="AD93" s="9"/>
      <c r="AE93" s="9"/>
      <c r="AF93" s="9"/>
      <c r="AG93" s="9"/>
      <c r="AH93" s="9"/>
    </row>
    <row r="94" ht="15.75" customHeight="1">
      <c r="A94" s="177">
        <v>45595.0</v>
      </c>
      <c r="B94" s="178">
        <v>3.74</v>
      </c>
      <c r="C94" s="178">
        <v>4.17</v>
      </c>
      <c r="D94" s="178">
        <v>4.34</v>
      </c>
      <c r="E94" s="178">
        <v>4.46</v>
      </c>
      <c r="F94" s="178">
        <v>4.59</v>
      </c>
      <c r="G94" s="178">
        <v>4.64</v>
      </c>
      <c r="H94" s="178">
        <v>4.8</v>
      </c>
      <c r="I94" s="178">
        <v>4.98</v>
      </c>
      <c r="J94" s="178">
        <v>5.07</v>
      </c>
      <c r="K94" s="179">
        <f>MAX(0,((T94*(365/365))-VLOOKUP(A94,VBMA!$A:$D,4,0))  /  (T94* (365/365)   ))</f>
        <v>0.6423851492</v>
      </c>
      <c r="L94" s="180">
        <f t="shared" ref="L94:S94" si="97">(B94*(1-$K94) * (365/365))/100</f>
        <v>0.01337479542</v>
      </c>
      <c r="M94" s="180">
        <f t="shared" si="97"/>
        <v>0.01491253928</v>
      </c>
      <c r="N94" s="180">
        <f t="shared" si="97"/>
        <v>0.01552048452</v>
      </c>
      <c r="O94" s="180">
        <f t="shared" si="97"/>
        <v>0.01594962234</v>
      </c>
      <c r="P94" s="180">
        <f t="shared" si="97"/>
        <v>0.01641452165</v>
      </c>
      <c r="Q94" s="180">
        <f t="shared" si="97"/>
        <v>0.01659332908</v>
      </c>
      <c r="R94" s="180">
        <f t="shared" si="97"/>
        <v>0.01716551284</v>
      </c>
      <c r="S94" s="180">
        <f t="shared" si="97"/>
        <v>0.01780921957</v>
      </c>
      <c r="T94" s="181">
        <f t="shared" si="3"/>
        <v>5.161978022</v>
      </c>
      <c r="U94" s="182">
        <f t="shared" si="4"/>
        <v>45777</v>
      </c>
      <c r="V94" s="182">
        <f t="shared" si="5"/>
        <v>45868</v>
      </c>
      <c r="W94" s="182">
        <f t="shared" si="6"/>
        <v>45960</v>
      </c>
      <c r="X94" s="181">
        <f t="shared" si="7"/>
        <v>182</v>
      </c>
      <c r="Y94" s="181">
        <f t="shared" si="8"/>
        <v>273</v>
      </c>
      <c r="Z94" s="181">
        <f t="shared" si="9"/>
        <v>365</v>
      </c>
      <c r="AA94" s="155"/>
      <c r="AB94" s="9"/>
      <c r="AC94" s="9"/>
      <c r="AD94" s="9"/>
      <c r="AE94" s="9"/>
      <c r="AF94" s="9"/>
      <c r="AG94" s="9"/>
      <c r="AH94" s="9"/>
    </row>
    <row r="95" ht="15.75" customHeight="1">
      <c r="A95" s="177">
        <v>45594.0</v>
      </c>
      <c r="B95" s="178">
        <v>4.64</v>
      </c>
      <c r="C95" s="178">
        <v>4.71</v>
      </c>
      <c r="D95" s="178">
        <v>4.71</v>
      </c>
      <c r="E95" s="178">
        <v>4.7</v>
      </c>
      <c r="F95" s="178">
        <v>4.73</v>
      </c>
      <c r="G95" s="178">
        <v>4.73</v>
      </c>
      <c r="H95" s="178">
        <v>4.81</v>
      </c>
      <c r="I95" s="178">
        <v>4.98</v>
      </c>
      <c r="J95" s="178">
        <v>5.07</v>
      </c>
      <c r="K95" s="179">
        <f>MAX(0,((T95*(365/365))-VLOOKUP(A95,VBMA!$A:$D,4,0))  /  (T95* (365/365)   ))</f>
        <v>0.6416833753</v>
      </c>
      <c r="L95" s="180">
        <f t="shared" ref="L95:S95" si="98">(B95*(1-$K95) * (365/365))/100</f>
        <v>0.01662589139</v>
      </c>
      <c r="M95" s="180">
        <f t="shared" si="98"/>
        <v>0.01687671302</v>
      </c>
      <c r="N95" s="180">
        <f t="shared" si="98"/>
        <v>0.01687671302</v>
      </c>
      <c r="O95" s="180">
        <f t="shared" si="98"/>
        <v>0.01684088136</v>
      </c>
      <c r="P95" s="180">
        <f t="shared" si="98"/>
        <v>0.01694837635</v>
      </c>
      <c r="Q95" s="180">
        <f t="shared" si="98"/>
        <v>0.01694837635</v>
      </c>
      <c r="R95" s="180">
        <f t="shared" si="98"/>
        <v>0.01723502965</v>
      </c>
      <c r="S95" s="180">
        <f t="shared" si="98"/>
        <v>0.01784416791</v>
      </c>
      <c r="T95" s="181">
        <f t="shared" si="3"/>
        <v>5.151868132</v>
      </c>
      <c r="U95" s="182">
        <f t="shared" si="4"/>
        <v>45776</v>
      </c>
      <c r="V95" s="182">
        <f t="shared" si="5"/>
        <v>45867</v>
      </c>
      <c r="W95" s="182">
        <f t="shared" si="6"/>
        <v>45959</v>
      </c>
      <c r="X95" s="181">
        <f t="shared" si="7"/>
        <v>182</v>
      </c>
      <c r="Y95" s="181">
        <f t="shared" si="8"/>
        <v>273</v>
      </c>
      <c r="Z95" s="181">
        <f t="shared" si="9"/>
        <v>365</v>
      </c>
      <c r="AA95" s="155"/>
      <c r="AB95" s="9"/>
      <c r="AC95" s="9"/>
      <c r="AD95" s="9"/>
      <c r="AE95" s="9"/>
      <c r="AF95" s="9"/>
      <c r="AG95" s="9"/>
      <c r="AH95" s="9"/>
    </row>
    <row r="96" ht="15.75" customHeight="1">
      <c r="A96" s="177">
        <v>45593.0</v>
      </c>
      <c r="B96" s="178">
        <v>4.67</v>
      </c>
      <c r="C96" s="178">
        <v>4.72</v>
      </c>
      <c r="D96" s="178">
        <v>4.7</v>
      </c>
      <c r="E96" s="178">
        <v>4.7</v>
      </c>
      <c r="F96" s="178">
        <v>4.7</v>
      </c>
      <c r="G96" s="178">
        <v>4.72</v>
      </c>
      <c r="H96" s="178">
        <v>4.82</v>
      </c>
      <c r="I96" s="178">
        <v>4.98</v>
      </c>
      <c r="J96" s="178">
        <v>5.08</v>
      </c>
      <c r="K96" s="179">
        <f>MAX(0,((T96*(365/365))-VLOOKUP(A96,VBMA!$A:$D,4,0))  /  (T96* (365/365)   ))</f>
        <v>0.6409788416</v>
      </c>
      <c r="L96" s="180">
        <f t="shared" ref="L96:S96" si="99">(B96*(1-$K96) * (365/365))/100</f>
        <v>0.0167662881</v>
      </c>
      <c r="M96" s="180">
        <f t="shared" si="99"/>
        <v>0.01694579867</v>
      </c>
      <c r="N96" s="180">
        <f t="shared" si="99"/>
        <v>0.01687399444</v>
      </c>
      <c r="O96" s="180">
        <f t="shared" si="99"/>
        <v>0.01687399444</v>
      </c>
      <c r="P96" s="180">
        <f t="shared" si="99"/>
        <v>0.01687399444</v>
      </c>
      <c r="Q96" s="180">
        <f t="shared" si="99"/>
        <v>0.01694579867</v>
      </c>
      <c r="R96" s="180">
        <f t="shared" si="99"/>
        <v>0.01730481983</v>
      </c>
      <c r="S96" s="180">
        <f t="shared" si="99"/>
        <v>0.01787925369</v>
      </c>
      <c r="T96" s="181">
        <f t="shared" si="3"/>
        <v>5.141758242</v>
      </c>
      <c r="U96" s="182">
        <f t="shared" si="4"/>
        <v>45775</v>
      </c>
      <c r="V96" s="182">
        <f t="shared" si="5"/>
        <v>45866</v>
      </c>
      <c r="W96" s="182">
        <f t="shared" si="6"/>
        <v>45958</v>
      </c>
      <c r="X96" s="181">
        <f t="shared" si="7"/>
        <v>182</v>
      </c>
      <c r="Y96" s="181">
        <f t="shared" si="8"/>
        <v>273</v>
      </c>
      <c r="Z96" s="181">
        <f t="shared" si="9"/>
        <v>365</v>
      </c>
      <c r="AA96" s="155"/>
      <c r="AB96" s="9"/>
      <c r="AC96" s="9"/>
      <c r="AD96" s="9"/>
      <c r="AE96" s="9"/>
      <c r="AF96" s="9"/>
      <c r="AG96" s="9"/>
      <c r="AH96" s="9"/>
    </row>
    <row r="97" ht="15.75" customHeight="1">
      <c r="A97" s="177">
        <v>45590.0</v>
      </c>
      <c r="B97" s="178">
        <v>3.92</v>
      </c>
      <c r="C97" s="178">
        <v>4.03</v>
      </c>
      <c r="D97" s="178">
        <v>4.22</v>
      </c>
      <c r="E97" s="178">
        <v>4.3</v>
      </c>
      <c r="F97" s="178">
        <v>4.37</v>
      </c>
      <c r="G97" s="178">
        <v>4.42</v>
      </c>
      <c r="H97" s="178">
        <v>4.77</v>
      </c>
      <c r="I97" s="178">
        <v>4.94</v>
      </c>
      <c r="J97" s="178">
        <v>5.04</v>
      </c>
      <c r="K97" s="179">
        <f>MAX(0,((T97*(365/365))-VLOOKUP(A97,VBMA!$A:$D,4,0))  /  (T97* (365/365)   ))</f>
        <v>0.6388795735</v>
      </c>
      <c r="L97" s="180">
        <f t="shared" ref="L97:S97" si="100">(B97*(1-$K97) * (365/365))/100</f>
        <v>0.01415592072</v>
      </c>
      <c r="M97" s="180">
        <f t="shared" si="100"/>
        <v>0.01455315319</v>
      </c>
      <c r="N97" s="180">
        <f t="shared" si="100"/>
        <v>0.015239282</v>
      </c>
      <c r="O97" s="180">
        <f t="shared" si="100"/>
        <v>0.01552817834</v>
      </c>
      <c r="P97" s="180">
        <f t="shared" si="100"/>
        <v>0.01578096264</v>
      </c>
      <c r="Q97" s="180">
        <f t="shared" si="100"/>
        <v>0.01596152285</v>
      </c>
      <c r="R97" s="180">
        <f t="shared" si="100"/>
        <v>0.01722544434</v>
      </c>
      <c r="S97" s="180">
        <f t="shared" si="100"/>
        <v>0.01783934907</v>
      </c>
      <c r="T97" s="181">
        <f t="shared" si="3"/>
        <v>5.111868132</v>
      </c>
      <c r="U97" s="182">
        <f t="shared" si="4"/>
        <v>45772</v>
      </c>
      <c r="V97" s="182">
        <f t="shared" si="5"/>
        <v>45863</v>
      </c>
      <c r="W97" s="182">
        <f t="shared" si="6"/>
        <v>45955</v>
      </c>
      <c r="X97" s="181">
        <f t="shared" si="7"/>
        <v>182</v>
      </c>
      <c r="Y97" s="181">
        <f t="shared" si="8"/>
        <v>273</v>
      </c>
      <c r="Z97" s="181">
        <f t="shared" si="9"/>
        <v>365</v>
      </c>
      <c r="AA97" s="155"/>
      <c r="AB97" s="9"/>
      <c r="AC97" s="9"/>
      <c r="AD97" s="9"/>
      <c r="AE97" s="9"/>
      <c r="AF97" s="9"/>
      <c r="AG97" s="9"/>
      <c r="AH97" s="9"/>
    </row>
    <row r="98" ht="15.75" customHeight="1">
      <c r="A98" s="177">
        <v>45589.0</v>
      </c>
      <c r="B98" s="178">
        <v>3.78</v>
      </c>
      <c r="C98" s="178">
        <v>4.02</v>
      </c>
      <c r="D98" s="178">
        <v>4.19</v>
      </c>
      <c r="E98" s="178">
        <v>4.3</v>
      </c>
      <c r="F98" s="178">
        <v>4.32</v>
      </c>
      <c r="G98" s="178">
        <v>4.36</v>
      </c>
      <c r="H98" s="178">
        <v>4.82</v>
      </c>
      <c r="I98" s="178">
        <v>5.0</v>
      </c>
      <c r="J98" s="178">
        <v>5.1</v>
      </c>
      <c r="K98" s="179">
        <f>MAX(0,((T98*(365/365))-VLOOKUP(A98,VBMA!$A:$D,4,0))  /  (T98* (365/365)   ))</f>
        <v>0.6437653745</v>
      </c>
      <c r="L98" s="180">
        <f t="shared" ref="L98:S98" si="101">(B98*(1-$K98) * (365/365))/100</f>
        <v>0.01346566884</v>
      </c>
      <c r="M98" s="180">
        <f t="shared" si="101"/>
        <v>0.01432063195</v>
      </c>
      <c r="N98" s="180">
        <f t="shared" si="101"/>
        <v>0.01492623081</v>
      </c>
      <c r="O98" s="180">
        <f t="shared" si="101"/>
        <v>0.0153180889</v>
      </c>
      <c r="P98" s="180">
        <f t="shared" si="101"/>
        <v>0.01538933582</v>
      </c>
      <c r="Q98" s="180">
        <f t="shared" si="101"/>
        <v>0.01553182967</v>
      </c>
      <c r="R98" s="180">
        <f t="shared" si="101"/>
        <v>0.01717050895</v>
      </c>
      <c r="S98" s="180">
        <f t="shared" si="101"/>
        <v>0.01781173127</v>
      </c>
      <c r="T98" s="181">
        <f t="shared" si="3"/>
        <v>5.181978022</v>
      </c>
      <c r="U98" s="182">
        <f t="shared" si="4"/>
        <v>45771</v>
      </c>
      <c r="V98" s="182">
        <f t="shared" si="5"/>
        <v>45862</v>
      </c>
      <c r="W98" s="182">
        <f t="shared" si="6"/>
        <v>45954</v>
      </c>
      <c r="X98" s="181">
        <f t="shared" si="7"/>
        <v>182</v>
      </c>
      <c r="Y98" s="181">
        <f t="shared" si="8"/>
        <v>273</v>
      </c>
      <c r="Z98" s="181">
        <f t="shared" si="9"/>
        <v>365</v>
      </c>
      <c r="AA98" s="155"/>
      <c r="AB98" s="9"/>
      <c r="AC98" s="9"/>
      <c r="AD98" s="9"/>
      <c r="AE98" s="9"/>
      <c r="AF98" s="9"/>
      <c r="AG98" s="9"/>
      <c r="AH98" s="9"/>
    </row>
    <row r="99" ht="15.75" customHeight="1">
      <c r="A99" s="177">
        <v>45588.0</v>
      </c>
      <c r="B99" s="178">
        <v>3.83</v>
      </c>
      <c r="C99" s="178">
        <v>3.99</v>
      </c>
      <c r="D99" s="178">
        <v>4.14</v>
      </c>
      <c r="E99" s="178">
        <v>4.26</v>
      </c>
      <c r="F99" s="178">
        <v>4.33</v>
      </c>
      <c r="G99" s="178">
        <v>4.37</v>
      </c>
      <c r="H99" s="178">
        <v>4.79</v>
      </c>
      <c r="I99" s="178">
        <v>4.95</v>
      </c>
      <c r="J99" s="178">
        <v>5.07</v>
      </c>
      <c r="K99" s="179">
        <f>MAX(0,((T99*(365/365))-VLOOKUP(A99,VBMA!$A:$D,4,0))  /  (T99* (365/365)   ))</f>
        <v>0.6388718103</v>
      </c>
      <c r="L99" s="180">
        <f t="shared" ref="L99:S99" si="102">(B99*(1-$K99) * (365/365))/100</f>
        <v>0.01383120967</v>
      </c>
      <c r="M99" s="180">
        <f t="shared" si="102"/>
        <v>0.01440901477</v>
      </c>
      <c r="N99" s="180">
        <f t="shared" si="102"/>
        <v>0.01495070705</v>
      </c>
      <c r="O99" s="180">
        <f t="shared" si="102"/>
        <v>0.01538406088</v>
      </c>
      <c r="P99" s="180">
        <f t="shared" si="102"/>
        <v>0.01563685061</v>
      </c>
      <c r="Q99" s="180">
        <f t="shared" si="102"/>
        <v>0.01578130189</v>
      </c>
      <c r="R99" s="180">
        <f t="shared" si="102"/>
        <v>0.01729804029</v>
      </c>
      <c r="S99" s="180">
        <f t="shared" si="102"/>
        <v>0.01787584539</v>
      </c>
      <c r="T99" s="181">
        <f t="shared" si="3"/>
        <v>5.111758242</v>
      </c>
      <c r="U99" s="182">
        <f t="shared" si="4"/>
        <v>45770</v>
      </c>
      <c r="V99" s="182">
        <f t="shared" si="5"/>
        <v>45861</v>
      </c>
      <c r="W99" s="182">
        <f t="shared" si="6"/>
        <v>45953</v>
      </c>
      <c r="X99" s="181">
        <f t="shared" si="7"/>
        <v>182</v>
      </c>
      <c r="Y99" s="181">
        <f t="shared" si="8"/>
        <v>273</v>
      </c>
      <c r="Z99" s="181">
        <f t="shared" si="9"/>
        <v>365</v>
      </c>
      <c r="AA99" s="155"/>
      <c r="AB99" s="9"/>
      <c r="AC99" s="9"/>
      <c r="AD99" s="9"/>
      <c r="AE99" s="9"/>
      <c r="AF99" s="9"/>
      <c r="AG99" s="9"/>
      <c r="AH99" s="9"/>
    </row>
    <row r="100" ht="15.75" customHeight="1">
      <c r="A100" s="177">
        <v>45587.0</v>
      </c>
      <c r="B100" s="178">
        <v>4.0</v>
      </c>
      <c r="C100" s="178">
        <v>4.08</v>
      </c>
      <c r="D100" s="178">
        <v>4.15</v>
      </c>
      <c r="E100" s="178">
        <v>4.23</v>
      </c>
      <c r="F100" s="178">
        <v>4.3</v>
      </c>
      <c r="G100" s="178">
        <v>4.37</v>
      </c>
      <c r="H100" s="178">
        <v>4.82</v>
      </c>
      <c r="I100" s="178">
        <v>4.97</v>
      </c>
      <c r="J100" s="178">
        <v>5.09</v>
      </c>
      <c r="K100" s="179">
        <f>MAX(0,((T100*(365/365))-VLOOKUP(A100,VBMA!$A:$D,4,0))  /  (T100* (365/365)   ))</f>
        <v>0.6395691634</v>
      </c>
      <c r="L100" s="180">
        <f t="shared" ref="L100:S100" si="103">(B100*(1-$K100) * (365/365))/100</f>
        <v>0.01441723346</v>
      </c>
      <c r="M100" s="180">
        <f t="shared" si="103"/>
        <v>0.01470557813</v>
      </c>
      <c r="N100" s="180">
        <f t="shared" si="103"/>
        <v>0.01495787972</v>
      </c>
      <c r="O100" s="180">
        <f t="shared" si="103"/>
        <v>0.01524622439</v>
      </c>
      <c r="P100" s="180">
        <f t="shared" si="103"/>
        <v>0.01549852597</v>
      </c>
      <c r="Q100" s="180">
        <f t="shared" si="103"/>
        <v>0.01575082756</v>
      </c>
      <c r="R100" s="180">
        <f t="shared" si="103"/>
        <v>0.01737276632</v>
      </c>
      <c r="S100" s="180">
        <f t="shared" si="103"/>
        <v>0.01791341258</v>
      </c>
      <c r="T100" s="181">
        <f t="shared" si="3"/>
        <v>5.121648352</v>
      </c>
      <c r="U100" s="182">
        <f t="shared" si="4"/>
        <v>45769</v>
      </c>
      <c r="V100" s="182">
        <f t="shared" si="5"/>
        <v>45860</v>
      </c>
      <c r="W100" s="182">
        <f t="shared" si="6"/>
        <v>45952</v>
      </c>
      <c r="X100" s="181">
        <f t="shared" si="7"/>
        <v>182</v>
      </c>
      <c r="Y100" s="181">
        <f t="shared" si="8"/>
        <v>273</v>
      </c>
      <c r="Z100" s="181">
        <f t="shared" si="9"/>
        <v>365</v>
      </c>
      <c r="AA100" s="155"/>
      <c r="AB100" s="9"/>
      <c r="AC100" s="9"/>
      <c r="AD100" s="9"/>
      <c r="AE100" s="9"/>
      <c r="AF100" s="9"/>
      <c r="AG100" s="9"/>
      <c r="AH100" s="9"/>
    </row>
    <row r="101" ht="15.75" customHeight="1">
      <c r="A101" s="177">
        <v>45586.0</v>
      </c>
      <c r="B101" s="178">
        <v>3.9</v>
      </c>
      <c r="C101" s="178">
        <v>4.01</v>
      </c>
      <c r="D101" s="178">
        <v>4.07</v>
      </c>
      <c r="E101" s="178">
        <v>4.1</v>
      </c>
      <c r="F101" s="178">
        <v>4.17</v>
      </c>
      <c r="G101" s="178">
        <v>4.27</v>
      </c>
      <c r="H101" s="178">
        <v>4.79</v>
      </c>
      <c r="I101" s="178">
        <v>4.97</v>
      </c>
      <c r="J101" s="178">
        <v>5.1</v>
      </c>
      <c r="K101" s="179">
        <f>MAX(0,((T101*(365/365))-VLOOKUP(A101,VBMA!$A:$D,4,0))  /  (T101* (365/365)   ))</f>
        <v>0.6416910181</v>
      </c>
      <c r="L101" s="180">
        <f t="shared" ref="L101:S101" si="104">(B101*(1-$K101) * (365/365))/100</f>
        <v>0.0139740503</v>
      </c>
      <c r="M101" s="180">
        <f t="shared" si="104"/>
        <v>0.01436819018</v>
      </c>
      <c r="N101" s="180">
        <f t="shared" si="104"/>
        <v>0.01458317556</v>
      </c>
      <c r="O101" s="180">
        <f t="shared" si="104"/>
        <v>0.01469066826</v>
      </c>
      <c r="P101" s="180">
        <f t="shared" si="104"/>
        <v>0.01494148455</v>
      </c>
      <c r="Q101" s="180">
        <f t="shared" si="104"/>
        <v>0.01529979353</v>
      </c>
      <c r="R101" s="180">
        <f t="shared" si="104"/>
        <v>0.01716300023</v>
      </c>
      <c r="S101" s="180">
        <f t="shared" si="104"/>
        <v>0.0178079564</v>
      </c>
      <c r="T101" s="181">
        <f t="shared" si="3"/>
        <v>5.151978022</v>
      </c>
      <c r="U101" s="182">
        <f t="shared" si="4"/>
        <v>45768</v>
      </c>
      <c r="V101" s="182">
        <f t="shared" si="5"/>
        <v>45859</v>
      </c>
      <c r="W101" s="182">
        <f t="shared" si="6"/>
        <v>45951</v>
      </c>
      <c r="X101" s="181">
        <f t="shared" si="7"/>
        <v>182</v>
      </c>
      <c r="Y101" s="181">
        <f t="shared" si="8"/>
        <v>273</v>
      </c>
      <c r="Z101" s="181">
        <f t="shared" si="9"/>
        <v>365</v>
      </c>
      <c r="AA101" s="155"/>
      <c r="AB101" s="9"/>
      <c r="AC101" s="9"/>
      <c r="AD101" s="9"/>
      <c r="AE101" s="9"/>
      <c r="AF101" s="9"/>
      <c r="AG101" s="9"/>
      <c r="AH101" s="9"/>
    </row>
    <row r="102" ht="15.75" customHeight="1">
      <c r="A102" s="177">
        <v>45583.0</v>
      </c>
      <c r="B102" s="178">
        <v>2.73</v>
      </c>
      <c r="C102" s="178">
        <v>2.96</v>
      </c>
      <c r="D102" s="178">
        <v>3.24</v>
      </c>
      <c r="E102" s="178">
        <v>3.67</v>
      </c>
      <c r="F102" s="178">
        <v>3.9</v>
      </c>
      <c r="G102" s="178">
        <v>4.07</v>
      </c>
      <c r="H102" s="178">
        <v>4.71</v>
      </c>
      <c r="I102" s="178">
        <v>4.92</v>
      </c>
      <c r="J102" s="178">
        <v>5.03</v>
      </c>
      <c r="K102" s="179">
        <f>MAX(0,((T102*(365/365))-VLOOKUP(A102,VBMA!$A:$D,4,0))  /  (T102* (365/365)   ))</f>
        <v>0.6403177458</v>
      </c>
      <c r="L102" s="180">
        <f t="shared" ref="L102:S102" si="105">(B102*(1-$K102) * (365/365))/100</f>
        <v>0.00981932554</v>
      </c>
      <c r="M102" s="180">
        <f t="shared" si="105"/>
        <v>0.01064659472</v>
      </c>
      <c r="N102" s="180">
        <f t="shared" si="105"/>
        <v>0.01165370504</v>
      </c>
      <c r="O102" s="180">
        <f t="shared" si="105"/>
        <v>0.01320033873</v>
      </c>
      <c r="P102" s="180">
        <f t="shared" si="105"/>
        <v>0.01402760791</v>
      </c>
      <c r="Q102" s="180">
        <f t="shared" si="105"/>
        <v>0.01463906775</v>
      </c>
      <c r="R102" s="180">
        <f t="shared" si="105"/>
        <v>0.01694103417</v>
      </c>
      <c r="S102" s="180">
        <f t="shared" si="105"/>
        <v>0.01769636691</v>
      </c>
      <c r="T102" s="181">
        <f t="shared" si="3"/>
        <v>5.132307692</v>
      </c>
      <c r="U102" s="182">
        <f t="shared" si="4"/>
        <v>45765</v>
      </c>
      <c r="V102" s="182">
        <f t="shared" si="5"/>
        <v>45856</v>
      </c>
      <c r="W102" s="182">
        <f t="shared" si="6"/>
        <v>45948</v>
      </c>
      <c r="X102" s="181">
        <f t="shared" si="7"/>
        <v>182</v>
      </c>
      <c r="Y102" s="181">
        <f t="shared" si="8"/>
        <v>273</v>
      </c>
      <c r="Z102" s="181">
        <f t="shared" si="9"/>
        <v>365</v>
      </c>
      <c r="AA102" s="155"/>
      <c r="AB102" s="9"/>
      <c r="AC102" s="9"/>
      <c r="AD102" s="9"/>
      <c r="AE102" s="9"/>
      <c r="AF102" s="9"/>
      <c r="AG102" s="9"/>
      <c r="AH102" s="9"/>
    </row>
    <row r="103" ht="15.75" customHeight="1">
      <c r="A103" s="177">
        <v>45582.0</v>
      </c>
      <c r="B103" s="178">
        <v>2.74</v>
      </c>
      <c r="C103" s="178">
        <v>2.98</v>
      </c>
      <c r="D103" s="178">
        <v>3.2</v>
      </c>
      <c r="E103" s="178">
        <v>3.62</v>
      </c>
      <c r="F103" s="178">
        <v>3.86</v>
      </c>
      <c r="G103" s="178">
        <v>4.12</v>
      </c>
      <c r="H103" s="178">
        <v>4.74</v>
      </c>
      <c r="I103" s="178">
        <v>4.95</v>
      </c>
      <c r="J103" s="178">
        <v>5.05</v>
      </c>
      <c r="K103" s="179">
        <f>MAX(0,((T103*(365/365))-VLOOKUP(A103,VBMA!$A:$D,4,0))  /  (T103* (365/365)   ))</f>
        <v>0.6424079869</v>
      </c>
      <c r="L103" s="180">
        <f t="shared" ref="L103:S103" si="106">(B103*(1-$K103) * (365/365))/100</f>
        <v>0.009798021159</v>
      </c>
      <c r="M103" s="180">
        <f t="shared" si="106"/>
        <v>0.01065624199</v>
      </c>
      <c r="N103" s="180">
        <f t="shared" si="106"/>
        <v>0.01144294442</v>
      </c>
      <c r="O103" s="180">
        <f t="shared" si="106"/>
        <v>0.01294483087</v>
      </c>
      <c r="P103" s="180">
        <f t="shared" si="106"/>
        <v>0.01380305171</v>
      </c>
      <c r="Q103" s="180">
        <f t="shared" si="106"/>
        <v>0.01473279094</v>
      </c>
      <c r="R103" s="180">
        <f t="shared" si="106"/>
        <v>0.01694986142</v>
      </c>
      <c r="S103" s="180">
        <f t="shared" si="106"/>
        <v>0.01770080465</v>
      </c>
      <c r="T103" s="181">
        <f t="shared" si="3"/>
        <v>5.162307692</v>
      </c>
      <c r="U103" s="182">
        <f t="shared" si="4"/>
        <v>45764</v>
      </c>
      <c r="V103" s="182">
        <f t="shared" si="5"/>
        <v>45855</v>
      </c>
      <c r="W103" s="182">
        <f t="shared" si="6"/>
        <v>45947</v>
      </c>
      <c r="X103" s="181">
        <f t="shared" si="7"/>
        <v>182</v>
      </c>
      <c r="Y103" s="181">
        <f t="shared" si="8"/>
        <v>273</v>
      </c>
      <c r="Z103" s="181">
        <f t="shared" si="9"/>
        <v>365</v>
      </c>
      <c r="AA103" s="155"/>
      <c r="AB103" s="9"/>
      <c r="AC103" s="9"/>
      <c r="AD103" s="9"/>
      <c r="AE103" s="9"/>
      <c r="AF103" s="9"/>
      <c r="AG103" s="9"/>
      <c r="AH103" s="9"/>
    </row>
    <row r="104" ht="15.75" customHeight="1">
      <c r="A104" s="177">
        <v>45581.0</v>
      </c>
      <c r="B104" s="178">
        <v>2.8</v>
      </c>
      <c r="C104" s="178">
        <v>3.03</v>
      </c>
      <c r="D104" s="178">
        <v>3.24</v>
      </c>
      <c r="E104" s="178">
        <v>3.67</v>
      </c>
      <c r="F104" s="178">
        <v>3.89</v>
      </c>
      <c r="G104" s="178">
        <v>4.11</v>
      </c>
      <c r="H104" s="178">
        <v>4.73</v>
      </c>
      <c r="I104" s="178">
        <v>4.93</v>
      </c>
      <c r="J104" s="178">
        <v>5.05</v>
      </c>
      <c r="K104" s="179">
        <f>MAX(0,((T104*(365/365))-VLOOKUP(A104,VBMA!$A:$D,4,0))  /  (T104* (365/365)   ))</f>
        <v>0.6403100443</v>
      </c>
      <c r="L104" s="180">
        <f t="shared" ref="L104:S104" si="107">(B104*(1-$K104) * (365/365))/100</f>
        <v>0.01007131876</v>
      </c>
      <c r="M104" s="180">
        <f t="shared" si="107"/>
        <v>0.01089860566</v>
      </c>
      <c r="N104" s="180">
        <f t="shared" si="107"/>
        <v>0.01165395456</v>
      </c>
      <c r="O104" s="180">
        <f t="shared" si="107"/>
        <v>0.01320062137</v>
      </c>
      <c r="P104" s="180">
        <f t="shared" si="107"/>
        <v>0.01399193928</v>
      </c>
      <c r="Q104" s="180">
        <f t="shared" si="107"/>
        <v>0.01478325718</v>
      </c>
      <c r="R104" s="180">
        <f t="shared" si="107"/>
        <v>0.0170133349</v>
      </c>
      <c r="S104" s="180">
        <f t="shared" si="107"/>
        <v>0.01773271481</v>
      </c>
      <c r="T104" s="181">
        <f t="shared" si="3"/>
        <v>5.132197802</v>
      </c>
      <c r="U104" s="182">
        <f t="shared" si="4"/>
        <v>45763</v>
      </c>
      <c r="V104" s="182">
        <f t="shared" si="5"/>
        <v>45854</v>
      </c>
      <c r="W104" s="182">
        <f t="shared" si="6"/>
        <v>45946</v>
      </c>
      <c r="X104" s="181">
        <f t="shared" si="7"/>
        <v>182</v>
      </c>
      <c r="Y104" s="181">
        <f t="shared" si="8"/>
        <v>273</v>
      </c>
      <c r="Z104" s="181">
        <f t="shared" si="9"/>
        <v>365</v>
      </c>
      <c r="AA104" s="155"/>
      <c r="AB104" s="9"/>
      <c r="AC104" s="9"/>
      <c r="AD104" s="9"/>
      <c r="AE104" s="9"/>
      <c r="AF104" s="9"/>
      <c r="AG104" s="9"/>
      <c r="AH104" s="9"/>
    </row>
    <row r="105" ht="15.75" customHeight="1">
      <c r="A105" s="177">
        <v>45580.0</v>
      </c>
      <c r="B105" s="178">
        <v>2.95</v>
      </c>
      <c r="C105" s="178">
        <v>3.18</v>
      </c>
      <c r="D105" s="178">
        <v>3.43</v>
      </c>
      <c r="E105" s="178">
        <v>3.77</v>
      </c>
      <c r="F105" s="178">
        <v>3.95</v>
      </c>
      <c r="G105" s="178">
        <v>4.13</v>
      </c>
      <c r="H105" s="178">
        <v>4.77</v>
      </c>
      <c r="I105" s="178">
        <v>4.94</v>
      </c>
      <c r="J105" s="178">
        <v>5.07</v>
      </c>
      <c r="K105" s="179">
        <f>MAX(0,((T105*(365/365))-VLOOKUP(A105,VBMA!$A:$D,4,0))  /  (T105* (365/365)   ))</f>
        <v>0.6388795735</v>
      </c>
      <c r="L105" s="180">
        <f t="shared" ref="L105:S105" si="108">(B105*(1-$K105) * (365/365))/100</f>
        <v>0.01065305258</v>
      </c>
      <c r="M105" s="180">
        <f t="shared" si="108"/>
        <v>0.01148362956</v>
      </c>
      <c r="N105" s="180">
        <f t="shared" si="108"/>
        <v>0.01238643063</v>
      </c>
      <c r="O105" s="180">
        <f t="shared" si="108"/>
        <v>0.01361424008</v>
      </c>
      <c r="P105" s="180">
        <f t="shared" si="108"/>
        <v>0.01426425685</v>
      </c>
      <c r="Q105" s="180">
        <f t="shared" si="108"/>
        <v>0.01491427361</v>
      </c>
      <c r="R105" s="180">
        <f t="shared" si="108"/>
        <v>0.01722544434</v>
      </c>
      <c r="S105" s="180">
        <f t="shared" si="108"/>
        <v>0.01783934907</v>
      </c>
      <c r="T105" s="181">
        <f t="shared" si="3"/>
        <v>5.111868132</v>
      </c>
      <c r="U105" s="182">
        <f t="shared" si="4"/>
        <v>45762</v>
      </c>
      <c r="V105" s="182">
        <f t="shared" si="5"/>
        <v>45853</v>
      </c>
      <c r="W105" s="182">
        <f t="shared" si="6"/>
        <v>45945</v>
      </c>
      <c r="X105" s="181">
        <f t="shared" si="7"/>
        <v>182</v>
      </c>
      <c r="Y105" s="181">
        <f t="shared" si="8"/>
        <v>273</v>
      </c>
      <c r="Z105" s="181">
        <f t="shared" si="9"/>
        <v>365</v>
      </c>
      <c r="AA105" s="155"/>
      <c r="AB105" s="9"/>
      <c r="AC105" s="9"/>
      <c r="AD105" s="9"/>
      <c r="AE105" s="9"/>
      <c r="AF105" s="9"/>
      <c r="AG105" s="9"/>
      <c r="AH105" s="9"/>
    </row>
    <row r="106" ht="15.75" customHeight="1">
      <c r="A106" s="177">
        <v>45579.0</v>
      </c>
      <c r="B106" s="178">
        <v>3.12</v>
      </c>
      <c r="C106" s="178">
        <v>3.3</v>
      </c>
      <c r="D106" s="178">
        <v>3.53</v>
      </c>
      <c r="E106" s="178">
        <v>3.83</v>
      </c>
      <c r="F106" s="178">
        <v>4.05</v>
      </c>
      <c r="G106" s="178">
        <v>4.17</v>
      </c>
      <c r="H106" s="178">
        <v>4.78</v>
      </c>
      <c r="I106" s="178">
        <v>4.94</v>
      </c>
      <c r="J106" s="178">
        <v>5.09</v>
      </c>
      <c r="K106" s="179">
        <f>MAX(0,((T106*(365/365))-VLOOKUP(A106,VBMA!$A:$D,4,0))  /  (T106* (365/365)   ))</f>
        <v>0.6381639599</v>
      </c>
      <c r="L106" s="180">
        <f t="shared" ref="L106:S106" si="109">(B106*(1-$K106) * (365/365))/100</f>
        <v>0.01128928445</v>
      </c>
      <c r="M106" s="180">
        <f t="shared" si="109"/>
        <v>0.01194058932</v>
      </c>
      <c r="N106" s="180">
        <f t="shared" si="109"/>
        <v>0.01277281222</v>
      </c>
      <c r="O106" s="180">
        <f t="shared" si="109"/>
        <v>0.01385832034</v>
      </c>
      <c r="P106" s="180">
        <f t="shared" si="109"/>
        <v>0.01465435963</v>
      </c>
      <c r="Q106" s="180">
        <f t="shared" si="109"/>
        <v>0.01508856287</v>
      </c>
      <c r="R106" s="180">
        <f t="shared" si="109"/>
        <v>0.01729576272</v>
      </c>
      <c r="S106" s="180">
        <f t="shared" si="109"/>
        <v>0.01787470038</v>
      </c>
      <c r="T106" s="181">
        <f t="shared" si="3"/>
        <v>5.101758242</v>
      </c>
      <c r="U106" s="182">
        <f t="shared" si="4"/>
        <v>45761</v>
      </c>
      <c r="V106" s="182">
        <f t="shared" si="5"/>
        <v>45852</v>
      </c>
      <c r="W106" s="182">
        <f t="shared" si="6"/>
        <v>45944</v>
      </c>
      <c r="X106" s="181">
        <f t="shared" si="7"/>
        <v>182</v>
      </c>
      <c r="Y106" s="181">
        <f t="shared" si="8"/>
        <v>273</v>
      </c>
      <c r="Z106" s="181">
        <f t="shared" si="9"/>
        <v>365</v>
      </c>
      <c r="AA106" s="155"/>
      <c r="AB106" s="9"/>
      <c r="AC106" s="9"/>
      <c r="AD106" s="9"/>
      <c r="AE106" s="9"/>
      <c r="AF106" s="9"/>
      <c r="AG106" s="9"/>
      <c r="AH106" s="9"/>
    </row>
    <row r="107" ht="15.75" customHeight="1">
      <c r="A107" s="177">
        <v>45576.0</v>
      </c>
      <c r="B107" s="178">
        <v>3.22</v>
      </c>
      <c r="C107" s="178">
        <v>3.45</v>
      </c>
      <c r="D107" s="178">
        <v>3.62</v>
      </c>
      <c r="E107" s="178">
        <v>3.9</v>
      </c>
      <c r="F107" s="178">
        <v>4.08</v>
      </c>
      <c r="G107" s="178">
        <v>4.2</v>
      </c>
      <c r="H107" s="178">
        <v>4.78</v>
      </c>
      <c r="I107" s="178">
        <v>4.98</v>
      </c>
      <c r="J107" s="178">
        <v>5.12</v>
      </c>
      <c r="K107" s="179">
        <f>MAX(0,((T107*(365/365))-VLOOKUP(A107,VBMA!$A:$D,4,0))  /  (T107* (365/365)   ))</f>
        <v>0.6437804826</v>
      </c>
      <c r="L107" s="180">
        <f t="shared" ref="L107:S107" si="110">(B107*(1-$K107) * (365/365))/100</f>
        <v>0.01147026846</v>
      </c>
      <c r="M107" s="180">
        <f t="shared" si="110"/>
        <v>0.01228957335</v>
      </c>
      <c r="N107" s="180">
        <f t="shared" si="110"/>
        <v>0.01289514653</v>
      </c>
      <c r="O107" s="180">
        <f t="shared" si="110"/>
        <v>0.01389256118</v>
      </c>
      <c r="P107" s="180">
        <f t="shared" si="110"/>
        <v>0.01453375631</v>
      </c>
      <c r="Q107" s="180">
        <f t="shared" si="110"/>
        <v>0.01496121973</v>
      </c>
      <c r="R107" s="180">
        <f t="shared" si="110"/>
        <v>0.01702729293</v>
      </c>
      <c r="S107" s="180">
        <f t="shared" si="110"/>
        <v>0.01773973196</v>
      </c>
      <c r="T107" s="181">
        <f t="shared" si="3"/>
        <v>5.182197802</v>
      </c>
      <c r="U107" s="182">
        <f t="shared" si="4"/>
        <v>45758</v>
      </c>
      <c r="V107" s="182">
        <f t="shared" si="5"/>
        <v>45849</v>
      </c>
      <c r="W107" s="182">
        <f t="shared" si="6"/>
        <v>45941</v>
      </c>
      <c r="X107" s="181">
        <f t="shared" si="7"/>
        <v>182</v>
      </c>
      <c r="Y107" s="181">
        <f t="shared" si="8"/>
        <v>273</v>
      </c>
      <c r="Z107" s="181">
        <f t="shared" si="9"/>
        <v>365</v>
      </c>
      <c r="AA107" s="155"/>
      <c r="AB107" s="9"/>
      <c r="AC107" s="9"/>
      <c r="AD107" s="9"/>
      <c r="AE107" s="9"/>
      <c r="AF107" s="9"/>
      <c r="AG107" s="9"/>
      <c r="AH107" s="9"/>
    </row>
    <row r="108" ht="15.75" customHeight="1">
      <c r="A108" s="177">
        <v>45575.0</v>
      </c>
      <c r="B108" s="178">
        <v>3.31</v>
      </c>
      <c r="C108" s="178">
        <v>3.5</v>
      </c>
      <c r="D108" s="178">
        <v>3.7</v>
      </c>
      <c r="E108" s="178">
        <v>3.97</v>
      </c>
      <c r="F108" s="178">
        <v>4.13</v>
      </c>
      <c r="G108" s="178">
        <v>4.27</v>
      </c>
      <c r="H108" s="178">
        <v>4.76</v>
      </c>
      <c r="I108" s="178">
        <v>4.95</v>
      </c>
      <c r="J108" s="178">
        <v>5.1</v>
      </c>
      <c r="K108" s="179">
        <f>MAX(0,((T108*(365/365))-VLOOKUP(A108,VBMA!$A:$D,4,0))  /  (T108* (365/365)   ))</f>
        <v>0.6410018593</v>
      </c>
      <c r="L108" s="180">
        <f t="shared" ref="L108:S108" si="111">(B108*(1-$K108) * (365/365))/100</f>
        <v>0.01188283846</v>
      </c>
      <c r="M108" s="180">
        <f t="shared" si="111"/>
        <v>0.01256493493</v>
      </c>
      <c r="N108" s="180">
        <f t="shared" si="111"/>
        <v>0.01328293121</v>
      </c>
      <c r="O108" s="180">
        <f t="shared" si="111"/>
        <v>0.01425222619</v>
      </c>
      <c r="P108" s="180">
        <f t="shared" si="111"/>
        <v>0.01482662321</v>
      </c>
      <c r="Q108" s="180">
        <f t="shared" si="111"/>
        <v>0.01532922061</v>
      </c>
      <c r="R108" s="180">
        <f t="shared" si="111"/>
        <v>0.0170883115</v>
      </c>
      <c r="S108" s="180">
        <f t="shared" si="111"/>
        <v>0.01777040797</v>
      </c>
      <c r="T108" s="181">
        <f t="shared" si="3"/>
        <v>5.142087912</v>
      </c>
      <c r="U108" s="182">
        <f t="shared" si="4"/>
        <v>45757</v>
      </c>
      <c r="V108" s="182">
        <f t="shared" si="5"/>
        <v>45848</v>
      </c>
      <c r="W108" s="182">
        <f t="shared" si="6"/>
        <v>45940</v>
      </c>
      <c r="X108" s="181">
        <f t="shared" si="7"/>
        <v>182</v>
      </c>
      <c r="Y108" s="181">
        <f t="shared" si="8"/>
        <v>273</v>
      </c>
      <c r="Z108" s="181">
        <f t="shared" si="9"/>
        <v>365</v>
      </c>
      <c r="AA108" s="155"/>
      <c r="AB108" s="9"/>
      <c r="AC108" s="9"/>
      <c r="AD108" s="9"/>
      <c r="AE108" s="9"/>
      <c r="AF108" s="9"/>
      <c r="AG108" s="9"/>
      <c r="AH108" s="9"/>
    </row>
    <row r="109" ht="15.75" customHeight="1">
      <c r="A109" s="177">
        <v>45574.0</v>
      </c>
      <c r="B109" s="178">
        <v>3.37</v>
      </c>
      <c r="C109" s="178">
        <v>3.54</v>
      </c>
      <c r="D109" s="178">
        <v>3.76</v>
      </c>
      <c r="E109" s="178">
        <v>4.0</v>
      </c>
      <c r="F109" s="178">
        <v>4.13</v>
      </c>
      <c r="G109" s="178">
        <v>4.29</v>
      </c>
      <c r="H109" s="178">
        <v>4.77</v>
      </c>
      <c r="I109" s="178">
        <v>4.95</v>
      </c>
      <c r="J109" s="178">
        <v>5.1</v>
      </c>
      <c r="K109" s="179">
        <f>MAX(0,((T109*(365/365))-VLOOKUP(A109,VBMA!$A:$D,4,0))  /  (T109* (365/365)   ))</f>
        <v>0.6402946404</v>
      </c>
      <c r="L109" s="180">
        <f t="shared" ref="L109:S109" si="112">(B109*(1-$K109) * (365/365))/100</f>
        <v>0.01212207062</v>
      </c>
      <c r="M109" s="180">
        <f t="shared" si="112"/>
        <v>0.01273356973</v>
      </c>
      <c r="N109" s="180">
        <f t="shared" si="112"/>
        <v>0.01352492152</v>
      </c>
      <c r="O109" s="180">
        <f t="shared" si="112"/>
        <v>0.01438821439</v>
      </c>
      <c r="P109" s="180">
        <f t="shared" si="112"/>
        <v>0.01485583135</v>
      </c>
      <c r="Q109" s="180">
        <f t="shared" si="112"/>
        <v>0.01543135993</v>
      </c>
      <c r="R109" s="180">
        <f t="shared" si="112"/>
        <v>0.01715794565</v>
      </c>
      <c r="S109" s="180">
        <f t="shared" si="112"/>
        <v>0.0178054153</v>
      </c>
      <c r="T109" s="181">
        <f t="shared" si="3"/>
        <v>5.131978022</v>
      </c>
      <c r="U109" s="182">
        <f t="shared" si="4"/>
        <v>45756</v>
      </c>
      <c r="V109" s="182">
        <f t="shared" si="5"/>
        <v>45847</v>
      </c>
      <c r="W109" s="182">
        <f t="shared" si="6"/>
        <v>45939</v>
      </c>
      <c r="X109" s="181">
        <f t="shared" si="7"/>
        <v>182</v>
      </c>
      <c r="Y109" s="181">
        <f t="shared" si="8"/>
        <v>273</v>
      </c>
      <c r="Z109" s="181">
        <f t="shared" si="9"/>
        <v>365</v>
      </c>
      <c r="AA109" s="155"/>
      <c r="AB109" s="9"/>
      <c r="AC109" s="9"/>
      <c r="AD109" s="9"/>
      <c r="AE109" s="9"/>
      <c r="AF109" s="9"/>
      <c r="AG109" s="9"/>
      <c r="AH109" s="9"/>
    </row>
    <row r="110" ht="15.75" customHeight="1">
      <c r="A110" s="177">
        <v>45573.0</v>
      </c>
      <c r="B110" s="178">
        <v>3.48</v>
      </c>
      <c r="C110" s="178">
        <v>3.66</v>
      </c>
      <c r="D110" s="178">
        <v>3.83</v>
      </c>
      <c r="E110" s="178">
        <v>4.04</v>
      </c>
      <c r="F110" s="178">
        <v>4.2</v>
      </c>
      <c r="G110" s="178">
        <v>4.31</v>
      </c>
      <c r="H110" s="178">
        <v>4.77</v>
      </c>
      <c r="I110" s="178">
        <v>4.97</v>
      </c>
      <c r="J110" s="178">
        <v>5.17</v>
      </c>
      <c r="K110" s="179">
        <f>MAX(0,((T110*(365/365))-VLOOKUP(A110,VBMA!$A:$D,4,0))  /  (T110* (365/365)   ))</f>
        <v>0.6430917628</v>
      </c>
      <c r="L110" s="180">
        <f t="shared" ref="L110:S110" si="113">(B110*(1-$K110) * (365/365))/100</f>
        <v>0.01242040665</v>
      </c>
      <c r="M110" s="180">
        <f t="shared" si="113"/>
        <v>0.01306284148</v>
      </c>
      <c r="N110" s="180">
        <f t="shared" si="113"/>
        <v>0.01366958548</v>
      </c>
      <c r="O110" s="180">
        <f t="shared" si="113"/>
        <v>0.01441909278</v>
      </c>
      <c r="P110" s="180">
        <f t="shared" si="113"/>
        <v>0.01499014596</v>
      </c>
      <c r="Q110" s="180">
        <f t="shared" si="113"/>
        <v>0.01538274502</v>
      </c>
      <c r="R110" s="180">
        <f t="shared" si="113"/>
        <v>0.01702452291</v>
      </c>
      <c r="S110" s="180">
        <f t="shared" si="113"/>
        <v>0.01773833939</v>
      </c>
      <c r="T110" s="181">
        <f t="shared" si="3"/>
        <v>5.172197802</v>
      </c>
      <c r="U110" s="182">
        <f t="shared" si="4"/>
        <v>45755</v>
      </c>
      <c r="V110" s="182">
        <f t="shared" si="5"/>
        <v>45846</v>
      </c>
      <c r="W110" s="182">
        <f t="shared" si="6"/>
        <v>45938</v>
      </c>
      <c r="X110" s="181">
        <f t="shared" si="7"/>
        <v>182</v>
      </c>
      <c r="Y110" s="181">
        <f t="shared" si="8"/>
        <v>273</v>
      </c>
      <c r="Z110" s="181">
        <f t="shared" si="9"/>
        <v>365</v>
      </c>
      <c r="AA110" s="155"/>
      <c r="AB110" s="9"/>
      <c r="AC110" s="9"/>
      <c r="AD110" s="9"/>
      <c r="AE110" s="9"/>
      <c r="AF110" s="9"/>
      <c r="AG110" s="9"/>
      <c r="AH110" s="9"/>
    </row>
    <row r="111" ht="15.75" customHeight="1">
      <c r="A111" s="177">
        <v>45572.0</v>
      </c>
      <c r="B111" s="178">
        <v>3.56</v>
      </c>
      <c r="C111" s="178">
        <v>3.7</v>
      </c>
      <c r="D111" s="178">
        <v>3.84</v>
      </c>
      <c r="E111" s="178">
        <v>4.04</v>
      </c>
      <c r="F111" s="178">
        <v>4.2</v>
      </c>
      <c r="G111" s="178">
        <v>4.32</v>
      </c>
      <c r="H111" s="178">
        <v>4.86</v>
      </c>
      <c r="I111" s="178">
        <v>5.05</v>
      </c>
      <c r="J111" s="178">
        <v>5.23</v>
      </c>
      <c r="K111" s="179">
        <f>MAX(0,((T111*(365/365))-VLOOKUP(A111,VBMA!$A:$D,4,0))  /  (T111* (365/365)   ))</f>
        <v>0.64785024</v>
      </c>
      <c r="L111" s="180">
        <f t="shared" ref="L111:S111" si="114">(B111*(1-$K111) * (365/365))/100</f>
        <v>0.01253653146</v>
      </c>
      <c r="M111" s="180">
        <f t="shared" si="114"/>
        <v>0.01302954112</v>
      </c>
      <c r="N111" s="180">
        <f t="shared" si="114"/>
        <v>0.01352255078</v>
      </c>
      <c r="O111" s="180">
        <f t="shared" si="114"/>
        <v>0.0142268503</v>
      </c>
      <c r="P111" s="180">
        <f t="shared" si="114"/>
        <v>0.01479028992</v>
      </c>
      <c r="Q111" s="180">
        <f t="shared" si="114"/>
        <v>0.01521286963</v>
      </c>
      <c r="R111" s="180">
        <f t="shared" si="114"/>
        <v>0.01711447833</v>
      </c>
      <c r="S111" s="180">
        <f t="shared" si="114"/>
        <v>0.01778356288</v>
      </c>
      <c r="T111" s="181">
        <f t="shared" si="3"/>
        <v>5.242087912</v>
      </c>
      <c r="U111" s="182">
        <f t="shared" si="4"/>
        <v>45754</v>
      </c>
      <c r="V111" s="182">
        <f t="shared" si="5"/>
        <v>45845</v>
      </c>
      <c r="W111" s="182">
        <f t="shared" si="6"/>
        <v>45937</v>
      </c>
      <c r="X111" s="181">
        <f t="shared" si="7"/>
        <v>182</v>
      </c>
      <c r="Y111" s="181">
        <f t="shared" si="8"/>
        <v>273</v>
      </c>
      <c r="Z111" s="181">
        <f t="shared" si="9"/>
        <v>365</v>
      </c>
      <c r="AA111" s="155"/>
      <c r="AB111" s="9"/>
      <c r="AC111" s="9"/>
      <c r="AD111" s="9"/>
      <c r="AE111" s="9"/>
      <c r="AF111" s="9"/>
      <c r="AG111" s="9"/>
      <c r="AH111" s="9"/>
    </row>
    <row r="112" ht="15.75" customHeight="1">
      <c r="A112" s="177">
        <v>45569.0</v>
      </c>
      <c r="B112" s="178">
        <v>3.72</v>
      </c>
      <c r="C112" s="178">
        <v>3.9</v>
      </c>
      <c r="D112" s="178">
        <v>4.02</v>
      </c>
      <c r="E112" s="178">
        <v>4.17</v>
      </c>
      <c r="F112" s="178">
        <v>4.32</v>
      </c>
      <c r="G112" s="178">
        <v>4.37</v>
      </c>
      <c r="H112" s="178">
        <v>4.82</v>
      </c>
      <c r="I112" s="178">
        <v>5.02</v>
      </c>
      <c r="J112" s="178">
        <v>5.16</v>
      </c>
      <c r="K112" s="179">
        <f>MAX(0,((T112*(365/365))-VLOOKUP(A112,VBMA!$A:$D,4,0))  /  (T112* (365/365)   ))</f>
        <v>0.6465089853</v>
      </c>
      <c r="L112" s="180">
        <f t="shared" ref="L112:S112" si="115">(B112*(1-$K112) * (365/365))/100</f>
        <v>0.01314986575</v>
      </c>
      <c r="M112" s="180">
        <f t="shared" si="115"/>
        <v>0.01378614957</v>
      </c>
      <c r="N112" s="180">
        <f t="shared" si="115"/>
        <v>0.01421033879</v>
      </c>
      <c r="O112" s="180">
        <f t="shared" si="115"/>
        <v>0.01474057531</v>
      </c>
      <c r="P112" s="180">
        <f t="shared" si="115"/>
        <v>0.01527081183</v>
      </c>
      <c r="Q112" s="180">
        <f t="shared" si="115"/>
        <v>0.01544755734</v>
      </c>
      <c r="R112" s="180">
        <f t="shared" si="115"/>
        <v>0.01703826691</v>
      </c>
      <c r="S112" s="180">
        <f t="shared" si="115"/>
        <v>0.01774524894</v>
      </c>
      <c r="T112" s="181">
        <f t="shared" si="3"/>
        <v>5.222197802</v>
      </c>
      <c r="U112" s="182">
        <f t="shared" si="4"/>
        <v>45751</v>
      </c>
      <c r="V112" s="182">
        <f t="shared" si="5"/>
        <v>45842</v>
      </c>
      <c r="W112" s="182">
        <f t="shared" si="6"/>
        <v>45934</v>
      </c>
      <c r="X112" s="181">
        <f t="shared" si="7"/>
        <v>182</v>
      </c>
      <c r="Y112" s="181">
        <f t="shared" si="8"/>
        <v>273</v>
      </c>
      <c r="Z112" s="181">
        <f t="shared" si="9"/>
        <v>365</v>
      </c>
      <c r="AA112" s="155"/>
      <c r="AB112" s="9"/>
      <c r="AC112" s="9"/>
      <c r="AD112" s="9"/>
      <c r="AE112" s="9"/>
      <c r="AF112" s="9"/>
      <c r="AG112" s="9"/>
      <c r="AH112" s="9"/>
    </row>
    <row r="113" ht="15.75" customHeight="1">
      <c r="A113" s="177">
        <v>45568.0</v>
      </c>
      <c r="B113" s="178">
        <v>4.0</v>
      </c>
      <c r="C113" s="178">
        <v>4.1</v>
      </c>
      <c r="D113" s="178">
        <v>4.2</v>
      </c>
      <c r="E113" s="178">
        <v>4.25</v>
      </c>
      <c r="F113" s="178">
        <v>4.35</v>
      </c>
      <c r="G113" s="178">
        <v>4.38</v>
      </c>
      <c r="H113" s="178">
        <v>4.83</v>
      </c>
      <c r="I113" s="178">
        <v>5.02</v>
      </c>
      <c r="J113" s="178">
        <v>5.16</v>
      </c>
      <c r="K113" s="179">
        <f>MAX(0,((T113*(365/365))-VLOOKUP(A113,VBMA!$A:$D,4,0))  /  (T113* (365/365)   ))</f>
        <v>0.6450558718</v>
      </c>
      <c r="L113" s="180">
        <f t="shared" ref="L113:S113" si="116">(B113*(1-$K113) * (365/365))/100</f>
        <v>0.01419776513</v>
      </c>
      <c r="M113" s="180">
        <f t="shared" si="116"/>
        <v>0.01455270926</v>
      </c>
      <c r="N113" s="180">
        <f t="shared" si="116"/>
        <v>0.01490765338</v>
      </c>
      <c r="O113" s="180">
        <f t="shared" si="116"/>
        <v>0.01508512545</v>
      </c>
      <c r="P113" s="180">
        <f t="shared" si="116"/>
        <v>0.01544006958</v>
      </c>
      <c r="Q113" s="180">
        <f t="shared" si="116"/>
        <v>0.01554655281</v>
      </c>
      <c r="R113" s="180">
        <f t="shared" si="116"/>
        <v>0.01714380139</v>
      </c>
      <c r="S113" s="180">
        <f t="shared" si="116"/>
        <v>0.01781819524</v>
      </c>
      <c r="T113" s="181">
        <f t="shared" si="3"/>
        <v>5.212087912</v>
      </c>
      <c r="U113" s="182">
        <f t="shared" si="4"/>
        <v>45750</v>
      </c>
      <c r="V113" s="182">
        <f t="shared" si="5"/>
        <v>45841</v>
      </c>
      <c r="W113" s="182">
        <f t="shared" si="6"/>
        <v>45933</v>
      </c>
      <c r="X113" s="181">
        <f t="shared" si="7"/>
        <v>182</v>
      </c>
      <c r="Y113" s="181">
        <f t="shared" si="8"/>
        <v>273</v>
      </c>
      <c r="Z113" s="181">
        <f t="shared" si="9"/>
        <v>365</v>
      </c>
      <c r="AA113" s="155"/>
      <c r="AB113" s="9"/>
      <c r="AC113" s="9"/>
      <c r="AD113" s="9"/>
      <c r="AE113" s="9"/>
      <c r="AF113" s="9"/>
      <c r="AG113" s="9"/>
      <c r="AH113" s="9"/>
    </row>
    <row r="114" ht="15.75" customHeight="1">
      <c r="A114" s="177">
        <v>45567.0</v>
      </c>
      <c r="B114" s="178">
        <v>4.14</v>
      </c>
      <c r="C114" s="178">
        <v>4.29</v>
      </c>
      <c r="D114" s="178">
        <v>4.31</v>
      </c>
      <c r="E114" s="178">
        <v>4.3</v>
      </c>
      <c r="F114" s="178">
        <v>4.34</v>
      </c>
      <c r="G114" s="178">
        <v>4.37</v>
      </c>
      <c r="H114" s="178">
        <v>4.84</v>
      </c>
      <c r="I114" s="178">
        <v>5.08</v>
      </c>
      <c r="J114" s="178">
        <v>5.22</v>
      </c>
      <c r="K114" s="179">
        <f>MAX(0,((T114*(365/365))-VLOOKUP(A114,VBMA!$A:$D,4,0))  /  (T114* (365/365)   ))</f>
        <v>0.6524279462</v>
      </c>
      <c r="L114" s="180">
        <f t="shared" ref="L114:S114" si="117">(B114*(1-$K114) * (365/365))/100</f>
        <v>0.01438948303</v>
      </c>
      <c r="M114" s="180">
        <f t="shared" si="117"/>
        <v>0.01491084111</v>
      </c>
      <c r="N114" s="180">
        <f t="shared" si="117"/>
        <v>0.01498035552</v>
      </c>
      <c r="O114" s="180">
        <f t="shared" si="117"/>
        <v>0.01494559832</v>
      </c>
      <c r="P114" s="180">
        <f t="shared" si="117"/>
        <v>0.01508462714</v>
      </c>
      <c r="Q114" s="180">
        <f t="shared" si="117"/>
        <v>0.01518889875</v>
      </c>
      <c r="R114" s="180">
        <f t="shared" si="117"/>
        <v>0.01682248741</v>
      </c>
      <c r="S114" s="180">
        <f t="shared" si="117"/>
        <v>0.01765666034</v>
      </c>
      <c r="T114" s="181">
        <f t="shared" si="3"/>
        <v>5.322637363</v>
      </c>
      <c r="U114" s="182">
        <f t="shared" si="4"/>
        <v>45749</v>
      </c>
      <c r="V114" s="182">
        <f t="shared" si="5"/>
        <v>45840</v>
      </c>
      <c r="W114" s="182">
        <f t="shared" si="6"/>
        <v>45932</v>
      </c>
      <c r="X114" s="181">
        <f t="shared" si="7"/>
        <v>182</v>
      </c>
      <c r="Y114" s="181">
        <f t="shared" si="8"/>
        <v>273</v>
      </c>
      <c r="Z114" s="181">
        <f t="shared" si="9"/>
        <v>365</v>
      </c>
      <c r="AA114" s="155"/>
      <c r="AB114" s="9"/>
      <c r="AC114" s="9"/>
      <c r="AD114" s="9"/>
      <c r="AE114" s="9"/>
      <c r="AF114" s="9"/>
      <c r="AG114" s="9"/>
      <c r="AH114" s="9"/>
    </row>
    <row r="115" ht="15.75" customHeight="1">
      <c r="A115" s="177">
        <v>45566.0</v>
      </c>
      <c r="B115" s="178">
        <v>4.3</v>
      </c>
      <c r="C115" s="178">
        <v>4.36</v>
      </c>
      <c r="D115" s="178">
        <v>4.36</v>
      </c>
      <c r="E115" s="178">
        <v>4.33</v>
      </c>
      <c r="F115" s="178">
        <v>4.37</v>
      </c>
      <c r="G115" s="178">
        <v>4.39</v>
      </c>
      <c r="H115" s="178">
        <v>4.83</v>
      </c>
      <c r="I115" s="178">
        <v>5.1</v>
      </c>
      <c r="J115" s="178">
        <v>5.23</v>
      </c>
      <c r="K115" s="179">
        <f>MAX(0,((T115*(365/365))-VLOOKUP(A115,VBMA!$A:$D,4,0))  /  (T115* (365/365)   ))</f>
        <v>0.655683724</v>
      </c>
      <c r="L115" s="180">
        <f t="shared" ref="L115:S115" si="118">(B115*(1-$K115) * (365/365))/100</f>
        <v>0.01480559987</v>
      </c>
      <c r="M115" s="180">
        <f t="shared" si="118"/>
        <v>0.01501218963</v>
      </c>
      <c r="N115" s="180">
        <f t="shared" si="118"/>
        <v>0.01501218963</v>
      </c>
      <c r="O115" s="180">
        <f t="shared" si="118"/>
        <v>0.01490889475</v>
      </c>
      <c r="P115" s="180">
        <f t="shared" si="118"/>
        <v>0.01504662126</v>
      </c>
      <c r="Q115" s="180">
        <f t="shared" si="118"/>
        <v>0.01511548452</v>
      </c>
      <c r="R115" s="180">
        <f t="shared" si="118"/>
        <v>0.01663047613</v>
      </c>
      <c r="S115" s="180">
        <f t="shared" si="118"/>
        <v>0.01756013008</v>
      </c>
      <c r="T115" s="181">
        <f t="shared" si="3"/>
        <v>5.372967033</v>
      </c>
      <c r="U115" s="182">
        <f t="shared" si="4"/>
        <v>45748</v>
      </c>
      <c r="V115" s="182">
        <f t="shared" si="5"/>
        <v>45839</v>
      </c>
      <c r="W115" s="182">
        <f t="shared" si="6"/>
        <v>45931</v>
      </c>
      <c r="X115" s="181">
        <f t="shared" si="7"/>
        <v>182</v>
      </c>
      <c r="Y115" s="181">
        <f t="shared" si="8"/>
        <v>273</v>
      </c>
      <c r="Z115" s="181">
        <f t="shared" si="9"/>
        <v>365</v>
      </c>
      <c r="AA115" s="155"/>
      <c r="AB115" s="9"/>
      <c r="AC115" s="9"/>
      <c r="AD115" s="9"/>
      <c r="AE115" s="9"/>
      <c r="AF115" s="9"/>
      <c r="AG115" s="9"/>
      <c r="AH115" s="9"/>
    </row>
    <row r="116" ht="15.75" customHeight="1">
      <c r="A116" s="177">
        <v>45565.0</v>
      </c>
      <c r="B116" s="178">
        <v>4.47</v>
      </c>
      <c r="C116" s="178">
        <v>4.48</v>
      </c>
      <c r="D116" s="178">
        <v>4.45</v>
      </c>
      <c r="E116" s="178">
        <v>4.37</v>
      </c>
      <c r="F116" s="178">
        <v>4.4</v>
      </c>
      <c r="G116" s="178">
        <v>4.43</v>
      </c>
      <c r="H116" s="178">
        <v>4.85</v>
      </c>
      <c r="I116" s="178">
        <v>5.16</v>
      </c>
      <c r="J116" s="178">
        <v>5.34</v>
      </c>
      <c r="K116" s="179">
        <f>MAX(0,((T116*(365/365))-VLOOKUP(A116,VBMA!$A:$D,4,0))  /  (T116* (365/365)   ))</f>
        <v>0.6617915905</v>
      </c>
      <c r="L116" s="180">
        <f t="shared" ref="L116:S116" si="119">(B116*(1-$K116) * (365/365))/100</f>
        <v>0.0151179159</v>
      </c>
      <c r="M116" s="180">
        <f t="shared" si="119"/>
        <v>0.01515173675</v>
      </c>
      <c r="N116" s="180">
        <f t="shared" si="119"/>
        <v>0.01505027422</v>
      </c>
      <c r="O116" s="180">
        <f t="shared" si="119"/>
        <v>0.0147797075</v>
      </c>
      <c r="P116" s="180">
        <f t="shared" si="119"/>
        <v>0.01488117002</v>
      </c>
      <c r="Q116" s="180">
        <f t="shared" si="119"/>
        <v>0.01498263254</v>
      </c>
      <c r="R116" s="180">
        <f t="shared" si="119"/>
        <v>0.01640310786</v>
      </c>
      <c r="S116" s="180">
        <f t="shared" si="119"/>
        <v>0.01745155393</v>
      </c>
      <c r="T116" s="181">
        <f t="shared" si="3"/>
        <v>5.47</v>
      </c>
      <c r="U116" s="182">
        <f t="shared" si="4"/>
        <v>45746</v>
      </c>
      <c r="V116" s="182">
        <f t="shared" si="5"/>
        <v>45838</v>
      </c>
      <c r="W116" s="182">
        <f t="shared" si="6"/>
        <v>45930</v>
      </c>
      <c r="X116" s="181">
        <f t="shared" si="7"/>
        <v>181</v>
      </c>
      <c r="Y116" s="181">
        <f t="shared" si="8"/>
        <v>273</v>
      </c>
      <c r="Z116" s="181">
        <f t="shared" si="9"/>
        <v>365</v>
      </c>
      <c r="AA116" s="155"/>
      <c r="AB116" s="9"/>
      <c r="AC116" s="9"/>
      <c r="AD116" s="9"/>
      <c r="AE116" s="9"/>
      <c r="AF116" s="9"/>
      <c r="AG116" s="9"/>
      <c r="AH116" s="9"/>
    </row>
    <row r="117" ht="15.75" customHeight="1">
      <c r="A117" s="177">
        <v>45562.0</v>
      </c>
      <c r="B117" s="178">
        <v>4.24</v>
      </c>
      <c r="C117" s="178">
        <v>4.38</v>
      </c>
      <c r="D117" s="178">
        <v>4.38</v>
      </c>
      <c r="E117" s="178">
        <v>4.36</v>
      </c>
      <c r="F117" s="178">
        <v>4.34</v>
      </c>
      <c r="G117" s="178">
        <v>4.36</v>
      </c>
      <c r="H117" s="178">
        <v>4.84</v>
      </c>
      <c r="I117" s="178">
        <v>5.13</v>
      </c>
      <c r="J117" s="178">
        <v>5.3</v>
      </c>
      <c r="K117" s="179">
        <f>MAX(0,((T117*(365/365))-VLOOKUP(A117,VBMA!$A:$D,4,0))  /  (T117* (365/365)   ))</f>
        <v>0.6586715867</v>
      </c>
      <c r="L117" s="180">
        <f t="shared" ref="L117:S117" si="120">(B117*(1-$K117) * (365/365))/100</f>
        <v>0.01447232472</v>
      </c>
      <c r="M117" s="180">
        <f t="shared" si="120"/>
        <v>0.0149501845</v>
      </c>
      <c r="N117" s="180">
        <f t="shared" si="120"/>
        <v>0.0149501845</v>
      </c>
      <c r="O117" s="180">
        <f t="shared" si="120"/>
        <v>0.01488191882</v>
      </c>
      <c r="P117" s="180">
        <f t="shared" si="120"/>
        <v>0.01481365314</v>
      </c>
      <c r="Q117" s="180">
        <f t="shared" si="120"/>
        <v>0.01488191882</v>
      </c>
      <c r="R117" s="180">
        <f t="shared" si="120"/>
        <v>0.0165202952</v>
      </c>
      <c r="S117" s="180">
        <f t="shared" si="120"/>
        <v>0.0175101476</v>
      </c>
      <c r="T117" s="181">
        <f t="shared" si="3"/>
        <v>5.42</v>
      </c>
      <c r="U117" s="182">
        <f t="shared" si="4"/>
        <v>45743</v>
      </c>
      <c r="V117" s="182">
        <f t="shared" si="5"/>
        <v>45835</v>
      </c>
      <c r="W117" s="182">
        <f t="shared" si="6"/>
        <v>45927</v>
      </c>
      <c r="X117" s="181">
        <f t="shared" si="7"/>
        <v>181</v>
      </c>
      <c r="Y117" s="181">
        <f t="shared" si="8"/>
        <v>273</v>
      </c>
      <c r="Z117" s="181">
        <f t="shared" si="9"/>
        <v>365</v>
      </c>
      <c r="AA117" s="155"/>
      <c r="AB117" s="9"/>
      <c r="AC117" s="9"/>
      <c r="AD117" s="9"/>
      <c r="AE117" s="9"/>
      <c r="AF117" s="9"/>
      <c r="AG117" s="9"/>
      <c r="AH117" s="9"/>
    </row>
    <row r="118" ht="15.75" customHeight="1">
      <c r="A118" s="177">
        <v>45561.0</v>
      </c>
      <c r="B118" s="178">
        <v>4.23</v>
      </c>
      <c r="C118" s="178">
        <v>4.36</v>
      </c>
      <c r="D118" s="178">
        <v>4.37</v>
      </c>
      <c r="E118" s="178">
        <v>4.36</v>
      </c>
      <c r="F118" s="178">
        <v>4.36</v>
      </c>
      <c r="G118" s="178">
        <v>4.37</v>
      </c>
      <c r="H118" s="178">
        <v>4.84</v>
      </c>
      <c r="I118" s="178">
        <v>5.13</v>
      </c>
      <c r="J118" s="178">
        <v>5.28</v>
      </c>
      <c r="K118" s="179">
        <f>MAX(0,((T118*(365/365))-VLOOKUP(A118,VBMA!$A:$D,4,0))  /  (T118* (365/365)   ))</f>
        <v>0.6586715867</v>
      </c>
      <c r="L118" s="180">
        <f t="shared" ref="L118:S118" si="121">(B118*(1-$K118) * (365/365))/100</f>
        <v>0.01443819188</v>
      </c>
      <c r="M118" s="180">
        <f t="shared" si="121"/>
        <v>0.01488191882</v>
      </c>
      <c r="N118" s="180">
        <f t="shared" si="121"/>
        <v>0.01491605166</v>
      </c>
      <c r="O118" s="180">
        <f t="shared" si="121"/>
        <v>0.01488191882</v>
      </c>
      <c r="P118" s="180">
        <f t="shared" si="121"/>
        <v>0.01488191882</v>
      </c>
      <c r="Q118" s="180">
        <f t="shared" si="121"/>
        <v>0.01491605166</v>
      </c>
      <c r="R118" s="180">
        <f t="shared" si="121"/>
        <v>0.0165202952</v>
      </c>
      <c r="S118" s="180">
        <f t="shared" si="121"/>
        <v>0.0175101476</v>
      </c>
      <c r="T118" s="181">
        <f t="shared" si="3"/>
        <v>5.42</v>
      </c>
      <c r="U118" s="182">
        <f t="shared" si="4"/>
        <v>45742</v>
      </c>
      <c r="V118" s="182">
        <f t="shared" si="5"/>
        <v>45834</v>
      </c>
      <c r="W118" s="182">
        <f t="shared" si="6"/>
        <v>45926</v>
      </c>
      <c r="X118" s="181">
        <f t="shared" si="7"/>
        <v>181</v>
      </c>
      <c r="Y118" s="181">
        <f t="shared" si="8"/>
        <v>273</v>
      </c>
      <c r="Z118" s="181">
        <f t="shared" si="9"/>
        <v>365</v>
      </c>
      <c r="AA118" s="155"/>
      <c r="AB118" s="9"/>
      <c r="AC118" s="9"/>
      <c r="AD118" s="9"/>
      <c r="AE118" s="9"/>
      <c r="AF118" s="9"/>
      <c r="AG118" s="9"/>
      <c r="AH118" s="9"/>
    </row>
    <row r="119" ht="15.75" customHeight="1">
      <c r="A119" s="177">
        <v>45560.0</v>
      </c>
      <c r="B119" s="178">
        <v>4.2</v>
      </c>
      <c r="C119" s="178">
        <v>4.35</v>
      </c>
      <c r="D119" s="178">
        <v>4.38</v>
      </c>
      <c r="E119" s="178">
        <v>4.32</v>
      </c>
      <c r="F119" s="178">
        <v>4.33</v>
      </c>
      <c r="G119" s="178">
        <v>4.4</v>
      </c>
      <c r="H119" s="178">
        <v>4.9</v>
      </c>
      <c r="I119" s="178">
        <v>5.21</v>
      </c>
      <c r="J119" s="178">
        <v>5.31</v>
      </c>
      <c r="K119" s="179">
        <f>MAX(0,((T119*(365/365))-VLOOKUP(A119,VBMA!$A:$D,4,0))  /  (T119* (365/365)   ))</f>
        <v>0.6648550725</v>
      </c>
      <c r="L119" s="180">
        <f t="shared" ref="L119:S119" si="122">(B119*(1-$K119) * (365/365))/100</f>
        <v>0.01407608696</v>
      </c>
      <c r="M119" s="180">
        <f t="shared" si="122"/>
        <v>0.01457880435</v>
      </c>
      <c r="N119" s="180">
        <f t="shared" si="122"/>
        <v>0.01467934783</v>
      </c>
      <c r="O119" s="180">
        <f t="shared" si="122"/>
        <v>0.01447826087</v>
      </c>
      <c r="P119" s="180">
        <f t="shared" si="122"/>
        <v>0.01451177536</v>
      </c>
      <c r="Q119" s="180">
        <f t="shared" si="122"/>
        <v>0.01474637681</v>
      </c>
      <c r="R119" s="180">
        <f t="shared" si="122"/>
        <v>0.01642210145</v>
      </c>
      <c r="S119" s="180">
        <f t="shared" si="122"/>
        <v>0.01746105072</v>
      </c>
      <c r="T119" s="181">
        <f t="shared" si="3"/>
        <v>5.52</v>
      </c>
      <c r="U119" s="182">
        <f t="shared" si="4"/>
        <v>45741</v>
      </c>
      <c r="V119" s="182">
        <f t="shared" si="5"/>
        <v>45833</v>
      </c>
      <c r="W119" s="182">
        <f t="shared" si="6"/>
        <v>45925</v>
      </c>
      <c r="X119" s="181">
        <f t="shared" si="7"/>
        <v>181</v>
      </c>
      <c r="Y119" s="181">
        <f t="shared" si="8"/>
        <v>273</v>
      </c>
      <c r="Z119" s="181">
        <f t="shared" si="9"/>
        <v>365</v>
      </c>
      <c r="AA119" s="155"/>
      <c r="AB119" s="9"/>
      <c r="AC119" s="9"/>
      <c r="AD119" s="9"/>
      <c r="AE119" s="9"/>
      <c r="AF119" s="9"/>
      <c r="AG119" s="9"/>
      <c r="AH119" s="9"/>
    </row>
    <row r="120" ht="15.75" customHeight="1">
      <c r="A120" s="177">
        <v>45559.0</v>
      </c>
      <c r="B120" s="178">
        <v>4.27</v>
      </c>
      <c r="C120" s="178">
        <v>4.42</v>
      </c>
      <c r="D120" s="178">
        <v>4.4</v>
      </c>
      <c r="E120" s="178">
        <v>4.37</v>
      </c>
      <c r="F120" s="178">
        <v>4.33</v>
      </c>
      <c r="G120" s="178">
        <v>4.42</v>
      </c>
      <c r="H120" s="178">
        <v>4.93</v>
      </c>
      <c r="I120" s="178">
        <v>5.23</v>
      </c>
      <c r="J120" s="178">
        <v>5.33</v>
      </c>
      <c r="K120" s="179">
        <f>MAX(0,((T120*(365/365))-VLOOKUP(A120,VBMA!$A:$D,4,0))  /  (T120* (365/365)   ))</f>
        <v>0.6654611212</v>
      </c>
      <c r="L120" s="180">
        <f t="shared" ref="L120:S120" si="123">(B120*(1-$K120) * (365/365))/100</f>
        <v>0.01428481013</v>
      </c>
      <c r="M120" s="180">
        <f t="shared" si="123"/>
        <v>0.01478661844</v>
      </c>
      <c r="N120" s="180">
        <f t="shared" si="123"/>
        <v>0.01471971067</v>
      </c>
      <c r="O120" s="180">
        <f t="shared" si="123"/>
        <v>0.01461934901</v>
      </c>
      <c r="P120" s="180">
        <f t="shared" si="123"/>
        <v>0.01448553345</v>
      </c>
      <c r="Q120" s="180">
        <f t="shared" si="123"/>
        <v>0.01478661844</v>
      </c>
      <c r="R120" s="180">
        <f t="shared" si="123"/>
        <v>0.01649276673</v>
      </c>
      <c r="S120" s="180">
        <f t="shared" si="123"/>
        <v>0.01749638336</v>
      </c>
      <c r="T120" s="181">
        <f t="shared" si="3"/>
        <v>5.53</v>
      </c>
      <c r="U120" s="182">
        <f t="shared" si="4"/>
        <v>45740</v>
      </c>
      <c r="V120" s="182">
        <f t="shared" si="5"/>
        <v>45832</v>
      </c>
      <c r="W120" s="182">
        <f t="shared" si="6"/>
        <v>45924</v>
      </c>
      <c r="X120" s="181">
        <f t="shared" si="7"/>
        <v>181</v>
      </c>
      <c r="Y120" s="181">
        <f t="shared" si="8"/>
        <v>273</v>
      </c>
      <c r="Z120" s="181">
        <f t="shared" si="9"/>
        <v>365</v>
      </c>
      <c r="AA120" s="155"/>
      <c r="AB120" s="9"/>
      <c r="AC120" s="9"/>
      <c r="AD120" s="9"/>
      <c r="AE120" s="9"/>
      <c r="AF120" s="9"/>
      <c r="AG120" s="9"/>
      <c r="AH120" s="9"/>
    </row>
    <row r="121" ht="15.75" customHeight="1">
      <c r="A121" s="177">
        <v>45558.0</v>
      </c>
      <c r="B121" s="178">
        <v>3.96</v>
      </c>
      <c r="C121" s="178">
        <v>4.0</v>
      </c>
      <c r="D121" s="178">
        <v>4.03</v>
      </c>
      <c r="E121" s="178">
        <v>4.11</v>
      </c>
      <c r="F121" s="178">
        <v>4.27</v>
      </c>
      <c r="G121" s="178">
        <v>4.34</v>
      </c>
      <c r="H121" s="178">
        <v>4.9</v>
      </c>
      <c r="I121" s="178">
        <v>5.22</v>
      </c>
      <c r="J121" s="178">
        <v>5.32</v>
      </c>
      <c r="K121" s="179">
        <f>MAX(0,((T121*(365/365))-VLOOKUP(A121,VBMA!$A:$D,4,0))  /  (T121* (365/365)   ))</f>
        <v>0.6653429603</v>
      </c>
      <c r="L121" s="180">
        <f t="shared" ref="L121:S121" si="124">(B121*(1-$K121) * (365/365))/100</f>
        <v>0.01325241877</v>
      </c>
      <c r="M121" s="180">
        <f t="shared" si="124"/>
        <v>0.01338628159</v>
      </c>
      <c r="N121" s="180">
        <f t="shared" si="124"/>
        <v>0.0134866787</v>
      </c>
      <c r="O121" s="180">
        <f t="shared" si="124"/>
        <v>0.01375440433</v>
      </c>
      <c r="P121" s="180">
        <f t="shared" si="124"/>
        <v>0.0142898556</v>
      </c>
      <c r="Q121" s="180">
        <f t="shared" si="124"/>
        <v>0.01452411552</v>
      </c>
      <c r="R121" s="180">
        <f t="shared" si="124"/>
        <v>0.01639819495</v>
      </c>
      <c r="S121" s="180">
        <f t="shared" si="124"/>
        <v>0.01746909747</v>
      </c>
      <c r="T121" s="181">
        <f t="shared" si="3"/>
        <v>5.54</v>
      </c>
      <c r="U121" s="182">
        <f t="shared" si="4"/>
        <v>45739</v>
      </c>
      <c r="V121" s="182">
        <f t="shared" si="5"/>
        <v>45831</v>
      </c>
      <c r="W121" s="182">
        <f t="shared" si="6"/>
        <v>45923</v>
      </c>
      <c r="X121" s="181">
        <f t="shared" si="7"/>
        <v>181</v>
      </c>
      <c r="Y121" s="181">
        <f t="shared" si="8"/>
        <v>273</v>
      </c>
      <c r="Z121" s="181">
        <f t="shared" si="9"/>
        <v>365</v>
      </c>
      <c r="AA121" s="155"/>
      <c r="AB121" s="9"/>
      <c r="AC121" s="9"/>
      <c r="AD121" s="9"/>
      <c r="AE121" s="9"/>
      <c r="AF121" s="9"/>
      <c r="AG121" s="9"/>
      <c r="AH121" s="9"/>
    </row>
    <row r="122" ht="15.75" customHeight="1">
      <c r="A122" s="177">
        <v>45555.0</v>
      </c>
      <c r="B122" s="178">
        <v>3.54</v>
      </c>
      <c r="C122" s="178">
        <v>3.73</v>
      </c>
      <c r="D122" s="178">
        <v>3.83</v>
      </c>
      <c r="E122" s="178">
        <v>4.03</v>
      </c>
      <c r="F122" s="178">
        <v>4.26</v>
      </c>
      <c r="G122" s="178">
        <v>4.37</v>
      </c>
      <c r="H122" s="178">
        <v>4.91</v>
      </c>
      <c r="I122" s="178">
        <v>5.22</v>
      </c>
      <c r="J122" s="178">
        <v>5.32</v>
      </c>
      <c r="K122" s="179">
        <f>MAX(0,((T122*(365/365))-VLOOKUP(A122,VBMA!$A:$D,4,0))  /  (T122* (365/365)   ))</f>
        <v>0.6647377939</v>
      </c>
      <c r="L122" s="180">
        <f t="shared" ref="L122:S122" si="125">(B122*(1-$K122) * (365/365))/100</f>
        <v>0.0118682821</v>
      </c>
      <c r="M122" s="180">
        <f t="shared" si="125"/>
        <v>0.01250528029</v>
      </c>
      <c r="N122" s="180">
        <f t="shared" si="125"/>
        <v>0.0128405425</v>
      </c>
      <c r="O122" s="180">
        <f t="shared" si="125"/>
        <v>0.01351106691</v>
      </c>
      <c r="P122" s="180">
        <f t="shared" si="125"/>
        <v>0.01428216998</v>
      </c>
      <c r="Q122" s="180">
        <f t="shared" si="125"/>
        <v>0.01465095841</v>
      </c>
      <c r="R122" s="180">
        <f t="shared" si="125"/>
        <v>0.01646137432</v>
      </c>
      <c r="S122" s="180">
        <f t="shared" si="125"/>
        <v>0.01750068716</v>
      </c>
      <c r="T122" s="181">
        <f t="shared" si="3"/>
        <v>5.53</v>
      </c>
      <c r="U122" s="182">
        <f t="shared" si="4"/>
        <v>45736</v>
      </c>
      <c r="V122" s="182">
        <f t="shared" si="5"/>
        <v>45828</v>
      </c>
      <c r="W122" s="182">
        <f t="shared" si="6"/>
        <v>45920</v>
      </c>
      <c r="X122" s="181">
        <f t="shared" si="7"/>
        <v>181</v>
      </c>
      <c r="Y122" s="181">
        <f t="shared" si="8"/>
        <v>273</v>
      </c>
      <c r="Z122" s="181">
        <f t="shared" si="9"/>
        <v>365</v>
      </c>
      <c r="AA122" s="155"/>
      <c r="AB122" s="9"/>
      <c r="AC122" s="9"/>
      <c r="AD122" s="9"/>
      <c r="AE122" s="9"/>
      <c r="AF122" s="9"/>
      <c r="AG122" s="9"/>
      <c r="AH122" s="9"/>
    </row>
    <row r="123" ht="15.75" customHeight="1">
      <c r="A123" s="177">
        <v>45554.0</v>
      </c>
      <c r="B123" s="178">
        <v>3.28</v>
      </c>
      <c r="C123" s="178">
        <v>3.52</v>
      </c>
      <c r="D123" s="178">
        <v>3.72</v>
      </c>
      <c r="E123" s="178">
        <v>4.02</v>
      </c>
      <c r="F123" s="178">
        <v>4.24</v>
      </c>
      <c r="G123" s="178">
        <v>4.36</v>
      </c>
      <c r="H123" s="178">
        <v>4.9</v>
      </c>
      <c r="I123" s="178">
        <v>5.23</v>
      </c>
      <c r="J123" s="178">
        <v>5.35</v>
      </c>
      <c r="K123" s="179">
        <f>MAX(0,((T123*(365/365))-VLOOKUP(A123,VBMA!$A:$D,4,0))  /  (T123* (365/365)   ))</f>
        <v>0.6665467626</v>
      </c>
      <c r="L123" s="180">
        <f t="shared" ref="L123:S123" si="126">(B123*(1-$K123) * (365/365))/100</f>
        <v>0.01093726619</v>
      </c>
      <c r="M123" s="180">
        <f t="shared" si="126"/>
        <v>0.01173755396</v>
      </c>
      <c r="N123" s="180">
        <f t="shared" si="126"/>
        <v>0.01240446043</v>
      </c>
      <c r="O123" s="180">
        <f t="shared" si="126"/>
        <v>0.01340482014</v>
      </c>
      <c r="P123" s="180">
        <f t="shared" si="126"/>
        <v>0.01413841727</v>
      </c>
      <c r="Q123" s="180">
        <f t="shared" si="126"/>
        <v>0.01453856115</v>
      </c>
      <c r="R123" s="180">
        <f t="shared" si="126"/>
        <v>0.01633920863</v>
      </c>
      <c r="S123" s="180">
        <f t="shared" si="126"/>
        <v>0.01743960432</v>
      </c>
      <c r="T123" s="181">
        <f t="shared" si="3"/>
        <v>5.56</v>
      </c>
      <c r="U123" s="182">
        <f t="shared" si="4"/>
        <v>45735</v>
      </c>
      <c r="V123" s="182">
        <f t="shared" si="5"/>
        <v>45827</v>
      </c>
      <c r="W123" s="182">
        <f t="shared" si="6"/>
        <v>45919</v>
      </c>
      <c r="X123" s="181">
        <f t="shared" si="7"/>
        <v>181</v>
      </c>
      <c r="Y123" s="181">
        <f t="shared" si="8"/>
        <v>273</v>
      </c>
      <c r="Z123" s="181">
        <f t="shared" si="9"/>
        <v>365</v>
      </c>
      <c r="AA123" s="155"/>
      <c r="AB123" s="9"/>
      <c r="AC123" s="9"/>
      <c r="AD123" s="9"/>
      <c r="AE123" s="9"/>
      <c r="AF123" s="9"/>
      <c r="AG123" s="9"/>
      <c r="AH123" s="9"/>
    </row>
    <row r="124" ht="15.75" customHeight="1">
      <c r="A124" s="177">
        <v>45553.0</v>
      </c>
      <c r="B124" s="178">
        <v>3.22</v>
      </c>
      <c r="C124" s="178">
        <v>3.43</v>
      </c>
      <c r="D124" s="178">
        <v>3.67</v>
      </c>
      <c r="E124" s="178">
        <v>4.03</v>
      </c>
      <c r="F124" s="178">
        <v>4.28</v>
      </c>
      <c r="G124" s="178">
        <v>4.4</v>
      </c>
      <c r="H124" s="178">
        <v>4.93</v>
      </c>
      <c r="I124" s="178">
        <v>5.26</v>
      </c>
      <c r="J124" s="178">
        <v>5.36</v>
      </c>
      <c r="K124" s="179">
        <f>MAX(0,((T124*(365/365))-VLOOKUP(A124,VBMA!$A:$D,4,0))  /  (T124* (365/365)   ))</f>
        <v>0.6676207513</v>
      </c>
      <c r="L124" s="180">
        <f t="shared" ref="L124:S124" si="127">(B124*(1-$K124) * (365/365))/100</f>
        <v>0.01070261181</v>
      </c>
      <c r="M124" s="180">
        <f t="shared" si="127"/>
        <v>0.01140060823</v>
      </c>
      <c r="N124" s="180">
        <f t="shared" si="127"/>
        <v>0.01219831843</v>
      </c>
      <c r="O124" s="180">
        <f t="shared" si="127"/>
        <v>0.01339488372</v>
      </c>
      <c r="P124" s="180">
        <f t="shared" si="127"/>
        <v>0.01422583184</v>
      </c>
      <c r="Q124" s="180">
        <f t="shared" si="127"/>
        <v>0.01462468694</v>
      </c>
      <c r="R124" s="180">
        <f t="shared" si="127"/>
        <v>0.01638629696</v>
      </c>
      <c r="S124" s="180">
        <f t="shared" si="127"/>
        <v>0.01748314848</v>
      </c>
      <c r="T124" s="181">
        <f t="shared" si="3"/>
        <v>5.59</v>
      </c>
      <c r="U124" s="182">
        <f t="shared" si="4"/>
        <v>45734</v>
      </c>
      <c r="V124" s="182">
        <f t="shared" si="5"/>
        <v>45826</v>
      </c>
      <c r="W124" s="182">
        <f t="shared" si="6"/>
        <v>45918</v>
      </c>
      <c r="X124" s="181">
        <f t="shared" si="7"/>
        <v>181</v>
      </c>
      <c r="Y124" s="181">
        <f t="shared" si="8"/>
        <v>273</v>
      </c>
      <c r="Z124" s="181">
        <f t="shared" si="9"/>
        <v>365</v>
      </c>
      <c r="AA124" s="155"/>
      <c r="AB124" s="9"/>
      <c r="AC124" s="9"/>
      <c r="AD124" s="9"/>
      <c r="AE124" s="9"/>
      <c r="AF124" s="9"/>
      <c r="AG124" s="9"/>
      <c r="AH124" s="9"/>
    </row>
    <row r="125" ht="15.75" customHeight="1">
      <c r="A125" s="177">
        <v>45552.0</v>
      </c>
      <c r="B125" s="178">
        <v>3.23</v>
      </c>
      <c r="C125" s="178">
        <v>3.43</v>
      </c>
      <c r="D125" s="178">
        <v>3.65</v>
      </c>
      <c r="E125" s="178">
        <v>4.02</v>
      </c>
      <c r="F125" s="178">
        <v>4.28</v>
      </c>
      <c r="G125" s="178">
        <v>4.43</v>
      </c>
      <c r="H125" s="178">
        <v>4.97</v>
      </c>
      <c r="I125" s="178">
        <v>5.27</v>
      </c>
      <c r="J125" s="178">
        <v>5.39</v>
      </c>
      <c r="K125" s="179">
        <f>MAX(0,((T125*(365/365))-VLOOKUP(A125,VBMA!$A:$D,4,0))  /  (T125* (365/365)   ))</f>
        <v>0.6660682226</v>
      </c>
      <c r="L125" s="180">
        <f t="shared" ref="L125:S125" si="128">(B125*(1-$K125) * (365/365))/100</f>
        <v>0.01078599641</v>
      </c>
      <c r="M125" s="180">
        <f t="shared" si="128"/>
        <v>0.01145385996</v>
      </c>
      <c r="N125" s="180">
        <f t="shared" si="128"/>
        <v>0.01218850987</v>
      </c>
      <c r="O125" s="180">
        <f t="shared" si="128"/>
        <v>0.01342405745</v>
      </c>
      <c r="P125" s="180">
        <f t="shared" si="128"/>
        <v>0.01429228007</v>
      </c>
      <c r="Q125" s="180">
        <f t="shared" si="128"/>
        <v>0.01479317774</v>
      </c>
      <c r="R125" s="180">
        <f t="shared" si="128"/>
        <v>0.01659640934</v>
      </c>
      <c r="S125" s="180">
        <f t="shared" si="128"/>
        <v>0.01759820467</v>
      </c>
      <c r="T125" s="181">
        <f t="shared" si="3"/>
        <v>5.57</v>
      </c>
      <c r="U125" s="182">
        <f t="shared" si="4"/>
        <v>45733</v>
      </c>
      <c r="V125" s="182">
        <f t="shared" si="5"/>
        <v>45825</v>
      </c>
      <c r="W125" s="182">
        <f t="shared" si="6"/>
        <v>45917</v>
      </c>
      <c r="X125" s="181">
        <f t="shared" si="7"/>
        <v>181</v>
      </c>
      <c r="Y125" s="181">
        <f t="shared" si="8"/>
        <v>273</v>
      </c>
      <c r="Z125" s="181">
        <f t="shared" si="9"/>
        <v>365</v>
      </c>
      <c r="AA125" s="155"/>
      <c r="AB125" s="9"/>
      <c r="AC125" s="9"/>
      <c r="AD125" s="9"/>
      <c r="AE125" s="9"/>
      <c r="AF125" s="9"/>
      <c r="AG125" s="9"/>
      <c r="AH125" s="9"/>
    </row>
    <row r="126" ht="15.75" customHeight="1">
      <c r="A126" s="177">
        <v>45551.0</v>
      </c>
      <c r="B126" s="178">
        <v>3.25</v>
      </c>
      <c r="C126" s="178">
        <v>3.5</v>
      </c>
      <c r="D126" s="178">
        <v>3.75</v>
      </c>
      <c r="E126" s="178">
        <v>4.18</v>
      </c>
      <c r="F126" s="178">
        <v>4.33</v>
      </c>
      <c r="G126" s="178">
        <v>4.45</v>
      </c>
      <c r="H126" s="178">
        <v>5.0</v>
      </c>
      <c r="I126" s="178">
        <v>5.3</v>
      </c>
      <c r="J126" s="178">
        <v>5.44</v>
      </c>
      <c r="K126" s="179">
        <f>MAX(0,((T126*(365/365))-VLOOKUP(A126,VBMA!$A:$D,4,0))  /  (T126* (365/365)   ))</f>
        <v>0.6673214286</v>
      </c>
      <c r="L126" s="180">
        <f t="shared" ref="L126:S126" si="129">(B126*(1-$K126) * (365/365))/100</f>
        <v>0.01081205357</v>
      </c>
      <c r="M126" s="180">
        <f t="shared" si="129"/>
        <v>0.01164375</v>
      </c>
      <c r="N126" s="180">
        <f t="shared" si="129"/>
        <v>0.01247544643</v>
      </c>
      <c r="O126" s="180">
        <f t="shared" si="129"/>
        <v>0.01390596429</v>
      </c>
      <c r="P126" s="180">
        <f t="shared" si="129"/>
        <v>0.01440498214</v>
      </c>
      <c r="Q126" s="180">
        <f t="shared" si="129"/>
        <v>0.01480419643</v>
      </c>
      <c r="R126" s="180">
        <f t="shared" si="129"/>
        <v>0.01663392857</v>
      </c>
      <c r="S126" s="180">
        <f t="shared" si="129"/>
        <v>0.01763196429</v>
      </c>
      <c r="T126" s="181">
        <f t="shared" si="3"/>
        <v>5.6</v>
      </c>
      <c r="U126" s="182">
        <f t="shared" si="4"/>
        <v>45732</v>
      </c>
      <c r="V126" s="182">
        <f t="shared" si="5"/>
        <v>45824</v>
      </c>
      <c r="W126" s="182">
        <f t="shared" si="6"/>
        <v>45916</v>
      </c>
      <c r="X126" s="181">
        <f t="shared" si="7"/>
        <v>181</v>
      </c>
      <c r="Y126" s="181">
        <f t="shared" si="8"/>
        <v>273</v>
      </c>
      <c r="Z126" s="181">
        <f t="shared" si="9"/>
        <v>365</v>
      </c>
      <c r="AA126" s="155"/>
      <c r="AB126" s="9"/>
      <c r="AC126" s="9"/>
      <c r="AD126" s="9"/>
      <c r="AE126" s="9"/>
      <c r="AF126" s="9"/>
      <c r="AG126" s="9"/>
      <c r="AH126" s="9"/>
    </row>
    <row r="127" ht="15.75" customHeight="1">
      <c r="A127" s="177">
        <v>45548.0</v>
      </c>
      <c r="B127" s="178">
        <v>3.44</v>
      </c>
      <c r="C127" s="178">
        <v>3.76</v>
      </c>
      <c r="D127" s="178">
        <v>3.97</v>
      </c>
      <c r="E127" s="178">
        <v>4.39</v>
      </c>
      <c r="F127" s="178">
        <v>4.6</v>
      </c>
      <c r="G127" s="178">
        <v>4.73</v>
      </c>
      <c r="H127" s="178">
        <v>5.07</v>
      </c>
      <c r="I127" s="178">
        <v>5.35</v>
      </c>
      <c r="J127" s="178">
        <v>5.47</v>
      </c>
      <c r="K127" s="179">
        <f>MAX(0,((T127*(365/365))-VLOOKUP(A127,VBMA!$A:$D,4,0))  /  (T127* (365/365)   ))</f>
        <v>0.6690941385</v>
      </c>
      <c r="L127" s="180">
        <f t="shared" ref="L127:S127" si="130">(B127*(1-$K127) * (365/365))/100</f>
        <v>0.01138316163</v>
      </c>
      <c r="M127" s="180">
        <f t="shared" si="130"/>
        <v>0.01244206039</v>
      </c>
      <c r="N127" s="180">
        <f t="shared" si="130"/>
        <v>0.0131369627</v>
      </c>
      <c r="O127" s="180">
        <f t="shared" si="130"/>
        <v>0.01452676732</v>
      </c>
      <c r="P127" s="180">
        <f t="shared" si="130"/>
        <v>0.01522166963</v>
      </c>
      <c r="Q127" s="180">
        <f t="shared" si="130"/>
        <v>0.01565184725</v>
      </c>
      <c r="R127" s="180">
        <f t="shared" si="130"/>
        <v>0.01677692718</v>
      </c>
      <c r="S127" s="180">
        <f t="shared" si="130"/>
        <v>0.01770346359</v>
      </c>
      <c r="T127" s="181">
        <f t="shared" si="3"/>
        <v>5.63</v>
      </c>
      <c r="U127" s="182">
        <f t="shared" si="4"/>
        <v>45729</v>
      </c>
      <c r="V127" s="182">
        <f t="shared" si="5"/>
        <v>45821</v>
      </c>
      <c r="W127" s="182">
        <f t="shared" si="6"/>
        <v>45913</v>
      </c>
      <c r="X127" s="181">
        <f t="shared" si="7"/>
        <v>181</v>
      </c>
      <c r="Y127" s="181">
        <f t="shared" si="8"/>
        <v>273</v>
      </c>
      <c r="Z127" s="181">
        <f t="shared" si="9"/>
        <v>365</v>
      </c>
      <c r="AA127" s="155"/>
      <c r="AB127" s="9"/>
      <c r="AC127" s="9"/>
      <c r="AD127" s="9"/>
      <c r="AE127" s="9"/>
      <c r="AF127" s="9"/>
      <c r="AG127" s="9"/>
      <c r="AH127" s="9"/>
    </row>
    <row r="128" ht="15.75" customHeight="1">
      <c r="A128" s="177">
        <v>45547.0</v>
      </c>
      <c r="B128" s="178">
        <v>3.82</v>
      </c>
      <c r="C128" s="178">
        <v>4.03</v>
      </c>
      <c r="D128" s="178">
        <v>4.22</v>
      </c>
      <c r="E128" s="178">
        <v>4.47</v>
      </c>
      <c r="F128" s="178">
        <v>4.63</v>
      </c>
      <c r="G128" s="178">
        <v>4.77</v>
      </c>
      <c r="H128" s="178">
        <v>5.17</v>
      </c>
      <c r="I128" s="178">
        <v>5.36</v>
      </c>
      <c r="J128" s="178">
        <v>5.46</v>
      </c>
      <c r="K128" s="179">
        <f>MAX(0,((T128*(365/365))-VLOOKUP(A128,VBMA!$A:$D,4,0))  /  (T128* (365/365)   ))</f>
        <v>0.6643243243</v>
      </c>
      <c r="L128" s="180">
        <f t="shared" ref="L128:S128" si="131">(B128*(1-$K128) * (365/365))/100</f>
        <v>0.01282281081</v>
      </c>
      <c r="M128" s="180">
        <f t="shared" si="131"/>
        <v>0.01352772973</v>
      </c>
      <c r="N128" s="180">
        <f t="shared" si="131"/>
        <v>0.01416551351</v>
      </c>
      <c r="O128" s="180">
        <f t="shared" si="131"/>
        <v>0.0150047027</v>
      </c>
      <c r="P128" s="180">
        <f t="shared" si="131"/>
        <v>0.01554178378</v>
      </c>
      <c r="Q128" s="180">
        <f t="shared" si="131"/>
        <v>0.01601172973</v>
      </c>
      <c r="R128" s="180">
        <f t="shared" si="131"/>
        <v>0.01735443243</v>
      </c>
      <c r="S128" s="180">
        <f t="shared" si="131"/>
        <v>0.01799221622</v>
      </c>
      <c r="T128" s="181">
        <f t="shared" si="3"/>
        <v>5.55</v>
      </c>
      <c r="U128" s="182">
        <f t="shared" si="4"/>
        <v>45728</v>
      </c>
      <c r="V128" s="182">
        <f t="shared" si="5"/>
        <v>45820</v>
      </c>
      <c r="W128" s="182">
        <f t="shared" si="6"/>
        <v>45912</v>
      </c>
      <c r="X128" s="181">
        <f t="shared" si="7"/>
        <v>181</v>
      </c>
      <c r="Y128" s="181">
        <f t="shared" si="8"/>
        <v>273</v>
      </c>
      <c r="Z128" s="181">
        <f t="shared" si="9"/>
        <v>365</v>
      </c>
      <c r="AA128" s="155"/>
      <c r="AB128" s="9"/>
      <c r="AC128" s="9"/>
      <c r="AD128" s="9"/>
      <c r="AE128" s="9"/>
      <c r="AF128" s="9"/>
      <c r="AG128" s="9"/>
      <c r="AH128" s="9"/>
    </row>
    <row r="129" ht="15.75" customHeight="1">
      <c r="A129" s="177">
        <v>45546.0</v>
      </c>
      <c r="B129" s="178">
        <v>4.15</v>
      </c>
      <c r="C129" s="178">
        <v>4.32</v>
      </c>
      <c r="D129" s="178">
        <v>4.45</v>
      </c>
      <c r="E129" s="178">
        <v>4.6</v>
      </c>
      <c r="F129" s="178">
        <v>4.75</v>
      </c>
      <c r="G129" s="178">
        <v>4.83</v>
      </c>
      <c r="H129" s="178">
        <v>5.15</v>
      </c>
      <c r="I129" s="178">
        <v>5.36</v>
      </c>
      <c r="J129" s="178">
        <v>5.48</v>
      </c>
      <c r="K129" s="179">
        <f>MAX(0,((T129*(365/365))-VLOOKUP(A129,VBMA!$A:$D,4,0))  /  (T129* (365/365)   ))</f>
        <v>0.665529623</v>
      </c>
      <c r="L129" s="180">
        <f t="shared" ref="L129:S129" si="132">(B129*(1-$K129) * (365/365))/100</f>
        <v>0.01388052065</v>
      </c>
      <c r="M129" s="180">
        <f t="shared" si="132"/>
        <v>0.01444912029</v>
      </c>
      <c r="N129" s="180">
        <f t="shared" si="132"/>
        <v>0.01488393178</v>
      </c>
      <c r="O129" s="180">
        <f t="shared" si="132"/>
        <v>0.01538563734</v>
      </c>
      <c r="P129" s="180">
        <f t="shared" si="132"/>
        <v>0.01588734291</v>
      </c>
      <c r="Q129" s="180">
        <f t="shared" si="132"/>
        <v>0.01615491921</v>
      </c>
      <c r="R129" s="180">
        <f t="shared" si="132"/>
        <v>0.01722522442</v>
      </c>
      <c r="S129" s="180">
        <f t="shared" si="132"/>
        <v>0.01792761221</v>
      </c>
      <c r="T129" s="181">
        <f t="shared" si="3"/>
        <v>5.57</v>
      </c>
      <c r="U129" s="182">
        <f t="shared" si="4"/>
        <v>45727</v>
      </c>
      <c r="V129" s="182">
        <f t="shared" si="5"/>
        <v>45819</v>
      </c>
      <c r="W129" s="182">
        <f t="shared" si="6"/>
        <v>45911</v>
      </c>
      <c r="X129" s="181">
        <f t="shared" si="7"/>
        <v>181</v>
      </c>
      <c r="Y129" s="181">
        <f t="shared" si="8"/>
        <v>273</v>
      </c>
      <c r="Z129" s="181">
        <f t="shared" si="9"/>
        <v>365</v>
      </c>
      <c r="AA129" s="155"/>
      <c r="AB129" s="9"/>
      <c r="AC129" s="9"/>
      <c r="AD129" s="9"/>
      <c r="AE129" s="9"/>
      <c r="AF129" s="9"/>
      <c r="AG129" s="9"/>
      <c r="AH129" s="9"/>
    </row>
    <row r="130" ht="15.75" customHeight="1">
      <c r="A130" s="177">
        <v>45545.0</v>
      </c>
      <c r="B130" s="178">
        <v>4.37</v>
      </c>
      <c r="C130" s="178">
        <v>4.5</v>
      </c>
      <c r="D130" s="178">
        <v>4.6</v>
      </c>
      <c r="E130" s="178">
        <v>4.68</v>
      </c>
      <c r="F130" s="178">
        <v>4.78</v>
      </c>
      <c r="G130" s="178">
        <v>4.88</v>
      </c>
      <c r="H130" s="178">
        <v>5.22</v>
      </c>
      <c r="I130" s="178">
        <v>5.38</v>
      </c>
      <c r="J130" s="178">
        <v>5.46</v>
      </c>
      <c r="K130" s="179">
        <f>MAX(0,((T130*(365/365))-VLOOKUP(A130,VBMA!$A:$D,4,0))  /  (T130* (365/365)   ))</f>
        <v>0.6637184116</v>
      </c>
      <c r="L130" s="180">
        <f t="shared" ref="L130:S130" si="133">(B130*(1-$K130) * (365/365))/100</f>
        <v>0.01469550542</v>
      </c>
      <c r="M130" s="180">
        <f t="shared" si="133"/>
        <v>0.01513267148</v>
      </c>
      <c r="N130" s="180">
        <f t="shared" si="133"/>
        <v>0.01546895307</v>
      </c>
      <c r="O130" s="180">
        <f t="shared" si="133"/>
        <v>0.01573797834</v>
      </c>
      <c r="P130" s="180">
        <f t="shared" si="133"/>
        <v>0.01607425993</v>
      </c>
      <c r="Q130" s="180">
        <f t="shared" si="133"/>
        <v>0.01641054152</v>
      </c>
      <c r="R130" s="180">
        <f t="shared" si="133"/>
        <v>0.01755389892</v>
      </c>
      <c r="S130" s="180">
        <f t="shared" si="133"/>
        <v>0.01809194946</v>
      </c>
      <c r="T130" s="181">
        <f t="shared" si="3"/>
        <v>5.54</v>
      </c>
      <c r="U130" s="182">
        <f t="shared" si="4"/>
        <v>45726</v>
      </c>
      <c r="V130" s="182">
        <f t="shared" si="5"/>
        <v>45818</v>
      </c>
      <c r="W130" s="182">
        <f t="shared" si="6"/>
        <v>45910</v>
      </c>
      <c r="X130" s="181">
        <f t="shared" si="7"/>
        <v>181</v>
      </c>
      <c r="Y130" s="181">
        <f t="shared" si="8"/>
        <v>273</v>
      </c>
      <c r="Z130" s="181">
        <f t="shared" si="9"/>
        <v>365</v>
      </c>
      <c r="AA130" s="155"/>
      <c r="AB130" s="9"/>
      <c r="AC130" s="9"/>
      <c r="AD130" s="9"/>
      <c r="AE130" s="9"/>
      <c r="AF130" s="9"/>
      <c r="AG130" s="9"/>
      <c r="AH130" s="9"/>
    </row>
    <row r="131" ht="15.75" customHeight="1">
      <c r="A131" s="177">
        <v>45544.0</v>
      </c>
      <c r="B131" s="178">
        <v>4.56</v>
      </c>
      <c r="C131" s="178">
        <v>4.6</v>
      </c>
      <c r="D131" s="178">
        <v>4.66</v>
      </c>
      <c r="E131" s="178">
        <v>4.71</v>
      </c>
      <c r="F131" s="178">
        <v>4.8</v>
      </c>
      <c r="G131" s="178">
        <v>4.89</v>
      </c>
      <c r="H131" s="178">
        <v>5.19</v>
      </c>
      <c r="I131" s="178">
        <v>5.37</v>
      </c>
      <c r="J131" s="178">
        <v>5.47</v>
      </c>
      <c r="K131" s="179">
        <f>MAX(0,((T131*(365/365))-VLOOKUP(A131,VBMA!$A:$D,4,0))  /  (T131* (365/365)   ))</f>
        <v>0.6643243243</v>
      </c>
      <c r="L131" s="180">
        <f t="shared" ref="L131:S131" si="134">(B131*(1-$K131) * (365/365))/100</f>
        <v>0.01530681081</v>
      </c>
      <c r="M131" s="180">
        <f t="shared" si="134"/>
        <v>0.01544108108</v>
      </c>
      <c r="N131" s="180">
        <f t="shared" si="134"/>
        <v>0.01564248649</v>
      </c>
      <c r="O131" s="180">
        <f t="shared" si="134"/>
        <v>0.01581032432</v>
      </c>
      <c r="P131" s="180">
        <f t="shared" si="134"/>
        <v>0.01611243243</v>
      </c>
      <c r="Q131" s="180">
        <f t="shared" si="134"/>
        <v>0.01641454054</v>
      </c>
      <c r="R131" s="180">
        <f t="shared" si="134"/>
        <v>0.01742156757</v>
      </c>
      <c r="S131" s="180">
        <f t="shared" si="134"/>
        <v>0.01802578378</v>
      </c>
      <c r="T131" s="181">
        <f t="shared" si="3"/>
        <v>5.55</v>
      </c>
      <c r="U131" s="182">
        <f t="shared" si="4"/>
        <v>45725</v>
      </c>
      <c r="V131" s="182">
        <f t="shared" si="5"/>
        <v>45817</v>
      </c>
      <c r="W131" s="182">
        <f t="shared" si="6"/>
        <v>45909</v>
      </c>
      <c r="X131" s="181">
        <f t="shared" si="7"/>
        <v>181</v>
      </c>
      <c r="Y131" s="181">
        <f t="shared" si="8"/>
        <v>273</v>
      </c>
      <c r="Z131" s="181">
        <f t="shared" si="9"/>
        <v>365</v>
      </c>
      <c r="AA131" s="155"/>
      <c r="AB131" s="9"/>
      <c r="AC131" s="9"/>
      <c r="AD131" s="9"/>
      <c r="AE131" s="9"/>
      <c r="AF131" s="9"/>
      <c r="AG131" s="9"/>
      <c r="AH131" s="9"/>
    </row>
    <row r="132" ht="15.75" customHeight="1">
      <c r="A132" s="177">
        <v>45541.0</v>
      </c>
      <c r="B132" s="178">
        <v>4.59</v>
      </c>
      <c r="C132" s="178">
        <v>4.61</v>
      </c>
      <c r="D132" s="178">
        <v>4.7</v>
      </c>
      <c r="E132" s="178">
        <v>4.71</v>
      </c>
      <c r="F132" s="178">
        <v>4.8</v>
      </c>
      <c r="G132" s="178">
        <v>4.89</v>
      </c>
      <c r="H132" s="178">
        <v>5.23</v>
      </c>
      <c r="I132" s="178">
        <v>5.38</v>
      </c>
      <c r="J132" s="178">
        <v>5.48</v>
      </c>
      <c r="K132" s="179">
        <f>MAX(0,((T132*(365/365))-VLOOKUP(A132,VBMA!$A:$D,4,0))  /  (T132* (365/365)   ))</f>
        <v>0.6631103074</v>
      </c>
      <c r="L132" s="180">
        <f t="shared" ref="L132:S132" si="135">(B132*(1-$K132) * (365/365))/100</f>
        <v>0.01546323689</v>
      </c>
      <c r="M132" s="180">
        <f t="shared" si="135"/>
        <v>0.01553061483</v>
      </c>
      <c r="N132" s="180">
        <f t="shared" si="135"/>
        <v>0.01583381555</v>
      </c>
      <c r="O132" s="180">
        <f t="shared" si="135"/>
        <v>0.01586750452</v>
      </c>
      <c r="P132" s="180">
        <f t="shared" si="135"/>
        <v>0.01617070524</v>
      </c>
      <c r="Q132" s="180">
        <f t="shared" si="135"/>
        <v>0.01647390597</v>
      </c>
      <c r="R132" s="180">
        <f t="shared" si="135"/>
        <v>0.01761933092</v>
      </c>
      <c r="S132" s="180">
        <f t="shared" si="135"/>
        <v>0.01812466546</v>
      </c>
      <c r="T132" s="181">
        <f t="shared" si="3"/>
        <v>5.53</v>
      </c>
      <c r="U132" s="182">
        <f t="shared" si="4"/>
        <v>45722</v>
      </c>
      <c r="V132" s="182">
        <f t="shared" si="5"/>
        <v>45814</v>
      </c>
      <c r="W132" s="182">
        <f t="shared" si="6"/>
        <v>45906</v>
      </c>
      <c r="X132" s="181">
        <f t="shared" si="7"/>
        <v>181</v>
      </c>
      <c r="Y132" s="181">
        <f t="shared" si="8"/>
        <v>273</v>
      </c>
      <c r="Z132" s="181">
        <f t="shared" si="9"/>
        <v>365</v>
      </c>
      <c r="AA132" s="155"/>
      <c r="AB132" s="9"/>
      <c r="AC132" s="9"/>
      <c r="AD132" s="9"/>
      <c r="AE132" s="9"/>
      <c r="AF132" s="9"/>
      <c r="AG132" s="9"/>
      <c r="AH132" s="9"/>
    </row>
    <row r="133" ht="15.75" customHeight="1">
      <c r="A133" s="177">
        <v>45540.0</v>
      </c>
      <c r="B133" s="178">
        <v>4.55</v>
      </c>
      <c r="C133" s="178">
        <v>4.6</v>
      </c>
      <c r="D133" s="178">
        <v>4.72</v>
      </c>
      <c r="E133" s="178">
        <v>4.73</v>
      </c>
      <c r="F133" s="178">
        <v>4.78</v>
      </c>
      <c r="G133" s="178">
        <v>4.88</v>
      </c>
      <c r="H133" s="178">
        <v>5.22</v>
      </c>
      <c r="I133" s="178">
        <v>5.38</v>
      </c>
      <c r="J133" s="178">
        <v>5.46</v>
      </c>
      <c r="K133" s="179">
        <f>MAX(0,((T133*(365/365))-VLOOKUP(A133,VBMA!$A:$D,4,0))  /  (T133* (365/365)   ))</f>
        <v>0.6637184116</v>
      </c>
      <c r="L133" s="180">
        <f t="shared" ref="L133:S133" si="136">(B133*(1-$K133) * (365/365))/100</f>
        <v>0.01530081227</v>
      </c>
      <c r="M133" s="180">
        <f t="shared" si="136"/>
        <v>0.01546895307</v>
      </c>
      <c r="N133" s="180">
        <f t="shared" si="136"/>
        <v>0.01587249097</v>
      </c>
      <c r="O133" s="180">
        <f t="shared" si="136"/>
        <v>0.01590611913</v>
      </c>
      <c r="P133" s="180">
        <f t="shared" si="136"/>
        <v>0.01607425993</v>
      </c>
      <c r="Q133" s="180">
        <f t="shared" si="136"/>
        <v>0.01641054152</v>
      </c>
      <c r="R133" s="180">
        <f t="shared" si="136"/>
        <v>0.01755389892</v>
      </c>
      <c r="S133" s="180">
        <f t="shared" si="136"/>
        <v>0.01809194946</v>
      </c>
      <c r="T133" s="181">
        <f t="shared" si="3"/>
        <v>5.54</v>
      </c>
      <c r="U133" s="182">
        <f t="shared" si="4"/>
        <v>45721</v>
      </c>
      <c r="V133" s="182">
        <f t="shared" si="5"/>
        <v>45813</v>
      </c>
      <c r="W133" s="182">
        <f t="shared" si="6"/>
        <v>45905</v>
      </c>
      <c r="X133" s="181">
        <f t="shared" si="7"/>
        <v>181</v>
      </c>
      <c r="Y133" s="181">
        <f t="shared" si="8"/>
        <v>273</v>
      </c>
      <c r="Z133" s="181">
        <f t="shared" si="9"/>
        <v>365</v>
      </c>
      <c r="AA133" s="155"/>
      <c r="AB133" s="9"/>
      <c r="AC133" s="9"/>
      <c r="AD133" s="9"/>
      <c r="AE133" s="9"/>
      <c r="AF133" s="9"/>
      <c r="AG133" s="9"/>
      <c r="AH133" s="9"/>
    </row>
    <row r="134" ht="15.75" customHeight="1">
      <c r="A134" s="177">
        <v>45539.0</v>
      </c>
      <c r="B134" s="178">
        <v>4.56</v>
      </c>
      <c r="C134" s="178">
        <v>4.61</v>
      </c>
      <c r="D134" s="178">
        <v>4.7</v>
      </c>
      <c r="E134" s="178">
        <v>4.74</v>
      </c>
      <c r="F134" s="178">
        <v>4.79</v>
      </c>
      <c r="G134" s="178">
        <v>4.9</v>
      </c>
      <c r="H134" s="178">
        <v>5.23</v>
      </c>
      <c r="I134" s="178">
        <v>5.38</v>
      </c>
      <c r="J134" s="178">
        <v>5.47</v>
      </c>
      <c r="K134" s="179">
        <f>MAX(0,((T134*(365/365))-VLOOKUP(A134,VBMA!$A:$D,4,0))  /  (T134* (365/365)   ))</f>
        <v>0.6631103074</v>
      </c>
      <c r="L134" s="180">
        <f t="shared" ref="L134:S134" si="137">(B134*(1-$K134) * (365/365))/100</f>
        <v>0.01536216998</v>
      </c>
      <c r="M134" s="180">
        <f t="shared" si="137"/>
        <v>0.01553061483</v>
      </c>
      <c r="N134" s="180">
        <f t="shared" si="137"/>
        <v>0.01583381555</v>
      </c>
      <c r="O134" s="180">
        <f t="shared" si="137"/>
        <v>0.01596857143</v>
      </c>
      <c r="P134" s="180">
        <f t="shared" si="137"/>
        <v>0.01613701627</v>
      </c>
      <c r="Q134" s="180">
        <f t="shared" si="137"/>
        <v>0.01650759494</v>
      </c>
      <c r="R134" s="180">
        <f t="shared" si="137"/>
        <v>0.01761933092</v>
      </c>
      <c r="S134" s="180">
        <f t="shared" si="137"/>
        <v>0.01812466546</v>
      </c>
      <c r="T134" s="181">
        <f t="shared" si="3"/>
        <v>5.53</v>
      </c>
      <c r="U134" s="182">
        <f t="shared" si="4"/>
        <v>45720</v>
      </c>
      <c r="V134" s="182">
        <f t="shared" si="5"/>
        <v>45812</v>
      </c>
      <c r="W134" s="182">
        <f t="shared" si="6"/>
        <v>45904</v>
      </c>
      <c r="X134" s="181">
        <f t="shared" si="7"/>
        <v>181</v>
      </c>
      <c r="Y134" s="181">
        <f t="shared" si="8"/>
        <v>273</v>
      </c>
      <c r="Z134" s="181">
        <f t="shared" si="9"/>
        <v>365</v>
      </c>
      <c r="AA134" s="155"/>
      <c r="AB134" s="9"/>
      <c r="AC134" s="9"/>
      <c r="AD134" s="9"/>
      <c r="AE134" s="9"/>
      <c r="AF134" s="9"/>
      <c r="AG134" s="9"/>
      <c r="AH134" s="9"/>
    </row>
    <row r="135" ht="15.75" customHeight="1">
      <c r="A135" s="177">
        <v>45534.0</v>
      </c>
      <c r="B135" s="178">
        <v>4.47</v>
      </c>
      <c r="C135" s="178">
        <v>4.53</v>
      </c>
      <c r="D135" s="178">
        <v>4.6</v>
      </c>
      <c r="E135" s="178">
        <v>4.72</v>
      </c>
      <c r="F135" s="178">
        <v>4.82</v>
      </c>
      <c r="G135" s="178">
        <v>4.93</v>
      </c>
      <c r="H135" s="178">
        <v>5.23</v>
      </c>
      <c r="I135" s="178">
        <v>5.4</v>
      </c>
      <c r="J135" s="178">
        <v>5.49</v>
      </c>
      <c r="K135" s="179">
        <f>MAX(0,((T135*(365/365))-VLOOKUP(A135,VBMA!$A:$D,4,0))  /  (T135* (365/365)   ))</f>
        <v>0.6658733677</v>
      </c>
      <c r="L135" s="180">
        <f t="shared" ref="L135:S135" si="138">(B135*(1-$K135) * (365/365))/100</f>
        <v>0.01493546046</v>
      </c>
      <c r="M135" s="180">
        <f t="shared" si="138"/>
        <v>0.01513593644</v>
      </c>
      <c r="N135" s="180">
        <f t="shared" si="138"/>
        <v>0.01536982508</v>
      </c>
      <c r="O135" s="180">
        <f t="shared" si="138"/>
        <v>0.01577077704</v>
      </c>
      <c r="P135" s="180">
        <f t="shared" si="138"/>
        <v>0.01610490368</v>
      </c>
      <c r="Q135" s="180">
        <f t="shared" si="138"/>
        <v>0.01647244297</v>
      </c>
      <c r="R135" s="180">
        <f t="shared" si="138"/>
        <v>0.01747482287</v>
      </c>
      <c r="S135" s="180">
        <f t="shared" si="138"/>
        <v>0.01804283814</v>
      </c>
      <c r="T135" s="181">
        <f t="shared" si="3"/>
        <v>5.575730337</v>
      </c>
      <c r="U135" s="182">
        <f t="shared" si="4"/>
        <v>45718</v>
      </c>
      <c r="V135" s="182">
        <f t="shared" si="5"/>
        <v>45807</v>
      </c>
      <c r="W135" s="182">
        <f t="shared" si="6"/>
        <v>45899</v>
      </c>
      <c r="X135" s="181">
        <f t="shared" si="7"/>
        <v>184</v>
      </c>
      <c r="Y135" s="181">
        <f t="shared" si="8"/>
        <v>273</v>
      </c>
      <c r="Z135" s="181">
        <f t="shared" si="9"/>
        <v>365</v>
      </c>
      <c r="AA135" s="155"/>
      <c r="AB135" s="9"/>
      <c r="AC135" s="9"/>
      <c r="AD135" s="9"/>
      <c r="AE135" s="9"/>
      <c r="AF135" s="9"/>
      <c r="AG135" s="9"/>
      <c r="AH135" s="9"/>
    </row>
    <row r="136" ht="15.75" customHeight="1">
      <c r="A136" s="177">
        <v>45533.0</v>
      </c>
      <c r="B136" s="178">
        <v>4.1</v>
      </c>
      <c r="C136" s="178">
        <v>4.4</v>
      </c>
      <c r="D136" s="178">
        <v>4.53</v>
      </c>
      <c r="E136" s="178">
        <v>4.65</v>
      </c>
      <c r="F136" s="178">
        <v>4.77</v>
      </c>
      <c r="G136" s="178">
        <v>4.87</v>
      </c>
      <c r="H136" s="178">
        <v>5.18</v>
      </c>
      <c r="I136" s="178">
        <v>5.38</v>
      </c>
      <c r="J136" s="178">
        <v>5.47</v>
      </c>
      <c r="K136" s="179">
        <f>MAX(0,((T136*(365/365))-VLOOKUP(A136,VBMA!$A:$D,4,0))  /  (T136* (365/365)   ))</f>
        <v>0.6665319175</v>
      </c>
      <c r="L136" s="180">
        <f t="shared" ref="L136:S136" si="139">(B136*(1-$K136) * (365/365))/100</f>
        <v>0.01367219138</v>
      </c>
      <c r="M136" s="180">
        <f t="shared" si="139"/>
        <v>0.01467259563</v>
      </c>
      <c r="N136" s="180">
        <f t="shared" si="139"/>
        <v>0.01510610414</v>
      </c>
      <c r="O136" s="180">
        <f t="shared" si="139"/>
        <v>0.01550626584</v>
      </c>
      <c r="P136" s="180">
        <f t="shared" si="139"/>
        <v>0.01590642754</v>
      </c>
      <c r="Q136" s="180">
        <f t="shared" si="139"/>
        <v>0.01623989562</v>
      </c>
      <c r="R136" s="180">
        <f t="shared" si="139"/>
        <v>0.01727364668</v>
      </c>
      <c r="S136" s="180">
        <f t="shared" si="139"/>
        <v>0.01794058284</v>
      </c>
      <c r="T136" s="181">
        <f t="shared" si="3"/>
        <v>5.586741573</v>
      </c>
      <c r="U136" s="182">
        <f t="shared" si="4"/>
        <v>45717</v>
      </c>
      <c r="V136" s="182">
        <f t="shared" si="5"/>
        <v>45806</v>
      </c>
      <c r="W136" s="182">
        <f t="shared" si="6"/>
        <v>45898</v>
      </c>
      <c r="X136" s="181">
        <f t="shared" si="7"/>
        <v>184</v>
      </c>
      <c r="Y136" s="181">
        <f t="shared" si="8"/>
        <v>273</v>
      </c>
      <c r="Z136" s="181">
        <f t="shared" si="9"/>
        <v>365</v>
      </c>
      <c r="AA136" s="155"/>
      <c r="AB136" s="9"/>
      <c r="AC136" s="9"/>
      <c r="AD136" s="9"/>
      <c r="AE136" s="9"/>
      <c r="AF136" s="9"/>
      <c r="AG136" s="9"/>
      <c r="AH136" s="9"/>
    </row>
    <row r="137" ht="15.75" customHeight="1">
      <c r="A137" s="177">
        <v>45532.0</v>
      </c>
      <c r="B137" s="178">
        <v>4.43</v>
      </c>
      <c r="C137" s="178">
        <v>4.6</v>
      </c>
      <c r="D137" s="178">
        <v>4.67</v>
      </c>
      <c r="E137" s="178">
        <v>4.75</v>
      </c>
      <c r="F137" s="178">
        <v>4.85</v>
      </c>
      <c r="G137" s="178">
        <v>4.92</v>
      </c>
      <c r="H137" s="178">
        <v>5.27</v>
      </c>
      <c r="I137" s="178">
        <v>5.39</v>
      </c>
      <c r="J137" s="178">
        <v>5.48</v>
      </c>
      <c r="K137" s="179">
        <f>MAX(0,((T137*(365/365))-VLOOKUP(A137,VBMA!$A:$D,4,0))  /  (T137* (365/365)   ))</f>
        <v>0.6621355069</v>
      </c>
      <c r="L137" s="180">
        <f t="shared" ref="L137:S137" si="140">(B137*(1-$K137) * (365/365))/100</f>
        <v>0.01496739705</v>
      </c>
      <c r="M137" s="180">
        <f t="shared" si="140"/>
        <v>0.01554176668</v>
      </c>
      <c r="N137" s="180">
        <f t="shared" si="140"/>
        <v>0.01577827183</v>
      </c>
      <c r="O137" s="180">
        <f t="shared" si="140"/>
        <v>0.01604856342</v>
      </c>
      <c r="P137" s="180">
        <f t="shared" si="140"/>
        <v>0.01638642792</v>
      </c>
      <c r="Q137" s="180">
        <f t="shared" si="140"/>
        <v>0.01662293306</v>
      </c>
      <c r="R137" s="180">
        <f t="shared" si="140"/>
        <v>0.01780545879</v>
      </c>
      <c r="S137" s="180">
        <f t="shared" si="140"/>
        <v>0.01821089618</v>
      </c>
      <c r="T137" s="181">
        <f t="shared" si="3"/>
        <v>5.514044944</v>
      </c>
      <c r="U137" s="182">
        <f t="shared" si="4"/>
        <v>45716</v>
      </c>
      <c r="V137" s="182">
        <f t="shared" si="5"/>
        <v>45805</v>
      </c>
      <c r="W137" s="182">
        <f t="shared" si="6"/>
        <v>45897</v>
      </c>
      <c r="X137" s="181">
        <f t="shared" si="7"/>
        <v>184</v>
      </c>
      <c r="Y137" s="181">
        <f t="shared" si="8"/>
        <v>273</v>
      </c>
      <c r="Z137" s="181">
        <f t="shared" si="9"/>
        <v>365</v>
      </c>
      <c r="AA137" s="155"/>
      <c r="AB137" s="9"/>
      <c r="AC137" s="9"/>
      <c r="AD137" s="9"/>
      <c r="AE137" s="9"/>
      <c r="AF137" s="9"/>
      <c r="AG137" s="9"/>
      <c r="AH137" s="9"/>
    </row>
    <row r="138" ht="15.75" customHeight="1">
      <c r="A138" s="177">
        <v>45531.0</v>
      </c>
      <c r="B138" s="178">
        <v>4.67</v>
      </c>
      <c r="C138" s="178">
        <v>4.77</v>
      </c>
      <c r="D138" s="178">
        <v>4.8</v>
      </c>
      <c r="E138" s="178">
        <v>4.83</v>
      </c>
      <c r="F138" s="178">
        <v>4.9</v>
      </c>
      <c r="G138" s="178">
        <v>4.95</v>
      </c>
      <c r="H138" s="178">
        <v>5.28</v>
      </c>
      <c r="I138" s="178">
        <v>5.41</v>
      </c>
      <c r="J138" s="178">
        <v>5.49</v>
      </c>
      <c r="K138" s="179">
        <f>MAX(0,((T138*(365/365))-VLOOKUP(A138,VBMA!$A:$D,4,0))  /  (T138* (365/365)   ))</f>
        <v>0.6639841929</v>
      </c>
      <c r="L138" s="180">
        <f t="shared" ref="L138:S138" si="141">(B138*(1-$K138) * (365/365))/100</f>
        <v>0.01569193819</v>
      </c>
      <c r="M138" s="180">
        <f t="shared" si="141"/>
        <v>0.016027954</v>
      </c>
      <c r="N138" s="180">
        <f t="shared" si="141"/>
        <v>0.01612875874</v>
      </c>
      <c r="O138" s="180">
        <f t="shared" si="141"/>
        <v>0.01622956348</v>
      </c>
      <c r="P138" s="180">
        <f t="shared" si="141"/>
        <v>0.01646477455</v>
      </c>
      <c r="Q138" s="180">
        <f t="shared" si="141"/>
        <v>0.01663278245</v>
      </c>
      <c r="R138" s="180">
        <f t="shared" si="141"/>
        <v>0.01774163461</v>
      </c>
      <c r="S138" s="180">
        <f t="shared" si="141"/>
        <v>0.01817845516</v>
      </c>
      <c r="T138" s="181">
        <f t="shared" si="3"/>
        <v>5.544382022</v>
      </c>
      <c r="U138" s="182">
        <f t="shared" si="4"/>
        <v>45715</v>
      </c>
      <c r="V138" s="182">
        <f t="shared" si="5"/>
        <v>45804</v>
      </c>
      <c r="W138" s="182">
        <f t="shared" si="6"/>
        <v>45896</v>
      </c>
      <c r="X138" s="181">
        <f t="shared" si="7"/>
        <v>184</v>
      </c>
      <c r="Y138" s="181">
        <f t="shared" si="8"/>
        <v>273</v>
      </c>
      <c r="Z138" s="181">
        <f t="shared" si="9"/>
        <v>365</v>
      </c>
      <c r="AA138" s="155"/>
      <c r="AB138" s="9"/>
      <c r="AC138" s="9"/>
      <c r="AD138" s="9"/>
      <c r="AE138" s="9"/>
      <c r="AF138" s="9"/>
      <c r="AG138" s="9"/>
      <c r="AH138" s="9"/>
    </row>
    <row r="139" ht="15.75" customHeight="1">
      <c r="A139" s="177">
        <v>45530.0</v>
      </c>
      <c r="B139" s="178">
        <v>4.53</v>
      </c>
      <c r="C139" s="178">
        <v>4.62</v>
      </c>
      <c r="D139" s="178">
        <v>4.68</v>
      </c>
      <c r="E139" s="178">
        <v>4.77</v>
      </c>
      <c r="F139" s="178">
        <v>4.88</v>
      </c>
      <c r="G139" s="178">
        <v>4.95</v>
      </c>
      <c r="H139" s="178">
        <v>5.32</v>
      </c>
      <c r="I139" s="178">
        <v>5.42</v>
      </c>
      <c r="J139" s="178">
        <v>5.5</v>
      </c>
      <c r="K139" s="179">
        <f>MAX(0,((T139*(365/365))-VLOOKUP(A139,VBMA!$A:$D,4,0))  /  (T139* (365/365)   ))</f>
        <v>0.6627059685</v>
      </c>
      <c r="L139" s="180">
        <f t="shared" ref="L139:S139" si="142">(B139*(1-$K139) * (365/365))/100</f>
        <v>0.01527941963</v>
      </c>
      <c r="M139" s="180">
        <f t="shared" si="142"/>
        <v>0.01558298425</v>
      </c>
      <c r="N139" s="180">
        <f t="shared" si="142"/>
        <v>0.01578536067</v>
      </c>
      <c r="O139" s="180">
        <f t="shared" si="142"/>
        <v>0.0160889253</v>
      </c>
      <c r="P139" s="180">
        <f t="shared" si="142"/>
        <v>0.01645994874</v>
      </c>
      <c r="Q139" s="180">
        <f t="shared" si="142"/>
        <v>0.01669605456</v>
      </c>
      <c r="R139" s="180">
        <f t="shared" si="142"/>
        <v>0.01794404248</v>
      </c>
      <c r="S139" s="180">
        <f t="shared" si="142"/>
        <v>0.01828133651</v>
      </c>
      <c r="T139" s="181">
        <f t="shared" si="3"/>
        <v>5.523370787</v>
      </c>
      <c r="U139" s="182">
        <f t="shared" si="4"/>
        <v>45714</v>
      </c>
      <c r="V139" s="182">
        <f t="shared" si="5"/>
        <v>45803</v>
      </c>
      <c r="W139" s="182">
        <f t="shared" si="6"/>
        <v>45895</v>
      </c>
      <c r="X139" s="181">
        <f t="shared" si="7"/>
        <v>184</v>
      </c>
      <c r="Y139" s="181">
        <f t="shared" si="8"/>
        <v>273</v>
      </c>
      <c r="Z139" s="181">
        <f t="shared" si="9"/>
        <v>365</v>
      </c>
      <c r="AA139" s="155"/>
      <c r="AB139" s="9"/>
      <c r="AC139" s="9"/>
      <c r="AD139" s="9"/>
      <c r="AE139" s="9"/>
      <c r="AF139" s="9"/>
      <c r="AG139" s="9"/>
      <c r="AH139" s="9"/>
    </row>
    <row r="140" ht="15.75" customHeight="1">
      <c r="A140" s="177">
        <v>45527.0</v>
      </c>
      <c r="B140" s="178">
        <v>4.46</v>
      </c>
      <c r="C140" s="178">
        <v>4.56</v>
      </c>
      <c r="D140" s="178">
        <v>4.66</v>
      </c>
      <c r="E140" s="178">
        <v>4.72</v>
      </c>
      <c r="F140" s="178">
        <v>4.84</v>
      </c>
      <c r="G140" s="178">
        <v>4.92</v>
      </c>
      <c r="H140" s="178">
        <v>5.28</v>
      </c>
      <c r="I140" s="178">
        <v>5.4</v>
      </c>
      <c r="J140" s="178">
        <v>5.5</v>
      </c>
      <c r="K140" s="179">
        <f>MAX(0,((T140*(365/365))-VLOOKUP(A140,VBMA!$A:$D,4,0))  /  (T140* (365/365)   ))</f>
        <v>0.662747132</v>
      </c>
      <c r="L140" s="180">
        <f t="shared" ref="L140:S140" si="143">(B140*(1-$K140) * (365/365))/100</f>
        <v>0.01504147791</v>
      </c>
      <c r="M140" s="180">
        <f t="shared" si="143"/>
        <v>0.01537873078</v>
      </c>
      <c r="N140" s="180">
        <f t="shared" si="143"/>
        <v>0.01571598365</v>
      </c>
      <c r="O140" s="180">
        <f t="shared" si="143"/>
        <v>0.01591833537</v>
      </c>
      <c r="P140" s="180">
        <f t="shared" si="143"/>
        <v>0.01632303881</v>
      </c>
      <c r="Q140" s="180">
        <f t="shared" si="143"/>
        <v>0.0165928411</v>
      </c>
      <c r="R140" s="180">
        <f t="shared" si="143"/>
        <v>0.01780695143</v>
      </c>
      <c r="S140" s="180">
        <f t="shared" si="143"/>
        <v>0.01821165487</v>
      </c>
      <c r="T140" s="181">
        <f t="shared" si="3"/>
        <v>5.524044944</v>
      </c>
      <c r="U140" s="182">
        <f t="shared" si="4"/>
        <v>45711</v>
      </c>
      <c r="V140" s="182">
        <f t="shared" si="5"/>
        <v>45800</v>
      </c>
      <c r="W140" s="182">
        <f t="shared" si="6"/>
        <v>45892</v>
      </c>
      <c r="X140" s="181">
        <f t="shared" si="7"/>
        <v>184</v>
      </c>
      <c r="Y140" s="181">
        <f t="shared" si="8"/>
        <v>273</v>
      </c>
      <c r="Z140" s="181">
        <f t="shared" si="9"/>
        <v>365</v>
      </c>
      <c r="AA140" s="155"/>
      <c r="AB140" s="9"/>
      <c r="AC140" s="9"/>
      <c r="AD140" s="9"/>
      <c r="AE140" s="9"/>
      <c r="AF140" s="9"/>
      <c r="AG140" s="9"/>
      <c r="AH140" s="9"/>
    </row>
    <row r="141" ht="15.75" customHeight="1">
      <c r="A141" s="177">
        <v>45526.0</v>
      </c>
      <c r="B141" s="178">
        <v>4.37</v>
      </c>
      <c r="C141" s="178">
        <v>4.52</v>
      </c>
      <c r="D141" s="178">
        <v>4.63</v>
      </c>
      <c r="E141" s="178">
        <v>4.72</v>
      </c>
      <c r="F141" s="178">
        <v>4.83</v>
      </c>
      <c r="G141" s="178">
        <v>4.93</v>
      </c>
      <c r="H141" s="178">
        <v>5.27</v>
      </c>
      <c r="I141" s="178">
        <v>5.4</v>
      </c>
      <c r="J141" s="178">
        <v>5.5</v>
      </c>
      <c r="K141" s="179">
        <f>MAX(0,((T141*(365/365))-VLOOKUP(A141,VBMA!$A:$D,4,0))  /  (T141* (365/365)   ))</f>
        <v>0.6633770505</v>
      </c>
      <c r="L141" s="180">
        <f t="shared" ref="L141:S141" si="144">(B141*(1-$K141) * (365/365))/100</f>
        <v>0.01471042289</v>
      </c>
      <c r="M141" s="180">
        <f t="shared" si="144"/>
        <v>0.01521535732</v>
      </c>
      <c r="N141" s="180">
        <f t="shared" si="144"/>
        <v>0.01558564256</v>
      </c>
      <c r="O141" s="180">
        <f t="shared" si="144"/>
        <v>0.01588860322</v>
      </c>
      <c r="P141" s="180">
        <f t="shared" si="144"/>
        <v>0.01625888846</v>
      </c>
      <c r="Q141" s="180">
        <f t="shared" si="144"/>
        <v>0.01659551141</v>
      </c>
      <c r="R141" s="180">
        <f t="shared" si="144"/>
        <v>0.01774002944</v>
      </c>
      <c r="S141" s="180">
        <f t="shared" si="144"/>
        <v>0.01817763927</v>
      </c>
      <c r="T141" s="181">
        <f t="shared" si="3"/>
        <v>5.534382022</v>
      </c>
      <c r="U141" s="182">
        <f t="shared" si="4"/>
        <v>45710</v>
      </c>
      <c r="V141" s="182">
        <f t="shared" si="5"/>
        <v>45799</v>
      </c>
      <c r="W141" s="182">
        <f t="shared" si="6"/>
        <v>45891</v>
      </c>
      <c r="X141" s="181">
        <f t="shared" si="7"/>
        <v>184</v>
      </c>
      <c r="Y141" s="181">
        <f t="shared" si="8"/>
        <v>273</v>
      </c>
      <c r="Z141" s="181">
        <f t="shared" si="9"/>
        <v>365</v>
      </c>
      <c r="AA141" s="155"/>
      <c r="AB141" s="9"/>
      <c r="AC141" s="9"/>
      <c r="AD141" s="9"/>
      <c r="AE141" s="9"/>
      <c r="AF141" s="9"/>
      <c r="AG141" s="9"/>
      <c r="AH141" s="9"/>
    </row>
    <row r="142" ht="15.75" customHeight="1">
      <c r="A142" s="177">
        <v>45525.0</v>
      </c>
      <c r="B142" s="178">
        <v>4.42</v>
      </c>
      <c r="C142" s="178">
        <v>4.58</v>
      </c>
      <c r="D142" s="178">
        <v>4.66</v>
      </c>
      <c r="E142" s="178">
        <v>4.72</v>
      </c>
      <c r="F142" s="178">
        <v>4.84</v>
      </c>
      <c r="G142" s="178">
        <v>4.94</v>
      </c>
      <c r="H142" s="178">
        <v>5.32</v>
      </c>
      <c r="I142" s="178">
        <v>5.4</v>
      </c>
      <c r="J142" s="178">
        <v>5.5</v>
      </c>
      <c r="K142" s="179">
        <f>MAX(0,((T142*(365/365))-VLOOKUP(A142,VBMA!$A:$D,4,0))  /  (T142* (365/365)   ))</f>
        <v>0.6572854332</v>
      </c>
      <c r="L142" s="180">
        <f t="shared" ref="L142:S142" si="145">(B142*(1-$K142) * (365/365))/100</f>
        <v>0.01514798385</v>
      </c>
      <c r="M142" s="180">
        <f t="shared" si="145"/>
        <v>0.01569632716</v>
      </c>
      <c r="N142" s="180">
        <f t="shared" si="145"/>
        <v>0.01597049881</v>
      </c>
      <c r="O142" s="180">
        <f t="shared" si="145"/>
        <v>0.01617612755</v>
      </c>
      <c r="P142" s="180">
        <f t="shared" si="145"/>
        <v>0.01658738503</v>
      </c>
      <c r="Q142" s="180">
        <f t="shared" si="145"/>
        <v>0.0169300996</v>
      </c>
      <c r="R142" s="180">
        <f t="shared" si="145"/>
        <v>0.01823241495</v>
      </c>
      <c r="S142" s="180">
        <f t="shared" si="145"/>
        <v>0.01850658661</v>
      </c>
      <c r="T142" s="181">
        <f t="shared" si="3"/>
        <v>5.482696629</v>
      </c>
      <c r="U142" s="182">
        <f t="shared" si="4"/>
        <v>45709</v>
      </c>
      <c r="V142" s="182">
        <f t="shared" si="5"/>
        <v>45798</v>
      </c>
      <c r="W142" s="182">
        <f t="shared" si="6"/>
        <v>45890</v>
      </c>
      <c r="X142" s="181">
        <f t="shared" si="7"/>
        <v>184</v>
      </c>
      <c r="Y142" s="181">
        <f t="shared" si="8"/>
        <v>273</v>
      </c>
      <c r="Z142" s="181">
        <f t="shared" si="9"/>
        <v>365</v>
      </c>
      <c r="AA142" s="155"/>
      <c r="AB142" s="9"/>
      <c r="AC142" s="9"/>
      <c r="AD142" s="9"/>
      <c r="AE142" s="9"/>
      <c r="AF142" s="9"/>
      <c r="AG142" s="9"/>
      <c r="AH142" s="9"/>
    </row>
    <row r="143" ht="15.75" customHeight="1">
      <c r="A143" s="177">
        <v>45524.0</v>
      </c>
      <c r="B143" s="178">
        <v>4.5</v>
      </c>
      <c r="C143" s="178">
        <v>4.6</v>
      </c>
      <c r="D143" s="178">
        <v>4.7</v>
      </c>
      <c r="E143" s="178">
        <v>4.76</v>
      </c>
      <c r="F143" s="178">
        <v>4.9</v>
      </c>
      <c r="G143" s="178">
        <v>5.0</v>
      </c>
      <c r="H143" s="178">
        <v>5.28</v>
      </c>
      <c r="I143" s="178">
        <v>5.4</v>
      </c>
      <c r="J143" s="178">
        <v>5.5</v>
      </c>
      <c r="K143" s="179">
        <f>MAX(0,((T143*(365/365))-VLOOKUP(A143,VBMA!$A:$D,4,0))  /  (T143* (365/365)   ))</f>
        <v>0.6598507038</v>
      </c>
      <c r="L143" s="180">
        <f t="shared" ref="L143:S143" si="146">(B143*(1-$K143) * (365/365))/100</f>
        <v>0.01530671833</v>
      </c>
      <c r="M143" s="180">
        <f t="shared" si="146"/>
        <v>0.01564686763</v>
      </c>
      <c r="N143" s="180">
        <f t="shared" si="146"/>
        <v>0.01598701692</v>
      </c>
      <c r="O143" s="180">
        <f t="shared" si="146"/>
        <v>0.0161911065</v>
      </c>
      <c r="P143" s="180">
        <f t="shared" si="146"/>
        <v>0.01666731552</v>
      </c>
      <c r="Q143" s="180">
        <f t="shared" si="146"/>
        <v>0.01700746481</v>
      </c>
      <c r="R143" s="180">
        <f t="shared" si="146"/>
        <v>0.01795988284</v>
      </c>
      <c r="S143" s="180">
        <f t="shared" si="146"/>
        <v>0.018368062</v>
      </c>
      <c r="T143" s="181">
        <f t="shared" si="3"/>
        <v>5.524044944</v>
      </c>
      <c r="U143" s="182">
        <f t="shared" si="4"/>
        <v>45708</v>
      </c>
      <c r="V143" s="182">
        <f t="shared" si="5"/>
        <v>45797</v>
      </c>
      <c r="W143" s="182">
        <f t="shared" si="6"/>
        <v>45889</v>
      </c>
      <c r="X143" s="181">
        <f t="shared" si="7"/>
        <v>184</v>
      </c>
      <c r="Y143" s="181">
        <f t="shared" si="8"/>
        <v>273</v>
      </c>
      <c r="Z143" s="181">
        <f t="shared" si="9"/>
        <v>365</v>
      </c>
      <c r="AA143" s="155"/>
      <c r="AB143" s="9"/>
      <c r="AC143" s="9"/>
      <c r="AD143" s="9"/>
      <c r="AE143" s="9"/>
      <c r="AF143" s="9"/>
      <c r="AG143" s="9"/>
      <c r="AH143" s="9"/>
    </row>
    <row r="144" ht="15.75" customHeight="1">
      <c r="A144" s="177">
        <v>45523.0</v>
      </c>
      <c r="B144" s="178">
        <v>4.59</v>
      </c>
      <c r="C144" s="178">
        <v>4.66</v>
      </c>
      <c r="D144" s="178">
        <v>4.73</v>
      </c>
      <c r="E144" s="178">
        <v>4.77</v>
      </c>
      <c r="F144" s="178">
        <v>4.91</v>
      </c>
      <c r="G144" s="178">
        <v>5.01</v>
      </c>
      <c r="H144" s="178">
        <v>5.3</v>
      </c>
      <c r="I144" s="178">
        <v>5.4</v>
      </c>
      <c r="J144" s="178">
        <v>5.5</v>
      </c>
      <c r="K144" s="179">
        <f>MAX(0,((T144*(365/365))-VLOOKUP(A144,VBMA!$A:$D,4,0))  /  (T144* (365/365)   ))</f>
        <v>0.6585728869</v>
      </c>
      <c r="L144" s="180">
        <f t="shared" ref="L144:S144" si="147">(B144*(1-$K144) * (365/365))/100</f>
        <v>0.01567150449</v>
      </c>
      <c r="M144" s="180">
        <f t="shared" si="147"/>
        <v>0.01591050347</v>
      </c>
      <c r="N144" s="180">
        <f t="shared" si="147"/>
        <v>0.01614950245</v>
      </c>
      <c r="O144" s="180">
        <f t="shared" si="147"/>
        <v>0.0162860733</v>
      </c>
      <c r="P144" s="180">
        <f t="shared" si="147"/>
        <v>0.01676407125</v>
      </c>
      <c r="Q144" s="180">
        <f t="shared" si="147"/>
        <v>0.01710549837</v>
      </c>
      <c r="R144" s="180">
        <f t="shared" si="147"/>
        <v>0.01809563699</v>
      </c>
      <c r="S144" s="180">
        <f t="shared" si="147"/>
        <v>0.01843706411</v>
      </c>
      <c r="T144" s="181">
        <f t="shared" si="3"/>
        <v>5.503370787</v>
      </c>
      <c r="U144" s="182">
        <f t="shared" si="4"/>
        <v>45707</v>
      </c>
      <c r="V144" s="182">
        <f t="shared" si="5"/>
        <v>45796</v>
      </c>
      <c r="W144" s="182">
        <f t="shared" si="6"/>
        <v>45888</v>
      </c>
      <c r="X144" s="181">
        <f t="shared" si="7"/>
        <v>184</v>
      </c>
      <c r="Y144" s="181">
        <f t="shared" si="8"/>
        <v>273</v>
      </c>
      <c r="Z144" s="181">
        <f t="shared" si="9"/>
        <v>365</v>
      </c>
      <c r="AA144" s="155"/>
      <c r="AB144" s="9"/>
      <c r="AC144" s="9"/>
      <c r="AD144" s="9"/>
      <c r="AE144" s="9"/>
      <c r="AF144" s="9"/>
      <c r="AG144" s="9"/>
      <c r="AH144" s="9"/>
    </row>
    <row r="145" ht="15.75" customHeight="1">
      <c r="A145" s="177">
        <v>45520.0</v>
      </c>
      <c r="B145" s="178">
        <v>4.57</v>
      </c>
      <c r="C145" s="178">
        <v>4.64</v>
      </c>
      <c r="D145" s="178">
        <v>4.69</v>
      </c>
      <c r="E145" s="178">
        <v>4.76</v>
      </c>
      <c r="F145" s="178">
        <v>4.91</v>
      </c>
      <c r="G145" s="178">
        <v>5.01</v>
      </c>
      <c r="H145" s="178">
        <v>5.3</v>
      </c>
      <c r="I145" s="178">
        <v>5.4</v>
      </c>
      <c r="J145" s="178">
        <v>5.5</v>
      </c>
      <c r="K145" s="179">
        <f>MAX(0,((T145*(365/365))-VLOOKUP(A145,VBMA!$A:$D,4,0))  /  (T145* (365/365)   ))</f>
        <v>0.6585728869</v>
      </c>
      <c r="L145" s="180">
        <f t="shared" ref="L145:S145" si="148">(B145*(1-$K145) * (365/365))/100</f>
        <v>0.01560321907</v>
      </c>
      <c r="M145" s="180">
        <f t="shared" si="148"/>
        <v>0.01584221805</v>
      </c>
      <c r="N145" s="180">
        <f t="shared" si="148"/>
        <v>0.0160129316</v>
      </c>
      <c r="O145" s="180">
        <f t="shared" si="148"/>
        <v>0.01625193058</v>
      </c>
      <c r="P145" s="180">
        <f t="shared" si="148"/>
        <v>0.01676407125</v>
      </c>
      <c r="Q145" s="180">
        <f t="shared" si="148"/>
        <v>0.01710549837</v>
      </c>
      <c r="R145" s="180">
        <f t="shared" si="148"/>
        <v>0.01809563699</v>
      </c>
      <c r="S145" s="180">
        <f t="shared" si="148"/>
        <v>0.01843706411</v>
      </c>
      <c r="T145" s="181">
        <f t="shared" si="3"/>
        <v>5.503370787</v>
      </c>
      <c r="U145" s="182">
        <f t="shared" si="4"/>
        <v>45704</v>
      </c>
      <c r="V145" s="182">
        <f t="shared" si="5"/>
        <v>45793</v>
      </c>
      <c r="W145" s="182">
        <f t="shared" si="6"/>
        <v>45885</v>
      </c>
      <c r="X145" s="181">
        <f t="shared" si="7"/>
        <v>184</v>
      </c>
      <c r="Y145" s="181">
        <f t="shared" si="8"/>
        <v>273</v>
      </c>
      <c r="Z145" s="181">
        <f t="shared" si="9"/>
        <v>365</v>
      </c>
      <c r="AA145" s="155"/>
      <c r="AB145" s="9"/>
      <c r="AC145" s="9"/>
      <c r="AD145" s="9"/>
      <c r="AE145" s="9"/>
      <c r="AF145" s="9"/>
      <c r="AG145" s="9"/>
      <c r="AH145" s="9"/>
    </row>
    <row r="146" ht="15.75" customHeight="1">
      <c r="A146" s="177">
        <v>45519.0</v>
      </c>
      <c r="B146" s="178">
        <v>4.56</v>
      </c>
      <c r="C146" s="178">
        <v>4.63</v>
      </c>
      <c r="D146" s="178">
        <v>4.69</v>
      </c>
      <c r="E146" s="178">
        <v>4.76</v>
      </c>
      <c r="F146" s="178">
        <v>4.9</v>
      </c>
      <c r="G146" s="178">
        <v>4.99</v>
      </c>
      <c r="H146" s="178">
        <v>5.29</v>
      </c>
      <c r="I146" s="178">
        <v>5.4</v>
      </c>
      <c r="J146" s="178">
        <v>5.5</v>
      </c>
      <c r="K146" s="179">
        <f>MAX(0,((T146*(365/365))-VLOOKUP(A146,VBMA!$A:$D,4,0))  /  (T146* (365/365)   ))</f>
        <v>0.6592129932</v>
      </c>
      <c r="L146" s="180">
        <f t="shared" ref="L146:S146" si="149">(B146*(1-$K146) * (365/365))/100</f>
        <v>0.01553988751</v>
      </c>
      <c r="M146" s="180">
        <f t="shared" si="149"/>
        <v>0.01577843842</v>
      </c>
      <c r="N146" s="180">
        <f t="shared" si="149"/>
        <v>0.01598291062</v>
      </c>
      <c r="O146" s="180">
        <f t="shared" si="149"/>
        <v>0.01622146153</v>
      </c>
      <c r="P146" s="180">
        <f t="shared" si="149"/>
        <v>0.01669856334</v>
      </c>
      <c r="Q146" s="180">
        <f t="shared" si="149"/>
        <v>0.01700527164</v>
      </c>
      <c r="R146" s="180">
        <f t="shared" si="149"/>
        <v>0.01802763266</v>
      </c>
      <c r="S146" s="180">
        <f t="shared" si="149"/>
        <v>0.01840249837</v>
      </c>
      <c r="T146" s="181">
        <f t="shared" si="3"/>
        <v>5.513707865</v>
      </c>
      <c r="U146" s="182">
        <f t="shared" si="4"/>
        <v>45703</v>
      </c>
      <c r="V146" s="182">
        <f t="shared" si="5"/>
        <v>45792</v>
      </c>
      <c r="W146" s="182">
        <f t="shared" si="6"/>
        <v>45884</v>
      </c>
      <c r="X146" s="181">
        <f t="shared" si="7"/>
        <v>184</v>
      </c>
      <c r="Y146" s="181">
        <f t="shared" si="8"/>
        <v>273</v>
      </c>
      <c r="Z146" s="181">
        <f t="shared" si="9"/>
        <v>365</v>
      </c>
      <c r="AA146" s="155"/>
      <c r="AB146" s="9"/>
      <c r="AC146" s="9"/>
      <c r="AD146" s="9"/>
      <c r="AE146" s="9"/>
      <c r="AF146" s="9"/>
      <c r="AG146" s="9"/>
      <c r="AH146" s="9"/>
    </row>
    <row r="147" ht="15.75" customHeight="1">
      <c r="A147" s="177">
        <v>45518.0</v>
      </c>
      <c r="B147" s="178">
        <v>4.5</v>
      </c>
      <c r="C147" s="178">
        <v>4.6</v>
      </c>
      <c r="D147" s="178">
        <v>4.68</v>
      </c>
      <c r="E147" s="178">
        <v>4.75</v>
      </c>
      <c r="F147" s="178">
        <v>4.9</v>
      </c>
      <c r="G147" s="178">
        <v>5.0</v>
      </c>
      <c r="H147" s="178">
        <v>5.33</v>
      </c>
      <c r="I147" s="178">
        <v>5.42</v>
      </c>
      <c r="J147" s="178">
        <v>5.5</v>
      </c>
      <c r="K147" s="179">
        <f>MAX(0,((T147*(365/365))-VLOOKUP(A147,VBMA!$A:$D,4,0))  /  (T147* (365/365)   ))</f>
        <v>0.6591713203</v>
      </c>
      <c r="L147" s="180">
        <f t="shared" ref="L147:S147" si="150">(B147*(1-$K147) * (365/365))/100</f>
        <v>0.01533729059</v>
      </c>
      <c r="M147" s="180">
        <f t="shared" si="150"/>
        <v>0.01567811927</v>
      </c>
      <c r="N147" s="180">
        <f t="shared" si="150"/>
        <v>0.01595078221</v>
      </c>
      <c r="O147" s="180">
        <f t="shared" si="150"/>
        <v>0.01618936229</v>
      </c>
      <c r="P147" s="180">
        <f t="shared" si="150"/>
        <v>0.01670060531</v>
      </c>
      <c r="Q147" s="180">
        <f t="shared" si="150"/>
        <v>0.01704143399</v>
      </c>
      <c r="R147" s="180">
        <f t="shared" si="150"/>
        <v>0.01816616863</v>
      </c>
      <c r="S147" s="180">
        <f t="shared" si="150"/>
        <v>0.01847291444</v>
      </c>
      <c r="T147" s="181">
        <f t="shared" si="3"/>
        <v>5.513033708</v>
      </c>
      <c r="U147" s="182">
        <f t="shared" si="4"/>
        <v>45702</v>
      </c>
      <c r="V147" s="182">
        <f t="shared" si="5"/>
        <v>45791</v>
      </c>
      <c r="W147" s="182">
        <f t="shared" si="6"/>
        <v>45883</v>
      </c>
      <c r="X147" s="181">
        <f t="shared" si="7"/>
        <v>184</v>
      </c>
      <c r="Y147" s="181">
        <f t="shared" si="8"/>
        <v>273</v>
      </c>
      <c r="Z147" s="181">
        <f t="shared" si="9"/>
        <v>365</v>
      </c>
      <c r="AA147" s="155"/>
      <c r="AB147" s="9"/>
      <c r="AC147" s="9"/>
      <c r="AD147" s="9"/>
      <c r="AE147" s="9"/>
      <c r="AF147" s="9"/>
      <c r="AG147" s="9"/>
      <c r="AH147" s="9"/>
    </row>
    <row r="148" ht="15.75" customHeight="1">
      <c r="A148" s="177">
        <v>45517.0</v>
      </c>
      <c r="B148" s="178">
        <v>4.41</v>
      </c>
      <c r="C148" s="178">
        <v>4.56</v>
      </c>
      <c r="D148" s="178">
        <v>4.67</v>
      </c>
      <c r="E148" s="178">
        <v>4.8</v>
      </c>
      <c r="F148" s="178">
        <v>4.93</v>
      </c>
      <c r="G148" s="178">
        <v>5.01</v>
      </c>
      <c r="H148" s="178">
        <v>5.29</v>
      </c>
      <c r="I148" s="178">
        <v>5.42</v>
      </c>
      <c r="J148" s="178">
        <v>5.49</v>
      </c>
      <c r="K148" s="179">
        <f>MAX(0,((T148*(365/365))-VLOOKUP(A148,VBMA!$A:$D,4,0))  /  (T148* (365/365)   ))</f>
        <v>0.6617085407</v>
      </c>
      <c r="L148" s="180">
        <f t="shared" ref="L148:S148" si="151">(B148*(1-$K148) * (365/365))/100</f>
        <v>0.01491865336</v>
      </c>
      <c r="M148" s="180">
        <f t="shared" si="151"/>
        <v>0.01542609054</v>
      </c>
      <c r="N148" s="180">
        <f t="shared" si="151"/>
        <v>0.01579821115</v>
      </c>
      <c r="O148" s="180">
        <f t="shared" si="151"/>
        <v>0.01623799005</v>
      </c>
      <c r="P148" s="180">
        <f t="shared" si="151"/>
        <v>0.01667776894</v>
      </c>
      <c r="Q148" s="180">
        <f t="shared" si="151"/>
        <v>0.01694840211</v>
      </c>
      <c r="R148" s="180">
        <f t="shared" si="151"/>
        <v>0.0178956182</v>
      </c>
      <c r="S148" s="180">
        <f t="shared" si="151"/>
        <v>0.0183353971</v>
      </c>
      <c r="T148" s="181">
        <f t="shared" si="3"/>
        <v>5.554382022</v>
      </c>
      <c r="U148" s="182">
        <f t="shared" si="4"/>
        <v>45701</v>
      </c>
      <c r="V148" s="182">
        <f t="shared" si="5"/>
        <v>45790</v>
      </c>
      <c r="W148" s="182">
        <f t="shared" si="6"/>
        <v>45882</v>
      </c>
      <c r="X148" s="181">
        <f t="shared" si="7"/>
        <v>184</v>
      </c>
      <c r="Y148" s="181">
        <f t="shared" si="8"/>
        <v>273</v>
      </c>
      <c r="Z148" s="181">
        <f t="shared" si="9"/>
        <v>365</v>
      </c>
      <c r="AA148" s="155"/>
      <c r="AB148" s="9"/>
      <c r="AC148" s="9"/>
      <c r="AD148" s="9"/>
      <c r="AE148" s="9"/>
      <c r="AF148" s="9"/>
      <c r="AG148" s="9"/>
      <c r="AH148" s="9"/>
    </row>
    <row r="149" ht="15.75" customHeight="1">
      <c r="A149" s="177">
        <v>45516.0</v>
      </c>
      <c r="B149" s="178">
        <v>4.4</v>
      </c>
      <c r="C149" s="178">
        <v>4.5</v>
      </c>
      <c r="D149" s="178">
        <v>4.62</v>
      </c>
      <c r="E149" s="178">
        <v>4.74</v>
      </c>
      <c r="F149" s="178">
        <v>4.86</v>
      </c>
      <c r="G149" s="178">
        <v>4.94</v>
      </c>
      <c r="H149" s="178">
        <v>5.28</v>
      </c>
      <c r="I149" s="178">
        <v>5.4</v>
      </c>
      <c r="J149" s="178">
        <v>5.5</v>
      </c>
      <c r="K149" s="179">
        <f>MAX(0,((T149*(365/365))-VLOOKUP(A149,VBMA!$A:$D,4,0))  /  (T149* (365/365)   ))</f>
        <v>0.6598507038</v>
      </c>
      <c r="L149" s="180">
        <f t="shared" ref="L149:S149" si="152">(B149*(1-$K149) * (365/365))/100</f>
        <v>0.01496656903</v>
      </c>
      <c r="M149" s="180">
        <f t="shared" si="152"/>
        <v>0.01530671833</v>
      </c>
      <c r="N149" s="180">
        <f t="shared" si="152"/>
        <v>0.01571489749</v>
      </c>
      <c r="O149" s="180">
        <f t="shared" si="152"/>
        <v>0.01612307664</v>
      </c>
      <c r="P149" s="180">
        <f t="shared" si="152"/>
        <v>0.0165312558</v>
      </c>
      <c r="Q149" s="180">
        <f t="shared" si="152"/>
        <v>0.01680337523</v>
      </c>
      <c r="R149" s="180">
        <f t="shared" si="152"/>
        <v>0.01795988284</v>
      </c>
      <c r="S149" s="180">
        <f t="shared" si="152"/>
        <v>0.018368062</v>
      </c>
      <c r="T149" s="181">
        <f t="shared" si="3"/>
        <v>5.524044944</v>
      </c>
      <c r="U149" s="182">
        <f t="shared" si="4"/>
        <v>45700</v>
      </c>
      <c r="V149" s="182">
        <f t="shared" si="5"/>
        <v>45789</v>
      </c>
      <c r="W149" s="182">
        <f t="shared" si="6"/>
        <v>45881</v>
      </c>
      <c r="X149" s="181">
        <f t="shared" si="7"/>
        <v>184</v>
      </c>
      <c r="Y149" s="181">
        <f t="shared" si="8"/>
        <v>273</v>
      </c>
      <c r="Z149" s="181">
        <f t="shared" si="9"/>
        <v>365</v>
      </c>
      <c r="AA149" s="155"/>
      <c r="AB149" s="9"/>
      <c r="AC149" s="9"/>
      <c r="AD149" s="9"/>
      <c r="AE149" s="9"/>
      <c r="AF149" s="9"/>
      <c r="AG149" s="9"/>
      <c r="AH149" s="9"/>
    </row>
    <row r="150" ht="15.75" customHeight="1">
      <c r="A150" s="177">
        <v>45513.0</v>
      </c>
      <c r="B150" s="178">
        <v>4.4</v>
      </c>
      <c r="C150" s="178">
        <v>4.53</v>
      </c>
      <c r="D150" s="178">
        <v>4.65</v>
      </c>
      <c r="E150" s="178">
        <v>4.8</v>
      </c>
      <c r="F150" s="178">
        <v>4.95</v>
      </c>
      <c r="G150" s="178">
        <v>4.98</v>
      </c>
      <c r="H150" s="178">
        <v>5.3</v>
      </c>
      <c r="I150" s="178">
        <v>5.42</v>
      </c>
      <c r="J150" s="178">
        <v>5.5</v>
      </c>
      <c r="K150" s="179">
        <f>MAX(0,((T150*(365/365))-VLOOKUP(A150,VBMA!$A:$D,4,0))  /  (T150* (365/365)   ))</f>
        <v>0.6610777836</v>
      </c>
      <c r="L150" s="180">
        <f t="shared" ref="L150:S150" si="153">(B150*(1-$K150) * (365/365))/100</f>
        <v>0.01491257752</v>
      </c>
      <c r="M150" s="180">
        <f t="shared" si="153"/>
        <v>0.0153531764</v>
      </c>
      <c r="N150" s="180">
        <f t="shared" si="153"/>
        <v>0.01575988306</v>
      </c>
      <c r="O150" s="180">
        <f t="shared" si="153"/>
        <v>0.01626826639</v>
      </c>
      <c r="P150" s="180">
        <f t="shared" si="153"/>
        <v>0.01677664971</v>
      </c>
      <c r="Q150" s="180">
        <f t="shared" si="153"/>
        <v>0.01687832638</v>
      </c>
      <c r="R150" s="180">
        <f t="shared" si="153"/>
        <v>0.01796287747</v>
      </c>
      <c r="S150" s="180">
        <f t="shared" si="153"/>
        <v>0.01836958413</v>
      </c>
      <c r="T150" s="181">
        <f t="shared" si="3"/>
        <v>5.544044944</v>
      </c>
      <c r="U150" s="182">
        <f t="shared" si="4"/>
        <v>45697</v>
      </c>
      <c r="V150" s="182">
        <f t="shared" si="5"/>
        <v>45786</v>
      </c>
      <c r="W150" s="182">
        <f t="shared" si="6"/>
        <v>45878</v>
      </c>
      <c r="X150" s="181">
        <f t="shared" si="7"/>
        <v>184</v>
      </c>
      <c r="Y150" s="181">
        <f t="shared" si="8"/>
        <v>273</v>
      </c>
      <c r="Z150" s="181">
        <f t="shared" si="9"/>
        <v>365</v>
      </c>
      <c r="AA150" s="155"/>
      <c r="AB150" s="9"/>
      <c r="AC150" s="9"/>
      <c r="AD150" s="9"/>
      <c r="AE150" s="9"/>
      <c r="AF150" s="9"/>
      <c r="AG150" s="9"/>
      <c r="AH150" s="9"/>
    </row>
    <row r="151" ht="15.75" customHeight="1">
      <c r="A151" s="177">
        <v>45512.0</v>
      </c>
      <c r="B151" s="178">
        <v>4.45</v>
      </c>
      <c r="C151" s="178">
        <v>4.6</v>
      </c>
      <c r="D151" s="178">
        <v>4.7</v>
      </c>
      <c r="E151" s="178">
        <v>4.83</v>
      </c>
      <c r="F151" s="178">
        <v>4.97</v>
      </c>
      <c r="G151" s="178">
        <v>5.03</v>
      </c>
      <c r="H151" s="178">
        <v>5.33</v>
      </c>
      <c r="I151" s="178">
        <v>5.4</v>
      </c>
      <c r="J151" s="178">
        <v>5.5</v>
      </c>
      <c r="K151" s="179">
        <f>MAX(0,((T151*(365/365))-VLOOKUP(A151,VBMA!$A:$D,4,0))  /  (T151* (365/365)   ))</f>
        <v>0.6566380585</v>
      </c>
      <c r="L151" s="180">
        <f t="shared" ref="L151:S151" si="154">(B151*(1-$K151) * (365/365))/100</f>
        <v>0.0152796064</v>
      </c>
      <c r="M151" s="180">
        <f t="shared" si="154"/>
        <v>0.01579464931</v>
      </c>
      <c r="N151" s="180">
        <f t="shared" si="154"/>
        <v>0.01613801125</v>
      </c>
      <c r="O151" s="180">
        <f t="shared" si="154"/>
        <v>0.01658438178</v>
      </c>
      <c r="P151" s="180">
        <f t="shared" si="154"/>
        <v>0.01706508849</v>
      </c>
      <c r="Q151" s="180">
        <f t="shared" si="154"/>
        <v>0.01727110566</v>
      </c>
      <c r="R151" s="180">
        <f t="shared" si="154"/>
        <v>0.01830119148</v>
      </c>
      <c r="S151" s="180">
        <f t="shared" si="154"/>
        <v>0.01854154484</v>
      </c>
      <c r="T151" s="181">
        <f t="shared" si="3"/>
        <v>5.472359551</v>
      </c>
      <c r="U151" s="182">
        <f t="shared" si="4"/>
        <v>45696</v>
      </c>
      <c r="V151" s="182">
        <f t="shared" si="5"/>
        <v>45785</v>
      </c>
      <c r="W151" s="182">
        <f t="shared" si="6"/>
        <v>45877</v>
      </c>
      <c r="X151" s="181">
        <f t="shared" si="7"/>
        <v>184</v>
      </c>
      <c r="Y151" s="181">
        <f t="shared" si="8"/>
        <v>273</v>
      </c>
      <c r="Z151" s="181">
        <f t="shared" si="9"/>
        <v>365</v>
      </c>
      <c r="AA151" s="155"/>
      <c r="AB151" s="9"/>
      <c r="AC151" s="9"/>
      <c r="AD151" s="9"/>
      <c r="AE151" s="9"/>
      <c r="AF151" s="9"/>
      <c r="AG151" s="9"/>
      <c r="AH151" s="9"/>
    </row>
    <row r="152" ht="15.75" customHeight="1">
      <c r="A152" s="177">
        <v>45511.0</v>
      </c>
      <c r="B152" s="178">
        <v>4.7</v>
      </c>
      <c r="C152" s="178">
        <v>4.78</v>
      </c>
      <c r="D152" s="178">
        <v>4.86</v>
      </c>
      <c r="E152" s="178">
        <v>4.96</v>
      </c>
      <c r="F152" s="178">
        <v>5.04</v>
      </c>
      <c r="G152" s="178">
        <v>5.12</v>
      </c>
      <c r="H152" s="178">
        <v>5.36</v>
      </c>
      <c r="I152" s="178">
        <v>5.43</v>
      </c>
      <c r="J152" s="178">
        <v>5.5</v>
      </c>
      <c r="K152" s="179">
        <f>MAX(0,((T152*(365/365))-VLOOKUP(A152,VBMA!$A:$D,4,0))  /  (T152* (365/365)   ))</f>
        <v>0.6585101387</v>
      </c>
      <c r="L152" s="180">
        <f t="shared" ref="L152:S152" si="155">(B152*(1-$K152) * (365/365))/100</f>
        <v>0.01605002348</v>
      </c>
      <c r="M152" s="180">
        <f t="shared" si="155"/>
        <v>0.01632321537</v>
      </c>
      <c r="N152" s="180">
        <f t="shared" si="155"/>
        <v>0.01659640726</v>
      </c>
      <c r="O152" s="180">
        <f t="shared" si="155"/>
        <v>0.01693789712</v>
      </c>
      <c r="P152" s="180">
        <f t="shared" si="155"/>
        <v>0.01721108901</v>
      </c>
      <c r="Q152" s="180">
        <f t="shared" si="155"/>
        <v>0.0174842809</v>
      </c>
      <c r="R152" s="180">
        <f t="shared" si="155"/>
        <v>0.01830385657</v>
      </c>
      <c r="S152" s="180">
        <f t="shared" si="155"/>
        <v>0.01854289947</v>
      </c>
      <c r="T152" s="181">
        <f t="shared" si="3"/>
        <v>5.502359551</v>
      </c>
      <c r="U152" s="182">
        <f t="shared" si="4"/>
        <v>45695</v>
      </c>
      <c r="V152" s="182">
        <f t="shared" si="5"/>
        <v>45784</v>
      </c>
      <c r="W152" s="182">
        <f t="shared" si="6"/>
        <v>45876</v>
      </c>
      <c r="X152" s="181">
        <f t="shared" si="7"/>
        <v>184</v>
      </c>
      <c r="Y152" s="181">
        <f t="shared" si="8"/>
        <v>273</v>
      </c>
      <c r="Z152" s="181">
        <f t="shared" si="9"/>
        <v>365</v>
      </c>
      <c r="AA152" s="155"/>
      <c r="AB152" s="9"/>
      <c r="AC152" s="9"/>
      <c r="AD152" s="9"/>
      <c r="AE152" s="9"/>
      <c r="AF152" s="9"/>
      <c r="AG152" s="9"/>
      <c r="AH152" s="9"/>
    </row>
    <row r="153" ht="15.75" customHeight="1">
      <c r="A153" s="177">
        <v>45510.0</v>
      </c>
      <c r="B153" s="178">
        <v>4.88</v>
      </c>
      <c r="C153" s="178">
        <v>4.9</v>
      </c>
      <c r="D153" s="178">
        <v>4.95</v>
      </c>
      <c r="E153" s="178">
        <v>4.97</v>
      </c>
      <c r="F153" s="178">
        <v>5.07</v>
      </c>
      <c r="G153" s="178">
        <v>5.15</v>
      </c>
      <c r="H153" s="178">
        <v>5.38</v>
      </c>
      <c r="I153" s="178">
        <v>5.44</v>
      </c>
      <c r="J153" s="178">
        <v>5.5</v>
      </c>
      <c r="K153" s="179">
        <f>MAX(0,((T153*(365/365))-VLOOKUP(A153,VBMA!$A:$D,4,0))  /  (T153* (365/365)   ))</f>
        <v>0.6584892174</v>
      </c>
      <c r="L153" s="180">
        <f t="shared" ref="L153:S153" si="156">(B153*(1-$K153) * (365/365))/100</f>
        <v>0.01666572619</v>
      </c>
      <c r="M153" s="180">
        <f t="shared" si="156"/>
        <v>0.01673402835</v>
      </c>
      <c r="N153" s="180">
        <f t="shared" si="156"/>
        <v>0.01690478374</v>
      </c>
      <c r="O153" s="180">
        <f t="shared" si="156"/>
        <v>0.01697308589</v>
      </c>
      <c r="P153" s="180">
        <f t="shared" si="156"/>
        <v>0.01731459668</v>
      </c>
      <c r="Q153" s="180">
        <f t="shared" si="156"/>
        <v>0.0175878053</v>
      </c>
      <c r="R153" s="180">
        <f t="shared" si="156"/>
        <v>0.0183732801</v>
      </c>
      <c r="S153" s="180">
        <f t="shared" si="156"/>
        <v>0.01857818657</v>
      </c>
      <c r="T153" s="181">
        <f t="shared" si="3"/>
        <v>5.502022472</v>
      </c>
      <c r="U153" s="182">
        <f t="shared" si="4"/>
        <v>45694</v>
      </c>
      <c r="V153" s="182">
        <f t="shared" si="5"/>
        <v>45783</v>
      </c>
      <c r="W153" s="182">
        <f t="shared" si="6"/>
        <v>45875</v>
      </c>
      <c r="X153" s="181">
        <f t="shared" si="7"/>
        <v>184</v>
      </c>
      <c r="Y153" s="181">
        <f t="shared" si="8"/>
        <v>273</v>
      </c>
      <c r="Z153" s="181">
        <f t="shared" si="9"/>
        <v>365</v>
      </c>
      <c r="AA153" s="155"/>
      <c r="AB153" s="9"/>
      <c r="AC153" s="9"/>
      <c r="AD153" s="9"/>
      <c r="AE153" s="9"/>
      <c r="AF153" s="9"/>
      <c r="AG153" s="9"/>
      <c r="AH153" s="9"/>
    </row>
    <row r="154" ht="15.75" customHeight="1">
      <c r="A154" s="177">
        <v>45509.0</v>
      </c>
      <c r="B154" s="178">
        <v>4.93</v>
      </c>
      <c r="C154" s="178">
        <v>4.9</v>
      </c>
      <c r="D154" s="178">
        <v>4.96</v>
      </c>
      <c r="E154" s="178">
        <v>5.03</v>
      </c>
      <c r="F154" s="178">
        <v>5.09</v>
      </c>
      <c r="G154" s="178">
        <v>5.14</v>
      </c>
      <c r="H154" s="178">
        <v>5.36</v>
      </c>
      <c r="I154" s="178">
        <v>5.43</v>
      </c>
      <c r="J154" s="178">
        <v>5.5</v>
      </c>
      <c r="K154" s="179">
        <f>MAX(0,((T154*(365/365))-VLOOKUP(A154,VBMA!$A:$D,4,0))  /  (T154* (365/365)   ))</f>
        <v>0.6585101387</v>
      </c>
      <c r="L154" s="180">
        <f t="shared" ref="L154:S154" si="157">(B154*(1-$K154) * (365/365))/100</f>
        <v>0.01683545016</v>
      </c>
      <c r="M154" s="180">
        <f t="shared" si="157"/>
        <v>0.01673300321</v>
      </c>
      <c r="N154" s="180">
        <f t="shared" si="157"/>
        <v>0.01693789712</v>
      </c>
      <c r="O154" s="180">
        <f t="shared" si="157"/>
        <v>0.01717694003</v>
      </c>
      <c r="P154" s="180">
        <f t="shared" si="157"/>
        <v>0.01738183394</v>
      </c>
      <c r="Q154" s="180">
        <f t="shared" si="157"/>
        <v>0.01755257887</v>
      </c>
      <c r="R154" s="180">
        <f t="shared" si="157"/>
        <v>0.01830385657</v>
      </c>
      <c r="S154" s="180">
        <f t="shared" si="157"/>
        <v>0.01854289947</v>
      </c>
      <c r="T154" s="181">
        <f t="shared" si="3"/>
        <v>5.502359551</v>
      </c>
      <c r="U154" s="182">
        <f t="shared" si="4"/>
        <v>45693</v>
      </c>
      <c r="V154" s="182">
        <f t="shared" si="5"/>
        <v>45782</v>
      </c>
      <c r="W154" s="182">
        <f t="shared" si="6"/>
        <v>45874</v>
      </c>
      <c r="X154" s="181">
        <f t="shared" si="7"/>
        <v>184</v>
      </c>
      <c r="Y154" s="181">
        <f t="shared" si="8"/>
        <v>273</v>
      </c>
      <c r="Z154" s="181">
        <f t="shared" si="9"/>
        <v>365</v>
      </c>
      <c r="AA154" s="155"/>
      <c r="AB154" s="9"/>
      <c r="AC154" s="9"/>
      <c r="AD154" s="9"/>
      <c r="AE154" s="9"/>
      <c r="AF154" s="9"/>
      <c r="AG154" s="9"/>
      <c r="AH154" s="9"/>
    </row>
    <row r="155" ht="15.75" customHeight="1">
      <c r="A155" s="177">
        <v>45506.0</v>
      </c>
      <c r="B155" s="178">
        <v>4.77</v>
      </c>
      <c r="C155" s="178">
        <v>4.83</v>
      </c>
      <c r="D155" s="178">
        <v>4.88</v>
      </c>
      <c r="E155" s="178">
        <v>5.0</v>
      </c>
      <c r="F155" s="178">
        <v>5.08</v>
      </c>
      <c r="G155" s="178">
        <v>5.13</v>
      </c>
      <c r="H155" s="178">
        <v>5.38</v>
      </c>
      <c r="I155" s="178">
        <v>5.44</v>
      </c>
      <c r="J155" s="178">
        <v>5.5</v>
      </c>
      <c r="K155" s="179">
        <f>MAX(0,((T155*(365/365))-VLOOKUP(A155,VBMA!$A:$D,4,0))  /  (T155* (365/365)   ))</f>
        <v>0.6584892174</v>
      </c>
      <c r="L155" s="180">
        <f t="shared" ref="L155:S155" si="158">(B155*(1-$K155) * (365/365))/100</f>
        <v>0.01629006433</v>
      </c>
      <c r="M155" s="180">
        <f t="shared" si="158"/>
        <v>0.0164949708</v>
      </c>
      <c r="N155" s="180">
        <f t="shared" si="158"/>
        <v>0.01666572619</v>
      </c>
      <c r="O155" s="180">
        <f t="shared" si="158"/>
        <v>0.01707553913</v>
      </c>
      <c r="P155" s="180">
        <f t="shared" si="158"/>
        <v>0.01734874775</v>
      </c>
      <c r="Q155" s="180">
        <f t="shared" si="158"/>
        <v>0.01751950314</v>
      </c>
      <c r="R155" s="180">
        <f t="shared" si="158"/>
        <v>0.0183732801</v>
      </c>
      <c r="S155" s="180">
        <f t="shared" si="158"/>
        <v>0.01857818657</v>
      </c>
      <c r="T155" s="181">
        <f t="shared" si="3"/>
        <v>5.502022472</v>
      </c>
      <c r="U155" s="182">
        <f t="shared" si="4"/>
        <v>45690</v>
      </c>
      <c r="V155" s="182">
        <f t="shared" si="5"/>
        <v>45779</v>
      </c>
      <c r="W155" s="182">
        <f t="shared" si="6"/>
        <v>45871</v>
      </c>
      <c r="X155" s="181">
        <f t="shared" si="7"/>
        <v>184</v>
      </c>
      <c r="Y155" s="181">
        <f t="shared" si="8"/>
        <v>273</v>
      </c>
      <c r="Z155" s="181">
        <f t="shared" si="9"/>
        <v>365</v>
      </c>
      <c r="AA155" s="155"/>
      <c r="AB155" s="9"/>
      <c r="AC155" s="9"/>
      <c r="AD155" s="9"/>
      <c r="AE155" s="9"/>
      <c r="AF155" s="9"/>
      <c r="AG155" s="9"/>
      <c r="AH155" s="9"/>
    </row>
    <row r="156" ht="15.75" customHeight="1">
      <c r="A156" s="177">
        <v>45505.0</v>
      </c>
      <c r="B156" s="178">
        <v>4.62</v>
      </c>
      <c r="C156" s="178">
        <v>4.75</v>
      </c>
      <c r="D156" s="178">
        <v>4.83</v>
      </c>
      <c r="E156" s="178">
        <v>4.98</v>
      </c>
      <c r="F156" s="178">
        <v>5.08</v>
      </c>
      <c r="G156" s="178">
        <v>5.18</v>
      </c>
      <c r="H156" s="178">
        <v>5.36</v>
      </c>
      <c r="I156" s="178">
        <v>5.44</v>
      </c>
      <c r="J156" s="178">
        <v>5.49</v>
      </c>
      <c r="K156" s="179">
        <f>MAX(0,((T156*(365/365))-VLOOKUP(A156,VBMA!$A:$D,4,0))  /  (T156* (365/365)   ))</f>
        <v>0.6597676595</v>
      </c>
      <c r="L156" s="180">
        <f t="shared" ref="L156:S156" si="159">(B156*(1-$K156) * (365/365))/100</f>
        <v>0.01571873413</v>
      </c>
      <c r="M156" s="180">
        <f t="shared" si="159"/>
        <v>0.01616103617</v>
      </c>
      <c r="N156" s="180">
        <f t="shared" si="159"/>
        <v>0.01643322205</v>
      </c>
      <c r="O156" s="180">
        <f t="shared" si="159"/>
        <v>0.01694357056</v>
      </c>
      <c r="P156" s="180">
        <f t="shared" si="159"/>
        <v>0.0172838029</v>
      </c>
      <c r="Q156" s="180">
        <f t="shared" si="159"/>
        <v>0.01762403524</v>
      </c>
      <c r="R156" s="180">
        <f t="shared" si="159"/>
        <v>0.01823645345</v>
      </c>
      <c r="S156" s="180">
        <f t="shared" si="159"/>
        <v>0.01850863932</v>
      </c>
      <c r="T156" s="181">
        <f t="shared" si="3"/>
        <v>5.522696629</v>
      </c>
      <c r="U156" s="182">
        <f t="shared" si="4"/>
        <v>45689</v>
      </c>
      <c r="V156" s="182">
        <f t="shared" si="5"/>
        <v>45778</v>
      </c>
      <c r="W156" s="182">
        <f t="shared" si="6"/>
        <v>45870</v>
      </c>
      <c r="X156" s="181">
        <f t="shared" si="7"/>
        <v>184</v>
      </c>
      <c r="Y156" s="181">
        <f t="shared" si="8"/>
        <v>273</v>
      </c>
      <c r="Z156" s="181">
        <f t="shared" si="9"/>
        <v>365</v>
      </c>
      <c r="AA156" s="155"/>
      <c r="AB156" s="9"/>
      <c r="AC156" s="9"/>
      <c r="AD156" s="9"/>
      <c r="AE156" s="9"/>
      <c r="AF156" s="9"/>
      <c r="AG156" s="9"/>
      <c r="AH156" s="9"/>
    </row>
    <row r="157" ht="15.75" customHeight="1">
      <c r="A157" s="177">
        <v>45504.0</v>
      </c>
      <c r="B157" s="178">
        <v>4.47</v>
      </c>
      <c r="C157" s="178">
        <v>4.68</v>
      </c>
      <c r="D157" s="178">
        <v>4.82</v>
      </c>
      <c r="E157" s="178">
        <v>4.95</v>
      </c>
      <c r="F157" s="178">
        <v>5.05</v>
      </c>
      <c r="G157" s="178">
        <v>5.13</v>
      </c>
      <c r="H157" s="178">
        <v>5.36</v>
      </c>
      <c r="I157" s="178">
        <v>5.42</v>
      </c>
      <c r="J157" s="178">
        <v>5.49</v>
      </c>
      <c r="K157" s="179">
        <f>MAX(0,((T157*(365/365))-VLOOKUP(A157,VBMA!$A:$D,4,0))  /  (T157* (365/365)   ))</f>
        <v>0.6571584965</v>
      </c>
      <c r="L157" s="180">
        <f t="shared" ref="L157:S157" si="160">(B157*(1-$K157) * (365/365))/100</f>
        <v>0.0153250152</v>
      </c>
      <c r="M157" s="180">
        <f t="shared" si="160"/>
        <v>0.01604498236</v>
      </c>
      <c r="N157" s="180">
        <f t="shared" si="160"/>
        <v>0.01652496047</v>
      </c>
      <c r="O157" s="180">
        <f t="shared" si="160"/>
        <v>0.01697065442</v>
      </c>
      <c r="P157" s="180">
        <f t="shared" si="160"/>
        <v>0.01731349593</v>
      </c>
      <c r="Q157" s="180">
        <f t="shared" si="160"/>
        <v>0.01758776913</v>
      </c>
      <c r="R157" s="180">
        <f t="shared" si="160"/>
        <v>0.01837630459</v>
      </c>
      <c r="S157" s="180">
        <f t="shared" si="160"/>
        <v>0.01858200949</v>
      </c>
      <c r="T157" s="181">
        <f t="shared" si="3"/>
        <v>5.480666667</v>
      </c>
      <c r="U157" s="182">
        <f t="shared" si="4"/>
        <v>45688</v>
      </c>
      <c r="V157" s="182">
        <f t="shared" si="5"/>
        <v>45778</v>
      </c>
      <c r="W157" s="182">
        <f t="shared" si="6"/>
        <v>45869</v>
      </c>
      <c r="X157" s="181">
        <f t="shared" si="7"/>
        <v>184</v>
      </c>
      <c r="Y157" s="181">
        <f t="shared" si="8"/>
        <v>274</v>
      </c>
      <c r="Z157" s="181">
        <f t="shared" si="9"/>
        <v>365</v>
      </c>
      <c r="AA157" s="155"/>
      <c r="AB157" s="9"/>
      <c r="AC157" s="9"/>
      <c r="AD157" s="9"/>
      <c r="AE157" s="9"/>
      <c r="AF157" s="9"/>
      <c r="AG157" s="9"/>
      <c r="AH157" s="9"/>
    </row>
    <row r="158" ht="15.75" customHeight="1">
      <c r="A158" s="177">
        <v>45503.0</v>
      </c>
      <c r="B158" s="178">
        <v>4.68</v>
      </c>
      <c r="C158" s="178">
        <v>4.87</v>
      </c>
      <c r="D158" s="178">
        <v>4.95</v>
      </c>
      <c r="E158" s="178">
        <v>5.0</v>
      </c>
      <c r="F158" s="178">
        <v>5.1</v>
      </c>
      <c r="G158" s="178">
        <v>5.18</v>
      </c>
      <c r="H158" s="178">
        <v>5.38</v>
      </c>
      <c r="I158" s="178">
        <v>5.44</v>
      </c>
      <c r="J158" s="178">
        <v>5.49</v>
      </c>
      <c r="K158" s="179">
        <f>MAX(0,((T158*(365/365))-VLOOKUP(A158,VBMA!$A:$D,4,0))  /  (T158* (365/365)   ))</f>
        <v>0.6584050418</v>
      </c>
      <c r="L158" s="180">
        <f t="shared" ref="L158:S158" si="161">(B158*(1-$K158) * (365/365))/100</f>
        <v>0.01598664404</v>
      </c>
      <c r="M158" s="180">
        <f t="shared" si="161"/>
        <v>0.01663567446</v>
      </c>
      <c r="N158" s="180">
        <f t="shared" si="161"/>
        <v>0.01690895043</v>
      </c>
      <c r="O158" s="180">
        <f t="shared" si="161"/>
        <v>0.01707974791</v>
      </c>
      <c r="P158" s="180">
        <f t="shared" si="161"/>
        <v>0.01742134287</v>
      </c>
      <c r="Q158" s="180">
        <f t="shared" si="161"/>
        <v>0.01769461883</v>
      </c>
      <c r="R158" s="180">
        <f t="shared" si="161"/>
        <v>0.01837780875</v>
      </c>
      <c r="S158" s="180">
        <f t="shared" si="161"/>
        <v>0.01858276573</v>
      </c>
      <c r="T158" s="181">
        <f t="shared" si="3"/>
        <v>5.500666667</v>
      </c>
      <c r="U158" s="182">
        <f t="shared" si="4"/>
        <v>45687</v>
      </c>
      <c r="V158" s="182">
        <f t="shared" si="5"/>
        <v>45777</v>
      </c>
      <c r="W158" s="182">
        <f t="shared" si="6"/>
        <v>45868</v>
      </c>
      <c r="X158" s="181">
        <f t="shared" si="7"/>
        <v>184</v>
      </c>
      <c r="Y158" s="181">
        <f t="shared" si="8"/>
        <v>274</v>
      </c>
      <c r="Z158" s="181">
        <f t="shared" si="9"/>
        <v>365</v>
      </c>
      <c r="AA158" s="155"/>
      <c r="AB158" s="9"/>
      <c r="AC158" s="9"/>
      <c r="AD158" s="9"/>
      <c r="AE158" s="9"/>
      <c r="AF158" s="9"/>
      <c r="AG158" s="9"/>
      <c r="AH158" s="9"/>
    </row>
    <row r="159" ht="15.75" customHeight="1">
      <c r="A159" s="177">
        <v>45502.0</v>
      </c>
      <c r="B159" s="178">
        <v>4.93</v>
      </c>
      <c r="C159" s="178">
        <v>5.0</v>
      </c>
      <c r="D159" s="178">
        <v>5.0</v>
      </c>
      <c r="E159" s="178">
        <v>5.02</v>
      </c>
      <c r="F159" s="178">
        <v>5.1</v>
      </c>
      <c r="G159" s="178">
        <v>5.2</v>
      </c>
      <c r="H159" s="178">
        <v>5.38</v>
      </c>
      <c r="I159" s="178">
        <v>5.44</v>
      </c>
      <c r="J159" s="178">
        <v>5.49</v>
      </c>
      <c r="K159" s="179">
        <f>MAX(0,((T159*(365/365))-VLOOKUP(A159,VBMA!$A:$D,4,0))  /  (T159* (365/365)   ))</f>
        <v>0.6584050418</v>
      </c>
      <c r="L159" s="180">
        <f t="shared" ref="L159:S159" si="162">(B159*(1-$K159) * (365/365))/100</f>
        <v>0.01684063144</v>
      </c>
      <c r="M159" s="180">
        <f t="shared" si="162"/>
        <v>0.01707974791</v>
      </c>
      <c r="N159" s="180">
        <f t="shared" si="162"/>
        <v>0.01707974791</v>
      </c>
      <c r="O159" s="180">
        <f t="shared" si="162"/>
        <v>0.0171480669</v>
      </c>
      <c r="P159" s="180">
        <f t="shared" si="162"/>
        <v>0.01742134287</v>
      </c>
      <c r="Q159" s="180">
        <f t="shared" si="162"/>
        <v>0.01776293783</v>
      </c>
      <c r="R159" s="180">
        <f t="shared" si="162"/>
        <v>0.01837780875</v>
      </c>
      <c r="S159" s="180">
        <f t="shared" si="162"/>
        <v>0.01858276573</v>
      </c>
      <c r="T159" s="181">
        <f t="shared" si="3"/>
        <v>5.500666667</v>
      </c>
      <c r="U159" s="182">
        <f t="shared" si="4"/>
        <v>45686</v>
      </c>
      <c r="V159" s="182">
        <f t="shared" si="5"/>
        <v>45776</v>
      </c>
      <c r="W159" s="182">
        <f t="shared" si="6"/>
        <v>45867</v>
      </c>
      <c r="X159" s="181">
        <f t="shared" si="7"/>
        <v>184</v>
      </c>
      <c r="Y159" s="181">
        <f t="shared" si="8"/>
        <v>274</v>
      </c>
      <c r="Z159" s="181">
        <f t="shared" si="9"/>
        <v>365</v>
      </c>
      <c r="AA159" s="155"/>
      <c r="AB159" s="9"/>
      <c r="AC159" s="9"/>
      <c r="AD159" s="9"/>
      <c r="AE159" s="9"/>
      <c r="AF159" s="9"/>
      <c r="AG159" s="9"/>
      <c r="AH159" s="9"/>
    </row>
    <row r="160" ht="15.75" customHeight="1">
      <c r="A160" s="177">
        <v>45499.0</v>
      </c>
      <c r="B160" s="178">
        <v>4.93</v>
      </c>
      <c r="C160" s="178">
        <v>5.0</v>
      </c>
      <c r="D160" s="178">
        <v>5.0</v>
      </c>
      <c r="E160" s="178">
        <v>5.02</v>
      </c>
      <c r="F160" s="178">
        <v>5.1</v>
      </c>
      <c r="G160" s="178">
        <v>5.22</v>
      </c>
      <c r="H160" s="178">
        <v>5.39</v>
      </c>
      <c r="I160" s="178">
        <v>5.44</v>
      </c>
      <c r="J160" s="178">
        <v>5.48</v>
      </c>
      <c r="K160" s="179">
        <f>MAX(0,((T160*(365/365))-VLOOKUP(A160,VBMA!$A:$D,4,0))  /  (T160* (365/365)   ))</f>
        <v>0.657775979</v>
      </c>
      <c r="L160" s="180">
        <f t="shared" ref="L160:S160" si="163">(B160*(1-$K160) * (365/365))/100</f>
        <v>0.01687164424</v>
      </c>
      <c r="M160" s="180">
        <f t="shared" si="163"/>
        <v>0.01711120105</v>
      </c>
      <c r="N160" s="180">
        <f t="shared" si="163"/>
        <v>0.01711120105</v>
      </c>
      <c r="O160" s="180">
        <f t="shared" si="163"/>
        <v>0.01717964586</v>
      </c>
      <c r="P160" s="180">
        <f t="shared" si="163"/>
        <v>0.01745342507</v>
      </c>
      <c r="Q160" s="180">
        <f t="shared" si="163"/>
        <v>0.0178640939</v>
      </c>
      <c r="R160" s="180">
        <f t="shared" si="163"/>
        <v>0.01844587473</v>
      </c>
      <c r="S160" s="180">
        <f t="shared" si="163"/>
        <v>0.01861698674</v>
      </c>
      <c r="T160" s="181">
        <f t="shared" si="3"/>
        <v>5.490555556</v>
      </c>
      <c r="U160" s="182">
        <f t="shared" si="4"/>
        <v>45683</v>
      </c>
      <c r="V160" s="182">
        <f t="shared" si="5"/>
        <v>45773</v>
      </c>
      <c r="W160" s="182">
        <f t="shared" si="6"/>
        <v>45864</v>
      </c>
      <c r="X160" s="181">
        <f t="shared" si="7"/>
        <v>184</v>
      </c>
      <c r="Y160" s="181">
        <f t="shared" si="8"/>
        <v>274</v>
      </c>
      <c r="Z160" s="181">
        <f t="shared" si="9"/>
        <v>365</v>
      </c>
      <c r="AA160" s="155"/>
      <c r="AB160" s="9"/>
      <c r="AC160" s="9"/>
      <c r="AD160" s="9"/>
      <c r="AE160" s="9"/>
      <c r="AF160" s="9"/>
      <c r="AG160" s="9"/>
      <c r="AH160" s="9"/>
    </row>
    <row r="161" ht="15.75" customHeight="1">
      <c r="A161" s="177">
        <v>45498.0</v>
      </c>
      <c r="B161" s="178">
        <v>4.88</v>
      </c>
      <c r="C161" s="178">
        <v>4.98</v>
      </c>
      <c r="D161" s="178">
        <v>5.0</v>
      </c>
      <c r="E161" s="178">
        <v>5.02</v>
      </c>
      <c r="F161" s="178">
        <v>5.1</v>
      </c>
      <c r="G161" s="178">
        <v>5.22</v>
      </c>
      <c r="H161" s="178">
        <v>5.39</v>
      </c>
      <c r="I161" s="178">
        <v>5.44</v>
      </c>
      <c r="J161" s="178">
        <v>5.48</v>
      </c>
      <c r="K161" s="179">
        <f>MAX(0,((T161*(365/365))-VLOOKUP(A161,VBMA!$A:$D,4,0))  /  (T161* (365/365)   ))</f>
        <v>0.6585045027</v>
      </c>
      <c r="L161" s="180">
        <f t="shared" ref="L161:S161" si="164">(B161*(1-$K161) * (365/365))/100</f>
        <v>0.01666498027</v>
      </c>
      <c r="M161" s="180">
        <f t="shared" si="164"/>
        <v>0.01700647577</v>
      </c>
      <c r="N161" s="180">
        <f t="shared" si="164"/>
        <v>0.01707477487</v>
      </c>
      <c r="O161" s="180">
        <f t="shared" si="164"/>
        <v>0.01714307397</v>
      </c>
      <c r="P161" s="180">
        <f t="shared" si="164"/>
        <v>0.01741627036</v>
      </c>
      <c r="Q161" s="180">
        <f t="shared" si="164"/>
        <v>0.01782606496</v>
      </c>
      <c r="R161" s="180">
        <f t="shared" si="164"/>
        <v>0.01840660731</v>
      </c>
      <c r="S161" s="180">
        <f t="shared" si="164"/>
        <v>0.01857735505</v>
      </c>
      <c r="T161" s="181">
        <f t="shared" si="3"/>
        <v>5.490555556</v>
      </c>
      <c r="U161" s="182">
        <f t="shared" si="4"/>
        <v>45682</v>
      </c>
      <c r="V161" s="182">
        <f t="shared" si="5"/>
        <v>45772</v>
      </c>
      <c r="W161" s="182">
        <f t="shared" si="6"/>
        <v>45863</v>
      </c>
      <c r="X161" s="181">
        <f t="shared" si="7"/>
        <v>184</v>
      </c>
      <c r="Y161" s="181">
        <f t="shared" si="8"/>
        <v>274</v>
      </c>
      <c r="Z161" s="181">
        <f t="shared" si="9"/>
        <v>365</v>
      </c>
      <c r="AA161" s="155"/>
      <c r="AB161" s="9"/>
      <c r="AC161" s="9"/>
      <c r="AD161" s="9"/>
      <c r="AE161" s="9"/>
      <c r="AF161" s="9"/>
      <c r="AG161" s="9"/>
      <c r="AH161" s="9"/>
    </row>
    <row r="162" ht="15.75" customHeight="1">
      <c r="A162" s="177">
        <v>45497.0</v>
      </c>
      <c r="B162" s="178">
        <v>4.8</v>
      </c>
      <c r="C162" s="178">
        <v>4.87</v>
      </c>
      <c r="D162" s="178">
        <v>4.95</v>
      </c>
      <c r="E162" s="178">
        <v>5.02</v>
      </c>
      <c r="F162" s="178">
        <v>5.1</v>
      </c>
      <c r="G162" s="178">
        <v>5.18</v>
      </c>
      <c r="H162" s="178">
        <v>5.39</v>
      </c>
      <c r="I162" s="178">
        <v>5.44</v>
      </c>
      <c r="J162" s="178">
        <v>5.49</v>
      </c>
      <c r="K162" s="179">
        <f>MAX(0,((T162*(365/365))-VLOOKUP(A162,VBMA!$A:$D,4,0))  /  (T162* (365/365)   ))</f>
        <v>0.6585045027</v>
      </c>
      <c r="L162" s="180">
        <f t="shared" ref="L162:S162" si="165">(B162*(1-$K162) * (365/365))/100</f>
        <v>0.01639178387</v>
      </c>
      <c r="M162" s="180">
        <f t="shared" si="165"/>
        <v>0.01663083072</v>
      </c>
      <c r="N162" s="180">
        <f t="shared" si="165"/>
        <v>0.01690402712</v>
      </c>
      <c r="O162" s="180">
        <f t="shared" si="165"/>
        <v>0.01714307397</v>
      </c>
      <c r="P162" s="180">
        <f t="shared" si="165"/>
        <v>0.01741627036</v>
      </c>
      <c r="Q162" s="180">
        <f t="shared" si="165"/>
        <v>0.01768946676</v>
      </c>
      <c r="R162" s="180">
        <f t="shared" si="165"/>
        <v>0.01840660731</v>
      </c>
      <c r="S162" s="180">
        <f t="shared" si="165"/>
        <v>0.01857735505</v>
      </c>
      <c r="T162" s="181">
        <f t="shared" si="3"/>
        <v>5.490555556</v>
      </c>
      <c r="U162" s="182">
        <f t="shared" si="4"/>
        <v>45681</v>
      </c>
      <c r="V162" s="182">
        <f t="shared" si="5"/>
        <v>45771</v>
      </c>
      <c r="W162" s="182">
        <f t="shared" si="6"/>
        <v>45862</v>
      </c>
      <c r="X162" s="181">
        <f t="shared" si="7"/>
        <v>184</v>
      </c>
      <c r="Y162" s="181">
        <f t="shared" si="8"/>
        <v>274</v>
      </c>
      <c r="Z162" s="181">
        <f t="shared" si="9"/>
        <v>365</v>
      </c>
      <c r="AA162" s="155"/>
      <c r="AB162" s="9"/>
      <c r="AC162" s="9"/>
      <c r="AD162" s="9"/>
      <c r="AE162" s="9"/>
      <c r="AF162" s="9"/>
      <c r="AG162" s="9"/>
      <c r="AH162" s="9"/>
    </row>
    <row r="163" ht="15.75" customHeight="1">
      <c r="A163" s="177">
        <v>45496.0</v>
      </c>
      <c r="B163" s="178">
        <v>4.66</v>
      </c>
      <c r="C163" s="178">
        <v>4.74</v>
      </c>
      <c r="D163" s="178">
        <v>4.83</v>
      </c>
      <c r="E163" s="178">
        <v>4.96</v>
      </c>
      <c r="F163" s="178">
        <v>5.1</v>
      </c>
      <c r="G163" s="178">
        <v>5.19</v>
      </c>
      <c r="H163" s="178">
        <v>5.39</v>
      </c>
      <c r="I163" s="178">
        <v>5.43</v>
      </c>
      <c r="J163" s="178">
        <v>5.48</v>
      </c>
      <c r="K163" s="179">
        <f>MAX(0,((T163*(365/365))-VLOOKUP(A163,VBMA!$A:$D,4,0))  /  (T163* (365/365)   ))</f>
        <v>0.6576146565</v>
      </c>
      <c r="L163" s="180">
        <f t="shared" ref="L163:S163" si="166">(B163*(1-$K163) * (365/365))/100</f>
        <v>0.01595515701</v>
      </c>
      <c r="M163" s="180">
        <f t="shared" si="166"/>
        <v>0.01622906528</v>
      </c>
      <c r="N163" s="180">
        <f t="shared" si="166"/>
        <v>0.01653721209</v>
      </c>
      <c r="O163" s="180">
        <f t="shared" si="166"/>
        <v>0.01698231304</v>
      </c>
      <c r="P163" s="180">
        <f t="shared" si="166"/>
        <v>0.01746165252</v>
      </c>
      <c r="Q163" s="180">
        <f t="shared" si="166"/>
        <v>0.01776979933</v>
      </c>
      <c r="R163" s="180">
        <f t="shared" si="166"/>
        <v>0.01845457001</v>
      </c>
      <c r="S163" s="180">
        <f t="shared" si="166"/>
        <v>0.01859152415</v>
      </c>
      <c r="T163" s="181">
        <f t="shared" si="3"/>
        <v>5.470444444</v>
      </c>
      <c r="U163" s="182">
        <f t="shared" si="4"/>
        <v>45680</v>
      </c>
      <c r="V163" s="182">
        <f t="shared" si="5"/>
        <v>45770</v>
      </c>
      <c r="W163" s="182">
        <f t="shared" si="6"/>
        <v>45861</v>
      </c>
      <c r="X163" s="181">
        <f t="shared" si="7"/>
        <v>184</v>
      </c>
      <c r="Y163" s="181">
        <f t="shared" si="8"/>
        <v>274</v>
      </c>
      <c r="Z163" s="181">
        <f t="shared" si="9"/>
        <v>365</v>
      </c>
      <c r="AA163" s="155"/>
      <c r="AB163" s="9"/>
      <c r="AC163" s="9"/>
      <c r="AD163" s="9"/>
      <c r="AE163" s="9"/>
      <c r="AF163" s="9"/>
      <c r="AG163" s="9"/>
      <c r="AH163" s="9"/>
    </row>
    <row r="164" ht="15.75" customHeight="1">
      <c r="A164" s="177">
        <v>45495.0</v>
      </c>
      <c r="B164" s="178">
        <v>4.6</v>
      </c>
      <c r="C164" s="178">
        <v>4.71</v>
      </c>
      <c r="D164" s="178">
        <v>4.8</v>
      </c>
      <c r="E164" s="178">
        <v>4.96</v>
      </c>
      <c r="F164" s="178">
        <v>5.09</v>
      </c>
      <c r="G164" s="178">
        <v>5.19</v>
      </c>
      <c r="H164" s="178">
        <v>5.4</v>
      </c>
      <c r="I164" s="178">
        <v>5.45</v>
      </c>
      <c r="J164" s="178">
        <v>5.48</v>
      </c>
      <c r="K164" s="179">
        <f>MAX(0,((T164*(365/365))-VLOOKUP(A164,VBMA!$A:$D,4,0))  /  (T164* (365/365)   ))</f>
        <v>0.6594889405</v>
      </c>
      <c r="L164" s="180">
        <f t="shared" ref="L164:S164" si="167">(B164*(1-$K164) * (365/365))/100</f>
        <v>0.01566350874</v>
      </c>
      <c r="M164" s="180">
        <f t="shared" si="167"/>
        <v>0.0160380709</v>
      </c>
      <c r="N164" s="180">
        <f t="shared" si="167"/>
        <v>0.01634453086</v>
      </c>
      <c r="O164" s="180">
        <f t="shared" si="167"/>
        <v>0.01688934855</v>
      </c>
      <c r="P164" s="180">
        <f t="shared" si="167"/>
        <v>0.01733201293</v>
      </c>
      <c r="Q164" s="180">
        <f t="shared" si="167"/>
        <v>0.01767252399</v>
      </c>
      <c r="R164" s="180">
        <f t="shared" si="167"/>
        <v>0.01838759721</v>
      </c>
      <c r="S164" s="180">
        <f t="shared" si="167"/>
        <v>0.01855785274</v>
      </c>
      <c r="T164" s="181">
        <f t="shared" si="3"/>
        <v>5.500555556</v>
      </c>
      <c r="U164" s="182">
        <f t="shared" si="4"/>
        <v>45679</v>
      </c>
      <c r="V164" s="182">
        <f t="shared" si="5"/>
        <v>45769</v>
      </c>
      <c r="W164" s="182">
        <f t="shared" si="6"/>
        <v>45860</v>
      </c>
      <c r="X164" s="181">
        <f t="shared" si="7"/>
        <v>184</v>
      </c>
      <c r="Y164" s="181">
        <f t="shared" si="8"/>
        <v>274</v>
      </c>
      <c r="Z164" s="181">
        <f t="shared" si="9"/>
        <v>365</v>
      </c>
      <c r="AA164" s="155"/>
      <c r="AB164" s="9"/>
      <c r="AC164" s="9"/>
      <c r="AD164" s="9"/>
      <c r="AE164" s="9"/>
      <c r="AF164" s="9"/>
      <c r="AG164" s="9"/>
      <c r="AH164" s="9"/>
    </row>
    <row r="165" ht="15.75" customHeight="1">
      <c r="A165" s="177">
        <v>45492.0</v>
      </c>
      <c r="B165" s="178">
        <v>4.54</v>
      </c>
      <c r="C165" s="178">
        <v>4.64</v>
      </c>
      <c r="D165" s="178">
        <v>4.78</v>
      </c>
      <c r="E165" s="178">
        <v>4.96</v>
      </c>
      <c r="F165" s="178">
        <v>5.12</v>
      </c>
      <c r="G165" s="178">
        <v>5.2</v>
      </c>
      <c r="H165" s="178">
        <v>5.4</v>
      </c>
      <c r="I165" s="178">
        <v>5.43</v>
      </c>
      <c r="J165" s="178">
        <v>5.45</v>
      </c>
      <c r="K165" s="179">
        <f>MAX(0,((T165*(365/365))-VLOOKUP(A165,VBMA!$A:$D,4,0))  /  (T165* (365/365)   ))</f>
        <v>0.6569806483</v>
      </c>
      <c r="L165" s="180">
        <f t="shared" ref="L165:S165" si="168">(B165*(1-$K165) * (365/365))/100</f>
        <v>0.01557307857</v>
      </c>
      <c r="M165" s="180">
        <f t="shared" si="168"/>
        <v>0.01591609792</v>
      </c>
      <c r="N165" s="180">
        <f t="shared" si="168"/>
        <v>0.01639632501</v>
      </c>
      <c r="O165" s="180">
        <f t="shared" si="168"/>
        <v>0.01701375984</v>
      </c>
      <c r="P165" s="180">
        <f t="shared" si="168"/>
        <v>0.01756259081</v>
      </c>
      <c r="Q165" s="180">
        <f t="shared" si="168"/>
        <v>0.01783700629</v>
      </c>
      <c r="R165" s="180">
        <f t="shared" si="168"/>
        <v>0.01852304499</v>
      </c>
      <c r="S165" s="180">
        <f t="shared" si="168"/>
        <v>0.0186259508</v>
      </c>
      <c r="T165" s="181">
        <f t="shared" si="3"/>
        <v>5.460333333</v>
      </c>
      <c r="U165" s="182">
        <f t="shared" si="4"/>
        <v>45676</v>
      </c>
      <c r="V165" s="182">
        <f t="shared" si="5"/>
        <v>45766</v>
      </c>
      <c r="W165" s="182">
        <f t="shared" si="6"/>
        <v>45857</v>
      </c>
      <c r="X165" s="181">
        <f t="shared" si="7"/>
        <v>184</v>
      </c>
      <c r="Y165" s="181">
        <f t="shared" si="8"/>
        <v>274</v>
      </c>
      <c r="Z165" s="181">
        <f t="shared" si="9"/>
        <v>365</v>
      </c>
      <c r="AA165" s="155"/>
      <c r="AB165" s="9"/>
      <c r="AC165" s="9"/>
      <c r="AD165" s="9"/>
      <c r="AE165" s="9"/>
      <c r="AF165" s="9"/>
      <c r="AG165" s="9"/>
      <c r="AH165" s="9"/>
    </row>
    <row r="166" ht="15.75" customHeight="1">
      <c r="A166" s="177">
        <v>45491.0</v>
      </c>
      <c r="B166" s="178">
        <v>4.52</v>
      </c>
      <c r="C166" s="178">
        <v>4.65</v>
      </c>
      <c r="D166" s="178">
        <v>4.78</v>
      </c>
      <c r="E166" s="178">
        <v>4.97</v>
      </c>
      <c r="F166" s="178">
        <v>5.1</v>
      </c>
      <c r="G166" s="178">
        <v>5.2</v>
      </c>
      <c r="H166" s="178">
        <v>5.4</v>
      </c>
      <c r="I166" s="178">
        <v>5.44</v>
      </c>
      <c r="J166" s="178">
        <v>5.46</v>
      </c>
      <c r="K166" s="179">
        <f>MAX(0,((T166*(365/365))-VLOOKUP(A166,VBMA!$A:$D,4,0))  /  (T166* (365/365)   ))</f>
        <v>0.6582393966</v>
      </c>
      <c r="L166" s="180">
        <f t="shared" ref="L166:S166" si="169">(B166*(1-$K166) * (365/365))/100</f>
        <v>0.01544757927</v>
      </c>
      <c r="M166" s="180">
        <f t="shared" si="169"/>
        <v>0.01589186806</v>
      </c>
      <c r="N166" s="180">
        <f t="shared" si="169"/>
        <v>0.01633615684</v>
      </c>
      <c r="O166" s="180">
        <f t="shared" si="169"/>
        <v>0.01698550199</v>
      </c>
      <c r="P166" s="180">
        <f t="shared" si="169"/>
        <v>0.01742979077</v>
      </c>
      <c r="Q166" s="180">
        <f t="shared" si="169"/>
        <v>0.01777155137</v>
      </c>
      <c r="R166" s="180">
        <f t="shared" si="169"/>
        <v>0.01845507258</v>
      </c>
      <c r="S166" s="180">
        <f t="shared" si="169"/>
        <v>0.01859177682</v>
      </c>
      <c r="T166" s="181">
        <f t="shared" si="3"/>
        <v>5.480444444</v>
      </c>
      <c r="U166" s="182">
        <f t="shared" si="4"/>
        <v>45675</v>
      </c>
      <c r="V166" s="182">
        <f t="shared" si="5"/>
        <v>45765</v>
      </c>
      <c r="W166" s="182">
        <f t="shared" si="6"/>
        <v>45856</v>
      </c>
      <c r="X166" s="181">
        <f t="shared" si="7"/>
        <v>184</v>
      </c>
      <c r="Y166" s="181">
        <f t="shared" si="8"/>
        <v>274</v>
      </c>
      <c r="Z166" s="181">
        <f t="shared" si="9"/>
        <v>365</v>
      </c>
      <c r="AA166" s="155"/>
      <c r="AB166" s="9"/>
      <c r="AC166" s="9"/>
      <c r="AD166" s="9"/>
      <c r="AE166" s="9"/>
      <c r="AF166" s="9"/>
      <c r="AG166" s="9"/>
      <c r="AH166" s="9"/>
    </row>
    <row r="167" ht="15.75" customHeight="1">
      <c r="A167" s="177">
        <v>45490.0</v>
      </c>
      <c r="B167" s="178">
        <v>4.6</v>
      </c>
      <c r="C167" s="178">
        <v>4.7</v>
      </c>
      <c r="D167" s="178">
        <v>4.8</v>
      </c>
      <c r="E167" s="178">
        <v>4.98</v>
      </c>
      <c r="F167" s="178">
        <v>5.1</v>
      </c>
      <c r="G167" s="178">
        <v>5.2</v>
      </c>
      <c r="H167" s="178">
        <v>5.4</v>
      </c>
      <c r="I167" s="178">
        <v>5.45</v>
      </c>
      <c r="J167" s="178">
        <v>5.48</v>
      </c>
      <c r="K167" s="179">
        <f>MAX(0,((T167*(365/365))-VLOOKUP(A167,VBMA!$A:$D,4,0))  /  (T167* (365/365)   ))</f>
        <v>0.6594889405</v>
      </c>
      <c r="L167" s="180">
        <f t="shared" ref="L167:S167" si="170">(B167*(1-$K167) * (365/365))/100</f>
        <v>0.01566350874</v>
      </c>
      <c r="M167" s="180">
        <f t="shared" si="170"/>
        <v>0.0160040198</v>
      </c>
      <c r="N167" s="180">
        <f t="shared" si="170"/>
        <v>0.01634453086</v>
      </c>
      <c r="O167" s="180">
        <f t="shared" si="170"/>
        <v>0.01695745076</v>
      </c>
      <c r="P167" s="180">
        <f t="shared" si="170"/>
        <v>0.01736606403</v>
      </c>
      <c r="Q167" s="180">
        <f t="shared" si="170"/>
        <v>0.01770657509</v>
      </c>
      <c r="R167" s="180">
        <f t="shared" si="170"/>
        <v>0.01838759721</v>
      </c>
      <c r="S167" s="180">
        <f t="shared" si="170"/>
        <v>0.01855785274</v>
      </c>
      <c r="T167" s="181">
        <f t="shared" si="3"/>
        <v>5.500555556</v>
      </c>
      <c r="U167" s="182">
        <f t="shared" si="4"/>
        <v>45674</v>
      </c>
      <c r="V167" s="182">
        <f t="shared" si="5"/>
        <v>45764</v>
      </c>
      <c r="W167" s="182">
        <f t="shared" si="6"/>
        <v>45855</v>
      </c>
      <c r="X167" s="181">
        <f t="shared" si="7"/>
        <v>184</v>
      </c>
      <c r="Y167" s="181">
        <f t="shared" si="8"/>
        <v>274</v>
      </c>
      <c r="Z167" s="181">
        <f t="shared" si="9"/>
        <v>365</v>
      </c>
      <c r="AA167" s="155"/>
      <c r="AB167" s="9"/>
      <c r="AC167" s="9"/>
      <c r="AD167" s="9"/>
      <c r="AE167" s="9"/>
      <c r="AF167" s="9"/>
      <c r="AG167" s="9"/>
      <c r="AH167" s="9"/>
    </row>
    <row r="168" ht="15.75" customHeight="1">
      <c r="A168" s="177">
        <v>45489.0</v>
      </c>
      <c r="B168" s="178">
        <v>4.5</v>
      </c>
      <c r="C168" s="178">
        <v>4.65</v>
      </c>
      <c r="D168" s="178">
        <v>4.77</v>
      </c>
      <c r="E168" s="178">
        <v>4.97</v>
      </c>
      <c r="F168" s="178">
        <v>5.08</v>
      </c>
      <c r="G168" s="178">
        <v>5.2</v>
      </c>
      <c r="H168" s="178">
        <v>5.4</v>
      </c>
      <c r="I168" s="178">
        <v>5.44</v>
      </c>
      <c r="J168" s="178">
        <v>5.47</v>
      </c>
      <c r="K168" s="179">
        <f>MAX(0,((T168*(365/365))-VLOOKUP(A168,VBMA!$A:$D,4,0))  /  (T168* (365/365)   ))</f>
        <v>0.6582393966</v>
      </c>
      <c r="L168" s="180">
        <f t="shared" ref="L168:S168" si="171">(B168*(1-$K168) * (365/365))/100</f>
        <v>0.01537922715</v>
      </c>
      <c r="M168" s="180">
        <f t="shared" si="171"/>
        <v>0.01589186806</v>
      </c>
      <c r="N168" s="180">
        <f t="shared" si="171"/>
        <v>0.01630198078</v>
      </c>
      <c r="O168" s="180">
        <f t="shared" si="171"/>
        <v>0.01698550199</v>
      </c>
      <c r="P168" s="180">
        <f t="shared" si="171"/>
        <v>0.01736143865</v>
      </c>
      <c r="Q168" s="180">
        <f t="shared" si="171"/>
        <v>0.01777155137</v>
      </c>
      <c r="R168" s="180">
        <f t="shared" si="171"/>
        <v>0.01845507258</v>
      </c>
      <c r="S168" s="180">
        <f t="shared" si="171"/>
        <v>0.01859177682</v>
      </c>
      <c r="T168" s="181">
        <f t="shared" si="3"/>
        <v>5.480444444</v>
      </c>
      <c r="U168" s="182">
        <f t="shared" si="4"/>
        <v>45673</v>
      </c>
      <c r="V168" s="182">
        <f t="shared" si="5"/>
        <v>45763</v>
      </c>
      <c r="W168" s="182">
        <f t="shared" si="6"/>
        <v>45854</v>
      </c>
      <c r="X168" s="181">
        <f t="shared" si="7"/>
        <v>184</v>
      </c>
      <c r="Y168" s="181">
        <f t="shared" si="8"/>
        <v>274</v>
      </c>
      <c r="Z168" s="181">
        <f t="shared" si="9"/>
        <v>365</v>
      </c>
      <c r="AA168" s="155"/>
      <c r="AB168" s="9"/>
      <c r="AC168" s="9"/>
      <c r="AD168" s="9"/>
      <c r="AE168" s="9"/>
      <c r="AF168" s="9"/>
      <c r="AG168" s="9"/>
      <c r="AH168" s="9"/>
    </row>
    <row r="169" ht="15.75" customHeight="1">
      <c r="A169" s="177">
        <v>45488.0</v>
      </c>
      <c r="B169" s="178">
        <v>4.5</v>
      </c>
      <c r="C169" s="178">
        <v>4.6</v>
      </c>
      <c r="D169" s="178">
        <v>4.74</v>
      </c>
      <c r="E169" s="178">
        <v>4.96</v>
      </c>
      <c r="F169" s="178">
        <v>5.12</v>
      </c>
      <c r="G169" s="178">
        <v>5.2</v>
      </c>
      <c r="H169" s="178">
        <v>5.4</v>
      </c>
      <c r="I169" s="178">
        <v>5.43</v>
      </c>
      <c r="J169" s="178">
        <v>5.45</v>
      </c>
      <c r="K169" s="179">
        <f>MAX(0,((T169*(365/365))-VLOOKUP(A169,VBMA!$A:$D,4,0))  /  (T169* (365/365)   ))</f>
        <v>0.6569806483</v>
      </c>
      <c r="L169" s="180">
        <f t="shared" ref="L169:S169" si="172">(B169*(1-$K169) * (365/365))/100</f>
        <v>0.01543587083</v>
      </c>
      <c r="M169" s="180">
        <f t="shared" si="172"/>
        <v>0.01577889018</v>
      </c>
      <c r="N169" s="180">
        <f t="shared" si="172"/>
        <v>0.01625911727</v>
      </c>
      <c r="O169" s="180">
        <f t="shared" si="172"/>
        <v>0.01701375984</v>
      </c>
      <c r="P169" s="180">
        <f t="shared" si="172"/>
        <v>0.01756259081</v>
      </c>
      <c r="Q169" s="180">
        <f t="shared" si="172"/>
        <v>0.01783700629</v>
      </c>
      <c r="R169" s="180">
        <f t="shared" si="172"/>
        <v>0.01852304499</v>
      </c>
      <c r="S169" s="180">
        <f t="shared" si="172"/>
        <v>0.0186259508</v>
      </c>
      <c r="T169" s="181">
        <f t="shared" si="3"/>
        <v>5.460333333</v>
      </c>
      <c r="U169" s="182">
        <f t="shared" si="4"/>
        <v>45672</v>
      </c>
      <c r="V169" s="182">
        <f t="shared" si="5"/>
        <v>45762</v>
      </c>
      <c r="W169" s="182">
        <f t="shared" si="6"/>
        <v>45853</v>
      </c>
      <c r="X169" s="181">
        <f t="shared" si="7"/>
        <v>184</v>
      </c>
      <c r="Y169" s="181">
        <f t="shared" si="8"/>
        <v>274</v>
      </c>
      <c r="Z169" s="181">
        <f t="shared" si="9"/>
        <v>365</v>
      </c>
      <c r="AA169" s="155"/>
      <c r="AB169" s="9"/>
      <c r="AC169" s="9"/>
      <c r="AD169" s="9"/>
      <c r="AE169" s="9"/>
      <c r="AF169" s="9"/>
      <c r="AG169" s="9"/>
      <c r="AH169" s="9"/>
    </row>
    <row r="170" ht="15.75" customHeight="1">
      <c r="A170" s="177">
        <v>45485.0</v>
      </c>
      <c r="B170" s="178">
        <v>4.5</v>
      </c>
      <c r="C170" s="178">
        <v>4.61</v>
      </c>
      <c r="D170" s="178">
        <v>4.74</v>
      </c>
      <c r="E170" s="178">
        <v>4.97</v>
      </c>
      <c r="F170" s="178">
        <v>5.1</v>
      </c>
      <c r="G170" s="178">
        <v>5.21</v>
      </c>
      <c r="H170" s="178">
        <v>5.39</v>
      </c>
      <c r="I170" s="178">
        <v>5.43</v>
      </c>
      <c r="J170" s="178">
        <v>5.47</v>
      </c>
      <c r="K170" s="179">
        <f>MAX(0,((T170*(365/365))-VLOOKUP(A170,VBMA!$A:$D,4,0))  /  (T170* (365/365)   ))</f>
        <v>0.6576146565</v>
      </c>
      <c r="L170" s="180">
        <f t="shared" ref="L170:S170" si="173">(B170*(1-$K170) * (365/365))/100</f>
        <v>0.01540734046</v>
      </c>
      <c r="M170" s="180">
        <f t="shared" si="173"/>
        <v>0.01578396433</v>
      </c>
      <c r="N170" s="180">
        <f t="shared" si="173"/>
        <v>0.01622906528</v>
      </c>
      <c r="O170" s="180">
        <f t="shared" si="173"/>
        <v>0.01701655157</v>
      </c>
      <c r="P170" s="180">
        <f t="shared" si="173"/>
        <v>0.01746165252</v>
      </c>
      <c r="Q170" s="180">
        <f t="shared" si="173"/>
        <v>0.01783827639</v>
      </c>
      <c r="R170" s="180">
        <f t="shared" si="173"/>
        <v>0.01845457001</v>
      </c>
      <c r="S170" s="180">
        <f t="shared" si="173"/>
        <v>0.01859152415</v>
      </c>
      <c r="T170" s="181">
        <f t="shared" si="3"/>
        <v>5.470444444</v>
      </c>
      <c r="U170" s="182">
        <f t="shared" si="4"/>
        <v>45669</v>
      </c>
      <c r="V170" s="182">
        <f t="shared" si="5"/>
        <v>45759</v>
      </c>
      <c r="W170" s="182">
        <f t="shared" si="6"/>
        <v>45850</v>
      </c>
      <c r="X170" s="181">
        <f t="shared" si="7"/>
        <v>184</v>
      </c>
      <c r="Y170" s="181">
        <f t="shared" si="8"/>
        <v>274</v>
      </c>
      <c r="Z170" s="181">
        <f t="shared" si="9"/>
        <v>365</v>
      </c>
      <c r="AA170" s="155"/>
      <c r="AB170" s="9"/>
      <c r="AC170" s="9"/>
      <c r="AD170" s="9"/>
      <c r="AE170" s="9"/>
      <c r="AF170" s="9"/>
      <c r="AG170" s="9"/>
      <c r="AH170" s="9"/>
    </row>
    <row r="171" ht="15.75" customHeight="1">
      <c r="A171" s="177">
        <v>45484.0</v>
      </c>
      <c r="B171" s="178">
        <v>4.64</v>
      </c>
      <c r="C171" s="178">
        <v>4.74</v>
      </c>
      <c r="D171" s="178">
        <v>4.86</v>
      </c>
      <c r="E171" s="178">
        <v>5.0</v>
      </c>
      <c r="F171" s="178">
        <v>5.1</v>
      </c>
      <c r="G171" s="178">
        <v>5.21</v>
      </c>
      <c r="H171" s="178">
        <v>5.4</v>
      </c>
      <c r="I171" s="178">
        <v>5.43</v>
      </c>
      <c r="J171" s="178">
        <v>5.45</v>
      </c>
      <c r="K171" s="179">
        <f>MAX(0,((T171*(365/365))-VLOOKUP(A171,VBMA!$A:$D,4,0))  /  (T171* (365/365)   ))</f>
        <v>0.6569806483</v>
      </c>
      <c r="L171" s="180">
        <f t="shared" ref="L171:S171" si="174">(B171*(1-$K171) * (365/365))/100</f>
        <v>0.01591609792</v>
      </c>
      <c r="M171" s="180">
        <f t="shared" si="174"/>
        <v>0.01625911727</v>
      </c>
      <c r="N171" s="180">
        <f t="shared" si="174"/>
        <v>0.01667074049</v>
      </c>
      <c r="O171" s="180">
        <f t="shared" si="174"/>
        <v>0.01715096758</v>
      </c>
      <c r="P171" s="180">
        <f t="shared" si="174"/>
        <v>0.01749398694</v>
      </c>
      <c r="Q171" s="180">
        <f t="shared" si="174"/>
        <v>0.01787130822</v>
      </c>
      <c r="R171" s="180">
        <f t="shared" si="174"/>
        <v>0.01852304499</v>
      </c>
      <c r="S171" s="180">
        <f t="shared" si="174"/>
        <v>0.0186259508</v>
      </c>
      <c r="T171" s="181">
        <f t="shared" si="3"/>
        <v>5.460333333</v>
      </c>
      <c r="U171" s="182">
        <f t="shared" si="4"/>
        <v>45668</v>
      </c>
      <c r="V171" s="182">
        <f t="shared" si="5"/>
        <v>45758</v>
      </c>
      <c r="W171" s="182">
        <f t="shared" si="6"/>
        <v>45849</v>
      </c>
      <c r="X171" s="181">
        <f t="shared" si="7"/>
        <v>184</v>
      </c>
      <c r="Y171" s="181">
        <f t="shared" si="8"/>
        <v>274</v>
      </c>
      <c r="Z171" s="181">
        <f t="shared" si="9"/>
        <v>365</v>
      </c>
      <c r="AA171" s="155"/>
      <c r="AB171" s="9"/>
      <c r="AC171" s="9"/>
      <c r="AD171" s="9"/>
      <c r="AE171" s="9"/>
      <c r="AF171" s="9"/>
      <c r="AG171" s="9"/>
      <c r="AH171" s="9"/>
    </row>
    <row r="172" ht="15.75" customHeight="1">
      <c r="A172" s="177">
        <v>45483.0</v>
      </c>
      <c r="B172" s="178">
        <v>4.91</v>
      </c>
      <c r="C172" s="178">
        <v>4.99</v>
      </c>
      <c r="D172" s="178">
        <v>5.03</v>
      </c>
      <c r="E172" s="178">
        <v>5.04</v>
      </c>
      <c r="F172" s="178">
        <v>5.1</v>
      </c>
      <c r="G172" s="178">
        <v>5.21</v>
      </c>
      <c r="H172" s="178">
        <v>5.4</v>
      </c>
      <c r="I172" s="178">
        <v>5.45</v>
      </c>
      <c r="J172" s="178">
        <v>5.47</v>
      </c>
      <c r="K172" s="179">
        <f>MAX(0,((T172*(365/365))-VLOOKUP(A172,VBMA!$A:$D,4,0))  /  (T172* (365/365)   ))</f>
        <v>0.6598525401</v>
      </c>
      <c r="L172" s="180">
        <f t="shared" ref="L172:S172" si="175">(B172*(1-$K172) * (365/365))/100</f>
        <v>0.01670124028</v>
      </c>
      <c r="M172" s="180">
        <f t="shared" si="175"/>
        <v>0.01697335825</v>
      </c>
      <c r="N172" s="180">
        <f t="shared" si="175"/>
        <v>0.01710941723</v>
      </c>
      <c r="O172" s="180">
        <f t="shared" si="175"/>
        <v>0.01714343198</v>
      </c>
      <c r="P172" s="180">
        <f t="shared" si="175"/>
        <v>0.01734752045</v>
      </c>
      <c r="Q172" s="180">
        <f t="shared" si="175"/>
        <v>0.01772168266</v>
      </c>
      <c r="R172" s="180">
        <f t="shared" si="175"/>
        <v>0.01836796283</v>
      </c>
      <c r="S172" s="180">
        <f t="shared" si="175"/>
        <v>0.01853803656</v>
      </c>
      <c r="T172" s="181">
        <f t="shared" si="3"/>
        <v>5.500555556</v>
      </c>
      <c r="U172" s="182">
        <f t="shared" si="4"/>
        <v>45667</v>
      </c>
      <c r="V172" s="182">
        <f t="shared" si="5"/>
        <v>45757</v>
      </c>
      <c r="W172" s="182">
        <f t="shared" si="6"/>
        <v>45848</v>
      </c>
      <c r="X172" s="181">
        <f t="shared" si="7"/>
        <v>184</v>
      </c>
      <c r="Y172" s="181">
        <f t="shared" si="8"/>
        <v>274</v>
      </c>
      <c r="Z172" s="181">
        <f t="shared" si="9"/>
        <v>365</v>
      </c>
      <c r="AA172" s="155"/>
      <c r="AB172" s="9"/>
      <c r="AC172" s="9"/>
      <c r="AD172" s="9"/>
      <c r="AE172" s="9"/>
      <c r="AF172" s="9"/>
      <c r="AG172" s="9"/>
      <c r="AH172" s="9"/>
    </row>
    <row r="173" ht="15.75" customHeight="1">
      <c r="A173" s="177">
        <v>45482.0</v>
      </c>
      <c r="B173" s="178">
        <v>4.99</v>
      </c>
      <c r="C173" s="178">
        <v>5.01</v>
      </c>
      <c r="D173" s="178">
        <v>5.06</v>
      </c>
      <c r="E173" s="178">
        <v>5.07</v>
      </c>
      <c r="F173" s="178">
        <v>5.14</v>
      </c>
      <c r="G173" s="178">
        <v>5.23</v>
      </c>
      <c r="H173" s="178">
        <v>5.39</v>
      </c>
      <c r="I173" s="178">
        <v>5.43</v>
      </c>
      <c r="J173" s="178">
        <v>5.47</v>
      </c>
      <c r="K173" s="179">
        <f>MAX(0,((T173*(365/365))-VLOOKUP(A173,VBMA!$A:$D,4,0))  /  (T173* (365/365)   ))</f>
        <v>0.6579802575</v>
      </c>
      <c r="L173" s="180">
        <f t="shared" ref="L173:S173" si="176">(B173*(1-$K173) * (365/365))/100</f>
        <v>0.01706678515</v>
      </c>
      <c r="M173" s="180">
        <f t="shared" si="176"/>
        <v>0.0171351891</v>
      </c>
      <c r="N173" s="180">
        <f t="shared" si="176"/>
        <v>0.01730619897</v>
      </c>
      <c r="O173" s="180">
        <f t="shared" si="176"/>
        <v>0.01734040094</v>
      </c>
      <c r="P173" s="180">
        <f t="shared" si="176"/>
        <v>0.01757981476</v>
      </c>
      <c r="Q173" s="180">
        <f t="shared" si="176"/>
        <v>0.01788763253</v>
      </c>
      <c r="R173" s="180">
        <f t="shared" si="176"/>
        <v>0.01843486412</v>
      </c>
      <c r="S173" s="180">
        <f t="shared" si="176"/>
        <v>0.01857167202</v>
      </c>
      <c r="T173" s="181">
        <f t="shared" si="3"/>
        <v>5.470444444</v>
      </c>
      <c r="U173" s="182">
        <f t="shared" si="4"/>
        <v>45666</v>
      </c>
      <c r="V173" s="182">
        <f t="shared" si="5"/>
        <v>45756</v>
      </c>
      <c r="W173" s="182">
        <f t="shared" si="6"/>
        <v>45847</v>
      </c>
      <c r="X173" s="181">
        <f t="shared" si="7"/>
        <v>184</v>
      </c>
      <c r="Y173" s="181">
        <f t="shared" si="8"/>
        <v>274</v>
      </c>
      <c r="Z173" s="181">
        <f t="shared" si="9"/>
        <v>365</v>
      </c>
      <c r="AA173" s="155"/>
      <c r="AB173" s="9"/>
      <c r="AC173" s="9"/>
      <c r="AD173" s="9"/>
      <c r="AE173" s="9"/>
      <c r="AF173" s="9"/>
      <c r="AG173" s="9"/>
      <c r="AH173" s="9"/>
    </row>
    <row r="174" ht="15.75" customHeight="1">
      <c r="A174" s="177">
        <v>45481.0</v>
      </c>
      <c r="B174" s="178">
        <v>4.9</v>
      </c>
      <c r="C174" s="178">
        <v>4.98</v>
      </c>
      <c r="D174" s="178">
        <v>5.02</v>
      </c>
      <c r="E174" s="178">
        <v>5.02</v>
      </c>
      <c r="F174" s="178">
        <v>5.1</v>
      </c>
      <c r="G174" s="178">
        <v>5.2</v>
      </c>
      <c r="H174" s="178">
        <v>5.4</v>
      </c>
      <c r="I174" s="178">
        <v>5.45</v>
      </c>
      <c r="J174" s="178">
        <v>5.48</v>
      </c>
      <c r="K174" s="179">
        <f>MAX(0,((T174*(365/365))-VLOOKUP(A174,VBMA!$A:$D,4,0))  /  (T174* (365/365)   ))</f>
        <v>0.6598525401</v>
      </c>
      <c r="L174" s="180">
        <f t="shared" ref="L174:S174" si="177">(B174*(1-$K174) * (365/365))/100</f>
        <v>0.01666722553</v>
      </c>
      <c r="M174" s="180">
        <f t="shared" si="177"/>
        <v>0.0169393435</v>
      </c>
      <c r="N174" s="180">
        <f t="shared" si="177"/>
        <v>0.01707540248</v>
      </c>
      <c r="O174" s="180">
        <f t="shared" si="177"/>
        <v>0.01707540248</v>
      </c>
      <c r="P174" s="180">
        <f t="shared" si="177"/>
        <v>0.01734752045</v>
      </c>
      <c r="Q174" s="180">
        <f t="shared" si="177"/>
        <v>0.01768766791</v>
      </c>
      <c r="R174" s="180">
        <f t="shared" si="177"/>
        <v>0.01836796283</v>
      </c>
      <c r="S174" s="180">
        <f t="shared" si="177"/>
        <v>0.01853803656</v>
      </c>
      <c r="T174" s="181">
        <f t="shared" si="3"/>
        <v>5.500555556</v>
      </c>
      <c r="U174" s="182">
        <f t="shared" si="4"/>
        <v>45665</v>
      </c>
      <c r="V174" s="182">
        <f t="shared" si="5"/>
        <v>45755</v>
      </c>
      <c r="W174" s="182">
        <f t="shared" si="6"/>
        <v>45846</v>
      </c>
      <c r="X174" s="181">
        <f t="shared" si="7"/>
        <v>184</v>
      </c>
      <c r="Y174" s="181">
        <f t="shared" si="8"/>
        <v>274</v>
      </c>
      <c r="Z174" s="181">
        <f t="shared" si="9"/>
        <v>365</v>
      </c>
      <c r="AA174" s="155"/>
      <c r="AB174" s="9"/>
      <c r="AC174" s="9"/>
      <c r="AD174" s="9"/>
      <c r="AE174" s="9"/>
      <c r="AF174" s="9"/>
      <c r="AG174" s="9"/>
      <c r="AH174" s="9"/>
    </row>
    <row r="175" ht="15.75" customHeight="1">
      <c r="A175" s="177">
        <v>45478.0</v>
      </c>
      <c r="B175" s="178">
        <v>4.8</v>
      </c>
      <c r="C175" s="178">
        <v>4.86</v>
      </c>
      <c r="D175" s="178">
        <v>4.92</v>
      </c>
      <c r="E175" s="178">
        <v>4.94</v>
      </c>
      <c r="F175" s="178">
        <v>5.08</v>
      </c>
      <c r="G175" s="178">
        <v>5.16</v>
      </c>
      <c r="H175" s="178">
        <v>5.38</v>
      </c>
      <c r="I175" s="178">
        <v>5.42</v>
      </c>
      <c r="J175" s="178">
        <v>5.44</v>
      </c>
      <c r="K175" s="179">
        <f>MAX(0,((T175*(365/365))-VLOOKUP(A175,VBMA!$A:$D,4,0))  /  (T175* (365/365)   ))</f>
        <v>0.6573538987</v>
      </c>
      <c r="L175" s="180">
        <f t="shared" ref="L175:S175" si="178">(B175*(1-$K175) * (365/365))/100</f>
        <v>0.01644701286</v>
      </c>
      <c r="M175" s="180">
        <f t="shared" si="178"/>
        <v>0.01665260052</v>
      </c>
      <c r="N175" s="180">
        <f t="shared" si="178"/>
        <v>0.01685818818</v>
      </c>
      <c r="O175" s="180">
        <f t="shared" si="178"/>
        <v>0.0169267174</v>
      </c>
      <c r="P175" s="180">
        <f t="shared" si="178"/>
        <v>0.01740642194</v>
      </c>
      <c r="Q175" s="180">
        <f t="shared" si="178"/>
        <v>0.01768053882</v>
      </c>
      <c r="R175" s="180">
        <f t="shared" si="178"/>
        <v>0.01843436025</v>
      </c>
      <c r="S175" s="180">
        <f t="shared" si="178"/>
        <v>0.01857141869</v>
      </c>
      <c r="T175" s="181">
        <f t="shared" si="3"/>
        <v>5.460444444</v>
      </c>
      <c r="U175" s="182">
        <f t="shared" si="4"/>
        <v>45662</v>
      </c>
      <c r="V175" s="182">
        <f t="shared" si="5"/>
        <v>45752</v>
      </c>
      <c r="W175" s="182">
        <f t="shared" si="6"/>
        <v>45843</v>
      </c>
      <c r="X175" s="181">
        <f t="shared" si="7"/>
        <v>184</v>
      </c>
      <c r="Y175" s="181">
        <f t="shared" si="8"/>
        <v>274</v>
      </c>
      <c r="Z175" s="181">
        <f t="shared" si="9"/>
        <v>365</v>
      </c>
      <c r="AA175" s="155"/>
      <c r="AB175" s="9"/>
      <c r="AC175" s="9"/>
      <c r="AD175" s="9"/>
      <c r="AE175" s="9"/>
      <c r="AF175" s="9"/>
      <c r="AG175" s="9"/>
      <c r="AH175" s="9"/>
    </row>
    <row r="176" ht="15.75" customHeight="1">
      <c r="A176" s="177">
        <v>45477.0</v>
      </c>
      <c r="B176" s="178">
        <v>4.53</v>
      </c>
      <c r="C176" s="178">
        <v>4.69</v>
      </c>
      <c r="D176" s="178">
        <v>4.79</v>
      </c>
      <c r="E176" s="178">
        <v>4.91</v>
      </c>
      <c r="F176" s="178">
        <v>5.03</v>
      </c>
      <c r="G176" s="178">
        <v>5.14</v>
      </c>
      <c r="H176" s="178">
        <v>5.39</v>
      </c>
      <c r="I176" s="178">
        <v>5.43</v>
      </c>
      <c r="J176" s="178">
        <v>5.45</v>
      </c>
      <c r="K176" s="179">
        <f>MAX(0,((T176*(365/365))-VLOOKUP(A176,VBMA!$A:$D,4,0))  /  (T176* (365/365)   ))</f>
        <v>0.6579802575</v>
      </c>
      <c r="L176" s="180">
        <f t="shared" ref="L176:S176" si="179">(B176*(1-$K176) * (365/365))/100</f>
        <v>0.01549349433</v>
      </c>
      <c r="M176" s="180">
        <f t="shared" si="179"/>
        <v>0.01604072592</v>
      </c>
      <c r="N176" s="180">
        <f t="shared" si="179"/>
        <v>0.01638274566</v>
      </c>
      <c r="O176" s="180">
        <f t="shared" si="179"/>
        <v>0.01679316935</v>
      </c>
      <c r="P176" s="180">
        <f t="shared" si="179"/>
        <v>0.01720359305</v>
      </c>
      <c r="Q176" s="180">
        <f t="shared" si="179"/>
        <v>0.01757981476</v>
      </c>
      <c r="R176" s="180">
        <f t="shared" si="179"/>
        <v>0.01843486412</v>
      </c>
      <c r="S176" s="180">
        <f t="shared" si="179"/>
        <v>0.01857167202</v>
      </c>
      <c r="T176" s="181">
        <f t="shared" si="3"/>
        <v>5.470444444</v>
      </c>
      <c r="U176" s="182">
        <f t="shared" si="4"/>
        <v>45661</v>
      </c>
      <c r="V176" s="182">
        <f t="shared" si="5"/>
        <v>45751</v>
      </c>
      <c r="W176" s="182">
        <f t="shared" si="6"/>
        <v>45842</v>
      </c>
      <c r="X176" s="181">
        <f t="shared" si="7"/>
        <v>184</v>
      </c>
      <c r="Y176" s="181">
        <f t="shared" si="8"/>
        <v>274</v>
      </c>
      <c r="Z176" s="181">
        <f t="shared" si="9"/>
        <v>365</v>
      </c>
      <c r="AA176" s="155"/>
      <c r="AB176" s="9"/>
      <c r="AC176" s="9"/>
      <c r="AD176" s="9"/>
      <c r="AE176" s="9"/>
      <c r="AF176" s="9"/>
      <c r="AG176" s="9"/>
      <c r="AH176" s="9"/>
    </row>
    <row r="177" ht="15.75" customHeight="1">
      <c r="A177" s="177">
        <v>45476.0</v>
      </c>
      <c r="B177" s="178">
        <v>4.48</v>
      </c>
      <c r="C177" s="178">
        <v>4.6</v>
      </c>
      <c r="D177" s="178">
        <v>4.76</v>
      </c>
      <c r="E177" s="178">
        <v>4.88</v>
      </c>
      <c r="F177" s="178">
        <v>5.02</v>
      </c>
      <c r="G177" s="178">
        <v>5.14</v>
      </c>
      <c r="H177" s="178">
        <v>5.4</v>
      </c>
      <c r="I177" s="178">
        <v>5.43</v>
      </c>
      <c r="J177" s="178">
        <v>5.45</v>
      </c>
      <c r="K177" s="179">
        <f>MAX(0,((T177*(365/365))-VLOOKUP(A177,VBMA!$A:$D,4,0))  /  (T177* (365/365)   ))</f>
        <v>0.6573469263</v>
      </c>
      <c r="L177" s="180">
        <f t="shared" ref="L177:S177" si="180">(B177*(1-$K177) * (365/365))/100</f>
        <v>0.0153508577</v>
      </c>
      <c r="M177" s="180">
        <f t="shared" si="180"/>
        <v>0.01576204139</v>
      </c>
      <c r="N177" s="180">
        <f t="shared" si="180"/>
        <v>0.01631028631</v>
      </c>
      <c r="O177" s="180">
        <f t="shared" si="180"/>
        <v>0.01672147</v>
      </c>
      <c r="P177" s="180">
        <f t="shared" si="180"/>
        <v>0.0172011843</v>
      </c>
      <c r="Q177" s="180">
        <f t="shared" si="180"/>
        <v>0.01761236799</v>
      </c>
      <c r="R177" s="180">
        <f t="shared" si="180"/>
        <v>0.01850326598</v>
      </c>
      <c r="S177" s="180">
        <f t="shared" si="180"/>
        <v>0.0186060619</v>
      </c>
      <c r="T177" s="181">
        <f t="shared" si="3"/>
        <v>5.460333333</v>
      </c>
      <c r="U177" s="182">
        <f t="shared" si="4"/>
        <v>45660</v>
      </c>
      <c r="V177" s="182">
        <f t="shared" si="5"/>
        <v>45750</v>
      </c>
      <c r="W177" s="182">
        <f t="shared" si="6"/>
        <v>45841</v>
      </c>
      <c r="X177" s="181">
        <f t="shared" si="7"/>
        <v>184</v>
      </c>
      <c r="Y177" s="181">
        <f t="shared" si="8"/>
        <v>274</v>
      </c>
      <c r="Z177" s="181">
        <f t="shared" si="9"/>
        <v>365</v>
      </c>
      <c r="AA177" s="155"/>
      <c r="AB177" s="9"/>
      <c r="AC177" s="9"/>
      <c r="AD177" s="9"/>
      <c r="AE177" s="9"/>
      <c r="AF177" s="9"/>
      <c r="AG177" s="9"/>
      <c r="AH177" s="9"/>
    </row>
    <row r="178" ht="15.75" customHeight="1">
      <c r="A178" s="177">
        <v>45475.0</v>
      </c>
      <c r="B178" s="178">
        <v>4.51</v>
      </c>
      <c r="C178" s="178">
        <v>4.67</v>
      </c>
      <c r="D178" s="178">
        <v>4.8</v>
      </c>
      <c r="E178" s="178">
        <v>4.91</v>
      </c>
      <c r="F178" s="178">
        <v>5.06</v>
      </c>
      <c r="G178" s="178">
        <v>5.16</v>
      </c>
      <c r="H178" s="178">
        <v>5.39</v>
      </c>
      <c r="I178" s="178">
        <v>5.43</v>
      </c>
      <c r="J178" s="178">
        <v>5.45</v>
      </c>
      <c r="K178" s="179">
        <f>MAX(0,((T178*(365/365))-VLOOKUP(A178,VBMA!$A:$D,4,0))  /  (T178* (365/365)   ))</f>
        <v>0.6579802575</v>
      </c>
      <c r="L178" s="180">
        <f t="shared" ref="L178:S178" si="181">(B178*(1-$K178) * (365/365))/100</f>
        <v>0.01542509038</v>
      </c>
      <c r="M178" s="180">
        <f t="shared" si="181"/>
        <v>0.01597232197</v>
      </c>
      <c r="N178" s="180">
        <f t="shared" si="181"/>
        <v>0.01641694764</v>
      </c>
      <c r="O178" s="180">
        <f t="shared" si="181"/>
        <v>0.01679316935</v>
      </c>
      <c r="P178" s="180">
        <f t="shared" si="181"/>
        <v>0.01730619897</v>
      </c>
      <c r="Q178" s="180">
        <f t="shared" si="181"/>
        <v>0.01764821871</v>
      </c>
      <c r="R178" s="180">
        <f t="shared" si="181"/>
        <v>0.01843486412</v>
      </c>
      <c r="S178" s="180">
        <f t="shared" si="181"/>
        <v>0.01857167202</v>
      </c>
      <c r="T178" s="181">
        <f t="shared" si="3"/>
        <v>5.470444444</v>
      </c>
      <c r="U178" s="182">
        <f t="shared" si="4"/>
        <v>45659</v>
      </c>
      <c r="V178" s="182">
        <f t="shared" si="5"/>
        <v>45749</v>
      </c>
      <c r="W178" s="182">
        <f t="shared" si="6"/>
        <v>45840</v>
      </c>
      <c r="X178" s="181">
        <f t="shared" si="7"/>
        <v>184</v>
      </c>
      <c r="Y178" s="181">
        <f t="shared" si="8"/>
        <v>274</v>
      </c>
      <c r="Z178" s="181">
        <f t="shared" si="9"/>
        <v>365</v>
      </c>
      <c r="AA178" s="155"/>
      <c r="AB178" s="9"/>
      <c r="AC178" s="9"/>
      <c r="AD178" s="9"/>
      <c r="AE178" s="9"/>
      <c r="AF178" s="9"/>
      <c r="AG178" s="9"/>
      <c r="AH178" s="9"/>
    </row>
    <row r="179" ht="15.75" customHeight="1">
      <c r="A179" s="177">
        <v>45474.0</v>
      </c>
      <c r="B179" s="178">
        <v>4.86</v>
      </c>
      <c r="C179" s="178">
        <v>4.94</v>
      </c>
      <c r="D179" s="178">
        <v>5.02</v>
      </c>
      <c r="E179" s="178">
        <v>5.04</v>
      </c>
      <c r="F179" s="178">
        <v>5.16</v>
      </c>
      <c r="G179" s="178">
        <v>5.2</v>
      </c>
      <c r="H179" s="178">
        <v>5.4</v>
      </c>
      <c r="I179" s="178">
        <v>5.38</v>
      </c>
      <c r="J179" s="178">
        <v>5.43</v>
      </c>
      <c r="K179" s="179">
        <f>MAX(0,((T179*(365/365))-VLOOKUP(A179,VBMA!$A:$D,4,0))  /  (T179* (365/365)   ))</f>
        <v>0.6509183631</v>
      </c>
      <c r="L179" s="180">
        <f t="shared" ref="L179:S179" si="182">(B179*(1-$K179) * (365/365))/100</f>
        <v>0.01696536755</v>
      </c>
      <c r="M179" s="180">
        <f t="shared" si="182"/>
        <v>0.01724463286</v>
      </c>
      <c r="N179" s="180">
        <f t="shared" si="182"/>
        <v>0.01752389817</v>
      </c>
      <c r="O179" s="180">
        <f t="shared" si="182"/>
        <v>0.0175937145</v>
      </c>
      <c r="P179" s="180">
        <f t="shared" si="182"/>
        <v>0.01801261246</v>
      </c>
      <c r="Q179" s="180">
        <f t="shared" si="182"/>
        <v>0.01815224512</v>
      </c>
      <c r="R179" s="180">
        <f t="shared" si="182"/>
        <v>0.01885040839</v>
      </c>
      <c r="S179" s="180">
        <f t="shared" si="182"/>
        <v>0.01878059206</v>
      </c>
      <c r="T179" s="181">
        <f t="shared" si="3"/>
        <v>5.359777778</v>
      </c>
      <c r="U179" s="182">
        <f t="shared" si="4"/>
        <v>45658</v>
      </c>
      <c r="V179" s="182">
        <f t="shared" si="5"/>
        <v>45748</v>
      </c>
      <c r="W179" s="182">
        <f t="shared" si="6"/>
        <v>45839</v>
      </c>
      <c r="X179" s="181">
        <f t="shared" si="7"/>
        <v>184</v>
      </c>
      <c r="Y179" s="181">
        <f t="shared" si="8"/>
        <v>274</v>
      </c>
      <c r="Z179" s="181">
        <f t="shared" si="9"/>
        <v>365</v>
      </c>
      <c r="AA179" s="155"/>
      <c r="AB179" s="9"/>
      <c r="AC179" s="9"/>
      <c r="AD179" s="9"/>
      <c r="AE179" s="9"/>
      <c r="AF179" s="9"/>
      <c r="AG179" s="9"/>
      <c r="AH179" s="9"/>
    </row>
    <row r="180" ht="15.75" customHeight="1">
      <c r="A180" s="177">
        <v>45471.0</v>
      </c>
      <c r="B180" s="178">
        <v>4.74</v>
      </c>
      <c r="C180" s="178">
        <v>4.9</v>
      </c>
      <c r="D180" s="178">
        <v>4.92</v>
      </c>
      <c r="E180" s="178">
        <v>5.0</v>
      </c>
      <c r="F180" s="178">
        <v>5.08</v>
      </c>
      <c r="G180" s="178">
        <v>5.14</v>
      </c>
      <c r="H180" s="178">
        <v>5.38</v>
      </c>
      <c r="I180" s="178">
        <v>5.43</v>
      </c>
      <c r="J180" s="178">
        <v>5.45</v>
      </c>
      <c r="K180" s="179">
        <f>MAX(0,((T180*(365/365))-VLOOKUP(A180,VBMA!$A:$D,4,0))  /  (T180* (365/365)   ))</f>
        <v>0.6586458544</v>
      </c>
      <c r="L180" s="180">
        <f t="shared" ref="L180:S180" si="183">(B180*(1-$K180) * (365/365))/100</f>
        <v>0.0161801865</v>
      </c>
      <c r="M180" s="180">
        <f t="shared" si="183"/>
        <v>0.01672635313</v>
      </c>
      <c r="N180" s="180">
        <f t="shared" si="183"/>
        <v>0.01679462396</v>
      </c>
      <c r="O180" s="180">
        <f t="shared" si="183"/>
        <v>0.01706770728</v>
      </c>
      <c r="P180" s="180">
        <f t="shared" si="183"/>
        <v>0.01734079059</v>
      </c>
      <c r="Q180" s="180">
        <f t="shared" si="183"/>
        <v>0.01754560308</v>
      </c>
      <c r="R180" s="180">
        <f t="shared" si="183"/>
        <v>0.01836485303</v>
      </c>
      <c r="S180" s="180">
        <f t="shared" si="183"/>
        <v>0.0185355301</v>
      </c>
      <c r="T180" s="181">
        <f t="shared" si="3"/>
        <v>5.481111111</v>
      </c>
      <c r="U180" s="182">
        <f t="shared" si="4"/>
        <v>45654</v>
      </c>
      <c r="V180" s="182">
        <f t="shared" si="5"/>
        <v>45744</v>
      </c>
      <c r="W180" s="182">
        <f t="shared" si="6"/>
        <v>45836</v>
      </c>
      <c r="X180" s="181">
        <f t="shared" si="7"/>
        <v>183</v>
      </c>
      <c r="Y180" s="181">
        <f t="shared" si="8"/>
        <v>273</v>
      </c>
      <c r="Z180" s="181">
        <f t="shared" si="9"/>
        <v>365</v>
      </c>
      <c r="AA180" s="155"/>
      <c r="AB180" s="9"/>
      <c r="AC180" s="9"/>
      <c r="AD180" s="9"/>
      <c r="AE180" s="9"/>
      <c r="AF180" s="9"/>
      <c r="AG180" s="9"/>
      <c r="AH180" s="9"/>
    </row>
    <row r="181" ht="15.75" customHeight="1">
      <c r="A181" s="177">
        <v>45470.0</v>
      </c>
      <c r="B181" s="178">
        <v>3.02</v>
      </c>
      <c r="C181" s="178">
        <v>4.48</v>
      </c>
      <c r="D181" s="178">
        <v>4.6</v>
      </c>
      <c r="E181" s="178">
        <v>4.82</v>
      </c>
      <c r="F181" s="178">
        <v>4.96</v>
      </c>
      <c r="G181" s="178">
        <v>5.06</v>
      </c>
      <c r="H181" s="178">
        <v>5.38</v>
      </c>
      <c r="I181" s="178">
        <v>5.42</v>
      </c>
      <c r="J181" s="178">
        <v>5.44</v>
      </c>
      <c r="K181" s="179">
        <f>MAX(0,((T181*(365/365))-VLOOKUP(A181,VBMA!$A:$D,4,0))  /  (T181* (365/365)   ))</f>
        <v>0.6573817856</v>
      </c>
      <c r="L181" s="180">
        <f t="shared" ref="L181:S181" si="184">(B181*(1-$K181) * (365/365))/100</f>
        <v>0.01034707007</v>
      </c>
      <c r="M181" s="180">
        <f t="shared" si="184"/>
        <v>0.015349296</v>
      </c>
      <c r="N181" s="180">
        <f t="shared" si="184"/>
        <v>0.01576043786</v>
      </c>
      <c r="O181" s="180">
        <f t="shared" si="184"/>
        <v>0.01651419793</v>
      </c>
      <c r="P181" s="180">
        <f t="shared" si="184"/>
        <v>0.01699386343</v>
      </c>
      <c r="Q181" s="180">
        <f t="shared" si="184"/>
        <v>0.01733648165</v>
      </c>
      <c r="R181" s="180">
        <f t="shared" si="184"/>
        <v>0.01843285993</v>
      </c>
      <c r="S181" s="180">
        <f t="shared" si="184"/>
        <v>0.01856990722</v>
      </c>
      <c r="T181" s="181">
        <f t="shared" si="3"/>
        <v>5.460888889</v>
      </c>
      <c r="U181" s="182">
        <f t="shared" si="4"/>
        <v>45653</v>
      </c>
      <c r="V181" s="182">
        <f t="shared" si="5"/>
        <v>45743</v>
      </c>
      <c r="W181" s="182">
        <f t="shared" si="6"/>
        <v>45835</v>
      </c>
      <c r="X181" s="181">
        <f t="shared" si="7"/>
        <v>183</v>
      </c>
      <c r="Y181" s="181">
        <f t="shared" si="8"/>
        <v>273</v>
      </c>
      <c r="Z181" s="181">
        <f t="shared" si="9"/>
        <v>365</v>
      </c>
      <c r="AA181" s="155"/>
      <c r="AB181" s="9"/>
      <c r="AC181" s="9"/>
      <c r="AD181" s="9"/>
      <c r="AE181" s="9"/>
      <c r="AF181" s="9"/>
      <c r="AG181" s="9"/>
      <c r="AH181" s="9"/>
    </row>
    <row r="182" ht="15.75" customHeight="1">
      <c r="A182" s="177">
        <v>45469.0</v>
      </c>
      <c r="B182" s="178">
        <v>2.92</v>
      </c>
      <c r="C182" s="178">
        <v>4.16</v>
      </c>
      <c r="D182" s="178">
        <v>4.48</v>
      </c>
      <c r="E182" s="178">
        <v>4.76</v>
      </c>
      <c r="F182" s="178">
        <v>4.92</v>
      </c>
      <c r="G182" s="178">
        <v>5.04</v>
      </c>
      <c r="H182" s="178">
        <v>5.4</v>
      </c>
      <c r="I182" s="178">
        <v>5.43</v>
      </c>
      <c r="J182" s="178">
        <v>5.45</v>
      </c>
      <c r="K182" s="179">
        <f>MAX(0,((T182*(365/365))-VLOOKUP(A182,VBMA!$A:$D,4,0))  /  (T182* (365/365)   ))</f>
        <v>0.6573678428</v>
      </c>
      <c r="L182" s="180">
        <f t="shared" ref="L182:S182" si="185">(B182*(1-$K182) * (365/365))/100</f>
        <v>0.01000485899</v>
      </c>
      <c r="M182" s="180">
        <f t="shared" si="185"/>
        <v>0.01425349774</v>
      </c>
      <c r="N182" s="180">
        <f t="shared" si="185"/>
        <v>0.01534992064</v>
      </c>
      <c r="O182" s="180">
        <f t="shared" si="185"/>
        <v>0.01630929068</v>
      </c>
      <c r="P182" s="180">
        <f t="shared" si="185"/>
        <v>0.01685750214</v>
      </c>
      <c r="Q182" s="180">
        <f t="shared" si="185"/>
        <v>0.01726866073</v>
      </c>
      <c r="R182" s="180">
        <f t="shared" si="185"/>
        <v>0.01850213649</v>
      </c>
      <c r="S182" s="180">
        <f t="shared" si="185"/>
        <v>0.01860492614</v>
      </c>
      <c r="T182" s="181">
        <f t="shared" si="3"/>
        <v>5.460666667</v>
      </c>
      <c r="U182" s="182">
        <f t="shared" si="4"/>
        <v>45652</v>
      </c>
      <c r="V182" s="182">
        <f t="shared" si="5"/>
        <v>45742</v>
      </c>
      <c r="W182" s="182">
        <f t="shared" si="6"/>
        <v>45834</v>
      </c>
      <c r="X182" s="181">
        <f t="shared" si="7"/>
        <v>183</v>
      </c>
      <c r="Y182" s="181">
        <f t="shared" si="8"/>
        <v>273</v>
      </c>
      <c r="Z182" s="181">
        <f t="shared" si="9"/>
        <v>365</v>
      </c>
      <c r="AA182" s="155"/>
      <c r="AB182" s="9"/>
      <c r="AC182" s="9"/>
      <c r="AD182" s="9"/>
      <c r="AE182" s="9"/>
      <c r="AF182" s="9"/>
      <c r="AG182" s="9"/>
      <c r="AH182" s="9"/>
    </row>
    <row r="183" ht="15.75" customHeight="1">
      <c r="A183" s="177">
        <v>45468.0</v>
      </c>
      <c r="B183" s="178">
        <v>3.4</v>
      </c>
      <c r="C183" s="178">
        <v>4.2</v>
      </c>
      <c r="D183" s="178">
        <v>4.47</v>
      </c>
      <c r="E183" s="178">
        <v>4.79</v>
      </c>
      <c r="F183" s="178">
        <v>5.0</v>
      </c>
      <c r="G183" s="178">
        <v>5.13</v>
      </c>
      <c r="H183" s="178">
        <v>5.39</v>
      </c>
      <c r="I183" s="178">
        <v>5.4</v>
      </c>
      <c r="J183" s="178">
        <v>5.45</v>
      </c>
      <c r="K183" s="179">
        <f>MAX(0,((T183*(365/365))-VLOOKUP(A183,VBMA!$A:$D,4,0))  /  (T183* (365/365)   ))</f>
        <v>0.6556518525</v>
      </c>
      <c r="L183" s="180">
        <f t="shared" ref="L183:S183" si="186">(B183*(1-$K183) * (365/365))/100</f>
        <v>0.01170783702</v>
      </c>
      <c r="M183" s="180">
        <f t="shared" si="186"/>
        <v>0.0144626222</v>
      </c>
      <c r="N183" s="180">
        <f t="shared" si="186"/>
        <v>0.0153923622</v>
      </c>
      <c r="O183" s="180">
        <f t="shared" si="186"/>
        <v>0.01649427627</v>
      </c>
      <c r="P183" s="180">
        <f t="shared" si="186"/>
        <v>0.01721740738</v>
      </c>
      <c r="Q183" s="180">
        <f t="shared" si="186"/>
        <v>0.01766505997</v>
      </c>
      <c r="R183" s="180">
        <f t="shared" si="186"/>
        <v>0.01856036515</v>
      </c>
      <c r="S183" s="180">
        <f t="shared" si="186"/>
        <v>0.01859479997</v>
      </c>
      <c r="T183" s="181">
        <f t="shared" si="3"/>
        <v>5.410222222</v>
      </c>
      <c r="U183" s="182">
        <f t="shared" si="4"/>
        <v>45651</v>
      </c>
      <c r="V183" s="182">
        <f t="shared" si="5"/>
        <v>45741</v>
      </c>
      <c r="W183" s="182">
        <f t="shared" si="6"/>
        <v>45833</v>
      </c>
      <c r="X183" s="181">
        <f t="shared" si="7"/>
        <v>183</v>
      </c>
      <c r="Y183" s="181">
        <f t="shared" si="8"/>
        <v>273</v>
      </c>
      <c r="Z183" s="181">
        <f t="shared" si="9"/>
        <v>365</v>
      </c>
      <c r="AA183" s="155"/>
      <c r="AB183" s="9"/>
      <c r="AC183" s="9"/>
      <c r="AD183" s="9"/>
      <c r="AE183" s="9"/>
      <c r="AF183" s="9"/>
      <c r="AG183" s="9"/>
      <c r="AH183" s="9"/>
    </row>
    <row r="184" ht="15.75" customHeight="1">
      <c r="A184" s="177">
        <v>45467.0</v>
      </c>
      <c r="B184" s="178">
        <v>3.57</v>
      </c>
      <c r="C184" s="178">
        <v>4.2</v>
      </c>
      <c r="D184" s="178">
        <v>4.56</v>
      </c>
      <c r="E184" s="178">
        <v>4.81</v>
      </c>
      <c r="F184" s="178">
        <v>4.97</v>
      </c>
      <c r="G184" s="178">
        <v>5.1</v>
      </c>
      <c r="H184" s="178">
        <v>5.39</v>
      </c>
      <c r="I184" s="178">
        <v>5.43</v>
      </c>
      <c r="J184" s="178">
        <v>5.45</v>
      </c>
      <c r="K184" s="179">
        <f>MAX(0,((T184*(365/365))-VLOOKUP(A184,VBMA!$A:$D,4,0))  /  (T184* (365/365)   ))</f>
        <v>0.6594703278</v>
      </c>
      <c r="L184" s="180">
        <f t="shared" ref="L184:S184" si="187">(B184*(1-$K184) * (365/365))/100</f>
        <v>0.0121569093</v>
      </c>
      <c r="M184" s="180">
        <f t="shared" si="187"/>
        <v>0.01430224623</v>
      </c>
      <c r="N184" s="180">
        <f t="shared" si="187"/>
        <v>0.01552815305</v>
      </c>
      <c r="O184" s="180">
        <f t="shared" si="187"/>
        <v>0.01637947723</v>
      </c>
      <c r="P184" s="180">
        <f t="shared" si="187"/>
        <v>0.01692432471</v>
      </c>
      <c r="Q184" s="180">
        <f t="shared" si="187"/>
        <v>0.01736701328</v>
      </c>
      <c r="R184" s="180">
        <f t="shared" si="187"/>
        <v>0.01835454933</v>
      </c>
      <c r="S184" s="180">
        <f t="shared" si="187"/>
        <v>0.0184907612</v>
      </c>
      <c r="T184" s="181">
        <f t="shared" si="3"/>
        <v>5.470888889</v>
      </c>
      <c r="U184" s="182">
        <f t="shared" si="4"/>
        <v>45650</v>
      </c>
      <c r="V184" s="182">
        <f t="shared" si="5"/>
        <v>45740</v>
      </c>
      <c r="W184" s="182">
        <f t="shared" si="6"/>
        <v>45832</v>
      </c>
      <c r="X184" s="181">
        <f t="shared" si="7"/>
        <v>183</v>
      </c>
      <c r="Y184" s="181">
        <f t="shared" si="8"/>
        <v>273</v>
      </c>
      <c r="Z184" s="181">
        <f t="shared" si="9"/>
        <v>365</v>
      </c>
      <c r="AA184" s="155"/>
      <c r="AB184" s="9"/>
      <c r="AC184" s="9"/>
      <c r="AD184" s="9"/>
      <c r="AE184" s="9"/>
      <c r="AF184" s="9"/>
      <c r="AG184" s="9"/>
      <c r="AH184" s="9"/>
    </row>
    <row r="185" ht="15.75" customHeight="1">
      <c r="A185" s="177">
        <v>45464.0</v>
      </c>
      <c r="B185" s="178">
        <v>3.42</v>
      </c>
      <c r="C185" s="178">
        <v>3.76</v>
      </c>
      <c r="D185" s="178">
        <v>4.48</v>
      </c>
      <c r="E185" s="178">
        <v>4.74</v>
      </c>
      <c r="F185" s="178">
        <v>4.96</v>
      </c>
      <c r="G185" s="178">
        <v>5.04</v>
      </c>
      <c r="H185" s="178">
        <v>5.38</v>
      </c>
      <c r="I185" s="178">
        <v>5.43</v>
      </c>
      <c r="J185" s="178">
        <v>5.43</v>
      </c>
      <c r="K185" s="179">
        <f>MAX(0,((T185*(365/365))-VLOOKUP(A185,VBMA!$A:$D,4,0))  /  (T185* (365/365)   ))</f>
        <v>0.6601054125</v>
      </c>
      <c r="L185" s="180">
        <f t="shared" ref="L185:S185" si="188">(B185*(1-$K185) * (365/365))/100</f>
        <v>0.01162439489</v>
      </c>
      <c r="M185" s="180">
        <f t="shared" si="188"/>
        <v>0.01278003649</v>
      </c>
      <c r="N185" s="180">
        <f t="shared" si="188"/>
        <v>0.01522727752</v>
      </c>
      <c r="O185" s="180">
        <f t="shared" si="188"/>
        <v>0.01611100345</v>
      </c>
      <c r="P185" s="180">
        <f t="shared" si="188"/>
        <v>0.01685877154</v>
      </c>
      <c r="Q185" s="180">
        <f t="shared" si="188"/>
        <v>0.01713068721</v>
      </c>
      <c r="R185" s="180">
        <f t="shared" si="188"/>
        <v>0.01828632881</v>
      </c>
      <c r="S185" s="180">
        <f t="shared" si="188"/>
        <v>0.0184562761</v>
      </c>
      <c r="T185" s="181">
        <f t="shared" si="3"/>
        <v>5.481111111</v>
      </c>
      <c r="U185" s="182">
        <f t="shared" si="4"/>
        <v>45647</v>
      </c>
      <c r="V185" s="182">
        <f t="shared" si="5"/>
        <v>45737</v>
      </c>
      <c r="W185" s="182">
        <f t="shared" si="6"/>
        <v>45829</v>
      </c>
      <c r="X185" s="181">
        <f t="shared" si="7"/>
        <v>183</v>
      </c>
      <c r="Y185" s="181">
        <f t="shared" si="8"/>
        <v>273</v>
      </c>
      <c r="Z185" s="181">
        <f t="shared" si="9"/>
        <v>365</v>
      </c>
      <c r="AA185" s="155"/>
      <c r="AB185" s="9"/>
      <c r="AC185" s="9"/>
      <c r="AD185" s="9"/>
      <c r="AE185" s="9"/>
      <c r="AF185" s="9"/>
      <c r="AG185" s="9"/>
      <c r="AH185" s="9"/>
    </row>
    <row r="186" ht="15.75" customHeight="1">
      <c r="A186" s="177">
        <v>45463.0</v>
      </c>
      <c r="B186" s="178">
        <v>3.55</v>
      </c>
      <c r="C186" s="178">
        <v>3.92</v>
      </c>
      <c r="D186" s="178">
        <v>4.48</v>
      </c>
      <c r="E186" s="178">
        <v>4.75</v>
      </c>
      <c r="F186" s="178">
        <v>4.95</v>
      </c>
      <c r="G186" s="178">
        <v>5.03</v>
      </c>
      <c r="H186" s="178">
        <v>5.38</v>
      </c>
      <c r="I186" s="178">
        <v>5.42</v>
      </c>
      <c r="J186" s="178">
        <v>5.44</v>
      </c>
      <c r="K186" s="179">
        <f>MAX(0,((T186*(365/365))-VLOOKUP(A186,VBMA!$A:$D,4,0))  /  (T186* (365/365)   ))</f>
        <v>0.6588467486</v>
      </c>
      <c r="L186" s="180">
        <f t="shared" ref="L186:S186" si="189">(B186*(1-$K186) * (365/365))/100</f>
        <v>0.01211094042</v>
      </c>
      <c r="M186" s="180">
        <f t="shared" si="189"/>
        <v>0.01337320746</v>
      </c>
      <c r="N186" s="180">
        <f t="shared" si="189"/>
        <v>0.01528366566</v>
      </c>
      <c r="O186" s="180">
        <f t="shared" si="189"/>
        <v>0.01620477944</v>
      </c>
      <c r="P186" s="180">
        <f t="shared" si="189"/>
        <v>0.01688708594</v>
      </c>
      <c r="Q186" s="180">
        <f t="shared" si="189"/>
        <v>0.01716000855</v>
      </c>
      <c r="R186" s="180">
        <f t="shared" si="189"/>
        <v>0.01835404493</v>
      </c>
      <c r="S186" s="180">
        <f t="shared" si="189"/>
        <v>0.01849050623</v>
      </c>
      <c r="T186" s="181">
        <f t="shared" si="3"/>
        <v>5.460888889</v>
      </c>
      <c r="U186" s="182">
        <f t="shared" si="4"/>
        <v>45646</v>
      </c>
      <c r="V186" s="182">
        <f t="shared" si="5"/>
        <v>45736</v>
      </c>
      <c r="W186" s="182">
        <f t="shared" si="6"/>
        <v>45828</v>
      </c>
      <c r="X186" s="181">
        <f t="shared" si="7"/>
        <v>183</v>
      </c>
      <c r="Y186" s="181">
        <f t="shared" si="8"/>
        <v>273</v>
      </c>
      <c r="Z186" s="181">
        <f t="shared" si="9"/>
        <v>365</v>
      </c>
      <c r="AA186" s="155"/>
      <c r="AB186" s="9"/>
      <c r="AC186" s="9"/>
      <c r="AD186" s="9"/>
      <c r="AE186" s="9"/>
      <c r="AF186" s="9"/>
      <c r="AG186" s="9"/>
      <c r="AH186" s="9"/>
    </row>
    <row r="187" ht="15.75" customHeight="1">
      <c r="A187" s="177">
        <v>45462.0</v>
      </c>
      <c r="B187" s="178">
        <v>3.95</v>
      </c>
      <c r="C187" s="178">
        <v>4.22</v>
      </c>
      <c r="D187" s="178">
        <v>4.6</v>
      </c>
      <c r="E187" s="178">
        <v>4.83</v>
      </c>
      <c r="F187" s="178">
        <v>5.03</v>
      </c>
      <c r="G187" s="178">
        <v>5.13</v>
      </c>
      <c r="H187" s="178">
        <v>5.4</v>
      </c>
      <c r="I187" s="178">
        <v>5.43</v>
      </c>
      <c r="J187" s="178">
        <v>5.46</v>
      </c>
      <c r="K187" s="179">
        <f>MAX(0,((T187*(365/365))-VLOOKUP(A187,VBMA!$A:$D,4,0))  /  (T187* (365/365)   ))</f>
        <v>0.6588328653</v>
      </c>
      <c r="L187" s="180">
        <f t="shared" ref="L187:S187" si="190">(B187*(1-$K187) * (365/365))/100</f>
        <v>0.01347610182</v>
      </c>
      <c r="M187" s="180">
        <f t="shared" si="190"/>
        <v>0.01439725308</v>
      </c>
      <c r="N187" s="180">
        <f t="shared" si="190"/>
        <v>0.01569368819</v>
      </c>
      <c r="O187" s="180">
        <f t="shared" si="190"/>
        <v>0.0164783726</v>
      </c>
      <c r="P187" s="180">
        <f t="shared" si="190"/>
        <v>0.01716070687</v>
      </c>
      <c r="Q187" s="180">
        <f t="shared" si="190"/>
        <v>0.01750187401</v>
      </c>
      <c r="R187" s="180">
        <f t="shared" si="190"/>
        <v>0.01842302527</v>
      </c>
      <c r="S187" s="180">
        <f t="shared" si="190"/>
        <v>0.01852537541</v>
      </c>
      <c r="T187" s="181">
        <f t="shared" si="3"/>
        <v>5.460666667</v>
      </c>
      <c r="U187" s="182">
        <f t="shared" si="4"/>
        <v>45645</v>
      </c>
      <c r="V187" s="182">
        <f t="shared" si="5"/>
        <v>45735</v>
      </c>
      <c r="W187" s="182">
        <f t="shared" si="6"/>
        <v>45827</v>
      </c>
      <c r="X187" s="181">
        <f t="shared" si="7"/>
        <v>183</v>
      </c>
      <c r="Y187" s="181">
        <f t="shared" si="8"/>
        <v>273</v>
      </c>
      <c r="Z187" s="181">
        <f t="shared" si="9"/>
        <v>365</v>
      </c>
      <c r="AA187" s="155"/>
      <c r="AB187" s="9"/>
      <c r="AC187" s="9"/>
      <c r="AD187" s="9"/>
      <c r="AE187" s="9"/>
      <c r="AF187" s="9"/>
      <c r="AG187" s="9"/>
      <c r="AH187" s="9"/>
    </row>
    <row r="188" ht="15.75" customHeight="1">
      <c r="A188" s="177">
        <v>45461.0</v>
      </c>
      <c r="B188" s="178">
        <v>4.26</v>
      </c>
      <c r="C188" s="178">
        <v>4.44</v>
      </c>
      <c r="D188" s="178">
        <v>4.66</v>
      </c>
      <c r="E188" s="178">
        <v>4.89</v>
      </c>
      <c r="F188" s="178">
        <v>5.07</v>
      </c>
      <c r="G188" s="178">
        <v>5.16</v>
      </c>
      <c r="H188" s="178">
        <v>5.41</v>
      </c>
      <c r="I188" s="178">
        <v>5.43</v>
      </c>
      <c r="J188" s="178">
        <v>5.45</v>
      </c>
      <c r="K188" s="179">
        <f>MAX(0,((T188*(365/365))-VLOOKUP(A188,VBMA!$A:$D,4,0))  /  (T188* (365/365)   ))</f>
        <v>0.6581930118</v>
      </c>
      <c r="L188" s="180">
        <f t="shared" ref="L188:S188" si="191">(B188*(1-$K188) * (365/365))/100</f>
        <v>0.0145609777</v>
      </c>
      <c r="M188" s="180">
        <f t="shared" si="191"/>
        <v>0.01517623028</v>
      </c>
      <c r="N188" s="180">
        <f t="shared" si="191"/>
        <v>0.01592820565</v>
      </c>
      <c r="O188" s="180">
        <f t="shared" si="191"/>
        <v>0.01671436172</v>
      </c>
      <c r="P188" s="180">
        <f t="shared" si="191"/>
        <v>0.0173296143</v>
      </c>
      <c r="Q188" s="180">
        <f t="shared" si="191"/>
        <v>0.01763724059</v>
      </c>
      <c r="R188" s="180">
        <f t="shared" si="191"/>
        <v>0.01849175806</v>
      </c>
      <c r="S188" s="180">
        <f t="shared" si="191"/>
        <v>0.01856011946</v>
      </c>
      <c r="T188" s="181">
        <f t="shared" si="3"/>
        <v>5.450444444</v>
      </c>
      <c r="U188" s="182">
        <f t="shared" si="4"/>
        <v>45644</v>
      </c>
      <c r="V188" s="182">
        <f t="shared" si="5"/>
        <v>45734</v>
      </c>
      <c r="W188" s="182">
        <f t="shared" si="6"/>
        <v>45826</v>
      </c>
      <c r="X188" s="181">
        <f t="shared" si="7"/>
        <v>183</v>
      </c>
      <c r="Y188" s="181">
        <f t="shared" si="8"/>
        <v>273</v>
      </c>
      <c r="Z188" s="181">
        <f t="shared" si="9"/>
        <v>365</v>
      </c>
      <c r="AA188" s="155"/>
      <c r="AB188" s="9"/>
      <c r="AC188" s="9"/>
      <c r="AD188" s="9"/>
      <c r="AE188" s="9"/>
      <c r="AF188" s="9"/>
      <c r="AG188" s="9"/>
      <c r="AH188" s="9"/>
    </row>
    <row r="189" ht="15.75" customHeight="1">
      <c r="A189" s="177">
        <v>45460.0</v>
      </c>
      <c r="B189" s="178">
        <v>4.4</v>
      </c>
      <c r="C189" s="178">
        <v>4.55</v>
      </c>
      <c r="D189" s="178">
        <v>4.75</v>
      </c>
      <c r="E189" s="178">
        <v>4.9</v>
      </c>
      <c r="F189" s="178">
        <v>5.12</v>
      </c>
      <c r="G189" s="178">
        <v>5.2</v>
      </c>
      <c r="H189" s="178">
        <v>5.42</v>
      </c>
      <c r="I189" s="178">
        <v>5.42</v>
      </c>
      <c r="J189" s="178">
        <v>5.44</v>
      </c>
      <c r="K189" s="179">
        <f>MAX(0,((T189*(365/365))-VLOOKUP(A189,VBMA!$A:$D,4,0))  /  (T189* (365/365)   ))</f>
        <v>0.6562730627</v>
      </c>
      <c r="L189" s="180">
        <f t="shared" ref="L189:S189" si="192">(B189*(1-$K189) * (365/365))/100</f>
        <v>0.01512398524</v>
      </c>
      <c r="M189" s="180">
        <f t="shared" si="192"/>
        <v>0.01563957565</v>
      </c>
      <c r="N189" s="180">
        <f t="shared" si="192"/>
        <v>0.01632702952</v>
      </c>
      <c r="O189" s="180">
        <f t="shared" si="192"/>
        <v>0.01684261993</v>
      </c>
      <c r="P189" s="180">
        <f t="shared" si="192"/>
        <v>0.01759881919</v>
      </c>
      <c r="Q189" s="180">
        <f t="shared" si="192"/>
        <v>0.01787380074</v>
      </c>
      <c r="R189" s="180">
        <f t="shared" si="192"/>
        <v>0.01863</v>
      </c>
      <c r="S189" s="180">
        <f t="shared" si="192"/>
        <v>0.01863</v>
      </c>
      <c r="T189" s="181">
        <f t="shared" si="3"/>
        <v>5.42</v>
      </c>
      <c r="U189" s="182">
        <f t="shared" si="4"/>
        <v>45643</v>
      </c>
      <c r="V189" s="182">
        <f t="shared" si="5"/>
        <v>45733</v>
      </c>
      <c r="W189" s="182">
        <f t="shared" si="6"/>
        <v>45825</v>
      </c>
      <c r="X189" s="181">
        <f t="shared" si="7"/>
        <v>183</v>
      </c>
      <c r="Y189" s="181">
        <f t="shared" si="8"/>
        <v>273</v>
      </c>
      <c r="Z189" s="181">
        <f t="shared" si="9"/>
        <v>365</v>
      </c>
      <c r="AA189" s="155"/>
      <c r="AB189" s="9"/>
      <c r="AC189" s="9"/>
      <c r="AD189" s="9"/>
      <c r="AE189" s="9"/>
      <c r="AF189" s="9"/>
      <c r="AG189" s="9"/>
      <c r="AH189" s="9"/>
    </row>
    <row r="190" ht="15.75" customHeight="1">
      <c r="A190" s="177">
        <v>45457.0</v>
      </c>
      <c r="B190" s="178">
        <v>4.45</v>
      </c>
      <c r="C190" s="178">
        <v>4.58</v>
      </c>
      <c r="D190" s="178">
        <v>4.73</v>
      </c>
      <c r="E190" s="178">
        <v>4.9</v>
      </c>
      <c r="F190" s="178">
        <v>5.1</v>
      </c>
      <c r="G190" s="178">
        <v>5.2</v>
      </c>
      <c r="H190" s="178">
        <v>5.4</v>
      </c>
      <c r="I190" s="178">
        <v>5.4</v>
      </c>
      <c r="J190" s="178">
        <v>5.42</v>
      </c>
      <c r="K190" s="179">
        <f>MAX(0,((T190*(365/365))-VLOOKUP(A190,VBMA!$A:$D,4,0))  /  (T190* (365/365)   ))</f>
        <v>0.655</v>
      </c>
      <c r="L190" s="180">
        <f t="shared" ref="L190:S190" si="193">(B190*(1-$K190) * (365/365))/100</f>
        <v>0.0153525</v>
      </c>
      <c r="M190" s="180">
        <f t="shared" si="193"/>
        <v>0.015801</v>
      </c>
      <c r="N190" s="180">
        <f t="shared" si="193"/>
        <v>0.0163185</v>
      </c>
      <c r="O190" s="180">
        <f t="shared" si="193"/>
        <v>0.016905</v>
      </c>
      <c r="P190" s="180">
        <f t="shared" si="193"/>
        <v>0.017595</v>
      </c>
      <c r="Q190" s="180">
        <f t="shared" si="193"/>
        <v>0.01794</v>
      </c>
      <c r="R190" s="180">
        <f t="shared" si="193"/>
        <v>0.01863</v>
      </c>
      <c r="S190" s="180">
        <f t="shared" si="193"/>
        <v>0.01863</v>
      </c>
      <c r="T190" s="181">
        <f t="shared" si="3"/>
        <v>5.4</v>
      </c>
      <c r="U190" s="182">
        <f t="shared" si="4"/>
        <v>45640</v>
      </c>
      <c r="V190" s="182">
        <f t="shared" si="5"/>
        <v>45730</v>
      </c>
      <c r="W190" s="182">
        <f t="shared" si="6"/>
        <v>45822</v>
      </c>
      <c r="X190" s="181">
        <f t="shared" si="7"/>
        <v>183</v>
      </c>
      <c r="Y190" s="181">
        <f t="shared" si="8"/>
        <v>273</v>
      </c>
      <c r="Z190" s="181">
        <f t="shared" si="9"/>
        <v>365</v>
      </c>
      <c r="AA190" s="155"/>
      <c r="AB190" s="9"/>
      <c r="AC190" s="9"/>
      <c r="AD190" s="9"/>
      <c r="AE190" s="9"/>
      <c r="AF190" s="9"/>
      <c r="AG190" s="9"/>
      <c r="AH190" s="9"/>
    </row>
    <row r="191" ht="15.75" customHeight="1">
      <c r="A191" s="177">
        <v>45456.0</v>
      </c>
      <c r="B191" s="178">
        <v>4.6</v>
      </c>
      <c r="C191" s="178">
        <v>4.7</v>
      </c>
      <c r="D191" s="178">
        <v>4.8</v>
      </c>
      <c r="E191" s="178">
        <v>4.92</v>
      </c>
      <c r="F191" s="178">
        <v>5.12</v>
      </c>
      <c r="G191" s="178">
        <v>5.2</v>
      </c>
      <c r="H191" s="178">
        <v>5.4</v>
      </c>
      <c r="I191" s="178">
        <v>5.4</v>
      </c>
      <c r="J191" s="178">
        <v>5.43</v>
      </c>
      <c r="K191" s="179">
        <f>MAX(0,((T191*(365/365))-VLOOKUP(A191,VBMA!$A:$D,4,0))  /  (T191* (365/365)   ))</f>
        <v>0.6538888889</v>
      </c>
      <c r="L191" s="180">
        <f t="shared" ref="L191:S191" si="194">(B191*(1-$K191) * (365/365))/100</f>
        <v>0.01592111111</v>
      </c>
      <c r="M191" s="180">
        <f t="shared" si="194"/>
        <v>0.01626722222</v>
      </c>
      <c r="N191" s="180">
        <f t="shared" si="194"/>
        <v>0.01661333333</v>
      </c>
      <c r="O191" s="180">
        <f t="shared" si="194"/>
        <v>0.01702866667</v>
      </c>
      <c r="P191" s="180">
        <f t="shared" si="194"/>
        <v>0.01772088889</v>
      </c>
      <c r="Q191" s="180">
        <f t="shared" si="194"/>
        <v>0.01799777778</v>
      </c>
      <c r="R191" s="180">
        <f t="shared" si="194"/>
        <v>0.01869</v>
      </c>
      <c r="S191" s="180">
        <f t="shared" si="194"/>
        <v>0.01869</v>
      </c>
      <c r="T191" s="181">
        <f t="shared" si="3"/>
        <v>5.4</v>
      </c>
      <c r="U191" s="182">
        <f t="shared" si="4"/>
        <v>45639</v>
      </c>
      <c r="V191" s="182">
        <f t="shared" si="5"/>
        <v>45729</v>
      </c>
      <c r="W191" s="182">
        <f t="shared" si="6"/>
        <v>45821</v>
      </c>
      <c r="X191" s="181">
        <f t="shared" si="7"/>
        <v>183</v>
      </c>
      <c r="Y191" s="181">
        <f t="shared" si="8"/>
        <v>273</v>
      </c>
      <c r="Z191" s="181">
        <f t="shared" si="9"/>
        <v>365</v>
      </c>
      <c r="AA191" s="155"/>
      <c r="AB191" s="9"/>
      <c r="AC191" s="9"/>
      <c r="AD191" s="9"/>
      <c r="AE191" s="9"/>
      <c r="AF191" s="9"/>
      <c r="AG191" s="9"/>
      <c r="AH191" s="9"/>
    </row>
    <row r="192" ht="15.75" customHeight="1">
      <c r="A192" s="177">
        <v>45455.0</v>
      </c>
      <c r="B192" s="178">
        <v>4.57</v>
      </c>
      <c r="C192" s="178">
        <v>4.68</v>
      </c>
      <c r="D192" s="178">
        <v>4.78</v>
      </c>
      <c r="E192" s="178">
        <v>4.93</v>
      </c>
      <c r="F192" s="178">
        <v>5.08</v>
      </c>
      <c r="G192" s="178">
        <v>5.18</v>
      </c>
      <c r="H192" s="178">
        <v>5.4</v>
      </c>
      <c r="I192" s="178">
        <v>5.4</v>
      </c>
      <c r="J192" s="178">
        <v>5.44</v>
      </c>
      <c r="K192" s="179">
        <f>MAX(0,((T192*(365/365))-VLOOKUP(A192,VBMA!$A:$D,4,0))  /  (T192* (365/365)   ))</f>
        <v>0.6538888889</v>
      </c>
      <c r="L192" s="180">
        <f t="shared" ref="L192:S192" si="195">(B192*(1-$K192) * (365/365))/100</f>
        <v>0.01581727778</v>
      </c>
      <c r="M192" s="180">
        <f t="shared" si="195"/>
        <v>0.016198</v>
      </c>
      <c r="N192" s="180">
        <f t="shared" si="195"/>
        <v>0.01654411111</v>
      </c>
      <c r="O192" s="180">
        <f t="shared" si="195"/>
        <v>0.01706327778</v>
      </c>
      <c r="P192" s="180">
        <f t="shared" si="195"/>
        <v>0.01758244444</v>
      </c>
      <c r="Q192" s="180">
        <f t="shared" si="195"/>
        <v>0.01792855556</v>
      </c>
      <c r="R192" s="180">
        <f t="shared" si="195"/>
        <v>0.01869</v>
      </c>
      <c r="S192" s="180">
        <f t="shared" si="195"/>
        <v>0.01869</v>
      </c>
      <c r="T192" s="181">
        <f t="shared" si="3"/>
        <v>5.4</v>
      </c>
      <c r="U192" s="182">
        <f t="shared" si="4"/>
        <v>45638</v>
      </c>
      <c r="V192" s="182">
        <f t="shared" si="5"/>
        <v>45728</v>
      </c>
      <c r="W192" s="182">
        <f t="shared" si="6"/>
        <v>45820</v>
      </c>
      <c r="X192" s="181">
        <f t="shared" si="7"/>
        <v>183</v>
      </c>
      <c r="Y192" s="181">
        <f t="shared" si="8"/>
        <v>273</v>
      </c>
      <c r="Z192" s="181">
        <f t="shared" si="9"/>
        <v>365</v>
      </c>
      <c r="AA192" s="155"/>
      <c r="AB192" s="9"/>
      <c r="AC192" s="9"/>
      <c r="AD192" s="9"/>
      <c r="AE192" s="9"/>
      <c r="AF192" s="9"/>
      <c r="AG192" s="9"/>
      <c r="AH192" s="9"/>
    </row>
    <row r="193" ht="15.75" customHeight="1">
      <c r="A193" s="177">
        <v>45454.0</v>
      </c>
      <c r="B193" s="178">
        <v>4.49</v>
      </c>
      <c r="C193" s="178">
        <v>4.57</v>
      </c>
      <c r="D193" s="178">
        <v>4.7</v>
      </c>
      <c r="E193" s="178">
        <v>4.86</v>
      </c>
      <c r="F193" s="178">
        <v>5.09</v>
      </c>
      <c r="G193" s="178">
        <v>5.19</v>
      </c>
      <c r="H193" s="178">
        <v>5.43</v>
      </c>
      <c r="I193" s="178">
        <v>5.4</v>
      </c>
      <c r="J193" s="178">
        <v>5.43</v>
      </c>
      <c r="K193" s="179">
        <f>MAX(0,((T193*(365/365))-VLOOKUP(A193,VBMA!$A:$D,4,0))  /  (T193* (365/365)   ))</f>
        <v>0.6519120934</v>
      </c>
      <c r="L193" s="180">
        <f t="shared" ref="L193:S193" si="196">(B193*(1-$K193) * (365/365))/100</f>
        <v>0.01562914701</v>
      </c>
      <c r="M193" s="180">
        <f t="shared" si="196"/>
        <v>0.01590761733</v>
      </c>
      <c r="N193" s="180">
        <f t="shared" si="196"/>
        <v>0.01636013161</v>
      </c>
      <c r="O193" s="180">
        <f t="shared" si="196"/>
        <v>0.01691707226</v>
      </c>
      <c r="P193" s="180">
        <f t="shared" si="196"/>
        <v>0.01771767445</v>
      </c>
      <c r="Q193" s="180">
        <f t="shared" si="196"/>
        <v>0.01806576235</v>
      </c>
      <c r="R193" s="180">
        <f t="shared" si="196"/>
        <v>0.01890117333</v>
      </c>
      <c r="S193" s="180">
        <f t="shared" si="196"/>
        <v>0.01879674696</v>
      </c>
      <c r="T193" s="181">
        <f t="shared" si="3"/>
        <v>5.369333333</v>
      </c>
      <c r="U193" s="182">
        <f t="shared" si="4"/>
        <v>45637</v>
      </c>
      <c r="V193" s="182">
        <f t="shared" si="5"/>
        <v>45727</v>
      </c>
      <c r="W193" s="182">
        <f t="shared" si="6"/>
        <v>45819</v>
      </c>
      <c r="X193" s="181">
        <f t="shared" si="7"/>
        <v>183</v>
      </c>
      <c r="Y193" s="181">
        <f t="shared" si="8"/>
        <v>273</v>
      </c>
      <c r="Z193" s="181">
        <f t="shared" si="9"/>
        <v>365</v>
      </c>
      <c r="AA193" s="155"/>
      <c r="AB193" s="9"/>
      <c r="AC193" s="9"/>
      <c r="AD193" s="9"/>
      <c r="AE193" s="9"/>
      <c r="AF193" s="9"/>
      <c r="AG193" s="9"/>
      <c r="AH193" s="9"/>
    </row>
    <row r="194" ht="15.75" customHeight="1">
      <c r="A194" s="177">
        <v>45453.0</v>
      </c>
      <c r="B194" s="178">
        <v>4.26</v>
      </c>
      <c r="C194" s="178">
        <v>4.46</v>
      </c>
      <c r="D194" s="178">
        <v>4.58</v>
      </c>
      <c r="E194" s="178">
        <v>4.83</v>
      </c>
      <c r="F194" s="178">
        <v>5.08</v>
      </c>
      <c r="G194" s="178">
        <v>5.19</v>
      </c>
      <c r="H194" s="178">
        <v>5.4</v>
      </c>
      <c r="I194" s="178">
        <v>5.4</v>
      </c>
      <c r="J194" s="178">
        <v>5.43</v>
      </c>
      <c r="K194" s="179">
        <f>MAX(0,((T194*(365/365))-VLOOKUP(A194,VBMA!$A:$D,4,0))  /  (T194* (365/365)   ))</f>
        <v>0.6538888889</v>
      </c>
      <c r="L194" s="180">
        <f t="shared" ref="L194:S194" si="197">(B194*(1-$K194) * (365/365))/100</f>
        <v>0.01474433333</v>
      </c>
      <c r="M194" s="180">
        <f t="shared" si="197"/>
        <v>0.01543655556</v>
      </c>
      <c r="N194" s="180">
        <f t="shared" si="197"/>
        <v>0.01585188889</v>
      </c>
      <c r="O194" s="180">
        <f t="shared" si="197"/>
        <v>0.01671716667</v>
      </c>
      <c r="P194" s="180">
        <f t="shared" si="197"/>
        <v>0.01758244444</v>
      </c>
      <c r="Q194" s="180">
        <f t="shared" si="197"/>
        <v>0.01796316667</v>
      </c>
      <c r="R194" s="180">
        <f t="shared" si="197"/>
        <v>0.01869</v>
      </c>
      <c r="S194" s="180">
        <f t="shared" si="197"/>
        <v>0.01869</v>
      </c>
      <c r="T194" s="181">
        <f t="shared" si="3"/>
        <v>5.4</v>
      </c>
      <c r="U194" s="182">
        <f t="shared" si="4"/>
        <v>45636</v>
      </c>
      <c r="V194" s="182">
        <f t="shared" si="5"/>
        <v>45726</v>
      </c>
      <c r="W194" s="182">
        <f t="shared" si="6"/>
        <v>45818</v>
      </c>
      <c r="X194" s="181">
        <f t="shared" si="7"/>
        <v>183</v>
      </c>
      <c r="Y194" s="181">
        <f t="shared" si="8"/>
        <v>273</v>
      </c>
      <c r="Z194" s="181">
        <f t="shared" si="9"/>
        <v>365</v>
      </c>
      <c r="AA194" s="155"/>
      <c r="AB194" s="9"/>
      <c r="AC194" s="9"/>
      <c r="AD194" s="9"/>
      <c r="AE194" s="9"/>
      <c r="AF194" s="9"/>
      <c r="AG194" s="9"/>
      <c r="AH194" s="9"/>
    </row>
    <row r="195" ht="15.75" customHeight="1">
      <c r="A195" s="177">
        <v>45450.0</v>
      </c>
      <c r="B195" s="178">
        <v>4.1</v>
      </c>
      <c r="C195" s="178">
        <v>4.38</v>
      </c>
      <c r="D195" s="178">
        <v>4.52</v>
      </c>
      <c r="E195" s="178">
        <v>4.83</v>
      </c>
      <c r="F195" s="178">
        <v>5.13</v>
      </c>
      <c r="G195" s="178">
        <v>5.22</v>
      </c>
      <c r="H195" s="178">
        <v>5.42</v>
      </c>
      <c r="I195" s="178">
        <v>5.43</v>
      </c>
      <c r="J195" s="178">
        <v>5.43</v>
      </c>
      <c r="K195" s="179">
        <f>MAX(0,((T195*(365/365))-VLOOKUP(A195,VBMA!$A:$D,4,0))  /  (T195* (365/365)   ))</f>
        <v>0.6568154896</v>
      </c>
      <c r="L195" s="180">
        <f t="shared" ref="L195:S195" si="198">(B195*(1-$K195) * (365/365))/100</f>
        <v>0.01407056493</v>
      </c>
      <c r="M195" s="180">
        <f t="shared" si="198"/>
        <v>0.01503148156</v>
      </c>
      <c r="N195" s="180">
        <f t="shared" si="198"/>
        <v>0.01551193987</v>
      </c>
      <c r="O195" s="180">
        <f t="shared" si="198"/>
        <v>0.01657581185</v>
      </c>
      <c r="P195" s="180">
        <f t="shared" si="198"/>
        <v>0.01760536539</v>
      </c>
      <c r="Q195" s="180">
        <f t="shared" si="198"/>
        <v>0.01791423144</v>
      </c>
      <c r="R195" s="180">
        <f t="shared" si="198"/>
        <v>0.01860060047</v>
      </c>
      <c r="S195" s="180">
        <f t="shared" si="198"/>
        <v>0.01863491892</v>
      </c>
      <c r="T195" s="181">
        <f t="shared" si="3"/>
        <v>5.440222222</v>
      </c>
      <c r="U195" s="182">
        <f t="shared" si="4"/>
        <v>45633</v>
      </c>
      <c r="V195" s="182">
        <f t="shared" si="5"/>
        <v>45723</v>
      </c>
      <c r="W195" s="182">
        <f t="shared" si="6"/>
        <v>45815</v>
      </c>
      <c r="X195" s="181">
        <f t="shared" si="7"/>
        <v>183</v>
      </c>
      <c r="Y195" s="181">
        <f t="shared" si="8"/>
        <v>273</v>
      </c>
      <c r="Z195" s="181">
        <f t="shared" si="9"/>
        <v>365</v>
      </c>
      <c r="AA195" s="155"/>
      <c r="AB195" s="9"/>
      <c r="AC195" s="9"/>
      <c r="AD195" s="9"/>
      <c r="AE195" s="9"/>
      <c r="AF195" s="9"/>
      <c r="AG195" s="9"/>
      <c r="AH195" s="9"/>
    </row>
    <row r="196" ht="15.75" customHeight="1">
      <c r="A196" s="177">
        <v>45449.0</v>
      </c>
      <c r="B196" s="178">
        <v>4.08</v>
      </c>
      <c r="C196" s="178">
        <v>4.34</v>
      </c>
      <c r="D196" s="178">
        <v>4.56</v>
      </c>
      <c r="E196" s="178">
        <v>4.77</v>
      </c>
      <c r="F196" s="178">
        <v>5.11</v>
      </c>
      <c r="G196" s="178">
        <v>5.19</v>
      </c>
      <c r="H196" s="178">
        <v>5.42</v>
      </c>
      <c r="I196" s="178">
        <v>5.43</v>
      </c>
      <c r="J196" s="178">
        <v>5.43</v>
      </c>
      <c r="K196" s="179">
        <f>MAX(0,((T196*(365/365))-VLOOKUP(A196,VBMA!$A:$D,4,0))  /  (T196* (365/365)   ))</f>
        <v>0.6568154896</v>
      </c>
      <c r="L196" s="180">
        <f t="shared" ref="L196:S196" si="199">(B196*(1-$K196) * (365/365))/100</f>
        <v>0.01400192803</v>
      </c>
      <c r="M196" s="180">
        <f t="shared" si="199"/>
        <v>0.01489420775</v>
      </c>
      <c r="N196" s="180">
        <f t="shared" si="199"/>
        <v>0.01564921368</v>
      </c>
      <c r="O196" s="180">
        <f t="shared" si="199"/>
        <v>0.01636990115</v>
      </c>
      <c r="P196" s="180">
        <f t="shared" si="199"/>
        <v>0.01753672848</v>
      </c>
      <c r="Q196" s="180">
        <f t="shared" si="199"/>
        <v>0.01781127609</v>
      </c>
      <c r="R196" s="180">
        <f t="shared" si="199"/>
        <v>0.01860060047</v>
      </c>
      <c r="S196" s="180">
        <f t="shared" si="199"/>
        <v>0.01863491892</v>
      </c>
      <c r="T196" s="181">
        <f t="shared" si="3"/>
        <v>5.440222222</v>
      </c>
      <c r="U196" s="182">
        <f t="shared" si="4"/>
        <v>45632</v>
      </c>
      <c r="V196" s="182">
        <f t="shared" si="5"/>
        <v>45722</v>
      </c>
      <c r="W196" s="182">
        <f t="shared" si="6"/>
        <v>45814</v>
      </c>
      <c r="X196" s="181">
        <f t="shared" si="7"/>
        <v>183</v>
      </c>
      <c r="Y196" s="181">
        <f t="shared" si="8"/>
        <v>273</v>
      </c>
      <c r="Z196" s="181">
        <f t="shared" si="9"/>
        <v>365</v>
      </c>
      <c r="AA196" s="155"/>
      <c r="AB196" s="9"/>
      <c r="AC196" s="9"/>
      <c r="AD196" s="9"/>
      <c r="AE196" s="9"/>
      <c r="AF196" s="9"/>
      <c r="AG196" s="9"/>
      <c r="AH196" s="9"/>
    </row>
    <row r="197" ht="15.75" customHeight="1">
      <c r="A197" s="177">
        <v>45448.0</v>
      </c>
      <c r="B197" s="178">
        <v>4.0</v>
      </c>
      <c r="C197" s="178">
        <v>4.28</v>
      </c>
      <c r="D197" s="178">
        <v>4.53</v>
      </c>
      <c r="E197" s="178">
        <v>4.77</v>
      </c>
      <c r="F197" s="178">
        <v>5.11</v>
      </c>
      <c r="G197" s="178">
        <v>5.21</v>
      </c>
      <c r="H197" s="178">
        <v>5.42</v>
      </c>
      <c r="I197" s="178">
        <v>5.44</v>
      </c>
      <c r="J197" s="178">
        <v>5.44</v>
      </c>
      <c r="K197" s="179">
        <f>MAX(0,((T197*(365/365))-VLOOKUP(A197,VBMA!$A:$D,4,0))  /  (T197* (365/365)   ))</f>
        <v>0.6573538987</v>
      </c>
      <c r="L197" s="180">
        <f t="shared" ref="L197:S197" si="200">(B197*(1-$K197) * (365/365))/100</f>
        <v>0.01370584405</v>
      </c>
      <c r="M197" s="180">
        <f t="shared" si="200"/>
        <v>0.01466525313</v>
      </c>
      <c r="N197" s="180">
        <f t="shared" si="200"/>
        <v>0.01552186839</v>
      </c>
      <c r="O197" s="180">
        <f t="shared" si="200"/>
        <v>0.01634421903</v>
      </c>
      <c r="P197" s="180">
        <f t="shared" si="200"/>
        <v>0.01750921577</v>
      </c>
      <c r="Q197" s="180">
        <f t="shared" si="200"/>
        <v>0.01785186188</v>
      </c>
      <c r="R197" s="180">
        <f t="shared" si="200"/>
        <v>0.01857141869</v>
      </c>
      <c r="S197" s="180">
        <f t="shared" si="200"/>
        <v>0.01863994791</v>
      </c>
      <c r="T197" s="181">
        <f t="shared" si="3"/>
        <v>5.460444444</v>
      </c>
      <c r="U197" s="182">
        <f t="shared" si="4"/>
        <v>45631</v>
      </c>
      <c r="V197" s="182">
        <f t="shared" si="5"/>
        <v>45721</v>
      </c>
      <c r="W197" s="182">
        <f t="shared" si="6"/>
        <v>45813</v>
      </c>
      <c r="X197" s="181">
        <f t="shared" si="7"/>
        <v>183</v>
      </c>
      <c r="Y197" s="181">
        <f t="shared" si="8"/>
        <v>273</v>
      </c>
      <c r="Z197" s="181">
        <f t="shared" si="9"/>
        <v>365</v>
      </c>
      <c r="AA197" s="155"/>
      <c r="AB197" s="9"/>
      <c r="AC197" s="9"/>
      <c r="AD197" s="9"/>
      <c r="AE197" s="9"/>
      <c r="AF197" s="9"/>
      <c r="AG197" s="9"/>
      <c r="AH197" s="9"/>
    </row>
    <row r="198" ht="15.75" customHeight="1">
      <c r="A198" s="177">
        <v>45447.0</v>
      </c>
      <c r="B198" s="178">
        <v>4.09</v>
      </c>
      <c r="C198" s="178">
        <v>4.33</v>
      </c>
      <c r="D198" s="178">
        <v>4.54</v>
      </c>
      <c r="E198" s="178">
        <v>4.83</v>
      </c>
      <c r="F198" s="178">
        <v>5.14</v>
      </c>
      <c r="G198" s="178">
        <v>5.24</v>
      </c>
      <c r="H198" s="178">
        <v>5.41</v>
      </c>
      <c r="I198" s="178">
        <v>5.43</v>
      </c>
      <c r="J198" s="178">
        <v>5.43</v>
      </c>
      <c r="K198" s="179">
        <f>MAX(0,((T198*(365/365))-VLOOKUP(A198,VBMA!$A:$D,4,0))  /  (T198* (365/365)   ))</f>
        <v>0.6567252416</v>
      </c>
      <c r="L198" s="180">
        <f t="shared" ref="L198:S198" si="201">(B198*(1-$K198) * (365/365))/100</f>
        <v>0.01403993762</v>
      </c>
      <c r="M198" s="180">
        <f t="shared" si="201"/>
        <v>0.01486379704</v>
      </c>
      <c r="N198" s="180">
        <f t="shared" si="201"/>
        <v>0.01558467403</v>
      </c>
      <c r="O198" s="180">
        <f t="shared" si="201"/>
        <v>0.01658017083</v>
      </c>
      <c r="P198" s="180">
        <f t="shared" si="201"/>
        <v>0.01764432258</v>
      </c>
      <c r="Q198" s="180">
        <f t="shared" si="201"/>
        <v>0.01798759734</v>
      </c>
      <c r="R198" s="180">
        <f t="shared" si="201"/>
        <v>0.01857116443</v>
      </c>
      <c r="S198" s="180">
        <f t="shared" si="201"/>
        <v>0.01863981938</v>
      </c>
      <c r="T198" s="181">
        <f t="shared" si="3"/>
        <v>5.450444444</v>
      </c>
      <c r="U198" s="182">
        <f t="shared" si="4"/>
        <v>45630</v>
      </c>
      <c r="V198" s="182">
        <f t="shared" si="5"/>
        <v>45720</v>
      </c>
      <c r="W198" s="182">
        <f t="shared" si="6"/>
        <v>45812</v>
      </c>
      <c r="X198" s="181">
        <f t="shared" si="7"/>
        <v>183</v>
      </c>
      <c r="Y198" s="181">
        <f t="shared" si="8"/>
        <v>273</v>
      </c>
      <c r="Z198" s="181">
        <f t="shared" si="9"/>
        <v>365</v>
      </c>
      <c r="AA198" s="155"/>
      <c r="AB198" s="9"/>
      <c r="AC198" s="9"/>
      <c r="AD198" s="9"/>
      <c r="AE198" s="9"/>
      <c r="AF198" s="9"/>
      <c r="AG198" s="9"/>
      <c r="AH198" s="9"/>
    </row>
    <row r="199" ht="15.75" customHeight="1">
      <c r="A199" s="177">
        <v>45446.0</v>
      </c>
      <c r="B199" s="178">
        <v>3.9</v>
      </c>
      <c r="C199" s="178">
        <v>4.25</v>
      </c>
      <c r="D199" s="178">
        <v>4.53</v>
      </c>
      <c r="E199" s="178">
        <v>4.82</v>
      </c>
      <c r="F199" s="178">
        <v>5.18</v>
      </c>
      <c r="G199" s="178">
        <v>5.25</v>
      </c>
      <c r="H199" s="178">
        <v>5.4</v>
      </c>
      <c r="I199" s="178">
        <v>5.38</v>
      </c>
      <c r="J199" s="178">
        <v>5.42</v>
      </c>
      <c r="K199" s="179">
        <f>MAX(0,((T199*(365/365))-VLOOKUP(A199,VBMA!$A:$D,4,0))  /  (T199* (365/365)   ))</f>
        <v>0.6509038892</v>
      </c>
      <c r="L199" s="180">
        <f t="shared" ref="L199:S199" si="202">(B199*(1-$K199) * (365/365))/100</f>
        <v>0.01361474832</v>
      </c>
      <c r="M199" s="180">
        <f t="shared" si="202"/>
        <v>0.01483658471</v>
      </c>
      <c r="N199" s="180">
        <f t="shared" si="202"/>
        <v>0.01581405382</v>
      </c>
      <c r="O199" s="180">
        <f t="shared" si="202"/>
        <v>0.01682643254</v>
      </c>
      <c r="P199" s="180">
        <f t="shared" si="202"/>
        <v>0.01808317854</v>
      </c>
      <c r="Q199" s="180">
        <f t="shared" si="202"/>
        <v>0.01832754582</v>
      </c>
      <c r="R199" s="180">
        <f t="shared" si="202"/>
        <v>0.01885118998</v>
      </c>
      <c r="S199" s="180">
        <f t="shared" si="202"/>
        <v>0.01878137076</v>
      </c>
      <c r="T199" s="181">
        <f t="shared" si="3"/>
        <v>5.359555556</v>
      </c>
      <c r="U199" s="182">
        <f t="shared" si="4"/>
        <v>45629</v>
      </c>
      <c r="V199" s="182">
        <f t="shared" si="5"/>
        <v>45719</v>
      </c>
      <c r="W199" s="182">
        <f t="shared" si="6"/>
        <v>45811</v>
      </c>
      <c r="X199" s="181">
        <f t="shared" si="7"/>
        <v>183</v>
      </c>
      <c r="Y199" s="181">
        <f t="shared" si="8"/>
        <v>273</v>
      </c>
      <c r="Z199" s="181">
        <f t="shared" si="9"/>
        <v>365</v>
      </c>
      <c r="AA199" s="155"/>
      <c r="AB199" s="9"/>
      <c r="AC199" s="9"/>
      <c r="AD199" s="9"/>
      <c r="AE199" s="9"/>
      <c r="AF199" s="9"/>
      <c r="AG199" s="9"/>
      <c r="AH199" s="9"/>
    </row>
    <row r="200" ht="15.75" customHeight="1">
      <c r="A200" s="177">
        <v>45443.0</v>
      </c>
      <c r="B200" s="178">
        <v>2.93</v>
      </c>
      <c r="C200" s="178">
        <v>3.7</v>
      </c>
      <c r="D200" s="178">
        <v>4.45</v>
      </c>
      <c r="E200" s="178">
        <v>5.0</v>
      </c>
      <c r="F200" s="178">
        <v>5.2</v>
      </c>
      <c r="G200" s="178">
        <v>5.3</v>
      </c>
      <c r="H200" s="178">
        <v>5.4</v>
      </c>
      <c r="I200" s="178">
        <v>5.36</v>
      </c>
      <c r="J200" s="178">
        <v>5.4</v>
      </c>
      <c r="K200" s="179">
        <f>MAX(0,((T200*(365/365))-VLOOKUP(A200,VBMA!$A:$D,4,0))  /  (T200* (365/365)   ))</f>
        <v>0.6483944767</v>
      </c>
      <c r="L200" s="180">
        <f t="shared" ref="L200:S200" si="203">(B200*(1-$K200) * (365/365))/100</f>
        <v>0.01030204183</v>
      </c>
      <c r="M200" s="180">
        <f t="shared" si="203"/>
        <v>0.01300940436</v>
      </c>
      <c r="N200" s="180">
        <f t="shared" si="203"/>
        <v>0.01564644579</v>
      </c>
      <c r="O200" s="180">
        <f t="shared" si="203"/>
        <v>0.01758027617</v>
      </c>
      <c r="P200" s="180">
        <f t="shared" si="203"/>
        <v>0.01828348721</v>
      </c>
      <c r="Q200" s="180">
        <f t="shared" si="203"/>
        <v>0.01863509274</v>
      </c>
      <c r="R200" s="180">
        <f t="shared" si="203"/>
        <v>0.01898669826</v>
      </c>
      <c r="S200" s="180">
        <f t="shared" si="203"/>
        <v>0.01884605605</v>
      </c>
      <c r="T200" s="181">
        <f t="shared" si="3"/>
        <v>5.321304348</v>
      </c>
      <c r="U200" s="182">
        <f t="shared" si="4"/>
        <v>45627</v>
      </c>
      <c r="V200" s="182">
        <f t="shared" si="5"/>
        <v>45719</v>
      </c>
      <c r="W200" s="182">
        <f t="shared" si="6"/>
        <v>45808</v>
      </c>
      <c r="X200" s="181">
        <f t="shared" si="7"/>
        <v>184</v>
      </c>
      <c r="Y200" s="181">
        <f t="shared" si="8"/>
        <v>276</v>
      </c>
      <c r="Z200" s="181">
        <f t="shared" si="9"/>
        <v>365</v>
      </c>
      <c r="AA200" s="155"/>
      <c r="AB200" s="9"/>
      <c r="AC200" s="9"/>
      <c r="AD200" s="9"/>
      <c r="AE200" s="9"/>
      <c r="AF200" s="9"/>
      <c r="AG200" s="9"/>
      <c r="AH200" s="9"/>
    </row>
    <row r="201" ht="15.75" customHeight="1">
      <c r="A201" s="177">
        <v>45442.0</v>
      </c>
      <c r="B201" s="178">
        <v>3.4</v>
      </c>
      <c r="C201" s="178">
        <v>3.97</v>
      </c>
      <c r="D201" s="178">
        <v>4.5</v>
      </c>
      <c r="E201" s="178">
        <v>5.0</v>
      </c>
      <c r="F201" s="178">
        <v>5.23</v>
      </c>
      <c r="G201" s="178">
        <v>5.29</v>
      </c>
      <c r="H201" s="178">
        <v>5.37</v>
      </c>
      <c r="I201" s="178">
        <v>5.35</v>
      </c>
      <c r="J201" s="178">
        <v>5.41</v>
      </c>
      <c r="K201" s="179">
        <f>MAX(0,((T201*(365/365))-VLOOKUP(A201,VBMA!$A:$D,4,0))  /  (T201* (365/365)   ))</f>
        <v>0.6490110518</v>
      </c>
      <c r="L201" s="180">
        <f t="shared" ref="L201:S201" si="204">(B201*(1-$K201) * (365/365))/100</f>
        <v>0.01193362424</v>
      </c>
      <c r="M201" s="180">
        <f t="shared" si="204"/>
        <v>0.01393426125</v>
      </c>
      <c r="N201" s="180">
        <f t="shared" si="204"/>
        <v>0.01579450267</v>
      </c>
      <c r="O201" s="180">
        <f t="shared" si="204"/>
        <v>0.01754944741</v>
      </c>
      <c r="P201" s="180">
        <f t="shared" si="204"/>
        <v>0.01835672199</v>
      </c>
      <c r="Q201" s="180">
        <f t="shared" si="204"/>
        <v>0.01856731536</v>
      </c>
      <c r="R201" s="180">
        <f t="shared" si="204"/>
        <v>0.01884810652</v>
      </c>
      <c r="S201" s="180">
        <f t="shared" si="204"/>
        <v>0.01877790873</v>
      </c>
      <c r="T201" s="181">
        <f t="shared" si="3"/>
        <v>5.330652174</v>
      </c>
      <c r="U201" s="182">
        <f t="shared" si="4"/>
        <v>45626</v>
      </c>
      <c r="V201" s="182">
        <f t="shared" si="5"/>
        <v>45718</v>
      </c>
      <c r="W201" s="182">
        <f t="shared" si="6"/>
        <v>45807</v>
      </c>
      <c r="X201" s="181">
        <f t="shared" si="7"/>
        <v>184</v>
      </c>
      <c r="Y201" s="181">
        <f t="shared" si="8"/>
        <v>276</v>
      </c>
      <c r="Z201" s="181">
        <f t="shared" si="9"/>
        <v>365</v>
      </c>
      <c r="AA201" s="155"/>
      <c r="AB201" s="9"/>
      <c r="AC201" s="9"/>
      <c r="AD201" s="9"/>
      <c r="AE201" s="9"/>
      <c r="AF201" s="9"/>
      <c r="AG201" s="9"/>
      <c r="AH201" s="9"/>
    </row>
    <row r="202" ht="15.75" customHeight="1">
      <c r="A202" s="177">
        <v>45441.0</v>
      </c>
      <c r="B202" s="178">
        <v>4.04</v>
      </c>
      <c r="C202" s="178">
        <v>4.4</v>
      </c>
      <c r="D202" s="178">
        <v>4.71</v>
      </c>
      <c r="E202" s="178">
        <v>5.11</v>
      </c>
      <c r="F202" s="178">
        <v>5.33</v>
      </c>
      <c r="G202" s="178">
        <v>5.37</v>
      </c>
      <c r="H202" s="178">
        <v>5.4</v>
      </c>
      <c r="I202" s="178">
        <v>5.35</v>
      </c>
      <c r="J202" s="178">
        <v>5.41</v>
      </c>
      <c r="K202" s="179">
        <f>MAX(0,((T202*(365/365))-VLOOKUP(A202,VBMA!$A:$D,4,0))  /  (T202* (365/365)   ))</f>
        <v>0.6470896976</v>
      </c>
      <c r="L202" s="180">
        <f t="shared" ref="L202:S202" si="205">(B202*(1-$K202) * (365/365))/100</f>
        <v>0.01425757622</v>
      </c>
      <c r="M202" s="180">
        <f t="shared" si="205"/>
        <v>0.01552805331</v>
      </c>
      <c r="N202" s="180">
        <f t="shared" si="205"/>
        <v>0.01662207524</v>
      </c>
      <c r="O202" s="180">
        <f t="shared" si="205"/>
        <v>0.01803371645</v>
      </c>
      <c r="P202" s="180">
        <f t="shared" si="205"/>
        <v>0.01881011912</v>
      </c>
      <c r="Q202" s="180">
        <f t="shared" si="205"/>
        <v>0.01895128324</v>
      </c>
      <c r="R202" s="180">
        <f t="shared" si="205"/>
        <v>0.01905715633</v>
      </c>
      <c r="S202" s="180">
        <f t="shared" si="205"/>
        <v>0.01888070118</v>
      </c>
      <c r="T202" s="181">
        <f t="shared" si="3"/>
        <v>5.301630435</v>
      </c>
      <c r="U202" s="182">
        <f t="shared" si="4"/>
        <v>45625</v>
      </c>
      <c r="V202" s="182">
        <f t="shared" si="5"/>
        <v>45717</v>
      </c>
      <c r="W202" s="182">
        <f t="shared" si="6"/>
        <v>45806</v>
      </c>
      <c r="X202" s="181">
        <f t="shared" si="7"/>
        <v>184</v>
      </c>
      <c r="Y202" s="181">
        <f t="shared" si="8"/>
        <v>276</v>
      </c>
      <c r="Z202" s="181">
        <f t="shared" si="9"/>
        <v>365</v>
      </c>
      <c r="AA202" s="155"/>
      <c r="AB202" s="9"/>
      <c r="AC202" s="9"/>
      <c r="AD202" s="9"/>
      <c r="AE202" s="9"/>
      <c r="AF202" s="9"/>
      <c r="AG202" s="9"/>
      <c r="AH202" s="9"/>
    </row>
    <row r="203" ht="15.75" customHeight="1">
      <c r="A203" s="177">
        <v>45440.0</v>
      </c>
      <c r="B203" s="178">
        <v>4.82</v>
      </c>
      <c r="C203" s="178">
        <v>5.06</v>
      </c>
      <c r="D203" s="178">
        <v>5.24</v>
      </c>
      <c r="E203" s="178">
        <v>5.36</v>
      </c>
      <c r="F203" s="178">
        <v>5.43</v>
      </c>
      <c r="G203" s="178">
        <v>5.45</v>
      </c>
      <c r="H203" s="178">
        <v>5.4</v>
      </c>
      <c r="I203" s="178">
        <v>5.3</v>
      </c>
      <c r="J203" s="178">
        <v>5.39</v>
      </c>
      <c r="K203" s="179">
        <f>MAX(0,((T203*(365/365))-VLOOKUP(A203,VBMA!$A:$D,4,0))  /  (T203* (365/365)   ))</f>
        <v>0.6404177982</v>
      </c>
      <c r="L203" s="180">
        <f t="shared" ref="L203:S203" si="206">(B203*(1-$K203) * (365/365))/100</f>
        <v>0.01733186213</v>
      </c>
      <c r="M203" s="180">
        <f t="shared" si="206"/>
        <v>0.01819485941</v>
      </c>
      <c r="N203" s="180">
        <f t="shared" si="206"/>
        <v>0.01884210737</v>
      </c>
      <c r="O203" s="180">
        <f t="shared" si="206"/>
        <v>0.01927360602</v>
      </c>
      <c r="P203" s="180">
        <f t="shared" si="206"/>
        <v>0.01952531356</v>
      </c>
      <c r="Q203" s="180">
        <f t="shared" si="206"/>
        <v>0.01959723</v>
      </c>
      <c r="R203" s="180">
        <f t="shared" si="206"/>
        <v>0.0194174389</v>
      </c>
      <c r="S203" s="180">
        <f t="shared" si="206"/>
        <v>0.0190578567</v>
      </c>
      <c r="T203" s="181">
        <f t="shared" si="3"/>
        <v>5.20326087</v>
      </c>
      <c r="U203" s="182">
        <f t="shared" si="4"/>
        <v>45624</v>
      </c>
      <c r="V203" s="182">
        <f t="shared" si="5"/>
        <v>45716</v>
      </c>
      <c r="W203" s="182">
        <f t="shared" si="6"/>
        <v>45805</v>
      </c>
      <c r="X203" s="181">
        <f t="shared" si="7"/>
        <v>184</v>
      </c>
      <c r="Y203" s="181">
        <f t="shared" si="8"/>
        <v>276</v>
      </c>
      <c r="Z203" s="181">
        <f t="shared" si="9"/>
        <v>365</v>
      </c>
      <c r="AA203" s="155"/>
      <c r="AB203" s="9"/>
      <c r="AC203" s="9"/>
      <c r="AD203" s="9"/>
      <c r="AE203" s="9"/>
      <c r="AF203" s="9"/>
      <c r="AG203" s="9"/>
      <c r="AH203" s="9"/>
    </row>
    <row r="204" ht="15.75" customHeight="1">
      <c r="A204" s="177">
        <v>45439.0</v>
      </c>
      <c r="B204" s="178">
        <v>5.1</v>
      </c>
      <c r="C204" s="178">
        <v>5.3</v>
      </c>
      <c r="D204" s="178">
        <v>5.38</v>
      </c>
      <c r="E204" s="178">
        <v>5.48</v>
      </c>
      <c r="F204" s="178">
        <v>5.5</v>
      </c>
      <c r="G204" s="178">
        <v>5.5</v>
      </c>
      <c r="H204" s="178">
        <v>5.45</v>
      </c>
      <c r="I204" s="178">
        <v>5.34</v>
      </c>
      <c r="J204" s="178">
        <v>5.41</v>
      </c>
      <c r="K204" s="179">
        <f>MAX(0,((T204*(365/365))-VLOOKUP(A204,VBMA!$A:$D,4,0))  /  (T204* (365/365)   ))</f>
        <v>0.6425014019</v>
      </c>
      <c r="L204" s="180">
        <f t="shared" ref="L204:S204" si="207">(B204*(1-$K204) * (365/365))/100</f>
        <v>0.0182324285</v>
      </c>
      <c r="M204" s="180">
        <f t="shared" si="207"/>
        <v>0.0189474257</v>
      </c>
      <c r="N204" s="180">
        <f t="shared" si="207"/>
        <v>0.01923342458</v>
      </c>
      <c r="O204" s="180">
        <f t="shared" si="207"/>
        <v>0.01959092318</v>
      </c>
      <c r="P204" s="180">
        <f t="shared" si="207"/>
        <v>0.0196624229</v>
      </c>
      <c r="Q204" s="180">
        <f t="shared" si="207"/>
        <v>0.0196624229</v>
      </c>
      <c r="R204" s="180">
        <f t="shared" si="207"/>
        <v>0.0194836736</v>
      </c>
      <c r="S204" s="180">
        <f t="shared" si="207"/>
        <v>0.01909042514</v>
      </c>
      <c r="T204" s="181">
        <f t="shared" si="3"/>
        <v>5.233586957</v>
      </c>
      <c r="U204" s="182">
        <f t="shared" si="4"/>
        <v>45623</v>
      </c>
      <c r="V204" s="182">
        <f t="shared" si="5"/>
        <v>45715</v>
      </c>
      <c r="W204" s="182">
        <f t="shared" si="6"/>
        <v>45804</v>
      </c>
      <c r="X204" s="181">
        <f t="shared" si="7"/>
        <v>184</v>
      </c>
      <c r="Y204" s="181">
        <f t="shared" si="8"/>
        <v>276</v>
      </c>
      <c r="Z204" s="181">
        <f t="shared" si="9"/>
        <v>365</v>
      </c>
      <c r="AA204" s="155"/>
      <c r="AB204" s="9"/>
      <c r="AC204" s="9"/>
      <c r="AD204" s="9"/>
      <c r="AE204" s="9"/>
      <c r="AF204" s="9"/>
      <c r="AG204" s="9"/>
      <c r="AH204" s="9"/>
    </row>
    <row r="205" ht="15.75" customHeight="1">
      <c r="A205" s="177">
        <v>45436.0</v>
      </c>
      <c r="B205" s="178">
        <v>5.15</v>
      </c>
      <c r="C205" s="178">
        <v>5.28</v>
      </c>
      <c r="D205" s="178">
        <v>5.35</v>
      </c>
      <c r="E205" s="178">
        <v>5.45</v>
      </c>
      <c r="F205" s="178">
        <v>5.47</v>
      </c>
      <c r="G205" s="178">
        <v>5.45</v>
      </c>
      <c r="H205" s="178">
        <v>5.42</v>
      </c>
      <c r="I205" s="178">
        <v>5.34</v>
      </c>
      <c r="J205" s="178">
        <v>5.37</v>
      </c>
      <c r="K205" s="179">
        <f>MAX(0,((T205*(365/365))-VLOOKUP(A205,VBMA!$A:$D,4,0))  /  (T205* (365/365)   ))</f>
        <v>0.6444729015</v>
      </c>
      <c r="L205" s="180">
        <f t="shared" ref="L205:S205" si="208">(B205*(1-$K205) * (365/365))/100</f>
        <v>0.01830964557</v>
      </c>
      <c r="M205" s="180">
        <f t="shared" si="208"/>
        <v>0.0187718308</v>
      </c>
      <c r="N205" s="180">
        <f t="shared" si="208"/>
        <v>0.01902069977</v>
      </c>
      <c r="O205" s="180">
        <f t="shared" si="208"/>
        <v>0.01937622687</v>
      </c>
      <c r="P205" s="180">
        <f t="shared" si="208"/>
        <v>0.01944733229</v>
      </c>
      <c r="Q205" s="180">
        <f t="shared" si="208"/>
        <v>0.01937622687</v>
      </c>
      <c r="R205" s="180">
        <f t="shared" si="208"/>
        <v>0.01926956874</v>
      </c>
      <c r="S205" s="180">
        <f t="shared" si="208"/>
        <v>0.01898514706</v>
      </c>
      <c r="T205" s="181">
        <f t="shared" si="3"/>
        <v>5.262608696</v>
      </c>
      <c r="U205" s="182">
        <f t="shared" si="4"/>
        <v>45620</v>
      </c>
      <c r="V205" s="182">
        <f t="shared" si="5"/>
        <v>45712</v>
      </c>
      <c r="W205" s="182">
        <f t="shared" si="6"/>
        <v>45801</v>
      </c>
      <c r="X205" s="181">
        <f t="shared" si="7"/>
        <v>184</v>
      </c>
      <c r="Y205" s="181">
        <f t="shared" si="8"/>
        <v>276</v>
      </c>
      <c r="Z205" s="181">
        <f t="shared" si="9"/>
        <v>365</v>
      </c>
      <c r="AA205" s="155"/>
      <c r="AB205" s="9"/>
      <c r="AC205" s="9"/>
      <c r="AD205" s="9"/>
      <c r="AE205" s="9"/>
      <c r="AF205" s="9"/>
      <c r="AG205" s="9"/>
      <c r="AH205" s="9"/>
    </row>
    <row r="206" ht="15.75" customHeight="1">
      <c r="A206" s="177">
        <v>45435.0</v>
      </c>
      <c r="B206" s="178">
        <v>5.18</v>
      </c>
      <c r="C206" s="178">
        <v>5.3</v>
      </c>
      <c r="D206" s="178">
        <v>5.4</v>
      </c>
      <c r="E206" s="178">
        <v>5.46</v>
      </c>
      <c r="F206" s="178">
        <v>5.48</v>
      </c>
      <c r="G206" s="178">
        <v>5.48</v>
      </c>
      <c r="H206" s="178">
        <v>5.4</v>
      </c>
      <c r="I206" s="178">
        <v>5.33</v>
      </c>
      <c r="J206" s="178">
        <v>5.35</v>
      </c>
      <c r="K206" s="179">
        <f>MAX(0,((T206*(365/365))-VLOOKUP(A206,VBMA!$A:$D,4,0))  /  (T206* (365/365)   ))</f>
        <v>0.6459711235</v>
      </c>
      <c r="L206" s="180">
        <f t="shared" ref="L206:S206" si="209">(B206*(1-$K206) * (365/365))/100</f>
        <v>0.0183386958</v>
      </c>
      <c r="M206" s="180">
        <f t="shared" si="209"/>
        <v>0.01876353046</v>
      </c>
      <c r="N206" s="180">
        <f t="shared" si="209"/>
        <v>0.01911755933</v>
      </c>
      <c r="O206" s="180">
        <f t="shared" si="209"/>
        <v>0.01932997666</v>
      </c>
      <c r="P206" s="180">
        <f t="shared" si="209"/>
        <v>0.01940078243</v>
      </c>
      <c r="Q206" s="180">
        <f t="shared" si="209"/>
        <v>0.01940078243</v>
      </c>
      <c r="R206" s="180">
        <f t="shared" si="209"/>
        <v>0.01911755933</v>
      </c>
      <c r="S206" s="180">
        <f t="shared" si="209"/>
        <v>0.01886973912</v>
      </c>
      <c r="T206" s="181">
        <f t="shared" si="3"/>
        <v>5.262282609</v>
      </c>
      <c r="U206" s="182">
        <f t="shared" si="4"/>
        <v>45619</v>
      </c>
      <c r="V206" s="182">
        <f t="shared" si="5"/>
        <v>45711</v>
      </c>
      <c r="W206" s="182">
        <f t="shared" si="6"/>
        <v>45800</v>
      </c>
      <c r="X206" s="181">
        <f t="shared" si="7"/>
        <v>184</v>
      </c>
      <c r="Y206" s="181">
        <f t="shared" si="8"/>
        <v>276</v>
      </c>
      <c r="Z206" s="181">
        <f t="shared" si="9"/>
        <v>365</v>
      </c>
      <c r="AA206" s="155"/>
      <c r="AB206" s="9"/>
      <c r="AC206" s="9"/>
      <c r="AD206" s="9"/>
      <c r="AE206" s="9"/>
      <c r="AF206" s="9"/>
      <c r="AG206" s="9"/>
      <c r="AH206" s="9"/>
    </row>
    <row r="207" ht="15.75" customHeight="1">
      <c r="A207" s="177">
        <v>45434.0</v>
      </c>
      <c r="B207" s="178">
        <v>4.63</v>
      </c>
      <c r="C207" s="178">
        <v>4.73</v>
      </c>
      <c r="D207" s="178">
        <v>4.85</v>
      </c>
      <c r="E207" s="178">
        <v>4.98</v>
      </c>
      <c r="F207" s="178">
        <v>5.1</v>
      </c>
      <c r="G207" s="178">
        <v>5.16</v>
      </c>
      <c r="H207" s="178">
        <v>5.12</v>
      </c>
      <c r="I207" s="178">
        <v>5.05</v>
      </c>
      <c r="J207" s="178">
        <v>5.3</v>
      </c>
      <c r="K207" s="179">
        <f>MAX(0,((T207*(365/365))-VLOOKUP(A207,VBMA!$A:$D,4,0))  /  (T207* (365/365)   ))</f>
        <v>0.6341034535</v>
      </c>
      <c r="L207" s="180">
        <f t="shared" ref="L207:S207" si="210">(B207*(1-$K207) * (365/365))/100</f>
        <v>0.0169410101</v>
      </c>
      <c r="M207" s="180">
        <f t="shared" si="210"/>
        <v>0.01730690665</v>
      </c>
      <c r="N207" s="180">
        <f t="shared" si="210"/>
        <v>0.0177459825</v>
      </c>
      <c r="O207" s="180">
        <f t="shared" si="210"/>
        <v>0.01822164801</v>
      </c>
      <c r="P207" s="180">
        <f t="shared" si="210"/>
        <v>0.01866072387</v>
      </c>
      <c r="Q207" s="180">
        <f t="shared" si="210"/>
        <v>0.0188802618</v>
      </c>
      <c r="R207" s="180">
        <f t="shared" si="210"/>
        <v>0.01873390318</v>
      </c>
      <c r="S207" s="180">
        <f t="shared" si="210"/>
        <v>0.0184777756</v>
      </c>
      <c r="T207" s="181">
        <f t="shared" si="3"/>
        <v>4.982282609</v>
      </c>
      <c r="U207" s="182">
        <f t="shared" si="4"/>
        <v>45618</v>
      </c>
      <c r="V207" s="182">
        <f t="shared" si="5"/>
        <v>45710</v>
      </c>
      <c r="W207" s="182">
        <f t="shared" si="6"/>
        <v>45799</v>
      </c>
      <c r="X207" s="181">
        <f t="shared" si="7"/>
        <v>184</v>
      </c>
      <c r="Y207" s="181">
        <f t="shared" si="8"/>
        <v>276</v>
      </c>
      <c r="Z207" s="181">
        <f t="shared" si="9"/>
        <v>365</v>
      </c>
      <c r="AA207" s="155"/>
      <c r="AB207" s="9"/>
      <c r="AC207" s="9"/>
      <c r="AD207" s="9"/>
      <c r="AE207" s="9"/>
      <c r="AF207" s="9"/>
      <c r="AG207" s="9"/>
      <c r="AH207" s="9"/>
    </row>
    <row r="208" ht="15.75" customHeight="1">
      <c r="A208" s="177">
        <v>45433.0</v>
      </c>
      <c r="B208" s="178">
        <v>4.16</v>
      </c>
      <c r="C208" s="178">
        <v>4.32</v>
      </c>
      <c r="D208" s="178">
        <v>4.5</v>
      </c>
      <c r="E208" s="178">
        <v>4.68</v>
      </c>
      <c r="F208" s="178">
        <v>4.83</v>
      </c>
      <c r="G208" s="178">
        <v>4.92</v>
      </c>
      <c r="H208" s="178">
        <v>5.0</v>
      </c>
      <c r="I208" s="178">
        <v>5.0</v>
      </c>
      <c r="J208" s="178">
        <v>5.28</v>
      </c>
      <c r="K208" s="179">
        <f>MAX(0,((T208*(365/365))-VLOOKUP(A208,VBMA!$A:$D,4,0))  /  (T208* (365/365)   ))</f>
        <v>0.6354</v>
      </c>
      <c r="L208" s="180">
        <f t="shared" ref="L208:S208" si="211">(B208*(1-$K208) * (365/365))/100</f>
        <v>0.01516736</v>
      </c>
      <c r="M208" s="180">
        <f t="shared" si="211"/>
        <v>0.01575072</v>
      </c>
      <c r="N208" s="180">
        <f t="shared" si="211"/>
        <v>0.016407</v>
      </c>
      <c r="O208" s="180">
        <f t="shared" si="211"/>
        <v>0.01706328</v>
      </c>
      <c r="P208" s="180">
        <f t="shared" si="211"/>
        <v>0.01761018</v>
      </c>
      <c r="Q208" s="180">
        <f t="shared" si="211"/>
        <v>0.01793832</v>
      </c>
      <c r="R208" s="180">
        <f t="shared" si="211"/>
        <v>0.01823</v>
      </c>
      <c r="S208" s="180">
        <f t="shared" si="211"/>
        <v>0.01823</v>
      </c>
      <c r="T208" s="181">
        <f t="shared" si="3"/>
        <v>5</v>
      </c>
      <c r="U208" s="182">
        <f t="shared" si="4"/>
        <v>45617</v>
      </c>
      <c r="V208" s="182">
        <f t="shared" si="5"/>
        <v>45709</v>
      </c>
      <c r="W208" s="182">
        <f t="shared" si="6"/>
        <v>45798</v>
      </c>
      <c r="X208" s="181">
        <f t="shared" si="7"/>
        <v>184</v>
      </c>
      <c r="Y208" s="181">
        <f t="shared" si="8"/>
        <v>276</v>
      </c>
      <c r="Z208" s="181">
        <f t="shared" si="9"/>
        <v>365</v>
      </c>
      <c r="AA208" s="155"/>
      <c r="AB208" s="9"/>
      <c r="AC208" s="9"/>
      <c r="AD208" s="9"/>
      <c r="AE208" s="9"/>
      <c r="AF208" s="9"/>
      <c r="AG208" s="9"/>
      <c r="AH208" s="9"/>
    </row>
    <row r="209" ht="15.75" customHeight="1">
      <c r="A209" s="177">
        <v>45432.0</v>
      </c>
      <c r="B209" s="178">
        <v>4.03</v>
      </c>
      <c r="C209" s="178">
        <v>4.27</v>
      </c>
      <c r="D209" s="178">
        <v>4.45</v>
      </c>
      <c r="E209" s="178">
        <v>4.63</v>
      </c>
      <c r="F209" s="178">
        <v>4.8</v>
      </c>
      <c r="G209" s="178">
        <v>4.87</v>
      </c>
      <c r="H209" s="178">
        <v>5.0</v>
      </c>
      <c r="I209" s="178">
        <v>5.0</v>
      </c>
      <c r="J209" s="178">
        <v>5.28</v>
      </c>
      <c r="K209" s="179">
        <f>MAX(0,((T209*(365/365))-VLOOKUP(A209,VBMA!$A:$D,4,0))  /  (T209* (365/365)   ))</f>
        <v>0.6354</v>
      </c>
      <c r="L209" s="180">
        <f t="shared" ref="L209:S209" si="212">(B209*(1-$K209) * (365/365))/100</f>
        <v>0.01469338</v>
      </c>
      <c r="M209" s="180">
        <f t="shared" si="212"/>
        <v>0.01556842</v>
      </c>
      <c r="N209" s="180">
        <f t="shared" si="212"/>
        <v>0.0162247</v>
      </c>
      <c r="O209" s="180">
        <f t="shared" si="212"/>
        <v>0.01688098</v>
      </c>
      <c r="P209" s="180">
        <f t="shared" si="212"/>
        <v>0.0175008</v>
      </c>
      <c r="Q209" s="180">
        <f t="shared" si="212"/>
        <v>0.01775602</v>
      </c>
      <c r="R209" s="180">
        <f t="shared" si="212"/>
        <v>0.01823</v>
      </c>
      <c r="S209" s="180">
        <f t="shared" si="212"/>
        <v>0.01823</v>
      </c>
      <c r="T209" s="181">
        <f t="shared" si="3"/>
        <v>5</v>
      </c>
      <c r="U209" s="182">
        <f t="shared" si="4"/>
        <v>45616</v>
      </c>
      <c r="V209" s="182">
        <f t="shared" si="5"/>
        <v>45708</v>
      </c>
      <c r="W209" s="182">
        <f t="shared" si="6"/>
        <v>45797</v>
      </c>
      <c r="X209" s="181">
        <f t="shared" si="7"/>
        <v>184</v>
      </c>
      <c r="Y209" s="181">
        <f t="shared" si="8"/>
        <v>276</v>
      </c>
      <c r="Z209" s="181">
        <f t="shared" si="9"/>
        <v>365</v>
      </c>
      <c r="AA209" s="155"/>
      <c r="AB209" s="9"/>
      <c r="AC209" s="9"/>
      <c r="AD209" s="9"/>
      <c r="AE209" s="9"/>
      <c r="AF209" s="9"/>
      <c r="AG209" s="9"/>
      <c r="AH209" s="9"/>
    </row>
    <row r="210" ht="15.75" customHeight="1">
      <c r="A210" s="177">
        <v>45429.0</v>
      </c>
      <c r="B210" s="178">
        <v>3.95</v>
      </c>
      <c r="C210" s="178">
        <v>4.22</v>
      </c>
      <c r="D210" s="178">
        <v>4.4</v>
      </c>
      <c r="E210" s="178">
        <v>4.65</v>
      </c>
      <c r="F210" s="178">
        <v>4.83</v>
      </c>
      <c r="G210" s="178">
        <v>4.89</v>
      </c>
      <c r="H210" s="178">
        <v>5.0</v>
      </c>
      <c r="I210" s="178">
        <v>5.0</v>
      </c>
      <c r="J210" s="178">
        <v>5.28</v>
      </c>
      <c r="K210" s="179">
        <f>MAX(0,((T210*(365/365))-VLOOKUP(A210,VBMA!$A:$D,4,0))  /  (T210* (365/365)   ))</f>
        <v>0.6354</v>
      </c>
      <c r="L210" s="180">
        <f t="shared" ref="L210:S210" si="213">(B210*(1-$K210) * (365/365))/100</f>
        <v>0.0144017</v>
      </c>
      <c r="M210" s="180">
        <f t="shared" si="213"/>
        <v>0.01538612</v>
      </c>
      <c r="N210" s="180">
        <f t="shared" si="213"/>
        <v>0.0160424</v>
      </c>
      <c r="O210" s="180">
        <f t="shared" si="213"/>
        <v>0.0169539</v>
      </c>
      <c r="P210" s="180">
        <f t="shared" si="213"/>
        <v>0.01761018</v>
      </c>
      <c r="Q210" s="180">
        <f t="shared" si="213"/>
        <v>0.01782894</v>
      </c>
      <c r="R210" s="180">
        <f t="shared" si="213"/>
        <v>0.01823</v>
      </c>
      <c r="S210" s="180">
        <f t="shared" si="213"/>
        <v>0.01823</v>
      </c>
      <c r="T210" s="181">
        <f t="shared" si="3"/>
        <v>5</v>
      </c>
      <c r="U210" s="182">
        <f t="shared" si="4"/>
        <v>45613</v>
      </c>
      <c r="V210" s="182">
        <f t="shared" si="5"/>
        <v>45705</v>
      </c>
      <c r="W210" s="182">
        <f t="shared" si="6"/>
        <v>45794</v>
      </c>
      <c r="X210" s="181">
        <f t="shared" si="7"/>
        <v>184</v>
      </c>
      <c r="Y210" s="181">
        <f t="shared" si="8"/>
        <v>276</v>
      </c>
      <c r="Z210" s="181">
        <f t="shared" si="9"/>
        <v>365</v>
      </c>
      <c r="AA210" s="155"/>
      <c r="AB210" s="9"/>
      <c r="AC210" s="9"/>
      <c r="AD210" s="9"/>
      <c r="AE210" s="9"/>
      <c r="AF210" s="9"/>
      <c r="AG210" s="9"/>
      <c r="AH210" s="9"/>
    </row>
    <row r="211" ht="15.75" customHeight="1">
      <c r="A211" s="177">
        <v>45428.0</v>
      </c>
      <c r="B211" s="178">
        <v>3.97</v>
      </c>
      <c r="C211" s="178">
        <v>4.27</v>
      </c>
      <c r="D211" s="178">
        <v>4.5</v>
      </c>
      <c r="E211" s="178">
        <v>4.77</v>
      </c>
      <c r="F211" s="178">
        <v>4.88</v>
      </c>
      <c r="G211" s="178">
        <v>4.91</v>
      </c>
      <c r="H211" s="178">
        <v>5.0</v>
      </c>
      <c r="I211" s="178">
        <v>5.04</v>
      </c>
      <c r="J211" s="178">
        <v>5.33</v>
      </c>
      <c r="K211" s="179">
        <f>MAX(0,((T211*(365/365))-VLOOKUP(A211,VBMA!$A:$D,4,0))  /  (T211* (365/365)   ))</f>
        <v>0.6410495677</v>
      </c>
      <c r="L211" s="180">
        <f t="shared" ref="L211:S211" si="214">(B211*(1-$K211) * (365/365))/100</f>
        <v>0.01425033216</v>
      </c>
      <c r="M211" s="180">
        <f t="shared" si="214"/>
        <v>0.01532718346</v>
      </c>
      <c r="N211" s="180">
        <f t="shared" si="214"/>
        <v>0.01615276945</v>
      </c>
      <c r="O211" s="180">
        <f t="shared" si="214"/>
        <v>0.01712193562</v>
      </c>
      <c r="P211" s="180">
        <f t="shared" si="214"/>
        <v>0.0175167811</v>
      </c>
      <c r="Q211" s="180">
        <f t="shared" si="214"/>
        <v>0.01762446623</v>
      </c>
      <c r="R211" s="180">
        <f t="shared" si="214"/>
        <v>0.01794752162</v>
      </c>
      <c r="S211" s="180">
        <f t="shared" si="214"/>
        <v>0.01809110179</v>
      </c>
      <c r="T211" s="181">
        <f t="shared" si="3"/>
        <v>5.078695652</v>
      </c>
      <c r="U211" s="182">
        <f t="shared" si="4"/>
        <v>45612</v>
      </c>
      <c r="V211" s="182">
        <f t="shared" si="5"/>
        <v>45704</v>
      </c>
      <c r="W211" s="182">
        <f t="shared" si="6"/>
        <v>45793</v>
      </c>
      <c r="X211" s="181">
        <f t="shared" si="7"/>
        <v>184</v>
      </c>
      <c r="Y211" s="181">
        <f t="shared" si="8"/>
        <v>276</v>
      </c>
      <c r="Z211" s="181">
        <f t="shared" si="9"/>
        <v>365</v>
      </c>
      <c r="AA211" s="155"/>
      <c r="AB211" s="9"/>
      <c r="AC211" s="9"/>
      <c r="AD211" s="9"/>
      <c r="AE211" s="9"/>
      <c r="AF211" s="9"/>
      <c r="AG211" s="9"/>
      <c r="AH211" s="9"/>
    </row>
    <row r="212" ht="15.75" customHeight="1">
      <c r="A212" s="177">
        <v>45427.0</v>
      </c>
      <c r="B212" s="178">
        <v>4.28</v>
      </c>
      <c r="C212" s="178">
        <v>4.49</v>
      </c>
      <c r="D212" s="178">
        <v>4.68</v>
      </c>
      <c r="E212" s="178">
        <v>4.76</v>
      </c>
      <c r="F212" s="178">
        <v>4.88</v>
      </c>
      <c r="G212" s="178">
        <v>4.9</v>
      </c>
      <c r="H212" s="178">
        <v>5.0</v>
      </c>
      <c r="I212" s="178">
        <v>5.0</v>
      </c>
      <c r="J212" s="178">
        <v>5.34</v>
      </c>
      <c r="K212" s="179">
        <f>MAX(0,((T212*(365/365))-VLOOKUP(A212,VBMA!$A:$D,4,0))  /  (T212* (365/365)   ))</f>
        <v>0.6354</v>
      </c>
      <c r="L212" s="180">
        <f t="shared" ref="L212:S212" si="215">(B212*(1-$K212) * (365/365))/100</f>
        <v>0.01560488</v>
      </c>
      <c r="M212" s="180">
        <f t="shared" si="215"/>
        <v>0.01637054</v>
      </c>
      <c r="N212" s="180">
        <f t="shared" si="215"/>
        <v>0.01706328</v>
      </c>
      <c r="O212" s="180">
        <f t="shared" si="215"/>
        <v>0.01735496</v>
      </c>
      <c r="P212" s="180">
        <f t="shared" si="215"/>
        <v>0.01779248</v>
      </c>
      <c r="Q212" s="180">
        <f t="shared" si="215"/>
        <v>0.0178654</v>
      </c>
      <c r="R212" s="180">
        <f t="shared" si="215"/>
        <v>0.01823</v>
      </c>
      <c r="S212" s="180">
        <f t="shared" si="215"/>
        <v>0.01823</v>
      </c>
      <c r="T212" s="181">
        <f t="shared" si="3"/>
        <v>5</v>
      </c>
      <c r="U212" s="182">
        <f t="shared" si="4"/>
        <v>45611</v>
      </c>
      <c r="V212" s="182">
        <f t="shared" si="5"/>
        <v>45703</v>
      </c>
      <c r="W212" s="182">
        <f t="shared" si="6"/>
        <v>45792</v>
      </c>
      <c r="X212" s="181">
        <f t="shared" si="7"/>
        <v>184</v>
      </c>
      <c r="Y212" s="181">
        <f t="shared" si="8"/>
        <v>276</v>
      </c>
      <c r="Z212" s="181">
        <f t="shared" si="9"/>
        <v>365</v>
      </c>
      <c r="AA212" s="155"/>
      <c r="AB212" s="9"/>
      <c r="AC212" s="9"/>
      <c r="AD212" s="9"/>
      <c r="AE212" s="9"/>
      <c r="AF212" s="9"/>
      <c r="AG212" s="9"/>
      <c r="AH212" s="9"/>
    </row>
    <row r="213" ht="15.75" customHeight="1">
      <c r="A213" s="177">
        <v>45426.0</v>
      </c>
      <c r="B213" s="178">
        <v>4.28</v>
      </c>
      <c r="C213" s="178">
        <v>4.49</v>
      </c>
      <c r="D213" s="178">
        <v>4.67</v>
      </c>
      <c r="E213" s="178">
        <v>4.8</v>
      </c>
      <c r="F213" s="178">
        <v>4.9</v>
      </c>
      <c r="G213" s="178">
        <v>4.93</v>
      </c>
      <c r="H213" s="178">
        <v>5.0</v>
      </c>
      <c r="I213" s="178">
        <v>5.0</v>
      </c>
      <c r="J213" s="178">
        <v>5.33</v>
      </c>
      <c r="K213" s="179">
        <f>MAX(0,((T213*(365/365))-VLOOKUP(A213,VBMA!$A:$D,4,0))  /  (T213* (365/365)   ))</f>
        <v>0.6354</v>
      </c>
      <c r="L213" s="180">
        <f t="shared" ref="L213:S213" si="216">(B213*(1-$K213) * (365/365))/100</f>
        <v>0.01560488</v>
      </c>
      <c r="M213" s="180">
        <f t="shared" si="216"/>
        <v>0.01637054</v>
      </c>
      <c r="N213" s="180">
        <f t="shared" si="216"/>
        <v>0.01702682</v>
      </c>
      <c r="O213" s="180">
        <f t="shared" si="216"/>
        <v>0.0175008</v>
      </c>
      <c r="P213" s="180">
        <f t="shared" si="216"/>
        <v>0.0178654</v>
      </c>
      <c r="Q213" s="180">
        <f t="shared" si="216"/>
        <v>0.01797478</v>
      </c>
      <c r="R213" s="180">
        <f t="shared" si="216"/>
        <v>0.01823</v>
      </c>
      <c r="S213" s="180">
        <f t="shared" si="216"/>
        <v>0.01823</v>
      </c>
      <c r="T213" s="181">
        <f t="shared" si="3"/>
        <v>5</v>
      </c>
      <c r="U213" s="182">
        <f t="shared" si="4"/>
        <v>45610</v>
      </c>
      <c r="V213" s="182">
        <f t="shared" si="5"/>
        <v>45702</v>
      </c>
      <c r="W213" s="182">
        <f t="shared" si="6"/>
        <v>45791</v>
      </c>
      <c r="X213" s="181">
        <f t="shared" si="7"/>
        <v>184</v>
      </c>
      <c r="Y213" s="181">
        <f t="shared" si="8"/>
        <v>276</v>
      </c>
      <c r="Z213" s="181">
        <f t="shared" si="9"/>
        <v>365</v>
      </c>
      <c r="AA213" s="155"/>
      <c r="AB213" s="9"/>
      <c r="AC213" s="9"/>
      <c r="AD213" s="9"/>
      <c r="AE213" s="9"/>
      <c r="AF213" s="9"/>
      <c r="AG213" s="9"/>
      <c r="AH213" s="9"/>
    </row>
    <row r="214" ht="15.75" customHeight="1">
      <c r="A214" s="177">
        <v>45425.0</v>
      </c>
      <c r="B214" s="178">
        <v>4.3</v>
      </c>
      <c r="C214" s="178">
        <v>4.51</v>
      </c>
      <c r="D214" s="178">
        <v>4.68</v>
      </c>
      <c r="E214" s="178">
        <v>4.8</v>
      </c>
      <c r="F214" s="178">
        <v>4.93</v>
      </c>
      <c r="G214" s="178">
        <v>4.95</v>
      </c>
      <c r="H214" s="178">
        <v>5.0</v>
      </c>
      <c r="I214" s="178">
        <v>5.04</v>
      </c>
      <c r="J214" s="178">
        <v>5.31</v>
      </c>
      <c r="K214" s="179">
        <f>MAX(0,((T214*(365/365))-VLOOKUP(A214,VBMA!$A:$D,4,0))  /  (T214* (365/365)   ))</f>
        <v>0.6394743601</v>
      </c>
      <c r="L214" s="180">
        <f t="shared" ref="L214:S214" si="217">(B214*(1-$K214) * (365/365))/100</f>
        <v>0.01550260252</v>
      </c>
      <c r="M214" s="180">
        <f t="shared" si="217"/>
        <v>0.01625970636</v>
      </c>
      <c r="N214" s="180">
        <f t="shared" si="217"/>
        <v>0.01687259995</v>
      </c>
      <c r="O214" s="180">
        <f t="shared" si="217"/>
        <v>0.01730523072</v>
      </c>
      <c r="P214" s="180">
        <f t="shared" si="217"/>
        <v>0.01777391405</v>
      </c>
      <c r="Q214" s="180">
        <f t="shared" si="217"/>
        <v>0.01784601918</v>
      </c>
      <c r="R214" s="180">
        <f t="shared" si="217"/>
        <v>0.018026282</v>
      </c>
      <c r="S214" s="180">
        <f t="shared" si="217"/>
        <v>0.01817049225</v>
      </c>
      <c r="T214" s="181">
        <f t="shared" si="3"/>
        <v>5.078695652</v>
      </c>
      <c r="U214" s="182">
        <f t="shared" si="4"/>
        <v>45609</v>
      </c>
      <c r="V214" s="182">
        <f t="shared" si="5"/>
        <v>45701</v>
      </c>
      <c r="W214" s="182">
        <f t="shared" si="6"/>
        <v>45790</v>
      </c>
      <c r="X214" s="181">
        <f t="shared" si="7"/>
        <v>184</v>
      </c>
      <c r="Y214" s="181">
        <f t="shared" si="8"/>
        <v>276</v>
      </c>
      <c r="Z214" s="181">
        <f t="shared" si="9"/>
        <v>365</v>
      </c>
      <c r="AA214" s="155"/>
      <c r="AB214" s="9"/>
      <c r="AC214" s="9"/>
      <c r="AD214" s="9"/>
      <c r="AE214" s="9"/>
      <c r="AF214" s="9"/>
      <c r="AG214" s="9"/>
      <c r="AH214" s="9"/>
    </row>
    <row r="215" ht="15.75" customHeight="1">
      <c r="A215" s="177">
        <v>45422.0</v>
      </c>
      <c r="B215" s="178">
        <v>4.25</v>
      </c>
      <c r="C215" s="178">
        <v>4.43</v>
      </c>
      <c r="D215" s="178">
        <v>4.66</v>
      </c>
      <c r="E215" s="178">
        <v>4.8</v>
      </c>
      <c r="F215" s="178">
        <v>4.87</v>
      </c>
      <c r="G215" s="178">
        <v>4.89</v>
      </c>
      <c r="H215" s="178">
        <v>5.0</v>
      </c>
      <c r="I215" s="178">
        <v>5.04</v>
      </c>
      <c r="J215" s="178">
        <v>5.37</v>
      </c>
      <c r="K215" s="179">
        <f>MAX(0,((T215*(365/365))-VLOOKUP(A215,VBMA!$A:$D,4,0))  /  (T215* (365/365)   ))</f>
        <v>0.6394743601</v>
      </c>
      <c r="L215" s="180">
        <f t="shared" ref="L215:S215" si="218">(B215*(1-$K215) * (365/365))/100</f>
        <v>0.0153223397</v>
      </c>
      <c r="M215" s="180">
        <f t="shared" si="218"/>
        <v>0.01597128585</v>
      </c>
      <c r="N215" s="180">
        <f t="shared" si="218"/>
        <v>0.01680049482</v>
      </c>
      <c r="O215" s="180">
        <f t="shared" si="218"/>
        <v>0.01730523072</v>
      </c>
      <c r="P215" s="180">
        <f t="shared" si="218"/>
        <v>0.01755759866</v>
      </c>
      <c r="Q215" s="180">
        <f t="shared" si="218"/>
        <v>0.01762970379</v>
      </c>
      <c r="R215" s="180">
        <f t="shared" si="218"/>
        <v>0.018026282</v>
      </c>
      <c r="S215" s="180">
        <f t="shared" si="218"/>
        <v>0.01817049225</v>
      </c>
      <c r="T215" s="181">
        <f t="shared" si="3"/>
        <v>5.078695652</v>
      </c>
      <c r="U215" s="182">
        <f t="shared" si="4"/>
        <v>45606</v>
      </c>
      <c r="V215" s="182">
        <f t="shared" si="5"/>
        <v>45698</v>
      </c>
      <c r="W215" s="182">
        <f t="shared" si="6"/>
        <v>45787</v>
      </c>
      <c r="X215" s="181">
        <f t="shared" si="7"/>
        <v>184</v>
      </c>
      <c r="Y215" s="181">
        <f t="shared" si="8"/>
        <v>276</v>
      </c>
      <c r="Z215" s="181">
        <f t="shared" si="9"/>
        <v>365</v>
      </c>
      <c r="AA215" s="155"/>
      <c r="AB215" s="9"/>
      <c r="AC215" s="9"/>
      <c r="AD215" s="9"/>
      <c r="AE215" s="9"/>
      <c r="AF215" s="9"/>
      <c r="AG215" s="9"/>
      <c r="AH215" s="9"/>
    </row>
    <row r="216" ht="15.75" customHeight="1">
      <c r="A216" s="177">
        <v>45421.0</v>
      </c>
      <c r="B216" s="178">
        <v>4.27</v>
      </c>
      <c r="C216" s="178">
        <v>4.47</v>
      </c>
      <c r="D216" s="178">
        <v>4.66</v>
      </c>
      <c r="E216" s="178">
        <v>4.8</v>
      </c>
      <c r="F216" s="178">
        <v>4.91</v>
      </c>
      <c r="G216" s="178">
        <v>4.95</v>
      </c>
      <c r="H216" s="178">
        <v>5.02</v>
      </c>
      <c r="I216" s="178">
        <v>5.03</v>
      </c>
      <c r="J216" s="178">
        <v>5.38</v>
      </c>
      <c r="K216" s="179">
        <f>MAX(0,((T216*(365/365))-VLOOKUP(A216,VBMA!$A:$D,4,0))  /  (T216* (365/365)   ))</f>
        <v>0.6366828427</v>
      </c>
      <c r="L216" s="180">
        <f t="shared" ref="L216:S216" si="219">(B216*(1-$K216) * (365/365))/100</f>
        <v>0.01551364262</v>
      </c>
      <c r="M216" s="180">
        <f t="shared" si="219"/>
        <v>0.01624027693</v>
      </c>
      <c r="N216" s="180">
        <f t="shared" si="219"/>
        <v>0.01693057953</v>
      </c>
      <c r="O216" s="180">
        <f t="shared" si="219"/>
        <v>0.01743922355</v>
      </c>
      <c r="P216" s="180">
        <f t="shared" si="219"/>
        <v>0.01783887243</v>
      </c>
      <c r="Q216" s="180">
        <f t="shared" si="219"/>
        <v>0.01798419929</v>
      </c>
      <c r="R216" s="180">
        <f t="shared" si="219"/>
        <v>0.0182385213</v>
      </c>
      <c r="S216" s="180">
        <f t="shared" si="219"/>
        <v>0.01827485301</v>
      </c>
      <c r="T216" s="181">
        <f t="shared" si="3"/>
        <v>5.039673913</v>
      </c>
      <c r="U216" s="182">
        <f t="shared" si="4"/>
        <v>45605</v>
      </c>
      <c r="V216" s="182">
        <f t="shared" si="5"/>
        <v>45697</v>
      </c>
      <c r="W216" s="182">
        <f t="shared" si="6"/>
        <v>45786</v>
      </c>
      <c r="X216" s="181">
        <f t="shared" si="7"/>
        <v>184</v>
      </c>
      <c r="Y216" s="181">
        <f t="shared" si="8"/>
        <v>276</v>
      </c>
      <c r="Z216" s="181">
        <f t="shared" si="9"/>
        <v>365</v>
      </c>
      <c r="AA216" s="155"/>
      <c r="AB216" s="9"/>
      <c r="AC216" s="9"/>
      <c r="AD216" s="9"/>
      <c r="AE216" s="9"/>
      <c r="AF216" s="9"/>
      <c r="AG216" s="9"/>
      <c r="AH216" s="9"/>
    </row>
    <row r="217" ht="15.75" customHeight="1">
      <c r="A217" s="177">
        <v>45420.0</v>
      </c>
      <c r="B217" s="178">
        <v>4.26</v>
      </c>
      <c r="C217" s="178">
        <v>4.48</v>
      </c>
      <c r="D217" s="178">
        <v>4.68</v>
      </c>
      <c r="E217" s="178">
        <v>4.8</v>
      </c>
      <c r="F217" s="178">
        <v>4.9</v>
      </c>
      <c r="G217" s="178">
        <v>4.93</v>
      </c>
      <c r="H217" s="178">
        <v>4.99</v>
      </c>
      <c r="I217" s="178">
        <v>5.0</v>
      </c>
      <c r="J217" s="178">
        <v>5.28</v>
      </c>
      <c r="K217" s="179">
        <f>MAX(0,((T217*(365/365))-VLOOKUP(A217,VBMA!$A:$D,4,0))  /  (T217* (365/365)   ))</f>
        <v>0.6349063768</v>
      </c>
      <c r="L217" s="180">
        <f t="shared" ref="L217:S217" si="220">(B217*(1-$K217) * (365/365))/100</f>
        <v>0.01555298835</v>
      </c>
      <c r="M217" s="180">
        <f t="shared" si="220"/>
        <v>0.01635619432</v>
      </c>
      <c r="N217" s="180">
        <f t="shared" si="220"/>
        <v>0.01708638157</v>
      </c>
      <c r="O217" s="180">
        <f t="shared" si="220"/>
        <v>0.01752449391</v>
      </c>
      <c r="P217" s="180">
        <f t="shared" si="220"/>
        <v>0.01788958754</v>
      </c>
      <c r="Q217" s="180">
        <f t="shared" si="220"/>
        <v>0.01799911562</v>
      </c>
      <c r="R217" s="180">
        <f t="shared" si="220"/>
        <v>0.0182181718</v>
      </c>
      <c r="S217" s="180">
        <f t="shared" si="220"/>
        <v>0.01825468116</v>
      </c>
      <c r="T217" s="181">
        <f t="shared" si="3"/>
        <v>5.009673913</v>
      </c>
      <c r="U217" s="182">
        <f t="shared" si="4"/>
        <v>45604</v>
      </c>
      <c r="V217" s="182">
        <f t="shared" si="5"/>
        <v>45696</v>
      </c>
      <c r="W217" s="182">
        <f t="shared" si="6"/>
        <v>45785</v>
      </c>
      <c r="X217" s="181">
        <f t="shared" si="7"/>
        <v>184</v>
      </c>
      <c r="Y217" s="181">
        <f t="shared" si="8"/>
        <v>276</v>
      </c>
      <c r="Z217" s="181">
        <f t="shared" si="9"/>
        <v>365</v>
      </c>
      <c r="AA217" s="155"/>
      <c r="AB217" s="9"/>
      <c r="AC217" s="9"/>
      <c r="AD217" s="9"/>
      <c r="AE217" s="9"/>
      <c r="AF217" s="9"/>
      <c r="AG217" s="9"/>
      <c r="AH217" s="9"/>
    </row>
    <row r="218" ht="15.75" customHeight="1">
      <c r="A218" s="177">
        <v>45419.0</v>
      </c>
      <c r="B218" s="178">
        <v>4.27</v>
      </c>
      <c r="C218" s="178">
        <v>4.52</v>
      </c>
      <c r="D218" s="178">
        <v>4.67</v>
      </c>
      <c r="E218" s="178">
        <v>4.8</v>
      </c>
      <c r="F218" s="178">
        <v>4.95</v>
      </c>
      <c r="G218" s="178">
        <v>4.98</v>
      </c>
      <c r="H218" s="178">
        <v>5.0</v>
      </c>
      <c r="I218" s="178">
        <v>5.03</v>
      </c>
      <c r="J218" s="178">
        <v>5.36</v>
      </c>
      <c r="K218" s="179">
        <f>MAX(0,((T218*(365/365))-VLOOKUP(A218,VBMA!$A:$D,4,0))  /  (T218* (365/365)   ))</f>
        <v>0.6351073201</v>
      </c>
      <c r="L218" s="180">
        <f t="shared" ref="L218:S218" si="221">(B218*(1-$K218) * (365/365))/100</f>
        <v>0.01558091743</v>
      </c>
      <c r="M218" s="180">
        <f t="shared" si="221"/>
        <v>0.01649314913</v>
      </c>
      <c r="N218" s="180">
        <f t="shared" si="221"/>
        <v>0.01704048815</v>
      </c>
      <c r="O218" s="180">
        <f t="shared" si="221"/>
        <v>0.01751484863</v>
      </c>
      <c r="P218" s="180">
        <f t="shared" si="221"/>
        <v>0.01806218765</v>
      </c>
      <c r="Q218" s="180">
        <f t="shared" si="221"/>
        <v>0.01817165546</v>
      </c>
      <c r="R218" s="180">
        <f t="shared" si="221"/>
        <v>0.01824463399</v>
      </c>
      <c r="S218" s="180">
        <f t="shared" si="221"/>
        <v>0.0183541018</v>
      </c>
      <c r="T218" s="181">
        <f t="shared" si="3"/>
        <v>5.059021739</v>
      </c>
      <c r="U218" s="182">
        <f t="shared" si="4"/>
        <v>45603</v>
      </c>
      <c r="V218" s="182">
        <f t="shared" si="5"/>
        <v>45695</v>
      </c>
      <c r="W218" s="182">
        <f t="shared" si="6"/>
        <v>45784</v>
      </c>
      <c r="X218" s="181">
        <f t="shared" si="7"/>
        <v>184</v>
      </c>
      <c r="Y218" s="181">
        <f t="shared" si="8"/>
        <v>276</v>
      </c>
      <c r="Z218" s="181">
        <f t="shared" si="9"/>
        <v>365</v>
      </c>
      <c r="AA218" s="155"/>
      <c r="AB218" s="9"/>
      <c r="AC218" s="9"/>
      <c r="AD218" s="9"/>
      <c r="AE218" s="9"/>
      <c r="AF218" s="9"/>
      <c r="AG218" s="9"/>
      <c r="AH218" s="9"/>
    </row>
    <row r="219" ht="15.75" customHeight="1">
      <c r="A219" s="177">
        <v>45418.0</v>
      </c>
      <c r="B219" s="178">
        <v>4.34</v>
      </c>
      <c r="C219" s="178">
        <v>4.57</v>
      </c>
      <c r="D219" s="178">
        <v>4.7</v>
      </c>
      <c r="E219" s="178">
        <v>4.83</v>
      </c>
      <c r="F219" s="178">
        <v>4.97</v>
      </c>
      <c r="G219" s="178">
        <v>4.99</v>
      </c>
      <c r="H219" s="178">
        <v>5.03</v>
      </c>
      <c r="I219" s="178">
        <v>5.0</v>
      </c>
      <c r="J219" s="178">
        <v>5.33</v>
      </c>
      <c r="K219" s="179">
        <f>MAX(0,((T219*(365/365))-VLOOKUP(A219,VBMA!$A:$D,4,0))  /  (T219* (365/365)   ))</f>
        <v>0.6286445236</v>
      </c>
      <c r="L219" s="180">
        <f t="shared" ref="L219:S219" si="222">(B219*(1-$K219) * (365/365))/100</f>
        <v>0.01611682767</v>
      </c>
      <c r="M219" s="180">
        <f t="shared" si="222"/>
        <v>0.01697094527</v>
      </c>
      <c r="N219" s="180">
        <f t="shared" si="222"/>
        <v>0.01745370739</v>
      </c>
      <c r="O219" s="180">
        <f t="shared" si="222"/>
        <v>0.01793646951</v>
      </c>
      <c r="P219" s="180">
        <f t="shared" si="222"/>
        <v>0.01845636717</v>
      </c>
      <c r="Q219" s="180">
        <f t="shared" si="222"/>
        <v>0.01853063827</v>
      </c>
      <c r="R219" s="180">
        <f t="shared" si="222"/>
        <v>0.01867918046</v>
      </c>
      <c r="S219" s="180">
        <f t="shared" si="222"/>
        <v>0.01856777382</v>
      </c>
      <c r="T219" s="181">
        <f t="shared" si="3"/>
        <v>4.970978261</v>
      </c>
      <c r="U219" s="182">
        <f t="shared" si="4"/>
        <v>45602</v>
      </c>
      <c r="V219" s="182">
        <f t="shared" si="5"/>
        <v>45694</v>
      </c>
      <c r="W219" s="182">
        <f t="shared" si="6"/>
        <v>45783</v>
      </c>
      <c r="X219" s="181">
        <f t="shared" si="7"/>
        <v>184</v>
      </c>
      <c r="Y219" s="181">
        <f t="shared" si="8"/>
        <v>276</v>
      </c>
      <c r="Z219" s="181">
        <f t="shared" si="9"/>
        <v>365</v>
      </c>
      <c r="AA219" s="155"/>
      <c r="AB219" s="9"/>
      <c r="AC219" s="9"/>
      <c r="AD219" s="9"/>
      <c r="AE219" s="9"/>
      <c r="AF219" s="9"/>
      <c r="AG219" s="9"/>
      <c r="AH219" s="9"/>
    </row>
    <row r="220" ht="15.75" customHeight="1">
      <c r="A220" s="177">
        <v>45415.0</v>
      </c>
      <c r="B220" s="178">
        <v>4.43</v>
      </c>
      <c r="C220" s="178">
        <v>4.62</v>
      </c>
      <c r="D220" s="178">
        <v>4.73</v>
      </c>
      <c r="E220" s="178">
        <v>4.83</v>
      </c>
      <c r="F220" s="178">
        <v>4.98</v>
      </c>
      <c r="G220" s="178">
        <v>4.98</v>
      </c>
      <c r="H220" s="178">
        <v>5.03</v>
      </c>
      <c r="I220" s="178">
        <v>5.0</v>
      </c>
      <c r="J220" s="178">
        <v>5.31</v>
      </c>
      <c r="K220" s="179">
        <f>MAX(0,((T220*(365/365))-VLOOKUP(A220,VBMA!$A:$D,4,0))  /  (T220* (365/365)   ))</f>
        <v>0.6270351825</v>
      </c>
      <c r="L220" s="180">
        <f t="shared" ref="L220:S220" si="223">(B220*(1-$K220) * (365/365))/100</f>
        <v>0.01652234142</v>
      </c>
      <c r="M220" s="180">
        <f t="shared" si="223"/>
        <v>0.01723097457</v>
      </c>
      <c r="N220" s="180">
        <f t="shared" si="223"/>
        <v>0.01764123587</v>
      </c>
      <c r="O220" s="180">
        <f t="shared" si="223"/>
        <v>0.01801420069</v>
      </c>
      <c r="P220" s="180">
        <f t="shared" si="223"/>
        <v>0.01857364791</v>
      </c>
      <c r="Q220" s="180">
        <f t="shared" si="223"/>
        <v>0.01857364791</v>
      </c>
      <c r="R220" s="180">
        <f t="shared" si="223"/>
        <v>0.01876013032</v>
      </c>
      <c r="S220" s="180">
        <f t="shared" si="223"/>
        <v>0.01864824088</v>
      </c>
      <c r="T220" s="181">
        <f t="shared" si="3"/>
        <v>4.970978261</v>
      </c>
      <c r="U220" s="182">
        <f t="shared" si="4"/>
        <v>45599</v>
      </c>
      <c r="V220" s="182">
        <f t="shared" si="5"/>
        <v>45691</v>
      </c>
      <c r="W220" s="182">
        <f t="shared" si="6"/>
        <v>45780</v>
      </c>
      <c r="X220" s="181">
        <f t="shared" si="7"/>
        <v>184</v>
      </c>
      <c r="Y220" s="181">
        <f t="shared" si="8"/>
        <v>276</v>
      </c>
      <c r="Z220" s="181">
        <f t="shared" si="9"/>
        <v>365</v>
      </c>
      <c r="AA220" s="155"/>
      <c r="AB220" s="9"/>
      <c r="AC220" s="9"/>
      <c r="AD220" s="9"/>
      <c r="AE220" s="9"/>
      <c r="AF220" s="9"/>
      <c r="AG220" s="9"/>
      <c r="AH220" s="9"/>
    </row>
    <row r="221" ht="15.75" customHeight="1">
      <c r="A221" s="177">
        <v>45414.0</v>
      </c>
      <c r="B221" s="178">
        <v>4.46</v>
      </c>
      <c r="C221" s="178">
        <v>4.64</v>
      </c>
      <c r="D221" s="178">
        <v>4.74</v>
      </c>
      <c r="E221" s="178">
        <v>4.84</v>
      </c>
      <c r="F221" s="178">
        <v>4.98</v>
      </c>
      <c r="G221" s="178">
        <v>4.98</v>
      </c>
      <c r="H221" s="178">
        <v>5.0</v>
      </c>
      <c r="I221" s="178">
        <v>5.0</v>
      </c>
      <c r="J221" s="178">
        <v>5.26</v>
      </c>
      <c r="K221" s="179">
        <f>MAX(0,((T221*(365/365))-VLOOKUP(A221,VBMA!$A:$D,4,0))  /  (T221* (365/365)   ))</f>
        <v>0.6292</v>
      </c>
      <c r="L221" s="180">
        <f t="shared" ref="L221:S221" si="224">(B221*(1-$K221) * (365/365))/100</f>
        <v>0.01653768</v>
      </c>
      <c r="M221" s="180">
        <f t="shared" si="224"/>
        <v>0.01720512</v>
      </c>
      <c r="N221" s="180">
        <f t="shared" si="224"/>
        <v>0.01757592</v>
      </c>
      <c r="O221" s="180">
        <f t="shared" si="224"/>
        <v>0.01794672</v>
      </c>
      <c r="P221" s="180">
        <f t="shared" si="224"/>
        <v>0.01846584</v>
      </c>
      <c r="Q221" s="180">
        <f t="shared" si="224"/>
        <v>0.01846584</v>
      </c>
      <c r="R221" s="180">
        <f t="shared" si="224"/>
        <v>0.01854</v>
      </c>
      <c r="S221" s="180">
        <f t="shared" si="224"/>
        <v>0.01854</v>
      </c>
      <c r="T221" s="181">
        <f t="shared" si="3"/>
        <v>5</v>
      </c>
      <c r="U221" s="182">
        <f t="shared" si="4"/>
        <v>45598</v>
      </c>
      <c r="V221" s="182">
        <f t="shared" si="5"/>
        <v>45690</v>
      </c>
      <c r="W221" s="182">
        <f t="shared" si="6"/>
        <v>45779</v>
      </c>
      <c r="X221" s="181">
        <f t="shared" si="7"/>
        <v>184</v>
      </c>
      <c r="Y221" s="181">
        <f t="shared" si="8"/>
        <v>276</v>
      </c>
      <c r="Z221" s="181">
        <f t="shared" si="9"/>
        <v>365</v>
      </c>
      <c r="AA221" s="155"/>
      <c r="AB221" s="9"/>
      <c r="AC221" s="9"/>
      <c r="AD221" s="9"/>
      <c r="AE221" s="9"/>
      <c r="AF221" s="9"/>
      <c r="AG221" s="9"/>
      <c r="AH221" s="9"/>
    </row>
    <row r="222" ht="15.75" customHeight="1">
      <c r="A222" s="177">
        <v>45408.0</v>
      </c>
      <c r="B222" s="178">
        <v>4.78</v>
      </c>
      <c r="C222" s="178">
        <v>4.82</v>
      </c>
      <c r="D222" s="178">
        <v>4.92</v>
      </c>
      <c r="E222" s="178">
        <v>4.95</v>
      </c>
      <c r="F222" s="178">
        <v>5.0</v>
      </c>
      <c r="G222" s="178">
        <v>5.0</v>
      </c>
      <c r="H222" s="178">
        <v>5.01</v>
      </c>
      <c r="I222" s="178">
        <v>5.06</v>
      </c>
      <c r="J222" s="178">
        <v>5.31</v>
      </c>
      <c r="K222" s="179">
        <f>MAX(0,((T222*(365/365))-VLOOKUP(A222,VBMA!$A:$D,4,0))  /  (T222* (365/365)   ))</f>
        <v>0.6371048041</v>
      </c>
      <c r="L222" s="180">
        <f t="shared" ref="L222:S222" si="225">(B222*(1-$K222) * (365/365))/100</f>
        <v>0.01734639037</v>
      </c>
      <c r="M222" s="180">
        <f t="shared" si="225"/>
        <v>0.01749154844</v>
      </c>
      <c r="N222" s="180">
        <f t="shared" si="225"/>
        <v>0.01785444364</v>
      </c>
      <c r="O222" s="180">
        <f t="shared" si="225"/>
        <v>0.0179633122</v>
      </c>
      <c r="P222" s="180">
        <f t="shared" si="225"/>
        <v>0.0181447598</v>
      </c>
      <c r="Q222" s="180">
        <f t="shared" si="225"/>
        <v>0.0181447598</v>
      </c>
      <c r="R222" s="180">
        <f t="shared" si="225"/>
        <v>0.01818104932</v>
      </c>
      <c r="S222" s="180">
        <f t="shared" si="225"/>
        <v>0.01836249692</v>
      </c>
      <c r="T222" s="181">
        <f t="shared" si="3"/>
        <v>5.108913043</v>
      </c>
      <c r="U222" s="182">
        <f t="shared" si="4"/>
        <v>45591</v>
      </c>
      <c r="V222" s="182">
        <f t="shared" si="5"/>
        <v>45683</v>
      </c>
      <c r="W222" s="182">
        <f t="shared" si="6"/>
        <v>45773</v>
      </c>
      <c r="X222" s="181">
        <f t="shared" si="7"/>
        <v>183</v>
      </c>
      <c r="Y222" s="181">
        <f t="shared" si="8"/>
        <v>275</v>
      </c>
      <c r="Z222" s="181">
        <f t="shared" si="9"/>
        <v>365</v>
      </c>
      <c r="AA222" s="155"/>
      <c r="AB222" s="9"/>
      <c r="AC222" s="9"/>
      <c r="AD222" s="9"/>
      <c r="AE222" s="9"/>
      <c r="AF222" s="9"/>
      <c r="AG222" s="9"/>
      <c r="AH222" s="9"/>
    </row>
    <row r="223" ht="15.75" customHeight="1">
      <c r="A223" s="177">
        <v>45407.0</v>
      </c>
      <c r="B223" s="178">
        <v>4.18</v>
      </c>
      <c r="C223" s="178">
        <v>4.53</v>
      </c>
      <c r="D223" s="178">
        <v>4.7</v>
      </c>
      <c r="E223" s="178">
        <v>4.78</v>
      </c>
      <c r="F223" s="178">
        <v>4.88</v>
      </c>
      <c r="G223" s="178">
        <v>4.91</v>
      </c>
      <c r="H223" s="178">
        <v>5.03</v>
      </c>
      <c r="I223" s="178">
        <v>5.04</v>
      </c>
      <c r="J223" s="178">
        <v>5.35</v>
      </c>
      <c r="K223" s="179">
        <f>MAX(0,((T223*(365/365))-VLOOKUP(A223,VBMA!$A:$D,4,0))  /  (T223* (365/365)   ))</f>
        <v>0.6328554824</v>
      </c>
      <c r="L223" s="180">
        <f t="shared" ref="L223:S223" si="226">(B223*(1-$K223) * (365/365))/100</f>
        <v>0.01534664084</v>
      </c>
      <c r="M223" s="180">
        <f t="shared" si="226"/>
        <v>0.01663164665</v>
      </c>
      <c r="N223" s="180">
        <f t="shared" si="226"/>
        <v>0.01725579233</v>
      </c>
      <c r="O223" s="180">
        <f t="shared" si="226"/>
        <v>0.01754950794</v>
      </c>
      <c r="P223" s="180">
        <f t="shared" si="226"/>
        <v>0.01791665246</v>
      </c>
      <c r="Q223" s="180">
        <f t="shared" si="226"/>
        <v>0.01802679582</v>
      </c>
      <c r="R223" s="180">
        <f t="shared" si="226"/>
        <v>0.01846736924</v>
      </c>
      <c r="S223" s="180">
        <f t="shared" si="226"/>
        <v>0.01850408369</v>
      </c>
      <c r="T223" s="181">
        <f t="shared" si="3"/>
        <v>5.049782609</v>
      </c>
      <c r="U223" s="182">
        <f t="shared" si="4"/>
        <v>45590</v>
      </c>
      <c r="V223" s="182">
        <f t="shared" si="5"/>
        <v>45682</v>
      </c>
      <c r="W223" s="182">
        <f t="shared" si="6"/>
        <v>45772</v>
      </c>
      <c r="X223" s="181">
        <f t="shared" si="7"/>
        <v>183</v>
      </c>
      <c r="Y223" s="181">
        <f t="shared" si="8"/>
        <v>275</v>
      </c>
      <c r="Z223" s="181">
        <f t="shared" si="9"/>
        <v>365</v>
      </c>
      <c r="AA223" s="155"/>
      <c r="AB223" s="9"/>
      <c r="AC223" s="9"/>
      <c r="AD223" s="9"/>
      <c r="AE223" s="9"/>
      <c r="AF223" s="9"/>
      <c r="AG223" s="9"/>
      <c r="AH223" s="9"/>
    </row>
    <row r="224" ht="15.75" customHeight="1">
      <c r="A224" s="177">
        <v>45406.0</v>
      </c>
      <c r="B224" s="178">
        <v>4.27</v>
      </c>
      <c r="C224" s="178">
        <v>4.54</v>
      </c>
      <c r="D224" s="178">
        <v>4.66</v>
      </c>
      <c r="E224" s="178">
        <v>4.79</v>
      </c>
      <c r="F224" s="178">
        <v>4.84</v>
      </c>
      <c r="G224" s="178">
        <v>4.89</v>
      </c>
      <c r="H224" s="178">
        <v>4.96</v>
      </c>
      <c r="I224" s="178">
        <v>4.98</v>
      </c>
      <c r="J224" s="178">
        <v>5.28</v>
      </c>
      <c r="K224" s="179">
        <f>MAX(0,((T224*(365/365))-VLOOKUP(A224,VBMA!$A:$D,4,0))  /  (T224* (365/365)   ))</f>
        <v>0.6291677537</v>
      </c>
      <c r="L224" s="180">
        <f t="shared" ref="L224:S224" si="227">(B224*(1-$K224) * (365/365))/100</f>
        <v>0.01583453692</v>
      </c>
      <c r="M224" s="180">
        <f t="shared" si="227"/>
        <v>0.01683578398</v>
      </c>
      <c r="N224" s="180">
        <f t="shared" si="227"/>
        <v>0.01728078268</v>
      </c>
      <c r="O224" s="180">
        <f t="shared" si="227"/>
        <v>0.0177628646</v>
      </c>
      <c r="P224" s="180">
        <f t="shared" si="227"/>
        <v>0.01794828072</v>
      </c>
      <c r="Q224" s="180">
        <f t="shared" si="227"/>
        <v>0.01813369684</v>
      </c>
      <c r="R224" s="180">
        <f t="shared" si="227"/>
        <v>0.01839327942</v>
      </c>
      <c r="S224" s="180">
        <f t="shared" si="227"/>
        <v>0.01846744586</v>
      </c>
      <c r="T224" s="181">
        <f t="shared" si="3"/>
        <v>4.999565217</v>
      </c>
      <c r="U224" s="182">
        <f t="shared" si="4"/>
        <v>45589</v>
      </c>
      <c r="V224" s="182">
        <f t="shared" si="5"/>
        <v>45681</v>
      </c>
      <c r="W224" s="182">
        <f t="shared" si="6"/>
        <v>45771</v>
      </c>
      <c r="X224" s="181">
        <f t="shared" si="7"/>
        <v>183</v>
      </c>
      <c r="Y224" s="181">
        <f t="shared" si="8"/>
        <v>275</v>
      </c>
      <c r="Z224" s="181">
        <f t="shared" si="9"/>
        <v>365</v>
      </c>
      <c r="AA224" s="155"/>
      <c r="AB224" s="9"/>
      <c r="AC224" s="9"/>
      <c r="AD224" s="9"/>
      <c r="AE224" s="9"/>
      <c r="AF224" s="9"/>
      <c r="AG224" s="9"/>
      <c r="AH224" s="9"/>
    </row>
    <row r="225" ht="15.75" customHeight="1">
      <c r="A225" s="177">
        <v>45405.0</v>
      </c>
      <c r="B225" s="178">
        <v>4.22</v>
      </c>
      <c r="C225" s="178">
        <v>4.36</v>
      </c>
      <c r="D225" s="178">
        <v>4.42</v>
      </c>
      <c r="E225" s="178">
        <v>4.64</v>
      </c>
      <c r="F225" s="178">
        <v>4.72</v>
      </c>
      <c r="G225" s="178">
        <v>4.77</v>
      </c>
      <c r="H225" s="178">
        <v>4.86</v>
      </c>
      <c r="I225" s="178">
        <v>4.95</v>
      </c>
      <c r="J225" s="178">
        <v>5.28</v>
      </c>
      <c r="K225" s="179">
        <f>MAX(0,((T225*(365/365))-VLOOKUP(A225,VBMA!$A:$D,4,0))  /  (T225* (365/365)   ))</f>
        <v>0.635175836</v>
      </c>
      <c r="L225" s="180">
        <f t="shared" ref="L225:S225" si="228">(B225*(1-$K225) * (365/365))/100</f>
        <v>0.01539557972</v>
      </c>
      <c r="M225" s="180">
        <f t="shared" si="228"/>
        <v>0.01590633355</v>
      </c>
      <c r="N225" s="180">
        <f t="shared" si="228"/>
        <v>0.01612522805</v>
      </c>
      <c r="O225" s="180">
        <f t="shared" si="228"/>
        <v>0.01692784121</v>
      </c>
      <c r="P225" s="180">
        <f t="shared" si="228"/>
        <v>0.01721970054</v>
      </c>
      <c r="Q225" s="180">
        <f t="shared" si="228"/>
        <v>0.01740211262</v>
      </c>
      <c r="R225" s="180">
        <f t="shared" si="228"/>
        <v>0.01773045437</v>
      </c>
      <c r="S225" s="180">
        <f t="shared" si="228"/>
        <v>0.01805879612</v>
      </c>
      <c r="T225" s="181">
        <f t="shared" si="3"/>
        <v>5.038043478</v>
      </c>
      <c r="U225" s="182">
        <f t="shared" si="4"/>
        <v>45588</v>
      </c>
      <c r="V225" s="182">
        <f t="shared" si="5"/>
        <v>45680</v>
      </c>
      <c r="W225" s="182">
        <f t="shared" si="6"/>
        <v>45770</v>
      </c>
      <c r="X225" s="181">
        <f t="shared" si="7"/>
        <v>183</v>
      </c>
      <c r="Y225" s="181">
        <f t="shared" si="8"/>
        <v>275</v>
      </c>
      <c r="Z225" s="181">
        <f t="shared" si="9"/>
        <v>365</v>
      </c>
      <c r="AA225" s="155"/>
      <c r="AB225" s="9"/>
      <c r="AC225" s="9"/>
      <c r="AD225" s="9"/>
      <c r="AE225" s="9"/>
      <c r="AF225" s="9"/>
      <c r="AG225" s="9"/>
      <c r="AH225" s="9"/>
    </row>
    <row r="226" ht="15.75" customHeight="1">
      <c r="A226" s="177">
        <v>45404.0</v>
      </c>
      <c r="B226" s="178">
        <v>3.95</v>
      </c>
      <c r="C226" s="178">
        <v>4.15</v>
      </c>
      <c r="D226" s="178">
        <v>4.33</v>
      </c>
      <c r="E226" s="178">
        <v>4.58</v>
      </c>
      <c r="F226" s="178">
        <v>4.73</v>
      </c>
      <c r="G226" s="178">
        <v>4.74</v>
      </c>
      <c r="H226" s="178">
        <v>4.8</v>
      </c>
      <c r="I226" s="178">
        <v>4.9</v>
      </c>
      <c r="J226" s="178">
        <v>5.2</v>
      </c>
      <c r="K226" s="179">
        <f>MAX(0,((T226*(365/365))-VLOOKUP(A226,VBMA!$A:$D,4,0))  /  (T226* (365/365)   ))</f>
        <v>0.6322401044</v>
      </c>
      <c r="L226" s="180">
        <f t="shared" ref="L226:S226" si="229">(B226*(1-$K226) * (365/365))/100</f>
        <v>0.01452651588</v>
      </c>
      <c r="M226" s="180">
        <f t="shared" si="229"/>
        <v>0.01526203567</v>
      </c>
      <c r="N226" s="180">
        <f t="shared" si="229"/>
        <v>0.01592400348</v>
      </c>
      <c r="O226" s="180">
        <f t="shared" si="229"/>
        <v>0.01684340322</v>
      </c>
      <c r="P226" s="180">
        <f t="shared" si="229"/>
        <v>0.01739504306</v>
      </c>
      <c r="Q226" s="180">
        <f t="shared" si="229"/>
        <v>0.01743181905</v>
      </c>
      <c r="R226" s="180">
        <f t="shared" si="229"/>
        <v>0.01765247499</v>
      </c>
      <c r="S226" s="180">
        <f t="shared" si="229"/>
        <v>0.01802023488</v>
      </c>
      <c r="T226" s="181">
        <f t="shared" si="3"/>
        <v>4.997826087</v>
      </c>
      <c r="U226" s="182">
        <f t="shared" si="4"/>
        <v>45587</v>
      </c>
      <c r="V226" s="182">
        <f t="shared" si="5"/>
        <v>45679</v>
      </c>
      <c r="W226" s="182">
        <f t="shared" si="6"/>
        <v>45769</v>
      </c>
      <c r="X226" s="181">
        <f t="shared" si="7"/>
        <v>183</v>
      </c>
      <c r="Y226" s="181">
        <f t="shared" si="8"/>
        <v>275</v>
      </c>
      <c r="Z226" s="181">
        <f t="shared" si="9"/>
        <v>365</v>
      </c>
      <c r="AA226" s="155"/>
      <c r="AB226" s="9"/>
      <c r="AC226" s="9"/>
      <c r="AD226" s="9"/>
      <c r="AE226" s="9"/>
      <c r="AF226" s="9"/>
      <c r="AG226" s="9"/>
      <c r="AH226" s="9"/>
    </row>
    <row r="227" ht="15.75" customHeight="1">
      <c r="A227" s="177">
        <v>45401.0</v>
      </c>
      <c r="B227" s="178">
        <v>3.96</v>
      </c>
      <c r="C227" s="178">
        <v>4.14</v>
      </c>
      <c r="D227" s="178">
        <v>4.36</v>
      </c>
      <c r="E227" s="178">
        <v>4.58</v>
      </c>
      <c r="F227" s="178">
        <v>4.76</v>
      </c>
      <c r="G227" s="178">
        <v>4.74</v>
      </c>
      <c r="H227" s="178">
        <v>4.82</v>
      </c>
      <c r="I227" s="178">
        <v>4.93</v>
      </c>
      <c r="J227" s="178">
        <v>5.2</v>
      </c>
      <c r="K227" s="179">
        <f>MAX(0,((T227*(365/365))-VLOOKUP(A227,VBMA!$A:$D,4,0))  /  (T227* (365/365)   ))</f>
        <v>0.635144349</v>
      </c>
      <c r="L227" s="180">
        <f t="shared" ref="L227:S227" si="230">(B227*(1-$K227) * (365/365))/100</f>
        <v>0.01444828378</v>
      </c>
      <c r="M227" s="180">
        <f t="shared" si="230"/>
        <v>0.01510502395</v>
      </c>
      <c r="N227" s="180">
        <f t="shared" si="230"/>
        <v>0.01590770638</v>
      </c>
      <c r="O227" s="180">
        <f t="shared" si="230"/>
        <v>0.01671038881</v>
      </c>
      <c r="P227" s="180">
        <f t="shared" si="230"/>
        <v>0.01736712899</v>
      </c>
      <c r="Q227" s="180">
        <f t="shared" si="230"/>
        <v>0.01729415786</v>
      </c>
      <c r="R227" s="180">
        <f t="shared" si="230"/>
        <v>0.01758604238</v>
      </c>
      <c r="S227" s="180">
        <f t="shared" si="230"/>
        <v>0.01798738359</v>
      </c>
      <c r="T227" s="181">
        <f t="shared" si="3"/>
        <v>5.037608696</v>
      </c>
      <c r="U227" s="182">
        <f t="shared" si="4"/>
        <v>45584</v>
      </c>
      <c r="V227" s="182">
        <f t="shared" si="5"/>
        <v>45676</v>
      </c>
      <c r="W227" s="182">
        <f t="shared" si="6"/>
        <v>45766</v>
      </c>
      <c r="X227" s="181">
        <f t="shared" si="7"/>
        <v>183</v>
      </c>
      <c r="Y227" s="181">
        <f t="shared" si="8"/>
        <v>275</v>
      </c>
      <c r="Z227" s="181">
        <f t="shared" si="9"/>
        <v>365</v>
      </c>
      <c r="AA227" s="155"/>
      <c r="AB227" s="9"/>
      <c r="AC227" s="9"/>
      <c r="AD227" s="9"/>
      <c r="AE227" s="9"/>
      <c r="AF227" s="9"/>
      <c r="AG227" s="9"/>
      <c r="AH227" s="9"/>
    </row>
    <row r="228" ht="15.75" customHeight="1">
      <c r="A228" s="177">
        <v>45399.0</v>
      </c>
      <c r="B228" s="178">
        <v>4.92</v>
      </c>
      <c r="C228" s="178">
        <v>5.0</v>
      </c>
      <c r="D228" s="178">
        <v>5.0</v>
      </c>
      <c r="E228" s="178">
        <v>4.9</v>
      </c>
      <c r="F228" s="178">
        <v>4.9</v>
      </c>
      <c r="G228" s="178">
        <v>4.92</v>
      </c>
      <c r="H228" s="178">
        <v>4.78</v>
      </c>
      <c r="I228" s="178">
        <v>4.9</v>
      </c>
      <c r="J228" s="178">
        <v>5.2</v>
      </c>
      <c r="K228" s="179">
        <f>MAX(0,((T228*(365/365))-VLOOKUP(A228,VBMA!$A:$D,4,0))  /  (T228* (365/365)   ))</f>
        <v>0.6354679376</v>
      </c>
      <c r="L228" s="180">
        <f t="shared" ref="L228:S228" si="231">(B228*(1-$K228) * (365/365))/100</f>
        <v>0.01793497747</v>
      </c>
      <c r="M228" s="180">
        <f t="shared" si="231"/>
        <v>0.01822660312</v>
      </c>
      <c r="N228" s="180">
        <f t="shared" si="231"/>
        <v>0.01822660312</v>
      </c>
      <c r="O228" s="180">
        <f t="shared" si="231"/>
        <v>0.01786207106</v>
      </c>
      <c r="P228" s="180">
        <f t="shared" si="231"/>
        <v>0.01786207106</v>
      </c>
      <c r="Q228" s="180">
        <f t="shared" si="231"/>
        <v>0.01793497747</v>
      </c>
      <c r="R228" s="180">
        <f t="shared" si="231"/>
        <v>0.01742463258</v>
      </c>
      <c r="S228" s="180">
        <f t="shared" si="231"/>
        <v>0.01786207106</v>
      </c>
      <c r="T228" s="181">
        <f t="shared" si="3"/>
        <v>5.017391304</v>
      </c>
      <c r="U228" s="182">
        <f t="shared" si="4"/>
        <v>45582</v>
      </c>
      <c r="V228" s="182">
        <f t="shared" si="5"/>
        <v>45674</v>
      </c>
      <c r="W228" s="182">
        <f t="shared" si="6"/>
        <v>45764</v>
      </c>
      <c r="X228" s="181">
        <f t="shared" si="7"/>
        <v>183</v>
      </c>
      <c r="Y228" s="181">
        <f t="shared" si="8"/>
        <v>275</v>
      </c>
      <c r="Z228" s="181">
        <f t="shared" si="9"/>
        <v>365</v>
      </c>
      <c r="AA228" s="155"/>
      <c r="AB228" s="9"/>
      <c r="AC228" s="9"/>
      <c r="AD228" s="9"/>
      <c r="AE228" s="9"/>
      <c r="AF228" s="9"/>
      <c r="AG228" s="9"/>
      <c r="AH228" s="9"/>
    </row>
    <row r="229" ht="15.75" customHeight="1">
      <c r="A229" s="177">
        <v>45398.0</v>
      </c>
      <c r="B229" s="178">
        <v>4.98</v>
      </c>
      <c r="C229" s="178">
        <v>5.0</v>
      </c>
      <c r="D229" s="178">
        <v>5.0</v>
      </c>
      <c r="E229" s="178">
        <v>4.86</v>
      </c>
      <c r="F229" s="178">
        <v>4.84</v>
      </c>
      <c r="G229" s="178">
        <v>4.84</v>
      </c>
      <c r="H229" s="178">
        <v>4.66</v>
      </c>
      <c r="I229" s="178">
        <v>4.8</v>
      </c>
      <c r="J229" s="178">
        <v>5.2</v>
      </c>
      <c r="K229" s="179">
        <f>MAX(0,((T229*(365/365))-VLOOKUP(A229,VBMA!$A:$D,4,0))  /  (T229* (365/365)   ))</f>
        <v>0.6303390577</v>
      </c>
      <c r="L229" s="180">
        <f t="shared" ref="L229:S229" si="232">(B229*(1-$K229) * (365/365))/100</f>
        <v>0.01840911493</v>
      </c>
      <c r="M229" s="180">
        <f t="shared" si="232"/>
        <v>0.01848304712</v>
      </c>
      <c r="N229" s="180">
        <f t="shared" si="232"/>
        <v>0.01848304712</v>
      </c>
      <c r="O229" s="180">
        <f t="shared" si="232"/>
        <v>0.0179655218</v>
      </c>
      <c r="P229" s="180">
        <f t="shared" si="232"/>
        <v>0.01789158961</v>
      </c>
      <c r="Q229" s="180">
        <f t="shared" si="232"/>
        <v>0.01789158961</v>
      </c>
      <c r="R229" s="180">
        <f t="shared" si="232"/>
        <v>0.01722619991</v>
      </c>
      <c r="S229" s="180">
        <f t="shared" si="232"/>
        <v>0.01774372523</v>
      </c>
      <c r="T229" s="181">
        <f t="shared" si="3"/>
        <v>4.936956522</v>
      </c>
      <c r="U229" s="182">
        <f t="shared" si="4"/>
        <v>45581</v>
      </c>
      <c r="V229" s="182">
        <f t="shared" si="5"/>
        <v>45673</v>
      </c>
      <c r="W229" s="182">
        <f t="shared" si="6"/>
        <v>45763</v>
      </c>
      <c r="X229" s="181">
        <f t="shared" si="7"/>
        <v>183</v>
      </c>
      <c r="Y229" s="181">
        <f t="shared" si="8"/>
        <v>275</v>
      </c>
      <c r="Z229" s="181">
        <f t="shared" si="9"/>
        <v>365</v>
      </c>
      <c r="AA229" s="155"/>
      <c r="AB229" s="9"/>
      <c r="AC229" s="9"/>
      <c r="AD229" s="9"/>
      <c r="AE229" s="9"/>
      <c r="AF229" s="9"/>
      <c r="AG229" s="9"/>
      <c r="AH229" s="9"/>
    </row>
    <row r="230" ht="15.75" customHeight="1">
      <c r="A230" s="177">
        <v>45397.0</v>
      </c>
      <c r="B230" s="178">
        <v>4.63</v>
      </c>
      <c r="C230" s="178">
        <v>4.68</v>
      </c>
      <c r="D230" s="178">
        <v>4.68</v>
      </c>
      <c r="E230" s="178">
        <v>4.58</v>
      </c>
      <c r="F230" s="178">
        <v>4.55</v>
      </c>
      <c r="G230" s="178">
        <v>4.55</v>
      </c>
      <c r="H230" s="178">
        <v>4.53</v>
      </c>
      <c r="I230" s="178">
        <v>4.71</v>
      </c>
      <c r="J230" s="178">
        <v>5.2</v>
      </c>
      <c r="K230" s="179">
        <f>MAX(0,((T230*(365/365))-VLOOKUP(A230,VBMA!$A:$D,4,0))  /  (T230* (365/365)   ))</f>
        <v>0.6324256985</v>
      </c>
      <c r="L230" s="180">
        <f t="shared" ref="L230:S230" si="233">(B230*(1-$K230) * (365/365))/100</f>
        <v>0.01701869016</v>
      </c>
      <c r="M230" s="180">
        <f t="shared" si="233"/>
        <v>0.01720247731</v>
      </c>
      <c r="N230" s="180">
        <f t="shared" si="233"/>
        <v>0.01720247731</v>
      </c>
      <c r="O230" s="180">
        <f t="shared" si="233"/>
        <v>0.01683490301</v>
      </c>
      <c r="P230" s="180">
        <f t="shared" si="233"/>
        <v>0.01672463072</v>
      </c>
      <c r="Q230" s="180">
        <f t="shared" si="233"/>
        <v>0.01672463072</v>
      </c>
      <c r="R230" s="180">
        <f t="shared" si="233"/>
        <v>0.01665111586</v>
      </c>
      <c r="S230" s="180">
        <f t="shared" si="233"/>
        <v>0.0173127496</v>
      </c>
      <c r="T230" s="181">
        <f t="shared" si="3"/>
        <v>4.886086957</v>
      </c>
      <c r="U230" s="182">
        <f t="shared" si="4"/>
        <v>45580</v>
      </c>
      <c r="V230" s="182">
        <f t="shared" si="5"/>
        <v>45672</v>
      </c>
      <c r="W230" s="182">
        <f t="shared" si="6"/>
        <v>45762</v>
      </c>
      <c r="X230" s="181">
        <f t="shared" si="7"/>
        <v>183</v>
      </c>
      <c r="Y230" s="181">
        <f t="shared" si="8"/>
        <v>275</v>
      </c>
      <c r="Z230" s="181">
        <f t="shared" si="9"/>
        <v>365</v>
      </c>
      <c r="AA230" s="155"/>
      <c r="AB230" s="9"/>
      <c r="AC230" s="9"/>
      <c r="AD230" s="9"/>
      <c r="AE230" s="9"/>
      <c r="AF230" s="9"/>
      <c r="AG230" s="9"/>
      <c r="AH230" s="9"/>
    </row>
    <row r="231" ht="15.75" customHeight="1">
      <c r="A231" s="177">
        <v>45394.0</v>
      </c>
      <c r="B231" s="178">
        <v>4.26</v>
      </c>
      <c r="C231" s="178">
        <v>4.26</v>
      </c>
      <c r="D231" s="178">
        <v>4.36</v>
      </c>
      <c r="E231" s="178">
        <v>4.42</v>
      </c>
      <c r="F231" s="178">
        <v>4.44</v>
      </c>
      <c r="G231" s="178">
        <v>4.42</v>
      </c>
      <c r="H231" s="178">
        <v>4.5</v>
      </c>
      <c r="I231" s="178">
        <v>4.73</v>
      </c>
      <c r="J231" s="178">
        <v>5.33</v>
      </c>
      <c r="K231" s="179">
        <f>MAX(0,((T231*(365/365))-VLOOKUP(A231,VBMA!$A:$D,4,0))  /  (T231* (365/365)   ))</f>
        <v>0.638345106</v>
      </c>
      <c r="L231" s="180">
        <f t="shared" ref="L231:S231" si="234">(B231*(1-$K231) * (365/365))/100</f>
        <v>0.01540649849</v>
      </c>
      <c r="M231" s="180">
        <f t="shared" si="234"/>
        <v>0.01540649849</v>
      </c>
      <c r="N231" s="180">
        <f t="shared" si="234"/>
        <v>0.01576815338</v>
      </c>
      <c r="O231" s="180">
        <f t="shared" si="234"/>
        <v>0.01598514632</v>
      </c>
      <c r="P231" s="180">
        <f t="shared" si="234"/>
        <v>0.0160574773</v>
      </c>
      <c r="Q231" s="180">
        <f t="shared" si="234"/>
        <v>0.01598514632</v>
      </c>
      <c r="R231" s="180">
        <f t="shared" si="234"/>
        <v>0.01627447023</v>
      </c>
      <c r="S231" s="180">
        <f t="shared" si="234"/>
        <v>0.01710627649</v>
      </c>
      <c r="T231" s="181">
        <f t="shared" si="3"/>
        <v>4.955</v>
      </c>
      <c r="U231" s="182">
        <f t="shared" si="4"/>
        <v>45577</v>
      </c>
      <c r="V231" s="182">
        <f t="shared" si="5"/>
        <v>45669</v>
      </c>
      <c r="W231" s="182">
        <f t="shared" si="6"/>
        <v>45759</v>
      </c>
      <c r="X231" s="181">
        <f t="shared" si="7"/>
        <v>183</v>
      </c>
      <c r="Y231" s="181">
        <f t="shared" si="8"/>
        <v>275</v>
      </c>
      <c r="Z231" s="181">
        <f t="shared" si="9"/>
        <v>365</v>
      </c>
      <c r="AA231" s="155"/>
      <c r="AB231" s="9"/>
      <c r="AC231" s="9"/>
      <c r="AD231" s="9"/>
      <c r="AE231" s="9"/>
      <c r="AF231" s="9"/>
      <c r="AG231" s="9"/>
      <c r="AH231" s="9"/>
    </row>
    <row r="232" ht="15.75" customHeight="1">
      <c r="A232" s="177">
        <v>45393.0</v>
      </c>
      <c r="B232" s="178">
        <v>3.82</v>
      </c>
      <c r="C232" s="178">
        <v>3.95</v>
      </c>
      <c r="D232" s="178">
        <v>3.95</v>
      </c>
      <c r="E232" s="178">
        <v>3.97</v>
      </c>
      <c r="F232" s="178">
        <v>4.03</v>
      </c>
      <c r="G232" s="178">
        <v>4.05</v>
      </c>
      <c r="H232" s="178">
        <v>4.47</v>
      </c>
      <c r="I232" s="178">
        <v>4.72</v>
      </c>
      <c r="J232" s="178">
        <v>5.35</v>
      </c>
      <c r="K232" s="179">
        <f>MAX(0,((T232*(365/365))-VLOOKUP(A232,VBMA!$A:$D,4,0))  /  (T232* (365/365)   ))</f>
        <v>0.6390419057</v>
      </c>
      <c r="L232" s="180">
        <f t="shared" ref="L232:S232" si="235">(B232*(1-$K232) * (365/365))/100</f>
        <v>0.0137885992</v>
      </c>
      <c r="M232" s="180">
        <f t="shared" si="235"/>
        <v>0.01425784473</v>
      </c>
      <c r="N232" s="180">
        <f t="shared" si="235"/>
        <v>0.01425784473</v>
      </c>
      <c r="O232" s="180">
        <f t="shared" si="235"/>
        <v>0.01433003634</v>
      </c>
      <c r="P232" s="180">
        <f t="shared" si="235"/>
        <v>0.0145466112</v>
      </c>
      <c r="Q232" s="180">
        <f t="shared" si="235"/>
        <v>0.01461880282</v>
      </c>
      <c r="R232" s="180">
        <f t="shared" si="235"/>
        <v>0.01613482682</v>
      </c>
      <c r="S232" s="180">
        <f t="shared" si="235"/>
        <v>0.01703722205</v>
      </c>
      <c r="T232" s="181">
        <f t="shared" si="3"/>
        <v>4.964565217</v>
      </c>
      <c r="U232" s="182">
        <f t="shared" si="4"/>
        <v>45576</v>
      </c>
      <c r="V232" s="182">
        <f t="shared" si="5"/>
        <v>45668</v>
      </c>
      <c r="W232" s="182">
        <f t="shared" si="6"/>
        <v>45758</v>
      </c>
      <c r="X232" s="181">
        <f t="shared" si="7"/>
        <v>183</v>
      </c>
      <c r="Y232" s="181">
        <f t="shared" si="8"/>
        <v>275</v>
      </c>
      <c r="Z232" s="181">
        <f t="shared" si="9"/>
        <v>365</v>
      </c>
      <c r="AA232" s="155"/>
      <c r="AB232" s="9"/>
      <c r="AC232" s="9"/>
      <c r="AD232" s="9"/>
      <c r="AE232" s="9"/>
      <c r="AF232" s="9"/>
      <c r="AG232" s="9"/>
      <c r="AH232" s="9"/>
    </row>
    <row r="233" ht="15.75" customHeight="1">
      <c r="A233" s="177">
        <v>45392.0</v>
      </c>
      <c r="B233" s="178">
        <v>3.86</v>
      </c>
      <c r="C233" s="178">
        <v>4.0</v>
      </c>
      <c r="D233" s="178">
        <v>4.02</v>
      </c>
      <c r="E233" s="178">
        <v>3.96</v>
      </c>
      <c r="F233" s="178">
        <v>4.08</v>
      </c>
      <c r="G233" s="178">
        <v>4.08</v>
      </c>
      <c r="H233" s="178">
        <v>4.46</v>
      </c>
      <c r="I233" s="178">
        <v>4.69</v>
      </c>
      <c r="J233" s="178">
        <v>5.24</v>
      </c>
      <c r="K233" s="179">
        <f>MAX(0,((T233*(365/365))-VLOOKUP(A233,VBMA!$A:$D,4,0))  /  (T233* (365/365)   ))</f>
        <v>0.6380467955</v>
      </c>
      <c r="L233" s="180">
        <f t="shared" ref="L233:S233" si="236">(B233*(1-$K233) * (365/365))/100</f>
        <v>0.01397139369</v>
      </c>
      <c r="M233" s="180">
        <f t="shared" si="236"/>
        <v>0.01447812818</v>
      </c>
      <c r="N233" s="180">
        <f t="shared" si="236"/>
        <v>0.01455051882</v>
      </c>
      <c r="O233" s="180">
        <f t="shared" si="236"/>
        <v>0.0143333469</v>
      </c>
      <c r="P233" s="180">
        <f t="shared" si="236"/>
        <v>0.01476769074</v>
      </c>
      <c r="Q233" s="180">
        <f t="shared" si="236"/>
        <v>0.01476769074</v>
      </c>
      <c r="R233" s="180">
        <f t="shared" si="236"/>
        <v>0.01614311292</v>
      </c>
      <c r="S233" s="180">
        <f t="shared" si="236"/>
        <v>0.01697560529</v>
      </c>
      <c r="T233" s="181">
        <f t="shared" si="3"/>
        <v>4.915</v>
      </c>
      <c r="U233" s="182">
        <f t="shared" si="4"/>
        <v>45575</v>
      </c>
      <c r="V233" s="182">
        <f t="shared" si="5"/>
        <v>45667</v>
      </c>
      <c r="W233" s="182">
        <f t="shared" si="6"/>
        <v>45757</v>
      </c>
      <c r="X233" s="181">
        <f t="shared" si="7"/>
        <v>183</v>
      </c>
      <c r="Y233" s="181">
        <f t="shared" si="8"/>
        <v>275</v>
      </c>
      <c r="Z233" s="181">
        <f t="shared" si="9"/>
        <v>365</v>
      </c>
      <c r="AA233" s="155"/>
      <c r="AB233" s="9"/>
      <c r="AC233" s="9"/>
      <c r="AD233" s="9"/>
      <c r="AE233" s="9"/>
      <c r="AF233" s="9"/>
      <c r="AG233" s="9"/>
      <c r="AH233" s="9"/>
    </row>
    <row r="234" ht="15.75" customHeight="1">
      <c r="A234" s="177">
        <v>45391.0</v>
      </c>
      <c r="B234" s="178">
        <v>3.68</v>
      </c>
      <c r="C234" s="178">
        <v>3.85</v>
      </c>
      <c r="D234" s="178">
        <v>3.83</v>
      </c>
      <c r="E234" s="178">
        <v>3.8</v>
      </c>
      <c r="F234" s="178">
        <v>4.0</v>
      </c>
      <c r="G234" s="178">
        <v>4.0</v>
      </c>
      <c r="H234" s="178">
        <v>4.43</v>
      </c>
      <c r="I234" s="178">
        <v>4.66</v>
      </c>
      <c r="J234" s="178">
        <v>5.31</v>
      </c>
      <c r="K234" s="179">
        <f>MAX(0,((T234*(365/365))-VLOOKUP(A234,VBMA!$A:$D,4,0))  /  (T234* (365/365)   ))</f>
        <v>0.6272262027</v>
      </c>
      <c r="L234" s="180">
        <f t="shared" ref="L234:S234" si="237">(B234*(1-$K234) * (365/365))/100</f>
        <v>0.01371807574</v>
      </c>
      <c r="M234" s="180">
        <f t="shared" si="237"/>
        <v>0.0143517912</v>
      </c>
      <c r="N234" s="180">
        <f t="shared" si="237"/>
        <v>0.01427723644</v>
      </c>
      <c r="O234" s="180">
        <f t="shared" si="237"/>
        <v>0.0141654043</v>
      </c>
      <c r="P234" s="180">
        <f t="shared" si="237"/>
        <v>0.01491095189</v>
      </c>
      <c r="Q234" s="180">
        <f t="shared" si="237"/>
        <v>0.01491095189</v>
      </c>
      <c r="R234" s="180">
        <f t="shared" si="237"/>
        <v>0.01651387922</v>
      </c>
      <c r="S234" s="180">
        <f t="shared" si="237"/>
        <v>0.01737125896</v>
      </c>
      <c r="T234" s="181">
        <f t="shared" si="3"/>
        <v>4.885</v>
      </c>
      <c r="U234" s="182">
        <f t="shared" si="4"/>
        <v>45574</v>
      </c>
      <c r="V234" s="182">
        <f t="shared" si="5"/>
        <v>45666</v>
      </c>
      <c r="W234" s="182">
        <f t="shared" si="6"/>
        <v>45756</v>
      </c>
      <c r="X234" s="181">
        <f t="shared" si="7"/>
        <v>183</v>
      </c>
      <c r="Y234" s="181">
        <f t="shared" si="8"/>
        <v>275</v>
      </c>
      <c r="Z234" s="181">
        <f t="shared" si="9"/>
        <v>365</v>
      </c>
      <c r="AA234" s="155"/>
      <c r="AB234" s="9"/>
      <c r="AC234" s="9"/>
      <c r="AD234" s="9"/>
      <c r="AE234" s="9"/>
      <c r="AF234" s="9"/>
      <c r="AG234" s="9"/>
      <c r="AH234" s="9"/>
    </row>
    <row r="235" ht="15.75" customHeight="1">
      <c r="A235" s="177">
        <v>45390.0</v>
      </c>
      <c r="B235" s="178">
        <v>2.72</v>
      </c>
      <c r="C235" s="178">
        <v>2.94</v>
      </c>
      <c r="D235" s="178">
        <v>3.34</v>
      </c>
      <c r="E235" s="178">
        <v>3.66</v>
      </c>
      <c r="F235" s="178">
        <v>3.94</v>
      </c>
      <c r="G235" s="178">
        <v>3.96</v>
      </c>
      <c r="H235" s="178">
        <v>4.4</v>
      </c>
      <c r="I235" s="178">
        <v>4.68</v>
      </c>
      <c r="J235" s="178">
        <v>5.28</v>
      </c>
      <c r="K235" s="179">
        <f>MAX(0,((T235*(365/365))-VLOOKUP(A235,VBMA!$A:$D,4,0))  /  (T235* (365/365)   ))</f>
        <v>0.6332192382</v>
      </c>
      <c r="L235" s="180">
        <f t="shared" ref="L235:S235" si="238">(B235*(1-$K235) * (365/365))/100</f>
        <v>0.009976436721</v>
      </c>
      <c r="M235" s="180">
        <f t="shared" si="238"/>
        <v>0.0107833544</v>
      </c>
      <c r="N235" s="180">
        <f t="shared" si="238"/>
        <v>0.01225047744</v>
      </c>
      <c r="O235" s="180">
        <f t="shared" si="238"/>
        <v>0.01342417588</v>
      </c>
      <c r="P235" s="180">
        <f t="shared" si="238"/>
        <v>0.01445116202</v>
      </c>
      <c r="Q235" s="180">
        <f t="shared" si="238"/>
        <v>0.01452451817</v>
      </c>
      <c r="R235" s="180">
        <f t="shared" si="238"/>
        <v>0.01613835352</v>
      </c>
      <c r="S235" s="180">
        <f t="shared" si="238"/>
        <v>0.01716533965</v>
      </c>
      <c r="T235" s="181">
        <f t="shared" si="3"/>
        <v>4.953913043</v>
      </c>
      <c r="U235" s="182">
        <f t="shared" si="4"/>
        <v>45573</v>
      </c>
      <c r="V235" s="182">
        <f t="shared" si="5"/>
        <v>45665</v>
      </c>
      <c r="W235" s="182">
        <f t="shared" si="6"/>
        <v>45755</v>
      </c>
      <c r="X235" s="181">
        <f t="shared" si="7"/>
        <v>183</v>
      </c>
      <c r="Y235" s="181">
        <f t="shared" si="8"/>
        <v>275</v>
      </c>
      <c r="Z235" s="181">
        <f t="shared" si="9"/>
        <v>365</v>
      </c>
      <c r="AA235" s="155"/>
      <c r="AB235" s="9"/>
      <c r="AC235" s="9"/>
      <c r="AD235" s="9"/>
      <c r="AE235" s="9"/>
      <c r="AF235" s="9"/>
      <c r="AG235" s="9"/>
      <c r="AH235" s="9"/>
    </row>
    <row r="236" ht="15.75" customHeight="1">
      <c r="A236" s="177">
        <v>45387.0</v>
      </c>
      <c r="B236" s="178">
        <v>2.58</v>
      </c>
      <c r="C236" s="178">
        <v>2.9</v>
      </c>
      <c r="D236" s="178">
        <v>3.23</v>
      </c>
      <c r="E236" s="178">
        <v>3.75</v>
      </c>
      <c r="F236" s="178">
        <v>3.93</v>
      </c>
      <c r="G236" s="178">
        <v>3.98</v>
      </c>
      <c r="H236" s="178">
        <v>4.25</v>
      </c>
      <c r="I236" s="178">
        <v>4.56</v>
      </c>
      <c r="J236" s="178">
        <v>5.2</v>
      </c>
      <c r="K236" s="179">
        <f>MAX(0,((T236*(365/365))-VLOOKUP(A236,VBMA!$A:$D,4,0))  /  (T236* (365/365)   ))</f>
        <v>0.6350185508</v>
      </c>
      <c r="L236" s="180">
        <f t="shared" ref="L236:S236" si="239">(B236*(1-$K236) * (365/365))/100</f>
        <v>0.009416521389</v>
      </c>
      <c r="M236" s="180">
        <f t="shared" si="239"/>
        <v>0.01058446203</v>
      </c>
      <c r="N236" s="180">
        <f t="shared" si="239"/>
        <v>0.01178890081</v>
      </c>
      <c r="O236" s="180">
        <f t="shared" si="239"/>
        <v>0.01368680434</v>
      </c>
      <c r="P236" s="180">
        <f t="shared" si="239"/>
        <v>0.01434377095</v>
      </c>
      <c r="Q236" s="180">
        <f t="shared" si="239"/>
        <v>0.01452626168</v>
      </c>
      <c r="R236" s="180">
        <f t="shared" si="239"/>
        <v>0.01551171159</v>
      </c>
      <c r="S236" s="180">
        <f t="shared" si="239"/>
        <v>0.01664315408</v>
      </c>
      <c r="T236" s="181">
        <f t="shared" si="3"/>
        <v>4.86326087</v>
      </c>
      <c r="U236" s="182">
        <f t="shared" si="4"/>
        <v>45570</v>
      </c>
      <c r="V236" s="182">
        <f t="shared" si="5"/>
        <v>45662</v>
      </c>
      <c r="W236" s="182">
        <f t="shared" si="6"/>
        <v>45752</v>
      </c>
      <c r="X236" s="181">
        <f t="shared" si="7"/>
        <v>183</v>
      </c>
      <c r="Y236" s="181">
        <f t="shared" si="8"/>
        <v>275</v>
      </c>
      <c r="Z236" s="181">
        <f t="shared" si="9"/>
        <v>365</v>
      </c>
      <c r="AA236" s="155"/>
      <c r="AB236" s="9"/>
      <c r="AC236" s="9"/>
      <c r="AD236" s="9"/>
      <c r="AE236" s="9"/>
      <c r="AF236" s="9"/>
      <c r="AG236" s="9"/>
      <c r="AH236" s="9"/>
    </row>
    <row r="237" ht="15.75" customHeight="1">
      <c r="A237" s="177">
        <v>45386.0</v>
      </c>
      <c r="B237" s="178">
        <v>3.58</v>
      </c>
      <c r="C237" s="178">
        <v>3.92</v>
      </c>
      <c r="D237" s="178">
        <v>4.05</v>
      </c>
      <c r="E237" s="178">
        <v>4.08</v>
      </c>
      <c r="F237" s="178">
        <v>3.98</v>
      </c>
      <c r="G237" s="178">
        <v>3.98</v>
      </c>
      <c r="H237" s="178">
        <v>4.32</v>
      </c>
      <c r="I237" s="178">
        <v>4.6</v>
      </c>
      <c r="J237" s="178">
        <v>5.2</v>
      </c>
      <c r="K237" s="179">
        <f>MAX(0,((T237*(365/365))-VLOOKUP(A237,VBMA!$A:$D,4,0))  /  (T237* (365/365)   ))</f>
        <v>0.6358162355</v>
      </c>
      <c r="L237" s="180">
        <f t="shared" ref="L237:S237" si="240">(B237*(1-$K237) * (365/365))/100</f>
        <v>0.01303777877</v>
      </c>
      <c r="M237" s="180">
        <f t="shared" si="240"/>
        <v>0.01427600357</v>
      </c>
      <c r="N237" s="180">
        <f t="shared" si="240"/>
        <v>0.01474944246</v>
      </c>
      <c r="O237" s="180">
        <f t="shared" si="240"/>
        <v>0.01485869759</v>
      </c>
      <c r="P237" s="180">
        <f t="shared" si="240"/>
        <v>0.01449451383</v>
      </c>
      <c r="Q237" s="180">
        <f t="shared" si="240"/>
        <v>0.01449451383</v>
      </c>
      <c r="R237" s="180">
        <f t="shared" si="240"/>
        <v>0.01573273863</v>
      </c>
      <c r="S237" s="180">
        <f t="shared" si="240"/>
        <v>0.01675245317</v>
      </c>
      <c r="T237" s="181">
        <f t="shared" si="3"/>
        <v>4.873913043</v>
      </c>
      <c r="U237" s="182">
        <f t="shared" si="4"/>
        <v>45569</v>
      </c>
      <c r="V237" s="182">
        <f t="shared" si="5"/>
        <v>45661</v>
      </c>
      <c r="W237" s="182">
        <f t="shared" si="6"/>
        <v>45751</v>
      </c>
      <c r="X237" s="181">
        <f t="shared" si="7"/>
        <v>183</v>
      </c>
      <c r="Y237" s="181">
        <f t="shared" si="8"/>
        <v>275</v>
      </c>
      <c r="Z237" s="181">
        <f t="shared" si="9"/>
        <v>365</v>
      </c>
      <c r="AA237" s="155"/>
      <c r="AB237" s="9"/>
      <c r="AC237" s="9"/>
      <c r="AD237" s="9"/>
      <c r="AE237" s="9"/>
      <c r="AF237" s="9"/>
      <c r="AG237" s="9"/>
      <c r="AH237" s="9"/>
    </row>
    <row r="238" ht="15.75" customHeight="1">
      <c r="A238" s="177">
        <v>45385.0</v>
      </c>
      <c r="B238" s="178">
        <v>4.42</v>
      </c>
      <c r="C238" s="178">
        <v>4.5</v>
      </c>
      <c r="D238" s="178">
        <v>4.5</v>
      </c>
      <c r="E238" s="178">
        <v>4.24</v>
      </c>
      <c r="F238" s="178">
        <v>3.98</v>
      </c>
      <c r="G238" s="178">
        <v>3.98</v>
      </c>
      <c r="H238" s="178">
        <v>4.34</v>
      </c>
      <c r="I238" s="178">
        <v>4.59</v>
      </c>
      <c r="J238" s="178">
        <v>5.2</v>
      </c>
      <c r="K238" s="179">
        <f>MAX(0,((T238*(365/365))-VLOOKUP(A238,VBMA!$A:$D,4,0))  /  (T238* (365/365)   ))</f>
        <v>0.6328521966</v>
      </c>
      <c r="L238" s="180">
        <f t="shared" ref="L238:S238" si="241">(B238*(1-$K238) * (365/365))/100</f>
        <v>0.01622793291</v>
      </c>
      <c r="M238" s="180">
        <f t="shared" si="241"/>
        <v>0.01652165115</v>
      </c>
      <c r="N238" s="180">
        <f t="shared" si="241"/>
        <v>0.01652165115</v>
      </c>
      <c r="O238" s="180">
        <f t="shared" si="241"/>
        <v>0.01556706686</v>
      </c>
      <c r="P238" s="180">
        <f t="shared" si="241"/>
        <v>0.01461248258</v>
      </c>
      <c r="Q238" s="180">
        <f t="shared" si="241"/>
        <v>0.01461248258</v>
      </c>
      <c r="R238" s="180">
        <f t="shared" si="241"/>
        <v>0.01593421467</v>
      </c>
      <c r="S238" s="180">
        <f t="shared" si="241"/>
        <v>0.01685208418</v>
      </c>
      <c r="T238" s="181">
        <f t="shared" si="3"/>
        <v>4.834565217</v>
      </c>
      <c r="U238" s="182">
        <f t="shared" si="4"/>
        <v>45568</v>
      </c>
      <c r="V238" s="182">
        <f t="shared" si="5"/>
        <v>45660</v>
      </c>
      <c r="W238" s="182">
        <f t="shared" si="6"/>
        <v>45750</v>
      </c>
      <c r="X238" s="181">
        <f t="shared" si="7"/>
        <v>183</v>
      </c>
      <c r="Y238" s="181">
        <f t="shared" si="8"/>
        <v>275</v>
      </c>
      <c r="Z238" s="181">
        <f t="shared" si="9"/>
        <v>365</v>
      </c>
      <c r="AA238" s="155"/>
      <c r="AB238" s="9"/>
      <c r="AC238" s="9"/>
      <c r="AD238" s="9"/>
      <c r="AE238" s="9"/>
      <c r="AF238" s="9"/>
      <c r="AG238" s="9"/>
      <c r="AH238" s="9"/>
    </row>
    <row r="239" ht="15.75" customHeight="1">
      <c r="A239" s="177">
        <v>45384.0</v>
      </c>
      <c r="B239" s="178">
        <v>4.35</v>
      </c>
      <c r="C239" s="178">
        <v>4.5</v>
      </c>
      <c r="D239" s="178">
        <v>4.5</v>
      </c>
      <c r="E239" s="178">
        <v>4.23</v>
      </c>
      <c r="F239" s="178">
        <v>4.05</v>
      </c>
      <c r="G239" s="178">
        <v>4.05</v>
      </c>
      <c r="H239" s="178">
        <v>4.38</v>
      </c>
      <c r="I239" s="178">
        <v>4.64</v>
      </c>
      <c r="J239" s="178">
        <v>5.26</v>
      </c>
      <c r="K239" s="179">
        <f>MAX(0,((T239*(365/365))-VLOOKUP(A239,VBMA!$A:$D,4,0))  /  (T239* (365/365)   ))</f>
        <v>0.6569512303</v>
      </c>
      <c r="L239" s="180">
        <f t="shared" ref="L239:S239" si="242">(B239*(1-$K239) * (365/365))/100</f>
        <v>0.01492262148</v>
      </c>
      <c r="M239" s="180">
        <f t="shared" si="242"/>
        <v>0.01543719463</v>
      </c>
      <c r="N239" s="180">
        <f t="shared" si="242"/>
        <v>0.01543719463</v>
      </c>
      <c r="O239" s="180">
        <f t="shared" si="242"/>
        <v>0.01451096296</v>
      </c>
      <c r="P239" s="180">
        <f t="shared" si="242"/>
        <v>0.01389347517</v>
      </c>
      <c r="Q239" s="180">
        <f t="shared" si="242"/>
        <v>0.01389347517</v>
      </c>
      <c r="R239" s="180">
        <f t="shared" si="242"/>
        <v>0.01502553611</v>
      </c>
      <c r="S239" s="180">
        <f t="shared" si="242"/>
        <v>0.01591746291</v>
      </c>
      <c r="T239" s="181">
        <f t="shared" si="3"/>
        <v>4.894347826</v>
      </c>
      <c r="U239" s="182">
        <f t="shared" si="4"/>
        <v>45567</v>
      </c>
      <c r="V239" s="182">
        <f t="shared" si="5"/>
        <v>45659</v>
      </c>
      <c r="W239" s="182">
        <f t="shared" si="6"/>
        <v>45749</v>
      </c>
      <c r="X239" s="181">
        <f t="shared" si="7"/>
        <v>183</v>
      </c>
      <c r="Y239" s="181">
        <f t="shared" si="8"/>
        <v>275</v>
      </c>
      <c r="Z239" s="181">
        <f t="shared" si="9"/>
        <v>365</v>
      </c>
      <c r="AA239" s="155"/>
      <c r="AB239" s="9"/>
      <c r="AC239" s="9"/>
      <c r="AD239" s="9"/>
      <c r="AE239" s="9"/>
      <c r="AF239" s="9"/>
      <c r="AG239" s="9"/>
      <c r="AH239" s="9"/>
    </row>
    <row r="240" ht="15.75" customHeight="1">
      <c r="A240" s="177">
        <v>45383.0</v>
      </c>
      <c r="B240" s="178">
        <v>3.64</v>
      </c>
      <c r="C240" s="178">
        <v>3.79</v>
      </c>
      <c r="D240" s="178">
        <v>3.86</v>
      </c>
      <c r="E240" s="178">
        <v>3.83</v>
      </c>
      <c r="F240" s="178">
        <v>3.69</v>
      </c>
      <c r="G240" s="178">
        <v>3.73</v>
      </c>
      <c r="H240" s="178">
        <v>4.2</v>
      </c>
      <c r="I240" s="178">
        <v>4.64</v>
      </c>
      <c r="J240" s="178">
        <v>5.25</v>
      </c>
      <c r="K240" s="179">
        <f>MAX(0,((T240*(365/365))-VLOOKUP(A240,VBMA!$A:$D,4,0))  /  (T240* (365/365)   ))</f>
        <v>0.681881324</v>
      </c>
      <c r="L240" s="180">
        <f t="shared" ref="L240:S240" si="243">(B240*(1-$K240) * (365/365))/100</f>
        <v>0.01157951981</v>
      </c>
      <c r="M240" s="180">
        <f t="shared" si="243"/>
        <v>0.01205669782</v>
      </c>
      <c r="N240" s="180">
        <f t="shared" si="243"/>
        <v>0.0122793809</v>
      </c>
      <c r="O240" s="180">
        <f t="shared" si="243"/>
        <v>0.01218394529</v>
      </c>
      <c r="P240" s="180">
        <f t="shared" si="243"/>
        <v>0.01173857915</v>
      </c>
      <c r="Q240" s="180">
        <f t="shared" si="243"/>
        <v>0.01186582662</v>
      </c>
      <c r="R240" s="180">
        <f t="shared" si="243"/>
        <v>0.01336098439</v>
      </c>
      <c r="S240" s="180">
        <f t="shared" si="243"/>
        <v>0.01476070657</v>
      </c>
      <c r="T240" s="181">
        <f t="shared" si="3"/>
        <v>5.070434783</v>
      </c>
      <c r="U240" s="182">
        <f t="shared" si="4"/>
        <v>45566</v>
      </c>
      <c r="V240" s="182">
        <f t="shared" si="5"/>
        <v>45658</v>
      </c>
      <c r="W240" s="182">
        <f t="shared" si="6"/>
        <v>45748</v>
      </c>
      <c r="X240" s="181">
        <f t="shared" si="7"/>
        <v>183</v>
      </c>
      <c r="Y240" s="181">
        <f t="shared" si="8"/>
        <v>275</v>
      </c>
      <c r="Z240" s="181">
        <f t="shared" si="9"/>
        <v>365</v>
      </c>
      <c r="AA240" s="155"/>
      <c r="AB240" s="9"/>
      <c r="AC240" s="9"/>
      <c r="AD240" s="9"/>
      <c r="AE240" s="9"/>
      <c r="AF240" s="9"/>
      <c r="AG240" s="9"/>
      <c r="AH240" s="9"/>
    </row>
    <row r="241" ht="15.75" customHeight="1">
      <c r="A241" s="177">
        <v>45380.0</v>
      </c>
      <c r="B241" s="178">
        <v>2.78</v>
      </c>
      <c r="C241" s="178">
        <v>3.0</v>
      </c>
      <c r="D241" s="178">
        <v>3.02</v>
      </c>
      <c r="E241" s="178">
        <v>3.3</v>
      </c>
      <c r="F241" s="178">
        <v>3.44</v>
      </c>
      <c r="G241" s="178">
        <v>3.38</v>
      </c>
      <c r="H241" s="178">
        <v>4.04</v>
      </c>
      <c r="I241" s="178">
        <v>4.64</v>
      </c>
      <c r="J241" s="178">
        <v>5.2</v>
      </c>
      <c r="K241" s="179">
        <f>MAX(0,((T241*(365/365))-VLOOKUP(A241,VBMA!$A:$D,4,0))  /  (T241* (365/365)   ))</f>
        <v>0.6990487989</v>
      </c>
      <c r="L241" s="180">
        <f t="shared" ref="L241:S241" si="244">(B241*(1-$K241) * (365/365))/100</f>
        <v>0.00836644339</v>
      </c>
      <c r="M241" s="180">
        <f t="shared" si="244"/>
        <v>0.009028536032</v>
      </c>
      <c r="N241" s="180">
        <f t="shared" si="244"/>
        <v>0.009088726272</v>
      </c>
      <c r="O241" s="180">
        <f t="shared" si="244"/>
        <v>0.009931389635</v>
      </c>
      <c r="P241" s="180">
        <f t="shared" si="244"/>
        <v>0.01035272132</v>
      </c>
      <c r="Q241" s="180">
        <f t="shared" si="244"/>
        <v>0.0101721506</v>
      </c>
      <c r="R241" s="180">
        <f t="shared" si="244"/>
        <v>0.01215842852</v>
      </c>
      <c r="S241" s="180">
        <f t="shared" si="244"/>
        <v>0.01396413573</v>
      </c>
      <c r="T241" s="181">
        <f t="shared" si="3"/>
        <v>5.233406593</v>
      </c>
      <c r="U241" s="182">
        <f t="shared" si="4"/>
        <v>45564</v>
      </c>
      <c r="V241" s="182">
        <f t="shared" si="5"/>
        <v>45655</v>
      </c>
      <c r="W241" s="182">
        <f t="shared" si="6"/>
        <v>45745</v>
      </c>
      <c r="X241" s="181">
        <f t="shared" si="7"/>
        <v>184</v>
      </c>
      <c r="Y241" s="181">
        <f t="shared" si="8"/>
        <v>275</v>
      </c>
      <c r="Z241" s="181">
        <f t="shared" si="9"/>
        <v>365</v>
      </c>
      <c r="AA241" s="155"/>
      <c r="AB241" s="9"/>
      <c r="AC241" s="9"/>
      <c r="AD241" s="9"/>
      <c r="AE241" s="9"/>
      <c r="AF241" s="9"/>
      <c r="AG241" s="9"/>
      <c r="AH241" s="9"/>
    </row>
    <row r="242" ht="15.75" customHeight="1">
      <c r="A242" s="177">
        <v>45379.0</v>
      </c>
      <c r="B242" s="178">
        <v>0.32</v>
      </c>
      <c r="C242" s="178">
        <v>1.87</v>
      </c>
      <c r="D242" s="178">
        <v>2.15</v>
      </c>
      <c r="E242" s="178">
        <v>2.45</v>
      </c>
      <c r="F242" s="178">
        <v>2.73</v>
      </c>
      <c r="G242" s="178">
        <v>2.95</v>
      </c>
      <c r="H242" s="178">
        <v>4.08</v>
      </c>
      <c r="I242" s="178">
        <v>4.63</v>
      </c>
      <c r="J242" s="178">
        <v>5.26</v>
      </c>
      <c r="K242" s="179">
        <f>MAX(0,((T242*(365/365))-VLOOKUP(A242,VBMA!$A:$D,4,0))  /  (T242* (365/365)   ))</f>
        <v>0.6971369709</v>
      </c>
      <c r="L242" s="180">
        <f t="shared" ref="L242:S242" si="245">(B242*(1-$K242) * (365/365))/100</f>
        <v>0.0009691616932</v>
      </c>
      <c r="M242" s="180">
        <f t="shared" si="245"/>
        <v>0.005663538645</v>
      </c>
      <c r="N242" s="180">
        <f t="shared" si="245"/>
        <v>0.006511555126</v>
      </c>
      <c r="O242" s="180">
        <f t="shared" si="245"/>
        <v>0.007420144213</v>
      </c>
      <c r="P242" s="180">
        <f t="shared" si="245"/>
        <v>0.008268160695</v>
      </c>
      <c r="Q242" s="180">
        <f t="shared" si="245"/>
        <v>0.008934459359</v>
      </c>
      <c r="R242" s="180">
        <f t="shared" si="245"/>
        <v>0.01235681159</v>
      </c>
      <c r="S242" s="180">
        <f t="shared" si="245"/>
        <v>0.01402255825</v>
      </c>
      <c r="T242" s="181">
        <f t="shared" si="3"/>
        <v>5.173956044</v>
      </c>
      <c r="U242" s="182">
        <f t="shared" si="4"/>
        <v>45563</v>
      </c>
      <c r="V242" s="182">
        <f t="shared" si="5"/>
        <v>45654</v>
      </c>
      <c r="W242" s="182">
        <f t="shared" si="6"/>
        <v>45744</v>
      </c>
      <c r="X242" s="181">
        <f t="shared" si="7"/>
        <v>184</v>
      </c>
      <c r="Y242" s="181">
        <f t="shared" si="8"/>
        <v>275</v>
      </c>
      <c r="Z242" s="181">
        <f t="shared" si="9"/>
        <v>365</v>
      </c>
      <c r="AA242" s="155"/>
      <c r="AB242" s="9"/>
      <c r="AC242" s="9"/>
      <c r="AD242" s="9"/>
      <c r="AE242" s="9"/>
      <c r="AF242" s="9"/>
      <c r="AG242" s="9"/>
      <c r="AH242" s="9"/>
    </row>
    <row r="243" ht="15.75" customHeight="1">
      <c r="A243" s="177">
        <v>45378.0</v>
      </c>
      <c r="B243" s="178">
        <v>0.33</v>
      </c>
      <c r="C243" s="178">
        <v>1.6</v>
      </c>
      <c r="D243" s="178">
        <v>2.0</v>
      </c>
      <c r="E243" s="178">
        <v>2.32</v>
      </c>
      <c r="F243" s="178">
        <v>2.65</v>
      </c>
      <c r="G243" s="178">
        <v>2.86</v>
      </c>
      <c r="H243" s="178">
        <v>4.1</v>
      </c>
      <c r="I243" s="178">
        <v>4.66</v>
      </c>
      <c r="J243" s="178">
        <v>5.28</v>
      </c>
      <c r="K243" s="179">
        <f>MAX(0,((T243*(365/365))-VLOOKUP(A243,VBMA!$A:$D,4,0))  /  (T243* (365/365)   ))</f>
        <v>0.7115373266</v>
      </c>
      <c r="L243" s="180">
        <f t="shared" ref="L243:S243" si="246">(B243*(1-$K243) * (365/365))/100</f>
        <v>0.0009519268221</v>
      </c>
      <c r="M243" s="180">
        <f t="shared" si="246"/>
        <v>0.004615402774</v>
      </c>
      <c r="N243" s="180">
        <f t="shared" si="246"/>
        <v>0.005769253467</v>
      </c>
      <c r="O243" s="180">
        <f t="shared" si="246"/>
        <v>0.006692334022</v>
      </c>
      <c r="P243" s="180">
        <f t="shared" si="246"/>
        <v>0.007644260844</v>
      </c>
      <c r="Q243" s="180">
        <f t="shared" si="246"/>
        <v>0.008250032458</v>
      </c>
      <c r="R243" s="180">
        <f t="shared" si="246"/>
        <v>0.01182696961</v>
      </c>
      <c r="S243" s="180">
        <f t="shared" si="246"/>
        <v>0.01344236058</v>
      </c>
      <c r="T243" s="181">
        <f t="shared" si="3"/>
        <v>5.213846154</v>
      </c>
      <c r="U243" s="182">
        <f t="shared" si="4"/>
        <v>45562</v>
      </c>
      <c r="V243" s="182">
        <f t="shared" si="5"/>
        <v>45653</v>
      </c>
      <c r="W243" s="182">
        <f t="shared" si="6"/>
        <v>45743</v>
      </c>
      <c r="X243" s="181">
        <f t="shared" si="7"/>
        <v>184</v>
      </c>
      <c r="Y243" s="181">
        <f t="shared" si="8"/>
        <v>275</v>
      </c>
      <c r="Z243" s="181">
        <f t="shared" si="9"/>
        <v>365</v>
      </c>
      <c r="AA243" s="155"/>
      <c r="AB243" s="9"/>
      <c r="AC243" s="9"/>
      <c r="AD243" s="9"/>
      <c r="AE243" s="9"/>
      <c r="AF243" s="9"/>
      <c r="AG243" s="9"/>
      <c r="AH243" s="9"/>
    </row>
    <row r="244" ht="15.75" customHeight="1">
      <c r="A244" s="177">
        <v>45377.0</v>
      </c>
      <c r="B244" s="178">
        <v>0.36</v>
      </c>
      <c r="C244" s="178">
        <v>1.5</v>
      </c>
      <c r="D244" s="178">
        <v>1.85</v>
      </c>
      <c r="E244" s="178">
        <v>2.12</v>
      </c>
      <c r="F244" s="178">
        <v>2.66</v>
      </c>
      <c r="G244" s="178">
        <v>2.85</v>
      </c>
      <c r="H244" s="178">
        <v>4.08</v>
      </c>
      <c r="I244" s="178">
        <v>4.61</v>
      </c>
      <c r="J244" s="178">
        <v>5.18</v>
      </c>
      <c r="K244" s="179">
        <f>MAX(0,((T244*(365/365))-VLOOKUP(A244,VBMA!$A:$D,4,0))  /  (T244* (365/365)   ))</f>
        <v>0.7191370048</v>
      </c>
      <c r="L244" s="180">
        <f t="shared" ref="L244:S244" si="247">(B244*(1-$K244) * (365/365))/100</f>
        <v>0.001011106783</v>
      </c>
      <c r="M244" s="180">
        <f t="shared" si="247"/>
        <v>0.004212944928</v>
      </c>
      <c r="N244" s="180">
        <f t="shared" si="247"/>
        <v>0.005195965412</v>
      </c>
      <c r="O244" s="180">
        <f t="shared" si="247"/>
        <v>0.005954295499</v>
      </c>
      <c r="P244" s="180">
        <f t="shared" si="247"/>
        <v>0.007470955673</v>
      </c>
      <c r="Q244" s="180">
        <f t="shared" si="247"/>
        <v>0.008004595364</v>
      </c>
      <c r="R244" s="180">
        <f t="shared" si="247"/>
        <v>0.01145921021</v>
      </c>
      <c r="S244" s="180">
        <f t="shared" si="247"/>
        <v>0.01294778408</v>
      </c>
      <c r="T244" s="181">
        <f t="shared" si="3"/>
        <v>5.134175824</v>
      </c>
      <c r="U244" s="182">
        <f t="shared" si="4"/>
        <v>45561</v>
      </c>
      <c r="V244" s="182">
        <f t="shared" si="5"/>
        <v>45652</v>
      </c>
      <c r="W244" s="182">
        <f t="shared" si="6"/>
        <v>45742</v>
      </c>
      <c r="X244" s="181">
        <f t="shared" si="7"/>
        <v>184</v>
      </c>
      <c r="Y244" s="181">
        <f t="shared" si="8"/>
        <v>275</v>
      </c>
      <c r="Z244" s="181">
        <f t="shared" si="9"/>
        <v>365</v>
      </c>
      <c r="AA244" s="155"/>
      <c r="AB244" s="9"/>
      <c r="AC244" s="9"/>
      <c r="AD244" s="9"/>
      <c r="AE244" s="9"/>
      <c r="AF244" s="9"/>
      <c r="AG244" s="9"/>
      <c r="AH244" s="9"/>
    </row>
    <row r="245" ht="15.75" customHeight="1">
      <c r="A245" s="177">
        <v>45376.0</v>
      </c>
      <c r="B245" s="178">
        <v>0.32</v>
      </c>
      <c r="C245" s="178">
        <v>0.85</v>
      </c>
      <c r="D245" s="178">
        <v>1.7</v>
      </c>
      <c r="E245" s="178">
        <v>2.02</v>
      </c>
      <c r="F245" s="178">
        <v>2.58</v>
      </c>
      <c r="G245" s="178">
        <v>2.87</v>
      </c>
      <c r="H245" s="178">
        <v>4.12</v>
      </c>
      <c r="I245" s="178">
        <v>4.65</v>
      </c>
      <c r="J245" s="178">
        <v>5.26</v>
      </c>
      <c r="K245" s="179">
        <f>MAX(0,((T245*(365/365))-VLOOKUP(A245,VBMA!$A:$D,4,0))  /  (T245* (365/365)   ))</f>
        <v>0.7220813423</v>
      </c>
      <c r="L245" s="180">
        <f t="shared" ref="L245:S245" si="248">(B245*(1-$K245) * (365/365))/100</f>
        <v>0.0008893397048</v>
      </c>
      <c r="M245" s="180">
        <f t="shared" si="248"/>
        <v>0.002362308591</v>
      </c>
      <c r="N245" s="180">
        <f t="shared" si="248"/>
        <v>0.004724617182</v>
      </c>
      <c r="O245" s="180">
        <f t="shared" si="248"/>
        <v>0.005613956886</v>
      </c>
      <c r="P245" s="180">
        <f t="shared" si="248"/>
        <v>0.00717030137</v>
      </c>
      <c r="Q245" s="180">
        <f t="shared" si="248"/>
        <v>0.007976265477</v>
      </c>
      <c r="R245" s="180">
        <f t="shared" si="248"/>
        <v>0.0114502487</v>
      </c>
      <c r="S245" s="180">
        <f t="shared" si="248"/>
        <v>0.01292321759</v>
      </c>
      <c r="T245" s="181">
        <f t="shared" si="3"/>
        <v>5.174175824</v>
      </c>
      <c r="U245" s="182">
        <f t="shared" si="4"/>
        <v>45560</v>
      </c>
      <c r="V245" s="182">
        <f t="shared" si="5"/>
        <v>45651</v>
      </c>
      <c r="W245" s="182">
        <f t="shared" si="6"/>
        <v>45741</v>
      </c>
      <c r="X245" s="181">
        <f t="shared" si="7"/>
        <v>184</v>
      </c>
      <c r="Y245" s="181">
        <f t="shared" si="8"/>
        <v>275</v>
      </c>
      <c r="Z245" s="181">
        <f t="shared" si="9"/>
        <v>365</v>
      </c>
      <c r="AA245" s="155"/>
      <c r="AB245" s="9"/>
      <c r="AC245" s="9"/>
      <c r="AD245" s="9"/>
      <c r="AE245" s="9"/>
      <c r="AF245" s="9"/>
      <c r="AG245" s="9"/>
      <c r="AH245" s="9"/>
    </row>
    <row r="246" ht="15.75" customHeight="1">
      <c r="A246" s="177">
        <v>45373.0</v>
      </c>
      <c r="B246" s="178">
        <v>0.2</v>
      </c>
      <c r="C246" s="178">
        <v>0.48</v>
      </c>
      <c r="D246" s="178">
        <v>1.2</v>
      </c>
      <c r="E246" s="178">
        <v>1.76</v>
      </c>
      <c r="F246" s="178">
        <v>2.47</v>
      </c>
      <c r="G246" s="178">
        <v>2.8</v>
      </c>
      <c r="H246" s="178">
        <v>4.15</v>
      </c>
      <c r="I246" s="178">
        <v>4.63</v>
      </c>
      <c r="J246" s="178">
        <v>5.26</v>
      </c>
      <c r="K246" s="179">
        <f>MAX(0,((T246*(365/365))-VLOOKUP(A246,VBMA!$A:$D,4,0))  /  (T246* (365/365)   ))</f>
        <v>0.7280950638</v>
      </c>
      <c r="L246" s="180">
        <f t="shared" ref="L246:S246" si="249">(B246*(1-$K246) * (365/365))/100</f>
        <v>0.0005438098723</v>
      </c>
      <c r="M246" s="180">
        <f t="shared" si="249"/>
        <v>0.001305143694</v>
      </c>
      <c r="N246" s="180">
        <f t="shared" si="249"/>
        <v>0.003262859234</v>
      </c>
      <c r="O246" s="180">
        <f t="shared" si="249"/>
        <v>0.004785526877</v>
      </c>
      <c r="P246" s="180">
        <f t="shared" si="249"/>
        <v>0.006716051923</v>
      </c>
      <c r="Q246" s="180">
        <f t="shared" si="249"/>
        <v>0.007613338213</v>
      </c>
      <c r="R246" s="180">
        <f t="shared" si="249"/>
        <v>0.01128405485</v>
      </c>
      <c r="S246" s="180">
        <f t="shared" si="249"/>
        <v>0.01258919854</v>
      </c>
      <c r="T246" s="181">
        <f t="shared" si="3"/>
        <v>5.104725275</v>
      </c>
      <c r="U246" s="182">
        <f t="shared" si="4"/>
        <v>45557</v>
      </c>
      <c r="V246" s="182">
        <f t="shared" si="5"/>
        <v>45648</v>
      </c>
      <c r="W246" s="182">
        <f t="shared" si="6"/>
        <v>45738</v>
      </c>
      <c r="X246" s="181">
        <f t="shared" si="7"/>
        <v>184</v>
      </c>
      <c r="Y246" s="181">
        <f t="shared" si="8"/>
        <v>275</v>
      </c>
      <c r="Z246" s="181">
        <f t="shared" si="9"/>
        <v>365</v>
      </c>
      <c r="AA246" s="155"/>
      <c r="AB246" s="9"/>
      <c r="AC246" s="9"/>
      <c r="AD246" s="9"/>
      <c r="AE246" s="9"/>
      <c r="AF246" s="9"/>
      <c r="AG246" s="9"/>
      <c r="AH246" s="9"/>
    </row>
    <row r="247" ht="15.75" customHeight="1">
      <c r="A247" s="177">
        <v>45372.0</v>
      </c>
      <c r="B247" s="178">
        <v>0.23</v>
      </c>
      <c r="C247" s="178">
        <v>0.49</v>
      </c>
      <c r="D247" s="178">
        <v>1.19</v>
      </c>
      <c r="E247" s="178">
        <v>1.81</v>
      </c>
      <c r="F247" s="178">
        <v>2.47</v>
      </c>
      <c r="G247" s="178">
        <v>2.8</v>
      </c>
      <c r="H247" s="178">
        <v>4.13</v>
      </c>
      <c r="I247" s="178">
        <v>4.64</v>
      </c>
      <c r="J247" s="178">
        <v>5.23</v>
      </c>
      <c r="K247" s="179">
        <f>MAX(0,((T247*(365/365))-VLOOKUP(A247,VBMA!$A:$D,4,0))  /  (T247* (365/365)   ))</f>
        <v>0.72824796</v>
      </c>
      <c r="L247" s="180">
        <f t="shared" ref="L247:S247" si="250">(B247*(1-$K247) * (365/365))/100</f>
        <v>0.000625029692</v>
      </c>
      <c r="M247" s="180">
        <f t="shared" si="250"/>
        <v>0.001331584996</v>
      </c>
      <c r="N247" s="180">
        <f t="shared" si="250"/>
        <v>0.003233849276</v>
      </c>
      <c r="O247" s="180">
        <f t="shared" si="250"/>
        <v>0.004918711924</v>
      </c>
      <c r="P247" s="180">
        <f t="shared" si="250"/>
        <v>0.006712275388</v>
      </c>
      <c r="Q247" s="180">
        <f t="shared" si="250"/>
        <v>0.00760905712</v>
      </c>
      <c r="R247" s="180">
        <f t="shared" si="250"/>
        <v>0.01122335925</v>
      </c>
      <c r="S247" s="180">
        <f t="shared" si="250"/>
        <v>0.01260929466</v>
      </c>
      <c r="T247" s="181">
        <f t="shared" si="3"/>
        <v>5.144395604</v>
      </c>
      <c r="U247" s="182">
        <f t="shared" si="4"/>
        <v>45556</v>
      </c>
      <c r="V247" s="182">
        <f t="shared" si="5"/>
        <v>45647</v>
      </c>
      <c r="W247" s="182">
        <f t="shared" si="6"/>
        <v>45737</v>
      </c>
      <c r="X247" s="181">
        <f t="shared" si="7"/>
        <v>184</v>
      </c>
      <c r="Y247" s="181">
        <f t="shared" si="8"/>
        <v>275</v>
      </c>
      <c r="Z247" s="181">
        <f t="shared" si="9"/>
        <v>365</v>
      </c>
      <c r="AA247" s="155"/>
      <c r="AB247" s="9"/>
      <c r="AC247" s="9"/>
      <c r="AD247" s="9"/>
      <c r="AE247" s="9"/>
      <c r="AF247" s="9"/>
      <c r="AG247" s="9"/>
      <c r="AH247" s="9"/>
    </row>
    <row r="248" ht="15.75" customHeight="1">
      <c r="A248" s="177">
        <v>45371.0</v>
      </c>
      <c r="B248" s="178">
        <v>0.22</v>
      </c>
      <c r="C248" s="178">
        <v>0.47</v>
      </c>
      <c r="D248" s="178">
        <v>1.23</v>
      </c>
      <c r="E248" s="178">
        <v>1.82</v>
      </c>
      <c r="F248" s="178">
        <v>2.47</v>
      </c>
      <c r="G248" s="178">
        <v>2.8</v>
      </c>
      <c r="H248" s="178">
        <v>4.07</v>
      </c>
      <c r="I248" s="178">
        <v>4.63</v>
      </c>
      <c r="J248" s="178">
        <v>5.24</v>
      </c>
      <c r="K248" s="179">
        <f>MAX(0,((T248*(365/365))-VLOOKUP(A248,VBMA!$A:$D,4,0))  /  (T248* (365/365)   ))</f>
        <v>0.733209675</v>
      </c>
      <c r="L248" s="180">
        <f t="shared" ref="L248:S248" si="251">(B248*(1-$K248) * (365/365))/100</f>
        <v>0.0005869387149</v>
      </c>
      <c r="M248" s="180">
        <f t="shared" si="251"/>
        <v>0.001253914527</v>
      </c>
      <c r="N248" s="180">
        <f t="shared" si="251"/>
        <v>0.003281520997</v>
      </c>
      <c r="O248" s="180">
        <f t="shared" si="251"/>
        <v>0.004855583915</v>
      </c>
      <c r="P248" s="180">
        <f t="shared" si="251"/>
        <v>0.006589721027</v>
      </c>
      <c r="Q248" s="180">
        <f t="shared" si="251"/>
        <v>0.007470129099</v>
      </c>
      <c r="R248" s="180">
        <f t="shared" si="251"/>
        <v>0.01085836623</v>
      </c>
      <c r="S248" s="180">
        <f t="shared" si="251"/>
        <v>0.01235239205</v>
      </c>
      <c r="T248" s="181">
        <f t="shared" si="3"/>
        <v>5.183846154</v>
      </c>
      <c r="U248" s="182">
        <f t="shared" si="4"/>
        <v>45555</v>
      </c>
      <c r="V248" s="182">
        <f t="shared" si="5"/>
        <v>45646</v>
      </c>
      <c r="W248" s="182">
        <f t="shared" si="6"/>
        <v>45736</v>
      </c>
      <c r="X248" s="181">
        <f t="shared" si="7"/>
        <v>184</v>
      </c>
      <c r="Y248" s="181">
        <f t="shared" si="8"/>
        <v>275</v>
      </c>
      <c r="Z248" s="181">
        <f t="shared" si="9"/>
        <v>365</v>
      </c>
      <c r="AA248" s="155"/>
      <c r="AB248" s="9"/>
      <c r="AC248" s="9"/>
      <c r="AD248" s="9"/>
      <c r="AE248" s="9"/>
      <c r="AF248" s="9"/>
      <c r="AG248" s="9"/>
      <c r="AH248" s="9"/>
    </row>
    <row r="249" ht="15.75" customHeight="1">
      <c r="A249" s="177">
        <v>45370.0</v>
      </c>
      <c r="B249" s="178">
        <v>0.34</v>
      </c>
      <c r="C249" s="178">
        <v>0.61</v>
      </c>
      <c r="D249" s="178">
        <v>1.26</v>
      </c>
      <c r="E249" s="178">
        <v>1.84</v>
      </c>
      <c r="F249" s="178">
        <v>2.53</v>
      </c>
      <c r="G249" s="178">
        <v>2.8</v>
      </c>
      <c r="H249" s="178">
        <v>4.13</v>
      </c>
      <c r="I249" s="178">
        <v>4.64</v>
      </c>
      <c r="J249" s="178">
        <v>5.2</v>
      </c>
      <c r="K249" s="179">
        <f>MAX(0,((T249*(365/365))-VLOOKUP(A249,VBMA!$A:$D,4,0))  /  (T249* (365/365)   ))</f>
        <v>0.73349639</v>
      </c>
      <c r="L249" s="180">
        <f t="shared" ref="L249:S249" si="252">(B249*(1-$K249) * (365/365))/100</f>
        <v>0.0009061122741</v>
      </c>
      <c r="M249" s="180">
        <f t="shared" si="252"/>
        <v>0.001625672021</v>
      </c>
      <c r="N249" s="180">
        <f t="shared" si="252"/>
        <v>0.003357945486</v>
      </c>
      <c r="O249" s="180">
        <f t="shared" si="252"/>
        <v>0.004903666425</v>
      </c>
      <c r="P249" s="180">
        <f t="shared" si="252"/>
        <v>0.006742541334</v>
      </c>
      <c r="Q249" s="180">
        <f t="shared" si="252"/>
        <v>0.007462101081</v>
      </c>
      <c r="R249" s="180">
        <f t="shared" si="252"/>
        <v>0.01100659909</v>
      </c>
      <c r="S249" s="180">
        <f t="shared" si="252"/>
        <v>0.01236576751</v>
      </c>
      <c r="T249" s="181">
        <f t="shared" si="3"/>
        <v>5.144395604</v>
      </c>
      <c r="U249" s="182">
        <f t="shared" si="4"/>
        <v>45554</v>
      </c>
      <c r="V249" s="182">
        <f t="shared" si="5"/>
        <v>45645</v>
      </c>
      <c r="W249" s="182">
        <f t="shared" si="6"/>
        <v>45735</v>
      </c>
      <c r="X249" s="181">
        <f t="shared" si="7"/>
        <v>184</v>
      </c>
      <c r="Y249" s="181">
        <f t="shared" si="8"/>
        <v>275</v>
      </c>
      <c r="Z249" s="181">
        <f t="shared" si="9"/>
        <v>365</v>
      </c>
      <c r="AA249" s="155"/>
      <c r="AB249" s="9"/>
      <c r="AC249" s="9"/>
      <c r="AD249" s="9"/>
      <c r="AE249" s="9"/>
      <c r="AF249" s="9"/>
      <c r="AG249" s="9"/>
      <c r="AH249" s="9"/>
    </row>
    <row r="250" ht="15.75" customHeight="1">
      <c r="A250" s="177">
        <v>45369.0</v>
      </c>
      <c r="B250" s="178">
        <v>0.53</v>
      </c>
      <c r="C250" s="178">
        <v>0.83</v>
      </c>
      <c r="D250" s="178">
        <v>1.33</v>
      </c>
      <c r="E250" s="178">
        <v>2.03</v>
      </c>
      <c r="F250" s="178">
        <v>2.6</v>
      </c>
      <c r="G250" s="178">
        <v>2.8</v>
      </c>
      <c r="H250" s="178">
        <v>4.08</v>
      </c>
      <c r="I250" s="178">
        <v>4.63</v>
      </c>
      <c r="J250" s="178">
        <v>5.11</v>
      </c>
      <c r="K250" s="179">
        <f>MAX(0,((T250*(365/365))-VLOOKUP(A250,VBMA!$A:$D,4,0))  /  (T250* (365/365)   ))</f>
        <v>0.740237453</v>
      </c>
      <c r="L250" s="180">
        <f t="shared" ref="L250:S250" si="253">(B250*(1-$K250) * (365/365))/100</f>
        <v>0.001376741499</v>
      </c>
      <c r="M250" s="180">
        <f t="shared" si="253"/>
        <v>0.00215602914</v>
      </c>
      <c r="N250" s="180">
        <f t="shared" si="253"/>
        <v>0.003454841875</v>
      </c>
      <c r="O250" s="180">
        <f t="shared" si="253"/>
        <v>0.005273179704</v>
      </c>
      <c r="P250" s="180">
        <f t="shared" si="253"/>
        <v>0.006753826222</v>
      </c>
      <c r="Q250" s="180">
        <f t="shared" si="253"/>
        <v>0.007273351316</v>
      </c>
      <c r="R250" s="180">
        <f t="shared" si="253"/>
        <v>0.01059831192</v>
      </c>
      <c r="S250" s="180">
        <f t="shared" si="253"/>
        <v>0.01202700593</v>
      </c>
      <c r="T250" s="181">
        <f t="shared" si="3"/>
        <v>5.173956044</v>
      </c>
      <c r="U250" s="182">
        <f t="shared" si="4"/>
        <v>45553</v>
      </c>
      <c r="V250" s="182">
        <f t="shared" si="5"/>
        <v>45644</v>
      </c>
      <c r="W250" s="182">
        <f t="shared" si="6"/>
        <v>45734</v>
      </c>
      <c r="X250" s="181">
        <f t="shared" si="7"/>
        <v>184</v>
      </c>
      <c r="Y250" s="181">
        <f t="shared" si="8"/>
        <v>275</v>
      </c>
      <c r="Z250" s="181">
        <f t="shared" si="9"/>
        <v>365</v>
      </c>
      <c r="AA250" s="155"/>
      <c r="AB250" s="9"/>
      <c r="AC250" s="9"/>
      <c r="AD250" s="9"/>
      <c r="AE250" s="9"/>
      <c r="AF250" s="9"/>
      <c r="AG250" s="9"/>
      <c r="AH250" s="9"/>
    </row>
    <row r="251" ht="15.75" customHeight="1">
      <c r="A251" s="177">
        <v>45366.0</v>
      </c>
      <c r="B251" s="178">
        <v>0.86</v>
      </c>
      <c r="C251" s="178">
        <v>1.09</v>
      </c>
      <c r="D251" s="178">
        <v>1.44</v>
      </c>
      <c r="E251" s="178">
        <v>2.04</v>
      </c>
      <c r="F251" s="178">
        <v>2.6</v>
      </c>
      <c r="G251" s="178">
        <v>2.81</v>
      </c>
      <c r="H251" s="178">
        <v>4.19</v>
      </c>
      <c r="I251" s="178">
        <v>4.71</v>
      </c>
      <c r="J251" s="178">
        <v>5.29</v>
      </c>
      <c r="K251" s="179">
        <f>MAX(0,((T251*(365/365))-VLOOKUP(A251,VBMA!$A:$D,4,0))  /  (T251* (365/365)   ))</f>
        <v>0.7459939841</v>
      </c>
      <c r="L251" s="180">
        <f t="shared" ref="L251:S251" si="254">(B251*(1-$K251) * (365/365))/100</f>
        <v>0.002184451736</v>
      </c>
      <c r="M251" s="180">
        <f t="shared" si="254"/>
        <v>0.002768665573</v>
      </c>
      <c r="N251" s="180">
        <f t="shared" si="254"/>
        <v>0.003657686628</v>
      </c>
      <c r="O251" s="180">
        <f t="shared" si="254"/>
        <v>0.005181722724</v>
      </c>
      <c r="P251" s="180">
        <f t="shared" si="254"/>
        <v>0.006604156412</v>
      </c>
      <c r="Q251" s="180">
        <f t="shared" si="254"/>
        <v>0.007137569046</v>
      </c>
      <c r="R251" s="180">
        <f t="shared" si="254"/>
        <v>0.01064285206</v>
      </c>
      <c r="S251" s="180">
        <f t="shared" si="254"/>
        <v>0.01196368335</v>
      </c>
      <c r="T251" s="181">
        <f t="shared" si="3"/>
        <v>5.224285714</v>
      </c>
      <c r="U251" s="182">
        <f t="shared" si="4"/>
        <v>45550</v>
      </c>
      <c r="V251" s="182">
        <f t="shared" si="5"/>
        <v>45641</v>
      </c>
      <c r="W251" s="182">
        <f t="shared" si="6"/>
        <v>45731</v>
      </c>
      <c r="X251" s="181">
        <f t="shared" si="7"/>
        <v>184</v>
      </c>
      <c r="Y251" s="181">
        <f t="shared" si="8"/>
        <v>275</v>
      </c>
      <c r="Z251" s="181">
        <f t="shared" si="9"/>
        <v>365</v>
      </c>
      <c r="AA251" s="155"/>
      <c r="AB251" s="9"/>
      <c r="AC251" s="9"/>
      <c r="AD251" s="9"/>
      <c r="AE251" s="9"/>
      <c r="AF251" s="9"/>
      <c r="AG251" s="9"/>
      <c r="AH251" s="9"/>
    </row>
    <row r="252" ht="15.75" customHeight="1">
      <c r="A252" s="177">
        <v>45365.0</v>
      </c>
      <c r="B252" s="178">
        <v>1.3</v>
      </c>
      <c r="C252" s="178">
        <v>1.45</v>
      </c>
      <c r="D252" s="178">
        <v>1.68</v>
      </c>
      <c r="E252" s="178">
        <v>2.17</v>
      </c>
      <c r="F252" s="178">
        <v>2.64</v>
      </c>
      <c r="G252" s="178">
        <v>2.82</v>
      </c>
      <c r="H252" s="178">
        <v>4.27</v>
      </c>
      <c r="I252" s="178">
        <v>4.63</v>
      </c>
      <c r="J252" s="178">
        <v>5.21</v>
      </c>
      <c r="K252" s="179">
        <f>MAX(0,((T252*(365/365))-VLOOKUP(A252,VBMA!$A:$D,4,0))  /  (T252* (365/365)   ))</f>
        <v>0.7358627378</v>
      </c>
      <c r="L252" s="180">
        <f t="shared" ref="L252:S252" si="255">(B252*(1-$K252) * (365/365))/100</f>
        <v>0.003433784409</v>
      </c>
      <c r="M252" s="180">
        <f t="shared" si="255"/>
        <v>0.003829990303</v>
      </c>
      <c r="N252" s="180">
        <f t="shared" si="255"/>
        <v>0.004437506006</v>
      </c>
      <c r="O252" s="180">
        <f t="shared" si="255"/>
        <v>0.005731778591</v>
      </c>
      <c r="P252" s="180">
        <f t="shared" si="255"/>
        <v>0.006973223723</v>
      </c>
      <c r="Q252" s="180">
        <f t="shared" si="255"/>
        <v>0.007448670795</v>
      </c>
      <c r="R252" s="180">
        <f t="shared" si="255"/>
        <v>0.0112786611</v>
      </c>
      <c r="S252" s="180">
        <f t="shared" si="255"/>
        <v>0.01222955524</v>
      </c>
      <c r="T252" s="181">
        <f t="shared" si="3"/>
        <v>4.986043956</v>
      </c>
      <c r="U252" s="182">
        <f t="shared" si="4"/>
        <v>45549</v>
      </c>
      <c r="V252" s="182">
        <f t="shared" si="5"/>
        <v>45640</v>
      </c>
      <c r="W252" s="182">
        <f t="shared" si="6"/>
        <v>45730</v>
      </c>
      <c r="X252" s="181">
        <f t="shared" si="7"/>
        <v>184</v>
      </c>
      <c r="Y252" s="181">
        <f t="shared" si="8"/>
        <v>275</v>
      </c>
      <c r="Z252" s="181">
        <f t="shared" si="9"/>
        <v>365</v>
      </c>
      <c r="AA252" s="155"/>
      <c r="AB252" s="9"/>
      <c r="AC252" s="9"/>
      <c r="AD252" s="9"/>
      <c r="AE252" s="9"/>
      <c r="AF252" s="9"/>
      <c r="AG252" s="9"/>
      <c r="AH252" s="9"/>
    </row>
    <row r="253" ht="15.75" customHeight="1">
      <c r="A253" s="177">
        <v>45364.0</v>
      </c>
      <c r="B253" s="178">
        <v>1.46</v>
      </c>
      <c r="C253" s="178">
        <v>1.6</v>
      </c>
      <c r="D253" s="178">
        <v>1.8</v>
      </c>
      <c r="E253" s="178">
        <v>2.2</v>
      </c>
      <c r="F253" s="178">
        <v>2.64</v>
      </c>
      <c r="G253" s="178">
        <v>2.84</v>
      </c>
      <c r="H253" s="178">
        <v>4.28</v>
      </c>
      <c r="I253" s="178">
        <v>4.69</v>
      </c>
      <c r="J253" s="178">
        <v>5.29</v>
      </c>
      <c r="K253" s="179">
        <f>MAX(0,((T253*(365/365))-VLOOKUP(A253,VBMA!$A:$D,4,0))  /  (T253* (365/365)   ))</f>
        <v>0.7415363713</v>
      </c>
      <c r="L253" s="180">
        <f t="shared" ref="L253:S253" si="256">(B253*(1-$K253) * (365/365))/100</f>
        <v>0.003773568979</v>
      </c>
      <c r="M253" s="180">
        <f t="shared" si="256"/>
        <v>0.004135418059</v>
      </c>
      <c r="N253" s="180">
        <f t="shared" si="256"/>
        <v>0.004652345317</v>
      </c>
      <c r="O253" s="180">
        <f t="shared" si="256"/>
        <v>0.005686199832</v>
      </c>
      <c r="P253" s="180">
        <f t="shared" si="256"/>
        <v>0.006823439798</v>
      </c>
      <c r="Q253" s="180">
        <f t="shared" si="256"/>
        <v>0.007340367056</v>
      </c>
      <c r="R253" s="180">
        <f t="shared" si="256"/>
        <v>0.01106224331</v>
      </c>
      <c r="S253" s="180">
        <f t="shared" si="256"/>
        <v>0.01212194419</v>
      </c>
      <c r="T253" s="181">
        <f t="shared" si="3"/>
        <v>5.095494505</v>
      </c>
      <c r="U253" s="182">
        <f t="shared" si="4"/>
        <v>45548</v>
      </c>
      <c r="V253" s="182">
        <f t="shared" si="5"/>
        <v>45639</v>
      </c>
      <c r="W253" s="182">
        <f t="shared" si="6"/>
        <v>45729</v>
      </c>
      <c r="X253" s="181">
        <f t="shared" si="7"/>
        <v>184</v>
      </c>
      <c r="Y253" s="181">
        <f t="shared" si="8"/>
        <v>275</v>
      </c>
      <c r="Z253" s="181">
        <f t="shared" si="9"/>
        <v>365</v>
      </c>
      <c r="AA253" s="155"/>
      <c r="AB253" s="9"/>
      <c r="AC253" s="9"/>
      <c r="AD253" s="9"/>
      <c r="AE253" s="9"/>
      <c r="AF253" s="9"/>
      <c r="AG253" s="9"/>
      <c r="AH253" s="9"/>
    </row>
    <row r="254" ht="15.75" customHeight="1">
      <c r="A254" s="177">
        <v>45363.0</v>
      </c>
      <c r="B254" s="178">
        <v>1.5</v>
      </c>
      <c r="C254" s="178">
        <v>1.68</v>
      </c>
      <c r="D254" s="178">
        <v>1.8</v>
      </c>
      <c r="E254" s="178">
        <v>2.18</v>
      </c>
      <c r="F254" s="178">
        <v>2.63</v>
      </c>
      <c r="G254" s="178">
        <v>2.83</v>
      </c>
      <c r="H254" s="178">
        <v>4.25</v>
      </c>
      <c r="I254" s="178">
        <v>4.63</v>
      </c>
      <c r="J254" s="178">
        <v>5.17</v>
      </c>
      <c r="K254" s="179">
        <f>MAX(0,((T254*(365/365))-VLOOKUP(A254,VBMA!$A:$D,4,0))  /  (T254* (365/365)   ))</f>
        <v>0.7377055298</v>
      </c>
      <c r="L254" s="180">
        <f t="shared" ref="L254:S254" si="257">(B254*(1-$K254) * (365/365))/100</f>
        <v>0.003934417053</v>
      </c>
      <c r="M254" s="180">
        <f t="shared" si="257"/>
        <v>0.004406547099</v>
      </c>
      <c r="N254" s="180">
        <f t="shared" si="257"/>
        <v>0.004721300463</v>
      </c>
      <c r="O254" s="180">
        <f t="shared" si="257"/>
        <v>0.00571801945</v>
      </c>
      <c r="P254" s="180">
        <f t="shared" si="257"/>
        <v>0.006898344566</v>
      </c>
      <c r="Q254" s="180">
        <f t="shared" si="257"/>
        <v>0.007422933506</v>
      </c>
      <c r="R254" s="180">
        <f t="shared" si="257"/>
        <v>0.01114751498</v>
      </c>
      <c r="S254" s="180">
        <f t="shared" si="257"/>
        <v>0.01214423397</v>
      </c>
      <c r="T254" s="181">
        <f t="shared" si="3"/>
        <v>5.005824176</v>
      </c>
      <c r="U254" s="182">
        <f t="shared" si="4"/>
        <v>45547</v>
      </c>
      <c r="V254" s="182">
        <f t="shared" si="5"/>
        <v>45638</v>
      </c>
      <c r="W254" s="182">
        <f t="shared" si="6"/>
        <v>45728</v>
      </c>
      <c r="X254" s="181">
        <f t="shared" si="7"/>
        <v>184</v>
      </c>
      <c r="Y254" s="181">
        <f t="shared" si="8"/>
        <v>275</v>
      </c>
      <c r="Z254" s="181">
        <f t="shared" si="9"/>
        <v>365</v>
      </c>
      <c r="AA254" s="155"/>
      <c r="AB254" s="9"/>
      <c r="AC254" s="9"/>
      <c r="AD254" s="9"/>
      <c r="AE254" s="9"/>
      <c r="AF254" s="9"/>
      <c r="AG254" s="9"/>
      <c r="AH254" s="9"/>
    </row>
    <row r="255" ht="15.75" customHeight="1">
      <c r="A255" s="177">
        <v>45362.0</v>
      </c>
      <c r="B255" s="178">
        <v>0.8</v>
      </c>
      <c r="C255" s="178">
        <v>1.07</v>
      </c>
      <c r="D255" s="178">
        <v>1.36</v>
      </c>
      <c r="E255" s="178">
        <v>2.06</v>
      </c>
      <c r="F255" s="178">
        <v>2.54</v>
      </c>
      <c r="G255" s="178">
        <v>2.79</v>
      </c>
      <c r="H255" s="178">
        <v>4.3</v>
      </c>
      <c r="I255" s="178">
        <v>4.68</v>
      </c>
      <c r="J255" s="178">
        <v>5.28</v>
      </c>
      <c r="K255" s="179">
        <f>MAX(0,((T255*(365/365))-VLOOKUP(A255,VBMA!$A:$D,4,0))  /  (T255* (365/365)   ))</f>
        <v>0.7444531386</v>
      </c>
      <c r="L255" s="180">
        <f t="shared" ref="L255:S255" si="258">(B255*(1-$K255) * (365/365))/100</f>
        <v>0.002044374891</v>
      </c>
      <c r="M255" s="180">
        <f t="shared" si="258"/>
        <v>0.002734351417</v>
      </c>
      <c r="N255" s="180">
        <f t="shared" si="258"/>
        <v>0.003475437315</v>
      </c>
      <c r="O255" s="180">
        <f t="shared" si="258"/>
        <v>0.005264265345</v>
      </c>
      <c r="P255" s="180">
        <f t="shared" si="258"/>
        <v>0.00649089028</v>
      </c>
      <c r="Q255" s="180">
        <f t="shared" si="258"/>
        <v>0.007129757433</v>
      </c>
      <c r="R255" s="180">
        <f t="shared" si="258"/>
        <v>0.01098851504</v>
      </c>
      <c r="S255" s="180">
        <f t="shared" si="258"/>
        <v>0.01195959311</v>
      </c>
      <c r="T255" s="181">
        <f t="shared" si="3"/>
        <v>5.055824176</v>
      </c>
      <c r="U255" s="182">
        <f t="shared" si="4"/>
        <v>45546</v>
      </c>
      <c r="V255" s="182">
        <f t="shared" si="5"/>
        <v>45637</v>
      </c>
      <c r="W255" s="182">
        <f t="shared" si="6"/>
        <v>45727</v>
      </c>
      <c r="X255" s="181">
        <f t="shared" si="7"/>
        <v>184</v>
      </c>
      <c r="Y255" s="181">
        <f t="shared" si="8"/>
        <v>275</v>
      </c>
      <c r="Z255" s="181">
        <f t="shared" si="9"/>
        <v>365</v>
      </c>
      <c r="AA255" s="155"/>
      <c r="AB255" s="9"/>
      <c r="AC255" s="9"/>
      <c r="AD255" s="9"/>
      <c r="AE255" s="9"/>
      <c r="AF255" s="9"/>
      <c r="AG255" s="9"/>
      <c r="AH255" s="9"/>
    </row>
    <row r="256" ht="15.75" customHeight="1">
      <c r="A256" s="177">
        <v>45359.0</v>
      </c>
      <c r="B256" s="178">
        <v>0.8</v>
      </c>
      <c r="C256" s="178">
        <v>1.06</v>
      </c>
      <c r="D256" s="178">
        <v>1.32</v>
      </c>
      <c r="E256" s="178">
        <v>2.06</v>
      </c>
      <c r="F256" s="178">
        <v>2.58</v>
      </c>
      <c r="G256" s="178">
        <v>2.8</v>
      </c>
      <c r="H256" s="178">
        <v>4.28</v>
      </c>
      <c r="I256" s="178">
        <v>4.69</v>
      </c>
      <c r="J256" s="178">
        <v>5.24</v>
      </c>
      <c r="K256" s="179">
        <f>MAX(0,((T256*(365/365))-VLOOKUP(A256,VBMA!$A:$D,4,0))  /  (T256* (365/365)   ))</f>
        <v>0.7478164291</v>
      </c>
      <c r="L256" s="180">
        <f t="shared" ref="L256:S256" si="259">(B256*(1-$K256) * (365/365))/100</f>
        <v>0.002017468567</v>
      </c>
      <c r="M256" s="180">
        <f t="shared" si="259"/>
        <v>0.002673145852</v>
      </c>
      <c r="N256" s="180">
        <f t="shared" si="259"/>
        <v>0.003328823136</v>
      </c>
      <c r="O256" s="180">
        <f t="shared" si="259"/>
        <v>0.005194981561</v>
      </c>
      <c r="P256" s="180">
        <f t="shared" si="259"/>
        <v>0.00650633613</v>
      </c>
      <c r="Q256" s="180">
        <f t="shared" si="259"/>
        <v>0.007061139986</v>
      </c>
      <c r="R256" s="180">
        <f t="shared" si="259"/>
        <v>0.01079345684</v>
      </c>
      <c r="S256" s="180">
        <f t="shared" si="259"/>
        <v>0.01182740948</v>
      </c>
      <c r="T256" s="181">
        <f t="shared" si="3"/>
        <v>5.095494505</v>
      </c>
      <c r="U256" s="182">
        <f t="shared" si="4"/>
        <v>45543</v>
      </c>
      <c r="V256" s="182">
        <f t="shared" si="5"/>
        <v>45634</v>
      </c>
      <c r="W256" s="182">
        <f t="shared" si="6"/>
        <v>45724</v>
      </c>
      <c r="X256" s="181">
        <f t="shared" si="7"/>
        <v>184</v>
      </c>
      <c r="Y256" s="181">
        <f t="shared" si="8"/>
        <v>275</v>
      </c>
      <c r="Z256" s="181">
        <f t="shared" si="9"/>
        <v>365</v>
      </c>
      <c r="AA256" s="155"/>
      <c r="AB256" s="9"/>
      <c r="AC256" s="9"/>
      <c r="AD256" s="9"/>
      <c r="AE256" s="9"/>
      <c r="AF256" s="9"/>
      <c r="AG256" s="9"/>
      <c r="AH256" s="9"/>
    </row>
    <row r="257" ht="15.75" customHeight="1">
      <c r="A257" s="177">
        <v>45358.0</v>
      </c>
      <c r="B257" s="178">
        <v>1.2</v>
      </c>
      <c r="C257" s="178">
        <v>1.38</v>
      </c>
      <c r="D257" s="178">
        <v>1.66</v>
      </c>
      <c r="E257" s="178">
        <v>2.24</v>
      </c>
      <c r="F257" s="178">
        <v>2.66</v>
      </c>
      <c r="G257" s="178">
        <v>2.82</v>
      </c>
      <c r="H257" s="178">
        <v>4.14</v>
      </c>
      <c r="I257" s="178">
        <v>4.65</v>
      </c>
      <c r="J257" s="178">
        <v>5.24</v>
      </c>
      <c r="K257" s="179">
        <f>MAX(0,((T257*(365/365))-VLOOKUP(A257,VBMA!$A:$D,4,0))  /  (T257* (365/365)   ))</f>
        <v>0.7603986782</v>
      </c>
      <c r="L257" s="180">
        <f t="shared" ref="L257:S257" si="260">(B257*(1-$K257) * (365/365))/100</f>
        <v>0.002875215862</v>
      </c>
      <c r="M257" s="180">
        <f t="shared" si="260"/>
        <v>0.003306498241</v>
      </c>
      <c r="N257" s="180">
        <f t="shared" si="260"/>
        <v>0.003977381942</v>
      </c>
      <c r="O257" s="180">
        <f t="shared" si="260"/>
        <v>0.005367069609</v>
      </c>
      <c r="P257" s="180">
        <f t="shared" si="260"/>
        <v>0.00637339516</v>
      </c>
      <c r="Q257" s="180">
        <f t="shared" si="260"/>
        <v>0.006756757275</v>
      </c>
      <c r="R257" s="180">
        <f t="shared" si="260"/>
        <v>0.009919494723</v>
      </c>
      <c r="S257" s="180">
        <f t="shared" si="260"/>
        <v>0.01114146146</v>
      </c>
      <c r="T257" s="181">
        <f t="shared" si="3"/>
        <v>5.154395604</v>
      </c>
      <c r="U257" s="182">
        <f t="shared" si="4"/>
        <v>45542</v>
      </c>
      <c r="V257" s="182">
        <f t="shared" si="5"/>
        <v>45633</v>
      </c>
      <c r="W257" s="182">
        <f t="shared" si="6"/>
        <v>45723</v>
      </c>
      <c r="X257" s="181">
        <f t="shared" si="7"/>
        <v>184</v>
      </c>
      <c r="Y257" s="181">
        <f t="shared" si="8"/>
        <v>275</v>
      </c>
      <c r="Z257" s="181">
        <f t="shared" si="9"/>
        <v>365</v>
      </c>
      <c r="AA257" s="155"/>
      <c r="AB257" s="9"/>
      <c r="AC257" s="9"/>
      <c r="AD257" s="9"/>
      <c r="AE257" s="9"/>
      <c r="AF257" s="9"/>
      <c r="AG257" s="9"/>
      <c r="AH257" s="9"/>
    </row>
    <row r="258" ht="15.75" customHeight="1">
      <c r="A258" s="177">
        <v>45357.0</v>
      </c>
      <c r="B258" s="178">
        <v>1.5</v>
      </c>
      <c r="C258" s="178">
        <v>1.68</v>
      </c>
      <c r="D258" s="178">
        <v>1.9</v>
      </c>
      <c r="E258" s="178">
        <v>2.35</v>
      </c>
      <c r="F258" s="178">
        <v>2.73</v>
      </c>
      <c r="G258" s="178">
        <v>2.92</v>
      </c>
      <c r="H258" s="178">
        <v>4.27</v>
      </c>
      <c r="I258" s="178">
        <v>4.73</v>
      </c>
      <c r="J258" s="178">
        <v>5.29</v>
      </c>
      <c r="K258" s="179">
        <f>MAX(0,((T258*(365/365))-VLOOKUP(A258,VBMA!$A:$D,4,0))  /  (T258* (365/365)   ))</f>
        <v>0.767403514</v>
      </c>
      <c r="L258" s="180">
        <f t="shared" ref="L258:S258" si="261">(B258*(1-$K258) * (365/365))/100</f>
        <v>0.00348894729</v>
      </c>
      <c r="M258" s="180">
        <f t="shared" si="261"/>
        <v>0.003907620965</v>
      </c>
      <c r="N258" s="180">
        <f t="shared" si="261"/>
        <v>0.004419333234</v>
      </c>
      <c r="O258" s="180">
        <f t="shared" si="261"/>
        <v>0.005466017422</v>
      </c>
      <c r="P258" s="180">
        <f t="shared" si="261"/>
        <v>0.006349884068</v>
      </c>
      <c r="Q258" s="180">
        <f t="shared" si="261"/>
        <v>0.006791817392</v>
      </c>
      <c r="R258" s="180">
        <f t="shared" si="261"/>
        <v>0.009931869953</v>
      </c>
      <c r="S258" s="180">
        <f t="shared" si="261"/>
        <v>0.01100181379</v>
      </c>
      <c r="T258" s="181">
        <f t="shared" si="3"/>
        <v>5.184945055</v>
      </c>
      <c r="U258" s="182">
        <f t="shared" si="4"/>
        <v>45541</v>
      </c>
      <c r="V258" s="182">
        <f t="shared" si="5"/>
        <v>45632</v>
      </c>
      <c r="W258" s="182">
        <f t="shared" si="6"/>
        <v>45722</v>
      </c>
      <c r="X258" s="181">
        <f t="shared" si="7"/>
        <v>184</v>
      </c>
      <c r="Y258" s="181">
        <f t="shared" si="8"/>
        <v>275</v>
      </c>
      <c r="Z258" s="181">
        <f t="shared" si="9"/>
        <v>365</v>
      </c>
      <c r="AA258" s="155"/>
      <c r="AB258" s="9"/>
      <c r="AC258" s="9"/>
      <c r="AD258" s="9"/>
      <c r="AE258" s="9"/>
      <c r="AF258" s="9"/>
      <c r="AG258" s="9"/>
      <c r="AH258" s="9"/>
    </row>
    <row r="259" ht="15.75" customHeight="1">
      <c r="A259" s="177">
        <v>45356.0</v>
      </c>
      <c r="B259" s="178">
        <v>1.5</v>
      </c>
      <c r="C259" s="178">
        <v>1.69</v>
      </c>
      <c r="D259" s="178">
        <v>1.9</v>
      </c>
      <c r="E259" s="178">
        <v>2.4</v>
      </c>
      <c r="F259" s="178">
        <v>2.74</v>
      </c>
      <c r="G259" s="178">
        <v>2.93</v>
      </c>
      <c r="H259" s="178">
        <v>4.23</v>
      </c>
      <c r="I259" s="178">
        <v>4.68</v>
      </c>
      <c r="J259" s="178">
        <v>5.26</v>
      </c>
      <c r="K259" s="179">
        <f>MAX(0,((T259*(365/365))-VLOOKUP(A259,VBMA!$A:$D,4,0))  /  (T259* (365/365)   ))</f>
        <v>0.7646854496</v>
      </c>
      <c r="L259" s="180">
        <f t="shared" ref="L259:S259" si="262">(B259*(1-$K259) * (365/365))/100</f>
        <v>0.003529718255</v>
      </c>
      <c r="M259" s="180">
        <f t="shared" si="262"/>
        <v>0.003976815901</v>
      </c>
      <c r="N259" s="180">
        <f t="shared" si="262"/>
        <v>0.004470976457</v>
      </c>
      <c r="O259" s="180">
        <f t="shared" si="262"/>
        <v>0.005647549209</v>
      </c>
      <c r="P259" s="180">
        <f t="shared" si="262"/>
        <v>0.00644761868</v>
      </c>
      <c r="Q259" s="180">
        <f t="shared" si="262"/>
        <v>0.006894716326</v>
      </c>
      <c r="R259" s="180">
        <f t="shared" si="262"/>
        <v>0.009953805481</v>
      </c>
      <c r="S259" s="180">
        <f t="shared" si="262"/>
        <v>0.01101272096</v>
      </c>
      <c r="T259" s="181">
        <f t="shared" si="3"/>
        <v>5.125054945</v>
      </c>
      <c r="U259" s="182">
        <f t="shared" si="4"/>
        <v>45540</v>
      </c>
      <c r="V259" s="182">
        <f t="shared" si="5"/>
        <v>45631</v>
      </c>
      <c r="W259" s="182">
        <f t="shared" si="6"/>
        <v>45721</v>
      </c>
      <c r="X259" s="181">
        <f t="shared" si="7"/>
        <v>184</v>
      </c>
      <c r="Y259" s="181">
        <f t="shared" si="8"/>
        <v>275</v>
      </c>
      <c r="Z259" s="181">
        <f t="shared" si="9"/>
        <v>365</v>
      </c>
      <c r="AA259" s="155"/>
      <c r="AB259" s="9"/>
      <c r="AC259" s="9"/>
      <c r="AD259" s="9"/>
      <c r="AE259" s="9"/>
      <c r="AF259" s="9"/>
      <c r="AG259" s="9"/>
      <c r="AH259" s="9"/>
    </row>
    <row r="260" ht="15.75" customHeight="1">
      <c r="A260" s="177">
        <v>45355.0</v>
      </c>
      <c r="B260" s="178">
        <v>1.52</v>
      </c>
      <c r="C260" s="178">
        <v>1.72</v>
      </c>
      <c r="D260" s="178">
        <v>1.96</v>
      </c>
      <c r="E260" s="178">
        <v>2.42</v>
      </c>
      <c r="F260" s="178">
        <v>2.74</v>
      </c>
      <c r="G260" s="178">
        <v>2.92</v>
      </c>
      <c r="H260" s="178">
        <v>4.2</v>
      </c>
      <c r="I260" s="178">
        <v>4.7</v>
      </c>
      <c r="J260" s="178">
        <v>5.23</v>
      </c>
      <c r="K260" s="179">
        <f>MAX(0,((T260*(365/365))-VLOOKUP(A260,VBMA!$A:$D,4,0))  /  (T260* (365/365)   ))</f>
        <v>0.7664840279</v>
      </c>
      <c r="L260" s="180">
        <f t="shared" ref="L260:S260" si="263">(B260*(1-$K260) * (365/365))/100</f>
        <v>0.003549442776</v>
      </c>
      <c r="M260" s="180">
        <f t="shared" si="263"/>
        <v>0.00401647472</v>
      </c>
      <c r="N260" s="180">
        <f t="shared" si="263"/>
        <v>0.004576913053</v>
      </c>
      <c r="O260" s="180">
        <f t="shared" si="263"/>
        <v>0.005651086524</v>
      </c>
      <c r="P260" s="180">
        <f t="shared" si="263"/>
        <v>0.006398337635</v>
      </c>
      <c r="Q260" s="180">
        <f t="shared" si="263"/>
        <v>0.006818666385</v>
      </c>
      <c r="R260" s="180">
        <f t="shared" si="263"/>
        <v>0.009807670827</v>
      </c>
      <c r="S260" s="180">
        <f t="shared" si="263"/>
        <v>0.01097525069</v>
      </c>
      <c r="T260" s="181">
        <f t="shared" si="3"/>
        <v>5.194505495</v>
      </c>
      <c r="U260" s="182">
        <f t="shared" si="4"/>
        <v>45539</v>
      </c>
      <c r="V260" s="182">
        <f t="shared" si="5"/>
        <v>45630</v>
      </c>
      <c r="W260" s="182">
        <f t="shared" si="6"/>
        <v>45720</v>
      </c>
      <c r="X260" s="181">
        <f t="shared" si="7"/>
        <v>184</v>
      </c>
      <c r="Y260" s="181">
        <f t="shared" si="8"/>
        <v>275</v>
      </c>
      <c r="Z260" s="181">
        <f t="shared" si="9"/>
        <v>365</v>
      </c>
      <c r="AA260" s="155"/>
      <c r="AB260" s="9"/>
      <c r="AC260" s="9"/>
      <c r="AD260" s="9"/>
      <c r="AE260" s="9"/>
      <c r="AF260" s="9"/>
      <c r="AG260" s="9"/>
      <c r="AH260" s="9"/>
    </row>
    <row r="261" ht="15.75" customHeight="1">
      <c r="A261" s="177">
        <v>45352.0</v>
      </c>
      <c r="B261" s="178">
        <v>1.47</v>
      </c>
      <c r="C261" s="178">
        <v>1.63</v>
      </c>
      <c r="D261" s="178">
        <v>1.86</v>
      </c>
      <c r="E261" s="178">
        <v>2.44</v>
      </c>
      <c r="F261" s="178">
        <v>2.76</v>
      </c>
      <c r="G261" s="178">
        <v>2.91</v>
      </c>
      <c r="H261" s="178">
        <v>4.26</v>
      </c>
      <c r="I261" s="178">
        <v>4.77</v>
      </c>
      <c r="J261" s="178">
        <v>5.33</v>
      </c>
      <c r="K261" s="179">
        <f>MAX(0,((T261*(365/365))-VLOOKUP(A261,VBMA!$A:$D,4,0))  /  (T261* (365/365)   ))</f>
        <v>0.770021043</v>
      </c>
      <c r="L261" s="180">
        <f t="shared" ref="L261:S261" si="264">(B261*(1-$K261) * (365/365))/100</f>
        <v>0.003380690668</v>
      </c>
      <c r="M261" s="180">
        <f t="shared" si="264"/>
        <v>0.003748656999</v>
      </c>
      <c r="N261" s="180">
        <f t="shared" si="264"/>
        <v>0.004277608601</v>
      </c>
      <c r="O261" s="180">
        <f t="shared" si="264"/>
        <v>0.005611486551</v>
      </c>
      <c r="P261" s="180">
        <f t="shared" si="264"/>
        <v>0.006347419214</v>
      </c>
      <c r="Q261" s="180">
        <f t="shared" si="264"/>
        <v>0.006692387649</v>
      </c>
      <c r="R261" s="180">
        <f t="shared" si="264"/>
        <v>0.009797103569</v>
      </c>
      <c r="S261" s="180">
        <f t="shared" si="264"/>
        <v>0.01096999625</v>
      </c>
      <c r="T261" s="181">
        <f t="shared" si="3"/>
        <v>5.274395604</v>
      </c>
      <c r="U261" s="182">
        <f t="shared" si="4"/>
        <v>45536</v>
      </c>
      <c r="V261" s="182">
        <f t="shared" si="5"/>
        <v>45627</v>
      </c>
      <c r="W261" s="182">
        <f t="shared" si="6"/>
        <v>45717</v>
      </c>
      <c r="X261" s="181">
        <f t="shared" si="7"/>
        <v>184</v>
      </c>
      <c r="Y261" s="181">
        <f t="shared" si="8"/>
        <v>275</v>
      </c>
      <c r="Z261" s="181">
        <f t="shared" si="9"/>
        <v>365</v>
      </c>
      <c r="AA261" s="155"/>
      <c r="AB261" s="9"/>
      <c r="AC261" s="9"/>
      <c r="AD261" s="9"/>
      <c r="AE261" s="9"/>
      <c r="AF261" s="9"/>
      <c r="AG261" s="9"/>
      <c r="AH261" s="9"/>
    </row>
    <row r="262" ht="15.75" customHeight="1">
      <c r="A262" s="177">
        <v>45351.0</v>
      </c>
      <c r="B262" s="178">
        <v>1.47</v>
      </c>
      <c r="C262" s="178">
        <v>1.65</v>
      </c>
      <c r="D262" s="178">
        <v>1.9</v>
      </c>
      <c r="E262" s="178">
        <v>2.5</v>
      </c>
      <c r="F262" s="178">
        <v>2.8</v>
      </c>
      <c r="G262" s="178">
        <v>2.97</v>
      </c>
      <c r="H262" s="178">
        <v>4.3</v>
      </c>
      <c r="I262" s="178">
        <v>4.76</v>
      </c>
      <c r="J262" s="178">
        <v>5.3</v>
      </c>
      <c r="K262" s="179">
        <f>MAX(0,((T262*(365/365))-VLOOKUP(A262,VBMA!$A:$D,4,0))  /  (T262* (365/365)   ))</f>
        <v>0.7676245211</v>
      </c>
      <c r="L262" s="180">
        <f t="shared" ref="L262:S262" si="265">(B262*(1-$K262) * (365/365))/100</f>
        <v>0.00341591954</v>
      </c>
      <c r="M262" s="180">
        <f t="shared" si="265"/>
        <v>0.003834195402</v>
      </c>
      <c r="N262" s="180">
        <f t="shared" si="265"/>
        <v>0.0044151341</v>
      </c>
      <c r="O262" s="180">
        <f t="shared" si="265"/>
        <v>0.005809386973</v>
      </c>
      <c r="P262" s="180">
        <f t="shared" si="265"/>
        <v>0.00650651341</v>
      </c>
      <c r="Q262" s="180">
        <f t="shared" si="265"/>
        <v>0.006901551724</v>
      </c>
      <c r="R262" s="180">
        <f t="shared" si="265"/>
        <v>0.009992145594</v>
      </c>
      <c r="S262" s="180">
        <f t="shared" si="265"/>
        <v>0.0110610728</v>
      </c>
      <c r="T262" s="181">
        <f t="shared" si="3"/>
        <v>5.22</v>
      </c>
      <c r="U262" s="182">
        <f t="shared" si="4"/>
        <v>45533</v>
      </c>
      <c r="V262" s="182">
        <f t="shared" si="5"/>
        <v>45625</v>
      </c>
      <c r="W262" s="182">
        <f t="shared" si="6"/>
        <v>45717</v>
      </c>
      <c r="X262" s="181">
        <f t="shared" si="7"/>
        <v>182</v>
      </c>
      <c r="Y262" s="181">
        <f t="shared" si="8"/>
        <v>274</v>
      </c>
      <c r="Z262" s="181">
        <f t="shared" si="9"/>
        <v>366</v>
      </c>
      <c r="AA262" s="155"/>
      <c r="AB262" s="9"/>
      <c r="AC262" s="9"/>
      <c r="AD262" s="9"/>
      <c r="AE262" s="9"/>
      <c r="AF262" s="9"/>
      <c r="AG262" s="9"/>
      <c r="AH262" s="9"/>
    </row>
    <row r="263" ht="15.75" customHeight="1">
      <c r="A263" s="177">
        <v>45350.0</v>
      </c>
      <c r="B263" s="178">
        <v>2.33</v>
      </c>
      <c r="C263" s="178">
        <v>2.51</v>
      </c>
      <c r="D263" s="178">
        <v>2.6</v>
      </c>
      <c r="E263" s="178">
        <v>2.71</v>
      </c>
      <c r="F263" s="178">
        <v>2.87</v>
      </c>
      <c r="G263" s="178">
        <v>2.93</v>
      </c>
      <c r="H263" s="178">
        <v>4.26</v>
      </c>
      <c r="I263" s="178">
        <v>4.75</v>
      </c>
      <c r="J263" s="178">
        <v>5.28</v>
      </c>
      <c r="K263" s="179">
        <f>MAX(0,((T263*(365/365))-VLOOKUP(A263,VBMA!$A:$D,4,0))  /  (T263* (365/365)   ))</f>
        <v>0.7717557252</v>
      </c>
      <c r="L263" s="180">
        <f t="shared" ref="L263:S263" si="266">(B263*(1-$K263) * (365/365))/100</f>
        <v>0.005318091603</v>
      </c>
      <c r="M263" s="180">
        <f t="shared" si="266"/>
        <v>0.005728931298</v>
      </c>
      <c r="N263" s="180">
        <f t="shared" si="266"/>
        <v>0.005934351145</v>
      </c>
      <c r="O263" s="180">
        <f t="shared" si="266"/>
        <v>0.006185419847</v>
      </c>
      <c r="P263" s="180">
        <f t="shared" si="266"/>
        <v>0.006550610687</v>
      </c>
      <c r="Q263" s="180">
        <f t="shared" si="266"/>
        <v>0.006687557252</v>
      </c>
      <c r="R263" s="180">
        <f t="shared" si="266"/>
        <v>0.009723206107</v>
      </c>
      <c r="S263" s="180">
        <f t="shared" si="266"/>
        <v>0.01084160305</v>
      </c>
      <c r="T263" s="181">
        <f t="shared" si="3"/>
        <v>5.24</v>
      </c>
      <c r="U263" s="182">
        <f t="shared" si="4"/>
        <v>45532</v>
      </c>
      <c r="V263" s="182">
        <f t="shared" si="5"/>
        <v>45624</v>
      </c>
      <c r="W263" s="182">
        <f t="shared" si="6"/>
        <v>45716</v>
      </c>
      <c r="X263" s="181">
        <f t="shared" si="7"/>
        <v>182</v>
      </c>
      <c r="Y263" s="181">
        <f t="shared" si="8"/>
        <v>274</v>
      </c>
      <c r="Z263" s="181">
        <f t="shared" si="9"/>
        <v>366</v>
      </c>
      <c r="AA263" s="155"/>
      <c r="AB263" s="9"/>
      <c r="AC263" s="9"/>
      <c r="AD263" s="9"/>
      <c r="AE263" s="9"/>
      <c r="AF263" s="9"/>
      <c r="AG263" s="9"/>
      <c r="AH263" s="9"/>
    </row>
    <row r="264" ht="15.75" customHeight="1">
      <c r="A264" s="177">
        <v>45349.0</v>
      </c>
      <c r="B264" s="178">
        <v>3.4</v>
      </c>
      <c r="C264" s="178">
        <v>3.41</v>
      </c>
      <c r="D264" s="178">
        <v>3.29</v>
      </c>
      <c r="E264" s="178">
        <v>2.87</v>
      </c>
      <c r="F264" s="178">
        <v>2.93</v>
      </c>
      <c r="G264" s="178">
        <v>2.93</v>
      </c>
      <c r="H264" s="178">
        <v>4.26</v>
      </c>
      <c r="I264" s="178">
        <v>4.77</v>
      </c>
      <c r="J264" s="178">
        <v>5.28</v>
      </c>
      <c r="K264" s="179">
        <f>MAX(0,((T264*(365/365))-VLOOKUP(A264,VBMA!$A:$D,4,0))  /  (T264* (365/365)   ))</f>
        <v>0.7702651515</v>
      </c>
      <c r="L264" s="180">
        <f t="shared" ref="L264:S264" si="267">(B264*(1-$K264) * (365/365))/100</f>
        <v>0.007810984848</v>
      </c>
      <c r="M264" s="180">
        <f t="shared" si="267"/>
        <v>0.007833958333</v>
      </c>
      <c r="N264" s="180">
        <f t="shared" si="267"/>
        <v>0.007558276515</v>
      </c>
      <c r="O264" s="180">
        <f t="shared" si="267"/>
        <v>0.006593390152</v>
      </c>
      <c r="P264" s="180">
        <f t="shared" si="267"/>
        <v>0.006731231061</v>
      </c>
      <c r="Q264" s="180">
        <f t="shared" si="267"/>
        <v>0.006731231061</v>
      </c>
      <c r="R264" s="180">
        <f t="shared" si="267"/>
        <v>0.009786704545</v>
      </c>
      <c r="S264" s="180">
        <f t="shared" si="267"/>
        <v>0.01095835227</v>
      </c>
      <c r="T264" s="181">
        <f t="shared" si="3"/>
        <v>5.28</v>
      </c>
      <c r="U264" s="182">
        <f t="shared" si="4"/>
        <v>45531</v>
      </c>
      <c r="V264" s="182">
        <f t="shared" si="5"/>
        <v>45623</v>
      </c>
      <c r="W264" s="182">
        <f t="shared" si="6"/>
        <v>45715</v>
      </c>
      <c r="X264" s="181">
        <f t="shared" si="7"/>
        <v>182</v>
      </c>
      <c r="Y264" s="181">
        <f t="shared" si="8"/>
        <v>274</v>
      </c>
      <c r="Z264" s="181">
        <f t="shared" si="9"/>
        <v>366</v>
      </c>
      <c r="AA264" s="155"/>
      <c r="AB264" s="9"/>
      <c r="AC264" s="9"/>
      <c r="AD264" s="9"/>
      <c r="AE264" s="9"/>
      <c r="AF264" s="9"/>
      <c r="AG264" s="9"/>
      <c r="AH264" s="9"/>
    </row>
    <row r="265" ht="15.75" customHeight="1">
      <c r="A265" s="177">
        <v>45348.0</v>
      </c>
      <c r="B265" s="178">
        <v>3.6</v>
      </c>
      <c r="C265" s="178">
        <v>3.51</v>
      </c>
      <c r="D265" s="178">
        <v>3.33</v>
      </c>
      <c r="E265" s="178">
        <v>2.78</v>
      </c>
      <c r="F265" s="178">
        <v>2.8</v>
      </c>
      <c r="G265" s="178">
        <v>2.9</v>
      </c>
      <c r="H265" s="178">
        <v>4.33</v>
      </c>
      <c r="I265" s="178">
        <v>4.77</v>
      </c>
      <c r="J265" s="178">
        <v>5.28</v>
      </c>
      <c r="K265" s="179">
        <f>MAX(0,((T265*(365/365))-VLOOKUP(A265,VBMA!$A:$D,4,0))  /  (T265* (365/365)   ))</f>
        <v>0.7671785029</v>
      </c>
      <c r="L265" s="180">
        <f t="shared" ref="L265:S265" si="268">(B265*(1-$K265) * (365/365))/100</f>
        <v>0.008381573896</v>
      </c>
      <c r="M265" s="180">
        <f t="shared" si="268"/>
        <v>0.008172034549</v>
      </c>
      <c r="N265" s="180">
        <f t="shared" si="268"/>
        <v>0.007752955854</v>
      </c>
      <c r="O265" s="180">
        <f t="shared" si="268"/>
        <v>0.00647243762</v>
      </c>
      <c r="P265" s="180">
        <f t="shared" si="268"/>
        <v>0.006519001919</v>
      </c>
      <c r="Q265" s="180">
        <f t="shared" si="268"/>
        <v>0.006751823417</v>
      </c>
      <c r="R265" s="180">
        <f t="shared" si="268"/>
        <v>0.01008117083</v>
      </c>
      <c r="S265" s="180">
        <f t="shared" si="268"/>
        <v>0.01110558541</v>
      </c>
      <c r="T265" s="181">
        <f t="shared" si="3"/>
        <v>5.21</v>
      </c>
      <c r="U265" s="182">
        <f t="shared" si="4"/>
        <v>45530</v>
      </c>
      <c r="V265" s="182">
        <f t="shared" si="5"/>
        <v>45622</v>
      </c>
      <c r="W265" s="182">
        <f t="shared" si="6"/>
        <v>45714</v>
      </c>
      <c r="X265" s="181">
        <f t="shared" si="7"/>
        <v>182</v>
      </c>
      <c r="Y265" s="181">
        <f t="shared" si="8"/>
        <v>274</v>
      </c>
      <c r="Z265" s="181">
        <f t="shared" si="9"/>
        <v>366</v>
      </c>
      <c r="AA265" s="155"/>
      <c r="AB265" s="9"/>
      <c r="AC265" s="9"/>
      <c r="AD265" s="9"/>
      <c r="AE265" s="9"/>
      <c r="AF265" s="9"/>
      <c r="AG265" s="9"/>
      <c r="AH265" s="9"/>
    </row>
    <row r="266" ht="15.75" customHeight="1">
      <c r="A266" s="177">
        <v>45345.0</v>
      </c>
      <c r="B266" s="178">
        <v>3.63</v>
      </c>
      <c r="C266" s="178">
        <v>3.57</v>
      </c>
      <c r="D266" s="178">
        <v>3.35</v>
      </c>
      <c r="E266" s="178">
        <v>2.74</v>
      </c>
      <c r="F266" s="178">
        <v>2.7</v>
      </c>
      <c r="G266" s="178">
        <v>2.83</v>
      </c>
      <c r="H266" s="178">
        <v>4.27</v>
      </c>
      <c r="I266" s="178">
        <v>4.76</v>
      </c>
      <c r="J266" s="178">
        <v>5.3</v>
      </c>
      <c r="K266" s="179">
        <f>MAX(0,((T266*(365/365))-VLOOKUP(A266,VBMA!$A:$D,4,0))  /  (T266* (365/365)   ))</f>
        <v>0.768952381</v>
      </c>
      <c r="L266" s="180">
        <f t="shared" ref="L266:S266" si="269">(B266*(1-$K266) * (365/365))/100</f>
        <v>0.008387028571</v>
      </c>
      <c r="M266" s="180">
        <f t="shared" si="269"/>
        <v>0.0082484</v>
      </c>
      <c r="N266" s="180">
        <f t="shared" si="269"/>
        <v>0.007740095238</v>
      </c>
      <c r="O266" s="180">
        <f t="shared" si="269"/>
        <v>0.006330704762</v>
      </c>
      <c r="P266" s="180">
        <f t="shared" si="269"/>
        <v>0.006238285714</v>
      </c>
      <c r="Q266" s="180">
        <f t="shared" si="269"/>
        <v>0.006538647619</v>
      </c>
      <c r="R266" s="180">
        <f t="shared" si="269"/>
        <v>0.009865733333</v>
      </c>
      <c r="S266" s="180">
        <f t="shared" si="269"/>
        <v>0.01099786667</v>
      </c>
      <c r="T266" s="181">
        <f t="shared" si="3"/>
        <v>5.25</v>
      </c>
      <c r="U266" s="182">
        <f t="shared" si="4"/>
        <v>45527</v>
      </c>
      <c r="V266" s="182">
        <f t="shared" si="5"/>
        <v>45619</v>
      </c>
      <c r="W266" s="182">
        <f t="shared" si="6"/>
        <v>45711</v>
      </c>
      <c r="X266" s="181">
        <f t="shared" si="7"/>
        <v>182</v>
      </c>
      <c r="Y266" s="181">
        <f t="shared" si="8"/>
        <v>274</v>
      </c>
      <c r="Z266" s="181">
        <f t="shared" si="9"/>
        <v>366</v>
      </c>
      <c r="AA266" s="155"/>
      <c r="AB266" s="9"/>
      <c r="AC266" s="9"/>
      <c r="AD266" s="9"/>
      <c r="AE266" s="9"/>
      <c r="AF266" s="9"/>
      <c r="AG266" s="9"/>
      <c r="AH266" s="9"/>
    </row>
    <row r="267" ht="15.75" customHeight="1">
      <c r="A267" s="177">
        <v>45344.0</v>
      </c>
      <c r="B267" s="178">
        <v>3.75</v>
      </c>
      <c r="C267" s="178">
        <v>3.72</v>
      </c>
      <c r="D267" s="178">
        <v>3.4</v>
      </c>
      <c r="E267" s="178">
        <v>2.65</v>
      </c>
      <c r="F267" s="178">
        <v>2.68</v>
      </c>
      <c r="G267" s="178">
        <v>2.83</v>
      </c>
      <c r="H267" s="178">
        <v>4.3</v>
      </c>
      <c r="I267" s="178">
        <v>4.8</v>
      </c>
      <c r="J267" s="178">
        <v>5.34</v>
      </c>
      <c r="K267" s="179">
        <f>MAX(0,((T267*(365/365))-VLOOKUP(A267,VBMA!$A:$D,4,0))  /  (T267* (365/365)   ))</f>
        <v>0.7743396226</v>
      </c>
      <c r="L267" s="180">
        <f t="shared" ref="L267:S267" si="270">(B267*(1-$K267) * (365/365))/100</f>
        <v>0.008462264151</v>
      </c>
      <c r="M267" s="180">
        <f t="shared" si="270"/>
        <v>0.008394566038</v>
      </c>
      <c r="N267" s="180">
        <f t="shared" si="270"/>
        <v>0.00767245283</v>
      </c>
      <c r="O267" s="180">
        <f t="shared" si="270"/>
        <v>0.00598</v>
      </c>
      <c r="P267" s="180">
        <f t="shared" si="270"/>
        <v>0.006047698113</v>
      </c>
      <c r="Q267" s="180">
        <f t="shared" si="270"/>
        <v>0.006386188679</v>
      </c>
      <c r="R267" s="180">
        <f t="shared" si="270"/>
        <v>0.009703396226</v>
      </c>
      <c r="S267" s="180">
        <f t="shared" si="270"/>
        <v>0.01083169811</v>
      </c>
      <c r="T267" s="181">
        <f t="shared" si="3"/>
        <v>5.3</v>
      </c>
      <c r="U267" s="182">
        <f t="shared" si="4"/>
        <v>45526</v>
      </c>
      <c r="V267" s="182">
        <f t="shared" si="5"/>
        <v>45618</v>
      </c>
      <c r="W267" s="182">
        <f t="shared" si="6"/>
        <v>45710</v>
      </c>
      <c r="X267" s="181">
        <f t="shared" si="7"/>
        <v>182</v>
      </c>
      <c r="Y267" s="181">
        <f t="shared" si="8"/>
        <v>274</v>
      </c>
      <c r="Z267" s="181">
        <f t="shared" si="9"/>
        <v>366</v>
      </c>
      <c r="AA267" s="155"/>
      <c r="AB267" s="9"/>
      <c r="AC267" s="9"/>
      <c r="AD267" s="9"/>
      <c r="AE267" s="9"/>
      <c r="AF267" s="9"/>
      <c r="AG267" s="9"/>
      <c r="AH267" s="9"/>
    </row>
    <row r="268" ht="15.75" customHeight="1">
      <c r="A268" s="177">
        <v>45343.0</v>
      </c>
      <c r="B268" s="178">
        <v>4.14</v>
      </c>
      <c r="C268" s="178">
        <v>4.01</v>
      </c>
      <c r="D268" s="178">
        <v>3.34</v>
      </c>
      <c r="E268" s="178">
        <v>2.76</v>
      </c>
      <c r="F268" s="178">
        <v>2.69</v>
      </c>
      <c r="G268" s="178">
        <v>2.81</v>
      </c>
      <c r="H268" s="178">
        <v>4.26</v>
      </c>
      <c r="I268" s="178">
        <v>4.8</v>
      </c>
      <c r="J268" s="178">
        <v>5.28</v>
      </c>
      <c r="K268" s="179">
        <f>MAX(0,((T268*(365/365))-VLOOKUP(A268,VBMA!$A:$D,4,0))  /  (T268* (365/365)   ))</f>
        <v>0.7814606742</v>
      </c>
      <c r="L268" s="180">
        <f t="shared" ref="L268:S268" si="271">(B268*(1-$K268) * (365/365))/100</f>
        <v>0.00904752809</v>
      </c>
      <c r="M268" s="180">
        <f t="shared" si="271"/>
        <v>0.008763426966</v>
      </c>
      <c r="N268" s="180">
        <f t="shared" si="271"/>
        <v>0.007299213483</v>
      </c>
      <c r="O268" s="180">
        <f t="shared" si="271"/>
        <v>0.006031685393</v>
      </c>
      <c r="P268" s="180">
        <f t="shared" si="271"/>
        <v>0.005878707865</v>
      </c>
      <c r="Q268" s="180">
        <f t="shared" si="271"/>
        <v>0.006140955056</v>
      </c>
      <c r="R268" s="180">
        <f t="shared" si="271"/>
        <v>0.009309775281</v>
      </c>
      <c r="S268" s="180">
        <f t="shared" si="271"/>
        <v>0.01048988764</v>
      </c>
      <c r="T268" s="181">
        <f t="shared" si="3"/>
        <v>5.34</v>
      </c>
      <c r="U268" s="182">
        <f t="shared" si="4"/>
        <v>45525</v>
      </c>
      <c r="V268" s="182">
        <f t="shared" si="5"/>
        <v>45617</v>
      </c>
      <c r="W268" s="182">
        <f t="shared" si="6"/>
        <v>45709</v>
      </c>
      <c r="X268" s="181">
        <f t="shared" si="7"/>
        <v>182</v>
      </c>
      <c r="Y268" s="181">
        <f t="shared" si="8"/>
        <v>274</v>
      </c>
      <c r="Z268" s="181">
        <f t="shared" si="9"/>
        <v>366</v>
      </c>
      <c r="AA268" s="155"/>
      <c r="AB268" s="9"/>
      <c r="AC268" s="9"/>
      <c r="AD268" s="9"/>
      <c r="AE268" s="9"/>
      <c r="AF268" s="9"/>
      <c r="AG268" s="9"/>
      <c r="AH268" s="9"/>
    </row>
    <row r="269" ht="15.75" customHeight="1">
      <c r="A269" s="177">
        <v>45342.0</v>
      </c>
      <c r="B269" s="178">
        <v>2.06</v>
      </c>
      <c r="C269" s="178">
        <v>2.14</v>
      </c>
      <c r="D269" s="178">
        <v>2.11</v>
      </c>
      <c r="E269" s="178">
        <v>2.2</v>
      </c>
      <c r="F269" s="178">
        <v>2.53</v>
      </c>
      <c r="G269" s="178">
        <v>2.79</v>
      </c>
      <c r="H269" s="178">
        <v>4.3</v>
      </c>
      <c r="I269" s="178">
        <v>4.83</v>
      </c>
      <c r="J269" s="178">
        <v>5.33</v>
      </c>
      <c r="K269" s="179">
        <f>MAX(0,((T269*(365/365))-VLOOKUP(A269,VBMA!$A:$D,4,0))  /  (T269* (365/365)   ))</f>
        <v>0.7822761194</v>
      </c>
      <c r="L269" s="180">
        <f t="shared" ref="L269:S269" si="272">(B269*(1-$K269) * (365/365))/100</f>
        <v>0.00448511194</v>
      </c>
      <c r="M269" s="180">
        <f t="shared" si="272"/>
        <v>0.004659291045</v>
      </c>
      <c r="N269" s="180">
        <f t="shared" si="272"/>
        <v>0.004593973881</v>
      </c>
      <c r="O269" s="180">
        <f t="shared" si="272"/>
        <v>0.004789925373</v>
      </c>
      <c r="P269" s="180">
        <f t="shared" si="272"/>
        <v>0.005508414179</v>
      </c>
      <c r="Q269" s="180">
        <f t="shared" si="272"/>
        <v>0.006074496269</v>
      </c>
      <c r="R269" s="180">
        <f t="shared" si="272"/>
        <v>0.009362126866</v>
      </c>
      <c r="S269" s="180">
        <f t="shared" si="272"/>
        <v>0.01051606343</v>
      </c>
      <c r="T269" s="181">
        <f t="shared" si="3"/>
        <v>5.36</v>
      </c>
      <c r="U269" s="182">
        <f t="shared" si="4"/>
        <v>45524</v>
      </c>
      <c r="V269" s="182">
        <f t="shared" si="5"/>
        <v>45616</v>
      </c>
      <c r="W269" s="182">
        <f t="shared" si="6"/>
        <v>45708</v>
      </c>
      <c r="X269" s="181">
        <f t="shared" si="7"/>
        <v>182</v>
      </c>
      <c r="Y269" s="181">
        <f t="shared" si="8"/>
        <v>274</v>
      </c>
      <c r="Z269" s="181">
        <f t="shared" si="9"/>
        <v>366</v>
      </c>
      <c r="AA269" s="155"/>
      <c r="AB269" s="9"/>
      <c r="AC269" s="9"/>
      <c r="AD269" s="9"/>
      <c r="AE269" s="9"/>
      <c r="AF269" s="9"/>
      <c r="AG269" s="9"/>
      <c r="AH269" s="9"/>
    </row>
    <row r="270" ht="15.75" customHeight="1">
      <c r="A270" s="177">
        <v>45341.0</v>
      </c>
      <c r="B270" s="178">
        <v>1.42</v>
      </c>
      <c r="C270" s="178">
        <v>1.65</v>
      </c>
      <c r="D270" s="178">
        <v>1.8</v>
      </c>
      <c r="E270" s="178">
        <v>2.03</v>
      </c>
      <c r="F270" s="178">
        <v>2.53</v>
      </c>
      <c r="G270" s="178">
        <v>2.8</v>
      </c>
      <c r="H270" s="178">
        <v>4.33</v>
      </c>
      <c r="I270" s="178">
        <v>4.82</v>
      </c>
      <c r="J270" s="178">
        <v>5.3</v>
      </c>
      <c r="K270" s="179">
        <f>MAX(0,((T270*(365/365))-VLOOKUP(A270,VBMA!$A:$D,4,0))  /  (T270* (365/365)   ))</f>
        <v>0.7802259887</v>
      </c>
      <c r="L270" s="180">
        <f t="shared" ref="L270:S270" si="273">(B270*(1-$K270) * (365/365))/100</f>
        <v>0.00312079096</v>
      </c>
      <c r="M270" s="180">
        <f t="shared" si="273"/>
        <v>0.003626271186</v>
      </c>
      <c r="N270" s="180">
        <f t="shared" si="273"/>
        <v>0.003955932203</v>
      </c>
      <c r="O270" s="180">
        <f t="shared" si="273"/>
        <v>0.004461412429</v>
      </c>
      <c r="P270" s="180">
        <f t="shared" si="273"/>
        <v>0.005560282486</v>
      </c>
      <c r="Q270" s="180">
        <f t="shared" si="273"/>
        <v>0.006153672316</v>
      </c>
      <c r="R270" s="180">
        <f t="shared" si="273"/>
        <v>0.009516214689</v>
      </c>
      <c r="S270" s="180">
        <f t="shared" si="273"/>
        <v>0.01059310734</v>
      </c>
      <c r="T270" s="181">
        <f t="shared" si="3"/>
        <v>5.31</v>
      </c>
      <c r="U270" s="182">
        <f t="shared" si="4"/>
        <v>45523</v>
      </c>
      <c r="V270" s="182">
        <f t="shared" si="5"/>
        <v>45615</v>
      </c>
      <c r="W270" s="182">
        <f t="shared" si="6"/>
        <v>45707</v>
      </c>
      <c r="X270" s="181">
        <f t="shared" si="7"/>
        <v>182</v>
      </c>
      <c r="Y270" s="181">
        <f t="shared" si="8"/>
        <v>274</v>
      </c>
      <c r="Z270" s="181">
        <f t="shared" si="9"/>
        <v>366</v>
      </c>
      <c r="AA270" s="155"/>
      <c r="AB270" s="9"/>
      <c r="AC270" s="9"/>
      <c r="AD270" s="9"/>
      <c r="AE270" s="9"/>
      <c r="AF270" s="9"/>
      <c r="AG270" s="9"/>
      <c r="AH270" s="9"/>
    </row>
    <row r="271" ht="15.75" customHeight="1">
      <c r="A271" s="177">
        <v>45338.0</v>
      </c>
      <c r="B271" s="178">
        <v>1.14</v>
      </c>
      <c r="C271" s="178">
        <v>1.38</v>
      </c>
      <c r="D271" s="178">
        <v>1.52</v>
      </c>
      <c r="E271" s="178">
        <v>1.96</v>
      </c>
      <c r="F271" s="178">
        <v>2.54</v>
      </c>
      <c r="G271" s="178">
        <v>2.8</v>
      </c>
      <c r="H271" s="178">
        <v>4.36</v>
      </c>
      <c r="I271" s="178">
        <v>4.78</v>
      </c>
      <c r="J271" s="178">
        <v>5.25</v>
      </c>
      <c r="K271" s="179">
        <f>MAX(0,((T271*(365/365))-VLOOKUP(A271,VBMA!$A:$D,4,0))  /  (T271* (365/365)   ))</f>
        <v>0.7755769231</v>
      </c>
      <c r="L271" s="180">
        <f t="shared" ref="L271:S271" si="274">(B271*(1-$K271) * (365/365))/100</f>
        <v>0.002558423077</v>
      </c>
      <c r="M271" s="180">
        <f t="shared" si="274"/>
        <v>0.003097038462</v>
      </c>
      <c r="N271" s="180">
        <f t="shared" si="274"/>
        <v>0.003411230769</v>
      </c>
      <c r="O271" s="180">
        <f t="shared" si="274"/>
        <v>0.004398692308</v>
      </c>
      <c r="P271" s="180">
        <f t="shared" si="274"/>
        <v>0.005700346154</v>
      </c>
      <c r="Q271" s="180">
        <f t="shared" si="274"/>
        <v>0.006283846154</v>
      </c>
      <c r="R271" s="180">
        <f t="shared" si="274"/>
        <v>0.009784846154</v>
      </c>
      <c r="S271" s="180">
        <f t="shared" si="274"/>
        <v>0.01072742308</v>
      </c>
      <c r="T271" s="181">
        <f t="shared" si="3"/>
        <v>5.2</v>
      </c>
      <c r="U271" s="182">
        <f t="shared" si="4"/>
        <v>45520</v>
      </c>
      <c r="V271" s="182">
        <f t="shared" si="5"/>
        <v>45612</v>
      </c>
      <c r="W271" s="182">
        <f t="shared" si="6"/>
        <v>45704</v>
      </c>
      <c r="X271" s="181">
        <f t="shared" si="7"/>
        <v>182</v>
      </c>
      <c r="Y271" s="181">
        <f t="shared" si="8"/>
        <v>274</v>
      </c>
      <c r="Z271" s="181">
        <f t="shared" si="9"/>
        <v>366</v>
      </c>
      <c r="AA271" s="155"/>
      <c r="AB271" s="9"/>
      <c r="AC271" s="9"/>
      <c r="AD271" s="9"/>
      <c r="AE271" s="9"/>
      <c r="AF271" s="9"/>
      <c r="AG271" s="9"/>
      <c r="AH271" s="9"/>
    </row>
    <row r="272" ht="15.75" customHeight="1">
      <c r="A272" s="177">
        <v>45337.0</v>
      </c>
      <c r="B272" s="178">
        <v>1.33</v>
      </c>
      <c r="C272" s="178">
        <v>1.58</v>
      </c>
      <c r="D272" s="178">
        <v>1.8</v>
      </c>
      <c r="E272" s="178">
        <v>2.1</v>
      </c>
      <c r="F272" s="178">
        <v>2.55</v>
      </c>
      <c r="G272" s="178">
        <v>2.8</v>
      </c>
      <c r="H272" s="178">
        <v>4.33</v>
      </c>
      <c r="I272" s="178">
        <v>4.82</v>
      </c>
      <c r="J272" s="178">
        <v>5.3</v>
      </c>
      <c r="K272" s="179">
        <f>MAX(0,((T272*(365/365))-VLOOKUP(A272,VBMA!$A:$D,4,0))  /  (T272* (365/365)   ))</f>
        <v>0.7849340866</v>
      </c>
      <c r="L272" s="180">
        <f t="shared" ref="L272:S272" si="275">(B272*(1-$K272) * (365/365))/100</f>
        <v>0.002860376648</v>
      </c>
      <c r="M272" s="180">
        <f t="shared" si="275"/>
        <v>0.003398041431</v>
      </c>
      <c r="N272" s="180">
        <f t="shared" si="275"/>
        <v>0.003871186441</v>
      </c>
      <c r="O272" s="180">
        <f t="shared" si="275"/>
        <v>0.004516384181</v>
      </c>
      <c r="P272" s="180">
        <f t="shared" si="275"/>
        <v>0.005484180791</v>
      </c>
      <c r="Q272" s="180">
        <f t="shared" si="275"/>
        <v>0.006021845574</v>
      </c>
      <c r="R272" s="180">
        <f t="shared" si="275"/>
        <v>0.009312354049</v>
      </c>
      <c r="S272" s="180">
        <f t="shared" si="275"/>
        <v>0.01036617702</v>
      </c>
      <c r="T272" s="181">
        <f t="shared" si="3"/>
        <v>5.31</v>
      </c>
      <c r="U272" s="182">
        <f t="shared" si="4"/>
        <v>45519</v>
      </c>
      <c r="V272" s="182">
        <f t="shared" si="5"/>
        <v>45611</v>
      </c>
      <c r="W272" s="182">
        <f t="shared" si="6"/>
        <v>45703</v>
      </c>
      <c r="X272" s="181">
        <f t="shared" si="7"/>
        <v>182</v>
      </c>
      <c r="Y272" s="181">
        <f t="shared" si="8"/>
        <v>274</v>
      </c>
      <c r="Z272" s="181">
        <f t="shared" si="9"/>
        <v>366</v>
      </c>
      <c r="AA272" s="155"/>
      <c r="AB272" s="9"/>
      <c r="AC272" s="9"/>
      <c r="AD272" s="9"/>
      <c r="AE272" s="9"/>
      <c r="AF272" s="9"/>
      <c r="AG272" s="9"/>
      <c r="AH272" s="9"/>
    </row>
    <row r="273" ht="15.75" customHeight="1">
      <c r="A273" s="177">
        <v>45329.0</v>
      </c>
      <c r="B273" s="178">
        <v>3.68</v>
      </c>
      <c r="C273" s="178">
        <v>3.6</v>
      </c>
      <c r="D273" s="178">
        <v>3.38</v>
      </c>
      <c r="E273" s="178">
        <v>2.77</v>
      </c>
      <c r="F273" s="178">
        <v>2.67</v>
      </c>
      <c r="G273" s="178">
        <v>2.83</v>
      </c>
      <c r="H273" s="178">
        <v>4.28</v>
      </c>
      <c r="I273" s="178">
        <v>4.76</v>
      </c>
      <c r="J273" s="178">
        <v>5.26</v>
      </c>
      <c r="K273" s="179">
        <f>MAX(0,((T273*(365/365))-VLOOKUP(A273,VBMA!$A:$D,4,0))  /  (T273* (365/365)   ))</f>
        <v>0.7860687023</v>
      </c>
      <c r="L273" s="180">
        <f t="shared" ref="L273:S273" si="276">(B273*(1-$K273) * (365/365))/100</f>
        <v>0.007872671756</v>
      </c>
      <c r="M273" s="180">
        <f t="shared" si="276"/>
        <v>0.007701526718</v>
      </c>
      <c r="N273" s="180">
        <f t="shared" si="276"/>
        <v>0.007230877863</v>
      </c>
      <c r="O273" s="180">
        <f t="shared" si="276"/>
        <v>0.005925896947</v>
      </c>
      <c r="P273" s="180">
        <f t="shared" si="276"/>
        <v>0.005711965649</v>
      </c>
      <c r="Q273" s="180">
        <f t="shared" si="276"/>
        <v>0.006054255725</v>
      </c>
      <c r="R273" s="180">
        <f t="shared" si="276"/>
        <v>0.009156259542</v>
      </c>
      <c r="S273" s="180">
        <f t="shared" si="276"/>
        <v>0.01018312977</v>
      </c>
      <c r="T273" s="181">
        <f t="shared" si="3"/>
        <v>5.24</v>
      </c>
      <c r="U273" s="182">
        <f t="shared" si="4"/>
        <v>45511</v>
      </c>
      <c r="V273" s="182">
        <f t="shared" si="5"/>
        <v>45603</v>
      </c>
      <c r="W273" s="182">
        <f t="shared" si="6"/>
        <v>45695</v>
      </c>
      <c r="X273" s="181">
        <f t="shared" si="7"/>
        <v>182</v>
      </c>
      <c r="Y273" s="181">
        <f t="shared" si="8"/>
        <v>274</v>
      </c>
      <c r="Z273" s="181">
        <f t="shared" si="9"/>
        <v>366</v>
      </c>
      <c r="AA273" s="155"/>
      <c r="AB273" s="9"/>
      <c r="AC273" s="9"/>
      <c r="AD273" s="9"/>
      <c r="AE273" s="9"/>
      <c r="AF273" s="9"/>
      <c r="AG273" s="9"/>
      <c r="AH273" s="9"/>
    </row>
    <row r="274" ht="15.75" customHeight="1">
      <c r="A274" s="177">
        <v>45328.0</v>
      </c>
      <c r="B274" s="178">
        <v>2.27</v>
      </c>
      <c r="C274" s="178">
        <v>2.48</v>
      </c>
      <c r="D274" s="178">
        <v>2.47</v>
      </c>
      <c r="E274" s="178">
        <v>2.48</v>
      </c>
      <c r="F274" s="178">
        <v>2.57</v>
      </c>
      <c r="G274" s="178">
        <v>2.78</v>
      </c>
      <c r="H274" s="178">
        <v>4.3</v>
      </c>
      <c r="I274" s="178">
        <v>4.8</v>
      </c>
      <c r="J274" s="178">
        <v>5.28</v>
      </c>
      <c r="K274" s="179">
        <f>MAX(0,((T274*(365/365))-VLOOKUP(A274,VBMA!$A:$D,4,0))  /  (T274* (365/365)   ))</f>
        <v>0.788490566</v>
      </c>
      <c r="L274" s="180">
        <f t="shared" ref="L274:S274" si="277">(B274*(1-$K274) * (365/365))/100</f>
        <v>0.004801264151</v>
      </c>
      <c r="M274" s="180">
        <f t="shared" si="277"/>
        <v>0.005245433962</v>
      </c>
      <c r="N274" s="180">
        <f t="shared" si="277"/>
        <v>0.005224283019</v>
      </c>
      <c r="O274" s="180">
        <f t="shared" si="277"/>
        <v>0.005245433962</v>
      </c>
      <c r="P274" s="180">
        <f t="shared" si="277"/>
        <v>0.005435792453</v>
      </c>
      <c r="Q274" s="180">
        <f t="shared" si="277"/>
        <v>0.005879962264</v>
      </c>
      <c r="R274" s="180">
        <f t="shared" si="277"/>
        <v>0.00909490566</v>
      </c>
      <c r="S274" s="180">
        <f t="shared" si="277"/>
        <v>0.01015245283</v>
      </c>
      <c r="T274" s="181">
        <f t="shared" si="3"/>
        <v>5.3</v>
      </c>
      <c r="U274" s="182">
        <f t="shared" si="4"/>
        <v>45510</v>
      </c>
      <c r="V274" s="182">
        <f t="shared" si="5"/>
        <v>45602</v>
      </c>
      <c r="W274" s="182">
        <f t="shared" si="6"/>
        <v>45694</v>
      </c>
      <c r="X274" s="181">
        <f t="shared" si="7"/>
        <v>182</v>
      </c>
      <c r="Y274" s="181">
        <f t="shared" si="8"/>
        <v>274</v>
      </c>
      <c r="Z274" s="181">
        <f t="shared" si="9"/>
        <v>366</v>
      </c>
      <c r="AA274" s="155"/>
      <c r="AB274" s="9"/>
      <c r="AC274" s="9"/>
      <c r="AD274" s="9"/>
      <c r="AE274" s="9"/>
      <c r="AF274" s="9"/>
      <c r="AG274" s="9"/>
      <c r="AH274" s="9"/>
    </row>
    <row r="275" ht="15.75" customHeight="1">
      <c r="A275" s="177">
        <v>45327.0</v>
      </c>
      <c r="B275" s="178">
        <v>1.77</v>
      </c>
      <c r="C275" s="178">
        <v>2.07</v>
      </c>
      <c r="D275" s="178">
        <v>2.23</v>
      </c>
      <c r="E275" s="178">
        <v>2.18</v>
      </c>
      <c r="F275" s="178">
        <v>2.6</v>
      </c>
      <c r="G275" s="178">
        <v>2.8</v>
      </c>
      <c r="H275" s="178">
        <v>4.43</v>
      </c>
      <c r="I275" s="178">
        <v>4.86</v>
      </c>
      <c r="J275" s="178">
        <v>5.34</v>
      </c>
      <c r="K275" s="179">
        <f>MAX(0,((T275*(365/365))-VLOOKUP(A275,VBMA!$A:$D,4,0))  /  (T275* (365/365)   ))</f>
        <v>0.7880907372</v>
      </c>
      <c r="L275" s="180">
        <f t="shared" ref="L275:S275" si="278">(B275*(1-$K275) * (365/365))/100</f>
        <v>0.003750793951</v>
      </c>
      <c r="M275" s="180">
        <f t="shared" si="278"/>
        <v>0.004386521739</v>
      </c>
      <c r="N275" s="180">
        <f t="shared" si="278"/>
        <v>0.00472557656</v>
      </c>
      <c r="O275" s="180">
        <f t="shared" si="278"/>
        <v>0.004619621928</v>
      </c>
      <c r="P275" s="180">
        <f t="shared" si="278"/>
        <v>0.005509640832</v>
      </c>
      <c r="Q275" s="180">
        <f t="shared" si="278"/>
        <v>0.005933459357</v>
      </c>
      <c r="R275" s="180">
        <f t="shared" si="278"/>
        <v>0.00938758034</v>
      </c>
      <c r="S275" s="180">
        <f t="shared" si="278"/>
        <v>0.01029879017</v>
      </c>
      <c r="T275" s="181">
        <f t="shared" si="3"/>
        <v>5.29</v>
      </c>
      <c r="U275" s="182">
        <f t="shared" si="4"/>
        <v>45509</v>
      </c>
      <c r="V275" s="182">
        <f t="shared" si="5"/>
        <v>45601</v>
      </c>
      <c r="W275" s="182">
        <f t="shared" si="6"/>
        <v>45693</v>
      </c>
      <c r="X275" s="181">
        <f t="shared" si="7"/>
        <v>182</v>
      </c>
      <c r="Y275" s="181">
        <f t="shared" si="8"/>
        <v>274</v>
      </c>
      <c r="Z275" s="181">
        <f t="shared" si="9"/>
        <v>366</v>
      </c>
      <c r="AA275" s="155"/>
      <c r="AB275" s="9"/>
      <c r="AC275" s="9"/>
      <c r="AD275" s="9"/>
      <c r="AE275" s="9"/>
      <c r="AF275" s="9"/>
      <c r="AG275" s="9"/>
      <c r="AH275" s="9"/>
    </row>
    <row r="276" ht="15.75" customHeight="1">
      <c r="A276" s="177">
        <v>45324.0</v>
      </c>
      <c r="B276" s="178">
        <v>1.41</v>
      </c>
      <c r="C276" s="178">
        <v>1.71</v>
      </c>
      <c r="D276" s="178">
        <v>1.84</v>
      </c>
      <c r="E276" s="178">
        <v>1.91</v>
      </c>
      <c r="F276" s="178">
        <v>2.63</v>
      </c>
      <c r="G276" s="178">
        <v>2.8</v>
      </c>
      <c r="H276" s="178">
        <v>4.33</v>
      </c>
      <c r="I276" s="178">
        <v>4.88</v>
      </c>
      <c r="J276" s="178">
        <v>5.37</v>
      </c>
      <c r="K276" s="179">
        <f>MAX(0,((T276*(365/365))-VLOOKUP(A276,VBMA!$A:$D,4,0))  /  (T276* (365/365)   ))</f>
        <v>0.7935543278</v>
      </c>
      <c r="L276" s="180">
        <f t="shared" ref="L276:S276" si="279">(B276*(1-$K276) * (365/365))/100</f>
        <v>0.002910883978</v>
      </c>
      <c r="M276" s="180">
        <f t="shared" si="279"/>
        <v>0.003530220994</v>
      </c>
      <c r="N276" s="180">
        <f t="shared" si="279"/>
        <v>0.003798600368</v>
      </c>
      <c r="O276" s="180">
        <f t="shared" si="279"/>
        <v>0.003943112339</v>
      </c>
      <c r="P276" s="180">
        <f t="shared" si="279"/>
        <v>0.005429521179</v>
      </c>
      <c r="Q276" s="180">
        <f t="shared" si="279"/>
        <v>0.005780478821</v>
      </c>
      <c r="R276" s="180">
        <f t="shared" si="279"/>
        <v>0.008939097606</v>
      </c>
      <c r="S276" s="180">
        <f t="shared" si="279"/>
        <v>0.0100745488</v>
      </c>
      <c r="T276" s="181">
        <f t="shared" si="3"/>
        <v>5.43</v>
      </c>
      <c r="U276" s="182">
        <f t="shared" si="4"/>
        <v>45506</v>
      </c>
      <c r="V276" s="182">
        <f t="shared" si="5"/>
        <v>45598</v>
      </c>
      <c r="W276" s="182">
        <f t="shared" si="6"/>
        <v>45690</v>
      </c>
      <c r="X276" s="181">
        <f t="shared" si="7"/>
        <v>182</v>
      </c>
      <c r="Y276" s="181">
        <f t="shared" si="8"/>
        <v>274</v>
      </c>
      <c r="Z276" s="181">
        <f t="shared" si="9"/>
        <v>366</v>
      </c>
      <c r="AA276" s="155"/>
      <c r="AB276" s="9"/>
      <c r="AC276" s="9"/>
      <c r="AD276" s="9"/>
      <c r="AE276" s="9"/>
      <c r="AF276" s="9"/>
      <c r="AG276" s="9"/>
      <c r="AH276" s="9"/>
    </row>
    <row r="277" ht="15.75" customHeight="1">
      <c r="A277" s="177">
        <v>45323.0</v>
      </c>
      <c r="B277" s="178">
        <v>1.0</v>
      </c>
      <c r="C277" s="178">
        <v>1.44</v>
      </c>
      <c r="D277" s="178">
        <v>1.72</v>
      </c>
      <c r="E277" s="178">
        <v>1.84</v>
      </c>
      <c r="F277" s="178">
        <v>2.6</v>
      </c>
      <c r="G277" s="178">
        <v>2.8</v>
      </c>
      <c r="H277" s="178">
        <v>4.32</v>
      </c>
      <c r="I277" s="178">
        <v>4.83</v>
      </c>
      <c r="J277" s="178">
        <v>5.28</v>
      </c>
      <c r="K277" s="179">
        <f>MAX(0,((T277*(365/365))-VLOOKUP(A277,VBMA!$A:$D,4,0))  /  (T277* (365/365)   ))</f>
        <v>0.7900749064</v>
      </c>
      <c r="L277" s="180">
        <f t="shared" ref="L277:S277" si="280">(B277*(1-$K277) * (365/365))/100</f>
        <v>0.002099250936</v>
      </c>
      <c r="M277" s="180">
        <f t="shared" si="280"/>
        <v>0.003022921348</v>
      </c>
      <c r="N277" s="180">
        <f t="shared" si="280"/>
        <v>0.00361071161</v>
      </c>
      <c r="O277" s="180">
        <f t="shared" si="280"/>
        <v>0.003862621723</v>
      </c>
      <c r="P277" s="180">
        <f t="shared" si="280"/>
        <v>0.005458052434</v>
      </c>
      <c r="Q277" s="180">
        <f t="shared" si="280"/>
        <v>0.005877902622</v>
      </c>
      <c r="R277" s="180">
        <f t="shared" si="280"/>
        <v>0.009068764045</v>
      </c>
      <c r="S277" s="180">
        <f t="shared" si="280"/>
        <v>0.01013938202</v>
      </c>
      <c r="T277" s="181">
        <f t="shared" si="3"/>
        <v>5.34</v>
      </c>
      <c r="U277" s="182">
        <f t="shared" si="4"/>
        <v>45505</v>
      </c>
      <c r="V277" s="182">
        <f t="shared" si="5"/>
        <v>45597</v>
      </c>
      <c r="W277" s="182">
        <f t="shared" si="6"/>
        <v>45689</v>
      </c>
      <c r="X277" s="181">
        <f t="shared" si="7"/>
        <v>182</v>
      </c>
      <c r="Y277" s="181">
        <f t="shared" si="8"/>
        <v>274</v>
      </c>
      <c r="Z277" s="181">
        <f t="shared" si="9"/>
        <v>366</v>
      </c>
      <c r="AA277" s="155"/>
      <c r="AB277" s="9"/>
      <c r="AC277" s="9"/>
      <c r="AD277" s="9"/>
      <c r="AE277" s="9"/>
      <c r="AF277" s="9"/>
      <c r="AG277" s="9"/>
      <c r="AH277" s="9"/>
    </row>
    <row r="278" ht="15.75" customHeight="1">
      <c r="A278" s="177">
        <v>45322.0</v>
      </c>
      <c r="B278" s="178">
        <v>1.06</v>
      </c>
      <c r="C278" s="178">
        <v>1.34</v>
      </c>
      <c r="D278" s="178">
        <v>1.5</v>
      </c>
      <c r="E278" s="178">
        <v>1.66</v>
      </c>
      <c r="F278" s="178">
        <v>2.58</v>
      </c>
      <c r="G278" s="178">
        <v>2.8</v>
      </c>
      <c r="H278" s="178">
        <v>4.24</v>
      </c>
      <c r="I278" s="178">
        <v>4.8</v>
      </c>
      <c r="J278" s="178">
        <v>5.26</v>
      </c>
      <c r="K278" s="179">
        <f>MAX(0,((T278*(365/365))-VLOOKUP(A278,VBMA!$A:$D,4,0))  /  (T278* (365/365)   ))</f>
        <v>0.790858209</v>
      </c>
      <c r="L278" s="180">
        <f t="shared" ref="L278:S278" si="281">(B278*(1-$K278) * (365/365))/100</f>
        <v>0.002216902985</v>
      </c>
      <c r="M278" s="180">
        <f t="shared" si="281"/>
        <v>0.0028025</v>
      </c>
      <c r="N278" s="180">
        <f t="shared" si="281"/>
        <v>0.003137126866</v>
      </c>
      <c r="O278" s="180">
        <f t="shared" si="281"/>
        <v>0.003471753731</v>
      </c>
      <c r="P278" s="180">
        <f t="shared" si="281"/>
        <v>0.005395858209</v>
      </c>
      <c r="Q278" s="180">
        <f t="shared" si="281"/>
        <v>0.005855970149</v>
      </c>
      <c r="R278" s="180">
        <f t="shared" si="281"/>
        <v>0.00886761194</v>
      </c>
      <c r="S278" s="180">
        <f t="shared" si="281"/>
        <v>0.01003880597</v>
      </c>
      <c r="T278" s="181">
        <f t="shared" si="3"/>
        <v>5.36</v>
      </c>
      <c r="U278" s="182">
        <f t="shared" si="4"/>
        <v>45504</v>
      </c>
      <c r="V278" s="182">
        <f t="shared" si="5"/>
        <v>45596</v>
      </c>
      <c r="W278" s="182">
        <f t="shared" si="6"/>
        <v>45688</v>
      </c>
      <c r="X278" s="181">
        <f t="shared" si="7"/>
        <v>182</v>
      </c>
      <c r="Y278" s="181">
        <f t="shared" si="8"/>
        <v>274</v>
      </c>
      <c r="Z278" s="181">
        <f t="shared" si="9"/>
        <v>366</v>
      </c>
      <c r="AA278" s="155"/>
      <c r="AB278" s="9"/>
      <c r="AC278" s="9"/>
      <c r="AD278" s="9"/>
      <c r="AE278" s="9"/>
      <c r="AF278" s="9"/>
      <c r="AG278" s="9"/>
      <c r="AH278" s="9"/>
    </row>
    <row r="279" ht="15.75" customHeight="1">
      <c r="A279" s="177">
        <v>45321.0</v>
      </c>
      <c r="B279" s="178">
        <v>0.21</v>
      </c>
      <c r="C279" s="178">
        <v>0.45</v>
      </c>
      <c r="D279" s="178">
        <v>0.77</v>
      </c>
      <c r="E279" s="178">
        <v>1.25</v>
      </c>
      <c r="F279" s="178">
        <v>2.63</v>
      </c>
      <c r="G279" s="178">
        <v>2.8</v>
      </c>
      <c r="H279" s="178">
        <v>4.37</v>
      </c>
      <c r="I279" s="178">
        <v>4.96</v>
      </c>
      <c r="J279" s="178">
        <v>5.31</v>
      </c>
      <c r="K279" s="179">
        <f>MAX(0,((T279*(365/365))-VLOOKUP(A279,VBMA!$A:$D,4,0))  /  (T279* (365/365)   ))</f>
        <v>0.798018018</v>
      </c>
      <c r="L279" s="180">
        <f t="shared" ref="L279:S279" si="282">(B279*(1-$K279) * (365/365))/100</f>
        <v>0.0004241621622</v>
      </c>
      <c r="M279" s="180">
        <f t="shared" si="282"/>
        <v>0.0009089189189</v>
      </c>
      <c r="N279" s="180">
        <f t="shared" si="282"/>
        <v>0.001555261261</v>
      </c>
      <c r="O279" s="180">
        <f t="shared" si="282"/>
        <v>0.002524774775</v>
      </c>
      <c r="P279" s="180">
        <f t="shared" si="282"/>
        <v>0.005312126126</v>
      </c>
      <c r="Q279" s="180">
        <f t="shared" si="282"/>
        <v>0.005655495495</v>
      </c>
      <c r="R279" s="180">
        <f t="shared" si="282"/>
        <v>0.008826612613</v>
      </c>
      <c r="S279" s="180">
        <f t="shared" si="282"/>
        <v>0.01001830631</v>
      </c>
      <c r="T279" s="181">
        <f t="shared" si="3"/>
        <v>5.55</v>
      </c>
      <c r="U279" s="182">
        <f t="shared" si="4"/>
        <v>45503</v>
      </c>
      <c r="V279" s="182">
        <f t="shared" si="5"/>
        <v>45595</v>
      </c>
      <c r="W279" s="182">
        <f t="shared" si="6"/>
        <v>45687</v>
      </c>
      <c r="X279" s="181">
        <f t="shared" si="7"/>
        <v>182</v>
      </c>
      <c r="Y279" s="181">
        <f t="shared" si="8"/>
        <v>274</v>
      </c>
      <c r="Z279" s="181">
        <f t="shared" si="9"/>
        <v>366</v>
      </c>
      <c r="AA279" s="155"/>
      <c r="AB279" s="9"/>
      <c r="AC279" s="9"/>
      <c r="AD279" s="9"/>
      <c r="AE279" s="9"/>
      <c r="AF279" s="9"/>
      <c r="AG279" s="9"/>
      <c r="AH279" s="9"/>
    </row>
    <row r="280" ht="15.75" customHeight="1">
      <c r="A280" s="177">
        <v>45320.0</v>
      </c>
      <c r="B280" s="178">
        <v>0.18</v>
      </c>
      <c r="C280" s="178">
        <v>0.29</v>
      </c>
      <c r="D280" s="178">
        <v>0.58</v>
      </c>
      <c r="E280" s="178">
        <v>1.15</v>
      </c>
      <c r="F280" s="178">
        <v>2.63</v>
      </c>
      <c r="G280" s="178">
        <v>2.8</v>
      </c>
      <c r="H280" s="178">
        <v>4.5</v>
      </c>
      <c r="I280" s="178">
        <v>5.18</v>
      </c>
      <c r="J280" s="178">
        <v>5.39</v>
      </c>
      <c r="K280" s="179">
        <f>MAX(0,((T280*(365/365))-VLOOKUP(A280,VBMA!$A:$D,4,0))  /  (T280* (365/365)   ))</f>
        <v>0.8087030717</v>
      </c>
      <c r="L280" s="180">
        <f t="shared" ref="L280:S280" si="283">(B280*(1-$K280) * (365/365))/100</f>
        <v>0.000344334471</v>
      </c>
      <c r="M280" s="180">
        <f t="shared" si="283"/>
        <v>0.0005547610922</v>
      </c>
      <c r="N280" s="180">
        <f t="shared" si="283"/>
        <v>0.001109522184</v>
      </c>
      <c r="O280" s="180">
        <f t="shared" si="283"/>
        <v>0.002199914676</v>
      </c>
      <c r="P280" s="180">
        <f t="shared" si="283"/>
        <v>0.005031109215</v>
      </c>
      <c r="Q280" s="180">
        <f t="shared" si="283"/>
        <v>0.005356313993</v>
      </c>
      <c r="R280" s="180">
        <f t="shared" si="283"/>
        <v>0.008608361775</v>
      </c>
      <c r="S280" s="180">
        <f t="shared" si="283"/>
        <v>0.009909180887</v>
      </c>
      <c r="T280" s="181">
        <f t="shared" si="3"/>
        <v>5.86</v>
      </c>
      <c r="U280" s="182">
        <f t="shared" si="4"/>
        <v>45502</v>
      </c>
      <c r="V280" s="182">
        <f t="shared" si="5"/>
        <v>45594</v>
      </c>
      <c r="W280" s="182">
        <f t="shared" si="6"/>
        <v>45686</v>
      </c>
      <c r="X280" s="181">
        <f t="shared" si="7"/>
        <v>182</v>
      </c>
      <c r="Y280" s="181">
        <f t="shared" si="8"/>
        <v>274</v>
      </c>
      <c r="Z280" s="181">
        <f t="shared" si="9"/>
        <v>366</v>
      </c>
      <c r="AA280" s="155"/>
      <c r="AB280" s="9"/>
      <c r="AC280" s="9"/>
      <c r="AD280" s="9"/>
      <c r="AE280" s="9"/>
      <c r="AF280" s="9"/>
      <c r="AG280" s="9"/>
      <c r="AH280" s="9"/>
    </row>
    <row r="281" ht="15.75" customHeight="1">
      <c r="A281" s="177">
        <v>45317.0</v>
      </c>
      <c r="B281" s="178">
        <v>0.18</v>
      </c>
      <c r="C281" s="178">
        <v>0.3</v>
      </c>
      <c r="D281" s="178">
        <v>0.53</v>
      </c>
      <c r="E281" s="178">
        <v>1.13</v>
      </c>
      <c r="F281" s="178">
        <v>2.68</v>
      </c>
      <c r="G281" s="178">
        <v>2.82</v>
      </c>
      <c r="H281" s="178">
        <v>4.53</v>
      </c>
      <c r="I281" s="178">
        <v>5.14</v>
      </c>
      <c r="J281" s="178">
        <v>5.41</v>
      </c>
      <c r="K281" s="179">
        <f>MAX(0,((T281*(365/365))-VLOOKUP(A281,VBMA!$A:$D,4,0))  /  (T281* (365/365)   ))</f>
        <v>0.8050434783</v>
      </c>
      <c r="L281" s="180">
        <f t="shared" ref="L281:S281" si="284">(B281*(1-$K281) * (365/365))/100</f>
        <v>0.0003509217391</v>
      </c>
      <c r="M281" s="180">
        <f t="shared" si="284"/>
        <v>0.0005848695652</v>
      </c>
      <c r="N281" s="180">
        <f t="shared" si="284"/>
        <v>0.001033269565</v>
      </c>
      <c r="O281" s="180">
        <f t="shared" si="284"/>
        <v>0.002203008696</v>
      </c>
      <c r="P281" s="180">
        <f t="shared" si="284"/>
        <v>0.005224834783</v>
      </c>
      <c r="Q281" s="180">
        <f t="shared" si="284"/>
        <v>0.005497773913</v>
      </c>
      <c r="R281" s="180">
        <f t="shared" si="284"/>
        <v>0.008831530435</v>
      </c>
      <c r="S281" s="180">
        <f t="shared" si="284"/>
        <v>0.01002076522</v>
      </c>
      <c r="T281" s="181">
        <f t="shared" si="3"/>
        <v>5.75</v>
      </c>
      <c r="U281" s="182">
        <f t="shared" si="4"/>
        <v>45499</v>
      </c>
      <c r="V281" s="182">
        <f t="shared" si="5"/>
        <v>45591</v>
      </c>
      <c r="W281" s="182">
        <f t="shared" si="6"/>
        <v>45683</v>
      </c>
      <c r="X281" s="181">
        <f t="shared" si="7"/>
        <v>182</v>
      </c>
      <c r="Y281" s="181">
        <f t="shared" si="8"/>
        <v>274</v>
      </c>
      <c r="Z281" s="181">
        <f t="shared" si="9"/>
        <v>366</v>
      </c>
      <c r="AA281" s="155"/>
      <c r="AB281" s="9"/>
      <c r="AC281" s="9"/>
      <c r="AD281" s="9"/>
      <c r="AE281" s="9"/>
      <c r="AF281" s="9"/>
      <c r="AG281" s="9"/>
      <c r="AH281" s="9"/>
    </row>
    <row r="282" ht="15.75" customHeight="1">
      <c r="A282" s="177">
        <v>45316.0</v>
      </c>
      <c r="B282" s="178">
        <v>0.17</v>
      </c>
      <c r="C282" s="178">
        <v>0.29</v>
      </c>
      <c r="D282" s="178">
        <v>0.5</v>
      </c>
      <c r="E282" s="178">
        <v>1.11</v>
      </c>
      <c r="F282" s="178">
        <v>2.64</v>
      </c>
      <c r="G282" s="178">
        <v>2.8</v>
      </c>
      <c r="H282" s="178">
        <v>4.47</v>
      </c>
      <c r="I282" s="178">
        <v>4.98</v>
      </c>
      <c r="J282" s="178">
        <v>5.38</v>
      </c>
      <c r="K282" s="179">
        <f>MAX(0,((T282*(365/365))-VLOOKUP(A282,VBMA!$A:$D,4,0))  /  (T282* (365/365)   ))</f>
        <v>0.7954462659</v>
      </c>
      <c r="L282" s="180">
        <f t="shared" ref="L282:S282" si="285">(B282*(1-$K282) * (365/365))/100</f>
        <v>0.0003477413479</v>
      </c>
      <c r="M282" s="180">
        <f t="shared" si="285"/>
        <v>0.0005932058288</v>
      </c>
      <c r="N282" s="180">
        <f t="shared" si="285"/>
        <v>0.00102276867</v>
      </c>
      <c r="O282" s="180">
        <f t="shared" si="285"/>
        <v>0.002270546448</v>
      </c>
      <c r="P282" s="180">
        <f t="shared" si="285"/>
        <v>0.005400218579</v>
      </c>
      <c r="Q282" s="180">
        <f t="shared" si="285"/>
        <v>0.005727504554</v>
      </c>
      <c r="R282" s="180">
        <f t="shared" si="285"/>
        <v>0.009143551913</v>
      </c>
      <c r="S282" s="180">
        <f t="shared" si="285"/>
        <v>0.01018677596</v>
      </c>
      <c r="T282" s="181">
        <f t="shared" si="3"/>
        <v>5.49</v>
      </c>
      <c r="U282" s="182">
        <f t="shared" si="4"/>
        <v>45498</v>
      </c>
      <c r="V282" s="182">
        <f t="shared" si="5"/>
        <v>45590</v>
      </c>
      <c r="W282" s="182">
        <f t="shared" si="6"/>
        <v>45682</v>
      </c>
      <c r="X282" s="181">
        <f t="shared" si="7"/>
        <v>182</v>
      </c>
      <c r="Y282" s="181">
        <f t="shared" si="8"/>
        <v>274</v>
      </c>
      <c r="Z282" s="181">
        <f t="shared" si="9"/>
        <v>366</v>
      </c>
      <c r="AA282" s="155"/>
      <c r="AB282" s="9"/>
      <c r="AC282" s="9"/>
      <c r="AD282" s="9"/>
      <c r="AE282" s="9"/>
      <c r="AF282" s="9"/>
      <c r="AG282" s="9"/>
      <c r="AH282" s="9"/>
    </row>
    <row r="283" ht="15.75" customHeight="1">
      <c r="A283" s="177">
        <v>45315.0</v>
      </c>
      <c r="B283" s="178">
        <v>0.18</v>
      </c>
      <c r="C283" s="178">
        <v>0.29</v>
      </c>
      <c r="D283" s="178">
        <v>0.5</v>
      </c>
      <c r="E283" s="178">
        <v>1.1</v>
      </c>
      <c r="F283" s="178">
        <v>2.7</v>
      </c>
      <c r="G283" s="178">
        <v>2.82</v>
      </c>
      <c r="H283" s="178">
        <v>4.47</v>
      </c>
      <c r="I283" s="178">
        <v>4.98</v>
      </c>
      <c r="J283" s="178">
        <v>5.37</v>
      </c>
      <c r="K283" s="179">
        <f>MAX(0,((T283*(365/365))-VLOOKUP(A283,VBMA!$A:$D,4,0))  /  (T283* (365/365)   ))</f>
        <v>0.7947176685</v>
      </c>
      <c r="L283" s="180">
        <f t="shared" ref="L283:S283" si="286">(B283*(1-$K283) * (365/365))/100</f>
        <v>0.0003695081967</v>
      </c>
      <c r="M283" s="180">
        <f t="shared" si="286"/>
        <v>0.0005953187614</v>
      </c>
      <c r="N283" s="180">
        <f t="shared" si="286"/>
        <v>0.001026411658</v>
      </c>
      <c r="O283" s="180">
        <f t="shared" si="286"/>
        <v>0.002258105647</v>
      </c>
      <c r="P283" s="180">
        <f t="shared" si="286"/>
        <v>0.005542622951</v>
      </c>
      <c r="Q283" s="180">
        <f t="shared" si="286"/>
        <v>0.005788961749</v>
      </c>
      <c r="R283" s="180">
        <f t="shared" si="286"/>
        <v>0.009176120219</v>
      </c>
      <c r="S283" s="180">
        <f t="shared" si="286"/>
        <v>0.01022306011</v>
      </c>
      <c r="T283" s="181">
        <f t="shared" si="3"/>
        <v>5.49</v>
      </c>
      <c r="U283" s="182">
        <f t="shared" si="4"/>
        <v>45497</v>
      </c>
      <c r="V283" s="182">
        <f t="shared" si="5"/>
        <v>45589</v>
      </c>
      <c r="W283" s="182">
        <f t="shared" si="6"/>
        <v>45681</v>
      </c>
      <c r="X283" s="181">
        <f t="shared" si="7"/>
        <v>182</v>
      </c>
      <c r="Y283" s="181">
        <f t="shared" si="8"/>
        <v>274</v>
      </c>
      <c r="Z283" s="181">
        <f t="shared" si="9"/>
        <v>366</v>
      </c>
      <c r="AA283" s="155"/>
      <c r="AB283" s="9"/>
      <c r="AC283" s="9"/>
      <c r="AD283" s="9"/>
      <c r="AE283" s="9"/>
      <c r="AF283" s="9"/>
      <c r="AG283" s="9"/>
      <c r="AH283" s="9"/>
    </row>
    <row r="284" ht="15.75" customHeight="1">
      <c r="A284" s="177">
        <v>45314.0</v>
      </c>
      <c r="B284" s="178">
        <v>0.18</v>
      </c>
      <c r="C284" s="178">
        <v>0.29</v>
      </c>
      <c r="D284" s="178">
        <v>0.5</v>
      </c>
      <c r="E284" s="178">
        <v>1.15</v>
      </c>
      <c r="F284" s="178">
        <v>2.67</v>
      </c>
      <c r="G284" s="178">
        <v>2.83</v>
      </c>
      <c r="H284" s="178">
        <v>4.57</v>
      </c>
      <c r="I284" s="178">
        <v>4.98</v>
      </c>
      <c r="J284" s="178">
        <v>5.37</v>
      </c>
      <c r="K284" s="179">
        <f>MAX(0,((T284*(365/365))-VLOOKUP(A284,VBMA!$A:$D,4,0))  /  (T284* (365/365)   ))</f>
        <v>0.7894248609</v>
      </c>
      <c r="L284" s="180">
        <f t="shared" ref="L284:S284" si="287">(B284*(1-$K284) * (365/365))/100</f>
        <v>0.0003790352505</v>
      </c>
      <c r="M284" s="180">
        <f t="shared" si="287"/>
        <v>0.0006106679035</v>
      </c>
      <c r="N284" s="180">
        <f t="shared" si="287"/>
        <v>0.001052875696</v>
      </c>
      <c r="O284" s="180">
        <f t="shared" si="287"/>
        <v>0.0024216141</v>
      </c>
      <c r="P284" s="180">
        <f t="shared" si="287"/>
        <v>0.005622356215</v>
      </c>
      <c r="Q284" s="180">
        <f t="shared" si="287"/>
        <v>0.005959276438</v>
      </c>
      <c r="R284" s="180">
        <f t="shared" si="287"/>
        <v>0.009623283859</v>
      </c>
      <c r="S284" s="180">
        <f t="shared" si="287"/>
        <v>0.01048664193</v>
      </c>
      <c r="T284" s="181">
        <f t="shared" si="3"/>
        <v>5.39</v>
      </c>
      <c r="U284" s="182">
        <f t="shared" si="4"/>
        <v>45496</v>
      </c>
      <c r="V284" s="182">
        <f t="shared" si="5"/>
        <v>45588</v>
      </c>
      <c r="W284" s="182">
        <f t="shared" si="6"/>
        <v>45680</v>
      </c>
      <c r="X284" s="181">
        <f t="shared" si="7"/>
        <v>182</v>
      </c>
      <c r="Y284" s="181">
        <f t="shared" si="8"/>
        <v>274</v>
      </c>
      <c r="Z284" s="181">
        <f t="shared" si="9"/>
        <v>366</v>
      </c>
      <c r="AA284" s="155"/>
      <c r="AB284" s="9"/>
      <c r="AC284" s="9"/>
      <c r="AD284" s="9"/>
      <c r="AE284" s="9"/>
      <c r="AF284" s="9"/>
      <c r="AG284" s="9"/>
      <c r="AH284" s="9"/>
    </row>
    <row r="285" ht="15.75" customHeight="1">
      <c r="A285" s="177">
        <v>45313.0</v>
      </c>
      <c r="B285" s="178">
        <v>0.19</v>
      </c>
      <c r="C285" s="178">
        <v>0.31</v>
      </c>
      <c r="D285" s="178">
        <v>0.52</v>
      </c>
      <c r="E285" s="178">
        <v>1.2</v>
      </c>
      <c r="F285" s="178">
        <v>2.73</v>
      </c>
      <c r="G285" s="178">
        <v>2.93</v>
      </c>
      <c r="H285" s="178">
        <v>4.57</v>
      </c>
      <c r="I285" s="178">
        <v>4.98</v>
      </c>
      <c r="J285" s="178">
        <v>5.35</v>
      </c>
      <c r="K285" s="179">
        <f>MAX(0,((T285*(365/365))-VLOOKUP(A285,VBMA!$A:$D,4,0))  /  (T285* (365/365)   ))</f>
        <v>0.7897959184</v>
      </c>
      <c r="L285" s="180">
        <f t="shared" ref="L285:S285" si="288">(B285*(1-$K285) * (365/365))/100</f>
        <v>0.0003993877551</v>
      </c>
      <c r="M285" s="180">
        <f t="shared" si="288"/>
        <v>0.0006516326531</v>
      </c>
      <c r="N285" s="180">
        <f t="shared" si="288"/>
        <v>0.001093061224</v>
      </c>
      <c r="O285" s="180">
        <f t="shared" si="288"/>
        <v>0.00252244898</v>
      </c>
      <c r="P285" s="180">
        <f t="shared" si="288"/>
        <v>0.005738571429</v>
      </c>
      <c r="Q285" s="180">
        <f t="shared" si="288"/>
        <v>0.006158979592</v>
      </c>
      <c r="R285" s="180">
        <f t="shared" si="288"/>
        <v>0.009606326531</v>
      </c>
      <c r="S285" s="180">
        <f t="shared" si="288"/>
        <v>0.01046816327</v>
      </c>
      <c r="T285" s="181">
        <f t="shared" si="3"/>
        <v>5.39</v>
      </c>
      <c r="U285" s="182">
        <f t="shared" si="4"/>
        <v>45495</v>
      </c>
      <c r="V285" s="182">
        <f t="shared" si="5"/>
        <v>45587</v>
      </c>
      <c r="W285" s="182">
        <f t="shared" si="6"/>
        <v>45679</v>
      </c>
      <c r="X285" s="181">
        <f t="shared" si="7"/>
        <v>182</v>
      </c>
      <c r="Y285" s="181">
        <f t="shared" si="8"/>
        <v>274</v>
      </c>
      <c r="Z285" s="181">
        <f t="shared" si="9"/>
        <v>366</v>
      </c>
      <c r="AA285" s="155"/>
      <c r="AB285" s="9"/>
      <c r="AC285" s="9"/>
      <c r="AD285" s="9"/>
      <c r="AE285" s="9"/>
      <c r="AF285" s="9"/>
      <c r="AG285" s="9"/>
      <c r="AH285" s="9"/>
    </row>
    <row r="286" ht="15.75" customHeight="1">
      <c r="A286" s="177">
        <v>45310.0</v>
      </c>
      <c r="B286" s="178">
        <v>0.19</v>
      </c>
      <c r="C286" s="178">
        <v>0.3</v>
      </c>
      <c r="D286" s="178">
        <v>0.58</v>
      </c>
      <c r="E286" s="178">
        <v>1.26</v>
      </c>
      <c r="F286" s="178">
        <v>2.76</v>
      </c>
      <c r="G286" s="178">
        <v>2.96</v>
      </c>
      <c r="H286" s="178">
        <v>4.58</v>
      </c>
      <c r="I286" s="178">
        <v>5.08</v>
      </c>
      <c r="J286" s="178">
        <v>5.39</v>
      </c>
      <c r="K286" s="179">
        <f>MAX(0,((T286*(365/365))-VLOOKUP(A286,VBMA!$A:$D,4,0))  /  (T286* (365/365)   ))</f>
        <v>0.796953405</v>
      </c>
      <c r="L286" s="180">
        <f t="shared" ref="L286:S286" si="289">(B286*(1-$K286) * (365/365))/100</f>
        <v>0.0003857885305</v>
      </c>
      <c r="M286" s="180">
        <f t="shared" si="289"/>
        <v>0.0006091397849</v>
      </c>
      <c r="N286" s="180">
        <f t="shared" si="289"/>
        <v>0.001177670251</v>
      </c>
      <c r="O286" s="180">
        <f t="shared" si="289"/>
        <v>0.002558387097</v>
      </c>
      <c r="P286" s="180">
        <f t="shared" si="289"/>
        <v>0.005604086022</v>
      </c>
      <c r="Q286" s="180">
        <f t="shared" si="289"/>
        <v>0.006010179211</v>
      </c>
      <c r="R286" s="180">
        <f t="shared" si="289"/>
        <v>0.00929953405</v>
      </c>
      <c r="S286" s="180">
        <f t="shared" si="289"/>
        <v>0.01031476703</v>
      </c>
      <c r="T286" s="181">
        <f t="shared" si="3"/>
        <v>5.58</v>
      </c>
      <c r="U286" s="182">
        <f t="shared" si="4"/>
        <v>45492</v>
      </c>
      <c r="V286" s="182">
        <f t="shared" si="5"/>
        <v>45584</v>
      </c>
      <c r="W286" s="182">
        <f t="shared" si="6"/>
        <v>45676</v>
      </c>
      <c r="X286" s="181">
        <f t="shared" si="7"/>
        <v>182</v>
      </c>
      <c r="Y286" s="181">
        <f t="shared" si="8"/>
        <v>274</v>
      </c>
      <c r="Z286" s="181">
        <f t="shared" si="9"/>
        <v>366</v>
      </c>
      <c r="AA286" s="155"/>
      <c r="AB286" s="9"/>
      <c r="AC286" s="9"/>
      <c r="AD286" s="9"/>
      <c r="AE286" s="9"/>
      <c r="AF286" s="9"/>
      <c r="AG286" s="9"/>
      <c r="AH286" s="9"/>
    </row>
    <row r="287" ht="15.75" customHeight="1">
      <c r="A287" s="177">
        <v>45309.0</v>
      </c>
      <c r="B287" s="178">
        <v>0.19</v>
      </c>
      <c r="C287" s="178">
        <v>0.31</v>
      </c>
      <c r="D287" s="178">
        <v>0.57</v>
      </c>
      <c r="E287" s="178">
        <v>1.27</v>
      </c>
      <c r="F287" s="178">
        <v>2.77</v>
      </c>
      <c r="G287" s="178">
        <v>2.97</v>
      </c>
      <c r="H287" s="178">
        <v>4.54</v>
      </c>
      <c r="I287" s="178">
        <v>5.0</v>
      </c>
      <c r="J287" s="178">
        <v>5.38</v>
      </c>
      <c r="K287" s="179">
        <f>MAX(0,((T287*(365/365))-VLOOKUP(A287,VBMA!$A:$D,4,0))  /  (T287* (365/365)   ))</f>
        <v>0.7924908425</v>
      </c>
      <c r="L287" s="180">
        <f t="shared" ref="L287:S287" si="290">(B287*(1-$K287) * (365/365))/100</f>
        <v>0.0003942673993</v>
      </c>
      <c r="M287" s="180">
        <f t="shared" si="290"/>
        <v>0.0006432783883</v>
      </c>
      <c r="N287" s="180">
        <f t="shared" si="290"/>
        <v>0.001182802198</v>
      </c>
      <c r="O287" s="180">
        <f t="shared" si="290"/>
        <v>0.0026353663</v>
      </c>
      <c r="P287" s="180">
        <f t="shared" si="290"/>
        <v>0.005748003663</v>
      </c>
      <c r="Q287" s="180">
        <f t="shared" si="290"/>
        <v>0.006163021978</v>
      </c>
      <c r="R287" s="180">
        <f t="shared" si="290"/>
        <v>0.009420915751</v>
      </c>
      <c r="S287" s="180">
        <f t="shared" si="290"/>
        <v>0.01037545788</v>
      </c>
      <c r="T287" s="181">
        <f t="shared" si="3"/>
        <v>5.46</v>
      </c>
      <c r="U287" s="182">
        <f t="shared" si="4"/>
        <v>45491</v>
      </c>
      <c r="V287" s="182">
        <f t="shared" si="5"/>
        <v>45583</v>
      </c>
      <c r="W287" s="182">
        <f t="shared" si="6"/>
        <v>45675</v>
      </c>
      <c r="X287" s="181">
        <f t="shared" si="7"/>
        <v>182</v>
      </c>
      <c r="Y287" s="181">
        <f t="shared" si="8"/>
        <v>274</v>
      </c>
      <c r="Z287" s="181">
        <f t="shared" si="9"/>
        <v>366</v>
      </c>
      <c r="AA287" s="155"/>
      <c r="AB287" s="9"/>
      <c r="AC287" s="9"/>
      <c r="AD287" s="9"/>
      <c r="AE287" s="9"/>
      <c r="AF287" s="9"/>
      <c r="AG287" s="9"/>
      <c r="AH287" s="9"/>
    </row>
    <row r="288" ht="15.75" customHeight="1">
      <c r="A288" s="177">
        <v>45308.0</v>
      </c>
      <c r="B288" s="178">
        <v>0.2</v>
      </c>
      <c r="C288" s="178">
        <v>0.3</v>
      </c>
      <c r="D288" s="178">
        <v>0.58</v>
      </c>
      <c r="E288" s="178">
        <v>1.28</v>
      </c>
      <c r="F288" s="178">
        <v>2.77</v>
      </c>
      <c r="G288" s="178">
        <v>2.97</v>
      </c>
      <c r="H288" s="178">
        <v>4.52</v>
      </c>
      <c r="I288" s="178">
        <v>5.0</v>
      </c>
      <c r="J288" s="178">
        <v>5.35</v>
      </c>
      <c r="K288" s="179">
        <f>MAX(0,((T288*(365/365))-VLOOKUP(A288,VBMA!$A:$D,4,0))  /  (T288* (365/365)   ))</f>
        <v>0.7932481752</v>
      </c>
      <c r="L288" s="180">
        <f t="shared" ref="L288:S288" si="291">(B288*(1-$K288) * (365/365))/100</f>
        <v>0.0004135036496</v>
      </c>
      <c r="M288" s="180">
        <f t="shared" si="291"/>
        <v>0.0006202554745</v>
      </c>
      <c r="N288" s="180">
        <f t="shared" si="291"/>
        <v>0.001199160584</v>
      </c>
      <c r="O288" s="180">
        <f t="shared" si="291"/>
        <v>0.002646423358</v>
      </c>
      <c r="P288" s="180">
        <f t="shared" si="291"/>
        <v>0.005727025547</v>
      </c>
      <c r="Q288" s="180">
        <f t="shared" si="291"/>
        <v>0.006140529197</v>
      </c>
      <c r="R288" s="180">
        <f t="shared" si="291"/>
        <v>0.009345182482</v>
      </c>
      <c r="S288" s="180">
        <f t="shared" si="291"/>
        <v>0.01033759124</v>
      </c>
      <c r="T288" s="181">
        <f t="shared" si="3"/>
        <v>5.48</v>
      </c>
      <c r="U288" s="182">
        <f t="shared" si="4"/>
        <v>45490</v>
      </c>
      <c r="V288" s="182">
        <f t="shared" si="5"/>
        <v>45582</v>
      </c>
      <c r="W288" s="182">
        <f t="shared" si="6"/>
        <v>45674</v>
      </c>
      <c r="X288" s="181">
        <f t="shared" si="7"/>
        <v>182</v>
      </c>
      <c r="Y288" s="181">
        <f t="shared" si="8"/>
        <v>274</v>
      </c>
      <c r="Z288" s="181">
        <f t="shared" si="9"/>
        <v>366</v>
      </c>
      <c r="AA288" s="155"/>
      <c r="AB288" s="9"/>
      <c r="AC288" s="9"/>
      <c r="AD288" s="9"/>
      <c r="AE288" s="9"/>
      <c r="AF288" s="9"/>
      <c r="AG288" s="9"/>
      <c r="AH288" s="9"/>
    </row>
    <row r="289" ht="15.75" customHeight="1">
      <c r="A289" s="177">
        <v>45307.0</v>
      </c>
      <c r="B289" s="178">
        <v>0.2</v>
      </c>
      <c r="C289" s="178">
        <v>0.3</v>
      </c>
      <c r="D289" s="178">
        <v>0.55</v>
      </c>
      <c r="E289" s="178">
        <v>1.27</v>
      </c>
      <c r="F289" s="178">
        <v>2.78</v>
      </c>
      <c r="G289" s="178">
        <v>3.0</v>
      </c>
      <c r="H289" s="178">
        <v>4.63</v>
      </c>
      <c r="I289" s="178">
        <v>5.16</v>
      </c>
      <c r="J289" s="178">
        <v>5.41</v>
      </c>
      <c r="K289" s="179">
        <f>MAX(0,((T289*(365/365))-VLOOKUP(A289,VBMA!$A:$D,4,0))  /  (T289* (365/365)   ))</f>
        <v>0.7942003515</v>
      </c>
      <c r="L289" s="180">
        <f t="shared" ref="L289:S289" si="292">(B289*(1-$K289) * (365/365))/100</f>
        <v>0.000411599297</v>
      </c>
      <c r="M289" s="180">
        <f t="shared" si="292"/>
        <v>0.0006173989455</v>
      </c>
      <c r="N289" s="180">
        <f t="shared" si="292"/>
        <v>0.001131898067</v>
      </c>
      <c r="O289" s="180">
        <f t="shared" si="292"/>
        <v>0.002613655536</v>
      </c>
      <c r="P289" s="180">
        <f t="shared" si="292"/>
        <v>0.005721230228</v>
      </c>
      <c r="Q289" s="180">
        <f t="shared" si="292"/>
        <v>0.006173989455</v>
      </c>
      <c r="R289" s="180">
        <f t="shared" si="292"/>
        <v>0.009528523726</v>
      </c>
      <c r="S289" s="180">
        <f t="shared" si="292"/>
        <v>0.01061926186</v>
      </c>
      <c r="T289" s="181">
        <f t="shared" si="3"/>
        <v>5.69</v>
      </c>
      <c r="U289" s="182">
        <f t="shared" si="4"/>
        <v>45489</v>
      </c>
      <c r="V289" s="182">
        <f t="shared" si="5"/>
        <v>45581</v>
      </c>
      <c r="W289" s="182">
        <f t="shared" si="6"/>
        <v>45673</v>
      </c>
      <c r="X289" s="181">
        <f t="shared" si="7"/>
        <v>182</v>
      </c>
      <c r="Y289" s="181">
        <f t="shared" si="8"/>
        <v>274</v>
      </c>
      <c r="Z289" s="181">
        <f t="shared" si="9"/>
        <v>366</v>
      </c>
      <c r="AA289" s="155"/>
      <c r="AB289" s="9"/>
      <c r="AC289" s="9"/>
      <c r="AD289" s="9"/>
      <c r="AE289" s="9"/>
      <c r="AF289" s="9"/>
      <c r="AG289" s="9"/>
      <c r="AH289" s="9"/>
    </row>
    <row r="290" ht="15.75" customHeight="1">
      <c r="A290" s="177">
        <v>45306.0</v>
      </c>
      <c r="B290" s="178">
        <v>0.2</v>
      </c>
      <c r="C290" s="178">
        <v>0.3</v>
      </c>
      <c r="D290" s="178">
        <v>0.57</v>
      </c>
      <c r="E290" s="178">
        <v>1.28</v>
      </c>
      <c r="F290" s="178">
        <v>2.77</v>
      </c>
      <c r="G290" s="178">
        <v>2.97</v>
      </c>
      <c r="H290" s="178">
        <v>4.5</v>
      </c>
      <c r="I290" s="178">
        <v>4.94</v>
      </c>
      <c r="J290" s="178">
        <v>5.36</v>
      </c>
      <c r="K290" s="179">
        <f>MAX(0,((T290*(365/365))-VLOOKUP(A290,VBMA!$A:$D,4,0))  /  (T290* (365/365)   ))</f>
        <v>0.7583643123</v>
      </c>
      <c r="L290" s="180">
        <f t="shared" ref="L290:S290" si="293">(B290*(1-$K290) * (365/365))/100</f>
        <v>0.0004832713755</v>
      </c>
      <c r="M290" s="180">
        <f t="shared" si="293"/>
        <v>0.0007249070632</v>
      </c>
      <c r="N290" s="180">
        <f t="shared" si="293"/>
        <v>0.00137732342</v>
      </c>
      <c r="O290" s="180">
        <f t="shared" si="293"/>
        <v>0.003092936803</v>
      </c>
      <c r="P290" s="180">
        <f t="shared" si="293"/>
        <v>0.00669330855</v>
      </c>
      <c r="Q290" s="180">
        <f t="shared" si="293"/>
        <v>0.007176579926</v>
      </c>
      <c r="R290" s="180">
        <f t="shared" si="293"/>
        <v>0.01087360595</v>
      </c>
      <c r="S290" s="180">
        <f t="shared" si="293"/>
        <v>0.01193680297</v>
      </c>
      <c r="T290" s="181">
        <f t="shared" si="3"/>
        <v>5.38</v>
      </c>
      <c r="U290" s="182">
        <f t="shared" si="4"/>
        <v>45488</v>
      </c>
      <c r="V290" s="182">
        <f t="shared" si="5"/>
        <v>45580</v>
      </c>
      <c r="W290" s="182">
        <f t="shared" si="6"/>
        <v>45672</v>
      </c>
      <c r="X290" s="181">
        <f t="shared" si="7"/>
        <v>182</v>
      </c>
      <c r="Y290" s="181">
        <f t="shared" si="8"/>
        <v>274</v>
      </c>
      <c r="Z290" s="181">
        <f t="shared" si="9"/>
        <v>366</v>
      </c>
      <c r="AA290" s="155"/>
      <c r="AB290" s="9"/>
      <c r="AC290" s="9"/>
      <c r="AD290" s="9"/>
      <c r="AE290" s="9"/>
      <c r="AF290" s="9"/>
      <c r="AG290" s="9"/>
      <c r="AH290" s="9"/>
    </row>
    <row r="291" ht="15.75" customHeight="1">
      <c r="A291" s="177">
        <v>45303.0</v>
      </c>
      <c r="B291" s="178">
        <v>0.2</v>
      </c>
      <c r="C291" s="178">
        <v>0.3</v>
      </c>
      <c r="D291" s="178">
        <v>0.55</v>
      </c>
      <c r="E291" s="178">
        <v>1.28</v>
      </c>
      <c r="F291" s="178">
        <v>2.75</v>
      </c>
      <c r="G291" s="178">
        <v>2.97</v>
      </c>
      <c r="H291" s="178">
        <v>4.52</v>
      </c>
      <c r="I291" s="178">
        <v>4.98</v>
      </c>
      <c r="J291" s="178">
        <v>5.4</v>
      </c>
      <c r="K291" s="179">
        <f>MAX(0,((T291*(365/365))-VLOOKUP(A291,VBMA!$A:$D,4,0))  /  (T291* (365/365)   ))</f>
        <v>0.7299632353</v>
      </c>
      <c r="L291" s="180">
        <f t="shared" ref="L291:S291" si="294">(B291*(1-$K291) * (365/365))/100</f>
        <v>0.0005400735294</v>
      </c>
      <c r="M291" s="180">
        <f t="shared" si="294"/>
        <v>0.0008101102941</v>
      </c>
      <c r="N291" s="180">
        <f t="shared" si="294"/>
        <v>0.001485202206</v>
      </c>
      <c r="O291" s="180">
        <f t="shared" si="294"/>
        <v>0.003456470588</v>
      </c>
      <c r="P291" s="180">
        <f t="shared" si="294"/>
        <v>0.007426011029</v>
      </c>
      <c r="Q291" s="180">
        <f t="shared" si="294"/>
        <v>0.008020091912</v>
      </c>
      <c r="R291" s="180">
        <f t="shared" si="294"/>
        <v>0.01220566176</v>
      </c>
      <c r="S291" s="180">
        <f t="shared" si="294"/>
        <v>0.01344783088</v>
      </c>
      <c r="T291" s="181">
        <f t="shared" si="3"/>
        <v>5.44</v>
      </c>
      <c r="U291" s="182">
        <f t="shared" si="4"/>
        <v>45485</v>
      </c>
      <c r="V291" s="182">
        <f t="shared" si="5"/>
        <v>45577</v>
      </c>
      <c r="W291" s="182">
        <f t="shared" si="6"/>
        <v>45669</v>
      </c>
      <c r="X291" s="181">
        <f t="shared" si="7"/>
        <v>182</v>
      </c>
      <c r="Y291" s="181">
        <f t="shared" si="8"/>
        <v>274</v>
      </c>
      <c r="Z291" s="181">
        <f t="shared" si="9"/>
        <v>366</v>
      </c>
      <c r="AA291" s="155"/>
      <c r="AB291" s="9"/>
      <c r="AC291" s="9"/>
      <c r="AD291" s="9"/>
      <c r="AE291" s="9"/>
      <c r="AF291" s="9"/>
      <c r="AG291" s="9"/>
      <c r="AH291" s="9"/>
    </row>
    <row r="292" ht="15.75" customHeight="1">
      <c r="A292" s="177">
        <v>45302.0</v>
      </c>
      <c r="B292" s="178">
        <v>0.2</v>
      </c>
      <c r="C292" s="178">
        <v>0.3</v>
      </c>
      <c r="D292" s="178">
        <v>0.53</v>
      </c>
      <c r="E292" s="178">
        <v>1.25</v>
      </c>
      <c r="F292" s="178">
        <v>2.78</v>
      </c>
      <c r="G292" s="178">
        <v>2.98</v>
      </c>
      <c r="H292" s="178">
        <v>4.53</v>
      </c>
      <c r="I292" s="178">
        <v>5.1</v>
      </c>
      <c r="J292" s="178">
        <v>5.44</v>
      </c>
      <c r="K292" s="179">
        <f>MAX(0,((T292*(365/365))-VLOOKUP(A292,VBMA!$A:$D,4,0))  /  (T292* (365/365)   ))</f>
        <v>0.7380952381</v>
      </c>
      <c r="L292" s="180">
        <f t="shared" ref="L292:S292" si="295">(B292*(1-$K292) * (365/365))/100</f>
        <v>0.0005238095238</v>
      </c>
      <c r="M292" s="180">
        <f t="shared" si="295"/>
        <v>0.0007857142857</v>
      </c>
      <c r="N292" s="180">
        <f t="shared" si="295"/>
        <v>0.001388095238</v>
      </c>
      <c r="O292" s="180">
        <f t="shared" si="295"/>
        <v>0.003273809524</v>
      </c>
      <c r="P292" s="180">
        <f t="shared" si="295"/>
        <v>0.007280952381</v>
      </c>
      <c r="Q292" s="180">
        <f t="shared" si="295"/>
        <v>0.007804761905</v>
      </c>
      <c r="R292" s="180">
        <f t="shared" si="295"/>
        <v>0.01186428571</v>
      </c>
      <c r="S292" s="180">
        <f t="shared" si="295"/>
        <v>0.01335714286</v>
      </c>
      <c r="T292" s="181">
        <f t="shared" si="3"/>
        <v>5.67</v>
      </c>
      <c r="U292" s="182">
        <f t="shared" si="4"/>
        <v>45484</v>
      </c>
      <c r="V292" s="182">
        <f t="shared" si="5"/>
        <v>45576</v>
      </c>
      <c r="W292" s="182">
        <f t="shared" si="6"/>
        <v>45668</v>
      </c>
      <c r="X292" s="181">
        <f t="shared" si="7"/>
        <v>182</v>
      </c>
      <c r="Y292" s="181">
        <f t="shared" si="8"/>
        <v>274</v>
      </c>
      <c r="Z292" s="181">
        <f t="shared" si="9"/>
        <v>366</v>
      </c>
      <c r="AA292" s="155"/>
      <c r="AB292" s="9"/>
      <c r="AC292" s="9"/>
      <c r="AD292" s="9"/>
      <c r="AE292" s="9"/>
      <c r="AF292" s="9"/>
      <c r="AG292" s="9"/>
      <c r="AH292" s="9"/>
    </row>
    <row r="293" ht="15.75" customHeight="1">
      <c r="A293" s="177">
        <v>45301.0</v>
      </c>
      <c r="B293" s="178">
        <v>0.2</v>
      </c>
      <c r="C293" s="178">
        <v>0.3</v>
      </c>
      <c r="D293" s="178">
        <v>0.53</v>
      </c>
      <c r="E293" s="178">
        <v>1.22</v>
      </c>
      <c r="F293" s="178">
        <v>2.77</v>
      </c>
      <c r="G293" s="178">
        <v>2.97</v>
      </c>
      <c r="H293" s="178">
        <v>4.53</v>
      </c>
      <c r="I293" s="178">
        <v>5.04</v>
      </c>
      <c r="J293" s="178">
        <v>5.42</v>
      </c>
      <c r="K293" s="179">
        <f>MAX(0,((T293*(365/365))-VLOOKUP(A293,VBMA!$A:$D,4,0))  /  (T293* (365/365)   ))</f>
        <v>0.7315315315</v>
      </c>
      <c r="L293" s="180">
        <f t="shared" ref="L293:S293" si="296">(B293*(1-$K293) * (365/365))/100</f>
        <v>0.0005369369369</v>
      </c>
      <c r="M293" s="180">
        <f t="shared" si="296"/>
        <v>0.0008054054054</v>
      </c>
      <c r="N293" s="180">
        <f t="shared" si="296"/>
        <v>0.001422882883</v>
      </c>
      <c r="O293" s="180">
        <f t="shared" si="296"/>
        <v>0.003275315315</v>
      </c>
      <c r="P293" s="180">
        <f t="shared" si="296"/>
        <v>0.007436576577</v>
      </c>
      <c r="Q293" s="180">
        <f t="shared" si="296"/>
        <v>0.007973513514</v>
      </c>
      <c r="R293" s="180">
        <f t="shared" si="296"/>
        <v>0.01216162162</v>
      </c>
      <c r="S293" s="180">
        <f t="shared" si="296"/>
        <v>0.01353081081</v>
      </c>
      <c r="T293" s="181">
        <f t="shared" si="3"/>
        <v>5.55</v>
      </c>
      <c r="U293" s="182">
        <f t="shared" si="4"/>
        <v>45483</v>
      </c>
      <c r="V293" s="182">
        <f t="shared" si="5"/>
        <v>45575</v>
      </c>
      <c r="W293" s="182">
        <f t="shared" si="6"/>
        <v>45667</v>
      </c>
      <c r="X293" s="181">
        <f t="shared" si="7"/>
        <v>182</v>
      </c>
      <c r="Y293" s="181">
        <f t="shared" si="8"/>
        <v>274</v>
      </c>
      <c r="Z293" s="181">
        <f t="shared" si="9"/>
        <v>366</v>
      </c>
      <c r="AA293" s="155"/>
      <c r="AB293" s="9"/>
      <c r="AC293" s="9"/>
      <c r="AD293" s="9"/>
      <c r="AE293" s="9"/>
      <c r="AF293" s="9"/>
      <c r="AG293" s="9"/>
      <c r="AH293" s="9"/>
    </row>
    <row r="294" ht="15.75" customHeight="1">
      <c r="A294" s="177">
        <v>45300.0</v>
      </c>
      <c r="B294" s="178">
        <v>0.2</v>
      </c>
      <c r="C294" s="178">
        <v>0.3</v>
      </c>
      <c r="D294" s="178">
        <v>0.53</v>
      </c>
      <c r="E294" s="178">
        <v>1.15</v>
      </c>
      <c r="F294" s="178">
        <v>2.77</v>
      </c>
      <c r="G294" s="178">
        <v>3.0</v>
      </c>
      <c r="H294" s="178">
        <v>4.57</v>
      </c>
      <c r="I294" s="178">
        <v>5.04</v>
      </c>
      <c r="J294" s="178">
        <v>5.46</v>
      </c>
      <c r="K294" s="179">
        <f>MAX(0,((T294*(365/365))-VLOOKUP(A294,VBMA!$A:$D,4,0))  /  (T294* (365/365)   ))</f>
        <v>0.7274047187</v>
      </c>
      <c r="L294" s="180">
        <f t="shared" ref="L294:S294" si="297">(B294*(1-$K294) * (365/365))/100</f>
        <v>0.0005451905626</v>
      </c>
      <c r="M294" s="180">
        <f t="shared" si="297"/>
        <v>0.0008177858439</v>
      </c>
      <c r="N294" s="180">
        <f t="shared" si="297"/>
        <v>0.001444754991</v>
      </c>
      <c r="O294" s="180">
        <f t="shared" si="297"/>
        <v>0.003134845735</v>
      </c>
      <c r="P294" s="180">
        <f t="shared" si="297"/>
        <v>0.007550889292</v>
      </c>
      <c r="Q294" s="180">
        <f t="shared" si="297"/>
        <v>0.008177858439</v>
      </c>
      <c r="R294" s="180">
        <f t="shared" si="297"/>
        <v>0.01245760436</v>
      </c>
      <c r="S294" s="180">
        <f t="shared" si="297"/>
        <v>0.01373880218</v>
      </c>
      <c r="T294" s="181">
        <f t="shared" si="3"/>
        <v>5.51</v>
      </c>
      <c r="U294" s="182">
        <f t="shared" si="4"/>
        <v>45482</v>
      </c>
      <c r="V294" s="182">
        <f t="shared" si="5"/>
        <v>45574</v>
      </c>
      <c r="W294" s="182">
        <f t="shared" si="6"/>
        <v>45666</v>
      </c>
      <c r="X294" s="181">
        <f t="shared" si="7"/>
        <v>182</v>
      </c>
      <c r="Y294" s="181">
        <f t="shared" si="8"/>
        <v>274</v>
      </c>
      <c r="Z294" s="181">
        <f t="shared" si="9"/>
        <v>366</v>
      </c>
      <c r="AA294" s="155"/>
      <c r="AB294" s="9"/>
      <c r="AC294" s="9"/>
      <c r="AD294" s="9"/>
      <c r="AE294" s="9"/>
      <c r="AF294" s="9"/>
      <c r="AG294" s="9"/>
      <c r="AH294" s="9"/>
    </row>
    <row r="295" ht="15.75" customHeight="1">
      <c r="A295" s="177">
        <v>45299.0</v>
      </c>
      <c r="B295" s="178">
        <v>0.2</v>
      </c>
      <c r="C295" s="178">
        <v>0.38</v>
      </c>
      <c r="D295" s="178">
        <v>0.67</v>
      </c>
      <c r="E295" s="178">
        <v>1.63</v>
      </c>
      <c r="F295" s="178">
        <v>2.85</v>
      </c>
      <c r="G295" s="178">
        <v>3.17</v>
      </c>
      <c r="H295" s="178">
        <v>4.6</v>
      </c>
      <c r="I295" s="178">
        <v>5.1</v>
      </c>
      <c r="J295" s="178">
        <v>5.48</v>
      </c>
      <c r="K295" s="179">
        <f>MAX(0,((T295*(365/365))-VLOOKUP(A295,VBMA!$A:$D,4,0))  /  (T295* (365/365)   ))</f>
        <v>0.72875</v>
      </c>
      <c r="L295" s="180">
        <f t="shared" ref="L295:S295" si="298">(B295*(1-$K295) * (365/365))/100</f>
        <v>0.0005425</v>
      </c>
      <c r="M295" s="180">
        <f t="shared" si="298"/>
        <v>0.00103075</v>
      </c>
      <c r="N295" s="180">
        <f t="shared" si="298"/>
        <v>0.001817375</v>
      </c>
      <c r="O295" s="180">
        <f t="shared" si="298"/>
        <v>0.004421375</v>
      </c>
      <c r="P295" s="180">
        <f t="shared" si="298"/>
        <v>0.007730625</v>
      </c>
      <c r="Q295" s="180">
        <f t="shared" si="298"/>
        <v>0.008598625</v>
      </c>
      <c r="R295" s="180">
        <f t="shared" si="298"/>
        <v>0.0124775</v>
      </c>
      <c r="S295" s="180">
        <f t="shared" si="298"/>
        <v>0.01383375</v>
      </c>
      <c r="T295" s="181">
        <f t="shared" si="3"/>
        <v>5.6</v>
      </c>
      <c r="U295" s="182">
        <f t="shared" si="4"/>
        <v>45481</v>
      </c>
      <c r="V295" s="182">
        <f t="shared" si="5"/>
        <v>45573</v>
      </c>
      <c r="W295" s="182">
        <f t="shared" si="6"/>
        <v>45665</v>
      </c>
      <c r="X295" s="181">
        <f t="shared" si="7"/>
        <v>182</v>
      </c>
      <c r="Y295" s="181">
        <f t="shared" si="8"/>
        <v>274</v>
      </c>
      <c r="Z295" s="181">
        <f t="shared" si="9"/>
        <v>366</v>
      </c>
      <c r="AA295" s="155"/>
      <c r="AB295" s="9"/>
      <c r="AC295" s="9"/>
      <c r="AD295" s="9"/>
      <c r="AE295" s="9"/>
      <c r="AF295" s="9"/>
      <c r="AG295" s="9"/>
      <c r="AH295" s="9"/>
    </row>
    <row r="296" ht="15.75" customHeight="1">
      <c r="A296" s="177">
        <v>45296.0</v>
      </c>
      <c r="B296" s="178">
        <v>0.2</v>
      </c>
      <c r="C296" s="178">
        <v>0.4</v>
      </c>
      <c r="D296" s="178">
        <v>0.7</v>
      </c>
      <c r="E296" s="178">
        <v>1.75</v>
      </c>
      <c r="F296" s="178">
        <v>2.92</v>
      </c>
      <c r="G296" s="178">
        <v>3.2</v>
      </c>
      <c r="H296" s="178">
        <v>4.63</v>
      </c>
      <c r="I296" s="178">
        <v>5.2</v>
      </c>
      <c r="J296" s="178">
        <v>5.56</v>
      </c>
      <c r="K296" s="179">
        <f>MAX(0,((T296*(365/365))-VLOOKUP(A296,VBMA!$A:$D,4,0))  /  (T296* (365/365)   ))</f>
        <v>0.733102253</v>
      </c>
      <c r="L296" s="180">
        <f t="shared" ref="L296:S296" si="299">(B296*(1-$K296) * (365/365))/100</f>
        <v>0.0005337954939</v>
      </c>
      <c r="M296" s="180">
        <f t="shared" si="299"/>
        <v>0.001067590988</v>
      </c>
      <c r="N296" s="180">
        <f t="shared" si="299"/>
        <v>0.001868284229</v>
      </c>
      <c r="O296" s="180">
        <f t="shared" si="299"/>
        <v>0.004670710572</v>
      </c>
      <c r="P296" s="180">
        <f t="shared" si="299"/>
        <v>0.007793414211</v>
      </c>
      <c r="Q296" s="180">
        <f t="shared" si="299"/>
        <v>0.008540727903</v>
      </c>
      <c r="R296" s="180">
        <f t="shared" si="299"/>
        <v>0.01235736568</v>
      </c>
      <c r="S296" s="180">
        <f t="shared" si="299"/>
        <v>0.01387868284</v>
      </c>
      <c r="T296" s="181">
        <f t="shared" si="3"/>
        <v>5.77</v>
      </c>
      <c r="U296" s="182">
        <f t="shared" si="4"/>
        <v>45478</v>
      </c>
      <c r="V296" s="182">
        <f t="shared" si="5"/>
        <v>45570</v>
      </c>
      <c r="W296" s="182">
        <f t="shared" si="6"/>
        <v>45662</v>
      </c>
      <c r="X296" s="181">
        <f t="shared" si="7"/>
        <v>182</v>
      </c>
      <c r="Y296" s="181">
        <f t="shared" si="8"/>
        <v>274</v>
      </c>
      <c r="Z296" s="181">
        <f t="shared" si="9"/>
        <v>366</v>
      </c>
      <c r="AA296" s="155"/>
      <c r="AB296" s="9"/>
      <c r="AC296" s="9"/>
      <c r="AD296" s="9"/>
      <c r="AE296" s="9"/>
      <c r="AF296" s="9"/>
      <c r="AG296" s="9"/>
      <c r="AH296" s="9"/>
    </row>
    <row r="297" ht="15.75" customHeight="1">
      <c r="A297" s="177">
        <v>45295.0</v>
      </c>
      <c r="B297" s="178">
        <v>0.25</v>
      </c>
      <c r="C297" s="178">
        <v>0.45</v>
      </c>
      <c r="D297" s="178">
        <v>0.78</v>
      </c>
      <c r="E297" s="178">
        <v>1.88</v>
      </c>
      <c r="F297" s="178">
        <v>2.95</v>
      </c>
      <c r="G297" s="178">
        <v>3.2</v>
      </c>
      <c r="H297" s="178">
        <v>4.63</v>
      </c>
      <c r="I297" s="178">
        <v>5.18</v>
      </c>
      <c r="J297" s="178">
        <v>5.52</v>
      </c>
      <c r="K297" s="179">
        <f>MAX(0,((T297*(365/365))-VLOOKUP(A297,VBMA!$A:$D,4,0))  /  (T297* (365/365)   ))</f>
        <v>0.7326352531</v>
      </c>
      <c r="L297" s="180">
        <f t="shared" ref="L297:S297" si="300">(B297*(1-$K297) * (365/365))/100</f>
        <v>0.0006684118674</v>
      </c>
      <c r="M297" s="180">
        <f t="shared" si="300"/>
        <v>0.001203141361</v>
      </c>
      <c r="N297" s="180">
        <f t="shared" si="300"/>
        <v>0.002085445026</v>
      </c>
      <c r="O297" s="180">
        <f t="shared" si="300"/>
        <v>0.005026457243</v>
      </c>
      <c r="P297" s="180">
        <f t="shared" si="300"/>
        <v>0.007887260035</v>
      </c>
      <c r="Q297" s="180">
        <f t="shared" si="300"/>
        <v>0.008555671902</v>
      </c>
      <c r="R297" s="180">
        <f t="shared" si="300"/>
        <v>0.01237898778</v>
      </c>
      <c r="S297" s="180">
        <f t="shared" si="300"/>
        <v>0.01384949389</v>
      </c>
      <c r="T297" s="181">
        <f t="shared" si="3"/>
        <v>5.73</v>
      </c>
      <c r="U297" s="182">
        <f t="shared" si="4"/>
        <v>45477</v>
      </c>
      <c r="V297" s="182">
        <f t="shared" si="5"/>
        <v>45569</v>
      </c>
      <c r="W297" s="182">
        <f t="shared" si="6"/>
        <v>45661</v>
      </c>
      <c r="X297" s="181">
        <f t="shared" si="7"/>
        <v>182</v>
      </c>
      <c r="Y297" s="181">
        <f t="shared" si="8"/>
        <v>274</v>
      </c>
      <c r="Z297" s="181">
        <f t="shared" si="9"/>
        <v>366</v>
      </c>
      <c r="AA297" s="155"/>
      <c r="AB297" s="9"/>
      <c r="AC297" s="9"/>
      <c r="AD297" s="9"/>
      <c r="AE297" s="9"/>
      <c r="AF297" s="9"/>
      <c r="AG297" s="9"/>
      <c r="AH297" s="9"/>
    </row>
    <row r="298" ht="15.75" customHeight="1">
      <c r="A298" s="177">
        <v>45294.0</v>
      </c>
      <c r="B298" s="178">
        <v>0.48</v>
      </c>
      <c r="C298" s="178">
        <v>0.72</v>
      </c>
      <c r="D298" s="178">
        <v>1.22</v>
      </c>
      <c r="E298" s="178">
        <v>2.17</v>
      </c>
      <c r="F298" s="178">
        <v>2.95</v>
      </c>
      <c r="G298" s="178">
        <v>3.23</v>
      </c>
      <c r="H298" s="178">
        <v>4.63</v>
      </c>
      <c r="I298" s="178">
        <v>5.24</v>
      </c>
      <c r="J298" s="178">
        <v>5.6</v>
      </c>
      <c r="K298" s="179">
        <f>MAX(0,((T298*(365/365))-VLOOKUP(A298,VBMA!$A:$D,4,0))  /  (T298* (365/365)   ))</f>
        <v>0.7381196581</v>
      </c>
      <c r="L298" s="180">
        <f t="shared" ref="L298:S298" si="301">(B298*(1-$K298) * (365/365))/100</f>
        <v>0.001257025641</v>
      </c>
      <c r="M298" s="180">
        <f t="shared" si="301"/>
        <v>0.001885538462</v>
      </c>
      <c r="N298" s="180">
        <f t="shared" si="301"/>
        <v>0.003194940171</v>
      </c>
      <c r="O298" s="180">
        <f t="shared" si="301"/>
        <v>0.005682803419</v>
      </c>
      <c r="P298" s="180">
        <f t="shared" si="301"/>
        <v>0.007725470085</v>
      </c>
      <c r="Q298" s="180">
        <f t="shared" si="301"/>
        <v>0.008458735043</v>
      </c>
      <c r="R298" s="180">
        <f t="shared" si="301"/>
        <v>0.01212505983</v>
      </c>
      <c r="S298" s="180">
        <f t="shared" si="301"/>
        <v>0.01372252991</v>
      </c>
      <c r="T298" s="181">
        <f t="shared" si="3"/>
        <v>5.85</v>
      </c>
      <c r="U298" s="182">
        <f t="shared" si="4"/>
        <v>45476</v>
      </c>
      <c r="V298" s="182">
        <f t="shared" si="5"/>
        <v>45568</v>
      </c>
      <c r="W298" s="182">
        <f t="shared" si="6"/>
        <v>45660</v>
      </c>
      <c r="X298" s="181">
        <f t="shared" si="7"/>
        <v>182</v>
      </c>
      <c r="Y298" s="181">
        <f t="shared" si="8"/>
        <v>274</v>
      </c>
      <c r="Z298" s="181">
        <f t="shared" si="9"/>
        <v>366</v>
      </c>
      <c r="AA298" s="155"/>
      <c r="AB298" s="9"/>
      <c r="AC298" s="9"/>
      <c r="AD298" s="9"/>
      <c r="AE298" s="9"/>
      <c r="AF298" s="9"/>
      <c r="AG298" s="9"/>
      <c r="AH298" s="9"/>
    </row>
    <row r="299" ht="15.75" customHeight="1">
      <c r="A299" s="177">
        <v>45293.0</v>
      </c>
      <c r="B299" s="178">
        <v>0.95</v>
      </c>
      <c r="C299" s="178">
        <v>1.25</v>
      </c>
      <c r="D299" s="178">
        <v>1.68</v>
      </c>
      <c r="E299" s="178">
        <v>2.44</v>
      </c>
      <c r="F299" s="178">
        <v>2.96</v>
      </c>
      <c r="G299" s="178">
        <v>3.22</v>
      </c>
      <c r="H299" s="178">
        <v>4.56</v>
      </c>
      <c r="I299" s="178">
        <v>5.23</v>
      </c>
      <c r="J299" s="178">
        <v>5.73</v>
      </c>
      <c r="K299" s="179">
        <f>MAX(0,((T299*(365/365))-VLOOKUP(A299,VBMA!$A:$D,4,0))  /  (T299* (365/365)   ))</f>
        <v>0.7396610169</v>
      </c>
      <c r="L299" s="180">
        <f t="shared" ref="L299:S299" si="302">(B299*(1-$K299) * (365/365))/100</f>
        <v>0.002473220339</v>
      </c>
      <c r="M299" s="180">
        <f t="shared" si="302"/>
        <v>0.003254237288</v>
      </c>
      <c r="N299" s="180">
        <f t="shared" si="302"/>
        <v>0.004373694915</v>
      </c>
      <c r="O299" s="180">
        <f t="shared" si="302"/>
        <v>0.006352271186</v>
      </c>
      <c r="P299" s="180">
        <f t="shared" si="302"/>
        <v>0.007706033898</v>
      </c>
      <c r="Q299" s="180">
        <f t="shared" si="302"/>
        <v>0.008382915254</v>
      </c>
      <c r="R299" s="180">
        <f t="shared" si="302"/>
        <v>0.01187145763</v>
      </c>
      <c r="S299" s="180">
        <f t="shared" si="302"/>
        <v>0.01361572881</v>
      </c>
      <c r="T299" s="181">
        <f t="shared" si="3"/>
        <v>5.9</v>
      </c>
      <c r="U299" s="182">
        <f t="shared" si="4"/>
        <v>45475</v>
      </c>
      <c r="V299" s="182">
        <f t="shared" si="5"/>
        <v>45567</v>
      </c>
      <c r="W299" s="182">
        <f t="shared" si="6"/>
        <v>45659</v>
      </c>
      <c r="X299" s="181">
        <f t="shared" si="7"/>
        <v>182</v>
      </c>
      <c r="Y299" s="181">
        <f t="shared" si="8"/>
        <v>274</v>
      </c>
      <c r="Z299" s="181">
        <f t="shared" si="9"/>
        <v>366</v>
      </c>
      <c r="AA299" s="155"/>
      <c r="AB299" s="9"/>
      <c r="AC299" s="9"/>
      <c r="AD299" s="9"/>
      <c r="AE299" s="9"/>
      <c r="AF299" s="9"/>
      <c r="AG299" s="9"/>
      <c r="AH299" s="9"/>
    </row>
    <row r="300" ht="15.75" customHeight="1">
      <c r="A300" s="177">
        <v>45289.0</v>
      </c>
      <c r="B300" s="178">
        <v>3.6</v>
      </c>
      <c r="C300" s="178">
        <v>3.28</v>
      </c>
      <c r="D300" s="178">
        <v>2.94</v>
      </c>
      <c r="E300" s="178">
        <v>2.56</v>
      </c>
      <c r="F300" s="178">
        <v>2.94</v>
      </c>
      <c r="G300" s="178">
        <v>3.2</v>
      </c>
      <c r="H300" s="178">
        <v>4.6</v>
      </c>
      <c r="I300" s="178">
        <v>5.23</v>
      </c>
      <c r="J300" s="178">
        <v>5.85</v>
      </c>
      <c r="K300" s="179">
        <f>MAX(0,((T300*(365/365))-VLOOKUP(A300,VBMA!$A:$D,4,0))  /  (T300* (365/365)   ))</f>
        <v>0.7360396665</v>
      </c>
      <c r="L300" s="180">
        <f t="shared" ref="L300:S300" si="303">(B300*(1-$K300) * (365/365))/100</f>
        <v>0.009502572007</v>
      </c>
      <c r="M300" s="180">
        <f t="shared" si="303"/>
        <v>0.00865789894</v>
      </c>
      <c r="N300" s="180">
        <f t="shared" si="303"/>
        <v>0.007760433806</v>
      </c>
      <c r="O300" s="180">
        <f t="shared" si="303"/>
        <v>0.006757384538</v>
      </c>
      <c r="P300" s="180">
        <f t="shared" si="303"/>
        <v>0.007760433806</v>
      </c>
      <c r="Q300" s="180">
        <f t="shared" si="303"/>
        <v>0.008446730673</v>
      </c>
      <c r="R300" s="180">
        <f t="shared" si="303"/>
        <v>0.01214217534</v>
      </c>
      <c r="S300" s="180">
        <f t="shared" si="303"/>
        <v>0.01380512544</v>
      </c>
      <c r="T300" s="181">
        <f t="shared" si="3"/>
        <v>5.853152174</v>
      </c>
      <c r="U300" s="182">
        <f t="shared" si="4"/>
        <v>45472</v>
      </c>
      <c r="V300" s="182">
        <f t="shared" si="5"/>
        <v>45564</v>
      </c>
      <c r="W300" s="182">
        <f t="shared" si="6"/>
        <v>45655</v>
      </c>
      <c r="X300" s="181">
        <f t="shared" si="7"/>
        <v>183</v>
      </c>
      <c r="Y300" s="181">
        <f t="shared" si="8"/>
        <v>275</v>
      </c>
      <c r="Z300" s="181">
        <f t="shared" si="9"/>
        <v>366</v>
      </c>
      <c r="AA300" s="155"/>
      <c r="AB300" s="9"/>
      <c r="AC300" s="9"/>
      <c r="AD300" s="9"/>
      <c r="AE300" s="9"/>
      <c r="AF300" s="9"/>
      <c r="AG300" s="9"/>
      <c r="AH300" s="9"/>
    </row>
    <row r="301" ht="15.75" customHeight="1">
      <c r="A301" s="177">
        <v>45288.0</v>
      </c>
      <c r="B301" s="178">
        <v>0.65</v>
      </c>
      <c r="C301" s="178">
        <v>2.02</v>
      </c>
      <c r="D301" s="178">
        <v>2.08</v>
      </c>
      <c r="E301" s="178">
        <v>2.17</v>
      </c>
      <c r="F301" s="178">
        <v>2.97</v>
      </c>
      <c r="G301" s="178">
        <v>3.2</v>
      </c>
      <c r="H301" s="178">
        <v>4.63</v>
      </c>
      <c r="I301" s="178">
        <v>5.26</v>
      </c>
      <c r="J301" s="178">
        <v>5.92</v>
      </c>
      <c r="K301" s="179">
        <f>MAX(0,((T301*(365/365))-VLOOKUP(A301,VBMA!$A:$D,4,0))  /  (T301* (365/365)   ))</f>
        <v>0.7373856813</v>
      </c>
      <c r="L301" s="180">
        <f t="shared" ref="L301:S301" si="304">(B301*(1-$K301) * (365/365))/100</f>
        <v>0.001706993072</v>
      </c>
      <c r="M301" s="180">
        <f t="shared" si="304"/>
        <v>0.005304809238</v>
      </c>
      <c r="N301" s="180">
        <f t="shared" si="304"/>
        <v>0.005462377829</v>
      </c>
      <c r="O301" s="180">
        <f t="shared" si="304"/>
        <v>0.005698730716</v>
      </c>
      <c r="P301" s="180">
        <f t="shared" si="304"/>
        <v>0.007799645266</v>
      </c>
      <c r="Q301" s="180">
        <f t="shared" si="304"/>
        <v>0.008403658199</v>
      </c>
      <c r="R301" s="180">
        <f t="shared" si="304"/>
        <v>0.01215904296</v>
      </c>
      <c r="S301" s="180">
        <f t="shared" si="304"/>
        <v>0.01381351316</v>
      </c>
      <c r="T301" s="181">
        <f t="shared" si="3"/>
        <v>5.883152174</v>
      </c>
      <c r="U301" s="182">
        <f t="shared" si="4"/>
        <v>45471</v>
      </c>
      <c r="V301" s="182">
        <f t="shared" si="5"/>
        <v>45563</v>
      </c>
      <c r="W301" s="182">
        <f t="shared" si="6"/>
        <v>45654</v>
      </c>
      <c r="X301" s="181">
        <f t="shared" si="7"/>
        <v>183</v>
      </c>
      <c r="Y301" s="181">
        <f t="shared" si="8"/>
        <v>275</v>
      </c>
      <c r="Z301" s="181">
        <f t="shared" si="9"/>
        <v>366</v>
      </c>
      <c r="AA301" s="155"/>
      <c r="AB301" s="9"/>
      <c r="AC301" s="9"/>
      <c r="AD301" s="9"/>
      <c r="AE301" s="9"/>
      <c r="AF301" s="9"/>
      <c r="AG301" s="9"/>
      <c r="AH301" s="9"/>
    </row>
    <row r="302" ht="15.75" customHeight="1">
      <c r="A302" s="177">
        <v>45287.0</v>
      </c>
      <c r="B302" s="178">
        <v>0.83</v>
      </c>
      <c r="C302" s="178">
        <v>2.05</v>
      </c>
      <c r="D302" s="178">
        <v>2.05</v>
      </c>
      <c r="E302" s="178">
        <v>2.13</v>
      </c>
      <c r="F302" s="178">
        <v>2.93</v>
      </c>
      <c r="G302" s="178">
        <v>3.2</v>
      </c>
      <c r="H302" s="178">
        <v>4.55</v>
      </c>
      <c r="I302" s="178">
        <v>5.12</v>
      </c>
      <c r="J302" s="178">
        <v>5.92</v>
      </c>
      <c r="K302" s="179">
        <f>MAX(0,((T302*(365/365))-VLOOKUP(A302,VBMA!$A:$D,4,0))  /  (T302* (365/365)   ))</f>
        <v>0.7285268976</v>
      </c>
      <c r="L302" s="180">
        <f t="shared" ref="L302:S302" si="305">(B302*(1-$K302) * (365/365))/100</f>
        <v>0.00225322675</v>
      </c>
      <c r="M302" s="180">
        <f t="shared" si="305"/>
        <v>0.0055651986</v>
      </c>
      <c r="N302" s="180">
        <f t="shared" si="305"/>
        <v>0.0055651986</v>
      </c>
      <c r="O302" s="180">
        <f t="shared" si="305"/>
        <v>0.005782377082</v>
      </c>
      <c r="P302" s="180">
        <f t="shared" si="305"/>
        <v>0.007954161902</v>
      </c>
      <c r="Q302" s="180">
        <f t="shared" si="305"/>
        <v>0.008687139278</v>
      </c>
      <c r="R302" s="180">
        <f t="shared" si="305"/>
        <v>0.01235202616</v>
      </c>
      <c r="S302" s="180">
        <f t="shared" si="305"/>
        <v>0.01389942285</v>
      </c>
      <c r="T302" s="181">
        <f t="shared" si="3"/>
        <v>5.683804348</v>
      </c>
      <c r="U302" s="182">
        <f t="shared" si="4"/>
        <v>45470</v>
      </c>
      <c r="V302" s="182">
        <f t="shared" si="5"/>
        <v>45562</v>
      </c>
      <c r="W302" s="182">
        <f t="shared" si="6"/>
        <v>45653</v>
      </c>
      <c r="X302" s="181">
        <f t="shared" si="7"/>
        <v>183</v>
      </c>
      <c r="Y302" s="181">
        <f t="shared" si="8"/>
        <v>275</v>
      </c>
      <c r="Z302" s="181">
        <f t="shared" si="9"/>
        <v>366</v>
      </c>
      <c r="AA302" s="155"/>
      <c r="AB302" s="9"/>
      <c r="AC302" s="9"/>
      <c r="AD302" s="9"/>
      <c r="AE302" s="9"/>
      <c r="AF302" s="9"/>
      <c r="AG302" s="9"/>
      <c r="AH302" s="9"/>
    </row>
    <row r="303" ht="15.75" customHeight="1">
      <c r="A303" s="177">
        <v>45286.0</v>
      </c>
      <c r="B303" s="178">
        <v>1.05</v>
      </c>
      <c r="C303" s="178">
        <v>2.0</v>
      </c>
      <c r="D303" s="178">
        <v>2.02</v>
      </c>
      <c r="E303" s="178">
        <v>2.08</v>
      </c>
      <c r="F303" s="178">
        <v>2.92</v>
      </c>
      <c r="G303" s="178">
        <v>3.22</v>
      </c>
      <c r="H303" s="178">
        <v>4.63</v>
      </c>
      <c r="I303" s="178">
        <v>5.28</v>
      </c>
      <c r="J303" s="178">
        <v>5.92</v>
      </c>
      <c r="K303" s="179">
        <f>MAX(0,((T303*(365/365))-VLOOKUP(A303,VBMA!$A:$D,4,0))  /  (T303* (365/365)   ))</f>
        <v>0.7394872548</v>
      </c>
      <c r="L303" s="180">
        <f t="shared" ref="L303:S303" si="306">(B303*(1-$K303) * (365/365))/100</f>
        <v>0.002735383825</v>
      </c>
      <c r="M303" s="180">
        <f t="shared" si="306"/>
        <v>0.005210254904</v>
      </c>
      <c r="N303" s="180">
        <f t="shared" si="306"/>
        <v>0.005262357454</v>
      </c>
      <c r="O303" s="180">
        <f t="shared" si="306"/>
        <v>0.005418665101</v>
      </c>
      <c r="P303" s="180">
        <f t="shared" si="306"/>
        <v>0.007606972161</v>
      </c>
      <c r="Q303" s="180">
        <f t="shared" si="306"/>
        <v>0.008388510396</v>
      </c>
      <c r="R303" s="180">
        <f t="shared" si="306"/>
        <v>0.0120617401</v>
      </c>
      <c r="S303" s="180">
        <f t="shared" si="306"/>
        <v>0.01375507295</v>
      </c>
      <c r="T303" s="181">
        <f t="shared" si="3"/>
        <v>5.922934783</v>
      </c>
      <c r="U303" s="182">
        <f t="shared" si="4"/>
        <v>45469</v>
      </c>
      <c r="V303" s="182">
        <f t="shared" si="5"/>
        <v>45561</v>
      </c>
      <c r="W303" s="182">
        <f t="shared" si="6"/>
        <v>45652</v>
      </c>
      <c r="X303" s="181">
        <f t="shared" si="7"/>
        <v>183</v>
      </c>
      <c r="Y303" s="181">
        <f t="shared" si="8"/>
        <v>275</v>
      </c>
      <c r="Z303" s="181">
        <f t="shared" si="9"/>
        <v>366</v>
      </c>
      <c r="AA303" s="155"/>
      <c r="AB303" s="9"/>
      <c r="AC303" s="9"/>
      <c r="AD303" s="9"/>
      <c r="AE303" s="9"/>
      <c r="AF303" s="9"/>
      <c r="AG303" s="9"/>
      <c r="AH303" s="9"/>
    </row>
    <row r="304" ht="15.75" customHeight="1">
      <c r="A304" s="177">
        <v>45285.0</v>
      </c>
      <c r="B304" s="178">
        <v>0.8</v>
      </c>
      <c r="C304" s="178">
        <v>1.6</v>
      </c>
      <c r="D304" s="178">
        <v>1.76</v>
      </c>
      <c r="E304" s="178">
        <v>1.94</v>
      </c>
      <c r="F304" s="178">
        <v>2.92</v>
      </c>
      <c r="G304" s="178">
        <v>3.2</v>
      </c>
      <c r="H304" s="178">
        <v>4.6</v>
      </c>
      <c r="I304" s="178">
        <v>5.2</v>
      </c>
      <c r="J304" s="178">
        <v>5.93</v>
      </c>
      <c r="K304" s="179">
        <f>MAX(0,((T304*(365/365))-VLOOKUP(A304,VBMA!$A:$D,4,0))  /  (T304* (365/365)   ))</f>
        <v>0.7336660413</v>
      </c>
      <c r="L304" s="180">
        <f t="shared" ref="L304:S304" si="307">(B304*(1-$K304) * (365/365))/100</f>
        <v>0.00213067167</v>
      </c>
      <c r="M304" s="180">
        <f t="shared" si="307"/>
        <v>0.00426134334</v>
      </c>
      <c r="N304" s="180">
        <f t="shared" si="307"/>
        <v>0.004687477674</v>
      </c>
      <c r="O304" s="180">
        <f t="shared" si="307"/>
        <v>0.005166878799</v>
      </c>
      <c r="P304" s="180">
        <f t="shared" si="307"/>
        <v>0.007776951595</v>
      </c>
      <c r="Q304" s="180">
        <f t="shared" si="307"/>
        <v>0.008522686679</v>
      </c>
      <c r="R304" s="180">
        <f t="shared" si="307"/>
        <v>0.0122513621</v>
      </c>
      <c r="S304" s="180">
        <f t="shared" si="307"/>
        <v>0.01384936585</v>
      </c>
      <c r="T304" s="181">
        <f t="shared" si="3"/>
        <v>5.793478261</v>
      </c>
      <c r="U304" s="182">
        <f t="shared" si="4"/>
        <v>45468</v>
      </c>
      <c r="V304" s="182">
        <f t="shared" si="5"/>
        <v>45560</v>
      </c>
      <c r="W304" s="182">
        <f t="shared" si="6"/>
        <v>45651</v>
      </c>
      <c r="X304" s="181">
        <f t="shared" si="7"/>
        <v>183</v>
      </c>
      <c r="Y304" s="181">
        <f t="shared" si="8"/>
        <v>275</v>
      </c>
      <c r="Z304" s="181">
        <f t="shared" si="9"/>
        <v>366</v>
      </c>
      <c r="AA304" s="155"/>
      <c r="AB304" s="9"/>
      <c r="AC304" s="9"/>
      <c r="AD304" s="9"/>
      <c r="AE304" s="9"/>
      <c r="AF304" s="9"/>
      <c r="AG304" s="9"/>
      <c r="AH304" s="9"/>
    </row>
    <row r="305" ht="15.75" customHeight="1">
      <c r="A305" s="177">
        <v>45282.0</v>
      </c>
      <c r="B305" s="178">
        <v>0.29</v>
      </c>
      <c r="C305" s="178">
        <v>0.68</v>
      </c>
      <c r="D305" s="178">
        <v>1.3</v>
      </c>
      <c r="E305" s="178">
        <v>1.6</v>
      </c>
      <c r="F305" s="178">
        <v>2.93</v>
      </c>
      <c r="G305" s="178">
        <v>3.22</v>
      </c>
      <c r="H305" s="178">
        <v>4.7</v>
      </c>
      <c r="I305" s="178">
        <v>5.44</v>
      </c>
      <c r="J305" s="178">
        <v>6.02</v>
      </c>
      <c r="K305" s="179">
        <f>MAX(0,((T305*(365/365))-VLOOKUP(A305,VBMA!$A:$D,4,0))  /  (T305* (365/365)   ))</f>
        <v>0.749188123</v>
      </c>
      <c r="L305" s="180">
        <f t="shared" ref="L305:S305" si="308">(B305*(1-$K305) * (365/365))/100</f>
        <v>0.0007273544433</v>
      </c>
      <c r="M305" s="180">
        <f t="shared" si="308"/>
        <v>0.001705520764</v>
      </c>
      <c r="N305" s="180">
        <f t="shared" si="308"/>
        <v>0.003260554401</v>
      </c>
      <c r="O305" s="180">
        <f t="shared" si="308"/>
        <v>0.004012990032</v>
      </c>
      <c r="P305" s="180">
        <f t="shared" si="308"/>
        <v>0.007348787996</v>
      </c>
      <c r="Q305" s="180">
        <f t="shared" si="308"/>
        <v>0.00807614244</v>
      </c>
      <c r="R305" s="180">
        <f t="shared" si="308"/>
        <v>0.01178815822</v>
      </c>
      <c r="S305" s="180">
        <f t="shared" si="308"/>
        <v>0.01364416611</v>
      </c>
      <c r="T305" s="181">
        <f t="shared" si="3"/>
        <v>6.171956522</v>
      </c>
      <c r="U305" s="182">
        <f t="shared" si="4"/>
        <v>45465</v>
      </c>
      <c r="V305" s="182">
        <f t="shared" si="5"/>
        <v>45557</v>
      </c>
      <c r="W305" s="182">
        <f t="shared" si="6"/>
        <v>45648</v>
      </c>
      <c r="X305" s="181">
        <f t="shared" si="7"/>
        <v>183</v>
      </c>
      <c r="Y305" s="181">
        <f t="shared" si="8"/>
        <v>275</v>
      </c>
      <c r="Z305" s="181">
        <f t="shared" si="9"/>
        <v>366</v>
      </c>
      <c r="AA305" s="155"/>
      <c r="AB305" s="9"/>
      <c r="AC305" s="9"/>
      <c r="AD305" s="9"/>
      <c r="AE305" s="9"/>
      <c r="AF305" s="9"/>
      <c r="AG305" s="9"/>
      <c r="AH305" s="9"/>
    </row>
    <row r="306" ht="15.75" customHeight="1">
      <c r="A306" s="177">
        <v>45281.0</v>
      </c>
      <c r="B306" s="178">
        <v>0.25</v>
      </c>
      <c r="C306" s="178">
        <v>0.5</v>
      </c>
      <c r="D306" s="178">
        <v>1.18</v>
      </c>
      <c r="E306" s="178">
        <v>1.5</v>
      </c>
      <c r="F306" s="178">
        <v>2.9</v>
      </c>
      <c r="G306" s="178">
        <v>3.2</v>
      </c>
      <c r="H306" s="178">
        <v>4.62</v>
      </c>
      <c r="I306" s="178">
        <v>5.5</v>
      </c>
      <c r="J306" s="178">
        <v>6.05</v>
      </c>
      <c r="K306" s="179">
        <f>MAX(0,((T306*(365/365))-VLOOKUP(A306,VBMA!$A:$D,4,0))  /  (T306* (365/365)   ))</f>
        <v>0.757002457</v>
      </c>
      <c r="L306" s="180">
        <f t="shared" ref="L306:S306" si="309">(B306*(1-$K306) * (365/365))/100</f>
        <v>0.0006074938575</v>
      </c>
      <c r="M306" s="180">
        <f t="shared" si="309"/>
        <v>0.001214987715</v>
      </c>
      <c r="N306" s="180">
        <f t="shared" si="309"/>
        <v>0.002867371007</v>
      </c>
      <c r="O306" s="180">
        <f t="shared" si="309"/>
        <v>0.003644963145</v>
      </c>
      <c r="P306" s="180">
        <f t="shared" si="309"/>
        <v>0.007046928747</v>
      </c>
      <c r="Q306" s="180">
        <f t="shared" si="309"/>
        <v>0.007775921376</v>
      </c>
      <c r="R306" s="180">
        <f t="shared" si="309"/>
        <v>0.01122648649</v>
      </c>
      <c r="S306" s="180">
        <f t="shared" si="309"/>
        <v>0.01336486486</v>
      </c>
      <c r="T306" s="181">
        <f t="shared" si="3"/>
        <v>6.370434783</v>
      </c>
      <c r="U306" s="182">
        <f t="shared" si="4"/>
        <v>45464</v>
      </c>
      <c r="V306" s="182">
        <f t="shared" si="5"/>
        <v>45556</v>
      </c>
      <c r="W306" s="182">
        <f t="shared" si="6"/>
        <v>45647</v>
      </c>
      <c r="X306" s="181">
        <f t="shared" si="7"/>
        <v>183</v>
      </c>
      <c r="Y306" s="181">
        <f t="shared" si="8"/>
        <v>275</v>
      </c>
      <c r="Z306" s="181">
        <f t="shared" si="9"/>
        <v>366</v>
      </c>
      <c r="AA306" s="155"/>
      <c r="AB306" s="9"/>
      <c r="AC306" s="9"/>
      <c r="AD306" s="9"/>
      <c r="AE306" s="9"/>
      <c r="AF306" s="9"/>
      <c r="AG306" s="9"/>
      <c r="AH306" s="9"/>
    </row>
    <row r="307" ht="15.75" customHeight="1">
      <c r="A307" s="177">
        <v>45280.0</v>
      </c>
      <c r="B307" s="178">
        <v>0.24</v>
      </c>
      <c r="C307" s="178">
        <v>0.47</v>
      </c>
      <c r="D307" s="178">
        <v>1.1</v>
      </c>
      <c r="E307" s="178">
        <v>1.49</v>
      </c>
      <c r="F307" s="178">
        <v>2.9</v>
      </c>
      <c r="G307" s="178">
        <v>3.21</v>
      </c>
      <c r="H307" s="178">
        <v>4.61</v>
      </c>
      <c r="I307" s="178">
        <v>5.37</v>
      </c>
      <c r="J307" s="178">
        <v>5.93</v>
      </c>
      <c r="K307" s="179">
        <f>MAX(0,((T307*(365/365))-VLOOKUP(A307,VBMA!$A:$D,4,0))  /  (T307* (365/365)   ))</f>
        <v>0.7476207386</v>
      </c>
      <c r="L307" s="180">
        <f t="shared" ref="L307:S307" si="310">(B307*(1-$K307) * (365/365))/100</f>
        <v>0.0006057102273</v>
      </c>
      <c r="M307" s="180">
        <f t="shared" si="310"/>
        <v>0.001186182528</v>
      </c>
      <c r="N307" s="180">
        <f t="shared" si="310"/>
        <v>0.002776171875</v>
      </c>
      <c r="O307" s="180">
        <f t="shared" si="310"/>
        <v>0.003760450994</v>
      </c>
      <c r="P307" s="180">
        <f t="shared" si="310"/>
        <v>0.00731899858</v>
      </c>
      <c r="Q307" s="180">
        <f t="shared" si="310"/>
        <v>0.00810137429</v>
      </c>
      <c r="R307" s="180">
        <f t="shared" si="310"/>
        <v>0.01163468395</v>
      </c>
      <c r="S307" s="180">
        <f t="shared" si="310"/>
        <v>0.01355276634</v>
      </c>
      <c r="T307" s="181">
        <f t="shared" si="3"/>
        <v>6.12173913</v>
      </c>
      <c r="U307" s="182">
        <f t="shared" si="4"/>
        <v>45463</v>
      </c>
      <c r="V307" s="182">
        <f t="shared" si="5"/>
        <v>45555</v>
      </c>
      <c r="W307" s="182">
        <f t="shared" si="6"/>
        <v>45646</v>
      </c>
      <c r="X307" s="181">
        <f t="shared" si="7"/>
        <v>183</v>
      </c>
      <c r="Y307" s="181">
        <f t="shared" si="8"/>
        <v>275</v>
      </c>
      <c r="Z307" s="181">
        <f t="shared" si="9"/>
        <v>366</v>
      </c>
      <c r="AA307" s="155"/>
      <c r="AB307" s="9"/>
      <c r="AC307" s="9"/>
      <c r="AD307" s="9"/>
      <c r="AE307" s="9"/>
      <c r="AF307" s="9"/>
      <c r="AG307" s="9"/>
      <c r="AH307" s="9"/>
    </row>
    <row r="308" ht="15.75" customHeight="1">
      <c r="A308" s="177">
        <v>45279.0</v>
      </c>
      <c r="B308" s="178">
        <v>0.21</v>
      </c>
      <c r="C308" s="178">
        <v>0.45</v>
      </c>
      <c r="D308" s="178">
        <v>1.04</v>
      </c>
      <c r="E308" s="178">
        <v>1.43</v>
      </c>
      <c r="F308" s="178">
        <v>2.89</v>
      </c>
      <c r="G308" s="178">
        <v>3.21</v>
      </c>
      <c r="H308" s="178">
        <v>4.67</v>
      </c>
      <c r="I308" s="178">
        <v>5.43</v>
      </c>
      <c r="J308" s="178">
        <v>5.92</v>
      </c>
      <c r="K308" s="179">
        <f>MAX(0,((T308*(365/365))-VLOOKUP(A308,VBMA!$A:$D,4,0))  /  (T308* (365/365)   ))</f>
        <v>0.7492614995</v>
      </c>
      <c r="L308" s="180">
        <f t="shared" ref="L308:S308" si="311">(B308*(1-$K308) * (365/365))/100</f>
        <v>0.000526550851</v>
      </c>
      <c r="M308" s="180">
        <f t="shared" si="311"/>
        <v>0.001128323252</v>
      </c>
      <c r="N308" s="180">
        <f t="shared" si="311"/>
        <v>0.002607680405</v>
      </c>
      <c r="O308" s="180">
        <f t="shared" si="311"/>
        <v>0.003585560557</v>
      </c>
      <c r="P308" s="180">
        <f t="shared" si="311"/>
        <v>0.007246342664</v>
      </c>
      <c r="Q308" s="180">
        <f t="shared" si="311"/>
        <v>0.008048705866</v>
      </c>
      <c r="R308" s="180">
        <f t="shared" si="311"/>
        <v>0.01170948797</v>
      </c>
      <c r="S308" s="180">
        <f t="shared" si="311"/>
        <v>0.01361510058</v>
      </c>
      <c r="T308" s="181">
        <f t="shared" si="3"/>
        <v>6.18173913</v>
      </c>
      <c r="U308" s="182">
        <f t="shared" si="4"/>
        <v>45462</v>
      </c>
      <c r="V308" s="182">
        <f t="shared" si="5"/>
        <v>45554</v>
      </c>
      <c r="W308" s="182">
        <f t="shared" si="6"/>
        <v>45645</v>
      </c>
      <c r="X308" s="181">
        <f t="shared" si="7"/>
        <v>183</v>
      </c>
      <c r="Y308" s="181">
        <f t="shared" si="8"/>
        <v>275</v>
      </c>
      <c r="Z308" s="181">
        <f t="shared" si="9"/>
        <v>366</v>
      </c>
      <c r="AA308" s="155"/>
      <c r="AB308" s="9"/>
      <c r="AC308" s="9"/>
      <c r="AD308" s="9"/>
      <c r="AE308" s="9"/>
      <c r="AF308" s="9"/>
      <c r="AG308" s="9"/>
      <c r="AH308" s="9"/>
    </row>
    <row r="309" ht="15.75" customHeight="1">
      <c r="A309" s="177">
        <v>45278.0</v>
      </c>
      <c r="B309" s="178">
        <v>0.22</v>
      </c>
      <c r="C309" s="178">
        <v>0.4</v>
      </c>
      <c r="D309" s="178">
        <v>0.84</v>
      </c>
      <c r="E309" s="178">
        <v>1.38</v>
      </c>
      <c r="F309" s="178">
        <v>2.84</v>
      </c>
      <c r="G309" s="178">
        <v>3.22</v>
      </c>
      <c r="H309" s="178">
        <v>4.66</v>
      </c>
      <c r="I309" s="178">
        <v>5.3</v>
      </c>
      <c r="J309" s="178">
        <v>5.85</v>
      </c>
      <c r="K309" s="179">
        <f>MAX(0,((T309*(365/365))-VLOOKUP(A309,VBMA!$A:$D,4,0))  /  (T309* (365/365)   ))</f>
        <v>0.7368972593</v>
      </c>
      <c r="L309" s="180">
        <f t="shared" ref="L309:S309" si="312">(B309*(1-$K309) * (365/365))/100</f>
        <v>0.0005788260296</v>
      </c>
      <c r="M309" s="180">
        <f t="shared" si="312"/>
        <v>0.001052410963</v>
      </c>
      <c r="N309" s="180">
        <f t="shared" si="312"/>
        <v>0.002210063022</v>
      </c>
      <c r="O309" s="180">
        <f t="shared" si="312"/>
        <v>0.003630817822</v>
      </c>
      <c r="P309" s="180">
        <f t="shared" si="312"/>
        <v>0.007472117837</v>
      </c>
      <c r="Q309" s="180">
        <f t="shared" si="312"/>
        <v>0.008471908252</v>
      </c>
      <c r="R309" s="180">
        <f t="shared" si="312"/>
        <v>0.01226058772</v>
      </c>
      <c r="S309" s="180">
        <f t="shared" si="312"/>
        <v>0.01394444526</v>
      </c>
      <c r="T309" s="181">
        <f t="shared" si="3"/>
        <v>5.933043478</v>
      </c>
      <c r="U309" s="182">
        <f t="shared" si="4"/>
        <v>45461</v>
      </c>
      <c r="V309" s="182">
        <f t="shared" si="5"/>
        <v>45553</v>
      </c>
      <c r="W309" s="182">
        <f t="shared" si="6"/>
        <v>45644</v>
      </c>
      <c r="X309" s="181">
        <f t="shared" si="7"/>
        <v>183</v>
      </c>
      <c r="Y309" s="181">
        <f t="shared" si="8"/>
        <v>275</v>
      </c>
      <c r="Z309" s="181">
        <f t="shared" si="9"/>
        <v>366</v>
      </c>
      <c r="AA309" s="155"/>
      <c r="AB309" s="9"/>
      <c r="AC309" s="9"/>
      <c r="AD309" s="9"/>
      <c r="AE309" s="9"/>
      <c r="AF309" s="9"/>
      <c r="AG309" s="9"/>
      <c r="AH309" s="9"/>
    </row>
    <row r="310" ht="15.75" customHeight="1">
      <c r="A310" s="177">
        <v>45275.0</v>
      </c>
      <c r="B310" s="178">
        <v>0.2</v>
      </c>
      <c r="C310" s="178">
        <v>0.36</v>
      </c>
      <c r="D310" s="178">
        <v>0.6</v>
      </c>
      <c r="E310" s="178">
        <v>1.24</v>
      </c>
      <c r="F310" s="178">
        <v>2.86</v>
      </c>
      <c r="G310" s="178">
        <v>3.21</v>
      </c>
      <c r="H310" s="178">
        <v>4.61</v>
      </c>
      <c r="I310" s="178">
        <v>5.37</v>
      </c>
      <c r="J310" s="178">
        <v>5.93</v>
      </c>
      <c r="K310" s="179">
        <f>MAX(0,((T310*(365/365))-VLOOKUP(A310,VBMA!$A:$D,4,0))  /  (T310* (365/365)   ))</f>
        <v>0.7443536932</v>
      </c>
      <c r="L310" s="180">
        <f t="shared" ref="L310:S310" si="313">(B310*(1-$K310) * (365/365))/100</f>
        <v>0.0005112926136</v>
      </c>
      <c r="M310" s="180">
        <f t="shared" si="313"/>
        <v>0.0009203267045</v>
      </c>
      <c r="N310" s="180">
        <f t="shared" si="313"/>
        <v>0.001533877841</v>
      </c>
      <c r="O310" s="180">
        <f t="shared" si="313"/>
        <v>0.003170014205</v>
      </c>
      <c r="P310" s="180">
        <f t="shared" si="313"/>
        <v>0.007311484375</v>
      </c>
      <c r="Q310" s="180">
        <f t="shared" si="313"/>
        <v>0.008206246449</v>
      </c>
      <c r="R310" s="180">
        <f t="shared" si="313"/>
        <v>0.01178529474</v>
      </c>
      <c r="S310" s="180">
        <f t="shared" si="313"/>
        <v>0.01372820668</v>
      </c>
      <c r="T310" s="181">
        <f t="shared" si="3"/>
        <v>6.12173913</v>
      </c>
      <c r="U310" s="182">
        <f t="shared" si="4"/>
        <v>45458</v>
      </c>
      <c r="V310" s="182">
        <f t="shared" si="5"/>
        <v>45550</v>
      </c>
      <c r="W310" s="182">
        <f t="shared" si="6"/>
        <v>45641</v>
      </c>
      <c r="X310" s="181">
        <f t="shared" si="7"/>
        <v>183</v>
      </c>
      <c r="Y310" s="181">
        <f t="shared" si="8"/>
        <v>275</v>
      </c>
      <c r="Z310" s="181">
        <f t="shared" si="9"/>
        <v>366</v>
      </c>
      <c r="AA310" s="155"/>
      <c r="AB310" s="9"/>
      <c r="AC310" s="9"/>
      <c r="AD310" s="9"/>
      <c r="AE310" s="9"/>
      <c r="AF310" s="9"/>
      <c r="AG310" s="9"/>
      <c r="AH310" s="9"/>
    </row>
    <row r="311" ht="15.75" customHeight="1">
      <c r="A311" s="177">
        <v>45274.0</v>
      </c>
      <c r="B311" s="178">
        <v>0.2</v>
      </c>
      <c r="C311" s="178">
        <v>0.34</v>
      </c>
      <c r="D311" s="178">
        <v>0.55</v>
      </c>
      <c r="E311" s="178">
        <v>1.2</v>
      </c>
      <c r="F311" s="178">
        <v>2.85</v>
      </c>
      <c r="G311" s="178">
        <v>3.2</v>
      </c>
      <c r="H311" s="178">
        <v>4.58</v>
      </c>
      <c r="I311" s="178">
        <v>5.3</v>
      </c>
      <c r="J311" s="178">
        <v>5.92</v>
      </c>
      <c r="K311" s="179">
        <f>MAX(0,((T311*(365/365))-VLOOKUP(A311,VBMA!$A:$D,4,0))  /  (T311* (365/365)   ))</f>
        <v>0.7388631762</v>
      </c>
      <c r="L311" s="180">
        <f t="shared" ref="L311:S311" si="314">(B311*(1-$K311) * (365/365))/100</f>
        <v>0.0005222736477</v>
      </c>
      <c r="M311" s="180">
        <f t="shared" si="314"/>
        <v>0.000887865201</v>
      </c>
      <c r="N311" s="180">
        <f t="shared" si="314"/>
        <v>0.001436252531</v>
      </c>
      <c r="O311" s="180">
        <f t="shared" si="314"/>
        <v>0.003133641886</v>
      </c>
      <c r="P311" s="180">
        <f t="shared" si="314"/>
        <v>0.007442399479</v>
      </c>
      <c r="Q311" s="180">
        <f t="shared" si="314"/>
        <v>0.008356378363</v>
      </c>
      <c r="R311" s="180">
        <f t="shared" si="314"/>
        <v>0.01196006653</v>
      </c>
      <c r="S311" s="180">
        <f t="shared" si="314"/>
        <v>0.01384025166</v>
      </c>
      <c r="T311" s="181">
        <f t="shared" si="3"/>
        <v>6.012173913</v>
      </c>
      <c r="U311" s="182">
        <f t="shared" si="4"/>
        <v>45457</v>
      </c>
      <c r="V311" s="182">
        <f t="shared" si="5"/>
        <v>45549</v>
      </c>
      <c r="W311" s="182">
        <f t="shared" si="6"/>
        <v>45640</v>
      </c>
      <c r="X311" s="181">
        <f t="shared" si="7"/>
        <v>183</v>
      </c>
      <c r="Y311" s="181">
        <f t="shared" si="8"/>
        <v>275</v>
      </c>
      <c r="Z311" s="181">
        <f t="shared" si="9"/>
        <v>366</v>
      </c>
      <c r="AA311" s="155"/>
      <c r="AB311" s="9"/>
      <c r="AC311" s="9"/>
      <c r="AD311" s="9"/>
      <c r="AE311" s="9"/>
      <c r="AF311" s="9"/>
      <c r="AG311" s="9"/>
      <c r="AH311" s="9"/>
    </row>
    <row r="312" ht="15.75" customHeight="1">
      <c r="A312" s="177">
        <v>45273.0</v>
      </c>
      <c r="B312" s="178">
        <v>0.2</v>
      </c>
      <c r="C312" s="178">
        <v>0.33</v>
      </c>
      <c r="D312" s="178">
        <v>0.57</v>
      </c>
      <c r="E312" s="178">
        <v>1.22</v>
      </c>
      <c r="F312" s="178">
        <v>2.85</v>
      </c>
      <c r="G312" s="178">
        <v>3.22</v>
      </c>
      <c r="H312" s="178">
        <v>4.6</v>
      </c>
      <c r="I312" s="178">
        <v>5.36</v>
      </c>
      <c r="J312" s="178">
        <v>5.92</v>
      </c>
      <c r="K312" s="179">
        <f>MAX(0,((T312*(365/365))-VLOOKUP(A312,VBMA!$A:$D,4,0))  /  (T312* (365/365)   ))</f>
        <v>0.7355908088</v>
      </c>
      <c r="L312" s="180">
        <f t="shared" ref="L312:S312" si="315">(B312*(1-$K312) * (365/365))/100</f>
        <v>0.0005288183823</v>
      </c>
      <c r="M312" s="180">
        <f t="shared" si="315"/>
        <v>0.0008725503308</v>
      </c>
      <c r="N312" s="180">
        <f t="shared" si="315"/>
        <v>0.00150713239</v>
      </c>
      <c r="O312" s="180">
        <f t="shared" si="315"/>
        <v>0.003225792132</v>
      </c>
      <c r="P312" s="180">
        <f t="shared" si="315"/>
        <v>0.007535661948</v>
      </c>
      <c r="Q312" s="180">
        <f t="shared" si="315"/>
        <v>0.008513975955</v>
      </c>
      <c r="R312" s="180">
        <f t="shared" si="315"/>
        <v>0.01216282279</v>
      </c>
      <c r="S312" s="180">
        <f t="shared" si="315"/>
        <v>0.01417233265</v>
      </c>
      <c r="T312" s="181">
        <f t="shared" si="3"/>
        <v>6.11173913</v>
      </c>
      <c r="U312" s="182">
        <f t="shared" si="4"/>
        <v>45456</v>
      </c>
      <c r="V312" s="182">
        <f t="shared" si="5"/>
        <v>45548</v>
      </c>
      <c r="W312" s="182">
        <f t="shared" si="6"/>
        <v>45639</v>
      </c>
      <c r="X312" s="181">
        <f t="shared" si="7"/>
        <v>183</v>
      </c>
      <c r="Y312" s="181">
        <f t="shared" si="8"/>
        <v>275</v>
      </c>
      <c r="Z312" s="181">
        <f t="shared" si="9"/>
        <v>366</v>
      </c>
      <c r="AA312" s="155"/>
      <c r="AB312" s="9"/>
      <c r="AC312" s="9"/>
      <c r="AD312" s="9"/>
      <c r="AE312" s="9"/>
      <c r="AF312" s="9"/>
      <c r="AG312" s="9"/>
      <c r="AH312" s="9"/>
    </row>
    <row r="313" ht="15.75" customHeight="1">
      <c r="A313" s="177">
        <v>45272.0</v>
      </c>
      <c r="B313" s="178">
        <v>0.2</v>
      </c>
      <c r="C313" s="178">
        <v>0.32</v>
      </c>
      <c r="D313" s="178">
        <v>0.57</v>
      </c>
      <c r="E313" s="178">
        <v>1.2</v>
      </c>
      <c r="F313" s="178">
        <v>2.85</v>
      </c>
      <c r="G313" s="178">
        <v>3.23</v>
      </c>
      <c r="H313" s="178">
        <v>4.62</v>
      </c>
      <c r="I313" s="178">
        <v>5.38</v>
      </c>
      <c r="J313" s="178">
        <v>5.94</v>
      </c>
      <c r="K313" s="179">
        <f>MAX(0,((T313*(365/365))-VLOOKUP(A313,VBMA!$A:$D,4,0))  /  (T313* (365/365)   ))</f>
        <v>0.7364532369</v>
      </c>
      <c r="L313" s="180">
        <f t="shared" ref="L313:S313" si="316">(B313*(1-$K313) * (365/365))/100</f>
        <v>0.0005270935262</v>
      </c>
      <c r="M313" s="180">
        <f t="shared" si="316"/>
        <v>0.0008433496419</v>
      </c>
      <c r="N313" s="180">
        <f t="shared" si="316"/>
        <v>0.00150221655</v>
      </c>
      <c r="O313" s="180">
        <f t="shared" si="316"/>
        <v>0.003162561157</v>
      </c>
      <c r="P313" s="180">
        <f t="shared" si="316"/>
        <v>0.007511082748</v>
      </c>
      <c r="Q313" s="180">
        <f t="shared" si="316"/>
        <v>0.008512560448</v>
      </c>
      <c r="R313" s="180">
        <f t="shared" si="316"/>
        <v>0.01217586046</v>
      </c>
      <c r="S313" s="180">
        <f t="shared" si="316"/>
        <v>0.01417881585</v>
      </c>
      <c r="T313" s="181">
        <f t="shared" si="3"/>
        <v>6.13173913</v>
      </c>
      <c r="U313" s="182">
        <f t="shared" si="4"/>
        <v>45455</v>
      </c>
      <c r="V313" s="182">
        <f t="shared" si="5"/>
        <v>45547</v>
      </c>
      <c r="W313" s="182">
        <f t="shared" si="6"/>
        <v>45638</v>
      </c>
      <c r="X313" s="181">
        <f t="shared" si="7"/>
        <v>183</v>
      </c>
      <c r="Y313" s="181">
        <f t="shared" si="8"/>
        <v>275</v>
      </c>
      <c r="Z313" s="181">
        <f t="shared" si="9"/>
        <v>366</v>
      </c>
      <c r="AA313" s="155"/>
      <c r="AB313" s="9"/>
      <c r="AC313" s="9"/>
      <c r="AD313" s="9"/>
      <c r="AE313" s="9"/>
      <c r="AF313" s="9"/>
      <c r="AG313" s="9"/>
      <c r="AH313" s="9"/>
    </row>
    <row r="314" ht="15.75" customHeight="1">
      <c r="A314" s="177">
        <v>45271.0</v>
      </c>
      <c r="B314" s="178">
        <v>0.2</v>
      </c>
      <c r="C314" s="178">
        <v>0.33</v>
      </c>
      <c r="D314" s="178">
        <v>0.58</v>
      </c>
      <c r="E314" s="178">
        <v>1.05</v>
      </c>
      <c r="F314" s="178">
        <v>2.8</v>
      </c>
      <c r="G314" s="178">
        <v>3.25</v>
      </c>
      <c r="H314" s="178">
        <v>4.68</v>
      </c>
      <c r="I314" s="178">
        <v>5.55</v>
      </c>
      <c r="J314" s="178">
        <v>6.05</v>
      </c>
      <c r="K314" s="179">
        <f>MAX(0,((T314*(365/365))-VLOOKUP(A314,VBMA!$A:$D,4,0))  /  (T314* (365/365)   ))</f>
        <v>0.747915289</v>
      </c>
      <c r="L314" s="180">
        <f t="shared" ref="L314:S314" si="317">(B314*(1-$K314) * (365/365))/100</f>
        <v>0.000504169422</v>
      </c>
      <c r="M314" s="180">
        <f t="shared" si="317"/>
        <v>0.0008318795463</v>
      </c>
      <c r="N314" s="180">
        <f t="shared" si="317"/>
        <v>0.001462091324</v>
      </c>
      <c r="O314" s="180">
        <f t="shared" si="317"/>
        <v>0.002646889465</v>
      </c>
      <c r="P314" s="180">
        <f t="shared" si="317"/>
        <v>0.007058371908</v>
      </c>
      <c r="Q314" s="180">
        <f t="shared" si="317"/>
        <v>0.008192753107</v>
      </c>
      <c r="R314" s="180">
        <f t="shared" si="317"/>
        <v>0.01179756447</v>
      </c>
      <c r="S314" s="180">
        <f t="shared" si="317"/>
        <v>0.01399070146</v>
      </c>
      <c r="T314" s="181">
        <f t="shared" si="3"/>
        <v>6.410543478</v>
      </c>
      <c r="U314" s="182">
        <f t="shared" si="4"/>
        <v>45454</v>
      </c>
      <c r="V314" s="182">
        <f t="shared" si="5"/>
        <v>45546</v>
      </c>
      <c r="W314" s="182">
        <f t="shared" si="6"/>
        <v>45637</v>
      </c>
      <c r="X314" s="181">
        <f t="shared" si="7"/>
        <v>183</v>
      </c>
      <c r="Y314" s="181">
        <f t="shared" si="8"/>
        <v>275</v>
      </c>
      <c r="Z314" s="181">
        <f t="shared" si="9"/>
        <v>366</v>
      </c>
      <c r="AA314" s="155"/>
      <c r="AB314" s="9"/>
      <c r="AC314" s="9"/>
      <c r="AD314" s="9"/>
      <c r="AE314" s="9"/>
      <c r="AF314" s="9"/>
      <c r="AG314" s="9"/>
      <c r="AH314" s="9"/>
    </row>
    <row r="315" ht="15.75" customHeight="1">
      <c r="A315" s="177">
        <v>45268.0</v>
      </c>
      <c r="B315" s="178">
        <v>0.2</v>
      </c>
      <c r="C315" s="178">
        <v>0.36</v>
      </c>
      <c r="D315" s="178">
        <v>0.58</v>
      </c>
      <c r="E315" s="178">
        <v>1.1</v>
      </c>
      <c r="F315" s="178">
        <v>2.83</v>
      </c>
      <c r="G315" s="178">
        <v>3.28</v>
      </c>
      <c r="H315" s="178">
        <v>4.63</v>
      </c>
      <c r="I315" s="178">
        <v>5.32</v>
      </c>
      <c r="J315" s="178">
        <v>5.96</v>
      </c>
      <c r="K315" s="179">
        <f>MAX(0,((T315*(365/365))-VLOOKUP(A315,VBMA!$A:$D,4,0))  /  (T315* (365/365)   ))</f>
        <v>0.7307788421</v>
      </c>
      <c r="L315" s="180">
        <f t="shared" ref="L315:S315" si="318">(B315*(1-$K315) * (365/365))/100</f>
        <v>0.0005384423157</v>
      </c>
      <c r="M315" s="180">
        <f t="shared" si="318"/>
        <v>0.0009691961683</v>
      </c>
      <c r="N315" s="180">
        <f t="shared" si="318"/>
        <v>0.001561482716</v>
      </c>
      <c r="O315" s="180">
        <f t="shared" si="318"/>
        <v>0.002961432736</v>
      </c>
      <c r="P315" s="180">
        <f t="shared" si="318"/>
        <v>0.007618958767</v>
      </c>
      <c r="Q315" s="180">
        <f t="shared" si="318"/>
        <v>0.008830453978</v>
      </c>
      <c r="R315" s="180">
        <f t="shared" si="318"/>
        <v>0.01246493961</v>
      </c>
      <c r="S315" s="180">
        <f t="shared" si="318"/>
        <v>0.0143225656</v>
      </c>
      <c r="T315" s="181">
        <f t="shared" si="3"/>
        <v>6.0025</v>
      </c>
      <c r="U315" s="182">
        <f t="shared" si="4"/>
        <v>45451</v>
      </c>
      <c r="V315" s="182">
        <f t="shared" si="5"/>
        <v>45543</v>
      </c>
      <c r="W315" s="182">
        <f t="shared" si="6"/>
        <v>45634</v>
      </c>
      <c r="X315" s="181">
        <f t="shared" si="7"/>
        <v>183</v>
      </c>
      <c r="Y315" s="181">
        <f t="shared" si="8"/>
        <v>275</v>
      </c>
      <c r="Z315" s="181">
        <f t="shared" si="9"/>
        <v>366</v>
      </c>
      <c r="AA315" s="155"/>
      <c r="AB315" s="9"/>
      <c r="AC315" s="9"/>
      <c r="AD315" s="9"/>
      <c r="AE315" s="9"/>
      <c r="AF315" s="9"/>
      <c r="AG315" s="9"/>
      <c r="AH315" s="9"/>
    </row>
    <row r="316" ht="15.75" customHeight="1">
      <c r="A316" s="177">
        <v>45267.0</v>
      </c>
      <c r="B316" s="178">
        <v>0.2</v>
      </c>
      <c r="C316" s="178">
        <v>0.34</v>
      </c>
      <c r="D316" s="178">
        <v>0.57</v>
      </c>
      <c r="E316" s="178">
        <v>1.07</v>
      </c>
      <c r="F316" s="178">
        <v>2.84</v>
      </c>
      <c r="G316" s="178">
        <v>3.24</v>
      </c>
      <c r="H316" s="178">
        <v>4.64</v>
      </c>
      <c r="I316" s="178">
        <v>5.35</v>
      </c>
      <c r="J316" s="178">
        <v>5.85</v>
      </c>
      <c r="K316" s="179">
        <f>MAX(0,((T316*(365/365))-VLOOKUP(A316,VBMA!$A:$D,4,0))  /  (T316* (365/365)   ))</f>
        <v>0.7306801243</v>
      </c>
      <c r="L316" s="180">
        <f t="shared" ref="L316:S316" si="319">(B316*(1-$K316) * (365/365))/100</f>
        <v>0.0005386397514</v>
      </c>
      <c r="M316" s="180">
        <f t="shared" si="319"/>
        <v>0.0009156875775</v>
      </c>
      <c r="N316" s="180">
        <f t="shared" si="319"/>
        <v>0.001535123292</v>
      </c>
      <c r="O316" s="180">
        <f t="shared" si="319"/>
        <v>0.00288172267</v>
      </c>
      <c r="P316" s="180">
        <f t="shared" si="319"/>
        <v>0.00764868447</v>
      </c>
      <c r="Q316" s="180">
        <f t="shared" si="319"/>
        <v>0.008725963973</v>
      </c>
      <c r="R316" s="180">
        <f t="shared" si="319"/>
        <v>0.01249644223</v>
      </c>
      <c r="S316" s="180">
        <f t="shared" si="319"/>
        <v>0.01440861335</v>
      </c>
      <c r="T316" s="181">
        <f t="shared" si="3"/>
        <v>6.052282609</v>
      </c>
      <c r="U316" s="182">
        <f t="shared" si="4"/>
        <v>45450</v>
      </c>
      <c r="V316" s="182">
        <f t="shared" si="5"/>
        <v>45542</v>
      </c>
      <c r="W316" s="182">
        <f t="shared" si="6"/>
        <v>45633</v>
      </c>
      <c r="X316" s="181">
        <f t="shared" si="7"/>
        <v>183</v>
      </c>
      <c r="Y316" s="181">
        <f t="shared" si="8"/>
        <v>275</v>
      </c>
      <c r="Z316" s="181">
        <f t="shared" si="9"/>
        <v>366</v>
      </c>
      <c r="AA316" s="155"/>
      <c r="AB316" s="9"/>
      <c r="AC316" s="9"/>
      <c r="AD316" s="9"/>
      <c r="AE316" s="9"/>
      <c r="AF316" s="9"/>
      <c r="AG316" s="9"/>
      <c r="AH316" s="9"/>
    </row>
    <row r="317" ht="15.75" customHeight="1">
      <c r="A317" s="177">
        <v>45266.0</v>
      </c>
      <c r="B317" s="178">
        <v>0.2</v>
      </c>
      <c r="C317" s="178">
        <v>0.37</v>
      </c>
      <c r="D317" s="178">
        <v>0.58</v>
      </c>
      <c r="E317" s="178">
        <v>1.04</v>
      </c>
      <c r="F317" s="178">
        <v>2.84</v>
      </c>
      <c r="G317" s="178">
        <v>3.26</v>
      </c>
      <c r="H317" s="178">
        <v>4.68</v>
      </c>
      <c r="I317" s="178">
        <v>5.63</v>
      </c>
      <c r="J317" s="178">
        <v>6.08</v>
      </c>
      <c r="K317" s="179">
        <f>MAX(0,((T317*(365/365))-VLOOKUP(A317,VBMA!$A:$D,4,0))  /  (T317* (365/365)   ))</f>
        <v>0.7512814149</v>
      </c>
      <c r="L317" s="180">
        <f t="shared" ref="L317:S317" si="320">(B317*(1-$K317) * (365/365))/100</f>
        <v>0.0004974371701</v>
      </c>
      <c r="M317" s="180">
        <f t="shared" si="320"/>
        <v>0.0009202587647</v>
      </c>
      <c r="N317" s="180">
        <f t="shared" si="320"/>
        <v>0.001442567793</v>
      </c>
      <c r="O317" s="180">
        <f t="shared" si="320"/>
        <v>0.002586673285</v>
      </c>
      <c r="P317" s="180">
        <f t="shared" si="320"/>
        <v>0.007063607816</v>
      </c>
      <c r="Q317" s="180">
        <f t="shared" si="320"/>
        <v>0.008108225873</v>
      </c>
      <c r="R317" s="180">
        <f t="shared" si="320"/>
        <v>0.01164002978</v>
      </c>
      <c r="S317" s="180">
        <f t="shared" si="320"/>
        <v>0.01400285634</v>
      </c>
      <c r="T317" s="181">
        <f t="shared" si="3"/>
        <v>6.569673913</v>
      </c>
      <c r="U317" s="182">
        <f t="shared" si="4"/>
        <v>45449</v>
      </c>
      <c r="V317" s="182">
        <f t="shared" si="5"/>
        <v>45541</v>
      </c>
      <c r="W317" s="182">
        <f t="shared" si="6"/>
        <v>45632</v>
      </c>
      <c r="X317" s="181">
        <f t="shared" si="7"/>
        <v>183</v>
      </c>
      <c r="Y317" s="181">
        <f t="shared" si="8"/>
        <v>275</v>
      </c>
      <c r="Z317" s="181">
        <f t="shared" si="9"/>
        <v>366</v>
      </c>
      <c r="AA317" s="155"/>
      <c r="AB317" s="9"/>
      <c r="AC317" s="9"/>
      <c r="AD317" s="9"/>
      <c r="AE317" s="9"/>
      <c r="AF317" s="9"/>
      <c r="AG317" s="9"/>
      <c r="AH317" s="9"/>
    </row>
    <row r="318" ht="15.75" customHeight="1">
      <c r="A318" s="177">
        <v>45265.0</v>
      </c>
      <c r="B318" s="178">
        <v>0.2</v>
      </c>
      <c r="C318" s="178">
        <v>0.34</v>
      </c>
      <c r="D318" s="178">
        <v>0.57</v>
      </c>
      <c r="E318" s="178">
        <v>1.09</v>
      </c>
      <c r="F318" s="178">
        <v>2.83</v>
      </c>
      <c r="G318" s="178">
        <v>3.23</v>
      </c>
      <c r="H318" s="178">
        <v>4.63</v>
      </c>
      <c r="I318" s="178">
        <v>5.35</v>
      </c>
      <c r="J318" s="178">
        <v>5.88</v>
      </c>
      <c r="K318" s="179">
        <f>MAX(0,((T318*(365/365))-VLOOKUP(A318,VBMA!$A:$D,4,0))  /  (T318* (365/365)   ))</f>
        <v>0.7304597289</v>
      </c>
      <c r="L318" s="180">
        <f t="shared" ref="L318:S318" si="321">(B318*(1-$K318) * (365/365))/100</f>
        <v>0.0005390805422</v>
      </c>
      <c r="M318" s="180">
        <f t="shared" si="321"/>
        <v>0.0009164369218</v>
      </c>
      <c r="N318" s="180">
        <f t="shared" si="321"/>
        <v>0.001536379545</v>
      </c>
      <c r="O318" s="180">
        <f t="shared" si="321"/>
        <v>0.002937988955</v>
      </c>
      <c r="P318" s="180">
        <f t="shared" si="321"/>
        <v>0.007627989672</v>
      </c>
      <c r="Q318" s="180">
        <f t="shared" si="321"/>
        <v>0.008706150757</v>
      </c>
      <c r="R318" s="180">
        <f t="shared" si="321"/>
        <v>0.01247971455</v>
      </c>
      <c r="S318" s="180">
        <f t="shared" si="321"/>
        <v>0.0144204045</v>
      </c>
      <c r="T318" s="181">
        <f t="shared" si="3"/>
        <v>6.062173913</v>
      </c>
      <c r="U318" s="182">
        <f t="shared" si="4"/>
        <v>45448</v>
      </c>
      <c r="V318" s="182">
        <f t="shared" si="5"/>
        <v>45540</v>
      </c>
      <c r="W318" s="182">
        <f t="shared" si="6"/>
        <v>45631</v>
      </c>
      <c r="X318" s="181">
        <f t="shared" si="7"/>
        <v>183</v>
      </c>
      <c r="Y318" s="181">
        <f t="shared" si="8"/>
        <v>275</v>
      </c>
      <c r="Z318" s="181">
        <f t="shared" si="9"/>
        <v>366</v>
      </c>
      <c r="AA318" s="155"/>
      <c r="AB318" s="9"/>
      <c r="AC318" s="9"/>
      <c r="AD318" s="9"/>
      <c r="AE318" s="9"/>
      <c r="AF318" s="9"/>
      <c r="AG318" s="9"/>
      <c r="AH318" s="9"/>
    </row>
    <row r="319" ht="15.75" customHeight="1">
      <c r="A319" s="177">
        <v>45264.0</v>
      </c>
      <c r="B319" s="178">
        <v>0.2</v>
      </c>
      <c r="C319" s="178">
        <v>0.38</v>
      </c>
      <c r="D319" s="178">
        <v>0.58</v>
      </c>
      <c r="E319" s="178">
        <v>1.05</v>
      </c>
      <c r="F319" s="178">
        <v>2.88</v>
      </c>
      <c r="G319" s="178">
        <v>3.27</v>
      </c>
      <c r="H319" s="178">
        <v>4.72</v>
      </c>
      <c r="I319" s="178">
        <v>5.7</v>
      </c>
      <c r="J319" s="178">
        <v>6.12</v>
      </c>
      <c r="K319" s="179">
        <f>MAX(0,((T319*(365/365))-VLOOKUP(A319,VBMA!$A:$D,4,0))  /  (T319* (365/365)   ))</f>
        <v>0.7549985332</v>
      </c>
      <c r="L319" s="180">
        <f t="shared" ref="L319:S319" si="322">(B319*(1-$K319) * (365/365))/100</f>
        <v>0.0004900029336</v>
      </c>
      <c r="M319" s="180">
        <f t="shared" si="322"/>
        <v>0.0009310055738</v>
      </c>
      <c r="N319" s="180">
        <f t="shared" si="322"/>
        <v>0.001421008507</v>
      </c>
      <c r="O319" s="180">
        <f t="shared" si="322"/>
        <v>0.002572515401</v>
      </c>
      <c r="P319" s="180">
        <f t="shared" si="322"/>
        <v>0.007056042244</v>
      </c>
      <c r="Q319" s="180">
        <f t="shared" si="322"/>
        <v>0.008011547964</v>
      </c>
      <c r="R319" s="180">
        <f t="shared" si="322"/>
        <v>0.01156406923</v>
      </c>
      <c r="S319" s="180">
        <f t="shared" si="322"/>
        <v>0.01396508361</v>
      </c>
      <c r="T319" s="181">
        <f t="shared" si="3"/>
        <v>6.669347826</v>
      </c>
      <c r="U319" s="182">
        <f t="shared" si="4"/>
        <v>45447</v>
      </c>
      <c r="V319" s="182">
        <f t="shared" si="5"/>
        <v>45539</v>
      </c>
      <c r="W319" s="182">
        <f t="shared" si="6"/>
        <v>45630</v>
      </c>
      <c r="X319" s="181">
        <f t="shared" si="7"/>
        <v>183</v>
      </c>
      <c r="Y319" s="181">
        <f t="shared" si="8"/>
        <v>275</v>
      </c>
      <c r="Z319" s="181">
        <f t="shared" si="9"/>
        <v>366</v>
      </c>
      <c r="AA319" s="155"/>
      <c r="AB319" s="9"/>
      <c r="AC319" s="9"/>
      <c r="AD319" s="9"/>
      <c r="AE319" s="9"/>
      <c r="AF319" s="9"/>
      <c r="AG319" s="9"/>
      <c r="AH319" s="9"/>
    </row>
    <row r="320" ht="15.75" customHeight="1">
      <c r="A320" s="177">
        <v>45261.0</v>
      </c>
      <c r="B320" s="178">
        <v>0.2</v>
      </c>
      <c r="C320" s="178">
        <v>0.32</v>
      </c>
      <c r="D320" s="178">
        <v>0.56</v>
      </c>
      <c r="E320" s="178">
        <v>1.04</v>
      </c>
      <c r="F320" s="178">
        <v>2.88</v>
      </c>
      <c r="G320" s="178">
        <v>3.24</v>
      </c>
      <c r="H320" s="178">
        <v>4.68</v>
      </c>
      <c r="I320" s="178">
        <v>5.68</v>
      </c>
      <c r="J320" s="178">
        <v>6.1</v>
      </c>
      <c r="K320" s="179">
        <f>MAX(0,((T320*(365/365))-VLOOKUP(A320,VBMA!$A:$D,4,0))  /  (T320* (365/365)   ))</f>
        <v>0.754990547</v>
      </c>
      <c r="L320" s="180">
        <f t="shared" ref="L320:S320" si="323">(B320*(1-$K320) * (365/365))/100</f>
        <v>0.0004900189061</v>
      </c>
      <c r="M320" s="180">
        <f t="shared" si="323"/>
        <v>0.0007840302497</v>
      </c>
      <c r="N320" s="180">
        <f t="shared" si="323"/>
        <v>0.001372052937</v>
      </c>
      <c r="O320" s="180">
        <f t="shared" si="323"/>
        <v>0.002548098311</v>
      </c>
      <c r="P320" s="180">
        <f t="shared" si="323"/>
        <v>0.007056272247</v>
      </c>
      <c r="Q320" s="180">
        <f t="shared" si="323"/>
        <v>0.007938306278</v>
      </c>
      <c r="R320" s="180">
        <f t="shared" si="323"/>
        <v>0.0114664424</v>
      </c>
      <c r="S320" s="180">
        <f t="shared" si="323"/>
        <v>0.01391653693</v>
      </c>
      <c r="T320" s="181">
        <f t="shared" si="3"/>
        <v>6.669130435</v>
      </c>
      <c r="U320" s="182">
        <f t="shared" si="4"/>
        <v>45444</v>
      </c>
      <c r="V320" s="182">
        <f t="shared" si="5"/>
        <v>45536</v>
      </c>
      <c r="W320" s="182">
        <f t="shared" si="6"/>
        <v>45627</v>
      </c>
      <c r="X320" s="181">
        <f t="shared" si="7"/>
        <v>183</v>
      </c>
      <c r="Y320" s="181">
        <f t="shared" si="8"/>
        <v>275</v>
      </c>
      <c r="Z320" s="181">
        <f t="shared" si="9"/>
        <v>366</v>
      </c>
      <c r="AA320" s="155"/>
      <c r="AB320" s="9"/>
      <c r="AC320" s="9"/>
      <c r="AD320" s="9"/>
      <c r="AE320" s="9"/>
      <c r="AF320" s="9"/>
      <c r="AG320" s="9"/>
      <c r="AH320" s="9"/>
    </row>
    <row r="321" ht="15.75" customHeight="1">
      <c r="A321" s="177">
        <v>45260.0</v>
      </c>
      <c r="B321" s="178">
        <v>0.2</v>
      </c>
      <c r="C321" s="178">
        <v>0.34</v>
      </c>
      <c r="D321" s="178">
        <v>0.56</v>
      </c>
      <c r="E321" s="178">
        <v>1.0</v>
      </c>
      <c r="F321" s="178">
        <v>2.9</v>
      </c>
      <c r="G321" s="178">
        <v>3.22</v>
      </c>
      <c r="H321" s="178">
        <v>4.7</v>
      </c>
      <c r="I321" s="178">
        <v>5.75</v>
      </c>
      <c r="J321" s="178">
        <v>6.1</v>
      </c>
      <c r="K321" s="179">
        <f>MAX(0,((T321*(365/365))-VLOOKUP(A321,VBMA!$A:$D,4,0))  /  (T321* (365/365)   ))</f>
        <v>0.7597058824</v>
      </c>
      <c r="L321" s="180">
        <f t="shared" ref="L321:S321" si="324">(B321*(1-$K321) * (365/365))/100</f>
        <v>0.0004805882353</v>
      </c>
      <c r="M321" s="180">
        <f t="shared" si="324"/>
        <v>0.000817</v>
      </c>
      <c r="N321" s="180">
        <f t="shared" si="324"/>
        <v>0.001345647059</v>
      </c>
      <c r="O321" s="180">
        <f t="shared" si="324"/>
        <v>0.002402941176</v>
      </c>
      <c r="P321" s="180">
        <f t="shared" si="324"/>
        <v>0.006968529412</v>
      </c>
      <c r="Q321" s="180">
        <f t="shared" si="324"/>
        <v>0.007737470588</v>
      </c>
      <c r="R321" s="180">
        <f t="shared" si="324"/>
        <v>0.01129382353</v>
      </c>
      <c r="S321" s="180">
        <f t="shared" si="324"/>
        <v>0.01381691176</v>
      </c>
      <c r="T321" s="181">
        <f t="shared" si="3"/>
        <v>6.8</v>
      </c>
      <c r="U321" s="182">
        <f t="shared" si="4"/>
        <v>45442</v>
      </c>
      <c r="V321" s="182">
        <f t="shared" si="5"/>
        <v>45534</v>
      </c>
      <c r="W321" s="182">
        <f t="shared" si="6"/>
        <v>45626</v>
      </c>
      <c r="X321" s="181">
        <f t="shared" si="7"/>
        <v>182</v>
      </c>
      <c r="Y321" s="181">
        <f t="shared" si="8"/>
        <v>274</v>
      </c>
      <c r="Z321" s="181">
        <f t="shared" si="9"/>
        <v>366</v>
      </c>
      <c r="AA321" s="155"/>
      <c r="AB321" s="9"/>
      <c r="AC321" s="9"/>
      <c r="AD321" s="9"/>
      <c r="AE321" s="9"/>
      <c r="AF321" s="9"/>
      <c r="AG321" s="9"/>
      <c r="AH321" s="9"/>
    </row>
    <row r="322" ht="15.75" customHeight="1">
      <c r="A322" s="177">
        <v>45259.0</v>
      </c>
      <c r="B322" s="178">
        <v>0.2</v>
      </c>
      <c r="C322" s="178">
        <v>0.3</v>
      </c>
      <c r="D322" s="178">
        <v>0.54</v>
      </c>
      <c r="E322" s="178">
        <v>0.98</v>
      </c>
      <c r="F322" s="178">
        <v>2.9</v>
      </c>
      <c r="G322" s="178">
        <v>3.2</v>
      </c>
      <c r="H322" s="178">
        <v>4.72</v>
      </c>
      <c r="I322" s="178">
        <v>5.83</v>
      </c>
      <c r="J322" s="178">
        <v>6.18</v>
      </c>
      <c r="K322" s="179">
        <f>MAX(0,((T322*(365/365))-VLOOKUP(A322,VBMA!$A:$D,4,0))  /  (T322* (365/365)   ))</f>
        <v>0.7632564841</v>
      </c>
      <c r="L322" s="180">
        <f t="shared" ref="L322:S322" si="325">(B322*(1-$K322) * (365/365))/100</f>
        <v>0.0004734870317</v>
      </c>
      <c r="M322" s="180">
        <f t="shared" si="325"/>
        <v>0.0007102305476</v>
      </c>
      <c r="N322" s="180">
        <f t="shared" si="325"/>
        <v>0.001278414986</v>
      </c>
      <c r="O322" s="180">
        <f t="shared" si="325"/>
        <v>0.002320086455</v>
      </c>
      <c r="P322" s="180">
        <f t="shared" si="325"/>
        <v>0.00686556196</v>
      </c>
      <c r="Q322" s="180">
        <f t="shared" si="325"/>
        <v>0.007575792507</v>
      </c>
      <c r="R322" s="180">
        <f t="shared" si="325"/>
        <v>0.01117429395</v>
      </c>
      <c r="S322" s="180">
        <f t="shared" si="325"/>
        <v>0.01380214697</v>
      </c>
      <c r="T322" s="181">
        <f t="shared" si="3"/>
        <v>6.94</v>
      </c>
      <c r="U322" s="182">
        <f t="shared" si="4"/>
        <v>45441</v>
      </c>
      <c r="V322" s="182">
        <f t="shared" si="5"/>
        <v>45533</v>
      </c>
      <c r="W322" s="182">
        <f t="shared" si="6"/>
        <v>45625</v>
      </c>
      <c r="X322" s="181">
        <f t="shared" si="7"/>
        <v>182</v>
      </c>
      <c r="Y322" s="181">
        <f t="shared" si="8"/>
        <v>274</v>
      </c>
      <c r="Z322" s="181">
        <f t="shared" si="9"/>
        <v>366</v>
      </c>
      <c r="AA322" s="155"/>
      <c r="AB322" s="9"/>
      <c r="AC322" s="9"/>
      <c r="AD322" s="9"/>
      <c r="AE322" s="9"/>
      <c r="AF322" s="9"/>
      <c r="AG322" s="9"/>
      <c r="AH322" s="9"/>
    </row>
    <row r="323" ht="15.75" customHeight="1">
      <c r="A323" s="177">
        <v>45258.0</v>
      </c>
      <c r="B323" s="178">
        <v>0.2</v>
      </c>
      <c r="C323" s="178">
        <v>0.32</v>
      </c>
      <c r="D323" s="178">
        <v>0.54</v>
      </c>
      <c r="E323" s="178">
        <v>0.98</v>
      </c>
      <c r="F323" s="178">
        <v>2.86</v>
      </c>
      <c r="G323" s="178">
        <v>3.18</v>
      </c>
      <c r="H323" s="178">
        <v>4.68</v>
      </c>
      <c r="I323" s="178">
        <v>5.7</v>
      </c>
      <c r="J323" s="178">
        <v>6.1</v>
      </c>
      <c r="K323" s="179">
        <f>MAX(0,((T323*(365/365))-VLOOKUP(A323,VBMA!$A:$D,4,0))  /  (T323* (365/365)   ))</f>
        <v>0.7555059524</v>
      </c>
      <c r="L323" s="180">
        <f t="shared" ref="L323:S323" si="326">(B323*(1-$K323) * (365/365))/100</f>
        <v>0.0004889880952</v>
      </c>
      <c r="M323" s="180">
        <f t="shared" si="326"/>
        <v>0.0007823809524</v>
      </c>
      <c r="N323" s="180">
        <f t="shared" si="326"/>
        <v>0.001320267857</v>
      </c>
      <c r="O323" s="180">
        <f t="shared" si="326"/>
        <v>0.002396041667</v>
      </c>
      <c r="P323" s="180">
        <f t="shared" si="326"/>
        <v>0.006992529762</v>
      </c>
      <c r="Q323" s="180">
        <f t="shared" si="326"/>
        <v>0.007774910714</v>
      </c>
      <c r="R323" s="180">
        <f t="shared" si="326"/>
        <v>0.01144232143</v>
      </c>
      <c r="S323" s="180">
        <f t="shared" si="326"/>
        <v>0.01393616071</v>
      </c>
      <c r="T323" s="181">
        <f t="shared" si="3"/>
        <v>6.72</v>
      </c>
      <c r="U323" s="182">
        <f t="shared" si="4"/>
        <v>45440</v>
      </c>
      <c r="V323" s="182">
        <f t="shared" si="5"/>
        <v>45532</v>
      </c>
      <c r="W323" s="182">
        <f t="shared" si="6"/>
        <v>45624</v>
      </c>
      <c r="X323" s="181">
        <f t="shared" si="7"/>
        <v>182</v>
      </c>
      <c r="Y323" s="181">
        <f t="shared" si="8"/>
        <v>274</v>
      </c>
      <c r="Z323" s="181">
        <f t="shared" si="9"/>
        <v>366</v>
      </c>
      <c r="AA323" s="155"/>
      <c r="AB323" s="9"/>
      <c r="AC323" s="9"/>
      <c r="AD323" s="9"/>
      <c r="AE323" s="9"/>
      <c r="AF323" s="9"/>
      <c r="AG323" s="9"/>
      <c r="AH323" s="9"/>
    </row>
    <row r="324" ht="15.75" customHeight="1">
      <c r="A324" s="177">
        <v>45257.0</v>
      </c>
      <c r="B324" s="178">
        <v>0.2</v>
      </c>
      <c r="C324" s="178">
        <v>0.32</v>
      </c>
      <c r="D324" s="178">
        <v>0.56</v>
      </c>
      <c r="E324" s="178">
        <v>0.98</v>
      </c>
      <c r="F324" s="178">
        <v>2.88</v>
      </c>
      <c r="G324" s="178">
        <v>3.2</v>
      </c>
      <c r="H324" s="178">
        <v>4.72</v>
      </c>
      <c r="I324" s="178">
        <v>5.58</v>
      </c>
      <c r="J324" s="178">
        <v>6.0</v>
      </c>
      <c r="K324" s="179">
        <f>MAX(0,((T324*(365/365))-VLOOKUP(A324,VBMA!$A:$D,4,0))  /  (T324* (365/365)   ))</f>
        <v>0.7434782609</v>
      </c>
      <c r="L324" s="180">
        <f t="shared" ref="L324:S324" si="327">(B324*(1-$K324) * (365/365))/100</f>
        <v>0.0005130434783</v>
      </c>
      <c r="M324" s="180">
        <f t="shared" si="327"/>
        <v>0.0008208695652</v>
      </c>
      <c r="N324" s="180">
        <f t="shared" si="327"/>
        <v>0.001436521739</v>
      </c>
      <c r="O324" s="180">
        <f t="shared" si="327"/>
        <v>0.002513913043</v>
      </c>
      <c r="P324" s="180">
        <f t="shared" si="327"/>
        <v>0.007387826087</v>
      </c>
      <c r="Q324" s="180">
        <f t="shared" si="327"/>
        <v>0.008208695652</v>
      </c>
      <c r="R324" s="180">
        <f t="shared" si="327"/>
        <v>0.01210782609</v>
      </c>
      <c r="S324" s="180">
        <f t="shared" si="327"/>
        <v>0.01431391304</v>
      </c>
      <c r="T324" s="181">
        <f t="shared" si="3"/>
        <v>6.44</v>
      </c>
      <c r="U324" s="182">
        <f t="shared" si="4"/>
        <v>45439</v>
      </c>
      <c r="V324" s="182">
        <f t="shared" si="5"/>
        <v>45531</v>
      </c>
      <c r="W324" s="182">
        <f t="shared" si="6"/>
        <v>45623</v>
      </c>
      <c r="X324" s="181">
        <f t="shared" si="7"/>
        <v>182</v>
      </c>
      <c r="Y324" s="181">
        <f t="shared" si="8"/>
        <v>274</v>
      </c>
      <c r="Z324" s="181">
        <f t="shared" si="9"/>
        <v>366</v>
      </c>
      <c r="AA324" s="155"/>
      <c r="AB324" s="9"/>
      <c r="AC324" s="9"/>
      <c r="AD324" s="9"/>
      <c r="AE324" s="9"/>
      <c r="AF324" s="9"/>
      <c r="AG324" s="9"/>
      <c r="AH324" s="9"/>
    </row>
    <row r="325" ht="15.75" customHeight="1">
      <c r="A325" s="177">
        <v>45254.0</v>
      </c>
      <c r="B325" s="178">
        <v>0.2</v>
      </c>
      <c r="C325" s="178">
        <v>0.3</v>
      </c>
      <c r="D325" s="178">
        <v>0.49</v>
      </c>
      <c r="E325" s="178">
        <v>0.98</v>
      </c>
      <c r="F325" s="178">
        <v>2.85</v>
      </c>
      <c r="G325" s="178">
        <v>3.2</v>
      </c>
      <c r="H325" s="178">
        <v>4.6</v>
      </c>
      <c r="I325" s="178">
        <v>5.5</v>
      </c>
      <c r="J325" s="178">
        <v>6.04</v>
      </c>
      <c r="K325" s="179">
        <f>MAX(0,((T325*(365/365))-VLOOKUP(A325,VBMA!$A:$D,4,0))  /  (T325* (365/365)   ))</f>
        <v>0.741875</v>
      </c>
      <c r="L325" s="180">
        <f t="shared" ref="L325:S325" si="328">(B325*(1-$K325) * (365/365))/100</f>
        <v>0.00051625</v>
      </c>
      <c r="M325" s="180">
        <f t="shared" si="328"/>
        <v>0.000774375</v>
      </c>
      <c r="N325" s="180">
        <f t="shared" si="328"/>
        <v>0.0012648125</v>
      </c>
      <c r="O325" s="180">
        <f t="shared" si="328"/>
        <v>0.002529625</v>
      </c>
      <c r="P325" s="180">
        <f t="shared" si="328"/>
        <v>0.0073565625</v>
      </c>
      <c r="Q325" s="180">
        <f t="shared" si="328"/>
        <v>0.00826</v>
      </c>
      <c r="R325" s="180">
        <f t="shared" si="328"/>
        <v>0.01187375</v>
      </c>
      <c r="S325" s="180">
        <f t="shared" si="328"/>
        <v>0.014196875</v>
      </c>
      <c r="T325" s="181">
        <f t="shared" si="3"/>
        <v>6.4</v>
      </c>
      <c r="U325" s="182">
        <f t="shared" si="4"/>
        <v>45436</v>
      </c>
      <c r="V325" s="182">
        <f t="shared" si="5"/>
        <v>45528</v>
      </c>
      <c r="W325" s="182">
        <f t="shared" si="6"/>
        <v>45620</v>
      </c>
      <c r="X325" s="181">
        <f t="shared" si="7"/>
        <v>182</v>
      </c>
      <c r="Y325" s="181">
        <f t="shared" si="8"/>
        <v>274</v>
      </c>
      <c r="Z325" s="181">
        <f t="shared" si="9"/>
        <v>366</v>
      </c>
      <c r="AA325" s="155"/>
      <c r="AB325" s="9"/>
      <c r="AC325" s="9"/>
      <c r="AD325" s="9"/>
      <c r="AE325" s="9"/>
      <c r="AF325" s="9"/>
      <c r="AG325" s="9"/>
      <c r="AH325" s="9"/>
    </row>
    <row r="326" ht="15.75" customHeight="1">
      <c r="A326" s="177">
        <v>45253.0</v>
      </c>
      <c r="B326" s="178">
        <v>0.2</v>
      </c>
      <c r="C326" s="178">
        <v>0.33</v>
      </c>
      <c r="D326" s="178">
        <v>0.51</v>
      </c>
      <c r="E326" s="178">
        <v>0.97</v>
      </c>
      <c r="F326" s="178">
        <v>2.9</v>
      </c>
      <c r="G326" s="178">
        <v>3.26</v>
      </c>
      <c r="H326" s="178">
        <v>4.61</v>
      </c>
      <c r="I326" s="178">
        <v>5.52</v>
      </c>
      <c r="J326" s="178">
        <v>5.95</v>
      </c>
      <c r="K326" s="179">
        <f>MAX(0,((T326*(365/365))-VLOOKUP(A326,VBMA!$A:$D,4,0))  /  (T326* (365/365)   ))</f>
        <v>0.7402799378</v>
      </c>
      <c r="L326" s="180">
        <f t="shared" ref="L326:S326" si="329">(B326*(1-$K326) * (365/365))/100</f>
        <v>0.0005194401244</v>
      </c>
      <c r="M326" s="180">
        <f t="shared" si="329"/>
        <v>0.0008570762053</v>
      </c>
      <c r="N326" s="180">
        <f t="shared" si="329"/>
        <v>0.001324572317</v>
      </c>
      <c r="O326" s="180">
        <f t="shared" si="329"/>
        <v>0.002519284603</v>
      </c>
      <c r="P326" s="180">
        <f t="shared" si="329"/>
        <v>0.007531881804</v>
      </c>
      <c r="Q326" s="180">
        <f t="shared" si="329"/>
        <v>0.008466874028</v>
      </c>
      <c r="R326" s="180">
        <f t="shared" si="329"/>
        <v>0.01197309487</v>
      </c>
      <c r="S326" s="180">
        <f t="shared" si="329"/>
        <v>0.01433654743</v>
      </c>
      <c r="T326" s="181">
        <f t="shared" si="3"/>
        <v>6.43</v>
      </c>
      <c r="U326" s="182">
        <f t="shared" si="4"/>
        <v>45435</v>
      </c>
      <c r="V326" s="182">
        <f t="shared" si="5"/>
        <v>45527</v>
      </c>
      <c r="W326" s="182">
        <f t="shared" si="6"/>
        <v>45619</v>
      </c>
      <c r="X326" s="181">
        <f t="shared" si="7"/>
        <v>182</v>
      </c>
      <c r="Y326" s="181">
        <f t="shared" si="8"/>
        <v>274</v>
      </c>
      <c r="Z326" s="181">
        <f t="shared" si="9"/>
        <v>366</v>
      </c>
      <c r="AA326" s="155"/>
      <c r="AB326" s="9"/>
      <c r="AC326" s="9"/>
      <c r="AD326" s="9"/>
      <c r="AE326" s="9"/>
      <c r="AF326" s="9"/>
      <c r="AG326" s="9"/>
      <c r="AH326" s="9"/>
    </row>
    <row r="327" ht="15.75" customHeight="1">
      <c r="A327" s="177">
        <v>45252.0</v>
      </c>
      <c r="B327" s="178">
        <v>0.2</v>
      </c>
      <c r="C327" s="178">
        <v>0.32</v>
      </c>
      <c r="D327" s="178">
        <v>0.53</v>
      </c>
      <c r="E327" s="178">
        <v>0.98</v>
      </c>
      <c r="F327" s="178">
        <v>2.9</v>
      </c>
      <c r="G327" s="178">
        <v>3.27</v>
      </c>
      <c r="H327" s="178">
        <v>4.63</v>
      </c>
      <c r="I327" s="178">
        <v>5.6</v>
      </c>
      <c r="J327" s="178">
        <v>6.02</v>
      </c>
      <c r="K327" s="179">
        <f>MAX(0,((T327*(365/365))-VLOOKUP(A327,VBMA!$A:$D,4,0))  /  (T327* (365/365)   ))</f>
        <v>0.7458143075</v>
      </c>
      <c r="L327" s="180">
        <f t="shared" ref="L327:S327" si="330">(B327*(1-$K327) * (365/365))/100</f>
        <v>0.0005083713851</v>
      </c>
      <c r="M327" s="180">
        <f t="shared" si="330"/>
        <v>0.0008133942161</v>
      </c>
      <c r="N327" s="180">
        <f t="shared" si="330"/>
        <v>0.00134718417</v>
      </c>
      <c r="O327" s="180">
        <f t="shared" si="330"/>
        <v>0.002491019787</v>
      </c>
      <c r="P327" s="180">
        <f t="shared" si="330"/>
        <v>0.007371385084</v>
      </c>
      <c r="Q327" s="180">
        <f t="shared" si="330"/>
        <v>0.008311872146</v>
      </c>
      <c r="R327" s="180">
        <f t="shared" si="330"/>
        <v>0.01176879756</v>
      </c>
      <c r="S327" s="180">
        <f t="shared" si="330"/>
        <v>0.01423439878</v>
      </c>
      <c r="T327" s="181">
        <f t="shared" si="3"/>
        <v>6.57</v>
      </c>
      <c r="U327" s="182">
        <f t="shared" si="4"/>
        <v>45434</v>
      </c>
      <c r="V327" s="182">
        <f t="shared" si="5"/>
        <v>45526</v>
      </c>
      <c r="W327" s="182">
        <f t="shared" si="6"/>
        <v>45618</v>
      </c>
      <c r="X327" s="181">
        <f t="shared" si="7"/>
        <v>182</v>
      </c>
      <c r="Y327" s="181">
        <f t="shared" si="8"/>
        <v>274</v>
      </c>
      <c r="Z327" s="181">
        <f t="shared" si="9"/>
        <v>366</v>
      </c>
      <c r="AA327" s="155"/>
      <c r="AB327" s="9"/>
      <c r="AC327" s="9"/>
      <c r="AD327" s="9"/>
      <c r="AE327" s="9"/>
      <c r="AF327" s="9"/>
      <c r="AG327" s="9"/>
      <c r="AH327" s="9"/>
    </row>
    <row r="328" ht="15.75" customHeight="1">
      <c r="A328" s="177">
        <v>45251.0</v>
      </c>
      <c r="B328" s="178">
        <v>0.2</v>
      </c>
      <c r="C328" s="178">
        <v>0.37</v>
      </c>
      <c r="D328" s="178">
        <v>0.56</v>
      </c>
      <c r="E328" s="178">
        <v>1.0</v>
      </c>
      <c r="F328" s="178">
        <v>2.93</v>
      </c>
      <c r="G328" s="178">
        <v>3.26</v>
      </c>
      <c r="H328" s="178">
        <v>4.61</v>
      </c>
      <c r="I328" s="178">
        <v>5.5</v>
      </c>
      <c r="J328" s="178">
        <v>5.93</v>
      </c>
      <c r="K328" s="179">
        <f>MAX(0,((T328*(365/365))-VLOOKUP(A328,VBMA!$A:$D,4,0))  /  (T328* (365/365)   ))</f>
        <v>0.7378716745</v>
      </c>
      <c r="L328" s="180">
        <f t="shared" ref="L328:S328" si="331">(B328*(1-$K328) * (365/365))/100</f>
        <v>0.000524256651</v>
      </c>
      <c r="M328" s="180">
        <f t="shared" si="331"/>
        <v>0.0009698748044</v>
      </c>
      <c r="N328" s="180">
        <f t="shared" si="331"/>
        <v>0.001467918623</v>
      </c>
      <c r="O328" s="180">
        <f t="shared" si="331"/>
        <v>0.002621283255</v>
      </c>
      <c r="P328" s="180">
        <f t="shared" si="331"/>
        <v>0.007680359937</v>
      </c>
      <c r="Q328" s="180">
        <f t="shared" si="331"/>
        <v>0.008545383412</v>
      </c>
      <c r="R328" s="180">
        <f t="shared" si="331"/>
        <v>0.01208411581</v>
      </c>
      <c r="S328" s="180">
        <f t="shared" si="331"/>
        <v>0.0144170579</v>
      </c>
      <c r="T328" s="181">
        <f t="shared" si="3"/>
        <v>6.39</v>
      </c>
      <c r="U328" s="182">
        <f t="shared" si="4"/>
        <v>45433</v>
      </c>
      <c r="V328" s="182">
        <f t="shared" si="5"/>
        <v>45525</v>
      </c>
      <c r="W328" s="182">
        <f t="shared" si="6"/>
        <v>45617</v>
      </c>
      <c r="X328" s="181">
        <f t="shared" si="7"/>
        <v>182</v>
      </c>
      <c r="Y328" s="181">
        <f t="shared" si="8"/>
        <v>274</v>
      </c>
      <c r="Z328" s="181">
        <f t="shared" si="9"/>
        <v>366</v>
      </c>
      <c r="AA328" s="155"/>
      <c r="AB328" s="9"/>
      <c r="AC328" s="9"/>
      <c r="AD328" s="9"/>
      <c r="AE328" s="9"/>
      <c r="AF328" s="9"/>
      <c r="AG328" s="9"/>
      <c r="AH328" s="9"/>
    </row>
    <row r="329" ht="15.75" customHeight="1">
      <c r="A329" s="177">
        <v>45250.0</v>
      </c>
      <c r="B329" s="178">
        <v>0.2</v>
      </c>
      <c r="C329" s="178">
        <v>0.36</v>
      </c>
      <c r="D329" s="178">
        <v>0.56</v>
      </c>
      <c r="E329" s="178">
        <v>1.06</v>
      </c>
      <c r="F329" s="178">
        <v>2.96</v>
      </c>
      <c r="G329" s="178">
        <v>3.24</v>
      </c>
      <c r="H329" s="178">
        <v>4.64</v>
      </c>
      <c r="I329" s="178">
        <v>5.58</v>
      </c>
      <c r="J329" s="178">
        <v>5.93</v>
      </c>
      <c r="K329" s="179">
        <f>MAX(0,((T329*(365/365))-VLOOKUP(A329,VBMA!$A:$D,4,0))  /  (T329* (365/365)   ))</f>
        <v>0.7400306748</v>
      </c>
      <c r="L329" s="180">
        <f t="shared" ref="L329:S329" si="332">(B329*(1-$K329) * (365/365))/100</f>
        <v>0.0005199386503</v>
      </c>
      <c r="M329" s="180">
        <f t="shared" si="332"/>
        <v>0.0009358895706</v>
      </c>
      <c r="N329" s="180">
        <f t="shared" si="332"/>
        <v>0.001455828221</v>
      </c>
      <c r="O329" s="180">
        <f t="shared" si="332"/>
        <v>0.002755674847</v>
      </c>
      <c r="P329" s="180">
        <f t="shared" si="332"/>
        <v>0.007695092025</v>
      </c>
      <c r="Q329" s="180">
        <f t="shared" si="332"/>
        <v>0.008423006135</v>
      </c>
      <c r="R329" s="180">
        <f t="shared" si="332"/>
        <v>0.01206257669</v>
      </c>
      <c r="S329" s="180">
        <f t="shared" si="332"/>
        <v>0.01450628834</v>
      </c>
      <c r="T329" s="181">
        <f t="shared" si="3"/>
        <v>6.52</v>
      </c>
      <c r="U329" s="182">
        <f t="shared" si="4"/>
        <v>45432</v>
      </c>
      <c r="V329" s="182">
        <f t="shared" si="5"/>
        <v>45524</v>
      </c>
      <c r="W329" s="182">
        <f t="shared" si="6"/>
        <v>45616</v>
      </c>
      <c r="X329" s="181">
        <f t="shared" si="7"/>
        <v>182</v>
      </c>
      <c r="Y329" s="181">
        <f t="shared" si="8"/>
        <v>274</v>
      </c>
      <c r="Z329" s="181">
        <f t="shared" si="9"/>
        <v>366</v>
      </c>
      <c r="AA329" s="155"/>
      <c r="AB329" s="9"/>
      <c r="AC329" s="9"/>
      <c r="AD329" s="9"/>
      <c r="AE329" s="9"/>
      <c r="AF329" s="9"/>
      <c r="AG329" s="9"/>
      <c r="AH329" s="9"/>
    </row>
    <row r="330" ht="15.75" customHeight="1">
      <c r="A330" s="177">
        <v>45247.0</v>
      </c>
      <c r="B330" s="178">
        <v>0.2</v>
      </c>
      <c r="C330" s="178">
        <v>0.4</v>
      </c>
      <c r="D330" s="178">
        <v>0.6</v>
      </c>
      <c r="E330" s="178">
        <v>1.22</v>
      </c>
      <c r="F330" s="178">
        <v>2.94</v>
      </c>
      <c r="G330" s="178">
        <v>3.28</v>
      </c>
      <c r="H330" s="178">
        <v>4.6</v>
      </c>
      <c r="I330" s="178">
        <v>5.53</v>
      </c>
      <c r="J330" s="178">
        <v>5.98</v>
      </c>
      <c r="K330" s="179">
        <f>MAX(0,((T330*(365/365))-VLOOKUP(A330,VBMA!$A:$D,4,0))  /  (T330* (365/365)   ))</f>
        <v>0.7354489164</v>
      </c>
      <c r="L330" s="180">
        <f t="shared" ref="L330:S330" si="333">(B330*(1-$K330) * (365/365))/100</f>
        <v>0.0005291021672</v>
      </c>
      <c r="M330" s="180">
        <f t="shared" si="333"/>
        <v>0.001058204334</v>
      </c>
      <c r="N330" s="180">
        <f t="shared" si="333"/>
        <v>0.001587306502</v>
      </c>
      <c r="O330" s="180">
        <f t="shared" si="333"/>
        <v>0.00322752322</v>
      </c>
      <c r="P330" s="180">
        <f t="shared" si="333"/>
        <v>0.007777801858</v>
      </c>
      <c r="Q330" s="180">
        <f t="shared" si="333"/>
        <v>0.008677275542</v>
      </c>
      <c r="R330" s="180">
        <f t="shared" si="333"/>
        <v>0.01216934985</v>
      </c>
      <c r="S330" s="180">
        <f t="shared" si="333"/>
        <v>0.01462967492</v>
      </c>
      <c r="T330" s="181">
        <f t="shared" si="3"/>
        <v>6.46</v>
      </c>
      <c r="U330" s="182">
        <f t="shared" si="4"/>
        <v>45429</v>
      </c>
      <c r="V330" s="182">
        <f t="shared" si="5"/>
        <v>45521</v>
      </c>
      <c r="W330" s="182">
        <f t="shared" si="6"/>
        <v>45613</v>
      </c>
      <c r="X330" s="181">
        <f t="shared" si="7"/>
        <v>182</v>
      </c>
      <c r="Y330" s="181">
        <f t="shared" si="8"/>
        <v>274</v>
      </c>
      <c r="Z330" s="181">
        <f t="shared" si="9"/>
        <v>366</v>
      </c>
      <c r="AA330" s="155"/>
      <c r="AB330" s="9"/>
      <c r="AC330" s="9"/>
      <c r="AD330" s="9"/>
      <c r="AE330" s="9"/>
      <c r="AF330" s="9"/>
      <c r="AG330" s="9"/>
      <c r="AH330" s="9"/>
    </row>
    <row r="331" ht="15.75" customHeight="1">
      <c r="A331" s="177">
        <v>45246.0</v>
      </c>
      <c r="B331" s="178">
        <v>0.25</v>
      </c>
      <c r="C331" s="178">
        <v>0.44</v>
      </c>
      <c r="D331" s="178">
        <v>0.66</v>
      </c>
      <c r="E331" s="178">
        <v>1.32</v>
      </c>
      <c r="F331" s="178">
        <v>2.94</v>
      </c>
      <c r="G331" s="178">
        <v>3.24</v>
      </c>
      <c r="H331" s="178">
        <v>4.6</v>
      </c>
      <c r="I331" s="178">
        <v>5.53</v>
      </c>
      <c r="J331" s="178">
        <v>5.9</v>
      </c>
      <c r="K331" s="179">
        <f>MAX(0,((T331*(365/365))-VLOOKUP(A331,VBMA!$A:$D,4,0))  /  (T331* (365/365)   ))</f>
        <v>0.7354489164</v>
      </c>
      <c r="L331" s="180">
        <f t="shared" ref="L331:S331" si="334">(B331*(1-$K331) * (365/365))/100</f>
        <v>0.000661377709</v>
      </c>
      <c r="M331" s="180">
        <f t="shared" si="334"/>
        <v>0.001164024768</v>
      </c>
      <c r="N331" s="180">
        <f t="shared" si="334"/>
        <v>0.001746037152</v>
      </c>
      <c r="O331" s="180">
        <f t="shared" si="334"/>
        <v>0.003492074303</v>
      </c>
      <c r="P331" s="180">
        <f t="shared" si="334"/>
        <v>0.007777801858</v>
      </c>
      <c r="Q331" s="180">
        <f t="shared" si="334"/>
        <v>0.008571455108</v>
      </c>
      <c r="R331" s="180">
        <f t="shared" si="334"/>
        <v>0.01216934985</v>
      </c>
      <c r="S331" s="180">
        <f t="shared" si="334"/>
        <v>0.01462967492</v>
      </c>
      <c r="T331" s="181">
        <f t="shared" si="3"/>
        <v>6.46</v>
      </c>
      <c r="U331" s="182">
        <f t="shared" si="4"/>
        <v>45428</v>
      </c>
      <c r="V331" s="182">
        <f t="shared" si="5"/>
        <v>45520</v>
      </c>
      <c r="W331" s="182">
        <f t="shared" si="6"/>
        <v>45612</v>
      </c>
      <c r="X331" s="181">
        <f t="shared" si="7"/>
        <v>182</v>
      </c>
      <c r="Y331" s="181">
        <f t="shared" si="8"/>
        <v>274</v>
      </c>
      <c r="Z331" s="181">
        <f t="shared" si="9"/>
        <v>366</v>
      </c>
      <c r="AA331" s="155"/>
      <c r="AB331" s="9"/>
      <c r="AC331" s="9"/>
      <c r="AD331" s="9"/>
      <c r="AE331" s="9"/>
      <c r="AF331" s="9"/>
      <c r="AG331" s="9"/>
      <c r="AH331" s="9"/>
    </row>
    <row r="332" ht="15.75" customHeight="1">
      <c r="A332" s="177">
        <v>45245.0</v>
      </c>
      <c r="B332" s="178">
        <v>0.3</v>
      </c>
      <c r="C332" s="178">
        <v>0.49</v>
      </c>
      <c r="D332" s="178">
        <v>0.73</v>
      </c>
      <c r="E332" s="178">
        <v>1.33</v>
      </c>
      <c r="F332" s="178">
        <v>3.0</v>
      </c>
      <c r="G332" s="178">
        <v>3.34</v>
      </c>
      <c r="H332" s="178">
        <v>4.71</v>
      </c>
      <c r="I332" s="178">
        <v>5.8</v>
      </c>
      <c r="J332" s="178">
        <v>6.02</v>
      </c>
      <c r="K332" s="179">
        <f>MAX(0,((T332*(365/365))-VLOOKUP(A332,VBMA!$A:$D,4,0))  /  (T332* (365/365)   ))</f>
        <v>0.7499274311</v>
      </c>
      <c r="L332" s="180">
        <f t="shared" ref="L332:S332" si="335">(B332*(1-$K332) * (365/365))/100</f>
        <v>0.0007502177068</v>
      </c>
      <c r="M332" s="180">
        <f t="shared" si="335"/>
        <v>0.001225355588</v>
      </c>
      <c r="N332" s="180">
        <f t="shared" si="335"/>
        <v>0.001825529753</v>
      </c>
      <c r="O332" s="180">
        <f t="shared" si="335"/>
        <v>0.003325965167</v>
      </c>
      <c r="P332" s="180">
        <f t="shared" si="335"/>
        <v>0.007502177068</v>
      </c>
      <c r="Q332" s="180">
        <f t="shared" si="335"/>
        <v>0.008352423803</v>
      </c>
      <c r="R332" s="180">
        <f t="shared" si="335"/>
        <v>0.011778418</v>
      </c>
      <c r="S332" s="180">
        <f t="shared" si="335"/>
        <v>0.014504209</v>
      </c>
      <c r="T332" s="181">
        <f t="shared" si="3"/>
        <v>6.89</v>
      </c>
      <c r="U332" s="182">
        <f t="shared" si="4"/>
        <v>45427</v>
      </c>
      <c r="V332" s="182">
        <f t="shared" si="5"/>
        <v>45519</v>
      </c>
      <c r="W332" s="182">
        <f t="shared" si="6"/>
        <v>45611</v>
      </c>
      <c r="X332" s="181">
        <f t="shared" si="7"/>
        <v>182</v>
      </c>
      <c r="Y332" s="181">
        <f t="shared" si="8"/>
        <v>274</v>
      </c>
      <c r="Z332" s="181">
        <f t="shared" si="9"/>
        <v>366</v>
      </c>
      <c r="AA332" s="155"/>
      <c r="AB332" s="9"/>
      <c r="AC332" s="9"/>
      <c r="AD332" s="9"/>
      <c r="AE332" s="9"/>
      <c r="AF332" s="9"/>
      <c r="AG332" s="9"/>
      <c r="AH332" s="9"/>
    </row>
    <row r="333" ht="15.75" customHeight="1">
      <c r="A333" s="177">
        <v>45244.0</v>
      </c>
      <c r="B333" s="178">
        <v>0.38</v>
      </c>
      <c r="C333" s="178">
        <v>0.55</v>
      </c>
      <c r="D333" s="178">
        <v>0.83</v>
      </c>
      <c r="E333" s="178">
        <v>1.52</v>
      </c>
      <c r="F333" s="178">
        <v>3.08</v>
      </c>
      <c r="G333" s="178">
        <v>3.4</v>
      </c>
      <c r="H333" s="178">
        <v>4.75</v>
      </c>
      <c r="I333" s="178">
        <v>5.76</v>
      </c>
      <c r="J333" s="178">
        <v>6.02</v>
      </c>
      <c r="K333" s="179">
        <f>MAX(0,((T333*(365/365))-VLOOKUP(A333,VBMA!$A:$D,4,0))  /  (T333* (365/365)   ))</f>
        <v>0.7454948301</v>
      </c>
      <c r="L333" s="180">
        <f t="shared" ref="L333:S333" si="336">(B333*(1-$K333) * (365/365))/100</f>
        <v>0.0009671196455</v>
      </c>
      <c r="M333" s="180">
        <f t="shared" si="336"/>
        <v>0.001399778434</v>
      </c>
      <c r="N333" s="180">
        <f t="shared" si="336"/>
        <v>0.00211239291</v>
      </c>
      <c r="O333" s="180">
        <f t="shared" si="336"/>
        <v>0.003868478582</v>
      </c>
      <c r="P333" s="180">
        <f t="shared" si="336"/>
        <v>0.007838759232</v>
      </c>
      <c r="Q333" s="180">
        <f t="shared" si="336"/>
        <v>0.008653175775</v>
      </c>
      <c r="R333" s="180">
        <f t="shared" si="336"/>
        <v>0.01208899557</v>
      </c>
      <c r="S333" s="180">
        <f t="shared" si="336"/>
        <v>0.01465949778</v>
      </c>
      <c r="T333" s="181">
        <f t="shared" si="3"/>
        <v>6.77</v>
      </c>
      <c r="U333" s="182">
        <f t="shared" si="4"/>
        <v>45426</v>
      </c>
      <c r="V333" s="182">
        <f t="shared" si="5"/>
        <v>45518</v>
      </c>
      <c r="W333" s="182">
        <f t="shared" si="6"/>
        <v>45610</v>
      </c>
      <c r="X333" s="181">
        <f t="shared" si="7"/>
        <v>182</v>
      </c>
      <c r="Y333" s="181">
        <f t="shared" si="8"/>
        <v>274</v>
      </c>
      <c r="Z333" s="181">
        <f t="shared" si="9"/>
        <v>366</v>
      </c>
      <c r="AA333" s="155"/>
      <c r="AB333" s="9"/>
      <c r="AC333" s="9"/>
      <c r="AD333" s="9"/>
      <c r="AE333" s="9"/>
      <c r="AF333" s="9"/>
      <c r="AG333" s="9"/>
      <c r="AH333" s="9"/>
    </row>
    <row r="334" ht="15.75" customHeight="1">
      <c r="A334" s="177">
        <v>45243.0</v>
      </c>
      <c r="B334" s="178">
        <v>0.56</v>
      </c>
      <c r="C334" s="178">
        <v>0.74</v>
      </c>
      <c r="D334" s="178">
        <v>1.06</v>
      </c>
      <c r="E334" s="178">
        <v>1.7</v>
      </c>
      <c r="F334" s="178">
        <v>3.11</v>
      </c>
      <c r="G334" s="178">
        <v>3.39</v>
      </c>
      <c r="H334" s="178">
        <v>4.77</v>
      </c>
      <c r="I334" s="178">
        <v>5.88</v>
      </c>
      <c r="J334" s="178">
        <v>6.17</v>
      </c>
      <c r="K334" s="179">
        <f>MAX(0,((T334*(365/365))-VLOOKUP(A334,VBMA!$A:$D,4,0))  /  (T334* (365/365)   ))</f>
        <v>0.7535050072</v>
      </c>
      <c r="L334" s="180">
        <f t="shared" ref="L334:S334" si="337">(B334*(1-$K334) * (365/365))/100</f>
        <v>0.00138037196</v>
      </c>
      <c r="M334" s="180">
        <f t="shared" si="337"/>
        <v>0.001824062947</v>
      </c>
      <c r="N334" s="180">
        <f t="shared" si="337"/>
        <v>0.002612846924</v>
      </c>
      <c r="O334" s="180">
        <f t="shared" si="337"/>
        <v>0.004190414878</v>
      </c>
      <c r="P334" s="180">
        <f t="shared" si="337"/>
        <v>0.007665994278</v>
      </c>
      <c r="Q334" s="180">
        <f t="shared" si="337"/>
        <v>0.008356180258</v>
      </c>
      <c r="R334" s="180">
        <f t="shared" si="337"/>
        <v>0.01175781116</v>
      </c>
      <c r="S334" s="180">
        <f t="shared" si="337"/>
        <v>0.01449390558</v>
      </c>
      <c r="T334" s="181">
        <f t="shared" si="3"/>
        <v>6.99</v>
      </c>
      <c r="U334" s="182">
        <f t="shared" si="4"/>
        <v>45425</v>
      </c>
      <c r="V334" s="182">
        <f t="shared" si="5"/>
        <v>45517</v>
      </c>
      <c r="W334" s="182">
        <f t="shared" si="6"/>
        <v>45609</v>
      </c>
      <c r="X334" s="181">
        <f t="shared" si="7"/>
        <v>182</v>
      </c>
      <c r="Y334" s="181">
        <f t="shared" si="8"/>
        <v>274</v>
      </c>
      <c r="Z334" s="181">
        <f t="shared" si="9"/>
        <v>366</v>
      </c>
      <c r="AA334" s="155"/>
      <c r="AB334" s="9"/>
      <c r="AC334" s="9"/>
      <c r="AD334" s="9"/>
      <c r="AE334" s="9"/>
      <c r="AF334" s="9"/>
      <c r="AG334" s="9"/>
      <c r="AH334" s="9"/>
    </row>
    <row r="335" ht="15.75" customHeight="1">
      <c r="A335" s="177">
        <v>45240.0</v>
      </c>
      <c r="B335" s="178">
        <v>0.64</v>
      </c>
      <c r="C335" s="178">
        <v>0.9</v>
      </c>
      <c r="D335" s="178">
        <v>1.2</v>
      </c>
      <c r="E335" s="178">
        <v>1.88</v>
      </c>
      <c r="F335" s="178">
        <v>3.1</v>
      </c>
      <c r="G335" s="178">
        <v>3.36</v>
      </c>
      <c r="H335" s="178">
        <v>4.78</v>
      </c>
      <c r="I335" s="178">
        <v>5.88</v>
      </c>
      <c r="J335" s="178">
        <v>6.25</v>
      </c>
      <c r="K335" s="179">
        <f>MAX(0,((T335*(365/365))-VLOOKUP(A335,VBMA!$A:$D,4,0))  /  (T335* (365/365)   ))</f>
        <v>0.75</v>
      </c>
      <c r="L335" s="180">
        <f t="shared" ref="L335:S335" si="338">(B335*(1-$K335) * (365/365))/100</f>
        <v>0.0016</v>
      </c>
      <c r="M335" s="180">
        <f t="shared" si="338"/>
        <v>0.00225</v>
      </c>
      <c r="N335" s="180">
        <f t="shared" si="338"/>
        <v>0.003</v>
      </c>
      <c r="O335" s="180">
        <f t="shared" si="338"/>
        <v>0.0047</v>
      </c>
      <c r="P335" s="180">
        <f t="shared" si="338"/>
        <v>0.00775</v>
      </c>
      <c r="Q335" s="180">
        <f t="shared" si="338"/>
        <v>0.0084</v>
      </c>
      <c r="R335" s="180">
        <f t="shared" si="338"/>
        <v>0.01195</v>
      </c>
      <c r="S335" s="180">
        <f t="shared" si="338"/>
        <v>0.0147</v>
      </c>
      <c r="T335" s="181">
        <f t="shared" si="3"/>
        <v>6.98</v>
      </c>
      <c r="U335" s="182">
        <f t="shared" si="4"/>
        <v>45422</v>
      </c>
      <c r="V335" s="182">
        <f t="shared" si="5"/>
        <v>45514</v>
      </c>
      <c r="W335" s="182">
        <f t="shared" si="6"/>
        <v>45606</v>
      </c>
      <c r="X335" s="181">
        <f t="shared" si="7"/>
        <v>182</v>
      </c>
      <c r="Y335" s="181">
        <f t="shared" si="8"/>
        <v>274</v>
      </c>
      <c r="Z335" s="181">
        <f t="shared" si="9"/>
        <v>366</v>
      </c>
      <c r="AA335" s="155"/>
      <c r="AB335" s="9"/>
      <c r="AC335" s="9"/>
      <c r="AD335" s="9"/>
      <c r="AE335" s="9"/>
      <c r="AF335" s="9"/>
      <c r="AG335" s="9"/>
      <c r="AH335" s="9"/>
    </row>
    <row r="336" ht="15.75" customHeight="1">
      <c r="A336" s="177">
        <v>45239.0</v>
      </c>
      <c r="B336" s="178">
        <v>0.82</v>
      </c>
      <c r="C336" s="178">
        <v>1.08</v>
      </c>
      <c r="D336" s="178">
        <v>1.37</v>
      </c>
      <c r="E336" s="178">
        <v>1.95</v>
      </c>
      <c r="F336" s="178">
        <v>3.15</v>
      </c>
      <c r="G336" s="178">
        <v>3.45</v>
      </c>
      <c r="H336" s="178">
        <v>4.77</v>
      </c>
      <c r="I336" s="178">
        <v>5.86</v>
      </c>
      <c r="J336" s="178">
        <v>6.2</v>
      </c>
      <c r="K336" s="179">
        <f>MAX(0,((T336*(365/365))-VLOOKUP(A336,VBMA!$A:$D,4,0))  /  (T336* (365/365)   ))</f>
        <v>0.7489208633</v>
      </c>
      <c r="L336" s="180">
        <f t="shared" ref="L336:S336" si="339">(B336*(1-$K336) * (365/365))/100</f>
        <v>0.002058848921</v>
      </c>
      <c r="M336" s="180">
        <f t="shared" si="339"/>
        <v>0.002711654676</v>
      </c>
      <c r="N336" s="180">
        <f t="shared" si="339"/>
        <v>0.003439784173</v>
      </c>
      <c r="O336" s="180">
        <f t="shared" si="339"/>
        <v>0.004896043165</v>
      </c>
      <c r="P336" s="180">
        <f t="shared" si="339"/>
        <v>0.007908992806</v>
      </c>
      <c r="Q336" s="180">
        <f t="shared" si="339"/>
        <v>0.008662230216</v>
      </c>
      <c r="R336" s="180">
        <f t="shared" si="339"/>
        <v>0.01197647482</v>
      </c>
      <c r="S336" s="180">
        <f t="shared" si="339"/>
        <v>0.01471323741</v>
      </c>
      <c r="T336" s="181">
        <f t="shared" si="3"/>
        <v>6.95</v>
      </c>
      <c r="U336" s="182">
        <f t="shared" si="4"/>
        <v>45421</v>
      </c>
      <c r="V336" s="182">
        <f t="shared" si="5"/>
        <v>45513</v>
      </c>
      <c r="W336" s="182">
        <f t="shared" si="6"/>
        <v>45605</v>
      </c>
      <c r="X336" s="181">
        <f t="shared" si="7"/>
        <v>182</v>
      </c>
      <c r="Y336" s="181">
        <f t="shared" si="8"/>
        <v>274</v>
      </c>
      <c r="Z336" s="181">
        <f t="shared" si="9"/>
        <v>366</v>
      </c>
      <c r="AA336" s="155"/>
      <c r="AB336" s="9"/>
      <c r="AC336" s="9"/>
      <c r="AD336" s="9"/>
      <c r="AE336" s="9"/>
      <c r="AF336" s="9"/>
      <c r="AG336" s="9"/>
      <c r="AH336" s="9"/>
    </row>
    <row r="337" ht="15.75" customHeight="1">
      <c r="A337" s="177">
        <v>45238.0</v>
      </c>
      <c r="B337" s="178">
        <v>0.86</v>
      </c>
      <c r="C337" s="178">
        <v>1.2</v>
      </c>
      <c r="D337" s="178">
        <v>1.47</v>
      </c>
      <c r="E337" s="178">
        <v>2.07</v>
      </c>
      <c r="F337" s="178">
        <v>3.21</v>
      </c>
      <c r="G337" s="178">
        <v>3.54</v>
      </c>
      <c r="H337" s="178">
        <v>4.79</v>
      </c>
      <c r="I337" s="178">
        <v>5.83</v>
      </c>
      <c r="J337" s="178">
        <v>6.03</v>
      </c>
      <c r="K337" s="179">
        <f>MAX(0,((T337*(365/365))-VLOOKUP(A337,VBMA!$A:$D,4,0))  /  (T337* (365/365)   ))</f>
        <v>0.7465793304</v>
      </c>
      <c r="L337" s="180">
        <f t="shared" ref="L337:S337" si="340">(B337*(1-$K337) * (365/365))/100</f>
        <v>0.002179417758</v>
      </c>
      <c r="M337" s="180">
        <f t="shared" si="340"/>
        <v>0.003041048035</v>
      </c>
      <c r="N337" s="180">
        <f t="shared" si="340"/>
        <v>0.003725283843</v>
      </c>
      <c r="O337" s="180">
        <f t="shared" si="340"/>
        <v>0.00524580786</v>
      </c>
      <c r="P337" s="180">
        <f t="shared" si="340"/>
        <v>0.008134803493</v>
      </c>
      <c r="Q337" s="180">
        <f t="shared" si="340"/>
        <v>0.008971091703</v>
      </c>
      <c r="R337" s="180">
        <f t="shared" si="340"/>
        <v>0.01213885007</v>
      </c>
      <c r="S337" s="180">
        <f t="shared" si="340"/>
        <v>0.01477442504</v>
      </c>
      <c r="T337" s="181">
        <f t="shared" si="3"/>
        <v>6.87</v>
      </c>
      <c r="U337" s="182">
        <f t="shared" si="4"/>
        <v>45420</v>
      </c>
      <c r="V337" s="182">
        <f t="shared" si="5"/>
        <v>45512</v>
      </c>
      <c r="W337" s="182">
        <f t="shared" si="6"/>
        <v>45604</v>
      </c>
      <c r="X337" s="181">
        <f t="shared" si="7"/>
        <v>182</v>
      </c>
      <c r="Y337" s="181">
        <f t="shared" si="8"/>
        <v>274</v>
      </c>
      <c r="Z337" s="181">
        <f t="shared" si="9"/>
        <v>366</v>
      </c>
      <c r="AA337" s="155"/>
      <c r="AB337" s="9"/>
      <c r="AC337" s="9"/>
      <c r="AD337" s="9"/>
      <c r="AE337" s="9"/>
      <c r="AF337" s="9"/>
      <c r="AG337" s="9"/>
      <c r="AH337" s="9"/>
    </row>
    <row r="338" ht="15.75" customHeight="1">
      <c r="A338" s="177">
        <v>45237.0</v>
      </c>
      <c r="B338" s="178">
        <v>1.02</v>
      </c>
      <c r="C338" s="178">
        <v>1.35</v>
      </c>
      <c r="D338" s="178">
        <v>1.58</v>
      </c>
      <c r="E338" s="178">
        <v>2.17</v>
      </c>
      <c r="F338" s="178">
        <v>3.23</v>
      </c>
      <c r="G338" s="178">
        <v>3.55</v>
      </c>
      <c r="H338" s="178">
        <v>4.85</v>
      </c>
      <c r="I338" s="178">
        <v>5.9</v>
      </c>
      <c r="J338" s="178">
        <v>6.2</v>
      </c>
      <c r="K338" s="179">
        <f>MAX(0,((T338*(365/365))-VLOOKUP(A338,VBMA!$A:$D,4,0))  /  (T338* (365/365)   ))</f>
        <v>0.7469064748</v>
      </c>
      <c r="L338" s="180">
        <f t="shared" ref="L338:S338" si="341">(B338*(1-$K338) * (365/365))/100</f>
        <v>0.002581553957</v>
      </c>
      <c r="M338" s="180">
        <f t="shared" si="341"/>
        <v>0.00341676259</v>
      </c>
      <c r="N338" s="180">
        <f t="shared" si="341"/>
        <v>0.003998877698</v>
      </c>
      <c r="O338" s="180">
        <f t="shared" si="341"/>
        <v>0.005492129496</v>
      </c>
      <c r="P338" s="180">
        <f t="shared" si="341"/>
        <v>0.008174920863</v>
      </c>
      <c r="Q338" s="180">
        <f t="shared" si="341"/>
        <v>0.008984820144</v>
      </c>
      <c r="R338" s="180">
        <f t="shared" si="341"/>
        <v>0.01227503597</v>
      </c>
      <c r="S338" s="180">
        <f t="shared" si="341"/>
        <v>0.01493251799</v>
      </c>
      <c r="T338" s="181">
        <f t="shared" si="3"/>
        <v>6.95</v>
      </c>
      <c r="U338" s="182">
        <f t="shared" si="4"/>
        <v>45419</v>
      </c>
      <c r="V338" s="182">
        <f t="shared" si="5"/>
        <v>45511</v>
      </c>
      <c r="W338" s="182">
        <f t="shared" si="6"/>
        <v>45603</v>
      </c>
      <c r="X338" s="181">
        <f t="shared" si="7"/>
        <v>182</v>
      </c>
      <c r="Y338" s="181">
        <f t="shared" si="8"/>
        <v>274</v>
      </c>
      <c r="Z338" s="181">
        <f t="shared" si="9"/>
        <v>366</v>
      </c>
      <c r="AA338" s="155"/>
      <c r="AB338" s="9"/>
      <c r="AC338" s="9"/>
      <c r="AD338" s="9"/>
      <c r="AE338" s="9"/>
      <c r="AF338" s="9"/>
      <c r="AG338" s="9"/>
      <c r="AH338" s="9"/>
    </row>
    <row r="339" ht="15.75" customHeight="1">
      <c r="A339" s="177">
        <v>45236.0</v>
      </c>
      <c r="B339" s="178">
        <v>1.0</v>
      </c>
      <c r="C339" s="178">
        <v>1.32</v>
      </c>
      <c r="D339" s="178">
        <v>1.6</v>
      </c>
      <c r="E339" s="178">
        <v>2.22</v>
      </c>
      <c r="F339" s="178">
        <v>3.24</v>
      </c>
      <c r="G339" s="178">
        <v>3.54</v>
      </c>
      <c r="H339" s="178">
        <v>4.78</v>
      </c>
      <c r="I339" s="178">
        <v>5.88</v>
      </c>
      <c r="J339" s="178">
        <v>6.08</v>
      </c>
      <c r="K339" s="179">
        <f>MAX(0,((T339*(365/365))-VLOOKUP(A339,VBMA!$A:$D,4,0))  /  (T339* (365/365)   ))</f>
        <v>0.7485673352</v>
      </c>
      <c r="L339" s="180">
        <f t="shared" ref="L339:S339" si="342">(B339*(1-$K339) * (365/365))/100</f>
        <v>0.002514326648</v>
      </c>
      <c r="M339" s="180">
        <f t="shared" si="342"/>
        <v>0.003318911175</v>
      </c>
      <c r="N339" s="180">
        <f t="shared" si="342"/>
        <v>0.004022922636</v>
      </c>
      <c r="O339" s="180">
        <f t="shared" si="342"/>
        <v>0.005581805158</v>
      </c>
      <c r="P339" s="180">
        <f t="shared" si="342"/>
        <v>0.008146418338</v>
      </c>
      <c r="Q339" s="180">
        <f t="shared" si="342"/>
        <v>0.008900716332</v>
      </c>
      <c r="R339" s="180">
        <f t="shared" si="342"/>
        <v>0.01201848138</v>
      </c>
      <c r="S339" s="180">
        <f t="shared" si="342"/>
        <v>0.01478424069</v>
      </c>
      <c r="T339" s="181">
        <f t="shared" si="3"/>
        <v>6.98</v>
      </c>
      <c r="U339" s="182">
        <f t="shared" si="4"/>
        <v>45418</v>
      </c>
      <c r="V339" s="182">
        <f t="shared" si="5"/>
        <v>45510</v>
      </c>
      <c r="W339" s="182">
        <f t="shared" si="6"/>
        <v>45602</v>
      </c>
      <c r="X339" s="181">
        <f t="shared" si="7"/>
        <v>182</v>
      </c>
      <c r="Y339" s="181">
        <f t="shared" si="8"/>
        <v>274</v>
      </c>
      <c r="Z339" s="181">
        <f t="shared" si="9"/>
        <v>366</v>
      </c>
      <c r="AA339" s="155"/>
      <c r="AB339" s="9"/>
      <c r="AC339" s="9"/>
      <c r="AD339" s="9"/>
      <c r="AE339" s="9"/>
      <c r="AF339" s="9"/>
      <c r="AG339" s="9"/>
      <c r="AH339" s="9"/>
    </row>
    <row r="340" ht="15.75" customHeight="1">
      <c r="A340" s="177">
        <v>45233.0</v>
      </c>
      <c r="B340" s="178">
        <v>1.0</v>
      </c>
      <c r="C340" s="178">
        <v>1.32</v>
      </c>
      <c r="D340" s="178">
        <v>1.6</v>
      </c>
      <c r="E340" s="178">
        <v>2.22</v>
      </c>
      <c r="F340" s="178">
        <v>3.22</v>
      </c>
      <c r="G340" s="178">
        <v>3.54</v>
      </c>
      <c r="H340" s="178">
        <v>4.78</v>
      </c>
      <c r="I340" s="178">
        <v>5.88</v>
      </c>
      <c r="J340" s="178">
        <v>6.18</v>
      </c>
      <c r="K340" s="179">
        <f>MAX(0,((T340*(365/365))-VLOOKUP(A340,VBMA!$A:$D,4,0))  /  (T340* (365/365)   ))</f>
        <v>0.7459885387</v>
      </c>
      <c r="L340" s="180">
        <f t="shared" ref="L340:S340" si="343">(B340*(1-$K340) * (365/365))/100</f>
        <v>0.002540114613</v>
      </c>
      <c r="M340" s="180">
        <f t="shared" si="343"/>
        <v>0.003352951289</v>
      </c>
      <c r="N340" s="180">
        <f t="shared" si="343"/>
        <v>0.004064183381</v>
      </c>
      <c r="O340" s="180">
        <f t="shared" si="343"/>
        <v>0.005639054441</v>
      </c>
      <c r="P340" s="180">
        <f t="shared" si="343"/>
        <v>0.008179169054</v>
      </c>
      <c r="Q340" s="180">
        <f t="shared" si="343"/>
        <v>0.008992005731</v>
      </c>
      <c r="R340" s="180">
        <f t="shared" si="343"/>
        <v>0.01214174785</v>
      </c>
      <c r="S340" s="180">
        <f t="shared" si="343"/>
        <v>0.01493587393</v>
      </c>
      <c r="T340" s="181">
        <f t="shared" si="3"/>
        <v>6.98</v>
      </c>
      <c r="U340" s="182">
        <f t="shared" si="4"/>
        <v>45415</v>
      </c>
      <c r="V340" s="182">
        <f t="shared" si="5"/>
        <v>45507</v>
      </c>
      <c r="W340" s="182">
        <f t="shared" si="6"/>
        <v>45599</v>
      </c>
      <c r="X340" s="181">
        <f t="shared" si="7"/>
        <v>182</v>
      </c>
      <c r="Y340" s="181">
        <f t="shared" si="8"/>
        <v>274</v>
      </c>
      <c r="Z340" s="181">
        <f t="shared" si="9"/>
        <v>366</v>
      </c>
      <c r="AA340" s="155"/>
      <c r="AB340" s="9"/>
      <c r="AC340" s="9"/>
      <c r="AD340" s="9"/>
      <c r="AE340" s="9"/>
      <c r="AF340" s="9"/>
      <c r="AG340" s="9"/>
      <c r="AH340" s="9"/>
    </row>
    <row r="341" ht="15.75" customHeight="1">
      <c r="A341" s="177">
        <v>45232.0</v>
      </c>
      <c r="B341" s="178">
        <v>1.04</v>
      </c>
      <c r="C341" s="178">
        <v>1.39</v>
      </c>
      <c r="D341" s="178">
        <v>1.64</v>
      </c>
      <c r="E341" s="178">
        <v>2.21</v>
      </c>
      <c r="F341" s="178">
        <v>3.23</v>
      </c>
      <c r="G341" s="178">
        <v>3.53</v>
      </c>
      <c r="H341" s="178">
        <v>4.81</v>
      </c>
      <c r="I341" s="178">
        <v>5.82</v>
      </c>
      <c r="J341" s="178">
        <v>6.12</v>
      </c>
      <c r="K341" s="179">
        <f>MAX(0,((T341*(365/365))-VLOOKUP(A341,VBMA!$A:$D,4,0))  /  (T341* (365/365)   ))</f>
        <v>0.7404099561</v>
      </c>
      <c r="L341" s="180">
        <f t="shared" ref="L341:S341" si="344">(B341*(1-$K341) * (365/365))/100</f>
        <v>0.002699736457</v>
      </c>
      <c r="M341" s="180">
        <f t="shared" si="344"/>
        <v>0.003608301611</v>
      </c>
      <c r="N341" s="180">
        <f t="shared" si="344"/>
        <v>0.00425727672</v>
      </c>
      <c r="O341" s="180">
        <f t="shared" si="344"/>
        <v>0.005736939971</v>
      </c>
      <c r="P341" s="180">
        <f t="shared" si="344"/>
        <v>0.008384758419</v>
      </c>
      <c r="Q341" s="180">
        <f t="shared" si="344"/>
        <v>0.009163528551</v>
      </c>
      <c r="R341" s="180">
        <f t="shared" si="344"/>
        <v>0.01248628111</v>
      </c>
      <c r="S341" s="180">
        <f t="shared" si="344"/>
        <v>0.01510814056</v>
      </c>
      <c r="T341" s="181">
        <f t="shared" si="3"/>
        <v>6.83</v>
      </c>
      <c r="U341" s="182">
        <f t="shared" si="4"/>
        <v>45414</v>
      </c>
      <c r="V341" s="182">
        <f t="shared" si="5"/>
        <v>45506</v>
      </c>
      <c r="W341" s="182">
        <f t="shared" si="6"/>
        <v>45598</v>
      </c>
      <c r="X341" s="181">
        <f t="shared" si="7"/>
        <v>182</v>
      </c>
      <c r="Y341" s="181">
        <f t="shared" si="8"/>
        <v>274</v>
      </c>
      <c r="Z341" s="181">
        <f t="shared" si="9"/>
        <v>366</v>
      </c>
      <c r="AA341" s="155"/>
      <c r="AB341" s="9"/>
      <c r="AC341" s="9"/>
      <c r="AD341" s="9"/>
      <c r="AE341" s="9"/>
      <c r="AF341" s="9"/>
      <c r="AG341" s="9"/>
      <c r="AH341" s="9"/>
    </row>
    <row r="342" ht="15.75" customHeight="1">
      <c r="A342" s="177">
        <v>45231.0</v>
      </c>
      <c r="B342" s="178">
        <v>1.17</v>
      </c>
      <c r="C342" s="178">
        <v>1.45</v>
      </c>
      <c r="D342" s="178">
        <v>1.68</v>
      </c>
      <c r="E342" s="178">
        <v>2.3</v>
      </c>
      <c r="F342" s="178">
        <v>3.17</v>
      </c>
      <c r="G342" s="178">
        <v>3.45</v>
      </c>
      <c r="H342" s="178">
        <v>4.83</v>
      </c>
      <c r="I342" s="178">
        <v>5.82</v>
      </c>
      <c r="J342" s="178">
        <v>6.08</v>
      </c>
      <c r="K342" s="179">
        <f>MAX(0,((T342*(365/365))-VLOOKUP(A342,VBMA!$A:$D,4,0))  /  (T342* (365/365)   ))</f>
        <v>0.7396475771</v>
      </c>
      <c r="L342" s="180">
        <f t="shared" ref="L342:S342" si="345">(B342*(1-$K342) * (365/365))/100</f>
        <v>0.003046123348</v>
      </c>
      <c r="M342" s="180">
        <f t="shared" si="345"/>
        <v>0.003775110132</v>
      </c>
      <c r="N342" s="180">
        <f t="shared" si="345"/>
        <v>0.004373920705</v>
      </c>
      <c r="O342" s="180">
        <f t="shared" si="345"/>
        <v>0.005988105727</v>
      </c>
      <c r="P342" s="180">
        <f t="shared" si="345"/>
        <v>0.008253171806</v>
      </c>
      <c r="Q342" s="180">
        <f t="shared" si="345"/>
        <v>0.00898215859</v>
      </c>
      <c r="R342" s="180">
        <f t="shared" si="345"/>
        <v>0.01257502203</v>
      </c>
      <c r="S342" s="180">
        <f t="shared" si="345"/>
        <v>0.01515251101</v>
      </c>
      <c r="T342" s="181">
        <f t="shared" si="3"/>
        <v>6.81</v>
      </c>
      <c r="U342" s="182">
        <f t="shared" si="4"/>
        <v>45413</v>
      </c>
      <c r="V342" s="182">
        <f t="shared" si="5"/>
        <v>45505</v>
      </c>
      <c r="W342" s="182">
        <f t="shared" si="6"/>
        <v>45597</v>
      </c>
      <c r="X342" s="181">
        <f t="shared" si="7"/>
        <v>182</v>
      </c>
      <c r="Y342" s="181">
        <f t="shared" si="8"/>
        <v>274</v>
      </c>
      <c r="Z342" s="181">
        <f t="shared" si="9"/>
        <v>366</v>
      </c>
      <c r="AA342" s="155"/>
      <c r="AB342" s="9"/>
      <c r="AC342" s="9"/>
      <c r="AD342" s="9"/>
      <c r="AE342" s="9"/>
      <c r="AF342" s="9"/>
      <c r="AG342" s="9"/>
      <c r="AH342" s="9"/>
    </row>
    <row r="343" ht="15.75" customHeight="1">
      <c r="A343" s="177">
        <v>45230.0</v>
      </c>
      <c r="B343" s="178">
        <v>0.85</v>
      </c>
      <c r="C343" s="178">
        <v>1.35</v>
      </c>
      <c r="D343" s="178">
        <v>1.62</v>
      </c>
      <c r="E343" s="178">
        <v>2.35</v>
      </c>
      <c r="F343" s="178">
        <v>3.15</v>
      </c>
      <c r="G343" s="178">
        <v>3.45</v>
      </c>
      <c r="H343" s="178">
        <v>4.78</v>
      </c>
      <c r="I343" s="178">
        <v>5.9</v>
      </c>
      <c r="J343" s="178">
        <v>6.2</v>
      </c>
      <c r="K343" s="179">
        <f>MAX(0,((T343*(365/365))-VLOOKUP(A343,VBMA!$A:$D,4,0))  /  (T343* (365/365)   ))</f>
        <v>0.7465981186</v>
      </c>
      <c r="L343" s="180">
        <f t="shared" ref="L343:S343" si="346">(B343*(1-$K343) * (365/365))/100</f>
        <v>0.002153915992</v>
      </c>
      <c r="M343" s="180">
        <f t="shared" si="346"/>
        <v>0.003420925399</v>
      </c>
      <c r="N343" s="180">
        <f t="shared" si="346"/>
        <v>0.004105110479</v>
      </c>
      <c r="O343" s="180">
        <f t="shared" si="346"/>
        <v>0.005954944214</v>
      </c>
      <c r="P343" s="180">
        <f t="shared" si="346"/>
        <v>0.007982159265</v>
      </c>
      <c r="Q343" s="180">
        <f t="shared" si="346"/>
        <v>0.008742364909</v>
      </c>
      <c r="R343" s="180">
        <f t="shared" si="346"/>
        <v>0.01211260993</v>
      </c>
      <c r="S343" s="180">
        <f t="shared" si="346"/>
        <v>0.014950711</v>
      </c>
      <c r="T343" s="181">
        <f t="shared" si="3"/>
        <v>7.032307692</v>
      </c>
      <c r="U343" s="182">
        <f t="shared" si="4"/>
        <v>45413</v>
      </c>
      <c r="V343" s="182">
        <f t="shared" si="5"/>
        <v>45504</v>
      </c>
      <c r="W343" s="182">
        <f t="shared" si="6"/>
        <v>45596</v>
      </c>
      <c r="X343" s="181">
        <f t="shared" si="7"/>
        <v>183</v>
      </c>
      <c r="Y343" s="181">
        <f t="shared" si="8"/>
        <v>274</v>
      </c>
      <c r="Z343" s="181">
        <f t="shared" si="9"/>
        <v>366</v>
      </c>
      <c r="AA343" s="155"/>
      <c r="AB343" s="9"/>
      <c r="AC343" s="9"/>
      <c r="AD343" s="9"/>
      <c r="AE343" s="9"/>
      <c r="AF343" s="9"/>
      <c r="AG343" s="9"/>
      <c r="AH343" s="9"/>
    </row>
    <row r="344" ht="15.75" customHeight="1">
      <c r="A344" s="177">
        <v>45229.0</v>
      </c>
      <c r="B344" s="178">
        <v>1.0</v>
      </c>
      <c r="C344" s="178">
        <v>1.38</v>
      </c>
      <c r="D344" s="178">
        <v>1.68</v>
      </c>
      <c r="E344" s="178">
        <v>2.55</v>
      </c>
      <c r="F344" s="178">
        <v>3.1</v>
      </c>
      <c r="G344" s="178">
        <v>3.43</v>
      </c>
      <c r="H344" s="178">
        <v>4.83</v>
      </c>
      <c r="I344" s="178">
        <v>5.9</v>
      </c>
      <c r="J344" s="178">
        <v>6.14</v>
      </c>
      <c r="K344" s="179">
        <f>MAX(0,((T344*(365/365))-VLOOKUP(A344,VBMA!$A:$D,4,0))  /  (T344* (365/365)   ))</f>
        <v>0.7447634338</v>
      </c>
      <c r="L344" s="180">
        <f t="shared" ref="L344:S344" si="347">(B344*(1-$K344) * (365/365))/100</f>
        <v>0.002552365662</v>
      </c>
      <c r="M344" s="180">
        <f t="shared" si="347"/>
        <v>0.003522264614</v>
      </c>
      <c r="N344" s="180">
        <f t="shared" si="347"/>
        <v>0.004287974313</v>
      </c>
      <c r="O344" s="180">
        <f t="shared" si="347"/>
        <v>0.006508532439</v>
      </c>
      <c r="P344" s="180">
        <f t="shared" si="347"/>
        <v>0.007912333554</v>
      </c>
      <c r="Q344" s="180">
        <f t="shared" si="347"/>
        <v>0.008754614222</v>
      </c>
      <c r="R344" s="180">
        <f t="shared" si="347"/>
        <v>0.01232792615</v>
      </c>
      <c r="S344" s="180">
        <f t="shared" si="347"/>
        <v>0.01505895741</v>
      </c>
      <c r="T344" s="181">
        <f t="shared" si="3"/>
        <v>6.981758242</v>
      </c>
      <c r="U344" s="182">
        <f t="shared" si="4"/>
        <v>45412</v>
      </c>
      <c r="V344" s="182">
        <f t="shared" si="5"/>
        <v>45503</v>
      </c>
      <c r="W344" s="182">
        <f t="shared" si="6"/>
        <v>45595</v>
      </c>
      <c r="X344" s="181">
        <f t="shared" si="7"/>
        <v>183</v>
      </c>
      <c r="Y344" s="181">
        <f t="shared" si="8"/>
        <v>274</v>
      </c>
      <c r="Z344" s="181">
        <f t="shared" si="9"/>
        <v>366</v>
      </c>
      <c r="AA344" s="155"/>
      <c r="AB344" s="9"/>
      <c r="AC344" s="9"/>
      <c r="AD344" s="9"/>
      <c r="AE344" s="9"/>
      <c r="AF344" s="9"/>
      <c r="AG344" s="9"/>
      <c r="AH344" s="9"/>
    </row>
    <row r="345" ht="15.75" customHeight="1">
      <c r="A345" s="177">
        <v>45226.0</v>
      </c>
      <c r="B345" s="178">
        <v>1.36</v>
      </c>
      <c r="C345" s="178">
        <v>1.68</v>
      </c>
      <c r="D345" s="178">
        <v>1.94</v>
      </c>
      <c r="E345" s="178">
        <v>2.6</v>
      </c>
      <c r="F345" s="178">
        <v>3.12</v>
      </c>
      <c r="G345" s="178">
        <v>3.42</v>
      </c>
      <c r="H345" s="178">
        <v>4.92</v>
      </c>
      <c r="I345" s="178">
        <v>5.93</v>
      </c>
      <c r="J345" s="178">
        <v>6.18</v>
      </c>
      <c r="K345" s="179">
        <f>MAX(0,((T345*(365/365))-VLOOKUP(A345,VBMA!$A:$D,4,0))  /  (T345* (365/365)   ))</f>
        <v>0.7456517271</v>
      </c>
      <c r="L345" s="180">
        <f t="shared" ref="L345:S345" si="348">(B345*(1-$K345) * (365/365))/100</f>
        <v>0.003459136511</v>
      </c>
      <c r="M345" s="180">
        <f t="shared" si="348"/>
        <v>0.004273050984</v>
      </c>
      <c r="N345" s="180">
        <f t="shared" si="348"/>
        <v>0.004934356494</v>
      </c>
      <c r="O345" s="180">
        <f t="shared" si="348"/>
        <v>0.006613055094</v>
      </c>
      <c r="P345" s="180">
        <f t="shared" si="348"/>
        <v>0.007935666113</v>
      </c>
      <c r="Q345" s="180">
        <f t="shared" si="348"/>
        <v>0.008698710932</v>
      </c>
      <c r="R345" s="180">
        <f t="shared" si="348"/>
        <v>0.01251393502</v>
      </c>
      <c r="S345" s="180">
        <f t="shared" si="348"/>
        <v>0.01508285258</v>
      </c>
      <c r="T345" s="181">
        <f t="shared" si="3"/>
        <v>6.951098901</v>
      </c>
      <c r="U345" s="182">
        <f t="shared" si="4"/>
        <v>45409</v>
      </c>
      <c r="V345" s="182">
        <f t="shared" si="5"/>
        <v>45500</v>
      </c>
      <c r="W345" s="182">
        <f t="shared" si="6"/>
        <v>45592</v>
      </c>
      <c r="X345" s="181">
        <f t="shared" si="7"/>
        <v>183</v>
      </c>
      <c r="Y345" s="181">
        <f t="shared" si="8"/>
        <v>274</v>
      </c>
      <c r="Z345" s="181">
        <f t="shared" si="9"/>
        <v>366</v>
      </c>
      <c r="AA345" s="155"/>
      <c r="AB345" s="9"/>
      <c r="AC345" s="9"/>
      <c r="AD345" s="9"/>
      <c r="AE345" s="9"/>
      <c r="AF345" s="9"/>
      <c r="AG345" s="9"/>
      <c r="AH345" s="9"/>
    </row>
    <row r="346" ht="15.75" customHeight="1">
      <c r="A346" s="177">
        <v>45225.0</v>
      </c>
      <c r="B346" s="178">
        <v>1.8</v>
      </c>
      <c r="C346" s="178">
        <v>1.98</v>
      </c>
      <c r="D346" s="178">
        <v>2.28</v>
      </c>
      <c r="E346" s="178">
        <v>2.75</v>
      </c>
      <c r="F346" s="178">
        <v>3.25</v>
      </c>
      <c r="G346" s="178">
        <v>3.48</v>
      </c>
      <c r="H346" s="178">
        <v>4.88</v>
      </c>
      <c r="I346" s="178">
        <v>5.94</v>
      </c>
      <c r="J346" s="178">
        <v>6.22</v>
      </c>
      <c r="K346" s="179">
        <f>MAX(0,((T346*(365/365))-VLOOKUP(A346,VBMA!$A:$D,4,0))  /  (T346* (365/365)   ))</f>
        <v>0.7471350657</v>
      </c>
      <c r="L346" s="180">
        <f t="shared" ref="L346:S346" si="349">(B346*(1-$K346) * (365/365))/100</f>
        <v>0.004551568818</v>
      </c>
      <c r="M346" s="180">
        <f t="shared" si="349"/>
        <v>0.0050067257</v>
      </c>
      <c r="N346" s="180">
        <f t="shared" si="349"/>
        <v>0.005765320503</v>
      </c>
      <c r="O346" s="180">
        <f t="shared" si="349"/>
        <v>0.006953785694</v>
      </c>
      <c r="P346" s="180">
        <f t="shared" si="349"/>
        <v>0.008218110366</v>
      </c>
      <c r="Q346" s="180">
        <f t="shared" si="349"/>
        <v>0.008799699715</v>
      </c>
      <c r="R346" s="180">
        <f t="shared" si="349"/>
        <v>0.0123398088</v>
      </c>
      <c r="S346" s="180">
        <f t="shared" si="349"/>
        <v>0.0150201771</v>
      </c>
      <c r="T346" s="181">
        <f t="shared" si="3"/>
        <v>7.011648352</v>
      </c>
      <c r="U346" s="182">
        <f t="shared" si="4"/>
        <v>45408</v>
      </c>
      <c r="V346" s="182">
        <f t="shared" si="5"/>
        <v>45499</v>
      </c>
      <c r="W346" s="182">
        <f t="shared" si="6"/>
        <v>45591</v>
      </c>
      <c r="X346" s="181">
        <f t="shared" si="7"/>
        <v>183</v>
      </c>
      <c r="Y346" s="181">
        <f t="shared" si="8"/>
        <v>274</v>
      </c>
      <c r="Z346" s="181">
        <f t="shared" si="9"/>
        <v>366</v>
      </c>
      <c r="AA346" s="155"/>
      <c r="AB346" s="9"/>
      <c r="AC346" s="9"/>
      <c r="AD346" s="9"/>
      <c r="AE346" s="9"/>
      <c r="AF346" s="9"/>
      <c r="AG346" s="9"/>
      <c r="AH346" s="9"/>
    </row>
    <row r="347" ht="15.75" customHeight="1">
      <c r="A347" s="177">
        <v>45224.0</v>
      </c>
      <c r="B347" s="178">
        <v>2.7</v>
      </c>
      <c r="C347" s="178">
        <v>2.82</v>
      </c>
      <c r="D347" s="178">
        <v>2.94</v>
      </c>
      <c r="E347" s="178">
        <v>3.18</v>
      </c>
      <c r="F347" s="178">
        <v>3.44</v>
      </c>
      <c r="G347" s="178">
        <v>3.62</v>
      </c>
      <c r="H347" s="178">
        <v>4.9</v>
      </c>
      <c r="I347" s="178">
        <v>5.9</v>
      </c>
      <c r="J347" s="178">
        <v>6.23</v>
      </c>
      <c r="K347" s="179">
        <f>MAX(0,((T347*(365/365))-VLOOKUP(A347,VBMA!$A:$D,4,0))  /  (T347* (365/365)   ))</f>
        <v>0.7434520592</v>
      </c>
      <c r="L347" s="180">
        <f t="shared" ref="L347:S347" si="350">(B347*(1-$K347) * (365/365))/100</f>
        <v>0.006926794403</v>
      </c>
      <c r="M347" s="180">
        <f t="shared" si="350"/>
        <v>0.007234651932</v>
      </c>
      <c r="N347" s="180">
        <f t="shared" si="350"/>
        <v>0.007542509461</v>
      </c>
      <c r="O347" s="180">
        <f t="shared" si="350"/>
        <v>0.008158224519</v>
      </c>
      <c r="P347" s="180">
        <f t="shared" si="350"/>
        <v>0.008825249165</v>
      </c>
      <c r="Q347" s="180">
        <f t="shared" si="350"/>
        <v>0.009287035459</v>
      </c>
      <c r="R347" s="180">
        <f t="shared" si="350"/>
        <v>0.0125708491</v>
      </c>
      <c r="S347" s="180">
        <f t="shared" si="350"/>
        <v>0.01513632851</v>
      </c>
      <c r="T347" s="181">
        <f t="shared" si="3"/>
        <v>6.910989011</v>
      </c>
      <c r="U347" s="182">
        <f t="shared" si="4"/>
        <v>45407</v>
      </c>
      <c r="V347" s="182">
        <f t="shared" si="5"/>
        <v>45498</v>
      </c>
      <c r="W347" s="182">
        <f t="shared" si="6"/>
        <v>45590</v>
      </c>
      <c r="X347" s="181">
        <f t="shared" si="7"/>
        <v>183</v>
      </c>
      <c r="Y347" s="181">
        <f t="shared" si="8"/>
        <v>274</v>
      </c>
      <c r="Z347" s="181">
        <f t="shared" si="9"/>
        <v>366</v>
      </c>
      <c r="AA347" s="155"/>
      <c r="AB347" s="9"/>
      <c r="AC347" s="9"/>
      <c r="AD347" s="9"/>
      <c r="AE347" s="9"/>
      <c r="AF347" s="9"/>
      <c r="AG347" s="9"/>
      <c r="AH347" s="9"/>
    </row>
    <row r="348" ht="15.75" customHeight="1">
      <c r="A348" s="177">
        <v>45223.0</v>
      </c>
      <c r="B348" s="178">
        <v>2.85</v>
      </c>
      <c r="C348" s="178">
        <v>2.9</v>
      </c>
      <c r="D348" s="178">
        <v>2.95</v>
      </c>
      <c r="E348" s="178">
        <v>3.02</v>
      </c>
      <c r="F348" s="178">
        <v>3.28</v>
      </c>
      <c r="G348" s="178">
        <v>3.55</v>
      </c>
      <c r="H348" s="178">
        <v>4.88</v>
      </c>
      <c r="I348" s="178">
        <v>5.89</v>
      </c>
      <c r="J348" s="178">
        <v>6.11</v>
      </c>
      <c r="K348" s="179">
        <f>MAX(0,((T348*(365/365))-VLOOKUP(A348,VBMA!$A:$D,4,0))  /  (T348* (365/365)   ))</f>
        <v>0.7408516322</v>
      </c>
      <c r="L348" s="180">
        <f t="shared" ref="L348:S348" si="351">(B348*(1-$K348) * (365/365))/100</f>
        <v>0.007385728483</v>
      </c>
      <c r="M348" s="180">
        <f t="shared" si="351"/>
        <v>0.007515302667</v>
      </c>
      <c r="N348" s="180">
        <f t="shared" si="351"/>
        <v>0.00764487685</v>
      </c>
      <c r="O348" s="180">
        <f t="shared" si="351"/>
        <v>0.007826280708</v>
      </c>
      <c r="P348" s="180">
        <f t="shared" si="351"/>
        <v>0.008500066464</v>
      </c>
      <c r="Q348" s="180">
        <f t="shared" si="351"/>
        <v>0.009199767057</v>
      </c>
      <c r="R348" s="180">
        <f t="shared" si="351"/>
        <v>0.01264644035</v>
      </c>
      <c r="S348" s="180">
        <f t="shared" si="351"/>
        <v>0.01526383886</v>
      </c>
      <c r="T348" s="181">
        <f t="shared" si="3"/>
        <v>6.911098901</v>
      </c>
      <c r="U348" s="182">
        <f t="shared" si="4"/>
        <v>45406</v>
      </c>
      <c r="V348" s="182">
        <f t="shared" si="5"/>
        <v>45497</v>
      </c>
      <c r="W348" s="182">
        <f t="shared" si="6"/>
        <v>45589</v>
      </c>
      <c r="X348" s="181">
        <f t="shared" si="7"/>
        <v>183</v>
      </c>
      <c r="Y348" s="181">
        <f t="shared" si="8"/>
        <v>274</v>
      </c>
      <c r="Z348" s="181">
        <f t="shared" si="9"/>
        <v>366</v>
      </c>
      <c r="AA348" s="155"/>
      <c r="AB348" s="9"/>
      <c r="AC348" s="9"/>
      <c r="AD348" s="9"/>
      <c r="AE348" s="9"/>
      <c r="AF348" s="9"/>
      <c r="AG348" s="9"/>
      <c r="AH348" s="9"/>
    </row>
    <row r="349" ht="15.75" customHeight="1">
      <c r="A349" s="177">
        <v>45222.0</v>
      </c>
      <c r="B349" s="178">
        <v>2.15</v>
      </c>
      <c r="C349" s="178">
        <v>2.2</v>
      </c>
      <c r="D349" s="178">
        <v>2.32</v>
      </c>
      <c r="E349" s="178">
        <v>2.45</v>
      </c>
      <c r="F349" s="178">
        <v>3.15</v>
      </c>
      <c r="G349" s="178">
        <v>3.47</v>
      </c>
      <c r="H349" s="178">
        <v>4.88</v>
      </c>
      <c r="I349" s="178">
        <v>5.86</v>
      </c>
      <c r="J349" s="178">
        <v>6.12</v>
      </c>
      <c r="K349" s="179">
        <f>MAX(0,((T349*(365/365))-VLOOKUP(A349,VBMA!$A:$D,4,0))  /  (T349* (365/365)   ))</f>
        <v>0.7385695037</v>
      </c>
      <c r="L349" s="180">
        <f t="shared" ref="L349:S349" si="352">(B349*(1-$K349) * (365/365))/100</f>
        <v>0.00562075567</v>
      </c>
      <c r="M349" s="180">
        <f t="shared" si="352"/>
        <v>0.005751470918</v>
      </c>
      <c r="N349" s="180">
        <f t="shared" si="352"/>
        <v>0.006065187514</v>
      </c>
      <c r="O349" s="180">
        <f t="shared" si="352"/>
        <v>0.006405047159</v>
      </c>
      <c r="P349" s="180">
        <f t="shared" si="352"/>
        <v>0.008235060633</v>
      </c>
      <c r="Q349" s="180">
        <f t="shared" si="352"/>
        <v>0.009071638221</v>
      </c>
      <c r="R349" s="180">
        <f t="shared" si="352"/>
        <v>0.01275780822</v>
      </c>
      <c r="S349" s="180">
        <f t="shared" si="352"/>
        <v>0.01531982708</v>
      </c>
      <c r="T349" s="181">
        <f t="shared" si="3"/>
        <v>6.850769231</v>
      </c>
      <c r="U349" s="182">
        <f t="shared" si="4"/>
        <v>45405</v>
      </c>
      <c r="V349" s="182">
        <f t="shared" si="5"/>
        <v>45496</v>
      </c>
      <c r="W349" s="182">
        <f t="shared" si="6"/>
        <v>45588</v>
      </c>
      <c r="X349" s="181">
        <f t="shared" si="7"/>
        <v>183</v>
      </c>
      <c r="Y349" s="181">
        <f t="shared" si="8"/>
        <v>274</v>
      </c>
      <c r="Z349" s="181">
        <f t="shared" si="9"/>
        <v>366</v>
      </c>
      <c r="AA349" s="155"/>
      <c r="AB349" s="9"/>
      <c r="AC349" s="9"/>
      <c r="AD349" s="9"/>
      <c r="AE349" s="9"/>
      <c r="AF349" s="9"/>
      <c r="AG349" s="9"/>
      <c r="AH349" s="9"/>
    </row>
    <row r="350" ht="15.75" customHeight="1">
      <c r="A350" s="177">
        <v>45219.0</v>
      </c>
      <c r="B350" s="178">
        <v>1.55</v>
      </c>
      <c r="C350" s="178">
        <v>1.7</v>
      </c>
      <c r="D350" s="178">
        <v>1.83</v>
      </c>
      <c r="E350" s="178">
        <v>2.03</v>
      </c>
      <c r="F350" s="178">
        <v>3.08</v>
      </c>
      <c r="G350" s="178">
        <v>3.45</v>
      </c>
      <c r="H350" s="178">
        <v>4.88</v>
      </c>
      <c r="I350" s="178">
        <v>5.98</v>
      </c>
      <c r="J350" s="178">
        <v>6.28</v>
      </c>
      <c r="K350" s="179">
        <f>MAX(0,((T350*(365/365))-VLOOKUP(A350,VBMA!$A:$D,4,0))  /  (T350* (365/365)   ))</f>
        <v>0.7481700703</v>
      </c>
      <c r="L350" s="180">
        <f t="shared" ref="L350:S350" si="353">(B350*(1-$K350) * (365/365))/100</f>
        <v>0.00390336391</v>
      </c>
      <c r="M350" s="180">
        <f t="shared" si="353"/>
        <v>0.004281108804</v>
      </c>
      <c r="N350" s="180">
        <f t="shared" si="353"/>
        <v>0.004608487713</v>
      </c>
      <c r="O350" s="180">
        <f t="shared" si="353"/>
        <v>0.005112147572</v>
      </c>
      <c r="P350" s="180">
        <f t="shared" si="353"/>
        <v>0.007756361833</v>
      </c>
      <c r="Q350" s="180">
        <f t="shared" si="353"/>
        <v>0.008688132573</v>
      </c>
      <c r="R350" s="180">
        <f t="shared" si="353"/>
        <v>0.01228930057</v>
      </c>
      <c r="S350" s="180">
        <f t="shared" si="353"/>
        <v>0.01505942979</v>
      </c>
      <c r="T350" s="181">
        <f t="shared" si="3"/>
        <v>7.092087912</v>
      </c>
      <c r="U350" s="182">
        <f t="shared" si="4"/>
        <v>45402</v>
      </c>
      <c r="V350" s="182">
        <f t="shared" si="5"/>
        <v>45493</v>
      </c>
      <c r="W350" s="182">
        <f t="shared" si="6"/>
        <v>45585</v>
      </c>
      <c r="X350" s="181">
        <f t="shared" si="7"/>
        <v>183</v>
      </c>
      <c r="Y350" s="181">
        <f t="shared" si="8"/>
        <v>274</v>
      </c>
      <c r="Z350" s="181">
        <f t="shared" si="9"/>
        <v>366</v>
      </c>
      <c r="AA350" s="155"/>
      <c r="AB350" s="9"/>
      <c r="AC350" s="9"/>
      <c r="AD350" s="9"/>
      <c r="AE350" s="9"/>
      <c r="AF350" s="9"/>
      <c r="AG350" s="9"/>
      <c r="AH350" s="9"/>
    </row>
    <row r="351" ht="15.75" customHeight="1">
      <c r="A351" s="177">
        <v>45218.0</v>
      </c>
      <c r="B351" s="178">
        <v>0.84</v>
      </c>
      <c r="C351" s="178">
        <v>1.06</v>
      </c>
      <c r="D351" s="178">
        <v>1.32</v>
      </c>
      <c r="E351" s="178">
        <v>1.56</v>
      </c>
      <c r="F351" s="178">
        <v>3.02</v>
      </c>
      <c r="G351" s="178">
        <v>3.36</v>
      </c>
      <c r="H351" s="178">
        <v>4.86</v>
      </c>
      <c r="I351" s="178">
        <v>5.95</v>
      </c>
      <c r="J351" s="178">
        <v>6.28</v>
      </c>
      <c r="K351" s="179">
        <f>MAX(0,((T351*(365/365))-VLOOKUP(A351,VBMA!$A:$D,4,0))  /  (T351* (365/365)   ))</f>
        <v>0.7473049413</v>
      </c>
      <c r="L351" s="180">
        <f t="shared" ref="L351:S351" si="354">(B351*(1-$K351) * (365/365))/100</f>
        <v>0.002122638493</v>
      </c>
      <c r="M351" s="180">
        <f t="shared" si="354"/>
        <v>0.002678567622</v>
      </c>
      <c r="N351" s="180">
        <f t="shared" si="354"/>
        <v>0.003335574774</v>
      </c>
      <c r="O351" s="180">
        <f t="shared" si="354"/>
        <v>0.003942042915</v>
      </c>
      <c r="P351" s="180">
        <f t="shared" si="354"/>
        <v>0.007631390772</v>
      </c>
      <c r="Q351" s="180">
        <f t="shared" si="354"/>
        <v>0.008490553971</v>
      </c>
      <c r="R351" s="180">
        <f t="shared" si="354"/>
        <v>0.01228097985</v>
      </c>
      <c r="S351" s="180">
        <f t="shared" si="354"/>
        <v>0.01503535599</v>
      </c>
      <c r="T351" s="181">
        <f t="shared" si="3"/>
        <v>7.051978022</v>
      </c>
      <c r="U351" s="182">
        <f t="shared" si="4"/>
        <v>45401</v>
      </c>
      <c r="V351" s="182">
        <f t="shared" si="5"/>
        <v>45492</v>
      </c>
      <c r="W351" s="182">
        <f t="shared" si="6"/>
        <v>45584</v>
      </c>
      <c r="X351" s="181">
        <f t="shared" si="7"/>
        <v>183</v>
      </c>
      <c r="Y351" s="181">
        <f t="shared" si="8"/>
        <v>274</v>
      </c>
      <c r="Z351" s="181">
        <f t="shared" si="9"/>
        <v>366</v>
      </c>
      <c r="AA351" s="155"/>
      <c r="AB351" s="9"/>
      <c r="AC351" s="9"/>
      <c r="AD351" s="9"/>
      <c r="AE351" s="9"/>
      <c r="AF351" s="9"/>
      <c r="AG351" s="9"/>
      <c r="AH351" s="9"/>
    </row>
    <row r="352" ht="15.75" customHeight="1">
      <c r="A352" s="177">
        <v>45217.0</v>
      </c>
      <c r="B352" s="178">
        <v>0.82</v>
      </c>
      <c r="C352" s="178">
        <v>1.07</v>
      </c>
      <c r="D352" s="178">
        <v>1.22</v>
      </c>
      <c r="E352" s="178">
        <v>1.55</v>
      </c>
      <c r="F352" s="178">
        <v>3.02</v>
      </c>
      <c r="G352" s="178">
        <v>3.35</v>
      </c>
      <c r="H352" s="178">
        <v>4.87</v>
      </c>
      <c r="I352" s="178">
        <v>5.96</v>
      </c>
      <c r="J352" s="178">
        <v>6.26</v>
      </c>
      <c r="K352" s="179">
        <f>MAX(0,((T352*(365/365))-VLOOKUP(A352,VBMA!$A:$D,4,0))  /  (T352* (365/365)   ))</f>
        <v>0.7521940744</v>
      </c>
      <c r="L352" s="180">
        <f t="shared" ref="L352:S352" si="355">(B352*(1-$K352) * (365/365))/100</f>
        <v>0.00203200859</v>
      </c>
      <c r="M352" s="180">
        <f t="shared" si="355"/>
        <v>0.002651523403</v>
      </c>
      <c r="N352" s="180">
        <f t="shared" si="355"/>
        <v>0.003023232292</v>
      </c>
      <c r="O352" s="180">
        <f t="shared" si="355"/>
        <v>0.003840991846</v>
      </c>
      <c r="P352" s="180">
        <f t="shared" si="355"/>
        <v>0.007483738952</v>
      </c>
      <c r="Q352" s="180">
        <f t="shared" si="355"/>
        <v>0.008301498506</v>
      </c>
      <c r="R352" s="180">
        <f t="shared" si="355"/>
        <v>0.01206814857</v>
      </c>
      <c r="S352" s="180">
        <f t="shared" si="355"/>
        <v>0.01476923316</v>
      </c>
      <c r="T352" s="181">
        <f t="shared" si="3"/>
        <v>7.061978022</v>
      </c>
      <c r="U352" s="182">
        <f t="shared" si="4"/>
        <v>45400</v>
      </c>
      <c r="V352" s="182">
        <f t="shared" si="5"/>
        <v>45491</v>
      </c>
      <c r="W352" s="182">
        <f t="shared" si="6"/>
        <v>45583</v>
      </c>
      <c r="X352" s="181">
        <f t="shared" si="7"/>
        <v>183</v>
      </c>
      <c r="Y352" s="181">
        <f t="shared" si="8"/>
        <v>274</v>
      </c>
      <c r="Z352" s="181">
        <f t="shared" si="9"/>
        <v>366</v>
      </c>
      <c r="AA352" s="155"/>
      <c r="AB352" s="9"/>
      <c r="AC352" s="9"/>
      <c r="AD352" s="9"/>
      <c r="AE352" s="9"/>
      <c r="AF352" s="9"/>
      <c r="AG352" s="9"/>
      <c r="AH352" s="9"/>
    </row>
    <row r="353" ht="15.75" customHeight="1">
      <c r="A353" s="177">
        <v>45216.0</v>
      </c>
      <c r="B353" s="178">
        <v>0.8</v>
      </c>
      <c r="C353" s="178">
        <v>0.97</v>
      </c>
      <c r="D353" s="178">
        <v>1.2</v>
      </c>
      <c r="E353" s="178">
        <v>1.47</v>
      </c>
      <c r="F353" s="178">
        <v>3.0</v>
      </c>
      <c r="G353" s="178">
        <v>3.32</v>
      </c>
      <c r="H353" s="178">
        <v>4.88</v>
      </c>
      <c r="I353" s="178">
        <v>5.9</v>
      </c>
      <c r="J353" s="178">
        <v>6.11</v>
      </c>
      <c r="K353" s="179">
        <f>MAX(0,((T353*(365/365))-VLOOKUP(A353,VBMA!$A:$D,4,0))  /  (T353* (365/365)   ))</f>
        <v>0.7475187875</v>
      </c>
      <c r="L353" s="180">
        <f t="shared" ref="L353:S353" si="356">(B353*(1-$K353) * (365/365))/100</f>
        <v>0.0020198497</v>
      </c>
      <c r="M353" s="180">
        <f t="shared" si="356"/>
        <v>0.002449067762</v>
      </c>
      <c r="N353" s="180">
        <f t="shared" si="356"/>
        <v>0.003029774551</v>
      </c>
      <c r="O353" s="180">
        <f t="shared" si="356"/>
        <v>0.003711473824</v>
      </c>
      <c r="P353" s="180">
        <f t="shared" si="356"/>
        <v>0.007574436376</v>
      </c>
      <c r="Q353" s="180">
        <f t="shared" si="356"/>
        <v>0.008382376256</v>
      </c>
      <c r="R353" s="180">
        <f t="shared" si="356"/>
        <v>0.01232108317</v>
      </c>
      <c r="S353" s="180">
        <f t="shared" si="356"/>
        <v>0.01489639154</v>
      </c>
      <c r="T353" s="181">
        <f t="shared" si="3"/>
        <v>6.931208791</v>
      </c>
      <c r="U353" s="182">
        <f t="shared" si="4"/>
        <v>45399</v>
      </c>
      <c r="V353" s="182">
        <f t="shared" si="5"/>
        <v>45490</v>
      </c>
      <c r="W353" s="182">
        <f t="shared" si="6"/>
        <v>45582</v>
      </c>
      <c r="X353" s="181">
        <f t="shared" si="7"/>
        <v>183</v>
      </c>
      <c r="Y353" s="181">
        <f t="shared" si="8"/>
        <v>274</v>
      </c>
      <c r="Z353" s="181">
        <f t="shared" si="9"/>
        <v>366</v>
      </c>
      <c r="AA353" s="155"/>
      <c r="AB353" s="9"/>
      <c r="AC353" s="9"/>
      <c r="AD353" s="9"/>
      <c r="AE353" s="9"/>
      <c r="AF353" s="9"/>
      <c r="AG353" s="9"/>
      <c r="AH353" s="9"/>
    </row>
    <row r="354" ht="15.75" customHeight="1">
      <c r="A354" s="177">
        <v>45215.0</v>
      </c>
      <c r="B354" s="178">
        <v>0.77</v>
      </c>
      <c r="C354" s="178">
        <v>0.95</v>
      </c>
      <c r="D354" s="178">
        <v>1.18</v>
      </c>
      <c r="E354" s="178">
        <v>1.48</v>
      </c>
      <c r="F354" s="178">
        <v>3.02</v>
      </c>
      <c r="G354" s="178">
        <v>3.35</v>
      </c>
      <c r="H354" s="178">
        <v>4.87</v>
      </c>
      <c r="I354" s="178">
        <v>5.94</v>
      </c>
      <c r="J354" s="178">
        <v>6.22</v>
      </c>
      <c r="K354" s="179">
        <f>MAX(0,((T354*(365/365))-VLOOKUP(A354,VBMA!$A:$D,4,0))  /  (T354* (365/365)   ))</f>
        <v>0.7507746721</v>
      </c>
      <c r="L354" s="180">
        <f t="shared" ref="L354:S354" si="357">(B354*(1-$K354) * (365/365))/100</f>
        <v>0.001919035025</v>
      </c>
      <c r="M354" s="180">
        <f t="shared" si="357"/>
        <v>0.002367640615</v>
      </c>
      <c r="N354" s="180">
        <f t="shared" si="357"/>
        <v>0.002940858869</v>
      </c>
      <c r="O354" s="180">
        <f t="shared" si="357"/>
        <v>0.003688534852</v>
      </c>
      <c r="P354" s="180">
        <f t="shared" si="357"/>
        <v>0.007526604902</v>
      </c>
      <c r="Q354" s="180">
        <f t="shared" si="357"/>
        <v>0.008349048484</v>
      </c>
      <c r="R354" s="180">
        <f t="shared" si="357"/>
        <v>0.01213727347</v>
      </c>
      <c r="S354" s="180">
        <f t="shared" si="357"/>
        <v>0.01480398448</v>
      </c>
      <c r="T354" s="181">
        <f t="shared" si="3"/>
        <v>7.021758242</v>
      </c>
      <c r="U354" s="182">
        <f t="shared" si="4"/>
        <v>45398</v>
      </c>
      <c r="V354" s="182">
        <f t="shared" si="5"/>
        <v>45489</v>
      </c>
      <c r="W354" s="182">
        <f t="shared" si="6"/>
        <v>45581</v>
      </c>
      <c r="X354" s="181">
        <f t="shared" si="7"/>
        <v>183</v>
      </c>
      <c r="Y354" s="181">
        <f t="shared" si="8"/>
        <v>274</v>
      </c>
      <c r="Z354" s="181">
        <f t="shared" si="9"/>
        <v>366</v>
      </c>
      <c r="AA354" s="155"/>
      <c r="AB354" s="9"/>
      <c r="AC354" s="9"/>
      <c r="AD354" s="9"/>
      <c r="AE354" s="9"/>
      <c r="AF354" s="9"/>
      <c r="AG354" s="9"/>
      <c r="AH354" s="9"/>
    </row>
    <row r="355" ht="15.75" customHeight="1">
      <c r="A355" s="177">
        <v>45212.0</v>
      </c>
      <c r="B355" s="178">
        <v>0.4</v>
      </c>
      <c r="C355" s="178">
        <v>0.6</v>
      </c>
      <c r="D355" s="178">
        <v>0.82</v>
      </c>
      <c r="E355" s="178">
        <v>1.28</v>
      </c>
      <c r="F355" s="178">
        <v>3.0</v>
      </c>
      <c r="G355" s="178">
        <v>3.3</v>
      </c>
      <c r="H355" s="178">
        <v>4.88</v>
      </c>
      <c r="I355" s="178">
        <v>5.98</v>
      </c>
      <c r="J355" s="178">
        <v>6.23</v>
      </c>
      <c r="K355" s="179">
        <f>MAX(0,((T355*(365/365))-VLOOKUP(A355,VBMA!$A:$D,4,0))  /  (T355* (365/365)   ))</f>
        <v>0.7532461496</v>
      </c>
      <c r="L355" s="180">
        <f t="shared" ref="L355:S355" si="358">(B355*(1-$K355) * (365/365))/100</f>
        <v>0.0009870154018</v>
      </c>
      <c r="M355" s="180">
        <f t="shared" si="358"/>
        <v>0.001480523103</v>
      </c>
      <c r="N355" s="180">
        <f t="shared" si="358"/>
        <v>0.002023381574</v>
      </c>
      <c r="O355" s="180">
        <f t="shared" si="358"/>
        <v>0.003158449286</v>
      </c>
      <c r="P355" s="180">
        <f t="shared" si="358"/>
        <v>0.007402615513</v>
      </c>
      <c r="Q355" s="180">
        <f t="shared" si="358"/>
        <v>0.008142877065</v>
      </c>
      <c r="R355" s="180">
        <f t="shared" si="358"/>
        <v>0.0120415879</v>
      </c>
      <c r="S355" s="180">
        <f t="shared" si="358"/>
        <v>0.01475588026</v>
      </c>
      <c r="T355" s="181">
        <f t="shared" si="3"/>
        <v>7.092087912</v>
      </c>
      <c r="U355" s="182">
        <f t="shared" si="4"/>
        <v>45395</v>
      </c>
      <c r="V355" s="182">
        <f t="shared" si="5"/>
        <v>45486</v>
      </c>
      <c r="W355" s="182">
        <f t="shared" si="6"/>
        <v>45578</v>
      </c>
      <c r="X355" s="181">
        <f t="shared" si="7"/>
        <v>183</v>
      </c>
      <c r="Y355" s="181">
        <f t="shared" si="8"/>
        <v>274</v>
      </c>
      <c r="Z355" s="181">
        <f t="shared" si="9"/>
        <v>366</v>
      </c>
      <c r="AA355" s="155"/>
      <c r="AB355" s="9"/>
      <c r="AC355" s="9"/>
      <c r="AD355" s="9"/>
      <c r="AE355" s="9"/>
      <c r="AF355" s="9"/>
      <c r="AG355" s="9"/>
      <c r="AH355" s="9"/>
    </row>
    <row r="356" ht="15.75" customHeight="1">
      <c r="A356" s="177">
        <v>45211.0</v>
      </c>
      <c r="B356" s="178">
        <v>0.28</v>
      </c>
      <c r="C356" s="178">
        <v>0.48</v>
      </c>
      <c r="D356" s="178">
        <v>0.76</v>
      </c>
      <c r="E356" s="178">
        <v>1.24</v>
      </c>
      <c r="F356" s="178">
        <v>3.0</v>
      </c>
      <c r="G356" s="178">
        <v>3.28</v>
      </c>
      <c r="H356" s="178">
        <v>4.88</v>
      </c>
      <c r="I356" s="178">
        <v>5.83</v>
      </c>
      <c r="J356" s="178">
        <v>5.95</v>
      </c>
      <c r="K356" s="179">
        <f>MAX(0,((T356*(365/365))-VLOOKUP(A356,VBMA!$A:$D,4,0))  /  (T356* (365/365)   ))</f>
        <v>0.7456718399</v>
      </c>
      <c r="L356" s="180">
        <f t="shared" ref="L356:S356" si="359">(B356*(1-$K356) * (365/365))/100</f>
        <v>0.0007121188484</v>
      </c>
      <c r="M356" s="180">
        <f t="shared" si="359"/>
        <v>0.001220775169</v>
      </c>
      <c r="N356" s="180">
        <f t="shared" si="359"/>
        <v>0.001932894017</v>
      </c>
      <c r="O356" s="180">
        <f t="shared" si="359"/>
        <v>0.003153669186</v>
      </c>
      <c r="P356" s="180">
        <f t="shared" si="359"/>
        <v>0.007629844804</v>
      </c>
      <c r="Q356" s="180">
        <f t="shared" si="359"/>
        <v>0.008341963653</v>
      </c>
      <c r="R356" s="180">
        <f t="shared" si="359"/>
        <v>0.01241121422</v>
      </c>
      <c r="S356" s="180">
        <f t="shared" si="359"/>
        <v>0.01482733174</v>
      </c>
      <c r="T356" s="181">
        <f t="shared" si="3"/>
        <v>6.79043956</v>
      </c>
      <c r="U356" s="182">
        <f t="shared" si="4"/>
        <v>45394</v>
      </c>
      <c r="V356" s="182">
        <f t="shared" si="5"/>
        <v>45485</v>
      </c>
      <c r="W356" s="182">
        <f t="shared" si="6"/>
        <v>45577</v>
      </c>
      <c r="X356" s="181">
        <f t="shared" si="7"/>
        <v>183</v>
      </c>
      <c r="Y356" s="181">
        <f t="shared" si="8"/>
        <v>274</v>
      </c>
      <c r="Z356" s="181">
        <f t="shared" si="9"/>
        <v>366</v>
      </c>
      <c r="AA356" s="155"/>
      <c r="AB356" s="9"/>
      <c r="AC356" s="9"/>
      <c r="AD356" s="9"/>
      <c r="AE356" s="9"/>
      <c r="AF356" s="9"/>
      <c r="AG356" s="9"/>
      <c r="AH356" s="9"/>
    </row>
    <row r="357" ht="15.75" customHeight="1">
      <c r="A357" s="177">
        <v>45210.0</v>
      </c>
      <c r="B357" s="178">
        <v>0.41</v>
      </c>
      <c r="C357" s="178">
        <v>0.63</v>
      </c>
      <c r="D357" s="178">
        <v>0.93</v>
      </c>
      <c r="E357" s="178">
        <v>1.4</v>
      </c>
      <c r="F357" s="178">
        <v>3.03</v>
      </c>
      <c r="G357" s="178">
        <v>3.34</v>
      </c>
      <c r="H357" s="178">
        <v>4.91</v>
      </c>
      <c r="I357" s="178">
        <v>5.97</v>
      </c>
      <c r="J357" s="178">
        <v>6.18</v>
      </c>
      <c r="K357" s="179">
        <f>MAX(0,((T357*(365/365))-VLOOKUP(A357,VBMA!$A:$D,4,0))  /  (T357* (365/365)   ))</f>
        <v>0.7521887046</v>
      </c>
      <c r="L357" s="180">
        <f t="shared" ref="L357:S357" si="360">(B357*(1-$K357) * (365/365))/100</f>
        <v>0.001016026311</v>
      </c>
      <c r="M357" s="180">
        <f t="shared" si="360"/>
        <v>0.001561211161</v>
      </c>
      <c r="N357" s="180">
        <f t="shared" si="360"/>
        <v>0.002304645048</v>
      </c>
      <c r="O357" s="180">
        <f t="shared" si="360"/>
        <v>0.003469358136</v>
      </c>
      <c r="P357" s="180">
        <f t="shared" si="360"/>
        <v>0.007508682252</v>
      </c>
      <c r="Q357" s="180">
        <f t="shared" si="360"/>
        <v>0.008276897267</v>
      </c>
      <c r="R357" s="180">
        <f t="shared" si="360"/>
        <v>0.01216753461</v>
      </c>
      <c r="S357" s="180">
        <f t="shared" si="360"/>
        <v>0.01479433434</v>
      </c>
      <c r="T357" s="181">
        <f t="shared" si="3"/>
        <v>7.041648352</v>
      </c>
      <c r="U357" s="182">
        <f t="shared" si="4"/>
        <v>45393</v>
      </c>
      <c r="V357" s="182">
        <f t="shared" si="5"/>
        <v>45484</v>
      </c>
      <c r="W357" s="182">
        <f t="shared" si="6"/>
        <v>45576</v>
      </c>
      <c r="X357" s="181">
        <f t="shared" si="7"/>
        <v>183</v>
      </c>
      <c r="Y357" s="181">
        <f t="shared" si="8"/>
        <v>274</v>
      </c>
      <c r="Z357" s="181">
        <f t="shared" si="9"/>
        <v>366</v>
      </c>
      <c r="AA357" s="155"/>
      <c r="AB357" s="9"/>
      <c r="AC357" s="9"/>
      <c r="AD357" s="9"/>
      <c r="AE357" s="9"/>
      <c r="AF357" s="9"/>
      <c r="AG357" s="9"/>
      <c r="AH357" s="9"/>
    </row>
    <row r="358" ht="15.75" customHeight="1">
      <c r="A358" s="177">
        <v>45209.0</v>
      </c>
      <c r="B358" s="178">
        <v>0.72</v>
      </c>
      <c r="C358" s="178">
        <v>0.95</v>
      </c>
      <c r="D358" s="178">
        <v>1.22</v>
      </c>
      <c r="E358" s="178">
        <v>1.67</v>
      </c>
      <c r="F358" s="178">
        <v>3.1</v>
      </c>
      <c r="G358" s="178">
        <v>3.42</v>
      </c>
      <c r="H358" s="178">
        <v>4.9</v>
      </c>
      <c r="I358" s="178">
        <v>5.91</v>
      </c>
      <c r="J358" s="178">
        <v>6.11</v>
      </c>
      <c r="K358" s="179">
        <f>MAX(0,((T358*(365/365))-VLOOKUP(A358,VBMA!$A:$D,4,0))  /  (T358* (365/365)   ))</f>
        <v>0.7475147845</v>
      </c>
      <c r="L358" s="180">
        <f t="shared" ref="L358:S358" si="361">(B358*(1-$K358) * (365/365))/100</f>
        <v>0.001817893552</v>
      </c>
      <c r="M358" s="180">
        <f t="shared" si="361"/>
        <v>0.002398609548</v>
      </c>
      <c r="N358" s="180">
        <f t="shared" si="361"/>
        <v>0.00308031963</v>
      </c>
      <c r="O358" s="180">
        <f t="shared" si="361"/>
        <v>0.0042165031</v>
      </c>
      <c r="P358" s="180">
        <f t="shared" si="361"/>
        <v>0.007827041682</v>
      </c>
      <c r="Q358" s="180">
        <f t="shared" si="361"/>
        <v>0.008634994372</v>
      </c>
      <c r="R358" s="180">
        <f t="shared" si="361"/>
        <v>0.01237177556</v>
      </c>
      <c r="S358" s="180">
        <f t="shared" si="361"/>
        <v>0.01492187624</v>
      </c>
      <c r="T358" s="181">
        <f t="shared" si="3"/>
        <v>6.931098901</v>
      </c>
      <c r="U358" s="182">
        <f t="shared" si="4"/>
        <v>45392</v>
      </c>
      <c r="V358" s="182">
        <f t="shared" si="5"/>
        <v>45483</v>
      </c>
      <c r="W358" s="182">
        <f t="shared" si="6"/>
        <v>45575</v>
      </c>
      <c r="X358" s="181">
        <f t="shared" si="7"/>
        <v>183</v>
      </c>
      <c r="Y358" s="181">
        <f t="shared" si="8"/>
        <v>274</v>
      </c>
      <c r="Z358" s="181">
        <f t="shared" si="9"/>
        <v>366</v>
      </c>
      <c r="AA358" s="155"/>
      <c r="AB358" s="9"/>
      <c r="AC358" s="9"/>
      <c r="AD358" s="9"/>
      <c r="AE358" s="9"/>
      <c r="AF358" s="9"/>
      <c r="AG358" s="9"/>
      <c r="AH358" s="9"/>
    </row>
    <row r="359" ht="15.75" customHeight="1">
      <c r="A359" s="177">
        <v>45208.0</v>
      </c>
      <c r="B359" s="178">
        <v>1.0</v>
      </c>
      <c r="C359" s="178">
        <v>1.29</v>
      </c>
      <c r="D359" s="178">
        <v>1.53</v>
      </c>
      <c r="E359" s="178">
        <v>1.83</v>
      </c>
      <c r="F359" s="178">
        <v>3.17</v>
      </c>
      <c r="G359" s="178">
        <v>3.49</v>
      </c>
      <c r="H359" s="178">
        <v>4.9</v>
      </c>
      <c r="I359" s="178">
        <v>5.9</v>
      </c>
      <c r="J359" s="178">
        <v>6.08</v>
      </c>
      <c r="K359" s="179">
        <f>MAX(0,((T359*(365/365))-VLOOKUP(A359,VBMA!$A:$D,4,0))  /  (T359* (365/365)   ))</f>
        <v>0.7467800922</v>
      </c>
      <c r="L359" s="180">
        <f t="shared" ref="L359:S359" si="362">(B359*(1-$K359) * (365/365))/100</f>
        <v>0.002532199078</v>
      </c>
      <c r="M359" s="180">
        <f t="shared" si="362"/>
        <v>0.00326653681</v>
      </c>
      <c r="N359" s="180">
        <f t="shared" si="362"/>
        <v>0.003874264589</v>
      </c>
      <c r="O359" s="180">
        <f t="shared" si="362"/>
        <v>0.004633924312</v>
      </c>
      <c r="P359" s="180">
        <f t="shared" si="362"/>
        <v>0.008027071076</v>
      </c>
      <c r="Q359" s="180">
        <f t="shared" si="362"/>
        <v>0.008837374781</v>
      </c>
      <c r="R359" s="180">
        <f t="shared" si="362"/>
        <v>0.01240777548</v>
      </c>
      <c r="S359" s="180">
        <f t="shared" si="362"/>
        <v>0.01493997456</v>
      </c>
      <c r="T359" s="181">
        <f t="shared" si="3"/>
        <v>6.910989011</v>
      </c>
      <c r="U359" s="182">
        <f t="shared" si="4"/>
        <v>45391</v>
      </c>
      <c r="V359" s="182">
        <f t="shared" si="5"/>
        <v>45482</v>
      </c>
      <c r="W359" s="182">
        <f t="shared" si="6"/>
        <v>45574</v>
      </c>
      <c r="X359" s="181">
        <f t="shared" si="7"/>
        <v>183</v>
      </c>
      <c r="Y359" s="181">
        <f t="shared" si="8"/>
        <v>274</v>
      </c>
      <c r="Z359" s="181">
        <f t="shared" si="9"/>
        <v>366</v>
      </c>
      <c r="AA359" s="155"/>
      <c r="AB359" s="9"/>
      <c r="AC359" s="9"/>
      <c r="AD359" s="9"/>
      <c r="AE359" s="9"/>
      <c r="AF359" s="9"/>
      <c r="AG359" s="9"/>
      <c r="AH359" s="9"/>
    </row>
    <row r="360" ht="15.75" customHeight="1">
      <c r="A360" s="177">
        <v>45205.0</v>
      </c>
      <c r="B360" s="178">
        <v>1.22</v>
      </c>
      <c r="C360" s="178">
        <v>1.44</v>
      </c>
      <c r="D360" s="178">
        <v>1.66</v>
      </c>
      <c r="E360" s="178">
        <v>1.94</v>
      </c>
      <c r="F360" s="178">
        <v>3.2</v>
      </c>
      <c r="G360" s="178">
        <v>3.52</v>
      </c>
      <c r="H360" s="178">
        <v>4.9</v>
      </c>
      <c r="I360" s="178">
        <v>5.98</v>
      </c>
      <c r="J360" s="178">
        <v>6.3</v>
      </c>
      <c r="K360" s="179">
        <f>MAX(0,((T360*(365/365))-VLOOKUP(A360,VBMA!$A:$D,4,0))  /  (T360* (365/365)   ))</f>
        <v>0.7525406346</v>
      </c>
      <c r="L360" s="180">
        <f t="shared" ref="L360:S360" si="363">(B360*(1-$K360) * (365/365))/100</f>
        <v>0.003019004258</v>
      </c>
      <c r="M360" s="180">
        <f t="shared" si="363"/>
        <v>0.003563414862</v>
      </c>
      <c r="N360" s="180">
        <f t="shared" si="363"/>
        <v>0.004107825465</v>
      </c>
      <c r="O360" s="180">
        <f t="shared" si="363"/>
        <v>0.004800711688</v>
      </c>
      <c r="P360" s="180">
        <f t="shared" si="363"/>
        <v>0.007918699692</v>
      </c>
      <c r="Q360" s="180">
        <f t="shared" si="363"/>
        <v>0.008710569662</v>
      </c>
      <c r="R360" s="180">
        <f t="shared" si="363"/>
        <v>0.0121255089</v>
      </c>
      <c r="S360" s="180">
        <f t="shared" si="363"/>
        <v>0.01479807005</v>
      </c>
      <c r="T360" s="181">
        <f t="shared" si="3"/>
        <v>7.071868132</v>
      </c>
      <c r="U360" s="182">
        <f t="shared" si="4"/>
        <v>45388</v>
      </c>
      <c r="V360" s="182">
        <f t="shared" si="5"/>
        <v>45479</v>
      </c>
      <c r="W360" s="182">
        <f t="shared" si="6"/>
        <v>45571</v>
      </c>
      <c r="X360" s="181">
        <f t="shared" si="7"/>
        <v>183</v>
      </c>
      <c r="Y360" s="181">
        <f t="shared" si="8"/>
        <v>274</v>
      </c>
      <c r="Z360" s="181">
        <f t="shared" si="9"/>
        <v>366</v>
      </c>
      <c r="AA360" s="155"/>
      <c r="AB360" s="9"/>
      <c r="AC360" s="9"/>
      <c r="AD360" s="9"/>
      <c r="AE360" s="9"/>
      <c r="AF360" s="9"/>
      <c r="AG360" s="9"/>
      <c r="AH360" s="9"/>
    </row>
    <row r="361" ht="15.75" customHeight="1">
      <c r="A361" s="177">
        <v>45204.0</v>
      </c>
      <c r="B361" s="178">
        <v>1.36</v>
      </c>
      <c r="C361" s="178">
        <v>1.59</v>
      </c>
      <c r="D361" s="178">
        <v>1.73</v>
      </c>
      <c r="E361" s="178">
        <v>1.93</v>
      </c>
      <c r="F361" s="178">
        <v>3.2</v>
      </c>
      <c r="G361" s="178">
        <v>3.53</v>
      </c>
      <c r="H361" s="178">
        <v>4.9</v>
      </c>
      <c r="I361" s="178">
        <v>5.98</v>
      </c>
      <c r="J361" s="178">
        <v>6.23</v>
      </c>
      <c r="K361" s="179">
        <f>MAX(0,((T361*(365/365))-VLOOKUP(A361,VBMA!$A:$D,4,0))  /  (T361* (365/365)   ))</f>
        <v>0.7563585791</v>
      </c>
      <c r="L361" s="180">
        <f t="shared" ref="L361:S361" si="364">(B361*(1-$K361) * (365/365))/100</f>
        <v>0.003313523324</v>
      </c>
      <c r="M361" s="180">
        <f t="shared" si="364"/>
        <v>0.003873898592</v>
      </c>
      <c r="N361" s="180">
        <f t="shared" si="364"/>
        <v>0.004214996581</v>
      </c>
      <c r="O361" s="180">
        <f t="shared" si="364"/>
        <v>0.004702279423</v>
      </c>
      <c r="P361" s="180">
        <f t="shared" si="364"/>
        <v>0.007796525469</v>
      </c>
      <c r="Q361" s="180">
        <f t="shared" si="364"/>
        <v>0.008600542157</v>
      </c>
      <c r="R361" s="180">
        <f t="shared" si="364"/>
        <v>0.01193842962</v>
      </c>
      <c r="S361" s="180">
        <f t="shared" si="364"/>
        <v>0.01456975697</v>
      </c>
      <c r="T361" s="181">
        <f t="shared" si="3"/>
        <v>7.071868132</v>
      </c>
      <c r="U361" s="182">
        <f t="shared" si="4"/>
        <v>45387</v>
      </c>
      <c r="V361" s="182">
        <f t="shared" si="5"/>
        <v>45478</v>
      </c>
      <c r="W361" s="182">
        <f t="shared" si="6"/>
        <v>45570</v>
      </c>
      <c r="X361" s="181">
        <f t="shared" si="7"/>
        <v>183</v>
      </c>
      <c r="Y361" s="181">
        <f t="shared" si="8"/>
        <v>274</v>
      </c>
      <c r="Z361" s="181">
        <f t="shared" si="9"/>
        <v>366</v>
      </c>
      <c r="AA361" s="155"/>
      <c r="AB361" s="9"/>
      <c r="AC361" s="9"/>
      <c r="AD361" s="9"/>
      <c r="AE361" s="9"/>
      <c r="AF361" s="9"/>
      <c r="AG361" s="9"/>
      <c r="AH361" s="9"/>
    </row>
    <row r="362" ht="15.75" customHeight="1">
      <c r="A362" s="177">
        <v>45203.0</v>
      </c>
      <c r="B362" s="178">
        <v>1.14</v>
      </c>
      <c r="C362" s="178">
        <v>1.38</v>
      </c>
      <c r="D362" s="178">
        <v>1.52</v>
      </c>
      <c r="E362" s="178">
        <v>1.74</v>
      </c>
      <c r="F362" s="178">
        <v>3.04</v>
      </c>
      <c r="G362" s="178">
        <v>3.3</v>
      </c>
      <c r="H362" s="178">
        <v>4.94</v>
      </c>
      <c r="I362" s="178">
        <v>5.93</v>
      </c>
      <c r="J362" s="178">
        <v>6.25</v>
      </c>
      <c r="K362" s="179">
        <f>MAX(0,((T362*(365/365))-VLOOKUP(A362,VBMA!$A:$D,4,0))  /  (T362* (365/365)   ))</f>
        <v>0.7547208701</v>
      </c>
      <c r="L362" s="180">
        <f t="shared" ref="L362:S362" si="365">(B362*(1-$K362) * (365/365))/100</f>
        <v>0.002796182081</v>
      </c>
      <c r="M362" s="180">
        <f t="shared" si="365"/>
        <v>0.003384851992</v>
      </c>
      <c r="N362" s="180">
        <f t="shared" si="365"/>
        <v>0.003728242774</v>
      </c>
      <c r="O362" s="180">
        <f t="shared" si="365"/>
        <v>0.00426785686</v>
      </c>
      <c r="P362" s="180">
        <f t="shared" si="365"/>
        <v>0.007456485548</v>
      </c>
      <c r="Q362" s="180">
        <f t="shared" si="365"/>
        <v>0.008094211286</v>
      </c>
      <c r="R362" s="180">
        <f t="shared" si="365"/>
        <v>0.01211678902</v>
      </c>
      <c r="S362" s="180">
        <f t="shared" si="365"/>
        <v>0.0145450524</v>
      </c>
      <c r="T362" s="181">
        <f t="shared" si="3"/>
        <v>6.930879121</v>
      </c>
      <c r="U362" s="182">
        <f t="shared" si="4"/>
        <v>45386</v>
      </c>
      <c r="V362" s="182">
        <f t="shared" si="5"/>
        <v>45477</v>
      </c>
      <c r="W362" s="182">
        <f t="shared" si="6"/>
        <v>45569</v>
      </c>
      <c r="X362" s="181">
        <f t="shared" si="7"/>
        <v>183</v>
      </c>
      <c r="Y362" s="181">
        <f t="shared" si="8"/>
        <v>274</v>
      </c>
      <c r="Z362" s="181">
        <f t="shared" si="9"/>
        <v>366</v>
      </c>
      <c r="AA362" s="155"/>
      <c r="AB362" s="9"/>
      <c r="AC362" s="9"/>
      <c r="AD362" s="9"/>
      <c r="AE362" s="9"/>
      <c r="AF362" s="9"/>
      <c r="AG362" s="9"/>
      <c r="AH362" s="9"/>
    </row>
    <row r="363" ht="15.75" customHeight="1">
      <c r="A363" s="177">
        <v>45202.0</v>
      </c>
      <c r="B363" s="178">
        <v>0.76</v>
      </c>
      <c r="C363" s="178">
        <v>0.94</v>
      </c>
      <c r="D363" s="178">
        <v>1.07</v>
      </c>
      <c r="E363" s="178">
        <v>1.44</v>
      </c>
      <c r="F363" s="178">
        <v>2.96</v>
      </c>
      <c r="G363" s="178">
        <v>3.24</v>
      </c>
      <c r="H363" s="178">
        <v>4.93</v>
      </c>
      <c r="I363" s="178">
        <v>5.95</v>
      </c>
      <c r="J363" s="178">
        <v>6.23</v>
      </c>
      <c r="K363" s="179">
        <f>MAX(0,((T363*(365/365))-VLOOKUP(A363,VBMA!$A:$D,4,0))  /  (T363* (365/365)   ))</f>
        <v>0.7572053708</v>
      </c>
      <c r="L363" s="180">
        <f t="shared" ref="L363:S363" si="366">(B363*(1-$K363) * (365/365))/100</f>
        <v>0.001845239182</v>
      </c>
      <c r="M363" s="180">
        <f t="shared" si="366"/>
        <v>0.002282269515</v>
      </c>
      <c r="N363" s="180">
        <f t="shared" si="366"/>
        <v>0.002597902533</v>
      </c>
      <c r="O363" s="180">
        <f t="shared" si="366"/>
        <v>0.003496242661</v>
      </c>
      <c r="P363" s="180">
        <f t="shared" si="366"/>
        <v>0.007186721025</v>
      </c>
      <c r="Q363" s="180">
        <f t="shared" si="366"/>
        <v>0.007866545987</v>
      </c>
      <c r="R363" s="180">
        <f t="shared" si="366"/>
        <v>0.01196977522</v>
      </c>
      <c r="S363" s="180">
        <f t="shared" si="366"/>
        <v>0.01444628044</v>
      </c>
      <c r="T363" s="181">
        <f t="shared" si="3"/>
        <v>6.981208791</v>
      </c>
      <c r="U363" s="182">
        <f t="shared" si="4"/>
        <v>45385</v>
      </c>
      <c r="V363" s="182">
        <f t="shared" si="5"/>
        <v>45476</v>
      </c>
      <c r="W363" s="182">
        <f t="shared" si="6"/>
        <v>45568</v>
      </c>
      <c r="X363" s="181">
        <f t="shared" si="7"/>
        <v>183</v>
      </c>
      <c r="Y363" s="181">
        <f t="shared" si="8"/>
        <v>274</v>
      </c>
      <c r="Z363" s="181">
        <f t="shared" si="9"/>
        <v>366</v>
      </c>
      <c r="AA363" s="155"/>
      <c r="AB363" s="9"/>
      <c r="AC363" s="9"/>
      <c r="AD363" s="9"/>
      <c r="AE363" s="9"/>
      <c r="AF363" s="9"/>
      <c r="AG363" s="9"/>
      <c r="AH363" s="9"/>
    </row>
    <row r="364" ht="15.75" customHeight="1">
      <c r="A364" s="177">
        <v>45201.0</v>
      </c>
      <c r="B364" s="178">
        <v>0.61</v>
      </c>
      <c r="C364" s="178">
        <v>0.77</v>
      </c>
      <c r="D364" s="178">
        <v>0.87</v>
      </c>
      <c r="E364" s="178">
        <v>1.4</v>
      </c>
      <c r="F364" s="178">
        <v>2.9</v>
      </c>
      <c r="G364" s="178">
        <v>3.16</v>
      </c>
      <c r="H364" s="178">
        <v>4.89</v>
      </c>
      <c r="I364" s="178">
        <v>5.88</v>
      </c>
      <c r="J364" s="178">
        <v>6.15</v>
      </c>
      <c r="K364" s="179">
        <f>MAX(0,((T364*(365/365))-VLOOKUP(A364,VBMA!$A:$D,4,0))  /  (T364* (365/365)   ))</f>
        <v>0.7565718027</v>
      </c>
      <c r="L364" s="180">
        <f t="shared" ref="L364:S364" si="367">(B364*(1-$K364) * (365/365))/100</f>
        <v>0.001484912003</v>
      </c>
      <c r="M364" s="180">
        <f t="shared" si="367"/>
        <v>0.001874397119</v>
      </c>
      <c r="N364" s="180">
        <f t="shared" si="367"/>
        <v>0.002117825316</v>
      </c>
      <c r="O364" s="180">
        <f t="shared" si="367"/>
        <v>0.003407994762</v>
      </c>
      <c r="P364" s="180">
        <f t="shared" si="367"/>
        <v>0.007059417721</v>
      </c>
      <c r="Q364" s="180">
        <f t="shared" si="367"/>
        <v>0.007692331034</v>
      </c>
      <c r="R364" s="180">
        <f t="shared" si="367"/>
        <v>0.01190363885</v>
      </c>
      <c r="S364" s="180">
        <f t="shared" si="367"/>
        <v>0.014313578</v>
      </c>
      <c r="T364" s="181">
        <f t="shared" si="3"/>
        <v>6.880879121</v>
      </c>
      <c r="U364" s="182">
        <f t="shared" si="4"/>
        <v>45384</v>
      </c>
      <c r="V364" s="182">
        <f t="shared" si="5"/>
        <v>45475</v>
      </c>
      <c r="W364" s="182">
        <f t="shared" si="6"/>
        <v>45567</v>
      </c>
      <c r="X364" s="181">
        <f t="shared" si="7"/>
        <v>183</v>
      </c>
      <c r="Y364" s="181">
        <f t="shared" si="8"/>
        <v>274</v>
      </c>
      <c r="Z364" s="181">
        <f t="shared" si="9"/>
        <v>366</v>
      </c>
      <c r="AA364" s="155"/>
      <c r="AB364" s="9"/>
      <c r="AC364" s="9"/>
      <c r="AD364" s="9"/>
      <c r="AE364" s="9"/>
      <c r="AF364" s="9"/>
      <c r="AG364" s="9"/>
      <c r="AH364" s="9"/>
    </row>
    <row r="365" ht="15.75" customHeight="1">
      <c r="A365" s="177">
        <v>45198.0</v>
      </c>
      <c r="B365" s="178">
        <v>0.24</v>
      </c>
      <c r="C365" s="178">
        <v>0.48</v>
      </c>
      <c r="D365" s="178">
        <v>0.66</v>
      </c>
      <c r="E365" s="178">
        <v>1.13</v>
      </c>
      <c r="F365" s="178">
        <v>2.78</v>
      </c>
      <c r="G365" s="178">
        <v>3.1</v>
      </c>
      <c r="H365" s="178">
        <v>4.85</v>
      </c>
      <c r="I365" s="178">
        <v>5.98</v>
      </c>
      <c r="J365" s="178">
        <v>6.38</v>
      </c>
      <c r="K365" s="179">
        <f>MAX(0,((T365*(365/365))-VLOOKUP(A365,VBMA!$A:$D,4,0))  /  (T365* (365/365)   ))</f>
        <v>0.764416315</v>
      </c>
      <c r="L365" s="180">
        <f t="shared" ref="L365:S365" si="368">(B365*(1-$K365) * (365/365))/100</f>
        <v>0.0005654008439</v>
      </c>
      <c r="M365" s="180">
        <f t="shared" si="368"/>
        <v>0.001130801688</v>
      </c>
      <c r="N365" s="180">
        <f t="shared" si="368"/>
        <v>0.001554852321</v>
      </c>
      <c r="O365" s="180">
        <f t="shared" si="368"/>
        <v>0.00266209564</v>
      </c>
      <c r="P365" s="180">
        <f t="shared" si="368"/>
        <v>0.006549226442</v>
      </c>
      <c r="Q365" s="180">
        <f t="shared" si="368"/>
        <v>0.007303094233</v>
      </c>
      <c r="R365" s="180">
        <f t="shared" si="368"/>
        <v>0.01142580872</v>
      </c>
      <c r="S365" s="180">
        <f t="shared" si="368"/>
        <v>0.01408790436</v>
      </c>
      <c r="T365" s="181">
        <f t="shared" si="3"/>
        <v>7.11</v>
      </c>
      <c r="U365" s="182">
        <f t="shared" si="4"/>
        <v>45380</v>
      </c>
      <c r="V365" s="182">
        <f t="shared" si="5"/>
        <v>45472</v>
      </c>
      <c r="W365" s="182">
        <f t="shared" si="6"/>
        <v>45564</v>
      </c>
      <c r="X365" s="181">
        <f t="shared" si="7"/>
        <v>182</v>
      </c>
      <c r="Y365" s="181">
        <f t="shared" si="8"/>
        <v>274</v>
      </c>
      <c r="Z365" s="181">
        <f t="shared" si="9"/>
        <v>366</v>
      </c>
      <c r="AA365" s="155"/>
      <c r="AB365" s="9"/>
      <c r="AC365" s="9"/>
      <c r="AD365" s="9"/>
      <c r="AE365" s="9"/>
      <c r="AF365" s="9"/>
      <c r="AG365" s="9"/>
      <c r="AH365" s="9"/>
    </row>
    <row r="366" ht="15.75" customHeight="1">
      <c r="A366" s="177">
        <v>45197.0</v>
      </c>
      <c r="B366" s="178">
        <v>0.2</v>
      </c>
      <c r="C366" s="178">
        <v>0.41</v>
      </c>
      <c r="D366" s="178">
        <v>0.58</v>
      </c>
      <c r="E366" s="178">
        <v>1.07</v>
      </c>
      <c r="F366" s="178">
        <v>2.78</v>
      </c>
      <c r="G366" s="178">
        <v>3.12</v>
      </c>
      <c r="H366" s="178">
        <v>4.88</v>
      </c>
      <c r="I366" s="178">
        <v>6.02</v>
      </c>
      <c r="J366" s="178">
        <v>6.44</v>
      </c>
      <c r="K366" s="179">
        <f>MAX(0,((T366*(365/365))-VLOOKUP(A366,VBMA!$A:$D,4,0))  /  (T366* (365/365)   ))</f>
        <v>0.7667597765</v>
      </c>
      <c r="L366" s="180">
        <f t="shared" ref="L366:S366" si="369">(B366*(1-$K366) * (365/365))/100</f>
        <v>0.0004664804469</v>
      </c>
      <c r="M366" s="180">
        <f t="shared" si="369"/>
        <v>0.0009562849162</v>
      </c>
      <c r="N366" s="180">
        <f t="shared" si="369"/>
        <v>0.001352793296</v>
      </c>
      <c r="O366" s="180">
        <f t="shared" si="369"/>
        <v>0.002495670391</v>
      </c>
      <c r="P366" s="180">
        <f t="shared" si="369"/>
        <v>0.006484078212</v>
      </c>
      <c r="Q366" s="180">
        <f t="shared" si="369"/>
        <v>0.007277094972</v>
      </c>
      <c r="R366" s="180">
        <f t="shared" si="369"/>
        <v>0.01138212291</v>
      </c>
      <c r="S366" s="180">
        <f t="shared" si="369"/>
        <v>0.01404106145</v>
      </c>
      <c r="T366" s="181">
        <f t="shared" si="3"/>
        <v>7.16</v>
      </c>
      <c r="U366" s="182">
        <f t="shared" si="4"/>
        <v>45379</v>
      </c>
      <c r="V366" s="182">
        <f t="shared" si="5"/>
        <v>45471</v>
      </c>
      <c r="W366" s="182">
        <f t="shared" si="6"/>
        <v>45563</v>
      </c>
      <c r="X366" s="181">
        <f t="shared" si="7"/>
        <v>182</v>
      </c>
      <c r="Y366" s="181">
        <f t="shared" si="8"/>
        <v>274</v>
      </c>
      <c r="Z366" s="181">
        <f t="shared" si="9"/>
        <v>366</v>
      </c>
      <c r="AA366" s="155"/>
      <c r="AB366" s="9"/>
      <c r="AC366" s="9"/>
      <c r="AD366" s="9"/>
      <c r="AE366" s="9"/>
      <c r="AF366" s="9"/>
      <c r="AG366" s="9"/>
      <c r="AH366" s="9"/>
    </row>
    <row r="367" ht="15.75" customHeight="1">
      <c r="A367" s="177">
        <v>45196.0</v>
      </c>
      <c r="B367" s="178">
        <v>0.2</v>
      </c>
      <c r="C367" s="178">
        <v>0.41</v>
      </c>
      <c r="D367" s="178">
        <v>0.55</v>
      </c>
      <c r="E367" s="178">
        <v>1.07</v>
      </c>
      <c r="F367" s="178">
        <v>2.77</v>
      </c>
      <c r="G367" s="178">
        <v>3.1</v>
      </c>
      <c r="H367" s="178">
        <v>4.9</v>
      </c>
      <c r="I367" s="178">
        <v>6.02</v>
      </c>
      <c r="J367" s="178">
        <v>6.44</v>
      </c>
      <c r="K367" s="179">
        <f>MAX(0,((T367*(365/365))-VLOOKUP(A367,VBMA!$A:$D,4,0))  /  (T367* (365/365)   ))</f>
        <v>0.7661064426</v>
      </c>
      <c r="L367" s="180">
        <f t="shared" ref="L367:S367" si="370">(B367*(1-$K367) * (365/365))/100</f>
        <v>0.0004677871148</v>
      </c>
      <c r="M367" s="180">
        <f t="shared" si="370"/>
        <v>0.0009589635854</v>
      </c>
      <c r="N367" s="180">
        <f t="shared" si="370"/>
        <v>0.001286414566</v>
      </c>
      <c r="O367" s="180">
        <f t="shared" si="370"/>
        <v>0.002502661064</v>
      </c>
      <c r="P367" s="180">
        <f t="shared" si="370"/>
        <v>0.006478851541</v>
      </c>
      <c r="Q367" s="180">
        <f t="shared" si="370"/>
        <v>0.00725070028</v>
      </c>
      <c r="R367" s="180">
        <f t="shared" si="370"/>
        <v>0.01146078431</v>
      </c>
      <c r="S367" s="180">
        <f t="shared" si="370"/>
        <v>0.01408039216</v>
      </c>
      <c r="T367" s="181">
        <f t="shared" si="3"/>
        <v>7.14</v>
      </c>
      <c r="U367" s="182">
        <f t="shared" si="4"/>
        <v>45378</v>
      </c>
      <c r="V367" s="182">
        <f t="shared" si="5"/>
        <v>45470</v>
      </c>
      <c r="W367" s="182">
        <f t="shared" si="6"/>
        <v>45562</v>
      </c>
      <c r="X367" s="181">
        <f t="shared" si="7"/>
        <v>182</v>
      </c>
      <c r="Y367" s="181">
        <f t="shared" si="8"/>
        <v>274</v>
      </c>
      <c r="Z367" s="181">
        <f t="shared" si="9"/>
        <v>366</v>
      </c>
      <c r="AA367" s="155"/>
      <c r="AB367" s="9"/>
      <c r="AC367" s="9"/>
      <c r="AD367" s="9"/>
      <c r="AE367" s="9"/>
      <c r="AF367" s="9"/>
      <c r="AG367" s="9"/>
      <c r="AH367" s="9"/>
    </row>
    <row r="368" ht="15.75" customHeight="1">
      <c r="A368" s="177">
        <v>45195.0</v>
      </c>
      <c r="B368" s="178">
        <v>0.2</v>
      </c>
      <c r="C368" s="178">
        <v>0.37</v>
      </c>
      <c r="D368" s="178">
        <v>0.53</v>
      </c>
      <c r="E368" s="178">
        <v>1.02</v>
      </c>
      <c r="F368" s="178">
        <v>2.7</v>
      </c>
      <c r="G368" s="178">
        <v>2.98</v>
      </c>
      <c r="H368" s="178">
        <v>4.92</v>
      </c>
      <c r="I368" s="178">
        <v>6.03</v>
      </c>
      <c r="J368" s="178">
        <v>6.45</v>
      </c>
      <c r="K368" s="179">
        <f>MAX(0,((T368*(365/365))-VLOOKUP(A368,VBMA!$A:$D,4,0))  /  (T368* (365/365)   ))</f>
        <v>0.7661064426</v>
      </c>
      <c r="L368" s="180">
        <f t="shared" ref="L368:S368" si="371">(B368*(1-$K368) * (365/365))/100</f>
        <v>0.0004677871148</v>
      </c>
      <c r="M368" s="180">
        <f t="shared" si="371"/>
        <v>0.0008654061625</v>
      </c>
      <c r="N368" s="180">
        <f t="shared" si="371"/>
        <v>0.001239635854</v>
      </c>
      <c r="O368" s="180">
        <f t="shared" si="371"/>
        <v>0.002385714286</v>
      </c>
      <c r="P368" s="180">
        <f t="shared" si="371"/>
        <v>0.00631512605</v>
      </c>
      <c r="Q368" s="180">
        <f t="shared" si="371"/>
        <v>0.006970028011</v>
      </c>
      <c r="R368" s="180">
        <f t="shared" si="371"/>
        <v>0.01150756303</v>
      </c>
      <c r="S368" s="180">
        <f t="shared" si="371"/>
        <v>0.01410378151</v>
      </c>
      <c r="T368" s="181">
        <f t="shared" si="3"/>
        <v>7.14</v>
      </c>
      <c r="U368" s="182">
        <f t="shared" si="4"/>
        <v>45377</v>
      </c>
      <c r="V368" s="182">
        <f t="shared" si="5"/>
        <v>45469</v>
      </c>
      <c r="W368" s="182">
        <f t="shared" si="6"/>
        <v>45561</v>
      </c>
      <c r="X368" s="181">
        <f t="shared" si="7"/>
        <v>182</v>
      </c>
      <c r="Y368" s="181">
        <f t="shared" si="8"/>
        <v>274</v>
      </c>
      <c r="Z368" s="181">
        <f t="shared" si="9"/>
        <v>366</v>
      </c>
      <c r="AA368" s="155"/>
      <c r="AB368" s="9"/>
      <c r="AC368" s="9"/>
      <c r="AD368" s="9"/>
      <c r="AE368" s="9"/>
      <c r="AF368" s="9"/>
      <c r="AG368" s="9"/>
      <c r="AH368" s="9"/>
    </row>
    <row r="369" ht="15.75" customHeight="1">
      <c r="A369" s="177">
        <v>45194.0</v>
      </c>
      <c r="B369" s="178">
        <v>0.19</v>
      </c>
      <c r="C369" s="178">
        <v>0.34</v>
      </c>
      <c r="D369" s="178">
        <v>0.5</v>
      </c>
      <c r="E369" s="178">
        <v>1.02</v>
      </c>
      <c r="F369" s="178">
        <v>2.7</v>
      </c>
      <c r="G369" s="178">
        <v>2.96</v>
      </c>
      <c r="H369" s="178">
        <v>4.92</v>
      </c>
      <c r="I369" s="178">
        <v>5.98</v>
      </c>
      <c r="J369" s="178">
        <v>6.38</v>
      </c>
      <c r="K369" s="179">
        <f>MAX(0,((T369*(365/365))-VLOOKUP(A369,VBMA!$A:$D,4,0))  /  (T369* (365/365)   ))</f>
        <v>0.7627840909</v>
      </c>
      <c r="L369" s="180">
        <f t="shared" ref="L369:S369" si="372">(B369*(1-$K369) * (365/365))/100</f>
        <v>0.0004507102273</v>
      </c>
      <c r="M369" s="180">
        <f t="shared" si="372"/>
        <v>0.0008065340909</v>
      </c>
      <c r="N369" s="180">
        <f t="shared" si="372"/>
        <v>0.001186079545</v>
      </c>
      <c r="O369" s="180">
        <f t="shared" si="372"/>
        <v>0.002419602273</v>
      </c>
      <c r="P369" s="180">
        <f t="shared" si="372"/>
        <v>0.006404829545</v>
      </c>
      <c r="Q369" s="180">
        <f t="shared" si="372"/>
        <v>0.007021590909</v>
      </c>
      <c r="R369" s="180">
        <f t="shared" si="372"/>
        <v>0.01167102273</v>
      </c>
      <c r="S369" s="180">
        <f t="shared" si="372"/>
        <v>0.01418551136</v>
      </c>
      <c r="T369" s="181">
        <f t="shared" si="3"/>
        <v>7.04</v>
      </c>
      <c r="U369" s="182">
        <f t="shared" si="4"/>
        <v>45376</v>
      </c>
      <c r="V369" s="182">
        <f t="shared" si="5"/>
        <v>45468</v>
      </c>
      <c r="W369" s="182">
        <f t="shared" si="6"/>
        <v>45560</v>
      </c>
      <c r="X369" s="181">
        <f t="shared" si="7"/>
        <v>182</v>
      </c>
      <c r="Y369" s="181">
        <f t="shared" si="8"/>
        <v>274</v>
      </c>
      <c r="Z369" s="181">
        <f t="shared" si="9"/>
        <v>366</v>
      </c>
      <c r="AA369" s="155"/>
      <c r="AB369" s="9"/>
      <c r="AC369" s="9"/>
      <c r="AD369" s="9"/>
      <c r="AE369" s="9"/>
      <c r="AF369" s="9"/>
      <c r="AG369" s="9"/>
      <c r="AH369" s="9"/>
    </row>
    <row r="370" ht="15.75" customHeight="1">
      <c r="A370" s="177">
        <v>45191.0</v>
      </c>
      <c r="B370" s="178">
        <v>0.21</v>
      </c>
      <c r="C370" s="178">
        <v>0.4</v>
      </c>
      <c r="D370" s="178">
        <v>0.53</v>
      </c>
      <c r="E370" s="178">
        <v>1.1</v>
      </c>
      <c r="F370" s="178">
        <v>2.73</v>
      </c>
      <c r="G370" s="178">
        <v>3.09</v>
      </c>
      <c r="H370" s="178">
        <v>4.91</v>
      </c>
      <c r="I370" s="178">
        <v>5.92</v>
      </c>
      <c r="J370" s="178">
        <v>6.25</v>
      </c>
      <c r="K370" s="179">
        <f>MAX(0,((T370*(365/365))-VLOOKUP(A370,VBMA!$A:$D,4,0))  /  (T370* (365/365)   ))</f>
        <v>0.759018759</v>
      </c>
      <c r="L370" s="180">
        <f t="shared" ref="L370:S370" si="373">(B370*(1-$K370) * (365/365))/100</f>
        <v>0.0005060606061</v>
      </c>
      <c r="M370" s="180">
        <f t="shared" si="373"/>
        <v>0.0009639249639</v>
      </c>
      <c r="N370" s="180">
        <f t="shared" si="373"/>
        <v>0.001277200577</v>
      </c>
      <c r="O370" s="180">
        <f t="shared" si="373"/>
        <v>0.002650793651</v>
      </c>
      <c r="P370" s="180">
        <f t="shared" si="373"/>
        <v>0.006578787879</v>
      </c>
      <c r="Q370" s="180">
        <f t="shared" si="373"/>
        <v>0.007446320346</v>
      </c>
      <c r="R370" s="180">
        <f t="shared" si="373"/>
        <v>0.01183217893</v>
      </c>
      <c r="S370" s="180">
        <f t="shared" si="373"/>
        <v>0.01426608947</v>
      </c>
      <c r="T370" s="181">
        <f t="shared" si="3"/>
        <v>6.93</v>
      </c>
      <c r="U370" s="182">
        <f t="shared" si="4"/>
        <v>45373</v>
      </c>
      <c r="V370" s="182">
        <f t="shared" si="5"/>
        <v>45465</v>
      </c>
      <c r="W370" s="182">
        <f t="shared" si="6"/>
        <v>45557</v>
      </c>
      <c r="X370" s="181">
        <f t="shared" si="7"/>
        <v>182</v>
      </c>
      <c r="Y370" s="181">
        <f t="shared" si="8"/>
        <v>274</v>
      </c>
      <c r="Z370" s="181">
        <f t="shared" si="9"/>
        <v>366</v>
      </c>
      <c r="AA370" s="155"/>
      <c r="AB370" s="9"/>
      <c r="AC370" s="9"/>
      <c r="AD370" s="9"/>
      <c r="AE370" s="9"/>
      <c r="AF370" s="9"/>
      <c r="AG370" s="9"/>
      <c r="AH370" s="9"/>
    </row>
    <row r="371" ht="15.75" customHeight="1">
      <c r="A371" s="177">
        <v>45190.0</v>
      </c>
      <c r="B371" s="178">
        <v>0.19</v>
      </c>
      <c r="C371" s="178">
        <v>0.32</v>
      </c>
      <c r="D371" s="178">
        <v>0.44</v>
      </c>
      <c r="E371" s="178">
        <v>1.02</v>
      </c>
      <c r="F371" s="178">
        <v>2.68</v>
      </c>
      <c r="G371" s="178">
        <v>3.02</v>
      </c>
      <c r="H371" s="178">
        <v>4.9</v>
      </c>
      <c r="I371" s="178">
        <v>6.0</v>
      </c>
      <c r="J371" s="178">
        <v>6.38</v>
      </c>
      <c r="K371" s="179">
        <f>MAX(0,((T371*(365/365))-VLOOKUP(A371,VBMA!$A:$D,4,0))  /  (T371* (365/365)   ))</f>
        <v>0.7647887324</v>
      </c>
      <c r="L371" s="180">
        <f t="shared" ref="L371:S371" si="374">(B371*(1-$K371) * (365/365))/100</f>
        <v>0.0004469014085</v>
      </c>
      <c r="M371" s="180">
        <f t="shared" si="374"/>
        <v>0.0007526760563</v>
      </c>
      <c r="N371" s="180">
        <f t="shared" si="374"/>
        <v>0.001034929577</v>
      </c>
      <c r="O371" s="180">
        <f t="shared" si="374"/>
        <v>0.00239915493</v>
      </c>
      <c r="P371" s="180">
        <f t="shared" si="374"/>
        <v>0.006303661972</v>
      </c>
      <c r="Q371" s="180">
        <f t="shared" si="374"/>
        <v>0.007103380282</v>
      </c>
      <c r="R371" s="180">
        <f t="shared" si="374"/>
        <v>0.01152535211</v>
      </c>
      <c r="S371" s="180">
        <f t="shared" si="374"/>
        <v>0.01411267606</v>
      </c>
      <c r="T371" s="181">
        <f t="shared" si="3"/>
        <v>7.1</v>
      </c>
      <c r="U371" s="182">
        <f t="shared" si="4"/>
        <v>45372</v>
      </c>
      <c r="V371" s="182">
        <f t="shared" si="5"/>
        <v>45464</v>
      </c>
      <c r="W371" s="182">
        <f t="shared" si="6"/>
        <v>45556</v>
      </c>
      <c r="X371" s="181">
        <f t="shared" si="7"/>
        <v>182</v>
      </c>
      <c r="Y371" s="181">
        <f t="shared" si="8"/>
        <v>274</v>
      </c>
      <c r="Z371" s="181">
        <f t="shared" si="9"/>
        <v>366</v>
      </c>
      <c r="AA371" s="155"/>
      <c r="AB371" s="9"/>
      <c r="AC371" s="9"/>
      <c r="AD371" s="9"/>
      <c r="AE371" s="9"/>
      <c r="AF371" s="9"/>
      <c r="AG371" s="9"/>
      <c r="AH371" s="9"/>
    </row>
    <row r="372" ht="15.75" customHeight="1">
      <c r="A372" s="177">
        <v>45189.0</v>
      </c>
      <c r="B372" s="178">
        <v>0.19</v>
      </c>
      <c r="C372" s="178">
        <v>0.32</v>
      </c>
      <c r="D372" s="178">
        <v>0.46</v>
      </c>
      <c r="E372" s="178">
        <v>1.04</v>
      </c>
      <c r="F372" s="178">
        <v>2.66</v>
      </c>
      <c r="G372" s="178">
        <v>2.98</v>
      </c>
      <c r="H372" s="178">
        <v>4.94</v>
      </c>
      <c r="I372" s="178">
        <v>5.93</v>
      </c>
      <c r="J372" s="178">
        <v>6.3</v>
      </c>
      <c r="K372" s="179">
        <f>MAX(0,((T372*(365/365))-VLOOKUP(A372,VBMA!$A:$D,4,0))  /  (T372* (365/365)   ))</f>
        <v>0.7586705202</v>
      </c>
      <c r="L372" s="180">
        <f t="shared" ref="L372:S372" si="375">(B372*(1-$K372) * (365/365))/100</f>
        <v>0.0004585260116</v>
      </c>
      <c r="M372" s="180">
        <f t="shared" si="375"/>
        <v>0.0007722543353</v>
      </c>
      <c r="N372" s="180">
        <f t="shared" si="375"/>
        <v>0.001110115607</v>
      </c>
      <c r="O372" s="180">
        <f t="shared" si="375"/>
        <v>0.00250982659</v>
      </c>
      <c r="P372" s="180">
        <f t="shared" si="375"/>
        <v>0.006419364162</v>
      </c>
      <c r="Q372" s="180">
        <f t="shared" si="375"/>
        <v>0.007191618497</v>
      </c>
      <c r="R372" s="180">
        <f t="shared" si="375"/>
        <v>0.0119216763</v>
      </c>
      <c r="S372" s="180">
        <f t="shared" si="375"/>
        <v>0.01431083815</v>
      </c>
      <c r="T372" s="181">
        <f t="shared" si="3"/>
        <v>6.92</v>
      </c>
      <c r="U372" s="182">
        <f t="shared" si="4"/>
        <v>45371</v>
      </c>
      <c r="V372" s="182">
        <f t="shared" si="5"/>
        <v>45463</v>
      </c>
      <c r="W372" s="182">
        <f t="shared" si="6"/>
        <v>45555</v>
      </c>
      <c r="X372" s="181">
        <f t="shared" si="7"/>
        <v>182</v>
      </c>
      <c r="Y372" s="181">
        <f t="shared" si="8"/>
        <v>274</v>
      </c>
      <c r="Z372" s="181">
        <f t="shared" si="9"/>
        <v>366</v>
      </c>
      <c r="AA372" s="155"/>
      <c r="AB372" s="9"/>
      <c r="AC372" s="9"/>
      <c r="AD372" s="9"/>
      <c r="AE372" s="9"/>
      <c r="AF372" s="9"/>
      <c r="AG372" s="9"/>
      <c r="AH372" s="9"/>
    </row>
    <row r="373" ht="15.75" customHeight="1">
      <c r="A373" s="177">
        <v>45188.0</v>
      </c>
      <c r="B373" s="178">
        <v>0.19</v>
      </c>
      <c r="C373" s="178">
        <v>0.34</v>
      </c>
      <c r="D373" s="178">
        <v>0.48</v>
      </c>
      <c r="E373" s="178">
        <v>1.07</v>
      </c>
      <c r="F373" s="178">
        <v>2.7</v>
      </c>
      <c r="G373" s="178">
        <v>3.04</v>
      </c>
      <c r="H373" s="178">
        <v>4.96</v>
      </c>
      <c r="I373" s="178">
        <v>5.97</v>
      </c>
      <c r="J373" s="178">
        <v>6.37</v>
      </c>
      <c r="K373" s="179">
        <f>MAX(0,((T373*(365/365))-VLOOKUP(A373,VBMA!$A:$D,4,0))  /  (T373* (365/365)   ))</f>
        <v>0.7607449857</v>
      </c>
      <c r="L373" s="180">
        <f t="shared" ref="L373:S373" si="376">(B373*(1-$K373) * (365/365))/100</f>
        <v>0.0004545845272</v>
      </c>
      <c r="M373" s="180">
        <f t="shared" si="376"/>
        <v>0.0008134670487</v>
      </c>
      <c r="N373" s="180">
        <f t="shared" si="376"/>
        <v>0.001148424069</v>
      </c>
      <c r="O373" s="180">
        <f t="shared" si="376"/>
        <v>0.002560028653</v>
      </c>
      <c r="P373" s="180">
        <f t="shared" si="376"/>
        <v>0.006459885387</v>
      </c>
      <c r="Q373" s="180">
        <f t="shared" si="376"/>
        <v>0.007273352436</v>
      </c>
      <c r="R373" s="180">
        <f t="shared" si="376"/>
        <v>0.01186704871</v>
      </c>
      <c r="S373" s="180">
        <f t="shared" si="376"/>
        <v>0.01428352436</v>
      </c>
      <c r="T373" s="181">
        <f t="shared" si="3"/>
        <v>6.98</v>
      </c>
      <c r="U373" s="182">
        <f t="shared" si="4"/>
        <v>45370</v>
      </c>
      <c r="V373" s="182">
        <f t="shared" si="5"/>
        <v>45462</v>
      </c>
      <c r="W373" s="182">
        <f t="shared" si="6"/>
        <v>45554</v>
      </c>
      <c r="X373" s="181">
        <f t="shared" si="7"/>
        <v>182</v>
      </c>
      <c r="Y373" s="181">
        <f t="shared" si="8"/>
        <v>274</v>
      </c>
      <c r="Z373" s="181">
        <f t="shared" si="9"/>
        <v>366</v>
      </c>
      <c r="AA373" s="155"/>
      <c r="AB373" s="9"/>
      <c r="AC373" s="9"/>
      <c r="AD373" s="9"/>
      <c r="AE373" s="9"/>
      <c r="AF373" s="9"/>
      <c r="AG373" s="9"/>
      <c r="AH373" s="9"/>
    </row>
    <row r="374" ht="15.75" customHeight="1">
      <c r="A374" s="177">
        <v>45187.0</v>
      </c>
      <c r="B374" s="178">
        <v>0.2</v>
      </c>
      <c r="C374" s="178">
        <v>0.34</v>
      </c>
      <c r="D374" s="178">
        <v>0.48</v>
      </c>
      <c r="E374" s="178">
        <v>1.1</v>
      </c>
      <c r="F374" s="178">
        <v>2.68</v>
      </c>
      <c r="G374" s="178">
        <v>3.03</v>
      </c>
      <c r="H374" s="178">
        <v>4.93</v>
      </c>
      <c r="I374" s="178">
        <v>5.99</v>
      </c>
      <c r="J374" s="178">
        <v>6.38</v>
      </c>
      <c r="K374" s="179">
        <f>MAX(0,((T374*(365/365))-VLOOKUP(A374,VBMA!$A:$D,4,0))  /  (T374* (365/365)   ))</f>
        <v>0.7631205674</v>
      </c>
      <c r="L374" s="180">
        <f t="shared" ref="L374:S374" si="377">(B374*(1-$K374) * (365/365))/100</f>
        <v>0.0004737588652</v>
      </c>
      <c r="M374" s="180">
        <f t="shared" si="377"/>
        <v>0.0008053900709</v>
      </c>
      <c r="N374" s="180">
        <f t="shared" si="377"/>
        <v>0.001137021277</v>
      </c>
      <c r="O374" s="180">
        <f t="shared" si="377"/>
        <v>0.002605673759</v>
      </c>
      <c r="P374" s="180">
        <f t="shared" si="377"/>
        <v>0.006348368794</v>
      </c>
      <c r="Q374" s="180">
        <f t="shared" si="377"/>
        <v>0.007177446809</v>
      </c>
      <c r="R374" s="180">
        <f t="shared" si="377"/>
        <v>0.01167815603</v>
      </c>
      <c r="S374" s="180">
        <f t="shared" si="377"/>
        <v>0.01418907801</v>
      </c>
      <c r="T374" s="181">
        <f t="shared" si="3"/>
        <v>7.05</v>
      </c>
      <c r="U374" s="182">
        <f t="shared" si="4"/>
        <v>45369</v>
      </c>
      <c r="V374" s="182">
        <f t="shared" si="5"/>
        <v>45461</v>
      </c>
      <c r="W374" s="182">
        <f t="shared" si="6"/>
        <v>45553</v>
      </c>
      <c r="X374" s="181">
        <f t="shared" si="7"/>
        <v>182</v>
      </c>
      <c r="Y374" s="181">
        <f t="shared" si="8"/>
        <v>274</v>
      </c>
      <c r="Z374" s="181">
        <f t="shared" si="9"/>
        <v>366</v>
      </c>
      <c r="AA374" s="155"/>
      <c r="AB374" s="9"/>
      <c r="AC374" s="9"/>
      <c r="AD374" s="9"/>
      <c r="AE374" s="9"/>
      <c r="AF374" s="9"/>
      <c r="AG374" s="9"/>
      <c r="AH374" s="9"/>
    </row>
    <row r="375" ht="15.75" customHeight="1">
      <c r="A375" s="177">
        <v>45184.0</v>
      </c>
      <c r="B375" s="178">
        <v>0.2</v>
      </c>
      <c r="C375" s="178">
        <v>0.35</v>
      </c>
      <c r="D375" s="178">
        <v>0.49</v>
      </c>
      <c r="E375" s="178">
        <v>1.1</v>
      </c>
      <c r="F375" s="178">
        <v>2.73</v>
      </c>
      <c r="G375" s="178">
        <v>3.07</v>
      </c>
      <c r="H375" s="178">
        <v>4.94</v>
      </c>
      <c r="I375" s="178">
        <v>5.88</v>
      </c>
      <c r="J375" s="178">
        <v>6.22</v>
      </c>
      <c r="K375" s="179">
        <f>MAX(0,((T375*(365/365))-VLOOKUP(A375,VBMA!$A:$D,4,0))  /  (T375* (365/365)   ))</f>
        <v>0.7551319648</v>
      </c>
      <c r="L375" s="180">
        <f t="shared" ref="L375:S375" si="378">(B375*(1-$K375) * (365/365))/100</f>
        <v>0.0004897360704</v>
      </c>
      <c r="M375" s="180">
        <f t="shared" si="378"/>
        <v>0.0008570381232</v>
      </c>
      <c r="N375" s="180">
        <f t="shared" si="378"/>
        <v>0.001199853372</v>
      </c>
      <c r="O375" s="180">
        <f t="shared" si="378"/>
        <v>0.002693548387</v>
      </c>
      <c r="P375" s="180">
        <f t="shared" si="378"/>
        <v>0.006684897361</v>
      </c>
      <c r="Q375" s="180">
        <f t="shared" si="378"/>
        <v>0.00751744868</v>
      </c>
      <c r="R375" s="180">
        <f t="shared" si="378"/>
        <v>0.01209648094</v>
      </c>
      <c r="S375" s="180">
        <f t="shared" si="378"/>
        <v>0.01439824047</v>
      </c>
      <c r="T375" s="181">
        <f t="shared" si="3"/>
        <v>6.82</v>
      </c>
      <c r="U375" s="182">
        <f t="shared" si="4"/>
        <v>45366</v>
      </c>
      <c r="V375" s="182">
        <f t="shared" si="5"/>
        <v>45458</v>
      </c>
      <c r="W375" s="182">
        <f t="shared" si="6"/>
        <v>45550</v>
      </c>
      <c r="X375" s="181">
        <f t="shared" si="7"/>
        <v>182</v>
      </c>
      <c r="Y375" s="181">
        <f t="shared" si="8"/>
        <v>274</v>
      </c>
      <c r="Z375" s="181">
        <f t="shared" si="9"/>
        <v>366</v>
      </c>
      <c r="AA375" s="155"/>
      <c r="AB375" s="9"/>
      <c r="AC375" s="9"/>
      <c r="AD375" s="9"/>
      <c r="AE375" s="9"/>
      <c r="AF375" s="9"/>
      <c r="AG375" s="9"/>
      <c r="AH375" s="9"/>
    </row>
    <row r="376" ht="15.75" customHeight="1">
      <c r="A376" s="177">
        <v>45183.0</v>
      </c>
      <c r="B376" s="178">
        <v>0.2</v>
      </c>
      <c r="C376" s="178">
        <v>0.34</v>
      </c>
      <c r="D376" s="178">
        <v>0.48</v>
      </c>
      <c r="E376" s="178">
        <v>1.12</v>
      </c>
      <c r="F376" s="178">
        <v>2.76</v>
      </c>
      <c r="G376" s="178">
        <v>3.04</v>
      </c>
      <c r="H376" s="178">
        <v>4.98</v>
      </c>
      <c r="I376" s="178">
        <v>6.0</v>
      </c>
      <c r="J376" s="178">
        <v>6.38</v>
      </c>
      <c r="K376" s="179">
        <f>MAX(0,((T376*(365/365))-VLOOKUP(A376,VBMA!$A:$D,4,0))  /  (T376* (365/365)   ))</f>
        <v>0.7613960114</v>
      </c>
      <c r="L376" s="180">
        <f t="shared" ref="L376:S376" si="379">(B376*(1-$K376) * (365/365))/100</f>
        <v>0.0004772079772</v>
      </c>
      <c r="M376" s="180">
        <f t="shared" si="379"/>
        <v>0.0008112535613</v>
      </c>
      <c r="N376" s="180">
        <f t="shared" si="379"/>
        <v>0.001145299145</v>
      </c>
      <c r="O376" s="180">
        <f t="shared" si="379"/>
        <v>0.002672364672</v>
      </c>
      <c r="P376" s="180">
        <f t="shared" si="379"/>
        <v>0.006585470085</v>
      </c>
      <c r="Q376" s="180">
        <f t="shared" si="379"/>
        <v>0.007253561254</v>
      </c>
      <c r="R376" s="180">
        <f t="shared" si="379"/>
        <v>0.01188247863</v>
      </c>
      <c r="S376" s="180">
        <f t="shared" si="379"/>
        <v>0.01431623932</v>
      </c>
      <c r="T376" s="181">
        <f t="shared" si="3"/>
        <v>7.02</v>
      </c>
      <c r="U376" s="182">
        <f t="shared" si="4"/>
        <v>45365</v>
      </c>
      <c r="V376" s="182">
        <f t="shared" si="5"/>
        <v>45457</v>
      </c>
      <c r="W376" s="182">
        <f t="shared" si="6"/>
        <v>45549</v>
      </c>
      <c r="X376" s="181">
        <f t="shared" si="7"/>
        <v>182</v>
      </c>
      <c r="Y376" s="181">
        <f t="shared" si="8"/>
        <v>274</v>
      </c>
      <c r="Z376" s="181">
        <f t="shared" si="9"/>
        <v>366</v>
      </c>
      <c r="AA376" s="155"/>
      <c r="AB376" s="9"/>
      <c r="AC376" s="9"/>
      <c r="AD376" s="9"/>
      <c r="AE376" s="9"/>
      <c r="AF376" s="9"/>
      <c r="AG376" s="9"/>
      <c r="AH376" s="9"/>
    </row>
    <row r="377" ht="15.75" customHeight="1">
      <c r="A377" s="177">
        <v>45182.0</v>
      </c>
      <c r="B377" s="178">
        <v>0.2</v>
      </c>
      <c r="C377" s="178">
        <v>0.38</v>
      </c>
      <c r="D377" s="178">
        <v>0.51</v>
      </c>
      <c r="E377" s="178">
        <v>1.18</v>
      </c>
      <c r="F377" s="178">
        <v>2.8</v>
      </c>
      <c r="G377" s="178">
        <v>3.1</v>
      </c>
      <c r="H377" s="178">
        <v>4.98</v>
      </c>
      <c r="I377" s="178">
        <v>5.93</v>
      </c>
      <c r="J377" s="178">
        <v>6.29</v>
      </c>
      <c r="K377" s="179">
        <f>MAX(0,((T377*(365/365))-VLOOKUP(A377,VBMA!$A:$D,4,0))  /  (T377* (365/365)   ))</f>
        <v>0.7565406977</v>
      </c>
      <c r="L377" s="180">
        <f t="shared" ref="L377:S377" si="380">(B377*(1-$K377) * (365/365))/100</f>
        <v>0.0004869186047</v>
      </c>
      <c r="M377" s="180">
        <f t="shared" si="380"/>
        <v>0.0009251453488</v>
      </c>
      <c r="N377" s="180">
        <f t="shared" si="380"/>
        <v>0.001241642442</v>
      </c>
      <c r="O377" s="180">
        <f t="shared" si="380"/>
        <v>0.002872819767</v>
      </c>
      <c r="P377" s="180">
        <f t="shared" si="380"/>
        <v>0.006816860465</v>
      </c>
      <c r="Q377" s="180">
        <f t="shared" si="380"/>
        <v>0.007547238372</v>
      </c>
      <c r="R377" s="180">
        <f t="shared" si="380"/>
        <v>0.01212427326</v>
      </c>
      <c r="S377" s="180">
        <f t="shared" si="380"/>
        <v>0.01443713663</v>
      </c>
      <c r="T377" s="181">
        <f t="shared" si="3"/>
        <v>6.88</v>
      </c>
      <c r="U377" s="182">
        <f t="shared" si="4"/>
        <v>45364</v>
      </c>
      <c r="V377" s="182">
        <f t="shared" si="5"/>
        <v>45456</v>
      </c>
      <c r="W377" s="182">
        <f t="shared" si="6"/>
        <v>45548</v>
      </c>
      <c r="X377" s="181">
        <f t="shared" si="7"/>
        <v>182</v>
      </c>
      <c r="Y377" s="181">
        <f t="shared" si="8"/>
        <v>274</v>
      </c>
      <c r="Z377" s="181">
        <f t="shared" si="9"/>
        <v>366</v>
      </c>
      <c r="AA377" s="155"/>
      <c r="AB377" s="9"/>
      <c r="AC377" s="9"/>
      <c r="AD377" s="9"/>
      <c r="AE377" s="9"/>
      <c r="AF377" s="9"/>
      <c r="AG377" s="9"/>
      <c r="AH377" s="9"/>
    </row>
    <row r="378" ht="15.75" customHeight="1">
      <c r="A378" s="177">
        <v>45181.0</v>
      </c>
      <c r="B378" s="178">
        <v>0.2</v>
      </c>
      <c r="C378" s="178">
        <v>0.38</v>
      </c>
      <c r="D378" s="178">
        <v>0.51</v>
      </c>
      <c r="E378" s="178">
        <v>1.2</v>
      </c>
      <c r="F378" s="178">
        <v>2.8</v>
      </c>
      <c r="G378" s="178">
        <v>3.1</v>
      </c>
      <c r="H378" s="178">
        <v>4.97</v>
      </c>
      <c r="I378" s="178">
        <v>5.93</v>
      </c>
      <c r="J378" s="178">
        <v>6.27</v>
      </c>
      <c r="K378" s="179">
        <f>MAX(0,((T378*(365/365))-VLOOKUP(A378,VBMA!$A:$D,4,0))  /  (T378* (365/365)   ))</f>
        <v>0.7561683599</v>
      </c>
      <c r="L378" s="180">
        <f t="shared" ref="L378:S378" si="381">(B378*(1-$K378) * (365/365))/100</f>
        <v>0.0004876632801</v>
      </c>
      <c r="M378" s="180">
        <f t="shared" si="381"/>
        <v>0.0009265602322</v>
      </c>
      <c r="N378" s="180">
        <f t="shared" si="381"/>
        <v>0.001243541364</v>
      </c>
      <c r="O378" s="180">
        <f t="shared" si="381"/>
        <v>0.002925979681</v>
      </c>
      <c r="P378" s="180">
        <f t="shared" si="381"/>
        <v>0.006827285922</v>
      </c>
      <c r="Q378" s="180">
        <f t="shared" si="381"/>
        <v>0.007558780842</v>
      </c>
      <c r="R378" s="180">
        <f t="shared" si="381"/>
        <v>0.01211843251</v>
      </c>
      <c r="S378" s="180">
        <f t="shared" si="381"/>
        <v>0.01445921626</v>
      </c>
      <c r="T378" s="181">
        <f t="shared" si="3"/>
        <v>6.89</v>
      </c>
      <c r="U378" s="182">
        <f t="shared" si="4"/>
        <v>45363</v>
      </c>
      <c r="V378" s="182">
        <f t="shared" si="5"/>
        <v>45455</v>
      </c>
      <c r="W378" s="182">
        <f t="shared" si="6"/>
        <v>45547</v>
      </c>
      <c r="X378" s="181">
        <f t="shared" si="7"/>
        <v>182</v>
      </c>
      <c r="Y378" s="181">
        <f t="shared" si="8"/>
        <v>274</v>
      </c>
      <c r="Z378" s="181">
        <f t="shared" si="9"/>
        <v>366</v>
      </c>
      <c r="AA378" s="155"/>
      <c r="AB378" s="9"/>
      <c r="AC378" s="9"/>
      <c r="AD378" s="9"/>
      <c r="AE378" s="9"/>
      <c r="AF378" s="9"/>
      <c r="AG378" s="9"/>
      <c r="AH378" s="9"/>
    </row>
    <row r="379" ht="15.75" customHeight="1">
      <c r="A379" s="177">
        <v>45180.0</v>
      </c>
      <c r="B379" s="178">
        <v>0.2</v>
      </c>
      <c r="C379" s="178">
        <v>0.4</v>
      </c>
      <c r="D379" s="178">
        <v>0.52</v>
      </c>
      <c r="E379" s="178">
        <v>1.28</v>
      </c>
      <c r="F379" s="178">
        <v>2.82</v>
      </c>
      <c r="G379" s="178">
        <v>3.18</v>
      </c>
      <c r="H379" s="178">
        <v>5.04</v>
      </c>
      <c r="I379" s="178">
        <v>6.0</v>
      </c>
      <c r="J379" s="178">
        <v>6.38</v>
      </c>
      <c r="K379" s="179">
        <f>MAX(0,((T379*(365/365))-VLOOKUP(A379,VBMA!$A:$D,4,0))  /  (T379* (365/365)   ))</f>
        <v>0.758045977</v>
      </c>
      <c r="L379" s="180">
        <f t="shared" ref="L379:S379" si="382">(B379*(1-$K379) * (365/365))/100</f>
        <v>0.000483908046</v>
      </c>
      <c r="M379" s="180">
        <f t="shared" si="382"/>
        <v>0.000967816092</v>
      </c>
      <c r="N379" s="180">
        <f t="shared" si="382"/>
        <v>0.00125816092</v>
      </c>
      <c r="O379" s="180">
        <f t="shared" si="382"/>
        <v>0.003097011494</v>
      </c>
      <c r="P379" s="180">
        <f t="shared" si="382"/>
        <v>0.006823103448</v>
      </c>
      <c r="Q379" s="180">
        <f t="shared" si="382"/>
        <v>0.007694137931</v>
      </c>
      <c r="R379" s="180">
        <f t="shared" si="382"/>
        <v>0.01219448276</v>
      </c>
      <c r="S379" s="180">
        <f t="shared" si="382"/>
        <v>0.01451724138</v>
      </c>
      <c r="T379" s="181">
        <f t="shared" si="3"/>
        <v>6.96</v>
      </c>
      <c r="U379" s="182">
        <f t="shared" si="4"/>
        <v>45362</v>
      </c>
      <c r="V379" s="182">
        <f t="shared" si="5"/>
        <v>45454</v>
      </c>
      <c r="W379" s="182">
        <f t="shared" si="6"/>
        <v>45546</v>
      </c>
      <c r="X379" s="181">
        <f t="shared" si="7"/>
        <v>182</v>
      </c>
      <c r="Y379" s="181">
        <f t="shared" si="8"/>
        <v>274</v>
      </c>
      <c r="Z379" s="181">
        <f t="shared" si="9"/>
        <v>366</v>
      </c>
      <c r="AA379" s="155"/>
      <c r="AB379" s="9"/>
      <c r="AC379" s="9"/>
      <c r="AD379" s="9"/>
      <c r="AE379" s="9"/>
      <c r="AF379" s="9"/>
      <c r="AG379" s="9"/>
      <c r="AH379" s="9"/>
    </row>
    <row r="380" ht="15.75" customHeight="1">
      <c r="A380" s="177">
        <v>45177.0</v>
      </c>
      <c r="B380" s="178">
        <v>0.2</v>
      </c>
      <c r="C380" s="178">
        <v>0.4</v>
      </c>
      <c r="D380" s="178">
        <v>0.54</v>
      </c>
      <c r="E380" s="178">
        <v>1.32</v>
      </c>
      <c r="F380" s="178">
        <v>2.88</v>
      </c>
      <c r="G380" s="178">
        <v>3.2</v>
      </c>
      <c r="H380" s="178">
        <v>5.11</v>
      </c>
      <c r="I380" s="178">
        <v>6.05</v>
      </c>
      <c r="J380" s="178">
        <v>6.43</v>
      </c>
      <c r="K380" s="179">
        <f>MAX(0,((T380*(365/365))-VLOOKUP(A380,VBMA!$A:$D,4,0))  /  (T380* (365/365)   ))</f>
        <v>0.7587982833</v>
      </c>
      <c r="L380" s="180">
        <f t="shared" ref="L380:S380" si="383">(B380*(1-$K380) * (365/365))/100</f>
        <v>0.0004824034335</v>
      </c>
      <c r="M380" s="180">
        <f t="shared" si="383"/>
        <v>0.000964806867</v>
      </c>
      <c r="N380" s="180">
        <f t="shared" si="383"/>
        <v>0.00130248927</v>
      </c>
      <c r="O380" s="180">
        <f t="shared" si="383"/>
        <v>0.003183862661</v>
      </c>
      <c r="P380" s="180">
        <f t="shared" si="383"/>
        <v>0.006946609442</v>
      </c>
      <c r="Q380" s="180">
        <f t="shared" si="383"/>
        <v>0.007718454936</v>
      </c>
      <c r="R380" s="180">
        <f t="shared" si="383"/>
        <v>0.01232540773</v>
      </c>
      <c r="S380" s="180">
        <f t="shared" si="383"/>
        <v>0.01459270386</v>
      </c>
      <c r="T380" s="181">
        <f t="shared" si="3"/>
        <v>6.99</v>
      </c>
      <c r="U380" s="182">
        <f t="shared" si="4"/>
        <v>45359</v>
      </c>
      <c r="V380" s="182">
        <f t="shared" si="5"/>
        <v>45451</v>
      </c>
      <c r="W380" s="182">
        <f t="shared" si="6"/>
        <v>45543</v>
      </c>
      <c r="X380" s="181">
        <f t="shared" si="7"/>
        <v>182</v>
      </c>
      <c r="Y380" s="181">
        <f t="shared" si="8"/>
        <v>274</v>
      </c>
      <c r="Z380" s="181">
        <f t="shared" si="9"/>
        <v>366</v>
      </c>
      <c r="AA380" s="155"/>
      <c r="AB380" s="9"/>
      <c r="AC380" s="9"/>
      <c r="AD380" s="9"/>
      <c r="AE380" s="9"/>
      <c r="AF380" s="9"/>
      <c r="AG380" s="9"/>
      <c r="AH380" s="9"/>
    </row>
    <row r="381" ht="15.75" customHeight="1">
      <c r="A381" s="177">
        <v>45176.0</v>
      </c>
      <c r="B381" s="178">
        <v>0.2</v>
      </c>
      <c r="C381" s="178">
        <v>0.44</v>
      </c>
      <c r="D381" s="178">
        <v>0.59</v>
      </c>
      <c r="E381" s="178">
        <v>1.44</v>
      </c>
      <c r="F381" s="178">
        <v>2.97</v>
      </c>
      <c r="G381" s="178">
        <v>3.24</v>
      </c>
      <c r="H381" s="178">
        <v>5.11</v>
      </c>
      <c r="I381" s="178">
        <v>6.06</v>
      </c>
      <c r="J381" s="178">
        <v>6.45</v>
      </c>
      <c r="K381" s="179">
        <f>MAX(0,((T381*(365/365))-VLOOKUP(A381,VBMA!$A:$D,4,0))  /  (T381* (365/365)   ))</f>
        <v>0.7582025678</v>
      </c>
      <c r="L381" s="180">
        <f t="shared" ref="L381:S381" si="384">(B381*(1-$K381) * (365/365))/100</f>
        <v>0.0004835948645</v>
      </c>
      <c r="M381" s="180">
        <f t="shared" si="384"/>
        <v>0.001063908702</v>
      </c>
      <c r="N381" s="180">
        <f t="shared" si="384"/>
        <v>0.00142660485</v>
      </c>
      <c r="O381" s="180">
        <f t="shared" si="384"/>
        <v>0.003481883024</v>
      </c>
      <c r="P381" s="180">
        <f t="shared" si="384"/>
        <v>0.007181383738</v>
      </c>
      <c r="Q381" s="180">
        <f t="shared" si="384"/>
        <v>0.007834236805</v>
      </c>
      <c r="R381" s="180">
        <f t="shared" si="384"/>
        <v>0.01235584879</v>
      </c>
      <c r="S381" s="180">
        <f t="shared" si="384"/>
        <v>0.01465292439</v>
      </c>
      <c r="T381" s="181">
        <f t="shared" si="3"/>
        <v>7.01</v>
      </c>
      <c r="U381" s="182">
        <f t="shared" si="4"/>
        <v>45358</v>
      </c>
      <c r="V381" s="182">
        <f t="shared" si="5"/>
        <v>45450</v>
      </c>
      <c r="W381" s="182">
        <f t="shared" si="6"/>
        <v>45542</v>
      </c>
      <c r="X381" s="181">
        <f t="shared" si="7"/>
        <v>182</v>
      </c>
      <c r="Y381" s="181">
        <f t="shared" si="8"/>
        <v>274</v>
      </c>
      <c r="Z381" s="181">
        <f t="shared" si="9"/>
        <v>366</v>
      </c>
      <c r="AA381" s="155"/>
      <c r="AB381" s="9"/>
      <c r="AC381" s="9"/>
      <c r="AD381" s="9"/>
      <c r="AE381" s="9"/>
      <c r="AF381" s="9"/>
      <c r="AG381" s="9"/>
      <c r="AH381" s="9"/>
    </row>
    <row r="382" ht="15.75" customHeight="1">
      <c r="A382" s="177">
        <v>45175.0</v>
      </c>
      <c r="B382" s="178">
        <v>0.2</v>
      </c>
      <c r="C382" s="178">
        <v>0.42</v>
      </c>
      <c r="D382" s="178">
        <v>0.58</v>
      </c>
      <c r="E382" s="178">
        <v>1.42</v>
      </c>
      <c r="F382" s="178">
        <v>2.94</v>
      </c>
      <c r="G382" s="178">
        <v>3.21</v>
      </c>
      <c r="H382" s="178">
        <v>5.04</v>
      </c>
      <c r="I382" s="178">
        <v>6.02</v>
      </c>
      <c r="J382" s="178">
        <v>6.4</v>
      </c>
      <c r="K382" s="179">
        <f>MAX(0,((T382*(365/365))-VLOOKUP(A382,VBMA!$A:$D,4,0))  /  (T382* (365/365)   ))</f>
        <v>0.7591428571</v>
      </c>
      <c r="L382" s="180">
        <f t="shared" ref="L382:S382" si="385">(B382*(1-$K382) * (365/365))/100</f>
        <v>0.0004817142857</v>
      </c>
      <c r="M382" s="180">
        <f t="shared" si="385"/>
        <v>0.0010116</v>
      </c>
      <c r="N382" s="180">
        <f t="shared" si="385"/>
        <v>0.001396971429</v>
      </c>
      <c r="O382" s="180">
        <f t="shared" si="385"/>
        <v>0.003420171429</v>
      </c>
      <c r="P382" s="180">
        <f t="shared" si="385"/>
        <v>0.0070812</v>
      </c>
      <c r="Q382" s="180">
        <f t="shared" si="385"/>
        <v>0.007731514286</v>
      </c>
      <c r="R382" s="180">
        <f t="shared" si="385"/>
        <v>0.0121392</v>
      </c>
      <c r="S382" s="180">
        <f t="shared" si="385"/>
        <v>0.0144996</v>
      </c>
      <c r="T382" s="181">
        <f t="shared" si="3"/>
        <v>7</v>
      </c>
      <c r="U382" s="182">
        <f t="shared" si="4"/>
        <v>45357</v>
      </c>
      <c r="V382" s="182">
        <f t="shared" si="5"/>
        <v>45449</v>
      </c>
      <c r="W382" s="182">
        <f t="shared" si="6"/>
        <v>45541</v>
      </c>
      <c r="X382" s="181">
        <f t="shared" si="7"/>
        <v>182</v>
      </c>
      <c r="Y382" s="181">
        <f t="shared" si="8"/>
        <v>274</v>
      </c>
      <c r="Z382" s="181">
        <f t="shared" si="9"/>
        <v>366</v>
      </c>
      <c r="AA382" s="155"/>
      <c r="AB382" s="9"/>
      <c r="AC382" s="9"/>
      <c r="AD382" s="9"/>
      <c r="AE382" s="9"/>
      <c r="AF382" s="9"/>
      <c r="AG382" s="9"/>
      <c r="AH382" s="9"/>
    </row>
    <row r="383" ht="15.75" customHeight="1">
      <c r="A383" s="177">
        <v>45174.0</v>
      </c>
      <c r="B383" s="178">
        <v>0.21</v>
      </c>
      <c r="C383" s="178">
        <v>0.42</v>
      </c>
      <c r="D383" s="178">
        <v>0.6</v>
      </c>
      <c r="E383" s="178">
        <v>1.42</v>
      </c>
      <c r="F383" s="178">
        <v>2.98</v>
      </c>
      <c r="G383" s="178">
        <v>3.26</v>
      </c>
      <c r="H383" s="178">
        <v>5.17</v>
      </c>
      <c r="I383" s="178">
        <v>6.09</v>
      </c>
      <c r="J383" s="178">
        <v>6.48</v>
      </c>
      <c r="K383" s="179">
        <f>MAX(0,((T383*(365/365))-VLOOKUP(A383,VBMA!$A:$D,4,0))  /  (T383* (365/365)   ))</f>
        <v>0.7594864479</v>
      </c>
      <c r="L383" s="180">
        <f t="shared" ref="L383:S383" si="386">(B383*(1-$K383) * (365/365))/100</f>
        <v>0.0005050784593</v>
      </c>
      <c r="M383" s="180">
        <f t="shared" si="386"/>
        <v>0.001010156919</v>
      </c>
      <c r="N383" s="180">
        <f t="shared" si="386"/>
        <v>0.001443081312</v>
      </c>
      <c r="O383" s="180">
        <f t="shared" si="386"/>
        <v>0.003415292439</v>
      </c>
      <c r="P383" s="180">
        <f t="shared" si="386"/>
        <v>0.007167303852</v>
      </c>
      <c r="Q383" s="180">
        <f t="shared" si="386"/>
        <v>0.007840741797</v>
      </c>
      <c r="R383" s="180">
        <f t="shared" si="386"/>
        <v>0.01243455064</v>
      </c>
      <c r="S383" s="180">
        <f t="shared" si="386"/>
        <v>0.01464727532</v>
      </c>
      <c r="T383" s="181">
        <f t="shared" si="3"/>
        <v>7.01</v>
      </c>
      <c r="U383" s="182">
        <f t="shared" si="4"/>
        <v>45356</v>
      </c>
      <c r="V383" s="182">
        <f t="shared" si="5"/>
        <v>45448</v>
      </c>
      <c r="W383" s="182">
        <f t="shared" si="6"/>
        <v>45540</v>
      </c>
      <c r="X383" s="181">
        <f t="shared" si="7"/>
        <v>182</v>
      </c>
      <c r="Y383" s="181">
        <f t="shared" si="8"/>
        <v>274</v>
      </c>
      <c r="Z383" s="181">
        <f t="shared" si="9"/>
        <v>366</v>
      </c>
      <c r="AA383" s="155"/>
      <c r="AB383" s="9"/>
      <c r="AC383" s="9"/>
      <c r="AD383" s="9"/>
      <c r="AE383" s="9"/>
      <c r="AF383" s="9"/>
      <c r="AG383" s="9"/>
      <c r="AH383" s="9"/>
    </row>
    <row r="384" ht="15.75" customHeight="1">
      <c r="A384" s="177">
        <v>45169.0</v>
      </c>
      <c r="B384" s="178">
        <v>0.29</v>
      </c>
      <c r="C384" s="178">
        <v>0.4</v>
      </c>
      <c r="D384" s="178">
        <v>0.57</v>
      </c>
      <c r="E384" s="178">
        <v>1.37</v>
      </c>
      <c r="F384" s="178">
        <v>2.95</v>
      </c>
      <c r="G384" s="178">
        <v>3.22</v>
      </c>
      <c r="H384" s="178">
        <v>5.08</v>
      </c>
      <c r="I384" s="178">
        <v>6.0</v>
      </c>
      <c r="J384" s="178">
        <v>6.42</v>
      </c>
      <c r="K384" s="179">
        <f>MAX(0,((T384*(365/365))-VLOOKUP(A384,VBMA!$A:$D,4,0))  /  (T384* (365/365)   ))</f>
        <v>0.7573642418</v>
      </c>
      <c r="L384" s="180">
        <f t="shared" ref="L384:S384" si="387">(B384*(1-$K384) * (365/365))/100</f>
        <v>0.0007036436988</v>
      </c>
      <c r="M384" s="180">
        <f t="shared" si="387"/>
        <v>0.0009705430328</v>
      </c>
      <c r="N384" s="180">
        <f t="shared" si="387"/>
        <v>0.001383023822</v>
      </c>
      <c r="O384" s="180">
        <f t="shared" si="387"/>
        <v>0.003324109887</v>
      </c>
      <c r="P384" s="180">
        <f t="shared" si="387"/>
        <v>0.007157754867</v>
      </c>
      <c r="Q384" s="180">
        <f t="shared" si="387"/>
        <v>0.007812871414</v>
      </c>
      <c r="R384" s="180">
        <f t="shared" si="387"/>
        <v>0.01232589652</v>
      </c>
      <c r="S384" s="180">
        <f t="shared" si="387"/>
        <v>0.01455814549</v>
      </c>
      <c r="T384" s="181">
        <f t="shared" si="3"/>
        <v>6.940444444</v>
      </c>
      <c r="U384" s="182">
        <f t="shared" si="4"/>
        <v>45353</v>
      </c>
      <c r="V384" s="182">
        <f t="shared" si="5"/>
        <v>45443</v>
      </c>
      <c r="W384" s="182">
        <f t="shared" si="6"/>
        <v>45535</v>
      </c>
      <c r="X384" s="181">
        <f t="shared" si="7"/>
        <v>184</v>
      </c>
      <c r="Y384" s="181">
        <f t="shared" si="8"/>
        <v>274</v>
      </c>
      <c r="Z384" s="181">
        <f t="shared" si="9"/>
        <v>366</v>
      </c>
      <c r="AA384" s="155"/>
      <c r="AB384" s="9"/>
      <c r="AC384" s="9"/>
      <c r="AD384" s="9"/>
      <c r="AE384" s="9"/>
      <c r="AF384" s="9"/>
      <c r="AG384" s="9"/>
      <c r="AH384" s="9"/>
    </row>
    <row r="385" ht="15.75" customHeight="1">
      <c r="A385" s="177">
        <v>45168.0</v>
      </c>
      <c r="B385" s="178">
        <v>0.2</v>
      </c>
      <c r="C385" s="178">
        <v>0.4</v>
      </c>
      <c r="D385" s="178">
        <v>0.58</v>
      </c>
      <c r="E385" s="178">
        <v>1.41</v>
      </c>
      <c r="F385" s="178">
        <v>3.02</v>
      </c>
      <c r="G385" s="178">
        <v>3.28</v>
      </c>
      <c r="H385" s="178">
        <v>5.13</v>
      </c>
      <c r="I385" s="178">
        <v>6.07</v>
      </c>
      <c r="J385" s="178">
        <v>6.5</v>
      </c>
      <c r="K385" s="179">
        <f>MAX(0,((T385*(365/365))-VLOOKUP(A385,VBMA!$A:$D,4,0))  /  (T385* (365/365)   ))</f>
        <v>0.7604854768</v>
      </c>
      <c r="L385" s="180">
        <f t="shared" ref="L385:S385" si="388">(B385*(1-$K385) * (365/365))/100</f>
        <v>0.0004790290464</v>
      </c>
      <c r="M385" s="180">
        <f t="shared" si="388"/>
        <v>0.0009580580929</v>
      </c>
      <c r="N385" s="180">
        <f t="shared" si="388"/>
        <v>0.001389184235</v>
      </c>
      <c r="O385" s="180">
        <f t="shared" si="388"/>
        <v>0.003377154777</v>
      </c>
      <c r="P385" s="180">
        <f t="shared" si="388"/>
        <v>0.007233338601</v>
      </c>
      <c r="Q385" s="180">
        <f t="shared" si="388"/>
        <v>0.007856076361</v>
      </c>
      <c r="R385" s="180">
        <f t="shared" si="388"/>
        <v>0.01228709504</v>
      </c>
      <c r="S385" s="180">
        <f t="shared" si="388"/>
        <v>0.01453853156</v>
      </c>
      <c r="T385" s="181">
        <f t="shared" si="3"/>
        <v>7.030888889</v>
      </c>
      <c r="U385" s="182">
        <f t="shared" si="4"/>
        <v>45352</v>
      </c>
      <c r="V385" s="182">
        <f t="shared" si="5"/>
        <v>45442</v>
      </c>
      <c r="W385" s="182">
        <f t="shared" si="6"/>
        <v>45534</v>
      </c>
      <c r="X385" s="181">
        <f t="shared" si="7"/>
        <v>184</v>
      </c>
      <c r="Y385" s="181">
        <f t="shared" si="8"/>
        <v>274</v>
      </c>
      <c r="Z385" s="181">
        <f t="shared" si="9"/>
        <v>366</v>
      </c>
      <c r="AA385" s="155"/>
      <c r="AB385" s="9"/>
      <c r="AC385" s="9"/>
      <c r="AD385" s="9"/>
      <c r="AE385" s="9"/>
      <c r="AF385" s="9"/>
      <c r="AG385" s="9"/>
      <c r="AH385" s="9"/>
    </row>
    <row r="386" ht="15.75" customHeight="1">
      <c r="A386" s="177">
        <v>45167.0</v>
      </c>
      <c r="B386" s="178">
        <v>0.2</v>
      </c>
      <c r="C386" s="178">
        <v>0.4</v>
      </c>
      <c r="D386" s="178">
        <v>0.6</v>
      </c>
      <c r="E386" s="178">
        <v>1.42</v>
      </c>
      <c r="F386" s="178">
        <v>3.02</v>
      </c>
      <c r="G386" s="178">
        <v>3.3</v>
      </c>
      <c r="H386" s="178">
        <v>5.13</v>
      </c>
      <c r="I386" s="178">
        <v>6.04</v>
      </c>
      <c r="J386" s="178">
        <v>6.43</v>
      </c>
      <c r="K386" s="179">
        <f>MAX(0,((T386*(365/365))-VLOOKUP(A386,VBMA!$A:$D,4,0))  /  (T386* (365/365)   ))</f>
        <v>0.7584008162</v>
      </c>
      <c r="L386" s="180">
        <f t="shared" ref="L386:S386" si="389">(B386*(1-$K386) * (365/365))/100</f>
        <v>0.0004831983677</v>
      </c>
      <c r="M386" s="180">
        <f t="shared" si="389"/>
        <v>0.0009663967353</v>
      </c>
      <c r="N386" s="180">
        <f t="shared" si="389"/>
        <v>0.001449595103</v>
      </c>
      <c r="O386" s="180">
        <f t="shared" si="389"/>
        <v>0.00343070841</v>
      </c>
      <c r="P386" s="180">
        <f t="shared" si="389"/>
        <v>0.007296295352</v>
      </c>
      <c r="Q386" s="180">
        <f t="shared" si="389"/>
        <v>0.007972773066</v>
      </c>
      <c r="R386" s="180">
        <f t="shared" si="389"/>
        <v>0.01239403813</v>
      </c>
      <c r="S386" s="180">
        <f t="shared" si="389"/>
        <v>0.0145925907</v>
      </c>
      <c r="T386" s="181">
        <f t="shared" si="3"/>
        <v>6.970222222</v>
      </c>
      <c r="U386" s="182">
        <f t="shared" si="4"/>
        <v>45351</v>
      </c>
      <c r="V386" s="182">
        <f t="shared" si="5"/>
        <v>45441</v>
      </c>
      <c r="W386" s="182">
        <f t="shared" si="6"/>
        <v>45533</v>
      </c>
      <c r="X386" s="181">
        <f t="shared" si="7"/>
        <v>184</v>
      </c>
      <c r="Y386" s="181">
        <f t="shared" si="8"/>
        <v>274</v>
      </c>
      <c r="Z386" s="181">
        <f t="shared" si="9"/>
        <v>366</v>
      </c>
      <c r="AA386" s="155"/>
      <c r="AB386" s="9"/>
      <c r="AC386" s="9"/>
      <c r="AD386" s="9"/>
      <c r="AE386" s="9"/>
      <c r="AF386" s="9"/>
      <c r="AG386" s="9"/>
      <c r="AH386" s="9"/>
    </row>
    <row r="387" ht="15.75" customHeight="1">
      <c r="A387" s="177">
        <v>45166.0</v>
      </c>
      <c r="B387" s="178">
        <v>0.2</v>
      </c>
      <c r="C387" s="178">
        <v>0.42</v>
      </c>
      <c r="D387" s="178">
        <v>0.58</v>
      </c>
      <c r="E387" s="178">
        <v>1.44</v>
      </c>
      <c r="F387" s="178">
        <v>3.03</v>
      </c>
      <c r="G387" s="178">
        <v>3.28</v>
      </c>
      <c r="H387" s="178">
        <v>5.15</v>
      </c>
      <c r="I387" s="178">
        <v>6.09</v>
      </c>
      <c r="J387" s="178">
        <v>6.5</v>
      </c>
      <c r="K387" s="179">
        <f>MAX(0,((T387*(365/365))-VLOOKUP(A387,VBMA!$A:$D,4,0))  /  (T387* (365/365)   ))</f>
        <v>0.761164865</v>
      </c>
      <c r="L387" s="180">
        <f t="shared" ref="L387:S387" si="390">(B387*(1-$K387) * (365/365))/100</f>
        <v>0.0004776702701</v>
      </c>
      <c r="M387" s="180">
        <f t="shared" si="390"/>
        <v>0.001003107567</v>
      </c>
      <c r="N387" s="180">
        <f t="shared" si="390"/>
        <v>0.001385243783</v>
      </c>
      <c r="O387" s="180">
        <f t="shared" si="390"/>
        <v>0.003439225945</v>
      </c>
      <c r="P387" s="180">
        <f t="shared" si="390"/>
        <v>0.007236704592</v>
      </c>
      <c r="Q387" s="180">
        <f t="shared" si="390"/>
        <v>0.00783379243</v>
      </c>
      <c r="R387" s="180">
        <f t="shared" si="390"/>
        <v>0.01230000946</v>
      </c>
      <c r="S387" s="180">
        <f t="shared" si="390"/>
        <v>0.01454505972</v>
      </c>
      <c r="T387" s="181">
        <f t="shared" si="3"/>
        <v>7.050888889</v>
      </c>
      <c r="U387" s="182">
        <f t="shared" si="4"/>
        <v>45350</v>
      </c>
      <c r="V387" s="182">
        <f t="shared" si="5"/>
        <v>45440</v>
      </c>
      <c r="W387" s="182">
        <f t="shared" si="6"/>
        <v>45532</v>
      </c>
      <c r="X387" s="181">
        <f t="shared" si="7"/>
        <v>184</v>
      </c>
      <c r="Y387" s="181">
        <f t="shared" si="8"/>
        <v>274</v>
      </c>
      <c r="Z387" s="181">
        <f t="shared" si="9"/>
        <v>366</v>
      </c>
      <c r="AA387" s="155"/>
      <c r="AB387" s="9"/>
      <c r="AC387" s="9"/>
      <c r="AD387" s="9"/>
      <c r="AE387" s="9"/>
      <c r="AF387" s="9"/>
      <c r="AG387" s="9"/>
      <c r="AH387" s="9"/>
    </row>
    <row r="388" ht="15.75" customHeight="1">
      <c r="A388" s="177">
        <v>45163.0</v>
      </c>
      <c r="B388" s="178">
        <v>0.2</v>
      </c>
      <c r="C388" s="178">
        <v>0.39</v>
      </c>
      <c r="D388" s="178">
        <v>0.56</v>
      </c>
      <c r="E388" s="178">
        <v>1.46</v>
      </c>
      <c r="F388" s="178">
        <v>3.02</v>
      </c>
      <c r="G388" s="178">
        <v>3.32</v>
      </c>
      <c r="H388" s="178">
        <v>5.24</v>
      </c>
      <c r="I388" s="178">
        <v>6.11</v>
      </c>
      <c r="J388" s="178">
        <v>6.53</v>
      </c>
      <c r="K388" s="179">
        <f>MAX(0,((T388*(365/365))-VLOOKUP(A388,VBMA!$A:$D,4,0))  /  (T388* (365/365)   ))</f>
        <v>0.7594056577</v>
      </c>
      <c r="L388" s="180">
        <f t="shared" ref="L388:S388" si="391">(B388*(1-$K388) * (365/365))/100</f>
        <v>0.0004811886846</v>
      </c>
      <c r="M388" s="180">
        <f t="shared" si="391"/>
        <v>0.000938317935</v>
      </c>
      <c r="N388" s="180">
        <f t="shared" si="391"/>
        <v>0.001347328317</v>
      </c>
      <c r="O388" s="180">
        <f t="shared" si="391"/>
        <v>0.003512677398</v>
      </c>
      <c r="P388" s="180">
        <f t="shared" si="391"/>
        <v>0.007265949138</v>
      </c>
      <c r="Q388" s="180">
        <f t="shared" si="391"/>
        <v>0.007987732165</v>
      </c>
      <c r="R388" s="180">
        <f t="shared" si="391"/>
        <v>0.01260714354</v>
      </c>
      <c r="S388" s="180">
        <f t="shared" si="391"/>
        <v>0.01470031432</v>
      </c>
      <c r="T388" s="181">
        <f t="shared" si="3"/>
        <v>6.999333333</v>
      </c>
      <c r="U388" s="182">
        <f t="shared" si="4"/>
        <v>45347</v>
      </c>
      <c r="V388" s="182">
        <f t="shared" si="5"/>
        <v>45437</v>
      </c>
      <c r="W388" s="182">
        <f t="shared" si="6"/>
        <v>45529</v>
      </c>
      <c r="X388" s="181">
        <f t="shared" si="7"/>
        <v>184</v>
      </c>
      <c r="Y388" s="181">
        <f t="shared" si="8"/>
        <v>274</v>
      </c>
      <c r="Z388" s="181">
        <f t="shared" si="9"/>
        <v>366</v>
      </c>
      <c r="AA388" s="155"/>
      <c r="AB388" s="9"/>
      <c r="AC388" s="9"/>
      <c r="AD388" s="9"/>
      <c r="AE388" s="9"/>
      <c r="AF388" s="9"/>
      <c r="AG388" s="9"/>
      <c r="AH388" s="9"/>
    </row>
    <row r="389" ht="15.75" customHeight="1">
      <c r="A389" s="177">
        <v>45162.0</v>
      </c>
      <c r="B389" s="178">
        <v>0.2</v>
      </c>
      <c r="C389" s="178">
        <v>0.4</v>
      </c>
      <c r="D389" s="178">
        <v>0.58</v>
      </c>
      <c r="E389" s="178">
        <v>1.48</v>
      </c>
      <c r="F389" s="178">
        <v>3.05</v>
      </c>
      <c r="G389" s="178">
        <v>3.4</v>
      </c>
      <c r="H389" s="178">
        <v>5.23</v>
      </c>
      <c r="I389" s="178">
        <v>6.11</v>
      </c>
      <c r="J389" s="178">
        <v>6.5</v>
      </c>
      <c r="K389" s="179">
        <f>MAX(0,((T389*(365/365))-VLOOKUP(A389,VBMA!$A:$D,4,0))  /  (T389* (365/365)   ))</f>
        <v>0.7597565228</v>
      </c>
      <c r="L389" s="180">
        <f t="shared" ref="L389:S389" si="392">(B389*(1-$K389) * (365/365))/100</f>
        <v>0.0004804869543</v>
      </c>
      <c r="M389" s="180">
        <f t="shared" si="392"/>
        <v>0.0009609739086</v>
      </c>
      <c r="N389" s="180">
        <f t="shared" si="392"/>
        <v>0.001393412168</v>
      </c>
      <c r="O389" s="180">
        <f t="shared" si="392"/>
        <v>0.003555603462</v>
      </c>
      <c r="P389" s="180">
        <f t="shared" si="392"/>
        <v>0.007327426053</v>
      </c>
      <c r="Q389" s="180">
        <f t="shared" si="392"/>
        <v>0.008168278223</v>
      </c>
      <c r="R389" s="180">
        <f t="shared" si="392"/>
        <v>0.01256473386</v>
      </c>
      <c r="S389" s="180">
        <f t="shared" si="392"/>
        <v>0.01467887645</v>
      </c>
      <c r="T389" s="181">
        <f t="shared" si="3"/>
        <v>7.009555556</v>
      </c>
      <c r="U389" s="182">
        <f t="shared" si="4"/>
        <v>45346</v>
      </c>
      <c r="V389" s="182">
        <f t="shared" si="5"/>
        <v>45436</v>
      </c>
      <c r="W389" s="182">
        <f t="shared" si="6"/>
        <v>45528</v>
      </c>
      <c r="X389" s="181">
        <f t="shared" si="7"/>
        <v>184</v>
      </c>
      <c r="Y389" s="181">
        <f t="shared" si="8"/>
        <v>274</v>
      </c>
      <c r="Z389" s="181">
        <f t="shared" si="9"/>
        <v>366</v>
      </c>
      <c r="AA389" s="155"/>
      <c r="AB389" s="9"/>
      <c r="AC389" s="9"/>
      <c r="AD389" s="9"/>
      <c r="AE389" s="9"/>
      <c r="AF389" s="9"/>
      <c r="AG389" s="9"/>
      <c r="AH389" s="9"/>
    </row>
    <row r="390" ht="15.75" customHeight="1">
      <c r="A390" s="177">
        <v>45161.0</v>
      </c>
      <c r="B390" s="178">
        <v>0.2</v>
      </c>
      <c r="C390" s="178">
        <v>0.39</v>
      </c>
      <c r="D390" s="178">
        <v>0.61</v>
      </c>
      <c r="E390" s="178">
        <v>1.49</v>
      </c>
      <c r="F390" s="178">
        <v>3.07</v>
      </c>
      <c r="G390" s="178">
        <v>3.38</v>
      </c>
      <c r="H390" s="178">
        <v>5.17</v>
      </c>
      <c r="I390" s="178">
        <v>6.1</v>
      </c>
      <c r="J390" s="178">
        <v>6.53</v>
      </c>
      <c r="K390" s="179">
        <f>MAX(0,((T390*(365/365))-VLOOKUP(A390,VBMA!$A:$D,4,0))  /  (T390* (365/365)   ))</f>
        <v>0.7604481846</v>
      </c>
      <c r="L390" s="180">
        <f t="shared" ref="L390:S390" si="393">(B390*(1-$K390) * (365/365))/100</f>
        <v>0.0004791036309</v>
      </c>
      <c r="M390" s="180">
        <f t="shared" si="393"/>
        <v>0.0009342520802</v>
      </c>
      <c r="N390" s="180">
        <f t="shared" si="393"/>
        <v>0.001461266074</v>
      </c>
      <c r="O390" s="180">
        <f t="shared" si="393"/>
        <v>0.00356932205</v>
      </c>
      <c r="P390" s="180">
        <f t="shared" si="393"/>
        <v>0.007354240734</v>
      </c>
      <c r="Q390" s="180">
        <f t="shared" si="393"/>
        <v>0.008096851362</v>
      </c>
      <c r="R390" s="180">
        <f t="shared" si="393"/>
        <v>0.01238482886</v>
      </c>
      <c r="S390" s="180">
        <f t="shared" si="393"/>
        <v>0.01461266074</v>
      </c>
      <c r="T390" s="181">
        <f t="shared" si="3"/>
        <v>7.050666667</v>
      </c>
      <c r="U390" s="182">
        <f t="shared" si="4"/>
        <v>45345</v>
      </c>
      <c r="V390" s="182">
        <f t="shared" si="5"/>
        <v>45435</v>
      </c>
      <c r="W390" s="182">
        <f t="shared" si="6"/>
        <v>45527</v>
      </c>
      <c r="X390" s="181">
        <f t="shared" si="7"/>
        <v>184</v>
      </c>
      <c r="Y390" s="181">
        <f t="shared" si="8"/>
        <v>274</v>
      </c>
      <c r="Z390" s="181">
        <f t="shared" si="9"/>
        <v>366</v>
      </c>
      <c r="AA390" s="155"/>
      <c r="AB390" s="9"/>
      <c r="AC390" s="9"/>
      <c r="AD390" s="9"/>
      <c r="AE390" s="9"/>
      <c r="AF390" s="9"/>
      <c r="AG390" s="9"/>
      <c r="AH390" s="9"/>
    </row>
    <row r="391" ht="15.75" customHeight="1">
      <c r="A391" s="177">
        <v>45160.0</v>
      </c>
      <c r="B391" s="178">
        <v>0.2</v>
      </c>
      <c r="C391" s="178">
        <v>0.39</v>
      </c>
      <c r="D391" s="178">
        <v>0.6</v>
      </c>
      <c r="E391" s="178">
        <v>1.51</v>
      </c>
      <c r="F391" s="178">
        <v>3.07</v>
      </c>
      <c r="G391" s="178">
        <v>3.41</v>
      </c>
      <c r="H391" s="178">
        <v>5.14</v>
      </c>
      <c r="I391" s="178">
        <v>6.12</v>
      </c>
      <c r="J391" s="178">
        <v>6.55</v>
      </c>
      <c r="K391" s="179">
        <f>MAX(0,((T391*(365/365))-VLOOKUP(A391,VBMA!$A:$D,4,0))  /  (T391* (365/365)   ))</f>
        <v>0.7628401148</v>
      </c>
      <c r="L391" s="180">
        <f t="shared" ref="L391:S391" si="394">(B391*(1-$K391) * (365/365))/100</f>
        <v>0.0004743197703</v>
      </c>
      <c r="M391" s="180">
        <f t="shared" si="394"/>
        <v>0.0009249235522</v>
      </c>
      <c r="N391" s="180">
        <f t="shared" si="394"/>
        <v>0.001422959311</v>
      </c>
      <c r="O391" s="180">
        <f t="shared" si="394"/>
        <v>0.003581114266</v>
      </c>
      <c r="P391" s="180">
        <f t="shared" si="394"/>
        <v>0.007280808475</v>
      </c>
      <c r="Q391" s="180">
        <f t="shared" si="394"/>
        <v>0.008087152084</v>
      </c>
      <c r="R391" s="180">
        <f t="shared" si="394"/>
        <v>0.0121900181</v>
      </c>
      <c r="S391" s="180">
        <f t="shared" si="394"/>
        <v>0.01451418497</v>
      </c>
      <c r="T391" s="181">
        <f t="shared" si="3"/>
        <v>7.121777778</v>
      </c>
      <c r="U391" s="182">
        <f t="shared" si="4"/>
        <v>45344</v>
      </c>
      <c r="V391" s="182">
        <f t="shared" si="5"/>
        <v>45434</v>
      </c>
      <c r="W391" s="182">
        <f t="shared" si="6"/>
        <v>45526</v>
      </c>
      <c r="X391" s="181">
        <f t="shared" si="7"/>
        <v>184</v>
      </c>
      <c r="Y391" s="181">
        <f t="shared" si="8"/>
        <v>274</v>
      </c>
      <c r="Z391" s="181">
        <f t="shared" si="9"/>
        <v>366</v>
      </c>
      <c r="AA391" s="155"/>
      <c r="AB391" s="9"/>
      <c r="AC391" s="9"/>
      <c r="AD391" s="9"/>
      <c r="AE391" s="9"/>
      <c r="AF391" s="9"/>
      <c r="AG391" s="9"/>
      <c r="AH391" s="9"/>
    </row>
    <row r="392" ht="15.75" customHeight="1">
      <c r="A392" s="177">
        <v>45159.0</v>
      </c>
      <c r="B392" s="178">
        <v>0.21</v>
      </c>
      <c r="C392" s="178">
        <v>0.43</v>
      </c>
      <c r="D392" s="178">
        <v>0.64</v>
      </c>
      <c r="E392" s="178">
        <v>1.59</v>
      </c>
      <c r="F392" s="178">
        <v>3.16</v>
      </c>
      <c r="G392" s="178">
        <v>3.48</v>
      </c>
      <c r="H392" s="178">
        <v>5.36</v>
      </c>
      <c r="I392" s="178">
        <v>6.16</v>
      </c>
      <c r="J392" s="178">
        <v>6.56</v>
      </c>
      <c r="K392" s="179">
        <f>MAX(0,((T392*(365/365))-VLOOKUP(A392,VBMA!$A:$D,4,0))  /  (T392* (365/365)   ))</f>
        <v>0.7579458599</v>
      </c>
      <c r="L392" s="180">
        <f t="shared" ref="L392:S392" si="395">(B392*(1-$K392) * (365/365))/100</f>
        <v>0.0005083136943</v>
      </c>
      <c r="M392" s="180">
        <f t="shared" si="395"/>
        <v>0.001040832803</v>
      </c>
      <c r="N392" s="180">
        <f t="shared" si="395"/>
        <v>0.001549146497</v>
      </c>
      <c r="O392" s="180">
        <f t="shared" si="395"/>
        <v>0.003848660828</v>
      </c>
      <c r="P392" s="180">
        <f t="shared" si="395"/>
        <v>0.007648910828</v>
      </c>
      <c r="Q392" s="180">
        <f t="shared" si="395"/>
        <v>0.008423484076</v>
      </c>
      <c r="R392" s="180">
        <f t="shared" si="395"/>
        <v>0.01297410191</v>
      </c>
      <c r="S392" s="180">
        <f t="shared" si="395"/>
        <v>0.01491053503</v>
      </c>
      <c r="T392" s="181">
        <f t="shared" si="3"/>
        <v>6.977777778</v>
      </c>
      <c r="U392" s="182">
        <f t="shared" si="4"/>
        <v>45343</v>
      </c>
      <c r="V392" s="182">
        <f t="shared" si="5"/>
        <v>45433</v>
      </c>
      <c r="W392" s="182">
        <f t="shared" si="6"/>
        <v>45525</v>
      </c>
      <c r="X392" s="181">
        <f t="shared" si="7"/>
        <v>184</v>
      </c>
      <c r="Y392" s="181">
        <f t="shared" si="8"/>
        <v>274</v>
      </c>
      <c r="Z392" s="181">
        <f t="shared" si="9"/>
        <v>366</v>
      </c>
      <c r="AA392" s="155"/>
      <c r="AB392" s="9"/>
      <c r="AC392" s="9"/>
      <c r="AD392" s="9"/>
      <c r="AE392" s="9"/>
      <c r="AF392" s="9"/>
      <c r="AG392" s="9"/>
      <c r="AH392" s="9"/>
    </row>
    <row r="393" ht="15.75" customHeight="1">
      <c r="A393" s="177">
        <v>45156.0</v>
      </c>
      <c r="B393" s="178">
        <v>0.2</v>
      </c>
      <c r="C393" s="178">
        <v>0.4</v>
      </c>
      <c r="D393" s="178">
        <v>0.63</v>
      </c>
      <c r="E393" s="178">
        <v>1.63</v>
      </c>
      <c r="F393" s="178">
        <v>3.15</v>
      </c>
      <c r="G393" s="178">
        <v>3.5</v>
      </c>
      <c r="H393" s="178">
        <v>5.25</v>
      </c>
      <c r="I393" s="178">
        <v>6.14</v>
      </c>
      <c r="J393" s="178">
        <v>6.62</v>
      </c>
      <c r="K393" s="179">
        <f>MAX(0,((T393*(365/365))-VLOOKUP(A393,VBMA!$A:$D,4,0))  /  (T393* (365/365)   ))</f>
        <v>0.7604179801</v>
      </c>
      <c r="L393" s="180">
        <f t="shared" ref="L393:S393" si="396">(B393*(1-$K393) * (365/365))/100</f>
        <v>0.0004791640398</v>
      </c>
      <c r="M393" s="180">
        <f t="shared" si="396"/>
        <v>0.0009583280797</v>
      </c>
      <c r="N393" s="180">
        <f t="shared" si="396"/>
        <v>0.001509366726</v>
      </c>
      <c r="O393" s="180">
        <f t="shared" si="396"/>
        <v>0.003905186925</v>
      </c>
      <c r="P393" s="180">
        <f t="shared" si="396"/>
        <v>0.007546833628</v>
      </c>
      <c r="Q393" s="180">
        <f t="shared" si="396"/>
        <v>0.008385370697</v>
      </c>
      <c r="R393" s="180">
        <f t="shared" si="396"/>
        <v>0.01257805605</v>
      </c>
      <c r="S393" s="180">
        <f t="shared" si="396"/>
        <v>0.01471033602</v>
      </c>
      <c r="T393" s="181">
        <f t="shared" si="3"/>
        <v>7.049777778</v>
      </c>
      <c r="U393" s="182">
        <f t="shared" si="4"/>
        <v>45340</v>
      </c>
      <c r="V393" s="182">
        <f t="shared" si="5"/>
        <v>45430</v>
      </c>
      <c r="W393" s="182">
        <f t="shared" si="6"/>
        <v>45522</v>
      </c>
      <c r="X393" s="181">
        <f t="shared" si="7"/>
        <v>184</v>
      </c>
      <c r="Y393" s="181">
        <f t="shared" si="8"/>
        <v>274</v>
      </c>
      <c r="Z393" s="181">
        <f t="shared" si="9"/>
        <v>366</v>
      </c>
      <c r="AA393" s="155"/>
      <c r="AB393" s="9"/>
      <c r="AC393" s="9"/>
      <c r="AD393" s="9"/>
      <c r="AE393" s="9"/>
      <c r="AF393" s="9"/>
      <c r="AG393" s="9"/>
      <c r="AH393" s="9"/>
    </row>
    <row r="394" ht="15.75" customHeight="1">
      <c r="A394" s="177">
        <v>45155.0</v>
      </c>
      <c r="B394" s="178">
        <v>0.22</v>
      </c>
      <c r="C394" s="178">
        <v>0.42</v>
      </c>
      <c r="D394" s="178">
        <v>0.63</v>
      </c>
      <c r="E394" s="178">
        <v>1.65</v>
      </c>
      <c r="F394" s="178">
        <v>3.2</v>
      </c>
      <c r="G394" s="178">
        <v>3.55</v>
      </c>
      <c r="H394" s="178">
        <v>5.3</v>
      </c>
      <c r="I394" s="178">
        <v>6.18</v>
      </c>
      <c r="J394" s="178">
        <v>6.62</v>
      </c>
      <c r="K394" s="179">
        <f>MAX(0,((T394*(365/365))-VLOOKUP(A394,VBMA!$A:$D,4,0))  /  (T394* (365/365)   ))</f>
        <v>0.7608606943</v>
      </c>
      <c r="L394" s="180">
        <f t="shared" ref="L394:S394" si="397">(B394*(1-$K394) * (365/365))/100</f>
        <v>0.0005261064725</v>
      </c>
      <c r="M394" s="180">
        <f t="shared" si="397"/>
        <v>0.001004385084</v>
      </c>
      <c r="N394" s="180">
        <f t="shared" si="397"/>
        <v>0.001506577626</v>
      </c>
      <c r="O394" s="180">
        <f t="shared" si="397"/>
        <v>0.003945798544</v>
      </c>
      <c r="P394" s="180">
        <f t="shared" si="397"/>
        <v>0.007652457781</v>
      </c>
      <c r="Q394" s="180">
        <f t="shared" si="397"/>
        <v>0.008489445351</v>
      </c>
      <c r="R394" s="180">
        <f t="shared" si="397"/>
        <v>0.0126743832</v>
      </c>
      <c r="S394" s="180">
        <f t="shared" si="397"/>
        <v>0.01477880909</v>
      </c>
      <c r="T394" s="181">
        <f t="shared" si="3"/>
        <v>7.079555556</v>
      </c>
      <c r="U394" s="182">
        <f t="shared" si="4"/>
        <v>45339</v>
      </c>
      <c r="V394" s="182">
        <f t="shared" si="5"/>
        <v>45429</v>
      </c>
      <c r="W394" s="182">
        <f t="shared" si="6"/>
        <v>45521</v>
      </c>
      <c r="X394" s="181">
        <f t="shared" si="7"/>
        <v>184</v>
      </c>
      <c r="Y394" s="181">
        <f t="shared" si="8"/>
        <v>274</v>
      </c>
      <c r="Z394" s="181">
        <f t="shared" si="9"/>
        <v>366</v>
      </c>
      <c r="AA394" s="155"/>
      <c r="AB394" s="9"/>
      <c r="AC394" s="9"/>
      <c r="AD394" s="9"/>
      <c r="AE394" s="9"/>
      <c r="AF394" s="9"/>
      <c r="AG394" s="9"/>
      <c r="AH394" s="9"/>
    </row>
    <row r="395" ht="15.75" customHeight="1">
      <c r="A395" s="177">
        <v>45154.0</v>
      </c>
      <c r="B395" s="178">
        <v>0.23</v>
      </c>
      <c r="C395" s="178">
        <v>0.46</v>
      </c>
      <c r="D395" s="178">
        <v>0.66</v>
      </c>
      <c r="E395" s="178">
        <v>1.67</v>
      </c>
      <c r="F395" s="178">
        <v>3.2</v>
      </c>
      <c r="G395" s="178">
        <v>3.56</v>
      </c>
      <c r="H395" s="178">
        <v>5.3</v>
      </c>
      <c r="I395" s="178">
        <v>6.15</v>
      </c>
      <c r="J395" s="178">
        <v>6.62</v>
      </c>
      <c r="K395" s="179">
        <f>MAX(0,((T395*(365/365))-VLOOKUP(A395,VBMA!$A:$D,4,0))  /  (T395* (365/365)   ))</f>
        <v>0.7590786766</v>
      </c>
      <c r="L395" s="180">
        <f t="shared" ref="L395:S395" si="398">(B395*(1-$K395) * (365/365))/100</f>
        <v>0.0005541190438</v>
      </c>
      <c r="M395" s="180">
        <f t="shared" si="398"/>
        <v>0.001108238088</v>
      </c>
      <c r="N395" s="180">
        <f t="shared" si="398"/>
        <v>0.001590080735</v>
      </c>
      <c r="O395" s="180">
        <f t="shared" si="398"/>
        <v>0.004023386101</v>
      </c>
      <c r="P395" s="180">
        <f t="shared" si="398"/>
        <v>0.007709482349</v>
      </c>
      <c r="Q395" s="180">
        <f t="shared" si="398"/>
        <v>0.008576799114</v>
      </c>
      <c r="R395" s="180">
        <f t="shared" si="398"/>
        <v>0.01276883014</v>
      </c>
      <c r="S395" s="180">
        <f t="shared" si="398"/>
        <v>0.01481666139</v>
      </c>
      <c r="T395" s="181">
        <f t="shared" si="3"/>
        <v>7.018888889</v>
      </c>
      <c r="U395" s="182">
        <f t="shared" si="4"/>
        <v>45338</v>
      </c>
      <c r="V395" s="182">
        <f t="shared" si="5"/>
        <v>45428</v>
      </c>
      <c r="W395" s="182">
        <f t="shared" si="6"/>
        <v>45520</v>
      </c>
      <c r="X395" s="181">
        <f t="shared" si="7"/>
        <v>184</v>
      </c>
      <c r="Y395" s="181">
        <f t="shared" si="8"/>
        <v>274</v>
      </c>
      <c r="Z395" s="181">
        <f t="shared" si="9"/>
        <v>366</v>
      </c>
      <c r="AA395" s="155"/>
      <c r="AB395" s="9"/>
      <c r="AC395" s="9"/>
      <c r="AD395" s="9"/>
      <c r="AE395" s="9"/>
      <c r="AF395" s="9"/>
      <c r="AG395" s="9"/>
      <c r="AH395" s="9"/>
    </row>
    <row r="396" ht="15.75" customHeight="1">
      <c r="A396" s="177">
        <v>45153.0</v>
      </c>
      <c r="B396" s="178">
        <v>0.22</v>
      </c>
      <c r="C396" s="178">
        <v>0.45</v>
      </c>
      <c r="D396" s="178">
        <v>0.65</v>
      </c>
      <c r="E396" s="178">
        <v>1.67</v>
      </c>
      <c r="F396" s="178">
        <v>3.2</v>
      </c>
      <c r="G396" s="178">
        <v>3.55</v>
      </c>
      <c r="H396" s="178">
        <v>5.3</v>
      </c>
      <c r="I396" s="178">
        <v>6.14</v>
      </c>
      <c r="J396" s="178">
        <v>6.56</v>
      </c>
      <c r="K396" s="179">
        <f>MAX(0,((T396*(365/365))-VLOOKUP(A396,VBMA!$A:$D,4,0))  /  (T396* (365/365)   ))</f>
        <v>0.7596685083</v>
      </c>
      <c r="L396" s="180">
        <f t="shared" ref="L396:S396" si="399">(B396*(1-$K396) * (365/365))/100</f>
        <v>0.0005287292818</v>
      </c>
      <c r="M396" s="180">
        <f t="shared" si="399"/>
        <v>0.001081491713</v>
      </c>
      <c r="N396" s="180">
        <f t="shared" si="399"/>
        <v>0.001562154696</v>
      </c>
      <c r="O396" s="180">
        <f t="shared" si="399"/>
        <v>0.004013535912</v>
      </c>
      <c r="P396" s="180">
        <f t="shared" si="399"/>
        <v>0.007690607735</v>
      </c>
      <c r="Q396" s="180">
        <f t="shared" si="399"/>
        <v>0.008531767956</v>
      </c>
      <c r="R396" s="180">
        <f t="shared" si="399"/>
        <v>0.01273756906</v>
      </c>
      <c r="S396" s="180">
        <f t="shared" si="399"/>
        <v>0.01475635359</v>
      </c>
      <c r="T396" s="181">
        <f t="shared" si="3"/>
        <v>6.998666667</v>
      </c>
      <c r="U396" s="182">
        <f t="shared" si="4"/>
        <v>45337</v>
      </c>
      <c r="V396" s="182">
        <f t="shared" si="5"/>
        <v>45427</v>
      </c>
      <c r="W396" s="182">
        <f t="shared" si="6"/>
        <v>45519</v>
      </c>
      <c r="X396" s="181">
        <f t="shared" si="7"/>
        <v>184</v>
      </c>
      <c r="Y396" s="181">
        <f t="shared" si="8"/>
        <v>274</v>
      </c>
      <c r="Z396" s="181">
        <f t="shared" si="9"/>
        <v>366</v>
      </c>
      <c r="AA396" s="155"/>
      <c r="AB396" s="9"/>
      <c r="AC396" s="9"/>
      <c r="AD396" s="9"/>
      <c r="AE396" s="9"/>
      <c r="AF396" s="9"/>
      <c r="AG396" s="9"/>
      <c r="AH396" s="9"/>
    </row>
    <row r="397" ht="15.75" customHeight="1">
      <c r="A397" s="177">
        <v>45152.0</v>
      </c>
      <c r="B397" s="178">
        <v>0.21</v>
      </c>
      <c r="C397" s="178">
        <v>0.45</v>
      </c>
      <c r="D397" s="178">
        <v>0.65</v>
      </c>
      <c r="E397" s="178">
        <v>1.7</v>
      </c>
      <c r="F397" s="178">
        <v>3.25</v>
      </c>
      <c r="G397" s="178">
        <v>3.55</v>
      </c>
      <c r="H397" s="178">
        <v>5.33</v>
      </c>
      <c r="I397" s="178">
        <v>6.22</v>
      </c>
      <c r="J397" s="178">
        <v>6.6</v>
      </c>
      <c r="K397" s="179">
        <f>MAX(0,((T397*(365/365))-VLOOKUP(A397,VBMA!$A:$D,4,0))  /  (T397* (365/365)   ))</f>
        <v>0.764088019</v>
      </c>
      <c r="L397" s="180">
        <f t="shared" ref="L397:S397" si="400">(B397*(1-$K397) * (365/365))/100</f>
        <v>0.0004954151602</v>
      </c>
      <c r="M397" s="180">
        <f t="shared" si="400"/>
        <v>0.001061603915</v>
      </c>
      <c r="N397" s="180">
        <f t="shared" si="400"/>
        <v>0.001533427877</v>
      </c>
      <c r="O397" s="180">
        <f t="shared" si="400"/>
        <v>0.004010503678</v>
      </c>
      <c r="P397" s="180">
        <f t="shared" si="400"/>
        <v>0.007667139384</v>
      </c>
      <c r="Q397" s="180">
        <f t="shared" si="400"/>
        <v>0.008374875327</v>
      </c>
      <c r="R397" s="180">
        <f t="shared" si="400"/>
        <v>0.01257410859</v>
      </c>
      <c r="S397" s="180">
        <f t="shared" si="400"/>
        <v>0.01467372522</v>
      </c>
      <c r="T397" s="181">
        <f t="shared" si="3"/>
        <v>7.129777778</v>
      </c>
      <c r="U397" s="182">
        <f t="shared" si="4"/>
        <v>45336</v>
      </c>
      <c r="V397" s="182">
        <f t="shared" si="5"/>
        <v>45426</v>
      </c>
      <c r="W397" s="182">
        <f t="shared" si="6"/>
        <v>45518</v>
      </c>
      <c r="X397" s="181">
        <f t="shared" si="7"/>
        <v>184</v>
      </c>
      <c r="Y397" s="181">
        <f t="shared" si="8"/>
        <v>274</v>
      </c>
      <c r="Z397" s="181">
        <f t="shared" si="9"/>
        <v>366</v>
      </c>
      <c r="AA397" s="155"/>
      <c r="AB397" s="9"/>
      <c r="AC397" s="9"/>
      <c r="AD397" s="9"/>
      <c r="AE397" s="9"/>
      <c r="AF397" s="9"/>
      <c r="AG397" s="9"/>
      <c r="AH397" s="9"/>
    </row>
    <row r="398" ht="15.75" customHeight="1">
      <c r="A398" s="177">
        <v>45149.0</v>
      </c>
      <c r="B398" s="178">
        <v>0.21</v>
      </c>
      <c r="C398" s="178">
        <v>0.44</v>
      </c>
      <c r="D398" s="178">
        <v>0.67</v>
      </c>
      <c r="E398" s="178">
        <v>1.74</v>
      </c>
      <c r="F398" s="178">
        <v>3.2</v>
      </c>
      <c r="G398" s="178">
        <v>3.54</v>
      </c>
      <c r="H398" s="178">
        <v>5.42</v>
      </c>
      <c r="I398" s="178">
        <v>6.25</v>
      </c>
      <c r="J398" s="178">
        <v>6.7</v>
      </c>
      <c r="K398" s="179">
        <f>MAX(0,((T398*(365/365))-VLOOKUP(A398,VBMA!$A:$D,4,0))  /  (T398* (365/365)   ))</f>
        <v>0.7643145603</v>
      </c>
      <c r="L398" s="180">
        <f t="shared" ref="L398:S398" si="401">(B398*(1-$K398) * (365/365))/100</f>
        <v>0.0004949394233</v>
      </c>
      <c r="M398" s="180">
        <f t="shared" si="401"/>
        <v>0.001037015935</v>
      </c>
      <c r="N398" s="180">
        <f t="shared" si="401"/>
        <v>0.001579092446</v>
      </c>
      <c r="O398" s="180">
        <f t="shared" si="401"/>
        <v>0.004100926651</v>
      </c>
      <c r="P398" s="180">
        <f t="shared" si="401"/>
        <v>0.00754193407</v>
      </c>
      <c r="Q398" s="180">
        <f t="shared" si="401"/>
        <v>0.008343264565</v>
      </c>
      <c r="R398" s="180">
        <f t="shared" si="401"/>
        <v>0.01277415083</v>
      </c>
      <c r="S398" s="180">
        <f t="shared" si="401"/>
        <v>0.01473033998</v>
      </c>
      <c r="T398" s="181">
        <f t="shared" si="3"/>
        <v>7.098444444</v>
      </c>
      <c r="U398" s="182">
        <f t="shared" si="4"/>
        <v>45333</v>
      </c>
      <c r="V398" s="182">
        <f t="shared" si="5"/>
        <v>45423</v>
      </c>
      <c r="W398" s="182">
        <f t="shared" si="6"/>
        <v>45515</v>
      </c>
      <c r="X398" s="181">
        <f t="shared" si="7"/>
        <v>184</v>
      </c>
      <c r="Y398" s="181">
        <f t="shared" si="8"/>
        <v>274</v>
      </c>
      <c r="Z398" s="181">
        <f t="shared" si="9"/>
        <v>366</v>
      </c>
      <c r="AA398" s="155"/>
      <c r="AB398" s="9"/>
      <c r="AC398" s="9"/>
      <c r="AD398" s="9"/>
      <c r="AE398" s="9"/>
      <c r="AF398" s="9"/>
      <c r="AG398" s="9"/>
      <c r="AH398" s="9"/>
    </row>
    <row r="399" ht="15.75" customHeight="1">
      <c r="A399" s="177">
        <v>45148.0</v>
      </c>
      <c r="B399" s="178">
        <v>0.25</v>
      </c>
      <c r="C399" s="178">
        <v>0.45</v>
      </c>
      <c r="D399" s="178">
        <v>0.68</v>
      </c>
      <c r="E399" s="178">
        <v>1.75</v>
      </c>
      <c r="F399" s="178">
        <v>3.27</v>
      </c>
      <c r="G399" s="178">
        <v>3.68</v>
      </c>
      <c r="H399" s="178">
        <v>5.32</v>
      </c>
      <c r="I399" s="178">
        <v>6.26</v>
      </c>
      <c r="J399" s="178">
        <v>6.68</v>
      </c>
      <c r="K399" s="179">
        <f>MAX(0,((T399*(365/365))-VLOOKUP(A399,VBMA!$A:$D,4,0))  /  (T399* (365/365)   ))</f>
        <v>0.7683110728</v>
      </c>
      <c r="L399" s="180">
        <f t="shared" ref="L399:S399" si="402">(B399*(1-$K399) * (365/365))/100</f>
        <v>0.000579222318</v>
      </c>
      <c r="M399" s="180">
        <f t="shared" si="402"/>
        <v>0.001042600172</v>
      </c>
      <c r="N399" s="180">
        <f t="shared" si="402"/>
        <v>0.001575484705</v>
      </c>
      <c r="O399" s="180">
        <f t="shared" si="402"/>
        <v>0.004054556226</v>
      </c>
      <c r="P399" s="180">
        <f t="shared" si="402"/>
        <v>0.007576227919</v>
      </c>
      <c r="Q399" s="180">
        <f t="shared" si="402"/>
        <v>0.00852615252</v>
      </c>
      <c r="R399" s="180">
        <f t="shared" si="402"/>
        <v>0.01232585093</v>
      </c>
      <c r="S399" s="180">
        <f t="shared" si="402"/>
        <v>0.01450372684</v>
      </c>
      <c r="T399" s="181">
        <f t="shared" si="3"/>
        <v>7.220888889</v>
      </c>
      <c r="U399" s="182">
        <f t="shared" si="4"/>
        <v>45332</v>
      </c>
      <c r="V399" s="182">
        <f t="shared" si="5"/>
        <v>45422</v>
      </c>
      <c r="W399" s="182">
        <f t="shared" si="6"/>
        <v>45514</v>
      </c>
      <c r="X399" s="181">
        <f t="shared" si="7"/>
        <v>184</v>
      </c>
      <c r="Y399" s="181">
        <f t="shared" si="8"/>
        <v>274</v>
      </c>
      <c r="Z399" s="181">
        <f t="shared" si="9"/>
        <v>366</v>
      </c>
      <c r="AA399" s="155"/>
      <c r="AB399" s="9"/>
      <c r="AC399" s="9"/>
      <c r="AD399" s="9"/>
      <c r="AE399" s="9"/>
      <c r="AF399" s="9"/>
      <c r="AG399" s="9"/>
      <c r="AH399" s="9"/>
    </row>
    <row r="400" ht="15.75" customHeight="1">
      <c r="A400" s="177">
        <v>45147.0</v>
      </c>
      <c r="B400" s="178">
        <v>0.23</v>
      </c>
      <c r="C400" s="178">
        <v>0.48</v>
      </c>
      <c r="D400" s="178">
        <v>0.69</v>
      </c>
      <c r="E400" s="178">
        <v>1.88</v>
      </c>
      <c r="F400" s="178">
        <v>3.2</v>
      </c>
      <c r="G400" s="178">
        <v>3.63</v>
      </c>
      <c r="H400" s="178">
        <v>5.43</v>
      </c>
      <c r="I400" s="178">
        <v>6.2</v>
      </c>
      <c r="J400" s="178">
        <v>6.72</v>
      </c>
      <c r="K400" s="179">
        <f>MAX(0,((T400*(365/365))-VLOOKUP(A400,VBMA!$A:$D,4,0))  /  (T400* (365/365)   ))</f>
        <v>0.7589847974</v>
      </c>
      <c r="L400" s="180">
        <f t="shared" ref="L400:S400" si="403">(B400*(1-$K400) * (365/365))/100</f>
        <v>0.000554334966</v>
      </c>
      <c r="M400" s="180">
        <f t="shared" si="403"/>
        <v>0.001156872972</v>
      </c>
      <c r="N400" s="180">
        <f t="shared" si="403"/>
        <v>0.001663004898</v>
      </c>
      <c r="O400" s="180">
        <f t="shared" si="403"/>
        <v>0.004531085809</v>
      </c>
      <c r="P400" s="180">
        <f t="shared" si="403"/>
        <v>0.007712486483</v>
      </c>
      <c r="Q400" s="180">
        <f t="shared" si="403"/>
        <v>0.008748851854</v>
      </c>
      <c r="R400" s="180">
        <f t="shared" si="403"/>
        <v>0.0130871255</v>
      </c>
      <c r="S400" s="180">
        <f t="shared" si="403"/>
        <v>0.01494294256</v>
      </c>
      <c r="T400" s="181">
        <f t="shared" si="3"/>
        <v>6.987111111</v>
      </c>
      <c r="U400" s="182">
        <f t="shared" si="4"/>
        <v>45331</v>
      </c>
      <c r="V400" s="182">
        <f t="shared" si="5"/>
        <v>45421</v>
      </c>
      <c r="W400" s="182">
        <f t="shared" si="6"/>
        <v>45513</v>
      </c>
      <c r="X400" s="181">
        <f t="shared" si="7"/>
        <v>184</v>
      </c>
      <c r="Y400" s="181">
        <f t="shared" si="8"/>
        <v>274</v>
      </c>
      <c r="Z400" s="181">
        <f t="shared" si="9"/>
        <v>366</v>
      </c>
      <c r="AA400" s="155"/>
      <c r="AB400" s="9"/>
      <c r="AC400" s="9"/>
      <c r="AD400" s="9"/>
      <c r="AE400" s="9"/>
      <c r="AF400" s="9"/>
      <c r="AG400" s="9"/>
      <c r="AH400" s="9"/>
    </row>
    <row r="401" ht="15.75" customHeight="1">
      <c r="A401" s="177">
        <v>45146.0</v>
      </c>
      <c r="B401" s="178">
        <v>0.22</v>
      </c>
      <c r="C401" s="178">
        <v>0.49</v>
      </c>
      <c r="D401" s="178">
        <v>0.7</v>
      </c>
      <c r="E401" s="178">
        <v>1.88</v>
      </c>
      <c r="F401" s="178">
        <v>3.28</v>
      </c>
      <c r="G401" s="178">
        <v>3.74</v>
      </c>
      <c r="H401" s="178">
        <v>5.44</v>
      </c>
      <c r="I401" s="178">
        <v>6.33</v>
      </c>
      <c r="J401" s="178">
        <v>6.83</v>
      </c>
      <c r="K401" s="179">
        <f>MAX(0,((T401*(365/365))-VLOOKUP(A401,VBMA!$A:$D,4,0))  /  (T401* (365/365)   ))</f>
        <v>0.769606188</v>
      </c>
      <c r="L401" s="180">
        <f t="shared" ref="L401:S401" si="404">(B401*(1-$K401) * (365/365))/100</f>
        <v>0.0005068663863</v>
      </c>
      <c r="M401" s="180">
        <f t="shared" si="404"/>
        <v>0.001128929679</v>
      </c>
      <c r="N401" s="180">
        <f t="shared" si="404"/>
        <v>0.001612756684</v>
      </c>
      <c r="O401" s="180">
        <f t="shared" si="404"/>
        <v>0.004331403665</v>
      </c>
      <c r="P401" s="180">
        <f t="shared" si="404"/>
        <v>0.007556917032</v>
      </c>
      <c r="Q401" s="180">
        <f t="shared" si="404"/>
        <v>0.008616728567</v>
      </c>
      <c r="R401" s="180">
        <f t="shared" si="404"/>
        <v>0.01253342337</v>
      </c>
      <c r="S401" s="180">
        <f t="shared" si="404"/>
        <v>0.0145839283</v>
      </c>
      <c r="T401" s="181">
        <f t="shared" si="3"/>
        <v>7.239777778</v>
      </c>
      <c r="U401" s="182">
        <f t="shared" si="4"/>
        <v>45330</v>
      </c>
      <c r="V401" s="182">
        <f t="shared" si="5"/>
        <v>45420</v>
      </c>
      <c r="W401" s="182">
        <f t="shared" si="6"/>
        <v>45512</v>
      </c>
      <c r="X401" s="181">
        <f t="shared" si="7"/>
        <v>184</v>
      </c>
      <c r="Y401" s="181">
        <f t="shared" si="8"/>
        <v>274</v>
      </c>
      <c r="Z401" s="181">
        <f t="shared" si="9"/>
        <v>366</v>
      </c>
      <c r="AA401" s="155"/>
      <c r="AB401" s="9"/>
      <c r="AC401" s="9"/>
      <c r="AD401" s="9"/>
      <c r="AE401" s="9"/>
      <c r="AF401" s="9"/>
      <c r="AG401" s="9"/>
      <c r="AH401" s="9"/>
    </row>
    <row r="402" ht="15.75" customHeight="1">
      <c r="A402" s="177">
        <v>45145.0</v>
      </c>
      <c r="B402" s="178">
        <v>0.26</v>
      </c>
      <c r="C402" s="178">
        <v>0.52</v>
      </c>
      <c r="D402" s="178">
        <v>0.74</v>
      </c>
      <c r="E402" s="178">
        <v>1.9</v>
      </c>
      <c r="F402" s="178">
        <v>3.32</v>
      </c>
      <c r="G402" s="178">
        <v>3.86</v>
      </c>
      <c r="H402" s="178">
        <v>5.42</v>
      </c>
      <c r="I402" s="178">
        <v>6.35</v>
      </c>
      <c r="J402" s="178">
        <v>6.78</v>
      </c>
      <c r="K402" s="179">
        <f>MAX(0,((T402*(365/365))-VLOOKUP(A402,VBMA!$A:$D,4,0))  /  (T402* (365/365)   ))</f>
        <v>0.7712537668</v>
      </c>
      <c r="L402" s="180">
        <f t="shared" ref="L402:S402" si="405">(B402*(1-$K402) * (365/365))/100</f>
        <v>0.0005947402064</v>
      </c>
      <c r="M402" s="180">
        <f t="shared" si="405"/>
        <v>0.001189480413</v>
      </c>
      <c r="N402" s="180">
        <f t="shared" si="405"/>
        <v>0.001692722126</v>
      </c>
      <c r="O402" s="180">
        <f t="shared" si="405"/>
        <v>0.004346178431</v>
      </c>
      <c r="P402" s="180">
        <f t="shared" si="405"/>
        <v>0.007594374943</v>
      </c>
      <c r="Q402" s="180">
        <f t="shared" si="405"/>
        <v>0.008829604602</v>
      </c>
      <c r="R402" s="180">
        <f t="shared" si="405"/>
        <v>0.01239804584</v>
      </c>
      <c r="S402" s="180">
        <f t="shared" si="405"/>
        <v>0.01452538581</v>
      </c>
      <c r="T402" s="181">
        <f t="shared" si="3"/>
        <v>7.300666667</v>
      </c>
      <c r="U402" s="182">
        <f t="shared" si="4"/>
        <v>45329</v>
      </c>
      <c r="V402" s="182">
        <f t="shared" si="5"/>
        <v>45419</v>
      </c>
      <c r="W402" s="182">
        <f t="shared" si="6"/>
        <v>45511</v>
      </c>
      <c r="X402" s="181">
        <f t="shared" si="7"/>
        <v>184</v>
      </c>
      <c r="Y402" s="181">
        <f t="shared" si="8"/>
        <v>274</v>
      </c>
      <c r="Z402" s="181">
        <f t="shared" si="9"/>
        <v>366</v>
      </c>
      <c r="AA402" s="155"/>
      <c r="AB402" s="9"/>
      <c r="AC402" s="9"/>
      <c r="AD402" s="9"/>
      <c r="AE402" s="9"/>
      <c r="AF402" s="9"/>
      <c r="AG402" s="9"/>
      <c r="AH402" s="9"/>
    </row>
    <row r="403" ht="15.75" customHeight="1">
      <c r="A403" s="177">
        <v>45142.0</v>
      </c>
      <c r="B403" s="178">
        <v>0.26</v>
      </c>
      <c r="C403" s="178">
        <v>0.46</v>
      </c>
      <c r="D403" s="178">
        <v>0.7</v>
      </c>
      <c r="E403" s="178">
        <v>1.9</v>
      </c>
      <c r="F403" s="178">
        <v>3.29</v>
      </c>
      <c r="G403" s="178">
        <v>3.77</v>
      </c>
      <c r="H403" s="178">
        <v>5.39</v>
      </c>
      <c r="I403" s="178">
        <v>6.34</v>
      </c>
      <c r="J403" s="178">
        <v>6.78</v>
      </c>
      <c r="K403" s="179">
        <f>MAX(0,((T403*(365/365))-VLOOKUP(A403,VBMA!$A:$D,4,0))  /  (T403* (365/365)   ))</f>
        <v>0.7708966565</v>
      </c>
      <c r="L403" s="180">
        <f t="shared" ref="L403:S403" si="406">(B403*(1-$K403) * (365/365))/100</f>
        <v>0.000595668693</v>
      </c>
      <c r="M403" s="180">
        <f t="shared" si="406"/>
        <v>0.00105387538</v>
      </c>
      <c r="N403" s="180">
        <f t="shared" si="406"/>
        <v>0.001603723404</v>
      </c>
      <c r="O403" s="180">
        <f t="shared" si="406"/>
        <v>0.004352963526</v>
      </c>
      <c r="P403" s="180">
        <f t="shared" si="406"/>
        <v>0.0075375</v>
      </c>
      <c r="Q403" s="180">
        <f t="shared" si="406"/>
        <v>0.008637196049</v>
      </c>
      <c r="R403" s="180">
        <f t="shared" si="406"/>
        <v>0.01234867021</v>
      </c>
      <c r="S403" s="180">
        <f t="shared" si="406"/>
        <v>0.01452515198</v>
      </c>
      <c r="T403" s="181">
        <f t="shared" si="3"/>
        <v>7.311111111</v>
      </c>
      <c r="U403" s="182">
        <f t="shared" si="4"/>
        <v>45326</v>
      </c>
      <c r="V403" s="182">
        <f t="shared" si="5"/>
        <v>45416</v>
      </c>
      <c r="W403" s="182">
        <f t="shared" si="6"/>
        <v>45508</v>
      </c>
      <c r="X403" s="181">
        <f t="shared" si="7"/>
        <v>184</v>
      </c>
      <c r="Y403" s="181">
        <f t="shared" si="8"/>
        <v>274</v>
      </c>
      <c r="Z403" s="181">
        <f t="shared" si="9"/>
        <v>366</v>
      </c>
      <c r="AA403" s="155"/>
      <c r="AB403" s="9"/>
      <c r="AC403" s="9"/>
      <c r="AD403" s="9"/>
      <c r="AE403" s="9"/>
      <c r="AF403" s="9"/>
      <c r="AG403" s="9"/>
      <c r="AH403" s="9"/>
    </row>
    <row r="404" ht="15.75" customHeight="1">
      <c r="A404" s="177">
        <v>45141.0</v>
      </c>
      <c r="B404" s="178">
        <v>0.27</v>
      </c>
      <c r="C404" s="178">
        <v>0.46</v>
      </c>
      <c r="D404" s="178">
        <v>0.72</v>
      </c>
      <c r="E404" s="178">
        <v>1.92</v>
      </c>
      <c r="F404" s="178">
        <v>3.4</v>
      </c>
      <c r="G404" s="178">
        <v>3.9</v>
      </c>
      <c r="H404" s="178">
        <v>5.45</v>
      </c>
      <c r="I404" s="178">
        <v>6.48</v>
      </c>
      <c r="J404" s="178">
        <v>6.76</v>
      </c>
      <c r="K404" s="179">
        <f>MAX(0,((T404*(365/365))-VLOOKUP(A404,VBMA!$A:$D,4,0))  /  (T404* (365/365)   ))</f>
        <v>0.776446988</v>
      </c>
      <c r="L404" s="180">
        <f t="shared" ref="L404:S404" si="407">(B404*(1-$K404) * (365/365))/100</f>
        <v>0.0006035931323</v>
      </c>
      <c r="M404" s="180">
        <f t="shared" si="407"/>
        <v>0.001028343855</v>
      </c>
      <c r="N404" s="180">
        <f t="shared" si="407"/>
        <v>0.001609581686</v>
      </c>
      <c r="O404" s="180">
        <f t="shared" si="407"/>
        <v>0.00429221783</v>
      </c>
      <c r="P404" s="180">
        <f t="shared" si="407"/>
        <v>0.007600802407</v>
      </c>
      <c r="Q404" s="180">
        <f t="shared" si="407"/>
        <v>0.008718567467</v>
      </c>
      <c r="R404" s="180">
        <f t="shared" si="407"/>
        <v>0.01218363915</v>
      </c>
      <c r="S404" s="180">
        <f t="shared" si="407"/>
        <v>0.01448623518</v>
      </c>
      <c r="T404" s="181">
        <f t="shared" si="3"/>
        <v>7.532888889</v>
      </c>
      <c r="U404" s="182">
        <f t="shared" si="4"/>
        <v>45325</v>
      </c>
      <c r="V404" s="182">
        <f t="shared" si="5"/>
        <v>45415</v>
      </c>
      <c r="W404" s="182">
        <f t="shared" si="6"/>
        <v>45507</v>
      </c>
      <c r="X404" s="181">
        <f t="shared" si="7"/>
        <v>184</v>
      </c>
      <c r="Y404" s="181">
        <f t="shared" si="8"/>
        <v>274</v>
      </c>
      <c r="Z404" s="181">
        <f t="shared" si="9"/>
        <v>366</v>
      </c>
      <c r="AA404" s="155"/>
      <c r="AB404" s="9"/>
      <c r="AC404" s="9"/>
      <c r="AD404" s="9"/>
      <c r="AE404" s="9"/>
      <c r="AF404" s="9"/>
      <c r="AG404" s="9"/>
      <c r="AH404" s="9"/>
    </row>
    <row r="405" ht="15.75" customHeight="1">
      <c r="A405" s="177">
        <v>45140.0</v>
      </c>
      <c r="B405" s="178">
        <v>0.26</v>
      </c>
      <c r="C405" s="178">
        <v>0.47</v>
      </c>
      <c r="D405" s="178">
        <v>0.7</v>
      </c>
      <c r="E405" s="178">
        <v>1.88</v>
      </c>
      <c r="F405" s="178">
        <v>3.42</v>
      </c>
      <c r="G405" s="178">
        <v>3.94</v>
      </c>
      <c r="H405" s="178">
        <v>5.44</v>
      </c>
      <c r="I405" s="178">
        <v>6.5</v>
      </c>
      <c r="J405" s="178">
        <v>6.85</v>
      </c>
      <c r="K405" s="179">
        <f>MAX(0,((T405*(365/365))-VLOOKUP(A405,VBMA!$A:$D,4,0))  /  (T405* (365/365)   ))</f>
        <v>0.7776768446</v>
      </c>
      <c r="L405" s="180">
        <f t="shared" ref="L405:S405" si="408">(B405*(1-$K405) * (365/365))/100</f>
        <v>0.000578040204</v>
      </c>
      <c r="M405" s="180">
        <f t="shared" si="408"/>
        <v>0.00104491883</v>
      </c>
      <c r="N405" s="180">
        <f t="shared" si="408"/>
        <v>0.001556262088</v>
      </c>
      <c r="O405" s="180">
        <f t="shared" si="408"/>
        <v>0.004179675321</v>
      </c>
      <c r="P405" s="180">
        <f t="shared" si="408"/>
        <v>0.007603451913</v>
      </c>
      <c r="Q405" s="180">
        <f t="shared" si="408"/>
        <v>0.008759532321</v>
      </c>
      <c r="R405" s="180">
        <f t="shared" si="408"/>
        <v>0.01209437965</v>
      </c>
      <c r="S405" s="180">
        <f t="shared" si="408"/>
        <v>0.0144510051</v>
      </c>
      <c r="T405" s="181">
        <f t="shared" si="3"/>
        <v>7.583555556</v>
      </c>
      <c r="U405" s="182">
        <f t="shared" si="4"/>
        <v>45324</v>
      </c>
      <c r="V405" s="182">
        <f t="shared" si="5"/>
        <v>45414</v>
      </c>
      <c r="W405" s="182">
        <f t="shared" si="6"/>
        <v>45506</v>
      </c>
      <c r="X405" s="181">
        <f t="shared" si="7"/>
        <v>184</v>
      </c>
      <c r="Y405" s="181">
        <f t="shared" si="8"/>
        <v>274</v>
      </c>
      <c r="Z405" s="181">
        <f t="shared" si="9"/>
        <v>366</v>
      </c>
      <c r="AA405" s="155"/>
      <c r="AB405" s="9"/>
      <c r="AC405" s="9"/>
      <c r="AD405" s="9"/>
      <c r="AE405" s="9"/>
      <c r="AF405" s="9"/>
      <c r="AG405" s="9"/>
      <c r="AH405" s="9"/>
    </row>
    <row r="406" ht="15.75" customHeight="1">
      <c r="A406" s="177">
        <v>45139.0</v>
      </c>
      <c r="B406" s="178">
        <v>0.22</v>
      </c>
      <c r="C406" s="178">
        <v>0.45</v>
      </c>
      <c r="D406" s="178">
        <v>0.67</v>
      </c>
      <c r="E406" s="178">
        <v>1.88</v>
      </c>
      <c r="F406" s="178">
        <v>3.4</v>
      </c>
      <c r="G406" s="178">
        <v>3.93</v>
      </c>
      <c r="H406" s="178">
        <v>5.47</v>
      </c>
      <c r="I406" s="178">
        <v>6.46</v>
      </c>
      <c r="J406" s="178">
        <v>6.84</v>
      </c>
      <c r="K406" s="179">
        <f>MAX(0,((T406*(365/365))-VLOOKUP(A406,VBMA!$A:$D,4,0))  /  (T406* (365/365)   ))</f>
        <v>0.7743576017</v>
      </c>
      <c r="L406" s="180">
        <f t="shared" ref="L406:S406" si="409">(B406*(1-$K406) * (365/365))/100</f>
        <v>0.0004964132762</v>
      </c>
      <c r="M406" s="180">
        <f t="shared" si="409"/>
        <v>0.001015390792</v>
      </c>
      <c r="N406" s="180">
        <f t="shared" si="409"/>
        <v>0.001511804069</v>
      </c>
      <c r="O406" s="180">
        <f t="shared" si="409"/>
        <v>0.004242077088</v>
      </c>
      <c r="P406" s="180">
        <f t="shared" si="409"/>
        <v>0.007671841542</v>
      </c>
      <c r="Q406" s="180">
        <f t="shared" si="409"/>
        <v>0.008867746253</v>
      </c>
      <c r="R406" s="180">
        <f t="shared" si="409"/>
        <v>0.01234263919</v>
      </c>
      <c r="S406" s="180">
        <f t="shared" si="409"/>
        <v>0.01457649893</v>
      </c>
      <c r="T406" s="181">
        <f t="shared" si="3"/>
        <v>7.472</v>
      </c>
      <c r="U406" s="182">
        <f t="shared" si="4"/>
        <v>45323</v>
      </c>
      <c r="V406" s="182">
        <f t="shared" si="5"/>
        <v>45413</v>
      </c>
      <c r="W406" s="182">
        <f t="shared" si="6"/>
        <v>45505</v>
      </c>
      <c r="X406" s="181">
        <f t="shared" si="7"/>
        <v>184</v>
      </c>
      <c r="Y406" s="181">
        <f t="shared" si="8"/>
        <v>274</v>
      </c>
      <c r="Z406" s="181">
        <f t="shared" si="9"/>
        <v>366</v>
      </c>
      <c r="AA406" s="155"/>
      <c r="AB406" s="9"/>
      <c r="AC406" s="9"/>
      <c r="AD406" s="9"/>
      <c r="AE406" s="9"/>
      <c r="AF406" s="9"/>
      <c r="AG406" s="9"/>
      <c r="AH406" s="9"/>
    </row>
    <row r="407" ht="15.75" customHeight="1">
      <c r="A407" s="177">
        <v>45138.0</v>
      </c>
      <c r="B407" s="178">
        <v>0.24</v>
      </c>
      <c r="C407" s="178">
        <v>0.43</v>
      </c>
      <c r="D407" s="178">
        <v>0.64</v>
      </c>
      <c r="E407" s="178">
        <v>1.93</v>
      </c>
      <c r="F407" s="178">
        <v>3.4</v>
      </c>
      <c r="G407" s="178">
        <v>3.91</v>
      </c>
      <c r="H407" s="178">
        <v>5.44</v>
      </c>
      <c r="I407" s="178">
        <v>6.47</v>
      </c>
      <c r="J407" s="178">
        <v>6.72</v>
      </c>
      <c r="K407" s="179">
        <f>MAX(0,((T407*(365/365))-VLOOKUP(A407,VBMA!$A:$D,4,0))  /  (T407* (365/365)   ))</f>
        <v>0.7752</v>
      </c>
      <c r="L407" s="180">
        <f t="shared" ref="L407:S407" si="410">(B407*(1-$K407) * (365/365))/100</f>
        <v>0.00053952</v>
      </c>
      <c r="M407" s="180">
        <f t="shared" si="410"/>
        <v>0.00096664</v>
      </c>
      <c r="N407" s="180">
        <f t="shared" si="410"/>
        <v>0.00143872</v>
      </c>
      <c r="O407" s="180">
        <f t="shared" si="410"/>
        <v>0.00433864</v>
      </c>
      <c r="P407" s="180">
        <f t="shared" si="410"/>
        <v>0.0076432</v>
      </c>
      <c r="Q407" s="180">
        <f t="shared" si="410"/>
        <v>0.00878968</v>
      </c>
      <c r="R407" s="180">
        <f t="shared" si="410"/>
        <v>0.01222912</v>
      </c>
      <c r="S407" s="180">
        <f t="shared" si="410"/>
        <v>0.01454456</v>
      </c>
      <c r="T407" s="181">
        <f t="shared" si="3"/>
        <v>7.5</v>
      </c>
      <c r="U407" s="182">
        <f t="shared" si="4"/>
        <v>45322</v>
      </c>
      <c r="V407" s="182">
        <f t="shared" si="5"/>
        <v>45413</v>
      </c>
      <c r="W407" s="182">
        <f t="shared" si="6"/>
        <v>45504</v>
      </c>
      <c r="X407" s="181">
        <f t="shared" si="7"/>
        <v>184</v>
      </c>
      <c r="Y407" s="181">
        <f t="shared" si="8"/>
        <v>275</v>
      </c>
      <c r="Z407" s="181">
        <f t="shared" si="9"/>
        <v>366</v>
      </c>
      <c r="AA407" s="155"/>
      <c r="AB407" s="9"/>
      <c r="AC407" s="9"/>
      <c r="AD407" s="9"/>
      <c r="AE407" s="9"/>
      <c r="AF407" s="9"/>
      <c r="AG407" s="9"/>
      <c r="AH407" s="9"/>
    </row>
    <row r="408" ht="15.75" customHeight="1">
      <c r="A408" s="177">
        <v>45135.0</v>
      </c>
      <c r="B408" s="178">
        <v>0.23</v>
      </c>
      <c r="C408" s="178">
        <v>0.47</v>
      </c>
      <c r="D408" s="178">
        <v>0.7</v>
      </c>
      <c r="E408" s="178">
        <v>1.93</v>
      </c>
      <c r="F408" s="178">
        <v>3.45</v>
      </c>
      <c r="G408" s="178">
        <v>3.97</v>
      </c>
      <c r="H408" s="178">
        <v>5.48</v>
      </c>
      <c r="I408" s="178">
        <v>6.49</v>
      </c>
      <c r="J408" s="178">
        <v>6.79</v>
      </c>
      <c r="K408" s="179">
        <f>MAX(0,((T408*(365/365))-VLOOKUP(A408,VBMA!$A:$D,4,0))  /  (T408* (365/365)   ))</f>
        <v>0.7752</v>
      </c>
      <c r="L408" s="180">
        <f t="shared" ref="L408:S408" si="411">(B408*(1-$K408) * (365/365))/100</f>
        <v>0.00051704</v>
      </c>
      <c r="M408" s="180">
        <f t="shared" si="411"/>
        <v>0.00105656</v>
      </c>
      <c r="N408" s="180">
        <f t="shared" si="411"/>
        <v>0.0015736</v>
      </c>
      <c r="O408" s="180">
        <f t="shared" si="411"/>
        <v>0.00433864</v>
      </c>
      <c r="P408" s="180">
        <f t="shared" si="411"/>
        <v>0.0077556</v>
      </c>
      <c r="Q408" s="180">
        <f t="shared" si="411"/>
        <v>0.00892456</v>
      </c>
      <c r="R408" s="180">
        <f t="shared" si="411"/>
        <v>0.01231904</v>
      </c>
      <c r="S408" s="180">
        <f t="shared" si="411"/>
        <v>0.01458952</v>
      </c>
      <c r="T408" s="181">
        <f t="shared" si="3"/>
        <v>7.5</v>
      </c>
      <c r="U408" s="182">
        <f t="shared" si="4"/>
        <v>45319</v>
      </c>
      <c r="V408" s="182">
        <f t="shared" si="5"/>
        <v>45410</v>
      </c>
      <c r="W408" s="182">
        <f t="shared" si="6"/>
        <v>45501</v>
      </c>
      <c r="X408" s="181">
        <f t="shared" si="7"/>
        <v>184</v>
      </c>
      <c r="Y408" s="181">
        <f t="shared" si="8"/>
        <v>275</v>
      </c>
      <c r="Z408" s="181">
        <f t="shared" si="9"/>
        <v>366</v>
      </c>
      <c r="AA408" s="155"/>
      <c r="AB408" s="9"/>
      <c r="AC408" s="9"/>
      <c r="AD408" s="9"/>
      <c r="AE408" s="9"/>
      <c r="AF408" s="9"/>
      <c r="AG408" s="9"/>
      <c r="AH408" s="9"/>
    </row>
    <row r="409" ht="15.75" customHeight="1">
      <c r="A409" s="177">
        <v>45134.0</v>
      </c>
      <c r="B409" s="178">
        <v>0.22</v>
      </c>
      <c r="C409" s="178">
        <v>0.43</v>
      </c>
      <c r="D409" s="178">
        <v>0.67</v>
      </c>
      <c r="E409" s="178">
        <v>1.94</v>
      </c>
      <c r="F409" s="178">
        <v>3.49</v>
      </c>
      <c r="G409" s="178">
        <v>4.0</v>
      </c>
      <c r="H409" s="178">
        <v>5.49</v>
      </c>
      <c r="I409" s="178">
        <v>6.5</v>
      </c>
      <c r="J409" s="178">
        <v>6.82</v>
      </c>
      <c r="K409" s="179">
        <f>MAX(0,((T409*(365/365))-VLOOKUP(A409,VBMA!$A:$D,4,0))  /  (T409* (365/365)   ))</f>
        <v>0.7754993342</v>
      </c>
      <c r="L409" s="180">
        <f t="shared" ref="L409:S409" si="412">(B409*(1-$K409) * (365/365))/100</f>
        <v>0.0004939014647</v>
      </c>
      <c r="M409" s="180">
        <f t="shared" si="412"/>
        <v>0.0009653528628</v>
      </c>
      <c r="N409" s="180">
        <f t="shared" si="412"/>
        <v>0.001504154461</v>
      </c>
      <c r="O409" s="180">
        <f t="shared" si="412"/>
        <v>0.004355312916</v>
      </c>
      <c r="P409" s="180">
        <f t="shared" si="412"/>
        <v>0.007835073236</v>
      </c>
      <c r="Q409" s="180">
        <f t="shared" si="412"/>
        <v>0.008980026631</v>
      </c>
      <c r="R409" s="180">
        <f t="shared" si="412"/>
        <v>0.01232508655</v>
      </c>
      <c r="S409" s="180">
        <f t="shared" si="412"/>
        <v>0.01459254328</v>
      </c>
      <c r="T409" s="181">
        <f t="shared" si="3"/>
        <v>7.51</v>
      </c>
      <c r="U409" s="182">
        <f t="shared" si="4"/>
        <v>45318</v>
      </c>
      <c r="V409" s="182">
        <f t="shared" si="5"/>
        <v>45409</v>
      </c>
      <c r="W409" s="182">
        <f t="shared" si="6"/>
        <v>45500</v>
      </c>
      <c r="X409" s="181">
        <f t="shared" si="7"/>
        <v>184</v>
      </c>
      <c r="Y409" s="181">
        <f t="shared" si="8"/>
        <v>275</v>
      </c>
      <c r="Z409" s="181">
        <f t="shared" si="9"/>
        <v>366</v>
      </c>
      <c r="AA409" s="155"/>
      <c r="AB409" s="9"/>
      <c r="AC409" s="9"/>
      <c r="AD409" s="9"/>
      <c r="AE409" s="9"/>
      <c r="AF409" s="9"/>
      <c r="AG409" s="9"/>
      <c r="AH409" s="9"/>
    </row>
    <row r="410" ht="15.75" customHeight="1">
      <c r="A410" s="177">
        <v>45133.0</v>
      </c>
      <c r="B410" s="178">
        <v>0.24</v>
      </c>
      <c r="C410" s="178">
        <v>0.47</v>
      </c>
      <c r="D410" s="178">
        <v>0.68</v>
      </c>
      <c r="E410" s="178">
        <v>2.0</v>
      </c>
      <c r="F410" s="178">
        <v>3.48</v>
      </c>
      <c r="G410" s="178">
        <v>4.02</v>
      </c>
      <c r="H410" s="178">
        <v>5.55</v>
      </c>
      <c r="I410" s="178">
        <v>6.52</v>
      </c>
      <c r="J410" s="178">
        <v>6.84</v>
      </c>
      <c r="K410" s="179">
        <f>MAX(0,((T410*(365/365))-VLOOKUP(A410,VBMA!$A:$D,4,0))  /  (T410* (365/365)   ))</f>
        <v>0.7723631509</v>
      </c>
      <c r="L410" s="180">
        <f t="shared" ref="L410:S410" si="413">(B410*(1-$K410) * (365/365))/100</f>
        <v>0.0005463284379</v>
      </c>
      <c r="M410" s="180">
        <f t="shared" si="413"/>
        <v>0.001069893191</v>
      </c>
      <c r="N410" s="180">
        <f t="shared" si="413"/>
        <v>0.001547930574</v>
      </c>
      <c r="O410" s="180">
        <f t="shared" si="413"/>
        <v>0.004552736983</v>
      </c>
      <c r="P410" s="180">
        <f t="shared" si="413"/>
        <v>0.00792176235</v>
      </c>
      <c r="Q410" s="180">
        <f t="shared" si="413"/>
        <v>0.009151001335</v>
      </c>
      <c r="R410" s="180">
        <f t="shared" si="413"/>
        <v>0.01263384513</v>
      </c>
      <c r="S410" s="180">
        <f t="shared" si="413"/>
        <v>0.01484192256</v>
      </c>
      <c r="T410" s="181">
        <f t="shared" si="3"/>
        <v>7.49</v>
      </c>
      <c r="U410" s="182">
        <f t="shared" si="4"/>
        <v>45317</v>
      </c>
      <c r="V410" s="182">
        <f t="shared" si="5"/>
        <v>45408</v>
      </c>
      <c r="W410" s="182">
        <f t="shared" si="6"/>
        <v>45499</v>
      </c>
      <c r="X410" s="181">
        <f t="shared" si="7"/>
        <v>184</v>
      </c>
      <c r="Y410" s="181">
        <f t="shared" si="8"/>
        <v>275</v>
      </c>
      <c r="Z410" s="181">
        <f t="shared" si="9"/>
        <v>366</v>
      </c>
      <c r="AA410" s="155"/>
      <c r="AB410" s="9"/>
      <c r="AC410" s="9"/>
      <c r="AD410" s="9"/>
      <c r="AE410" s="9"/>
      <c r="AF410" s="9"/>
      <c r="AG410" s="9"/>
      <c r="AH410" s="9"/>
    </row>
    <row r="411" ht="15.75" customHeight="1">
      <c r="A411" s="177">
        <v>45132.0</v>
      </c>
      <c r="B411" s="178">
        <v>0.25</v>
      </c>
      <c r="C411" s="178">
        <v>0.44</v>
      </c>
      <c r="D411" s="178">
        <v>0.64</v>
      </c>
      <c r="E411" s="178">
        <v>1.99</v>
      </c>
      <c r="F411" s="178">
        <v>3.47</v>
      </c>
      <c r="G411" s="178">
        <v>4.01</v>
      </c>
      <c r="H411" s="178">
        <v>5.45</v>
      </c>
      <c r="I411" s="178">
        <v>6.52</v>
      </c>
      <c r="J411" s="178">
        <v>6.8</v>
      </c>
      <c r="K411" s="179">
        <f>MAX(0,((T411*(365/365))-VLOOKUP(A411,VBMA!$A:$D,4,0))  /  (T411* (365/365)   ))</f>
        <v>0.7741765481</v>
      </c>
      <c r="L411" s="180">
        <f t="shared" ref="L411:S411" si="414">(B411*(1-$K411) * (365/365))/100</f>
        <v>0.0005645586298</v>
      </c>
      <c r="M411" s="180">
        <f t="shared" si="414"/>
        <v>0.0009936231884</v>
      </c>
      <c r="N411" s="180">
        <f t="shared" si="414"/>
        <v>0.001445270092</v>
      </c>
      <c r="O411" s="180">
        <f t="shared" si="414"/>
        <v>0.004493886693</v>
      </c>
      <c r="P411" s="180">
        <f t="shared" si="414"/>
        <v>0.007836073781</v>
      </c>
      <c r="Q411" s="180">
        <f t="shared" si="414"/>
        <v>0.009055520422</v>
      </c>
      <c r="R411" s="180">
        <f t="shared" si="414"/>
        <v>0.01230737813</v>
      </c>
      <c r="S411" s="180">
        <f t="shared" si="414"/>
        <v>0.01472368906</v>
      </c>
      <c r="T411" s="181">
        <f t="shared" si="3"/>
        <v>7.59</v>
      </c>
      <c r="U411" s="182">
        <f t="shared" si="4"/>
        <v>45316</v>
      </c>
      <c r="V411" s="182">
        <f t="shared" si="5"/>
        <v>45407</v>
      </c>
      <c r="W411" s="182">
        <f t="shared" si="6"/>
        <v>45498</v>
      </c>
      <c r="X411" s="181">
        <f t="shared" si="7"/>
        <v>184</v>
      </c>
      <c r="Y411" s="181">
        <f t="shared" si="8"/>
        <v>275</v>
      </c>
      <c r="Z411" s="181">
        <f t="shared" si="9"/>
        <v>366</v>
      </c>
      <c r="AA411" s="155"/>
      <c r="AB411" s="9"/>
      <c r="AC411" s="9"/>
      <c r="AD411" s="9"/>
      <c r="AE411" s="9"/>
      <c r="AF411" s="9"/>
      <c r="AG411" s="9"/>
      <c r="AH411" s="9"/>
    </row>
    <row r="412" ht="15.75" customHeight="1">
      <c r="A412" s="177">
        <v>45131.0</v>
      </c>
      <c r="B412" s="178">
        <v>0.2</v>
      </c>
      <c r="C412" s="178">
        <v>0.4</v>
      </c>
      <c r="D412" s="178">
        <v>0.6</v>
      </c>
      <c r="E412" s="178">
        <v>1.97</v>
      </c>
      <c r="F412" s="178">
        <v>3.48</v>
      </c>
      <c r="G412" s="178">
        <v>4.02</v>
      </c>
      <c r="H412" s="178">
        <v>5.57</v>
      </c>
      <c r="I412" s="178">
        <v>6.58</v>
      </c>
      <c r="J412" s="178">
        <v>6.88</v>
      </c>
      <c r="K412" s="179">
        <f>MAX(0,((T412*(365/365))-VLOOKUP(A412,VBMA!$A:$D,4,0))  /  (T412* (365/365)   ))</f>
        <v>0.7741765481</v>
      </c>
      <c r="L412" s="180">
        <f t="shared" ref="L412:S412" si="415">(B412*(1-$K412) * (365/365))/100</f>
        <v>0.0004516469038</v>
      </c>
      <c r="M412" s="180">
        <f t="shared" si="415"/>
        <v>0.0009032938076</v>
      </c>
      <c r="N412" s="180">
        <f t="shared" si="415"/>
        <v>0.001354940711</v>
      </c>
      <c r="O412" s="180">
        <f t="shared" si="415"/>
        <v>0.004448722003</v>
      </c>
      <c r="P412" s="180">
        <f t="shared" si="415"/>
        <v>0.007858656126</v>
      </c>
      <c r="Q412" s="180">
        <f t="shared" si="415"/>
        <v>0.009078102767</v>
      </c>
      <c r="R412" s="180">
        <f t="shared" si="415"/>
        <v>0.01257836627</v>
      </c>
      <c r="S412" s="180">
        <f t="shared" si="415"/>
        <v>0.01485918314</v>
      </c>
      <c r="T412" s="181">
        <f t="shared" si="3"/>
        <v>7.59</v>
      </c>
      <c r="U412" s="182">
        <f t="shared" si="4"/>
        <v>45315</v>
      </c>
      <c r="V412" s="182">
        <f t="shared" si="5"/>
        <v>45406</v>
      </c>
      <c r="W412" s="182">
        <f t="shared" si="6"/>
        <v>45497</v>
      </c>
      <c r="X412" s="181">
        <f t="shared" si="7"/>
        <v>184</v>
      </c>
      <c r="Y412" s="181">
        <f t="shared" si="8"/>
        <v>275</v>
      </c>
      <c r="Z412" s="181">
        <f t="shared" si="9"/>
        <v>366</v>
      </c>
      <c r="AA412" s="155"/>
      <c r="AB412" s="9"/>
      <c r="AC412" s="9"/>
      <c r="AD412" s="9"/>
      <c r="AE412" s="9"/>
      <c r="AF412" s="9"/>
      <c r="AG412" s="9"/>
      <c r="AH412" s="9"/>
    </row>
    <row r="413" ht="15.75" customHeight="1">
      <c r="A413" s="177">
        <v>45128.0</v>
      </c>
      <c r="B413" s="178">
        <v>0.22</v>
      </c>
      <c r="C413" s="178">
        <v>0.43</v>
      </c>
      <c r="D413" s="178">
        <v>0.62</v>
      </c>
      <c r="E413" s="178">
        <v>2.03</v>
      </c>
      <c r="F413" s="178">
        <v>3.48</v>
      </c>
      <c r="G413" s="178">
        <v>4.05</v>
      </c>
      <c r="H413" s="178">
        <v>5.52</v>
      </c>
      <c r="I413" s="178">
        <v>6.54</v>
      </c>
      <c r="J413" s="178">
        <v>6.8</v>
      </c>
      <c r="K413" s="179">
        <f>MAX(0,((T413*(365/365))-VLOOKUP(A413,VBMA!$A:$D,4,0))  /  (T413* (365/365)   ))</f>
        <v>0.7732804233</v>
      </c>
      <c r="L413" s="180">
        <f t="shared" ref="L413:S413" si="416">(B413*(1-$K413) * (365/365))/100</f>
        <v>0.0004987830688</v>
      </c>
      <c r="M413" s="180">
        <f t="shared" si="416"/>
        <v>0.0009748941799</v>
      </c>
      <c r="N413" s="180">
        <f t="shared" si="416"/>
        <v>0.001405661376</v>
      </c>
      <c r="O413" s="180">
        <f t="shared" si="416"/>
        <v>0.004602407407</v>
      </c>
      <c r="P413" s="180">
        <f t="shared" si="416"/>
        <v>0.00788984127</v>
      </c>
      <c r="Q413" s="180">
        <f t="shared" si="416"/>
        <v>0.009182142857</v>
      </c>
      <c r="R413" s="180">
        <f t="shared" si="416"/>
        <v>0.01251492063</v>
      </c>
      <c r="S413" s="180">
        <f t="shared" si="416"/>
        <v>0.01482746032</v>
      </c>
      <c r="T413" s="181">
        <f t="shared" si="3"/>
        <v>7.56</v>
      </c>
      <c r="U413" s="182">
        <f t="shared" si="4"/>
        <v>45312</v>
      </c>
      <c r="V413" s="182">
        <f t="shared" si="5"/>
        <v>45403</v>
      </c>
      <c r="W413" s="182">
        <f t="shared" si="6"/>
        <v>45494</v>
      </c>
      <c r="X413" s="181">
        <f t="shared" si="7"/>
        <v>184</v>
      </c>
      <c r="Y413" s="181">
        <f t="shared" si="8"/>
        <v>275</v>
      </c>
      <c r="Z413" s="181">
        <f t="shared" si="9"/>
        <v>366</v>
      </c>
      <c r="AA413" s="155"/>
      <c r="AB413" s="9"/>
      <c r="AC413" s="9"/>
      <c r="AD413" s="9"/>
      <c r="AE413" s="9"/>
      <c r="AF413" s="9"/>
      <c r="AG413" s="9"/>
      <c r="AH413" s="9"/>
    </row>
    <row r="414" ht="15.75" customHeight="1">
      <c r="A414" s="177">
        <v>45127.0</v>
      </c>
      <c r="B414" s="178">
        <v>0.29</v>
      </c>
      <c r="C414" s="178">
        <v>0.47</v>
      </c>
      <c r="D414" s="178">
        <v>0.73</v>
      </c>
      <c r="E414" s="178">
        <v>2.0</v>
      </c>
      <c r="F414" s="178">
        <v>3.5</v>
      </c>
      <c r="G414" s="178">
        <v>4.03</v>
      </c>
      <c r="H414" s="178">
        <v>5.54</v>
      </c>
      <c r="I414" s="178">
        <v>6.55</v>
      </c>
      <c r="J414" s="178">
        <v>6.83</v>
      </c>
      <c r="K414" s="179">
        <f>MAX(0,((T414*(365/365))-VLOOKUP(A414,VBMA!$A:$D,4,0))  /  (T414* (365/365)   ))</f>
        <v>0.7720899471</v>
      </c>
      <c r="L414" s="180">
        <f t="shared" ref="L414:S414" si="417">(B414*(1-$K414) * (365/365))/100</f>
        <v>0.0006609391534</v>
      </c>
      <c r="M414" s="180">
        <f t="shared" si="417"/>
        <v>0.001071177249</v>
      </c>
      <c r="N414" s="180">
        <f t="shared" si="417"/>
        <v>0.001663743386</v>
      </c>
      <c r="O414" s="180">
        <f t="shared" si="417"/>
        <v>0.004558201058</v>
      </c>
      <c r="P414" s="180">
        <f t="shared" si="417"/>
        <v>0.007976851852</v>
      </c>
      <c r="Q414" s="180">
        <f t="shared" si="417"/>
        <v>0.009184775132</v>
      </c>
      <c r="R414" s="180">
        <f t="shared" si="417"/>
        <v>0.01262621693</v>
      </c>
      <c r="S414" s="180">
        <f t="shared" si="417"/>
        <v>0.01492810847</v>
      </c>
      <c r="T414" s="181">
        <f t="shared" si="3"/>
        <v>7.56</v>
      </c>
      <c r="U414" s="182">
        <f t="shared" si="4"/>
        <v>45311</v>
      </c>
      <c r="V414" s="182">
        <f t="shared" si="5"/>
        <v>45402</v>
      </c>
      <c r="W414" s="182">
        <f t="shared" si="6"/>
        <v>45493</v>
      </c>
      <c r="X414" s="181">
        <f t="shared" si="7"/>
        <v>184</v>
      </c>
      <c r="Y414" s="181">
        <f t="shared" si="8"/>
        <v>275</v>
      </c>
      <c r="Z414" s="181">
        <f t="shared" si="9"/>
        <v>366</v>
      </c>
      <c r="AA414" s="155"/>
      <c r="AB414" s="9"/>
      <c r="AC414" s="9"/>
      <c r="AD414" s="9"/>
      <c r="AE414" s="9"/>
      <c r="AF414" s="9"/>
      <c r="AG414" s="9"/>
      <c r="AH414" s="9"/>
    </row>
    <row r="415" ht="15.75" customHeight="1">
      <c r="A415" s="177">
        <v>45126.0</v>
      </c>
      <c r="B415" s="178">
        <v>0.39</v>
      </c>
      <c r="C415" s="178">
        <v>0.6</v>
      </c>
      <c r="D415" s="178">
        <v>0.89</v>
      </c>
      <c r="E415" s="178">
        <v>2.11</v>
      </c>
      <c r="F415" s="178">
        <v>3.53</v>
      </c>
      <c r="G415" s="178">
        <v>4.09</v>
      </c>
      <c r="H415" s="178">
        <v>5.57</v>
      </c>
      <c r="I415" s="178">
        <v>6.57</v>
      </c>
      <c r="J415" s="178">
        <v>6.8</v>
      </c>
      <c r="K415" s="179">
        <f>MAX(0,((T415*(365/365))-VLOOKUP(A415,VBMA!$A:$D,4,0))  /  (T415* (365/365)   ))</f>
        <v>0.7681638045</v>
      </c>
      <c r="L415" s="180">
        <f t="shared" ref="L415:S415" si="418">(B415*(1-$K415) * (365/365))/100</f>
        <v>0.0009041611625</v>
      </c>
      <c r="M415" s="180">
        <f t="shared" si="418"/>
        <v>0.001391017173</v>
      </c>
      <c r="N415" s="180">
        <f t="shared" si="418"/>
        <v>0.00206334214</v>
      </c>
      <c r="O415" s="180">
        <f t="shared" si="418"/>
        <v>0.004891743725</v>
      </c>
      <c r="P415" s="180">
        <f t="shared" si="418"/>
        <v>0.008183817701</v>
      </c>
      <c r="Q415" s="180">
        <f t="shared" si="418"/>
        <v>0.009482100396</v>
      </c>
      <c r="R415" s="180">
        <f t="shared" si="418"/>
        <v>0.01291327609</v>
      </c>
      <c r="S415" s="180">
        <f t="shared" si="418"/>
        <v>0.01523163804</v>
      </c>
      <c r="T415" s="181">
        <f t="shared" si="3"/>
        <v>7.57</v>
      </c>
      <c r="U415" s="182">
        <f t="shared" si="4"/>
        <v>45310</v>
      </c>
      <c r="V415" s="182">
        <f t="shared" si="5"/>
        <v>45401</v>
      </c>
      <c r="W415" s="182">
        <f t="shared" si="6"/>
        <v>45492</v>
      </c>
      <c r="X415" s="181">
        <f t="shared" si="7"/>
        <v>184</v>
      </c>
      <c r="Y415" s="181">
        <f t="shared" si="8"/>
        <v>275</v>
      </c>
      <c r="Z415" s="181">
        <f t="shared" si="9"/>
        <v>366</v>
      </c>
      <c r="AA415" s="155"/>
      <c r="AB415" s="9"/>
      <c r="AC415" s="9"/>
      <c r="AD415" s="9"/>
      <c r="AE415" s="9"/>
      <c r="AF415" s="9"/>
      <c r="AG415" s="9"/>
      <c r="AH415" s="9"/>
    </row>
    <row r="416" ht="15.75" customHeight="1">
      <c r="A416" s="177">
        <v>45125.0</v>
      </c>
      <c r="B416" s="178">
        <v>0.56</v>
      </c>
      <c r="C416" s="178">
        <v>0.78</v>
      </c>
      <c r="D416" s="178">
        <v>1.0</v>
      </c>
      <c r="E416" s="178">
        <v>2.12</v>
      </c>
      <c r="F416" s="178">
        <v>3.5</v>
      </c>
      <c r="G416" s="178">
        <v>4.08</v>
      </c>
      <c r="H416" s="178">
        <v>5.54</v>
      </c>
      <c r="I416" s="178">
        <v>6.55</v>
      </c>
      <c r="J416" s="178">
        <v>6.8</v>
      </c>
      <c r="K416" s="179">
        <f>MAX(0,((T416*(365/365))-VLOOKUP(A416,VBMA!$A:$D,4,0))  /  (T416* (365/365)   ))</f>
        <v>0.7637566138</v>
      </c>
      <c r="L416" s="180">
        <f t="shared" ref="L416:S416" si="419">(B416*(1-$K416) * (365/365))/100</f>
        <v>0.001322962963</v>
      </c>
      <c r="M416" s="180">
        <f t="shared" si="419"/>
        <v>0.001842698413</v>
      </c>
      <c r="N416" s="180">
        <f t="shared" si="419"/>
        <v>0.002362433862</v>
      </c>
      <c r="O416" s="180">
        <f t="shared" si="419"/>
        <v>0.005008359788</v>
      </c>
      <c r="P416" s="180">
        <f t="shared" si="419"/>
        <v>0.008268518519</v>
      </c>
      <c r="Q416" s="180">
        <f t="shared" si="419"/>
        <v>0.009638730159</v>
      </c>
      <c r="R416" s="180">
        <f t="shared" si="419"/>
        <v>0.0130878836</v>
      </c>
      <c r="S416" s="180">
        <f t="shared" si="419"/>
        <v>0.0154739418</v>
      </c>
      <c r="T416" s="181">
        <f t="shared" si="3"/>
        <v>7.56</v>
      </c>
      <c r="U416" s="182">
        <f t="shared" si="4"/>
        <v>45309</v>
      </c>
      <c r="V416" s="182">
        <f t="shared" si="5"/>
        <v>45400</v>
      </c>
      <c r="W416" s="182">
        <f t="shared" si="6"/>
        <v>45491</v>
      </c>
      <c r="X416" s="181">
        <f t="shared" si="7"/>
        <v>184</v>
      </c>
      <c r="Y416" s="181">
        <f t="shared" si="8"/>
        <v>275</v>
      </c>
      <c r="Z416" s="181">
        <f t="shared" si="9"/>
        <v>366</v>
      </c>
      <c r="AA416" s="155"/>
      <c r="AB416" s="9"/>
      <c r="AC416" s="9"/>
      <c r="AD416" s="9"/>
      <c r="AE416" s="9"/>
      <c r="AF416" s="9"/>
      <c r="AG416" s="9"/>
      <c r="AH416" s="9"/>
    </row>
    <row r="417" ht="15.75" customHeight="1">
      <c r="A417" s="177">
        <v>45124.0</v>
      </c>
      <c r="B417" s="178">
        <v>0.21</v>
      </c>
      <c r="C417" s="178">
        <v>0.36</v>
      </c>
      <c r="D417" s="178">
        <v>0.64</v>
      </c>
      <c r="E417" s="178">
        <v>2.21</v>
      </c>
      <c r="F417" s="178">
        <v>3.6</v>
      </c>
      <c r="G417" s="178">
        <v>4.07</v>
      </c>
      <c r="H417" s="178">
        <v>5.49</v>
      </c>
      <c r="I417" s="178">
        <v>6.55</v>
      </c>
      <c r="J417" s="178">
        <v>6.78</v>
      </c>
      <c r="K417" s="179">
        <f>MAX(0,((T417*(365/365))-VLOOKUP(A417,VBMA!$A:$D,4,0))  /  (T417* (365/365)   ))</f>
        <v>0.7653088042</v>
      </c>
      <c r="L417" s="180">
        <f t="shared" ref="L417:S417" si="420">(B417*(1-$K417) * (365/365))/100</f>
        <v>0.0004928515112</v>
      </c>
      <c r="M417" s="180">
        <f t="shared" si="420"/>
        <v>0.0008448883049</v>
      </c>
      <c r="N417" s="180">
        <f t="shared" si="420"/>
        <v>0.001502023653</v>
      </c>
      <c r="O417" s="180">
        <f t="shared" si="420"/>
        <v>0.005186675427</v>
      </c>
      <c r="P417" s="180">
        <f t="shared" si="420"/>
        <v>0.008448883049</v>
      </c>
      <c r="Q417" s="180">
        <f t="shared" si="420"/>
        <v>0.009551931669</v>
      </c>
      <c r="R417" s="180">
        <f t="shared" si="420"/>
        <v>0.01288454665</v>
      </c>
      <c r="S417" s="180">
        <f t="shared" si="420"/>
        <v>0.01537227332</v>
      </c>
      <c r="T417" s="181">
        <f t="shared" si="3"/>
        <v>7.61</v>
      </c>
      <c r="U417" s="182">
        <f t="shared" si="4"/>
        <v>45308</v>
      </c>
      <c r="V417" s="182">
        <f t="shared" si="5"/>
        <v>45399</v>
      </c>
      <c r="W417" s="182">
        <f t="shared" si="6"/>
        <v>45490</v>
      </c>
      <c r="X417" s="181">
        <f t="shared" si="7"/>
        <v>184</v>
      </c>
      <c r="Y417" s="181">
        <f t="shared" si="8"/>
        <v>275</v>
      </c>
      <c r="Z417" s="181">
        <f t="shared" si="9"/>
        <v>366</v>
      </c>
      <c r="AA417" s="155"/>
      <c r="AB417" s="9"/>
      <c r="AC417" s="9"/>
      <c r="AD417" s="9"/>
      <c r="AE417" s="9"/>
      <c r="AF417" s="9"/>
      <c r="AG417" s="9"/>
      <c r="AH417" s="9"/>
    </row>
    <row r="418" ht="15.75" customHeight="1">
      <c r="A418" s="177">
        <v>45121.0</v>
      </c>
      <c r="B418" s="178">
        <v>0.2</v>
      </c>
      <c r="C418" s="178">
        <v>0.4</v>
      </c>
      <c r="D418" s="178">
        <v>0.64</v>
      </c>
      <c r="E418" s="178">
        <v>2.24</v>
      </c>
      <c r="F418" s="178">
        <v>3.64</v>
      </c>
      <c r="G418" s="178">
        <v>4.18</v>
      </c>
      <c r="H418" s="178">
        <v>5.6</v>
      </c>
      <c r="I418" s="178">
        <v>6.63</v>
      </c>
      <c r="J418" s="178">
        <v>6.88</v>
      </c>
      <c r="K418" s="179">
        <f>MAX(0,((T418*(365/365))-VLOOKUP(A418,VBMA!$A:$D,4,0))  /  (T418* (365/365)   ))</f>
        <v>0.7661879896</v>
      </c>
      <c r="L418" s="180">
        <f t="shared" ref="L418:S418" si="421">(B418*(1-$K418) * (365/365))/100</f>
        <v>0.0004676240209</v>
      </c>
      <c r="M418" s="180">
        <f t="shared" si="421"/>
        <v>0.0009352480418</v>
      </c>
      <c r="N418" s="180">
        <f t="shared" si="421"/>
        <v>0.001496396867</v>
      </c>
      <c r="O418" s="180">
        <f t="shared" si="421"/>
        <v>0.005237389034</v>
      </c>
      <c r="P418" s="180">
        <f t="shared" si="421"/>
        <v>0.00851075718</v>
      </c>
      <c r="Q418" s="180">
        <f t="shared" si="421"/>
        <v>0.009773342037</v>
      </c>
      <c r="R418" s="180">
        <f t="shared" si="421"/>
        <v>0.01309347258</v>
      </c>
      <c r="S418" s="180">
        <f t="shared" si="421"/>
        <v>0.01550173629</v>
      </c>
      <c r="T418" s="181">
        <f t="shared" si="3"/>
        <v>7.66</v>
      </c>
      <c r="U418" s="182">
        <f t="shared" si="4"/>
        <v>45305</v>
      </c>
      <c r="V418" s="182">
        <f t="shared" si="5"/>
        <v>45396</v>
      </c>
      <c r="W418" s="182">
        <f t="shared" si="6"/>
        <v>45487</v>
      </c>
      <c r="X418" s="181">
        <f t="shared" si="7"/>
        <v>184</v>
      </c>
      <c r="Y418" s="181">
        <f t="shared" si="8"/>
        <v>275</v>
      </c>
      <c r="Z418" s="181">
        <f t="shared" si="9"/>
        <v>366</v>
      </c>
      <c r="AA418" s="155"/>
      <c r="AB418" s="9"/>
      <c r="AC418" s="9"/>
      <c r="AD418" s="9"/>
      <c r="AE418" s="9"/>
      <c r="AF418" s="9"/>
      <c r="AG418" s="9"/>
      <c r="AH418" s="9"/>
    </row>
    <row r="419" ht="15.75" customHeight="1">
      <c r="A419" s="177">
        <v>45120.0</v>
      </c>
      <c r="B419" s="178">
        <v>0.21</v>
      </c>
      <c r="C419" s="178">
        <v>0.39</v>
      </c>
      <c r="D419" s="178">
        <v>0.69</v>
      </c>
      <c r="E419" s="178">
        <v>2.29</v>
      </c>
      <c r="F419" s="178">
        <v>3.9</v>
      </c>
      <c r="G419" s="178">
        <v>4.27</v>
      </c>
      <c r="H419" s="178">
        <v>5.66</v>
      </c>
      <c r="I419" s="178">
        <v>6.65</v>
      </c>
      <c r="J419" s="178">
        <v>6.92</v>
      </c>
      <c r="K419" s="179">
        <f>MAX(0,((T419*(365/365))-VLOOKUP(A419,VBMA!$A:$D,4,0))  /  (T419* (365/365)   ))</f>
        <v>0.7643979058</v>
      </c>
      <c r="L419" s="180">
        <f t="shared" ref="L419:S419" si="422">(B419*(1-$K419) * (365/365))/100</f>
        <v>0.0004947643979</v>
      </c>
      <c r="M419" s="180">
        <f t="shared" si="422"/>
        <v>0.0009188481675</v>
      </c>
      <c r="N419" s="180">
        <f t="shared" si="422"/>
        <v>0.00162565445</v>
      </c>
      <c r="O419" s="180">
        <f t="shared" si="422"/>
        <v>0.005395287958</v>
      </c>
      <c r="P419" s="180">
        <f t="shared" si="422"/>
        <v>0.009188481675</v>
      </c>
      <c r="Q419" s="180">
        <f t="shared" si="422"/>
        <v>0.01006020942</v>
      </c>
      <c r="R419" s="180">
        <f t="shared" si="422"/>
        <v>0.01333507853</v>
      </c>
      <c r="S419" s="180">
        <f t="shared" si="422"/>
        <v>0.01566753927</v>
      </c>
      <c r="T419" s="181">
        <f t="shared" si="3"/>
        <v>7.64</v>
      </c>
      <c r="U419" s="182">
        <f t="shared" si="4"/>
        <v>45304</v>
      </c>
      <c r="V419" s="182">
        <f t="shared" si="5"/>
        <v>45395</v>
      </c>
      <c r="W419" s="182">
        <f t="shared" si="6"/>
        <v>45486</v>
      </c>
      <c r="X419" s="181">
        <f t="shared" si="7"/>
        <v>184</v>
      </c>
      <c r="Y419" s="181">
        <f t="shared" si="8"/>
        <v>275</v>
      </c>
      <c r="Z419" s="181">
        <f t="shared" si="9"/>
        <v>366</v>
      </c>
      <c r="AA419" s="155"/>
      <c r="AB419" s="9"/>
      <c r="AC419" s="9"/>
      <c r="AD419" s="9"/>
      <c r="AE419" s="9"/>
      <c r="AF419" s="9"/>
      <c r="AG419" s="9"/>
      <c r="AH419" s="9"/>
    </row>
    <row r="420" ht="15.75" customHeight="1">
      <c r="A420" s="177">
        <v>45119.0</v>
      </c>
      <c r="B420" s="178">
        <v>0.24</v>
      </c>
      <c r="C420" s="178">
        <v>0.43</v>
      </c>
      <c r="D420" s="178">
        <v>0.81</v>
      </c>
      <c r="E420" s="178">
        <v>2.47</v>
      </c>
      <c r="F420" s="178">
        <v>3.9</v>
      </c>
      <c r="G420" s="178">
        <v>4.33</v>
      </c>
      <c r="H420" s="178">
        <v>5.67</v>
      </c>
      <c r="I420" s="178">
        <v>6.65</v>
      </c>
      <c r="J420" s="178">
        <v>6.94</v>
      </c>
      <c r="K420" s="179">
        <f>MAX(0,((T420*(365/365))-VLOOKUP(A420,VBMA!$A:$D,4,0))  /  (T420* (365/365)   ))</f>
        <v>0.7521625164</v>
      </c>
      <c r="L420" s="180">
        <f t="shared" ref="L420:S420" si="423">(B420*(1-$K420) * (365/365))/100</f>
        <v>0.0005948099607</v>
      </c>
      <c r="M420" s="180">
        <f t="shared" si="423"/>
        <v>0.00106570118</v>
      </c>
      <c r="N420" s="180">
        <f t="shared" si="423"/>
        <v>0.002007483617</v>
      </c>
      <c r="O420" s="180">
        <f t="shared" si="423"/>
        <v>0.006121585845</v>
      </c>
      <c r="P420" s="180">
        <f t="shared" si="423"/>
        <v>0.009665661861</v>
      </c>
      <c r="Q420" s="180">
        <f t="shared" si="423"/>
        <v>0.01073136304</v>
      </c>
      <c r="R420" s="180">
        <f t="shared" si="423"/>
        <v>0.01405238532</v>
      </c>
      <c r="S420" s="180">
        <f t="shared" si="423"/>
        <v>0.01648119266</v>
      </c>
      <c r="T420" s="181">
        <f t="shared" si="3"/>
        <v>7.63</v>
      </c>
      <c r="U420" s="182">
        <f t="shared" si="4"/>
        <v>45303</v>
      </c>
      <c r="V420" s="182">
        <f t="shared" si="5"/>
        <v>45394</v>
      </c>
      <c r="W420" s="182">
        <f t="shared" si="6"/>
        <v>45485</v>
      </c>
      <c r="X420" s="181">
        <f t="shared" si="7"/>
        <v>184</v>
      </c>
      <c r="Y420" s="181">
        <f t="shared" si="8"/>
        <v>275</v>
      </c>
      <c r="Z420" s="181">
        <f t="shared" si="9"/>
        <v>366</v>
      </c>
      <c r="AA420" s="155"/>
      <c r="AB420" s="9"/>
      <c r="AC420" s="9"/>
      <c r="AD420" s="9"/>
      <c r="AE420" s="9"/>
      <c r="AF420" s="9"/>
      <c r="AG420" s="9"/>
      <c r="AH420" s="9"/>
    </row>
    <row r="421" ht="15.75" customHeight="1">
      <c r="A421" s="177">
        <v>45118.0</v>
      </c>
      <c r="B421" s="178">
        <v>0.37</v>
      </c>
      <c r="C421" s="178">
        <v>0.6</v>
      </c>
      <c r="D421" s="178">
        <v>0.97</v>
      </c>
      <c r="E421" s="178">
        <v>2.7</v>
      </c>
      <c r="F421" s="178">
        <v>4.12</v>
      </c>
      <c r="G421" s="178">
        <v>4.47</v>
      </c>
      <c r="H421" s="178">
        <v>5.75</v>
      </c>
      <c r="I421" s="178">
        <v>6.7</v>
      </c>
      <c r="J421" s="178">
        <v>7.03</v>
      </c>
      <c r="K421" s="179">
        <f>MAX(0,((T421*(365/365))-VLOOKUP(A421,VBMA!$A:$D,4,0))  /  (T421* (365/365)   ))</f>
        <v>0.7332026144</v>
      </c>
      <c r="L421" s="180">
        <f t="shared" ref="L421:S421" si="424">(B421*(1-$K421) * (365/365))/100</f>
        <v>0.0009871503268</v>
      </c>
      <c r="M421" s="180">
        <f t="shared" si="424"/>
        <v>0.001600784314</v>
      </c>
      <c r="N421" s="180">
        <f t="shared" si="424"/>
        <v>0.002587934641</v>
      </c>
      <c r="O421" s="180">
        <f t="shared" si="424"/>
        <v>0.007203529412</v>
      </c>
      <c r="P421" s="180">
        <f t="shared" si="424"/>
        <v>0.01099205229</v>
      </c>
      <c r="Q421" s="180">
        <f t="shared" si="424"/>
        <v>0.01192584314</v>
      </c>
      <c r="R421" s="180">
        <f t="shared" si="424"/>
        <v>0.01534084967</v>
      </c>
      <c r="S421" s="180">
        <f t="shared" si="424"/>
        <v>0.01787542484</v>
      </c>
      <c r="T421" s="181">
        <f t="shared" si="3"/>
        <v>7.65</v>
      </c>
      <c r="U421" s="182">
        <f t="shared" si="4"/>
        <v>45302</v>
      </c>
      <c r="V421" s="182">
        <f t="shared" si="5"/>
        <v>45393</v>
      </c>
      <c r="W421" s="182">
        <f t="shared" si="6"/>
        <v>45484</v>
      </c>
      <c r="X421" s="181">
        <f t="shared" si="7"/>
        <v>184</v>
      </c>
      <c r="Y421" s="181">
        <f t="shared" si="8"/>
        <v>275</v>
      </c>
      <c r="Z421" s="181">
        <f t="shared" si="9"/>
        <v>366</v>
      </c>
      <c r="AA421" s="155"/>
      <c r="AB421" s="9"/>
      <c r="AC421" s="9"/>
      <c r="AD421" s="9"/>
      <c r="AE421" s="9"/>
      <c r="AF421" s="9"/>
      <c r="AG421" s="9"/>
      <c r="AH421" s="9"/>
    </row>
    <row r="422" ht="15.75" customHeight="1">
      <c r="A422" s="177">
        <v>45117.0</v>
      </c>
      <c r="B422" s="178">
        <v>0.41</v>
      </c>
      <c r="C422" s="178">
        <v>0.74</v>
      </c>
      <c r="D422" s="178">
        <v>1.14</v>
      </c>
      <c r="E422" s="178">
        <v>2.74</v>
      </c>
      <c r="F422" s="178">
        <v>4.17</v>
      </c>
      <c r="G422" s="178">
        <v>4.51</v>
      </c>
      <c r="H422" s="178">
        <v>5.71</v>
      </c>
      <c r="I422" s="178">
        <v>6.67</v>
      </c>
      <c r="J422" s="178">
        <v>6.98</v>
      </c>
      <c r="K422" s="179">
        <f>MAX(0,((T422*(365/365))-VLOOKUP(A422,VBMA!$A:$D,4,0))  /  (T422* (365/365)   ))</f>
        <v>0.7224115334</v>
      </c>
      <c r="L422" s="180">
        <f t="shared" ref="L422:S422" si="425">(B422*(1-$K422) * (365/365))/100</f>
        <v>0.001138112713</v>
      </c>
      <c r="M422" s="180">
        <f t="shared" si="425"/>
        <v>0.002054154653</v>
      </c>
      <c r="N422" s="180">
        <f t="shared" si="425"/>
        <v>0.003164508519</v>
      </c>
      <c r="O422" s="180">
        <f t="shared" si="425"/>
        <v>0.007605923984</v>
      </c>
      <c r="P422" s="180">
        <f t="shared" si="425"/>
        <v>0.01157543906</v>
      </c>
      <c r="Q422" s="180">
        <f t="shared" si="425"/>
        <v>0.01251923984</v>
      </c>
      <c r="R422" s="180">
        <f t="shared" si="425"/>
        <v>0.01585030144</v>
      </c>
      <c r="S422" s="180">
        <f t="shared" si="425"/>
        <v>0.01851515072</v>
      </c>
      <c r="T422" s="181">
        <f t="shared" si="3"/>
        <v>7.63</v>
      </c>
      <c r="U422" s="182">
        <f t="shared" si="4"/>
        <v>45301</v>
      </c>
      <c r="V422" s="182">
        <f t="shared" si="5"/>
        <v>45392</v>
      </c>
      <c r="W422" s="182">
        <f t="shared" si="6"/>
        <v>45483</v>
      </c>
      <c r="X422" s="181">
        <f t="shared" si="7"/>
        <v>184</v>
      </c>
      <c r="Y422" s="181">
        <f t="shared" si="8"/>
        <v>275</v>
      </c>
      <c r="Z422" s="181">
        <f t="shared" si="9"/>
        <v>366</v>
      </c>
      <c r="AA422" s="155"/>
      <c r="AB422" s="9"/>
      <c r="AC422" s="9"/>
      <c r="AD422" s="9"/>
      <c r="AE422" s="9"/>
      <c r="AF422" s="9"/>
      <c r="AG422" s="9"/>
      <c r="AH422" s="9"/>
    </row>
    <row r="423" ht="15.75" customHeight="1">
      <c r="A423" s="177">
        <v>45114.0</v>
      </c>
      <c r="B423" s="178">
        <v>0.48</v>
      </c>
      <c r="C423" s="178">
        <v>0.82</v>
      </c>
      <c r="D423" s="178">
        <v>1.3</v>
      </c>
      <c r="E423" s="178">
        <v>2.85</v>
      </c>
      <c r="F423" s="178">
        <v>4.15</v>
      </c>
      <c r="G423" s="178">
        <v>4.53</v>
      </c>
      <c r="H423" s="178">
        <v>5.62</v>
      </c>
      <c r="I423" s="178">
        <v>6.62</v>
      </c>
      <c r="J423" s="178">
        <v>6.88</v>
      </c>
      <c r="K423" s="179">
        <f>MAX(0,((T423*(365/365))-VLOOKUP(A423,VBMA!$A:$D,4,0))  /  (T423* (365/365)   ))</f>
        <v>0.7225721785</v>
      </c>
      <c r="L423" s="180">
        <f t="shared" ref="L423:S423" si="426">(B423*(1-$K423) * (365/365))/100</f>
        <v>0.001331653543</v>
      </c>
      <c r="M423" s="180">
        <f t="shared" si="426"/>
        <v>0.002274908136</v>
      </c>
      <c r="N423" s="180">
        <f t="shared" si="426"/>
        <v>0.00360656168</v>
      </c>
      <c r="O423" s="180">
        <f t="shared" si="426"/>
        <v>0.007906692913</v>
      </c>
      <c r="P423" s="180">
        <f t="shared" si="426"/>
        <v>0.01151325459</v>
      </c>
      <c r="Q423" s="180">
        <f t="shared" si="426"/>
        <v>0.01256748031</v>
      </c>
      <c r="R423" s="180">
        <f t="shared" si="426"/>
        <v>0.01559144357</v>
      </c>
      <c r="S423" s="180">
        <f t="shared" si="426"/>
        <v>0.01836572178</v>
      </c>
      <c r="T423" s="181">
        <f t="shared" si="3"/>
        <v>7.62</v>
      </c>
      <c r="U423" s="182">
        <f t="shared" si="4"/>
        <v>45298</v>
      </c>
      <c r="V423" s="182">
        <f t="shared" si="5"/>
        <v>45389</v>
      </c>
      <c r="W423" s="182">
        <f t="shared" si="6"/>
        <v>45480</v>
      </c>
      <c r="X423" s="181">
        <f t="shared" si="7"/>
        <v>184</v>
      </c>
      <c r="Y423" s="181">
        <f t="shared" si="8"/>
        <v>275</v>
      </c>
      <c r="Z423" s="181">
        <f t="shared" si="9"/>
        <v>366</v>
      </c>
      <c r="AA423" s="155"/>
      <c r="AB423" s="9"/>
      <c r="AC423" s="9"/>
      <c r="AD423" s="9"/>
      <c r="AE423" s="9"/>
      <c r="AF423" s="9"/>
      <c r="AG423" s="9"/>
      <c r="AH423" s="9"/>
    </row>
    <row r="424" ht="15.75" customHeight="1">
      <c r="A424" s="177">
        <v>45113.0</v>
      </c>
      <c r="B424" s="178">
        <v>0.61</v>
      </c>
      <c r="C424" s="178">
        <v>0.97</v>
      </c>
      <c r="D424" s="178">
        <v>1.43</v>
      </c>
      <c r="E424" s="178">
        <v>2.91</v>
      </c>
      <c r="F424" s="178">
        <v>4.26</v>
      </c>
      <c r="G424" s="178">
        <v>4.59</v>
      </c>
      <c r="H424" s="178">
        <v>5.69</v>
      </c>
      <c r="I424" s="178">
        <v>6.68</v>
      </c>
      <c r="J424" s="178">
        <v>6.92</v>
      </c>
      <c r="K424" s="179">
        <f>MAX(0,((T424*(365/365))-VLOOKUP(A424,VBMA!$A:$D,4,0))  /  (T424* (365/365)   ))</f>
        <v>0.724380704</v>
      </c>
      <c r="L424" s="180">
        <f t="shared" ref="L424:S424" si="427">(B424*(1-$K424) * (365/365))/100</f>
        <v>0.001681277705</v>
      </c>
      <c r="M424" s="180">
        <f t="shared" si="427"/>
        <v>0.002673507171</v>
      </c>
      <c r="N424" s="180">
        <f t="shared" si="427"/>
        <v>0.003941355932</v>
      </c>
      <c r="O424" s="180">
        <f t="shared" si="427"/>
        <v>0.008020521512</v>
      </c>
      <c r="P424" s="180">
        <f t="shared" si="427"/>
        <v>0.01174138201</v>
      </c>
      <c r="Q424" s="180">
        <f t="shared" si="427"/>
        <v>0.01265092568</v>
      </c>
      <c r="R424" s="180">
        <f t="shared" si="427"/>
        <v>0.01568273794</v>
      </c>
      <c r="S424" s="180">
        <f t="shared" si="427"/>
        <v>0.01841136897</v>
      </c>
      <c r="T424" s="181">
        <f t="shared" si="3"/>
        <v>7.67</v>
      </c>
      <c r="U424" s="182">
        <f t="shared" si="4"/>
        <v>45297</v>
      </c>
      <c r="V424" s="182">
        <f t="shared" si="5"/>
        <v>45388</v>
      </c>
      <c r="W424" s="182">
        <f t="shared" si="6"/>
        <v>45479</v>
      </c>
      <c r="X424" s="181">
        <f t="shared" si="7"/>
        <v>184</v>
      </c>
      <c r="Y424" s="181">
        <f t="shared" si="8"/>
        <v>275</v>
      </c>
      <c r="Z424" s="181">
        <f t="shared" si="9"/>
        <v>366</v>
      </c>
      <c r="AA424" s="155"/>
      <c r="AB424" s="9"/>
      <c r="AC424" s="9"/>
      <c r="AD424" s="9"/>
      <c r="AE424" s="9"/>
      <c r="AF424" s="9"/>
      <c r="AG424" s="9"/>
      <c r="AH424" s="9"/>
    </row>
    <row r="425" ht="15.75" customHeight="1">
      <c r="A425" s="177">
        <v>45112.0</v>
      </c>
      <c r="B425" s="178">
        <v>0.7</v>
      </c>
      <c r="C425" s="178">
        <v>1.05</v>
      </c>
      <c r="D425" s="178">
        <v>1.45</v>
      </c>
      <c r="E425" s="178">
        <v>2.93</v>
      </c>
      <c r="F425" s="178">
        <v>4.33</v>
      </c>
      <c r="G425" s="178">
        <v>4.67</v>
      </c>
      <c r="H425" s="178">
        <v>5.75</v>
      </c>
      <c r="I425" s="178">
        <v>6.7</v>
      </c>
      <c r="J425" s="178">
        <v>6.97</v>
      </c>
      <c r="K425" s="179">
        <f>MAX(0,((T425*(365/365))-VLOOKUP(A425,VBMA!$A:$D,4,0))  /  (T425* (365/365)   ))</f>
        <v>0.7248366013</v>
      </c>
      <c r="L425" s="180">
        <f t="shared" ref="L425:S425" si="428">(B425*(1-$K425) * (365/365))/100</f>
        <v>0.001926143791</v>
      </c>
      <c r="M425" s="180">
        <f t="shared" si="428"/>
        <v>0.002889215686</v>
      </c>
      <c r="N425" s="180">
        <f t="shared" si="428"/>
        <v>0.003989869281</v>
      </c>
      <c r="O425" s="180">
        <f t="shared" si="428"/>
        <v>0.008062287582</v>
      </c>
      <c r="P425" s="180">
        <f t="shared" si="428"/>
        <v>0.01191457516</v>
      </c>
      <c r="Q425" s="180">
        <f t="shared" si="428"/>
        <v>0.01285013072</v>
      </c>
      <c r="R425" s="180">
        <f t="shared" si="428"/>
        <v>0.01582189542</v>
      </c>
      <c r="S425" s="180">
        <f t="shared" si="428"/>
        <v>0.01843594771</v>
      </c>
      <c r="T425" s="181">
        <f t="shared" si="3"/>
        <v>7.65</v>
      </c>
      <c r="U425" s="182">
        <f t="shared" si="4"/>
        <v>45296</v>
      </c>
      <c r="V425" s="182">
        <f t="shared" si="5"/>
        <v>45387</v>
      </c>
      <c r="W425" s="182">
        <f t="shared" si="6"/>
        <v>45478</v>
      </c>
      <c r="X425" s="181">
        <f t="shared" si="7"/>
        <v>184</v>
      </c>
      <c r="Y425" s="181">
        <f t="shared" si="8"/>
        <v>275</v>
      </c>
      <c r="Z425" s="181">
        <f t="shared" si="9"/>
        <v>366</v>
      </c>
      <c r="AA425" s="155"/>
      <c r="AB425" s="9"/>
      <c r="AC425" s="9"/>
      <c r="AD425" s="9"/>
      <c r="AE425" s="9"/>
      <c r="AF425" s="9"/>
      <c r="AG425" s="9"/>
      <c r="AH425" s="9"/>
    </row>
    <row r="426" ht="15.75" customHeight="1">
      <c r="A426" s="177">
        <v>45111.0</v>
      </c>
      <c r="B426" s="178">
        <v>0.73</v>
      </c>
      <c r="C426" s="178">
        <v>1.08</v>
      </c>
      <c r="D426" s="178">
        <v>1.52</v>
      </c>
      <c r="E426" s="178">
        <v>2.97</v>
      </c>
      <c r="F426" s="178">
        <v>4.38</v>
      </c>
      <c r="G426" s="178">
        <v>4.72</v>
      </c>
      <c r="H426" s="178">
        <v>5.77</v>
      </c>
      <c r="I426" s="178">
        <v>6.7</v>
      </c>
      <c r="J426" s="178">
        <v>6.98</v>
      </c>
      <c r="K426" s="179">
        <f>MAX(0,((T426*(365/365))-VLOOKUP(A426,VBMA!$A:$D,4,0))  /  (T426* (365/365)   ))</f>
        <v>0.7233289646</v>
      </c>
      <c r="L426" s="180">
        <f t="shared" ref="L426:S426" si="429">(B426*(1-$K426) * (365/365))/100</f>
        <v>0.002019698558</v>
      </c>
      <c r="M426" s="180">
        <f t="shared" si="429"/>
        <v>0.002988047182</v>
      </c>
      <c r="N426" s="180">
        <f t="shared" si="429"/>
        <v>0.004205399738</v>
      </c>
      <c r="O426" s="180">
        <f t="shared" si="429"/>
        <v>0.008217129751</v>
      </c>
      <c r="P426" s="180">
        <f t="shared" si="429"/>
        <v>0.01211819135</v>
      </c>
      <c r="Q426" s="180">
        <f t="shared" si="429"/>
        <v>0.01305887287</v>
      </c>
      <c r="R426" s="180">
        <f t="shared" si="429"/>
        <v>0.01596391874</v>
      </c>
      <c r="S426" s="180">
        <f t="shared" si="429"/>
        <v>0.01853695937</v>
      </c>
      <c r="T426" s="181">
        <f t="shared" si="3"/>
        <v>7.63</v>
      </c>
      <c r="U426" s="182">
        <f t="shared" si="4"/>
        <v>45295</v>
      </c>
      <c r="V426" s="182">
        <f t="shared" si="5"/>
        <v>45386</v>
      </c>
      <c r="W426" s="182">
        <f t="shared" si="6"/>
        <v>45477</v>
      </c>
      <c r="X426" s="181">
        <f t="shared" si="7"/>
        <v>184</v>
      </c>
      <c r="Y426" s="181">
        <f t="shared" si="8"/>
        <v>275</v>
      </c>
      <c r="Z426" s="181">
        <f t="shared" si="9"/>
        <v>366</v>
      </c>
      <c r="AA426" s="155"/>
      <c r="AB426" s="9"/>
      <c r="AC426" s="9"/>
      <c r="AD426" s="9"/>
      <c r="AE426" s="9"/>
      <c r="AF426" s="9"/>
      <c r="AG426" s="9"/>
      <c r="AH426" s="9"/>
    </row>
    <row r="427" ht="15.75" customHeight="1">
      <c r="A427" s="177">
        <v>45110.0</v>
      </c>
      <c r="B427" s="178">
        <v>0.67</v>
      </c>
      <c r="C427" s="178">
        <v>1.03</v>
      </c>
      <c r="D427" s="178">
        <v>1.52</v>
      </c>
      <c r="E427" s="178">
        <v>2.95</v>
      </c>
      <c r="F427" s="178">
        <v>4.32</v>
      </c>
      <c r="G427" s="178">
        <v>4.68</v>
      </c>
      <c r="H427" s="178">
        <v>5.8</v>
      </c>
      <c r="I427" s="178">
        <v>6.72</v>
      </c>
      <c r="J427" s="178">
        <v>7.03</v>
      </c>
      <c r="K427" s="179">
        <f>MAX(0,((T427*(365/365))-VLOOKUP(A427,VBMA!$A:$D,4,0))  /  (T427* (365/365)   ))</f>
        <v>0.7230366492</v>
      </c>
      <c r="L427" s="180">
        <f t="shared" ref="L427:S427" si="430">(B427*(1-$K427) * (365/365))/100</f>
        <v>0.00185565445</v>
      </c>
      <c r="M427" s="180">
        <f t="shared" si="430"/>
        <v>0.002852722513</v>
      </c>
      <c r="N427" s="180">
        <f t="shared" si="430"/>
        <v>0.004209842932</v>
      </c>
      <c r="O427" s="180">
        <f t="shared" si="430"/>
        <v>0.008170418848</v>
      </c>
      <c r="P427" s="180">
        <f t="shared" si="430"/>
        <v>0.01196481675</v>
      </c>
      <c r="Q427" s="180">
        <f t="shared" si="430"/>
        <v>0.01296188482</v>
      </c>
      <c r="R427" s="180">
        <f t="shared" si="430"/>
        <v>0.01606387435</v>
      </c>
      <c r="S427" s="180">
        <f t="shared" si="430"/>
        <v>0.01861193717</v>
      </c>
      <c r="T427" s="181">
        <f t="shared" si="3"/>
        <v>7.64</v>
      </c>
      <c r="U427" s="182">
        <f t="shared" si="4"/>
        <v>45294</v>
      </c>
      <c r="V427" s="182">
        <f t="shared" si="5"/>
        <v>45385</v>
      </c>
      <c r="W427" s="182">
        <f t="shared" si="6"/>
        <v>45476</v>
      </c>
      <c r="X427" s="181">
        <f t="shared" si="7"/>
        <v>184</v>
      </c>
      <c r="Y427" s="181">
        <f t="shared" si="8"/>
        <v>275</v>
      </c>
      <c r="Z427" s="181">
        <f t="shared" si="9"/>
        <v>366</v>
      </c>
      <c r="AA427" s="155"/>
      <c r="AB427" s="9"/>
      <c r="AC427" s="9"/>
      <c r="AD427" s="9"/>
      <c r="AE427" s="9"/>
      <c r="AF427" s="9"/>
      <c r="AG427" s="9"/>
      <c r="AH427" s="9"/>
    </row>
    <row r="428" ht="15.75" customHeight="1">
      <c r="A428" s="177">
        <v>45107.0</v>
      </c>
      <c r="B428" s="178">
        <v>0.48</v>
      </c>
      <c r="C428" s="178">
        <v>1.05</v>
      </c>
      <c r="D428" s="178">
        <v>1.55</v>
      </c>
      <c r="E428" s="178">
        <v>2.97</v>
      </c>
      <c r="F428" s="178">
        <v>4.38</v>
      </c>
      <c r="G428" s="178">
        <v>4.73</v>
      </c>
      <c r="H428" s="178">
        <v>5.82</v>
      </c>
      <c r="I428" s="178">
        <v>6.74</v>
      </c>
      <c r="J428" s="178">
        <v>7.07</v>
      </c>
      <c r="K428" s="179">
        <f>MAX(0,((T428*(365/365))-VLOOKUP(A428,VBMA!$A:$D,4,0))  /  (T428* (365/365)   ))</f>
        <v>0.7236023955</v>
      </c>
      <c r="L428" s="180">
        <f t="shared" ref="L428:S428" si="431">(B428*(1-$K428) * (365/365))/100</f>
        <v>0.001326708502</v>
      </c>
      <c r="M428" s="180">
        <f t="shared" si="431"/>
        <v>0.002902174847</v>
      </c>
      <c r="N428" s="180">
        <f t="shared" si="431"/>
        <v>0.00428416287</v>
      </c>
      <c r="O428" s="180">
        <f t="shared" si="431"/>
        <v>0.008209008854</v>
      </c>
      <c r="P428" s="180">
        <f t="shared" si="431"/>
        <v>0.01210621508</v>
      </c>
      <c r="Q428" s="180">
        <f t="shared" si="431"/>
        <v>0.01307360669</v>
      </c>
      <c r="R428" s="180">
        <f t="shared" si="431"/>
        <v>0.01608634058</v>
      </c>
      <c r="S428" s="180">
        <f t="shared" si="431"/>
        <v>0.01862919854</v>
      </c>
      <c r="T428" s="181">
        <f t="shared" si="3"/>
        <v>7.67010989</v>
      </c>
      <c r="U428" s="182">
        <f t="shared" si="4"/>
        <v>45290</v>
      </c>
      <c r="V428" s="182">
        <f t="shared" si="5"/>
        <v>45381</v>
      </c>
      <c r="W428" s="182">
        <f t="shared" si="6"/>
        <v>45473</v>
      </c>
      <c r="X428" s="181">
        <f t="shared" si="7"/>
        <v>183</v>
      </c>
      <c r="Y428" s="181">
        <f t="shared" si="8"/>
        <v>274</v>
      </c>
      <c r="Z428" s="181">
        <f t="shared" si="9"/>
        <v>366</v>
      </c>
      <c r="AA428" s="155"/>
      <c r="AB428" s="9"/>
      <c r="AC428" s="9"/>
      <c r="AD428" s="9"/>
      <c r="AE428" s="9"/>
      <c r="AF428" s="9"/>
      <c r="AG428" s="9"/>
      <c r="AH428" s="9"/>
    </row>
    <row r="429" ht="15.75" customHeight="1">
      <c r="A429" s="177">
        <v>45106.0</v>
      </c>
      <c r="B429" s="178">
        <v>0.48</v>
      </c>
      <c r="C429" s="178">
        <v>1.03</v>
      </c>
      <c r="D429" s="178">
        <v>1.57</v>
      </c>
      <c r="E429" s="178">
        <v>2.95</v>
      </c>
      <c r="F429" s="178">
        <v>4.38</v>
      </c>
      <c r="G429" s="178">
        <v>4.73</v>
      </c>
      <c r="H429" s="178">
        <v>5.83</v>
      </c>
      <c r="I429" s="178">
        <v>6.74</v>
      </c>
      <c r="J429" s="178">
        <v>7.08</v>
      </c>
      <c r="K429" s="179">
        <f>MAX(0,((T429*(365/365))-VLOOKUP(A429,VBMA!$A:$D,4,0))  /  (T429* (365/365)   ))</f>
        <v>0.7237597911</v>
      </c>
      <c r="L429" s="180">
        <f t="shared" ref="L429:S429" si="432">(B429*(1-$K429) * (365/365))/100</f>
        <v>0.001325953003</v>
      </c>
      <c r="M429" s="180">
        <f t="shared" si="432"/>
        <v>0.002845274151</v>
      </c>
      <c r="N429" s="180">
        <f t="shared" si="432"/>
        <v>0.004336971279</v>
      </c>
      <c r="O429" s="180">
        <f t="shared" si="432"/>
        <v>0.008149086162</v>
      </c>
      <c r="P429" s="180">
        <f t="shared" si="432"/>
        <v>0.01209932115</v>
      </c>
      <c r="Q429" s="180">
        <f t="shared" si="432"/>
        <v>0.01306616188</v>
      </c>
      <c r="R429" s="180">
        <f t="shared" si="432"/>
        <v>0.01610480418</v>
      </c>
      <c r="S429" s="180">
        <f t="shared" si="432"/>
        <v>0.01861859008</v>
      </c>
      <c r="T429" s="181">
        <f t="shared" si="3"/>
        <v>7.66</v>
      </c>
      <c r="U429" s="182">
        <f t="shared" si="4"/>
        <v>45289</v>
      </c>
      <c r="V429" s="182">
        <f t="shared" si="5"/>
        <v>45380</v>
      </c>
      <c r="W429" s="182">
        <f t="shared" si="6"/>
        <v>45472</v>
      </c>
      <c r="X429" s="181">
        <f t="shared" si="7"/>
        <v>183</v>
      </c>
      <c r="Y429" s="181">
        <f t="shared" si="8"/>
        <v>274</v>
      </c>
      <c r="Z429" s="181">
        <f t="shared" si="9"/>
        <v>366</v>
      </c>
      <c r="AA429" s="155"/>
      <c r="AB429" s="9"/>
      <c r="AC429" s="9"/>
      <c r="AD429" s="9"/>
      <c r="AE429" s="9"/>
      <c r="AF429" s="9"/>
      <c r="AG429" s="9"/>
      <c r="AH429" s="9"/>
    </row>
    <row r="430" ht="15.75" customHeight="1">
      <c r="A430" s="177">
        <v>45105.0</v>
      </c>
      <c r="B430" s="178">
        <v>0.82</v>
      </c>
      <c r="C430" s="178">
        <v>1.27</v>
      </c>
      <c r="D430" s="178">
        <v>1.7</v>
      </c>
      <c r="E430" s="178">
        <v>2.95</v>
      </c>
      <c r="F430" s="178">
        <v>4.35</v>
      </c>
      <c r="G430" s="178">
        <v>4.77</v>
      </c>
      <c r="H430" s="178">
        <v>5.87</v>
      </c>
      <c r="I430" s="178">
        <v>6.8</v>
      </c>
      <c r="J430" s="178">
        <v>7.2</v>
      </c>
      <c r="K430" s="179">
        <f>MAX(0,((T430*(365/365))-VLOOKUP(A430,VBMA!$A:$D,4,0))  /  (T430* (365/365)   ))</f>
        <v>0.7266227497</v>
      </c>
      <c r="L430" s="180">
        <f t="shared" ref="L430:S430" si="433">(B430*(1-$K430) * (365/365))/100</f>
        <v>0.002241693452</v>
      </c>
      <c r="M430" s="180">
        <f t="shared" si="433"/>
        <v>0.003471891078</v>
      </c>
      <c r="N430" s="180">
        <f t="shared" si="433"/>
        <v>0.004647413255</v>
      </c>
      <c r="O430" s="180">
        <f t="shared" si="433"/>
        <v>0.008064628883</v>
      </c>
      <c r="P430" s="180">
        <f t="shared" si="433"/>
        <v>0.01189191039</v>
      </c>
      <c r="Q430" s="180">
        <f t="shared" si="433"/>
        <v>0.01304009484</v>
      </c>
      <c r="R430" s="180">
        <f t="shared" si="433"/>
        <v>0.01604724459</v>
      </c>
      <c r="S430" s="180">
        <f t="shared" si="433"/>
        <v>0.01858965302</v>
      </c>
      <c r="T430" s="181">
        <f t="shared" si="3"/>
        <v>7.74021978</v>
      </c>
      <c r="U430" s="182">
        <f t="shared" si="4"/>
        <v>45288</v>
      </c>
      <c r="V430" s="182">
        <f t="shared" si="5"/>
        <v>45379</v>
      </c>
      <c r="W430" s="182">
        <f t="shared" si="6"/>
        <v>45471</v>
      </c>
      <c r="X430" s="181">
        <f t="shared" si="7"/>
        <v>183</v>
      </c>
      <c r="Y430" s="181">
        <f t="shared" si="8"/>
        <v>274</v>
      </c>
      <c r="Z430" s="181">
        <f t="shared" si="9"/>
        <v>366</v>
      </c>
      <c r="AA430" s="155"/>
      <c r="AB430" s="9"/>
      <c r="AC430" s="9"/>
      <c r="AD430" s="9"/>
      <c r="AE430" s="9"/>
      <c r="AF430" s="9"/>
      <c r="AG430" s="9"/>
      <c r="AH430" s="9"/>
    </row>
    <row r="431" ht="15.75" customHeight="1">
      <c r="A431" s="177">
        <v>45104.0</v>
      </c>
      <c r="B431" s="178">
        <v>0.98</v>
      </c>
      <c r="C431" s="178">
        <v>1.38</v>
      </c>
      <c r="D431" s="178">
        <v>1.8</v>
      </c>
      <c r="E431" s="178">
        <v>3.0</v>
      </c>
      <c r="F431" s="178">
        <v>4.35</v>
      </c>
      <c r="G431" s="178">
        <v>4.77</v>
      </c>
      <c r="H431" s="178">
        <v>5.9</v>
      </c>
      <c r="I431" s="178">
        <v>6.8</v>
      </c>
      <c r="J431" s="178">
        <v>7.23</v>
      </c>
      <c r="K431" s="179">
        <f>MAX(0,((T431*(365/365))-VLOOKUP(A431,VBMA!$A:$D,4,0))  /  (T431* (365/365)   ))</f>
        <v>0.7255473204</v>
      </c>
      <c r="L431" s="180">
        <f t="shared" ref="L431:S431" si="434">(B431*(1-$K431) * (365/365))/100</f>
        <v>0.00268963626</v>
      </c>
      <c r="M431" s="180">
        <f t="shared" si="434"/>
        <v>0.003787446978</v>
      </c>
      <c r="N431" s="180">
        <f t="shared" si="434"/>
        <v>0.004940148233</v>
      </c>
      <c r="O431" s="180">
        <f t="shared" si="434"/>
        <v>0.008233580388</v>
      </c>
      <c r="P431" s="180">
        <f t="shared" si="434"/>
        <v>0.01193869156</v>
      </c>
      <c r="Q431" s="180">
        <f t="shared" si="434"/>
        <v>0.01309139282</v>
      </c>
      <c r="R431" s="180">
        <f t="shared" si="434"/>
        <v>0.0161927081</v>
      </c>
      <c r="S431" s="180">
        <f t="shared" si="434"/>
        <v>0.01866278221</v>
      </c>
      <c r="T431" s="181">
        <f t="shared" si="3"/>
        <v>7.70989011</v>
      </c>
      <c r="U431" s="182">
        <f t="shared" si="4"/>
        <v>45287</v>
      </c>
      <c r="V431" s="182">
        <f t="shared" si="5"/>
        <v>45378</v>
      </c>
      <c r="W431" s="182">
        <f t="shared" si="6"/>
        <v>45470</v>
      </c>
      <c r="X431" s="181">
        <f t="shared" si="7"/>
        <v>183</v>
      </c>
      <c r="Y431" s="181">
        <f t="shared" si="8"/>
        <v>274</v>
      </c>
      <c r="Z431" s="181">
        <f t="shared" si="9"/>
        <v>366</v>
      </c>
      <c r="AA431" s="155"/>
      <c r="AB431" s="9"/>
      <c r="AC431" s="9"/>
      <c r="AD431" s="9"/>
      <c r="AE431" s="9"/>
      <c r="AF431" s="9"/>
      <c r="AG431" s="9"/>
      <c r="AH431" s="9"/>
    </row>
    <row r="432" ht="15.75" customHeight="1">
      <c r="A432" s="177">
        <v>45103.0</v>
      </c>
      <c r="B432" s="178">
        <v>1.1</v>
      </c>
      <c r="C432" s="178">
        <v>1.45</v>
      </c>
      <c r="D432" s="178">
        <v>1.88</v>
      </c>
      <c r="E432" s="178">
        <v>3.0</v>
      </c>
      <c r="F432" s="178">
        <v>4.42</v>
      </c>
      <c r="G432" s="178">
        <v>4.83</v>
      </c>
      <c r="H432" s="178">
        <v>5.9</v>
      </c>
      <c r="I432" s="178">
        <v>6.8</v>
      </c>
      <c r="J432" s="178">
        <v>7.2</v>
      </c>
      <c r="K432" s="179">
        <f>MAX(0,((T432*(365/365))-VLOOKUP(A432,VBMA!$A:$D,4,0))  /  (T432* (365/365)   ))</f>
        <v>0.7255473204</v>
      </c>
      <c r="L432" s="180">
        <f t="shared" ref="L432:S432" si="435">(B432*(1-$K432) * (365/365))/100</f>
        <v>0.003018979475</v>
      </c>
      <c r="M432" s="180">
        <f t="shared" si="435"/>
        <v>0.003979563854</v>
      </c>
      <c r="N432" s="180">
        <f t="shared" si="435"/>
        <v>0.005159710376</v>
      </c>
      <c r="O432" s="180">
        <f t="shared" si="435"/>
        <v>0.008233580388</v>
      </c>
      <c r="P432" s="180">
        <f t="shared" si="435"/>
        <v>0.01213080844</v>
      </c>
      <c r="Q432" s="180">
        <f t="shared" si="435"/>
        <v>0.01325606442</v>
      </c>
      <c r="R432" s="180">
        <f t="shared" si="435"/>
        <v>0.0161927081</v>
      </c>
      <c r="S432" s="180">
        <f t="shared" si="435"/>
        <v>0.01866278221</v>
      </c>
      <c r="T432" s="181">
        <f t="shared" si="3"/>
        <v>7.70989011</v>
      </c>
      <c r="U432" s="182">
        <f t="shared" si="4"/>
        <v>45286</v>
      </c>
      <c r="V432" s="182">
        <f t="shared" si="5"/>
        <v>45377</v>
      </c>
      <c r="W432" s="182">
        <f t="shared" si="6"/>
        <v>45469</v>
      </c>
      <c r="X432" s="181">
        <f t="shared" si="7"/>
        <v>183</v>
      </c>
      <c r="Y432" s="181">
        <f t="shared" si="8"/>
        <v>274</v>
      </c>
      <c r="Z432" s="181">
        <f t="shared" si="9"/>
        <v>366</v>
      </c>
      <c r="AA432" s="155"/>
      <c r="AB432" s="9"/>
      <c r="AC432" s="9"/>
      <c r="AD432" s="9"/>
      <c r="AE432" s="9"/>
      <c r="AF432" s="9"/>
      <c r="AG432" s="9"/>
      <c r="AH432" s="9"/>
    </row>
    <row r="433" ht="15.75" customHeight="1">
      <c r="A433" s="177">
        <v>45100.0</v>
      </c>
      <c r="B433" s="178">
        <v>1.08</v>
      </c>
      <c r="C433" s="178">
        <v>1.37</v>
      </c>
      <c r="D433" s="178">
        <v>1.85</v>
      </c>
      <c r="E433" s="178">
        <v>3.03</v>
      </c>
      <c r="F433" s="178">
        <v>4.4</v>
      </c>
      <c r="G433" s="178">
        <v>4.77</v>
      </c>
      <c r="H433" s="178">
        <v>5.9</v>
      </c>
      <c r="I433" s="178">
        <v>6.76</v>
      </c>
      <c r="J433" s="178">
        <v>7.13</v>
      </c>
      <c r="K433" s="179">
        <f>MAX(0,((T433*(365/365))-VLOOKUP(A433,VBMA!$A:$D,4,0))  /  (T433* (365/365)   ))</f>
        <v>0.7233090396</v>
      </c>
      <c r="L433" s="180">
        <f t="shared" ref="L433:S433" si="436">(B433*(1-$K433) * (365/365))/100</f>
        <v>0.002988262373</v>
      </c>
      <c r="M433" s="180">
        <f t="shared" si="436"/>
        <v>0.003790666158</v>
      </c>
      <c r="N433" s="180">
        <f t="shared" si="436"/>
        <v>0.005118782768</v>
      </c>
      <c r="O433" s="180">
        <f t="shared" si="436"/>
        <v>0.008383736101</v>
      </c>
      <c r="P433" s="180">
        <f t="shared" si="436"/>
        <v>0.01217440226</v>
      </c>
      <c r="Q433" s="180">
        <f t="shared" si="436"/>
        <v>0.01319815881</v>
      </c>
      <c r="R433" s="180">
        <f t="shared" si="436"/>
        <v>0.01632476666</v>
      </c>
      <c r="S433" s="180">
        <f t="shared" si="436"/>
        <v>0.01870430892</v>
      </c>
      <c r="T433" s="181">
        <f t="shared" si="3"/>
        <v>7.629450549</v>
      </c>
      <c r="U433" s="182">
        <f t="shared" si="4"/>
        <v>45283</v>
      </c>
      <c r="V433" s="182">
        <f t="shared" si="5"/>
        <v>45374</v>
      </c>
      <c r="W433" s="182">
        <f t="shared" si="6"/>
        <v>45466</v>
      </c>
      <c r="X433" s="181">
        <f t="shared" si="7"/>
        <v>183</v>
      </c>
      <c r="Y433" s="181">
        <f t="shared" si="8"/>
        <v>274</v>
      </c>
      <c r="Z433" s="181">
        <f t="shared" si="9"/>
        <v>366</v>
      </c>
      <c r="AA433" s="155"/>
      <c r="AB433" s="9"/>
      <c r="AC433" s="9"/>
      <c r="AD433" s="9"/>
      <c r="AE433" s="9"/>
      <c r="AF433" s="9"/>
      <c r="AG433" s="9"/>
      <c r="AH433" s="9"/>
    </row>
    <row r="434" ht="15.75" customHeight="1">
      <c r="A434" s="177">
        <v>45099.0</v>
      </c>
      <c r="B434" s="178">
        <v>1.0</v>
      </c>
      <c r="C434" s="178">
        <v>1.32</v>
      </c>
      <c r="D434" s="178">
        <v>1.78</v>
      </c>
      <c r="E434" s="178">
        <v>3.0</v>
      </c>
      <c r="F434" s="178">
        <v>4.4</v>
      </c>
      <c r="G434" s="178">
        <v>4.78</v>
      </c>
      <c r="H434" s="178">
        <v>5.92</v>
      </c>
      <c r="I434" s="178">
        <v>6.74</v>
      </c>
      <c r="J434" s="178">
        <v>7.13</v>
      </c>
      <c r="K434" s="179">
        <f>MAX(0,((T434*(365/365))-VLOOKUP(A434,VBMA!$A:$D,4,0))  /  (T434* (365/365)   ))</f>
        <v>0.7192499782</v>
      </c>
      <c r="L434" s="180">
        <f t="shared" ref="L434:S434" si="437">(B434*(1-$K434) * (365/365))/100</f>
        <v>0.002807500218</v>
      </c>
      <c r="M434" s="180">
        <f t="shared" si="437"/>
        <v>0.003705900287</v>
      </c>
      <c r="N434" s="180">
        <f t="shared" si="437"/>
        <v>0.004997350388</v>
      </c>
      <c r="O434" s="180">
        <f t="shared" si="437"/>
        <v>0.008422500653</v>
      </c>
      <c r="P434" s="180">
        <f t="shared" si="437"/>
        <v>0.01235300096</v>
      </c>
      <c r="Q434" s="180">
        <f t="shared" si="437"/>
        <v>0.01341985104</v>
      </c>
      <c r="R434" s="180">
        <f t="shared" si="437"/>
        <v>0.01662040129</v>
      </c>
      <c r="S434" s="180">
        <f t="shared" si="437"/>
        <v>0.01892255147</v>
      </c>
      <c r="T434" s="181">
        <f t="shared" si="3"/>
        <v>7.569010989</v>
      </c>
      <c r="U434" s="182">
        <f t="shared" si="4"/>
        <v>45282</v>
      </c>
      <c r="V434" s="182">
        <f t="shared" si="5"/>
        <v>45373</v>
      </c>
      <c r="W434" s="182">
        <f t="shared" si="6"/>
        <v>45465</v>
      </c>
      <c r="X434" s="181">
        <f t="shared" si="7"/>
        <v>183</v>
      </c>
      <c r="Y434" s="181">
        <f t="shared" si="8"/>
        <v>274</v>
      </c>
      <c r="Z434" s="181">
        <f t="shared" si="9"/>
        <v>366</v>
      </c>
      <c r="AA434" s="155"/>
      <c r="AB434" s="9"/>
      <c r="AC434" s="9"/>
      <c r="AD434" s="9"/>
      <c r="AE434" s="9"/>
      <c r="AF434" s="9"/>
      <c r="AG434" s="9"/>
      <c r="AH434" s="9"/>
    </row>
    <row r="435" ht="15.75" customHeight="1">
      <c r="A435" s="177">
        <v>45098.0</v>
      </c>
      <c r="B435" s="178">
        <v>0.63</v>
      </c>
      <c r="C435" s="178">
        <v>0.95</v>
      </c>
      <c r="D435" s="178">
        <v>1.5</v>
      </c>
      <c r="E435" s="178">
        <v>3.0</v>
      </c>
      <c r="F435" s="178">
        <v>4.42</v>
      </c>
      <c r="G435" s="178">
        <v>4.83</v>
      </c>
      <c r="H435" s="178">
        <v>5.92</v>
      </c>
      <c r="I435" s="178">
        <v>6.74</v>
      </c>
      <c r="J435" s="178">
        <v>7.13</v>
      </c>
      <c r="K435" s="179">
        <f>MAX(0,((T435*(365/365))-VLOOKUP(A435,VBMA!$A:$D,4,0))  /  (T435* (365/365)   ))</f>
        <v>0.7156828015</v>
      </c>
      <c r="L435" s="180">
        <f t="shared" ref="L435:S435" si="438">(B435*(1-$K435) * (365/365))/100</f>
        <v>0.001791198351</v>
      </c>
      <c r="M435" s="180">
        <f t="shared" si="438"/>
        <v>0.002701013386</v>
      </c>
      <c r="N435" s="180">
        <f t="shared" si="438"/>
        <v>0.004264757978</v>
      </c>
      <c r="O435" s="180">
        <f t="shared" si="438"/>
        <v>0.008529515956</v>
      </c>
      <c r="P435" s="180">
        <f t="shared" si="438"/>
        <v>0.01256682017</v>
      </c>
      <c r="Q435" s="180">
        <f t="shared" si="438"/>
        <v>0.01373252069</v>
      </c>
      <c r="R435" s="180">
        <f t="shared" si="438"/>
        <v>0.01683157815</v>
      </c>
      <c r="S435" s="180">
        <f t="shared" si="438"/>
        <v>0.01916297918</v>
      </c>
      <c r="T435" s="181">
        <f t="shared" si="3"/>
        <v>7.569010989</v>
      </c>
      <c r="U435" s="182">
        <f t="shared" si="4"/>
        <v>45281</v>
      </c>
      <c r="V435" s="182">
        <f t="shared" si="5"/>
        <v>45372</v>
      </c>
      <c r="W435" s="182">
        <f t="shared" si="6"/>
        <v>45464</v>
      </c>
      <c r="X435" s="181">
        <f t="shared" si="7"/>
        <v>183</v>
      </c>
      <c r="Y435" s="181">
        <f t="shared" si="8"/>
        <v>274</v>
      </c>
      <c r="Z435" s="181">
        <f t="shared" si="9"/>
        <v>366</v>
      </c>
      <c r="AA435" s="155"/>
      <c r="AB435" s="9"/>
      <c r="AC435" s="9"/>
      <c r="AD435" s="9"/>
      <c r="AE435" s="9"/>
      <c r="AF435" s="9"/>
      <c r="AG435" s="9"/>
      <c r="AH435" s="9"/>
    </row>
    <row r="436" ht="15.75" customHeight="1">
      <c r="A436" s="177">
        <v>45097.0</v>
      </c>
      <c r="B436" s="178">
        <v>0.62</v>
      </c>
      <c r="C436" s="178">
        <v>0.97</v>
      </c>
      <c r="D436" s="178">
        <v>1.48</v>
      </c>
      <c r="E436" s="178">
        <v>3.0</v>
      </c>
      <c r="F436" s="178">
        <v>4.45</v>
      </c>
      <c r="G436" s="178">
        <v>4.83</v>
      </c>
      <c r="H436" s="178">
        <v>5.92</v>
      </c>
      <c r="I436" s="178">
        <v>6.74</v>
      </c>
      <c r="J436" s="178">
        <v>7.13</v>
      </c>
      <c r="K436" s="179">
        <f>MAX(0,((T436*(365/365))-VLOOKUP(A436,VBMA!$A:$D,4,0))  /  (T436* (365/365)   ))</f>
        <v>0.7144937426</v>
      </c>
      <c r="L436" s="180">
        <f t="shared" ref="L436:S436" si="439">(B436*(1-$K436) * (365/365))/100</f>
        <v>0.001770138796</v>
      </c>
      <c r="M436" s="180">
        <f t="shared" si="439"/>
        <v>0.002769410697</v>
      </c>
      <c r="N436" s="180">
        <f t="shared" si="439"/>
        <v>0.00422549261</v>
      </c>
      <c r="O436" s="180">
        <f t="shared" si="439"/>
        <v>0.008565187723</v>
      </c>
      <c r="P436" s="180">
        <f t="shared" si="439"/>
        <v>0.01270502846</v>
      </c>
      <c r="Q436" s="180">
        <f t="shared" si="439"/>
        <v>0.01378995223</v>
      </c>
      <c r="R436" s="180">
        <f t="shared" si="439"/>
        <v>0.01690197044</v>
      </c>
      <c r="S436" s="180">
        <f t="shared" si="439"/>
        <v>0.01924312175</v>
      </c>
      <c r="T436" s="181">
        <f t="shared" si="3"/>
        <v>7.569010989</v>
      </c>
      <c r="U436" s="182">
        <f t="shared" si="4"/>
        <v>45280</v>
      </c>
      <c r="V436" s="182">
        <f t="shared" si="5"/>
        <v>45371</v>
      </c>
      <c r="W436" s="182">
        <f t="shared" si="6"/>
        <v>45463</v>
      </c>
      <c r="X436" s="181">
        <f t="shared" si="7"/>
        <v>183</v>
      </c>
      <c r="Y436" s="181">
        <f t="shared" si="8"/>
        <v>274</v>
      </c>
      <c r="Z436" s="181">
        <f t="shared" si="9"/>
        <v>366</v>
      </c>
      <c r="AA436" s="155"/>
      <c r="AB436" s="9"/>
      <c r="AC436" s="9"/>
      <c r="AD436" s="9"/>
      <c r="AE436" s="9"/>
      <c r="AF436" s="9"/>
      <c r="AG436" s="9"/>
      <c r="AH436" s="9"/>
    </row>
    <row r="437" ht="15.75" customHeight="1">
      <c r="A437" s="177">
        <v>45096.0</v>
      </c>
      <c r="B437" s="178">
        <v>0.78</v>
      </c>
      <c r="C437" s="178">
        <v>1.02</v>
      </c>
      <c r="D437" s="178">
        <v>1.53</v>
      </c>
      <c r="E437" s="178">
        <v>3.05</v>
      </c>
      <c r="F437" s="178">
        <v>4.47</v>
      </c>
      <c r="G437" s="178">
        <v>4.87</v>
      </c>
      <c r="H437" s="178">
        <v>6.0</v>
      </c>
      <c r="I437" s="178">
        <v>6.78</v>
      </c>
      <c r="J437" s="178">
        <v>7.13</v>
      </c>
      <c r="K437" s="179">
        <f>MAX(0,((T437*(365/365))-VLOOKUP(A437,VBMA!$A:$D,4,0))  /  (T437* (365/365)   ))</f>
        <v>0.7107776519</v>
      </c>
      <c r="L437" s="180">
        <f t="shared" ref="L437:S437" si="440">(B437*(1-$K437) * (365/365))/100</f>
        <v>0.002255934315</v>
      </c>
      <c r="M437" s="180">
        <f t="shared" si="440"/>
        <v>0.00295006795</v>
      </c>
      <c r="N437" s="180">
        <f t="shared" si="440"/>
        <v>0.004425101925</v>
      </c>
      <c r="O437" s="180">
        <f t="shared" si="440"/>
        <v>0.008821281616</v>
      </c>
      <c r="P437" s="180">
        <f t="shared" si="440"/>
        <v>0.01292823896</v>
      </c>
      <c r="Q437" s="180">
        <f t="shared" si="440"/>
        <v>0.01408512835</v>
      </c>
      <c r="R437" s="180">
        <f t="shared" si="440"/>
        <v>0.01735334088</v>
      </c>
      <c r="S437" s="180">
        <f t="shared" si="440"/>
        <v>0.0196092752</v>
      </c>
      <c r="T437" s="181">
        <f t="shared" si="3"/>
        <v>7.568571429</v>
      </c>
      <c r="U437" s="182">
        <f t="shared" si="4"/>
        <v>45279</v>
      </c>
      <c r="V437" s="182">
        <f t="shared" si="5"/>
        <v>45370</v>
      </c>
      <c r="W437" s="182">
        <f t="shared" si="6"/>
        <v>45462</v>
      </c>
      <c r="X437" s="181">
        <f t="shared" si="7"/>
        <v>183</v>
      </c>
      <c r="Y437" s="181">
        <f t="shared" si="8"/>
        <v>274</v>
      </c>
      <c r="Z437" s="181">
        <f t="shared" si="9"/>
        <v>366</v>
      </c>
      <c r="AA437" s="155"/>
      <c r="AB437" s="9"/>
      <c r="AC437" s="9"/>
      <c r="AD437" s="9"/>
      <c r="AE437" s="9"/>
      <c r="AF437" s="9"/>
      <c r="AG437" s="9"/>
      <c r="AH437" s="9"/>
    </row>
    <row r="438" ht="15.75" customHeight="1">
      <c r="A438" s="177">
        <v>45093.0</v>
      </c>
      <c r="B438" s="178">
        <v>1.01</v>
      </c>
      <c r="C438" s="178">
        <v>1.37</v>
      </c>
      <c r="D438" s="178">
        <v>1.86</v>
      </c>
      <c r="E438" s="178">
        <v>3.21</v>
      </c>
      <c r="F438" s="178">
        <v>4.47</v>
      </c>
      <c r="G438" s="178">
        <v>4.94</v>
      </c>
      <c r="H438" s="178">
        <v>6.0</v>
      </c>
      <c r="I438" s="178">
        <v>6.75</v>
      </c>
      <c r="J438" s="178">
        <v>7.18</v>
      </c>
      <c r="K438" s="179">
        <f>MAX(0,((T438*(365/365))-VLOOKUP(A438,VBMA!$A:$D,4,0))  /  (T438* (365/365)   ))</f>
        <v>0.7048576656</v>
      </c>
      <c r="L438" s="180">
        <f t="shared" ref="L438:S438" si="441">(B438*(1-$K438) * (365/365))/100</f>
        <v>0.002980937578</v>
      </c>
      <c r="M438" s="180">
        <f t="shared" si="441"/>
        <v>0.004043449982</v>
      </c>
      <c r="N438" s="180">
        <f t="shared" si="441"/>
        <v>0.00548964742</v>
      </c>
      <c r="O438" s="180">
        <f t="shared" si="441"/>
        <v>0.009474068935</v>
      </c>
      <c r="P438" s="180">
        <f t="shared" si="441"/>
        <v>0.01319286235</v>
      </c>
      <c r="Q438" s="180">
        <f t="shared" si="441"/>
        <v>0.01458003132</v>
      </c>
      <c r="R438" s="180">
        <f t="shared" si="441"/>
        <v>0.01770854007</v>
      </c>
      <c r="S438" s="180">
        <f t="shared" si="441"/>
        <v>0.01992210757</v>
      </c>
      <c r="T438" s="181">
        <f t="shared" si="3"/>
        <v>7.508241758</v>
      </c>
      <c r="U438" s="182">
        <f t="shared" si="4"/>
        <v>45276</v>
      </c>
      <c r="V438" s="182">
        <f t="shared" si="5"/>
        <v>45367</v>
      </c>
      <c r="W438" s="182">
        <f t="shared" si="6"/>
        <v>45459</v>
      </c>
      <c r="X438" s="181">
        <f t="shared" si="7"/>
        <v>183</v>
      </c>
      <c r="Y438" s="181">
        <f t="shared" si="8"/>
        <v>274</v>
      </c>
      <c r="Z438" s="181">
        <f t="shared" si="9"/>
        <v>366</v>
      </c>
      <c r="AA438" s="155"/>
      <c r="AB438" s="9"/>
      <c r="AC438" s="9"/>
      <c r="AD438" s="9"/>
      <c r="AE438" s="9"/>
      <c r="AF438" s="9"/>
      <c r="AG438" s="9"/>
      <c r="AH438" s="9"/>
    </row>
    <row r="439" ht="15.75" customHeight="1">
      <c r="A439" s="177">
        <v>45092.0</v>
      </c>
      <c r="B439" s="178">
        <v>1.37</v>
      </c>
      <c r="C439" s="178">
        <v>1.69</v>
      </c>
      <c r="D439" s="178">
        <v>2.2</v>
      </c>
      <c r="E439" s="178">
        <v>3.46</v>
      </c>
      <c r="F439" s="178">
        <v>4.51</v>
      </c>
      <c r="G439" s="178">
        <v>4.99</v>
      </c>
      <c r="H439" s="178">
        <v>6.04</v>
      </c>
      <c r="I439" s="178">
        <v>6.87</v>
      </c>
      <c r="J439" s="178">
        <v>7.32</v>
      </c>
      <c r="K439" s="179">
        <f>MAX(0,((T439*(365/365))-VLOOKUP(A439,VBMA!$A:$D,4,0))  /  (T439* (365/365)   ))</f>
        <v>0.7048950152</v>
      </c>
      <c r="L439" s="180">
        <f t="shared" ref="L439:S439" si="442">(B439*(1-$K439) * (365/365))/100</f>
        <v>0.004042938292</v>
      </c>
      <c r="M439" s="180">
        <f t="shared" si="442"/>
        <v>0.004987274243</v>
      </c>
      <c r="N439" s="180">
        <f t="shared" si="442"/>
        <v>0.006492309666</v>
      </c>
      <c r="O439" s="180">
        <f t="shared" si="442"/>
        <v>0.01021063247</v>
      </c>
      <c r="P439" s="180">
        <f t="shared" si="442"/>
        <v>0.01330923482</v>
      </c>
      <c r="Q439" s="180">
        <f t="shared" si="442"/>
        <v>0.01472573874</v>
      </c>
      <c r="R439" s="180">
        <f t="shared" si="442"/>
        <v>0.01782434108</v>
      </c>
      <c r="S439" s="180">
        <f t="shared" si="442"/>
        <v>0.02027371246</v>
      </c>
      <c r="T439" s="181">
        <f t="shared" si="3"/>
        <v>7.709120879</v>
      </c>
      <c r="U439" s="182">
        <f t="shared" si="4"/>
        <v>45275</v>
      </c>
      <c r="V439" s="182">
        <f t="shared" si="5"/>
        <v>45366</v>
      </c>
      <c r="W439" s="182">
        <f t="shared" si="6"/>
        <v>45458</v>
      </c>
      <c r="X439" s="181">
        <f t="shared" si="7"/>
        <v>183</v>
      </c>
      <c r="Y439" s="181">
        <f t="shared" si="8"/>
        <v>274</v>
      </c>
      <c r="Z439" s="181">
        <f t="shared" si="9"/>
        <v>366</v>
      </c>
      <c r="AA439" s="155"/>
      <c r="AB439" s="9"/>
      <c r="AC439" s="9"/>
      <c r="AD439" s="9"/>
      <c r="AE439" s="9"/>
      <c r="AF439" s="9"/>
      <c r="AG439" s="9"/>
      <c r="AH439" s="9"/>
    </row>
    <row r="440" ht="15.75" customHeight="1">
      <c r="A440" s="177">
        <v>45091.0</v>
      </c>
      <c r="B440" s="178">
        <v>1.73</v>
      </c>
      <c r="C440" s="178">
        <v>2.0</v>
      </c>
      <c r="D440" s="178">
        <v>2.47</v>
      </c>
      <c r="E440" s="178">
        <v>3.62</v>
      </c>
      <c r="F440" s="178">
        <v>4.62</v>
      </c>
      <c r="G440" s="178">
        <v>5.02</v>
      </c>
      <c r="H440" s="178">
        <v>6.15</v>
      </c>
      <c r="I440" s="178">
        <v>6.9</v>
      </c>
      <c r="J440" s="178">
        <v>7.38</v>
      </c>
      <c r="K440" s="179">
        <f>MAX(0,((T440*(365/365))-VLOOKUP(A440,VBMA!$A:$D,4,0))  /  (T440* (365/365)   ))</f>
        <v>0.6945774143</v>
      </c>
      <c r="L440" s="180">
        <f t="shared" ref="L440:S440" si="443">(B440*(1-$K440) * (365/365))/100</f>
        <v>0.005283810733</v>
      </c>
      <c r="M440" s="180">
        <f t="shared" si="443"/>
        <v>0.006108451715</v>
      </c>
      <c r="N440" s="180">
        <f t="shared" si="443"/>
        <v>0.007543937868</v>
      </c>
      <c r="O440" s="180">
        <f t="shared" si="443"/>
        <v>0.0110562976</v>
      </c>
      <c r="P440" s="180">
        <f t="shared" si="443"/>
        <v>0.01411052346</v>
      </c>
      <c r="Q440" s="180">
        <f t="shared" si="443"/>
        <v>0.0153322138</v>
      </c>
      <c r="R440" s="180">
        <f t="shared" si="443"/>
        <v>0.01878348902</v>
      </c>
      <c r="S440" s="180">
        <f t="shared" si="443"/>
        <v>0.02107415842</v>
      </c>
      <c r="T440" s="181">
        <f t="shared" si="3"/>
        <v>7.658241758</v>
      </c>
      <c r="U440" s="182">
        <f t="shared" si="4"/>
        <v>45274</v>
      </c>
      <c r="V440" s="182">
        <f t="shared" si="5"/>
        <v>45365</v>
      </c>
      <c r="W440" s="182">
        <f t="shared" si="6"/>
        <v>45457</v>
      </c>
      <c r="X440" s="181">
        <f t="shared" si="7"/>
        <v>183</v>
      </c>
      <c r="Y440" s="181">
        <f t="shared" si="8"/>
        <v>274</v>
      </c>
      <c r="Z440" s="181">
        <f t="shared" si="9"/>
        <v>366</v>
      </c>
      <c r="AA440" s="155"/>
      <c r="AB440" s="9"/>
      <c r="AC440" s="9"/>
      <c r="AD440" s="9"/>
      <c r="AE440" s="9"/>
      <c r="AF440" s="9"/>
      <c r="AG440" s="9"/>
      <c r="AH440" s="9"/>
    </row>
    <row r="441" ht="15.75" customHeight="1">
      <c r="A441" s="177">
        <v>45090.0</v>
      </c>
      <c r="B441" s="178">
        <v>1.99</v>
      </c>
      <c r="C441" s="178">
        <v>2.29</v>
      </c>
      <c r="D441" s="178">
        <v>2.7</v>
      </c>
      <c r="E441" s="178">
        <v>3.69</v>
      </c>
      <c r="F441" s="178">
        <v>4.71</v>
      </c>
      <c r="G441" s="178">
        <v>5.07</v>
      </c>
      <c r="H441" s="178">
        <v>6.19</v>
      </c>
      <c r="I441" s="178">
        <v>6.92</v>
      </c>
      <c r="J441" s="178">
        <v>7.4</v>
      </c>
      <c r="K441" s="179">
        <f>MAX(0,((T441*(365/365))-VLOOKUP(A441,VBMA!$A:$D,4,0))  /  (T441* (365/365)   ))</f>
        <v>0.6922181724</v>
      </c>
      <c r="L441" s="180">
        <f t="shared" ref="L441:S441" si="444">(B441*(1-$K441) * (365/365))/100</f>
        <v>0.006124858369</v>
      </c>
      <c r="M441" s="180">
        <f t="shared" si="444"/>
        <v>0.007048203851</v>
      </c>
      <c r="N441" s="180">
        <f t="shared" si="444"/>
        <v>0.008310109345</v>
      </c>
      <c r="O441" s="180">
        <f t="shared" si="444"/>
        <v>0.01135714944</v>
      </c>
      <c r="P441" s="180">
        <f t="shared" si="444"/>
        <v>0.01449652408</v>
      </c>
      <c r="Q441" s="180">
        <f t="shared" si="444"/>
        <v>0.01560453866</v>
      </c>
      <c r="R441" s="180">
        <f t="shared" si="444"/>
        <v>0.01905169513</v>
      </c>
      <c r="S441" s="180">
        <f t="shared" si="444"/>
        <v>0.02129850247</v>
      </c>
      <c r="T441" s="181">
        <f t="shared" si="3"/>
        <v>7.658021978</v>
      </c>
      <c r="U441" s="182">
        <f t="shared" si="4"/>
        <v>45273</v>
      </c>
      <c r="V441" s="182">
        <f t="shared" si="5"/>
        <v>45364</v>
      </c>
      <c r="W441" s="182">
        <f t="shared" si="6"/>
        <v>45456</v>
      </c>
      <c r="X441" s="181">
        <f t="shared" si="7"/>
        <v>183</v>
      </c>
      <c r="Y441" s="181">
        <f t="shared" si="8"/>
        <v>274</v>
      </c>
      <c r="Z441" s="181">
        <f t="shared" si="9"/>
        <v>366</v>
      </c>
      <c r="AA441" s="155"/>
      <c r="AB441" s="9"/>
      <c r="AC441" s="9"/>
      <c r="AD441" s="9"/>
      <c r="AE441" s="9"/>
      <c r="AF441" s="9"/>
      <c r="AG441" s="9"/>
      <c r="AH441" s="9"/>
    </row>
    <row r="442" ht="15.75" customHeight="1">
      <c r="A442" s="177">
        <v>45089.0</v>
      </c>
      <c r="B442" s="178">
        <v>2.41</v>
      </c>
      <c r="C442" s="178">
        <v>2.66</v>
      </c>
      <c r="D442" s="178">
        <v>3.04</v>
      </c>
      <c r="E442" s="178">
        <v>3.94</v>
      </c>
      <c r="F442" s="178">
        <v>4.86</v>
      </c>
      <c r="G442" s="178">
        <v>5.21</v>
      </c>
      <c r="H442" s="178">
        <v>6.33</v>
      </c>
      <c r="I442" s="178">
        <v>7.03</v>
      </c>
      <c r="J442" s="178">
        <v>7.56</v>
      </c>
      <c r="K442" s="179">
        <f>MAX(0,((T442*(365/365))-VLOOKUP(A442,VBMA!$A:$D,4,0))  /  (T442* (365/365)   ))</f>
        <v>0.689830003</v>
      </c>
      <c r="L442" s="180">
        <f t="shared" ref="L442:S442" si="445">(B442*(1-$K442) * (365/365))/100</f>
        <v>0.007475096928</v>
      </c>
      <c r="M442" s="180">
        <f t="shared" si="445"/>
        <v>0.008250521921</v>
      </c>
      <c r="N442" s="180">
        <f t="shared" si="445"/>
        <v>0.009429167909</v>
      </c>
      <c r="O442" s="180">
        <f t="shared" si="445"/>
        <v>0.01222069788</v>
      </c>
      <c r="P442" s="180">
        <f t="shared" si="445"/>
        <v>0.01507426186</v>
      </c>
      <c r="Q442" s="180">
        <f t="shared" si="445"/>
        <v>0.01615985684</v>
      </c>
      <c r="R442" s="180">
        <f t="shared" si="445"/>
        <v>0.01963376081</v>
      </c>
      <c r="S442" s="180">
        <f t="shared" si="445"/>
        <v>0.02180495079</v>
      </c>
      <c r="T442" s="181">
        <f t="shared" si="3"/>
        <v>7.737692308</v>
      </c>
      <c r="U442" s="182">
        <f t="shared" si="4"/>
        <v>45272</v>
      </c>
      <c r="V442" s="182">
        <f t="shared" si="5"/>
        <v>45363</v>
      </c>
      <c r="W442" s="182">
        <f t="shared" si="6"/>
        <v>45455</v>
      </c>
      <c r="X442" s="181">
        <f t="shared" si="7"/>
        <v>183</v>
      </c>
      <c r="Y442" s="181">
        <f t="shared" si="8"/>
        <v>274</v>
      </c>
      <c r="Z442" s="181">
        <f t="shared" si="9"/>
        <v>366</v>
      </c>
      <c r="AA442" s="155"/>
      <c r="AB442" s="9"/>
      <c r="AC442" s="9"/>
      <c r="AD442" s="9"/>
      <c r="AE442" s="9"/>
      <c r="AF442" s="9"/>
      <c r="AG442" s="9"/>
      <c r="AH442" s="9"/>
    </row>
    <row r="443" ht="15.75" customHeight="1">
      <c r="A443" s="177">
        <v>45086.0</v>
      </c>
      <c r="B443" s="178">
        <v>2.67</v>
      </c>
      <c r="C443" s="178">
        <v>2.9</v>
      </c>
      <c r="D443" s="178">
        <v>3.18</v>
      </c>
      <c r="E443" s="178">
        <v>4.05</v>
      </c>
      <c r="F443" s="178">
        <v>4.82</v>
      </c>
      <c r="G443" s="178">
        <v>5.23</v>
      </c>
      <c r="H443" s="178">
        <v>6.33</v>
      </c>
      <c r="I443" s="178">
        <v>6.96</v>
      </c>
      <c r="J443" s="178">
        <v>7.45</v>
      </c>
      <c r="K443" s="179">
        <f>MAX(0,((T443*(365/365))-VLOOKUP(A443,VBMA!$A:$D,4,0))  /  (T443* (365/365)   ))</f>
        <v>0.6834244633</v>
      </c>
      <c r="L443" s="180">
        <f t="shared" ref="L443:S443" si="446">(B443*(1-$K443) * (365/365))/100</f>
        <v>0.008452566829</v>
      </c>
      <c r="M443" s="180">
        <f t="shared" si="446"/>
        <v>0.009180690563</v>
      </c>
      <c r="N443" s="180">
        <f t="shared" si="446"/>
        <v>0.01006710207</v>
      </c>
      <c r="O443" s="180">
        <f t="shared" si="446"/>
        <v>0.01282130923</v>
      </c>
      <c r="P443" s="180">
        <f t="shared" si="446"/>
        <v>0.01525894087</v>
      </c>
      <c r="Q443" s="180">
        <f t="shared" si="446"/>
        <v>0.01655690057</v>
      </c>
      <c r="R443" s="180">
        <f t="shared" si="446"/>
        <v>0.02003923147</v>
      </c>
      <c r="S443" s="180">
        <f t="shared" si="446"/>
        <v>0.02203365735</v>
      </c>
      <c r="T443" s="181">
        <f t="shared" si="3"/>
        <v>7.596923077</v>
      </c>
      <c r="U443" s="182">
        <f t="shared" si="4"/>
        <v>45269</v>
      </c>
      <c r="V443" s="182">
        <f t="shared" si="5"/>
        <v>45360</v>
      </c>
      <c r="W443" s="182">
        <f t="shared" si="6"/>
        <v>45452</v>
      </c>
      <c r="X443" s="181">
        <f t="shared" si="7"/>
        <v>183</v>
      </c>
      <c r="Y443" s="181">
        <f t="shared" si="8"/>
        <v>274</v>
      </c>
      <c r="Z443" s="181">
        <f t="shared" si="9"/>
        <v>366</v>
      </c>
      <c r="AA443" s="155"/>
      <c r="AB443" s="9"/>
      <c r="AC443" s="9"/>
      <c r="AD443" s="9"/>
      <c r="AE443" s="9"/>
      <c r="AF443" s="9"/>
      <c r="AG443" s="9"/>
      <c r="AH443" s="9"/>
    </row>
    <row r="444" ht="15.75" customHeight="1">
      <c r="A444" s="177">
        <v>45085.0</v>
      </c>
      <c r="B444" s="178">
        <v>3.09</v>
      </c>
      <c r="C444" s="178">
        <v>3.29</v>
      </c>
      <c r="D444" s="178">
        <v>3.53</v>
      </c>
      <c r="E444" s="178">
        <v>4.21</v>
      </c>
      <c r="F444" s="178">
        <v>4.97</v>
      </c>
      <c r="G444" s="178">
        <v>5.3</v>
      </c>
      <c r="H444" s="178">
        <v>6.36</v>
      </c>
      <c r="I444" s="178">
        <v>6.98</v>
      </c>
      <c r="J444" s="178">
        <v>7.5</v>
      </c>
      <c r="K444" s="179">
        <f>MAX(0,((T444*(365/365))-VLOOKUP(A444,VBMA!$A:$D,4,0))  /  (T444* (365/365)   ))</f>
        <v>0.6791034642</v>
      </c>
      <c r="L444" s="180">
        <f t="shared" ref="L444:S444" si="447">(B444*(1-$K444) * (365/365))/100</f>
        <v>0.009915702956</v>
      </c>
      <c r="M444" s="180">
        <f t="shared" si="447"/>
        <v>0.01055749603</v>
      </c>
      <c r="N444" s="180">
        <f t="shared" si="447"/>
        <v>0.01132764771</v>
      </c>
      <c r="O444" s="180">
        <f t="shared" si="447"/>
        <v>0.01350974416</v>
      </c>
      <c r="P444" s="180">
        <f t="shared" si="447"/>
        <v>0.01594855783</v>
      </c>
      <c r="Q444" s="180">
        <f t="shared" si="447"/>
        <v>0.0170075164</v>
      </c>
      <c r="R444" s="180">
        <f t="shared" si="447"/>
        <v>0.02040901968</v>
      </c>
      <c r="S444" s="180">
        <f t="shared" si="447"/>
        <v>0.0223985782</v>
      </c>
      <c r="T444" s="181">
        <f t="shared" si="3"/>
        <v>7.606813187</v>
      </c>
      <c r="U444" s="182">
        <f t="shared" si="4"/>
        <v>45268</v>
      </c>
      <c r="V444" s="182">
        <f t="shared" si="5"/>
        <v>45359</v>
      </c>
      <c r="W444" s="182">
        <f t="shared" si="6"/>
        <v>45451</v>
      </c>
      <c r="X444" s="181">
        <f t="shared" si="7"/>
        <v>183</v>
      </c>
      <c r="Y444" s="181">
        <f t="shared" si="8"/>
        <v>274</v>
      </c>
      <c r="Z444" s="181">
        <f t="shared" si="9"/>
        <v>366</v>
      </c>
      <c r="AA444" s="155"/>
      <c r="AB444" s="9"/>
      <c r="AC444" s="9"/>
      <c r="AD444" s="9"/>
      <c r="AE444" s="9"/>
      <c r="AF444" s="9"/>
      <c r="AG444" s="9"/>
      <c r="AH444" s="9"/>
    </row>
    <row r="445" ht="15.75" customHeight="1">
      <c r="A445" s="177">
        <v>45084.0</v>
      </c>
      <c r="B445" s="178">
        <v>3.57</v>
      </c>
      <c r="C445" s="178">
        <v>3.81</v>
      </c>
      <c r="D445" s="178">
        <v>4.04</v>
      </c>
      <c r="E445" s="178">
        <v>4.47</v>
      </c>
      <c r="F445" s="178">
        <v>5.13</v>
      </c>
      <c r="G445" s="178">
        <v>5.41</v>
      </c>
      <c r="H445" s="178">
        <v>6.36</v>
      </c>
      <c r="I445" s="178">
        <v>6.97</v>
      </c>
      <c r="J445" s="178">
        <v>7.52</v>
      </c>
      <c r="K445" s="179">
        <f>MAX(0,((T445*(365/365))-VLOOKUP(A445,VBMA!$A:$D,4,0))  /  (T445* (365/365)   ))</f>
        <v>0.6782528716</v>
      </c>
      <c r="L445" s="180">
        <f t="shared" ref="L445:S445" si="448">(B445*(1-$K445) * (365/365))/100</f>
        <v>0.01148637249</v>
      </c>
      <c r="M445" s="180">
        <f t="shared" si="448"/>
        <v>0.01225856559</v>
      </c>
      <c r="N445" s="180">
        <f t="shared" si="448"/>
        <v>0.01299858399</v>
      </c>
      <c r="O445" s="180">
        <f t="shared" si="448"/>
        <v>0.01438209664</v>
      </c>
      <c r="P445" s="180">
        <f t="shared" si="448"/>
        <v>0.01650562769</v>
      </c>
      <c r="Q445" s="180">
        <f t="shared" si="448"/>
        <v>0.01740651965</v>
      </c>
      <c r="R445" s="180">
        <f t="shared" si="448"/>
        <v>0.02046311737</v>
      </c>
      <c r="S445" s="180">
        <f t="shared" si="448"/>
        <v>0.02242577485</v>
      </c>
      <c r="T445" s="181">
        <f t="shared" si="3"/>
        <v>7.586703297</v>
      </c>
      <c r="U445" s="182">
        <f t="shared" si="4"/>
        <v>45267</v>
      </c>
      <c r="V445" s="182">
        <f t="shared" si="5"/>
        <v>45358</v>
      </c>
      <c r="W445" s="182">
        <f t="shared" si="6"/>
        <v>45450</v>
      </c>
      <c r="X445" s="181">
        <f t="shared" si="7"/>
        <v>183</v>
      </c>
      <c r="Y445" s="181">
        <f t="shared" si="8"/>
        <v>274</v>
      </c>
      <c r="Z445" s="181">
        <f t="shared" si="9"/>
        <v>366</v>
      </c>
      <c r="AA445" s="155"/>
      <c r="AB445" s="9"/>
      <c r="AC445" s="9"/>
      <c r="AD445" s="9"/>
      <c r="AE445" s="9"/>
      <c r="AF445" s="9"/>
      <c r="AG445" s="9"/>
      <c r="AH445" s="9"/>
    </row>
    <row r="446" ht="15.75" customHeight="1">
      <c r="A446" s="177">
        <v>45083.0</v>
      </c>
      <c r="B446" s="178">
        <v>3.77</v>
      </c>
      <c r="C446" s="178">
        <v>3.99</v>
      </c>
      <c r="D446" s="178">
        <v>4.2</v>
      </c>
      <c r="E446" s="178">
        <v>4.54</v>
      </c>
      <c r="F446" s="178">
        <v>5.2</v>
      </c>
      <c r="G446" s="178">
        <v>5.47</v>
      </c>
      <c r="H446" s="178">
        <v>6.44</v>
      </c>
      <c r="I446" s="178">
        <v>7.07</v>
      </c>
      <c r="J446" s="178">
        <v>7.58</v>
      </c>
      <c r="K446" s="179">
        <f>MAX(0,((T446*(365/365))-VLOOKUP(A446,VBMA!$A:$D,4,0))  /  (T446* (365/365)   ))</f>
        <v>0.6823635093</v>
      </c>
      <c r="L446" s="180">
        <f t="shared" ref="L446:S446" si="449">(B446*(1-$K446) * (365/365))/100</f>
        <v>0.0119748957</v>
      </c>
      <c r="M446" s="180">
        <f t="shared" si="449"/>
        <v>0.01267369598</v>
      </c>
      <c r="N446" s="180">
        <f t="shared" si="449"/>
        <v>0.01334073261</v>
      </c>
      <c r="O446" s="180">
        <f t="shared" si="449"/>
        <v>0.01442069668</v>
      </c>
      <c r="P446" s="180">
        <f t="shared" si="449"/>
        <v>0.01651709751</v>
      </c>
      <c r="Q446" s="180">
        <f t="shared" si="449"/>
        <v>0.01737471604</v>
      </c>
      <c r="R446" s="180">
        <f t="shared" si="449"/>
        <v>0.02045579</v>
      </c>
      <c r="S446" s="180">
        <f t="shared" si="449"/>
        <v>0.02245689989</v>
      </c>
      <c r="T446" s="181">
        <f t="shared" si="3"/>
        <v>7.706923077</v>
      </c>
      <c r="U446" s="182">
        <f t="shared" si="4"/>
        <v>45266</v>
      </c>
      <c r="V446" s="182">
        <f t="shared" si="5"/>
        <v>45357</v>
      </c>
      <c r="W446" s="182">
        <f t="shared" si="6"/>
        <v>45449</v>
      </c>
      <c r="X446" s="181">
        <f t="shared" si="7"/>
        <v>183</v>
      </c>
      <c r="Y446" s="181">
        <f t="shared" si="8"/>
        <v>274</v>
      </c>
      <c r="Z446" s="181">
        <f t="shared" si="9"/>
        <v>366</v>
      </c>
      <c r="AA446" s="155"/>
      <c r="AB446" s="9"/>
      <c r="AC446" s="9"/>
      <c r="AD446" s="9"/>
      <c r="AE446" s="9"/>
      <c r="AF446" s="9"/>
      <c r="AG446" s="9"/>
      <c r="AH446" s="9"/>
    </row>
    <row r="447" ht="15.75" customHeight="1">
      <c r="A447" s="177">
        <v>45082.0</v>
      </c>
      <c r="B447" s="178">
        <v>3.91</v>
      </c>
      <c r="C447" s="178">
        <v>4.1</v>
      </c>
      <c r="D447" s="178">
        <v>4.27</v>
      </c>
      <c r="E447" s="178">
        <v>4.59</v>
      </c>
      <c r="F447" s="178">
        <v>5.2</v>
      </c>
      <c r="G447" s="178">
        <v>5.5</v>
      </c>
      <c r="H447" s="178">
        <v>6.5</v>
      </c>
      <c r="I447" s="178">
        <v>7.07</v>
      </c>
      <c r="J447" s="178">
        <v>7.58</v>
      </c>
      <c r="K447" s="179">
        <f>MAX(0,((T447*(365/365))-VLOOKUP(A447,VBMA!$A:$D,4,0))  /  (T447* (365/365)   ))</f>
        <v>0.6795820698</v>
      </c>
      <c r="L447" s="180">
        <f t="shared" ref="L447:S447" si="450">(B447*(1-$K447) * (365/365))/100</f>
        <v>0.01252834107</v>
      </c>
      <c r="M447" s="180">
        <f t="shared" si="450"/>
        <v>0.01313713514</v>
      </c>
      <c r="N447" s="180">
        <f t="shared" si="450"/>
        <v>0.01368184562</v>
      </c>
      <c r="O447" s="180">
        <f t="shared" si="450"/>
        <v>0.014707183</v>
      </c>
      <c r="P447" s="180">
        <f t="shared" si="450"/>
        <v>0.01666173237</v>
      </c>
      <c r="Q447" s="180">
        <f t="shared" si="450"/>
        <v>0.01762298616</v>
      </c>
      <c r="R447" s="180">
        <f t="shared" si="450"/>
        <v>0.02082716546</v>
      </c>
      <c r="S447" s="180">
        <f t="shared" si="450"/>
        <v>0.02265354766</v>
      </c>
      <c r="T447" s="181">
        <f t="shared" si="3"/>
        <v>7.646263736</v>
      </c>
      <c r="U447" s="182">
        <f t="shared" si="4"/>
        <v>45265</v>
      </c>
      <c r="V447" s="182">
        <f t="shared" si="5"/>
        <v>45356</v>
      </c>
      <c r="W447" s="182">
        <f t="shared" si="6"/>
        <v>45448</v>
      </c>
      <c r="X447" s="181">
        <f t="shared" si="7"/>
        <v>183</v>
      </c>
      <c r="Y447" s="181">
        <f t="shared" si="8"/>
        <v>274</v>
      </c>
      <c r="Z447" s="181">
        <f t="shared" si="9"/>
        <v>366</v>
      </c>
      <c r="AA447" s="155"/>
      <c r="AB447" s="9"/>
      <c r="AC447" s="9"/>
      <c r="AD447" s="9"/>
      <c r="AE447" s="9"/>
      <c r="AF447" s="9"/>
      <c r="AG447" s="9"/>
      <c r="AH447" s="9"/>
    </row>
    <row r="448" ht="15.75" customHeight="1">
      <c r="A448" s="177">
        <v>45079.0</v>
      </c>
      <c r="B448" s="178">
        <v>4.01</v>
      </c>
      <c r="C448" s="178">
        <v>4.17</v>
      </c>
      <c r="D448" s="178">
        <v>4.29</v>
      </c>
      <c r="E448" s="178">
        <v>4.59</v>
      </c>
      <c r="F448" s="178">
        <v>5.14</v>
      </c>
      <c r="G448" s="178">
        <v>5.47</v>
      </c>
      <c r="H448" s="178">
        <v>6.53</v>
      </c>
      <c r="I448" s="178">
        <v>7.13</v>
      </c>
      <c r="J448" s="178">
        <v>7.6</v>
      </c>
      <c r="K448" s="179">
        <f>MAX(0,((T448*(365/365))-VLOOKUP(A448,VBMA!$A:$D,4,0))  /  (T448* (365/365)   ))</f>
        <v>0.6833231538</v>
      </c>
      <c r="L448" s="180">
        <f t="shared" ref="L448:S448" si="451">(B448*(1-$K448) * (365/365))/100</f>
        <v>0.01269874153</v>
      </c>
      <c r="M448" s="180">
        <f t="shared" si="451"/>
        <v>0.01320542448</v>
      </c>
      <c r="N448" s="180">
        <f t="shared" si="451"/>
        <v>0.0135854367</v>
      </c>
      <c r="O448" s="180">
        <f t="shared" si="451"/>
        <v>0.01453546724</v>
      </c>
      <c r="P448" s="180">
        <f t="shared" si="451"/>
        <v>0.01627718989</v>
      </c>
      <c r="Q448" s="180">
        <f t="shared" si="451"/>
        <v>0.01732222348</v>
      </c>
      <c r="R448" s="180">
        <f t="shared" si="451"/>
        <v>0.02067899805</v>
      </c>
      <c r="S448" s="180">
        <f t="shared" si="451"/>
        <v>0.02257905913</v>
      </c>
      <c r="T448" s="181">
        <f t="shared" si="3"/>
        <v>7.736593407</v>
      </c>
      <c r="U448" s="182">
        <f t="shared" si="4"/>
        <v>45262</v>
      </c>
      <c r="V448" s="182">
        <f t="shared" si="5"/>
        <v>45353</v>
      </c>
      <c r="W448" s="182">
        <f t="shared" si="6"/>
        <v>45445</v>
      </c>
      <c r="X448" s="181">
        <f t="shared" si="7"/>
        <v>183</v>
      </c>
      <c r="Y448" s="181">
        <f t="shared" si="8"/>
        <v>274</v>
      </c>
      <c r="Z448" s="181">
        <f t="shared" si="9"/>
        <v>366</v>
      </c>
      <c r="AA448" s="155"/>
      <c r="AB448" s="9"/>
      <c r="AC448" s="9"/>
      <c r="AD448" s="9"/>
      <c r="AE448" s="9"/>
      <c r="AF448" s="9"/>
      <c r="AG448" s="9"/>
      <c r="AH448" s="9"/>
    </row>
    <row r="449" ht="15.75" customHeight="1">
      <c r="A449" s="177">
        <v>45078.0</v>
      </c>
      <c r="B449" s="178">
        <v>4.06</v>
      </c>
      <c r="C449" s="178">
        <v>4.2</v>
      </c>
      <c r="D449" s="178">
        <v>4.3</v>
      </c>
      <c r="E449" s="178">
        <v>4.6</v>
      </c>
      <c r="F449" s="178">
        <v>5.14</v>
      </c>
      <c r="G449" s="178">
        <v>5.56</v>
      </c>
      <c r="H449" s="178">
        <v>6.68</v>
      </c>
      <c r="I449" s="178">
        <v>7.28</v>
      </c>
      <c r="J449" s="178">
        <v>7.76</v>
      </c>
      <c r="K449" s="179">
        <f>MAX(0,((T449*(365/365))-VLOOKUP(A449,VBMA!$A:$D,4,0))  /  (T449* (365/365)   ))</f>
        <v>0.6864298852</v>
      </c>
      <c r="L449" s="180">
        <f t="shared" ref="L449:S449" si="452">(B449*(1-$K449) * (365/365))/100</f>
        <v>0.01273094666</v>
      </c>
      <c r="M449" s="180">
        <f t="shared" si="452"/>
        <v>0.01316994482</v>
      </c>
      <c r="N449" s="180">
        <f t="shared" si="452"/>
        <v>0.01348351494</v>
      </c>
      <c r="O449" s="180">
        <f t="shared" si="452"/>
        <v>0.01442422528</v>
      </c>
      <c r="P449" s="180">
        <f t="shared" si="452"/>
        <v>0.0161175039</v>
      </c>
      <c r="Q449" s="180">
        <f t="shared" si="452"/>
        <v>0.01743449838</v>
      </c>
      <c r="R449" s="180">
        <f t="shared" si="452"/>
        <v>0.02094648367</v>
      </c>
      <c r="S449" s="180">
        <f t="shared" si="452"/>
        <v>0.02282790436</v>
      </c>
      <c r="T449" s="181">
        <f t="shared" si="3"/>
        <v>7.886593407</v>
      </c>
      <c r="U449" s="182">
        <f t="shared" si="4"/>
        <v>45261</v>
      </c>
      <c r="V449" s="182">
        <f t="shared" si="5"/>
        <v>45352</v>
      </c>
      <c r="W449" s="182">
        <f t="shared" si="6"/>
        <v>45444</v>
      </c>
      <c r="X449" s="181">
        <f t="shared" si="7"/>
        <v>183</v>
      </c>
      <c r="Y449" s="181">
        <f t="shared" si="8"/>
        <v>274</v>
      </c>
      <c r="Z449" s="181">
        <f t="shared" si="9"/>
        <v>366</v>
      </c>
      <c r="AA449" s="155"/>
      <c r="AB449" s="9"/>
      <c r="AC449" s="9"/>
      <c r="AD449" s="9"/>
      <c r="AE449" s="9"/>
      <c r="AF449" s="9"/>
      <c r="AG449" s="9"/>
      <c r="AH449" s="9"/>
    </row>
    <row r="450" ht="15.75" customHeight="1">
      <c r="A450" s="177">
        <v>45077.0</v>
      </c>
      <c r="B450" s="178">
        <v>3.98</v>
      </c>
      <c r="C450" s="178">
        <v>4.16</v>
      </c>
      <c r="D450" s="178">
        <v>4.32</v>
      </c>
      <c r="E450" s="178">
        <v>4.58</v>
      </c>
      <c r="F450" s="178">
        <v>5.16</v>
      </c>
      <c r="G450" s="178">
        <v>5.62</v>
      </c>
      <c r="H450" s="178">
        <v>6.72</v>
      </c>
      <c r="I450" s="178">
        <v>7.18</v>
      </c>
      <c r="J450" s="178">
        <v>7.68</v>
      </c>
      <c r="K450" s="179">
        <f>MAX(0,((T450*(365/365))-VLOOKUP(A450,VBMA!$A:$D,4,0))  /  (T450* (365/365)   ))</f>
        <v>0.6753604194</v>
      </c>
      <c r="L450" s="180">
        <f t="shared" ref="L450:S450" si="453">(B450*(1-$K450) * (365/365))/100</f>
        <v>0.01292065531</v>
      </c>
      <c r="M450" s="180">
        <f t="shared" si="453"/>
        <v>0.01350500655</v>
      </c>
      <c r="N450" s="180">
        <f t="shared" si="453"/>
        <v>0.01402442988</v>
      </c>
      <c r="O450" s="180">
        <f t="shared" si="453"/>
        <v>0.01486849279</v>
      </c>
      <c r="P450" s="180">
        <f t="shared" si="453"/>
        <v>0.01675140236</v>
      </c>
      <c r="Q450" s="180">
        <f t="shared" si="453"/>
        <v>0.01824474443</v>
      </c>
      <c r="R450" s="180">
        <f t="shared" si="453"/>
        <v>0.02181577982</v>
      </c>
      <c r="S450" s="180">
        <f t="shared" si="453"/>
        <v>0.02330912189</v>
      </c>
      <c r="T450" s="181">
        <f t="shared" si="3"/>
        <v>7.63</v>
      </c>
      <c r="U450" s="182">
        <f t="shared" si="4"/>
        <v>45261</v>
      </c>
      <c r="V450" s="182">
        <f t="shared" si="5"/>
        <v>45353</v>
      </c>
      <c r="W450" s="182">
        <f t="shared" si="6"/>
        <v>45443</v>
      </c>
      <c r="X450" s="181">
        <f t="shared" si="7"/>
        <v>184</v>
      </c>
      <c r="Y450" s="181">
        <f t="shared" si="8"/>
        <v>276</v>
      </c>
      <c r="Z450" s="181">
        <f t="shared" si="9"/>
        <v>366</v>
      </c>
      <c r="AA450" s="155"/>
      <c r="AB450" s="9"/>
      <c r="AC450" s="9"/>
      <c r="AD450" s="9"/>
      <c r="AE450" s="9"/>
      <c r="AF450" s="9"/>
      <c r="AG450" s="9"/>
      <c r="AH450" s="9"/>
    </row>
    <row r="451" ht="15.75" customHeight="1">
      <c r="A451" s="177">
        <v>45076.0</v>
      </c>
      <c r="B451" s="178">
        <v>3.77</v>
      </c>
      <c r="C451" s="178">
        <v>4.07</v>
      </c>
      <c r="D451" s="178">
        <v>4.25</v>
      </c>
      <c r="E451" s="178">
        <v>4.53</v>
      </c>
      <c r="F451" s="178">
        <v>5.13</v>
      </c>
      <c r="G451" s="178">
        <v>5.5</v>
      </c>
      <c r="H451" s="178">
        <v>6.58</v>
      </c>
      <c r="I451" s="178">
        <v>7.2</v>
      </c>
      <c r="J451" s="178">
        <v>7.68</v>
      </c>
      <c r="K451" s="179">
        <f>MAX(0,((T451*(365/365))-VLOOKUP(A451,VBMA!$A:$D,4,0))  /  (T451* (365/365)   ))</f>
        <v>0.6815483152</v>
      </c>
      <c r="L451" s="180">
        <f t="shared" ref="L451:S451" si="454">(B451*(1-$K451) * (365/365))/100</f>
        <v>0.01200562852</v>
      </c>
      <c r="M451" s="180">
        <f t="shared" si="454"/>
        <v>0.01296098357</v>
      </c>
      <c r="N451" s="180">
        <f t="shared" si="454"/>
        <v>0.0135341966</v>
      </c>
      <c r="O451" s="180">
        <f t="shared" si="454"/>
        <v>0.01442586132</v>
      </c>
      <c r="P451" s="180">
        <f t="shared" si="454"/>
        <v>0.01633657143</v>
      </c>
      <c r="Q451" s="180">
        <f t="shared" si="454"/>
        <v>0.01751484266</v>
      </c>
      <c r="R451" s="180">
        <f t="shared" si="454"/>
        <v>0.02095412086</v>
      </c>
      <c r="S451" s="180">
        <f t="shared" si="454"/>
        <v>0.0229285213</v>
      </c>
      <c r="T451" s="181">
        <f t="shared" si="3"/>
        <v>7.806521739</v>
      </c>
      <c r="U451" s="182">
        <f t="shared" si="4"/>
        <v>45260</v>
      </c>
      <c r="V451" s="182">
        <f t="shared" si="5"/>
        <v>45352</v>
      </c>
      <c r="W451" s="182">
        <f t="shared" si="6"/>
        <v>45442</v>
      </c>
      <c r="X451" s="181">
        <f t="shared" si="7"/>
        <v>184</v>
      </c>
      <c r="Y451" s="181">
        <f t="shared" si="8"/>
        <v>276</v>
      </c>
      <c r="Z451" s="181">
        <f t="shared" si="9"/>
        <v>366</v>
      </c>
      <c r="AA451" s="155"/>
      <c r="AB451" s="9"/>
      <c r="AC451" s="9"/>
      <c r="AD451" s="9"/>
      <c r="AE451" s="9"/>
      <c r="AF451" s="9"/>
      <c r="AG451" s="9"/>
      <c r="AH451" s="9"/>
    </row>
    <row r="452" ht="15.75" customHeight="1">
      <c r="A452" s="177">
        <v>45075.0</v>
      </c>
      <c r="B452" s="178">
        <v>3.97</v>
      </c>
      <c r="C452" s="178">
        <v>4.18</v>
      </c>
      <c r="D452" s="178">
        <v>4.37</v>
      </c>
      <c r="E452" s="178">
        <v>4.65</v>
      </c>
      <c r="F452" s="178">
        <v>5.2</v>
      </c>
      <c r="G452" s="178">
        <v>5.57</v>
      </c>
      <c r="H452" s="178">
        <v>6.67</v>
      </c>
      <c r="I452" s="178">
        <v>7.14</v>
      </c>
      <c r="J452" s="178">
        <v>7.6</v>
      </c>
      <c r="K452" s="179">
        <f>MAX(0,((T452*(365/365))-VLOOKUP(A452,VBMA!$A:$D,4,0))  /  (T452* (365/365)   ))</f>
        <v>0.6722274665</v>
      </c>
      <c r="L452" s="180">
        <f t="shared" ref="L452:S452" si="455">(B452*(1-$K452) * (365/365))/100</f>
        <v>0.01301256958</v>
      </c>
      <c r="M452" s="180">
        <f t="shared" si="455"/>
        <v>0.0137008919</v>
      </c>
      <c r="N452" s="180">
        <f t="shared" si="455"/>
        <v>0.01432365972</v>
      </c>
      <c r="O452" s="180">
        <f t="shared" si="455"/>
        <v>0.01524142281</v>
      </c>
      <c r="P452" s="180">
        <f t="shared" si="455"/>
        <v>0.01704417174</v>
      </c>
      <c r="Q452" s="180">
        <f t="shared" si="455"/>
        <v>0.01825693012</v>
      </c>
      <c r="R452" s="180">
        <f t="shared" si="455"/>
        <v>0.02186242799</v>
      </c>
      <c r="S452" s="180">
        <f t="shared" si="455"/>
        <v>0.02340295889</v>
      </c>
      <c r="T452" s="181">
        <f t="shared" si="3"/>
        <v>7.599782609</v>
      </c>
      <c r="U452" s="182">
        <f t="shared" si="4"/>
        <v>45259</v>
      </c>
      <c r="V452" s="182">
        <f t="shared" si="5"/>
        <v>45351</v>
      </c>
      <c r="W452" s="182">
        <f t="shared" si="6"/>
        <v>45441</v>
      </c>
      <c r="X452" s="181">
        <f t="shared" si="7"/>
        <v>184</v>
      </c>
      <c r="Y452" s="181">
        <f t="shared" si="8"/>
        <v>276</v>
      </c>
      <c r="Z452" s="181">
        <f t="shared" si="9"/>
        <v>366</v>
      </c>
      <c r="AA452" s="155"/>
      <c r="AB452" s="9"/>
      <c r="AC452" s="9"/>
      <c r="AD452" s="9"/>
      <c r="AE452" s="9"/>
      <c r="AF452" s="9"/>
      <c r="AG452" s="9"/>
      <c r="AH452" s="9"/>
    </row>
    <row r="453" ht="15.75" customHeight="1">
      <c r="A453" s="177">
        <v>45072.0</v>
      </c>
      <c r="B453" s="178">
        <v>4.08</v>
      </c>
      <c r="C453" s="178">
        <v>4.27</v>
      </c>
      <c r="D453" s="178">
        <v>4.4</v>
      </c>
      <c r="E453" s="178">
        <v>4.67</v>
      </c>
      <c r="F453" s="178">
        <v>5.23</v>
      </c>
      <c r="G453" s="178">
        <v>5.63</v>
      </c>
      <c r="H453" s="178">
        <v>6.73</v>
      </c>
      <c r="I453" s="178">
        <v>7.19</v>
      </c>
      <c r="J453" s="178">
        <v>7.67</v>
      </c>
      <c r="K453" s="179">
        <f>MAX(0,((T453*(365/365))-VLOOKUP(A453,VBMA!$A:$D,4,0))  /  (T453* (365/365)   ))</f>
        <v>0.6763089005</v>
      </c>
      <c r="L453" s="180">
        <f t="shared" ref="L453:S453" si="456">(B453*(1-$K453) * (365/365))/100</f>
        <v>0.01320659686</v>
      </c>
      <c r="M453" s="180">
        <f t="shared" si="456"/>
        <v>0.01382160995</v>
      </c>
      <c r="N453" s="180">
        <f t="shared" si="456"/>
        <v>0.01424240838</v>
      </c>
      <c r="O453" s="180">
        <f t="shared" si="456"/>
        <v>0.01511637435</v>
      </c>
      <c r="P453" s="180">
        <f t="shared" si="456"/>
        <v>0.0169290445</v>
      </c>
      <c r="Q453" s="180">
        <f t="shared" si="456"/>
        <v>0.0182238089</v>
      </c>
      <c r="R453" s="180">
        <f t="shared" si="456"/>
        <v>0.02178441099</v>
      </c>
      <c r="S453" s="180">
        <f t="shared" si="456"/>
        <v>0.02327339005</v>
      </c>
      <c r="T453" s="181">
        <f t="shared" si="3"/>
        <v>7.64</v>
      </c>
      <c r="U453" s="182">
        <f t="shared" si="4"/>
        <v>45256</v>
      </c>
      <c r="V453" s="182">
        <f t="shared" si="5"/>
        <v>45348</v>
      </c>
      <c r="W453" s="182">
        <f t="shared" si="6"/>
        <v>45438</v>
      </c>
      <c r="X453" s="181">
        <f t="shared" si="7"/>
        <v>184</v>
      </c>
      <c r="Y453" s="181">
        <f t="shared" si="8"/>
        <v>276</v>
      </c>
      <c r="Z453" s="181">
        <f t="shared" si="9"/>
        <v>366</v>
      </c>
      <c r="AA453" s="155"/>
      <c r="AB453" s="9"/>
      <c r="AC453" s="9"/>
      <c r="AD453" s="9"/>
      <c r="AE453" s="9"/>
      <c r="AF453" s="9"/>
      <c r="AG453" s="9"/>
      <c r="AH453" s="9"/>
    </row>
    <row r="454" ht="15.75" customHeight="1">
      <c r="A454" s="177">
        <v>45071.0</v>
      </c>
      <c r="B454" s="178">
        <v>4.18</v>
      </c>
      <c r="C454" s="178">
        <v>4.32</v>
      </c>
      <c r="D454" s="178">
        <v>4.47</v>
      </c>
      <c r="E454" s="178">
        <v>4.72</v>
      </c>
      <c r="F454" s="178">
        <v>5.28</v>
      </c>
      <c r="G454" s="178">
        <v>5.63</v>
      </c>
      <c r="H454" s="178">
        <v>6.73</v>
      </c>
      <c r="I454" s="178">
        <v>7.19</v>
      </c>
      <c r="J454" s="178">
        <v>7.67</v>
      </c>
      <c r="K454" s="179">
        <f>MAX(0,((T454*(365/365))-VLOOKUP(A454,VBMA!$A:$D,4,0))  /  (T454* (365/365)   ))</f>
        <v>0.6786649215</v>
      </c>
      <c r="L454" s="180">
        <f t="shared" ref="L454:S454" si="457">(B454*(1-$K454) * (365/365))/100</f>
        <v>0.01343180628</v>
      </c>
      <c r="M454" s="180">
        <f t="shared" si="457"/>
        <v>0.01388167539</v>
      </c>
      <c r="N454" s="180">
        <f t="shared" si="457"/>
        <v>0.01436367801</v>
      </c>
      <c r="O454" s="180">
        <f t="shared" si="457"/>
        <v>0.01516701571</v>
      </c>
      <c r="P454" s="180">
        <f t="shared" si="457"/>
        <v>0.01696649215</v>
      </c>
      <c r="Q454" s="180">
        <f t="shared" si="457"/>
        <v>0.01809116492</v>
      </c>
      <c r="R454" s="180">
        <f t="shared" si="457"/>
        <v>0.02162585079</v>
      </c>
      <c r="S454" s="180">
        <f t="shared" si="457"/>
        <v>0.02310399215</v>
      </c>
      <c r="T454" s="181">
        <f t="shared" si="3"/>
        <v>7.64</v>
      </c>
      <c r="U454" s="182">
        <f t="shared" si="4"/>
        <v>45255</v>
      </c>
      <c r="V454" s="182">
        <f t="shared" si="5"/>
        <v>45347</v>
      </c>
      <c r="W454" s="182">
        <f t="shared" si="6"/>
        <v>45437</v>
      </c>
      <c r="X454" s="181">
        <f t="shared" si="7"/>
        <v>184</v>
      </c>
      <c r="Y454" s="181">
        <f t="shared" si="8"/>
        <v>276</v>
      </c>
      <c r="Z454" s="181">
        <f t="shared" si="9"/>
        <v>366</v>
      </c>
      <c r="AA454" s="155"/>
      <c r="AB454" s="9"/>
      <c r="AC454" s="9"/>
      <c r="AD454" s="9"/>
      <c r="AE454" s="9"/>
      <c r="AF454" s="9"/>
      <c r="AG454" s="9"/>
      <c r="AH454" s="9"/>
    </row>
    <row r="455" ht="15.75" customHeight="1">
      <c r="A455" s="177">
        <v>45070.0</v>
      </c>
      <c r="B455" s="178">
        <v>4.34</v>
      </c>
      <c r="C455" s="178">
        <v>4.5</v>
      </c>
      <c r="D455" s="178">
        <v>4.58</v>
      </c>
      <c r="E455" s="178">
        <v>4.8</v>
      </c>
      <c r="F455" s="178">
        <v>5.33</v>
      </c>
      <c r="G455" s="178">
        <v>5.68</v>
      </c>
      <c r="H455" s="178">
        <v>6.8</v>
      </c>
      <c r="I455" s="178">
        <v>7.22</v>
      </c>
      <c r="J455" s="178">
        <v>7.7</v>
      </c>
      <c r="K455" s="179">
        <f>MAX(0,((T455*(365/365))-VLOOKUP(A455,VBMA!$A:$D,4,0))  /  (T455* (365/365)   ))</f>
        <v>0.6782804399</v>
      </c>
      <c r="L455" s="180">
        <f t="shared" ref="L455:S455" si="458">(B455*(1-$K455) * (365/365))/100</f>
        <v>0.01396262891</v>
      </c>
      <c r="M455" s="180">
        <f t="shared" si="458"/>
        <v>0.01447738021</v>
      </c>
      <c r="N455" s="180">
        <f t="shared" si="458"/>
        <v>0.01473475585</v>
      </c>
      <c r="O455" s="180">
        <f t="shared" si="458"/>
        <v>0.01544253889</v>
      </c>
      <c r="P455" s="180">
        <f t="shared" si="458"/>
        <v>0.01714765256</v>
      </c>
      <c r="Q455" s="180">
        <f t="shared" si="458"/>
        <v>0.01827367102</v>
      </c>
      <c r="R455" s="180">
        <f t="shared" si="458"/>
        <v>0.02187693009</v>
      </c>
      <c r="S455" s="180">
        <f t="shared" si="458"/>
        <v>0.02322815224</v>
      </c>
      <c r="T455" s="181">
        <f t="shared" si="3"/>
        <v>7.630869565</v>
      </c>
      <c r="U455" s="182">
        <f t="shared" si="4"/>
        <v>45254</v>
      </c>
      <c r="V455" s="182">
        <f t="shared" si="5"/>
        <v>45346</v>
      </c>
      <c r="W455" s="182">
        <f t="shared" si="6"/>
        <v>45436</v>
      </c>
      <c r="X455" s="181">
        <f t="shared" si="7"/>
        <v>184</v>
      </c>
      <c r="Y455" s="181">
        <f t="shared" si="8"/>
        <v>276</v>
      </c>
      <c r="Z455" s="181">
        <f t="shared" si="9"/>
        <v>366</v>
      </c>
      <c r="AA455" s="155"/>
      <c r="AB455" s="9"/>
      <c r="AC455" s="9"/>
      <c r="AD455" s="9"/>
      <c r="AE455" s="9"/>
      <c r="AF455" s="9"/>
      <c r="AG455" s="9"/>
      <c r="AH455" s="9"/>
    </row>
    <row r="456" ht="15.75" customHeight="1">
      <c r="A456" s="177">
        <v>45069.0</v>
      </c>
      <c r="B456" s="178">
        <v>4.38</v>
      </c>
      <c r="C456" s="178">
        <v>4.52</v>
      </c>
      <c r="D456" s="178">
        <v>4.66</v>
      </c>
      <c r="E456" s="178">
        <v>4.88</v>
      </c>
      <c r="F456" s="178">
        <v>5.36</v>
      </c>
      <c r="G456" s="178">
        <v>5.74</v>
      </c>
      <c r="H456" s="178">
        <v>6.92</v>
      </c>
      <c r="I456" s="178">
        <v>7.28</v>
      </c>
      <c r="J456" s="178">
        <v>7.86</v>
      </c>
      <c r="K456" s="179">
        <f>MAX(0,((T456*(365/365))-VLOOKUP(A456,VBMA!$A:$D,4,0))  /  (T456* (365/365)   ))</f>
        <v>0.6789905435</v>
      </c>
      <c r="L456" s="180">
        <f t="shared" ref="L456:S456" si="459">(B456*(1-$K456) * (365/365))/100</f>
        <v>0.0140602142</v>
      </c>
      <c r="M456" s="180">
        <f t="shared" si="459"/>
        <v>0.01450962744</v>
      </c>
      <c r="N456" s="180">
        <f t="shared" si="459"/>
        <v>0.01495904067</v>
      </c>
      <c r="O456" s="180">
        <f t="shared" si="459"/>
        <v>0.01566526148</v>
      </c>
      <c r="P456" s="180">
        <f t="shared" si="459"/>
        <v>0.01720610687</v>
      </c>
      <c r="Q456" s="180">
        <f t="shared" si="459"/>
        <v>0.01842594281</v>
      </c>
      <c r="R456" s="180">
        <f t="shared" si="459"/>
        <v>0.02221385439</v>
      </c>
      <c r="S456" s="180">
        <f t="shared" si="459"/>
        <v>0.02336948844</v>
      </c>
      <c r="T456" s="181">
        <f t="shared" si="3"/>
        <v>7.632173913</v>
      </c>
      <c r="U456" s="182">
        <f t="shared" si="4"/>
        <v>45253</v>
      </c>
      <c r="V456" s="182">
        <f t="shared" si="5"/>
        <v>45345</v>
      </c>
      <c r="W456" s="182">
        <f t="shared" si="6"/>
        <v>45435</v>
      </c>
      <c r="X456" s="181">
        <f t="shared" si="7"/>
        <v>184</v>
      </c>
      <c r="Y456" s="181">
        <f t="shared" si="8"/>
        <v>276</v>
      </c>
      <c r="Z456" s="181">
        <f t="shared" si="9"/>
        <v>366</v>
      </c>
      <c r="AA456" s="155"/>
      <c r="AB456" s="9"/>
      <c r="AC456" s="9"/>
      <c r="AD456" s="9"/>
      <c r="AE456" s="9"/>
      <c r="AF456" s="9"/>
      <c r="AG456" s="9"/>
      <c r="AH456" s="9"/>
    </row>
    <row r="457" ht="15.75" customHeight="1">
      <c r="A457" s="177">
        <v>45068.0</v>
      </c>
      <c r="B457" s="178">
        <v>4.41</v>
      </c>
      <c r="C457" s="178">
        <v>4.56</v>
      </c>
      <c r="D457" s="178">
        <v>4.67</v>
      </c>
      <c r="E457" s="178">
        <v>4.87</v>
      </c>
      <c r="F457" s="178">
        <v>5.39</v>
      </c>
      <c r="G457" s="178">
        <v>5.73</v>
      </c>
      <c r="H457" s="178">
        <v>6.81</v>
      </c>
      <c r="I457" s="178">
        <v>7.22</v>
      </c>
      <c r="J457" s="178">
        <v>7.7</v>
      </c>
      <c r="K457" s="179">
        <f>MAX(0,((T457*(365/365))-VLOOKUP(A457,VBMA!$A:$D,4,0))  /  (T457* (365/365)   ))</f>
        <v>0.6785235474</v>
      </c>
      <c r="L457" s="180">
        <f t="shared" ref="L457:S457" si="460">(B457*(1-$K457) * (365/365))/100</f>
        <v>0.01417711156</v>
      </c>
      <c r="M457" s="180">
        <f t="shared" si="460"/>
        <v>0.01465932624</v>
      </c>
      <c r="N457" s="180">
        <f t="shared" si="460"/>
        <v>0.01501295034</v>
      </c>
      <c r="O457" s="180">
        <f t="shared" si="460"/>
        <v>0.01565590324</v>
      </c>
      <c r="P457" s="180">
        <f t="shared" si="460"/>
        <v>0.0173275808</v>
      </c>
      <c r="Q457" s="180">
        <f t="shared" si="460"/>
        <v>0.01842060074</v>
      </c>
      <c r="R457" s="180">
        <f t="shared" si="460"/>
        <v>0.02189254642</v>
      </c>
      <c r="S457" s="180">
        <f t="shared" si="460"/>
        <v>0.02321059988</v>
      </c>
      <c r="T457" s="181">
        <f t="shared" si="3"/>
        <v>7.621086957</v>
      </c>
      <c r="U457" s="182">
        <f t="shared" si="4"/>
        <v>45252</v>
      </c>
      <c r="V457" s="182">
        <f t="shared" si="5"/>
        <v>45344</v>
      </c>
      <c r="W457" s="182">
        <f t="shared" si="6"/>
        <v>45434</v>
      </c>
      <c r="X457" s="181">
        <f t="shared" si="7"/>
        <v>184</v>
      </c>
      <c r="Y457" s="181">
        <f t="shared" si="8"/>
        <v>276</v>
      </c>
      <c r="Z457" s="181">
        <f t="shared" si="9"/>
        <v>366</v>
      </c>
      <c r="AA457" s="155"/>
      <c r="AB457" s="9"/>
      <c r="AC457" s="9"/>
      <c r="AD457" s="9"/>
      <c r="AE457" s="9"/>
      <c r="AF457" s="9"/>
      <c r="AG457" s="9"/>
      <c r="AH457" s="9"/>
    </row>
    <row r="458" ht="15.75" customHeight="1">
      <c r="A458" s="177">
        <v>45065.0</v>
      </c>
      <c r="B458" s="178">
        <v>4.44</v>
      </c>
      <c r="C458" s="178">
        <v>4.57</v>
      </c>
      <c r="D458" s="178">
        <v>4.71</v>
      </c>
      <c r="E458" s="178">
        <v>4.91</v>
      </c>
      <c r="F458" s="178">
        <v>5.46</v>
      </c>
      <c r="G458" s="178">
        <v>5.86</v>
      </c>
      <c r="H458" s="178">
        <v>6.81</v>
      </c>
      <c r="I458" s="178">
        <v>7.22</v>
      </c>
      <c r="J458" s="178">
        <v>7.7</v>
      </c>
      <c r="K458" s="179">
        <f>MAX(0,((T458*(365/365))-VLOOKUP(A458,VBMA!$A:$D,4,0))  /  (T458* (365/365)   ))</f>
        <v>0.6770801837</v>
      </c>
      <c r="L458" s="180">
        <f t="shared" ref="L458:S458" si="461">(B458*(1-$K458) * (365/365))/100</f>
        <v>0.01433763984</v>
      </c>
      <c r="M458" s="180">
        <f t="shared" si="461"/>
        <v>0.0147574356</v>
      </c>
      <c r="N458" s="180">
        <f t="shared" si="461"/>
        <v>0.01520952335</v>
      </c>
      <c r="O458" s="180">
        <f t="shared" si="461"/>
        <v>0.01585536298</v>
      </c>
      <c r="P458" s="180">
        <f t="shared" si="461"/>
        <v>0.01763142197</v>
      </c>
      <c r="Q458" s="180">
        <f t="shared" si="461"/>
        <v>0.01892310124</v>
      </c>
      <c r="R458" s="180">
        <f t="shared" si="461"/>
        <v>0.02199083949</v>
      </c>
      <c r="S458" s="180">
        <f t="shared" si="461"/>
        <v>0.02331481074</v>
      </c>
      <c r="T458" s="181">
        <f t="shared" si="3"/>
        <v>7.621086957</v>
      </c>
      <c r="U458" s="182">
        <f t="shared" si="4"/>
        <v>45249</v>
      </c>
      <c r="V458" s="182">
        <f t="shared" si="5"/>
        <v>45341</v>
      </c>
      <c r="W458" s="182">
        <f t="shared" si="6"/>
        <v>45431</v>
      </c>
      <c r="X458" s="181">
        <f t="shared" si="7"/>
        <v>184</v>
      </c>
      <c r="Y458" s="181">
        <f t="shared" si="8"/>
        <v>276</v>
      </c>
      <c r="Z458" s="181">
        <f t="shared" si="9"/>
        <v>366</v>
      </c>
      <c r="AA458" s="155"/>
      <c r="AB458" s="9"/>
      <c r="AC458" s="9"/>
      <c r="AD458" s="9"/>
      <c r="AE458" s="9"/>
      <c r="AF458" s="9"/>
      <c r="AG458" s="9"/>
      <c r="AH458" s="9"/>
    </row>
    <row r="459" ht="15.75" customHeight="1">
      <c r="A459" s="177">
        <v>45064.0</v>
      </c>
      <c r="B459" s="178">
        <v>4.55</v>
      </c>
      <c r="C459" s="178">
        <v>4.7</v>
      </c>
      <c r="D459" s="178">
        <v>4.82</v>
      </c>
      <c r="E459" s="178">
        <v>5.05</v>
      </c>
      <c r="F459" s="178">
        <v>5.53</v>
      </c>
      <c r="G459" s="178">
        <v>5.93</v>
      </c>
      <c r="H459" s="178">
        <v>6.83</v>
      </c>
      <c r="I459" s="178">
        <v>7.2</v>
      </c>
      <c r="J459" s="178">
        <v>7.68</v>
      </c>
      <c r="K459" s="179">
        <f>MAX(0,((T459*(365/365))-VLOOKUP(A459,VBMA!$A:$D,4,0))  /  (T459* (365/365)   ))</f>
        <v>0.6769354607</v>
      </c>
      <c r="L459" s="180">
        <f t="shared" ref="L459:S459" si="462">(B459*(1-$K459) * (365/365))/100</f>
        <v>0.01469943654</v>
      </c>
      <c r="M459" s="180">
        <f t="shared" si="462"/>
        <v>0.01518403335</v>
      </c>
      <c r="N459" s="180">
        <f t="shared" si="462"/>
        <v>0.01557171079</v>
      </c>
      <c r="O459" s="180">
        <f t="shared" si="462"/>
        <v>0.01631475924</v>
      </c>
      <c r="P459" s="180">
        <f t="shared" si="462"/>
        <v>0.01786546902</v>
      </c>
      <c r="Q459" s="180">
        <f t="shared" si="462"/>
        <v>0.01915772718</v>
      </c>
      <c r="R459" s="180">
        <f t="shared" si="462"/>
        <v>0.02206530804</v>
      </c>
      <c r="S459" s="180">
        <f t="shared" si="462"/>
        <v>0.02326064683</v>
      </c>
      <c r="T459" s="181">
        <f t="shared" si="3"/>
        <v>7.561956522</v>
      </c>
      <c r="U459" s="182">
        <f t="shared" si="4"/>
        <v>45248</v>
      </c>
      <c r="V459" s="182">
        <f t="shared" si="5"/>
        <v>45340</v>
      </c>
      <c r="W459" s="182">
        <f t="shared" si="6"/>
        <v>45430</v>
      </c>
      <c r="X459" s="181">
        <f t="shared" si="7"/>
        <v>184</v>
      </c>
      <c r="Y459" s="181">
        <f t="shared" si="8"/>
        <v>276</v>
      </c>
      <c r="Z459" s="181">
        <f t="shared" si="9"/>
        <v>366</v>
      </c>
      <c r="AA459" s="155"/>
      <c r="AB459" s="9"/>
      <c r="AC459" s="9"/>
      <c r="AD459" s="9"/>
      <c r="AE459" s="9"/>
      <c r="AF459" s="9"/>
      <c r="AG459" s="9"/>
      <c r="AH459" s="9"/>
    </row>
    <row r="460" ht="15.75" customHeight="1">
      <c r="A460" s="177">
        <v>45063.0</v>
      </c>
      <c r="B460" s="178">
        <v>4.83</v>
      </c>
      <c r="C460" s="178">
        <v>4.91</v>
      </c>
      <c r="D460" s="178">
        <v>4.99</v>
      </c>
      <c r="E460" s="178">
        <v>5.13</v>
      </c>
      <c r="F460" s="178">
        <v>5.61</v>
      </c>
      <c r="G460" s="178">
        <v>6.01</v>
      </c>
      <c r="H460" s="178">
        <v>6.84</v>
      </c>
      <c r="I460" s="178">
        <v>7.25</v>
      </c>
      <c r="J460" s="178">
        <v>7.74</v>
      </c>
      <c r="K460" s="179">
        <f>MAX(0,((T460*(365/365))-VLOOKUP(A460,VBMA!$A:$D,4,0))  /  (T460* (365/365)   ))</f>
        <v>0.6804375622</v>
      </c>
      <c r="L460" s="180">
        <f t="shared" ref="L460:S460" si="463">(B460*(1-$K460) * (365/365))/100</f>
        <v>0.01543486575</v>
      </c>
      <c r="M460" s="180">
        <f t="shared" si="463"/>
        <v>0.0156905157</v>
      </c>
      <c r="N460" s="180">
        <f t="shared" si="463"/>
        <v>0.01594616565</v>
      </c>
      <c r="O460" s="180">
        <f t="shared" si="463"/>
        <v>0.01639355306</v>
      </c>
      <c r="P460" s="180">
        <f t="shared" si="463"/>
        <v>0.01792745276</v>
      </c>
      <c r="Q460" s="180">
        <f t="shared" si="463"/>
        <v>0.01920570251</v>
      </c>
      <c r="R460" s="180">
        <f t="shared" si="463"/>
        <v>0.02185807075</v>
      </c>
      <c r="S460" s="180">
        <f t="shared" si="463"/>
        <v>0.02316827674</v>
      </c>
      <c r="T460" s="181">
        <f t="shared" si="3"/>
        <v>7.651086957</v>
      </c>
      <c r="U460" s="182">
        <f t="shared" si="4"/>
        <v>45247</v>
      </c>
      <c r="V460" s="182">
        <f t="shared" si="5"/>
        <v>45339</v>
      </c>
      <c r="W460" s="182">
        <f t="shared" si="6"/>
        <v>45429</v>
      </c>
      <c r="X460" s="181">
        <f t="shared" si="7"/>
        <v>184</v>
      </c>
      <c r="Y460" s="181">
        <f t="shared" si="8"/>
        <v>276</v>
      </c>
      <c r="Z460" s="181">
        <f t="shared" si="9"/>
        <v>366</v>
      </c>
      <c r="AA460" s="155"/>
      <c r="AB460" s="9"/>
      <c r="AC460" s="9"/>
      <c r="AD460" s="9"/>
      <c r="AE460" s="9"/>
      <c r="AF460" s="9"/>
      <c r="AG460" s="9"/>
      <c r="AH460" s="9"/>
    </row>
    <row r="461" ht="15.75" customHeight="1">
      <c r="A461" s="177">
        <v>45062.0</v>
      </c>
      <c r="B461" s="178">
        <v>4.93</v>
      </c>
      <c r="C461" s="178">
        <v>4.98</v>
      </c>
      <c r="D461" s="178">
        <v>5.02</v>
      </c>
      <c r="E461" s="178">
        <v>5.25</v>
      </c>
      <c r="F461" s="178">
        <v>5.67</v>
      </c>
      <c r="G461" s="178">
        <v>6.1</v>
      </c>
      <c r="H461" s="178">
        <v>6.92</v>
      </c>
      <c r="I461" s="178">
        <v>7.28</v>
      </c>
      <c r="J461" s="178">
        <v>7.75</v>
      </c>
      <c r="K461" s="179">
        <f>MAX(0,((T461*(365/365))-VLOOKUP(A461,VBMA!$A:$D,4,0))  /  (T461* (365/365)   ))</f>
        <v>0.6796456648</v>
      </c>
      <c r="L461" s="180">
        <f t="shared" ref="L461:S461" si="464">(B461*(1-$K461) * (365/365))/100</f>
        <v>0.01579346873</v>
      </c>
      <c r="M461" s="180">
        <f t="shared" si="464"/>
        <v>0.01595364589</v>
      </c>
      <c r="N461" s="180">
        <f t="shared" si="464"/>
        <v>0.01608178763</v>
      </c>
      <c r="O461" s="180">
        <f t="shared" si="464"/>
        <v>0.0168186026</v>
      </c>
      <c r="P461" s="180">
        <f t="shared" si="464"/>
        <v>0.01816409081</v>
      </c>
      <c r="Q461" s="180">
        <f t="shared" si="464"/>
        <v>0.01954161445</v>
      </c>
      <c r="R461" s="180">
        <f t="shared" si="464"/>
        <v>0.02216852</v>
      </c>
      <c r="S461" s="180">
        <f t="shared" si="464"/>
        <v>0.0233217956</v>
      </c>
      <c r="T461" s="181">
        <f t="shared" si="3"/>
        <v>7.632173913</v>
      </c>
      <c r="U461" s="182">
        <f t="shared" si="4"/>
        <v>45246</v>
      </c>
      <c r="V461" s="182">
        <f t="shared" si="5"/>
        <v>45338</v>
      </c>
      <c r="W461" s="182">
        <f t="shared" si="6"/>
        <v>45428</v>
      </c>
      <c r="X461" s="181">
        <f t="shared" si="7"/>
        <v>184</v>
      </c>
      <c r="Y461" s="181">
        <f t="shared" si="8"/>
        <v>276</v>
      </c>
      <c r="Z461" s="181">
        <f t="shared" si="9"/>
        <v>366</v>
      </c>
      <c r="AA461" s="155"/>
      <c r="AB461" s="9"/>
      <c r="AC461" s="9"/>
      <c r="AD461" s="9"/>
      <c r="AE461" s="9"/>
      <c r="AF461" s="9"/>
      <c r="AG461" s="9"/>
      <c r="AH461" s="9"/>
    </row>
    <row r="462" ht="15.75" customHeight="1">
      <c r="A462" s="177">
        <v>45061.0</v>
      </c>
      <c r="B462" s="178">
        <v>4.92</v>
      </c>
      <c r="C462" s="178">
        <v>5.0</v>
      </c>
      <c r="D462" s="178">
        <v>5.03</v>
      </c>
      <c r="E462" s="178">
        <v>5.25</v>
      </c>
      <c r="F462" s="178">
        <v>5.65</v>
      </c>
      <c r="G462" s="178">
        <v>6.07</v>
      </c>
      <c r="H462" s="178">
        <v>6.88</v>
      </c>
      <c r="I462" s="178">
        <v>7.23</v>
      </c>
      <c r="J462" s="178">
        <v>7.7</v>
      </c>
      <c r="K462" s="179">
        <f>MAX(0,((T462*(365/365))-VLOOKUP(A462,VBMA!$A:$D,4,0))  /  (T462* (365/365)   ))</f>
        <v>0.6728906497</v>
      </c>
      <c r="L462" s="180">
        <f t="shared" ref="L462:S462" si="465">(B462*(1-$K462) * (365/365))/100</f>
        <v>0.01609378004</v>
      </c>
      <c r="M462" s="180">
        <f t="shared" si="465"/>
        <v>0.01635546752</v>
      </c>
      <c r="N462" s="180">
        <f t="shared" si="465"/>
        <v>0.01645360032</v>
      </c>
      <c r="O462" s="180">
        <f t="shared" si="465"/>
        <v>0.01717324089</v>
      </c>
      <c r="P462" s="180">
        <f t="shared" si="465"/>
        <v>0.01848167829</v>
      </c>
      <c r="Q462" s="180">
        <f t="shared" si="465"/>
        <v>0.01985553756</v>
      </c>
      <c r="R462" s="180">
        <f t="shared" si="465"/>
        <v>0.0225051233</v>
      </c>
      <c r="S462" s="180">
        <f t="shared" si="465"/>
        <v>0.02365000603</v>
      </c>
      <c r="T462" s="181">
        <f t="shared" si="3"/>
        <v>7.572391304</v>
      </c>
      <c r="U462" s="182">
        <f t="shared" si="4"/>
        <v>45245</v>
      </c>
      <c r="V462" s="182">
        <f t="shared" si="5"/>
        <v>45337</v>
      </c>
      <c r="W462" s="182">
        <f t="shared" si="6"/>
        <v>45427</v>
      </c>
      <c r="X462" s="181">
        <f t="shared" si="7"/>
        <v>184</v>
      </c>
      <c r="Y462" s="181">
        <f t="shared" si="8"/>
        <v>276</v>
      </c>
      <c r="Z462" s="181">
        <f t="shared" si="9"/>
        <v>366</v>
      </c>
      <c r="AA462" s="155"/>
      <c r="AB462" s="9"/>
      <c r="AC462" s="9"/>
      <c r="AD462" s="9"/>
      <c r="AE462" s="9"/>
      <c r="AF462" s="9"/>
      <c r="AG462" s="9"/>
      <c r="AH462" s="9"/>
    </row>
    <row r="463" ht="15.75" customHeight="1">
      <c r="A463" s="177">
        <v>45058.0</v>
      </c>
      <c r="B463" s="178">
        <v>4.91</v>
      </c>
      <c r="C463" s="178">
        <v>4.96</v>
      </c>
      <c r="D463" s="178">
        <v>5.04</v>
      </c>
      <c r="E463" s="178">
        <v>5.23</v>
      </c>
      <c r="F463" s="178">
        <v>5.66</v>
      </c>
      <c r="G463" s="178">
        <v>6.07</v>
      </c>
      <c r="H463" s="178">
        <v>6.89</v>
      </c>
      <c r="I463" s="178">
        <v>7.25</v>
      </c>
      <c r="J463" s="178">
        <v>7.72</v>
      </c>
      <c r="K463" s="179">
        <f>MAX(0,((T463*(365/365))-VLOOKUP(A463,VBMA!$A:$D,4,0))  /  (T463* (365/365)   ))</f>
        <v>0.6753560194</v>
      </c>
      <c r="L463" s="180">
        <f t="shared" ref="L463:S463" si="466">(B463*(1-$K463) * (365/365))/100</f>
        <v>0.01594001945</v>
      </c>
      <c r="M463" s="180">
        <f t="shared" si="466"/>
        <v>0.01610234144</v>
      </c>
      <c r="N463" s="180">
        <f t="shared" si="466"/>
        <v>0.01636205662</v>
      </c>
      <c r="O463" s="180">
        <f t="shared" si="466"/>
        <v>0.01697888018</v>
      </c>
      <c r="P463" s="180">
        <f t="shared" si="466"/>
        <v>0.0183748493</v>
      </c>
      <c r="Q463" s="180">
        <f t="shared" si="466"/>
        <v>0.01970588962</v>
      </c>
      <c r="R463" s="180">
        <f t="shared" si="466"/>
        <v>0.02236797026</v>
      </c>
      <c r="S463" s="180">
        <f t="shared" si="466"/>
        <v>0.02353668859</v>
      </c>
      <c r="T463" s="181">
        <f t="shared" si="3"/>
        <v>7.602173913</v>
      </c>
      <c r="U463" s="182">
        <f t="shared" si="4"/>
        <v>45242</v>
      </c>
      <c r="V463" s="182">
        <f t="shared" si="5"/>
        <v>45334</v>
      </c>
      <c r="W463" s="182">
        <f t="shared" si="6"/>
        <v>45424</v>
      </c>
      <c r="X463" s="181">
        <f t="shared" si="7"/>
        <v>184</v>
      </c>
      <c r="Y463" s="181">
        <f t="shared" si="8"/>
        <v>276</v>
      </c>
      <c r="Z463" s="181">
        <f t="shared" si="9"/>
        <v>366</v>
      </c>
      <c r="AA463" s="155"/>
      <c r="AB463" s="9"/>
      <c r="AC463" s="9"/>
      <c r="AD463" s="9"/>
      <c r="AE463" s="9"/>
      <c r="AF463" s="9"/>
      <c r="AG463" s="9"/>
      <c r="AH463" s="9"/>
    </row>
    <row r="464" ht="15.75" customHeight="1">
      <c r="A464" s="177">
        <v>45057.0</v>
      </c>
      <c r="B464" s="178">
        <v>4.78</v>
      </c>
      <c r="C464" s="178">
        <v>4.9</v>
      </c>
      <c r="D464" s="178">
        <v>5.0</v>
      </c>
      <c r="E464" s="178">
        <v>5.18</v>
      </c>
      <c r="F464" s="178">
        <v>5.7</v>
      </c>
      <c r="G464" s="178">
        <v>6.14</v>
      </c>
      <c r="H464" s="178">
        <v>6.98</v>
      </c>
      <c r="I464" s="178">
        <v>7.38</v>
      </c>
      <c r="J464" s="178">
        <v>7.82</v>
      </c>
      <c r="K464" s="179">
        <f>MAX(0,((T464*(365/365))-VLOOKUP(A464,VBMA!$A:$D,4,0))  /  (T464* (365/365)   ))</f>
        <v>0.6821640371</v>
      </c>
      <c r="L464" s="180">
        <f t="shared" ref="L464:S464" si="467">(B464*(1-$K464) * (365/365))/100</f>
        <v>0.01519255902</v>
      </c>
      <c r="M464" s="180">
        <f t="shared" si="467"/>
        <v>0.01557396218</v>
      </c>
      <c r="N464" s="180">
        <f t="shared" si="467"/>
        <v>0.01589179814</v>
      </c>
      <c r="O464" s="180">
        <f t="shared" si="467"/>
        <v>0.01646390288</v>
      </c>
      <c r="P464" s="180">
        <f t="shared" si="467"/>
        <v>0.01811664988</v>
      </c>
      <c r="Q464" s="180">
        <f t="shared" si="467"/>
        <v>0.01951512812</v>
      </c>
      <c r="R464" s="180">
        <f t="shared" si="467"/>
        <v>0.02218495021</v>
      </c>
      <c r="S464" s="180">
        <f t="shared" si="467"/>
        <v>0.02345629406</v>
      </c>
      <c r="T464" s="181">
        <f t="shared" si="3"/>
        <v>7.771304348</v>
      </c>
      <c r="U464" s="182">
        <f t="shared" si="4"/>
        <v>45241</v>
      </c>
      <c r="V464" s="182">
        <f t="shared" si="5"/>
        <v>45333</v>
      </c>
      <c r="W464" s="182">
        <f t="shared" si="6"/>
        <v>45423</v>
      </c>
      <c r="X464" s="181">
        <f t="shared" si="7"/>
        <v>184</v>
      </c>
      <c r="Y464" s="181">
        <f t="shared" si="8"/>
        <v>276</v>
      </c>
      <c r="Z464" s="181">
        <f t="shared" si="9"/>
        <v>366</v>
      </c>
      <c r="AA464" s="155"/>
      <c r="AB464" s="9"/>
      <c r="AC464" s="9"/>
      <c r="AD464" s="9"/>
      <c r="AE464" s="9"/>
      <c r="AF464" s="9"/>
      <c r="AG464" s="9"/>
      <c r="AH464" s="9"/>
    </row>
    <row r="465" ht="15.75" customHeight="1">
      <c r="A465" s="177">
        <v>45056.0</v>
      </c>
      <c r="B465" s="178">
        <v>4.82</v>
      </c>
      <c r="C465" s="178">
        <v>4.93</v>
      </c>
      <c r="D465" s="178">
        <v>5.03</v>
      </c>
      <c r="E465" s="178">
        <v>5.22</v>
      </c>
      <c r="F465" s="178">
        <v>5.67</v>
      </c>
      <c r="G465" s="178">
        <v>6.03</v>
      </c>
      <c r="H465" s="178">
        <v>6.87</v>
      </c>
      <c r="I465" s="178">
        <v>7.25</v>
      </c>
      <c r="J465" s="178">
        <v>7.72</v>
      </c>
      <c r="K465" s="179">
        <f>MAX(0,((T465*(365/365))-VLOOKUP(A465,VBMA!$A:$D,4,0))  /  (T465* (365/365)   ))</f>
        <v>0.6755333714</v>
      </c>
      <c r="L465" s="180">
        <f t="shared" ref="L465:S465" si="468">(B465*(1-$K465) * (365/365))/100</f>
        <v>0.0156392915</v>
      </c>
      <c r="M465" s="180">
        <f t="shared" si="468"/>
        <v>0.01599620479</v>
      </c>
      <c r="N465" s="180">
        <f t="shared" si="468"/>
        <v>0.01632067142</v>
      </c>
      <c r="O465" s="180">
        <f t="shared" si="468"/>
        <v>0.01693715801</v>
      </c>
      <c r="P465" s="180">
        <f t="shared" si="468"/>
        <v>0.01839725784</v>
      </c>
      <c r="Q465" s="180">
        <f t="shared" si="468"/>
        <v>0.01956533771</v>
      </c>
      <c r="R465" s="180">
        <f t="shared" si="468"/>
        <v>0.02229085739</v>
      </c>
      <c r="S465" s="180">
        <f t="shared" si="468"/>
        <v>0.02352383058</v>
      </c>
      <c r="T465" s="181">
        <f t="shared" si="3"/>
        <v>7.62173913</v>
      </c>
      <c r="U465" s="182">
        <f t="shared" si="4"/>
        <v>45240</v>
      </c>
      <c r="V465" s="182">
        <f t="shared" si="5"/>
        <v>45332</v>
      </c>
      <c r="W465" s="182">
        <f t="shared" si="6"/>
        <v>45422</v>
      </c>
      <c r="X465" s="181">
        <f t="shared" si="7"/>
        <v>184</v>
      </c>
      <c r="Y465" s="181">
        <f t="shared" si="8"/>
        <v>276</v>
      </c>
      <c r="Z465" s="181">
        <f t="shared" si="9"/>
        <v>366</v>
      </c>
      <c r="AA465" s="155"/>
      <c r="AB465" s="9"/>
      <c r="AC465" s="9"/>
      <c r="AD465" s="9"/>
      <c r="AE465" s="9"/>
      <c r="AF465" s="9"/>
      <c r="AG465" s="9"/>
      <c r="AH465" s="9"/>
    </row>
    <row r="466" ht="15.75" customHeight="1">
      <c r="A466" s="177">
        <v>45055.0</v>
      </c>
      <c r="B466" s="178">
        <v>5.02</v>
      </c>
      <c r="C466" s="178">
        <v>5.15</v>
      </c>
      <c r="D466" s="178">
        <v>5.18</v>
      </c>
      <c r="E466" s="178">
        <v>5.38</v>
      </c>
      <c r="F466" s="178">
        <v>5.77</v>
      </c>
      <c r="G466" s="178">
        <v>6.17</v>
      </c>
      <c r="H466" s="178">
        <v>7.02</v>
      </c>
      <c r="I466" s="178">
        <v>7.34</v>
      </c>
      <c r="J466" s="178">
        <v>7.8</v>
      </c>
      <c r="K466" s="179">
        <f>MAX(0,((T466*(365/365))-VLOOKUP(A466,VBMA!$A:$D,4,0))  /  (T466* (365/365)   ))</f>
        <v>0.676860584</v>
      </c>
      <c r="L466" s="180">
        <f t="shared" ref="L466:S466" si="469">(B466*(1-$K466) * (365/365))/100</f>
        <v>0.01622159868</v>
      </c>
      <c r="M466" s="180">
        <f t="shared" si="469"/>
        <v>0.01664167992</v>
      </c>
      <c r="N466" s="180">
        <f t="shared" si="469"/>
        <v>0.01673862175</v>
      </c>
      <c r="O466" s="180">
        <f t="shared" si="469"/>
        <v>0.01738490058</v>
      </c>
      <c r="P466" s="180">
        <f t="shared" si="469"/>
        <v>0.0186451443</v>
      </c>
      <c r="Q466" s="180">
        <f t="shared" si="469"/>
        <v>0.01993770197</v>
      </c>
      <c r="R466" s="180">
        <f t="shared" si="469"/>
        <v>0.022684387</v>
      </c>
      <c r="S466" s="180">
        <f t="shared" si="469"/>
        <v>0.02371843313</v>
      </c>
      <c r="T466" s="181">
        <f t="shared" si="3"/>
        <v>7.653043478</v>
      </c>
      <c r="U466" s="182">
        <f t="shared" si="4"/>
        <v>45239</v>
      </c>
      <c r="V466" s="182">
        <f t="shared" si="5"/>
        <v>45331</v>
      </c>
      <c r="W466" s="182">
        <f t="shared" si="6"/>
        <v>45421</v>
      </c>
      <c r="X466" s="181">
        <f t="shared" si="7"/>
        <v>184</v>
      </c>
      <c r="Y466" s="181">
        <f t="shared" si="8"/>
        <v>276</v>
      </c>
      <c r="Z466" s="181">
        <f t="shared" si="9"/>
        <v>366</v>
      </c>
      <c r="AA466" s="155"/>
      <c r="AB466" s="9"/>
      <c r="AC466" s="9"/>
      <c r="AD466" s="9"/>
      <c r="AE466" s="9"/>
      <c r="AF466" s="9"/>
      <c r="AG466" s="9"/>
      <c r="AH466" s="9"/>
    </row>
    <row r="467" ht="15.75" customHeight="1">
      <c r="A467" s="177">
        <v>45054.0</v>
      </c>
      <c r="B467" s="178">
        <v>5.04</v>
      </c>
      <c r="C467" s="178">
        <v>5.14</v>
      </c>
      <c r="D467" s="178">
        <v>5.17</v>
      </c>
      <c r="E467" s="178">
        <v>5.34</v>
      </c>
      <c r="F467" s="178">
        <v>5.79</v>
      </c>
      <c r="G467" s="178">
        <v>6.17</v>
      </c>
      <c r="H467" s="178">
        <v>7.04</v>
      </c>
      <c r="I467" s="178">
        <v>7.4</v>
      </c>
      <c r="J467" s="178">
        <v>7.86</v>
      </c>
      <c r="K467" s="179">
        <f>MAX(0,((T467*(365/365))-VLOOKUP(A467,VBMA!$A:$D,4,0))  /  (T467* (365/365)   ))</f>
        <v>0.6775098149</v>
      </c>
      <c r="L467" s="180">
        <f t="shared" ref="L467:S467" si="470">(B467*(1-$K467) * (365/365))/100</f>
        <v>0.01625350533</v>
      </c>
      <c r="M467" s="180">
        <f t="shared" si="470"/>
        <v>0.01657599551</v>
      </c>
      <c r="N467" s="180">
        <f t="shared" si="470"/>
        <v>0.01667274257</v>
      </c>
      <c r="O467" s="180">
        <f t="shared" si="470"/>
        <v>0.01722097588</v>
      </c>
      <c r="P467" s="180">
        <f t="shared" si="470"/>
        <v>0.01867218172</v>
      </c>
      <c r="Q467" s="180">
        <f t="shared" si="470"/>
        <v>0.01989764442</v>
      </c>
      <c r="R467" s="180">
        <f t="shared" si="470"/>
        <v>0.02270330903</v>
      </c>
      <c r="S467" s="180">
        <f t="shared" si="470"/>
        <v>0.0238642737</v>
      </c>
      <c r="T467" s="181">
        <f t="shared" si="3"/>
        <v>7.752173913</v>
      </c>
      <c r="U467" s="182">
        <f t="shared" si="4"/>
        <v>45238</v>
      </c>
      <c r="V467" s="182">
        <f t="shared" si="5"/>
        <v>45330</v>
      </c>
      <c r="W467" s="182">
        <f t="shared" si="6"/>
        <v>45420</v>
      </c>
      <c r="X467" s="181">
        <f t="shared" si="7"/>
        <v>184</v>
      </c>
      <c r="Y467" s="181">
        <f t="shared" si="8"/>
        <v>276</v>
      </c>
      <c r="Z467" s="181">
        <f t="shared" si="9"/>
        <v>366</v>
      </c>
      <c r="AA467" s="155"/>
      <c r="AB467" s="9"/>
      <c r="AC467" s="9"/>
      <c r="AD467" s="9"/>
      <c r="AE467" s="9"/>
      <c r="AF467" s="9"/>
      <c r="AG467" s="9"/>
      <c r="AH467" s="9"/>
    </row>
    <row r="468" ht="15.75" customHeight="1">
      <c r="A468" s="177">
        <v>45051.0</v>
      </c>
      <c r="B468" s="178">
        <v>4.98</v>
      </c>
      <c r="C468" s="178">
        <v>5.1</v>
      </c>
      <c r="D468" s="178">
        <v>5.18</v>
      </c>
      <c r="E468" s="178">
        <v>5.33</v>
      </c>
      <c r="F468" s="178">
        <v>5.82</v>
      </c>
      <c r="G468" s="178">
        <v>6.17</v>
      </c>
      <c r="H468" s="178">
        <v>7.02</v>
      </c>
      <c r="I468" s="178">
        <v>7.36</v>
      </c>
      <c r="J468" s="178">
        <v>7.83</v>
      </c>
      <c r="K468" s="179">
        <f>MAX(0,((T468*(365/365))-VLOOKUP(A468,VBMA!$A:$D,4,0))  /  (T468* (365/365)   ))</f>
        <v>0.6715028542</v>
      </c>
      <c r="L468" s="180">
        <f t="shared" ref="L468:S468" si="471">(B468*(1-$K468) * (365/365))/100</f>
        <v>0.01635915786</v>
      </c>
      <c r="M468" s="180">
        <f t="shared" si="471"/>
        <v>0.01675335443</v>
      </c>
      <c r="N468" s="180">
        <f t="shared" si="471"/>
        <v>0.01701615215</v>
      </c>
      <c r="O468" s="180">
        <f t="shared" si="471"/>
        <v>0.01750889787</v>
      </c>
      <c r="P468" s="180">
        <f t="shared" si="471"/>
        <v>0.01911853388</v>
      </c>
      <c r="Q468" s="180">
        <f t="shared" si="471"/>
        <v>0.02026827389</v>
      </c>
      <c r="R468" s="180">
        <f t="shared" si="471"/>
        <v>0.02306049963</v>
      </c>
      <c r="S468" s="180">
        <f t="shared" si="471"/>
        <v>0.02417738993</v>
      </c>
      <c r="T468" s="181">
        <f t="shared" si="3"/>
        <v>7.692608696</v>
      </c>
      <c r="U468" s="182">
        <f t="shared" si="4"/>
        <v>45235</v>
      </c>
      <c r="V468" s="182">
        <f t="shared" si="5"/>
        <v>45327</v>
      </c>
      <c r="W468" s="182">
        <f t="shared" si="6"/>
        <v>45417</v>
      </c>
      <c r="X468" s="181">
        <f t="shared" si="7"/>
        <v>184</v>
      </c>
      <c r="Y468" s="181">
        <f t="shared" si="8"/>
        <v>276</v>
      </c>
      <c r="Z468" s="181">
        <f t="shared" si="9"/>
        <v>366</v>
      </c>
      <c r="AA468" s="155"/>
      <c r="AB468" s="9"/>
      <c r="AC468" s="9"/>
      <c r="AD468" s="9"/>
      <c r="AE468" s="9"/>
      <c r="AF468" s="9"/>
      <c r="AG468" s="9"/>
      <c r="AH468" s="9"/>
    </row>
    <row r="469" ht="15.75" customHeight="1">
      <c r="A469" s="177">
        <v>45050.0</v>
      </c>
      <c r="B469" s="178">
        <v>4.91</v>
      </c>
      <c r="C469" s="178">
        <v>4.99</v>
      </c>
      <c r="D469" s="178">
        <v>5.06</v>
      </c>
      <c r="E469" s="178">
        <v>5.27</v>
      </c>
      <c r="F469" s="178">
        <v>5.89</v>
      </c>
      <c r="G469" s="178">
        <v>6.19</v>
      </c>
      <c r="H469" s="178">
        <v>7.06</v>
      </c>
      <c r="I469" s="178">
        <v>7.4</v>
      </c>
      <c r="J469" s="178">
        <v>7.8</v>
      </c>
      <c r="K469" s="179">
        <f>MAX(0,((T469*(365/365))-VLOOKUP(A469,VBMA!$A:$D,4,0))  /  (T469* (365/365)   ))</f>
        <v>0.6660894012</v>
      </c>
      <c r="L469" s="180">
        <f t="shared" ref="L469:S469" si="472">(B469*(1-$K469) * (365/365))/100</f>
        <v>0.0163950104</v>
      </c>
      <c r="M469" s="180">
        <f t="shared" si="472"/>
        <v>0.01666213888</v>
      </c>
      <c r="N469" s="180">
        <f t="shared" si="472"/>
        <v>0.0168958763</v>
      </c>
      <c r="O469" s="180">
        <f t="shared" si="472"/>
        <v>0.01759708856</v>
      </c>
      <c r="P469" s="180">
        <f t="shared" si="472"/>
        <v>0.01966733427</v>
      </c>
      <c r="Q469" s="180">
        <f t="shared" si="472"/>
        <v>0.02066906607</v>
      </c>
      <c r="R469" s="180">
        <f t="shared" si="472"/>
        <v>0.02357408828</v>
      </c>
      <c r="S469" s="180">
        <f t="shared" si="472"/>
        <v>0.02470938431</v>
      </c>
      <c r="T469" s="181">
        <f t="shared" si="3"/>
        <v>7.732608696</v>
      </c>
      <c r="U469" s="182">
        <f t="shared" si="4"/>
        <v>45234</v>
      </c>
      <c r="V469" s="182">
        <f t="shared" si="5"/>
        <v>45326</v>
      </c>
      <c r="W469" s="182">
        <f t="shared" si="6"/>
        <v>45416</v>
      </c>
      <c r="X469" s="181">
        <f t="shared" si="7"/>
        <v>184</v>
      </c>
      <c r="Y469" s="181">
        <f t="shared" si="8"/>
        <v>276</v>
      </c>
      <c r="Z469" s="181">
        <f t="shared" si="9"/>
        <v>366</v>
      </c>
      <c r="AA469" s="155"/>
      <c r="AB469" s="9"/>
      <c r="AC469" s="9"/>
      <c r="AD469" s="9"/>
      <c r="AE469" s="9"/>
      <c r="AF469" s="9"/>
      <c r="AG469" s="9"/>
      <c r="AH469" s="9"/>
    </row>
    <row r="470" ht="15.75" customHeight="1">
      <c r="A470" s="177">
        <v>45044.0</v>
      </c>
      <c r="B470" s="178">
        <v>4.61</v>
      </c>
      <c r="C470" s="178">
        <v>4.8</v>
      </c>
      <c r="D470" s="178">
        <v>4.93</v>
      </c>
      <c r="E470" s="178">
        <v>5.24</v>
      </c>
      <c r="F470" s="178">
        <v>5.87</v>
      </c>
      <c r="G470" s="178">
        <v>6.21</v>
      </c>
      <c r="H470" s="178">
        <v>7.09</v>
      </c>
      <c r="I470" s="178">
        <v>7.4</v>
      </c>
      <c r="J470" s="178">
        <v>7.86</v>
      </c>
      <c r="K470" s="179">
        <f>MAX(0,((T470*(365/365))-VLOOKUP(A470,VBMA!$A:$D,4,0))  /  (T470* (365/365)   ))</f>
        <v>0.6648340644</v>
      </c>
      <c r="L470" s="180">
        <f t="shared" ref="L470:S470" si="473">(B470*(1-$K470) * (365/365))/100</f>
        <v>0.01545114963</v>
      </c>
      <c r="M470" s="180">
        <f t="shared" si="473"/>
        <v>0.01608796491</v>
      </c>
      <c r="N470" s="180">
        <f t="shared" si="473"/>
        <v>0.01652368063</v>
      </c>
      <c r="O470" s="180">
        <f t="shared" si="473"/>
        <v>0.01756269503</v>
      </c>
      <c r="P470" s="180">
        <f t="shared" si="473"/>
        <v>0.01967424042</v>
      </c>
      <c r="Q470" s="180">
        <f t="shared" si="473"/>
        <v>0.0208138046</v>
      </c>
      <c r="R470" s="180">
        <f t="shared" si="473"/>
        <v>0.02376326483</v>
      </c>
      <c r="S470" s="180">
        <f t="shared" si="473"/>
        <v>0.02480227923</v>
      </c>
      <c r="T470" s="181">
        <f t="shared" si="3"/>
        <v>7.706630435</v>
      </c>
      <c r="U470" s="182">
        <f t="shared" si="4"/>
        <v>45227</v>
      </c>
      <c r="V470" s="182">
        <f t="shared" si="5"/>
        <v>45319</v>
      </c>
      <c r="W470" s="182">
        <f t="shared" si="6"/>
        <v>45410</v>
      </c>
      <c r="X470" s="181">
        <f t="shared" si="7"/>
        <v>183</v>
      </c>
      <c r="Y470" s="181">
        <f t="shared" si="8"/>
        <v>275</v>
      </c>
      <c r="Z470" s="181">
        <f t="shared" si="9"/>
        <v>366</v>
      </c>
      <c r="AA470" s="155"/>
      <c r="AB470" s="9"/>
      <c r="AC470" s="9"/>
      <c r="AD470" s="9"/>
      <c r="AE470" s="9"/>
      <c r="AF470" s="9"/>
      <c r="AG470" s="9"/>
      <c r="AH470" s="9"/>
    </row>
    <row r="471" ht="15.75" customHeight="1">
      <c r="A471" s="177">
        <v>45043.0</v>
      </c>
      <c r="B471" s="178">
        <v>4.1</v>
      </c>
      <c r="C471" s="178">
        <v>4.72</v>
      </c>
      <c r="D471" s="178">
        <v>4.86</v>
      </c>
      <c r="E471" s="178">
        <v>5.28</v>
      </c>
      <c r="F471" s="178">
        <v>5.9</v>
      </c>
      <c r="G471" s="178">
        <v>6.16</v>
      </c>
      <c r="H471" s="178">
        <v>7.12</v>
      </c>
      <c r="I471" s="178">
        <v>7.38</v>
      </c>
      <c r="J471" s="178">
        <v>7.8</v>
      </c>
      <c r="K471" s="179">
        <f>MAX(0,((T471*(365/365))-VLOOKUP(A471,VBMA!$A:$D,4,0))  /  (T471* (365/365)   ))</f>
        <v>0.6578577325</v>
      </c>
      <c r="L471" s="180">
        <f t="shared" ref="L471:S471" si="474">(B471*(1-$K471) * (365/365))/100</f>
        <v>0.01402783297</v>
      </c>
      <c r="M471" s="180">
        <f t="shared" si="474"/>
        <v>0.01614911503</v>
      </c>
      <c r="N471" s="180">
        <f t="shared" si="474"/>
        <v>0.0166281142</v>
      </c>
      <c r="O471" s="180">
        <f t="shared" si="474"/>
        <v>0.01806511172</v>
      </c>
      <c r="P471" s="180">
        <f t="shared" si="474"/>
        <v>0.02018639378</v>
      </c>
      <c r="Q471" s="180">
        <f t="shared" si="474"/>
        <v>0.02107596368</v>
      </c>
      <c r="R471" s="180">
        <f t="shared" si="474"/>
        <v>0.02436052945</v>
      </c>
      <c r="S471" s="180">
        <f t="shared" si="474"/>
        <v>0.02525009934</v>
      </c>
      <c r="T471" s="181">
        <f t="shared" si="3"/>
        <v>7.637173913</v>
      </c>
      <c r="U471" s="182">
        <f t="shared" si="4"/>
        <v>45226</v>
      </c>
      <c r="V471" s="182">
        <f t="shared" si="5"/>
        <v>45318</v>
      </c>
      <c r="W471" s="182">
        <f t="shared" si="6"/>
        <v>45409</v>
      </c>
      <c r="X471" s="181">
        <f t="shared" si="7"/>
        <v>183</v>
      </c>
      <c r="Y471" s="181">
        <f t="shared" si="8"/>
        <v>275</v>
      </c>
      <c r="Z471" s="181">
        <f t="shared" si="9"/>
        <v>366</v>
      </c>
      <c r="AA471" s="155"/>
      <c r="AB471" s="9"/>
      <c r="AC471" s="9"/>
      <c r="AD471" s="9"/>
      <c r="AE471" s="9"/>
      <c r="AF471" s="9"/>
      <c r="AG471" s="9"/>
      <c r="AH471" s="9"/>
    </row>
    <row r="472" ht="15.75" customHeight="1">
      <c r="A472" s="177">
        <v>45042.0</v>
      </c>
      <c r="B472" s="178">
        <v>4.52</v>
      </c>
      <c r="C472" s="178">
        <v>4.87</v>
      </c>
      <c r="D472" s="178">
        <v>4.98</v>
      </c>
      <c r="E472" s="178">
        <v>5.4</v>
      </c>
      <c r="F472" s="178">
        <v>5.87</v>
      </c>
      <c r="G472" s="178">
        <v>6.17</v>
      </c>
      <c r="H472" s="178">
        <v>7.02</v>
      </c>
      <c r="I472" s="178">
        <v>7.32</v>
      </c>
      <c r="J472" s="178">
        <v>7.73</v>
      </c>
      <c r="K472" s="179">
        <f>MAX(0,((T472*(365/365))-VLOOKUP(A472,VBMA!$A:$D,4,0))  /  (T472* (365/365)   ))</f>
        <v>0.6477495219</v>
      </c>
      <c r="L472" s="180">
        <f t="shared" ref="L472:S472" si="475">(B472*(1-$K472) * (365/365))/100</f>
        <v>0.01592172161</v>
      </c>
      <c r="M472" s="180">
        <f t="shared" si="475"/>
        <v>0.01715459828</v>
      </c>
      <c r="N472" s="180">
        <f t="shared" si="475"/>
        <v>0.01754207381</v>
      </c>
      <c r="O472" s="180">
        <f t="shared" si="475"/>
        <v>0.01902152582</v>
      </c>
      <c r="P472" s="180">
        <f t="shared" si="475"/>
        <v>0.02067710306</v>
      </c>
      <c r="Q472" s="180">
        <f t="shared" si="475"/>
        <v>0.0217338545</v>
      </c>
      <c r="R472" s="180">
        <f t="shared" si="475"/>
        <v>0.02472798356</v>
      </c>
      <c r="S472" s="180">
        <f t="shared" si="475"/>
        <v>0.02578473499</v>
      </c>
      <c r="T472" s="181">
        <f t="shared" si="3"/>
        <v>7.61673913</v>
      </c>
      <c r="U472" s="182">
        <f t="shared" si="4"/>
        <v>45225</v>
      </c>
      <c r="V472" s="182">
        <f t="shared" si="5"/>
        <v>45317</v>
      </c>
      <c r="W472" s="182">
        <f t="shared" si="6"/>
        <v>45408</v>
      </c>
      <c r="X472" s="181">
        <f t="shared" si="7"/>
        <v>183</v>
      </c>
      <c r="Y472" s="181">
        <f t="shared" si="8"/>
        <v>275</v>
      </c>
      <c r="Z472" s="181">
        <f t="shared" si="9"/>
        <v>366</v>
      </c>
      <c r="AA472" s="155"/>
      <c r="AB472" s="9"/>
      <c r="AC472" s="9"/>
      <c r="AD472" s="9"/>
      <c r="AE472" s="9"/>
      <c r="AF472" s="9"/>
      <c r="AG472" s="9"/>
      <c r="AH472" s="9"/>
    </row>
    <row r="473" ht="15.75" customHeight="1">
      <c r="A473" s="177">
        <v>45041.0</v>
      </c>
      <c r="B473" s="178">
        <v>6.03</v>
      </c>
      <c r="C473" s="178">
        <v>5.97</v>
      </c>
      <c r="D473" s="178">
        <v>5.98</v>
      </c>
      <c r="E473" s="178">
        <v>5.82</v>
      </c>
      <c r="F473" s="178">
        <v>6.07</v>
      </c>
      <c r="G473" s="178">
        <v>6.35</v>
      </c>
      <c r="H473" s="178">
        <v>7.1</v>
      </c>
      <c r="I473" s="178">
        <v>7.46</v>
      </c>
      <c r="J473" s="178">
        <v>7.9</v>
      </c>
      <c r="K473" s="179">
        <f>MAX(0,((T473*(365/365))-VLOOKUP(A473,VBMA!$A:$D,4,0))  /  (T473* (365/365)   ))</f>
        <v>0.656733604</v>
      </c>
      <c r="L473" s="180">
        <f t="shared" ref="L473:S473" si="476">(B473*(1-$K473) * (365/365))/100</f>
        <v>0.02069896368</v>
      </c>
      <c r="M473" s="180">
        <f t="shared" si="476"/>
        <v>0.02049300384</v>
      </c>
      <c r="N473" s="180">
        <f t="shared" si="476"/>
        <v>0.02052733048</v>
      </c>
      <c r="O473" s="180">
        <f t="shared" si="476"/>
        <v>0.01997810424</v>
      </c>
      <c r="P473" s="180">
        <f t="shared" si="476"/>
        <v>0.02083627023</v>
      </c>
      <c r="Q473" s="180">
        <f t="shared" si="476"/>
        <v>0.02179741614</v>
      </c>
      <c r="R473" s="180">
        <f t="shared" si="476"/>
        <v>0.02437191411</v>
      </c>
      <c r="S473" s="180">
        <f t="shared" si="476"/>
        <v>0.02560767314</v>
      </c>
      <c r="T473" s="181">
        <f t="shared" si="3"/>
        <v>7.816086957</v>
      </c>
      <c r="U473" s="182">
        <f t="shared" si="4"/>
        <v>45224</v>
      </c>
      <c r="V473" s="182">
        <f t="shared" si="5"/>
        <v>45316</v>
      </c>
      <c r="W473" s="182">
        <f t="shared" si="6"/>
        <v>45407</v>
      </c>
      <c r="X473" s="181">
        <f t="shared" si="7"/>
        <v>183</v>
      </c>
      <c r="Y473" s="181">
        <f t="shared" si="8"/>
        <v>275</v>
      </c>
      <c r="Z473" s="181">
        <f t="shared" si="9"/>
        <v>366</v>
      </c>
      <c r="AA473" s="155"/>
      <c r="AB473" s="9"/>
      <c r="AC473" s="9"/>
      <c r="AD473" s="9"/>
      <c r="AE473" s="9"/>
      <c r="AF473" s="9"/>
      <c r="AG473" s="9"/>
      <c r="AH473" s="9"/>
    </row>
    <row r="474" ht="15.75" customHeight="1">
      <c r="A474" s="177">
        <v>45040.0</v>
      </c>
      <c r="B474" s="178">
        <v>3.81</v>
      </c>
      <c r="C474" s="178">
        <v>4.3</v>
      </c>
      <c r="D474" s="178">
        <v>4.69</v>
      </c>
      <c r="E474" s="178">
        <v>4.97</v>
      </c>
      <c r="F474" s="178">
        <v>5.86</v>
      </c>
      <c r="G474" s="178">
        <v>6.33</v>
      </c>
      <c r="H474" s="178">
        <v>7.09</v>
      </c>
      <c r="I474" s="178">
        <v>7.43</v>
      </c>
      <c r="J474" s="178">
        <v>7.88</v>
      </c>
      <c r="K474" s="179">
        <f>MAX(0,((T474*(365/365))-VLOOKUP(A474,VBMA!$A:$D,4,0))  /  (T474* (365/365)   ))</f>
        <v>0.6523442967</v>
      </c>
      <c r="L474" s="180">
        <f t="shared" ref="L474:S474" si="477">(B474*(1-$K474) * (365/365))/100</f>
        <v>0.0132456823</v>
      </c>
      <c r="M474" s="180">
        <f t="shared" si="477"/>
        <v>0.01494919524</v>
      </c>
      <c r="N474" s="180">
        <f t="shared" si="477"/>
        <v>0.01630505248</v>
      </c>
      <c r="O474" s="180">
        <f t="shared" si="477"/>
        <v>0.01727848845</v>
      </c>
      <c r="P474" s="180">
        <f t="shared" si="477"/>
        <v>0.02037262421</v>
      </c>
      <c r="Q474" s="180">
        <f t="shared" si="477"/>
        <v>0.02200660602</v>
      </c>
      <c r="R474" s="180">
        <f t="shared" si="477"/>
        <v>0.02464878936</v>
      </c>
      <c r="S474" s="180">
        <f t="shared" si="477"/>
        <v>0.02583081875</v>
      </c>
      <c r="T474" s="181">
        <f t="shared" si="3"/>
        <v>7.766304348</v>
      </c>
      <c r="U474" s="182">
        <f t="shared" si="4"/>
        <v>45223</v>
      </c>
      <c r="V474" s="182">
        <f t="shared" si="5"/>
        <v>45315</v>
      </c>
      <c r="W474" s="182">
        <f t="shared" si="6"/>
        <v>45406</v>
      </c>
      <c r="X474" s="181">
        <f t="shared" si="7"/>
        <v>183</v>
      </c>
      <c r="Y474" s="181">
        <f t="shared" si="8"/>
        <v>275</v>
      </c>
      <c r="Z474" s="181">
        <f t="shared" si="9"/>
        <v>366</v>
      </c>
      <c r="AA474" s="155"/>
      <c r="AB474" s="9"/>
      <c r="AC474" s="9"/>
      <c r="AD474" s="9"/>
      <c r="AE474" s="9"/>
      <c r="AF474" s="9"/>
      <c r="AG474" s="9"/>
      <c r="AH474" s="9"/>
    </row>
    <row r="475" ht="15.75" customHeight="1">
      <c r="A475" s="177">
        <v>45037.0</v>
      </c>
      <c r="B475" s="178">
        <v>3.23</v>
      </c>
      <c r="C475" s="178">
        <v>3.7</v>
      </c>
      <c r="D475" s="178">
        <v>4.27</v>
      </c>
      <c r="E475" s="178">
        <v>4.95</v>
      </c>
      <c r="F475" s="178">
        <v>5.82</v>
      </c>
      <c r="G475" s="178">
        <v>6.28</v>
      </c>
      <c r="H475" s="178">
        <v>7.02</v>
      </c>
      <c r="I475" s="178">
        <v>7.41</v>
      </c>
      <c r="J475" s="178">
        <v>7.82</v>
      </c>
      <c r="K475" s="179">
        <f>MAX(0,((T475*(365/365))-VLOOKUP(A475,VBMA!$A:$D,4,0))  /  (T475* (365/365)   ))</f>
        <v>0.6542992987</v>
      </c>
      <c r="L475" s="180">
        <f t="shared" ref="L475:S475" si="478">(B475*(1-$K475) * (365/365))/100</f>
        <v>0.01116613265</v>
      </c>
      <c r="M475" s="180">
        <f t="shared" si="478"/>
        <v>0.01279092595</v>
      </c>
      <c r="N475" s="180">
        <f t="shared" si="478"/>
        <v>0.01476141995</v>
      </c>
      <c r="O475" s="180">
        <f t="shared" si="478"/>
        <v>0.01711218472</v>
      </c>
      <c r="P475" s="180">
        <f t="shared" si="478"/>
        <v>0.02011978082</v>
      </c>
      <c r="Q475" s="180">
        <f t="shared" si="478"/>
        <v>0.02171000404</v>
      </c>
      <c r="R475" s="180">
        <f t="shared" si="478"/>
        <v>0.02426818923</v>
      </c>
      <c r="S475" s="180">
        <f t="shared" si="478"/>
        <v>0.02561642197</v>
      </c>
      <c r="T475" s="181">
        <f t="shared" si="3"/>
        <v>7.79576087</v>
      </c>
      <c r="U475" s="182">
        <f t="shared" si="4"/>
        <v>45220</v>
      </c>
      <c r="V475" s="182">
        <f t="shared" si="5"/>
        <v>45312</v>
      </c>
      <c r="W475" s="182">
        <f t="shared" si="6"/>
        <v>45403</v>
      </c>
      <c r="X475" s="181">
        <f t="shared" si="7"/>
        <v>183</v>
      </c>
      <c r="Y475" s="181">
        <f t="shared" si="8"/>
        <v>275</v>
      </c>
      <c r="Z475" s="181">
        <f t="shared" si="9"/>
        <v>366</v>
      </c>
      <c r="AA475" s="155"/>
      <c r="AB475" s="9"/>
      <c r="AC475" s="9"/>
      <c r="AD475" s="9"/>
      <c r="AE475" s="9"/>
      <c r="AF475" s="9"/>
      <c r="AG475" s="9"/>
      <c r="AH475" s="9"/>
    </row>
    <row r="476" ht="15.75" customHeight="1">
      <c r="A476" s="177">
        <v>45036.0</v>
      </c>
      <c r="B476" s="178">
        <v>3.77</v>
      </c>
      <c r="C476" s="178">
        <v>4.07</v>
      </c>
      <c r="D476" s="178">
        <v>4.61</v>
      </c>
      <c r="E476" s="178">
        <v>5.07</v>
      </c>
      <c r="F476" s="178">
        <v>5.87</v>
      </c>
      <c r="G476" s="178">
        <v>6.34</v>
      </c>
      <c r="H476" s="178">
        <v>7.09</v>
      </c>
      <c r="I476" s="178">
        <v>7.45</v>
      </c>
      <c r="J476" s="178">
        <v>7.92</v>
      </c>
      <c r="K476" s="179">
        <f>MAX(0,((T476*(365/365))-VLOOKUP(A476,VBMA!$A:$D,4,0))  /  (T476* (365/365)   ))</f>
        <v>0.6547566002</v>
      </c>
      <c r="L476" s="180">
        <f t="shared" ref="L476:S476" si="479">(B476*(1-$K476) * (365/365))/100</f>
        <v>0.01301567617</v>
      </c>
      <c r="M476" s="180">
        <f t="shared" si="479"/>
        <v>0.01405140637</v>
      </c>
      <c r="N476" s="180">
        <f t="shared" si="479"/>
        <v>0.01591572073</v>
      </c>
      <c r="O476" s="180">
        <f t="shared" si="479"/>
        <v>0.01750384037</v>
      </c>
      <c r="P476" s="180">
        <f t="shared" si="479"/>
        <v>0.02026578757</v>
      </c>
      <c r="Q476" s="180">
        <f t="shared" si="479"/>
        <v>0.02188843155</v>
      </c>
      <c r="R476" s="180">
        <f t="shared" si="479"/>
        <v>0.02447775705</v>
      </c>
      <c r="S476" s="180">
        <f t="shared" si="479"/>
        <v>0.02572063329</v>
      </c>
      <c r="T476" s="181">
        <f t="shared" si="3"/>
        <v>7.806086957</v>
      </c>
      <c r="U476" s="182">
        <f t="shared" si="4"/>
        <v>45219</v>
      </c>
      <c r="V476" s="182">
        <f t="shared" si="5"/>
        <v>45311</v>
      </c>
      <c r="W476" s="182">
        <f t="shared" si="6"/>
        <v>45402</v>
      </c>
      <c r="X476" s="181">
        <f t="shared" si="7"/>
        <v>183</v>
      </c>
      <c r="Y476" s="181">
        <f t="shared" si="8"/>
        <v>275</v>
      </c>
      <c r="Z476" s="181">
        <f t="shared" si="9"/>
        <v>366</v>
      </c>
      <c r="AA476" s="155"/>
      <c r="AB476" s="9"/>
      <c r="AC476" s="9"/>
      <c r="AD476" s="9"/>
      <c r="AE476" s="9"/>
      <c r="AF476" s="9"/>
      <c r="AG476" s="9"/>
      <c r="AH476" s="9"/>
    </row>
    <row r="477" ht="15.75" customHeight="1">
      <c r="A477" s="177">
        <v>45035.0</v>
      </c>
      <c r="B477" s="178">
        <v>4.43</v>
      </c>
      <c r="C477" s="178">
        <v>4.65</v>
      </c>
      <c r="D477" s="178">
        <v>4.9</v>
      </c>
      <c r="E477" s="178">
        <v>5.2</v>
      </c>
      <c r="F477" s="178">
        <v>5.97</v>
      </c>
      <c r="G477" s="178">
        <v>6.45</v>
      </c>
      <c r="H477" s="178">
        <v>7.12</v>
      </c>
      <c r="I477" s="178">
        <v>7.49</v>
      </c>
      <c r="J477" s="178">
        <v>7.93</v>
      </c>
      <c r="K477" s="179">
        <f>MAX(0,((T477*(365/365))-VLOOKUP(A477,VBMA!$A:$D,4,0))  /  (T477* (365/365)   ))</f>
        <v>0.6610224836</v>
      </c>
      <c r="L477" s="180">
        <f t="shared" ref="L477:S477" si="480">(B477*(1-$K477) * (365/365))/100</f>
        <v>0.01501670398</v>
      </c>
      <c r="M477" s="180">
        <f t="shared" si="480"/>
        <v>0.01576245451</v>
      </c>
      <c r="N477" s="180">
        <f t="shared" si="480"/>
        <v>0.01660989831</v>
      </c>
      <c r="O477" s="180">
        <f t="shared" si="480"/>
        <v>0.01762683085</v>
      </c>
      <c r="P477" s="180">
        <f t="shared" si="480"/>
        <v>0.02023695773</v>
      </c>
      <c r="Q477" s="180">
        <f t="shared" si="480"/>
        <v>0.02186404981</v>
      </c>
      <c r="R477" s="180">
        <f t="shared" si="480"/>
        <v>0.02413519917</v>
      </c>
      <c r="S477" s="180">
        <f t="shared" si="480"/>
        <v>0.02538941598</v>
      </c>
      <c r="T477" s="181">
        <f t="shared" si="3"/>
        <v>7.855978261</v>
      </c>
      <c r="U477" s="182">
        <f t="shared" si="4"/>
        <v>45218</v>
      </c>
      <c r="V477" s="182">
        <f t="shared" si="5"/>
        <v>45310</v>
      </c>
      <c r="W477" s="182">
        <f t="shared" si="6"/>
        <v>45401</v>
      </c>
      <c r="X477" s="181">
        <f t="shared" si="7"/>
        <v>183</v>
      </c>
      <c r="Y477" s="181">
        <f t="shared" si="8"/>
        <v>275</v>
      </c>
      <c r="Z477" s="181">
        <f t="shared" si="9"/>
        <v>366</v>
      </c>
      <c r="AA477" s="155"/>
      <c r="AB477" s="9"/>
      <c r="AC477" s="9"/>
      <c r="AD477" s="9"/>
      <c r="AE477" s="9"/>
      <c r="AF477" s="9"/>
      <c r="AG477" s="9"/>
      <c r="AH477" s="9"/>
    </row>
    <row r="478" ht="15.75" customHeight="1">
      <c r="A478" s="177">
        <v>45034.0</v>
      </c>
      <c r="B478" s="178">
        <v>5.13</v>
      </c>
      <c r="C478" s="178">
        <v>5.3</v>
      </c>
      <c r="D478" s="178">
        <v>5.42</v>
      </c>
      <c r="E478" s="178">
        <v>5.52</v>
      </c>
      <c r="F478" s="178">
        <v>6.05</v>
      </c>
      <c r="G478" s="178">
        <v>6.47</v>
      </c>
      <c r="H478" s="178">
        <v>7.15</v>
      </c>
      <c r="I478" s="178">
        <v>7.5</v>
      </c>
      <c r="J478" s="178">
        <v>7.93</v>
      </c>
      <c r="K478" s="179">
        <f>MAX(0,((T478*(365/365))-VLOOKUP(A478,VBMA!$A:$D,4,0))  /  (T478* (365/365)   ))</f>
        <v>0.6533351804</v>
      </c>
      <c r="L478" s="180">
        <f t="shared" ref="L478:S478" si="481">(B478*(1-$K478) * (365/365))/100</f>
        <v>0.01778390524</v>
      </c>
      <c r="M478" s="180">
        <f t="shared" si="481"/>
        <v>0.01837323544</v>
      </c>
      <c r="N478" s="180">
        <f t="shared" si="481"/>
        <v>0.01878923322</v>
      </c>
      <c r="O478" s="180">
        <f t="shared" si="481"/>
        <v>0.01913589804</v>
      </c>
      <c r="P478" s="180">
        <f t="shared" si="481"/>
        <v>0.02097322158</v>
      </c>
      <c r="Q478" s="180">
        <f t="shared" si="481"/>
        <v>0.02242921383</v>
      </c>
      <c r="R478" s="180">
        <f t="shared" si="481"/>
        <v>0.0247865346</v>
      </c>
      <c r="S478" s="180">
        <f t="shared" si="481"/>
        <v>0.02599986147</v>
      </c>
      <c r="T478" s="181">
        <f t="shared" si="3"/>
        <v>7.846195652</v>
      </c>
      <c r="U478" s="182">
        <f t="shared" si="4"/>
        <v>45217</v>
      </c>
      <c r="V478" s="182">
        <f t="shared" si="5"/>
        <v>45309</v>
      </c>
      <c r="W478" s="182">
        <f t="shared" si="6"/>
        <v>45400</v>
      </c>
      <c r="X478" s="181">
        <f t="shared" si="7"/>
        <v>183</v>
      </c>
      <c r="Y478" s="181">
        <f t="shared" si="8"/>
        <v>275</v>
      </c>
      <c r="Z478" s="181">
        <f t="shared" si="9"/>
        <v>366</v>
      </c>
      <c r="AA478" s="155"/>
      <c r="AB478" s="9"/>
      <c r="AC478" s="9"/>
      <c r="AD478" s="9"/>
      <c r="AE478" s="9"/>
      <c r="AF478" s="9"/>
      <c r="AG478" s="9"/>
      <c r="AH478" s="9"/>
    </row>
    <row r="479" ht="15.75" customHeight="1">
      <c r="A479" s="177">
        <v>45033.0</v>
      </c>
      <c r="B479" s="178">
        <v>5.33</v>
      </c>
      <c r="C479" s="178">
        <v>5.43</v>
      </c>
      <c r="D479" s="178">
        <v>5.53</v>
      </c>
      <c r="E479" s="178">
        <v>5.62</v>
      </c>
      <c r="F479" s="178">
        <v>6.05</v>
      </c>
      <c r="G479" s="178">
        <v>6.48</v>
      </c>
      <c r="H479" s="178">
        <v>7.23</v>
      </c>
      <c r="I479" s="178">
        <v>7.52</v>
      </c>
      <c r="J479" s="178">
        <v>8.0</v>
      </c>
      <c r="K479" s="179">
        <f>MAX(0,((T479*(365/365))-VLOOKUP(A479,VBMA!$A:$D,4,0))  /  (T479* (365/365)   ))</f>
        <v>0.6535093215</v>
      </c>
      <c r="L479" s="180">
        <f t="shared" ref="L479:S479" si="482">(B479*(1-$K479) * (365/365))/100</f>
        <v>0.01846795316</v>
      </c>
      <c r="M479" s="180">
        <f t="shared" si="482"/>
        <v>0.01881444384</v>
      </c>
      <c r="N479" s="180">
        <f t="shared" si="482"/>
        <v>0.01916093452</v>
      </c>
      <c r="O479" s="180">
        <f t="shared" si="482"/>
        <v>0.01947277613</v>
      </c>
      <c r="P479" s="180">
        <f t="shared" si="482"/>
        <v>0.02096268605</v>
      </c>
      <c r="Q479" s="180">
        <f t="shared" si="482"/>
        <v>0.02245259597</v>
      </c>
      <c r="R479" s="180">
        <f t="shared" si="482"/>
        <v>0.02505127605</v>
      </c>
      <c r="S479" s="180">
        <f t="shared" si="482"/>
        <v>0.02605609902</v>
      </c>
      <c r="T479" s="181">
        <f t="shared" si="3"/>
        <v>7.806847826</v>
      </c>
      <c r="U479" s="182">
        <f t="shared" si="4"/>
        <v>45216</v>
      </c>
      <c r="V479" s="182">
        <f t="shared" si="5"/>
        <v>45308</v>
      </c>
      <c r="W479" s="182">
        <f t="shared" si="6"/>
        <v>45399</v>
      </c>
      <c r="X479" s="181">
        <f t="shared" si="7"/>
        <v>183</v>
      </c>
      <c r="Y479" s="181">
        <f t="shared" si="8"/>
        <v>275</v>
      </c>
      <c r="Z479" s="181">
        <f t="shared" si="9"/>
        <v>366</v>
      </c>
      <c r="AA479" s="155"/>
      <c r="AB479" s="9"/>
      <c r="AC479" s="9"/>
      <c r="AD479" s="9"/>
      <c r="AE479" s="9"/>
      <c r="AF479" s="9"/>
      <c r="AG479" s="9"/>
      <c r="AH479" s="9"/>
    </row>
    <row r="480" ht="15.75" customHeight="1">
      <c r="A480" s="177">
        <v>45030.0</v>
      </c>
      <c r="B480" s="178">
        <v>5.45</v>
      </c>
      <c r="C480" s="178">
        <v>5.52</v>
      </c>
      <c r="D480" s="178">
        <v>5.53</v>
      </c>
      <c r="E480" s="178">
        <v>5.63</v>
      </c>
      <c r="F480" s="178">
        <v>6.18</v>
      </c>
      <c r="G480" s="178">
        <v>6.52</v>
      </c>
      <c r="H480" s="178">
        <v>7.18</v>
      </c>
      <c r="I480" s="178">
        <v>7.54</v>
      </c>
      <c r="J480" s="178">
        <v>8.0</v>
      </c>
      <c r="K480" s="179">
        <f>MAX(0,((T480*(365/365))-VLOOKUP(A480,VBMA!$A:$D,4,0))  /  (T480* (365/365)   ))</f>
        <v>0.658058477</v>
      </c>
      <c r="L480" s="180">
        <f t="shared" ref="L480:S480" si="483">(B480*(1-$K480) * (365/365))/100</f>
        <v>0.01863581301</v>
      </c>
      <c r="M480" s="180">
        <f t="shared" si="483"/>
        <v>0.01887517207</v>
      </c>
      <c r="N480" s="180">
        <f t="shared" si="483"/>
        <v>0.01890936622</v>
      </c>
      <c r="O480" s="180">
        <f t="shared" si="483"/>
        <v>0.01925130775</v>
      </c>
      <c r="P480" s="180">
        <f t="shared" si="483"/>
        <v>0.02113198612</v>
      </c>
      <c r="Q480" s="180">
        <f t="shared" si="483"/>
        <v>0.0222945873</v>
      </c>
      <c r="R480" s="180">
        <f t="shared" si="483"/>
        <v>0.02455140135</v>
      </c>
      <c r="S480" s="180">
        <f t="shared" si="483"/>
        <v>0.02578239084</v>
      </c>
      <c r="T480" s="181">
        <f t="shared" si="3"/>
        <v>7.896086957</v>
      </c>
      <c r="U480" s="182">
        <f t="shared" si="4"/>
        <v>45213</v>
      </c>
      <c r="V480" s="182">
        <f t="shared" si="5"/>
        <v>45305</v>
      </c>
      <c r="W480" s="182">
        <f t="shared" si="6"/>
        <v>45396</v>
      </c>
      <c r="X480" s="181">
        <f t="shared" si="7"/>
        <v>183</v>
      </c>
      <c r="Y480" s="181">
        <f t="shared" si="8"/>
        <v>275</v>
      </c>
      <c r="Z480" s="181">
        <f t="shared" si="9"/>
        <v>366</v>
      </c>
      <c r="AA480" s="155"/>
      <c r="AB480" s="9"/>
      <c r="AC480" s="9"/>
      <c r="AD480" s="9"/>
      <c r="AE480" s="9"/>
      <c r="AF480" s="9"/>
      <c r="AG480" s="9"/>
      <c r="AH480" s="9"/>
    </row>
    <row r="481" ht="15.75" customHeight="1">
      <c r="A481" s="177">
        <v>45029.0</v>
      </c>
      <c r="B481" s="178">
        <v>5.44</v>
      </c>
      <c r="C481" s="178">
        <v>5.5</v>
      </c>
      <c r="D481" s="178">
        <v>5.54</v>
      </c>
      <c r="E481" s="178">
        <v>5.76</v>
      </c>
      <c r="F481" s="178">
        <v>6.28</v>
      </c>
      <c r="G481" s="178">
        <v>6.54</v>
      </c>
      <c r="H481" s="178">
        <v>7.18</v>
      </c>
      <c r="I481" s="178">
        <v>7.53</v>
      </c>
      <c r="J481" s="178">
        <v>7.96</v>
      </c>
      <c r="K481" s="179">
        <f>MAX(0,((T481*(365/365))-VLOOKUP(A481,VBMA!$A:$D,4,0))  /  (T481* (365/365)   ))</f>
        <v>0.6571949048</v>
      </c>
      <c r="L481" s="180">
        <f t="shared" ref="L481:S481" si="484">(B481*(1-$K481) * (365/365))/100</f>
        <v>0.01864859718</v>
      </c>
      <c r="M481" s="180">
        <f t="shared" si="484"/>
        <v>0.01885428023</v>
      </c>
      <c r="N481" s="180">
        <f t="shared" si="484"/>
        <v>0.01899140227</v>
      </c>
      <c r="O481" s="180">
        <f t="shared" si="484"/>
        <v>0.01974557348</v>
      </c>
      <c r="P481" s="180">
        <f t="shared" si="484"/>
        <v>0.02152815998</v>
      </c>
      <c r="Q481" s="180">
        <f t="shared" si="484"/>
        <v>0.02241945322</v>
      </c>
      <c r="R481" s="180">
        <f t="shared" si="484"/>
        <v>0.02461340583</v>
      </c>
      <c r="S481" s="180">
        <f t="shared" si="484"/>
        <v>0.02581322367</v>
      </c>
      <c r="T481" s="181">
        <f t="shared" si="3"/>
        <v>7.876195652</v>
      </c>
      <c r="U481" s="182">
        <f t="shared" si="4"/>
        <v>45212</v>
      </c>
      <c r="V481" s="182">
        <f t="shared" si="5"/>
        <v>45304</v>
      </c>
      <c r="W481" s="182">
        <f t="shared" si="6"/>
        <v>45395</v>
      </c>
      <c r="X481" s="181">
        <f t="shared" si="7"/>
        <v>183</v>
      </c>
      <c r="Y481" s="181">
        <f t="shared" si="8"/>
        <v>275</v>
      </c>
      <c r="Z481" s="181">
        <f t="shared" si="9"/>
        <v>366</v>
      </c>
      <c r="AA481" s="155"/>
      <c r="AB481" s="9"/>
      <c r="AC481" s="9"/>
      <c r="AD481" s="9"/>
      <c r="AE481" s="9"/>
      <c r="AF481" s="9"/>
      <c r="AG481" s="9"/>
      <c r="AH481" s="9"/>
    </row>
    <row r="482" ht="15.75" customHeight="1">
      <c r="A482" s="177">
        <v>45028.0</v>
      </c>
      <c r="B482" s="178">
        <v>5.26</v>
      </c>
      <c r="C482" s="178">
        <v>5.34</v>
      </c>
      <c r="D482" s="178">
        <v>5.4</v>
      </c>
      <c r="E482" s="178">
        <v>5.54</v>
      </c>
      <c r="F482" s="178">
        <v>6.17</v>
      </c>
      <c r="G482" s="178">
        <v>6.51</v>
      </c>
      <c r="H482" s="178">
        <v>7.26</v>
      </c>
      <c r="I482" s="178">
        <v>7.57</v>
      </c>
      <c r="J482" s="178">
        <v>8.0</v>
      </c>
      <c r="K482" s="179">
        <f>MAX(0,((T482*(365/365))-VLOOKUP(A482,VBMA!$A:$D,4,0))  /  (T482* (365/365)   ))</f>
        <v>0.6572138274</v>
      </c>
      <c r="L482" s="180">
        <f t="shared" ref="L482:S482" si="485">(B482*(1-$K482) * (365/365))/100</f>
        <v>0.01803055268</v>
      </c>
      <c r="M482" s="180">
        <f t="shared" si="485"/>
        <v>0.01830478162</v>
      </c>
      <c r="N482" s="180">
        <f t="shared" si="485"/>
        <v>0.01851045332</v>
      </c>
      <c r="O482" s="180">
        <f t="shared" si="485"/>
        <v>0.01899035396</v>
      </c>
      <c r="P482" s="180">
        <f t="shared" si="485"/>
        <v>0.02114990685</v>
      </c>
      <c r="Q482" s="180">
        <f t="shared" si="485"/>
        <v>0.02231537984</v>
      </c>
      <c r="R482" s="180">
        <f t="shared" si="485"/>
        <v>0.02488627613</v>
      </c>
      <c r="S482" s="180">
        <f t="shared" si="485"/>
        <v>0.02594891327</v>
      </c>
      <c r="T482" s="181">
        <f t="shared" si="3"/>
        <v>7.876630435</v>
      </c>
      <c r="U482" s="182">
        <f t="shared" si="4"/>
        <v>45211</v>
      </c>
      <c r="V482" s="182">
        <f t="shared" si="5"/>
        <v>45303</v>
      </c>
      <c r="W482" s="182">
        <f t="shared" si="6"/>
        <v>45394</v>
      </c>
      <c r="X482" s="181">
        <f t="shared" si="7"/>
        <v>183</v>
      </c>
      <c r="Y482" s="181">
        <f t="shared" si="8"/>
        <v>275</v>
      </c>
      <c r="Z482" s="181">
        <f t="shared" si="9"/>
        <v>366</v>
      </c>
      <c r="AA482" s="155"/>
      <c r="AB482" s="9"/>
      <c r="AC482" s="9"/>
      <c r="AD482" s="9"/>
      <c r="AE482" s="9"/>
      <c r="AF482" s="9"/>
      <c r="AG482" s="9"/>
      <c r="AH482" s="9"/>
    </row>
    <row r="483" ht="15.75" customHeight="1">
      <c r="A483" s="177">
        <v>45027.0</v>
      </c>
      <c r="B483" s="178">
        <v>5.16</v>
      </c>
      <c r="C483" s="178">
        <v>5.23</v>
      </c>
      <c r="D483" s="178">
        <v>5.31</v>
      </c>
      <c r="E483" s="178">
        <v>5.53</v>
      </c>
      <c r="F483" s="178">
        <v>6.14</v>
      </c>
      <c r="G483" s="178">
        <v>6.5</v>
      </c>
      <c r="H483" s="178">
        <v>7.26</v>
      </c>
      <c r="I483" s="178">
        <v>7.57</v>
      </c>
      <c r="J483" s="178">
        <v>8.0</v>
      </c>
      <c r="K483" s="179">
        <f>MAX(0,((T483*(365/365))-VLOOKUP(A483,VBMA!$A:$D,4,0))  /  (T483* (365/365)   ))</f>
        <v>0.6565790382</v>
      </c>
      <c r="L483" s="180">
        <f t="shared" ref="L483:S483" si="486">(B483*(1-$K483) * (365/365))/100</f>
        <v>0.01772052163</v>
      </c>
      <c r="M483" s="180">
        <f t="shared" si="486"/>
        <v>0.0179609163</v>
      </c>
      <c r="N483" s="180">
        <f t="shared" si="486"/>
        <v>0.01823565307</v>
      </c>
      <c r="O483" s="180">
        <f t="shared" si="486"/>
        <v>0.01899117919</v>
      </c>
      <c r="P483" s="180">
        <f t="shared" si="486"/>
        <v>0.02108604706</v>
      </c>
      <c r="Q483" s="180">
        <f t="shared" si="486"/>
        <v>0.02232236252</v>
      </c>
      <c r="R483" s="180">
        <f t="shared" si="486"/>
        <v>0.02493236183</v>
      </c>
      <c r="S483" s="180">
        <f t="shared" si="486"/>
        <v>0.02599696681</v>
      </c>
      <c r="T483" s="181">
        <f t="shared" si="3"/>
        <v>7.876630435</v>
      </c>
      <c r="U483" s="182">
        <f t="shared" si="4"/>
        <v>45210</v>
      </c>
      <c r="V483" s="182">
        <f t="shared" si="5"/>
        <v>45302</v>
      </c>
      <c r="W483" s="182">
        <f t="shared" si="6"/>
        <v>45393</v>
      </c>
      <c r="X483" s="181">
        <f t="shared" si="7"/>
        <v>183</v>
      </c>
      <c r="Y483" s="181">
        <f t="shared" si="8"/>
        <v>275</v>
      </c>
      <c r="Z483" s="181">
        <f t="shared" si="9"/>
        <v>366</v>
      </c>
      <c r="AA483" s="155"/>
      <c r="AB483" s="9"/>
      <c r="AC483" s="9"/>
      <c r="AD483" s="9"/>
      <c r="AE483" s="9"/>
      <c r="AF483" s="9"/>
      <c r="AG483" s="9"/>
      <c r="AH483" s="9"/>
    </row>
    <row r="484" ht="15.75" customHeight="1">
      <c r="A484" s="177">
        <v>45026.0</v>
      </c>
      <c r="B484" s="178">
        <v>5.08</v>
      </c>
      <c r="C484" s="178">
        <v>5.22</v>
      </c>
      <c r="D484" s="178">
        <v>5.3</v>
      </c>
      <c r="E484" s="178">
        <v>5.56</v>
      </c>
      <c r="F484" s="178">
        <v>6.12</v>
      </c>
      <c r="G484" s="178">
        <v>6.54</v>
      </c>
      <c r="H484" s="178">
        <v>7.28</v>
      </c>
      <c r="I484" s="178">
        <v>7.55</v>
      </c>
      <c r="J484" s="178">
        <v>8.0</v>
      </c>
      <c r="K484" s="179">
        <f>MAX(0,((T484*(365/365))-VLOOKUP(A484,VBMA!$A:$D,4,0))  /  (T484* (365/365)   ))</f>
        <v>0.6567765619</v>
      </c>
      <c r="L484" s="180">
        <f t="shared" ref="L484:S484" si="487">(B484*(1-$K484) * (365/365))/100</f>
        <v>0.01743575066</v>
      </c>
      <c r="M484" s="180">
        <f t="shared" si="487"/>
        <v>0.01791626347</v>
      </c>
      <c r="N484" s="180">
        <f t="shared" si="487"/>
        <v>0.01819084222</v>
      </c>
      <c r="O484" s="180">
        <f t="shared" si="487"/>
        <v>0.01908322316</v>
      </c>
      <c r="P484" s="180">
        <f t="shared" si="487"/>
        <v>0.02100527441</v>
      </c>
      <c r="Q484" s="180">
        <f t="shared" si="487"/>
        <v>0.02244681285</v>
      </c>
      <c r="R484" s="180">
        <f t="shared" si="487"/>
        <v>0.0249866663</v>
      </c>
      <c r="S484" s="180">
        <f t="shared" si="487"/>
        <v>0.02591336958</v>
      </c>
      <c r="T484" s="181">
        <f t="shared" si="3"/>
        <v>7.817065217</v>
      </c>
      <c r="U484" s="182">
        <f t="shared" si="4"/>
        <v>45209</v>
      </c>
      <c r="V484" s="182">
        <f t="shared" si="5"/>
        <v>45301</v>
      </c>
      <c r="W484" s="182">
        <f t="shared" si="6"/>
        <v>45392</v>
      </c>
      <c r="X484" s="181">
        <f t="shared" si="7"/>
        <v>183</v>
      </c>
      <c r="Y484" s="181">
        <f t="shared" si="8"/>
        <v>275</v>
      </c>
      <c r="Z484" s="181">
        <f t="shared" si="9"/>
        <v>366</v>
      </c>
      <c r="AA484" s="155"/>
      <c r="AB484" s="9"/>
      <c r="AC484" s="9"/>
      <c r="AD484" s="9"/>
      <c r="AE484" s="9"/>
      <c r="AF484" s="9"/>
      <c r="AG484" s="9"/>
      <c r="AH484" s="9"/>
    </row>
    <row r="485" ht="15.75" customHeight="1">
      <c r="A485" s="177">
        <v>45023.0</v>
      </c>
      <c r="B485" s="178">
        <v>5.06</v>
      </c>
      <c r="C485" s="178">
        <v>5.2</v>
      </c>
      <c r="D485" s="178">
        <v>5.33</v>
      </c>
      <c r="E485" s="178">
        <v>5.56</v>
      </c>
      <c r="F485" s="178">
        <v>6.14</v>
      </c>
      <c r="G485" s="178">
        <v>6.51</v>
      </c>
      <c r="H485" s="178">
        <v>7.19</v>
      </c>
      <c r="I485" s="178">
        <v>7.57</v>
      </c>
      <c r="J485" s="178">
        <v>8.0</v>
      </c>
      <c r="K485" s="179">
        <f>MAX(0,((T485*(365/365))-VLOOKUP(A485,VBMA!$A:$D,4,0))  /  (T485* (365/365)   ))</f>
        <v>0.650510246</v>
      </c>
      <c r="L485" s="180">
        <f t="shared" ref="L485:S485" si="488">(B485*(1-$K485) * (365/365))/100</f>
        <v>0.01768418155</v>
      </c>
      <c r="M485" s="180">
        <f t="shared" si="488"/>
        <v>0.01817346721</v>
      </c>
      <c r="N485" s="180">
        <f t="shared" si="488"/>
        <v>0.01862780389</v>
      </c>
      <c r="O485" s="180">
        <f t="shared" si="488"/>
        <v>0.01943163032</v>
      </c>
      <c r="P485" s="180">
        <f t="shared" si="488"/>
        <v>0.0214586709</v>
      </c>
      <c r="Q485" s="180">
        <f t="shared" si="488"/>
        <v>0.02275178299</v>
      </c>
      <c r="R485" s="180">
        <f t="shared" si="488"/>
        <v>0.02512831332</v>
      </c>
      <c r="S485" s="180">
        <f t="shared" si="488"/>
        <v>0.02645637438</v>
      </c>
      <c r="T485" s="181">
        <f t="shared" si="3"/>
        <v>7.945869565</v>
      </c>
      <c r="U485" s="182">
        <f t="shared" si="4"/>
        <v>45206</v>
      </c>
      <c r="V485" s="182">
        <f t="shared" si="5"/>
        <v>45298</v>
      </c>
      <c r="W485" s="182">
        <f t="shared" si="6"/>
        <v>45389</v>
      </c>
      <c r="X485" s="181">
        <f t="shared" si="7"/>
        <v>183</v>
      </c>
      <c r="Y485" s="181">
        <f t="shared" si="8"/>
        <v>275</v>
      </c>
      <c r="Z485" s="181">
        <f t="shared" si="9"/>
        <v>366</v>
      </c>
      <c r="AA485" s="155"/>
      <c r="AB485" s="9"/>
      <c r="AC485" s="9"/>
      <c r="AD485" s="9"/>
      <c r="AE485" s="9"/>
      <c r="AF485" s="9"/>
      <c r="AG485" s="9"/>
      <c r="AH485" s="9"/>
    </row>
    <row r="486" ht="15.75" customHeight="1">
      <c r="A486" s="177">
        <v>45022.0</v>
      </c>
      <c r="B486" s="178">
        <v>4.47</v>
      </c>
      <c r="C486" s="178">
        <v>4.63</v>
      </c>
      <c r="D486" s="178">
        <v>4.77</v>
      </c>
      <c r="E486" s="178">
        <v>5.07</v>
      </c>
      <c r="F486" s="178">
        <v>6.08</v>
      </c>
      <c r="G486" s="178">
        <v>6.53</v>
      </c>
      <c r="H486" s="178">
        <v>7.27</v>
      </c>
      <c r="I486" s="178">
        <v>7.54</v>
      </c>
      <c r="J486" s="178">
        <v>7.95</v>
      </c>
      <c r="K486" s="179">
        <f>MAX(0,((T486*(365/365))-VLOOKUP(A486,VBMA!$A:$D,4,0))  /  (T486* (365/365)   ))</f>
        <v>0.6459617125</v>
      </c>
      <c r="L486" s="180">
        <f t="shared" ref="L486:S486" si="489">(B486*(1-$K486) * (365/365))/100</f>
        <v>0.01582551145</v>
      </c>
      <c r="M486" s="180">
        <f t="shared" si="489"/>
        <v>0.01639197271</v>
      </c>
      <c r="N486" s="180">
        <f t="shared" si="489"/>
        <v>0.01688762631</v>
      </c>
      <c r="O486" s="180">
        <f t="shared" si="489"/>
        <v>0.01794974118</v>
      </c>
      <c r="P486" s="180">
        <f t="shared" si="489"/>
        <v>0.02152552788</v>
      </c>
      <c r="Q486" s="180">
        <f t="shared" si="489"/>
        <v>0.02311870017</v>
      </c>
      <c r="R486" s="180">
        <f t="shared" si="489"/>
        <v>0.0257385835</v>
      </c>
      <c r="S486" s="180">
        <f t="shared" si="489"/>
        <v>0.02669448688</v>
      </c>
      <c r="T486" s="181">
        <f t="shared" si="3"/>
        <v>7.807065217</v>
      </c>
      <c r="U486" s="182">
        <f t="shared" si="4"/>
        <v>45205</v>
      </c>
      <c r="V486" s="182">
        <f t="shared" si="5"/>
        <v>45297</v>
      </c>
      <c r="W486" s="182">
        <f t="shared" si="6"/>
        <v>45388</v>
      </c>
      <c r="X486" s="181">
        <f t="shared" si="7"/>
        <v>183</v>
      </c>
      <c r="Y486" s="181">
        <f t="shared" si="8"/>
        <v>275</v>
      </c>
      <c r="Z486" s="181">
        <f t="shared" si="9"/>
        <v>366</v>
      </c>
      <c r="AA486" s="155"/>
      <c r="AB486" s="9"/>
      <c r="AC486" s="9"/>
      <c r="AD486" s="9"/>
      <c r="AE486" s="9"/>
      <c r="AF486" s="9"/>
      <c r="AG486" s="9"/>
      <c r="AH486" s="9"/>
    </row>
    <row r="487" ht="15.75" customHeight="1">
      <c r="A487" s="177">
        <v>45021.0</v>
      </c>
      <c r="B487" s="178">
        <v>3.25</v>
      </c>
      <c r="C487" s="178">
        <v>3.58</v>
      </c>
      <c r="D487" s="178">
        <v>3.88</v>
      </c>
      <c r="E487" s="178">
        <v>4.87</v>
      </c>
      <c r="F487" s="178">
        <v>6.0</v>
      </c>
      <c r="G487" s="178">
        <v>6.43</v>
      </c>
      <c r="H487" s="178">
        <v>7.27</v>
      </c>
      <c r="I487" s="178">
        <v>7.56</v>
      </c>
      <c r="J487" s="178">
        <v>7.97</v>
      </c>
      <c r="K487" s="179">
        <f>MAX(0,((T487*(365/365))-VLOOKUP(A487,VBMA!$A:$D,4,0))  /  (T487* (365/365)   ))</f>
        <v>0.6601182973</v>
      </c>
      <c r="L487" s="180">
        <f t="shared" ref="L487:S487" si="490">(B487*(1-$K487) * (365/365))/100</f>
        <v>0.01104615534</v>
      </c>
      <c r="M487" s="180">
        <f t="shared" si="490"/>
        <v>0.01216776496</v>
      </c>
      <c r="N487" s="180">
        <f t="shared" si="490"/>
        <v>0.01318741006</v>
      </c>
      <c r="O487" s="180">
        <f t="shared" si="490"/>
        <v>0.01655223892</v>
      </c>
      <c r="P487" s="180">
        <f t="shared" si="490"/>
        <v>0.02039290216</v>
      </c>
      <c r="Q487" s="180">
        <f t="shared" si="490"/>
        <v>0.02185439348</v>
      </c>
      <c r="R487" s="180">
        <f t="shared" si="490"/>
        <v>0.02470939979</v>
      </c>
      <c r="S487" s="180">
        <f t="shared" si="490"/>
        <v>0.02569505672</v>
      </c>
      <c r="T487" s="181">
        <f t="shared" si="3"/>
        <v>7.846847826</v>
      </c>
      <c r="U487" s="182">
        <f t="shared" si="4"/>
        <v>45204</v>
      </c>
      <c r="V487" s="182">
        <f t="shared" si="5"/>
        <v>45296</v>
      </c>
      <c r="W487" s="182">
        <f t="shared" si="6"/>
        <v>45387</v>
      </c>
      <c r="X487" s="181">
        <f t="shared" si="7"/>
        <v>183</v>
      </c>
      <c r="Y487" s="181">
        <f t="shared" si="8"/>
        <v>275</v>
      </c>
      <c r="Z487" s="181">
        <f t="shared" si="9"/>
        <v>366</v>
      </c>
      <c r="AA487" s="155"/>
      <c r="AB487" s="9"/>
      <c r="AC487" s="9"/>
      <c r="AD487" s="9"/>
      <c r="AE487" s="9"/>
      <c r="AF487" s="9"/>
      <c r="AG487" s="9"/>
      <c r="AH487" s="9"/>
    </row>
    <row r="488" ht="15.75" customHeight="1">
      <c r="A488" s="177">
        <v>45020.0</v>
      </c>
      <c r="B488" s="178">
        <v>2.48</v>
      </c>
      <c r="C488" s="178">
        <v>2.82</v>
      </c>
      <c r="D488" s="178">
        <v>3.3</v>
      </c>
      <c r="E488" s="178">
        <v>4.73</v>
      </c>
      <c r="F488" s="178">
        <v>5.9</v>
      </c>
      <c r="G488" s="178">
        <v>6.38</v>
      </c>
      <c r="H488" s="178">
        <v>7.22</v>
      </c>
      <c r="I488" s="178">
        <v>7.56</v>
      </c>
      <c r="J488" s="178">
        <v>7.97</v>
      </c>
      <c r="K488" s="179">
        <f>MAX(0,((T488*(365/365))-VLOOKUP(A488,VBMA!$A:$D,4,0))  /  (T488* (365/365)   ))</f>
        <v>0.6447705311</v>
      </c>
      <c r="L488" s="180">
        <f t="shared" ref="L488:S488" si="491">(B488*(1-$K488) * (365/365))/100</f>
        <v>0.00880969083</v>
      </c>
      <c r="M488" s="180">
        <f t="shared" si="491"/>
        <v>0.01001747102</v>
      </c>
      <c r="N488" s="180">
        <f t="shared" si="491"/>
        <v>0.01172257247</v>
      </c>
      <c r="O488" s="180">
        <f t="shared" si="491"/>
        <v>0.01680235388</v>
      </c>
      <c r="P488" s="180">
        <f t="shared" si="491"/>
        <v>0.02095853867</v>
      </c>
      <c r="Q488" s="180">
        <f t="shared" si="491"/>
        <v>0.02266364012</v>
      </c>
      <c r="R488" s="180">
        <f t="shared" si="491"/>
        <v>0.02564756766</v>
      </c>
      <c r="S488" s="180">
        <f t="shared" si="491"/>
        <v>0.02685534785</v>
      </c>
      <c r="T488" s="181">
        <f t="shared" si="3"/>
        <v>7.896304348</v>
      </c>
      <c r="U488" s="182">
        <f t="shared" si="4"/>
        <v>45203</v>
      </c>
      <c r="V488" s="182">
        <f t="shared" si="5"/>
        <v>45295</v>
      </c>
      <c r="W488" s="182">
        <f t="shared" si="6"/>
        <v>45386</v>
      </c>
      <c r="X488" s="181">
        <f t="shared" si="7"/>
        <v>183</v>
      </c>
      <c r="Y488" s="181">
        <f t="shared" si="8"/>
        <v>275</v>
      </c>
      <c r="Z488" s="181">
        <f t="shared" si="9"/>
        <v>366</v>
      </c>
      <c r="AA488" s="155"/>
      <c r="AB488" s="9"/>
      <c r="AC488" s="9"/>
      <c r="AD488" s="9"/>
      <c r="AE488" s="9"/>
      <c r="AF488" s="9"/>
      <c r="AG488" s="9"/>
      <c r="AH488" s="9"/>
    </row>
    <row r="489" ht="15.75" customHeight="1">
      <c r="A489" s="177">
        <v>45019.0</v>
      </c>
      <c r="B489" s="178">
        <v>1.92</v>
      </c>
      <c r="C489" s="178">
        <v>2.55</v>
      </c>
      <c r="D489" s="178">
        <v>2.98</v>
      </c>
      <c r="E489" s="178">
        <v>4.53</v>
      </c>
      <c r="F489" s="178">
        <v>5.83</v>
      </c>
      <c r="G489" s="178">
        <v>6.37</v>
      </c>
      <c r="H489" s="178">
        <v>7.13</v>
      </c>
      <c r="I489" s="178">
        <v>7.54</v>
      </c>
      <c r="J489" s="178">
        <v>7.95</v>
      </c>
      <c r="K489" s="179">
        <f>MAX(0,((T489*(365/365))-VLOOKUP(A489,VBMA!$A:$D,4,0))  /  (T489* (365/365)   ))</f>
        <v>0.6476011984</v>
      </c>
      <c r="L489" s="180">
        <f t="shared" ref="L489:S489" si="492">(B489*(1-$K489) * (365/365))/100</f>
        <v>0.006766056991</v>
      </c>
      <c r="M489" s="180">
        <f t="shared" si="492"/>
        <v>0.008986169441</v>
      </c>
      <c r="N489" s="180">
        <f t="shared" si="492"/>
        <v>0.01050148429</v>
      </c>
      <c r="O489" s="180">
        <f t="shared" si="492"/>
        <v>0.01596366571</v>
      </c>
      <c r="P489" s="180">
        <f t="shared" si="492"/>
        <v>0.02054485013</v>
      </c>
      <c r="Q489" s="180">
        <f t="shared" si="492"/>
        <v>0.02244780366</v>
      </c>
      <c r="R489" s="180">
        <f t="shared" si="492"/>
        <v>0.02512603456</v>
      </c>
      <c r="S489" s="180">
        <f t="shared" si="492"/>
        <v>0.02657086964</v>
      </c>
      <c r="T489" s="181">
        <f t="shared" si="3"/>
        <v>7.945543478</v>
      </c>
      <c r="U489" s="182">
        <f t="shared" si="4"/>
        <v>45202</v>
      </c>
      <c r="V489" s="182">
        <f t="shared" si="5"/>
        <v>45294</v>
      </c>
      <c r="W489" s="182">
        <f t="shared" si="6"/>
        <v>45385</v>
      </c>
      <c r="X489" s="181">
        <f t="shared" si="7"/>
        <v>183</v>
      </c>
      <c r="Y489" s="181">
        <f t="shared" si="8"/>
        <v>275</v>
      </c>
      <c r="Z489" s="181">
        <f t="shared" si="9"/>
        <v>366</v>
      </c>
      <c r="AA489" s="155"/>
      <c r="AB489" s="9"/>
      <c r="AC489" s="9"/>
      <c r="AD489" s="9"/>
      <c r="AE489" s="9"/>
      <c r="AF489" s="9"/>
      <c r="AG489" s="9"/>
      <c r="AH489" s="9"/>
    </row>
    <row r="490" ht="15.75" customHeight="1">
      <c r="A490" s="177">
        <v>45016.0</v>
      </c>
      <c r="B490" s="178">
        <v>1.5</v>
      </c>
      <c r="C490" s="178">
        <v>2.2</v>
      </c>
      <c r="D490" s="178">
        <v>2.73</v>
      </c>
      <c r="E490" s="178">
        <v>4.5</v>
      </c>
      <c r="F490" s="178">
        <v>5.93</v>
      </c>
      <c r="G490" s="178">
        <v>6.43</v>
      </c>
      <c r="H490" s="178">
        <v>7.33</v>
      </c>
      <c r="I490" s="178">
        <v>7.62</v>
      </c>
      <c r="J490" s="178">
        <v>8.03</v>
      </c>
      <c r="K490" s="179">
        <f>MAX(0,((T490*(365/365))-VLOOKUP(A490,VBMA!$A:$D,4,0))  /  (T490* (365/365)   ))</f>
        <v>0.6304677623</v>
      </c>
      <c r="L490" s="180">
        <f t="shared" ref="L490:S490" si="493">(B490*(1-$K490) * (365/365))/100</f>
        <v>0.005542983565</v>
      </c>
      <c r="M490" s="180">
        <f t="shared" si="493"/>
        <v>0.008129709229</v>
      </c>
      <c r="N490" s="180">
        <f t="shared" si="493"/>
        <v>0.01008823009</v>
      </c>
      <c r="O490" s="180">
        <f t="shared" si="493"/>
        <v>0.0166289507</v>
      </c>
      <c r="P490" s="180">
        <f t="shared" si="493"/>
        <v>0.02191326169</v>
      </c>
      <c r="Q490" s="180">
        <f t="shared" si="493"/>
        <v>0.02376092288</v>
      </c>
      <c r="R490" s="180">
        <f t="shared" si="493"/>
        <v>0.02708671302</v>
      </c>
      <c r="S490" s="180">
        <f t="shared" si="493"/>
        <v>0.02815835651</v>
      </c>
      <c r="T490" s="181">
        <f t="shared" si="3"/>
        <v>7.91</v>
      </c>
      <c r="U490" s="182">
        <f t="shared" si="4"/>
        <v>45200</v>
      </c>
      <c r="V490" s="182">
        <f t="shared" si="5"/>
        <v>45291</v>
      </c>
      <c r="W490" s="182">
        <f t="shared" si="6"/>
        <v>45382</v>
      </c>
      <c r="X490" s="181">
        <f t="shared" si="7"/>
        <v>184</v>
      </c>
      <c r="Y490" s="181">
        <f t="shared" si="8"/>
        <v>275</v>
      </c>
      <c r="Z490" s="181">
        <f t="shared" si="9"/>
        <v>366</v>
      </c>
      <c r="AA490" s="155"/>
      <c r="AB490" s="9"/>
      <c r="AC490" s="9"/>
      <c r="AD490" s="9"/>
      <c r="AE490" s="9"/>
      <c r="AF490" s="9"/>
      <c r="AG490" s="9"/>
      <c r="AH490" s="9"/>
    </row>
    <row r="491" ht="15.75" customHeight="1">
      <c r="A491" s="177">
        <v>45015.0</v>
      </c>
      <c r="B491" s="178">
        <v>1.0</v>
      </c>
      <c r="C491" s="178">
        <v>1.76</v>
      </c>
      <c r="D491" s="178">
        <v>2.48</v>
      </c>
      <c r="E491" s="178">
        <v>4.36</v>
      </c>
      <c r="F491" s="178">
        <v>5.78</v>
      </c>
      <c r="G491" s="178">
        <v>6.38</v>
      </c>
      <c r="H491" s="178">
        <v>7.14</v>
      </c>
      <c r="I491" s="178">
        <v>7.53</v>
      </c>
      <c r="J491" s="178">
        <v>7.96</v>
      </c>
      <c r="K491" s="179">
        <f>MAX(0,((T491*(365/365))-VLOOKUP(A491,VBMA!$A:$D,4,0))  /  (T491* (365/365)   ))</f>
        <v>0.6045454545</v>
      </c>
      <c r="L491" s="180">
        <f t="shared" ref="L491:S491" si="494">(B491*(1-$K491) * (365/365))/100</f>
        <v>0.003954545455</v>
      </c>
      <c r="M491" s="180">
        <f t="shared" si="494"/>
        <v>0.00696</v>
      </c>
      <c r="N491" s="180">
        <f t="shared" si="494"/>
        <v>0.009807272727</v>
      </c>
      <c r="O491" s="180">
        <f t="shared" si="494"/>
        <v>0.01724181818</v>
      </c>
      <c r="P491" s="180">
        <f t="shared" si="494"/>
        <v>0.02285727273</v>
      </c>
      <c r="Q491" s="180">
        <f t="shared" si="494"/>
        <v>0.02523</v>
      </c>
      <c r="R491" s="180">
        <f t="shared" si="494"/>
        <v>0.02823545455</v>
      </c>
      <c r="S491" s="180">
        <f t="shared" si="494"/>
        <v>0.02977772727</v>
      </c>
      <c r="T491" s="181">
        <f t="shared" si="3"/>
        <v>7.92</v>
      </c>
      <c r="U491" s="182">
        <f t="shared" si="4"/>
        <v>45199</v>
      </c>
      <c r="V491" s="182">
        <f t="shared" si="5"/>
        <v>45290</v>
      </c>
      <c r="W491" s="182">
        <f t="shared" si="6"/>
        <v>45381</v>
      </c>
      <c r="X491" s="181">
        <f t="shared" si="7"/>
        <v>184</v>
      </c>
      <c r="Y491" s="181">
        <f t="shared" si="8"/>
        <v>275</v>
      </c>
      <c r="Z491" s="181">
        <f t="shared" si="9"/>
        <v>366</v>
      </c>
      <c r="AA491" s="155"/>
      <c r="AB491" s="9"/>
      <c r="AC491" s="9"/>
      <c r="AD491" s="9"/>
      <c r="AE491" s="9"/>
      <c r="AF491" s="9"/>
      <c r="AG491" s="9"/>
      <c r="AH491" s="9"/>
    </row>
    <row r="492" ht="15.75" customHeight="1">
      <c r="A492" s="177">
        <v>45014.0</v>
      </c>
      <c r="B492" s="178">
        <v>1.05</v>
      </c>
      <c r="C492" s="178">
        <v>1.78</v>
      </c>
      <c r="D492" s="178">
        <v>2.5</v>
      </c>
      <c r="E492" s="178">
        <v>4.25</v>
      </c>
      <c r="F492" s="178">
        <v>5.88</v>
      </c>
      <c r="G492" s="178">
        <v>6.38</v>
      </c>
      <c r="H492" s="178">
        <v>7.2</v>
      </c>
      <c r="I492" s="178">
        <v>7.53</v>
      </c>
      <c r="J492" s="178">
        <v>8.0</v>
      </c>
      <c r="K492" s="179">
        <f>MAX(0,((T492*(365/365))-VLOOKUP(A492,VBMA!$A:$D,4,0))  /  (T492* (365/365)   ))</f>
        <v>0.5842239186</v>
      </c>
      <c r="L492" s="180">
        <f t="shared" ref="L492:S492" si="495">(B492*(1-$K492) * (365/365))/100</f>
        <v>0.004365648855</v>
      </c>
      <c r="M492" s="180">
        <f t="shared" si="495"/>
        <v>0.007400814249</v>
      </c>
      <c r="N492" s="180">
        <f t="shared" si="495"/>
        <v>0.01039440204</v>
      </c>
      <c r="O492" s="180">
        <f t="shared" si="495"/>
        <v>0.01767048346</v>
      </c>
      <c r="P492" s="180">
        <f t="shared" si="495"/>
        <v>0.02444763359</v>
      </c>
      <c r="Q492" s="180">
        <f t="shared" si="495"/>
        <v>0.02652651399</v>
      </c>
      <c r="R492" s="180">
        <f t="shared" si="495"/>
        <v>0.02993587786</v>
      </c>
      <c r="S492" s="180">
        <f t="shared" si="495"/>
        <v>0.03130793893</v>
      </c>
      <c r="T492" s="181">
        <f t="shared" si="3"/>
        <v>7.86</v>
      </c>
      <c r="U492" s="182">
        <f t="shared" si="4"/>
        <v>45198</v>
      </c>
      <c r="V492" s="182">
        <f t="shared" si="5"/>
        <v>45289</v>
      </c>
      <c r="W492" s="182">
        <f t="shared" si="6"/>
        <v>45380</v>
      </c>
      <c r="X492" s="181">
        <f t="shared" si="7"/>
        <v>184</v>
      </c>
      <c r="Y492" s="181">
        <f t="shared" si="8"/>
        <v>275</v>
      </c>
      <c r="Z492" s="181">
        <f t="shared" si="9"/>
        <v>366</v>
      </c>
      <c r="AA492" s="155"/>
      <c r="AB492" s="9"/>
      <c r="AC492" s="9"/>
      <c r="AD492" s="9"/>
      <c r="AE492" s="9"/>
      <c r="AF492" s="9"/>
      <c r="AG492" s="9"/>
      <c r="AH492" s="9"/>
    </row>
    <row r="493" ht="15.75" customHeight="1">
      <c r="A493" s="177">
        <v>45013.0</v>
      </c>
      <c r="B493" s="178">
        <v>1.08</v>
      </c>
      <c r="C493" s="178">
        <v>1.77</v>
      </c>
      <c r="D493" s="178">
        <v>2.5</v>
      </c>
      <c r="E493" s="178">
        <v>4.33</v>
      </c>
      <c r="F493" s="178">
        <v>5.83</v>
      </c>
      <c r="G493" s="178">
        <v>6.37</v>
      </c>
      <c r="H493" s="178">
        <v>7.13</v>
      </c>
      <c r="I493" s="178">
        <v>7.54</v>
      </c>
      <c r="J493" s="178">
        <v>7.97</v>
      </c>
      <c r="K493" s="179">
        <f>MAX(0,((T493*(365/365))-VLOOKUP(A493,VBMA!$A:$D,4,0))  /  (T493* (365/365)   ))</f>
        <v>0.5855345912</v>
      </c>
      <c r="L493" s="180">
        <f t="shared" ref="L493:S493" si="496">(B493*(1-$K493) * (365/365))/100</f>
        <v>0.004476226415</v>
      </c>
      <c r="M493" s="180">
        <f t="shared" si="496"/>
        <v>0.007336037736</v>
      </c>
      <c r="N493" s="180">
        <f t="shared" si="496"/>
        <v>0.01036163522</v>
      </c>
      <c r="O493" s="180">
        <f t="shared" si="496"/>
        <v>0.0179463522</v>
      </c>
      <c r="P493" s="180">
        <f t="shared" si="496"/>
        <v>0.02416333333</v>
      </c>
      <c r="Q493" s="180">
        <f t="shared" si="496"/>
        <v>0.02640144654</v>
      </c>
      <c r="R493" s="180">
        <f t="shared" si="496"/>
        <v>0.02955138365</v>
      </c>
      <c r="S493" s="180">
        <f t="shared" si="496"/>
        <v>0.03125069182</v>
      </c>
      <c r="T493" s="181">
        <f t="shared" si="3"/>
        <v>7.95</v>
      </c>
      <c r="U493" s="182">
        <f t="shared" si="4"/>
        <v>45197</v>
      </c>
      <c r="V493" s="182">
        <f t="shared" si="5"/>
        <v>45288</v>
      </c>
      <c r="W493" s="182">
        <f t="shared" si="6"/>
        <v>45379</v>
      </c>
      <c r="X493" s="181">
        <f t="shared" si="7"/>
        <v>184</v>
      </c>
      <c r="Y493" s="181">
        <f t="shared" si="8"/>
        <v>275</v>
      </c>
      <c r="Z493" s="181">
        <f t="shared" si="9"/>
        <v>366</v>
      </c>
      <c r="AA493" s="155"/>
      <c r="AB493" s="9"/>
      <c r="AC493" s="9"/>
      <c r="AD493" s="9"/>
      <c r="AE493" s="9"/>
      <c r="AF493" s="9"/>
      <c r="AG493" s="9"/>
      <c r="AH493" s="9"/>
    </row>
    <row r="494" ht="15.75" customHeight="1">
      <c r="A494" s="177">
        <v>45012.0</v>
      </c>
      <c r="B494" s="178">
        <v>1.16</v>
      </c>
      <c r="C494" s="178">
        <v>1.84</v>
      </c>
      <c r="D494" s="178">
        <v>2.56</v>
      </c>
      <c r="E494" s="178">
        <v>4.32</v>
      </c>
      <c r="F494" s="178">
        <v>5.84</v>
      </c>
      <c r="G494" s="178">
        <v>6.42</v>
      </c>
      <c r="H494" s="178">
        <v>7.16</v>
      </c>
      <c r="I494" s="178">
        <v>7.52</v>
      </c>
      <c r="J494" s="178">
        <v>7.96</v>
      </c>
      <c r="K494" s="179">
        <f>MAX(0,((T494*(365/365))-VLOOKUP(A494,VBMA!$A:$D,4,0))  /  (T494* (365/365)   ))</f>
        <v>0.5782994924</v>
      </c>
      <c r="L494" s="180">
        <f t="shared" ref="L494:S494" si="497">(B494*(1-$K494) * (365/365))/100</f>
        <v>0.004891725888</v>
      </c>
      <c r="M494" s="180">
        <f t="shared" si="497"/>
        <v>0.00775928934</v>
      </c>
      <c r="N494" s="180">
        <f t="shared" si="497"/>
        <v>0.01079553299</v>
      </c>
      <c r="O494" s="180">
        <f t="shared" si="497"/>
        <v>0.01821746193</v>
      </c>
      <c r="P494" s="180">
        <f t="shared" si="497"/>
        <v>0.02462730964</v>
      </c>
      <c r="Q494" s="180">
        <f t="shared" si="497"/>
        <v>0.02707317259</v>
      </c>
      <c r="R494" s="180">
        <f t="shared" si="497"/>
        <v>0.03019375635</v>
      </c>
      <c r="S494" s="180">
        <f t="shared" si="497"/>
        <v>0.03171187817</v>
      </c>
      <c r="T494" s="181">
        <f t="shared" si="3"/>
        <v>7.88</v>
      </c>
      <c r="U494" s="182">
        <f t="shared" si="4"/>
        <v>45196</v>
      </c>
      <c r="V494" s="182">
        <f t="shared" si="5"/>
        <v>45287</v>
      </c>
      <c r="W494" s="182">
        <f t="shared" si="6"/>
        <v>45378</v>
      </c>
      <c r="X494" s="181">
        <f t="shared" si="7"/>
        <v>184</v>
      </c>
      <c r="Y494" s="181">
        <f t="shared" si="8"/>
        <v>275</v>
      </c>
      <c r="Z494" s="181">
        <f t="shared" si="9"/>
        <v>366</v>
      </c>
      <c r="AA494" s="155"/>
      <c r="AB494" s="9"/>
      <c r="AC494" s="9"/>
      <c r="AD494" s="9"/>
      <c r="AE494" s="9"/>
      <c r="AF494" s="9"/>
      <c r="AG494" s="9"/>
      <c r="AH494" s="9"/>
    </row>
    <row r="495" ht="15.75" customHeight="1">
      <c r="A495" s="177">
        <v>45009.0</v>
      </c>
      <c r="B495" s="178">
        <v>1.2</v>
      </c>
      <c r="C495" s="178">
        <v>1.9</v>
      </c>
      <c r="D495" s="178">
        <v>2.9</v>
      </c>
      <c r="E495" s="178">
        <v>4.43</v>
      </c>
      <c r="F495" s="178">
        <v>5.87</v>
      </c>
      <c r="G495" s="178">
        <v>6.45</v>
      </c>
      <c r="H495" s="178">
        <v>7.18</v>
      </c>
      <c r="I495" s="178">
        <v>7.52</v>
      </c>
      <c r="J495" s="178">
        <v>7.95</v>
      </c>
      <c r="K495" s="179">
        <f>MAX(0,((T495*(365/365))-VLOOKUP(A495,VBMA!$A:$D,4,0))  /  (T495* (365/365)   ))</f>
        <v>0.5697201018</v>
      </c>
      <c r="L495" s="180">
        <f t="shared" ref="L495:S495" si="498">(B495*(1-$K495) * (365/365))/100</f>
        <v>0.005163358779</v>
      </c>
      <c r="M495" s="180">
        <f t="shared" si="498"/>
        <v>0.008175318066</v>
      </c>
      <c r="N495" s="180">
        <f t="shared" si="498"/>
        <v>0.01247811705</v>
      </c>
      <c r="O495" s="180">
        <f t="shared" si="498"/>
        <v>0.01906139949</v>
      </c>
      <c r="P495" s="180">
        <f t="shared" si="498"/>
        <v>0.02525743003</v>
      </c>
      <c r="Q495" s="180">
        <f t="shared" si="498"/>
        <v>0.02775305344</v>
      </c>
      <c r="R495" s="180">
        <f t="shared" si="498"/>
        <v>0.03089409669</v>
      </c>
      <c r="S495" s="180">
        <f t="shared" si="498"/>
        <v>0.03235704835</v>
      </c>
      <c r="T495" s="181">
        <f t="shared" si="3"/>
        <v>7.86</v>
      </c>
      <c r="U495" s="182">
        <f t="shared" si="4"/>
        <v>45193</v>
      </c>
      <c r="V495" s="182">
        <f t="shared" si="5"/>
        <v>45284</v>
      </c>
      <c r="W495" s="182">
        <f t="shared" si="6"/>
        <v>45375</v>
      </c>
      <c r="X495" s="181">
        <f t="shared" si="7"/>
        <v>184</v>
      </c>
      <c r="Y495" s="181">
        <f t="shared" si="8"/>
        <v>275</v>
      </c>
      <c r="Z495" s="181">
        <f t="shared" si="9"/>
        <v>366</v>
      </c>
      <c r="AA495" s="155"/>
      <c r="AB495" s="9"/>
      <c r="AC495" s="9"/>
      <c r="AD495" s="9"/>
      <c r="AE495" s="9"/>
      <c r="AF495" s="9"/>
      <c r="AG495" s="9"/>
      <c r="AH495" s="9"/>
    </row>
    <row r="496" ht="15.75" customHeight="1">
      <c r="A496" s="177">
        <v>45008.0</v>
      </c>
      <c r="B496" s="178">
        <v>1.47</v>
      </c>
      <c r="C496" s="178">
        <v>2.18</v>
      </c>
      <c r="D496" s="178">
        <v>3.07</v>
      </c>
      <c r="E496" s="178">
        <v>4.53</v>
      </c>
      <c r="F496" s="178">
        <v>6.03</v>
      </c>
      <c r="G496" s="178">
        <v>6.52</v>
      </c>
      <c r="H496" s="178">
        <v>7.27</v>
      </c>
      <c r="I496" s="178">
        <v>7.57</v>
      </c>
      <c r="J496" s="178">
        <v>8.02</v>
      </c>
      <c r="K496" s="179">
        <f>MAX(0,((T496*(365/365))-VLOOKUP(A496,VBMA!$A:$D,4,0))  /  (T496* (365/365)   ))</f>
        <v>0.5668360864</v>
      </c>
      <c r="L496" s="180">
        <f t="shared" ref="L496:S496" si="499">(B496*(1-$K496) * (365/365))/100</f>
        <v>0.00636750953</v>
      </c>
      <c r="M496" s="180">
        <f t="shared" si="499"/>
        <v>0.009442973316</v>
      </c>
      <c r="N496" s="180">
        <f t="shared" si="499"/>
        <v>0.01329813215</v>
      </c>
      <c r="O496" s="180">
        <f t="shared" si="499"/>
        <v>0.01962232529</v>
      </c>
      <c r="P496" s="180">
        <f t="shared" si="499"/>
        <v>0.02611978399</v>
      </c>
      <c r="Q496" s="180">
        <f t="shared" si="499"/>
        <v>0.02824228717</v>
      </c>
      <c r="R496" s="180">
        <f t="shared" si="499"/>
        <v>0.03149101652</v>
      </c>
      <c r="S496" s="180">
        <f t="shared" si="499"/>
        <v>0.03279050826</v>
      </c>
      <c r="T496" s="181">
        <f t="shared" si="3"/>
        <v>7.87</v>
      </c>
      <c r="U496" s="182">
        <f t="shared" si="4"/>
        <v>45192</v>
      </c>
      <c r="V496" s="182">
        <f t="shared" si="5"/>
        <v>45283</v>
      </c>
      <c r="W496" s="182">
        <f t="shared" si="6"/>
        <v>45374</v>
      </c>
      <c r="X496" s="181">
        <f t="shared" si="7"/>
        <v>184</v>
      </c>
      <c r="Y496" s="181">
        <f t="shared" si="8"/>
        <v>275</v>
      </c>
      <c r="Z496" s="181">
        <f t="shared" si="9"/>
        <v>366</v>
      </c>
      <c r="AA496" s="155"/>
      <c r="AB496" s="9"/>
      <c r="AC496" s="9"/>
      <c r="AD496" s="9"/>
      <c r="AE496" s="9"/>
      <c r="AF496" s="9"/>
      <c r="AG496" s="9"/>
      <c r="AH496" s="9"/>
    </row>
    <row r="497" ht="15.75" customHeight="1">
      <c r="A497" s="177">
        <v>45007.0</v>
      </c>
      <c r="B497" s="178">
        <v>1.6</v>
      </c>
      <c r="C497" s="178">
        <v>2.43</v>
      </c>
      <c r="D497" s="178">
        <v>3.23</v>
      </c>
      <c r="E497" s="178">
        <v>4.66</v>
      </c>
      <c r="F497" s="178">
        <v>6.03</v>
      </c>
      <c r="G497" s="178">
        <v>6.5</v>
      </c>
      <c r="H497" s="178">
        <v>7.27</v>
      </c>
      <c r="I497" s="178">
        <v>7.58</v>
      </c>
      <c r="J497" s="178">
        <v>8.06</v>
      </c>
      <c r="K497" s="179">
        <f>MAX(0,((T497*(365/365))-VLOOKUP(A497,VBMA!$A:$D,4,0))  /  (T497* (365/365)   ))</f>
        <v>0.5498098859</v>
      </c>
      <c r="L497" s="180">
        <f t="shared" ref="L497:S497" si="500">(B497*(1-$K497) * (365/365))/100</f>
        <v>0.007203041825</v>
      </c>
      <c r="M497" s="180">
        <f t="shared" si="500"/>
        <v>0.01093961977</v>
      </c>
      <c r="N497" s="180">
        <f t="shared" si="500"/>
        <v>0.01454114068</v>
      </c>
      <c r="O497" s="180">
        <f t="shared" si="500"/>
        <v>0.02097885932</v>
      </c>
      <c r="P497" s="180">
        <f t="shared" si="500"/>
        <v>0.02714646388</v>
      </c>
      <c r="Q497" s="180">
        <f t="shared" si="500"/>
        <v>0.02926235741</v>
      </c>
      <c r="R497" s="180">
        <f t="shared" si="500"/>
        <v>0.03272882129</v>
      </c>
      <c r="S497" s="180">
        <f t="shared" si="500"/>
        <v>0.03412441065</v>
      </c>
      <c r="T497" s="181">
        <f t="shared" si="3"/>
        <v>7.89</v>
      </c>
      <c r="U497" s="182">
        <f t="shared" si="4"/>
        <v>45191</v>
      </c>
      <c r="V497" s="182">
        <f t="shared" si="5"/>
        <v>45282</v>
      </c>
      <c r="W497" s="182">
        <f t="shared" si="6"/>
        <v>45373</v>
      </c>
      <c r="X497" s="181">
        <f t="shared" si="7"/>
        <v>184</v>
      </c>
      <c r="Y497" s="181">
        <f t="shared" si="8"/>
        <v>275</v>
      </c>
      <c r="Z497" s="181">
        <f t="shared" si="9"/>
        <v>366</v>
      </c>
      <c r="AA497" s="155"/>
      <c r="AB497" s="9"/>
      <c r="AC497" s="9"/>
      <c r="AD497" s="9"/>
      <c r="AE497" s="9"/>
      <c r="AF497" s="9"/>
      <c r="AG497" s="9"/>
      <c r="AH497" s="9"/>
    </row>
    <row r="498" ht="15.75" customHeight="1">
      <c r="A498" s="177">
        <v>45006.0</v>
      </c>
      <c r="B498" s="178">
        <v>2.22</v>
      </c>
      <c r="C498" s="178">
        <v>2.9</v>
      </c>
      <c r="D498" s="178">
        <v>3.53</v>
      </c>
      <c r="E498" s="178">
        <v>5.02</v>
      </c>
      <c r="F498" s="178">
        <v>6.27</v>
      </c>
      <c r="G498" s="178">
        <v>6.65</v>
      </c>
      <c r="H498" s="178">
        <v>7.33</v>
      </c>
      <c r="I498" s="178">
        <v>7.61</v>
      </c>
      <c r="J498" s="178">
        <v>8.03</v>
      </c>
      <c r="K498" s="179">
        <f>MAX(0,((T498*(365/365))-VLOOKUP(A498,VBMA!$A:$D,4,0))  /  (T498* (365/365)   ))</f>
        <v>0.5468948035</v>
      </c>
      <c r="L498" s="180">
        <f t="shared" ref="L498:S498" si="501">(B498*(1-$K498) * (365/365))/100</f>
        <v>0.01005893536</v>
      </c>
      <c r="M498" s="180">
        <f t="shared" si="501"/>
        <v>0.0131400507</v>
      </c>
      <c r="N498" s="180">
        <f t="shared" si="501"/>
        <v>0.01599461343</v>
      </c>
      <c r="O498" s="180">
        <f t="shared" si="501"/>
        <v>0.02274588086</v>
      </c>
      <c r="P498" s="180">
        <f t="shared" si="501"/>
        <v>0.02840969582</v>
      </c>
      <c r="Q498" s="180">
        <f t="shared" si="501"/>
        <v>0.03013149556</v>
      </c>
      <c r="R498" s="180">
        <f t="shared" si="501"/>
        <v>0.0332126109</v>
      </c>
      <c r="S498" s="180">
        <f t="shared" si="501"/>
        <v>0.03448130545</v>
      </c>
      <c r="T498" s="181">
        <f t="shared" si="3"/>
        <v>7.89</v>
      </c>
      <c r="U498" s="182">
        <f t="shared" si="4"/>
        <v>45190</v>
      </c>
      <c r="V498" s="182">
        <f t="shared" si="5"/>
        <v>45281</v>
      </c>
      <c r="W498" s="182">
        <f t="shared" si="6"/>
        <v>45372</v>
      </c>
      <c r="X498" s="181">
        <f t="shared" si="7"/>
        <v>184</v>
      </c>
      <c r="Y498" s="181">
        <f t="shared" si="8"/>
        <v>275</v>
      </c>
      <c r="Z498" s="181">
        <f t="shared" si="9"/>
        <v>366</v>
      </c>
      <c r="AA498" s="155"/>
      <c r="AB498" s="9"/>
      <c r="AC498" s="9"/>
      <c r="AD498" s="9"/>
      <c r="AE498" s="9"/>
      <c r="AF498" s="9"/>
      <c r="AG498" s="9"/>
      <c r="AH498" s="9"/>
    </row>
    <row r="499" ht="15.75" customHeight="1">
      <c r="A499" s="177">
        <v>45005.0</v>
      </c>
      <c r="B499" s="178">
        <v>2.84</v>
      </c>
      <c r="C499" s="178">
        <v>3.41</v>
      </c>
      <c r="D499" s="178">
        <v>4.0</v>
      </c>
      <c r="E499" s="178">
        <v>5.29</v>
      </c>
      <c r="F499" s="178">
        <v>6.46</v>
      </c>
      <c r="G499" s="178">
        <v>6.89</v>
      </c>
      <c r="H499" s="178">
        <v>7.43</v>
      </c>
      <c r="I499" s="178">
        <v>7.78</v>
      </c>
      <c r="J499" s="178">
        <v>8.08</v>
      </c>
      <c r="K499" s="179">
        <f>MAX(0,((T499*(365/365))-VLOOKUP(A499,VBMA!$A:$D,4,0))  /  (T499* (365/365)   ))</f>
        <v>0.5574415744</v>
      </c>
      <c r="L499" s="180">
        <f t="shared" ref="L499:S499" si="502">(B499*(1-$K499) * (365/365))/100</f>
        <v>0.01256865929</v>
      </c>
      <c r="M499" s="180">
        <f t="shared" si="502"/>
        <v>0.01509124231</v>
      </c>
      <c r="N499" s="180">
        <f t="shared" si="502"/>
        <v>0.01770233702</v>
      </c>
      <c r="O499" s="180">
        <f t="shared" si="502"/>
        <v>0.02341134071</v>
      </c>
      <c r="P499" s="180">
        <f t="shared" si="502"/>
        <v>0.02858927429</v>
      </c>
      <c r="Q499" s="180">
        <f t="shared" si="502"/>
        <v>0.03049227552</v>
      </c>
      <c r="R499" s="180">
        <f t="shared" si="502"/>
        <v>0.03288209102</v>
      </c>
      <c r="S499" s="180">
        <f t="shared" si="502"/>
        <v>0.03443104551</v>
      </c>
      <c r="T499" s="181">
        <f t="shared" si="3"/>
        <v>8.13</v>
      </c>
      <c r="U499" s="182">
        <f t="shared" si="4"/>
        <v>45189</v>
      </c>
      <c r="V499" s="182">
        <f t="shared" si="5"/>
        <v>45280</v>
      </c>
      <c r="W499" s="182">
        <f t="shared" si="6"/>
        <v>45371</v>
      </c>
      <c r="X499" s="181">
        <f t="shared" si="7"/>
        <v>184</v>
      </c>
      <c r="Y499" s="181">
        <f t="shared" si="8"/>
        <v>275</v>
      </c>
      <c r="Z499" s="181">
        <f t="shared" si="9"/>
        <v>366</v>
      </c>
      <c r="AA499" s="155"/>
      <c r="AB499" s="9"/>
      <c r="AC499" s="9"/>
      <c r="AD499" s="9"/>
      <c r="AE499" s="9"/>
      <c r="AF499" s="9"/>
      <c r="AG499" s="9"/>
      <c r="AH499" s="9"/>
    </row>
    <row r="500" ht="15.75" customHeight="1">
      <c r="A500" s="177">
        <v>45002.0</v>
      </c>
      <c r="B500" s="178">
        <v>3.5</v>
      </c>
      <c r="C500" s="178">
        <v>4.0</v>
      </c>
      <c r="D500" s="178">
        <v>4.58</v>
      </c>
      <c r="E500" s="178">
        <v>5.78</v>
      </c>
      <c r="F500" s="178">
        <v>6.8</v>
      </c>
      <c r="G500" s="178">
        <v>7.18</v>
      </c>
      <c r="H500" s="178">
        <v>7.68</v>
      </c>
      <c r="I500" s="178">
        <v>8.02</v>
      </c>
      <c r="J500" s="178">
        <v>8.38</v>
      </c>
      <c r="K500" s="179">
        <f>MAX(0,((T500*(365/365))-VLOOKUP(A500,VBMA!$A:$D,4,0))  /  (T500* (365/365)   ))</f>
        <v>0.569138756</v>
      </c>
      <c r="L500" s="180">
        <f t="shared" ref="L500:S500" si="503">(B500*(1-$K500) * (365/365))/100</f>
        <v>0.01508014354</v>
      </c>
      <c r="M500" s="180">
        <f t="shared" si="503"/>
        <v>0.01723444976</v>
      </c>
      <c r="N500" s="180">
        <f t="shared" si="503"/>
        <v>0.01973344498</v>
      </c>
      <c r="O500" s="180">
        <f t="shared" si="503"/>
        <v>0.0249037799</v>
      </c>
      <c r="P500" s="180">
        <f t="shared" si="503"/>
        <v>0.02929856459</v>
      </c>
      <c r="Q500" s="180">
        <f t="shared" si="503"/>
        <v>0.03093583732</v>
      </c>
      <c r="R500" s="180">
        <f t="shared" si="503"/>
        <v>0.03309014354</v>
      </c>
      <c r="S500" s="180">
        <f t="shared" si="503"/>
        <v>0.03455507177</v>
      </c>
      <c r="T500" s="181">
        <f t="shared" si="3"/>
        <v>8.36</v>
      </c>
      <c r="U500" s="182">
        <f t="shared" si="4"/>
        <v>45186</v>
      </c>
      <c r="V500" s="182">
        <f t="shared" si="5"/>
        <v>45277</v>
      </c>
      <c r="W500" s="182">
        <f t="shared" si="6"/>
        <v>45368</v>
      </c>
      <c r="X500" s="181">
        <f t="shared" si="7"/>
        <v>184</v>
      </c>
      <c r="Y500" s="181">
        <f t="shared" si="8"/>
        <v>275</v>
      </c>
      <c r="Z500" s="181">
        <f t="shared" si="9"/>
        <v>366</v>
      </c>
      <c r="AA500" s="155"/>
      <c r="AB500" s="9"/>
      <c r="AC500" s="9"/>
      <c r="AD500" s="9"/>
      <c r="AE500" s="9"/>
      <c r="AF500" s="9"/>
      <c r="AG500" s="9"/>
      <c r="AH500" s="9"/>
    </row>
    <row r="501" ht="15.75" customHeight="1">
      <c r="A501" s="177">
        <v>45001.0</v>
      </c>
      <c r="B501" s="178">
        <v>4.17</v>
      </c>
      <c r="C501" s="178">
        <v>4.52</v>
      </c>
      <c r="D501" s="178">
        <v>5.28</v>
      </c>
      <c r="E501" s="178">
        <v>6.33</v>
      </c>
      <c r="F501" s="178">
        <v>6.97</v>
      </c>
      <c r="G501" s="178">
        <v>7.18</v>
      </c>
      <c r="H501" s="178">
        <v>7.77</v>
      </c>
      <c r="I501" s="178">
        <v>7.98</v>
      </c>
      <c r="J501" s="178">
        <v>8.3</v>
      </c>
      <c r="K501" s="179">
        <f>MAX(0,((T501*(365/365))-VLOOKUP(A501,VBMA!$A:$D,4,0))  /  (T501* (365/365)   ))</f>
        <v>0.5595848596</v>
      </c>
      <c r="L501" s="180">
        <f t="shared" ref="L501:S501" si="504">(B501*(1-$K501) * (365/365))/100</f>
        <v>0.01836531136</v>
      </c>
      <c r="M501" s="180">
        <f t="shared" si="504"/>
        <v>0.01990676435</v>
      </c>
      <c r="N501" s="180">
        <f t="shared" si="504"/>
        <v>0.02325391941</v>
      </c>
      <c r="O501" s="180">
        <f t="shared" si="504"/>
        <v>0.02787827839</v>
      </c>
      <c r="P501" s="180">
        <f t="shared" si="504"/>
        <v>0.03069693529</v>
      </c>
      <c r="Q501" s="180">
        <f t="shared" si="504"/>
        <v>0.03162180708</v>
      </c>
      <c r="R501" s="180">
        <f t="shared" si="504"/>
        <v>0.03422025641</v>
      </c>
      <c r="S501" s="180">
        <f t="shared" si="504"/>
        <v>0.03514512821</v>
      </c>
      <c r="T501" s="181">
        <f t="shared" si="3"/>
        <v>8.19</v>
      </c>
      <c r="U501" s="182">
        <f t="shared" si="4"/>
        <v>45185</v>
      </c>
      <c r="V501" s="182">
        <f t="shared" si="5"/>
        <v>45276</v>
      </c>
      <c r="W501" s="182">
        <f t="shared" si="6"/>
        <v>45367</v>
      </c>
      <c r="X501" s="181">
        <f t="shared" si="7"/>
        <v>184</v>
      </c>
      <c r="Y501" s="181">
        <f t="shared" si="8"/>
        <v>275</v>
      </c>
      <c r="Z501" s="181">
        <f t="shared" si="9"/>
        <v>366</v>
      </c>
      <c r="AA501" s="155"/>
      <c r="AB501" s="9"/>
      <c r="AC501" s="9"/>
      <c r="AD501" s="9"/>
      <c r="AE501" s="9"/>
      <c r="AF501" s="9"/>
      <c r="AG501" s="9"/>
      <c r="AH501" s="9"/>
    </row>
    <row r="502" ht="15.75" customHeight="1">
      <c r="A502" s="177">
        <v>45000.0</v>
      </c>
      <c r="B502" s="178">
        <v>5.13</v>
      </c>
      <c r="C502" s="178">
        <v>5.53</v>
      </c>
      <c r="D502" s="178">
        <v>6.0</v>
      </c>
      <c r="E502" s="178">
        <v>6.83</v>
      </c>
      <c r="F502" s="178">
        <v>7.33</v>
      </c>
      <c r="G502" s="178">
        <v>7.53</v>
      </c>
      <c r="H502" s="178">
        <v>7.98</v>
      </c>
      <c r="I502" s="178">
        <v>8.36</v>
      </c>
      <c r="J502" s="178">
        <v>8.48</v>
      </c>
      <c r="K502" s="179">
        <f>MAX(0,((T502*(365/365))-VLOOKUP(A502,VBMA!$A:$D,4,0))  /  (T502* (365/365)   ))</f>
        <v>0.5696796339</v>
      </c>
      <c r="L502" s="180">
        <f t="shared" ref="L502:S502" si="505">(B502*(1-$K502) * (365/365))/100</f>
        <v>0.02207543478</v>
      </c>
      <c r="M502" s="180">
        <f t="shared" si="505"/>
        <v>0.02379671625</v>
      </c>
      <c r="N502" s="180">
        <f t="shared" si="505"/>
        <v>0.02581922197</v>
      </c>
      <c r="O502" s="180">
        <f t="shared" si="505"/>
        <v>0.02939088101</v>
      </c>
      <c r="P502" s="180">
        <f t="shared" si="505"/>
        <v>0.03154248284</v>
      </c>
      <c r="Q502" s="180">
        <f t="shared" si="505"/>
        <v>0.03240312357</v>
      </c>
      <c r="R502" s="180">
        <f t="shared" si="505"/>
        <v>0.03433956522</v>
      </c>
      <c r="S502" s="180">
        <f t="shared" si="505"/>
        <v>0.03597478261</v>
      </c>
      <c r="T502" s="181">
        <f t="shared" si="3"/>
        <v>8.74</v>
      </c>
      <c r="U502" s="182">
        <f t="shared" si="4"/>
        <v>45184</v>
      </c>
      <c r="V502" s="182">
        <f t="shared" si="5"/>
        <v>45275</v>
      </c>
      <c r="W502" s="182">
        <f t="shared" si="6"/>
        <v>45366</v>
      </c>
      <c r="X502" s="181">
        <f t="shared" si="7"/>
        <v>184</v>
      </c>
      <c r="Y502" s="181">
        <f t="shared" si="8"/>
        <v>275</v>
      </c>
      <c r="Z502" s="181">
        <f t="shared" si="9"/>
        <v>366</v>
      </c>
      <c r="AA502" s="155"/>
      <c r="AB502" s="9"/>
      <c r="AC502" s="9"/>
      <c r="AD502" s="9"/>
      <c r="AE502" s="9"/>
      <c r="AF502" s="9"/>
      <c r="AG502" s="9"/>
      <c r="AH502" s="9"/>
    </row>
    <row r="503" ht="15.75" customHeight="1">
      <c r="A503" s="177">
        <v>44999.0</v>
      </c>
      <c r="B503" s="178">
        <v>5.72</v>
      </c>
      <c r="C503" s="178">
        <v>6.1</v>
      </c>
      <c r="D503" s="178">
        <v>6.5</v>
      </c>
      <c r="E503" s="178">
        <v>7.0</v>
      </c>
      <c r="F503" s="178">
        <v>7.44</v>
      </c>
      <c r="G503" s="178">
        <v>7.62</v>
      </c>
      <c r="H503" s="178">
        <v>8.0</v>
      </c>
      <c r="I503" s="178">
        <v>8.33</v>
      </c>
      <c r="J503" s="178">
        <v>8.44</v>
      </c>
      <c r="K503" s="179">
        <f>MAX(0,((T503*(365/365))-VLOOKUP(A503,VBMA!$A:$D,4,0))  /  (T503* (365/365)   ))</f>
        <v>0.5651270208</v>
      </c>
      <c r="L503" s="180">
        <f t="shared" ref="L503:S503" si="506">(B503*(1-$K503) * (365/365))/100</f>
        <v>0.02487473441</v>
      </c>
      <c r="M503" s="180">
        <f t="shared" si="506"/>
        <v>0.02652725173</v>
      </c>
      <c r="N503" s="180">
        <f t="shared" si="506"/>
        <v>0.02826674365</v>
      </c>
      <c r="O503" s="180">
        <f t="shared" si="506"/>
        <v>0.03044110855</v>
      </c>
      <c r="P503" s="180">
        <f t="shared" si="506"/>
        <v>0.03235454965</v>
      </c>
      <c r="Q503" s="180">
        <f t="shared" si="506"/>
        <v>0.03313732102</v>
      </c>
      <c r="R503" s="180">
        <f t="shared" si="506"/>
        <v>0.03478983834</v>
      </c>
      <c r="S503" s="180">
        <f t="shared" si="506"/>
        <v>0.03622491917</v>
      </c>
      <c r="T503" s="181">
        <f t="shared" si="3"/>
        <v>8.66</v>
      </c>
      <c r="U503" s="182">
        <f t="shared" si="4"/>
        <v>45183</v>
      </c>
      <c r="V503" s="182">
        <f t="shared" si="5"/>
        <v>45274</v>
      </c>
      <c r="W503" s="182">
        <f t="shared" si="6"/>
        <v>45365</v>
      </c>
      <c r="X503" s="181">
        <f t="shared" si="7"/>
        <v>184</v>
      </c>
      <c r="Y503" s="181">
        <f t="shared" si="8"/>
        <v>275</v>
      </c>
      <c r="Z503" s="181">
        <f t="shared" si="9"/>
        <v>366</v>
      </c>
      <c r="AA503" s="155"/>
      <c r="AB503" s="9"/>
      <c r="AC503" s="9"/>
      <c r="AD503" s="9"/>
      <c r="AE503" s="9"/>
      <c r="AF503" s="9"/>
      <c r="AG503" s="9"/>
      <c r="AH503" s="9"/>
    </row>
    <row r="504" ht="15.75" customHeight="1">
      <c r="A504" s="177">
        <v>44998.0</v>
      </c>
      <c r="B504" s="178">
        <v>6.16</v>
      </c>
      <c r="C504" s="178">
        <v>6.43</v>
      </c>
      <c r="D504" s="178">
        <v>6.67</v>
      </c>
      <c r="E504" s="178">
        <v>7.07</v>
      </c>
      <c r="F504" s="178">
        <v>7.49</v>
      </c>
      <c r="G504" s="178">
        <v>7.74</v>
      </c>
      <c r="H504" s="178">
        <v>8.03</v>
      </c>
      <c r="I504" s="178">
        <v>8.38</v>
      </c>
      <c r="J504" s="178">
        <v>8.56</v>
      </c>
      <c r="K504" s="179">
        <f>MAX(0,((T504*(365/365))-VLOOKUP(A504,VBMA!$A:$D,4,0))  /  (T504* (365/365)   ))</f>
        <v>0.5663230241</v>
      </c>
      <c r="L504" s="180">
        <f t="shared" ref="L504:S504" si="507">(B504*(1-$K504) * (365/365))/100</f>
        <v>0.02671450172</v>
      </c>
      <c r="M504" s="180">
        <f t="shared" si="507"/>
        <v>0.02788542955</v>
      </c>
      <c r="N504" s="180">
        <f t="shared" si="507"/>
        <v>0.0289262543</v>
      </c>
      <c r="O504" s="180">
        <f t="shared" si="507"/>
        <v>0.0306609622</v>
      </c>
      <c r="P504" s="180">
        <f t="shared" si="507"/>
        <v>0.0324824055</v>
      </c>
      <c r="Q504" s="180">
        <f t="shared" si="507"/>
        <v>0.03356659794</v>
      </c>
      <c r="R504" s="180">
        <f t="shared" si="507"/>
        <v>0.03482426117</v>
      </c>
      <c r="S504" s="180">
        <f t="shared" si="507"/>
        <v>0.03634213058</v>
      </c>
      <c r="T504" s="181">
        <f t="shared" si="3"/>
        <v>8.73</v>
      </c>
      <c r="U504" s="182">
        <f t="shared" si="4"/>
        <v>45182</v>
      </c>
      <c r="V504" s="182">
        <f t="shared" si="5"/>
        <v>45273</v>
      </c>
      <c r="W504" s="182">
        <f t="shared" si="6"/>
        <v>45364</v>
      </c>
      <c r="X504" s="181">
        <f t="shared" si="7"/>
        <v>184</v>
      </c>
      <c r="Y504" s="181">
        <f t="shared" si="8"/>
        <v>275</v>
      </c>
      <c r="Z504" s="181">
        <f t="shared" si="9"/>
        <v>366</v>
      </c>
      <c r="AA504" s="155"/>
      <c r="AB504" s="9"/>
      <c r="AC504" s="9"/>
      <c r="AD504" s="9"/>
      <c r="AE504" s="9"/>
      <c r="AF504" s="9"/>
      <c r="AG504" s="9"/>
      <c r="AH504" s="9"/>
    </row>
    <row r="505" ht="15.75" customHeight="1">
      <c r="A505" s="177">
        <v>44995.0</v>
      </c>
      <c r="B505" s="178">
        <v>6.2</v>
      </c>
      <c r="C505" s="178">
        <v>6.42</v>
      </c>
      <c r="D505" s="178">
        <v>6.63</v>
      </c>
      <c r="E505" s="178">
        <v>7.1</v>
      </c>
      <c r="F505" s="178">
        <v>7.5</v>
      </c>
      <c r="G505" s="178">
        <v>7.78</v>
      </c>
      <c r="H505" s="178">
        <v>8.08</v>
      </c>
      <c r="I505" s="178">
        <v>8.38</v>
      </c>
      <c r="J505" s="178">
        <v>8.53</v>
      </c>
      <c r="K505" s="179">
        <f>MAX(0,((T505*(365/365))-VLOOKUP(A505,VBMA!$A:$D,4,0))  /  (T505* (365/365)   ))</f>
        <v>0.5605990783</v>
      </c>
      <c r="L505" s="180">
        <f t="shared" ref="L505:S505" si="508">(B505*(1-$K505) * (365/365))/100</f>
        <v>0.02724285714</v>
      </c>
      <c r="M505" s="180">
        <f t="shared" si="508"/>
        <v>0.02820953917</v>
      </c>
      <c r="N505" s="180">
        <f t="shared" si="508"/>
        <v>0.02913228111</v>
      </c>
      <c r="O505" s="180">
        <f t="shared" si="508"/>
        <v>0.03119746544</v>
      </c>
      <c r="P505" s="180">
        <f t="shared" si="508"/>
        <v>0.03295506912</v>
      </c>
      <c r="Q505" s="180">
        <f t="shared" si="508"/>
        <v>0.03418539171</v>
      </c>
      <c r="R505" s="180">
        <f t="shared" si="508"/>
        <v>0.03550359447</v>
      </c>
      <c r="S505" s="180">
        <f t="shared" si="508"/>
        <v>0.03682179724</v>
      </c>
      <c r="T505" s="181">
        <f t="shared" si="3"/>
        <v>8.68</v>
      </c>
      <c r="U505" s="182">
        <f t="shared" si="4"/>
        <v>45179</v>
      </c>
      <c r="V505" s="182">
        <f t="shared" si="5"/>
        <v>45270</v>
      </c>
      <c r="W505" s="182">
        <f t="shared" si="6"/>
        <v>45361</v>
      </c>
      <c r="X505" s="181">
        <f t="shared" si="7"/>
        <v>184</v>
      </c>
      <c r="Y505" s="181">
        <f t="shared" si="8"/>
        <v>275</v>
      </c>
      <c r="Z505" s="181">
        <f t="shared" si="9"/>
        <v>366</v>
      </c>
      <c r="AA505" s="155"/>
      <c r="AB505" s="9"/>
      <c r="AC505" s="9"/>
      <c r="AD505" s="9"/>
      <c r="AE505" s="9"/>
      <c r="AF505" s="9"/>
      <c r="AG505" s="9"/>
      <c r="AH505" s="9"/>
    </row>
    <row r="506" ht="15.75" customHeight="1">
      <c r="A506" s="177">
        <v>44994.0</v>
      </c>
      <c r="B506" s="178">
        <v>6.21</v>
      </c>
      <c r="C506" s="178">
        <v>6.46</v>
      </c>
      <c r="D506" s="178">
        <v>6.66</v>
      </c>
      <c r="E506" s="178">
        <v>7.04</v>
      </c>
      <c r="F506" s="178">
        <v>7.5</v>
      </c>
      <c r="G506" s="178">
        <v>7.79</v>
      </c>
      <c r="H506" s="178">
        <v>8.1</v>
      </c>
      <c r="I506" s="178">
        <v>8.42</v>
      </c>
      <c r="J506" s="178">
        <v>8.55</v>
      </c>
      <c r="K506" s="179">
        <f>MAX(0,((T506*(365/365))-VLOOKUP(A506,VBMA!$A:$D,4,0))  /  (T506* (365/365)   ))</f>
        <v>0.5636155606</v>
      </c>
      <c r="L506" s="180">
        <f t="shared" ref="L506:S506" si="509">(B506*(1-$K506) * (365/365))/100</f>
        <v>0.02709947368</v>
      </c>
      <c r="M506" s="180">
        <f t="shared" si="509"/>
        <v>0.02819043478</v>
      </c>
      <c r="N506" s="180">
        <f t="shared" si="509"/>
        <v>0.02906320366</v>
      </c>
      <c r="O506" s="180">
        <f t="shared" si="509"/>
        <v>0.03072146453</v>
      </c>
      <c r="P506" s="180">
        <f t="shared" si="509"/>
        <v>0.03272883295</v>
      </c>
      <c r="Q506" s="180">
        <f t="shared" si="509"/>
        <v>0.03399434783</v>
      </c>
      <c r="R506" s="180">
        <f t="shared" si="509"/>
        <v>0.03534713959</v>
      </c>
      <c r="S506" s="180">
        <f t="shared" si="509"/>
        <v>0.03674356979</v>
      </c>
      <c r="T506" s="181">
        <f t="shared" si="3"/>
        <v>8.74</v>
      </c>
      <c r="U506" s="182">
        <f t="shared" si="4"/>
        <v>45178</v>
      </c>
      <c r="V506" s="182">
        <f t="shared" si="5"/>
        <v>45269</v>
      </c>
      <c r="W506" s="182">
        <f t="shared" si="6"/>
        <v>45360</v>
      </c>
      <c r="X506" s="181">
        <f t="shared" si="7"/>
        <v>184</v>
      </c>
      <c r="Y506" s="181">
        <f t="shared" si="8"/>
        <v>275</v>
      </c>
      <c r="Z506" s="181">
        <f t="shared" si="9"/>
        <v>366</v>
      </c>
      <c r="AA506" s="155"/>
      <c r="AB506" s="9"/>
      <c r="AC506" s="9"/>
      <c r="AD506" s="9"/>
      <c r="AE506" s="9"/>
      <c r="AF506" s="9"/>
      <c r="AG506" s="9"/>
      <c r="AH506" s="9"/>
    </row>
    <row r="507" ht="15.75" customHeight="1">
      <c r="A507" s="177">
        <v>44993.0</v>
      </c>
      <c r="B507" s="178">
        <v>6.0</v>
      </c>
      <c r="C507" s="178">
        <v>6.22</v>
      </c>
      <c r="D507" s="178">
        <v>6.52</v>
      </c>
      <c r="E507" s="178">
        <v>7.02</v>
      </c>
      <c r="F507" s="178">
        <v>7.48</v>
      </c>
      <c r="G507" s="178">
        <v>7.76</v>
      </c>
      <c r="H507" s="178">
        <v>8.04</v>
      </c>
      <c r="I507" s="178">
        <v>8.43</v>
      </c>
      <c r="J507" s="178">
        <v>8.53</v>
      </c>
      <c r="K507" s="179">
        <f>MAX(0,((T507*(365/365))-VLOOKUP(A507,VBMA!$A:$D,4,0))  /  (T507* (365/365)   ))</f>
        <v>0.566893424</v>
      </c>
      <c r="L507" s="180">
        <f t="shared" ref="L507:S507" si="510">(B507*(1-$K507) * (365/365))/100</f>
        <v>0.02598639456</v>
      </c>
      <c r="M507" s="180">
        <f t="shared" si="510"/>
        <v>0.02693922902</v>
      </c>
      <c r="N507" s="180">
        <f t="shared" si="510"/>
        <v>0.02823854875</v>
      </c>
      <c r="O507" s="180">
        <f t="shared" si="510"/>
        <v>0.03040408163</v>
      </c>
      <c r="P507" s="180">
        <f t="shared" si="510"/>
        <v>0.03239637188</v>
      </c>
      <c r="Q507" s="180">
        <f t="shared" si="510"/>
        <v>0.03360907029</v>
      </c>
      <c r="R507" s="180">
        <f t="shared" si="510"/>
        <v>0.03482176871</v>
      </c>
      <c r="S507" s="180">
        <f t="shared" si="510"/>
        <v>0.03651088435</v>
      </c>
      <c r="T507" s="181">
        <f t="shared" si="3"/>
        <v>8.82</v>
      </c>
      <c r="U507" s="182">
        <f t="shared" si="4"/>
        <v>45177</v>
      </c>
      <c r="V507" s="182">
        <f t="shared" si="5"/>
        <v>45268</v>
      </c>
      <c r="W507" s="182">
        <f t="shared" si="6"/>
        <v>45359</v>
      </c>
      <c r="X507" s="181">
        <f t="shared" si="7"/>
        <v>184</v>
      </c>
      <c r="Y507" s="181">
        <f t="shared" si="8"/>
        <v>275</v>
      </c>
      <c r="Z507" s="181">
        <f t="shared" si="9"/>
        <v>366</v>
      </c>
      <c r="AA507" s="155"/>
      <c r="AB507" s="9"/>
      <c r="AC507" s="9"/>
      <c r="AD507" s="9"/>
      <c r="AE507" s="9"/>
      <c r="AF507" s="9"/>
      <c r="AG507" s="9"/>
      <c r="AH507" s="9"/>
    </row>
    <row r="508" ht="15.75" customHeight="1">
      <c r="A508" s="177">
        <v>44992.0</v>
      </c>
      <c r="B508" s="178">
        <v>6.08</v>
      </c>
      <c r="C508" s="178">
        <v>6.32</v>
      </c>
      <c r="D508" s="178">
        <v>6.57</v>
      </c>
      <c r="E508" s="178">
        <v>7.07</v>
      </c>
      <c r="F508" s="178">
        <v>7.52</v>
      </c>
      <c r="G508" s="178">
        <v>7.8</v>
      </c>
      <c r="H508" s="178">
        <v>8.12</v>
      </c>
      <c r="I508" s="178">
        <v>8.4</v>
      </c>
      <c r="J508" s="178">
        <v>8.56</v>
      </c>
      <c r="K508" s="179">
        <f>MAX(0,((T508*(365/365))-VLOOKUP(A508,VBMA!$A:$D,4,0))  /  (T508* (365/365)   ))</f>
        <v>0.5605990783</v>
      </c>
      <c r="L508" s="180">
        <f t="shared" ref="L508:S508" si="511">(B508*(1-$K508) * (365/365))/100</f>
        <v>0.02671557604</v>
      </c>
      <c r="M508" s="180">
        <f t="shared" si="511"/>
        <v>0.02777013825</v>
      </c>
      <c r="N508" s="180">
        <f t="shared" si="511"/>
        <v>0.02886864055</v>
      </c>
      <c r="O508" s="180">
        <f t="shared" si="511"/>
        <v>0.03106564516</v>
      </c>
      <c r="P508" s="180">
        <f t="shared" si="511"/>
        <v>0.03304294931</v>
      </c>
      <c r="Q508" s="180">
        <f t="shared" si="511"/>
        <v>0.03427327189</v>
      </c>
      <c r="R508" s="180">
        <f t="shared" si="511"/>
        <v>0.03567935484</v>
      </c>
      <c r="S508" s="180">
        <f t="shared" si="511"/>
        <v>0.03690967742</v>
      </c>
      <c r="T508" s="181">
        <f t="shared" si="3"/>
        <v>8.68</v>
      </c>
      <c r="U508" s="182">
        <f t="shared" si="4"/>
        <v>45176</v>
      </c>
      <c r="V508" s="182">
        <f t="shared" si="5"/>
        <v>45267</v>
      </c>
      <c r="W508" s="182">
        <f t="shared" si="6"/>
        <v>45358</v>
      </c>
      <c r="X508" s="181">
        <f t="shared" si="7"/>
        <v>184</v>
      </c>
      <c r="Y508" s="181">
        <f t="shared" si="8"/>
        <v>275</v>
      </c>
      <c r="Z508" s="181">
        <f t="shared" si="9"/>
        <v>366</v>
      </c>
      <c r="AA508" s="155"/>
      <c r="AB508" s="9"/>
      <c r="AC508" s="9"/>
      <c r="AD508" s="9"/>
      <c r="AE508" s="9"/>
      <c r="AF508" s="9"/>
      <c r="AG508" s="9"/>
      <c r="AH508" s="9"/>
    </row>
    <row r="509" ht="15.75" customHeight="1">
      <c r="A509" s="177">
        <v>44991.0</v>
      </c>
      <c r="B509" s="178">
        <v>6.22</v>
      </c>
      <c r="C509" s="178">
        <v>6.47</v>
      </c>
      <c r="D509" s="178">
        <v>6.68</v>
      </c>
      <c r="E509" s="178">
        <v>7.1</v>
      </c>
      <c r="F509" s="178">
        <v>7.5</v>
      </c>
      <c r="G509" s="178">
        <v>7.73</v>
      </c>
      <c r="H509" s="178">
        <v>8.12</v>
      </c>
      <c r="I509" s="178">
        <v>8.38</v>
      </c>
      <c r="J509" s="178">
        <v>8.53</v>
      </c>
      <c r="K509" s="179">
        <f>MAX(0,((T509*(365/365))-VLOOKUP(A509,VBMA!$A:$D,4,0))  /  (T509* (365/365)   ))</f>
        <v>0.5581018519</v>
      </c>
      <c r="L509" s="180">
        <f t="shared" ref="L509:S509" si="512">(B509*(1-$K509) * (365/365))/100</f>
        <v>0.02748606481</v>
      </c>
      <c r="M509" s="180">
        <f t="shared" si="512"/>
        <v>0.02859081019</v>
      </c>
      <c r="N509" s="180">
        <f t="shared" si="512"/>
        <v>0.0295187963</v>
      </c>
      <c r="O509" s="180">
        <f t="shared" si="512"/>
        <v>0.03137476852</v>
      </c>
      <c r="P509" s="180">
        <f t="shared" si="512"/>
        <v>0.03314236111</v>
      </c>
      <c r="Q509" s="180">
        <f t="shared" si="512"/>
        <v>0.03415872685</v>
      </c>
      <c r="R509" s="180">
        <f t="shared" si="512"/>
        <v>0.03588212963</v>
      </c>
      <c r="S509" s="180">
        <f t="shared" si="512"/>
        <v>0.03703106481</v>
      </c>
      <c r="T509" s="181">
        <f t="shared" si="3"/>
        <v>8.64</v>
      </c>
      <c r="U509" s="182">
        <f t="shared" si="4"/>
        <v>45175</v>
      </c>
      <c r="V509" s="182">
        <f t="shared" si="5"/>
        <v>45266</v>
      </c>
      <c r="W509" s="182">
        <f t="shared" si="6"/>
        <v>45357</v>
      </c>
      <c r="X509" s="181">
        <f t="shared" si="7"/>
        <v>184</v>
      </c>
      <c r="Y509" s="181">
        <f t="shared" si="8"/>
        <v>275</v>
      </c>
      <c r="Z509" s="181">
        <f t="shared" si="9"/>
        <v>366</v>
      </c>
      <c r="AA509" s="155"/>
      <c r="AB509" s="9"/>
      <c r="AC509" s="9"/>
      <c r="AD509" s="9"/>
      <c r="AE509" s="9"/>
      <c r="AF509" s="9"/>
      <c r="AG509" s="9"/>
      <c r="AH509" s="9"/>
    </row>
    <row r="510" ht="15.75" customHeight="1">
      <c r="A510" s="177">
        <v>44988.0</v>
      </c>
      <c r="B510" s="178">
        <v>6.28</v>
      </c>
      <c r="C510" s="178">
        <v>6.5</v>
      </c>
      <c r="D510" s="178">
        <v>6.72</v>
      </c>
      <c r="E510" s="178">
        <v>7.15</v>
      </c>
      <c r="F510" s="178">
        <v>7.5</v>
      </c>
      <c r="G510" s="178">
        <v>7.75</v>
      </c>
      <c r="H510" s="178">
        <v>8.07</v>
      </c>
      <c r="I510" s="178">
        <v>8.4</v>
      </c>
      <c r="J510" s="178">
        <v>8.55</v>
      </c>
      <c r="K510" s="179">
        <f>MAX(0,((T510*(365/365))-VLOOKUP(A510,VBMA!$A:$D,4,0))  /  (T510* (365/365)   ))</f>
        <v>0.5625429553</v>
      </c>
      <c r="L510" s="180">
        <f t="shared" ref="L510:S510" si="513">(B510*(1-$K510) * (365/365))/100</f>
        <v>0.02747230241</v>
      </c>
      <c r="M510" s="180">
        <f t="shared" si="513"/>
        <v>0.0284347079</v>
      </c>
      <c r="N510" s="180">
        <f t="shared" si="513"/>
        <v>0.0293971134</v>
      </c>
      <c r="O510" s="180">
        <f t="shared" si="513"/>
        <v>0.03127817869</v>
      </c>
      <c r="P510" s="180">
        <f t="shared" si="513"/>
        <v>0.03280927835</v>
      </c>
      <c r="Q510" s="180">
        <f t="shared" si="513"/>
        <v>0.03390292096</v>
      </c>
      <c r="R510" s="180">
        <f t="shared" si="513"/>
        <v>0.03530278351</v>
      </c>
      <c r="S510" s="180">
        <f t="shared" si="513"/>
        <v>0.03674639175</v>
      </c>
      <c r="T510" s="181">
        <f t="shared" si="3"/>
        <v>8.73</v>
      </c>
      <c r="U510" s="182">
        <f t="shared" si="4"/>
        <v>45172</v>
      </c>
      <c r="V510" s="182">
        <f t="shared" si="5"/>
        <v>45263</v>
      </c>
      <c r="W510" s="182">
        <f t="shared" si="6"/>
        <v>45354</v>
      </c>
      <c r="X510" s="181">
        <f t="shared" si="7"/>
        <v>184</v>
      </c>
      <c r="Y510" s="181">
        <f t="shared" si="8"/>
        <v>275</v>
      </c>
      <c r="Z510" s="181">
        <f t="shared" si="9"/>
        <v>366</v>
      </c>
      <c r="AA510" s="155"/>
      <c r="AB510" s="9"/>
      <c r="AC510" s="9"/>
      <c r="AD510" s="9"/>
      <c r="AE510" s="9"/>
      <c r="AF510" s="9"/>
      <c r="AG510" s="9"/>
      <c r="AH510" s="9"/>
    </row>
    <row r="511" ht="15.75" customHeight="1">
      <c r="A511" s="177">
        <v>44987.0</v>
      </c>
      <c r="B511" s="178">
        <v>6.27</v>
      </c>
      <c r="C511" s="178">
        <v>6.5</v>
      </c>
      <c r="D511" s="178">
        <v>6.69</v>
      </c>
      <c r="E511" s="178">
        <v>7.09</v>
      </c>
      <c r="F511" s="178">
        <v>7.51</v>
      </c>
      <c r="G511" s="178">
        <v>7.74</v>
      </c>
      <c r="H511" s="178">
        <v>8.13</v>
      </c>
      <c r="I511" s="178">
        <v>8.42</v>
      </c>
      <c r="J511" s="178">
        <v>8.56</v>
      </c>
      <c r="K511" s="179">
        <f>MAX(0,((T511*(365/365))-VLOOKUP(A511,VBMA!$A:$D,4,0))  /  (T511* (365/365)   ))</f>
        <v>0.561423651</v>
      </c>
      <c r="L511" s="180">
        <f t="shared" ref="L511:S511" si="514">(B511*(1-$K511) * (365/365))/100</f>
        <v>0.02749873708</v>
      </c>
      <c r="M511" s="180">
        <f t="shared" si="514"/>
        <v>0.02850746269</v>
      </c>
      <c r="N511" s="180">
        <f t="shared" si="514"/>
        <v>0.02934075775</v>
      </c>
      <c r="O511" s="180">
        <f t="shared" si="514"/>
        <v>0.03109506315</v>
      </c>
      <c r="P511" s="180">
        <f t="shared" si="514"/>
        <v>0.03293708381</v>
      </c>
      <c r="Q511" s="180">
        <f t="shared" si="514"/>
        <v>0.03394580941</v>
      </c>
      <c r="R511" s="180">
        <f t="shared" si="514"/>
        <v>0.03565625718</v>
      </c>
      <c r="S511" s="180">
        <f t="shared" si="514"/>
        <v>0.03692812859</v>
      </c>
      <c r="T511" s="181">
        <f t="shared" si="3"/>
        <v>8.71</v>
      </c>
      <c r="U511" s="182">
        <f t="shared" si="4"/>
        <v>45171</v>
      </c>
      <c r="V511" s="182">
        <f t="shared" si="5"/>
        <v>45262</v>
      </c>
      <c r="W511" s="182">
        <f t="shared" si="6"/>
        <v>45353</v>
      </c>
      <c r="X511" s="181">
        <f t="shared" si="7"/>
        <v>184</v>
      </c>
      <c r="Y511" s="181">
        <f t="shared" si="8"/>
        <v>275</v>
      </c>
      <c r="Z511" s="181">
        <f t="shared" si="9"/>
        <v>366</v>
      </c>
      <c r="AA511" s="155"/>
      <c r="AB511" s="9"/>
      <c r="AC511" s="9"/>
      <c r="AD511" s="9"/>
      <c r="AE511" s="9"/>
      <c r="AF511" s="9"/>
      <c r="AG511" s="9"/>
      <c r="AH511" s="9"/>
    </row>
    <row r="512" ht="15.75" customHeight="1">
      <c r="A512" s="177">
        <v>44986.0</v>
      </c>
      <c r="B512" s="178">
        <v>6.0</v>
      </c>
      <c r="C512" s="178">
        <v>6.25</v>
      </c>
      <c r="D512" s="178">
        <v>6.55</v>
      </c>
      <c r="E512" s="178">
        <v>6.98</v>
      </c>
      <c r="F512" s="178">
        <v>7.47</v>
      </c>
      <c r="G512" s="178">
        <v>7.77</v>
      </c>
      <c r="H512" s="178">
        <v>8.15</v>
      </c>
      <c r="I512" s="178">
        <v>8.44</v>
      </c>
      <c r="J512" s="178">
        <v>8.58</v>
      </c>
      <c r="K512" s="179">
        <f>MAX(0,((T512*(365/365))-VLOOKUP(A512,VBMA!$A:$D,4,0))  /  (T512* (365/365)   ))</f>
        <v>0.5626575029</v>
      </c>
      <c r="L512" s="180">
        <f t="shared" ref="L512:S512" si="515">(B512*(1-$K512) * (365/365))/100</f>
        <v>0.02624054983</v>
      </c>
      <c r="M512" s="180">
        <f t="shared" si="515"/>
        <v>0.02733390607</v>
      </c>
      <c r="N512" s="180">
        <f t="shared" si="515"/>
        <v>0.02864593356</v>
      </c>
      <c r="O512" s="180">
        <f t="shared" si="515"/>
        <v>0.0305265063</v>
      </c>
      <c r="P512" s="180">
        <f t="shared" si="515"/>
        <v>0.03266948454</v>
      </c>
      <c r="Q512" s="180">
        <f t="shared" si="515"/>
        <v>0.03398151203</v>
      </c>
      <c r="R512" s="180">
        <f t="shared" si="515"/>
        <v>0.03564341352</v>
      </c>
      <c r="S512" s="180">
        <f t="shared" si="515"/>
        <v>0.03691170676</v>
      </c>
      <c r="T512" s="181">
        <f t="shared" si="3"/>
        <v>8.73</v>
      </c>
      <c r="U512" s="182">
        <f t="shared" si="4"/>
        <v>45170</v>
      </c>
      <c r="V512" s="182">
        <f t="shared" si="5"/>
        <v>45261</v>
      </c>
      <c r="W512" s="182">
        <f t="shared" si="6"/>
        <v>45352</v>
      </c>
      <c r="X512" s="181">
        <f t="shared" si="7"/>
        <v>184</v>
      </c>
      <c r="Y512" s="181">
        <f t="shared" si="8"/>
        <v>275</v>
      </c>
      <c r="Z512" s="181">
        <f t="shared" si="9"/>
        <v>366</v>
      </c>
      <c r="AA512" s="155"/>
      <c r="AB512" s="9"/>
      <c r="AC512" s="9"/>
      <c r="AD512" s="9"/>
      <c r="AE512" s="9"/>
      <c r="AF512" s="9"/>
      <c r="AG512" s="9"/>
      <c r="AH512" s="9"/>
    </row>
    <row r="513" ht="15.75" customHeight="1">
      <c r="A513" s="177">
        <v>44985.0</v>
      </c>
      <c r="B513" s="178">
        <v>5.28</v>
      </c>
      <c r="C513" s="178">
        <v>6.14</v>
      </c>
      <c r="D513" s="178">
        <v>6.52</v>
      </c>
      <c r="E513" s="178">
        <v>6.92</v>
      </c>
      <c r="F513" s="178">
        <v>7.38</v>
      </c>
      <c r="G513" s="178">
        <v>7.62</v>
      </c>
      <c r="H513" s="178">
        <v>8.04</v>
      </c>
      <c r="I513" s="178">
        <v>8.38</v>
      </c>
      <c r="J513" s="178">
        <v>8.52</v>
      </c>
      <c r="K513" s="179">
        <f>MAX(0,((T513*(365/365))-VLOOKUP(A513,VBMA!$A:$D,4,0))  /  (T513* (365/365)   ))</f>
        <v>0.5619266055</v>
      </c>
      <c r="L513" s="180">
        <f t="shared" ref="L513:S513" si="516">(B513*(1-$K513) * (365/365))/100</f>
        <v>0.02313027523</v>
      </c>
      <c r="M513" s="180">
        <f t="shared" si="516"/>
        <v>0.02689770642</v>
      </c>
      <c r="N513" s="180">
        <f t="shared" si="516"/>
        <v>0.02856238532</v>
      </c>
      <c r="O513" s="180">
        <f t="shared" si="516"/>
        <v>0.0303146789</v>
      </c>
      <c r="P513" s="180">
        <f t="shared" si="516"/>
        <v>0.03232981651</v>
      </c>
      <c r="Q513" s="180">
        <f t="shared" si="516"/>
        <v>0.03338119266</v>
      </c>
      <c r="R513" s="180">
        <f t="shared" si="516"/>
        <v>0.03522110092</v>
      </c>
      <c r="S513" s="180">
        <f t="shared" si="516"/>
        <v>0.03671055046</v>
      </c>
      <c r="T513" s="181">
        <f t="shared" si="3"/>
        <v>8.72</v>
      </c>
      <c r="U513" s="182">
        <f t="shared" si="4"/>
        <v>45166</v>
      </c>
      <c r="V513" s="182">
        <f t="shared" si="5"/>
        <v>45258</v>
      </c>
      <c r="W513" s="182">
        <f t="shared" si="6"/>
        <v>45350</v>
      </c>
      <c r="X513" s="181">
        <f t="shared" si="7"/>
        <v>181</v>
      </c>
      <c r="Y513" s="181">
        <f t="shared" si="8"/>
        <v>273</v>
      </c>
      <c r="Z513" s="181">
        <f t="shared" si="9"/>
        <v>365</v>
      </c>
      <c r="AA513" s="155"/>
      <c r="AB513" s="9"/>
      <c r="AC513" s="9"/>
      <c r="AD513" s="9"/>
      <c r="AE513" s="9"/>
      <c r="AF513" s="9"/>
      <c r="AG513" s="9"/>
      <c r="AH513" s="9"/>
    </row>
    <row r="514" ht="15.75" customHeight="1">
      <c r="A514" s="177">
        <v>44984.0</v>
      </c>
      <c r="B514" s="178">
        <v>5.83</v>
      </c>
      <c r="C514" s="178">
        <v>6.21</v>
      </c>
      <c r="D514" s="178">
        <v>6.57</v>
      </c>
      <c r="E514" s="178">
        <v>6.93</v>
      </c>
      <c r="F514" s="178">
        <v>7.44</v>
      </c>
      <c r="G514" s="178">
        <v>7.77</v>
      </c>
      <c r="H514" s="178">
        <v>8.2</v>
      </c>
      <c r="I514" s="178">
        <v>8.44</v>
      </c>
      <c r="J514" s="178">
        <v>8.58</v>
      </c>
      <c r="K514" s="179">
        <f>MAX(0,((T514*(365/365))-VLOOKUP(A514,VBMA!$A:$D,4,0))  /  (T514* (365/365)   ))</f>
        <v>0.5593317972</v>
      </c>
      <c r="L514" s="180">
        <f t="shared" ref="L514:S514" si="517">(B514*(1-$K514) * (365/365))/100</f>
        <v>0.02569095622</v>
      </c>
      <c r="M514" s="180">
        <f t="shared" si="517"/>
        <v>0.02736549539</v>
      </c>
      <c r="N514" s="180">
        <f t="shared" si="517"/>
        <v>0.02895190092</v>
      </c>
      <c r="O514" s="180">
        <f t="shared" si="517"/>
        <v>0.03053830645</v>
      </c>
      <c r="P514" s="180">
        <f t="shared" si="517"/>
        <v>0.03278571429</v>
      </c>
      <c r="Q514" s="180">
        <f t="shared" si="517"/>
        <v>0.03423991935</v>
      </c>
      <c r="R514" s="180">
        <f t="shared" si="517"/>
        <v>0.03613479263</v>
      </c>
      <c r="S514" s="180">
        <f t="shared" si="517"/>
        <v>0.03719239631</v>
      </c>
      <c r="T514" s="181">
        <f t="shared" si="3"/>
        <v>8.68</v>
      </c>
      <c r="U514" s="182">
        <f t="shared" si="4"/>
        <v>45165</v>
      </c>
      <c r="V514" s="182">
        <f t="shared" si="5"/>
        <v>45257</v>
      </c>
      <c r="W514" s="182">
        <f t="shared" si="6"/>
        <v>45349</v>
      </c>
      <c r="X514" s="181">
        <f t="shared" si="7"/>
        <v>181</v>
      </c>
      <c r="Y514" s="181">
        <f t="shared" si="8"/>
        <v>273</v>
      </c>
      <c r="Z514" s="181">
        <f t="shared" si="9"/>
        <v>365</v>
      </c>
      <c r="AA514" s="155"/>
      <c r="AB514" s="9"/>
      <c r="AC514" s="9"/>
      <c r="AD514" s="9"/>
      <c r="AE514" s="9"/>
      <c r="AF514" s="9"/>
      <c r="AG514" s="9"/>
      <c r="AH514" s="9"/>
    </row>
    <row r="515" ht="15.75" customHeight="1">
      <c r="A515" s="177">
        <v>44981.0</v>
      </c>
      <c r="B515" s="178">
        <v>6.02</v>
      </c>
      <c r="C515" s="178">
        <v>6.33</v>
      </c>
      <c r="D515" s="178">
        <v>6.55</v>
      </c>
      <c r="E515" s="178">
        <v>6.97</v>
      </c>
      <c r="F515" s="178">
        <v>7.45</v>
      </c>
      <c r="G515" s="178">
        <v>7.68</v>
      </c>
      <c r="H515" s="178">
        <v>8.13</v>
      </c>
      <c r="I515" s="178">
        <v>8.44</v>
      </c>
      <c r="J515" s="178">
        <v>8.58</v>
      </c>
      <c r="K515" s="179">
        <f>MAX(0,((T515*(365/365))-VLOOKUP(A515,VBMA!$A:$D,4,0))  /  (T515* (365/365)   ))</f>
        <v>0.5633142857</v>
      </c>
      <c r="L515" s="180">
        <f t="shared" ref="L515:S515" si="518">(B515*(1-$K515) * (365/365))/100</f>
        <v>0.02628848</v>
      </c>
      <c r="M515" s="180">
        <f t="shared" si="518"/>
        <v>0.02764220571</v>
      </c>
      <c r="N515" s="180">
        <f t="shared" si="518"/>
        <v>0.02860291429</v>
      </c>
      <c r="O515" s="180">
        <f t="shared" si="518"/>
        <v>0.03043699429</v>
      </c>
      <c r="P515" s="180">
        <f t="shared" si="518"/>
        <v>0.03253308571</v>
      </c>
      <c r="Q515" s="180">
        <f t="shared" si="518"/>
        <v>0.03353746286</v>
      </c>
      <c r="R515" s="180">
        <f t="shared" si="518"/>
        <v>0.03550254857</v>
      </c>
      <c r="S515" s="180">
        <f t="shared" si="518"/>
        <v>0.03685627429</v>
      </c>
      <c r="T515" s="181">
        <f t="shared" si="3"/>
        <v>8.75</v>
      </c>
      <c r="U515" s="182">
        <f t="shared" si="4"/>
        <v>45162</v>
      </c>
      <c r="V515" s="182">
        <f t="shared" si="5"/>
        <v>45254</v>
      </c>
      <c r="W515" s="182">
        <f t="shared" si="6"/>
        <v>45346</v>
      </c>
      <c r="X515" s="181">
        <f t="shared" si="7"/>
        <v>181</v>
      </c>
      <c r="Y515" s="181">
        <f t="shared" si="8"/>
        <v>273</v>
      </c>
      <c r="Z515" s="181">
        <f t="shared" si="9"/>
        <v>365</v>
      </c>
      <c r="AA515" s="155"/>
      <c r="AB515" s="9"/>
      <c r="AC515" s="9"/>
      <c r="AD515" s="9"/>
      <c r="AE515" s="9"/>
      <c r="AF515" s="9"/>
      <c r="AG515" s="9"/>
      <c r="AH515" s="9"/>
    </row>
    <row r="516" ht="15.75" customHeight="1">
      <c r="A516" s="177">
        <v>44980.0</v>
      </c>
      <c r="B516" s="178">
        <v>6.12</v>
      </c>
      <c r="C516" s="178">
        <v>6.4</v>
      </c>
      <c r="D516" s="178">
        <v>6.62</v>
      </c>
      <c r="E516" s="178">
        <v>6.93</v>
      </c>
      <c r="F516" s="178">
        <v>7.42</v>
      </c>
      <c r="G516" s="178">
        <v>7.67</v>
      </c>
      <c r="H516" s="178">
        <v>8.13</v>
      </c>
      <c r="I516" s="178">
        <v>8.44</v>
      </c>
      <c r="J516" s="178">
        <v>8.58</v>
      </c>
      <c r="K516" s="179">
        <f>MAX(0,((T516*(365/365))-VLOOKUP(A516,VBMA!$A:$D,4,0))  /  (T516* (365/365)   ))</f>
        <v>0.5644571429</v>
      </c>
      <c r="L516" s="180">
        <f t="shared" ref="L516:S516" si="519">(B516*(1-$K516) * (365/365))/100</f>
        <v>0.02665522286</v>
      </c>
      <c r="M516" s="180">
        <f t="shared" si="519"/>
        <v>0.02787474286</v>
      </c>
      <c r="N516" s="180">
        <f t="shared" si="519"/>
        <v>0.02883293714</v>
      </c>
      <c r="O516" s="180">
        <f t="shared" si="519"/>
        <v>0.03018312</v>
      </c>
      <c r="P516" s="180">
        <f t="shared" si="519"/>
        <v>0.03231728</v>
      </c>
      <c r="Q516" s="180">
        <f t="shared" si="519"/>
        <v>0.03340613714</v>
      </c>
      <c r="R516" s="180">
        <f t="shared" si="519"/>
        <v>0.03540963429</v>
      </c>
      <c r="S516" s="180">
        <f t="shared" si="519"/>
        <v>0.03675981714</v>
      </c>
      <c r="T516" s="181">
        <f t="shared" si="3"/>
        <v>8.75</v>
      </c>
      <c r="U516" s="182">
        <f t="shared" si="4"/>
        <v>45161</v>
      </c>
      <c r="V516" s="182">
        <f t="shared" si="5"/>
        <v>45253</v>
      </c>
      <c r="W516" s="182">
        <f t="shared" si="6"/>
        <v>45345</v>
      </c>
      <c r="X516" s="181">
        <f t="shared" si="7"/>
        <v>181</v>
      </c>
      <c r="Y516" s="181">
        <f t="shared" si="8"/>
        <v>273</v>
      </c>
      <c r="Z516" s="181">
        <f t="shared" si="9"/>
        <v>365</v>
      </c>
      <c r="AA516" s="155"/>
      <c r="AB516" s="9"/>
      <c r="AC516" s="9"/>
      <c r="AD516" s="9"/>
      <c r="AE516" s="9"/>
      <c r="AF516" s="9"/>
      <c r="AG516" s="9"/>
      <c r="AH516" s="9"/>
    </row>
    <row r="517" ht="15.75" customHeight="1">
      <c r="A517" s="177">
        <v>44979.0</v>
      </c>
      <c r="B517" s="178">
        <v>6.11</v>
      </c>
      <c r="C517" s="178">
        <v>6.37</v>
      </c>
      <c r="D517" s="178">
        <v>6.6</v>
      </c>
      <c r="E517" s="178">
        <v>6.99</v>
      </c>
      <c r="F517" s="178">
        <v>7.44</v>
      </c>
      <c r="G517" s="178">
        <v>7.69</v>
      </c>
      <c r="H517" s="178">
        <v>8.17</v>
      </c>
      <c r="I517" s="178">
        <v>8.42</v>
      </c>
      <c r="J517" s="178">
        <v>8.56</v>
      </c>
      <c r="K517" s="179">
        <f>MAX(0,((T517*(365/365))-VLOOKUP(A517,VBMA!$A:$D,4,0))  /  (T517* (365/365)   ))</f>
        <v>0.5606689735</v>
      </c>
      <c r="L517" s="180">
        <f t="shared" ref="L517:S517" si="520">(B517*(1-$K517) * (365/365))/100</f>
        <v>0.02684312572</v>
      </c>
      <c r="M517" s="180">
        <f t="shared" si="520"/>
        <v>0.02798538639</v>
      </c>
      <c r="N517" s="180">
        <f t="shared" si="520"/>
        <v>0.02899584775</v>
      </c>
      <c r="O517" s="180">
        <f t="shared" si="520"/>
        <v>0.03070923875</v>
      </c>
      <c r="P517" s="180">
        <f t="shared" si="520"/>
        <v>0.03268622837</v>
      </c>
      <c r="Q517" s="180">
        <f t="shared" si="520"/>
        <v>0.03378455594</v>
      </c>
      <c r="R517" s="180">
        <f t="shared" si="520"/>
        <v>0.03589334487</v>
      </c>
      <c r="S517" s="180">
        <f t="shared" si="520"/>
        <v>0.03699167243</v>
      </c>
      <c r="T517" s="181">
        <f t="shared" si="3"/>
        <v>8.67</v>
      </c>
      <c r="U517" s="182">
        <f t="shared" si="4"/>
        <v>45160</v>
      </c>
      <c r="V517" s="182">
        <f t="shared" si="5"/>
        <v>45252</v>
      </c>
      <c r="W517" s="182">
        <f t="shared" si="6"/>
        <v>45344</v>
      </c>
      <c r="X517" s="181">
        <f t="shared" si="7"/>
        <v>181</v>
      </c>
      <c r="Y517" s="181">
        <f t="shared" si="8"/>
        <v>273</v>
      </c>
      <c r="Z517" s="181">
        <f t="shared" si="9"/>
        <v>365</v>
      </c>
      <c r="AA517" s="155"/>
      <c r="AB517" s="9"/>
      <c r="AC517" s="9"/>
      <c r="AD517" s="9"/>
      <c r="AE517" s="9"/>
      <c r="AF517" s="9"/>
      <c r="AG517" s="9"/>
      <c r="AH517" s="9"/>
    </row>
    <row r="518" ht="15.75" customHeight="1">
      <c r="A518" s="177">
        <v>44978.0</v>
      </c>
      <c r="B518" s="178">
        <v>4.93</v>
      </c>
      <c r="C518" s="178">
        <v>5.27</v>
      </c>
      <c r="D518" s="178">
        <v>5.67</v>
      </c>
      <c r="E518" s="178">
        <v>6.6</v>
      </c>
      <c r="F518" s="178">
        <v>7.3</v>
      </c>
      <c r="G518" s="178">
        <v>7.53</v>
      </c>
      <c r="H518" s="178">
        <v>8.0</v>
      </c>
      <c r="I518" s="178">
        <v>8.36</v>
      </c>
      <c r="J518" s="178">
        <v>8.5</v>
      </c>
      <c r="K518" s="179">
        <f>MAX(0,((T518*(365/365))-VLOOKUP(A518,VBMA!$A:$D,4,0))  /  (T518* (365/365)   ))</f>
        <v>0.564793578</v>
      </c>
      <c r="L518" s="180">
        <f t="shared" ref="L518:S518" si="521">(B518*(1-$K518) * (365/365))/100</f>
        <v>0.02145567661</v>
      </c>
      <c r="M518" s="180">
        <f t="shared" si="521"/>
        <v>0.02293537844</v>
      </c>
      <c r="N518" s="180">
        <f t="shared" si="521"/>
        <v>0.02467620413</v>
      </c>
      <c r="O518" s="180">
        <f t="shared" si="521"/>
        <v>0.02872362385</v>
      </c>
      <c r="P518" s="180">
        <f t="shared" si="521"/>
        <v>0.03177006881</v>
      </c>
      <c r="Q518" s="180">
        <f t="shared" si="521"/>
        <v>0.03277104358</v>
      </c>
      <c r="R518" s="180">
        <f t="shared" si="521"/>
        <v>0.03481651376</v>
      </c>
      <c r="S518" s="180">
        <f t="shared" si="521"/>
        <v>0.03638325688</v>
      </c>
      <c r="T518" s="181">
        <f t="shared" si="3"/>
        <v>8.72</v>
      </c>
      <c r="U518" s="182">
        <f t="shared" si="4"/>
        <v>45159</v>
      </c>
      <c r="V518" s="182">
        <f t="shared" si="5"/>
        <v>45251</v>
      </c>
      <c r="W518" s="182">
        <f t="shared" si="6"/>
        <v>45343</v>
      </c>
      <c r="X518" s="181">
        <f t="shared" si="7"/>
        <v>181</v>
      </c>
      <c r="Y518" s="181">
        <f t="shared" si="8"/>
        <v>273</v>
      </c>
      <c r="Z518" s="181">
        <f t="shared" si="9"/>
        <v>365</v>
      </c>
      <c r="AA518" s="155"/>
      <c r="AB518" s="9"/>
      <c r="AC518" s="9"/>
      <c r="AD518" s="9"/>
      <c r="AE518" s="9"/>
      <c r="AF518" s="9"/>
      <c r="AG518" s="9"/>
      <c r="AH518" s="9"/>
    </row>
    <row r="519" ht="15.75" customHeight="1">
      <c r="A519" s="177">
        <v>44977.0</v>
      </c>
      <c r="B519" s="178">
        <v>4.58</v>
      </c>
      <c r="C519" s="178">
        <v>5.02</v>
      </c>
      <c r="D519" s="178">
        <v>5.5</v>
      </c>
      <c r="E519" s="178">
        <v>6.48</v>
      </c>
      <c r="F519" s="178">
        <v>7.14</v>
      </c>
      <c r="G519" s="178">
        <v>7.46</v>
      </c>
      <c r="H519" s="178">
        <v>8.0</v>
      </c>
      <c r="I519" s="178">
        <v>8.45</v>
      </c>
      <c r="J519" s="178">
        <v>8.55</v>
      </c>
      <c r="K519" s="179">
        <f>MAX(0,((T519*(365/365))-VLOOKUP(A519,VBMA!$A:$D,4,0))  /  (T519* (365/365)   ))</f>
        <v>0.5758426966</v>
      </c>
      <c r="L519" s="180">
        <f t="shared" ref="L519:S519" si="522">(B519*(1-$K519) * (365/365))/100</f>
        <v>0.01942640449</v>
      </c>
      <c r="M519" s="180">
        <f t="shared" si="522"/>
        <v>0.02129269663</v>
      </c>
      <c r="N519" s="180">
        <f t="shared" si="522"/>
        <v>0.02332865169</v>
      </c>
      <c r="O519" s="180">
        <f t="shared" si="522"/>
        <v>0.02748539326</v>
      </c>
      <c r="P519" s="180">
        <f t="shared" si="522"/>
        <v>0.03028483146</v>
      </c>
      <c r="Q519" s="180">
        <f t="shared" si="522"/>
        <v>0.03164213483</v>
      </c>
      <c r="R519" s="180">
        <f t="shared" si="522"/>
        <v>0.03393258427</v>
      </c>
      <c r="S519" s="180">
        <f t="shared" si="522"/>
        <v>0.03584129213</v>
      </c>
      <c r="T519" s="181">
        <f t="shared" si="3"/>
        <v>8.9</v>
      </c>
      <c r="U519" s="182">
        <f t="shared" si="4"/>
        <v>45158</v>
      </c>
      <c r="V519" s="182">
        <f t="shared" si="5"/>
        <v>45250</v>
      </c>
      <c r="W519" s="182">
        <f t="shared" si="6"/>
        <v>45342</v>
      </c>
      <c r="X519" s="181">
        <f t="shared" si="7"/>
        <v>181</v>
      </c>
      <c r="Y519" s="181">
        <f t="shared" si="8"/>
        <v>273</v>
      </c>
      <c r="Z519" s="181">
        <f t="shared" si="9"/>
        <v>365</v>
      </c>
      <c r="AA519" s="155"/>
      <c r="AB519" s="9"/>
      <c r="AC519" s="9"/>
      <c r="AD519" s="9"/>
      <c r="AE519" s="9"/>
      <c r="AF519" s="9"/>
      <c r="AG519" s="9"/>
      <c r="AH519" s="9"/>
    </row>
    <row r="520" ht="15.75" customHeight="1">
      <c r="A520" s="177">
        <v>44974.0</v>
      </c>
      <c r="B520" s="178">
        <v>4.67</v>
      </c>
      <c r="C520" s="178">
        <v>5.09</v>
      </c>
      <c r="D520" s="178">
        <v>5.51</v>
      </c>
      <c r="E520" s="178">
        <v>6.4</v>
      </c>
      <c r="F520" s="178">
        <v>7.14</v>
      </c>
      <c r="G520" s="178">
        <v>7.47</v>
      </c>
      <c r="H520" s="178">
        <v>8.03</v>
      </c>
      <c r="I520" s="178">
        <v>8.38</v>
      </c>
      <c r="J520" s="178">
        <v>8.54</v>
      </c>
      <c r="K520" s="179">
        <f>MAX(0,((T520*(365/365))-VLOOKUP(A520,VBMA!$A:$D,4,0))  /  (T520* (365/365)   ))</f>
        <v>0.5696449026</v>
      </c>
      <c r="L520" s="180">
        <f t="shared" ref="L520:S520" si="523">(B520*(1-$K520) * (365/365))/100</f>
        <v>0.02009758305</v>
      </c>
      <c r="M520" s="180">
        <f t="shared" si="523"/>
        <v>0.02190507446</v>
      </c>
      <c r="N520" s="180">
        <f t="shared" si="523"/>
        <v>0.02371256586</v>
      </c>
      <c r="O520" s="180">
        <f t="shared" si="523"/>
        <v>0.02754272623</v>
      </c>
      <c r="P520" s="180">
        <f t="shared" si="523"/>
        <v>0.03072735395</v>
      </c>
      <c r="Q520" s="180">
        <f t="shared" si="523"/>
        <v>0.03214752577</v>
      </c>
      <c r="R520" s="180">
        <f t="shared" si="523"/>
        <v>0.03455751432</v>
      </c>
      <c r="S520" s="180">
        <f t="shared" si="523"/>
        <v>0.03606375716</v>
      </c>
      <c r="T520" s="181">
        <f t="shared" si="3"/>
        <v>8.73</v>
      </c>
      <c r="U520" s="182">
        <f t="shared" si="4"/>
        <v>45155</v>
      </c>
      <c r="V520" s="182">
        <f t="shared" si="5"/>
        <v>45247</v>
      </c>
      <c r="W520" s="182">
        <f t="shared" si="6"/>
        <v>45339</v>
      </c>
      <c r="X520" s="181">
        <f t="shared" si="7"/>
        <v>181</v>
      </c>
      <c r="Y520" s="181">
        <f t="shared" si="8"/>
        <v>273</v>
      </c>
      <c r="Z520" s="181">
        <f t="shared" si="9"/>
        <v>365</v>
      </c>
      <c r="AA520" s="155"/>
      <c r="AB520" s="9"/>
      <c r="AC520" s="9"/>
      <c r="AD520" s="9"/>
      <c r="AE520" s="9"/>
      <c r="AF520" s="9"/>
      <c r="AG520" s="9"/>
      <c r="AH520" s="9"/>
    </row>
    <row r="521" ht="15.75" customHeight="1">
      <c r="A521" s="177">
        <v>44973.0</v>
      </c>
      <c r="B521" s="178">
        <v>4.76</v>
      </c>
      <c r="C521" s="178">
        <v>5.16</v>
      </c>
      <c r="D521" s="178">
        <v>5.54</v>
      </c>
      <c r="E521" s="178">
        <v>6.36</v>
      </c>
      <c r="F521" s="178">
        <v>7.16</v>
      </c>
      <c r="G521" s="178">
        <v>7.44</v>
      </c>
      <c r="H521" s="178">
        <v>8.04</v>
      </c>
      <c r="I521" s="178">
        <v>8.32</v>
      </c>
      <c r="J521" s="178">
        <v>8.52</v>
      </c>
      <c r="K521" s="179">
        <f>MAX(0,((T521*(365/365))-VLOOKUP(A521,VBMA!$A:$D,4,0))  /  (T521* (365/365)   ))</f>
        <v>0.5631395349</v>
      </c>
      <c r="L521" s="180">
        <f t="shared" ref="L521:S521" si="524">(B521*(1-$K521) * (365/365))/100</f>
        <v>0.02079455814</v>
      </c>
      <c r="M521" s="180">
        <f t="shared" si="524"/>
        <v>0.022542</v>
      </c>
      <c r="N521" s="180">
        <f t="shared" si="524"/>
        <v>0.02420206977</v>
      </c>
      <c r="O521" s="180">
        <f t="shared" si="524"/>
        <v>0.02778432558</v>
      </c>
      <c r="P521" s="180">
        <f t="shared" si="524"/>
        <v>0.0312792093</v>
      </c>
      <c r="Q521" s="180">
        <f t="shared" si="524"/>
        <v>0.0325024186</v>
      </c>
      <c r="R521" s="180">
        <f t="shared" si="524"/>
        <v>0.0351235814</v>
      </c>
      <c r="S521" s="180">
        <f t="shared" si="524"/>
        <v>0.0363467907</v>
      </c>
      <c r="T521" s="181">
        <f t="shared" si="3"/>
        <v>8.6</v>
      </c>
      <c r="U521" s="182">
        <f t="shared" si="4"/>
        <v>45154</v>
      </c>
      <c r="V521" s="182">
        <f t="shared" si="5"/>
        <v>45246</v>
      </c>
      <c r="W521" s="182">
        <f t="shared" si="6"/>
        <v>45338</v>
      </c>
      <c r="X521" s="181">
        <f t="shared" si="7"/>
        <v>181</v>
      </c>
      <c r="Y521" s="181">
        <f t="shared" si="8"/>
        <v>273</v>
      </c>
      <c r="Z521" s="181">
        <f t="shared" si="9"/>
        <v>365</v>
      </c>
      <c r="AA521" s="155"/>
      <c r="AB521" s="9"/>
      <c r="AC521" s="9"/>
      <c r="AD521" s="9"/>
      <c r="AE521" s="9"/>
      <c r="AF521" s="9"/>
      <c r="AG521" s="9"/>
      <c r="AH521" s="9"/>
    </row>
    <row r="522" ht="15.75" customHeight="1">
      <c r="A522" s="177">
        <v>44972.0</v>
      </c>
      <c r="B522" s="178">
        <v>3.72</v>
      </c>
      <c r="C522" s="178">
        <v>4.27</v>
      </c>
      <c r="D522" s="178">
        <v>5.1</v>
      </c>
      <c r="E522" s="178">
        <v>6.33</v>
      </c>
      <c r="F522" s="178">
        <v>7.2</v>
      </c>
      <c r="G522" s="178">
        <v>7.55</v>
      </c>
      <c r="H522" s="178">
        <v>8.1</v>
      </c>
      <c r="I522" s="178">
        <v>8.44</v>
      </c>
      <c r="J522" s="178">
        <v>8.55</v>
      </c>
      <c r="K522" s="179">
        <f>MAX(0,((T522*(365/365))-VLOOKUP(A522,VBMA!$A:$D,4,0))  /  (T522* (365/365)   ))</f>
        <v>0.5734624146</v>
      </c>
      <c r="L522" s="180">
        <f t="shared" ref="L522:S522" si="525">(B522*(1-$K522) * (365/365))/100</f>
        <v>0.01586719818</v>
      </c>
      <c r="M522" s="180">
        <f t="shared" si="525"/>
        <v>0.0182131549</v>
      </c>
      <c r="N522" s="180">
        <f t="shared" si="525"/>
        <v>0.02175341686</v>
      </c>
      <c r="O522" s="180">
        <f t="shared" si="525"/>
        <v>0.02699982916</v>
      </c>
      <c r="P522" s="180">
        <f t="shared" si="525"/>
        <v>0.03071070615</v>
      </c>
      <c r="Q522" s="180">
        <f t="shared" si="525"/>
        <v>0.0322035877</v>
      </c>
      <c r="R522" s="180">
        <f t="shared" si="525"/>
        <v>0.03454954442</v>
      </c>
      <c r="S522" s="180">
        <f t="shared" si="525"/>
        <v>0.03599977221</v>
      </c>
      <c r="T522" s="181">
        <f t="shared" si="3"/>
        <v>8.78</v>
      </c>
      <c r="U522" s="182">
        <f t="shared" si="4"/>
        <v>45153</v>
      </c>
      <c r="V522" s="182">
        <f t="shared" si="5"/>
        <v>45245</v>
      </c>
      <c r="W522" s="182">
        <f t="shared" si="6"/>
        <v>45337</v>
      </c>
      <c r="X522" s="181">
        <f t="shared" si="7"/>
        <v>181</v>
      </c>
      <c r="Y522" s="181">
        <f t="shared" si="8"/>
        <v>273</v>
      </c>
      <c r="Z522" s="181">
        <f t="shared" si="9"/>
        <v>365</v>
      </c>
      <c r="AA522" s="155"/>
      <c r="AB522" s="9"/>
      <c r="AC522" s="9"/>
      <c r="AD522" s="9"/>
      <c r="AE522" s="9"/>
      <c r="AF522" s="9"/>
      <c r="AG522" s="9"/>
      <c r="AH522" s="9"/>
    </row>
    <row r="523" ht="15.75" customHeight="1">
      <c r="A523" s="177">
        <v>44971.0</v>
      </c>
      <c r="B523" s="178">
        <v>4.1</v>
      </c>
      <c r="C523" s="178">
        <v>4.62</v>
      </c>
      <c r="D523" s="178">
        <v>5.52</v>
      </c>
      <c r="E523" s="178">
        <v>6.62</v>
      </c>
      <c r="F523" s="178">
        <v>7.42</v>
      </c>
      <c r="G523" s="178">
        <v>7.72</v>
      </c>
      <c r="H523" s="178">
        <v>8.23</v>
      </c>
      <c r="I523" s="178">
        <v>8.46</v>
      </c>
      <c r="J523" s="178">
        <v>8.55</v>
      </c>
      <c r="K523" s="179">
        <f>MAX(0,((T523*(365/365))-VLOOKUP(A523,VBMA!$A:$D,4,0))  /  (T523* (365/365)   ))</f>
        <v>0.5690448792</v>
      </c>
      <c r="L523" s="180">
        <f t="shared" ref="L523:S523" si="526">(B523*(1-$K523) * (365/365))/100</f>
        <v>0.01766915995</v>
      </c>
      <c r="M523" s="180">
        <f t="shared" si="526"/>
        <v>0.01991012658</v>
      </c>
      <c r="N523" s="180">
        <f t="shared" si="526"/>
        <v>0.02378872267</v>
      </c>
      <c r="O523" s="180">
        <f t="shared" si="526"/>
        <v>0.028529229</v>
      </c>
      <c r="P523" s="180">
        <f t="shared" si="526"/>
        <v>0.03197686997</v>
      </c>
      <c r="Q523" s="180">
        <f t="shared" si="526"/>
        <v>0.03326973533</v>
      </c>
      <c r="R523" s="180">
        <f t="shared" si="526"/>
        <v>0.03546760644</v>
      </c>
      <c r="S523" s="180">
        <f t="shared" si="526"/>
        <v>0.03645880322</v>
      </c>
      <c r="T523" s="181">
        <f t="shared" si="3"/>
        <v>8.69</v>
      </c>
      <c r="U523" s="182">
        <f t="shared" si="4"/>
        <v>45152</v>
      </c>
      <c r="V523" s="182">
        <f t="shared" si="5"/>
        <v>45244</v>
      </c>
      <c r="W523" s="182">
        <f t="shared" si="6"/>
        <v>45336</v>
      </c>
      <c r="X523" s="181">
        <f t="shared" si="7"/>
        <v>181</v>
      </c>
      <c r="Y523" s="181">
        <f t="shared" si="8"/>
        <v>273</v>
      </c>
      <c r="Z523" s="181">
        <f t="shared" si="9"/>
        <v>365</v>
      </c>
      <c r="AA523" s="155"/>
      <c r="AB523" s="9"/>
      <c r="AC523" s="9"/>
      <c r="AD523" s="9"/>
      <c r="AE523" s="9"/>
      <c r="AF523" s="9"/>
      <c r="AG523" s="9"/>
      <c r="AH523" s="9"/>
    </row>
    <row r="524" ht="15.75" customHeight="1">
      <c r="A524" s="177">
        <v>44970.0</v>
      </c>
      <c r="B524" s="178">
        <v>4.58</v>
      </c>
      <c r="C524" s="178">
        <v>5.1</v>
      </c>
      <c r="D524" s="178">
        <v>5.86</v>
      </c>
      <c r="E524" s="178">
        <v>6.96</v>
      </c>
      <c r="F524" s="178">
        <v>7.58</v>
      </c>
      <c r="G524" s="178">
        <v>7.88</v>
      </c>
      <c r="H524" s="178">
        <v>8.44</v>
      </c>
      <c r="I524" s="178">
        <v>8.53</v>
      </c>
      <c r="J524" s="178">
        <v>8.62</v>
      </c>
      <c r="K524" s="179">
        <f>MAX(0,((T524*(365/365))-VLOOKUP(A524,VBMA!$A:$D,4,0))  /  (T524* (365/365)   ))</f>
        <v>0.5638051044</v>
      </c>
      <c r="L524" s="180">
        <f t="shared" ref="L524:S524" si="527">(B524*(1-$K524) * (365/365))/100</f>
        <v>0.01997772622</v>
      </c>
      <c r="M524" s="180">
        <f t="shared" si="527"/>
        <v>0.02224593968</v>
      </c>
      <c r="N524" s="180">
        <f t="shared" si="527"/>
        <v>0.02556102088</v>
      </c>
      <c r="O524" s="180">
        <f t="shared" si="527"/>
        <v>0.03035916473</v>
      </c>
      <c r="P524" s="180">
        <f t="shared" si="527"/>
        <v>0.03306357309</v>
      </c>
      <c r="Q524" s="180">
        <f t="shared" si="527"/>
        <v>0.03437215777</v>
      </c>
      <c r="R524" s="180">
        <f t="shared" si="527"/>
        <v>0.03681484919</v>
      </c>
      <c r="S524" s="180">
        <f t="shared" si="527"/>
        <v>0.03720742459</v>
      </c>
      <c r="T524" s="181">
        <f t="shared" si="3"/>
        <v>8.62</v>
      </c>
      <c r="U524" s="182">
        <f t="shared" si="4"/>
        <v>45151</v>
      </c>
      <c r="V524" s="182">
        <f t="shared" si="5"/>
        <v>45243</v>
      </c>
      <c r="W524" s="182">
        <f t="shared" si="6"/>
        <v>45335</v>
      </c>
      <c r="X524" s="181">
        <f t="shared" si="7"/>
        <v>181</v>
      </c>
      <c r="Y524" s="181">
        <f t="shared" si="8"/>
        <v>273</v>
      </c>
      <c r="Z524" s="181">
        <f t="shared" si="9"/>
        <v>365</v>
      </c>
      <c r="AA524" s="155"/>
      <c r="AB524" s="9"/>
      <c r="AC524" s="9"/>
      <c r="AD524" s="9"/>
      <c r="AE524" s="9"/>
      <c r="AF524" s="9"/>
      <c r="AG524" s="9"/>
      <c r="AH524" s="9"/>
    </row>
    <row r="525" ht="15.75" customHeight="1">
      <c r="A525" s="177">
        <v>44967.0</v>
      </c>
      <c r="B525" s="178">
        <v>4.97</v>
      </c>
      <c r="C525" s="178">
        <v>5.45</v>
      </c>
      <c r="D525" s="178">
        <v>6.13</v>
      </c>
      <c r="E525" s="178">
        <v>7.13</v>
      </c>
      <c r="F525" s="178">
        <v>7.85</v>
      </c>
      <c r="G525" s="178">
        <v>8.02</v>
      </c>
      <c r="H525" s="178">
        <v>8.5</v>
      </c>
      <c r="I525" s="178">
        <v>8.56</v>
      </c>
      <c r="J525" s="178">
        <v>8.73</v>
      </c>
      <c r="K525" s="179">
        <f>MAX(0,((T525*(365/365))-VLOOKUP(A525,VBMA!$A:$D,4,0))  /  (T525* (365/365)   ))</f>
        <v>0.5670533643</v>
      </c>
      <c r="L525" s="180">
        <f t="shared" ref="L525:S525" si="528">(B525*(1-$K525) * (365/365))/100</f>
        <v>0.0215174478</v>
      </c>
      <c r="M525" s="180">
        <f t="shared" si="528"/>
        <v>0.02359559165</v>
      </c>
      <c r="N525" s="180">
        <f t="shared" si="528"/>
        <v>0.02653962877</v>
      </c>
      <c r="O525" s="180">
        <f t="shared" si="528"/>
        <v>0.03086909513</v>
      </c>
      <c r="P525" s="180">
        <f t="shared" si="528"/>
        <v>0.0339863109</v>
      </c>
      <c r="Q525" s="180">
        <f t="shared" si="528"/>
        <v>0.03472232019</v>
      </c>
      <c r="R525" s="180">
        <f t="shared" si="528"/>
        <v>0.03680046404</v>
      </c>
      <c r="S525" s="180">
        <f t="shared" si="528"/>
        <v>0.03706023202</v>
      </c>
      <c r="T525" s="181">
        <f t="shared" si="3"/>
        <v>8.62</v>
      </c>
      <c r="U525" s="182">
        <f t="shared" si="4"/>
        <v>45148</v>
      </c>
      <c r="V525" s="182">
        <f t="shared" si="5"/>
        <v>45240</v>
      </c>
      <c r="W525" s="182">
        <f t="shared" si="6"/>
        <v>45332</v>
      </c>
      <c r="X525" s="181">
        <f t="shared" si="7"/>
        <v>181</v>
      </c>
      <c r="Y525" s="181">
        <f t="shared" si="8"/>
        <v>273</v>
      </c>
      <c r="Z525" s="181">
        <f t="shared" si="9"/>
        <v>365</v>
      </c>
      <c r="AA525" s="155"/>
      <c r="AB525" s="9"/>
      <c r="AC525" s="9"/>
      <c r="AD525" s="9"/>
      <c r="AE525" s="9"/>
      <c r="AF525" s="9"/>
      <c r="AG525" s="9"/>
      <c r="AH525" s="9"/>
    </row>
    <row r="526" ht="15.75" customHeight="1">
      <c r="A526" s="177">
        <v>44966.0</v>
      </c>
      <c r="B526" s="178">
        <v>5.28</v>
      </c>
      <c r="C526" s="178">
        <v>5.75</v>
      </c>
      <c r="D526" s="178">
        <v>6.38</v>
      </c>
      <c r="E526" s="178">
        <v>7.33</v>
      </c>
      <c r="F526" s="178">
        <v>7.98</v>
      </c>
      <c r="G526" s="178">
        <v>8.1</v>
      </c>
      <c r="H526" s="178">
        <v>8.55</v>
      </c>
      <c r="I526" s="178">
        <v>8.6</v>
      </c>
      <c r="J526" s="178">
        <v>8.78</v>
      </c>
      <c r="K526" s="179">
        <f>MAX(0,((T526*(365/365))-VLOOKUP(A526,VBMA!$A:$D,4,0))  /  (T526* (365/365)   ))</f>
        <v>0.5643930636</v>
      </c>
      <c r="L526" s="180">
        <f t="shared" ref="L526:S526" si="529">(B526*(1-$K526) * (365/365))/100</f>
        <v>0.02300004624</v>
      </c>
      <c r="M526" s="180">
        <f t="shared" si="529"/>
        <v>0.02504739884</v>
      </c>
      <c r="N526" s="180">
        <f t="shared" si="529"/>
        <v>0.02779172254</v>
      </c>
      <c r="O526" s="180">
        <f t="shared" si="529"/>
        <v>0.03192998844</v>
      </c>
      <c r="P526" s="180">
        <f t="shared" si="529"/>
        <v>0.03476143353</v>
      </c>
      <c r="Q526" s="180">
        <f t="shared" si="529"/>
        <v>0.03528416185</v>
      </c>
      <c r="R526" s="180">
        <f t="shared" si="529"/>
        <v>0.03724439306</v>
      </c>
      <c r="S526" s="180">
        <f t="shared" si="529"/>
        <v>0.03746219653</v>
      </c>
      <c r="T526" s="181">
        <f t="shared" si="3"/>
        <v>8.65</v>
      </c>
      <c r="U526" s="182">
        <f t="shared" si="4"/>
        <v>45147</v>
      </c>
      <c r="V526" s="182">
        <f t="shared" si="5"/>
        <v>45239</v>
      </c>
      <c r="W526" s="182">
        <f t="shared" si="6"/>
        <v>45331</v>
      </c>
      <c r="X526" s="181">
        <f t="shared" si="7"/>
        <v>181</v>
      </c>
      <c r="Y526" s="181">
        <f t="shared" si="8"/>
        <v>273</v>
      </c>
      <c r="Z526" s="181">
        <f t="shared" si="9"/>
        <v>365</v>
      </c>
      <c r="AA526" s="155"/>
      <c r="AB526" s="9"/>
      <c r="AC526" s="9"/>
      <c r="AD526" s="9"/>
      <c r="AE526" s="9"/>
      <c r="AF526" s="9"/>
      <c r="AG526" s="9"/>
      <c r="AH526" s="9"/>
    </row>
    <row r="527" ht="15.75" customHeight="1">
      <c r="A527" s="177">
        <v>44965.0</v>
      </c>
      <c r="B527" s="178">
        <v>5.67</v>
      </c>
      <c r="C527" s="178">
        <v>6.11</v>
      </c>
      <c r="D527" s="178">
        <v>6.71</v>
      </c>
      <c r="E527" s="178">
        <v>7.53</v>
      </c>
      <c r="F527" s="178">
        <v>7.99</v>
      </c>
      <c r="G527" s="178">
        <v>8.23</v>
      </c>
      <c r="H527" s="178">
        <v>8.57</v>
      </c>
      <c r="I527" s="178">
        <v>8.67</v>
      </c>
      <c r="J527" s="178">
        <v>8.82</v>
      </c>
      <c r="K527" s="179">
        <f>MAX(0,((T527*(365/365))-VLOOKUP(A527,VBMA!$A:$D,4,0))  /  (T527* (365/365)   ))</f>
        <v>0.5697833523</v>
      </c>
      <c r="L527" s="180">
        <f t="shared" ref="L527:S527" si="530">(B527*(1-$K527) * (365/365))/100</f>
        <v>0.02439328392</v>
      </c>
      <c r="M527" s="180">
        <f t="shared" si="530"/>
        <v>0.02628623717</v>
      </c>
      <c r="N527" s="180">
        <f t="shared" si="530"/>
        <v>0.02886753706</v>
      </c>
      <c r="O527" s="180">
        <f t="shared" si="530"/>
        <v>0.03239531357</v>
      </c>
      <c r="P527" s="180">
        <f t="shared" si="530"/>
        <v>0.03437431015</v>
      </c>
      <c r="Q527" s="180">
        <f t="shared" si="530"/>
        <v>0.0354068301</v>
      </c>
      <c r="R527" s="180">
        <f t="shared" si="530"/>
        <v>0.0368695667</v>
      </c>
      <c r="S527" s="180">
        <f t="shared" si="530"/>
        <v>0.03729978335</v>
      </c>
      <c r="T527" s="181">
        <f t="shared" si="3"/>
        <v>8.77</v>
      </c>
      <c r="U527" s="182">
        <f t="shared" si="4"/>
        <v>45146</v>
      </c>
      <c r="V527" s="182">
        <f t="shared" si="5"/>
        <v>45238</v>
      </c>
      <c r="W527" s="182">
        <f t="shared" si="6"/>
        <v>45330</v>
      </c>
      <c r="X527" s="181">
        <f t="shared" si="7"/>
        <v>181</v>
      </c>
      <c r="Y527" s="181">
        <f t="shared" si="8"/>
        <v>273</v>
      </c>
      <c r="Z527" s="181">
        <f t="shared" si="9"/>
        <v>365</v>
      </c>
      <c r="AA527" s="155"/>
      <c r="AB527" s="9"/>
      <c r="AC527" s="9"/>
      <c r="AD527" s="9"/>
      <c r="AE527" s="9"/>
      <c r="AF527" s="9"/>
      <c r="AG527" s="9"/>
      <c r="AH527" s="9"/>
    </row>
    <row r="528" ht="15.75" customHeight="1">
      <c r="A528" s="177">
        <v>44964.0</v>
      </c>
      <c r="B528" s="178">
        <v>6.0</v>
      </c>
      <c r="C528" s="178">
        <v>6.46</v>
      </c>
      <c r="D528" s="178">
        <v>7.1</v>
      </c>
      <c r="E528" s="178">
        <v>7.74</v>
      </c>
      <c r="F528" s="178">
        <v>8.14</v>
      </c>
      <c r="G528" s="178">
        <v>8.36</v>
      </c>
      <c r="H528" s="178">
        <v>8.62</v>
      </c>
      <c r="I528" s="178">
        <v>8.73</v>
      </c>
      <c r="J528" s="178">
        <v>8.86</v>
      </c>
      <c r="K528" s="179">
        <f>MAX(0,((T528*(365/365))-VLOOKUP(A528,VBMA!$A:$D,4,0))  /  (T528* (365/365)   ))</f>
        <v>0.5721719457</v>
      </c>
      <c r="L528" s="180">
        <f t="shared" ref="L528:S528" si="531">(B528*(1-$K528) * (365/365))/100</f>
        <v>0.02566968326</v>
      </c>
      <c r="M528" s="180">
        <f t="shared" si="531"/>
        <v>0.02763769231</v>
      </c>
      <c r="N528" s="180">
        <f t="shared" si="531"/>
        <v>0.03037579186</v>
      </c>
      <c r="O528" s="180">
        <f t="shared" si="531"/>
        <v>0.0331138914</v>
      </c>
      <c r="P528" s="180">
        <f t="shared" si="531"/>
        <v>0.03482520362</v>
      </c>
      <c r="Q528" s="180">
        <f t="shared" si="531"/>
        <v>0.03576642534</v>
      </c>
      <c r="R528" s="180">
        <f t="shared" si="531"/>
        <v>0.03687877828</v>
      </c>
      <c r="S528" s="180">
        <f t="shared" si="531"/>
        <v>0.03734938914</v>
      </c>
      <c r="T528" s="181">
        <f t="shared" si="3"/>
        <v>8.84</v>
      </c>
      <c r="U528" s="182">
        <f t="shared" si="4"/>
        <v>45145</v>
      </c>
      <c r="V528" s="182">
        <f t="shared" si="5"/>
        <v>45237</v>
      </c>
      <c r="W528" s="182">
        <f t="shared" si="6"/>
        <v>45329</v>
      </c>
      <c r="X528" s="181">
        <f t="shared" si="7"/>
        <v>181</v>
      </c>
      <c r="Y528" s="181">
        <f t="shared" si="8"/>
        <v>273</v>
      </c>
      <c r="Z528" s="181">
        <f t="shared" si="9"/>
        <v>365</v>
      </c>
      <c r="AA528" s="155"/>
      <c r="AB528" s="9"/>
      <c r="AC528" s="9"/>
      <c r="AD528" s="9"/>
      <c r="AE528" s="9"/>
      <c r="AF528" s="9"/>
      <c r="AG528" s="9"/>
      <c r="AH528" s="9"/>
    </row>
    <row r="529" ht="15.75" customHeight="1">
      <c r="A529" s="177">
        <v>44963.0</v>
      </c>
      <c r="B529" s="178">
        <v>6.12</v>
      </c>
      <c r="C529" s="178">
        <v>6.54</v>
      </c>
      <c r="D529" s="178">
        <v>7.08</v>
      </c>
      <c r="E529" s="178">
        <v>7.76</v>
      </c>
      <c r="F529" s="178">
        <v>8.12</v>
      </c>
      <c r="G529" s="178">
        <v>8.36</v>
      </c>
      <c r="H529" s="178">
        <v>8.62</v>
      </c>
      <c r="I529" s="178">
        <v>8.73</v>
      </c>
      <c r="J529" s="178">
        <v>8.84</v>
      </c>
      <c r="K529" s="179">
        <f>MAX(0,((T529*(365/365))-VLOOKUP(A529,VBMA!$A:$D,4,0))  /  (T529* (365/365)   ))</f>
        <v>0.5727375566</v>
      </c>
      <c r="L529" s="180">
        <f t="shared" ref="L529:S529" si="532">(B529*(1-$K529) * (365/365))/100</f>
        <v>0.02614846154</v>
      </c>
      <c r="M529" s="180">
        <f t="shared" si="532"/>
        <v>0.0279429638</v>
      </c>
      <c r="N529" s="180">
        <f t="shared" si="532"/>
        <v>0.030250181</v>
      </c>
      <c r="O529" s="180">
        <f t="shared" si="532"/>
        <v>0.03315556561</v>
      </c>
      <c r="P529" s="180">
        <f t="shared" si="532"/>
        <v>0.03469371041</v>
      </c>
      <c r="Q529" s="180">
        <f t="shared" si="532"/>
        <v>0.03571914027</v>
      </c>
      <c r="R529" s="180">
        <f t="shared" si="532"/>
        <v>0.03683002262</v>
      </c>
      <c r="S529" s="180">
        <f t="shared" si="532"/>
        <v>0.03730001131</v>
      </c>
      <c r="T529" s="181">
        <f t="shared" si="3"/>
        <v>8.84</v>
      </c>
      <c r="U529" s="182">
        <f t="shared" si="4"/>
        <v>45144</v>
      </c>
      <c r="V529" s="182">
        <f t="shared" si="5"/>
        <v>45236</v>
      </c>
      <c r="W529" s="182">
        <f t="shared" si="6"/>
        <v>45328</v>
      </c>
      <c r="X529" s="181">
        <f t="shared" si="7"/>
        <v>181</v>
      </c>
      <c r="Y529" s="181">
        <f t="shared" si="8"/>
        <v>273</v>
      </c>
      <c r="Z529" s="181">
        <f t="shared" si="9"/>
        <v>365</v>
      </c>
      <c r="AA529" s="155"/>
      <c r="AB529" s="9"/>
      <c r="AC529" s="9"/>
      <c r="AD529" s="9"/>
      <c r="AE529" s="9"/>
      <c r="AF529" s="9"/>
      <c r="AG529" s="9"/>
      <c r="AH529" s="9"/>
    </row>
    <row r="530" ht="15.75" customHeight="1">
      <c r="A530" s="177">
        <v>44960.0</v>
      </c>
      <c r="B530" s="178">
        <v>6.12</v>
      </c>
      <c r="C530" s="178">
        <v>6.52</v>
      </c>
      <c r="D530" s="178">
        <v>7.13</v>
      </c>
      <c r="E530" s="178">
        <v>7.75</v>
      </c>
      <c r="F530" s="178">
        <v>8.2</v>
      </c>
      <c r="G530" s="178">
        <v>8.43</v>
      </c>
      <c r="H530" s="178">
        <v>8.63</v>
      </c>
      <c r="I530" s="178">
        <v>8.72</v>
      </c>
      <c r="J530" s="178">
        <v>8.83</v>
      </c>
      <c r="K530" s="179">
        <f>MAX(0,((T530*(365/365))-VLOOKUP(A530,VBMA!$A:$D,4,0))  /  (T530* (365/365)   ))</f>
        <v>0.5730987514</v>
      </c>
      <c r="L530" s="180">
        <f t="shared" ref="L530:S530" si="533">(B530*(1-$K530) * (365/365))/100</f>
        <v>0.02612635641</v>
      </c>
      <c r="M530" s="180">
        <f t="shared" si="533"/>
        <v>0.02783396141</v>
      </c>
      <c r="N530" s="180">
        <f t="shared" si="533"/>
        <v>0.03043805902</v>
      </c>
      <c r="O530" s="180">
        <f t="shared" si="533"/>
        <v>0.03308484677</v>
      </c>
      <c r="P530" s="180">
        <f t="shared" si="533"/>
        <v>0.03500590238</v>
      </c>
      <c r="Q530" s="180">
        <f t="shared" si="533"/>
        <v>0.03598777526</v>
      </c>
      <c r="R530" s="180">
        <f t="shared" si="533"/>
        <v>0.03684157775</v>
      </c>
      <c r="S530" s="180">
        <f t="shared" si="533"/>
        <v>0.03722578888</v>
      </c>
      <c r="T530" s="181">
        <f t="shared" si="3"/>
        <v>8.81</v>
      </c>
      <c r="U530" s="182">
        <f t="shared" si="4"/>
        <v>45141</v>
      </c>
      <c r="V530" s="182">
        <f t="shared" si="5"/>
        <v>45233</v>
      </c>
      <c r="W530" s="182">
        <f t="shared" si="6"/>
        <v>45325</v>
      </c>
      <c r="X530" s="181">
        <f t="shared" si="7"/>
        <v>181</v>
      </c>
      <c r="Y530" s="181">
        <f t="shared" si="8"/>
        <v>273</v>
      </c>
      <c r="Z530" s="181">
        <f t="shared" si="9"/>
        <v>365</v>
      </c>
      <c r="AA530" s="155"/>
      <c r="AB530" s="9"/>
      <c r="AC530" s="9"/>
      <c r="AD530" s="9"/>
      <c r="AE530" s="9"/>
      <c r="AF530" s="9"/>
      <c r="AG530" s="9"/>
      <c r="AH530" s="9"/>
    </row>
    <row r="531" ht="15.75" customHeight="1">
      <c r="A531" s="177">
        <v>44959.0</v>
      </c>
      <c r="B531" s="178">
        <v>6.2</v>
      </c>
      <c r="C531" s="178">
        <v>6.66</v>
      </c>
      <c r="D531" s="178">
        <v>7.16</v>
      </c>
      <c r="E531" s="178">
        <v>7.9</v>
      </c>
      <c r="F531" s="178">
        <v>8.37</v>
      </c>
      <c r="G531" s="178">
        <v>8.59</v>
      </c>
      <c r="H531" s="178">
        <v>8.8</v>
      </c>
      <c r="I531" s="178">
        <v>8.87</v>
      </c>
      <c r="J531" s="178">
        <v>8.9</v>
      </c>
      <c r="K531" s="179">
        <f>MAX(0,((T531*(365/365))-VLOOKUP(A531,VBMA!$A:$D,4,0))  /  (T531* (365/365)   ))</f>
        <v>0.5775167785</v>
      </c>
      <c r="L531" s="180">
        <f t="shared" ref="L531:S531" si="534">(B531*(1-$K531) * (365/365))/100</f>
        <v>0.02619395973</v>
      </c>
      <c r="M531" s="180">
        <f t="shared" si="534"/>
        <v>0.02813738255</v>
      </c>
      <c r="N531" s="180">
        <f t="shared" si="534"/>
        <v>0.03024979866</v>
      </c>
      <c r="O531" s="180">
        <f t="shared" si="534"/>
        <v>0.0333761745</v>
      </c>
      <c r="P531" s="180">
        <f t="shared" si="534"/>
        <v>0.03536184564</v>
      </c>
      <c r="Q531" s="180">
        <f t="shared" si="534"/>
        <v>0.03629130872</v>
      </c>
      <c r="R531" s="180">
        <f t="shared" si="534"/>
        <v>0.03717852349</v>
      </c>
      <c r="S531" s="180">
        <f t="shared" si="534"/>
        <v>0.03747426174</v>
      </c>
      <c r="T531" s="181">
        <f t="shared" si="3"/>
        <v>8.94</v>
      </c>
      <c r="U531" s="182">
        <f t="shared" si="4"/>
        <v>45140</v>
      </c>
      <c r="V531" s="182">
        <f t="shared" si="5"/>
        <v>45232</v>
      </c>
      <c r="W531" s="182">
        <f t="shared" si="6"/>
        <v>45324</v>
      </c>
      <c r="X531" s="181">
        <f t="shared" si="7"/>
        <v>181</v>
      </c>
      <c r="Y531" s="181">
        <f t="shared" si="8"/>
        <v>273</v>
      </c>
      <c r="Z531" s="181">
        <f t="shared" si="9"/>
        <v>365</v>
      </c>
      <c r="AA531" s="155"/>
      <c r="AB531" s="9"/>
      <c r="AC531" s="9"/>
      <c r="AD531" s="9"/>
      <c r="AE531" s="9"/>
      <c r="AF531" s="9"/>
      <c r="AG531" s="9"/>
      <c r="AH531" s="9"/>
    </row>
    <row r="532" ht="15.75" customHeight="1">
      <c r="A532" s="177">
        <v>44958.0</v>
      </c>
      <c r="B532" s="178">
        <v>6.23</v>
      </c>
      <c r="C532" s="178">
        <v>6.73</v>
      </c>
      <c r="D532" s="178">
        <v>7.33</v>
      </c>
      <c r="E532" s="178">
        <v>7.95</v>
      </c>
      <c r="F532" s="178">
        <v>8.33</v>
      </c>
      <c r="G532" s="178">
        <v>8.45</v>
      </c>
      <c r="H532" s="178">
        <v>8.89</v>
      </c>
      <c r="I532" s="178">
        <v>8.92</v>
      </c>
      <c r="J532" s="178">
        <v>8.95</v>
      </c>
      <c r="K532" s="179">
        <f>MAX(0,((T532*(365/365))-VLOOKUP(A532,VBMA!$A:$D,4,0))  /  (T532* (365/365)   ))</f>
        <v>0.5606703911</v>
      </c>
      <c r="L532" s="180">
        <f t="shared" ref="L532:S532" si="535">(B532*(1-$K532) * (365/365))/100</f>
        <v>0.02737023464</v>
      </c>
      <c r="M532" s="180">
        <f t="shared" si="535"/>
        <v>0.02956688268</v>
      </c>
      <c r="N532" s="180">
        <f t="shared" si="535"/>
        <v>0.03220286034</v>
      </c>
      <c r="O532" s="180">
        <f t="shared" si="535"/>
        <v>0.03492670391</v>
      </c>
      <c r="P532" s="180">
        <f t="shared" si="535"/>
        <v>0.03659615642</v>
      </c>
      <c r="Q532" s="180">
        <f t="shared" si="535"/>
        <v>0.03712335196</v>
      </c>
      <c r="R532" s="180">
        <f t="shared" si="535"/>
        <v>0.03905640223</v>
      </c>
      <c r="S532" s="180">
        <f t="shared" si="535"/>
        <v>0.03918820112</v>
      </c>
      <c r="T532" s="181">
        <f t="shared" si="3"/>
        <v>8.95</v>
      </c>
      <c r="U532" s="182">
        <f t="shared" si="4"/>
        <v>45139</v>
      </c>
      <c r="V532" s="182">
        <f t="shared" si="5"/>
        <v>45231</v>
      </c>
      <c r="W532" s="182">
        <f t="shared" si="6"/>
        <v>45323</v>
      </c>
      <c r="X532" s="181">
        <f t="shared" si="7"/>
        <v>181</v>
      </c>
      <c r="Y532" s="181">
        <f t="shared" si="8"/>
        <v>273</v>
      </c>
      <c r="Z532" s="181">
        <f t="shared" si="9"/>
        <v>365</v>
      </c>
      <c r="AA532" s="155"/>
      <c r="AB532" s="9"/>
      <c r="AC532" s="9"/>
      <c r="AD532" s="9"/>
      <c r="AE532" s="9"/>
      <c r="AF532" s="9"/>
      <c r="AG532" s="9"/>
      <c r="AH532" s="9"/>
    </row>
    <row r="533" ht="15.75" customHeight="1">
      <c r="A533" s="177">
        <v>44957.0</v>
      </c>
      <c r="B533" s="178">
        <v>6.2</v>
      </c>
      <c r="C533" s="178">
        <v>6.66</v>
      </c>
      <c r="D533" s="178">
        <v>7.12</v>
      </c>
      <c r="E533" s="178">
        <v>8.04</v>
      </c>
      <c r="F533" s="178">
        <v>8.5</v>
      </c>
      <c r="G533" s="178">
        <v>8.78</v>
      </c>
      <c r="H533" s="178">
        <v>8.96</v>
      </c>
      <c r="I533" s="178">
        <v>8.95</v>
      </c>
      <c r="J533" s="178">
        <v>8.96</v>
      </c>
      <c r="K533" s="179">
        <f>MAX(0,((T533*(365/365))-VLOOKUP(A533,VBMA!$A:$D,4,0))  /  (T533* (365/365)   ))</f>
        <v>0.5246085011</v>
      </c>
      <c r="L533" s="180">
        <f t="shared" ref="L533:S533" si="536">(B533*(1-$K533) * (365/365))/100</f>
        <v>0.02947427293</v>
      </c>
      <c r="M533" s="180">
        <f t="shared" si="536"/>
        <v>0.03166107383</v>
      </c>
      <c r="N533" s="180">
        <f t="shared" si="536"/>
        <v>0.03384787472</v>
      </c>
      <c r="O533" s="180">
        <f t="shared" si="536"/>
        <v>0.03822147651</v>
      </c>
      <c r="P533" s="180">
        <f t="shared" si="536"/>
        <v>0.0404082774</v>
      </c>
      <c r="Q533" s="180">
        <f t="shared" si="536"/>
        <v>0.0417393736</v>
      </c>
      <c r="R533" s="180">
        <f t="shared" si="536"/>
        <v>0.0425950783</v>
      </c>
      <c r="S533" s="180">
        <f t="shared" si="536"/>
        <v>0.04254753915</v>
      </c>
      <c r="T533" s="181">
        <f t="shared" si="3"/>
        <v>8.94</v>
      </c>
      <c r="U533" s="182">
        <f t="shared" si="4"/>
        <v>45138</v>
      </c>
      <c r="V533" s="182">
        <f t="shared" si="5"/>
        <v>45230</v>
      </c>
      <c r="W533" s="182">
        <f t="shared" si="6"/>
        <v>45322</v>
      </c>
      <c r="X533" s="181">
        <f t="shared" si="7"/>
        <v>181</v>
      </c>
      <c r="Y533" s="181">
        <f t="shared" si="8"/>
        <v>273</v>
      </c>
      <c r="Z533" s="181">
        <f t="shared" si="9"/>
        <v>365</v>
      </c>
      <c r="AA533" s="155"/>
      <c r="AB533" s="9"/>
      <c r="AC533" s="9"/>
      <c r="AD533" s="9"/>
      <c r="AE533" s="9"/>
      <c r="AF533" s="9"/>
      <c r="AG533" s="9"/>
      <c r="AH533" s="9"/>
    </row>
    <row r="534" ht="15.75" customHeight="1">
      <c r="A534" s="177">
        <v>44956.0</v>
      </c>
      <c r="B534" s="178">
        <v>6.1</v>
      </c>
      <c r="C534" s="178">
        <v>6.66</v>
      </c>
      <c r="D534" s="178">
        <v>7.08</v>
      </c>
      <c r="E534" s="178">
        <v>7.9</v>
      </c>
      <c r="F534" s="178">
        <v>8.48</v>
      </c>
      <c r="G534" s="178">
        <v>8.66</v>
      </c>
      <c r="H534" s="178">
        <v>8.82</v>
      </c>
      <c r="I534" s="178">
        <v>8.84</v>
      </c>
      <c r="J534" s="178">
        <v>8.88</v>
      </c>
      <c r="K534" s="179">
        <f>MAX(0,((T534*(365/365))-VLOOKUP(A534,VBMA!$A:$D,4,0))  /  (T534* (365/365)   ))</f>
        <v>0.5120767494</v>
      </c>
      <c r="L534" s="180">
        <f t="shared" ref="L534:S534" si="537">(B534*(1-$K534) * (365/365))/100</f>
        <v>0.02976331828</v>
      </c>
      <c r="M534" s="180">
        <f t="shared" si="537"/>
        <v>0.03249568849</v>
      </c>
      <c r="N534" s="180">
        <f t="shared" si="537"/>
        <v>0.03454496614</v>
      </c>
      <c r="O534" s="180">
        <f t="shared" si="537"/>
        <v>0.03854593679</v>
      </c>
      <c r="P534" s="180">
        <f t="shared" si="537"/>
        <v>0.04137589165</v>
      </c>
      <c r="Q534" s="180">
        <f t="shared" si="537"/>
        <v>0.0422541535</v>
      </c>
      <c r="R534" s="180">
        <f t="shared" si="537"/>
        <v>0.0430348307</v>
      </c>
      <c r="S534" s="180">
        <f t="shared" si="537"/>
        <v>0.04313241535</v>
      </c>
      <c r="T534" s="181">
        <f t="shared" si="3"/>
        <v>8.86</v>
      </c>
      <c r="U534" s="182">
        <f t="shared" si="4"/>
        <v>45137</v>
      </c>
      <c r="V534" s="182">
        <f t="shared" si="5"/>
        <v>45229</v>
      </c>
      <c r="W534" s="182">
        <f t="shared" si="6"/>
        <v>45321</v>
      </c>
      <c r="X534" s="181">
        <f t="shared" si="7"/>
        <v>181</v>
      </c>
      <c r="Y534" s="181">
        <f t="shared" si="8"/>
        <v>273</v>
      </c>
      <c r="Z534" s="181">
        <f t="shared" si="9"/>
        <v>365</v>
      </c>
      <c r="AA534" s="155"/>
      <c r="AB534" s="9"/>
      <c r="AC534" s="9"/>
      <c r="AD534" s="9"/>
      <c r="AE534" s="9"/>
      <c r="AF534" s="9"/>
      <c r="AG534" s="9"/>
      <c r="AH534" s="9"/>
    </row>
    <row r="535" ht="15.75" customHeight="1">
      <c r="A535" s="177">
        <v>44953.0</v>
      </c>
      <c r="B535" s="178">
        <v>6.2</v>
      </c>
      <c r="C535" s="178">
        <v>6.54</v>
      </c>
      <c r="D535" s="178">
        <v>7.08</v>
      </c>
      <c r="E535" s="178">
        <v>7.96</v>
      </c>
      <c r="F535" s="178">
        <v>8.48</v>
      </c>
      <c r="G535" s="178">
        <v>8.68</v>
      </c>
      <c r="H535" s="178">
        <v>8.86</v>
      </c>
      <c r="I535" s="178">
        <v>8.85</v>
      </c>
      <c r="J535" s="178">
        <v>8.89</v>
      </c>
      <c r="K535" s="179">
        <f>MAX(0,((T535*(365/365))-VLOOKUP(A535,VBMA!$A:$D,4,0))  /  (T535* (365/365)   ))</f>
        <v>0.5069004525</v>
      </c>
      <c r="L535" s="180">
        <f t="shared" ref="L535:S535" si="538">(B535*(1-$K535) * (365/365))/100</f>
        <v>0.03057217195</v>
      </c>
      <c r="M535" s="180">
        <f t="shared" si="538"/>
        <v>0.03224871041</v>
      </c>
      <c r="N535" s="180">
        <f t="shared" si="538"/>
        <v>0.03491144796</v>
      </c>
      <c r="O535" s="180">
        <f t="shared" si="538"/>
        <v>0.03925072398</v>
      </c>
      <c r="P535" s="180">
        <f t="shared" si="538"/>
        <v>0.04181484163</v>
      </c>
      <c r="Q535" s="180">
        <f t="shared" si="538"/>
        <v>0.04280104072</v>
      </c>
      <c r="R535" s="180">
        <f t="shared" si="538"/>
        <v>0.04368861991</v>
      </c>
      <c r="S535" s="180">
        <f t="shared" si="538"/>
        <v>0.04363930995</v>
      </c>
      <c r="T535" s="181">
        <f t="shared" si="3"/>
        <v>8.84</v>
      </c>
      <c r="U535" s="182">
        <f t="shared" si="4"/>
        <v>45134</v>
      </c>
      <c r="V535" s="182">
        <f t="shared" si="5"/>
        <v>45226</v>
      </c>
      <c r="W535" s="182">
        <f t="shared" si="6"/>
        <v>45318</v>
      </c>
      <c r="X535" s="181">
        <f t="shared" si="7"/>
        <v>181</v>
      </c>
      <c r="Y535" s="181">
        <f t="shared" si="8"/>
        <v>273</v>
      </c>
      <c r="Z535" s="181">
        <f t="shared" si="9"/>
        <v>365</v>
      </c>
      <c r="AA535" s="155"/>
      <c r="AB535" s="9"/>
      <c r="AC535" s="9"/>
      <c r="AD535" s="9"/>
      <c r="AE535" s="9"/>
      <c r="AF535" s="9"/>
      <c r="AG535" s="9"/>
      <c r="AH535" s="9"/>
    </row>
    <row r="536" ht="15.75" customHeight="1">
      <c r="A536" s="177">
        <v>44945.0</v>
      </c>
      <c r="B536" s="178">
        <v>6.32</v>
      </c>
      <c r="C536" s="178">
        <v>6.5</v>
      </c>
      <c r="D536" s="178">
        <v>7.25</v>
      </c>
      <c r="E536" s="178">
        <v>8.02</v>
      </c>
      <c r="F536" s="178">
        <v>8.52</v>
      </c>
      <c r="G536" s="178">
        <v>8.82</v>
      </c>
      <c r="H536" s="178">
        <v>8.93</v>
      </c>
      <c r="I536" s="178">
        <v>8.94</v>
      </c>
      <c r="J536" s="178">
        <v>8.99</v>
      </c>
      <c r="K536" s="179">
        <f>MAX(0,((T536*(365/365))-VLOOKUP(A536,VBMA!$A:$D,4,0))  /  (T536* (365/365)   ))</f>
        <v>0.5093854749</v>
      </c>
      <c r="L536" s="180">
        <f t="shared" ref="L536:S536" si="539">(B536*(1-$K536) * (365/365))/100</f>
        <v>0.03100683799</v>
      </c>
      <c r="M536" s="180">
        <f t="shared" si="539"/>
        <v>0.03188994413</v>
      </c>
      <c r="N536" s="180">
        <f t="shared" si="539"/>
        <v>0.03556955307</v>
      </c>
      <c r="O536" s="180">
        <f t="shared" si="539"/>
        <v>0.03934728492</v>
      </c>
      <c r="P536" s="180">
        <f t="shared" si="539"/>
        <v>0.04180035754</v>
      </c>
      <c r="Q536" s="180">
        <f t="shared" si="539"/>
        <v>0.04327220112</v>
      </c>
      <c r="R536" s="180">
        <f t="shared" si="539"/>
        <v>0.04381187709</v>
      </c>
      <c r="S536" s="180">
        <f t="shared" si="539"/>
        <v>0.04386093855</v>
      </c>
      <c r="T536" s="181">
        <f t="shared" si="3"/>
        <v>8.95</v>
      </c>
      <c r="U536" s="182">
        <f t="shared" si="4"/>
        <v>45126</v>
      </c>
      <c r="V536" s="182">
        <f t="shared" si="5"/>
        <v>45218</v>
      </c>
      <c r="W536" s="182">
        <f t="shared" si="6"/>
        <v>45310</v>
      </c>
      <c r="X536" s="181">
        <f t="shared" si="7"/>
        <v>181</v>
      </c>
      <c r="Y536" s="181">
        <f t="shared" si="8"/>
        <v>273</v>
      </c>
      <c r="Z536" s="181">
        <f t="shared" si="9"/>
        <v>365</v>
      </c>
      <c r="AA536" s="155"/>
      <c r="AB536" s="9"/>
      <c r="AC536" s="9"/>
      <c r="AD536" s="9"/>
      <c r="AE536" s="9"/>
      <c r="AF536" s="9"/>
      <c r="AG536" s="9"/>
      <c r="AH536" s="9"/>
    </row>
    <row r="537" ht="15.75" customHeight="1">
      <c r="A537" s="177">
        <v>44944.0</v>
      </c>
      <c r="B537" s="178">
        <v>6.06</v>
      </c>
      <c r="C537" s="178">
        <v>7.0</v>
      </c>
      <c r="D537" s="178">
        <v>7.44</v>
      </c>
      <c r="E537" s="178">
        <v>8.08</v>
      </c>
      <c r="F537" s="178">
        <v>8.54</v>
      </c>
      <c r="G537" s="178">
        <v>8.76</v>
      </c>
      <c r="H537" s="178">
        <v>8.9</v>
      </c>
      <c r="I537" s="178">
        <v>8.88</v>
      </c>
      <c r="J537" s="178">
        <v>8.9</v>
      </c>
      <c r="K537" s="179">
        <f>MAX(0,((T537*(365/365))-VLOOKUP(A537,VBMA!$A:$D,4,0))  /  (T537* (365/365)   ))</f>
        <v>0.5039503386</v>
      </c>
      <c r="L537" s="180">
        <f t="shared" ref="L537:S537" si="540">(B537*(1-$K537) * (365/365))/100</f>
        <v>0.03006060948</v>
      </c>
      <c r="M537" s="180">
        <f t="shared" si="540"/>
        <v>0.0347234763</v>
      </c>
      <c r="N537" s="180">
        <f t="shared" si="540"/>
        <v>0.03690609481</v>
      </c>
      <c r="O537" s="180">
        <f t="shared" si="540"/>
        <v>0.04008081264</v>
      </c>
      <c r="P537" s="180">
        <f t="shared" si="540"/>
        <v>0.04236264108</v>
      </c>
      <c r="Q537" s="180">
        <f t="shared" si="540"/>
        <v>0.04345395034</v>
      </c>
      <c r="R537" s="180">
        <f t="shared" si="540"/>
        <v>0.04414841986</v>
      </c>
      <c r="S537" s="180">
        <f t="shared" si="540"/>
        <v>0.04404920993</v>
      </c>
      <c r="T537" s="181">
        <f t="shared" si="3"/>
        <v>8.86</v>
      </c>
      <c r="U537" s="182">
        <f t="shared" si="4"/>
        <v>45125</v>
      </c>
      <c r="V537" s="182">
        <f t="shared" si="5"/>
        <v>45217</v>
      </c>
      <c r="W537" s="182">
        <f t="shared" si="6"/>
        <v>45309</v>
      </c>
      <c r="X537" s="181">
        <f t="shared" si="7"/>
        <v>181</v>
      </c>
      <c r="Y537" s="181">
        <f t="shared" si="8"/>
        <v>273</v>
      </c>
      <c r="Z537" s="181">
        <f t="shared" si="9"/>
        <v>365</v>
      </c>
      <c r="AA537" s="155"/>
      <c r="AB537" s="9"/>
      <c r="AC537" s="9"/>
      <c r="AD537" s="9"/>
      <c r="AE537" s="9"/>
      <c r="AF537" s="9"/>
      <c r="AG537" s="9"/>
      <c r="AH537" s="9"/>
    </row>
    <row r="538" ht="15.75" customHeight="1">
      <c r="A538" s="177">
        <v>44943.0</v>
      </c>
      <c r="B538" s="178">
        <v>6.28</v>
      </c>
      <c r="C538" s="178">
        <v>7.0</v>
      </c>
      <c r="D538" s="178">
        <v>7.5</v>
      </c>
      <c r="E538" s="178">
        <v>8.0</v>
      </c>
      <c r="F538" s="178">
        <v>8.43</v>
      </c>
      <c r="G538" s="178">
        <v>8.68</v>
      </c>
      <c r="H538" s="178">
        <v>8.9</v>
      </c>
      <c r="I538" s="178">
        <v>8.88</v>
      </c>
      <c r="J538" s="178">
        <v>8.94</v>
      </c>
      <c r="K538" s="179">
        <f>MAX(0,((T538*(365/365))-VLOOKUP(A538,VBMA!$A:$D,4,0))  /  (T538* (365/365)   ))</f>
        <v>0.4977426637</v>
      </c>
      <c r="L538" s="180">
        <f t="shared" ref="L538:S538" si="541">(B538*(1-$K538) * (365/365))/100</f>
        <v>0.03154176072</v>
      </c>
      <c r="M538" s="180">
        <f t="shared" si="541"/>
        <v>0.03515801354</v>
      </c>
      <c r="N538" s="180">
        <f t="shared" si="541"/>
        <v>0.03766930023</v>
      </c>
      <c r="O538" s="180">
        <f t="shared" si="541"/>
        <v>0.04018058691</v>
      </c>
      <c r="P538" s="180">
        <f t="shared" si="541"/>
        <v>0.04234029345</v>
      </c>
      <c r="Q538" s="180">
        <f t="shared" si="541"/>
        <v>0.04359593679</v>
      </c>
      <c r="R538" s="180">
        <f t="shared" si="541"/>
        <v>0.04470090293</v>
      </c>
      <c r="S538" s="180">
        <f t="shared" si="541"/>
        <v>0.04460045147</v>
      </c>
      <c r="T538" s="181">
        <f t="shared" si="3"/>
        <v>8.86</v>
      </c>
      <c r="U538" s="182">
        <f t="shared" si="4"/>
        <v>45124</v>
      </c>
      <c r="V538" s="182">
        <f t="shared" si="5"/>
        <v>45216</v>
      </c>
      <c r="W538" s="182">
        <f t="shared" si="6"/>
        <v>45308</v>
      </c>
      <c r="X538" s="181">
        <f t="shared" si="7"/>
        <v>181</v>
      </c>
      <c r="Y538" s="181">
        <f t="shared" si="8"/>
        <v>273</v>
      </c>
      <c r="Z538" s="181">
        <f t="shared" si="9"/>
        <v>365</v>
      </c>
      <c r="AA538" s="155"/>
      <c r="AB538" s="9"/>
      <c r="AC538" s="9"/>
      <c r="AD538" s="9"/>
      <c r="AE538" s="9"/>
      <c r="AF538" s="9"/>
      <c r="AG538" s="9"/>
      <c r="AH538" s="9"/>
    </row>
    <row r="539" ht="15.75" customHeight="1">
      <c r="A539" s="177">
        <v>44942.0</v>
      </c>
      <c r="B539" s="178">
        <v>6.48</v>
      </c>
      <c r="C539" s="178">
        <v>6.95</v>
      </c>
      <c r="D539" s="178">
        <v>7.48</v>
      </c>
      <c r="E539" s="178">
        <v>8.0</v>
      </c>
      <c r="F539" s="178">
        <v>8.5</v>
      </c>
      <c r="G539" s="178">
        <v>8.85</v>
      </c>
      <c r="H539" s="178">
        <v>8.95</v>
      </c>
      <c r="I539" s="178">
        <v>8.9</v>
      </c>
      <c r="J539" s="178">
        <v>8.95</v>
      </c>
      <c r="K539" s="179">
        <f>MAX(0,((T539*(365/365))-VLOOKUP(A539,VBMA!$A:$D,4,0))  /  (T539* (365/365)   ))</f>
        <v>0.4961581921</v>
      </c>
      <c r="L539" s="180">
        <f t="shared" ref="L539:S539" si="542">(B539*(1-$K539) * (365/365))/100</f>
        <v>0.03264894915</v>
      </c>
      <c r="M539" s="180">
        <f t="shared" si="542"/>
        <v>0.03501700565</v>
      </c>
      <c r="N539" s="180">
        <f t="shared" si="542"/>
        <v>0.03768736723</v>
      </c>
      <c r="O539" s="180">
        <f t="shared" si="542"/>
        <v>0.04030734463</v>
      </c>
      <c r="P539" s="180">
        <f t="shared" si="542"/>
        <v>0.04282655367</v>
      </c>
      <c r="Q539" s="180">
        <f t="shared" si="542"/>
        <v>0.04459</v>
      </c>
      <c r="R539" s="180">
        <f t="shared" si="542"/>
        <v>0.04509384181</v>
      </c>
      <c r="S539" s="180">
        <f t="shared" si="542"/>
        <v>0.0448419209</v>
      </c>
      <c r="T539" s="181">
        <f t="shared" si="3"/>
        <v>8.85</v>
      </c>
      <c r="U539" s="182">
        <f t="shared" si="4"/>
        <v>45123</v>
      </c>
      <c r="V539" s="182">
        <f t="shared" si="5"/>
        <v>45215</v>
      </c>
      <c r="W539" s="182">
        <f t="shared" si="6"/>
        <v>45307</v>
      </c>
      <c r="X539" s="181">
        <f t="shared" si="7"/>
        <v>181</v>
      </c>
      <c r="Y539" s="181">
        <f t="shared" si="8"/>
        <v>273</v>
      </c>
      <c r="Z539" s="181">
        <f t="shared" si="9"/>
        <v>365</v>
      </c>
      <c r="AA539" s="155"/>
      <c r="AB539" s="9"/>
      <c r="AC539" s="9"/>
      <c r="AD539" s="9"/>
      <c r="AE539" s="9"/>
      <c r="AF539" s="9"/>
      <c r="AG539" s="9"/>
      <c r="AH539" s="9"/>
    </row>
    <row r="540" ht="15.75" customHeight="1">
      <c r="A540" s="177">
        <v>44939.0</v>
      </c>
      <c r="B540" s="178">
        <v>6.02</v>
      </c>
      <c r="C540" s="178">
        <v>6.52</v>
      </c>
      <c r="D540" s="178">
        <v>7.04</v>
      </c>
      <c r="E540" s="178">
        <v>8.0</v>
      </c>
      <c r="F540" s="178">
        <v>8.42</v>
      </c>
      <c r="G540" s="178">
        <v>8.78</v>
      </c>
      <c r="H540" s="178">
        <v>8.96</v>
      </c>
      <c r="I540" s="178">
        <v>8.95</v>
      </c>
      <c r="J540" s="178">
        <v>8.96</v>
      </c>
      <c r="K540" s="179">
        <f>MAX(0,((T540*(365/365))-VLOOKUP(A540,VBMA!$A:$D,4,0))  /  (T540* (365/365)   ))</f>
        <v>0.5012304251</v>
      </c>
      <c r="L540" s="180">
        <f t="shared" ref="L540:S540" si="543">(B540*(1-$K540) * (365/365))/100</f>
        <v>0.03002592841</v>
      </c>
      <c r="M540" s="180">
        <f t="shared" si="543"/>
        <v>0.03251977629</v>
      </c>
      <c r="N540" s="180">
        <f t="shared" si="543"/>
        <v>0.03511337808</v>
      </c>
      <c r="O540" s="180">
        <f t="shared" si="543"/>
        <v>0.039901566</v>
      </c>
      <c r="P540" s="180">
        <f t="shared" si="543"/>
        <v>0.04199639821</v>
      </c>
      <c r="Q540" s="180">
        <f t="shared" si="543"/>
        <v>0.04379196868</v>
      </c>
      <c r="R540" s="180">
        <f t="shared" si="543"/>
        <v>0.04468975391</v>
      </c>
      <c r="S540" s="180">
        <f t="shared" si="543"/>
        <v>0.04463987696</v>
      </c>
      <c r="T540" s="181">
        <f t="shared" si="3"/>
        <v>8.94</v>
      </c>
      <c r="U540" s="182">
        <f t="shared" si="4"/>
        <v>45120</v>
      </c>
      <c r="V540" s="182">
        <f t="shared" si="5"/>
        <v>45212</v>
      </c>
      <c r="W540" s="182">
        <f t="shared" si="6"/>
        <v>45304</v>
      </c>
      <c r="X540" s="181">
        <f t="shared" si="7"/>
        <v>181</v>
      </c>
      <c r="Y540" s="181">
        <f t="shared" si="8"/>
        <v>273</v>
      </c>
      <c r="Z540" s="181">
        <f t="shared" si="9"/>
        <v>365</v>
      </c>
      <c r="AA540" s="155"/>
      <c r="AB540" s="9"/>
      <c r="AC540" s="9"/>
      <c r="AD540" s="9"/>
      <c r="AE540" s="9"/>
      <c r="AF540" s="9"/>
      <c r="AG540" s="9"/>
      <c r="AH540" s="9"/>
    </row>
    <row r="541" ht="15.75" customHeight="1">
      <c r="A541" s="177">
        <v>44938.0</v>
      </c>
      <c r="B541" s="178">
        <v>5.95</v>
      </c>
      <c r="C541" s="178">
        <v>6.45</v>
      </c>
      <c r="D541" s="178">
        <v>7.18</v>
      </c>
      <c r="E541" s="178">
        <v>7.95</v>
      </c>
      <c r="F541" s="178">
        <v>8.33</v>
      </c>
      <c r="G541" s="178">
        <v>8.73</v>
      </c>
      <c r="H541" s="178">
        <v>8.93</v>
      </c>
      <c r="I541" s="178">
        <v>8.88</v>
      </c>
      <c r="J541" s="178">
        <v>9.0</v>
      </c>
      <c r="K541" s="179">
        <f>MAX(0,((T541*(365/365))-VLOOKUP(A541,VBMA!$A:$D,4,0))  /  (T541* (365/365)   ))</f>
        <v>0.492412231</v>
      </c>
      <c r="L541" s="180">
        <f t="shared" ref="L541:S541" si="544">(B541*(1-$K541) * (365/365))/100</f>
        <v>0.03020147225</v>
      </c>
      <c r="M541" s="180">
        <f t="shared" si="544"/>
        <v>0.0327394111</v>
      </c>
      <c r="N541" s="180">
        <f t="shared" si="544"/>
        <v>0.03644480181</v>
      </c>
      <c r="O541" s="180">
        <f t="shared" si="544"/>
        <v>0.04035322763</v>
      </c>
      <c r="P541" s="180">
        <f t="shared" si="544"/>
        <v>0.04228206116</v>
      </c>
      <c r="Q541" s="180">
        <f t="shared" si="544"/>
        <v>0.04431241223</v>
      </c>
      <c r="R541" s="180">
        <f t="shared" si="544"/>
        <v>0.04532758777</v>
      </c>
      <c r="S541" s="180">
        <f t="shared" si="544"/>
        <v>0.04507379388</v>
      </c>
      <c r="T541" s="181">
        <f t="shared" si="3"/>
        <v>8.83</v>
      </c>
      <c r="U541" s="182">
        <f t="shared" si="4"/>
        <v>45119</v>
      </c>
      <c r="V541" s="182">
        <f t="shared" si="5"/>
        <v>45211</v>
      </c>
      <c r="W541" s="182">
        <f t="shared" si="6"/>
        <v>45303</v>
      </c>
      <c r="X541" s="181">
        <f t="shared" si="7"/>
        <v>181</v>
      </c>
      <c r="Y541" s="181">
        <f t="shared" si="8"/>
        <v>273</v>
      </c>
      <c r="Z541" s="181">
        <f t="shared" si="9"/>
        <v>365</v>
      </c>
      <c r="AA541" s="155"/>
      <c r="AB541" s="9"/>
      <c r="AC541" s="9"/>
      <c r="AD541" s="9"/>
      <c r="AE541" s="9"/>
      <c r="AF541" s="9"/>
      <c r="AG541" s="9"/>
      <c r="AH541" s="9"/>
    </row>
    <row r="542" ht="15.75" customHeight="1">
      <c r="A542" s="177">
        <v>44937.0</v>
      </c>
      <c r="B542" s="178">
        <v>5.5</v>
      </c>
      <c r="C542" s="178">
        <v>6.26</v>
      </c>
      <c r="D542" s="178">
        <v>6.93</v>
      </c>
      <c r="E542" s="178">
        <v>7.94</v>
      </c>
      <c r="F542" s="178">
        <v>8.31</v>
      </c>
      <c r="G542" s="178">
        <v>8.71</v>
      </c>
      <c r="H542" s="178">
        <v>8.84</v>
      </c>
      <c r="I542" s="178">
        <v>8.85</v>
      </c>
      <c r="J542" s="178">
        <v>8.96</v>
      </c>
      <c r="K542" s="179">
        <f>MAX(0,((T542*(365/365))-VLOOKUP(A542,VBMA!$A:$D,4,0))  /  (T542* (365/365)   ))</f>
        <v>0.4844243792</v>
      </c>
      <c r="L542" s="180">
        <f t="shared" ref="L542:S542" si="545">(B542*(1-$K542) * (365/365))/100</f>
        <v>0.02835665914</v>
      </c>
      <c r="M542" s="180">
        <f t="shared" si="545"/>
        <v>0.03227503386</v>
      </c>
      <c r="N542" s="180">
        <f t="shared" si="545"/>
        <v>0.03572939052</v>
      </c>
      <c r="O542" s="180">
        <f t="shared" si="545"/>
        <v>0.04093670429</v>
      </c>
      <c r="P542" s="180">
        <f t="shared" si="545"/>
        <v>0.04284433409</v>
      </c>
      <c r="Q542" s="180">
        <f t="shared" si="545"/>
        <v>0.04490663657</v>
      </c>
      <c r="R542" s="180">
        <f t="shared" si="545"/>
        <v>0.04557688488</v>
      </c>
      <c r="S542" s="180">
        <f t="shared" si="545"/>
        <v>0.04562844244</v>
      </c>
      <c r="T542" s="181">
        <f t="shared" si="3"/>
        <v>8.86</v>
      </c>
      <c r="U542" s="182">
        <f t="shared" si="4"/>
        <v>45118</v>
      </c>
      <c r="V542" s="182">
        <f t="shared" si="5"/>
        <v>45210</v>
      </c>
      <c r="W542" s="182">
        <f t="shared" si="6"/>
        <v>45302</v>
      </c>
      <c r="X542" s="181">
        <f t="shared" si="7"/>
        <v>181</v>
      </c>
      <c r="Y542" s="181">
        <f t="shared" si="8"/>
        <v>273</v>
      </c>
      <c r="Z542" s="181">
        <f t="shared" si="9"/>
        <v>365</v>
      </c>
      <c r="AA542" s="155"/>
      <c r="AB542" s="9"/>
      <c r="AC542" s="9"/>
      <c r="AD542" s="9"/>
      <c r="AE542" s="9"/>
      <c r="AF542" s="9"/>
      <c r="AG542" s="9"/>
      <c r="AH542" s="9"/>
    </row>
    <row r="543" ht="15.75" customHeight="1">
      <c r="A543" s="177">
        <v>44936.0</v>
      </c>
      <c r="B543" s="178">
        <v>5.17</v>
      </c>
      <c r="C543" s="178">
        <v>6.04</v>
      </c>
      <c r="D543" s="178">
        <v>6.8</v>
      </c>
      <c r="E543" s="178">
        <v>7.91</v>
      </c>
      <c r="F543" s="178">
        <v>8.27</v>
      </c>
      <c r="G543" s="178">
        <v>8.57</v>
      </c>
      <c r="H543" s="178">
        <v>8.79</v>
      </c>
      <c r="I543" s="178">
        <v>8.8</v>
      </c>
      <c r="J543" s="178">
        <v>8.92</v>
      </c>
      <c r="K543" s="179">
        <f>MAX(0,((T543*(365/365))-VLOOKUP(A543,VBMA!$A:$D,4,0))  /  (T543* (365/365)   ))</f>
        <v>0.4809307605</v>
      </c>
      <c r="L543" s="180">
        <f t="shared" ref="L543:S543" si="546">(B543*(1-$K543) * (365/365))/100</f>
        <v>0.02683587968</v>
      </c>
      <c r="M543" s="180">
        <f t="shared" si="546"/>
        <v>0.03135178207</v>
      </c>
      <c r="N543" s="180">
        <f t="shared" si="546"/>
        <v>0.03529670829</v>
      </c>
      <c r="O543" s="180">
        <f t="shared" si="546"/>
        <v>0.04105837684</v>
      </c>
      <c r="P543" s="180">
        <f t="shared" si="546"/>
        <v>0.04292702611</v>
      </c>
      <c r="Q543" s="180">
        <f t="shared" si="546"/>
        <v>0.04448423383</v>
      </c>
      <c r="R543" s="180">
        <f t="shared" si="546"/>
        <v>0.04562618615</v>
      </c>
      <c r="S543" s="180">
        <f t="shared" si="546"/>
        <v>0.04567809308</v>
      </c>
      <c r="T543" s="181">
        <f t="shared" si="3"/>
        <v>8.81</v>
      </c>
      <c r="U543" s="182">
        <f t="shared" si="4"/>
        <v>45117</v>
      </c>
      <c r="V543" s="182">
        <f t="shared" si="5"/>
        <v>45209</v>
      </c>
      <c r="W543" s="182">
        <f t="shared" si="6"/>
        <v>45301</v>
      </c>
      <c r="X543" s="181">
        <f t="shared" si="7"/>
        <v>181</v>
      </c>
      <c r="Y543" s="181">
        <f t="shared" si="8"/>
        <v>273</v>
      </c>
      <c r="Z543" s="181">
        <f t="shared" si="9"/>
        <v>365</v>
      </c>
      <c r="AA543" s="155"/>
      <c r="AB543" s="9"/>
      <c r="AC543" s="9"/>
      <c r="AD543" s="9"/>
      <c r="AE543" s="9"/>
      <c r="AF543" s="9"/>
      <c r="AG543" s="9"/>
      <c r="AH543" s="9"/>
    </row>
    <row r="544" ht="15.75" customHeight="1">
      <c r="A544" s="177">
        <v>44935.0</v>
      </c>
      <c r="B544" s="178">
        <v>5.08</v>
      </c>
      <c r="C544" s="178">
        <v>5.97</v>
      </c>
      <c r="D544" s="178">
        <v>6.83</v>
      </c>
      <c r="E544" s="178">
        <v>7.97</v>
      </c>
      <c r="F544" s="178">
        <v>8.32</v>
      </c>
      <c r="G544" s="178">
        <v>8.67</v>
      </c>
      <c r="H544" s="178">
        <v>8.88</v>
      </c>
      <c r="I544" s="178">
        <v>8.88</v>
      </c>
      <c r="J544" s="178">
        <v>8.95</v>
      </c>
      <c r="K544" s="179">
        <f>MAX(0,((T544*(365/365))-VLOOKUP(A544,VBMA!$A:$D,4,0))  /  (T544* (365/365)   ))</f>
        <v>0.4829954955</v>
      </c>
      <c r="L544" s="180">
        <f t="shared" ref="L544:S544" si="547">(B544*(1-$K544) * (365/365))/100</f>
        <v>0.02626382883</v>
      </c>
      <c r="M544" s="180">
        <f t="shared" si="547"/>
        <v>0.03086516892</v>
      </c>
      <c r="N544" s="180">
        <f t="shared" si="547"/>
        <v>0.03531140766</v>
      </c>
      <c r="O544" s="180">
        <f t="shared" si="547"/>
        <v>0.04120525901</v>
      </c>
      <c r="P544" s="180">
        <f t="shared" si="547"/>
        <v>0.04301477477</v>
      </c>
      <c r="Q544" s="180">
        <f t="shared" si="547"/>
        <v>0.04482429054</v>
      </c>
      <c r="R544" s="180">
        <f t="shared" si="547"/>
        <v>0.04591</v>
      </c>
      <c r="S544" s="180">
        <f t="shared" si="547"/>
        <v>0.04591</v>
      </c>
      <c r="T544" s="181">
        <f t="shared" si="3"/>
        <v>8.88</v>
      </c>
      <c r="U544" s="182">
        <f t="shared" si="4"/>
        <v>45116</v>
      </c>
      <c r="V544" s="182">
        <f t="shared" si="5"/>
        <v>45208</v>
      </c>
      <c r="W544" s="182">
        <f t="shared" si="6"/>
        <v>45300</v>
      </c>
      <c r="X544" s="181">
        <f t="shared" si="7"/>
        <v>181</v>
      </c>
      <c r="Y544" s="181">
        <f t="shared" si="8"/>
        <v>273</v>
      </c>
      <c r="Z544" s="181">
        <f t="shared" si="9"/>
        <v>365</v>
      </c>
      <c r="AA544" s="155"/>
      <c r="AB544" s="9"/>
      <c r="AC544" s="9"/>
      <c r="AD544" s="9"/>
      <c r="AE544" s="9"/>
      <c r="AF544" s="9"/>
      <c r="AG544" s="9"/>
      <c r="AH544" s="9"/>
    </row>
    <row r="545" ht="15.75" customHeight="1">
      <c r="A545" s="177">
        <v>44932.0</v>
      </c>
      <c r="B545" s="178">
        <v>5.03</v>
      </c>
      <c r="C545" s="178">
        <v>6.0</v>
      </c>
      <c r="D545" s="178">
        <v>6.78</v>
      </c>
      <c r="E545" s="178">
        <v>7.93</v>
      </c>
      <c r="F545" s="178">
        <v>8.32</v>
      </c>
      <c r="G545" s="178">
        <v>8.58</v>
      </c>
      <c r="H545" s="178">
        <v>8.82</v>
      </c>
      <c r="I545" s="178">
        <v>8.82</v>
      </c>
      <c r="J545" s="178">
        <v>8.9</v>
      </c>
      <c r="K545" s="179">
        <f>MAX(0,((T545*(365/365))-VLOOKUP(A545,VBMA!$A:$D,4,0))  /  (T545* (365/365)   ))</f>
        <v>0.4774376417</v>
      </c>
      <c r="L545" s="180">
        <f t="shared" ref="L545:S545" si="548">(B545*(1-$K545) * (365/365))/100</f>
        <v>0.02628488662</v>
      </c>
      <c r="M545" s="180">
        <f t="shared" si="548"/>
        <v>0.0313537415</v>
      </c>
      <c r="N545" s="180">
        <f t="shared" si="548"/>
        <v>0.03542972789</v>
      </c>
      <c r="O545" s="180">
        <f t="shared" si="548"/>
        <v>0.04143919501</v>
      </c>
      <c r="P545" s="180">
        <f t="shared" si="548"/>
        <v>0.04347718821</v>
      </c>
      <c r="Q545" s="180">
        <f t="shared" si="548"/>
        <v>0.04483585034</v>
      </c>
      <c r="R545" s="180">
        <f t="shared" si="548"/>
        <v>0.04609</v>
      </c>
      <c r="S545" s="180">
        <f t="shared" si="548"/>
        <v>0.04609</v>
      </c>
      <c r="T545" s="181">
        <f t="shared" si="3"/>
        <v>8.82</v>
      </c>
      <c r="U545" s="182">
        <f t="shared" si="4"/>
        <v>45113</v>
      </c>
      <c r="V545" s="182">
        <f t="shared" si="5"/>
        <v>45205</v>
      </c>
      <c r="W545" s="182">
        <f t="shared" si="6"/>
        <v>45297</v>
      </c>
      <c r="X545" s="181">
        <f t="shared" si="7"/>
        <v>181</v>
      </c>
      <c r="Y545" s="181">
        <f t="shared" si="8"/>
        <v>273</v>
      </c>
      <c r="Z545" s="181">
        <f t="shared" si="9"/>
        <v>365</v>
      </c>
      <c r="AA545" s="155"/>
      <c r="AB545" s="9"/>
      <c r="AC545" s="9"/>
      <c r="AD545" s="9"/>
      <c r="AE545" s="9"/>
      <c r="AF545" s="9"/>
      <c r="AG545" s="9"/>
      <c r="AH545" s="9"/>
    </row>
    <row r="546" ht="15.75" customHeight="1">
      <c r="A546" s="177">
        <v>44931.0</v>
      </c>
      <c r="B546" s="178">
        <v>5.07</v>
      </c>
      <c r="C546" s="178">
        <v>6.02</v>
      </c>
      <c r="D546" s="178">
        <v>6.82</v>
      </c>
      <c r="E546" s="178">
        <v>7.93</v>
      </c>
      <c r="F546" s="178">
        <v>8.32</v>
      </c>
      <c r="G546" s="178">
        <v>8.67</v>
      </c>
      <c r="H546" s="178">
        <v>8.82</v>
      </c>
      <c r="I546" s="178">
        <v>8.82</v>
      </c>
      <c r="J546" s="178">
        <v>8.95</v>
      </c>
      <c r="K546" s="179">
        <f>MAX(0,((T546*(365/365))-VLOOKUP(A546,VBMA!$A:$D,4,0))  /  (T546* (365/365)   ))</f>
        <v>0.4764172336</v>
      </c>
      <c r="L546" s="180">
        <f t="shared" ref="L546:S546" si="549">(B546*(1-$K546) * (365/365))/100</f>
        <v>0.02654564626</v>
      </c>
      <c r="M546" s="180">
        <f t="shared" si="549"/>
        <v>0.03151968254</v>
      </c>
      <c r="N546" s="180">
        <f t="shared" si="549"/>
        <v>0.03570834467</v>
      </c>
      <c r="O546" s="180">
        <f t="shared" si="549"/>
        <v>0.04152011338</v>
      </c>
      <c r="P546" s="180">
        <f t="shared" si="549"/>
        <v>0.04356208617</v>
      </c>
      <c r="Q546" s="180">
        <f t="shared" si="549"/>
        <v>0.04539462585</v>
      </c>
      <c r="R546" s="180">
        <f t="shared" si="549"/>
        <v>0.04618</v>
      </c>
      <c r="S546" s="180">
        <f t="shared" si="549"/>
        <v>0.04618</v>
      </c>
      <c r="T546" s="181">
        <f t="shared" si="3"/>
        <v>8.82</v>
      </c>
      <c r="U546" s="182">
        <f t="shared" si="4"/>
        <v>45112</v>
      </c>
      <c r="V546" s="182">
        <f t="shared" si="5"/>
        <v>45204</v>
      </c>
      <c r="W546" s="182">
        <f t="shared" si="6"/>
        <v>45296</v>
      </c>
      <c r="X546" s="181">
        <f t="shared" si="7"/>
        <v>181</v>
      </c>
      <c r="Y546" s="181">
        <f t="shared" si="8"/>
        <v>273</v>
      </c>
      <c r="Z546" s="181">
        <f t="shared" si="9"/>
        <v>365</v>
      </c>
      <c r="AA546" s="155"/>
      <c r="AB546" s="9"/>
      <c r="AC546" s="9"/>
      <c r="AD546" s="9"/>
      <c r="AE546" s="9"/>
      <c r="AF546" s="9"/>
      <c r="AG546" s="9"/>
      <c r="AH546" s="9"/>
    </row>
    <row r="547" ht="15.75" customHeight="1">
      <c r="A547" s="177">
        <v>44930.0</v>
      </c>
      <c r="B547" s="178">
        <v>5.07</v>
      </c>
      <c r="C547" s="178">
        <v>6.09</v>
      </c>
      <c r="D547" s="178">
        <v>6.74</v>
      </c>
      <c r="E547" s="178">
        <v>7.9</v>
      </c>
      <c r="F547" s="178">
        <v>8.3</v>
      </c>
      <c r="G547" s="178">
        <v>8.66</v>
      </c>
      <c r="H547" s="178">
        <v>8.77</v>
      </c>
      <c r="I547" s="178">
        <v>8.8</v>
      </c>
      <c r="J547" s="178">
        <v>8.92</v>
      </c>
      <c r="K547" s="179">
        <f>MAX(0,((T547*(365/365))-VLOOKUP(A547,VBMA!$A:$D,4,0))  /  (T547* (365/365)   ))</f>
        <v>0.4741789354</v>
      </c>
      <c r="L547" s="180">
        <f t="shared" ref="L547:S547" si="550">(B547*(1-$K547) * (365/365))/100</f>
        <v>0.02665912797</v>
      </c>
      <c r="M547" s="180">
        <f t="shared" si="550"/>
        <v>0.03202250283</v>
      </c>
      <c r="N547" s="180">
        <f t="shared" si="550"/>
        <v>0.03544033975</v>
      </c>
      <c r="O547" s="180">
        <f t="shared" si="550"/>
        <v>0.0415398641</v>
      </c>
      <c r="P547" s="180">
        <f t="shared" si="550"/>
        <v>0.04364314836</v>
      </c>
      <c r="Q547" s="180">
        <f t="shared" si="550"/>
        <v>0.04553610419</v>
      </c>
      <c r="R547" s="180">
        <f t="shared" si="550"/>
        <v>0.04611450736</v>
      </c>
      <c r="S547" s="180">
        <f t="shared" si="550"/>
        <v>0.04627225368</v>
      </c>
      <c r="T547" s="181">
        <f t="shared" si="3"/>
        <v>8.83</v>
      </c>
      <c r="U547" s="182">
        <f t="shared" si="4"/>
        <v>45111</v>
      </c>
      <c r="V547" s="182">
        <f t="shared" si="5"/>
        <v>45203</v>
      </c>
      <c r="W547" s="182">
        <f t="shared" si="6"/>
        <v>45295</v>
      </c>
      <c r="X547" s="181">
        <f t="shared" si="7"/>
        <v>181</v>
      </c>
      <c r="Y547" s="181">
        <f t="shared" si="8"/>
        <v>273</v>
      </c>
      <c r="Z547" s="181">
        <f t="shared" si="9"/>
        <v>365</v>
      </c>
      <c r="AA547" s="155"/>
      <c r="AB547" s="9"/>
      <c r="AC547" s="9"/>
      <c r="AD547" s="9"/>
      <c r="AE547" s="9"/>
      <c r="AF547" s="9"/>
      <c r="AG547" s="9"/>
      <c r="AH547" s="9"/>
    </row>
    <row r="548" ht="15.75" customHeight="1">
      <c r="A548" s="177">
        <v>44929.0</v>
      </c>
      <c r="B548" s="178">
        <v>5.0</v>
      </c>
      <c r="C548" s="178">
        <v>5.86</v>
      </c>
      <c r="D548" s="178">
        <v>6.78</v>
      </c>
      <c r="E548" s="178">
        <v>7.78</v>
      </c>
      <c r="F548" s="178">
        <v>8.12</v>
      </c>
      <c r="G548" s="178">
        <v>8.48</v>
      </c>
      <c r="H548" s="178">
        <v>8.72</v>
      </c>
      <c r="I548" s="178">
        <v>8.78</v>
      </c>
      <c r="J548" s="178">
        <v>9.02</v>
      </c>
      <c r="K548" s="179">
        <f>MAX(0,((T548*(365/365))-VLOOKUP(A548,VBMA!$A:$D,4,0))  /  (T548* (365/365)   ))</f>
        <v>0.4752262443</v>
      </c>
      <c r="L548" s="180">
        <f t="shared" ref="L548:S548" si="551">(B548*(1-$K548) * (365/365))/100</f>
        <v>0.02623868778</v>
      </c>
      <c r="M548" s="180">
        <f t="shared" si="551"/>
        <v>0.03075174208</v>
      </c>
      <c r="N548" s="180">
        <f t="shared" si="551"/>
        <v>0.03557966063</v>
      </c>
      <c r="O548" s="180">
        <f t="shared" si="551"/>
        <v>0.04082739819</v>
      </c>
      <c r="P548" s="180">
        <f t="shared" si="551"/>
        <v>0.04261162896</v>
      </c>
      <c r="Q548" s="180">
        <f t="shared" si="551"/>
        <v>0.04450081448</v>
      </c>
      <c r="R548" s="180">
        <f t="shared" si="551"/>
        <v>0.04576027149</v>
      </c>
      <c r="S548" s="180">
        <f t="shared" si="551"/>
        <v>0.04607513575</v>
      </c>
      <c r="T548" s="181">
        <f t="shared" si="3"/>
        <v>8.84</v>
      </c>
      <c r="U548" s="182">
        <f t="shared" si="4"/>
        <v>45110</v>
      </c>
      <c r="V548" s="182">
        <f t="shared" si="5"/>
        <v>45202</v>
      </c>
      <c r="W548" s="182">
        <f t="shared" si="6"/>
        <v>45294</v>
      </c>
      <c r="X548" s="181">
        <f t="shared" si="7"/>
        <v>181</v>
      </c>
      <c r="Y548" s="181">
        <f t="shared" si="8"/>
        <v>273</v>
      </c>
      <c r="Z548" s="181">
        <f t="shared" si="9"/>
        <v>365</v>
      </c>
      <c r="AA548" s="155"/>
      <c r="AB548" s="9"/>
      <c r="AC548" s="9"/>
      <c r="AD548" s="9"/>
      <c r="AE548" s="9"/>
      <c r="AF548" s="9"/>
      <c r="AG548" s="9"/>
      <c r="AH548" s="9"/>
    </row>
    <row r="549" ht="15.75" customHeight="1">
      <c r="A549" s="177">
        <v>44925.0</v>
      </c>
      <c r="B549" s="178">
        <v>4.97</v>
      </c>
      <c r="C549" s="178">
        <v>5.8</v>
      </c>
      <c r="D549" s="178">
        <v>6.68</v>
      </c>
      <c r="E549" s="178">
        <v>7.82</v>
      </c>
      <c r="F549" s="178">
        <v>8.18</v>
      </c>
      <c r="G549" s="178">
        <v>8.5</v>
      </c>
      <c r="H549" s="178">
        <v>8.7</v>
      </c>
      <c r="I549" s="178">
        <v>8.76</v>
      </c>
      <c r="J549" s="178">
        <v>8.9</v>
      </c>
      <c r="K549" s="179">
        <f>MAX(0,((T549*(365/365))-VLOOKUP(A549,VBMA!$A:$D,4,0))  /  (T549* (365/365)   ))</f>
        <v>0.4735438389</v>
      </c>
      <c r="L549" s="180">
        <f t="shared" ref="L549:S549" si="552">(B549*(1-$K549) * (365/365))/100</f>
        <v>0.02616487121</v>
      </c>
      <c r="M549" s="180">
        <f t="shared" si="552"/>
        <v>0.03053445734</v>
      </c>
      <c r="N549" s="180">
        <f t="shared" si="552"/>
        <v>0.03516727156</v>
      </c>
      <c r="O549" s="180">
        <f t="shared" si="552"/>
        <v>0.0411688718</v>
      </c>
      <c r="P549" s="180">
        <f t="shared" si="552"/>
        <v>0.04306411398</v>
      </c>
      <c r="Q549" s="180">
        <f t="shared" si="552"/>
        <v>0.04474877369</v>
      </c>
      <c r="R549" s="180">
        <f t="shared" si="552"/>
        <v>0.04580168602</v>
      </c>
      <c r="S549" s="180">
        <f t="shared" si="552"/>
        <v>0.04611755971</v>
      </c>
      <c r="T549" s="181">
        <f t="shared" si="3"/>
        <v>8.819347826</v>
      </c>
      <c r="U549" s="182">
        <f t="shared" si="4"/>
        <v>45107</v>
      </c>
      <c r="V549" s="182">
        <f t="shared" si="5"/>
        <v>45199</v>
      </c>
      <c r="W549" s="182">
        <f t="shared" si="6"/>
        <v>45290</v>
      </c>
      <c r="X549" s="181">
        <f t="shared" si="7"/>
        <v>182</v>
      </c>
      <c r="Y549" s="181">
        <f t="shared" si="8"/>
        <v>274</v>
      </c>
      <c r="Z549" s="181">
        <f t="shared" si="9"/>
        <v>365</v>
      </c>
      <c r="AA549" s="155"/>
      <c r="AB549" s="9"/>
      <c r="AC549" s="9"/>
      <c r="AD549" s="9"/>
      <c r="AE549" s="9"/>
      <c r="AF549" s="9"/>
      <c r="AG549" s="9"/>
      <c r="AH549" s="9"/>
    </row>
    <row r="550" ht="15.75" customHeight="1">
      <c r="A550" s="177">
        <v>44924.0</v>
      </c>
      <c r="B550" s="178">
        <v>2.93</v>
      </c>
      <c r="C550" s="178">
        <v>5.45</v>
      </c>
      <c r="D550" s="178">
        <v>6.43</v>
      </c>
      <c r="E550" s="178">
        <v>8.0</v>
      </c>
      <c r="F550" s="178">
        <v>8.33</v>
      </c>
      <c r="G550" s="178">
        <v>8.68</v>
      </c>
      <c r="H550" s="178">
        <v>8.93</v>
      </c>
      <c r="I550" s="178">
        <v>8.98</v>
      </c>
      <c r="J550" s="178">
        <v>9.06</v>
      </c>
      <c r="K550" s="179">
        <f>MAX(0,((T550*(365/365))-VLOOKUP(A550,VBMA!$A:$D,4,0))  /  (T550* (365/365)   ))</f>
        <v>0.4855725825</v>
      </c>
      <c r="L550" s="180">
        <f t="shared" ref="L550:S550" si="553">(B550*(1-$K550) * (365/365))/100</f>
        <v>0.01507272333</v>
      </c>
      <c r="M550" s="180">
        <f t="shared" si="553"/>
        <v>0.02803629425</v>
      </c>
      <c r="N550" s="180">
        <f t="shared" si="553"/>
        <v>0.03307768295</v>
      </c>
      <c r="O550" s="180">
        <f t="shared" si="553"/>
        <v>0.0411541934</v>
      </c>
      <c r="P550" s="180">
        <f t="shared" si="553"/>
        <v>0.04285180388</v>
      </c>
      <c r="Q550" s="180">
        <f t="shared" si="553"/>
        <v>0.04465229984</v>
      </c>
      <c r="R550" s="180">
        <f t="shared" si="553"/>
        <v>0.04593836838</v>
      </c>
      <c r="S550" s="180">
        <f t="shared" si="553"/>
        <v>0.04619558209</v>
      </c>
      <c r="T550" s="181">
        <f t="shared" si="3"/>
        <v>9.029456522</v>
      </c>
      <c r="U550" s="182">
        <f t="shared" si="4"/>
        <v>45106</v>
      </c>
      <c r="V550" s="182">
        <f t="shared" si="5"/>
        <v>45198</v>
      </c>
      <c r="W550" s="182">
        <f t="shared" si="6"/>
        <v>45289</v>
      </c>
      <c r="X550" s="181">
        <f t="shared" si="7"/>
        <v>182</v>
      </c>
      <c r="Y550" s="181">
        <f t="shared" si="8"/>
        <v>274</v>
      </c>
      <c r="Z550" s="181">
        <f t="shared" si="9"/>
        <v>365</v>
      </c>
      <c r="AA550" s="155"/>
      <c r="AB550" s="9"/>
      <c r="AC550" s="9"/>
      <c r="AD550" s="9"/>
      <c r="AE550" s="9"/>
      <c r="AF550" s="9"/>
      <c r="AG550" s="9"/>
      <c r="AH550" s="9"/>
    </row>
    <row r="551" ht="15.75" customHeight="1">
      <c r="A551" s="177">
        <v>44923.0</v>
      </c>
      <c r="B551" s="178">
        <v>3.39</v>
      </c>
      <c r="C551" s="178">
        <v>5.44</v>
      </c>
      <c r="D551" s="178">
        <v>6.46</v>
      </c>
      <c r="E551" s="178">
        <v>7.63</v>
      </c>
      <c r="F551" s="178">
        <v>8.11</v>
      </c>
      <c r="G551" s="178">
        <v>8.51</v>
      </c>
      <c r="H551" s="178">
        <v>8.73</v>
      </c>
      <c r="I551" s="178">
        <v>8.77</v>
      </c>
      <c r="J551" s="178">
        <v>8.92</v>
      </c>
      <c r="K551" s="179">
        <f>MAX(0,((T551*(365/365))-VLOOKUP(A551,VBMA!$A:$D,4,0))  /  (T551* (365/365)   ))</f>
        <v>0.4693268187</v>
      </c>
      <c r="L551" s="180">
        <f t="shared" ref="L551:S551" si="554">(B551*(1-$K551) * (365/365))/100</f>
        <v>0.01798982085</v>
      </c>
      <c r="M551" s="180">
        <f t="shared" si="554"/>
        <v>0.02886862106</v>
      </c>
      <c r="N551" s="180">
        <f t="shared" si="554"/>
        <v>0.03428148751</v>
      </c>
      <c r="O551" s="180">
        <f t="shared" si="554"/>
        <v>0.04049036374</v>
      </c>
      <c r="P551" s="180">
        <f t="shared" si="554"/>
        <v>0.04303759501</v>
      </c>
      <c r="Q551" s="180">
        <f t="shared" si="554"/>
        <v>0.04516028773</v>
      </c>
      <c r="R551" s="180">
        <f t="shared" si="554"/>
        <v>0.04632776873</v>
      </c>
      <c r="S551" s="180">
        <f t="shared" si="554"/>
        <v>0.046540038</v>
      </c>
      <c r="T551" s="181">
        <f t="shared" si="3"/>
        <v>8.809565217</v>
      </c>
      <c r="U551" s="182">
        <f t="shared" si="4"/>
        <v>45105</v>
      </c>
      <c r="V551" s="182">
        <f t="shared" si="5"/>
        <v>45197</v>
      </c>
      <c r="W551" s="182">
        <f t="shared" si="6"/>
        <v>45288</v>
      </c>
      <c r="X551" s="181">
        <f t="shared" si="7"/>
        <v>182</v>
      </c>
      <c r="Y551" s="181">
        <f t="shared" si="8"/>
        <v>274</v>
      </c>
      <c r="Z551" s="181">
        <f t="shared" si="9"/>
        <v>365</v>
      </c>
      <c r="AA551" s="155"/>
      <c r="AB551" s="9"/>
      <c r="AC551" s="9"/>
      <c r="AD551" s="9"/>
      <c r="AE551" s="9"/>
      <c r="AF551" s="9"/>
      <c r="AG551" s="9"/>
      <c r="AH551" s="9"/>
    </row>
    <row r="552" ht="15.75" customHeight="1">
      <c r="A552" s="177">
        <v>44922.0</v>
      </c>
      <c r="B552" s="178">
        <v>3.44</v>
      </c>
      <c r="C552" s="178">
        <v>5.14</v>
      </c>
      <c r="D552" s="178">
        <v>6.31</v>
      </c>
      <c r="E552" s="178">
        <v>7.76</v>
      </c>
      <c r="F552" s="178">
        <v>8.23</v>
      </c>
      <c r="G552" s="178">
        <v>8.63</v>
      </c>
      <c r="H552" s="178">
        <v>8.8</v>
      </c>
      <c r="I552" s="178">
        <v>8.85</v>
      </c>
      <c r="J552" s="178">
        <v>8.93</v>
      </c>
      <c r="K552" s="179">
        <f>MAX(0,((T552*(365/365))-VLOOKUP(A552,VBMA!$A:$D,4,0))  /  (T552* (365/365)   ))</f>
        <v>0.4746870229</v>
      </c>
      <c r="L552" s="180">
        <f t="shared" ref="L552:S552" si="555">(B552*(1-$K552) * (365/365))/100</f>
        <v>0.01807076641</v>
      </c>
      <c r="M552" s="180">
        <f t="shared" si="555"/>
        <v>0.02700108702</v>
      </c>
      <c r="N552" s="180">
        <f t="shared" si="555"/>
        <v>0.03314724885</v>
      </c>
      <c r="O552" s="180">
        <f t="shared" si="555"/>
        <v>0.04076428702</v>
      </c>
      <c r="P552" s="180">
        <f t="shared" si="555"/>
        <v>0.04323325802</v>
      </c>
      <c r="Q552" s="180">
        <f t="shared" si="555"/>
        <v>0.04533450992</v>
      </c>
      <c r="R552" s="180">
        <f t="shared" si="555"/>
        <v>0.04622754198</v>
      </c>
      <c r="S552" s="180">
        <f t="shared" si="555"/>
        <v>0.04649019847</v>
      </c>
      <c r="T552" s="181">
        <f t="shared" si="3"/>
        <v>8.899456522</v>
      </c>
      <c r="U552" s="182">
        <f t="shared" si="4"/>
        <v>45104</v>
      </c>
      <c r="V552" s="182">
        <f t="shared" si="5"/>
        <v>45196</v>
      </c>
      <c r="W552" s="182">
        <f t="shared" si="6"/>
        <v>45287</v>
      </c>
      <c r="X552" s="181">
        <f t="shared" si="7"/>
        <v>182</v>
      </c>
      <c r="Y552" s="181">
        <f t="shared" si="8"/>
        <v>274</v>
      </c>
      <c r="Z552" s="181">
        <f t="shared" si="9"/>
        <v>365</v>
      </c>
      <c r="AA552" s="155"/>
      <c r="AB552" s="9"/>
      <c r="AC552" s="9"/>
      <c r="AD552" s="9"/>
      <c r="AE552" s="9"/>
      <c r="AF552" s="9"/>
      <c r="AG552" s="9"/>
      <c r="AH552" s="9"/>
    </row>
    <row r="553" ht="15.75" customHeight="1">
      <c r="A553" s="177">
        <v>44921.0</v>
      </c>
      <c r="B553" s="178">
        <v>3.4</v>
      </c>
      <c r="C553" s="178">
        <v>4.82</v>
      </c>
      <c r="D553" s="178">
        <v>6.18</v>
      </c>
      <c r="E553" s="178">
        <v>7.57</v>
      </c>
      <c r="F553" s="178">
        <v>8.05</v>
      </c>
      <c r="G553" s="178">
        <v>8.43</v>
      </c>
      <c r="H553" s="178">
        <v>8.68</v>
      </c>
      <c r="I553" s="178">
        <v>8.72</v>
      </c>
      <c r="J553" s="178">
        <v>8.9</v>
      </c>
      <c r="K553" s="179">
        <f>MAX(0,((T553*(365/365))-VLOOKUP(A553,VBMA!$A:$D,4,0))  /  (T553* (365/365)   ))</f>
        <v>0.4662977118</v>
      </c>
      <c r="L553" s="180">
        <f t="shared" ref="L553:S553" si="556">(B553*(1-$K553) * (365/365))/100</f>
        <v>0.0181458778</v>
      </c>
      <c r="M553" s="180">
        <f t="shared" si="556"/>
        <v>0.02572445029</v>
      </c>
      <c r="N553" s="180">
        <f t="shared" si="556"/>
        <v>0.03298280141</v>
      </c>
      <c r="O553" s="180">
        <f t="shared" si="556"/>
        <v>0.04040126322</v>
      </c>
      <c r="P553" s="180">
        <f t="shared" si="556"/>
        <v>0.0429630342</v>
      </c>
      <c r="Q553" s="180">
        <f t="shared" si="556"/>
        <v>0.04499110289</v>
      </c>
      <c r="R553" s="180">
        <f t="shared" si="556"/>
        <v>0.04632535861</v>
      </c>
      <c r="S553" s="180">
        <f t="shared" si="556"/>
        <v>0.04653883953</v>
      </c>
      <c r="T553" s="181">
        <f t="shared" si="3"/>
        <v>8.759565217</v>
      </c>
      <c r="U553" s="182">
        <f t="shared" si="4"/>
        <v>45103</v>
      </c>
      <c r="V553" s="182">
        <f t="shared" si="5"/>
        <v>45195</v>
      </c>
      <c r="W553" s="182">
        <f t="shared" si="6"/>
        <v>45286</v>
      </c>
      <c r="X553" s="181">
        <f t="shared" si="7"/>
        <v>182</v>
      </c>
      <c r="Y553" s="181">
        <f t="shared" si="8"/>
        <v>274</v>
      </c>
      <c r="Z553" s="181">
        <f t="shared" si="9"/>
        <v>365</v>
      </c>
      <c r="AA553" s="155"/>
      <c r="AB553" s="9"/>
      <c r="AC553" s="9"/>
      <c r="AD553" s="9"/>
      <c r="AE553" s="9"/>
      <c r="AF553" s="9"/>
      <c r="AG553" s="9"/>
      <c r="AH553" s="9"/>
    </row>
    <row r="554" ht="15.75" customHeight="1">
      <c r="A554" s="177">
        <v>44918.0</v>
      </c>
      <c r="B554" s="178">
        <v>3.5</v>
      </c>
      <c r="C554" s="178">
        <v>4.83</v>
      </c>
      <c r="D554" s="178">
        <v>6.45</v>
      </c>
      <c r="E554" s="178">
        <v>7.8</v>
      </c>
      <c r="F554" s="178">
        <v>8.28</v>
      </c>
      <c r="G554" s="178">
        <v>8.6</v>
      </c>
      <c r="H554" s="178">
        <v>8.9</v>
      </c>
      <c r="I554" s="178">
        <v>8.84</v>
      </c>
      <c r="J554" s="178">
        <v>8.95</v>
      </c>
      <c r="K554" s="179">
        <f>MAX(0,((T554*(365/365))-VLOOKUP(A554,VBMA!$A:$D,4,0))  /  (T554* (365/365)   ))</f>
        <v>0.4675794113</v>
      </c>
      <c r="L554" s="180">
        <f t="shared" ref="L554:S554" si="557">(B554*(1-$K554) * (365/365))/100</f>
        <v>0.01863472061</v>
      </c>
      <c r="M554" s="180">
        <f t="shared" si="557"/>
        <v>0.02571591444</v>
      </c>
      <c r="N554" s="180">
        <f t="shared" si="557"/>
        <v>0.03434112797</v>
      </c>
      <c r="O554" s="180">
        <f t="shared" si="557"/>
        <v>0.04152880592</v>
      </c>
      <c r="P554" s="180">
        <f t="shared" si="557"/>
        <v>0.04408442475</v>
      </c>
      <c r="Q554" s="180">
        <f t="shared" si="557"/>
        <v>0.04578817063</v>
      </c>
      <c r="R554" s="180">
        <f t="shared" si="557"/>
        <v>0.0473854324</v>
      </c>
      <c r="S554" s="180">
        <f t="shared" si="557"/>
        <v>0.04706598005</v>
      </c>
      <c r="T554" s="181">
        <f t="shared" si="3"/>
        <v>8.780652174</v>
      </c>
      <c r="U554" s="182">
        <f t="shared" si="4"/>
        <v>45100</v>
      </c>
      <c r="V554" s="182">
        <f t="shared" si="5"/>
        <v>45192</v>
      </c>
      <c r="W554" s="182">
        <f t="shared" si="6"/>
        <v>45283</v>
      </c>
      <c r="X554" s="181">
        <f t="shared" si="7"/>
        <v>182</v>
      </c>
      <c r="Y554" s="181">
        <f t="shared" si="8"/>
        <v>274</v>
      </c>
      <c r="Z554" s="181">
        <f t="shared" si="9"/>
        <v>365</v>
      </c>
      <c r="AA554" s="155"/>
      <c r="AB554" s="9"/>
      <c r="AC554" s="9"/>
      <c r="AD554" s="9"/>
      <c r="AE554" s="9"/>
      <c r="AF554" s="9"/>
      <c r="AG554" s="9"/>
      <c r="AH554" s="9"/>
    </row>
    <row r="555" ht="15.75" customHeight="1">
      <c r="A555" s="177">
        <v>44917.0</v>
      </c>
      <c r="B555" s="178">
        <v>3.7</v>
      </c>
      <c r="C555" s="178">
        <v>4.98</v>
      </c>
      <c r="D555" s="178">
        <v>6.52</v>
      </c>
      <c r="E555" s="178">
        <v>7.75</v>
      </c>
      <c r="F555" s="178">
        <v>8.2</v>
      </c>
      <c r="G555" s="178">
        <v>8.52</v>
      </c>
      <c r="H555" s="178">
        <v>8.77</v>
      </c>
      <c r="I555" s="178">
        <v>8.78</v>
      </c>
      <c r="J555" s="178">
        <v>8.9</v>
      </c>
      <c r="K555" s="179">
        <f>MAX(0,((T555*(365/365))-VLOOKUP(A555,VBMA!$A:$D,4,0))  /  (T555* (365/365)   ))</f>
        <v>0.4665463044</v>
      </c>
      <c r="L555" s="180">
        <f t="shared" ref="L555:S555" si="558">(B555*(1-$K555) * (365/365))/100</f>
        <v>0.01973778674</v>
      </c>
      <c r="M555" s="180">
        <f t="shared" si="558"/>
        <v>0.02656599404</v>
      </c>
      <c r="N555" s="180">
        <f t="shared" si="558"/>
        <v>0.03478118095</v>
      </c>
      <c r="O555" s="180">
        <f t="shared" si="558"/>
        <v>0.04134266141</v>
      </c>
      <c r="P555" s="180">
        <f t="shared" si="558"/>
        <v>0.04374320304</v>
      </c>
      <c r="Q555" s="180">
        <f t="shared" si="558"/>
        <v>0.04545025486</v>
      </c>
      <c r="R555" s="180">
        <f t="shared" si="558"/>
        <v>0.0467838891</v>
      </c>
      <c r="S555" s="180">
        <f t="shared" si="558"/>
        <v>0.04683723447</v>
      </c>
      <c r="T555" s="181">
        <f t="shared" si="3"/>
        <v>8.789891304</v>
      </c>
      <c r="U555" s="182">
        <f t="shared" si="4"/>
        <v>45099</v>
      </c>
      <c r="V555" s="182">
        <f t="shared" si="5"/>
        <v>45191</v>
      </c>
      <c r="W555" s="182">
        <f t="shared" si="6"/>
        <v>45282</v>
      </c>
      <c r="X555" s="181">
        <f t="shared" si="7"/>
        <v>182</v>
      </c>
      <c r="Y555" s="181">
        <f t="shared" si="8"/>
        <v>274</v>
      </c>
      <c r="Z555" s="181">
        <f t="shared" si="9"/>
        <v>365</v>
      </c>
      <c r="AA555" s="155"/>
      <c r="AB555" s="9"/>
      <c r="AC555" s="9"/>
      <c r="AD555" s="9"/>
      <c r="AE555" s="9"/>
      <c r="AF555" s="9"/>
      <c r="AG555" s="9"/>
      <c r="AH555" s="9"/>
    </row>
    <row r="556" ht="15.75" customHeight="1">
      <c r="A556" s="177">
        <v>44916.0</v>
      </c>
      <c r="B556" s="178">
        <v>3.94</v>
      </c>
      <c r="C556" s="178">
        <v>5.4</v>
      </c>
      <c r="D556" s="178">
        <v>6.57</v>
      </c>
      <c r="E556" s="178">
        <v>7.79</v>
      </c>
      <c r="F556" s="178">
        <v>8.23</v>
      </c>
      <c r="G556" s="178">
        <v>8.59</v>
      </c>
      <c r="H556" s="178">
        <v>8.8</v>
      </c>
      <c r="I556" s="178">
        <v>8.85</v>
      </c>
      <c r="J556" s="178">
        <v>8.96</v>
      </c>
      <c r="K556" s="179">
        <f>MAX(0,((T556*(365/365))-VLOOKUP(A556,VBMA!$A:$D,4,0))  /  (T556* (365/365)   ))</f>
        <v>0.4725520611</v>
      </c>
      <c r="L556" s="180">
        <f t="shared" ref="L556:S556" si="559">(B556*(1-$K556) * (365/365))/100</f>
        <v>0.02078144879</v>
      </c>
      <c r="M556" s="180">
        <f t="shared" si="559"/>
        <v>0.0284821887</v>
      </c>
      <c r="N556" s="180">
        <f t="shared" si="559"/>
        <v>0.03465332959</v>
      </c>
      <c r="O556" s="180">
        <f t="shared" si="559"/>
        <v>0.04108819444</v>
      </c>
      <c r="P556" s="180">
        <f t="shared" si="559"/>
        <v>0.04340896537</v>
      </c>
      <c r="Q556" s="180">
        <f t="shared" si="559"/>
        <v>0.04530777795</v>
      </c>
      <c r="R556" s="180">
        <f t="shared" si="559"/>
        <v>0.04641541863</v>
      </c>
      <c r="S556" s="180">
        <f t="shared" si="559"/>
        <v>0.0466791426</v>
      </c>
      <c r="T556" s="181">
        <f t="shared" si="3"/>
        <v>8.899456522</v>
      </c>
      <c r="U556" s="182">
        <f t="shared" si="4"/>
        <v>45098</v>
      </c>
      <c r="V556" s="182">
        <f t="shared" si="5"/>
        <v>45190</v>
      </c>
      <c r="W556" s="182">
        <f t="shared" si="6"/>
        <v>45281</v>
      </c>
      <c r="X556" s="181">
        <f t="shared" si="7"/>
        <v>182</v>
      </c>
      <c r="Y556" s="181">
        <f t="shared" si="8"/>
        <v>274</v>
      </c>
      <c r="Z556" s="181">
        <f t="shared" si="9"/>
        <v>365</v>
      </c>
      <c r="AA556" s="155"/>
      <c r="AB556" s="9"/>
      <c r="AC556" s="9"/>
      <c r="AD556" s="9"/>
      <c r="AE556" s="9"/>
      <c r="AF556" s="9"/>
      <c r="AG556" s="9"/>
      <c r="AH556" s="9"/>
    </row>
    <row r="557" ht="15.75" customHeight="1">
      <c r="A557" s="177">
        <v>44915.0</v>
      </c>
      <c r="B557" s="178">
        <v>3.97</v>
      </c>
      <c r="C557" s="178">
        <v>5.4</v>
      </c>
      <c r="D557" s="178">
        <v>6.47</v>
      </c>
      <c r="E557" s="178">
        <v>7.66</v>
      </c>
      <c r="F557" s="178">
        <v>8.16</v>
      </c>
      <c r="G557" s="178">
        <v>8.49</v>
      </c>
      <c r="H557" s="178">
        <v>8.8</v>
      </c>
      <c r="I557" s="178">
        <v>8.82</v>
      </c>
      <c r="J557" s="178">
        <v>8.96</v>
      </c>
      <c r="K557" s="179">
        <f>MAX(0,((T557*(365/365))-VLOOKUP(A557,VBMA!$A:$D,4,0))  /  (T557* (365/365)   ))</f>
        <v>0.4689914664</v>
      </c>
      <c r="L557" s="180">
        <f t="shared" ref="L557:S557" si="560">(B557*(1-$K557) * (365/365))/100</f>
        <v>0.02108103878</v>
      </c>
      <c r="M557" s="180">
        <f t="shared" si="560"/>
        <v>0.02867446081</v>
      </c>
      <c r="N557" s="180">
        <f t="shared" si="560"/>
        <v>0.03435625212</v>
      </c>
      <c r="O557" s="180">
        <f t="shared" si="560"/>
        <v>0.04067525367</v>
      </c>
      <c r="P557" s="180">
        <f t="shared" si="560"/>
        <v>0.04333029634</v>
      </c>
      <c r="Q557" s="180">
        <f t="shared" si="560"/>
        <v>0.0450826245</v>
      </c>
      <c r="R557" s="180">
        <f t="shared" si="560"/>
        <v>0.04672875095</v>
      </c>
      <c r="S557" s="180">
        <f t="shared" si="560"/>
        <v>0.04683495266</v>
      </c>
      <c r="T557" s="181">
        <f t="shared" si="3"/>
        <v>8.839782609</v>
      </c>
      <c r="U557" s="182">
        <f t="shared" si="4"/>
        <v>45097</v>
      </c>
      <c r="V557" s="182">
        <f t="shared" si="5"/>
        <v>45189</v>
      </c>
      <c r="W557" s="182">
        <f t="shared" si="6"/>
        <v>45280</v>
      </c>
      <c r="X557" s="181">
        <f t="shared" si="7"/>
        <v>182</v>
      </c>
      <c r="Y557" s="181">
        <f t="shared" si="8"/>
        <v>274</v>
      </c>
      <c r="Z557" s="181">
        <f t="shared" si="9"/>
        <v>365</v>
      </c>
      <c r="AA557" s="155"/>
      <c r="AB557" s="9"/>
      <c r="AC557" s="9"/>
      <c r="AD557" s="9"/>
      <c r="AE557" s="9"/>
      <c r="AF557" s="9"/>
      <c r="AG557" s="9"/>
      <c r="AH557" s="9"/>
    </row>
    <row r="558" ht="15.75" customHeight="1">
      <c r="A558" s="177">
        <v>44914.0</v>
      </c>
      <c r="B558" s="178">
        <v>4.32</v>
      </c>
      <c r="C558" s="178">
        <v>5.66</v>
      </c>
      <c r="D558" s="178">
        <v>6.64</v>
      </c>
      <c r="E558" s="178">
        <v>7.66</v>
      </c>
      <c r="F558" s="178">
        <v>8.08</v>
      </c>
      <c r="G558" s="178">
        <v>8.48</v>
      </c>
      <c r="H558" s="178">
        <v>8.72</v>
      </c>
      <c r="I558" s="178">
        <v>8.73</v>
      </c>
      <c r="J558" s="178">
        <v>8.82</v>
      </c>
      <c r="K558" s="179">
        <f>MAX(0,((T558*(365/365))-VLOOKUP(A558,VBMA!$A:$D,4,0))  /  (T558* (365/365)   ))</f>
        <v>0.4618926213</v>
      </c>
      <c r="L558" s="180">
        <f t="shared" ref="L558:S558" si="561">(B558*(1-$K558) * (365/365))/100</f>
        <v>0.02324623876</v>
      </c>
      <c r="M558" s="180">
        <f t="shared" si="561"/>
        <v>0.03045687764</v>
      </c>
      <c r="N558" s="180">
        <f t="shared" si="561"/>
        <v>0.03573032995</v>
      </c>
      <c r="O558" s="180">
        <f t="shared" si="561"/>
        <v>0.04121902521</v>
      </c>
      <c r="P558" s="180">
        <f t="shared" si="561"/>
        <v>0.0434790762</v>
      </c>
      <c r="Q558" s="180">
        <f t="shared" si="561"/>
        <v>0.04563150571</v>
      </c>
      <c r="R558" s="180">
        <f t="shared" si="561"/>
        <v>0.04692296342</v>
      </c>
      <c r="S558" s="180">
        <f t="shared" si="561"/>
        <v>0.04697677416</v>
      </c>
      <c r="T558" s="181">
        <f t="shared" si="3"/>
        <v>8.739891304</v>
      </c>
      <c r="U558" s="182">
        <f t="shared" si="4"/>
        <v>45096</v>
      </c>
      <c r="V558" s="182">
        <f t="shared" si="5"/>
        <v>45188</v>
      </c>
      <c r="W558" s="182">
        <f t="shared" si="6"/>
        <v>45279</v>
      </c>
      <c r="X558" s="181">
        <f t="shared" si="7"/>
        <v>182</v>
      </c>
      <c r="Y558" s="181">
        <f t="shared" si="8"/>
        <v>274</v>
      </c>
      <c r="Z558" s="181">
        <f t="shared" si="9"/>
        <v>365</v>
      </c>
      <c r="AA558" s="155"/>
      <c r="AB558" s="9"/>
      <c r="AC558" s="9"/>
      <c r="AD558" s="9"/>
      <c r="AE558" s="9"/>
      <c r="AF558" s="9"/>
      <c r="AG558" s="9"/>
      <c r="AH558" s="9"/>
    </row>
    <row r="559" ht="15.75" customHeight="1">
      <c r="A559" s="177">
        <v>44911.0</v>
      </c>
      <c r="B559" s="178">
        <v>4.49</v>
      </c>
      <c r="C559" s="178">
        <v>5.86</v>
      </c>
      <c r="D559" s="178">
        <v>6.54</v>
      </c>
      <c r="E559" s="178">
        <v>7.79</v>
      </c>
      <c r="F559" s="178">
        <v>8.2</v>
      </c>
      <c r="G559" s="178">
        <v>8.59</v>
      </c>
      <c r="H559" s="178">
        <v>8.8</v>
      </c>
      <c r="I559" s="178">
        <v>8.82</v>
      </c>
      <c r="J559" s="178">
        <v>8.92</v>
      </c>
      <c r="K559" s="179">
        <f>MAX(0,((T559*(365/365))-VLOOKUP(A559,VBMA!$A:$D,4,0))  /  (T559* (365/365)   ))</f>
        <v>0.467747092</v>
      </c>
      <c r="L559" s="180">
        <f t="shared" ref="L559:S559" si="562">(B559*(1-$K559) * (365/365))/100</f>
        <v>0.02389815557</v>
      </c>
      <c r="M559" s="180">
        <f t="shared" si="562"/>
        <v>0.03119002041</v>
      </c>
      <c r="N559" s="180">
        <f t="shared" si="562"/>
        <v>0.03480934019</v>
      </c>
      <c r="O559" s="180">
        <f t="shared" si="562"/>
        <v>0.04146250154</v>
      </c>
      <c r="P559" s="180">
        <f t="shared" si="562"/>
        <v>0.04364473846</v>
      </c>
      <c r="Q559" s="180">
        <f t="shared" si="562"/>
        <v>0.0457205248</v>
      </c>
      <c r="R559" s="180">
        <f t="shared" si="562"/>
        <v>0.04683825591</v>
      </c>
      <c r="S559" s="180">
        <f t="shared" si="562"/>
        <v>0.04694470649</v>
      </c>
      <c r="T559" s="181">
        <f t="shared" si="3"/>
        <v>8.839782609</v>
      </c>
      <c r="U559" s="182">
        <f t="shared" si="4"/>
        <v>45093</v>
      </c>
      <c r="V559" s="182">
        <f t="shared" si="5"/>
        <v>45185</v>
      </c>
      <c r="W559" s="182">
        <f t="shared" si="6"/>
        <v>45276</v>
      </c>
      <c r="X559" s="181">
        <f t="shared" si="7"/>
        <v>182</v>
      </c>
      <c r="Y559" s="181">
        <f t="shared" si="8"/>
        <v>274</v>
      </c>
      <c r="Z559" s="181">
        <f t="shared" si="9"/>
        <v>365</v>
      </c>
      <c r="AA559" s="155"/>
      <c r="AB559" s="9"/>
      <c r="AC559" s="9"/>
      <c r="AD559" s="9"/>
      <c r="AE559" s="9"/>
      <c r="AF559" s="9"/>
      <c r="AG559" s="9"/>
      <c r="AH559" s="9"/>
    </row>
    <row r="560" ht="15.75" customHeight="1">
      <c r="A560" s="177">
        <v>44910.0</v>
      </c>
      <c r="B560" s="178">
        <v>5.03</v>
      </c>
      <c r="C560" s="178">
        <v>6.17</v>
      </c>
      <c r="D560" s="178">
        <v>6.78</v>
      </c>
      <c r="E560" s="178">
        <v>7.92</v>
      </c>
      <c r="F560" s="178">
        <v>8.27</v>
      </c>
      <c r="G560" s="178">
        <v>8.62</v>
      </c>
      <c r="H560" s="178">
        <v>8.77</v>
      </c>
      <c r="I560" s="178">
        <v>8.76</v>
      </c>
      <c r="J560" s="178">
        <v>8.88</v>
      </c>
      <c r="K560" s="179">
        <f>MAX(0,((T560*(365/365))-VLOOKUP(A560,VBMA!$A:$D,4,0))  /  (T560* (365/365)   ))</f>
        <v>0.4622923939</v>
      </c>
      <c r="L560" s="180">
        <f t="shared" ref="L560:S560" si="563">(B560*(1-$K560) * (365/365))/100</f>
        <v>0.02704669259</v>
      </c>
      <c r="M560" s="180">
        <f t="shared" si="563"/>
        <v>0.0331765593</v>
      </c>
      <c r="N560" s="180">
        <f t="shared" si="563"/>
        <v>0.03645657569</v>
      </c>
      <c r="O560" s="180">
        <f t="shared" si="563"/>
        <v>0.0425864424</v>
      </c>
      <c r="P560" s="180">
        <f t="shared" si="563"/>
        <v>0.04446841903</v>
      </c>
      <c r="Q560" s="180">
        <f t="shared" si="563"/>
        <v>0.04635039565</v>
      </c>
      <c r="R560" s="180">
        <f t="shared" si="563"/>
        <v>0.04715695706</v>
      </c>
      <c r="S560" s="180">
        <f t="shared" si="563"/>
        <v>0.0471031863</v>
      </c>
      <c r="T560" s="181">
        <f t="shared" si="3"/>
        <v>8.750108696</v>
      </c>
      <c r="U560" s="182">
        <f t="shared" si="4"/>
        <v>45092</v>
      </c>
      <c r="V560" s="182">
        <f t="shared" si="5"/>
        <v>45184</v>
      </c>
      <c r="W560" s="182">
        <f t="shared" si="6"/>
        <v>45275</v>
      </c>
      <c r="X560" s="181">
        <f t="shared" si="7"/>
        <v>182</v>
      </c>
      <c r="Y560" s="181">
        <f t="shared" si="8"/>
        <v>274</v>
      </c>
      <c r="Z560" s="181">
        <f t="shared" si="9"/>
        <v>365</v>
      </c>
      <c r="AA560" s="155"/>
      <c r="AB560" s="9"/>
      <c r="AC560" s="9"/>
      <c r="AD560" s="9"/>
      <c r="AE560" s="9"/>
      <c r="AF560" s="9"/>
      <c r="AG560" s="9"/>
      <c r="AH560" s="9"/>
    </row>
    <row r="561" ht="15.75" customHeight="1">
      <c r="A561" s="177">
        <v>44909.0</v>
      </c>
      <c r="B561" s="178">
        <v>5.28</v>
      </c>
      <c r="C561" s="178">
        <v>6.4</v>
      </c>
      <c r="D561" s="178">
        <v>6.9</v>
      </c>
      <c r="E561" s="178">
        <v>7.9</v>
      </c>
      <c r="F561" s="178">
        <v>8.26</v>
      </c>
      <c r="G561" s="178">
        <v>8.54</v>
      </c>
      <c r="H561" s="178">
        <v>8.72</v>
      </c>
      <c r="I561" s="178">
        <v>8.73</v>
      </c>
      <c r="J561" s="178">
        <v>8.83</v>
      </c>
      <c r="K561" s="179">
        <f>MAX(0,((T561*(365/365))-VLOOKUP(A561,VBMA!$A:$D,4,0))  /  (T561* (365/365)   ))</f>
        <v>0.4616637855</v>
      </c>
      <c r="L561" s="180">
        <f t="shared" ref="L561:S561" si="564">(B561*(1-$K561) * (365/365))/100</f>
        <v>0.02842415213</v>
      </c>
      <c r="M561" s="180">
        <f t="shared" si="564"/>
        <v>0.03445351773</v>
      </c>
      <c r="N561" s="180">
        <f t="shared" si="564"/>
        <v>0.0371451988</v>
      </c>
      <c r="O561" s="180">
        <f t="shared" si="564"/>
        <v>0.04252856095</v>
      </c>
      <c r="P561" s="180">
        <f t="shared" si="564"/>
        <v>0.04446657132</v>
      </c>
      <c r="Q561" s="180">
        <f t="shared" si="564"/>
        <v>0.04597391272</v>
      </c>
      <c r="R561" s="180">
        <f t="shared" si="564"/>
        <v>0.04694291791</v>
      </c>
      <c r="S561" s="180">
        <f t="shared" si="564"/>
        <v>0.04699675153</v>
      </c>
      <c r="T561" s="181">
        <f t="shared" si="3"/>
        <v>8.739891304</v>
      </c>
      <c r="U561" s="182">
        <f t="shared" si="4"/>
        <v>45091</v>
      </c>
      <c r="V561" s="182">
        <f t="shared" si="5"/>
        <v>45183</v>
      </c>
      <c r="W561" s="182">
        <f t="shared" si="6"/>
        <v>45274</v>
      </c>
      <c r="X561" s="181">
        <f t="shared" si="7"/>
        <v>182</v>
      </c>
      <c r="Y561" s="181">
        <f t="shared" si="8"/>
        <v>274</v>
      </c>
      <c r="Z561" s="181">
        <f t="shared" si="9"/>
        <v>365</v>
      </c>
      <c r="AA561" s="155"/>
      <c r="AB561" s="9"/>
      <c r="AC561" s="9"/>
      <c r="AD561" s="9"/>
      <c r="AE561" s="9"/>
      <c r="AF561" s="9"/>
      <c r="AG561" s="9"/>
      <c r="AH561" s="9"/>
    </row>
    <row r="562" ht="15.75" customHeight="1">
      <c r="A562" s="177">
        <v>44908.0</v>
      </c>
      <c r="B562" s="178">
        <v>5.47</v>
      </c>
      <c r="C562" s="178">
        <v>6.5</v>
      </c>
      <c r="D562" s="178">
        <v>6.92</v>
      </c>
      <c r="E562" s="178">
        <v>8.12</v>
      </c>
      <c r="F562" s="178">
        <v>8.53</v>
      </c>
      <c r="G562" s="178">
        <v>8.84</v>
      </c>
      <c r="H562" s="178">
        <v>8.85</v>
      </c>
      <c r="I562" s="178">
        <v>8.84</v>
      </c>
      <c r="J562" s="178">
        <v>8.95</v>
      </c>
      <c r="K562" s="179">
        <f>MAX(0,((T562*(365/365))-VLOOKUP(A562,VBMA!$A:$D,4,0))  /  (T562* (365/365)   ))</f>
        <v>0.467163977</v>
      </c>
      <c r="L562" s="180">
        <f t="shared" ref="L562:S562" si="565">(B562*(1-$K562) * (365/365))/100</f>
        <v>0.02914613046</v>
      </c>
      <c r="M562" s="180">
        <f t="shared" si="565"/>
        <v>0.03463434149</v>
      </c>
      <c r="N562" s="180">
        <f t="shared" si="565"/>
        <v>0.03687225279</v>
      </c>
      <c r="O562" s="180">
        <f t="shared" si="565"/>
        <v>0.04326628507</v>
      </c>
      <c r="P562" s="180">
        <f t="shared" si="565"/>
        <v>0.04545091276</v>
      </c>
      <c r="Q562" s="180">
        <f t="shared" si="565"/>
        <v>0.04710270443</v>
      </c>
      <c r="R562" s="180">
        <f t="shared" si="565"/>
        <v>0.04715598804</v>
      </c>
      <c r="S562" s="180">
        <f t="shared" si="565"/>
        <v>0.04710270443</v>
      </c>
      <c r="T562" s="181">
        <f t="shared" si="3"/>
        <v>8.830108696</v>
      </c>
      <c r="U562" s="182">
        <f t="shared" si="4"/>
        <v>45090</v>
      </c>
      <c r="V562" s="182">
        <f t="shared" si="5"/>
        <v>45182</v>
      </c>
      <c r="W562" s="182">
        <f t="shared" si="6"/>
        <v>45273</v>
      </c>
      <c r="X562" s="181">
        <f t="shared" si="7"/>
        <v>182</v>
      </c>
      <c r="Y562" s="181">
        <f t="shared" si="8"/>
        <v>274</v>
      </c>
      <c r="Z562" s="181">
        <f t="shared" si="9"/>
        <v>365</v>
      </c>
      <c r="AA562" s="155"/>
      <c r="AB562" s="9"/>
      <c r="AC562" s="9"/>
      <c r="AD562" s="9"/>
      <c r="AE562" s="9"/>
      <c r="AF562" s="9"/>
      <c r="AG562" s="9"/>
      <c r="AH562" s="9"/>
    </row>
    <row r="563" ht="15.75" customHeight="1">
      <c r="A563" s="177">
        <v>44907.0</v>
      </c>
      <c r="B563" s="178">
        <v>5.5</v>
      </c>
      <c r="C563" s="178">
        <v>6.5</v>
      </c>
      <c r="D563" s="178">
        <v>6.9</v>
      </c>
      <c r="E563" s="178">
        <v>7.9</v>
      </c>
      <c r="F563" s="178">
        <v>8.44</v>
      </c>
      <c r="G563" s="178">
        <v>8.7</v>
      </c>
      <c r="H563" s="178">
        <v>8.82</v>
      </c>
      <c r="I563" s="178">
        <v>8.8</v>
      </c>
      <c r="J563" s="178">
        <v>8.96</v>
      </c>
      <c r="K563" s="179">
        <f>MAX(0,((T563*(365/365))-VLOOKUP(A563,VBMA!$A:$D,4,0))  /  (T563* (365/365)   ))</f>
        <v>0.4641362747</v>
      </c>
      <c r="L563" s="180">
        <f t="shared" ref="L563:S563" si="566">(B563*(1-$K563) * (365/365))/100</f>
        <v>0.02947250489</v>
      </c>
      <c r="M563" s="180">
        <f t="shared" si="566"/>
        <v>0.03483114214</v>
      </c>
      <c r="N563" s="180">
        <f t="shared" si="566"/>
        <v>0.03697459704</v>
      </c>
      <c r="O563" s="180">
        <f t="shared" si="566"/>
        <v>0.0423332343</v>
      </c>
      <c r="P563" s="180">
        <f t="shared" si="566"/>
        <v>0.04522689841</v>
      </c>
      <c r="Q563" s="180">
        <f t="shared" si="566"/>
        <v>0.0466201441</v>
      </c>
      <c r="R563" s="180">
        <f t="shared" si="566"/>
        <v>0.04726318057</v>
      </c>
      <c r="S563" s="180">
        <f t="shared" si="566"/>
        <v>0.04715600782</v>
      </c>
      <c r="T563" s="181">
        <f t="shared" si="3"/>
        <v>8.780217391</v>
      </c>
      <c r="U563" s="182">
        <f t="shared" si="4"/>
        <v>45089</v>
      </c>
      <c r="V563" s="182">
        <f t="shared" si="5"/>
        <v>45181</v>
      </c>
      <c r="W563" s="182">
        <f t="shared" si="6"/>
        <v>45272</v>
      </c>
      <c r="X563" s="181">
        <f t="shared" si="7"/>
        <v>182</v>
      </c>
      <c r="Y563" s="181">
        <f t="shared" si="8"/>
        <v>274</v>
      </c>
      <c r="Z563" s="181">
        <f t="shared" si="9"/>
        <v>365</v>
      </c>
      <c r="AA563" s="155"/>
      <c r="AB563" s="9"/>
      <c r="AC563" s="9"/>
      <c r="AD563" s="9"/>
      <c r="AE563" s="9"/>
      <c r="AF563" s="9"/>
      <c r="AG563" s="9"/>
      <c r="AH563" s="9"/>
    </row>
    <row r="564" ht="15.75" customHeight="1">
      <c r="A564" s="177">
        <v>44904.0</v>
      </c>
      <c r="B564" s="178">
        <v>5.48</v>
      </c>
      <c r="C564" s="178">
        <v>6.5</v>
      </c>
      <c r="D564" s="178">
        <v>6.96</v>
      </c>
      <c r="E564" s="178">
        <v>7.94</v>
      </c>
      <c r="F564" s="178">
        <v>8.26</v>
      </c>
      <c r="G564" s="178">
        <v>8.48</v>
      </c>
      <c r="H564" s="178">
        <v>8.66</v>
      </c>
      <c r="I564" s="178">
        <v>8.6</v>
      </c>
      <c r="J564" s="178">
        <v>8.7</v>
      </c>
      <c r="K564" s="179">
        <f>MAX(0,((T564*(365/365))-VLOOKUP(A564,VBMA!$A:$D,4,0))  /  (T564* (365/365)   ))</f>
        <v>0.449105302</v>
      </c>
      <c r="L564" s="180">
        <f t="shared" ref="L564:S564" si="567">(B564*(1-$K564) * (365/365))/100</f>
        <v>0.03018902945</v>
      </c>
      <c r="M564" s="180">
        <f t="shared" si="567"/>
        <v>0.03580815537</v>
      </c>
      <c r="N564" s="180">
        <f t="shared" si="567"/>
        <v>0.03834227098</v>
      </c>
      <c r="O564" s="180">
        <f t="shared" si="567"/>
        <v>0.04374103902</v>
      </c>
      <c r="P564" s="180">
        <f t="shared" si="567"/>
        <v>0.04550390205</v>
      </c>
      <c r="Q564" s="180">
        <f t="shared" si="567"/>
        <v>0.04671587039</v>
      </c>
      <c r="R564" s="180">
        <f t="shared" si="567"/>
        <v>0.04770748085</v>
      </c>
      <c r="S564" s="180">
        <f t="shared" si="567"/>
        <v>0.04737694403</v>
      </c>
      <c r="T564" s="181">
        <f t="shared" si="3"/>
        <v>8.540652174</v>
      </c>
      <c r="U564" s="182">
        <f t="shared" si="4"/>
        <v>45086</v>
      </c>
      <c r="V564" s="182">
        <f t="shared" si="5"/>
        <v>45178</v>
      </c>
      <c r="W564" s="182">
        <f t="shared" si="6"/>
        <v>45269</v>
      </c>
      <c r="X564" s="181">
        <f t="shared" si="7"/>
        <v>182</v>
      </c>
      <c r="Y564" s="181">
        <f t="shared" si="8"/>
        <v>274</v>
      </c>
      <c r="Z564" s="181">
        <f t="shared" si="9"/>
        <v>365</v>
      </c>
      <c r="AA564" s="155"/>
      <c r="AB564" s="9"/>
      <c r="AC564" s="9"/>
      <c r="AD564" s="9"/>
      <c r="AE564" s="9"/>
      <c r="AF564" s="9"/>
      <c r="AG564" s="9"/>
      <c r="AH564" s="9"/>
    </row>
    <row r="565" ht="15.75" customHeight="1">
      <c r="A565" s="177">
        <v>44903.0</v>
      </c>
      <c r="B565" s="178">
        <v>5.5</v>
      </c>
      <c r="C565" s="178">
        <v>6.5</v>
      </c>
      <c r="D565" s="178">
        <v>6.96</v>
      </c>
      <c r="E565" s="178">
        <v>7.94</v>
      </c>
      <c r="F565" s="178">
        <v>8.3</v>
      </c>
      <c r="G565" s="178">
        <v>8.62</v>
      </c>
      <c r="H565" s="178">
        <v>8.76</v>
      </c>
      <c r="I565" s="178">
        <v>8.78</v>
      </c>
      <c r="J565" s="178">
        <v>8.88</v>
      </c>
      <c r="K565" s="179">
        <f>MAX(0,((T565*(365/365))-VLOOKUP(A565,VBMA!$A:$D,4,0))  /  (T565* (365/365)   ))</f>
        <v>0.4648731441</v>
      </c>
      <c r="L565" s="180">
        <f t="shared" ref="L565:S565" si="568">(B565*(1-$K565) * (365/365))/100</f>
        <v>0.02943197707</v>
      </c>
      <c r="M565" s="180">
        <f t="shared" si="568"/>
        <v>0.03478324563</v>
      </c>
      <c r="N565" s="180">
        <f t="shared" si="568"/>
        <v>0.03724482917</v>
      </c>
      <c r="O565" s="180">
        <f t="shared" si="568"/>
        <v>0.04248907236</v>
      </c>
      <c r="P565" s="180">
        <f t="shared" si="568"/>
        <v>0.04441552904</v>
      </c>
      <c r="Q565" s="180">
        <f t="shared" si="568"/>
        <v>0.04612793498</v>
      </c>
      <c r="R565" s="180">
        <f t="shared" si="568"/>
        <v>0.04687711258</v>
      </c>
      <c r="S565" s="180">
        <f t="shared" si="568"/>
        <v>0.04698413795</v>
      </c>
      <c r="T565" s="181">
        <f t="shared" si="3"/>
        <v>8.799782609</v>
      </c>
      <c r="U565" s="182">
        <f t="shared" si="4"/>
        <v>45085</v>
      </c>
      <c r="V565" s="182">
        <f t="shared" si="5"/>
        <v>45177</v>
      </c>
      <c r="W565" s="182">
        <f t="shared" si="6"/>
        <v>45268</v>
      </c>
      <c r="X565" s="181">
        <f t="shared" si="7"/>
        <v>182</v>
      </c>
      <c r="Y565" s="181">
        <f t="shared" si="8"/>
        <v>274</v>
      </c>
      <c r="Z565" s="181">
        <f t="shared" si="9"/>
        <v>365</v>
      </c>
      <c r="AA565" s="155"/>
      <c r="AB565" s="9"/>
      <c r="AC565" s="9"/>
      <c r="AD565" s="9"/>
      <c r="AE565" s="9"/>
      <c r="AF565" s="9"/>
      <c r="AG565" s="9"/>
      <c r="AH565" s="9"/>
    </row>
    <row r="566" ht="15.75" customHeight="1">
      <c r="A566" s="177">
        <v>44902.0</v>
      </c>
      <c r="B566" s="178">
        <v>5.5</v>
      </c>
      <c r="C566" s="178">
        <v>6.5</v>
      </c>
      <c r="D566" s="178">
        <v>6.92</v>
      </c>
      <c r="E566" s="178">
        <v>8.07</v>
      </c>
      <c r="F566" s="178">
        <v>8.42</v>
      </c>
      <c r="G566" s="178">
        <v>8.65</v>
      </c>
      <c r="H566" s="178">
        <v>8.77</v>
      </c>
      <c r="I566" s="178">
        <v>8.76</v>
      </c>
      <c r="J566" s="178">
        <v>8.88</v>
      </c>
      <c r="K566" s="179">
        <f>MAX(0,((T566*(365/365))-VLOOKUP(A566,VBMA!$A:$D,4,0))  /  (T566* (365/365)   ))</f>
        <v>0.4605781295</v>
      </c>
      <c r="L566" s="180">
        <f t="shared" ref="L566:S566" si="569">(B566*(1-$K566) * (365/365))/100</f>
        <v>0.02966820288</v>
      </c>
      <c r="M566" s="180">
        <f t="shared" si="569"/>
        <v>0.03506242158</v>
      </c>
      <c r="N566" s="180">
        <f t="shared" si="569"/>
        <v>0.03732799344</v>
      </c>
      <c r="O566" s="180">
        <f t="shared" si="569"/>
        <v>0.04353134495</v>
      </c>
      <c r="P566" s="180">
        <f t="shared" si="569"/>
        <v>0.0454193215</v>
      </c>
      <c r="Q566" s="180">
        <f t="shared" si="569"/>
        <v>0.0466599918</v>
      </c>
      <c r="R566" s="180">
        <f t="shared" si="569"/>
        <v>0.04730729805</v>
      </c>
      <c r="S566" s="180">
        <f t="shared" si="569"/>
        <v>0.04725335586</v>
      </c>
      <c r="T566" s="181">
        <f t="shared" si="3"/>
        <v>8.750108696</v>
      </c>
      <c r="U566" s="182">
        <f t="shared" si="4"/>
        <v>45084</v>
      </c>
      <c r="V566" s="182">
        <f t="shared" si="5"/>
        <v>45176</v>
      </c>
      <c r="W566" s="182">
        <f t="shared" si="6"/>
        <v>45267</v>
      </c>
      <c r="X566" s="181">
        <f t="shared" si="7"/>
        <v>182</v>
      </c>
      <c r="Y566" s="181">
        <f t="shared" si="8"/>
        <v>274</v>
      </c>
      <c r="Z566" s="181">
        <f t="shared" si="9"/>
        <v>365</v>
      </c>
      <c r="AA566" s="155"/>
      <c r="AB566" s="9"/>
      <c r="AC566" s="9"/>
      <c r="AD566" s="9"/>
      <c r="AE566" s="9"/>
      <c r="AF566" s="9"/>
      <c r="AG566" s="9"/>
      <c r="AH566" s="9"/>
    </row>
    <row r="567" ht="15.75" customHeight="1">
      <c r="A567" s="177">
        <v>44901.0</v>
      </c>
      <c r="B567" s="178">
        <v>5.42</v>
      </c>
      <c r="C567" s="178">
        <v>6.47</v>
      </c>
      <c r="D567" s="178">
        <v>6.88</v>
      </c>
      <c r="E567" s="178">
        <v>7.83</v>
      </c>
      <c r="F567" s="178">
        <v>8.12</v>
      </c>
      <c r="G567" s="178">
        <v>8.37</v>
      </c>
      <c r="H567" s="178">
        <v>8.55</v>
      </c>
      <c r="I567" s="178">
        <v>8.6</v>
      </c>
      <c r="J567" s="178">
        <v>8.75</v>
      </c>
      <c r="K567" s="179">
        <f>MAX(0,((T567*(365/365))-VLOOKUP(A567,VBMA!$A:$D,4,0))  /  (T567* (365/365)   ))</f>
        <v>0.4539541313</v>
      </c>
      <c r="L567" s="180">
        <f t="shared" ref="L567:S567" si="570">(B567*(1-$K567) * (365/365))/100</f>
        <v>0.02959568608</v>
      </c>
      <c r="M567" s="180">
        <f t="shared" si="570"/>
        <v>0.0353291677</v>
      </c>
      <c r="N567" s="180">
        <f t="shared" si="570"/>
        <v>0.03756795577</v>
      </c>
      <c r="O567" s="180">
        <f t="shared" si="570"/>
        <v>0.04275539152</v>
      </c>
      <c r="P567" s="180">
        <f t="shared" si="570"/>
        <v>0.04433892454</v>
      </c>
      <c r="Q567" s="180">
        <f t="shared" si="570"/>
        <v>0.04570403921</v>
      </c>
      <c r="R567" s="180">
        <f t="shared" si="570"/>
        <v>0.04668692177</v>
      </c>
      <c r="S567" s="180">
        <f t="shared" si="570"/>
        <v>0.04695994471</v>
      </c>
      <c r="T567" s="181">
        <f t="shared" si="3"/>
        <v>8.649456522</v>
      </c>
      <c r="U567" s="182">
        <f t="shared" si="4"/>
        <v>45083</v>
      </c>
      <c r="V567" s="182">
        <f t="shared" si="5"/>
        <v>45175</v>
      </c>
      <c r="W567" s="182">
        <f t="shared" si="6"/>
        <v>45266</v>
      </c>
      <c r="X567" s="181">
        <f t="shared" si="7"/>
        <v>182</v>
      </c>
      <c r="Y567" s="181">
        <f t="shared" si="8"/>
        <v>274</v>
      </c>
      <c r="Z567" s="181">
        <f t="shared" si="9"/>
        <v>365</v>
      </c>
      <c r="AA567" s="155"/>
      <c r="AB567" s="9"/>
      <c r="AC567" s="9"/>
      <c r="AD567" s="9"/>
      <c r="AE567" s="9"/>
      <c r="AF567" s="9"/>
      <c r="AG567" s="9"/>
      <c r="AH567" s="9"/>
    </row>
    <row r="568" ht="15.75" customHeight="1">
      <c r="A568" s="177">
        <v>44900.0</v>
      </c>
      <c r="B568" s="178">
        <v>5.32</v>
      </c>
      <c r="C568" s="178">
        <v>6.42</v>
      </c>
      <c r="D568" s="178">
        <v>6.88</v>
      </c>
      <c r="E568" s="178">
        <v>7.78</v>
      </c>
      <c r="F568" s="178">
        <v>8.0</v>
      </c>
      <c r="G568" s="178">
        <v>8.3</v>
      </c>
      <c r="H568" s="178">
        <v>8.48</v>
      </c>
      <c r="I568" s="178">
        <v>8.54</v>
      </c>
      <c r="J568" s="178">
        <v>8.7</v>
      </c>
      <c r="K568" s="179">
        <f>MAX(0,((T568*(365/365))-VLOOKUP(A568,VBMA!$A:$D,4,0))  /  (T568* (365/365)   ))</f>
        <v>0.4507723033</v>
      </c>
      <c r="L568" s="180">
        <f t="shared" ref="L568:S568" si="571">(B568*(1-$K568) * (365/365))/100</f>
        <v>0.02921891347</v>
      </c>
      <c r="M568" s="180">
        <f t="shared" si="571"/>
        <v>0.03526041813</v>
      </c>
      <c r="N568" s="180">
        <f t="shared" si="571"/>
        <v>0.03778686554</v>
      </c>
      <c r="O568" s="180">
        <f t="shared" si="571"/>
        <v>0.04272991481</v>
      </c>
      <c r="P568" s="180">
        <f t="shared" si="571"/>
        <v>0.04393821574</v>
      </c>
      <c r="Q568" s="180">
        <f t="shared" si="571"/>
        <v>0.04558589883</v>
      </c>
      <c r="R568" s="180">
        <f t="shared" si="571"/>
        <v>0.04657450868</v>
      </c>
      <c r="S568" s="180">
        <f t="shared" si="571"/>
        <v>0.0469040453</v>
      </c>
      <c r="T568" s="181">
        <f t="shared" si="3"/>
        <v>8.599347826</v>
      </c>
      <c r="U568" s="182">
        <f t="shared" si="4"/>
        <v>45082</v>
      </c>
      <c r="V568" s="182">
        <f t="shared" si="5"/>
        <v>45174</v>
      </c>
      <c r="W568" s="182">
        <f t="shared" si="6"/>
        <v>45265</v>
      </c>
      <c r="X568" s="181">
        <f t="shared" si="7"/>
        <v>182</v>
      </c>
      <c r="Y568" s="181">
        <f t="shared" si="8"/>
        <v>274</v>
      </c>
      <c r="Z568" s="181">
        <f t="shared" si="9"/>
        <v>365</v>
      </c>
      <c r="AA568" s="155"/>
      <c r="AB568" s="9"/>
      <c r="AC568" s="9"/>
      <c r="AD568" s="9"/>
      <c r="AE568" s="9"/>
      <c r="AF568" s="9"/>
      <c r="AG568" s="9"/>
      <c r="AH568" s="9"/>
    </row>
    <row r="569" ht="15.75" customHeight="1">
      <c r="A569" s="177">
        <v>44897.0</v>
      </c>
      <c r="B569" s="178">
        <v>5.38</v>
      </c>
      <c r="C569" s="178">
        <v>6.34</v>
      </c>
      <c r="D569" s="178">
        <v>6.94</v>
      </c>
      <c r="E569" s="178">
        <v>7.7</v>
      </c>
      <c r="F569" s="178">
        <v>7.98</v>
      </c>
      <c r="G569" s="178">
        <v>8.28</v>
      </c>
      <c r="H569" s="178">
        <v>8.42</v>
      </c>
      <c r="I569" s="178">
        <v>8.4</v>
      </c>
      <c r="J569" s="178">
        <v>8.52</v>
      </c>
      <c r="K569" s="179">
        <f>MAX(0,((T569*(365/365))-VLOOKUP(A569,VBMA!$A:$D,4,0))  /  (T569* (365/365)   ))</f>
        <v>0.435336844</v>
      </c>
      <c r="L569" s="180">
        <f t="shared" ref="L569:S569" si="572">(B569*(1-$K569) * (365/365))/100</f>
        <v>0.03037887779</v>
      </c>
      <c r="M569" s="180">
        <f t="shared" si="572"/>
        <v>0.03579964409</v>
      </c>
      <c r="N569" s="180">
        <f t="shared" si="572"/>
        <v>0.03918762303</v>
      </c>
      <c r="O569" s="180">
        <f t="shared" si="572"/>
        <v>0.04347906301</v>
      </c>
      <c r="P569" s="180">
        <f t="shared" si="572"/>
        <v>0.04506011985</v>
      </c>
      <c r="Q569" s="180">
        <f t="shared" si="572"/>
        <v>0.04675410932</v>
      </c>
      <c r="R569" s="180">
        <f t="shared" si="572"/>
        <v>0.04754463773</v>
      </c>
      <c r="S569" s="180">
        <f t="shared" si="572"/>
        <v>0.0474317051</v>
      </c>
      <c r="T569" s="181">
        <f t="shared" si="3"/>
        <v>8.380217391</v>
      </c>
      <c r="U569" s="182">
        <f t="shared" si="4"/>
        <v>45079</v>
      </c>
      <c r="V569" s="182">
        <f t="shared" si="5"/>
        <v>45171</v>
      </c>
      <c r="W569" s="182">
        <f t="shared" si="6"/>
        <v>45262</v>
      </c>
      <c r="X569" s="181">
        <f t="shared" si="7"/>
        <v>182</v>
      </c>
      <c r="Y569" s="181">
        <f t="shared" si="8"/>
        <v>274</v>
      </c>
      <c r="Z569" s="181">
        <f t="shared" si="9"/>
        <v>365</v>
      </c>
      <c r="AA569" s="155"/>
      <c r="AB569" s="9"/>
      <c r="AC569" s="9"/>
      <c r="AD569" s="9"/>
      <c r="AE569" s="9"/>
      <c r="AF569" s="9"/>
      <c r="AG569" s="9"/>
      <c r="AH569" s="9"/>
    </row>
    <row r="570" ht="15.75" customHeight="1">
      <c r="A570" s="177">
        <v>44896.0</v>
      </c>
      <c r="B570" s="178">
        <v>5.12</v>
      </c>
      <c r="C570" s="178">
        <v>6.42</v>
      </c>
      <c r="D570" s="178">
        <v>6.92</v>
      </c>
      <c r="E570" s="178">
        <v>7.78</v>
      </c>
      <c r="F570" s="178">
        <v>8.07</v>
      </c>
      <c r="G570" s="178">
        <v>8.37</v>
      </c>
      <c r="H570" s="178">
        <v>8.43</v>
      </c>
      <c r="I570" s="178">
        <v>8.54</v>
      </c>
      <c r="J570" s="178">
        <v>8.63</v>
      </c>
      <c r="K570" s="179">
        <f>MAX(0,((T570*(365/365))-VLOOKUP(A570,VBMA!$A:$D,4,0))  /  (T570* (365/365)   ))</f>
        <v>0.4528723498</v>
      </c>
      <c r="L570" s="180">
        <f t="shared" ref="L570:S570" si="573">(B570*(1-$K570) * (365/365))/100</f>
        <v>0.02801293569</v>
      </c>
      <c r="M570" s="180">
        <f t="shared" si="573"/>
        <v>0.03512559514</v>
      </c>
      <c r="N570" s="180">
        <f t="shared" si="573"/>
        <v>0.03786123339</v>
      </c>
      <c r="O570" s="180">
        <f t="shared" si="573"/>
        <v>0.04256653119</v>
      </c>
      <c r="P570" s="180">
        <f t="shared" si="573"/>
        <v>0.04415320137</v>
      </c>
      <c r="Q570" s="180">
        <f t="shared" si="573"/>
        <v>0.04579458432</v>
      </c>
      <c r="R570" s="180">
        <f t="shared" si="573"/>
        <v>0.04612286091</v>
      </c>
      <c r="S570" s="180">
        <f t="shared" si="573"/>
        <v>0.04672470133</v>
      </c>
      <c r="T570" s="181">
        <f t="shared" si="3"/>
        <v>8.648804348</v>
      </c>
      <c r="U570" s="182">
        <f t="shared" si="4"/>
        <v>45078</v>
      </c>
      <c r="V570" s="182">
        <f t="shared" si="5"/>
        <v>45170</v>
      </c>
      <c r="W570" s="182">
        <f t="shared" si="6"/>
        <v>45261</v>
      </c>
      <c r="X570" s="181">
        <f t="shared" si="7"/>
        <v>182</v>
      </c>
      <c r="Y570" s="181">
        <f t="shared" si="8"/>
        <v>274</v>
      </c>
      <c r="Z570" s="181">
        <f t="shared" si="9"/>
        <v>365</v>
      </c>
      <c r="AA570" s="155"/>
      <c r="AB570" s="9"/>
      <c r="AC570" s="9"/>
      <c r="AD570" s="9"/>
      <c r="AE570" s="9"/>
      <c r="AF570" s="9"/>
      <c r="AG570" s="9"/>
      <c r="AH570" s="9"/>
    </row>
    <row r="571" ht="15.75" customHeight="1">
      <c r="A571" s="177">
        <v>44895.0</v>
      </c>
      <c r="B571" s="178">
        <v>5.07</v>
      </c>
      <c r="C571" s="178">
        <v>6.43</v>
      </c>
      <c r="D571" s="178">
        <v>6.87</v>
      </c>
      <c r="E571" s="178">
        <v>7.62</v>
      </c>
      <c r="F571" s="178">
        <v>7.92</v>
      </c>
      <c r="G571" s="178">
        <v>8.18</v>
      </c>
      <c r="H571" s="178">
        <v>8.3</v>
      </c>
      <c r="I571" s="178">
        <v>8.39</v>
      </c>
      <c r="J571" s="178">
        <v>8.5</v>
      </c>
      <c r="K571" s="179">
        <f>MAX(0,((T571*(365/365))-VLOOKUP(A571,VBMA!$A:$D,4,0))  /  (T571* (365/365)   ))</f>
        <v>0.4419811321</v>
      </c>
      <c r="L571" s="180">
        <f t="shared" ref="L571:S571" si="574">(B571*(1-$K571) * (365/365))/100</f>
        <v>0.0282915566</v>
      </c>
      <c r="M571" s="180">
        <f t="shared" si="574"/>
        <v>0.03588061321</v>
      </c>
      <c r="N571" s="180">
        <f t="shared" si="574"/>
        <v>0.03833589623</v>
      </c>
      <c r="O571" s="180">
        <f t="shared" si="574"/>
        <v>0.04252103774</v>
      </c>
      <c r="P571" s="180">
        <f t="shared" si="574"/>
        <v>0.04419509434</v>
      </c>
      <c r="Q571" s="180">
        <f t="shared" si="574"/>
        <v>0.0456459434</v>
      </c>
      <c r="R571" s="180">
        <f t="shared" si="574"/>
        <v>0.04631556604</v>
      </c>
      <c r="S571" s="180">
        <f t="shared" si="574"/>
        <v>0.04681778302</v>
      </c>
      <c r="T571" s="181">
        <f t="shared" si="3"/>
        <v>8.48</v>
      </c>
      <c r="U571" s="182">
        <f t="shared" si="4"/>
        <v>45076</v>
      </c>
      <c r="V571" s="182">
        <f t="shared" si="5"/>
        <v>45168</v>
      </c>
      <c r="W571" s="182">
        <f t="shared" si="6"/>
        <v>45260</v>
      </c>
      <c r="X571" s="181">
        <f t="shared" si="7"/>
        <v>181</v>
      </c>
      <c r="Y571" s="181">
        <f t="shared" si="8"/>
        <v>273</v>
      </c>
      <c r="Z571" s="181">
        <f t="shared" si="9"/>
        <v>365</v>
      </c>
      <c r="AA571" s="155"/>
      <c r="AB571" s="9"/>
      <c r="AC571" s="9"/>
      <c r="AD571" s="9"/>
      <c r="AE571" s="9"/>
      <c r="AF571" s="9"/>
      <c r="AG571" s="9"/>
      <c r="AH571" s="9"/>
    </row>
    <row r="572" ht="15.75" customHeight="1">
      <c r="A572" s="177">
        <v>44894.0</v>
      </c>
      <c r="B572" s="178">
        <v>5.5</v>
      </c>
      <c r="C572" s="178">
        <v>6.57</v>
      </c>
      <c r="D572" s="178">
        <v>6.96</v>
      </c>
      <c r="E572" s="178">
        <v>7.64</v>
      </c>
      <c r="F572" s="178">
        <v>7.94</v>
      </c>
      <c r="G572" s="178">
        <v>8.17</v>
      </c>
      <c r="H572" s="178">
        <v>8.3</v>
      </c>
      <c r="I572" s="178">
        <v>8.38</v>
      </c>
      <c r="J572" s="178">
        <v>8.5</v>
      </c>
      <c r="K572" s="179">
        <f>MAX(0,((T572*(365/365))-VLOOKUP(A572,VBMA!$A:$D,4,0))  /  (T572* (365/365)   ))</f>
        <v>0.4412529551</v>
      </c>
      <c r="L572" s="180">
        <f t="shared" ref="L572:S572" si="575">(B572*(1-$K572) * (365/365))/100</f>
        <v>0.03073108747</v>
      </c>
      <c r="M572" s="180">
        <f t="shared" si="575"/>
        <v>0.03670968085</v>
      </c>
      <c r="N572" s="180">
        <f t="shared" si="575"/>
        <v>0.03888879433</v>
      </c>
      <c r="O572" s="180">
        <f t="shared" si="575"/>
        <v>0.04268827423</v>
      </c>
      <c r="P572" s="180">
        <f t="shared" si="575"/>
        <v>0.04436451537</v>
      </c>
      <c r="Q572" s="180">
        <f t="shared" si="575"/>
        <v>0.04564963357</v>
      </c>
      <c r="R572" s="180">
        <f t="shared" si="575"/>
        <v>0.04637600473</v>
      </c>
      <c r="S572" s="180">
        <f t="shared" si="575"/>
        <v>0.04682300236</v>
      </c>
      <c r="T572" s="181">
        <f t="shared" si="3"/>
        <v>8.46</v>
      </c>
      <c r="U572" s="182">
        <f t="shared" si="4"/>
        <v>45075</v>
      </c>
      <c r="V572" s="182">
        <f t="shared" si="5"/>
        <v>45167</v>
      </c>
      <c r="W572" s="182">
        <f t="shared" si="6"/>
        <v>45259</v>
      </c>
      <c r="X572" s="181">
        <f t="shared" si="7"/>
        <v>181</v>
      </c>
      <c r="Y572" s="181">
        <f t="shared" si="8"/>
        <v>273</v>
      </c>
      <c r="Z572" s="181">
        <f t="shared" si="9"/>
        <v>365</v>
      </c>
      <c r="AA572" s="155"/>
      <c r="AB572" s="9"/>
      <c r="AC572" s="9"/>
      <c r="AD572" s="9"/>
      <c r="AE572" s="9"/>
      <c r="AF572" s="9"/>
      <c r="AG572" s="9"/>
      <c r="AH572" s="9"/>
    </row>
    <row r="573" ht="15.75" customHeight="1">
      <c r="A573" s="177">
        <v>44893.0</v>
      </c>
      <c r="B573" s="178">
        <v>5.66</v>
      </c>
      <c r="C573" s="178">
        <v>6.59</v>
      </c>
      <c r="D573" s="178">
        <v>7.07</v>
      </c>
      <c r="E573" s="178">
        <v>7.7</v>
      </c>
      <c r="F573" s="178">
        <v>8.03</v>
      </c>
      <c r="G573" s="178">
        <v>8.23</v>
      </c>
      <c r="H573" s="178">
        <v>8.3</v>
      </c>
      <c r="I573" s="178">
        <v>8.35</v>
      </c>
      <c r="J573" s="178">
        <v>8.48</v>
      </c>
      <c r="K573" s="179">
        <f>MAX(0,((T573*(365/365))-VLOOKUP(A573,VBMA!$A:$D,4,0))  /  (T573* (365/365)   ))</f>
        <v>0.4377380952</v>
      </c>
      <c r="L573" s="180">
        <f t="shared" ref="L573:S573" si="576">(B573*(1-$K573) * (365/365))/100</f>
        <v>0.03182402381</v>
      </c>
      <c r="M573" s="180">
        <f t="shared" si="576"/>
        <v>0.03705305952</v>
      </c>
      <c r="N573" s="180">
        <f t="shared" si="576"/>
        <v>0.03975191667</v>
      </c>
      <c r="O573" s="180">
        <f t="shared" si="576"/>
        <v>0.04329416667</v>
      </c>
      <c r="P573" s="180">
        <f t="shared" si="576"/>
        <v>0.04514963095</v>
      </c>
      <c r="Q573" s="180">
        <f t="shared" si="576"/>
        <v>0.04627415476</v>
      </c>
      <c r="R573" s="180">
        <f t="shared" si="576"/>
        <v>0.0466677381</v>
      </c>
      <c r="S573" s="180">
        <f t="shared" si="576"/>
        <v>0.04694886905</v>
      </c>
      <c r="T573" s="181">
        <f t="shared" si="3"/>
        <v>8.4</v>
      </c>
      <c r="U573" s="182">
        <f t="shared" si="4"/>
        <v>45074</v>
      </c>
      <c r="V573" s="182">
        <f t="shared" si="5"/>
        <v>45166</v>
      </c>
      <c r="W573" s="182">
        <f t="shared" si="6"/>
        <v>45258</v>
      </c>
      <c r="X573" s="181">
        <f t="shared" si="7"/>
        <v>181</v>
      </c>
      <c r="Y573" s="181">
        <f t="shared" si="8"/>
        <v>273</v>
      </c>
      <c r="Z573" s="181">
        <f t="shared" si="9"/>
        <v>365</v>
      </c>
      <c r="AA573" s="155"/>
      <c r="AB573" s="9"/>
      <c r="AC573" s="9"/>
      <c r="AD573" s="9"/>
      <c r="AE573" s="9"/>
      <c r="AF573" s="9"/>
      <c r="AG573" s="9"/>
      <c r="AH573" s="9"/>
    </row>
    <row r="574" ht="15.75" customHeight="1">
      <c r="A574" s="177">
        <v>44890.0</v>
      </c>
      <c r="B574" s="178">
        <v>5.97</v>
      </c>
      <c r="C574" s="178">
        <v>6.57</v>
      </c>
      <c r="D574" s="178">
        <v>6.93</v>
      </c>
      <c r="E574" s="178">
        <v>7.7</v>
      </c>
      <c r="F574" s="178">
        <v>8.0</v>
      </c>
      <c r="G574" s="178">
        <v>8.22</v>
      </c>
      <c r="H574" s="178">
        <v>8.38</v>
      </c>
      <c r="I574" s="178">
        <v>8.48</v>
      </c>
      <c r="J574" s="178">
        <v>8.7</v>
      </c>
      <c r="K574" s="179">
        <f>MAX(0,((T574*(365/365))-VLOOKUP(A574,VBMA!$A:$D,4,0))  /  (T574* (365/365)   ))</f>
        <v>0.4484848485</v>
      </c>
      <c r="L574" s="180">
        <f t="shared" ref="L574:S574" si="577">(B574*(1-$K574) * (365/365))/100</f>
        <v>0.03292545455</v>
      </c>
      <c r="M574" s="180">
        <f t="shared" si="577"/>
        <v>0.03623454545</v>
      </c>
      <c r="N574" s="180">
        <f t="shared" si="577"/>
        <v>0.03822</v>
      </c>
      <c r="O574" s="180">
        <f t="shared" si="577"/>
        <v>0.04246666667</v>
      </c>
      <c r="P574" s="180">
        <f t="shared" si="577"/>
        <v>0.04412121212</v>
      </c>
      <c r="Q574" s="180">
        <f t="shared" si="577"/>
        <v>0.04533454545</v>
      </c>
      <c r="R574" s="180">
        <f t="shared" si="577"/>
        <v>0.0462169697</v>
      </c>
      <c r="S574" s="180">
        <f t="shared" si="577"/>
        <v>0.04676848485</v>
      </c>
      <c r="T574" s="181">
        <f t="shared" si="3"/>
        <v>8.58</v>
      </c>
      <c r="U574" s="182">
        <f t="shared" si="4"/>
        <v>45071</v>
      </c>
      <c r="V574" s="182">
        <f t="shared" si="5"/>
        <v>45163</v>
      </c>
      <c r="W574" s="182">
        <f t="shared" si="6"/>
        <v>45255</v>
      </c>
      <c r="X574" s="181">
        <f t="shared" si="7"/>
        <v>181</v>
      </c>
      <c r="Y574" s="181">
        <f t="shared" si="8"/>
        <v>273</v>
      </c>
      <c r="Z574" s="181">
        <f t="shared" si="9"/>
        <v>365</v>
      </c>
      <c r="AA574" s="155"/>
      <c r="AB574" s="9"/>
      <c r="AC574" s="9"/>
      <c r="AD574" s="9"/>
      <c r="AE574" s="9"/>
      <c r="AF574" s="9"/>
      <c r="AG574" s="9"/>
      <c r="AH574" s="9"/>
    </row>
    <row r="575" ht="15.75" customHeight="1">
      <c r="A575" s="177">
        <v>44889.0</v>
      </c>
      <c r="B575" s="178">
        <v>5.96</v>
      </c>
      <c r="C575" s="178">
        <v>6.58</v>
      </c>
      <c r="D575" s="178">
        <v>6.98</v>
      </c>
      <c r="E575" s="178">
        <v>7.84</v>
      </c>
      <c r="F575" s="178">
        <v>8.1</v>
      </c>
      <c r="G575" s="178">
        <v>8.3</v>
      </c>
      <c r="H575" s="178">
        <v>8.46</v>
      </c>
      <c r="I575" s="178">
        <v>8.6</v>
      </c>
      <c r="J575" s="178">
        <v>8.76</v>
      </c>
      <c r="K575" s="179">
        <f>MAX(0,((T575*(365/365))-VLOOKUP(A575,VBMA!$A:$D,4,0))  /  (T575* (365/365)   ))</f>
        <v>0.4585812357</v>
      </c>
      <c r="L575" s="180">
        <f t="shared" ref="L575:S575" si="578">(B575*(1-$K575) * (365/365))/100</f>
        <v>0.03226855835</v>
      </c>
      <c r="M575" s="180">
        <f t="shared" si="578"/>
        <v>0.03562535469</v>
      </c>
      <c r="N575" s="180">
        <f t="shared" si="578"/>
        <v>0.03779102975</v>
      </c>
      <c r="O575" s="180">
        <f t="shared" si="578"/>
        <v>0.04244723112</v>
      </c>
      <c r="P575" s="180">
        <f t="shared" si="578"/>
        <v>0.04385491991</v>
      </c>
      <c r="Q575" s="180">
        <f t="shared" si="578"/>
        <v>0.04493775744</v>
      </c>
      <c r="R575" s="180">
        <f t="shared" si="578"/>
        <v>0.04580402746</v>
      </c>
      <c r="S575" s="180">
        <f t="shared" si="578"/>
        <v>0.04656201373</v>
      </c>
      <c r="T575" s="181">
        <f t="shared" si="3"/>
        <v>8.74</v>
      </c>
      <c r="U575" s="182">
        <f t="shared" si="4"/>
        <v>45070</v>
      </c>
      <c r="V575" s="182">
        <f t="shared" si="5"/>
        <v>45162</v>
      </c>
      <c r="W575" s="182">
        <f t="shared" si="6"/>
        <v>45254</v>
      </c>
      <c r="X575" s="181">
        <f t="shared" si="7"/>
        <v>181</v>
      </c>
      <c r="Y575" s="181">
        <f t="shared" si="8"/>
        <v>273</v>
      </c>
      <c r="Z575" s="181">
        <f t="shared" si="9"/>
        <v>365</v>
      </c>
      <c r="AA575" s="155"/>
      <c r="AB575" s="9"/>
      <c r="AC575" s="9"/>
      <c r="AD575" s="9"/>
      <c r="AE575" s="9"/>
      <c r="AF575" s="9"/>
      <c r="AG575" s="9"/>
      <c r="AH575" s="9"/>
    </row>
    <row r="576" ht="15.75" customHeight="1">
      <c r="A576" s="177">
        <v>44888.0</v>
      </c>
      <c r="B576" s="178">
        <v>5.91</v>
      </c>
      <c r="C576" s="178">
        <v>6.59</v>
      </c>
      <c r="D576" s="178">
        <v>7.04</v>
      </c>
      <c r="E576" s="178">
        <v>7.77</v>
      </c>
      <c r="F576" s="178">
        <v>8.07</v>
      </c>
      <c r="G576" s="178">
        <v>8.27</v>
      </c>
      <c r="H576" s="178">
        <v>8.37</v>
      </c>
      <c r="I576" s="178">
        <v>8.43</v>
      </c>
      <c r="J576" s="178">
        <v>8.58</v>
      </c>
      <c r="K576" s="179">
        <f>MAX(0,((T576*(365/365))-VLOOKUP(A576,VBMA!$A:$D,4,0))  /  (T576* (365/365)   ))</f>
        <v>0.4436984688</v>
      </c>
      <c r="L576" s="180">
        <f t="shared" ref="L576:S576" si="579">(B576*(1-$K576) * (365/365))/100</f>
        <v>0.03287742049</v>
      </c>
      <c r="M576" s="180">
        <f t="shared" si="579"/>
        <v>0.03666027091</v>
      </c>
      <c r="N576" s="180">
        <f t="shared" si="579"/>
        <v>0.0391636278</v>
      </c>
      <c r="O576" s="180">
        <f t="shared" si="579"/>
        <v>0.04322462898</v>
      </c>
      <c r="P576" s="180">
        <f t="shared" si="579"/>
        <v>0.04489353357</v>
      </c>
      <c r="Q576" s="180">
        <f t="shared" si="579"/>
        <v>0.04600613663</v>
      </c>
      <c r="R576" s="180">
        <f t="shared" si="579"/>
        <v>0.04656243816</v>
      </c>
      <c r="S576" s="180">
        <f t="shared" si="579"/>
        <v>0.04689621908</v>
      </c>
      <c r="T576" s="181">
        <f t="shared" si="3"/>
        <v>8.49</v>
      </c>
      <c r="U576" s="182">
        <f t="shared" si="4"/>
        <v>45069</v>
      </c>
      <c r="V576" s="182">
        <f t="shared" si="5"/>
        <v>45161</v>
      </c>
      <c r="W576" s="182">
        <f t="shared" si="6"/>
        <v>45253</v>
      </c>
      <c r="X576" s="181">
        <f t="shared" si="7"/>
        <v>181</v>
      </c>
      <c r="Y576" s="181">
        <f t="shared" si="8"/>
        <v>273</v>
      </c>
      <c r="Z576" s="181">
        <f t="shared" si="9"/>
        <v>365</v>
      </c>
      <c r="AA576" s="155"/>
      <c r="AB576" s="9"/>
      <c r="AC576" s="9"/>
      <c r="AD576" s="9"/>
      <c r="AE576" s="9"/>
      <c r="AF576" s="9"/>
      <c r="AG576" s="9"/>
      <c r="AH576" s="9"/>
    </row>
    <row r="577" ht="15.75" customHeight="1">
      <c r="A577" s="177">
        <v>44887.0</v>
      </c>
      <c r="B577" s="178">
        <v>5.69</v>
      </c>
      <c r="C577" s="178">
        <v>6.49</v>
      </c>
      <c r="D577" s="178">
        <v>6.9</v>
      </c>
      <c r="E577" s="178">
        <v>7.6</v>
      </c>
      <c r="F577" s="178">
        <v>7.93</v>
      </c>
      <c r="G577" s="178">
        <v>8.13</v>
      </c>
      <c r="H577" s="178">
        <v>8.31</v>
      </c>
      <c r="I577" s="178">
        <v>8.4</v>
      </c>
      <c r="J577" s="178">
        <v>8.56</v>
      </c>
      <c r="K577" s="179">
        <f>MAX(0,((T577*(365/365))-VLOOKUP(A577,VBMA!$A:$D,4,0))  /  (T577* (365/365)   ))</f>
        <v>0.4436984688</v>
      </c>
      <c r="L577" s="180">
        <f t="shared" ref="L577:S577" si="580">(B577*(1-$K577) * (365/365))/100</f>
        <v>0.03165355713</v>
      </c>
      <c r="M577" s="180">
        <f t="shared" si="580"/>
        <v>0.03610396938</v>
      </c>
      <c r="N577" s="180">
        <f t="shared" si="580"/>
        <v>0.03838480565</v>
      </c>
      <c r="O577" s="180">
        <f t="shared" si="580"/>
        <v>0.04227891637</v>
      </c>
      <c r="P577" s="180">
        <f t="shared" si="580"/>
        <v>0.04411471143</v>
      </c>
      <c r="Q577" s="180">
        <f t="shared" si="580"/>
        <v>0.04522731449</v>
      </c>
      <c r="R577" s="180">
        <f t="shared" si="580"/>
        <v>0.04622865724</v>
      </c>
      <c r="S577" s="180">
        <f t="shared" si="580"/>
        <v>0.04672932862</v>
      </c>
      <c r="T577" s="181">
        <f t="shared" si="3"/>
        <v>8.49</v>
      </c>
      <c r="U577" s="182">
        <f t="shared" si="4"/>
        <v>45068</v>
      </c>
      <c r="V577" s="182">
        <f t="shared" si="5"/>
        <v>45160</v>
      </c>
      <c r="W577" s="182">
        <f t="shared" si="6"/>
        <v>45252</v>
      </c>
      <c r="X577" s="181">
        <f t="shared" si="7"/>
        <v>181</v>
      </c>
      <c r="Y577" s="181">
        <f t="shared" si="8"/>
        <v>273</v>
      </c>
      <c r="Z577" s="181">
        <f t="shared" si="9"/>
        <v>365</v>
      </c>
      <c r="AA577" s="155"/>
      <c r="AB577" s="9"/>
      <c r="AC577" s="9"/>
      <c r="AD577" s="9"/>
      <c r="AE577" s="9"/>
      <c r="AF577" s="9"/>
      <c r="AG577" s="9"/>
      <c r="AH577" s="9"/>
    </row>
    <row r="578" ht="15.75" customHeight="1">
      <c r="A578" s="177">
        <v>44886.0</v>
      </c>
      <c r="B578" s="178">
        <v>5.6</v>
      </c>
      <c r="C578" s="178">
        <v>6.46</v>
      </c>
      <c r="D578" s="178">
        <v>6.9</v>
      </c>
      <c r="E578" s="178">
        <v>7.7</v>
      </c>
      <c r="F578" s="178">
        <v>8.02</v>
      </c>
      <c r="G578" s="178">
        <v>8.2</v>
      </c>
      <c r="H578" s="178">
        <v>8.28</v>
      </c>
      <c r="I578" s="178">
        <v>8.35</v>
      </c>
      <c r="J578" s="178">
        <v>8.48</v>
      </c>
      <c r="K578" s="179">
        <f>MAX(0,((T578*(365/365))-VLOOKUP(A578,VBMA!$A:$D,4,0))  /  (T578* (365/365)   ))</f>
        <v>0.4390736342</v>
      </c>
      <c r="L578" s="180">
        <f t="shared" ref="L578:S578" si="581">(B578*(1-$K578) * (365/365))/100</f>
        <v>0.03141187648</v>
      </c>
      <c r="M578" s="180">
        <f t="shared" si="581"/>
        <v>0.03623584323</v>
      </c>
      <c r="N578" s="180">
        <f t="shared" si="581"/>
        <v>0.03870391924</v>
      </c>
      <c r="O578" s="180">
        <f t="shared" si="581"/>
        <v>0.04319133017</v>
      </c>
      <c r="P578" s="180">
        <f t="shared" si="581"/>
        <v>0.04498629454</v>
      </c>
      <c r="Q578" s="180">
        <f t="shared" si="581"/>
        <v>0.045995962</v>
      </c>
      <c r="R578" s="180">
        <f t="shared" si="581"/>
        <v>0.04644470309</v>
      </c>
      <c r="S578" s="180">
        <f t="shared" si="581"/>
        <v>0.04683735154</v>
      </c>
      <c r="T578" s="181">
        <f t="shared" si="3"/>
        <v>8.42</v>
      </c>
      <c r="U578" s="182">
        <f t="shared" si="4"/>
        <v>45067</v>
      </c>
      <c r="V578" s="182">
        <f t="shared" si="5"/>
        <v>45159</v>
      </c>
      <c r="W578" s="182">
        <f t="shared" si="6"/>
        <v>45251</v>
      </c>
      <c r="X578" s="181">
        <f t="shared" si="7"/>
        <v>181</v>
      </c>
      <c r="Y578" s="181">
        <f t="shared" si="8"/>
        <v>273</v>
      </c>
      <c r="Z578" s="181">
        <f t="shared" si="9"/>
        <v>365</v>
      </c>
      <c r="AA578" s="155"/>
      <c r="AB578" s="9"/>
      <c r="AC578" s="9"/>
      <c r="AD578" s="9"/>
      <c r="AE578" s="9"/>
      <c r="AF578" s="9"/>
      <c r="AG578" s="9"/>
      <c r="AH578" s="9"/>
    </row>
    <row r="579" ht="15.75" customHeight="1">
      <c r="A579" s="177">
        <v>44883.0</v>
      </c>
      <c r="B579" s="178">
        <v>5.23</v>
      </c>
      <c r="C579" s="178">
        <v>6.14</v>
      </c>
      <c r="D579" s="178">
        <v>6.71</v>
      </c>
      <c r="E579" s="178">
        <v>7.6</v>
      </c>
      <c r="F579" s="178">
        <v>7.97</v>
      </c>
      <c r="G579" s="178">
        <v>8.14</v>
      </c>
      <c r="H579" s="178">
        <v>8.21</v>
      </c>
      <c r="I579" s="178">
        <v>8.32</v>
      </c>
      <c r="J579" s="178">
        <v>8.44</v>
      </c>
      <c r="K579" s="179">
        <f>MAX(0,((T579*(365/365))-VLOOKUP(A579,VBMA!$A:$D,4,0))  /  (T579* (365/365)   ))</f>
        <v>0.4392645314</v>
      </c>
      <c r="L579" s="180">
        <f t="shared" ref="L579:S579" si="582">(B579*(1-$K579) * (365/365))/100</f>
        <v>0.02932646501</v>
      </c>
      <c r="M579" s="180">
        <f t="shared" si="582"/>
        <v>0.03442915777</v>
      </c>
      <c r="N579" s="180">
        <f t="shared" si="582"/>
        <v>0.03762534994</v>
      </c>
      <c r="O579" s="180">
        <f t="shared" si="582"/>
        <v>0.04261589561</v>
      </c>
      <c r="P579" s="180">
        <f t="shared" si="582"/>
        <v>0.04469061684</v>
      </c>
      <c r="Q579" s="180">
        <f t="shared" si="582"/>
        <v>0.04564386714</v>
      </c>
      <c r="R579" s="180">
        <f t="shared" si="582"/>
        <v>0.04603638197</v>
      </c>
      <c r="S579" s="180">
        <f t="shared" si="582"/>
        <v>0.04665319098</v>
      </c>
      <c r="T579" s="181">
        <f t="shared" si="3"/>
        <v>8.43</v>
      </c>
      <c r="U579" s="182">
        <f t="shared" si="4"/>
        <v>45064</v>
      </c>
      <c r="V579" s="182">
        <f t="shared" si="5"/>
        <v>45156</v>
      </c>
      <c r="W579" s="182">
        <f t="shared" si="6"/>
        <v>45248</v>
      </c>
      <c r="X579" s="181">
        <f t="shared" si="7"/>
        <v>181</v>
      </c>
      <c r="Y579" s="181">
        <f t="shared" si="8"/>
        <v>273</v>
      </c>
      <c r="Z579" s="181">
        <f t="shared" si="9"/>
        <v>365</v>
      </c>
      <c r="AA579" s="155"/>
      <c r="AB579" s="9"/>
      <c r="AC579" s="9"/>
      <c r="AD579" s="9"/>
      <c r="AE579" s="9"/>
      <c r="AF579" s="9"/>
      <c r="AG579" s="9"/>
      <c r="AH579" s="9"/>
    </row>
    <row r="580" ht="15.75" customHeight="1">
      <c r="A580" s="177">
        <v>44882.0</v>
      </c>
      <c r="B580" s="178">
        <v>5.13</v>
      </c>
      <c r="C580" s="178">
        <v>5.98</v>
      </c>
      <c r="D580" s="178">
        <v>6.7</v>
      </c>
      <c r="E580" s="178">
        <v>7.68</v>
      </c>
      <c r="F580" s="178">
        <v>8.05</v>
      </c>
      <c r="G580" s="178">
        <v>8.18</v>
      </c>
      <c r="H580" s="178">
        <v>8.23</v>
      </c>
      <c r="I580" s="178">
        <v>8.38</v>
      </c>
      <c r="J580" s="178">
        <v>8.58</v>
      </c>
      <c r="K580" s="179">
        <f>MAX(0,((T580*(365/365))-VLOOKUP(A580,VBMA!$A:$D,4,0))  /  (T580* (365/365)   ))</f>
        <v>0.4458382181</v>
      </c>
      <c r="L580" s="180">
        <f t="shared" ref="L580:S580" si="583">(B580*(1-$K580) * (365/365))/100</f>
        <v>0.02842849941</v>
      </c>
      <c r="M580" s="180">
        <f t="shared" si="583"/>
        <v>0.03313887456</v>
      </c>
      <c r="N580" s="180">
        <f t="shared" si="583"/>
        <v>0.03712883939</v>
      </c>
      <c r="O580" s="180">
        <f t="shared" si="583"/>
        <v>0.04255962485</v>
      </c>
      <c r="P580" s="180">
        <f t="shared" si="583"/>
        <v>0.04461002345</v>
      </c>
      <c r="Q580" s="180">
        <f t="shared" si="583"/>
        <v>0.04533043376</v>
      </c>
      <c r="R580" s="180">
        <f t="shared" si="583"/>
        <v>0.04560751465</v>
      </c>
      <c r="S580" s="180">
        <f t="shared" si="583"/>
        <v>0.04643875733</v>
      </c>
      <c r="T580" s="181">
        <f t="shared" si="3"/>
        <v>8.53</v>
      </c>
      <c r="U580" s="182">
        <f t="shared" si="4"/>
        <v>45063</v>
      </c>
      <c r="V580" s="182">
        <f t="shared" si="5"/>
        <v>45155</v>
      </c>
      <c r="W580" s="182">
        <f t="shared" si="6"/>
        <v>45247</v>
      </c>
      <c r="X580" s="181">
        <f t="shared" si="7"/>
        <v>181</v>
      </c>
      <c r="Y580" s="181">
        <f t="shared" si="8"/>
        <v>273</v>
      </c>
      <c r="Z580" s="181">
        <f t="shared" si="9"/>
        <v>365</v>
      </c>
      <c r="AA580" s="155"/>
      <c r="AB580" s="9"/>
      <c r="AC580" s="9"/>
      <c r="AD580" s="9"/>
      <c r="AE580" s="9"/>
      <c r="AF580" s="9"/>
      <c r="AG580" s="9"/>
      <c r="AH580" s="9"/>
    </row>
    <row r="581" ht="15.75" customHeight="1">
      <c r="A581" s="177">
        <v>44881.0</v>
      </c>
      <c r="B581" s="178">
        <v>4.65</v>
      </c>
      <c r="C581" s="178">
        <v>5.87</v>
      </c>
      <c r="D581" s="178">
        <v>6.38</v>
      </c>
      <c r="E581" s="178">
        <v>7.48</v>
      </c>
      <c r="F581" s="178">
        <v>7.85</v>
      </c>
      <c r="G581" s="178">
        <v>8.03</v>
      </c>
      <c r="H581" s="178">
        <v>8.15</v>
      </c>
      <c r="I581" s="178">
        <v>8.24</v>
      </c>
      <c r="J581" s="178">
        <v>8.38</v>
      </c>
      <c r="K581" s="179">
        <f>MAX(0,((T581*(365/365))-VLOOKUP(A581,VBMA!$A:$D,4,0))  /  (T581* (365/365)   ))</f>
        <v>0.4325330132</v>
      </c>
      <c r="L581" s="180">
        <f t="shared" ref="L581:S581" si="584">(B581*(1-$K581) * (365/365))/100</f>
        <v>0.02638721489</v>
      </c>
      <c r="M581" s="180">
        <f t="shared" si="584"/>
        <v>0.03331031212</v>
      </c>
      <c r="N581" s="180">
        <f t="shared" si="584"/>
        <v>0.03620439376</v>
      </c>
      <c r="O581" s="180">
        <f t="shared" si="584"/>
        <v>0.04244653061</v>
      </c>
      <c r="P581" s="180">
        <f t="shared" si="584"/>
        <v>0.04454615846</v>
      </c>
      <c r="Q581" s="180">
        <f t="shared" si="584"/>
        <v>0.04556759904</v>
      </c>
      <c r="R581" s="180">
        <f t="shared" si="584"/>
        <v>0.04624855942</v>
      </c>
      <c r="S581" s="180">
        <f t="shared" si="584"/>
        <v>0.04675927971</v>
      </c>
      <c r="T581" s="181">
        <f t="shared" si="3"/>
        <v>8.33</v>
      </c>
      <c r="U581" s="182">
        <f t="shared" si="4"/>
        <v>45062</v>
      </c>
      <c r="V581" s="182">
        <f t="shared" si="5"/>
        <v>45154</v>
      </c>
      <c r="W581" s="182">
        <f t="shared" si="6"/>
        <v>45246</v>
      </c>
      <c r="X581" s="181">
        <f t="shared" si="7"/>
        <v>181</v>
      </c>
      <c r="Y581" s="181">
        <f t="shared" si="8"/>
        <v>273</v>
      </c>
      <c r="Z581" s="181">
        <f t="shared" si="9"/>
        <v>365</v>
      </c>
      <c r="AA581" s="155"/>
      <c r="AB581" s="9"/>
      <c r="AC581" s="9"/>
      <c r="AD581" s="9"/>
      <c r="AE581" s="9"/>
      <c r="AF581" s="9"/>
      <c r="AG581" s="9"/>
      <c r="AH581" s="9"/>
    </row>
    <row r="582" ht="15.75" customHeight="1">
      <c r="A582" s="177">
        <v>44880.0</v>
      </c>
      <c r="B582" s="178">
        <v>4.25</v>
      </c>
      <c r="C582" s="178">
        <v>5.43</v>
      </c>
      <c r="D582" s="178">
        <v>6.22</v>
      </c>
      <c r="E582" s="178">
        <v>7.42</v>
      </c>
      <c r="F582" s="178">
        <v>7.9</v>
      </c>
      <c r="G582" s="178">
        <v>8.08</v>
      </c>
      <c r="H582" s="178">
        <v>8.32</v>
      </c>
      <c r="I582" s="178">
        <v>8.48</v>
      </c>
      <c r="J582" s="178">
        <v>8.65</v>
      </c>
      <c r="K582" s="179">
        <f>MAX(0,((T582*(365/365))-VLOOKUP(A582,VBMA!$A:$D,4,0))  /  (T582* (365/365)   ))</f>
        <v>0.4523148148</v>
      </c>
      <c r="L582" s="180">
        <f t="shared" ref="L582:S582" si="585">(B582*(1-$K582) * (365/365))/100</f>
        <v>0.02327662037</v>
      </c>
      <c r="M582" s="180">
        <f t="shared" si="585"/>
        <v>0.02973930556</v>
      </c>
      <c r="N582" s="180">
        <f t="shared" si="585"/>
        <v>0.03406601852</v>
      </c>
      <c r="O582" s="180">
        <f t="shared" si="585"/>
        <v>0.04063824074</v>
      </c>
      <c r="P582" s="180">
        <f t="shared" si="585"/>
        <v>0.04326712963</v>
      </c>
      <c r="Q582" s="180">
        <f t="shared" si="585"/>
        <v>0.04425296296</v>
      </c>
      <c r="R582" s="180">
        <f t="shared" si="585"/>
        <v>0.04556740741</v>
      </c>
      <c r="S582" s="180">
        <f t="shared" si="585"/>
        <v>0.0464437037</v>
      </c>
      <c r="T582" s="181">
        <f t="shared" si="3"/>
        <v>8.64</v>
      </c>
      <c r="U582" s="182">
        <f t="shared" si="4"/>
        <v>45061</v>
      </c>
      <c r="V582" s="182">
        <f t="shared" si="5"/>
        <v>45153</v>
      </c>
      <c r="W582" s="182">
        <f t="shared" si="6"/>
        <v>45245</v>
      </c>
      <c r="X582" s="181">
        <f t="shared" si="7"/>
        <v>181</v>
      </c>
      <c r="Y582" s="181">
        <f t="shared" si="8"/>
        <v>273</v>
      </c>
      <c r="Z582" s="181">
        <f t="shared" si="9"/>
        <v>365</v>
      </c>
      <c r="AA582" s="155"/>
      <c r="AB582" s="9"/>
      <c r="AC582" s="9"/>
      <c r="AD582" s="9"/>
      <c r="AE582" s="9"/>
      <c r="AF582" s="9"/>
      <c r="AG582" s="9"/>
      <c r="AH582" s="9"/>
    </row>
    <row r="583" ht="15.75" customHeight="1">
      <c r="A583" s="177">
        <v>44879.0</v>
      </c>
      <c r="B583" s="178">
        <v>4.34</v>
      </c>
      <c r="C583" s="178">
        <v>5.5</v>
      </c>
      <c r="D583" s="178">
        <v>6.33</v>
      </c>
      <c r="E583" s="178">
        <v>7.6</v>
      </c>
      <c r="F583" s="178">
        <v>7.94</v>
      </c>
      <c r="G583" s="178">
        <v>8.07</v>
      </c>
      <c r="H583" s="178">
        <v>8.21</v>
      </c>
      <c r="I583" s="178">
        <v>8.32</v>
      </c>
      <c r="J583" s="178">
        <v>8.44</v>
      </c>
      <c r="K583" s="179">
        <f>MAX(0,((T583*(365/365))-VLOOKUP(A583,VBMA!$A:$D,4,0))  /  (T583* (365/365)   ))</f>
        <v>0.4359430605</v>
      </c>
      <c r="L583" s="180">
        <f t="shared" ref="L583:S583" si="586">(B583*(1-$K583) * (365/365))/100</f>
        <v>0.02448007117</v>
      </c>
      <c r="M583" s="180">
        <f t="shared" si="586"/>
        <v>0.03102313167</v>
      </c>
      <c r="N583" s="180">
        <f t="shared" si="586"/>
        <v>0.03570480427</v>
      </c>
      <c r="O583" s="180">
        <f t="shared" si="586"/>
        <v>0.0428683274</v>
      </c>
      <c r="P583" s="180">
        <f t="shared" si="586"/>
        <v>0.044786121</v>
      </c>
      <c r="Q583" s="180">
        <f t="shared" si="586"/>
        <v>0.04551939502</v>
      </c>
      <c r="R583" s="180">
        <f t="shared" si="586"/>
        <v>0.04630907473</v>
      </c>
      <c r="S583" s="180">
        <f t="shared" si="586"/>
        <v>0.04692953737</v>
      </c>
      <c r="T583" s="181">
        <f t="shared" si="3"/>
        <v>8.43</v>
      </c>
      <c r="U583" s="182">
        <f t="shared" si="4"/>
        <v>45060</v>
      </c>
      <c r="V583" s="182">
        <f t="shared" si="5"/>
        <v>45152</v>
      </c>
      <c r="W583" s="182">
        <f t="shared" si="6"/>
        <v>45244</v>
      </c>
      <c r="X583" s="181">
        <f t="shared" si="7"/>
        <v>181</v>
      </c>
      <c r="Y583" s="181">
        <f t="shared" si="8"/>
        <v>273</v>
      </c>
      <c r="Z583" s="181">
        <f t="shared" si="9"/>
        <v>365</v>
      </c>
      <c r="AA583" s="155"/>
      <c r="AB583" s="9"/>
      <c r="AC583" s="9"/>
      <c r="AD583" s="9"/>
      <c r="AE583" s="9"/>
      <c r="AF583" s="9"/>
      <c r="AG583" s="9"/>
      <c r="AH583" s="9"/>
    </row>
    <row r="584" ht="15.75" customHeight="1">
      <c r="A584" s="177">
        <v>44876.0</v>
      </c>
      <c r="B584" s="178">
        <v>4.47</v>
      </c>
      <c r="C584" s="178">
        <v>5.79</v>
      </c>
      <c r="D584" s="178">
        <v>6.51</v>
      </c>
      <c r="E584" s="178">
        <v>7.61</v>
      </c>
      <c r="F584" s="178">
        <v>7.94</v>
      </c>
      <c r="G584" s="178">
        <v>8.11</v>
      </c>
      <c r="H584" s="178">
        <v>8.34</v>
      </c>
      <c r="I584" s="178">
        <v>8.48</v>
      </c>
      <c r="J584" s="178">
        <v>8.62</v>
      </c>
      <c r="K584" s="179">
        <f>MAX(0,((T584*(365/365))-VLOOKUP(A584,VBMA!$A:$D,4,0))  /  (T584* (365/365)   ))</f>
        <v>0.4458236659</v>
      </c>
      <c r="L584" s="180">
        <f t="shared" ref="L584:S584" si="587">(B584*(1-$K584) * (365/365))/100</f>
        <v>0.02477168213</v>
      </c>
      <c r="M584" s="180">
        <f t="shared" si="587"/>
        <v>0.03208680974</v>
      </c>
      <c r="N584" s="180">
        <f t="shared" si="587"/>
        <v>0.03607687935</v>
      </c>
      <c r="O584" s="180">
        <f t="shared" si="587"/>
        <v>0.04217281903</v>
      </c>
      <c r="P584" s="180">
        <f t="shared" si="587"/>
        <v>0.04400160093</v>
      </c>
      <c r="Q584" s="180">
        <f t="shared" si="587"/>
        <v>0.0449437007</v>
      </c>
      <c r="R584" s="180">
        <f t="shared" si="587"/>
        <v>0.04621830626</v>
      </c>
      <c r="S584" s="180">
        <f t="shared" si="587"/>
        <v>0.04699415313</v>
      </c>
      <c r="T584" s="181">
        <f t="shared" si="3"/>
        <v>8.62</v>
      </c>
      <c r="U584" s="182">
        <f t="shared" si="4"/>
        <v>45057</v>
      </c>
      <c r="V584" s="182">
        <f t="shared" si="5"/>
        <v>45149</v>
      </c>
      <c r="W584" s="182">
        <f t="shared" si="6"/>
        <v>45241</v>
      </c>
      <c r="X584" s="181">
        <f t="shared" si="7"/>
        <v>181</v>
      </c>
      <c r="Y584" s="181">
        <f t="shared" si="8"/>
        <v>273</v>
      </c>
      <c r="Z584" s="181">
        <f t="shared" si="9"/>
        <v>365</v>
      </c>
      <c r="AA584" s="155"/>
      <c r="AB584" s="9"/>
      <c r="AC584" s="9"/>
      <c r="AD584" s="9"/>
      <c r="AE584" s="9"/>
      <c r="AF584" s="9"/>
      <c r="AG584" s="9"/>
      <c r="AH584" s="9"/>
    </row>
    <row r="585" ht="15.75" customHeight="1">
      <c r="A585" s="177">
        <v>44875.0</v>
      </c>
      <c r="B585" s="178">
        <v>4.82</v>
      </c>
      <c r="C585" s="178">
        <v>6.03</v>
      </c>
      <c r="D585" s="178">
        <v>6.72</v>
      </c>
      <c r="E585" s="178">
        <v>7.63</v>
      </c>
      <c r="F585" s="178">
        <v>7.9</v>
      </c>
      <c r="G585" s="178">
        <v>8.0</v>
      </c>
      <c r="H585" s="178">
        <v>8.1</v>
      </c>
      <c r="I585" s="178">
        <v>8.24</v>
      </c>
      <c r="J585" s="178">
        <v>8.38</v>
      </c>
      <c r="K585" s="179">
        <f>MAX(0,((T585*(365/365))-VLOOKUP(A585,VBMA!$A:$D,4,0))  /  (T585* (365/365)   ))</f>
        <v>0.4304295943</v>
      </c>
      <c r="L585" s="180">
        <f t="shared" ref="L585:S585" si="588">(B585*(1-$K585) * (365/365))/100</f>
        <v>0.02745329356</v>
      </c>
      <c r="M585" s="180">
        <f t="shared" si="588"/>
        <v>0.03434509547</v>
      </c>
      <c r="N585" s="180">
        <f t="shared" si="588"/>
        <v>0.03827513126</v>
      </c>
      <c r="O585" s="180">
        <f t="shared" si="588"/>
        <v>0.04345822196</v>
      </c>
      <c r="P585" s="180">
        <f t="shared" si="588"/>
        <v>0.04499606205</v>
      </c>
      <c r="Q585" s="180">
        <f t="shared" si="588"/>
        <v>0.04556563246</v>
      </c>
      <c r="R585" s="180">
        <f t="shared" si="588"/>
        <v>0.04613520286</v>
      </c>
      <c r="S585" s="180">
        <f t="shared" si="588"/>
        <v>0.04693260143</v>
      </c>
      <c r="T585" s="181">
        <f t="shared" si="3"/>
        <v>8.38</v>
      </c>
      <c r="U585" s="182">
        <f t="shared" si="4"/>
        <v>45056</v>
      </c>
      <c r="V585" s="182">
        <f t="shared" si="5"/>
        <v>45148</v>
      </c>
      <c r="W585" s="182">
        <f t="shared" si="6"/>
        <v>45240</v>
      </c>
      <c r="X585" s="181">
        <f t="shared" si="7"/>
        <v>181</v>
      </c>
      <c r="Y585" s="181">
        <f t="shared" si="8"/>
        <v>273</v>
      </c>
      <c r="Z585" s="181">
        <f t="shared" si="9"/>
        <v>365</v>
      </c>
      <c r="AA585" s="155"/>
      <c r="AB585" s="9"/>
      <c r="AC585" s="9"/>
      <c r="AD585" s="9"/>
      <c r="AE585" s="9"/>
      <c r="AF585" s="9"/>
      <c r="AG585" s="9"/>
      <c r="AH585" s="9"/>
    </row>
    <row r="586" ht="15.75" customHeight="1">
      <c r="A586" s="177">
        <v>44874.0</v>
      </c>
      <c r="B586" s="178">
        <v>5.07</v>
      </c>
      <c r="C586" s="178">
        <v>6.47</v>
      </c>
      <c r="D586" s="178">
        <v>7.1</v>
      </c>
      <c r="E586" s="178">
        <v>7.74</v>
      </c>
      <c r="F586" s="178">
        <v>7.99</v>
      </c>
      <c r="G586" s="178">
        <v>8.07</v>
      </c>
      <c r="H586" s="178">
        <v>8.17</v>
      </c>
      <c r="I586" s="178">
        <v>8.32</v>
      </c>
      <c r="J586" s="178">
        <v>8.44</v>
      </c>
      <c r="K586" s="179">
        <f>MAX(0,((T586*(365/365))-VLOOKUP(A586,VBMA!$A:$D,4,0))  /  (T586* (365/365)   ))</f>
        <v>0.4360094451</v>
      </c>
      <c r="L586" s="180">
        <f t="shared" ref="L586:S586" si="589">(B586*(1-$K586) * (365/365))/100</f>
        <v>0.02859432113</v>
      </c>
      <c r="M586" s="180">
        <f t="shared" si="589"/>
        <v>0.0364901889</v>
      </c>
      <c r="N586" s="180">
        <f t="shared" si="589"/>
        <v>0.0400433294</v>
      </c>
      <c r="O586" s="180">
        <f t="shared" si="589"/>
        <v>0.04365286895</v>
      </c>
      <c r="P586" s="180">
        <f t="shared" si="589"/>
        <v>0.04506284534</v>
      </c>
      <c r="Q586" s="180">
        <f t="shared" si="589"/>
        <v>0.04551403778</v>
      </c>
      <c r="R586" s="180">
        <f t="shared" si="589"/>
        <v>0.04607802834</v>
      </c>
      <c r="S586" s="180">
        <f t="shared" si="589"/>
        <v>0.04692401417</v>
      </c>
      <c r="T586" s="181">
        <f t="shared" si="3"/>
        <v>8.47</v>
      </c>
      <c r="U586" s="182">
        <f t="shared" si="4"/>
        <v>45055</v>
      </c>
      <c r="V586" s="182">
        <f t="shared" si="5"/>
        <v>45147</v>
      </c>
      <c r="W586" s="182">
        <f t="shared" si="6"/>
        <v>45239</v>
      </c>
      <c r="X586" s="181">
        <f t="shared" si="7"/>
        <v>181</v>
      </c>
      <c r="Y586" s="181">
        <f t="shared" si="8"/>
        <v>273</v>
      </c>
      <c r="Z586" s="181">
        <f t="shared" si="9"/>
        <v>365</v>
      </c>
      <c r="AA586" s="155"/>
      <c r="AB586" s="9"/>
      <c r="AC586" s="9"/>
      <c r="AD586" s="9"/>
      <c r="AE586" s="9"/>
      <c r="AF586" s="9"/>
      <c r="AG586" s="9"/>
      <c r="AH586" s="9"/>
    </row>
    <row r="587" ht="15.75" customHeight="1">
      <c r="A587" s="177">
        <v>44873.0</v>
      </c>
      <c r="B587" s="178">
        <v>5.52</v>
      </c>
      <c r="C587" s="178">
        <v>6.52</v>
      </c>
      <c r="D587" s="178">
        <v>7.15</v>
      </c>
      <c r="E587" s="178">
        <v>7.78</v>
      </c>
      <c r="F587" s="178">
        <v>8.02</v>
      </c>
      <c r="G587" s="178">
        <v>8.08</v>
      </c>
      <c r="H587" s="178">
        <v>8.2</v>
      </c>
      <c r="I587" s="178">
        <v>8.38</v>
      </c>
      <c r="J587" s="178">
        <v>8.55</v>
      </c>
      <c r="K587" s="179">
        <f>MAX(0,((T587*(365/365))-VLOOKUP(A587,VBMA!$A:$D,4,0))  /  (T587* (365/365)   ))</f>
        <v>0.4408878505</v>
      </c>
      <c r="L587" s="180">
        <f t="shared" ref="L587:S587" si="590">(B587*(1-$K587) * (365/365))/100</f>
        <v>0.03086299065</v>
      </c>
      <c r="M587" s="180">
        <f t="shared" si="590"/>
        <v>0.03645411215</v>
      </c>
      <c r="N587" s="180">
        <f t="shared" si="590"/>
        <v>0.03997651869</v>
      </c>
      <c r="O587" s="180">
        <f t="shared" si="590"/>
        <v>0.04349892523</v>
      </c>
      <c r="P587" s="180">
        <f t="shared" si="590"/>
        <v>0.04484079439</v>
      </c>
      <c r="Q587" s="180">
        <f t="shared" si="590"/>
        <v>0.04517626168</v>
      </c>
      <c r="R587" s="180">
        <f t="shared" si="590"/>
        <v>0.04584719626</v>
      </c>
      <c r="S587" s="180">
        <f t="shared" si="590"/>
        <v>0.04685359813</v>
      </c>
      <c r="T587" s="181">
        <f t="shared" si="3"/>
        <v>8.56</v>
      </c>
      <c r="U587" s="182">
        <f t="shared" si="4"/>
        <v>45054</v>
      </c>
      <c r="V587" s="182">
        <f t="shared" si="5"/>
        <v>45146</v>
      </c>
      <c r="W587" s="182">
        <f t="shared" si="6"/>
        <v>45238</v>
      </c>
      <c r="X587" s="181">
        <f t="shared" si="7"/>
        <v>181</v>
      </c>
      <c r="Y587" s="181">
        <f t="shared" si="8"/>
        <v>273</v>
      </c>
      <c r="Z587" s="181">
        <f t="shared" si="9"/>
        <v>365</v>
      </c>
      <c r="AA587" s="155"/>
      <c r="AB587" s="9"/>
      <c r="AC587" s="9"/>
      <c r="AD587" s="9"/>
      <c r="AE587" s="9"/>
      <c r="AF587" s="9"/>
      <c r="AG587" s="9"/>
      <c r="AH587" s="9"/>
    </row>
    <row r="588" ht="15.75" customHeight="1">
      <c r="A588" s="177">
        <v>44872.0</v>
      </c>
      <c r="B588" s="178">
        <v>6.07</v>
      </c>
      <c r="C588" s="178">
        <v>6.91</v>
      </c>
      <c r="D588" s="178">
        <v>7.27</v>
      </c>
      <c r="E588" s="178">
        <v>7.76</v>
      </c>
      <c r="F588" s="178">
        <v>7.96</v>
      </c>
      <c r="G588" s="178">
        <v>8.06</v>
      </c>
      <c r="H588" s="178">
        <v>8.11</v>
      </c>
      <c r="I588" s="178">
        <v>8.25</v>
      </c>
      <c r="J588" s="178">
        <v>8.38</v>
      </c>
      <c r="K588" s="179">
        <f>MAX(0,((T588*(365/365))-VLOOKUP(A588,VBMA!$A:$D,4,0))  /  (T588* (365/365)   ))</f>
        <v>0.4300357569</v>
      </c>
      <c r="L588" s="180">
        <f t="shared" ref="L588:S588" si="591">(B588*(1-$K588) * (365/365))/100</f>
        <v>0.03459682956</v>
      </c>
      <c r="M588" s="180">
        <f t="shared" si="591"/>
        <v>0.0393845292</v>
      </c>
      <c r="N588" s="180">
        <f t="shared" si="591"/>
        <v>0.04143640048</v>
      </c>
      <c r="O588" s="180">
        <f t="shared" si="591"/>
        <v>0.04422922527</v>
      </c>
      <c r="P588" s="180">
        <f t="shared" si="591"/>
        <v>0.04536915375</v>
      </c>
      <c r="Q588" s="180">
        <f t="shared" si="591"/>
        <v>0.045939118</v>
      </c>
      <c r="R588" s="180">
        <f t="shared" si="591"/>
        <v>0.04622410012</v>
      </c>
      <c r="S588" s="180">
        <f t="shared" si="591"/>
        <v>0.04702205006</v>
      </c>
      <c r="T588" s="181">
        <f t="shared" si="3"/>
        <v>8.39</v>
      </c>
      <c r="U588" s="182">
        <f t="shared" si="4"/>
        <v>45053</v>
      </c>
      <c r="V588" s="182">
        <f t="shared" si="5"/>
        <v>45145</v>
      </c>
      <c r="W588" s="182">
        <f t="shared" si="6"/>
        <v>45237</v>
      </c>
      <c r="X588" s="181">
        <f t="shared" si="7"/>
        <v>181</v>
      </c>
      <c r="Y588" s="181">
        <f t="shared" si="8"/>
        <v>273</v>
      </c>
      <c r="Z588" s="181">
        <f t="shared" si="9"/>
        <v>365</v>
      </c>
      <c r="AA588" s="155"/>
      <c r="AB588" s="9"/>
      <c r="AC588" s="9"/>
      <c r="AD588" s="9"/>
      <c r="AE588" s="9"/>
      <c r="AF588" s="9"/>
      <c r="AG588" s="9"/>
      <c r="AH588" s="9"/>
    </row>
    <row r="589" ht="15.75" customHeight="1">
      <c r="A589" s="177">
        <v>44869.0</v>
      </c>
      <c r="B589" s="178">
        <v>6.31</v>
      </c>
      <c r="C589" s="178">
        <v>7.03</v>
      </c>
      <c r="D589" s="178">
        <v>7.43</v>
      </c>
      <c r="E589" s="178">
        <v>7.84</v>
      </c>
      <c r="F589" s="178">
        <v>8.07</v>
      </c>
      <c r="G589" s="178">
        <v>8.16</v>
      </c>
      <c r="H589" s="178">
        <v>8.24</v>
      </c>
      <c r="I589" s="178">
        <v>8.42</v>
      </c>
      <c r="J589" s="178">
        <v>8.54</v>
      </c>
      <c r="K589" s="179">
        <f>MAX(0,((T589*(365/365))-VLOOKUP(A589,VBMA!$A:$D,4,0))  /  (T589* (365/365)   ))</f>
        <v>0.4439534884</v>
      </c>
      <c r="L589" s="180">
        <f t="shared" ref="L589:S589" si="592">(B589*(1-$K589) * (365/365))/100</f>
        <v>0.03508653488</v>
      </c>
      <c r="M589" s="180">
        <f t="shared" si="592"/>
        <v>0.03909006977</v>
      </c>
      <c r="N589" s="180">
        <f t="shared" si="592"/>
        <v>0.04131425581</v>
      </c>
      <c r="O589" s="180">
        <f t="shared" si="592"/>
        <v>0.04359404651</v>
      </c>
      <c r="P589" s="180">
        <f t="shared" si="592"/>
        <v>0.04487295349</v>
      </c>
      <c r="Q589" s="180">
        <f t="shared" si="592"/>
        <v>0.04537339535</v>
      </c>
      <c r="R589" s="180">
        <f t="shared" si="592"/>
        <v>0.04581823256</v>
      </c>
      <c r="S589" s="180">
        <f t="shared" si="592"/>
        <v>0.04681911628</v>
      </c>
      <c r="T589" s="181">
        <f t="shared" si="3"/>
        <v>8.6</v>
      </c>
      <c r="U589" s="182">
        <f t="shared" si="4"/>
        <v>45050</v>
      </c>
      <c r="V589" s="182">
        <f t="shared" si="5"/>
        <v>45142</v>
      </c>
      <c r="W589" s="182">
        <f t="shared" si="6"/>
        <v>45234</v>
      </c>
      <c r="X589" s="181">
        <f t="shared" si="7"/>
        <v>181</v>
      </c>
      <c r="Y589" s="181">
        <f t="shared" si="8"/>
        <v>273</v>
      </c>
      <c r="Z589" s="181">
        <f t="shared" si="9"/>
        <v>365</v>
      </c>
      <c r="AA589" s="155"/>
      <c r="AB589" s="9"/>
      <c r="AC589" s="9"/>
      <c r="AD589" s="9"/>
      <c r="AE589" s="9"/>
      <c r="AF589" s="9"/>
      <c r="AG589" s="9"/>
      <c r="AH589" s="9"/>
    </row>
    <row r="590" ht="15.75" customHeight="1">
      <c r="A590" s="177">
        <v>44868.0</v>
      </c>
      <c r="B590" s="178">
        <v>6.96</v>
      </c>
      <c r="C590" s="178">
        <v>7.28</v>
      </c>
      <c r="D590" s="178">
        <v>7.6</v>
      </c>
      <c r="E590" s="178">
        <v>7.9</v>
      </c>
      <c r="F590" s="178">
        <v>8.06</v>
      </c>
      <c r="G590" s="178">
        <v>8.16</v>
      </c>
      <c r="H590" s="178">
        <v>8.22</v>
      </c>
      <c r="I590" s="178">
        <v>8.43</v>
      </c>
      <c r="J590" s="178">
        <v>8.5</v>
      </c>
      <c r="K590" s="179">
        <f>MAX(0,((T590*(365/365))-VLOOKUP(A590,VBMA!$A:$D,4,0))  /  (T590* (365/365)   ))</f>
        <v>0.4475694444</v>
      </c>
      <c r="L590" s="180">
        <f t="shared" ref="L590:S590" si="593">(B590*(1-$K590) * (365/365))/100</f>
        <v>0.03844916667</v>
      </c>
      <c r="M590" s="180">
        <f t="shared" si="593"/>
        <v>0.04021694444</v>
      </c>
      <c r="N590" s="180">
        <f t="shared" si="593"/>
        <v>0.04198472222</v>
      </c>
      <c r="O590" s="180">
        <f t="shared" si="593"/>
        <v>0.04364201389</v>
      </c>
      <c r="P590" s="180">
        <f t="shared" si="593"/>
        <v>0.04452590278</v>
      </c>
      <c r="Q590" s="180">
        <f t="shared" si="593"/>
        <v>0.04507833333</v>
      </c>
      <c r="R590" s="180">
        <f t="shared" si="593"/>
        <v>0.04540979167</v>
      </c>
      <c r="S590" s="180">
        <f t="shared" si="593"/>
        <v>0.04656989583</v>
      </c>
      <c r="T590" s="181">
        <f t="shared" si="3"/>
        <v>8.64</v>
      </c>
      <c r="U590" s="182">
        <f t="shared" si="4"/>
        <v>45049</v>
      </c>
      <c r="V590" s="182">
        <f t="shared" si="5"/>
        <v>45141</v>
      </c>
      <c r="W590" s="182">
        <f t="shared" si="6"/>
        <v>45233</v>
      </c>
      <c r="X590" s="181">
        <f t="shared" si="7"/>
        <v>181</v>
      </c>
      <c r="Y590" s="181">
        <f t="shared" si="8"/>
        <v>273</v>
      </c>
      <c r="Z590" s="181">
        <f t="shared" si="9"/>
        <v>365</v>
      </c>
      <c r="AA590" s="155"/>
      <c r="AB590" s="9"/>
      <c r="AC590" s="9"/>
      <c r="AD590" s="9"/>
      <c r="AE590" s="9"/>
      <c r="AF590" s="9"/>
      <c r="AG590" s="9"/>
      <c r="AH590" s="9"/>
    </row>
    <row r="591" ht="15.75" customHeight="1">
      <c r="A591" s="177">
        <v>44867.0</v>
      </c>
      <c r="B591" s="178">
        <v>6.7</v>
      </c>
      <c r="C591" s="178">
        <v>7.27</v>
      </c>
      <c r="D591" s="178">
        <v>7.5</v>
      </c>
      <c r="E591" s="178">
        <v>7.81</v>
      </c>
      <c r="F591" s="178">
        <v>8.06</v>
      </c>
      <c r="G591" s="178">
        <v>8.16</v>
      </c>
      <c r="H591" s="178">
        <v>8.23</v>
      </c>
      <c r="I591" s="178">
        <v>8.42</v>
      </c>
      <c r="J591" s="178">
        <v>8.48</v>
      </c>
      <c r="K591" s="179">
        <f>MAX(0,((T591*(365/365))-VLOOKUP(A591,VBMA!$A:$D,4,0))  /  (T591* (365/365)   ))</f>
        <v>0.4466898955</v>
      </c>
      <c r="L591" s="180">
        <f t="shared" ref="L591:S591" si="594">(B591*(1-$K591) * (365/365))/100</f>
        <v>0.037071777</v>
      </c>
      <c r="M591" s="180">
        <f t="shared" si="594"/>
        <v>0.0402256446</v>
      </c>
      <c r="N591" s="180">
        <f t="shared" si="594"/>
        <v>0.04149825784</v>
      </c>
      <c r="O591" s="180">
        <f t="shared" si="594"/>
        <v>0.04321351916</v>
      </c>
      <c r="P591" s="180">
        <f t="shared" si="594"/>
        <v>0.04459679443</v>
      </c>
      <c r="Q591" s="180">
        <f t="shared" si="594"/>
        <v>0.04515010453</v>
      </c>
      <c r="R591" s="180">
        <f t="shared" si="594"/>
        <v>0.0455374216</v>
      </c>
      <c r="S591" s="180">
        <f t="shared" si="594"/>
        <v>0.0465887108</v>
      </c>
      <c r="T591" s="181">
        <f t="shared" si="3"/>
        <v>8.61</v>
      </c>
      <c r="U591" s="182">
        <f t="shared" si="4"/>
        <v>45048</v>
      </c>
      <c r="V591" s="182">
        <f t="shared" si="5"/>
        <v>45140</v>
      </c>
      <c r="W591" s="182">
        <f t="shared" si="6"/>
        <v>45232</v>
      </c>
      <c r="X591" s="181">
        <f t="shared" si="7"/>
        <v>181</v>
      </c>
      <c r="Y591" s="181">
        <f t="shared" si="8"/>
        <v>273</v>
      </c>
      <c r="Z591" s="181">
        <f t="shared" si="9"/>
        <v>365</v>
      </c>
      <c r="AA591" s="155"/>
      <c r="AB591" s="9"/>
      <c r="AC591" s="9"/>
      <c r="AD591" s="9"/>
      <c r="AE591" s="9"/>
      <c r="AF591" s="9"/>
      <c r="AG591" s="9"/>
      <c r="AH591" s="9"/>
    </row>
    <row r="592" ht="15.75" customHeight="1">
      <c r="A592" s="177">
        <v>44866.0</v>
      </c>
      <c r="B592" s="178">
        <v>6.12</v>
      </c>
      <c r="C592" s="178">
        <v>7.03</v>
      </c>
      <c r="D592" s="178">
        <v>7.35</v>
      </c>
      <c r="E592" s="178">
        <v>7.7</v>
      </c>
      <c r="F592" s="178">
        <v>7.88</v>
      </c>
      <c r="G592" s="178">
        <v>8.0</v>
      </c>
      <c r="H592" s="178">
        <v>8.05</v>
      </c>
      <c r="I592" s="178">
        <v>8.1</v>
      </c>
      <c r="J592" s="178">
        <v>8.15</v>
      </c>
      <c r="K592" s="179">
        <f>MAX(0,((T592*(365/365))-VLOOKUP(A592,VBMA!$A:$D,4,0))  /  (T592* (365/365)   ))</f>
        <v>0.4165644172</v>
      </c>
      <c r="L592" s="180">
        <f t="shared" ref="L592:S592" si="595">(B592*(1-$K592) * (365/365))/100</f>
        <v>0.03570625767</v>
      </c>
      <c r="M592" s="180">
        <f t="shared" si="595"/>
        <v>0.04101552147</v>
      </c>
      <c r="N592" s="180">
        <f t="shared" si="595"/>
        <v>0.04288251534</v>
      </c>
      <c r="O592" s="180">
        <f t="shared" si="595"/>
        <v>0.04492453988</v>
      </c>
      <c r="P592" s="180">
        <f t="shared" si="595"/>
        <v>0.04597472393</v>
      </c>
      <c r="Q592" s="180">
        <f t="shared" si="595"/>
        <v>0.04667484663</v>
      </c>
      <c r="R592" s="180">
        <f t="shared" si="595"/>
        <v>0.04696656442</v>
      </c>
      <c r="S592" s="180">
        <f t="shared" si="595"/>
        <v>0.04725828221</v>
      </c>
      <c r="T592" s="181">
        <f t="shared" si="3"/>
        <v>8.15</v>
      </c>
      <c r="U592" s="182">
        <f t="shared" si="4"/>
        <v>45047</v>
      </c>
      <c r="V592" s="182">
        <f t="shared" si="5"/>
        <v>45139</v>
      </c>
      <c r="W592" s="182">
        <f t="shared" si="6"/>
        <v>45231</v>
      </c>
      <c r="X592" s="181">
        <f t="shared" si="7"/>
        <v>181</v>
      </c>
      <c r="Y592" s="181">
        <f t="shared" si="8"/>
        <v>273</v>
      </c>
      <c r="Z592" s="181">
        <f t="shared" si="9"/>
        <v>365</v>
      </c>
      <c r="AA592" s="155"/>
      <c r="AB592" s="9"/>
      <c r="AC592" s="9"/>
      <c r="AD592" s="9"/>
      <c r="AE592" s="9"/>
      <c r="AF592" s="9"/>
      <c r="AG592" s="9"/>
      <c r="AH592" s="9"/>
    </row>
    <row r="593" ht="15.75" customHeight="1">
      <c r="A593" s="177">
        <v>44865.0</v>
      </c>
      <c r="B593" s="178">
        <v>5.23</v>
      </c>
      <c r="C593" s="178">
        <v>6.53</v>
      </c>
      <c r="D593" s="178">
        <v>7.0</v>
      </c>
      <c r="E593" s="178">
        <v>7.53</v>
      </c>
      <c r="F593" s="178">
        <v>7.87</v>
      </c>
      <c r="G593" s="178">
        <v>8.0</v>
      </c>
      <c r="H593" s="178">
        <v>8.07</v>
      </c>
      <c r="I593" s="178">
        <v>8.12</v>
      </c>
      <c r="J593" s="178">
        <v>8.18</v>
      </c>
      <c r="K593" s="179">
        <f>MAX(0,((T593*(365/365))-VLOOKUP(A593,VBMA!$A:$D,4,0))  /  (T593* (365/365)   ))</f>
        <v>0.4180317947</v>
      </c>
      <c r="L593" s="180">
        <f t="shared" ref="L593:S593" si="596">(B593*(1-$K593) * (365/365))/100</f>
        <v>0.03043693714</v>
      </c>
      <c r="M593" s="180">
        <f t="shared" si="596"/>
        <v>0.03800252381</v>
      </c>
      <c r="N593" s="180">
        <f t="shared" si="596"/>
        <v>0.04073777437</v>
      </c>
      <c r="O593" s="180">
        <f t="shared" si="596"/>
        <v>0.04382220586</v>
      </c>
      <c r="P593" s="180">
        <f t="shared" si="596"/>
        <v>0.04580089776</v>
      </c>
      <c r="Q593" s="180">
        <f t="shared" si="596"/>
        <v>0.04655745642</v>
      </c>
      <c r="R593" s="180">
        <f t="shared" si="596"/>
        <v>0.04696483417</v>
      </c>
      <c r="S593" s="180">
        <f t="shared" si="596"/>
        <v>0.04725581827</v>
      </c>
      <c r="T593" s="181">
        <f t="shared" si="3"/>
        <v>8.170549451</v>
      </c>
      <c r="U593" s="182">
        <f t="shared" si="4"/>
        <v>45047</v>
      </c>
      <c r="V593" s="182">
        <f t="shared" si="5"/>
        <v>45138</v>
      </c>
      <c r="W593" s="182">
        <f t="shared" si="6"/>
        <v>45230</v>
      </c>
      <c r="X593" s="181">
        <f t="shared" si="7"/>
        <v>182</v>
      </c>
      <c r="Y593" s="181">
        <f t="shared" si="8"/>
        <v>273</v>
      </c>
      <c r="Z593" s="181">
        <f t="shared" si="9"/>
        <v>365</v>
      </c>
      <c r="AA593" s="155"/>
      <c r="AB593" s="9"/>
      <c r="AC593" s="9"/>
      <c r="AD593" s="9"/>
      <c r="AE593" s="9"/>
      <c r="AF593" s="9"/>
      <c r="AG593" s="9"/>
      <c r="AH593" s="9"/>
    </row>
    <row r="594" ht="15.75" customHeight="1">
      <c r="A594" s="177">
        <v>44862.0</v>
      </c>
      <c r="B594" s="178">
        <v>4.5</v>
      </c>
      <c r="C594" s="178">
        <v>6.28</v>
      </c>
      <c r="D594" s="178">
        <v>7.0</v>
      </c>
      <c r="E594" s="178">
        <v>7.58</v>
      </c>
      <c r="F594" s="178">
        <v>7.77</v>
      </c>
      <c r="G594" s="178">
        <v>7.95</v>
      </c>
      <c r="H594" s="178">
        <v>8.0</v>
      </c>
      <c r="I594" s="178">
        <v>8.0</v>
      </c>
      <c r="J594" s="178">
        <v>8.0</v>
      </c>
      <c r="K594" s="179">
        <f>MAX(0,((T594*(365/365))-VLOOKUP(A594,VBMA!$A:$D,4,0))  /  (T594* (365/365)   ))</f>
        <v>0.40625</v>
      </c>
      <c r="L594" s="180">
        <f t="shared" ref="L594:S594" si="597">(B594*(1-$K594) * (365/365))/100</f>
        <v>0.02671875</v>
      </c>
      <c r="M594" s="180">
        <f t="shared" si="597"/>
        <v>0.0372875</v>
      </c>
      <c r="N594" s="180">
        <f t="shared" si="597"/>
        <v>0.0415625</v>
      </c>
      <c r="O594" s="180">
        <f t="shared" si="597"/>
        <v>0.04500625</v>
      </c>
      <c r="P594" s="180">
        <f t="shared" si="597"/>
        <v>0.046134375</v>
      </c>
      <c r="Q594" s="180">
        <f t="shared" si="597"/>
        <v>0.047203125</v>
      </c>
      <c r="R594" s="180">
        <f t="shared" si="597"/>
        <v>0.0475</v>
      </c>
      <c r="S594" s="180">
        <f t="shared" si="597"/>
        <v>0.0475</v>
      </c>
      <c r="T594" s="181">
        <f t="shared" si="3"/>
        <v>8</v>
      </c>
      <c r="U594" s="182">
        <f t="shared" si="4"/>
        <v>45044</v>
      </c>
      <c r="V594" s="182">
        <f t="shared" si="5"/>
        <v>45135</v>
      </c>
      <c r="W594" s="182">
        <f t="shared" si="6"/>
        <v>45227</v>
      </c>
      <c r="X594" s="181">
        <f t="shared" si="7"/>
        <v>182</v>
      </c>
      <c r="Y594" s="181">
        <f t="shared" si="8"/>
        <v>273</v>
      </c>
      <c r="Z594" s="181">
        <f t="shared" si="9"/>
        <v>365</v>
      </c>
      <c r="AA594" s="155"/>
      <c r="AB594" s="9"/>
      <c r="AC594" s="9"/>
      <c r="AD594" s="9"/>
      <c r="AE594" s="9"/>
      <c r="AF594" s="9"/>
      <c r="AG594" s="9"/>
      <c r="AH594" s="9"/>
    </row>
    <row r="595" ht="15.75" customHeight="1">
      <c r="A595" s="177">
        <v>44861.0</v>
      </c>
      <c r="B595" s="178">
        <v>5.76</v>
      </c>
      <c r="C595" s="178">
        <v>6.6</v>
      </c>
      <c r="D595" s="178">
        <v>7.09</v>
      </c>
      <c r="E595" s="178">
        <v>7.74</v>
      </c>
      <c r="F595" s="178">
        <v>7.93</v>
      </c>
      <c r="G595" s="178">
        <v>8.07</v>
      </c>
      <c r="H595" s="178">
        <v>8.09</v>
      </c>
      <c r="I595" s="178">
        <v>8.12</v>
      </c>
      <c r="J595" s="178">
        <v>8.16</v>
      </c>
      <c r="K595" s="179">
        <f>MAX(0,((T595*(365/365))-VLOOKUP(A595,VBMA!$A:$D,4,0))  /  (T595* (365/365)   ))</f>
        <v>0.4160972387</v>
      </c>
      <c r="L595" s="180">
        <f t="shared" ref="L595:S595" si="598">(B595*(1-$K595) * (365/365))/100</f>
        <v>0.03363279905</v>
      </c>
      <c r="M595" s="180">
        <f t="shared" si="598"/>
        <v>0.03853758225</v>
      </c>
      <c r="N595" s="180">
        <f t="shared" si="598"/>
        <v>0.04139870578</v>
      </c>
      <c r="O595" s="180">
        <f t="shared" si="598"/>
        <v>0.04519407372</v>
      </c>
      <c r="P595" s="180">
        <f t="shared" si="598"/>
        <v>0.04630348897</v>
      </c>
      <c r="Q595" s="180">
        <f t="shared" si="598"/>
        <v>0.04712095284</v>
      </c>
      <c r="R595" s="180">
        <f t="shared" si="598"/>
        <v>0.04723773339</v>
      </c>
      <c r="S595" s="180">
        <f t="shared" si="598"/>
        <v>0.04741290422</v>
      </c>
      <c r="T595" s="181">
        <f t="shared" si="3"/>
        <v>8.15032967</v>
      </c>
      <c r="U595" s="182">
        <f t="shared" si="4"/>
        <v>45043</v>
      </c>
      <c r="V595" s="182">
        <f t="shared" si="5"/>
        <v>45134</v>
      </c>
      <c r="W595" s="182">
        <f t="shared" si="6"/>
        <v>45226</v>
      </c>
      <c r="X595" s="181">
        <f t="shared" si="7"/>
        <v>182</v>
      </c>
      <c r="Y595" s="181">
        <f t="shared" si="8"/>
        <v>273</v>
      </c>
      <c r="Z595" s="181">
        <f t="shared" si="9"/>
        <v>365</v>
      </c>
      <c r="AA595" s="155"/>
      <c r="AB595" s="9"/>
      <c r="AC595" s="9"/>
      <c r="AD595" s="9"/>
      <c r="AE595" s="9"/>
      <c r="AF595" s="9"/>
      <c r="AG595" s="9"/>
      <c r="AH595" s="9"/>
    </row>
    <row r="596" ht="15.75" customHeight="1">
      <c r="A596" s="177">
        <v>44860.0</v>
      </c>
      <c r="B596" s="178">
        <v>6.92</v>
      </c>
      <c r="C596" s="178">
        <v>7.46</v>
      </c>
      <c r="D596" s="178">
        <v>7.58</v>
      </c>
      <c r="E596" s="178">
        <v>7.7</v>
      </c>
      <c r="F596" s="178">
        <v>7.86</v>
      </c>
      <c r="G596" s="178">
        <v>7.96</v>
      </c>
      <c r="H596" s="178">
        <v>8.0</v>
      </c>
      <c r="I596" s="178">
        <v>8.0</v>
      </c>
      <c r="J596" s="178">
        <v>8.14</v>
      </c>
      <c r="K596" s="179">
        <f>MAX(0,((T596*(365/365))-VLOOKUP(A596,VBMA!$A:$D,4,0))  /  (T596* (365/365)   ))</f>
        <v>0.408</v>
      </c>
      <c r="L596" s="180">
        <f t="shared" ref="L596:S596" si="599">(B596*(1-$K596) * (365/365))/100</f>
        <v>0.0409664</v>
      </c>
      <c r="M596" s="180">
        <f t="shared" si="599"/>
        <v>0.0441632</v>
      </c>
      <c r="N596" s="180">
        <f t="shared" si="599"/>
        <v>0.0448736</v>
      </c>
      <c r="O596" s="180">
        <f t="shared" si="599"/>
        <v>0.045584</v>
      </c>
      <c r="P596" s="180">
        <f t="shared" si="599"/>
        <v>0.0465312</v>
      </c>
      <c r="Q596" s="180">
        <f t="shared" si="599"/>
        <v>0.0471232</v>
      </c>
      <c r="R596" s="180">
        <f t="shared" si="599"/>
        <v>0.04736</v>
      </c>
      <c r="S596" s="180">
        <f t="shared" si="599"/>
        <v>0.04736</v>
      </c>
      <c r="T596" s="181">
        <f t="shared" si="3"/>
        <v>8</v>
      </c>
      <c r="U596" s="182">
        <f t="shared" si="4"/>
        <v>45042</v>
      </c>
      <c r="V596" s="182">
        <f t="shared" si="5"/>
        <v>45133</v>
      </c>
      <c r="W596" s="182">
        <f t="shared" si="6"/>
        <v>45225</v>
      </c>
      <c r="X596" s="181">
        <f t="shared" si="7"/>
        <v>182</v>
      </c>
      <c r="Y596" s="181">
        <f t="shared" si="8"/>
        <v>273</v>
      </c>
      <c r="Z596" s="181">
        <f t="shared" si="9"/>
        <v>365</v>
      </c>
      <c r="AA596" s="155"/>
      <c r="AB596" s="9"/>
      <c r="AC596" s="9"/>
      <c r="AD596" s="9"/>
      <c r="AE596" s="9"/>
      <c r="AF596" s="9"/>
      <c r="AG596" s="9"/>
      <c r="AH596" s="9"/>
    </row>
    <row r="597" ht="15.75" customHeight="1">
      <c r="A597" s="177">
        <v>44859.0</v>
      </c>
      <c r="B597" s="178">
        <v>7.07</v>
      </c>
      <c r="C597" s="178">
        <v>7.46</v>
      </c>
      <c r="D597" s="178">
        <v>7.61</v>
      </c>
      <c r="E597" s="178">
        <v>7.77</v>
      </c>
      <c r="F597" s="178">
        <v>7.96</v>
      </c>
      <c r="G597" s="178">
        <v>8.09</v>
      </c>
      <c r="H597" s="178">
        <v>8.11</v>
      </c>
      <c r="I597" s="178">
        <v>8.13</v>
      </c>
      <c r="J597" s="178">
        <v>8.2</v>
      </c>
      <c r="K597" s="179">
        <f>MAX(0,((T597*(365/365))-VLOOKUP(A597,VBMA!$A:$D,4,0))  /  (T597* (365/365)   ))</f>
        <v>0.4205064247</v>
      </c>
      <c r="L597" s="180">
        <f t="shared" ref="L597:S597" si="600">(B597*(1-$K597) * (365/365))/100</f>
        <v>0.04097019577</v>
      </c>
      <c r="M597" s="180">
        <f t="shared" si="600"/>
        <v>0.04323022072</v>
      </c>
      <c r="N597" s="180">
        <f t="shared" si="600"/>
        <v>0.04409946108</v>
      </c>
      <c r="O597" s="180">
        <f t="shared" si="600"/>
        <v>0.0450266508</v>
      </c>
      <c r="P597" s="180">
        <f t="shared" si="600"/>
        <v>0.04612768859</v>
      </c>
      <c r="Q597" s="180">
        <f t="shared" si="600"/>
        <v>0.04688103024</v>
      </c>
      <c r="R597" s="180">
        <f t="shared" si="600"/>
        <v>0.04699692896</v>
      </c>
      <c r="S597" s="180">
        <f t="shared" si="600"/>
        <v>0.04711282767</v>
      </c>
      <c r="T597" s="181">
        <f t="shared" si="3"/>
        <v>8.15021978</v>
      </c>
      <c r="U597" s="182">
        <f t="shared" si="4"/>
        <v>45041</v>
      </c>
      <c r="V597" s="182">
        <f t="shared" si="5"/>
        <v>45132</v>
      </c>
      <c r="W597" s="182">
        <f t="shared" si="6"/>
        <v>45224</v>
      </c>
      <c r="X597" s="181">
        <f t="shared" si="7"/>
        <v>182</v>
      </c>
      <c r="Y597" s="181">
        <f t="shared" si="8"/>
        <v>273</v>
      </c>
      <c r="Z597" s="181">
        <f t="shared" si="9"/>
        <v>365</v>
      </c>
      <c r="AA597" s="155"/>
      <c r="AB597" s="9"/>
      <c r="AC597" s="9"/>
      <c r="AD597" s="9"/>
      <c r="AE597" s="9"/>
      <c r="AF597" s="9"/>
      <c r="AG597" s="9"/>
      <c r="AH597" s="9"/>
    </row>
    <row r="598" ht="15.75" customHeight="1">
      <c r="A598" s="177">
        <v>44858.0</v>
      </c>
      <c r="B598" s="178">
        <v>5.43</v>
      </c>
      <c r="C598" s="178">
        <v>5.9</v>
      </c>
      <c r="D598" s="178">
        <v>6.24</v>
      </c>
      <c r="E598" s="178">
        <v>6.9</v>
      </c>
      <c r="F598" s="178">
        <v>7.43</v>
      </c>
      <c r="G598" s="178">
        <v>7.71</v>
      </c>
      <c r="H598" s="178">
        <v>7.91</v>
      </c>
      <c r="I598" s="178">
        <v>7.97</v>
      </c>
      <c r="J598" s="178">
        <v>8.02</v>
      </c>
      <c r="K598" s="179">
        <f>MAX(0,((T598*(365/365))-VLOOKUP(A598,VBMA!$A:$D,4,0))  /  (T598* (365/365)   ))</f>
        <v>0.4187276783</v>
      </c>
      <c r="L598" s="180">
        <f t="shared" ref="L598:S598" si="601">(B598*(1-$K598) * (365/365))/100</f>
        <v>0.03156308707</v>
      </c>
      <c r="M598" s="180">
        <f t="shared" si="601"/>
        <v>0.03429506698</v>
      </c>
      <c r="N598" s="180">
        <f t="shared" si="601"/>
        <v>0.03627139288</v>
      </c>
      <c r="O598" s="180">
        <f t="shared" si="601"/>
        <v>0.0401077902</v>
      </c>
      <c r="P598" s="180">
        <f t="shared" si="601"/>
        <v>0.0431885335</v>
      </c>
      <c r="Q598" s="180">
        <f t="shared" si="601"/>
        <v>0.04481609601</v>
      </c>
      <c r="R598" s="180">
        <f t="shared" si="601"/>
        <v>0.04597864065</v>
      </c>
      <c r="S598" s="180">
        <f t="shared" si="601"/>
        <v>0.04632740404</v>
      </c>
      <c r="T598" s="181">
        <f t="shared" si="3"/>
        <v>8.030659341</v>
      </c>
      <c r="U598" s="182">
        <f t="shared" si="4"/>
        <v>45040</v>
      </c>
      <c r="V598" s="182">
        <f t="shared" si="5"/>
        <v>45131</v>
      </c>
      <c r="W598" s="182">
        <f t="shared" si="6"/>
        <v>45223</v>
      </c>
      <c r="X598" s="181">
        <f t="shared" si="7"/>
        <v>182</v>
      </c>
      <c r="Y598" s="181">
        <f t="shared" si="8"/>
        <v>273</v>
      </c>
      <c r="Z598" s="181">
        <f t="shared" si="9"/>
        <v>365</v>
      </c>
      <c r="AA598" s="155"/>
      <c r="AB598" s="9"/>
      <c r="AC598" s="9"/>
      <c r="AD598" s="9"/>
      <c r="AE598" s="9"/>
      <c r="AF598" s="9"/>
      <c r="AG598" s="9"/>
      <c r="AH598" s="9"/>
    </row>
    <row r="599" ht="15.75" customHeight="1">
      <c r="A599" s="177">
        <v>44855.0</v>
      </c>
      <c r="B599" s="178">
        <v>4.6</v>
      </c>
      <c r="C599" s="178">
        <v>5.4</v>
      </c>
      <c r="D599" s="178">
        <v>5.84</v>
      </c>
      <c r="E599" s="178">
        <v>6.63</v>
      </c>
      <c r="F599" s="178">
        <v>7.4</v>
      </c>
      <c r="G599" s="178">
        <v>7.63</v>
      </c>
      <c r="H599" s="178">
        <v>7.83</v>
      </c>
      <c r="I599" s="178">
        <v>7.9</v>
      </c>
      <c r="J599" s="178">
        <v>7.88</v>
      </c>
      <c r="K599" s="179">
        <f>MAX(0,((T599*(365/365))-VLOOKUP(A599,VBMA!$A:$D,4,0))  /  (T599* (365/365)   ))</f>
        <v>0.4141092453</v>
      </c>
      <c r="L599" s="180">
        <f t="shared" ref="L599:S599" si="602">(B599*(1-$K599) * (365/365))/100</f>
        <v>0.02695097472</v>
      </c>
      <c r="M599" s="180">
        <f t="shared" si="602"/>
        <v>0.03163810075</v>
      </c>
      <c r="N599" s="180">
        <f t="shared" si="602"/>
        <v>0.03421602007</v>
      </c>
      <c r="O599" s="180">
        <f t="shared" si="602"/>
        <v>0.03884455704</v>
      </c>
      <c r="P599" s="180">
        <f t="shared" si="602"/>
        <v>0.04335591585</v>
      </c>
      <c r="Q599" s="180">
        <f t="shared" si="602"/>
        <v>0.04470346458</v>
      </c>
      <c r="R599" s="180">
        <f t="shared" si="602"/>
        <v>0.04587524609</v>
      </c>
      <c r="S599" s="180">
        <f t="shared" si="602"/>
        <v>0.04628536962</v>
      </c>
      <c r="T599" s="181">
        <f t="shared" si="3"/>
        <v>7.970769231</v>
      </c>
      <c r="U599" s="182">
        <f t="shared" si="4"/>
        <v>45037</v>
      </c>
      <c r="V599" s="182">
        <f t="shared" si="5"/>
        <v>45128</v>
      </c>
      <c r="W599" s="182">
        <f t="shared" si="6"/>
        <v>45220</v>
      </c>
      <c r="X599" s="181">
        <f t="shared" si="7"/>
        <v>182</v>
      </c>
      <c r="Y599" s="181">
        <f t="shared" si="8"/>
        <v>273</v>
      </c>
      <c r="Z599" s="181">
        <f t="shared" si="9"/>
        <v>365</v>
      </c>
      <c r="AA599" s="155"/>
      <c r="AB599" s="9"/>
      <c r="AC599" s="9"/>
      <c r="AD599" s="9"/>
      <c r="AE599" s="9"/>
      <c r="AF599" s="9"/>
      <c r="AG599" s="9"/>
      <c r="AH599" s="9"/>
    </row>
    <row r="600" ht="15.75" customHeight="1">
      <c r="A600" s="177">
        <v>44854.0</v>
      </c>
      <c r="B600" s="178">
        <v>4.27</v>
      </c>
      <c r="C600" s="178">
        <v>5.12</v>
      </c>
      <c r="D600" s="178">
        <v>5.68</v>
      </c>
      <c r="E600" s="178">
        <v>6.7</v>
      </c>
      <c r="F600" s="178">
        <v>7.32</v>
      </c>
      <c r="G600" s="178">
        <v>7.65</v>
      </c>
      <c r="H600" s="178">
        <v>7.88</v>
      </c>
      <c r="I600" s="178">
        <v>7.92</v>
      </c>
      <c r="J600" s="178">
        <v>7.96</v>
      </c>
      <c r="K600" s="179">
        <f>MAX(0,((T600*(365/365))-VLOOKUP(A600,VBMA!$A:$D,4,0))  /  (T600* (365/365)   ))</f>
        <v>0.4161126449</v>
      </c>
      <c r="L600" s="180">
        <f t="shared" ref="L600:S600" si="603">(B600*(1-$K600) * (365/365))/100</f>
        <v>0.02493199006</v>
      </c>
      <c r="M600" s="180">
        <f t="shared" si="603"/>
        <v>0.02989503258</v>
      </c>
      <c r="N600" s="180">
        <f t="shared" si="603"/>
        <v>0.03316480177</v>
      </c>
      <c r="O600" s="180">
        <f t="shared" si="603"/>
        <v>0.03912045279</v>
      </c>
      <c r="P600" s="180">
        <f t="shared" si="603"/>
        <v>0.04274055439</v>
      </c>
      <c r="Q600" s="180">
        <f t="shared" si="603"/>
        <v>0.04466738266</v>
      </c>
      <c r="R600" s="180">
        <f t="shared" si="603"/>
        <v>0.04601032358</v>
      </c>
      <c r="S600" s="180">
        <f t="shared" si="603"/>
        <v>0.04624387852</v>
      </c>
      <c r="T600" s="181">
        <f t="shared" si="3"/>
        <v>7.96043956</v>
      </c>
      <c r="U600" s="182">
        <f t="shared" si="4"/>
        <v>45036</v>
      </c>
      <c r="V600" s="182">
        <f t="shared" si="5"/>
        <v>45127</v>
      </c>
      <c r="W600" s="182">
        <f t="shared" si="6"/>
        <v>45219</v>
      </c>
      <c r="X600" s="181">
        <f t="shared" si="7"/>
        <v>182</v>
      </c>
      <c r="Y600" s="181">
        <f t="shared" si="8"/>
        <v>273</v>
      </c>
      <c r="Z600" s="181">
        <f t="shared" si="9"/>
        <v>365</v>
      </c>
      <c r="AA600" s="155"/>
      <c r="AB600" s="9"/>
      <c r="AC600" s="9"/>
      <c r="AD600" s="9"/>
      <c r="AE600" s="9"/>
      <c r="AF600" s="9"/>
      <c r="AG600" s="9"/>
      <c r="AH600" s="9"/>
    </row>
    <row r="601" ht="15.75" customHeight="1">
      <c r="A601" s="177">
        <v>44853.0</v>
      </c>
      <c r="B601" s="178">
        <v>3.14</v>
      </c>
      <c r="C601" s="178">
        <v>4.47</v>
      </c>
      <c r="D601" s="178">
        <v>5.27</v>
      </c>
      <c r="E601" s="178">
        <v>6.71</v>
      </c>
      <c r="F601" s="178">
        <v>7.34</v>
      </c>
      <c r="G601" s="178">
        <v>7.64</v>
      </c>
      <c r="H601" s="178">
        <v>7.79</v>
      </c>
      <c r="I601" s="178">
        <v>7.85</v>
      </c>
      <c r="J601" s="178">
        <v>7.93</v>
      </c>
      <c r="K601" s="179">
        <f>MAX(0,((T601*(365/365))-VLOOKUP(A601,VBMA!$A:$D,4,0))  /  (T601* (365/365)   ))</f>
        <v>0.4135760623</v>
      </c>
      <c r="L601" s="180">
        <f t="shared" ref="L601:S601" si="604">(B601*(1-$K601) * (365/365))/100</f>
        <v>0.01841371164</v>
      </c>
      <c r="M601" s="180">
        <f t="shared" si="604"/>
        <v>0.02621315001</v>
      </c>
      <c r="N601" s="180">
        <f t="shared" si="604"/>
        <v>0.03090454151</v>
      </c>
      <c r="O601" s="180">
        <f t="shared" si="604"/>
        <v>0.03934904622</v>
      </c>
      <c r="P601" s="180">
        <f t="shared" si="604"/>
        <v>0.04304351702</v>
      </c>
      <c r="Q601" s="180">
        <f t="shared" si="604"/>
        <v>0.04480278884</v>
      </c>
      <c r="R601" s="180">
        <f t="shared" si="604"/>
        <v>0.04568242474</v>
      </c>
      <c r="S601" s="180">
        <f t="shared" si="604"/>
        <v>0.04603427911</v>
      </c>
      <c r="T601" s="181">
        <f t="shared" si="3"/>
        <v>7.910659341</v>
      </c>
      <c r="U601" s="182">
        <f t="shared" si="4"/>
        <v>45035</v>
      </c>
      <c r="V601" s="182">
        <f t="shared" si="5"/>
        <v>45126</v>
      </c>
      <c r="W601" s="182">
        <f t="shared" si="6"/>
        <v>45218</v>
      </c>
      <c r="X601" s="181">
        <f t="shared" si="7"/>
        <v>182</v>
      </c>
      <c r="Y601" s="181">
        <f t="shared" si="8"/>
        <v>273</v>
      </c>
      <c r="Z601" s="181">
        <f t="shared" si="9"/>
        <v>365</v>
      </c>
      <c r="AA601" s="155"/>
      <c r="AB601" s="9"/>
      <c r="AC601" s="9"/>
      <c r="AD601" s="9"/>
      <c r="AE601" s="9"/>
      <c r="AF601" s="9"/>
      <c r="AG601" s="9"/>
      <c r="AH601" s="9"/>
    </row>
    <row r="602" ht="15.75" customHeight="1">
      <c r="A602" s="177">
        <v>44852.0</v>
      </c>
      <c r="B602" s="178">
        <v>3.4</v>
      </c>
      <c r="C602" s="178">
        <v>4.6</v>
      </c>
      <c r="D602" s="178">
        <v>5.39</v>
      </c>
      <c r="E602" s="178">
        <v>6.6</v>
      </c>
      <c r="F602" s="178">
        <v>7.21</v>
      </c>
      <c r="G602" s="178">
        <v>7.39</v>
      </c>
      <c r="H602" s="178">
        <v>7.61</v>
      </c>
      <c r="I602" s="178">
        <v>7.85</v>
      </c>
      <c r="J602" s="178">
        <v>7.92</v>
      </c>
      <c r="K602" s="179">
        <f>MAX(0,((T602*(365/365))-VLOOKUP(A602,VBMA!$A:$D,4,0))  /  (T602* (365/365)   ))</f>
        <v>0.4251564982</v>
      </c>
      <c r="L602" s="180">
        <f t="shared" ref="L602:S602" si="605">(B602*(1-$K602) * (365/365))/100</f>
        <v>0.01954467906</v>
      </c>
      <c r="M602" s="180">
        <f t="shared" si="605"/>
        <v>0.02644280108</v>
      </c>
      <c r="N602" s="180">
        <f t="shared" si="605"/>
        <v>0.03098406474</v>
      </c>
      <c r="O602" s="180">
        <f t="shared" si="605"/>
        <v>0.03793967112</v>
      </c>
      <c r="P602" s="180">
        <f t="shared" si="605"/>
        <v>0.04144621648</v>
      </c>
      <c r="Q602" s="180">
        <f t="shared" si="605"/>
        <v>0.04248093478</v>
      </c>
      <c r="R602" s="180">
        <f t="shared" si="605"/>
        <v>0.04374559048</v>
      </c>
      <c r="S602" s="180">
        <f t="shared" si="605"/>
        <v>0.04512521489</v>
      </c>
      <c r="T602" s="181">
        <f t="shared" si="3"/>
        <v>8.092637363</v>
      </c>
      <c r="U602" s="182">
        <f t="shared" si="4"/>
        <v>45034</v>
      </c>
      <c r="V602" s="182">
        <f t="shared" si="5"/>
        <v>45125</v>
      </c>
      <c r="W602" s="182">
        <f t="shared" si="6"/>
        <v>45217</v>
      </c>
      <c r="X602" s="181">
        <f t="shared" si="7"/>
        <v>182</v>
      </c>
      <c r="Y602" s="181">
        <f t="shared" si="8"/>
        <v>273</v>
      </c>
      <c r="Z602" s="181">
        <f t="shared" si="9"/>
        <v>365</v>
      </c>
      <c r="AA602" s="155"/>
      <c r="AB602" s="9"/>
      <c r="AC602" s="9"/>
      <c r="AD602" s="9"/>
      <c r="AE602" s="9"/>
      <c r="AF602" s="9"/>
      <c r="AG602" s="9"/>
      <c r="AH602" s="9"/>
    </row>
    <row r="603" ht="15.75" customHeight="1">
      <c r="A603" s="177">
        <v>44851.0</v>
      </c>
      <c r="B603" s="178">
        <v>4.1</v>
      </c>
      <c r="C603" s="178">
        <v>4.87</v>
      </c>
      <c r="D603" s="178">
        <v>5.55</v>
      </c>
      <c r="E603" s="178">
        <v>6.5</v>
      </c>
      <c r="F603" s="178">
        <v>7.17</v>
      </c>
      <c r="G603" s="178">
        <v>7.35</v>
      </c>
      <c r="H603" s="178">
        <v>7.55</v>
      </c>
      <c r="I603" s="178">
        <v>7.89</v>
      </c>
      <c r="J603" s="178">
        <v>7.97</v>
      </c>
      <c r="K603" s="179">
        <f>MAX(0,((T603*(365/365))-VLOOKUP(A603,VBMA!$A:$D,4,0))  /  (T603* (365/365)   ))</f>
        <v>0.4274774113</v>
      </c>
      <c r="L603" s="180">
        <f t="shared" ref="L603:S603" si="606">(B603*(1-$K603) * (365/365))/100</f>
        <v>0.02347342613</v>
      </c>
      <c r="M603" s="180">
        <f t="shared" si="606"/>
        <v>0.02788185007</v>
      </c>
      <c r="N603" s="180">
        <f t="shared" si="606"/>
        <v>0.03177500367</v>
      </c>
      <c r="O603" s="180">
        <f t="shared" si="606"/>
        <v>0.03721396826</v>
      </c>
      <c r="P603" s="180">
        <f t="shared" si="606"/>
        <v>0.04104986961</v>
      </c>
      <c r="Q603" s="180">
        <f t="shared" si="606"/>
        <v>0.04208041027</v>
      </c>
      <c r="R603" s="180">
        <f t="shared" si="606"/>
        <v>0.04322545544</v>
      </c>
      <c r="S603" s="180">
        <f t="shared" si="606"/>
        <v>0.04517203224</v>
      </c>
      <c r="T603" s="181">
        <f t="shared" si="3"/>
        <v>8.233736264</v>
      </c>
      <c r="U603" s="182">
        <f t="shared" si="4"/>
        <v>45033</v>
      </c>
      <c r="V603" s="182">
        <f t="shared" si="5"/>
        <v>45124</v>
      </c>
      <c r="W603" s="182">
        <f t="shared" si="6"/>
        <v>45216</v>
      </c>
      <c r="X603" s="181">
        <f t="shared" si="7"/>
        <v>182</v>
      </c>
      <c r="Y603" s="181">
        <f t="shared" si="8"/>
        <v>273</v>
      </c>
      <c r="Z603" s="181">
        <f t="shared" si="9"/>
        <v>365</v>
      </c>
      <c r="AA603" s="155"/>
      <c r="AB603" s="9"/>
      <c r="AC603" s="9"/>
      <c r="AD603" s="9"/>
      <c r="AE603" s="9"/>
      <c r="AF603" s="9"/>
      <c r="AG603" s="9"/>
      <c r="AH603" s="9"/>
    </row>
    <row r="604" ht="15.75" customHeight="1">
      <c r="A604" s="177">
        <v>44848.0</v>
      </c>
      <c r="B604" s="178">
        <v>4.95</v>
      </c>
      <c r="C604" s="178">
        <v>5.45</v>
      </c>
      <c r="D604" s="178">
        <v>5.95</v>
      </c>
      <c r="E604" s="178">
        <v>6.62</v>
      </c>
      <c r="F604" s="178">
        <v>7.12</v>
      </c>
      <c r="G604" s="178">
        <v>7.42</v>
      </c>
      <c r="H604" s="178">
        <v>7.68</v>
      </c>
      <c r="I604" s="178">
        <v>8.0</v>
      </c>
      <c r="J604" s="178">
        <v>8.06</v>
      </c>
      <c r="K604" s="179">
        <f>MAX(0,((T604*(365/365))-VLOOKUP(A604,VBMA!$A:$D,4,0))  /  (T604* (365/365)   ))</f>
        <v>0.4331722645</v>
      </c>
      <c r="L604" s="180">
        <f t="shared" ref="L604:S604" si="607">(B604*(1-$K604) * (365/365))/100</f>
        <v>0.02805797291</v>
      </c>
      <c r="M604" s="180">
        <f t="shared" si="607"/>
        <v>0.03089211159</v>
      </c>
      <c r="N604" s="180">
        <f t="shared" si="607"/>
        <v>0.03372625026</v>
      </c>
      <c r="O604" s="180">
        <f t="shared" si="607"/>
        <v>0.03752399609</v>
      </c>
      <c r="P604" s="180">
        <f t="shared" si="607"/>
        <v>0.04035813477</v>
      </c>
      <c r="Q604" s="180">
        <f t="shared" si="607"/>
        <v>0.04205861798</v>
      </c>
      <c r="R604" s="180">
        <f t="shared" si="607"/>
        <v>0.04353237009</v>
      </c>
      <c r="S604" s="180">
        <f t="shared" si="607"/>
        <v>0.04534621884</v>
      </c>
      <c r="T604" s="181">
        <f t="shared" si="3"/>
        <v>8.323516484</v>
      </c>
      <c r="U604" s="182">
        <f t="shared" si="4"/>
        <v>45030</v>
      </c>
      <c r="V604" s="182">
        <f t="shared" si="5"/>
        <v>45121</v>
      </c>
      <c r="W604" s="182">
        <f t="shared" si="6"/>
        <v>45213</v>
      </c>
      <c r="X604" s="181">
        <f t="shared" si="7"/>
        <v>182</v>
      </c>
      <c r="Y604" s="181">
        <f t="shared" si="8"/>
        <v>273</v>
      </c>
      <c r="Z604" s="181">
        <f t="shared" si="9"/>
        <v>365</v>
      </c>
      <c r="AA604" s="155"/>
      <c r="AB604" s="9"/>
      <c r="AC604" s="9"/>
      <c r="AD604" s="9"/>
      <c r="AE604" s="9"/>
      <c r="AF604" s="9"/>
      <c r="AG604" s="9"/>
      <c r="AH604" s="9"/>
    </row>
    <row r="605" ht="15.75" customHeight="1">
      <c r="A605" s="177">
        <v>44847.0</v>
      </c>
      <c r="B605" s="178">
        <v>5.56</v>
      </c>
      <c r="C605" s="178">
        <v>6.48</v>
      </c>
      <c r="D605" s="178">
        <v>6.96</v>
      </c>
      <c r="E605" s="178">
        <v>7.3</v>
      </c>
      <c r="F605" s="178">
        <v>7.64</v>
      </c>
      <c r="G605" s="178">
        <v>7.8</v>
      </c>
      <c r="H605" s="178">
        <v>7.92</v>
      </c>
      <c r="I605" s="178">
        <v>8.05</v>
      </c>
      <c r="J605" s="178">
        <v>8.08</v>
      </c>
      <c r="K605" s="179">
        <f>MAX(0,((T605*(365/365))-VLOOKUP(A605,VBMA!$A:$D,4,0))  /  (T605* (365/365)   ))</f>
        <v>0.4222280426</v>
      </c>
      <c r="L605" s="180">
        <f t="shared" ref="L605:S605" si="608">(B605*(1-$K605) * (365/365))/100</f>
        <v>0.03212412083</v>
      </c>
      <c r="M605" s="180">
        <f t="shared" si="608"/>
        <v>0.03743962284</v>
      </c>
      <c r="N605" s="180">
        <f t="shared" si="608"/>
        <v>0.04021292823</v>
      </c>
      <c r="O605" s="180">
        <f t="shared" si="608"/>
        <v>0.04217735289</v>
      </c>
      <c r="P605" s="180">
        <f t="shared" si="608"/>
        <v>0.04414177754</v>
      </c>
      <c r="Q605" s="180">
        <f t="shared" si="608"/>
        <v>0.04506621268</v>
      </c>
      <c r="R605" s="180">
        <f t="shared" si="608"/>
        <v>0.04575953903</v>
      </c>
      <c r="S605" s="180">
        <f t="shared" si="608"/>
        <v>0.04651064257</v>
      </c>
      <c r="T605" s="181">
        <f t="shared" si="3"/>
        <v>8.181428571</v>
      </c>
      <c r="U605" s="182">
        <f t="shared" si="4"/>
        <v>45029</v>
      </c>
      <c r="V605" s="182">
        <f t="shared" si="5"/>
        <v>45120</v>
      </c>
      <c r="W605" s="182">
        <f t="shared" si="6"/>
        <v>45212</v>
      </c>
      <c r="X605" s="181">
        <f t="shared" si="7"/>
        <v>182</v>
      </c>
      <c r="Y605" s="181">
        <f t="shared" si="8"/>
        <v>273</v>
      </c>
      <c r="Z605" s="181">
        <f t="shared" si="9"/>
        <v>365</v>
      </c>
      <c r="AA605" s="155"/>
      <c r="AB605" s="9"/>
      <c r="AC605" s="9"/>
      <c r="AD605" s="9"/>
      <c r="AE605" s="9"/>
      <c r="AF605" s="9"/>
      <c r="AG605" s="9"/>
      <c r="AH605" s="9"/>
    </row>
    <row r="606" ht="15.75" customHeight="1">
      <c r="A606" s="177">
        <v>44846.0</v>
      </c>
      <c r="B606" s="178">
        <v>6.62</v>
      </c>
      <c r="C606" s="178">
        <v>7.05</v>
      </c>
      <c r="D606" s="178">
        <v>7.22</v>
      </c>
      <c r="E606" s="178">
        <v>7.63</v>
      </c>
      <c r="F606" s="178">
        <v>7.8</v>
      </c>
      <c r="G606" s="178">
        <v>7.88</v>
      </c>
      <c r="H606" s="178">
        <v>7.95</v>
      </c>
      <c r="I606" s="178">
        <v>7.98</v>
      </c>
      <c r="J606" s="178">
        <v>8.0</v>
      </c>
      <c r="K606" s="179">
        <f>MAX(0,((T606*(365/365))-VLOOKUP(A606,VBMA!$A:$D,4,0))  /  (T606* (365/365)   ))</f>
        <v>0.4092627651</v>
      </c>
      <c r="L606" s="180">
        <f t="shared" ref="L606:S606" si="609">(B606*(1-$K606) * (365/365))/100</f>
        <v>0.03910680495</v>
      </c>
      <c r="M606" s="180">
        <f t="shared" si="609"/>
        <v>0.04164697506</v>
      </c>
      <c r="N606" s="180">
        <f t="shared" si="609"/>
        <v>0.04265122836</v>
      </c>
      <c r="O606" s="180">
        <f t="shared" si="609"/>
        <v>0.04507325102</v>
      </c>
      <c r="P606" s="180">
        <f t="shared" si="609"/>
        <v>0.04607750432</v>
      </c>
      <c r="Q606" s="180">
        <f t="shared" si="609"/>
        <v>0.04655009411</v>
      </c>
      <c r="R606" s="180">
        <f t="shared" si="609"/>
        <v>0.04696361017</v>
      </c>
      <c r="S606" s="180">
        <f t="shared" si="609"/>
        <v>0.04714083134</v>
      </c>
      <c r="T606" s="181">
        <f t="shared" si="3"/>
        <v>8.01032967</v>
      </c>
      <c r="U606" s="182">
        <f t="shared" si="4"/>
        <v>45028</v>
      </c>
      <c r="V606" s="182">
        <f t="shared" si="5"/>
        <v>45119</v>
      </c>
      <c r="W606" s="182">
        <f t="shared" si="6"/>
        <v>45211</v>
      </c>
      <c r="X606" s="181">
        <f t="shared" si="7"/>
        <v>182</v>
      </c>
      <c r="Y606" s="181">
        <f t="shared" si="8"/>
        <v>273</v>
      </c>
      <c r="Z606" s="181">
        <f t="shared" si="9"/>
        <v>365</v>
      </c>
      <c r="AA606" s="155"/>
      <c r="AB606" s="9"/>
      <c r="AC606" s="9"/>
      <c r="AD606" s="9"/>
      <c r="AE606" s="9"/>
      <c r="AF606" s="9"/>
      <c r="AG606" s="9"/>
      <c r="AH606" s="9"/>
    </row>
    <row r="607" ht="15.75" customHeight="1">
      <c r="A607" s="177">
        <v>44845.0</v>
      </c>
      <c r="B607" s="178">
        <v>6.94</v>
      </c>
      <c r="C607" s="178">
        <v>7.3</v>
      </c>
      <c r="D607" s="178">
        <v>7.44</v>
      </c>
      <c r="E607" s="178">
        <v>7.69</v>
      </c>
      <c r="F607" s="178">
        <v>7.81</v>
      </c>
      <c r="G607" s="178">
        <v>7.91</v>
      </c>
      <c r="H607" s="178">
        <v>7.99</v>
      </c>
      <c r="I607" s="178">
        <v>8.0</v>
      </c>
      <c r="J607" s="178">
        <v>8.04</v>
      </c>
      <c r="K607" s="179">
        <f>MAX(0,((T607*(365/365))-VLOOKUP(A607,VBMA!$A:$D,4,0))  /  (T607* (365/365)   ))</f>
        <v>0.4114937167</v>
      </c>
      <c r="L607" s="180">
        <f t="shared" ref="L607:S607" si="610">(B607*(1-$K607) * (365/365))/100</f>
        <v>0.04084233606</v>
      </c>
      <c r="M607" s="180">
        <f t="shared" si="610"/>
        <v>0.04296095868</v>
      </c>
      <c r="N607" s="180">
        <f t="shared" si="610"/>
        <v>0.04378486748</v>
      </c>
      <c r="O607" s="180">
        <f t="shared" si="610"/>
        <v>0.04525613318</v>
      </c>
      <c r="P607" s="180">
        <f t="shared" si="610"/>
        <v>0.04596234072</v>
      </c>
      <c r="Q607" s="180">
        <f t="shared" si="610"/>
        <v>0.04655084701</v>
      </c>
      <c r="R607" s="180">
        <f t="shared" si="610"/>
        <v>0.04702165203</v>
      </c>
      <c r="S607" s="180">
        <f t="shared" si="610"/>
        <v>0.04708050266</v>
      </c>
      <c r="T607" s="181">
        <f t="shared" si="3"/>
        <v>8.01010989</v>
      </c>
      <c r="U607" s="182">
        <f t="shared" si="4"/>
        <v>45027</v>
      </c>
      <c r="V607" s="182">
        <f t="shared" si="5"/>
        <v>45118</v>
      </c>
      <c r="W607" s="182">
        <f t="shared" si="6"/>
        <v>45210</v>
      </c>
      <c r="X607" s="181">
        <f t="shared" si="7"/>
        <v>182</v>
      </c>
      <c r="Y607" s="181">
        <f t="shared" si="8"/>
        <v>273</v>
      </c>
      <c r="Z607" s="181">
        <f t="shared" si="9"/>
        <v>365</v>
      </c>
      <c r="AA607" s="155"/>
      <c r="AB607" s="9"/>
      <c r="AC607" s="9"/>
      <c r="AD607" s="9"/>
      <c r="AE607" s="9"/>
      <c r="AF607" s="9"/>
      <c r="AG607" s="9"/>
      <c r="AH607" s="9"/>
    </row>
    <row r="608" ht="15.75" customHeight="1">
      <c r="A608" s="177">
        <v>44844.0</v>
      </c>
      <c r="B608" s="178">
        <v>7.56</v>
      </c>
      <c r="C608" s="178">
        <v>7.74</v>
      </c>
      <c r="D608" s="178">
        <v>7.98</v>
      </c>
      <c r="E608" s="178">
        <v>8.06</v>
      </c>
      <c r="F608" s="178">
        <v>8.02</v>
      </c>
      <c r="G608" s="178">
        <v>8.02</v>
      </c>
      <c r="H608" s="178">
        <v>8.04</v>
      </c>
      <c r="I608" s="178">
        <v>8.03</v>
      </c>
      <c r="J608" s="178">
        <v>8.14</v>
      </c>
      <c r="K608" s="179">
        <f>MAX(0,((T608*(365/365))-VLOOKUP(A608,VBMA!$A:$D,4,0))  /  (T608* (365/365)   ))</f>
        <v>0.4105904276</v>
      </c>
      <c r="L608" s="180">
        <f t="shared" ref="L608:S608" si="611">(B608*(1-$K608) * (365/365))/100</f>
        <v>0.04455936367</v>
      </c>
      <c r="M608" s="180">
        <f t="shared" si="611"/>
        <v>0.0456203009</v>
      </c>
      <c r="N608" s="180">
        <f t="shared" si="611"/>
        <v>0.04703488387</v>
      </c>
      <c r="O608" s="180">
        <f t="shared" si="611"/>
        <v>0.04750641153</v>
      </c>
      <c r="P608" s="180">
        <f t="shared" si="611"/>
        <v>0.0472706477</v>
      </c>
      <c r="Q608" s="180">
        <f t="shared" si="611"/>
        <v>0.0472706477</v>
      </c>
      <c r="R608" s="180">
        <f t="shared" si="611"/>
        <v>0.04738852962</v>
      </c>
      <c r="S608" s="180">
        <f t="shared" si="611"/>
        <v>0.04732958866</v>
      </c>
      <c r="T608" s="181">
        <f t="shared" si="3"/>
        <v>8.01989011</v>
      </c>
      <c r="U608" s="182">
        <f t="shared" si="4"/>
        <v>45026</v>
      </c>
      <c r="V608" s="182">
        <f t="shared" si="5"/>
        <v>45117</v>
      </c>
      <c r="W608" s="182">
        <f t="shared" si="6"/>
        <v>45209</v>
      </c>
      <c r="X608" s="181">
        <f t="shared" si="7"/>
        <v>182</v>
      </c>
      <c r="Y608" s="181">
        <f t="shared" si="8"/>
        <v>273</v>
      </c>
      <c r="Z608" s="181">
        <f t="shared" si="9"/>
        <v>365</v>
      </c>
      <c r="AA608" s="155"/>
      <c r="AB608" s="9"/>
      <c r="AC608" s="9"/>
      <c r="AD608" s="9"/>
      <c r="AE608" s="9"/>
      <c r="AF608" s="9"/>
      <c r="AG608" s="9"/>
      <c r="AH608" s="9"/>
    </row>
    <row r="609" ht="15.75" customHeight="1">
      <c r="A609" s="177">
        <v>44841.0</v>
      </c>
      <c r="B609" s="178">
        <v>6.54</v>
      </c>
      <c r="C609" s="178">
        <v>7.17</v>
      </c>
      <c r="D609" s="178">
        <v>7.39</v>
      </c>
      <c r="E609" s="178">
        <v>7.76</v>
      </c>
      <c r="F609" s="178">
        <v>7.86</v>
      </c>
      <c r="G609" s="178">
        <v>7.8</v>
      </c>
      <c r="H609" s="178">
        <v>7.8</v>
      </c>
      <c r="I609" s="178">
        <v>7.82</v>
      </c>
      <c r="J609" s="178">
        <v>7.88</v>
      </c>
      <c r="K609" s="179">
        <f>MAX(0,((T609*(365/365))-VLOOKUP(A609,VBMA!$A:$D,4,0))  /  (T609* (365/365)   ))</f>
        <v>0.4005270092</v>
      </c>
      <c r="L609" s="180">
        <f t="shared" ref="L609:S609" si="612">(B609*(1-$K609) * (365/365))/100</f>
        <v>0.0392055336</v>
      </c>
      <c r="M609" s="180">
        <f t="shared" si="612"/>
        <v>0.04298221344</v>
      </c>
      <c r="N609" s="180">
        <f t="shared" si="612"/>
        <v>0.04430105402</v>
      </c>
      <c r="O609" s="180">
        <f t="shared" si="612"/>
        <v>0.04651910408</v>
      </c>
      <c r="P609" s="180">
        <f t="shared" si="612"/>
        <v>0.04711857708</v>
      </c>
      <c r="Q609" s="180">
        <f t="shared" si="612"/>
        <v>0.04675889328</v>
      </c>
      <c r="R609" s="180">
        <f t="shared" si="612"/>
        <v>0.04675889328</v>
      </c>
      <c r="S609" s="180">
        <f t="shared" si="612"/>
        <v>0.04687878788</v>
      </c>
      <c r="T609" s="181">
        <f t="shared" si="3"/>
        <v>7.84021978</v>
      </c>
      <c r="U609" s="182">
        <f t="shared" si="4"/>
        <v>45023</v>
      </c>
      <c r="V609" s="182">
        <f t="shared" si="5"/>
        <v>45114</v>
      </c>
      <c r="W609" s="182">
        <f t="shared" si="6"/>
        <v>45206</v>
      </c>
      <c r="X609" s="181">
        <f t="shared" si="7"/>
        <v>182</v>
      </c>
      <c r="Y609" s="181">
        <f t="shared" si="8"/>
        <v>273</v>
      </c>
      <c r="Z609" s="181">
        <f t="shared" si="9"/>
        <v>365</v>
      </c>
      <c r="AA609" s="155"/>
      <c r="AB609" s="9"/>
      <c r="AC609" s="9"/>
      <c r="AD609" s="9"/>
      <c r="AE609" s="9"/>
      <c r="AF609" s="9"/>
      <c r="AG609" s="9"/>
      <c r="AH609" s="9"/>
    </row>
    <row r="610" ht="15.75" customHeight="1">
      <c r="A610" s="177">
        <v>44840.0</v>
      </c>
      <c r="B610" s="178">
        <v>7.72</v>
      </c>
      <c r="C610" s="178">
        <v>8.12</v>
      </c>
      <c r="D610" s="178">
        <v>8.08</v>
      </c>
      <c r="E610" s="178">
        <v>8.1</v>
      </c>
      <c r="F610" s="178">
        <v>7.98</v>
      </c>
      <c r="G610" s="178">
        <v>7.95</v>
      </c>
      <c r="H610" s="178">
        <v>7.95</v>
      </c>
      <c r="I610" s="178">
        <v>7.96</v>
      </c>
      <c r="J610" s="178">
        <v>8.0</v>
      </c>
      <c r="K610" s="179">
        <f>MAX(0,((T610*(365/365))-VLOOKUP(A610,VBMA!$A:$D,4,0))  /  (T610* (365/365)   ))</f>
        <v>0.4081637437</v>
      </c>
      <c r="L610" s="180">
        <f t="shared" ref="L610:S610" si="613">(B610*(1-$K610) * (365/365))/100</f>
        <v>0.04568975899</v>
      </c>
      <c r="M610" s="180">
        <f t="shared" si="613"/>
        <v>0.04805710402</v>
      </c>
      <c r="N610" s="180">
        <f t="shared" si="613"/>
        <v>0.04782036951</v>
      </c>
      <c r="O610" s="180">
        <f t="shared" si="613"/>
        <v>0.04793873676</v>
      </c>
      <c r="P610" s="180">
        <f t="shared" si="613"/>
        <v>0.04722853326</v>
      </c>
      <c r="Q610" s="180">
        <f t="shared" si="613"/>
        <v>0.04705098238</v>
      </c>
      <c r="R610" s="180">
        <f t="shared" si="613"/>
        <v>0.04705098238</v>
      </c>
      <c r="S610" s="180">
        <f t="shared" si="613"/>
        <v>0.047110166</v>
      </c>
      <c r="T610" s="181">
        <f t="shared" si="3"/>
        <v>7.97010989</v>
      </c>
      <c r="U610" s="182">
        <f t="shared" si="4"/>
        <v>45022</v>
      </c>
      <c r="V610" s="182">
        <f t="shared" si="5"/>
        <v>45113</v>
      </c>
      <c r="W610" s="182">
        <f t="shared" si="6"/>
        <v>45205</v>
      </c>
      <c r="X610" s="181">
        <f t="shared" si="7"/>
        <v>182</v>
      </c>
      <c r="Y610" s="181">
        <f t="shared" si="8"/>
        <v>273</v>
      </c>
      <c r="Z610" s="181">
        <f t="shared" si="9"/>
        <v>365</v>
      </c>
      <c r="AA610" s="155"/>
      <c r="AB610" s="9"/>
      <c r="AC610" s="9"/>
      <c r="AD610" s="9"/>
      <c r="AE610" s="9"/>
      <c r="AF610" s="9"/>
      <c r="AG610" s="9"/>
      <c r="AH610" s="9"/>
    </row>
    <row r="611" ht="15.75" customHeight="1">
      <c r="A611" s="177">
        <v>44839.0</v>
      </c>
      <c r="B611" s="178">
        <v>8.35</v>
      </c>
      <c r="C611" s="178">
        <v>8.38</v>
      </c>
      <c r="D611" s="178">
        <v>8.15</v>
      </c>
      <c r="E611" s="178">
        <v>8.07</v>
      </c>
      <c r="F611" s="178">
        <v>7.88</v>
      </c>
      <c r="G611" s="178">
        <v>7.8</v>
      </c>
      <c r="H611" s="178">
        <v>7.79</v>
      </c>
      <c r="I611" s="178">
        <v>7.83</v>
      </c>
      <c r="J611" s="178">
        <v>7.9</v>
      </c>
      <c r="K611" s="179">
        <f>MAX(0,((T611*(365/365))-VLOOKUP(A611,VBMA!$A:$D,4,0))  /  (T611* (365/365)   ))</f>
        <v>0.398635875</v>
      </c>
      <c r="L611" s="180">
        <f t="shared" ref="L611:S611" si="614">(B611*(1-$K611) * (365/365))/100</f>
        <v>0.05021390444</v>
      </c>
      <c r="M611" s="180">
        <f t="shared" si="614"/>
        <v>0.05039431368</v>
      </c>
      <c r="N611" s="180">
        <f t="shared" si="614"/>
        <v>0.04901117619</v>
      </c>
      <c r="O611" s="180">
        <f t="shared" si="614"/>
        <v>0.04853008489</v>
      </c>
      <c r="P611" s="180">
        <f t="shared" si="614"/>
        <v>0.04738749305</v>
      </c>
      <c r="Q611" s="180">
        <f t="shared" si="614"/>
        <v>0.04690640175</v>
      </c>
      <c r="R611" s="180">
        <f t="shared" si="614"/>
        <v>0.04684626534</v>
      </c>
      <c r="S611" s="180">
        <f t="shared" si="614"/>
        <v>0.04708681099</v>
      </c>
      <c r="T611" s="181">
        <f t="shared" si="3"/>
        <v>7.87043956</v>
      </c>
      <c r="U611" s="182">
        <f t="shared" si="4"/>
        <v>45021</v>
      </c>
      <c r="V611" s="182">
        <f t="shared" si="5"/>
        <v>45112</v>
      </c>
      <c r="W611" s="182">
        <f t="shared" si="6"/>
        <v>45204</v>
      </c>
      <c r="X611" s="181">
        <f t="shared" si="7"/>
        <v>182</v>
      </c>
      <c r="Y611" s="181">
        <f t="shared" si="8"/>
        <v>273</v>
      </c>
      <c r="Z611" s="181">
        <f t="shared" si="9"/>
        <v>365</v>
      </c>
      <c r="AA611" s="155"/>
      <c r="AB611" s="9"/>
      <c r="AC611" s="9"/>
      <c r="AD611" s="9"/>
      <c r="AE611" s="9"/>
      <c r="AF611" s="9"/>
      <c r="AG611" s="9"/>
      <c r="AH611" s="9"/>
    </row>
    <row r="612" ht="15.75" customHeight="1">
      <c r="A612" s="177">
        <v>44838.0</v>
      </c>
      <c r="B612" s="178">
        <v>7.74</v>
      </c>
      <c r="C612" s="178">
        <v>7.76</v>
      </c>
      <c r="D612" s="178">
        <v>7.62</v>
      </c>
      <c r="E612" s="178">
        <v>7.3</v>
      </c>
      <c r="F612" s="178">
        <v>7.4</v>
      </c>
      <c r="G612" s="178">
        <v>7.48</v>
      </c>
      <c r="H612" s="178">
        <v>7.48</v>
      </c>
      <c r="I612" s="178">
        <v>7.5</v>
      </c>
      <c r="J612" s="178">
        <v>7.65</v>
      </c>
      <c r="K612" s="179">
        <f>MAX(0,((T612*(365/365))-VLOOKUP(A612,VBMA!$A:$D,4,0))  /  (T612* (365/365)   ))</f>
        <v>0.377278838</v>
      </c>
      <c r="L612" s="180">
        <f t="shared" ref="L612:S612" si="615">(B612*(1-$K612) * (365/365))/100</f>
        <v>0.04819861794</v>
      </c>
      <c r="M612" s="180">
        <f t="shared" si="615"/>
        <v>0.04832316217</v>
      </c>
      <c r="N612" s="180">
        <f t="shared" si="615"/>
        <v>0.04745135254</v>
      </c>
      <c r="O612" s="180">
        <f t="shared" si="615"/>
        <v>0.04545864483</v>
      </c>
      <c r="P612" s="180">
        <f t="shared" si="615"/>
        <v>0.04608136599</v>
      </c>
      <c r="Q612" s="180">
        <f t="shared" si="615"/>
        <v>0.04657954292</v>
      </c>
      <c r="R612" s="180">
        <f t="shared" si="615"/>
        <v>0.04657954292</v>
      </c>
      <c r="S612" s="180">
        <f t="shared" si="615"/>
        <v>0.04670408715</v>
      </c>
      <c r="T612" s="181">
        <f t="shared" si="3"/>
        <v>7.52021978</v>
      </c>
      <c r="U612" s="182">
        <f t="shared" si="4"/>
        <v>45020</v>
      </c>
      <c r="V612" s="182">
        <f t="shared" si="5"/>
        <v>45111</v>
      </c>
      <c r="W612" s="182">
        <f t="shared" si="6"/>
        <v>45203</v>
      </c>
      <c r="X612" s="181">
        <f t="shared" si="7"/>
        <v>182</v>
      </c>
      <c r="Y612" s="181">
        <f t="shared" si="8"/>
        <v>273</v>
      </c>
      <c r="Z612" s="181">
        <f t="shared" si="9"/>
        <v>365</v>
      </c>
      <c r="AA612" s="155"/>
      <c r="AB612" s="9"/>
      <c r="AC612" s="9"/>
      <c r="AD612" s="9"/>
      <c r="AE612" s="9"/>
      <c r="AF612" s="9"/>
      <c r="AG612" s="9"/>
      <c r="AH612" s="9"/>
    </row>
    <row r="613" ht="15.75" customHeight="1">
      <c r="A613" s="177">
        <v>44837.0</v>
      </c>
      <c r="B613" s="178">
        <v>5.16</v>
      </c>
      <c r="C613" s="178">
        <v>5.46</v>
      </c>
      <c r="D613" s="178">
        <v>5.61</v>
      </c>
      <c r="E613" s="178">
        <v>5.81</v>
      </c>
      <c r="F613" s="178">
        <v>6.07</v>
      </c>
      <c r="G613" s="178">
        <v>6.29</v>
      </c>
      <c r="H613" s="178">
        <v>6.5</v>
      </c>
      <c r="I613" s="178">
        <v>6.55</v>
      </c>
      <c r="J613" s="178">
        <v>6.6</v>
      </c>
      <c r="K613" s="179">
        <f>MAX(0,((T613*(365/365))-VLOOKUP(A613,VBMA!$A:$D,4,0))  /  (T613* (365/365)   ))</f>
        <v>0.3186930825</v>
      </c>
      <c r="L613" s="180">
        <f t="shared" ref="L613:S613" si="616">(B613*(1-$K613) * (365/365))/100</f>
        <v>0.03515543694</v>
      </c>
      <c r="M613" s="180">
        <f t="shared" si="616"/>
        <v>0.0371993577</v>
      </c>
      <c r="N613" s="180">
        <f t="shared" si="616"/>
        <v>0.03822131807</v>
      </c>
      <c r="O613" s="180">
        <f t="shared" si="616"/>
        <v>0.03958393191</v>
      </c>
      <c r="P613" s="180">
        <f t="shared" si="616"/>
        <v>0.04135532989</v>
      </c>
      <c r="Q613" s="180">
        <f t="shared" si="616"/>
        <v>0.04285420511</v>
      </c>
      <c r="R613" s="180">
        <f t="shared" si="616"/>
        <v>0.04428494964</v>
      </c>
      <c r="S613" s="180">
        <f t="shared" si="616"/>
        <v>0.0446256031</v>
      </c>
      <c r="T613" s="181">
        <f t="shared" si="3"/>
        <v>6.600549451</v>
      </c>
      <c r="U613" s="182">
        <f t="shared" si="4"/>
        <v>45019</v>
      </c>
      <c r="V613" s="182">
        <f t="shared" si="5"/>
        <v>45110</v>
      </c>
      <c r="W613" s="182">
        <f t="shared" si="6"/>
        <v>45202</v>
      </c>
      <c r="X613" s="181">
        <f t="shared" si="7"/>
        <v>182</v>
      </c>
      <c r="Y613" s="181">
        <f t="shared" si="8"/>
        <v>273</v>
      </c>
      <c r="Z613" s="181">
        <f t="shared" si="9"/>
        <v>365</v>
      </c>
      <c r="AA613" s="155"/>
      <c r="AB613" s="9"/>
      <c r="AC613" s="9"/>
      <c r="AD613" s="9"/>
      <c r="AE613" s="9"/>
      <c r="AF613" s="9"/>
      <c r="AG613" s="9"/>
      <c r="AH613" s="9"/>
    </row>
    <row r="614" ht="15.75" customHeight="1">
      <c r="A614" s="177">
        <v>44834.0</v>
      </c>
      <c r="B614" s="178">
        <v>4.98</v>
      </c>
      <c r="C614" s="178">
        <v>5.43</v>
      </c>
      <c r="D614" s="178">
        <v>5.63</v>
      </c>
      <c r="E614" s="178">
        <v>5.83</v>
      </c>
      <c r="F614" s="178">
        <v>6.0</v>
      </c>
      <c r="G614" s="178">
        <v>6.18</v>
      </c>
      <c r="H614" s="178">
        <v>6.4</v>
      </c>
      <c r="I614" s="178">
        <v>6.46</v>
      </c>
      <c r="J614" s="178">
        <v>6.53</v>
      </c>
      <c r="K614" s="179">
        <f>MAX(0,((T614*(365/365))-VLOOKUP(A614,VBMA!$A:$D,4,0))  /  (T614* (365/365)   ))</f>
        <v>0.3113496933</v>
      </c>
      <c r="L614" s="180">
        <f t="shared" ref="L614:S614" si="617">(B614*(1-$K614) * (365/365))/100</f>
        <v>0.03429478528</v>
      </c>
      <c r="M614" s="180">
        <f t="shared" si="617"/>
        <v>0.03739371166</v>
      </c>
      <c r="N614" s="180">
        <f t="shared" si="617"/>
        <v>0.03877101227</v>
      </c>
      <c r="O614" s="180">
        <f t="shared" si="617"/>
        <v>0.04014831288</v>
      </c>
      <c r="P614" s="180">
        <f t="shared" si="617"/>
        <v>0.0413190184</v>
      </c>
      <c r="Q614" s="180">
        <f t="shared" si="617"/>
        <v>0.04255858896</v>
      </c>
      <c r="R614" s="180">
        <f t="shared" si="617"/>
        <v>0.04407361963</v>
      </c>
      <c r="S614" s="180">
        <f t="shared" si="617"/>
        <v>0.04448680982</v>
      </c>
      <c r="T614" s="181">
        <f t="shared" si="3"/>
        <v>6.52</v>
      </c>
      <c r="U614" s="182">
        <f t="shared" si="4"/>
        <v>45015</v>
      </c>
      <c r="V614" s="182">
        <f t="shared" si="5"/>
        <v>45107</v>
      </c>
      <c r="W614" s="182">
        <f t="shared" si="6"/>
        <v>45199</v>
      </c>
      <c r="X614" s="181">
        <f t="shared" si="7"/>
        <v>181</v>
      </c>
      <c r="Y614" s="181">
        <f t="shared" si="8"/>
        <v>273</v>
      </c>
      <c r="Z614" s="181">
        <f t="shared" si="9"/>
        <v>365</v>
      </c>
      <c r="AA614" s="155"/>
      <c r="AB614" s="9"/>
      <c r="AC614" s="9"/>
      <c r="AD614" s="9"/>
      <c r="AE614" s="9"/>
      <c r="AF614" s="9"/>
      <c r="AG614" s="9"/>
      <c r="AH614" s="9"/>
    </row>
    <row r="615" ht="15.75" customHeight="1">
      <c r="A615" s="177">
        <v>44833.0</v>
      </c>
      <c r="B615" s="178">
        <v>4.95</v>
      </c>
      <c r="C615" s="178">
        <v>5.5</v>
      </c>
      <c r="D615" s="178">
        <v>5.67</v>
      </c>
      <c r="E615" s="178">
        <v>5.89</v>
      </c>
      <c r="F615" s="178">
        <v>6.11</v>
      </c>
      <c r="G615" s="178">
        <v>6.31</v>
      </c>
      <c r="H615" s="178">
        <v>6.5</v>
      </c>
      <c r="I615" s="178">
        <v>6.58</v>
      </c>
      <c r="J615" s="178">
        <v>6.64</v>
      </c>
      <c r="K615" s="179">
        <f>MAX(0,((T615*(365/365))-VLOOKUP(A615,VBMA!$A:$D,4,0))  /  (T615* (365/365)   ))</f>
        <v>0.3318318318</v>
      </c>
      <c r="L615" s="180">
        <f t="shared" ref="L615:S615" si="618">(B615*(1-$K615) * (365/365))/100</f>
        <v>0.03307432432</v>
      </c>
      <c r="M615" s="180">
        <f t="shared" si="618"/>
        <v>0.03674924925</v>
      </c>
      <c r="N615" s="180">
        <f t="shared" si="618"/>
        <v>0.03788513514</v>
      </c>
      <c r="O615" s="180">
        <f t="shared" si="618"/>
        <v>0.03935510511</v>
      </c>
      <c r="P615" s="180">
        <f t="shared" si="618"/>
        <v>0.04082507508</v>
      </c>
      <c r="Q615" s="180">
        <f t="shared" si="618"/>
        <v>0.04216141141</v>
      </c>
      <c r="R615" s="180">
        <f t="shared" si="618"/>
        <v>0.04343093093</v>
      </c>
      <c r="S615" s="180">
        <f t="shared" si="618"/>
        <v>0.04396546547</v>
      </c>
      <c r="T615" s="181">
        <f t="shared" si="3"/>
        <v>6.66</v>
      </c>
      <c r="U615" s="182">
        <f t="shared" si="4"/>
        <v>45014</v>
      </c>
      <c r="V615" s="182">
        <f t="shared" si="5"/>
        <v>45106</v>
      </c>
      <c r="W615" s="182">
        <f t="shared" si="6"/>
        <v>45198</v>
      </c>
      <c r="X615" s="181">
        <f t="shared" si="7"/>
        <v>181</v>
      </c>
      <c r="Y615" s="181">
        <f t="shared" si="8"/>
        <v>273</v>
      </c>
      <c r="Z615" s="181">
        <f t="shared" si="9"/>
        <v>365</v>
      </c>
      <c r="AA615" s="155"/>
      <c r="AB615" s="9"/>
      <c r="AC615" s="9"/>
      <c r="AD615" s="9"/>
      <c r="AE615" s="9"/>
      <c r="AF615" s="9"/>
      <c r="AG615" s="9"/>
      <c r="AH615" s="9"/>
    </row>
    <row r="616" ht="15.75" customHeight="1">
      <c r="A616" s="177">
        <v>44832.0</v>
      </c>
      <c r="B616" s="178">
        <v>5.11</v>
      </c>
      <c r="C616" s="178">
        <v>5.44</v>
      </c>
      <c r="D616" s="178">
        <v>5.6</v>
      </c>
      <c r="E616" s="178">
        <v>5.8</v>
      </c>
      <c r="F616" s="178">
        <v>6.01</v>
      </c>
      <c r="G616" s="178">
        <v>6.23</v>
      </c>
      <c r="H616" s="178">
        <v>6.4</v>
      </c>
      <c r="I616" s="178">
        <v>6.47</v>
      </c>
      <c r="J616" s="178">
        <v>6.5</v>
      </c>
      <c r="K616" s="179">
        <f>MAX(0,((T616*(365/365))-VLOOKUP(A616,VBMA!$A:$D,4,0))  /  (T616* (365/365)   ))</f>
        <v>0.3145259939</v>
      </c>
      <c r="L616" s="180">
        <f t="shared" ref="L616:S616" si="619">(B616*(1-$K616) * (365/365))/100</f>
        <v>0.03502772171</v>
      </c>
      <c r="M616" s="180">
        <f t="shared" si="619"/>
        <v>0.03728978593</v>
      </c>
      <c r="N616" s="180">
        <f t="shared" si="619"/>
        <v>0.03838654434</v>
      </c>
      <c r="O616" s="180">
        <f t="shared" si="619"/>
        <v>0.03975749235</v>
      </c>
      <c r="P616" s="180">
        <f t="shared" si="619"/>
        <v>0.04119698777</v>
      </c>
      <c r="Q616" s="180">
        <f t="shared" si="619"/>
        <v>0.04270503058</v>
      </c>
      <c r="R616" s="180">
        <f t="shared" si="619"/>
        <v>0.04387033639</v>
      </c>
      <c r="S616" s="180">
        <f t="shared" si="619"/>
        <v>0.0443501682</v>
      </c>
      <c r="T616" s="181">
        <f t="shared" si="3"/>
        <v>6.54</v>
      </c>
      <c r="U616" s="182">
        <f t="shared" si="4"/>
        <v>45013</v>
      </c>
      <c r="V616" s="182">
        <f t="shared" si="5"/>
        <v>45105</v>
      </c>
      <c r="W616" s="182">
        <f t="shared" si="6"/>
        <v>45197</v>
      </c>
      <c r="X616" s="181">
        <f t="shared" si="7"/>
        <v>181</v>
      </c>
      <c r="Y616" s="181">
        <f t="shared" si="8"/>
        <v>273</v>
      </c>
      <c r="Z616" s="181">
        <f t="shared" si="9"/>
        <v>365</v>
      </c>
      <c r="AA616" s="155"/>
      <c r="AB616" s="9"/>
      <c r="AC616" s="9"/>
      <c r="AD616" s="9"/>
      <c r="AE616" s="9"/>
      <c r="AF616" s="9"/>
      <c r="AG616" s="9"/>
      <c r="AH616" s="9"/>
    </row>
    <row r="617" ht="15.75" customHeight="1">
      <c r="A617" s="177">
        <v>44831.0</v>
      </c>
      <c r="B617" s="178">
        <v>5.17</v>
      </c>
      <c r="C617" s="178">
        <v>5.45</v>
      </c>
      <c r="D617" s="178">
        <v>5.6</v>
      </c>
      <c r="E617" s="178">
        <v>5.83</v>
      </c>
      <c r="F617" s="178">
        <v>6.0</v>
      </c>
      <c r="G617" s="178">
        <v>6.22</v>
      </c>
      <c r="H617" s="178">
        <v>6.37</v>
      </c>
      <c r="I617" s="178">
        <v>6.44</v>
      </c>
      <c r="J617" s="178">
        <v>6.52</v>
      </c>
      <c r="K617" s="179">
        <f>MAX(0,((T617*(365/365))-VLOOKUP(A617,VBMA!$A:$D,4,0))  /  (T617* (365/365)   ))</f>
        <v>0.331797235</v>
      </c>
      <c r="L617" s="180">
        <f t="shared" ref="L617:S617" si="620">(B617*(1-$K617) * (365/365))/100</f>
        <v>0.03454608295</v>
      </c>
      <c r="M617" s="180">
        <f t="shared" si="620"/>
        <v>0.03641705069</v>
      </c>
      <c r="N617" s="180">
        <f t="shared" si="620"/>
        <v>0.03741935484</v>
      </c>
      <c r="O617" s="180">
        <f t="shared" si="620"/>
        <v>0.0389562212</v>
      </c>
      <c r="P617" s="180">
        <f t="shared" si="620"/>
        <v>0.0400921659</v>
      </c>
      <c r="Q617" s="180">
        <f t="shared" si="620"/>
        <v>0.04156221198</v>
      </c>
      <c r="R617" s="180">
        <f t="shared" si="620"/>
        <v>0.04256451613</v>
      </c>
      <c r="S617" s="180">
        <f t="shared" si="620"/>
        <v>0.04303225806</v>
      </c>
      <c r="T617" s="181">
        <f t="shared" si="3"/>
        <v>6.51</v>
      </c>
      <c r="U617" s="182">
        <f t="shared" si="4"/>
        <v>45012</v>
      </c>
      <c r="V617" s="182">
        <f t="shared" si="5"/>
        <v>45104</v>
      </c>
      <c r="W617" s="182">
        <f t="shared" si="6"/>
        <v>45196</v>
      </c>
      <c r="X617" s="181">
        <f t="shared" si="7"/>
        <v>181</v>
      </c>
      <c r="Y617" s="181">
        <f t="shared" si="8"/>
        <v>273</v>
      </c>
      <c r="Z617" s="181">
        <f t="shared" si="9"/>
        <v>365</v>
      </c>
      <c r="AA617" s="155"/>
      <c r="AB617" s="9"/>
      <c r="AC617" s="9"/>
      <c r="AD617" s="9"/>
      <c r="AE617" s="9"/>
      <c r="AF617" s="9"/>
      <c r="AG617" s="9"/>
      <c r="AH617" s="9"/>
    </row>
    <row r="618" ht="15.75" customHeight="1">
      <c r="A618" s="177">
        <v>44830.0</v>
      </c>
      <c r="B618" s="178">
        <v>5.11</v>
      </c>
      <c r="C618" s="178">
        <v>5.43</v>
      </c>
      <c r="D618" s="178">
        <v>5.56</v>
      </c>
      <c r="E618" s="178">
        <v>5.77</v>
      </c>
      <c r="F618" s="178">
        <v>5.96</v>
      </c>
      <c r="G618" s="178">
        <v>6.17</v>
      </c>
      <c r="H618" s="178">
        <v>6.33</v>
      </c>
      <c r="I618" s="178">
        <v>6.4</v>
      </c>
      <c r="J618" s="178">
        <v>6.47</v>
      </c>
      <c r="K618" s="179">
        <f>MAX(0,((T618*(365/365))-VLOOKUP(A618,VBMA!$A:$D,4,0))  /  (T618* (365/365)   ))</f>
        <v>0.3714064915</v>
      </c>
      <c r="L618" s="180">
        <f t="shared" ref="L618:S618" si="621">(B618*(1-$K618) * (365/365))/100</f>
        <v>0.03212112828</v>
      </c>
      <c r="M618" s="180">
        <f t="shared" si="621"/>
        <v>0.03413262751</v>
      </c>
      <c r="N618" s="180">
        <f t="shared" si="621"/>
        <v>0.03494979907</v>
      </c>
      <c r="O618" s="180">
        <f t="shared" si="621"/>
        <v>0.03626984544</v>
      </c>
      <c r="P618" s="180">
        <f t="shared" si="621"/>
        <v>0.03746417311</v>
      </c>
      <c r="Q618" s="180">
        <f t="shared" si="621"/>
        <v>0.03878421947</v>
      </c>
      <c r="R618" s="180">
        <f t="shared" si="621"/>
        <v>0.03978996909</v>
      </c>
      <c r="S618" s="180">
        <f t="shared" si="621"/>
        <v>0.04022998454</v>
      </c>
      <c r="T618" s="181">
        <f t="shared" si="3"/>
        <v>6.47</v>
      </c>
      <c r="U618" s="182">
        <f t="shared" si="4"/>
        <v>45011</v>
      </c>
      <c r="V618" s="182">
        <f t="shared" si="5"/>
        <v>45103</v>
      </c>
      <c r="W618" s="182">
        <f t="shared" si="6"/>
        <v>45195</v>
      </c>
      <c r="X618" s="181">
        <f t="shared" si="7"/>
        <v>181</v>
      </c>
      <c r="Y618" s="181">
        <f t="shared" si="8"/>
        <v>273</v>
      </c>
      <c r="Z618" s="181">
        <f t="shared" si="9"/>
        <v>365</v>
      </c>
      <c r="AA618" s="155"/>
      <c r="AB618" s="9"/>
      <c r="AC618" s="9"/>
      <c r="AD618" s="9"/>
      <c r="AE618" s="9"/>
      <c r="AF618" s="9"/>
      <c r="AG618" s="9"/>
      <c r="AH618" s="9"/>
    </row>
    <row r="619" ht="15.75" customHeight="1">
      <c r="A619" s="177">
        <v>44827.0</v>
      </c>
      <c r="B619" s="178">
        <v>5.03</v>
      </c>
      <c r="C619" s="178">
        <v>5.28</v>
      </c>
      <c r="D619" s="178">
        <v>5.4</v>
      </c>
      <c r="E619" s="178">
        <v>5.6</v>
      </c>
      <c r="F619" s="178">
        <v>5.8</v>
      </c>
      <c r="G619" s="178">
        <v>6.02</v>
      </c>
      <c r="H619" s="178">
        <v>6.17</v>
      </c>
      <c r="I619" s="178">
        <v>6.24</v>
      </c>
      <c r="J619" s="178">
        <v>6.3</v>
      </c>
      <c r="K619" s="179">
        <f>MAX(0,((T619*(365/365))-VLOOKUP(A619,VBMA!$A:$D,4,0))  /  (T619* (365/365)   ))</f>
        <v>0.3581616482</v>
      </c>
      <c r="L619" s="180">
        <f t="shared" ref="L619:S619" si="622">(B619*(1-$K619) * (365/365))/100</f>
        <v>0.0322844691</v>
      </c>
      <c r="M619" s="180">
        <f t="shared" si="622"/>
        <v>0.03388906498</v>
      </c>
      <c r="N619" s="180">
        <f t="shared" si="622"/>
        <v>0.034659271</v>
      </c>
      <c r="O619" s="180">
        <f t="shared" si="622"/>
        <v>0.0359429477</v>
      </c>
      <c r="P619" s="180">
        <f t="shared" si="622"/>
        <v>0.03722662441</v>
      </c>
      <c r="Q619" s="180">
        <f t="shared" si="622"/>
        <v>0.03863866878</v>
      </c>
      <c r="R619" s="180">
        <f t="shared" si="622"/>
        <v>0.03960142631</v>
      </c>
      <c r="S619" s="180">
        <f t="shared" si="622"/>
        <v>0.04005071315</v>
      </c>
      <c r="T619" s="181">
        <f t="shared" si="3"/>
        <v>6.31</v>
      </c>
      <c r="U619" s="182">
        <f t="shared" si="4"/>
        <v>45008</v>
      </c>
      <c r="V619" s="182">
        <f t="shared" si="5"/>
        <v>45100</v>
      </c>
      <c r="W619" s="182">
        <f t="shared" si="6"/>
        <v>45192</v>
      </c>
      <c r="X619" s="181">
        <f t="shared" si="7"/>
        <v>181</v>
      </c>
      <c r="Y619" s="181">
        <f t="shared" si="8"/>
        <v>273</v>
      </c>
      <c r="Z619" s="181">
        <f t="shared" si="9"/>
        <v>365</v>
      </c>
      <c r="AA619" s="155"/>
      <c r="AB619" s="9"/>
      <c r="AC619" s="9"/>
      <c r="AD619" s="9"/>
      <c r="AE619" s="9"/>
      <c r="AF619" s="9"/>
      <c r="AG619" s="9"/>
      <c r="AH619" s="9"/>
    </row>
    <row r="620" ht="15.75" customHeight="1">
      <c r="A620" s="177">
        <v>44826.0</v>
      </c>
      <c r="B620" s="178">
        <v>4.87</v>
      </c>
      <c r="C620" s="178">
        <v>5.1</v>
      </c>
      <c r="D620" s="178">
        <v>5.27</v>
      </c>
      <c r="E620" s="178">
        <v>5.44</v>
      </c>
      <c r="F620" s="178">
        <v>5.66</v>
      </c>
      <c r="G620" s="178">
        <v>5.89</v>
      </c>
      <c r="H620" s="178">
        <v>6.03</v>
      </c>
      <c r="I620" s="178">
        <v>6.13</v>
      </c>
      <c r="J620" s="178">
        <v>6.2</v>
      </c>
      <c r="K620" s="179">
        <f>MAX(0,((T620*(365/365))-VLOOKUP(A620,VBMA!$A:$D,4,0))  /  (T620* (365/365)   ))</f>
        <v>0.37929374</v>
      </c>
      <c r="L620" s="180">
        <f t="shared" ref="L620:S620" si="623">(B620*(1-$K620) * (365/365))/100</f>
        <v>0.03022839486</v>
      </c>
      <c r="M620" s="180">
        <f t="shared" si="623"/>
        <v>0.03165601926</v>
      </c>
      <c r="N620" s="180">
        <f t="shared" si="623"/>
        <v>0.0327112199</v>
      </c>
      <c r="O620" s="180">
        <f t="shared" si="623"/>
        <v>0.03376642055</v>
      </c>
      <c r="P620" s="180">
        <f t="shared" si="623"/>
        <v>0.03513197432</v>
      </c>
      <c r="Q620" s="180">
        <f t="shared" si="623"/>
        <v>0.03655959872</v>
      </c>
      <c r="R620" s="180">
        <f t="shared" si="623"/>
        <v>0.03742858748</v>
      </c>
      <c r="S620" s="180">
        <f t="shared" si="623"/>
        <v>0.03804929374</v>
      </c>
      <c r="T620" s="181">
        <f t="shared" si="3"/>
        <v>6.23</v>
      </c>
      <c r="U620" s="182">
        <f t="shared" si="4"/>
        <v>45007</v>
      </c>
      <c r="V620" s="182">
        <f t="shared" si="5"/>
        <v>45099</v>
      </c>
      <c r="W620" s="182">
        <f t="shared" si="6"/>
        <v>45191</v>
      </c>
      <c r="X620" s="181">
        <f t="shared" si="7"/>
        <v>181</v>
      </c>
      <c r="Y620" s="181">
        <f t="shared" si="8"/>
        <v>273</v>
      </c>
      <c r="Z620" s="181">
        <f t="shared" si="9"/>
        <v>365</v>
      </c>
      <c r="AA620" s="155"/>
      <c r="AB620" s="9"/>
      <c r="AC620" s="9"/>
      <c r="AD620" s="9"/>
      <c r="AE620" s="9"/>
      <c r="AF620" s="9"/>
      <c r="AG620" s="9"/>
      <c r="AH620" s="9"/>
    </row>
    <row r="621" ht="15.75" customHeight="1">
      <c r="A621" s="177">
        <v>44825.0</v>
      </c>
      <c r="B621" s="178">
        <v>4.68</v>
      </c>
      <c r="C621" s="178">
        <v>4.8</v>
      </c>
      <c r="D621" s="178">
        <v>5.02</v>
      </c>
      <c r="E621" s="178">
        <v>5.28</v>
      </c>
      <c r="F621" s="178">
        <v>5.54</v>
      </c>
      <c r="G621" s="178">
        <v>5.82</v>
      </c>
      <c r="H621" s="178">
        <v>5.96</v>
      </c>
      <c r="I621" s="178">
        <v>6.1</v>
      </c>
      <c r="J621" s="178">
        <v>6.18</v>
      </c>
      <c r="K621" s="179">
        <f>MAX(0,((T621*(365/365))-VLOOKUP(A621,VBMA!$A:$D,4,0))  /  (T621* (365/365)   ))</f>
        <v>0.4448717949</v>
      </c>
      <c r="L621" s="180">
        <f t="shared" ref="L621:S621" si="624">(B621*(1-$K621) * (365/365))/100</f>
        <v>0.02598</v>
      </c>
      <c r="M621" s="180">
        <f t="shared" si="624"/>
        <v>0.02664615385</v>
      </c>
      <c r="N621" s="180">
        <f t="shared" si="624"/>
        <v>0.0278674359</v>
      </c>
      <c r="O621" s="180">
        <f t="shared" si="624"/>
        <v>0.02931076923</v>
      </c>
      <c r="P621" s="180">
        <f t="shared" si="624"/>
        <v>0.03075410256</v>
      </c>
      <c r="Q621" s="180">
        <f t="shared" si="624"/>
        <v>0.03230846154</v>
      </c>
      <c r="R621" s="180">
        <f t="shared" si="624"/>
        <v>0.03308564103</v>
      </c>
      <c r="S621" s="180">
        <f t="shared" si="624"/>
        <v>0.03386282051</v>
      </c>
      <c r="T621" s="181">
        <f t="shared" si="3"/>
        <v>6.24</v>
      </c>
      <c r="U621" s="182">
        <f t="shared" si="4"/>
        <v>45006</v>
      </c>
      <c r="V621" s="182">
        <f t="shared" si="5"/>
        <v>45098</v>
      </c>
      <c r="W621" s="182">
        <f t="shared" si="6"/>
        <v>45190</v>
      </c>
      <c r="X621" s="181">
        <f t="shared" si="7"/>
        <v>181</v>
      </c>
      <c r="Y621" s="181">
        <f t="shared" si="8"/>
        <v>273</v>
      </c>
      <c r="Z621" s="181">
        <f t="shared" si="9"/>
        <v>365</v>
      </c>
      <c r="AA621" s="155"/>
      <c r="AB621" s="9"/>
      <c r="AC621" s="9"/>
      <c r="AD621" s="9"/>
      <c r="AE621" s="9"/>
      <c r="AF621" s="9"/>
      <c r="AG621" s="9"/>
      <c r="AH621" s="9"/>
    </row>
    <row r="622" ht="15.75" customHeight="1">
      <c r="A622" s="177">
        <v>44824.0</v>
      </c>
      <c r="B622" s="178">
        <v>4.58</v>
      </c>
      <c r="C622" s="178">
        <v>4.8</v>
      </c>
      <c r="D622" s="178">
        <v>4.93</v>
      </c>
      <c r="E622" s="178">
        <v>5.2</v>
      </c>
      <c r="F622" s="178">
        <v>5.43</v>
      </c>
      <c r="G622" s="178">
        <v>5.65</v>
      </c>
      <c r="H622" s="178">
        <v>5.83</v>
      </c>
      <c r="I622" s="178">
        <v>5.86</v>
      </c>
      <c r="J622" s="178">
        <v>5.98</v>
      </c>
      <c r="K622" s="179">
        <f>MAX(0,((T622*(365/365))-VLOOKUP(A622,VBMA!$A:$D,4,0))  /  (T622* (365/365)   ))</f>
        <v>0.4599320883</v>
      </c>
      <c r="L622" s="180">
        <f t="shared" ref="L622:S622" si="625">(B622*(1-$K622) * (365/365))/100</f>
        <v>0.02473511036</v>
      </c>
      <c r="M622" s="180">
        <f t="shared" si="625"/>
        <v>0.02592325976</v>
      </c>
      <c r="N622" s="180">
        <f t="shared" si="625"/>
        <v>0.02662534805</v>
      </c>
      <c r="O622" s="180">
        <f t="shared" si="625"/>
        <v>0.02808353141</v>
      </c>
      <c r="P622" s="180">
        <f t="shared" si="625"/>
        <v>0.02932568761</v>
      </c>
      <c r="Q622" s="180">
        <f t="shared" si="625"/>
        <v>0.03051383701</v>
      </c>
      <c r="R622" s="180">
        <f t="shared" si="625"/>
        <v>0.03148595925</v>
      </c>
      <c r="S622" s="180">
        <f t="shared" si="625"/>
        <v>0.03164797963</v>
      </c>
      <c r="T622" s="181">
        <f t="shared" si="3"/>
        <v>5.89</v>
      </c>
      <c r="U622" s="182">
        <f t="shared" si="4"/>
        <v>45005</v>
      </c>
      <c r="V622" s="182">
        <f t="shared" si="5"/>
        <v>45097</v>
      </c>
      <c r="W622" s="182">
        <f t="shared" si="6"/>
        <v>45189</v>
      </c>
      <c r="X622" s="181">
        <f t="shared" si="7"/>
        <v>181</v>
      </c>
      <c r="Y622" s="181">
        <f t="shared" si="8"/>
        <v>273</v>
      </c>
      <c r="Z622" s="181">
        <f t="shared" si="9"/>
        <v>365</v>
      </c>
      <c r="AA622" s="155"/>
      <c r="AB622" s="9"/>
      <c r="AC622" s="9"/>
      <c r="AD622" s="9"/>
      <c r="AE622" s="9"/>
      <c r="AF622" s="9"/>
      <c r="AG622" s="9"/>
      <c r="AH622" s="9"/>
    </row>
    <row r="623" ht="15.75" customHeight="1">
      <c r="A623" s="177">
        <v>44823.0</v>
      </c>
      <c r="B623" s="178">
        <v>4.3</v>
      </c>
      <c r="C623" s="178">
        <v>4.5</v>
      </c>
      <c r="D623" s="178">
        <v>4.64</v>
      </c>
      <c r="E623" s="178">
        <v>5.0</v>
      </c>
      <c r="F623" s="178">
        <v>5.32</v>
      </c>
      <c r="G623" s="178">
        <v>5.48</v>
      </c>
      <c r="H623" s="178">
        <v>5.62</v>
      </c>
      <c r="I623" s="178">
        <v>5.72</v>
      </c>
      <c r="J623" s="178">
        <v>5.85</v>
      </c>
      <c r="K623" s="179">
        <f>MAX(0,((T623*(365/365))-VLOOKUP(A623,VBMA!$A:$D,4,0))  /  (T623* (365/365)   ))</f>
        <v>0.4737113402</v>
      </c>
      <c r="L623" s="180">
        <f t="shared" ref="L623:S623" si="626">(B623*(1-$K623) * (365/365))/100</f>
        <v>0.02263041237</v>
      </c>
      <c r="M623" s="180">
        <f t="shared" si="626"/>
        <v>0.02368298969</v>
      </c>
      <c r="N623" s="180">
        <f t="shared" si="626"/>
        <v>0.02441979381</v>
      </c>
      <c r="O623" s="180">
        <f t="shared" si="626"/>
        <v>0.02631443299</v>
      </c>
      <c r="P623" s="180">
        <f t="shared" si="626"/>
        <v>0.0279985567</v>
      </c>
      <c r="Q623" s="180">
        <f t="shared" si="626"/>
        <v>0.02884061856</v>
      </c>
      <c r="R623" s="180">
        <f t="shared" si="626"/>
        <v>0.02957742268</v>
      </c>
      <c r="S623" s="180">
        <f t="shared" si="626"/>
        <v>0.03010371134</v>
      </c>
      <c r="T623" s="181">
        <f t="shared" si="3"/>
        <v>5.82</v>
      </c>
      <c r="U623" s="182">
        <f t="shared" si="4"/>
        <v>45004</v>
      </c>
      <c r="V623" s="182">
        <f t="shared" si="5"/>
        <v>45096</v>
      </c>
      <c r="W623" s="182">
        <f t="shared" si="6"/>
        <v>45188</v>
      </c>
      <c r="X623" s="181">
        <f t="shared" si="7"/>
        <v>181</v>
      </c>
      <c r="Y623" s="181">
        <f t="shared" si="8"/>
        <v>273</v>
      </c>
      <c r="Z623" s="181">
        <f t="shared" si="9"/>
        <v>365</v>
      </c>
      <c r="AA623" s="155"/>
      <c r="AB623" s="9"/>
      <c r="AC623" s="9"/>
      <c r="AD623" s="9"/>
      <c r="AE623" s="9"/>
      <c r="AF623" s="9"/>
      <c r="AG623" s="9"/>
      <c r="AH623" s="9"/>
    </row>
    <row r="624" ht="15.75" customHeight="1">
      <c r="A624" s="177">
        <v>44820.0</v>
      </c>
      <c r="B624" s="178">
        <v>4.28</v>
      </c>
      <c r="C624" s="178">
        <v>4.54</v>
      </c>
      <c r="D624" s="178">
        <v>4.64</v>
      </c>
      <c r="E624" s="178">
        <v>5.02</v>
      </c>
      <c r="F624" s="178">
        <v>5.36</v>
      </c>
      <c r="G624" s="178">
        <v>5.48</v>
      </c>
      <c r="H624" s="178">
        <v>5.76</v>
      </c>
      <c r="I624" s="178">
        <v>5.83</v>
      </c>
      <c r="J624" s="178">
        <v>5.88</v>
      </c>
      <c r="K624" s="179">
        <f>MAX(0,((T624*(365/365))-VLOOKUP(A624,VBMA!$A:$D,4,0))  /  (T624* (365/365)   ))</f>
        <v>0.4837288136</v>
      </c>
      <c r="L624" s="180">
        <f t="shared" ref="L624:S624" si="627">(B624*(1-$K624) * (365/365))/100</f>
        <v>0.02209640678</v>
      </c>
      <c r="M624" s="180">
        <f t="shared" si="627"/>
        <v>0.02343871186</v>
      </c>
      <c r="N624" s="180">
        <f t="shared" si="627"/>
        <v>0.02395498305</v>
      </c>
      <c r="O624" s="180">
        <f t="shared" si="627"/>
        <v>0.02591681356</v>
      </c>
      <c r="P624" s="180">
        <f t="shared" si="627"/>
        <v>0.02767213559</v>
      </c>
      <c r="Q624" s="180">
        <f t="shared" si="627"/>
        <v>0.02829166102</v>
      </c>
      <c r="R624" s="180">
        <f t="shared" si="627"/>
        <v>0.02973722034</v>
      </c>
      <c r="S624" s="180">
        <f t="shared" si="627"/>
        <v>0.03009861017</v>
      </c>
      <c r="T624" s="181">
        <f t="shared" si="3"/>
        <v>5.9</v>
      </c>
      <c r="U624" s="182">
        <f t="shared" si="4"/>
        <v>45001</v>
      </c>
      <c r="V624" s="182">
        <f t="shared" si="5"/>
        <v>45093</v>
      </c>
      <c r="W624" s="182">
        <f t="shared" si="6"/>
        <v>45185</v>
      </c>
      <c r="X624" s="181">
        <f t="shared" si="7"/>
        <v>181</v>
      </c>
      <c r="Y624" s="181">
        <f t="shared" si="8"/>
        <v>273</v>
      </c>
      <c r="Z624" s="181">
        <f t="shared" si="9"/>
        <v>365</v>
      </c>
      <c r="AA624" s="155"/>
      <c r="AB624" s="9"/>
      <c r="AC624" s="9"/>
      <c r="AD624" s="9"/>
      <c r="AE624" s="9"/>
      <c r="AF624" s="9"/>
      <c r="AG624" s="9"/>
      <c r="AH624" s="9"/>
    </row>
    <row r="625" ht="15.75" customHeight="1">
      <c r="A625" s="177">
        <v>44819.0</v>
      </c>
      <c r="B625" s="178">
        <v>4.25</v>
      </c>
      <c r="C625" s="178">
        <v>4.5</v>
      </c>
      <c r="D625" s="178">
        <v>4.63</v>
      </c>
      <c r="E625" s="178">
        <v>4.97</v>
      </c>
      <c r="F625" s="178">
        <v>5.28</v>
      </c>
      <c r="G625" s="178">
        <v>5.43</v>
      </c>
      <c r="H625" s="178">
        <v>5.63</v>
      </c>
      <c r="I625" s="178">
        <v>5.7</v>
      </c>
      <c r="J625" s="178">
        <v>5.78</v>
      </c>
      <c r="K625" s="179">
        <f>MAX(0,((T625*(365/365))-VLOOKUP(A625,VBMA!$A:$D,4,0))  /  (T625* (365/365)   ))</f>
        <v>0.4864818024</v>
      </c>
      <c r="L625" s="180">
        <f t="shared" ref="L625:S625" si="628">(B625*(1-$K625) * (365/365))/100</f>
        <v>0.0218245234</v>
      </c>
      <c r="M625" s="180">
        <f t="shared" si="628"/>
        <v>0.02310831889</v>
      </c>
      <c r="N625" s="180">
        <f t="shared" si="628"/>
        <v>0.02377589255</v>
      </c>
      <c r="O625" s="180">
        <f t="shared" si="628"/>
        <v>0.02552185442</v>
      </c>
      <c r="P625" s="180">
        <f t="shared" si="628"/>
        <v>0.02711376083</v>
      </c>
      <c r="Q625" s="180">
        <f t="shared" si="628"/>
        <v>0.02788403813</v>
      </c>
      <c r="R625" s="180">
        <f t="shared" si="628"/>
        <v>0.02891107452</v>
      </c>
      <c r="S625" s="180">
        <f t="shared" si="628"/>
        <v>0.02927053726</v>
      </c>
      <c r="T625" s="181">
        <f t="shared" si="3"/>
        <v>5.77</v>
      </c>
      <c r="U625" s="182">
        <f t="shared" si="4"/>
        <v>45000</v>
      </c>
      <c r="V625" s="182">
        <f t="shared" si="5"/>
        <v>45092</v>
      </c>
      <c r="W625" s="182">
        <f t="shared" si="6"/>
        <v>45184</v>
      </c>
      <c r="X625" s="181">
        <f t="shared" si="7"/>
        <v>181</v>
      </c>
      <c r="Y625" s="181">
        <f t="shared" si="8"/>
        <v>273</v>
      </c>
      <c r="Z625" s="181">
        <f t="shared" si="9"/>
        <v>365</v>
      </c>
      <c r="AA625" s="155"/>
      <c r="AB625" s="9"/>
      <c r="AC625" s="9"/>
      <c r="AD625" s="9"/>
      <c r="AE625" s="9"/>
      <c r="AF625" s="9"/>
      <c r="AG625" s="9"/>
      <c r="AH625" s="9"/>
    </row>
    <row r="626" ht="15.75" customHeight="1">
      <c r="A626" s="177">
        <v>44818.0</v>
      </c>
      <c r="B626" s="178">
        <v>4.21</v>
      </c>
      <c r="C626" s="178">
        <v>4.5</v>
      </c>
      <c r="D626" s="178">
        <v>4.64</v>
      </c>
      <c r="E626" s="178">
        <v>4.97</v>
      </c>
      <c r="F626" s="178">
        <v>5.31</v>
      </c>
      <c r="G626" s="178">
        <v>5.49</v>
      </c>
      <c r="H626" s="178">
        <v>5.73</v>
      </c>
      <c r="I626" s="178">
        <v>5.77</v>
      </c>
      <c r="J626" s="178">
        <v>5.8</v>
      </c>
      <c r="K626" s="179">
        <f>MAX(0,((T626*(365/365))-VLOOKUP(A626,VBMA!$A:$D,4,0))  /  (T626* (365/365)   ))</f>
        <v>0.4900172117</v>
      </c>
      <c r="L626" s="180">
        <f t="shared" ref="L626:S626" si="629">(B626*(1-$K626) * (365/365))/100</f>
        <v>0.02147027539</v>
      </c>
      <c r="M626" s="180">
        <f t="shared" si="629"/>
        <v>0.02294922547</v>
      </c>
      <c r="N626" s="180">
        <f t="shared" si="629"/>
        <v>0.02366320138</v>
      </c>
      <c r="O626" s="180">
        <f t="shared" si="629"/>
        <v>0.02534614458</v>
      </c>
      <c r="P626" s="180">
        <f t="shared" si="629"/>
        <v>0.02708008606</v>
      </c>
      <c r="Q626" s="180">
        <f t="shared" si="629"/>
        <v>0.02799805508</v>
      </c>
      <c r="R626" s="180">
        <f t="shared" si="629"/>
        <v>0.02922201377</v>
      </c>
      <c r="S626" s="180">
        <f t="shared" si="629"/>
        <v>0.02942600688</v>
      </c>
      <c r="T626" s="181">
        <f t="shared" si="3"/>
        <v>5.81</v>
      </c>
      <c r="U626" s="182">
        <f t="shared" si="4"/>
        <v>44999</v>
      </c>
      <c r="V626" s="182">
        <f t="shared" si="5"/>
        <v>45091</v>
      </c>
      <c r="W626" s="182">
        <f t="shared" si="6"/>
        <v>45183</v>
      </c>
      <c r="X626" s="181">
        <f t="shared" si="7"/>
        <v>181</v>
      </c>
      <c r="Y626" s="181">
        <f t="shared" si="8"/>
        <v>273</v>
      </c>
      <c r="Z626" s="181">
        <f t="shared" si="9"/>
        <v>365</v>
      </c>
      <c r="AA626" s="155"/>
      <c r="AB626" s="9"/>
      <c r="AC626" s="9"/>
      <c r="AD626" s="9"/>
      <c r="AE626" s="9"/>
      <c r="AF626" s="9"/>
      <c r="AG626" s="9"/>
      <c r="AH626" s="9"/>
    </row>
    <row r="627" ht="15.75" customHeight="1">
      <c r="A627" s="177">
        <v>44817.0</v>
      </c>
      <c r="B627" s="178">
        <v>4.29</v>
      </c>
      <c r="C627" s="178">
        <v>4.49</v>
      </c>
      <c r="D627" s="178">
        <v>4.61</v>
      </c>
      <c r="E627" s="178">
        <v>4.94</v>
      </c>
      <c r="F627" s="178">
        <v>5.31</v>
      </c>
      <c r="G627" s="178">
        <v>5.46</v>
      </c>
      <c r="H627" s="178">
        <v>5.73</v>
      </c>
      <c r="I627" s="178">
        <v>5.77</v>
      </c>
      <c r="J627" s="178">
        <v>5.8</v>
      </c>
      <c r="K627" s="179">
        <f>MAX(0,((T627*(365/365))-VLOOKUP(A627,VBMA!$A:$D,4,0))  /  (T627* (365/365)   ))</f>
        <v>0.495869191</v>
      </c>
      <c r="L627" s="180">
        <f t="shared" ref="L627:S627" si="630">(B627*(1-$K627) * (365/365))/100</f>
        <v>0.0216272117</v>
      </c>
      <c r="M627" s="180">
        <f t="shared" si="630"/>
        <v>0.02263547332</v>
      </c>
      <c r="N627" s="180">
        <f t="shared" si="630"/>
        <v>0.02324043029</v>
      </c>
      <c r="O627" s="180">
        <f t="shared" si="630"/>
        <v>0.02490406196</v>
      </c>
      <c r="P627" s="180">
        <f t="shared" si="630"/>
        <v>0.02676934596</v>
      </c>
      <c r="Q627" s="180">
        <f t="shared" si="630"/>
        <v>0.02752554217</v>
      </c>
      <c r="R627" s="180">
        <f t="shared" si="630"/>
        <v>0.02888669535</v>
      </c>
      <c r="S627" s="180">
        <f t="shared" si="630"/>
        <v>0.02908834768</v>
      </c>
      <c r="T627" s="181">
        <f t="shared" si="3"/>
        <v>5.81</v>
      </c>
      <c r="U627" s="182">
        <f t="shared" si="4"/>
        <v>44998</v>
      </c>
      <c r="V627" s="182">
        <f t="shared" si="5"/>
        <v>45090</v>
      </c>
      <c r="W627" s="182">
        <f t="shared" si="6"/>
        <v>45182</v>
      </c>
      <c r="X627" s="181">
        <f t="shared" si="7"/>
        <v>181</v>
      </c>
      <c r="Y627" s="181">
        <f t="shared" si="8"/>
        <v>273</v>
      </c>
      <c r="Z627" s="181">
        <f t="shared" si="9"/>
        <v>365</v>
      </c>
      <c r="AA627" s="155"/>
      <c r="AB627" s="9"/>
      <c r="AC627" s="9"/>
      <c r="AD627" s="9"/>
      <c r="AE627" s="9"/>
      <c r="AF627" s="9"/>
      <c r="AG627" s="9"/>
      <c r="AH627" s="9"/>
    </row>
    <row r="628" ht="15.75" customHeight="1">
      <c r="A628" s="177">
        <v>44816.0</v>
      </c>
      <c r="B628" s="178">
        <v>4.33</v>
      </c>
      <c r="C628" s="178">
        <v>4.53</v>
      </c>
      <c r="D628" s="178">
        <v>4.67</v>
      </c>
      <c r="E628" s="178">
        <v>4.97</v>
      </c>
      <c r="F628" s="178">
        <v>5.32</v>
      </c>
      <c r="G628" s="178">
        <v>5.47</v>
      </c>
      <c r="H628" s="178">
        <v>5.72</v>
      </c>
      <c r="I628" s="178">
        <v>5.73</v>
      </c>
      <c r="J628" s="178">
        <v>5.75</v>
      </c>
      <c r="K628" s="179">
        <f>MAX(0,((T628*(365/365))-VLOOKUP(A628,VBMA!$A:$D,4,0))  /  (T628* (365/365)   ))</f>
        <v>0.5012195122</v>
      </c>
      <c r="L628" s="180">
        <f t="shared" ref="L628:S628" si="631">(B628*(1-$K628) * (365/365))/100</f>
        <v>0.02159719512</v>
      </c>
      <c r="M628" s="180">
        <f t="shared" si="631"/>
        <v>0.0225947561</v>
      </c>
      <c r="N628" s="180">
        <f t="shared" si="631"/>
        <v>0.02329304878</v>
      </c>
      <c r="O628" s="180">
        <f t="shared" si="631"/>
        <v>0.02478939024</v>
      </c>
      <c r="P628" s="180">
        <f t="shared" si="631"/>
        <v>0.02653512195</v>
      </c>
      <c r="Q628" s="180">
        <f t="shared" si="631"/>
        <v>0.02728329268</v>
      </c>
      <c r="R628" s="180">
        <f t="shared" si="631"/>
        <v>0.0285302439</v>
      </c>
      <c r="S628" s="180">
        <f t="shared" si="631"/>
        <v>0.02858012195</v>
      </c>
      <c r="T628" s="181">
        <f t="shared" si="3"/>
        <v>5.74</v>
      </c>
      <c r="U628" s="182">
        <f t="shared" si="4"/>
        <v>44997</v>
      </c>
      <c r="V628" s="182">
        <f t="shared" si="5"/>
        <v>45089</v>
      </c>
      <c r="W628" s="182">
        <f t="shared" si="6"/>
        <v>45181</v>
      </c>
      <c r="X628" s="181">
        <f t="shared" si="7"/>
        <v>181</v>
      </c>
      <c r="Y628" s="181">
        <f t="shared" si="8"/>
        <v>273</v>
      </c>
      <c r="Z628" s="181">
        <f t="shared" si="9"/>
        <v>365</v>
      </c>
      <c r="AA628" s="155"/>
      <c r="AB628" s="9"/>
      <c r="AC628" s="9"/>
      <c r="AD628" s="9"/>
      <c r="AE628" s="9"/>
      <c r="AF628" s="9"/>
      <c r="AG628" s="9"/>
      <c r="AH628" s="9"/>
    </row>
    <row r="629" ht="15.75" customHeight="1">
      <c r="A629" s="177">
        <v>44813.0</v>
      </c>
      <c r="B629" s="178">
        <v>4.51</v>
      </c>
      <c r="C629" s="178">
        <v>4.69</v>
      </c>
      <c r="D629" s="178">
        <v>4.87</v>
      </c>
      <c r="E629" s="178">
        <v>5.16</v>
      </c>
      <c r="F629" s="178">
        <v>5.39</v>
      </c>
      <c r="G629" s="178">
        <v>5.51</v>
      </c>
      <c r="H629" s="178">
        <v>5.76</v>
      </c>
      <c r="I629" s="178">
        <v>5.77</v>
      </c>
      <c r="J629" s="178">
        <v>5.76</v>
      </c>
      <c r="K629" s="179">
        <f>MAX(0,((T629*(365/365))-VLOOKUP(A629,VBMA!$A:$D,4,0))  /  (T629* (365/365)   ))</f>
        <v>0.5069204152</v>
      </c>
      <c r="L629" s="180">
        <f t="shared" ref="L629:S629" si="632">(B629*(1-$K629) * (365/365))/100</f>
        <v>0.02223788927</v>
      </c>
      <c r="M629" s="180">
        <f t="shared" si="632"/>
        <v>0.02312543253</v>
      </c>
      <c r="N629" s="180">
        <f t="shared" si="632"/>
        <v>0.02401297578</v>
      </c>
      <c r="O629" s="180">
        <f t="shared" si="632"/>
        <v>0.02544290657</v>
      </c>
      <c r="P629" s="180">
        <f t="shared" si="632"/>
        <v>0.02657698962</v>
      </c>
      <c r="Q629" s="180">
        <f t="shared" si="632"/>
        <v>0.02716868512</v>
      </c>
      <c r="R629" s="180">
        <f t="shared" si="632"/>
        <v>0.02840138408</v>
      </c>
      <c r="S629" s="180">
        <f t="shared" si="632"/>
        <v>0.02845069204</v>
      </c>
      <c r="T629" s="181">
        <f t="shared" si="3"/>
        <v>5.78</v>
      </c>
      <c r="U629" s="182">
        <f t="shared" si="4"/>
        <v>44994</v>
      </c>
      <c r="V629" s="182">
        <f t="shared" si="5"/>
        <v>45086</v>
      </c>
      <c r="W629" s="182">
        <f t="shared" si="6"/>
        <v>45178</v>
      </c>
      <c r="X629" s="181">
        <f t="shared" si="7"/>
        <v>181</v>
      </c>
      <c r="Y629" s="181">
        <f t="shared" si="8"/>
        <v>273</v>
      </c>
      <c r="Z629" s="181">
        <f t="shared" si="9"/>
        <v>365</v>
      </c>
      <c r="AA629" s="155"/>
      <c r="AB629" s="9"/>
      <c r="AC629" s="9"/>
      <c r="AD629" s="9"/>
      <c r="AE629" s="9"/>
      <c r="AF629" s="9"/>
      <c r="AG629" s="9"/>
      <c r="AH629" s="9"/>
    </row>
    <row r="630" ht="15.75" customHeight="1">
      <c r="A630" s="177">
        <v>44812.0</v>
      </c>
      <c r="B630" s="178">
        <v>5.46</v>
      </c>
      <c r="C630" s="178">
        <v>5.66</v>
      </c>
      <c r="D630" s="178">
        <v>5.73</v>
      </c>
      <c r="E630" s="178">
        <v>5.81</v>
      </c>
      <c r="F630" s="178">
        <v>5.94</v>
      </c>
      <c r="G630" s="178">
        <v>5.97</v>
      </c>
      <c r="H630" s="178">
        <v>6.06</v>
      </c>
      <c r="I630" s="178">
        <v>6.0</v>
      </c>
      <c r="J630" s="178">
        <v>6.0</v>
      </c>
      <c r="K630" s="179">
        <f>MAX(0,((T630*(365/365))-VLOOKUP(A630,VBMA!$A:$D,4,0))  /  (T630* (365/365)   ))</f>
        <v>0.5208754209</v>
      </c>
      <c r="L630" s="180">
        <f t="shared" ref="L630:S630" si="633">(B630*(1-$K630) * (365/365))/100</f>
        <v>0.02616020202</v>
      </c>
      <c r="M630" s="180">
        <f t="shared" si="633"/>
        <v>0.02711845118</v>
      </c>
      <c r="N630" s="180">
        <f t="shared" si="633"/>
        <v>0.02745383838</v>
      </c>
      <c r="O630" s="180">
        <f t="shared" si="633"/>
        <v>0.02783713805</v>
      </c>
      <c r="P630" s="180">
        <f t="shared" si="633"/>
        <v>0.02846</v>
      </c>
      <c r="Q630" s="180">
        <f t="shared" si="633"/>
        <v>0.02860373737</v>
      </c>
      <c r="R630" s="180">
        <f t="shared" si="633"/>
        <v>0.02903494949</v>
      </c>
      <c r="S630" s="180">
        <f t="shared" si="633"/>
        <v>0.02874747475</v>
      </c>
      <c r="T630" s="181">
        <f t="shared" si="3"/>
        <v>5.94</v>
      </c>
      <c r="U630" s="182">
        <f t="shared" si="4"/>
        <v>44993</v>
      </c>
      <c r="V630" s="182">
        <f t="shared" si="5"/>
        <v>45085</v>
      </c>
      <c r="W630" s="182">
        <f t="shared" si="6"/>
        <v>45177</v>
      </c>
      <c r="X630" s="181">
        <f t="shared" si="7"/>
        <v>181</v>
      </c>
      <c r="Y630" s="181">
        <f t="shared" si="8"/>
        <v>273</v>
      </c>
      <c r="Z630" s="181">
        <f t="shared" si="9"/>
        <v>365</v>
      </c>
      <c r="AA630" s="155"/>
      <c r="AB630" s="9"/>
      <c r="AC630" s="9"/>
      <c r="AD630" s="9"/>
      <c r="AE630" s="9"/>
      <c r="AF630" s="9"/>
      <c r="AG630" s="9"/>
      <c r="AH630" s="9"/>
    </row>
    <row r="631" ht="15.75" customHeight="1">
      <c r="A631" s="177">
        <v>44811.0</v>
      </c>
      <c r="B631" s="178">
        <v>6.48</v>
      </c>
      <c r="C631" s="178">
        <v>6.52</v>
      </c>
      <c r="D631" s="178">
        <v>6.45</v>
      </c>
      <c r="E631" s="178">
        <v>6.21</v>
      </c>
      <c r="F631" s="178">
        <v>6.26</v>
      </c>
      <c r="G631" s="178">
        <v>6.29</v>
      </c>
      <c r="H631" s="178">
        <v>6.26</v>
      </c>
      <c r="I631" s="178">
        <v>6.2</v>
      </c>
      <c r="J631" s="178">
        <v>6.16</v>
      </c>
      <c r="K631" s="179">
        <f>MAX(0,((T631*(365/365))-VLOOKUP(A631,VBMA!$A:$D,4,0))  /  (T631* (365/365)   ))</f>
        <v>0.55</v>
      </c>
      <c r="L631" s="180">
        <f t="shared" ref="L631:S631" si="634">(B631*(1-$K631) * (365/365))/100</f>
        <v>0.02916</v>
      </c>
      <c r="M631" s="180">
        <f t="shared" si="634"/>
        <v>0.02934</v>
      </c>
      <c r="N631" s="180">
        <f t="shared" si="634"/>
        <v>0.029025</v>
      </c>
      <c r="O631" s="180">
        <f t="shared" si="634"/>
        <v>0.027945</v>
      </c>
      <c r="P631" s="180">
        <f t="shared" si="634"/>
        <v>0.02817</v>
      </c>
      <c r="Q631" s="180">
        <f t="shared" si="634"/>
        <v>0.028305</v>
      </c>
      <c r="R631" s="180">
        <f t="shared" si="634"/>
        <v>0.02817</v>
      </c>
      <c r="S631" s="180">
        <f t="shared" si="634"/>
        <v>0.0279</v>
      </c>
      <c r="T631" s="181">
        <f t="shared" si="3"/>
        <v>6.14</v>
      </c>
      <c r="U631" s="182">
        <f t="shared" si="4"/>
        <v>44992</v>
      </c>
      <c r="V631" s="182">
        <f t="shared" si="5"/>
        <v>45084</v>
      </c>
      <c r="W631" s="182">
        <f t="shared" si="6"/>
        <v>45176</v>
      </c>
      <c r="X631" s="181">
        <f t="shared" si="7"/>
        <v>181</v>
      </c>
      <c r="Y631" s="181">
        <f t="shared" si="8"/>
        <v>273</v>
      </c>
      <c r="Z631" s="181">
        <f t="shared" si="9"/>
        <v>365</v>
      </c>
      <c r="AA631" s="155"/>
      <c r="AB631" s="9"/>
      <c r="AC631" s="9"/>
      <c r="AD631" s="9"/>
      <c r="AE631" s="9"/>
      <c r="AF631" s="9"/>
      <c r="AG631" s="9"/>
      <c r="AH631" s="9"/>
    </row>
    <row r="632" ht="15.75" customHeight="1">
      <c r="A632" s="177">
        <v>44810.0</v>
      </c>
      <c r="B632" s="178">
        <v>5.44</v>
      </c>
      <c r="C632" s="178">
        <v>5.57</v>
      </c>
      <c r="D632" s="178">
        <v>5.6</v>
      </c>
      <c r="E632" s="178">
        <v>5.57</v>
      </c>
      <c r="F632" s="178">
        <v>5.63</v>
      </c>
      <c r="G632" s="178">
        <v>5.64</v>
      </c>
      <c r="H632" s="178">
        <v>5.69</v>
      </c>
      <c r="I632" s="178">
        <v>5.67</v>
      </c>
      <c r="J632" s="178">
        <v>5.71</v>
      </c>
      <c r="K632" s="179">
        <f>MAX(0,((T632*(365/365))-VLOOKUP(A632,VBMA!$A:$D,4,0))  /  (T632* (365/365)   ))</f>
        <v>0.5208849558</v>
      </c>
      <c r="L632" s="180">
        <f t="shared" ref="L632:S632" si="635">(B632*(1-$K632) * (365/365))/100</f>
        <v>0.02606385841</v>
      </c>
      <c r="M632" s="180">
        <f t="shared" si="635"/>
        <v>0.02668670796</v>
      </c>
      <c r="N632" s="180">
        <f t="shared" si="635"/>
        <v>0.02683044248</v>
      </c>
      <c r="O632" s="180">
        <f t="shared" si="635"/>
        <v>0.02668670796</v>
      </c>
      <c r="P632" s="180">
        <f t="shared" si="635"/>
        <v>0.02697417699</v>
      </c>
      <c r="Q632" s="180">
        <f t="shared" si="635"/>
        <v>0.0270220885</v>
      </c>
      <c r="R632" s="180">
        <f t="shared" si="635"/>
        <v>0.02726164602</v>
      </c>
      <c r="S632" s="180">
        <f t="shared" si="635"/>
        <v>0.02716582301</v>
      </c>
      <c r="T632" s="181">
        <f t="shared" si="3"/>
        <v>5.65</v>
      </c>
      <c r="U632" s="182">
        <f t="shared" si="4"/>
        <v>44991</v>
      </c>
      <c r="V632" s="182">
        <f t="shared" si="5"/>
        <v>45083</v>
      </c>
      <c r="W632" s="182">
        <f t="shared" si="6"/>
        <v>45175</v>
      </c>
      <c r="X632" s="181">
        <f t="shared" si="7"/>
        <v>181</v>
      </c>
      <c r="Y632" s="181">
        <f t="shared" si="8"/>
        <v>273</v>
      </c>
      <c r="Z632" s="181">
        <f t="shared" si="9"/>
        <v>365</v>
      </c>
      <c r="AA632" s="155"/>
      <c r="AB632" s="9"/>
      <c r="AC632" s="9"/>
      <c r="AD632" s="9"/>
      <c r="AE632" s="9"/>
      <c r="AF632" s="9"/>
      <c r="AG632" s="9"/>
      <c r="AH632" s="9"/>
    </row>
    <row r="633" ht="15.75" customHeight="1">
      <c r="A633" s="177">
        <v>44809.0</v>
      </c>
      <c r="B633" s="178">
        <v>5.17</v>
      </c>
      <c r="C633" s="178">
        <v>5.25</v>
      </c>
      <c r="D633" s="178">
        <v>5.3</v>
      </c>
      <c r="E633" s="178">
        <v>5.38</v>
      </c>
      <c r="F633" s="178">
        <v>5.33</v>
      </c>
      <c r="G633" s="178">
        <v>5.37</v>
      </c>
      <c r="H633" s="178">
        <v>5.39</v>
      </c>
      <c r="I633" s="178">
        <v>5.4</v>
      </c>
      <c r="J633" s="178">
        <v>5.49</v>
      </c>
      <c r="K633" s="179">
        <f>MAX(0,((T633*(365/365))-VLOOKUP(A633,VBMA!$A:$D,4,0))  /  (T633* (365/365)   ))</f>
        <v>0.5147874307</v>
      </c>
      <c r="L633" s="180">
        <f t="shared" ref="L633:S633" si="636">(B633*(1-$K633) * (365/365))/100</f>
        <v>0.02508548983</v>
      </c>
      <c r="M633" s="180">
        <f t="shared" si="636"/>
        <v>0.02547365989</v>
      </c>
      <c r="N633" s="180">
        <f t="shared" si="636"/>
        <v>0.02571626617</v>
      </c>
      <c r="O633" s="180">
        <f t="shared" si="636"/>
        <v>0.02610443623</v>
      </c>
      <c r="P633" s="180">
        <f t="shared" si="636"/>
        <v>0.02586182994</v>
      </c>
      <c r="Q633" s="180">
        <f t="shared" si="636"/>
        <v>0.02605591497</v>
      </c>
      <c r="R633" s="180">
        <f t="shared" si="636"/>
        <v>0.02615295749</v>
      </c>
      <c r="S633" s="180">
        <f t="shared" si="636"/>
        <v>0.02620147874</v>
      </c>
      <c r="T633" s="181">
        <f t="shared" si="3"/>
        <v>5.41</v>
      </c>
      <c r="U633" s="182">
        <f t="shared" si="4"/>
        <v>44990</v>
      </c>
      <c r="V633" s="182">
        <f t="shared" si="5"/>
        <v>45082</v>
      </c>
      <c r="W633" s="182">
        <f t="shared" si="6"/>
        <v>45174</v>
      </c>
      <c r="X633" s="181">
        <f t="shared" si="7"/>
        <v>181</v>
      </c>
      <c r="Y633" s="181">
        <f t="shared" si="8"/>
        <v>273</v>
      </c>
      <c r="Z633" s="181">
        <f t="shared" si="9"/>
        <v>365</v>
      </c>
      <c r="AA633" s="155"/>
      <c r="AB633" s="9"/>
      <c r="AC633" s="9"/>
      <c r="AD633" s="9"/>
      <c r="AE633" s="9"/>
      <c r="AF633" s="9"/>
      <c r="AG633" s="9"/>
      <c r="AH633" s="9"/>
    </row>
    <row r="634" ht="15.75" customHeight="1">
      <c r="A634" s="177">
        <v>44804.0</v>
      </c>
      <c r="B634" s="178">
        <v>5.03</v>
      </c>
      <c r="C634" s="178">
        <v>5.09</v>
      </c>
      <c r="D634" s="178">
        <v>5.09</v>
      </c>
      <c r="E634" s="178">
        <v>5.06</v>
      </c>
      <c r="F634" s="178">
        <v>5.13</v>
      </c>
      <c r="G634" s="178">
        <v>5.19</v>
      </c>
      <c r="H634" s="178">
        <v>5.31</v>
      </c>
      <c r="I634" s="178">
        <v>5.33</v>
      </c>
      <c r="J634" s="178">
        <v>5.36</v>
      </c>
      <c r="K634" s="179">
        <f>MAX(0,((T634*(365/365))-VLOOKUP(A634,VBMA!$A:$D,4,0))  /  (T634* (365/365)   ))</f>
        <v>0.5135192457</v>
      </c>
      <c r="L634" s="180">
        <f t="shared" ref="L634:S634" si="637">(B634*(1-$K634) * (365/365))/100</f>
        <v>0.02446998194</v>
      </c>
      <c r="M634" s="180">
        <f t="shared" si="637"/>
        <v>0.02476187039</v>
      </c>
      <c r="N634" s="180">
        <f t="shared" si="637"/>
        <v>0.02476187039</v>
      </c>
      <c r="O634" s="180">
        <f t="shared" si="637"/>
        <v>0.02461592617</v>
      </c>
      <c r="P634" s="180">
        <f t="shared" si="637"/>
        <v>0.0249564627</v>
      </c>
      <c r="Q634" s="180">
        <f t="shared" si="637"/>
        <v>0.02524835115</v>
      </c>
      <c r="R634" s="180">
        <f t="shared" si="637"/>
        <v>0.02583212805</v>
      </c>
      <c r="S634" s="180">
        <f t="shared" si="637"/>
        <v>0.0259294242</v>
      </c>
      <c r="T634" s="181">
        <f t="shared" si="3"/>
        <v>5.350674157</v>
      </c>
      <c r="U634" s="182">
        <f t="shared" si="4"/>
        <v>44988</v>
      </c>
      <c r="V634" s="182">
        <f t="shared" si="5"/>
        <v>45077</v>
      </c>
      <c r="W634" s="182">
        <f t="shared" si="6"/>
        <v>45169</v>
      </c>
      <c r="X634" s="181">
        <f t="shared" si="7"/>
        <v>184</v>
      </c>
      <c r="Y634" s="181">
        <f t="shared" si="8"/>
        <v>273</v>
      </c>
      <c r="Z634" s="181">
        <f t="shared" si="9"/>
        <v>365</v>
      </c>
      <c r="AA634" s="155"/>
      <c r="AB634" s="9"/>
      <c r="AC634" s="9"/>
      <c r="AD634" s="9"/>
      <c r="AE634" s="9"/>
      <c r="AF634" s="9"/>
      <c r="AG634" s="9"/>
      <c r="AH634" s="9"/>
    </row>
    <row r="635" ht="15.75" customHeight="1">
      <c r="A635" s="177">
        <v>44803.0</v>
      </c>
      <c r="B635" s="178">
        <v>4.4</v>
      </c>
      <c r="C635" s="178">
        <v>4.56</v>
      </c>
      <c r="D635" s="178">
        <v>4.7</v>
      </c>
      <c r="E635" s="178">
        <v>4.88</v>
      </c>
      <c r="F635" s="178">
        <v>5.0</v>
      </c>
      <c r="G635" s="178">
        <v>5.02</v>
      </c>
      <c r="H635" s="178">
        <v>5.16</v>
      </c>
      <c r="I635" s="178">
        <v>5.25</v>
      </c>
      <c r="J635" s="178">
        <v>5.3</v>
      </c>
      <c r="K635" s="179">
        <f>MAX(0,((T635*(365/365))-VLOOKUP(A635,VBMA!$A:$D,4,0))  /  (T635* (365/365)   ))</f>
        <v>0.512074948</v>
      </c>
      <c r="L635" s="180">
        <f t="shared" ref="L635:S635" si="638">(B635*(1-$K635) * (365/365))/100</f>
        <v>0.02146870229</v>
      </c>
      <c r="M635" s="180">
        <f t="shared" si="638"/>
        <v>0.02224938237</v>
      </c>
      <c r="N635" s="180">
        <f t="shared" si="638"/>
        <v>0.02293247745</v>
      </c>
      <c r="O635" s="180">
        <f t="shared" si="638"/>
        <v>0.02381074254</v>
      </c>
      <c r="P635" s="180">
        <f t="shared" si="638"/>
        <v>0.0243962526</v>
      </c>
      <c r="Q635" s="180">
        <f t="shared" si="638"/>
        <v>0.02449383761</v>
      </c>
      <c r="R635" s="180">
        <f t="shared" si="638"/>
        <v>0.02517693269</v>
      </c>
      <c r="S635" s="180">
        <f t="shared" si="638"/>
        <v>0.02561606523</v>
      </c>
      <c r="T635" s="181">
        <f t="shared" si="3"/>
        <v>5.343033708</v>
      </c>
      <c r="U635" s="182">
        <f t="shared" si="4"/>
        <v>44987</v>
      </c>
      <c r="V635" s="182">
        <f t="shared" si="5"/>
        <v>45076</v>
      </c>
      <c r="W635" s="182">
        <f t="shared" si="6"/>
        <v>45168</v>
      </c>
      <c r="X635" s="181">
        <f t="shared" si="7"/>
        <v>184</v>
      </c>
      <c r="Y635" s="181">
        <f t="shared" si="8"/>
        <v>273</v>
      </c>
      <c r="Z635" s="181">
        <f t="shared" si="9"/>
        <v>365</v>
      </c>
      <c r="AA635" s="155"/>
      <c r="AB635" s="9"/>
      <c r="AC635" s="9"/>
      <c r="AD635" s="9"/>
      <c r="AE635" s="9"/>
      <c r="AF635" s="9"/>
      <c r="AG635" s="9"/>
      <c r="AH635" s="9"/>
    </row>
    <row r="636" ht="15.75" customHeight="1">
      <c r="A636" s="177">
        <v>44802.0</v>
      </c>
      <c r="B636" s="178">
        <v>3.97</v>
      </c>
      <c r="C636" s="178">
        <v>4.34</v>
      </c>
      <c r="D636" s="178">
        <v>4.46</v>
      </c>
      <c r="E636" s="178">
        <v>4.7</v>
      </c>
      <c r="F636" s="178">
        <v>4.96</v>
      </c>
      <c r="G636" s="178">
        <v>5.03</v>
      </c>
      <c r="H636" s="178">
        <v>5.14</v>
      </c>
      <c r="I636" s="178">
        <v>5.22</v>
      </c>
      <c r="J636" s="178">
        <v>5.22</v>
      </c>
      <c r="K636" s="179">
        <f>MAX(0,((T636*(365/365))-VLOOKUP(A636,VBMA!$A:$D,4,0))  /  (T636* (365/365)   ))</f>
        <v>0.5077976014</v>
      </c>
      <c r="L636" s="180">
        <f t="shared" ref="L636:S636" si="639">(B636*(1-$K636) * (365/365))/100</f>
        <v>0.01954043522</v>
      </c>
      <c r="M636" s="180">
        <f t="shared" si="639"/>
        <v>0.0213615841</v>
      </c>
      <c r="N636" s="180">
        <f t="shared" si="639"/>
        <v>0.02195222698</v>
      </c>
      <c r="O636" s="180">
        <f t="shared" si="639"/>
        <v>0.02313351273</v>
      </c>
      <c r="P636" s="180">
        <f t="shared" si="639"/>
        <v>0.02441323897</v>
      </c>
      <c r="Q636" s="180">
        <f t="shared" si="639"/>
        <v>0.02475778065</v>
      </c>
      <c r="R636" s="180">
        <f t="shared" si="639"/>
        <v>0.02529920329</v>
      </c>
      <c r="S636" s="180">
        <f t="shared" si="639"/>
        <v>0.02569296521</v>
      </c>
      <c r="T636" s="181">
        <f t="shared" si="3"/>
        <v>5.302696629</v>
      </c>
      <c r="U636" s="182">
        <f t="shared" si="4"/>
        <v>44986</v>
      </c>
      <c r="V636" s="182">
        <f t="shared" si="5"/>
        <v>45075</v>
      </c>
      <c r="W636" s="182">
        <f t="shared" si="6"/>
        <v>45167</v>
      </c>
      <c r="X636" s="181">
        <f t="shared" si="7"/>
        <v>184</v>
      </c>
      <c r="Y636" s="181">
        <f t="shared" si="8"/>
        <v>273</v>
      </c>
      <c r="Z636" s="181">
        <f t="shared" si="9"/>
        <v>365</v>
      </c>
      <c r="AA636" s="155"/>
      <c r="AB636" s="9"/>
      <c r="AC636" s="9"/>
      <c r="AD636" s="9"/>
      <c r="AE636" s="9"/>
      <c r="AF636" s="9"/>
      <c r="AG636" s="9"/>
      <c r="AH636" s="9"/>
    </row>
    <row r="637" ht="15.75" customHeight="1">
      <c r="A637" s="177">
        <v>44799.0</v>
      </c>
      <c r="B637" s="178">
        <v>3.63</v>
      </c>
      <c r="C637" s="178">
        <v>4.12</v>
      </c>
      <c r="D637" s="178">
        <v>4.32</v>
      </c>
      <c r="E637" s="178">
        <v>4.62</v>
      </c>
      <c r="F637" s="178">
        <v>4.85</v>
      </c>
      <c r="G637" s="178">
        <v>4.95</v>
      </c>
      <c r="H637" s="178">
        <v>5.0</v>
      </c>
      <c r="I637" s="178">
        <v>5.06</v>
      </c>
      <c r="J637" s="178">
        <v>5.03</v>
      </c>
      <c r="K637" s="179">
        <f>MAX(0,((T637*(365/365))-VLOOKUP(A637,VBMA!$A:$D,4,0))  /  (T637* (365/365)   ))</f>
        <v>0.4898499539</v>
      </c>
      <c r="L637" s="180">
        <f t="shared" ref="L637:S637" si="640">(B637*(1-$K637) * (365/365))/100</f>
        <v>0.01851844667</v>
      </c>
      <c r="M637" s="180">
        <f t="shared" si="640"/>
        <v>0.0210181819</v>
      </c>
      <c r="N637" s="180">
        <f t="shared" si="640"/>
        <v>0.02203848199</v>
      </c>
      <c r="O637" s="180">
        <f t="shared" si="640"/>
        <v>0.02356893213</v>
      </c>
      <c r="P637" s="180">
        <f t="shared" si="640"/>
        <v>0.02474227723</v>
      </c>
      <c r="Q637" s="180">
        <f t="shared" si="640"/>
        <v>0.02525242728</v>
      </c>
      <c r="R637" s="180">
        <f t="shared" si="640"/>
        <v>0.0255075023</v>
      </c>
      <c r="S637" s="180">
        <f t="shared" si="640"/>
        <v>0.02581359233</v>
      </c>
      <c r="T637" s="181">
        <f t="shared" si="3"/>
        <v>5.122022472</v>
      </c>
      <c r="U637" s="182">
        <f t="shared" si="4"/>
        <v>44983</v>
      </c>
      <c r="V637" s="182">
        <f t="shared" si="5"/>
        <v>45072</v>
      </c>
      <c r="W637" s="182">
        <f t="shared" si="6"/>
        <v>45164</v>
      </c>
      <c r="X637" s="181">
        <f t="shared" si="7"/>
        <v>184</v>
      </c>
      <c r="Y637" s="181">
        <f t="shared" si="8"/>
        <v>273</v>
      </c>
      <c r="Z637" s="181">
        <f t="shared" si="9"/>
        <v>365</v>
      </c>
      <c r="AA637" s="155"/>
      <c r="AB637" s="9"/>
      <c r="AC637" s="9"/>
      <c r="AD637" s="9"/>
      <c r="AE637" s="9"/>
      <c r="AF637" s="9"/>
      <c r="AG637" s="9"/>
      <c r="AH637" s="9"/>
    </row>
    <row r="638" ht="15.75" customHeight="1">
      <c r="A638" s="177">
        <v>44798.0</v>
      </c>
      <c r="B638" s="178">
        <v>3.73</v>
      </c>
      <c r="C638" s="178">
        <v>4.13</v>
      </c>
      <c r="D638" s="178">
        <v>4.33</v>
      </c>
      <c r="E638" s="178">
        <v>4.61</v>
      </c>
      <c r="F638" s="178">
        <v>4.9</v>
      </c>
      <c r="G638" s="178">
        <v>4.99</v>
      </c>
      <c r="H638" s="178">
        <v>5.1</v>
      </c>
      <c r="I638" s="178">
        <v>5.17</v>
      </c>
      <c r="J638" s="178">
        <v>5.16</v>
      </c>
      <c r="K638" s="179">
        <f>MAX(0,((T638*(365/365))-VLOOKUP(A638,VBMA!$A:$D,4,0))  /  (T638* (365/365)   ))</f>
        <v>0.500797308</v>
      </c>
      <c r="L638" s="180">
        <f t="shared" ref="L638:S638" si="641">(B638*(1-$K638) * (365/365))/100</f>
        <v>0.01862026041</v>
      </c>
      <c r="M638" s="180">
        <f t="shared" si="641"/>
        <v>0.02061707118</v>
      </c>
      <c r="N638" s="180">
        <f t="shared" si="641"/>
        <v>0.02161547656</v>
      </c>
      <c r="O638" s="180">
        <f t="shared" si="641"/>
        <v>0.0230132441</v>
      </c>
      <c r="P638" s="180">
        <f t="shared" si="641"/>
        <v>0.02446093191</v>
      </c>
      <c r="Q638" s="180">
        <f t="shared" si="641"/>
        <v>0.02491021433</v>
      </c>
      <c r="R638" s="180">
        <f t="shared" si="641"/>
        <v>0.02545933729</v>
      </c>
      <c r="S638" s="180">
        <f t="shared" si="641"/>
        <v>0.02580877918</v>
      </c>
      <c r="T638" s="181">
        <f t="shared" si="3"/>
        <v>5.242359551</v>
      </c>
      <c r="U638" s="182">
        <f t="shared" si="4"/>
        <v>44982</v>
      </c>
      <c r="V638" s="182">
        <f t="shared" si="5"/>
        <v>45071</v>
      </c>
      <c r="W638" s="182">
        <f t="shared" si="6"/>
        <v>45163</v>
      </c>
      <c r="X638" s="181">
        <f t="shared" si="7"/>
        <v>184</v>
      </c>
      <c r="Y638" s="181">
        <f t="shared" si="8"/>
        <v>273</v>
      </c>
      <c r="Z638" s="181">
        <f t="shared" si="9"/>
        <v>365</v>
      </c>
      <c r="AA638" s="155"/>
      <c r="AB638" s="9"/>
      <c r="AC638" s="9"/>
      <c r="AD638" s="9"/>
      <c r="AE638" s="9"/>
      <c r="AF638" s="9"/>
      <c r="AG638" s="9"/>
      <c r="AH638" s="9"/>
    </row>
    <row r="639" ht="15.75" customHeight="1">
      <c r="A639" s="177">
        <v>44797.0</v>
      </c>
      <c r="B639" s="178">
        <v>3.85</v>
      </c>
      <c r="C639" s="178">
        <v>4.15</v>
      </c>
      <c r="D639" s="178">
        <v>4.33</v>
      </c>
      <c r="E639" s="178">
        <v>4.63</v>
      </c>
      <c r="F639" s="178">
        <v>4.92</v>
      </c>
      <c r="G639" s="178">
        <v>4.98</v>
      </c>
      <c r="H639" s="178">
        <v>5.1</v>
      </c>
      <c r="I639" s="178">
        <v>5.12</v>
      </c>
      <c r="J639" s="178">
        <v>5.14</v>
      </c>
      <c r="K639" s="179">
        <f>MAX(0,((T639*(365/365))-VLOOKUP(A639,VBMA!$A:$D,4,0))  /  (T639* (365/365)   ))</f>
        <v>0.4934516524</v>
      </c>
      <c r="L639" s="180">
        <f t="shared" ref="L639:S639" si="642">(B639*(1-$K639) * (365/365))/100</f>
        <v>0.01950211138</v>
      </c>
      <c r="M639" s="180">
        <f t="shared" si="642"/>
        <v>0.02102175643</v>
      </c>
      <c r="N639" s="180">
        <f t="shared" si="642"/>
        <v>0.02193354345</v>
      </c>
      <c r="O639" s="180">
        <f t="shared" si="642"/>
        <v>0.02345318849</v>
      </c>
      <c r="P639" s="180">
        <f t="shared" si="642"/>
        <v>0.0249221787</v>
      </c>
      <c r="Q639" s="180">
        <f t="shared" si="642"/>
        <v>0.02522610771</v>
      </c>
      <c r="R639" s="180">
        <f t="shared" si="642"/>
        <v>0.02583396573</v>
      </c>
      <c r="S639" s="180">
        <f t="shared" si="642"/>
        <v>0.0259352754</v>
      </c>
      <c r="T639" s="181">
        <f t="shared" si="3"/>
        <v>5.140674157</v>
      </c>
      <c r="U639" s="182">
        <f t="shared" si="4"/>
        <v>44981</v>
      </c>
      <c r="V639" s="182">
        <f t="shared" si="5"/>
        <v>45070</v>
      </c>
      <c r="W639" s="182">
        <f t="shared" si="6"/>
        <v>45162</v>
      </c>
      <c r="X639" s="181">
        <f t="shared" si="7"/>
        <v>184</v>
      </c>
      <c r="Y639" s="181">
        <f t="shared" si="8"/>
        <v>273</v>
      </c>
      <c r="Z639" s="181">
        <f t="shared" si="9"/>
        <v>365</v>
      </c>
      <c r="AA639" s="155"/>
      <c r="AB639" s="9"/>
      <c r="AC639" s="9"/>
      <c r="AD639" s="9"/>
      <c r="AE639" s="9"/>
      <c r="AF639" s="9"/>
      <c r="AG639" s="9"/>
      <c r="AH639" s="9"/>
    </row>
    <row r="640" ht="15.75" customHeight="1">
      <c r="A640" s="177">
        <v>44796.0</v>
      </c>
      <c r="B640" s="178">
        <v>3.86</v>
      </c>
      <c r="C640" s="178">
        <v>4.11</v>
      </c>
      <c r="D640" s="178">
        <v>4.31</v>
      </c>
      <c r="E640" s="178">
        <v>4.61</v>
      </c>
      <c r="F640" s="178">
        <v>4.84</v>
      </c>
      <c r="G640" s="178">
        <v>4.96</v>
      </c>
      <c r="H640" s="178">
        <v>5.04</v>
      </c>
      <c r="I640" s="178">
        <v>5.07</v>
      </c>
      <c r="J640" s="178">
        <v>5.08</v>
      </c>
      <c r="K640" s="179">
        <f>MAX(0,((T640*(365/365))-VLOOKUP(A640,VBMA!$A:$D,4,0))  /  (T640* (365/365)   ))</f>
        <v>0.4887288266</v>
      </c>
      <c r="L640" s="180">
        <f t="shared" ref="L640:S640" si="643">(B640*(1-$K640) * (365/365))/100</f>
        <v>0.01973506729</v>
      </c>
      <c r="M640" s="180">
        <f t="shared" si="643"/>
        <v>0.02101324523</v>
      </c>
      <c r="N640" s="180">
        <f t="shared" si="643"/>
        <v>0.02203578757</v>
      </c>
      <c r="O640" s="180">
        <f t="shared" si="643"/>
        <v>0.02356960109</v>
      </c>
      <c r="P640" s="180">
        <f t="shared" si="643"/>
        <v>0.02474552479</v>
      </c>
      <c r="Q640" s="180">
        <f t="shared" si="643"/>
        <v>0.0253590502</v>
      </c>
      <c r="R640" s="180">
        <f t="shared" si="643"/>
        <v>0.02576806714</v>
      </c>
      <c r="S640" s="180">
        <f t="shared" si="643"/>
        <v>0.02592144849</v>
      </c>
      <c r="T640" s="181">
        <f t="shared" si="3"/>
        <v>5.101011236</v>
      </c>
      <c r="U640" s="182">
        <f t="shared" si="4"/>
        <v>44980</v>
      </c>
      <c r="V640" s="182">
        <f t="shared" si="5"/>
        <v>45069</v>
      </c>
      <c r="W640" s="182">
        <f t="shared" si="6"/>
        <v>45161</v>
      </c>
      <c r="X640" s="181">
        <f t="shared" si="7"/>
        <v>184</v>
      </c>
      <c r="Y640" s="181">
        <f t="shared" si="8"/>
        <v>273</v>
      </c>
      <c r="Z640" s="181">
        <f t="shared" si="9"/>
        <v>365</v>
      </c>
      <c r="AA640" s="155"/>
      <c r="AB640" s="9"/>
      <c r="AC640" s="9"/>
      <c r="AD640" s="9"/>
      <c r="AE640" s="9"/>
      <c r="AF640" s="9"/>
      <c r="AG640" s="9"/>
      <c r="AH640" s="9"/>
    </row>
    <row r="641" ht="15.75" customHeight="1">
      <c r="A641" s="177">
        <v>44795.0</v>
      </c>
      <c r="B641" s="178">
        <v>2.74</v>
      </c>
      <c r="C641" s="178">
        <v>3.06</v>
      </c>
      <c r="D641" s="178">
        <v>3.59</v>
      </c>
      <c r="E641" s="178">
        <v>4.19</v>
      </c>
      <c r="F641" s="178">
        <v>4.54</v>
      </c>
      <c r="G641" s="178">
        <v>4.71</v>
      </c>
      <c r="H641" s="178">
        <v>4.84</v>
      </c>
      <c r="I641" s="178">
        <v>4.92</v>
      </c>
      <c r="J641" s="178">
        <v>4.95</v>
      </c>
      <c r="K641" s="179">
        <f>MAX(0,((T641*(365/365))-VLOOKUP(A641,VBMA!$A:$D,4,0))  /  (T641* (365/365)   ))</f>
        <v>0.481079867</v>
      </c>
      <c r="L641" s="180">
        <f t="shared" ref="L641:S641" si="644">(B641*(1-$K641) * (365/365))/100</f>
        <v>0.01421841164</v>
      </c>
      <c r="M641" s="180">
        <f t="shared" si="644"/>
        <v>0.01587895607</v>
      </c>
      <c r="N641" s="180">
        <f t="shared" si="644"/>
        <v>0.01862923277</v>
      </c>
      <c r="O641" s="180">
        <f t="shared" si="644"/>
        <v>0.02174275357</v>
      </c>
      <c r="P641" s="180">
        <f t="shared" si="644"/>
        <v>0.02355897404</v>
      </c>
      <c r="Q641" s="180">
        <f t="shared" si="644"/>
        <v>0.02444113826</v>
      </c>
      <c r="R641" s="180">
        <f t="shared" si="644"/>
        <v>0.02511573444</v>
      </c>
      <c r="S641" s="180">
        <f t="shared" si="644"/>
        <v>0.02553087054</v>
      </c>
      <c r="T641" s="181">
        <f t="shared" si="3"/>
        <v>5.002696629</v>
      </c>
      <c r="U641" s="182">
        <f t="shared" si="4"/>
        <v>44979</v>
      </c>
      <c r="V641" s="182">
        <f t="shared" si="5"/>
        <v>45068</v>
      </c>
      <c r="W641" s="182">
        <f t="shared" si="6"/>
        <v>45160</v>
      </c>
      <c r="X641" s="181">
        <f t="shared" si="7"/>
        <v>184</v>
      </c>
      <c r="Y641" s="181">
        <f t="shared" si="8"/>
        <v>273</v>
      </c>
      <c r="Z641" s="181">
        <f t="shared" si="9"/>
        <v>365</v>
      </c>
      <c r="AA641" s="155"/>
      <c r="AB641" s="9"/>
      <c r="AC641" s="9"/>
      <c r="AD641" s="9"/>
      <c r="AE641" s="9"/>
      <c r="AF641" s="9"/>
      <c r="AG641" s="9"/>
      <c r="AH641" s="9"/>
    </row>
    <row r="642" ht="15.75" customHeight="1">
      <c r="A642" s="177">
        <v>44792.0</v>
      </c>
      <c r="B642" s="178">
        <v>2.57</v>
      </c>
      <c r="C642" s="178">
        <v>2.87</v>
      </c>
      <c r="D642" s="178">
        <v>3.44</v>
      </c>
      <c r="E642" s="178">
        <v>4.09</v>
      </c>
      <c r="F642" s="178">
        <v>4.4</v>
      </c>
      <c r="G642" s="178">
        <v>4.63</v>
      </c>
      <c r="H642" s="178">
        <v>4.74</v>
      </c>
      <c r="I642" s="178">
        <v>4.87</v>
      </c>
      <c r="J642" s="178">
        <v>4.86</v>
      </c>
      <c r="K642" s="179">
        <f>MAX(0,((T642*(365/365))-VLOOKUP(A642,VBMA!$A:$D,4,0))  /  (T642* (365/365)   ))</f>
        <v>0.4814544556</v>
      </c>
      <c r="L642" s="180">
        <f t="shared" ref="L642:S642" si="645">(B642*(1-$K642) * (365/365))/100</f>
        <v>0.01332662049</v>
      </c>
      <c r="M642" s="180">
        <f t="shared" si="645"/>
        <v>0.01488225712</v>
      </c>
      <c r="N642" s="180">
        <f t="shared" si="645"/>
        <v>0.01783796673</v>
      </c>
      <c r="O642" s="180">
        <f t="shared" si="645"/>
        <v>0.02120851276</v>
      </c>
      <c r="P642" s="180">
        <f t="shared" si="645"/>
        <v>0.02281600395</v>
      </c>
      <c r="Q642" s="180">
        <f t="shared" si="645"/>
        <v>0.0240086587</v>
      </c>
      <c r="R642" s="180">
        <f t="shared" si="645"/>
        <v>0.0245790588</v>
      </c>
      <c r="S642" s="180">
        <f t="shared" si="645"/>
        <v>0.02525316801</v>
      </c>
      <c r="T642" s="181">
        <f t="shared" si="3"/>
        <v>5.004382022</v>
      </c>
      <c r="U642" s="182">
        <f t="shared" si="4"/>
        <v>44976</v>
      </c>
      <c r="V642" s="182">
        <f t="shared" si="5"/>
        <v>45065</v>
      </c>
      <c r="W642" s="182">
        <f t="shared" si="6"/>
        <v>45157</v>
      </c>
      <c r="X642" s="181">
        <f t="shared" si="7"/>
        <v>184</v>
      </c>
      <c r="Y642" s="181">
        <f t="shared" si="8"/>
        <v>273</v>
      </c>
      <c r="Z642" s="181">
        <f t="shared" si="9"/>
        <v>365</v>
      </c>
      <c r="AA642" s="155"/>
      <c r="AB642" s="9"/>
      <c r="AC642" s="9"/>
      <c r="AD642" s="9"/>
      <c r="AE642" s="9"/>
      <c r="AF642" s="9"/>
      <c r="AG642" s="9"/>
      <c r="AH642" s="9"/>
    </row>
    <row r="643" ht="15.75" customHeight="1">
      <c r="A643" s="177">
        <v>44791.0</v>
      </c>
      <c r="B643" s="178">
        <v>2.41</v>
      </c>
      <c r="C643" s="178">
        <v>2.74</v>
      </c>
      <c r="D643" s="178">
        <v>3.1</v>
      </c>
      <c r="E643" s="178">
        <v>3.81</v>
      </c>
      <c r="F643" s="178">
        <v>4.22</v>
      </c>
      <c r="G643" s="178">
        <v>4.34</v>
      </c>
      <c r="H643" s="178">
        <v>4.56</v>
      </c>
      <c r="I643" s="178">
        <v>4.67</v>
      </c>
      <c r="J643" s="178">
        <v>4.69</v>
      </c>
      <c r="K643" s="179">
        <f>MAX(0,((T643*(365/365))-VLOOKUP(A643,VBMA!$A:$D,4,0))  /  (T643* (365/365)   ))</f>
        <v>0.4600422783</v>
      </c>
      <c r="L643" s="180">
        <f t="shared" ref="L643:S643" si="646">(B643*(1-$K643) * (365/365))/100</f>
        <v>0.01301298109</v>
      </c>
      <c r="M643" s="180">
        <f t="shared" si="646"/>
        <v>0.01479484157</v>
      </c>
      <c r="N643" s="180">
        <f t="shared" si="646"/>
        <v>0.01673868937</v>
      </c>
      <c r="O643" s="180">
        <f t="shared" si="646"/>
        <v>0.0205723892</v>
      </c>
      <c r="P643" s="180">
        <f t="shared" si="646"/>
        <v>0.02278621585</v>
      </c>
      <c r="Q643" s="180">
        <f t="shared" si="646"/>
        <v>0.02343416512</v>
      </c>
      <c r="R643" s="180">
        <f t="shared" si="646"/>
        <v>0.02462207211</v>
      </c>
      <c r="S643" s="180">
        <f t="shared" si="646"/>
        <v>0.0252160256</v>
      </c>
      <c r="T643" s="181">
        <f t="shared" si="3"/>
        <v>4.783707865</v>
      </c>
      <c r="U643" s="182">
        <f t="shared" si="4"/>
        <v>44975</v>
      </c>
      <c r="V643" s="182">
        <f t="shared" si="5"/>
        <v>45064</v>
      </c>
      <c r="W643" s="182">
        <f t="shared" si="6"/>
        <v>45156</v>
      </c>
      <c r="X643" s="181">
        <f t="shared" si="7"/>
        <v>184</v>
      </c>
      <c r="Y643" s="181">
        <f t="shared" si="8"/>
        <v>273</v>
      </c>
      <c r="Z643" s="181">
        <f t="shared" si="9"/>
        <v>365</v>
      </c>
      <c r="AA643" s="155"/>
      <c r="AB643" s="9"/>
      <c r="AC643" s="9"/>
      <c r="AD643" s="9"/>
      <c r="AE643" s="9"/>
      <c r="AF643" s="9"/>
      <c r="AG643" s="9"/>
      <c r="AH643" s="9"/>
    </row>
    <row r="644" ht="15.75" customHeight="1">
      <c r="A644" s="177">
        <v>44790.0</v>
      </c>
      <c r="B644" s="178">
        <v>2.18</v>
      </c>
      <c r="C644" s="178">
        <v>2.6</v>
      </c>
      <c r="D644" s="178">
        <v>3.0</v>
      </c>
      <c r="E644" s="178">
        <v>3.53</v>
      </c>
      <c r="F644" s="178">
        <v>4.13</v>
      </c>
      <c r="G644" s="178">
        <v>4.25</v>
      </c>
      <c r="H644" s="178">
        <v>4.53</v>
      </c>
      <c r="I644" s="178">
        <v>4.66</v>
      </c>
      <c r="J644" s="178">
        <v>4.68</v>
      </c>
      <c r="K644" s="179">
        <f>MAX(0,((T644*(365/365))-VLOOKUP(A644,VBMA!$A:$D,4,0))  /  (T644* (365/365)   ))</f>
        <v>0.461244434</v>
      </c>
      <c r="L644" s="180">
        <f t="shared" ref="L644:S644" si="647">(B644*(1-$K644) * (365/365))/100</f>
        <v>0.01174487134</v>
      </c>
      <c r="M644" s="180">
        <f t="shared" si="647"/>
        <v>0.01400764472</v>
      </c>
      <c r="N644" s="180">
        <f t="shared" si="647"/>
        <v>0.01616266698</v>
      </c>
      <c r="O644" s="180">
        <f t="shared" si="647"/>
        <v>0.01901807148</v>
      </c>
      <c r="P644" s="180">
        <f t="shared" si="647"/>
        <v>0.02225060487</v>
      </c>
      <c r="Q644" s="180">
        <f t="shared" si="647"/>
        <v>0.02289711155</v>
      </c>
      <c r="R644" s="180">
        <f t="shared" si="647"/>
        <v>0.02440562714</v>
      </c>
      <c r="S644" s="180">
        <f t="shared" si="647"/>
        <v>0.02510600937</v>
      </c>
      <c r="T644" s="181">
        <f t="shared" si="3"/>
        <v>4.794382022</v>
      </c>
      <c r="U644" s="182">
        <f t="shared" si="4"/>
        <v>44974</v>
      </c>
      <c r="V644" s="182">
        <f t="shared" si="5"/>
        <v>45063</v>
      </c>
      <c r="W644" s="182">
        <f t="shared" si="6"/>
        <v>45155</v>
      </c>
      <c r="X644" s="181">
        <f t="shared" si="7"/>
        <v>184</v>
      </c>
      <c r="Y644" s="181">
        <f t="shared" si="8"/>
        <v>273</v>
      </c>
      <c r="Z644" s="181">
        <f t="shared" si="9"/>
        <v>365</v>
      </c>
      <c r="AA644" s="155"/>
      <c r="AB644" s="9"/>
      <c r="AC644" s="9"/>
      <c r="AD644" s="9"/>
      <c r="AE644" s="9"/>
      <c r="AF644" s="9"/>
      <c r="AG644" s="9"/>
      <c r="AH644" s="9"/>
    </row>
    <row r="645" ht="15.75" customHeight="1">
      <c r="A645" s="177">
        <v>44789.0</v>
      </c>
      <c r="B645" s="178">
        <v>2.08</v>
      </c>
      <c r="C645" s="178">
        <v>2.62</v>
      </c>
      <c r="D645" s="178">
        <v>2.93</v>
      </c>
      <c r="E645" s="178">
        <v>3.6</v>
      </c>
      <c r="F645" s="178">
        <v>4.25</v>
      </c>
      <c r="G645" s="178">
        <v>4.42</v>
      </c>
      <c r="H645" s="178">
        <v>4.67</v>
      </c>
      <c r="I645" s="178">
        <v>4.78</v>
      </c>
      <c r="J645" s="178">
        <v>4.8</v>
      </c>
      <c r="K645" s="179">
        <f>MAX(0,((T645*(365/365))-VLOOKUP(A645,VBMA!$A:$D,4,0))  /  (T645* (365/365)   ))</f>
        <v>0.4746314919</v>
      </c>
      <c r="L645" s="180">
        <f t="shared" ref="L645:S645" si="648">(B645*(1-$K645) * (365/365))/100</f>
        <v>0.01092766497</v>
      </c>
      <c r="M645" s="180">
        <f t="shared" si="648"/>
        <v>0.01376465491</v>
      </c>
      <c r="N645" s="180">
        <f t="shared" si="648"/>
        <v>0.01539329729</v>
      </c>
      <c r="O645" s="180">
        <f t="shared" si="648"/>
        <v>0.01891326629</v>
      </c>
      <c r="P645" s="180">
        <f t="shared" si="648"/>
        <v>0.02232816159</v>
      </c>
      <c r="Q645" s="180">
        <f t="shared" si="648"/>
        <v>0.02322128806</v>
      </c>
      <c r="R645" s="180">
        <f t="shared" si="648"/>
        <v>0.02453470933</v>
      </c>
      <c r="S645" s="180">
        <f t="shared" si="648"/>
        <v>0.02511261469</v>
      </c>
      <c r="T645" s="181">
        <f t="shared" si="3"/>
        <v>4.893707865</v>
      </c>
      <c r="U645" s="182">
        <f t="shared" si="4"/>
        <v>44973</v>
      </c>
      <c r="V645" s="182">
        <f t="shared" si="5"/>
        <v>45062</v>
      </c>
      <c r="W645" s="182">
        <f t="shared" si="6"/>
        <v>45154</v>
      </c>
      <c r="X645" s="181">
        <f t="shared" si="7"/>
        <v>184</v>
      </c>
      <c r="Y645" s="181">
        <f t="shared" si="8"/>
        <v>273</v>
      </c>
      <c r="Z645" s="181">
        <f t="shared" si="9"/>
        <v>365</v>
      </c>
      <c r="AA645" s="155"/>
      <c r="AB645" s="9"/>
      <c r="AC645" s="9"/>
      <c r="AD645" s="9"/>
      <c r="AE645" s="9"/>
      <c r="AF645" s="9"/>
      <c r="AG645" s="9"/>
      <c r="AH645" s="9"/>
    </row>
    <row r="646" ht="15.75" customHeight="1">
      <c r="A646" s="177">
        <v>44788.0</v>
      </c>
      <c r="B646" s="178">
        <v>2.38</v>
      </c>
      <c r="C646" s="178">
        <v>2.67</v>
      </c>
      <c r="D646" s="178">
        <v>2.97</v>
      </c>
      <c r="E646" s="178">
        <v>3.65</v>
      </c>
      <c r="F646" s="178">
        <v>4.22</v>
      </c>
      <c r="G646" s="178">
        <v>4.38</v>
      </c>
      <c r="H646" s="178">
        <v>4.58</v>
      </c>
      <c r="I646" s="178">
        <v>4.67</v>
      </c>
      <c r="J646" s="178">
        <v>4.7</v>
      </c>
      <c r="K646" s="179">
        <f>MAX(0,((T646*(365/365))-VLOOKUP(A646,VBMA!$A:$D,4,0))  /  (T646* (365/365)   ))</f>
        <v>0.4602179708</v>
      </c>
      <c r="L646" s="180">
        <f t="shared" ref="L646:S646" si="649">(B646*(1-$K646) * (365/365))/100</f>
        <v>0.0128468123</v>
      </c>
      <c r="M646" s="180">
        <f t="shared" si="649"/>
        <v>0.01441218018</v>
      </c>
      <c r="N646" s="180">
        <f t="shared" si="649"/>
        <v>0.01603152627</v>
      </c>
      <c r="O646" s="180">
        <f t="shared" si="649"/>
        <v>0.01970204407</v>
      </c>
      <c r="P646" s="180">
        <f t="shared" si="649"/>
        <v>0.02277880163</v>
      </c>
      <c r="Q646" s="180">
        <f t="shared" si="649"/>
        <v>0.02364245288</v>
      </c>
      <c r="R646" s="180">
        <f t="shared" si="649"/>
        <v>0.02472201694</v>
      </c>
      <c r="S646" s="180">
        <f t="shared" si="649"/>
        <v>0.02520782076</v>
      </c>
      <c r="T646" s="181">
        <f t="shared" si="3"/>
        <v>4.763033708</v>
      </c>
      <c r="U646" s="182">
        <f t="shared" si="4"/>
        <v>44972</v>
      </c>
      <c r="V646" s="182">
        <f t="shared" si="5"/>
        <v>45061</v>
      </c>
      <c r="W646" s="182">
        <f t="shared" si="6"/>
        <v>45153</v>
      </c>
      <c r="X646" s="181">
        <f t="shared" si="7"/>
        <v>184</v>
      </c>
      <c r="Y646" s="181">
        <f t="shared" si="8"/>
        <v>273</v>
      </c>
      <c r="Z646" s="181">
        <f t="shared" si="9"/>
        <v>365</v>
      </c>
      <c r="AA646" s="155"/>
      <c r="AB646" s="9"/>
      <c r="AC646" s="9"/>
      <c r="AD646" s="9"/>
      <c r="AE646" s="9"/>
      <c r="AF646" s="9"/>
      <c r="AG646" s="9"/>
      <c r="AH646" s="9"/>
    </row>
    <row r="647" ht="15.75" customHeight="1">
      <c r="A647" s="177">
        <v>44785.0</v>
      </c>
      <c r="B647" s="178">
        <v>2.67</v>
      </c>
      <c r="C647" s="178">
        <v>2.87</v>
      </c>
      <c r="D647" s="178">
        <v>3.12</v>
      </c>
      <c r="E647" s="178">
        <v>3.68</v>
      </c>
      <c r="F647" s="178">
        <v>4.25</v>
      </c>
      <c r="G647" s="178">
        <v>4.4</v>
      </c>
      <c r="H647" s="178">
        <v>4.53</v>
      </c>
      <c r="I647" s="178">
        <v>4.77</v>
      </c>
      <c r="J647" s="178">
        <v>4.77</v>
      </c>
      <c r="K647" s="179">
        <f>MAX(0,((T647*(365/365))-VLOOKUP(A647,VBMA!$A:$D,4,0))  /  (T647* (365/365)   ))</f>
        <v>0.4892478897</v>
      </c>
      <c r="L647" s="180">
        <f t="shared" ref="L647:S647" si="650">(B647*(1-$K647) * (365/365))/100</f>
        <v>0.01363708135</v>
      </c>
      <c r="M647" s="180">
        <f t="shared" si="650"/>
        <v>0.01465858557</v>
      </c>
      <c r="N647" s="180">
        <f t="shared" si="650"/>
        <v>0.01593546584</v>
      </c>
      <c r="O647" s="180">
        <f t="shared" si="650"/>
        <v>0.01879567766</v>
      </c>
      <c r="P647" s="180">
        <f t="shared" si="650"/>
        <v>0.02170696469</v>
      </c>
      <c r="Q647" s="180">
        <f t="shared" si="650"/>
        <v>0.02247309286</v>
      </c>
      <c r="R647" s="180">
        <f t="shared" si="650"/>
        <v>0.0231370706</v>
      </c>
      <c r="S647" s="180">
        <f t="shared" si="650"/>
        <v>0.02436287566</v>
      </c>
      <c r="T647" s="181">
        <f t="shared" si="3"/>
        <v>5.018089888</v>
      </c>
      <c r="U647" s="182">
        <f t="shared" si="4"/>
        <v>44969</v>
      </c>
      <c r="V647" s="182">
        <f t="shared" si="5"/>
        <v>45058</v>
      </c>
      <c r="W647" s="182">
        <f t="shared" si="6"/>
        <v>45150</v>
      </c>
      <c r="X647" s="181">
        <f t="shared" si="7"/>
        <v>184</v>
      </c>
      <c r="Y647" s="181">
        <f t="shared" si="8"/>
        <v>273</v>
      </c>
      <c r="Z647" s="181">
        <f t="shared" si="9"/>
        <v>365</v>
      </c>
      <c r="AA647" s="155"/>
      <c r="AB647" s="9"/>
      <c r="AC647" s="9"/>
      <c r="AD647" s="9"/>
      <c r="AE647" s="9"/>
      <c r="AF647" s="9"/>
      <c r="AG647" s="9"/>
      <c r="AH647" s="9"/>
    </row>
    <row r="648" ht="15.75" customHeight="1">
      <c r="A648" s="177">
        <v>44784.0</v>
      </c>
      <c r="B648" s="178">
        <v>3.27</v>
      </c>
      <c r="C648" s="178">
        <v>3.57</v>
      </c>
      <c r="D648" s="178">
        <v>3.92</v>
      </c>
      <c r="E648" s="178">
        <v>4.3</v>
      </c>
      <c r="F648" s="178">
        <v>4.53</v>
      </c>
      <c r="G648" s="178">
        <v>4.58</v>
      </c>
      <c r="H648" s="178">
        <v>4.65</v>
      </c>
      <c r="I648" s="178">
        <v>4.8</v>
      </c>
      <c r="J648" s="178">
        <v>4.78</v>
      </c>
      <c r="K648" s="179">
        <f>MAX(0,((T648*(365/365))-VLOOKUP(A648,VBMA!$A:$D,4,0))  /  (T648* (365/365)   ))</f>
        <v>0.4803287982</v>
      </c>
      <c r="L648" s="180">
        <f t="shared" ref="L648:S648" si="651">(B648*(1-$K648) * (365/365))/100</f>
        <v>0.0169932483</v>
      </c>
      <c r="M648" s="180">
        <f t="shared" si="651"/>
        <v>0.0185522619</v>
      </c>
      <c r="N648" s="180">
        <f t="shared" si="651"/>
        <v>0.02037111111</v>
      </c>
      <c r="O648" s="180">
        <f t="shared" si="651"/>
        <v>0.02234586168</v>
      </c>
      <c r="P648" s="180">
        <f t="shared" si="651"/>
        <v>0.02354110544</v>
      </c>
      <c r="Q648" s="180">
        <f t="shared" si="651"/>
        <v>0.02380094104</v>
      </c>
      <c r="R648" s="180">
        <f t="shared" si="651"/>
        <v>0.02416471088</v>
      </c>
      <c r="S648" s="180">
        <f t="shared" si="651"/>
        <v>0.02494421769</v>
      </c>
      <c r="T648" s="181">
        <f t="shared" si="3"/>
        <v>4.95505618</v>
      </c>
      <c r="U648" s="182">
        <f t="shared" si="4"/>
        <v>44968</v>
      </c>
      <c r="V648" s="182">
        <f t="shared" si="5"/>
        <v>45057</v>
      </c>
      <c r="W648" s="182">
        <f t="shared" si="6"/>
        <v>45149</v>
      </c>
      <c r="X648" s="181">
        <f t="shared" si="7"/>
        <v>184</v>
      </c>
      <c r="Y648" s="181">
        <f t="shared" si="8"/>
        <v>273</v>
      </c>
      <c r="Z648" s="181">
        <f t="shared" si="9"/>
        <v>365</v>
      </c>
      <c r="AA648" s="155"/>
      <c r="AB648" s="9"/>
      <c r="AC648" s="9"/>
      <c r="AD648" s="9"/>
      <c r="AE648" s="9"/>
      <c r="AF648" s="9"/>
      <c r="AG648" s="9"/>
      <c r="AH648" s="9"/>
    </row>
    <row r="649" ht="15.75" customHeight="1">
      <c r="A649" s="177">
        <v>44783.0</v>
      </c>
      <c r="B649" s="178">
        <v>3.85</v>
      </c>
      <c r="C649" s="178">
        <v>4.18</v>
      </c>
      <c r="D649" s="178">
        <v>4.28</v>
      </c>
      <c r="E649" s="178">
        <v>4.45</v>
      </c>
      <c r="F649" s="178">
        <v>4.58</v>
      </c>
      <c r="G649" s="178">
        <v>4.63</v>
      </c>
      <c r="H649" s="178">
        <v>4.71</v>
      </c>
      <c r="I649" s="178">
        <v>4.74</v>
      </c>
      <c r="J649" s="178">
        <v>4.83</v>
      </c>
      <c r="K649" s="179">
        <f>MAX(0,((T649*(365/365))-VLOOKUP(A649,VBMA!$A:$D,4,0))  /  (T649* (365/365)   ))</f>
        <v>0.4542037587</v>
      </c>
      <c r="L649" s="180">
        <f t="shared" ref="L649:S649" si="652">(B649*(1-$K649) * (365/365))/100</f>
        <v>0.02101315529</v>
      </c>
      <c r="M649" s="180">
        <f t="shared" si="652"/>
        <v>0.02281428289</v>
      </c>
      <c r="N649" s="180">
        <f t="shared" si="652"/>
        <v>0.02336007913</v>
      </c>
      <c r="O649" s="180">
        <f t="shared" si="652"/>
        <v>0.02428793274</v>
      </c>
      <c r="P649" s="180">
        <f t="shared" si="652"/>
        <v>0.02499746785</v>
      </c>
      <c r="Q649" s="180">
        <f t="shared" si="652"/>
        <v>0.02527036597</v>
      </c>
      <c r="R649" s="180">
        <f t="shared" si="652"/>
        <v>0.02570700297</v>
      </c>
      <c r="S649" s="180">
        <f t="shared" si="652"/>
        <v>0.02587074184</v>
      </c>
      <c r="T649" s="181">
        <f t="shared" si="3"/>
        <v>4.771011236</v>
      </c>
      <c r="U649" s="182">
        <f t="shared" si="4"/>
        <v>44967</v>
      </c>
      <c r="V649" s="182">
        <f t="shared" si="5"/>
        <v>45056</v>
      </c>
      <c r="W649" s="182">
        <f t="shared" si="6"/>
        <v>45148</v>
      </c>
      <c r="X649" s="181">
        <f t="shared" si="7"/>
        <v>184</v>
      </c>
      <c r="Y649" s="181">
        <f t="shared" si="8"/>
        <v>273</v>
      </c>
      <c r="Z649" s="181">
        <f t="shared" si="9"/>
        <v>365</v>
      </c>
      <c r="AA649" s="155"/>
      <c r="AB649" s="9"/>
      <c r="AC649" s="9"/>
      <c r="AD649" s="9"/>
      <c r="AE649" s="9"/>
      <c r="AF649" s="9"/>
      <c r="AG649" s="9"/>
      <c r="AH649" s="9"/>
    </row>
    <row r="650" ht="15.75" customHeight="1">
      <c r="A650" s="177">
        <v>44782.0</v>
      </c>
      <c r="B650" s="178">
        <v>4.19</v>
      </c>
      <c r="C650" s="178">
        <v>4.39</v>
      </c>
      <c r="D650" s="178">
        <v>4.49</v>
      </c>
      <c r="E650" s="178">
        <v>4.57</v>
      </c>
      <c r="F650" s="178">
        <v>4.71</v>
      </c>
      <c r="G650" s="178">
        <v>4.76</v>
      </c>
      <c r="H650" s="178">
        <v>4.91</v>
      </c>
      <c r="I650" s="178">
        <v>5.03</v>
      </c>
      <c r="J650" s="178">
        <v>5.1</v>
      </c>
      <c r="K650" s="179">
        <f>MAX(0,((T650*(365/365))-VLOOKUP(A650,VBMA!$A:$D,4,0))  /  (T650* (365/365)   ))</f>
        <v>0.4881689957</v>
      </c>
      <c r="L650" s="180">
        <f t="shared" ref="L650:S650" si="653">(B650*(1-$K650) * (365/365))/100</f>
        <v>0.02144571908</v>
      </c>
      <c r="M650" s="180">
        <f t="shared" si="653"/>
        <v>0.02246938109</v>
      </c>
      <c r="N650" s="180">
        <f t="shared" si="653"/>
        <v>0.02298121209</v>
      </c>
      <c r="O650" s="180">
        <f t="shared" si="653"/>
        <v>0.0233906769</v>
      </c>
      <c r="P650" s="180">
        <f t="shared" si="653"/>
        <v>0.0241072403</v>
      </c>
      <c r="Q650" s="180">
        <f t="shared" si="653"/>
        <v>0.02436315581</v>
      </c>
      <c r="R650" s="180">
        <f t="shared" si="653"/>
        <v>0.02513090231</v>
      </c>
      <c r="S650" s="180">
        <f t="shared" si="653"/>
        <v>0.02574509952</v>
      </c>
      <c r="T650" s="181">
        <f t="shared" si="3"/>
        <v>5.154044944</v>
      </c>
      <c r="U650" s="182">
        <f t="shared" si="4"/>
        <v>44966</v>
      </c>
      <c r="V650" s="182">
        <f t="shared" si="5"/>
        <v>45055</v>
      </c>
      <c r="W650" s="182">
        <f t="shared" si="6"/>
        <v>45147</v>
      </c>
      <c r="X650" s="181">
        <f t="shared" si="7"/>
        <v>184</v>
      </c>
      <c r="Y650" s="181">
        <f t="shared" si="8"/>
        <v>273</v>
      </c>
      <c r="Z650" s="181">
        <f t="shared" si="9"/>
        <v>365</v>
      </c>
      <c r="AA650" s="155"/>
      <c r="AB650" s="9"/>
      <c r="AC650" s="9"/>
      <c r="AD650" s="9"/>
      <c r="AE650" s="9"/>
      <c r="AF650" s="9"/>
      <c r="AG650" s="9"/>
      <c r="AH650" s="9"/>
    </row>
    <row r="651" ht="15.75" customHeight="1">
      <c r="A651" s="177">
        <v>44781.0</v>
      </c>
      <c r="B651" s="178">
        <v>4.33</v>
      </c>
      <c r="C651" s="178">
        <v>4.48</v>
      </c>
      <c r="D651" s="178">
        <v>4.55</v>
      </c>
      <c r="E651" s="178">
        <v>4.62</v>
      </c>
      <c r="F651" s="178">
        <v>4.7</v>
      </c>
      <c r="G651" s="178">
        <v>4.77</v>
      </c>
      <c r="H651" s="178">
        <v>4.85</v>
      </c>
      <c r="I651" s="178">
        <v>4.91</v>
      </c>
      <c r="J651" s="178">
        <v>4.9</v>
      </c>
      <c r="K651" s="179">
        <f>MAX(0,((T651*(365/365))-VLOOKUP(A651,VBMA!$A:$D,4,0))  /  (T651* (365/365)   ))</f>
        <v>0.4794874692</v>
      </c>
      <c r="L651" s="180">
        <f t="shared" ref="L651:S651" si="654">(B651*(1-$K651) * (365/365))/100</f>
        <v>0.02253819258</v>
      </c>
      <c r="M651" s="180">
        <f t="shared" si="654"/>
        <v>0.02331896138</v>
      </c>
      <c r="N651" s="180">
        <f t="shared" si="654"/>
        <v>0.02368332015</v>
      </c>
      <c r="O651" s="180">
        <f t="shared" si="654"/>
        <v>0.02404767892</v>
      </c>
      <c r="P651" s="180">
        <f t="shared" si="654"/>
        <v>0.02446408895</v>
      </c>
      <c r="Q651" s="180">
        <f t="shared" si="654"/>
        <v>0.02482844772</v>
      </c>
      <c r="R651" s="180">
        <f t="shared" si="654"/>
        <v>0.02524485774</v>
      </c>
      <c r="S651" s="180">
        <f t="shared" si="654"/>
        <v>0.02555716526</v>
      </c>
      <c r="T651" s="181">
        <f t="shared" si="3"/>
        <v>4.972022472</v>
      </c>
      <c r="U651" s="182">
        <f t="shared" si="4"/>
        <v>44965</v>
      </c>
      <c r="V651" s="182">
        <f t="shared" si="5"/>
        <v>45054</v>
      </c>
      <c r="W651" s="182">
        <f t="shared" si="6"/>
        <v>45146</v>
      </c>
      <c r="X651" s="181">
        <f t="shared" si="7"/>
        <v>184</v>
      </c>
      <c r="Y651" s="181">
        <f t="shared" si="8"/>
        <v>273</v>
      </c>
      <c r="Z651" s="181">
        <f t="shared" si="9"/>
        <v>365</v>
      </c>
      <c r="AA651" s="155"/>
      <c r="AB651" s="9"/>
      <c r="AC651" s="9"/>
      <c r="AD651" s="9"/>
      <c r="AE651" s="9"/>
      <c r="AF651" s="9"/>
      <c r="AG651" s="9"/>
      <c r="AH651" s="9"/>
    </row>
    <row r="652" ht="15.75" customHeight="1">
      <c r="A652" s="177">
        <v>44778.0</v>
      </c>
      <c r="B652" s="178">
        <v>4.22</v>
      </c>
      <c r="C652" s="178">
        <v>4.32</v>
      </c>
      <c r="D652" s="178">
        <v>4.32</v>
      </c>
      <c r="E652" s="178">
        <v>4.38</v>
      </c>
      <c r="F652" s="178">
        <v>4.45</v>
      </c>
      <c r="G652" s="178">
        <v>4.47</v>
      </c>
      <c r="H652" s="178">
        <v>4.63</v>
      </c>
      <c r="I652" s="178">
        <v>4.59</v>
      </c>
      <c r="J652" s="178">
        <v>4.75</v>
      </c>
      <c r="K652" s="179">
        <f>MAX(0,((T652*(365/365))-VLOOKUP(A652,VBMA!$A:$D,4,0))  /  (T652* (365/365)   ))</f>
        <v>0.4321394165</v>
      </c>
      <c r="L652" s="180">
        <f t="shared" ref="L652:S652" si="655">(B652*(1-$K652) * (365/365))/100</f>
        <v>0.02396371662</v>
      </c>
      <c r="M652" s="180">
        <f t="shared" si="655"/>
        <v>0.02453157721</v>
      </c>
      <c r="N652" s="180">
        <f t="shared" si="655"/>
        <v>0.02453157721</v>
      </c>
      <c r="O652" s="180">
        <f t="shared" si="655"/>
        <v>0.02487229356</v>
      </c>
      <c r="P652" s="180">
        <f t="shared" si="655"/>
        <v>0.02526979596</v>
      </c>
      <c r="Q652" s="180">
        <f t="shared" si="655"/>
        <v>0.02538336808</v>
      </c>
      <c r="R652" s="180">
        <f t="shared" si="655"/>
        <v>0.02629194501</v>
      </c>
      <c r="S652" s="180">
        <f t="shared" si="655"/>
        <v>0.02606480078</v>
      </c>
      <c r="T652" s="181">
        <f t="shared" si="3"/>
        <v>4.548651685</v>
      </c>
      <c r="U652" s="182">
        <f t="shared" si="4"/>
        <v>44962</v>
      </c>
      <c r="V652" s="182">
        <f t="shared" si="5"/>
        <v>45051</v>
      </c>
      <c r="W652" s="182">
        <f t="shared" si="6"/>
        <v>45143</v>
      </c>
      <c r="X652" s="181">
        <f t="shared" si="7"/>
        <v>184</v>
      </c>
      <c r="Y652" s="181">
        <f t="shared" si="8"/>
        <v>273</v>
      </c>
      <c r="Z652" s="181">
        <f t="shared" si="9"/>
        <v>365</v>
      </c>
      <c r="AA652" s="155"/>
      <c r="AB652" s="9"/>
      <c r="AC652" s="9"/>
      <c r="AD652" s="9"/>
      <c r="AE652" s="9"/>
      <c r="AF652" s="9"/>
      <c r="AG652" s="9"/>
      <c r="AH652" s="9"/>
    </row>
    <row r="653" ht="15.75" customHeight="1">
      <c r="A653" s="177">
        <v>44777.0</v>
      </c>
      <c r="B653" s="178">
        <v>4.03</v>
      </c>
      <c r="C653" s="178">
        <v>4.05</v>
      </c>
      <c r="D653" s="178">
        <v>4.0</v>
      </c>
      <c r="E653" s="178">
        <v>3.98</v>
      </c>
      <c r="F653" s="178">
        <v>4.1</v>
      </c>
      <c r="G653" s="178">
        <v>4.23</v>
      </c>
      <c r="H653" s="178">
        <v>4.35</v>
      </c>
      <c r="I653" s="178">
        <v>4.32</v>
      </c>
      <c r="J653" s="178">
        <v>4.48</v>
      </c>
      <c r="K653" s="179">
        <f>MAX(0,((T653*(365/365))-VLOOKUP(A653,VBMA!$A:$D,4,0))  /  (T653* (365/365)   ))</f>
        <v>0.3996253799</v>
      </c>
      <c r="L653" s="180">
        <f t="shared" ref="L653:S653" si="656">(B653*(1-$K653) * (365/365))/100</f>
        <v>0.02419509719</v>
      </c>
      <c r="M653" s="180">
        <f t="shared" si="656"/>
        <v>0.02431517212</v>
      </c>
      <c r="N653" s="180">
        <f t="shared" si="656"/>
        <v>0.02401498481</v>
      </c>
      <c r="O653" s="180">
        <f t="shared" si="656"/>
        <v>0.02389490988</v>
      </c>
      <c r="P653" s="180">
        <f t="shared" si="656"/>
        <v>0.02461535943</v>
      </c>
      <c r="Q653" s="180">
        <f t="shared" si="656"/>
        <v>0.02539584643</v>
      </c>
      <c r="R653" s="180">
        <f t="shared" si="656"/>
        <v>0.02611629598</v>
      </c>
      <c r="S653" s="180">
        <f t="shared" si="656"/>
        <v>0.02593618359</v>
      </c>
      <c r="T653" s="181">
        <f t="shared" si="3"/>
        <v>4.288988764</v>
      </c>
      <c r="U653" s="182">
        <f t="shared" si="4"/>
        <v>44961</v>
      </c>
      <c r="V653" s="182">
        <f t="shared" si="5"/>
        <v>45050</v>
      </c>
      <c r="W653" s="182">
        <f t="shared" si="6"/>
        <v>45142</v>
      </c>
      <c r="X653" s="181">
        <f t="shared" si="7"/>
        <v>184</v>
      </c>
      <c r="Y653" s="181">
        <f t="shared" si="8"/>
        <v>273</v>
      </c>
      <c r="Z653" s="181">
        <f t="shared" si="9"/>
        <v>365</v>
      </c>
      <c r="AA653" s="155"/>
      <c r="AB653" s="9"/>
      <c r="AC653" s="9"/>
      <c r="AD653" s="9"/>
      <c r="AE653" s="9"/>
      <c r="AF653" s="9"/>
      <c r="AG653" s="9"/>
      <c r="AH653" s="9"/>
    </row>
    <row r="654" ht="15.75" customHeight="1">
      <c r="A654" s="177">
        <v>44776.0</v>
      </c>
      <c r="B654" s="178">
        <v>3.93</v>
      </c>
      <c r="C654" s="178">
        <v>4.03</v>
      </c>
      <c r="D654" s="178">
        <v>3.93</v>
      </c>
      <c r="E654" s="178">
        <v>3.94</v>
      </c>
      <c r="F654" s="178">
        <v>4.04</v>
      </c>
      <c r="G654" s="178">
        <v>4.27</v>
      </c>
      <c r="H654" s="178">
        <v>4.37</v>
      </c>
      <c r="I654" s="178">
        <v>4.32</v>
      </c>
      <c r="J654" s="178">
        <v>4.5</v>
      </c>
      <c r="K654" s="179">
        <f>MAX(0,((T654*(365/365))-VLOOKUP(A654,VBMA!$A:$D,4,0))  /  (T654* (365/365)   ))</f>
        <v>0.3967173844</v>
      </c>
      <c r="L654" s="180">
        <f t="shared" ref="L654:S654" si="657">(B654*(1-$K654) * (365/365))/100</f>
        <v>0.02370900679</v>
      </c>
      <c r="M654" s="180">
        <f t="shared" si="657"/>
        <v>0.02431228941</v>
      </c>
      <c r="N654" s="180">
        <f t="shared" si="657"/>
        <v>0.02370900679</v>
      </c>
      <c r="O654" s="180">
        <f t="shared" si="657"/>
        <v>0.02376933505</v>
      </c>
      <c r="P654" s="180">
        <f t="shared" si="657"/>
        <v>0.02437261767</v>
      </c>
      <c r="Q654" s="180">
        <f t="shared" si="657"/>
        <v>0.02576016768</v>
      </c>
      <c r="R654" s="180">
        <f t="shared" si="657"/>
        <v>0.0263634503</v>
      </c>
      <c r="S654" s="180">
        <f t="shared" si="657"/>
        <v>0.02606180899</v>
      </c>
      <c r="T654" s="181">
        <f t="shared" si="3"/>
        <v>4.268314607</v>
      </c>
      <c r="U654" s="182">
        <f t="shared" si="4"/>
        <v>44960</v>
      </c>
      <c r="V654" s="182">
        <f t="shared" si="5"/>
        <v>45049</v>
      </c>
      <c r="W654" s="182">
        <f t="shared" si="6"/>
        <v>45141</v>
      </c>
      <c r="X654" s="181">
        <f t="shared" si="7"/>
        <v>184</v>
      </c>
      <c r="Y654" s="181">
        <f t="shared" si="8"/>
        <v>273</v>
      </c>
      <c r="Z654" s="181">
        <f t="shared" si="9"/>
        <v>365</v>
      </c>
      <c r="AA654" s="155"/>
      <c r="AB654" s="9"/>
      <c r="AC654" s="9"/>
      <c r="AD654" s="9"/>
      <c r="AE654" s="9"/>
      <c r="AF654" s="9"/>
      <c r="AG654" s="9"/>
      <c r="AH654" s="9"/>
    </row>
    <row r="655" ht="15.75" customHeight="1">
      <c r="A655" s="177">
        <v>44775.0</v>
      </c>
      <c r="B655" s="178">
        <v>4.03</v>
      </c>
      <c r="C655" s="178">
        <v>4.06</v>
      </c>
      <c r="D655" s="178">
        <v>3.89</v>
      </c>
      <c r="E655" s="178">
        <v>3.87</v>
      </c>
      <c r="F655" s="178">
        <v>3.9</v>
      </c>
      <c r="G655" s="178">
        <v>4.13</v>
      </c>
      <c r="H655" s="178">
        <v>4.19</v>
      </c>
      <c r="I655" s="178">
        <v>4.08</v>
      </c>
      <c r="J655" s="178">
        <v>4.18</v>
      </c>
      <c r="K655" s="179">
        <f>MAX(0,((T655*(365/365))-VLOOKUP(A655,VBMA!$A:$D,4,0))  /  (T655* (365/365)   ))</f>
        <v>0.352796034</v>
      </c>
      <c r="L655" s="180">
        <f t="shared" ref="L655:S655" si="658">(B655*(1-$K655) * (365/365))/100</f>
        <v>0.02608231983</v>
      </c>
      <c r="M655" s="180">
        <f t="shared" si="658"/>
        <v>0.02627648102</v>
      </c>
      <c r="N655" s="180">
        <f t="shared" si="658"/>
        <v>0.02517623428</v>
      </c>
      <c r="O655" s="180">
        <f t="shared" si="658"/>
        <v>0.02504679348</v>
      </c>
      <c r="P655" s="180">
        <f t="shared" si="658"/>
        <v>0.02524095467</v>
      </c>
      <c r="Q655" s="180">
        <f t="shared" si="658"/>
        <v>0.0267295238</v>
      </c>
      <c r="R655" s="180">
        <f t="shared" si="658"/>
        <v>0.02711784618</v>
      </c>
      <c r="S655" s="180">
        <f t="shared" si="658"/>
        <v>0.02640592181</v>
      </c>
      <c r="T655" s="181">
        <f t="shared" si="3"/>
        <v>3.966292135</v>
      </c>
      <c r="U655" s="182">
        <f t="shared" si="4"/>
        <v>44959</v>
      </c>
      <c r="V655" s="182">
        <f t="shared" si="5"/>
        <v>45048</v>
      </c>
      <c r="W655" s="182">
        <f t="shared" si="6"/>
        <v>45140</v>
      </c>
      <c r="X655" s="181">
        <f t="shared" si="7"/>
        <v>184</v>
      </c>
      <c r="Y655" s="181">
        <f t="shared" si="8"/>
        <v>273</v>
      </c>
      <c r="Z655" s="181">
        <f t="shared" si="9"/>
        <v>365</v>
      </c>
      <c r="AA655" s="155"/>
      <c r="AB655" s="9"/>
      <c r="AC655" s="9"/>
      <c r="AD655" s="9"/>
      <c r="AE655" s="9"/>
      <c r="AF655" s="9"/>
      <c r="AG655" s="9"/>
      <c r="AH655" s="9"/>
    </row>
    <row r="656" ht="15.75" customHeight="1">
      <c r="A656" s="177">
        <v>44774.0</v>
      </c>
      <c r="B656" s="178">
        <v>3.94</v>
      </c>
      <c r="C656" s="178">
        <v>4.03</v>
      </c>
      <c r="D656" s="178">
        <v>3.91</v>
      </c>
      <c r="E656" s="178">
        <v>3.91</v>
      </c>
      <c r="F656" s="178">
        <v>4.01</v>
      </c>
      <c r="G656" s="178">
        <v>4.2</v>
      </c>
      <c r="H656" s="178">
        <v>4.33</v>
      </c>
      <c r="I656" s="178">
        <v>4.25</v>
      </c>
      <c r="J656" s="178">
        <v>4.38</v>
      </c>
      <c r="K656" s="179">
        <f>MAX(0,((T656*(365/365))-VLOOKUP(A656,VBMA!$A:$D,4,0))  /  (T656* (365/365)   ))</f>
        <v>0.3849739815</v>
      </c>
      <c r="L656" s="180">
        <f t="shared" ref="L656:S656" si="659">(B656*(1-$K656) * (365/365))/100</f>
        <v>0.02423202513</v>
      </c>
      <c r="M656" s="180">
        <f t="shared" si="659"/>
        <v>0.02478554855</v>
      </c>
      <c r="N656" s="180">
        <f t="shared" si="659"/>
        <v>0.02404751732</v>
      </c>
      <c r="O656" s="180">
        <f t="shared" si="659"/>
        <v>0.02404751732</v>
      </c>
      <c r="P656" s="180">
        <f t="shared" si="659"/>
        <v>0.02466254334</v>
      </c>
      <c r="Q656" s="180">
        <f t="shared" si="659"/>
        <v>0.02583109278</v>
      </c>
      <c r="R656" s="180">
        <f t="shared" si="659"/>
        <v>0.0266306266</v>
      </c>
      <c r="S656" s="180">
        <f t="shared" si="659"/>
        <v>0.02613860579</v>
      </c>
      <c r="T656" s="181">
        <f t="shared" si="3"/>
        <v>4.167303371</v>
      </c>
      <c r="U656" s="182">
        <f t="shared" si="4"/>
        <v>44958</v>
      </c>
      <c r="V656" s="182">
        <f t="shared" si="5"/>
        <v>45047</v>
      </c>
      <c r="W656" s="182">
        <f t="shared" si="6"/>
        <v>45139</v>
      </c>
      <c r="X656" s="181">
        <f t="shared" si="7"/>
        <v>184</v>
      </c>
      <c r="Y656" s="181">
        <f t="shared" si="8"/>
        <v>273</v>
      </c>
      <c r="Z656" s="181">
        <f t="shared" si="9"/>
        <v>365</v>
      </c>
      <c r="AA656" s="155"/>
      <c r="AB656" s="9"/>
      <c r="AC656" s="9"/>
      <c r="AD656" s="9"/>
      <c r="AE656" s="9"/>
      <c r="AF656" s="9"/>
      <c r="AG656" s="9"/>
      <c r="AH656" s="9"/>
    </row>
    <row r="657" ht="15.75" customHeight="1">
      <c r="A657" s="177">
        <v>44771.0</v>
      </c>
      <c r="B657" s="178">
        <v>3.83</v>
      </c>
      <c r="C657" s="178">
        <v>3.92</v>
      </c>
      <c r="D657" s="178">
        <v>3.72</v>
      </c>
      <c r="E657" s="178">
        <v>3.68</v>
      </c>
      <c r="F657" s="178">
        <v>3.7</v>
      </c>
      <c r="G657" s="178">
        <v>3.9</v>
      </c>
      <c r="H657" s="178">
        <v>4.02</v>
      </c>
      <c r="I657" s="178">
        <v>4.04</v>
      </c>
      <c r="J657" s="178">
        <v>4.05</v>
      </c>
      <c r="K657" s="179">
        <f>MAX(0,((T657*(365/365))-VLOOKUP(A657,VBMA!$A:$D,4,0))  /  (T657* (365/365)   ))</f>
        <v>0.3692463467</v>
      </c>
      <c r="L657" s="180">
        <f t="shared" ref="L657:S657" si="660">(B657*(1-$K657) * (365/365))/100</f>
        <v>0.02415786492</v>
      </c>
      <c r="M657" s="180">
        <f t="shared" si="660"/>
        <v>0.02472554321</v>
      </c>
      <c r="N657" s="180">
        <f t="shared" si="660"/>
        <v>0.0234640359</v>
      </c>
      <c r="O657" s="180">
        <f t="shared" si="660"/>
        <v>0.02321173444</v>
      </c>
      <c r="P657" s="180">
        <f t="shared" si="660"/>
        <v>0.02333788517</v>
      </c>
      <c r="Q657" s="180">
        <f t="shared" si="660"/>
        <v>0.02459939248</v>
      </c>
      <c r="R657" s="180">
        <f t="shared" si="660"/>
        <v>0.02535629686</v>
      </c>
      <c r="S657" s="180">
        <f t="shared" si="660"/>
        <v>0.02548244759</v>
      </c>
      <c r="T657" s="181">
        <f t="shared" si="3"/>
        <v>4.060222222</v>
      </c>
      <c r="U657" s="182">
        <f t="shared" si="4"/>
        <v>44955</v>
      </c>
      <c r="V657" s="182">
        <f t="shared" si="5"/>
        <v>45045</v>
      </c>
      <c r="W657" s="182">
        <f t="shared" si="6"/>
        <v>45136</v>
      </c>
      <c r="X657" s="181">
        <f t="shared" si="7"/>
        <v>184</v>
      </c>
      <c r="Y657" s="181">
        <f t="shared" si="8"/>
        <v>274</v>
      </c>
      <c r="Z657" s="181">
        <f t="shared" si="9"/>
        <v>365</v>
      </c>
      <c r="AA657" s="155"/>
      <c r="AB657" s="9"/>
      <c r="AC657" s="9"/>
      <c r="AD657" s="9"/>
      <c r="AE657" s="9"/>
      <c r="AF657" s="9"/>
      <c r="AG657" s="9"/>
      <c r="AH657" s="9"/>
    </row>
    <row r="658" ht="15.75" customHeight="1">
      <c r="A658" s="177">
        <v>44770.0</v>
      </c>
      <c r="B658" s="178">
        <v>4.03</v>
      </c>
      <c r="C658" s="178">
        <v>3.93</v>
      </c>
      <c r="D658" s="178">
        <v>3.73</v>
      </c>
      <c r="E658" s="178">
        <v>3.7</v>
      </c>
      <c r="F658" s="178">
        <v>3.7</v>
      </c>
      <c r="G658" s="178">
        <v>4.02</v>
      </c>
      <c r="H658" s="178">
        <v>4.12</v>
      </c>
      <c r="I658" s="178">
        <v>4.14</v>
      </c>
      <c r="J658" s="178">
        <v>4.17</v>
      </c>
      <c r="K658" s="179">
        <f>MAX(0,((T658*(365/365))-VLOOKUP(A658,VBMA!$A:$D,4,0))  /  (T658* (365/365)   ))</f>
        <v>0.3930612681</v>
      </c>
      <c r="L658" s="180">
        <f t="shared" ref="L658:S658" si="661">(B658*(1-$K658) * (365/365))/100</f>
        <v>0.0244596309</v>
      </c>
      <c r="M658" s="180">
        <f t="shared" si="661"/>
        <v>0.02385269216</v>
      </c>
      <c r="N658" s="180">
        <f t="shared" si="661"/>
        <v>0.0226388147</v>
      </c>
      <c r="O658" s="180">
        <f t="shared" si="661"/>
        <v>0.02245673308</v>
      </c>
      <c r="P658" s="180">
        <f t="shared" si="661"/>
        <v>0.02245673308</v>
      </c>
      <c r="Q658" s="180">
        <f t="shared" si="661"/>
        <v>0.02439893702</v>
      </c>
      <c r="R658" s="180">
        <f t="shared" si="661"/>
        <v>0.02500587575</v>
      </c>
      <c r="S658" s="180">
        <f t="shared" si="661"/>
        <v>0.0251272635</v>
      </c>
      <c r="T658" s="181">
        <f t="shared" si="3"/>
        <v>4.160222222</v>
      </c>
      <c r="U658" s="182">
        <f t="shared" si="4"/>
        <v>44954</v>
      </c>
      <c r="V658" s="182">
        <f t="shared" si="5"/>
        <v>45044</v>
      </c>
      <c r="W658" s="182">
        <f t="shared" si="6"/>
        <v>45135</v>
      </c>
      <c r="X658" s="181">
        <f t="shared" si="7"/>
        <v>184</v>
      </c>
      <c r="Y658" s="181">
        <f t="shared" si="8"/>
        <v>274</v>
      </c>
      <c r="Z658" s="181">
        <f t="shared" si="9"/>
        <v>365</v>
      </c>
      <c r="AA658" s="155"/>
      <c r="AB658" s="9"/>
      <c r="AC658" s="9"/>
      <c r="AD658" s="9"/>
      <c r="AE658" s="9"/>
      <c r="AF658" s="9"/>
      <c r="AG658" s="9"/>
      <c r="AH658" s="9"/>
    </row>
    <row r="659" ht="15.75" customHeight="1">
      <c r="A659" s="177">
        <v>44769.0</v>
      </c>
      <c r="B659" s="178">
        <v>4.47</v>
      </c>
      <c r="C659" s="178">
        <v>4.5</v>
      </c>
      <c r="D659" s="178">
        <v>4.2</v>
      </c>
      <c r="E659" s="178">
        <v>4.03</v>
      </c>
      <c r="F659" s="178">
        <v>4.0</v>
      </c>
      <c r="G659" s="178">
        <v>4.1</v>
      </c>
      <c r="H659" s="178">
        <v>4.2</v>
      </c>
      <c r="I659" s="178">
        <v>4.16</v>
      </c>
      <c r="J659" s="178">
        <v>4.15</v>
      </c>
      <c r="K659" s="179">
        <f>MAX(0,((T659*(365/365))-VLOOKUP(A659,VBMA!$A:$D,4,0))  /  (T659* (365/365)   ))</f>
        <v>0.3487161506</v>
      </c>
      <c r="L659" s="180">
        <f t="shared" ref="L659:S659" si="662">(B659*(1-$K659) * (365/365))/100</f>
        <v>0.02911238807</v>
      </c>
      <c r="M659" s="180">
        <f t="shared" si="662"/>
        <v>0.02930777322</v>
      </c>
      <c r="N659" s="180">
        <f t="shared" si="662"/>
        <v>0.02735392167</v>
      </c>
      <c r="O659" s="180">
        <f t="shared" si="662"/>
        <v>0.02624673913</v>
      </c>
      <c r="P659" s="180">
        <f t="shared" si="662"/>
        <v>0.02605135398</v>
      </c>
      <c r="Q659" s="180">
        <f t="shared" si="662"/>
        <v>0.02670263783</v>
      </c>
      <c r="R659" s="180">
        <f t="shared" si="662"/>
        <v>0.02735392167</v>
      </c>
      <c r="S659" s="180">
        <f t="shared" si="662"/>
        <v>0.02709340813</v>
      </c>
      <c r="T659" s="181">
        <f t="shared" si="3"/>
        <v>4.119555556</v>
      </c>
      <c r="U659" s="182">
        <f t="shared" si="4"/>
        <v>44953</v>
      </c>
      <c r="V659" s="182">
        <f t="shared" si="5"/>
        <v>45043</v>
      </c>
      <c r="W659" s="182">
        <f t="shared" si="6"/>
        <v>45134</v>
      </c>
      <c r="X659" s="181">
        <f t="shared" si="7"/>
        <v>184</v>
      </c>
      <c r="Y659" s="181">
        <f t="shared" si="8"/>
        <v>274</v>
      </c>
      <c r="Z659" s="181">
        <f t="shared" si="9"/>
        <v>365</v>
      </c>
      <c r="AA659" s="155"/>
      <c r="AB659" s="9"/>
      <c r="AC659" s="9"/>
      <c r="AD659" s="9"/>
      <c r="AE659" s="9"/>
      <c r="AF659" s="9"/>
      <c r="AG659" s="9"/>
      <c r="AH659" s="9"/>
    </row>
    <row r="660" ht="15.75" customHeight="1">
      <c r="A660" s="177">
        <v>44768.0</v>
      </c>
      <c r="B660" s="178">
        <v>4.29</v>
      </c>
      <c r="C660" s="178">
        <v>4.23</v>
      </c>
      <c r="D660" s="178">
        <v>3.94</v>
      </c>
      <c r="E660" s="178">
        <v>3.91</v>
      </c>
      <c r="F660" s="178">
        <v>3.91</v>
      </c>
      <c r="G660" s="178">
        <v>4.06</v>
      </c>
      <c r="H660" s="178">
        <v>4.01</v>
      </c>
      <c r="I660" s="178">
        <v>3.93</v>
      </c>
      <c r="J660" s="178">
        <v>4.19</v>
      </c>
      <c r="K660" s="179">
        <f>MAX(0,((T660*(365/365))-VLOOKUP(A660,VBMA!$A:$D,4,0))  /  (T660* (365/365)   ))</f>
        <v>0.4533802898</v>
      </c>
      <c r="L660" s="180">
        <f t="shared" ref="L660:S660" si="663">(B660*(1-$K660) * (365/365))/100</f>
        <v>0.02344998557</v>
      </c>
      <c r="M660" s="180">
        <f t="shared" si="663"/>
        <v>0.02312201374</v>
      </c>
      <c r="N660" s="180">
        <f t="shared" si="663"/>
        <v>0.02153681658</v>
      </c>
      <c r="O660" s="180">
        <f t="shared" si="663"/>
        <v>0.02137283067</v>
      </c>
      <c r="P660" s="180">
        <f t="shared" si="663"/>
        <v>0.02137283067</v>
      </c>
      <c r="Q660" s="180">
        <f t="shared" si="663"/>
        <v>0.02219276023</v>
      </c>
      <c r="R660" s="180">
        <f t="shared" si="663"/>
        <v>0.02191945038</v>
      </c>
      <c r="S660" s="180">
        <f t="shared" si="663"/>
        <v>0.02148215461</v>
      </c>
      <c r="T660" s="181">
        <f t="shared" si="3"/>
        <v>3.849111111</v>
      </c>
      <c r="U660" s="182">
        <f t="shared" si="4"/>
        <v>44952</v>
      </c>
      <c r="V660" s="182">
        <f t="shared" si="5"/>
        <v>45042</v>
      </c>
      <c r="W660" s="182">
        <f t="shared" si="6"/>
        <v>45133</v>
      </c>
      <c r="X660" s="181">
        <f t="shared" si="7"/>
        <v>184</v>
      </c>
      <c r="Y660" s="181">
        <f t="shared" si="8"/>
        <v>274</v>
      </c>
      <c r="Z660" s="181">
        <f t="shared" si="9"/>
        <v>365</v>
      </c>
      <c r="AA660" s="155"/>
      <c r="AB660" s="9"/>
      <c r="AC660" s="9"/>
      <c r="AD660" s="9"/>
      <c r="AE660" s="9"/>
      <c r="AF660" s="9"/>
      <c r="AG660" s="9"/>
      <c r="AH660" s="9"/>
    </row>
    <row r="661" ht="15.75" customHeight="1">
      <c r="A661" s="177">
        <v>44767.0</v>
      </c>
      <c r="B661" s="178">
        <v>3.53</v>
      </c>
      <c r="C661" s="178">
        <v>3.68</v>
      </c>
      <c r="D661" s="178">
        <v>3.75</v>
      </c>
      <c r="E661" s="178">
        <v>3.9</v>
      </c>
      <c r="F661" s="178">
        <v>3.68</v>
      </c>
      <c r="G661" s="178">
        <v>4.0</v>
      </c>
      <c r="H661" s="178">
        <v>3.93</v>
      </c>
      <c r="I661" s="178">
        <v>3.7</v>
      </c>
      <c r="J661" s="178">
        <v>4.2</v>
      </c>
      <c r="K661" s="179">
        <f>MAX(0,((T661*(365/365))-VLOOKUP(A661,VBMA!$A:$D,4,0))  /  (T661* (365/365)   ))</f>
        <v>0.4180151889</v>
      </c>
      <c r="L661" s="180">
        <f t="shared" ref="L661:S661" si="664">(B661*(1-$K661) * (365/365))/100</f>
        <v>0.02054406383</v>
      </c>
      <c r="M661" s="180">
        <f t="shared" si="664"/>
        <v>0.02141704105</v>
      </c>
      <c r="N661" s="180">
        <f t="shared" si="664"/>
        <v>0.02182443042</v>
      </c>
      <c r="O661" s="180">
        <f t="shared" si="664"/>
        <v>0.02269740763</v>
      </c>
      <c r="P661" s="180">
        <f t="shared" si="664"/>
        <v>0.02141704105</v>
      </c>
      <c r="Q661" s="180">
        <f t="shared" si="664"/>
        <v>0.02327939244</v>
      </c>
      <c r="R661" s="180">
        <f t="shared" si="664"/>
        <v>0.02287200308</v>
      </c>
      <c r="S661" s="180">
        <f t="shared" si="664"/>
        <v>0.02153343801</v>
      </c>
      <c r="T661" s="181">
        <f t="shared" si="3"/>
        <v>3.467444444</v>
      </c>
      <c r="U661" s="182">
        <f t="shared" si="4"/>
        <v>44951</v>
      </c>
      <c r="V661" s="182">
        <f t="shared" si="5"/>
        <v>45041</v>
      </c>
      <c r="W661" s="182">
        <f t="shared" si="6"/>
        <v>45132</v>
      </c>
      <c r="X661" s="181">
        <f t="shared" si="7"/>
        <v>184</v>
      </c>
      <c r="Y661" s="181">
        <f t="shared" si="8"/>
        <v>274</v>
      </c>
      <c r="Z661" s="181">
        <f t="shared" si="9"/>
        <v>365</v>
      </c>
      <c r="AA661" s="155"/>
      <c r="AB661" s="9"/>
      <c r="AC661" s="9"/>
      <c r="AD661" s="9"/>
      <c r="AE661" s="9"/>
      <c r="AF661" s="9"/>
      <c r="AG661" s="9"/>
      <c r="AH661" s="9"/>
    </row>
    <row r="662" ht="15.75" customHeight="1">
      <c r="A662" s="177">
        <v>44764.0</v>
      </c>
      <c r="B662" s="178">
        <v>2.57</v>
      </c>
      <c r="C662" s="178">
        <v>2.68</v>
      </c>
      <c r="D662" s="178">
        <v>2.77</v>
      </c>
      <c r="E662" s="178">
        <v>2.77</v>
      </c>
      <c r="F662" s="178">
        <v>2.9</v>
      </c>
      <c r="G662" s="178">
        <v>3.02</v>
      </c>
      <c r="H662" s="178">
        <v>3.32</v>
      </c>
      <c r="I662" s="178">
        <v>3.31</v>
      </c>
      <c r="J662" s="178">
        <v>3.43</v>
      </c>
      <c r="K662" s="179">
        <f>MAX(0,((T662*(365/365))-VLOOKUP(A662,VBMA!$A:$D,4,0))  /  (T662* (365/365)   ))</f>
        <v>0.3951311492</v>
      </c>
      <c r="L662" s="180">
        <f t="shared" ref="L662:S662" si="665">(B662*(1-$K662) * (365/365))/100</f>
        <v>0.01554512947</v>
      </c>
      <c r="M662" s="180">
        <f t="shared" si="665"/>
        <v>0.0162104852</v>
      </c>
      <c r="N662" s="180">
        <f t="shared" si="665"/>
        <v>0.01675486717</v>
      </c>
      <c r="O662" s="180">
        <f t="shared" si="665"/>
        <v>0.01675486717</v>
      </c>
      <c r="P662" s="180">
        <f t="shared" si="665"/>
        <v>0.01754119667</v>
      </c>
      <c r="Q662" s="180">
        <f t="shared" si="665"/>
        <v>0.01826703929</v>
      </c>
      <c r="R662" s="180">
        <f t="shared" si="665"/>
        <v>0.02008164585</v>
      </c>
      <c r="S662" s="180">
        <f t="shared" si="665"/>
        <v>0.02002115896</v>
      </c>
      <c r="T662" s="181">
        <f t="shared" si="3"/>
        <v>3.299888889</v>
      </c>
      <c r="U662" s="182">
        <f t="shared" si="4"/>
        <v>44948</v>
      </c>
      <c r="V662" s="182">
        <f t="shared" si="5"/>
        <v>45038</v>
      </c>
      <c r="W662" s="182">
        <f t="shared" si="6"/>
        <v>45129</v>
      </c>
      <c r="X662" s="181">
        <f t="shared" si="7"/>
        <v>184</v>
      </c>
      <c r="Y662" s="181">
        <f t="shared" si="8"/>
        <v>274</v>
      </c>
      <c r="Z662" s="181">
        <f t="shared" si="9"/>
        <v>365</v>
      </c>
      <c r="AA662" s="155"/>
      <c r="AB662" s="9"/>
      <c r="AC662" s="9"/>
      <c r="AD662" s="9"/>
      <c r="AE662" s="9"/>
      <c r="AF662" s="9"/>
      <c r="AG662" s="9"/>
      <c r="AH662" s="9"/>
    </row>
    <row r="663" ht="15.75" customHeight="1">
      <c r="A663" s="177">
        <v>44763.0</v>
      </c>
      <c r="B663" s="178">
        <v>2.13</v>
      </c>
      <c r="C663" s="178">
        <v>2.24</v>
      </c>
      <c r="D663" s="178">
        <v>2.39</v>
      </c>
      <c r="E663" s="178">
        <v>2.51</v>
      </c>
      <c r="F663" s="178">
        <v>2.7</v>
      </c>
      <c r="G663" s="178">
        <v>2.86</v>
      </c>
      <c r="H663" s="178">
        <v>3.04</v>
      </c>
      <c r="I663" s="178">
        <v>3.07</v>
      </c>
      <c r="J663" s="178">
        <v>3.23</v>
      </c>
      <c r="K663" s="179">
        <f>MAX(0,((T663*(365/365))-VLOOKUP(A663,VBMA!$A:$D,4,0))  /  (T663* (365/365)   ))</f>
        <v>0.3661971831</v>
      </c>
      <c r="L663" s="180">
        <f t="shared" ref="L663:S663" si="666">(B663*(1-$K663) * (365/365))/100</f>
        <v>0.0135</v>
      </c>
      <c r="M663" s="180">
        <f t="shared" si="666"/>
        <v>0.0141971831</v>
      </c>
      <c r="N663" s="180">
        <f t="shared" si="666"/>
        <v>0.01514788732</v>
      </c>
      <c r="O663" s="180">
        <f t="shared" si="666"/>
        <v>0.0159084507</v>
      </c>
      <c r="P663" s="180">
        <f t="shared" si="666"/>
        <v>0.01711267606</v>
      </c>
      <c r="Q663" s="180">
        <f t="shared" si="666"/>
        <v>0.01812676056</v>
      </c>
      <c r="R663" s="180">
        <f t="shared" si="666"/>
        <v>0.01926760563</v>
      </c>
      <c r="S663" s="180">
        <f t="shared" si="666"/>
        <v>0.01945774648</v>
      </c>
      <c r="T663" s="181">
        <f t="shared" si="3"/>
        <v>3.100333333</v>
      </c>
      <c r="U663" s="182">
        <f t="shared" si="4"/>
        <v>44947</v>
      </c>
      <c r="V663" s="182">
        <f t="shared" si="5"/>
        <v>45037</v>
      </c>
      <c r="W663" s="182">
        <f t="shared" si="6"/>
        <v>45128</v>
      </c>
      <c r="X663" s="181">
        <f t="shared" si="7"/>
        <v>184</v>
      </c>
      <c r="Y663" s="181">
        <f t="shared" si="8"/>
        <v>274</v>
      </c>
      <c r="Z663" s="181">
        <f t="shared" si="9"/>
        <v>365</v>
      </c>
      <c r="AA663" s="155"/>
      <c r="AB663" s="9"/>
      <c r="AC663" s="9"/>
      <c r="AD663" s="9"/>
      <c r="AE663" s="9"/>
      <c r="AF663" s="9"/>
      <c r="AG663" s="9"/>
      <c r="AH663" s="9"/>
    </row>
    <row r="664" ht="15.75" customHeight="1">
      <c r="A664" s="177">
        <v>44762.0</v>
      </c>
      <c r="B664" s="178">
        <v>1.4</v>
      </c>
      <c r="C664" s="178">
        <v>1.69</v>
      </c>
      <c r="D664" s="178">
        <v>1.89</v>
      </c>
      <c r="E664" s="178">
        <v>2.31</v>
      </c>
      <c r="F664" s="178">
        <v>2.61</v>
      </c>
      <c r="G664" s="178">
        <v>2.77</v>
      </c>
      <c r="H664" s="178">
        <v>3.0</v>
      </c>
      <c r="I664" s="178">
        <v>3.05</v>
      </c>
      <c r="J664" s="178">
        <v>3.24</v>
      </c>
      <c r="K664" s="179">
        <f>MAX(0,((T664*(365/365))-VLOOKUP(A664,VBMA!$A:$D,4,0))  /  (T664* (365/365)   ))</f>
        <v>0.3610822433</v>
      </c>
      <c r="L664" s="180">
        <f t="shared" ref="L664:S664" si="667">(B664*(1-$K664) * (365/365))/100</f>
        <v>0.008944848593</v>
      </c>
      <c r="M664" s="180">
        <f t="shared" si="667"/>
        <v>0.01079771009</v>
      </c>
      <c r="N664" s="180">
        <f t="shared" si="667"/>
        <v>0.0120755456</v>
      </c>
      <c r="O664" s="180">
        <f t="shared" si="667"/>
        <v>0.01475900018</v>
      </c>
      <c r="P664" s="180">
        <f t="shared" si="667"/>
        <v>0.01667575345</v>
      </c>
      <c r="Q664" s="180">
        <f t="shared" si="667"/>
        <v>0.01769802186</v>
      </c>
      <c r="R664" s="180">
        <f t="shared" si="667"/>
        <v>0.0191675327</v>
      </c>
      <c r="S664" s="180">
        <f t="shared" si="667"/>
        <v>0.01948699158</v>
      </c>
      <c r="T664" s="181">
        <f t="shared" si="3"/>
        <v>3.100555556</v>
      </c>
      <c r="U664" s="182">
        <f t="shared" si="4"/>
        <v>44946</v>
      </c>
      <c r="V664" s="182">
        <f t="shared" si="5"/>
        <v>45036</v>
      </c>
      <c r="W664" s="182">
        <f t="shared" si="6"/>
        <v>45127</v>
      </c>
      <c r="X664" s="181">
        <f t="shared" si="7"/>
        <v>184</v>
      </c>
      <c r="Y664" s="181">
        <f t="shared" si="8"/>
        <v>274</v>
      </c>
      <c r="Z664" s="181">
        <f t="shared" si="9"/>
        <v>365</v>
      </c>
      <c r="AA664" s="155"/>
      <c r="AB664" s="9"/>
      <c r="AC664" s="9"/>
      <c r="AD664" s="9"/>
      <c r="AE664" s="9"/>
      <c r="AF664" s="9"/>
      <c r="AG664" s="9"/>
      <c r="AH664" s="9"/>
    </row>
    <row r="665" ht="15.75" customHeight="1">
      <c r="A665" s="177">
        <v>44761.0</v>
      </c>
      <c r="B665" s="178">
        <v>1.15</v>
      </c>
      <c r="C665" s="178">
        <v>1.57</v>
      </c>
      <c r="D665" s="178">
        <v>1.82</v>
      </c>
      <c r="E665" s="178">
        <v>2.27</v>
      </c>
      <c r="F665" s="178">
        <v>2.53</v>
      </c>
      <c r="G665" s="178">
        <v>2.68</v>
      </c>
      <c r="H665" s="178">
        <v>2.83</v>
      </c>
      <c r="I665" s="178">
        <v>2.91</v>
      </c>
      <c r="J665" s="178">
        <v>3.07</v>
      </c>
      <c r="K665" s="179">
        <f>MAX(0,((T665*(365/365))-VLOOKUP(A665,VBMA!$A:$D,4,0))  /  (T665* (365/365)   ))</f>
        <v>0.3313024742</v>
      </c>
      <c r="L665" s="180">
        <f t="shared" ref="L665:S665" si="668">(B665*(1-$K665) * (365/365))/100</f>
        <v>0.007690021547</v>
      </c>
      <c r="M665" s="180">
        <f t="shared" si="668"/>
        <v>0.01049855116</v>
      </c>
      <c r="N665" s="180">
        <f t="shared" si="668"/>
        <v>0.01217029497</v>
      </c>
      <c r="O665" s="180">
        <f t="shared" si="668"/>
        <v>0.01517943384</v>
      </c>
      <c r="P665" s="180">
        <f t="shared" si="668"/>
        <v>0.0169180474</v>
      </c>
      <c r="Q665" s="180">
        <f t="shared" si="668"/>
        <v>0.01792109369</v>
      </c>
      <c r="R665" s="180">
        <f t="shared" si="668"/>
        <v>0.01892413998</v>
      </c>
      <c r="S665" s="180">
        <f t="shared" si="668"/>
        <v>0.019459098</v>
      </c>
      <c r="T665" s="181">
        <f t="shared" si="3"/>
        <v>2.990888889</v>
      </c>
      <c r="U665" s="182">
        <f t="shared" si="4"/>
        <v>44945</v>
      </c>
      <c r="V665" s="182">
        <f t="shared" si="5"/>
        <v>45035</v>
      </c>
      <c r="W665" s="182">
        <f t="shared" si="6"/>
        <v>45126</v>
      </c>
      <c r="X665" s="181">
        <f t="shared" si="7"/>
        <v>184</v>
      </c>
      <c r="Y665" s="181">
        <f t="shared" si="8"/>
        <v>274</v>
      </c>
      <c r="Z665" s="181">
        <f t="shared" si="9"/>
        <v>365</v>
      </c>
      <c r="AA665" s="155"/>
      <c r="AB665" s="9"/>
      <c r="AC665" s="9"/>
      <c r="AD665" s="9"/>
      <c r="AE665" s="9"/>
      <c r="AF665" s="9"/>
      <c r="AG665" s="9"/>
      <c r="AH665" s="9"/>
    </row>
    <row r="666" ht="15.75" customHeight="1">
      <c r="A666" s="177">
        <v>44760.0</v>
      </c>
      <c r="B666" s="178">
        <v>0.99</v>
      </c>
      <c r="C666" s="178">
        <v>1.44</v>
      </c>
      <c r="D666" s="178">
        <v>1.79</v>
      </c>
      <c r="E666" s="178">
        <v>2.3</v>
      </c>
      <c r="F666" s="178">
        <v>2.57</v>
      </c>
      <c r="G666" s="178">
        <v>2.7</v>
      </c>
      <c r="H666" s="178">
        <v>2.91</v>
      </c>
      <c r="I666" s="178">
        <v>3.05</v>
      </c>
      <c r="J666" s="178">
        <v>3.14</v>
      </c>
      <c r="K666" s="179">
        <f>MAX(0,((T666*(365/365))-VLOOKUP(A666,VBMA!$A:$D,4,0))  /  (T666* (365/365)   ))</f>
        <v>0.4143921459</v>
      </c>
      <c r="L666" s="180">
        <f t="shared" ref="L666:S666" si="669">(B666*(1-$K666) * (365/365))/100</f>
        <v>0.005797517755</v>
      </c>
      <c r="M666" s="180">
        <f t="shared" si="669"/>
        <v>0.008432753098</v>
      </c>
      <c r="N666" s="180">
        <f t="shared" si="669"/>
        <v>0.01048238059</v>
      </c>
      <c r="O666" s="180">
        <f t="shared" si="669"/>
        <v>0.01346898064</v>
      </c>
      <c r="P666" s="180">
        <f t="shared" si="669"/>
        <v>0.01505012185</v>
      </c>
      <c r="Q666" s="180">
        <f t="shared" si="669"/>
        <v>0.01581141206</v>
      </c>
      <c r="R666" s="180">
        <f t="shared" si="669"/>
        <v>0.01704118855</v>
      </c>
      <c r="S666" s="180">
        <f t="shared" si="669"/>
        <v>0.01786103955</v>
      </c>
      <c r="T666" s="181">
        <f t="shared" si="3"/>
        <v>3.191555556</v>
      </c>
      <c r="U666" s="182">
        <f t="shared" si="4"/>
        <v>44944</v>
      </c>
      <c r="V666" s="182">
        <f t="shared" si="5"/>
        <v>45034</v>
      </c>
      <c r="W666" s="182">
        <f t="shared" si="6"/>
        <v>45125</v>
      </c>
      <c r="X666" s="181">
        <f t="shared" si="7"/>
        <v>184</v>
      </c>
      <c r="Y666" s="181">
        <f t="shared" si="8"/>
        <v>274</v>
      </c>
      <c r="Z666" s="181">
        <f t="shared" si="9"/>
        <v>365</v>
      </c>
      <c r="AA666" s="155"/>
      <c r="AB666" s="9"/>
      <c r="AC666" s="9"/>
      <c r="AD666" s="9"/>
      <c r="AE666" s="9"/>
      <c r="AF666" s="9"/>
      <c r="AG666" s="9"/>
      <c r="AH666" s="9"/>
    </row>
    <row r="667" ht="15.75" customHeight="1">
      <c r="A667" s="177">
        <v>44757.0</v>
      </c>
      <c r="B667" s="178">
        <v>0.82</v>
      </c>
      <c r="C667" s="178">
        <v>1.32</v>
      </c>
      <c r="D667" s="178">
        <v>1.64</v>
      </c>
      <c r="E667" s="178">
        <v>1.98</v>
      </c>
      <c r="F667" s="178">
        <v>2.26</v>
      </c>
      <c r="G667" s="178">
        <v>2.4</v>
      </c>
      <c r="H667" s="178">
        <v>2.62</v>
      </c>
      <c r="I667" s="178">
        <v>2.84</v>
      </c>
      <c r="J667" s="178">
        <v>3.03</v>
      </c>
      <c r="K667" s="179">
        <f>MAX(0,((T667*(365/365))-VLOOKUP(A667,VBMA!$A:$D,4,0))  /  (T667* (365/365)   ))</f>
        <v>0.4008054568</v>
      </c>
      <c r="L667" s="180">
        <f t="shared" ref="L667:S667" si="670">(B667*(1-$K667) * (365/365))/100</f>
        <v>0.004913395254</v>
      </c>
      <c r="M667" s="180">
        <f t="shared" si="670"/>
        <v>0.00790936797</v>
      </c>
      <c r="N667" s="180">
        <f t="shared" si="670"/>
        <v>0.009826790509</v>
      </c>
      <c r="O667" s="180">
        <f t="shared" si="670"/>
        <v>0.01186405196</v>
      </c>
      <c r="P667" s="180">
        <f t="shared" si="670"/>
        <v>0.01354179668</v>
      </c>
      <c r="Q667" s="180">
        <f t="shared" si="670"/>
        <v>0.01438066904</v>
      </c>
      <c r="R667" s="180">
        <f t="shared" si="670"/>
        <v>0.01569889703</v>
      </c>
      <c r="S667" s="180">
        <f t="shared" si="670"/>
        <v>0.01701712503</v>
      </c>
      <c r="T667" s="181">
        <f t="shared" si="3"/>
        <v>3.062444444</v>
      </c>
      <c r="U667" s="182">
        <f t="shared" si="4"/>
        <v>44941</v>
      </c>
      <c r="V667" s="182">
        <f t="shared" si="5"/>
        <v>45031</v>
      </c>
      <c r="W667" s="182">
        <f t="shared" si="6"/>
        <v>45122</v>
      </c>
      <c r="X667" s="181">
        <f t="shared" si="7"/>
        <v>184</v>
      </c>
      <c r="Y667" s="181">
        <f t="shared" si="8"/>
        <v>274</v>
      </c>
      <c r="Z667" s="181">
        <f t="shared" si="9"/>
        <v>365</v>
      </c>
      <c r="AA667" s="155"/>
      <c r="AB667" s="9"/>
      <c r="AC667" s="9"/>
      <c r="AD667" s="9"/>
      <c r="AE667" s="9"/>
      <c r="AF667" s="9"/>
      <c r="AG667" s="9"/>
      <c r="AH667" s="9"/>
    </row>
    <row r="668" ht="15.75" customHeight="1">
      <c r="A668" s="177">
        <v>44756.0</v>
      </c>
      <c r="B668" s="178">
        <v>0.8</v>
      </c>
      <c r="C668" s="178">
        <v>1.35</v>
      </c>
      <c r="D668" s="178">
        <v>1.68</v>
      </c>
      <c r="E668" s="178">
        <v>2.12</v>
      </c>
      <c r="F668" s="178">
        <v>2.37</v>
      </c>
      <c r="G668" s="178">
        <v>2.53</v>
      </c>
      <c r="H668" s="178">
        <v>2.72</v>
      </c>
      <c r="I668" s="178">
        <v>2.88</v>
      </c>
      <c r="J668" s="178">
        <v>3.03</v>
      </c>
      <c r="K668" s="179">
        <f>MAX(0,((T668*(365/365))-VLOOKUP(A668,VBMA!$A:$D,4,0))  /  (T668* (365/365)   ))</f>
        <v>0.3973918761</v>
      </c>
      <c r="L668" s="180">
        <f t="shared" ref="L668:S668" si="671">(B668*(1-$K668) * (365/365))/100</f>
        <v>0.004820864991</v>
      </c>
      <c r="M668" s="180">
        <f t="shared" si="671"/>
        <v>0.008135209673</v>
      </c>
      <c r="N668" s="180">
        <f t="shared" si="671"/>
        <v>0.01012381648</v>
      </c>
      <c r="O668" s="180">
        <f t="shared" si="671"/>
        <v>0.01277529223</v>
      </c>
      <c r="P668" s="180">
        <f t="shared" si="671"/>
        <v>0.01428181254</v>
      </c>
      <c r="Q668" s="180">
        <f t="shared" si="671"/>
        <v>0.01524598553</v>
      </c>
      <c r="R668" s="180">
        <f t="shared" si="671"/>
        <v>0.01639094097</v>
      </c>
      <c r="S668" s="180">
        <f t="shared" si="671"/>
        <v>0.01735511397</v>
      </c>
      <c r="T668" s="181">
        <f t="shared" si="3"/>
        <v>3.041777778</v>
      </c>
      <c r="U668" s="182">
        <f t="shared" si="4"/>
        <v>44940</v>
      </c>
      <c r="V668" s="182">
        <f t="shared" si="5"/>
        <v>45030</v>
      </c>
      <c r="W668" s="182">
        <f t="shared" si="6"/>
        <v>45121</v>
      </c>
      <c r="X668" s="181">
        <f t="shared" si="7"/>
        <v>184</v>
      </c>
      <c r="Y668" s="181">
        <f t="shared" si="8"/>
        <v>274</v>
      </c>
      <c r="Z668" s="181">
        <f t="shared" si="9"/>
        <v>365</v>
      </c>
      <c r="AA668" s="155"/>
      <c r="AB668" s="9"/>
      <c r="AC668" s="9"/>
      <c r="AD668" s="9"/>
      <c r="AE668" s="9"/>
      <c r="AF668" s="9"/>
      <c r="AG668" s="9"/>
      <c r="AH668" s="9"/>
    </row>
    <row r="669" ht="15.75" customHeight="1">
      <c r="A669" s="177">
        <v>44755.0</v>
      </c>
      <c r="B669" s="178">
        <v>0.77</v>
      </c>
      <c r="C669" s="178">
        <v>1.33</v>
      </c>
      <c r="D669" s="178">
        <v>1.65</v>
      </c>
      <c r="E669" s="178">
        <v>2.22</v>
      </c>
      <c r="F669" s="178">
        <v>2.47</v>
      </c>
      <c r="G669" s="178">
        <v>2.62</v>
      </c>
      <c r="H669" s="178">
        <v>2.83</v>
      </c>
      <c r="I669" s="178">
        <v>2.91</v>
      </c>
      <c r="J669" s="178">
        <v>3.07</v>
      </c>
      <c r="K669" s="179">
        <f>MAX(0,((T669*(365/365))-VLOOKUP(A669,VBMA!$A:$D,4,0))  /  (T669* (365/365)   ))</f>
        <v>0.3894791589</v>
      </c>
      <c r="L669" s="180">
        <f t="shared" ref="L669:S669" si="672">(B669*(1-$K669) * (365/365))/100</f>
        <v>0.004701010476</v>
      </c>
      <c r="M669" s="180">
        <f t="shared" si="672"/>
        <v>0.008119927186</v>
      </c>
      <c r="N669" s="180">
        <f t="shared" si="672"/>
        <v>0.01007359388</v>
      </c>
      <c r="O669" s="180">
        <f t="shared" si="672"/>
        <v>0.01355356267</v>
      </c>
      <c r="P669" s="180">
        <f t="shared" si="672"/>
        <v>0.01507986477</v>
      </c>
      <c r="Q669" s="180">
        <f t="shared" si="672"/>
        <v>0.01599564604</v>
      </c>
      <c r="R669" s="180">
        <f t="shared" si="672"/>
        <v>0.0172777398</v>
      </c>
      <c r="S669" s="180">
        <f t="shared" si="672"/>
        <v>0.01776615648</v>
      </c>
      <c r="T669" s="181">
        <f t="shared" si="3"/>
        <v>2.990888889</v>
      </c>
      <c r="U669" s="182">
        <f t="shared" si="4"/>
        <v>44939</v>
      </c>
      <c r="V669" s="182">
        <f t="shared" si="5"/>
        <v>45029</v>
      </c>
      <c r="W669" s="182">
        <f t="shared" si="6"/>
        <v>45120</v>
      </c>
      <c r="X669" s="181">
        <f t="shared" si="7"/>
        <v>184</v>
      </c>
      <c r="Y669" s="181">
        <f t="shared" si="8"/>
        <v>274</v>
      </c>
      <c r="Z669" s="181">
        <f t="shared" si="9"/>
        <v>365</v>
      </c>
      <c r="AA669" s="155"/>
      <c r="AB669" s="9"/>
      <c r="AC669" s="9"/>
      <c r="AD669" s="9"/>
      <c r="AE669" s="9"/>
      <c r="AF669" s="9"/>
      <c r="AG669" s="9"/>
      <c r="AH669" s="9"/>
    </row>
    <row r="670" ht="15.75" customHeight="1">
      <c r="A670" s="177">
        <v>44754.0</v>
      </c>
      <c r="B670" s="178">
        <v>0.76</v>
      </c>
      <c r="C670" s="178">
        <v>1.34</v>
      </c>
      <c r="D670" s="178">
        <v>1.67</v>
      </c>
      <c r="E670" s="178">
        <v>2.17</v>
      </c>
      <c r="F670" s="178">
        <v>2.44</v>
      </c>
      <c r="G670" s="178">
        <v>2.6</v>
      </c>
      <c r="H670" s="178">
        <v>2.8</v>
      </c>
      <c r="I670" s="178">
        <v>2.9</v>
      </c>
      <c r="J670" s="178">
        <v>2.98</v>
      </c>
      <c r="K670" s="179">
        <f>MAX(0,((T670*(365/365))-VLOOKUP(A670,VBMA!$A:$D,4,0))  /  (T670* (365/365)   ))</f>
        <v>0.3895594224</v>
      </c>
      <c r="L670" s="180">
        <f t="shared" ref="L670:S670" si="673">(B670*(1-$K670) * (365/365))/100</f>
        <v>0.004639348389</v>
      </c>
      <c r="M670" s="180">
        <f t="shared" si="673"/>
        <v>0.008179903739</v>
      </c>
      <c r="N670" s="180">
        <f t="shared" si="673"/>
        <v>0.01019435765</v>
      </c>
      <c r="O670" s="180">
        <f t="shared" si="673"/>
        <v>0.01324656053</v>
      </c>
      <c r="P670" s="180">
        <f t="shared" si="673"/>
        <v>0.01489475009</v>
      </c>
      <c r="Q670" s="180">
        <f t="shared" si="673"/>
        <v>0.01587145502</v>
      </c>
      <c r="R670" s="180">
        <f t="shared" si="673"/>
        <v>0.01709233617</v>
      </c>
      <c r="S670" s="180">
        <f t="shared" si="673"/>
        <v>0.01770277675</v>
      </c>
      <c r="T670" s="181">
        <f t="shared" si="3"/>
        <v>3.001111111</v>
      </c>
      <c r="U670" s="182">
        <f t="shared" si="4"/>
        <v>44938</v>
      </c>
      <c r="V670" s="182">
        <f t="shared" si="5"/>
        <v>45028</v>
      </c>
      <c r="W670" s="182">
        <f t="shared" si="6"/>
        <v>45119</v>
      </c>
      <c r="X670" s="181">
        <f t="shared" si="7"/>
        <v>184</v>
      </c>
      <c r="Y670" s="181">
        <f t="shared" si="8"/>
        <v>274</v>
      </c>
      <c r="Z670" s="181">
        <f t="shared" si="9"/>
        <v>365</v>
      </c>
      <c r="AA670" s="155"/>
      <c r="AB670" s="9"/>
      <c r="AC670" s="9"/>
      <c r="AD670" s="9"/>
      <c r="AE670" s="9"/>
      <c r="AF670" s="9"/>
      <c r="AG670" s="9"/>
      <c r="AH670" s="9"/>
    </row>
    <row r="671" ht="15.75" customHeight="1">
      <c r="A671" s="177">
        <v>44753.0</v>
      </c>
      <c r="B671" s="178">
        <v>0.74</v>
      </c>
      <c r="C671" s="178">
        <v>1.36</v>
      </c>
      <c r="D671" s="178">
        <v>1.74</v>
      </c>
      <c r="E671" s="178">
        <v>2.2</v>
      </c>
      <c r="F671" s="178">
        <v>2.44</v>
      </c>
      <c r="G671" s="178">
        <v>2.58</v>
      </c>
      <c r="H671" s="178">
        <v>2.78</v>
      </c>
      <c r="I671" s="178">
        <v>2.98</v>
      </c>
      <c r="J671" s="178">
        <v>3.08</v>
      </c>
      <c r="K671" s="179">
        <f>MAX(0,((T671*(365/365))-VLOOKUP(A671,VBMA!$A:$D,4,0))  /  (T671* (365/365)   ))</f>
        <v>0.4224162011</v>
      </c>
      <c r="L671" s="180">
        <f t="shared" ref="L671:S671" si="674">(B671*(1-$K671) * (365/365))/100</f>
        <v>0.004274120112</v>
      </c>
      <c r="M671" s="180">
        <f t="shared" si="674"/>
        <v>0.007855139665</v>
      </c>
      <c r="N671" s="180">
        <f t="shared" si="674"/>
        <v>0.0100499581</v>
      </c>
      <c r="O671" s="180">
        <f t="shared" si="674"/>
        <v>0.01270684358</v>
      </c>
      <c r="P671" s="180">
        <f t="shared" si="674"/>
        <v>0.01409304469</v>
      </c>
      <c r="Q671" s="180">
        <f t="shared" si="674"/>
        <v>0.01490166201</v>
      </c>
      <c r="R671" s="180">
        <f t="shared" si="674"/>
        <v>0.01605682961</v>
      </c>
      <c r="S671" s="180">
        <f t="shared" si="674"/>
        <v>0.01721199721</v>
      </c>
      <c r="T671" s="181">
        <f t="shared" si="3"/>
        <v>3.182222222</v>
      </c>
      <c r="U671" s="182">
        <f t="shared" si="4"/>
        <v>44937</v>
      </c>
      <c r="V671" s="182">
        <f t="shared" si="5"/>
        <v>45027</v>
      </c>
      <c r="W671" s="182">
        <f t="shared" si="6"/>
        <v>45118</v>
      </c>
      <c r="X671" s="181">
        <f t="shared" si="7"/>
        <v>184</v>
      </c>
      <c r="Y671" s="181">
        <f t="shared" si="8"/>
        <v>274</v>
      </c>
      <c r="Z671" s="181">
        <f t="shared" si="9"/>
        <v>365</v>
      </c>
      <c r="AA671" s="155"/>
      <c r="AB671" s="9"/>
      <c r="AC671" s="9"/>
      <c r="AD671" s="9"/>
      <c r="AE671" s="9"/>
      <c r="AF671" s="9"/>
      <c r="AG671" s="9"/>
      <c r="AH671" s="9"/>
    </row>
    <row r="672" ht="15.75" customHeight="1">
      <c r="A672" s="177">
        <v>44750.0</v>
      </c>
      <c r="B672" s="178">
        <v>0.8</v>
      </c>
      <c r="C672" s="178">
        <v>1.3</v>
      </c>
      <c r="D672" s="178">
        <v>1.62</v>
      </c>
      <c r="E672" s="178">
        <v>1.98</v>
      </c>
      <c r="F672" s="178">
        <v>2.26</v>
      </c>
      <c r="G672" s="178">
        <v>2.42</v>
      </c>
      <c r="H672" s="178">
        <v>2.66</v>
      </c>
      <c r="I672" s="178">
        <v>2.8</v>
      </c>
      <c r="J672" s="178">
        <v>2.98</v>
      </c>
      <c r="K672" s="179">
        <f>MAX(0,((T672*(365/365))-VLOOKUP(A672,VBMA!$A:$D,4,0))  /  (T672* (365/365)   ))</f>
        <v>0.3710810607</v>
      </c>
      <c r="L672" s="180">
        <f t="shared" ref="L672:S672" si="675">(B672*(1-$K672) * (365/365))/100</f>
        <v>0.005031351515</v>
      </c>
      <c r="M672" s="180">
        <f t="shared" si="675"/>
        <v>0.008175946211</v>
      </c>
      <c r="N672" s="180">
        <f t="shared" si="675"/>
        <v>0.01018848682</v>
      </c>
      <c r="O672" s="180">
        <f t="shared" si="675"/>
        <v>0.012452595</v>
      </c>
      <c r="P672" s="180">
        <f t="shared" si="675"/>
        <v>0.01421356803</v>
      </c>
      <c r="Q672" s="180">
        <f t="shared" si="675"/>
        <v>0.01521983833</v>
      </c>
      <c r="R672" s="180">
        <f t="shared" si="675"/>
        <v>0.01672924379</v>
      </c>
      <c r="S672" s="180">
        <f t="shared" si="675"/>
        <v>0.0176097303</v>
      </c>
      <c r="T672" s="181">
        <f t="shared" si="3"/>
        <v>2.941555556</v>
      </c>
      <c r="U672" s="182">
        <f t="shared" si="4"/>
        <v>44934</v>
      </c>
      <c r="V672" s="182">
        <f t="shared" si="5"/>
        <v>45024</v>
      </c>
      <c r="W672" s="182">
        <f t="shared" si="6"/>
        <v>45115</v>
      </c>
      <c r="X672" s="181">
        <f t="shared" si="7"/>
        <v>184</v>
      </c>
      <c r="Y672" s="181">
        <f t="shared" si="8"/>
        <v>274</v>
      </c>
      <c r="Z672" s="181">
        <f t="shared" si="9"/>
        <v>365</v>
      </c>
      <c r="AA672" s="155"/>
      <c r="AB672" s="9"/>
      <c r="AC672" s="9"/>
      <c r="AD672" s="9"/>
      <c r="AE672" s="9"/>
      <c r="AF672" s="9"/>
      <c r="AG672" s="9"/>
      <c r="AH672" s="9"/>
    </row>
    <row r="673" ht="15.75" customHeight="1">
      <c r="A673" s="177">
        <v>44749.0</v>
      </c>
      <c r="B673" s="178">
        <v>0.74</v>
      </c>
      <c r="C673" s="178">
        <v>1.33</v>
      </c>
      <c r="D673" s="178">
        <v>1.67</v>
      </c>
      <c r="E673" s="178">
        <v>2.11</v>
      </c>
      <c r="F673" s="178">
        <v>2.37</v>
      </c>
      <c r="G673" s="178">
        <v>2.51</v>
      </c>
      <c r="H673" s="178">
        <v>2.71</v>
      </c>
      <c r="I673" s="178">
        <v>2.9</v>
      </c>
      <c r="J673" s="178">
        <v>3.01</v>
      </c>
      <c r="K673" s="179">
        <f>MAX(0,((T673*(365/365))-VLOOKUP(A673,VBMA!$A:$D,4,0))  /  (T673* (365/365)   ))</f>
        <v>0.4169032304</v>
      </c>
      <c r="L673" s="180">
        <f t="shared" ref="L673:S673" si="676">(B673*(1-$K673) * (365/365))/100</f>
        <v>0.004314916095</v>
      </c>
      <c r="M673" s="180">
        <f t="shared" si="676"/>
        <v>0.007755187035</v>
      </c>
      <c r="N673" s="180">
        <f t="shared" si="676"/>
        <v>0.009737716052</v>
      </c>
      <c r="O673" s="180">
        <f t="shared" si="676"/>
        <v>0.01230334184</v>
      </c>
      <c r="P673" s="180">
        <f t="shared" si="676"/>
        <v>0.01381939344</v>
      </c>
      <c r="Q673" s="180">
        <f t="shared" si="676"/>
        <v>0.01463572892</v>
      </c>
      <c r="R673" s="180">
        <f t="shared" si="676"/>
        <v>0.01580192245</v>
      </c>
      <c r="S673" s="180">
        <f t="shared" si="676"/>
        <v>0.01690980632</v>
      </c>
      <c r="T673" s="181">
        <f t="shared" si="3"/>
        <v>3.092111111</v>
      </c>
      <c r="U673" s="182">
        <f t="shared" si="4"/>
        <v>44933</v>
      </c>
      <c r="V673" s="182">
        <f t="shared" si="5"/>
        <v>45023</v>
      </c>
      <c r="W673" s="182">
        <f t="shared" si="6"/>
        <v>45114</v>
      </c>
      <c r="X673" s="181">
        <f t="shared" si="7"/>
        <v>184</v>
      </c>
      <c r="Y673" s="181">
        <f t="shared" si="8"/>
        <v>274</v>
      </c>
      <c r="Z673" s="181">
        <f t="shared" si="9"/>
        <v>365</v>
      </c>
      <c r="AA673" s="155"/>
      <c r="AB673" s="9"/>
      <c r="AC673" s="9"/>
      <c r="AD673" s="9"/>
      <c r="AE673" s="9"/>
      <c r="AF673" s="9"/>
      <c r="AG673" s="9"/>
      <c r="AH673" s="9"/>
    </row>
    <row r="674" ht="15.75" customHeight="1">
      <c r="A674" s="177">
        <v>44748.0</v>
      </c>
      <c r="B674" s="178">
        <v>0.88</v>
      </c>
      <c r="C674" s="178">
        <v>1.35</v>
      </c>
      <c r="D674" s="178">
        <v>1.7</v>
      </c>
      <c r="E674" s="178">
        <v>2.08</v>
      </c>
      <c r="F674" s="178">
        <v>2.38</v>
      </c>
      <c r="G674" s="178">
        <v>2.53</v>
      </c>
      <c r="H674" s="178">
        <v>2.75</v>
      </c>
      <c r="I674" s="178">
        <v>2.86</v>
      </c>
      <c r="J674" s="178">
        <v>2.98</v>
      </c>
      <c r="K674" s="179">
        <f>MAX(0,((T674*(365/365))-VLOOKUP(A674,VBMA!$A:$D,4,0))  /  (T674* (365/365)   ))</f>
        <v>0.3914962043</v>
      </c>
      <c r="L674" s="180">
        <f t="shared" ref="L674:S674" si="677">(B674*(1-$K674) * (365/365))/100</f>
        <v>0.005354833402</v>
      </c>
      <c r="M674" s="180">
        <f t="shared" si="677"/>
        <v>0.008214801242</v>
      </c>
      <c r="N674" s="180">
        <f t="shared" si="677"/>
        <v>0.01034456453</v>
      </c>
      <c r="O674" s="180">
        <f t="shared" si="677"/>
        <v>0.01265687895</v>
      </c>
      <c r="P674" s="180">
        <f t="shared" si="677"/>
        <v>0.01448239034</v>
      </c>
      <c r="Q674" s="180">
        <f t="shared" si="677"/>
        <v>0.01539514603</v>
      </c>
      <c r="R674" s="180">
        <f t="shared" si="677"/>
        <v>0.01673385438</v>
      </c>
      <c r="S674" s="180">
        <f t="shared" si="677"/>
        <v>0.01740320856</v>
      </c>
      <c r="T674" s="181">
        <f t="shared" si="3"/>
        <v>2.971222222</v>
      </c>
      <c r="U674" s="182">
        <f t="shared" si="4"/>
        <v>44932</v>
      </c>
      <c r="V674" s="182">
        <f t="shared" si="5"/>
        <v>45022</v>
      </c>
      <c r="W674" s="182">
        <f t="shared" si="6"/>
        <v>45113</v>
      </c>
      <c r="X674" s="181">
        <f t="shared" si="7"/>
        <v>184</v>
      </c>
      <c r="Y674" s="181">
        <f t="shared" si="8"/>
        <v>274</v>
      </c>
      <c r="Z674" s="181">
        <f t="shared" si="9"/>
        <v>365</v>
      </c>
      <c r="AA674" s="155"/>
      <c r="AB674" s="9"/>
      <c r="AC674" s="9"/>
      <c r="AD674" s="9"/>
      <c r="AE674" s="9"/>
      <c r="AF674" s="9"/>
      <c r="AG674" s="9"/>
      <c r="AH674" s="9"/>
    </row>
    <row r="675" ht="15.75" customHeight="1">
      <c r="A675" s="177">
        <v>44747.0</v>
      </c>
      <c r="B675" s="178">
        <v>0.9</v>
      </c>
      <c r="C675" s="178">
        <v>1.38</v>
      </c>
      <c r="D675" s="178">
        <v>1.68</v>
      </c>
      <c r="E675" s="178">
        <v>2.22</v>
      </c>
      <c r="F675" s="178">
        <v>2.5</v>
      </c>
      <c r="G675" s="178">
        <v>2.6</v>
      </c>
      <c r="H675" s="178">
        <v>2.82</v>
      </c>
      <c r="I675" s="178">
        <v>2.93</v>
      </c>
      <c r="J675" s="178">
        <v>3.06</v>
      </c>
      <c r="K675" s="179">
        <f>MAX(0,((T675*(365/365))-VLOOKUP(A675,VBMA!$A:$D,4,0))  /  (T675* (365/365)   ))</f>
        <v>0.3916919367</v>
      </c>
      <c r="L675" s="180">
        <f t="shared" ref="L675:S675" si="678">(B675*(1-$K675) * (365/365))/100</f>
        <v>0.00547477257</v>
      </c>
      <c r="M675" s="180">
        <f t="shared" si="678"/>
        <v>0.008394651273</v>
      </c>
      <c r="N675" s="180">
        <f t="shared" si="678"/>
        <v>0.01021957546</v>
      </c>
      <c r="O675" s="180">
        <f t="shared" si="678"/>
        <v>0.013504439</v>
      </c>
      <c r="P675" s="180">
        <f t="shared" si="678"/>
        <v>0.01520770158</v>
      </c>
      <c r="Q675" s="180">
        <f t="shared" si="678"/>
        <v>0.01581600965</v>
      </c>
      <c r="R675" s="180">
        <f t="shared" si="678"/>
        <v>0.01715428738</v>
      </c>
      <c r="S675" s="180">
        <f t="shared" si="678"/>
        <v>0.01782342625</v>
      </c>
      <c r="T675" s="181">
        <f t="shared" si="3"/>
        <v>3.041222222</v>
      </c>
      <c r="U675" s="182">
        <f t="shared" si="4"/>
        <v>44931</v>
      </c>
      <c r="V675" s="182">
        <f t="shared" si="5"/>
        <v>45021</v>
      </c>
      <c r="W675" s="182">
        <f t="shared" si="6"/>
        <v>45112</v>
      </c>
      <c r="X675" s="181">
        <f t="shared" si="7"/>
        <v>184</v>
      </c>
      <c r="Y675" s="181">
        <f t="shared" si="8"/>
        <v>274</v>
      </c>
      <c r="Z675" s="181">
        <f t="shared" si="9"/>
        <v>365</v>
      </c>
      <c r="AA675" s="155"/>
      <c r="AB675" s="9"/>
      <c r="AC675" s="9"/>
      <c r="AD675" s="9"/>
      <c r="AE675" s="9"/>
      <c r="AF675" s="9"/>
      <c r="AG675" s="9"/>
      <c r="AH675" s="9"/>
    </row>
    <row r="676" ht="15.75" customHeight="1">
      <c r="A676" s="177">
        <v>44746.0</v>
      </c>
      <c r="B676" s="178">
        <v>0.9</v>
      </c>
      <c r="C676" s="178">
        <v>1.4</v>
      </c>
      <c r="D676" s="178">
        <v>1.72</v>
      </c>
      <c r="E676" s="178">
        <v>2.05</v>
      </c>
      <c r="F676" s="178">
        <v>2.35</v>
      </c>
      <c r="G676" s="178">
        <v>2.48</v>
      </c>
      <c r="H676" s="178">
        <v>2.7</v>
      </c>
      <c r="I676" s="178">
        <v>2.84</v>
      </c>
      <c r="J676" s="178">
        <v>3.02</v>
      </c>
      <c r="K676" s="179">
        <f>MAX(0,((T676*(365/365))-VLOOKUP(A676,VBMA!$A:$D,4,0))  /  (T676* (365/365)   ))</f>
        <v>0.3912573601</v>
      </c>
      <c r="L676" s="180">
        <f t="shared" ref="L676:S676" si="679">(B676*(1-$K676) * (365/365))/100</f>
        <v>0.005478683759</v>
      </c>
      <c r="M676" s="180">
        <f t="shared" si="679"/>
        <v>0.008522396959</v>
      </c>
      <c r="N676" s="180">
        <f t="shared" si="679"/>
        <v>0.01047037341</v>
      </c>
      <c r="O676" s="180">
        <f t="shared" si="679"/>
        <v>0.01247922412</v>
      </c>
      <c r="P676" s="180">
        <f t="shared" si="679"/>
        <v>0.01430545204</v>
      </c>
      <c r="Q676" s="180">
        <f t="shared" si="679"/>
        <v>0.01509681747</v>
      </c>
      <c r="R676" s="180">
        <f t="shared" si="679"/>
        <v>0.01643605128</v>
      </c>
      <c r="S676" s="180">
        <f t="shared" si="679"/>
        <v>0.01728829097</v>
      </c>
      <c r="T676" s="181">
        <f t="shared" si="3"/>
        <v>2.981555556</v>
      </c>
      <c r="U676" s="182">
        <f t="shared" si="4"/>
        <v>44930</v>
      </c>
      <c r="V676" s="182">
        <f t="shared" si="5"/>
        <v>45020</v>
      </c>
      <c r="W676" s="182">
        <f t="shared" si="6"/>
        <v>45111</v>
      </c>
      <c r="X676" s="181">
        <f t="shared" si="7"/>
        <v>184</v>
      </c>
      <c r="Y676" s="181">
        <f t="shared" si="8"/>
        <v>274</v>
      </c>
      <c r="Z676" s="181">
        <f t="shared" si="9"/>
        <v>365</v>
      </c>
      <c r="AA676" s="155"/>
      <c r="AB676" s="9"/>
      <c r="AC676" s="9"/>
      <c r="AD676" s="9"/>
      <c r="AE676" s="9"/>
      <c r="AF676" s="9"/>
      <c r="AG676" s="9"/>
      <c r="AH676" s="9"/>
    </row>
    <row r="677" ht="15.75" customHeight="1">
      <c r="A677" s="177">
        <v>44743.0</v>
      </c>
      <c r="B677" s="178">
        <v>0.84</v>
      </c>
      <c r="C677" s="178">
        <v>1.4</v>
      </c>
      <c r="D677" s="178">
        <v>1.68</v>
      </c>
      <c r="E677" s="178">
        <v>2.1</v>
      </c>
      <c r="F677" s="178">
        <v>2.42</v>
      </c>
      <c r="G677" s="178">
        <v>2.56</v>
      </c>
      <c r="H677" s="178">
        <v>2.82</v>
      </c>
      <c r="I677" s="178">
        <v>2.98</v>
      </c>
      <c r="J677" s="178">
        <v>3.12</v>
      </c>
      <c r="K677" s="179">
        <f>MAX(0,((T677*(365/365))-VLOOKUP(A677,VBMA!$A:$D,4,0))  /  (T677* (365/365)   ))</f>
        <v>0.4165723582</v>
      </c>
      <c r="L677" s="180">
        <f t="shared" ref="L677:S677" si="680">(B677*(1-$K677) * (365/365))/100</f>
        <v>0.004900792191</v>
      </c>
      <c r="M677" s="180">
        <f t="shared" si="680"/>
        <v>0.008167986985</v>
      </c>
      <c r="N677" s="180">
        <f t="shared" si="680"/>
        <v>0.009801584383</v>
      </c>
      <c r="O677" s="180">
        <f t="shared" si="680"/>
        <v>0.01225198048</v>
      </c>
      <c r="P677" s="180">
        <f t="shared" si="680"/>
        <v>0.01411894893</v>
      </c>
      <c r="Q677" s="180">
        <f t="shared" si="680"/>
        <v>0.01493574763</v>
      </c>
      <c r="R677" s="180">
        <f t="shared" si="680"/>
        <v>0.0164526595</v>
      </c>
      <c r="S677" s="180">
        <f t="shared" si="680"/>
        <v>0.01738614373</v>
      </c>
      <c r="T677" s="181">
        <f t="shared" si="3"/>
        <v>3.141777778</v>
      </c>
      <c r="U677" s="182">
        <f t="shared" si="4"/>
        <v>44927</v>
      </c>
      <c r="V677" s="182">
        <f t="shared" si="5"/>
        <v>45017</v>
      </c>
      <c r="W677" s="182">
        <f t="shared" si="6"/>
        <v>45108</v>
      </c>
      <c r="X677" s="181">
        <f t="shared" si="7"/>
        <v>184</v>
      </c>
      <c r="Y677" s="181">
        <f t="shared" si="8"/>
        <v>274</v>
      </c>
      <c r="Z677" s="181">
        <f t="shared" si="9"/>
        <v>365</v>
      </c>
      <c r="AA677" s="155"/>
      <c r="AB677" s="9"/>
      <c r="AC677" s="9"/>
      <c r="AD677" s="9"/>
      <c r="AE677" s="9"/>
      <c r="AF677" s="9"/>
      <c r="AG677" s="9"/>
      <c r="AH677" s="9"/>
    </row>
    <row r="678" ht="15.75" customHeight="1">
      <c r="A678" s="177">
        <v>44742.0</v>
      </c>
      <c r="B678" s="178">
        <v>0.81</v>
      </c>
      <c r="C678" s="178">
        <v>1.25</v>
      </c>
      <c r="D678" s="178">
        <v>1.63</v>
      </c>
      <c r="E678" s="178">
        <v>1.98</v>
      </c>
      <c r="F678" s="178">
        <v>2.27</v>
      </c>
      <c r="G678" s="178">
        <v>2.4</v>
      </c>
      <c r="H678" s="178">
        <v>2.68</v>
      </c>
      <c r="I678" s="178">
        <v>2.78</v>
      </c>
      <c r="J678" s="178">
        <v>2.98</v>
      </c>
      <c r="K678" s="179">
        <f>MAX(0,((T678*(365/365))-VLOOKUP(A678,VBMA!$A:$D,4,0))  /  (T678* (365/365)   ))</f>
        <v>0.3772166538</v>
      </c>
      <c r="L678" s="180">
        <f t="shared" ref="L678:S678" si="681">(B678*(1-$K678) * (365/365))/100</f>
        <v>0.005044545104</v>
      </c>
      <c r="M678" s="180">
        <f t="shared" si="681"/>
        <v>0.007784791827</v>
      </c>
      <c r="N678" s="180">
        <f t="shared" si="681"/>
        <v>0.01015136854</v>
      </c>
      <c r="O678" s="180">
        <f t="shared" si="681"/>
        <v>0.01233111025</v>
      </c>
      <c r="P678" s="180">
        <f t="shared" si="681"/>
        <v>0.01413718196</v>
      </c>
      <c r="Q678" s="180">
        <f t="shared" si="681"/>
        <v>0.01494680031</v>
      </c>
      <c r="R678" s="180">
        <f t="shared" si="681"/>
        <v>0.01669059368</v>
      </c>
      <c r="S678" s="180">
        <f t="shared" si="681"/>
        <v>0.01731337702</v>
      </c>
      <c r="T678" s="181">
        <f t="shared" si="3"/>
        <v>2.882222222</v>
      </c>
      <c r="U678" s="182">
        <f t="shared" si="4"/>
        <v>44925</v>
      </c>
      <c r="V678" s="182">
        <f t="shared" si="5"/>
        <v>45015</v>
      </c>
      <c r="W678" s="182">
        <f t="shared" si="6"/>
        <v>45107</v>
      </c>
      <c r="X678" s="181">
        <f t="shared" si="7"/>
        <v>183</v>
      </c>
      <c r="Y678" s="181">
        <f t="shared" si="8"/>
        <v>273</v>
      </c>
      <c r="Z678" s="181">
        <f t="shared" si="9"/>
        <v>365</v>
      </c>
      <c r="AA678" s="155"/>
      <c r="AB678" s="9"/>
      <c r="AC678" s="9"/>
      <c r="AD678" s="9"/>
      <c r="AE678" s="9"/>
      <c r="AF678" s="9"/>
      <c r="AG678" s="9"/>
      <c r="AH678" s="9"/>
    </row>
    <row r="679" ht="15.75" customHeight="1">
      <c r="A679" s="177">
        <v>44741.0</v>
      </c>
      <c r="B679" s="178">
        <v>0.73</v>
      </c>
      <c r="C679" s="178">
        <v>1.26</v>
      </c>
      <c r="D679" s="178">
        <v>1.7</v>
      </c>
      <c r="E679" s="178">
        <v>2.07</v>
      </c>
      <c r="F679" s="178">
        <v>2.4</v>
      </c>
      <c r="G679" s="178">
        <v>2.52</v>
      </c>
      <c r="H679" s="178">
        <v>2.8</v>
      </c>
      <c r="I679" s="178">
        <v>2.85</v>
      </c>
      <c r="J679" s="178">
        <v>2.98</v>
      </c>
      <c r="K679" s="179">
        <f>MAX(0,((T679*(365/365))-VLOOKUP(A679,VBMA!$A:$D,4,0))  /  (T679* (365/365)   ))</f>
        <v>0.3681731137</v>
      </c>
      <c r="L679" s="180">
        <f t="shared" ref="L679:S679" si="682">(B679*(1-$K679) * (365/365))/100</f>
        <v>0.00461233627</v>
      </c>
      <c r="M679" s="180">
        <f t="shared" si="682"/>
        <v>0.007961018767</v>
      </c>
      <c r="N679" s="180">
        <f t="shared" si="682"/>
        <v>0.01074105707</v>
      </c>
      <c r="O679" s="180">
        <f t="shared" si="682"/>
        <v>0.01307881655</v>
      </c>
      <c r="P679" s="180">
        <f t="shared" si="682"/>
        <v>0.01516384527</v>
      </c>
      <c r="Q679" s="180">
        <f t="shared" si="682"/>
        <v>0.01592203753</v>
      </c>
      <c r="R679" s="180">
        <f t="shared" si="682"/>
        <v>0.01769115282</v>
      </c>
      <c r="S679" s="180">
        <f t="shared" si="682"/>
        <v>0.01800706626</v>
      </c>
      <c r="T679" s="181">
        <f t="shared" si="3"/>
        <v>2.901111111</v>
      </c>
      <c r="U679" s="182">
        <f t="shared" si="4"/>
        <v>44924</v>
      </c>
      <c r="V679" s="182">
        <f t="shared" si="5"/>
        <v>45014</v>
      </c>
      <c r="W679" s="182">
        <f t="shared" si="6"/>
        <v>45106</v>
      </c>
      <c r="X679" s="181">
        <f t="shared" si="7"/>
        <v>183</v>
      </c>
      <c r="Y679" s="181">
        <f t="shared" si="8"/>
        <v>273</v>
      </c>
      <c r="Z679" s="181">
        <f t="shared" si="9"/>
        <v>365</v>
      </c>
      <c r="AA679" s="155"/>
      <c r="AB679" s="9"/>
      <c r="AC679" s="9"/>
      <c r="AD679" s="9"/>
      <c r="AE679" s="9"/>
      <c r="AF679" s="9"/>
      <c r="AG679" s="9"/>
      <c r="AH679" s="9"/>
    </row>
    <row r="680" ht="15.75" customHeight="1">
      <c r="A680" s="177">
        <v>44740.0</v>
      </c>
      <c r="B680" s="178">
        <v>0.7</v>
      </c>
      <c r="C680" s="178">
        <v>1.24</v>
      </c>
      <c r="D680" s="178">
        <v>1.6</v>
      </c>
      <c r="E680" s="178">
        <v>2.19</v>
      </c>
      <c r="F680" s="178">
        <v>2.4</v>
      </c>
      <c r="G680" s="178">
        <v>2.5</v>
      </c>
      <c r="H680" s="178">
        <v>2.76</v>
      </c>
      <c r="I680" s="178">
        <v>2.88</v>
      </c>
      <c r="J680" s="178">
        <v>3.0</v>
      </c>
      <c r="K680" s="179">
        <f>MAX(0,((T680*(365/365))-VLOOKUP(A680,VBMA!$A:$D,4,0))  /  (T680* (365/365)   ))</f>
        <v>0.4005328597</v>
      </c>
      <c r="L680" s="180">
        <f t="shared" ref="L680:S680" si="683">(B680*(1-$K680) * (365/365))/100</f>
        <v>0.004196269982</v>
      </c>
      <c r="M680" s="180">
        <f t="shared" si="683"/>
        <v>0.00743339254</v>
      </c>
      <c r="N680" s="180">
        <f t="shared" si="683"/>
        <v>0.009591474245</v>
      </c>
      <c r="O680" s="180">
        <f t="shared" si="683"/>
        <v>0.01312833037</v>
      </c>
      <c r="P680" s="180">
        <f t="shared" si="683"/>
        <v>0.01438721137</v>
      </c>
      <c r="Q680" s="180">
        <f t="shared" si="683"/>
        <v>0.01498667851</v>
      </c>
      <c r="R680" s="180">
        <f t="shared" si="683"/>
        <v>0.01654529307</v>
      </c>
      <c r="S680" s="180">
        <f t="shared" si="683"/>
        <v>0.01726465364</v>
      </c>
      <c r="T680" s="181">
        <f t="shared" si="3"/>
        <v>3.002666667</v>
      </c>
      <c r="U680" s="182">
        <f t="shared" si="4"/>
        <v>44923</v>
      </c>
      <c r="V680" s="182">
        <f t="shared" si="5"/>
        <v>45013</v>
      </c>
      <c r="W680" s="182">
        <f t="shared" si="6"/>
        <v>45105</v>
      </c>
      <c r="X680" s="181">
        <f t="shared" si="7"/>
        <v>183</v>
      </c>
      <c r="Y680" s="181">
        <f t="shared" si="8"/>
        <v>273</v>
      </c>
      <c r="Z680" s="181">
        <f t="shared" si="9"/>
        <v>365</v>
      </c>
      <c r="AA680" s="155"/>
      <c r="AB680" s="9"/>
      <c r="AC680" s="9"/>
      <c r="AD680" s="9"/>
      <c r="AE680" s="9"/>
      <c r="AF680" s="9"/>
      <c r="AG680" s="9"/>
      <c r="AH680" s="9"/>
    </row>
    <row r="681" ht="15.75" customHeight="1">
      <c r="A681" s="177">
        <v>44739.0</v>
      </c>
      <c r="B681" s="178">
        <v>0.72</v>
      </c>
      <c r="C681" s="178">
        <v>1.27</v>
      </c>
      <c r="D681" s="178">
        <v>1.68</v>
      </c>
      <c r="E681" s="178">
        <v>2.08</v>
      </c>
      <c r="F681" s="178">
        <v>2.37</v>
      </c>
      <c r="G681" s="178">
        <v>2.48</v>
      </c>
      <c r="H681" s="178">
        <v>2.75</v>
      </c>
      <c r="I681" s="178">
        <v>2.82</v>
      </c>
      <c r="J681" s="178">
        <v>2.94</v>
      </c>
      <c r="K681" s="179">
        <f>MAX(0,((T681*(365/365))-VLOOKUP(A681,VBMA!$A:$D,4,0))  /  (T681* (365/365)   ))</f>
        <v>0.3833768829</v>
      </c>
      <c r="L681" s="180">
        <f t="shared" ref="L681:S681" si="684">(B681*(1-$K681) * (365/365))/100</f>
        <v>0.004439686443</v>
      </c>
      <c r="M681" s="180">
        <f t="shared" si="684"/>
        <v>0.007831113587</v>
      </c>
      <c r="N681" s="180">
        <f t="shared" si="684"/>
        <v>0.01035926837</v>
      </c>
      <c r="O681" s="180">
        <f t="shared" si="684"/>
        <v>0.01282576084</v>
      </c>
      <c r="P681" s="180">
        <f t="shared" si="684"/>
        <v>0.01461396788</v>
      </c>
      <c r="Q681" s="180">
        <f t="shared" si="684"/>
        <v>0.0152922533</v>
      </c>
      <c r="R681" s="180">
        <f t="shared" si="684"/>
        <v>0.01695713572</v>
      </c>
      <c r="S681" s="180">
        <f t="shared" si="684"/>
        <v>0.0173887719</v>
      </c>
      <c r="T681" s="181">
        <f t="shared" si="3"/>
        <v>2.891555556</v>
      </c>
      <c r="U681" s="182">
        <f t="shared" si="4"/>
        <v>44922</v>
      </c>
      <c r="V681" s="182">
        <f t="shared" si="5"/>
        <v>45012</v>
      </c>
      <c r="W681" s="182">
        <f t="shared" si="6"/>
        <v>45104</v>
      </c>
      <c r="X681" s="181">
        <f t="shared" si="7"/>
        <v>183</v>
      </c>
      <c r="Y681" s="181">
        <f t="shared" si="8"/>
        <v>273</v>
      </c>
      <c r="Z681" s="181">
        <f t="shared" si="9"/>
        <v>365</v>
      </c>
      <c r="AA681" s="155"/>
      <c r="AB681" s="9"/>
      <c r="AC681" s="9"/>
      <c r="AD681" s="9"/>
      <c r="AE681" s="9"/>
      <c r="AF681" s="9"/>
      <c r="AG681" s="9"/>
      <c r="AH681" s="9"/>
    </row>
    <row r="682" ht="15.75" customHeight="1">
      <c r="A682" s="177">
        <v>44736.0</v>
      </c>
      <c r="B682" s="178">
        <v>0.64</v>
      </c>
      <c r="C682" s="178">
        <v>1.24</v>
      </c>
      <c r="D682" s="178">
        <v>1.71</v>
      </c>
      <c r="E682" s="178">
        <v>2.16</v>
      </c>
      <c r="F682" s="178">
        <v>2.47</v>
      </c>
      <c r="G682" s="178">
        <v>2.59</v>
      </c>
      <c r="H682" s="178">
        <v>2.83</v>
      </c>
      <c r="I682" s="178">
        <v>2.92</v>
      </c>
      <c r="J682" s="178">
        <v>3.06</v>
      </c>
      <c r="K682" s="179">
        <f>MAX(0,((T682*(365/365))-VLOOKUP(A682,VBMA!$A:$D,4,0))  /  (T682* (365/365)   ))</f>
        <v>0.4080345286</v>
      </c>
      <c r="L682" s="180">
        <f t="shared" ref="L682:S682" si="685">(B682*(1-$K682) * (365/365))/100</f>
        <v>0.003788579017</v>
      </c>
      <c r="M682" s="180">
        <f t="shared" si="685"/>
        <v>0.007340371846</v>
      </c>
      <c r="N682" s="180">
        <f t="shared" si="685"/>
        <v>0.01012260956</v>
      </c>
      <c r="O682" s="180">
        <f t="shared" si="685"/>
        <v>0.01278645418</v>
      </c>
      <c r="P682" s="180">
        <f t="shared" si="685"/>
        <v>0.01462154714</v>
      </c>
      <c r="Q682" s="180">
        <f t="shared" si="685"/>
        <v>0.01533190571</v>
      </c>
      <c r="R682" s="180">
        <f t="shared" si="685"/>
        <v>0.01675262284</v>
      </c>
      <c r="S682" s="180">
        <f t="shared" si="685"/>
        <v>0.01728539177</v>
      </c>
      <c r="T682" s="181">
        <f t="shared" si="3"/>
        <v>3.012</v>
      </c>
      <c r="U682" s="182">
        <f t="shared" si="4"/>
        <v>44919</v>
      </c>
      <c r="V682" s="182">
        <f t="shared" si="5"/>
        <v>45009</v>
      </c>
      <c r="W682" s="182">
        <f t="shared" si="6"/>
        <v>45101</v>
      </c>
      <c r="X682" s="181">
        <f t="shared" si="7"/>
        <v>183</v>
      </c>
      <c r="Y682" s="181">
        <f t="shared" si="8"/>
        <v>273</v>
      </c>
      <c r="Z682" s="181">
        <f t="shared" si="9"/>
        <v>365</v>
      </c>
      <c r="AA682" s="155"/>
      <c r="AB682" s="9"/>
      <c r="AC682" s="9"/>
      <c r="AD682" s="9"/>
      <c r="AE682" s="9"/>
      <c r="AF682" s="9"/>
      <c r="AG682" s="9"/>
      <c r="AH682" s="9"/>
    </row>
    <row r="683" ht="15.75" customHeight="1">
      <c r="A683" s="177">
        <v>44735.0</v>
      </c>
      <c r="B683" s="178">
        <v>0.54</v>
      </c>
      <c r="C683" s="178">
        <v>1.13</v>
      </c>
      <c r="D683" s="178">
        <v>1.65</v>
      </c>
      <c r="E683" s="178">
        <v>2.11</v>
      </c>
      <c r="F683" s="178">
        <v>2.38</v>
      </c>
      <c r="G683" s="178">
        <v>2.55</v>
      </c>
      <c r="H683" s="178">
        <v>2.78</v>
      </c>
      <c r="I683" s="178">
        <v>2.88</v>
      </c>
      <c r="J683" s="178">
        <v>3.03</v>
      </c>
      <c r="K683" s="179">
        <f>MAX(0,((T683*(365/365))-VLOOKUP(A683,VBMA!$A:$D,4,0))  /  (T683* (365/365)   ))</f>
        <v>0.402123696</v>
      </c>
      <c r="L683" s="180">
        <f t="shared" ref="L683:S683" si="686">(B683*(1-$K683) * (365/365))/100</f>
        <v>0.003228532042</v>
      </c>
      <c r="M683" s="180">
        <f t="shared" si="686"/>
        <v>0.006756002235</v>
      </c>
      <c r="N683" s="180">
        <f t="shared" si="686"/>
        <v>0.009864959016</v>
      </c>
      <c r="O683" s="180">
        <f t="shared" si="686"/>
        <v>0.01261519001</v>
      </c>
      <c r="P683" s="180">
        <f t="shared" si="686"/>
        <v>0.01422945604</v>
      </c>
      <c r="Q683" s="180">
        <f t="shared" si="686"/>
        <v>0.01524584575</v>
      </c>
      <c r="R683" s="180">
        <f t="shared" si="686"/>
        <v>0.01662096125</v>
      </c>
      <c r="S683" s="180">
        <f t="shared" si="686"/>
        <v>0.01721883756</v>
      </c>
      <c r="T683" s="181">
        <f t="shared" si="3"/>
        <v>2.982222222</v>
      </c>
      <c r="U683" s="182">
        <f t="shared" si="4"/>
        <v>44918</v>
      </c>
      <c r="V683" s="182">
        <f t="shared" si="5"/>
        <v>45008</v>
      </c>
      <c r="W683" s="182">
        <f t="shared" si="6"/>
        <v>45100</v>
      </c>
      <c r="X683" s="181">
        <f t="shared" si="7"/>
        <v>183</v>
      </c>
      <c r="Y683" s="181">
        <f t="shared" si="8"/>
        <v>273</v>
      </c>
      <c r="Z683" s="181">
        <f t="shared" si="9"/>
        <v>365</v>
      </c>
      <c r="AA683" s="155"/>
      <c r="AB683" s="9"/>
      <c r="AC683" s="9"/>
      <c r="AD683" s="9"/>
      <c r="AE683" s="9"/>
      <c r="AF683" s="9"/>
      <c r="AG683" s="9"/>
      <c r="AH683" s="9"/>
    </row>
    <row r="684" ht="15.75" customHeight="1">
      <c r="A684" s="177">
        <v>44734.0</v>
      </c>
      <c r="B684" s="178">
        <v>0.46</v>
      </c>
      <c r="C684" s="178">
        <v>1.17</v>
      </c>
      <c r="D684" s="178">
        <v>1.71</v>
      </c>
      <c r="E684" s="178">
        <v>2.14</v>
      </c>
      <c r="F684" s="178">
        <v>2.46</v>
      </c>
      <c r="G684" s="178">
        <v>2.54</v>
      </c>
      <c r="H684" s="178">
        <v>2.79</v>
      </c>
      <c r="I684" s="178">
        <v>2.88</v>
      </c>
      <c r="J684" s="178">
        <v>3.02</v>
      </c>
      <c r="K684" s="179">
        <f>MAX(0,((T684*(365/365))-VLOOKUP(A684,VBMA!$A:$D,4,0))  /  (T684* (365/365)   ))</f>
        <v>0.4000672948</v>
      </c>
      <c r="L684" s="180">
        <f t="shared" ref="L684:S684" si="687">(B684*(1-$K684) * (365/365))/100</f>
        <v>0.002759690444</v>
      </c>
      <c r="M684" s="180">
        <f t="shared" si="687"/>
        <v>0.007019212651</v>
      </c>
      <c r="N684" s="180">
        <f t="shared" si="687"/>
        <v>0.01025884926</v>
      </c>
      <c r="O684" s="180">
        <f t="shared" si="687"/>
        <v>0.01283855989</v>
      </c>
      <c r="P684" s="180">
        <f t="shared" si="687"/>
        <v>0.01475834455</v>
      </c>
      <c r="Q684" s="180">
        <f t="shared" si="687"/>
        <v>0.01523829071</v>
      </c>
      <c r="R684" s="180">
        <f t="shared" si="687"/>
        <v>0.01673812248</v>
      </c>
      <c r="S684" s="180">
        <f t="shared" si="687"/>
        <v>0.01727806191</v>
      </c>
      <c r="T684" s="181">
        <f t="shared" si="3"/>
        <v>2.972</v>
      </c>
      <c r="U684" s="182">
        <f t="shared" si="4"/>
        <v>44917</v>
      </c>
      <c r="V684" s="182">
        <f t="shared" si="5"/>
        <v>45007</v>
      </c>
      <c r="W684" s="182">
        <f t="shared" si="6"/>
        <v>45099</v>
      </c>
      <c r="X684" s="181">
        <f t="shared" si="7"/>
        <v>183</v>
      </c>
      <c r="Y684" s="181">
        <f t="shared" si="8"/>
        <v>273</v>
      </c>
      <c r="Z684" s="181">
        <f t="shared" si="9"/>
        <v>365</v>
      </c>
      <c r="AA684" s="155"/>
      <c r="AB684" s="9"/>
      <c r="AC684" s="9"/>
      <c r="AD684" s="9"/>
      <c r="AE684" s="9"/>
      <c r="AF684" s="9"/>
      <c r="AG684" s="9"/>
      <c r="AH684" s="9"/>
    </row>
    <row r="685" ht="15.75" customHeight="1">
      <c r="A685" s="177">
        <v>44733.0</v>
      </c>
      <c r="B685" s="178">
        <v>0.43</v>
      </c>
      <c r="C685" s="178">
        <v>1.15</v>
      </c>
      <c r="D685" s="178">
        <v>1.67</v>
      </c>
      <c r="E685" s="178">
        <v>2.15</v>
      </c>
      <c r="F685" s="178">
        <v>2.43</v>
      </c>
      <c r="G685" s="178">
        <v>2.58</v>
      </c>
      <c r="H685" s="178">
        <v>2.8</v>
      </c>
      <c r="I685" s="178">
        <v>2.89</v>
      </c>
      <c r="J685" s="178">
        <v>3.02</v>
      </c>
      <c r="K685" s="179">
        <f>MAX(0,((T685*(365/365))-VLOOKUP(A685,VBMA!$A:$D,4,0))  /  (T685* (365/365)   ))</f>
        <v>0.4020791415</v>
      </c>
      <c r="L685" s="180">
        <f t="shared" ref="L685:S685" si="688">(B685*(1-$K685) * (365/365))/100</f>
        <v>0.002571059691</v>
      </c>
      <c r="M685" s="180">
        <f t="shared" si="688"/>
        <v>0.006876089873</v>
      </c>
      <c r="N685" s="180">
        <f t="shared" si="688"/>
        <v>0.009985278337</v>
      </c>
      <c r="O685" s="180">
        <f t="shared" si="688"/>
        <v>0.01285529846</v>
      </c>
      <c r="P685" s="180">
        <f t="shared" si="688"/>
        <v>0.01452947686</v>
      </c>
      <c r="Q685" s="180">
        <f t="shared" si="688"/>
        <v>0.01542635815</v>
      </c>
      <c r="R685" s="180">
        <f t="shared" si="688"/>
        <v>0.01674178404</v>
      </c>
      <c r="S685" s="180">
        <f t="shared" si="688"/>
        <v>0.01727991281</v>
      </c>
      <c r="T685" s="181">
        <f t="shared" si="3"/>
        <v>2.982</v>
      </c>
      <c r="U685" s="182">
        <f t="shared" si="4"/>
        <v>44916</v>
      </c>
      <c r="V685" s="182">
        <f t="shared" si="5"/>
        <v>45006</v>
      </c>
      <c r="W685" s="182">
        <f t="shared" si="6"/>
        <v>45098</v>
      </c>
      <c r="X685" s="181">
        <f t="shared" si="7"/>
        <v>183</v>
      </c>
      <c r="Y685" s="181">
        <f t="shared" si="8"/>
        <v>273</v>
      </c>
      <c r="Z685" s="181">
        <f t="shared" si="9"/>
        <v>365</v>
      </c>
      <c r="AA685" s="155"/>
      <c r="AB685" s="9"/>
      <c r="AC685" s="9"/>
      <c r="AD685" s="9"/>
      <c r="AE685" s="9"/>
      <c r="AF685" s="9"/>
      <c r="AG685" s="9"/>
      <c r="AH685" s="9"/>
    </row>
    <row r="686" ht="15.75" customHeight="1">
      <c r="A686" s="177">
        <v>44732.0</v>
      </c>
      <c r="B686" s="178">
        <v>0.43</v>
      </c>
      <c r="C686" s="178">
        <v>1.13</v>
      </c>
      <c r="D686" s="178">
        <v>1.65</v>
      </c>
      <c r="E686" s="178">
        <v>2.16</v>
      </c>
      <c r="F686" s="178">
        <v>2.45</v>
      </c>
      <c r="G686" s="178">
        <v>2.6</v>
      </c>
      <c r="H686" s="178">
        <v>2.78</v>
      </c>
      <c r="I686" s="178">
        <v>2.86</v>
      </c>
      <c r="J686" s="178">
        <v>2.96</v>
      </c>
      <c r="K686" s="179">
        <f>MAX(0,((T686*(365/365))-VLOOKUP(A686,VBMA!$A:$D,4,0))  /  (T686* (365/365)   ))</f>
        <v>0.393903913</v>
      </c>
      <c r="L686" s="180">
        <f t="shared" ref="L686:S686" si="689">(B686*(1-$K686) * (365/365))/100</f>
        <v>0.002606213174</v>
      </c>
      <c r="M686" s="180">
        <f t="shared" si="689"/>
        <v>0.006848885783</v>
      </c>
      <c r="N686" s="180">
        <f t="shared" si="689"/>
        <v>0.01000058544</v>
      </c>
      <c r="O686" s="180">
        <f t="shared" si="689"/>
        <v>0.01309167548</v>
      </c>
      <c r="P686" s="180">
        <f t="shared" si="689"/>
        <v>0.01484935413</v>
      </c>
      <c r="Q686" s="180">
        <f t="shared" si="689"/>
        <v>0.01575849826</v>
      </c>
      <c r="R686" s="180">
        <f t="shared" si="689"/>
        <v>0.01684947122</v>
      </c>
      <c r="S686" s="180">
        <f t="shared" si="689"/>
        <v>0.01733434809</v>
      </c>
      <c r="T686" s="181">
        <f t="shared" si="3"/>
        <v>2.941777778</v>
      </c>
      <c r="U686" s="182">
        <f t="shared" si="4"/>
        <v>44915</v>
      </c>
      <c r="V686" s="182">
        <f t="shared" si="5"/>
        <v>45005</v>
      </c>
      <c r="W686" s="182">
        <f t="shared" si="6"/>
        <v>45097</v>
      </c>
      <c r="X686" s="181">
        <f t="shared" si="7"/>
        <v>183</v>
      </c>
      <c r="Y686" s="181">
        <f t="shared" si="8"/>
        <v>273</v>
      </c>
      <c r="Z686" s="181">
        <f t="shared" si="9"/>
        <v>365</v>
      </c>
      <c r="AA686" s="155"/>
      <c r="AB686" s="9"/>
      <c r="AC686" s="9"/>
      <c r="AD686" s="9"/>
      <c r="AE686" s="9"/>
      <c r="AF686" s="9"/>
      <c r="AG686" s="9"/>
      <c r="AH686" s="9"/>
    </row>
    <row r="687" ht="15.75" customHeight="1">
      <c r="A687" s="177">
        <v>44729.0</v>
      </c>
      <c r="B687" s="178">
        <v>0.39</v>
      </c>
      <c r="C687" s="178">
        <v>1.07</v>
      </c>
      <c r="D687" s="178">
        <v>1.5</v>
      </c>
      <c r="E687" s="178">
        <v>2.15</v>
      </c>
      <c r="F687" s="178">
        <v>2.44</v>
      </c>
      <c r="G687" s="178">
        <v>2.59</v>
      </c>
      <c r="H687" s="178">
        <v>2.79</v>
      </c>
      <c r="I687" s="178">
        <v>2.88</v>
      </c>
      <c r="J687" s="178">
        <v>2.97</v>
      </c>
      <c r="K687" s="179">
        <f>MAX(0,((T687*(365/365))-VLOOKUP(A687,VBMA!$A:$D,4,0))  /  (T687* (365/365)   ))</f>
        <v>0.4256393001</v>
      </c>
      <c r="L687" s="180">
        <f t="shared" ref="L687:S687" si="690">(B687*(1-$K687) * (365/365))/100</f>
        <v>0.002240006729</v>
      </c>
      <c r="M687" s="180">
        <f t="shared" si="690"/>
        <v>0.006145659489</v>
      </c>
      <c r="N687" s="180">
        <f t="shared" si="690"/>
        <v>0.008615410498</v>
      </c>
      <c r="O687" s="180">
        <f t="shared" si="690"/>
        <v>0.01234875505</v>
      </c>
      <c r="P687" s="180">
        <f t="shared" si="690"/>
        <v>0.01401440108</v>
      </c>
      <c r="Q687" s="180">
        <f t="shared" si="690"/>
        <v>0.01487594213</v>
      </c>
      <c r="R687" s="180">
        <f t="shared" si="690"/>
        <v>0.01602466353</v>
      </c>
      <c r="S687" s="180">
        <f t="shared" si="690"/>
        <v>0.01654158816</v>
      </c>
      <c r="T687" s="181">
        <f t="shared" si="3"/>
        <v>2.972</v>
      </c>
      <c r="U687" s="182">
        <f t="shared" si="4"/>
        <v>44912</v>
      </c>
      <c r="V687" s="182">
        <f t="shared" si="5"/>
        <v>45002</v>
      </c>
      <c r="W687" s="182">
        <f t="shared" si="6"/>
        <v>45094</v>
      </c>
      <c r="X687" s="181">
        <f t="shared" si="7"/>
        <v>183</v>
      </c>
      <c r="Y687" s="181">
        <f t="shared" si="8"/>
        <v>273</v>
      </c>
      <c r="Z687" s="181">
        <f t="shared" si="9"/>
        <v>365</v>
      </c>
      <c r="AA687" s="155"/>
      <c r="AB687" s="9"/>
      <c r="AC687" s="9"/>
      <c r="AD687" s="9"/>
      <c r="AE687" s="9"/>
      <c r="AF687" s="9"/>
      <c r="AG687" s="9"/>
      <c r="AH687" s="9"/>
    </row>
    <row r="688" ht="15.75" customHeight="1">
      <c r="A688" s="177">
        <v>44728.0</v>
      </c>
      <c r="B688" s="178">
        <v>0.4</v>
      </c>
      <c r="C688" s="178">
        <v>1.09</v>
      </c>
      <c r="D688" s="178">
        <v>1.53</v>
      </c>
      <c r="E688" s="178">
        <v>2.11</v>
      </c>
      <c r="F688" s="178">
        <v>2.33</v>
      </c>
      <c r="G688" s="178">
        <v>2.48</v>
      </c>
      <c r="H688" s="178">
        <v>2.69</v>
      </c>
      <c r="I688" s="178">
        <v>2.86</v>
      </c>
      <c r="J688" s="178">
        <v>2.97</v>
      </c>
      <c r="K688" s="179">
        <f>MAX(0,((T688*(365/365))-VLOOKUP(A688,VBMA!$A:$D,4,0))  /  (T688* (365/365)   ))</f>
        <v>0.4271169059</v>
      </c>
      <c r="L688" s="180">
        <f t="shared" ref="L688:S688" si="691">(B688*(1-$K688) * (365/365))/100</f>
        <v>0.002291532376</v>
      </c>
      <c r="M688" s="180">
        <f t="shared" si="691"/>
        <v>0.006244425725</v>
      </c>
      <c r="N688" s="180">
        <f t="shared" si="691"/>
        <v>0.008765111339</v>
      </c>
      <c r="O688" s="180">
        <f t="shared" si="691"/>
        <v>0.01208783328</v>
      </c>
      <c r="P688" s="180">
        <f t="shared" si="691"/>
        <v>0.01334817609</v>
      </c>
      <c r="Q688" s="180">
        <f t="shared" si="691"/>
        <v>0.01420750073</v>
      </c>
      <c r="R688" s="180">
        <f t="shared" si="691"/>
        <v>0.01541055523</v>
      </c>
      <c r="S688" s="180">
        <f t="shared" si="691"/>
        <v>0.01638445649</v>
      </c>
      <c r="T688" s="181">
        <f t="shared" si="3"/>
        <v>3.033777778</v>
      </c>
      <c r="U688" s="182">
        <f t="shared" si="4"/>
        <v>44911</v>
      </c>
      <c r="V688" s="182">
        <f t="shared" si="5"/>
        <v>45001</v>
      </c>
      <c r="W688" s="182">
        <f t="shared" si="6"/>
        <v>45093</v>
      </c>
      <c r="X688" s="181">
        <f t="shared" si="7"/>
        <v>183</v>
      </c>
      <c r="Y688" s="181">
        <f t="shared" si="8"/>
        <v>273</v>
      </c>
      <c r="Z688" s="181">
        <f t="shared" si="9"/>
        <v>365</v>
      </c>
      <c r="AA688" s="155"/>
      <c r="AB688" s="9"/>
      <c r="AC688" s="9"/>
      <c r="AD688" s="9"/>
      <c r="AE688" s="9"/>
      <c r="AF688" s="9"/>
      <c r="AG688" s="9"/>
      <c r="AH688" s="9"/>
    </row>
    <row r="689" ht="15.75" customHeight="1">
      <c r="A689" s="177">
        <v>44727.0</v>
      </c>
      <c r="B689" s="178">
        <v>0.43</v>
      </c>
      <c r="C689" s="178">
        <v>1.11</v>
      </c>
      <c r="D689" s="178">
        <v>1.51</v>
      </c>
      <c r="E689" s="178">
        <v>2.06</v>
      </c>
      <c r="F689" s="178">
        <v>2.37</v>
      </c>
      <c r="G689" s="178">
        <v>2.49</v>
      </c>
      <c r="H689" s="178">
        <v>2.71</v>
      </c>
      <c r="I689" s="178">
        <v>2.86</v>
      </c>
      <c r="J689" s="178">
        <v>2.95</v>
      </c>
      <c r="K689" s="179">
        <f>MAX(0,((T689*(365/365))-VLOOKUP(A689,VBMA!$A:$D,4,0))  /  (T689* (365/365)   ))</f>
        <v>0.408960177</v>
      </c>
      <c r="L689" s="180">
        <f t="shared" ref="L689:S689" si="692">(B689*(1-$K689) * (365/365))/100</f>
        <v>0.002541471239</v>
      </c>
      <c r="M689" s="180">
        <f t="shared" si="692"/>
        <v>0.006560542035</v>
      </c>
      <c r="N689" s="180">
        <f t="shared" si="692"/>
        <v>0.008924701327</v>
      </c>
      <c r="O689" s="180">
        <f t="shared" si="692"/>
        <v>0.01217542035</v>
      </c>
      <c r="P689" s="180">
        <f t="shared" si="692"/>
        <v>0.01400764381</v>
      </c>
      <c r="Q689" s="180">
        <f t="shared" si="692"/>
        <v>0.01471689159</v>
      </c>
      <c r="R689" s="180">
        <f t="shared" si="692"/>
        <v>0.0160171792</v>
      </c>
      <c r="S689" s="180">
        <f t="shared" si="692"/>
        <v>0.01690373894</v>
      </c>
      <c r="T689" s="181">
        <f t="shared" si="3"/>
        <v>3.013333333</v>
      </c>
      <c r="U689" s="182">
        <f t="shared" si="4"/>
        <v>44910</v>
      </c>
      <c r="V689" s="182">
        <f t="shared" si="5"/>
        <v>45000</v>
      </c>
      <c r="W689" s="182">
        <f t="shared" si="6"/>
        <v>45092</v>
      </c>
      <c r="X689" s="181">
        <f t="shared" si="7"/>
        <v>183</v>
      </c>
      <c r="Y689" s="181">
        <f t="shared" si="8"/>
        <v>273</v>
      </c>
      <c r="Z689" s="181">
        <f t="shared" si="9"/>
        <v>365</v>
      </c>
      <c r="AA689" s="155"/>
      <c r="AB689" s="9"/>
      <c r="AC689" s="9"/>
      <c r="AD689" s="9"/>
      <c r="AE689" s="9"/>
      <c r="AF689" s="9"/>
      <c r="AG689" s="9"/>
      <c r="AH689" s="9"/>
    </row>
    <row r="690" ht="15.75" customHeight="1">
      <c r="A690" s="177">
        <v>44726.0</v>
      </c>
      <c r="B690" s="178">
        <v>0.44</v>
      </c>
      <c r="C690" s="178">
        <v>1.06</v>
      </c>
      <c r="D690" s="178">
        <v>1.54</v>
      </c>
      <c r="E690" s="178">
        <v>2.09</v>
      </c>
      <c r="F690" s="178">
        <v>2.33</v>
      </c>
      <c r="G690" s="178">
        <v>2.48</v>
      </c>
      <c r="H690" s="178">
        <v>2.69</v>
      </c>
      <c r="I690" s="178">
        <v>2.86</v>
      </c>
      <c r="J690" s="178">
        <v>2.97</v>
      </c>
      <c r="K690" s="179">
        <f>MAX(0,((T690*(365/365))-VLOOKUP(A690,VBMA!$A:$D,4,0))  /  (T690* (365/365)   ))</f>
        <v>0.4099765602</v>
      </c>
      <c r="L690" s="180">
        <f t="shared" ref="L690:S690" si="693">(B690*(1-$K690) * (365/365))/100</f>
        <v>0.002596103135</v>
      </c>
      <c r="M690" s="180">
        <f t="shared" si="693"/>
        <v>0.006254248462</v>
      </c>
      <c r="N690" s="180">
        <f t="shared" si="693"/>
        <v>0.009086360973</v>
      </c>
      <c r="O690" s="180">
        <f t="shared" si="693"/>
        <v>0.01233148989</v>
      </c>
      <c r="P690" s="180">
        <f t="shared" si="693"/>
        <v>0.01374754615</v>
      </c>
      <c r="Q690" s="180">
        <f t="shared" si="693"/>
        <v>0.01463258131</v>
      </c>
      <c r="R690" s="180">
        <f t="shared" si="693"/>
        <v>0.01587163053</v>
      </c>
      <c r="S690" s="180">
        <f t="shared" si="693"/>
        <v>0.01687467038</v>
      </c>
      <c r="T690" s="181">
        <f t="shared" si="3"/>
        <v>3.033777778</v>
      </c>
      <c r="U690" s="182">
        <f t="shared" si="4"/>
        <v>44909</v>
      </c>
      <c r="V690" s="182">
        <f t="shared" si="5"/>
        <v>44999</v>
      </c>
      <c r="W690" s="182">
        <f t="shared" si="6"/>
        <v>45091</v>
      </c>
      <c r="X690" s="181">
        <f t="shared" si="7"/>
        <v>183</v>
      </c>
      <c r="Y690" s="181">
        <f t="shared" si="8"/>
        <v>273</v>
      </c>
      <c r="Z690" s="181">
        <f t="shared" si="9"/>
        <v>365</v>
      </c>
      <c r="AA690" s="155"/>
      <c r="AB690" s="9"/>
      <c r="AC690" s="9"/>
      <c r="AD690" s="9"/>
      <c r="AE690" s="9"/>
      <c r="AF690" s="9"/>
      <c r="AG690" s="9"/>
      <c r="AH690" s="9"/>
    </row>
    <row r="691" ht="15.75" customHeight="1">
      <c r="A691" s="177">
        <v>44725.0</v>
      </c>
      <c r="B691" s="178">
        <v>0.45</v>
      </c>
      <c r="C691" s="178">
        <v>1.14</v>
      </c>
      <c r="D691" s="178">
        <v>1.54</v>
      </c>
      <c r="E691" s="178">
        <v>2.03</v>
      </c>
      <c r="F691" s="178">
        <v>2.3</v>
      </c>
      <c r="G691" s="178">
        <v>2.42</v>
      </c>
      <c r="H691" s="178">
        <v>2.64</v>
      </c>
      <c r="I691" s="178">
        <v>2.73</v>
      </c>
      <c r="J691" s="178">
        <v>2.87</v>
      </c>
      <c r="K691" s="179">
        <f>MAX(0,((T691*(365/365))-VLOOKUP(A691,VBMA!$A:$D,4,0))  /  (T691* (365/365)   ))</f>
        <v>0.3692416726</v>
      </c>
      <c r="L691" s="180">
        <f t="shared" ref="L691:S691" si="694">(B691*(1-$K691) * (365/365))/100</f>
        <v>0.002838412473</v>
      </c>
      <c r="M691" s="180">
        <f t="shared" si="694"/>
        <v>0.007190644933</v>
      </c>
      <c r="N691" s="180">
        <f t="shared" si="694"/>
        <v>0.009713678242</v>
      </c>
      <c r="O691" s="180">
        <f t="shared" si="694"/>
        <v>0.01280439405</v>
      </c>
      <c r="P691" s="180">
        <f t="shared" si="694"/>
        <v>0.01450744153</v>
      </c>
      <c r="Q691" s="180">
        <f t="shared" si="694"/>
        <v>0.01526435152</v>
      </c>
      <c r="R691" s="180">
        <f t="shared" si="694"/>
        <v>0.01665201984</v>
      </c>
      <c r="S691" s="180">
        <f t="shared" si="694"/>
        <v>0.01721970234</v>
      </c>
      <c r="T691" s="181">
        <f t="shared" si="3"/>
        <v>2.822</v>
      </c>
      <c r="U691" s="182">
        <f t="shared" si="4"/>
        <v>44908</v>
      </c>
      <c r="V691" s="182">
        <f t="shared" si="5"/>
        <v>44998</v>
      </c>
      <c r="W691" s="182">
        <f t="shared" si="6"/>
        <v>45090</v>
      </c>
      <c r="X691" s="181">
        <f t="shared" si="7"/>
        <v>183</v>
      </c>
      <c r="Y691" s="181">
        <f t="shared" si="8"/>
        <v>273</v>
      </c>
      <c r="Z691" s="181">
        <f t="shared" si="9"/>
        <v>365</v>
      </c>
      <c r="AA691" s="155"/>
      <c r="AB691" s="9"/>
      <c r="AC691" s="9"/>
      <c r="AD691" s="9"/>
      <c r="AE691" s="9"/>
      <c r="AF691" s="9"/>
      <c r="AG691" s="9"/>
      <c r="AH691" s="9"/>
    </row>
    <row r="692" ht="15.75" customHeight="1">
      <c r="A692" s="177">
        <v>44722.0</v>
      </c>
      <c r="B692" s="178">
        <v>0.44</v>
      </c>
      <c r="C692" s="178">
        <v>1.12</v>
      </c>
      <c r="D692" s="178">
        <v>1.52</v>
      </c>
      <c r="E692" s="178">
        <v>2.02</v>
      </c>
      <c r="F692" s="178">
        <v>2.3</v>
      </c>
      <c r="G692" s="178">
        <v>2.43</v>
      </c>
      <c r="H692" s="178">
        <v>2.69</v>
      </c>
      <c r="I692" s="178">
        <v>2.76</v>
      </c>
      <c r="J692" s="178">
        <v>2.89</v>
      </c>
      <c r="K692" s="179">
        <f>MAX(0,((T692*(365/365))-VLOOKUP(A692,VBMA!$A:$D,4,0))  /  (T692* (365/365)   ))</f>
        <v>0.3833778057</v>
      </c>
      <c r="L692" s="180">
        <f t="shared" ref="L692:S692" si="695">(B692*(1-$K692) * (365/365))/100</f>
        <v>0.002713137655</v>
      </c>
      <c r="M692" s="180">
        <f t="shared" si="695"/>
        <v>0.006906168576</v>
      </c>
      <c r="N692" s="180">
        <f t="shared" si="695"/>
        <v>0.009372657354</v>
      </c>
      <c r="O692" s="180">
        <f t="shared" si="695"/>
        <v>0.01245576833</v>
      </c>
      <c r="P692" s="180">
        <f t="shared" si="695"/>
        <v>0.01418231047</v>
      </c>
      <c r="Q692" s="180">
        <f t="shared" si="695"/>
        <v>0.01498391932</v>
      </c>
      <c r="R692" s="180">
        <f t="shared" si="695"/>
        <v>0.01658713703</v>
      </c>
      <c r="S692" s="180">
        <f t="shared" si="695"/>
        <v>0.01701877256</v>
      </c>
      <c r="T692" s="181">
        <f t="shared" si="3"/>
        <v>2.831555556</v>
      </c>
      <c r="U692" s="182">
        <f t="shared" si="4"/>
        <v>44905</v>
      </c>
      <c r="V692" s="182">
        <f t="shared" si="5"/>
        <v>44995</v>
      </c>
      <c r="W692" s="182">
        <f t="shared" si="6"/>
        <v>45087</v>
      </c>
      <c r="X692" s="181">
        <f t="shared" si="7"/>
        <v>183</v>
      </c>
      <c r="Y692" s="181">
        <f t="shared" si="8"/>
        <v>273</v>
      </c>
      <c r="Z692" s="181">
        <f t="shared" si="9"/>
        <v>365</v>
      </c>
      <c r="AA692" s="155"/>
      <c r="AB692" s="9"/>
      <c r="AC692" s="9"/>
      <c r="AD692" s="9"/>
      <c r="AE692" s="9"/>
      <c r="AF692" s="9"/>
      <c r="AG692" s="9"/>
      <c r="AH692" s="9"/>
    </row>
    <row r="693" ht="15.75" customHeight="1">
      <c r="A693" s="177">
        <v>44721.0</v>
      </c>
      <c r="B693" s="178">
        <v>0.46</v>
      </c>
      <c r="C693" s="178">
        <v>1.12</v>
      </c>
      <c r="D693" s="178">
        <v>1.52</v>
      </c>
      <c r="E693" s="178">
        <v>2.02</v>
      </c>
      <c r="F693" s="178">
        <v>2.3</v>
      </c>
      <c r="G693" s="178">
        <v>2.43</v>
      </c>
      <c r="H693" s="178">
        <v>2.69</v>
      </c>
      <c r="I693" s="178">
        <v>2.76</v>
      </c>
      <c r="J693" s="178">
        <v>2.89</v>
      </c>
      <c r="K693" s="179">
        <f>MAX(0,((T693*(365/365))-VLOOKUP(A693,VBMA!$A:$D,4,0))  /  (T693* (365/365)   ))</f>
        <v>0.3756082248</v>
      </c>
      <c r="L693" s="180">
        <f t="shared" ref="L693:S693" si="696">(B693*(1-$K693) * (365/365))/100</f>
        <v>0.002872202166</v>
      </c>
      <c r="M693" s="180">
        <f t="shared" si="696"/>
        <v>0.006993187883</v>
      </c>
      <c r="N693" s="180">
        <f t="shared" si="696"/>
        <v>0.009490754984</v>
      </c>
      <c r="O693" s="180">
        <f t="shared" si="696"/>
        <v>0.01261271386</v>
      </c>
      <c r="P693" s="180">
        <f t="shared" si="696"/>
        <v>0.01436101083</v>
      </c>
      <c r="Q693" s="180">
        <f t="shared" si="696"/>
        <v>0.01517272014</v>
      </c>
      <c r="R693" s="180">
        <f t="shared" si="696"/>
        <v>0.01679613875</v>
      </c>
      <c r="S693" s="180">
        <f t="shared" si="696"/>
        <v>0.017233213</v>
      </c>
      <c r="T693" s="181">
        <f t="shared" si="3"/>
        <v>2.831555556</v>
      </c>
      <c r="U693" s="182">
        <f t="shared" si="4"/>
        <v>44904</v>
      </c>
      <c r="V693" s="182">
        <f t="shared" si="5"/>
        <v>44994</v>
      </c>
      <c r="W693" s="182">
        <f t="shared" si="6"/>
        <v>45086</v>
      </c>
      <c r="X693" s="181">
        <f t="shared" si="7"/>
        <v>183</v>
      </c>
      <c r="Y693" s="181">
        <f t="shared" si="8"/>
        <v>273</v>
      </c>
      <c r="Z693" s="181">
        <f t="shared" si="9"/>
        <v>365</v>
      </c>
      <c r="AA693" s="155"/>
      <c r="AB693" s="9"/>
      <c r="AC693" s="9"/>
      <c r="AD693" s="9"/>
      <c r="AE693" s="9"/>
      <c r="AF693" s="9"/>
      <c r="AG693" s="9"/>
      <c r="AH693" s="9"/>
    </row>
    <row r="694" ht="15.75" customHeight="1">
      <c r="A694" s="177">
        <v>44720.0</v>
      </c>
      <c r="B694" s="178">
        <v>0.46</v>
      </c>
      <c r="C694" s="178">
        <v>1.08</v>
      </c>
      <c r="D694" s="178">
        <v>1.6</v>
      </c>
      <c r="E694" s="178">
        <v>2.0</v>
      </c>
      <c r="F694" s="178">
        <v>2.3</v>
      </c>
      <c r="G694" s="178">
        <v>2.43</v>
      </c>
      <c r="H694" s="178">
        <v>2.69</v>
      </c>
      <c r="I694" s="178">
        <v>2.76</v>
      </c>
      <c r="J694" s="178">
        <v>2.89</v>
      </c>
      <c r="K694" s="179">
        <f>MAX(0,((T694*(365/365))-VLOOKUP(A694,VBMA!$A:$D,4,0))  /  (T694* (365/365)   ))</f>
        <v>0.3703107832</v>
      </c>
      <c r="L694" s="180">
        <f t="shared" ref="L694:S694" si="697">(B694*(1-$K694) * (365/365))/100</f>
        <v>0.002896570397</v>
      </c>
      <c r="M694" s="180">
        <f t="shared" si="697"/>
        <v>0.006800643541</v>
      </c>
      <c r="N694" s="180">
        <f t="shared" si="697"/>
        <v>0.01007502747</v>
      </c>
      <c r="O694" s="180">
        <f t="shared" si="697"/>
        <v>0.01259378434</v>
      </c>
      <c r="P694" s="180">
        <f t="shared" si="697"/>
        <v>0.01448285199</v>
      </c>
      <c r="Q694" s="180">
        <f t="shared" si="697"/>
        <v>0.01530144797</v>
      </c>
      <c r="R694" s="180">
        <f t="shared" si="697"/>
        <v>0.01693863993</v>
      </c>
      <c r="S694" s="180">
        <f t="shared" si="697"/>
        <v>0.01737942238</v>
      </c>
      <c r="T694" s="181">
        <f t="shared" si="3"/>
        <v>2.831555556</v>
      </c>
      <c r="U694" s="182">
        <f t="shared" si="4"/>
        <v>44903</v>
      </c>
      <c r="V694" s="182">
        <f t="shared" si="5"/>
        <v>44993</v>
      </c>
      <c r="W694" s="182">
        <f t="shared" si="6"/>
        <v>45085</v>
      </c>
      <c r="X694" s="181">
        <f t="shared" si="7"/>
        <v>183</v>
      </c>
      <c r="Y694" s="181">
        <f t="shared" si="8"/>
        <v>273</v>
      </c>
      <c r="Z694" s="181">
        <f t="shared" si="9"/>
        <v>365</v>
      </c>
      <c r="AA694" s="155"/>
      <c r="AB694" s="9"/>
      <c r="AC694" s="9"/>
      <c r="AD694" s="9"/>
      <c r="AE694" s="9"/>
      <c r="AF694" s="9"/>
      <c r="AG694" s="9"/>
      <c r="AH694" s="9"/>
    </row>
    <row r="695" ht="15.75" customHeight="1">
      <c r="A695" s="177">
        <v>44719.0</v>
      </c>
      <c r="B695" s="178">
        <v>0.48</v>
      </c>
      <c r="C695" s="178">
        <v>1.13</v>
      </c>
      <c r="D695" s="178">
        <v>1.58</v>
      </c>
      <c r="E695" s="178">
        <v>2.06</v>
      </c>
      <c r="F695" s="178">
        <v>2.4</v>
      </c>
      <c r="G695" s="178">
        <v>2.51</v>
      </c>
      <c r="H695" s="178">
        <v>2.74</v>
      </c>
      <c r="I695" s="178">
        <v>2.83</v>
      </c>
      <c r="J695" s="178">
        <v>2.94</v>
      </c>
      <c r="K695" s="179">
        <f>MAX(0,((T695*(365/365))-VLOOKUP(A695,VBMA!$A:$D,4,0))  /  (T695* (365/365)   ))</f>
        <v>0.3867214237</v>
      </c>
      <c r="L695" s="180">
        <f t="shared" ref="L695:S695" si="698">(B695*(1-$K695) * (365/365))/100</f>
        <v>0.002943737166</v>
      </c>
      <c r="M695" s="180">
        <f t="shared" si="698"/>
        <v>0.006930047912</v>
      </c>
      <c r="N695" s="180">
        <f t="shared" si="698"/>
        <v>0.009689801506</v>
      </c>
      <c r="O695" s="180">
        <f t="shared" si="698"/>
        <v>0.01263353867</v>
      </c>
      <c r="P695" s="180">
        <f t="shared" si="698"/>
        <v>0.01471868583</v>
      </c>
      <c r="Q695" s="180">
        <f t="shared" si="698"/>
        <v>0.01539329227</v>
      </c>
      <c r="R695" s="180">
        <f t="shared" si="698"/>
        <v>0.01680383299</v>
      </c>
      <c r="S695" s="180">
        <f t="shared" si="698"/>
        <v>0.01735578371</v>
      </c>
      <c r="T695" s="181">
        <f t="shared" si="3"/>
        <v>2.922</v>
      </c>
      <c r="U695" s="182">
        <f t="shared" si="4"/>
        <v>44902</v>
      </c>
      <c r="V695" s="182">
        <f t="shared" si="5"/>
        <v>44992</v>
      </c>
      <c r="W695" s="182">
        <f t="shared" si="6"/>
        <v>45084</v>
      </c>
      <c r="X695" s="181">
        <f t="shared" si="7"/>
        <v>183</v>
      </c>
      <c r="Y695" s="181">
        <f t="shared" si="8"/>
        <v>273</v>
      </c>
      <c r="Z695" s="181">
        <f t="shared" si="9"/>
        <v>365</v>
      </c>
      <c r="AA695" s="155"/>
      <c r="AB695" s="9"/>
      <c r="AC695" s="9"/>
      <c r="AD695" s="9"/>
      <c r="AE695" s="9"/>
      <c r="AF695" s="9"/>
      <c r="AG695" s="9"/>
      <c r="AH695" s="9"/>
    </row>
    <row r="696" ht="15.75" customHeight="1">
      <c r="A696" s="177">
        <v>44718.0</v>
      </c>
      <c r="B696" s="178">
        <v>0.48</v>
      </c>
      <c r="C696" s="178">
        <v>1.12</v>
      </c>
      <c r="D696" s="178">
        <v>1.67</v>
      </c>
      <c r="E696" s="178">
        <v>2.08</v>
      </c>
      <c r="F696" s="178">
        <v>2.32</v>
      </c>
      <c r="G696" s="178">
        <v>2.41</v>
      </c>
      <c r="H696" s="178">
        <v>2.68</v>
      </c>
      <c r="I696" s="178">
        <v>2.76</v>
      </c>
      <c r="J696" s="178">
        <v>2.91</v>
      </c>
      <c r="K696" s="179">
        <f>MAX(0,((T696*(365/365))-VLOOKUP(A696,VBMA!$A:$D,4,0))  /  (T696* (365/365)   ))</f>
        <v>0.3577963716</v>
      </c>
      <c r="L696" s="180">
        <f t="shared" ref="L696:S696" si="699">(B696*(1-$K696) * (365/365))/100</f>
        <v>0.003082577416</v>
      </c>
      <c r="M696" s="180">
        <f t="shared" si="699"/>
        <v>0.007192680638</v>
      </c>
      <c r="N696" s="180">
        <f t="shared" si="699"/>
        <v>0.01072480059</v>
      </c>
      <c r="O696" s="180">
        <f t="shared" si="699"/>
        <v>0.01335783547</v>
      </c>
      <c r="P696" s="180">
        <f t="shared" si="699"/>
        <v>0.01489912418</v>
      </c>
      <c r="Q696" s="180">
        <f t="shared" si="699"/>
        <v>0.01547710744</v>
      </c>
      <c r="R696" s="180">
        <f t="shared" si="699"/>
        <v>0.01721105724</v>
      </c>
      <c r="S696" s="180">
        <f t="shared" si="699"/>
        <v>0.01772482014</v>
      </c>
      <c r="T696" s="181">
        <f t="shared" si="3"/>
        <v>2.841777778</v>
      </c>
      <c r="U696" s="182">
        <f t="shared" si="4"/>
        <v>44901</v>
      </c>
      <c r="V696" s="182">
        <f t="shared" si="5"/>
        <v>44991</v>
      </c>
      <c r="W696" s="182">
        <f t="shared" si="6"/>
        <v>45083</v>
      </c>
      <c r="X696" s="181">
        <f t="shared" si="7"/>
        <v>183</v>
      </c>
      <c r="Y696" s="181">
        <f t="shared" si="8"/>
        <v>273</v>
      </c>
      <c r="Z696" s="181">
        <f t="shared" si="9"/>
        <v>365</v>
      </c>
      <c r="AA696" s="155"/>
      <c r="AB696" s="9"/>
      <c r="AC696" s="9"/>
      <c r="AD696" s="9"/>
      <c r="AE696" s="9"/>
      <c r="AF696" s="9"/>
      <c r="AG696" s="9"/>
      <c r="AH696" s="9"/>
    </row>
    <row r="697" ht="15.75" customHeight="1">
      <c r="A697" s="177">
        <v>44715.0</v>
      </c>
      <c r="B697" s="178">
        <v>0.5</v>
      </c>
      <c r="C697" s="178">
        <v>1.24</v>
      </c>
      <c r="D697" s="178">
        <v>1.71</v>
      </c>
      <c r="E697" s="178">
        <v>2.15</v>
      </c>
      <c r="F697" s="178">
        <v>2.36</v>
      </c>
      <c r="G697" s="178">
        <v>2.48</v>
      </c>
      <c r="H697" s="178">
        <v>2.71</v>
      </c>
      <c r="I697" s="178">
        <v>2.78</v>
      </c>
      <c r="J697" s="178">
        <v>2.89</v>
      </c>
      <c r="K697" s="179">
        <f>MAX(0,((T697*(365/365))-VLOOKUP(A697,VBMA!$A:$D,4,0))  /  (T697* (365/365)   ))</f>
        <v>0.3221243766</v>
      </c>
      <c r="L697" s="180">
        <f t="shared" ref="L697:S697" si="700">(B697*(1-$K697) * (365/365))/100</f>
        <v>0.003389378117</v>
      </c>
      <c r="M697" s="180">
        <f t="shared" si="700"/>
        <v>0.008405657731</v>
      </c>
      <c r="N697" s="180">
        <f t="shared" si="700"/>
        <v>0.01159167316</v>
      </c>
      <c r="O697" s="180">
        <f t="shared" si="700"/>
        <v>0.0145743259</v>
      </c>
      <c r="P697" s="180">
        <f t="shared" si="700"/>
        <v>0.01599786471</v>
      </c>
      <c r="Q697" s="180">
        <f t="shared" si="700"/>
        <v>0.01681131546</v>
      </c>
      <c r="R697" s="180">
        <f t="shared" si="700"/>
        <v>0.0183704294</v>
      </c>
      <c r="S697" s="180">
        <f t="shared" si="700"/>
        <v>0.01884494233</v>
      </c>
      <c r="T697" s="181">
        <f t="shared" si="3"/>
        <v>2.851555556</v>
      </c>
      <c r="U697" s="182">
        <f t="shared" si="4"/>
        <v>44898</v>
      </c>
      <c r="V697" s="182">
        <f t="shared" si="5"/>
        <v>44988</v>
      </c>
      <c r="W697" s="182">
        <f t="shared" si="6"/>
        <v>45080</v>
      </c>
      <c r="X697" s="181">
        <f t="shared" si="7"/>
        <v>183</v>
      </c>
      <c r="Y697" s="181">
        <f t="shared" si="8"/>
        <v>273</v>
      </c>
      <c r="Z697" s="181">
        <f t="shared" si="9"/>
        <v>365</v>
      </c>
      <c r="AA697" s="155"/>
      <c r="AB697" s="9"/>
      <c r="AC697" s="9"/>
      <c r="AD697" s="9"/>
      <c r="AE697" s="9"/>
      <c r="AF697" s="9"/>
      <c r="AG697" s="9"/>
      <c r="AH697" s="9"/>
    </row>
    <row r="698" ht="15.75" customHeight="1">
      <c r="A698" s="177">
        <v>44714.0</v>
      </c>
      <c r="B698" s="178">
        <v>0.57</v>
      </c>
      <c r="C698" s="178">
        <v>1.32</v>
      </c>
      <c r="D698" s="178">
        <v>1.79</v>
      </c>
      <c r="E698" s="178">
        <v>2.09</v>
      </c>
      <c r="F698" s="178">
        <v>2.31</v>
      </c>
      <c r="G698" s="178">
        <v>2.41</v>
      </c>
      <c r="H698" s="178">
        <v>2.66</v>
      </c>
      <c r="I698" s="178">
        <v>2.81</v>
      </c>
      <c r="J698" s="178">
        <v>2.94</v>
      </c>
      <c r="K698" s="179">
        <f>MAX(0,((T698*(365/365))-VLOOKUP(A698,VBMA!$A:$D,4,0))  /  (T698* (365/365)   ))</f>
        <v>0.3503937008</v>
      </c>
      <c r="L698" s="180">
        <f t="shared" ref="L698:S698" si="701">(B698*(1-$K698) * (365/365))/100</f>
        <v>0.003702755906</v>
      </c>
      <c r="M698" s="180">
        <f t="shared" si="701"/>
        <v>0.00857480315</v>
      </c>
      <c r="N698" s="180">
        <f t="shared" si="701"/>
        <v>0.01162795276</v>
      </c>
      <c r="O698" s="180">
        <f t="shared" si="701"/>
        <v>0.01357677165</v>
      </c>
      <c r="P698" s="180">
        <f t="shared" si="701"/>
        <v>0.01500590551</v>
      </c>
      <c r="Q698" s="180">
        <f t="shared" si="701"/>
        <v>0.01565551181</v>
      </c>
      <c r="R698" s="180">
        <f t="shared" si="701"/>
        <v>0.01727952756</v>
      </c>
      <c r="S698" s="180">
        <f t="shared" si="701"/>
        <v>0.01825393701</v>
      </c>
      <c r="T698" s="181">
        <f t="shared" si="3"/>
        <v>2.963333333</v>
      </c>
      <c r="U698" s="182">
        <f t="shared" si="4"/>
        <v>44897</v>
      </c>
      <c r="V698" s="182">
        <f t="shared" si="5"/>
        <v>44987</v>
      </c>
      <c r="W698" s="182">
        <f t="shared" si="6"/>
        <v>45079</v>
      </c>
      <c r="X698" s="181">
        <f t="shared" si="7"/>
        <v>183</v>
      </c>
      <c r="Y698" s="181">
        <f t="shared" si="8"/>
        <v>273</v>
      </c>
      <c r="Z698" s="181">
        <f t="shared" si="9"/>
        <v>365</v>
      </c>
      <c r="AA698" s="155"/>
      <c r="AB698" s="9"/>
      <c r="AC698" s="9"/>
      <c r="AD698" s="9"/>
      <c r="AE698" s="9"/>
      <c r="AF698" s="9"/>
      <c r="AG698" s="9"/>
      <c r="AH698" s="9"/>
    </row>
    <row r="699" ht="15.75" customHeight="1">
      <c r="A699" s="177">
        <v>44713.0</v>
      </c>
      <c r="B699" s="178">
        <v>0.54</v>
      </c>
      <c r="C699" s="178">
        <v>1.36</v>
      </c>
      <c r="D699" s="178">
        <v>1.76</v>
      </c>
      <c r="E699" s="178">
        <v>2.14</v>
      </c>
      <c r="F699" s="178">
        <v>2.34</v>
      </c>
      <c r="G699" s="178">
        <v>2.45</v>
      </c>
      <c r="H699" s="178">
        <v>2.66</v>
      </c>
      <c r="I699" s="178">
        <v>2.78</v>
      </c>
      <c r="J699" s="178">
        <v>2.91</v>
      </c>
      <c r="K699" s="179">
        <f>MAX(0,((T699*(365/365))-VLOOKUP(A699,VBMA!$A:$D,4,0))  /  (T699* (365/365)   ))</f>
        <v>0.3340606339</v>
      </c>
      <c r="L699" s="180">
        <f t="shared" ref="L699:S699" si="702">(B699*(1-$K699) * (365/365))/100</f>
        <v>0.003596072577</v>
      </c>
      <c r="M699" s="180">
        <f t="shared" si="702"/>
        <v>0.009056775379</v>
      </c>
      <c r="N699" s="180">
        <f t="shared" si="702"/>
        <v>0.01172053284</v>
      </c>
      <c r="O699" s="180">
        <f t="shared" si="702"/>
        <v>0.01425110243</v>
      </c>
      <c r="P699" s="180">
        <f t="shared" si="702"/>
        <v>0.01558298117</v>
      </c>
      <c r="Q699" s="180">
        <f t="shared" si="702"/>
        <v>0.01631551447</v>
      </c>
      <c r="R699" s="180">
        <f t="shared" si="702"/>
        <v>0.01771398714</v>
      </c>
      <c r="S699" s="180">
        <f t="shared" si="702"/>
        <v>0.01851311438</v>
      </c>
      <c r="T699" s="181">
        <f t="shared" si="3"/>
        <v>2.902666667</v>
      </c>
      <c r="U699" s="182">
        <f t="shared" si="4"/>
        <v>44896</v>
      </c>
      <c r="V699" s="182">
        <f t="shared" si="5"/>
        <v>44986</v>
      </c>
      <c r="W699" s="182">
        <f t="shared" si="6"/>
        <v>45078</v>
      </c>
      <c r="X699" s="181">
        <f t="shared" si="7"/>
        <v>183</v>
      </c>
      <c r="Y699" s="181">
        <f t="shared" si="8"/>
        <v>273</v>
      </c>
      <c r="Z699" s="181">
        <f t="shared" si="9"/>
        <v>365</v>
      </c>
      <c r="AA699" s="155"/>
      <c r="AB699" s="9"/>
      <c r="AC699" s="9"/>
      <c r="AD699" s="9"/>
      <c r="AE699" s="9"/>
      <c r="AF699" s="9"/>
      <c r="AG699" s="9"/>
      <c r="AH699" s="9"/>
    </row>
    <row r="700" ht="15.75" customHeight="1">
      <c r="A700" s="177">
        <v>44712.0</v>
      </c>
      <c r="B700" s="178">
        <v>0.43</v>
      </c>
      <c r="C700" s="178">
        <v>1.33</v>
      </c>
      <c r="D700" s="178">
        <v>1.81</v>
      </c>
      <c r="E700" s="178">
        <v>2.18</v>
      </c>
      <c r="F700" s="178">
        <v>2.36</v>
      </c>
      <c r="G700" s="178">
        <v>2.46</v>
      </c>
      <c r="H700" s="178">
        <v>2.71</v>
      </c>
      <c r="I700" s="178">
        <v>2.81</v>
      </c>
      <c r="J700" s="178">
        <v>2.94</v>
      </c>
      <c r="K700" s="179">
        <f>MAX(0,((T700*(365/365))-VLOOKUP(A700,VBMA!$A:$D,4,0))  /  (T700* (365/365)   ))</f>
        <v>0.3318973899</v>
      </c>
      <c r="L700" s="180">
        <f t="shared" ref="L700:S700" si="703">(B700*(1-$K700) * (365/365))/100</f>
        <v>0.002872841224</v>
      </c>
      <c r="M700" s="180">
        <f t="shared" si="703"/>
        <v>0.008885764715</v>
      </c>
      <c r="N700" s="180">
        <f t="shared" si="703"/>
        <v>0.01209265724</v>
      </c>
      <c r="O700" s="180">
        <f t="shared" si="703"/>
        <v>0.0145646369</v>
      </c>
      <c r="P700" s="180">
        <f t="shared" si="703"/>
        <v>0.0157672216</v>
      </c>
      <c r="Q700" s="180">
        <f t="shared" si="703"/>
        <v>0.01643532421</v>
      </c>
      <c r="R700" s="180">
        <f t="shared" si="703"/>
        <v>0.01810558073</v>
      </c>
      <c r="S700" s="180">
        <f t="shared" si="703"/>
        <v>0.01877368334</v>
      </c>
      <c r="T700" s="181">
        <f t="shared" si="3"/>
        <v>2.90673913</v>
      </c>
      <c r="U700" s="182">
        <f t="shared" si="4"/>
        <v>44896</v>
      </c>
      <c r="V700" s="182">
        <f t="shared" si="5"/>
        <v>44988</v>
      </c>
      <c r="W700" s="182">
        <f t="shared" si="6"/>
        <v>45077</v>
      </c>
      <c r="X700" s="181">
        <f t="shared" si="7"/>
        <v>184</v>
      </c>
      <c r="Y700" s="181">
        <f t="shared" si="8"/>
        <v>276</v>
      </c>
      <c r="Z700" s="181">
        <f t="shared" si="9"/>
        <v>365</v>
      </c>
      <c r="AA700" s="155"/>
      <c r="AB700" s="9"/>
      <c r="AC700" s="9"/>
      <c r="AD700" s="9"/>
      <c r="AE700" s="9"/>
      <c r="AF700" s="9"/>
      <c r="AG700" s="9"/>
      <c r="AH700" s="9"/>
    </row>
    <row r="701" ht="15.75" customHeight="1">
      <c r="A701" s="177">
        <v>44711.0</v>
      </c>
      <c r="B701" s="178">
        <v>0.48</v>
      </c>
      <c r="C701" s="178">
        <v>1.31</v>
      </c>
      <c r="D701" s="178">
        <v>1.84</v>
      </c>
      <c r="E701" s="178">
        <v>2.21</v>
      </c>
      <c r="F701" s="178">
        <v>2.41</v>
      </c>
      <c r="G701" s="178">
        <v>2.49</v>
      </c>
      <c r="H701" s="178">
        <v>2.73</v>
      </c>
      <c r="I701" s="178">
        <v>2.83</v>
      </c>
      <c r="J701" s="178">
        <v>2.94</v>
      </c>
      <c r="K701" s="179">
        <f>MAX(0,((T701*(365/365))-VLOOKUP(A701,VBMA!$A:$D,4,0))  /  (T701* (365/365)   ))</f>
        <v>0.3292876773</v>
      </c>
      <c r="L701" s="180">
        <f t="shared" ref="L701:S701" si="704">(B701*(1-$K701) * (365/365))/100</f>
        <v>0.003219419149</v>
      </c>
      <c r="M701" s="180">
        <f t="shared" si="704"/>
        <v>0.008786331427</v>
      </c>
      <c r="N701" s="180">
        <f t="shared" si="704"/>
        <v>0.01234110674</v>
      </c>
      <c r="O701" s="180">
        <f t="shared" si="704"/>
        <v>0.01482274233</v>
      </c>
      <c r="P701" s="180">
        <f t="shared" si="704"/>
        <v>0.01616416698</v>
      </c>
      <c r="Q701" s="180">
        <f t="shared" si="704"/>
        <v>0.01670073683</v>
      </c>
      <c r="R701" s="180">
        <f t="shared" si="704"/>
        <v>0.01831044641</v>
      </c>
      <c r="S701" s="180">
        <f t="shared" si="704"/>
        <v>0.01898115873</v>
      </c>
      <c r="T701" s="181">
        <f t="shared" si="3"/>
        <v>2.92673913</v>
      </c>
      <c r="U701" s="182">
        <f t="shared" si="4"/>
        <v>44895</v>
      </c>
      <c r="V701" s="182">
        <f t="shared" si="5"/>
        <v>44987</v>
      </c>
      <c r="W701" s="182">
        <f t="shared" si="6"/>
        <v>45076</v>
      </c>
      <c r="X701" s="181">
        <f t="shared" si="7"/>
        <v>184</v>
      </c>
      <c r="Y701" s="181">
        <f t="shared" si="8"/>
        <v>276</v>
      </c>
      <c r="Z701" s="181">
        <f t="shared" si="9"/>
        <v>365</v>
      </c>
      <c r="AA701" s="155"/>
      <c r="AB701" s="9"/>
      <c r="AC701" s="9"/>
      <c r="AD701" s="9"/>
      <c r="AE701" s="9"/>
      <c r="AF701" s="9"/>
      <c r="AG701" s="9"/>
      <c r="AH701" s="9"/>
    </row>
    <row r="702" ht="15.75" customHeight="1">
      <c r="A702" s="177">
        <v>44708.0</v>
      </c>
      <c r="B702" s="178">
        <v>0.68</v>
      </c>
      <c r="C702" s="178">
        <v>1.55</v>
      </c>
      <c r="D702" s="178">
        <v>1.76</v>
      </c>
      <c r="E702" s="178">
        <v>2.1</v>
      </c>
      <c r="F702" s="178">
        <v>2.26</v>
      </c>
      <c r="G702" s="178">
        <v>2.36</v>
      </c>
      <c r="H702" s="178">
        <v>2.64</v>
      </c>
      <c r="I702" s="178">
        <v>2.77</v>
      </c>
      <c r="J702" s="178">
        <v>2.94</v>
      </c>
      <c r="K702" s="179">
        <f>MAX(0,((T702*(365/365))-VLOOKUP(A702,VBMA!$A:$D,4,0))  /  (T702* (365/365)   ))</f>
        <v>0.3238391952</v>
      </c>
      <c r="L702" s="180">
        <f t="shared" ref="L702:S702" si="705">(B702*(1-$K702) * (365/365))/100</f>
        <v>0.004597893472</v>
      </c>
      <c r="M702" s="180">
        <f t="shared" si="705"/>
        <v>0.01048049247</v>
      </c>
      <c r="N702" s="180">
        <f t="shared" si="705"/>
        <v>0.01190043016</v>
      </c>
      <c r="O702" s="180">
        <f t="shared" si="705"/>
        <v>0.0141993769</v>
      </c>
      <c r="P702" s="180">
        <f t="shared" si="705"/>
        <v>0.01528123419</v>
      </c>
      <c r="Q702" s="180">
        <f t="shared" si="705"/>
        <v>0.01595739499</v>
      </c>
      <c r="R702" s="180">
        <f t="shared" si="705"/>
        <v>0.01785064525</v>
      </c>
      <c r="S702" s="180">
        <f t="shared" si="705"/>
        <v>0.01872965429</v>
      </c>
      <c r="T702" s="181">
        <f t="shared" si="3"/>
        <v>2.89576087</v>
      </c>
      <c r="U702" s="182">
        <f t="shared" si="4"/>
        <v>44892</v>
      </c>
      <c r="V702" s="182">
        <f t="shared" si="5"/>
        <v>44984</v>
      </c>
      <c r="W702" s="182">
        <f t="shared" si="6"/>
        <v>45073</v>
      </c>
      <c r="X702" s="181">
        <f t="shared" si="7"/>
        <v>184</v>
      </c>
      <c r="Y702" s="181">
        <f t="shared" si="8"/>
        <v>276</v>
      </c>
      <c r="Z702" s="181">
        <f t="shared" si="9"/>
        <v>365</v>
      </c>
      <c r="AA702" s="155"/>
      <c r="AB702" s="9"/>
      <c r="AC702" s="9"/>
      <c r="AD702" s="9"/>
      <c r="AE702" s="9"/>
      <c r="AF702" s="9"/>
      <c r="AG702" s="9"/>
      <c r="AH702" s="9"/>
    </row>
    <row r="703" ht="15.75" customHeight="1">
      <c r="A703" s="177">
        <v>44707.0</v>
      </c>
      <c r="B703" s="178">
        <v>0.84</v>
      </c>
      <c r="C703" s="178">
        <v>1.53</v>
      </c>
      <c r="D703" s="178">
        <v>1.84</v>
      </c>
      <c r="E703" s="178">
        <v>2.12</v>
      </c>
      <c r="F703" s="178">
        <v>2.31</v>
      </c>
      <c r="G703" s="178">
        <v>2.42</v>
      </c>
      <c r="H703" s="178">
        <v>2.64</v>
      </c>
      <c r="I703" s="178">
        <v>2.73</v>
      </c>
      <c r="J703" s="178">
        <v>2.87</v>
      </c>
      <c r="K703" s="179">
        <f>MAX(0,((T703*(365/365))-VLOOKUP(A703,VBMA!$A:$D,4,0))  /  (T703* (365/365)   ))</f>
        <v>0.3017556044</v>
      </c>
      <c r="L703" s="180">
        <f t="shared" ref="L703:S703" si="706">(B703*(1-$K703) * (365/365))/100</f>
        <v>0.005865252923</v>
      </c>
      <c r="M703" s="180">
        <f t="shared" si="706"/>
        <v>0.01068313925</v>
      </c>
      <c r="N703" s="180">
        <f t="shared" si="706"/>
        <v>0.01284769688</v>
      </c>
      <c r="O703" s="180">
        <f t="shared" si="706"/>
        <v>0.01480278119</v>
      </c>
      <c r="P703" s="180">
        <f t="shared" si="706"/>
        <v>0.01612944554</v>
      </c>
      <c r="Q703" s="180">
        <f t="shared" si="706"/>
        <v>0.01689751437</v>
      </c>
      <c r="R703" s="180">
        <f t="shared" si="706"/>
        <v>0.01843365204</v>
      </c>
      <c r="S703" s="180">
        <f t="shared" si="706"/>
        <v>0.019062072</v>
      </c>
      <c r="T703" s="181">
        <f t="shared" si="3"/>
        <v>2.817065217</v>
      </c>
      <c r="U703" s="182">
        <f t="shared" si="4"/>
        <v>44891</v>
      </c>
      <c r="V703" s="182">
        <f t="shared" si="5"/>
        <v>44983</v>
      </c>
      <c r="W703" s="182">
        <f t="shared" si="6"/>
        <v>45072</v>
      </c>
      <c r="X703" s="181">
        <f t="shared" si="7"/>
        <v>184</v>
      </c>
      <c r="Y703" s="181">
        <f t="shared" si="8"/>
        <v>276</v>
      </c>
      <c r="Z703" s="181">
        <f t="shared" si="9"/>
        <v>365</v>
      </c>
      <c r="AA703" s="155"/>
      <c r="AB703" s="9"/>
      <c r="AC703" s="9"/>
      <c r="AD703" s="9"/>
      <c r="AE703" s="9"/>
      <c r="AF703" s="9"/>
      <c r="AG703" s="9"/>
      <c r="AH703" s="9"/>
    </row>
    <row r="704" ht="15.75" customHeight="1">
      <c r="A704" s="177">
        <v>44706.0</v>
      </c>
      <c r="B704" s="178">
        <v>1.04</v>
      </c>
      <c r="C704" s="178">
        <v>1.56</v>
      </c>
      <c r="D704" s="178">
        <v>1.92</v>
      </c>
      <c r="E704" s="178">
        <v>2.14</v>
      </c>
      <c r="F704" s="178">
        <v>2.31</v>
      </c>
      <c r="G704" s="178">
        <v>2.37</v>
      </c>
      <c r="H704" s="178">
        <v>2.63</v>
      </c>
      <c r="I704" s="178">
        <v>2.74</v>
      </c>
      <c r="J704" s="178">
        <v>2.87</v>
      </c>
      <c r="K704" s="179">
        <f>MAX(0,((T704*(365/365))-VLOOKUP(A704,VBMA!$A:$D,4,0))  /  (T704* (365/365)   ))</f>
        <v>0.314927254</v>
      </c>
      <c r="L704" s="180">
        <f t="shared" ref="L704:S704" si="707">(B704*(1-$K704) * (365/365))/100</f>
        <v>0.007124756559</v>
      </c>
      <c r="M704" s="180">
        <f t="shared" si="707"/>
        <v>0.01068713484</v>
      </c>
      <c r="N704" s="180">
        <f t="shared" si="707"/>
        <v>0.01315339672</v>
      </c>
      <c r="O704" s="180">
        <f t="shared" si="707"/>
        <v>0.01466055676</v>
      </c>
      <c r="P704" s="180">
        <f t="shared" si="707"/>
        <v>0.01582518043</v>
      </c>
      <c r="Q704" s="180">
        <f t="shared" si="707"/>
        <v>0.01623622408</v>
      </c>
      <c r="R704" s="180">
        <f t="shared" si="707"/>
        <v>0.01801741322</v>
      </c>
      <c r="S704" s="180">
        <f t="shared" si="707"/>
        <v>0.01877099324</v>
      </c>
      <c r="T704" s="181">
        <f t="shared" si="3"/>
        <v>2.846413043</v>
      </c>
      <c r="U704" s="182">
        <f t="shared" si="4"/>
        <v>44890</v>
      </c>
      <c r="V704" s="182">
        <f t="shared" si="5"/>
        <v>44982</v>
      </c>
      <c r="W704" s="182">
        <f t="shared" si="6"/>
        <v>45071</v>
      </c>
      <c r="X704" s="181">
        <f t="shared" si="7"/>
        <v>184</v>
      </c>
      <c r="Y704" s="181">
        <f t="shared" si="8"/>
        <v>276</v>
      </c>
      <c r="Z704" s="181">
        <f t="shared" si="9"/>
        <v>365</v>
      </c>
      <c r="AA704" s="155"/>
      <c r="AB704" s="9"/>
      <c r="AC704" s="9"/>
      <c r="AD704" s="9"/>
      <c r="AE704" s="9"/>
      <c r="AF704" s="9"/>
      <c r="AG704" s="9"/>
      <c r="AH704" s="9"/>
    </row>
    <row r="705" ht="15.75" customHeight="1">
      <c r="A705" s="177">
        <v>44705.0</v>
      </c>
      <c r="B705" s="178">
        <v>1.14</v>
      </c>
      <c r="C705" s="178">
        <v>1.66</v>
      </c>
      <c r="D705" s="178">
        <v>1.96</v>
      </c>
      <c r="E705" s="178">
        <v>2.17</v>
      </c>
      <c r="F705" s="178">
        <v>2.36</v>
      </c>
      <c r="G705" s="178">
        <v>2.48</v>
      </c>
      <c r="H705" s="178">
        <v>2.71</v>
      </c>
      <c r="I705" s="178">
        <v>2.81</v>
      </c>
      <c r="J705" s="178">
        <v>2.91</v>
      </c>
      <c r="K705" s="179">
        <f>MAX(0,((T705*(365/365))-VLOOKUP(A705,VBMA!$A:$D,4,0))  /  (T705* (365/365)   ))</f>
        <v>0.3274250243</v>
      </c>
      <c r="L705" s="180">
        <f t="shared" ref="L705:S705" si="708">(B705*(1-$K705) * (365/365))/100</f>
        <v>0.007667354723</v>
      </c>
      <c r="M705" s="180">
        <f t="shared" si="708"/>
        <v>0.0111647446</v>
      </c>
      <c r="N705" s="180">
        <f t="shared" si="708"/>
        <v>0.01318246952</v>
      </c>
      <c r="O705" s="180">
        <f t="shared" si="708"/>
        <v>0.01459487697</v>
      </c>
      <c r="P705" s="180">
        <f t="shared" si="708"/>
        <v>0.01587276943</v>
      </c>
      <c r="Q705" s="180">
        <f t="shared" si="708"/>
        <v>0.0166798594</v>
      </c>
      <c r="R705" s="180">
        <f t="shared" si="708"/>
        <v>0.01822678184</v>
      </c>
      <c r="S705" s="180">
        <f t="shared" si="708"/>
        <v>0.01889935682</v>
      </c>
      <c r="T705" s="181">
        <f t="shared" si="3"/>
        <v>2.90673913</v>
      </c>
      <c r="U705" s="182">
        <f t="shared" si="4"/>
        <v>44889</v>
      </c>
      <c r="V705" s="182">
        <f t="shared" si="5"/>
        <v>44981</v>
      </c>
      <c r="W705" s="182">
        <f t="shared" si="6"/>
        <v>45070</v>
      </c>
      <c r="X705" s="181">
        <f t="shared" si="7"/>
        <v>184</v>
      </c>
      <c r="Y705" s="181">
        <f t="shared" si="8"/>
        <v>276</v>
      </c>
      <c r="Z705" s="181">
        <f t="shared" si="9"/>
        <v>365</v>
      </c>
      <c r="AA705" s="155"/>
      <c r="AB705" s="9"/>
      <c r="AC705" s="9"/>
      <c r="AD705" s="9"/>
      <c r="AE705" s="9"/>
      <c r="AF705" s="9"/>
      <c r="AG705" s="9"/>
      <c r="AH705" s="9"/>
    </row>
    <row r="706" ht="15.75" customHeight="1">
      <c r="A706" s="177">
        <v>44704.0</v>
      </c>
      <c r="B706" s="178">
        <v>1.23</v>
      </c>
      <c r="C706" s="178">
        <v>1.72</v>
      </c>
      <c r="D706" s="178">
        <v>2.0</v>
      </c>
      <c r="E706" s="178">
        <v>2.2</v>
      </c>
      <c r="F706" s="178">
        <v>2.36</v>
      </c>
      <c r="G706" s="178">
        <v>2.46</v>
      </c>
      <c r="H706" s="178">
        <v>2.71</v>
      </c>
      <c r="I706" s="178">
        <v>2.81</v>
      </c>
      <c r="J706" s="178">
        <v>2.94</v>
      </c>
      <c r="K706" s="179">
        <f>MAX(0,((T706*(365/365))-VLOOKUP(A706,VBMA!$A:$D,4,0))  /  (T706* (365/365)   ))</f>
        <v>0.3263929399</v>
      </c>
      <c r="L706" s="180">
        <f t="shared" ref="L706:S706" si="709">(B706*(1-$K706) * (365/365))/100</f>
        <v>0.008285366839</v>
      </c>
      <c r="M706" s="180">
        <f t="shared" si="709"/>
        <v>0.01158604143</v>
      </c>
      <c r="N706" s="180">
        <f t="shared" si="709"/>
        <v>0.0134721412</v>
      </c>
      <c r="O706" s="180">
        <f t="shared" si="709"/>
        <v>0.01481935532</v>
      </c>
      <c r="P706" s="180">
        <f t="shared" si="709"/>
        <v>0.01589712662</v>
      </c>
      <c r="Q706" s="180">
        <f t="shared" si="709"/>
        <v>0.01657073368</v>
      </c>
      <c r="R706" s="180">
        <f t="shared" si="709"/>
        <v>0.01825475133</v>
      </c>
      <c r="S706" s="180">
        <f t="shared" si="709"/>
        <v>0.01892835839</v>
      </c>
      <c r="T706" s="181">
        <f t="shared" si="3"/>
        <v>2.90673913</v>
      </c>
      <c r="U706" s="182">
        <f t="shared" si="4"/>
        <v>44888</v>
      </c>
      <c r="V706" s="182">
        <f t="shared" si="5"/>
        <v>44980</v>
      </c>
      <c r="W706" s="182">
        <f t="shared" si="6"/>
        <v>45069</v>
      </c>
      <c r="X706" s="181">
        <f t="shared" si="7"/>
        <v>184</v>
      </c>
      <c r="Y706" s="181">
        <f t="shared" si="8"/>
        <v>276</v>
      </c>
      <c r="Z706" s="181">
        <f t="shared" si="9"/>
        <v>365</v>
      </c>
      <c r="AA706" s="155"/>
      <c r="AB706" s="9"/>
      <c r="AC706" s="9"/>
      <c r="AD706" s="9"/>
      <c r="AE706" s="9"/>
      <c r="AF706" s="9"/>
      <c r="AG706" s="9"/>
      <c r="AH706" s="9"/>
    </row>
    <row r="707" ht="15.75" customHeight="1">
      <c r="A707" s="177">
        <v>44701.0</v>
      </c>
      <c r="B707" s="178">
        <v>1.35</v>
      </c>
      <c r="C707" s="178">
        <v>1.78</v>
      </c>
      <c r="D707" s="178">
        <v>2.02</v>
      </c>
      <c r="E707" s="178">
        <v>2.22</v>
      </c>
      <c r="F707" s="178">
        <v>2.41</v>
      </c>
      <c r="G707" s="178">
        <v>2.51</v>
      </c>
      <c r="H707" s="178">
        <v>2.74</v>
      </c>
      <c r="I707" s="178">
        <v>2.84</v>
      </c>
      <c r="J707" s="178">
        <v>2.94</v>
      </c>
      <c r="K707" s="179">
        <f>MAX(0,((T707*(365/365))-VLOOKUP(A707,VBMA!$A:$D,4,0))  /  (T707* (365/365)   ))</f>
        <v>0.3189725368</v>
      </c>
      <c r="L707" s="180">
        <f t="shared" ref="L707:S707" si="710">(B707*(1-$K707) * (365/365))/100</f>
        <v>0.009193870753</v>
      </c>
      <c r="M707" s="180">
        <f t="shared" si="710"/>
        <v>0.01212228884</v>
      </c>
      <c r="N707" s="180">
        <f t="shared" si="710"/>
        <v>0.01375675476</v>
      </c>
      <c r="O707" s="180">
        <f t="shared" si="710"/>
        <v>0.01511880968</v>
      </c>
      <c r="P707" s="180">
        <f t="shared" si="710"/>
        <v>0.01641276186</v>
      </c>
      <c r="Q707" s="180">
        <f t="shared" si="710"/>
        <v>0.01709378933</v>
      </c>
      <c r="R707" s="180">
        <f t="shared" si="710"/>
        <v>0.01866015249</v>
      </c>
      <c r="S707" s="180">
        <f t="shared" si="710"/>
        <v>0.01934117995</v>
      </c>
      <c r="T707" s="181">
        <f t="shared" si="3"/>
        <v>2.93673913</v>
      </c>
      <c r="U707" s="182">
        <f t="shared" si="4"/>
        <v>44885</v>
      </c>
      <c r="V707" s="182">
        <f t="shared" si="5"/>
        <v>44977</v>
      </c>
      <c r="W707" s="182">
        <f t="shared" si="6"/>
        <v>45066</v>
      </c>
      <c r="X707" s="181">
        <f t="shared" si="7"/>
        <v>184</v>
      </c>
      <c r="Y707" s="181">
        <f t="shared" si="8"/>
        <v>276</v>
      </c>
      <c r="Z707" s="181">
        <f t="shared" si="9"/>
        <v>365</v>
      </c>
      <c r="AA707" s="155"/>
      <c r="AB707" s="9"/>
      <c r="AC707" s="9"/>
      <c r="AD707" s="9"/>
      <c r="AE707" s="9"/>
      <c r="AF707" s="9"/>
      <c r="AG707" s="9"/>
      <c r="AH707" s="9"/>
    </row>
    <row r="708" ht="15.75" customHeight="1">
      <c r="A708" s="177">
        <v>44700.0</v>
      </c>
      <c r="B708" s="178">
        <v>1.54</v>
      </c>
      <c r="C708" s="178">
        <v>1.87</v>
      </c>
      <c r="D708" s="178">
        <v>2.07</v>
      </c>
      <c r="E708" s="178">
        <v>2.19</v>
      </c>
      <c r="F708" s="178">
        <v>2.35</v>
      </c>
      <c r="G708" s="178">
        <v>2.48</v>
      </c>
      <c r="H708" s="178">
        <v>2.71</v>
      </c>
      <c r="I708" s="178">
        <v>2.81</v>
      </c>
      <c r="J708" s="178">
        <v>2.91</v>
      </c>
      <c r="K708" s="179">
        <f>MAX(0,((T708*(365/365))-VLOOKUP(A708,VBMA!$A:$D,4,0))  /  (T708* (365/365)   ))</f>
        <v>0.3060952808</v>
      </c>
      <c r="L708" s="180">
        <f t="shared" ref="L708:S708" si="711">(B708*(1-$K708) * (365/365))/100</f>
        <v>0.01068613268</v>
      </c>
      <c r="M708" s="180">
        <f t="shared" si="711"/>
        <v>0.01297601825</v>
      </c>
      <c r="N708" s="180">
        <f t="shared" si="711"/>
        <v>0.01436382769</v>
      </c>
      <c r="O708" s="180">
        <f t="shared" si="711"/>
        <v>0.01519651335</v>
      </c>
      <c r="P708" s="180">
        <f t="shared" si="711"/>
        <v>0.0163067609</v>
      </c>
      <c r="Q708" s="180">
        <f t="shared" si="711"/>
        <v>0.01720883704</v>
      </c>
      <c r="R708" s="180">
        <f t="shared" si="711"/>
        <v>0.01880481789</v>
      </c>
      <c r="S708" s="180">
        <f t="shared" si="711"/>
        <v>0.01949872261</v>
      </c>
      <c r="T708" s="181">
        <f t="shared" si="3"/>
        <v>2.90673913</v>
      </c>
      <c r="U708" s="182">
        <f t="shared" si="4"/>
        <v>44884</v>
      </c>
      <c r="V708" s="182">
        <f t="shared" si="5"/>
        <v>44976</v>
      </c>
      <c r="W708" s="182">
        <f t="shared" si="6"/>
        <v>45065</v>
      </c>
      <c r="X708" s="181">
        <f t="shared" si="7"/>
        <v>184</v>
      </c>
      <c r="Y708" s="181">
        <f t="shared" si="8"/>
        <v>276</v>
      </c>
      <c r="Z708" s="181">
        <f t="shared" si="9"/>
        <v>365</v>
      </c>
      <c r="AA708" s="155"/>
      <c r="AB708" s="9"/>
      <c r="AC708" s="9"/>
      <c r="AD708" s="9"/>
      <c r="AE708" s="9"/>
      <c r="AF708" s="9"/>
      <c r="AG708" s="9"/>
      <c r="AH708" s="9"/>
    </row>
    <row r="709" ht="15.75" customHeight="1">
      <c r="A709" s="177">
        <v>44699.0</v>
      </c>
      <c r="B709" s="178">
        <v>1.74</v>
      </c>
      <c r="C709" s="178">
        <v>1.99</v>
      </c>
      <c r="D709" s="178">
        <v>2.1</v>
      </c>
      <c r="E709" s="178">
        <v>2.19</v>
      </c>
      <c r="F709" s="178">
        <v>2.35</v>
      </c>
      <c r="G709" s="178">
        <v>2.52</v>
      </c>
      <c r="H709" s="178">
        <v>2.72</v>
      </c>
      <c r="I709" s="178">
        <v>2.83</v>
      </c>
      <c r="J709" s="178">
        <v>2.95</v>
      </c>
      <c r="K709" s="179">
        <f>MAX(0,((T709*(365/365))-VLOOKUP(A709,VBMA!$A:$D,4,0))  /  (T709* (365/365)   ))</f>
        <v>0.3110642236</v>
      </c>
      <c r="L709" s="180">
        <f t="shared" ref="L709:S709" si="712">(B709*(1-$K709) * (365/365))/100</f>
        <v>0.01198748251</v>
      </c>
      <c r="M709" s="180">
        <f t="shared" si="712"/>
        <v>0.01370982195</v>
      </c>
      <c r="N709" s="180">
        <f t="shared" si="712"/>
        <v>0.0144676513</v>
      </c>
      <c r="O709" s="180">
        <f t="shared" si="712"/>
        <v>0.0150876935</v>
      </c>
      <c r="P709" s="180">
        <f t="shared" si="712"/>
        <v>0.01618999075</v>
      </c>
      <c r="Q709" s="180">
        <f t="shared" si="712"/>
        <v>0.01736118157</v>
      </c>
      <c r="R709" s="180">
        <f t="shared" si="712"/>
        <v>0.01873905312</v>
      </c>
      <c r="S709" s="180">
        <f t="shared" si="712"/>
        <v>0.01949688247</v>
      </c>
      <c r="T709" s="181">
        <f t="shared" si="3"/>
        <v>2.936413043</v>
      </c>
      <c r="U709" s="182">
        <f t="shared" si="4"/>
        <v>44883</v>
      </c>
      <c r="V709" s="182">
        <f t="shared" si="5"/>
        <v>44975</v>
      </c>
      <c r="W709" s="182">
        <f t="shared" si="6"/>
        <v>45064</v>
      </c>
      <c r="X709" s="181">
        <f t="shared" si="7"/>
        <v>184</v>
      </c>
      <c r="Y709" s="181">
        <f t="shared" si="8"/>
        <v>276</v>
      </c>
      <c r="Z709" s="181">
        <f t="shared" si="9"/>
        <v>365</v>
      </c>
      <c r="AA709" s="155"/>
      <c r="AB709" s="9"/>
      <c r="AC709" s="9"/>
      <c r="AD709" s="9"/>
      <c r="AE709" s="9"/>
      <c r="AF709" s="9"/>
      <c r="AG709" s="9"/>
      <c r="AH709" s="9"/>
    </row>
    <row r="710" ht="15.75" customHeight="1">
      <c r="A710" s="177">
        <v>44698.0</v>
      </c>
      <c r="B710" s="178">
        <v>1.81</v>
      </c>
      <c r="C710" s="178">
        <v>2.05</v>
      </c>
      <c r="D710" s="178">
        <v>2.12</v>
      </c>
      <c r="E710" s="178">
        <v>2.22</v>
      </c>
      <c r="F710" s="178">
        <v>2.38</v>
      </c>
      <c r="G710" s="178">
        <v>2.51</v>
      </c>
      <c r="H710" s="178">
        <v>2.73</v>
      </c>
      <c r="I710" s="178">
        <v>2.85</v>
      </c>
      <c r="J710" s="178">
        <v>2.96</v>
      </c>
      <c r="K710" s="179">
        <f>MAX(0,((T710*(365/365))-VLOOKUP(A710,VBMA!$A:$D,4,0))  /  (T710* (365/365)   ))</f>
        <v>0.317956611</v>
      </c>
      <c r="L710" s="180">
        <f t="shared" ref="L710:S710" si="713">(B710*(1-$K710) * (365/365))/100</f>
        <v>0.01234498534</v>
      </c>
      <c r="M710" s="180">
        <f t="shared" si="713"/>
        <v>0.01398188948</v>
      </c>
      <c r="N710" s="180">
        <f t="shared" si="713"/>
        <v>0.01445931985</v>
      </c>
      <c r="O710" s="180">
        <f t="shared" si="713"/>
        <v>0.01514136324</v>
      </c>
      <c r="P710" s="180">
        <f t="shared" si="713"/>
        <v>0.01623263266</v>
      </c>
      <c r="Q710" s="180">
        <f t="shared" si="713"/>
        <v>0.01711928906</v>
      </c>
      <c r="R710" s="180">
        <f t="shared" si="713"/>
        <v>0.01861978452</v>
      </c>
      <c r="S710" s="180">
        <f t="shared" si="713"/>
        <v>0.01943823659</v>
      </c>
      <c r="T710" s="181">
        <f t="shared" si="3"/>
        <v>2.966086957</v>
      </c>
      <c r="U710" s="182">
        <f t="shared" si="4"/>
        <v>44882</v>
      </c>
      <c r="V710" s="182">
        <f t="shared" si="5"/>
        <v>44974</v>
      </c>
      <c r="W710" s="182">
        <f t="shared" si="6"/>
        <v>45063</v>
      </c>
      <c r="X710" s="181">
        <f t="shared" si="7"/>
        <v>184</v>
      </c>
      <c r="Y710" s="181">
        <f t="shared" si="8"/>
        <v>276</v>
      </c>
      <c r="Z710" s="181">
        <f t="shared" si="9"/>
        <v>365</v>
      </c>
      <c r="AA710" s="155"/>
      <c r="AB710" s="9"/>
      <c r="AC710" s="9"/>
      <c r="AD710" s="9"/>
      <c r="AE710" s="9"/>
      <c r="AF710" s="9"/>
      <c r="AG710" s="9"/>
      <c r="AH710" s="9"/>
    </row>
    <row r="711" ht="15.75" customHeight="1">
      <c r="A711" s="177">
        <v>44697.0</v>
      </c>
      <c r="B711" s="178">
        <v>1.8</v>
      </c>
      <c r="C711" s="178">
        <v>1.9</v>
      </c>
      <c r="D711" s="178">
        <v>1.99</v>
      </c>
      <c r="E711" s="178">
        <v>2.06</v>
      </c>
      <c r="F711" s="178">
        <v>2.25</v>
      </c>
      <c r="G711" s="178">
        <v>2.35</v>
      </c>
      <c r="H711" s="178">
        <v>2.65</v>
      </c>
      <c r="I711" s="178">
        <v>2.73</v>
      </c>
      <c r="J711" s="178">
        <v>2.97</v>
      </c>
      <c r="K711" s="179">
        <f>MAX(0,((T711*(365/365))-VLOOKUP(A711,VBMA!$A:$D,4,0))  /  (T711* (365/365)   ))</f>
        <v>0.2815394146</v>
      </c>
      <c r="L711" s="180">
        <f t="shared" ref="L711:S711" si="714">(B711*(1-$K711) * (365/365))/100</f>
        <v>0.01293229054</v>
      </c>
      <c r="M711" s="180">
        <f t="shared" si="714"/>
        <v>0.01365075112</v>
      </c>
      <c r="N711" s="180">
        <f t="shared" si="714"/>
        <v>0.01429736565</v>
      </c>
      <c r="O711" s="180">
        <f t="shared" si="714"/>
        <v>0.01480028806</v>
      </c>
      <c r="P711" s="180">
        <f t="shared" si="714"/>
        <v>0.01616536317</v>
      </c>
      <c r="Q711" s="180">
        <f t="shared" si="714"/>
        <v>0.01688382376</v>
      </c>
      <c r="R711" s="180">
        <f t="shared" si="714"/>
        <v>0.01903920551</v>
      </c>
      <c r="S711" s="180">
        <f t="shared" si="714"/>
        <v>0.01961397398</v>
      </c>
      <c r="T711" s="181">
        <f t="shared" si="3"/>
        <v>2.807391304</v>
      </c>
      <c r="U711" s="182">
        <f t="shared" si="4"/>
        <v>44881</v>
      </c>
      <c r="V711" s="182">
        <f t="shared" si="5"/>
        <v>44973</v>
      </c>
      <c r="W711" s="182">
        <f t="shared" si="6"/>
        <v>45062</v>
      </c>
      <c r="X711" s="181">
        <f t="shared" si="7"/>
        <v>184</v>
      </c>
      <c r="Y711" s="181">
        <f t="shared" si="8"/>
        <v>276</v>
      </c>
      <c r="Z711" s="181">
        <f t="shared" si="9"/>
        <v>365</v>
      </c>
      <c r="AA711" s="155"/>
      <c r="AB711" s="9"/>
      <c r="AC711" s="9"/>
      <c r="AD711" s="9"/>
      <c r="AE711" s="9"/>
      <c r="AF711" s="9"/>
      <c r="AG711" s="9"/>
      <c r="AH711" s="9"/>
    </row>
    <row r="712" ht="15.75" customHeight="1">
      <c r="A712" s="177">
        <v>44694.0</v>
      </c>
      <c r="B712" s="178">
        <v>1.9</v>
      </c>
      <c r="C712" s="178">
        <v>2.08</v>
      </c>
      <c r="D712" s="178">
        <v>2.17</v>
      </c>
      <c r="E712" s="178">
        <v>2.28</v>
      </c>
      <c r="F712" s="178">
        <v>2.4</v>
      </c>
      <c r="G712" s="178">
        <v>2.5</v>
      </c>
      <c r="H712" s="178">
        <v>2.74</v>
      </c>
      <c r="I712" s="178">
        <v>2.85</v>
      </c>
      <c r="J712" s="178">
        <v>2.99</v>
      </c>
      <c r="K712" s="179">
        <f>MAX(0,((T712*(365/365))-VLOOKUP(A712,VBMA!$A:$D,4,0))  /  (T712* (365/365)   ))</f>
        <v>0.3157248428</v>
      </c>
      <c r="L712" s="180">
        <f t="shared" ref="L712:S712" si="715">(B712*(1-$K712) * (365/365))/100</f>
        <v>0.01300122799</v>
      </c>
      <c r="M712" s="180">
        <f t="shared" si="715"/>
        <v>0.01423292327</v>
      </c>
      <c r="N712" s="180">
        <f t="shared" si="715"/>
        <v>0.01484877091</v>
      </c>
      <c r="O712" s="180">
        <f t="shared" si="715"/>
        <v>0.01560147358</v>
      </c>
      <c r="P712" s="180">
        <f t="shared" si="715"/>
        <v>0.01642260377</v>
      </c>
      <c r="Q712" s="180">
        <f t="shared" si="715"/>
        <v>0.01710687893</v>
      </c>
      <c r="R712" s="180">
        <f t="shared" si="715"/>
        <v>0.01874913931</v>
      </c>
      <c r="S712" s="180">
        <f t="shared" si="715"/>
        <v>0.01950184198</v>
      </c>
      <c r="T712" s="181">
        <f t="shared" si="3"/>
        <v>2.956413043</v>
      </c>
      <c r="U712" s="182">
        <f t="shared" si="4"/>
        <v>44878</v>
      </c>
      <c r="V712" s="182">
        <f t="shared" si="5"/>
        <v>44970</v>
      </c>
      <c r="W712" s="182">
        <f t="shared" si="6"/>
        <v>45059</v>
      </c>
      <c r="X712" s="181">
        <f t="shared" si="7"/>
        <v>184</v>
      </c>
      <c r="Y712" s="181">
        <f t="shared" si="8"/>
        <v>276</v>
      </c>
      <c r="Z712" s="181">
        <f t="shared" si="9"/>
        <v>365</v>
      </c>
      <c r="AA712" s="155"/>
      <c r="AB712" s="9"/>
      <c r="AC712" s="9"/>
      <c r="AD712" s="9"/>
      <c r="AE712" s="9"/>
      <c r="AF712" s="9"/>
      <c r="AG712" s="9"/>
      <c r="AH712" s="9"/>
    </row>
    <row r="713" ht="15.75" customHeight="1">
      <c r="A713" s="177">
        <v>44693.0</v>
      </c>
      <c r="B713" s="178">
        <v>1.95</v>
      </c>
      <c r="C713" s="178">
        <v>2.18</v>
      </c>
      <c r="D713" s="178">
        <v>2.23</v>
      </c>
      <c r="E713" s="178">
        <v>2.33</v>
      </c>
      <c r="F713" s="178">
        <v>2.48</v>
      </c>
      <c r="G713" s="178">
        <v>2.53</v>
      </c>
      <c r="H713" s="178">
        <v>2.73</v>
      </c>
      <c r="I713" s="178">
        <v>2.84</v>
      </c>
      <c r="J713" s="178">
        <v>2.99</v>
      </c>
      <c r="K713" s="179">
        <f>MAX(0,((T713*(365/365))-VLOOKUP(A713,VBMA!$A:$D,4,0))  /  (T713* (365/365)   ))</f>
        <v>0.3212085439</v>
      </c>
      <c r="L713" s="180">
        <f t="shared" ref="L713:S713" si="716">(B713*(1-$K713) * (365/365))/100</f>
        <v>0.01323643339</v>
      </c>
      <c r="M713" s="180">
        <f t="shared" si="716"/>
        <v>0.01479765374</v>
      </c>
      <c r="N713" s="180">
        <f t="shared" si="716"/>
        <v>0.01513704947</v>
      </c>
      <c r="O713" s="180">
        <f t="shared" si="716"/>
        <v>0.01581584093</v>
      </c>
      <c r="P713" s="180">
        <f t="shared" si="716"/>
        <v>0.01683402811</v>
      </c>
      <c r="Q713" s="180">
        <f t="shared" si="716"/>
        <v>0.01717342384</v>
      </c>
      <c r="R713" s="180">
        <f t="shared" si="716"/>
        <v>0.01853100675</v>
      </c>
      <c r="S713" s="180">
        <f t="shared" si="716"/>
        <v>0.01927767735</v>
      </c>
      <c r="T713" s="181">
        <f t="shared" si="3"/>
        <v>2.946413043</v>
      </c>
      <c r="U713" s="182">
        <f t="shared" si="4"/>
        <v>44877</v>
      </c>
      <c r="V713" s="182">
        <f t="shared" si="5"/>
        <v>44969</v>
      </c>
      <c r="W713" s="182">
        <f t="shared" si="6"/>
        <v>45058</v>
      </c>
      <c r="X713" s="181">
        <f t="shared" si="7"/>
        <v>184</v>
      </c>
      <c r="Y713" s="181">
        <f t="shared" si="8"/>
        <v>276</v>
      </c>
      <c r="Z713" s="181">
        <f t="shared" si="9"/>
        <v>365</v>
      </c>
      <c r="AA713" s="155"/>
      <c r="AB713" s="9"/>
      <c r="AC713" s="9"/>
      <c r="AD713" s="9"/>
      <c r="AE713" s="9"/>
      <c r="AF713" s="9"/>
      <c r="AG713" s="9"/>
      <c r="AH713" s="9"/>
    </row>
    <row r="714" ht="15.75" customHeight="1">
      <c r="A714" s="177">
        <v>44692.0</v>
      </c>
      <c r="B714" s="178">
        <v>1.87</v>
      </c>
      <c r="C714" s="178">
        <v>2.11</v>
      </c>
      <c r="D714" s="178">
        <v>2.17</v>
      </c>
      <c r="E714" s="178">
        <v>2.26</v>
      </c>
      <c r="F714" s="178">
        <v>2.38</v>
      </c>
      <c r="G714" s="178">
        <v>2.47</v>
      </c>
      <c r="H714" s="178">
        <v>2.68</v>
      </c>
      <c r="I714" s="178">
        <v>2.74</v>
      </c>
      <c r="J714" s="178">
        <v>2.91</v>
      </c>
      <c r="K714" s="179">
        <f>MAX(0,((T714*(365/365))-VLOOKUP(A714,VBMA!$A:$D,4,0))  /  (T714* (365/365)   ))</f>
        <v>0.291290498</v>
      </c>
      <c r="L714" s="180">
        <f t="shared" ref="L714:S714" si="717">(B714*(1-$K714) * (365/365))/100</f>
        <v>0.01325286769</v>
      </c>
      <c r="M714" s="180">
        <f t="shared" si="717"/>
        <v>0.01495377049</v>
      </c>
      <c r="N714" s="180">
        <f t="shared" si="717"/>
        <v>0.01537899619</v>
      </c>
      <c r="O714" s="180">
        <f t="shared" si="717"/>
        <v>0.01601683474</v>
      </c>
      <c r="P714" s="180">
        <f t="shared" si="717"/>
        <v>0.01686728615</v>
      </c>
      <c r="Q714" s="180">
        <f t="shared" si="717"/>
        <v>0.0175051247</v>
      </c>
      <c r="R714" s="180">
        <f t="shared" si="717"/>
        <v>0.01899341465</v>
      </c>
      <c r="S714" s="180">
        <f t="shared" si="717"/>
        <v>0.01941864035</v>
      </c>
      <c r="T714" s="181">
        <f t="shared" si="3"/>
        <v>2.798043478</v>
      </c>
      <c r="U714" s="182">
        <f t="shared" si="4"/>
        <v>44876</v>
      </c>
      <c r="V714" s="182">
        <f t="shared" si="5"/>
        <v>44968</v>
      </c>
      <c r="W714" s="182">
        <f t="shared" si="6"/>
        <v>45057</v>
      </c>
      <c r="X714" s="181">
        <f t="shared" si="7"/>
        <v>184</v>
      </c>
      <c r="Y714" s="181">
        <f t="shared" si="8"/>
        <v>276</v>
      </c>
      <c r="Z714" s="181">
        <f t="shared" si="9"/>
        <v>365</v>
      </c>
      <c r="AA714" s="155"/>
      <c r="AB714" s="9"/>
      <c r="AC714" s="9"/>
      <c r="AD714" s="9"/>
      <c r="AE714" s="9"/>
      <c r="AF714" s="9"/>
      <c r="AG714" s="9"/>
      <c r="AH714" s="9"/>
    </row>
    <row r="715" ht="15.75" customHeight="1">
      <c r="A715" s="177">
        <v>44691.0</v>
      </c>
      <c r="B715" s="178">
        <v>1.87</v>
      </c>
      <c r="C715" s="178">
        <v>2.09</v>
      </c>
      <c r="D715" s="178">
        <v>2.15</v>
      </c>
      <c r="E715" s="178">
        <v>2.27</v>
      </c>
      <c r="F715" s="178">
        <v>2.43</v>
      </c>
      <c r="G715" s="178">
        <v>2.5</v>
      </c>
      <c r="H715" s="178">
        <v>2.71</v>
      </c>
      <c r="I715" s="178">
        <v>2.87</v>
      </c>
      <c r="J715" s="178">
        <v>2.99</v>
      </c>
      <c r="K715" s="179">
        <f>MAX(0,((T715*(365/365))-VLOOKUP(A715,VBMA!$A:$D,4,0))  /  (T715* (365/365)   ))</f>
        <v>0.36094581</v>
      </c>
      <c r="L715" s="180">
        <f t="shared" ref="L715:S715" si="718">(B715*(1-$K715) * (365/365))/100</f>
        <v>0.01195031335</v>
      </c>
      <c r="M715" s="180">
        <f t="shared" si="718"/>
        <v>0.01335623257</v>
      </c>
      <c r="N715" s="180">
        <f t="shared" si="718"/>
        <v>0.01373966509</v>
      </c>
      <c r="O715" s="180">
        <f t="shared" si="718"/>
        <v>0.01450653011</v>
      </c>
      <c r="P715" s="180">
        <f t="shared" si="718"/>
        <v>0.01552901682</v>
      </c>
      <c r="Q715" s="180">
        <f t="shared" si="718"/>
        <v>0.01597635475</v>
      </c>
      <c r="R715" s="180">
        <f t="shared" si="718"/>
        <v>0.01731836855</v>
      </c>
      <c r="S715" s="180">
        <f t="shared" si="718"/>
        <v>0.01834085525</v>
      </c>
      <c r="T715" s="181">
        <f t="shared" si="3"/>
        <v>3.024782609</v>
      </c>
      <c r="U715" s="182">
        <f t="shared" si="4"/>
        <v>44875</v>
      </c>
      <c r="V715" s="182">
        <f t="shared" si="5"/>
        <v>44967</v>
      </c>
      <c r="W715" s="182">
        <f t="shared" si="6"/>
        <v>45056</v>
      </c>
      <c r="X715" s="181">
        <f t="shared" si="7"/>
        <v>184</v>
      </c>
      <c r="Y715" s="181">
        <f t="shared" si="8"/>
        <v>276</v>
      </c>
      <c r="Z715" s="181">
        <f t="shared" si="9"/>
        <v>365</v>
      </c>
      <c r="AA715" s="155"/>
      <c r="AB715" s="9"/>
      <c r="AC715" s="9"/>
      <c r="AD715" s="9"/>
      <c r="AE715" s="9"/>
      <c r="AF715" s="9"/>
      <c r="AG715" s="9"/>
      <c r="AH715" s="9"/>
    </row>
    <row r="716" ht="15.75" customHeight="1">
      <c r="A716" s="177">
        <v>44690.0</v>
      </c>
      <c r="B716" s="178">
        <v>1.83</v>
      </c>
      <c r="C716" s="178">
        <v>2.09</v>
      </c>
      <c r="D716" s="178">
        <v>2.14</v>
      </c>
      <c r="E716" s="178">
        <v>2.25</v>
      </c>
      <c r="F716" s="178">
        <v>2.4</v>
      </c>
      <c r="G716" s="178">
        <v>2.49</v>
      </c>
      <c r="H716" s="178">
        <v>2.7</v>
      </c>
      <c r="I716" s="178">
        <v>2.77</v>
      </c>
      <c r="J716" s="178">
        <v>2.93</v>
      </c>
      <c r="K716" s="179">
        <f>MAX(0,((T716*(365/365))-VLOOKUP(A716,VBMA!$A:$D,4,0))  /  (T716* (365/365)   ))</f>
        <v>0.3188187076</v>
      </c>
      <c r="L716" s="180">
        <f t="shared" ref="L716:S716" si="719">(B716*(1-$K716) * (365/365))/100</f>
        <v>0.01246561765</v>
      </c>
      <c r="M716" s="180">
        <f t="shared" si="719"/>
        <v>0.01423668901</v>
      </c>
      <c r="N716" s="180">
        <f t="shared" si="719"/>
        <v>0.01457727966</v>
      </c>
      <c r="O716" s="180">
        <f t="shared" si="719"/>
        <v>0.01532657908</v>
      </c>
      <c r="P716" s="180">
        <f t="shared" si="719"/>
        <v>0.01634835102</v>
      </c>
      <c r="Q716" s="180">
        <f t="shared" si="719"/>
        <v>0.01696141418</v>
      </c>
      <c r="R716" s="180">
        <f t="shared" si="719"/>
        <v>0.01839189489</v>
      </c>
      <c r="S716" s="180">
        <f t="shared" si="719"/>
        <v>0.0188687218</v>
      </c>
      <c r="T716" s="181">
        <f t="shared" si="3"/>
        <v>2.837717391</v>
      </c>
      <c r="U716" s="182">
        <f t="shared" si="4"/>
        <v>44874</v>
      </c>
      <c r="V716" s="182">
        <f t="shared" si="5"/>
        <v>44966</v>
      </c>
      <c r="W716" s="182">
        <f t="shared" si="6"/>
        <v>45055</v>
      </c>
      <c r="X716" s="181">
        <f t="shared" si="7"/>
        <v>184</v>
      </c>
      <c r="Y716" s="181">
        <f t="shared" si="8"/>
        <v>276</v>
      </c>
      <c r="Z716" s="181">
        <f t="shared" si="9"/>
        <v>365</v>
      </c>
      <c r="AA716" s="155"/>
      <c r="AB716" s="9"/>
      <c r="AC716" s="9"/>
      <c r="AD716" s="9"/>
      <c r="AE716" s="9"/>
      <c r="AF716" s="9"/>
      <c r="AG716" s="9"/>
      <c r="AH716" s="9"/>
    </row>
    <row r="717" ht="15.75" customHeight="1">
      <c r="A717" s="177">
        <v>44687.0</v>
      </c>
      <c r="B717" s="178">
        <v>1.65</v>
      </c>
      <c r="C717" s="178">
        <v>2.0</v>
      </c>
      <c r="D717" s="178">
        <v>2.13</v>
      </c>
      <c r="E717" s="178">
        <v>2.21</v>
      </c>
      <c r="F717" s="178">
        <v>2.33</v>
      </c>
      <c r="G717" s="178">
        <v>2.4</v>
      </c>
      <c r="H717" s="178">
        <v>2.63</v>
      </c>
      <c r="I717" s="178">
        <v>2.74</v>
      </c>
      <c r="J717" s="178">
        <v>2.93</v>
      </c>
      <c r="K717" s="179">
        <f>MAX(0,((T717*(365/365))-VLOOKUP(A717,VBMA!$A:$D,4,0))  /  (T717* (365/365)   ))</f>
        <v>0.3353037767</v>
      </c>
      <c r="L717" s="180">
        <f t="shared" ref="L717:S717" si="720">(B717*(1-$K717) * (365/365))/100</f>
        <v>0.01096748768</v>
      </c>
      <c r="M717" s="180">
        <f t="shared" si="720"/>
        <v>0.01329392447</v>
      </c>
      <c r="N717" s="180">
        <f t="shared" si="720"/>
        <v>0.01415802956</v>
      </c>
      <c r="O717" s="180">
        <f t="shared" si="720"/>
        <v>0.01468978654</v>
      </c>
      <c r="P717" s="180">
        <f t="shared" si="720"/>
        <v>0.015487422</v>
      </c>
      <c r="Q717" s="180">
        <f t="shared" si="720"/>
        <v>0.01595270936</v>
      </c>
      <c r="R717" s="180">
        <f t="shared" si="720"/>
        <v>0.01748151067</v>
      </c>
      <c r="S717" s="180">
        <f t="shared" si="720"/>
        <v>0.01821267652</v>
      </c>
      <c r="T717" s="181">
        <f t="shared" si="3"/>
        <v>2.846413043</v>
      </c>
      <c r="U717" s="182">
        <f t="shared" si="4"/>
        <v>44871</v>
      </c>
      <c r="V717" s="182">
        <f t="shared" si="5"/>
        <v>44963</v>
      </c>
      <c r="W717" s="182">
        <f t="shared" si="6"/>
        <v>45052</v>
      </c>
      <c r="X717" s="181">
        <f t="shared" si="7"/>
        <v>184</v>
      </c>
      <c r="Y717" s="181">
        <f t="shared" si="8"/>
        <v>276</v>
      </c>
      <c r="Z717" s="181">
        <f t="shared" si="9"/>
        <v>365</v>
      </c>
      <c r="AA717" s="155"/>
      <c r="AB717" s="9"/>
      <c r="AC717" s="9"/>
      <c r="AD717" s="9"/>
      <c r="AE717" s="9"/>
      <c r="AF717" s="9"/>
      <c r="AG717" s="9"/>
      <c r="AH717" s="9"/>
    </row>
    <row r="718" ht="15.75" customHeight="1">
      <c r="A718" s="177">
        <v>44686.0</v>
      </c>
      <c r="B718" s="178">
        <v>1.62</v>
      </c>
      <c r="C718" s="178">
        <v>1.98</v>
      </c>
      <c r="D718" s="178">
        <v>2.07</v>
      </c>
      <c r="E718" s="178">
        <v>2.11</v>
      </c>
      <c r="F718" s="178">
        <v>2.3</v>
      </c>
      <c r="G718" s="178">
        <v>2.38</v>
      </c>
      <c r="H718" s="178">
        <v>2.58</v>
      </c>
      <c r="I718" s="178">
        <v>2.74</v>
      </c>
      <c r="J718" s="178">
        <v>2.93</v>
      </c>
      <c r="K718" s="179">
        <f>MAX(0,((T718*(365/365))-VLOOKUP(A718,VBMA!$A:$D,4,0))  /  (T718* (365/365)   ))</f>
        <v>0.3464103334</v>
      </c>
      <c r="L718" s="180">
        <f t="shared" ref="L718:S718" si="721">(B718*(1-$K718) * (365/365))/100</f>
        <v>0.0105881526</v>
      </c>
      <c r="M718" s="180">
        <f t="shared" si="721"/>
        <v>0.0129410754</v>
      </c>
      <c r="N718" s="180">
        <f t="shared" si="721"/>
        <v>0.0135293061</v>
      </c>
      <c r="O718" s="180">
        <f t="shared" si="721"/>
        <v>0.01379074196</v>
      </c>
      <c r="P718" s="180">
        <f t="shared" si="721"/>
        <v>0.01503256233</v>
      </c>
      <c r="Q718" s="180">
        <f t="shared" si="721"/>
        <v>0.01555543406</v>
      </c>
      <c r="R718" s="180">
        <f t="shared" si="721"/>
        <v>0.0168626134</v>
      </c>
      <c r="S718" s="180">
        <f t="shared" si="721"/>
        <v>0.01790835686</v>
      </c>
      <c r="T718" s="181">
        <f t="shared" si="3"/>
        <v>2.894782609</v>
      </c>
      <c r="U718" s="182">
        <f t="shared" si="4"/>
        <v>44870</v>
      </c>
      <c r="V718" s="182">
        <f t="shared" si="5"/>
        <v>44962</v>
      </c>
      <c r="W718" s="182">
        <f t="shared" si="6"/>
        <v>45051</v>
      </c>
      <c r="X718" s="181">
        <f t="shared" si="7"/>
        <v>184</v>
      </c>
      <c r="Y718" s="181">
        <f t="shared" si="8"/>
        <v>276</v>
      </c>
      <c r="Z718" s="181">
        <f t="shared" si="9"/>
        <v>365</v>
      </c>
      <c r="AA718" s="155"/>
      <c r="AB718" s="9"/>
      <c r="AC718" s="9"/>
      <c r="AD718" s="9"/>
      <c r="AE718" s="9"/>
      <c r="AF718" s="9"/>
      <c r="AG718" s="9"/>
      <c r="AH718" s="9"/>
    </row>
    <row r="719" ht="15.75" customHeight="1">
      <c r="A719" s="177">
        <v>44685.0</v>
      </c>
      <c r="B719" s="178">
        <v>1.6</v>
      </c>
      <c r="C719" s="178">
        <v>2.03</v>
      </c>
      <c r="D719" s="178">
        <v>2.2</v>
      </c>
      <c r="E719" s="178">
        <v>2.31</v>
      </c>
      <c r="F719" s="178">
        <v>2.4</v>
      </c>
      <c r="G719" s="178">
        <v>2.49</v>
      </c>
      <c r="H719" s="178">
        <v>2.73</v>
      </c>
      <c r="I719" s="178">
        <v>2.8</v>
      </c>
      <c r="J719" s="178">
        <v>2.95</v>
      </c>
      <c r="K719" s="179">
        <f>MAX(0,((T719*(365/365))-VLOOKUP(A719,VBMA!$A:$D,4,0))  /  (T719* (365/365)   ))</f>
        <v>0.3520979419</v>
      </c>
      <c r="L719" s="180">
        <f t="shared" ref="L719:S719" si="722">(B719*(1-$K719) * (365/365))/100</f>
        <v>0.01036643293</v>
      </c>
      <c r="M719" s="180">
        <f t="shared" si="722"/>
        <v>0.01315241178</v>
      </c>
      <c r="N719" s="180">
        <f t="shared" si="722"/>
        <v>0.01425384528</v>
      </c>
      <c r="O719" s="180">
        <f t="shared" si="722"/>
        <v>0.01496653754</v>
      </c>
      <c r="P719" s="180">
        <f t="shared" si="722"/>
        <v>0.0155496494</v>
      </c>
      <c r="Q719" s="180">
        <f t="shared" si="722"/>
        <v>0.01613276125</v>
      </c>
      <c r="R719" s="180">
        <f t="shared" si="722"/>
        <v>0.01768772619</v>
      </c>
      <c r="S719" s="180">
        <f t="shared" si="722"/>
        <v>0.01814125763</v>
      </c>
      <c r="T719" s="181">
        <f t="shared" si="3"/>
        <v>2.867717391</v>
      </c>
      <c r="U719" s="182">
        <f t="shared" si="4"/>
        <v>44869</v>
      </c>
      <c r="V719" s="182">
        <f t="shared" si="5"/>
        <v>44961</v>
      </c>
      <c r="W719" s="182">
        <f t="shared" si="6"/>
        <v>45050</v>
      </c>
      <c r="X719" s="181">
        <f t="shared" si="7"/>
        <v>184</v>
      </c>
      <c r="Y719" s="181">
        <f t="shared" si="8"/>
        <v>276</v>
      </c>
      <c r="Z719" s="181">
        <f t="shared" si="9"/>
        <v>365</v>
      </c>
      <c r="AA719" s="155"/>
      <c r="AB719" s="9"/>
      <c r="AC719" s="9"/>
      <c r="AD719" s="9"/>
      <c r="AE719" s="9"/>
      <c r="AF719" s="9"/>
      <c r="AG719" s="9"/>
      <c r="AH719" s="9"/>
    </row>
    <row r="720" ht="15.75" customHeight="1">
      <c r="A720" s="177">
        <v>44680.0</v>
      </c>
      <c r="B720" s="178">
        <v>1.5</v>
      </c>
      <c r="C720" s="178">
        <v>1.98</v>
      </c>
      <c r="D720" s="178">
        <v>2.12</v>
      </c>
      <c r="E720" s="178">
        <v>2.24</v>
      </c>
      <c r="F720" s="178">
        <v>2.34</v>
      </c>
      <c r="G720" s="178">
        <v>2.38</v>
      </c>
      <c r="H720" s="178">
        <v>2.66</v>
      </c>
      <c r="I720" s="178">
        <v>2.7</v>
      </c>
      <c r="J720" s="178">
        <v>2.88</v>
      </c>
      <c r="K720" s="179">
        <f>MAX(0,((T720*(365/365))-VLOOKUP(A720,VBMA!$A:$D,4,0))  /  (T720* (365/365)   ))</f>
        <v>0.3216825397</v>
      </c>
      <c r="L720" s="180">
        <f t="shared" ref="L720:S720" si="723">(B720*(1-$K720) * (365/365))/100</f>
        <v>0.0101747619</v>
      </c>
      <c r="M720" s="180">
        <f t="shared" si="723"/>
        <v>0.01343068571</v>
      </c>
      <c r="N720" s="180">
        <f t="shared" si="723"/>
        <v>0.01438033016</v>
      </c>
      <c r="O720" s="180">
        <f t="shared" si="723"/>
        <v>0.01519431111</v>
      </c>
      <c r="P720" s="180">
        <f t="shared" si="723"/>
        <v>0.01587262857</v>
      </c>
      <c r="Q720" s="180">
        <f t="shared" si="723"/>
        <v>0.01614395556</v>
      </c>
      <c r="R720" s="180">
        <f t="shared" si="723"/>
        <v>0.01804324444</v>
      </c>
      <c r="S720" s="180">
        <f t="shared" si="723"/>
        <v>0.01831457143</v>
      </c>
      <c r="T720" s="181">
        <f t="shared" si="3"/>
        <v>2.739130435</v>
      </c>
      <c r="U720" s="182">
        <f t="shared" si="4"/>
        <v>44863</v>
      </c>
      <c r="V720" s="182">
        <f t="shared" si="5"/>
        <v>44955</v>
      </c>
      <c r="W720" s="182">
        <f t="shared" si="6"/>
        <v>45045</v>
      </c>
      <c r="X720" s="181">
        <f t="shared" si="7"/>
        <v>183</v>
      </c>
      <c r="Y720" s="181">
        <f t="shared" si="8"/>
        <v>275</v>
      </c>
      <c r="Z720" s="181">
        <f t="shared" si="9"/>
        <v>365</v>
      </c>
      <c r="AA720" s="155"/>
      <c r="AB720" s="9"/>
      <c r="AC720" s="9"/>
      <c r="AD720" s="9"/>
      <c r="AE720" s="9"/>
      <c r="AF720" s="9"/>
      <c r="AG720" s="9"/>
      <c r="AH720" s="9"/>
    </row>
    <row r="721" ht="15.75" customHeight="1">
      <c r="A721" s="177">
        <v>44679.0</v>
      </c>
      <c r="B721" s="178">
        <v>1.4</v>
      </c>
      <c r="C721" s="178">
        <v>1.98</v>
      </c>
      <c r="D721" s="178">
        <v>2.13</v>
      </c>
      <c r="E721" s="178">
        <v>2.23</v>
      </c>
      <c r="F721" s="178">
        <v>2.33</v>
      </c>
      <c r="G721" s="178">
        <v>2.43</v>
      </c>
      <c r="H721" s="178">
        <v>2.7</v>
      </c>
      <c r="I721" s="178">
        <v>2.74</v>
      </c>
      <c r="J721" s="178">
        <v>2.9</v>
      </c>
      <c r="K721" s="179">
        <f>MAX(0,((T721*(365/365))-VLOOKUP(A721,VBMA!$A:$D,4,0))  /  (T721* (365/365)   ))</f>
        <v>0.3314455569</v>
      </c>
      <c r="L721" s="180">
        <f t="shared" ref="L721:S721" si="724">(B721*(1-$K721) * (365/365))/100</f>
        <v>0.009359762203</v>
      </c>
      <c r="M721" s="180">
        <f t="shared" si="724"/>
        <v>0.01323737797</v>
      </c>
      <c r="N721" s="180">
        <f t="shared" si="724"/>
        <v>0.01424020964</v>
      </c>
      <c r="O721" s="180">
        <f t="shared" si="724"/>
        <v>0.01490876408</v>
      </c>
      <c r="P721" s="180">
        <f t="shared" si="724"/>
        <v>0.01557731852</v>
      </c>
      <c r="Q721" s="180">
        <f t="shared" si="724"/>
        <v>0.01624587297</v>
      </c>
      <c r="R721" s="180">
        <f t="shared" si="724"/>
        <v>0.01805096996</v>
      </c>
      <c r="S721" s="180">
        <f t="shared" si="724"/>
        <v>0.01831839174</v>
      </c>
      <c r="T721" s="181">
        <f t="shared" si="3"/>
        <v>2.779130435</v>
      </c>
      <c r="U721" s="182">
        <f t="shared" si="4"/>
        <v>44862</v>
      </c>
      <c r="V721" s="182">
        <f t="shared" si="5"/>
        <v>44954</v>
      </c>
      <c r="W721" s="182">
        <f t="shared" si="6"/>
        <v>45044</v>
      </c>
      <c r="X721" s="181">
        <f t="shared" si="7"/>
        <v>183</v>
      </c>
      <c r="Y721" s="181">
        <f t="shared" si="8"/>
        <v>275</v>
      </c>
      <c r="Z721" s="181">
        <f t="shared" si="9"/>
        <v>365</v>
      </c>
      <c r="AA721" s="155"/>
      <c r="AB721" s="9"/>
      <c r="AC721" s="9"/>
      <c r="AD721" s="9"/>
      <c r="AE721" s="9"/>
      <c r="AF721" s="9"/>
      <c r="AG721" s="9"/>
      <c r="AH721" s="9"/>
    </row>
    <row r="722" ht="15.75" customHeight="1">
      <c r="A722" s="177">
        <v>44678.0</v>
      </c>
      <c r="B722" s="178">
        <v>1.43</v>
      </c>
      <c r="C722" s="178">
        <v>2.0</v>
      </c>
      <c r="D722" s="178">
        <v>2.07</v>
      </c>
      <c r="E722" s="178">
        <v>2.15</v>
      </c>
      <c r="F722" s="178">
        <v>2.32</v>
      </c>
      <c r="G722" s="178">
        <v>2.37</v>
      </c>
      <c r="H722" s="178">
        <v>2.62</v>
      </c>
      <c r="I722" s="178">
        <v>2.74</v>
      </c>
      <c r="J722" s="178">
        <v>2.93</v>
      </c>
      <c r="K722" s="179">
        <f>MAX(0,((T722*(365/365))-VLOOKUP(A722,VBMA!$A:$D,4,0))  /  (T722* (365/365)   ))</f>
        <v>0.355356056</v>
      </c>
      <c r="L722" s="180">
        <f t="shared" ref="L722:S722" si="725">(B722*(1-$K722) * (365/365))/100</f>
        <v>0.009218408399</v>
      </c>
      <c r="M722" s="180">
        <f t="shared" si="725"/>
        <v>0.01289287888</v>
      </c>
      <c r="N722" s="180">
        <f t="shared" si="725"/>
        <v>0.01334412964</v>
      </c>
      <c r="O722" s="180">
        <f t="shared" si="725"/>
        <v>0.0138598448</v>
      </c>
      <c r="P722" s="180">
        <f t="shared" si="725"/>
        <v>0.0149557395</v>
      </c>
      <c r="Q722" s="180">
        <f t="shared" si="725"/>
        <v>0.01527806147</v>
      </c>
      <c r="R722" s="180">
        <f t="shared" si="725"/>
        <v>0.01688967133</v>
      </c>
      <c r="S722" s="180">
        <f t="shared" si="725"/>
        <v>0.01766324407</v>
      </c>
      <c r="T722" s="181">
        <f t="shared" si="3"/>
        <v>2.857391304</v>
      </c>
      <c r="U722" s="182">
        <f t="shared" si="4"/>
        <v>44861</v>
      </c>
      <c r="V722" s="182">
        <f t="shared" si="5"/>
        <v>44953</v>
      </c>
      <c r="W722" s="182">
        <f t="shared" si="6"/>
        <v>45043</v>
      </c>
      <c r="X722" s="181">
        <f t="shared" si="7"/>
        <v>183</v>
      </c>
      <c r="Y722" s="181">
        <f t="shared" si="8"/>
        <v>275</v>
      </c>
      <c r="Z722" s="181">
        <f t="shared" si="9"/>
        <v>365</v>
      </c>
      <c r="AA722" s="155"/>
      <c r="AB722" s="9"/>
      <c r="AC722" s="9"/>
      <c r="AD722" s="9"/>
      <c r="AE722" s="9"/>
      <c r="AF722" s="9"/>
      <c r="AG722" s="9"/>
      <c r="AH722" s="9"/>
    </row>
    <row r="723" ht="15.75" customHeight="1">
      <c r="A723" s="177">
        <v>44677.0</v>
      </c>
      <c r="B723" s="178">
        <v>1.42</v>
      </c>
      <c r="C723" s="178">
        <v>1.94</v>
      </c>
      <c r="D723" s="178">
        <v>2.12</v>
      </c>
      <c r="E723" s="178">
        <v>2.22</v>
      </c>
      <c r="F723" s="178">
        <v>2.32</v>
      </c>
      <c r="G723" s="178">
        <v>2.38</v>
      </c>
      <c r="H723" s="178">
        <v>2.66</v>
      </c>
      <c r="I723" s="178">
        <v>2.65</v>
      </c>
      <c r="J723" s="178">
        <v>2.84</v>
      </c>
      <c r="K723" s="179">
        <f>MAX(0,((T723*(365/365))-VLOOKUP(A723,VBMA!$A:$D,4,0))  /  (T723* (365/365)   ))</f>
        <v>0.29627007</v>
      </c>
      <c r="L723" s="180">
        <f t="shared" ref="L723:S723" si="726">(B723*(1-$K723) * (365/365))/100</f>
        <v>0.009992965006</v>
      </c>
      <c r="M723" s="180">
        <f t="shared" si="726"/>
        <v>0.01365236064</v>
      </c>
      <c r="N723" s="180">
        <f t="shared" si="726"/>
        <v>0.01491907452</v>
      </c>
      <c r="O723" s="180">
        <f t="shared" si="726"/>
        <v>0.01562280445</v>
      </c>
      <c r="P723" s="180">
        <f t="shared" si="726"/>
        <v>0.01632653438</v>
      </c>
      <c r="Q723" s="180">
        <f t="shared" si="726"/>
        <v>0.01674877233</v>
      </c>
      <c r="R723" s="180">
        <f t="shared" si="726"/>
        <v>0.01871921614</v>
      </c>
      <c r="S723" s="180">
        <f t="shared" si="726"/>
        <v>0.01864884315</v>
      </c>
      <c r="T723" s="181">
        <f t="shared" si="3"/>
        <v>2.640217391</v>
      </c>
      <c r="U723" s="182">
        <f t="shared" si="4"/>
        <v>44860</v>
      </c>
      <c r="V723" s="182">
        <f t="shared" si="5"/>
        <v>44952</v>
      </c>
      <c r="W723" s="182">
        <f t="shared" si="6"/>
        <v>45042</v>
      </c>
      <c r="X723" s="181">
        <f t="shared" si="7"/>
        <v>183</v>
      </c>
      <c r="Y723" s="181">
        <f t="shared" si="8"/>
        <v>275</v>
      </c>
      <c r="Z723" s="181">
        <f t="shared" si="9"/>
        <v>365</v>
      </c>
      <c r="AA723" s="155"/>
      <c r="AB723" s="9"/>
      <c r="AC723" s="9"/>
      <c r="AD723" s="9"/>
      <c r="AE723" s="9"/>
      <c r="AF723" s="9"/>
      <c r="AG723" s="9"/>
      <c r="AH723" s="9"/>
    </row>
    <row r="724" ht="15.75" customHeight="1">
      <c r="A724" s="177">
        <v>44676.0</v>
      </c>
      <c r="B724" s="178">
        <v>1.38</v>
      </c>
      <c r="C724" s="178">
        <v>1.85</v>
      </c>
      <c r="D724" s="178">
        <v>2.02</v>
      </c>
      <c r="E724" s="178">
        <v>2.08</v>
      </c>
      <c r="F724" s="178">
        <v>2.25</v>
      </c>
      <c r="G724" s="178">
        <v>2.37</v>
      </c>
      <c r="H724" s="178">
        <v>2.6</v>
      </c>
      <c r="I724" s="178">
        <v>2.74</v>
      </c>
      <c r="J724" s="178">
        <v>2.92</v>
      </c>
      <c r="K724" s="179">
        <f>MAX(0,((T724*(365/365))-VLOOKUP(A724,VBMA!$A:$D,4,0))  /  (T724* (365/365)   ))</f>
        <v>0.3541786308</v>
      </c>
      <c r="L724" s="180">
        <f t="shared" ref="L724:S724" si="727">(B724*(1-$K724) * (365/365))/100</f>
        <v>0.008912334895</v>
      </c>
      <c r="M724" s="180">
        <f t="shared" si="727"/>
        <v>0.01194769533</v>
      </c>
      <c r="N724" s="180">
        <f t="shared" si="727"/>
        <v>0.01304559166</v>
      </c>
      <c r="O724" s="180">
        <f t="shared" si="727"/>
        <v>0.01343308448</v>
      </c>
      <c r="P724" s="180">
        <f t="shared" si="727"/>
        <v>0.01453098081</v>
      </c>
      <c r="Q724" s="180">
        <f t="shared" si="727"/>
        <v>0.01530596645</v>
      </c>
      <c r="R724" s="180">
        <f t="shared" si="727"/>
        <v>0.0167913556</v>
      </c>
      <c r="S724" s="180">
        <f t="shared" si="727"/>
        <v>0.01769550552</v>
      </c>
      <c r="T724" s="181">
        <f t="shared" si="3"/>
        <v>2.876956522</v>
      </c>
      <c r="U724" s="182">
        <f t="shared" si="4"/>
        <v>44859</v>
      </c>
      <c r="V724" s="182">
        <f t="shared" si="5"/>
        <v>44951</v>
      </c>
      <c r="W724" s="182">
        <f t="shared" si="6"/>
        <v>45041</v>
      </c>
      <c r="X724" s="181">
        <f t="shared" si="7"/>
        <v>183</v>
      </c>
      <c r="Y724" s="181">
        <f t="shared" si="8"/>
        <v>275</v>
      </c>
      <c r="Z724" s="181">
        <f t="shared" si="9"/>
        <v>365</v>
      </c>
      <c r="AA724" s="155"/>
      <c r="AB724" s="9"/>
      <c r="AC724" s="9"/>
      <c r="AD724" s="9"/>
      <c r="AE724" s="9"/>
      <c r="AF724" s="9"/>
      <c r="AG724" s="9"/>
      <c r="AH724" s="9"/>
    </row>
    <row r="725" ht="15.75" customHeight="1">
      <c r="A725" s="177">
        <v>44673.0</v>
      </c>
      <c r="B725" s="178">
        <v>1.41</v>
      </c>
      <c r="C725" s="178">
        <v>1.84</v>
      </c>
      <c r="D725" s="178">
        <v>2.07</v>
      </c>
      <c r="E725" s="178">
        <v>2.19</v>
      </c>
      <c r="F725" s="178">
        <v>2.31</v>
      </c>
      <c r="G725" s="178">
        <v>2.39</v>
      </c>
      <c r="H725" s="178">
        <v>2.61</v>
      </c>
      <c r="I725" s="178">
        <v>2.7</v>
      </c>
      <c r="J725" s="178">
        <v>2.9</v>
      </c>
      <c r="K725" s="179">
        <f>MAX(0,((T725*(365/365))-VLOOKUP(A725,VBMA!$A:$D,4,0))  /  (T725* (365/365)   ))</f>
        <v>0.3303547758</v>
      </c>
      <c r="L725" s="180">
        <f t="shared" ref="L725:S725" si="728">(B725*(1-$K725) * (365/365))/100</f>
        <v>0.009441997661</v>
      </c>
      <c r="M725" s="180">
        <f t="shared" si="728"/>
        <v>0.01232147212</v>
      </c>
      <c r="N725" s="180">
        <f t="shared" si="728"/>
        <v>0.01386165614</v>
      </c>
      <c r="O725" s="180">
        <f t="shared" si="728"/>
        <v>0.01466523041</v>
      </c>
      <c r="P725" s="180">
        <f t="shared" si="728"/>
        <v>0.01546880468</v>
      </c>
      <c r="Q725" s="180">
        <f t="shared" si="728"/>
        <v>0.01600452086</v>
      </c>
      <c r="R725" s="180">
        <f t="shared" si="728"/>
        <v>0.01747774035</v>
      </c>
      <c r="S725" s="180">
        <f t="shared" si="728"/>
        <v>0.01808042105</v>
      </c>
      <c r="T725" s="181">
        <f t="shared" si="3"/>
        <v>2.788043478</v>
      </c>
      <c r="U725" s="182">
        <f t="shared" si="4"/>
        <v>44856</v>
      </c>
      <c r="V725" s="182">
        <f t="shared" si="5"/>
        <v>44948</v>
      </c>
      <c r="W725" s="182">
        <f t="shared" si="6"/>
        <v>45038</v>
      </c>
      <c r="X725" s="181">
        <f t="shared" si="7"/>
        <v>183</v>
      </c>
      <c r="Y725" s="181">
        <f t="shared" si="8"/>
        <v>275</v>
      </c>
      <c r="Z725" s="181">
        <f t="shared" si="9"/>
        <v>365</v>
      </c>
      <c r="AA725" s="155"/>
      <c r="AB725" s="9"/>
      <c r="AC725" s="9"/>
      <c r="AD725" s="9"/>
      <c r="AE725" s="9"/>
      <c r="AF725" s="9"/>
      <c r="AG725" s="9"/>
      <c r="AH725" s="9"/>
    </row>
    <row r="726" ht="15.75" customHeight="1">
      <c r="A726" s="177">
        <v>44672.0</v>
      </c>
      <c r="B726" s="178">
        <v>1.62</v>
      </c>
      <c r="C726" s="178">
        <v>1.98</v>
      </c>
      <c r="D726" s="178">
        <v>2.13</v>
      </c>
      <c r="E726" s="178">
        <v>2.25</v>
      </c>
      <c r="F726" s="178">
        <v>2.42</v>
      </c>
      <c r="G726" s="178">
        <v>2.48</v>
      </c>
      <c r="H726" s="178">
        <v>2.65</v>
      </c>
      <c r="I726" s="178">
        <v>2.8</v>
      </c>
      <c r="J726" s="178">
        <v>2.92</v>
      </c>
      <c r="K726" s="179">
        <f>MAX(0,((T726*(365/365))-VLOOKUP(A726,VBMA!$A:$D,4,0))  /  (T726* (365/365)   ))</f>
        <v>0.3749022501</v>
      </c>
      <c r="L726" s="180">
        <f t="shared" ref="L726:S726" si="729">(B726*(1-$K726) * (365/365))/100</f>
        <v>0.01012658355</v>
      </c>
      <c r="M726" s="180">
        <f t="shared" si="729"/>
        <v>0.01237693545</v>
      </c>
      <c r="N726" s="180">
        <f t="shared" si="729"/>
        <v>0.01331458207</v>
      </c>
      <c r="O726" s="180">
        <f t="shared" si="729"/>
        <v>0.01406469937</v>
      </c>
      <c r="P726" s="180">
        <f t="shared" si="729"/>
        <v>0.01512736555</v>
      </c>
      <c r="Q726" s="180">
        <f t="shared" si="729"/>
        <v>0.0155024242</v>
      </c>
      <c r="R726" s="180">
        <f t="shared" si="729"/>
        <v>0.01656509037</v>
      </c>
      <c r="S726" s="180">
        <f t="shared" si="729"/>
        <v>0.017502737</v>
      </c>
      <c r="T726" s="181">
        <f t="shared" si="3"/>
        <v>2.94673913</v>
      </c>
      <c r="U726" s="182">
        <f t="shared" si="4"/>
        <v>44855</v>
      </c>
      <c r="V726" s="182">
        <f t="shared" si="5"/>
        <v>44947</v>
      </c>
      <c r="W726" s="182">
        <f t="shared" si="6"/>
        <v>45037</v>
      </c>
      <c r="X726" s="181">
        <f t="shared" si="7"/>
        <v>183</v>
      </c>
      <c r="Y726" s="181">
        <f t="shared" si="8"/>
        <v>275</v>
      </c>
      <c r="Z726" s="181">
        <f t="shared" si="9"/>
        <v>365</v>
      </c>
      <c r="AA726" s="155"/>
      <c r="AB726" s="9"/>
      <c r="AC726" s="9"/>
      <c r="AD726" s="9"/>
      <c r="AE726" s="9"/>
      <c r="AF726" s="9"/>
      <c r="AG726" s="9"/>
      <c r="AH726" s="9"/>
    </row>
    <row r="727" ht="15.75" customHeight="1">
      <c r="A727" s="177">
        <v>44671.0</v>
      </c>
      <c r="B727" s="178">
        <v>1.9</v>
      </c>
      <c r="C727" s="178">
        <v>2.14</v>
      </c>
      <c r="D727" s="178">
        <v>2.19</v>
      </c>
      <c r="E727" s="178">
        <v>2.27</v>
      </c>
      <c r="F727" s="178">
        <v>2.42</v>
      </c>
      <c r="G727" s="178">
        <v>2.48</v>
      </c>
      <c r="H727" s="178">
        <v>2.65</v>
      </c>
      <c r="I727" s="178">
        <v>2.7</v>
      </c>
      <c r="J727" s="178">
        <v>2.9</v>
      </c>
      <c r="K727" s="179">
        <f>MAX(0,((T727*(365/365))-VLOOKUP(A727,VBMA!$A:$D,4,0))  /  (T727* (365/365)   ))</f>
        <v>0.3299169632</v>
      </c>
      <c r="L727" s="180">
        <f t="shared" ref="L727:S727" si="730">(B727*(1-$K727) * (365/365))/100</f>
        <v>0.0127315777</v>
      </c>
      <c r="M727" s="180">
        <f t="shared" si="730"/>
        <v>0.01433977699</v>
      </c>
      <c r="N727" s="180">
        <f t="shared" si="730"/>
        <v>0.01467481851</v>
      </c>
      <c r="O727" s="180">
        <f t="shared" si="730"/>
        <v>0.01521088493</v>
      </c>
      <c r="P727" s="180">
        <f t="shared" si="730"/>
        <v>0.01621600949</v>
      </c>
      <c r="Q727" s="180">
        <f t="shared" si="730"/>
        <v>0.01661805931</v>
      </c>
      <c r="R727" s="180">
        <f t="shared" si="730"/>
        <v>0.01775720047</v>
      </c>
      <c r="S727" s="180">
        <f t="shared" si="730"/>
        <v>0.01809224199</v>
      </c>
      <c r="T727" s="181">
        <f t="shared" si="3"/>
        <v>2.748913043</v>
      </c>
      <c r="U727" s="182">
        <f t="shared" si="4"/>
        <v>44854</v>
      </c>
      <c r="V727" s="182">
        <f t="shared" si="5"/>
        <v>44946</v>
      </c>
      <c r="W727" s="182">
        <f t="shared" si="6"/>
        <v>45036</v>
      </c>
      <c r="X727" s="181">
        <f t="shared" si="7"/>
        <v>183</v>
      </c>
      <c r="Y727" s="181">
        <f t="shared" si="8"/>
        <v>275</v>
      </c>
      <c r="Z727" s="181">
        <f t="shared" si="9"/>
        <v>365</v>
      </c>
      <c r="AA727" s="155"/>
      <c r="AB727" s="9"/>
      <c r="AC727" s="9"/>
      <c r="AD727" s="9"/>
      <c r="AE727" s="9"/>
      <c r="AF727" s="9"/>
      <c r="AG727" s="9"/>
      <c r="AH727" s="9"/>
    </row>
    <row r="728" ht="15.75" customHeight="1">
      <c r="A728" s="177">
        <v>44670.0</v>
      </c>
      <c r="B728" s="178">
        <v>2.0</v>
      </c>
      <c r="C728" s="178">
        <v>2.16</v>
      </c>
      <c r="D728" s="178">
        <v>2.23</v>
      </c>
      <c r="E728" s="178">
        <v>2.28</v>
      </c>
      <c r="F728" s="178">
        <v>2.44</v>
      </c>
      <c r="G728" s="178">
        <v>2.5</v>
      </c>
      <c r="H728" s="178">
        <v>2.65</v>
      </c>
      <c r="I728" s="178">
        <v>2.7</v>
      </c>
      <c r="J728" s="178">
        <v>2.9</v>
      </c>
      <c r="K728" s="179">
        <f>MAX(0,((T728*(365/365))-VLOOKUP(A728,VBMA!$A:$D,4,0))  /  (T728* (365/365)   ))</f>
        <v>0.327006722</v>
      </c>
      <c r="L728" s="180">
        <f t="shared" ref="L728:S728" si="731">(B728*(1-$K728) * (365/365))/100</f>
        <v>0.01345986556</v>
      </c>
      <c r="M728" s="180">
        <f t="shared" si="731"/>
        <v>0.0145366548</v>
      </c>
      <c r="N728" s="180">
        <f t="shared" si="731"/>
        <v>0.0150077501</v>
      </c>
      <c r="O728" s="180">
        <f t="shared" si="731"/>
        <v>0.01534424674</v>
      </c>
      <c r="P728" s="180">
        <f t="shared" si="731"/>
        <v>0.01642103598</v>
      </c>
      <c r="Q728" s="180">
        <f t="shared" si="731"/>
        <v>0.01682483195</v>
      </c>
      <c r="R728" s="180">
        <f t="shared" si="731"/>
        <v>0.01783432187</v>
      </c>
      <c r="S728" s="180">
        <f t="shared" si="731"/>
        <v>0.01817081851</v>
      </c>
      <c r="T728" s="181">
        <f t="shared" si="3"/>
        <v>2.748913043</v>
      </c>
      <c r="U728" s="182">
        <f t="shared" si="4"/>
        <v>44853</v>
      </c>
      <c r="V728" s="182">
        <f t="shared" si="5"/>
        <v>44945</v>
      </c>
      <c r="W728" s="182">
        <f t="shared" si="6"/>
        <v>45035</v>
      </c>
      <c r="X728" s="181">
        <f t="shared" si="7"/>
        <v>183</v>
      </c>
      <c r="Y728" s="181">
        <f t="shared" si="8"/>
        <v>275</v>
      </c>
      <c r="Z728" s="181">
        <f t="shared" si="9"/>
        <v>365</v>
      </c>
      <c r="AA728" s="155"/>
      <c r="AB728" s="9"/>
      <c r="AC728" s="9"/>
      <c r="AD728" s="9"/>
      <c r="AE728" s="9"/>
      <c r="AF728" s="9"/>
      <c r="AG728" s="9"/>
      <c r="AH728" s="9"/>
    </row>
    <row r="729" ht="15.75" customHeight="1">
      <c r="A729" s="177">
        <v>44669.0</v>
      </c>
      <c r="B729" s="178">
        <v>2.08</v>
      </c>
      <c r="C729" s="178">
        <v>2.17</v>
      </c>
      <c r="D729" s="178">
        <v>2.17</v>
      </c>
      <c r="E729" s="178">
        <v>2.19</v>
      </c>
      <c r="F729" s="178">
        <v>2.36</v>
      </c>
      <c r="G729" s="178">
        <v>2.45</v>
      </c>
      <c r="H729" s="178">
        <v>2.62</v>
      </c>
      <c r="I729" s="178">
        <v>2.72</v>
      </c>
      <c r="J729" s="178">
        <v>2.93</v>
      </c>
      <c r="K729" s="179">
        <f>MAX(0,((T729*(365/365))-VLOOKUP(A729,VBMA!$A:$D,4,0))  /  (T729* (365/365)   ))</f>
        <v>0.3083320475</v>
      </c>
      <c r="L729" s="180">
        <f t="shared" ref="L729:S729" si="732">(B729*(1-$K729) * (365/365))/100</f>
        <v>0.01438669341</v>
      </c>
      <c r="M729" s="180">
        <f t="shared" si="732"/>
        <v>0.01500919457</v>
      </c>
      <c r="N729" s="180">
        <f t="shared" si="732"/>
        <v>0.01500919457</v>
      </c>
      <c r="O729" s="180">
        <f t="shared" si="732"/>
        <v>0.01514752816</v>
      </c>
      <c r="P729" s="180">
        <f t="shared" si="732"/>
        <v>0.01632336368</v>
      </c>
      <c r="Q729" s="180">
        <f t="shared" si="732"/>
        <v>0.01694586484</v>
      </c>
      <c r="R729" s="180">
        <f t="shared" si="732"/>
        <v>0.01812170035</v>
      </c>
      <c r="S729" s="180">
        <f t="shared" si="732"/>
        <v>0.01881336831</v>
      </c>
      <c r="T729" s="181">
        <f t="shared" si="3"/>
        <v>2.817826087</v>
      </c>
      <c r="U729" s="182">
        <f t="shared" si="4"/>
        <v>44852</v>
      </c>
      <c r="V729" s="182">
        <f t="shared" si="5"/>
        <v>44944</v>
      </c>
      <c r="W729" s="182">
        <f t="shared" si="6"/>
        <v>45034</v>
      </c>
      <c r="X729" s="181">
        <f t="shared" si="7"/>
        <v>183</v>
      </c>
      <c r="Y729" s="181">
        <f t="shared" si="8"/>
        <v>275</v>
      </c>
      <c r="Z729" s="181">
        <f t="shared" si="9"/>
        <v>365</v>
      </c>
      <c r="AA729" s="155"/>
      <c r="AB729" s="9"/>
      <c r="AC729" s="9"/>
      <c r="AD729" s="9"/>
      <c r="AE729" s="9"/>
      <c r="AF729" s="9"/>
      <c r="AG729" s="9"/>
      <c r="AH729" s="9"/>
    </row>
    <row r="730" ht="15.75" customHeight="1">
      <c r="A730" s="177">
        <v>44666.0</v>
      </c>
      <c r="B730" s="178">
        <v>2.04</v>
      </c>
      <c r="C730" s="178">
        <v>2.1</v>
      </c>
      <c r="D730" s="178">
        <v>2.07</v>
      </c>
      <c r="E730" s="178">
        <v>2.09</v>
      </c>
      <c r="F730" s="178">
        <v>2.29</v>
      </c>
      <c r="G730" s="178">
        <v>2.39</v>
      </c>
      <c r="H730" s="178">
        <v>2.54</v>
      </c>
      <c r="I730" s="178">
        <v>2.68</v>
      </c>
      <c r="J730" s="178">
        <v>2.9</v>
      </c>
      <c r="K730" s="179">
        <f>MAX(0,((T730*(365/365))-VLOOKUP(A730,VBMA!$A:$D,4,0))  /  (T730* (365/365)   ))</f>
        <v>0.3127334465</v>
      </c>
      <c r="L730" s="180">
        <f t="shared" ref="L730:S730" si="733">(B730*(1-$K730) * (365/365))/100</f>
        <v>0.01402023769</v>
      </c>
      <c r="M730" s="180">
        <f t="shared" si="733"/>
        <v>0.01443259762</v>
      </c>
      <c r="N730" s="180">
        <f t="shared" si="733"/>
        <v>0.01422641766</v>
      </c>
      <c r="O730" s="180">
        <f t="shared" si="733"/>
        <v>0.01436387097</v>
      </c>
      <c r="P730" s="180">
        <f t="shared" si="733"/>
        <v>0.01573840407</v>
      </c>
      <c r="Q730" s="180">
        <f t="shared" si="733"/>
        <v>0.01642567063</v>
      </c>
      <c r="R730" s="180">
        <f t="shared" si="733"/>
        <v>0.01745657046</v>
      </c>
      <c r="S730" s="180">
        <f t="shared" si="733"/>
        <v>0.01841874363</v>
      </c>
      <c r="T730" s="181">
        <f t="shared" si="3"/>
        <v>2.816956522</v>
      </c>
      <c r="U730" s="182">
        <f t="shared" si="4"/>
        <v>44849</v>
      </c>
      <c r="V730" s="182">
        <f t="shared" si="5"/>
        <v>44941</v>
      </c>
      <c r="W730" s="182">
        <f t="shared" si="6"/>
        <v>45031</v>
      </c>
      <c r="X730" s="181">
        <f t="shared" si="7"/>
        <v>183</v>
      </c>
      <c r="Y730" s="181">
        <f t="shared" si="8"/>
        <v>275</v>
      </c>
      <c r="Z730" s="181">
        <f t="shared" si="9"/>
        <v>365</v>
      </c>
      <c r="AA730" s="155"/>
      <c r="AB730" s="9"/>
      <c r="AC730" s="9"/>
      <c r="AD730" s="9"/>
      <c r="AE730" s="9"/>
      <c r="AF730" s="9"/>
      <c r="AG730" s="9"/>
      <c r="AH730" s="9"/>
    </row>
    <row r="731" ht="15.75" customHeight="1">
      <c r="A731" s="177">
        <v>44665.0</v>
      </c>
      <c r="B731" s="178">
        <v>2.06</v>
      </c>
      <c r="C731" s="178">
        <v>2.14</v>
      </c>
      <c r="D731" s="178">
        <v>2.16</v>
      </c>
      <c r="E731" s="178">
        <v>2.18</v>
      </c>
      <c r="F731" s="178">
        <v>2.33</v>
      </c>
      <c r="G731" s="178">
        <v>2.41</v>
      </c>
      <c r="H731" s="178">
        <v>2.59</v>
      </c>
      <c r="I731" s="178">
        <v>2.75</v>
      </c>
      <c r="J731" s="178">
        <v>2.94</v>
      </c>
      <c r="K731" s="179">
        <f>MAX(0,((T731*(365/365))-VLOOKUP(A731,VBMA!$A:$D,4,0))  /  (T731* (365/365)   ))</f>
        <v>0.3342557966</v>
      </c>
      <c r="L731" s="180">
        <f t="shared" ref="L731:S731" si="734">(B731*(1-$K731) * (365/365))/100</f>
        <v>0.01371433059</v>
      </c>
      <c r="M731" s="180">
        <f t="shared" si="734"/>
        <v>0.01424692595</v>
      </c>
      <c r="N731" s="180">
        <f t="shared" si="734"/>
        <v>0.01438007479</v>
      </c>
      <c r="O731" s="180">
        <f t="shared" si="734"/>
        <v>0.01451322364</v>
      </c>
      <c r="P731" s="180">
        <f t="shared" si="734"/>
        <v>0.01551183994</v>
      </c>
      <c r="Q731" s="180">
        <f t="shared" si="734"/>
        <v>0.0160444353</v>
      </c>
      <c r="R731" s="180">
        <f t="shared" si="734"/>
        <v>0.01724277487</v>
      </c>
      <c r="S731" s="180">
        <f t="shared" si="734"/>
        <v>0.01830796559</v>
      </c>
      <c r="T731" s="181">
        <f t="shared" si="3"/>
        <v>2.906521739</v>
      </c>
      <c r="U731" s="182">
        <f t="shared" si="4"/>
        <v>44848</v>
      </c>
      <c r="V731" s="182">
        <f t="shared" si="5"/>
        <v>44940</v>
      </c>
      <c r="W731" s="182">
        <f t="shared" si="6"/>
        <v>45030</v>
      </c>
      <c r="X731" s="181">
        <f t="shared" si="7"/>
        <v>183</v>
      </c>
      <c r="Y731" s="181">
        <f t="shared" si="8"/>
        <v>275</v>
      </c>
      <c r="Z731" s="181">
        <f t="shared" si="9"/>
        <v>365</v>
      </c>
      <c r="AA731" s="155"/>
      <c r="AB731" s="9"/>
      <c r="AC731" s="9"/>
      <c r="AD731" s="9"/>
      <c r="AE731" s="9"/>
      <c r="AF731" s="9"/>
      <c r="AG731" s="9"/>
      <c r="AH731" s="9"/>
    </row>
    <row r="732" ht="15.75" customHeight="1">
      <c r="A732" s="177">
        <v>44664.0</v>
      </c>
      <c r="B732" s="178">
        <v>2.07</v>
      </c>
      <c r="C732" s="178">
        <v>2.13</v>
      </c>
      <c r="D732" s="178">
        <v>2.13</v>
      </c>
      <c r="E732" s="178">
        <v>2.14</v>
      </c>
      <c r="F732" s="178">
        <v>2.29</v>
      </c>
      <c r="G732" s="178">
        <v>2.43</v>
      </c>
      <c r="H732" s="178">
        <v>2.62</v>
      </c>
      <c r="I732" s="178">
        <v>2.8</v>
      </c>
      <c r="J732" s="178">
        <v>2.98</v>
      </c>
      <c r="K732" s="179">
        <f>MAX(0,((T732*(365/365))-VLOOKUP(A732,VBMA!$A:$D,4,0))  /  (T732* (365/365)   ))</f>
        <v>0.3531775018</v>
      </c>
      <c r="L732" s="180">
        <f t="shared" ref="L732:S732" si="735">(B732*(1-$K732) * (365/365))/100</f>
        <v>0.01338922571</v>
      </c>
      <c r="M732" s="180">
        <f t="shared" si="735"/>
        <v>0.01377731921</v>
      </c>
      <c r="N732" s="180">
        <f t="shared" si="735"/>
        <v>0.01377731921</v>
      </c>
      <c r="O732" s="180">
        <f t="shared" si="735"/>
        <v>0.01384200146</v>
      </c>
      <c r="P732" s="180">
        <f t="shared" si="735"/>
        <v>0.01481223521</v>
      </c>
      <c r="Q732" s="180">
        <f t="shared" si="735"/>
        <v>0.01571778671</v>
      </c>
      <c r="R732" s="180">
        <f t="shared" si="735"/>
        <v>0.01694674945</v>
      </c>
      <c r="S732" s="180">
        <f t="shared" si="735"/>
        <v>0.01811102995</v>
      </c>
      <c r="T732" s="181">
        <f t="shared" si="3"/>
        <v>2.976086957</v>
      </c>
      <c r="U732" s="182">
        <f t="shared" si="4"/>
        <v>44847</v>
      </c>
      <c r="V732" s="182">
        <f t="shared" si="5"/>
        <v>44939</v>
      </c>
      <c r="W732" s="182">
        <f t="shared" si="6"/>
        <v>45029</v>
      </c>
      <c r="X732" s="181">
        <f t="shared" si="7"/>
        <v>183</v>
      </c>
      <c r="Y732" s="181">
        <f t="shared" si="8"/>
        <v>275</v>
      </c>
      <c r="Z732" s="181">
        <f t="shared" si="9"/>
        <v>365</v>
      </c>
      <c r="AA732" s="155"/>
      <c r="AB732" s="9"/>
      <c r="AC732" s="9"/>
      <c r="AD732" s="9"/>
      <c r="AE732" s="9"/>
      <c r="AF732" s="9"/>
      <c r="AG732" s="9"/>
      <c r="AH732" s="9"/>
    </row>
    <row r="733" ht="15.75" customHeight="1">
      <c r="A733" s="177">
        <v>44663.0</v>
      </c>
      <c r="B733" s="178">
        <v>2.12</v>
      </c>
      <c r="C733" s="178">
        <v>2.24</v>
      </c>
      <c r="D733" s="178">
        <v>2.28</v>
      </c>
      <c r="E733" s="178">
        <v>2.35</v>
      </c>
      <c r="F733" s="178">
        <v>2.47</v>
      </c>
      <c r="G733" s="178">
        <v>2.52</v>
      </c>
      <c r="H733" s="178">
        <v>2.68</v>
      </c>
      <c r="I733" s="178">
        <v>2.73</v>
      </c>
      <c r="J733" s="178">
        <v>2.96</v>
      </c>
      <c r="K733" s="179">
        <f>MAX(0,((T733*(365/365))-VLOOKUP(A733,VBMA!$A:$D,4,0))  /  (T733* (365/365)   ))</f>
        <v>0.2864116405</v>
      </c>
      <c r="L733" s="180">
        <f t="shared" ref="L733:S733" si="736">(B733*(1-$K733) * (365/365))/100</f>
        <v>0.01512807322</v>
      </c>
      <c r="M733" s="180">
        <f t="shared" si="736"/>
        <v>0.01598437925</v>
      </c>
      <c r="N733" s="180">
        <f t="shared" si="736"/>
        <v>0.0162698146</v>
      </c>
      <c r="O733" s="180">
        <f t="shared" si="736"/>
        <v>0.01676932645</v>
      </c>
      <c r="P733" s="180">
        <f t="shared" si="736"/>
        <v>0.01762563248</v>
      </c>
      <c r="Q733" s="180">
        <f t="shared" si="736"/>
        <v>0.01798242666</v>
      </c>
      <c r="R733" s="180">
        <f t="shared" si="736"/>
        <v>0.01912416804</v>
      </c>
      <c r="S733" s="180">
        <f t="shared" si="736"/>
        <v>0.01948096222</v>
      </c>
      <c r="T733" s="181">
        <f t="shared" si="3"/>
        <v>2.778913043</v>
      </c>
      <c r="U733" s="182">
        <f t="shared" si="4"/>
        <v>44846</v>
      </c>
      <c r="V733" s="182">
        <f t="shared" si="5"/>
        <v>44938</v>
      </c>
      <c r="W733" s="182">
        <f t="shared" si="6"/>
        <v>45028</v>
      </c>
      <c r="X733" s="181">
        <f t="shared" si="7"/>
        <v>183</v>
      </c>
      <c r="Y733" s="181">
        <f t="shared" si="8"/>
        <v>275</v>
      </c>
      <c r="Z733" s="181">
        <f t="shared" si="9"/>
        <v>365</v>
      </c>
      <c r="AA733" s="155"/>
      <c r="AB733" s="9"/>
      <c r="AC733" s="9"/>
      <c r="AD733" s="9"/>
      <c r="AE733" s="9"/>
      <c r="AF733" s="9"/>
      <c r="AG733" s="9"/>
      <c r="AH733" s="9"/>
    </row>
    <row r="734" ht="15.75" customHeight="1">
      <c r="A734" s="177">
        <v>44659.0</v>
      </c>
      <c r="B734" s="178">
        <v>2.06</v>
      </c>
      <c r="C734" s="178">
        <v>2.16</v>
      </c>
      <c r="D734" s="178">
        <v>2.18</v>
      </c>
      <c r="E734" s="178">
        <v>2.18</v>
      </c>
      <c r="F734" s="178">
        <v>2.32</v>
      </c>
      <c r="G734" s="178">
        <v>2.42</v>
      </c>
      <c r="H734" s="178">
        <v>2.58</v>
      </c>
      <c r="I734" s="178">
        <v>2.68</v>
      </c>
      <c r="J734" s="178">
        <v>2.86</v>
      </c>
      <c r="K734" s="179">
        <f>MAX(0,((T734*(365/365))-VLOOKUP(A734,VBMA!$A:$D,4,0))  /  (T734* (365/365)   ))</f>
        <v>0.3311316325</v>
      </c>
      <c r="L734" s="180">
        <f t="shared" ref="L734:S734" si="737">(B734*(1-$K734) * (365/365))/100</f>
        <v>0.01377868837</v>
      </c>
      <c r="M734" s="180">
        <f t="shared" si="737"/>
        <v>0.01444755674</v>
      </c>
      <c r="N734" s="180">
        <f t="shared" si="737"/>
        <v>0.01458133041</v>
      </c>
      <c r="O734" s="180">
        <f t="shared" si="737"/>
        <v>0.01458133041</v>
      </c>
      <c r="P734" s="180">
        <f t="shared" si="737"/>
        <v>0.01551774613</v>
      </c>
      <c r="Q734" s="180">
        <f t="shared" si="737"/>
        <v>0.01618661449</v>
      </c>
      <c r="R734" s="180">
        <f t="shared" si="737"/>
        <v>0.01725680388</v>
      </c>
      <c r="S734" s="180">
        <f t="shared" si="737"/>
        <v>0.01792567225</v>
      </c>
      <c r="T734" s="181">
        <f t="shared" si="3"/>
        <v>2.777826087</v>
      </c>
      <c r="U734" s="182">
        <f t="shared" si="4"/>
        <v>44842</v>
      </c>
      <c r="V734" s="182">
        <f t="shared" si="5"/>
        <v>44934</v>
      </c>
      <c r="W734" s="182">
        <f t="shared" si="6"/>
        <v>45024</v>
      </c>
      <c r="X734" s="181">
        <f t="shared" si="7"/>
        <v>183</v>
      </c>
      <c r="Y734" s="181">
        <f t="shared" si="8"/>
        <v>275</v>
      </c>
      <c r="Z734" s="181">
        <f t="shared" si="9"/>
        <v>365</v>
      </c>
      <c r="AA734" s="155"/>
      <c r="AB734" s="9"/>
      <c r="AC734" s="9"/>
      <c r="AD734" s="9"/>
      <c r="AE734" s="9"/>
      <c r="AF734" s="9"/>
      <c r="AG734" s="9"/>
      <c r="AH734" s="9"/>
    </row>
    <row r="735" ht="15.75" customHeight="1">
      <c r="A735" s="177">
        <v>44658.0</v>
      </c>
      <c r="B735" s="178">
        <v>2.04</v>
      </c>
      <c r="C735" s="178">
        <v>2.1</v>
      </c>
      <c r="D735" s="178">
        <v>2.09</v>
      </c>
      <c r="E735" s="178">
        <v>2.09</v>
      </c>
      <c r="F735" s="178">
        <v>2.28</v>
      </c>
      <c r="G735" s="178">
        <v>2.36</v>
      </c>
      <c r="H735" s="178">
        <v>2.54</v>
      </c>
      <c r="I735" s="178">
        <v>2.65</v>
      </c>
      <c r="J735" s="178">
        <v>2.84</v>
      </c>
      <c r="K735" s="179">
        <f>MAX(0,((T735*(365/365))-VLOOKUP(A735,VBMA!$A:$D,4,0))  /  (T735* (365/365)   ))</f>
        <v>0.3291288924</v>
      </c>
      <c r="L735" s="180">
        <f t="shared" ref="L735:S735" si="738">(B735*(1-$K735) * (365/365))/100</f>
        <v>0.0136857706</v>
      </c>
      <c r="M735" s="180">
        <f t="shared" si="738"/>
        <v>0.01408829326</v>
      </c>
      <c r="N735" s="180">
        <f t="shared" si="738"/>
        <v>0.01402120615</v>
      </c>
      <c r="O735" s="180">
        <f t="shared" si="738"/>
        <v>0.01402120615</v>
      </c>
      <c r="P735" s="180">
        <f t="shared" si="738"/>
        <v>0.01529586125</v>
      </c>
      <c r="Q735" s="180">
        <f t="shared" si="738"/>
        <v>0.01583255814</v>
      </c>
      <c r="R735" s="180">
        <f t="shared" si="738"/>
        <v>0.01704012613</v>
      </c>
      <c r="S735" s="180">
        <f t="shared" si="738"/>
        <v>0.01777808435</v>
      </c>
      <c r="T735" s="181">
        <f t="shared" si="3"/>
        <v>2.757608696</v>
      </c>
      <c r="U735" s="182">
        <f t="shared" si="4"/>
        <v>44841</v>
      </c>
      <c r="V735" s="182">
        <f t="shared" si="5"/>
        <v>44933</v>
      </c>
      <c r="W735" s="182">
        <f t="shared" si="6"/>
        <v>45023</v>
      </c>
      <c r="X735" s="181">
        <f t="shared" si="7"/>
        <v>183</v>
      </c>
      <c r="Y735" s="181">
        <f t="shared" si="8"/>
        <v>275</v>
      </c>
      <c r="Z735" s="181">
        <f t="shared" si="9"/>
        <v>365</v>
      </c>
      <c r="AA735" s="155"/>
      <c r="AB735" s="9"/>
      <c r="AC735" s="9"/>
      <c r="AD735" s="9"/>
      <c r="AE735" s="9"/>
      <c r="AF735" s="9"/>
      <c r="AG735" s="9"/>
      <c r="AH735" s="9"/>
    </row>
    <row r="736" ht="15.75" customHeight="1">
      <c r="A736" s="177">
        <v>44657.0</v>
      </c>
      <c r="B736" s="178">
        <v>2.09</v>
      </c>
      <c r="C736" s="178">
        <v>2.2</v>
      </c>
      <c r="D736" s="178">
        <v>2.21</v>
      </c>
      <c r="E736" s="178">
        <v>2.21</v>
      </c>
      <c r="F736" s="178">
        <v>2.33</v>
      </c>
      <c r="G736" s="178">
        <v>2.4</v>
      </c>
      <c r="H736" s="178">
        <v>2.56</v>
      </c>
      <c r="I736" s="178">
        <v>2.7</v>
      </c>
      <c r="J736" s="178">
        <v>2.9</v>
      </c>
      <c r="K736" s="179">
        <f>MAX(0,((T736*(365/365))-VLOOKUP(A736,VBMA!$A:$D,4,0))  /  (T736* (365/365)   ))</f>
        <v>0.3926590038</v>
      </c>
      <c r="L736" s="180">
        <f t="shared" ref="L736:S736" si="739">(B736*(1-$K736) * (365/365))/100</f>
        <v>0.01269342682</v>
      </c>
      <c r="M736" s="180">
        <f t="shared" si="739"/>
        <v>0.01336150192</v>
      </c>
      <c r="N736" s="180">
        <f t="shared" si="739"/>
        <v>0.01342223602</v>
      </c>
      <c r="O736" s="180">
        <f t="shared" si="739"/>
        <v>0.01342223602</v>
      </c>
      <c r="P736" s="180">
        <f t="shared" si="739"/>
        <v>0.01415104521</v>
      </c>
      <c r="Q736" s="180">
        <f t="shared" si="739"/>
        <v>0.01457618391</v>
      </c>
      <c r="R736" s="180">
        <f t="shared" si="739"/>
        <v>0.0155479295</v>
      </c>
      <c r="S736" s="180">
        <f t="shared" si="739"/>
        <v>0.0163982069</v>
      </c>
      <c r="T736" s="181">
        <f t="shared" si="3"/>
        <v>2.836956522</v>
      </c>
      <c r="U736" s="182">
        <f t="shared" si="4"/>
        <v>44840</v>
      </c>
      <c r="V736" s="182">
        <f t="shared" si="5"/>
        <v>44932</v>
      </c>
      <c r="W736" s="182">
        <f t="shared" si="6"/>
        <v>45022</v>
      </c>
      <c r="X736" s="181">
        <f t="shared" si="7"/>
        <v>183</v>
      </c>
      <c r="Y736" s="181">
        <f t="shared" si="8"/>
        <v>275</v>
      </c>
      <c r="Z736" s="181">
        <f t="shared" si="9"/>
        <v>365</v>
      </c>
      <c r="AA736" s="155"/>
      <c r="AB736" s="9"/>
      <c r="AC736" s="9"/>
      <c r="AD736" s="9"/>
      <c r="AE736" s="9"/>
      <c r="AF736" s="9"/>
      <c r="AG736" s="9"/>
      <c r="AH736" s="9"/>
    </row>
    <row r="737" ht="15.75" customHeight="1">
      <c r="A737" s="177">
        <v>44656.0</v>
      </c>
      <c r="B737" s="178">
        <v>2.07</v>
      </c>
      <c r="C737" s="178">
        <v>2.17</v>
      </c>
      <c r="D737" s="178">
        <v>2.12</v>
      </c>
      <c r="E737" s="178">
        <v>2.08</v>
      </c>
      <c r="F737" s="178">
        <v>2.29</v>
      </c>
      <c r="G737" s="178">
        <v>2.35</v>
      </c>
      <c r="H737" s="178">
        <v>2.55</v>
      </c>
      <c r="I737" s="178">
        <v>2.67</v>
      </c>
      <c r="J737" s="178">
        <v>2.87</v>
      </c>
      <c r="K737" s="179">
        <f>MAX(0,((T737*(365/365))-VLOOKUP(A737,VBMA!$A:$D,4,0))  /  (T737* (365/365)   ))</f>
        <v>0.4317267197</v>
      </c>
      <c r="L737" s="180">
        <f t="shared" ref="L737:S737" si="740">(B737*(1-$K737) * (365/365))/100</f>
        <v>0.0117632569</v>
      </c>
      <c r="M737" s="180">
        <f t="shared" si="740"/>
        <v>0.01233153018</v>
      </c>
      <c r="N737" s="180">
        <f t="shared" si="740"/>
        <v>0.01204739354</v>
      </c>
      <c r="O737" s="180">
        <f t="shared" si="740"/>
        <v>0.01182008423</v>
      </c>
      <c r="P737" s="180">
        <f t="shared" si="740"/>
        <v>0.01301345812</v>
      </c>
      <c r="Q737" s="180">
        <f t="shared" si="740"/>
        <v>0.01335442209</v>
      </c>
      <c r="R737" s="180">
        <f t="shared" si="740"/>
        <v>0.01449096865</v>
      </c>
      <c r="S737" s="180">
        <f t="shared" si="740"/>
        <v>0.01517289658</v>
      </c>
      <c r="T737" s="181">
        <f t="shared" si="3"/>
        <v>2.787391304</v>
      </c>
      <c r="U737" s="182">
        <f t="shared" si="4"/>
        <v>44839</v>
      </c>
      <c r="V737" s="182">
        <f t="shared" si="5"/>
        <v>44931</v>
      </c>
      <c r="W737" s="182">
        <f t="shared" si="6"/>
        <v>45021</v>
      </c>
      <c r="X737" s="181">
        <f t="shared" si="7"/>
        <v>183</v>
      </c>
      <c r="Y737" s="181">
        <f t="shared" si="8"/>
        <v>275</v>
      </c>
      <c r="Z737" s="181">
        <f t="shared" si="9"/>
        <v>365</v>
      </c>
      <c r="AA737" s="155"/>
      <c r="AB737" s="9"/>
      <c r="AC737" s="9"/>
      <c r="AD737" s="9"/>
      <c r="AE737" s="9"/>
      <c r="AF737" s="9"/>
      <c r="AG737" s="9"/>
      <c r="AH737" s="9"/>
    </row>
    <row r="738" ht="15.75" customHeight="1">
      <c r="A738" s="177">
        <v>44655.0</v>
      </c>
      <c r="B738" s="178">
        <v>2.05</v>
      </c>
      <c r="C738" s="178">
        <v>2.18</v>
      </c>
      <c r="D738" s="178">
        <v>2.18</v>
      </c>
      <c r="E738" s="178">
        <v>2.18</v>
      </c>
      <c r="F738" s="178">
        <v>2.36</v>
      </c>
      <c r="G738" s="178">
        <v>2.42</v>
      </c>
      <c r="H738" s="178">
        <v>2.57</v>
      </c>
      <c r="I738" s="178">
        <v>2.64</v>
      </c>
      <c r="J738" s="178">
        <v>2.83</v>
      </c>
      <c r="K738" s="179">
        <f>MAX(0,((T738*(365/365))-VLOOKUP(A738,VBMA!$A:$D,4,0))  /  (T738* (365/365)   ))</f>
        <v>0.4151697568</v>
      </c>
      <c r="L738" s="180">
        <f t="shared" ref="L738:S738" si="741">(B738*(1-$K738) * (365/365))/100</f>
        <v>0.01198901999</v>
      </c>
      <c r="M738" s="180">
        <f t="shared" si="741"/>
        <v>0.0127492993</v>
      </c>
      <c r="N738" s="180">
        <f t="shared" si="741"/>
        <v>0.0127492993</v>
      </c>
      <c r="O738" s="180">
        <f t="shared" si="741"/>
        <v>0.0127492993</v>
      </c>
      <c r="P738" s="180">
        <f t="shared" si="741"/>
        <v>0.01380199374</v>
      </c>
      <c r="Q738" s="180">
        <f t="shared" si="741"/>
        <v>0.01415289189</v>
      </c>
      <c r="R738" s="180">
        <f t="shared" si="741"/>
        <v>0.01503013725</v>
      </c>
      <c r="S738" s="180">
        <f t="shared" si="741"/>
        <v>0.01543951842</v>
      </c>
      <c r="T738" s="181">
        <f t="shared" si="3"/>
        <v>2.708478261</v>
      </c>
      <c r="U738" s="182">
        <f t="shared" si="4"/>
        <v>44838</v>
      </c>
      <c r="V738" s="182">
        <f t="shared" si="5"/>
        <v>44930</v>
      </c>
      <c r="W738" s="182">
        <f t="shared" si="6"/>
        <v>45020</v>
      </c>
      <c r="X738" s="181">
        <f t="shared" si="7"/>
        <v>183</v>
      </c>
      <c r="Y738" s="181">
        <f t="shared" si="8"/>
        <v>275</v>
      </c>
      <c r="Z738" s="181">
        <f t="shared" si="9"/>
        <v>365</v>
      </c>
      <c r="AA738" s="155"/>
      <c r="AB738" s="9"/>
      <c r="AC738" s="9"/>
      <c r="AD738" s="9"/>
      <c r="AE738" s="9"/>
      <c r="AF738" s="9"/>
      <c r="AG738" s="9"/>
      <c r="AH738" s="9"/>
    </row>
    <row r="739" ht="15.75" customHeight="1">
      <c r="A739" s="177">
        <v>44652.0</v>
      </c>
      <c r="B739" s="178">
        <v>2.08</v>
      </c>
      <c r="C739" s="178">
        <v>2.25</v>
      </c>
      <c r="D739" s="178">
        <v>2.25</v>
      </c>
      <c r="E739" s="178">
        <v>2.25</v>
      </c>
      <c r="F739" s="178">
        <v>2.41</v>
      </c>
      <c r="G739" s="178">
        <v>2.45</v>
      </c>
      <c r="H739" s="178">
        <v>2.6</v>
      </c>
      <c r="I739" s="178">
        <v>2.7</v>
      </c>
      <c r="J739" s="178">
        <v>2.9</v>
      </c>
      <c r="K739" s="179">
        <f>MAX(0,((T739*(365/365))-VLOOKUP(A739,VBMA!$A:$D,4,0))  /  (T739* (365/365)   ))</f>
        <v>0.4374203574</v>
      </c>
      <c r="L739" s="180">
        <f t="shared" ref="L739:S739" si="742">(B739*(1-$K739) * (365/365))/100</f>
        <v>0.01170165657</v>
      </c>
      <c r="M739" s="180">
        <f t="shared" si="742"/>
        <v>0.01265804196</v>
      </c>
      <c r="N739" s="180">
        <f t="shared" si="742"/>
        <v>0.01265804196</v>
      </c>
      <c r="O739" s="180">
        <f t="shared" si="742"/>
        <v>0.01265804196</v>
      </c>
      <c r="P739" s="180">
        <f t="shared" si="742"/>
        <v>0.01355816939</v>
      </c>
      <c r="Q739" s="180">
        <f t="shared" si="742"/>
        <v>0.01378320124</v>
      </c>
      <c r="R739" s="180">
        <f t="shared" si="742"/>
        <v>0.01462707071</v>
      </c>
      <c r="S739" s="180">
        <f t="shared" si="742"/>
        <v>0.01518965035</v>
      </c>
      <c r="T739" s="181">
        <f t="shared" si="3"/>
        <v>2.797826087</v>
      </c>
      <c r="U739" s="182">
        <f t="shared" si="4"/>
        <v>44835</v>
      </c>
      <c r="V739" s="182">
        <f t="shared" si="5"/>
        <v>44927</v>
      </c>
      <c r="W739" s="182">
        <f t="shared" si="6"/>
        <v>45017</v>
      </c>
      <c r="X739" s="181">
        <f t="shared" si="7"/>
        <v>183</v>
      </c>
      <c r="Y739" s="181">
        <f t="shared" si="8"/>
        <v>275</v>
      </c>
      <c r="Z739" s="181">
        <f t="shared" si="9"/>
        <v>365</v>
      </c>
      <c r="AA739" s="155"/>
      <c r="AB739" s="9"/>
      <c r="AC739" s="9"/>
      <c r="AD739" s="9"/>
      <c r="AE739" s="9"/>
      <c r="AF739" s="9"/>
      <c r="AG739" s="9"/>
      <c r="AH739" s="9"/>
    </row>
    <row r="740" ht="15.75" customHeight="1">
      <c r="A740" s="177">
        <v>44651.0</v>
      </c>
      <c r="B740" s="178">
        <v>2.04</v>
      </c>
      <c r="C740" s="178">
        <v>2.18</v>
      </c>
      <c r="D740" s="178">
        <v>2.18</v>
      </c>
      <c r="E740" s="178">
        <v>2.1</v>
      </c>
      <c r="F740" s="178">
        <v>2.31</v>
      </c>
      <c r="G740" s="178">
        <v>2.33</v>
      </c>
      <c r="H740" s="178">
        <v>2.56</v>
      </c>
      <c r="I740" s="178">
        <v>2.68</v>
      </c>
      <c r="J740" s="178">
        <v>2.96</v>
      </c>
      <c r="K740" s="179">
        <f>MAX(0,((T740*(365/365))-VLOOKUP(A740,VBMA!$A:$D,4,0))  /  (T740* (365/365)   ))</f>
        <v>0.4375922727</v>
      </c>
      <c r="L740" s="180">
        <f t="shared" ref="L740:S740" si="743">(B740*(1-$K740) * (365/365))/100</f>
        <v>0.01147311764</v>
      </c>
      <c r="M740" s="180">
        <f t="shared" si="743"/>
        <v>0.01226048846</v>
      </c>
      <c r="N740" s="180">
        <f t="shared" si="743"/>
        <v>0.01226048846</v>
      </c>
      <c r="O740" s="180">
        <f t="shared" si="743"/>
        <v>0.01181056227</v>
      </c>
      <c r="P740" s="180">
        <f t="shared" si="743"/>
        <v>0.0129916185</v>
      </c>
      <c r="Q740" s="180">
        <f t="shared" si="743"/>
        <v>0.01310410005</v>
      </c>
      <c r="R740" s="180">
        <f t="shared" si="743"/>
        <v>0.01439763782</v>
      </c>
      <c r="S740" s="180">
        <f t="shared" si="743"/>
        <v>0.01507252709</v>
      </c>
      <c r="T740" s="181">
        <f t="shared" si="3"/>
        <v>2.798681319</v>
      </c>
      <c r="U740" s="182">
        <f t="shared" si="4"/>
        <v>44835</v>
      </c>
      <c r="V740" s="182">
        <f t="shared" si="5"/>
        <v>44926</v>
      </c>
      <c r="W740" s="182">
        <f t="shared" si="6"/>
        <v>45016</v>
      </c>
      <c r="X740" s="181">
        <f t="shared" si="7"/>
        <v>184</v>
      </c>
      <c r="Y740" s="181">
        <f t="shared" si="8"/>
        <v>275</v>
      </c>
      <c r="Z740" s="181">
        <f t="shared" si="9"/>
        <v>365</v>
      </c>
      <c r="AA740" s="155"/>
      <c r="AB740" s="9"/>
      <c r="AC740" s="9"/>
      <c r="AD740" s="9"/>
      <c r="AE740" s="9"/>
      <c r="AF740" s="9"/>
      <c r="AG740" s="9"/>
      <c r="AH740" s="9"/>
    </row>
    <row r="741" ht="15.75" customHeight="1">
      <c r="A741" s="177">
        <v>44650.0</v>
      </c>
      <c r="B741" s="178">
        <v>2.05</v>
      </c>
      <c r="C741" s="178">
        <v>2.15</v>
      </c>
      <c r="D741" s="178">
        <v>2.13</v>
      </c>
      <c r="E741" s="178">
        <v>2.12</v>
      </c>
      <c r="F741" s="178">
        <v>2.31</v>
      </c>
      <c r="G741" s="178">
        <v>2.37</v>
      </c>
      <c r="H741" s="178">
        <v>2.53</v>
      </c>
      <c r="I741" s="178">
        <v>2.62</v>
      </c>
      <c r="J741" s="178">
        <v>2.8</v>
      </c>
      <c r="K741" s="179">
        <f>MAX(0,((T741*(365/365))-VLOOKUP(A741,VBMA!$A:$D,4,0))  /  (T741* (365/365)   ))</f>
        <v>0.4130699335</v>
      </c>
      <c r="L741" s="180">
        <f t="shared" ref="L741:S741" si="744">(B741*(1-$K741) * (365/365))/100</f>
        <v>0.01203206636</v>
      </c>
      <c r="M741" s="180">
        <f t="shared" si="744"/>
        <v>0.01261899643</v>
      </c>
      <c r="N741" s="180">
        <f t="shared" si="744"/>
        <v>0.01250161042</v>
      </c>
      <c r="O741" s="180">
        <f t="shared" si="744"/>
        <v>0.01244291741</v>
      </c>
      <c r="P741" s="180">
        <f t="shared" si="744"/>
        <v>0.01355808454</v>
      </c>
      <c r="Q741" s="180">
        <f t="shared" si="744"/>
        <v>0.01391024258</v>
      </c>
      <c r="R741" s="180">
        <f t="shared" si="744"/>
        <v>0.01484933068</v>
      </c>
      <c r="S741" s="180">
        <f t="shared" si="744"/>
        <v>0.01537756774</v>
      </c>
      <c r="T741" s="181">
        <f t="shared" si="3"/>
        <v>2.709010989</v>
      </c>
      <c r="U741" s="182">
        <f t="shared" si="4"/>
        <v>44834</v>
      </c>
      <c r="V741" s="182">
        <f t="shared" si="5"/>
        <v>44925</v>
      </c>
      <c r="W741" s="182">
        <f t="shared" si="6"/>
        <v>45015</v>
      </c>
      <c r="X741" s="181">
        <f t="shared" si="7"/>
        <v>184</v>
      </c>
      <c r="Y741" s="181">
        <f t="shared" si="8"/>
        <v>275</v>
      </c>
      <c r="Z741" s="181">
        <f t="shared" si="9"/>
        <v>365</v>
      </c>
      <c r="AA741" s="155"/>
      <c r="AB741" s="9"/>
      <c r="AC741" s="9"/>
      <c r="AD741" s="9"/>
      <c r="AE741" s="9"/>
      <c r="AF741" s="9"/>
      <c r="AG741" s="9"/>
      <c r="AH741" s="9"/>
    </row>
    <row r="742" ht="15.75" customHeight="1">
      <c r="A742" s="177">
        <v>44649.0</v>
      </c>
      <c r="B742" s="178">
        <v>2.06</v>
      </c>
      <c r="C742" s="178">
        <v>2.17</v>
      </c>
      <c r="D742" s="178">
        <v>2.17</v>
      </c>
      <c r="E742" s="178">
        <v>2.11</v>
      </c>
      <c r="F742" s="178">
        <v>2.28</v>
      </c>
      <c r="G742" s="178">
        <v>2.34</v>
      </c>
      <c r="H742" s="178">
        <v>2.54</v>
      </c>
      <c r="I742" s="178">
        <v>2.65</v>
      </c>
      <c r="J742" s="178">
        <v>2.84</v>
      </c>
      <c r="K742" s="179">
        <f>MAX(0,((T742*(365/365))-VLOOKUP(A742,VBMA!$A:$D,4,0))  /  (T742* (365/365)   ))</f>
        <v>0.4236606254</v>
      </c>
      <c r="L742" s="180">
        <f t="shared" ref="L742:S742" si="745">(B742*(1-$K742) * (365/365))/100</f>
        <v>0.01187259112</v>
      </c>
      <c r="M742" s="180">
        <f t="shared" si="745"/>
        <v>0.01250656443</v>
      </c>
      <c r="N742" s="180">
        <f t="shared" si="745"/>
        <v>0.01250656443</v>
      </c>
      <c r="O742" s="180">
        <f t="shared" si="745"/>
        <v>0.0121607608</v>
      </c>
      <c r="P742" s="180">
        <f t="shared" si="745"/>
        <v>0.01314053774</v>
      </c>
      <c r="Q742" s="180">
        <f t="shared" si="745"/>
        <v>0.01348634137</v>
      </c>
      <c r="R742" s="180">
        <f t="shared" si="745"/>
        <v>0.01463902012</v>
      </c>
      <c r="S742" s="180">
        <f t="shared" si="745"/>
        <v>0.01527299343</v>
      </c>
      <c r="T742" s="181">
        <f t="shared" si="3"/>
        <v>2.758791209</v>
      </c>
      <c r="U742" s="182">
        <f t="shared" si="4"/>
        <v>44833</v>
      </c>
      <c r="V742" s="182">
        <f t="shared" si="5"/>
        <v>44924</v>
      </c>
      <c r="W742" s="182">
        <f t="shared" si="6"/>
        <v>45014</v>
      </c>
      <c r="X742" s="181">
        <f t="shared" si="7"/>
        <v>184</v>
      </c>
      <c r="Y742" s="181">
        <f t="shared" si="8"/>
        <v>275</v>
      </c>
      <c r="Z742" s="181">
        <f t="shared" si="9"/>
        <v>365</v>
      </c>
      <c r="AA742" s="155"/>
      <c r="AB742" s="9"/>
      <c r="AC742" s="9"/>
      <c r="AD742" s="9"/>
      <c r="AE742" s="9"/>
      <c r="AF742" s="9"/>
      <c r="AG742" s="9"/>
      <c r="AH742" s="9"/>
    </row>
    <row r="743" ht="15.75" customHeight="1">
      <c r="A743" s="177">
        <v>44648.0</v>
      </c>
      <c r="B743" s="178">
        <v>2.06</v>
      </c>
      <c r="C743" s="178">
        <v>2.16</v>
      </c>
      <c r="D743" s="178">
        <v>2.14</v>
      </c>
      <c r="E743" s="178">
        <v>2.08</v>
      </c>
      <c r="F743" s="178">
        <v>2.26</v>
      </c>
      <c r="G743" s="178">
        <v>2.33</v>
      </c>
      <c r="H743" s="178">
        <v>2.56</v>
      </c>
      <c r="I743" s="178">
        <v>2.68</v>
      </c>
      <c r="J743" s="178">
        <v>2.9</v>
      </c>
      <c r="K743" s="179">
        <f>MAX(0,((T743*(365/365))-VLOOKUP(A743,VBMA!$A:$D,4,0))  /  (T743* (365/365)   ))</f>
        <v>0.4390215172</v>
      </c>
      <c r="L743" s="180">
        <f t="shared" ref="L743:S743" si="746">(B743*(1-$K743) * (365/365))/100</f>
        <v>0.01155615675</v>
      </c>
      <c r="M743" s="180">
        <f t="shared" si="746"/>
        <v>0.01211713523</v>
      </c>
      <c r="N743" s="180">
        <f t="shared" si="746"/>
        <v>0.01200493953</v>
      </c>
      <c r="O743" s="180">
        <f t="shared" si="746"/>
        <v>0.01166835244</v>
      </c>
      <c r="P743" s="180">
        <f t="shared" si="746"/>
        <v>0.01267811371</v>
      </c>
      <c r="Q743" s="180">
        <f t="shared" si="746"/>
        <v>0.01307079865</v>
      </c>
      <c r="R743" s="180">
        <f t="shared" si="746"/>
        <v>0.01436104916</v>
      </c>
      <c r="S743" s="180">
        <f t="shared" si="746"/>
        <v>0.01503422334</v>
      </c>
      <c r="T743" s="181">
        <f t="shared" si="3"/>
        <v>2.798681319</v>
      </c>
      <c r="U743" s="182">
        <f t="shared" si="4"/>
        <v>44832</v>
      </c>
      <c r="V743" s="182">
        <f t="shared" si="5"/>
        <v>44923</v>
      </c>
      <c r="W743" s="182">
        <f t="shared" si="6"/>
        <v>45013</v>
      </c>
      <c r="X743" s="181">
        <f t="shared" si="7"/>
        <v>184</v>
      </c>
      <c r="Y743" s="181">
        <f t="shared" si="8"/>
        <v>275</v>
      </c>
      <c r="Z743" s="181">
        <f t="shared" si="9"/>
        <v>365</v>
      </c>
      <c r="AA743" s="155"/>
      <c r="AB743" s="9"/>
      <c r="AC743" s="9"/>
      <c r="AD743" s="9"/>
      <c r="AE743" s="9"/>
      <c r="AF743" s="9"/>
      <c r="AG743" s="9"/>
      <c r="AH743" s="9"/>
    </row>
    <row r="744" ht="15.75" customHeight="1">
      <c r="A744" s="177">
        <v>44645.0</v>
      </c>
      <c r="B744" s="178">
        <v>2.1</v>
      </c>
      <c r="C744" s="178">
        <v>2.24</v>
      </c>
      <c r="D744" s="178">
        <v>2.2</v>
      </c>
      <c r="E744" s="178">
        <v>2.11</v>
      </c>
      <c r="F744" s="178">
        <v>2.33</v>
      </c>
      <c r="G744" s="178">
        <v>2.38</v>
      </c>
      <c r="H744" s="178">
        <v>2.6</v>
      </c>
      <c r="I744" s="178">
        <v>2.73</v>
      </c>
      <c r="J744" s="178">
        <v>3.02</v>
      </c>
      <c r="K744" s="179">
        <f>MAX(0,((T744*(365/365))-VLOOKUP(A744,VBMA!$A:$D,4,0))  /  (T744* (365/365)   ))</f>
        <v>0.4332833583</v>
      </c>
      <c r="L744" s="180">
        <f t="shared" ref="L744:S744" si="747">(B744*(1-$K744) * (365/365))/100</f>
        <v>0.01190104948</v>
      </c>
      <c r="M744" s="180">
        <f t="shared" si="747"/>
        <v>0.01269445277</v>
      </c>
      <c r="N744" s="180">
        <f t="shared" si="747"/>
        <v>0.01246776612</v>
      </c>
      <c r="O744" s="180">
        <f t="shared" si="747"/>
        <v>0.01195772114</v>
      </c>
      <c r="P744" s="180">
        <f t="shared" si="747"/>
        <v>0.01320449775</v>
      </c>
      <c r="Q744" s="180">
        <f t="shared" si="747"/>
        <v>0.01348785607</v>
      </c>
      <c r="R744" s="180">
        <f t="shared" si="747"/>
        <v>0.01473463268</v>
      </c>
      <c r="S744" s="180">
        <f t="shared" si="747"/>
        <v>0.01547136432</v>
      </c>
      <c r="T744" s="181">
        <f t="shared" si="3"/>
        <v>2.858571429</v>
      </c>
      <c r="U744" s="182">
        <f t="shared" si="4"/>
        <v>44829</v>
      </c>
      <c r="V744" s="182">
        <f t="shared" si="5"/>
        <v>44920</v>
      </c>
      <c r="W744" s="182">
        <f t="shared" si="6"/>
        <v>45010</v>
      </c>
      <c r="X744" s="181">
        <f t="shared" si="7"/>
        <v>184</v>
      </c>
      <c r="Y744" s="181">
        <f t="shared" si="8"/>
        <v>275</v>
      </c>
      <c r="Z744" s="181">
        <f t="shared" si="9"/>
        <v>365</v>
      </c>
      <c r="AA744" s="155"/>
      <c r="AB744" s="9"/>
      <c r="AC744" s="9"/>
      <c r="AD744" s="9"/>
      <c r="AE744" s="9"/>
      <c r="AF744" s="9"/>
      <c r="AG744" s="9"/>
      <c r="AH744" s="9"/>
    </row>
    <row r="745" ht="15.75" customHeight="1">
      <c r="A745" s="177">
        <v>44644.0</v>
      </c>
      <c r="B745" s="178">
        <v>2.08</v>
      </c>
      <c r="C745" s="178">
        <v>2.12</v>
      </c>
      <c r="D745" s="178">
        <v>2.1</v>
      </c>
      <c r="E745" s="178">
        <v>2.06</v>
      </c>
      <c r="F745" s="178">
        <v>2.23</v>
      </c>
      <c r="G745" s="178">
        <v>2.32</v>
      </c>
      <c r="H745" s="178">
        <v>2.52</v>
      </c>
      <c r="I745" s="178">
        <v>2.63</v>
      </c>
      <c r="J745" s="178">
        <v>2.86</v>
      </c>
      <c r="K745" s="179">
        <f>MAX(0,((T745*(365/365))-VLOOKUP(A745,VBMA!$A:$D,4,0))  /  (T745* (365/365)   ))</f>
        <v>0.4121494202</v>
      </c>
      <c r="L745" s="180">
        <f t="shared" ref="L745:S745" si="748">(B745*(1-$K745) * (365/365))/100</f>
        <v>0.01222729206</v>
      </c>
      <c r="M745" s="180">
        <f t="shared" si="748"/>
        <v>0.01246243229</v>
      </c>
      <c r="N745" s="180">
        <f t="shared" si="748"/>
        <v>0.01234486218</v>
      </c>
      <c r="O745" s="180">
        <f t="shared" si="748"/>
        <v>0.01210972194</v>
      </c>
      <c r="P745" s="180">
        <f t="shared" si="748"/>
        <v>0.01310906793</v>
      </c>
      <c r="Q745" s="180">
        <f t="shared" si="748"/>
        <v>0.01363813345</v>
      </c>
      <c r="R745" s="180">
        <f t="shared" si="748"/>
        <v>0.01481383461</v>
      </c>
      <c r="S745" s="180">
        <f t="shared" si="748"/>
        <v>0.01546047025</v>
      </c>
      <c r="T745" s="181">
        <f t="shared" si="3"/>
        <v>2.738791209</v>
      </c>
      <c r="U745" s="182">
        <f t="shared" si="4"/>
        <v>44828</v>
      </c>
      <c r="V745" s="182">
        <f t="shared" si="5"/>
        <v>44919</v>
      </c>
      <c r="W745" s="182">
        <f t="shared" si="6"/>
        <v>45009</v>
      </c>
      <c r="X745" s="181">
        <f t="shared" si="7"/>
        <v>184</v>
      </c>
      <c r="Y745" s="181">
        <f t="shared" si="8"/>
        <v>275</v>
      </c>
      <c r="Z745" s="181">
        <f t="shared" si="9"/>
        <v>365</v>
      </c>
      <c r="AA745" s="155"/>
      <c r="AB745" s="9"/>
      <c r="AC745" s="9"/>
      <c r="AD745" s="9"/>
      <c r="AE745" s="9"/>
      <c r="AF745" s="9"/>
      <c r="AG745" s="9"/>
      <c r="AH745" s="9"/>
    </row>
    <row r="746" ht="15.75" customHeight="1">
      <c r="A746" s="177">
        <v>44643.0</v>
      </c>
      <c r="B746" s="178">
        <v>2.12</v>
      </c>
      <c r="C746" s="178">
        <v>2.18</v>
      </c>
      <c r="D746" s="178">
        <v>2.17</v>
      </c>
      <c r="E746" s="178">
        <v>2.05</v>
      </c>
      <c r="F746" s="178">
        <v>2.18</v>
      </c>
      <c r="G746" s="178">
        <v>2.32</v>
      </c>
      <c r="H746" s="178">
        <v>2.58</v>
      </c>
      <c r="I746" s="178">
        <v>2.74</v>
      </c>
      <c r="J746" s="178">
        <v>2.93</v>
      </c>
      <c r="K746" s="179">
        <f>MAX(0,((T746*(365/365))-VLOOKUP(A746,VBMA!$A:$D,4,0))  /  (T746* (365/365)   ))</f>
        <v>0.4393152347</v>
      </c>
      <c r="L746" s="180">
        <f t="shared" ref="L746:S746" si="749">(B746*(1-$K746) * (365/365))/100</f>
        <v>0.01188651702</v>
      </c>
      <c r="M746" s="180">
        <f t="shared" si="749"/>
        <v>0.01222292788</v>
      </c>
      <c r="N746" s="180">
        <f t="shared" si="749"/>
        <v>0.01216685941</v>
      </c>
      <c r="O746" s="180">
        <f t="shared" si="749"/>
        <v>0.01149403769</v>
      </c>
      <c r="P746" s="180">
        <f t="shared" si="749"/>
        <v>0.01222292788</v>
      </c>
      <c r="Q746" s="180">
        <f t="shared" si="749"/>
        <v>0.01300788655</v>
      </c>
      <c r="R746" s="180">
        <f t="shared" si="749"/>
        <v>0.01446566694</v>
      </c>
      <c r="S746" s="180">
        <f t="shared" si="749"/>
        <v>0.01536276257</v>
      </c>
      <c r="T746" s="181">
        <f t="shared" si="3"/>
        <v>2.898241758</v>
      </c>
      <c r="U746" s="182">
        <f t="shared" si="4"/>
        <v>44827</v>
      </c>
      <c r="V746" s="182">
        <f t="shared" si="5"/>
        <v>44918</v>
      </c>
      <c r="W746" s="182">
        <f t="shared" si="6"/>
        <v>45008</v>
      </c>
      <c r="X746" s="181">
        <f t="shared" si="7"/>
        <v>184</v>
      </c>
      <c r="Y746" s="181">
        <f t="shared" si="8"/>
        <v>275</v>
      </c>
      <c r="Z746" s="181">
        <f t="shared" si="9"/>
        <v>365</v>
      </c>
      <c r="AA746" s="155"/>
      <c r="AB746" s="9"/>
      <c r="AC746" s="9"/>
      <c r="AD746" s="9"/>
      <c r="AE746" s="9"/>
      <c r="AF746" s="9"/>
      <c r="AG746" s="9"/>
      <c r="AH746" s="9"/>
    </row>
    <row r="747" ht="15.75" customHeight="1">
      <c r="A747" s="177">
        <v>44642.0</v>
      </c>
      <c r="B747" s="178">
        <v>2.1</v>
      </c>
      <c r="C747" s="178">
        <v>2.2</v>
      </c>
      <c r="D747" s="178">
        <v>2.22</v>
      </c>
      <c r="E747" s="178">
        <v>2.15</v>
      </c>
      <c r="F747" s="178">
        <v>2.32</v>
      </c>
      <c r="G747" s="178">
        <v>2.39</v>
      </c>
      <c r="H747" s="178">
        <v>2.54</v>
      </c>
      <c r="I747" s="178">
        <v>2.72</v>
      </c>
      <c r="J747" s="178">
        <v>2.9</v>
      </c>
      <c r="K747" s="179">
        <f>MAX(0,((T747*(365/365))-VLOOKUP(A747,VBMA!$A:$D,4,0))  /  (T747* (365/365)   ))</f>
        <v>0.4375473988</v>
      </c>
      <c r="L747" s="180">
        <f t="shared" ref="L747:S747" si="750">(B747*(1-$K747) * (365/365))/100</f>
        <v>0.01181150463</v>
      </c>
      <c r="M747" s="180">
        <f t="shared" si="750"/>
        <v>0.01237395723</v>
      </c>
      <c r="N747" s="180">
        <f t="shared" si="750"/>
        <v>0.01248644775</v>
      </c>
      <c r="O747" s="180">
        <f t="shared" si="750"/>
        <v>0.01209273093</v>
      </c>
      <c r="P747" s="180">
        <f t="shared" si="750"/>
        <v>0.01304890035</v>
      </c>
      <c r="Q747" s="180">
        <f t="shared" si="750"/>
        <v>0.01344261717</v>
      </c>
      <c r="R747" s="180">
        <f t="shared" si="750"/>
        <v>0.01428629607</v>
      </c>
      <c r="S747" s="180">
        <f t="shared" si="750"/>
        <v>0.01529871075</v>
      </c>
      <c r="T747" s="181">
        <f t="shared" si="3"/>
        <v>2.898021978</v>
      </c>
      <c r="U747" s="182">
        <f t="shared" si="4"/>
        <v>44826</v>
      </c>
      <c r="V747" s="182">
        <f t="shared" si="5"/>
        <v>44917</v>
      </c>
      <c r="W747" s="182">
        <f t="shared" si="6"/>
        <v>45007</v>
      </c>
      <c r="X747" s="181">
        <f t="shared" si="7"/>
        <v>184</v>
      </c>
      <c r="Y747" s="181">
        <f t="shared" si="8"/>
        <v>275</v>
      </c>
      <c r="Z747" s="181">
        <f t="shared" si="9"/>
        <v>365</v>
      </c>
      <c r="AA747" s="155"/>
      <c r="AB747" s="9"/>
      <c r="AC747" s="9"/>
      <c r="AD747" s="9"/>
      <c r="AE747" s="9"/>
      <c r="AF747" s="9"/>
      <c r="AG747" s="9"/>
      <c r="AH747" s="9"/>
    </row>
    <row r="748" ht="15.75" customHeight="1">
      <c r="A748" s="177">
        <v>44641.0</v>
      </c>
      <c r="B748" s="178">
        <v>2.08</v>
      </c>
      <c r="C748" s="178">
        <v>2.15</v>
      </c>
      <c r="D748" s="178">
        <v>2.1</v>
      </c>
      <c r="E748" s="178">
        <v>2.13</v>
      </c>
      <c r="F748" s="178">
        <v>2.28</v>
      </c>
      <c r="G748" s="178">
        <v>2.34</v>
      </c>
      <c r="H748" s="178">
        <v>2.53</v>
      </c>
      <c r="I748" s="178">
        <v>2.68</v>
      </c>
      <c r="J748" s="178">
        <v>2.88</v>
      </c>
      <c r="K748" s="179">
        <f>MAX(0,((T748*(365/365))-VLOOKUP(A748,VBMA!$A:$D,4,0))  /  (T748* (365/365)   ))</f>
        <v>0.4470277411</v>
      </c>
      <c r="L748" s="180">
        <f t="shared" ref="L748:S748" si="751">(B748*(1-$K748) * (365/365))/100</f>
        <v>0.01150182299</v>
      </c>
      <c r="M748" s="180">
        <f t="shared" si="751"/>
        <v>0.01188890357</v>
      </c>
      <c r="N748" s="180">
        <f t="shared" si="751"/>
        <v>0.01161241744</v>
      </c>
      <c r="O748" s="180">
        <f t="shared" si="751"/>
        <v>0.01177830911</v>
      </c>
      <c r="P748" s="180">
        <f t="shared" si="751"/>
        <v>0.0126077675</v>
      </c>
      <c r="Q748" s="180">
        <f t="shared" si="751"/>
        <v>0.01293955086</v>
      </c>
      <c r="R748" s="180">
        <f t="shared" si="751"/>
        <v>0.01399019815</v>
      </c>
      <c r="S748" s="180">
        <f t="shared" si="751"/>
        <v>0.01481965654</v>
      </c>
      <c r="T748" s="181">
        <f t="shared" si="3"/>
        <v>2.828351648</v>
      </c>
      <c r="U748" s="182">
        <f t="shared" si="4"/>
        <v>44825</v>
      </c>
      <c r="V748" s="182">
        <f t="shared" si="5"/>
        <v>44916</v>
      </c>
      <c r="W748" s="182">
        <f t="shared" si="6"/>
        <v>45006</v>
      </c>
      <c r="X748" s="181">
        <f t="shared" si="7"/>
        <v>184</v>
      </c>
      <c r="Y748" s="181">
        <f t="shared" si="8"/>
        <v>275</v>
      </c>
      <c r="Z748" s="181">
        <f t="shared" si="9"/>
        <v>365</v>
      </c>
      <c r="AA748" s="155"/>
      <c r="AB748" s="9"/>
      <c r="AC748" s="9"/>
      <c r="AD748" s="9"/>
      <c r="AE748" s="9"/>
      <c r="AF748" s="9"/>
      <c r="AG748" s="9"/>
      <c r="AH748" s="9"/>
    </row>
    <row r="749" ht="15.75" customHeight="1">
      <c r="A749" s="177">
        <v>44638.0</v>
      </c>
      <c r="B749" s="178">
        <v>2.12</v>
      </c>
      <c r="C749" s="178">
        <v>2.24</v>
      </c>
      <c r="D749" s="178">
        <v>2.28</v>
      </c>
      <c r="E749" s="178">
        <v>2.16</v>
      </c>
      <c r="F749" s="178">
        <v>2.4</v>
      </c>
      <c r="G749" s="178">
        <v>2.46</v>
      </c>
      <c r="H749" s="178">
        <v>2.56</v>
      </c>
      <c r="I749" s="178">
        <v>2.7</v>
      </c>
      <c r="J749" s="178">
        <v>2.88</v>
      </c>
      <c r="K749" s="179">
        <f>MAX(0,((T749*(365/365))-VLOOKUP(A749,VBMA!$A:$D,4,0))  /  (T749* (365/365)   ))</f>
        <v>0.4831707317</v>
      </c>
      <c r="L749" s="180">
        <f t="shared" ref="L749:S749" si="752">(B749*(1-$K749) * (365/365))/100</f>
        <v>0.01095678049</v>
      </c>
      <c r="M749" s="180">
        <f t="shared" si="752"/>
        <v>0.01157697561</v>
      </c>
      <c r="N749" s="180">
        <f t="shared" si="752"/>
        <v>0.01178370732</v>
      </c>
      <c r="O749" s="180">
        <f t="shared" si="752"/>
        <v>0.0111635122</v>
      </c>
      <c r="P749" s="180">
        <f t="shared" si="752"/>
        <v>0.01240390244</v>
      </c>
      <c r="Q749" s="180">
        <f t="shared" si="752"/>
        <v>0.012714</v>
      </c>
      <c r="R749" s="180">
        <f t="shared" si="752"/>
        <v>0.01323082927</v>
      </c>
      <c r="S749" s="180">
        <f t="shared" si="752"/>
        <v>0.01395439024</v>
      </c>
      <c r="T749" s="181">
        <f t="shared" si="3"/>
        <v>2.838461538</v>
      </c>
      <c r="U749" s="182">
        <f t="shared" si="4"/>
        <v>44822</v>
      </c>
      <c r="V749" s="182">
        <f t="shared" si="5"/>
        <v>44913</v>
      </c>
      <c r="W749" s="182">
        <f t="shared" si="6"/>
        <v>45003</v>
      </c>
      <c r="X749" s="181">
        <f t="shared" si="7"/>
        <v>184</v>
      </c>
      <c r="Y749" s="181">
        <f t="shared" si="8"/>
        <v>275</v>
      </c>
      <c r="Z749" s="181">
        <f t="shared" si="9"/>
        <v>365</v>
      </c>
      <c r="AA749" s="155"/>
      <c r="AB749" s="9"/>
      <c r="AC749" s="9"/>
      <c r="AD749" s="9"/>
      <c r="AE749" s="9"/>
      <c r="AF749" s="9"/>
      <c r="AG749" s="9"/>
      <c r="AH749" s="9"/>
    </row>
    <row r="750" ht="15.75" customHeight="1">
      <c r="A750" s="177">
        <v>44637.0</v>
      </c>
      <c r="B750" s="178">
        <v>2.12</v>
      </c>
      <c r="C750" s="178">
        <v>2.24</v>
      </c>
      <c r="D750" s="178">
        <v>2.28</v>
      </c>
      <c r="E750" s="178">
        <v>2.24</v>
      </c>
      <c r="F750" s="178">
        <v>2.44</v>
      </c>
      <c r="G750" s="178">
        <v>2.48</v>
      </c>
      <c r="H750" s="178">
        <v>2.6</v>
      </c>
      <c r="I750" s="178">
        <v>2.73</v>
      </c>
      <c r="J750" s="178">
        <v>2.9</v>
      </c>
      <c r="K750" s="179">
        <f>MAX(0,((T750*(365/365))-VLOOKUP(A750,VBMA!$A:$D,4,0))  /  (T750* (365/365)   ))</f>
        <v>0.4927536232</v>
      </c>
      <c r="L750" s="180">
        <f t="shared" ref="L750:S750" si="753">(B750*(1-$K750) * (365/365))/100</f>
        <v>0.01075362319</v>
      </c>
      <c r="M750" s="180">
        <f t="shared" si="753"/>
        <v>0.01136231884</v>
      </c>
      <c r="N750" s="180">
        <f t="shared" si="753"/>
        <v>0.01156521739</v>
      </c>
      <c r="O750" s="180">
        <f t="shared" si="753"/>
        <v>0.01136231884</v>
      </c>
      <c r="P750" s="180">
        <f t="shared" si="753"/>
        <v>0.01237681159</v>
      </c>
      <c r="Q750" s="180">
        <f t="shared" si="753"/>
        <v>0.01257971014</v>
      </c>
      <c r="R750" s="180">
        <f t="shared" si="753"/>
        <v>0.0131884058</v>
      </c>
      <c r="S750" s="180">
        <f t="shared" si="753"/>
        <v>0.01384782609</v>
      </c>
      <c r="T750" s="181">
        <f t="shared" si="3"/>
        <v>2.858571429</v>
      </c>
      <c r="U750" s="182">
        <f t="shared" si="4"/>
        <v>44821</v>
      </c>
      <c r="V750" s="182">
        <f t="shared" si="5"/>
        <v>44912</v>
      </c>
      <c r="W750" s="182">
        <f t="shared" si="6"/>
        <v>45002</v>
      </c>
      <c r="X750" s="181">
        <f t="shared" si="7"/>
        <v>184</v>
      </c>
      <c r="Y750" s="181">
        <f t="shared" si="8"/>
        <v>275</v>
      </c>
      <c r="Z750" s="181">
        <f t="shared" si="9"/>
        <v>365</v>
      </c>
      <c r="AA750" s="155"/>
      <c r="AB750" s="9"/>
      <c r="AC750" s="9"/>
      <c r="AD750" s="9"/>
      <c r="AE750" s="9"/>
      <c r="AF750" s="9"/>
      <c r="AG750" s="9"/>
      <c r="AH750" s="9"/>
    </row>
    <row r="751" ht="15.75" customHeight="1">
      <c r="A751" s="177">
        <v>44636.0</v>
      </c>
      <c r="B751" s="178">
        <v>2.11</v>
      </c>
      <c r="C751" s="178">
        <v>2.2</v>
      </c>
      <c r="D751" s="178">
        <v>2.23</v>
      </c>
      <c r="E751" s="178">
        <v>2.2</v>
      </c>
      <c r="F751" s="178">
        <v>2.39</v>
      </c>
      <c r="G751" s="178">
        <v>2.44</v>
      </c>
      <c r="H751" s="178">
        <v>2.61</v>
      </c>
      <c r="I751" s="178">
        <v>2.73</v>
      </c>
      <c r="J751" s="178">
        <v>2.92</v>
      </c>
      <c r="K751" s="179">
        <f>MAX(0,((T751*(365/365))-VLOOKUP(A751,VBMA!$A:$D,4,0))  /  (T751* (365/365)   ))</f>
        <v>0.4909925549</v>
      </c>
      <c r="L751" s="180">
        <f t="shared" ref="L751:S751" si="754">(B751*(1-$K751) * (365/365))/100</f>
        <v>0.01074005709</v>
      </c>
      <c r="M751" s="180">
        <f t="shared" si="754"/>
        <v>0.01119816379</v>
      </c>
      <c r="N751" s="180">
        <f t="shared" si="754"/>
        <v>0.01135086603</v>
      </c>
      <c r="O751" s="180">
        <f t="shared" si="754"/>
        <v>0.01119816379</v>
      </c>
      <c r="P751" s="180">
        <f t="shared" si="754"/>
        <v>0.01216527794</v>
      </c>
      <c r="Q751" s="180">
        <f t="shared" si="754"/>
        <v>0.01241978166</v>
      </c>
      <c r="R751" s="180">
        <f t="shared" si="754"/>
        <v>0.01328509432</v>
      </c>
      <c r="S751" s="180">
        <f t="shared" si="754"/>
        <v>0.01389590325</v>
      </c>
      <c r="T751" s="181">
        <f t="shared" si="3"/>
        <v>2.848681319</v>
      </c>
      <c r="U751" s="182">
        <f t="shared" si="4"/>
        <v>44820</v>
      </c>
      <c r="V751" s="182">
        <f t="shared" si="5"/>
        <v>44911</v>
      </c>
      <c r="W751" s="182">
        <f t="shared" si="6"/>
        <v>45001</v>
      </c>
      <c r="X751" s="181">
        <f t="shared" si="7"/>
        <v>184</v>
      </c>
      <c r="Y751" s="181">
        <f t="shared" si="8"/>
        <v>275</v>
      </c>
      <c r="Z751" s="181">
        <f t="shared" si="9"/>
        <v>365</v>
      </c>
      <c r="AA751" s="155"/>
      <c r="AB751" s="9"/>
      <c r="AC751" s="9"/>
      <c r="AD751" s="9"/>
      <c r="AE751" s="9"/>
      <c r="AF751" s="9"/>
      <c r="AG751" s="9"/>
      <c r="AH751" s="9"/>
    </row>
    <row r="752" ht="15.75" customHeight="1">
      <c r="A752" s="177">
        <v>44635.0</v>
      </c>
      <c r="B752" s="178">
        <v>2.12</v>
      </c>
      <c r="C752" s="178">
        <v>2.22</v>
      </c>
      <c r="D752" s="178">
        <v>2.27</v>
      </c>
      <c r="E752" s="178">
        <v>2.23</v>
      </c>
      <c r="F752" s="178">
        <v>2.42</v>
      </c>
      <c r="G752" s="178">
        <v>2.45</v>
      </c>
      <c r="H752" s="178">
        <v>2.58</v>
      </c>
      <c r="I752" s="178">
        <v>2.68</v>
      </c>
      <c r="J752" s="178">
        <v>2.88</v>
      </c>
      <c r="K752" s="179">
        <f>MAX(0,((T752*(365/365))-VLOOKUP(A752,VBMA!$A:$D,4,0))  /  (T752* (365/365)   ))</f>
        <v>0.4782110092</v>
      </c>
      <c r="L752" s="180">
        <f t="shared" ref="L752:S752" si="755">(B752*(1-$K752) * (365/365))/100</f>
        <v>0.01106192661</v>
      </c>
      <c r="M752" s="180">
        <f t="shared" si="755"/>
        <v>0.0115837156</v>
      </c>
      <c r="N752" s="180">
        <f t="shared" si="755"/>
        <v>0.01184461009</v>
      </c>
      <c r="O752" s="180">
        <f t="shared" si="755"/>
        <v>0.0116358945</v>
      </c>
      <c r="P752" s="180">
        <f t="shared" si="755"/>
        <v>0.01262729358</v>
      </c>
      <c r="Q752" s="180">
        <f t="shared" si="755"/>
        <v>0.01278383028</v>
      </c>
      <c r="R752" s="180">
        <f t="shared" si="755"/>
        <v>0.01346215596</v>
      </c>
      <c r="S752" s="180">
        <f t="shared" si="755"/>
        <v>0.01398394495</v>
      </c>
      <c r="T752" s="181">
        <f t="shared" si="3"/>
        <v>2.778901099</v>
      </c>
      <c r="U752" s="182">
        <f t="shared" si="4"/>
        <v>44819</v>
      </c>
      <c r="V752" s="182">
        <f t="shared" si="5"/>
        <v>44910</v>
      </c>
      <c r="W752" s="182">
        <f t="shared" si="6"/>
        <v>45000</v>
      </c>
      <c r="X752" s="181">
        <f t="shared" si="7"/>
        <v>184</v>
      </c>
      <c r="Y752" s="181">
        <f t="shared" si="8"/>
        <v>275</v>
      </c>
      <c r="Z752" s="181">
        <f t="shared" si="9"/>
        <v>365</v>
      </c>
      <c r="AA752" s="155"/>
      <c r="AB752" s="9"/>
      <c r="AC752" s="9"/>
      <c r="AD752" s="9"/>
      <c r="AE752" s="9"/>
      <c r="AF752" s="9"/>
      <c r="AG752" s="9"/>
      <c r="AH752" s="9"/>
    </row>
    <row r="753" ht="15.75" customHeight="1">
      <c r="A753" s="177">
        <v>44634.0</v>
      </c>
      <c r="B753" s="178">
        <v>2.1</v>
      </c>
      <c r="C753" s="178">
        <v>2.2</v>
      </c>
      <c r="D753" s="178">
        <v>2.26</v>
      </c>
      <c r="E753" s="178">
        <v>2.23</v>
      </c>
      <c r="F753" s="178">
        <v>2.4</v>
      </c>
      <c r="G753" s="178">
        <v>2.44</v>
      </c>
      <c r="H753" s="178">
        <v>2.57</v>
      </c>
      <c r="I753" s="178">
        <v>2.68</v>
      </c>
      <c r="J753" s="178">
        <v>2.88</v>
      </c>
      <c r="K753" s="179">
        <f>MAX(0,((T753*(365/365))-VLOOKUP(A753,VBMA!$A:$D,4,0))  /  (T753* (365/365)   ))</f>
        <v>0.514484987</v>
      </c>
      <c r="L753" s="180">
        <f t="shared" ref="L753:S753" si="756">(B753*(1-$K753) * (365/365))/100</f>
        <v>0.01019581527</v>
      </c>
      <c r="M753" s="180">
        <f t="shared" si="756"/>
        <v>0.01068133029</v>
      </c>
      <c r="N753" s="180">
        <f t="shared" si="756"/>
        <v>0.01097263929</v>
      </c>
      <c r="O753" s="180">
        <f t="shared" si="756"/>
        <v>0.01082698479</v>
      </c>
      <c r="P753" s="180">
        <f t="shared" si="756"/>
        <v>0.01165236031</v>
      </c>
      <c r="Q753" s="180">
        <f t="shared" si="756"/>
        <v>0.01184656632</v>
      </c>
      <c r="R753" s="180">
        <f t="shared" si="756"/>
        <v>0.01247773583</v>
      </c>
      <c r="S753" s="180">
        <f t="shared" si="756"/>
        <v>0.01301180235</v>
      </c>
      <c r="T753" s="181">
        <f t="shared" si="3"/>
        <v>2.788791209</v>
      </c>
      <c r="U753" s="182">
        <f t="shared" si="4"/>
        <v>44818</v>
      </c>
      <c r="V753" s="182">
        <f t="shared" si="5"/>
        <v>44909</v>
      </c>
      <c r="W753" s="182">
        <f t="shared" si="6"/>
        <v>44999</v>
      </c>
      <c r="X753" s="181">
        <f t="shared" si="7"/>
        <v>184</v>
      </c>
      <c r="Y753" s="181">
        <f t="shared" si="8"/>
        <v>275</v>
      </c>
      <c r="Z753" s="181">
        <f t="shared" si="9"/>
        <v>365</v>
      </c>
      <c r="AA753" s="155"/>
      <c r="AB753" s="9"/>
      <c r="AC753" s="9"/>
      <c r="AD753" s="9"/>
      <c r="AE753" s="9"/>
      <c r="AF753" s="9"/>
      <c r="AG753" s="9"/>
      <c r="AH753" s="9"/>
    </row>
    <row r="754" ht="15.75" customHeight="1">
      <c r="A754" s="177">
        <v>44631.0</v>
      </c>
      <c r="B754" s="178">
        <v>2.14</v>
      </c>
      <c r="C754" s="178">
        <v>2.18</v>
      </c>
      <c r="D754" s="178">
        <v>2.22</v>
      </c>
      <c r="E754" s="178">
        <v>2.16</v>
      </c>
      <c r="F754" s="178">
        <v>2.34</v>
      </c>
      <c r="G754" s="178">
        <v>2.42</v>
      </c>
      <c r="H754" s="178">
        <v>2.64</v>
      </c>
      <c r="I754" s="178">
        <v>2.73</v>
      </c>
      <c r="J754" s="178">
        <v>3.02</v>
      </c>
      <c r="K754" s="179">
        <f>MAX(0,((T754*(365/365))-VLOOKUP(A754,VBMA!$A:$D,4,0))  /  (T754* (365/365)   ))</f>
        <v>0.5196897049</v>
      </c>
      <c r="L754" s="180">
        <f t="shared" ref="L754:S754" si="757">(B754*(1-$K754) * (365/365))/100</f>
        <v>0.01027864031</v>
      </c>
      <c r="M754" s="180">
        <f t="shared" si="757"/>
        <v>0.01047076443</v>
      </c>
      <c r="N754" s="180">
        <f t="shared" si="757"/>
        <v>0.01066288855</v>
      </c>
      <c r="O754" s="180">
        <f t="shared" si="757"/>
        <v>0.01037470237</v>
      </c>
      <c r="P754" s="180">
        <f t="shared" si="757"/>
        <v>0.01123926091</v>
      </c>
      <c r="Q754" s="180">
        <f t="shared" si="757"/>
        <v>0.01162350914</v>
      </c>
      <c r="R754" s="180">
        <f t="shared" si="757"/>
        <v>0.01268019179</v>
      </c>
      <c r="S754" s="180">
        <f t="shared" si="757"/>
        <v>0.01311247106</v>
      </c>
      <c r="T754" s="181">
        <f t="shared" si="3"/>
        <v>2.819010989</v>
      </c>
      <c r="U754" s="182">
        <f t="shared" si="4"/>
        <v>44815</v>
      </c>
      <c r="V754" s="182">
        <f t="shared" si="5"/>
        <v>44906</v>
      </c>
      <c r="W754" s="182">
        <f t="shared" si="6"/>
        <v>44996</v>
      </c>
      <c r="X754" s="181">
        <f t="shared" si="7"/>
        <v>184</v>
      </c>
      <c r="Y754" s="181">
        <f t="shared" si="8"/>
        <v>275</v>
      </c>
      <c r="Z754" s="181">
        <f t="shared" si="9"/>
        <v>365</v>
      </c>
      <c r="AA754" s="155"/>
      <c r="AB754" s="9"/>
      <c r="AC754" s="9"/>
      <c r="AD754" s="9"/>
      <c r="AE754" s="9"/>
      <c r="AF754" s="9"/>
      <c r="AG754" s="9"/>
      <c r="AH754" s="9"/>
    </row>
    <row r="755" ht="15.75" customHeight="1">
      <c r="A755" s="177">
        <v>44630.0</v>
      </c>
      <c r="B755" s="178">
        <v>2.13</v>
      </c>
      <c r="C755" s="178">
        <v>2.2</v>
      </c>
      <c r="D755" s="178">
        <v>2.23</v>
      </c>
      <c r="E755" s="178">
        <v>2.2</v>
      </c>
      <c r="F755" s="178">
        <v>2.4</v>
      </c>
      <c r="G755" s="178">
        <v>2.45</v>
      </c>
      <c r="H755" s="178">
        <v>2.63</v>
      </c>
      <c r="I755" s="178">
        <v>2.74</v>
      </c>
      <c r="J755" s="178">
        <v>2.93</v>
      </c>
      <c r="K755" s="179">
        <f>MAX(0,((T755*(365/365))-VLOOKUP(A755,VBMA!$A:$D,4,0))  /  (T755* (365/365)   ))</f>
        <v>0.5317312143</v>
      </c>
      <c r="L755" s="180">
        <f t="shared" ref="L755:S755" si="758">(B755*(1-$K755) * (365/365))/100</f>
        <v>0.009974125135</v>
      </c>
      <c r="M755" s="180">
        <f t="shared" si="758"/>
        <v>0.01030191328</v>
      </c>
      <c r="N755" s="180">
        <f t="shared" si="758"/>
        <v>0.01044239392</v>
      </c>
      <c r="O755" s="180">
        <f t="shared" si="758"/>
        <v>0.01030191328</v>
      </c>
      <c r="P755" s="180">
        <f t="shared" si="758"/>
        <v>0.01123845086</v>
      </c>
      <c r="Q755" s="180">
        <f t="shared" si="758"/>
        <v>0.01147258525</v>
      </c>
      <c r="R755" s="180">
        <f t="shared" si="758"/>
        <v>0.01231546906</v>
      </c>
      <c r="S755" s="180">
        <f t="shared" si="758"/>
        <v>0.01283056473</v>
      </c>
      <c r="T755" s="181">
        <f t="shared" si="3"/>
        <v>2.848791209</v>
      </c>
      <c r="U755" s="182">
        <f t="shared" si="4"/>
        <v>44814</v>
      </c>
      <c r="V755" s="182">
        <f t="shared" si="5"/>
        <v>44905</v>
      </c>
      <c r="W755" s="182">
        <f t="shared" si="6"/>
        <v>44995</v>
      </c>
      <c r="X755" s="181">
        <f t="shared" si="7"/>
        <v>184</v>
      </c>
      <c r="Y755" s="181">
        <f t="shared" si="8"/>
        <v>275</v>
      </c>
      <c r="Z755" s="181">
        <f t="shared" si="9"/>
        <v>365</v>
      </c>
      <c r="AA755" s="155"/>
      <c r="AB755" s="9"/>
      <c r="AC755" s="9"/>
      <c r="AD755" s="9"/>
      <c r="AE755" s="9"/>
      <c r="AF755" s="9"/>
      <c r="AG755" s="9"/>
      <c r="AH755" s="9"/>
    </row>
    <row r="756" ht="15.75" customHeight="1">
      <c r="A756" s="177">
        <v>44629.0</v>
      </c>
      <c r="B756" s="178">
        <v>2.17</v>
      </c>
      <c r="C756" s="178">
        <v>2.25</v>
      </c>
      <c r="D756" s="178">
        <v>2.25</v>
      </c>
      <c r="E756" s="178">
        <v>2.22</v>
      </c>
      <c r="F756" s="178">
        <v>2.4</v>
      </c>
      <c r="G756" s="178">
        <v>2.45</v>
      </c>
      <c r="H756" s="178">
        <v>2.58</v>
      </c>
      <c r="I756" s="178">
        <v>2.68</v>
      </c>
      <c r="J756" s="178">
        <v>2.88</v>
      </c>
      <c r="K756" s="179">
        <f>MAX(0,((T756*(365/365))-VLOOKUP(A756,VBMA!$A:$D,4,0))  /  (T756* (365/365)   ))</f>
        <v>0.5185147105</v>
      </c>
      <c r="L756" s="180">
        <f t="shared" ref="L756:S756" si="759">(B756*(1-$K756) * (365/365))/100</f>
        <v>0.01044823078</v>
      </c>
      <c r="M756" s="180">
        <f t="shared" si="759"/>
        <v>0.01083341901</v>
      </c>
      <c r="N756" s="180">
        <f t="shared" si="759"/>
        <v>0.01083341901</v>
      </c>
      <c r="O756" s="180">
        <f t="shared" si="759"/>
        <v>0.01068897343</v>
      </c>
      <c r="P756" s="180">
        <f t="shared" si="759"/>
        <v>0.01155564695</v>
      </c>
      <c r="Q756" s="180">
        <f t="shared" si="759"/>
        <v>0.01179638959</v>
      </c>
      <c r="R756" s="180">
        <f t="shared" si="759"/>
        <v>0.01242232047</v>
      </c>
      <c r="S756" s="180">
        <f t="shared" si="759"/>
        <v>0.01290380576</v>
      </c>
      <c r="T756" s="181">
        <f t="shared" si="3"/>
        <v>2.778901099</v>
      </c>
      <c r="U756" s="182">
        <f t="shared" si="4"/>
        <v>44813</v>
      </c>
      <c r="V756" s="182">
        <f t="shared" si="5"/>
        <v>44904</v>
      </c>
      <c r="W756" s="182">
        <f t="shared" si="6"/>
        <v>44994</v>
      </c>
      <c r="X756" s="181">
        <f t="shared" si="7"/>
        <v>184</v>
      </c>
      <c r="Y756" s="181">
        <f t="shared" si="8"/>
        <v>275</v>
      </c>
      <c r="Z756" s="181">
        <f t="shared" si="9"/>
        <v>365</v>
      </c>
      <c r="AA756" s="155"/>
      <c r="AB756" s="9"/>
      <c r="AC756" s="9"/>
      <c r="AD756" s="9"/>
      <c r="AE756" s="9"/>
      <c r="AF756" s="9"/>
      <c r="AG756" s="9"/>
      <c r="AH756" s="9"/>
    </row>
    <row r="757" ht="15.75" customHeight="1">
      <c r="A757" s="177">
        <v>44628.0</v>
      </c>
      <c r="B757" s="178">
        <v>2.23</v>
      </c>
      <c r="C757" s="178">
        <v>2.32</v>
      </c>
      <c r="D757" s="178">
        <v>2.32</v>
      </c>
      <c r="E757" s="178">
        <v>2.2</v>
      </c>
      <c r="F757" s="178">
        <v>2.38</v>
      </c>
      <c r="G757" s="178">
        <v>2.42</v>
      </c>
      <c r="H757" s="178">
        <v>2.55</v>
      </c>
      <c r="I757" s="178">
        <v>2.72</v>
      </c>
      <c r="J757" s="178">
        <v>2.9</v>
      </c>
      <c r="K757" s="179">
        <f>MAX(0,((T757*(365/365))-VLOOKUP(A757,VBMA!$A:$D,4,0))  /  (T757* (365/365)   ))</f>
        <v>0.5367247546</v>
      </c>
      <c r="L757" s="180">
        <f t="shared" ref="L757:S757" si="760">(B757*(1-$K757) * (365/365))/100</f>
        <v>0.01033103797</v>
      </c>
      <c r="M757" s="180">
        <f t="shared" si="760"/>
        <v>0.01074798569</v>
      </c>
      <c r="N757" s="180">
        <f t="shared" si="760"/>
        <v>0.01074798569</v>
      </c>
      <c r="O757" s="180">
        <f t="shared" si="760"/>
        <v>0.0101920554</v>
      </c>
      <c r="P757" s="180">
        <f t="shared" si="760"/>
        <v>0.01102595084</v>
      </c>
      <c r="Q757" s="180">
        <f t="shared" si="760"/>
        <v>0.01121126094</v>
      </c>
      <c r="R757" s="180">
        <f t="shared" si="760"/>
        <v>0.01181351876</v>
      </c>
      <c r="S757" s="180">
        <f t="shared" si="760"/>
        <v>0.01260108668</v>
      </c>
      <c r="T757" s="181">
        <f t="shared" si="3"/>
        <v>2.888131868</v>
      </c>
      <c r="U757" s="182">
        <f t="shared" si="4"/>
        <v>44812</v>
      </c>
      <c r="V757" s="182">
        <f t="shared" si="5"/>
        <v>44903</v>
      </c>
      <c r="W757" s="182">
        <f t="shared" si="6"/>
        <v>44993</v>
      </c>
      <c r="X757" s="181">
        <f t="shared" si="7"/>
        <v>184</v>
      </c>
      <c r="Y757" s="181">
        <f t="shared" si="8"/>
        <v>275</v>
      </c>
      <c r="Z757" s="181">
        <f t="shared" si="9"/>
        <v>365</v>
      </c>
      <c r="AA757" s="155"/>
      <c r="AB757" s="9"/>
      <c r="AC757" s="9"/>
      <c r="AD757" s="9"/>
      <c r="AE757" s="9"/>
      <c r="AF757" s="9"/>
      <c r="AG757" s="9"/>
      <c r="AH757" s="9"/>
    </row>
    <row r="758" ht="15.75" customHeight="1">
      <c r="A758" s="177">
        <v>44627.0</v>
      </c>
      <c r="B758" s="178">
        <v>2.22</v>
      </c>
      <c r="C758" s="178">
        <v>2.28</v>
      </c>
      <c r="D758" s="178">
        <v>2.24</v>
      </c>
      <c r="E758" s="178">
        <v>2.16</v>
      </c>
      <c r="F758" s="178">
        <v>2.38</v>
      </c>
      <c r="G758" s="178">
        <v>2.44</v>
      </c>
      <c r="H758" s="178">
        <v>2.56</v>
      </c>
      <c r="I758" s="178">
        <v>2.65</v>
      </c>
      <c r="J758" s="178">
        <v>2.84</v>
      </c>
      <c r="K758" s="179">
        <f>MAX(0,((T758*(365/365))-VLOOKUP(A758,VBMA!$A:$D,4,0))  /  (T758* (365/365)   ))</f>
        <v>0.5115025075</v>
      </c>
      <c r="L758" s="180">
        <f t="shared" ref="L758:S758" si="761">(B758*(1-$K758) * (365/365))/100</f>
        <v>0.01084464433</v>
      </c>
      <c r="M758" s="180">
        <f t="shared" si="761"/>
        <v>0.01113774283</v>
      </c>
      <c r="N758" s="180">
        <f t="shared" si="761"/>
        <v>0.01094234383</v>
      </c>
      <c r="O758" s="180">
        <f t="shared" si="761"/>
        <v>0.01055154584</v>
      </c>
      <c r="P758" s="180">
        <f t="shared" si="761"/>
        <v>0.01162624032</v>
      </c>
      <c r="Q758" s="180">
        <f t="shared" si="761"/>
        <v>0.01191933882</v>
      </c>
      <c r="R758" s="180">
        <f t="shared" si="761"/>
        <v>0.01250553581</v>
      </c>
      <c r="S758" s="180">
        <f t="shared" si="761"/>
        <v>0.01294518355</v>
      </c>
      <c r="T758" s="181">
        <f t="shared" si="3"/>
        <v>2.739010989</v>
      </c>
      <c r="U758" s="182">
        <f t="shared" si="4"/>
        <v>44811</v>
      </c>
      <c r="V758" s="182">
        <f t="shared" si="5"/>
        <v>44902</v>
      </c>
      <c r="W758" s="182">
        <f t="shared" si="6"/>
        <v>44992</v>
      </c>
      <c r="X758" s="181">
        <f t="shared" si="7"/>
        <v>184</v>
      </c>
      <c r="Y758" s="181">
        <f t="shared" si="8"/>
        <v>275</v>
      </c>
      <c r="Z758" s="181">
        <f t="shared" si="9"/>
        <v>365</v>
      </c>
      <c r="AA758" s="155"/>
      <c r="AB758" s="9"/>
      <c r="AC758" s="9"/>
      <c r="AD758" s="9"/>
      <c r="AE758" s="9"/>
      <c r="AF758" s="9"/>
      <c r="AG758" s="9"/>
      <c r="AH758" s="9"/>
    </row>
    <row r="759" ht="15.75" customHeight="1">
      <c r="A759" s="177">
        <v>44624.0</v>
      </c>
      <c r="B759" s="178">
        <v>2.28</v>
      </c>
      <c r="C759" s="178">
        <v>2.3</v>
      </c>
      <c r="D759" s="178">
        <v>2.27</v>
      </c>
      <c r="E759" s="178">
        <v>2.13</v>
      </c>
      <c r="F759" s="178">
        <v>2.37</v>
      </c>
      <c r="G759" s="178">
        <v>2.43</v>
      </c>
      <c r="H759" s="178">
        <v>2.58</v>
      </c>
      <c r="I759" s="178">
        <v>2.73</v>
      </c>
      <c r="J759" s="178">
        <v>2.93</v>
      </c>
      <c r="K759" s="179">
        <f>MAX(0,((T759*(365/365))-VLOOKUP(A759,VBMA!$A:$D,4,0))  /  (T759* (365/365)   ))</f>
        <v>0.5327186653</v>
      </c>
      <c r="L759" s="180">
        <f t="shared" ref="L759:S759" si="762">(B759*(1-$K759) * (365/365))/100</f>
        <v>0.01065401443</v>
      </c>
      <c r="M759" s="180">
        <f t="shared" si="762"/>
        <v>0.0107474707</v>
      </c>
      <c r="N759" s="180">
        <f t="shared" si="762"/>
        <v>0.0106072863</v>
      </c>
      <c r="O759" s="180">
        <f t="shared" si="762"/>
        <v>0.009953092429</v>
      </c>
      <c r="P759" s="180">
        <f t="shared" si="762"/>
        <v>0.01107456763</v>
      </c>
      <c r="Q759" s="180">
        <f t="shared" si="762"/>
        <v>0.01135493643</v>
      </c>
      <c r="R759" s="180">
        <f t="shared" si="762"/>
        <v>0.01205585844</v>
      </c>
      <c r="S759" s="180">
        <f t="shared" si="762"/>
        <v>0.01275678044</v>
      </c>
      <c r="T759" s="181">
        <f t="shared" si="3"/>
        <v>2.878351648</v>
      </c>
      <c r="U759" s="182">
        <f t="shared" si="4"/>
        <v>44808</v>
      </c>
      <c r="V759" s="182">
        <f t="shared" si="5"/>
        <v>44899</v>
      </c>
      <c r="W759" s="182">
        <f t="shared" si="6"/>
        <v>44989</v>
      </c>
      <c r="X759" s="181">
        <f t="shared" si="7"/>
        <v>184</v>
      </c>
      <c r="Y759" s="181">
        <f t="shared" si="8"/>
        <v>275</v>
      </c>
      <c r="Z759" s="181">
        <f t="shared" si="9"/>
        <v>365</v>
      </c>
      <c r="AA759" s="155"/>
      <c r="AB759" s="9"/>
      <c r="AC759" s="9"/>
      <c r="AD759" s="9"/>
      <c r="AE759" s="9"/>
      <c r="AF759" s="9"/>
      <c r="AG759" s="9"/>
      <c r="AH759" s="9"/>
    </row>
    <row r="760" ht="15.75" customHeight="1">
      <c r="A760" s="177">
        <v>44623.0</v>
      </c>
      <c r="B760" s="178">
        <v>2.28</v>
      </c>
      <c r="C760" s="178">
        <v>2.3</v>
      </c>
      <c r="D760" s="178">
        <v>2.25</v>
      </c>
      <c r="E760" s="178">
        <v>2.13</v>
      </c>
      <c r="F760" s="178">
        <v>2.33</v>
      </c>
      <c r="G760" s="178">
        <v>2.4</v>
      </c>
      <c r="H760" s="178">
        <v>2.58</v>
      </c>
      <c r="I760" s="178">
        <v>2.73</v>
      </c>
      <c r="J760" s="178">
        <v>2.93</v>
      </c>
      <c r="K760" s="179">
        <f>MAX(0,((T760*(365/365))-VLOOKUP(A760,VBMA!$A:$D,4,0))  /  (T760* (365/365)   ))</f>
        <v>0.5066620853</v>
      </c>
      <c r="L760" s="180">
        <f t="shared" ref="L760:S760" si="763">(B760*(1-$K760) * (365/365))/100</f>
        <v>0.01124810446</v>
      </c>
      <c r="M760" s="180">
        <f t="shared" si="763"/>
        <v>0.01134677204</v>
      </c>
      <c r="N760" s="180">
        <f t="shared" si="763"/>
        <v>0.01110010308</v>
      </c>
      <c r="O760" s="180">
        <f t="shared" si="763"/>
        <v>0.01050809758</v>
      </c>
      <c r="P760" s="180">
        <f t="shared" si="763"/>
        <v>0.01149477341</v>
      </c>
      <c r="Q760" s="180">
        <f t="shared" si="763"/>
        <v>0.01184010995</v>
      </c>
      <c r="R760" s="180">
        <f t="shared" si="763"/>
        <v>0.0127281182</v>
      </c>
      <c r="S760" s="180">
        <f t="shared" si="763"/>
        <v>0.01346812507</v>
      </c>
      <c r="T760" s="181">
        <f t="shared" si="3"/>
        <v>2.878351648</v>
      </c>
      <c r="U760" s="182">
        <f t="shared" si="4"/>
        <v>44807</v>
      </c>
      <c r="V760" s="182">
        <f t="shared" si="5"/>
        <v>44898</v>
      </c>
      <c r="W760" s="182">
        <f t="shared" si="6"/>
        <v>44988</v>
      </c>
      <c r="X760" s="181">
        <f t="shared" si="7"/>
        <v>184</v>
      </c>
      <c r="Y760" s="181">
        <f t="shared" si="8"/>
        <v>275</v>
      </c>
      <c r="Z760" s="181">
        <f t="shared" si="9"/>
        <v>365</v>
      </c>
      <c r="AA760" s="155"/>
      <c r="AB760" s="9"/>
      <c r="AC760" s="9"/>
      <c r="AD760" s="9"/>
      <c r="AE760" s="9"/>
      <c r="AF760" s="9"/>
      <c r="AG760" s="9"/>
      <c r="AH760" s="9"/>
    </row>
    <row r="761" ht="15.75" customHeight="1">
      <c r="A761" s="177">
        <v>44622.0</v>
      </c>
      <c r="B761" s="178">
        <v>2.31</v>
      </c>
      <c r="C761" s="178">
        <v>2.36</v>
      </c>
      <c r="D761" s="178">
        <v>2.34</v>
      </c>
      <c r="E761" s="178">
        <v>2.23</v>
      </c>
      <c r="F761" s="178">
        <v>2.39</v>
      </c>
      <c r="G761" s="178">
        <v>2.41</v>
      </c>
      <c r="H761" s="178">
        <v>2.6</v>
      </c>
      <c r="I761" s="178">
        <v>2.77</v>
      </c>
      <c r="J761" s="178">
        <v>2.96</v>
      </c>
      <c r="K761" s="179">
        <f>MAX(0,((T761*(365/365))-VLOOKUP(A761,VBMA!$A:$D,4,0))  /  (T761* (365/365)   ))</f>
        <v>0.566050791</v>
      </c>
      <c r="L761" s="180">
        <f t="shared" ref="L761:S761" si="764">(B761*(1-$K761) * (365/365))/100</f>
        <v>0.01002422673</v>
      </c>
      <c r="M761" s="180">
        <f t="shared" si="764"/>
        <v>0.01024120133</v>
      </c>
      <c r="N761" s="180">
        <f t="shared" si="764"/>
        <v>0.01015441149</v>
      </c>
      <c r="O761" s="180">
        <f t="shared" si="764"/>
        <v>0.00967706736</v>
      </c>
      <c r="P761" s="180">
        <f t="shared" si="764"/>
        <v>0.01037138609</v>
      </c>
      <c r="Q761" s="180">
        <f t="shared" si="764"/>
        <v>0.01045817594</v>
      </c>
      <c r="R761" s="180">
        <f t="shared" si="764"/>
        <v>0.01128267943</v>
      </c>
      <c r="S761" s="180">
        <f t="shared" si="764"/>
        <v>0.01202039309</v>
      </c>
      <c r="T761" s="181">
        <f t="shared" si="3"/>
        <v>2.938131868</v>
      </c>
      <c r="U761" s="182">
        <f t="shared" si="4"/>
        <v>44806</v>
      </c>
      <c r="V761" s="182">
        <f t="shared" si="5"/>
        <v>44897</v>
      </c>
      <c r="W761" s="182">
        <f t="shared" si="6"/>
        <v>44987</v>
      </c>
      <c r="X761" s="181">
        <f t="shared" si="7"/>
        <v>184</v>
      </c>
      <c r="Y761" s="181">
        <f t="shared" si="8"/>
        <v>275</v>
      </c>
      <c r="Z761" s="181">
        <f t="shared" si="9"/>
        <v>365</v>
      </c>
      <c r="AA761" s="155"/>
      <c r="AB761" s="9"/>
      <c r="AC761" s="9"/>
      <c r="AD761" s="9"/>
      <c r="AE761" s="9"/>
      <c r="AF761" s="9"/>
      <c r="AG761" s="9"/>
      <c r="AH761" s="9"/>
    </row>
    <row r="762" ht="15.75" customHeight="1">
      <c r="A762" s="177">
        <v>44621.0</v>
      </c>
      <c r="B762" s="178">
        <v>2.55</v>
      </c>
      <c r="C762" s="178">
        <v>2.63</v>
      </c>
      <c r="D762" s="178">
        <v>2.6</v>
      </c>
      <c r="E762" s="178">
        <v>2.48</v>
      </c>
      <c r="F762" s="178">
        <v>2.53</v>
      </c>
      <c r="G762" s="178">
        <v>2.55</v>
      </c>
      <c r="H762" s="178">
        <v>2.8</v>
      </c>
      <c r="I762" s="178">
        <v>2.94</v>
      </c>
      <c r="J762" s="178">
        <v>3.1</v>
      </c>
      <c r="K762" s="179">
        <f>MAX(0,((T762*(365/365))-VLOOKUP(A762,VBMA!$A:$D,4,0))  /  (T762* (365/365)   ))</f>
        <v>0.5738130935</v>
      </c>
      <c r="L762" s="180">
        <f t="shared" ref="L762:S762" si="765">(B762*(1-$K762) * (365/365))/100</f>
        <v>0.01086776612</v>
      </c>
      <c r="M762" s="180">
        <f t="shared" si="765"/>
        <v>0.01120871564</v>
      </c>
      <c r="N762" s="180">
        <f t="shared" si="765"/>
        <v>0.01108085957</v>
      </c>
      <c r="O762" s="180">
        <f t="shared" si="765"/>
        <v>0.01056943528</v>
      </c>
      <c r="P762" s="180">
        <f t="shared" si="765"/>
        <v>0.01078252874</v>
      </c>
      <c r="Q762" s="180">
        <f t="shared" si="765"/>
        <v>0.01086776612</v>
      </c>
      <c r="R762" s="180">
        <f t="shared" si="765"/>
        <v>0.01193323338</v>
      </c>
      <c r="S762" s="180">
        <f t="shared" si="765"/>
        <v>0.01252989505</v>
      </c>
      <c r="T762" s="181">
        <f t="shared" si="3"/>
        <v>3.078461538</v>
      </c>
      <c r="U762" s="182">
        <f t="shared" si="4"/>
        <v>44805</v>
      </c>
      <c r="V762" s="182">
        <f t="shared" si="5"/>
        <v>44896</v>
      </c>
      <c r="W762" s="182">
        <f t="shared" si="6"/>
        <v>44986</v>
      </c>
      <c r="X762" s="181">
        <f t="shared" si="7"/>
        <v>184</v>
      </c>
      <c r="Y762" s="181">
        <f t="shared" si="8"/>
        <v>275</v>
      </c>
      <c r="Z762" s="181">
        <f t="shared" si="9"/>
        <v>365</v>
      </c>
      <c r="AA762" s="155"/>
      <c r="AB762" s="9"/>
      <c r="AC762" s="9"/>
      <c r="AD762" s="9"/>
      <c r="AE762" s="9"/>
      <c r="AF762" s="9"/>
      <c r="AG762" s="9"/>
      <c r="AH762" s="9"/>
    </row>
    <row r="763" ht="15.75" customHeight="1">
      <c r="A763" s="177">
        <v>44620.0</v>
      </c>
      <c r="B763" s="178">
        <v>2.5</v>
      </c>
      <c r="C763" s="178">
        <v>2.59</v>
      </c>
      <c r="D763" s="178">
        <v>2.57</v>
      </c>
      <c r="E763" s="178">
        <v>2.46</v>
      </c>
      <c r="F763" s="178">
        <v>2.5</v>
      </c>
      <c r="G763" s="178">
        <v>2.51</v>
      </c>
      <c r="H763" s="178">
        <v>2.69</v>
      </c>
      <c r="I763" s="178">
        <v>2.77</v>
      </c>
      <c r="J763" s="178">
        <v>2.96</v>
      </c>
      <c r="K763" s="179">
        <f>MAX(0,((T763*(365/365))-VLOOKUP(A763,VBMA!$A:$D,4,0))  /  (T763* (365/365)   ))</f>
        <v>0.5684210526</v>
      </c>
      <c r="L763" s="180">
        <f t="shared" ref="L763:S763" si="766">(B763*(1-$K763) * (365/365))/100</f>
        <v>0.01078947368</v>
      </c>
      <c r="M763" s="180">
        <f t="shared" si="766"/>
        <v>0.01117789474</v>
      </c>
      <c r="N763" s="180">
        <f t="shared" si="766"/>
        <v>0.01109157895</v>
      </c>
      <c r="O763" s="180">
        <f t="shared" si="766"/>
        <v>0.01061684211</v>
      </c>
      <c r="P763" s="180">
        <f t="shared" si="766"/>
        <v>0.01078947368</v>
      </c>
      <c r="Q763" s="180">
        <f t="shared" si="766"/>
        <v>0.01083263158</v>
      </c>
      <c r="R763" s="180">
        <f t="shared" si="766"/>
        <v>0.01160947368</v>
      </c>
      <c r="S763" s="180">
        <f t="shared" si="766"/>
        <v>0.01195473684</v>
      </c>
      <c r="T763" s="181">
        <f t="shared" si="3"/>
        <v>2.85</v>
      </c>
      <c r="U763" s="182">
        <f t="shared" si="4"/>
        <v>44801</v>
      </c>
      <c r="V763" s="182">
        <f t="shared" si="5"/>
        <v>44893</v>
      </c>
      <c r="W763" s="182">
        <f t="shared" si="6"/>
        <v>44985</v>
      </c>
      <c r="X763" s="181">
        <f t="shared" si="7"/>
        <v>181</v>
      </c>
      <c r="Y763" s="181">
        <f t="shared" si="8"/>
        <v>273</v>
      </c>
      <c r="Z763" s="181">
        <f t="shared" si="9"/>
        <v>365</v>
      </c>
      <c r="AA763" s="155"/>
      <c r="AB763" s="9"/>
      <c r="AC763" s="9"/>
      <c r="AD763" s="9"/>
      <c r="AE763" s="9"/>
      <c r="AF763" s="9"/>
      <c r="AG763" s="9"/>
      <c r="AH763" s="9"/>
    </row>
    <row r="764" ht="15.75" customHeight="1">
      <c r="A764" s="177">
        <v>44617.0</v>
      </c>
      <c r="B764" s="178">
        <v>2.54</v>
      </c>
      <c r="C764" s="178">
        <v>2.66</v>
      </c>
      <c r="D764" s="178">
        <v>2.64</v>
      </c>
      <c r="E764" s="178">
        <v>2.46</v>
      </c>
      <c r="F764" s="178">
        <v>2.47</v>
      </c>
      <c r="G764" s="178">
        <v>2.5</v>
      </c>
      <c r="H764" s="178">
        <v>2.73</v>
      </c>
      <c r="I764" s="178">
        <v>2.85</v>
      </c>
      <c r="J764" s="178">
        <v>3.06</v>
      </c>
      <c r="K764" s="179">
        <f>MAX(0,((T764*(365/365))-VLOOKUP(A764,VBMA!$A:$D,4,0))  /  (T764* (365/365)   ))</f>
        <v>0.6239057239</v>
      </c>
      <c r="L764" s="180">
        <f t="shared" ref="L764:S764" si="767">(B764*(1-$K764) * (365/365))/100</f>
        <v>0.009552794613</v>
      </c>
      <c r="M764" s="180">
        <f t="shared" si="767"/>
        <v>0.01000410774</v>
      </c>
      <c r="N764" s="180">
        <f t="shared" si="767"/>
        <v>0.009928888889</v>
      </c>
      <c r="O764" s="180">
        <f t="shared" si="767"/>
        <v>0.009251919192</v>
      </c>
      <c r="P764" s="180">
        <f t="shared" si="767"/>
        <v>0.00928952862</v>
      </c>
      <c r="Q764" s="180">
        <f t="shared" si="767"/>
        <v>0.009402356902</v>
      </c>
      <c r="R764" s="180">
        <f t="shared" si="767"/>
        <v>0.01026737374</v>
      </c>
      <c r="S764" s="180">
        <f t="shared" si="767"/>
        <v>0.01071868687</v>
      </c>
      <c r="T764" s="181">
        <f t="shared" si="3"/>
        <v>2.97</v>
      </c>
      <c r="U764" s="182">
        <f t="shared" si="4"/>
        <v>44798</v>
      </c>
      <c r="V764" s="182">
        <f t="shared" si="5"/>
        <v>44890</v>
      </c>
      <c r="W764" s="182">
        <f t="shared" si="6"/>
        <v>44982</v>
      </c>
      <c r="X764" s="181">
        <f t="shared" si="7"/>
        <v>181</v>
      </c>
      <c r="Y764" s="181">
        <f t="shared" si="8"/>
        <v>273</v>
      </c>
      <c r="Z764" s="181">
        <f t="shared" si="9"/>
        <v>365</v>
      </c>
      <c r="AA764" s="155"/>
      <c r="AB764" s="9"/>
      <c r="AC764" s="9"/>
      <c r="AD764" s="9"/>
      <c r="AE764" s="9"/>
      <c r="AF764" s="9"/>
      <c r="AG764" s="9"/>
      <c r="AH764" s="9"/>
    </row>
    <row r="765" ht="15.75" customHeight="1">
      <c r="A765" s="177">
        <v>44616.0</v>
      </c>
      <c r="B765" s="178">
        <v>2.5</v>
      </c>
      <c r="C765" s="178">
        <v>2.6</v>
      </c>
      <c r="D765" s="178">
        <v>2.59</v>
      </c>
      <c r="E765" s="178">
        <v>2.44</v>
      </c>
      <c r="F765" s="178">
        <v>2.5</v>
      </c>
      <c r="G765" s="178">
        <v>2.51</v>
      </c>
      <c r="H765" s="178">
        <v>2.71</v>
      </c>
      <c r="I765" s="178">
        <v>2.85</v>
      </c>
      <c r="J765" s="178">
        <v>3.08</v>
      </c>
      <c r="K765" s="179">
        <f>MAX(0,((T765*(365/365))-VLOOKUP(A765,VBMA!$A:$D,4,0))  /  (T765* (365/365)   ))</f>
        <v>0.6795986622</v>
      </c>
      <c r="L765" s="180">
        <f t="shared" ref="L765:S765" si="768">(B765*(1-$K765) * (365/365))/100</f>
        <v>0.008010033445</v>
      </c>
      <c r="M765" s="180">
        <f t="shared" si="768"/>
        <v>0.008330434783</v>
      </c>
      <c r="N765" s="180">
        <f t="shared" si="768"/>
        <v>0.008298394649</v>
      </c>
      <c r="O765" s="180">
        <f t="shared" si="768"/>
        <v>0.007817792642</v>
      </c>
      <c r="P765" s="180">
        <f t="shared" si="768"/>
        <v>0.008010033445</v>
      </c>
      <c r="Q765" s="180">
        <f t="shared" si="768"/>
        <v>0.008042073579</v>
      </c>
      <c r="R765" s="180">
        <f t="shared" si="768"/>
        <v>0.008682876254</v>
      </c>
      <c r="S765" s="180">
        <f t="shared" si="768"/>
        <v>0.009131438127</v>
      </c>
      <c r="T765" s="181">
        <f t="shared" si="3"/>
        <v>2.99</v>
      </c>
      <c r="U765" s="182">
        <f t="shared" si="4"/>
        <v>44797</v>
      </c>
      <c r="V765" s="182">
        <f t="shared" si="5"/>
        <v>44889</v>
      </c>
      <c r="W765" s="182">
        <f t="shared" si="6"/>
        <v>44981</v>
      </c>
      <c r="X765" s="181">
        <f t="shared" si="7"/>
        <v>181</v>
      </c>
      <c r="Y765" s="181">
        <f t="shared" si="8"/>
        <v>273</v>
      </c>
      <c r="Z765" s="181">
        <f t="shared" si="9"/>
        <v>365</v>
      </c>
      <c r="AA765" s="155"/>
      <c r="AB765" s="9"/>
      <c r="AC765" s="9"/>
      <c r="AD765" s="9"/>
      <c r="AE765" s="9"/>
      <c r="AF765" s="9"/>
      <c r="AG765" s="9"/>
      <c r="AH765" s="9"/>
    </row>
    <row r="766" ht="15.75" customHeight="1">
      <c r="A766" s="177">
        <v>44615.0</v>
      </c>
      <c r="B766" s="178">
        <v>2.53</v>
      </c>
      <c r="C766" s="178">
        <v>2.65</v>
      </c>
      <c r="D766" s="178">
        <v>2.63</v>
      </c>
      <c r="E766" s="178">
        <v>2.53</v>
      </c>
      <c r="F766" s="178">
        <v>2.53</v>
      </c>
      <c r="G766" s="178">
        <v>2.55</v>
      </c>
      <c r="H766" s="178">
        <v>2.75</v>
      </c>
      <c r="I766" s="178">
        <v>2.88</v>
      </c>
      <c r="J766" s="178">
        <v>3.1</v>
      </c>
      <c r="K766" s="179">
        <f>MAX(0,((T766*(365/365))-VLOOKUP(A766,VBMA!$A:$D,4,0))  /  (T766* (365/365)   ))</f>
        <v>0.6926910299</v>
      </c>
      <c r="L766" s="180">
        <f t="shared" ref="L766:S766" si="769">(B766*(1-$K766) * (365/365))/100</f>
        <v>0.007774916944</v>
      </c>
      <c r="M766" s="180">
        <f t="shared" si="769"/>
        <v>0.008143687708</v>
      </c>
      <c r="N766" s="180">
        <f t="shared" si="769"/>
        <v>0.008082225914</v>
      </c>
      <c r="O766" s="180">
        <f t="shared" si="769"/>
        <v>0.007774916944</v>
      </c>
      <c r="P766" s="180">
        <f t="shared" si="769"/>
        <v>0.007774916944</v>
      </c>
      <c r="Q766" s="180">
        <f t="shared" si="769"/>
        <v>0.007836378738</v>
      </c>
      <c r="R766" s="180">
        <f t="shared" si="769"/>
        <v>0.008450996678</v>
      </c>
      <c r="S766" s="180">
        <f t="shared" si="769"/>
        <v>0.008850498339</v>
      </c>
      <c r="T766" s="181">
        <f t="shared" si="3"/>
        <v>3.01</v>
      </c>
      <c r="U766" s="182">
        <f t="shared" si="4"/>
        <v>44796</v>
      </c>
      <c r="V766" s="182">
        <f t="shared" si="5"/>
        <v>44888</v>
      </c>
      <c r="W766" s="182">
        <f t="shared" si="6"/>
        <v>44980</v>
      </c>
      <c r="X766" s="181">
        <f t="shared" si="7"/>
        <v>181</v>
      </c>
      <c r="Y766" s="181">
        <f t="shared" si="8"/>
        <v>273</v>
      </c>
      <c r="Z766" s="181">
        <f t="shared" si="9"/>
        <v>365</v>
      </c>
      <c r="AA766" s="155"/>
      <c r="AB766" s="9"/>
      <c r="AC766" s="9"/>
      <c r="AD766" s="9"/>
      <c r="AE766" s="9"/>
      <c r="AF766" s="9"/>
      <c r="AG766" s="9"/>
      <c r="AH766" s="9"/>
    </row>
    <row r="767" ht="15.75" customHeight="1">
      <c r="A767" s="177">
        <v>44614.0</v>
      </c>
      <c r="B767" s="178">
        <v>2.57</v>
      </c>
      <c r="C767" s="178">
        <v>2.63</v>
      </c>
      <c r="D767" s="178">
        <v>2.62</v>
      </c>
      <c r="E767" s="178">
        <v>2.58</v>
      </c>
      <c r="F767" s="178">
        <v>2.55</v>
      </c>
      <c r="G767" s="178">
        <v>2.57</v>
      </c>
      <c r="H767" s="178">
        <v>2.65</v>
      </c>
      <c r="I767" s="178">
        <v>2.76</v>
      </c>
      <c r="J767" s="178">
        <v>3.03</v>
      </c>
      <c r="K767" s="179">
        <f>MAX(0,((T767*(365/365))-VLOOKUP(A767,VBMA!$A:$D,4,0))  /  (T767* (365/365)   ))</f>
        <v>0.6898954704</v>
      </c>
      <c r="L767" s="180">
        <f t="shared" ref="L767:S767" si="770">(B767*(1-$K767) * (365/365))/100</f>
        <v>0.007969686411</v>
      </c>
      <c r="M767" s="180">
        <f t="shared" si="770"/>
        <v>0.008155749129</v>
      </c>
      <c r="N767" s="180">
        <f t="shared" si="770"/>
        <v>0.008124738676</v>
      </c>
      <c r="O767" s="180">
        <f t="shared" si="770"/>
        <v>0.008000696864</v>
      </c>
      <c r="P767" s="180">
        <f t="shared" si="770"/>
        <v>0.007907665505</v>
      </c>
      <c r="Q767" s="180">
        <f t="shared" si="770"/>
        <v>0.007969686411</v>
      </c>
      <c r="R767" s="180">
        <f t="shared" si="770"/>
        <v>0.008217770035</v>
      </c>
      <c r="S767" s="180">
        <f t="shared" si="770"/>
        <v>0.008558885017</v>
      </c>
      <c r="T767" s="181">
        <f t="shared" si="3"/>
        <v>2.87</v>
      </c>
      <c r="U767" s="182">
        <f t="shared" si="4"/>
        <v>44795</v>
      </c>
      <c r="V767" s="182">
        <f t="shared" si="5"/>
        <v>44887</v>
      </c>
      <c r="W767" s="182">
        <f t="shared" si="6"/>
        <v>44979</v>
      </c>
      <c r="X767" s="181">
        <f t="shared" si="7"/>
        <v>181</v>
      </c>
      <c r="Y767" s="181">
        <f t="shared" si="8"/>
        <v>273</v>
      </c>
      <c r="Z767" s="181">
        <f t="shared" si="9"/>
        <v>365</v>
      </c>
      <c r="AA767" s="155"/>
      <c r="AB767" s="9"/>
      <c r="AC767" s="9"/>
      <c r="AD767" s="9"/>
      <c r="AE767" s="9"/>
      <c r="AF767" s="9"/>
      <c r="AG767" s="9"/>
      <c r="AH767" s="9"/>
    </row>
    <row r="768" ht="15.75" customHeight="1">
      <c r="A768" s="177">
        <v>44613.0</v>
      </c>
      <c r="B768" s="178">
        <v>2.6</v>
      </c>
      <c r="C768" s="178">
        <v>2.7</v>
      </c>
      <c r="D768" s="178">
        <v>2.65</v>
      </c>
      <c r="E768" s="178">
        <v>2.6</v>
      </c>
      <c r="F768" s="178">
        <v>2.53</v>
      </c>
      <c r="G768" s="178">
        <v>2.55</v>
      </c>
      <c r="H768" s="178">
        <v>2.65</v>
      </c>
      <c r="I768" s="178">
        <v>2.76</v>
      </c>
      <c r="J768" s="178">
        <v>3.0</v>
      </c>
      <c r="K768" s="179">
        <f>MAX(0,((T768*(365/365))-VLOOKUP(A768,VBMA!$A:$D,4,0))  /  (T768* (365/365)   ))</f>
        <v>0.6965156794</v>
      </c>
      <c r="L768" s="180">
        <f t="shared" ref="L768:S768" si="771">(B768*(1-$K768) * (365/365))/100</f>
        <v>0.007890592334</v>
      </c>
      <c r="M768" s="180">
        <f t="shared" si="771"/>
        <v>0.008194076655</v>
      </c>
      <c r="N768" s="180">
        <f t="shared" si="771"/>
        <v>0.008042334495</v>
      </c>
      <c r="O768" s="180">
        <f t="shared" si="771"/>
        <v>0.007890592334</v>
      </c>
      <c r="P768" s="180">
        <f t="shared" si="771"/>
        <v>0.00767815331</v>
      </c>
      <c r="Q768" s="180">
        <f t="shared" si="771"/>
        <v>0.007738850174</v>
      </c>
      <c r="R768" s="180">
        <f t="shared" si="771"/>
        <v>0.008042334495</v>
      </c>
      <c r="S768" s="180">
        <f t="shared" si="771"/>
        <v>0.008376167247</v>
      </c>
      <c r="T768" s="181">
        <f t="shared" si="3"/>
        <v>2.87</v>
      </c>
      <c r="U768" s="182">
        <f t="shared" si="4"/>
        <v>44794</v>
      </c>
      <c r="V768" s="182">
        <f t="shared" si="5"/>
        <v>44886</v>
      </c>
      <c r="W768" s="182">
        <f t="shared" si="6"/>
        <v>44978</v>
      </c>
      <c r="X768" s="181">
        <f t="shared" si="7"/>
        <v>181</v>
      </c>
      <c r="Y768" s="181">
        <f t="shared" si="8"/>
        <v>273</v>
      </c>
      <c r="Z768" s="181">
        <f t="shared" si="9"/>
        <v>365</v>
      </c>
      <c r="AA768" s="155"/>
      <c r="AB768" s="9"/>
      <c r="AC768" s="9"/>
      <c r="AD768" s="9"/>
      <c r="AE768" s="9"/>
      <c r="AF768" s="9"/>
      <c r="AG768" s="9"/>
      <c r="AH768" s="9"/>
    </row>
    <row r="769" ht="15.75" customHeight="1">
      <c r="A769" s="177">
        <v>44610.0</v>
      </c>
      <c r="B769" s="178">
        <v>2.56</v>
      </c>
      <c r="C769" s="178">
        <v>2.63</v>
      </c>
      <c r="D769" s="178">
        <v>2.59</v>
      </c>
      <c r="E769" s="178">
        <v>2.54</v>
      </c>
      <c r="F769" s="178">
        <v>2.54</v>
      </c>
      <c r="G769" s="178">
        <v>2.56</v>
      </c>
      <c r="H769" s="178">
        <v>2.63</v>
      </c>
      <c r="I769" s="178">
        <v>2.72</v>
      </c>
      <c r="J769" s="178">
        <v>2.96</v>
      </c>
      <c r="K769" s="179">
        <f>MAX(0,((T769*(365/365))-VLOOKUP(A769,VBMA!$A:$D,4,0))  /  (T769* (365/365)   ))</f>
        <v>0.6903914591</v>
      </c>
      <c r="L769" s="180">
        <f t="shared" ref="L769:S769" si="772">(B769*(1-$K769) * (365/365))/100</f>
        <v>0.007925978648</v>
      </c>
      <c r="M769" s="180">
        <f t="shared" si="772"/>
        <v>0.008142704626</v>
      </c>
      <c r="N769" s="180">
        <f t="shared" si="772"/>
        <v>0.00801886121</v>
      </c>
      <c r="O769" s="180">
        <f t="shared" si="772"/>
        <v>0.00786405694</v>
      </c>
      <c r="P769" s="180">
        <f t="shared" si="772"/>
        <v>0.00786405694</v>
      </c>
      <c r="Q769" s="180">
        <f t="shared" si="772"/>
        <v>0.007925978648</v>
      </c>
      <c r="R769" s="180">
        <f t="shared" si="772"/>
        <v>0.008142704626</v>
      </c>
      <c r="S769" s="180">
        <f t="shared" si="772"/>
        <v>0.008421352313</v>
      </c>
      <c r="T769" s="181">
        <f t="shared" si="3"/>
        <v>2.81</v>
      </c>
      <c r="U769" s="182">
        <f t="shared" si="4"/>
        <v>44791</v>
      </c>
      <c r="V769" s="182">
        <f t="shared" si="5"/>
        <v>44883</v>
      </c>
      <c r="W769" s="182">
        <f t="shared" si="6"/>
        <v>44975</v>
      </c>
      <c r="X769" s="181">
        <f t="shared" si="7"/>
        <v>181</v>
      </c>
      <c r="Y769" s="181">
        <f t="shared" si="8"/>
        <v>273</v>
      </c>
      <c r="Z769" s="181">
        <f t="shared" si="9"/>
        <v>365</v>
      </c>
      <c r="AA769" s="155"/>
      <c r="AB769" s="9"/>
      <c r="AC769" s="9"/>
      <c r="AD769" s="9"/>
      <c r="AE769" s="9"/>
      <c r="AF769" s="9"/>
      <c r="AG769" s="9"/>
      <c r="AH769" s="9"/>
    </row>
    <row r="770" ht="15.75" customHeight="1">
      <c r="A770" s="177">
        <v>44609.0</v>
      </c>
      <c r="B770" s="178">
        <v>2.69</v>
      </c>
      <c r="C770" s="178">
        <v>2.76</v>
      </c>
      <c r="D770" s="178">
        <v>2.6</v>
      </c>
      <c r="E770" s="178">
        <v>2.6</v>
      </c>
      <c r="F770" s="178">
        <v>2.54</v>
      </c>
      <c r="G770" s="178">
        <v>2.56</v>
      </c>
      <c r="H770" s="178">
        <v>2.64</v>
      </c>
      <c r="I770" s="178">
        <v>2.72</v>
      </c>
      <c r="J770" s="178">
        <v>3.02</v>
      </c>
      <c r="K770" s="179">
        <f>MAX(0,((T770*(365/365))-VLOOKUP(A770,VBMA!$A:$D,4,0))  /  (T770* (365/365)   ))</f>
        <v>0.7285714286</v>
      </c>
      <c r="L770" s="180">
        <f t="shared" ref="L770:S770" si="773">(B770*(1-$K770) * (365/365))/100</f>
        <v>0.007301428571</v>
      </c>
      <c r="M770" s="180">
        <f t="shared" si="773"/>
        <v>0.007491428571</v>
      </c>
      <c r="N770" s="180">
        <f t="shared" si="773"/>
        <v>0.007057142857</v>
      </c>
      <c r="O770" s="180">
        <f t="shared" si="773"/>
        <v>0.007057142857</v>
      </c>
      <c r="P770" s="180">
        <f t="shared" si="773"/>
        <v>0.006894285714</v>
      </c>
      <c r="Q770" s="180">
        <f t="shared" si="773"/>
        <v>0.006948571429</v>
      </c>
      <c r="R770" s="180">
        <f t="shared" si="773"/>
        <v>0.007165714286</v>
      </c>
      <c r="S770" s="180">
        <f t="shared" si="773"/>
        <v>0.007382857143</v>
      </c>
      <c r="T770" s="181">
        <f t="shared" si="3"/>
        <v>2.8</v>
      </c>
      <c r="U770" s="182">
        <f t="shared" si="4"/>
        <v>44790</v>
      </c>
      <c r="V770" s="182">
        <f t="shared" si="5"/>
        <v>44882</v>
      </c>
      <c r="W770" s="182">
        <f t="shared" si="6"/>
        <v>44974</v>
      </c>
      <c r="X770" s="181">
        <f t="shared" si="7"/>
        <v>181</v>
      </c>
      <c r="Y770" s="181">
        <f t="shared" si="8"/>
        <v>273</v>
      </c>
      <c r="Z770" s="181">
        <f t="shared" si="9"/>
        <v>365</v>
      </c>
      <c r="AA770" s="155"/>
      <c r="AB770" s="9"/>
      <c r="AC770" s="9"/>
      <c r="AD770" s="9"/>
      <c r="AE770" s="9"/>
      <c r="AF770" s="9"/>
      <c r="AG770" s="9"/>
      <c r="AH770" s="9"/>
    </row>
    <row r="771" ht="15.75" customHeight="1">
      <c r="A771" s="177">
        <v>44608.0</v>
      </c>
      <c r="B771" s="178">
        <v>2.88</v>
      </c>
      <c r="C771" s="178">
        <v>2.82</v>
      </c>
      <c r="D771" s="178">
        <v>2.65</v>
      </c>
      <c r="E771" s="178">
        <v>2.65</v>
      </c>
      <c r="F771" s="178">
        <v>2.55</v>
      </c>
      <c r="G771" s="178">
        <v>2.57</v>
      </c>
      <c r="H771" s="178">
        <v>2.7</v>
      </c>
      <c r="I771" s="178">
        <v>2.82</v>
      </c>
      <c r="J771" s="178">
        <v>3.15</v>
      </c>
      <c r="K771" s="179">
        <f>MAX(0,((T771*(365/365))-VLOOKUP(A771,VBMA!$A:$D,4,0))  /  (T771* (365/365)   ))</f>
        <v>0.7704081633</v>
      </c>
      <c r="L771" s="180">
        <f t="shared" ref="L771:S771" si="774">(B771*(1-$K771) * (365/365))/100</f>
        <v>0.006612244898</v>
      </c>
      <c r="M771" s="180">
        <f t="shared" si="774"/>
        <v>0.006474489796</v>
      </c>
      <c r="N771" s="180">
        <f t="shared" si="774"/>
        <v>0.006084183673</v>
      </c>
      <c r="O771" s="180">
        <f t="shared" si="774"/>
        <v>0.006084183673</v>
      </c>
      <c r="P771" s="180">
        <f t="shared" si="774"/>
        <v>0.005854591837</v>
      </c>
      <c r="Q771" s="180">
        <f t="shared" si="774"/>
        <v>0.005900510204</v>
      </c>
      <c r="R771" s="180">
        <f t="shared" si="774"/>
        <v>0.006198979592</v>
      </c>
      <c r="S771" s="180">
        <f t="shared" si="774"/>
        <v>0.006474489796</v>
      </c>
      <c r="T771" s="181">
        <f t="shared" si="3"/>
        <v>2.94</v>
      </c>
      <c r="U771" s="182">
        <f t="shared" si="4"/>
        <v>44789</v>
      </c>
      <c r="V771" s="182">
        <f t="shared" si="5"/>
        <v>44881</v>
      </c>
      <c r="W771" s="182">
        <f t="shared" si="6"/>
        <v>44973</v>
      </c>
      <c r="X771" s="181">
        <f t="shared" si="7"/>
        <v>181</v>
      </c>
      <c r="Y771" s="181">
        <f t="shared" si="8"/>
        <v>273</v>
      </c>
      <c r="Z771" s="181">
        <f t="shared" si="9"/>
        <v>365</v>
      </c>
      <c r="AA771" s="155"/>
      <c r="AB771" s="9"/>
      <c r="AC771" s="9"/>
      <c r="AD771" s="9"/>
      <c r="AE771" s="9"/>
      <c r="AF771" s="9"/>
      <c r="AG771" s="9"/>
      <c r="AH771" s="9"/>
    </row>
    <row r="772" ht="15.75" customHeight="1">
      <c r="A772" s="177">
        <v>44607.0</v>
      </c>
      <c r="B772" s="178">
        <v>2.84</v>
      </c>
      <c r="C772" s="178">
        <v>2.78</v>
      </c>
      <c r="D772" s="178">
        <v>2.6</v>
      </c>
      <c r="E772" s="178">
        <v>2.62</v>
      </c>
      <c r="F772" s="178">
        <v>2.52</v>
      </c>
      <c r="G772" s="178">
        <v>2.54</v>
      </c>
      <c r="H772" s="178">
        <v>2.68</v>
      </c>
      <c r="I772" s="178">
        <v>2.78</v>
      </c>
      <c r="J772" s="178">
        <v>3.05</v>
      </c>
      <c r="K772" s="179">
        <f>MAX(0,((T772*(365/365))-VLOOKUP(A772,VBMA!$A:$D,4,0))  /  (T772* (365/365)   ))</f>
        <v>0.7916666667</v>
      </c>
      <c r="L772" s="180">
        <f t="shared" ref="L772:S772" si="775">(B772*(1-$K772) * (365/365))/100</f>
        <v>0.005916666667</v>
      </c>
      <c r="M772" s="180">
        <f t="shared" si="775"/>
        <v>0.005791666667</v>
      </c>
      <c r="N772" s="180">
        <f t="shared" si="775"/>
        <v>0.005416666667</v>
      </c>
      <c r="O772" s="180">
        <f t="shared" si="775"/>
        <v>0.005458333333</v>
      </c>
      <c r="P772" s="180">
        <f t="shared" si="775"/>
        <v>0.00525</v>
      </c>
      <c r="Q772" s="180">
        <f t="shared" si="775"/>
        <v>0.005291666667</v>
      </c>
      <c r="R772" s="180">
        <f t="shared" si="775"/>
        <v>0.005583333333</v>
      </c>
      <c r="S772" s="180">
        <f t="shared" si="775"/>
        <v>0.005791666667</v>
      </c>
      <c r="T772" s="181">
        <f t="shared" si="3"/>
        <v>2.88</v>
      </c>
      <c r="U772" s="182">
        <f t="shared" si="4"/>
        <v>44788</v>
      </c>
      <c r="V772" s="182">
        <f t="shared" si="5"/>
        <v>44880</v>
      </c>
      <c r="W772" s="182">
        <f t="shared" si="6"/>
        <v>44972</v>
      </c>
      <c r="X772" s="181">
        <f t="shared" si="7"/>
        <v>181</v>
      </c>
      <c r="Y772" s="181">
        <f t="shared" si="8"/>
        <v>273</v>
      </c>
      <c r="Z772" s="181">
        <f t="shared" si="9"/>
        <v>365</v>
      </c>
      <c r="AA772" s="155"/>
      <c r="AB772" s="9"/>
      <c r="AC772" s="9"/>
      <c r="AD772" s="9"/>
      <c r="AE772" s="9"/>
      <c r="AF772" s="9"/>
      <c r="AG772" s="9"/>
      <c r="AH772" s="9"/>
    </row>
    <row r="773" ht="15.75" customHeight="1">
      <c r="A773" s="177">
        <v>44606.0</v>
      </c>
      <c r="B773" s="178">
        <v>2.92</v>
      </c>
      <c r="C773" s="178">
        <v>2.8</v>
      </c>
      <c r="D773" s="178">
        <v>2.62</v>
      </c>
      <c r="E773" s="178">
        <v>2.66</v>
      </c>
      <c r="F773" s="178">
        <v>2.58</v>
      </c>
      <c r="G773" s="178">
        <v>2.6</v>
      </c>
      <c r="H773" s="178">
        <v>2.68</v>
      </c>
      <c r="I773" s="178">
        <v>2.8</v>
      </c>
      <c r="J773" s="178">
        <v>3.22</v>
      </c>
      <c r="K773" s="179">
        <f>MAX(0,((T773*(365/365))-VLOOKUP(A773,VBMA!$A:$D,4,0))  /  (T773* (365/365)   ))</f>
        <v>0.8020547945</v>
      </c>
      <c r="L773" s="180">
        <f t="shared" ref="L773:S773" si="776">(B773*(1-$K773) * (365/365))/100</f>
        <v>0.00578</v>
      </c>
      <c r="M773" s="180">
        <f t="shared" si="776"/>
        <v>0.005542465753</v>
      </c>
      <c r="N773" s="180">
        <f t="shared" si="776"/>
        <v>0.005186164384</v>
      </c>
      <c r="O773" s="180">
        <f t="shared" si="776"/>
        <v>0.005265342466</v>
      </c>
      <c r="P773" s="180">
        <f t="shared" si="776"/>
        <v>0.005106986301</v>
      </c>
      <c r="Q773" s="180">
        <f t="shared" si="776"/>
        <v>0.005146575342</v>
      </c>
      <c r="R773" s="180">
        <f t="shared" si="776"/>
        <v>0.005304931507</v>
      </c>
      <c r="S773" s="180">
        <f t="shared" si="776"/>
        <v>0.005542465753</v>
      </c>
      <c r="T773" s="181">
        <f t="shared" si="3"/>
        <v>2.92</v>
      </c>
      <c r="U773" s="182">
        <f t="shared" si="4"/>
        <v>44787</v>
      </c>
      <c r="V773" s="182">
        <f t="shared" si="5"/>
        <v>44879</v>
      </c>
      <c r="W773" s="182">
        <f t="shared" si="6"/>
        <v>44971</v>
      </c>
      <c r="X773" s="181">
        <f t="shared" si="7"/>
        <v>181</v>
      </c>
      <c r="Y773" s="181">
        <f t="shared" si="8"/>
        <v>273</v>
      </c>
      <c r="Z773" s="181">
        <f t="shared" si="9"/>
        <v>365</v>
      </c>
      <c r="AA773" s="155"/>
      <c r="AB773" s="9"/>
      <c r="AC773" s="9"/>
      <c r="AD773" s="9"/>
      <c r="AE773" s="9"/>
      <c r="AF773" s="9"/>
      <c r="AG773" s="9"/>
      <c r="AH773" s="9"/>
    </row>
    <row r="774" ht="15.75" customHeight="1">
      <c r="A774" s="177">
        <v>44603.0</v>
      </c>
      <c r="B774" s="178">
        <v>2.7</v>
      </c>
      <c r="C774" s="178">
        <v>2.71</v>
      </c>
      <c r="D774" s="178">
        <v>2.56</v>
      </c>
      <c r="E774" s="178">
        <v>2.61</v>
      </c>
      <c r="F774" s="178">
        <v>2.57</v>
      </c>
      <c r="G774" s="178">
        <v>2.57</v>
      </c>
      <c r="H774" s="178">
        <v>2.63</v>
      </c>
      <c r="I774" s="178">
        <v>2.72</v>
      </c>
      <c r="J774" s="178">
        <v>3.02</v>
      </c>
      <c r="K774" s="179">
        <f>MAX(0,((T774*(365/365))-VLOOKUP(A774,VBMA!$A:$D,4,0))  /  (T774* (365/365)   ))</f>
        <v>0.8</v>
      </c>
      <c r="L774" s="180">
        <f t="shared" ref="L774:S774" si="777">(B774*(1-$K774) * (365/365))/100</f>
        <v>0.0054</v>
      </c>
      <c r="M774" s="180">
        <f t="shared" si="777"/>
        <v>0.00542</v>
      </c>
      <c r="N774" s="180">
        <f t="shared" si="777"/>
        <v>0.00512</v>
      </c>
      <c r="O774" s="180">
        <f t="shared" si="777"/>
        <v>0.00522</v>
      </c>
      <c r="P774" s="180">
        <f t="shared" si="777"/>
        <v>0.00514</v>
      </c>
      <c r="Q774" s="180">
        <f t="shared" si="777"/>
        <v>0.00514</v>
      </c>
      <c r="R774" s="180">
        <f t="shared" si="777"/>
        <v>0.00526</v>
      </c>
      <c r="S774" s="180">
        <f t="shared" si="777"/>
        <v>0.00544</v>
      </c>
      <c r="T774" s="181">
        <f t="shared" si="3"/>
        <v>2.81</v>
      </c>
      <c r="U774" s="182">
        <f t="shared" si="4"/>
        <v>44784</v>
      </c>
      <c r="V774" s="182">
        <f t="shared" si="5"/>
        <v>44876</v>
      </c>
      <c r="W774" s="182">
        <f t="shared" si="6"/>
        <v>44968</v>
      </c>
      <c r="X774" s="181">
        <f t="shared" si="7"/>
        <v>181</v>
      </c>
      <c r="Y774" s="181">
        <f t="shared" si="8"/>
        <v>273</v>
      </c>
      <c r="Z774" s="181">
        <f t="shared" si="9"/>
        <v>365</v>
      </c>
      <c r="AA774" s="155"/>
      <c r="AB774" s="9"/>
      <c r="AC774" s="9"/>
      <c r="AD774" s="9"/>
      <c r="AE774" s="9"/>
      <c r="AF774" s="9"/>
      <c r="AG774" s="9"/>
      <c r="AH774" s="9"/>
    </row>
    <row r="775" ht="15.75" customHeight="1">
      <c r="A775" s="177">
        <v>44602.0</v>
      </c>
      <c r="B775" s="178">
        <v>2.74</v>
      </c>
      <c r="C775" s="178">
        <v>2.71</v>
      </c>
      <c r="D775" s="178">
        <v>2.7</v>
      </c>
      <c r="E775" s="178">
        <v>2.6</v>
      </c>
      <c r="F775" s="178">
        <v>2.61</v>
      </c>
      <c r="G775" s="178">
        <v>2.61</v>
      </c>
      <c r="H775" s="178">
        <v>2.7</v>
      </c>
      <c r="I775" s="178">
        <v>2.78</v>
      </c>
      <c r="J775" s="178">
        <v>3.12</v>
      </c>
      <c r="K775" s="179">
        <f>MAX(0,((T775*(365/365))-VLOOKUP(A775,VBMA!$A:$D,4,0))  /  (T775* (365/365)   ))</f>
        <v>0.8094405594</v>
      </c>
      <c r="L775" s="180">
        <f t="shared" ref="L775:S775" si="778">(B775*(1-$K775) * (365/365))/100</f>
        <v>0.005221328671</v>
      </c>
      <c r="M775" s="180">
        <f t="shared" si="778"/>
        <v>0.005164160839</v>
      </c>
      <c r="N775" s="180">
        <f t="shared" si="778"/>
        <v>0.005145104895</v>
      </c>
      <c r="O775" s="180">
        <f t="shared" si="778"/>
        <v>0.004954545455</v>
      </c>
      <c r="P775" s="180">
        <f t="shared" si="778"/>
        <v>0.004973601399</v>
      </c>
      <c r="Q775" s="180">
        <f t="shared" si="778"/>
        <v>0.004973601399</v>
      </c>
      <c r="R775" s="180">
        <f t="shared" si="778"/>
        <v>0.005145104895</v>
      </c>
      <c r="S775" s="180">
        <f t="shared" si="778"/>
        <v>0.005297552448</v>
      </c>
      <c r="T775" s="181">
        <f t="shared" si="3"/>
        <v>2.86</v>
      </c>
      <c r="U775" s="182">
        <f t="shared" si="4"/>
        <v>44783</v>
      </c>
      <c r="V775" s="182">
        <f t="shared" si="5"/>
        <v>44875</v>
      </c>
      <c r="W775" s="182">
        <f t="shared" si="6"/>
        <v>44967</v>
      </c>
      <c r="X775" s="181">
        <f t="shared" si="7"/>
        <v>181</v>
      </c>
      <c r="Y775" s="181">
        <f t="shared" si="8"/>
        <v>273</v>
      </c>
      <c r="Z775" s="181">
        <f t="shared" si="9"/>
        <v>365</v>
      </c>
      <c r="AA775" s="155"/>
      <c r="AB775" s="9"/>
      <c r="AC775" s="9"/>
      <c r="AD775" s="9"/>
      <c r="AE775" s="9"/>
      <c r="AF775" s="9"/>
      <c r="AG775" s="9"/>
      <c r="AH775" s="9"/>
    </row>
    <row r="776" ht="15.75" customHeight="1">
      <c r="A776" s="177">
        <v>44601.0</v>
      </c>
      <c r="B776" s="178">
        <v>2.87</v>
      </c>
      <c r="C776" s="178">
        <v>2.84</v>
      </c>
      <c r="D776" s="178">
        <v>2.77</v>
      </c>
      <c r="E776" s="178">
        <v>2.59</v>
      </c>
      <c r="F776" s="178">
        <v>2.6</v>
      </c>
      <c r="G776" s="178">
        <v>2.57</v>
      </c>
      <c r="H776" s="178">
        <v>2.67</v>
      </c>
      <c r="I776" s="178">
        <v>2.78</v>
      </c>
      <c r="J776" s="178">
        <v>3.08</v>
      </c>
      <c r="K776" s="179">
        <f>MAX(0,((T776*(365/365))-VLOOKUP(A776,VBMA!$A:$D,4,0))  /  (T776* (365/365)   ))</f>
        <v>0.8124567474</v>
      </c>
      <c r="L776" s="180">
        <f t="shared" ref="L776:S776" si="779">(B776*(1-$K776) * (365/365))/100</f>
        <v>0.005382491349</v>
      </c>
      <c r="M776" s="180">
        <f t="shared" si="779"/>
        <v>0.005326228374</v>
      </c>
      <c r="N776" s="180">
        <f t="shared" si="779"/>
        <v>0.005194948097</v>
      </c>
      <c r="O776" s="180">
        <f t="shared" si="779"/>
        <v>0.004857370242</v>
      </c>
      <c r="P776" s="180">
        <f t="shared" si="779"/>
        <v>0.004876124567</v>
      </c>
      <c r="Q776" s="180">
        <f t="shared" si="779"/>
        <v>0.004819861592</v>
      </c>
      <c r="R776" s="180">
        <f t="shared" si="779"/>
        <v>0.005007404844</v>
      </c>
      <c r="S776" s="180">
        <f t="shared" si="779"/>
        <v>0.005213702422</v>
      </c>
      <c r="T776" s="181">
        <f t="shared" si="3"/>
        <v>2.89</v>
      </c>
      <c r="U776" s="182">
        <f t="shared" si="4"/>
        <v>44782</v>
      </c>
      <c r="V776" s="182">
        <f t="shared" si="5"/>
        <v>44874</v>
      </c>
      <c r="W776" s="182">
        <f t="shared" si="6"/>
        <v>44966</v>
      </c>
      <c r="X776" s="181">
        <f t="shared" si="7"/>
        <v>181</v>
      </c>
      <c r="Y776" s="181">
        <f t="shared" si="8"/>
        <v>273</v>
      </c>
      <c r="Z776" s="181">
        <f t="shared" si="9"/>
        <v>365</v>
      </c>
      <c r="AA776" s="155"/>
      <c r="AB776" s="9"/>
      <c r="AC776" s="9"/>
      <c r="AD776" s="9"/>
      <c r="AE776" s="9"/>
      <c r="AF776" s="9"/>
      <c r="AG776" s="9"/>
      <c r="AH776" s="9"/>
    </row>
    <row r="777" ht="15.75" customHeight="1">
      <c r="A777" s="177">
        <v>44600.0</v>
      </c>
      <c r="B777" s="178">
        <v>2.43</v>
      </c>
      <c r="C777" s="178">
        <v>2.56</v>
      </c>
      <c r="D777" s="178">
        <v>2.53</v>
      </c>
      <c r="E777" s="178">
        <v>2.5</v>
      </c>
      <c r="F777" s="178">
        <v>2.53</v>
      </c>
      <c r="G777" s="178">
        <v>2.53</v>
      </c>
      <c r="H777" s="178">
        <v>2.59</v>
      </c>
      <c r="I777" s="178">
        <v>2.67</v>
      </c>
      <c r="J777" s="178">
        <v>3.02</v>
      </c>
      <c r="K777" s="179">
        <f>MAX(0,((T777*(365/365))-VLOOKUP(A777,VBMA!$A:$D,4,0))  /  (T777* (365/365)   ))</f>
        <v>0.8229090909</v>
      </c>
      <c r="L777" s="180">
        <f t="shared" ref="L777:S777" si="780">(B777*(1-$K777) * (365/365))/100</f>
        <v>0.004303309091</v>
      </c>
      <c r="M777" s="180">
        <f t="shared" si="780"/>
        <v>0.004533527273</v>
      </c>
      <c r="N777" s="180">
        <f t="shared" si="780"/>
        <v>0.0044804</v>
      </c>
      <c r="O777" s="180">
        <f t="shared" si="780"/>
        <v>0.004427272727</v>
      </c>
      <c r="P777" s="180">
        <f t="shared" si="780"/>
        <v>0.0044804</v>
      </c>
      <c r="Q777" s="180">
        <f t="shared" si="780"/>
        <v>0.0044804</v>
      </c>
      <c r="R777" s="180">
        <f t="shared" si="780"/>
        <v>0.004586654545</v>
      </c>
      <c r="S777" s="180">
        <f t="shared" si="780"/>
        <v>0.004728327273</v>
      </c>
      <c r="T777" s="181">
        <f t="shared" si="3"/>
        <v>2.75</v>
      </c>
      <c r="U777" s="182">
        <f t="shared" si="4"/>
        <v>44781</v>
      </c>
      <c r="V777" s="182">
        <f t="shared" si="5"/>
        <v>44873</v>
      </c>
      <c r="W777" s="182">
        <f t="shared" si="6"/>
        <v>44965</v>
      </c>
      <c r="X777" s="181">
        <f t="shared" si="7"/>
        <v>181</v>
      </c>
      <c r="Y777" s="181">
        <f t="shared" si="8"/>
        <v>273</v>
      </c>
      <c r="Z777" s="181">
        <f t="shared" si="9"/>
        <v>365</v>
      </c>
      <c r="AA777" s="155"/>
      <c r="AB777" s="9"/>
      <c r="AC777" s="9"/>
      <c r="AD777" s="9"/>
      <c r="AE777" s="9"/>
      <c r="AF777" s="9"/>
      <c r="AG777" s="9"/>
      <c r="AH777" s="9"/>
    </row>
    <row r="778" ht="15.75" customHeight="1">
      <c r="A778" s="177">
        <v>44599.0</v>
      </c>
      <c r="B778" s="178">
        <v>2.24</v>
      </c>
      <c r="C778" s="178">
        <v>2.38</v>
      </c>
      <c r="D778" s="178">
        <v>2.42</v>
      </c>
      <c r="E778" s="178">
        <v>2.4</v>
      </c>
      <c r="F778" s="178">
        <v>2.4</v>
      </c>
      <c r="G778" s="178">
        <v>2.4</v>
      </c>
      <c r="H778" s="178">
        <v>2.44</v>
      </c>
      <c r="I778" s="178">
        <v>2.6</v>
      </c>
      <c r="J778" s="178">
        <v>3.23</v>
      </c>
      <c r="K778" s="179">
        <f>MAX(0,((T778*(365/365))-VLOOKUP(A778,VBMA!$A:$D,4,0))  /  (T778* (365/365)   ))</f>
        <v>0.8268115942</v>
      </c>
      <c r="L778" s="180">
        <f t="shared" ref="L778:S778" si="781">(B778*(1-$K778) * (365/365))/100</f>
        <v>0.00387942029</v>
      </c>
      <c r="M778" s="180">
        <f t="shared" si="781"/>
        <v>0.004121884058</v>
      </c>
      <c r="N778" s="180">
        <f t="shared" si="781"/>
        <v>0.00419115942</v>
      </c>
      <c r="O778" s="180">
        <f t="shared" si="781"/>
        <v>0.004156521739</v>
      </c>
      <c r="P778" s="180">
        <f t="shared" si="781"/>
        <v>0.004156521739</v>
      </c>
      <c r="Q778" s="180">
        <f t="shared" si="781"/>
        <v>0.004156521739</v>
      </c>
      <c r="R778" s="180">
        <f t="shared" si="781"/>
        <v>0.004225797101</v>
      </c>
      <c r="S778" s="180">
        <f t="shared" si="781"/>
        <v>0.004502898551</v>
      </c>
      <c r="T778" s="181">
        <f t="shared" si="3"/>
        <v>2.76</v>
      </c>
      <c r="U778" s="182">
        <f t="shared" si="4"/>
        <v>44780</v>
      </c>
      <c r="V778" s="182">
        <f t="shared" si="5"/>
        <v>44872</v>
      </c>
      <c r="W778" s="182">
        <f t="shared" si="6"/>
        <v>44964</v>
      </c>
      <c r="X778" s="181">
        <f t="shared" si="7"/>
        <v>181</v>
      </c>
      <c r="Y778" s="181">
        <f t="shared" si="8"/>
        <v>273</v>
      </c>
      <c r="Z778" s="181">
        <f t="shared" si="9"/>
        <v>365</v>
      </c>
      <c r="AA778" s="155"/>
      <c r="AB778" s="9"/>
      <c r="AC778" s="9"/>
      <c r="AD778" s="9"/>
      <c r="AE778" s="9"/>
      <c r="AF778" s="9"/>
      <c r="AG778" s="9"/>
      <c r="AH778" s="9"/>
    </row>
    <row r="779" ht="15.75" customHeight="1">
      <c r="A779" s="177">
        <v>44589.0</v>
      </c>
      <c r="B779" s="178">
        <v>2.2</v>
      </c>
      <c r="C779" s="178">
        <v>2.32</v>
      </c>
      <c r="D779" s="178">
        <v>2.4</v>
      </c>
      <c r="E779" s="178">
        <v>2.43</v>
      </c>
      <c r="F779" s="178">
        <v>2.38</v>
      </c>
      <c r="G779" s="178">
        <v>2.4</v>
      </c>
      <c r="H779" s="178">
        <v>2.6</v>
      </c>
      <c r="I779" s="178">
        <v>2.74</v>
      </c>
      <c r="J779" s="178">
        <v>3.28</v>
      </c>
      <c r="K779" s="179">
        <f>MAX(0,((T779*(365/365))-VLOOKUP(A779,VBMA!$A:$D,4,0))  /  (T779* (365/365)   ))</f>
        <v>0.8340277778</v>
      </c>
      <c r="L779" s="180">
        <f t="shared" ref="L779:S779" si="782">(B779*(1-$K779) * (365/365))/100</f>
        <v>0.003651388889</v>
      </c>
      <c r="M779" s="180">
        <f t="shared" si="782"/>
        <v>0.003850555556</v>
      </c>
      <c r="N779" s="180">
        <f t="shared" si="782"/>
        <v>0.003983333333</v>
      </c>
      <c r="O779" s="180">
        <f t="shared" si="782"/>
        <v>0.004033125</v>
      </c>
      <c r="P779" s="180">
        <f t="shared" si="782"/>
        <v>0.003950138889</v>
      </c>
      <c r="Q779" s="180">
        <f t="shared" si="782"/>
        <v>0.003983333333</v>
      </c>
      <c r="R779" s="180">
        <f t="shared" si="782"/>
        <v>0.004315277778</v>
      </c>
      <c r="S779" s="180">
        <f t="shared" si="782"/>
        <v>0.004547638889</v>
      </c>
      <c r="T779" s="181">
        <f t="shared" si="3"/>
        <v>2.88</v>
      </c>
      <c r="U779" s="182">
        <f t="shared" si="4"/>
        <v>44770</v>
      </c>
      <c r="V779" s="182">
        <f t="shared" si="5"/>
        <v>44862</v>
      </c>
      <c r="W779" s="182">
        <f t="shared" si="6"/>
        <v>44954</v>
      </c>
      <c r="X779" s="181">
        <f t="shared" si="7"/>
        <v>181</v>
      </c>
      <c r="Y779" s="181">
        <f t="shared" si="8"/>
        <v>273</v>
      </c>
      <c r="Z779" s="181">
        <f t="shared" si="9"/>
        <v>365</v>
      </c>
      <c r="AA779" s="155"/>
      <c r="AB779" s="9"/>
      <c r="AC779" s="9"/>
      <c r="AD779" s="9"/>
      <c r="AE779" s="9"/>
      <c r="AF779" s="9"/>
      <c r="AG779" s="9"/>
      <c r="AH779" s="9"/>
    </row>
    <row r="780" ht="15.75" customHeight="1">
      <c r="A780" s="177">
        <v>44588.0</v>
      </c>
      <c r="B780" s="178">
        <v>2.14</v>
      </c>
      <c r="C780" s="178">
        <v>2.23</v>
      </c>
      <c r="D780" s="178">
        <v>2.42</v>
      </c>
      <c r="E780" s="178">
        <v>2.4</v>
      </c>
      <c r="F780" s="178">
        <v>2.34</v>
      </c>
      <c r="G780" s="178">
        <v>2.36</v>
      </c>
      <c r="H780" s="178">
        <v>2.56</v>
      </c>
      <c r="I780" s="178">
        <v>2.7</v>
      </c>
      <c r="J780" s="178">
        <v>3.2</v>
      </c>
      <c r="K780" s="179">
        <f>MAX(0,((T780*(365/365))-VLOOKUP(A780,VBMA!$A:$D,4,0))  /  (T780* (365/365)   ))</f>
        <v>0.8316901408</v>
      </c>
      <c r="L780" s="180">
        <f t="shared" ref="L780:S780" si="783">(B780*(1-$K780) * (365/365))/100</f>
        <v>0.003601830986</v>
      </c>
      <c r="M780" s="180">
        <f t="shared" si="783"/>
        <v>0.003753309859</v>
      </c>
      <c r="N780" s="180">
        <f t="shared" si="783"/>
        <v>0.004073098592</v>
      </c>
      <c r="O780" s="180">
        <f t="shared" si="783"/>
        <v>0.00403943662</v>
      </c>
      <c r="P780" s="180">
        <f t="shared" si="783"/>
        <v>0.003938450704</v>
      </c>
      <c r="Q780" s="180">
        <f t="shared" si="783"/>
        <v>0.003972112676</v>
      </c>
      <c r="R780" s="180">
        <f t="shared" si="783"/>
        <v>0.004308732394</v>
      </c>
      <c r="S780" s="180">
        <f t="shared" si="783"/>
        <v>0.004544366197</v>
      </c>
      <c r="T780" s="181">
        <f t="shared" si="3"/>
        <v>2.84</v>
      </c>
      <c r="U780" s="182">
        <f t="shared" si="4"/>
        <v>44769</v>
      </c>
      <c r="V780" s="182">
        <f t="shared" si="5"/>
        <v>44861</v>
      </c>
      <c r="W780" s="182">
        <f t="shared" si="6"/>
        <v>44953</v>
      </c>
      <c r="X780" s="181">
        <f t="shared" si="7"/>
        <v>181</v>
      </c>
      <c r="Y780" s="181">
        <f t="shared" si="8"/>
        <v>273</v>
      </c>
      <c r="Z780" s="181">
        <f t="shared" si="9"/>
        <v>365</v>
      </c>
      <c r="AA780" s="155"/>
      <c r="AB780" s="9"/>
      <c r="AC780" s="9"/>
      <c r="AD780" s="9"/>
      <c r="AE780" s="9"/>
      <c r="AF780" s="9"/>
      <c r="AG780" s="9"/>
      <c r="AH780" s="9"/>
    </row>
    <row r="781" ht="15.75" customHeight="1">
      <c r="A781" s="177">
        <v>44587.0</v>
      </c>
      <c r="B781" s="178">
        <v>1.93</v>
      </c>
      <c r="C781" s="178">
        <v>2.1</v>
      </c>
      <c r="D781" s="178">
        <v>2.3</v>
      </c>
      <c r="E781" s="178">
        <v>2.45</v>
      </c>
      <c r="F781" s="178">
        <v>2.38</v>
      </c>
      <c r="G781" s="178">
        <v>2.4</v>
      </c>
      <c r="H781" s="178">
        <v>2.55</v>
      </c>
      <c r="I781" s="178">
        <v>2.66</v>
      </c>
      <c r="J781" s="178">
        <v>3.03</v>
      </c>
      <c r="K781" s="179">
        <f>MAX(0,((T781*(365/365))-VLOOKUP(A781,VBMA!$A:$D,4,0))  /  (T781* (365/365)   ))</f>
        <v>0.8274368231</v>
      </c>
      <c r="L781" s="180">
        <f t="shared" ref="L781:S781" si="784">(B781*(1-$K781) * (365/365))/100</f>
        <v>0.003330469314</v>
      </c>
      <c r="M781" s="180">
        <f t="shared" si="784"/>
        <v>0.003623826715</v>
      </c>
      <c r="N781" s="180">
        <f t="shared" si="784"/>
        <v>0.003968953069</v>
      </c>
      <c r="O781" s="180">
        <f t="shared" si="784"/>
        <v>0.004227797834</v>
      </c>
      <c r="P781" s="180">
        <f t="shared" si="784"/>
        <v>0.00410700361</v>
      </c>
      <c r="Q781" s="180">
        <f t="shared" si="784"/>
        <v>0.004141516245</v>
      </c>
      <c r="R781" s="180">
        <f t="shared" si="784"/>
        <v>0.004400361011</v>
      </c>
      <c r="S781" s="180">
        <f t="shared" si="784"/>
        <v>0.004590180505</v>
      </c>
      <c r="T781" s="181">
        <f t="shared" si="3"/>
        <v>2.77</v>
      </c>
      <c r="U781" s="182">
        <f t="shared" si="4"/>
        <v>44768</v>
      </c>
      <c r="V781" s="182">
        <f t="shared" si="5"/>
        <v>44860</v>
      </c>
      <c r="W781" s="182">
        <f t="shared" si="6"/>
        <v>44952</v>
      </c>
      <c r="X781" s="181">
        <f t="shared" si="7"/>
        <v>181</v>
      </c>
      <c r="Y781" s="181">
        <f t="shared" si="8"/>
        <v>273</v>
      </c>
      <c r="Z781" s="181">
        <f t="shared" si="9"/>
        <v>365</v>
      </c>
      <c r="AA781" s="155"/>
      <c r="AB781" s="9"/>
      <c r="AC781" s="9"/>
      <c r="AD781" s="9"/>
      <c r="AE781" s="9"/>
      <c r="AF781" s="9"/>
      <c r="AG781" s="9"/>
      <c r="AH781" s="9"/>
    </row>
    <row r="782" ht="15.75" customHeight="1">
      <c r="A782" s="177">
        <v>44586.0</v>
      </c>
      <c r="B782" s="178">
        <v>1.99</v>
      </c>
      <c r="C782" s="178">
        <v>2.18</v>
      </c>
      <c r="D782" s="178">
        <v>2.34</v>
      </c>
      <c r="E782" s="178">
        <v>2.36</v>
      </c>
      <c r="F782" s="178">
        <v>2.37</v>
      </c>
      <c r="G782" s="178">
        <v>2.39</v>
      </c>
      <c r="H782" s="178">
        <v>2.57</v>
      </c>
      <c r="I782" s="178">
        <v>2.67</v>
      </c>
      <c r="J782" s="178">
        <v>3.16</v>
      </c>
      <c r="K782" s="179">
        <f>MAX(0,((T782*(365/365))-VLOOKUP(A782,VBMA!$A:$D,4,0))  /  (T782* (365/365)   ))</f>
        <v>0.821299639</v>
      </c>
      <c r="L782" s="180">
        <f t="shared" ref="L782:S782" si="785">(B782*(1-$K782) * (365/365))/100</f>
        <v>0.003556137184</v>
      </c>
      <c r="M782" s="180">
        <f t="shared" si="785"/>
        <v>0.00389566787</v>
      </c>
      <c r="N782" s="180">
        <f t="shared" si="785"/>
        <v>0.004181588448</v>
      </c>
      <c r="O782" s="180">
        <f t="shared" si="785"/>
        <v>0.00421732852</v>
      </c>
      <c r="P782" s="180">
        <f t="shared" si="785"/>
        <v>0.004235198556</v>
      </c>
      <c r="Q782" s="180">
        <f t="shared" si="785"/>
        <v>0.004270938628</v>
      </c>
      <c r="R782" s="180">
        <f t="shared" si="785"/>
        <v>0.004592599278</v>
      </c>
      <c r="S782" s="180">
        <f t="shared" si="785"/>
        <v>0.004771299639</v>
      </c>
      <c r="T782" s="181">
        <f t="shared" si="3"/>
        <v>2.77</v>
      </c>
      <c r="U782" s="182">
        <f t="shared" si="4"/>
        <v>44767</v>
      </c>
      <c r="V782" s="182">
        <f t="shared" si="5"/>
        <v>44859</v>
      </c>
      <c r="W782" s="182">
        <f t="shared" si="6"/>
        <v>44951</v>
      </c>
      <c r="X782" s="181">
        <f t="shared" si="7"/>
        <v>181</v>
      </c>
      <c r="Y782" s="181">
        <f t="shared" si="8"/>
        <v>273</v>
      </c>
      <c r="Z782" s="181">
        <f t="shared" si="9"/>
        <v>365</v>
      </c>
      <c r="AA782" s="155"/>
      <c r="AB782" s="9"/>
      <c r="AC782" s="9"/>
      <c r="AD782" s="9"/>
      <c r="AE782" s="9"/>
      <c r="AF782" s="9"/>
      <c r="AG782" s="9"/>
      <c r="AH782" s="9"/>
    </row>
    <row r="783" ht="15.75" customHeight="1">
      <c r="A783" s="177">
        <v>44585.0</v>
      </c>
      <c r="B783" s="178">
        <v>1.4</v>
      </c>
      <c r="C783" s="178">
        <v>1.98</v>
      </c>
      <c r="D783" s="178">
        <v>2.23</v>
      </c>
      <c r="E783" s="178">
        <v>2.33</v>
      </c>
      <c r="F783" s="178">
        <v>2.33</v>
      </c>
      <c r="G783" s="178">
        <v>2.35</v>
      </c>
      <c r="H783" s="178">
        <v>2.5</v>
      </c>
      <c r="I783" s="178">
        <v>2.58</v>
      </c>
      <c r="J783" s="178">
        <v>3.14</v>
      </c>
      <c r="K783" s="179">
        <f>MAX(0,((T783*(365/365))-VLOOKUP(A783,VBMA!$A:$D,4,0))  /  (T783* (365/365)   ))</f>
        <v>0.8169172932</v>
      </c>
      <c r="L783" s="180">
        <f t="shared" ref="L783:S783" si="786">(B783*(1-$K783) * (365/365))/100</f>
        <v>0.002563157895</v>
      </c>
      <c r="M783" s="180">
        <f t="shared" si="786"/>
        <v>0.003625037594</v>
      </c>
      <c r="N783" s="180">
        <f t="shared" si="786"/>
        <v>0.004082744361</v>
      </c>
      <c r="O783" s="180">
        <f t="shared" si="786"/>
        <v>0.004265827068</v>
      </c>
      <c r="P783" s="180">
        <f t="shared" si="786"/>
        <v>0.004265827068</v>
      </c>
      <c r="Q783" s="180">
        <f t="shared" si="786"/>
        <v>0.004302443609</v>
      </c>
      <c r="R783" s="180">
        <f t="shared" si="786"/>
        <v>0.004577067669</v>
      </c>
      <c r="S783" s="180">
        <f t="shared" si="786"/>
        <v>0.004723533835</v>
      </c>
      <c r="T783" s="181">
        <f t="shared" si="3"/>
        <v>2.66</v>
      </c>
      <c r="U783" s="182">
        <f t="shared" si="4"/>
        <v>44766</v>
      </c>
      <c r="V783" s="182">
        <f t="shared" si="5"/>
        <v>44858</v>
      </c>
      <c r="W783" s="182">
        <f t="shared" si="6"/>
        <v>44950</v>
      </c>
      <c r="X783" s="181">
        <f t="shared" si="7"/>
        <v>181</v>
      </c>
      <c r="Y783" s="181">
        <f t="shared" si="8"/>
        <v>273</v>
      </c>
      <c r="Z783" s="181">
        <f t="shared" si="9"/>
        <v>365</v>
      </c>
      <c r="AA783" s="155"/>
      <c r="AB783" s="9"/>
      <c r="AC783" s="9"/>
      <c r="AD783" s="9"/>
      <c r="AE783" s="9"/>
      <c r="AF783" s="9"/>
      <c r="AG783" s="9"/>
      <c r="AH783" s="9"/>
    </row>
    <row r="784" ht="15.75" customHeight="1">
      <c r="A784" s="177">
        <v>44582.0</v>
      </c>
      <c r="B784" s="178">
        <v>1.12</v>
      </c>
      <c r="C784" s="178">
        <v>1.52</v>
      </c>
      <c r="D784" s="178">
        <v>1.8</v>
      </c>
      <c r="E784" s="178">
        <v>1.94</v>
      </c>
      <c r="F784" s="178">
        <v>2.18</v>
      </c>
      <c r="G784" s="178">
        <v>2.24</v>
      </c>
      <c r="H784" s="178">
        <v>2.56</v>
      </c>
      <c r="I784" s="178">
        <v>2.62</v>
      </c>
      <c r="J784" s="178">
        <v>3.1</v>
      </c>
      <c r="K784" s="179">
        <f>MAX(0,((T784*(365/365))-VLOOKUP(A784,VBMA!$A:$D,4,0))  /  (T784* (365/365)   ))</f>
        <v>0.8089552239</v>
      </c>
      <c r="L784" s="180">
        <f t="shared" ref="L784:S784" si="787">(B784*(1-$K784) * (365/365))/100</f>
        <v>0.002139701493</v>
      </c>
      <c r="M784" s="180">
        <f t="shared" si="787"/>
        <v>0.002903880597</v>
      </c>
      <c r="N784" s="180">
        <f t="shared" si="787"/>
        <v>0.00343880597</v>
      </c>
      <c r="O784" s="180">
        <f t="shared" si="787"/>
        <v>0.003706268657</v>
      </c>
      <c r="P784" s="180">
        <f t="shared" si="787"/>
        <v>0.004164776119</v>
      </c>
      <c r="Q784" s="180">
        <f t="shared" si="787"/>
        <v>0.004279402985</v>
      </c>
      <c r="R784" s="180">
        <f t="shared" si="787"/>
        <v>0.004890746269</v>
      </c>
      <c r="S784" s="180">
        <f t="shared" si="787"/>
        <v>0.005005373134</v>
      </c>
      <c r="T784" s="181">
        <f t="shared" si="3"/>
        <v>2.68</v>
      </c>
      <c r="U784" s="182">
        <f t="shared" si="4"/>
        <v>44763</v>
      </c>
      <c r="V784" s="182">
        <f t="shared" si="5"/>
        <v>44855</v>
      </c>
      <c r="W784" s="182">
        <f t="shared" si="6"/>
        <v>44947</v>
      </c>
      <c r="X784" s="181">
        <f t="shared" si="7"/>
        <v>181</v>
      </c>
      <c r="Y784" s="181">
        <f t="shared" si="8"/>
        <v>273</v>
      </c>
      <c r="Z784" s="181">
        <f t="shared" si="9"/>
        <v>365</v>
      </c>
      <c r="AA784" s="155"/>
      <c r="AB784" s="9"/>
      <c r="AC784" s="9"/>
      <c r="AD784" s="9"/>
      <c r="AE784" s="9"/>
      <c r="AF784" s="9"/>
      <c r="AG784" s="9"/>
      <c r="AH784" s="9"/>
    </row>
    <row r="785" ht="15.75" customHeight="1">
      <c r="A785" s="177">
        <v>44581.0</v>
      </c>
      <c r="B785" s="178">
        <v>1.12</v>
      </c>
      <c r="C785" s="178">
        <v>1.54</v>
      </c>
      <c r="D785" s="178">
        <v>1.82</v>
      </c>
      <c r="E785" s="178">
        <v>2.04</v>
      </c>
      <c r="F785" s="178">
        <v>2.2</v>
      </c>
      <c r="G785" s="178">
        <v>2.3</v>
      </c>
      <c r="H785" s="178">
        <v>2.54</v>
      </c>
      <c r="I785" s="178">
        <v>2.65</v>
      </c>
      <c r="J785" s="178">
        <v>3.18</v>
      </c>
      <c r="K785" s="179">
        <f>MAX(0,((T785*(365/365))-VLOOKUP(A785,VBMA!$A:$D,4,0))  /  (T785* (365/365)   ))</f>
        <v>0.8177536232</v>
      </c>
      <c r="L785" s="180">
        <f t="shared" ref="L785:S785" si="788">(B785*(1-$K785) * (365/365))/100</f>
        <v>0.00204115942</v>
      </c>
      <c r="M785" s="180">
        <f t="shared" si="788"/>
        <v>0.002806594203</v>
      </c>
      <c r="N785" s="180">
        <f t="shared" si="788"/>
        <v>0.003316884058</v>
      </c>
      <c r="O785" s="180">
        <f t="shared" si="788"/>
        <v>0.003717826087</v>
      </c>
      <c r="P785" s="180">
        <f t="shared" si="788"/>
        <v>0.00400942029</v>
      </c>
      <c r="Q785" s="180">
        <f t="shared" si="788"/>
        <v>0.004191666667</v>
      </c>
      <c r="R785" s="180">
        <f t="shared" si="788"/>
        <v>0.004629057971</v>
      </c>
      <c r="S785" s="180">
        <f t="shared" si="788"/>
        <v>0.004829528986</v>
      </c>
      <c r="T785" s="181">
        <f t="shared" si="3"/>
        <v>2.76</v>
      </c>
      <c r="U785" s="182">
        <f t="shared" si="4"/>
        <v>44762</v>
      </c>
      <c r="V785" s="182">
        <f t="shared" si="5"/>
        <v>44854</v>
      </c>
      <c r="W785" s="182">
        <f t="shared" si="6"/>
        <v>44946</v>
      </c>
      <c r="X785" s="181">
        <f t="shared" si="7"/>
        <v>181</v>
      </c>
      <c r="Y785" s="181">
        <f t="shared" si="8"/>
        <v>273</v>
      </c>
      <c r="Z785" s="181">
        <f t="shared" si="9"/>
        <v>365</v>
      </c>
      <c r="AA785" s="155"/>
      <c r="AB785" s="9"/>
      <c r="AC785" s="9"/>
      <c r="AD785" s="9"/>
      <c r="AE785" s="9"/>
      <c r="AF785" s="9"/>
      <c r="AG785" s="9"/>
      <c r="AH785" s="9"/>
    </row>
    <row r="786" ht="15.75" customHeight="1">
      <c r="A786" s="177">
        <v>44580.0</v>
      </c>
      <c r="B786" s="178">
        <v>1.11</v>
      </c>
      <c r="C786" s="178">
        <v>1.56</v>
      </c>
      <c r="D786" s="178">
        <v>1.89</v>
      </c>
      <c r="E786" s="178">
        <v>2.04</v>
      </c>
      <c r="F786" s="178">
        <v>2.17</v>
      </c>
      <c r="G786" s="178">
        <v>2.3</v>
      </c>
      <c r="H786" s="178">
        <v>2.57</v>
      </c>
      <c r="I786" s="178">
        <v>2.68</v>
      </c>
      <c r="J786" s="178">
        <v>3.16</v>
      </c>
      <c r="K786" s="179">
        <f>MAX(0,((T786*(365/365))-VLOOKUP(A786,VBMA!$A:$D,4,0))  /  (T786* (365/365)   ))</f>
        <v>0.8136200717</v>
      </c>
      <c r="L786" s="180">
        <f t="shared" ref="L786:S786" si="789">(B786*(1-$K786) * (365/365))/100</f>
        <v>0.002068817204</v>
      </c>
      <c r="M786" s="180">
        <f t="shared" si="789"/>
        <v>0.002907526882</v>
      </c>
      <c r="N786" s="180">
        <f t="shared" si="789"/>
        <v>0.003522580645</v>
      </c>
      <c r="O786" s="180">
        <f t="shared" si="789"/>
        <v>0.003802150538</v>
      </c>
      <c r="P786" s="180">
        <f t="shared" si="789"/>
        <v>0.004044444444</v>
      </c>
      <c r="Q786" s="180">
        <f t="shared" si="789"/>
        <v>0.004286738351</v>
      </c>
      <c r="R786" s="180">
        <f t="shared" si="789"/>
        <v>0.004789964158</v>
      </c>
      <c r="S786" s="180">
        <f t="shared" si="789"/>
        <v>0.004994982079</v>
      </c>
      <c r="T786" s="181">
        <f t="shared" si="3"/>
        <v>2.79</v>
      </c>
      <c r="U786" s="182">
        <f t="shared" si="4"/>
        <v>44761</v>
      </c>
      <c r="V786" s="182">
        <f t="shared" si="5"/>
        <v>44853</v>
      </c>
      <c r="W786" s="182">
        <f t="shared" si="6"/>
        <v>44945</v>
      </c>
      <c r="X786" s="181">
        <f t="shared" si="7"/>
        <v>181</v>
      </c>
      <c r="Y786" s="181">
        <f t="shared" si="8"/>
        <v>273</v>
      </c>
      <c r="Z786" s="181">
        <f t="shared" si="9"/>
        <v>365</v>
      </c>
      <c r="AA786" s="155"/>
      <c r="AB786" s="9"/>
      <c r="AC786" s="9"/>
      <c r="AD786" s="9"/>
      <c r="AE786" s="9"/>
      <c r="AF786" s="9"/>
      <c r="AG786" s="9"/>
      <c r="AH786" s="9"/>
    </row>
    <row r="787" ht="15.75" customHeight="1">
      <c r="A787" s="177">
        <v>44579.0</v>
      </c>
      <c r="B787" s="178">
        <v>1.16</v>
      </c>
      <c r="C787" s="178">
        <v>1.54</v>
      </c>
      <c r="D787" s="178">
        <v>1.85</v>
      </c>
      <c r="E787" s="178">
        <v>2.01</v>
      </c>
      <c r="F787" s="178">
        <v>2.2</v>
      </c>
      <c r="G787" s="178">
        <v>2.3</v>
      </c>
      <c r="H787" s="178">
        <v>2.46</v>
      </c>
      <c r="I787" s="178">
        <v>2.58</v>
      </c>
      <c r="J787" s="178">
        <v>3.18</v>
      </c>
      <c r="K787" s="179">
        <f>MAX(0,((T787*(365/365))-VLOOKUP(A787,VBMA!$A:$D,4,0))  /  (T787* (365/365)   ))</f>
        <v>0.7951851852</v>
      </c>
      <c r="L787" s="180">
        <f t="shared" ref="L787:S787" si="790">(B787*(1-$K787) * (365/365))/100</f>
        <v>0.002375851852</v>
      </c>
      <c r="M787" s="180">
        <f t="shared" si="790"/>
        <v>0.003154148148</v>
      </c>
      <c r="N787" s="180">
        <f t="shared" si="790"/>
        <v>0.003789074074</v>
      </c>
      <c r="O787" s="180">
        <f t="shared" si="790"/>
        <v>0.004116777778</v>
      </c>
      <c r="P787" s="180">
        <f t="shared" si="790"/>
        <v>0.004505925926</v>
      </c>
      <c r="Q787" s="180">
        <f t="shared" si="790"/>
        <v>0.004710740741</v>
      </c>
      <c r="R787" s="180">
        <f t="shared" si="790"/>
        <v>0.005038444444</v>
      </c>
      <c r="S787" s="180">
        <f t="shared" si="790"/>
        <v>0.005284222222</v>
      </c>
      <c r="T787" s="181">
        <f t="shared" si="3"/>
        <v>2.7</v>
      </c>
      <c r="U787" s="182">
        <f t="shared" si="4"/>
        <v>44760</v>
      </c>
      <c r="V787" s="182">
        <f t="shared" si="5"/>
        <v>44852</v>
      </c>
      <c r="W787" s="182">
        <f t="shared" si="6"/>
        <v>44944</v>
      </c>
      <c r="X787" s="181">
        <f t="shared" si="7"/>
        <v>181</v>
      </c>
      <c r="Y787" s="181">
        <f t="shared" si="8"/>
        <v>273</v>
      </c>
      <c r="Z787" s="181">
        <f t="shared" si="9"/>
        <v>365</v>
      </c>
      <c r="AA787" s="155"/>
      <c r="AB787" s="9"/>
      <c r="AC787" s="9"/>
      <c r="AD787" s="9"/>
      <c r="AE787" s="9"/>
      <c r="AF787" s="9"/>
      <c r="AG787" s="9"/>
      <c r="AH787" s="9"/>
    </row>
    <row r="788" ht="15.75" customHeight="1">
      <c r="A788" s="177">
        <v>44578.0</v>
      </c>
      <c r="B788" s="178">
        <v>1.18</v>
      </c>
      <c r="C788" s="178">
        <v>1.6</v>
      </c>
      <c r="D788" s="178">
        <v>1.85</v>
      </c>
      <c r="E788" s="178">
        <v>2.11</v>
      </c>
      <c r="F788" s="178">
        <v>2.28</v>
      </c>
      <c r="G788" s="178">
        <v>2.38</v>
      </c>
      <c r="H788" s="178">
        <v>2.58</v>
      </c>
      <c r="I788" s="178">
        <v>2.72</v>
      </c>
      <c r="J788" s="178">
        <v>3.33</v>
      </c>
      <c r="K788" s="179">
        <f>MAX(0,((T788*(365/365))-VLOOKUP(A788,VBMA!$A:$D,4,0))  /  (T788* (365/365)   ))</f>
        <v>0.8066433566</v>
      </c>
      <c r="L788" s="180">
        <f t="shared" ref="L788:S788" si="791">(B788*(1-$K788) * (365/365))/100</f>
        <v>0.002281608392</v>
      </c>
      <c r="M788" s="180">
        <f t="shared" si="791"/>
        <v>0.003093706294</v>
      </c>
      <c r="N788" s="180">
        <f t="shared" si="791"/>
        <v>0.003577097902</v>
      </c>
      <c r="O788" s="180">
        <f t="shared" si="791"/>
        <v>0.004079825175</v>
      </c>
      <c r="P788" s="180">
        <f t="shared" si="791"/>
        <v>0.004408531469</v>
      </c>
      <c r="Q788" s="180">
        <f t="shared" si="791"/>
        <v>0.004601888112</v>
      </c>
      <c r="R788" s="180">
        <f t="shared" si="791"/>
        <v>0.004988601399</v>
      </c>
      <c r="S788" s="180">
        <f t="shared" si="791"/>
        <v>0.005259300699</v>
      </c>
      <c r="T788" s="181">
        <f t="shared" si="3"/>
        <v>2.86</v>
      </c>
      <c r="U788" s="182">
        <f t="shared" si="4"/>
        <v>44759</v>
      </c>
      <c r="V788" s="182">
        <f t="shared" si="5"/>
        <v>44851</v>
      </c>
      <c r="W788" s="182">
        <f t="shared" si="6"/>
        <v>44943</v>
      </c>
      <c r="X788" s="181">
        <f t="shared" si="7"/>
        <v>181</v>
      </c>
      <c r="Y788" s="181">
        <f t="shared" si="8"/>
        <v>273</v>
      </c>
      <c r="Z788" s="181">
        <f t="shared" si="9"/>
        <v>365</v>
      </c>
      <c r="AA788" s="155"/>
      <c r="AB788" s="9"/>
      <c r="AC788" s="9"/>
      <c r="AD788" s="9"/>
      <c r="AE788" s="9"/>
      <c r="AF788" s="9"/>
      <c r="AG788" s="9"/>
      <c r="AH788" s="9"/>
    </row>
    <row r="789" ht="15.75" customHeight="1">
      <c r="A789" s="177">
        <v>44575.0</v>
      </c>
      <c r="B789" s="178">
        <v>1.2</v>
      </c>
      <c r="C789" s="178">
        <v>1.58</v>
      </c>
      <c r="D789" s="178">
        <v>1.78</v>
      </c>
      <c r="E789" s="178">
        <v>2.14</v>
      </c>
      <c r="F789" s="178">
        <v>2.32</v>
      </c>
      <c r="G789" s="178">
        <v>2.46</v>
      </c>
      <c r="H789" s="178">
        <v>2.56</v>
      </c>
      <c r="I789" s="178">
        <v>2.68</v>
      </c>
      <c r="J789" s="178">
        <v>3.08</v>
      </c>
      <c r="K789" s="179">
        <f>MAX(0,((T789*(365/365))-VLOOKUP(A789,VBMA!$A:$D,4,0))  /  (T789* (365/365)   ))</f>
        <v>0.8053571429</v>
      </c>
      <c r="L789" s="180">
        <f t="shared" ref="L789:S789" si="792">(B789*(1-$K789) * (365/365))/100</f>
        <v>0.002335714286</v>
      </c>
      <c r="M789" s="180">
        <f t="shared" si="792"/>
        <v>0.003075357143</v>
      </c>
      <c r="N789" s="180">
        <f t="shared" si="792"/>
        <v>0.003464642857</v>
      </c>
      <c r="O789" s="180">
        <f t="shared" si="792"/>
        <v>0.004165357143</v>
      </c>
      <c r="P789" s="180">
        <f t="shared" si="792"/>
        <v>0.004515714286</v>
      </c>
      <c r="Q789" s="180">
        <f t="shared" si="792"/>
        <v>0.004788214286</v>
      </c>
      <c r="R789" s="180">
        <f t="shared" si="792"/>
        <v>0.004982857143</v>
      </c>
      <c r="S789" s="180">
        <f t="shared" si="792"/>
        <v>0.005216428571</v>
      </c>
      <c r="T789" s="181">
        <f t="shared" si="3"/>
        <v>2.8</v>
      </c>
      <c r="U789" s="182">
        <f t="shared" si="4"/>
        <v>44756</v>
      </c>
      <c r="V789" s="182">
        <f t="shared" si="5"/>
        <v>44848</v>
      </c>
      <c r="W789" s="182">
        <f t="shared" si="6"/>
        <v>44940</v>
      </c>
      <c r="X789" s="181">
        <f t="shared" si="7"/>
        <v>181</v>
      </c>
      <c r="Y789" s="181">
        <f t="shared" si="8"/>
        <v>273</v>
      </c>
      <c r="Z789" s="181">
        <f t="shared" si="9"/>
        <v>365</v>
      </c>
      <c r="AA789" s="155"/>
      <c r="AB789" s="9"/>
      <c r="AC789" s="9"/>
      <c r="AD789" s="9"/>
      <c r="AE789" s="9"/>
      <c r="AF789" s="9"/>
      <c r="AG789" s="9"/>
      <c r="AH789" s="9"/>
    </row>
    <row r="790" ht="15.75" customHeight="1">
      <c r="A790" s="177">
        <v>44574.0</v>
      </c>
      <c r="B790" s="178">
        <v>1.2</v>
      </c>
      <c r="C790" s="178">
        <v>1.55</v>
      </c>
      <c r="D790" s="178">
        <v>1.8</v>
      </c>
      <c r="E790" s="178">
        <v>1.98</v>
      </c>
      <c r="F790" s="178">
        <v>2.18</v>
      </c>
      <c r="G790" s="178">
        <v>2.4</v>
      </c>
      <c r="H790" s="178">
        <v>2.5</v>
      </c>
      <c r="I790" s="178">
        <v>2.56</v>
      </c>
      <c r="J790" s="178">
        <v>3.13</v>
      </c>
      <c r="K790" s="179">
        <f>MAX(0,((T790*(365/365))-VLOOKUP(A790,VBMA!$A:$D,4,0))  /  (T790* (365/365)   ))</f>
        <v>0.7889312977</v>
      </c>
      <c r="L790" s="180">
        <f t="shared" ref="L790:S790" si="793">(B790*(1-$K790) * (365/365))/100</f>
        <v>0.002532824427</v>
      </c>
      <c r="M790" s="180">
        <f t="shared" si="793"/>
        <v>0.003271564885</v>
      </c>
      <c r="N790" s="180">
        <f t="shared" si="793"/>
        <v>0.003799236641</v>
      </c>
      <c r="O790" s="180">
        <f t="shared" si="793"/>
        <v>0.004179160305</v>
      </c>
      <c r="P790" s="180">
        <f t="shared" si="793"/>
        <v>0.00460129771</v>
      </c>
      <c r="Q790" s="180">
        <f t="shared" si="793"/>
        <v>0.005065648855</v>
      </c>
      <c r="R790" s="180">
        <f t="shared" si="793"/>
        <v>0.005276717557</v>
      </c>
      <c r="S790" s="180">
        <f t="shared" si="793"/>
        <v>0.005403358779</v>
      </c>
      <c r="T790" s="181">
        <f t="shared" si="3"/>
        <v>2.62</v>
      </c>
      <c r="U790" s="182">
        <f t="shared" si="4"/>
        <v>44755</v>
      </c>
      <c r="V790" s="182">
        <f t="shared" si="5"/>
        <v>44847</v>
      </c>
      <c r="W790" s="182">
        <f t="shared" si="6"/>
        <v>44939</v>
      </c>
      <c r="X790" s="181">
        <f t="shared" si="7"/>
        <v>181</v>
      </c>
      <c r="Y790" s="181">
        <f t="shared" si="8"/>
        <v>273</v>
      </c>
      <c r="Z790" s="181">
        <f t="shared" si="9"/>
        <v>365</v>
      </c>
      <c r="AA790" s="155"/>
      <c r="AB790" s="9"/>
      <c r="AC790" s="9"/>
      <c r="AD790" s="9"/>
      <c r="AE790" s="9"/>
      <c r="AF790" s="9"/>
      <c r="AG790" s="9"/>
      <c r="AH790" s="9"/>
    </row>
    <row r="791" ht="15.75" customHeight="1">
      <c r="A791" s="177">
        <v>44573.0</v>
      </c>
      <c r="B791" s="178">
        <v>1.19</v>
      </c>
      <c r="C791" s="178">
        <v>1.61</v>
      </c>
      <c r="D791" s="178">
        <v>1.87</v>
      </c>
      <c r="E791" s="178">
        <v>2.16</v>
      </c>
      <c r="F791" s="178">
        <v>2.34</v>
      </c>
      <c r="G791" s="178">
        <v>2.47</v>
      </c>
      <c r="H791" s="178">
        <v>2.56</v>
      </c>
      <c r="I791" s="178">
        <v>2.63</v>
      </c>
      <c r="J791" s="178">
        <v>3.08</v>
      </c>
      <c r="K791" s="179">
        <f>MAX(0,((T791*(365/365))-VLOOKUP(A791,VBMA!$A:$D,4,0))  /  (T791* (365/365)   ))</f>
        <v>0.7981481481</v>
      </c>
      <c r="L791" s="180">
        <f t="shared" ref="L791:S791" si="794">(B791*(1-$K791) * (365/365))/100</f>
        <v>0.002402037037</v>
      </c>
      <c r="M791" s="180">
        <f t="shared" si="794"/>
        <v>0.003249814815</v>
      </c>
      <c r="N791" s="180">
        <f t="shared" si="794"/>
        <v>0.00377462963</v>
      </c>
      <c r="O791" s="180">
        <f t="shared" si="794"/>
        <v>0.00436</v>
      </c>
      <c r="P791" s="180">
        <f t="shared" si="794"/>
        <v>0.004723333333</v>
      </c>
      <c r="Q791" s="180">
        <f t="shared" si="794"/>
        <v>0.004985740741</v>
      </c>
      <c r="R791" s="180">
        <f t="shared" si="794"/>
        <v>0.005167407407</v>
      </c>
      <c r="S791" s="180">
        <f t="shared" si="794"/>
        <v>0.005308703704</v>
      </c>
      <c r="T791" s="181">
        <f t="shared" si="3"/>
        <v>2.7</v>
      </c>
      <c r="U791" s="182">
        <f t="shared" si="4"/>
        <v>44754</v>
      </c>
      <c r="V791" s="182">
        <f t="shared" si="5"/>
        <v>44846</v>
      </c>
      <c r="W791" s="182">
        <f t="shared" si="6"/>
        <v>44938</v>
      </c>
      <c r="X791" s="181">
        <f t="shared" si="7"/>
        <v>181</v>
      </c>
      <c r="Y791" s="181">
        <f t="shared" si="8"/>
        <v>273</v>
      </c>
      <c r="Z791" s="181">
        <f t="shared" si="9"/>
        <v>365</v>
      </c>
      <c r="AA791" s="155"/>
      <c r="AB791" s="9"/>
      <c r="AC791" s="9"/>
      <c r="AD791" s="9"/>
      <c r="AE791" s="9"/>
      <c r="AF791" s="9"/>
      <c r="AG791" s="9"/>
      <c r="AH791" s="9"/>
    </row>
    <row r="792" ht="15.75" customHeight="1">
      <c r="A792" s="177">
        <v>44572.0</v>
      </c>
      <c r="B792" s="178">
        <v>1.22</v>
      </c>
      <c r="C792" s="178">
        <v>1.68</v>
      </c>
      <c r="D792" s="178">
        <v>1.95</v>
      </c>
      <c r="E792" s="178">
        <v>2.28</v>
      </c>
      <c r="F792" s="178">
        <v>2.4</v>
      </c>
      <c r="G792" s="178">
        <v>2.48</v>
      </c>
      <c r="H792" s="178">
        <v>2.6</v>
      </c>
      <c r="I792" s="178">
        <v>2.68</v>
      </c>
      <c r="J792" s="178">
        <v>3.15</v>
      </c>
      <c r="K792" s="179">
        <f>MAX(0,((T792*(365/365))-VLOOKUP(A792,VBMA!$A:$D,4,0))  /  (T792* (365/365)   ))</f>
        <v>0.8025362319</v>
      </c>
      <c r="L792" s="180">
        <f t="shared" ref="L792:S792" si="795">(B792*(1-$K792) * (365/365))/100</f>
        <v>0.002409057971</v>
      </c>
      <c r="M792" s="180">
        <f t="shared" si="795"/>
        <v>0.003317391304</v>
      </c>
      <c r="N792" s="180">
        <f t="shared" si="795"/>
        <v>0.003850543478</v>
      </c>
      <c r="O792" s="180">
        <f t="shared" si="795"/>
        <v>0.004502173913</v>
      </c>
      <c r="P792" s="180">
        <f t="shared" si="795"/>
        <v>0.004739130435</v>
      </c>
      <c r="Q792" s="180">
        <f t="shared" si="795"/>
        <v>0.004897101449</v>
      </c>
      <c r="R792" s="180">
        <f t="shared" si="795"/>
        <v>0.005134057971</v>
      </c>
      <c r="S792" s="180">
        <f t="shared" si="795"/>
        <v>0.005292028986</v>
      </c>
      <c r="T792" s="181">
        <f t="shared" si="3"/>
        <v>2.76</v>
      </c>
      <c r="U792" s="182">
        <f t="shared" si="4"/>
        <v>44753</v>
      </c>
      <c r="V792" s="182">
        <f t="shared" si="5"/>
        <v>44845</v>
      </c>
      <c r="W792" s="182">
        <f t="shared" si="6"/>
        <v>44937</v>
      </c>
      <c r="X792" s="181">
        <f t="shared" si="7"/>
        <v>181</v>
      </c>
      <c r="Y792" s="181">
        <f t="shared" si="8"/>
        <v>273</v>
      </c>
      <c r="Z792" s="181">
        <f t="shared" si="9"/>
        <v>365</v>
      </c>
      <c r="AA792" s="155"/>
      <c r="AB792" s="9"/>
      <c r="AC792" s="9"/>
      <c r="AD792" s="9"/>
      <c r="AE792" s="9"/>
      <c r="AF792" s="9"/>
      <c r="AG792" s="9"/>
      <c r="AH792" s="9"/>
    </row>
    <row r="793" ht="15.75" customHeight="1">
      <c r="A793" s="177">
        <v>44571.0</v>
      </c>
      <c r="B793" s="178">
        <v>1.24</v>
      </c>
      <c r="C793" s="178">
        <v>1.66</v>
      </c>
      <c r="D793" s="178">
        <v>1.92</v>
      </c>
      <c r="E793" s="178">
        <v>2.16</v>
      </c>
      <c r="F793" s="178">
        <v>2.28</v>
      </c>
      <c r="G793" s="178">
        <v>2.5</v>
      </c>
      <c r="H793" s="178">
        <v>2.56</v>
      </c>
      <c r="I793" s="178">
        <v>2.65</v>
      </c>
      <c r="J793" s="178">
        <v>3.08</v>
      </c>
      <c r="K793" s="179">
        <f>MAX(0,((T793*(365/365))-VLOOKUP(A793,VBMA!$A:$D,4,0))  /  (T793* (365/365)   ))</f>
        <v>0.7930656934</v>
      </c>
      <c r="L793" s="180">
        <f t="shared" ref="L793:S793" si="796">(B793*(1-$K793) * (365/365))/100</f>
        <v>0.002565985401</v>
      </c>
      <c r="M793" s="180">
        <f t="shared" si="796"/>
        <v>0.003435109489</v>
      </c>
      <c r="N793" s="180">
        <f t="shared" si="796"/>
        <v>0.003973138686</v>
      </c>
      <c r="O793" s="180">
        <f t="shared" si="796"/>
        <v>0.004469781022</v>
      </c>
      <c r="P793" s="180">
        <f t="shared" si="796"/>
        <v>0.00471810219</v>
      </c>
      <c r="Q793" s="180">
        <f t="shared" si="796"/>
        <v>0.005173357664</v>
      </c>
      <c r="R793" s="180">
        <f t="shared" si="796"/>
        <v>0.005297518248</v>
      </c>
      <c r="S793" s="180">
        <f t="shared" si="796"/>
        <v>0.005483759124</v>
      </c>
      <c r="T793" s="181">
        <f t="shared" si="3"/>
        <v>2.74</v>
      </c>
      <c r="U793" s="182">
        <f t="shared" si="4"/>
        <v>44752</v>
      </c>
      <c r="V793" s="182">
        <f t="shared" si="5"/>
        <v>44844</v>
      </c>
      <c r="W793" s="182">
        <f t="shared" si="6"/>
        <v>44936</v>
      </c>
      <c r="X793" s="181">
        <f t="shared" si="7"/>
        <v>181</v>
      </c>
      <c r="Y793" s="181">
        <f t="shared" si="8"/>
        <v>273</v>
      </c>
      <c r="Z793" s="181">
        <f t="shared" si="9"/>
        <v>365</v>
      </c>
      <c r="AA793" s="155"/>
      <c r="AB793" s="9"/>
      <c r="AC793" s="9"/>
      <c r="AD793" s="9"/>
      <c r="AE793" s="9"/>
      <c r="AF793" s="9"/>
      <c r="AG793" s="9"/>
      <c r="AH793" s="9"/>
    </row>
    <row r="794" ht="15.75" customHeight="1">
      <c r="A794" s="177">
        <v>44568.0</v>
      </c>
      <c r="B794" s="178">
        <v>1.24</v>
      </c>
      <c r="C794" s="178">
        <v>1.69</v>
      </c>
      <c r="D794" s="178">
        <v>1.97</v>
      </c>
      <c r="E794" s="178">
        <v>2.21</v>
      </c>
      <c r="F794" s="178">
        <v>2.33</v>
      </c>
      <c r="G794" s="178">
        <v>2.51</v>
      </c>
      <c r="H794" s="178">
        <v>2.6</v>
      </c>
      <c r="I794" s="178">
        <v>2.68</v>
      </c>
      <c r="J794" s="178">
        <v>3.22</v>
      </c>
      <c r="K794" s="179">
        <f>MAX(0,((T794*(365/365))-VLOOKUP(A794,VBMA!$A:$D,4,0))  /  (T794* (365/365)   ))</f>
        <v>0.7945652174</v>
      </c>
      <c r="L794" s="180">
        <f t="shared" ref="L794:S794" si="797">(B794*(1-$K794) * (365/365))/100</f>
        <v>0.002547391304</v>
      </c>
      <c r="M794" s="180">
        <f t="shared" si="797"/>
        <v>0.003471847826</v>
      </c>
      <c r="N794" s="180">
        <f t="shared" si="797"/>
        <v>0.004047065217</v>
      </c>
      <c r="O794" s="180">
        <f t="shared" si="797"/>
        <v>0.004540108696</v>
      </c>
      <c r="P794" s="180">
        <f t="shared" si="797"/>
        <v>0.004786630435</v>
      </c>
      <c r="Q794" s="180">
        <f t="shared" si="797"/>
        <v>0.005156413043</v>
      </c>
      <c r="R794" s="180">
        <f t="shared" si="797"/>
        <v>0.005341304348</v>
      </c>
      <c r="S794" s="180">
        <f t="shared" si="797"/>
        <v>0.005505652174</v>
      </c>
      <c r="T794" s="181">
        <f t="shared" si="3"/>
        <v>2.76</v>
      </c>
      <c r="U794" s="182">
        <f t="shared" si="4"/>
        <v>44749</v>
      </c>
      <c r="V794" s="182">
        <f t="shared" si="5"/>
        <v>44841</v>
      </c>
      <c r="W794" s="182">
        <f t="shared" si="6"/>
        <v>44933</v>
      </c>
      <c r="X794" s="181">
        <f t="shared" si="7"/>
        <v>181</v>
      </c>
      <c r="Y794" s="181">
        <f t="shared" si="8"/>
        <v>273</v>
      </c>
      <c r="Z794" s="181">
        <f t="shared" si="9"/>
        <v>365</v>
      </c>
      <c r="AA794" s="155"/>
      <c r="AB794" s="9"/>
      <c r="AC794" s="9"/>
      <c r="AD794" s="9"/>
      <c r="AE794" s="9"/>
      <c r="AF794" s="9"/>
      <c r="AG794" s="9"/>
      <c r="AH794" s="9"/>
    </row>
    <row r="795" ht="15.75" customHeight="1">
      <c r="A795" s="177">
        <v>44567.0</v>
      </c>
      <c r="B795" s="178">
        <v>1.4</v>
      </c>
      <c r="C795" s="178">
        <v>1.72</v>
      </c>
      <c r="D795" s="178">
        <v>2.0</v>
      </c>
      <c r="E795" s="178">
        <v>2.22</v>
      </c>
      <c r="F795" s="178">
        <v>2.38</v>
      </c>
      <c r="G795" s="178">
        <v>2.56</v>
      </c>
      <c r="H795" s="178">
        <v>2.58</v>
      </c>
      <c r="I795" s="178">
        <v>2.7</v>
      </c>
      <c r="J795" s="178">
        <v>3.22</v>
      </c>
      <c r="K795" s="179">
        <f>MAX(0,((T795*(365/365))-VLOOKUP(A795,VBMA!$A:$D,4,0))  /  (T795* (365/365)   ))</f>
        <v>0.7989361702</v>
      </c>
      <c r="L795" s="180">
        <f t="shared" ref="L795:S795" si="798">(B795*(1-$K795) * (365/365))/100</f>
        <v>0.002814893617</v>
      </c>
      <c r="M795" s="180">
        <f t="shared" si="798"/>
        <v>0.003458297872</v>
      </c>
      <c r="N795" s="180">
        <f t="shared" si="798"/>
        <v>0.004021276596</v>
      </c>
      <c r="O795" s="180">
        <f t="shared" si="798"/>
        <v>0.004463617021</v>
      </c>
      <c r="P795" s="180">
        <f t="shared" si="798"/>
        <v>0.004785319149</v>
      </c>
      <c r="Q795" s="180">
        <f t="shared" si="798"/>
        <v>0.005147234043</v>
      </c>
      <c r="R795" s="180">
        <f t="shared" si="798"/>
        <v>0.005187446809</v>
      </c>
      <c r="S795" s="180">
        <f t="shared" si="798"/>
        <v>0.005428723404</v>
      </c>
      <c r="T795" s="181">
        <f t="shared" si="3"/>
        <v>2.82</v>
      </c>
      <c r="U795" s="182">
        <f t="shared" si="4"/>
        <v>44748</v>
      </c>
      <c r="V795" s="182">
        <f t="shared" si="5"/>
        <v>44840</v>
      </c>
      <c r="W795" s="182">
        <f t="shared" si="6"/>
        <v>44932</v>
      </c>
      <c r="X795" s="181">
        <f t="shared" si="7"/>
        <v>181</v>
      </c>
      <c r="Y795" s="181">
        <f t="shared" si="8"/>
        <v>273</v>
      </c>
      <c r="Z795" s="181">
        <f t="shared" si="9"/>
        <v>365</v>
      </c>
      <c r="AA795" s="155"/>
      <c r="AB795" s="9"/>
      <c r="AC795" s="9"/>
      <c r="AD795" s="9"/>
      <c r="AE795" s="9"/>
      <c r="AF795" s="9"/>
      <c r="AG795" s="9"/>
      <c r="AH795" s="9"/>
    </row>
    <row r="796" ht="15.75" customHeight="1">
      <c r="A796" s="177">
        <v>44566.0</v>
      </c>
      <c r="B796" s="178">
        <v>1.66</v>
      </c>
      <c r="C796" s="178">
        <v>2.04</v>
      </c>
      <c r="D796" s="178">
        <v>2.18</v>
      </c>
      <c r="E796" s="178">
        <v>2.32</v>
      </c>
      <c r="F796" s="178">
        <v>2.42</v>
      </c>
      <c r="G796" s="178">
        <v>2.48</v>
      </c>
      <c r="H796" s="178">
        <v>2.56</v>
      </c>
      <c r="I796" s="178">
        <v>2.65</v>
      </c>
      <c r="J796" s="178">
        <v>3.2</v>
      </c>
      <c r="K796" s="179">
        <f>MAX(0,((T796*(365/365))-VLOOKUP(A796,VBMA!$A:$D,4,0))  /  (T796* (365/365)   ))</f>
        <v>0.7930656934</v>
      </c>
      <c r="L796" s="180">
        <f t="shared" ref="L796:S796" si="799">(B796*(1-$K796) * (365/365))/100</f>
        <v>0.003435109489</v>
      </c>
      <c r="M796" s="180">
        <f t="shared" si="799"/>
        <v>0.004221459854</v>
      </c>
      <c r="N796" s="180">
        <f t="shared" si="799"/>
        <v>0.004511167883</v>
      </c>
      <c r="O796" s="180">
        <f t="shared" si="799"/>
        <v>0.004800875912</v>
      </c>
      <c r="P796" s="180">
        <f t="shared" si="799"/>
        <v>0.005007810219</v>
      </c>
      <c r="Q796" s="180">
        <f t="shared" si="799"/>
        <v>0.005131970803</v>
      </c>
      <c r="R796" s="180">
        <f t="shared" si="799"/>
        <v>0.005297518248</v>
      </c>
      <c r="S796" s="180">
        <f t="shared" si="799"/>
        <v>0.005483759124</v>
      </c>
      <c r="T796" s="181">
        <f t="shared" si="3"/>
        <v>2.74</v>
      </c>
      <c r="U796" s="182">
        <f t="shared" si="4"/>
        <v>44747</v>
      </c>
      <c r="V796" s="182">
        <f t="shared" si="5"/>
        <v>44839</v>
      </c>
      <c r="W796" s="182">
        <f t="shared" si="6"/>
        <v>44931</v>
      </c>
      <c r="X796" s="181">
        <f t="shared" si="7"/>
        <v>181</v>
      </c>
      <c r="Y796" s="181">
        <f t="shared" si="8"/>
        <v>273</v>
      </c>
      <c r="Z796" s="181">
        <f t="shared" si="9"/>
        <v>365</v>
      </c>
      <c r="AA796" s="155"/>
      <c r="AB796" s="9"/>
      <c r="AC796" s="9"/>
      <c r="AD796" s="9"/>
      <c r="AE796" s="9"/>
      <c r="AF796" s="9"/>
      <c r="AG796" s="9"/>
      <c r="AH796" s="9"/>
    </row>
    <row r="797" ht="15.75" customHeight="1">
      <c r="A797" s="177">
        <v>44565.0</v>
      </c>
      <c r="B797" s="178">
        <v>1.7</v>
      </c>
      <c r="C797" s="178">
        <v>1.93</v>
      </c>
      <c r="D797" s="178">
        <v>2.08</v>
      </c>
      <c r="E797" s="178">
        <v>2.2</v>
      </c>
      <c r="F797" s="178">
        <v>2.28</v>
      </c>
      <c r="G797" s="178">
        <v>2.38</v>
      </c>
      <c r="H797" s="178">
        <v>2.5</v>
      </c>
      <c r="I797" s="178">
        <v>2.64</v>
      </c>
      <c r="J797" s="178">
        <v>3.1</v>
      </c>
      <c r="K797" s="179">
        <f>MAX(0,((T797*(365/365))-VLOOKUP(A797,VBMA!$A:$D,4,0))  /  (T797* (365/365)   ))</f>
        <v>0.7960431655</v>
      </c>
      <c r="L797" s="180">
        <f t="shared" ref="L797:S797" si="800">(B797*(1-$K797) * (365/365))/100</f>
        <v>0.003467266187</v>
      </c>
      <c r="M797" s="180">
        <f t="shared" si="800"/>
        <v>0.003936366906</v>
      </c>
      <c r="N797" s="180">
        <f t="shared" si="800"/>
        <v>0.004242302158</v>
      </c>
      <c r="O797" s="180">
        <f t="shared" si="800"/>
        <v>0.00448705036</v>
      </c>
      <c r="P797" s="180">
        <f t="shared" si="800"/>
        <v>0.004650215827</v>
      </c>
      <c r="Q797" s="180">
        <f t="shared" si="800"/>
        <v>0.004854172662</v>
      </c>
      <c r="R797" s="180">
        <f t="shared" si="800"/>
        <v>0.005098920863</v>
      </c>
      <c r="S797" s="180">
        <f t="shared" si="800"/>
        <v>0.005384460432</v>
      </c>
      <c r="T797" s="181">
        <f t="shared" si="3"/>
        <v>2.78</v>
      </c>
      <c r="U797" s="182">
        <f t="shared" si="4"/>
        <v>44746</v>
      </c>
      <c r="V797" s="182">
        <f t="shared" si="5"/>
        <v>44838</v>
      </c>
      <c r="W797" s="182">
        <f t="shared" si="6"/>
        <v>44930</v>
      </c>
      <c r="X797" s="181">
        <f t="shared" si="7"/>
        <v>181</v>
      </c>
      <c r="Y797" s="181">
        <f t="shared" si="8"/>
        <v>273</v>
      </c>
      <c r="Z797" s="181">
        <f t="shared" si="9"/>
        <v>365</v>
      </c>
      <c r="AA797" s="155"/>
      <c r="AB797" s="9"/>
      <c r="AC797" s="9"/>
      <c r="AD797" s="9"/>
      <c r="AE797" s="9"/>
      <c r="AF797" s="9"/>
      <c r="AG797" s="9"/>
      <c r="AH797" s="9"/>
    </row>
    <row r="798" ht="15.75" customHeight="1">
      <c r="A798" s="177">
        <v>44561.0</v>
      </c>
      <c r="B798" s="178">
        <v>1.72</v>
      </c>
      <c r="C798" s="178">
        <v>1.85</v>
      </c>
      <c r="D798" s="178">
        <v>2.03</v>
      </c>
      <c r="E798" s="178">
        <v>2.13</v>
      </c>
      <c r="F798" s="178">
        <v>2.18</v>
      </c>
      <c r="G798" s="178">
        <v>2.37</v>
      </c>
      <c r="H798" s="178">
        <v>2.48</v>
      </c>
      <c r="I798" s="178">
        <v>2.62</v>
      </c>
      <c r="J798" s="178">
        <v>3.2</v>
      </c>
      <c r="K798" s="179">
        <f>MAX(0,((T798*(365/365))-VLOOKUP(A798,VBMA!$A:$D,4,0))  /  (T798* (365/365)   ))</f>
        <v>0.7915517377</v>
      </c>
      <c r="L798" s="180">
        <f t="shared" ref="L798:S798" si="801">(B798*(1-$K798) * (365/365))/100</f>
        <v>0.003585310111</v>
      </c>
      <c r="M798" s="180">
        <f t="shared" si="801"/>
        <v>0.003856292852</v>
      </c>
      <c r="N798" s="180">
        <f t="shared" si="801"/>
        <v>0.004231499724</v>
      </c>
      <c r="O798" s="180">
        <f t="shared" si="801"/>
        <v>0.004439947986</v>
      </c>
      <c r="P798" s="180">
        <f t="shared" si="801"/>
        <v>0.004544172118</v>
      </c>
      <c r="Q798" s="180">
        <f t="shared" si="801"/>
        <v>0.004940223816</v>
      </c>
      <c r="R798" s="180">
        <f t="shared" si="801"/>
        <v>0.005169516904</v>
      </c>
      <c r="S798" s="180">
        <f t="shared" si="801"/>
        <v>0.005461344472</v>
      </c>
      <c r="T798" s="181">
        <f t="shared" si="3"/>
        <v>2.758478261</v>
      </c>
      <c r="U798" s="182">
        <f t="shared" si="4"/>
        <v>44743</v>
      </c>
      <c r="V798" s="182">
        <f t="shared" si="5"/>
        <v>44835</v>
      </c>
      <c r="W798" s="182">
        <f t="shared" si="6"/>
        <v>44926</v>
      </c>
      <c r="X798" s="181">
        <f t="shared" si="7"/>
        <v>182</v>
      </c>
      <c r="Y798" s="181">
        <f t="shared" si="8"/>
        <v>274</v>
      </c>
      <c r="Z798" s="181">
        <f t="shared" si="9"/>
        <v>365</v>
      </c>
      <c r="AA798" s="155"/>
      <c r="AB798" s="9"/>
      <c r="AC798" s="9"/>
      <c r="AD798" s="9"/>
      <c r="AE798" s="9"/>
      <c r="AF798" s="9"/>
      <c r="AG798" s="9"/>
      <c r="AH798" s="9"/>
    </row>
    <row r="799" ht="15.75" customHeight="1">
      <c r="A799" s="177">
        <v>44560.0</v>
      </c>
      <c r="B799" s="178">
        <v>0.9</v>
      </c>
      <c r="C799" s="178">
        <v>1.72</v>
      </c>
      <c r="D799" s="178">
        <v>1.86</v>
      </c>
      <c r="E799" s="178">
        <v>1.94</v>
      </c>
      <c r="F799" s="178">
        <v>2.06</v>
      </c>
      <c r="G799" s="178">
        <v>2.3</v>
      </c>
      <c r="H799" s="178">
        <v>2.5</v>
      </c>
      <c r="I799" s="178">
        <v>2.55</v>
      </c>
      <c r="J799" s="178">
        <v>2.96</v>
      </c>
      <c r="K799" s="179">
        <f>MAX(0,((T799*(365/365))-VLOOKUP(A799,VBMA!$A:$D,4,0))  /  (T799* (365/365)   ))</f>
        <v>0.7787999164</v>
      </c>
      <c r="L799" s="180">
        <f t="shared" ref="L799:S799" si="802">(B799*(1-$K799) * (365/365))/100</f>
        <v>0.001990800753</v>
      </c>
      <c r="M799" s="180">
        <f t="shared" si="802"/>
        <v>0.003804641438</v>
      </c>
      <c r="N799" s="180">
        <f t="shared" si="802"/>
        <v>0.004114321556</v>
      </c>
      <c r="O799" s="180">
        <f t="shared" si="802"/>
        <v>0.004291281622</v>
      </c>
      <c r="P799" s="180">
        <f t="shared" si="802"/>
        <v>0.004556721723</v>
      </c>
      <c r="Q799" s="180">
        <f t="shared" si="802"/>
        <v>0.005087601923</v>
      </c>
      <c r="R799" s="180">
        <f t="shared" si="802"/>
        <v>0.005530002091</v>
      </c>
      <c r="S799" s="180">
        <f t="shared" si="802"/>
        <v>0.005640602133</v>
      </c>
      <c r="T799" s="181">
        <f t="shared" si="3"/>
        <v>2.599456522</v>
      </c>
      <c r="U799" s="182">
        <f t="shared" si="4"/>
        <v>44742</v>
      </c>
      <c r="V799" s="182">
        <f t="shared" si="5"/>
        <v>44834</v>
      </c>
      <c r="W799" s="182">
        <f t="shared" si="6"/>
        <v>44925</v>
      </c>
      <c r="X799" s="181">
        <f t="shared" si="7"/>
        <v>182</v>
      </c>
      <c r="Y799" s="181">
        <f t="shared" si="8"/>
        <v>274</v>
      </c>
      <c r="Z799" s="181">
        <f t="shared" si="9"/>
        <v>365</v>
      </c>
      <c r="AA799" s="155"/>
      <c r="AB799" s="9"/>
      <c r="AC799" s="9"/>
      <c r="AD799" s="9"/>
      <c r="AE799" s="9"/>
      <c r="AF799" s="9"/>
      <c r="AG799" s="9"/>
      <c r="AH799" s="9"/>
    </row>
    <row r="800" ht="15.75" customHeight="1">
      <c r="A800" s="177">
        <v>44559.0</v>
      </c>
      <c r="B800" s="178">
        <v>1.02</v>
      </c>
      <c r="C800" s="178">
        <v>1.63</v>
      </c>
      <c r="D800" s="178">
        <v>1.82</v>
      </c>
      <c r="E800" s="178">
        <v>1.87</v>
      </c>
      <c r="F800" s="178">
        <v>2.02</v>
      </c>
      <c r="G800" s="178">
        <v>2.27</v>
      </c>
      <c r="H800" s="178">
        <v>2.48</v>
      </c>
      <c r="I800" s="178">
        <v>2.6</v>
      </c>
      <c r="J800" s="178">
        <v>3.2</v>
      </c>
      <c r="K800" s="179">
        <f>MAX(0,((T800*(365/365))-VLOOKUP(A800,VBMA!$A:$D,4,0))  /  (T800* (365/365)   ))</f>
        <v>0.7885015193</v>
      </c>
      <c r="L800" s="180">
        <f t="shared" ref="L800:S800" si="803">(B800*(1-$K800) * (365/365))/100</f>
        <v>0.002157284503</v>
      </c>
      <c r="M800" s="180">
        <f t="shared" si="803"/>
        <v>0.003447425236</v>
      </c>
      <c r="N800" s="180">
        <f t="shared" si="803"/>
        <v>0.003849272349</v>
      </c>
      <c r="O800" s="180">
        <f t="shared" si="803"/>
        <v>0.00395502159</v>
      </c>
      <c r="P800" s="180">
        <f t="shared" si="803"/>
        <v>0.004272269311</v>
      </c>
      <c r="Q800" s="180">
        <f t="shared" si="803"/>
        <v>0.004801015513</v>
      </c>
      <c r="R800" s="180">
        <f t="shared" si="803"/>
        <v>0.005245162322</v>
      </c>
      <c r="S800" s="180">
        <f t="shared" si="803"/>
        <v>0.005498960499</v>
      </c>
      <c r="T800" s="181">
        <f t="shared" si="3"/>
        <v>2.718695652</v>
      </c>
      <c r="U800" s="182">
        <f t="shared" si="4"/>
        <v>44741</v>
      </c>
      <c r="V800" s="182">
        <f t="shared" si="5"/>
        <v>44833</v>
      </c>
      <c r="W800" s="182">
        <f t="shared" si="6"/>
        <v>44924</v>
      </c>
      <c r="X800" s="181">
        <f t="shared" si="7"/>
        <v>182</v>
      </c>
      <c r="Y800" s="181">
        <f t="shared" si="8"/>
        <v>274</v>
      </c>
      <c r="Z800" s="181">
        <f t="shared" si="9"/>
        <v>365</v>
      </c>
      <c r="AA800" s="155"/>
      <c r="AB800" s="9"/>
      <c r="AC800" s="9"/>
      <c r="AD800" s="9"/>
      <c r="AE800" s="9"/>
      <c r="AF800" s="9"/>
      <c r="AG800" s="9"/>
      <c r="AH800" s="9"/>
    </row>
    <row r="801" ht="15.75" customHeight="1">
      <c r="A801" s="177">
        <v>44558.0</v>
      </c>
      <c r="B801" s="178">
        <v>1.05</v>
      </c>
      <c r="C801" s="178">
        <v>1.7</v>
      </c>
      <c r="D801" s="178">
        <v>1.83</v>
      </c>
      <c r="E801" s="178">
        <v>1.92</v>
      </c>
      <c r="F801" s="178">
        <v>1.98</v>
      </c>
      <c r="G801" s="178">
        <v>2.25</v>
      </c>
      <c r="H801" s="178">
        <v>2.5</v>
      </c>
      <c r="I801" s="178">
        <v>2.54</v>
      </c>
      <c r="J801" s="178">
        <v>3.0</v>
      </c>
      <c r="K801" s="179">
        <f>MAX(0,((T801*(365/365))-VLOOKUP(A801,VBMA!$A:$D,4,0))  /  (T801* (365/365)   ))</f>
        <v>0.7770942188</v>
      </c>
      <c r="L801" s="180">
        <f t="shared" ref="L801:S801" si="804">(B801*(1-$K801) * (365/365))/100</f>
        <v>0.002340510703</v>
      </c>
      <c r="M801" s="180">
        <f t="shared" si="804"/>
        <v>0.003789398281</v>
      </c>
      <c r="N801" s="180">
        <f t="shared" si="804"/>
        <v>0.004079175796</v>
      </c>
      <c r="O801" s="180">
        <f t="shared" si="804"/>
        <v>0.004279790999</v>
      </c>
      <c r="P801" s="180">
        <f t="shared" si="804"/>
        <v>0.004413534468</v>
      </c>
      <c r="Q801" s="180">
        <f t="shared" si="804"/>
        <v>0.005015380078</v>
      </c>
      <c r="R801" s="180">
        <f t="shared" si="804"/>
        <v>0.005572644531</v>
      </c>
      <c r="S801" s="180">
        <f t="shared" si="804"/>
        <v>0.005661806843</v>
      </c>
      <c r="T801" s="181">
        <f t="shared" si="3"/>
        <v>2.579565217</v>
      </c>
      <c r="U801" s="182">
        <f t="shared" si="4"/>
        <v>44740</v>
      </c>
      <c r="V801" s="182">
        <f t="shared" si="5"/>
        <v>44832</v>
      </c>
      <c r="W801" s="182">
        <f t="shared" si="6"/>
        <v>44923</v>
      </c>
      <c r="X801" s="181">
        <f t="shared" si="7"/>
        <v>182</v>
      </c>
      <c r="Y801" s="181">
        <f t="shared" si="8"/>
        <v>274</v>
      </c>
      <c r="Z801" s="181">
        <f t="shared" si="9"/>
        <v>365</v>
      </c>
      <c r="AA801" s="155"/>
      <c r="AB801" s="9"/>
      <c r="AC801" s="9"/>
      <c r="AD801" s="9"/>
      <c r="AE801" s="9"/>
      <c r="AF801" s="9"/>
      <c r="AG801" s="9"/>
      <c r="AH801" s="9"/>
    </row>
    <row r="802" ht="15.75" customHeight="1">
      <c r="A802" s="177">
        <v>44557.0</v>
      </c>
      <c r="B802" s="178">
        <v>1.21</v>
      </c>
      <c r="C802" s="178">
        <v>1.64</v>
      </c>
      <c r="D802" s="178">
        <v>1.76</v>
      </c>
      <c r="E802" s="178">
        <v>1.91</v>
      </c>
      <c r="F802" s="178">
        <v>2.01</v>
      </c>
      <c r="G802" s="178">
        <v>2.27</v>
      </c>
      <c r="H802" s="178">
        <v>2.49</v>
      </c>
      <c r="I802" s="178">
        <v>2.58</v>
      </c>
      <c r="J802" s="178">
        <v>3.12</v>
      </c>
      <c r="K802" s="179">
        <f>MAX(0,((T802*(365/365))-VLOOKUP(A802,VBMA!$A:$D,4,0))  /  (T802* (365/365)   ))</f>
        <v>0.7845652617</v>
      </c>
      <c r="L802" s="180">
        <f t="shared" ref="L802:S802" si="805">(B802*(1-$K802) * (365/365))/100</f>
        <v>0.002606760334</v>
      </c>
      <c r="M802" s="180">
        <f t="shared" si="805"/>
        <v>0.003533129709</v>
      </c>
      <c r="N802" s="180">
        <f t="shared" si="805"/>
        <v>0.003791651395</v>
      </c>
      <c r="O802" s="180">
        <f t="shared" si="805"/>
        <v>0.004114803502</v>
      </c>
      <c r="P802" s="180">
        <f t="shared" si="805"/>
        <v>0.004330238241</v>
      </c>
      <c r="Q802" s="180">
        <f t="shared" si="805"/>
        <v>0.00489036856</v>
      </c>
      <c r="R802" s="180">
        <f t="shared" si="805"/>
        <v>0.005364324985</v>
      </c>
      <c r="S802" s="180">
        <f t="shared" si="805"/>
        <v>0.005558216249</v>
      </c>
      <c r="T802" s="181">
        <f t="shared" si="3"/>
        <v>2.669021739</v>
      </c>
      <c r="U802" s="182">
        <f t="shared" si="4"/>
        <v>44739</v>
      </c>
      <c r="V802" s="182">
        <f t="shared" si="5"/>
        <v>44831</v>
      </c>
      <c r="W802" s="182">
        <f t="shared" si="6"/>
        <v>44922</v>
      </c>
      <c r="X802" s="181">
        <f t="shared" si="7"/>
        <v>182</v>
      </c>
      <c r="Y802" s="181">
        <f t="shared" si="8"/>
        <v>274</v>
      </c>
      <c r="Z802" s="181">
        <f t="shared" si="9"/>
        <v>365</v>
      </c>
      <c r="AA802" s="155"/>
      <c r="AB802" s="9"/>
      <c r="AC802" s="9"/>
      <c r="AD802" s="9"/>
      <c r="AE802" s="9"/>
      <c r="AF802" s="9"/>
      <c r="AG802" s="9"/>
      <c r="AH802" s="9"/>
    </row>
    <row r="803" ht="15.75" customHeight="1">
      <c r="A803" s="177">
        <v>44554.0</v>
      </c>
      <c r="B803" s="178">
        <v>1.23</v>
      </c>
      <c r="C803" s="178">
        <v>1.7</v>
      </c>
      <c r="D803" s="178">
        <v>1.86</v>
      </c>
      <c r="E803" s="178">
        <v>1.97</v>
      </c>
      <c r="F803" s="178">
        <v>2.06</v>
      </c>
      <c r="G803" s="178">
        <v>2.3</v>
      </c>
      <c r="H803" s="178">
        <v>2.41</v>
      </c>
      <c r="I803" s="178">
        <v>2.53</v>
      </c>
      <c r="J803" s="178">
        <v>3.08</v>
      </c>
      <c r="K803" s="179">
        <f>MAX(0,((T803*(365/365))-VLOOKUP(A803,VBMA!$A:$D,4,0))  /  (T803* (365/365)   ))</f>
        <v>0.7798916612</v>
      </c>
      <c r="L803" s="180">
        <f t="shared" ref="L803:S803" si="806">(B803*(1-$K803) * (365/365))/100</f>
        <v>0.002707332567</v>
      </c>
      <c r="M803" s="180">
        <f t="shared" si="806"/>
        <v>0.00374184176</v>
      </c>
      <c r="N803" s="180">
        <f t="shared" si="806"/>
        <v>0.004094015102</v>
      </c>
      <c r="O803" s="180">
        <f t="shared" si="806"/>
        <v>0.004336134274</v>
      </c>
      <c r="P803" s="180">
        <f t="shared" si="806"/>
        <v>0.004534231779</v>
      </c>
      <c r="Q803" s="180">
        <f t="shared" si="806"/>
        <v>0.005062491793</v>
      </c>
      <c r="R803" s="180">
        <f t="shared" si="806"/>
        <v>0.005304610965</v>
      </c>
      <c r="S803" s="180">
        <f t="shared" si="806"/>
        <v>0.005568740972</v>
      </c>
      <c r="T803" s="181">
        <f t="shared" si="3"/>
        <v>2.648695652</v>
      </c>
      <c r="U803" s="182">
        <f t="shared" si="4"/>
        <v>44736</v>
      </c>
      <c r="V803" s="182">
        <f t="shared" si="5"/>
        <v>44828</v>
      </c>
      <c r="W803" s="182">
        <f t="shared" si="6"/>
        <v>44919</v>
      </c>
      <c r="X803" s="181">
        <f t="shared" si="7"/>
        <v>182</v>
      </c>
      <c r="Y803" s="181">
        <f t="shared" si="8"/>
        <v>274</v>
      </c>
      <c r="Z803" s="181">
        <f t="shared" si="9"/>
        <v>365</v>
      </c>
      <c r="AA803" s="155"/>
      <c r="AB803" s="9"/>
      <c r="AC803" s="9"/>
      <c r="AD803" s="9"/>
      <c r="AE803" s="9"/>
      <c r="AF803" s="9"/>
      <c r="AG803" s="9"/>
      <c r="AH803" s="9"/>
    </row>
    <row r="804" ht="15.75" customHeight="1">
      <c r="A804" s="177">
        <v>44553.0</v>
      </c>
      <c r="B804" s="178">
        <v>1.26</v>
      </c>
      <c r="C804" s="178">
        <v>1.58</v>
      </c>
      <c r="D804" s="178">
        <v>1.66</v>
      </c>
      <c r="E804" s="178">
        <v>1.78</v>
      </c>
      <c r="F804" s="178">
        <v>1.98</v>
      </c>
      <c r="G804" s="178">
        <v>2.18</v>
      </c>
      <c r="H804" s="178">
        <v>2.28</v>
      </c>
      <c r="I804" s="178">
        <v>2.44</v>
      </c>
      <c r="J804" s="178">
        <v>2.85</v>
      </c>
      <c r="K804" s="179">
        <f>MAX(0,((T804*(365/365))-VLOOKUP(A804,VBMA!$A:$D,4,0))  /  (T804* (365/365)   ))</f>
        <v>0.7883199465</v>
      </c>
      <c r="L804" s="180">
        <f t="shared" ref="L804:S804" si="807">(B804*(1-$K804) * (365/365))/100</f>
        <v>0.002667168675</v>
      </c>
      <c r="M804" s="180">
        <f t="shared" si="807"/>
        <v>0.003344544846</v>
      </c>
      <c r="N804" s="180">
        <f t="shared" si="807"/>
        <v>0.003513888889</v>
      </c>
      <c r="O804" s="180">
        <f t="shared" si="807"/>
        <v>0.003767904953</v>
      </c>
      <c r="P804" s="180">
        <f t="shared" si="807"/>
        <v>0.00419126506</v>
      </c>
      <c r="Q804" s="180">
        <f t="shared" si="807"/>
        <v>0.004614625167</v>
      </c>
      <c r="R804" s="180">
        <f t="shared" si="807"/>
        <v>0.004826305221</v>
      </c>
      <c r="S804" s="180">
        <f t="shared" si="807"/>
        <v>0.005164993307</v>
      </c>
      <c r="T804" s="181">
        <f t="shared" si="3"/>
        <v>2.59826087</v>
      </c>
      <c r="U804" s="182">
        <f t="shared" si="4"/>
        <v>44735</v>
      </c>
      <c r="V804" s="182">
        <f t="shared" si="5"/>
        <v>44827</v>
      </c>
      <c r="W804" s="182">
        <f t="shared" si="6"/>
        <v>44918</v>
      </c>
      <c r="X804" s="181">
        <f t="shared" si="7"/>
        <v>182</v>
      </c>
      <c r="Y804" s="181">
        <f t="shared" si="8"/>
        <v>274</v>
      </c>
      <c r="Z804" s="181">
        <f t="shared" si="9"/>
        <v>365</v>
      </c>
      <c r="AA804" s="155"/>
      <c r="AB804" s="9"/>
      <c r="AC804" s="9"/>
      <c r="AD804" s="9"/>
      <c r="AE804" s="9"/>
      <c r="AF804" s="9"/>
      <c r="AG804" s="9"/>
      <c r="AH804" s="9"/>
    </row>
    <row r="805" ht="15.75" customHeight="1">
      <c r="A805" s="177">
        <v>44552.0</v>
      </c>
      <c r="B805" s="178">
        <v>1.27</v>
      </c>
      <c r="C805" s="178">
        <v>1.63</v>
      </c>
      <c r="D805" s="178">
        <v>1.77</v>
      </c>
      <c r="E805" s="178">
        <v>1.93</v>
      </c>
      <c r="F805" s="178">
        <v>2.03</v>
      </c>
      <c r="G805" s="178">
        <v>2.22</v>
      </c>
      <c r="H805" s="178">
        <v>2.33</v>
      </c>
      <c r="I805" s="178">
        <v>2.46</v>
      </c>
      <c r="J805" s="178">
        <v>2.95</v>
      </c>
      <c r="K805" s="179">
        <f>MAX(0,((T805*(365/365))-VLOOKUP(A805,VBMA!$A:$D,4,0))  /  (T805* (365/365)   ))</f>
        <v>0.7925509133</v>
      </c>
      <c r="L805" s="180">
        <f t="shared" ref="L805:S805" si="808">(B805*(1-$K805) * (365/365))/100</f>
        <v>0.002634603401</v>
      </c>
      <c r="M805" s="180">
        <f t="shared" si="808"/>
        <v>0.003381420113</v>
      </c>
      <c r="N805" s="180">
        <f t="shared" si="808"/>
        <v>0.003671848835</v>
      </c>
      <c r="O805" s="180">
        <f t="shared" si="808"/>
        <v>0.004003767374</v>
      </c>
      <c r="P805" s="180">
        <f t="shared" si="808"/>
        <v>0.00421121646</v>
      </c>
      <c r="Q805" s="180">
        <f t="shared" si="808"/>
        <v>0.004605369725</v>
      </c>
      <c r="R805" s="180">
        <f t="shared" si="808"/>
        <v>0.00483356372</v>
      </c>
      <c r="S805" s="180">
        <f t="shared" si="808"/>
        <v>0.005103247533</v>
      </c>
      <c r="T805" s="181">
        <f t="shared" si="3"/>
        <v>2.588586957</v>
      </c>
      <c r="U805" s="182">
        <f t="shared" si="4"/>
        <v>44734</v>
      </c>
      <c r="V805" s="182">
        <f t="shared" si="5"/>
        <v>44826</v>
      </c>
      <c r="W805" s="182">
        <f t="shared" si="6"/>
        <v>44917</v>
      </c>
      <c r="X805" s="181">
        <f t="shared" si="7"/>
        <v>182</v>
      </c>
      <c r="Y805" s="181">
        <f t="shared" si="8"/>
        <v>274</v>
      </c>
      <c r="Z805" s="181">
        <f t="shared" si="9"/>
        <v>365</v>
      </c>
      <c r="AA805" s="155"/>
      <c r="AB805" s="9"/>
      <c r="AC805" s="9"/>
      <c r="AD805" s="9"/>
      <c r="AE805" s="9"/>
      <c r="AF805" s="9"/>
      <c r="AG805" s="9"/>
      <c r="AH805" s="9"/>
    </row>
    <row r="806" ht="15.75" customHeight="1">
      <c r="A806" s="177">
        <v>44551.0</v>
      </c>
      <c r="B806" s="178">
        <v>1.04</v>
      </c>
      <c r="C806" s="178">
        <v>1.34</v>
      </c>
      <c r="D806" s="178">
        <v>1.53</v>
      </c>
      <c r="E806" s="178">
        <v>1.73</v>
      </c>
      <c r="F806" s="178">
        <v>1.94</v>
      </c>
      <c r="G806" s="178">
        <v>2.06</v>
      </c>
      <c r="H806" s="178">
        <v>2.2</v>
      </c>
      <c r="I806" s="178">
        <v>2.43</v>
      </c>
      <c r="J806" s="178">
        <v>3.0</v>
      </c>
      <c r="K806" s="179">
        <f>MAX(0,((T806*(365/365))-VLOOKUP(A806,VBMA!$A:$D,4,0))  /  (T806* (365/365)   ))</f>
        <v>0.8054562559</v>
      </c>
      <c r="L806" s="180">
        <f t="shared" ref="L806:S806" si="809">(B806*(1-$K806) * (365/365))/100</f>
        <v>0.002023254939</v>
      </c>
      <c r="M806" s="180">
        <f t="shared" si="809"/>
        <v>0.002606886171</v>
      </c>
      <c r="N806" s="180">
        <f t="shared" si="809"/>
        <v>0.002976519285</v>
      </c>
      <c r="O806" s="180">
        <f t="shared" si="809"/>
        <v>0.003365606773</v>
      </c>
      <c r="P806" s="180">
        <f t="shared" si="809"/>
        <v>0.003774148636</v>
      </c>
      <c r="Q806" s="180">
        <f t="shared" si="809"/>
        <v>0.004007601129</v>
      </c>
      <c r="R806" s="180">
        <f t="shared" si="809"/>
        <v>0.004279962371</v>
      </c>
      <c r="S806" s="180">
        <f t="shared" si="809"/>
        <v>0.004727412982</v>
      </c>
      <c r="T806" s="181">
        <f t="shared" si="3"/>
        <v>2.6575</v>
      </c>
      <c r="U806" s="182">
        <f t="shared" si="4"/>
        <v>44733</v>
      </c>
      <c r="V806" s="182">
        <f t="shared" si="5"/>
        <v>44825</v>
      </c>
      <c r="W806" s="182">
        <f t="shared" si="6"/>
        <v>44916</v>
      </c>
      <c r="X806" s="181">
        <f t="shared" si="7"/>
        <v>182</v>
      </c>
      <c r="Y806" s="181">
        <f t="shared" si="8"/>
        <v>274</v>
      </c>
      <c r="Z806" s="181">
        <f t="shared" si="9"/>
        <v>365</v>
      </c>
      <c r="AA806" s="155"/>
      <c r="AB806" s="9"/>
      <c r="AC806" s="9"/>
      <c r="AD806" s="9"/>
      <c r="AE806" s="9"/>
      <c r="AF806" s="9"/>
      <c r="AG806" s="9"/>
      <c r="AH806" s="9"/>
    </row>
    <row r="807" ht="15.75" customHeight="1">
      <c r="A807" s="177">
        <v>44550.0</v>
      </c>
      <c r="B807" s="178">
        <v>1.15</v>
      </c>
      <c r="C807" s="178">
        <v>1.35</v>
      </c>
      <c r="D807" s="178">
        <v>1.5</v>
      </c>
      <c r="E807" s="178">
        <v>1.88</v>
      </c>
      <c r="F807" s="178">
        <v>2.05</v>
      </c>
      <c r="G807" s="178">
        <v>2.13</v>
      </c>
      <c r="H807" s="178">
        <v>2.25</v>
      </c>
      <c r="I807" s="178">
        <v>2.48</v>
      </c>
      <c r="J807" s="178">
        <v>3.09</v>
      </c>
      <c r="K807" s="179">
        <f>MAX(0,((T807*(365/365))-VLOOKUP(A807,VBMA!$A:$D,4,0))  /  (T807* (365/365)   ))</f>
        <v>0.8079409049</v>
      </c>
      <c r="L807" s="180">
        <f t="shared" ref="L807:S807" si="810">(B807*(1-$K807) * (365/365))/100</f>
        <v>0.002208679594</v>
      </c>
      <c r="M807" s="180">
        <f t="shared" si="810"/>
        <v>0.002592797784</v>
      </c>
      <c r="N807" s="180">
        <f t="shared" si="810"/>
        <v>0.002880886427</v>
      </c>
      <c r="O807" s="180">
        <f t="shared" si="810"/>
        <v>0.003610710988</v>
      </c>
      <c r="P807" s="180">
        <f t="shared" si="810"/>
        <v>0.00393721145</v>
      </c>
      <c r="Q807" s="180">
        <f t="shared" si="810"/>
        <v>0.004090858726</v>
      </c>
      <c r="R807" s="180">
        <f t="shared" si="810"/>
        <v>0.00432132964</v>
      </c>
      <c r="S807" s="180">
        <f t="shared" si="810"/>
        <v>0.004763065559</v>
      </c>
      <c r="T807" s="181">
        <f t="shared" si="3"/>
        <v>2.7075</v>
      </c>
      <c r="U807" s="182">
        <f t="shared" si="4"/>
        <v>44732</v>
      </c>
      <c r="V807" s="182">
        <f t="shared" si="5"/>
        <v>44824</v>
      </c>
      <c r="W807" s="182">
        <f t="shared" si="6"/>
        <v>44915</v>
      </c>
      <c r="X807" s="181">
        <f t="shared" si="7"/>
        <v>182</v>
      </c>
      <c r="Y807" s="181">
        <f t="shared" si="8"/>
        <v>274</v>
      </c>
      <c r="Z807" s="181">
        <f t="shared" si="9"/>
        <v>365</v>
      </c>
      <c r="AA807" s="155"/>
      <c r="AB807" s="9"/>
      <c r="AC807" s="9"/>
      <c r="AD807" s="9"/>
      <c r="AE807" s="9"/>
      <c r="AF807" s="9"/>
      <c r="AG807" s="9"/>
      <c r="AH807" s="9"/>
    </row>
    <row r="808" ht="15.75" customHeight="1">
      <c r="A808" s="177">
        <v>44547.0</v>
      </c>
      <c r="B808" s="178">
        <v>0.84</v>
      </c>
      <c r="C808" s="178">
        <v>0.94</v>
      </c>
      <c r="D808" s="178">
        <v>1.12</v>
      </c>
      <c r="E808" s="178">
        <v>1.47</v>
      </c>
      <c r="F808" s="178">
        <v>1.68</v>
      </c>
      <c r="G808" s="178">
        <v>1.83</v>
      </c>
      <c r="H808" s="178">
        <v>1.98</v>
      </c>
      <c r="I808" s="178">
        <v>2.48</v>
      </c>
      <c r="J808" s="178">
        <v>2.95</v>
      </c>
      <c r="K808" s="179">
        <f>MAX(0,((T808*(365/365))-VLOOKUP(A808,VBMA!$A:$D,4,0))  /  (T808* (365/365)   ))</f>
        <v>0.8090477235</v>
      </c>
      <c r="L808" s="180">
        <f t="shared" ref="L808:S808" si="811">(B808*(1-$K808) * (365/365))/100</f>
        <v>0.001603999123</v>
      </c>
      <c r="M808" s="180">
        <f t="shared" si="811"/>
        <v>0.0017949514</v>
      </c>
      <c r="N808" s="180">
        <f t="shared" si="811"/>
        <v>0.002138665497</v>
      </c>
      <c r="O808" s="180">
        <f t="shared" si="811"/>
        <v>0.002806998465</v>
      </c>
      <c r="P808" s="180">
        <f t="shared" si="811"/>
        <v>0.003207998246</v>
      </c>
      <c r="Q808" s="180">
        <f t="shared" si="811"/>
        <v>0.003494426661</v>
      </c>
      <c r="R808" s="180">
        <f t="shared" si="811"/>
        <v>0.003780855076</v>
      </c>
      <c r="S808" s="180">
        <f t="shared" si="811"/>
        <v>0.004735616458</v>
      </c>
      <c r="T808" s="181">
        <f t="shared" si="3"/>
        <v>2.974565217</v>
      </c>
      <c r="U808" s="182">
        <f t="shared" si="4"/>
        <v>44729</v>
      </c>
      <c r="V808" s="182">
        <f t="shared" si="5"/>
        <v>44821</v>
      </c>
      <c r="W808" s="182">
        <f t="shared" si="6"/>
        <v>44912</v>
      </c>
      <c r="X808" s="181">
        <f t="shared" si="7"/>
        <v>182</v>
      </c>
      <c r="Y808" s="181">
        <f t="shared" si="8"/>
        <v>274</v>
      </c>
      <c r="Z808" s="181">
        <f t="shared" si="9"/>
        <v>365</v>
      </c>
      <c r="AA808" s="155"/>
      <c r="AB808" s="9"/>
      <c r="AC808" s="9"/>
      <c r="AD808" s="9"/>
      <c r="AE808" s="9"/>
      <c r="AF808" s="9"/>
      <c r="AG808" s="9"/>
      <c r="AH808" s="9"/>
    </row>
    <row r="809" ht="15.75" customHeight="1">
      <c r="A809" s="177">
        <v>44546.0</v>
      </c>
      <c r="B809" s="178">
        <v>0.77</v>
      </c>
      <c r="C809" s="178">
        <v>0.97</v>
      </c>
      <c r="D809" s="178">
        <v>1.11</v>
      </c>
      <c r="E809" s="178">
        <v>1.51</v>
      </c>
      <c r="F809" s="178">
        <v>1.72</v>
      </c>
      <c r="G809" s="178">
        <v>1.81</v>
      </c>
      <c r="H809" s="178">
        <v>1.96</v>
      </c>
      <c r="I809" s="178">
        <v>2.35</v>
      </c>
      <c r="J809" s="178">
        <v>2.81</v>
      </c>
      <c r="K809" s="179">
        <f>MAX(0,((T809*(365/365))-VLOOKUP(A809,VBMA!$A:$D,4,0))  /  (T809* (365/365)   ))</f>
        <v>0.8282013588</v>
      </c>
      <c r="L809" s="180">
        <f t="shared" ref="L809:S809" si="812">(B809*(1-$K809) * (365/365))/100</f>
        <v>0.001322849537</v>
      </c>
      <c r="M809" s="180">
        <f t="shared" si="812"/>
        <v>0.00166644682</v>
      </c>
      <c r="N809" s="180">
        <f t="shared" si="812"/>
        <v>0.001906964917</v>
      </c>
      <c r="O809" s="180">
        <f t="shared" si="812"/>
        <v>0.002594159482</v>
      </c>
      <c r="P809" s="180">
        <f t="shared" si="812"/>
        <v>0.002954936628</v>
      </c>
      <c r="Q809" s="180">
        <f t="shared" si="812"/>
        <v>0.003109555405</v>
      </c>
      <c r="R809" s="180">
        <f t="shared" si="812"/>
        <v>0.003367253367</v>
      </c>
      <c r="S809" s="180">
        <f t="shared" si="812"/>
        <v>0.004037268068</v>
      </c>
      <c r="T809" s="181">
        <f t="shared" si="3"/>
        <v>2.73576087</v>
      </c>
      <c r="U809" s="182">
        <f t="shared" si="4"/>
        <v>44728</v>
      </c>
      <c r="V809" s="182">
        <f t="shared" si="5"/>
        <v>44820</v>
      </c>
      <c r="W809" s="182">
        <f t="shared" si="6"/>
        <v>44911</v>
      </c>
      <c r="X809" s="181">
        <f t="shared" si="7"/>
        <v>182</v>
      </c>
      <c r="Y809" s="181">
        <f t="shared" si="8"/>
        <v>274</v>
      </c>
      <c r="Z809" s="181">
        <f t="shared" si="9"/>
        <v>365</v>
      </c>
      <c r="AA809" s="155"/>
      <c r="AB809" s="9"/>
      <c r="AC809" s="9"/>
      <c r="AD809" s="9"/>
      <c r="AE809" s="9"/>
      <c r="AF809" s="9"/>
      <c r="AG809" s="9"/>
      <c r="AH809" s="9"/>
    </row>
    <row r="810" ht="15.75" customHeight="1">
      <c r="A810" s="177">
        <v>44545.0</v>
      </c>
      <c r="B810" s="178">
        <v>0.69</v>
      </c>
      <c r="C810" s="178">
        <v>0.8</v>
      </c>
      <c r="D810" s="178">
        <v>0.91</v>
      </c>
      <c r="E810" s="178">
        <v>1.35</v>
      </c>
      <c r="F810" s="178">
        <v>1.65</v>
      </c>
      <c r="G810" s="178">
        <v>1.78</v>
      </c>
      <c r="H810" s="178">
        <v>1.98</v>
      </c>
      <c r="I810" s="178">
        <v>2.41</v>
      </c>
      <c r="J810" s="178">
        <v>3.19</v>
      </c>
      <c r="K810" s="179">
        <f>MAX(0,((T810*(365/365))-VLOOKUP(A810,VBMA!$A:$D,4,0))  /  (T810* (365/365)   ))</f>
        <v>0.8342342342</v>
      </c>
      <c r="L810" s="180">
        <f t="shared" ref="L810:S810" si="813">(B810*(1-$K810) * (365/365))/100</f>
        <v>0.001143783784</v>
      </c>
      <c r="M810" s="180">
        <f t="shared" si="813"/>
        <v>0.001326126126</v>
      </c>
      <c r="N810" s="180">
        <f t="shared" si="813"/>
        <v>0.001508468468</v>
      </c>
      <c r="O810" s="180">
        <f t="shared" si="813"/>
        <v>0.002237837838</v>
      </c>
      <c r="P810" s="180">
        <f t="shared" si="813"/>
        <v>0.002735135135</v>
      </c>
      <c r="Q810" s="180">
        <f t="shared" si="813"/>
        <v>0.002950630631</v>
      </c>
      <c r="R810" s="180">
        <f t="shared" si="813"/>
        <v>0.003282162162</v>
      </c>
      <c r="S810" s="180">
        <f t="shared" si="813"/>
        <v>0.003994954955</v>
      </c>
      <c r="T810" s="181">
        <f t="shared" si="3"/>
        <v>2.835326087</v>
      </c>
      <c r="U810" s="182">
        <f t="shared" si="4"/>
        <v>44727</v>
      </c>
      <c r="V810" s="182">
        <f t="shared" si="5"/>
        <v>44819</v>
      </c>
      <c r="W810" s="182">
        <f t="shared" si="6"/>
        <v>44910</v>
      </c>
      <c r="X810" s="181">
        <f t="shared" si="7"/>
        <v>182</v>
      </c>
      <c r="Y810" s="181">
        <f t="shared" si="8"/>
        <v>274</v>
      </c>
      <c r="Z810" s="181">
        <f t="shared" si="9"/>
        <v>365</v>
      </c>
      <c r="AA810" s="155"/>
      <c r="AB810" s="9"/>
      <c r="AC810" s="9"/>
      <c r="AD810" s="9"/>
      <c r="AE810" s="9"/>
      <c r="AF810" s="9"/>
      <c r="AG810" s="9"/>
      <c r="AH810" s="9"/>
    </row>
    <row r="811" ht="15.75" customHeight="1">
      <c r="A811" s="177">
        <v>44544.0</v>
      </c>
      <c r="B811" s="178">
        <v>0.69</v>
      </c>
      <c r="C811" s="178">
        <v>0.8</v>
      </c>
      <c r="D811" s="178">
        <v>0.9</v>
      </c>
      <c r="E811" s="178">
        <v>1.23</v>
      </c>
      <c r="F811" s="178">
        <v>1.52</v>
      </c>
      <c r="G811" s="178">
        <v>1.61</v>
      </c>
      <c r="H811" s="178">
        <v>1.89</v>
      </c>
      <c r="I811" s="178">
        <v>2.38</v>
      </c>
      <c r="J811" s="178">
        <v>2.93</v>
      </c>
      <c r="K811" s="179">
        <f>MAX(0,((T811*(365/365))-VLOOKUP(A811,VBMA!$A:$D,4,0))  /  (T811* (365/365)   ))</f>
        <v>0.8313944223</v>
      </c>
      <c r="L811" s="180">
        <f t="shared" ref="L811:S811" si="814">(B811*(1-$K811) * (365/365))/100</f>
        <v>0.001163378486</v>
      </c>
      <c r="M811" s="180">
        <f t="shared" si="814"/>
        <v>0.001348844622</v>
      </c>
      <c r="N811" s="180">
        <f t="shared" si="814"/>
        <v>0.001517450199</v>
      </c>
      <c r="O811" s="180">
        <f t="shared" si="814"/>
        <v>0.002073848606</v>
      </c>
      <c r="P811" s="180">
        <f t="shared" si="814"/>
        <v>0.002562804781</v>
      </c>
      <c r="Q811" s="180">
        <f t="shared" si="814"/>
        <v>0.002714549801</v>
      </c>
      <c r="R811" s="180">
        <f t="shared" si="814"/>
        <v>0.003186645418</v>
      </c>
      <c r="S811" s="180">
        <f t="shared" si="814"/>
        <v>0.004012812749</v>
      </c>
      <c r="T811" s="181">
        <f t="shared" si="3"/>
        <v>2.864673913</v>
      </c>
      <c r="U811" s="182">
        <f t="shared" si="4"/>
        <v>44726</v>
      </c>
      <c r="V811" s="182">
        <f t="shared" si="5"/>
        <v>44818</v>
      </c>
      <c r="W811" s="182">
        <f t="shared" si="6"/>
        <v>44909</v>
      </c>
      <c r="X811" s="181">
        <f t="shared" si="7"/>
        <v>182</v>
      </c>
      <c r="Y811" s="181">
        <f t="shared" si="8"/>
        <v>274</v>
      </c>
      <c r="Z811" s="181">
        <f t="shared" si="9"/>
        <v>365</v>
      </c>
      <c r="AA811" s="155"/>
      <c r="AB811" s="9"/>
      <c r="AC811" s="9"/>
      <c r="AD811" s="9"/>
      <c r="AE811" s="9"/>
      <c r="AF811" s="9"/>
      <c r="AG811" s="9"/>
      <c r="AH811" s="9"/>
    </row>
    <row r="812" ht="15.75" customHeight="1">
      <c r="A812" s="177">
        <v>44543.0</v>
      </c>
      <c r="B812" s="178">
        <v>0.68</v>
      </c>
      <c r="C812" s="178">
        <v>0.8</v>
      </c>
      <c r="D812" s="178">
        <v>0.89</v>
      </c>
      <c r="E812" s="178">
        <v>1.24</v>
      </c>
      <c r="F812" s="178">
        <v>1.53</v>
      </c>
      <c r="G812" s="178">
        <v>1.64</v>
      </c>
      <c r="H812" s="178">
        <v>1.86</v>
      </c>
      <c r="I812" s="178">
        <v>2.39</v>
      </c>
      <c r="J812" s="178">
        <v>2.77</v>
      </c>
      <c r="K812" s="179">
        <f>MAX(0,((T812*(365/365))-VLOOKUP(A812,VBMA!$A:$D,4,0))  /  (T812* (365/365)   ))</f>
        <v>0.8342620566</v>
      </c>
      <c r="L812" s="180">
        <f t="shared" ref="L812:S812" si="815">(B812*(1-$K812) * (365/365))/100</f>
        <v>0.001127018015</v>
      </c>
      <c r="M812" s="180">
        <f t="shared" si="815"/>
        <v>0.001325903547</v>
      </c>
      <c r="N812" s="180">
        <f t="shared" si="815"/>
        <v>0.001475067696</v>
      </c>
      <c r="O812" s="180">
        <f t="shared" si="815"/>
        <v>0.002055150498</v>
      </c>
      <c r="P812" s="180">
        <f t="shared" si="815"/>
        <v>0.002535790534</v>
      </c>
      <c r="Q812" s="180">
        <f t="shared" si="815"/>
        <v>0.002718102271</v>
      </c>
      <c r="R812" s="180">
        <f t="shared" si="815"/>
        <v>0.003082725747</v>
      </c>
      <c r="S812" s="180">
        <f t="shared" si="815"/>
        <v>0.003961136847</v>
      </c>
      <c r="T812" s="181">
        <f t="shared" si="3"/>
        <v>2.91423913</v>
      </c>
      <c r="U812" s="182">
        <f t="shared" si="4"/>
        <v>44725</v>
      </c>
      <c r="V812" s="182">
        <f t="shared" si="5"/>
        <v>44817</v>
      </c>
      <c r="W812" s="182">
        <f t="shared" si="6"/>
        <v>44908</v>
      </c>
      <c r="X812" s="181">
        <f t="shared" si="7"/>
        <v>182</v>
      </c>
      <c r="Y812" s="181">
        <f t="shared" si="8"/>
        <v>274</v>
      </c>
      <c r="Z812" s="181">
        <f t="shared" si="9"/>
        <v>365</v>
      </c>
      <c r="AA812" s="155"/>
      <c r="AB812" s="9"/>
      <c r="AC812" s="9"/>
      <c r="AD812" s="9"/>
      <c r="AE812" s="9"/>
      <c r="AF812" s="9"/>
      <c r="AG812" s="9"/>
      <c r="AH812" s="9"/>
    </row>
    <row r="813" ht="15.75" customHeight="1">
      <c r="A813" s="177">
        <v>44540.0</v>
      </c>
      <c r="B813" s="178">
        <v>0.68</v>
      </c>
      <c r="C813" s="178">
        <v>0.79</v>
      </c>
      <c r="D813" s="178">
        <v>0.89</v>
      </c>
      <c r="E813" s="178">
        <v>1.2</v>
      </c>
      <c r="F813" s="178">
        <v>1.52</v>
      </c>
      <c r="G813" s="178">
        <v>1.63</v>
      </c>
      <c r="H813" s="178">
        <v>1.83</v>
      </c>
      <c r="I813" s="178">
        <v>2.43</v>
      </c>
      <c r="J813" s="178">
        <v>2.81</v>
      </c>
      <c r="K813" s="179">
        <f>MAX(0,((T813*(365/365))-VLOOKUP(A813,VBMA!$A:$D,4,0))  /  (T813* (365/365)   ))</f>
        <v>0.8296663791</v>
      </c>
      <c r="L813" s="180">
        <f t="shared" ref="L813:S813" si="816">(B813*(1-$K813) * (365/365))/100</f>
        <v>0.001158268622</v>
      </c>
      <c r="M813" s="180">
        <f t="shared" si="816"/>
        <v>0.001345635605</v>
      </c>
      <c r="N813" s="180">
        <f t="shared" si="816"/>
        <v>0.001515969226</v>
      </c>
      <c r="O813" s="180">
        <f t="shared" si="816"/>
        <v>0.002044003451</v>
      </c>
      <c r="P813" s="180">
        <f t="shared" si="816"/>
        <v>0.002589071038</v>
      </c>
      <c r="Q813" s="180">
        <f t="shared" si="816"/>
        <v>0.002776438021</v>
      </c>
      <c r="R813" s="180">
        <f t="shared" si="816"/>
        <v>0.003117105263</v>
      </c>
      <c r="S813" s="180">
        <f t="shared" si="816"/>
        <v>0.004139106989</v>
      </c>
      <c r="T813" s="181">
        <f t="shared" si="3"/>
        <v>3.023478261</v>
      </c>
      <c r="U813" s="182">
        <f t="shared" si="4"/>
        <v>44722</v>
      </c>
      <c r="V813" s="182">
        <f t="shared" si="5"/>
        <v>44814</v>
      </c>
      <c r="W813" s="182">
        <f t="shared" si="6"/>
        <v>44905</v>
      </c>
      <c r="X813" s="181">
        <f t="shared" si="7"/>
        <v>182</v>
      </c>
      <c r="Y813" s="181">
        <f t="shared" si="8"/>
        <v>274</v>
      </c>
      <c r="Z813" s="181">
        <f t="shared" si="9"/>
        <v>365</v>
      </c>
      <c r="AA813" s="155"/>
      <c r="AB813" s="9"/>
      <c r="AC813" s="9"/>
      <c r="AD813" s="9"/>
      <c r="AE813" s="9"/>
      <c r="AF813" s="9"/>
      <c r="AG813" s="9"/>
      <c r="AH813" s="9"/>
    </row>
    <row r="814" ht="15.75" customHeight="1">
      <c r="A814" s="177">
        <v>44539.0</v>
      </c>
      <c r="B814" s="178">
        <v>0.68</v>
      </c>
      <c r="C814" s="178">
        <v>0.79</v>
      </c>
      <c r="D814" s="178">
        <v>0.89</v>
      </c>
      <c r="E814" s="178">
        <v>1.19</v>
      </c>
      <c r="F814" s="178">
        <v>1.5</v>
      </c>
      <c r="G814" s="178">
        <v>1.61</v>
      </c>
      <c r="H814" s="178">
        <v>1.85</v>
      </c>
      <c r="I814" s="178">
        <v>2.41</v>
      </c>
      <c r="J814" s="178">
        <v>2.81</v>
      </c>
      <c r="K814" s="179">
        <f>MAX(0,((T814*(365/365))-VLOOKUP(A814,VBMA!$A:$D,4,0))  /  (T814* (365/365)   ))</f>
        <v>0.8262432155</v>
      </c>
      <c r="L814" s="180">
        <f t="shared" ref="L814:S814" si="817">(B814*(1-$K814) * (365/365))/100</f>
        <v>0.001181546135</v>
      </c>
      <c r="M814" s="180">
        <f t="shared" si="817"/>
        <v>0.001372678598</v>
      </c>
      <c r="N814" s="180">
        <f t="shared" si="817"/>
        <v>0.001546435382</v>
      </c>
      <c r="O814" s="180">
        <f t="shared" si="817"/>
        <v>0.002067705736</v>
      </c>
      <c r="P814" s="180">
        <f t="shared" si="817"/>
        <v>0.002606351768</v>
      </c>
      <c r="Q814" s="180">
        <f t="shared" si="817"/>
        <v>0.002797484231</v>
      </c>
      <c r="R814" s="180">
        <f t="shared" si="817"/>
        <v>0.003214500513</v>
      </c>
      <c r="S814" s="180">
        <f t="shared" si="817"/>
        <v>0.004187538507</v>
      </c>
      <c r="T814" s="181">
        <f t="shared" si="3"/>
        <v>2.963913043</v>
      </c>
      <c r="U814" s="182">
        <f t="shared" si="4"/>
        <v>44721</v>
      </c>
      <c r="V814" s="182">
        <f t="shared" si="5"/>
        <v>44813</v>
      </c>
      <c r="W814" s="182">
        <f t="shared" si="6"/>
        <v>44904</v>
      </c>
      <c r="X814" s="181">
        <f t="shared" si="7"/>
        <v>182</v>
      </c>
      <c r="Y814" s="181">
        <f t="shared" si="8"/>
        <v>274</v>
      </c>
      <c r="Z814" s="181">
        <f t="shared" si="9"/>
        <v>365</v>
      </c>
      <c r="AA814" s="155"/>
      <c r="AB814" s="9"/>
      <c r="AC814" s="9"/>
      <c r="AD814" s="9"/>
      <c r="AE814" s="9"/>
      <c r="AF814" s="9"/>
      <c r="AG814" s="9"/>
      <c r="AH814" s="9"/>
    </row>
    <row r="815" ht="15.75" customHeight="1">
      <c r="A815" s="177">
        <v>44538.0</v>
      </c>
      <c r="B815" s="178">
        <v>0.67</v>
      </c>
      <c r="C815" s="178">
        <v>0.79</v>
      </c>
      <c r="D815" s="178">
        <v>0.9</v>
      </c>
      <c r="E815" s="178">
        <v>1.17</v>
      </c>
      <c r="F815" s="178">
        <v>1.42</v>
      </c>
      <c r="G815" s="178">
        <v>1.54</v>
      </c>
      <c r="H815" s="178">
        <v>1.86</v>
      </c>
      <c r="I815" s="178">
        <v>2.4</v>
      </c>
      <c r="J815" s="178">
        <v>2.93</v>
      </c>
      <c r="K815" s="179">
        <f>MAX(0,((T815*(365/365))-VLOOKUP(A815,VBMA!$A:$D,4,0))  /  (T815* (365/365)   ))</f>
        <v>0.8381121731</v>
      </c>
      <c r="L815" s="180">
        <f t="shared" ref="L815:S815" si="818">(B815*(1-$K815) * (365/365))/100</f>
        <v>0.00108464844</v>
      </c>
      <c r="M815" s="180">
        <f t="shared" si="818"/>
        <v>0.001278913833</v>
      </c>
      <c r="N815" s="180">
        <f t="shared" si="818"/>
        <v>0.001456990442</v>
      </c>
      <c r="O815" s="180">
        <f t="shared" si="818"/>
        <v>0.001894087575</v>
      </c>
      <c r="P815" s="180">
        <f t="shared" si="818"/>
        <v>0.002298807142</v>
      </c>
      <c r="Q815" s="180">
        <f t="shared" si="818"/>
        <v>0.002493072535</v>
      </c>
      <c r="R815" s="180">
        <f t="shared" si="818"/>
        <v>0.003011113581</v>
      </c>
      <c r="S815" s="180">
        <f t="shared" si="818"/>
        <v>0.003885307846</v>
      </c>
      <c r="T815" s="181">
        <f t="shared" si="3"/>
        <v>2.934130435</v>
      </c>
      <c r="U815" s="182">
        <f t="shared" si="4"/>
        <v>44720</v>
      </c>
      <c r="V815" s="182">
        <f t="shared" si="5"/>
        <v>44812</v>
      </c>
      <c r="W815" s="182">
        <f t="shared" si="6"/>
        <v>44903</v>
      </c>
      <c r="X815" s="181">
        <f t="shared" si="7"/>
        <v>182</v>
      </c>
      <c r="Y815" s="181">
        <f t="shared" si="8"/>
        <v>274</v>
      </c>
      <c r="Z815" s="181">
        <f t="shared" si="9"/>
        <v>365</v>
      </c>
      <c r="AA815" s="155"/>
      <c r="AB815" s="9"/>
      <c r="AC815" s="9"/>
      <c r="AD815" s="9"/>
      <c r="AE815" s="9"/>
      <c r="AF815" s="9"/>
      <c r="AG815" s="9"/>
      <c r="AH815" s="9"/>
    </row>
    <row r="816" ht="15.75" customHeight="1">
      <c r="A816" s="177">
        <v>44537.0</v>
      </c>
      <c r="B816" s="178">
        <v>0.68</v>
      </c>
      <c r="C816" s="178">
        <v>0.79</v>
      </c>
      <c r="D816" s="178">
        <v>0.88</v>
      </c>
      <c r="E816" s="178">
        <v>1.17</v>
      </c>
      <c r="F816" s="178">
        <v>1.47</v>
      </c>
      <c r="G816" s="178">
        <v>1.6</v>
      </c>
      <c r="H816" s="178">
        <v>1.88</v>
      </c>
      <c r="I816" s="178">
        <v>2.43</v>
      </c>
      <c r="J816" s="178">
        <v>2.96</v>
      </c>
      <c r="K816" s="179">
        <f>MAX(0,((T816*(365/365))-VLOOKUP(A816,VBMA!$A:$D,4,0))  /  (T816* (365/365)   ))</f>
        <v>0.850370966</v>
      </c>
      <c r="L816" s="180">
        <f t="shared" ref="L816:S816" si="819">(B816*(1-$K816) * (365/365))/100</f>
        <v>0.001017477431</v>
      </c>
      <c r="M816" s="180">
        <f t="shared" si="819"/>
        <v>0.001182069369</v>
      </c>
      <c r="N816" s="180">
        <f t="shared" si="819"/>
        <v>0.001316735499</v>
      </c>
      <c r="O816" s="180">
        <f t="shared" si="819"/>
        <v>0.001750659698</v>
      </c>
      <c r="P816" s="180">
        <f t="shared" si="819"/>
        <v>0.0021995468</v>
      </c>
      <c r="Q816" s="180">
        <f t="shared" si="819"/>
        <v>0.002394064544</v>
      </c>
      <c r="R816" s="180">
        <f t="shared" si="819"/>
        <v>0.00281302584</v>
      </c>
      <c r="S816" s="180">
        <f t="shared" si="819"/>
        <v>0.003635985527</v>
      </c>
      <c r="T816" s="181">
        <f t="shared" si="3"/>
        <v>2.974021739</v>
      </c>
      <c r="U816" s="182">
        <f t="shared" si="4"/>
        <v>44719</v>
      </c>
      <c r="V816" s="182">
        <f t="shared" si="5"/>
        <v>44811</v>
      </c>
      <c r="W816" s="182">
        <f t="shared" si="6"/>
        <v>44902</v>
      </c>
      <c r="X816" s="181">
        <f t="shared" si="7"/>
        <v>182</v>
      </c>
      <c r="Y816" s="181">
        <f t="shared" si="8"/>
        <v>274</v>
      </c>
      <c r="Z816" s="181">
        <f t="shared" si="9"/>
        <v>365</v>
      </c>
      <c r="AA816" s="155"/>
      <c r="AB816" s="9"/>
      <c r="AC816" s="9"/>
      <c r="AD816" s="9"/>
      <c r="AE816" s="9"/>
      <c r="AF816" s="9"/>
      <c r="AG816" s="9"/>
      <c r="AH816" s="9"/>
    </row>
    <row r="817" ht="15.75" customHeight="1">
      <c r="A817" s="177">
        <v>44536.0</v>
      </c>
      <c r="B817" s="178">
        <v>0.68</v>
      </c>
      <c r="C817" s="178">
        <v>0.79</v>
      </c>
      <c r="D817" s="178">
        <v>0.89</v>
      </c>
      <c r="E817" s="178">
        <v>1.17</v>
      </c>
      <c r="F817" s="178">
        <v>1.43</v>
      </c>
      <c r="G817" s="178">
        <v>1.56</v>
      </c>
      <c r="H817" s="178">
        <v>1.83</v>
      </c>
      <c r="I817" s="178">
        <v>2.4</v>
      </c>
      <c r="J817" s="178">
        <v>2.86</v>
      </c>
      <c r="K817" s="179">
        <f>MAX(0,((T817*(365/365))-VLOOKUP(A817,VBMA!$A:$D,4,0))  /  (T817* (365/365)   ))</f>
        <v>0.8481681153</v>
      </c>
      <c r="L817" s="180">
        <f t="shared" ref="L817:S817" si="820">(B817*(1-$K817) * (365/365))/100</f>
        <v>0.001032456816</v>
      </c>
      <c r="M817" s="180">
        <f t="shared" si="820"/>
        <v>0.001199471889</v>
      </c>
      <c r="N817" s="180">
        <f t="shared" si="820"/>
        <v>0.001351303774</v>
      </c>
      <c r="O817" s="180">
        <f t="shared" si="820"/>
        <v>0.001776433051</v>
      </c>
      <c r="P817" s="180">
        <f t="shared" si="820"/>
        <v>0.002171195951</v>
      </c>
      <c r="Q817" s="180">
        <f t="shared" si="820"/>
        <v>0.002368577401</v>
      </c>
      <c r="R817" s="180">
        <f t="shared" si="820"/>
        <v>0.00277852349</v>
      </c>
      <c r="S817" s="180">
        <f t="shared" si="820"/>
        <v>0.003643965233</v>
      </c>
      <c r="T817" s="181">
        <f t="shared" si="3"/>
        <v>2.963804348</v>
      </c>
      <c r="U817" s="182">
        <f t="shared" si="4"/>
        <v>44718</v>
      </c>
      <c r="V817" s="182">
        <f t="shared" si="5"/>
        <v>44810</v>
      </c>
      <c r="W817" s="182">
        <f t="shared" si="6"/>
        <v>44901</v>
      </c>
      <c r="X817" s="181">
        <f t="shared" si="7"/>
        <v>182</v>
      </c>
      <c r="Y817" s="181">
        <f t="shared" si="8"/>
        <v>274</v>
      </c>
      <c r="Z817" s="181">
        <f t="shared" si="9"/>
        <v>365</v>
      </c>
      <c r="AA817" s="155"/>
      <c r="AB817" s="9"/>
      <c r="AC817" s="9"/>
      <c r="AD817" s="9"/>
      <c r="AE817" s="9"/>
      <c r="AF817" s="9"/>
      <c r="AG817" s="9"/>
      <c r="AH817" s="9"/>
    </row>
    <row r="818" ht="15.75" customHeight="1">
      <c r="A818" s="177">
        <v>44533.0</v>
      </c>
      <c r="B818" s="178">
        <v>0.68</v>
      </c>
      <c r="C818" s="178">
        <v>0.79</v>
      </c>
      <c r="D818" s="178">
        <v>0.89</v>
      </c>
      <c r="E818" s="178">
        <v>1.18</v>
      </c>
      <c r="F818" s="178">
        <v>1.47</v>
      </c>
      <c r="G818" s="178">
        <v>1.61</v>
      </c>
      <c r="H818" s="178">
        <v>1.83</v>
      </c>
      <c r="I818" s="178">
        <v>2.39</v>
      </c>
      <c r="J818" s="178">
        <v>2.77</v>
      </c>
      <c r="K818" s="179">
        <f>MAX(0,((T818*(365/365))-VLOOKUP(A818,VBMA!$A:$D,4,0))  /  (T818* (365/365)   ))</f>
        <v>0.8342342342</v>
      </c>
      <c r="L818" s="180">
        <f t="shared" ref="L818:S818" si="821">(B818*(1-$K818) * (365/365))/100</f>
        <v>0.001127207207</v>
      </c>
      <c r="M818" s="180">
        <f t="shared" si="821"/>
        <v>0.00130954955</v>
      </c>
      <c r="N818" s="180">
        <f t="shared" si="821"/>
        <v>0.001475315315</v>
      </c>
      <c r="O818" s="180">
        <f t="shared" si="821"/>
        <v>0.001956036036</v>
      </c>
      <c r="P818" s="180">
        <f t="shared" si="821"/>
        <v>0.002436756757</v>
      </c>
      <c r="Q818" s="180">
        <f t="shared" si="821"/>
        <v>0.002668828829</v>
      </c>
      <c r="R818" s="180">
        <f t="shared" si="821"/>
        <v>0.003033513514</v>
      </c>
      <c r="S818" s="180">
        <f t="shared" si="821"/>
        <v>0.003961801802</v>
      </c>
      <c r="T818" s="181">
        <f t="shared" si="3"/>
        <v>2.943913043</v>
      </c>
      <c r="U818" s="182">
        <f t="shared" si="4"/>
        <v>44715</v>
      </c>
      <c r="V818" s="182">
        <f t="shared" si="5"/>
        <v>44807</v>
      </c>
      <c r="W818" s="182">
        <f t="shared" si="6"/>
        <v>44898</v>
      </c>
      <c r="X818" s="181">
        <f t="shared" si="7"/>
        <v>182</v>
      </c>
      <c r="Y818" s="181">
        <f t="shared" si="8"/>
        <v>274</v>
      </c>
      <c r="Z818" s="181">
        <f t="shared" si="9"/>
        <v>365</v>
      </c>
      <c r="AA818" s="155"/>
      <c r="AB818" s="9"/>
      <c r="AC818" s="9"/>
      <c r="AD818" s="9"/>
      <c r="AE818" s="9"/>
      <c r="AF818" s="9"/>
      <c r="AG818" s="9"/>
      <c r="AH818" s="9"/>
    </row>
    <row r="819" ht="15.75" customHeight="1">
      <c r="A819" s="177">
        <v>44532.0</v>
      </c>
      <c r="B819" s="178">
        <v>0.68</v>
      </c>
      <c r="C819" s="178">
        <v>0.79</v>
      </c>
      <c r="D819" s="178">
        <v>0.89</v>
      </c>
      <c r="E819" s="178">
        <v>1.18</v>
      </c>
      <c r="F819" s="178">
        <v>1.47</v>
      </c>
      <c r="G819" s="178">
        <v>1.59</v>
      </c>
      <c r="H819" s="178">
        <v>1.82</v>
      </c>
      <c r="I819" s="178">
        <v>2.38</v>
      </c>
      <c r="J819" s="178">
        <v>2.73</v>
      </c>
      <c r="K819" s="179">
        <f>MAX(0,((T819*(365/365))-VLOOKUP(A819,VBMA!$A:$D,4,0))  /  (T819* (365/365)   ))</f>
        <v>0.8483254298</v>
      </c>
      <c r="L819" s="180">
        <f t="shared" ref="L819:S819" si="822">(B819*(1-$K819) * (365/365))/100</f>
        <v>0.001031387078</v>
      </c>
      <c r="M819" s="180">
        <f t="shared" si="822"/>
        <v>0.001198229105</v>
      </c>
      <c r="N819" s="180">
        <f t="shared" si="822"/>
        <v>0.001349903675</v>
      </c>
      <c r="O819" s="180">
        <f t="shared" si="822"/>
        <v>0.001789759929</v>
      </c>
      <c r="P819" s="180">
        <f t="shared" si="822"/>
        <v>0.002229616183</v>
      </c>
      <c r="Q819" s="180">
        <f t="shared" si="822"/>
        <v>0.002411625667</v>
      </c>
      <c r="R819" s="180">
        <f t="shared" si="822"/>
        <v>0.002760477178</v>
      </c>
      <c r="S819" s="180">
        <f t="shared" si="822"/>
        <v>0.003609854772</v>
      </c>
      <c r="T819" s="181">
        <f t="shared" si="3"/>
        <v>2.933913043</v>
      </c>
      <c r="U819" s="182">
        <f t="shared" si="4"/>
        <v>44714</v>
      </c>
      <c r="V819" s="182">
        <f t="shared" si="5"/>
        <v>44806</v>
      </c>
      <c r="W819" s="182">
        <f t="shared" si="6"/>
        <v>44897</v>
      </c>
      <c r="X819" s="181">
        <f t="shared" si="7"/>
        <v>182</v>
      </c>
      <c r="Y819" s="181">
        <f t="shared" si="8"/>
        <v>274</v>
      </c>
      <c r="Z819" s="181">
        <f t="shared" si="9"/>
        <v>365</v>
      </c>
      <c r="AA819" s="155"/>
      <c r="AB819" s="9"/>
      <c r="AC819" s="9"/>
      <c r="AD819" s="9"/>
      <c r="AE819" s="9"/>
      <c r="AF819" s="9"/>
      <c r="AG819" s="9"/>
      <c r="AH819" s="9"/>
    </row>
    <row r="820" ht="15.75" customHeight="1">
      <c r="A820" s="177">
        <v>44531.0</v>
      </c>
      <c r="B820" s="178">
        <v>0.67</v>
      </c>
      <c r="C820" s="178">
        <v>0.79</v>
      </c>
      <c r="D820" s="178">
        <v>0.89</v>
      </c>
      <c r="E820" s="178">
        <v>1.17</v>
      </c>
      <c r="F820" s="178">
        <v>1.46</v>
      </c>
      <c r="G820" s="178">
        <v>1.57</v>
      </c>
      <c r="H820" s="178">
        <v>1.84</v>
      </c>
      <c r="I820" s="178">
        <v>2.41</v>
      </c>
      <c r="J820" s="178">
        <v>2.81</v>
      </c>
      <c r="K820" s="179">
        <f>MAX(0,((T820*(365/365))-VLOOKUP(A820,VBMA!$A:$D,4,0))  /  (T820* (365/365)   ))</f>
        <v>0.8503600278</v>
      </c>
      <c r="L820" s="180">
        <f t="shared" ref="L820:S820" si="823">(B820*(1-$K820) * (365/365))/100</f>
        <v>0.001002587814</v>
      </c>
      <c r="M820" s="180">
        <f t="shared" si="823"/>
        <v>0.001182155781</v>
      </c>
      <c r="N820" s="180">
        <f t="shared" si="823"/>
        <v>0.001331795753</v>
      </c>
      <c r="O820" s="180">
        <f t="shared" si="823"/>
        <v>0.001750787675</v>
      </c>
      <c r="P820" s="180">
        <f t="shared" si="823"/>
        <v>0.002184743594</v>
      </c>
      <c r="Q820" s="180">
        <f t="shared" si="823"/>
        <v>0.002349347564</v>
      </c>
      <c r="R820" s="180">
        <f t="shared" si="823"/>
        <v>0.002753375489</v>
      </c>
      <c r="S820" s="180">
        <f t="shared" si="823"/>
        <v>0.003606323331</v>
      </c>
      <c r="T820" s="181">
        <f t="shared" si="3"/>
        <v>2.973804348</v>
      </c>
      <c r="U820" s="182">
        <f t="shared" si="4"/>
        <v>44713</v>
      </c>
      <c r="V820" s="182">
        <f t="shared" si="5"/>
        <v>44805</v>
      </c>
      <c r="W820" s="182">
        <f t="shared" si="6"/>
        <v>44896</v>
      </c>
      <c r="X820" s="181">
        <f t="shared" si="7"/>
        <v>182</v>
      </c>
      <c r="Y820" s="181">
        <f t="shared" si="8"/>
        <v>274</v>
      </c>
      <c r="Z820" s="181">
        <f t="shared" si="9"/>
        <v>365</v>
      </c>
      <c r="AA820" s="155"/>
      <c r="AB820" s="9"/>
      <c r="AC820" s="9"/>
      <c r="AD820" s="9"/>
      <c r="AE820" s="9"/>
      <c r="AF820" s="9"/>
      <c r="AG820" s="9"/>
      <c r="AH820" s="9"/>
    </row>
    <row r="821" ht="15.75" customHeight="1">
      <c r="A821" s="177">
        <v>44530.0</v>
      </c>
      <c r="B821" s="178">
        <v>0.68</v>
      </c>
      <c r="C821" s="178">
        <v>0.77</v>
      </c>
      <c r="D821" s="178">
        <v>0.89</v>
      </c>
      <c r="E821" s="178">
        <v>1.16</v>
      </c>
      <c r="F821" s="178">
        <v>1.44</v>
      </c>
      <c r="G821" s="178">
        <v>1.58</v>
      </c>
      <c r="H821" s="178">
        <v>1.84</v>
      </c>
      <c r="I821" s="178">
        <v>2.4</v>
      </c>
      <c r="J821" s="178">
        <v>2.93</v>
      </c>
      <c r="K821" s="179">
        <f>MAX(0,((T821*(365/365))-VLOOKUP(A821,VBMA!$A:$D,4,0))  /  (T821* (365/365)   ))</f>
        <v>0.8496621622</v>
      </c>
      <c r="L821" s="180">
        <f t="shared" ref="L821:S821" si="824">(B821*(1-$K821) * (365/365))/100</f>
        <v>0.001022297297</v>
      </c>
      <c r="M821" s="180">
        <f t="shared" si="824"/>
        <v>0.001157601351</v>
      </c>
      <c r="N821" s="180">
        <f t="shared" si="824"/>
        <v>0.001338006757</v>
      </c>
      <c r="O821" s="180">
        <f t="shared" si="824"/>
        <v>0.001743918919</v>
      </c>
      <c r="P821" s="180">
        <f t="shared" si="824"/>
        <v>0.002164864865</v>
      </c>
      <c r="Q821" s="180">
        <f t="shared" si="824"/>
        <v>0.002375337838</v>
      </c>
      <c r="R821" s="180">
        <f t="shared" si="824"/>
        <v>0.002766216216</v>
      </c>
      <c r="S821" s="180">
        <f t="shared" si="824"/>
        <v>0.003608108108</v>
      </c>
      <c r="T821" s="181">
        <f t="shared" si="3"/>
        <v>2.96</v>
      </c>
      <c r="U821" s="182">
        <f t="shared" si="4"/>
        <v>44711</v>
      </c>
      <c r="V821" s="182">
        <f t="shared" si="5"/>
        <v>44803</v>
      </c>
      <c r="W821" s="182">
        <f t="shared" si="6"/>
        <v>44895</v>
      </c>
      <c r="X821" s="181">
        <f t="shared" si="7"/>
        <v>181</v>
      </c>
      <c r="Y821" s="181">
        <f t="shared" si="8"/>
        <v>273</v>
      </c>
      <c r="Z821" s="181">
        <f t="shared" si="9"/>
        <v>365</v>
      </c>
      <c r="AA821" s="155"/>
      <c r="AB821" s="9"/>
      <c r="AC821" s="9"/>
      <c r="AD821" s="9"/>
      <c r="AE821" s="9"/>
      <c r="AF821" s="9"/>
      <c r="AG821" s="9"/>
      <c r="AH821" s="9"/>
    </row>
    <row r="822" ht="15.75" customHeight="1">
      <c r="A822" s="177">
        <v>44529.0</v>
      </c>
      <c r="B822" s="178">
        <v>0.68</v>
      </c>
      <c r="C822" s="178">
        <v>0.78</v>
      </c>
      <c r="D822" s="178">
        <v>0.88</v>
      </c>
      <c r="E822" s="178">
        <v>1.18</v>
      </c>
      <c r="F822" s="178">
        <v>1.45</v>
      </c>
      <c r="G822" s="178">
        <v>1.59</v>
      </c>
      <c r="H822" s="178">
        <v>1.83</v>
      </c>
      <c r="I822" s="178">
        <v>2.41</v>
      </c>
      <c r="J822" s="178">
        <v>2.88</v>
      </c>
      <c r="K822" s="179">
        <f>MAX(0,((T822*(365/365))-VLOOKUP(A822,VBMA!$A:$D,4,0))  /  (T822* (365/365)   ))</f>
        <v>0.8511705686</v>
      </c>
      <c r="L822" s="180">
        <f t="shared" ref="L822:S822" si="825">(B822*(1-$K822) * (365/365))/100</f>
        <v>0.001012040134</v>
      </c>
      <c r="M822" s="180">
        <f t="shared" si="825"/>
        <v>0.001160869565</v>
      </c>
      <c r="N822" s="180">
        <f t="shared" si="825"/>
        <v>0.001309698997</v>
      </c>
      <c r="O822" s="180">
        <f t="shared" si="825"/>
        <v>0.001756187291</v>
      </c>
      <c r="P822" s="180">
        <f t="shared" si="825"/>
        <v>0.002158026756</v>
      </c>
      <c r="Q822" s="180">
        <f t="shared" si="825"/>
        <v>0.00236638796</v>
      </c>
      <c r="R822" s="180">
        <f t="shared" si="825"/>
        <v>0.002723578595</v>
      </c>
      <c r="S822" s="180">
        <f t="shared" si="825"/>
        <v>0.003586789298</v>
      </c>
      <c r="T822" s="181">
        <f t="shared" si="3"/>
        <v>2.99</v>
      </c>
      <c r="U822" s="182">
        <f t="shared" si="4"/>
        <v>44710</v>
      </c>
      <c r="V822" s="182">
        <f t="shared" si="5"/>
        <v>44802</v>
      </c>
      <c r="W822" s="182">
        <f t="shared" si="6"/>
        <v>44894</v>
      </c>
      <c r="X822" s="181">
        <f t="shared" si="7"/>
        <v>181</v>
      </c>
      <c r="Y822" s="181">
        <f t="shared" si="8"/>
        <v>273</v>
      </c>
      <c r="Z822" s="181">
        <f t="shared" si="9"/>
        <v>365</v>
      </c>
      <c r="AA822" s="155"/>
      <c r="AB822" s="9"/>
      <c r="AC822" s="9"/>
      <c r="AD822" s="9"/>
      <c r="AE822" s="9"/>
      <c r="AF822" s="9"/>
      <c r="AG822" s="9"/>
      <c r="AH822" s="9"/>
    </row>
    <row r="823" ht="15.75" customHeight="1">
      <c r="A823" s="177">
        <v>44526.0</v>
      </c>
      <c r="B823" s="178">
        <v>0.67</v>
      </c>
      <c r="C823" s="178">
        <v>0.77</v>
      </c>
      <c r="D823" s="178">
        <v>0.86</v>
      </c>
      <c r="E823" s="178">
        <v>1.09</v>
      </c>
      <c r="F823" s="178">
        <v>1.34</v>
      </c>
      <c r="G823" s="178">
        <v>1.52</v>
      </c>
      <c r="H823" s="178">
        <v>1.79</v>
      </c>
      <c r="I823" s="178">
        <v>2.39</v>
      </c>
      <c r="J823" s="178">
        <v>2.88</v>
      </c>
      <c r="K823" s="179">
        <f>MAX(0,((T823*(365/365))-VLOOKUP(A823,VBMA!$A:$D,4,0))  /  (T823* (365/365)   ))</f>
        <v>0.8511705686</v>
      </c>
      <c r="L823" s="180">
        <f t="shared" ref="L823:S823" si="826">(B823*(1-$K823) * (365/365))/100</f>
        <v>0.0009971571906</v>
      </c>
      <c r="M823" s="180">
        <f t="shared" si="826"/>
        <v>0.001145986622</v>
      </c>
      <c r="N823" s="180">
        <f t="shared" si="826"/>
        <v>0.00127993311</v>
      </c>
      <c r="O823" s="180">
        <f t="shared" si="826"/>
        <v>0.001622240803</v>
      </c>
      <c r="P823" s="180">
        <f t="shared" si="826"/>
        <v>0.001994314381</v>
      </c>
      <c r="Q823" s="180">
        <f t="shared" si="826"/>
        <v>0.002262207358</v>
      </c>
      <c r="R823" s="180">
        <f t="shared" si="826"/>
        <v>0.002664046823</v>
      </c>
      <c r="S823" s="180">
        <f t="shared" si="826"/>
        <v>0.003557023411</v>
      </c>
      <c r="T823" s="181">
        <f t="shared" si="3"/>
        <v>2.99</v>
      </c>
      <c r="U823" s="182">
        <f t="shared" si="4"/>
        <v>44707</v>
      </c>
      <c r="V823" s="182">
        <f t="shared" si="5"/>
        <v>44799</v>
      </c>
      <c r="W823" s="182">
        <f t="shared" si="6"/>
        <v>44891</v>
      </c>
      <c r="X823" s="181">
        <f t="shared" si="7"/>
        <v>181</v>
      </c>
      <c r="Y823" s="181">
        <f t="shared" si="8"/>
        <v>273</v>
      </c>
      <c r="Z823" s="181">
        <f t="shared" si="9"/>
        <v>365</v>
      </c>
      <c r="AA823" s="155"/>
      <c r="AB823" s="9"/>
      <c r="AC823" s="9"/>
      <c r="AD823" s="9"/>
      <c r="AE823" s="9"/>
      <c r="AF823" s="9"/>
      <c r="AG823" s="9"/>
      <c r="AH823" s="9"/>
    </row>
    <row r="824" ht="15.75" customHeight="1">
      <c r="A824" s="177">
        <v>44525.0</v>
      </c>
      <c r="B824" s="178">
        <v>0.67</v>
      </c>
      <c r="C824" s="178">
        <v>0.78</v>
      </c>
      <c r="D824" s="178">
        <v>0.88</v>
      </c>
      <c r="E824" s="178">
        <v>1.16</v>
      </c>
      <c r="F824" s="178">
        <v>1.43</v>
      </c>
      <c r="G824" s="178">
        <v>1.58</v>
      </c>
      <c r="H824" s="178">
        <v>1.86</v>
      </c>
      <c r="I824" s="178">
        <v>2.43</v>
      </c>
      <c r="J824" s="178">
        <v>2.97</v>
      </c>
      <c r="K824" s="179">
        <f>MAX(0,((T824*(365/365))-VLOOKUP(A824,VBMA!$A:$D,4,0))  /  (T824* (365/365)   ))</f>
        <v>0.8516666667</v>
      </c>
      <c r="L824" s="180">
        <f t="shared" ref="L824:S824" si="827">(B824*(1-$K824) * (365/365))/100</f>
        <v>0.0009938333333</v>
      </c>
      <c r="M824" s="180">
        <f t="shared" si="827"/>
        <v>0.001157</v>
      </c>
      <c r="N824" s="180">
        <f t="shared" si="827"/>
        <v>0.001305333333</v>
      </c>
      <c r="O824" s="180">
        <f t="shared" si="827"/>
        <v>0.001720666667</v>
      </c>
      <c r="P824" s="180">
        <f t="shared" si="827"/>
        <v>0.002121166667</v>
      </c>
      <c r="Q824" s="180">
        <f t="shared" si="827"/>
        <v>0.002343666667</v>
      </c>
      <c r="R824" s="180">
        <f t="shared" si="827"/>
        <v>0.002759</v>
      </c>
      <c r="S824" s="180">
        <f t="shared" si="827"/>
        <v>0.0036045</v>
      </c>
      <c r="T824" s="181">
        <f t="shared" si="3"/>
        <v>3</v>
      </c>
      <c r="U824" s="182">
        <f t="shared" si="4"/>
        <v>44706</v>
      </c>
      <c r="V824" s="182">
        <f t="shared" si="5"/>
        <v>44798</v>
      </c>
      <c r="W824" s="182">
        <f t="shared" si="6"/>
        <v>44890</v>
      </c>
      <c r="X824" s="181">
        <f t="shared" si="7"/>
        <v>181</v>
      </c>
      <c r="Y824" s="181">
        <f t="shared" si="8"/>
        <v>273</v>
      </c>
      <c r="Z824" s="181">
        <f t="shared" si="9"/>
        <v>365</v>
      </c>
      <c r="AA824" s="155"/>
      <c r="AB824" s="9"/>
      <c r="AC824" s="9"/>
      <c r="AD824" s="9"/>
      <c r="AE824" s="9"/>
      <c r="AF824" s="9"/>
      <c r="AG824" s="9"/>
      <c r="AH824" s="9"/>
    </row>
    <row r="825" ht="15.75" customHeight="1">
      <c r="A825" s="177">
        <v>44524.0</v>
      </c>
      <c r="B825" s="178">
        <v>0.67</v>
      </c>
      <c r="C825" s="178">
        <v>0.78</v>
      </c>
      <c r="D825" s="178">
        <v>0.88</v>
      </c>
      <c r="E825" s="178">
        <v>1.18</v>
      </c>
      <c r="F825" s="178">
        <v>1.46</v>
      </c>
      <c r="G825" s="178">
        <v>1.6</v>
      </c>
      <c r="H825" s="178">
        <v>1.86</v>
      </c>
      <c r="I825" s="178">
        <v>2.41</v>
      </c>
      <c r="J825" s="178">
        <v>2.97</v>
      </c>
      <c r="K825" s="179">
        <f>MAX(0,((T825*(365/365))-VLOOKUP(A825,VBMA!$A:$D,4,0))  /  (T825* (365/365)   ))</f>
        <v>0.8496621622</v>
      </c>
      <c r="L825" s="180">
        <f t="shared" ref="L825:S825" si="828">(B825*(1-$K825) * (365/365))/100</f>
        <v>0.001007263514</v>
      </c>
      <c r="M825" s="180">
        <f t="shared" si="828"/>
        <v>0.001172635135</v>
      </c>
      <c r="N825" s="180">
        <f t="shared" si="828"/>
        <v>0.001322972973</v>
      </c>
      <c r="O825" s="180">
        <f t="shared" si="828"/>
        <v>0.001773986486</v>
      </c>
      <c r="P825" s="180">
        <f t="shared" si="828"/>
        <v>0.002194932432</v>
      </c>
      <c r="Q825" s="180">
        <f t="shared" si="828"/>
        <v>0.002405405405</v>
      </c>
      <c r="R825" s="180">
        <f t="shared" si="828"/>
        <v>0.002796283784</v>
      </c>
      <c r="S825" s="180">
        <f t="shared" si="828"/>
        <v>0.003623141892</v>
      </c>
      <c r="T825" s="181">
        <f t="shared" si="3"/>
        <v>2.96</v>
      </c>
      <c r="U825" s="182">
        <f t="shared" si="4"/>
        <v>44705</v>
      </c>
      <c r="V825" s="182">
        <f t="shared" si="5"/>
        <v>44797</v>
      </c>
      <c r="W825" s="182">
        <f t="shared" si="6"/>
        <v>44889</v>
      </c>
      <c r="X825" s="181">
        <f t="shared" si="7"/>
        <v>181</v>
      </c>
      <c r="Y825" s="181">
        <f t="shared" si="8"/>
        <v>273</v>
      </c>
      <c r="Z825" s="181">
        <f t="shared" si="9"/>
        <v>365</v>
      </c>
      <c r="AA825" s="155"/>
      <c r="AB825" s="9"/>
      <c r="AC825" s="9"/>
      <c r="AD825" s="9"/>
      <c r="AE825" s="9"/>
      <c r="AF825" s="9"/>
      <c r="AG825" s="9"/>
      <c r="AH825" s="9"/>
    </row>
    <row r="826" ht="15.75" customHeight="1">
      <c r="A826" s="177">
        <v>44523.0</v>
      </c>
      <c r="B826" s="178">
        <v>0.67</v>
      </c>
      <c r="C826" s="178">
        <v>0.77</v>
      </c>
      <c r="D826" s="178">
        <v>0.88</v>
      </c>
      <c r="E826" s="178">
        <v>1.16</v>
      </c>
      <c r="F826" s="178">
        <v>1.42</v>
      </c>
      <c r="G826" s="178">
        <v>1.58</v>
      </c>
      <c r="H826" s="178">
        <v>1.83</v>
      </c>
      <c r="I826" s="178">
        <v>2.43</v>
      </c>
      <c r="J826" s="178">
        <v>3.06</v>
      </c>
      <c r="K826" s="179">
        <f>MAX(0,((T826*(365/365))-VLOOKUP(A826,VBMA!$A:$D,4,0))  /  (T826* (365/365)   ))</f>
        <v>0.8531353135</v>
      </c>
      <c r="L826" s="180">
        <f t="shared" ref="L826:S826" si="829">(B826*(1-$K826) * (365/365))/100</f>
        <v>0.0009839933993</v>
      </c>
      <c r="M826" s="180">
        <f t="shared" si="829"/>
        <v>0.001130858086</v>
      </c>
      <c r="N826" s="180">
        <f t="shared" si="829"/>
        <v>0.001292409241</v>
      </c>
      <c r="O826" s="180">
        <f t="shared" si="829"/>
        <v>0.001703630363</v>
      </c>
      <c r="P826" s="180">
        <f t="shared" si="829"/>
        <v>0.002085478548</v>
      </c>
      <c r="Q826" s="180">
        <f t="shared" si="829"/>
        <v>0.002320462046</v>
      </c>
      <c r="R826" s="180">
        <f t="shared" si="829"/>
        <v>0.002687623762</v>
      </c>
      <c r="S826" s="180">
        <f t="shared" si="829"/>
        <v>0.003568811881</v>
      </c>
      <c r="T826" s="181">
        <f t="shared" si="3"/>
        <v>3.03</v>
      </c>
      <c r="U826" s="182">
        <f t="shared" si="4"/>
        <v>44704</v>
      </c>
      <c r="V826" s="182">
        <f t="shared" si="5"/>
        <v>44796</v>
      </c>
      <c r="W826" s="182">
        <f t="shared" si="6"/>
        <v>44888</v>
      </c>
      <c r="X826" s="181">
        <f t="shared" si="7"/>
        <v>181</v>
      </c>
      <c r="Y826" s="181">
        <f t="shared" si="8"/>
        <v>273</v>
      </c>
      <c r="Z826" s="181">
        <f t="shared" si="9"/>
        <v>365</v>
      </c>
      <c r="AA826" s="155"/>
      <c r="AB826" s="9"/>
      <c r="AC826" s="9"/>
      <c r="AD826" s="9"/>
      <c r="AE826" s="9"/>
      <c r="AF826" s="9"/>
      <c r="AG826" s="9"/>
      <c r="AH826" s="9"/>
    </row>
    <row r="827" ht="15.75" customHeight="1">
      <c r="A827" s="177">
        <v>44522.0</v>
      </c>
      <c r="B827" s="178">
        <v>0.65</v>
      </c>
      <c r="C827" s="178">
        <v>0.75</v>
      </c>
      <c r="D827" s="178">
        <v>0.86</v>
      </c>
      <c r="E827" s="178">
        <v>1.16</v>
      </c>
      <c r="F827" s="178">
        <v>1.43</v>
      </c>
      <c r="G827" s="178">
        <v>1.55</v>
      </c>
      <c r="H827" s="178">
        <v>1.85</v>
      </c>
      <c r="I827" s="178">
        <v>2.41</v>
      </c>
      <c r="J827" s="178">
        <v>2.86</v>
      </c>
      <c r="K827" s="179">
        <f>MAX(0,((T827*(365/365))-VLOOKUP(A827,VBMA!$A:$D,4,0))  /  (T827* (365/365)   ))</f>
        <v>0.8501683502</v>
      </c>
      <c r="L827" s="180">
        <f t="shared" ref="L827:S827" si="830">(B827*(1-$K827) * (365/365))/100</f>
        <v>0.0009739057239</v>
      </c>
      <c r="M827" s="180">
        <f t="shared" si="830"/>
        <v>0.001123737374</v>
      </c>
      <c r="N827" s="180">
        <f t="shared" si="830"/>
        <v>0.001288552189</v>
      </c>
      <c r="O827" s="180">
        <f t="shared" si="830"/>
        <v>0.001738047138</v>
      </c>
      <c r="P827" s="180">
        <f t="shared" si="830"/>
        <v>0.002142592593</v>
      </c>
      <c r="Q827" s="180">
        <f t="shared" si="830"/>
        <v>0.002322390572</v>
      </c>
      <c r="R827" s="180">
        <f t="shared" si="830"/>
        <v>0.002771885522</v>
      </c>
      <c r="S827" s="180">
        <f t="shared" si="830"/>
        <v>0.003610942761</v>
      </c>
      <c r="T827" s="181">
        <f t="shared" si="3"/>
        <v>2.97</v>
      </c>
      <c r="U827" s="182">
        <f t="shared" si="4"/>
        <v>44703</v>
      </c>
      <c r="V827" s="182">
        <f t="shared" si="5"/>
        <v>44795</v>
      </c>
      <c r="W827" s="182">
        <f t="shared" si="6"/>
        <v>44887</v>
      </c>
      <c r="X827" s="181">
        <f t="shared" si="7"/>
        <v>181</v>
      </c>
      <c r="Y827" s="181">
        <f t="shared" si="8"/>
        <v>273</v>
      </c>
      <c r="Z827" s="181">
        <f t="shared" si="9"/>
        <v>365</v>
      </c>
      <c r="AA827" s="155"/>
      <c r="AB827" s="9"/>
      <c r="AC827" s="9"/>
      <c r="AD827" s="9"/>
      <c r="AE827" s="9"/>
      <c r="AF827" s="9"/>
      <c r="AG827" s="9"/>
      <c r="AH827" s="9"/>
    </row>
    <row r="828" ht="15.75" customHeight="1">
      <c r="A828" s="177">
        <v>44519.0</v>
      </c>
      <c r="B828" s="178">
        <v>0.67</v>
      </c>
      <c r="C828" s="178">
        <v>0.78</v>
      </c>
      <c r="D828" s="178">
        <v>0.87</v>
      </c>
      <c r="E828" s="178">
        <v>1.15</v>
      </c>
      <c r="F828" s="178">
        <v>1.42</v>
      </c>
      <c r="G828" s="178">
        <v>1.57</v>
      </c>
      <c r="H828" s="178">
        <v>1.87</v>
      </c>
      <c r="I828" s="178">
        <v>2.44</v>
      </c>
      <c r="J828" s="178">
        <v>2.95</v>
      </c>
      <c r="K828" s="179">
        <f>MAX(0,((T828*(365/365))-VLOOKUP(A828,VBMA!$A:$D,4,0))  /  (T828* (365/365)   ))</f>
        <v>0.8521594684</v>
      </c>
      <c r="L828" s="180">
        <f t="shared" ref="L828:S828" si="831">(B828*(1-$K828) * (365/365))/100</f>
        <v>0.0009905315615</v>
      </c>
      <c r="M828" s="180">
        <f t="shared" si="831"/>
        <v>0.001153156146</v>
      </c>
      <c r="N828" s="180">
        <f t="shared" si="831"/>
        <v>0.001286212625</v>
      </c>
      <c r="O828" s="180">
        <f t="shared" si="831"/>
        <v>0.001700166113</v>
      </c>
      <c r="P828" s="180">
        <f t="shared" si="831"/>
        <v>0.002099335548</v>
      </c>
      <c r="Q828" s="180">
        <f t="shared" si="831"/>
        <v>0.002321096346</v>
      </c>
      <c r="R828" s="180">
        <f t="shared" si="831"/>
        <v>0.00276461794</v>
      </c>
      <c r="S828" s="180">
        <f t="shared" si="831"/>
        <v>0.00360730897</v>
      </c>
      <c r="T828" s="181">
        <f t="shared" si="3"/>
        <v>3.01</v>
      </c>
      <c r="U828" s="182">
        <f t="shared" si="4"/>
        <v>44700</v>
      </c>
      <c r="V828" s="182">
        <f t="shared" si="5"/>
        <v>44792</v>
      </c>
      <c r="W828" s="182">
        <f t="shared" si="6"/>
        <v>44884</v>
      </c>
      <c r="X828" s="181">
        <f t="shared" si="7"/>
        <v>181</v>
      </c>
      <c r="Y828" s="181">
        <f t="shared" si="8"/>
        <v>273</v>
      </c>
      <c r="Z828" s="181">
        <f t="shared" si="9"/>
        <v>365</v>
      </c>
      <c r="AA828" s="155"/>
      <c r="AB828" s="9"/>
      <c r="AC828" s="9"/>
      <c r="AD828" s="9"/>
      <c r="AE828" s="9"/>
      <c r="AF828" s="9"/>
      <c r="AG828" s="9"/>
      <c r="AH828" s="9"/>
    </row>
    <row r="829" ht="15.75" customHeight="1">
      <c r="A829" s="177">
        <v>44518.0</v>
      </c>
      <c r="B829" s="178">
        <v>0.66</v>
      </c>
      <c r="C829" s="178">
        <v>0.77</v>
      </c>
      <c r="D829" s="178">
        <v>0.88</v>
      </c>
      <c r="E829" s="178">
        <v>1.15</v>
      </c>
      <c r="F829" s="178">
        <v>1.4</v>
      </c>
      <c r="G829" s="178">
        <v>1.54</v>
      </c>
      <c r="H829" s="178">
        <v>1.88</v>
      </c>
      <c r="I829" s="178">
        <v>2.41</v>
      </c>
      <c r="J829" s="178">
        <v>2.99</v>
      </c>
      <c r="K829" s="179">
        <f>MAX(0,((T829*(365/365))-VLOOKUP(A829,VBMA!$A:$D,4,0))  /  (T829* (365/365)   ))</f>
        <v>0.8486394558</v>
      </c>
      <c r="L829" s="180">
        <f t="shared" ref="L829:S829" si="832">(B829*(1-$K829) * (365/365))/100</f>
        <v>0.0009989795918</v>
      </c>
      <c r="M829" s="180">
        <f t="shared" si="832"/>
        <v>0.00116547619</v>
      </c>
      <c r="N829" s="180">
        <f t="shared" si="832"/>
        <v>0.001331972789</v>
      </c>
      <c r="O829" s="180">
        <f t="shared" si="832"/>
        <v>0.001740646259</v>
      </c>
      <c r="P829" s="180">
        <f t="shared" si="832"/>
        <v>0.002119047619</v>
      </c>
      <c r="Q829" s="180">
        <f t="shared" si="832"/>
        <v>0.002330952381</v>
      </c>
      <c r="R829" s="180">
        <f t="shared" si="832"/>
        <v>0.002845578231</v>
      </c>
      <c r="S829" s="180">
        <f t="shared" si="832"/>
        <v>0.003647789116</v>
      </c>
      <c r="T829" s="181">
        <f t="shared" si="3"/>
        <v>2.94</v>
      </c>
      <c r="U829" s="182">
        <f t="shared" si="4"/>
        <v>44699</v>
      </c>
      <c r="V829" s="182">
        <f t="shared" si="5"/>
        <v>44791</v>
      </c>
      <c r="W829" s="182">
        <f t="shared" si="6"/>
        <v>44883</v>
      </c>
      <c r="X829" s="181">
        <f t="shared" si="7"/>
        <v>181</v>
      </c>
      <c r="Y829" s="181">
        <f t="shared" si="8"/>
        <v>273</v>
      </c>
      <c r="Z829" s="181">
        <f t="shared" si="9"/>
        <v>365</v>
      </c>
      <c r="AA829" s="155"/>
      <c r="AB829" s="9"/>
      <c r="AC829" s="9"/>
      <c r="AD829" s="9"/>
      <c r="AE829" s="9"/>
      <c r="AF829" s="9"/>
      <c r="AG829" s="9"/>
      <c r="AH829" s="9"/>
    </row>
    <row r="830" ht="15.75" customHeight="1">
      <c r="A830" s="177">
        <v>44517.0</v>
      </c>
      <c r="B830" s="178">
        <v>0.67</v>
      </c>
      <c r="C830" s="178">
        <v>0.77</v>
      </c>
      <c r="D830" s="178">
        <v>0.88</v>
      </c>
      <c r="E830" s="178">
        <v>1.18</v>
      </c>
      <c r="F830" s="178">
        <v>1.45</v>
      </c>
      <c r="G830" s="178">
        <v>1.58</v>
      </c>
      <c r="H830" s="178">
        <v>1.83</v>
      </c>
      <c r="I830" s="178">
        <v>2.39</v>
      </c>
      <c r="J830" s="178">
        <v>2.86</v>
      </c>
      <c r="K830" s="179">
        <f>MAX(0,((T830*(365/365))-VLOOKUP(A830,VBMA!$A:$D,4,0))  /  (T830* (365/365)   ))</f>
        <v>0.8491525424</v>
      </c>
      <c r="L830" s="180">
        <f t="shared" ref="L830:S830" si="833">(B830*(1-$K830) * (365/365))/100</f>
        <v>0.001010677966</v>
      </c>
      <c r="M830" s="180">
        <f t="shared" si="833"/>
        <v>0.001161525424</v>
      </c>
      <c r="N830" s="180">
        <f t="shared" si="833"/>
        <v>0.001327457627</v>
      </c>
      <c r="O830" s="180">
        <f t="shared" si="833"/>
        <v>0.00178</v>
      </c>
      <c r="P830" s="180">
        <f t="shared" si="833"/>
        <v>0.002187288136</v>
      </c>
      <c r="Q830" s="180">
        <f t="shared" si="833"/>
        <v>0.002383389831</v>
      </c>
      <c r="R830" s="180">
        <f t="shared" si="833"/>
        <v>0.002760508475</v>
      </c>
      <c r="S830" s="180">
        <f t="shared" si="833"/>
        <v>0.003605254237</v>
      </c>
      <c r="T830" s="181">
        <f t="shared" si="3"/>
        <v>2.95</v>
      </c>
      <c r="U830" s="182">
        <f t="shared" si="4"/>
        <v>44698</v>
      </c>
      <c r="V830" s="182">
        <f t="shared" si="5"/>
        <v>44790</v>
      </c>
      <c r="W830" s="182">
        <f t="shared" si="6"/>
        <v>44882</v>
      </c>
      <c r="X830" s="181">
        <f t="shared" si="7"/>
        <v>181</v>
      </c>
      <c r="Y830" s="181">
        <f t="shared" si="8"/>
        <v>273</v>
      </c>
      <c r="Z830" s="181">
        <f t="shared" si="9"/>
        <v>365</v>
      </c>
      <c r="AA830" s="155"/>
      <c r="AB830" s="9"/>
      <c r="AC830" s="9"/>
      <c r="AD830" s="9"/>
      <c r="AE830" s="9"/>
      <c r="AF830" s="9"/>
      <c r="AG830" s="9"/>
      <c r="AH830" s="9"/>
    </row>
    <row r="831" ht="15.75" customHeight="1">
      <c r="A831" s="177">
        <v>44516.0</v>
      </c>
      <c r="B831" s="178">
        <v>0.66</v>
      </c>
      <c r="C831" s="178">
        <v>0.75</v>
      </c>
      <c r="D831" s="178">
        <v>0.87</v>
      </c>
      <c r="E831" s="178">
        <v>1.13</v>
      </c>
      <c r="F831" s="178">
        <v>1.4</v>
      </c>
      <c r="G831" s="178">
        <v>1.54</v>
      </c>
      <c r="H831" s="178">
        <v>1.86</v>
      </c>
      <c r="I831" s="178">
        <v>2.41</v>
      </c>
      <c r="J831" s="178">
        <v>3.05</v>
      </c>
      <c r="K831" s="179">
        <f>MAX(0,((T831*(365/365))-VLOOKUP(A831,VBMA!$A:$D,4,0))  /  (T831* (365/365)   ))</f>
        <v>0.8496621622</v>
      </c>
      <c r="L831" s="180">
        <f t="shared" ref="L831:S831" si="834">(B831*(1-$K831) * (365/365))/100</f>
        <v>0.0009922297297</v>
      </c>
      <c r="M831" s="180">
        <f t="shared" si="834"/>
        <v>0.001127533784</v>
      </c>
      <c r="N831" s="180">
        <f t="shared" si="834"/>
        <v>0.001307939189</v>
      </c>
      <c r="O831" s="180">
        <f t="shared" si="834"/>
        <v>0.001698817568</v>
      </c>
      <c r="P831" s="180">
        <f t="shared" si="834"/>
        <v>0.00210472973</v>
      </c>
      <c r="Q831" s="180">
        <f t="shared" si="834"/>
        <v>0.002315202703</v>
      </c>
      <c r="R831" s="180">
        <f t="shared" si="834"/>
        <v>0.002796283784</v>
      </c>
      <c r="S831" s="180">
        <f t="shared" si="834"/>
        <v>0.003623141892</v>
      </c>
      <c r="T831" s="181">
        <f t="shared" si="3"/>
        <v>2.96</v>
      </c>
      <c r="U831" s="182">
        <f t="shared" si="4"/>
        <v>44697</v>
      </c>
      <c r="V831" s="182">
        <f t="shared" si="5"/>
        <v>44789</v>
      </c>
      <c r="W831" s="182">
        <f t="shared" si="6"/>
        <v>44881</v>
      </c>
      <c r="X831" s="181">
        <f t="shared" si="7"/>
        <v>181</v>
      </c>
      <c r="Y831" s="181">
        <f t="shared" si="8"/>
        <v>273</v>
      </c>
      <c r="Z831" s="181">
        <f t="shared" si="9"/>
        <v>365</v>
      </c>
      <c r="AA831" s="155"/>
      <c r="AB831" s="9"/>
      <c r="AC831" s="9"/>
      <c r="AD831" s="9"/>
      <c r="AE831" s="9"/>
      <c r="AF831" s="9"/>
      <c r="AG831" s="9"/>
      <c r="AH831" s="9"/>
    </row>
    <row r="832" ht="15.75" customHeight="1">
      <c r="A832" s="177">
        <v>44515.0</v>
      </c>
      <c r="B832" s="178">
        <v>0.68</v>
      </c>
      <c r="C832" s="178">
        <v>0.78</v>
      </c>
      <c r="D832" s="178">
        <v>0.88</v>
      </c>
      <c r="E832" s="178">
        <v>1.18</v>
      </c>
      <c r="F832" s="178">
        <v>1.45</v>
      </c>
      <c r="G832" s="178">
        <v>1.58</v>
      </c>
      <c r="H832" s="178">
        <v>1.82</v>
      </c>
      <c r="I832" s="178">
        <v>2.42</v>
      </c>
      <c r="J832" s="178">
        <v>2.86</v>
      </c>
      <c r="K832" s="179">
        <f>MAX(0,((T832*(365/365))-VLOOKUP(A832,VBMA!$A:$D,4,0))  /  (T832* (365/365)   ))</f>
        <v>0.8526490066</v>
      </c>
      <c r="L832" s="180">
        <f t="shared" ref="L832:S832" si="835">(B832*(1-$K832) * (365/365))/100</f>
        <v>0.001001986755</v>
      </c>
      <c r="M832" s="180">
        <f t="shared" si="835"/>
        <v>0.001149337748</v>
      </c>
      <c r="N832" s="180">
        <f t="shared" si="835"/>
        <v>0.001296688742</v>
      </c>
      <c r="O832" s="180">
        <f t="shared" si="835"/>
        <v>0.001738741722</v>
      </c>
      <c r="P832" s="180">
        <f t="shared" si="835"/>
        <v>0.002136589404</v>
      </c>
      <c r="Q832" s="180">
        <f t="shared" si="835"/>
        <v>0.002328145695</v>
      </c>
      <c r="R832" s="180">
        <f t="shared" si="835"/>
        <v>0.002681788079</v>
      </c>
      <c r="S832" s="180">
        <f t="shared" si="835"/>
        <v>0.00356589404</v>
      </c>
      <c r="T832" s="181">
        <f t="shared" si="3"/>
        <v>3.02</v>
      </c>
      <c r="U832" s="182">
        <f t="shared" si="4"/>
        <v>44696</v>
      </c>
      <c r="V832" s="182">
        <f t="shared" si="5"/>
        <v>44788</v>
      </c>
      <c r="W832" s="182">
        <f t="shared" si="6"/>
        <v>44880</v>
      </c>
      <c r="X832" s="181">
        <f t="shared" si="7"/>
        <v>181</v>
      </c>
      <c r="Y832" s="181">
        <f t="shared" si="8"/>
        <v>273</v>
      </c>
      <c r="Z832" s="181">
        <f t="shared" si="9"/>
        <v>365</v>
      </c>
      <c r="AA832" s="155"/>
      <c r="AB832" s="9"/>
      <c r="AC832" s="9"/>
      <c r="AD832" s="9"/>
      <c r="AE832" s="9"/>
      <c r="AF832" s="9"/>
      <c r="AG832" s="9"/>
      <c r="AH832" s="9"/>
    </row>
    <row r="833" ht="15.75" customHeight="1">
      <c r="A833" s="177">
        <v>44512.0</v>
      </c>
      <c r="B833" s="178">
        <v>0.68</v>
      </c>
      <c r="C833" s="178">
        <v>0.78</v>
      </c>
      <c r="D833" s="178">
        <v>0.88</v>
      </c>
      <c r="E833" s="178">
        <v>1.16</v>
      </c>
      <c r="F833" s="178">
        <v>1.42</v>
      </c>
      <c r="G833" s="178">
        <v>1.55</v>
      </c>
      <c r="H833" s="178">
        <v>1.83</v>
      </c>
      <c r="I833" s="178">
        <v>2.43</v>
      </c>
      <c r="J833" s="178">
        <v>2.99</v>
      </c>
      <c r="K833" s="179">
        <f>MAX(0,((T833*(365/365))-VLOOKUP(A833,VBMA!$A:$D,4,0))  /  (T833* (365/365)   ))</f>
        <v>0.8531353135</v>
      </c>
      <c r="L833" s="180">
        <f t="shared" ref="L833:S833" si="836">(B833*(1-$K833) * (365/365))/100</f>
        <v>0.000998679868</v>
      </c>
      <c r="M833" s="180">
        <f t="shared" si="836"/>
        <v>0.001145544554</v>
      </c>
      <c r="N833" s="180">
        <f t="shared" si="836"/>
        <v>0.001292409241</v>
      </c>
      <c r="O833" s="180">
        <f t="shared" si="836"/>
        <v>0.001703630363</v>
      </c>
      <c r="P833" s="180">
        <f t="shared" si="836"/>
        <v>0.002085478548</v>
      </c>
      <c r="Q833" s="180">
        <f t="shared" si="836"/>
        <v>0.00227640264</v>
      </c>
      <c r="R833" s="180">
        <f t="shared" si="836"/>
        <v>0.002687623762</v>
      </c>
      <c r="S833" s="180">
        <f t="shared" si="836"/>
        <v>0.003568811881</v>
      </c>
      <c r="T833" s="181">
        <f t="shared" si="3"/>
        <v>3.03</v>
      </c>
      <c r="U833" s="182">
        <f t="shared" si="4"/>
        <v>44693</v>
      </c>
      <c r="V833" s="182">
        <f t="shared" si="5"/>
        <v>44785</v>
      </c>
      <c r="W833" s="182">
        <f t="shared" si="6"/>
        <v>44877</v>
      </c>
      <c r="X833" s="181">
        <f t="shared" si="7"/>
        <v>181</v>
      </c>
      <c r="Y833" s="181">
        <f t="shared" si="8"/>
        <v>273</v>
      </c>
      <c r="Z833" s="181">
        <f t="shared" si="9"/>
        <v>365</v>
      </c>
      <c r="AA833" s="155"/>
      <c r="AB833" s="9"/>
      <c r="AC833" s="9"/>
      <c r="AD833" s="9"/>
      <c r="AE833" s="9"/>
      <c r="AF833" s="9"/>
      <c r="AG833" s="9"/>
      <c r="AH833" s="9"/>
    </row>
    <row r="834" ht="15.75" customHeight="1">
      <c r="A834" s="177">
        <v>44511.0</v>
      </c>
      <c r="B834" s="178">
        <v>0.67</v>
      </c>
      <c r="C834" s="178">
        <v>0.78</v>
      </c>
      <c r="D834" s="178">
        <v>0.88</v>
      </c>
      <c r="E834" s="178">
        <v>1.16</v>
      </c>
      <c r="F834" s="178">
        <v>1.46</v>
      </c>
      <c r="G834" s="178">
        <v>1.59</v>
      </c>
      <c r="H834" s="178">
        <v>1.85</v>
      </c>
      <c r="I834" s="178">
        <v>2.46</v>
      </c>
      <c r="J834" s="178">
        <v>3.05</v>
      </c>
      <c r="K834" s="179">
        <f>MAX(0,((T834*(365/365))-VLOOKUP(A834,VBMA!$A:$D,4,0))  /  (T834* (365/365)   ))</f>
        <v>0.8550488599</v>
      </c>
      <c r="L834" s="180">
        <f t="shared" ref="L834:S834" si="837">(B834*(1-$K834) * (365/365))/100</f>
        <v>0.0009711726384</v>
      </c>
      <c r="M834" s="180">
        <f t="shared" si="837"/>
        <v>0.001130618893</v>
      </c>
      <c r="N834" s="180">
        <f t="shared" si="837"/>
        <v>0.001275570033</v>
      </c>
      <c r="O834" s="180">
        <f t="shared" si="837"/>
        <v>0.001681433225</v>
      </c>
      <c r="P834" s="180">
        <f t="shared" si="837"/>
        <v>0.002116286645</v>
      </c>
      <c r="Q834" s="180">
        <f t="shared" si="837"/>
        <v>0.002304723127</v>
      </c>
      <c r="R834" s="180">
        <f t="shared" si="837"/>
        <v>0.002681596091</v>
      </c>
      <c r="S834" s="180">
        <f t="shared" si="837"/>
        <v>0.003565798046</v>
      </c>
      <c r="T834" s="181">
        <f t="shared" si="3"/>
        <v>3.07</v>
      </c>
      <c r="U834" s="182">
        <f t="shared" si="4"/>
        <v>44692</v>
      </c>
      <c r="V834" s="182">
        <f t="shared" si="5"/>
        <v>44784</v>
      </c>
      <c r="W834" s="182">
        <f t="shared" si="6"/>
        <v>44876</v>
      </c>
      <c r="X834" s="181">
        <f t="shared" si="7"/>
        <v>181</v>
      </c>
      <c r="Y834" s="181">
        <f t="shared" si="8"/>
        <v>273</v>
      </c>
      <c r="Z834" s="181">
        <f t="shared" si="9"/>
        <v>365</v>
      </c>
      <c r="AA834" s="155"/>
      <c r="AB834" s="9"/>
      <c r="AC834" s="9"/>
      <c r="AD834" s="9"/>
      <c r="AE834" s="9"/>
      <c r="AF834" s="9"/>
      <c r="AG834" s="9"/>
      <c r="AH834" s="9"/>
    </row>
    <row r="835" ht="15.75" customHeight="1">
      <c r="A835" s="177">
        <v>44510.0</v>
      </c>
      <c r="B835" s="178">
        <v>0.66</v>
      </c>
      <c r="C835" s="178">
        <v>0.77</v>
      </c>
      <c r="D835" s="178">
        <v>0.88</v>
      </c>
      <c r="E835" s="178">
        <v>1.16</v>
      </c>
      <c r="F835" s="178">
        <v>1.43</v>
      </c>
      <c r="G835" s="178">
        <v>1.56</v>
      </c>
      <c r="H835" s="178">
        <v>1.8</v>
      </c>
      <c r="I835" s="178">
        <v>2.41</v>
      </c>
      <c r="J835" s="178">
        <v>2.75</v>
      </c>
      <c r="K835" s="179">
        <f>MAX(0,((T835*(365/365))-VLOOKUP(A835,VBMA!$A:$D,4,0))  /  (T835* (365/365)   ))</f>
        <v>0.8526490066</v>
      </c>
      <c r="L835" s="180">
        <f t="shared" ref="L835:S835" si="838">(B835*(1-$K835) * (365/365))/100</f>
        <v>0.0009725165563</v>
      </c>
      <c r="M835" s="180">
        <f t="shared" si="838"/>
        <v>0.001134602649</v>
      </c>
      <c r="N835" s="180">
        <f t="shared" si="838"/>
        <v>0.001296688742</v>
      </c>
      <c r="O835" s="180">
        <f t="shared" si="838"/>
        <v>0.001709271523</v>
      </c>
      <c r="P835" s="180">
        <f t="shared" si="838"/>
        <v>0.002107119205</v>
      </c>
      <c r="Q835" s="180">
        <f t="shared" si="838"/>
        <v>0.002298675497</v>
      </c>
      <c r="R835" s="180">
        <f t="shared" si="838"/>
        <v>0.002652317881</v>
      </c>
      <c r="S835" s="180">
        <f t="shared" si="838"/>
        <v>0.00355115894</v>
      </c>
      <c r="T835" s="181">
        <f t="shared" si="3"/>
        <v>3.02</v>
      </c>
      <c r="U835" s="182">
        <f t="shared" si="4"/>
        <v>44691</v>
      </c>
      <c r="V835" s="182">
        <f t="shared" si="5"/>
        <v>44783</v>
      </c>
      <c r="W835" s="182">
        <f t="shared" si="6"/>
        <v>44875</v>
      </c>
      <c r="X835" s="181">
        <f t="shared" si="7"/>
        <v>181</v>
      </c>
      <c r="Y835" s="181">
        <f t="shared" si="8"/>
        <v>273</v>
      </c>
      <c r="Z835" s="181">
        <f t="shared" si="9"/>
        <v>365</v>
      </c>
      <c r="AA835" s="155"/>
      <c r="AB835" s="9"/>
      <c r="AC835" s="9"/>
      <c r="AD835" s="9"/>
      <c r="AE835" s="9"/>
      <c r="AF835" s="9"/>
      <c r="AG835" s="9"/>
      <c r="AH835" s="9"/>
    </row>
    <row r="836" ht="15.75" customHeight="1">
      <c r="A836" s="177">
        <v>44509.0</v>
      </c>
      <c r="B836" s="178">
        <v>0.64</v>
      </c>
      <c r="C836" s="178">
        <v>0.75</v>
      </c>
      <c r="D836" s="178">
        <v>0.86</v>
      </c>
      <c r="E836" s="178">
        <v>1.17</v>
      </c>
      <c r="F836" s="178">
        <v>1.44</v>
      </c>
      <c r="G836" s="178">
        <v>1.57</v>
      </c>
      <c r="H836" s="178">
        <v>1.82</v>
      </c>
      <c r="I836" s="178">
        <v>2.44</v>
      </c>
      <c r="J836" s="178">
        <v>2.91</v>
      </c>
      <c r="K836" s="179">
        <f>MAX(0,((T836*(365/365))-VLOOKUP(A836,VBMA!$A:$D,4,0))  /  (T836* (365/365)   ))</f>
        <v>0.8545751634</v>
      </c>
      <c r="L836" s="180">
        <f t="shared" ref="L836:S836" si="839">(B836*(1-$K836) * (365/365))/100</f>
        <v>0.0009307189542</v>
      </c>
      <c r="M836" s="180">
        <f t="shared" si="839"/>
        <v>0.001090686275</v>
      </c>
      <c r="N836" s="180">
        <f t="shared" si="839"/>
        <v>0.001250653595</v>
      </c>
      <c r="O836" s="180">
        <f t="shared" si="839"/>
        <v>0.001701470588</v>
      </c>
      <c r="P836" s="180">
        <f t="shared" si="839"/>
        <v>0.002094117647</v>
      </c>
      <c r="Q836" s="180">
        <f t="shared" si="839"/>
        <v>0.002283169935</v>
      </c>
      <c r="R836" s="180">
        <f t="shared" si="839"/>
        <v>0.002646732026</v>
      </c>
      <c r="S836" s="180">
        <f t="shared" si="839"/>
        <v>0.003548366013</v>
      </c>
      <c r="T836" s="181">
        <f t="shared" si="3"/>
        <v>3.06</v>
      </c>
      <c r="U836" s="182">
        <f t="shared" si="4"/>
        <v>44690</v>
      </c>
      <c r="V836" s="182">
        <f t="shared" si="5"/>
        <v>44782</v>
      </c>
      <c r="W836" s="182">
        <f t="shared" si="6"/>
        <v>44874</v>
      </c>
      <c r="X836" s="181">
        <f t="shared" si="7"/>
        <v>181</v>
      </c>
      <c r="Y836" s="181">
        <f t="shared" si="8"/>
        <v>273</v>
      </c>
      <c r="Z836" s="181">
        <f t="shared" si="9"/>
        <v>365</v>
      </c>
      <c r="AA836" s="155"/>
      <c r="AB836" s="9"/>
      <c r="AC836" s="9"/>
      <c r="AD836" s="9"/>
      <c r="AE836" s="9"/>
      <c r="AF836" s="9"/>
      <c r="AG836" s="9"/>
      <c r="AH836" s="9"/>
    </row>
    <row r="837" ht="15.75" customHeight="1">
      <c r="A837" s="177">
        <v>44508.0</v>
      </c>
      <c r="B837" s="178">
        <v>0.66</v>
      </c>
      <c r="C837" s="178">
        <v>0.75</v>
      </c>
      <c r="D837" s="178">
        <v>0.85</v>
      </c>
      <c r="E837" s="178">
        <v>1.1</v>
      </c>
      <c r="F837" s="178">
        <v>1.4</v>
      </c>
      <c r="G837" s="178">
        <v>1.55</v>
      </c>
      <c r="H837" s="178">
        <v>1.84</v>
      </c>
      <c r="I837" s="178">
        <v>2.43</v>
      </c>
      <c r="J837" s="178">
        <v>2.96</v>
      </c>
      <c r="K837" s="179">
        <f>MAX(0,((T837*(365/365))-VLOOKUP(A837,VBMA!$A:$D,4,0))  /  (T837* (365/365)   ))</f>
        <v>0.8526490066</v>
      </c>
      <c r="L837" s="180">
        <f t="shared" ref="L837:S837" si="840">(B837*(1-$K837) * (365/365))/100</f>
        <v>0.0009725165563</v>
      </c>
      <c r="M837" s="180">
        <f t="shared" si="840"/>
        <v>0.00110513245</v>
      </c>
      <c r="N837" s="180">
        <f t="shared" si="840"/>
        <v>0.001252483444</v>
      </c>
      <c r="O837" s="180">
        <f t="shared" si="840"/>
        <v>0.001620860927</v>
      </c>
      <c r="P837" s="180">
        <f t="shared" si="840"/>
        <v>0.002062913907</v>
      </c>
      <c r="Q837" s="180">
        <f t="shared" si="840"/>
        <v>0.002283940397</v>
      </c>
      <c r="R837" s="180">
        <f t="shared" si="840"/>
        <v>0.002711258278</v>
      </c>
      <c r="S837" s="180">
        <f t="shared" si="840"/>
        <v>0.003580629139</v>
      </c>
      <c r="T837" s="181">
        <f t="shared" si="3"/>
        <v>3.02</v>
      </c>
      <c r="U837" s="182">
        <f t="shared" si="4"/>
        <v>44689</v>
      </c>
      <c r="V837" s="182">
        <f t="shared" si="5"/>
        <v>44781</v>
      </c>
      <c r="W837" s="182">
        <f t="shared" si="6"/>
        <v>44873</v>
      </c>
      <c r="X837" s="181">
        <f t="shared" si="7"/>
        <v>181</v>
      </c>
      <c r="Y837" s="181">
        <f t="shared" si="8"/>
        <v>273</v>
      </c>
      <c r="Z837" s="181">
        <f t="shared" si="9"/>
        <v>365</v>
      </c>
      <c r="AA837" s="155"/>
      <c r="AB837" s="9"/>
      <c r="AC837" s="9"/>
      <c r="AD837" s="9"/>
      <c r="AE837" s="9"/>
      <c r="AF837" s="9"/>
      <c r="AG837" s="9"/>
      <c r="AH837" s="9"/>
    </row>
    <row r="838" ht="15.75" customHeight="1">
      <c r="A838" s="177">
        <v>44505.0</v>
      </c>
      <c r="B838" s="178">
        <v>0.65</v>
      </c>
      <c r="C838" s="178">
        <v>0.77</v>
      </c>
      <c r="D838" s="178">
        <v>0.89</v>
      </c>
      <c r="E838" s="178">
        <v>1.17</v>
      </c>
      <c r="F838" s="178">
        <v>1.45</v>
      </c>
      <c r="G838" s="178">
        <v>1.59</v>
      </c>
      <c r="H838" s="178">
        <v>1.85</v>
      </c>
      <c r="I838" s="178">
        <v>2.43</v>
      </c>
      <c r="J838" s="178">
        <v>2.99</v>
      </c>
      <c r="K838" s="179">
        <f>MAX(0,((T838*(365/365))-VLOOKUP(A838,VBMA!$A:$D,4,0))  /  (T838* (365/365)   ))</f>
        <v>0.8521594684</v>
      </c>
      <c r="L838" s="180">
        <f t="shared" ref="L838:S838" si="841">(B838*(1-$K838) * (365/365))/100</f>
        <v>0.0009609634551</v>
      </c>
      <c r="M838" s="180">
        <f t="shared" si="841"/>
        <v>0.001138372093</v>
      </c>
      <c r="N838" s="180">
        <f t="shared" si="841"/>
        <v>0.001315780731</v>
      </c>
      <c r="O838" s="180">
        <f t="shared" si="841"/>
        <v>0.001729734219</v>
      </c>
      <c r="P838" s="180">
        <f t="shared" si="841"/>
        <v>0.002143687708</v>
      </c>
      <c r="Q838" s="180">
        <f t="shared" si="841"/>
        <v>0.002350664452</v>
      </c>
      <c r="R838" s="180">
        <f t="shared" si="841"/>
        <v>0.002735049834</v>
      </c>
      <c r="S838" s="180">
        <f t="shared" si="841"/>
        <v>0.003592524917</v>
      </c>
      <c r="T838" s="181">
        <f t="shared" si="3"/>
        <v>3.01</v>
      </c>
      <c r="U838" s="182">
        <f t="shared" si="4"/>
        <v>44686</v>
      </c>
      <c r="V838" s="182">
        <f t="shared" si="5"/>
        <v>44778</v>
      </c>
      <c r="W838" s="182">
        <f t="shared" si="6"/>
        <v>44870</v>
      </c>
      <c r="X838" s="181">
        <f t="shared" si="7"/>
        <v>181</v>
      </c>
      <c r="Y838" s="181">
        <f t="shared" si="8"/>
        <v>273</v>
      </c>
      <c r="Z838" s="181">
        <f t="shared" si="9"/>
        <v>365</v>
      </c>
      <c r="AA838" s="155"/>
      <c r="AB838" s="9"/>
      <c r="AC838" s="9"/>
      <c r="AD838" s="9"/>
      <c r="AE838" s="9"/>
      <c r="AF838" s="9"/>
      <c r="AG838" s="9"/>
      <c r="AH838" s="9"/>
    </row>
    <row r="839" ht="15.75" customHeight="1">
      <c r="A839" s="177">
        <v>44504.0</v>
      </c>
      <c r="B839" s="178">
        <v>0.66</v>
      </c>
      <c r="C839" s="178">
        <v>0.78</v>
      </c>
      <c r="D839" s="178">
        <v>0.88</v>
      </c>
      <c r="E839" s="178">
        <v>1.18</v>
      </c>
      <c r="F839" s="178">
        <v>1.45</v>
      </c>
      <c r="G839" s="178">
        <v>1.58</v>
      </c>
      <c r="H839" s="178">
        <v>1.8</v>
      </c>
      <c r="I839" s="178">
        <v>2.41</v>
      </c>
      <c r="J839" s="178">
        <v>2.7</v>
      </c>
      <c r="K839" s="179">
        <f>MAX(0,((T839*(365/365))-VLOOKUP(A839,VBMA!$A:$D,4,0))  /  (T839* (365/365)   ))</f>
        <v>0.8526490066</v>
      </c>
      <c r="L839" s="180">
        <f t="shared" ref="L839:S839" si="842">(B839*(1-$K839) * (365/365))/100</f>
        <v>0.0009725165563</v>
      </c>
      <c r="M839" s="180">
        <f t="shared" si="842"/>
        <v>0.001149337748</v>
      </c>
      <c r="N839" s="180">
        <f t="shared" si="842"/>
        <v>0.001296688742</v>
      </c>
      <c r="O839" s="180">
        <f t="shared" si="842"/>
        <v>0.001738741722</v>
      </c>
      <c r="P839" s="180">
        <f t="shared" si="842"/>
        <v>0.002136589404</v>
      </c>
      <c r="Q839" s="180">
        <f t="shared" si="842"/>
        <v>0.002328145695</v>
      </c>
      <c r="R839" s="180">
        <f t="shared" si="842"/>
        <v>0.002652317881</v>
      </c>
      <c r="S839" s="180">
        <f t="shared" si="842"/>
        <v>0.00355115894</v>
      </c>
      <c r="T839" s="181">
        <f t="shared" si="3"/>
        <v>3.02</v>
      </c>
      <c r="U839" s="182">
        <f t="shared" si="4"/>
        <v>44685</v>
      </c>
      <c r="V839" s="182">
        <f t="shared" si="5"/>
        <v>44777</v>
      </c>
      <c r="W839" s="182">
        <f t="shared" si="6"/>
        <v>44869</v>
      </c>
      <c r="X839" s="181">
        <f t="shared" si="7"/>
        <v>181</v>
      </c>
      <c r="Y839" s="181">
        <f t="shared" si="8"/>
        <v>273</v>
      </c>
      <c r="Z839" s="181">
        <f t="shared" si="9"/>
        <v>365</v>
      </c>
      <c r="AA839" s="155"/>
      <c r="AB839" s="9"/>
      <c r="AC839" s="9"/>
      <c r="AD839" s="9"/>
      <c r="AE839" s="9"/>
      <c r="AF839" s="9"/>
      <c r="AG839" s="9"/>
      <c r="AH839" s="9"/>
    </row>
    <row r="840" ht="15.75" customHeight="1">
      <c r="A840" s="177">
        <v>44503.0</v>
      </c>
      <c r="B840" s="178">
        <v>0.64</v>
      </c>
      <c r="C840" s="178">
        <v>0.77</v>
      </c>
      <c r="D840" s="178">
        <v>0.87</v>
      </c>
      <c r="E840" s="178">
        <v>1.16</v>
      </c>
      <c r="F840" s="178">
        <v>1.42</v>
      </c>
      <c r="G840" s="178">
        <v>1.56</v>
      </c>
      <c r="H840" s="178">
        <v>1.83</v>
      </c>
      <c r="I840" s="178">
        <v>2.45</v>
      </c>
      <c r="J840" s="178">
        <v>2.79</v>
      </c>
      <c r="K840" s="179">
        <f>MAX(0,((T840*(365/365))-VLOOKUP(A840,VBMA!$A:$D,4,0))  /  (T840* (365/365)   ))</f>
        <v>0.8550488599</v>
      </c>
      <c r="L840" s="180">
        <f t="shared" ref="L840:S840" si="843">(B840*(1-$K840) * (365/365))/100</f>
        <v>0.0009276872964</v>
      </c>
      <c r="M840" s="180">
        <f t="shared" si="843"/>
        <v>0.001116123779</v>
      </c>
      <c r="N840" s="180">
        <f t="shared" si="843"/>
        <v>0.001261074919</v>
      </c>
      <c r="O840" s="180">
        <f t="shared" si="843"/>
        <v>0.001681433225</v>
      </c>
      <c r="P840" s="180">
        <f t="shared" si="843"/>
        <v>0.002058306189</v>
      </c>
      <c r="Q840" s="180">
        <f t="shared" si="843"/>
        <v>0.002261237785</v>
      </c>
      <c r="R840" s="180">
        <f t="shared" si="843"/>
        <v>0.002652605863</v>
      </c>
      <c r="S840" s="180">
        <f t="shared" si="843"/>
        <v>0.003551302932</v>
      </c>
      <c r="T840" s="181">
        <f t="shared" si="3"/>
        <v>3.07</v>
      </c>
      <c r="U840" s="182">
        <f t="shared" si="4"/>
        <v>44684</v>
      </c>
      <c r="V840" s="182">
        <f t="shared" si="5"/>
        <v>44776</v>
      </c>
      <c r="W840" s="182">
        <f t="shared" si="6"/>
        <v>44868</v>
      </c>
      <c r="X840" s="181">
        <f t="shared" si="7"/>
        <v>181</v>
      </c>
      <c r="Y840" s="181">
        <f t="shared" si="8"/>
        <v>273</v>
      </c>
      <c r="Z840" s="181">
        <f t="shared" si="9"/>
        <v>365</v>
      </c>
      <c r="AA840" s="155"/>
      <c r="AB840" s="9"/>
      <c r="AC840" s="9"/>
      <c r="AD840" s="9"/>
      <c r="AE840" s="9"/>
      <c r="AF840" s="9"/>
      <c r="AG840" s="9"/>
      <c r="AH840" s="9"/>
    </row>
    <row r="841" ht="15.75" customHeight="1">
      <c r="A841" s="177">
        <v>44502.0</v>
      </c>
      <c r="B841" s="178">
        <v>0.66</v>
      </c>
      <c r="C841" s="178">
        <v>0.78</v>
      </c>
      <c r="D841" s="178">
        <v>0.89</v>
      </c>
      <c r="E841" s="178">
        <v>1.17</v>
      </c>
      <c r="F841" s="178">
        <v>1.44</v>
      </c>
      <c r="G841" s="178">
        <v>1.58</v>
      </c>
      <c r="H841" s="178">
        <v>1.8</v>
      </c>
      <c r="I841" s="178">
        <v>2.41</v>
      </c>
      <c r="J841" s="178">
        <v>2.91</v>
      </c>
      <c r="K841" s="179">
        <f>MAX(0,((T841*(365/365))-VLOOKUP(A841,VBMA!$A:$D,4,0))  /  (T841* (365/365)   ))</f>
        <v>0.8526490066</v>
      </c>
      <c r="L841" s="180">
        <f t="shared" ref="L841:S841" si="844">(B841*(1-$K841) * (365/365))/100</f>
        <v>0.0009725165563</v>
      </c>
      <c r="M841" s="180">
        <f t="shared" si="844"/>
        <v>0.001149337748</v>
      </c>
      <c r="N841" s="180">
        <f t="shared" si="844"/>
        <v>0.001311423841</v>
      </c>
      <c r="O841" s="180">
        <f t="shared" si="844"/>
        <v>0.001724006623</v>
      </c>
      <c r="P841" s="180">
        <f t="shared" si="844"/>
        <v>0.002121854305</v>
      </c>
      <c r="Q841" s="180">
        <f t="shared" si="844"/>
        <v>0.002328145695</v>
      </c>
      <c r="R841" s="180">
        <f t="shared" si="844"/>
        <v>0.002652317881</v>
      </c>
      <c r="S841" s="180">
        <f t="shared" si="844"/>
        <v>0.00355115894</v>
      </c>
      <c r="T841" s="181">
        <f t="shared" si="3"/>
        <v>3.02</v>
      </c>
      <c r="U841" s="182">
        <f t="shared" si="4"/>
        <v>44683</v>
      </c>
      <c r="V841" s="182">
        <f t="shared" si="5"/>
        <v>44775</v>
      </c>
      <c r="W841" s="182">
        <f t="shared" si="6"/>
        <v>44867</v>
      </c>
      <c r="X841" s="181">
        <f t="shared" si="7"/>
        <v>181</v>
      </c>
      <c r="Y841" s="181">
        <f t="shared" si="8"/>
        <v>273</v>
      </c>
      <c r="Z841" s="181">
        <f t="shared" si="9"/>
        <v>365</v>
      </c>
      <c r="AA841" s="155"/>
      <c r="AB841" s="9"/>
      <c r="AC841" s="9"/>
      <c r="AD841" s="9"/>
      <c r="AE841" s="9"/>
      <c r="AF841" s="9"/>
      <c r="AG841" s="9"/>
      <c r="AH841" s="9"/>
    </row>
    <row r="842" ht="15.75" customHeight="1">
      <c r="A842" s="177">
        <v>44501.0</v>
      </c>
      <c r="B842" s="178">
        <v>0.67</v>
      </c>
      <c r="C842" s="178">
        <v>0.78</v>
      </c>
      <c r="D842" s="178">
        <v>0.9</v>
      </c>
      <c r="E842" s="178">
        <v>1.18</v>
      </c>
      <c r="F842" s="178">
        <v>1.44</v>
      </c>
      <c r="G842" s="178">
        <v>1.59</v>
      </c>
      <c r="H842" s="178">
        <v>1.8</v>
      </c>
      <c r="I842" s="178">
        <v>2.39</v>
      </c>
      <c r="J842" s="178">
        <v>2.79</v>
      </c>
      <c r="K842" s="179">
        <f>MAX(0,((T842*(365/365))-VLOOKUP(A842,VBMA!$A:$D,4,0))  /  (T842* (365/365)   ))</f>
        <v>0.8506711409</v>
      </c>
      <c r="L842" s="180">
        <f t="shared" ref="L842:S842" si="845">(B842*(1-$K842) * (365/365))/100</f>
        <v>0.001000503356</v>
      </c>
      <c r="M842" s="180">
        <f t="shared" si="845"/>
        <v>0.001164765101</v>
      </c>
      <c r="N842" s="180">
        <f t="shared" si="845"/>
        <v>0.001343959732</v>
      </c>
      <c r="O842" s="180">
        <f t="shared" si="845"/>
        <v>0.001762080537</v>
      </c>
      <c r="P842" s="180">
        <f t="shared" si="845"/>
        <v>0.00215033557</v>
      </c>
      <c r="Q842" s="180">
        <f t="shared" si="845"/>
        <v>0.002374328859</v>
      </c>
      <c r="R842" s="180">
        <f t="shared" si="845"/>
        <v>0.002687919463</v>
      </c>
      <c r="S842" s="180">
        <f t="shared" si="845"/>
        <v>0.003568959732</v>
      </c>
      <c r="T842" s="181">
        <f t="shared" si="3"/>
        <v>2.98</v>
      </c>
      <c r="U842" s="182">
        <f t="shared" si="4"/>
        <v>44682</v>
      </c>
      <c r="V842" s="182">
        <f t="shared" si="5"/>
        <v>44774</v>
      </c>
      <c r="W842" s="182">
        <f t="shared" si="6"/>
        <v>44866</v>
      </c>
      <c r="X842" s="181">
        <f t="shared" si="7"/>
        <v>181</v>
      </c>
      <c r="Y842" s="181">
        <f t="shared" si="8"/>
        <v>273</v>
      </c>
      <c r="Z842" s="181">
        <f t="shared" si="9"/>
        <v>365</v>
      </c>
      <c r="AA842" s="155"/>
      <c r="AB842" s="9"/>
      <c r="AC842" s="9"/>
      <c r="AD842" s="9"/>
      <c r="AE842" s="9"/>
      <c r="AF842" s="9"/>
      <c r="AG842" s="9"/>
      <c r="AH842" s="9"/>
    </row>
    <row r="843" ht="15.75" customHeight="1">
      <c r="A843" s="177">
        <v>44498.0</v>
      </c>
      <c r="B843" s="178">
        <v>0.65</v>
      </c>
      <c r="C843" s="178">
        <v>0.76</v>
      </c>
      <c r="D843" s="178">
        <v>0.88</v>
      </c>
      <c r="E843" s="178">
        <v>1.14</v>
      </c>
      <c r="F843" s="178">
        <v>1.42</v>
      </c>
      <c r="G843" s="178">
        <v>1.56</v>
      </c>
      <c r="H843" s="178">
        <v>1.8</v>
      </c>
      <c r="I843" s="178">
        <v>2.43</v>
      </c>
      <c r="J843" s="178">
        <v>2.79</v>
      </c>
      <c r="K843" s="179">
        <f>MAX(0,((T843*(365/365))-VLOOKUP(A843,VBMA!$A:$D,4,0))  /  (T843* (365/365)   ))</f>
        <v>0.8549034362</v>
      </c>
      <c r="L843" s="180">
        <f t="shared" ref="L843:S843" si="846">(B843*(1-$K843) * (365/365))/100</f>
        <v>0.0009431276649</v>
      </c>
      <c r="M843" s="180">
        <f t="shared" si="846"/>
        <v>0.001102733885</v>
      </c>
      <c r="N843" s="180">
        <f t="shared" si="846"/>
        <v>0.001276849762</v>
      </c>
      <c r="O843" s="180">
        <f t="shared" si="846"/>
        <v>0.001654100828</v>
      </c>
      <c r="P843" s="180">
        <f t="shared" si="846"/>
        <v>0.002060371206</v>
      </c>
      <c r="Q843" s="180">
        <f t="shared" si="846"/>
        <v>0.002263506396</v>
      </c>
      <c r="R843" s="180">
        <f t="shared" si="846"/>
        <v>0.002611738149</v>
      </c>
      <c r="S843" s="180">
        <f t="shared" si="846"/>
        <v>0.003525846501</v>
      </c>
      <c r="T843" s="181">
        <f t="shared" si="3"/>
        <v>3.066923077</v>
      </c>
      <c r="U843" s="182">
        <f t="shared" si="4"/>
        <v>44680</v>
      </c>
      <c r="V843" s="182">
        <f t="shared" si="5"/>
        <v>44771</v>
      </c>
      <c r="W843" s="182">
        <f t="shared" si="6"/>
        <v>44863</v>
      </c>
      <c r="X843" s="181">
        <f t="shared" si="7"/>
        <v>182</v>
      </c>
      <c r="Y843" s="181">
        <f t="shared" si="8"/>
        <v>273</v>
      </c>
      <c r="Z843" s="181">
        <f t="shared" si="9"/>
        <v>365</v>
      </c>
      <c r="AA843" s="155"/>
      <c r="AB843" s="9"/>
      <c r="AC843" s="9"/>
      <c r="AD843" s="9"/>
      <c r="AE843" s="9"/>
      <c r="AF843" s="9"/>
      <c r="AG843" s="9"/>
      <c r="AH843" s="9"/>
    </row>
    <row r="844" ht="15.75" customHeight="1">
      <c r="A844" s="177">
        <v>44497.0</v>
      </c>
      <c r="B844" s="178">
        <v>0.66</v>
      </c>
      <c r="C844" s="178">
        <v>0.77</v>
      </c>
      <c r="D844" s="178">
        <v>0.88</v>
      </c>
      <c r="E844" s="178">
        <v>1.15</v>
      </c>
      <c r="F844" s="178">
        <v>1.42</v>
      </c>
      <c r="G844" s="178">
        <v>1.57</v>
      </c>
      <c r="H844" s="178">
        <v>1.83</v>
      </c>
      <c r="I844" s="178">
        <v>2.43</v>
      </c>
      <c r="J844" s="178">
        <v>2.75</v>
      </c>
      <c r="K844" s="179">
        <f>MAX(0,((T844*(365/365))-VLOOKUP(A844,VBMA!$A:$D,4,0))  /  (T844* (365/365)   ))</f>
        <v>0.8534542033</v>
      </c>
      <c r="L844" s="180">
        <f t="shared" ref="L844:S844" si="847">(B844*(1-$K844) * (365/365))/100</f>
        <v>0.0009672022582</v>
      </c>
      <c r="M844" s="180">
        <f t="shared" si="847"/>
        <v>0.001128402635</v>
      </c>
      <c r="N844" s="180">
        <f t="shared" si="847"/>
        <v>0.001289603011</v>
      </c>
      <c r="O844" s="180">
        <f t="shared" si="847"/>
        <v>0.001685276662</v>
      </c>
      <c r="P844" s="180">
        <f t="shared" si="847"/>
        <v>0.002080950313</v>
      </c>
      <c r="Q844" s="180">
        <f t="shared" si="847"/>
        <v>0.002300769008</v>
      </c>
      <c r="R844" s="180">
        <f t="shared" si="847"/>
        <v>0.002681788079</v>
      </c>
      <c r="S844" s="180">
        <f t="shared" si="847"/>
        <v>0.00356106286</v>
      </c>
      <c r="T844" s="181">
        <f t="shared" si="3"/>
        <v>3.036593407</v>
      </c>
      <c r="U844" s="182">
        <f t="shared" si="4"/>
        <v>44679</v>
      </c>
      <c r="V844" s="182">
        <f t="shared" si="5"/>
        <v>44770</v>
      </c>
      <c r="W844" s="182">
        <f t="shared" si="6"/>
        <v>44862</v>
      </c>
      <c r="X844" s="181">
        <f t="shared" si="7"/>
        <v>182</v>
      </c>
      <c r="Y844" s="181">
        <f t="shared" si="8"/>
        <v>273</v>
      </c>
      <c r="Z844" s="181">
        <f t="shared" si="9"/>
        <v>365</v>
      </c>
      <c r="AA844" s="155"/>
      <c r="AB844" s="9"/>
      <c r="AC844" s="9"/>
      <c r="AD844" s="9"/>
      <c r="AE844" s="9"/>
      <c r="AF844" s="9"/>
      <c r="AG844" s="9"/>
      <c r="AH844" s="9"/>
    </row>
    <row r="845" ht="15.75" customHeight="1">
      <c r="A845" s="177">
        <v>44496.0</v>
      </c>
      <c r="B845" s="178">
        <v>0.68</v>
      </c>
      <c r="C845" s="178">
        <v>0.78</v>
      </c>
      <c r="D845" s="178">
        <v>0.89</v>
      </c>
      <c r="E845" s="178">
        <v>1.16</v>
      </c>
      <c r="F845" s="178">
        <v>1.39</v>
      </c>
      <c r="G845" s="178">
        <v>1.53</v>
      </c>
      <c r="H845" s="178">
        <v>1.8</v>
      </c>
      <c r="I845" s="178">
        <v>2.39</v>
      </c>
      <c r="J845" s="178">
        <v>2.79</v>
      </c>
      <c r="K845" s="179">
        <f>MAX(0,((T845*(365/365))-VLOOKUP(A845,VBMA!$A:$D,4,0))  /  (T845* (365/365)   ))</f>
        <v>0.8509953269</v>
      </c>
      <c r="L845" s="180">
        <f t="shared" ref="L845:S845" si="848">(B845*(1-$K845) * (365/365))/100</f>
        <v>0.001013231777</v>
      </c>
      <c r="M845" s="180">
        <f t="shared" si="848"/>
        <v>0.00116223645</v>
      </c>
      <c r="N845" s="180">
        <f t="shared" si="848"/>
        <v>0.00132614159</v>
      </c>
      <c r="O845" s="180">
        <f t="shared" si="848"/>
        <v>0.001728454208</v>
      </c>
      <c r="P845" s="180">
        <f t="shared" si="848"/>
        <v>0.002071164956</v>
      </c>
      <c r="Q845" s="180">
        <f t="shared" si="848"/>
        <v>0.002279771498</v>
      </c>
      <c r="R845" s="180">
        <f t="shared" si="848"/>
        <v>0.002682084115</v>
      </c>
      <c r="S845" s="180">
        <f t="shared" si="848"/>
        <v>0.003561211686</v>
      </c>
      <c r="T845" s="181">
        <f t="shared" si="3"/>
        <v>2.986483516</v>
      </c>
      <c r="U845" s="182">
        <f t="shared" si="4"/>
        <v>44678</v>
      </c>
      <c r="V845" s="182">
        <f t="shared" si="5"/>
        <v>44769</v>
      </c>
      <c r="W845" s="182">
        <f t="shared" si="6"/>
        <v>44861</v>
      </c>
      <c r="X845" s="181">
        <f t="shared" si="7"/>
        <v>182</v>
      </c>
      <c r="Y845" s="181">
        <f t="shared" si="8"/>
        <v>273</v>
      </c>
      <c r="Z845" s="181">
        <f t="shared" si="9"/>
        <v>365</v>
      </c>
      <c r="AA845" s="155"/>
      <c r="AB845" s="9"/>
      <c r="AC845" s="9"/>
      <c r="AD845" s="9"/>
      <c r="AE845" s="9"/>
      <c r="AF845" s="9"/>
      <c r="AG845" s="9"/>
      <c r="AH845" s="9"/>
    </row>
    <row r="846" ht="15.75" customHeight="1">
      <c r="A846" s="177">
        <v>44495.0</v>
      </c>
      <c r="B846" s="178">
        <v>0.67</v>
      </c>
      <c r="C846" s="178">
        <v>0.77</v>
      </c>
      <c r="D846" s="178">
        <v>0.9</v>
      </c>
      <c r="E846" s="178">
        <v>1.17</v>
      </c>
      <c r="F846" s="178">
        <v>1.41</v>
      </c>
      <c r="G846" s="178">
        <v>1.54</v>
      </c>
      <c r="H846" s="178">
        <v>1.82</v>
      </c>
      <c r="I846" s="178">
        <v>2.39</v>
      </c>
      <c r="J846" s="178">
        <v>2.89</v>
      </c>
      <c r="K846" s="179">
        <f>MAX(0,((T846*(365/365))-VLOOKUP(A846,VBMA!$A:$D,4,0))  /  (T846* (365/365)   ))</f>
        <v>0.8499796243</v>
      </c>
      <c r="L846" s="180">
        <f t="shared" ref="L846:S846" si="849">(B846*(1-$K846) * (365/365))/100</f>
        <v>0.001005136517</v>
      </c>
      <c r="M846" s="180">
        <f t="shared" si="849"/>
        <v>0.001155156893</v>
      </c>
      <c r="N846" s="180">
        <f t="shared" si="849"/>
        <v>0.001350183381</v>
      </c>
      <c r="O846" s="180">
        <f t="shared" si="849"/>
        <v>0.001755238395</v>
      </c>
      <c r="P846" s="180">
        <f t="shared" si="849"/>
        <v>0.002115287297</v>
      </c>
      <c r="Q846" s="180">
        <f t="shared" si="849"/>
        <v>0.002310313785</v>
      </c>
      <c r="R846" s="180">
        <f t="shared" si="849"/>
        <v>0.002730370837</v>
      </c>
      <c r="S846" s="180">
        <f t="shared" si="849"/>
        <v>0.003585486978</v>
      </c>
      <c r="T846" s="181">
        <f t="shared" si="3"/>
        <v>2.966263736</v>
      </c>
      <c r="U846" s="182">
        <f t="shared" si="4"/>
        <v>44677</v>
      </c>
      <c r="V846" s="182">
        <f t="shared" si="5"/>
        <v>44768</v>
      </c>
      <c r="W846" s="182">
        <f t="shared" si="6"/>
        <v>44860</v>
      </c>
      <c r="X846" s="181">
        <f t="shared" si="7"/>
        <v>182</v>
      </c>
      <c r="Y846" s="181">
        <f t="shared" si="8"/>
        <v>273</v>
      </c>
      <c r="Z846" s="181">
        <f t="shared" si="9"/>
        <v>365</v>
      </c>
      <c r="AA846" s="155"/>
      <c r="AB846" s="9"/>
      <c r="AC846" s="9"/>
      <c r="AD846" s="9"/>
      <c r="AE846" s="9"/>
      <c r="AF846" s="9"/>
      <c r="AG846" s="9"/>
      <c r="AH846" s="9"/>
    </row>
    <row r="847" ht="15.75" customHeight="1">
      <c r="A847" s="177">
        <v>44494.0</v>
      </c>
      <c r="B847" s="178">
        <v>0.66</v>
      </c>
      <c r="C847" s="178">
        <v>0.77</v>
      </c>
      <c r="D847" s="178">
        <v>0.89</v>
      </c>
      <c r="E847" s="178">
        <v>1.18</v>
      </c>
      <c r="F847" s="178">
        <v>1.46</v>
      </c>
      <c r="G847" s="178">
        <v>1.58</v>
      </c>
      <c r="H847" s="178">
        <v>1.87</v>
      </c>
      <c r="I847" s="178">
        <v>2.46</v>
      </c>
      <c r="J847" s="178">
        <v>3.09</v>
      </c>
      <c r="K847" s="179">
        <f>MAX(0,((T847*(365/365))-VLOOKUP(A847,VBMA!$A:$D,4,0))  /  (T847* (365/365)   ))</f>
        <v>0.8478643848</v>
      </c>
      <c r="L847" s="180">
        <f t="shared" ref="L847:S847" si="850">(B847*(1-$K847) * (365/365))/100</f>
        <v>0.00100409506</v>
      </c>
      <c r="M847" s="180">
        <f t="shared" si="850"/>
        <v>0.001171444237</v>
      </c>
      <c r="N847" s="180">
        <f t="shared" si="850"/>
        <v>0.001354006975</v>
      </c>
      <c r="O847" s="180">
        <f t="shared" si="850"/>
        <v>0.001795200259</v>
      </c>
      <c r="P847" s="180">
        <f t="shared" si="850"/>
        <v>0.002221179981</v>
      </c>
      <c r="Q847" s="180">
        <f t="shared" si="850"/>
        <v>0.002403742719</v>
      </c>
      <c r="R847" s="180">
        <f t="shared" si="850"/>
        <v>0.002844936003</v>
      </c>
      <c r="S847" s="180">
        <f t="shared" si="850"/>
        <v>0.003742536133</v>
      </c>
      <c r="T847" s="181">
        <f t="shared" si="3"/>
        <v>3.056483516</v>
      </c>
      <c r="U847" s="182">
        <f t="shared" si="4"/>
        <v>44676</v>
      </c>
      <c r="V847" s="182">
        <f t="shared" si="5"/>
        <v>44767</v>
      </c>
      <c r="W847" s="182">
        <f t="shared" si="6"/>
        <v>44859</v>
      </c>
      <c r="X847" s="181">
        <f t="shared" si="7"/>
        <v>182</v>
      </c>
      <c r="Y847" s="181">
        <f t="shared" si="8"/>
        <v>273</v>
      </c>
      <c r="Z847" s="181">
        <f t="shared" si="9"/>
        <v>365</v>
      </c>
      <c r="AA847" s="155"/>
      <c r="AB847" s="9"/>
      <c r="AC847" s="9"/>
      <c r="AD847" s="9"/>
      <c r="AE847" s="9"/>
      <c r="AF847" s="9"/>
      <c r="AG847" s="9"/>
      <c r="AH847" s="9"/>
    </row>
    <row r="848" ht="15.75" customHeight="1">
      <c r="A848" s="177">
        <v>44491.0</v>
      </c>
      <c r="B848" s="178">
        <v>0.66</v>
      </c>
      <c r="C848" s="178">
        <v>0.78</v>
      </c>
      <c r="D848" s="178">
        <v>0.89</v>
      </c>
      <c r="E848" s="178">
        <v>1.15</v>
      </c>
      <c r="F848" s="178">
        <v>1.4</v>
      </c>
      <c r="G848" s="178">
        <v>1.54</v>
      </c>
      <c r="H848" s="178">
        <v>1.8</v>
      </c>
      <c r="I848" s="178">
        <v>2.44</v>
      </c>
      <c r="J848" s="178">
        <v>2.91</v>
      </c>
      <c r="K848" s="179">
        <f>MAX(0,((T848*(365/365))-VLOOKUP(A848,VBMA!$A:$D,4,0))  /  (T848* (365/365)   ))</f>
        <v>0.8493699274</v>
      </c>
      <c r="L848" s="180">
        <f t="shared" ref="L848:S848" si="851">(B848*(1-$K848) * (365/365))/100</f>
        <v>0.0009941584793</v>
      </c>
      <c r="M848" s="180">
        <f t="shared" si="851"/>
        <v>0.001174914566</v>
      </c>
      <c r="N848" s="180">
        <f t="shared" si="851"/>
        <v>0.001340607646</v>
      </c>
      <c r="O848" s="180">
        <f t="shared" si="851"/>
        <v>0.001732245835</v>
      </c>
      <c r="P848" s="180">
        <f t="shared" si="851"/>
        <v>0.002108821017</v>
      </c>
      <c r="Q848" s="180">
        <f t="shared" si="851"/>
        <v>0.002319703118</v>
      </c>
      <c r="R848" s="180">
        <f t="shared" si="851"/>
        <v>0.002711341307</v>
      </c>
      <c r="S848" s="180">
        <f t="shared" si="851"/>
        <v>0.003675373772</v>
      </c>
      <c r="T848" s="181">
        <f t="shared" si="3"/>
        <v>3.087032967</v>
      </c>
      <c r="U848" s="182">
        <f t="shared" si="4"/>
        <v>44673</v>
      </c>
      <c r="V848" s="182">
        <f t="shared" si="5"/>
        <v>44764</v>
      </c>
      <c r="W848" s="182">
        <f t="shared" si="6"/>
        <v>44856</v>
      </c>
      <c r="X848" s="181">
        <f t="shared" si="7"/>
        <v>182</v>
      </c>
      <c r="Y848" s="181">
        <f t="shared" si="8"/>
        <v>273</v>
      </c>
      <c r="Z848" s="181">
        <f t="shared" si="9"/>
        <v>365</v>
      </c>
      <c r="AA848" s="155"/>
      <c r="AB848" s="9"/>
      <c r="AC848" s="9"/>
      <c r="AD848" s="9"/>
      <c r="AE848" s="9"/>
      <c r="AF848" s="9"/>
      <c r="AG848" s="9"/>
      <c r="AH848" s="9"/>
    </row>
    <row r="849" ht="15.75" customHeight="1">
      <c r="A849" s="177">
        <v>44490.0</v>
      </c>
      <c r="B849" s="178">
        <v>0.68</v>
      </c>
      <c r="C849" s="178">
        <v>0.8</v>
      </c>
      <c r="D849" s="178">
        <v>0.91</v>
      </c>
      <c r="E849" s="178">
        <v>1.18</v>
      </c>
      <c r="F849" s="178">
        <v>1.45</v>
      </c>
      <c r="G849" s="178">
        <v>1.58</v>
      </c>
      <c r="H849" s="178">
        <v>1.82</v>
      </c>
      <c r="I849" s="178">
        <v>2.42</v>
      </c>
      <c r="J849" s="178">
        <v>2.86</v>
      </c>
      <c r="K849" s="179">
        <f>MAX(0,((T849*(365/365))-VLOOKUP(A849,VBMA!$A:$D,4,0))  /  (T849* (365/365)   ))</f>
        <v>0.84636192</v>
      </c>
      <c r="L849" s="180">
        <f t="shared" ref="L849:S849" si="852">(B849*(1-$K849) * (365/365))/100</f>
        <v>0.001044738944</v>
      </c>
      <c r="M849" s="180">
        <f t="shared" si="852"/>
        <v>0.00122910464</v>
      </c>
      <c r="N849" s="180">
        <f t="shared" si="852"/>
        <v>0.001398106528</v>
      </c>
      <c r="O849" s="180">
        <f t="shared" si="852"/>
        <v>0.001812929344</v>
      </c>
      <c r="P849" s="180">
        <f t="shared" si="852"/>
        <v>0.00222775216</v>
      </c>
      <c r="Q849" s="180">
        <f t="shared" si="852"/>
        <v>0.002427481664</v>
      </c>
      <c r="R849" s="180">
        <f t="shared" si="852"/>
        <v>0.002796213056</v>
      </c>
      <c r="S849" s="180">
        <f t="shared" si="852"/>
        <v>0.003718041537</v>
      </c>
      <c r="T849" s="181">
        <f t="shared" si="3"/>
        <v>3.026593407</v>
      </c>
      <c r="U849" s="182">
        <f t="shared" si="4"/>
        <v>44672</v>
      </c>
      <c r="V849" s="182">
        <f t="shared" si="5"/>
        <v>44763</v>
      </c>
      <c r="W849" s="182">
        <f t="shared" si="6"/>
        <v>44855</v>
      </c>
      <c r="X849" s="181">
        <f t="shared" si="7"/>
        <v>182</v>
      </c>
      <c r="Y849" s="181">
        <f t="shared" si="8"/>
        <v>273</v>
      </c>
      <c r="Z849" s="181">
        <f t="shared" si="9"/>
        <v>365</v>
      </c>
      <c r="AA849" s="155"/>
      <c r="AB849" s="9"/>
      <c r="AC849" s="9"/>
      <c r="AD849" s="9"/>
      <c r="AE849" s="9"/>
      <c r="AF849" s="9"/>
      <c r="AG849" s="9"/>
      <c r="AH849" s="9"/>
    </row>
    <row r="850" ht="15.75" customHeight="1">
      <c r="A850" s="177">
        <v>44489.0</v>
      </c>
      <c r="B850" s="178">
        <v>0.67</v>
      </c>
      <c r="C850" s="178">
        <v>0.78</v>
      </c>
      <c r="D850" s="178">
        <v>0.89</v>
      </c>
      <c r="E850" s="178">
        <v>1.17</v>
      </c>
      <c r="F850" s="178">
        <v>1.46</v>
      </c>
      <c r="G850" s="178">
        <v>1.54</v>
      </c>
      <c r="H850" s="178">
        <v>1.83</v>
      </c>
      <c r="I850" s="178">
        <v>2.44</v>
      </c>
      <c r="J850" s="178">
        <v>2.88</v>
      </c>
      <c r="K850" s="179">
        <f>MAX(0,((T850*(365/365))-VLOOKUP(A850,VBMA!$A:$D,4,0))  /  (T850* (365/365)   ))</f>
        <v>0.8478753236</v>
      </c>
      <c r="L850" s="180">
        <f t="shared" ref="L850:S850" si="853">(B850*(1-$K850) * (365/365))/100</f>
        <v>0.001019235332</v>
      </c>
      <c r="M850" s="180">
        <f t="shared" si="853"/>
        <v>0.001186572476</v>
      </c>
      <c r="N850" s="180">
        <f t="shared" si="853"/>
        <v>0.00135390962</v>
      </c>
      <c r="O850" s="180">
        <f t="shared" si="853"/>
        <v>0.001779858714</v>
      </c>
      <c r="P850" s="180">
        <f t="shared" si="853"/>
        <v>0.002221020276</v>
      </c>
      <c r="Q850" s="180">
        <f t="shared" si="853"/>
        <v>0.002342720017</v>
      </c>
      <c r="R850" s="180">
        <f t="shared" si="853"/>
        <v>0.002783881579</v>
      </c>
      <c r="S850" s="180">
        <f t="shared" si="853"/>
        <v>0.003711842105</v>
      </c>
      <c r="T850" s="181">
        <f t="shared" si="3"/>
        <v>3.056703297</v>
      </c>
      <c r="U850" s="182">
        <f t="shared" si="4"/>
        <v>44671</v>
      </c>
      <c r="V850" s="182">
        <f t="shared" si="5"/>
        <v>44762</v>
      </c>
      <c r="W850" s="182">
        <f t="shared" si="6"/>
        <v>44854</v>
      </c>
      <c r="X850" s="181">
        <f t="shared" si="7"/>
        <v>182</v>
      </c>
      <c r="Y850" s="181">
        <f t="shared" si="8"/>
        <v>273</v>
      </c>
      <c r="Z850" s="181">
        <f t="shared" si="9"/>
        <v>365</v>
      </c>
      <c r="AA850" s="155"/>
      <c r="AB850" s="9"/>
      <c r="AC850" s="9"/>
      <c r="AD850" s="9"/>
      <c r="AE850" s="9"/>
      <c r="AF850" s="9"/>
      <c r="AG850" s="9"/>
      <c r="AH850" s="9"/>
    </row>
    <row r="851" ht="15.75" customHeight="1">
      <c r="A851" s="177">
        <v>44488.0</v>
      </c>
      <c r="B851" s="178">
        <v>0.68</v>
      </c>
      <c r="C851" s="178">
        <v>0.79</v>
      </c>
      <c r="D851" s="178">
        <v>0.9</v>
      </c>
      <c r="E851" s="178">
        <v>1.16</v>
      </c>
      <c r="F851" s="178">
        <v>1.48</v>
      </c>
      <c r="G851" s="178">
        <v>1.58</v>
      </c>
      <c r="H851" s="178">
        <v>1.81</v>
      </c>
      <c r="I851" s="178">
        <v>2.43</v>
      </c>
      <c r="J851" s="178">
        <v>2.8</v>
      </c>
      <c r="K851" s="179">
        <f>MAX(0,((T851*(365/365))-VLOOKUP(A851,VBMA!$A:$D,4,0))  /  (T851* (365/365)   ))</f>
        <v>0.8478807923</v>
      </c>
      <c r="L851" s="180">
        <f t="shared" ref="L851:S851" si="854">(B851*(1-$K851) * (365/365))/100</f>
        <v>0.001034410612</v>
      </c>
      <c r="M851" s="180">
        <f t="shared" si="854"/>
        <v>0.001201741741</v>
      </c>
      <c r="N851" s="180">
        <f t="shared" si="854"/>
        <v>0.001369072869</v>
      </c>
      <c r="O851" s="180">
        <f t="shared" si="854"/>
        <v>0.001764582809</v>
      </c>
      <c r="P851" s="180">
        <f t="shared" si="854"/>
        <v>0.002251364274</v>
      </c>
      <c r="Q851" s="180">
        <f t="shared" si="854"/>
        <v>0.002403483481</v>
      </c>
      <c r="R851" s="180">
        <f t="shared" si="854"/>
        <v>0.002753357659</v>
      </c>
      <c r="S851" s="180">
        <f t="shared" si="854"/>
        <v>0.003696496747</v>
      </c>
      <c r="T851" s="181">
        <f t="shared" si="3"/>
        <v>3.056813187</v>
      </c>
      <c r="U851" s="182">
        <f t="shared" si="4"/>
        <v>44670</v>
      </c>
      <c r="V851" s="182">
        <f t="shared" si="5"/>
        <v>44761</v>
      </c>
      <c r="W851" s="182">
        <f t="shared" si="6"/>
        <v>44853</v>
      </c>
      <c r="X851" s="181">
        <f t="shared" si="7"/>
        <v>182</v>
      </c>
      <c r="Y851" s="181">
        <f t="shared" si="8"/>
        <v>273</v>
      </c>
      <c r="Z851" s="181">
        <f t="shared" si="9"/>
        <v>365</v>
      </c>
      <c r="AA851" s="155"/>
      <c r="AB851" s="9"/>
      <c r="AC851" s="9"/>
      <c r="AD851" s="9"/>
      <c r="AE851" s="9"/>
      <c r="AF851" s="9"/>
      <c r="AG851" s="9"/>
      <c r="AH851" s="9"/>
    </row>
    <row r="852" ht="15.75" customHeight="1">
      <c r="A852" s="177">
        <v>44487.0</v>
      </c>
      <c r="B852" s="178">
        <v>0.69</v>
      </c>
      <c r="C852" s="178">
        <v>0.79</v>
      </c>
      <c r="D852" s="178">
        <v>0.9</v>
      </c>
      <c r="E852" s="178">
        <v>1.16</v>
      </c>
      <c r="F852" s="178">
        <v>1.48</v>
      </c>
      <c r="G852" s="178">
        <v>1.55</v>
      </c>
      <c r="H852" s="178">
        <v>1.83</v>
      </c>
      <c r="I852" s="178">
        <v>2.43</v>
      </c>
      <c r="J852" s="178">
        <v>3.0</v>
      </c>
      <c r="K852" s="179">
        <f>MAX(0,((T852*(365/365))-VLOOKUP(A852,VBMA!$A:$D,4,0))  /  (T852* (365/365)   ))</f>
        <v>0.8468678754</v>
      </c>
      <c r="L852" s="180">
        <f t="shared" ref="L852:S852" si="855">(B852*(1-$K852) * (365/365))/100</f>
        <v>0.00105661166</v>
      </c>
      <c r="M852" s="180">
        <f t="shared" si="855"/>
        <v>0.001209743785</v>
      </c>
      <c r="N852" s="180">
        <f t="shared" si="855"/>
        <v>0.001378189122</v>
      </c>
      <c r="O852" s="180">
        <f t="shared" si="855"/>
        <v>0.001776332646</v>
      </c>
      <c r="P852" s="180">
        <f t="shared" si="855"/>
        <v>0.002266355445</v>
      </c>
      <c r="Q852" s="180">
        <f t="shared" si="855"/>
        <v>0.002373547932</v>
      </c>
      <c r="R852" s="180">
        <f t="shared" si="855"/>
        <v>0.002802317881</v>
      </c>
      <c r="S852" s="180">
        <f t="shared" si="855"/>
        <v>0.003721110629</v>
      </c>
      <c r="T852" s="181">
        <f t="shared" si="3"/>
        <v>3.036593407</v>
      </c>
      <c r="U852" s="182">
        <f t="shared" si="4"/>
        <v>44669</v>
      </c>
      <c r="V852" s="182">
        <f t="shared" si="5"/>
        <v>44760</v>
      </c>
      <c r="W852" s="182">
        <f t="shared" si="6"/>
        <v>44852</v>
      </c>
      <c r="X852" s="181">
        <f t="shared" si="7"/>
        <v>182</v>
      </c>
      <c r="Y852" s="181">
        <f t="shared" si="8"/>
        <v>273</v>
      </c>
      <c r="Z852" s="181">
        <f t="shared" si="9"/>
        <v>365</v>
      </c>
      <c r="AA852" s="155"/>
      <c r="AB852" s="9"/>
      <c r="AC852" s="9"/>
      <c r="AD852" s="9"/>
      <c r="AE852" s="9"/>
      <c r="AF852" s="9"/>
      <c r="AG852" s="9"/>
      <c r="AH852" s="9"/>
    </row>
    <row r="853" ht="15.75" customHeight="1">
      <c r="A853" s="177">
        <v>44484.0</v>
      </c>
      <c r="B853" s="178">
        <v>0.69</v>
      </c>
      <c r="C853" s="178">
        <v>0.81</v>
      </c>
      <c r="D853" s="178">
        <v>0.91</v>
      </c>
      <c r="E853" s="178">
        <v>1.17</v>
      </c>
      <c r="F853" s="178">
        <v>1.47</v>
      </c>
      <c r="G853" s="178">
        <v>1.55</v>
      </c>
      <c r="H853" s="178">
        <v>1.83</v>
      </c>
      <c r="I853" s="178">
        <v>2.41</v>
      </c>
      <c r="J853" s="178">
        <v>2.8</v>
      </c>
      <c r="K853" s="179">
        <f>MAX(0,((T853*(365/365))-VLOOKUP(A853,VBMA!$A:$D,4,0))  /  (T853* (365/365)   ))</f>
        <v>0.8448124106</v>
      </c>
      <c r="L853" s="180">
        <f t="shared" ref="L853:S853" si="856">(B853*(1-$K853) * (365/365))/100</f>
        <v>0.001070794367</v>
      </c>
      <c r="M853" s="180">
        <f t="shared" si="856"/>
        <v>0.001257019474</v>
      </c>
      <c r="N853" s="180">
        <f t="shared" si="856"/>
        <v>0.001412207063</v>
      </c>
      <c r="O853" s="180">
        <f t="shared" si="856"/>
        <v>0.001815694796</v>
      </c>
      <c r="P853" s="180">
        <f t="shared" si="856"/>
        <v>0.002281257564</v>
      </c>
      <c r="Q853" s="180">
        <f t="shared" si="856"/>
        <v>0.002405407636</v>
      </c>
      <c r="R853" s="180">
        <f t="shared" si="856"/>
        <v>0.002839932886</v>
      </c>
      <c r="S853" s="180">
        <f t="shared" si="856"/>
        <v>0.003740020904</v>
      </c>
      <c r="T853" s="181">
        <f t="shared" si="3"/>
        <v>2.996373626</v>
      </c>
      <c r="U853" s="182">
        <f t="shared" si="4"/>
        <v>44666</v>
      </c>
      <c r="V853" s="182">
        <f t="shared" si="5"/>
        <v>44757</v>
      </c>
      <c r="W853" s="182">
        <f t="shared" si="6"/>
        <v>44849</v>
      </c>
      <c r="X853" s="181">
        <f t="shared" si="7"/>
        <v>182</v>
      </c>
      <c r="Y853" s="181">
        <f t="shared" si="8"/>
        <v>273</v>
      </c>
      <c r="Z853" s="181">
        <f t="shared" si="9"/>
        <v>365</v>
      </c>
      <c r="AA853" s="155"/>
      <c r="AB853" s="9"/>
      <c r="AC853" s="9"/>
      <c r="AD853" s="9"/>
      <c r="AE853" s="9"/>
      <c r="AF853" s="9"/>
      <c r="AG853" s="9"/>
      <c r="AH853" s="9"/>
    </row>
    <row r="854" ht="15.75" customHeight="1">
      <c r="A854" s="177">
        <v>44483.0</v>
      </c>
      <c r="B854" s="178">
        <v>0.69</v>
      </c>
      <c r="C854" s="178">
        <v>0.81</v>
      </c>
      <c r="D854" s="178">
        <v>0.91</v>
      </c>
      <c r="E854" s="178">
        <v>1.18</v>
      </c>
      <c r="F854" s="178">
        <v>1.47</v>
      </c>
      <c r="G854" s="178">
        <v>1.58</v>
      </c>
      <c r="H854" s="178">
        <v>1.83</v>
      </c>
      <c r="I854" s="178">
        <v>2.44</v>
      </c>
      <c r="J854" s="178">
        <v>2.95</v>
      </c>
      <c r="K854" s="179">
        <f>MAX(0,((T854*(365/365))-VLOOKUP(A854,VBMA!$A:$D,4,0))  /  (T854* (365/365)   ))</f>
        <v>0.8446038251</v>
      </c>
      <c r="L854" s="180">
        <f t="shared" ref="L854:S854" si="857">(B854*(1-$K854) * (365/365))/100</f>
        <v>0.001072233607</v>
      </c>
      <c r="M854" s="180">
        <f t="shared" si="857"/>
        <v>0.001258709016</v>
      </c>
      <c r="N854" s="180">
        <f t="shared" si="857"/>
        <v>0.001414105191</v>
      </c>
      <c r="O854" s="180">
        <f t="shared" si="857"/>
        <v>0.001833674863</v>
      </c>
      <c r="P854" s="180">
        <f t="shared" si="857"/>
        <v>0.00228432377</v>
      </c>
      <c r="Q854" s="180">
        <f t="shared" si="857"/>
        <v>0.002455259563</v>
      </c>
      <c r="R854" s="180">
        <f t="shared" si="857"/>
        <v>0.00284375</v>
      </c>
      <c r="S854" s="180">
        <f t="shared" si="857"/>
        <v>0.003791666667</v>
      </c>
      <c r="T854" s="181">
        <f t="shared" si="3"/>
        <v>3.056703297</v>
      </c>
      <c r="U854" s="182">
        <f t="shared" si="4"/>
        <v>44665</v>
      </c>
      <c r="V854" s="182">
        <f t="shared" si="5"/>
        <v>44756</v>
      </c>
      <c r="W854" s="182">
        <f t="shared" si="6"/>
        <v>44848</v>
      </c>
      <c r="X854" s="181">
        <f t="shared" si="7"/>
        <v>182</v>
      </c>
      <c r="Y854" s="181">
        <f t="shared" si="8"/>
        <v>273</v>
      </c>
      <c r="Z854" s="181">
        <f t="shared" si="9"/>
        <v>365</v>
      </c>
      <c r="AA854" s="155"/>
      <c r="AB854" s="9"/>
      <c r="AC854" s="9"/>
      <c r="AD854" s="9"/>
      <c r="AE854" s="9"/>
      <c r="AF854" s="9"/>
      <c r="AG854" s="9"/>
      <c r="AH854" s="9"/>
    </row>
    <row r="855" ht="15.75" customHeight="1">
      <c r="A855" s="177">
        <v>44482.0</v>
      </c>
      <c r="B855" s="178">
        <v>0.7</v>
      </c>
      <c r="C855" s="178">
        <v>0.82</v>
      </c>
      <c r="D855" s="178">
        <v>0.9</v>
      </c>
      <c r="E855" s="178">
        <v>1.14</v>
      </c>
      <c r="F855" s="178">
        <v>1.46</v>
      </c>
      <c r="G855" s="178">
        <v>1.6</v>
      </c>
      <c r="H855" s="178">
        <v>1.79</v>
      </c>
      <c r="I855" s="178">
        <v>2.39</v>
      </c>
      <c r="J855" s="178">
        <v>2.89</v>
      </c>
      <c r="K855" s="179">
        <f>MAX(0,((T855*(365/365))-VLOOKUP(A855,VBMA!$A:$D,4,0))  /  (T855* (365/365)   ))</f>
        <v>0.8414866698</v>
      </c>
      <c r="L855" s="180">
        <f t="shared" ref="L855:S855" si="858">(B855*(1-$K855) * (365/365))/100</f>
        <v>0.001109593311</v>
      </c>
      <c r="M855" s="180">
        <f t="shared" si="858"/>
        <v>0.001299809307</v>
      </c>
      <c r="N855" s="180">
        <f t="shared" si="858"/>
        <v>0.001426619971</v>
      </c>
      <c r="O855" s="180">
        <f t="shared" si="858"/>
        <v>0.001807051964</v>
      </c>
      <c r="P855" s="180">
        <f t="shared" si="858"/>
        <v>0.00231429462</v>
      </c>
      <c r="Q855" s="180">
        <f t="shared" si="858"/>
        <v>0.002536213282</v>
      </c>
      <c r="R855" s="180">
        <f t="shared" si="858"/>
        <v>0.00283738861</v>
      </c>
      <c r="S855" s="180">
        <f t="shared" si="858"/>
        <v>0.003788468591</v>
      </c>
      <c r="T855" s="181">
        <f t="shared" si="3"/>
        <v>2.996593407</v>
      </c>
      <c r="U855" s="182">
        <f t="shared" si="4"/>
        <v>44664</v>
      </c>
      <c r="V855" s="182">
        <f t="shared" si="5"/>
        <v>44755</v>
      </c>
      <c r="W855" s="182">
        <f t="shared" si="6"/>
        <v>44847</v>
      </c>
      <c r="X855" s="181">
        <f t="shared" si="7"/>
        <v>182</v>
      </c>
      <c r="Y855" s="181">
        <f t="shared" si="8"/>
        <v>273</v>
      </c>
      <c r="Z855" s="181">
        <f t="shared" si="9"/>
        <v>365</v>
      </c>
      <c r="AA855" s="155"/>
      <c r="AB855" s="9"/>
      <c r="AC855" s="9"/>
      <c r="AD855" s="9"/>
      <c r="AE855" s="9"/>
      <c r="AF855" s="9"/>
      <c r="AG855" s="9"/>
      <c r="AH855" s="9"/>
    </row>
    <row r="856" ht="15.75" customHeight="1">
      <c r="A856" s="177">
        <v>44481.0</v>
      </c>
      <c r="B856" s="178">
        <v>0.68</v>
      </c>
      <c r="C856" s="178">
        <v>0.8</v>
      </c>
      <c r="D856" s="178">
        <v>0.9</v>
      </c>
      <c r="E856" s="178">
        <v>1.17</v>
      </c>
      <c r="F856" s="178">
        <v>1.47</v>
      </c>
      <c r="G856" s="178">
        <v>1.58</v>
      </c>
      <c r="H856" s="178">
        <v>1.86</v>
      </c>
      <c r="I856" s="178">
        <v>2.45</v>
      </c>
      <c r="J856" s="178">
        <v>3.04</v>
      </c>
      <c r="K856" s="179">
        <f>MAX(0,((T856*(365/365))-VLOOKUP(A856,VBMA!$A:$D,4,0))  /  (T856* (365/365)   ))</f>
        <v>0.8440825308</v>
      </c>
      <c r="L856" s="180">
        <f t="shared" ref="L856:S856" si="859">(B856*(1-$K856) * (365/365))/100</f>
        <v>0.001060238791</v>
      </c>
      <c r="M856" s="180">
        <f t="shared" si="859"/>
        <v>0.001247339754</v>
      </c>
      <c r="N856" s="180">
        <f t="shared" si="859"/>
        <v>0.001403257223</v>
      </c>
      <c r="O856" s="180">
        <f t="shared" si="859"/>
        <v>0.00182423439</v>
      </c>
      <c r="P856" s="180">
        <f t="shared" si="859"/>
        <v>0.002291986798</v>
      </c>
      <c r="Q856" s="180">
        <f t="shared" si="859"/>
        <v>0.002463496014</v>
      </c>
      <c r="R856" s="180">
        <f t="shared" si="859"/>
        <v>0.002900064928</v>
      </c>
      <c r="S856" s="180">
        <f t="shared" si="859"/>
        <v>0.003819977997</v>
      </c>
      <c r="T856" s="181">
        <f t="shared" si="3"/>
        <v>3.046483516</v>
      </c>
      <c r="U856" s="182">
        <f t="shared" si="4"/>
        <v>44663</v>
      </c>
      <c r="V856" s="182">
        <f t="shared" si="5"/>
        <v>44754</v>
      </c>
      <c r="W856" s="182">
        <f t="shared" si="6"/>
        <v>44846</v>
      </c>
      <c r="X856" s="181">
        <f t="shared" si="7"/>
        <v>182</v>
      </c>
      <c r="Y856" s="181">
        <f t="shared" si="8"/>
        <v>273</v>
      </c>
      <c r="Z856" s="181">
        <f t="shared" si="9"/>
        <v>365</v>
      </c>
      <c r="AA856" s="155"/>
      <c r="AB856" s="9"/>
      <c r="AC856" s="9"/>
      <c r="AD856" s="9"/>
      <c r="AE856" s="9"/>
      <c r="AF856" s="9"/>
      <c r="AG856" s="9"/>
      <c r="AH856" s="9"/>
    </row>
    <row r="857" ht="15.75" customHeight="1">
      <c r="A857" s="177">
        <v>44480.0</v>
      </c>
      <c r="B857" s="178">
        <v>0.69</v>
      </c>
      <c r="C857" s="178">
        <v>0.81</v>
      </c>
      <c r="D857" s="178">
        <v>0.91</v>
      </c>
      <c r="E857" s="178">
        <v>1.16</v>
      </c>
      <c r="F857" s="178">
        <v>1.44</v>
      </c>
      <c r="G857" s="178">
        <v>1.57</v>
      </c>
      <c r="H857" s="178">
        <v>1.81</v>
      </c>
      <c r="I857" s="178">
        <v>2.41</v>
      </c>
      <c r="J857" s="178">
        <v>2.79</v>
      </c>
      <c r="K857" s="179">
        <f>MAX(0,((T857*(365/365))-VLOOKUP(A857,VBMA!$A:$D,4,0))  /  (T857* (365/365)   ))</f>
        <v>0.8425376125</v>
      </c>
      <c r="L857" s="180">
        <f t="shared" ref="L857:S857" si="860">(B857*(1-$K857) * (365/365))/100</f>
        <v>0.001086490474</v>
      </c>
      <c r="M857" s="180">
        <f t="shared" si="860"/>
        <v>0.001275445339</v>
      </c>
      <c r="N857" s="180">
        <f t="shared" si="860"/>
        <v>0.001432907726</v>
      </c>
      <c r="O857" s="180">
        <f t="shared" si="860"/>
        <v>0.001826563695</v>
      </c>
      <c r="P857" s="180">
        <f t="shared" si="860"/>
        <v>0.00226745838</v>
      </c>
      <c r="Q857" s="180">
        <f t="shared" si="860"/>
        <v>0.002472159484</v>
      </c>
      <c r="R857" s="180">
        <f t="shared" si="860"/>
        <v>0.002850069214</v>
      </c>
      <c r="S857" s="180">
        <f t="shared" si="860"/>
        <v>0.003794843539</v>
      </c>
      <c r="T857" s="181">
        <f t="shared" si="3"/>
        <v>3.016593407</v>
      </c>
      <c r="U857" s="182">
        <f t="shared" si="4"/>
        <v>44662</v>
      </c>
      <c r="V857" s="182">
        <f t="shared" si="5"/>
        <v>44753</v>
      </c>
      <c r="W857" s="182">
        <f t="shared" si="6"/>
        <v>44845</v>
      </c>
      <c r="X857" s="181">
        <f t="shared" si="7"/>
        <v>182</v>
      </c>
      <c r="Y857" s="181">
        <f t="shared" si="8"/>
        <v>273</v>
      </c>
      <c r="Z857" s="181">
        <f t="shared" si="9"/>
        <v>365</v>
      </c>
      <c r="AA857" s="155"/>
      <c r="AB857" s="9"/>
      <c r="AC857" s="9"/>
      <c r="AD857" s="9"/>
      <c r="AE857" s="9"/>
      <c r="AF857" s="9"/>
      <c r="AG857" s="9"/>
      <c r="AH857" s="9"/>
    </row>
    <row r="858" ht="15.75" customHeight="1">
      <c r="A858" s="177">
        <v>44477.0</v>
      </c>
      <c r="B858" s="178">
        <v>0.69</v>
      </c>
      <c r="C858" s="178">
        <v>0.8</v>
      </c>
      <c r="D858" s="178">
        <v>0.9</v>
      </c>
      <c r="E858" s="178">
        <v>1.18</v>
      </c>
      <c r="F858" s="178">
        <v>1.47</v>
      </c>
      <c r="G858" s="178">
        <v>1.59</v>
      </c>
      <c r="H858" s="178">
        <v>1.83</v>
      </c>
      <c r="I858" s="178">
        <v>2.44</v>
      </c>
      <c r="J858" s="178">
        <v>2.79</v>
      </c>
      <c r="K858" s="179">
        <f>MAX(0,((T858*(365/365))-VLOOKUP(A858,VBMA!$A:$D,4,0))  /  (T858* (365/365)   ))</f>
        <v>0.8446038251</v>
      </c>
      <c r="L858" s="180">
        <f t="shared" ref="L858:S858" si="861">(B858*(1-$K858) * (365/365))/100</f>
        <v>0.001072233607</v>
      </c>
      <c r="M858" s="180">
        <f t="shared" si="861"/>
        <v>0.001243169399</v>
      </c>
      <c r="N858" s="180">
        <f t="shared" si="861"/>
        <v>0.001398565574</v>
      </c>
      <c r="O858" s="180">
        <f t="shared" si="861"/>
        <v>0.001833674863</v>
      </c>
      <c r="P858" s="180">
        <f t="shared" si="861"/>
        <v>0.00228432377</v>
      </c>
      <c r="Q858" s="180">
        <f t="shared" si="861"/>
        <v>0.00247079918</v>
      </c>
      <c r="R858" s="180">
        <f t="shared" si="861"/>
        <v>0.00284375</v>
      </c>
      <c r="S858" s="180">
        <f t="shared" si="861"/>
        <v>0.003791666667</v>
      </c>
      <c r="T858" s="181">
        <f t="shared" si="3"/>
        <v>3.056703297</v>
      </c>
      <c r="U858" s="182">
        <f t="shared" si="4"/>
        <v>44659</v>
      </c>
      <c r="V858" s="182">
        <f t="shared" si="5"/>
        <v>44750</v>
      </c>
      <c r="W858" s="182">
        <f t="shared" si="6"/>
        <v>44842</v>
      </c>
      <c r="X858" s="181">
        <f t="shared" si="7"/>
        <v>182</v>
      </c>
      <c r="Y858" s="181">
        <f t="shared" si="8"/>
        <v>273</v>
      </c>
      <c r="Z858" s="181">
        <f t="shared" si="9"/>
        <v>365</v>
      </c>
      <c r="AA858" s="155"/>
      <c r="AB858" s="9"/>
      <c r="AC858" s="9"/>
      <c r="AD858" s="9"/>
      <c r="AE858" s="9"/>
      <c r="AF858" s="9"/>
      <c r="AG858" s="9"/>
      <c r="AH858" s="9"/>
    </row>
    <row r="859" ht="15.75" customHeight="1">
      <c r="A859" s="177">
        <v>44476.0</v>
      </c>
      <c r="B859" s="178">
        <v>0.68</v>
      </c>
      <c r="C859" s="178">
        <v>0.8</v>
      </c>
      <c r="D859" s="178">
        <v>0.9</v>
      </c>
      <c r="E859" s="178">
        <v>1.18</v>
      </c>
      <c r="F859" s="178">
        <v>1.45</v>
      </c>
      <c r="G859" s="178">
        <v>1.58</v>
      </c>
      <c r="H859" s="178">
        <v>1.84</v>
      </c>
      <c r="I859" s="178">
        <v>2.45</v>
      </c>
      <c r="J859" s="178">
        <v>2.84</v>
      </c>
      <c r="K859" s="179">
        <f>MAX(0,((T859*(365/365))-VLOOKUP(A859,VBMA!$A:$D,4,0))  /  (T859* (365/365)   ))</f>
        <v>0.8483713764</v>
      </c>
      <c r="L859" s="180">
        <f t="shared" ref="L859:S859" si="862">(B859*(1-$K859) * (365/365))/100</f>
        <v>0.001031074641</v>
      </c>
      <c r="M859" s="180">
        <f t="shared" si="862"/>
        <v>0.001213028989</v>
      </c>
      <c r="N859" s="180">
        <f t="shared" si="862"/>
        <v>0.001364657613</v>
      </c>
      <c r="O859" s="180">
        <f t="shared" si="862"/>
        <v>0.001789217759</v>
      </c>
      <c r="P859" s="180">
        <f t="shared" si="862"/>
        <v>0.002198615043</v>
      </c>
      <c r="Q859" s="180">
        <f t="shared" si="862"/>
        <v>0.002395732254</v>
      </c>
      <c r="R859" s="180">
        <f t="shared" si="862"/>
        <v>0.002789966675</v>
      </c>
      <c r="S859" s="180">
        <f t="shared" si="862"/>
        <v>0.003714901279</v>
      </c>
      <c r="T859" s="181">
        <f t="shared" si="3"/>
        <v>3.066703297</v>
      </c>
      <c r="U859" s="182">
        <f t="shared" si="4"/>
        <v>44658</v>
      </c>
      <c r="V859" s="182">
        <f t="shared" si="5"/>
        <v>44749</v>
      </c>
      <c r="W859" s="182">
        <f t="shared" si="6"/>
        <v>44841</v>
      </c>
      <c r="X859" s="181">
        <f t="shared" si="7"/>
        <v>182</v>
      </c>
      <c r="Y859" s="181">
        <f t="shared" si="8"/>
        <v>273</v>
      </c>
      <c r="Z859" s="181">
        <f t="shared" si="9"/>
        <v>365</v>
      </c>
      <c r="AA859" s="155"/>
      <c r="AB859" s="9"/>
      <c r="AC859" s="9"/>
      <c r="AD859" s="9"/>
      <c r="AE859" s="9"/>
      <c r="AF859" s="9"/>
      <c r="AG859" s="9"/>
      <c r="AH859" s="9"/>
    </row>
    <row r="860" ht="15.75" customHeight="1">
      <c r="A860" s="177">
        <v>44475.0</v>
      </c>
      <c r="B860" s="178">
        <v>0.69</v>
      </c>
      <c r="C860" s="178">
        <v>0.8</v>
      </c>
      <c r="D860" s="178">
        <v>0.9</v>
      </c>
      <c r="E860" s="178">
        <v>1.16</v>
      </c>
      <c r="F860" s="178">
        <v>1.46</v>
      </c>
      <c r="G860" s="178">
        <v>1.56</v>
      </c>
      <c r="H860" s="178">
        <v>1.86</v>
      </c>
      <c r="I860" s="178">
        <v>2.48</v>
      </c>
      <c r="J860" s="178">
        <v>3.0</v>
      </c>
      <c r="K860" s="179">
        <f>MAX(0,((T860*(365/365))-VLOOKUP(A860,VBMA!$A:$D,4,0))  /  (T860* (365/365)   ))</f>
        <v>0.8503289474</v>
      </c>
      <c r="L860" s="180">
        <f t="shared" ref="L860:S860" si="863">(B860*(1-$K860) * (365/365))/100</f>
        <v>0.001032730263</v>
      </c>
      <c r="M860" s="180">
        <f t="shared" si="863"/>
        <v>0.001197368421</v>
      </c>
      <c r="N860" s="180">
        <f t="shared" si="863"/>
        <v>0.001347039474</v>
      </c>
      <c r="O860" s="180">
        <f t="shared" si="863"/>
        <v>0.001736184211</v>
      </c>
      <c r="P860" s="180">
        <f t="shared" si="863"/>
        <v>0.002185197368</v>
      </c>
      <c r="Q860" s="180">
        <f t="shared" si="863"/>
        <v>0.002334868421</v>
      </c>
      <c r="R860" s="180">
        <f t="shared" si="863"/>
        <v>0.002783881579</v>
      </c>
      <c r="S860" s="180">
        <f t="shared" si="863"/>
        <v>0.003711842105</v>
      </c>
      <c r="T860" s="181">
        <f t="shared" si="3"/>
        <v>3.106813187</v>
      </c>
      <c r="U860" s="182">
        <f t="shared" si="4"/>
        <v>44657</v>
      </c>
      <c r="V860" s="182">
        <f t="shared" si="5"/>
        <v>44748</v>
      </c>
      <c r="W860" s="182">
        <f t="shared" si="6"/>
        <v>44840</v>
      </c>
      <c r="X860" s="181">
        <f t="shared" si="7"/>
        <v>182</v>
      </c>
      <c r="Y860" s="181">
        <f t="shared" si="8"/>
        <v>273</v>
      </c>
      <c r="Z860" s="181">
        <f t="shared" si="9"/>
        <v>365</v>
      </c>
      <c r="AA860" s="155"/>
      <c r="AB860" s="9"/>
      <c r="AC860" s="9"/>
      <c r="AD860" s="9"/>
      <c r="AE860" s="9"/>
      <c r="AF860" s="9"/>
      <c r="AG860" s="9"/>
      <c r="AH860" s="9"/>
    </row>
    <row r="861" ht="15.75" customHeight="1">
      <c r="A861" s="177">
        <v>44474.0</v>
      </c>
      <c r="B861" s="178">
        <v>0.69</v>
      </c>
      <c r="C861" s="178">
        <v>0.8</v>
      </c>
      <c r="D861" s="178">
        <v>0.9</v>
      </c>
      <c r="E861" s="178">
        <v>1.16</v>
      </c>
      <c r="F861" s="178">
        <v>1.47</v>
      </c>
      <c r="G861" s="178">
        <v>1.57</v>
      </c>
      <c r="H861" s="178">
        <v>1.83</v>
      </c>
      <c r="I861" s="178">
        <v>2.46</v>
      </c>
      <c r="J861" s="178">
        <v>2.97</v>
      </c>
      <c r="K861" s="179">
        <f>MAX(0,((T861*(365/365))-VLOOKUP(A861,VBMA!$A:$D,4,0))  /  (T861* (365/365)   ))</f>
        <v>0.8498509687</v>
      </c>
      <c r="L861" s="180">
        <f t="shared" ref="L861:S861" si="864">(B861*(1-$K861) * (365/365))/100</f>
        <v>0.001036028316</v>
      </c>
      <c r="M861" s="180">
        <f t="shared" si="864"/>
        <v>0.00120119225</v>
      </c>
      <c r="N861" s="180">
        <f t="shared" si="864"/>
        <v>0.001351341282</v>
      </c>
      <c r="O861" s="180">
        <f t="shared" si="864"/>
        <v>0.001741728763</v>
      </c>
      <c r="P861" s="180">
        <f t="shared" si="864"/>
        <v>0.00220719076</v>
      </c>
      <c r="Q861" s="180">
        <f t="shared" si="864"/>
        <v>0.002357339791</v>
      </c>
      <c r="R861" s="180">
        <f t="shared" si="864"/>
        <v>0.002747727273</v>
      </c>
      <c r="S861" s="180">
        <f t="shared" si="864"/>
        <v>0.00369366617</v>
      </c>
      <c r="T861" s="181">
        <f t="shared" si="3"/>
        <v>3.096923077</v>
      </c>
      <c r="U861" s="182">
        <f t="shared" si="4"/>
        <v>44656</v>
      </c>
      <c r="V861" s="182">
        <f t="shared" si="5"/>
        <v>44747</v>
      </c>
      <c r="W861" s="182">
        <f t="shared" si="6"/>
        <v>44839</v>
      </c>
      <c r="X861" s="181">
        <f t="shared" si="7"/>
        <v>182</v>
      </c>
      <c r="Y861" s="181">
        <f t="shared" si="8"/>
        <v>273</v>
      </c>
      <c r="Z861" s="181">
        <f t="shared" si="9"/>
        <v>365</v>
      </c>
      <c r="AA861" s="155"/>
      <c r="AB861" s="9"/>
      <c r="AC861" s="9"/>
      <c r="AD861" s="9"/>
      <c r="AE861" s="9"/>
      <c r="AF861" s="9"/>
      <c r="AG861" s="9"/>
      <c r="AH861" s="9"/>
    </row>
    <row r="862" ht="15.75" customHeight="1">
      <c r="A862" s="177">
        <v>44473.0</v>
      </c>
      <c r="B862" s="178">
        <v>0.7</v>
      </c>
      <c r="C862" s="178">
        <v>0.8</v>
      </c>
      <c r="D862" s="178">
        <v>0.9</v>
      </c>
      <c r="E862" s="178">
        <v>1.15</v>
      </c>
      <c r="F862" s="178">
        <v>1.48</v>
      </c>
      <c r="G862" s="178">
        <v>1.58</v>
      </c>
      <c r="H862" s="178">
        <v>1.83</v>
      </c>
      <c r="I862" s="178">
        <v>2.44</v>
      </c>
      <c r="J862" s="178">
        <v>2.93</v>
      </c>
      <c r="K862" s="179">
        <f>MAX(0,((T862*(365/365))-VLOOKUP(A862,VBMA!$A:$D,4,0))  /  (T862* (365/365)   ))</f>
        <v>0.8478753236</v>
      </c>
      <c r="L862" s="180">
        <f t="shared" ref="L862:S862" si="865">(B862*(1-$K862) * (365/365))/100</f>
        <v>0.001064872735</v>
      </c>
      <c r="M862" s="180">
        <f t="shared" si="865"/>
        <v>0.001216997412</v>
      </c>
      <c r="N862" s="180">
        <f t="shared" si="865"/>
        <v>0.001369122088</v>
      </c>
      <c r="O862" s="180">
        <f t="shared" si="865"/>
        <v>0.001749433779</v>
      </c>
      <c r="P862" s="180">
        <f t="shared" si="865"/>
        <v>0.002251445211</v>
      </c>
      <c r="Q862" s="180">
        <f t="shared" si="865"/>
        <v>0.002403569888</v>
      </c>
      <c r="R862" s="180">
        <f t="shared" si="865"/>
        <v>0.002783881579</v>
      </c>
      <c r="S862" s="180">
        <f t="shared" si="865"/>
        <v>0.003711842105</v>
      </c>
      <c r="T862" s="181">
        <f t="shared" si="3"/>
        <v>3.056703297</v>
      </c>
      <c r="U862" s="182">
        <f t="shared" si="4"/>
        <v>44655</v>
      </c>
      <c r="V862" s="182">
        <f t="shared" si="5"/>
        <v>44746</v>
      </c>
      <c r="W862" s="182">
        <f t="shared" si="6"/>
        <v>44838</v>
      </c>
      <c r="X862" s="181">
        <f t="shared" si="7"/>
        <v>182</v>
      </c>
      <c r="Y862" s="181">
        <f t="shared" si="8"/>
        <v>273</v>
      </c>
      <c r="Z862" s="181">
        <f t="shared" si="9"/>
        <v>365</v>
      </c>
      <c r="AA862" s="155"/>
      <c r="AB862" s="9"/>
      <c r="AC862" s="9"/>
      <c r="AD862" s="9"/>
      <c r="AE862" s="9"/>
      <c r="AF862" s="9"/>
      <c r="AG862" s="9"/>
      <c r="AH862" s="9"/>
    </row>
    <row r="863" ht="15.75" customHeight="1">
      <c r="A863" s="177">
        <v>44470.0</v>
      </c>
      <c r="B863" s="178">
        <v>0.69</v>
      </c>
      <c r="C863" s="178">
        <v>0.81</v>
      </c>
      <c r="D863" s="178">
        <v>0.92</v>
      </c>
      <c r="E863" s="178">
        <v>1.16</v>
      </c>
      <c r="F863" s="178">
        <v>1.44</v>
      </c>
      <c r="G863" s="178">
        <v>1.56</v>
      </c>
      <c r="H863" s="178">
        <v>1.81</v>
      </c>
      <c r="I863" s="178">
        <v>2.42</v>
      </c>
      <c r="J863" s="178">
        <v>2.82</v>
      </c>
      <c r="K863" s="179">
        <f>MAX(0,((T863*(365/365))-VLOOKUP(A863,VBMA!$A:$D,4,0))  /  (T863* (365/365)   ))</f>
        <v>0.8468734168</v>
      </c>
      <c r="L863" s="180">
        <f t="shared" ref="L863:S863" si="866">(B863*(1-$K863) * (365/365))/100</f>
        <v>0.001056573424</v>
      </c>
      <c r="M863" s="180">
        <f t="shared" si="866"/>
        <v>0.001240325324</v>
      </c>
      <c r="N863" s="180">
        <f t="shared" si="866"/>
        <v>0.001408764565</v>
      </c>
      <c r="O863" s="180">
        <f t="shared" si="866"/>
        <v>0.001776268365</v>
      </c>
      <c r="P863" s="180">
        <f t="shared" si="866"/>
        <v>0.002205022798</v>
      </c>
      <c r="Q863" s="180">
        <f t="shared" si="866"/>
        <v>0.002388774698</v>
      </c>
      <c r="R863" s="180">
        <f t="shared" si="866"/>
        <v>0.002771591156</v>
      </c>
      <c r="S863" s="180">
        <f t="shared" si="866"/>
        <v>0.003705663313</v>
      </c>
      <c r="T863" s="181">
        <f t="shared" si="3"/>
        <v>3.036703297</v>
      </c>
      <c r="U863" s="182">
        <f t="shared" si="4"/>
        <v>44652</v>
      </c>
      <c r="V863" s="182">
        <f t="shared" si="5"/>
        <v>44743</v>
      </c>
      <c r="W863" s="182">
        <f t="shared" si="6"/>
        <v>44835</v>
      </c>
      <c r="X863" s="181">
        <f t="shared" si="7"/>
        <v>182</v>
      </c>
      <c r="Y863" s="181">
        <f t="shared" si="8"/>
        <v>273</v>
      </c>
      <c r="Z863" s="181">
        <f t="shared" si="9"/>
        <v>365</v>
      </c>
      <c r="AA863" s="155"/>
      <c r="AB863" s="9"/>
      <c r="AC863" s="9"/>
      <c r="AD863" s="9"/>
      <c r="AE863" s="9"/>
      <c r="AF863" s="9"/>
      <c r="AG863" s="9"/>
      <c r="AH863" s="9"/>
    </row>
    <row r="864" ht="15.75" customHeight="1">
      <c r="A864" s="177">
        <v>44469.0</v>
      </c>
      <c r="B864" s="178">
        <v>0.7</v>
      </c>
      <c r="C864" s="178">
        <v>0.8</v>
      </c>
      <c r="D864" s="178">
        <v>0.9</v>
      </c>
      <c r="E864" s="178">
        <v>1.14</v>
      </c>
      <c r="F864" s="178">
        <v>1.42</v>
      </c>
      <c r="G864" s="178">
        <v>1.54</v>
      </c>
      <c r="H864" s="178">
        <v>1.79</v>
      </c>
      <c r="I864" s="178">
        <v>2.43</v>
      </c>
      <c r="J864" s="178">
        <v>2.82</v>
      </c>
      <c r="K864" s="179">
        <f>MAX(0,((T864*(365/365))-VLOOKUP(A864,VBMA!$A:$D,4,0))  /  (T864* (365/365)   ))</f>
        <v>0.848534202</v>
      </c>
      <c r="L864" s="180">
        <f t="shared" ref="L864:S864" si="867">(B864*(1-$K864) * (365/365))/100</f>
        <v>0.001060260586</v>
      </c>
      <c r="M864" s="180">
        <f t="shared" si="867"/>
        <v>0.001211726384</v>
      </c>
      <c r="N864" s="180">
        <f t="shared" si="867"/>
        <v>0.001363192182</v>
      </c>
      <c r="O864" s="180">
        <f t="shared" si="867"/>
        <v>0.001726710098</v>
      </c>
      <c r="P864" s="180">
        <f t="shared" si="867"/>
        <v>0.002150814332</v>
      </c>
      <c r="Q864" s="180">
        <f t="shared" si="867"/>
        <v>0.00233257329</v>
      </c>
      <c r="R864" s="180">
        <f t="shared" si="867"/>
        <v>0.002711237785</v>
      </c>
      <c r="S864" s="180">
        <f t="shared" si="867"/>
        <v>0.003680618893</v>
      </c>
      <c r="T864" s="181">
        <f t="shared" si="3"/>
        <v>3.07</v>
      </c>
      <c r="U864" s="182">
        <f t="shared" si="4"/>
        <v>44650</v>
      </c>
      <c r="V864" s="182">
        <f t="shared" si="5"/>
        <v>44742</v>
      </c>
      <c r="W864" s="182">
        <f t="shared" si="6"/>
        <v>44834</v>
      </c>
      <c r="X864" s="181">
        <f t="shared" si="7"/>
        <v>181</v>
      </c>
      <c r="Y864" s="181">
        <f t="shared" si="8"/>
        <v>273</v>
      </c>
      <c r="Z864" s="181">
        <f t="shared" si="9"/>
        <v>365</v>
      </c>
      <c r="AA864" s="155"/>
      <c r="AB864" s="9"/>
      <c r="AC864" s="9"/>
      <c r="AD864" s="9"/>
      <c r="AE864" s="9"/>
      <c r="AF864" s="9"/>
      <c r="AG864" s="9"/>
      <c r="AH864" s="9"/>
    </row>
    <row r="865" ht="15.75" customHeight="1">
      <c r="A865" s="177">
        <v>44468.0</v>
      </c>
      <c r="B865" s="178">
        <v>0.7</v>
      </c>
      <c r="C865" s="178">
        <v>0.8</v>
      </c>
      <c r="D865" s="178">
        <v>0.93</v>
      </c>
      <c r="E865" s="178">
        <v>1.17</v>
      </c>
      <c r="F865" s="178">
        <v>1.47</v>
      </c>
      <c r="G865" s="178">
        <v>1.58</v>
      </c>
      <c r="H865" s="178">
        <v>1.83</v>
      </c>
      <c r="I865" s="178">
        <v>2.43</v>
      </c>
      <c r="J865" s="178">
        <v>2.93</v>
      </c>
      <c r="K865" s="179">
        <f>MAX(0,((T865*(365/365))-VLOOKUP(A865,VBMA!$A:$D,4,0))  /  (T865* (365/365)   ))</f>
        <v>0.8465346535</v>
      </c>
      <c r="L865" s="180">
        <f t="shared" ref="L865:S865" si="868">(B865*(1-$K865) * (365/365))/100</f>
        <v>0.001074257426</v>
      </c>
      <c r="M865" s="180">
        <f t="shared" si="868"/>
        <v>0.001227722772</v>
      </c>
      <c r="N865" s="180">
        <f t="shared" si="868"/>
        <v>0.001427227723</v>
      </c>
      <c r="O865" s="180">
        <f t="shared" si="868"/>
        <v>0.001795544554</v>
      </c>
      <c r="P865" s="180">
        <f t="shared" si="868"/>
        <v>0.002255940594</v>
      </c>
      <c r="Q865" s="180">
        <f t="shared" si="868"/>
        <v>0.002424752475</v>
      </c>
      <c r="R865" s="180">
        <f t="shared" si="868"/>
        <v>0.002808415842</v>
      </c>
      <c r="S865" s="180">
        <f t="shared" si="868"/>
        <v>0.003729207921</v>
      </c>
      <c r="T865" s="181">
        <f t="shared" si="3"/>
        <v>3.03</v>
      </c>
      <c r="U865" s="182">
        <f t="shared" si="4"/>
        <v>44649</v>
      </c>
      <c r="V865" s="182">
        <f t="shared" si="5"/>
        <v>44741</v>
      </c>
      <c r="W865" s="182">
        <f t="shared" si="6"/>
        <v>44833</v>
      </c>
      <c r="X865" s="181">
        <f t="shared" si="7"/>
        <v>181</v>
      </c>
      <c r="Y865" s="181">
        <f t="shared" si="8"/>
        <v>273</v>
      </c>
      <c r="Z865" s="181">
        <f t="shared" si="9"/>
        <v>365</v>
      </c>
      <c r="AA865" s="155"/>
      <c r="AB865" s="9"/>
      <c r="AC865" s="9"/>
      <c r="AD865" s="9"/>
      <c r="AE865" s="9"/>
      <c r="AF865" s="9"/>
      <c r="AG865" s="9"/>
      <c r="AH865" s="9"/>
    </row>
    <row r="866" ht="15.75" customHeight="1">
      <c r="A866" s="177">
        <v>44467.0</v>
      </c>
      <c r="B866" s="178">
        <v>0.7</v>
      </c>
      <c r="C866" s="178">
        <v>0.83</v>
      </c>
      <c r="D866" s="178">
        <v>0.94</v>
      </c>
      <c r="E866" s="178">
        <v>1.17</v>
      </c>
      <c r="F866" s="178">
        <v>1.48</v>
      </c>
      <c r="G866" s="178">
        <v>1.6</v>
      </c>
      <c r="H866" s="178">
        <v>1.83</v>
      </c>
      <c r="I866" s="178">
        <v>2.42</v>
      </c>
      <c r="J866" s="178">
        <v>2.9</v>
      </c>
      <c r="K866" s="179">
        <f>MAX(0,((T866*(365/365))-VLOOKUP(A866,VBMA!$A:$D,4,0))  /  (T866* (365/365)   ))</f>
        <v>0.8617940199</v>
      </c>
      <c r="L866" s="180">
        <f t="shared" ref="L866:S866" si="869">(B866*(1-$K866) * (365/365))/100</f>
        <v>0.0009674418605</v>
      </c>
      <c r="M866" s="180">
        <f t="shared" si="869"/>
        <v>0.001147109635</v>
      </c>
      <c r="N866" s="180">
        <f t="shared" si="869"/>
        <v>0.001299136213</v>
      </c>
      <c r="O866" s="180">
        <f t="shared" si="869"/>
        <v>0.001617009967</v>
      </c>
      <c r="P866" s="180">
        <f t="shared" si="869"/>
        <v>0.002045448505</v>
      </c>
      <c r="Q866" s="180">
        <f t="shared" si="869"/>
        <v>0.002211295681</v>
      </c>
      <c r="R866" s="180">
        <f t="shared" si="869"/>
        <v>0.002529169435</v>
      </c>
      <c r="S866" s="180">
        <f t="shared" si="869"/>
        <v>0.003344584718</v>
      </c>
      <c r="T866" s="181">
        <f t="shared" si="3"/>
        <v>3.01</v>
      </c>
      <c r="U866" s="182">
        <f t="shared" si="4"/>
        <v>44648</v>
      </c>
      <c r="V866" s="182">
        <f t="shared" si="5"/>
        <v>44740</v>
      </c>
      <c r="W866" s="182">
        <f t="shared" si="6"/>
        <v>44832</v>
      </c>
      <c r="X866" s="181">
        <f t="shared" si="7"/>
        <v>181</v>
      </c>
      <c r="Y866" s="181">
        <f t="shared" si="8"/>
        <v>273</v>
      </c>
      <c r="Z866" s="181">
        <f t="shared" si="9"/>
        <v>365</v>
      </c>
      <c r="AA866" s="155"/>
      <c r="AB866" s="9"/>
      <c r="AC866" s="9"/>
      <c r="AD866" s="9"/>
      <c r="AE866" s="9"/>
      <c r="AF866" s="9"/>
      <c r="AG866" s="9"/>
      <c r="AH866" s="9"/>
    </row>
    <row r="867" ht="15.75" customHeight="1">
      <c r="A867" s="177">
        <v>44466.0</v>
      </c>
      <c r="B867" s="178">
        <v>0.69</v>
      </c>
      <c r="C867" s="178">
        <v>0.81</v>
      </c>
      <c r="D867" s="178">
        <v>0.92</v>
      </c>
      <c r="E867" s="178">
        <v>1.16</v>
      </c>
      <c r="F867" s="178">
        <v>1.46</v>
      </c>
      <c r="G867" s="178">
        <v>1.57</v>
      </c>
      <c r="H867" s="178">
        <v>1.78</v>
      </c>
      <c r="I867" s="178">
        <v>2.38</v>
      </c>
      <c r="J867" s="178">
        <v>2.7</v>
      </c>
      <c r="K867" s="179">
        <f>MAX(0,((T867*(365/365))-VLOOKUP(A867,VBMA!$A:$D,4,0))  /  (T867* (365/365)   ))</f>
        <v>0.8704697987</v>
      </c>
      <c r="L867" s="180">
        <f t="shared" ref="L867:S867" si="870">(B867*(1-$K867) * (365/365))/100</f>
        <v>0.0008937583893</v>
      </c>
      <c r="M867" s="180">
        <f t="shared" si="870"/>
        <v>0.001049194631</v>
      </c>
      <c r="N867" s="180">
        <f t="shared" si="870"/>
        <v>0.001191677852</v>
      </c>
      <c r="O867" s="180">
        <f t="shared" si="870"/>
        <v>0.001502550336</v>
      </c>
      <c r="P867" s="180">
        <f t="shared" si="870"/>
        <v>0.00189114094</v>
      </c>
      <c r="Q867" s="180">
        <f t="shared" si="870"/>
        <v>0.002033624161</v>
      </c>
      <c r="R867" s="180">
        <f t="shared" si="870"/>
        <v>0.002305637584</v>
      </c>
      <c r="S867" s="180">
        <f t="shared" si="870"/>
        <v>0.003082818792</v>
      </c>
      <c r="T867" s="181">
        <f t="shared" si="3"/>
        <v>2.98</v>
      </c>
      <c r="U867" s="182">
        <f t="shared" si="4"/>
        <v>44647</v>
      </c>
      <c r="V867" s="182">
        <f t="shared" si="5"/>
        <v>44739</v>
      </c>
      <c r="W867" s="182">
        <f t="shared" si="6"/>
        <v>44831</v>
      </c>
      <c r="X867" s="181">
        <f t="shared" si="7"/>
        <v>181</v>
      </c>
      <c r="Y867" s="181">
        <f t="shared" si="8"/>
        <v>273</v>
      </c>
      <c r="Z867" s="181">
        <f t="shared" si="9"/>
        <v>365</v>
      </c>
      <c r="AA867" s="155"/>
      <c r="AB867" s="9"/>
      <c r="AC867" s="9"/>
      <c r="AD867" s="9"/>
      <c r="AE867" s="9"/>
      <c r="AF867" s="9"/>
      <c r="AG867" s="9"/>
      <c r="AH867" s="9"/>
    </row>
    <row r="868" ht="15.75" customHeight="1">
      <c r="A868" s="177">
        <v>44463.0</v>
      </c>
      <c r="B868" s="178">
        <v>0.7</v>
      </c>
      <c r="C868" s="178">
        <v>0.83</v>
      </c>
      <c r="D868" s="178">
        <v>0.93</v>
      </c>
      <c r="E868" s="178">
        <v>1.16</v>
      </c>
      <c r="F868" s="178">
        <v>1.43</v>
      </c>
      <c r="G868" s="178">
        <v>1.56</v>
      </c>
      <c r="H868" s="178">
        <v>1.78</v>
      </c>
      <c r="I868" s="178">
        <v>2.4</v>
      </c>
      <c r="J868" s="178">
        <v>2.88</v>
      </c>
      <c r="K868" s="179">
        <f>MAX(0,((T868*(365/365))-VLOOKUP(A868,VBMA!$A:$D,4,0))  /  (T868* (365/365)   ))</f>
        <v>0.8758278146</v>
      </c>
      <c r="L868" s="180">
        <f t="shared" ref="L868:S868" si="871">(B868*(1-$K868) * (365/365))/100</f>
        <v>0.000869205298</v>
      </c>
      <c r="M868" s="180">
        <f t="shared" si="871"/>
        <v>0.001030629139</v>
      </c>
      <c r="N868" s="180">
        <f t="shared" si="871"/>
        <v>0.001154801325</v>
      </c>
      <c r="O868" s="180">
        <f t="shared" si="871"/>
        <v>0.001440397351</v>
      </c>
      <c r="P868" s="180">
        <f t="shared" si="871"/>
        <v>0.001775662252</v>
      </c>
      <c r="Q868" s="180">
        <f t="shared" si="871"/>
        <v>0.001937086093</v>
      </c>
      <c r="R868" s="180">
        <f t="shared" si="871"/>
        <v>0.002210264901</v>
      </c>
      <c r="S868" s="180">
        <f t="shared" si="871"/>
        <v>0.00298013245</v>
      </c>
      <c r="T868" s="181">
        <f t="shared" si="3"/>
        <v>3.02</v>
      </c>
      <c r="U868" s="182">
        <f t="shared" si="4"/>
        <v>44644</v>
      </c>
      <c r="V868" s="182">
        <f t="shared" si="5"/>
        <v>44736</v>
      </c>
      <c r="W868" s="182">
        <f t="shared" si="6"/>
        <v>44828</v>
      </c>
      <c r="X868" s="181">
        <f t="shared" si="7"/>
        <v>181</v>
      </c>
      <c r="Y868" s="181">
        <f t="shared" si="8"/>
        <v>273</v>
      </c>
      <c r="Z868" s="181">
        <f t="shared" si="9"/>
        <v>365</v>
      </c>
      <c r="AA868" s="155"/>
      <c r="AB868" s="9"/>
      <c r="AC868" s="9"/>
      <c r="AD868" s="9"/>
      <c r="AE868" s="9"/>
      <c r="AF868" s="9"/>
      <c r="AG868" s="9"/>
      <c r="AH868" s="9"/>
    </row>
    <row r="869" ht="15.75" customHeight="1">
      <c r="A869" s="177">
        <v>44462.0</v>
      </c>
      <c r="B869" s="178">
        <v>0.7</v>
      </c>
      <c r="C869" s="178">
        <v>0.81</v>
      </c>
      <c r="D869" s="178">
        <v>0.94</v>
      </c>
      <c r="E869" s="178">
        <v>1.16</v>
      </c>
      <c r="F869" s="178">
        <v>1.48</v>
      </c>
      <c r="G869" s="178">
        <v>1.59</v>
      </c>
      <c r="H869" s="178">
        <v>1.8</v>
      </c>
      <c r="I869" s="178">
        <v>2.44</v>
      </c>
      <c r="J869" s="178">
        <v>2.95</v>
      </c>
      <c r="K869" s="179">
        <f>MAX(0,((T869*(365/365))-VLOOKUP(A869,VBMA!$A:$D,4,0))  /  (T869* (365/365)   ))</f>
        <v>0.8831168831</v>
      </c>
      <c r="L869" s="180">
        <f t="shared" ref="L869:S869" si="872">(B869*(1-$K869) * (365/365))/100</f>
        <v>0.0008181818182</v>
      </c>
      <c r="M869" s="180">
        <f t="shared" si="872"/>
        <v>0.0009467532468</v>
      </c>
      <c r="N869" s="180">
        <f t="shared" si="872"/>
        <v>0.001098701299</v>
      </c>
      <c r="O869" s="180">
        <f t="shared" si="872"/>
        <v>0.001355844156</v>
      </c>
      <c r="P869" s="180">
        <f t="shared" si="872"/>
        <v>0.00172987013</v>
      </c>
      <c r="Q869" s="180">
        <f t="shared" si="872"/>
        <v>0.001858441558</v>
      </c>
      <c r="R869" s="180">
        <f t="shared" si="872"/>
        <v>0.002103896104</v>
      </c>
      <c r="S869" s="180">
        <f t="shared" si="872"/>
        <v>0.002851948052</v>
      </c>
      <c r="T869" s="181">
        <f t="shared" si="3"/>
        <v>3.08</v>
      </c>
      <c r="U869" s="182">
        <f t="shared" si="4"/>
        <v>44643</v>
      </c>
      <c r="V869" s="182">
        <f t="shared" si="5"/>
        <v>44735</v>
      </c>
      <c r="W869" s="182">
        <f t="shared" si="6"/>
        <v>44827</v>
      </c>
      <c r="X869" s="181">
        <f t="shared" si="7"/>
        <v>181</v>
      </c>
      <c r="Y869" s="181">
        <f t="shared" si="8"/>
        <v>273</v>
      </c>
      <c r="Z869" s="181">
        <f t="shared" si="9"/>
        <v>365</v>
      </c>
      <c r="AA869" s="155"/>
      <c r="AB869" s="9"/>
      <c r="AC869" s="9"/>
      <c r="AD869" s="9"/>
      <c r="AE869" s="9"/>
      <c r="AF869" s="9"/>
      <c r="AG869" s="9"/>
      <c r="AH869" s="9"/>
    </row>
    <row r="870" ht="15.75" customHeight="1">
      <c r="A870" s="177">
        <v>44461.0</v>
      </c>
      <c r="B870" s="178">
        <v>0.7</v>
      </c>
      <c r="C870" s="178">
        <v>0.82</v>
      </c>
      <c r="D870" s="178">
        <v>0.93</v>
      </c>
      <c r="E870" s="178">
        <v>1.16</v>
      </c>
      <c r="F870" s="178">
        <v>1.47</v>
      </c>
      <c r="G870" s="178">
        <v>1.58</v>
      </c>
      <c r="H870" s="178">
        <v>1.86</v>
      </c>
      <c r="I870" s="178">
        <v>2.46</v>
      </c>
      <c r="J870" s="178">
        <v>3.08</v>
      </c>
      <c r="K870" s="179">
        <f>MAX(0,((T870*(365/365))-VLOOKUP(A870,VBMA!$A:$D,4,0))  /  (T870* (365/365)   ))</f>
        <v>0.8823529412</v>
      </c>
      <c r="L870" s="180">
        <f t="shared" ref="L870:S870" si="873">(B870*(1-$K870) * (365/365))/100</f>
        <v>0.0008235294118</v>
      </c>
      <c r="M870" s="180">
        <f t="shared" si="873"/>
        <v>0.0009647058824</v>
      </c>
      <c r="N870" s="180">
        <f t="shared" si="873"/>
        <v>0.001094117647</v>
      </c>
      <c r="O870" s="180">
        <f t="shared" si="873"/>
        <v>0.001364705882</v>
      </c>
      <c r="P870" s="180">
        <f t="shared" si="873"/>
        <v>0.001729411765</v>
      </c>
      <c r="Q870" s="180">
        <f t="shared" si="873"/>
        <v>0.001858823529</v>
      </c>
      <c r="R870" s="180">
        <f t="shared" si="873"/>
        <v>0.002188235294</v>
      </c>
      <c r="S870" s="180">
        <f t="shared" si="873"/>
        <v>0.002894117647</v>
      </c>
      <c r="T870" s="181">
        <f t="shared" si="3"/>
        <v>3.06</v>
      </c>
      <c r="U870" s="182">
        <f t="shared" si="4"/>
        <v>44642</v>
      </c>
      <c r="V870" s="182">
        <f t="shared" si="5"/>
        <v>44734</v>
      </c>
      <c r="W870" s="182">
        <f t="shared" si="6"/>
        <v>44826</v>
      </c>
      <c r="X870" s="181">
        <f t="shared" si="7"/>
        <v>181</v>
      </c>
      <c r="Y870" s="181">
        <f t="shared" si="8"/>
        <v>273</v>
      </c>
      <c r="Z870" s="181">
        <f t="shared" si="9"/>
        <v>365</v>
      </c>
      <c r="AA870" s="155"/>
      <c r="AB870" s="9"/>
      <c r="AC870" s="9"/>
      <c r="AD870" s="9"/>
      <c r="AE870" s="9"/>
      <c r="AF870" s="9"/>
      <c r="AG870" s="9"/>
      <c r="AH870" s="9"/>
    </row>
    <row r="871" ht="15.75" customHeight="1">
      <c r="A871" s="177">
        <v>44460.0</v>
      </c>
      <c r="B871" s="178">
        <v>0.7</v>
      </c>
      <c r="C871" s="178">
        <v>0.82</v>
      </c>
      <c r="D871" s="178">
        <v>0.93</v>
      </c>
      <c r="E871" s="178">
        <v>1.16</v>
      </c>
      <c r="F871" s="178">
        <v>1.47</v>
      </c>
      <c r="G871" s="178">
        <v>1.58</v>
      </c>
      <c r="H871" s="178">
        <v>1.83</v>
      </c>
      <c r="I871" s="178">
        <v>2.44</v>
      </c>
      <c r="J871" s="178">
        <v>2.9</v>
      </c>
      <c r="K871" s="179">
        <f>MAX(0,((T871*(365/365))-VLOOKUP(A871,VBMA!$A:$D,4,0))  /  (T871* (365/365)   ))</f>
        <v>0.9032786885</v>
      </c>
      <c r="L871" s="180">
        <f t="shared" ref="L871:S871" si="874">(B871*(1-$K871) * (365/365))/100</f>
        <v>0.0006770491803</v>
      </c>
      <c r="M871" s="180">
        <f t="shared" si="874"/>
        <v>0.0007931147541</v>
      </c>
      <c r="N871" s="180">
        <f t="shared" si="874"/>
        <v>0.0008995081967</v>
      </c>
      <c r="O871" s="180">
        <f t="shared" si="874"/>
        <v>0.001121967213</v>
      </c>
      <c r="P871" s="180">
        <f t="shared" si="874"/>
        <v>0.001421803279</v>
      </c>
      <c r="Q871" s="180">
        <f t="shared" si="874"/>
        <v>0.001528196721</v>
      </c>
      <c r="R871" s="180">
        <f t="shared" si="874"/>
        <v>0.00177</v>
      </c>
      <c r="S871" s="180">
        <f t="shared" si="874"/>
        <v>0.00236</v>
      </c>
      <c r="T871" s="181">
        <f t="shared" si="3"/>
        <v>3.05</v>
      </c>
      <c r="U871" s="182">
        <f t="shared" si="4"/>
        <v>44641</v>
      </c>
      <c r="V871" s="182">
        <f t="shared" si="5"/>
        <v>44733</v>
      </c>
      <c r="W871" s="182">
        <f t="shared" si="6"/>
        <v>44825</v>
      </c>
      <c r="X871" s="181">
        <f t="shared" si="7"/>
        <v>181</v>
      </c>
      <c r="Y871" s="181">
        <f t="shared" si="8"/>
        <v>273</v>
      </c>
      <c r="Z871" s="181">
        <f t="shared" si="9"/>
        <v>365</v>
      </c>
      <c r="AA871" s="155"/>
      <c r="AB871" s="9"/>
      <c r="AC871" s="9"/>
      <c r="AD871" s="9"/>
      <c r="AE871" s="9"/>
      <c r="AF871" s="9"/>
      <c r="AG871" s="9"/>
      <c r="AH871" s="9"/>
    </row>
    <row r="872" ht="15.75" customHeight="1">
      <c r="A872" s="177">
        <v>44459.0</v>
      </c>
      <c r="B872" s="178">
        <v>0.7</v>
      </c>
      <c r="C872" s="178">
        <v>0.8</v>
      </c>
      <c r="D872" s="178">
        <v>0.91</v>
      </c>
      <c r="E872" s="178">
        <v>1.15</v>
      </c>
      <c r="F872" s="178">
        <v>1.42</v>
      </c>
      <c r="G872" s="178">
        <v>1.54</v>
      </c>
      <c r="H872" s="178">
        <v>1.77</v>
      </c>
      <c r="I872" s="178">
        <v>2.4</v>
      </c>
      <c r="J872" s="178">
        <v>2.8</v>
      </c>
      <c r="K872" s="179">
        <f>MAX(0,((T872*(365/365))-VLOOKUP(A872,VBMA!$A:$D,4,0))  /  (T872* (365/365)   ))</f>
        <v>0.899339934</v>
      </c>
      <c r="L872" s="180">
        <f t="shared" ref="L872:S872" si="875">(B872*(1-$K872) * (365/365))/100</f>
        <v>0.000704620462</v>
      </c>
      <c r="M872" s="180">
        <f t="shared" si="875"/>
        <v>0.0008052805281</v>
      </c>
      <c r="N872" s="180">
        <f t="shared" si="875"/>
        <v>0.0009160066007</v>
      </c>
      <c r="O872" s="180">
        <f t="shared" si="875"/>
        <v>0.001157590759</v>
      </c>
      <c r="P872" s="180">
        <f t="shared" si="875"/>
        <v>0.001429372937</v>
      </c>
      <c r="Q872" s="180">
        <f t="shared" si="875"/>
        <v>0.001550165017</v>
      </c>
      <c r="R872" s="180">
        <f t="shared" si="875"/>
        <v>0.001781683168</v>
      </c>
      <c r="S872" s="180">
        <f t="shared" si="875"/>
        <v>0.002415841584</v>
      </c>
      <c r="T872" s="181">
        <f t="shared" si="3"/>
        <v>3.03</v>
      </c>
      <c r="U872" s="182">
        <f t="shared" si="4"/>
        <v>44640</v>
      </c>
      <c r="V872" s="182">
        <f t="shared" si="5"/>
        <v>44732</v>
      </c>
      <c r="W872" s="182">
        <f t="shared" si="6"/>
        <v>44824</v>
      </c>
      <c r="X872" s="181">
        <f t="shared" si="7"/>
        <v>181</v>
      </c>
      <c r="Y872" s="181">
        <f t="shared" si="8"/>
        <v>273</v>
      </c>
      <c r="Z872" s="181">
        <f t="shared" si="9"/>
        <v>365</v>
      </c>
      <c r="AA872" s="155"/>
      <c r="AB872" s="9"/>
      <c r="AC872" s="9"/>
      <c r="AD872" s="9"/>
      <c r="AE872" s="9"/>
      <c r="AF872" s="9"/>
      <c r="AG872" s="9"/>
      <c r="AH872" s="9"/>
    </row>
    <row r="873" ht="15.75" customHeight="1">
      <c r="A873" s="177">
        <v>44456.0</v>
      </c>
      <c r="B873" s="178">
        <v>0.7</v>
      </c>
      <c r="C873" s="178">
        <v>0.8</v>
      </c>
      <c r="D873" s="178">
        <v>0.9</v>
      </c>
      <c r="E873" s="178">
        <v>1.16</v>
      </c>
      <c r="F873" s="178">
        <v>1.48</v>
      </c>
      <c r="G873" s="178">
        <v>1.58</v>
      </c>
      <c r="H873" s="178">
        <v>1.84</v>
      </c>
      <c r="I873" s="178">
        <v>2.44</v>
      </c>
      <c r="J873" s="178">
        <v>2.88</v>
      </c>
      <c r="K873" s="179">
        <f>MAX(0,((T873*(365/365))-VLOOKUP(A873,VBMA!$A:$D,4,0))  /  (T873* (365/365)   ))</f>
        <v>0.8996710526</v>
      </c>
      <c r="L873" s="180">
        <f t="shared" ref="L873:S873" si="876">(B873*(1-$K873) * (365/365))/100</f>
        <v>0.0007023026316</v>
      </c>
      <c r="M873" s="180">
        <f t="shared" si="876"/>
        <v>0.0008026315789</v>
      </c>
      <c r="N873" s="180">
        <f t="shared" si="876"/>
        <v>0.0009029605263</v>
      </c>
      <c r="O873" s="180">
        <f t="shared" si="876"/>
        <v>0.001163815789</v>
      </c>
      <c r="P873" s="180">
        <f t="shared" si="876"/>
        <v>0.001484868421</v>
      </c>
      <c r="Q873" s="180">
        <f t="shared" si="876"/>
        <v>0.001585197368</v>
      </c>
      <c r="R873" s="180">
        <f t="shared" si="876"/>
        <v>0.001846052632</v>
      </c>
      <c r="S873" s="180">
        <f t="shared" si="876"/>
        <v>0.002448026316</v>
      </c>
      <c r="T873" s="181">
        <f t="shared" si="3"/>
        <v>3.04</v>
      </c>
      <c r="U873" s="182">
        <f t="shared" si="4"/>
        <v>44637</v>
      </c>
      <c r="V873" s="182">
        <f t="shared" si="5"/>
        <v>44729</v>
      </c>
      <c r="W873" s="182">
        <f t="shared" si="6"/>
        <v>44821</v>
      </c>
      <c r="X873" s="181">
        <f t="shared" si="7"/>
        <v>181</v>
      </c>
      <c r="Y873" s="181">
        <f t="shared" si="8"/>
        <v>273</v>
      </c>
      <c r="Z873" s="181">
        <f t="shared" si="9"/>
        <v>365</v>
      </c>
      <c r="AA873" s="155"/>
      <c r="AB873" s="9"/>
      <c r="AC873" s="9"/>
      <c r="AD873" s="9"/>
      <c r="AE873" s="9"/>
      <c r="AF873" s="9"/>
      <c r="AG873" s="9"/>
      <c r="AH873" s="9"/>
    </row>
    <row r="874" ht="15.75" customHeight="1">
      <c r="A874" s="177">
        <v>44455.0</v>
      </c>
      <c r="B874" s="178">
        <v>0.7</v>
      </c>
      <c r="C874" s="178">
        <v>0.8</v>
      </c>
      <c r="D874" s="178">
        <v>0.92</v>
      </c>
      <c r="E874" s="178">
        <v>1.16</v>
      </c>
      <c r="F874" s="178">
        <v>1.48</v>
      </c>
      <c r="G874" s="178">
        <v>1.58</v>
      </c>
      <c r="H874" s="178">
        <v>1.83</v>
      </c>
      <c r="I874" s="178">
        <v>2.5</v>
      </c>
      <c r="J874" s="178">
        <v>3.08</v>
      </c>
      <c r="K874" s="179">
        <f>MAX(0,((T874*(365/365))-VLOOKUP(A874,VBMA!$A:$D,4,0))  /  (T874* (365/365)   ))</f>
        <v>0.903785489</v>
      </c>
      <c r="L874" s="180">
        <f t="shared" ref="L874:S874" si="877">(B874*(1-$K874) * (365/365))/100</f>
        <v>0.0006735015773</v>
      </c>
      <c r="M874" s="180">
        <f t="shared" si="877"/>
        <v>0.0007697160883</v>
      </c>
      <c r="N874" s="180">
        <f t="shared" si="877"/>
        <v>0.0008851735016</v>
      </c>
      <c r="O874" s="180">
        <f t="shared" si="877"/>
        <v>0.001116088328</v>
      </c>
      <c r="P874" s="180">
        <f t="shared" si="877"/>
        <v>0.001423974763</v>
      </c>
      <c r="Q874" s="180">
        <f t="shared" si="877"/>
        <v>0.001520189274</v>
      </c>
      <c r="R874" s="180">
        <f t="shared" si="877"/>
        <v>0.001760725552</v>
      </c>
      <c r="S874" s="180">
        <f t="shared" si="877"/>
        <v>0.002405362776</v>
      </c>
      <c r="T874" s="181">
        <f t="shared" si="3"/>
        <v>3.17</v>
      </c>
      <c r="U874" s="182">
        <f t="shared" si="4"/>
        <v>44636</v>
      </c>
      <c r="V874" s="182">
        <f t="shared" si="5"/>
        <v>44728</v>
      </c>
      <c r="W874" s="182">
        <f t="shared" si="6"/>
        <v>44820</v>
      </c>
      <c r="X874" s="181">
        <f t="shared" si="7"/>
        <v>181</v>
      </c>
      <c r="Y874" s="181">
        <f t="shared" si="8"/>
        <v>273</v>
      </c>
      <c r="Z874" s="181">
        <f t="shared" si="9"/>
        <v>365</v>
      </c>
      <c r="AA874" s="155"/>
      <c r="AB874" s="9"/>
      <c r="AC874" s="9"/>
      <c r="AD874" s="9"/>
      <c r="AE874" s="9"/>
      <c r="AF874" s="9"/>
      <c r="AG874" s="9"/>
      <c r="AH874" s="9"/>
    </row>
    <row r="875" ht="15.75" customHeight="1">
      <c r="A875" s="177">
        <v>44454.0</v>
      </c>
      <c r="B875" s="178">
        <v>0.69</v>
      </c>
      <c r="C875" s="178">
        <v>0.8</v>
      </c>
      <c r="D875" s="178">
        <v>0.91</v>
      </c>
      <c r="E875" s="178">
        <v>1.17</v>
      </c>
      <c r="F875" s="178">
        <v>1.45</v>
      </c>
      <c r="G875" s="178">
        <v>1.56</v>
      </c>
      <c r="H875" s="178">
        <v>1.81</v>
      </c>
      <c r="I875" s="178">
        <v>2.47</v>
      </c>
      <c r="J875" s="178">
        <v>2.82</v>
      </c>
      <c r="K875" s="179">
        <f>MAX(0,((T875*(365/365))-VLOOKUP(A875,VBMA!$A:$D,4,0))  /  (T875* (365/365)   ))</f>
        <v>0.9025559105</v>
      </c>
      <c r="L875" s="180">
        <f t="shared" ref="L875:S875" si="878">(B875*(1-$K875) * (365/365))/100</f>
        <v>0.0006723642173</v>
      </c>
      <c r="M875" s="180">
        <f t="shared" si="878"/>
        <v>0.0007795527157</v>
      </c>
      <c r="N875" s="180">
        <f t="shared" si="878"/>
        <v>0.0008867412141</v>
      </c>
      <c r="O875" s="180">
        <f t="shared" si="878"/>
        <v>0.001140095847</v>
      </c>
      <c r="P875" s="180">
        <f t="shared" si="878"/>
        <v>0.001412939297</v>
      </c>
      <c r="Q875" s="180">
        <f t="shared" si="878"/>
        <v>0.001520127796</v>
      </c>
      <c r="R875" s="180">
        <f t="shared" si="878"/>
        <v>0.001763738019</v>
      </c>
      <c r="S875" s="180">
        <f t="shared" si="878"/>
        <v>0.00240686901</v>
      </c>
      <c r="T875" s="181">
        <f t="shared" si="3"/>
        <v>3.13</v>
      </c>
      <c r="U875" s="182">
        <f t="shared" si="4"/>
        <v>44635</v>
      </c>
      <c r="V875" s="182">
        <f t="shared" si="5"/>
        <v>44727</v>
      </c>
      <c r="W875" s="182">
        <f t="shared" si="6"/>
        <v>44819</v>
      </c>
      <c r="X875" s="181">
        <f t="shared" si="7"/>
        <v>181</v>
      </c>
      <c r="Y875" s="181">
        <f t="shared" si="8"/>
        <v>273</v>
      </c>
      <c r="Z875" s="181">
        <f t="shared" si="9"/>
        <v>365</v>
      </c>
      <c r="AA875" s="155"/>
      <c r="AB875" s="9"/>
      <c r="AC875" s="9"/>
      <c r="AD875" s="9"/>
      <c r="AE875" s="9"/>
      <c r="AF875" s="9"/>
      <c r="AG875" s="9"/>
      <c r="AH875" s="9"/>
    </row>
    <row r="876" ht="15.75" customHeight="1">
      <c r="A876" s="177">
        <v>44453.0</v>
      </c>
      <c r="B876" s="178">
        <v>0.7</v>
      </c>
      <c r="C876" s="178">
        <v>0.8</v>
      </c>
      <c r="D876" s="178">
        <v>0.93</v>
      </c>
      <c r="E876" s="178">
        <v>1.16</v>
      </c>
      <c r="F876" s="178">
        <v>1.47</v>
      </c>
      <c r="G876" s="178">
        <v>1.57</v>
      </c>
      <c r="H876" s="178">
        <v>1.82</v>
      </c>
      <c r="I876" s="178">
        <v>2.48</v>
      </c>
      <c r="J876" s="178">
        <v>3.12</v>
      </c>
      <c r="K876" s="179">
        <f>MAX(0,((T876*(365/365))-VLOOKUP(A876,VBMA!$A:$D,4,0))  /  (T876* (365/365)   ))</f>
        <v>0.902866242</v>
      </c>
      <c r="L876" s="180">
        <f t="shared" ref="L876:S876" si="879">(B876*(1-$K876) * (365/365))/100</f>
        <v>0.0006799363057</v>
      </c>
      <c r="M876" s="180">
        <f t="shared" si="879"/>
        <v>0.0007770700637</v>
      </c>
      <c r="N876" s="180">
        <f t="shared" si="879"/>
        <v>0.000903343949</v>
      </c>
      <c r="O876" s="180">
        <f t="shared" si="879"/>
        <v>0.001126751592</v>
      </c>
      <c r="P876" s="180">
        <f t="shared" si="879"/>
        <v>0.001427866242</v>
      </c>
      <c r="Q876" s="180">
        <f t="shared" si="879"/>
        <v>0.001525</v>
      </c>
      <c r="R876" s="180">
        <f t="shared" si="879"/>
        <v>0.001767834395</v>
      </c>
      <c r="S876" s="180">
        <f t="shared" si="879"/>
        <v>0.002408917197</v>
      </c>
      <c r="T876" s="181">
        <f t="shared" si="3"/>
        <v>3.14</v>
      </c>
      <c r="U876" s="182">
        <f t="shared" si="4"/>
        <v>44634</v>
      </c>
      <c r="V876" s="182">
        <f t="shared" si="5"/>
        <v>44726</v>
      </c>
      <c r="W876" s="182">
        <f t="shared" si="6"/>
        <v>44818</v>
      </c>
      <c r="X876" s="181">
        <f t="shared" si="7"/>
        <v>181</v>
      </c>
      <c r="Y876" s="181">
        <f t="shared" si="8"/>
        <v>273</v>
      </c>
      <c r="Z876" s="181">
        <f t="shared" si="9"/>
        <v>365</v>
      </c>
      <c r="AA876" s="155"/>
      <c r="AB876" s="9"/>
      <c r="AC876" s="9"/>
      <c r="AD876" s="9"/>
      <c r="AE876" s="9"/>
      <c r="AF876" s="9"/>
      <c r="AG876" s="9"/>
      <c r="AH876" s="9"/>
    </row>
    <row r="877" ht="15.75" customHeight="1">
      <c r="A877" s="177">
        <v>44452.0</v>
      </c>
      <c r="B877" s="178">
        <v>0.69</v>
      </c>
      <c r="C877" s="178">
        <v>0.8</v>
      </c>
      <c r="D877" s="178">
        <v>0.93</v>
      </c>
      <c r="E877" s="178">
        <v>1.16</v>
      </c>
      <c r="F877" s="178">
        <v>1.48</v>
      </c>
      <c r="G877" s="178">
        <v>1.58</v>
      </c>
      <c r="H877" s="178">
        <v>1.78</v>
      </c>
      <c r="I877" s="178">
        <v>2.44</v>
      </c>
      <c r="J877" s="178">
        <v>2.88</v>
      </c>
      <c r="K877" s="179">
        <f>MAX(0,((T877*(365/365))-VLOOKUP(A877,VBMA!$A:$D,4,0))  /  (T877* (365/365)   ))</f>
        <v>0.9016129032</v>
      </c>
      <c r="L877" s="180">
        <f t="shared" ref="L877:S877" si="880">(B877*(1-$K877) * (365/365))/100</f>
        <v>0.0006788709677</v>
      </c>
      <c r="M877" s="180">
        <f t="shared" si="880"/>
        <v>0.0007870967742</v>
      </c>
      <c r="N877" s="180">
        <f t="shared" si="880"/>
        <v>0.000915</v>
      </c>
      <c r="O877" s="180">
        <f t="shared" si="880"/>
        <v>0.001141290323</v>
      </c>
      <c r="P877" s="180">
        <f t="shared" si="880"/>
        <v>0.001456129032</v>
      </c>
      <c r="Q877" s="180">
        <f t="shared" si="880"/>
        <v>0.001554516129</v>
      </c>
      <c r="R877" s="180">
        <f t="shared" si="880"/>
        <v>0.001751290323</v>
      </c>
      <c r="S877" s="180">
        <f t="shared" si="880"/>
        <v>0.002400645161</v>
      </c>
      <c r="T877" s="181">
        <f t="shared" si="3"/>
        <v>3.1</v>
      </c>
      <c r="U877" s="182">
        <f t="shared" si="4"/>
        <v>44633</v>
      </c>
      <c r="V877" s="182">
        <f t="shared" si="5"/>
        <v>44725</v>
      </c>
      <c r="W877" s="182">
        <f t="shared" si="6"/>
        <v>44817</v>
      </c>
      <c r="X877" s="181">
        <f t="shared" si="7"/>
        <v>181</v>
      </c>
      <c r="Y877" s="181">
        <f t="shared" si="8"/>
        <v>273</v>
      </c>
      <c r="Z877" s="181">
        <f t="shared" si="9"/>
        <v>365</v>
      </c>
      <c r="AA877" s="155"/>
      <c r="AB877" s="9"/>
      <c r="AC877" s="9"/>
      <c r="AD877" s="9"/>
      <c r="AE877" s="9"/>
      <c r="AF877" s="9"/>
      <c r="AG877" s="9"/>
      <c r="AH877" s="9"/>
    </row>
    <row r="878" ht="15.75" customHeight="1">
      <c r="A878" s="177">
        <v>44449.0</v>
      </c>
      <c r="B878" s="178">
        <v>0.7</v>
      </c>
      <c r="C878" s="178">
        <v>0.81</v>
      </c>
      <c r="D878" s="178">
        <v>0.92</v>
      </c>
      <c r="E878" s="178">
        <v>1.15</v>
      </c>
      <c r="F878" s="178">
        <v>1.44</v>
      </c>
      <c r="G878" s="178">
        <v>1.56</v>
      </c>
      <c r="H878" s="178">
        <v>1.8</v>
      </c>
      <c r="I878" s="178">
        <v>2.43</v>
      </c>
      <c r="J878" s="178">
        <v>2.94</v>
      </c>
      <c r="K878" s="179">
        <f>MAX(0,((T878*(365/365))-VLOOKUP(A878,VBMA!$A:$D,4,0))  /  (T878* (365/365)   ))</f>
        <v>0.9003267974</v>
      </c>
      <c r="L878" s="180">
        <f t="shared" ref="L878:S878" si="881">(B878*(1-$K878) * (365/365))/100</f>
        <v>0.0006977124183</v>
      </c>
      <c r="M878" s="180">
        <f t="shared" si="881"/>
        <v>0.0008073529412</v>
      </c>
      <c r="N878" s="180">
        <f t="shared" si="881"/>
        <v>0.0009169934641</v>
      </c>
      <c r="O878" s="180">
        <f t="shared" si="881"/>
        <v>0.00114624183</v>
      </c>
      <c r="P878" s="180">
        <f t="shared" si="881"/>
        <v>0.001435294118</v>
      </c>
      <c r="Q878" s="180">
        <f t="shared" si="881"/>
        <v>0.001554901961</v>
      </c>
      <c r="R878" s="180">
        <f t="shared" si="881"/>
        <v>0.001794117647</v>
      </c>
      <c r="S878" s="180">
        <f t="shared" si="881"/>
        <v>0.002422058824</v>
      </c>
      <c r="T878" s="181">
        <f t="shared" si="3"/>
        <v>3.06</v>
      </c>
      <c r="U878" s="182">
        <f t="shared" si="4"/>
        <v>44630</v>
      </c>
      <c r="V878" s="182">
        <f t="shared" si="5"/>
        <v>44722</v>
      </c>
      <c r="W878" s="182">
        <f t="shared" si="6"/>
        <v>44814</v>
      </c>
      <c r="X878" s="181">
        <f t="shared" si="7"/>
        <v>181</v>
      </c>
      <c r="Y878" s="181">
        <f t="shared" si="8"/>
        <v>273</v>
      </c>
      <c r="Z878" s="181">
        <f t="shared" si="9"/>
        <v>365</v>
      </c>
      <c r="AA878" s="155"/>
      <c r="AB878" s="9"/>
      <c r="AC878" s="9"/>
      <c r="AD878" s="9"/>
      <c r="AE878" s="9"/>
      <c r="AF878" s="9"/>
      <c r="AG878" s="9"/>
      <c r="AH878" s="9"/>
    </row>
    <row r="879" ht="15.75" customHeight="1">
      <c r="A879" s="177">
        <v>44448.0</v>
      </c>
      <c r="B879" s="178">
        <v>0.7</v>
      </c>
      <c r="C879" s="178">
        <v>0.83</v>
      </c>
      <c r="D879" s="178">
        <v>0.94</v>
      </c>
      <c r="E879" s="178">
        <v>1.16</v>
      </c>
      <c r="F879" s="178">
        <v>1.45</v>
      </c>
      <c r="G879" s="178">
        <v>1.57</v>
      </c>
      <c r="H879" s="178">
        <v>1.78</v>
      </c>
      <c r="I879" s="178">
        <v>2.42</v>
      </c>
      <c r="J879" s="178">
        <v>3.03</v>
      </c>
      <c r="K879" s="179">
        <f>MAX(0,((T879*(365/365))-VLOOKUP(A879,VBMA!$A:$D,4,0))  /  (T879* (365/365)   ))</f>
        <v>0.9003267974</v>
      </c>
      <c r="L879" s="180">
        <f t="shared" ref="L879:S879" si="882">(B879*(1-$K879) * (365/365))/100</f>
        <v>0.0006977124183</v>
      </c>
      <c r="M879" s="180">
        <f t="shared" si="882"/>
        <v>0.0008272875817</v>
      </c>
      <c r="N879" s="180">
        <f t="shared" si="882"/>
        <v>0.0009369281046</v>
      </c>
      <c r="O879" s="180">
        <f t="shared" si="882"/>
        <v>0.00115620915</v>
      </c>
      <c r="P879" s="180">
        <f t="shared" si="882"/>
        <v>0.001445261438</v>
      </c>
      <c r="Q879" s="180">
        <f t="shared" si="882"/>
        <v>0.001564869281</v>
      </c>
      <c r="R879" s="180">
        <f t="shared" si="882"/>
        <v>0.001774183007</v>
      </c>
      <c r="S879" s="180">
        <f t="shared" si="882"/>
        <v>0.002412091503</v>
      </c>
      <c r="T879" s="181">
        <f t="shared" si="3"/>
        <v>3.06</v>
      </c>
      <c r="U879" s="182">
        <f t="shared" si="4"/>
        <v>44629</v>
      </c>
      <c r="V879" s="182">
        <f t="shared" si="5"/>
        <v>44721</v>
      </c>
      <c r="W879" s="182">
        <f t="shared" si="6"/>
        <v>44813</v>
      </c>
      <c r="X879" s="181">
        <f t="shared" si="7"/>
        <v>181</v>
      </c>
      <c r="Y879" s="181">
        <f t="shared" si="8"/>
        <v>273</v>
      </c>
      <c r="Z879" s="181">
        <f t="shared" si="9"/>
        <v>365</v>
      </c>
      <c r="AA879" s="155"/>
      <c r="AB879" s="9"/>
      <c r="AC879" s="9"/>
      <c r="AD879" s="9"/>
      <c r="AE879" s="9"/>
      <c r="AF879" s="9"/>
      <c r="AG879" s="9"/>
      <c r="AH879" s="9"/>
    </row>
    <row r="880" ht="15.75" customHeight="1">
      <c r="A880" s="177">
        <v>44447.0</v>
      </c>
      <c r="B880" s="178">
        <v>0.7</v>
      </c>
      <c r="C880" s="178">
        <v>0.83</v>
      </c>
      <c r="D880" s="178">
        <v>0.93</v>
      </c>
      <c r="E880" s="178">
        <v>1.15</v>
      </c>
      <c r="F880" s="178">
        <v>1.46</v>
      </c>
      <c r="G880" s="178">
        <v>1.56</v>
      </c>
      <c r="H880" s="178">
        <v>1.75</v>
      </c>
      <c r="I880" s="178">
        <v>2.46</v>
      </c>
      <c r="J880" s="178">
        <v>3.03</v>
      </c>
      <c r="K880" s="179">
        <f>MAX(0,((T880*(365/365))-VLOOKUP(A880,VBMA!$A:$D,4,0))  /  (T880* (365/365)   ))</f>
        <v>0.903785489</v>
      </c>
      <c r="L880" s="180">
        <f t="shared" ref="L880:S880" si="883">(B880*(1-$K880) * (365/365))/100</f>
        <v>0.0006735015773</v>
      </c>
      <c r="M880" s="180">
        <f t="shared" si="883"/>
        <v>0.0007985804416</v>
      </c>
      <c r="N880" s="180">
        <f t="shared" si="883"/>
        <v>0.0008947949527</v>
      </c>
      <c r="O880" s="180">
        <f t="shared" si="883"/>
        <v>0.001106466877</v>
      </c>
      <c r="P880" s="180">
        <f t="shared" si="883"/>
        <v>0.001404731861</v>
      </c>
      <c r="Q880" s="180">
        <f t="shared" si="883"/>
        <v>0.001500946372</v>
      </c>
      <c r="R880" s="180">
        <f t="shared" si="883"/>
        <v>0.001683753943</v>
      </c>
      <c r="S880" s="180">
        <f t="shared" si="883"/>
        <v>0.002366876972</v>
      </c>
      <c r="T880" s="181">
        <f t="shared" si="3"/>
        <v>3.17</v>
      </c>
      <c r="U880" s="182">
        <f t="shared" si="4"/>
        <v>44628</v>
      </c>
      <c r="V880" s="182">
        <f t="shared" si="5"/>
        <v>44720</v>
      </c>
      <c r="W880" s="182">
        <f t="shared" si="6"/>
        <v>44812</v>
      </c>
      <c r="X880" s="181">
        <f t="shared" si="7"/>
        <v>181</v>
      </c>
      <c r="Y880" s="181">
        <f t="shared" si="8"/>
        <v>273</v>
      </c>
      <c r="Z880" s="181">
        <f t="shared" si="9"/>
        <v>365</v>
      </c>
      <c r="AA880" s="155"/>
      <c r="AB880" s="9"/>
      <c r="AC880" s="9"/>
      <c r="AD880" s="9"/>
      <c r="AE880" s="9"/>
      <c r="AF880" s="9"/>
      <c r="AG880" s="9"/>
      <c r="AH880" s="9"/>
    </row>
    <row r="881" ht="15.75" customHeight="1">
      <c r="A881" s="177">
        <v>44446.0</v>
      </c>
      <c r="B881" s="178">
        <v>0.7</v>
      </c>
      <c r="C881" s="178">
        <v>0.84</v>
      </c>
      <c r="D881" s="178">
        <v>0.97</v>
      </c>
      <c r="E881" s="178">
        <v>1.2</v>
      </c>
      <c r="F881" s="178">
        <v>1.45</v>
      </c>
      <c r="G881" s="178">
        <v>1.56</v>
      </c>
      <c r="H881" s="178">
        <v>1.79</v>
      </c>
      <c r="I881" s="178">
        <v>2.42</v>
      </c>
      <c r="J881" s="178">
        <v>2.88</v>
      </c>
      <c r="K881" s="179">
        <f>MAX(0,((T881*(365/365))-VLOOKUP(A881,VBMA!$A:$D,4,0))  /  (T881* (365/365)   ))</f>
        <v>0.9</v>
      </c>
      <c r="L881" s="180">
        <f t="shared" ref="L881:S881" si="884">(B881*(1-$K881) * (365/365))/100</f>
        <v>0.0007</v>
      </c>
      <c r="M881" s="180">
        <f t="shared" si="884"/>
        <v>0.00084</v>
      </c>
      <c r="N881" s="180">
        <f t="shared" si="884"/>
        <v>0.00097</v>
      </c>
      <c r="O881" s="180">
        <f t="shared" si="884"/>
        <v>0.0012</v>
      </c>
      <c r="P881" s="180">
        <f t="shared" si="884"/>
        <v>0.00145</v>
      </c>
      <c r="Q881" s="180">
        <f t="shared" si="884"/>
        <v>0.00156</v>
      </c>
      <c r="R881" s="180">
        <f t="shared" si="884"/>
        <v>0.00179</v>
      </c>
      <c r="S881" s="180">
        <f t="shared" si="884"/>
        <v>0.00242</v>
      </c>
      <c r="T881" s="181">
        <f t="shared" si="3"/>
        <v>3.05</v>
      </c>
      <c r="U881" s="182">
        <f t="shared" si="4"/>
        <v>44627</v>
      </c>
      <c r="V881" s="182">
        <f t="shared" si="5"/>
        <v>44719</v>
      </c>
      <c r="W881" s="182">
        <f t="shared" si="6"/>
        <v>44811</v>
      </c>
      <c r="X881" s="181">
        <f t="shared" si="7"/>
        <v>181</v>
      </c>
      <c r="Y881" s="181">
        <f t="shared" si="8"/>
        <v>273</v>
      </c>
      <c r="Z881" s="181">
        <f t="shared" si="9"/>
        <v>365</v>
      </c>
      <c r="AA881" s="155"/>
      <c r="AB881" s="9"/>
      <c r="AC881" s="9"/>
      <c r="AD881" s="9"/>
      <c r="AE881" s="9"/>
      <c r="AF881" s="9"/>
      <c r="AG881" s="9"/>
      <c r="AH881" s="9"/>
    </row>
    <row r="882" ht="15.75" customHeight="1">
      <c r="A882" s="177">
        <v>44445.0</v>
      </c>
      <c r="B882" s="178">
        <v>0.7</v>
      </c>
      <c r="C882" s="178">
        <v>0.82</v>
      </c>
      <c r="D882" s="178">
        <v>0.94</v>
      </c>
      <c r="E882" s="178">
        <v>1.16</v>
      </c>
      <c r="F882" s="178">
        <v>1.44</v>
      </c>
      <c r="G882" s="178">
        <v>1.55</v>
      </c>
      <c r="H882" s="178">
        <v>1.74</v>
      </c>
      <c r="I882" s="178">
        <v>2.45</v>
      </c>
      <c r="J882" s="178">
        <v>2.94</v>
      </c>
      <c r="K882" s="179">
        <f>MAX(0,((T882*(365/365))-VLOOKUP(A882,VBMA!$A:$D,4,0))  /  (T882* (365/365)   ))</f>
        <v>0.9034810127</v>
      </c>
      <c r="L882" s="180">
        <f t="shared" ref="L882:S882" si="885">(B882*(1-$K882) * (365/365))/100</f>
        <v>0.0006756329114</v>
      </c>
      <c r="M882" s="180">
        <f t="shared" si="885"/>
        <v>0.0007914556962</v>
      </c>
      <c r="N882" s="180">
        <f t="shared" si="885"/>
        <v>0.000907278481</v>
      </c>
      <c r="O882" s="180">
        <f t="shared" si="885"/>
        <v>0.001119620253</v>
      </c>
      <c r="P882" s="180">
        <f t="shared" si="885"/>
        <v>0.001389873418</v>
      </c>
      <c r="Q882" s="180">
        <f t="shared" si="885"/>
        <v>0.001496044304</v>
      </c>
      <c r="R882" s="180">
        <f t="shared" si="885"/>
        <v>0.00167943038</v>
      </c>
      <c r="S882" s="180">
        <f t="shared" si="885"/>
        <v>0.00236471519</v>
      </c>
      <c r="T882" s="181">
        <f t="shared" si="3"/>
        <v>3.16</v>
      </c>
      <c r="U882" s="182">
        <f t="shared" si="4"/>
        <v>44626</v>
      </c>
      <c r="V882" s="182">
        <f t="shared" si="5"/>
        <v>44718</v>
      </c>
      <c r="W882" s="182">
        <f t="shared" si="6"/>
        <v>44810</v>
      </c>
      <c r="X882" s="181">
        <f t="shared" si="7"/>
        <v>181</v>
      </c>
      <c r="Y882" s="181">
        <f t="shared" si="8"/>
        <v>273</v>
      </c>
      <c r="Z882" s="181">
        <f t="shared" si="9"/>
        <v>365</v>
      </c>
      <c r="AA882" s="155"/>
      <c r="AB882" s="9"/>
      <c r="AC882" s="9"/>
      <c r="AD882" s="9"/>
      <c r="AE882" s="9"/>
      <c r="AF882" s="9"/>
      <c r="AG882" s="9"/>
      <c r="AH882" s="9"/>
    </row>
    <row r="883" ht="15.75" customHeight="1">
      <c r="A883" s="177">
        <v>44440.0</v>
      </c>
      <c r="B883" s="178">
        <v>0.71</v>
      </c>
      <c r="C883" s="178">
        <v>0.85</v>
      </c>
      <c r="D883" s="178">
        <v>0.98</v>
      </c>
      <c r="E883" s="178">
        <v>1.2</v>
      </c>
      <c r="F883" s="178">
        <v>1.45</v>
      </c>
      <c r="G883" s="178">
        <v>1.58</v>
      </c>
      <c r="H883" s="178">
        <v>1.78</v>
      </c>
      <c r="I883" s="178">
        <v>2.43</v>
      </c>
      <c r="J883" s="178">
        <v>2.92</v>
      </c>
      <c r="K883" s="179">
        <f>MAX(0,((T883*(365/365))-VLOOKUP(A883,VBMA!$A:$D,4,0))  /  (T883* (365/365)   ))</f>
        <v>0.900974026</v>
      </c>
      <c r="L883" s="180">
        <f t="shared" ref="L883:S883" si="886">(B883*(1-$K883) * (365/365))/100</f>
        <v>0.0007030844156</v>
      </c>
      <c r="M883" s="180">
        <f t="shared" si="886"/>
        <v>0.0008417207792</v>
      </c>
      <c r="N883" s="180">
        <f t="shared" si="886"/>
        <v>0.0009704545455</v>
      </c>
      <c r="O883" s="180">
        <f t="shared" si="886"/>
        <v>0.001188311688</v>
      </c>
      <c r="P883" s="180">
        <f t="shared" si="886"/>
        <v>0.001435876623</v>
      </c>
      <c r="Q883" s="180">
        <f t="shared" si="886"/>
        <v>0.00156461039</v>
      </c>
      <c r="R883" s="180">
        <f t="shared" si="886"/>
        <v>0.001762662338</v>
      </c>
      <c r="S883" s="180">
        <f t="shared" si="886"/>
        <v>0.002406331169</v>
      </c>
      <c r="T883" s="181">
        <f t="shared" si="3"/>
        <v>3.08</v>
      </c>
      <c r="U883" s="182">
        <f t="shared" si="4"/>
        <v>44621</v>
      </c>
      <c r="V883" s="182">
        <f t="shared" si="5"/>
        <v>44713</v>
      </c>
      <c r="W883" s="182">
        <f t="shared" si="6"/>
        <v>44805</v>
      </c>
      <c r="X883" s="181">
        <f t="shared" si="7"/>
        <v>181</v>
      </c>
      <c r="Y883" s="181">
        <f t="shared" si="8"/>
        <v>273</v>
      </c>
      <c r="Z883" s="181">
        <f t="shared" si="9"/>
        <v>365</v>
      </c>
      <c r="AA883" s="155"/>
      <c r="AB883" s="9"/>
      <c r="AC883" s="9"/>
      <c r="AD883" s="9"/>
      <c r="AE883" s="9"/>
      <c r="AF883" s="9"/>
      <c r="AG883" s="9"/>
      <c r="AH883" s="9"/>
    </row>
    <row r="884" ht="15.75" customHeight="1">
      <c r="A884" s="177">
        <v>44439.0</v>
      </c>
      <c r="B884" s="178">
        <v>0.7</v>
      </c>
      <c r="C884" s="178">
        <v>0.85</v>
      </c>
      <c r="D884" s="178">
        <v>0.96</v>
      </c>
      <c r="E884" s="178">
        <v>1.2</v>
      </c>
      <c r="F884" s="178">
        <v>1.45</v>
      </c>
      <c r="G884" s="178">
        <v>1.58</v>
      </c>
      <c r="H884" s="178">
        <v>1.8</v>
      </c>
      <c r="I884" s="178">
        <v>2.44</v>
      </c>
      <c r="J884" s="178">
        <v>2.83</v>
      </c>
      <c r="K884" s="179">
        <f>MAX(0,((T884*(365/365))-VLOOKUP(A884,VBMA!$A:$D,4,0))  /  (T884* (365/365)   ))</f>
        <v>0.9016628025</v>
      </c>
      <c r="L884" s="180">
        <f t="shared" ref="L884:S884" si="887">(B884*(1-$K884) * (365/365))/100</f>
        <v>0.0006883603826</v>
      </c>
      <c r="M884" s="180">
        <f t="shared" si="887"/>
        <v>0.0008358661788</v>
      </c>
      <c r="N884" s="180">
        <f t="shared" si="887"/>
        <v>0.0009440370961</v>
      </c>
      <c r="O884" s="180">
        <f t="shared" si="887"/>
        <v>0.00118004637</v>
      </c>
      <c r="P884" s="180">
        <f t="shared" si="887"/>
        <v>0.001425889364</v>
      </c>
      <c r="Q884" s="180">
        <f t="shared" si="887"/>
        <v>0.001553727721</v>
      </c>
      <c r="R884" s="180">
        <f t="shared" si="887"/>
        <v>0.001770069555</v>
      </c>
      <c r="S884" s="180">
        <f t="shared" si="887"/>
        <v>0.002399427619</v>
      </c>
      <c r="T884" s="181">
        <f t="shared" si="3"/>
        <v>3.101573034</v>
      </c>
      <c r="U884" s="182">
        <f t="shared" si="4"/>
        <v>44623</v>
      </c>
      <c r="V884" s="182">
        <f t="shared" si="5"/>
        <v>44712</v>
      </c>
      <c r="W884" s="182">
        <f t="shared" si="6"/>
        <v>44804</v>
      </c>
      <c r="X884" s="181">
        <f t="shared" si="7"/>
        <v>184</v>
      </c>
      <c r="Y884" s="181">
        <f t="shared" si="8"/>
        <v>273</v>
      </c>
      <c r="Z884" s="181">
        <f t="shared" si="9"/>
        <v>365</v>
      </c>
      <c r="AA884" s="155"/>
      <c r="AB884" s="9"/>
      <c r="AC884" s="9"/>
      <c r="AD884" s="9"/>
      <c r="AE884" s="9"/>
      <c r="AF884" s="9"/>
      <c r="AG884" s="9"/>
      <c r="AH884" s="9"/>
    </row>
    <row r="885" ht="15.75" customHeight="1">
      <c r="A885" s="177">
        <v>44438.0</v>
      </c>
      <c r="B885" s="178">
        <v>0.7</v>
      </c>
      <c r="C885" s="178">
        <v>0.87</v>
      </c>
      <c r="D885" s="178">
        <v>0.98</v>
      </c>
      <c r="E885" s="178">
        <v>1.2</v>
      </c>
      <c r="F885" s="178">
        <v>1.45</v>
      </c>
      <c r="G885" s="178">
        <v>1.58</v>
      </c>
      <c r="H885" s="178">
        <v>1.78</v>
      </c>
      <c r="I885" s="178">
        <v>2.43</v>
      </c>
      <c r="J885" s="178">
        <v>2.92</v>
      </c>
      <c r="K885" s="179">
        <f>MAX(0,((T885*(365/365))-VLOOKUP(A885,VBMA!$A:$D,4,0))  /  (T885* (365/365)   ))</f>
        <v>0.8984496686</v>
      </c>
      <c r="L885" s="180">
        <f t="shared" ref="L885:S885" si="888">(B885*(1-$K885) * (365/365))/100</f>
        <v>0.0007108523201</v>
      </c>
      <c r="M885" s="180">
        <f t="shared" si="888"/>
        <v>0.0008834878835</v>
      </c>
      <c r="N885" s="180">
        <f t="shared" si="888"/>
        <v>0.0009951932481</v>
      </c>
      <c r="O885" s="180">
        <f t="shared" si="888"/>
        <v>0.001218603977</v>
      </c>
      <c r="P885" s="180">
        <f t="shared" si="888"/>
        <v>0.001472479806</v>
      </c>
      <c r="Q885" s="180">
        <f t="shared" si="888"/>
        <v>0.001604495237</v>
      </c>
      <c r="R885" s="180">
        <f t="shared" si="888"/>
        <v>0.0018075959</v>
      </c>
      <c r="S885" s="180">
        <f t="shared" si="888"/>
        <v>0.002467673054</v>
      </c>
      <c r="T885" s="181">
        <f t="shared" si="3"/>
        <v>3.101910112</v>
      </c>
      <c r="U885" s="182">
        <f t="shared" si="4"/>
        <v>44622</v>
      </c>
      <c r="V885" s="182">
        <f t="shared" si="5"/>
        <v>44711</v>
      </c>
      <c r="W885" s="182">
        <f t="shared" si="6"/>
        <v>44803</v>
      </c>
      <c r="X885" s="181">
        <f t="shared" si="7"/>
        <v>184</v>
      </c>
      <c r="Y885" s="181">
        <f t="shared" si="8"/>
        <v>273</v>
      </c>
      <c r="Z885" s="181">
        <f t="shared" si="9"/>
        <v>365</v>
      </c>
      <c r="AA885" s="155"/>
      <c r="AB885" s="9"/>
      <c r="AC885" s="9"/>
      <c r="AD885" s="9"/>
      <c r="AE885" s="9"/>
      <c r="AF885" s="9"/>
      <c r="AG885" s="9"/>
      <c r="AH885" s="9"/>
    </row>
    <row r="886" ht="15.75" customHeight="1">
      <c r="A886" s="177">
        <v>44435.0</v>
      </c>
      <c r="B886" s="178">
        <v>0.7</v>
      </c>
      <c r="C886" s="178">
        <v>0.84</v>
      </c>
      <c r="D886" s="178">
        <v>0.96</v>
      </c>
      <c r="E886" s="178">
        <v>1.19</v>
      </c>
      <c r="F886" s="178">
        <v>1.45</v>
      </c>
      <c r="G886" s="178">
        <v>1.56</v>
      </c>
      <c r="H886" s="178">
        <v>1.81</v>
      </c>
      <c r="I886" s="178">
        <v>2.45</v>
      </c>
      <c r="J886" s="178">
        <v>2.98</v>
      </c>
      <c r="K886" s="179">
        <f>MAX(0,((T886*(365/365))-VLOOKUP(A886,VBMA!$A:$D,4,0))  /  (T886* (365/365)   ))</f>
        <v>0.8987650309</v>
      </c>
      <c r="L886" s="180">
        <f t="shared" ref="L886:S886" si="889">(B886*(1-$K886) * (365/365))/100</f>
        <v>0.0007086447839</v>
      </c>
      <c r="M886" s="180">
        <f t="shared" si="889"/>
        <v>0.0008503737407</v>
      </c>
      <c r="N886" s="180">
        <f t="shared" si="889"/>
        <v>0.0009718557036</v>
      </c>
      <c r="O886" s="180">
        <f t="shared" si="889"/>
        <v>0.001204696133</v>
      </c>
      <c r="P886" s="180">
        <f t="shared" si="889"/>
        <v>0.001467907052</v>
      </c>
      <c r="Q886" s="180">
        <f t="shared" si="889"/>
        <v>0.001579265518</v>
      </c>
      <c r="R886" s="180">
        <f t="shared" si="889"/>
        <v>0.001832352941</v>
      </c>
      <c r="S886" s="180">
        <f t="shared" si="889"/>
        <v>0.002480256744</v>
      </c>
      <c r="T886" s="181">
        <f t="shared" si="3"/>
        <v>3.111573034</v>
      </c>
      <c r="U886" s="182">
        <f t="shared" si="4"/>
        <v>44619</v>
      </c>
      <c r="V886" s="182">
        <f t="shared" si="5"/>
        <v>44708</v>
      </c>
      <c r="W886" s="182">
        <f t="shared" si="6"/>
        <v>44800</v>
      </c>
      <c r="X886" s="181">
        <f t="shared" si="7"/>
        <v>184</v>
      </c>
      <c r="Y886" s="181">
        <f t="shared" si="8"/>
        <v>273</v>
      </c>
      <c r="Z886" s="181">
        <f t="shared" si="9"/>
        <v>365</v>
      </c>
      <c r="AA886" s="155"/>
      <c r="AB886" s="9"/>
      <c r="AC886" s="9"/>
      <c r="AD886" s="9"/>
      <c r="AE886" s="9"/>
      <c r="AF886" s="9"/>
      <c r="AG886" s="9"/>
      <c r="AH886" s="9"/>
    </row>
    <row r="887" ht="15.75" customHeight="1">
      <c r="A887" s="177">
        <v>44434.0</v>
      </c>
      <c r="B887" s="178">
        <v>0.7</v>
      </c>
      <c r="C887" s="178">
        <v>0.83</v>
      </c>
      <c r="D887" s="178">
        <v>0.96</v>
      </c>
      <c r="E887" s="178">
        <v>1.18</v>
      </c>
      <c r="F887" s="178">
        <v>1.43</v>
      </c>
      <c r="G887" s="178">
        <v>1.56</v>
      </c>
      <c r="H887" s="178">
        <v>1.79</v>
      </c>
      <c r="I887" s="178">
        <v>2.42</v>
      </c>
      <c r="J887" s="178">
        <v>2.75</v>
      </c>
      <c r="K887" s="179">
        <f>MAX(0,((T887*(365/365))-VLOOKUP(A887,VBMA!$A:$D,4,0))  /  (T887* (365/365)   ))</f>
        <v>0.8974354284</v>
      </c>
      <c r="L887" s="180">
        <f t="shared" ref="L887:S887" si="890">(B887*(1-$K887) * (365/365))/100</f>
        <v>0.0007179520012</v>
      </c>
      <c r="M887" s="180">
        <f t="shared" si="890"/>
        <v>0.0008512859442</v>
      </c>
      <c r="N887" s="180">
        <f t="shared" si="890"/>
        <v>0.0009846198873</v>
      </c>
      <c r="O887" s="180">
        <f t="shared" si="890"/>
        <v>0.001210261945</v>
      </c>
      <c r="P887" s="180">
        <f t="shared" si="890"/>
        <v>0.001466673374</v>
      </c>
      <c r="Q887" s="180">
        <f t="shared" si="890"/>
        <v>0.001600007317</v>
      </c>
      <c r="R887" s="180">
        <f t="shared" si="890"/>
        <v>0.001835905832</v>
      </c>
      <c r="S887" s="180">
        <f t="shared" si="890"/>
        <v>0.002482062633</v>
      </c>
      <c r="T887" s="181">
        <f t="shared" si="3"/>
        <v>3.071235955</v>
      </c>
      <c r="U887" s="182">
        <f t="shared" si="4"/>
        <v>44618</v>
      </c>
      <c r="V887" s="182">
        <f t="shared" si="5"/>
        <v>44707</v>
      </c>
      <c r="W887" s="182">
        <f t="shared" si="6"/>
        <v>44799</v>
      </c>
      <c r="X887" s="181">
        <f t="shared" si="7"/>
        <v>184</v>
      </c>
      <c r="Y887" s="181">
        <f t="shared" si="8"/>
        <v>273</v>
      </c>
      <c r="Z887" s="181">
        <f t="shared" si="9"/>
        <v>365</v>
      </c>
      <c r="AA887" s="155"/>
      <c r="AB887" s="9"/>
      <c r="AC887" s="9"/>
      <c r="AD887" s="9"/>
      <c r="AE887" s="9"/>
      <c r="AF887" s="9"/>
      <c r="AG887" s="9"/>
      <c r="AH887" s="9"/>
    </row>
    <row r="888" ht="15.75" customHeight="1">
      <c r="A888" s="177">
        <v>44433.0</v>
      </c>
      <c r="B888" s="178">
        <v>0.7</v>
      </c>
      <c r="C888" s="178">
        <v>0.86</v>
      </c>
      <c r="D888" s="178">
        <v>0.99</v>
      </c>
      <c r="E888" s="178">
        <v>1.25</v>
      </c>
      <c r="F888" s="178">
        <v>1.45</v>
      </c>
      <c r="G888" s="178">
        <v>1.58</v>
      </c>
      <c r="H888" s="178">
        <v>1.84</v>
      </c>
      <c r="I888" s="178">
        <v>2.45</v>
      </c>
      <c r="J888" s="178">
        <v>2.92</v>
      </c>
      <c r="K888" s="179">
        <f>MAX(0,((T888*(365/365))-VLOOKUP(A888,VBMA!$A:$D,4,0))  /  (T888* (365/365)   ))</f>
        <v>0.8977459241</v>
      </c>
      <c r="L888" s="180">
        <f t="shared" ref="L888:S888" si="891">(B888*(1-$K888) * (365/365))/100</f>
        <v>0.0007157785316</v>
      </c>
      <c r="M888" s="180">
        <f t="shared" si="891"/>
        <v>0.0008793850531</v>
      </c>
      <c r="N888" s="180">
        <f t="shared" si="891"/>
        <v>0.001012315352</v>
      </c>
      <c r="O888" s="180">
        <f t="shared" si="891"/>
        <v>0.001278175949</v>
      </c>
      <c r="P888" s="180">
        <f t="shared" si="891"/>
        <v>0.001482684101</v>
      </c>
      <c r="Q888" s="180">
        <f t="shared" si="891"/>
        <v>0.0016156144</v>
      </c>
      <c r="R888" s="180">
        <f t="shared" si="891"/>
        <v>0.001881474997</v>
      </c>
      <c r="S888" s="180">
        <f t="shared" si="891"/>
        <v>0.00250522486</v>
      </c>
      <c r="T888" s="181">
        <f t="shared" si="3"/>
        <v>3.080561798</v>
      </c>
      <c r="U888" s="182">
        <f t="shared" si="4"/>
        <v>44617</v>
      </c>
      <c r="V888" s="182">
        <f t="shared" si="5"/>
        <v>44706</v>
      </c>
      <c r="W888" s="182">
        <f t="shared" si="6"/>
        <v>44798</v>
      </c>
      <c r="X888" s="181">
        <f t="shared" si="7"/>
        <v>184</v>
      </c>
      <c r="Y888" s="181">
        <f t="shared" si="8"/>
        <v>273</v>
      </c>
      <c r="Z888" s="181">
        <f t="shared" si="9"/>
        <v>365</v>
      </c>
      <c r="AA888" s="155"/>
      <c r="AB888" s="9"/>
      <c r="AC888" s="9"/>
      <c r="AD888" s="9"/>
      <c r="AE888" s="9"/>
      <c r="AF888" s="9"/>
      <c r="AG888" s="9"/>
      <c r="AH888" s="9"/>
    </row>
    <row r="889" ht="15.75" customHeight="1">
      <c r="A889" s="177">
        <v>44432.0</v>
      </c>
      <c r="B889" s="178">
        <v>0.7</v>
      </c>
      <c r="C889" s="178">
        <v>0.86</v>
      </c>
      <c r="D889" s="178">
        <v>0.96</v>
      </c>
      <c r="E889" s="178">
        <v>1.22</v>
      </c>
      <c r="F889" s="178">
        <v>1.45</v>
      </c>
      <c r="G889" s="178">
        <v>1.59</v>
      </c>
      <c r="H889" s="178">
        <v>1.8</v>
      </c>
      <c r="I889" s="178">
        <v>2.43</v>
      </c>
      <c r="J889" s="178">
        <v>2.84</v>
      </c>
      <c r="K889" s="179">
        <f>MAX(0,((T889*(365/365))-VLOOKUP(A889,VBMA!$A:$D,4,0))  /  (T889* (365/365)   ))</f>
        <v>0.8977682967</v>
      </c>
      <c r="L889" s="180">
        <f t="shared" ref="L889:S889" si="892">(B889*(1-$K889) * (365/365))/100</f>
        <v>0.0007156219232</v>
      </c>
      <c r="M889" s="180">
        <f t="shared" si="892"/>
        <v>0.0008791926485</v>
      </c>
      <c r="N889" s="180">
        <f t="shared" si="892"/>
        <v>0.0009814243518</v>
      </c>
      <c r="O889" s="180">
        <f t="shared" si="892"/>
        <v>0.00124722678</v>
      </c>
      <c r="P889" s="180">
        <f t="shared" si="892"/>
        <v>0.001482359698</v>
      </c>
      <c r="Q889" s="180">
        <f t="shared" si="892"/>
        <v>0.001625484083</v>
      </c>
      <c r="R889" s="180">
        <f t="shared" si="892"/>
        <v>0.00184017066</v>
      </c>
      <c r="S889" s="180">
        <f t="shared" si="892"/>
        <v>0.002484230391</v>
      </c>
      <c r="T889" s="181">
        <f t="shared" si="3"/>
        <v>3.081235955</v>
      </c>
      <c r="U889" s="182">
        <f t="shared" si="4"/>
        <v>44616</v>
      </c>
      <c r="V889" s="182">
        <f t="shared" si="5"/>
        <v>44705</v>
      </c>
      <c r="W889" s="182">
        <f t="shared" si="6"/>
        <v>44797</v>
      </c>
      <c r="X889" s="181">
        <f t="shared" si="7"/>
        <v>184</v>
      </c>
      <c r="Y889" s="181">
        <f t="shared" si="8"/>
        <v>273</v>
      </c>
      <c r="Z889" s="181">
        <f t="shared" si="9"/>
        <v>365</v>
      </c>
      <c r="AA889" s="155"/>
      <c r="AB889" s="9"/>
      <c r="AC889" s="9"/>
      <c r="AD889" s="9"/>
      <c r="AE889" s="9"/>
      <c r="AF889" s="9"/>
      <c r="AG889" s="9"/>
      <c r="AH889" s="9"/>
    </row>
    <row r="890" ht="15.75" customHeight="1">
      <c r="A890" s="177">
        <v>44431.0</v>
      </c>
      <c r="B890" s="178">
        <v>0.71</v>
      </c>
      <c r="C890" s="178">
        <v>0.87</v>
      </c>
      <c r="D890" s="178">
        <v>0.98</v>
      </c>
      <c r="E890" s="178">
        <v>1.23</v>
      </c>
      <c r="F890" s="178">
        <v>1.44</v>
      </c>
      <c r="G890" s="178">
        <v>1.58</v>
      </c>
      <c r="H890" s="178">
        <v>1.78</v>
      </c>
      <c r="I890" s="178">
        <v>2.43</v>
      </c>
      <c r="J890" s="178">
        <v>2.92</v>
      </c>
      <c r="K890" s="179">
        <f>MAX(0,((T890*(365/365))-VLOOKUP(A890,VBMA!$A:$D,4,0))  /  (T890* (365/365)   ))</f>
        <v>0.8984496686</v>
      </c>
      <c r="L890" s="180">
        <f t="shared" ref="L890:S890" si="893">(B890*(1-$K890) * (365/365))/100</f>
        <v>0.0007210073532</v>
      </c>
      <c r="M890" s="180">
        <f t="shared" si="893"/>
        <v>0.0008834878835</v>
      </c>
      <c r="N890" s="180">
        <f t="shared" si="893"/>
        <v>0.0009951932481</v>
      </c>
      <c r="O890" s="180">
        <f t="shared" si="893"/>
        <v>0.001249069077</v>
      </c>
      <c r="P890" s="180">
        <f t="shared" si="893"/>
        <v>0.001462324773</v>
      </c>
      <c r="Q890" s="180">
        <f t="shared" si="893"/>
        <v>0.001604495237</v>
      </c>
      <c r="R890" s="180">
        <f t="shared" si="893"/>
        <v>0.0018075959</v>
      </c>
      <c r="S890" s="180">
        <f t="shared" si="893"/>
        <v>0.002467673054</v>
      </c>
      <c r="T890" s="181">
        <f t="shared" si="3"/>
        <v>3.101910112</v>
      </c>
      <c r="U890" s="182">
        <f t="shared" si="4"/>
        <v>44615</v>
      </c>
      <c r="V890" s="182">
        <f t="shared" si="5"/>
        <v>44704</v>
      </c>
      <c r="W890" s="182">
        <f t="shared" si="6"/>
        <v>44796</v>
      </c>
      <c r="X890" s="181">
        <f t="shared" si="7"/>
        <v>184</v>
      </c>
      <c r="Y890" s="181">
        <f t="shared" si="8"/>
        <v>273</v>
      </c>
      <c r="Z890" s="181">
        <f t="shared" si="9"/>
        <v>365</v>
      </c>
      <c r="AA890" s="155"/>
      <c r="AB890" s="9"/>
      <c r="AC890" s="9"/>
      <c r="AD890" s="9"/>
      <c r="AE890" s="9"/>
      <c r="AF890" s="9"/>
      <c r="AG890" s="9"/>
      <c r="AH890" s="9"/>
    </row>
    <row r="891" ht="15.75" customHeight="1">
      <c r="A891" s="177">
        <v>44428.0</v>
      </c>
      <c r="B891" s="178">
        <v>0.72</v>
      </c>
      <c r="C891" s="178">
        <v>0.89</v>
      </c>
      <c r="D891" s="178">
        <v>1.01</v>
      </c>
      <c r="E891" s="178">
        <v>1.22</v>
      </c>
      <c r="F891" s="178">
        <v>1.44</v>
      </c>
      <c r="G891" s="178">
        <v>1.56</v>
      </c>
      <c r="H891" s="178">
        <v>1.84</v>
      </c>
      <c r="I891" s="178">
        <v>2.47</v>
      </c>
      <c r="J891" s="178">
        <v>2.96</v>
      </c>
      <c r="K891" s="179">
        <f>MAX(0,((T891*(365/365))-VLOOKUP(A891,VBMA!$A:$D,4,0))  /  (T891* (365/365)   ))</f>
        <v>0.8990784405</v>
      </c>
      <c r="L891" s="180">
        <f t="shared" ref="L891:S891" si="894">(B891*(1-$K891) * (365/365))/100</f>
        <v>0.000726635228</v>
      </c>
      <c r="M891" s="180">
        <f t="shared" si="894"/>
        <v>0.0008982018791</v>
      </c>
      <c r="N891" s="180">
        <f t="shared" si="894"/>
        <v>0.00101930775</v>
      </c>
      <c r="O891" s="180">
        <f t="shared" si="894"/>
        <v>0.001231243025</v>
      </c>
      <c r="P891" s="180">
        <f t="shared" si="894"/>
        <v>0.001453270456</v>
      </c>
      <c r="Q891" s="180">
        <f t="shared" si="894"/>
        <v>0.001574376327</v>
      </c>
      <c r="R891" s="180">
        <f t="shared" si="894"/>
        <v>0.001856956694</v>
      </c>
      <c r="S891" s="180">
        <f t="shared" si="894"/>
        <v>0.002492762518</v>
      </c>
      <c r="T891" s="181">
        <f t="shared" si="3"/>
        <v>3.121235955</v>
      </c>
      <c r="U891" s="182">
        <f t="shared" si="4"/>
        <v>44612</v>
      </c>
      <c r="V891" s="182">
        <f t="shared" si="5"/>
        <v>44701</v>
      </c>
      <c r="W891" s="182">
        <f t="shared" si="6"/>
        <v>44793</v>
      </c>
      <c r="X891" s="181">
        <f t="shared" si="7"/>
        <v>184</v>
      </c>
      <c r="Y891" s="181">
        <f t="shared" si="8"/>
        <v>273</v>
      </c>
      <c r="Z891" s="181">
        <f t="shared" si="9"/>
        <v>365</v>
      </c>
      <c r="AA891" s="155"/>
      <c r="AB891" s="9"/>
      <c r="AC891" s="9"/>
      <c r="AD891" s="9"/>
      <c r="AE891" s="9"/>
      <c r="AF891" s="9"/>
      <c r="AG891" s="9"/>
      <c r="AH891" s="9"/>
    </row>
    <row r="892" ht="15.75" customHeight="1">
      <c r="A892" s="177">
        <v>44427.0</v>
      </c>
      <c r="B892" s="178">
        <v>0.73</v>
      </c>
      <c r="C892" s="178">
        <v>0.88</v>
      </c>
      <c r="D892" s="178">
        <v>1.01</v>
      </c>
      <c r="E892" s="178">
        <v>1.21</v>
      </c>
      <c r="F892" s="178">
        <v>1.44</v>
      </c>
      <c r="G892" s="178">
        <v>1.58</v>
      </c>
      <c r="H892" s="178">
        <v>1.83</v>
      </c>
      <c r="I892" s="178">
        <v>2.48</v>
      </c>
      <c r="J892" s="178">
        <v>2.82</v>
      </c>
      <c r="K892" s="179">
        <f>MAX(0,((T892*(365/365))-VLOOKUP(A892,VBMA!$A:$D,4,0))  /  (T892* (365/365)   ))</f>
        <v>0.9000606017</v>
      </c>
      <c r="L892" s="180">
        <f t="shared" ref="L892:S892" si="895">(B892*(1-$K892) * (365/365))/100</f>
        <v>0.0007295576073</v>
      </c>
      <c r="M892" s="180">
        <f t="shared" si="895"/>
        <v>0.0008794667047</v>
      </c>
      <c r="N892" s="180">
        <f t="shared" si="895"/>
        <v>0.001009387922</v>
      </c>
      <c r="O892" s="180">
        <f t="shared" si="895"/>
        <v>0.001209266719</v>
      </c>
      <c r="P892" s="180">
        <f t="shared" si="895"/>
        <v>0.001439127335</v>
      </c>
      <c r="Q892" s="180">
        <f t="shared" si="895"/>
        <v>0.001579042493</v>
      </c>
      <c r="R892" s="180">
        <f t="shared" si="895"/>
        <v>0.001828890988</v>
      </c>
      <c r="S892" s="180">
        <f t="shared" si="895"/>
        <v>0.002478497077</v>
      </c>
      <c r="T892" s="181">
        <f t="shared" si="3"/>
        <v>3.151910112</v>
      </c>
      <c r="U892" s="182">
        <f t="shared" si="4"/>
        <v>44611</v>
      </c>
      <c r="V892" s="182">
        <f t="shared" si="5"/>
        <v>44700</v>
      </c>
      <c r="W892" s="182">
        <f t="shared" si="6"/>
        <v>44792</v>
      </c>
      <c r="X892" s="181">
        <f t="shared" si="7"/>
        <v>184</v>
      </c>
      <c r="Y892" s="181">
        <f t="shared" si="8"/>
        <v>273</v>
      </c>
      <c r="Z892" s="181">
        <f t="shared" si="9"/>
        <v>365</v>
      </c>
      <c r="AA892" s="155"/>
      <c r="AB892" s="9"/>
      <c r="AC892" s="9"/>
      <c r="AD892" s="9"/>
      <c r="AE892" s="9"/>
      <c r="AF892" s="9"/>
      <c r="AG892" s="9"/>
      <c r="AH892" s="9"/>
    </row>
    <row r="893" ht="15.75" customHeight="1">
      <c r="A893" s="177">
        <v>44426.0</v>
      </c>
      <c r="B893" s="178">
        <v>0.79</v>
      </c>
      <c r="C893" s="178">
        <v>0.9</v>
      </c>
      <c r="D893" s="178">
        <v>1.05</v>
      </c>
      <c r="E893" s="178">
        <v>1.27</v>
      </c>
      <c r="F893" s="178">
        <v>1.46</v>
      </c>
      <c r="G893" s="178">
        <v>1.59</v>
      </c>
      <c r="H893" s="178">
        <v>1.82</v>
      </c>
      <c r="I893" s="178">
        <v>2.47</v>
      </c>
      <c r="J893" s="178">
        <v>2.82</v>
      </c>
      <c r="K893" s="179">
        <f>MAX(0,((T893*(365/365))-VLOOKUP(A893,VBMA!$A:$D,4,0))  /  (T893* (365/365)   ))</f>
        <v>0.8997425169</v>
      </c>
      <c r="L893" s="180">
        <f t="shared" ref="L893:S893" si="896">(B893*(1-$K893) * (365/365))/100</f>
        <v>0.0007920341165</v>
      </c>
      <c r="M893" s="180">
        <f t="shared" si="896"/>
        <v>0.0009023173479</v>
      </c>
      <c r="N893" s="180">
        <f t="shared" si="896"/>
        <v>0.001052703573</v>
      </c>
      <c r="O893" s="180">
        <f t="shared" si="896"/>
        <v>0.001273270035</v>
      </c>
      <c r="P893" s="180">
        <f t="shared" si="896"/>
        <v>0.001463759253</v>
      </c>
      <c r="Q893" s="180">
        <f t="shared" si="896"/>
        <v>0.001594093981</v>
      </c>
      <c r="R893" s="180">
        <f t="shared" si="896"/>
        <v>0.001824686192</v>
      </c>
      <c r="S893" s="180">
        <f t="shared" si="896"/>
        <v>0.002476359833</v>
      </c>
      <c r="T893" s="181">
        <f t="shared" si="3"/>
        <v>3.141910112</v>
      </c>
      <c r="U893" s="182">
        <f t="shared" si="4"/>
        <v>44610</v>
      </c>
      <c r="V893" s="182">
        <f t="shared" si="5"/>
        <v>44699</v>
      </c>
      <c r="W893" s="182">
        <f t="shared" si="6"/>
        <v>44791</v>
      </c>
      <c r="X893" s="181">
        <f t="shared" si="7"/>
        <v>184</v>
      </c>
      <c r="Y893" s="181">
        <f t="shared" si="8"/>
        <v>273</v>
      </c>
      <c r="Z893" s="181">
        <f t="shared" si="9"/>
        <v>365</v>
      </c>
      <c r="AA893" s="155"/>
      <c r="AB893" s="9"/>
      <c r="AC893" s="9"/>
      <c r="AD893" s="9"/>
      <c r="AE893" s="9"/>
      <c r="AF893" s="9"/>
      <c r="AG893" s="9"/>
      <c r="AH893" s="9"/>
    </row>
    <row r="894" ht="15.75" customHeight="1">
      <c r="A894" s="177">
        <v>44425.0</v>
      </c>
      <c r="B894" s="178">
        <v>0.8</v>
      </c>
      <c r="C894" s="178">
        <v>0.94</v>
      </c>
      <c r="D894" s="178">
        <v>1.08</v>
      </c>
      <c r="E894" s="178">
        <v>1.3</v>
      </c>
      <c r="F894" s="178">
        <v>1.49</v>
      </c>
      <c r="G894" s="178">
        <v>1.61</v>
      </c>
      <c r="H894" s="178">
        <v>1.87</v>
      </c>
      <c r="I894" s="178">
        <v>2.5</v>
      </c>
      <c r="J894" s="178">
        <v>3.06</v>
      </c>
      <c r="K894" s="179">
        <f>MAX(0,((T894*(365/365))-VLOOKUP(A894,VBMA!$A:$D,4,0))  /  (T894* (365/365)   ))</f>
        <v>0.9000392213</v>
      </c>
      <c r="L894" s="180">
        <f t="shared" ref="L894:S894" si="897">(B894*(1-$K894) * (365/365))/100</f>
        <v>0.0007996862298</v>
      </c>
      <c r="M894" s="180">
        <f t="shared" si="897"/>
        <v>0.00093963132</v>
      </c>
      <c r="N894" s="180">
        <f t="shared" si="897"/>
        <v>0.00107957641</v>
      </c>
      <c r="O894" s="180">
        <f t="shared" si="897"/>
        <v>0.001299490123</v>
      </c>
      <c r="P894" s="180">
        <f t="shared" si="897"/>
        <v>0.001489415603</v>
      </c>
      <c r="Q894" s="180">
        <f t="shared" si="897"/>
        <v>0.001609368537</v>
      </c>
      <c r="R894" s="180">
        <f t="shared" si="897"/>
        <v>0.001869266562</v>
      </c>
      <c r="S894" s="180">
        <f t="shared" si="897"/>
        <v>0.002499019468</v>
      </c>
      <c r="T894" s="181">
        <f t="shared" si="3"/>
        <v>3.151235955</v>
      </c>
      <c r="U894" s="182">
        <f t="shared" si="4"/>
        <v>44609</v>
      </c>
      <c r="V894" s="182">
        <f t="shared" si="5"/>
        <v>44698</v>
      </c>
      <c r="W894" s="182">
        <f t="shared" si="6"/>
        <v>44790</v>
      </c>
      <c r="X894" s="181">
        <f t="shared" si="7"/>
        <v>184</v>
      </c>
      <c r="Y894" s="181">
        <f t="shared" si="8"/>
        <v>273</v>
      </c>
      <c r="Z894" s="181">
        <f t="shared" si="9"/>
        <v>365</v>
      </c>
      <c r="AA894" s="155"/>
      <c r="AB894" s="9"/>
      <c r="AC894" s="9"/>
      <c r="AD894" s="9"/>
      <c r="AE894" s="9"/>
      <c r="AF894" s="9"/>
      <c r="AG894" s="9"/>
      <c r="AH894" s="9"/>
    </row>
    <row r="895" ht="15.75" customHeight="1">
      <c r="A895" s="177">
        <v>44424.0</v>
      </c>
      <c r="B895" s="178">
        <v>0.84</v>
      </c>
      <c r="C895" s="178">
        <v>1.0</v>
      </c>
      <c r="D895" s="178">
        <v>1.1</v>
      </c>
      <c r="E895" s="178">
        <v>1.29</v>
      </c>
      <c r="F895" s="178">
        <v>1.5</v>
      </c>
      <c r="G895" s="178">
        <v>1.6</v>
      </c>
      <c r="H895" s="178">
        <v>1.84</v>
      </c>
      <c r="I895" s="178">
        <v>2.5</v>
      </c>
      <c r="J895" s="178">
        <v>2.98</v>
      </c>
      <c r="K895" s="179">
        <f>MAX(0,((T895*(365/365))-VLOOKUP(A895,VBMA!$A:$D,4,0))  /  (T895* (365/365)   ))</f>
        <v>0.9010133465</v>
      </c>
      <c r="L895" s="180">
        <f t="shared" ref="L895:S895" si="898">(B895*(1-$K895) * (365/365))/100</f>
        <v>0.0008314878893</v>
      </c>
      <c r="M895" s="180">
        <f t="shared" si="898"/>
        <v>0.0009898665348</v>
      </c>
      <c r="N895" s="180">
        <f t="shared" si="898"/>
        <v>0.001088853188</v>
      </c>
      <c r="O895" s="180">
        <f t="shared" si="898"/>
        <v>0.00127692783</v>
      </c>
      <c r="P895" s="180">
        <f t="shared" si="898"/>
        <v>0.001484799802</v>
      </c>
      <c r="Q895" s="180">
        <f t="shared" si="898"/>
        <v>0.001583786456</v>
      </c>
      <c r="R895" s="180">
        <f t="shared" si="898"/>
        <v>0.001821354424</v>
      </c>
      <c r="S895" s="180">
        <f t="shared" si="898"/>
        <v>0.002474666337</v>
      </c>
      <c r="T895" s="181">
        <f t="shared" si="3"/>
        <v>3.182247191</v>
      </c>
      <c r="U895" s="182">
        <f t="shared" si="4"/>
        <v>44608</v>
      </c>
      <c r="V895" s="182">
        <f t="shared" si="5"/>
        <v>44697</v>
      </c>
      <c r="W895" s="182">
        <f t="shared" si="6"/>
        <v>44789</v>
      </c>
      <c r="X895" s="181">
        <f t="shared" si="7"/>
        <v>184</v>
      </c>
      <c r="Y895" s="181">
        <f t="shared" si="8"/>
        <v>273</v>
      </c>
      <c r="Z895" s="181">
        <f t="shared" si="9"/>
        <v>365</v>
      </c>
      <c r="AA895" s="155"/>
      <c r="AB895" s="9"/>
      <c r="AC895" s="9"/>
      <c r="AD895" s="9"/>
      <c r="AE895" s="9"/>
      <c r="AF895" s="9"/>
      <c r="AG895" s="9"/>
      <c r="AH895" s="9"/>
    </row>
    <row r="896" ht="15.75" customHeight="1">
      <c r="A896" s="177">
        <v>44421.0</v>
      </c>
      <c r="B896" s="178">
        <v>0.83</v>
      </c>
      <c r="C896" s="178">
        <v>1.02</v>
      </c>
      <c r="D896" s="178">
        <v>1.13</v>
      </c>
      <c r="E896" s="178">
        <v>1.3</v>
      </c>
      <c r="F896" s="178">
        <v>1.49</v>
      </c>
      <c r="G896" s="178">
        <v>1.59</v>
      </c>
      <c r="H896" s="178">
        <v>1.84</v>
      </c>
      <c r="I896" s="178">
        <v>2.52</v>
      </c>
      <c r="J896" s="178">
        <v>2.93</v>
      </c>
      <c r="K896" s="179">
        <f>MAX(0,((T896*(365/365))-VLOOKUP(A896,VBMA!$A:$D,4,0))  /  (T896* (365/365)   ))</f>
        <v>0.9022625854</v>
      </c>
      <c r="L896" s="180">
        <f t="shared" ref="L896:S896" si="899">(B896*(1-$K896) * (365/365))/100</f>
        <v>0.0008112205411</v>
      </c>
      <c r="M896" s="180">
        <f t="shared" si="899"/>
        <v>0.0009969216288</v>
      </c>
      <c r="N896" s="180">
        <f t="shared" si="899"/>
        <v>0.001104432785</v>
      </c>
      <c r="O896" s="180">
        <f t="shared" si="899"/>
        <v>0.00127058639</v>
      </c>
      <c r="P896" s="180">
        <f t="shared" si="899"/>
        <v>0.001456287477</v>
      </c>
      <c r="Q896" s="180">
        <f t="shared" si="899"/>
        <v>0.001554024892</v>
      </c>
      <c r="R896" s="180">
        <f t="shared" si="899"/>
        <v>0.001798368428</v>
      </c>
      <c r="S896" s="180">
        <f t="shared" si="899"/>
        <v>0.002462982848</v>
      </c>
      <c r="T896" s="181">
        <f t="shared" si="3"/>
        <v>3.222921348</v>
      </c>
      <c r="U896" s="182">
        <f t="shared" si="4"/>
        <v>44605</v>
      </c>
      <c r="V896" s="182">
        <f t="shared" si="5"/>
        <v>44694</v>
      </c>
      <c r="W896" s="182">
        <f t="shared" si="6"/>
        <v>44786</v>
      </c>
      <c r="X896" s="181">
        <f t="shared" si="7"/>
        <v>184</v>
      </c>
      <c r="Y896" s="181">
        <f t="shared" si="8"/>
        <v>273</v>
      </c>
      <c r="Z896" s="181">
        <f t="shared" si="9"/>
        <v>365</v>
      </c>
      <c r="AA896" s="155"/>
      <c r="AB896" s="9"/>
      <c r="AC896" s="9"/>
      <c r="AD896" s="9"/>
      <c r="AE896" s="9"/>
      <c r="AF896" s="9"/>
      <c r="AG896" s="9"/>
      <c r="AH896" s="9"/>
    </row>
    <row r="897" ht="15.75" customHeight="1">
      <c r="A897" s="177">
        <v>44420.0</v>
      </c>
      <c r="B897" s="178">
        <v>0.86</v>
      </c>
      <c r="C897" s="178">
        <v>1.05</v>
      </c>
      <c r="D897" s="178">
        <v>1.17</v>
      </c>
      <c r="E897" s="178">
        <v>1.38</v>
      </c>
      <c r="F897" s="178">
        <v>1.55</v>
      </c>
      <c r="G897" s="178">
        <v>1.63</v>
      </c>
      <c r="H897" s="178">
        <v>1.88</v>
      </c>
      <c r="I897" s="178">
        <v>2.53</v>
      </c>
      <c r="J897" s="178">
        <v>2.88</v>
      </c>
      <c r="K897" s="179">
        <f>MAX(0,((T897*(365/365))-VLOOKUP(A897,VBMA!$A:$D,4,0))  /  (T897* (365/365)   ))</f>
        <v>0.9016212233</v>
      </c>
      <c r="L897" s="180">
        <f t="shared" ref="L897:S897" si="900">(B897*(1-$K897) * (365/365))/100</f>
        <v>0.0008460574797</v>
      </c>
      <c r="M897" s="180">
        <f t="shared" si="900"/>
        <v>0.001032977155</v>
      </c>
      <c r="N897" s="180">
        <f t="shared" si="900"/>
        <v>0.001151031688</v>
      </c>
      <c r="O897" s="180">
        <f t="shared" si="900"/>
        <v>0.001357627119</v>
      </c>
      <c r="P897" s="180">
        <f t="shared" si="900"/>
        <v>0.001524871039</v>
      </c>
      <c r="Q897" s="180">
        <f t="shared" si="900"/>
        <v>0.00160357406</v>
      </c>
      <c r="R897" s="180">
        <f t="shared" si="900"/>
        <v>0.001849521002</v>
      </c>
      <c r="S897" s="180">
        <f t="shared" si="900"/>
        <v>0.002488983051</v>
      </c>
      <c r="T897" s="181">
        <f t="shared" si="3"/>
        <v>3.201910112</v>
      </c>
      <c r="U897" s="182">
        <f t="shared" si="4"/>
        <v>44604</v>
      </c>
      <c r="V897" s="182">
        <f t="shared" si="5"/>
        <v>44693</v>
      </c>
      <c r="W897" s="182">
        <f t="shared" si="6"/>
        <v>44785</v>
      </c>
      <c r="X897" s="181">
        <f t="shared" si="7"/>
        <v>184</v>
      </c>
      <c r="Y897" s="181">
        <f t="shared" si="8"/>
        <v>273</v>
      </c>
      <c r="Z897" s="181">
        <f t="shared" si="9"/>
        <v>365</v>
      </c>
      <c r="AA897" s="155"/>
      <c r="AB897" s="9"/>
      <c r="AC897" s="9"/>
      <c r="AD897" s="9"/>
      <c r="AE897" s="9"/>
      <c r="AF897" s="9"/>
      <c r="AG897" s="9"/>
      <c r="AH897" s="9"/>
    </row>
    <row r="898" ht="15.75" customHeight="1">
      <c r="A898" s="177">
        <v>44419.0</v>
      </c>
      <c r="B898" s="178">
        <v>0.91</v>
      </c>
      <c r="C898" s="178">
        <v>1.06</v>
      </c>
      <c r="D898" s="178">
        <v>1.19</v>
      </c>
      <c r="E898" s="178">
        <v>1.36</v>
      </c>
      <c r="F898" s="178">
        <v>1.52</v>
      </c>
      <c r="G898" s="178">
        <v>1.61</v>
      </c>
      <c r="H898" s="178">
        <v>1.86</v>
      </c>
      <c r="I898" s="178">
        <v>2.53</v>
      </c>
      <c r="J898" s="178">
        <v>3.02</v>
      </c>
      <c r="K898" s="179">
        <f>MAX(0,((T898*(365/365))-VLOOKUP(A898,VBMA!$A:$D,4,0))  /  (T898* (365/365)   ))</f>
        <v>0.9022523622</v>
      </c>
      <c r="L898" s="180">
        <f t="shared" ref="L898:S898" si="901">(B898*(1-$K898) * (365/365))/100</f>
        <v>0.0008895035041</v>
      </c>
      <c r="M898" s="180">
        <f t="shared" si="901"/>
        <v>0.001036124961</v>
      </c>
      <c r="N898" s="180">
        <f t="shared" si="901"/>
        <v>0.00116319689</v>
      </c>
      <c r="O898" s="180">
        <f t="shared" si="901"/>
        <v>0.001329367874</v>
      </c>
      <c r="P898" s="180">
        <f t="shared" si="901"/>
        <v>0.001485764095</v>
      </c>
      <c r="Q898" s="180">
        <f t="shared" si="901"/>
        <v>0.001573736969</v>
      </c>
      <c r="R898" s="180">
        <f t="shared" si="901"/>
        <v>0.001818106063</v>
      </c>
      <c r="S898" s="180">
        <f t="shared" si="901"/>
        <v>0.002473015237</v>
      </c>
      <c r="T898" s="181">
        <f t="shared" si="3"/>
        <v>3.22258427</v>
      </c>
      <c r="U898" s="182">
        <f t="shared" si="4"/>
        <v>44603</v>
      </c>
      <c r="V898" s="182">
        <f t="shared" si="5"/>
        <v>44692</v>
      </c>
      <c r="W898" s="182">
        <f t="shared" si="6"/>
        <v>44784</v>
      </c>
      <c r="X898" s="181">
        <f t="shared" si="7"/>
        <v>184</v>
      </c>
      <c r="Y898" s="181">
        <f t="shared" si="8"/>
        <v>273</v>
      </c>
      <c r="Z898" s="181">
        <f t="shared" si="9"/>
        <v>365</v>
      </c>
      <c r="AA898" s="155"/>
      <c r="AB898" s="9"/>
      <c r="AC898" s="9"/>
      <c r="AD898" s="9"/>
      <c r="AE898" s="9"/>
      <c r="AF898" s="9"/>
      <c r="AG898" s="9"/>
      <c r="AH898" s="9"/>
    </row>
    <row r="899" ht="15.75" customHeight="1">
      <c r="A899" s="177">
        <v>44418.0</v>
      </c>
      <c r="B899" s="178">
        <v>0.97</v>
      </c>
      <c r="C899" s="178">
        <v>1.08</v>
      </c>
      <c r="D899" s="178">
        <v>1.23</v>
      </c>
      <c r="E899" s="178">
        <v>1.37</v>
      </c>
      <c r="F899" s="178">
        <v>1.54</v>
      </c>
      <c r="G899" s="178">
        <v>1.63</v>
      </c>
      <c r="H899" s="178">
        <v>1.83</v>
      </c>
      <c r="I899" s="178">
        <v>2.46</v>
      </c>
      <c r="J899" s="178">
        <v>2.88</v>
      </c>
      <c r="K899" s="179">
        <f>MAX(0,((T899*(365/365))-VLOOKUP(A899,VBMA!$A:$D,4,0))  /  (T899* (365/365)   ))</f>
        <v>0.8987540628</v>
      </c>
      <c r="L899" s="180">
        <f t="shared" ref="L899:S899" si="902">(B899*(1-$K899) * (365/365))/100</f>
        <v>0.0009820855905</v>
      </c>
      <c r="M899" s="180">
        <f t="shared" si="902"/>
        <v>0.001093456121</v>
      </c>
      <c r="N899" s="180">
        <f t="shared" si="902"/>
        <v>0.001245325027</v>
      </c>
      <c r="O899" s="180">
        <f t="shared" si="902"/>
        <v>0.001387069339</v>
      </c>
      <c r="P899" s="180">
        <f t="shared" si="902"/>
        <v>0.001559187432</v>
      </c>
      <c r="Q899" s="180">
        <f t="shared" si="902"/>
        <v>0.001650308776</v>
      </c>
      <c r="R899" s="180">
        <f t="shared" si="902"/>
        <v>0.00185280065</v>
      </c>
      <c r="S899" s="180">
        <f t="shared" si="902"/>
        <v>0.002490650054</v>
      </c>
      <c r="T899" s="181">
        <f t="shared" si="3"/>
        <v>3.111235955</v>
      </c>
      <c r="U899" s="182">
        <f t="shared" si="4"/>
        <v>44602</v>
      </c>
      <c r="V899" s="182">
        <f t="shared" si="5"/>
        <v>44691</v>
      </c>
      <c r="W899" s="182">
        <f t="shared" si="6"/>
        <v>44783</v>
      </c>
      <c r="X899" s="181">
        <f t="shared" si="7"/>
        <v>184</v>
      </c>
      <c r="Y899" s="181">
        <f t="shared" si="8"/>
        <v>273</v>
      </c>
      <c r="Z899" s="181">
        <f t="shared" si="9"/>
        <v>365</v>
      </c>
      <c r="AA899" s="155"/>
      <c r="AB899" s="9"/>
      <c r="AC899" s="9"/>
      <c r="AD899" s="9"/>
      <c r="AE899" s="9"/>
      <c r="AF899" s="9"/>
      <c r="AG899" s="9"/>
      <c r="AH899" s="9"/>
    </row>
    <row r="900" ht="15.75" customHeight="1">
      <c r="A900" s="177">
        <v>44417.0</v>
      </c>
      <c r="B900" s="178">
        <v>0.95</v>
      </c>
      <c r="C900" s="178">
        <v>1.1</v>
      </c>
      <c r="D900" s="178">
        <v>1.23</v>
      </c>
      <c r="E900" s="178">
        <v>1.39</v>
      </c>
      <c r="F900" s="178">
        <v>1.53</v>
      </c>
      <c r="G900" s="178">
        <v>1.65</v>
      </c>
      <c r="H900" s="178">
        <v>1.84</v>
      </c>
      <c r="I900" s="178">
        <v>2.5</v>
      </c>
      <c r="J900" s="178">
        <v>2.83</v>
      </c>
      <c r="K900" s="179">
        <f>MAX(0,((T900*(365/365))-VLOOKUP(A900,VBMA!$A:$D,4,0))  /  (T900* (365/365)   ))</f>
        <v>0.9010133465</v>
      </c>
      <c r="L900" s="180">
        <f t="shared" ref="L900:S900" si="903">(B900*(1-$K900) * (365/365))/100</f>
        <v>0.0009403732081</v>
      </c>
      <c r="M900" s="180">
        <f t="shared" si="903"/>
        <v>0.001088853188</v>
      </c>
      <c r="N900" s="180">
        <f t="shared" si="903"/>
        <v>0.001217535838</v>
      </c>
      <c r="O900" s="180">
        <f t="shared" si="903"/>
        <v>0.001375914483</v>
      </c>
      <c r="P900" s="180">
        <f t="shared" si="903"/>
        <v>0.001514495798</v>
      </c>
      <c r="Q900" s="180">
        <f t="shared" si="903"/>
        <v>0.001633279783</v>
      </c>
      <c r="R900" s="180">
        <f t="shared" si="903"/>
        <v>0.001821354424</v>
      </c>
      <c r="S900" s="180">
        <f t="shared" si="903"/>
        <v>0.002474666337</v>
      </c>
      <c r="T900" s="181">
        <f t="shared" si="3"/>
        <v>3.182247191</v>
      </c>
      <c r="U900" s="182">
        <f t="shared" si="4"/>
        <v>44601</v>
      </c>
      <c r="V900" s="182">
        <f t="shared" si="5"/>
        <v>44690</v>
      </c>
      <c r="W900" s="182">
        <f t="shared" si="6"/>
        <v>44782</v>
      </c>
      <c r="X900" s="181">
        <f t="shared" si="7"/>
        <v>184</v>
      </c>
      <c r="Y900" s="181">
        <f t="shared" si="8"/>
        <v>273</v>
      </c>
      <c r="Z900" s="181">
        <f t="shared" si="9"/>
        <v>365</v>
      </c>
      <c r="AA900" s="155"/>
      <c r="AB900" s="9"/>
      <c r="AC900" s="9"/>
      <c r="AD900" s="9"/>
      <c r="AE900" s="9"/>
      <c r="AF900" s="9"/>
      <c r="AG900" s="9"/>
      <c r="AH900" s="9"/>
    </row>
    <row r="901" ht="15.75" customHeight="1">
      <c r="A901" s="177">
        <v>44414.0</v>
      </c>
      <c r="B901" s="178">
        <v>0.99</v>
      </c>
      <c r="C901" s="178">
        <v>1.11</v>
      </c>
      <c r="D901" s="178">
        <v>1.23</v>
      </c>
      <c r="E901" s="178">
        <v>1.42</v>
      </c>
      <c r="F901" s="178">
        <v>1.56</v>
      </c>
      <c r="G901" s="178">
        <v>1.65</v>
      </c>
      <c r="H901" s="178">
        <v>1.84</v>
      </c>
      <c r="I901" s="178">
        <v>2.5</v>
      </c>
      <c r="J901" s="178">
        <v>2.95</v>
      </c>
      <c r="K901" s="179">
        <f>MAX(0,((T901*(365/365))-VLOOKUP(A901,VBMA!$A:$D,4,0))  /  (T901* (365/365)   ))</f>
        <v>0.9010133465</v>
      </c>
      <c r="L901" s="180">
        <f t="shared" ref="L901:S901" si="904">(B901*(1-$K901) * (365/365))/100</f>
        <v>0.0009799678695</v>
      </c>
      <c r="M901" s="180">
        <f t="shared" si="904"/>
        <v>0.001098751854</v>
      </c>
      <c r="N901" s="180">
        <f t="shared" si="904"/>
        <v>0.001217535838</v>
      </c>
      <c r="O901" s="180">
        <f t="shared" si="904"/>
        <v>0.001405610479</v>
      </c>
      <c r="P901" s="180">
        <f t="shared" si="904"/>
        <v>0.001544191794</v>
      </c>
      <c r="Q901" s="180">
        <f t="shared" si="904"/>
        <v>0.001633279783</v>
      </c>
      <c r="R901" s="180">
        <f t="shared" si="904"/>
        <v>0.001821354424</v>
      </c>
      <c r="S901" s="180">
        <f t="shared" si="904"/>
        <v>0.002474666337</v>
      </c>
      <c r="T901" s="181">
        <f t="shared" si="3"/>
        <v>3.182247191</v>
      </c>
      <c r="U901" s="182">
        <f t="shared" si="4"/>
        <v>44598</v>
      </c>
      <c r="V901" s="182">
        <f t="shared" si="5"/>
        <v>44687</v>
      </c>
      <c r="W901" s="182">
        <f t="shared" si="6"/>
        <v>44779</v>
      </c>
      <c r="X901" s="181">
        <f t="shared" si="7"/>
        <v>184</v>
      </c>
      <c r="Y901" s="181">
        <f t="shared" si="8"/>
        <v>273</v>
      </c>
      <c r="Z901" s="181">
        <f t="shared" si="9"/>
        <v>365</v>
      </c>
      <c r="AA901" s="155"/>
      <c r="AB901" s="9"/>
      <c r="AC901" s="9"/>
      <c r="AD901" s="9"/>
      <c r="AE901" s="9"/>
      <c r="AF901" s="9"/>
      <c r="AG901" s="9"/>
      <c r="AH901" s="9"/>
    </row>
    <row r="902" ht="15.75" customHeight="1">
      <c r="A902" s="177">
        <v>44413.0</v>
      </c>
      <c r="B902" s="178">
        <v>0.99</v>
      </c>
      <c r="C902" s="178">
        <v>1.14</v>
      </c>
      <c r="D902" s="178">
        <v>1.27</v>
      </c>
      <c r="E902" s="178">
        <v>1.42</v>
      </c>
      <c r="F902" s="178">
        <v>1.54</v>
      </c>
      <c r="G902" s="178">
        <v>1.65</v>
      </c>
      <c r="H902" s="178">
        <v>1.88</v>
      </c>
      <c r="I902" s="178">
        <v>2.54</v>
      </c>
      <c r="J902" s="178">
        <v>3.03</v>
      </c>
      <c r="K902" s="179">
        <f>MAX(0,((T902*(365/365))-VLOOKUP(A902,VBMA!$A:$D,4,0))  /  (T902* (365/365)   ))</f>
        <v>0.9022421368</v>
      </c>
      <c r="L902" s="180">
        <f t="shared" ref="L902:S902" si="905">(B902*(1-$K902) * (365/365))/100</f>
        <v>0.0009678028454</v>
      </c>
      <c r="M902" s="180">
        <f t="shared" si="905"/>
        <v>0.00111443964</v>
      </c>
      <c r="N902" s="180">
        <f t="shared" si="905"/>
        <v>0.001241524862</v>
      </c>
      <c r="O902" s="180">
        <f t="shared" si="905"/>
        <v>0.001388161657</v>
      </c>
      <c r="P902" s="180">
        <f t="shared" si="905"/>
        <v>0.001505471093</v>
      </c>
      <c r="Q902" s="180">
        <f t="shared" si="905"/>
        <v>0.001613004742</v>
      </c>
      <c r="R902" s="180">
        <f t="shared" si="905"/>
        <v>0.001837847828</v>
      </c>
      <c r="S902" s="180">
        <f t="shared" si="905"/>
        <v>0.002483049725</v>
      </c>
      <c r="T902" s="181">
        <f t="shared" si="3"/>
        <v>3.222247191</v>
      </c>
      <c r="U902" s="182">
        <f t="shared" si="4"/>
        <v>44597</v>
      </c>
      <c r="V902" s="182">
        <f t="shared" si="5"/>
        <v>44686</v>
      </c>
      <c r="W902" s="182">
        <f t="shared" si="6"/>
        <v>44778</v>
      </c>
      <c r="X902" s="181">
        <f t="shared" si="7"/>
        <v>184</v>
      </c>
      <c r="Y902" s="181">
        <f t="shared" si="8"/>
        <v>273</v>
      </c>
      <c r="Z902" s="181">
        <f t="shared" si="9"/>
        <v>365</v>
      </c>
      <c r="AA902" s="155"/>
      <c r="AB902" s="9"/>
      <c r="AC902" s="9"/>
      <c r="AD902" s="9"/>
      <c r="AE902" s="9"/>
      <c r="AF902" s="9"/>
      <c r="AG902" s="9"/>
      <c r="AH902" s="9"/>
    </row>
    <row r="903" ht="15.75" customHeight="1">
      <c r="A903" s="177">
        <v>44412.0</v>
      </c>
      <c r="B903" s="178">
        <v>1.0</v>
      </c>
      <c r="C903" s="178">
        <v>1.14</v>
      </c>
      <c r="D903" s="178">
        <v>1.27</v>
      </c>
      <c r="E903" s="178">
        <v>1.44</v>
      </c>
      <c r="F903" s="178">
        <v>1.58</v>
      </c>
      <c r="G903" s="178">
        <v>1.66</v>
      </c>
      <c r="H903" s="178">
        <v>1.89</v>
      </c>
      <c r="I903" s="178">
        <v>2.53</v>
      </c>
      <c r="J903" s="178">
        <v>3.02</v>
      </c>
      <c r="K903" s="179">
        <f>MAX(0,((T903*(365/365))-VLOOKUP(A903,VBMA!$A:$D,4,0))  /  (T903* (365/365)   ))</f>
        <v>0.9044358388</v>
      </c>
      <c r="L903" s="180">
        <f t="shared" ref="L903:S903" si="906">(B903*(1-$K903) * (365/365))/100</f>
        <v>0.0009556416124</v>
      </c>
      <c r="M903" s="180">
        <f t="shared" si="906"/>
        <v>0.001089431438</v>
      </c>
      <c r="N903" s="180">
        <f t="shared" si="906"/>
        <v>0.001213664848</v>
      </c>
      <c r="O903" s="180">
        <f t="shared" si="906"/>
        <v>0.001376123922</v>
      </c>
      <c r="P903" s="180">
        <f t="shared" si="906"/>
        <v>0.001509913748</v>
      </c>
      <c r="Q903" s="180">
        <f t="shared" si="906"/>
        <v>0.001586365077</v>
      </c>
      <c r="R903" s="180">
        <f t="shared" si="906"/>
        <v>0.001806162647</v>
      </c>
      <c r="S903" s="180">
        <f t="shared" si="906"/>
        <v>0.002417773279</v>
      </c>
      <c r="T903" s="181">
        <f t="shared" si="3"/>
        <v>3.191573034</v>
      </c>
      <c r="U903" s="182">
        <f t="shared" si="4"/>
        <v>44596</v>
      </c>
      <c r="V903" s="182">
        <f t="shared" si="5"/>
        <v>44685</v>
      </c>
      <c r="W903" s="182">
        <f t="shared" si="6"/>
        <v>44777</v>
      </c>
      <c r="X903" s="181">
        <f t="shared" si="7"/>
        <v>184</v>
      </c>
      <c r="Y903" s="181">
        <f t="shared" si="8"/>
        <v>273</v>
      </c>
      <c r="Z903" s="181">
        <f t="shared" si="9"/>
        <v>365</v>
      </c>
      <c r="AA903" s="155"/>
      <c r="AB903" s="9"/>
      <c r="AC903" s="9"/>
      <c r="AD903" s="9"/>
      <c r="AE903" s="9"/>
      <c r="AF903" s="9"/>
      <c r="AG903" s="9"/>
      <c r="AH903" s="9"/>
    </row>
    <row r="904" ht="15.75" customHeight="1">
      <c r="A904" s="177">
        <v>44411.0</v>
      </c>
      <c r="B904" s="178">
        <v>1.0</v>
      </c>
      <c r="C904" s="178">
        <v>1.19</v>
      </c>
      <c r="D904" s="178">
        <v>1.28</v>
      </c>
      <c r="E904" s="178">
        <v>1.44</v>
      </c>
      <c r="F904" s="178">
        <v>1.54</v>
      </c>
      <c r="G904" s="178">
        <v>1.64</v>
      </c>
      <c r="H904" s="178">
        <v>1.84</v>
      </c>
      <c r="I904" s="178">
        <v>2.45</v>
      </c>
      <c r="J904" s="178">
        <v>2.8</v>
      </c>
      <c r="K904" s="179">
        <f>MAX(0,((T904*(365/365))-VLOOKUP(A904,VBMA!$A:$D,4,0))  /  (T904* (365/365)   ))</f>
        <v>0.9074844075</v>
      </c>
      <c r="L904" s="180">
        <f t="shared" ref="L904:S904" si="907">(B904*(1-$K904) * (365/365))/100</f>
        <v>0.0009251559252</v>
      </c>
      <c r="M904" s="180">
        <f t="shared" si="907"/>
        <v>0.001100935551</v>
      </c>
      <c r="N904" s="180">
        <f t="shared" si="907"/>
        <v>0.001184199584</v>
      </c>
      <c r="O904" s="180">
        <f t="shared" si="907"/>
        <v>0.001332224532</v>
      </c>
      <c r="P904" s="180">
        <f t="shared" si="907"/>
        <v>0.001424740125</v>
      </c>
      <c r="Q904" s="180">
        <f t="shared" si="907"/>
        <v>0.001517255717</v>
      </c>
      <c r="R904" s="180">
        <f t="shared" si="907"/>
        <v>0.001702286902</v>
      </c>
      <c r="S904" s="180">
        <f t="shared" si="907"/>
        <v>0.002266632017</v>
      </c>
      <c r="T904" s="181">
        <f t="shared" si="3"/>
        <v>3.080561798</v>
      </c>
      <c r="U904" s="182">
        <f t="shared" si="4"/>
        <v>44595</v>
      </c>
      <c r="V904" s="182">
        <f t="shared" si="5"/>
        <v>44684</v>
      </c>
      <c r="W904" s="182">
        <f t="shared" si="6"/>
        <v>44776</v>
      </c>
      <c r="X904" s="181">
        <f t="shared" si="7"/>
        <v>184</v>
      </c>
      <c r="Y904" s="181">
        <f t="shared" si="8"/>
        <v>273</v>
      </c>
      <c r="Z904" s="181">
        <f t="shared" si="9"/>
        <v>365</v>
      </c>
      <c r="AA904" s="155"/>
      <c r="AB904" s="9"/>
      <c r="AC904" s="9"/>
      <c r="AD904" s="9"/>
      <c r="AE904" s="9"/>
      <c r="AF904" s="9"/>
      <c r="AG904" s="9"/>
      <c r="AH904" s="9"/>
    </row>
    <row r="905" ht="15.75" customHeight="1">
      <c r="A905" s="177">
        <v>44410.0</v>
      </c>
      <c r="B905" s="178">
        <v>1.0</v>
      </c>
      <c r="C905" s="178">
        <v>1.18</v>
      </c>
      <c r="D905" s="178">
        <v>1.3</v>
      </c>
      <c r="E905" s="178">
        <v>1.45</v>
      </c>
      <c r="F905" s="178">
        <v>1.58</v>
      </c>
      <c r="G905" s="178">
        <v>1.68</v>
      </c>
      <c r="H905" s="178">
        <v>1.87</v>
      </c>
      <c r="I905" s="178">
        <v>2.5</v>
      </c>
      <c r="J905" s="178">
        <v>2.93</v>
      </c>
      <c r="K905" s="179">
        <f>MAX(0,((T905*(365/365))-VLOOKUP(A905,VBMA!$A:$D,4,0))  /  (T905* (365/365)   ))</f>
        <v>0.8924231619</v>
      </c>
      <c r="L905" s="180">
        <f t="shared" ref="L905:S905" si="908">(B905*(1-$K905) * (365/365))/100</f>
        <v>0.001075768381</v>
      </c>
      <c r="M905" s="180">
        <f t="shared" si="908"/>
        <v>0.001269406689</v>
      </c>
      <c r="N905" s="180">
        <f t="shared" si="908"/>
        <v>0.001398498895</v>
      </c>
      <c r="O905" s="180">
        <f t="shared" si="908"/>
        <v>0.001559864152</v>
      </c>
      <c r="P905" s="180">
        <f t="shared" si="908"/>
        <v>0.001699714041</v>
      </c>
      <c r="Q905" s="180">
        <f t="shared" si="908"/>
        <v>0.001807290879</v>
      </c>
      <c r="R905" s="180">
        <f t="shared" si="908"/>
        <v>0.002011686872</v>
      </c>
      <c r="S905" s="180">
        <f t="shared" si="908"/>
        <v>0.002689420951</v>
      </c>
      <c r="T905" s="181">
        <f t="shared" si="3"/>
        <v>3.151235955</v>
      </c>
      <c r="U905" s="182">
        <f t="shared" si="4"/>
        <v>44594</v>
      </c>
      <c r="V905" s="182">
        <f t="shared" si="5"/>
        <v>44683</v>
      </c>
      <c r="W905" s="182">
        <f t="shared" si="6"/>
        <v>44775</v>
      </c>
      <c r="X905" s="181">
        <f t="shared" si="7"/>
        <v>184</v>
      </c>
      <c r="Y905" s="181">
        <f t="shared" si="8"/>
        <v>273</v>
      </c>
      <c r="Z905" s="181">
        <f t="shared" si="9"/>
        <v>365</v>
      </c>
      <c r="AA905" s="155"/>
      <c r="AB905" s="9"/>
      <c r="AC905" s="9"/>
      <c r="AD905" s="9"/>
      <c r="AE905" s="9"/>
      <c r="AF905" s="9"/>
      <c r="AG905" s="9"/>
      <c r="AH905" s="9"/>
    </row>
    <row r="906" ht="15.75" customHeight="1">
      <c r="A906" s="177">
        <v>44407.0</v>
      </c>
      <c r="B906" s="178">
        <v>1.0</v>
      </c>
      <c r="C906" s="178">
        <v>1.18</v>
      </c>
      <c r="D906" s="178">
        <v>1.28</v>
      </c>
      <c r="E906" s="178">
        <v>1.44</v>
      </c>
      <c r="F906" s="178">
        <v>1.56</v>
      </c>
      <c r="G906" s="178">
        <v>1.66</v>
      </c>
      <c r="H906" s="178">
        <v>1.84</v>
      </c>
      <c r="I906" s="178">
        <v>2.53</v>
      </c>
      <c r="J906" s="178">
        <v>2.98</v>
      </c>
      <c r="K906" s="179">
        <f>MAX(0,((T906*(365/365))-VLOOKUP(A906,VBMA!$A:$D,4,0))  /  (T906* (365/365)   ))</f>
        <v>0.894970567</v>
      </c>
      <c r="L906" s="180">
        <f t="shared" ref="L906:S906" si="909">(B906*(1-$K906) * (365/365))/100</f>
        <v>0.00105029433</v>
      </c>
      <c r="M906" s="180">
        <f t="shared" si="909"/>
        <v>0.00123934731</v>
      </c>
      <c r="N906" s="180">
        <f t="shared" si="909"/>
        <v>0.001344376743</v>
      </c>
      <c r="O906" s="180">
        <f t="shared" si="909"/>
        <v>0.001512423836</v>
      </c>
      <c r="P906" s="180">
        <f t="shared" si="909"/>
        <v>0.001638459155</v>
      </c>
      <c r="Q906" s="180">
        <f t="shared" si="909"/>
        <v>0.001743488588</v>
      </c>
      <c r="R906" s="180">
        <f t="shared" si="909"/>
        <v>0.001932541568</v>
      </c>
      <c r="S906" s="180">
        <f t="shared" si="909"/>
        <v>0.002657244656</v>
      </c>
      <c r="T906" s="181">
        <f t="shared" si="3"/>
        <v>3.227666667</v>
      </c>
      <c r="U906" s="182">
        <f t="shared" si="4"/>
        <v>44591</v>
      </c>
      <c r="V906" s="182">
        <f t="shared" si="5"/>
        <v>44681</v>
      </c>
      <c r="W906" s="182">
        <f t="shared" si="6"/>
        <v>44772</v>
      </c>
      <c r="X906" s="181">
        <f t="shared" si="7"/>
        <v>184</v>
      </c>
      <c r="Y906" s="181">
        <f t="shared" si="8"/>
        <v>274</v>
      </c>
      <c r="Z906" s="181">
        <f t="shared" si="9"/>
        <v>365</v>
      </c>
      <c r="AA906" s="155"/>
      <c r="AB906" s="9"/>
      <c r="AC906" s="9"/>
      <c r="AD906" s="9"/>
      <c r="AE906" s="9"/>
      <c r="AF906" s="9"/>
      <c r="AG906" s="9"/>
      <c r="AH906" s="9"/>
    </row>
    <row r="907" ht="15.75" customHeight="1">
      <c r="A907" s="177">
        <v>44406.0</v>
      </c>
      <c r="B907" s="178">
        <v>1.01</v>
      </c>
      <c r="C907" s="178">
        <v>1.17</v>
      </c>
      <c r="D907" s="178">
        <v>1.27</v>
      </c>
      <c r="E907" s="178">
        <v>1.44</v>
      </c>
      <c r="F907" s="178">
        <v>1.56</v>
      </c>
      <c r="G907" s="178">
        <v>1.66</v>
      </c>
      <c r="H907" s="178">
        <v>1.84</v>
      </c>
      <c r="I907" s="178">
        <v>2.48</v>
      </c>
      <c r="J907" s="178">
        <v>2.87</v>
      </c>
      <c r="K907" s="179">
        <f>MAX(0,((T907*(365/365))-VLOOKUP(A907,VBMA!$A:$D,4,0))  /  (T907* (365/365)   ))</f>
        <v>0.8915932348</v>
      </c>
      <c r="L907" s="180">
        <f t="shared" ref="L907:S907" si="910">(B907*(1-$K907) * (365/365))/100</f>
        <v>0.001094908329</v>
      </c>
      <c r="M907" s="180">
        <f t="shared" si="910"/>
        <v>0.001268359153</v>
      </c>
      <c r="N907" s="180">
        <f t="shared" si="910"/>
        <v>0.001376765918</v>
      </c>
      <c r="O907" s="180">
        <f t="shared" si="910"/>
        <v>0.001561057419</v>
      </c>
      <c r="P907" s="180">
        <f t="shared" si="910"/>
        <v>0.001691145537</v>
      </c>
      <c r="Q907" s="180">
        <f t="shared" si="910"/>
        <v>0.001799552302</v>
      </c>
      <c r="R907" s="180">
        <f t="shared" si="910"/>
        <v>0.00199468448</v>
      </c>
      <c r="S907" s="180">
        <f t="shared" si="910"/>
        <v>0.002688487777</v>
      </c>
      <c r="T907" s="181">
        <f t="shared" si="3"/>
        <v>3.127111111</v>
      </c>
      <c r="U907" s="182">
        <f t="shared" si="4"/>
        <v>44590</v>
      </c>
      <c r="V907" s="182">
        <f t="shared" si="5"/>
        <v>44680</v>
      </c>
      <c r="W907" s="182">
        <f t="shared" si="6"/>
        <v>44771</v>
      </c>
      <c r="X907" s="181">
        <f t="shared" si="7"/>
        <v>184</v>
      </c>
      <c r="Y907" s="181">
        <f t="shared" si="8"/>
        <v>274</v>
      </c>
      <c r="Z907" s="181">
        <f t="shared" si="9"/>
        <v>365</v>
      </c>
      <c r="AA907" s="155"/>
      <c r="AB907" s="9"/>
      <c r="AC907" s="9"/>
      <c r="AD907" s="9"/>
      <c r="AE907" s="9"/>
      <c r="AF907" s="9"/>
      <c r="AG907" s="9"/>
      <c r="AH907" s="9"/>
    </row>
    <row r="908" ht="15.75" customHeight="1">
      <c r="A908" s="177">
        <v>44405.0</v>
      </c>
      <c r="B908" s="178">
        <v>1.0</v>
      </c>
      <c r="C908" s="178">
        <v>1.18</v>
      </c>
      <c r="D908" s="178">
        <v>1.28</v>
      </c>
      <c r="E908" s="178">
        <v>1.45</v>
      </c>
      <c r="F908" s="178">
        <v>1.57</v>
      </c>
      <c r="G908" s="178">
        <v>1.66</v>
      </c>
      <c r="H908" s="178">
        <v>1.85</v>
      </c>
      <c r="I908" s="178">
        <v>2.5</v>
      </c>
      <c r="J908" s="178">
        <v>2.96</v>
      </c>
      <c r="K908" s="179">
        <f>MAX(0,((T908*(365/365))-VLOOKUP(A908,VBMA!$A:$D,4,0))  /  (T908* (365/365)   ))</f>
        <v>0.8926271336</v>
      </c>
      <c r="L908" s="180">
        <f t="shared" ref="L908:S908" si="911">(B908*(1-$K908) * (365/365))/100</f>
        <v>0.001073728664</v>
      </c>
      <c r="M908" s="180">
        <f t="shared" si="911"/>
        <v>0.001266999824</v>
      </c>
      <c r="N908" s="180">
        <f t="shared" si="911"/>
        <v>0.00137437269</v>
      </c>
      <c r="O908" s="180">
        <f t="shared" si="911"/>
        <v>0.001556906563</v>
      </c>
      <c r="P908" s="180">
        <f t="shared" si="911"/>
        <v>0.001685754003</v>
      </c>
      <c r="Q908" s="180">
        <f t="shared" si="911"/>
        <v>0.001782389583</v>
      </c>
      <c r="R908" s="180">
        <f t="shared" si="911"/>
        <v>0.001986398029</v>
      </c>
      <c r="S908" s="180">
        <f t="shared" si="911"/>
        <v>0.002684321661</v>
      </c>
      <c r="T908" s="181">
        <f t="shared" si="3"/>
        <v>3.157222222</v>
      </c>
      <c r="U908" s="182">
        <f t="shared" si="4"/>
        <v>44589</v>
      </c>
      <c r="V908" s="182">
        <f t="shared" si="5"/>
        <v>44679</v>
      </c>
      <c r="W908" s="182">
        <f t="shared" si="6"/>
        <v>44770</v>
      </c>
      <c r="X908" s="181">
        <f t="shared" si="7"/>
        <v>184</v>
      </c>
      <c r="Y908" s="181">
        <f t="shared" si="8"/>
        <v>274</v>
      </c>
      <c r="Z908" s="181">
        <f t="shared" si="9"/>
        <v>365</v>
      </c>
      <c r="AA908" s="155"/>
      <c r="AB908" s="9"/>
      <c r="AC908" s="9"/>
      <c r="AD908" s="9"/>
      <c r="AE908" s="9"/>
      <c r="AF908" s="9"/>
      <c r="AG908" s="9"/>
      <c r="AH908" s="9"/>
    </row>
    <row r="909" ht="15.75" customHeight="1">
      <c r="A909" s="177">
        <v>44404.0</v>
      </c>
      <c r="B909" s="178">
        <v>1.0</v>
      </c>
      <c r="C909" s="178">
        <v>1.12</v>
      </c>
      <c r="D909" s="178">
        <v>1.26</v>
      </c>
      <c r="E909" s="178">
        <v>1.38</v>
      </c>
      <c r="F909" s="178">
        <v>1.54</v>
      </c>
      <c r="G909" s="178">
        <v>1.64</v>
      </c>
      <c r="H909" s="178">
        <v>1.86</v>
      </c>
      <c r="I909" s="178">
        <v>2.53</v>
      </c>
      <c r="J909" s="178">
        <v>3.03</v>
      </c>
      <c r="K909" s="179">
        <f>MAX(0,((T909*(365/365))-VLOOKUP(A909,VBMA!$A:$D,4,0))  /  (T909* (365/365)   ))</f>
        <v>0.8943083798</v>
      </c>
      <c r="L909" s="180">
        <f t="shared" ref="L909:S909" si="912">(B909*(1-$K909) * (365/365))/100</f>
        <v>0.001056916202</v>
      </c>
      <c r="M909" s="180">
        <f t="shared" si="912"/>
        <v>0.001183746146</v>
      </c>
      <c r="N909" s="180">
        <f t="shared" si="912"/>
        <v>0.001331714414</v>
      </c>
      <c r="O909" s="180">
        <f t="shared" si="912"/>
        <v>0.001458544359</v>
      </c>
      <c r="P909" s="180">
        <f t="shared" si="912"/>
        <v>0.001627650951</v>
      </c>
      <c r="Q909" s="180">
        <f t="shared" si="912"/>
        <v>0.001733342571</v>
      </c>
      <c r="R909" s="180">
        <f t="shared" si="912"/>
        <v>0.001965864136</v>
      </c>
      <c r="S909" s="180">
        <f t="shared" si="912"/>
        <v>0.002673997991</v>
      </c>
      <c r="T909" s="181">
        <f t="shared" si="3"/>
        <v>3.207444444</v>
      </c>
      <c r="U909" s="182">
        <f t="shared" si="4"/>
        <v>44588</v>
      </c>
      <c r="V909" s="182">
        <f t="shared" si="5"/>
        <v>44678</v>
      </c>
      <c r="W909" s="182">
        <f t="shared" si="6"/>
        <v>44769</v>
      </c>
      <c r="X909" s="181">
        <f t="shared" si="7"/>
        <v>184</v>
      </c>
      <c r="Y909" s="181">
        <f t="shared" si="8"/>
        <v>274</v>
      </c>
      <c r="Z909" s="181">
        <f t="shared" si="9"/>
        <v>365</v>
      </c>
      <c r="AA909" s="155"/>
      <c r="AB909" s="9"/>
      <c r="AC909" s="9"/>
      <c r="AD909" s="9"/>
      <c r="AE909" s="9"/>
      <c r="AF909" s="9"/>
      <c r="AG909" s="9"/>
      <c r="AH909" s="9"/>
    </row>
    <row r="910" ht="15.75" customHeight="1">
      <c r="A910" s="177">
        <v>44403.0</v>
      </c>
      <c r="B910" s="178">
        <v>1.02</v>
      </c>
      <c r="C910" s="178">
        <v>1.18</v>
      </c>
      <c r="D910" s="178">
        <v>1.27</v>
      </c>
      <c r="E910" s="178">
        <v>1.43</v>
      </c>
      <c r="F910" s="178">
        <v>1.55</v>
      </c>
      <c r="G910" s="178">
        <v>1.63</v>
      </c>
      <c r="H910" s="178">
        <v>1.87</v>
      </c>
      <c r="I910" s="178">
        <v>2.48</v>
      </c>
      <c r="J910" s="178">
        <v>2.89</v>
      </c>
      <c r="K910" s="179">
        <f>MAX(0,((T910*(365/365))-VLOOKUP(A910,VBMA!$A:$D,4,0))  /  (T910* (365/365)   ))</f>
        <v>0.8905313767</v>
      </c>
      <c r="L910" s="180">
        <f t="shared" ref="L910:S910" si="913">(B910*(1-$K910) * (365/365))/100</f>
        <v>0.001116579958</v>
      </c>
      <c r="M910" s="180">
        <f t="shared" si="913"/>
        <v>0.001291729755</v>
      </c>
      <c r="N910" s="180">
        <f t="shared" si="913"/>
        <v>0.001390251516</v>
      </c>
      <c r="O910" s="180">
        <f t="shared" si="913"/>
        <v>0.001565401313</v>
      </c>
      <c r="P910" s="180">
        <f t="shared" si="913"/>
        <v>0.001696763661</v>
      </c>
      <c r="Q910" s="180">
        <f t="shared" si="913"/>
        <v>0.00178433856</v>
      </c>
      <c r="R910" s="180">
        <f t="shared" si="913"/>
        <v>0.002047063256</v>
      </c>
      <c r="S910" s="180">
        <f t="shared" si="913"/>
        <v>0.002714821858</v>
      </c>
      <c r="T910" s="181">
        <f t="shared" si="3"/>
        <v>3.096777778</v>
      </c>
      <c r="U910" s="182">
        <f t="shared" si="4"/>
        <v>44587</v>
      </c>
      <c r="V910" s="182">
        <f t="shared" si="5"/>
        <v>44677</v>
      </c>
      <c r="W910" s="182">
        <f t="shared" si="6"/>
        <v>44768</v>
      </c>
      <c r="X910" s="181">
        <f t="shared" si="7"/>
        <v>184</v>
      </c>
      <c r="Y910" s="181">
        <f t="shared" si="8"/>
        <v>274</v>
      </c>
      <c r="Z910" s="181">
        <f t="shared" si="9"/>
        <v>365</v>
      </c>
      <c r="AA910" s="155"/>
      <c r="AB910" s="9"/>
      <c r="AC910" s="9"/>
      <c r="AD910" s="9"/>
      <c r="AE910" s="9"/>
      <c r="AF910" s="9"/>
      <c r="AG910" s="9"/>
      <c r="AH910" s="9"/>
    </row>
    <row r="911" ht="15.75" customHeight="1">
      <c r="A911" s="177">
        <v>44400.0</v>
      </c>
      <c r="B911" s="178">
        <v>1.0</v>
      </c>
      <c r="C911" s="178">
        <v>1.14</v>
      </c>
      <c r="D911" s="178">
        <v>1.26</v>
      </c>
      <c r="E911" s="178">
        <v>1.44</v>
      </c>
      <c r="F911" s="178">
        <v>1.56</v>
      </c>
      <c r="G911" s="178">
        <v>1.62</v>
      </c>
      <c r="H911" s="178">
        <v>1.84</v>
      </c>
      <c r="I911" s="178">
        <v>2.45</v>
      </c>
      <c r="J911" s="178">
        <v>2.81</v>
      </c>
      <c r="K911" s="179">
        <f>MAX(0,((T911*(365/365))-VLOOKUP(A911,VBMA!$A:$D,4,0))  /  (T911* (365/365)   ))</f>
        <v>0.8894605268</v>
      </c>
      <c r="L911" s="180">
        <f t="shared" ref="L911:S911" si="914">(B911*(1-$K911) * (365/365))/100</f>
        <v>0.001105394732</v>
      </c>
      <c r="M911" s="180">
        <f t="shared" si="914"/>
        <v>0.001260149995</v>
      </c>
      <c r="N911" s="180">
        <f t="shared" si="914"/>
        <v>0.001392797362</v>
      </c>
      <c r="O911" s="180">
        <f t="shared" si="914"/>
        <v>0.001591768414</v>
      </c>
      <c r="P911" s="180">
        <f t="shared" si="914"/>
        <v>0.001724415782</v>
      </c>
      <c r="Q911" s="180">
        <f t="shared" si="914"/>
        <v>0.001790739466</v>
      </c>
      <c r="R911" s="180">
        <f t="shared" si="914"/>
        <v>0.002033926307</v>
      </c>
      <c r="S911" s="180">
        <f t="shared" si="914"/>
        <v>0.002708217094</v>
      </c>
      <c r="T911" s="181">
        <f t="shared" si="3"/>
        <v>3.066777778</v>
      </c>
      <c r="U911" s="182">
        <f t="shared" si="4"/>
        <v>44584</v>
      </c>
      <c r="V911" s="182">
        <f t="shared" si="5"/>
        <v>44674</v>
      </c>
      <c r="W911" s="182">
        <f t="shared" si="6"/>
        <v>44765</v>
      </c>
      <c r="X911" s="181">
        <f t="shared" si="7"/>
        <v>184</v>
      </c>
      <c r="Y911" s="181">
        <f t="shared" si="8"/>
        <v>274</v>
      </c>
      <c r="Z911" s="181">
        <f t="shared" si="9"/>
        <v>365</v>
      </c>
      <c r="AA911" s="155"/>
      <c r="AB911" s="9"/>
      <c r="AC911" s="9"/>
      <c r="AD911" s="9"/>
      <c r="AE911" s="9"/>
      <c r="AF911" s="9"/>
      <c r="AG911" s="9"/>
      <c r="AH911" s="9"/>
    </row>
    <row r="912" ht="15.75" customHeight="1">
      <c r="A912" s="177">
        <v>44399.0</v>
      </c>
      <c r="B912" s="178">
        <v>1.0</v>
      </c>
      <c r="C912" s="178">
        <v>1.15</v>
      </c>
      <c r="D912" s="178">
        <v>1.28</v>
      </c>
      <c r="E912" s="178">
        <v>1.45</v>
      </c>
      <c r="F912" s="178">
        <v>1.58</v>
      </c>
      <c r="G912" s="178">
        <v>1.65</v>
      </c>
      <c r="H912" s="178">
        <v>1.88</v>
      </c>
      <c r="I912" s="178">
        <v>2.4</v>
      </c>
      <c r="J912" s="178">
        <v>2.9</v>
      </c>
      <c r="K912" s="179">
        <f>MAX(0,((T912*(365/365))-VLOOKUP(A912,VBMA!$A:$D,4,0))  /  (T912* (365/365)   ))</f>
        <v>0.8841333738</v>
      </c>
      <c r="L912" s="180">
        <f t="shared" ref="L912:S912" si="915">(B912*(1-$K912) * (365/365))/100</f>
        <v>0.001158666262</v>
      </c>
      <c r="M912" s="180">
        <f t="shared" si="915"/>
        <v>0.001332466201</v>
      </c>
      <c r="N912" s="180">
        <f t="shared" si="915"/>
        <v>0.001483092815</v>
      </c>
      <c r="O912" s="180">
        <f t="shared" si="915"/>
        <v>0.001680066079</v>
      </c>
      <c r="P912" s="180">
        <f t="shared" si="915"/>
        <v>0.001830692693</v>
      </c>
      <c r="Q912" s="180">
        <f t="shared" si="915"/>
        <v>0.001911799332</v>
      </c>
      <c r="R912" s="180">
        <f t="shared" si="915"/>
        <v>0.002178292572</v>
      </c>
      <c r="S912" s="180">
        <f t="shared" si="915"/>
        <v>0.002780799028</v>
      </c>
      <c r="T912" s="181">
        <f t="shared" si="3"/>
        <v>2.925777778</v>
      </c>
      <c r="U912" s="182">
        <f t="shared" si="4"/>
        <v>44583</v>
      </c>
      <c r="V912" s="182">
        <f t="shared" si="5"/>
        <v>44673</v>
      </c>
      <c r="W912" s="182">
        <f t="shared" si="6"/>
        <v>44764</v>
      </c>
      <c r="X912" s="181">
        <f t="shared" si="7"/>
        <v>184</v>
      </c>
      <c r="Y912" s="181">
        <f t="shared" si="8"/>
        <v>274</v>
      </c>
      <c r="Z912" s="181">
        <f t="shared" si="9"/>
        <v>365</v>
      </c>
      <c r="AA912" s="155"/>
      <c r="AB912" s="9"/>
      <c r="AC912" s="9"/>
      <c r="AD912" s="9"/>
      <c r="AE912" s="9"/>
      <c r="AF912" s="9"/>
      <c r="AG912" s="9"/>
      <c r="AH912" s="9"/>
    </row>
    <row r="913" ht="15.75" customHeight="1">
      <c r="A913" s="177">
        <v>44398.0</v>
      </c>
      <c r="B913" s="178">
        <v>0.98</v>
      </c>
      <c r="C913" s="178">
        <v>1.11</v>
      </c>
      <c r="D913" s="178">
        <v>1.24</v>
      </c>
      <c r="E913" s="178">
        <v>1.39</v>
      </c>
      <c r="F913" s="178">
        <v>1.54</v>
      </c>
      <c r="G913" s="178">
        <v>1.63</v>
      </c>
      <c r="H913" s="178">
        <v>1.87</v>
      </c>
      <c r="I913" s="178">
        <v>2.53</v>
      </c>
      <c r="J913" s="178">
        <v>3.03</v>
      </c>
      <c r="K913" s="179">
        <f>MAX(0,((T913*(365/365))-VLOOKUP(A913,VBMA!$A:$D,4,0))  /  (T913* (365/365)   ))</f>
        <v>0.8939741451</v>
      </c>
      <c r="L913" s="180">
        <f t="shared" ref="L913:S913" si="916">(B913*(1-$K913) * (365/365))/100</f>
        <v>0.001039053378</v>
      </c>
      <c r="M913" s="180">
        <f t="shared" si="916"/>
        <v>0.001176886989</v>
      </c>
      <c r="N913" s="180">
        <f t="shared" si="916"/>
        <v>0.001314720601</v>
      </c>
      <c r="O913" s="180">
        <f t="shared" si="916"/>
        <v>0.001473759383</v>
      </c>
      <c r="P913" s="180">
        <f t="shared" si="916"/>
        <v>0.001632798165</v>
      </c>
      <c r="Q913" s="180">
        <f t="shared" si="916"/>
        <v>0.001728221435</v>
      </c>
      <c r="R913" s="180">
        <f t="shared" si="916"/>
        <v>0.001982683486</v>
      </c>
      <c r="S913" s="180">
        <f t="shared" si="916"/>
        <v>0.002682454128</v>
      </c>
      <c r="T913" s="181">
        <f t="shared" si="3"/>
        <v>3.197333333</v>
      </c>
      <c r="U913" s="182">
        <f t="shared" si="4"/>
        <v>44582</v>
      </c>
      <c r="V913" s="182">
        <f t="shared" si="5"/>
        <v>44672</v>
      </c>
      <c r="W913" s="182">
        <f t="shared" si="6"/>
        <v>44763</v>
      </c>
      <c r="X913" s="181">
        <f t="shared" si="7"/>
        <v>184</v>
      </c>
      <c r="Y913" s="181">
        <f t="shared" si="8"/>
        <v>274</v>
      </c>
      <c r="Z913" s="181">
        <f t="shared" si="9"/>
        <v>365</v>
      </c>
      <c r="AA913" s="155"/>
      <c r="AB913" s="9"/>
      <c r="AC913" s="9"/>
      <c r="AD913" s="9"/>
      <c r="AE913" s="9"/>
      <c r="AF913" s="9"/>
      <c r="AG913" s="9"/>
      <c r="AH913" s="9"/>
    </row>
    <row r="914" ht="15.75" customHeight="1">
      <c r="A914" s="177">
        <v>44397.0</v>
      </c>
      <c r="B914" s="178">
        <v>0.97</v>
      </c>
      <c r="C914" s="178">
        <v>1.11</v>
      </c>
      <c r="D914" s="178">
        <v>1.26</v>
      </c>
      <c r="E914" s="178">
        <v>1.41</v>
      </c>
      <c r="F914" s="178">
        <v>1.54</v>
      </c>
      <c r="G914" s="178">
        <v>1.63</v>
      </c>
      <c r="H914" s="178">
        <v>1.87</v>
      </c>
      <c r="I914" s="178">
        <v>2.48</v>
      </c>
      <c r="J914" s="178">
        <v>2.92</v>
      </c>
      <c r="K914" s="179">
        <f>MAX(0,((T914*(365/365))-VLOOKUP(A914,VBMA!$A:$D,4,0))  /  (T914* (365/365)   ))</f>
        <v>0.8905313767</v>
      </c>
      <c r="L914" s="180">
        <f t="shared" ref="L914:S914" si="917">(B914*(1-$K914) * (365/365))/100</f>
        <v>0.001061845646</v>
      </c>
      <c r="M914" s="180">
        <f t="shared" si="917"/>
        <v>0.001215101719</v>
      </c>
      <c r="N914" s="180">
        <f t="shared" si="917"/>
        <v>0.001379304654</v>
      </c>
      <c r="O914" s="180">
        <f t="shared" si="917"/>
        <v>0.001543507589</v>
      </c>
      <c r="P914" s="180">
        <f t="shared" si="917"/>
        <v>0.001685816799</v>
      </c>
      <c r="Q914" s="180">
        <f t="shared" si="917"/>
        <v>0.00178433856</v>
      </c>
      <c r="R914" s="180">
        <f t="shared" si="917"/>
        <v>0.002047063256</v>
      </c>
      <c r="S914" s="180">
        <f t="shared" si="917"/>
        <v>0.002714821858</v>
      </c>
      <c r="T914" s="181">
        <f t="shared" si="3"/>
        <v>3.096777778</v>
      </c>
      <c r="U914" s="182">
        <f t="shared" si="4"/>
        <v>44581</v>
      </c>
      <c r="V914" s="182">
        <f t="shared" si="5"/>
        <v>44671</v>
      </c>
      <c r="W914" s="182">
        <f t="shared" si="6"/>
        <v>44762</v>
      </c>
      <c r="X914" s="181">
        <f t="shared" si="7"/>
        <v>184</v>
      </c>
      <c r="Y914" s="181">
        <f t="shared" si="8"/>
        <v>274</v>
      </c>
      <c r="Z914" s="181">
        <f t="shared" si="9"/>
        <v>365</v>
      </c>
      <c r="AA914" s="155"/>
      <c r="AB914" s="9"/>
      <c r="AC914" s="9"/>
      <c r="AD914" s="9"/>
      <c r="AE914" s="9"/>
      <c r="AF914" s="9"/>
      <c r="AG914" s="9"/>
      <c r="AH914" s="9"/>
    </row>
    <row r="915" ht="15.75" customHeight="1">
      <c r="A915" s="177">
        <v>44396.0</v>
      </c>
      <c r="B915" s="178">
        <v>0.98</v>
      </c>
      <c r="C915" s="178">
        <v>1.11</v>
      </c>
      <c r="D915" s="178">
        <v>1.25</v>
      </c>
      <c r="E915" s="178">
        <v>1.39</v>
      </c>
      <c r="F915" s="178">
        <v>1.55</v>
      </c>
      <c r="G915" s="178">
        <v>1.63</v>
      </c>
      <c r="H915" s="178">
        <v>1.87</v>
      </c>
      <c r="I915" s="178">
        <v>2.48</v>
      </c>
      <c r="J915" s="178">
        <v>2.89</v>
      </c>
      <c r="K915" s="179">
        <f>MAX(0,((T915*(365/365))-VLOOKUP(A915,VBMA!$A:$D,4,0))  /  (T915* (365/365)   ))</f>
        <v>0.8905313767</v>
      </c>
      <c r="L915" s="180">
        <f t="shared" ref="L915:S915" si="918">(B915*(1-$K915) * (365/365))/100</f>
        <v>0.001072792508</v>
      </c>
      <c r="M915" s="180">
        <f t="shared" si="918"/>
        <v>0.001215101719</v>
      </c>
      <c r="N915" s="180">
        <f t="shared" si="918"/>
        <v>0.001368357791</v>
      </c>
      <c r="O915" s="180">
        <f t="shared" si="918"/>
        <v>0.001521613864</v>
      </c>
      <c r="P915" s="180">
        <f t="shared" si="918"/>
        <v>0.001696763661</v>
      </c>
      <c r="Q915" s="180">
        <f t="shared" si="918"/>
        <v>0.00178433856</v>
      </c>
      <c r="R915" s="180">
        <f t="shared" si="918"/>
        <v>0.002047063256</v>
      </c>
      <c r="S915" s="180">
        <f t="shared" si="918"/>
        <v>0.002714821858</v>
      </c>
      <c r="T915" s="181">
        <f t="shared" si="3"/>
        <v>3.096777778</v>
      </c>
      <c r="U915" s="182">
        <f t="shared" si="4"/>
        <v>44580</v>
      </c>
      <c r="V915" s="182">
        <f t="shared" si="5"/>
        <v>44670</v>
      </c>
      <c r="W915" s="182">
        <f t="shared" si="6"/>
        <v>44761</v>
      </c>
      <c r="X915" s="181">
        <f t="shared" si="7"/>
        <v>184</v>
      </c>
      <c r="Y915" s="181">
        <f t="shared" si="8"/>
        <v>274</v>
      </c>
      <c r="Z915" s="181">
        <f t="shared" si="9"/>
        <v>365</v>
      </c>
      <c r="AA915" s="155"/>
      <c r="AB915" s="9"/>
      <c r="AC915" s="9"/>
      <c r="AD915" s="9"/>
      <c r="AE915" s="9"/>
      <c r="AF915" s="9"/>
      <c r="AG915" s="9"/>
      <c r="AH915" s="9"/>
    </row>
    <row r="916" ht="15.75" customHeight="1">
      <c r="A916" s="177">
        <v>44393.0</v>
      </c>
      <c r="B916" s="178">
        <v>1.0</v>
      </c>
      <c r="C916" s="178">
        <v>1.1</v>
      </c>
      <c r="D916" s="178">
        <v>1.22</v>
      </c>
      <c r="E916" s="178">
        <v>1.38</v>
      </c>
      <c r="F916" s="178">
        <v>1.53</v>
      </c>
      <c r="G916" s="178">
        <v>1.61</v>
      </c>
      <c r="H916" s="178">
        <v>1.86</v>
      </c>
      <c r="I916" s="178">
        <v>2.5</v>
      </c>
      <c r="J916" s="178">
        <v>2.99</v>
      </c>
      <c r="K916" s="179">
        <f>MAX(0,((T916*(365/365))-VLOOKUP(A916,VBMA!$A:$D,4,0))  /  (T916* (365/365)   ))</f>
        <v>0.8922821635</v>
      </c>
      <c r="L916" s="180">
        <f t="shared" ref="L916:S916" si="919">(B916*(1-$K916) * (365/365))/100</f>
        <v>0.001077178365</v>
      </c>
      <c r="M916" s="180">
        <f t="shared" si="919"/>
        <v>0.001184896201</v>
      </c>
      <c r="N916" s="180">
        <f t="shared" si="919"/>
        <v>0.001314157605</v>
      </c>
      <c r="O916" s="180">
        <f t="shared" si="919"/>
        <v>0.001486506143</v>
      </c>
      <c r="P916" s="180">
        <f t="shared" si="919"/>
        <v>0.001648082898</v>
      </c>
      <c r="Q916" s="180">
        <f t="shared" si="919"/>
        <v>0.001734257167</v>
      </c>
      <c r="R916" s="180">
        <f t="shared" si="919"/>
        <v>0.002003551758</v>
      </c>
      <c r="S916" s="180">
        <f t="shared" si="919"/>
        <v>0.002692945912</v>
      </c>
      <c r="T916" s="181">
        <f t="shared" si="3"/>
        <v>3.147111111</v>
      </c>
      <c r="U916" s="182">
        <f t="shared" si="4"/>
        <v>44577</v>
      </c>
      <c r="V916" s="182">
        <f t="shared" si="5"/>
        <v>44667</v>
      </c>
      <c r="W916" s="182">
        <f t="shared" si="6"/>
        <v>44758</v>
      </c>
      <c r="X916" s="181">
        <f t="shared" si="7"/>
        <v>184</v>
      </c>
      <c r="Y916" s="181">
        <f t="shared" si="8"/>
        <v>274</v>
      </c>
      <c r="Z916" s="181">
        <f t="shared" si="9"/>
        <v>365</v>
      </c>
      <c r="AA916" s="155"/>
      <c r="AB916" s="9"/>
      <c r="AC916" s="9"/>
      <c r="AD916" s="9"/>
      <c r="AE916" s="9"/>
      <c r="AF916" s="9"/>
      <c r="AG916" s="9"/>
      <c r="AH916" s="9"/>
    </row>
    <row r="917" ht="15.75" customHeight="1">
      <c r="A917" s="177">
        <v>44392.0</v>
      </c>
      <c r="B917" s="178">
        <v>0.98</v>
      </c>
      <c r="C917" s="178">
        <v>1.1</v>
      </c>
      <c r="D917" s="178">
        <v>1.24</v>
      </c>
      <c r="E917" s="178">
        <v>1.4</v>
      </c>
      <c r="F917" s="178">
        <v>1.51</v>
      </c>
      <c r="G917" s="178">
        <v>1.63</v>
      </c>
      <c r="H917" s="178">
        <v>1.88</v>
      </c>
      <c r="I917" s="178">
        <v>2.48</v>
      </c>
      <c r="J917" s="178">
        <v>3.07</v>
      </c>
      <c r="K917" s="179">
        <f>MAX(0,((T917*(365/365))-VLOOKUP(A917,VBMA!$A:$D,4,0))  /  (T917* (365/365)   ))</f>
        <v>0.8901727862</v>
      </c>
      <c r="L917" s="180">
        <f t="shared" ref="L917:S917" si="920">(B917*(1-$K917) * (365/365))/100</f>
        <v>0.001076306695</v>
      </c>
      <c r="M917" s="180">
        <f t="shared" si="920"/>
        <v>0.001208099352</v>
      </c>
      <c r="N917" s="180">
        <f t="shared" si="920"/>
        <v>0.001361857451</v>
      </c>
      <c r="O917" s="180">
        <f t="shared" si="920"/>
        <v>0.001537580994</v>
      </c>
      <c r="P917" s="180">
        <f t="shared" si="920"/>
        <v>0.001658390929</v>
      </c>
      <c r="Q917" s="180">
        <f t="shared" si="920"/>
        <v>0.001790183585</v>
      </c>
      <c r="R917" s="180">
        <f t="shared" si="920"/>
        <v>0.00206475162</v>
      </c>
      <c r="S917" s="180">
        <f t="shared" si="920"/>
        <v>0.002723714903</v>
      </c>
      <c r="T917" s="181">
        <f t="shared" si="3"/>
        <v>3.086666667</v>
      </c>
      <c r="U917" s="182">
        <f t="shared" si="4"/>
        <v>44576</v>
      </c>
      <c r="V917" s="182">
        <f t="shared" si="5"/>
        <v>44666</v>
      </c>
      <c r="W917" s="182">
        <f t="shared" si="6"/>
        <v>44757</v>
      </c>
      <c r="X917" s="181">
        <f t="shared" si="7"/>
        <v>184</v>
      </c>
      <c r="Y917" s="181">
        <f t="shared" si="8"/>
        <v>274</v>
      </c>
      <c r="Z917" s="181">
        <f t="shared" si="9"/>
        <v>365</v>
      </c>
      <c r="AA917" s="155"/>
      <c r="AB917" s="9"/>
      <c r="AC917" s="9"/>
      <c r="AD917" s="9"/>
      <c r="AE917" s="9"/>
      <c r="AF917" s="9"/>
      <c r="AG917" s="9"/>
      <c r="AH917" s="9"/>
    </row>
    <row r="918" ht="15.75" customHeight="1">
      <c r="A918" s="177">
        <v>44391.0</v>
      </c>
      <c r="B918" s="178">
        <v>0.98</v>
      </c>
      <c r="C918" s="178">
        <v>1.1</v>
      </c>
      <c r="D918" s="178">
        <v>1.22</v>
      </c>
      <c r="E918" s="178">
        <v>1.4</v>
      </c>
      <c r="F918" s="178">
        <v>1.58</v>
      </c>
      <c r="G918" s="178">
        <v>1.65</v>
      </c>
      <c r="H918" s="178">
        <v>1.92</v>
      </c>
      <c r="I918" s="178">
        <v>2.54</v>
      </c>
      <c r="J918" s="178">
        <v>3.09</v>
      </c>
      <c r="K918" s="179">
        <f>MAX(0,((T918*(365/365))-VLOOKUP(A918,VBMA!$A:$D,4,0))  /  (T918* (365/365)   ))</f>
        <v>0.8929548804</v>
      </c>
      <c r="L918" s="180">
        <f t="shared" ref="L918:S918" si="921">(B918*(1-$K918) * (365/365))/100</f>
        <v>0.001049042172</v>
      </c>
      <c r="M918" s="180">
        <f t="shared" si="921"/>
        <v>0.001177496316</v>
      </c>
      <c r="N918" s="180">
        <f t="shared" si="921"/>
        <v>0.00130595046</v>
      </c>
      <c r="O918" s="180">
        <f t="shared" si="921"/>
        <v>0.001498631675</v>
      </c>
      <c r="P918" s="180">
        <f t="shared" si="921"/>
        <v>0.00169131289</v>
      </c>
      <c r="Q918" s="180">
        <f t="shared" si="921"/>
        <v>0.001766244474</v>
      </c>
      <c r="R918" s="180">
        <f t="shared" si="921"/>
        <v>0.002055266297</v>
      </c>
      <c r="S918" s="180">
        <f t="shared" si="921"/>
        <v>0.002718946039</v>
      </c>
      <c r="T918" s="181">
        <f t="shared" si="3"/>
        <v>3.166888889</v>
      </c>
      <c r="U918" s="182">
        <f t="shared" si="4"/>
        <v>44575</v>
      </c>
      <c r="V918" s="182">
        <f t="shared" si="5"/>
        <v>44665</v>
      </c>
      <c r="W918" s="182">
        <f t="shared" si="6"/>
        <v>44756</v>
      </c>
      <c r="X918" s="181">
        <f t="shared" si="7"/>
        <v>184</v>
      </c>
      <c r="Y918" s="181">
        <f t="shared" si="8"/>
        <v>274</v>
      </c>
      <c r="Z918" s="181">
        <f t="shared" si="9"/>
        <v>365</v>
      </c>
      <c r="AA918" s="155"/>
      <c r="AB918" s="9"/>
      <c r="AC918" s="9"/>
      <c r="AD918" s="9"/>
      <c r="AE918" s="9"/>
      <c r="AF918" s="9"/>
      <c r="AG918" s="9"/>
      <c r="AH918" s="9"/>
    </row>
    <row r="919" ht="15.75" customHeight="1">
      <c r="A919" s="177">
        <v>44390.0</v>
      </c>
      <c r="B919" s="178">
        <v>1.0</v>
      </c>
      <c r="C919" s="178">
        <v>1.1</v>
      </c>
      <c r="D919" s="178">
        <v>1.23</v>
      </c>
      <c r="E919" s="178">
        <v>1.38</v>
      </c>
      <c r="F919" s="178">
        <v>1.54</v>
      </c>
      <c r="G919" s="178">
        <v>1.63</v>
      </c>
      <c r="H919" s="178">
        <v>1.83</v>
      </c>
      <c r="I919" s="178">
        <v>2.52</v>
      </c>
      <c r="J919" s="178">
        <v>3.09</v>
      </c>
      <c r="K919" s="179">
        <f>MAX(0,((T919*(365/365))-VLOOKUP(A919,VBMA!$A:$D,4,0))  /  (T919* (365/365)   ))</f>
        <v>0.8946441521</v>
      </c>
      <c r="L919" s="180">
        <f t="shared" ref="L919:S919" si="922">(B919*(1-$K919) * (365/365))/100</f>
        <v>0.001053558479</v>
      </c>
      <c r="M919" s="180">
        <f t="shared" si="922"/>
        <v>0.001158914327</v>
      </c>
      <c r="N919" s="180">
        <f t="shared" si="922"/>
        <v>0.001295876929</v>
      </c>
      <c r="O919" s="180">
        <f t="shared" si="922"/>
        <v>0.001453910701</v>
      </c>
      <c r="P919" s="180">
        <f t="shared" si="922"/>
        <v>0.001622480058</v>
      </c>
      <c r="Q919" s="180">
        <f t="shared" si="922"/>
        <v>0.001717300321</v>
      </c>
      <c r="R919" s="180">
        <f t="shared" si="922"/>
        <v>0.001928012017</v>
      </c>
      <c r="S919" s="180">
        <f t="shared" si="922"/>
        <v>0.002654967368</v>
      </c>
      <c r="T919" s="181">
        <f t="shared" si="3"/>
        <v>3.217666667</v>
      </c>
      <c r="U919" s="182">
        <f t="shared" si="4"/>
        <v>44574</v>
      </c>
      <c r="V919" s="182">
        <f t="shared" si="5"/>
        <v>44664</v>
      </c>
      <c r="W919" s="182">
        <f t="shared" si="6"/>
        <v>44755</v>
      </c>
      <c r="X919" s="181">
        <f t="shared" si="7"/>
        <v>184</v>
      </c>
      <c r="Y919" s="181">
        <f t="shared" si="8"/>
        <v>274</v>
      </c>
      <c r="Z919" s="181">
        <f t="shared" si="9"/>
        <v>365</v>
      </c>
      <c r="AA919" s="155"/>
      <c r="AB919" s="9"/>
      <c r="AC919" s="9"/>
      <c r="AD919" s="9"/>
      <c r="AE919" s="9"/>
      <c r="AF919" s="9"/>
      <c r="AG919" s="9"/>
      <c r="AH919" s="9"/>
    </row>
    <row r="920" ht="15.75" customHeight="1">
      <c r="A920" s="177">
        <v>44389.0</v>
      </c>
      <c r="B920" s="178">
        <v>0.98</v>
      </c>
      <c r="C920" s="178">
        <v>1.1</v>
      </c>
      <c r="D920" s="178">
        <v>1.23</v>
      </c>
      <c r="E920" s="178">
        <v>1.4</v>
      </c>
      <c r="F920" s="178">
        <v>1.6</v>
      </c>
      <c r="G920" s="178">
        <v>1.65</v>
      </c>
      <c r="H920" s="178">
        <v>1.93</v>
      </c>
      <c r="I920" s="178">
        <v>2.56</v>
      </c>
      <c r="J920" s="178">
        <v>3.26</v>
      </c>
      <c r="K920" s="179">
        <f>MAX(0,((T920*(365/365))-VLOOKUP(A920,VBMA!$A:$D,4,0))  /  (T920* (365/365)   ))</f>
        <v>0.8939630904</v>
      </c>
      <c r="L920" s="180">
        <f t="shared" ref="L920:S920" si="923">(B920*(1-$K920) * (365/365))/100</f>
        <v>0.001039161714</v>
      </c>
      <c r="M920" s="180">
        <f t="shared" si="923"/>
        <v>0.001166406006</v>
      </c>
      <c r="N920" s="180">
        <f t="shared" si="923"/>
        <v>0.001304253988</v>
      </c>
      <c r="O920" s="180">
        <f t="shared" si="923"/>
        <v>0.001484516734</v>
      </c>
      <c r="P920" s="180">
        <f t="shared" si="923"/>
        <v>0.001696590554</v>
      </c>
      <c r="Q920" s="180">
        <f t="shared" si="923"/>
        <v>0.001749609008</v>
      </c>
      <c r="R920" s="180">
        <f t="shared" si="923"/>
        <v>0.002046512355</v>
      </c>
      <c r="S920" s="180">
        <f t="shared" si="923"/>
        <v>0.002714544886</v>
      </c>
      <c r="T920" s="181">
        <f t="shared" si="3"/>
        <v>3.197</v>
      </c>
      <c r="U920" s="182">
        <f t="shared" si="4"/>
        <v>44573</v>
      </c>
      <c r="V920" s="182">
        <f t="shared" si="5"/>
        <v>44663</v>
      </c>
      <c r="W920" s="182">
        <f t="shared" si="6"/>
        <v>44754</v>
      </c>
      <c r="X920" s="181">
        <f t="shared" si="7"/>
        <v>184</v>
      </c>
      <c r="Y920" s="181">
        <f t="shared" si="8"/>
        <v>274</v>
      </c>
      <c r="Z920" s="181">
        <f t="shared" si="9"/>
        <v>365</v>
      </c>
      <c r="AA920" s="155"/>
      <c r="AB920" s="9"/>
      <c r="AC920" s="9"/>
      <c r="AD920" s="9"/>
      <c r="AE920" s="9"/>
      <c r="AF920" s="9"/>
      <c r="AG920" s="9"/>
      <c r="AH920" s="9"/>
    </row>
    <row r="921" ht="15.75" customHeight="1">
      <c r="A921" s="177">
        <v>44386.0</v>
      </c>
      <c r="B921" s="178">
        <v>1.0</v>
      </c>
      <c r="C921" s="178">
        <v>1.11</v>
      </c>
      <c r="D921" s="178">
        <v>1.25</v>
      </c>
      <c r="E921" s="178">
        <v>1.41</v>
      </c>
      <c r="F921" s="178">
        <v>1.57</v>
      </c>
      <c r="G921" s="178">
        <v>1.66</v>
      </c>
      <c r="H921" s="178">
        <v>1.87</v>
      </c>
      <c r="I921" s="178">
        <v>2.48</v>
      </c>
      <c r="J921" s="178">
        <v>2.87</v>
      </c>
      <c r="K921" s="179">
        <f>MAX(0,((T921*(365/365))-VLOOKUP(A921,VBMA!$A:$D,4,0))  /  (T921* (365/365)   ))</f>
        <v>0.8905313767</v>
      </c>
      <c r="L921" s="180">
        <f t="shared" ref="L921:S921" si="924">(B921*(1-$K921) * (365/365))/100</f>
        <v>0.001094686233</v>
      </c>
      <c r="M921" s="180">
        <f t="shared" si="924"/>
        <v>0.001215101719</v>
      </c>
      <c r="N921" s="180">
        <f t="shared" si="924"/>
        <v>0.001368357791</v>
      </c>
      <c r="O921" s="180">
        <f t="shared" si="924"/>
        <v>0.001543507589</v>
      </c>
      <c r="P921" s="180">
        <f t="shared" si="924"/>
        <v>0.001718657386</v>
      </c>
      <c r="Q921" s="180">
        <f t="shared" si="924"/>
        <v>0.001817179147</v>
      </c>
      <c r="R921" s="180">
        <f t="shared" si="924"/>
        <v>0.002047063256</v>
      </c>
      <c r="S921" s="180">
        <f t="shared" si="924"/>
        <v>0.002714821858</v>
      </c>
      <c r="T921" s="181">
        <f t="shared" si="3"/>
        <v>3.096777778</v>
      </c>
      <c r="U921" s="182">
        <f t="shared" si="4"/>
        <v>44570</v>
      </c>
      <c r="V921" s="182">
        <f t="shared" si="5"/>
        <v>44660</v>
      </c>
      <c r="W921" s="182">
        <f t="shared" si="6"/>
        <v>44751</v>
      </c>
      <c r="X921" s="181">
        <f t="shared" si="7"/>
        <v>184</v>
      </c>
      <c r="Y921" s="181">
        <f t="shared" si="8"/>
        <v>274</v>
      </c>
      <c r="Z921" s="181">
        <f t="shared" si="9"/>
        <v>365</v>
      </c>
      <c r="AA921" s="155"/>
      <c r="AB921" s="9"/>
      <c r="AC921" s="9"/>
      <c r="AD921" s="9"/>
      <c r="AE921" s="9"/>
      <c r="AF921" s="9"/>
      <c r="AG921" s="9"/>
      <c r="AH921" s="9"/>
    </row>
    <row r="922" ht="15.75" customHeight="1">
      <c r="A922" s="177">
        <v>44385.0</v>
      </c>
      <c r="B922" s="178">
        <v>1.02</v>
      </c>
      <c r="C922" s="178">
        <v>1.1</v>
      </c>
      <c r="D922" s="178">
        <v>1.26</v>
      </c>
      <c r="E922" s="178">
        <v>1.46</v>
      </c>
      <c r="F922" s="178">
        <v>1.59</v>
      </c>
      <c r="G922" s="178">
        <v>1.66</v>
      </c>
      <c r="H922" s="178">
        <v>1.9</v>
      </c>
      <c r="I922" s="178">
        <v>2.53</v>
      </c>
      <c r="J922" s="178">
        <v>3.17</v>
      </c>
      <c r="K922" s="179">
        <f>MAX(0,((T922*(365/365))-VLOOKUP(A922,VBMA!$A:$D,4,0))  /  (T922* (365/365)   ))</f>
        <v>0.8929586359</v>
      </c>
      <c r="L922" s="180">
        <f t="shared" ref="L922:S922" si="925">(B922*(1-$K922) * (365/365))/100</f>
        <v>0.001091821913</v>
      </c>
      <c r="M922" s="180">
        <f t="shared" si="925"/>
        <v>0.001177455005</v>
      </c>
      <c r="N922" s="180">
        <f t="shared" si="925"/>
        <v>0.001348721187</v>
      </c>
      <c r="O922" s="180">
        <f t="shared" si="925"/>
        <v>0.001562803915</v>
      </c>
      <c r="P922" s="180">
        <f t="shared" si="925"/>
        <v>0.001701957689</v>
      </c>
      <c r="Q922" s="180">
        <f t="shared" si="925"/>
        <v>0.001776886644</v>
      </c>
      <c r="R922" s="180">
        <f t="shared" si="925"/>
        <v>0.002033785917</v>
      </c>
      <c r="S922" s="180">
        <f t="shared" si="925"/>
        <v>0.002708146511</v>
      </c>
      <c r="T922" s="181">
        <f t="shared" si="3"/>
        <v>3.167</v>
      </c>
      <c r="U922" s="182">
        <f t="shared" si="4"/>
        <v>44569</v>
      </c>
      <c r="V922" s="182">
        <f t="shared" si="5"/>
        <v>44659</v>
      </c>
      <c r="W922" s="182">
        <f t="shared" si="6"/>
        <v>44750</v>
      </c>
      <c r="X922" s="181">
        <f t="shared" si="7"/>
        <v>184</v>
      </c>
      <c r="Y922" s="181">
        <f t="shared" si="8"/>
        <v>274</v>
      </c>
      <c r="Z922" s="181">
        <f t="shared" si="9"/>
        <v>365</v>
      </c>
      <c r="AA922" s="155"/>
      <c r="AB922" s="9"/>
      <c r="AC922" s="9"/>
      <c r="AD922" s="9"/>
      <c r="AE922" s="9"/>
      <c r="AF922" s="9"/>
      <c r="AG922" s="9"/>
      <c r="AH922" s="9"/>
    </row>
    <row r="923" ht="15.75" customHeight="1">
      <c r="A923" s="177">
        <v>44384.0</v>
      </c>
      <c r="B923" s="178">
        <v>0.98</v>
      </c>
      <c r="C923" s="178">
        <v>1.1</v>
      </c>
      <c r="D923" s="178">
        <v>1.22</v>
      </c>
      <c r="E923" s="178">
        <v>1.36</v>
      </c>
      <c r="F923" s="178">
        <v>1.54</v>
      </c>
      <c r="G923" s="178">
        <v>1.64</v>
      </c>
      <c r="H923" s="178">
        <v>1.9</v>
      </c>
      <c r="I923" s="178">
        <v>2.53</v>
      </c>
      <c r="J923" s="178">
        <v>3.03</v>
      </c>
      <c r="K923" s="179">
        <f>MAX(0,((T923*(365/365))-VLOOKUP(A923,VBMA!$A:$D,4,0))  /  (T923* (365/365)   ))</f>
        <v>0.8929586359</v>
      </c>
      <c r="L923" s="180">
        <f t="shared" ref="L923:S923" si="926">(B923*(1-$K923) * (365/365))/100</f>
        <v>0.001049005368</v>
      </c>
      <c r="M923" s="180">
        <f t="shared" si="926"/>
        <v>0.001177455005</v>
      </c>
      <c r="N923" s="180">
        <f t="shared" si="926"/>
        <v>0.001305904642</v>
      </c>
      <c r="O923" s="180">
        <f t="shared" si="926"/>
        <v>0.001455762551</v>
      </c>
      <c r="P923" s="180">
        <f t="shared" si="926"/>
        <v>0.001648437007</v>
      </c>
      <c r="Q923" s="180">
        <f t="shared" si="926"/>
        <v>0.001755478371</v>
      </c>
      <c r="R923" s="180">
        <f t="shared" si="926"/>
        <v>0.002033785917</v>
      </c>
      <c r="S923" s="180">
        <f t="shared" si="926"/>
        <v>0.002708146511</v>
      </c>
      <c r="T923" s="181">
        <f t="shared" si="3"/>
        <v>3.167</v>
      </c>
      <c r="U923" s="182">
        <f t="shared" si="4"/>
        <v>44568</v>
      </c>
      <c r="V923" s="182">
        <f t="shared" si="5"/>
        <v>44658</v>
      </c>
      <c r="W923" s="182">
        <f t="shared" si="6"/>
        <v>44749</v>
      </c>
      <c r="X923" s="181">
        <f t="shared" si="7"/>
        <v>184</v>
      </c>
      <c r="Y923" s="181">
        <f t="shared" si="8"/>
        <v>274</v>
      </c>
      <c r="Z923" s="181">
        <f t="shared" si="9"/>
        <v>365</v>
      </c>
      <c r="AA923" s="155"/>
      <c r="AB923" s="9"/>
      <c r="AC923" s="9"/>
      <c r="AD923" s="9"/>
      <c r="AE923" s="9"/>
      <c r="AF923" s="9"/>
      <c r="AG923" s="9"/>
      <c r="AH923" s="9"/>
    </row>
    <row r="924" ht="15.75" customHeight="1">
      <c r="A924" s="177">
        <v>44383.0</v>
      </c>
      <c r="B924" s="178">
        <v>1.03</v>
      </c>
      <c r="C924" s="178">
        <v>1.16</v>
      </c>
      <c r="D924" s="178">
        <v>1.29</v>
      </c>
      <c r="E924" s="178">
        <v>1.43</v>
      </c>
      <c r="F924" s="178">
        <v>1.59</v>
      </c>
      <c r="G924" s="178">
        <v>1.66</v>
      </c>
      <c r="H924" s="178">
        <v>1.88</v>
      </c>
      <c r="I924" s="178">
        <v>2.54</v>
      </c>
      <c r="J924" s="178">
        <v>2.94</v>
      </c>
      <c r="K924" s="179">
        <f>MAX(0,((T924*(365/365))-VLOOKUP(A924,VBMA!$A:$D,4,0))  /  (T924* (365/365)   ))</f>
        <v>0.8830804407</v>
      </c>
      <c r="L924" s="180">
        <f t="shared" ref="L924:S924" si="927">(B924*(1-$K924) * (365/365))/100</f>
        <v>0.001204271461</v>
      </c>
      <c r="M924" s="180">
        <f t="shared" si="927"/>
        <v>0.001356266888</v>
      </c>
      <c r="N924" s="180">
        <f t="shared" si="927"/>
        <v>0.001508262316</v>
      </c>
      <c r="O924" s="180">
        <f t="shared" si="927"/>
        <v>0.001671949699</v>
      </c>
      <c r="P924" s="180">
        <f t="shared" si="927"/>
        <v>0.001859020994</v>
      </c>
      <c r="Q924" s="180">
        <f t="shared" si="927"/>
        <v>0.001940864685</v>
      </c>
      <c r="R924" s="180">
        <f t="shared" si="927"/>
        <v>0.002198087716</v>
      </c>
      <c r="S924" s="180">
        <f t="shared" si="927"/>
        <v>0.002969756807</v>
      </c>
      <c r="T924" s="181">
        <f t="shared" si="3"/>
        <v>3.207333333</v>
      </c>
      <c r="U924" s="182">
        <f t="shared" si="4"/>
        <v>44567</v>
      </c>
      <c r="V924" s="182">
        <f t="shared" si="5"/>
        <v>44657</v>
      </c>
      <c r="W924" s="182">
        <f t="shared" si="6"/>
        <v>44748</v>
      </c>
      <c r="X924" s="181">
        <f t="shared" si="7"/>
        <v>184</v>
      </c>
      <c r="Y924" s="181">
        <f t="shared" si="8"/>
        <v>274</v>
      </c>
      <c r="Z924" s="181">
        <f t="shared" si="9"/>
        <v>365</v>
      </c>
      <c r="AA924" s="155"/>
      <c r="AB924" s="9"/>
      <c r="AC924" s="9"/>
      <c r="AD924" s="9"/>
      <c r="AE924" s="9"/>
      <c r="AF924" s="9"/>
      <c r="AG924" s="9"/>
      <c r="AH924" s="9"/>
    </row>
    <row r="925" ht="15.75" customHeight="1">
      <c r="A925" s="177">
        <v>44382.0</v>
      </c>
      <c r="B925" s="178">
        <v>1.08</v>
      </c>
      <c r="C925" s="178">
        <v>1.21</v>
      </c>
      <c r="D925" s="178">
        <v>1.31</v>
      </c>
      <c r="E925" s="178">
        <v>1.46</v>
      </c>
      <c r="F925" s="178">
        <v>1.62</v>
      </c>
      <c r="G925" s="178">
        <v>1.69</v>
      </c>
      <c r="H925" s="178">
        <v>1.9</v>
      </c>
      <c r="I925" s="178">
        <v>2.56</v>
      </c>
      <c r="J925" s="178">
        <v>3.09</v>
      </c>
      <c r="K925" s="179">
        <f>MAX(0,((T925*(365/365))-VLOOKUP(A925,VBMA!$A:$D,4,0))  /  (T925* (365/365)   ))</f>
        <v>0.8776079322</v>
      </c>
      <c r="L925" s="180">
        <f t="shared" ref="L925:S925" si="928">(B925*(1-$K925) * (365/365))/100</f>
        <v>0.001321834332</v>
      </c>
      <c r="M925" s="180">
        <f t="shared" si="928"/>
        <v>0.00148094402</v>
      </c>
      <c r="N925" s="180">
        <f t="shared" si="928"/>
        <v>0.001603336088</v>
      </c>
      <c r="O925" s="180">
        <f t="shared" si="928"/>
        <v>0.001786924189</v>
      </c>
      <c r="P925" s="180">
        <f t="shared" si="928"/>
        <v>0.001982751498</v>
      </c>
      <c r="Q925" s="180">
        <f t="shared" si="928"/>
        <v>0.002068425945</v>
      </c>
      <c r="R925" s="180">
        <f t="shared" si="928"/>
        <v>0.002325449287</v>
      </c>
      <c r="S925" s="180">
        <f t="shared" si="928"/>
        <v>0.003133236935</v>
      </c>
      <c r="T925" s="181">
        <f t="shared" si="3"/>
        <v>3.227333333</v>
      </c>
      <c r="U925" s="182">
        <f t="shared" si="4"/>
        <v>44566</v>
      </c>
      <c r="V925" s="182">
        <f t="shared" si="5"/>
        <v>44656</v>
      </c>
      <c r="W925" s="182">
        <f t="shared" si="6"/>
        <v>44747</v>
      </c>
      <c r="X925" s="181">
        <f t="shared" si="7"/>
        <v>184</v>
      </c>
      <c r="Y925" s="181">
        <f t="shared" si="8"/>
        <v>274</v>
      </c>
      <c r="Z925" s="181">
        <f t="shared" si="9"/>
        <v>365</v>
      </c>
      <c r="AA925" s="155"/>
      <c r="AB925" s="9"/>
      <c r="AC925" s="9"/>
      <c r="AD925" s="9"/>
      <c r="AE925" s="9"/>
      <c r="AF925" s="9"/>
      <c r="AG925" s="9"/>
      <c r="AH925" s="9"/>
    </row>
    <row r="926" ht="15.75" customHeight="1">
      <c r="A926" s="177">
        <v>44379.0</v>
      </c>
      <c r="B926" s="178">
        <v>1.12</v>
      </c>
      <c r="C926" s="178">
        <v>1.32</v>
      </c>
      <c r="D926" s="178">
        <v>1.41</v>
      </c>
      <c r="E926" s="178">
        <v>1.53</v>
      </c>
      <c r="F926" s="178">
        <v>1.67</v>
      </c>
      <c r="G926" s="178">
        <v>1.77</v>
      </c>
      <c r="H926" s="178">
        <v>1.91</v>
      </c>
      <c r="I926" s="178">
        <v>2.51</v>
      </c>
      <c r="J926" s="178">
        <v>2.94</v>
      </c>
      <c r="K926" s="179">
        <f>MAX(0,((T926*(365/365))-VLOOKUP(A926,VBMA!$A:$D,4,0))  /  (T926* (365/365)   ))</f>
        <v>0.8732620321</v>
      </c>
      <c r="L926" s="180">
        <f t="shared" ref="L926:S926" si="929">(B926*(1-$K926) * (365/365))/100</f>
        <v>0.001419465241</v>
      </c>
      <c r="M926" s="180">
        <f t="shared" si="929"/>
        <v>0.001672941176</v>
      </c>
      <c r="N926" s="180">
        <f t="shared" si="929"/>
        <v>0.001787005348</v>
      </c>
      <c r="O926" s="180">
        <f t="shared" si="929"/>
        <v>0.001939090909</v>
      </c>
      <c r="P926" s="180">
        <f t="shared" si="929"/>
        <v>0.002116524064</v>
      </c>
      <c r="Q926" s="180">
        <f t="shared" si="929"/>
        <v>0.002243262032</v>
      </c>
      <c r="R926" s="180">
        <f t="shared" si="929"/>
        <v>0.002420695187</v>
      </c>
      <c r="S926" s="180">
        <f t="shared" si="929"/>
        <v>0.003181122995</v>
      </c>
      <c r="T926" s="181">
        <f t="shared" si="3"/>
        <v>3.116666667</v>
      </c>
      <c r="U926" s="182">
        <f t="shared" si="4"/>
        <v>44563</v>
      </c>
      <c r="V926" s="182">
        <f t="shared" si="5"/>
        <v>44653</v>
      </c>
      <c r="W926" s="182">
        <f t="shared" si="6"/>
        <v>44744</v>
      </c>
      <c r="X926" s="181">
        <f t="shared" si="7"/>
        <v>184</v>
      </c>
      <c r="Y926" s="181">
        <f t="shared" si="8"/>
        <v>274</v>
      </c>
      <c r="Z926" s="181">
        <f t="shared" si="9"/>
        <v>365</v>
      </c>
      <c r="AA926" s="155"/>
      <c r="AB926" s="9"/>
      <c r="AC926" s="9"/>
      <c r="AD926" s="9"/>
      <c r="AE926" s="9"/>
      <c r="AF926" s="9"/>
      <c r="AG926" s="9"/>
      <c r="AH926" s="9"/>
    </row>
    <row r="927" ht="15.75" customHeight="1">
      <c r="A927" s="177">
        <v>44378.0</v>
      </c>
      <c r="B927" s="178">
        <v>1.13</v>
      </c>
      <c r="C927" s="178">
        <v>1.3</v>
      </c>
      <c r="D927" s="178">
        <v>1.42</v>
      </c>
      <c r="E927" s="178">
        <v>1.52</v>
      </c>
      <c r="F927" s="178">
        <v>1.67</v>
      </c>
      <c r="G927" s="178">
        <v>1.73</v>
      </c>
      <c r="H927" s="178">
        <v>1.91</v>
      </c>
      <c r="I927" s="178">
        <v>2.5</v>
      </c>
      <c r="J927" s="178">
        <v>2.78</v>
      </c>
      <c r="K927" s="179">
        <f>MAX(0,((T927*(365/365))-VLOOKUP(A927,VBMA!$A:$D,4,0))  /  (T927* (365/365)   ))</f>
        <v>0.8724389106</v>
      </c>
      <c r="L927" s="180">
        <f t="shared" ref="L927:S927" si="930">(B927*(1-$K927) * (365/365))/100</f>
        <v>0.00144144031</v>
      </c>
      <c r="M927" s="180">
        <f t="shared" si="930"/>
        <v>0.001658294162</v>
      </c>
      <c r="N927" s="180">
        <f t="shared" si="930"/>
        <v>0.001811367469</v>
      </c>
      <c r="O927" s="180">
        <f t="shared" si="930"/>
        <v>0.001938928559</v>
      </c>
      <c r="P927" s="180">
        <f t="shared" si="930"/>
        <v>0.002130270193</v>
      </c>
      <c r="Q927" s="180">
        <f t="shared" si="930"/>
        <v>0.002206806846</v>
      </c>
      <c r="R927" s="180">
        <f t="shared" si="930"/>
        <v>0.002436416807</v>
      </c>
      <c r="S927" s="180">
        <f t="shared" si="930"/>
        <v>0.003189027235</v>
      </c>
      <c r="T927" s="181">
        <f t="shared" si="3"/>
        <v>3.096555556</v>
      </c>
      <c r="U927" s="182">
        <f t="shared" si="4"/>
        <v>44562</v>
      </c>
      <c r="V927" s="182">
        <f t="shared" si="5"/>
        <v>44652</v>
      </c>
      <c r="W927" s="182">
        <f t="shared" si="6"/>
        <v>44743</v>
      </c>
      <c r="X927" s="181">
        <f t="shared" si="7"/>
        <v>184</v>
      </c>
      <c r="Y927" s="181">
        <f t="shared" si="8"/>
        <v>274</v>
      </c>
      <c r="Z927" s="181">
        <f t="shared" si="9"/>
        <v>365</v>
      </c>
      <c r="AA927" s="155"/>
      <c r="AB927" s="9"/>
      <c r="AC927" s="9"/>
      <c r="AD927" s="9"/>
      <c r="AE927" s="9"/>
      <c r="AF927" s="9"/>
      <c r="AG927" s="9"/>
      <c r="AH927" s="9"/>
    </row>
    <row r="928" ht="15.75" customHeight="1">
      <c r="A928" s="177">
        <v>44377.0</v>
      </c>
      <c r="B928" s="178">
        <v>1.14</v>
      </c>
      <c r="C928" s="178">
        <v>1.34</v>
      </c>
      <c r="D928" s="178">
        <v>1.44</v>
      </c>
      <c r="E928" s="178">
        <v>1.54</v>
      </c>
      <c r="F928" s="178">
        <v>1.68</v>
      </c>
      <c r="G928" s="178">
        <v>1.73</v>
      </c>
      <c r="H928" s="178">
        <v>1.88</v>
      </c>
      <c r="I928" s="178">
        <v>2.58</v>
      </c>
      <c r="J928" s="178">
        <v>3.03</v>
      </c>
      <c r="K928" s="179">
        <f>MAX(0,((T928*(365/365))-VLOOKUP(A928,VBMA!$A:$D,4,0))  /  (T928* (365/365)   ))</f>
        <v>0.8801416049</v>
      </c>
      <c r="L928" s="180">
        <f t="shared" ref="L928:S928" si="931">(B928*(1-$K928) * (365/365))/100</f>
        <v>0.001366385705</v>
      </c>
      <c r="M928" s="180">
        <f t="shared" si="931"/>
        <v>0.001606102495</v>
      </c>
      <c r="N928" s="180">
        <f t="shared" si="931"/>
        <v>0.00172596089</v>
      </c>
      <c r="O928" s="180">
        <f t="shared" si="931"/>
        <v>0.001845819285</v>
      </c>
      <c r="P928" s="180">
        <f t="shared" si="931"/>
        <v>0.002013621038</v>
      </c>
      <c r="Q928" s="180">
        <f t="shared" si="931"/>
        <v>0.002073550236</v>
      </c>
      <c r="R928" s="180">
        <f t="shared" si="931"/>
        <v>0.002253337829</v>
      </c>
      <c r="S928" s="180">
        <f t="shared" si="931"/>
        <v>0.003092346595</v>
      </c>
      <c r="T928" s="181">
        <f t="shared" si="3"/>
        <v>3.295555556</v>
      </c>
      <c r="U928" s="182">
        <f t="shared" si="4"/>
        <v>44560</v>
      </c>
      <c r="V928" s="182">
        <f t="shared" si="5"/>
        <v>44650</v>
      </c>
      <c r="W928" s="182">
        <f t="shared" si="6"/>
        <v>44742</v>
      </c>
      <c r="X928" s="181">
        <f t="shared" si="7"/>
        <v>183</v>
      </c>
      <c r="Y928" s="181">
        <f t="shared" si="8"/>
        <v>273</v>
      </c>
      <c r="Z928" s="181">
        <f t="shared" si="9"/>
        <v>365</v>
      </c>
      <c r="AA928" s="155"/>
      <c r="AB928" s="9"/>
      <c r="AC928" s="9"/>
      <c r="AD928" s="9"/>
      <c r="AE928" s="9"/>
      <c r="AF928" s="9"/>
      <c r="AG928" s="9"/>
      <c r="AH928" s="9"/>
    </row>
    <row r="929" ht="15.75" customHeight="1">
      <c r="A929" s="177">
        <v>44376.0</v>
      </c>
      <c r="B929" s="178">
        <v>1.14</v>
      </c>
      <c r="C929" s="178">
        <v>1.4</v>
      </c>
      <c r="D929" s="178">
        <v>1.51</v>
      </c>
      <c r="E929" s="178">
        <v>1.59</v>
      </c>
      <c r="F929" s="178">
        <v>1.69</v>
      </c>
      <c r="G929" s="178">
        <v>1.76</v>
      </c>
      <c r="H929" s="178">
        <v>1.89</v>
      </c>
      <c r="I929" s="178">
        <v>2.57</v>
      </c>
      <c r="J929" s="178">
        <v>3.03</v>
      </c>
      <c r="K929" s="179">
        <f>MAX(0,((T929*(365/365))-VLOOKUP(A929,VBMA!$A:$D,4,0))  /  (T929* (365/365)   ))</f>
        <v>0.879024025</v>
      </c>
      <c r="L929" s="180">
        <f t="shared" ref="L929:S929" si="932">(B929*(1-$K929) * (365/365))/100</f>
        <v>0.001379126114</v>
      </c>
      <c r="M929" s="180">
        <f t="shared" si="932"/>
        <v>0.001693663649</v>
      </c>
      <c r="N929" s="180">
        <f t="shared" si="932"/>
        <v>0.001826737222</v>
      </c>
      <c r="O929" s="180">
        <f t="shared" si="932"/>
        <v>0.001923518002</v>
      </c>
      <c r="P929" s="180">
        <f t="shared" si="932"/>
        <v>0.002044493977</v>
      </c>
      <c r="Q929" s="180">
        <f t="shared" si="932"/>
        <v>0.002129177159</v>
      </c>
      <c r="R929" s="180">
        <f t="shared" si="932"/>
        <v>0.002286445927</v>
      </c>
      <c r="S929" s="180">
        <f t="shared" si="932"/>
        <v>0.003109082556</v>
      </c>
      <c r="T929" s="181">
        <f t="shared" si="3"/>
        <v>3.265111111</v>
      </c>
      <c r="U929" s="182">
        <f t="shared" si="4"/>
        <v>44559</v>
      </c>
      <c r="V929" s="182">
        <f t="shared" si="5"/>
        <v>44649</v>
      </c>
      <c r="W929" s="182">
        <f t="shared" si="6"/>
        <v>44741</v>
      </c>
      <c r="X929" s="181">
        <f t="shared" si="7"/>
        <v>183</v>
      </c>
      <c r="Y929" s="181">
        <f t="shared" si="8"/>
        <v>273</v>
      </c>
      <c r="Z929" s="181">
        <f t="shared" si="9"/>
        <v>365</v>
      </c>
      <c r="AA929" s="155"/>
      <c r="AB929" s="9"/>
      <c r="AC929" s="9"/>
      <c r="AD929" s="9"/>
      <c r="AE929" s="9"/>
      <c r="AF929" s="9"/>
      <c r="AG929" s="9"/>
      <c r="AH929" s="9"/>
    </row>
    <row r="930" ht="15.75" customHeight="1">
      <c r="A930" s="177">
        <v>44375.0</v>
      </c>
      <c r="B930" s="178">
        <v>1.25</v>
      </c>
      <c r="C930" s="178">
        <v>1.43</v>
      </c>
      <c r="D930" s="178">
        <v>1.53</v>
      </c>
      <c r="E930" s="178">
        <v>1.6</v>
      </c>
      <c r="F930" s="178">
        <v>1.67</v>
      </c>
      <c r="G930" s="178">
        <v>1.76</v>
      </c>
      <c r="H930" s="178">
        <v>1.88</v>
      </c>
      <c r="I930" s="178">
        <v>2.51</v>
      </c>
      <c r="J930" s="178">
        <v>2.89</v>
      </c>
      <c r="K930" s="179">
        <f>MAX(0,((T930*(365/365))-VLOOKUP(A930,VBMA!$A:$D,4,0))  /  (T930* (365/365)   ))</f>
        <v>0.8747622067</v>
      </c>
      <c r="L930" s="180">
        <f t="shared" ref="L930:S930" si="933">(B930*(1-$K930) * (365/365))/100</f>
        <v>0.001565472416</v>
      </c>
      <c r="M930" s="180">
        <f t="shared" si="933"/>
        <v>0.001790900444</v>
      </c>
      <c r="N930" s="180">
        <f t="shared" si="933"/>
        <v>0.001916138237</v>
      </c>
      <c r="O930" s="180">
        <f t="shared" si="933"/>
        <v>0.002003804692</v>
      </c>
      <c r="P930" s="180">
        <f t="shared" si="933"/>
        <v>0.002091471148</v>
      </c>
      <c r="Q930" s="180">
        <f t="shared" si="933"/>
        <v>0.002204185162</v>
      </c>
      <c r="R930" s="180">
        <f t="shared" si="933"/>
        <v>0.002354470514</v>
      </c>
      <c r="S930" s="180">
        <f t="shared" si="933"/>
        <v>0.003143468611</v>
      </c>
      <c r="T930" s="181">
        <f t="shared" si="3"/>
        <v>3.154</v>
      </c>
      <c r="U930" s="182">
        <f t="shared" si="4"/>
        <v>44558</v>
      </c>
      <c r="V930" s="182">
        <f t="shared" si="5"/>
        <v>44648</v>
      </c>
      <c r="W930" s="182">
        <f t="shared" si="6"/>
        <v>44740</v>
      </c>
      <c r="X930" s="181">
        <f t="shared" si="7"/>
        <v>183</v>
      </c>
      <c r="Y930" s="181">
        <f t="shared" si="8"/>
        <v>273</v>
      </c>
      <c r="Z930" s="181">
        <f t="shared" si="9"/>
        <v>365</v>
      </c>
      <c r="AA930" s="155"/>
      <c r="AB930" s="9"/>
      <c r="AC930" s="9"/>
      <c r="AD930" s="9"/>
      <c r="AE930" s="9"/>
      <c r="AF930" s="9"/>
      <c r="AG930" s="9"/>
      <c r="AH930" s="9"/>
    </row>
    <row r="931" ht="15.75" customHeight="1">
      <c r="A931" s="177">
        <v>44372.0</v>
      </c>
      <c r="B931" s="178">
        <v>1.2</v>
      </c>
      <c r="C931" s="178">
        <v>1.32</v>
      </c>
      <c r="D931" s="178">
        <v>1.41</v>
      </c>
      <c r="E931" s="178">
        <v>1.54</v>
      </c>
      <c r="F931" s="178">
        <v>1.66</v>
      </c>
      <c r="G931" s="178">
        <v>1.75</v>
      </c>
      <c r="H931" s="178">
        <v>1.9</v>
      </c>
      <c r="I931" s="178">
        <v>2.58</v>
      </c>
      <c r="J931" s="178">
        <v>3.03</v>
      </c>
      <c r="K931" s="179">
        <f>MAX(0,((T931*(365/365))-VLOOKUP(A931,VBMA!$A:$D,4,0))  /  (T931* (365/365)   ))</f>
        <v>0.8824467363</v>
      </c>
      <c r="L931" s="180">
        <f t="shared" ref="L931:S931" si="934">(B931*(1-$K931) * (365/365))/100</f>
        <v>0.001410639164</v>
      </c>
      <c r="M931" s="180">
        <f t="shared" si="934"/>
        <v>0.00155170308</v>
      </c>
      <c r="N931" s="180">
        <f t="shared" si="934"/>
        <v>0.001657501018</v>
      </c>
      <c r="O931" s="180">
        <f t="shared" si="934"/>
        <v>0.001810320261</v>
      </c>
      <c r="P931" s="180">
        <f t="shared" si="934"/>
        <v>0.001951384177</v>
      </c>
      <c r="Q931" s="180">
        <f t="shared" si="934"/>
        <v>0.002057182114</v>
      </c>
      <c r="R931" s="180">
        <f t="shared" si="934"/>
        <v>0.00223351201</v>
      </c>
      <c r="S931" s="180">
        <f t="shared" si="934"/>
        <v>0.003032874203</v>
      </c>
      <c r="T931" s="181">
        <f t="shared" si="3"/>
        <v>3.275111111</v>
      </c>
      <c r="U931" s="182">
        <f t="shared" si="4"/>
        <v>44555</v>
      </c>
      <c r="V931" s="182">
        <f t="shared" si="5"/>
        <v>44645</v>
      </c>
      <c r="W931" s="182">
        <f t="shared" si="6"/>
        <v>44737</v>
      </c>
      <c r="X931" s="181">
        <f t="shared" si="7"/>
        <v>183</v>
      </c>
      <c r="Y931" s="181">
        <f t="shared" si="8"/>
        <v>273</v>
      </c>
      <c r="Z931" s="181">
        <f t="shared" si="9"/>
        <v>365</v>
      </c>
      <c r="AA931" s="155"/>
      <c r="AB931" s="9"/>
      <c r="AC931" s="9"/>
      <c r="AD931" s="9"/>
      <c r="AE931" s="9"/>
      <c r="AF931" s="9"/>
      <c r="AG931" s="9"/>
      <c r="AH931" s="9"/>
    </row>
    <row r="932" ht="15.75" customHeight="1">
      <c r="A932" s="177">
        <v>44371.0</v>
      </c>
      <c r="B932" s="178">
        <v>1.21</v>
      </c>
      <c r="C932" s="178">
        <v>1.39</v>
      </c>
      <c r="D932" s="178">
        <v>1.45</v>
      </c>
      <c r="E932" s="178">
        <v>1.59</v>
      </c>
      <c r="F932" s="178">
        <v>1.68</v>
      </c>
      <c r="G932" s="178">
        <v>1.76</v>
      </c>
      <c r="H932" s="178">
        <v>1.94</v>
      </c>
      <c r="I932" s="178">
        <v>2.57</v>
      </c>
      <c r="J932" s="178">
        <v>3.03</v>
      </c>
      <c r="K932" s="179">
        <f>MAX(0,((T932*(365/365))-VLOOKUP(A932,VBMA!$A:$D,4,0))  /  (T932* (365/365)   ))</f>
        <v>0.8802115744</v>
      </c>
      <c r="L932" s="180">
        <f t="shared" ref="L932:S932" si="935">(B932*(1-$K932) * (365/365))/100</f>
        <v>0.00144943995</v>
      </c>
      <c r="M932" s="180">
        <f t="shared" si="935"/>
        <v>0.001665059116</v>
      </c>
      <c r="N932" s="180">
        <f t="shared" si="935"/>
        <v>0.001736932172</v>
      </c>
      <c r="O932" s="180">
        <f t="shared" si="935"/>
        <v>0.001904635968</v>
      </c>
      <c r="P932" s="180">
        <f t="shared" si="935"/>
        <v>0.002012445551</v>
      </c>
      <c r="Q932" s="180">
        <f t="shared" si="935"/>
        <v>0.002108276291</v>
      </c>
      <c r="R932" s="180">
        <f t="shared" si="935"/>
        <v>0.002323895457</v>
      </c>
      <c r="S932" s="180">
        <f t="shared" si="935"/>
        <v>0.003078562539</v>
      </c>
      <c r="T932" s="181">
        <f t="shared" si="3"/>
        <v>3.214</v>
      </c>
      <c r="U932" s="182">
        <f t="shared" si="4"/>
        <v>44554</v>
      </c>
      <c r="V932" s="182">
        <f t="shared" si="5"/>
        <v>44644</v>
      </c>
      <c r="W932" s="182">
        <f t="shared" si="6"/>
        <v>44736</v>
      </c>
      <c r="X932" s="181">
        <f t="shared" si="7"/>
        <v>183</v>
      </c>
      <c r="Y932" s="181">
        <f t="shared" si="8"/>
        <v>273</v>
      </c>
      <c r="Z932" s="181">
        <f t="shared" si="9"/>
        <v>365</v>
      </c>
      <c r="AA932" s="155"/>
      <c r="AB932" s="9"/>
      <c r="AC932" s="9"/>
      <c r="AD932" s="9"/>
      <c r="AE932" s="9"/>
      <c r="AF932" s="9"/>
      <c r="AG932" s="9"/>
      <c r="AH932" s="9"/>
    </row>
    <row r="933" ht="15.75" customHeight="1">
      <c r="A933" s="177">
        <v>44370.0</v>
      </c>
      <c r="B933" s="178">
        <v>1.1</v>
      </c>
      <c r="C933" s="178">
        <v>1.33</v>
      </c>
      <c r="D933" s="178">
        <v>1.43</v>
      </c>
      <c r="E933" s="178">
        <v>1.55</v>
      </c>
      <c r="F933" s="178">
        <v>1.59</v>
      </c>
      <c r="G933" s="178">
        <v>1.68</v>
      </c>
      <c r="H933" s="178">
        <v>2.03</v>
      </c>
      <c r="I933" s="178">
        <v>2.71</v>
      </c>
      <c r="J933" s="178">
        <v>3.18</v>
      </c>
      <c r="K933" s="179">
        <f>MAX(0,((T933*(365/365))-VLOOKUP(A933,VBMA!$A:$D,4,0))  /  (T933* (365/365)   ))</f>
        <v>0.8869346734</v>
      </c>
      <c r="L933" s="180">
        <f t="shared" ref="L933:S933" si="936">(B933*(1-$K933) * (365/365))/100</f>
        <v>0.001243718593</v>
      </c>
      <c r="M933" s="180">
        <f t="shared" si="936"/>
        <v>0.001503768844</v>
      </c>
      <c r="N933" s="180">
        <f t="shared" si="936"/>
        <v>0.001616834171</v>
      </c>
      <c r="O933" s="180">
        <f t="shared" si="936"/>
        <v>0.001752512563</v>
      </c>
      <c r="P933" s="180">
        <f t="shared" si="936"/>
        <v>0.001797738693</v>
      </c>
      <c r="Q933" s="180">
        <f t="shared" si="936"/>
        <v>0.001899497487</v>
      </c>
      <c r="R933" s="180">
        <f t="shared" si="936"/>
        <v>0.002295226131</v>
      </c>
      <c r="S933" s="180">
        <f t="shared" si="936"/>
        <v>0.003064070352</v>
      </c>
      <c r="T933" s="181">
        <f t="shared" si="3"/>
        <v>3.405111111</v>
      </c>
      <c r="U933" s="182">
        <f t="shared" si="4"/>
        <v>44553</v>
      </c>
      <c r="V933" s="182">
        <f t="shared" si="5"/>
        <v>44643</v>
      </c>
      <c r="W933" s="182">
        <f t="shared" si="6"/>
        <v>44735</v>
      </c>
      <c r="X933" s="181">
        <f t="shared" si="7"/>
        <v>183</v>
      </c>
      <c r="Y933" s="181">
        <f t="shared" si="8"/>
        <v>273</v>
      </c>
      <c r="Z933" s="181">
        <f t="shared" si="9"/>
        <v>365</v>
      </c>
      <c r="AA933" s="155"/>
      <c r="AB933" s="9"/>
      <c r="AC933" s="9"/>
      <c r="AD933" s="9"/>
      <c r="AE933" s="9"/>
      <c r="AF933" s="9"/>
      <c r="AG933" s="9"/>
      <c r="AH933" s="9"/>
    </row>
    <row r="934" ht="15.75" customHeight="1">
      <c r="A934" s="177">
        <v>44369.0</v>
      </c>
      <c r="B934" s="178">
        <v>1.12</v>
      </c>
      <c r="C934" s="178">
        <v>1.28</v>
      </c>
      <c r="D934" s="178">
        <v>1.37</v>
      </c>
      <c r="E934" s="178">
        <v>1.5</v>
      </c>
      <c r="F934" s="178">
        <v>1.65</v>
      </c>
      <c r="G934" s="178">
        <v>1.75</v>
      </c>
      <c r="H934" s="178">
        <v>1.96</v>
      </c>
      <c r="I934" s="178">
        <v>2.6</v>
      </c>
      <c r="J934" s="178">
        <v>3.05</v>
      </c>
      <c r="K934" s="179">
        <f>MAX(0,((T934*(365/365))-VLOOKUP(A934,VBMA!$A:$D,4,0))  /  (T934* (365/365)   ))</f>
        <v>0.8816921606</v>
      </c>
      <c r="L934" s="180">
        <f t="shared" ref="L934:S934" si="937">(B934*(1-$K934) * (365/365))/100</f>
        <v>0.001325047801</v>
      </c>
      <c r="M934" s="180">
        <f t="shared" si="937"/>
        <v>0.001514340344</v>
      </c>
      <c r="N934" s="180">
        <f t="shared" si="937"/>
        <v>0.0016208174</v>
      </c>
      <c r="O934" s="180">
        <f t="shared" si="937"/>
        <v>0.001774617591</v>
      </c>
      <c r="P934" s="180">
        <f t="shared" si="937"/>
        <v>0.00195207935</v>
      </c>
      <c r="Q934" s="180">
        <f t="shared" si="937"/>
        <v>0.002070387189</v>
      </c>
      <c r="R934" s="180">
        <f t="shared" si="937"/>
        <v>0.002318833652</v>
      </c>
      <c r="S934" s="180">
        <f t="shared" si="937"/>
        <v>0.003076003824</v>
      </c>
      <c r="T934" s="181">
        <f t="shared" si="3"/>
        <v>3.254222222</v>
      </c>
      <c r="U934" s="182">
        <f t="shared" si="4"/>
        <v>44552</v>
      </c>
      <c r="V934" s="182">
        <f t="shared" si="5"/>
        <v>44642</v>
      </c>
      <c r="W934" s="182">
        <f t="shared" si="6"/>
        <v>44734</v>
      </c>
      <c r="X934" s="181">
        <f t="shared" si="7"/>
        <v>183</v>
      </c>
      <c r="Y934" s="181">
        <f t="shared" si="8"/>
        <v>273</v>
      </c>
      <c r="Z934" s="181">
        <f t="shared" si="9"/>
        <v>365</v>
      </c>
      <c r="AA934" s="155"/>
      <c r="AB934" s="9"/>
      <c r="AC934" s="9"/>
      <c r="AD934" s="9"/>
      <c r="AE934" s="9"/>
      <c r="AF934" s="9"/>
      <c r="AG934" s="9"/>
      <c r="AH934" s="9"/>
    </row>
    <row r="935" ht="15.75" customHeight="1">
      <c r="A935" s="177">
        <v>44368.0</v>
      </c>
      <c r="B935" s="178">
        <v>1.1</v>
      </c>
      <c r="C935" s="178">
        <v>1.26</v>
      </c>
      <c r="D935" s="178">
        <v>1.35</v>
      </c>
      <c r="E935" s="178">
        <v>1.48</v>
      </c>
      <c r="F935" s="178">
        <v>1.63</v>
      </c>
      <c r="G935" s="178">
        <v>1.75</v>
      </c>
      <c r="H935" s="178">
        <v>1.93</v>
      </c>
      <c r="I935" s="178">
        <v>2.53</v>
      </c>
      <c r="J935" s="178">
        <v>2.8</v>
      </c>
      <c r="K935" s="179">
        <f>MAX(0,((T935*(365/365))-VLOOKUP(A935,VBMA!$A:$D,4,0))  /  (T935* (365/365)   ))</f>
        <v>0.8743372216</v>
      </c>
      <c r="L935" s="180">
        <f t="shared" ref="L935:S935" si="938">(B935*(1-$K935) * (365/365))/100</f>
        <v>0.001382290562</v>
      </c>
      <c r="M935" s="180">
        <f t="shared" si="938"/>
        <v>0.001583351007</v>
      </c>
      <c r="N935" s="180">
        <f t="shared" si="938"/>
        <v>0.001696447508</v>
      </c>
      <c r="O935" s="180">
        <f t="shared" si="938"/>
        <v>0.00185980912</v>
      </c>
      <c r="P935" s="180">
        <f t="shared" si="938"/>
        <v>0.002048303287</v>
      </c>
      <c r="Q935" s="180">
        <f t="shared" si="938"/>
        <v>0.002199098621</v>
      </c>
      <c r="R935" s="180">
        <f t="shared" si="938"/>
        <v>0.002425291622</v>
      </c>
      <c r="S935" s="180">
        <f t="shared" si="938"/>
        <v>0.003179268293</v>
      </c>
      <c r="T935" s="181">
        <f t="shared" si="3"/>
        <v>3.143333333</v>
      </c>
      <c r="U935" s="182">
        <f t="shared" si="4"/>
        <v>44551</v>
      </c>
      <c r="V935" s="182">
        <f t="shared" si="5"/>
        <v>44641</v>
      </c>
      <c r="W935" s="182">
        <f t="shared" si="6"/>
        <v>44733</v>
      </c>
      <c r="X935" s="181">
        <f t="shared" si="7"/>
        <v>183</v>
      </c>
      <c r="Y935" s="181">
        <f t="shared" si="8"/>
        <v>273</v>
      </c>
      <c r="Z935" s="181">
        <f t="shared" si="9"/>
        <v>365</v>
      </c>
      <c r="AA935" s="155"/>
      <c r="AB935" s="9"/>
      <c r="AC935" s="9"/>
      <c r="AD935" s="9"/>
      <c r="AE935" s="9"/>
      <c r="AF935" s="9"/>
      <c r="AG935" s="9"/>
      <c r="AH935" s="9"/>
    </row>
    <row r="936" ht="15.75" customHeight="1">
      <c r="A936" s="177">
        <v>44365.0</v>
      </c>
      <c r="B936" s="178">
        <v>1.07</v>
      </c>
      <c r="C936" s="178">
        <v>1.25</v>
      </c>
      <c r="D936" s="178">
        <v>1.35</v>
      </c>
      <c r="E936" s="178">
        <v>1.53</v>
      </c>
      <c r="F936" s="178">
        <v>1.67</v>
      </c>
      <c r="G936" s="178">
        <v>1.79</v>
      </c>
      <c r="H936" s="178">
        <v>1.89</v>
      </c>
      <c r="I936" s="178">
        <v>2.53</v>
      </c>
      <c r="J936" s="178">
        <v>2.89</v>
      </c>
      <c r="K936" s="179">
        <f>MAX(0,((T936*(365/365))-VLOOKUP(A936,VBMA!$A:$D,4,0))  /  (T936* (365/365)   ))</f>
        <v>0.8759508689</v>
      </c>
      <c r="L936" s="180">
        <f t="shared" ref="L936:S936" si="939">(B936*(1-$K936) * (365/365))/100</f>
        <v>0.001327325703</v>
      </c>
      <c r="M936" s="180">
        <f t="shared" si="939"/>
        <v>0.001550614139</v>
      </c>
      <c r="N936" s="180">
        <f t="shared" si="939"/>
        <v>0.00167466327</v>
      </c>
      <c r="O936" s="180">
        <f t="shared" si="939"/>
        <v>0.001897951706</v>
      </c>
      <c r="P936" s="180">
        <f t="shared" si="939"/>
        <v>0.00207162049</v>
      </c>
      <c r="Q936" s="180">
        <f t="shared" si="939"/>
        <v>0.002220479447</v>
      </c>
      <c r="R936" s="180">
        <f t="shared" si="939"/>
        <v>0.002344528578</v>
      </c>
      <c r="S936" s="180">
        <f t="shared" si="939"/>
        <v>0.003138443018</v>
      </c>
      <c r="T936" s="181">
        <f t="shared" si="3"/>
        <v>3.184222222</v>
      </c>
      <c r="U936" s="182">
        <f t="shared" si="4"/>
        <v>44548</v>
      </c>
      <c r="V936" s="182">
        <f t="shared" si="5"/>
        <v>44638</v>
      </c>
      <c r="W936" s="182">
        <f t="shared" si="6"/>
        <v>44730</v>
      </c>
      <c r="X936" s="181">
        <f t="shared" si="7"/>
        <v>183</v>
      </c>
      <c r="Y936" s="181">
        <f t="shared" si="8"/>
        <v>273</v>
      </c>
      <c r="Z936" s="181">
        <f t="shared" si="9"/>
        <v>365</v>
      </c>
      <c r="AA936" s="155"/>
      <c r="AB936" s="9"/>
      <c r="AC936" s="9"/>
      <c r="AD936" s="9"/>
      <c r="AE936" s="9"/>
      <c r="AF936" s="9"/>
      <c r="AG936" s="9"/>
      <c r="AH936" s="9"/>
    </row>
    <row r="937" ht="15.75" customHeight="1">
      <c r="A937" s="177">
        <v>44364.0</v>
      </c>
      <c r="B937" s="178">
        <v>1.02</v>
      </c>
      <c r="C937" s="178">
        <v>1.2</v>
      </c>
      <c r="D937" s="178">
        <v>1.29</v>
      </c>
      <c r="E937" s="178">
        <v>1.44</v>
      </c>
      <c r="F937" s="178">
        <v>1.64</v>
      </c>
      <c r="G937" s="178">
        <v>1.75</v>
      </c>
      <c r="H937" s="178">
        <v>1.89</v>
      </c>
      <c r="I937" s="178">
        <v>2.58</v>
      </c>
      <c r="J937" s="178">
        <v>2.87</v>
      </c>
      <c r="K937" s="179">
        <f>MAX(0,((T937*(365/365))-VLOOKUP(A937,VBMA!$A:$D,4,0))  /  (T937* (365/365)   ))</f>
        <v>0.8767248377</v>
      </c>
      <c r="L937" s="180">
        <f t="shared" ref="L937:S937" si="940">(B937*(1-$K937) * (365/365))/100</f>
        <v>0.001257406656</v>
      </c>
      <c r="M937" s="180">
        <f t="shared" si="940"/>
        <v>0.001479301948</v>
      </c>
      <c r="N937" s="180">
        <f t="shared" si="940"/>
        <v>0.001590249594</v>
      </c>
      <c r="O937" s="180">
        <f t="shared" si="940"/>
        <v>0.001775162338</v>
      </c>
      <c r="P937" s="180">
        <f t="shared" si="940"/>
        <v>0.002021712662</v>
      </c>
      <c r="Q937" s="180">
        <f t="shared" si="940"/>
        <v>0.002157315341</v>
      </c>
      <c r="R937" s="180">
        <f t="shared" si="940"/>
        <v>0.002329900568</v>
      </c>
      <c r="S937" s="180">
        <f t="shared" si="940"/>
        <v>0.003180499188</v>
      </c>
      <c r="T937" s="181">
        <f t="shared" si="3"/>
        <v>3.285333333</v>
      </c>
      <c r="U937" s="182">
        <f t="shared" si="4"/>
        <v>44547</v>
      </c>
      <c r="V937" s="182">
        <f t="shared" si="5"/>
        <v>44637</v>
      </c>
      <c r="W937" s="182">
        <f t="shared" si="6"/>
        <v>44729</v>
      </c>
      <c r="X937" s="181">
        <f t="shared" si="7"/>
        <v>183</v>
      </c>
      <c r="Y937" s="181">
        <f t="shared" si="8"/>
        <v>273</v>
      </c>
      <c r="Z937" s="181">
        <f t="shared" si="9"/>
        <v>365</v>
      </c>
      <c r="AA937" s="155"/>
      <c r="AB937" s="9"/>
      <c r="AC937" s="9"/>
      <c r="AD937" s="9"/>
      <c r="AE937" s="9"/>
      <c r="AF937" s="9"/>
      <c r="AG937" s="9"/>
      <c r="AH937" s="9"/>
    </row>
    <row r="938" ht="15.75" customHeight="1">
      <c r="A938" s="177">
        <v>44363.0</v>
      </c>
      <c r="B938" s="178">
        <v>1.02</v>
      </c>
      <c r="C938" s="178">
        <v>1.22</v>
      </c>
      <c r="D938" s="178">
        <v>1.33</v>
      </c>
      <c r="E938" s="178">
        <v>1.5</v>
      </c>
      <c r="F938" s="178">
        <v>1.66</v>
      </c>
      <c r="G938" s="178">
        <v>1.76</v>
      </c>
      <c r="H938" s="178">
        <v>1.93</v>
      </c>
      <c r="I938" s="178">
        <v>2.53</v>
      </c>
      <c r="J938" s="178">
        <v>2.8</v>
      </c>
      <c r="K938" s="179">
        <f>MAX(0,((T938*(365/365))-VLOOKUP(A938,VBMA!$A:$D,4,0))  /  (T938* (365/365)   ))</f>
        <v>0.8711558855</v>
      </c>
      <c r="L938" s="180">
        <f t="shared" ref="L938:S938" si="941">(B938*(1-$K938) * (365/365))/100</f>
        <v>0.001314209968</v>
      </c>
      <c r="M938" s="180">
        <f t="shared" si="941"/>
        <v>0.001571898197</v>
      </c>
      <c r="N938" s="180">
        <f t="shared" si="941"/>
        <v>0.001713626723</v>
      </c>
      <c r="O938" s="180">
        <f t="shared" si="941"/>
        <v>0.001932661718</v>
      </c>
      <c r="P938" s="180">
        <f t="shared" si="941"/>
        <v>0.002138812301</v>
      </c>
      <c r="Q938" s="180">
        <f t="shared" si="941"/>
        <v>0.002267656416</v>
      </c>
      <c r="R938" s="180">
        <f t="shared" si="941"/>
        <v>0.00248669141</v>
      </c>
      <c r="S938" s="180">
        <f t="shared" si="941"/>
        <v>0.003259756098</v>
      </c>
      <c r="T938" s="181">
        <f t="shared" si="3"/>
        <v>3.143333333</v>
      </c>
      <c r="U938" s="182">
        <f t="shared" si="4"/>
        <v>44546</v>
      </c>
      <c r="V938" s="182">
        <f t="shared" si="5"/>
        <v>44636</v>
      </c>
      <c r="W938" s="182">
        <f t="shared" si="6"/>
        <v>44728</v>
      </c>
      <c r="X938" s="181">
        <f t="shared" si="7"/>
        <v>183</v>
      </c>
      <c r="Y938" s="181">
        <f t="shared" si="8"/>
        <v>273</v>
      </c>
      <c r="Z938" s="181">
        <f t="shared" si="9"/>
        <v>365</v>
      </c>
      <c r="AA938" s="155"/>
      <c r="AB938" s="9"/>
      <c r="AC938" s="9"/>
      <c r="AD938" s="9"/>
      <c r="AE938" s="9"/>
      <c r="AF938" s="9"/>
      <c r="AG938" s="9"/>
      <c r="AH938" s="9"/>
    </row>
    <row r="939" ht="15.75" customHeight="1">
      <c r="A939" s="177">
        <v>44362.0</v>
      </c>
      <c r="B939" s="178">
        <v>1.04</v>
      </c>
      <c r="C939" s="178">
        <v>1.23</v>
      </c>
      <c r="D939" s="178">
        <v>1.32</v>
      </c>
      <c r="E939" s="178">
        <v>1.53</v>
      </c>
      <c r="F939" s="178">
        <v>1.68</v>
      </c>
      <c r="G939" s="178">
        <v>1.79</v>
      </c>
      <c r="H939" s="178">
        <v>1.94</v>
      </c>
      <c r="I939" s="178">
        <v>2.54</v>
      </c>
      <c r="J939" s="178">
        <v>2.87</v>
      </c>
      <c r="K939" s="179">
        <f>MAX(0,((T939*(365/365))-VLOOKUP(A939,VBMA!$A:$D,4,0))  /  (T939* (365/365)   ))</f>
        <v>0.871564482</v>
      </c>
      <c r="L939" s="180">
        <f t="shared" ref="L939:S939" si="942">(B939*(1-$K939) * (365/365))/100</f>
        <v>0.001335729387</v>
      </c>
      <c r="M939" s="180">
        <f t="shared" si="942"/>
        <v>0.001579756871</v>
      </c>
      <c r="N939" s="180">
        <f t="shared" si="942"/>
        <v>0.001695348837</v>
      </c>
      <c r="O939" s="180">
        <f t="shared" si="942"/>
        <v>0.001965063425</v>
      </c>
      <c r="P939" s="180">
        <f t="shared" si="942"/>
        <v>0.002157716702</v>
      </c>
      <c r="Q939" s="180">
        <f t="shared" si="942"/>
        <v>0.002298995772</v>
      </c>
      <c r="R939" s="180">
        <f t="shared" si="942"/>
        <v>0.002491649049</v>
      </c>
      <c r="S939" s="180">
        <f t="shared" si="942"/>
        <v>0.003262262156</v>
      </c>
      <c r="T939" s="181">
        <f t="shared" si="3"/>
        <v>3.153333333</v>
      </c>
      <c r="U939" s="182">
        <f t="shared" si="4"/>
        <v>44545</v>
      </c>
      <c r="V939" s="182">
        <f t="shared" si="5"/>
        <v>44635</v>
      </c>
      <c r="W939" s="182">
        <f t="shared" si="6"/>
        <v>44727</v>
      </c>
      <c r="X939" s="181">
        <f t="shared" si="7"/>
        <v>183</v>
      </c>
      <c r="Y939" s="181">
        <f t="shared" si="8"/>
        <v>273</v>
      </c>
      <c r="Z939" s="181">
        <f t="shared" si="9"/>
        <v>365</v>
      </c>
      <c r="AA939" s="155"/>
      <c r="AB939" s="9"/>
      <c r="AC939" s="9"/>
      <c r="AD939" s="9"/>
      <c r="AE939" s="9"/>
      <c r="AF939" s="9"/>
      <c r="AG939" s="9"/>
      <c r="AH939" s="9"/>
    </row>
    <row r="940" ht="15.75" customHeight="1">
      <c r="A940" s="177">
        <v>44361.0</v>
      </c>
      <c r="B940" s="178">
        <v>1.04</v>
      </c>
      <c r="C940" s="178">
        <v>1.23</v>
      </c>
      <c r="D940" s="178">
        <v>1.32</v>
      </c>
      <c r="E940" s="178">
        <v>1.52</v>
      </c>
      <c r="F940" s="178">
        <v>1.66</v>
      </c>
      <c r="G940" s="178">
        <v>1.78</v>
      </c>
      <c r="H940" s="178">
        <v>1.94</v>
      </c>
      <c r="I940" s="178">
        <v>2.54</v>
      </c>
      <c r="J940" s="178">
        <v>3.01</v>
      </c>
      <c r="K940" s="179">
        <f>MAX(0,((T940*(365/365))-VLOOKUP(A940,VBMA!$A:$D,4,0))  /  (T940* (365/365)   ))</f>
        <v>0.871564482</v>
      </c>
      <c r="L940" s="180">
        <f t="shared" ref="L940:S940" si="943">(B940*(1-$K940) * (365/365))/100</f>
        <v>0.001335729387</v>
      </c>
      <c r="M940" s="180">
        <f t="shared" si="943"/>
        <v>0.001579756871</v>
      </c>
      <c r="N940" s="180">
        <f t="shared" si="943"/>
        <v>0.001695348837</v>
      </c>
      <c r="O940" s="180">
        <f t="shared" si="943"/>
        <v>0.001952219873</v>
      </c>
      <c r="P940" s="180">
        <f t="shared" si="943"/>
        <v>0.002132029598</v>
      </c>
      <c r="Q940" s="180">
        <f t="shared" si="943"/>
        <v>0.00228615222</v>
      </c>
      <c r="R940" s="180">
        <f t="shared" si="943"/>
        <v>0.002491649049</v>
      </c>
      <c r="S940" s="180">
        <f t="shared" si="943"/>
        <v>0.003262262156</v>
      </c>
      <c r="T940" s="181">
        <f t="shared" si="3"/>
        <v>3.153333333</v>
      </c>
      <c r="U940" s="182">
        <f t="shared" si="4"/>
        <v>44544</v>
      </c>
      <c r="V940" s="182">
        <f t="shared" si="5"/>
        <v>44634</v>
      </c>
      <c r="W940" s="182">
        <f t="shared" si="6"/>
        <v>44726</v>
      </c>
      <c r="X940" s="181">
        <f t="shared" si="7"/>
        <v>183</v>
      </c>
      <c r="Y940" s="181">
        <f t="shared" si="8"/>
        <v>273</v>
      </c>
      <c r="Z940" s="181">
        <f t="shared" si="9"/>
        <v>365</v>
      </c>
      <c r="AA940" s="155"/>
      <c r="AB940" s="9"/>
      <c r="AC940" s="9"/>
      <c r="AD940" s="9"/>
      <c r="AE940" s="9"/>
      <c r="AF940" s="9"/>
      <c r="AG940" s="9"/>
      <c r="AH940" s="9"/>
    </row>
    <row r="941" ht="15.75" customHeight="1">
      <c r="A941" s="177">
        <v>44358.0</v>
      </c>
      <c r="B941" s="178">
        <v>1.03</v>
      </c>
      <c r="C941" s="178">
        <v>1.2</v>
      </c>
      <c r="D941" s="178">
        <v>1.33</v>
      </c>
      <c r="E941" s="178">
        <v>1.53</v>
      </c>
      <c r="F941" s="178">
        <v>1.68</v>
      </c>
      <c r="G941" s="178">
        <v>1.78</v>
      </c>
      <c r="H941" s="178">
        <v>1.93</v>
      </c>
      <c r="I941" s="178">
        <v>2.54</v>
      </c>
      <c r="J941" s="178">
        <v>2.98</v>
      </c>
      <c r="K941" s="179">
        <f>MAX(0,((T941*(365/365))-VLOOKUP(A941,VBMA!$A:$D,4,0))  /  (T941* (365/365)   ))</f>
        <v>0.8719794886</v>
      </c>
      <c r="L941" s="180">
        <f t="shared" ref="L941:S941" si="944">(B941*(1-$K941) * (365/365))/100</f>
        <v>0.001318611267</v>
      </c>
      <c r="M941" s="180">
        <f t="shared" si="944"/>
        <v>0.001536246137</v>
      </c>
      <c r="N941" s="180">
        <f t="shared" si="944"/>
        <v>0.001702672801</v>
      </c>
      <c r="O941" s="180">
        <f t="shared" si="944"/>
        <v>0.001958713824</v>
      </c>
      <c r="P941" s="180">
        <f t="shared" si="944"/>
        <v>0.002150744591</v>
      </c>
      <c r="Q941" s="180">
        <f t="shared" si="944"/>
        <v>0.002278765103</v>
      </c>
      <c r="R941" s="180">
        <f t="shared" si="944"/>
        <v>0.00247079587</v>
      </c>
      <c r="S941" s="180">
        <f t="shared" si="944"/>
        <v>0.003251720989</v>
      </c>
      <c r="T941" s="181">
        <f t="shared" si="3"/>
        <v>3.163555556</v>
      </c>
      <c r="U941" s="182">
        <f t="shared" si="4"/>
        <v>44541</v>
      </c>
      <c r="V941" s="182">
        <f t="shared" si="5"/>
        <v>44631</v>
      </c>
      <c r="W941" s="182">
        <f t="shared" si="6"/>
        <v>44723</v>
      </c>
      <c r="X941" s="181">
        <f t="shared" si="7"/>
        <v>183</v>
      </c>
      <c r="Y941" s="181">
        <f t="shared" si="8"/>
        <v>273</v>
      </c>
      <c r="Z941" s="181">
        <f t="shared" si="9"/>
        <v>365</v>
      </c>
      <c r="AA941" s="155"/>
      <c r="AB941" s="9"/>
      <c r="AC941" s="9"/>
      <c r="AD941" s="9"/>
      <c r="AE941" s="9"/>
      <c r="AF941" s="9"/>
      <c r="AG941" s="9"/>
      <c r="AH941" s="9"/>
    </row>
    <row r="942" ht="15.75" customHeight="1">
      <c r="A942" s="177">
        <v>44357.0</v>
      </c>
      <c r="B942" s="178">
        <v>1.0</v>
      </c>
      <c r="C942" s="178">
        <v>1.2</v>
      </c>
      <c r="D942" s="178">
        <v>1.28</v>
      </c>
      <c r="E942" s="178">
        <v>1.51</v>
      </c>
      <c r="F942" s="178">
        <v>1.65</v>
      </c>
      <c r="G942" s="178">
        <v>1.76</v>
      </c>
      <c r="H942" s="178">
        <v>1.95</v>
      </c>
      <c r="I942" s="178">
        <v>2.53</v>
      </c>
      <c r="J942" s="178">
        <v>2.84</v>
      </c>
      <c r="K942" s="179">
        <f>MAX(0,((T942*(365/365))-VLOOKUP(A942,VBMA!$A:$D,4,0))  /  (T942* (365/365)   ))</f>
        <v>0.8703123888</v>
      </c>
      <c r="L942" s="180">
        <f t="shared" ref="L942:S942" si="945">(B942*(1-$K942) * (365/365))/100</f>
        <v>0.001296876112</v>
      </c>
      <c r="M942" s="180">
        <f t="shared" si="945"/>
        <v>0.001556251334</v>
      </c>
      <c r="N942" s="180">
        <f t="shared" si="945"/>
        <v>0.001660001423</v>
      </c>
      <c r="O942" s="180">
        <f t="shared" si="945"/>
        <v>0.001958282929</v>
      </c>
      <c r="P942" s="180">
        <f t="shared" si="945"/>
        <v>0.002139845585</v>
      </c>
      <c r="Q942" s="180">
        <f t="shared" si="945"/>
        <v>0.002282501957</v>
      </c>
      <c r="R942" s="180">
        <f t="shared" si="945"/>
        <v>0.002528908418</v>
      </c>
      <c r="S942" s="180">
        <f t="shared" si="945"/>
        <v>0.003281096563</v>
      </c>
      <c r="T942" s="181">
        <f t="shared" si="3"/>
        <v>3.122888889</v>
      </c>
      <c r="U942" s="182">
        <f t="shared" si="4"/>
        <v>44540</v>
      </c>
      <c r="V942" s="182">
        <f t="shared" si="5"/>
        <v>44630</v>
      </c>
      <c r="W942" s="182">
        <f t="shared" si="6"/>
        <v>44722</v>
      </c>
      <c r="X942" s="181">
        <f t="shared" si="7"/>
        <v>183</v>
      </c>
      <c r="Y942" s="181">
        <f t="shared" si="8"/>
        <v>273</v>
      </c>
      <c r="Z942" s="181">
        <f t="shared" si="9"/>
        <v>365</v>
      </c>
      <c r="AA942" s="155"/>
      <c r="AB942" s="9"/>
      <c r="AC942" s="9"/>
      <c r="AD942" s="9"/>
      <c r="AE942" s="9"/>
      <c r="AF942" s="9"/>
      <c r="AG942" s="9"/>
      <c r="AH942" s="9"/>
    </row>
    <row r="943" ht="15.75" customHeight="1">
      <c r="A943" s="177">
        <v>44356.0</v>
      </c>
      <c r="B943" s="178">
        <v>1.13</v>
      </c>
      <c r="C943" s="178">
        <v>1.31</v>
      </c>
      <c r="D943" s="178">
        <v>1.41</v>
      </c>
      <c r="E943" s="178">
        <v>1.59</v>
      </c>
      <c r="F943" s="178">
        <v>1.74</v>
      </c>
      <c r="G943" s="178">
        <v>1.81</v>
      </c>
      <c r="H943" s="178">
        <v>1.91</v>
      </c>
      <c r="I943" s="178">
        <v>2.53</v>
      </c>
      <c r="J943" s="178">
        <v>2.87</v>
      </c>
      <c r="K943" s="179">
        <f>MAX(0,((T943*(365/365))-VLOOKUP(A943,VBMA!$A:$D,4,0))  /  (T943* (365/365)   ))</f>
        <v>0.8719884807</v>
      </c>
      <c r="L943" s="180">
        <f t="shared" ref="L943:S943" si="946">(B943*(1-$K943) * (365/365))/100</f>
        <v>0.001446530168</v>
      </c>
      <c r="M943" s="180">
        <f t="shared" si="946"/>
        <v>0.001676950903</v>
      </c>
      <c r="N943" s="180">
        <f t="shared" si="946"/>
        <v>0.001804962422</v>
      </c>
      <c r="O943" s="180">
        <f t="shared" si="946"/>
        <v>0.002035383157</v>
      </c>
      <c r="P943" s="180">
        <f t="shared" si="946"/>
        <v>0.002227400435</v>
      </c>
      <c r="Q943" s="180">
        <f t="shared" si="946"/>
        <v>0.002317008499</v>
      </c>
      <c r="R943" s="180">
        <f t="shared" si="946"/>
        <v>0.002445020018</v>
      </c>
      <c r="S943" s="180">
        <f t="shared" si="946"/>
        <v>0.003238691438</v>
      </c>
      <c r="T943" s="181">
        <f t="shared" si="3"/>
        <v>3.163777778</v>
      </c>
      <c r="U943" s="182">
        <f t="shared" si="4"/>
        <v>44539</v>
      </c>
      <c r="V943" s="182">
        <f t="shared" si="5"/>
        <v>44629</v>
      </c>
      <c r="W943" s="182">
        <f t="shared" si="6"/>
        <v>44721</v>
      </c>
      <c r="X943" s="181">
        <f t="shared" si="7"/>
        <v>183</v>
      </c>
      <c r="Y943" s="181">
        <f t="shared" si="8"/>
        <v>273</v>
      </c>
      <c r="Z943" s="181">
        <f t="shared" si="9"/>
        <v>365</v>
      </c>
      <c r="AA943" s="155"/>
      <c r="AB943" s="9"/>
      <c r="AC943" s="9"/>
      <c r="AD943" s="9"/>
      <c r="AE943" s="9"/>
      <c r="AF943" s="9"/>
      <c r="AG943" s="9"/>
      <c r="AH943" s="9"/>
    </row>
    <row r="944" ht="15.75" customHeight="1">
      <c r="A944" s="177">
        <v>44355.0</v>
      </c>
      <c r="B944" s="178">
        <v>1.15</v>
      </c>
      <c r="C944" s="178">
        <v>1.37</v>
      </c>
      <c r="D944" s="178">
        <v>1.47</v>
      </c>
      <c r="E944" s="178">
        <v>1.6</v>
      </c>
      <c r="F944" s="178">
        <v>1.73</v>
      </c>
      <c r="G944" s="178">
        <v>1.8</v>
      </c>
      <c r="H944" s="178">
        <v>1.95</v>
      </c>
      <c r="I944" s="178">
        <v>2.54</v>
      </c>
      <c r="J944" s="178">
        <v>2.99</v>
      </c>
      <c r="K944" s="179">
        <f>MAX(0,((T944*(365/365))-VLOOKUP(A944,VBMA!$A:$D,4,0))  /  (T944* (365/365)   ))</f>
        <v>0.871146776</v>
      </c>
      <c r="L944" s="180">
        <f t="shared" ref="L944:S944" si="947">(B944*(1-$K944) * (365/365))/100</f>
        <v>0.001481812076</v>
      </c>
      <c r="M944" s="180">
        <f t="shared" si="947"/>
        <v>0.001765289169</v>
      </c>
      <c r="N944" s="180">
        <f t="shared" si="947"/>
        <v>0.001894142393</v>
      </c>
      <c r="O944" s="180">
        <f t="shared" si="947"/>
        <v>0.002061651584</v>
      </c>
      <c r="P944" s="180">
        <f t="shared" si="947"/>
        <v>0.002229160775</v>
      </c>
      <c r="Q944" s="180">
        <f t="shared" si="947"/>
        <v>0.002319358032</v>
      </c>
      <c r="R944" s="180">
        <f t="shared" si="947"/>
        <v>0.002512637868</v>
      </c>
      <c r="S944" s="180">
        <f t="shared" si="947"/>
        <v>0.003272871889</v>
      </c>
      <c r="T944" s="181">
        <f t="shared" si="3"/>
        <v>3.143111111</v>
      </c>
      <c r="U944" s="182">
        <f t="shared" si="4"/>
        <v>44538</v>
      </c>
      <c r="V944" s="182">
        <f t="shared" si="5"/>
        <v>44628</v>
      </c>
      <c r="W944" s="182">
        <f t="shared" si="6"/>
        <v>44720</v>
      </c>
      <c r="X944" s="181">
        <f t="shared" si="7"/>
        <v>183</v>
      </c>
      <c r="Y944" s="181">
        <f t="shared" si="8"/>
        <v>273</v>
      </c>
      <c r="Z944" s="181">
        <f t="shared" si="9"/>
        <v>365</v>
      </c>
      <c r="AA944" s="155"/>
      <c r="AB944" s="9"/>
      <c r="AC944" s="9"/>
      <c r="AD944" s="9"/>
      <c r="AE944" s="9"/>
      <c r="AF944" s="9"/>
      <c r="AG944" s="9"/>
      <c r="AH944" s="9"/>
    </row>
    <row r="945" ht="15.75" customHeight="1">
      <c r="A945" s="177">
        <v>44354.0</v>
      </c>
      <c r="B945" s="178">
        <v>1.3</v>
      </c>
      <c r="C945" s="178">
        <v>1.49</v>
      </c>
      <c r="D945" s="178">
        <v>1.59</v>
      </c>
      <c r="E945" s="178">
        <v>1.69</v>
      </c>
      <c r="F945" s="178">
        <v>1.79</v>
      </c>
      <c r="G945" s="178">
        <v>1.84</v>
      </c>
      <c r="H945" s="178">
        <v>2.06</v>
      </c>
      <c r="I945" s="178">
        <v>2.58</v>
      </c>
      <c r="J945" s="178">
        <v>3.09</v>
      </c>
      <c r="K945" s="179">
        <f>MAX(0,((T945*(365/365))-VLOOKUP(A945,VBMA!$A:$D,4,0))  /  (T945* (365/365)   ))</f>
        <v>0.8698400229</v>
      </c>
      <c r="L945" s="180">
        <f t="shared" ref="L945:S945" si="948">(B945*(1-$K945) * (365/365))/100</f>
        <v>0.001692079703</v>
      </c>
      <c r="M945" s="180">
        <f t="shared" si="948"/>
        <v>0.001939383659</v>
      </c>
      <c r="N945" s="180">
        <f t="shared" si="948"/>
        <v>0.002069543637</v>
      </c>
      <c r="O945" s="180">
        <f t="shared" si="948"/>
        <v>0.002199703614</v>
      </c>
      <c r="P945" s="180">
        <f t="shared" si="948"/>
        <v>0.002329863591</v>
      </c>
      <c r="Q945" s="180">
        <f t="shared" si="948"/>
        <v>0.002394943579</v>
      </c>
      <c r="R945" s="180">
        <f t="shared" si="948"/>
        <v>0.002681295529</v>
      </c>
      <c r="S945" s="180">
        <f t="shared" si="948"/>
        <v>0.00335812741</v>
      </c>
      <c r="T945" s="181">
        <f t="shared" si="3"/>
        <v>3.111555556</v>
      </c>
      <c r="U945" s="182">
        <f t="shared" si="4"/>
        <v>44537</v>
      </c>
      <c r="V945" s="182">
        <f t="shared" si="5"/>
        <v>44627</v>
      </c>
      <c r="W945" s="182">
        <f t="shared" si="6"/>
        <v>44719</v>
      </c>
      <c r="X945" s="181">
        <f t="shared" si="7"/>
        <v>183</v>
      </c>
      <c r="Y945" s="181">
        <f t="shared" si="8"/>
        <v>273</v>
      </c>
      <c r="Z945" s="181">
        <f t="shared" si="9"/>
        <v>365</v>
      </c>
      <c r="AA945" s="155"/>
      <c r="AB945" s="9"/>
      <c r="AC945" s="9"/>
      <c r="AD945" s="9"/>
      <c r="AE945" s="9"/>
      <c r="AF945" s="9"/>
      <c r="AG945" s="9"/>
      <c r="AH945" s="9"/>
    </row>
    <row r="946" ht="15.75" customHeight="1">
      <c r="A946" s="177">
        <v>44351.0</v>
      </c>
      <c r="B946" s="178">
        <v>1.37</v>
      </c>
      <c r="C946" s="178">
        <v>1.5</v>
      </c>
      <c r="D946" s="178">
        <v>1.59</v>
      </c>
      <c r="E946" s="178">
        <v>1.69</v>
      </c>
      <c r="F946" s="178">
        <v>1.76</v>
      </c>
      <c r="G946" s="178">
        <v>1.82</v>
      </c>
      <c r="H946" s="178">
        <v>2.03</v>
      </c>
      <c r="I946" s="178">
        <v>2.6</v>
      </c>
      <c r="J946" s="178">
        <v>3.09</v>
      </c>
      <c r="K946" s="179">
        <f>MAX(0,((T946*(365/365))-VLOOKUP(A946,VBMA!$A:$D,4,0))  /  (T946* (365/365)   ))</f>
        <v>0.8727482195</v>
      </c>
      <c r="L946" s="180">
        <f t="shared" ref="L946:S946" si="949">(B946*(1-$K946) * (365/365))/100</f>
        <v>0.001743349393</v>
      </c>
      <c r="M946" s="180">
        <f t="shared" si="949"/>
        <v>0.001908776707</v>
      </c>
      <c r="N946" s="180">
        <f t="shared" si="949"/>
        <v>0.00202330331</v>
      </c>
      <c r="O946" s="180">
        <f t="shared" si="949"/>
        <v>0.00215055509</v>
      </c>
      <c r="P946" s="180">
        <f t="shared" si="949"/>
        <v>0.002239631336</v>
      </c>
      <c r="Q946" s="180">
        <f t="shared" si="949"/>
        <v>0.002315982405</v>
      </c>
      <c r="R946" s="180">
        <f t="shared" si="949"/>
        <v>0.002583211144</v>
      </c>
      <c r="S946" s="180">
        <f t="shared" si="949"/>
        <v>0.003308546292</v>
      </c>
      <c r="T946" s="181">
        <f t="shared" si="3"/>
        <v>3.182666667</v>
      </c>
      <c r="U946" s="182">
        <f t="shared" si="4"/>
        <v>44534</v>
      </c>
      <c r="V946" s="182">
        <f t="shared" si="5"/>
        <v>44624</v>
      </c>
      <c r="W946" s="182">
        <f t="shared" si="6"/>
        <v>44716</v>
      </c>
      <c r="X946" s="181">
        <f t="shared" si="7"/>
        <v>183</v>
      </c>
      <c r="Y946" s="181">
        <f t="shared" si="8"/>
        <v>273</v>
      </c>
      <c r="Z946" s="181">
        <f t="shared" si="9"/>
        <v>365</v>
      </c>
      <c r="AA946" s="155"/>
      <c r="AB946" s="9"/>
      <c r="AC946" s="9"/>
      <c r="AD946" s="9"/>
      <c r="AE946" s="9"/>
      <c r="AF946" s="9"/>
      <c r="AG946" s="9"/>
      <c r="AH946" s="9"/>
    </row>
    <row r="947" ht="15.75" customHeight="1">
      <c r="A947" s="177">
        <v>44350.0</v>
      </c>
      <c r="B947" s="178">
        <v>1.34</v>
      </c>
      <c r="C947" s="178">
        <v>1.5</v>
      </c>
      <c r="D947" s="178">
        <v>1.62</v>
      </c>
      <c r="E947" s="178">
        <v>1.68</v>
      </c>
      <c r="F947" s="178">
        <v>1.8</v>
      </c>
      <c r="G947" s="178">
        <v>1.82</v>
      </c>
      <c r="H947" s="178">
        <v>1.98</v>
      </c>
      <c r="I947" s="178">
        <v>2.56</v>
      </c>
      <c r="J947" s="178">
        <v>2.99</v>
      </c>
      <c r="K947" s="179">
        <f>MAX(0,((T947*(365/365))-VLOOKUP(A947,VBMA!$A:$D,4,0))  /  (T947* (365/365)   ))</f>
        <v>0.8715463772</v>
      </c>
      <c r="L947" s="180">
        <f t="shared" ref="L947:S947" si="950">(B947*(1-$K947) * (365/365))/100</f>
        <v>0.001721278545</v>
      </c>
      <c r="M947" s="180">
        <f t="shared" si="950"/>
        <v>0.001926804342</v>
      </c>
      <c r="N947" s="180">
        <f t="shared" si="950"/>
        <v>0.002080948689</v>
      </c>
      <c r="O947" s="180">
        <f t="shared" si="950"/>
        <v>0.002158020863</v>
      </c>
      <c r="P947" s="180">
        <f t="shared" si="950"/>
        <v>0.00231216521</v>
      </c>
      <c r="Q947" s="180">
        <f t="shared" si="950"/>
        <v>0.002337855935</v>
      </c>
      <c r="R947" s="180">
        <f t="shared" si="950"/>
        <v>0.002543381731</v>
      </c>
      <c r="S947" s="180">
        <f t="shared" si="950"/>
        <v>0.003288412743</v>
      </c>
      <c r="T947" s="181">
        <f t="shared" si="3"/>
        <v>3.152888889</v>
      </c>
      <c r="U947" s="182">
        <f t="shared" si="4"/>
        <v>44533</v>
      </c>
      <c r="V947" s="182">
        <f t="shared" si="5"/>
        <v>44623</v>
      </c>
      <c r="W947" s="182">
        <f t="shared" si="6"/>
        <v>44715</v>
      </c>
      <c r="X947" s="181">
        <f t="shared" si="7"/>
        <v>183</v>
      </c>
      <c r="Y947" s="181">
        <f t="shared" si="8"/>
        <v>273</v>
      </c>
      <c r="Z947" s="181">
        <f t="shared" si="9"/>
        <v>365</v>
      </c>
      <c r="AA947" s="155"/>
      <c r="AB947" s="9"/>
      <c r="AC947" s="9"/>
      <c r="AD947" s="9"/>
      <c r="AE947" s="9"/>
      <c r="AF947" s="9"/>
      <c r="AG947" s="9"/>
      <c r="AH947" s="9"/>
    </row>
    <row r="948" ht="15.75" customHeight="1">
      <c r="A948" s="177">
        <v>44349.0</v>
      </c>
      <c r="B948" s="178">
        <v>1.44</v>
      </c>
      <c r="C948" s="178">
        <v>1.54</v>
      </c>
      <c r="D948" s="178">
        <v>1.6</v>
      </c>
      <c r="E948" s="178">
        <v>1.68</v>
      </c>
      <c r="F948" s="178">
        <v>1.8</v>
      </c>
      <c r="G948" s="178">
        <v>1.82</v>
      </c>
      <c r="H948" s="178">
        <v>1.98</v>
      </c>
      <c r="I948" s="178">
        <v>2.53</v>
      </c>
      <c r="J948" s="178">
        <v>2.94</v>
      </c>
      <c r="K948" s="179">
        <f>MAX(0,((T948*(365/365))-VLOOKUP(A948,VBMA!$A:$D,4,0))  /  (T948* (365/365)   ))</f>
        <v>0.8771110313</v>
      </c>
      <c r="L948" s="180">
        <f t="shared" ref="L948:S948" si="951">(B948*(1-$K948) * (365/365))/100</f>
        <v>0.00176960115</v>
      </c>
      <c r="M948" s="180">
        <f t="shared" si="951"/>
        <v>0.001892490119</v>
      </c>
      <c r="N948" s="180">
        <f t="shared" si="951"/>
        <v>0.0019662235</v>
      </c>
      <c r="O948" s="180">
        <f t="shared" si="951"/>
        <v>0.002064534675</v>
      </c>
      <c r="P948" s="180">
        <f t="shared" si="951"/>
        <v>0.002212001437</v>
      </c>
      <c r="Q948" s="180">
        <f t="shared" si="951"/>
        <v>0.002236579231</v>
      </c>
      <c r="R948" s="180">
        <f t="shared" si="951"/>
        <v>0.002433201581</v>
      </c>
      <c r="S948" s="180">
        <f t="shared" si="951"/>
        <v>0.003109090909</v>
      </c>
      <c r="T948" s="181">
        <f t="shared" si="3"/>
        <v>3.092222222</v>
      </c>
      <c r="U948" s="182">
        <f t="shared" si="4"/>
        <v>44532</v>
      </c>
      <c r="V948" s="182">
        <f t="shared" si="5"/>
        <v>44622</v>
      </c>
      <c r="W948" s="182">
        <f t="shared" si="6"/>
        <v>44714</v>
      </c>
      <c r="X948" s="181">
        <f t="shared" si="7"/>
        <v>183</v>
      </c>
      <c r="Y948" s="181">
        <f t="shared" si="8"/>
        <v>273</v>
      </c>
      <c r="Z948" s="181">
        <f t="shared" si="9"/>
        <v>365</v>
      </c>
      <c r="AA948" s="155"/>
      <c r="AB948" s="9"/>
      <c r="AC948" s="9"/>
      <c r="AD948" s="9"/>
      <c r="AE948" s="9"/>
      <c r="AF948" s="9"/>
      <c r="AG948" s="9"/>
      <c r="AH948" s="9"/>
    </row>
    <row r="949" ht="15.75" customHeight="1">
      <c r="A949" s="177">
        <v>44348.0</v>
      </c>
      <c r="B949" s="178">
        <v>1.48</v>
      </c>
      <c r="C949" s="178">
        <v>1.54</v>
      </c>
      <c r="D949" s="178">
        <v>1.6</v>
      </c>
      <c r="E949" s="178">
        <v>1.68</v>
      </c>
      <c r="F949" s="178">
        <v>1.78</v>
      </c>
      <c r="G949" s="178">
        <v>1.8</v>
      </c>
      <c r="H949" s="178">
        <v>2.0</v>
      </c>
      <c r="I949" s="178">
        <v>2.57</v>
      </c>
      <c r="J949" s="178">
        <v>2.94</v>
      </c>
      <c r="K949" s="179">
        <f>MAX(0,((T949*(365/365))-VLOOKUP(A949,VBMA!$A:$D,4,0))  /  (T949* (365/365)   ))</f>
        <v>0.8683654049</v>
      </c>
      <c r="L949" s="180">
        <f t="shared" ref="L949:S949" si="952">(B949*(1-$K949) * (365/365))/100</f>
        <v>0.001948192007</v>
      </c>
      <c r="M949" s="180">
        <f t="shared" si="952"/>
        <v>0.002027172764</v>
      </c>
      <c r="N949" s="180">
        <f t="shared" si="952"/>
        <v>0.002106153521</v>
      </c>
      <c r="O949" s="180">
        <f t="shared" si="952"/>
        <v>0.002211461197</v>
      </c>
      <c r="P949" s="180">
        <f t="shared" si="952"/>
        <v>0.002343095792</v>
      </c>
      <c r="Q949" s="180">
        <f t="shared" si="952"/>
        <v>0.002369422711</v>
      </c>
      <c r="R949" s="180">
        <f t="shared" si="952"/>
        <v>0.002632691901</v>
      </c>
      <c r="S949" s="180">
        <f t="shared" si="952"/>
        <v>0.003383009093</v>
      </c>
      <c r="T949" s="181">
        <f t="shared" si="3"/>
        <v>3.152666667</v>
      </c>
      <c r="U949" s="182">
        <f t="shared" si="4"/>
        <v>44531</v>
      </c>
      <c r="V949" s="182">
        <f t="shared" si="5"/>
        <v>44621</v>
      </c>
      <c r="W949" s="182">
        <f t="shared" si="6"/>
        <v>44713</v>
      </c>
      <c r="X949" s="181">
        <f t="shared" si="7"/>
        <v>183</v>
      </c>
      <c r="Y949" s="181">
        <f t="shared" si="8"/>
        <v>273</v>
      </c>
      <c r="Z949" s="181">
        <f t="shared" si="9"/>
        <v>365</v>
      </c>
      <c r="AA949" s="155"/>
      <c r="AB949" s="9"/>
      <c r="AC949" s="9"/>
      <c r="AD949" s="9"/>
      <c r="AE949" s="9"/>
      <c r="AF949" s="9"/>
      <c r="AG949" s="9"/>
      <c r="AH949" s="9"/>
    </row>
    <row r="950" ht="15.75" customHeight="1">
      <c r="A950" s="177">
        <v>44347.0</v>
      </c>
      <c r="B950" s="178">
        <v>1.5</v>
      </c>
      <c r="C950" s="178">
        <v>1.55</v>
      </c>
      <c r="D950" s="178">
        <v>1.63</v>
      </c>
      <c r="E950" s="178">
        <v>1.68</v>
      </c>
      <c r="F950" s="178">
        <v>1.78</v>
      </c>
      <c r="G950" s="178">
        <v>1.8</v>
      </c>
      <c r="H950" s="178">
        <v>1.95</v>
      </c>
      <c r="I950" s="178">
        <v>2.51</v>
      </c>
      <c r="J950" s="178">
        <v>2.85</v>
      </c>
      <c r="K950" s="179">
        <f>MAX(0,((T950*(365/365))-VLOOKUP(A950,VBMA!$A:$D,4,0))  /  (T950* (365/365)   ))</f>
        <v>0.8318991309</v>
      </c>
      <c r="L950" s="180">
        <f t="shared" ref="L950:S950" si="953">(B950*(1-$K950) * (365/365))/100</f>
        <v>0.002521513036</v>
      </c>
      <c r="M950" s="180">
        <f t="shared" si="953"/>
        <v>0.002605563471</v>
      </c>
      <c r="N950" s="180">
        <f t="shared" si="953"/>
        <v>0.002740044166</v>
      </c>
      <c r="O950" s="180">
        <f t="shared" si="953"/>
        <v>0.0028240946</v>
      </c>
      <c r="P950" s="180">
        <f t="shared" si="953"/>
        <v>0.002992195469</v>
      </c>
      <c r="Q950" s="180">
        <f t="shared" si="953"/>
        <v>0.003025815643</v>
      </c>
      <c r="R950" s="180">
        <f t="shared" si="953"/>
        <v>0.003277966947</v>
      </c>
      <c r="S950" s="180">
        <f t="shared" si="953"/>
        <v>0.004219331814</v>
      </c>
      <c r="T950" s="181">
        <f t="shared" si="3"/>
        <v>3.05173913</v>
      </c>
      <c r="U950" s="182">
        <f t="shared" si="4"/>
        <v>44531</v>
      </c>
      <c r="V950" s="182">
        <f t="shared" si="5"/>
        <v>44623</v>
      </c>
      <c r="W950" s="182">
        <f t="shared" si="6"/>
        <v>44712</v>
      </c>
      <c r="X950" s="181">
        <f t="shared" si="7"/>
        <v>184</v>
      </c>
      <c r="Y950" s="181">
        <f t="shared" si="8"/>
        <v>276</v>
      </c>
      <c r="Z950" s="181">
        <f t="shared" si="9"/>
        <v>365</v>
      </c>
      <c r="AA950" s="155"/>
      <c r="AB950" s="9"/>
      <c r="AC950" s="9"/>
      <c r="AD950" s="9"/>
      <c r="AE950" s="9"/>
      <c r="AF950" s="9"/>
      <c r="AG950" s="9"/>
      <c r="AH950" s="9"/>
    </row>
    <row r="951" ht="15.75" customHeight="1">
      <c r="A951" s="177">
        <v>44344.0</v>
      </c>
      <c r="B951" s="178">
        <v>1.47</v>
      </c>
      <c r="C951" s="178">
        <v>1.57</v>
      </c>
      <c r="D951" s="178">
        <v>1.63</v>
      </c>
      <c r="E951" s="178">
        <v>1.7</v>
      </c>
      <c r="F951" s="178">
        <v>1.77</v>
      </c>
      <c r="G951" s="178">
        <v>1.82</v>
      </c>
      <c r="H951" s="178">
        <v>1.98</v>
      </c>
      <c r="I951" s="178">
        <v>2.56</v>
      </c>
      <c r="J951" s="178">
        <v>3.04</v>
      </c>
      <c r="K951" s="179">
        <f>MAX(0,((T951*(365/365))-VLOOKUP(A951,VBMA!$A:$D,4,0))  /  (T951* (365/365)   ))</f>
        <v>0.8478094309</v>
      </c>
      <c r="L951" s="180">
        <f t="shared" ref="L951:S951" si="954">(B951*(1-$K951) * (365/365))/100</f>
        <v>0.002237201365</v>
      </c>
      <c r="M951" s="180">
        <f t="shared" si="954"/>
        <v>0.002389391934</v>
      </c>
      <c r="N951" s="180">
        <f t="shared" si="954"/>
        <v>0.002480706276</v>
      </c>
      <c r="O951" s="180">
        <f t="shared" si="954"/>
        <v>0.002587239674</v>
      </c>
      <c r="P951" s="180">
        <f t="shared" si="954"/>
        <v>0.002693773072</v>
      </c>
      <c r="Q951" s="180">
        <f t="shared" si="954"/>
        <v>0.002769868357</v>
      </c>
      <c r="R951" s="180">
        <f t="shared" si="954"/>
        <v>0.003013373267</v>
      </c>
      <c r="S951" s="180">
        <f t="shared" si="954"/>
        <v>0.003896078568</v>
      </c>
      <c r="T951" s="181">
        <f t="shared" si="3"/>
        <v>3.121086957</v>
      </c>
      <c r="U951" s="182">
        <f t="shared" si="4"/>
        <v>44528</v>
      </c>
      <c r="V951" s="182">
        <f t="shared" si="5"/>
        <v>44620</v>
      </c>
      <c r="W951" s="182">
        <f t="shared" si="6"/>
        <v>44709</v>
      </c>
      <c r="X951" s="181">
        <f t="shared" si="7"/>
        <v>184</v>
      </c>
      <c r="Y951" s="181">
        <f t="shared" si="8"/>
        <v>276</v>
      </c>
      <c r="Z951" s="181">
        <f t="shared" si="9"/>
        <v>365</v>
      </c>
      <c r="AA951" s="155"/>
      <c r="AB951" s="9"/>
      <c r="AC951" s="9"/>
      <c r="AD951" s="9"/>
      <c r="AE951" s="9"/>
      <c r="AF951" s="9"/>
      <c r="AG951" s="9"/>
      <c r="AH951" s="9"/>
    </row>
    <row r="952" ht="15.75" customHeight="1">
      <c r="A952" s="177">
        <v>44343.0</v>
      </c>
      <c r="B952" s="178">
        <v>1.45</v>
      </c>
      <c r="C952" s="178">
        <v>1.53</v>
      </c>
      <c r="D952" s="178">
        <v>1.6</v>
      </c>
      <c r="E952" s="178">
        <v>1.67</v>
      </c>
      <c r="F952" s="178">
        <v>1.72</v>
      </c>
      <c r="G952" s="178">
        <v>1.78</v>
      </c>
      <c r="H952" s="178">
        <v>1.98</v>
      </c>
      <c r="I952" s="178">
        <v>2.56</v>
      </c>
      <c r="J952" s="178">
        <v>3.04</v>
      </c>
      <c r="K952" s="179">
        <f>MAX(0,((T952*(365/365))-VLOOKUP(A952,VBMA!$A:$D,4,0))  /  (T952* (365/365)   ))</f>
        <v>0.8417218082</v>
      </c>
      <c r="L952" s="180">
        <f t="shared" ref="L952:S952" si="955">(B952*(1-$K952) * (365/365))/100</f>
        <v>0.002295033781</v>
      </c>
      <c r="M952" s="180">
        <f t="shared" si="955"/>
        <v>0.002421656335</v>
      </c>
      <c r="N952" s="180">
        <f t="shared" si="955"/>
        <v>0.002532451069</v>
      </c>
      <c r="O952" s="180">
        <f t="shared" si="955"/>
        <v>0.002643245803</v>
      </c>
      <c r="P952" s="180">
        <f t="shared" si="955"/>
        <v>0.002722384899</v>
      </c>
      <c r="Q952" s="180">
        <f t="shared" si="955"/>
        <v>0.002817351814</v>
      </c>
      <c r="R952" s="180">
        <f t="shared" si="955"/>
        <v>0.003133908198</v>
      </c>
      <c r="S952" s="180">
        <f t="shared" si="955"/>
        <v>0.004051921711</v>
      </c>
      <c r="T952" s="181">
        <f t="shared" si="3"/>
        <v>3.121086957</v>
      </c>
      <c r="U952" s="182">
        <f t="shared" si="4"/>
        <v>44527</v>
      </c>
      <c r="V952" s="182">
        <f t="shared" si="5"/>
        <v>44619</v>
      </c>
      <c r="W952" s="182">
        <f t="shared" si="6"/>
        <v>44708</v>
      </c>
      <c r="X952" s="181">
        <f t="shared" si="7"/>
        <v>184</v>
      </c>
      <c r="Y952" s="181">
        <f t="shared" si="8"/>
        <v>276</v>
      </c>
      <c r="Z952" s="181">
        <f t="shared" si="9"/>
        <v>365</v>
      </c>
      <c r="AA952" s="155"/>
      <c r="AB952" s="9"/>
      <c r="AC952" s="9"/>
      <c r="AD952" s="9"/>
      <c r="AE952" s="9"/>
      <c r="AF952" s="9"/>
      <c r="AG952" s="9"/>
      <c r="AH952" s="9"/>
    </row>
    <row r="953" ht="15.75" customHeight="1">
      <c r="A953" s="177">
        <v>44342.0</v>
      </c>
      <c r="B953" s="178">
        <v>1.43</v>
      </c>
      <c r="C953" s="178">
        <v>1.5</v>
      </c>
      <c r="D953" s="178">
        <v>1.57</v>
      </c>
      <c r="E953" s="178">
        <v>1.62</v>
      </c>
      <c r="F953" s="178">
        <v>1.67</v>
      </c>
      <c r="G953" s="178">
        <v>1.72</v>
      </c>
      <c r="H953" s="178">
        <v>1.97</v>
      </c>
      <c r="I953" s="178">
        <v>2.56</v>
      </c>
      <c r="J953" s="178">
        <v>3.04</v>
      </c>
      <c r="K953" s="179">
        <f>MAX(0,((T953*(365/365))-VLOOKUP(A953,VBMA!$A:$D,4,0))  /  (T953* (365/365)   ))</f>
        <v>0.9006631254</v>
      </c>
      <c r="L953" s="180">
        <f t="shared" ref="L953:S953" si="956">(B953*(1-$K953) * (365/365))/100</f>
        <v>0.001420517307</v>
      </c>
      <c r="M953" s="180">
        <f t="shared" si="956"/>
        <v>0.001490053119</v>
      </c>
      <c r="N953" s="180">
        <f t="shared" si="956"/>
        <v>0.001559588932</v>
      </c>
      <c r="O953" s="180">
        <f t="shared" si="956"/>
        <v>0.001609257369</v>
      </c>
      <c r="P953" s="180">
        <f t="shared" si="956"/>
        <v>0.001658925806</v>
      </c>
      <c r="Q953" s="180">
        <f t="shared" si="956"/>
        <v>0.001708594244</v>
      </c>
      <c r="R953" s="180">
        <f t="shared" si="956"/>
        <v>0.00195693643</v>
      </c>
      <c r="S953" s="180">
        <f t="shared" si="956"/>
        <v>0.002543023991</v>
      </c>
      <c r="T953" s="181">
        <f t="shared" si="3"/>
        <v>3.13076087</v>
      </c>
      <c r="U953" s="182">
        <f t="shared" si="4"/>
        <v>44526</v>
      </c>
      <c r="V953" s="182">
        <f t="shared" si="5"/>
        <v>44618</v>
      </c>
      <c r="W953" s="182">
        <f t="shared" si="6"/>
        <v>44707</v>
      </c>
      <c r="X953" s="181">
        <f t="shared" si="7"/>
        <v>184</v>
      </c>
      <c r="Y953" s="181">
        <f t="shared" si="8"/>
        <v>276</v>
      </c>
      <c r="Z953" s="181">
        <f t="shared" si="9"/>
        <v>365</v>
      </c>
      <c r="AA953" s="155"/>
      <c r="AB953" s="9"/>
      <c r="AC953" s="9"/>
      <c r="AD953" s="9"/>
      <c r="AE953" s="9"/>
      <c r="AF953" s="9"/>
      <c r="AG953" s="9"/>
      <c r="AH953" s="9"/>
    </row>
    <row r="954" ht="15.75" customHeight="1">
      <c r="A954" s="177">
        <v>44341.0</v>
      </c>
      <c r="B954" s="178">
        <v>1.38</v>
      </c>
      <c r="C954" s="178">
        <v>1.48</v>
      </c>
      <c r="D954" s="178">
        <v>1.54</v>
      </c>
      <c r="E954" s="178">
        <v>1.6</v>
      </c>
      <c r="F954" s="178">
        <v>1.7</v>
      </c>
      <c r="G954" s="178">
        <v>1.74</v>
      </c>
      <c r="H954" s="178">
        <v>1.94</v>
      </c>
      <c r="I954" s="178">
        <v>2.49</v>
      </c>
      <c r="J954" s="178">
        <v>3.14</v>
      </c>
      <c r="K954" s="179">
        <f>MAX(0,((T954*(365/365))-VLOOKUP(A954,VBMA!$A:$D,4,0))  /  (T954* (365/365)   ))</f>
        <v>0.8977520411</v>
      </c>
      <c r="L954" s="180">
        <f t="shared" ref="L954:S954" si="957">(B954*(1-$K954) * (365/365))/100</f>
        <v>0.001411021832</v>
      </c>
      <c r="M954" s="180">
        <f t="shared" si="957"/>
        <v>0.001513269791</v>
      </c>
      <c r="N954" s="180">
        <f t="shared" si="957"/>
        <v>0.001574618566</v>
      </c>
      <c r="O954" s="180">
        <f t="shared" si="957"/>
        <v>0.001635967342</v>
      </c>
      <c r="P954" s="180">
        <f t="shared" si="957"/>
        <v>0.001738215301</v>
      </c>
      <c r="Q954" s="180">
        <f t="shared" si="957"/>
        <v>0.001779114484</v>
      </c>
      <c r="R954" s="180">
        <f t="shared" si="957"/>
        <v>0.001983610402</v>
      </c>
      <c r="S954" s="180">
        <f t="shared" si="957"/>
        <v>0.002545974175</v>
      </c>
      <c r="T954" s="181">
        <f t="shared" si="3"/>
        <v>3.022065217</v>
      </c>
      <c r="U954" s="182">
        <f t="shared" si="4"/>
        <v>44525</v>
      </c>
      <c r="V954" s="182">
        <f t="shared" si="5"/>
        <v>44617</v>
      </c>
      <c r="W954" s="182">
        <f t="shared" si="6"/>
        <v>44706</v>
      </c>
      <c r="X954" s="181">
        <f t="shared" si="7"/>
        <v>184</v>
      </c>
      <c r="Y954" s="181">
        <f t="shared" si="8"/>
        <v>276</v>
      </c>
      <c r="Z954" s="181">
        <f t="shared" si="9"/>
        <v>365</v>
      </c>
      <c r="AA954" s="155"/>
      <c r="AB954" s="9"/>
      <c r="AC954" s="9"/>
      <c r="AD954" s="9"/>
      <c r="AE954" s="9"/>
      <c r="AF954" s="9"/>
      <c r="AG954" s="9"/>
      <c r="AH954" s="9"/>
    </row>
    <row r="955" ht="15.75" customHeight="1">
      <c r="A955" s="177">
        <v>44340.0</v>
      </c>
      <c r="B955" s="178">
        <v>1.25</v>
      </c>
      <c r="C955" s="178">
        <v>1.33</v>
      </c>
      <c r="D955" s="178">
        <v>1.42</v>
      </c>
      <c r="E955" s="178">
        <v>1.54</v>
      </c>
      <c r="F955" s="178">
        <v>1.67</v>
      </c>
      <c r="G955" s="178">
        <v>1.72</v>
      </c>
      <c r="H955" s="178">
        <v>1.9</v>
      </c>
      <c r="I955" s="178">
        <v>2.51</v>
      </c>
      <c r="J955" s="178">
        <v>3.03</v>
      </c>
      <c r="K955" s="179">
        <f>MAX(0,((T955*(365/365))-VLOOKUP(A955,VBMA!$A:$D,4,0))  /  (T955* (365/365)   ))</f>
        <v>0.9003260755</v>
      </c>
      <c r="L955" s="180">
        <f t="shared" ref="L955:S955" si="958">(B955*(1-$K955) * (365/365))/100</f>
        <v>0.001245924056</v>
      </c>
      <c r="M955" s="180">
        <f t="shared" si="958"/>
        <v>0.001325663196</v>
      </c>
      <c r="N955" s="180">
        <f t="shared" si="958"/>
        <v>0.001415369728</v>
      </c>
      <c r="O955" s="180">
        <f t="shared" si="958"/>
        <v>0.001534978437</v>
      </c>
      <c r="P955" s="180">
        <f t="shared" si="958"/>
        <v>0.001664554539</v>
      </c>
      <c r="Q955" s="180">
        <f t="shared" si="958"/>
        <v>0.001714391501</v>
      </c>
      <c r="R955" s="180">
        <f t="shared" si="958"/>
        <v>0.001893804565</v>
      </c>
      <c r="S955" s="180">
        <f t="shared" si="958"/>
        <v>0.002501815504</v>
      </c>
      <c r="T955" s="181">
        <f t="shared" si="3"/>
        <v>3.100108696</v>
      </c>
      <c r="U955" s="182">
        <f t="shared" si="4"/>
        <v>44524</v>
      </c>
      <c r="V955" s="182">
        <f t="shared" si="5"/>
        <v>44616</v>
      </c>
      <c r="W955" s="182">
        <f t="shared" si="6"/>
        <v>44705</v>
      </c>
      <c r="X955" s="181">
        <f t="shared" si="7"/>
        <v>184</v>
      </c>
      <c r="Y955" s="181">
        <f t="shared" si="8"/>
        <v>276</v>
      </c>
      <c r="Z955" s="181">
        <f t="shared" si="9"/>
        <v>365</v>
      </c>
      <c r="AA955" s="155"/>
      <c r="AB955" s="9"/>
      <c r="AC955" s="9"/>
      <c r="AD955" s="9"/>
      <c r="AE955" s="9"/>
      <c r="AF955" s="9"/>
      <c r="AG955" s="9"/>
      <c r="AH955" s="9"/>
    </row>
    <row r="956" ht="15.75" customHeight="1">
      <c r="A956" s="177">
        <v>44337.0</v>
      </c>
      <c r="B956" s="178">
        <v>1.26</v>
      </c>
      <c r="C956" s="178">
        <v>1.33</v>
      </c>
      <c r="D956" s="178">
        <v>1.41</v>
      </c>
      <c r="E956" s="178">
        <v>1.52</v>
      </c>
      <c r="F956" s="178">
        <v>1.63</v>
      </c>
      <c r="G956" s="178">
        <v>1.67</v>
      </c>
      <c r="H956" s="178">
        <v>1.89</v>
      </c>
      <c r="I956" s="178">
        <v>2.53</v>
      </c>
      <c r="J956" s="178">
        <v>2.95</v>
      </c>
      <c r="K956" s="179">
        <f>MAX(0,((T956*(365/365))-VLOOKUP(A956,VBMA!$A:$D,4,0))  /  (T956* (365/365)   ))</f>
        <v>0.901877675</v>
      </c>
      <c r="L956" s="180">
        <f t="shared" ref="L956:S956" si="959">(B956*(1-$K956) * (365/365))/100</f>
        <v>0.001236341295</v>
      </c>
      <c r="M956" s="180">
        <f t="shared" si="959"/>
        <v>0.001305026923</v>
      </c>
      <c r="N956" s="180">
        <f t="shared" si="959"/>
        <v>0.001383524783</v>
      </c>
      <c r="O956" s="180">
        <f t="shared" si="959"/>
        <v>0.00149145934</v>
      </c>
      <c r="P956" s="180">
        <f t="shared" si="959"/>
        <v>0.001599393898</v>
      </c>
      <c r="Q956" s="180">
        <f t="shared" si="959"/>
        <v>0.001638642828</v>
      </c>
      <c r="R956" s="180">
        <f t="shared" si="959"/>
        <v>0.001854511943</v>
      </c>
      <c r="S956" s="180">
        <f t="shared" si="959"/>
        <v>0.002482494823</v>
      </c>
      <c r="T956" s="181">
        <f t="shared" si="3"/>
        <v>3.149130435</v>
      </c>
      <c r="U956" s="182">
        <f t="shared" si="4"/>
        <v>44521</v>
      </c>
      <c r="V956" s="182">
        <f t="shared" si="5"/>
        <v>44613</v>
      </c>
      <c r="W956" s="182">
        <f t="shared" si="6"/>
        <v>44702</v>
      </c>
      <c r="X956" s="181">
        <f t="shared" si="7"/>
        <v>184</v>
      </c>
      <c r="Y956" s="181">
        <f t="shared" si="8"/>
        <v>276</v>
      </c>
      <c r="Z956" s="181">
        <f t="shared" si="9"/>
        <v>365</v>
      </c>
      <c r="AA956" s="155"/>
      <c r="AB956" s="9"/>
      <c r="AC956" s="9"/>
      <c r="AD956" s="9"/>
      <c r="AE956" s="9"/>
      <c r="AF956" s="9"/>
      <c r="AG956" s="9"/>
      <c r="AH956" s="9"/>
    </row>
    <row r="957" ht="15.75" customHeight="1">
      <c r="A957" s="177">
        <v>44336.0</v>
      </c>
      <c r="B957" s="178">
        <v>1.22</v>
      </c>
      <c r="C957" s="178">
        <v>1.28</v>
      </c>
      <c r="D957" s="178">
        <v>1.4</v>
      </c>
      <c r="E957" s="178">
        <v>1.5</v>
      </c>
      <c r="F957" s="178">
        <v>1.64</v>
      </c>
      <c r="G957" s="178">
        <v>1.66</v>
      </c>
      <c r="H957" s="178">
        <v>1.92</v>
      </c>
      <c r="I957" s="178">
        <v>2.55</v>
      </c>
      <c r="J957" s="178">
        <v>2.95</v>
      </c>
      <c r="K957" s="179">
        <f>MAX(0,((T957*(365/365))-VLOOKUP(A957,VBMA!$A:$D,4,0))  /  (T957* (365/365)   ))</f>
        <v>0.9021983693</v>
      </c>
      <c r="L957" s="180">
        <f t="shared" ref="L957:S957" si="960">(B957*(1-$K957) * (365/365))/100</f>
        <v>0.001193179895</v>
      </c>
      <c r="M957" s="180">
        <f t="shared" si="960"/>
        <v>0.001251860873</v>
      </c>
      <c r="N957" s="180">
        <f t="shared" si="960"/>
        <v>0.00136922283</v>
      </c>
      <c r="O957" s="180">
        <f t="shared" si="960"/>
        <v>0.001467024461</v>
      </c>
      <c r="P957" s="180">
        <f t="shared" si="960"/>
        <v>0.001603946744</v>
      </c>
      <c r="Q957" s="180">
        <f t="shared" si="960"/>
        <v>0.00162350707</v>
      </c>
      <c r="R957" s="180">
        <f t="shared" si="960"/>
        <v>0.00187779131</v>
      </c>
      <c r="S957" s="180">
        <f t="shared" si="960"/>
        <v>0.002493941583</v>
      </c>
      <c r="T957" s="181">
        <f t="shared" si="3"/>
        <v>3.159456522</v>
      </c>
      <c r="U957" s="182">
        <f t="shared" si="4"/>
        <v>44520</v>
      </c>
      <c r="V957" s="182">
        <f t="shared" si="5"/>
        <v>44612</v>
      </c>
      <c r="W957" s="182">
        <f t="shared" si="6"/>
        <v>44701</v>
      </c>
      <c r="X957" s="181">
        <f t="shared" si="7"/>
        <v>184</v>
      </c>
      <c r="Y957" s="181">
        <f t="shared" si="8"/>
        <v>276</v>
      </c>
      <c r="Z957" s="181">
        <f t="shared" si="9"/>
        <v>365</v>
      </c>
      <c r="AA957" s="155"/>
      <c r="AB957" s="9"/>
      <c r="AC957" s="9"/>
      <c r="AD957" s="9"/>
      <c r="AE957" s="9"/>
      <c r="AF957" s="9"/>
      <c r="AG957" s="9"/>
      <c r="AH957" s="9"/>
    </row>
    <row r="958" ht="15.75" customHeight="1">
      <c r="A958" s="177">
        <v>44335.0</v>
      </c>
      <c r="B958" s="178">
        <v>1.2</v>
      </c>
      <c r="C958" s="178">
        <v>1.31</v>
      </c>
      <c r="D958" s="178">
        <v>1.43</v>
      </c>
      <c r="E958" s="178">
        <v>1.49</v>
      </c>
      <c r="F958" s="178">
        <v>1.58</v>
      </c>
      <c r="G958" s="178">
        <v>1.64</v>
      </c>
      <c r="H958" s="178">
        <v>1.9</v>
      </c>
      <c r="I958" s="178">
        <v>2.56</v>
      </c>
      <c r="J958" s="178">
        <v>3.04</v>
      </c>
      <c r="K958" s="179">
        <f>MAX(0,((T958*(365/365))-VLOOKUP(A958,VBMA!$A:$D,4,0))  /  (T958* (365/365)   ))</f>
        <v>0.9033915585</v>
      </c>
      <c r="L958" s="180">
        <f t="shared" ref="L958:S958" si="961">(B958*(1-$K958) * (365/365))/100</f>
        <v>0.001159301298</v>
      </c>
      <c r="M958" s="180">
        <f t="shared" si="961"/>
        <v>0.001265570584</v>
      </c>
      <c r="N958" s="180">
        <f t="shared" si="961"/>
        <v>0.001381500714</v>
      </c>
      <c r="O958" s="180">
        <f t="shared" si="961"/>
        <v>0.001439465779</v>
      </c>
      <c r="P958" s="180">
        <f t="shared" si="961"/>
        <v>0.001526413376</v>
      </c>
      <c r="Q958" s="180">
        <f t="shared" si="961"/>
        <v>0.001584378441</v>
      </c>
      <c r="R958" s="180">
        <f t="shared" si="961"/>
        <v>0.001835560389</v>
      </c>
      <c r="S958" s="180">
        <f t="shared" si="961"/>
        <v>0.002473176103</v>
      </c>
      <c r="T958" s="181">
        <f t="shared" si="3"/>
        <v>3.198478261</v>
      </c>
      <c r="U958" s="182">
        <f t="shared" si="4"/>
        <v>44519</v>
      </c>
      <c r="V958" s="182">
        <f t="shared" si="5"/>
        <v>44611</v>
      </c>
      <c r="W958" s="182">
        <f t="shared" si="6"/>
        <v>44700</v>
      </c>
      <c r="X958" s="181">
        <f t="shared" si="7"/>
        <v>184</v>
      </c>
      <c r="Y958" s="181">
        <f t="shared" si="8"/>
        <v>276</v>
      </c>
      <c r="Z958" s="181">
        <f t="shared" si="9"/>
        <v>365</v>
      </c>
      <c r="AA958" s="155"/>
      <c r="AB958" s="9"/>
      <c r="AC958" s="9"/>
      <c r="AD958" s="9"/>
      <c r="AE958" s="9"/>
      <c r="AF958" s="9"/>
      <c r="AG958" s="9"/>
      <c r="AH958" s="9"/>
    </row>
    <row r="959" ht="15.75" customHeight="1">
      <c r="A959" s="177">
        <v>44334.0</v>
      </c>
      <c r="B959" s="178">
        <v>1.17</v>
      </c>
      <c r="C959" s="178">
        <v>1.29</v>
      </c>
      <c r="D959" s="178">
        <v>1.4</v>
      </c>
      <c r="E959" s="178">
        <v>1.46</v>
      </c>
      <c r="F959" s="178">
        <v>1.54</v>
      </c>
      <c r="G959" s="178">
        <v>1.63</v>
      </c>
      <c r="H959" s="178">
        <v>1.89</v>
      </c>
      <c r="I959" s="178">
        <v>2.53</v>
      </c>
      <c r="J959" s="178">
        <v>3.04</v>
      </c>
      <c r="K959" s="179">
        <f>MAX(0,((T959*(365/365))-VLOOKUP(A959,VBMA!$A:$D,4,0))  /  (T959* (365/365)   ))</f>
        <v>0.9050531548</v>
      </c>
      <c r="L959" s="180">
        <f t="shared" ref="L959:S959" si="962">(B959*(1-$K959) * (365/365))/100</f>
        <v>0.001110878089</v>
      </c>
      <c r="M959" s="180">
        <f t="shared" si="962"/>
        <v>0.001224814303</v>
      </c>
      <c r="N959" s="180">
        <f t="shared" si="962"/>
        <v>0.001329255833</v>
      </c>
      <c r="O959" s="180">
        <f t="shared" si="962"/>
        <v>0.00138622394</v>
      </c>
      <c r="P959" s="180">
        <f t="shared" si="962"/>
        <v>0.001462181417</v>
      </c>
      <c r="Q959" s="180">
        <f t="shared" si="962"/>
        <v>0.001547633577</v>
      </c>
      <c r="R959" s="180">
        <f t="shared" si="962"/>
        <v>0.001794495375</v>
      </c>
      <c r="S959" s="180">
        <f t="shared" si="962"/>
        <v>0.002402155184</v>
      </c>
      <c r="T959" s="181">
        <f t="shared" si="3"/>
        <v>3.149130435</v>
      </c>
      <c r="U959" s="182">
        <f t="shared" si="4"/>
        <v>44518</v>
      </c>
      <c r="V959" s="182">
        <f t="shared" si="5"/>
        <v>44610</v>
      </c>
      <c r="W959" s="182">
        <f t="shared" si="6"/>
        <v>44699</v>
      </c>
      <c r="X959" s="181">
        <f t="shared" si="7"/>
        <v>184</v>
      </c>
      <c r="Y959" s="181">
        <f t="shared" si="8"/>
        <v>276</v>
      </c>
      <c r="Z959" s="181">
        <f t="shared" si="9"/>
        <v>365</v>
      </c>
      <c r="AA959" s="155"/>
      <c r="AB959" s="9"/>
      <c r="AC959" s="9"/>
      <c r="AD959" s="9"/>
      <c r="AE959" s="9"/>
      <c r="AF959" s="9"/>
      <c r="AG959" s="9"/>
      <c r="AH959" s="9"/>
    </row>
    <row r="960" ht="15.75" customHeight="1">
      <c r="A960" s="177">
        <v>44333.0</v>
      </c>
      <c r="B960" s="178">
        <v>1.22</v>
      </c>
      <c r="C960" s="178">
        <v>1.26</v>
      </c>
      <c r="D960" s="178">
        <v>1.37</v>
      </c>
      <c r="E960" s="178">
        <v>1.44</v>
      </c>
      <c r="F960" s="178">
        <v>1.52</v>
      </c>
      <c r="G960" s="178">
        <v>1.59</v>
      </c>
      <c r="H960" s="178">
        <v>1.84</v>
      </c>
      <c r="I960" s="178">
        <v>2.55</v>
      </c>
      <c r="J960" s="178">
        <v>2.99</v>
      </c>
      <c r="K960" s="179">
        <f>MAX(0,((T960*(365/365))-VLOOKUP(A960,VBMA!$A:$D,4,0))  /  (T960* (365/365)   ))</f>
        <v>0.9153497431</v>
      </c>
      <c r="L960" s="180">
        <f t="shared" ref="L960:S960" si="963">(B960*(1-$K960) * (365/365))/100</f>
        <v>0.001032733134</v>
      </c>
      <c r="M960" s="180">
        <f t="shared" si="963"/>
        <v>0.001066593237</v>
      </c>
      <c r="N960" s="180">
        <f t="shared" si="963"/>
        <v>0.001159708519</v>
      </c>
      <c r="O960" s="180">
        <f t="shared" si="963"/>
        <v>0.001218963699</v>
      </c>
      <c r="P960" s="180">
        <f t="shared" si="963"/>
        <v>0.001286683905</v>
      </c>
      <c r="Q960" s="180">
        <f t="shared" si="963"/>
        <v>0.001345939085</v>
      </c>
      <c r="R960" s="180">
        <f t="shared" si="963"/>
        <v>0.001557564727</v>
      </c>
      <c r="S960" s="180">
        <f t="shared" si="963"/>
        <v>0.002158581551</v>
      </c>
      <c r="T960" s="181">
        <f t="shared" si="3"/>
        <v>3.236847826</v>
      </c>
      <c r="U960" s="182">
        <f t="shared" si="4"/>
        <v>44517</v>
      </c>
      <c r="V960" s="182">
        <f t="shared" si="5"/>
        <v>44609</v>
      </c>
      <c r="W960" s="182">
        <f t="shared" si="6"/>
        <v>44698</v>
      </c>
      <c r="X960" s="181">
        <f t="shared" si="7"/>
        <v>184</v>
      </c>
      <c r="Y960" s="181">
        <f t="shared" si="8"/>
        <v>276</v>
      </c>
      <c r="Z960" s="181">
        <f t="shared" si="9"/>
        <v>365</v>
      </c>
      <c r="AA960" s="155"/>
      <c r="AB960" s="9"/>
      <c r="AC960" s="9"/>
      <c r="AD960" s="9"/>
      <c r="AE960" s="9"/>
      <c r="AF960" s="9"/>
      <c r="AG960" s="9"/>
      <c r="AH960" s="9"/>
    </row>
    <row r="961" ht="15.75" customHeight="1">
      <c r="A961" s="177">
        <v>44330.0</v>
      </c>
      <c r="B961" s="178">
        <v>1.26</v>
      </c>
      <c r="C961" s="178">
        <v>1.32</v>
      </c>
      <c r="D961" s="178">
        <v>1.39</v>
      </c>
      <c r="E961" s="178">
        <v>1.44</v>
      </c>
      <c r="F961" s="178">
        <v>1.48</v>
      </c>
      <c r="G961" s="178">
        <v>1.59</v>
      </c>
      <c r="H961" s="178">
        <v>1.88</v>
      </c>
      <c r="I961" s="178">
        <v>2.55</v>
      </c>
      <c r="J961" s="178">
        <v>3.27</v>
      </c>
      <c r="K961" s="179">
        <f>MAX(0,((T961*(365/365))-VLOOKUP(A961,VBMA!$A:$D,4,0))  /  (T961* (365/365)   ))</f>
        <v>0.9040070693</v>
      </c>
      <c r="L961" s="180">
        <f t="shared" ref="L961:S961" si="964">(B961*(1-$K961) * (365/365))/100</f>
        <v>0.001209510927</v>
      </c>
      <c r="M961" s="180">
        <f t="shared" si="964"/>
        <v>0.001267106685</v>
      </c>
      <c r="N961" s="180">
        <f t="shared" si="964"/>
        <v>0.001334301737</v>
      </c>
      <c r="O961" s="180">
        <f t="shared" si="964"/>
        <v>0.001382298202</v>
      </c>
      <c r="P961" s="180">
        <f t="shared" si="964"/>
        <v>0.001420695374</v>
      </c>
      <c r="Q961" s="180">
        <f t="shared" si="964"/>
        <v>0.001526287598</v>
      </c>
      <c r="R961" s="180">
        <f t="shared" si="964"/>
        <v>0.001804667097</v>
      </c>
      <c r="S961" s="180">
        <f t="shared" si="964"/>
        <v>0.002447819733</v>
      </c>
      <c r="T961" s="181">
        <f t="shared" si="3"/>
        <v>3.198152174</v>
      </c>
      <c r="U961" s="182">
        <f t="shared" si="4"/>
        <v>44514</v>
      </c>
      <c r="V961" s="182">
        <f t="shared" si="5"/>
        <v>44606</v>
      </c>
      <c r="W961" s="182">
        <f t="shared" si="6"/>
        <v>44695</v>
      </c>
      <c r="X961" s="181">
        <f t="shared" si="7"/>
        <v>184</v>
      </c>
      <c r="Y961" s="181">
        <f t="shared" si="8"/>
        <v>276</v>
      </c>
      <c r="Z961" s="181">
        <f t="shared" si="9"/>
        <v>365</v>
      </c>
      <c r="AA961" s="155"/>
      <c r="AB961" s="9"/>
      <c r="AC961" s="9"/>
      <c r="AD961" s="9"/>
      <c r="AE961" s="9"/>
      <c r="AF961" s="9"/>
      <c r="AG961" s="9"/>
      <c r="AH961" s="9"/>
    </row>
    <row r="962" ht="15.75" customHeight="1">
      <c r="A962" s="177">
        <v>44329.0</v>
      </c>
      <c r="B962" s="178">
        <v>1.23</v>
      </c>
      <c r="C962" s="178">
        <v>1.31</v>
      </c>
      <c r="D962" s="178">
        <v>1.38</v>
      </c>
      <c r="E962" s="178">
        <v>1.44</v>
      </c>
      <c r="F962" s="178">
        <v>1.5</v>
      </c>
      <c r="G962" s="178">
        <v>1.59</v>
      </c>
      <c r="H962" s="178">
        <v>1.96</v>
      </c>
      <c r="I962" s="178">
        <v>2.56</v>
      </c>
      <c r="J962" s="178">
        <v>3.09</v>
      </c>
      <c r="K962" s="179">
        <f>MAX(0,((T962*(365/365))-VLOOKUP(A962,VBMA!$A:$D,4,0))  /  (T962* (365/365)   ))</f>
        <v>0.9022428354</v>
      </c>
      <c r="L962" s="180">
        <f t="shared" ref="L962:S962" si="965">(B962*(1-$K962) * (365/365))/100</f>
        <v>0.001202413125</v>
      </c>
      <c r="M962" s="180">
        <f t="shared" si="965"/>
        <v>0.001280618856</v>
      </c>
      <c r="N962" s="180">
        <f t="shared" si="965"/>
        <v>0.001349048872</v>
      </c>
      <c r="O962" s="180">
        <f t="shared" si="965"/>
        <v>0.00140770317</v>
      </c>
      <c r="P962" s="180">
        <f t="shared" si="965"/>
        <v>0.001466357469</v>
      </c>
      <c r="Q962" s="180">
        <f t="shared" si="965"/>
        <v>0.001554338917</v>
      </c>
      <c r="R962" s="180">
        <f t="shared" si="965"/>
        <v>0.001916040426</v>
      </c>
      <c r="S962" s="180">
        <f t="shared" si="965"/>
        <v>0.002502583414</v>
      </c>
      <c r="T962" s="181">
        <f t="shared" si="3"/>
        <v>3.140434783</v>
      </c>
      <c r="U962" s="182">
        <f t="shared" si="4"/>
        <v>44513</v>
      </c>
      <c r="V962" s="182">
        <f t="shared" si="5"/>
        <v>44605</v>
      </c>
      <c r="W962" s="182">
        <f t="shared" si="6"/>
        <v>44694</v>
      </c>
      <c r="X962" s="181">
        <f t="shared" si="7"/>
        <v>184</v>
      </c>
      <c r="Y962" s="181">
        <f t="shared" si="8"/>
        <v>276</v>
      </c>
      <c r="Z962" s="181">
        <f t="shared" si="9"/>
        <v>365</v>
      </c>
      <c r="AA962" s="155"/>
      <c r="AB962" s="9"/>
      <c r="AC962" s="9"/>
      <c r="AD962" s="9"/>
      <c r="AE962" s="9"/>
      <c r="AF962" s="9"/>
      <c r="AG962" s="9"/>
      <c r="AH962" s="9"/>
    </row>
    <row r="963" ht="15.75" customHeight="1">
      <c r="A963" s="177">
        <v>44328.0</v>
      </c>
      <c r="B963" s="178">
        <v>1.22</v>
      </c>
      <c r="C963" s="178">
        <v>1.28</v>
      </c>
      <c r="D963" s="178">
        <v>1.38</v>
      </c>
      <c r="E963" s="178">
        <v>1.47</v>
      </c>
      <c r="F963" s="178">
        <v>1.52</v>
      </c>
      <c r="G963" s="178">
        <v>1.61</v>
      </c>
      <c r="H963" s="178">
        <v>1.9</v>
      </c>
      <c r="I963" s="178">
        <v>2.56</v>
      </c>
      <c r="J963" s="178">
        <v>3.04</v>
      </c>
      <c r="K963" s="179">
        <f>MAX(0,((T963*(365/365))-VLOOKUP(A963,VBMA!$A:$D,4,0))  /  (T963* (365/365)   ))</f>
        <v>0.9127710188</v>
      </c>
      <c r="L963" s="180">
        <f t="shared" ref="L963:S963" si="966">(B963*(1-$K963) * (365/365))/100</f>
        <v>0.00106419357</v>
      </c>
      <c r="M963" s="180">
        <f t="shared" si="966"/>
        <v>0.001116530959</v>
      </c>
      <c r="N963" s="180">
        <f t="shared" si="966"/>
        <v>0.00120375994</v>
      </c>
      <c r="O963" s="180">
        <f t="shared" si="966"/>
        <v>0.001282266023</v>
      </c>
      <c r="P963" s="180">
        <f t="shared" si="966"/>
        <v>0.001325880514</v>
      </c>
      <c r="Q963" s="180">
        <f t="shared" si="966"/>
        <v>0.001404386597</v>
      </c>
      <c r="R963" s="180">
        <f t="shared" si="966"/>
        <v>0.001657350642</v>
      </c>
      <c r="S963" s="180">
        <f t="shared" si="966"/>
        <v>0.002233061918</v>
      </c>
      <c r="T963" s="181">
        <f t="shared" si="3"/>
        <v>3.198478261</v>
      </c>
      <c r="U963" s="182">
        <f t="shared" si="4"/>
        <v>44512</v>
      </c>
      <c r="V963" s="182">
        <f t="shared" si="5"/>
        <v>44604</v>
      </c>
      <c r="W963" s="182">
        <f t="shared" si="6"/>
        <v>44693</v>
      </c>
      <c r="X963" s="181">
        <f t="shared" si="7"/>
        <v>184</v>
      </c>
      <c r="Y963" s="181">
        <f t="shared" si="8"/>
        <v>276</v>
      </c>
      <c r="Z963" s="181">
        <f t="shared" si="9"/>
        <v>365</v>
      </c>
      <c r="AA963" s="155"/>
      <c r="AB963" s="9"/>
      <c r="AC963" s="9"/>
      <c r="AD963" s="9"/>
      <c r="AE963" s="9"/>
      <c r="AF963" s="9"/>
      <c r="AG963" s="9"/>
      <c r="AH963" s="9"/>
    </row>
    <row r="964" ht="15.75" customHeight="1">
      <c r="A964" s="177">
        <v>44327.0</v>
      </c>
      <c r="B964" s="178">
        <v>1.19</v>
      </c>
      <c r="C964" s="178">
        <v>1.27</v>
      </c>
      <c r="D964" s="178">
        <v>1.34</v>
      </c>
      <c r="E964" s="178">
        <v>1.42</v>
      </c>
      <c r="F964" s="178">
        <v>1.51</v>
      </c>
      <c r="G964" s="178">
        <v>1.59</v>
      </c>
      <c r="H964" s="178">
        <v>1.89</v>
      </c>
      <c r="I964" s="178">
        <v>2.53</v>
      </c>
      <c r="J964" s="178">
        <v>2.95</v>
      </c>
      <c r="K964" s="179">
        <f>MAX(0,((T964*(365/365))-VLOOKUP(A964,VBMA!$A:$D,4,0))  /  (T964* (365/365)   ))</f>
        <v>0.915849786</v>
      </c>
      <c r="L964" s="180">
        <f t="shared" ref="L964:S964" si="967">(B964*(1-$K964) * (365/365))/100</f>
        <v>0.001001387547</v>
      </c>
      <c r="M964" s="180">
        <f t="shared" si="967"/>
        <v>0.001068707718</v>
      </c>
      <c r="N964" s="180">
        <f t="shared" si="967"/>
        <v>0.001127612868</v>
      </c>
      <c r="O964" s="180">
        <f t="shared" si="967"/>
        <v>0.001194933039</v>
      </c>
      <c r="P964" s="180">
        <f t="shared" si="967"/>
        <v>0.001270668231</v>
      </c>
      <c r="Q964" s="180">
        <f t="shared" si="967"/>
        <v>0.001337988403</v>
      </c>
      <c r="R964" s="180">
        <f t="shared" si="967"/>
        <v>0.001590439045</v>
      </c>
      <c r="S964" s="180">
        <f t="shared" si="967"/>
        <v>0.002129000414</v>
      </c>
      <c r="T964" s="181">
        <f t="shared" si="3"/>
        <v>3.149130435</v>
      </c>
      <c r="U964" s="182">
        <f t="shared" si="4"/>
        <v>44511</v>
      </c>
      <c r="V964" s="182">
        <f t="shared" si="5"/>
        <v>44603</v>
      </c>
      <c r="W964" s="182">
        <f t="shared" si="6"/>
        <v>44692</v>
      </c>
      <c r="X964" s="181">
        <f t="shared" si="7"/>
        <v>184</v>
      </c>
      <c r="Y964" s="181">
        <f t="shared" si="8"/>
        <v>276</v>
      </c>
      <c r="Z964" s="181">
        <f t="shared" si="9"/>
        <v>365</v>
      </c>
      <c r="AA964" s="155"/>
      <c r="AB964" s="9"/>
      <c r="AC964" s="9"/>
      <c r="AD964" s="9"/>
      <c r="AE964" s="9"/>
      <c r="AF964" s="9"/>
      <c r="AG964" s="9"/>
      <c r="AH964" s="9"/>
    </row>
    <row r="965" ht="15.75" customHeight="1">
      <c r="A965" s="177">
        <v>44326.0</v>
      </c>
      <c r="B965" s="178">
        <v>1.18</v>
      </c>
      <c r="C965" s="178">
        <v>1.26</v>
      </c>
      <c r="D965" s="178">
        <v>1.32</v>
      </c>
      <c r="E965" s="178">
        <v>1.39</v>
      </c>
      <c r="F965" s="178">
        <v>1.43</v>
      </c>
      <c r="G965" s="178">
        <v>1.53</v>
      </c>
      <c r="H965" s="178">
        <v>2.02</v>
      </c>
      <c r="I965" s="178">
        <v>2.6</v>
      </c>
      <c r="J965" s="178">
        <v>3.17</v>
      </c>
      <c r="K965" s="179">
        <f>MAX(0,((T965*(365/365))-VLOOKUP(A965,VBMA!$A:$D,4,0))  /  (T965* (365/365)   ))</f>
        <v>0.9161680765</v>
      </c>
      <c r="L965" s="180">
        <f t="shared" ref="L965:S965" si="968">(B965*(1-$K965) * (365/365))/100</f>
        <v>0.0009892166976</v>
      </c>
      <c r="M965" s="180">
        <f t="shared" si="968"/>
        <v>0.001056282236</v>
      </c>
      <c r="N965" s="180">
        <f t="shared" si="968"/>
        <v>0.001106581391</v>
      </c>
      <c r="O965" s="180">
        <f t="shared" si="968"/>
        <v>0.001165263737</v>
      </c>
      <c r="P965" s="180">
        <f t="shared" si="968"/>
        <v>0.001198796506</v>
      </c>
      <c r="Q965" s="180">
        <f t="shared" si="968"/>
        <v>0.00128262843</v>
      </c>
      <c r="R965" s="180">
        <f t="shared" si="968"/>
        <v>0.001693404855</v>
      </c>
      <c r="S965" s="180">
        <f t="shared" si="968"/>
        <v>0.002179630012</v>
      </c>
      <c r="T965" s="181">
        <f t="shared" si="3"/>
        <v>3.161086957</v>
      </c>
      <c r="U965" s="182">
        <f t="shared" si="4"/>
        <v>44510</v>
      </c>
      <c r="V965" s="182">
        <f t="shared" si="5"/>
        <v>44602</v>
      </c>
      <c r="W965" s="182">
        <f t="shared" si="6"/>
        <v>44691</v>
      </c>
      <c r="X965" s="181">
        <f t="shared" si="7"/>
        <v>184</v>
      </c>
      <c r="Y965" s="181">
        <f t="shared" si="8"/>
        <v>276</v>
      </c>
      <c r="Z965" s="181">
        <f t="shared" si="9"/>
        <v>365</v>
      </c>
      <c r="AA965" s="155"/>
      <c r="AB965" s="9"/>
      <c r="AC965" s="9"/>
      <c r="AD965" s="9"/>
      <c r="AE965" s="9"/>
      <c r="AF965" s="9"/>
      <c r="AG965" s="9"/>
      <c r="AH965" s="9"/>
    </row>
    <row r="966" ht="15.75" customHeight="1">
      <c r="A966" s="177">
        <v>44323.0</v>
      </c>
      <c r="B966" s="178">
        <v>1.24</v>
      </c>
      <c r="C966" s="178">
        <v>1.26</v>
      </c>
      <c r="D966" s="178">
        <v>1.3</v>
      </c>
      <c r="E966" s="178">
        <v>1.39</v>
      </c>
      <c r="F966" s="178">
        <v>1.43</v>
      </c>
      <c r="G966" s="178">
        <v>1.53</v>
      </c>
      <c r="H966" s="178">
        <v>1.98</v>
      </c>
      <c r="I966" s="178">
        <v>2.63</v>
      </c>
      <c r="J966" s="178">
        <v>3.31</v>
      </c>
      <c r="K966" s="179">
        <f>MAX(0,((T966*(365/365))-VLOOKUP(A966,VBMA!$A:$D,4,0))  /  (T966* (365/365)   ))</f>
        <v>0.9186818318</v>
      </c>
      <c r="L966" s="180">
        <f t="shared" ref="L966:S966" si="969">(B966*(1-$K966) * (365/365))/100</f>
        <v>0.001008345285</v>
      </c>
      <c r="M966" s="180">
        <f t="shared" si="969"/>
        <v>0.001024608919</v>
      </c>
      <c r="N966" s="180">
        <f t="shared" si="969"/>
        <v>0.001057136186</v>
      </c>
      <c r="O966" s="180">
        <f t="shared" si="969"/>
        <v>0.001130322538</v>
      </c>
      <c r="P966" s="180">
        <f t="shared" si="969"/>
        <v>0.001162849805</v>
      </c>
      <c r="Q966" s="180">
        <f t="shared" si="969"/>
        <v>0.001244167973</v>
      </c>
      <c r="R966" s="180">
        <f t="shared" si="969"/>
        <v>0.00161009973</v>
      </c>
      <c r="S966" s="180">
        <f t="shared" si="969"/>
        <v>0.002138667823</v>
      </c>
      <c r="T966" s="181">
        <f t="shared" si="3"/>
        <v>3.258804348</v>
      </c>
      <c r="U966" s="182">
        <f t="shared" si="4"/>
        <v>44507</v>
      </c>
      <c r="V966" s="182">
        <f t="shared" si="5"/>
        <v>44599</v>
      </c>
      <c r="W966" s="182">
        <f t="shared" si="6"/>
        <v>44688</v>
      </c>
      <c r="X966" s="181">
        <f t="shared" si="7"/>
        <v>184</v>
      </c>
      <c r="Y966" s="181">
        <f t="shared" si="8"/>
        <v>276</v>
      </c>
      <c r="Z966" s="181">
        <f t="shared" si="9"/>
        <v>365</v>
      </c>
      <c r="AA966" s="155"/>
      <c r="AB966" s="9"/>
      <c r="AC966" s="9"/>
      <c r="AD966" s="9"/>
      <c r="AE966" s="9"/>
      <c r="AF966" s="9"/>
      <c r="AG966" s="9"/>
      <c r="AH966" s="9"/>
    </row>
    <row r="967" ht="15.75" customHeight="1">
      <c r="A967" s="177">
        <v>44322.0</v>
      </c>
      <c r="B967" s="178">
        <v>1.14</v>
      </c>
      <c r="C967" s="178">
        <v>1.3</v>
      </c>
      <c r="D967" s="178">
        <v>1.36</v>
      </c>
      <c r="E967" s="178">
        <v>1.39</v>
      </c>
      <c r="F967" s="178">
        <v>1.39</v>
      </c>
      <c r="G967" s="178">
        <v>1.49</v>
      </c>
      <c r="H967" s="178">
        <v>1.86</v>
      </c>
      <c r="I967" s="178">
        <v>2.49</v>
      </c>
      <c r="J967" s="178">
        <v>2.82</v>
      </c>
      <c r="K967" s="179">
        <f>MAX(0,((T967*(365/365))-VLOOKUP(A967,VBMA!$A:$D,4,0))  /  (T967* (365/365)   ))</f>
        <v>0.9157916886</v>
      </c>
      <c r="L967" s="180">
        <f t="shared" ref="L967:S967" si="970">(B967*(1-$K967) * (365/365))/100</f>
        <v>0.0009599747501</v>
      </c>
      <c r="M967" s="180">
        <f t="shared" si="970"/>
        <v>0.001094708048</v>
      </c>
      <c r="N967" s="180">
        <f t="shared" si="970"/>
        <v>0.001145233035</v>
      </c>
      <c r="O967" s="180">
        <f t="shared" si="970"/>
        <v>0.001170495529</v>
      </c>
      <c r="P967" s="180">
        <f t="shared" si="970"/>
        <v>0.001170495529</v>
      </c>
      <c r="Q967" s="180">
        <f t="shared" si="970"/>
        <v>0.00125470384</v>
      </c>
      <c r="R967" s="180">
        <f t="shared" si="970"/>
        <v>0.001566274592</v>
      </c>
      <c r="S967" s="180">
        <f t="shared" si="970"/>
        <v>0.002096786954</v>
      </c>
      <c r="T967" s="181">
        <f t="shared" si="3"/>
        <v>3.099456522</v>
      </c>
      <c r="U967" s="182">
        <f t="shared" si="4"/>
        <v>44506</v>
      </c>
      <c r="V967" s="182">
        <f t="shared" si="5"/>
        <v>44598</v>
      </c>
      <c r="W967" s="182">
        <f t="shared" si="6"/>
        <v>44687</v>
      </c>
      <c r="X967" s="181">
        <f t="shared" si="7"/>
        <v>184</v>
      </c>
      <c r="Y967" s="181">
        <f t="shared" si="8"/>
        <v>276</v>
      </c>
      <c r="Z967" s="181">
        <f t="shared" si="9"/>
        <v>365</v>
      </c>
      <c r="AA967" s="155"/>
      <c r="AB967" s="9"/>
      <c r="AC967" s="9"/>
      <c r="AD967" s="9"/>
      <c r="AE967" s="9"/>
      <c r="AF967" s="9"/>
      <c r="AG967" s="9"/>
      <c r="AH967" s="9"/>
    </row>
    <row r="968" ht="15.75" customHeight="1">
      <c r="A968" s="177">
        <v>44321.0</v>
      </c>
      <c r="B968" s="178">
        <v>1.15</v>
      </c>
      <c r="C968" s="178">
        <v>1.2</v>
      </c>
      <c r="D968" s="178">
        <v>1.21</v>
      </c>
      <c r="E968" s="178">
        <v>1.26</v>
      </c>
      <c r="F968" s="178">
        <v>1.37</v>
      </c>
      <c r="G968" s="178">
        <v>1.51</v>
      </c>
      <c r="H968" s="178">
        <v>1.84</v>
      </c>
      <c r="I968" s="178">
        <v>2.58</v>
      </c>
      <c r="J968" s="178">
        <v>3.09</v>
      </c>
      <c r="K968" s="179">
        <f>MAX(0,((T968*(365/365))-VLOOKUP(A968,VBMA!$A:$D,4,0))  /  (T968* (365/365)   ))</f>
        <v>0.920809973</v>
      </c>
      <c r="L968" s="180">
        <f t="shared" ref="L968:S968" si="971">(B968*(1-$K968) * (365/365))/100</f>
        <v>0.000910685311</v>
      </c>
      <c r="M968" s="180">
        <f t="shared" si="971"/>
        <v>0.0009502803245</v>
      </c>
      <c r="N968" s="180">
        <f t="shared" si="971"/>
        <v>0.0009581993272</v>
      </c>
      <c r="O968" s="180">
        <f t="shared" si="971"/>
        <v>0.0009977943407</v>
      </c>
      <c r="P968" s="180">
        <f t="shared" si="971"/>
        <v>0.00108490337</v>
      </c>
      <c r="Q968" s="180">
        <f t="shared" si="971"/>
        <v>0.001195769408</v>
      </c>
      <c r="R968" s="180">
        <f t="shared" si="971"/>
        <v>0.001457096498</v>
      </c>
      <c r="S968" s="180">
        <f t="shared" si="971"/>
        <v>0.002043102698</v>
      </c>
      <c r="T968" s="181">
        <f t="shared" si="3"/>
        <v>3.295869565</v>
      </c>
      <c r="U968" s="182">
        <f t="shared" si="4"/>
        <v>44505</v>
      </c>
      <c r="V968" s="182">
        <f t="shared" si="5"/>
        <v>44597</v>
      </c>
      <c r="W968" s="182">
        <f t="shared" si="6"/>
        <v>44686</v>
      </c>
      <c r="X968" s="181">
        <f t="shared" si="7"/>
        <v>184</v>
      </c>
      <c r="Y968" s="181">
        <f t="shared" si="8"/>
        <v>276</v>
      </c>
      <c r="Z968" s="181">
        <f t="shared" si="9"/>
        <v>365</v>
      </c>
      <c r="AA968" s="155"/>
      <c r="AB968" s="9"/>
      <c r="AC968" s="9"/>
      <c r="AD968" s="9"/>
      <c r="AE968" s="9"/>
      <c r="AF968" s="9"/>
      <c r="AG968" s="9"/>
      <c r="AH968" s="9"/>
    </row>
    <row r="969" ht="15.75" customHeight="1">
      <c r="A969" s="177">
        <v>44320.0</v>
      </c>
      <c r="B969" s="178">
        <v>1.03</v>
      </c>
      <c r="C969" s="178">
        <v>1.1</v>
      </c>
      <c r="D969" s="178">
        <v>1.19</v>
      </c>
      <c r="E969" s="178">
        <v>1.21</v>
      </c>
      <c r="F969" s="178">
        <v>1.34</v>
      </c>
      <c r="G969" s="178">
        <v>1.46</v>
      </c>
      <c r="H969" s="178">
        <v>1.95</v>
      </c>
      <c r="I969" s="178">
        <v>2.62</v>
      </c>
      <c r="J969" s="178">
        <v>3.16</v>
      </c>
      <c r="K969" s="179">
        <f>MAX(0,((T969*(365/365))-VLOOKUP(A969,VBMA!$A:$D,4,0))  /  (T969* (365/365)   ))</f>
        <v>0.9189144245</v>
      </c>
      <c r="L969" s="180">
        <f t="shared" ref="L969:S969" si="972">(B969*(1-$K969) * (365/365))/100</f>
        <v>0.0008351814281</v>
      </c>
      <c r="M969" s="180">
        <f t="shared" si="972"/>
        <v>0.000891941331</v>
      </c>
      <c r="N969" s="180">
        <f t="shared" si="972"/>
        <v>0.000964918349</v>
      </c>
      <c r="O969" s="180">
        <f t="shared" si="972"/>
        <v>0.0009811354641</v>
      </c>
      <c r="P969" s="180">
        <f t="shared" si="972"/>
        <v>0.001086546712</v>
      </c>
      <c r="Q969" s="180">
        <f t="shared" si="972"/>
        <v>0.001183849403</v>
      </c>
      <c r="R969" s="180">
        <f t="shared" si="972"/>
        <v>0.001581168723</v>
      </c>
      <c r="S969" s="180">
        <f t="shared" si="972"/>
        <v>0.002124442079</v>
      </c>
      <c r="T969" s="181">
        <f t="shared" si="3"/>
        <v>3.268152174</v>
      </c>
      <c r="U969" s="182">
        <f t="shared" si="4"/>
        <v>44504</v>
      </c>
      <c r="V969" s="182">
        <f t="shared" si="5"/>
        <v>44596</v>
      </c>
      <c r="W969" s="182">
        <f t="shared" si="6"/>
        <v>44685</v>
      </c>
      <c r="X969" s="181">
        <f t="shared" si="7"/>
        <v>184</v>
      </c>
      <c r="Y969" s="181">
        <f t="shared" si="8"/>
        <v>276</v>
      </c>
      <c r="Z969" s="181">
        <f t="shared" si="9"/>
        <v>365</v>
      </c>
      <c r="AA969" s="155"/>
      <c r="AB969" s="9"/>
      <c r="AC969" s="9"/>
      <c r="AD969" s="9"/>
      <c r="AE969" s="9"/>
      <c r="AF969" s="9"/>
      <c r="AG969" s="9"/>
      <c r="AH969" s="9"/>
    </row>
    <row r="970" ht="15.75" customHeight="1">
      <c r="A970" s="177">
        <v>44315.0</v>
      </c>
      <c r="B970" s="178">
        <v>0.99</v>
      </c>
      <c r="C970" s="178">
        <v>1.24</v>
      </c>
      <c r="D970" s="178">
        <v>1.21</v>
      </c>
      <c r="E970" s="178">
        <v>1.24</v>
      </c>
      <c r="F970" s="178">
        <v>1.33</v>
      </c>
      <c r="G970" s="178">
        <v>1.47</v>
      </c>
      <c r="H970" s="178">
        <v>1.96</v>
      </c>
      <c r="I970" s="178">
        <v>2.63</v>
      </c>
      <c r="J970" s="178">
        <v>3.31</v>
      </c>
      <c r="K970" s="179">
        <f>MAX(0,((T970*(365/365))-VLOOKUP(A970,VBMA!$A:$D,4,0))  /  (T970* (365/365)   ))</f>
        <v>0.9199497122</v>
      </c>
      <c r="L970" s="180">
        <f t="shared" ref="L970:S970" si="973">(B970*(1-$K970) * (365/365))/100</f>
        <v>0.0007924978495</v>
      </c>
      <c r="M970" s="180">
        <f t="shared" si="973"/>
        <v>0.0009926235691</v>
      </c>
      <c r="N970" s="180">
        <f t="shared" si="973"/>
        <v>0.0009686084828</v>
      </c>
      <c r="O970" s="180">
        <f t="shared" si="973"/>
        <v>0.0009926235691</v>
      </c>
      <c r="P970" s="180">
        <f t="shared" si="973"/>
        <v>0.001064668828</v>
      </c>
      <c r="Q970" s="180">
        <f t="shared" si="973"/>
        <v>0.001176739231</v>
      </c>
      <c r="R970" s="180">
        <f t="shared" si="973"/>
        <v>0.001568985642</v>
      </c>
      <c r="S970" s="180">
        <f t="shared" si="973"/>
        <v>0.00210532257</v>
      </c>
      <c r="T970" s="181">
        <f t="shared" si="3"/>
        <v>3.285434783</v>
      </c>
      <c r="U970" s="182">
        <f t="shared" si="4"/>
        <v>44498</v>
      </c>
      <c r="V970" s="182">
        <f t="shared" si="5"/>
        <v>44590</v>
      </c>
      <c r="W970" s="182">
        <f t="shared" si="6"/>
        <v>44680</v>
      </c>
      <c r="X970" s="181">
        <f t="shared" si="7"/>
        <v>183</v>
      </c>
      <c r="Y970" s="181">
        <f t="shared" si="8"/>
        <v>275</v>
      </c>
      <c r="Z970" s="181">
        <f t="shared" si="9"/>
        <v>365</v>
      </c>
      <c r="AA970" s="155"/>
      <c r="AB970" s="9"/>
      <c r="AC970" s="9"/>
      <c r="AD970" s="9"/>
      <c r="AE970" s="9"/>
      <c r="AF970" s="9"/>
      <c r="AG970" s="9"/>
      <c r="AH970" s="9"/>
    </row>
    <row r="971" ht="15.75" customHeight="1">
      <c r="A971" s="177">
        <v>44314.0</v>
      </c>
      <c r="B971" s="178">
        <v>1.06</v>
      </c>
      <c r="C971" s="178">
        <v>1.3</v>
      </c>
      <c r="D971" s="178">
        <v>1.25</v>
      </c>
      <c r="E971" s="178">
        <v>1.3</v>
      </c>
      <c r="F971" s="178">
        <v>1.4</v>
      </c>
      <c r="G971" s="178">
        <v>1.5</v>
      </c>
      <c r="H971" s="178">
        <v>1.9</v>
      </c>
      <c r="I971" s="178">
        <v>2.6</v>
      </c>
      <c r="J971" s="178">
        <v>3.19</v>
      </c>
      <c r="K971" s="179">
        <f>MAX(0,((T971*(365/365))-VLOOKUP(A971,VBMA!$A:$D,4,0))  /  (T971* (365/365)   ))</f>
        <v>0.9199338187</v>
      </c>
      <c r="L971" s="180">
        <f t="shared" ref="L971:S971" si="974">(B971*(1-$K971) * (365/365))/100</f>
        <v>0.0008487015222</v>
      </c>
      <c r="M971" s="180">
        <f t="shared" si="974"/>
        <v>0.001040860357</v>
      </c>
      <c r="N971" s="180">
        <f t="shared" si="974"/>
        <v>0.001000827267</v>
      </c>
      <c r="O971" s="180">
        <f t="shared" si="974"/>
        <v>0.001040860357</v>
      </c>
      <c r="P971" s="180">
        <f t="shared" si="974"/>
        <v>0.001120926539</v>
      </c>
      <c r="Q971" s="180">
        <f t="shared" si="974"/>
        <v>0.00120099272</v>
      </c>
      <c r="R971" s="180">
        <f t="shared" si="974"/>
        <v>0.001521257445</v>
      </c>
      <c r="S971" s="180">
        <f t="shared" si="974"/>
        <v>0.002081720715</v>
      </c>
      <c r="T971" s="181">
        <f t="shared" si="3"/>
        <v>3.284782609</v>
      </c>
      <c r="U971" s="182">
        <f t="shared" si="4"/>
        <v>44497</v>
      </c>
      <c r="V971" s="182">
        <f t="shared" si="5"/>
        <v>44589</v>
      </c>
      <c r="W971" s="182">
        <f t="shared" si="6"/>
        <v>44679</v>
      </c>
      <c r="X971" s="181">
        <f t="shared" si="7"/>
        <v>183</v>
      </c>
      <c r="Y971" s="181">
        <f t="shared" si="8"/>
        <v>275</v>
      </c>
      <c r="Z971" s="181">
        <f t="shared" si="9"/>
        <v>365</v>
      </c>
      <c r="AA971" s="155"/>
      <c r="AB971" s="9"/>
      <c r="AC971" s="9"/>
      <c r="AD971" s="9"/>
      <c r="AE971" s="9"/>
      <c r="AF971" s="9"/>
      <c r="AG971" s="9"/>
      <c r="AH971" s="9"/>
    </row>
    <row r="972" ht="15.75" customHeight="1">
      <c r="A972" s="177">
        <v>44313.0</v>
      </c>
      <c r="B972" s="178">
        <v>1.02</v>
      </c>
      <c r="C972" s="178">
        <v>1.2</v>
      </c>
      <c r="D972" s="178">
        <v>1.22</v>
      </c>
      <c r="E972" s="178">
        <v>1.33</v>
      </c>
      <c r="F972" s="178">
        <v>1.4</v>
      </c>
      <c r="G972" s="178">
        <v>1.47</v>
      </c>
      <c r="H972" s="178">
        <v>2.0</v>
      </c>
      <c r="I972" s="178">
        <v>2.59</v>
      </c>
      <c r="J972" s="178">
        <v>3.11</v>
      </c>
      <c r="K972" s="179">
        <f>MAX(0,((T972*(365/365))-VLOOKUP(A972,VBMA!$A:$D,4,0))  /  (T972* (365/365)   ))</f>
        <v>0.9163291921</v>
      </c>
      <c r="L972" s="180">
        <f t="shared" ref="L972:S972" si="975">(B972*(1-$K972) * (365/365))/100</f>
        <v>0.0008534422404</v>
      </c>
      <c r="M972" s="180">
        <f t="shared" si="975"/>
        <v>0.001004049695</v>
      </c>
      <c r="N972" s="180">
        <f t="shared" si="975"/>
        <v>0.001020783856</v>
      </c>
      <c r="O972" s="180">
        <f t="shared" si="975"/>
        <v>0.001112821745</v>
      </c>
      <c r="P972" s="180">
        <f t="shared" si="975"/>
        <v>0.00117139131</v>
      </c>
      <c r="Q972" s="180">
        <f t="shared" si="975"/>
        <v>0.001229960876</v>
      </c>
      <c r="R972" s="180">
        <f t="shared" si="975"/>
        <v>0.001673416158</v>
      </c>
      <c r="S972" s="180">
        <f t="shared" si="975"/>
        <v>0.002167073924</v>
      </c>
      <c r="T972" s="181">
        <f t="shared" si="3"/>
        <v>3.167173913</v>
      </c>
      <c r="U972" s="182">
        <f t="shared" si="4"/>
        <v>44496</v>
      </c>
      <c r="V972" s="182">
        <f t="shared" si="5"/>
        <v>44588</v>
      </c>
      <c r="W972" s="182">
        <f t="shared" si="6"/>
        <v>44678</v>
      </c>
      <c r="X972" s="181">
        <f t="shared" si="7"/>
        <v>183</v>
      </c>
      <c r="Y972" s="181">
        <f t="shared" si="8"/>
        <v>275</v>
      </c>
      <c r="Z972" s="181">
        <f t="shared" si="9"/>
        <v>365</v>
      </c>
      <c r="AA972" s="155"/>
      <c r="AB972" s="9"/>
      <c r="AC972" s="9"/>
      <c r="AD972" s="9"/>
      <c r="AE972" s="9"/>
      <c r="AF972" s="9"/>
      <c r="AG972" s="9"/>
      <c r="AH972" s="9"/>
    </row>
    <row r="973" ht="15.75" customHeight="1">
      <c r="A973" s="177">
        <v>44312.0</v>
      </c>
      <c r="B973" s="178">
        <v>0.69</v>
      </c>
      <c r="C973" s="178">
        <v>0.86</v>
      </c>
      <c r="D973" s="178">
        <v>0.93</v>
      </c>
      <c r="E973" s="178">
        <v>1.11</v>
      </c>
      <c r="F973" s="178">
        <v>1.21</v>
      </c>
      <c r="G973" s="178">
        <v>1.39</v>
      </c>
      <c r="H973" s="178">
        <v>1.9</v>
      </c>
      <c r="I973" s="178">
        <v>2.55</v>
      </c>
      <c r="J973" s="178">
        <v>2.97</v>
      </c>
      <c r="K973" s="179">
        <f>MAX(0,((T973*(365/365))-VLOOKUP(A973,VBMA!$A:$D,4,0))  /  (T973* (365/365)   ))</f>
        <v>0.9209007165</v>
      </c>
      <c r="L973" s="180">
        <f t="shared" ref="L973:S973" si="976">(B973*(1-$K973) * (365/365))/100</f>
        <v>0.0005457850563</v>
      </c>
      <c r="M973" s="180">
        <f t="shared" si="976"/>
        <v>0.0006802538383</v>
      </c>
      <c r="N973" s="180">
        <f t="shared" si="976"/>
        <v>0.0007356233367</v>
      </c>
      <c r="O973" s="180">
        <f t="shared" si="976"/>
        <v>0.0008780020471</v>
      </c>
      <c r="P973" s="180">
        <f t="shared" si="976"/>
        <v>0.0009571013306</v>
      </c>
      <c r="Q973" s="180">
        <f t="shared" si="976"/>
        <v>0.001099480041</v>
      </c>
      <c r="R973" s="180">
        <f t="shared" si="976"/>
        <v>0.001502886387</v>
      </c>
      <c r="S973" s="180">
        <f t="shared" si="976"/>
        <v>0.00201703173</v>
      </c>
      <c r="T973" s="181">
        <f t="shared" si="3"/>
        <v>3.185869565</v>
      </c>
      <c r="U973" s="182">
        <f t="shared" si="4"/>
        <v>44495</v>
      </c>
      <c r="V973" s="182">
        <f t="shared" si="5"/>
        <v>44587</v>
      </c>
      <c r="W973" s="182">
        <f t="shared" si="6"/>
        <v>44677</v>
      </c>
      <c r="X973" s="181">
        <f t="shared" si="7"/>
        <v>183</v>
      </c>
      <c r="Y973" s="181">
        <f t="shared" si="8"/>
        <v>275</v>
      </c>
      <c r="Z973" s="181">
        <f t="shared" si="9"/>
        <v>365</v>
      </c>
      <c r="AA973" s="155"/>
      <c r="AB973" s="9"/>
      <c r="AC973" s="9"/>
      <c r="AD973" s="9"/>
      <c r="AE973" s="9"/>
      <c r="AF973" s="9"/>
      <c r="AG973" s="9"/>
      <c r="AH973" s="9"/>
    </row>
    <row r="974" ht="15.75" customHeight="1">
      <c r="A974" s="177">
        <v>44309.0</v>
      </c>
      <c r="B974" s="178">
        <v>0.46</v>
      </c>
      <c r="C974" s="178">
        <v>0.61</v>
      </c>
      <c r="D974" s="178">
        <v>0.7</v>
      </c>
      <c r="E974" s="178">
        <v>0.88</v>
      </c>
      <c r="F974" s="178">
        <v>1.04</v>
      </c>
      <c r="G974" s="178">
        <v>1.28</v>
      </c>
      <c r="H974" s="178">
        <v>1.88</v>
      </c>
      <c r="I974" s="178">
        <v>2.59</v>
      </c>
      <c r="J974" s="178">
        <v>3.29</v>
      </c>
      <c r="K974" s="179">
        <f>MAX(0,((T974*(365/365))-VLOOKUP(A974,VBMA!$A:$D,4,0))  /  (T974* (365/365)   ))</f>
        <v>0.9220596995</v>
      </c>
      <c r="L974" s="180">
        <f t="shared" ref="L974:S974" si="977">(B974*(1-$K974) * (365/365))/100</f>
        <v>0.0003585253822</v>
      </c>
      <c r="M974" s="180">
        <f t="shared" si="977"/>
        <v>0.0004754358329</v>
      </c>
      <c r="N974" s="180">
        <f t="shared" si="977"/>
        <v>0.0005455821034</v>
      </c>
      <c r="O974" s="180">
        <f t="shared" si="977"/>
        <v>0.0006858746443</v>
      </c>
      <c r="P974" s="180">
        <f t="shared" si="977"/>
        <v>0.000810579125</v>
      </c>
      <c r="Q974" s="180">
        <f t="shared" si="977"/>
        <v>0.0009976358462</v>
      </c>
      <c r="R974" s="180">
        <f t="shared" si="977"/>
        <v>0.001465277649</v>
      </c>
      <c r="S974" s="180">
        <f t="shared" si="977"/>
        <v>0.002018653783</v>
      </c>
      <c r="T974" s="181">
        <f t="shared" si="3"/>
        <v>3.284565217</v>
      </c>
      <c r="U974" s="182">
        <f t="shared" si="4"/>
        <v>44492</v>
      </c>
      <c r="V974" s="182">
        <f t="shared" si="5"/>
        <v>44584</v>
      </c>
      <c r="W974" s="182">
        <f t="shared" si="6"/>
        <v>44674</v>
      </c>
      <c r="X974" s="181">
        <f t="shared" si="7"/>
        <v>183</v>
      </c>
      <c r="Y974" s="181">
        <f t="shared" si="8"/>
        <v>275</v>
      </c>
      <c r="Z974" s="181">
        <f t="shared" si="9"/>
        <v>365</v>
      </c>
      <c r="AA974" s="155"/>
      <c r="AB974" s="9"/>
      <c r="AC974" s="9"/>
      <c r="AD974" s="9"/>
      <c r="AE974" s="9"/>
      <c r="AF974" s="9"/>
      <c r="AG974" s="9"/>
      <c r="AH974" s="9"/>
    </row>
    <row r="975" ht="15.75" customHeight="1">
      <c r="A975" s="177">
        <v>44308.0</v>
      </c>
      <c r="B975" s="178">
        <v>0.45</v>
      </c>
      <c r="C975" s="178">
        <v>0.58</v>
      </c>
      <c r="D975" s="178">
        <v>0.69</v>
      </c>
      <c r="E975" s="178">
        <v>0.89</v>
      </c>
      <c r="F975" s="178">
        <v>1.07</v>
      </c>
      <c r="G975" s="178">
        <v>1.28</v>
      </c>
      <c r="H975" s="178">
        <v>1.9</v>
      </c>
      <c r="I975" s="178">
        <v>2.59</v>
      </c>
      <c r="J975" s="178">
        <v>3.01</v>
      </c>
      <c r="K975" s="179">
        <f>MAX(0,((T975*(365/365))-VLOOKUP(A975,VBMA!$A:$D,4,0))  /  (T975* (365/365)   ))</f>
        <v>0.9215926493</v>
      </c>
      <c r="L975" s="180">
        <f t="shared" ref="L975:S975" si="978">(B975*(1-$K975) * (365/365))/100</f>
        <v>0.0003528330781</v>
      </c>
      <c r="M975" s="180">
        <f t="shared" si="978"/>
        <v>0.000454762634</v>
      </c>
      <c r="N975" s="180">
        <f t="shared" si="978"/>
        <v>0.0005410107198</v>
      </c>
      <c r="O975" s="180">
        <f t="shared" si="978"/>
        <v>0.0006978254211</v>
      </c>
      <c r="P975" s="180">
        <f t="shared" si="978"/>
        <v>0.0008389586524</v>
      </c>
      <c r="Q975" s="180">
        <f t="shared" si="978"/>
        <v>0.001003614089</v>
      </c>
      <c r="R975" s="180">
        <f t="shared" si="978"/>
        <v>0.001489739663</v>
      </c>
      <c r="S975" s="180">
        <f t="shared" si="978"/>
        <v>0.002030750383</v>
      </c>
      <c r="T975" s="181">
        <f t="shared" si="3"/>
        <v>3.265</v>
      </c>
      <c r="U975" s="182">
        <f t="shared" si="4"/>
        <v>44491</v>
      </c>
      <c r="V975" s="182">
        <f t="shared" si="5"/>
        <v>44583</v>
      </c>
      <c r="W975" s="182">
        <f t="shared" si="6"/>
        <v>44673</v>
      </c>
      <c r="X975" s="181">
        <f t="shared" si="7"/>
        <v>183</v>
      </c>
      <c r="Y975" s="181">
        <f t="shared" si="8"/>
        <v>275</v>
      </c>
      <c r="Z975" s="181">
        <f t="shared" si="9"/>
        <v>365</v>
      </c>
      <c r="AA975" s="155"/>
      <c r="AB975" s="9"/>
      <c r="AC975" s="9"/>
      <c r="AD975" s="9"/>
      <c r="AE975" s="9"/>
      <c r="AF975" s="9"/>
      <c r="AG975" s="9"/>
      <c r="AH975" s="9"/>
    </row>
    <row r="976" ht="15.75" customHeight="1">
      <c r="A976" s="177">
        <v>44306.0</v>
      </c>
      <c r="B976" s="178">
        <v>0.47</v>
      </c>
      <c r="C976" s="178">
        <v>0.6</v>
      </c>
      <c r="D976" s="178">
        <v>0.7</v>
      </c>
      <c r="E976" s="178">
        <v>0.92</v>
      </c>
      <c r="F976" s="178">
        <v>1.09</v>
      </c>
      <c r="G976" s="178">
        <v>1.31</v>
      </c>
      <c r="H976" s="178">
        <v>1.97</v>
      </c>
      <c r="I976" s="178">
        <v>2.58</v>
      </c>
      <c r="J976" s="178">
        <v>3.05</v>
      </c>
      <c r="K976" s="179">
        <f>MAX(0,((T976*(365/365))-VLOOKUP(A976,VBMA!$A:$D,4,0))  /  (T976* (365/365)   ))</f>
        <v>0.9194142202</v>
      </c>
      <c r="L976" s="180">
        <f t="shared" ref="L976:S976" si="979">(B976*(1-$K976) * (365/365))/100</f>
        <v>0.000378753165</v>
      </c>
      <c r="M976" s="180">
        <f t="shared" si="979"/>
        <v>0.0004835146787</v>
      </c>
      <c r="N976" s="180">
        <f t="shared" si="979"/>
        <v>0.0005641004585</v>
      </c>
      <c r="O976" s="180">
        <f t="shared" si="979"/>
        <v>0.000741389174</v>
      </c>
      <c r="P976" s="180">
        <f t="shared" si="979"/>
        <v>0.0008783849997</v>
      </c>
      <c r="Q976" s="180">
        <f t="shared" si="979"/>
        <v>0.001055673715</v>
      </c>
      <c r="R976" s="180">
        <f t="shared" si="979"/>
        <v>0.001587539862</v>
      </c>
      <c r="S976" s="180">
        <f t="shared" si="979"/>
        <v>0.002079113118</v>
      </c>
      <c r="T976" s="181">
        <f t="shared" si="3"/>
        <v>3.17673913</v>
      </c>
      <c r="U976" s="182">
        <f t="shared" si="4"/>
        <v>44489</v>
      </c>
      <c r="V976" s="182">
        <f t="shared" si="5"/>
        <v>44581</v>
      </c>
      <c r="W976" s="182">
        <f t="shared" si="6"/>
        <v>44671</v>
      </c>
      <c r="X976" s="181">
        <f t="shared" si="7"/>
        <v>183</v>
      </c>
      <c r="Y976" s="181">
        <f t="shared" si="8"/>
        <v>275</v>
      </c>
      <c r="Z976" s="181">
        <f t="shared" si="9"/>
        <v>365</v>
      </c>
      <c r="AA976" s="155"/>
      <c r="AB976" s="9"/>
      <c r="AC976" s="9"/>
      <c r="AD976" s="9"/>
      <c r="AE976" s="9"/>
      <c r="AF976" s="9"/>
      <c r="AG976" s="9"/>
      <c r="AH976" s="9"/>
    </row>
    <row r="977" ht="15.75" customHeight="1">
      <c r="A977" s="177">
        <v>44305.0</v>
      </c>
      <c r="B977" s="178">
        <v>0.48</v>
      </c>
      <c r="C977" s="178">
        <v>0.59</v>
      </c>
      <c r="D977" s="178">
        <v>0.7</v>
      </c>
      <c r="E977" s="178">
        <v>0.91</v>
      </c>
      <c r="F977" s="178">
        <v>1.08</v>
      </c>
      <c r="G977" s="178">
        <v>1.31</v>
      </c>
      <c r="H977" s="178">
        <v>1.92</v>
      </c>
      <c r="I977" s="178">
        <v>2.6</v>
      </c>
      <c r="J977" s="178">
        <v>3.11</v>
      </c>
      <c r="K977" s="179">
        <f>MAX(0,((T977*(365/365))-VLOOKUP(A977,VBMA!$A:$D,4,0))  /  (T977* (365/365)   ))</f>
        <v>0.9219041278</v>
      </c>
      <c r="L977" s="180">
        <f t="shared" ref="L977:S977" si="980">(B977*(1-$K977) * (365/365))/100</f>
        <v>0.0003748601864</v>
      </c>
      <c r="M977" s="180">
        <f t="shared" si="980"/>
        <v>0.0004607656458</v>
      </c>
      <c r="N977" s="180">
        <f t="shared" si="980"/>
        <v>0.0005466711052</v>
      </c>
      <c r="O977" s="180">
        <f t="shared" si="980"/>
        <v>0.0007106724368</v>
      </c>
      <c r="P977" s="180">
        <f t="shared" si="980"/>
        <v>0.0008434354194</v>
      </c>
      <c r="Q977" s="180">
        <f t="shared" si="980"/>
        <v>0.001023055925</v>
      </c>
      <c r="R977" s="180">
        <f t="shared" si="980"/>
        <v>0.001499440746</v>
      </c>
      <c r="S977" s="180">
        <f t="shared" si="980"/>
        <v>0.002030492676</v>
      </c>
      <c r="T977" s="181">
        <f t="shared" si="3"/>
        <v>3.265217391</v>
      </c>
      <c r="U977" s="182">
        <f t="shared" si="4"/>
        <v>44488</v>
      </c>
      <c r="V977" s="182">
        <f t="shared" si="5"/>
        <v>44580</v>
      </c>
      <c r="W977" s="182">
        <f t="shared" si="6"/>
        <v>44670</v>
      </c>
      <c r="X977" s="181">
        <f t="shared" si="7"/>
        <v>183</v>
      </c>
      <c r="Y977" s="181">
        <f t="shared" si="8"/>
        <v>275</v>
      </c>
      <c r="Z977" s="181">
        <f t="shared" si="9"/>
        <v>365</v>
      </c>
      <c r="AA977" s="155"/>
      <c r="AB977" s="9"/>
      <c r="AC977" s="9"/>
      <c r="AD977" s="9"/>
      <c r="AE977" s="9"/>
      <c r="AF977" s="9"/>
      <c r="AG977" s="9"/>
      <c r="AH977" s="9"/>
    </row>
    <row r="978" ht="15.75" customHeight="1">
      <c r="A978" s="177">
        <v>44302.0</v>
      </c>
      <c r="B978" s="178">
        <v>0.47</v>
      </c>
      <c r="C978" s="178">
        <v>0.61</v>
      </c>
      <c r="D978" s="178">
        <v>0.7</v>
      </c>
      <c r="E978" s="178">
        <v>0.91</v>
      </c>
      <c r="F978" s="178">
        <v>1.09</v>
      </c>
      <c r="G978" s="178">
        <v>1.33</v>
      </c>
      <c r="H978" s="178">
        <v>1.99</v>
      </c>
      <c r="I978" s="178">
        <v>2.6</v>
      </c>
      <c r="J978" s="178">
        <v>3.05</v>
      </c>
      <c r="K978" s="179">
        <f>MAX(0,((T978*(365/365))-VLOOKUP(A978,VBMA!$A:$D,4,0))  /  (T978* (365/365)   ))</f>
        <v>0.9202312139</v>
      </c>
      <c r="L978" s="180">
        <f t="shared" ref="L978:S978" si="981">(B978*(1-$K978) * (365/365))/100</f>
        <v>0.0003749132948</v>
      </c>
      <c r="M978" s="180">
        <f t="shared" si="981"/>
        <v>0.0004865895954</v>
      </c>
      <c r="N978" s="180">
        <f t="shared" si="981"/>
        <v>0.0005583815029</v>
      </c>
      <c r="O978" s="180">
        <f t="shared" si="981"/>
        <v>0.0007258959538</v>
      </c>
      <c r="P978" s="180">
        <f t="shared" si="981"/>
        <v>0.0008694797688</v>
      </c>
      <c r="Q978" s="180">
        <f t="shared" si="981"/>
        <v>0.001060924855</v>
      </c>
      <c r="R978" s="180">
        <f t="shared" si="981"/>
        <v>0.001587398844</v>
      </c>
      <c r="S978" s="180">
        <f t="shared" si="981"/>
        <v>0.002073988439</v>
      </c>
      <c r="T978" s="181">
        <f t="shared" si="3"/>
        <v>3.19673913</v>
      </c>
      <c r="U978" s="182">
        <f t="shared" si="4"/>
        <v>44485</v>
      </c>
      <c r="V978" s="182">
        <f t="shared" si="5"/>
        <v>44577</v>
      </c>
      <c r="W978" s="182">
        <f t="shared" si="6"/>
        <v>44667</v>
      </c>
      <c r="X978" s="181">
        <f t="shared" si="7"/>
        <v>183</v>
      </c>
      <c r="Y978" s="181">
        <f t="shared" si="8"/>
        <v>275</v>
      </c>
      <c r="Z978" s="181">
        <f t="shared" si="9"/>
        <v>365</v>
      </c>
      <c r="AA978" s="155"/>
      <c r="AB978" s="9"/>
      <c r="AC978" s="9"/>
      <c r="AD978" s="9"/>
      <c r="AE978" s="9"/>
      <c r="AF978" s="9"/>
      <c r="AG978" s="9"/>
      <c r="AH978" s="9"/>
    </row>
    <row r="979" ht="15.75" customHeight="1">
      <c r="A979" s="177">
        <v>44301.0</v>
      </c>
      <c r="B979" s="178">
        <v>0.43</v>
      </c>
      <c r="C979" s="178">
        <v>0.56</v>
      </c>
      <c r="D979" s="178">
        <v>0.66</v>
      </c>
      <c r="E979" s="178">
        <v>0.84</v>
      </c>
      <c r="F979" s="178">
        <v>1.0</v>
      </c>
      <c r="G979" s="178">
        <v>1.23</v>
      </c>
      <c r="H979" s="178">
        <v>1.84</v>
      </c>
      <c r="I979" s="178">
        <v>2.54</v>
      </c>
      <c r="J979" s="178">
        <v>2.97</v>
      </c>
      <c r="K979" s="179">
        <f>MAX(0,((T979*(365/365))-VLOOKUP(A979,VBMA!$A:$D,4,0))  /  (T979* (365/365)   ))</f>
        <v>0.9209249023</v>
      </c>
      <c r="L979" s="180">
        <f t="shared" ref="L979:S979" si="982">(B979*(1-$K979) * (365/365))/100</f>
        <v>0.0003400229203</v>
      </c>
      <c r="M979" s="180">
        <f t="shared" si="982"/>
        <v>0.0004428205474</v>
      </c>
      <c r="N979" s="180">
        <f t="shared" si="982"/>
        <v>0.0005218956451</v>
      </c>
      <c r="O979" s="180">
        <f t="shared" si="982"/>
        <v>0.0006642308211</v>
      </c>
      <c r="P979" s="180">
        <f t="shared" si="982"/>
        <v>0.0007907509775</v>
      </c>
      <c r="Q979" s="180">
        <f t="shared" si="982"/>
        <v>0.0009726237023</v>
      </c>
      <c r="R979" s="180">
        <f t="shared" si="982"/>
        <v>0.001454981799</v>
      </c>
      <c r="S979" s="180">
        <f t="shared" si="982"/>
        <v>0.002008507483</v>
      </c>
      <c r="T979" s="181">
        <f t="shared" si="3"/>
        <v>3.224782609</v>
      </c>
      <c r="U979" s="182">
        <f t="shared" si="4"/>
        <v>44484</v>
      </c>
      <c r="V979" s="182">
        <f t="shared" si="5"/>
        <v>44576</v>
      </c>
      <c r="W979" s="182">
        <f t="shared" si="6"/>
        <v>44666</v>
      </c>
      <c r="X979" s="181">
        <f t="shared" si="7"/>
        <v>183</v>
      </c>
      <c r="Y979" s="181">
        <f t="shared" si="8"/>
        <v>275</v>
      </c>
      <c r="Z979" s="181">
        <f t="shared" si="9"/>
        <v>365</v>
      </c>
      <c r="AA979" s="155"/>
      <c r="AB979" s="9"/>
      <c r="AC979" s="9"/>
      <c r="AD979" s="9"/>
      <c r="AE979" s="9"/>
      <c r="AF979" s="9"/>
      <c r="AG979" s="9"/>
      <c r="AH979" s="9"/>
    </row>
    <row r="980" ht="15.75" customHeight="1">
      <c r="A980" s="177">
        <v>44300.0</v>
      </c>
      <c r="B980" s="178">
        <v>0.43</v>
      </c>
      <c r="C980" s="178">
        <v>0.55</v>
      </c>
      <c r="D980" s="178">
        <v>0.67</v>
      </c>
      <c r="E980" s="178">
        <v>0.84</v>
      </c>
      <c r="F980" s="178">
        <v>1.05</v>
      </c>
      <c r="G980" s="178">
        <v>1.25</v>
      </c>
      <c r="H980" s="178">
        <v>1.98</v>
      </c>
      <c r="I980" s="178">
        <v>2.62</v>
      </c>
      <c r="J980" s="178">
        <v>2.97</v>
      </c>
      <c r="K980" s="179">
        <f>MAX(0,((T980*(365/365))-VLOOKUP(A980,VBMA!$A:$D,4,0))  /  (T980* (365/365)   ))</f>
        <v>0.915898741</v>
      </c>
      <c r="L980" s="180">
        <f t="shared" ref="L980:S980" si="983">(B980*(1-$K980) * (365/365))/100</f>
        <v>0.0003616354139</v>
      </c>
      <c r="M980" s="180">
        <f t="shared" si="983"/>
        <v>0.0004625569247</v>
      </c>
      <c r="N980" s="180">
        <f t="shared" si="983"/>
        <v>0.0005634784356</v>
      </c>
      <c r="O980" s="180">
        <f t="shared" si="983"/>
        <v>0.0007064505759</v>
      </c>
      <c r="P980" s="180">
        <f t="shared" si="983"/>
        <v>0.0008830632199</v>
      </c>
      <c r="Q980" s="180">
        <f t="shared" si="983"/>
        <v>0.001051265738</v>
      </c>
      <c r="R980" s="180">
        <f t="shared" si="983"/>
        <v>0.001665204929</v>
      </c>
      <c r="S980" s="180">
        <f t="shared" si="983"/>
        <v>0.002203452987</v>
      </c>
      <c r="T980" s="181">
        <f t="shared" si="3"/>
        <v>3.246086957</v>
      </c>
      <c r="U980" s="182">
        <f t="shared" si="4"/>
        <v>44483</v>
      </c>
      <c r="V980" s="182">
        <f t="shared" si="5"/>
        <v>44575</v>
      </c>
      <c r="W980" s="182">
        <f t="shared" si="6"/>
        <v>44665</v>
      </c>
      <c r="X980" s="181">
        <f t="shared" si="7"/>
        <v>183</v>
      </c>
      <c r="Y980" s="181">
        <f t="shared" si="8"/>
        <v>275</v>
      </c>
      <c r="Z980" s="181">
        <f t="shared" si="9"/>
        <v>365</v>
      </c>
      <c r="AA980" s="155"/>
      <c r="AB980" s="9"/>
      <c r="AC980" s="9"/>
      <c r="AD980" s="9"/>
      <c r="AE980" s="9"/>
      <c r="AF980" s="9"/>
      <c r="AG980" s="9"/>
      <c r="AH980" s="9"/>
    </row>
    <row r="981" ht="15.75" customHeight="1">
      <c r="A981" s="177">
        <v>44299.0</v>
      </c>
      <c r="B981" s="178">
        <v>0.45</v>
      </c>
      <c r="C981" s="178">
        <v>0.54</v>
      </c>
      <c r="D981" s="178">
        <v>0.66</v>
      </c>
      <c r="E981" s="178">
        <v>0.81</v>
      </c>
      <c r="F981" s="178">
        <v>1.03</v>
      </c>
      <c r="G981" s="178">
        <v>1.23</v>
      </c>
      <c r="H981" s="178">
        <v>1.94</v>
      </c>
      <c r="I981" s="178">
        <v>2.58</v>
      </c>
      <c r="J981" s="178">
        <v>2.97</v>
      </c>
      <c r="K981" s="179">
        <f>MAX(0,((T981*(365/365))-VLOOKUP(A981,VBMA!$A:$D,4,0))  /  (T981* (365/365)   ))</f>
        <v>0.9148494711</v>
      </c>
      <c r="L981" s="180">
        <f t="shared" ref="L981:S981" si="984">(B981*(1-$K981) * (365/365))/100</f>
        <v>0.00038317738</v>
      </c>
      <c r="M981" s="180">
        <f t="shared" si="984"/>
        <v>0.000459812856</v>
      </c>
      <c r="N981" s="180">
        <f t="shared" si="984"/>
        <v>0.0005619934906</v>
      </c>
      <c r="O981" s="180">
        <f t="shared" si="984"/>
        <v>0.000689719284</v>
      </c>
      <c r="P981" s="180">
        <f t="shared" si="984"/>
        <v>0.0008770504475</v>
      </c>
      <c r="Q981" s="180">
        <f t="shared" si="984"/>
        <v>0.001047351505</v>
      </c>
      <c r="R981" s="180">
        <f t="shared" si="984"/>
        <v>0.00165192026</v>
      </c>
      <c r="S981" s="180">
        <f t="shared" si="984"/>
        <v>0.002196883645</v>
      </c>
      <c r="T981" s="181">
        <f t="shared" si="3"/>
        <v>3.206086957</v>
      </c>
      <c r="U981" s="182">
        <f t="shared" si="4"/>
        <v>44482</v>
      </c>
      <c r="V981" s="182">
        <f t="shared" si="5"/>
        <v>44574</v>
      </c>
      <c r="W981" s="182">
        <f t="shared" si="6"/>
        <v>44664</v>
      </c>
      <c r="X981" s="181">
        <f t="shared" si="7"/>
        <v>183</v>
      </c>
      <c r="Y981" s="181">
        <f t="shared" si="8"/>
        <v>275</v>
      </c>
      <c r="Z981" s="181">
        <f t="shared" si="9"/>
        <v>365</v>
      </c>
      <c r="AA981" s="155"/>
      <c r="AB981" s="9"/>
      <c r="AC981" s="9"/>
      <c r="AD981" s="9"/>
      <c r="AE981" s="9"/>
      <c r="AF981" s="9"/>
      <c r="AG981" s="9"/>
      <c r="AH981" s="9"/>
    </row>
    <row r="982" ht="15.75" customHeight="1">
      <c r="A982" s="177">
        <v>44298.0</v>
      </c>
      <c r="B982" s="178">
        <v>0.41</v>
      </c>
      <c r="C982" s="178">
        <v>0.5</v>
      </c>
      <c r="D982" s="178">
        <v>0.6</v>
      </c>
      <c r="E982" s="178">
        <v>0.8</v>
      </c>
      <c r="F982" s="178">
        <v>0.99</v>
      </c>
      <c r="G982" s="178">
        <v>1.23</v>
      </c>
      <c r="H982" s="178">
        <v>1.84</v>
      </c>
      <c r="I982" s="178">
        <v>2.58</v>
      </c>
      <c r="J982" s="178">
        <v>3.06</v>
      </c>
      <c r="K982" s="179">
        <f>MAX(0,((T982*(365/365))-VLOOKUP(A982,VBMA!$A:$D,4,0))  /  (T982* (365/365)   ))</f>
        <v>0.9200947493</v>
      </c>
      <c r="L982" s="180">
        <f t="shared" ref="L982:S982" si="985">(B982*(1-$K982) * (365/365))/100</f>
        <v>0.0003276115278</v>
      </c>
      <c r="M982" s="180">
        <f t="shared" si="985"/>
        <v>0.0003995262535</v>
      </c>
      <c r="N982" s="180">
        <f t="shared" si="985"/>
        <v>0.0004794315041</v>
      </c>
      <c r="O982" s="180">
        <f t="shared" si="985"/>
        <v>0.0006392420055</v>
      </c>
      <c r="P982" s="180">
        <f t="shared" si="985"/>
        <v>0.0007910619818</v>
      </c>
      <c r="Q982" s="180">
        <f t="shared" si="985"/>
        <v>0.0009828345835</v>
      </c>
      <c r="R982" s="180">
        <f t="shared" si="985"/>
        <v>0.001470256613</v>
      </c>
      <c r="S982" s="180">
        <f t="shared" si="985"/>
        <v>0.002061555468</v>
      </c>
      <c r="T982" s="181">
        <f t="shared" si="3"/>
        <v>3.303913043</v>
      </c>
      <c r="U982" s="182">
        <f t="shared" si="4"/>
        <v>44481</v>
      </c>
      <c r="V982" s="182">
        <f t="shared" si="5"/>
        <v>44573</v>
      </c>
      <c r="W982" s="182">
        <f t="shared" si="6"/>
        <v>44663</v>
      </c>
      <c r="X982" s="181">
        <f t="shared" si="7"/>
        <v>183</v>
      </c>
      <c r="Y982" s="181">
        <f t="shared" si="8"/>
        <v>275</v>
      </c>
      <c r="Z982" s="181">
        <f t="shared" si="9"/>
        <v>365</v>
      </c>
      <c r="AA982" s="155"/>
      <c r="AB982" s="9"/>
      <c r="AC982" s="9"/>
      <c r="AD982" s="9"/>
      <c r="AE982" s="9"/>
      <c r="AF982" s="9"/>
      <c r="AG982" s="9"/>
      <c r="AH982" s="9"/>
    </row>
    <row r="983" ht="15.75" customHeight="1">
      <c r="A983" s="177">
        <v>44295.0</v>
      </c>
      <c r="B983" s="178">
        <v>0.33</v>
      </c>
      <c r="C983" s="178">
        <v>0.42</v>
      </c>
      <c r="D983" s="178">
        <v>0.51</v>
      </c>
      <c r="E983" s="178">
        <v>0.74</v>
      </c>
      <c r="F983" s="178">
        <v>1.0</v>
      </c>
      <c r="G983" s="178">
        <v>1.26</v>
      </c>
      <c r="H983" s="178">
        <v>2.01</v>
      </c>
      <c r="I983" s="178">
        <v>2.65</v>
      </c>
      <c r="J983" s="178">
        <v>3.27</v>
      </c>
      <c r="K983" s="179">
        <f>MAX(0,((T983*(365/365))-VLOOKUP(A983,VBMA!$A:$D,4,0))  /  (T983* (365/365)   ))</f>
        <v>0.9221632382</v>
      </c>
      <c r="L983" s="180">
        <f t="shared" ref="L983:S983" si="986">(B983*(1-$K983) * (365/365))/100</f>
        <v>0.0002568613139</v>
      </c>
      <c r="M983" s="180">
        <f t="shared" si="986"/>
        <v>0.0003269143995</v>
      </c>
      <c r="N983" s="180">
        <f t="shared" si="986"/>
        <v>0.0003969674851</v>
      </c>
      <c r="O983" s="180">
        <f t="shared" si="986"/>
        <v>0.0005759920372</v>
      </c>
      <c r="P983" s="180">
        <f t="shared" si="986"/>
        <v>0.0007783676178</v>
      </c>
      <c r="Q983" s="180">
        <f t="shared" si="986"/>
        <v>0.0009807431984</v>
      </c>
      <c r="R983" s="180">
        <f t="shared" si="986"/>
        <v>0.001564518912</v>
      </c>
      <c r="S983" s="180">
        <f t="shared" si="986"/>
        <v>0.002062674187</v>
      </c>
      <c r="T983" s="181">
        <f t="shared" si="3"/>
        <v>3.276086957</v>
      </c>
      <c r="U983" s="182">
        <f t="shared" si="4"/>
        <v>44478</v>
      </c>
      <c r="V983" s="182">
        <f t="shared" si="5"/>
        <v>44570</v>
      </c>
      <c r="W983" s="182">
        <f t="shared" si="6"/>
        <v>44660</v>
      </c>
      <c r="X983" s="181">
        <f t="shared" si="7"/>
        <v>183</v>
      </c>
      <c r="Y983" s="181">
        <f t="shared" si="8"/>
        <v>275</v>
      </c>
      <c r="Z983" s="181">
        <f t="shared" si="9"/>
        <v>365</v>
      </c>
      <c r="AA983" s="155"/>
      <c r="AB983" s="9"/>
      <c r="AC983" s="9"/>
      <c r="AD983" s="9"/>
      <c r="AE983" s="9"/>
      <c r="AF983" s="9"/>
      <c r="AG983" s="9"/>
      <c r="AH983" s="9"/>
    </row>
    <row r="984" ht="15.75" customHeight="1">
      <c r="A984" s="177">
        <v>44294.0</v>
      </c>
      <c r="B984" s="178">
        <v>0.31</v>
      </c>
      <c r="C984" s="178">
        <v>0.42</v>
      </c>
      <c r="D984" s="178">
        <v>0.52</v>
      </c>
      <c r="E984" s="178">
        <v>0.71</v>
      </c>
      <c r="F984" s="178">
        <v>0.95</v>
      </c>
      <c r="G984" s="178">
        <v>1.21</v>
      </c>
      <c r="H984" s="178">
        <v>1.82</v>
      </c>
      <c r="I984" s="178">
        <v>2.55</v>
      </c>
      <c r="J984" s="178">
        <v>3.06</v>
      </c>
      <c r="K984" s="179">
        <f>MAX(0,((T984*(365/365))-VLOOKUP(A984,VBMA!$A:$D,4,0))  /  (T984* (365/365)   ))</f>
        <v>0.9218781219</v>
      </c>
      <c r="L984" s="180">
        <f t="shared" ref="L984:S984" si="987">(B984*(1-$K984) * (365/365))/100</f>
        <v>0.0002421778222</v>
      </c>
      <c r="M984" s="180">
        <f t="shared" si="987"/>
        <v>0.0003281118881</v>
      </c>
      <c r="N984" s="180">
        <f t="shared" si="987"/>
        <v>0.0004062337662</v>
      </c>
      <c r="O984" s="180">
        <f t="shared" si="987"/>
        <v>0.0005546653347</v>
      </c>
      <c r="P984" s="180">
        <f t="shared" si="987"/>
        <v>0.0007421578422</v>
      </c>
      <c r="Q984" s="180">
        <f t="shared" si="987"/>
        <v>0.0009452747253</v>
      </c>
      <c r="R984" s="180">
        <f t="shared" si="987"/>
        <v>0.001421818182</v>
      </c>
      <c r="S984" s="180">
        <f t="shared" si="987"/>
        <v>0.001992107892</v>
      </c>
      <c r="T984" s="181">
        <f t="shared" si="3"/>
        <v>3.264130435</v>
      </c>
      <c r="U984" s="182">
        <f t="shared" si="4"/>
        <v>44477</v>
      </c>
      <c r="V984" s="182">
        <f t="shared" si="5"/>
        <v>44569</v>
      </c>
      <c r="W984" s="182">
        <f t="shared" si="6"/>
        <v>44659</v>
      </c>
      <c r="X984" s="181">
        <f t="shared" si="7"/>
        <v>183</v>
      </c>
      <c r="Y984" s="181">
        <f t="shared" si="8"/>
        <v>275</v>
      </c>
      <c r="Z984" s="181">
        <f t="shared" si="9"/>
        <v>365</v>
      </c>
      <c r="AA984" s="155"/>
      <c r="AB984" s="9"/>
      <c r="AC984" s="9"/>
      <c r="AD984" s="9"/>
      <c r="AE984" s="9"/>
      <c r="AF984" s="9"/>
      <c r="AG984" s="9"/>
      <c r="AH984" s="9"/>
    </row>
    <row r="985" ht="15.75" customHeight="1">
      <c r="A985" s="177">
        <v>44293.0</v>
      </c>
      <c r="B985" s="178">
        <v>0.29</v>
      </c>
      <c r="C985" s="178">
        <v>0.39</v>
      </c>
      <c r="D985" s="178">
        <v>0.49</v>
      </c>
      <c r="E985" s="178">
        <v>0.67</v>
      </c>
      <c r="F985" s="178">
        <v>0.96</v>
      </c>
      <c r="G985" s="178">
        <v>1.21</v>
      </c>
      <c r="H985" s="178">
        <v>1.92</v>
      </c>
      <c r="I985" s="178">
        <v>2.54</v>
      </c>
      <c r="J985" s="178">
        <v>2.97</v>
      </c>
      <c r="K985" s="179">
        <f>MAX(0,((T985*(365/365))-VLOOKUP(A985,VBMA!$A:$D,4,0))  /  (T985* (365/365)   ))</f>
        <v>0.9189581318</v>
      </c>
      <c r="L985" s="180">
        <f t="shared" ref="L985:S985" si="988">(B985*(1-$K985) * (365/365))/100</f>
        <v>0.0002350214177</v>
      </c>
      <c r="M985" s="180">
        <f t="shared" si="988"/>
        <v>0.0003160632859</v>
      </c>
      <c r="N985" s="180">
        <f t="shared" si="988"/>
        <v>0.0003971051541</v>
      </c>
      <c r="O985" s="180">
        <f t="shared" si="988"/>
        <v>0.0005429805168</v>
      </c>
      <c r="P985" s="180">
        <f t="shared" si="988"/>
        <v>0.0007780019345</v>
      </c>
      <c r="Q985" s="180">
        <f t="shared" si="988"/>
        <v>0.0009806066049</v>
      </c>
      <c r="R985" s="180">
        <f t="shared" si="988"/>
        <v>0.001556003869</v>
      </c>
      <c r="S985" s="180">
        <f t="shared" si="988"/>
        <v>0.002058463452</v>
      </c>
      <c r="T985" s="181">
        <f t="shared" si="3"/>
        <v>3.146521739</v>
      </c>
      <c r="U985" s="182">
        <f t="shared" si="4"/>
        <v>44476</v>
      </c>
      <c r="V985" s="182">
        <f t="shared" si="5"/>
        <v>44568</v>
      </c>
      <c r="W985" s="182">
        <f t="shared" si="6"/>
        <v>44658</v>
      </c>
      <c r="X985" s="181">
        <f t="shared" si="7"/>
        <v>183</v>
      </c>
      <c r="Y985" s="181">
        <f t="shared" si="8"/>
        <v>275</v>
      </c>
      <c r="Z985" s="181">
        <f t="shared" si="9"/>
        <v>365</v>
      </c>
      <c r="AA985" s="155"/>
      <c r="AB985" s="9"/>
      <c r="AC985" s="9"/>
      <c r="AD985" s="9"/>
      <c r="AE985" s="9"/>
      <c r="AF985" s="9"/>
      <c r="AG985" s="9"/>
      <c r="AH985" s="9"/>
    </row>
    <row r="986" ht="15.75" customHeight="1">
      <c r="A986" s="177">
        <v>44292.0</v>
      </c>
      <c r="B986" s="178">
        <v>0.31</v>
      </c>
      <c r="C986" s="178">
        <v>0.41</v>
      </c>
      <c r="D986" s="178">
        <v>0.5</v>
      </c>
      <c r="E986" s="178">
        <v>0.67</v>
      </c>
      <c r="F986" s="178">
        <v>0.95</v>
      </c>
      <c r="G986" s="178">
        <v>1.21</v>
      </c>
      <c r="H986" s="178">
        <v>1.89</v>
      </c>
      <c r="I986" s="178">
        <v>2.54</v>
      </c>
      <c r="J986" s="178">
        <v>3.11</v>
      </c>
      <c r="K986" s="179">
        <f>MAX(0,((T986*(365/365))-VLOOKUP(A986,VBMA!$A:$D,4,0))  /  (T986* (365/365)   ))</f>
        <v>0.9197070299</v>
      </c>
      <c r="L986" s="180">
        <f t="shared" ref="L986:S986" si="989">(B986*(1-$K986) * (365/365))/100</f>
        <v>0.0002489082073</v>
      </c>
      <c r="M986" s="180">
        <f t="shared" si="989"/>
        <v>0.0003292011774</v>
      </c>
      <c r="N986" s="180">
        <f t="shared" si="989"/>
        <v>0.0004014648504</v>
      </c>
      <c r="O986" s="180">
        <f t="shared" si="989"/>
        <v>0.0005379628996</v>
      </c>
      <c r="P986" s="180">
        <f t="shared" si="989"/>
        <v>0.0007627832158</v>
      </c>
      <c r="Q986" s="180">
        <f t="shared" si="989"/>
        <v>0.0009715449381</v>
      </c>
      <c r="R986" s="180">
        <f t="shared" si="989"/>
        <v>0.001517537135</v>
      </c>
      <c r="S986" s="180">
        <f t="shared" si="989"/>
        <v>0.00203944144</v>
      </c>
      <c r="T986" s="181">
        <f t="shared" si="3"/>
        <v>3.175869565</v>
      </c>
      <c r="U986" s="182">
        <f t="shared" si="4"/>
        <v>44475</v>
      </c>
      <c r="V986" s="182">
        <f t="shared" si="5"/>
        <v>44567</v>
      </c>
      <c r="W986" s="182">
        <f t="shared" si="6"/>
        <v>44657</v>
      </c>
      <c r="X986" s="181">
        <f t="shared" si="7"/>
        <v>183</v>
      </c>
      <c r="Y986" s="181">
        <f t="shared" si="8"/>
        <v>275</v>
      </c>
      <c r="Z986" s="181">
        <f t="shared" si="9"/>
        <v>365</v>
      </c>
      <c r="AA986" s="155"/>
      <c r="AB986" s="9"/>
      <c r="AC986" s="9"/>
      <c r="AD986" s="9"/>
      <c r="AE986" s="9"/>
      <c r="AF986" s="9"/>
      <c r="AG986" s="9"/>
      <c r="AH986" s="9"/>
    </row>
    <row r="987" ht="15.75" customHeight="1">
      <c r="A987" s="177">
        <v>44291.0</v>
      </c>
      <c r="B987" s="178">
        <v>0.28</v>
      </c>
      <c r="C987" s="178">
        <v>0.36</v>
      </c>
      <c r="D987" s="178">
        <v>0.46</v>
      </c>
      <c r="E987" s="178">
        <v>0.66</v>
      </c>
      <c r="F987" s="178">
        <v>0.98</v>
      </c>
      <c r="G987" s="178">
        <v>1.23</v>
      </c>
      <c r="H987" s="178">
        <v>2.06</v>
      </c>
      <c r="I987" s="178">
        <v>2.83</v>
      </c>
      <c r="J987" s="178">
        <v>3.37</v>
      </c>
      <c r="K987" s="179">
        <f>MAX(0,((T987*(365/365))-VLOOKUP(A987,VBMA!$A:$D,4,0))  /  (T987* (365/365)   ))</f>
        <v>0.9263240915</v>
      </c>
      <c r="L987" s="180">
        <f t="shared" ref="L987:S987" si="990">(B987*(1-$K987) * (365/365))/100</f>
        <v>0.0002062925438</v>
      </c>
      <c r="M987" s="180">
        <f t="shared" si="990"/>
        <v>0.0002652332706</v>
      </c>
      <c r="N987" s="180">
        <f t="shared" si="990"/>
        <v>0.0003389091792</v>
      </c>
      <c r="O987" s="180">
        <f t="shared" si="990"/>
        <v>0.0004862609962</v>
      </c>
      <c r="P987" s="180">
        <f t="shared" si="990"/>
        <v>0.0007220239034</v>
      </c>
      <c r="Q987" s="180">
        <f t="shared" si="990"/>
        <v>0.0009062136747</v>
      </c>
      <c r="R987" s="180">
        <f t="shared" si="990"/>
        <v>0.001517723715</v>
      </c>
      <c r="S987" s="180">
        <f t="shared" si="990"/>
        <v>0.002085028211</v>
      </c>
      <c r="T987" s="181">
        <f t="shared" si="3"/>
        <v>3.58326087</v>
      </c>
      <c r="U987" s="182">
        <f t="shared" si="4"/>
        <v>44474</v>
      </c>
      <c r="V987" s="182">
        <f t="shared" si="5"/>
        <v>44566</v>
      </c>
      <c r="W987" s="182">
        <f t="shared" si="6"/>
        <v>44656</v>
      </c>
      <c r="X987" s="181">
        <f t="shared" si="7"/>
        <v>183</v>
      </c>
      <c r="Y987" s="181">
        <f t="shared" si="8"/>
        <v>275</v>
      </c>
      <c r="Z987" s="181">
        <f t="shared" si="9"/>
        <v>365</v>
      </c>
      <c r="AA987" s="155"/>
      <c r="AB987" s="9"/>
      <c r="AC987" s="9"/>
      <c r="AD987" s="9"/>
      <c r="AE987" s="9"/>
      <c r="AF987" s="9"/>
      <c r="AG987" s="9"/>
      <c r="AH987" s="9"/>
    </row>
    <row r="988" ht="15.75" customHeight="1">
      <c r="A988" s="177">
        <v>44288.0</v>
      </c>
      <c r="B988" s="178">
        <v>0.28</v>
      </c>
      <c r="C988" s="178">
        <v>0.39</v>
      </c>
      <c r="D988" s="178">
        <v>0.48</v>
      </c>
      <c r="E988" s="178">
        <v>0.69</v>
      </c>
      <c r="F988" s="178">
        <v>1.02</v>
      </c>
      <c r="G988" s="178">
        <v>1.25</v>
      </c>
      <c r="H988" s="178">
        <v>1.86</v>
      </c>
      <c r="I988" s="178">
        <v>2.55</v>
      </c>
      <c r="J988" s="178">
        <v>3.06</v>
      </c>
      <c r="K988" s="179">
        <f>MAX(0,((T988*(365/365))-VLOOKUP(A988,VBMA!$A:$D,4,0))  /  (T988* (365/365)   ))</f>
        <v>0.9218604651</v>
      </c>
      <c r="L988" s="180">
        <f t="shared" ref="L988:S988" si="991">(B988*(1-$K988) * (365/365))/100</f>
        <v>0.0002187906977</v>
      </c>
      <c r="M988" s="180">
        <f t="shared" si="991"/>
        <v>0.000304744186</v>
      </c>
      <c r="N988" s="180">
        <f t="shared" si="991"/>
        <v>0.0003750697674</v>
      </c>
      <c r="O988" s="180">
        <f t="shared" si="991"/>
        <v>0.0005391627907</v>
      </c>
      <c r="P988" s="180">
        <f t="shared" si="991"/>
        <v>0.0007970232558</v>
      </c>
      <c r="Q988" s="180">
        <f t="shared" si="991"/>
        <v>0.000976744186</v>
      </c>
      <c r="R988" s="180">
        <f t="shared" si="991"/>
        <v>0.001453395349</v>
      </c>
      <c r="S988" s="180">
        <f t="shared" si="991"/>
        <v>0.00199255814</v>
      </c>
      <c r="T988" s="181">
        <f t="shared" si="3"/>
        <v>3.225</v>
      </c>
      <c r="U988" s="182">
        <f t="shared" si="4"/>
        <v>44471</v>
      </c>
      <c r="V988" s="182">
        <f t="shared" si="5"/>
        <v>44563</v>
      </c>
      <c r="W988" s="182">
        <f t="shared" si="6"/>
        <v>44653</v>
      </c>
      <c r="X988" s="181">
        <f t="shared" si="7"/>
        <v>183</v>
      </c>
      <c r="Y988" s="181">
        <f t="shared" si="8"/>
        <v>275</v>
      </c>
      <c r="Z988" s="181">
        <f t="shared" si="9"/>
        <v>365</v>
      </c>
      <c r="AA988" s="155"/>
      <c r="AB988" s="9"/>
      <c r="AC988" s="9"/>
      <c r="AD988" s="9"/>
      <c r="AE988" s="9"/>
      <c r="AF988" s="9"/>
      <c r="AG988" s="9"/>
      <c r="AH988" s="9"/>
    </row>
    <row r="989" ht="15.75" customHeight="1">
      <c r="A989" s="177">
        <v>44287.0</v>
      </c>
      <c r="B989" s="178">
        <v>0.27</v>
      </c>
      <c r="C989" s="178">
        <v>0.37</v>
      </c>
      <c r="D989" s="178">
        <v>0.45</v>
      </c>
      <c r="E989" s="178">
        <v>0.65</v>
      </c>
      <c r="F989" s="178">
        <v>0.98</v>
      </c>
      <c r="G989" s="178">
        <v>1.24</v>
      </c>
      <c r="H989" s="178">
        <v>2.01</v>
      </c>
      <c r="I989" s="178">
        <v>2.65</v>
      </c>
      <c r="J989" s="178">
        <v>3.19</v>
      </c>
      <c r="K989" s="179">
        <f>MAX(0,((T989*(365/365))-VLOOKUP(A989,VBMA!$A:$D,4,0))  /  (T989* (365/365)   ))</f>
        <v>0.9221632382</v>
      </c>
      <c r="L989" s="180">
        <f t="shared" ref="L989:S989" si="992">(B989*(1-$K989) * (365/365))/100</f>
        <v>0.0002101592568</v>
      </c>
      <c r="M989" s="180">
        <f t="shared" si="992"/>
        <v>0.0002879960186</v>
      </c>
      <c r="N989" s="180">
        <f t="shared" si="992"/>
        <v>0.000350265428</v>
      </c>
      <c r="O989" s="180">
        <f t="shared" si="992"/>
        <v>0.0005059389516</v>
      </c>
      <c r="P989" s="180">
        <f t="shared" si="992"/>
        <v>0.0007628002654</v>
      </c>
      <c r="Q989" s="180">
        <f t="shared" si="992"/>
        <v>0.0009651758461</v>
      </c>
      <c r="R989" s="180">
        <f t="shared" si="992"/>
        <v>0.001564518912</v>
      </c>
      <c r="S989" s="180">
        <f t="shared" si="992"/>
        <v>0.002062674187</v>
      </c>
      <c r="T989" s="181">
        <f t="shared" si="3"/>
        <v>3.276086957</v>
      </c>
      <c r="U989" s="182">
        <f t="shared" si="4"/>
        <v>44470</v>
      </c>
      <c r="V989" s="182">
        <f t="shared" si="5"/>
        <v>44562</v>
      </c>
      <c r="W989" s="182">
        <f t="shared" si="6"/>
        <v>44652</v>
      </c>
      <c r="X989" s="181">
        <f t="shared" si="7"/>
        <v>183</v>
      </c>
      <c r="Y989" s="181">
        <f t="shared" si="8"/>
        <v>275</v>
      </c>
      <c r="Z989" s="181">
        <f t="shared" si="9"/>
        <v>365</v>
      </c>
      <c r="AA989" s="155"/>
      <c r="AB989" s="9"/>
      <c r="AC989" s="9"/>
      <c r="AD989" s="9"/>
      <c r="AE989" s="9"/>
      <c r="AF989" s="9"/>
      <c r="AG989" s="9"/>
      <c r="AH989" s="9"/>
    </row>
    <row r="990" ht="15.75" customHeight="1">
      <c r="A990" s="177">
        <v>44286.0</v>
      </c>
      <c r="B990" s="178">
        <v>0.3</v>
      </c>
      <c r="C990" s="178">
        <v>0.39</v>
      </c>
      <c r="D990" s="178">
        <v>0.49</v>
      </c>
      <c r="E990" s="178">
        <v>0.69</v>
      </c>
      <c r="F990" s="178">
        <v>1.0</v>
      </c>
      <c r="G990" s="178">
        <v>1.25</v>
      </c>
      <c r="H990" s="178">
        <v>1.79</v>
      </c>
      <c r="I990" s="178">
        <v>2.49</v>
      </c>
      <c r="J990" s="178">
        <v>3.01</v>
      </c>
      <c r="K990" s="179">
        <f>MAX(0,((T990*(365/365))-VLOOKUP(A990,VBMA!$A:$D,4,0))  /  (T990* (365/365)   ))</f>
        <v>0.9198694706</v>
      </c>
      <c r="L990" s="180">
        <f t="shared" ref="L990:S990" si="993">(B990*(1-$K990) * (365/365))/100</f>
        <v>0.0002403915881</v>
      </c>
      <c r="M990" s="180">
        <f t="shared" si="993"/>
        <v>0.0003125090645</v>
      </c>
      <c r="N990" s="180">
        <f t="shared" si="993"/>
        <v>0.0003926395939</v>
      </c>
      <c r="O990" s="180">
        <f t="shared" si="993"/>
        <v>0.0005529006526</v>
      </c>
      <c r="P990" s="180">
        <f t="shared" si="993"/>
        <v>0.0008013052937</v>
      </c>
      <c r="Q990" s="180">
        <f t="shared" si="993"/>
        <v>0.001001631617</v>
      </c>
      <c r="R990" s="180">
        <f t="shared" si="993"/>
        <v>0.001434336476</v>
      </c>
      <c r="S990" s="180">
        <f t="shared" si="993"/>
        <v>0.001995250181</v>
      </c>
      <c r="T990" s="181">
        <f t="shared" si="3"/>
        <v>3.182307692</v>
      </c>
      <c r="U990" s="182">
        <f t="shared" si="4"/>
        <v>44470</v>
      </c>
      <c r="V990" s="182">
        <f t="shared" si="5"/>
        <v>44561</v>
      </c>
      <c r="W990" s="182">
        <f t="shared" si="6"/>
        <v>44651</v>
      </c>
      <c r="X990" s="181">
        <f t="shared" si="7"/>
        <v>184</v>
      </c>
      <c r="Y990" s="181">
        <f t="shared" si="8"/>
        <v>275</v>
      </c>
      <c r="Z990" s="181">
        <f t="shared" si="9"/>
        <v>365</v>
      </c>
      <c r="AA990" s="155"/>
      <c r="AB990" s="9"/>
      <c r="AC990" s="9"/>
      <c r="AD990" s="9"/>
      <c r="AE990" s="9"/>
      <c r="AF990" s="9"/>
      <c r="AG990" s="9"/>
      <c r="AH990" s="9"/>
    </row>
    <row r="991" ht="15.75" customHeight="1">
      <c r="A991" s="177">
        <v>44285.0</v>
      </c>
      <c r="B991" s="178">
        <v>0.28</v>
      </c>
      <c r="C991" s="178">
        <v>0.38</v>
      </c>
      <c r="D991" s="178">
        <v>0.48</v>
      </c>
      <c r="E991" s="178">
        <v>0.63</v>
      </c>
      <c r="F991" s="178">
        <v>1.0</v>
      </c>
      <c r="G991" s="178">
        <v>1.22</v>
      </c>
      <c r="H991" s="178">
        <v>1.85</v>
      </c>
      <c r="I991" s="178">
        <v>2.56</v>
      </c>
      <c r="J991" s="178">
        <v>3.14</v>
      </c>
      <c r="K991" s="179">
        <f>MAX(0,((T991*(365/365))-VLOOKUP(A991,VBMA!$A:$D,4,0))  /  (T991* (365/365)   ))</f>
        <v>0.9218318399</v>
      </c>
      <c r="L991" s="180">
        <f t="shared" ref="L991:S991" si="994">(B991*(1-$K991) * (365/365))/100</f>
        <v>0.0002188708482</v>
      </c>
      <c r="M991" s="180">
        <f t="shared" si="994"/>
        <v>0.0002970390083</v>
      </c>
      <c r="N991" s="180">
        <f t="shared" si="994"/>
        <v>0.0003752071684</v>
      </c>
      <c r="O991" s="180">
        <f t="shared" si="994"/>
        <v>0.0004924594085</v>
      </c>
      <c r="P991" s="180">
        <f t="shared" si="994"/>
        <v>0.0007816816008</v>
      </c>
      <c r="Q991" s="180">
        <f t="shared" si="994"/>
        <v>0.0009536515529</v>
      </c>
      <c r="R991" s="180">
        <f t="shared" si="994"/>
        <v>0.001446110961</v>
      </c>
      <c r="S991" s="180">
        <f t="shared" si="994"/>
        <v>0.002001104898</v>
      </c>
      <c r="T991" s="181">
        <f t="shared" si="3"/>
        <v>3.262197802</v>
      </c>
      <c r="U991" s="182">
        <f t="shared" si="4"/>
        <v>44469</v>
      </c>
      <c r="V991" s="182">
        <f t="shared" si="5"/>
        <v>44560</v>
      </c>
      <c r="W991" s="182">
        <f t="shared" si="6"/>
        <v>44650</v>
      </c>
      <c r="X991" s="181">
        <f t="shared" si="7"/>
        <v>184</v>
      </c>
      <c r="Y991" s="181">
        <f t="shared" si="8"/>
        <v>275</v>
      </c>
      <c r="Z991" s="181">
        <f t="shared" si="9"/>
        <v>365</v>
      </c>
      <c r="AA991" s="155"/>
      <c r="AB991" s="9"/>
      <c r="AC991" s="9"/>
      <c r="AD991" s="9"/>
      <c r="AE991" s="9"/>
      <c r="AF991" s="9"/>
      <c r="AG991" s="9"/>
      <c r="AH991" s="9"/>
    </row>
    <row r="992" ht="15.75" customHeight="1">
      <c r="A992" s="177">
        <v>44284.0</v>
      </c>
      <c r="B992" s="178">
        <v>0.28</v>
      </c>
      <c r="C992" s="178">
        <v>0.38</v>
      </c>
      <c r="D992" s="178">
        <v>0.48</v>
      </c>
      <c r="E992" s="178">
        <v>0.63</v>
      </c>
      <c r="F992" s="178">
        <v>1.0</v>
      </c>
      <c r="G992" s="178">
        <v>1.22</v>
      </c>
      <c r="H992" s="178">
        <v>1.82</v>
      </c>
      <c r="I992" s="178">
        <v>2.5</v>
      </c>
      <c r="J992" s="178">
        <v>2.96</v>
      </c>
      <c r="K992" s="179">
        <f>MAX(0,((T992*(365/365))-VLOOKUP(A992,VBMA!$A:$D,4,0))  /  (T992* (365/365)   ))</f>
        <v>0.9189920333</v>
      </c>
      <c r="L992" s="180">
        <f t="shared" ref="L992:S992" si="995">(B992*(1-$K992) * (365/365))/100</f>
        <v>0.0002268223069</v>
      </c>
      <c r="M992" s="180">
        <f t="shared" si="995"/>
        <v>0.0003078302736</v>
      </c>
      <c r="N992" s="180">
        <f t="shared" si="995"/>
        <v>0.0003888382404</v>
      </c>
      <c r="O992" s="180">
        <f t="shared" si="995"/>
        <v>0.0005103501905</v>
      </c>
      <c r="P992" s="180">
        <f t="shared" si="995"/>
        <v>0.0008100796675</v>
      </c>
      <c r="Q992" s="180">
        <f t="shared" si="995"/>
        <v>0.0009882971943</v>
      </c>
      <c r="R992" s="180">
        <f t="shared" si="995"/>
        <v>0.001474344995</v>
      </c>
      <c r="S992" s="180">
        <f t="shared" si="995"/>
        <v>0.002025199169</v>
      </c>
      <c r="T992" s="181">
        <f t="shared" si="3"/>
        <v>3.172527473</v>
      </c>
      <c r="U992" s="182">
        <f t="shared" si="4"/>
        <v>44468</v>
      </c>
      <c r="V992" s="182">
        <f t="shared" si="5"/>
        <v>44559</v>
      </c>
      <c r="W992" s="182">
        <f t="shared" si="6"/>
        <v>44649</v>
      </c>
      <c r="X992" s="181">
        <f t="shared" si="7"/>
        <v>184</v>
      </c>
      <c r="Y992" s="181">
        <f t="shared" si="8"/>
        <v>275</v>
      </c>
      <c r="Z992" s="181">
        <f t="shared" si="9"/>
        <v>365</v>
      </c>
      <c r="AA992" s="155"/>
      <c r="AB992" s="9"/>
      <c r="AC992" s="9"/>
      <c r="AD992" s="9"/>
      <c r="AE992" s="9"/>
      <c r="AF992" s="9"/>
      <c r="AG992" s="9"/>
      <c r="AH992" s="9"/>
    </row>
    <row r="993" ht="15.75" customHeight="1">
      <c r="A993" s="177">
        <v>44281.0</v>
      </c>
      <c r="B993" s="178">
        <v>0.29</v>
      </c>
      <c r="C993" s="178">
        <v>0.4</v>
      </c>
      <c r="D993" s="178">
        <v>0.49</v>
      </c>
      <c r="E993" s="178">
        <v>0.66</v>
      </c>
      <c r="F993" s="178">
        <v>1.01</v>
      </c>
      <c r="G993" s="178">
        <v>1.23</v>
      </c>
      <c r="H993" s="178">
        <v>1.84</v>
      </c>
      <c r="I993" s="178">
        <v>2.52</v>
      </c>
      <c r="J993" s="178">
        <v>3.07</v>
      </c>
      <c r="K993" s="179">
        <f>MAX(0,((T993*(365/365))-VLOOKUP(A993,VBMA!$A:$D,4,0))  /  (T993* (365/365)   ))</f>
        <v>0.9216921382</v>
      </c>
      <c r="L993" s="180">
        <f t="shared" ref="L993:S993" si="996">(B993*(1-$K993) * (365/365))/100</f>
        <v>0.0002270927991</v>
      </c>
      <c r="M993" s="180">
        <f t="shared" si="996"/>
        <v>0.0003132314471</v>
      </c>
      <c r="N993" s="180">
        <f t="shared" si="996"/>
        <v>0.0003837085226</v>
      </c>
      <c r="O993" s="180">
        <f t="shared" si="996"/>
        <v>0.0005168318876</v>
      </c>
      <c r="P993" s="180">
        <f t="shared" si="996"/>
        <v>0.0007909094038</v>
      </c>
      <c r="Q993" s="180">
        <f t="shared" si="996"/>
        <v>0.0009631866997</v>
      </c>
      <c r="R993" s="180">
        <f t="shared" si="996"/>
        <v>0.001440864656</v>
      </c>
      <c r="S993" s="180">
        <f t="shared" si="996"/>
        <v>0.001973358116</v>
      </c>
      <c r="T993" s="181">
        <f t="shared" si="3"/>
        <v>3.192527473</v>
      </c>
      <c r="U993" s="182">
        <f t="shared" si="4"/>
        <v>44465</v>
      </c>
      <c r="V993" s="182">
        <f t="shared" si="5"/>
        <v>44556</v>
      </c>
      <c r="W993" s="182">
        <f t="shared" si="6"/>
        <v>44646</v>
      </c>
      <c r="X993" s="181">
        <f t="shared" si="7"/>
        <v>184</v>
      </c>
      <c r="Y993" s="181">
        <f t="shared" si="8"/>
        <v>275</v>
      </c>
      <c r="Z993" s="181">
        <f t="shared" si="9"/>
        <v>365</v>
      </c>
      <c r="AA993" s="155"/>
      <c r="AB993" s="9"/>
      <c r="AC993" s="9"/>
      <c r="AD993" s="9"/>
      <c r="AE993" s="9"/>
      <c r="AF993" s="9"/>
      <c r="AG993" s="9"/>
      <c r="AH993" s="9"/>
    </row>
    <row r="994" ht="15.75" customHeight="1">
      <c r="A994" s="177">
        <v>44280.0</v>
      </c>
      <c r="B994" s="178">
        <v>0.29</v>
      </c>
      <c r="C994" s="178">
        <v>0.4</v>
      </c>
      <c r="D994" s="178">
        <v>0.48</v>
      </c>
      <c r="E994" s="178">
        <v>0.67</v>
      </c>
      <c r="F994" s="178">
        <v>1.03</v>
      </c>
      <c r="G994" s="178">
        <v>1.25</v>
      </c>
      <c r="H994" s="178">
        <v>1.98</v>
      </c>
      <c r="I994" s="178">
        <v>2.64</v>
      </c>
      <c r="J994" s="178">
        <v>3.19</v>
      </c>
      <c r="K994" s="179">
        <f>MAX(0,((T994*(365/365))-VLOOKUP(A994,VBMA!$A:$D,4,0))  /  (T994* (365/365)   ))</f>
        <v>0.9240755573</v>
      </c>
      <c r="L994" s="180">
        <f t="shared" ref="L994:S994" si="997">(B994*(1-$K994) * (365/365))/100</f>
        <v>0.0002201808837</v>
      </c>
      <c r="M994" s="180">
        <f t="shared" si="997"/>
        <v>0.0003036977707</v>
      </c>
      <c r="N994" s="180">
        <f t="shared" si="997"/>
        <v>0.0003644373248</v>
      </c>
      <c r="O994" s="180">
        <f t="shared" si="997"/>
        <v>0.0005086937659</v>
      </c>
      <c r="P994" s="180">
        <f t="shared" si="997"/>
        <v>0.0007820217594</v>
      </c>
      <c r="Q994" s="180">
        <f t="shared" si="997"/>
        <v>0.0009490555333</v>
      </c>
      <c r="R994" s="180">
        <f t="shared" si="997"/>
        <v>0.001503303965</v>
      </c>
      <c r="S994" s="180">
        <f t="shared" si="997"/>
        <v>0.002004405286</v>
      </c>
      <c r="T994" s="181">
        <f t="shared" si="3"/>
        <v>3.292747253</v>
      </c>
      <c r="U994" s="182">
        <f t="shared" si="4"/>
        <v>44464</v>
      </c>
      <c r="V994" s="182">
        <f t="shared" si="5"/>
        <v>44555</v>
      </c>
      <c r="W994" s="182">
        <f t="shared" si="6"/>
        <v>44645</v>
      </c>
      <c r="X994" s="181">
        <f t="shared" si="7"/>
        <v>184</v>
      </c>
      <c r="Y994" s="181">
        <f t="shared" si="8"/>
        <v>275</v>
      </c>
      <c r="Z994" s="181">
        <f t="shared" si="9"/>
        <v>365</v>
      </c>
      <c r="AA994" s="155"/>
      <c r="AB994" s="9"/>
      <c r="AC994" s="9"/>
      <c r="AD994" s="9"/>
      <c r="AE994" s="9"/>
      <c r="AF994" s="9"/>
      <c r="AG994" s="9"/>
      <c r="AH994" s="9"/>
    </row>
    <row r="995" ht="15.75" customHeight="1">
      <c r="A995" s="177">
        <v>44279.0</v>
      </c>
      <c r="B995" s="178">
        <v>0.28</v>
      </c>
      <c r="C995" s="178">
        <v>0.38</v>
      </c>
      <c r="D995" s="178">
        <v>0.48</v>
      </c>
      <c r="E995" s="178">
        <v>0.63</v>
      </c>
      <c r="F995" s="178">
        <v>1.0</v>
      </c>
      <c r="G995" s="178">
        <v>1.22</v>
      </c>
      <c r="H995" s="178">
        <v>1.97</v>
      </c>
      <c r="I995" s="178">
        <v>2.6</v>
      </c>
      <c r="J995" s="178">
        <v>3.01</v>
      </c>
      <c r="K995" s="179">
        <f>MAX(0,((T995*(365/365))-VLOOKUP(A995,VBMA!$A:$D,4,0))  /  (T995* (365/365)   ))</f>
        <v>0.9224343675</v>
      </c>
      <c r="L995" s="180">
        <f t="shared" ref="L995:S995" si="998">(B995*(1-$K995) * (365/365))/100</f>
        <v>0.0002171837709</v>
      </c>
      <c r="M995" s="180">
        <f t="shared" si="998"/>
        <v>0.0002947494033</v>
      </c>
      <c r="N995" s="180">
        <f t="shared" si="998"/>
        <v>0.0003723150358</v>
      </c>
      <c r="O995" s="180">
        <f t="shared" si="998"/>
        <v>0.0004886634845</v>
      </c>
      <c r="P995" s="180">
        <f t="shared" si="998"/>
        <v>0.0007756563246</v>
      </c>
      <c r="Q995" s="180">
        <f t="shared" si="998"/>
        <v>0.000946300716</v>
      </c>
      <c r="R995" s="180">
        <f t="shared" si="998"/>
        <v>0.001528042959</v>
      </c>
      <c r="S995" s="180">
        <f t="shared" si="998"/>
        <v>0.002016706444</v>
      </c>
      <c r="T995" s="181">
        <f t="shared" si="3"/>
        <v>3.223076923</v>
      </c>
      <c r="U995" s="182">
        <f t="shared" si="4"/>
        <v>44463</v>
      </c>
      <c r="V995" s="182">
        <f t="shared" si="5"/>
        <v>44554</v>
      </c>
      <c r="W995" s="182">
        <f t="shared" si="6"/>
        <v>44644</v>
      </c>
      <c r="X995" s="181">
        <f t="shared" si="7"/>
        <v>184</v>
      </c>
      <c r="Y995" s="181">
        <f t="shared" si="8"/>
        <v>275</v>
      </c>
      <c r="Z995" s="181">
        <f t="shared" si="9"/>
        <v>365</v>
      </c>
      <c r="AA995" s="155"/>
      <c r="AB995" s="9"/>
      <c r="AC995" s="9"/>
      <c r="AD995" s="9"/>
      <c r="AE995" s="9"/>
      <c r="AF995" s="9"/>
      <c r="AG995" s="9"/>
      <c r="AH995" s="9"/>
    </row>
    <row r="996" ht="15.75" customHeight="1">
      <c r="A996" s="177">
        <v>44278.0</v>
      </c>
      <c r="B996" s="178">
        <v>0.3</v>
      </c>
      <c r="C996" s="178">
        <v>0.4</v>
      </c>
      <c r="D996" s="178">
        <v>0.48</v>
      </c>
      <c r="E996" s="178">
        <v>0.67</v>
      </c>
      <c r="F996" s="178">
        <v>1.03</v>
      </c>
      <c r="G996" s="178">
        <v>1.27</v>
      </c>
      <c r="H996" s="178">
        <v>1.92</v>
      </c>
      <c r="I996" s="178">
        <v>2.62</v>
      </c>
      <c r="J996" s="178">
        <v>3.14</v>
      </c>
      <c r="K996" s="179">
        <f>MAX(0,((T996*(365/365))-VLOOKUP(A996,VBMA!$A:$D,4,0))  /  (T996* (365/365)   ))</f>
        <v>0.9218067812</v>
      </c>
      <c r="L996" s="180">
        <f t="shared" ref="L996:S996" si="999">(B996*(1-$K996) * (365/365))/100</f>
        <v>0.0002345796563</v>
      </c>
      <c r="M996" s="180">
        <f t="shared" si="999"/>
        <v>0.0003127728751</v>
      </c>
      <c r="N996" s="180">
        <f t="shared" si="999"/>
        <v>0.0003753274501</v>
      </c>
      <c r="O996" s="180">
        <f t="shared" si="999"/>
        <v>0.0005238945657</v>
      </c>
      <c r="P996" s="180">
        <f t="shared" si="999"/>
        <v>0.0008053901533</v>
      </c>
      <c r="Q996" s="180">
        <f t="shared" si="999"/>
        <v>0.0009930538783</v>
      </c>
      <c r="R996" s="180">
        <f t="shared" si="999"/>
        <v>0.0015013098</v>
      </c>
      <c r="S996" s="180">
        <f t="shared" si="999"/>
        <v>0.002048662332</v>
      </c>
      <c r="T996" s="181">
        <f t="shared" si="3"/>
        <v>3.312307692</v>
      </c>
      <c r="U996" s="182">
        <f t="shared" si="4"/>
        <v>44462</v>
      </c>
      <c r="V996" s="182">
        <f t="shared" si="5"/>
        <v>44553</v>
      </c>
      <c r="W996" s="182">
        <f t="shared" si="6"/>
        <v>44643</v>
      </c>
      <c r="X996" s="181">
        <f t="shared" si="7"/>
        <v>184</v>
      </c>
      <c r="Y996" s="181">
        <f t="shared" si="8"/>
        <v>275</v>
      </c>
      <c r="Z996" s="181">
        <f t="shared" si="9"/>
        <v>365</v>
      </c>
      <c r="AA996" s="155"/>
      <c r="AB996" s="9"/>
      <c r="AC996" s="9"/>
      <c r="AD996" s="9"/>
      <c r="AE996" s="9"/>
      <c r="AF996" s="9"/>
      <c r="AG996" s="9"/>
      <c r="AH996" s="9"/>
    </row>
    <row r="997" ht="15.75" customHeight="1">
      <c r="A997" s="177">
        <v>44277.0</v>
      </c>
      <c r="B997" s="178">
        <v>0.3</v>
      </c>
      <c r="C997" s="178">
        <v>0.4</v>
      </c>
      <c r="D997" s="178">
        <v>0.48</v>
      </c>
      <c r="E997" s="178">
        <v>0.67</v>
      </c>
      <c r="F997" s="178">
        <v>1.02</v>
      </c>
      <c r="G997" s="178">
        <v>1.25</v>
      </c>
      <c r="H997" s="178">
        <v>1.88</v>
      </c>
      <c r="I997" s="178">
        <v>2.57</v>
      </c>
      <c r="J997" s="178">
        <v>3.07</v>
      </c>
      <c r="K997" s="179">
        <f>MAX(0,((T997*(365/365))-VLOOKUP(A997,VBMA!$A:$D,4,0))  /  (T997* (365/365)   ))</f>
        <v>0.9209818563</v>
      </c>
      <c r="L997" s="180">
        <f t="shared" ref="L997:S997" si="1000">(B997*(1-$K997) * (365/365))/100</f>
        <v>0.0002370544312</v>
      </c>
      <c r="M997" s="180">
        <f t="shared" si="1000"/>
        <v>0.0003160725749</v>
      </c>
      <c r="N997" s="180">
        <f t="shared" si="1000"/>
        <v>0.0003792870899</v>
      </c>
      <c r="O997" s="180">
        <f t="shared" si="1000"/>
        <v>0.000529421563</v>
      </c>
      <c r="P997" s="180">
        <f t="shared" si="1000"/>
        <v>0.0008059850661</v>
      </c>
      <c r="Q997" s="180">
        <f t="shared" si="1000"/>
        <v>0.0009877267966</v>
      </c>
      <c r="R997" s="180">
        <f t="shared" si="1000"/>
        <v>0.001485541102</v>
      </c>
      <c r="S997" s="180">
        <f t="shared" si="1000"/>
        <v>0.002030766294</v>
      </c>
      <c r="T997" s="181">
        <f t="shared" si="3"/>
        <v>3.252417582</v>
      </c>
      <c r="U997" s="182">
        <f t="shared" si="4"/>
        <v>44461</v>
      </c>
      <c r="V997" s="182">
        <f t="shared" si="5"/>
        <v>44552</v>
      </c>
      <c r="W997" s="182">
        <f t="shared" si="6"/>
        <v>44642</v>
      </c>
      <c r="X997" s="181">
        <f t="shared" si="7"/>
        <v>184</v>
      </c>
      <c r="Y997" s="181">
        <f t="shared" si="8"/>
        <v>275</v>
      </c>
      <c r="Z997" s="181">
        <f t="shared" si="9"/>
        <v>365</v>
      </c>
      <c r="AA997" s="155"/>
      <c r="AB997" s="9"/>
      <c r="AC997" s="9"/>
      <c r="AD997" s="9"/>
      <c r="AE997" s="9"/>
      <c r="AF997" s="9"/>
      <c r="AG997" s="9"/>
      <c r="AH997" s="9"/>
    </row>
    <row r="998" ht="15.75" customHeight="1">
      <c r="A998" s="177">
        <v>44274.0</v>
      </c>
      <c r="B998" s="178">
        <v>0.3</v>
      </c>
      <c r="C998" s="178">
        <v>0.42</v>
      </c>
      <c r="D998" s="178">
        <v>0.51</v>
      </c>
      <c r="E998" s="178">
        <v>0.72</v>
      </c>
      <c r="F998" s="178">
        <v>1.05</v>
      </c>
      <c r="G998" s="178">
        <v>1.27</v>
      </c>
      <c r="H998" s="178">
        <v>1.93</v>
      </c>
      <c r="I998" s="178">
        <v>2.6</v>
      </c>
      <c r="J998" s="178">
        <v>3.06</v>
      </c>
      <c r="K998" s="179">
        <f>MAX(0,((T998*(365/365))-VLOOKUP(A998,VBMA!$A:$D,4,0))  /  (T998* (365/365)   ))</f>
        <v>0.9200033681</v>
      </c>
      <c r="L998" s="180">
        <f t="shared" ref="L998:S998" si="1001">(B998*(1-$K998) * (365/365))/100</f>
        <v>0.0002399898956</v>
      </c>
      <c r="M998" s="180">
        <f t="shared" si="1001"/>
        <v>0.0003359858538</v>
      </c>
      <c r="N998" s="180">
        <f t="shared" si="1001"/>
        <v>0.0004079828225</v>
      </c>
      <c r="O998" s="180">
        <f t="shared" si="1001"/>
        <v>0.0005759757494</v>
      </c>
      <c r="P998" s="180">
        <f t="shared" si="1001"/>
        <v>0.0008399646346</v>
      </c>
      <c r="Q998" s="180">
        <f t="shared" si="1001"/>
        <v>0.001015957225</v>
      </c>
      <c r="R998" s="180">
        <f t="shared" si="1001"/>
        <v>0.001543934995</v>
      </c>
      <c r="S998" s="180">
        <f t="shared" si="1001"/>
        <v>0.002079912428</v>
      </c>
      <c r="T998" s="181">
        <f t="shared" si="3"/>
        <v>3.262637363</v>
      </c>
      <c r="U998" s="182">
        <f t="shared" si="4"/>
        <v>44458</v>
      </c>
      <c r="V998" s="182">
        <f t="shared" si="5"/>
        <v>44549</v>
      </c>
      <c r="W998" s="182">
        <f t="shared" si="6"/>
        <v>44639</v>
      </c>
      <c r="X998" s="181">
        <f t="shared" si="7"/>
        <v>184</v>
      </c>
      <c r="Y998" s="181">
        <f t="shared" si="8"/>
        <v>275</v>
      </c>
      <c r="Z998" s="181">
        <f t="shared" si="9"/>
        <v>365</v>
      </c>
      <c r="AA998" s="155"/>
      <c r="AB998" s="9"/>
      <c r="AC998" s="9"/>
      <c r="AD998" s="9"/>
      <c r="AE998" s="9"/>
      <c r="AF998" s="9"/>
      <c r="AG998" s="9"/>
      <c r="AH998" s="9"/>
    </row>
    <row r="999" ht="15.75" customHeight="1">
      <c r="A999" s="177">
        <v>44273.0</v>
      </c>
      <c r="B999" s="178">
        <v>0.31</v>
      </c>
      <c r="C999" s="178">
        <v>0.43</v>
      </c>
      <c r="D999" s="178">
        <v>0.51</v>
      </c>
      <c r="E999" s="178">
        <v>0.68</v>
      </c>
      <c r="F999" s="178">
        <v>1.03</v>
      </c>
      <c r="G999" s="178">
        <v>1.25</v>
      </c>
      <c r="H999" s="178">
        <v>2.02</v>
      </c>
      <c r="I999" s="178">
        <v>2.54</v>
      </c>
      <c r="J999" s="178">
        <v>3.01</v>
      </c>
      <c r="K999" s="179">
        <f>MAX(0,((T999*(365/365))-VLOOKUP(A999,VBMA!$A:$D,4,0))  /  (T999* (365/365)   ))</f>
        <v>0.9122544434</v>
      </c>
      <c r="L999" s="180">
        <f t="shared" ref="L999:S999" si="1002">(B999*(1-$K999) * (365/365))/100</f>
        <v>0.0002720112254</v>
      </c>
      <c r="M999" s="180">
        <f t="shared" si="1002"/>
        <v>0.0003773058934</v>
      </c>
      <c r="N999" s="180">
        <f t="shared" si="1002"/>
        <v>0.0004475023386</v>
      </c>
      <c r="O999" s="180">
        <f t="shared" si="1002"/>
        <v>0.0005966697848</v>
      </c>
      <c r="P999" s="180">
        <f t="shared" si="1002"/>
        <v>0.0009037792329</v>
      </c>
      <c r="Q999" s="180">
        <f t="shared" si="1002"/>
        <v>0.001096819457</v>
      </c>
      <c r="R999" s="180">
        <f t="shared" si="1002"/>
        <v>0.001772460243</v>
      </c>
      <c r="S999" s="180">
        <f t="shared" si="1002"/>
        <v>0.002228737138</v>
      </c>
      <c r="T999" s="181">
        <f t="shared" si="3"/>
        <v>3.054285714</v>
      </c>
      <c r="U999" s="182">
        <f t="shared" si="4"/>
        <v>44457</v>
      </c>
      <c r="V999" s="182">
        <f t="shared" si="5"/>
        <v>44548</v>
      </c>
      <c r="W999" s="182">
        <f t="shared" si="6"/>
        <v>44638</v>
      </c>
      <c r="X999" s="181">
        <f t="shared" si="7"/>
        <v>184</v>
      </c>
      <c r="Y999" s="181">
        <f t="shared" si="8"/>
        <v>275</v>
      </c>
      <c r="Z999" s="181">
        <f t="shared" si="9"/>
        <v>365</v>
      </c>
      <c r="AA999" s="155"/>
      <c r="AB999" s="9"/>
      <c r="AC999" s="9"/>
      <c r="AD999" s="9"/>
      <c r="AE999" s="9"/>
      <c r="AF999" s="9"/>
      <c r="AG999" s="9"/>
      <c r="AH999" s="9"/>
    </row>
    <row r="1000" ht="15.75" customHeight="1">
      <c r="A1000" s="177">
        <v>44272.0</v>
      </c>
      <c r="B1000" s="178">
        <v>0.32</v>
      </c>
      <c r="C1000" s="178">
        <v>0.43</v>
      </c>
      <c r="D1000" s="178">
        <v>0.51</v>
      </c>
      <c r="E1000" s="178">
        <v>0.72</v>
      </c>
      <c r="F1000" s="178">
        <v>1.07</v>
      </c>
      <c r="G1000" s="178">
        <v>1.27</v>
      </c>
      <c r="H1000" s="178">
        <v>1.97</v>
      </c>
      <c r="I1000" s="178">
        <v>2.65</v>
      </c>
      <c r="J1000" s="178">
        <v>3.11</v>
      </c>
      <c r="K1000" s="179">
        <f>MAX(0,((T1000*(365/365))-VLOOKUP(A1000,VBMA!$A:$D,4,0))  /  (T1000* (365/365)   ))</f>
        <v>0.9214453448</v>
      </c>
      <c r="L1000" s="180">
        <f t="shared" ref="L1000:S1000" si="1003">(B1000*(1-$K1000) * (365/365))/100</f>
        <v>0.0002513748966</v>
      </c>
      <c r="M1000" s="180">
        <f t="shared" si="1003"/>
        <v>0.0003377850174</v>
      </c>
      <c r="N1000" s="180">
        <f t="shared" si="1003"/>
        <v>0.0004006287415</v>
      </c>
      <c r="O1000" s="180">
        <f t="shared" si="1003"/>
        <v>0.0005655935174</v>
      </c>
      <c r="P1000" s="180">
        <f t="shared" si="1003"/>
        <v>0.0008405348106</v>
      </c>
      <c r="Q1000" s="180">
        <f t="shared" si="1003"/>
        <v>0.0009976441211</v>
      </c>
      <c r="R1000" s="180">
        <f t="shared" si="1003"/>
        <v>0.001547526707</v>
      </c>
      <c r="S1000" s="180">
        <f t="shared" si="1003"/>
        <v>0.002081698363</v>
      </c>
      <c r="T1000" s="181">
        <f t="shared" si="3"/>
        <v>3.322527473</v>
      </c>
      <c r="U1000" s="182">
        <f t="shared" si="4"/>
        <v>44456</v>
      </c>
      <c r="V1000" s="182">
        <f t="shared" si="5"/>
        <v>44547</v>
      </c>
      <c r="W1000" s="182">
        <f t="shared" si="6"/>
        <v>44637</v>
      </c>
      <c r="X1000" s="181">
        <f t="shared" si="7"/>
        <v>184</v>
      </c>
      <c r="Y1000" s="181">
        <f t="shared" si="8"/>
        <v>275</v>
      </c>
      <c r="Z1000" s="181">
        <f t="shared" si="9"/>
        <v>365</v>
      </c>
      <c r="AA1000" s="155"/>
      <c r="AB1000" s="9"/>
      <c r="AC1000" s="9"/>
      <c r="AD1000" s="9"/>
      <c r="AE1000" s="9"/>
      <c r="AF1000" s="9"/>
      <c r="AG1000" s="9"/>
      <c r="AH1000" s="9"/>
    </row>
    <row r="1001" ht="15.75" customHeight="1">
      <c r="A1001" s="177">
        <v>44271.0</v>
      </c>
      <c r="B1001" s="178">
        <v>0.32</v>
      </c>
      <c r="C1001" s="178">
        <v>0.46</v>
      </c>
      <c r="D1001" s="178">
        <v>0.55</v>
      </c>
      <c r="E1001" s="178">
        <v>0.74</v>
      </c>
      <c r="F1001" s="178">
        <v>1.09</v>
      </c>
      <c r="G1001" s="178">
        <v>1.3</v>
      </c>
      <c r="H1001" s="178">
        <v>2.01</v>
      </c>
      <c r="I1001" s="178">
        <v>2.58</v>
      </c>
      <c r="J1001" s="178">
        <v>2.97</v>
      </c>
      <c r="K1001" s="179">
        <f>MAX(0,((T1001*(365/365))-VLOOKUP(A1001,VBMA!$A:$D,4,0))  /  (T1001* (365/365)   ))</f>
        <v>0.9169777685</v>
      </c>
      <c r="L1001" s="180">
        <f t="shared" ref="L1001:S1001" si="1004">(B1001*(1-$K1001) * (365/365))/100</f>
        <v>0.0002656711409</v>
      </c>
      <c r="M1001" s="180">
        <f t="shared" si="1004"/>
        <v>0.0003819022651</v>
      </c>
      <c r="N1001" s="180">
        <f t="shared" si="1004"/>
        <v>0.0004566222735</v>
      </c>
      <c r="O1001" s="180">
        <f t="shared" si="1004"/>
        <v>0.0006143645134</v>
      </c>
      <c r="P1001" s="180">
        <f t="shared" si="1004"/>
        <v>0.0009049423238</v>
      </c>
      <c r="Q1001" s="180">
        <f t="shared" si="1004"/>
        <v>0.00107928901</v>
      </c>
      <c r="R1001" s="180">
        <f t="shared" si="1004"/>
        <v>0.001668746854</v>
      </c>
      <c r="S1001" s="180">
        <f t="shared" si="1004"/>
        <v>0.002141973574</v>
      </c>
      <c r="T1001" s="181">
        <f t="shared" si="3"/>
        <v>3.143736264</v>
      </c>
      <c r="U1001" s="182">
        <f t="shared" si="4"/>
        <v>44455</v>
      </c>
      <c r="V1001" s="182">
        <f t="shared" si="5"/>
        <v>44546</v>
      </c>
      <c r="W1001" s="182">
        <f t="shared" si="6"/>
        <v>44636</v>
      </c>
      <c r="X1001" s="181">
        <f t="shared" si="7"/>
        <v>184</v>
      </c>
      <c r="Y1001" s="181">
        <f t="shared" si="8"/>
        <v>275</v>
      </c>
      <c r="Z1001" s="181">
        <f t="shared" si="9"/>
        <v>365</v>
      </c>
      <c r="AA1001" s="155"/>
      <c r="AB1001" s="9"/>
      <c r="AC1001" s="9"/>
      <c r="AD1001" s="9"/>
      <c r="AE1001" s="9"/>
      <c r="AF1001" s="9"/>
      <c r="AG1001" s="9"/>
      <c r="AH1001" s="9"/>
    </row>
    <row r="1002" ht="15.75" customHeight="1">
      <c r="A1002" s="177">
        <v>44270.0</v>
      </c>
      <c r="B1002" s="178">
        <v>0.33</v>
      </c>
      <c r="C1002" s="178">
        <v>0.47</v>
      </c>
      <c r="D1002" s="178">
        <v>0.58</v>
      </c>
      <c r="E1002" s="178">
        <v>0.77</v>
      </c>
      <c r="F1002" s="178">
        <v>1.13</v>
      </c>
      <c r="G1002" s="178">
        <v>1.35</v>
      </c>
      <c r="H1002" s="178">
        <v>2.0</v>
      </c>
      <c r="I1002" s="178">
        <v>2.63</v>
      </c>
      <c r="J1002" s="178">
        <v>3.06</v>
      </c>
      <c r="K1002" s="179">
        <f>MAX(0,((T1002*(365/365))-VLOOKUP(A1002,VBMA!$A:$D,4,0))  /  (T1002* (365/365)   ))</f>
        <v>0.9176164578</v>
      </c>
      <c r="L1002" s="180">
        <f t="shared" ref="L1002:S1002" si="1005">(B1002*(1-$K1002) * (365/365))/100</f>
        <v>0.0002718656893</v>
      </c>
      <c r="M1002" s="180">
        <f t="shared" si="1005"/>
        <v>0.0003872026484</v>
      </c>
      <c r="N1002" s="180">
        <f t="shared" si="1005"/>
        <v>0.0004778245448</v>
      </c>
      <c r="O1002" s="180">
        <f t="shared" si="1005"/>
        <v>0.000634353275</v>
      </c>
      <c r="P1002" s="180">
        <f t="shared" si="1005"/>
        <v>0.000930934027</v>
      </c>
      <c r="Q1002" s="180">
        <f t="shared" si="1005"/>
        <v>0.00111217782</v>
      </c>
      <c r="R1002" s="180">
        <f t="shared" si="1005"/>
        <v>0.001647670844</v>
      </c>
      <c r="S1002" s="180">
        <f t="shared" si="1005"/>
        <v>0.00216668716</v>
      </c>
      <c r="T1002" s="181">
        <f t="shared" si="3"/>
        <v>3.253076923</v>
      </c>
      <c r="U1002" s="182">
        <f t="shared" si="4"/>
        <v>44454</v>
      </c>
      <c r="V1002" s="182">
        <f t="shared" si="5"/>
        <v>44545</v>
      </c>
      <c r="W1002" s="182">
        <f t="shared" si="6"/>
        <v>44635</v>
      </c>
      <c r="X1002" s="181">
        <f t="shared" si="7"/>
        <v>184</v>
      </c>
      <c r="Y1002" s="181">
        <f t="shared" si="8"/>
        <v>275</v>
      </c>
      <c r="Z1002" s="181">
        <f t="shared" si="9"/>
        <v>365</v>
      </c>
      <c r="AA1002" s="155"/>
      <c r="AB1002" s="9"/>
      <c r="AC1002" s="9"/>
      <c r="AD1002" s="9"/>
      <c r="AE1002" s="9"/>
      <c r="AF1002" s="9"/>
      <c r="AG1002" s="9"/>
      <c r="AH1002" s="9"/>
    </row>
    <row r="1003" ht="15.75" customHeight="1">
      <c r="A1003" s="177">
        <v>44267.0</v>
      </c>
      <c r="B1003" s="178">
        <v>0.35</v>
      </c>
      <c r="C1003" s="178">
        <v>0.46</v>
      </c>
      <c r="D1003" s="178">
        <v>0.58</v>
      </c>
      <c r="E1003" s="178">
        <v>0.78</v>
      </c>
      <c r="F1003" s="178">
        <v>1.13</v>
      </c>
      <c r="G1003" s="178">
        <v>1.3</v>
      </c>
      <c r="H1003" s="178">
        <v>1.98</v>
      </c>
      <c r="I1003" s="178">
        <v>2.62</v>
      </c>
      <c r="J1003" s="178">
        <v>3.01</v>
      </c>
      <c r="K1003" s="179">
        <f>MAX(0,((T1003*(365/365))-VLOOKUP(A1003,VBMA!$A:$D,4,0))  /  (T1003* (365/365)   ))</f>
        <v>0.9225322613</v>
      </c>
      <c r="L1003" s="180">
        <f t="shared" ref="L1003:S1003" si="1006">(B1003*(1-$K1003) * (365/365))/100</f>
        <v>0.0002711370853</v>
      </c>
      <c r="M1003" s="180">
        <f t="shared" si="1006"/>
        <v>0.0003563515979</v>
      </c>
      <c r="N1003" s="180">
        <f t="shared" si="1006"/>
        <v>0.0004493128843</v>
      </c>
      <c r="O1003" s="180">
        <f t="shared" si="1006"/>
        <v>0.0006042483616</v>
      </c>
      <c r="P1003" s="180">
        <f t="shared" si="1006"/>
        <v>0.0008753854469</v>
      </c>
      <c r="Q1003" s="180">
        <f t="shared" si="1006"/>
        <v>0.001007080603</v>
      </c>
      <c r="R1003" s="180">
        <f t="shared" si="1006"/>
        <v>0.001533861226</v>
      </c>
      <c r="S1003" s="180">
        <f t="shared" si="1006"/>
        <v>0.002029654753</v>
      </c>
      <c r="T1003" s="181">
        <f t="shared" si="3"/>
        <v>3.252967033</v>
      </c>
      <c r="U1003" s="182">
        <f t="shared" si="4"/>
        <v>44451</v>
      </c>
      <c r="V1003" s="182">
        <f t="shared" si="5"/>
        <v>44542</v>
      </c>
      <c r="W1003" s="182">
        <f t="shared" si="6"/>
        <v>44632</v>
      </c>
      <c r="X1003" s="181">
        <f t="shared" si="7"/>
        <v>184</v>
      </c>
      <c r="Y1003" s="181">
        <f t="shared" si="8"/>
        <v>275</v>
      </c>
      <c r="Z1003" s="181">
        <f t="shared" si="9"/>
        <v>365</v>
      </c>
      <c r="AA1003" s="155"/>
      <c r="AB1003" s="9"/>
      <c r="AC1003" s="9"/>
      <c r="AD1003" s="9"/>
      <c r="AE1003" s="9"/>
      <c r="AF1003" s="9"/>
      <c r="AG1003" s="9"/>
      <c r="AH1003" s="9"/>
    </row>
    <row r="1004" ht="15.75" customHeight="1">
      <c r="A1004" s="177">
        <v>44266.0</v>
      </c>
      <c r="B1004" s="178">
        <v>0.34</v>
      </c>
      <c r="C1004" s="178">
        <v>0.48</v>
      </c>
      <c r="D1004" s="178">
        <v>0.6</v>
      </c>
      <c r="E1004" s="178">
        <v>0.78</v>
      </c>
      <c r="F1004" s="178">
        <v>1.13</v>
      </c>
      <c r="G1004" s="178">
        <v>1.35</v>
      </c>
      <c r="H1004" s="178">
        <v>2.0</v>
      </c>
      <c r="I1004" s="178">
        <v>2.63</v>
      </c>
      <c r="J1004" s="178">
        <v>3.06</v>
      </c>
      <c r="K1004" s="179">
        <f>MAX(0,((T1004*(365/365))-VLOOKUP(A1004,VBMA!$A:$D,4,0))  /  (T1004* (365/365)   ))</f>
        <v>0.9231496808</v>
      </c>
      <c r="L1004" s="180">
        <f t="shared" ref="L1004:S1004" si="1007">(B1004*(1-$K1004) * (365/365))/100</f>
        <v>0.0002612910854</v>
      </c>
      <c r="M1004" s="180">
        <f t="shared" si="1007"/>
        <v>0.0003688815323</v>
      </c>
      <c r="N1004" s="180">
        <f t="shared" si="1007"/>
        <v>0.0004611019153</v>
      </c>
      <c r="O1004" s="180">
        <f t="shared" si="1007"/>
        <v>0.00059943249</v>
      </c>
      <c r="P1004" s="180">
        <f t="shared" si="1007"/>
        <v>0.0008684086072</v>
      </c>
      <c r="Q1004" s="180">
        <f t="shared" si="1007"/>
        <v>0.00103747931</v>
      </c>
      <c r="R1004" s="180">
        <f t="shared" si="1007"/>
        <v>0.001537006384</v>
      </c>
      <c r="S1004" s="180">
        <f t="shared" si="1007"/>
        <v>0.002021163396</v>
      </c>
      <c r="T1004" s="181">
        <f t="shared" si="3"/>
        <v>3.253076923</v>
      </c>
      <c r="U1004" s="182">
        <f t="shared" si="4"/>
        <v>44450</v>
      </c>
      <c r="V1004" s="182">
        <f t="shared" si="5"/>
        <v>44541</v>
      </c>
      <c r="W1004" s="182">
        <f t="shared" si="6"/>
        <v>44631</v>
      </c>
      <c r="X1004" s="181">
        <f t="shared" si="7"/>
        <v>184</v>
      </c>
      <c r="Y1004" s="181">
        <f t="shared" si="8"/>
        <v>275</v>
      </c>
      <c r="Z1004" s="181">
        <f t="shared" si="9"/>
        <v>365</v>
      </c>
      <c r="AA1004" s="155"/>
      <c r="AB1004" s="9"/>
      <c r="AC1004" s="9"/>
      <c r="AD1004" s="9"/>
      <c r="AE1004" s="9"/>
      <c r="AF1004" s="9"/>
      <c r="AG1004" s="9"/>
      <c r="AH1004" s="9"/>
    </row>
    <row r="1005" ht="15.75" customHeight="1">
      <c r="A1005" s="177">
        <v>44265.0</v>
      </c>
      <c r="B1005" s="178">
        <v>0.34</v>
      </c>
      <c r="C1005" s="178">
        <v>0.45</v>
      </c>
      <c r="D1005" s="178">
        <v>0.56</v>
      </c>
      <c r="E1005" s="178">
        <v>0.76</v>
      </c>
      <c r="F1005" s="178">
        <v>1.12</v>
      </c>
      <c r="G1005" s="178">
        <v>1.34</v>
      </c>
      <c r="H1005" s="178">
        <v>2.06</v>
      </c>
      <c r="I1005" s="178">
        <v>2.66</v>
      </c>
      <c r="J1005" s="178">
        <v>3.11</v>
      </c>
      <c r="K1005" s="179">
        <f>MAX(0,((T1005*(365/365))-VLOOKUP(A1005,VBMA!$A:$D,4,0))  /  (T1005* (365/365)   ))</f>
        <v>0.9237722083</v>
      </c>
      <c r="L1005" s="180">
        <f t="shared" ref="L1005:S1005" si="1008">(B1005*(1-$K1005) * (365/365))/100</f>
        <v>0.0002591744917</v>
      </c>
      <c r="M1005" s="180">
        <f t="shared" si="1008"/>
        <v>0.0003430250625</v>
      </c>
      <c r="N1005" s="180">
        <f t="shared" si="1008"/>
        <v>0.0004268756333</v>
      </c>
      <c r="O1005" s="180">
        <f t="shared" si="1008"/>
        <v>0.0005793312166</v>
      </c>
      <c r="P1005" s="180">
        <f t="shared" si="1008"/>
        <v>0.0008537512666</v>
      </c>
      <c r="Q1005" s="180">
        <f t="shared" si="1008"/>
        <v>0.001021452408</v>
      </c>
      <c r="R1005" s="180">
        <f t="shared" si="1008"/>
        <v>0.001570292508</v>
      </c>
      <c r="S1005" s="180">
        <f t="shared" si="1008"/>
        <v>0.002027659258</v>
      </c>
      <c r="T1005" s="181">
        <f t="shared" si="3"/>
        <v>3.253406593</v>
      </c>
      <c r="U1005" s="182">
        <f t="shared" si="4"/>
        <v>44449</v>
      </c>
      <c r="V1005" s="182">
        <f t="shared" si="5"/>
        <v>44540</v>
      </c>
      <c r="W1005" s="182">
        <f t="shared" si="6"/>
        <v>44630</v>
      </c>
      <c r="X1005" s="181">
        <f t="shared" si="7"/>
        <v>184</v>
      </c>
      <c r="Y1005" s="181">
        <f t="shared" si="8"/>
        <v>275</v>
      </c>
      <c r="Z1005" s="181">
        <f t="shared" si="9"/>
        <v>365</v>
      </c>
      <c r="AA1005" s="155"/>
      <c r="AB1005" s="9"/>
      <c r="AC1005" s="9"/>
      <c r="AD1005" s="9"/>
      <c r="AE1005" s="9"/>
      <c r="AF1005" s="9"/>
      <c r="AG1005" s="9"/>
      <c r="AH1005" s="9"/>
    </row>
    <row r="1006" ht="15.75" customHeight="1">
      <c r="A1006" s="177">
        <v>44264.0</v>
      </c>
      <c r="B1006" s="178">
        <v>0.34</v>
      </c>
      <c r="C1006" s="178">
        <v>0.46</v>
      </c>
      <c r="D1006" s="178">
        <v>0.58</v>
      </c>
      <c r="E1006" s="178">
        <v>0.78</v>
      </c>
      <c r="F1006" s="178">
        <v>1.14</v>
      </c>
      <c r="G1006" s="178">
        <v>1.38</v>
      </c>
      <c r="H1006" s="178">
        <v>1.98</v>
      </c>
      <c r="I1006" s="178">
        <v>2.56</v>
      </c>
      <c r="J1006" s="178">
        <v>2.95</v>
      </c>
      <c r="K1006" s="179">
        <f>MAX(0,((T1006*(365/365))-VLOOKUP(A1006,VBMA!$A:$D,4,0))  /  (T1006* (365/365)   ))</f>
        <v>0.9195819891</v>
      </c>
      <c r="L1006" s="180">
        <f t="shared" ref="L1006:S1006" si="1009">(B1006*(1-$K1006) * (365/365))/100</f>
        <v>0.0002734212372</v>
      </c>
      <c r="M1006" s="180">
        <f t="shared" si="1009"/>
        <v>0.0003699228503</v>
      </c>
      <c r="N1006" s="180">
        <f t="shared" si="1009"/>
        <v>0.0004664244635</v>
      </c>
      <c r="O1006" s="180">
        <f t="shared" si="1009"/>
        <v>0.0006272604853</v>
      </c>
      <c r="P1006" s="180">
        <f t="shared" si="1009"/>
        <v>0.0009167653247</v>
      </c>
      <c r="Q1006" s="180">
        <f t="shared" si="1009"/>
        <v>0.001109768551</v>
      </c>
      <c r="R1006" s="180">
        <f t="shared" si="1009"/>
        <v>0.001592276617</v>
      </c>
      <c r="S1006" s="180">
        <f t="shared" si="1009"/>
        <v>0.00205870108</v>
      </c>
      <c r="T1006" s="181">
        <f t="shared" si="3"/>
        <v>3.133626374</v>
      </c>
      <c r="U1006" s="182">
        <f t="shared" si="4"/>
        <v>44448</v>
      </c>
      <c r="V1006" s="182">
        <f t="shared" si="5"/>
        <v>44539</v>
      </c>
      <c r="W1006" s="182">
        <f t="shared" si="6"/>
        <v>44629</v>
      </c>
      <c r="X1006" s="181">
        <f t="shared" si="7"/>
        <v>184</v>
      </c>
      <c r="Y1006" s="181">
        <f t="shared" si="8"/>
        <v>275</v>
      </c>
      <c r="Z1006" s="181">
        <f t="shared" si="9"/>
        <v>365</v>
      </c>
      <c r="AA1006" s="155"/>
      <c r="AB1006" s="9"/>
      <c r="AC1006" s="9"/>
      <c r="AD1006" s="9"/>
      <c r="AE1006" s="9"/>
      <c r="AF1006" s="9"/>
      <c r="AG1006" s="9"/>
      <c r="AH1006" s="9"/>
    </row>
    <row r="1007" ht="15.75" customHeight="1">
      <c r="A1007" s="177">
        <v>44263.0</v>
      </c>
      <c r="B1007" s="178">
        <v>0.34</v>
      </c>
      <c r="C1007" s="178">
        <v>0.51</v>
      </c>
      <c r="D1007" s="178">
        <v>0.6</v>
      </c>
      <c r="E1007" s="178">
        <v>0.88</v>
      </c>
      <c r="F1007" s="178">
        <v>1.26</v>
      </c>
      <c r="G1007" s="178">
        <v>1.5</v>
      </c>
      <c r="H1007" s="178">
        <v>2.14</v>
      </c>
      <c r="I1007" s="178">
        <v>2.84</v>
      </c>
      <c r="J1007" s="178">
        <v>3.51</v>
      </c>
      <c r="K1007" s="179">
        <f>MAX(0,((T1007*(365/365))-VLOOKUP(A1007,VBMA!$A:$D,4,0))  /  (T1007* (365/365)   ))</f>
        <v>0.9297909408</v>
      </c>
      <c r="L1007" s="180">
        <f t="shared" ref="L1007:S1007" si="1010">(B1007*(1-$K1007) * (365/365))/100</f>
        <v>0.0002387108014</v>
      </c>
      <c r="M1007" s="180">
        <f t="shared" si="1010"/>
        <v>0.0003580662021</v>
      </c>
      <c r="N1007" s="180">
        <f t="shared" si="1010"/>
        <v>0.0004212543554</v>
      </c>
      <c r="O1007" s="180">
        <f t="shared" si="1010"/>
        <v>0.0006178397213</v>
      </c>
      <c r="P1007" s="180">
        <f t="shared" si="1010"/>
        <v>0.0008846341463</v>
      </c>
      <c r="Q1007" s="180">
        <f t="shared" si="1010"/>
        <v>0.001053135889</v>
      </c>
      <c r="R1007" s="180">
        <f t="shared" si="1010"/>
        <v>0.001502473868</v>
      </c>
      <c r="S1007" s="180">
        <f t="shared" si="1010"/>
        <v>0.001993937282</v>
      </c>
      <c r="T1007" s="181">
        <f t="shared" si="3"/>
        <v>3.532307692</v>
      </c>
      <c r="U1007" s="182">
        <f t="shared" si="4"/>
        <v>44447</v>
      </c>
      <c r="V1007" s="182">
        <f t="shared" si="5"/>
        <v>44538</v>
      </c>
      <c r="W1007" s="182">
        <f t="shared" si="6"/>
        <v>44628</v>
      </c>
      <c r="X1007" s="181">
        <f t="shared" si="7"/>
        <v>184</v>
      </c>
      <c r="Y1007" s="181">
        <f t="shared" si="8"/>
        <v>275</v>
      </c>
      <c r="Z1007" s="181">
        <f t="shared" si="9"/>
        <v>365</v>
      </c>
      <c r="AA1007" s="155"/>
      <c r="AB1007" s="9"/>
      <c r="AC1007" s="9"/>
      <c r="AD1007" s="9"/>
      <c r="AE1007" s="9"/>
      <c r="AF1007" s="9"/>
      <c r="AG1007" s="9"/>
      <c r="AH1007" s="9"/>
    </row>
    <row r="1008" ht="15.75" customHeight="1">
      <c r="A1008" s="177">
        <v>44260.0</v>
      </c>
      <c r="B1008" s="178">
        <v>0.36</v>
      </c>
      <c r="C1008" s="178">
        <v>0.53</v>
      </c>
      <c r="D1008" s="178">
        <v>0.64</v>
      </c>
      <c r="E1008" s="178">
        <v>0.9</v>
      </c>
      <c r="F1008" s="178">
        <v>1.24</v>
      </c>
      <c r="G1008" s="178">
        <v>1.44</v>
      </c>
      <c r="H1008" s="178">
        <v>2.09</v>
      </c>
      <c r="I1008" s="178">
        <v>2.68</v>
      </c>
      <c r="J1008" s="178">
        <v>3.09</v>
      </c>
      <c r="K1008" s="179">
        <f>MAX(0,((T1008*(365/365))-VLOOKUP(A1008,VBMA!$A:$D,4,0))  /  (T1008* (365/365)   ))</f>
        <v>0.9218634251</v>
      </c>
      <c r="L1008" s="180">
        <f t="shared" ref="L1008:S1008" si="1011">(B1008*(1-$K1008) * (365/365))/100</f>
        <v>0.0002812916695</v>
      </c>
      <c r="M1008" s="180">
        <f t="shared" si="1011"/>
        <v>0.0004141238467</v>
      </c>
      <c r="N1008" s="180">
        <f t="shared" si="1011"/>
        <v>0.0005000740791</v>
      </c>
      <c r="O1008" s="180">
        <f t="shared" si="1011"/>
        <v>0.0007032291737</v>
      </c>
      <c r="P1008" s="180">
        <f t="shared" si="1011"/>
        <v>0.0009688935282</v>
      </c>
      <c r="Q1008" s="180">
        <f t="shared" si="1011"/>
        <v>0.001125166678</v>
      </c>
      <c r="R1008" s="180">
        <f t="shared" si="1011"/>
        <v>0.001633054414</v>
      </c>
      <c r="S1008" s="180">
        <f t="shared" si="1011"/>
        <v>0.002094060206</v>
      </c>
      <c r="T1008" s="181">
        <f t="shared" si="3"/>
        <v>3.263516484</v>
      </c>
      <c r="U1008" s="182">
        <f t="shared" si="4"/>
        <v>44444</v>
      </c>
      <c r="V1008" s="182">
        <f t="shared" si="5"/>
        <v>44535</v>
      </c>
      <c r="W1008" s="182">
        <f t="shared" si="6"/>
        <v>44625</v>
      </c>
      <c r="X1008" s="181">
        <f t="shared" si="7"/>
        <v>184</v>
      </c>
      <c r="Y1008" s="181">
        <f t="shared" si="8"/>
        <v>275</v>
      </c>
      <c r="Z1008" s="181">
        <f t="shared" si="9"/>
        <v>365</v>
      </c>
      <c r="AA1008" s="155"/>
      <c r="AB1008" s="9"/>
      <c r="AC1008" s="9"/>
      <c r="AD1008" s="9"/>
      <c r="AE1008" s="9"/>
      <c r="AF1008" s="9"/>
      <c r="AG1008" s="9"/>
      <c r="AH1008" s="9"/>
    </row>
    <row r="1009" ht="15.75" customHeight="1">
      <c r="A1009" s="177">
        <v>44259.0</v>
      </c>
      <c r="B1009" s="178">
        <v>0.34</v>
      </c>
      <c r="C1009" s="178">
        <v>0.51</v>
      </c>
      <c r="D1009" s="178">
        <v>0.63</v>
      </c>
      <c r="E1009" s="178">
        <v>0.87</v>
      </c>
      <c r="F1009" s="178">
        <v>1.2</v>
      </c>
      <c r="G1009" s="178">
        <v>1.4</v>
      </c>
      <c r="H1009" s="178">
        <v>2.09</v>
      </c>
      <c r="I1009" s="178">
        <v>2.68</v>
      </c>
      <c r="J1009" s="178">
        <v>3.15</v>
      </c>
      <c r="K1009" s="179">
        <f>MAX(0,((T1009*(365/365))-VLOOKUP(A1009,VBMA!$A:$D,4,0))  /  (T1009* (365/365)   ))</f>
        <v>0.9218634251</v>
      </c>
      <c r="L1009" s="180">
        <f t="shared" ref="L1009:S1009" si="1012">(B1009*(1-$K1009) * (365/365))/100</f>
        <v>0.0002656643545</v>
      </c>
      <c r="M1009" s="180">
        <f t="shared" si="1012"/>
        <v>0.0003984965318</v>
      </c>
      <c r="N1009" s="180">
        <f t="shared" si="1012"/>
        <v>0.0004922604216</v>
      </c>
      <c r="O1009" s="180">
        <f t="shared" si="1012"/>
        <v>0.0006797882012</v>
      </c>
      <c r="P1009" s="180">
        <f t="shared" si="1012"/>
        <v>0.0009376388982</v>
      </c>
      <c r="Q1009" s="180">
        <f t="shared" si="1012"/>
        <v>0.001093912048</v>
      </c>
      <c r="R1009" s="180">
        <f t="shared" si="1012"/>
        <v>0.001633054414</v>
      </c>
      <c r="S1009" s="180">
        <f t="shared" si="1012"/>
        <v>0.002094060206</v>
      </c>
      <c r="T1009" s="181">
        <f t="shared" si="3"/>
        <v>3.263516484</v>
      </c>
      <c r="U1009" s="182">
        <f t="shared" si="4"/>
        <v>44443</v>
      </c>
      <c r="V1009" s="182">
        <f t="shared" si="5"/>
        <v>44534</v>
      </c>
      <c r="W1009" s="182">
        <f t="shared" si="6"/>
        <v>44624</v>
      </c>
      <c r="X1009" s="181">
        <f t="shared" si="7"/>
        <v>184</v>
      </c>
      <c r="Y1009" s="181">
        <f t="shared" si="8"/>
        <v>275</v>
      </c>
      <c r="Z1009" s="181">
        <f t="shared" si="9"/>
        <v>365</v>
      </c>
      <c r="AA1009" s="155"/>
      <c r="AB1009" s="9"/>
      <c r="AC1009" s="9"/>
      <c r="AD1009" s="9"/>
      <c r="AE1009" s="9"/>
      <c r="AF1009" s="9"/>
      <c r="AG1009" s="9"/>
      <c r="AH1009" s="9"/>
    </row>
    <row r="1010" ht="15.75" customHeight="1">
      <c r="A1010" s="177">
        <v>44258.0</v>
      </c>
      <c r="B1010" s="178">
        <v>0.39</v>
      </c>
      <c r="C1010" s="178">
        <v>0.54</v>
      </c>
      <c r="D1010" s="178">
        <v>0.66</v>
      </c>
      <c r="E1010" s="178">
        <v>0.93</v>
      </c>
      <c r="F1010" s="178">
        <v>1.26</v>
      </c>
      <c r="G1010" s="178">
        <v>1.43</v>
      </c>
      <c r="H1010" s="178">
        <v>2.11</v>
      </c>
      <c r="I1010" s="178">
        <v>2.69</v>
      </c>
      <c r="J1010" s="178">
        <v>3.15</v>
      </c>
      <c r="K1010" s="179">
        <f>MAX(0,((T1010*(365/365))-VLOOKUP(A1010,VBMA!$A:$D,4,0))  /  (T1010* (365/365)   ))</f>
        <v>0.9233980942</v>
      </c>
      <c r="L1010" s="180">
        <f t="shared" ref="L1010:S1010" si="1013">(B1010*(1-$K1010) * (365/365))/100</f>
        <v>0.0002987474326</v>
      </c>
      <c r="M1010" s="180">
        <f t="shared" si="1013"/>
        <v>0.0004136502913</v>
      </c>
      <c r="N1010" s="180">
        <f t="shared" si="1013"/>
        <v>0.0005055725782</v>
      </c>
      <c r="O1010" s="180">
        <f t="shared" si="1013"/>
        <v>0.0007123977238</v>
      </c>
      <c r="P1010" s="180">
        <f t="shared" si="1013"/>
        <v>0.0009651840129</v>
      </c>
      <c r="Q1010" s="180">
        <f t="shared" si="1013"/>
        <v>0.001095407253</v>
      </c>
      <c r="R1010" s="180">
        <f t="shared" si="1013"/>
        <v>0.001616300212</v>
      </c>
      <c r="S1010" s="180">
        <f t="shared" si="1013"/>
        <v>0.002060591266</v>
      </c>
      <c r="T1010" s="181">
        <f t="shared" si="3"/>
        <v>3.263626374</v>
      </c>
      <c r="U1010" s="182">
        <f t="shared" si="4"/>
        <v>44442</v>
      </c>
      <c r="V1010" s="182">
        <f t="shared" si="5"/>
        <v>44533</v>
      </c>
      <c r="W1010" s="182">
        <f t="shared" si="6"/>
        <v>44623</v>
      </c>
      <c r="X1010" s="181">
        <f t="shared" si="7"/>
        <v>184</v>
      </c>
      <c r="Y1010" s="181">
        <f t="shared" si="8"/>
        <v>275</v>
      </c>
      <c r="Z1010" s="181">
        <f t="shared" si="9"/>
        <v>365</v>
      </c>
      <c r="AA1010" s="155"/>
      <c r="AB1010" s="9"/>
      <c r="AC1010" s="9"/>
      <c r="AD1010" s="9"/>
      <c r="AE1010" s="9"/>
      <c r="AF1010" s="9"/>
      <c r="AG1010" s="9"/>
      <c r="AH1010" s="9"/>
    </row>
    <row r="1011" ht="15.75" customHeight="1">
      <c r="A1011" s="177">
        <v>44257.0</v>
      </c>
      <c r="B1011" s="178">
        <v>0.4</v>
      </c>
      <c r="C1011" s="178">
        <v>0.54</v>
      </c>
      <c r="D1011" s="178">
        <v>0.66</v>
      </c>
      <c r="E1011" s="178">
        <v>0.98</v>
      </c>
      <c r="F1011" s="178">
        <v>1.32</v>
      </c>
      <c r="G1011" s="178">
        <v>1.52</v>
      </c>
      <c r="H1011" s="178">
        <v>2.1</v>
      </c>
      <c r="I1011" s="178">
        <v>2.66</v>
      </c>
      <c r="J1011" s="178">
        <v>3.15</v>
      </c>
      <c r="K1011" s="179">
        <f>MAX(0,((T1011*(365/365))-VLOOKUP(A1011,VBMA!$A:$D,4,0))  /  (T1011* (365/365)   ))</f>
        <v>0.9178554332</v>
      </c>
      <c r="L1011" s="180">
        <f t="shared" ref="L1011:S1011" si="1014">(B1011*(1-$K1011) * (365/365))/100</f>
        <v>0.0003285782671</v>
      </c>
      <c r="M1011" s="180">
        <f t="shared" si="1014"/>
        <v>0.0004435806606</v>
      </c>
      <c r="N1011" s="180">
        <f t="shared" si="1014"/>
        <v>0.0005421541407</v>
      </c>
      <c r="O1011" s="180">
        <f t="shared" si="1014"/>
        <v>0.0008050167544</v>
      </c>
      <c r="P1011" s="180">
        <f t="shared" si="1014"/>
        <v>0.001084308281</v>
      </c>
      <c r="Q1011" s="180">
        <f t="shared" si="1014"/>
        <v>0.001248597415</v>
      </c>
      <c r="R1011" s="180">
        <f t="shared" si="1014"/>
        <v>0.001725035902</v>
      </c>
      <c r="S1011" s="180">
        <f t="shared" si="1014"/>
        <v>0.002185045476</v>
      </c>
      <c r="T1011" s="181">
        <f t="shared" si="3"/>
        <v>3.213846154</v>
      </c>
      <c r="U1011" s="182">
        <f t="shared" si="4"/>
        <v>44441</v>
      </c>
      <c r="V1011" s="182">
        <f t="shared" si="5"/>
        <v>44532</v>
      </c>
      <c r="W1011" s="182">
        <f t="shared" si="6"/>
        <v>44622</v>
      </c>
      <c r="X1011" s="181">
        <f t="shared" si="7"/>
        <v>184</v>
      </c>
      <c r="Y1011" s="181">
        <f t="shared" si="8"/>
        <v>275</v>
      </c>
      <c r="Z1011" s="181">
        <f t="shared" si="9"/>
        <v>365</v>
      </c>
      <c r="AA1011" s="155"/>
      <c r="AB1011" s="9"/>
      <c r="AC1011" s="9"/>
      <c r="AD1011" s="9"/>
      <c r="AE1011" s="9"/>
      <c r="AF1011" s="9"/>
      <c r="AG1011" s="9"/>
      <c r="AH1011" s="9"/>
    </row>
    <row r="1012" ht="15.75" customHeight="1">
      <c r="A1012" s="177">
        <v>44256.0</v>
      </c>
      <c r="B1012" s="178">
        <v>0.42</v>
      </c>
      <c r="C1012" s="178">
        <v>0.55</v>
      </c>
      <c r="D1012" s="178">
        <v>0.7</v>
      </c>
      <c r="E1012" s="178">
        <v>0.97</v>
      </c>
      <c r="F1012" s="178">
        <v>1.28</v>
      </c>
      <c r="G1012" s="178">
        <v>1.48</v>
      </c>
      <c r="H1012" s="178">
        <v>2.08</v>
      </c>
      <c r="I1012" s="178">
        <v>2.65</v>
      </c>
      <c r="J1012" s="178">
        <v>3.01</v>
      </c>
      <c r="K1012" s="179">
        <f>MAX(0,((T1012*(365/365))-VLOOKUP(A1012,VBMA!$A:$D,4,0))  /  (T1012* (365/365)   ))</f>
        <v>0.9166079672</v>
      </c>
      <c r="L1012" s="180">
        <f t="shared" ref="L1012:S1012" si="1015">(B1012*(1-$K1012) * (365/365))/100</f>
        <v>0.0003502465379</v>
      </c>
      <c r="M1012" s="180">
        <f t="shared" si="1015"/>
        <v>0.0004586561805</v>
      </c>
      <c r="N1012" s="180">
        <f t="shared" si="1015"/>
        <v>0.0005837442298</v>
      </c>
      <c r="O1012" s="180">
        <f t="shared" si="1015"/>
        <v>0.0008089027184</v>
      </c>
      <c r="P1012" s="180">
        <f t="shared" si="1015"/>
        <v>0.00106741802</v>
      </c>
      <c r="Q1012" s="180">
        <f t="shared" si="1015"/>
        <v>0.001234202086</v>
      </c>
      <c r="R1012" s="180">
        <f t="shared" si="1015"/>
        <v>0.001734554283</v>
      </c>
      <c r="S1012" s="180">
        <f t="shared" si="1015"/>
        <v>0.00220988887</v>
      </c>
      <c r="T1012" s="181">
        <f t="shared" si="3"/>
        <v>3.213736264</v>
      </c>
      <c r="U1012" s="182">
        <f t="shared" si="4"/>
        <v>44440</v>
      </c>
      <c r="V1012" s="182">
        <f t="shared" si="5"/>
        <v>44531</v>
      </c>
      <c r="W1012" s="182">
        <f t="shared" si="6"/>
        <v>44621</v>
      </c>
      <c r="X1012" s="181">
        <f t="shared" si="7"/>
        <v>184</v>
      </c>
      <c r="Y1012" s="181">
        <f t="shared" si="8"/>
        <v>275</v>
      </c>
      <c r="Z1012" s="181">
        <f t="shared" si="9"/>
        <v>365</v>
      </c>
      <c r="AA1012" s="155"/>
      <c r="AB1012" s="9"/>
      <c r="AC1012" s="9"/>
      <c r="AD1012" s="9"/>
      <c r="AE1012" s="9"/>
      <c r="AF1012" s="9"/>
      <c r="AG1012" s="9"/>
      <c r="AH1012" s="9"/>
    </row>
    <row r="1013" ht="15.75" customHeight="1">
      <c r="A1013" s="177">
        <v>44253.0</v>
      </c>
      <c r="B1013" s="178">
        <v>0.4</v>
      </c>
      <c r="C1013" s="178">
        <v>0.5</v>
      </c>
      <c r="D1013" s="178">
        <v>0.66</v>
      </c>
      <c r="E1013" s="178">
        <v>0.9</v>
      </c>
      <c r="F1013" s="178">
        <v>1.32</v>
      </c>
      <c r="G1013" s="178">
        <v>1.58</v>
      </c>
      <c r="H1013" s="178">
        <v>2.06</v>
      </c>
      <c r="I1013" s="178">
        <v>2.65</v>
      </c>
      <c r="J1013" s="178">
        <v>3.14</v>
      </c>
      <c r="K1013" s="179">
        <f>MAX(0,((T1013*(365/365))-VLOOKUP(A1013,VBMA!$A:$D,4,0))  /  (T1013* (365/365)   ))</f>
        <v>0.9172839506</v>
      </c>
      <c r="L1013" s="180">
        <f t="shared" ref="L1013:S1013" si="1016">(B1013*(1-$K1013) * (365/365))/100</f>
        <v>0.0003308641975</v>
      </c>
      <c r="M1013" s="180">
        <f t="shared" si="1016"/>
        <v>0.0004135802469</v>
      </c>
      <c r="N1013" s="180">
        <f t="shared" si="1016"/>
        <v>0.0005459259259</v>
      </c>
      <c r="O1013" s="180">
        <f t="shared" si="1016"/>
        <v>0.0007444444444</v>
      </c>
      <c r="P1013" s="180">
        <f t="shared" si="1016"/>
        <v>0.001091851852</v>
      </c>
      <c r="Q1013" s="180">
        <f t="shared" si="1016"/>
        <v>0.00130691358</v>
      </c>
      <c r="R1013" s="180">
        <f t="shared" si="1016"/>
        <v>0.001703950617</v>
      </c>
      <c r="S1013" s="180">
        <f t="shared" si="1016"/>
        <v>0.002191975309</v>
      </c>
      <c r="T1013" s="181">
        <f t="shared" si="3"/>
        <v>3.24</v>
      </c>
      <c r="U1013" s="182">
        <f t="shared" si="4"/>
        <v>44434</v>
      </c>
      <c r="V1013" s="182">
        <f t="shared" si="5"/>
        <v>44526</v>
      </c>
      <c r="W1013" s="182">
        <f t="shared" si="6"/>
        <v>44618</v>
      </c>
      <c r="X1013" s="181">
        <f t="shared" si="7"/>
        <v>181</v>
      </c>
      <c r="Y1013" s="181">
        <f t="shared" si="8"/>
        <v>273</v>
      </c>
      <c r="Z1013" s="181">
        <f t="shared" si="9"/>
        <v>365</v>
      </c>
      <c r="AA1013" s="155"/>
      <c r="AB1013" s="9"/>
      <c r="AC1013" s="9"/>
      <c r="AD1013" s="9"/>
      <c r="AE1013" s="9"/>
      <c r="AF1013" s="9"/>
      <c r="AG1013" s="9"/>
      <c r="AH1013" s="9"/>
    </row>
    <row r="1014" ht="15.75" customHeight="1">
      <c r="A1014" s="177">
        <v>44252.0</v>
      </c>
      <c r="B1014" s="178">
        <v>0.4</v>
      </c>
      <c r="C1014" s="178">
        <v>0.54</v>
      </c>
      <c r="D1014" s="178">
        <v>0.68</v>
      </c>
      <c r="E1014" s="178">
        <v>0.94</v>
      </c>
      <c r="F1014" s="178">
        <v>1.3</v>
      </c>
      <c r="G1014" s="178">
        <v>1.56</v>
      </c>
      <c r="H1014" s="178">
        <v>2.2</v>
      </c>
      <c r="I1014" s="178">
        <v>2.82</v>
      </c>
      <c r="J1014" s="178">
        <v>3.2</v>
      </c>
      <c r="K1014" s="179">
        <f>MAX(0,((T1014*(365/365))-VLOOKUP(A1014,VBMA!$A:$D,4,0))  /  (T1014* (365/365)   ))</f>
        <v>0.9305232558</v>
      </c>
      <c r="L1014" s="180">
        <f t="shared" ref="L1014:S1014" si="1017">(B1014*(1-$K1014) * (365/365))/100</f>
        <v>0.0002779069767</v>
      </c>
      <c r="M1014" s="180">
        <f t="shared" si="1017"/>
        <v>0.0003751744186</v>
      </c>
      <c r="N1014" s="180">
        <f t="shared" si="1017"/>
        <v>0.0004724418605</v>
      </c>
      <c r="O1014" s="180">
        <f t="shared" si="1017"/>
        <v>0.0006530813953</v>
      </c>
      <c r="P1014" s="180">
        <f t="shared" si="1017"/>
        <v>0.0009031976744</v>
      </c>
      <c r="Q1014" s="180">
        <f t="shared" si="1017"/>
        <v>0.001083837209</v>
      </c>
      <c r="R1014" s="180">
        <f t="shared" si="1017"/>
        <v>0.001528488372</v>
      </c>
      <c r="S1014" s="180">
        <f t="shared" si="1017"/>
        <v>0.001959244186</v>
      </c>
      <c r="T1014" s="181">
        <f t="shared" si="3"/>
        <v>3.44</v>
      </c>
      <c r="U1014" s="182">
        <f t="shared" si="4"/>
        <v>44433</v>
      </c>
      <c r="V1014" s="182">
        <f t="shared" si="5"/>
        <v>44525</v>
      </c>
      <c r="W1014" s="182">
        <f t="shared" si="6"/>
        <v>44617</v>
      </c>
      <c r="X1014" s="181">
        <f t="shared" si="7"/>
        <v>181</v>
      </c>
      <c r="Y1014" s="181">
        <f t="shared" si="8"/>
        <v>273</v>
      </c>
      <c r="Z1014" s="181">
        <f t="shared" si="9"/>
        <v>365</v>
      </c>
      <c r="AA1014" s="155"/>
      <c r="AB1014" s="9"/>
      <c r="AC1014" s="9"/>
      <c r="AD1014" s="9"/>
      <c r="AE1014" s="9"/>
      <c r="AF1014" s="9"/>
      <c r="AG1014" s="9"/>
      <c r="AH1014" s="9"/>
    </row>
    <row r="1015" ht="15.75" customHeight="1">
      <c r="A1015" s="177">
        <v>44251.0</v>
      </c>
      <c r="B1015" s="178">
        <v>0.4</v>
      </c>
      <c r="C1015" s="178">
        <v>0.56</v>
      </c>
      <c r="D1015" s="178">
        <v>0.72</v>
      </c>
      <c r="E1015" s="178">
        <v>0.94</v>
      </c>
      <c r="F1015" s="178">
        <v>1.28</v>
      </c>
      <c r="G1015" s="178">
        <v>1.52</v>
      </c>
      <c r="H1015" s="178">
        <v>2.1</v>
      </c>
      <c r="I1015" s="178">
        <v>2.7</v>
      </c>
      <c r="J1015" s="178">
        <v>3.02</v>
      </c>
      <c r="K1015" s="179">
        <f>MAX(0,((T1015*(365/365))-VLOOKUP(A1015,VBMA!$A:$D,4,0))  /  (T1015* (365/365)   ))</f>
        <v>0.9290909091</v>
      </c>
      <c r="L1015" s="180">
        <f t="shared" ref="L1015:S1015" si="1018">(B1015*(1-$K1015) * (365/365))/100</f>
        <v>0.0002836363636</v>
      </c>
      <c r="M1015" s="180">
        <f t="shared" si="1018"/>
        <v>0.0003970909091</v>
      </c>
      <c r="N1015" s="180">
        <f t="shared" si="1018"/>
        <v>0.0005105454545</v>
      </c>
      <c r="O1015" s="180">
        <f t="shared" si="1018"/>
        <v>0.0006665454545</v>
      </c>
      <c r="P1015" s="180">
        <f t="shared" si="1018"/>
        <v>0.0009076363636</v>
      </c>
      <c r="Q1015" s="180">
        <f t="shared" si="1018"/>
        <v>0.001077818182</v>
      </c>
      <c r="R1015" s="180">
        <f t="shared" si="1018"/>
        <v>0.001489090909</v>
      </c>
      <c r="S1015" s="180">
        <f t="shared" si="1018"/>
        <v>0.001914545455</v>
      </c>
      <c r="T1015" s="181">
        <f t="shared" si="3"/>
        <v>3.3</v>
      </c>
      <c r="U1015" s="182">
        <f t="shared" si="4"/>
        <v>44432</v>
      </c>
      <c r="V1015" s="182">
        <f t="shared" si="5"/>
        <v>44524</v>
      </c>
      <c r="W1015" s="182">
        <f t="shared" si="6"/>
        <v>44616</v>
      </c>
      <c r="X1015" s="181">
        <f t="shared" si="7"/>
        <v>181</v>
      </c>
      <c r="Y1015" s="181">
        <f t="shared" si="8"/>
        <v>273</v>
      </c>
      <c r="Z1015" s="181">
        <f t="shared" si="9"/>
        <v>365</v>
      </c>
      <c r="AA1015" s="155"/>
      <c r="AB1015" s="9"/>
      <c r="AC1015" s="9"/>
      <c r="AD1015" s="9"/>
      <c r="AE1015" s="9"/>
      <c r="AF1015" s="9"/>
      <c r="AG1015" s="9"/>
      <c r="AH1015" s="9"/>
    </row>
    <row r="1016" ht="15.75" customHeight="1">
      <c r="A1016" s="177">
        <v>44250.0</v>
      </c>
      <c r="B1016" s="178">
        <v>0.44</v>
      </c>
      <c r="C1016" s="178">
        <v>0.58</v>
      </c>
      <c r="D1016" s="178">
        <v>0.76</v>
      </c>
      <c r="E1016" s="178">
        <v>0.96</v>
      </c>
      <c r="F1016" s="178">
        <v>1.34</v>
      </c>
      <c r="G1016" s="178">
        <v>1.6</v>
      </c>
      <c r="H1016" s="178">
        <v>2.16</v>
      </c>
      <c r="I1016" s="178">
        <v>2.83</v>
      </c>
      <c r="J1016" s="178">
        <v>3.23</v>
      </c>
      <c r="K1016" s="179">
        <f>MAX(0,((T1016*(365/365))-VLOOKUP(A1016,VBMA!$A:$D,4,0))  /  (T1016* (365/365)   ))</f>
        <v>0.9317142857</v>
      </c>
      <c r="L1016" s="180">
        <f t="shared" ref="L1016:S1016" si="1019">(B1016*(1-$K1016) * (365/365))/100</f>
        <v>0.0003004571429</v>
      </c>
      <c r="M1016" s="180">
        <f t="shared" si="1019"/>
        <v>0.0003960571429</v>
      </c>
      <c r="N1016" s="180">
        <f t="shared" si="1019"/>
        <v>0.0005189714286</v>
      </c>
      <c r="O1016" s="180">
        <f t="shared" si="1019"/>
        <v>0.0006555428571</v>
      </c>
      <c r="P1016" s="180">
        <f t="shared" si="1019"/>
        <v>0.0009150285714</v>
      </c>
      <c r="Q1016" s="180">
        <f t="shared" si="1019"/>
        <v>0.001092571429</v>
      </c>
      <c r="R1016" s="180">
        <f t="shared" si="1019"/>
        <v>0.001474971429</v>
      </c>
      <c r="S1016" s="180">
        <f t="shared" si="1019"/>
        <v>0.001932485714</v>
      </c>
      <c r="T1016" s="181">
        <f t="shared" si="3"/>
        <v>3.5</v>
      </c>
      <c r="U1016" s="182">
        <f t="shared" si="4"/>
        <v>44431</v>
      </c>
      <c r="V1016" s="182">
        <f t="shared" si="5"/>
        <v>44523</v>
      </c>
      <c r="W1016" s="182">
        <f t="shared" si="6"/>
        <v>44615</v>
      </c>
      <c r="X1016" s="181">
        <f t="shared" si="7"/>
        <v>181</v>
      </c>
      <c r="Y1016" s="181">
        <f t="shared" si="8"/>
        <v>273</v>
      </c>
      <c r="Z1016" s="181">
        <f t="shared" si="9"/>
        <v>365</v>
      </c>
      <c r="AA1016" s="155"/>
      <c r="AB1016" s="9"/>
      <c r="AC1016" s="9"/>
      <c r="AD1016" s="9"/>
      <c r="AE1016" s="9"/>
      <c r="AF1016" s="9"/>
      <c r="AG1016" s="9"/>
      <c r="AH1016" s="9"/>
    </row>
    <row r="1017" ht="15.75" customHeight="1">
      <c r="A1017" s="177">
        <v>44249.0</v>
      </c>
      <c r="B1017" s="178">
        <v>0.58</v>
      </c>
      <c r="C1017" s="178">
        <v>0.66</v>
      </c>
      <c r="D1017" s="178">
        <v>0.84</v>
      </c>
      <c r="E1017" s="178">
        <v>1.02</v>
      </c>
      <c r="F1017" s="178">
        <v>1.42</v>
      </c>
      <c r="G1017" s="178">
        <v>1.72</v>
      </c>
      <c r="H1017" s="178">
        <v>2.26</v>
      </c>
      <c r="I1017" s="178">
        <v>2.9</v>
      </c>
      <c r="J1017" s="178">
        <v>3.35</v>
      </c>
      <c r="K1017" s="179">
        <f>MAX(0,((T1017*(365/365))-VLOOKUP(A1017,VBMA!$A:$D,4,0))  /  (T1017* (365/365)   ))</f>
        <v>0.9293785311</v>
      </c>
      <c r="L1017" s="180">
        <f t="shared" ref="L1017:S1017" si="1020">(B1017*(1-$K1017) * (365/365))/100</f>
        <v>0.0004096045198</v>
      </c>
      <c r="M1017" s="180">
        <f t="shared" si="1020"/>
        <v>0.0004661016949</v>
      </c>
      <c r="N1017" s="180">
        <f t="shared" si="1020"/>
        <v>0.000593220339</v>
      </c>
      <c r="O1017" s="180">
        <f t="shared" si="1020"/>
        <v>0.0007203389831</v>
      </c>
      <c r="P1017" s="180">
        <f t="shared" si="1020"/>
        <v>0.001002824859</v>
      </c>
      <c r="Q1017" s="180">
        <f t="shared" si="1020"/>
        <v>0.001214689266</v>
      </c>
      <c r="R1017" s="180">
        <f t="shared" si="1020"/>
        <v>0.001596045198</v>
      </c>
      <c r="S1017" s="180">
        <f t="shared" si="1020"/>
        <v>0.002048022599</v>
      </c>
      <c r="T1017" s="181">
        <f t="shared" si="3"/>
        <v>3.54</v>
      </c>
      <c r="U1017" s="182">
        <f t="shared" si="4"/>
        <v>44430</v>
      </c>
      <c r="V1017" s="182">
        <f t="shared" si="5"/>
        <v>44522</v>
      </c>
      <c r="W1017" s="182">
        <f t="shared" si="6"/>
        <v>44614</v>
      </c>
      <c r="X1017" s="181">
        <f t="shared" si="7"/>
        <v>181</v>
      </c>
      <c r="Y1017" s="181">
        <f t="shared" si="8"/>
        <v>273</v>
      </c>
      <c r="Z1017" s="181">
        <f t="shared" si="9"/>
        <v>365</v>
      </c>
      <c r="AA1017" s="155"/>
      <c r="AB1017" s="9"/>
      <c r="AC1017" s="9"/>
      <c r="AD1017" s="9"/>
      <c r="AE1017" s="9"/>
      <c r="AF1017" s="9"/>
      <c r="AG1017" s="9"/>
      <c r="AH1017" s="9"/>
    </row>
    <row r="1018" ht="15.75" customHeight="1">
      <c r="A1018" s="177">
        <v>44246.0</v>
      </c>
      <c r="B1018" s="178">
        <v>0.73</v>
      </c>
      <c r="C1018" s="178">
        <v>0.83</v>
      </c>
      <c r="D1018" s="178">
        <v>0.99</v>
      </c>
      <c r="E1018" s="178">
        <v>1.16</v>
      </c>
      <c r="F1018" s="178">
        <v>1.57</v>
      </c>
      <c r="G1018" s="178">
        <v>1.79</v>
      </c>
      <c r="H1018" s="178">
        <v>2.27</v>
      </c>
      <c r="I1018" s="178">
        <v>2.78</v>
      </c>
      <c r="J1018" s="178">
        <v>3.17</v>
      </c>
      <c r="K1018" s="179">
        <f>MAX(0,((T1018*(365/365))-VLOOKUP(A1018,VBMA!$A:$D,4,0))  /  (T1018* (365/365)   ))</f>
        <v>0.9240121581</v>
      </c>
      <c r="L1018" s="180">
        <f t="shared" ref="L1018:S1018" si="1021">(B1018*(1-$K1018) * (365/365))/100</f>
        <v>0.0005547112462</v>
      </c>
      <c r="M1018" s="180">
        <f t="shared" si="1021"/>
        <v>0.0006306990881</v>
      </c>
      <c r="N1018" s="180">
        <f t="shared" si="1021"/>
        <v>0.0007522796353</v>
      </c>
      <c r="O1018" s="180">
        <f t="shared" si="1021"/>
        <v>0.0008814589666</v>
      </c>
      <c r="P1018" s="180">
        <f t="shared" si="1021"/>
        <v>0.001193009119</v>
      </c>
      <c r="Q1018" s="180">
        <f t="shared" si="1021"/>
        <v>0.001360182371</v>
      </c>
      <c r="R1018" s="180">
        <f t="shared" si="1021"/>
        <v>0.001724924012</v>
      </c>
      <c r="S1018" s="180">
        <f t="shared" si="1021"/>
        <v>0.002112462006</v>
      </c>
      <c r="T1018" s="181">
        <f t="shared" si="3"/>
        <v>3.29</v>
      </c>
      <c r="U1018" s="182">
        <f t="shared" si="4"/>
        <v>44427</v>
      </c>
      <c r="V1018" s="182">
        <f t="shared" si="5"/>
        <v>44519</v>
      </c>
      <c r="W1018" s="182">
        <f t="shared" si="6"/>
        <v>44611</v>
      </c>
      <c r="X1018" s="181">
        <f t="shared" si="7"/>
        <v>181</v>
      </c>
      <c r="Y1018" s="181">
        <f t="shared" si="8"/>
        <v>273</v>
      </c>
      <c r="Z1018" s="181">
        <f t="shared" si="9"/>
        <v>365</v>
      </c>
      <c r="AA1018" s="155"/>
      <c r="AB1018" s="9"/>
      <c r="AC1018" s="9"/>
      <c r="AD1018" s="9"/>
      <c r="AE1018" s="9"/>
      <c r="AF1018" s="9"/>
      <c r="AG1018" s="9"/>
      <c r="AH1018" s="9"/>
    </row>
    <row r="1019" ht="15.75" customHeight="1">
      <c r="A1019" s="177">
        <v>44245.0</v>
      </c>
      <c r="B1019" s="178">
        <v>1.47</v>
      </c>
      <c r="C1019" s="178">
        <v>1.53</v>
      </c>
      <c r="D1019" s="178">
        <v>1.68</v>
      </c>
      <c r="E1019" s="178">
        <v>1.72</v>
      </c>
      <c r="F1019" s="178">
        <v>1.87</v>
      </c>
      <c r="G1019" s="178">
        <v>1.98</v>
      </c>
      <c r="H1019" s="178">
        <v>2.38</v>
      </c>
      <c r="I1019" s="178">
        <v>2.9</v>
      </c>
      <c r="J1019" s="178">
        <v>3.22</v>
      </c>
      <c r="K1019" s="179">
        <f>MAX(0,((T1019*(365/365))-VLOOKUP(A1019,VBMA!$A:$D,4,0))  /  (T1019* (365/365)   ))</f>
        <v>0.9295321637</v>
      </c>
      <c r="L1019" s="180">
        <f t="shared" ref="L1019:S1019" si="1022">(B1019*(1-$K1019) * (365/365))/100</f>
        <v>0.001035877193</v>
      </c>
      <c r="M1019" s="180">
        <f t="shared" si="1022"/>
        <v>0.001078157895</v>
      </c>
      <c r="N1019" s="180">
        <f t="shared" si="1022"/>
        <v>0.001183859649</v>
      </c>
      <c r="O1019" s="180">
        <f t="shared" si="1022"/>
        <v>0.001212046784</v>
      </c>
      <c r="P1019" s="180">
        <f t="shared" si="1022"/>
        <v>0.001317748538</v>
      </c>
      <c r="Q1019" s="180">
        <f t="shared" si="1022"/>
        <v>0.001395263158</v>
      </c>
      <c r="R1019" s="180">
        <f t="shared" si="1022"/>
        <v>0.001677134503</v>
      </c>
      <c r="S1019" s="180">
        <f t="shared" si="1022"/>
        <v>0.002043567251</v>
      </c>
      <c r="T1019" s="181">
        <f t="shared" si="3"/>
        <v>3.42</v>
      </c>
      <c r="U1019" s="182">
        <f t="shared" si="4"/>
        <v>44426</v>
      </c>
      <c r="V1019" s="182">
        <f t="shared" si="5"/>
        <v>44518</v>
      </c>
      <c r="W1019" s="182">
        <f t="shared" si="6"/>
        <v>44610</v>
      </c>
      <c r="X1019" s="181">
        <f t="shared" si="7"/>
        <v>181</v>
      </c>
      <c r="Y1019" s="181">
        <f t="shared" si="8"/>
        <v>273</v>
      </c>
      <c r="Z1019" s="181">
        <f t="shared" si="9"/>
        <v>365</v>
      </c>
      <c r="AA1019" s="155"/>
      <c r="AB1019" s="9"/>
      <c r="AC1019" s="9"/>
      <c r="AD1019" s="9"/>
      <c r="AE1019" s="9"/>
      <c r="AF1019" s="9"/>
      <c r="AG1019" s="9"/>
      <c r="AH1019" s="9"/>
    </row>
    <row r="1020" ht="15.75" customHeight="1">
      <c r="A1020" s="177">
        <v>44244.0</v>
      </c>
      <c r="B1020" s="178">
        <v>2.23</v>
      </c>
      <c r="C1020" s="178">
        <v>2.35</v>
      </c>
      <c r="D1020" s="178">
        <v>2.35</v>
      </c>
      <c r="E1020" s="178">
        <v>2.33</v>
      </c>
      <c r="F1020" s="178">
        <v>2.1</v>
      </c>
      <c r="G1020" s="178">
        <v>2.1</v>
      </c>
      <c r="H1020" s="178">
        <v>2.68</v>
      </c>
      <c r="I1020" s="178">
        <v>3.14</v>
      </c>
      <c r="J1020" s="178">
        <v>3.58</v>
      </c>
      <c r="K1020" s="179">
        <f>MAX(0,((T1020*(365/365))-VLOOKUP(A1020,VBMA!$A:$D,4,0))  /  (T1020* (365/365)   ))</f>
        <v>0.9344444444</v>
      </c>
      <c r="L1020" s="180">
        <f t="shared" ref="L1020:S1020" si="1023">(B1020*(1-$K1020) * (365/365))/100</f>
        <v>0.001461888889</v>
      </c>
      <c r="M1020" s="180">
        <f t="shared" si="1023"/>
        <v>0.001540555556</v>
      </c>
      <c r="N1020" s="180">
        <f t="shared" si="1023"/>
        <v>0.001540555556</v>
      </c>
      <c r="O1020" s="180">
        <f t="shared" si="1023"/>
        <v>0.001527444444</v>
      </c>
      <c r="P1020" s="180">
        <f t="shared" si="1023"/>
        <v>0.001376666667</v>
      </c>
      <c r="Q1020" s="180">
        <f t="shared" si="1023"/>
        <v>0.001376666667</v>
      </c>
      <c r="R1020" s="180">
        <f t="shared" si="1023"/>
        <v>0.001756888889</v>
      </c>
      <c r="S1020" s="180">
        <f t="shared" si="1023"/>
        <v>0.002058444444</v>
      </c>
      <c r="T1020" s="181">
        <f t="shared" si="3"/>
        <v>3.6</v>
      </c>
      <c r="U1020" s="182">
        <f t="shared" si="4"/>
        <v>44425</v>
      </c>
      <c r="V1020" s="182">
        <f t="shared" si="5"/>
        <v>44517</v>
      </c>
      <c r="W1020" s="182">
        <f t="shared" si="6"/>
        <v>44609</v>
      </c>
      <c r="X1020" s="181">
        <f t="shared" si="7"/>
        <v>181</v>
      </c>
      <c r="Y1020" s="181">
        <f t="shared" si="8"/>
        <v>273</v>
      </c>
      <c r="Z1020" s="181">
        <f t="shared" si="9"/>
        <v>365</v>
      </c>
      <c r="AA1020" s="155"/>
      <c r="AB1020" s="9"/>
      <c r="AC1020" s="9"/>
      <c r="AD1020" s="9"/>
      <c r="AE1020" s="9"/>
      <c r="AF1020" s="9"/>
      <c r="AG1020" s="9"/>
      <c r="AH1020" s="9"/>
    </row>
    <row r="1021" ht="15.75" customHeight="1">
      <c r="A1021" s="177">
        <v>44236.0</v>
      </c>
      <c r="B1021" s="178">
        <v>2.6</v>
      </c>
      <c r="C1021" s="178">
        <v>2.6</v>
      </c>
      <c r="D1021" s="178">
        <v>2.38</v>
      </c>
      <c r="E1021" s="178">
        <v>2.3</v>
      </c>
      <c r="F1021" s="178">
        <v>2.28</v>
      </c>
      <c r="G1021" s="178">
        <v>2.28</v>
      </c>
      <c r="H1021" s="178">
        <v>2.6</v>
      </c>
      <c r="I1021" s="178">
        <v>3.0</v>
      </c>
      <c r="J1021" s="178">
        <v>3.48</v>
      </c>
      <c r="K1021" s="179">
        <f>MAX(0,((T1021*(365/365))-VLOOKUP(A1021,VBMA!$A:$D,4,0))  /  (T1021* (365/365)   ))</f>
        <v>0.9297058824</v>
      </c>
      <c r="L1021" s="180">
        <f t="shared" ref="L1021:S1021" si="1024">(B1021*(1-$K1021) * (365/365))/100</f>
        <v>0.001827647059</v>
      </c>
      <c r="M1021" s="180">
        <f t="shared" si="1024"/>
        <v>0.001827647059</v>
      </c>
      <c r="N1021" s="180">
        <f t="shared" si="1024"/>
        <v>0.001673</v>
      </c>
      <c r="O1021" s="180">
        <f t="shared" si="1024"/>
        <v>0.001616764706</v>
      </c>
      <c r="P1021" s="180">
        <f t="shared" si="1024"/>
        <v>0.001602705882</v>
      </c>
      <c r="Q1021" s="180">
        <f t="shared" si="1024"/>
        <v>0.001602705882</v>
      </c>
      <c r="R1021" s="180">
        <f t="shared" si="1024"/>
        <v>0.001827647059</v>
      </c>
      <c r="S1021" s="180">
        <f t="shared" si="1024"/>
        <v>0.002108823529</v>
      </c>
      <c r="T1021" s="181">
        <f t="shared" si="3"/>
        <v>3.4</v>
      </c>
      <c r="U1021" s="182">
        <f t="shared" si="4"/>
        <v>44417</v>
      </c>
      <c r="V1021" s="182">
        <f t="shared" si="5"/>
        <v>44509</v>
      </c>
      <c r="W1021" s="182">
        <f t="shared" si="6"/>
        <v>44601</v>
      </c>
      <c r="X1021" s="181">
        <f t="shared" si="7"/>
        <v>181</v>
      </c>
      <c r="Y1021" s="181">
        <f t="shared" si="8"/>
        <v>273</v>
      </c>
      <c r="Z1021" s="181">
        <f t="shared" si="9"/>
        <v>365</v>
      </c>
      <c r="AA1021" s="155"/>
      <c r="AB1021" s="9"/>
      <c r="AC1021" s="9"/>
      <c r="AD1021" s="9"/>
      <c r="AE1021" s="9"/>
      <c r="AF1021" s="9"/>
      <c r="AG1021" s="9"/>
      <c r="AH1021" s="9"/>
    </row>
    <row r="1022" ht="15.75" customHeight="1">
      <c r="A1022" s="177">
        <v>44235.0</v>
      </c>
      <c r="B1022" s="178">
        <v>2.2</v>
      </c>
      <c r="C1022" s="178">
        <v>2.32</v>
      </c>
      <c r="D1022" s="178">
        <v>2.36</v>
      </c>
      <c r="E1022" s="178">
        <v>2.2</v>
      </c>
      <c r="F1022" s="178">
        <v>2.08</v>
      </c>
      <c r="G1022" s="178">
        <v>2.12</v>
      </c>
      <c r="H1022" s="178">
        <v>2.52</v>
      </c>
      <c r="I1022" s="178">
        <v>2.83</v>
      </c>
      <c r="J1022" s="178">
        <v>3.25</v>
      </c>
      <c r="K1022" s="179">
        <f>MAX(0,((T1022*(365/365))-VLOOKUP(A1022,VBMA!$A:$D,4,0))  /  (T1022* (365/365)   ))</f>
        <v>0.9238853503</v>
      </c>
      <c r="L1022" s="180">
        <f t="shared" ref="L1022:S1022" si="1025">(B1022*(1-$K1022) * (365/365))/100</f>
        <v>0.001674522293</v>
      </c>
      <c r="M1022" s="180">
        <f t="shared" si="1025"/>
        <v>0.001765859873</v>
      </c>
      <c r="N1022" s="180">
        <f t="shared" si="1025"/>
        <v>0.001796305732</v>
      </c>
      <c r="O1022" s="180">
        <f t="shared" si="1025"/>
        <v>0.001674522293</v>
      </c>
      <c r="P1022" s="180">
        <f t="shared" si="1025"/>
        <v>0.001583184713</v>
      </c>
      <c r="Q1022" s="180">
        <f t="shared" si="1025"/>
        <v>0.001613630573</v>
      </c>
      <c r="R1022" s="180">
        <f t="shared" si="1025"/>
        <v>0.001918089172</v>
      </c>
      <c r="S1022" s="180">
        <f t="shared" si="1025"/>
        <v>0.002154044586</v>
      </c>
      <c r="T1022" s="181">
        <f t="shared" si="3"/>
        <v>3.14</v>
      </c>
      <c r="U1022" s="182">
        <f t="shared" si="4"/>
        <v>44416</v>
      </c>
      <c r="V1022" s="182">
        <f t="shared" si="5"/>
        <v>44508</v>
      </c>
      <c r="W1022" s="182">
        <f t="shared" si="6"/>
        <v>44600</v>
      </c>
      <c r="X1022" s="181">
        <f t="shared" si="7"/>
        <v>181</v>
      </c>
      <c r="Y1022" s="181">
        <f t="shared" si="8"/>
        <v>273</v>
      </c>
      <c r="Z1022" s="181">
        <f t="shared" si="9"/>
        <v>365</v>
      </c>
      <c r="AA1022" s="155"/>
      <c r="AB1022" s="9"/>
      <c r="AC1022" s="9"/>
      <c r="AD1022" s="9"/>
      <c r="AE1022" s="9"/>
      <c r="AF1022" s="9"/>
      <c r="AG1022" s="9"/>
      <c r="AH1022" s="9"/>
    </row>
    <row r="1023" ht="15.75" customHeight="1">
      <c r="A1023" s="177">
        <v>44232.0</v>
      </c>
      <c r="B1023" s="178">
        <v>2.0</v>
      </c>
      <c r="C1023" s="178">
        <v>2.18</v>
      </c>
      <c r="D1023" s="178">
        <v>2.25</v>
      </c>
      <c r="E1023" s="178">
        <v>2.2</v>
      </c>
      <c r="F1023" s="178">
        <v>2.05</v>
      </c>
      <c r="G1023" s="178">
        <v>2.08</v>
      </c>
      <c r="H1023" s="178">
        <v>2.6</v>
      </c>
      <c r="I1023" s="178">
        <v>3.08</v>
      </c>
      <c r="J1023" s="178">
        <v>3.52</v>
      </c>
      <c r="K1023" s="179">
        <f>MAX(0,((T1023*(365/365))-VLOOKUP(A1023,VBMA!$A:$D,4,0))  /  (T1023* (365/365)   ))</f>
        <v>0.9348314607</v>
      </c>
      <c r="L1023" s="180">
        <f t="shared" ref="L1023:S1023" si="1026">(B1023*(1-$K1023) * (365/365))/100</f>
        <v>0.001303370787</v>
      </c>
      <c r="M1023" s="180">
        <f t="shared" si="1026"/>
        <v>0.001420674157</v>
      </c>
      <c r="N1023" s="180">
        <f t="shared" si="1026"/>
        <v>0.001466292135</v>
      </c>
      <c r="O1023" s="180">
        <f t="shared" si="1026"/>
        <v>0.001433707865</v>
      </c>
      <c r="P1023" s="180">
        <f t="shared" si="1026"/>
        <v>0.001335955056</v>
      </c>
      <c r="Q1023" s="180">
        <f t="shared" si="1026"/>
        <v>0.001355505618</v>
      </c>
      <c r="R1023" s="180">
        <f t="shared" si="1026"/>
        <v>0.001694382022</v>
      </c>
      <c r="S1023" s="180">
        <f t="shared" si="1026"/>
        <v>0.002007191011</v>
      </c>
      <c r="T1023" s="181">
        <f t="shared" si="3"/>
        <v>3.56</v>
      </c>
      <c r="U1023" s="182">
        <f t="shared" si="4"/>
        <v>44413</v>
      </c>
      <c r="V1023" s="182">
        <f t="shared" si="5"/>
        <v>44505</v>
      </c>
      <c r="W1023" s="182">
        <f t="shared" si="6"/>
        <v>44597</v>
      </c>
      <c r="X1023" s="181">
        <f t="shared" si="7"/>
        <v>181</v>
      </c>
      <c r="Y1023" s="181">
        <f t="shared" si="8"/>
        <v>273</v>
      </c>
      <c r="Z1023" s="181">
        <f t="shared" si="9"/>
        <v>365</v>
      </c>
      <c r="AA1023" s="155"/>
      <c r="AB1023" s="9"/>
      <c r="AC1023" s="9"/>
      <c r="AD1023" s="9"/>
      <c r="AE1023" s="9"/>
      <c r="AF1023" s="9"/>
      <c r="AG1023" s="9"/>
      <c r="AH1023" s="9"/>
    </row>
    <row r="1024" ht="15.75" customHeight="1">
      <c r="A1024" s="177">
        <v>44231.0</v>
      </c>
      <c r="B1024" s="178">
        <v>2.03</v>
      </c>
      <c r="C1024" s="178">
        <v>2.14</v>
      </c>
      <c r="D1024" s="178">
        <v>2.18</v>
      </c>
      <c r="E1024" s="178">
        <v>2.22</v>
      </c>
      <c r="F1024" s="178">
        <v>2.07</v>
      </c>
      <c r="G1024" s="178">
        <v>2.12</v>
      </c>
      <c r="H1024" s="178">
        <v>2.6</v>
      </c>
      <c r="I1024" s="178">
        <v>3.05</v>
      </c>
      <c r="J1024" s="178">
        <v>3.6</v>
      </c>
      <c r="K1024" s="179">
        <f>MAX(0,((T1024*(365/365))-VLOOKUP(A1024,VBMA!$A:$D,4,0))  /  (T1024* (365/365)   ))</f>
        <v>0.9325714286</v>
      </c>
      <c r="L1024" s="180">
        <f t="shared" ref="L1024:S1024" si="1027">(B1024*(1-$K1024) * (365/365))/100</f>
        <v>0.0013688</v>
      </c>
      <c r="M1024" s="180">
        <f t="shared" si="1027"/>
        <v>0.001442971429</v>
      </c>
      <c r="N1024" s="180">
        <f t="shared" si="1027"/>
        <v>0.001469942857</v>
      </c>
      <c r="O1024" s="180">
        <f t="shared" si="1027"/>
        <v>0.001496914286</v>
      </c>
      <c r="P1024" s="180">
        <f t="shared" si="1027"/>
        <v>0.001395771429</v>
      </c>
      <c r="Q1024" s="180">
        <f t="shared" si="1027"/>
        <v>0.001429485714</v>
      </c>
      <c r="R1024" s="180">
        <f t="shared" si="1027"/>
        <v>0.001753142857</v>
      </c>
      <c r="S1024" s="180">
        <f t="shared" si="1027"/>
        <v>0.002056571429</v>
      </c>
      <c r="T1024" s="181">
        <f t="shared" si="3"/>
        <v>3.5</v>
      </c>
      <c r="U1024" s="182">
        <f t="shared" si="4"/>
        <v>44412</v>
      </c>
      <c r="V1024" s="182">
        <f t="shared" si="5"/>
        <v>44504</v>
      </c>
      <c r="W1024" s="182">
        <f t="shared" si="6"/>
        <v>44596</v>
      </c>
      <c r="X1024" s="181">
        <f t="shared" si="7"/>
        <v>181</v>
      </c>
      <c r="Y1024" s="181">
        <f t="shared" si="8"/>
        <v>273</v>
      </c>
      <c r="Z1024" s="181">
        <f t="shared" si="9"/>
        <v>365</v>
      </c>
      <c r="AA1024" s="155"/>
      <c r="AB1024" s="9"/>
      <c r="AC1024" s="9"/>
      <c r="AD1024" s="9"/>
      <c r="AE1024" s="9"/>
      <c r="AF1024" s="9"/>
      <c r="AG1024" s="9"/>
      <c r="AH1024" s="9"/>
    </row>
    <row r="1025" ht="15.75" customHeight="1">
      <c r="A1025" s="177">
        <v>44230.0</v>
      </c>
      <c r="B1025" s="178">
        <v>2.15</v>
      </c>
      <c r="C1025" s="178">
        <v>2.27</v>
      </c>
      <c r="D1025" s="178">
        <v>2.38</v>
      </c>
      <c r="E1025" s="178">
        <v>2.38</v>
      </c>
      <c r="F1025" s="178">
        <v>2.26</v>
      </c>
      <c r="G1025" s="178">
        <v>2.23</v>
      </c>
      <c r="H1025" s="178">
        <v>2.68</v>
      </c>
      <c r="I1025" s="178">
        <v>3.1</v>
      </c>
      <c r="J1025" s="178">
        <v>3.64</v>
      </c>
      <c r="K1025" s="179">
        <f>MAX(0,((T1025*(365/365))-VLOOKUP(A1025,VBMA!$A:$D,4,0))  /  (T1025* (365/365)   ))</f>
        <v>0.9321022727</v>
      </c>
      <c r="L1025" s="180">
        <f t="shared" ref="L1025:S1025" si="1028">(B1025*(1-$K1025) * (365/365))/100</f>
        <v>0.001459801136</v>
      </c>
      <c r="M1025" s="180">
        <f t="shared" si="1028"/>
        <v>0.001541278409</v>
      </c>
      <c r="N1025" s="180">
        <f t="shared" si="1028"/>
        <v>0.001615965909</v>
      </c>
      <c r="O1025" s="180">
        <f t="shared" si="1028"/>
        <v>0.001615965909</v>
      </c>
      <c r="P1025" s="180">
        <f t="shared" si="1028"/>
        <v>0.001534488636</v>
      </c>
      <c r="Q1025" s="180">
        <f t="shared" si="1028"/>
        <v>0.001514119318</v>
      </c>
      <c r="R1025" s="180">
        <f t="shared" si="1028"/>
        <v>0.001819659091</v>
      </c>
      <c r="S1025" s="180">
        <f t="shared" si="1028"/>
        <v>0.002104829545</v>
      </c>
      <c r="T1025" s="181">
        <f t="shared" si="3"/>
        <v>3.52</v>
      </c>
      <c r="U1025" s="182">
        <f t="shared" si="4"/>
        <v>44411</v>
      </c>
      <c r="V1025" s="182">
        <f t="shared" si="5"/>
        <v>44503</v>
      </c>
      <c r="W1025" s="182">
        <f t="shared" si="6"/>
        <v>44595</v>
      </c>
      <c r="X1025" s="181">
        <f t="shared" si="7"/>
        <v>181</v>
      </c>
      <c r="Y1025" s="181">
        <f t="shared" si="8"/>
        <v>273</v>
      </c>
      <c r="Z1025" s="181">
        <f t="shared" si="9"/>
        <v>365</v>
      </c>
      <c r="AA1025" s="155"/>
      <c r="AB1025" s="9"/>
      <c r="AC1025" s="9"/>
      <c r="AD1025" s="9"/>
      <c r="AE1025" s="9"/>
      <c r="AF1025" s="9"/>
      <c r="AG1025" s="9"/>
      <c r="AH1025" s="9"/>
    </row>
    <row r="1026" ht="15.75" customHeight="1">
      <c r="A1026" s="177">
        <v>44229.0</v>
      </c>
      <c r="B1026" s="178">
        <v>1.44</v>
      </c>
      <c r="C1026" s="178">
        <v>1.64</v>
      </c>
      <c r="D1026" s="178">
        <v>1.76</v>
      </c>
      <c r="E1026" s="178">
        <v>1.88</v>
      </c>
      <c r="F1026" s="178">
        <v>1.84</v>
      </c>
      <c r="G1026" s="178">
        <v>1.96</v>
      </c>
      <c r="H1026" s="178">
        <v>2.62</v>
      </c>
      <c r="I1026" s="178">
        <v>3.08</v>
      </c>
      <c r="J1026" s="178">
        <v>3.6</v>
      </c>
      <c r="K1026" s="179">
        <f>MAX(0,((T1026*(365/365))-VLOOKUP(A1026,VBMA!$A:$D,4,0))  /  (T1026* (365/365)   ))</f>
        <v>0.9344632768</v>
      </c>
      <c r="L1026" s="180">
        <f t="shared" ref="L1026:S1026" si="1029">(B1026*(1-$K1026) * (365/365))/100</f>
        <v>0.0009437288136</v>
      </c>
      <c r="M1026" s="180">
        <f t="shared" si="1029"/>
        <v>0.00107480226</v>
      </c>
      <c r="N1026" s="180">
        <f t="shared" si="1029"/>
        <v>0.001153446328</v>
      </c>
      <c r="O1026" s="180">
        <f t="shared" si="1029"/>
        <v>0.001232090395</v>
      </c>
      <c r="P1026" s="180">
        <f t="shared" si="1029"/>
        <v>0.001205875706</v>
      </c>
      <c r="Q1026" s="180">
        <f t="shared" si="1029"/>
        <v>0.001284519774</v>
      </c>
      <c r="R1026" s="180">
        <f t="shared" si="1029"/>
        <v>0.001717062147</v>
      </c>
      <c r="S1026" s="180">
        <f t="shared" si="1029"/>
        <v>0.002018531073</v>
      </c>
      <c r="T1026" s="181">
        <f t="shared" si="3"/>
        <v>3.54</v>
      </c>
      <c r="U1026" s="182">
        <f t="shared" si="4"/>
        <v>44410</v>
      </c>
      <c r="V1026" s="182">
        <f t="shared" si="5"/>
        <v>44502</v>
      </c>
      <c r="W1026" s="182">
        <f t="shared" si="6"/>
        <v>44594</v>
      </c>
      <c r="X1026" s="181">
        <f t="shared" si="7"/>
        <v>181</v>
      </c>
      <c r="Y1026" s="181">
        <f t="shared" si="8"/>
        <v>273</v>
      </c>
      <c r="Z1026" s="181">
        <f t="shared" si="9"/>
        <v>365</v>
      </c>
      <c r="AA1026" s="155"/>
      <c r="AB1026" s="9"/>
      <c r="AC1026" s="9"/>
      <c r="AD1026" s="9"/>
      <c r="AE1026" s="9"/>
      <c r="AF1026" s="9"/>
      <c r="AG1026" s="9"/>
      <c r="AH1026" s="9"/>
    </row>
    <row r="1027" ht="15.75" customHeight="1">
      <c r="A1027" s="177">
        <v>44228.0</v>
      </c>
      <c r="B1027" s="178">
        <v>0.59</v>
      </c>
      <c r="C1027" s="178">
        <v>0.78</v>
      </c>
      <c r="D1027" s="178">
        <v>0.87</v>
      </c>
      <c r="E1027" s="178">
        <v>1.04</v>
      </c>
      <c r="F1027" s="178">
        <v>1.13</v>
      </c>
      <c r="G1027" s="178">
        <v>1.34</v>
      </c>
      <c r="H1027" s="178">
        <v>2.51</v>
      </c>
      <c r="I1027" s="178">
        <v>2.92</v>
      </c>
      <c r="J1027" s="178">
        <v>3.3</v>
      </c>
      <c r="K1027" s="179">
        <f>MAX(0,((T1027*(365/365))-VLOOKUP(A1027,VBMA!$A:$D,4,0))  /  (T1027* (365/365)   ))</f>
        <v>0.933033033</v>
      </c>
      <c r="L1027" s="180">
        <f t="shared" ref="L1027:S1027" si="1030">(B1027*(1-$K1027) * (365/365))/100</f>
        <v>0.0003951051051</v>
      </c>
      <c r="M1027" s="180">
        <f t="shared" si="1030"/>
        <v>0.0005223423423</v>
      </c>
      <c r="N1027" s="180">
        <f t="shared" si="1030"/>
        <v>0.0005826126126</v>
      </c>
      <c r="O1027" s="180">
        <f t="shared" si="1030"/>
        <v>0.0006964564565</v>
      </c>
      <c r="P1027" s="180">
        <f t="shared" si="1030"/>
        <v>0.0007567267267</v>
      </c>
      <c r="Q1027" s="180">
        <f t="shared" si="1030"/>
        <v>0.0008973573574</v>
      </c>
      <c r="R1027" s="180">
        <f t="shared" si="1030"/>
        <v>0.001680870871</v>
      </c>
      <c r="S1027" s="180">
        <f t="shared" si="1030"/>
        <v>0.001955435435</v>
      </c>
      <c r="T1027" s="181">
        <f t="shared" si="3"/>
        <v>3.33</v>
      </c>
      <c r="U1027" s="182">
        <f t="shared" si="4"/>
        <v>44409</v>
      </c>
      <c r="V1027" s="182">
        <f t="shared" si="5"/>
        <v>44501</v>
      </c>
      <c r="W1027" s="182">
        <f t="shared" si="6"/>
        <v>44593</v>
      </c>
      <c r="X1027" s="181">
        <f t="shared" si="7"/>
        <v>181</v>
      </c>
      <c r="Y1027" s="181">
        <f t="shared" si="8"/>
        <v>273</v>
      </c>
      <c r="Z1027" s="181">
        <f t="shared" si="9"/>
        <v>365</v>
      </c>
      <c r="AA1027" s="155"/>
      <c r="AB1027" s="9"/>
      <c r="AC1027" s="9"/>
      <c r="AD1027" s="9"/>
      <c r="AE1027" s="9"/>
      <c r="AF1027" s="9"/>
      <c r="AG1027" s="9"/>
      <c r="AH1027" s="9"/>
    </row>
    <row r="1028" ht="15.75" customHeight="1">
      <c r="A1028" s="177">
        <v>44225.0</v>
      </c>
      <c r="B1028" s="178">
        <v>0.33</v>
      </c>
      <c r="C1028" s="178">
        <v>0.52</v>
      </c>
      <c r="D1028" s="178">
        <v>0.68</v>
      </c>
      <c r="E1028" s="178">
        <v>0.84</v>
      </c>
      <c r="F1028" s="178">
        <v>1.02</v>
      </c>
      <c r="G1028" s="178">
        <v>1.32</v>
      </c>
      <c r="H1028" s="178">
        <v>2.55</v>
      </c>
      <c r="I1028" s="178">
        <v>3.02</v>
      </c>
      <c r="J1028" s="178">
        <v>3.48</v>
      </c>
      <c r="K1028" s="179">
        <f>MAX(0,((T1028*(365/365))-VLOOKUP(A1028,VBMA!$A:$D,4,0))  /  (T1028* (365/365)   ))</f>
        <v>0.9349570201</v>
      </c>
      <c r="L1028" s="180">
        <f t="shared" ref="L1028:S1028" si="1031">(B1028*(1-$K1028) * (365/365))/100</f>
        <v>0.0002146418338</v>
      </c>
      <c r="M1028" s="180">
        <f t="shared" si="1031"/>
        <v>0.0003382234957</v>
      </c>
      <c r="N1028" s="180">
        <f t="shared" si="1031"/>
        <v>0.0004422922636</v>
      </c>
      <c r="O1028" s="180">
        <f t="shared" si="1031"/>
        <v>0.0005463610315</v>
      </c>
      <c r="P1028" s="180">
        <f t="shared" si="1031"/>
        <v>0.0006634383954</v>
      </c>
      <c r="Q1028" s="180">
        <f t="shared" si="1031"/>
        <v>0.0008585673352</v>
      </c>
      <c r="R1028" s="180">
        <f t="shared" si="1031"/>
        <v>0.001658595989</v>
      </c>
      <c r="S1028" s="180">
        <f t="shared" si="1031"/>
        <v>0.001964297994</v>
      </c>
      <c r="T1028" s="181">
        <f t="shared" si="3"/>
        <v>3.49</v>
      </c>
      <c r="U1028" s="182">
        <f t="shared" si="4"/>
        <v>44406</v>
      </c>
      <c r="V1028" s="182">
        <f t="shared" si="5"/>
        <v>44498</v>
      </c>
      <c r="W1028" s="182">
        <f t="shared" si="6"/>
        <v>44590</v>
      </c>
      <c r="X1028" s="181">
        <f t="shared" si="7"/>
        <v>181</v>
      </c>
      <c r="Y1028" s="181">
        <f t="shared" si="8"/>
        <v>273</v>
      </c>
      <c r="Z1028" s="181">
        <f t="shared" si="9"/>
        <v>365</v>
      </c>
      <c r="AA1028" s="155"/>
      <c r="AB1028" s="9"/>
      <c r="AC1028" s="9"/>
      <c r="AD1028" s="9"/>
      <c r="AE1028" s="9"/>
      <c r="AF1028" s="9"/>
      <c r="AG1028" s="9"/>
      <c r="AH1028" s="9"/>
    </row>
    <row r="1029" ht="15.75" customHeight="1">
      <c r="A1029" s="177">
        <v>44224.0</v>
      </c>
      <c r="B1029" s="178">
        <v>0.16</v>
      </c>
      <c r="C1029" s="178">
        <v>0.26</v>
      </c>
      <c r="D1029" s="178">
        <v>0.4</v>
      </c>
      <c r="E1029" s="178">
        <v>0.63</v>
      </c>
      <c r="F1029" s="178">
        <v>0.94</v>
      </c>
      <c r="G1029" s="178">
        <v>1.24</v>
      </c>
      <c r="H1029" s="178">
        <v>2.58</v>
      </c>
      <c r="I1029" s="178">
        <v>2.95</v>
      </c>
      <c r="J1029" s="178">
        <v>3.38</v>
      </c>
      <c r="K1029" s="179">
        <f>MAX(0,((T1029*(365/365))-VLOOKUP(A1029,VBMA!$A:$D,4,0))  /  (T1029* (365/365)   ))</f>
        <v>0.9301204819</v>
      </c>
      <c r="L1029" s="180">
        <f t="shared" ref="L1029:S1029" si="1032">(B1029*(1-$K1029) * (365/365))/100</f>
        <v>0.0001118072289</v>
      </c>
      <c r="M1029" s="180">
        <f t="shared" si="1032"/>
        <v>0.000181686747</v>
      </c>
      <c r="N1029" s="180">
        <f t="shared" si="1032"/>
        <v>0.0002795180723</v>
      </c>
      <c r="O1029" s="180">
        <f t="shared" si="1032"/>
        <v>0.0004402409639</v>
      </c>
      <c r="P1029" s="180">
        <f t="shared" si="1032"/>
        <v>0.0006568674699</v>
      </c>
      <c r="Q1029" s="180">
        <f t="shared" si="1032"/>
        <v>0.0008665060241</v>
      </c>
      <c r="R1029" s="180">
        <f t="shared" si="1032"/>
        <v>0.001802891566</v>
      </c>
      <c r="S1029" s="180">
        <f t="shared" si="1032"/>
        <v>0.002061445783</v>
      </c>
      <c r="T1029" s="181">
        <f t="shared" si="3"/>
        <v>3.32</v>
      </c>
      <c r="U1029" s="182">
        <f t="shared" si="4"/>
        <v>44405</v>
      </c>
      <c r="V1029" s="182">
        <f t="shared" si="5"/>
        <v>44497</v>
      </c>
      <c r="W1029" s="182">
        <f t="shared" si="6"/>
        <v>44589</v>
      </c>
      <c r="X1029" s="181">
        <f t="shared" si="7"/>
        <v>181</v>
      </c>
      <c r="Y1029" s="181">
        <f t="shared" si="8"/>
        <v>273</v>
      </c>
      <c r="Z1029" s="181">
        <f t="shared" si="9"/>
        <v>365</v>
      </c>
      <c r="AA1029" s="155"/>
      <c r="AB1029" s="9"/>
      <c r="AC1029" s="9"/>
      <c r="AD1029" s="9"/>
      <c r="AE1029" s="9"/>
      <c r="AF1029" s="9"/>
      <c r="AG1029" s="9"/>
      <c r="AH1029" s="9"/>
    </row>
    <row r="1030" ht="15.75" customHeight="1">
      <c r="A1030" s="177">
        <v>44223.0</v>
      </c>
      <c r="B1030" s="178">
        <v>0.16</v>
      </c>
      <c r="C1030" s="178">
        <v>0.25</v>
      </c>
      <c r="D1030" s="178">
        <v>0.42</v>
      </c>
      <c r="E1030" s="178">
        <v>0.65</v>
      </c>
      <c r="F1030" s="178">
        <v>0.92</v>
      </c>
      <c r="G1030" s="178">
        <v>1.22</v>
      </c>
      <c r="H1030" s="178">
        <v>2.54</v>
      </c>
      <c r="I1030" s="178">
        <v>2.95</v>
      </c>
      <c r="J1030" s="178">
        <v>3.38</v>
      </c>
      <c r="K1030" s="179">
        <f>MAX(0,((T1030*(365/365))-VLOOKUP(A1030,VBMA!$A:$D,4,0))  /  (T1030* (365/365)   ))</f>
        <v>0.9303571429</v>
      </c>
      <c r="L1030" s="180">
        <f t="shared" ref="L1030:S1030" si="1033">(B1030*(1-$K1030) * (365/365))/100</f>
        <v>0.0001114285714</v>
      </c>
      <c r="M1030" s="180">
        <f t="shared" si="1033"/>
        <v>0.0001741071429</v>
      </c>
      <c r="N1030" s="180">
        <f t="shared" si="1033"/>
        <v>0.0002925</v>
      </c>
      <c r="O1030" s="180">
        <f t="shared" si="1033"/>
        <v>0.0004526785714</v>
      </c>
      <c r="P1030" s="180">
        <f t="shared" si="1033"/>
        <v>0.0006407142857</v>
      </c>
      <c r="Q1030" s="180">
        <f t="shared" si="1033"/>
        <v>0.0008496428571</v>
      </c>
      <c r="R1030" s="180">
        <f t="shared" si="1033"/>
        <v>0.001768928571</v>
      </c>
      <c r="S1030" s="180">
        <f t="shared" si="1033"/>
        <v>0.002054464286</v>
      </c>
      <c r="T1030" s="181">
        <f t="shared" si="3"/>
        <v>3.36</v>
      </c>
      <c r="U1030" s="182">
        <f t="shared" si="4"/>
        <v>44404</v>
      </c>
      <c r="V1030" s="182">
        <f t="shared" si="5"/>
        <v>44496</v>
      </c>
      <c r="W1030" s="182">
        <f t="shared" si="6"/>
        <v>44588</v>
      </c>
      <c r="X1030" s="181">
        <f t="shared" si="7"/>
        <v>181</v>
      </c>
      <c r="Y1030" s="181">
        <f t="shared" si="8"/>
        <v>273</v>
      </c>
      <c r="Z1030" s="181">
        <f t="shared" si="9"/>
        <v>365</v>
      </c>
      <c r="AA1030" s="155"/>
      <c r="AB1030" s="9"/>
      <c r="AC1030" s="9"/>
      <c r="AD1030" s="9"/>
      <c r="AE1030" s="9"/>
      <c r="AF1030" s="9"/>
      <c r="AG1030" s="9"/>
      <c r="AH1030" s="9"/>
    </row>
    <row r="1031" ht="15.75" customHeight="1">
      <c r="A1031" s="177">
        <v>44222.0</v>
      </c>
      <c r="B1031" s="178">
        <v>0.16</v>
      </c>
      <c r="C1031" s="178">
        <v>0.21</v>
      </c>
      <c r="D1031" s="178">
        <v>0.31</v>
      </c>
      <c r="E1031" s="178">
        <v>0.49</v>
      </c>
      <c r="F1031" s="178">
        <v>0.89</v>
      </c>
      <c r="G1031" s="178">
        <v>1.23</v>
      </c>
      <c r="H1031" s="178">
        <v>2.57</v>
      </c>
      <c r="I1031" s="178">
        <v>3.08</v>
      </c>
      <c r="J1031" s="178">
        <v>3.57</v>
      </c>
      <c r="K1031" s="179">
        <f>MAX(0,((T1031*(365/365))-VLOOKUP(A1031,VBMA!$A:$D,4,0))  /  (T1031* (365/365)   ))</f>
        <v>0.9353760446</v>
      </c>
      <c r="L1031" s="180">
        <f t="shared" ref="L1031:S1031" si="1034">(B1031*(1-$K1031) * (365/365))/100</f>
        <v>0.0001033983287</v>
      </c>
      <c r="M1031" s="180">
        <f t="shared" si="1034"/>
        <v>0.0001357103064</v>
      </c>
      <c r="N1031" s="180">
        <f t="shared" si="1034"/>
        <v>0.0002003342618</v>
      </c>
      <c r="O1031" s="180">
        <f t="shared" si="1034"/>
        <v>0.0003166573816</v>
      </c>
      <c r="P1031" s="180">
        <f t="shared" si="1034"/>
        <v>0.0005751532033</v>
      </c>
      <c r="Q1031" s="180">
        <f t="shared" si="1034"/>
        <v>0.0007948746518</v>
      </c>
      <c r="R1031" s="180">
        <f t="shared" si="1034"/>
        <v>0.001660835655</v>
      </c>
      <c r="S1031" s="180">
        <f t="shared" si="1034"/>
        <v>0.001990417827</v>
      </c>
      <c r="T1031" s="181">
        <f t="shared" si="3"/>
        <v>3.59</v>
      </c>
      <c r="U1031" s="182">
        <f t="shared" si="4"/>
        <v>44403</v>
      </c>
      <c r="V1031" s="182">
        <f t="shared" si="5"/>
        <v>44495</v>
      </c>
      <c r="W1031" s="182">
        <f t="shared" si="6"/>
        <v>44587</v>
      </c>
      <c r="X1031" s="181">
        <f t="shared" si="7"/>
        <v>181</v>
      </c>
      <c r="Y1031" s="181">
        <f t="shared" si="8"/>
        <v>273</v>
      </c>
      <c r="Z1031" s="181">
        <f t="shared" si="9"/>
        <v>365</v>
      </c>
      <c r="AA1031" s="155"/>
      <c r="AB1031" s="9"/>
      <c r="AC1031" s="9"/>
      <c r="AD1031" s="9"/>
      <c r="AE1031" s="9"/>
      <c r="AF1031" s="9"/>
      <c r="AG1031" s="9"/>
      <c r="AH1031" s="9"/>
    </row>
    <row r="1032" ht="15.75" customHeight="1">
      <c r="A1032" s="177">
        <v>44221.0</v>
      </c>
      <c r="B1032" s="178">
        <v>0.15</v>
      </c>
      <c r="C1032" s="178">
        <v>0.2</v>
      </c>
      <c r="D1032" s="178">
        <v>0.28</v>
      </c>
      <c r="E1032" s="178">
        <v>0.42</v>
      </c>
      <c r="F1032" s="178">
        <v>0.88</v>
      </c>
      <c r="G1032" s="178">
        <v>1.22</v>
      </c>
      <c r="H1032" s="178">
        <v>2.58</v>
      </c>
      <c r="I1032" s="178">
        <v>3.08</v>
      </c>
      <c r="J1032" s="178">
        <v>3.6</v>
      </c>
      <c r="K1032" s="179">
        <f>MAX(0,((T1032*(365/365))-VLOOKUP(A1032,VBMA!$A:$D,4,0))  /  (T1032* (365/365)   ))</f>
        <v>0.9346368715</v>
      </c>
      <c r="L1032" s="180">
        <f t="shared" ref="L1032:S1032" si="1035">(B1032*(1-$K1032) * (365/365))/100</f>
        <v>0.00009804469274</v>
      </c>
      <c r="M1032" s="180">
        <f t="shared" si="1035"/>
        <v>0.000130726257</v>
      </c>
      <c r="N1032" s="180">
        <f t="shared" si="1035"/>
        <v>0.0001830167598</v>
      </c>
      <c r="O1032" s="180">
        <f t="shared" si="1035"/>
        <v>0.0002745251397</v>
      </c>
      <c r="P1032" s="180">
        <f t="shared" si="1035"/>
        <v>0.0005751955307</v>
      </c>
      <c r="Q1032" s="180">
        <f t="shared" si="1035"/>
        <v>0.0007974301676</v>
      </c>
      <c r="R1032" s="180">
        <f t="shared" si="1035"/>
        <v>0.001686368715</v>
      </c>
      <c r="S1032" s="180">
        <f t="shared" si="1035"/>
        <v>0.002013184358</v>
      </c>
      <c r="T1032" s="181">
        <f t="shared" si="3"/>
        <v>3.58</v>
      </c>
      <c r="U1032" s="182">
        <f t="shared" si="4"/>
        <v>44402</v>
      </c>
      <c r="V1032" s="182">
        <f t="shared" si="5"/>
        <v>44494</v>
      </c>
      <c r="W1032" s="182">
        <f t="shared" si="6"/>
        <v>44586</v>
      </c>
      <c r="X1032" s="181">
        <f t="shared" si="7"/>
        <v>181</v>
      </c>
      <c r="Y1032" s="181">
        <f t="shared" si="8"/>
        <v>273</v>
      </c>
      <c r="Z1032" s="181">
        <f t="shared" si="9"/>
        <v>365</v>
      </c>
      <c r="AA1032" s="155"/>
      <c r="AB1032" s="9"/>
      <c r="AC1032" s="9"/>
      <c r="AD1032" s="9"/>
      <c r="AE1032" s="9"/>
      <c r="AF1032" s="9"/>
      <c r="AG1032" s="9"/>
      <c r="AH1032" s="9"/>
    </row>
    <row r="1033" ht="15.75" customHeight="1">
      <c r="A1033" s="177">
        <v>44218.0</v>
      </c>
      <c r="B1033" s="178">
        <v>0.16</v>
      </c>
      <c r="C1033" s="178">
        <v>0.2</v>
      </c>
      <c r="D1033" s="178">
        <v>0.28</v>
      </c>
      <c r="E1033" s="178">
        <v>0.46</v>
      </c>
      <c r="F1033" s="178">
        <v>0.87</v>
      </c>
      <c r="G1033" s="178">
        <v>1.26</v>
      </c>
      <c r="H1033" s="178">
        <v>2.6</v>
      </c>
      <c r="I1033" s="178">
        <v>3.15</v>
      </c>
      <c r="J1033" s="178">
        <v>3.65</v>
      </c>
      <c r="K1033" s="179">
        <f>MAX(0,((T1033*(365/365))-VLOOKUP(A1033,VBMA!$A:$D,4,0))  /  (T1033* (365/365)   ))</f>
        <v>0.9337837838</v>
      </c>
      <c r="L1033" s="180">
        <f t="shared" ref="L1033:S1033" si="1036">(B1033*(1-$K1033) * (365/365))/100</f>
        <v>0.0001059459459</v>
      </c>
      <c r="M1033" s="180">
        <f t="shared" si="1036"/>
        <v>0.0001324324324</v>
      </c>
      <c r="N1033" s="180">
        <f t="shared" si="1036"/>
        <v>0.0001854054054</v>
      </c>
      <c r="O1033" s="180">
        <f t="shared" si="1036"/>
        <v>0.0003045945946</v>
      </c>
      <c r="P1033" s="180">
        <f t="shared" si="1036"/>
        <v>0.0005760810811</v>
      </c>
      <c r="Q1033" s="180">
        <f t="shared" si="1036"/>
        <v>0.0008343243243</v>
      </c>
      <c r="R1033" s="180">
        <f t="shared" si="1036"/>
        <v>0.001721621622</v>
      </c>
      <c r="S1033" s="180">
        <f t="shared" si="1036"/>
        <v>0.002085810811</v>
      </c>
      <c r="T1033" s="181">
        <f t="shared" si="3"/>
        <v>3.7</v>
      </c>
      <c r="U1033" s="182">
        <f t="shared" si="4"/>
        <v>44399</v>
      </c>
      <c r="V1033" s="182">
        <f t="shared" si="5"/>
        <v>44491</v>
      </c>
      <c r="W1033" s="182">
        <f t="shared" si="6"/>
        <v>44583</v>
      </c>
      <c r="X1033" s="181">
        <f t="shared" si="7"/>
        <v>181</v>
      </c>
      <c r="Y1033" s="181">
        <f t="shared" si="8"/>
        <v>273</v>
      </c>
      <c r="Z1033" s="181">
        <f t="shared" si="9"/>
        <v>365</v>
      </c>
      <c r="AA1033" s="155"/>
      <c r="AB1033" s="9"/>
      <c r="AC1033" s="9"/>
      <c r="AD1033" s="9"/>
      <c r="AE1033" s="9"/>
      <c r="AF1033" s="9"/>
      <c r="AG1033" s="9"/>
      <c r="AH1033" s="9"/>
    </row>
    <row r="1034" ht="15.75" customHeight="1">
      <c r="A1034" s="177">
        <v>44217.0</v>
      </c>
      <c r="B1034" s="178">
        <v>0.17</v>
      </c>
      <c r="C1034" s="178">
        <v>0.2</v>
      </c>
      <c r="D1034" s="178">
        <v>0.28</v>
      </c>
      <c r="E1034" s="178">
        <v>0.46</v>
      </c>
      <c r="F1034" s="178">
        <v>0.88</v>
      </c>
      <c r="G1034" s="178">
        <v>1.23</v>
      </c>
      <c r="H1034" s="178">
        <v>2.58</v>
      </c>
      <c r="I1034" s="178">
        <v>3.08</v>
      </c>
      <c r="J1034" s="178">
        <v>3.58</v>
      </c>
      <c r="K1034" s="179">
        <f>MAX(0,((T1034*(365/365))-VLOOKUP(A1034,VBMA!$A:$D,4,0))  /  (T1034* (365/365)   ))</f>
        <v>0.932122905</v>
      </c>
      <c r="L1034" s="180">
        <f t="shared" ref="L1034:S1034" si="1037">(B1034*(1-$K1034) * (365/365))/100</f>
        <v>0.0001153910615</v>
      </c>
      <c r="M1034" s="180">
        <f t="shared" si="1037"/>
        <v>0.0001357541899</v>
      </c>
      <c r="N1034" s="180">
        <f t="shared" si="1037"/>
        <v>0.0001900558659</v>
      </c>
      <c r="O1034" s="180">
        <f t="shared" si="1037"/>
        <v>0.0003122346369</v>
      </c>
      <c r="P1034" s="180">
        <f t="shared" si="1037"/>
        <v>0.0005973184358</v>
      </c>
      <c r="Q1034" s="180">
        <f t="shared" si="1037"/>
        <v>0.0008348882682</v>
      </c>
      <c r="R1034" s="180">
        <f t="shared" si="1037"/>
        <v>0.00175122905</v>
      </c>
      <c r="S1034" s="180">
        <f t="shared" si="1037"/>
        <v>0.002090614525</v>
      </c>
      <c r="T1034" s="181">
        <f t="shared" si="3"/>
        <v>3.58</v>
      </c>
      <c r="U1034" s="182">
        <f t="shared" si="4"/>
        <v>44398</v>
      </c>
      <c r="V1034" s="182">
        <f t="shared" si="5"/>
        <v>44490</v>
      </c>
      <c r="W1034" s="182">
        <f t="shared" si="6"/>
        <v>44582</v>
      </c>
      <c r="X1034" s="181">
        <f t="shared" si="7"/>
        <v>181</v>
      </c>
      <c r="Y1034" s="181">
        <f t="shared" si="8"/>
        <v>273</v>
      </c>
      <c r="Z1034" s="181">
        <f t="shared" si="9"/>
        <v>365</v>
      </c>
      <c r="AA1034" s="155"/>
      <c r="AB1034" s="9"/>
      <c r="AC1034" s="9"/>
      <c r="AD1034" s="9"/>
      <c r="AE1034" s="9"/>
      <c r="AF1034" s="9"/>
      <c r="AG1034" s="9"/>
      <c r="AH1034" s="9"/>
    </row>
    <row r="1035" ht="15.75" customHeight="1">
      <c r="A1035" s="177">
        <v>44216.0</v>
      </c>
      <c r="B1035" s="178">
        <v>0.16</v>
      </c>
      <c r="C1035" s="178">
        <v>0.2</v>
      </c>
      <c r="D1035" s="178">
        <v>0.28</v>
      </c>
      <c r="E1035" s="178">
        <v>0.43</v>
      </c>
      <c r="F1035" s="178">
        <v>0.86</v>
      </c>
      <c r="G1035" s="178">
        <v>1.22</v>
      </c>
      <c r="H1035" s="178">
        <v>2.56</v>
      </c>
      <c r="I1035" s="178">
        <v>3.08</v>
      </c>
      <c r="J1035" s="178">
        <v>3.6</v>
      </c>
      <c r="K1035" s="179">
        <f>MAX(0,((T1035*(365/365))-VLOOKUP(A1035,VBMA!$A:$D,4,0))  /  (T1035* (365/365)   ))</f>
        <v>0.935</v>
      </c>
      <c r="L1035" s="180">
        <f t="shared" ref="L1035:S1035" si="1038">(B1035*(1-$K1035) * (365/365))/100</f>
        <v>0.000104</v>
      </c>
      <c r="M1035" s="180">
        <f t="shared" si="1038"/>
        <v>0.00013</v>
      </c>
      <c r="N1035" s="180">
        <f t="shared" si="1038"/>
        <v>0.000182</v>
      </c>
      <c r="O1035" s="180">
        <f t="shared" si="1038"/>
        <v>0.0002795</v>
      </c>
      <c r="P1035" s="180">
        <f t="shared" si="1038"/>
        <v>0.000559</v>
      </c>
      <c r="Q1035" s="180">
        <f t="shared" si="1038"/>
        <v>0.000793</v>
      </c>
      <c r="R1035" s="180">
        <f t="shared" si="1038"/>
        <v>0.001664</v>
      </c>
      <c r="S1035" s="180">
        <f t="shared" si="1038"/>
        <v>0.002002</v>
      </c>
      <c r="T1035" s="181">
        <f t="shared" si="3"/>
        <v>3.6</v>
      </c>
      <c r="U1035" s="182">
        <f t="shared" si="4"/>
        <v>44397</v>
      </c>
      <c r="V1035" s="182">
        <f t="shared" si="5"/>
        <v>44489</v>
      </c>
      <c r="W1035" s="182">
        <f t="shared" si="6"/>
        <v>44581</v>
      </c>
      <c r="X1035" s="181">
        <f t="shared" si="7"/>
        <v>181</v>
      </c>
      <c r="Y1035" s="181">
        <f t="shared" si="8"/>
        <v>273</v>
      </c>
      <c r="Z1035" s="181">
        <f t="shared" si="9"/>
        <v>365</v>
      </c>
      <c r="AA1035" s="155"/>
      <c r="AB1035" s="9"/>
      <c r="AC1035" s="9"/>
      <c r="AD1035" s="9"/>
      <c r="AE1035" s="9"/>
      <c r="AF1035" s="9"/>
      <c r="AG1035" s="9"/>
      <c r="AH1035" s="9"/>
    </row>
    <row r="1036" ht="15.75" customHeight="1">
      <c r="A1036" s="177">
        <v>44215.0</v>
      </c>
      <c r="B1036" s="178">
        <v>0.16</v>
      </c>
      <c r="C1036" s="178">
        <v>0.21</v>
      </c>
      <c r="D1036" s="178">
        <v>0.29</v>
      </c>
      <c r="E1036" s="178">
        <v>0.44</v>
      </c>
      <c r="F1036" s="178">
        <v>0.88</v>
      </c>
      <c r="G1036" s="178">
        <v>1.23</v>
      </c>
      <c r="H1036" s="178">
        <v>2.57</v>
      </c>
      <c r="I1036" s="178">
        <v>3.1</v>
      </c>
      <c r="J1036" s="178">
        <v>3.56</v>
      </c>
      <c r="K1036" s="179">
        <f>MAX(0,((T1036*(365/365))-VLOOKUP(A1036,VBMA!$A:$D,4,0))  /  (T1036* (365/365)   ))</f>
        <v>0.9355371901</v>
      </c>
      <c r="L1036" s="180">
        <f t="shared" ref="L1036:S1036" si="1039">(B1036*(1-$K1036) * (365/365))/100</f>
        <v>0.0001031404959</v>
      </c>
      <c r="M1036" s="180">
        <f t="shared" si="1039"/>
        <v>0.0001353719008</v>
      </c>
      <c r="N1036" s="180">
        <f t="shared" si="1039"/>
        <v>0.0001869421488</v>
      </c>
      <c r="O1036" s="180">
        <f t="shared" si="1039"/>
        <v>0.0002836363636</v>
      </c>
      <c r="P1036" s="180">
        <f t="shared" si="1039"/>
        <v>0.0005672727273</v>
      </c>
      <c r="Q1036" s="180">
        <f t="shared" si="1039"/>
        <v>0.000792892562</v>
      </c>
      <c r="R1036" s="180">
        <f t="shared" si="1039"/>
        <v>0.001656694215</v>
      </c>
      <c r="S1036" s="180">
        <f t="shared" si="1039"/>
        <v>0.001998347107</v>
      </c>
      <c r="T1036" s="181">
        <f t="shared" si="3"/>
        <v>3.63</v>
      </c>
      <c r="U1036" s="182">
        <f t="shared" si="4"/>
        <v>44396</v>
      </c>
      <c r="V1036" s="182">
        <f t="shared" si="5"/>
        <v>44488</v>
      </c>
      <c r="W1036" s="182">
        <f t="shared" si="6"/>
        <v>44580</v>
      </c>
      <c r="X1036" s="181">
        <f t="shared" si="7"/>
        <v>181</v>
      </c>
      <c r="Y1036" s="181">
        <f t="shared" si="8"/>
        <v>273</v>
      </c>
      <c r="Z1036" s="181">
        <f t="shared" si="9"/>
        <v>365</v>
      </c>
      <c r="AA1036" s="155"/>
      <c r="AB1036" s="9"/>
      <c r="AC1036" s="9"/>
      <c r="AD1036" s="9"/>
      <c r="AE1036" s="9"/>
      <c r="AF1036" s="9"/>
      <c r="AG1036" s="9"/>
      <c r="AH1036" s="9"/>
    </row>
    <row r="1037" ht="15.75" customHeight="1">
      <c r="A1037" s="177">
        <v>44214.0</v>
      </c>
      <c r="B1037" s="178">
        <v>0.15</v>
      </c>
      <c r="C1037" s="178">
        <v>0.21</v>
      </c>
      <c r="D1037" s="178">
        <v>0.29</v>
      </c>
      <c r="E1037" s="178">
        <v>0.46</v>
      </c>
      <c r="F1037" s="178">
        <v>0.87</v>
      </c>
      <c r="G1037" s="178">
        <v>1.2</v>
      </c>
      <c r="H1037" s="178">
        <v>2.53</v>
      </c>
      <c r="I1037" s="178">
        <v>3.02</v>
      </c>
      <c r="J1037" s="178">
        <v>3.48</v>
      </c>
      <c r="K1037" s="179">
        <f>MAX(0,((T1037*(365/365))-VLOOKUP(A1037,VBMA!$A:$D,4,0))  /  (T1037* (365/365)   ))</f>
        <v>0.9307692308</v>
      </c>
      <c r="L1037" s="180">
        <f t="shared" ref="L1037:S1037" si="1040">(B1037*(1-$K1037) * (365/365))/100</f>
        <v>0.0001038461538</v>
      </c>
      <c r="M1037" s="180">
        <f t="shared" si="1040"/>
        <v>0.0001453846154</v>
      </c>
      <c r="N1037" s="180">
        <f t="shared" si="1040"/>
        <v>0.0002007692308</v>
      </c>
      <c r="O1037" s="180">
        <f t="shared" si="1040"/>
        <v>0.0003184615385</v>
      </c>
      <c r="P1037" s="180">
        <f t="shared" si="1040"/>
        <v>0.0006023076923</v>
      </c>
      <c r="Q1037" s="180">
        <f t="shared" si="1040"/>
        <v>0.0008307692308</v>
      </c>
      <c r="R1037" s="180">
        <f t="shared" si="1040"/>
        <v>0.001751538462</v>
      </c>
      <c r="S1037" s="180">
        <f t="shared" si="1040"/>
        <v>0.002090769231</v>
      </c>
      <c r="T1037" s="181">
        <f t="shared" si="3"/>
        <v>3.51</v>
      </c>
      <c r="U1037" s="182">
        <f t="shared" si="4"/>
        <v>44395</v>
      </c>
      <c r="V1037" s="182">
        <f t="shared" si="5"/>
        <v>44487</v>
      </c>
      <c r="W1037" s="182">
        <f t="shared" si="6"/>
        <v>44579</v>
      </c>
      <c r="X1037" s="181">
        <f t="shared" si="7"/>
        <v>181</v>
      </c>
      <c r="Y1037" s="181">
        <f t="shared" si="8"/>
        <v>273</v>
      </c>
      <c r="Z1037" s="181">
        <f t="shared" si="9"/>
        <v>365</v>
      </c>
      <c r="AA1037" s="155"/>
      <c r="AB1037" s="9"/>
      <c r="AC1037" s="9"/>
      <c r="AD1037" s="9"/>
      <c r="AE1037" s="9"/>
      <c r="AF1037" s="9"/>
      <c r="AG1037" s="9"/>
      <c r="AH1037" s="9"/>
    </row>
    <row r="1038" ht="15.75" customHeight="1">
      <c r="A1038" s="177">
        <v>44211.0</v>
      </c>
      <c r="B1038" s="178">
        <v>0.15</v>
      </c>
      <c r="C1038" s="178">
        <v>0.22</v>
      </c>
      <c r="D1038" s="178">
        <v>0.29</v>
      </c>
      <c r="E1038" s="178">
        <v>0.43</v>
      </c>
      <c r="F1038" s="178">
        <v>0.88</v>
      </c>
      <c r="G1038" s="178">
        <v>1.28</v>
      </c>
      <c r="H1038" s="178">
        <v>2.62</v>
      </c>
      <c r="I1038" s="178">
        <v>3.25</v>
      </c>
      <c r="J1038" s="178">
        <v>3.73</v>
      </c>
      <c r="K1038" s="179">
        <f>MAX(0,((T1038*(365/365))-VLOOKUP(A1038,VBMA!$A:$D,4,0))  /  (T1038* (365/365)   ))</f>
        <v>0.9342783505</v>
      </c>
      <c r="L1038" s="180">
        <f t="shared" ref="L1038:S1038" si="1041">(B1038*(1-$K1038) * (365/365))/100</f>
        <v>0.00009858247423</v>
      </c>
      <c r="M1038" s="180">
        <f t="shared" si="1041"/>
        <v>0.0001445876289</v>
      </c>
      <c r="N1038" s="180">
        <f t="shared" si="1041"/>
        <v>0.0001905927835</v>
      </c>
      <c r="O1038" s="180">
        <f t="shared" si="1041"/>
        <v>0.0002826030928</v>
      </c>
      <c r="P1038" s="180">
        <f t="shared" si="1041"/>
        <v>0.0005783505155</v>
      </c>
      <c r="Q1038" s="180">
        <f t="shared" si="1041"/>
        <v>0.0008412371134</v>
      </c>
      <c r="R1038" s="180">
        <f t="shared" si="1041"/>
        <v>0.001721907216</v>
      </c>
      <c r="S1038" s="180">
        <f t="shared" si="1041"/>
        <v>0.002135953608</v>
      </c>
      <c r="T1038" s="181">
        <f t="shared" si="3"/>
        <v>3.88</v>
      </c>
      <c r="U1038" s="182">
        <f t="shared" si="4"/>
        <v>44392</v>
      </c>
      <c r="V1038" s="182">
        <f t="shared" si="5"/>
        <v>44484</v>
      </c>
      <c r="W1038" s="182">
        <f t="shared" si="6"/>
        <v>44576</v>
      </c>
      <c r="X1038" s="181">
        <f t="shared" si="7"/>
        <v>181</v>
      </c>
      <c r="Y1038" s="181">
        <f t="shared" si="8"/>
        <v>273</v>
      </c>
      <c r="Z1038" s="181">
        <f t="shared" si="9"/>
        <v>365</v>
      </c>
      <c r="AA1038" s="155"/>
      <c r="AB1038" s="9"/>
      <c r="AC1038" s="9"/>
      <c r="AD1038" s="9"/>
      <c r="AE1038" s="9"/>
      <c r="AF1038" s="9"/>
      <c r="AG1038" s="9"/>
      <c r="AH1038" s="9"/>
    </row>
    <row r="1039" ht="15.75" customHeight="1">
      <c r="A1039" s="177">
        <v>44210.0</v>
      </c>
      <c r="B1039" s="178">
        <v>0.15</v>
      </c>
      <c r="C1039" s="178">
        <v>0.2</v>
      </c>
      <c r="D1039" s="178">
        <v>0.28</v>
      </c>
      <c r="E1039" s="178">
        <v>0.41</v>
      </c>
      <c r="F1039" s="178">
        <v>0.86</v>
      </c>
      <c r="G1039" s="178">
        <v>1.22</v>
      </c>
      <c r="H1039" s="178">
        <v>2.56</v>
      </c>
      <c r="I1039" s="178">
        <v>3.08</v>
      </c>
      <c r="J1039" s="178">
        <v>3.6</v>
      </c>
      <c r="K1039" s="179">
        <f>MAX(0,((T1039*(365/365))-VLOOKUP(A1039,VBMA!$A:$D,4,0))  /  (T1039* (365/365)   ))</f>
        <v>0.9266666667</v>
      </c>
      <c r="L1039" s="180">
        <f t="shared" ref="L1039:S1039" si="1042">(B1039*(1-$K1039) * (365/365))/100</f>
        <v>0.00011</v>
      </c>
      <c r="M1039" s="180">
        <f t="shared" si="1042"/>
        <v>0.0001466666667</v>
      </c>
      <c r="N1039" s="180">
        <f t="shared" si="1042"/>
        <v>0.0002053333333</v>
      </c>
      <c r="O1039" s="180">
        <f t="shared" si="1042"/>
        <v>0.0003006666667</v>
      </c>
      <c r="P1039" s="180">
        <f t="shared" si="1042"/>
        <v>0.0006306666667</v>
      </c>
      <c r="Q1039" s="180">
        <f t="shared" si="1042"/>
        <v>0.0008946666667</v>
      </c>
      <c r="R1039" s="180">
        <f t="shared" si="1042"/>
        <v>0.001877333333</v>
      </c>
      <c r="S1039" s="180">
        <f t="shared" si="1042"/>
        <v>0.002258666667</v>
      </c>
      <c r="T1039" s="181">
        <f t="shared" si="3"/>
        <v>3.6</v>
      </c>
      <c r="U1039" s="182">
        <f t="shared" si="4"/>
        <v>44391</v>
      </c>
      <c r="V1039" s="182">
        <f t="shared" si="5"/>
        <v>44483</v>
      </c>
      <c r="W1039" s="182">
        <f t="shared" si="6"/>
        <v>44575</v>
      </c>
      <c r="X1039" s="181">
        <f t="shared" si="7"/>
        <v>181</v>
      </c>
      <c r="Y1039" s="181">
        <f t="shared" si="8"/>
        <v>273</v>
      </c>
      <c r="Z1039" s="181">
        <f t="shared" si="9"/>
        <v>365</v>
      </c>
      <c r="AA1039" s="155"/>
      <c r="AB1039" s="9"/>
      <c r="AC1039" s="9"/>
      <c r="AD1039" s="9"/>
      <c r="AE1039" s="9"/>
      <c r="AF1039" s="9"/>
      <c r="AG1039" s="9"/>
      <c r="AH1039" s="9"/>
    </row>
    <row r="1040" ht="15.75" customHeight="1">
      <c r="A1040" s="177">
        <v>44209.0</v>
      </c>
      <c r="B1040" s="178">
        <v>0.16</v>
      </c>
      <c r="C1040" s="178">
        <v>0.22</v>
      </c>
      <c r="D1040" s="178">
        <v>0.29</v>
      </c>
      <c r="E1040" s="178">
        <v>0.43</v>
      </c>
      <c r="F1040" s="178">
        <v>0.88</v>
      </c>
      <c r="G1040" s="178">
        <v>1.26</v>
      </c>
      <c r="H1040" s="178">
        <v>2.6</v>
      </c>
      <c r="I1040" s="178">
        <v>3.17</v>
      </c>
      <c r="J1040" s="178">
        <v>3.68</v>
      </c>
      <c r="K1040" s="179">
        <f>MAX(0,((T1040*(365/365))-VLOOKUP(A1040,VBMA!$A:$D,4,0))  /  (T1040* (365/365)   ))</f>
        <v>0.9211229947</v>
      </c>
      <c r="L1040" s="180">
        <f t="shared" ref="L1040:S1040" si="1043">(B1040*(1-$K1040) * (365/365))/100</f>
        <v>0.0001262032086</v>
      </c>
      <c r="M1040" s="180">
        <f t="shared" si="1043"/>
        <v>0.0001735294118</v>
      </c>
      <c r="N1040" s="180">
        <f t="shared" si="1043"/>
        <v>0.0002287433155</v>
      </c>
      <c r="O1040" s="180">
        <f t="shared" si="1043"/>
        <v>0.000339171123</v>
      </c>
      <c r="P1040" s="180">
        <f t="shared" si="1043"/>
        <v>0.0006941176471</v>
      </c>
      <c r="Q1040" s="180">
        <f t="shared" si="1043"/>
        <v>0.0009938502674</v>
      </c>
      <c r="R1040" s="180">
        <f t="shared" si="1043"/>
        <v>0.002050802139</v>
      </c>
      <c r="S1040" s="180">
        <f t="shared" si="1043"/>
        <v>0.00250040107</v>
      </c>
      <c r="T1040" s="181">
        <f t="shared" si="3"/>
        <v>3.74</v>
      </c>
      <c r="U1040" s="182">
        <f t="shared" si="4"/>
        <v>44390</v>
      </c>
      <c r="V1040" s="182">
        <f t="shared" si="5"/>
        <v>44482</v>
      </c>
      <c r="W1040" s="182">
        <f t="shared" si="6"/>
        <v>44574</v>
      </c>
      <c r="X1040" s="181">
        <f t="shared" si="7"/>
        <v>181</v>
      </c>
      <c r="Y1040" s="181">
        <f t="shared" si="8"/>
        <v>273</v>
      </c>
      <c r="Z1040" s="181">
        <f t="shared" si="9"/>
        <v>365</v>
      </c>
      <c r="AA1040" s="155"/>
      <c r="AB1040" s="9"/>
      <c r="AC1040" s="9"/>
      <c r="AD1040" s="9"/>
      <c r="AE1040" s="9"/>
      <c r="AF1040" s="9"/>
      <c r="AG1040" s="9"/>
      <c r="AH1040" s="9"/>
    </row>
    <row r="1041" ht="15.75" customHeight="1">
      <c r="A1041" s="177">
        <v>44208.0</v>
      </c>
      <c r="B1041" s="178">
        <v>0.16</v>
      </c>
      <c r="C1041" s="178">
        <v>0.23</v>
      </c>
      <c r="D1041" s="178">
        <v>0.29</v>
      </c>
      <c r="E1041" s="178">
        <v>0.43</v>
      </c>
      <c r="F1041" s="178">
        <v>0.88</v>
      </c>
      <c r="G1041" s="178">
        <v>1.23</v>
      </c>
      <c r="H1041" s="178">
        <v>2.55</v>
      </c>
      <c r="I1041" s="178">
        <v>3.02</v>
      </c>
      <c r="J1041" s="178">
        <v>3.48</v>
      </c>
      <c r="K1041" s="179">
        <f>MAX(0,((T1041*(365/365))-VLOOKUP(A1041,VBMA!$A:$D,4,0))  /  (T1041* (365/365)   ))</f>
        <v>0.9146131805</v>
      </c>
      <c r="L1041" s="180">
        <f t="shared" ref="L1041:S1041" si="1044">(B1041*(1-$K1041) * (365/365))/100</f>
        <v>0.0001366189112</v>
      </c>
      <c r="M1041" s="180">
        <f t="shared" si="1044"/>
        <v>0.0001963896848</v>
      </c>
      <c r="N1041" s="180">
        <f t="shared" si="1044"/>
        <v>0.0002476217765</v>
      </c>
      <c r="O1041" s="180">
        <f t="shared" si="1044"/>
        <v>0.0003671633238</v>
      </c>
      <c r="P1041" s="180">
        <f t="shared" si="1044"/>
        <v>0.0007514040115</v>
      </c>
      <c r="Q1041" s="180">
        <f t="shared" si="1044"/>
        <v>0.00105025788</v>
      </c>
      <c r="R1041" s="180">
        <f t="shared" si="1044"/>
        <v>0.002177363897</v>
      </c>
      <c r="S1041" s="180">
        <f t="shared" si="1044"/>
        <v>0.002578681948</v>
      </c>
      <c r="T1041" s="181">
        <f t="shared" si="3"/>
        <v>3.49</v>
      </c>
      <c r="U1041" s="182">
        <f t="shared" si="4"/>
        <v>44389</v>
      </c>
      <c r="V1041" s="182">
        <f t="shared" si="5"/>
        <v>44481</v>
      </c>
      <c r="W1041" s="182">
        <f t="shared" si="6"/>
        <v>44573</v>
      </c>
      <c r="X1041" s="181">
        <f t="shared" si="7"/>
        <v>181</v>
      </c>
      <c r="Y1041" s="181">
        <f t="shared" si="8"/>
        <v>273</v>
      </c>
      <c r="Z1041" s="181">
        <f t="shared" si="9"/>
        <v>365</v>
      </c>
      <c r="AA1041" s="155"/>
      <c r="AB1041" s="9"/>
      <c r="AC1041" s="9"/>
      <c r="AD1041" s="9"/>
      <c r="AE1041" s="9"/>
      <c r="AF1041" s="9"/>
      <c r="AG1041" s="9"/>
      <c r="AH1041" s="9"/>
    </row>
    <row r="1042" ht="15.75" customHeight="1">
      <c r="A1042" s="177">
        <v>44207.0</v>
      </c>
      <c r="B1042" s="178">
        <v>0.16</v>
      </c>
      <c r="C1042" s="178">
        <v>0.23</v>
      </c>
      <c r="D1042" s="178">
        <v>0.3</v>
      </c>
      <c r="E1042" s="178">
        <v>0.43</v>
      </c>
      <c r="F1042" s="178">
        <v>0.88</v>
      </c>
      <c r="G1042" s="178">
        <v>1.25</v>
      </c>
      <c r="H1042" s="178">
        <v>2.57</v>
      </c>
      <c r="I1042" s="178">
        <v>3.11</v>
      </c>
      <c r="J1042" s="178">
        <v>3.59</v>
      </c>
      <c r="K1042" s="179">
        <f>MAX(0,((T1042*(365/365))-VLOOKUP(A1042,VBMA!$A:$D,4,0))  /  (T1042* (365/365)   ))</f>
        <v>0.9202739726</v>
      </c>
      <c r="L1042" s="180">
        <f t="shared" ref="L1042:S1042" si="1045">(B1042*(1-$K1042) * (365/365))/100</f>
        <v>0.0001275616438</v>
      </c>
      <c r="M1042" s="180">
        <f t="shared" si="1045"/>
        <v>0.000183369863</v>
      </c>
      <c r="N1042" s="180">
        <f t="shared" si="1045"/>
        <v>0.0002391780822</v>
      </c>
      <c r="O1042" s="180">
        <f t="shared" si="1045"/>
        <v>0.0003428219178</v>
      </c>
      <c r="P1042" s="180">
        <f t="shared" si="1045"/>
        <v>0.0007015890411</v>
      </c>
      <c r="Q1042" s="180">
        <f t="shared" si="1045"/>
        <v>0.0009965753425</v>
      </c>
      <c r="R1042" s="180">
        <f t="shared" si="1045"/>
        <v>0.002048958904</v>
      </c>
      <c r="S1042" s="180">
        <f t="shared" si="1045"/>
        <v>0.002479479452</v>
      </c>
      <c r="T1042" s="181">
        <f t="shared" si="3"/>
        <v>3.65</v>
      </c>
      <c r="U1042" s="182">
        <f t="shared" si="4"/>
        <v>44388</v>
      </c>
      <c r="V1042" s="182">
        <f t="shared" si="5"/>
        <v>44480</v>
      </c>
      <c r="W1042" s="182">
        <f t="shared" si="6"/>
        <v>44572</v>
      </c>
      <c r="X1042" s="181">
        <f t="shared" si="7"/>
        <v>181</v>
      </c>
      <c r="Y1042" s="181">
        <f t="shared" si="8"/>
        <v>273</v>
      </c>
      <c r="Z1042" s="181">
        <f t="shared" si="9"/>
        <v>365</v>
      </c>
      <c r="AA1042" s="155"/>
      <c r="AB1042" s="9"/>
      <c r="AC1042" s="9"/>
      <c r="AD1042" s="9"/>
      <c r="AE1042" s="9"/>
      <c r="AF1042" s="9"/>
      <c r="AG1042" s="9"/>
      <c r="AH1042" s="9"/>
    </row>
    <row r="1043" ht="15.75" customHeight="1">
      <c r="A1043" s="177">
        <v>44204.0</v>
      </c>
      <c r="B1043" s="178">
        <v>0.15</v>
      </c>
      <c r="C1043" s="178">
        <v>0.2</v>
      </c>
      <c r="D1043" s="178">
        <v>0.28</v>
      </c>
      <c r="E1043" s="178">
        <v>0.41</v>
      </c>
      <c r="F1043" s="178">
        <v>0.88</v>
      </c>
      <c r="G1043" s="178">
        <v>1.25</v>
      </c>
      <c r="H1043" s="178">
        <v>2.58</v>
      </c>
      <c r="I1043" s="178">
        <v>3.16</v>
      </c>
      <c r="J1043" s="178">
        <v>3.68</v>
      </c>
      <c r="K1043" s="179">
        <f>MAX(0,((T1043*(365/365))-VLOOKUP(A1043,VBMA!$A:$D,4,0))  /  (T1043* (365/365)   ))</f>
        <v>0.9294117647</v>
      </c>
      <c r="L1043" s="180">
        <f t="shared" ref="L1043:S1043" si="1046">(B1043*(1-$K1043) * (365/365))/100</f>
        <v>0.0001058823529</v>
      </c>
      <c r="M1043" s="180">
        <f t="shared" si="1046"/>
        <v>0.0001411764706</v>
      </c>
      <c r="N1043" s="180">
        <f t="shared" si="1046"/>
        <v>0.0001976470588</v>
      </c>
      <c r="O1043" s="180">
        <f t="shared" si="1046"/>
        <v>0.0002894117647</v>
      </c>
      <c r="P1043" s="180">
        <f t="shared" si="1046"/>
        <v>0.0006211764706</v>
      </c>
      <c r="Q1043" s="180">
        <f t="shared" si="1046"/>
        <v>0.0008823529412</v>
      </c>
      <c r="R1043" s="180">
        <f t="shared" si="1046"/>
        <v>0.001821176471</v>
      </c>
      <c r="S1043" s="180">
        <f t="shared" si="1046"/>
        <v>0.002230588235</v>
      </c>
      <c r="T1043" s="181">
        <f t="shared" si="3"/>
        <v>3.74</v>
      </c>
      <c r="U1043" s="182">
        <f t="shared" si="4"/>
        <v>44385</v>
      </c>
      <c r="V1043" s="182">
        <f t="shared" si="5"/>
        <v>44477</v>
      </c>
      <c r="W1043" s="182">
        <f t="shared" si="6"/>
        <v>44569</v>
      </c>
      <c r="X1043" s="181">
        <f t="shared" si="7"/>
        <v>181</v>
      </c>
      <c r="Y1043" s="181">
        <f t="shared" si="8"/>
        <v>273</v>
      </c>
      <c r="Z1043" s="181">
        <f t="shared" si="9"/>
        <v>365</v>
      </c>
      <c r="AA1043" s="155"/>
      <c r="AB1043" s="9"/>
      <c r="AC1043" s="9"/>
      <c r="AD1043" s="9"/>
      <c r="AE1043" s="9"/>
      <c r="AF1043" s="9"/>
      <c r="AG1043" s="9"/>
      <c r="AH1043" s="9"/>
    </row>
    <row r="1044" ht="15.75" customHeight="1">
      <c r="A1044" s="177">
        <v>44203.0</v>
      </c>
      <c r="B1044" s="178">
        <v>0.16</v>
      </c>
      <c r="C1044" s="178">
        <v>0.23</v>
      </c>
      <c r="D1044" s="178">
        <v>0.3</v>
      </c>
      <c r="E1044" s="178">
        <v>0.44</v>
      </c>
      <c r="F1044" s="178">
        <v>0.9</v>
      </c>
      <c r="G1044" s="178">
        <v>1.27</v>
      </c>
      <c r="H1044" s="178">
        <v>2.6</v>
      </c>
      <c r="I1044" s="178">
        <v>3.16</v>
      </c>
      <c r="J1044" s="178">
        <v>3.58</v>
      </c>
      <c r="K1044" s="179">
        <f>MAX(0,((T1044*(365/365))-VLOOKUP(A1044,VBMA!$A:$D,4,0))  /  (T1044* (365/365)   ))</f>
        <v>0.9303763441</v>
      </c>
      <c r="L1044" s="180">
        <f t="shared" ref="L1044:S1044" si="1047">(B1044*(1-$K1044) * (365/365))/100</f>
        <v>0.0001113978495</v>
      </c>
      <c r="M1044" s="180">
        <f t="shared" si="1047"/>
        <v>0.0001601344086</v>
      </c>
      <c r="N1044" s="180">
        <f t="shared" si="1047"/>
        <v>0.0002088709677</v>
      </c>
      <c r="O1044" s="180">
        <f t="shared" si="1047"/>
        <v>0.000306344086</v>
      </c>
      <c r="P1044" s="180">
        <f t="shared" si="1047"/>
        <v>0.0006266129032</v>
      </c>
      <c r="Q1044" s="180">
        <f t="shared" si="1047"/>
        <v>0.0008842204301</v>
      </c>
      <c r="R1044" s="180">
        <f t="shared" si="1047"/>
        <v>0.001810215054</v>
      </c>
      <c r="S1044" s="180">
        <f t="shared" si="1047"/>
        <v>0.002200107527</v>
      </c>
      <c r="T1044" s="181">
        <f t="shared" si="3"/>
        <v>3.72</v>
      </c>
      <c r="U1044" s="182">
        <f t="shared" si="4"/>
        <v>44384</v>
      </c>
      <c r="V1044" s="182">
        <f t="shared" si="5"/>
        <v>44476</v>
      </c>
      <c r="W1044" s="182">
        <f t="shared" si="6"/>
        <v>44568</v>
      </c>
      <c r="X1044" s="181">
        <f t="shared" si="7"/>
        <v>181</v>
      </c>
      <c r="Y1044" s="181">
        <f t="shared" si="8"/>
        <v>273</v>
      </c>
      <c r="Z1044" s="181">
        <f t="shared" si="9"/>
        <v>365</v>
      </c>
      <c r="AA1044" s="155"/>
      <c r="AB1044" s="9"/>
      <c r="AC1044" s="9"/>
      <c r="AD1044" s="9"/>
      <c r="AE1044" s="9"/>
      <c r="AF1044" s="9"/>
      <c r="AG1044" s="9"/>
      <c r="AH1044" s="9"/>
    </row>
    <row r="1045" ht="15.75" customHeight="1">
      <c r="A1045" s="177">
        <v>44202.0</v>
      </c>
      <c r="B1045" s="178">
        <v>0.17</v>
      </c>
      <c r="C1045" s="178">
        <v>0.22</v>
      </c>
      <c r="D1045" s="178">
        <v>0.28</v>
      </c>
      <c r="E1045" s="178">
        <v>0.43</v>
      </c>
      <c r="F1045" s="178">
        <v>0.88</v>
      </c>
      <c r="G1045" s="178">
        <v>1.25</v>
      </c>
      <c r="H1045" s="178">
        <v>2.55</v>
      </c>
      <c r="I1045" s="178">
        <v>3.08</v>
      </c>
      <c r="J1045" s="178">
        <v>3.61</v>
      </c>
      <c r="K1045" s="179">
        <f>MAX(0,((T1045*(365/365))-VLOOKUP(A1045,VBMA!$A:$D,4,0))  /  (T1045* (365/365)   ))</f>
        <v>0.9351800554</v>
      </c>
      <c r="L1045" s="180">
        <f t="shared" ref="L1045:S1045" si="1048">(B1045*(1-$K1045) * (365/365))/100</f>
        <v>0.0001101939058</v>
      </c>
      <c r="M1045" s="180">
        <f t="shared" si="1048"/>
        <v>0.0001426038781</v>
      </c>
      <c r="N1045" s="180">
        <f t="shared" si="1048"/>
        <v>0.0001814958449</v>
      </c>
      <c r="O1045" s="180">
        <f t="shared" si="1048"/>
        <v>0.0002787257618</v>
      </c>
      <c r="P1045" s="180">
        <f t="shared" si="1048"/>
        <v>0.0005704155125</v>
      </c>
      <c r="Q1045" s="180">
        <f t="shared" si="1048"/>
        <v>0.0008102493075</v>
      </c>
      <c r="R1045" s="180">
        <f t="shared" si="1048"/>
        <v>0.001652908587</v>
      </c>
      <c r="S1045" s="180">
        <f t="shared" si="1048"/>
        <v>0.001996454294</v>
      </c>
      <c r="T1045" s="181">
        <f t="shared" si="3"/>
        <v>3.61</v>
      </c>
      <c r="U1045" s="182">
        <f t="shared" si="4"/>
        <v>44383</v>
      </c>
      <c r="V1045" s="182">
        <f t="shared" si="5"/>
        <v>44475</v>
      </c>
      <c r="W1045" s="182">
        <f t="shared" si="6"/>
        <v>44567</v>
      </c>
      <c r="X1045" s="181">
        <f t="shared" si="7"/>
        <v>181</v>
      </c>
      <c r="Y1045" s="181">
        <f t="shared" si="8"/>
        <v>273</v>
      </c>
      <c r="Z1045" s="181">
        <f t="shared" si="9"/>
        <v>365</v>
      </c>
      <c r="AA1045" s="155"/>
      <c r="AB1045" s="9"/>
      <c r="AC1045" s="9"/>
      <c r="AD1045" s="9"/>
      <c r="AE1045" s="9"/>
      <c r="AF1045" s="9"/>
      <c r="AG1045" s="9"/>
      <c r="AH1045" s="9"/>
    </row>
    <row r="1046" ht="15.75" customHeight="1">
      <c r="A1046" s="177">
        <v>44201.0</v>
      </c>
      <c r="B1046" s="178">
        <v>0.16</v>
      </c>
      <c r="C1046" s="178">
        <v>0.22</v>
      </c>
      <c r="D1046" s="178">
        <v>0.28</v>
      </c>
      <c r="E1046" s="178">
        <v>0.41</v>
      </c>
      <c r="F1046" s="178">
        <v>0.88</v>
      </c>
      <c r="G1046" s="178">
        <v>1.24</v>
      </c>
      <c r="H1046" s="178">
        <v>2.58</v>
      </c>
      <c r="I1046" s="178">
        <v>3.08</v>
      </c>
      <c r="J1046" s="178">
        <v>3.6</v>
      </c>
      <c r="K1046" s="179">
        <f>MAX(0,((T1046*(365/365))-VLOOKUP(A1046,VBMA!$A:$D,4,0))  /  (T1046* (365/365)   ))</f>
        <v>0.9346368715</v>
      </c>
      <c r="L1046" s="180">
        <f t="shared" ref="L1046:S1046" si="1049">(B1046*(1-$K1046) * (365/365))/100</f>
        <v>0.0001045810056</v>
      </c>
      <c r="M1046" s="180">
        <f t="shared" si="1049"/>
        <v>0.0001437988827</v>
      </c>
      <c r="N1046" s="180">
        <f t="shared" si="1049"/>
        <v>0.0001830167598</v>
      </c>
      <c r="O1046" s="180">
        <f t="shared" si="1049"/>
        <v>0.0002679888268</v>
      </c>
      <c r="P1046" s="180">
        <f t="shared" si="1049"/>
        <v>0.0005751955307</v>
      </c>
      <c r="Q1046" s="180">
        <f t="shared" si="1049"/>
        <v>0.0008105027933</v>
      </c>
      <c r="R1046" s="180">
        <f t="shared" si="1049"/>
        <v>0.001686368715</v>
      </c>
      <c r="S1046" s="180">
        <f t="shared" si="1049"/>
        <v>0.002013184358</v>
      </c>
      <c r="T1046" s="181">
        <f t="shared" si="3"/>
        <v>3.58</v>
      </c>
      <c r="U1046" s="182">
        <f t="shared" si="4"/>
        <v>44382</v>
      </c>
      <c r="V1046" s="182">
        <f t="shared" si="5"/>
        <v>44474</v>
      </c>
      <c r="W1046" s="182">
        <f t="shared" si="6"/>
        <v>44566</v>
      </c>
      <c r="X1046" s="181">
        <f t="shared" si="7"/>
        <v>181</v>
      </c>
      <c r="Y1046" s="181">
        <f t="shared" si="8"/>
        <v>273</v>
      </c>
      <c r="Z1046" s="181">
        <f t="shared" si="9"/>
        <v>365</v>
      </c>
      <c r="AA1046" s="155"/>
      <c r="AB1046" s="9"/>
      <c r="AC1046" s="9"/>
      <c r="AD1046" s="9"/>
      <c r="AE1046" s="9"/>
      <c r="AF1046" s="9"/>
      <c r="AG1046" s="9"/>
      <c r="AH1046" s="9"/>
    </row>
    <row r="1047" ht="15.75" customHeight="1">
      <c r="A1047" s="177">
        <v>44200.0</v>
      </c>
      <c r="B1047" s="178">
        <v>0.15</v>
      </c>
      <c r="C1047" s="178">
        <v>0.22</v>
      </c>
      <c r="D1047" s="178">
        <v>0.28</v>
      </c>
      <c r="E1047" s="178">
        <v>0.41</v>
      </c>
      <c r="F1047" s="178">
        <v>0.88</v>
      </c>
      <c r="G1047" s="178">
        <v>1.28</v>
      </c>
      <c r="H1047" s="178">
        <v>2.58</v>
      </c>
      <c r="I1047" s="178">
        <v>3.22</v>
      </c>
      <c r="J1047" s="178">
        <v>3.71</v>
      </c>
      <c r="K1047" s="179">
        <f>MAX(0,((T1047*(365/365))-VLOOKUP(A1047,VBMA!$A:$D,4,0))  /  (T1047* (365/365)   ))</f>
        <v>0.9505181347</v>
      </c>
      <c r="L1047" s="180">
        <f t="shared" ref="L1047:S1047" si="1050">(B1047*(1-$K1047) * (365/365))/100</f>
        <v>0.00007422279793</v>
      </c>
      <c r="M1047" s="180">
        <f t="shared" si="1050"/>
        <v>0.0001088601036</v>
      </c>
      <c r="N1047" s="180">
        <f t="shared" si="1050"/>
        <v>0.0001385492228</v>
      </c>
      <c r="O1047" s="180">
        <f t="shared" si="1050"/>
        <v>0.0002028756477</v>
      </c>
      <c r="P1047" s="180">
        <f t="shared" si="1050"/>
        <v>0.0004354404145</v>
      </c>
      <c r="Q1047" s="180">
        <f t="shared" si="1050"/>
        <v>0.0006333678756</v>
      </c>
      <c r="R1047" s="180">
        <f t="shared" si="1050"/>
        <v>0.001276632124</v>
      </c>
      <c r="S1047" s="180">
        <f t="shared" si="1050"/>
        <v>0.001593316062</v>
      </c>
      <c r="T1047" s="181">
        <f t="shared" si="3"/>
        <v>3.86</v>
      </c>
      <c r="U1047" s="182">
        <f t="shared" si="4"/>
        <v>44381</v>
      </c>
      <c r="V1047" s="182">
        <f t="shared" si="5"/>
        <v>44473</v>
      </c>
      <c r="W1047" s="182">
        <f t="shared" si="6"/>
        <v>44565</v>
      </c>
      <c r="X1047" s="181">
        <f t="shared" si="7"/>
        <v>181</v>
      </c>
      <c r="Y1047" s="181">
        <f t="shared" si="8"/>
        <v>273</v>
      </c>
      <c r="Z1047" s="181">
        <f t="shared" si="9"/>
        <v>365</v>
      </c>
      <c r="AA1047" s="155"/>
      <c r="AB1047" s="9"/>
      <c r="AC1047" s="9"/>
      <c r="AD1047" s="9"/>
      <c r="AE1047" s="9"/>
      <c r="AF1047" s="9"/>
      <c r="AG1047" s="9"/>
      <c r="AH1047" s="9"/>
    </row>
    <row r="1048" ht="15.75" customHeight="1">
      <c r="A1048" s="177">
        <v>44196.0</v>
      </c>
      <c r="B1048" s="178">
        <v>0.18</v>
      </c>
      <c r="C1048" s="178">
        <v>0.26</v>
      </c>
      <c r="D1048" s="178">
        <v>0.31</v>
      </c>
      <c r="E1048" s="178">
        <v>0.44</v>
      </c>
      <c r="F1048" s="178">
        <v>0.88</v>
      </c>
      <c r="G1048" s="178">
        <v>1.25</v>
      </c>
      <c r="H1048" s="178">
        <v>2.57</v>
      </c>
      <c r="I1048" s="178">
        <v>3.08</v>
      </c>
      <c r="J1048" s="178">
        <v>3.61</v>
      </c>
      <c r="K1048" s="179">
        <f>MAX(0,((T1048*(365/365))-VLOOKUP(A1048,VBMA!$A:$D,4,0))  /  (T1048* (365/365)   ))</f>
        <v>0.9506201292</v>
      </c>
      <c r="L1048" s="180">
        <f t="shared" ref="L1048:S1048" si="1051">(B1048*(1-$K1048) * (365/365))/100</f>
        <v>0.00008888376747</v>
      </c>
      <c r="M1048" s="180">
        <f t="shared" si="1051"/>
        <v>0.0001283876641</v>
      </c>
      <c r="N1048" s="180">
        <f t="shared" si="1051"/>
        <v>0.0001530775995</v>
      </c>
      <c r="O1048" s="180">
        <f t="shared" si="1051"/>
        <v>0.0002172714316</v>
      </c>
      <c r="P1048" s="180">
        <f t="shared" si="1051"/>
        <v>0.0004345428632</v>
      </c>
      <c r="Q1048" s="180">
        <f t="shared" si="1051"/>
        <v>0.0006172483852</v>
      </c>
      <c r="R1048" s="180">
        <f t="shared" si="1051"/>
        <v>0.00126906268</v>
      </c>
      <c r="S1048" s="180">
        <f t="shared" si="1051"/>
        <v>0.001520900021</v>
      </c>
      <c r="T1048" s="181">
        <f t="shared" si="3"/>
        <v>3.584456522</v>
      </c>
      <c r="U1048" s="182">
        <f t="shared" si="4"/>
        <v>44378</v>
      </c>
      <c r="V1048" s="182">
        <f t="shared" si="5"/>
        <v>44470</v>
      </c>
      <c r="W1048" s="182">
        <f t="shared" si="6"/>
        <v>44561</v>
      </c>
      <c r="X1048" s="181">
        <f t="shared" si="7"/>
        <v>182</v>
      </c>
      <c r="Y1048" s="181">
        <f t="shared" si="8"/>
        <v>274</v>
      </c>
      <c r="Z1048" s="181">
        <f t="shared" si="9"/>
        <v>365</v>
      </c>
      <c r="AA1048" s="155"/>
      <c r="AB1048" s="9"/>
      <c r="AC1048" s="9"/>
      <c r="AD1048" s="9"/>
      <c r="AE1048" s="9"/>
      <c r="AF1048" s="9"/>
      <c r="AG1048" s="9"/>
      <c r="AH1048" s="9"/>
    </row>
    <row r="1049" ht="15.75" customHeight="1">
      <c r="A1049" s="177">
        <v>44195.0</v>
      </c>
      <c r="B1049" s="178">
        <v>0.16</v>
      </c>
      <c r="C1049" s="178">
        <v>0.23</v>
      </c>
      <c r="D1049" s="178">
        <v>0.3</v>
      </c>
      <c r="E1049" s="178">
        <v>0.45</v>
      </c>
      <c r="F1049" s="178">
        <v>0.88</v>
      </c>
      <c r="G1049" s="178">
        <v>1.24</v>
      </c>
      <c r="H1049" s="178">
        <v>2.58</v>
      </c>
      <c r="I1049" s="178">
        <v>3.08</v>
      </c>
      <c r="J1049" s="178">
        <v>3.6</v>
      </c>
      <c r="K1049" s="179">
        <f>MAX(0,((T1049*(365/365))-VLOOKUP(A1049,VBMA!$A:$D,4,0))  /  (T1049* (365/365)   ))</f>
        <v>0.9516025056</v>
      </c>
      <c r="L1049" s="180">
        <f t="shared" ref="L1049:S1049" si="1052">(B1049*(1-$K1049) * (365/365))/100</f>
        <v>0.000077435991</v>
      </c>
      <c r="M1049" s="180">
        <f t="shared" si="1052"/>
        <v>0.0001113142371</v>
      </c>
      <c r="N1049" s="180">
        <f t="shared" si="1052"/>
        <v>0.0001451924831</v>
      </c>
      <c r="O1049" s="180">
        <f t="shared" si="1052"/>
        <v>0.0002177887247</v>
      </c>
      <c r="P1049" s="180">
        <f t="shared" si="1052"/>
        <v>0.0004258979505</v>
      </c>
      <c r="Q1049" s="180">
        <f t="shared" si="1052"/>
        <v>0.0006001289302</v>
      </c>
      <c r="R1049" s="180">
        <f t="shared" si="1052"/>
        <v>0.001248655355</v>
      </c>
      <c r="S1049" s="180">
        <f t="shared" si="1052"/>
        <v>0.001490642827</v>
      </c>
      <c r="T1049" s="181">
        <f t="shared" si="3"/>
        <v>3.574565217</v>
      </c>
      <c r="U1049" s="182">
        <f t="shared" si="4"/>
        <v>44377</v>
      </c>
      <c r="V1049" s="182">
        <f t="shared" si="5"/>
        <v>44469</v>
      </c>
      <c r="W1049" s="182">
        <f t="shared" si="6"/>
        <v>44560</v>
      </c>
      <c r="X1049" s="181">
        <f t="shared" si="7"/>
        <v>182</v>
      </c>
      <c r="Y1049" s="181">
        <f t="shared" si="8"/>
        <v>274</v>
      </c>
      <c r="Z1049" s="181">
        <f t="shared" si="9"/>
        <v>365</v>
      </c>
      <c r="AA1049" s="155"/>
      <c r="AB1049" s="9"/>
      <c r="AC1049" s="9"/>
      <c r="AD1049" s="9"/>
      <c r="AE1049" s="9"/>
      <c r="AF1049" s="9"/>
      <c r="AG1049" s="9"/>
      <c r="AH1049" s="9"/>
    </row>
    <row r="1050" ht="15.75" customHeight="1">
      <c r="A1050" s="177">
        <v>44194.0</v>
      </c>
      <c r="B1050" s="178">
        <v>0.16</v>
      </c>
      <c r="C1050" s="178">
        <v>0.22</v>
      </c>
      <c r="D1050" s="178">
        <v>0.29</v>
      </c>
      <c r="E1050" s="178">
        <v>0.45</v>
      </c>
      <c r="F1050" s="178">
        <v>0.89</v>
      </c>
      <c r="G1050" s="178">
        <v>1.24</v>
      </c>
      <c r="H1050" s="178">
        <v>2.57</v>
      </c>
      <c r="I1050" s="178">
        <v>3.1</v>
      </c>
      <c r="J1050" s="178">
        <v>3.57</v>
      </c>
      <c r="K1050" s="179">
        <f>MAX(0,((T1050*(365/365))-VLOOKUP(A1050,VBMA!$A:$D,4,0))  /  (T1050* (365/365)   ))</f>
        <v>0.9530936029</v>
      </c>
      <c r="L1050" s="180">
        <f t="shared" ref="L1050:S1050" si="1053">(B1050*(1-$K1050) * (365/365))/100</f>
        <v>0.00007505023543</v>
      </c>
      <c r="M1050" s="180">
        <f t="shared" si="1053"/>
        <v>0.0001031940737</v>
      </c>
      <c r="N1050" s="180">
        <f t="shared" si="1053"/>
        <v>0.0001360285517</v>
      </c>
      <c r="O1050" s="180">
        <f t="shared" si="1053"/>
        <v>0.0002110787872</v>
      </c>
      <c r="P1050" s="180">
        <f t="shared" si="1053"/>
        <v>0.0004174669346</v>
      </c>
      <c r="Q1050" s="180">
        <f t="shared" si="1053"/>
        <v>0.0005816393246</v>
      </c>
      <c r="R1050" s="180">
        <f t="shared" si="1053"/>
        <v>0.001205494407</v>
      </c>
      <c r="S1050" s="180">
        <f t="shared" si="1053"/>
        <v>0.001454098311</v>
      </c>
      <c r="T1050" s="181">
        <f t="shared" si="3"/>
        <v>3.62423913</v>
      </c>
      <c r="U1050" s="182">
        <f t="shared" si="4"/>
        <v>44376</v>
      </c>
      <c r="V1050" s="182">
        <f t="shared" si="5"/>
        <v>44468</v>
      </c>
      <c r="W1050" s="182">
        <f t="shared" si="6"/>
        <v>44559</v>
      </c>
      <c r="X1050" s="181">
        <f t="shared" si="7"/>
        <v>182</v>
      </c>
      <c r="Y1050" s="181">
        <f t="shared" si="8"/>
        <v>274</v>
      </c>
      <c r="Z1050" s="181">
        <f t="shared" si="9"/>
        <v>365</v>
      </c>
      <c r="AA1050" s="155"/>
      <c r="AB1050" s="9"/>
      <c r="AC1050" s="9"/>
      <c r="AD1050" s="9"/>
      <c r="AE1050" s="9"/>
      <c r="AF1050" s="9"/>
      <c r="AG1050" s="9"/>
      <c r="AH1050" s="9"/>
    </row>
    <row r="1051" ht="15.75" customHeight="1">
      <c r="A1051" s="177">
        <v>44193.0</v>
      </c>
      <c r="B1051" s="178">
        <v>0.15</v>
      </c>
      <c r="C1051" s="178">
        <v>0.21</v>
      </c>
      <c r="D1051" s="178">
        <v>0.28</v>
      </c>
      <c r="E1051" s="178">
        <v>0.42</v>
      </c>
      <c r="F1051" s="178">
        <v>0.89</v>
      </c>
      <c r="G1051" s="178">
        <v>1.27</v>
      </c>
      <c r="H1051" s="178">
        <v>2.61</v>
      </c>
      <c r="I1051" s="178">
        <v>3.18</v>
      </c>
      <c r="J1051" s="178">
        <v>3.7</v>
      </c>
      <c r="K1051" s="179">
        <f>MAX(0,((T1051*(365/365))-VLOOKUP(A1051,VBMA!$A:$D,4,0))  /  (T1051* (365/365)   ))</f>
        <v>0.9545916442</v>
      </c>
      <c r="L1051" s="180">
        <f t="shared" ref="L1051:S1051" si="1054">(B1051*(1-$K1051) * (365/365))/100</f>
        <v>0.00006811253375</v>
      </c>
      <c r="M1051" s="180">
        <f t="shared" si="1054"/>
        <v>0.00009535754725</v>
      </c>
      <c r="N1051" s="180">
        <f t="shared" si="1054"/>
        <v>0.0001271433963</v>
      </c>
      <c r="O1051" s="180">
        <f t="shared" si="1054"/>
        <v>0.0001907150945</v>
      </c>
      <c r="P1051" s="180">
        <f t="shared" si="1054"/>
        <v>0.0004041343669</v>
      </c>
      <c r="Q1051" s="180">
        <f t="shared" si="1054"/>
        <v>0.0005766861191</v>
      </c>
      <c r="R1051" s="180">
        <f t="shared" si="1054"/>
        <v>0.001185158087</v>
      </c>
      <c r="S1051" s="180">
        <f t="shared" si="1054"/>
        <v>0.001443985716</v>
      </c>
      <c r="T1051" s="181">
        <f t="shared" si="3"/>
        <v>3.743804348</v>
      </c>
      <c r="U1051" s="182">
        <f t="shared" si="4"/>
        <v>44375</v>
      </c>
      <c r="V1051" s="182">
        <f t="shared" si="5"/>
        <v>44467</v>
      </c>
      <c r="W1051" s="182">
        <f t="shared" si="6"/>
        <v>44558</v>
      </c>
      <c r="X1051" s="181">
        <f t="shared" si="7"/>
        <v>182</v>
      </c>
      <c r="Y1051" s="181">
        <f t="shared" si="8"/>
        <v>274</v>
      </c>
      <c r="Z1051" s="181">
        <f t="shared" si="9"/>
        <v>365</v>
      </c>
      <c r="AA1051" s="155"/>
      <c r="AB1051" s="9"/>
      <c r="AC1051" s="9"/>
      <c r="AD1051" s="9"/>
      <c r="AE1051" s="9"/>
      <c r="AF1051" s="9"/>
      <c r="AG1051" s="9"/>
      <c r="AH1051" s="9"/>
    </row>
    <row r="1052" ht="15.75" customHeight="1">
      <c r="A1052" s="177">
        <v>44190.0</v>
      </c>
      <c r="B1052" s="178">
        <v>0.15</v>
      </c>
      <c r="C1052" s="178">
        <v>0.21</v>
      </c>
      <c r="D1052" s="178">
        <v>0.29</v>
      </c>
      <c r="E1052" s="178">
        <v>0.41</v>
      </c>
      <c r="F1052" s="178">
        <v>0.88</v>
      </c>
      <c r="G1052" s="178">
        <v>1.28</v>
      </c>
      <c r="H1052" s="178">
        <v>2.62</v>
      </c>
      <c r="I1052" s="178">
        <v>3.25</v>
      </c>
      <c r="J1052" s="178">
        <v>3.73</v>
      </c>
      <c r="K1052" s="179">
        <f>MAX(0,((T1052*(365/365))-VLOOKUP(A1052,VBMA!$A:$D,4,0))  /  (T1052* (365/365)   ))</f>
        <v>0.9576572279</v>
      </c>
      <c r="L1052" s="180">
        <f t="shared" ref="L1052:S1052" si="1055">(B1052*(1-$K1052) * (365/365))/100</f>
        <v>0.00006351415822</v>
      </c>
      <c r="M1052" s="180">
        <f t="shared" si="1055"/>
        <v>0.00008891982151</v>
      </c>
      <c r="N1052" s="180">
        <f t="shared" si="1055"/>
        <v>0.0001227940392</v>
      </c>
      <c r="O1052" s="180">
        <f t="shared" si="1055"/>
        <v>0.0001736053658</v>
      </c>
      <c r="P1052" s="180">
        <f t="shared" si="1055"/>
        <v>0.0003726163949</v>
      </c>
      <c r="Q1052" s="180">
        <f t="shared" si="1055"/>
        <v>0.0005419874835</v>
      </c>
      <c r="R1052" s="180">
        <f t="shared" si="1055"/>
        <v>0.00110938063</v>
      </c>
      <c r="S1052" s="180">
        <f t="shared" si="1055"/>
        <v>0.001376140095</v>
      </c>
      <c r="T1052" s="181">
        <f t="shared" si="3"/>
        <v>3.873152174</v>
      </c>
      <c r="U1052" s="182">
        <f t="shared" si="4"/>
        <v>44372</v>
      </c>
      <c r="V1052" s="182">
        <f t="shared" si="5"/>
        <v>44464</v>
      </c>
      <c r="W1052" s="182">
        <f t="shared" si="6"/>
        <v>44555</v>
      </c>
      <c r="X1052" s="181">
        <f t="shared" si="7"/>
        <v>182</v>
      </c>
      <c r="Y1052" s="181">
        <f t="shared" si="8"/>
        <v>274</v>
      </c>
      <c r="Z1052" s="181">
        <f t="shared" si="9"/>
        <v>365</v>
      </c>
      <c r="AA1052" s="155"/>
      <c r="AB1052" s="9"/>
      <c r="AC1052" s="9"/>
      <c r="AD1052" s="9"/>
      <c r="AE1052" s="9"/>
      <c r="AF1052" s="9"/>
      <c r="AG1052" s="9"/>
      <c r="AH1052" s="9"/>
    </row>
    <row r="1053" ht="15.75" customHeight="1">
      <c r="A1053" s="177">
        <v>44189.0</v>
      </c>
      <c r="B1053" s="178">
        <v>0.15</v>
      </c>
      <c r="C1053" s="178">
        <v>0.21</v>
      </c>
      <c r="D1053" s="178">
        <v>0.29</v>
      </c>
      <c r="E1053" s="178">
        <v>0.41</v>
      </c>
      <c r="F1053" s="178">
        <v>0.9</v>
      </c>
      <c r="G1053" s="178">
        <v>1.28</v>
      </c>
      <c r="H1053" s="178">
        <v>2.62</v>
      </c>
      <c r="I1053" s="178">
        <v>3.2</v>
      </c>
      <c r="J1053" s="178">
        <v>3.73</v>
      </c>
      <c r="K1053" s="179">
        <f>MAX(0,((T1053*(365/365))-VLOOKUP(A1053,VBMA!$A:$D,4,0))  /  (T1053* (365/365)   ))</f>
        <v>0.9554813065</v>
      </c>
      <c r="L1053" s="180">
        <f t="shared" ref="L1053:S1053" si="1056">(B1053*(1-$K1053) * (365/365))/100</f>
        <v>0.00006677804021</v>
      </c>
      <c r="M1053" s="180">
        <f t="shared" si="1056"/>
        <v>0.00009348925629</v>
      </c>
      <c r="N1053" s="180">
        <f t="shared" si="1056"/>
        <v>0.0001291042111</v>
      </c>
      <c r="O1053" s="180">
        <f t="shared" si="1056"/>
        <v>0.0001825266432</v>
      </c>
      <c r="P1053" s="180">
        <f t="shared" si="1056"/>
        <v>0.0004006682413</v>
      </c>
      <c r="Q1053" s="180">
        <f t="shared" si="1056"/>
        <v>0.0005698392765</v>
      </c>
      <c r="R1053" s="180">
        <f t="shared" si="1056"/>
        <v>0.001166389769</v>
      </c>
      <c r="S1053" s="180">
        <f t="shared" si="1056"/>
        <v>0.001424598191</v>
      </c>
      <c r="T1053" s="181">
        <f t="shared" si="3"/>
        <v>3.773695652</v>
      </c>
      <c r="U1053" s="182">
        <f t="shared" si="4"/>
        <v>44371</v>
      </c>
      <c r="V1053" s="182">
        <f t="shared" si="5"/>
        <v>44463</v>
      </c>
      <c r="W1053" s="182">
        <f t="shared" si="6"/>
        <v>44554</v>
      </c>
      <c r="X1053" s="181">
        <f t="shared" si="7"/>
        <v>182</v>
      </c>
      <c r="Y1053" s="181">
        <f t="shared" si="8"/>
        <v>274</v>
      </c>
      <c r="Z1053" s="181">
        <f t="shared" si="9"/>
        <v>365</v>
      </c>
      <c r="AA1053" s="155"/>
      <c r="AB1053" s="9"/>
      <c r="AC1053" s="9"/>
      <c r="AD1053" s="9"/>
      <c r="AE1053" s="9"/>
      <c r="AF1053" s="9"/>
      <c r="AG1053" s="9"/>
      <c r="AH1053" s="9"/>
    </row>
    <row r="1054" ht="15.75" customHeight="1">
      <c r="A1054" s="177">
        <v>44188.0</v>
      </c>
      <c r="B1054" s="178">
        <v>0.15</v>
      </c>
      <c r="C1054" s="178">
        <v>0.2</v>
      </c>
      <c r="D1054" s="178">
        <v>0.28</v>
      </c>
      <c r="E1054" s="178">
        <v>0.39</v>
      </c>
      <c r="F1054" s="178">
        <v>0.84</v>
      </c>
      <c r="G1054" s="178">
        <v>1.24</v>
      </c>
      <c r="H1054" s="178">
        <v>2.6</v>
      </c>
      <c r="I1054" s="178">
        <v>3.05</v>
      </c>
      <c r="J1054" s="178">
        <v>3.5</v>
      </c>
      <c r="K1054" s="179">
        <f>MAX(0,((T1054*(365/365))-VLOOKUP(A1054,VBMA!$A:$D,4,0))  /  (T1054* (365/365)   ))</f>
        <v>0.9519328254</v>
      </c>
      <c r="L1054" s="180">
        <f t="shared" ref="L1054:S1054" si="1057">(B1054*(1-$K1054) * (365/365))/100</f>
        <v>0.00007210076193</v>
      </c>
      <c r="M1054" s="180">
        <f t="shared" si="1057"/>
        <v>0.00009613434925</v>
      </c>
      <c r="N1054" s="180">
        <f t="shared" si="1057"/>
        <v>0.0001345880889</v>
      </c>
      <c r="O1054" s="180">
        <f t="shared" si="1057"/>
        <v>0.000187461981</v>
      </c>
      <c r="P1054" s="180">
        <f t="shared" si="1057"/>
        <v>0.0004037642668</v>
      </c>
      <c r="Q1054" s="180">
        <f t="shared" si="1057"/>
        <v>0.0005960329653</v>
      </c>
      <c r="R1054" s="180">
        <f t="shared" si="1057"/>
        <v>0.00124974654</v>
      </c>
      <c r="S1054" s="180">
        <f t="shared" si="1057"/>
        <v>0.001466048826</v>
      </c>
      <c r="T1054" s="181">
        <f t="shared" si="3"/>
        <v>3.495108696</v>
      </c>
      <c r="U1054" s="182">
        <f t="shared" si="4"/>
        <v>44370</v>
      </c>
      <c r="V1054" s="182">
        <f t="shared" si="5"/>
        <v>44462</v>
      </c>
      <c r="W1054" s="182">
        <f t="shared" si="6"/>
        <v>44553</v>
      </c>
      <c r="X1054" s="181">
        <f t="shared" si="7"/>
        <v>182</v>
      </c>
      <c r="Y1054" s="181">
        <f t="shared" si="8"/>
        <v>274</v>
      </c>
      <c r="Z1054" s="181">
        <f t="shared" si="9"/>
        <v>365</v>
      </c>
      <c r="AA1054" s="155"/>
      <c r="AB1054" s="9"/>
      <c r="AC1054" s="9"/>
      <c r="AD1054" s="9"/>
      <c r="AE1054" s="9"/>
      <c r="AF1054" s="9"/>
      <c r="AG1054" s="9"/>
      <c r="AH1054" s="9"/>
    </row>
    <row r="1055" ht="15.75" customHeight="1">
      <c r="A1055" s="177">
        <v>44187.0</v>
      </c>
      <c r="B1055" s="178">
        <v>0.15</v>
      </c>
      <c r="C1055" s="178">
        <v>0.2</v>
      </c>
      <c r="D1055" s="178">
        <v>0.26</v>
      </c>
      <c r="E1055" s="178">
        <v>0.39</v>
      </c>
      <c r="F1055" s="178">
        <v>0.84</v>
      </c>
      <c r="G1055" s="178">
        <v>1.22</v>
      </c>
      <c r="H1055" s="178">
        <v>2.56</v>
      </c>
      <c r="I1055" s="178">
        <v>3.08</v>
      </c>
      <c r="J1055" s="178">
        <v>3.6</v>
      </c>
      <c r="K1055" s="179">
        <f>MAX(0,((T1055*(365/365))-VLOOKUP(A1055,VBMA!$A:$D,4,0))  /  (T1055* (365/365)   ))</f>
        <v>0.9532599492</v>
      </c>
      <c r="L1055" s="180">
        <f t="shared" ref="L1055:S1055" si="1058">(B1055*(1-$K1055) * (365/365))/100</f>
        <v>0.00007011007621</v>
      </c>
      <c r="M1055" s="180">
        <f t="shared" si="1058"/>
        <v>0.00009348010161</v>
      </c>
      <c r="N1055" s="180">
        <f t="shared" si="1058"/>
        <v>0.0001215241321</v>
      </c>
      <c r="O1055" s="180">
        <f t="shared" si="1058"/>
        <v>0.0001822861981</v>
      </c>
      <c r="P1055" s="180">
        <f t="shared" si="1058"/>
        <v>0.0003926164268</v>
      </c>
      <c r="Q1055" s="180">
        <f t="shared" si="1058"/>
        <v>0.0005702286198</v>
      </c>
      <c r="R1055" s="180">
        <f t="shared" si="1058"/>
        <v>0.001196545301</v>
      </c>
      <c r="S1055" s="180">
        <f t="shared" si="1058"/>
        <v>0.001439593565</v>
      </c>
      <c r="T1055" s="181">
        <f t="shared" si="3"/>
        <v>3.594347826</v>
      </c>
      <c r="U1055" s="182">
        <f t="shared" si="4"/>
        <v>44369</v>
      </c>
      <c r="V1055" s="182">
        <f t="shared" si="5"/>
        <v>44461</v>
      </c>
      <c r="W1055" s="182">
        <f t="shared" si="6"/>
        <v>44552</v>
      </c>
      <c r="X1055" s="181">
        <f t="shared" si="7"/>
        <v>182</v>
      </c>
      <c r="Y1055" s="181">
        <f t="shared" si="8"/>
        <v>274</v>
      </c>
      <c r="Z1055" s="181">
        <f t="shared" si="9"/>
        <v>365</v>
      </c>
      <c r="AA1055" s="155"/>
      <c r="AB1055" s="9"/>
      <c r="AC1055" s="9"/>
      <c r="AD1055" s="9"/>
      <c r="AE1055" s="9"/>
      <c r="AF1055" s="9"/>
      <c r="AG1055" s="9"/>
      <c r="AH1055" s="9"/>
    </row>
    <row r="1056" ht="15.75" customHeight="1">
      <c r="A1056" s="177">
        <v>44186.0</v>
      </c>
      <c r="B1056" s="178">
        <v>0.15</v>
      </c>
      <c r="C1056" s="178">
        <v>0.21</v>
      </c>
      <c r="D1056" s="178">
        <v>0.29</v>
      </c>
      <c r="E1056" s="178">
        <v>0.41</v>
      </c>
      <c r="F1056" s="178">
        <v>0.9</v>
      </c>
      <c r="G1056" s="178">
        <v>1.28</v>
      </c>
      <c r="H1056" s="178">
        <v>2.63</v>
      </c>
      <c r="I1056" s="178">
        <v>3.14</v>
      </c>
      <c r="J1056" s="178">
        <v>3.48</v>
      </c>
      <c r="K1056" s="179">
        <f>MAX(0,((T1056*(365/365))-VLOOKUP(A1056,VBMA!$A:$D,4,0))  /  (T1056* (365/365)   ))</f>
        <v>0.9539025918</v>
      </c>
      <c r="L1056" s="180">
        <f t="shared" ref="L1056:S1056" si="1059">(B1056*(1-$K1056) * (365/365))/100</f>
        <v>0.00006914611232</v>
      </c>
      <c r="M1056" s="180">
        <f t="shared" si="1059"/>
        <v>0.00009680455725</v>
      </c>
      <c r="N1056" s="180">
        <f t="shared" si="1059"/>
        <v>0.0001336824838</v>
      </c>
      <c r="O1056" s="180">
        <f t="shared" si="1059"/>
        <v>0.0001889993737</v>
      </c>
      <c r="P1056" s="180">
        <f t="shared" si="1059"/>
        <v>0.0004148766739</v>
      </c>
      <c r="Q1056" s="180">
        <f t="shared" si="1059"/>
        <v>0.0005900468251</v>
      </c>
      <c r="R1056" s="180">
        <f t="shared" si="1059"/>
        <v>0.001212361836</v>
      </c>
      <c r="S1056" s="180">
        <f t="shared" si="1059"/>
        <v>0.001447458618</v>
      </c>
      <c r="T1056" s="181">
        <f t="shared" si="3"/>
        <v>3.644456522</v>
      </c>
      <c r="U1056" s="182">
        <f t="shared" si="4"/>
        <v>44368</v>
      </c>
      <c r="V1056" s="182">
        <f t="shared" si="5"/>
        <v>44460</v>
      </c>
      <c r="W1056" s="182">
        <f t="shared" si="6"/>
        <v>44551</v>
      </c>
      <c r="X1056" s="181">
        <f t="shared" si="7"/>
        <v>182</v>
      </c>
      <c r="Y1056" s="181">
        <f t="shared" si="8"/>
        <v>274</v>
      </c>
      <c r="Z1056" s="181">
        <f t="shared" si="9"/>
        <v>365</v>
      </c>
      <c r="AA1056" s="155"/>
      <c r="AB1056" s="9"/>
      <c r="AC1056" s="9"/>
      <c r="AD1056" s="9"/>
      <c r="AE1056" s="9"/>
      <c r="AF1056" s="9"/>
      <c r="AG1056" s="9"/>
      <c r="AH1056" s="9"/>
    </row>
    <row r="1057" ht="15.75" customHeight="1">
      <c r="A1057" s="177">
        <v>44183.0</v>
      </c>
      <c r="B1057" s="178">
        <v>0.15</v>
      </c>
      <c r="C1057" s="178">
        <v>0.2</v>
      </c>
      <c r="D1057" s="178">
        <v>0.26</v>
      </c>
      <c r="E1057" s="178">
        <v>0.4</v>
      </c>
      <c r="F1057" s="178">
        <v>0.88</v>
      </c>
      <c r="G1057" s="178">
        <v>1.23</v>
      </c>
      <c r="H1057" s="178">
        <v>2.6</v>
      </c>
      <c r="I1057" s="178">
        <v>3.06</v>
      </c>
      <c r="J1057" s="178">
        <v>3.48</v>
      </c>
      <c r="K1057" s="179">
        <f>MAX(0,((T1057*(365/365))-VLOOKUP(A1057,VBMA!$A:$D,4,0))  /  (T1057* (365/365)   ))</f>
        <v>0.9522048364</v>
      </c>
      <c r="L1057" s="180">
        <f t="shared" ref="L1057:S1057" si="1060">(B1057*(1-$K1057) * (365/365))/100</f>
        <v>0.00007169274538</v>
      </c>
      <c r="M1057" s="180">
        <f t="shared" si="1060"/>
        <v>0.00009559032717</v>
      </c>
      <c r="N1057" s="180">
        <f t="shared" si="1060"/>
        <v>0.0001242674253</v>
      </c>
      <c r="O1057" s="180">
        <f t="shared" si="1060"/>
        <v>0.0001911806543</v>
      </c>
      <c r="P1057" s="180">
        <f t="shared" si="1060"/>
        <v>0.0004205974395</v>
      </c>
      <c r="Q1057" s="180">
        <f t="shared" si="1060"/>
        <v>0.0005878805121</v>
      </c>
      <c r="R1057" s="180">
        <f t="shared" si="1060"/>
        <v>0.001242674253</v>
      </c>
      <c r="S1057" s="180">
        <f t="shared" si="1060"/>
        <v>0.001462532006</v>
      </c>
      <c r="T1057" s="181">
        <f t="shared" si="3"/>
        <v>3.515</v>
      </c>
      <c r="U1057" s="182">
        <f t="shared" si="4"/>
        <v>44365</v>
      </c>
      <c r="V1057" s="182">
        <f t="shared" si="5"/>
        <v>44457</v>
      </c>
      <c r="W1057" s="182">
        <f t="shared" si="6"/>
        <v>44548</v>
      </c>
      <c r="X1057" s="181">
        <f t="shared" si="7"/>
        <v>182</v>
      </c>
      <c r="Y1057" s="181">
        <f t="shared" si="8"/>
        <v>274</v>
      </c>
      <c r="Z1057" s="181">
        <f t="shared" si="9"/>
        <v>365</v>
      </c>
      <c r="AA1057" s="155"/>
      <c r="AB1057" s="9"/>
      <c r="AC1057" s="9"/>
      <c r="AD1057" s="9"/>
      <c r="AE1057" s="9"/>
      <c r="AF1057" s="9"/>
      <c r="AG1057" s="9"/>
      <c r="AH1057" s="9"/>
    </row>
    <row r="1058" ht="15.75" customHeight="1">
      <c r="A1058" s="177">
        <v>44182.0</v>
      </c>
      <c r="B1058" s="178">
        <v>0.14</v>
      </c>
      <c r="C1058" s="178">
        <v>0.2</v>
      </c>
      <c r="D1058" s="178">
        <v>0.24</v>
      </c>
      <c r="E1058" s="178">
        <v>0.39</v>
      </c>
      <c r="F1058" s="178">
        <v>0.84</v>
      </c>
      <c r="G1058" s="178">
        <v>1.22</v>
      </c>
      <c r="H1058" s="178">
        <v>2.58</v>
      </c>
      <c r="I1058" s="178">
        <v>3.08</v>
      </c>
      <c r="J1058" s="178">
        <v>3.6</v>
      </c>
      <c r="K1058" s="179">
        <f>MAX(0,((T1058*(365/365))-VLOOKUP(A1058,VBMA!$A:$D,4,0))  /  (T1058* (365/365)   ))</f>
        <v>0.9530012771</v>
      </c>
      <c r="L1058" s="180">
        <f t="shared" ref="L1058:S1058" si="1061">(B1058*(1-$K1058) * (365/365))/100</f>
        <v>0.00006579821201</v>
      </c>
      <c r="M1058" s="180">
        <f t="shared" si="1061"/>
        <v>0.00009399744572</v>
      </c>
      <c r="N1058" s="180">
        <f t="shared" si="1061"/>
        <v>0.0001127969349</v>
      </c>
      <c r="O1058" s="180">
        <f t="shared" si="1061"/>
        <v>0.0001832950192</v>
      </c>
      <c r="P1058" s="180">
        <f t="shared" si="1061"/>
        <v>0.000394789272</v>
      </c>
      <c r="Q1058" s="180">
        <f t="shared" si="1061"/>
        <v>0.0005733844189</v>
      </c>
      <c r="R1058" s="180">
        <f t="shared" si="1061"/>
        <v>0.00121256705</v>
      </c>
      <c r="S1058" s="180">
        <f t="shared" si="1061"/>
        <v>0.001447560664</v>
      </c>
      <c r="T1058" s="181">
        <f t="shared" si="3"/>
        <v>3.574565217</v>
      </c>
      <c r="U1058" s="182">
        <f t="shared" si="4"/>
        <v>44364</v>
      </c>
      <c r="V1058" s="182">
        <f t="shared" si="5"/>
        <v>44456</v>
      </c>
      <c r="W1058" s="182">
        <f t="shared" si="6"/>
        <v>44547</v>
      </c>
      <c r="X1058" s="181">
        <f t="shared" si="7"/>
        <v>182</v>
      </c>
      <c r="Y1058" s="181">
        <f t="shared" si="8"/>
        <v>274</v>
      </c>
      <c r="Z1058" s="181">
        <f t="shared" si="9"/>
        <v>365</v>
      </c>
      <c r="AA1058" s="155"/>
      <c r="AB1058" s="9"/>
      <c r="AC1058" s="9"/>
      <c r="AD1058" s="9"/>
      <c r="AE1058" s="9"/>
      <c r="AF1058" s="9"/>
      <c r="AG1058" s="9"/>
      <c r="AH1058" s="9"/>
    </row>
    <row r="1059" ht="15.75" customHeight="1">
      <c r="A1059" s="177">
        <v>44181.0</v>
      </c>
      <c r="B1059" s="178">
        <v>0.15</v>
      </c>
      <c r="C1059" s="178">
        <v>0.2</v>
      </c>
      <c r="D1059" s="178">
        <v>0.27</v>
      </c>
      <c r="E1059" s="178">
        <v>0.43</v>
      </c>
      <c r="F1059" s="178">
        <v>0.92</v>
      </c>
      <c r="G1059" s="178">
        <v>1.25</v>
      </c>
      <c r="H1059" s="178">
        <v>2.58</v>
      </c>
      <c r="I1059" s="178">
        <v>3.06</v>
      </c>
      <c r="J1059" s="178">
        <v>3.48</v>
      </c>
      <c r="K1059" s="179">
        <f>MAX(0,((T1059*(365/365))-VLOOKUP(A1059,VBMA!$A:$D,4,0))  /  (T1059* (365/365)   ))</f>
        <v>0.9524723247</v>
      </c>
      <c r="L1059" s="180">
        <f t="shared" ref="L1059:S1059" si="1062">(B1059*(1-$K1059) * (365/365))/100</f>
        <v>0.00007129151292</v>
      </c>
      <c r="M1059" s="180">
        <f t="shared" si="1062"/>
        <v>0.00009505535055</v>
      </c>
      <c r="N1059" s="180">
        <f t="shared" si="1062"/>
        <v>0.0001283247232</v>
      </c>
      <c r="O1059" s="180">
        <f t="shared" si="1062"/>
        <v>0.0002043690037</v>
      </c>
      <c r="P1059" s="180">
        <f t="shared" si="1062"/>
        <v>0.0004372546125</v>
      </c>
      <c r="Q1059" s="180">
        <f t="shared" si="1062"/>
        <v>0.000594095941</v>
      </c>
      <c r="R1059" s="180">
        <f t="shared" si="1062"/>
        <v>0.001226214022</v>
      </c>
      <c r="S1059" s="180">
        <f t="shared" si="1062"/>
        <v>0.001454346863</v>
      </c>
      <c r="T1059" s="181">
        <f t="shared" si="3"/>
        <v>3.534782609</v>
      </c>
      <c r="U1059" s="182">
        <f t="shared" si="4"/>
        <v>44363</v>
      </c>
      <c r="V1059" s="182">
        <f t="shared" si="5"/>
        <v>44455</v>
      </c>
      <c r="W1059" s="182">
        <f t="shared" si="6"/>
        <v>44546</v>
      </c>
      <c r="X1059" s="181">
        <f t="shared" si="7"/>
        <v>182</v>
      </c>
      <c r="Y1059" s="181">
        <f t="shared" si="8"/>
        <v>274</v>
      </c>
      <c r="Z1059" s="181">
        <f t="shared" si="9"/>
        <v>365</v>
      </c>
      <c r="AA1059" s="155"/>
      <c r="AB1059" s="9"/>
      <c r="AC1059" s="9"/>
      <c r="AD1059" s="9"/>
      <c r="AE1059" s="9"/>
      <c r="AF1059" s="9"/>
      <c r="AG1059" s="9"/>
      <c r="AH1059" s="9"/>
    </row>
    <row r="1060" ht="15.75" customHeight="1">
      <c r="A1060" s="177">
        <v>44180.0</v>
      </c>
      <c r="B1060" s="178">
        <v>0.15</v>
      </c>
      <c r="C1060" s="178">
        <v>0.2</v>
      </c>
      <c r="D1060" s="178">
        <v>0.26</v>
      </c>
      <c r="E1060" s="178">
        <v>0.41</v>
      </c>
      <c r="F1060" s="178">
        <v>0.89</v>
      </c>
      <c r="G1060" s="178">
        <v>1.24</v>
      </c>
      <c r="H1060" s="178">
        <v>2.59</v>
      </c>
      <c r="I1060" s="178">
        <v>3.1</v>
      </c>
      <c r="J1060" s="178">
        <v>3.6</v>
      </c>
      <c r="K1060" s="179">
        <f>MAX(0,((T1060*(365/365))-VLOOKUP(A1060,VBMA!$A:$D,4,0))  /  (T1060* (365/365)   ))</f>
        <v>0.9533910316</v>
      </c>
      <c r="L1060" s="180">
        <f t="shared" ref="L1060:S1060" si="1063">(B1060*(1-$K1060) * (365/365))/100</f>
        <v>0.00006991345255</v>
      </c>
      <c r="M1060" s="180">
        <f t="shared" si="1063"/>
        <v>0.00009321793673</v>
      </c>
      <c r="N1060" s="180">
        <f t="shared" si="1063"/>
        <v>0.0001211833178</v>
      </c>
      <c r="O1060" s="180">
        <f t="shared" si="1063"/>
        <v>0.0001910967703</v>
      </c>
      <c r="P1060" s="180">
        <f t="shared" si="1063"/>
        <v>0.0004148198185</v>
      </c>
      <c r="Q1060" s="180">
        <f t="shared" si="1063"/>
        <v>0.0005779512077</v>
      </c>
      <c r="R1060" s="180">
        <f t="shared" si="1063"/>
        <v>0.001207172281</v>
      </c>
      <c r="S1060" s="180">
        <f t="shared" si="1063"/>
        <v>0.001444878019</v>
      </c>
      <c r="T1060" s="181">
        <f t="shared" si="3"/>
        <v>3.604456522</v>
      </c>
      <c r="U1060" s="182">
        <f t="shared" si="4"/>
        <v>44362</v>
      </c>
      <c r="V1060" s="182">
        <f t="shared" si="5"/>
        <v>44454</v>
      </c>
      <c r="W1060" s="182">
        <f t="shared" si="6"/>
        <v>44545</v>
      </c>
      <c r="X1060" s="181">
        <f t="shared" si="7"/>
        <v>182</v>
      </c>
      <c r="Y1060" s="181">
        <f t="shared" si="8"/>
        <v>274</v>
      </c>
      <c r="Z1060" s="181">
        <f t="shared" si="9"/>
        <v>365</v>
      </c>
      <c r="AA1060" s="155"/>
      <c r="AB1060" s="9"/>
      <c r="AC1060" s="9"/>
      <c r="AD1060" s="9"/>
      <c r="AE1060" s="9"/>
      <c r="AF1060" s="9"/>
      <c r="AG1060" s="9"/>
      <c r="AH1060" s="9"/>
    </row>
    <row r="1061" ht="15.75" customHeight="1">
      <c r="A1061" s="177">
        <v>44179.0</v>
      </c>
      <c r="B1061" s="178">
        <v>0.15</v>
      </c>
      <c r="C1061" s="178">
        <v>0.2</v>
      </c>
      <c r="D1061" s="178">
        <v>0.24</v>
      </c>
      <c r="E1061" s="178">
        <v>0.38</v>
      </c>
      <c r="F1061" s="178">
        <v>0.88</v>
      </c>
      <c r="G1061" s="178">
        <v>1.25</v>
      </c>
      <c r="H1061" s="178">
        <v>2.6</v>
      </c>
      <c r="I1061" s="178">
        <v>3.16</v>
      </c>
      <c r="J1061" s="178">
        <v>3.68</v>
      </c>
      <c r="K1061" s="179">
        <f>MAX(0,((T1061*(365/365))-VLOOKUP(A1061,VBMA!$A:$D,4,0))  /  (T1061* (365/365)   ))</f>
        <v>0.9547646921</v>
      </c>
      <c r="L1061" s="180">
        <f t="shared" ref="L1061:S1061" si="1064">(B1061*(1-$K1061) * (365/365))/100</f>
        <v>0.00006785296184</v>
      </c>
      <c r="M1061" s="180">
        <f t="shared" si="1064"/>
        <v>0.00009047061578</v>
      </c>
      <c r="N1061" s="180">
        <f t="shared" si="1064"/>
        <v>0.0001085647389</v>
      </c>
      <c r="O1061" s="180">
        <f t="shared" si="1064"/>
        <v>0.00017189417</v>
      </c>
      <c r="P1061" s="180">
        <f t="shared" si="1064"/>
        <v>0.0003980707094</v>
      </c>
      <c r="Q1061" s="180">
        <f t="shared" si="1064"/>
        <v>0.0005654413486</v>
      </c>
      <c r="R1061" s="180">
        <f t="shared" si="1064"/>
        <v>0.001176118005</v>
      </c>
      <c r="S1061" s="180">
        <f t="shared" si="1064"/>
        <v>0.001429435729</v>
      </c>
      <c r="T1061" s="181">
        <f t="shared" si="3"/>
        <v>3.713913043</v>
      </c>
      <c r="U1061" s="182">
        <f t="shared" si="4"/>
        <v>44361</v>
      </c>
      <c r="V1061" s="182">
        <f t="shared" si="5"/>
        <v>44453</v>
      </c>
      <c r="W1061" s="182">
        <f t="shared" si="6"/>
        <v>44544</v>
      </c>
      <c r="X1061" s="181">
        <f t="shared" si="7"/>
        <v>182</v>
      </c>
      <c r="Y1061" s="181">
        <f t="shared" si="8"/>
        <v>274</v>
      </c>
      <c r="Z1061" s="181">
        <f t="shared" si="9"/>
        <v>365</v>
      </c>
      <c r="AA1061" s="155"/>
      <c r="AB1061" s="9"/>
      <c r="AC1061" s="9"/>
      <c r="AD1061" s="9"/>
      <c r="AE1061" s="9"/>
      <c r="AF1061" s="9"/>
      <c r="AG1061" s="9"/>
      <c r="AH1061" s="9"/>
    </row>
    <row r="1062" ht="15.75" customHeight="1">
      <c r="A1062" s="177">
        <v>44176.0</v>
      </c>
      <c r="B1062" s="178">
        <v>0.15</v>
      </c>
      <c r="C1062" s="178">
        <v>0.2</v>
      </c>
      <c r="D1062" s="178">
        <v>0.25</v>
      </c>
      <c r="E1062" s="178">
        <v>0.38</v>
      </c>
      <c r="F1062" s="178">
        <v>0.87</v>
      </c>
      <c r="G1062" s="178">
        <v>1.23</v>
      </c>
      <c r="H1062" s="178">
        <v>2.58</v>
      </c>
      <c r="I1062" s="178">
        <v>3.11</v>
      </c>
      <c r="J1062" s="178">
        <v>3.59</v>
      </c>
      <c r="K1062" s="179">
        <f>MAX(0,((T1062*(365/365))-VLOOKUP(A1062,VBMA!$A:$D,4,0))  /  (T1062* (365/365)   ))</f>
        <v>0.9537729924</v>
      </c>
      <c r="L1062" s="180">
        <f t="shared" ref="L1062:S1062" si="1065">(B1062*(1-$K1062) * (365/365))/100</f>
        <v>0.00006934051144</v>
      </c>
      <c r="M1062" s="180">
        <f t="shared" si="1065"/>
        <v>0.00009245401525</v>
      </c>
      <c r="N1062" s="180">
        <f t="shared" si="1065"/>
        <v>0.0001155675191</v>
      </c>
      <c r="O1062" s="180">
        <f t="shared" si="1065"/>
        <v>0.000175662629</v>
      </c>
      <c r="P1062" s="180">
        <f t="shared" si="1065"/>
        <v>0.0004021749664</v>
      </c>
      <c r="Q1062" s="180">
        <f t="shared" si="1065"/>
        <v>0.0005685921938</v>
      </c>
      <c r="R1062" s="180">
        <f t="shared" si="1065"/>
        <v>0.001192656797</v>
      </c>
      <c r="S1062" s="180">
        <f t="shared" si="1065"/>
        <v>0.001437659937</v>
      </c>
      <c r="T1062" s="181">
        <f t="shared" si="3"/>
        <v>3.63423913</v>
      </c>
      <c r="U1062" s="182">
        <f t="shared" si="4"/>
        <v>44358</v>
      </c>
      <c r="V1062" s="182">
        <f t="shared" si="5"/>
        <v>44450</v>
      </c>
      <c r="W1062" s="182">
        <f t="shared" si="6"/>
        <v>44541</v>
      </c>
      <c r="X1062" s="181">
        <f t="shared" si="7"/>
        <v>182</v>
      </c>
      <c r="Y1062" s="181">
        <f t="shared" si="8"/>
        <v>274</v>
      </c>
      <c r="Z1062" s="181">
        <f t="shared" si="9"/>
        <v>365</v>
      </c>
      <c r="AA1062" s="155"/>
      <c r="AB1062" s="9"/>
      <c r="AC1062" s="9"/>
      <c r="AD1062" s="9"/>
      <c r="AE1062" s="9"/>
      <c r="AF1062" s="9"/>
      <c r="AG1062" s="9"/>
      <c r="AH1062" s="9"/>
    </row>
    <row r="1063" ht="15.75" customHeight="1">
      <c r="A1063" s="177">
        <v>44175.0</v>
      </c>
      <c r="B1063" s="178">
        <v>0.14</v>
      </c>
      <c r="C1063" s="178">
        <v>0.19</v>
      </c>
      <c r="D1063" s="178">
        <v>0.24</v>
      </c>
      <c r="E1063" s="178">
        <v>0.38</v>
      </c>
      <c r="F1063" s="178">
        <v>0.86</v>
      </c>
      <c r="G1063" s="178">
        <v>1.23</v>
      </c>
      <c r="H1063" s="178">
        <v>2.57</v>
      </c>
      <c r="I1063" s="178">
        <v>3.15</v>
      </c>
      <c r="J1063" s="178">
        <v>3.62</v>
      </c>
      <c r="K1063" s="179">
        <f>MAX(0,((T1063*(365/365))-VLOOKUP(A1063,VBMA!$A:$D,4,0))  /  (T1063* (365/365)   ))</f>
        <v>0.9548835309</v>
      </c>
      <c r="L1063" s="180">
        <f t="shared" ref="L1063:S1063" si="1066">(B1063*(1-$K1063) * (365/365))/100</f>
        <v>0.0000631630568</v>
      </c>
      <c r="M1063" s="180">
        <f t="shared" si="1066"/>
        <v>0.00008572129138</v>
      </c>
      <c r="N1063" s="180">
        <f t="shared" si="1066"/>
        <v>0.000108279526</v>
      </c>
      <c r="O1063" s="180">
        <f t="shared" si="1066"/>
        <v>0.0001714425828</v>
      </c>
      <c r="P1063" s="180">
        <f t="shared" si="1066"/>
        <v>0.0003880016347</v>
      </c>
      <c r="Q1063" s="180">
        <f t="shared" si="1066"/>
        <v>0.0005549325705</v>
      </c>
      <c r="R1063" s="180">
        <f t="shared" si="1066"/>
        <v>0.001159493257</v>
      </c>
      <c r="S1063" s="180">
        <f t="shared" si="1066"/>
        <v>0.001421168778</v>
      </c>
      <c r="T1063" s="181">
        <f t="shared" si="3"/>
        <v>3.723695652</v>
      </c>
      <c r="U1063" s="182">
        <f t="shared" si="4"/>
        <v>44357</v>
      </c>
      <c r="V1063" s="182">
        <f t="shared" si="5"/>
        <v>44449</v>
      </c>
      <c r="W1063" s="182">
        <f t="shared" si="6"/>
        <v>44540</v>
      </c>
      <c r="X1063" s="181">
        <f t="shared" si="7"/>
        <v>182</v>
      </c>
      <c r="Y1063" s="181">
        <f t="shared" si="8"/>
        <v>274</v>
      </c>
      <c r="Z1063" s="181">
        <f t="shared" si="9"/>
        <v>365</v>
      </c>
      <c r="AA1063" s="155"/>
      <c r="AB1063" s="9"/>
      <c r="AC1063" s="9"/>
      <c r="AD1063" s="9"/>
      <c r="AE1063" s="9"/>
      <c r="AF1063" s="9"/>
      <c r="AG1063" s="9"/>
      <c r="AH1063" s="9"/>
    </row>
    <row r="1064" ht="15.75" customHeight="1">
      <c r="A1064" s="177">
        <v>44174.0</v>
      </c>
      <c r="B1064" s="178">
        <v>0.15</v>
      </c>
      <c r="C1064" s="178">
        <v>0.21</v>
      </c>
      <c r="D1064" s="178">
        <v>0.26</v>
      </c>
      <c r="E1064" s="178">
        <v>0.38</v>
      </c>
      <c r="F1064" s="178">
        <v>0.83</v>
      </c>
      <c r="G1064" s="178">
        <v>1.2</v>
      </c>
      <c r="H1064" s="178">
        <v>2.55</v>
      </c>
      <c r="I1064" s="178">
        <v>3.06</v>
      </c>
      <c r="J1064" s="178">
        <v>3.52</v>
      </c>
      <c r="K1064" s="179">
        <f>MAX(0,((T1064*(365/365))-VLOOKUP(A1064,VBMA!$A:$D,4,0))  /  (T1064* (365/365)   ))</f>
        <v>0.9534290855</v>
      </c>
      <c r="L1064" s="180">
        <f t="shared" ref="L1064:S1064" si="1067">(B1064*(1-$K1064) * (365/365))/100</f>
        <v>0.00006985637179</v>
      </c>
      <c r="M1064" s="180">
        <f t="shared" si="1067"/>
        <v>0.0000977989205</v>
      </c>
      <c r="N1064" s="180">
        <f t="shared" si="1067"/>
        <v>0.0001210843778</v>
      </c>
      <c r="O1064" s="180">
        <f t="shared" si="1067"/>
        <v>0.0001769694752</v>
      </c>
      <c r="P1064" s="180">
        <f t="shared" si="1067"/>
        <v>0.0003865385906</v>
      </c>
      <c r="Q1064" s="180">
        <f t="shared" si="1067"/>
        <v>0.0005588509743</v>
      </c>
      <c r="R1064" s="180">
        <f t="shared" si="1067"/>
        <v>0.00118755832</v>
      </c>
      <c r="S1064" s="180">
        <f t="shared" si="1067"/>
        <v>0.001425069984</v>
      </c>
      <c r="T1064" s="181">
        <f t="shared" si="3"/>
        <v>3.564456522</v>
      </c>
      <c r="U1064" s="182">
        <f t="shared" si="4"/>
        <v>44356</v>
      </c>
      <c r="V1064" s="182">
        <f t="shared" si="5"/>
        <v>44448</v>
      </c>
      <c r="W1064" s="182">
        <f t="shared" si="6"/>
        <v>44539</v>
      </c>
      <c r="X1064" s="181">
        <f t="shared" si="7"/>
        <v>182</v>
      </c>
      <c r="Y1064" s="181">
        <f t="shared" si="8"/>
        <v>274</v>
      </c>
      <c r="Z1064" s="181">
        <f t="shared" si="9"/>
        <v>365</v>
      </c>
      <c r="AA1064" s="155"/>
      <c r="AB1064" s="9"/>
      <c r="AC1064" s="9"/>
      <c r="AD1064" s="9"/>
      <c r="AE1064" s="9"/>
      <c r="AF1064" s="9"/>
      <c r="AG1064" s="9"/>
      <c r="AH1064" s="9"/>
    </row>
    <row r="1065" ht="15.75" customHeight="1">
      <c r="A1065" s="177">
        <v>44173.0</v>
      </c>
      <c r="B1065" s="178">
        <v>0.15</v>
      </c>
      <c r="C1065" s="178">
        <v>0.2</v>
      </c>
      <c r="D1065" s="178">
        <v>0.28</v>
      </c>
      <c r="E1065" s="178">
        <v>0.41</v>
      </c>
      <c r="F1065" s="178">
        <v>0.88</v>
      </c>
      <c r="G1065" s="178">
        <v>1.25</v>
      </c>
      <c r="H1065" s="178">
        <v>2.6</v>
      </c>
      <c r="I1065" s="178">
        <v>3.22</v>
      </c>
      <c r="J1065" s="178">
        <v>3.74</v>
      </c>
      <c r="K1065" s="179">
        <f>MAX(0,((T1065*(365/365))-VLOOKUP(A1065,VBMA!$A:$D,4,0))  /  (T1065* (365/365)   ))</f>
        <v>0.9561730846</v>
      </c>
      <c r="L1065" s="180">
        <f t="shared" ref="L1065:S1065" si="1068">(B1065*(1-$K1065) * (365/365))/100</f>
        <v>0.00006574037316</v>
      </c>
      <c r="M1065" s="180">
        <f t="shared" si="1068"/>
        <v>0.00008765383089</v>
      </c>
      <c r="N1065" s="180">
        <f t="shared" si="1068"/>
        <v>0.0001227153632</v>
      </c>
      <c r="O1065" s="180">
        <f t="shared" si="1068"/>
        <v>0.0001796903533</v>
      </c>
      <c r="P1065" s="180">
        <f t="shared" si="1068"/>
        <v>0.0003856768559</v>
      </c>
      <c r="Q1065" s="180">
        <f t="shared" si="1068"/>
        <v>0.000547836443</v>
      </c>
      <c r="R1065" s="180">
        <f t="shared" si="1068"/>
        <v>0.001139499802</v>
      </c>
      <c r="S1065" s="180">
        <f t="shared" si="1068"/>
        <v>0.001411226677</v>
      </c>
      <c r="T1065" s="181">
        <f t="shared" si="3"/>
        <v>3.83326087</v>
      </c>
      <c r="U1065" s="182">
        <f t="shared" si="4"/>
        <v>44355</v>
      </c>
      <c r="V1065" s="182">
        <f t="shared" si="5"/>
        <v>44447</v>
      </c>
      <c r="W1065" s="182">
        <f t="shared" si="6"/>
        <v>44538</v>
      </c>
      <c r="X1065" s="181">
        <f t="shared" si="7"/>
        <v>182</v>
      </c>
      <c r="Y1065" s="181">
        <f t="shared" si="8"/>
        <v>274</v>
      </c>
      <c r="Z1065" s="181">
        <f t="shared" si="9"/>
        <v>365</v>
      </c>
      <c r="AA1065" s="155"/>
      <c r="AB1065" s="9"/>
      <c r="AC1065" s="9"/>
      <c r="AD1065" s="9"/>
      <c r="AE1065" s="9"/>
      <c r="AF1065" s="9"/>
      <c r="AG1065" s="9"/>
      <c r="AH1065" s="9"/>
    </row>
    <row r="1066" ht="15.75" customHeight="1">
      <c r="A1066" s="177">
        <v>44172.0</v>
      </c>
      <c r="B1066" s="178">
        <v>0.15</v>
      </c>
      <c r="C1066" s="178">
        <v>0.2</v>
      </c>
      <c r="D1066" s="178">
        <v>0.26</v>
      </c>
      <c r="E1066" s="178">
        <v>0.39</v>
      </c>
      <c r="F1066" s="178">
        <v>0.84</v>
      </c>
      <c r="G1066" s="178">
        <v>1.26</v>
      </c>
      <c r="H1066" s="178">
        <v>2.68</v>
      </c>
      <c r="I1066" s="178">
        <v>3.3</v>
      </c>
      <c r="J1066" s="178">
        <v>3.8</v>
      </c>
      <c r="K1066" s="179">
        <f>MAX(0,((T1066*(365/365))-VLOOKUP(A1066,VBMA!$A:$D,4,0))  /  (T1066* (365/365)   ))</f>
        <v>0.9575801344</v>
      </c>
      <c r="L1066" s="180">
        <f t="shared" ref="L1066:S1066" si="1069">(B1066*(1-$K1066) * (365/365))/100</f>
        <v>0.00006362979834</v>
      </c>
      <c r="M1066" s="180">
        <f t="shared" si="1069"/>
        <v>0.00008483973113</v>
      </c>
      <c r="N1066" s="180">
        <f t="shared" si="1069"/>
        <v>0.0001102916505</v>
      </c>
      <c r="O1066" s="180">
        <f t="shared" si="1069"/>
        <v>0.0001654374757</v>
      </c>
      <c r="P1066" s="180">
        <f t="shared" si="1069"/>
        <v>0.0003563268707</v>
      </c>
      <c r="Q1066" s="180">
        <f t="shared" si="1069"/>
        <v>0.0005344903061</v>
      </c>
      <c r="R1066" s="180">
        <f t="shared" si="1069"/>
        <v>0.001136852397</v>
      </c>
      <c r="S1066" s="180">
        <f t="shared" si="1069"/>
        <v>0.001399855564</v>
      </c>
      <c r="T1066" s="181">
        <f t="shared" si="3"/>
        <v>3.91326087</v>
      </c>
      <c r="U1066" s="182">
        <f t="shared" si="4"/>
        <v>44354</v>
      </c>
      <c r="V1066" s="182">
        <f t="shared" si="5"/>
        <v>44446</v>
      </c>
      <c r="W1066" s="182">
        <f t="shared" si="6"/>
        <v>44537</v>
      </c>
      <c r="X1066" s="181">
        <f t="shared" si="7"/>
        <v>182</v>
      </c>
      <c r="Y1066" s="181">
        <f t="shared" si="8"/>
        <v>274</v>
      </c>
      <c r="Z1066" s="181">
        <f t="shared" si="9"/>
        <v>365</v>
      </c>
      <c r="AA1066" s="155"/>
      <c r="AB1066" s="9"/>
      <c r="AC1066" s="9"/>
      <c r="AD1066" s="9"/>
      <c r="AE1066" s="9"/>
      <c r="AF1066" s="9"/>
      <c r="AG1066" s="9"/>
      <c r="AH1066" s="9"/>
    </row>
    <row r="1067" ht="15.75" customHeight="1">
      <c r="A1067" s="177">
        <v>44169.0</v>
      </c>
      <c r="B1067" s="178">
        <v>0.15</v>
      </c>
      <c r="C1067" s="178">
        <v>0.2</v>
      </c>
      <c r="D1067" s="178">
        <v>0.27</v>
      </c>
      <c r="E1067" s="178">
        <v>0.39</v>
      </c>
      <c r="F1067" s="178">
        <v>0.9</v>
      </c>
      <c r="G1067" s="178">
        <v>1.3</v>
      </c>
      <c r="H1067" s="178">
        <v>2.72</v>
      </c>
      <c r="I1067" s="178">
        <v>3.35</v>
      </c>
      <c r="J1067" s="178">
        <v>3.8</v>
      </c>
      <c r="K1067" s="179">
        <f>MAX(0,((T1067*(365/365))-VLOOKUP(A1067,VBMA!$A:$D,4,0))  /  (T1067* (365/365)   ))</f>
        <v>0.9582195716</v>
      </c>
      <c r="L1067" s="180">
        <f t="shared" ref="L1067:S1067" si="1070">(B1067*(1-$K1067) * (365/365))/100</f>
        <v>0.00006267064263</v>
      </c>
      <c r="M1067" s="180">
        <f t="shared" si="1070"/>
        <v>0.00008356085684</v>
      </c>
      <c r="N1067" s="180">
        <f t="shared" si="1070"/>
        <v>0.0001128071567</v>
      </c>
      <c r="O1067" s="180">
        <f t="shared" si="1070"/>
        <v>0.0001629436708</v>
      </c>
      <c r="P1067" s="180">
        <f t="shared" si="1070"/>
        <v>0.0003760238558</v>
      </c>
      <c r="Q1067" s="180">
        <f t="shared" si="1070"/>
        <v>0.0005431455694</v>
      </c>
      <c r="R1067" s="180">
        <f t="shared" si="1070"/>
        <v>0.001136427653</v>
      </c>
      <c r="S1067" s="180">
        <f t="shared" si="1070"/>
        <v>0.001399644352</v>
      </c>
      <c r="T1067" s="181">
        <f t="shared" si="3"/>
        <v>3.973152174</v>
      </c>
      <c r="U1067" s="182">
        <f t="shared" si="4"/>
        <v>44351</v>
      </c>
      <c r="V1067" s="182">
        <f t="shared" si="5"/>
        <v>44443</v>
      </c>
      <c r="W1067" s="182">
        <f t="shared" si="6"/>
        <v>44534</v>
      </c>
      <c r="X1067" s="181">
        <f t="shared" si="7"/>
        <v>182</v>
      </c>
      <c r="Y1067" s="181">
        <f t="shared" si="8"/>
        <v>274</v>
      </c>
      <c r="Z1067" s="181">
        <f t="shared" si="9"/>
        <v>365</v>
      </c>
      <c r="AA1067" s="155"/>
      <c r="AB1067" s="9"/>
      <c r="AC1067" s="9"/>
      <c r="AD1067" s="9"/>
      <c r="AE1067" s="9"/>
      <c r="AF1067" s="9"/>
      <c r="AG1067" s="9"/>
      <c r="AH1067" s="9"/>
    </row>
    <row r="1068" ht="15.75" customHeight="1">
      <c r="A1068" s="177">
        <v>44168.0</v>
      </c>
      <c r="B1068" s="178">
        <v>0.14</v>
      </c>
      <c r="C1068" s="178">
        <v>0.19</v>
      </c>
      <c r="D1068" s="178">
        <v>0.25</v>
      </c>
      <c r="E1068" s="178">
        <v>0.38</v>
      </c>
      <c r="F1068" s="178">
        <v>0.86</v>
      </c>
      <c r="G1068" s="178">
        <v>1.22</v>
      </c>
      <c r="H1068" s="178">
        <v>2.62</v>
      </c>
      <c r="I1068" s="178">
        <v>3.2</v>
      </c>
      <c r="J1068" s="178">
        <v>3.73</v>
      </c>
      <c r="K1068" s="179">
        <f>MAX(0,((T1068*(365/365))-VLOOKUP(A1068,VBMA!$A:$D,4,0))  /  (T1068* (365/365)   ))</f>
        <v>0.956011291</v>
      </c>
      <c r="L1068" s="180">
        <f t="shared" ref="L1068:S1068" si="1071">(B1068*(1-$K1068) * (365/365))/100</f>
        <v>0.00006158419264</v>
      </c>
      <c r="M1068" s="180">
        <f t="shared" si="1071"/>
        <v>0.00008357854715</v>
      </c>
      <c r="N1068" s="180">
        <f t="shared" si="1071"/>
        <v>0.0001099717726</v>
      </c>
      <c r="O1068" s="180">
        <f t="shared" si="1071"/>
        <v>0.0001671570943</v>
      </c>
      <c r="P1068" s="180">
        <f t="shared" si="1071"/>
        <v>0.0003783028976</v>
      </c>
      <c r="Q1068" s="180">
        <f t="shared" si="1071"/>
        <v>0.0005366622501</v>
      </c>
      <c r="R1068" s="180">
        <f t="shared" si="1071"/>
        <v>0.001152504177</v>
      </c>
      <c r="S1068" s="180">
        <f t="shared" si="1071"/>
        <v>0.001407638689</v>
      </c>
      <c r="T1068" s="181">
        <f t="shared" si="3"/>
        <v>3.773695652</v>
      </c>
      <c r="U1068" s="182">
        <f t="shared" si="4"/>
        <v>44350</v>
      </c>
      <c r="V1068" s="182">
        <f t="shared" si="5"/>
        <v>44442</v>
      </c>
      <c r="W1068" s="182">
        <f t="shared" si="6"/>
        <v>44533</v>
      </c>
      <c r="X1068" s="181">
        <f t="shared" si="7"/>
        <v>182</v>
      </c>
      <c r="Y1068" s="181">
        <f t="shared" si="8"/>
        <v>274</v>
      </c>
      <c r="Z1068" s="181">
        <f t="shared" si="9"/>
        <v>365</v>
      </c>
      <c r="AA1068" s="155"/>
      <c r="AB1068" s="9"/>
      <c r="AC1068" s="9"/>
      <c r="AD1068" s="9"/>
      <c r="AE1068" s="9"/>
      <c r="AF1068" s="9"/>
      <c r="AG1068" s="9"/>
      <c r="AH1068" s="9"/>
    </row>
    <row r="1069" ht="15.75" customHeight="1">
      <c r="A1069" s="177">
        <v>44167.0</v>
      </c>
      <c r="B1069" s="178">
        <v>0.14</v>
      </c>
      <c r="C1069" s="178">
        <v>0.19</v>
      </c>
      <c r="D1069" s="178">
        <v>0.24</v>
      </c>
      <c r="E1069" s="178">
        <v>0.37</v>
      </c>
      <c r="F1069" s="178">
        <v>0.83</v>
      </c>
      <c r="G1069" s="178">
        <v>1.21</v>
      </c>
      <c r="H1069" s="178">
        <v>2.61</v>
      </c>
      <c r="I1069" s="178">
        <v>3.13</v>
      </c>
      <c r="J1069" s="178">
        <v>3.58</v>
      </c>
      <c r="K1069" s="179">
        <f>MAX(0,((T1069*(365/365))-VLOOKUP(A1069,VBMA!$A:$D,4,0))  /  (T1069* (365/365)   ))</f>
        <v>0.9544500119</v>
      </c>
      <c r="L1069" s="180">
        <f t="shared" ref="L1069:S1069" si="1072">(B1069*(1-$K1069) * (365/365))/100</f>
        <v>0.0000637699833</v>
      </c>
      <c r="M1069" s="180">
        <f t="shared" si="1072"/>
        <v>0.00008654497733</v>
      </c>
      <c r="N1069" s="180">
        <f t="shared" si="1072"/>
        <v>0.0001093199714</v>
      </c>
      <c r="O1069" s="180">
        <f t="shared" si="1072"/>
        <v>0.0001685349559</v>
      </c>
      <c r="P1069" s="180">
        <f t="shared" si="1072"/>
        <v>0.000378064901</v>
      </c>
      <c r="Q1069" s="180">
        <f t="shared" si="1072"/>
        <v>0.0005511548556</v>
      </c>
      <c r="R1069" s="180">
        <f t="shared" si="1072"/>
        <v>0.001188854689</v>
      </c>
      <c r="S1069" s="180">
        <f t="shared" si="1072"/>
        <v>0.001425714627</v>
      </c>
      <c r="T1069" s="181">
        <f t="shared" si="3"/>
        <v>3.644347826</v>
      </c>
      <c r="U1069" s="182">
        <f t="shared" si="4"/>
        <v>44349</v>
      </c>
      <c r="V1069" s="182">
        <f t="shared" si="5"/>
        <v>44441</v>
      </c>
      <c r="W1069" s="182">
        <f t="shared" si="6"/>
        <v>44532</v>
      </c>
      <c r="X1069" s="181">
        <f t="shared" si="7"/>
        <v>182</v>
      </c>
      <c r="Y1069" s="181">
        <f t="shared" si="8"/>
        <v>274</v>
      </c>
      <c r="Z1069" s="181">
        <f t="shared" si="9"/>
        <v>365</v>
      </c>
      <c r="AA1069" s="155"/>
      <c r="AB1069" s="9"/>
      <c r="AC1069" s="9"/>
      <c r="AD1069" s="9"/>
      <c r="AE1069" s="9"/>
      <c r="AF1069" s="9"/>
      <c r="AG1069" s="9"/>
      <c r="AH1069" s="9"/>
    </row>
    <row r="1070" ht="15.75" customHeight="1">
      <c r="A1070" s="177">
        <v>44166.0</v>
      </c>
      <c r="B1070" s="178">
        <v>0.14</v>
      </c>
      <c r="C1070" s="178">
        <v>0.19</v>
      </c>
      <c r="D1070" s="178">
        <v>0.23</v>
      </c>
      <c r="E1070" s="178">
        <v>0.37</v>
      </c>
      <c r="F1070" s="178">
        <v>0.82</v>
      </c>
      <c r="G1070" s="178">
        <v>1.2</v>
      </c>
      <c r="H1070" s="178">
        <v>2.6</v>
      </c>
      <c r="I1070" s="178">
        <v>3.12</v>
      </c>
      <c r="J1070" s="178">
        <v>3.58</v>
      </c>
      <c r="K1070" s="179">
        <f>MAX(0,((T1070*(365/365))-VLOOKUP(A1070,VBMA!$A:$D,4,0))  /  (T1070* (365/365)   ))</f>
        <v>0.95432468</v>
      </c>
      <c r="L1070" s="180">
        <f t="shared" ref="L1070:S1070" si="1073">(B1070*(1-$K1070) * (365/365))/100</f>
        <v>0.00006394544802</v>
      </c>
      <c r="M1070" s="180">
        <f t="shared" si="1073"/>
        <v>0.00008678310803</v>
      </c>
      <c r="N1070" s="180">
        <f t="shared" si="1073"/>
        <v>0.000105053236</v>
      </c>
      <c r="O1070" s="180">
        <f t="shared" si="1073"/>
        <v>0.0001689986841</v>
      </c>
      <c r="P1070" s="180">
        <f t="shared" si="1073"/>
        <v>0.0003745376241</v>
      </c>
      <c r="Q1070" s="180">
        <f t="shared" si="1073"/>
        <v>0.0005481038402</v>
      </c>
      <c r="R1070" s="180">
        <f t="shared" si="1073"/>
        <v>0.00118755832</v>
      </c>
      <c r="S1070" s="180">
        <f t="shared" si="1073"/>
        <v>0.001425069984</v>
      </c>
      <c r="T1070" s="181">
        <f t="shared" si="3"/>
        <v>3.634347826</v>
      </c>
      <c r="U1070" s="182">
        <f t="shared" si="4"/>
        <v>44348</v>
      </c>
      <c r="V1070" s="182">
        <f t="shared" si="5"/>
        <v>44440</v>
      </c>
      <c r="W1070" s="182">
        <f t="shared" si="6"/>
        <v>44531</v>
      </c>
      <c r="X1070" s="181">
        <f t="shared" si="7"/>
        <v>182</v>
      </c>
      <c r="Y1070" s="181">
        <f t="shared" si="8"/>
        <v>274</v>
      </c>
      <c r="Z1070" s="181">
        <f t="shared" si="9"/>
        <v>365</v>
      </c>
      <c r="AA1070" s="155"/>
      <c r="AB1070" s="9"/>
      <c r="AC1070" s="9"/>
      <c r="AD1070" s="9"/>
      <c r="AE1070" s="9"/>
      <c r="AF1070" s="9"/>
      <c r="AG1070" s="9"/>
      <c r="AH1070" s="9"/>
    </row>
    <row r="1071" ht="15.75" customHeight="1">
      <c r="A1071" s="177">
        <v>44165.0</v>
      </c>
      <c r="B1071" s="178">
        <v>0.14</v>
      </c>
      <c r="C1071" s="178">
        <v>0.19</v>
      </c>
      <c r="D1071" s="178">
        <v>0.23</v>
      </c>
      <c r="E1071" s="178">
        <v>0.36</v>
      </c>
      <c r="F1071" s="178">
        <v>0.84</v>
      </c>
      <c r="G1071" s="178">
        <v>1.24</v>
      </c>
      <c r="H1071" s="178">
        <v>2.66</v>
      </c>
      <c r="I1071" s="178">
        <v>3.33</v>
      </c>
      <c r="J1071" s="178">
        <v>3.83</v>
      </c>
      <c r="K1071" s="179">
        <f>MAX(0,((T1071*(365/365))-VLOOKUP(A1071,VBMA!$A:$D,4,0))  /  (T1071* (365/365)   ))</f>
        <v>0.9585</v>
      </c>
      <c r="L1071" s="180">
        <f t="shared" ref="L1071:S1071" si="1074">(B1071*(1-$K1071) * (365/365))/100</f>
        <v>0.0000581</v>
      </c>
      <c r="M1071" s="180">
        <f t="shared" si="1074"/>
        <v>0.00007885</v>
      </c>
      <c r="N1071" s="180">
        <f t="shared" si="1074"/>
        <v>0.00009545</v>
      </c>
      <c r="O1071" s="180">
        <f t="shared" si="1074"/>
        <v>0.0001494</v>
      </c>
      <c r="P1071" s="180">
        <f t="shared" si="1074"/>
        <v>0.0003486</v>
      </c>
      <c r="Q1071" s="180">
        <f t="shared" si="1074"/>
        <v>0.0005146</v>
      </c>
      <c r="R1071" s="180">
        <f t="shared" si="1074"/>
        <v>0.0011039</v>
      </c>
      <c r="S1071" s="180">
        <f t="shared" si="1074"/>
        <v>0.00138195</v>
      </c>
      <c r="T1071" s="181">
        <f t="shared" si="3"/>
        <v>4</v>
      </c>
      <c r="U1071" s="182">
        <f t="shared" si="4"/>
        <v>44346</v>
      </c>
      <c r="V1071" s="182">
        <f t="shared" si="5"/>
        <v>44438</v>
      </c>
      <c r="W1071" s="182">
        <f t="shared" si="6"/>
        <v>44530</v>
      </c>
      <c r="X1071" s="181">
        <f t="shared" si="7"/>
        <v>181</v>
      </c>
      <c r="Y1071" s="181">
        <f t="shared" si="8"/>
        <v>273</v>
      </c>
      <c r="Z1071" s="181">
        <f t="shared" si="9"/>
        <v>365</v>
      </c>
      <c r="AA1071" s="155"/>
      <c r="AB1071" s="9"/>
      <c r="AC1071" s="9"/>
      <c r="AD1071" s="9"/>
      <c r="AE1071" s="9"/>
      <c r="AF1071" s="9"/>
      <c r="AG1071" s="9"/>
      <c r="AH1071" s="9"/>
    </row>
    <row r="1072" ht="15.75" customHeight="1">
      <c r="A1072" s="177">
        <v>44162.0</v>
      </c>
      <c r="B1072" s="178">
        <v>0.15</v>
      </c>
      <c r="C1072" s="178">
        <v>0.19</v>
      </c>
      <c r="D1072" s="178">
        <v>0.25</v>
      </c>
      <c r="E1072" s="178">
        <v>0.38</v>
      </c>
      <c r="F1072" s="178">
        <v>0.87</v>
      </c>
      <c r="G1072" s="178">
        <v>1.25</v>
      </c>
      <c r="H1072" s="178">
        <v>2.65</v>
      </c>
      <c r="I1072" s="178">
        <v>3.26</v>
      </c>
      <c r="J1072" s="178">
        <v>3.78</v>
      </c>
      <c r="K1072" s="179">
        <f>MAX(0,((T1072*(365/365))-VLOOKUP(A1072,VBMA!$A:$D,4,0))  /  (T1072* (365/365)   ))</f>
        <v>0.9571059432</v>
      </c>
      <c r="L1072" s="180">
        <f t="shared" ref="L1072:S1072" si="1075">(B1072*(1-$K1072) * (365/365))/100</f>
        <v>0.00006434108527</v>
      </c>
      <c r="M1072" s="180">
        <f t="shared" si="1075"/>
        <v>0.00008149870801</v>
      </c>
      <c r="N1072" s="180">
        <f t="shared" si="1075"/>
        <v>0.0001072351421</v>
      </c>
      <c r="O1072" s="180">
        <f t="shared" si="1075"/>
        <v>0.000162997416</v>
      </c>
      <c r="P1072" s="180">
        <f t="shared" si="1075"/>
        <v>0.0003731782946</v>
      </c>
      <c r="Q1072" s="180">
        <f t="shared" si="1075"/>
        <v>0.0005361757106</v>
      </c>
      <c r="R1072" s="180">
        <f t="shared" si="1075"/>
        <v>0.001136692506</v>
      </c>
      <c r="S1072" s="180">
        <f t="shared" si="1075"/>
        <v>0.001398346253</v>
      </c>
      <c r="T1072" s="181">
        <f t="shared" si="3"/>
        <v>3.87</v>
      </c>
      <c r="U1072" s="182">
        <f t="shared" si="4"/>
        <v>44343</v>
      </c>
      <c r="V1072" s="182">
        <f t="shared" si="5"/>
        <v>44435</v>
      </c>
      <c r="W1072" s="182">
        <f t="shared" si="6"/>
        <v>44527</v>
      </c>
      <c r="X1072" s="181">
        <f t="shared" si="7"/>
        <v>181</v>
      </c>
      <c r="Y1072" s="181">
        <f t="shared" si="8"/>
        <v>273</v>
      </c>
      <c r="Z1072" s="181">
        <f t="shared" si="9"/>
        <v>365</v>
      </c>
      <c r="AA1072" s="155"/>
      <c r="AB1072" s="9"/>
      <c r="AC1072" s="9"/>
      <c r="AD1072" s="9"/>
      <c r="AE1072" s="9"/>
      <c r="AF1072" s="9"/>
      <c r="AG1072" s="9"/>
      <c r="AH1072" s="9"/>
    </row>
    <row r="1073" ht="15.75" customHeight="1">
      <c r="A1073" s="177">
        <v>44161.0</v>
      </c>
      <c r="B1073" s="178">
        <v>0.15</v>
      </c>
      <c r="C1073" s="178">
        <v>0.2</v>
      </c>
      <c r="D1073" s="178">
        <v>0.25</v>
      </c>
      <c r="E1073" s="178">
        <v>0.38</v>
      </c>
      <c r="F1073" s="178">
        <v>0.85</v>
      </c>
      <c r="G1073" s="178">
        <v>1.22</v>
      </c>
      <c r="H1073" s="178">
        <v>2.63</v>
      </c>
      <c r="I1073" s="178">
        <v>3.19</v>
      </c>
      <c r="J1073" s="178">
        <v>3.64</v>
      </c>
      <c r="K1073" s="179">
        <f>MAX(0,((T1073*(365/365))-VLOOKUP(A1073,VBMA!$A:$D,4,0))  /  (T1073* (365/365)   ))</f>
        <v>0.9552</v>
      </c>
      <c r="L1073" s="180">
        <f t="shared" ref="L1073:S1073" si="1076">(B1073*(1-$K1073) * (365/365))/100</f>
        <v>0.0000672</v>
      </c>
      <c r="M1073" s="180">
        <f t="shared" si="1076"/>
        <v>0.0000896</v>
      </c>
      <c r="N1073" s="180">
        <f t="shared" si="1076"/>
        <v>0.000112</v>
      </c>
      <c r="O1073" s="180">
        <f t="shared" si="1076"/>
        <v>0.00017024</v>
      </c>
      <c r="P1073" s="180">
        <f t="shared" si="1076"/>
        <v>0.0003808</v>
      </c>
      <c r="Q1073" s="180">
        <f t="shared" si="1076"/>
        <v>0.00054656</v>
      </c>
      <c r="R1073" s="180">
        <f t="shared" si="1076"/>
        <v>0.00117824</v>
      </c>
      <c r="S1073" s="180">
        <f t="shared" si="1076"/>
        <v>0.00142912</v>
      </c>
      <c r="T1073" s="181">
        <f t="shared" si="3"/>
        <v>3.75</v>
      </c>
      <c r="U1073" s="182">
        <f t="shared" si="4"/>
        <v>44342</v>
      </c>
      <c r="V1073" s="182">
        <f t="shared" si="5"/>
        <v>44434</v>
      </c>
      <c r="W1073" s="182">
        <f t="shared" si="6"/>
        <v>44526</v>
      </c>
      <c r="X1073" s="181">
        <f t="shared" si="7"/>
        <v>181</v>
      </c>
      <c r="Y1073" s="181">
        <f t="shared" si="8"/>
        <v>273</v>
      </c>
      <c r="Z1073" s="181">
        <f t="shared" si="9"/>
        <v>365</v>
      </c>
      <c r="AA1073" s="155"/>
      <c r="AB1073" s="9"/>
      <c r="AC1073" s="9"/>
      <c r="AD1073" s="9"/>
      <c r="AE1073" s="9"/>
      <c r="AF1073" s="9"/>
      <c r="AG1073" s="9"/>
      <c r="AH1073" s="9"/>
    </row>
    <row r="1074" ht="15.75" customHeight="1">
      <c r="A1074" s="177">
        <v>44160.0</v>
      </c>
      <c r="B1074" s="178">
        <v>0.15</v>
      </c>
      <c r="C1074" s="178">
        <v>0.2</v>
      </c>
      <c r="D1074" s="178">
        <v>0.25</v>
      </c>
      <c r="E1074" s="178">
        <v>0.38</v>
      </c>
      <c r="F1074" s="178">
        <v>0.8</v>
      </c>
      <c r="G1074" s="178">
        <v>1.18</v>
      </c>
      <c r="H1074" s="178">
        <v>2.62</v>
      </c>
      <c r="I1074" s="178">
        <v>3.12</v>
      </c>
      <c r="J1074" s="178">
        <v>3.58</v>
      </c>
      <c r="K1074" s="179">
        <f>MAX(0,((T1074*(365/365))-VLOOKUP(A1074,VBMA!$A:$D,4,0))  /  (T1074* (365/365)   ))</f>
        <v>0.9535911602</v>
      </c>
      <c r="L1074" s="180">
        <f t="shared" ref="L1074:S1074" si="1077">(B1074*(1-$K1074) * (365/365))/100</f>
        <v>0.00006961325967</v>
      </c>
      <c r="M1074" s="180">
        <f t="shared" si="1077"/>
        <v>0.00009281767956</v>
      </c>
      <c r="N1074" s="180">
        <f t="shared" si="1077"/>
        <v>0.0001160220994</v>
      </c>
      <c r="O1074" s="180">
        <f t="shared" si="1077"/>
        <v>0.0001763535912</v>
      </c>
      <c r="P1074" s="180">
        <f t="shared" si="1077"/>
        <v>0.0003712707182</v>
      </c>
      <c r="Q1074" s="180">
        <f t="shared" si="1077"/>
        <v>0.0005476243094</v>
      </c>
      <c r="R1074" s="180">
        <f t="shared" si="1077"/>
        <v>0.001215911602</v>
      </c>
      <c r="S1074" s="180">
        <f t="shared" si="1077"/>
        <v>0.001447955801</v>
      </c>
      <c r="T1074" s="181">
        <f t="shared" si="3"/>
        <v>3.62</v>
      </c>
      <c r="U1074" s="182">
        <f t="shared" si="4"/>
        <v>44341</v>
      </c>
      <c r="V1074" s="182">
        <f t="shared" si="5"/>
        <v>44433</v>
      </c>
      <c r="W1074" s="182">
        <f t="shared" si="6"/>
        <v>44525</v>
      </c>
      <c r="X1074" s="181">
        <f t="shared" si="7"/>
        <v>181</v>
      </c>
      <c r="Y1074" s="181">
        <f t="shared" si="8"/>
        <v>273</v>
      </c>
      <c r="Z1074" s="181">
        <f t="shared" si="9"/>
        <v>365</v>
      </c>
      <c r="AA1074" s="155"/>
      <c r="AB1074" s="9"/>
      <c r="AC1074" s="9"/>
      <c r="AD1074" s="9"/>
      <c r="AE1074" s="9"/>
      <c r="AF1074" s="9"/>
      <c r="AG1074" s="9"/>
      <c r="AH1074" s="9"/>
    </row>
    <row r="1075" ht="15.75" customHeight="1">
      <c r="A1075" s="177">
        <v>44159.0</v>
      </c>
      <c r="B1075" s="178">
        <v>0.15</v>
      </c>
      <c r="C1075" s="178">
        <v>0.2</v>
      </c>
      <c r="D1075" s="178">
        <v>0.25</v>
      </c>
      <c r="E1075" s="178">
        <v>0.38</v>
      </c>
      <c r="F1075" s="178">
        <v>0.82</v>
      </c>
      <c r="G1075" s="178">
        <v>1.23</v>
      </c>
      <c r="H1075" s="178">
        <v>2.63</v>
      </c>
      <c r="I1075" s="178">
        <v>3.19</v>
      </c>
      <c r="J1075" s="178">
        <v>3.66</v>
      </c>
      <c r="K1075" s="179">
        <f>MAX(0,((T1075*(365/365))-VLOOKUP(A1075,VBMA!$A:$D,4,0))  /  (T1075* (365/365)   ))</f>
        <v>0.9552</v>
      </c>
      <c r="L1075" s="180">
        <f t="shared" ref="L1075:S1075" si="1078">(B1075*(1-$K1075) * (365/365))/100</f>
        <v>0.0000672</v>
      </c>
      <c r="M1075" s="180">
        <f t="shared" si="1078"/>
        <v>0.0000896</v>
      </c>
      <c r="N1075" s="180">
        <f t="shared" si="1078"/>
        <v>0.000112</v>
      </c>
      <c r="O1075" s="180">
        <f t="shared" si="1078"/>
        <v>0.00017024</v>
      </c>
      <c r="P1075" s="180">
        <f t="shared" si="1078"/>
        <v>0.00036736</v>
      </c>
      <c r="Q1075" s="180">
        <f t="shared" si="1078"/>
        <v>0.00055104</v>
      </c>
      <c r="R1075" s="180">
        <f t="shared" si="1078"/>
        <v>0.00117824</v>
      </c>
      <c r="S1075" s="180">
        <f t="shared" si="1078"/>
        <v>0.00142912</v>
      </c>
      <c r="T1075" s="181">
        <f t="shared" si="3"/>
        <v>3.75</v>
      </c>
      <c r="U1075" s="182">
        <f t="shared" si="4"/>
        <v>44340</v>
      </c>
      <c r="V1075" s="182">
        <f t="shared" si="5"/>
        <v>44432</v>
      </c>
      <c r="W1075" s="182">
        <f t="shared" si="6"/>
        <v>44524</v>
      </c>
      <c r="X1075" s="181">
        <f t="shared" si="7"/>
        <v>181</v>
      </c>
      <c r="Y1075" s="181">
        <f t="shared" si="8"/>
        <v>273</v>
      </c>
      <c r="Z1075" s="181">
        <f t="shared" si="9"/>
        <v>365</v>
      </c>
      <c r="AA1075" s="155"/>
      <c r="AB1075" s="9"/>
      <c r="AC1075" s="9"/>
      <c r="AD1075" s="9"/>
      <c r="AE1075" s="9"/>
      <c r="AF1075" s="9"/>
      <c r="AG1075" s="9"/>
      <c r="AH1075" s="9"/>
    </row>
    <row r="1076" ht="15.75" customHeight="1">
      <c r="A1076" s="177">
        <v>44158.0</v>
      </c>
      <c r="B1076" s="178">
        <v>0.14</v>
      </c>
      <c r="C1076" s="178">
        <v>0.18</v>
      </c>
      <c r="D1076" s="178">
        <v>0.21</v>
      </c>
      <c r="E1076" s="178">
        <v>0.34</v>
      </c>
      <c r="F1076" s="178">
        <v>0.78</v>
      </c>
      <c r="G1076" s="178">
        <v>1.2</v>
      </c>
      <c r="H1076" s="178">
        <v>2.6</v>
      </c>
      <c r="I1076" s="178">
        <v>3.18</v>
      </c>
      <c r="J1076" s="178">
        <v>3.68</v>
      </c>
      <c r="K1076" s="179">
        <f>MAX(0,((T1076*(365/365))-VLOOKUP(A1076,VBMA!$A:$D,4,0))  /  (T1076* (365/365)   ))</f>
        <v>0.9553191489</v>
      </c>
      <c r="L1076" s="180">
        <f t="shared" ref="L1076:S1076" si="1079">(B1076*(1-$K1076) * (365/365))/100</f>
        <v>0.00006255319149</v>
      </c>
      <c r="M1076" s="180">
        <f t="shared" si="1079"/>
        <v>0.00008042553191</v>
      </c>
      <c r="N1076" s="180">
        <f t="shared" si="1079"/>
        <v>0.00009382978723</v>
      </c>
      <c r="O1076" s="180">
        <f t="shared" si="1079"/>
        <v>0.0001519148936</v>
      </c>
      <c r="P1076" s="180">
        <f t="shared" si="1079"/>
        <v>0.0003485106383</v>
      </c>
      <c r="Q1076" s="180">
        <f t="shared" si="1079"/>
        <v>0.0005361702128</v>
      </c>
      <c r="R1076" s="180">
        <f t="shared" si="1079"/>
        <v>0.001161702128</v>
      </c>
      <c r="S1076" s="180">
        <f t="shared" si="1079"/>
        <v>0.001420851064</v>
      </c>
      <c r="T1076" s="181">
        <f t="shared" si="3"/>
        <v>3.76</v>
      </c>
      <c r="U1076" s="182">
        <f t="shared" si="4"/>
        <v>44339</v>
      </c>
      <c r="V1076" s="182">
        <f t="shared" si="5"/>
        <v>44431</v>
      </c>
      <c r="W1076" s="182">
        <f t="shared" si="6"/>
        <v>44523</v>
      </c>
      <c r="X1076" s="181">
        <f t="shared" si="7"/>
        <v>181</v>
      </c>
      <c r="Y1076" s="181">
        <f t="shared" si="8"/>
        <v>273</v>
      </c>
      <c r="Z1076" s="181">
        <f t="shared" si="9"/>
        <v>365</v>
      </c>
      <c r="AA1076" s="155"/>
      <c r="AB1076" s="9"/>
      <c r="AC1076" s="9"/>
      <c r="AD1076" s="9"/>
      <c r="AE1076" s="9"/>
      <c r="AF1076" s="9"/>
      <c r="AG1076" s="9"/>
      <c r="AH1076" s="9"/>
    </row>
    <row r="1077" ht="15.75" customHeight="1">
      <c r="A1077" s="177">
        <v>44155.0</v>
      </c>
      <c r="B1077" s="178">
        <v>0.15</v>
      </c>
      <c r="C1077" s="178">
        <v>0.19</v>
      </c>
      <c r="D1077" s="178">
        <v>0.23</v>
      </c>
      <c r="E1077" s="178">
        <v>0.37</v>
      </c>
      <c r="F1077" s="178">
        <v>0.83</v>
      </c>
      <c r="G1077" s="178">
        <v>1.23</v>
      </c>
      <c r="H1077" s="178">
        <v>2.65</v>
      </c>
      <c r="I1077" s="178">
        <v>3.26</v>
      </c>
      <c r="J1077" s="178">
        <v>3.78</v>
      </c>
      <c r="K1077" s="179">
        <f>MAX(0,((T1077*(365/365))-VLOOKUP(A1077,VBMA!$A:$D,4,0))  /  (T1077* (365/365)   ))</f>
        <v>0.9565891473</v>
      </c>
      <c r="L1077" s="180">
        <f t="shared" ref="L1077:S1077" si="1080">(B1077*(1-$K1077) * (365/365))/100</f>
        <v>0.00006511627907</v>
      </c>
      <c r="M1077" s="180">
        <f t="shared" si="1080"/>
        <v>0.00008248062016</v>
      </c>
      <c r="N1077" s="180">
        <f t="shared" si="1080"/>
        <v>0.00009984496124</v>
      </c>
      <c r="O1077" s="180">
        <f t="shared" si="1080"/>
        <v>0.000160620155</v>
      </c>
      <c r="P1077" s="180">
        <f t="shared" si="1080"/>
        <v>0.0003603100775</v>
      </c>
      <c r="Q1077" s="180">
        <f t="shared" si="1080"/>
        <v>0.0005339534884</v>
      </c>
      <c r="R1077" s="180">
        <f t="shared" si="1080"/>
        <v>0.001150387597</v>
      </c>
      <c r="S1077" s="180">
        <f t="shared" si="1080"/>
        <v>0.001415193798</v>
      </c>
      <c r="T1077" s="181">
        <f t="shared" si="3"/>
        <v>3.87</v>
      </c>
      <c r="U1077" s="182">
        <f t="shared" si="4"/>
        <v>44336</v>
      </c>
      <c r="V1077" s="182">
        <f t="shared" si="5"/>
        <v>44428</v>
      </c>
      <c r="W1077" s="182">
        <f t="shared" si="6"/>
        <v>44520</v>
      </c>
      <c r="X1077" s="181">
        <f t="shared" si="7"/>
        <v>181</v>
      </c>
      <c r="Y1077" s="181">
        <f t="shared" si="8"/>
        <v>273</v>
      </c>
      <c r="Z1077" s="181">
        <f t="shared" si="9"/>
        <v>365</v>
      </c>
      <c r="AA1077" s="155"/>
      <c r="AB1077" s="9"/>
      <c r="AC1077" s="9"/>
      <c r="AD1077" s="9"/>
      <c r="AE1077" s="9"/>
      <c r="AF1077" s="9"/>
      <c r="AG1077" s="9"/>
      <c r="AH1077" s="9"/>
    </row>
    <row r="1078" ht="15.75" customHeight="1">
      <c r="A1078" s="177">
        <v>44154.0</v>
      </c>
      <c r="B1078" s="178">
        <v>0.15</v>
      </c>
      <c r="C1078" s="178">
        <v>0.19</v>
      </c>
      <c r="D1078" s="178">
        <v>0.23</v>
      </c>
      <c r="E1078" s="178">
        <v>0.37</v>
      </c>
      <c r="F1078" s="178">
        <v>0.82</v>
      </c>
      <c r="G1078" s="178">
        <v>1.23</v>
      </c>
      <c r="H1078" s="178">
        <v>2.6</v>
      </c>
      <c r="I1078" s="178">
        <v>3.12</v>
      </c>
      <c r="J1078" s="178">
        <v>3.58</v>
      </c>
      <c r="K1078" s="179">
        <f>MAX(0,((T1078*(365/365))-VLOOKUP(A1078,VBMA!$A:$D,4,0))  /  (T1078* (365/365)   ))</f>
        <v>0.9549450549</v>
      </c>
      <c r="L1078" s="180">
        <f t="shared" ref="L1078:S1078" si="1081">(B1078*(1-$K1078) * (365/365))/100</f>
        <v>0.00006758241758</v>
      </c>
      <c r="M1078" s="180">
        <f t="shared" si="1081"/>
        <v>0.0000856043956</v>
      </c>
      <c r="N1078" s="180">
        <f t="shared" si="1081"/>
        <v>0.0001036263736</v>
      </c>
      <c r="O1078" s="180">
        <f t="shared" si="1081"/>
        <v>0.0001667032967</v>
      </c>
      <c r="P1078" s="180">
        <f t="shared" si="1081"/>
        <v>0.0003694505495</v>
      </c>
      <c r="Q1078" s="180">
        <f t="shared" si="1081"/>
        <v>0.0005541758242</v>
      </c>
      <c r="R1078" s="180">
        <f t="shared" si="1081"/>
        <v>0.001171428571</v>
      </c>
      <c r="S1078" s="180">
        <f t="shared" si="1081"/>
        <v>0.001405714286</v>
      </c>
      <c r="T1078" s="181">
        <f t="shared" si="3"/>
        <v>3.64</v>
      </c>
      <c r="U1078" s="182">
        <f t="shared" si="4"/>
        <v>44335</v>
      </c>
      <c r="V1078" s="182">
        <f t="shared" si="5"/>
        <v>44427</v>
      </c>
      <c r="W1078" s="182">
        <f t="shared" si="6"/>
        <v>44519</v>
      </c>
      <c r="X1078" s="181">
        <f t="shared" si="7"/>
        <v>181</v>
      </c>
      <c r="Y1078" s="181">
        <f t="shared" si="8"/>
        <v>273</v>
      </c>
      <c r="Z1078" s="181">
        <f t="shared" si="9"/>
        <v>365</v>
      </c>
      <c r="AA1078" s="155"/>
      <c r="AB1078" s="9"/>
      <c r="AC1078" s="9"/>
      <c r="AD1078" s="9"/>
      <c r="AE1078" s="9"/>
      <c r="AF1078" s="9"/>
      <c r="AG1078" s="9"/>
      <c r="AH1078" s="9"/>
    </row>
    <row r="1079" ht="15.75" customHeight="1">
      <c r="A1079" s="177">
        <v>44153.0</v>
      </c>
      <c r="B1079" s="178">
        <v>0.15</v>
      </c>
      <c r="C1079" s="178">
        <v>0.2</v>
      </c>
      <c r="D1079" s="178">
        <v>0.24</v>
      </c>
      <c r="E1079" s="178">
        <v>0.37</v>
      </c>
      <c r="F1079" s="178">
        <v>0.86</v>
      </c>
      <c r="G1079" s="178">
        <v>1.27</v>
      </c>
      <c r="H1079" s="178">
        <v>2.66</v>
      </c>
      <c r="I1079" s="178">
        <v>3.27</v>
      </c>
      <c r="J1079" s="178">
        <v>3.78</v>
      </c>
      <c r="K1079" s="179">
        <f>MAX(0,((T1079*(365/365))-VLOOKUP(A1079,VBMA!$A:$D,4,0))  /  (T1079* (365/365)   ))</f>
        <v>0.9577319588</v>
      </c>
      <c r="L1079" s="180">
        <f t="shared" ref="L1079:S1079" si="1082">(B1079*(1-$K1079) * (365/365))/100</f>
        <v>0.00006340206186</v>
      </c>
      <c r="M1079" s="180">
        <f t="shared" si="1082"/>
        <v>0.00008453608247</v>
      </c>
      <c r="N1079" s="180">
        <f t="shared" si="1082"/>
        <v>0.000101443299</v>
      </c>
      <c r="O1079" s="180">
        <f t="shared" si="1082"/>
        <v>0.0001563917526</v>
      </c>
      <c r="P1079" s="180">
        <f t="shared" si="1082"/>
        <v>0.0003635051546</v>
      </c>
      <c r="Q1079" s="180">
        <f t="shared" si="1082"/>
        <v>0.0005368041237</v>
      </c>
      <c r="R1079" s="180">
        <f t="shared" si="1082"/>
        <v>0.001124329897</v>
      </c>
      <c r="S1079" s="180">
        <f t="shared" si="1082"/>
        <v>0.001382164948</v>
      </c>
      <c r="T1079" s="181">
        <f t="shared" si="3"/>
        <v>3.88</v>
      </c>
      <c r="U1079" s="182">
        <f t="shared" si="4"/>
        <v>44334</v>
      </c>
      <c r="V1079" s="182">
        <f t="shared" si="5"/>
        <v>44426</v>
      </c>
      <c r="W1079" s="182">
        <f t="shared" si="6"/>
        <v>44518</v>
      </c>
      <c r="X1079" s="181">
        <f t="shared" si="7"/>
        <v>181</v>
      </c>
      <c r="Y1079" s="181">
        <f t="shared" si="8"/>
        <v>273</v>
      </c>
      <c r="Z1079" s="181">
        <f t="shared" si="9"/>
        <v>365</v>
      </c>
      <c r="AA1079" s="155"/>
      <c r="AB1079" s="9"/>
      <c r="AC1079" s="9"/>
      <c r="AD1079" s="9"/>
      <c r="AE1079" s="9"/>
      <c r="AF1079" s="9"/>
      <c r="AG1079" s="9"/>
      <c r="AH1079" s="9"/>
    </row>
    <row r="1080" ht="15.75" customHeight="1">
      <c r="A1080" s="177">
        <v>44152.0</v>
      </c>
      <c r="B1080" s="178">
        <v>0.14</v>
      </c>
      <c r="C1080" s="178">
        <v>0.19</v>
      </c>
      <c r="D1080" s="178">
        <v>0.22</v>
      </c>
      <c r="E1080" s="178">
        <v>0.36</v>
      </c>
      <c r="F1080" s="178">
        <v>0.82</v>
      </c>
      <c r="G1080" s="178">
        <v>1.24</v>
      </c>
      <c r="H1080" s="178">
        <v>2.62</v>
      </c>
      <c r="I1080" s="178">
        <v>3.2</v>
      </c>
      <c r="J1080" s="178">
        <v>3.73</v>
      </c>
      <c r="K1080" s="179">
        <f>MAX(0,((T1080*(365/365))-VLOOKUP(A1080,VBMA!$A:$D,4,0))  /  (T1080* (365/365)   ))</f>
        <v>0.9537037037</v>
      </c>
      <c r="L1080" s="180">
        <f t="shared" ref="L1080:S1080" si="1083">(B1080*(1-$K1080) * (365/365))/100</f>
        <v>0.00006481481481</v>
      </c>
      <c r="M1080" s="180">
        <f t="shared" si="1083"/>
        <v>0.00008796296296</v>
      </c>
      <c r="N1080" s="180">
        <f t="shared" si="1083"/>
        <v>0.0001018518519</v>
      </c>
      <c r="O1080" s="180">
        <f t="shared" si="1083"/>
        <v>0.0001666666667</v>
      </c>
      <c r="P1080" s="180">
        <f t="shared" si="1083"/>
        <v>0.0003796296296</v>
      </c>
      <c r="Q1080" s="180">
        <f t="shared" si="1083"/>
        <v>0.0005740740741</v>
      </c>
      <c r="R1080" s="180">
        <f t="shared" si="1083"/>
        <v>0.001212962963</v>
      </c>
      <c r="S1080" s="180">
        <f t="shared" si="1083"/>
        <v>0.001481481481</v>
      </c>
      <c r="T1080" s="181">
        <f t="shared" si="3"/>
        <v>3.78</v>
      </c>
      <c r="U1080" s="182">
        <f t="shared" si="4"/>
        <v>44333</v>
      </c>
      <c r="V1080" s="182">
        <f t="shared" si="5"/>
        <v>44425</v>
      </c>
      <c r="W1080" s="182">
        <f t="shared" si="6"/>
        <v>44517</v>
      </c>
      <c r="X1080" s="181">
        <f t="shared" si="7"/>
        <v>181</v>
      </c>
      <c r="Y1080" s="181">
        <f t="shared" si="8"/>
        <v>273</v>
      </c>
      <c r="Z1080" s="181">
        <f t="shared" si="9"/>
        <v>365</v>
      </c>
      <c r="AA1080" s="155"/>
      <c r="AB1080" s="9"/>
      <c r="AC1080" s="9"/>
      <c r="AD1080" s="9"/>
      <c r="AE1080" s="9"/>
      <c r="AF1080" s="9"/>
      <c r="AG1080" s="9"/>
      <c r="AH1080" s="9"/>
    </row>
    <row r="1081" ht="15.75" customHeight="1">
      <c r="A1081" s="177">
        <v>44151.0</v>
      </c>
      <c r="B1081" s="178">
        <v>0.15</v>
      </c>
      <c r="C1081" s="178">
        <v>0.21</v>
      </c>
      <c r="D1081" s="178">
        <v>0.25</v>
      </c>
      <c r="E1081" s="178">
        <v>0.37</v>
      </c>
      <c r="F1081" s="178">
        <v>0.82</v>
      </c>
      <c r="G1081" s="178">
        <v>1.2</v>
      </c>
      <c r="H1081" s="178">
        <v>2.62</v>
      </c>
      <c r="I1081" s="178">
        <v>3.13</v>
      </c>
      <c r="J1081" s="178">
        <v>3.65</v>
      </c>
      <c r="K1081" s="179">
        <f>MAX(0,((T1081*(365/365))-VLOOKUP(A1081,VBMA!$A:$D,4,0))  /  (T1081* (365/365)   ))</f>
        <v>0.9513736264</v>
      </c>
      <c r="L1081" s="180">
        <f t="shared" ref="L1081:S1081" si="1084">(B1081*(1-$K1081) * (365/365))/100</f>
        <v>0.00007293956044</v>
      </c>
      <c r="M1081" s="180">
        <f t="shared" si="1084"/>
        <v>0.0001021153846</v>
      </c>
      <c r="N1081" s="180">
        <f t="shared" si="1084"/>
        <v>0.0001215659341</v>
      </c>
      <c r="O1081" s="180">
        <f t="shared" si="1084"/>
        <v>0.0001799175824</v>
      </c>
      <c r="P1081" s="180">
        <f t="shared" si="1084"/>
        <v>0.0003987362637</v>
      </c>
      <c r="Q1081" s="180">
        <f t="shared" si="1084"/>
        <v>0.0005835164835</v>
      </c>
      <c r="R1081" s="180">
        <f t="shared" si="1084"/>
        <v>0.001274010989</v>
      </c>
      <c r="S1081" s="180">
        <f t="shared" si="1084"/>
        <v>0.001522005495</v>
      </c>
      <c r="T1081" s="181">
        <f t="shared" si="3"/>
        <v>3.64</v>
      </c>
      <c r="U1081" s="182">
        <f t="shared" si="4"/>
        <v>44332</v>
      </c>
      <c r="V1081" s="182">
        <f t="shared" si="5"/>
        <v>44424</v>
      </c>
      <c r="W1081" s="182">
        <f t="shared" si="6"/>
        <v>44516</v>
      </c>
      <c r="X1081" s="181">
        <f t="shared" si="7"/>
        <v>181</v>
      </c>
      <c r="Y1081" s="181">
        <f t="shared" si="8"/>
        <v>273</v>
      </c>
      <c r="Z1081" s="181">
        <f t="shared" si="9"/>
        <v>365</v>
      </c>
      <c r="AA1081" s="155"/>
      <c r="AB1081" s="9"/>
      <c r="AC1081" s="9"/>
      <c r="AD1081" s="9"/>
      <c r="AE1081" s="9"/>
      <c r="AF1081" s="9"/>
      <c r="AG1081" s="9"/>
      <c r="AH1081" s="9"/>
    </row>
    <row r="1082" ht="15.75" customHeight="1">
      <c r="A1082" s="177">
        <v>44148.0</v>
      </c>
      <c r="B1082" s="178">
        <v>0.15</v>
      </c>
      <c r="C1082" s="178">
        <v>0.2</v>
      </c>
      <c r="D1082" s="178">
        <v>0.25</v>
      </c>
      <c r="E1082" s="178">
        <v>0.38</v>
      </c>
      <c r="F1082" s="178">
        <v>0.84</v>
      </c>
      <c r="G1082" s="178">
        <v>1.21</v>
      </c>
      <c r="H1082" s="178">
        <v>2.63</v>
      </c>
      <c r="I1082" s="178">
        <v>3.18</v>
      </c>
      <c r="J1082" s="178">
        <v>3.65</v>
      </c>
      <c r="K1082" s="179">
        <f>MAX(0,((T1082*(365/365))-VLOOKUP(A1082,VBMA!$A:$D,4,0))  /  (T1082* (365/365)   ))</f>
        <v>0.9530831099</v>
      </c>
      <c r="L1082" s="180">
        <f t="shared" ref="L1082:S1082" si="1085">(B1082*(1-$K1082) * (365/365))/100</f>
        <v>0.00007037533512</v>
      </c>
      <c r="M1082" s="180">
        <f t="shared" si="1085"/>
        <v>0.00009383378016</v>
      </c>
      <c r="N1082" s="180">
        <f t="shared" si="1085"/>
        <v>0.0001172922252</v>
      </c>
      <c r="O1082" s="180">
        <f t="shared" si="1085"/>
        <v>0.0001782841823</v>
      </c>
      <c r="P1082" s="180">
        <f t="shared" si="1085"/>
        <v>0.0003941018767</v>
      </c>
      <c r="Q1082" s="180">
        <f t="shared" si="1085"/>
        <v>0.00056769437</v>
      </c>
      <c r="R1082" s="180">
        <f t="shared" si="1085"/>
        <v>0.001233914209</v>
      </c>
      <c r="S1082" s="180">
        <f t="shared" si="1085"/>
        <v>0.001491957105</v>
      </c>
      <c r="T1082" s="181">
        <f t="shared" si="3"/>
        <v>3.73</v>
      </c>
      <c r="U1082" s="182">
        <f t="shared" si="4"/>
        <v>44329</v>
      </c>
      <c r="V1082" s="182">
        <f t="shared" si="5"/>
        <v>44421</v>
      </c>
      <c r="W1082" s="182">
        <f t="shared" si="6"/>
        <v>44513</v>
      </c>
      <c r="X1082" s="181">
        <f t="shared" si="7"/>
        <v>181</v>
      </c>
      <c r="Y1082" s="181">
        <f t="shared" si="8"/>
        <v>273</v>
      </c>
      <c r="Z1082" s="181">
        <f t="shared" si="9"/>
        <v>365</v>
      </c>
      <c r="AA1082" s="155"/>
      <c r="AB1082" s="9"/>
      <c r="AC1082" s="9"/>
      <c r="AD1082" s="9"/>
      <c r="AE1082" s="9"/>
      <c r="AF1082" s="9"/>
      <c r="AG1082" s="9"/>
      <c r="AH1082" s="9"/>
    </row>
    <row r="1083" ht="15.75" customHeight="1">
      <c r="A1083" s="177">
        <v>44147.0</v>
      </c>
      <c r="B1083" s="178">
        <v>0.14</v>
      </c>
      <c r="C1083" s="178">
        <v>0.19</v>
      </c>
      <c r="D1083" s="178">
        <v>0.24</v>
      </c>
      <c r="E1083" s="178">
        <v>0.38</v>
      </c>
      <c r="F1083" s="178">
        <v>0.86</v>
      </c>
      <c r="G1083" s="178">
        <v>1.28</v>
      </c>
      <c r="H1083" s="178">
        <v>2.78</v>
      </c>
      <c r="I1083" s="178">
        <v>3.45</v>
      </c>
      <c r="J1083" s="178">
        <v>3.98</v>
      </c>
      <c r="K1083" s="179">
        <f>MAX(0,((T1083*(365/365))-VLOOKUP(A1083,VBMA!$A:$D,4,0))  /  (T1083* (365/365)   ))</f>
        <v>0.9575242718</v>
      </c>
      <c r="L1083" s="180">
        <f t="shared" ref="L1083:S1083" si="1086">(B1083*(1-$K1083) * (365/365))/100</f>
        <v>0.00005946601942</v>
      </c>
      <c r="M1083" s="180">
        <f t="shared" si="1086"/>
        <v>0.0000807038835</v>
      </c>
      <c r="N1083" s="180">
        <f t="shared" si="1086"/>
        <v>0.0001019417476</v>
      </c>
      <c r="O1083" s="180">
        <f t="shared" si="1086"/>
        <v>0.000161407767</v>
      </c>
      <c r="P1083" s="180">
        <f t="shared" si="1086"/>
        <v>0.0003652912621</v>
      </c>
      <c r="Q1083" s="180">
        <f t="shared" si="1086"/>
        <v>0.0005436893204</v>
      </c>
      <c r="R1083" s="180">
        <f t="shared" si="1086"/>
        <v>0.001180825243</v>
      </c>
      <c r="S1083" s="180">
        <f t="shared" si="1086"/>
        <v>0.001465412621</v>
      </c>
      <c r="T1083" s="181">
        <f t="shared" si="3"/>
        <v>4.12</v>
      </c>
      <c r="U1083" s="182">
        <f t="shared" si="4"/>
        <v>44328</v>
      </c>
      <c r="V1083" s="182">
        <f t="shared" si="5"/>
        <v>44420</v>
      </c>
      <c r="W1083" s="182">
        <f t="shared" si="6"/>
        <v>44512</v>
      </c>
      <c r="X1083" s="181">
        <f t="shared" si="7"/>
        <v>181</v>
      </c>
      <c r="Y1083" s="181">
        <f t="shared" si="8"/>
        <v>273</v>
      </c>
      <c r="Z1083" s="181">
        <f t="shared" si="9"/>
        <v>365</v>
      </c>
      <c r="AA1083" s="155"/>
      <c r="AB1083" s="9"/>
      <c r="AC1083" s="9"/>
      <c r="AD1083" s="9"/>
      <c r="AE1083" s="9"/>
      <c r="AF1083" s="9"/>
      <c r="AG1083" s="9"/>
      <c r="AH1083" s="9"/>
    </row>
    <row r="1084" ht="15.75" customHeight="1">
      <c r="A1084" s="177">
        <v>44146.0</v>
      </c>
      <c r="B1084" s="178">
        <v>0.15</v>
      </c>
      <c r="C1084" s="178">
        <v>0.21</v>
      </c>
      <c r="D1084" s="178">
        <v>0.26</v>
      </c>
      <c r="E1084" s="178">
        <v>0.39</v>
      </c>
      <c r="F1084" s="178">
        <v>0.84</v>
      </c>
      <c r="G1084" s="178">
        <v>1.26</v>
      </c>
      <c r="H1084" s="178">
        <v>2.66</v>
      </c>
      <c r="I1084" s="178">
        <v>3.28</v>
      </c>
      <c r="J1084" s="178">
        <v>3.8</v>
      </c>
      <c r="K1084" s="179">
        <f>MAX(0,((T1084*(365/365))-VLOOKUP(A1084,VBMA!$A:$D,4,0))  /  (T1084* (365/365)   ))</f>
        <v>0.9546153846</v>
      </c>
      <c r="L1084" s="180">
        <f t="shared" ref="L1084:S1084" si="1087">(B1084*(1-$K1084) * (365/365))/100</f>
        <v>0.00006807692308</v>
      </c>
      <c r="M1084" s="180">
        <f t="shared" si="1087"/>
        <v>0.00009530769231</v>
      </c>
      <c r="N1084" s="180">
        <f t="shared" si="1087"/>
        <v>0.000118</v>
      </c>
      <c r="O1084" s="180">
        <f t="shared" si="1087"/>
        <v>0.000177</v>
      </c>
      <c r="P1084" s="180">
        <f t="shared" si="1087"/>
        <v>0.0003812307692</v>
      </c>
      <c r="Q1084" s="180">
        <f t="shared" si="1087"/>
        <v>0.0005718461538</v>
      </c>
      <c r="R1084" s="180">
        <f t="shared" si="1087"/>
        <v>0.001207230769</v>
      </c>
      <c r="S1084" s="180">
        <f t="shared" si="1087"/>
        <v>0.001488615385</v>
      </c>
      <c r="T1084" s="181">
        <f t="shared" si="3"/>
        <v>3.9</v>
      </c>
      <c r="U1084" s="182">
        <f t="shared" si="4"/>
        <v>44327</v>
      </c>
      <c r="V1084" s="182">
        <f t="shared" si="5"/>
        <v>44419</v>
      </c>
      <c r="W1084" s="182">
        <f t="shared" si="6"/>
        <v>44511</v>
      </c>
      <c r="X1084" s="181">
        <f t="shared" si="7"/>
        <v>181</v>
      </c>
      <c r="Y1084" s="181">
        <f t="shared" si="8"/>
        <v>273</v>
      </c>
      <c r="Z1084" s="181">
        <f t="shared" si="9"/>
        <v>365</v>
      </c>
      <c r="AA1084" s="155"/>
      <c r="AB1084" s="9"/>
      <c r="AC1084" s="9"/>
      <c r="AD1084" s="9"/>
      <c r="AE1084" s="9"/>
      <c r="AF1084" s="9"/>
      <c r="AG1084" s="9"/>
      <c r="AH1084" s="9"/>
    </row>
    <row r="1085" ht="15.75" customHeight="1">
      <c r="A1085" s="177">
        <v>44145.0</v>
      </c>
      <c r="B1085" s="178">
        <v>0.15</v>
      </c>
      <c r="C1085" s="178">
        <v>0.2</v>
      </c>
      <c r="D1085" s="178">
        <v>0.25</v>
      </c>
      <c r="E1085" s="178">
        <v>0.38</v>
      </c>
      <c r="F1085" s="178">
        <v>0.81</v>
      </c>
      <c r="G1085" s="178">
        <v>1.25</v>
      </c>
      <c r="H1085" s="178">
        <v>2.68</v>
      </c>
      <c r="I1085" s="178">
        <v>3.3</v>
      </c>
      <c r="J1085" s="178">
        <v>3.84</v>
      </c>
      <c r="K1085" s="179">
        <f>MAX(0,((T1085*(365/365))-VLOOKUP(A1085,VBMA!$A:$D,4,0))  /  (T1085* (365/365)   ))</f>
        <v>0.9548469388</v>
      </c>
      <c r="L1085" s="180">
        <f t="shared" ref="L1085:S1085" si="1088">(B1085*(1-$K1085) * (365/365))/100</f>
        <v>0.00006772959184</v>
      </c>
      <c r="M1085" s="180">
        <f t="shared" si="1088"/>
        <v>0.00009030612245</v>
      </c>
      <c r="N1085" s="180">
        <f t="shared" si="1088"/>
        <v>0.0001128826531</v>
      </c>
      <c r="O1085" s="180">
        <f t="shared" si="1088"/>
        <v>0.0001715816327</v>
      </c>
      <c r="P1085" s="180">
        <f t="shared" si="1088"/>
        <v>0.0003657397959</v>
      </c>
      <c r="Q1085" s="180">
        <f t="shared" si="1088"/>
        <v>0.0005644132653</v>
      </c>
      <c r="R1085" s="180">
        <f t="shared" si="1088"/>
        <v>0.001210102041</v>
      </c>
      <c r="S1085" s="180">
        <f t="shared" si="1088"/>
        <v>0.00149005102</v>
      </c>
      <c r="T1085" s="181">
        <f t="shared" si="3"/>
        <v>3.92</v>
      </c>
      <c r="U1085" s="182">
        <f t="shared" si="4"/>
        <v>44326</v>
      </c>
      <c r="V1085" s="182">
        <f t="shared" si="5"/>
        <v>44418</v>
      </c>
      <c r="W1085" s="182">
        <f t="shared" si="6"/>
        <v>44510</v>
      </c>
      <c r="X1085" s="181">
        <f t="shared" si="7"/>
        <v>181</v>
      </c>
      <c r="Y1085" s="181">
        <f t="shared" si="8"/>
        <v>273</v>
      </c>
      <c r="Z1085" s="181">
        <f t="shared" si="9"/>
        <v>365</v>
      </c>
      <c r="AA1085" s="155"/>
      <c r="AB1085" s="9"/>
      <c r="AC1085" s="9"/>
      <c r="AD1085" s="9"/>
      <c r="AE1085" s="9"/>
      <c r="AF1085" s="9"/>
      <c r="AG1085" s="9"/>
      <c r="AH1085" s="9"/>
    </row>
    <row r="1086" ht="15.75" customHeight="1">
      <c r="A1086" s="177">
        <v>44144.0</v>
      </c>
      <c r="B1086" s="178">
        <v>0.15</v>
      </c>
      <c r="C1086" s="178">
        <v>0.2</v>
      </c>
      <c r="D1086" s="178">
        <v>0.28</v>
      </c>
      <c r="E1086" s="178">
        <v>0.41</v>
      </c>
      <c r="F1086" s="178">
        <v>0.83</v>
      </c>
      <c r="G1086" s="178">
        <v>1.25</v>
      </c>
      <c r="H1086" s="178">
        <v>2.83</v>
      </c>
      <c r="I1086" s="178">
        <v>3.32</v>
      </c>
      <c r="J1086" s="178">
        <v>3.78</v>
      </c>
      <c r="K1086" s="179">
        <f>MAX(0,((T1086*(365/365))-VLOOKUP(A1086,VBMA!$A:$D,4,0))  /  (T1086* (365/365)   ))</f>
        <v>0.9535433071</v>
      </c>
      <c r="L1086" s="180">
        <f t="shared" ref="L1086:S1086" si="1089">(B1086*(1-$K1086) * (365/365))/100</f>
        <v>0.00006968503937</v>
      </c>
      <c r="M1086" s="180">
        <f t="shared" si="1089"/>
        <v>0.00009291338583</v>
      </c>
      <c r="N1086" s="180">
        <f t="shared" si="1089"/>
        <v>0.0001300787402</v>
      </c>
      <c r="O1086" s="180">
        <f t="shared" si="1089"/>
        <v>0.0001904724409</v>
      </c>
      <c r="P1086" s="180">
        <f t="shared" si="1089"/>
        <v>0.0003855905512</v>
      </c>
      <c r="Q1086" s="180">
        <f t="shared" si="1089"/>
        <v>0.0005807086614</v>
      </c>
      <c r="R1086" s="180">
        <f t="shared" si="1089"/>
        <v>0.001314724409</v>
      </c>
      <c r="S1086" s="180">
        <f t="shared" si="1089"/>
        <v>0.001542362205</v>
      </c>
      <c r="T1086" s="181">
        <f t="shared" si="3"/>
        <v>3.81</v>
      </c>
      <c r="U1086" s="182">
        <f t="shared" si="4"/>
        <v>44325</v>
      </c>
      <c r="V1086" s="182">
        <f t="shared" si="5"/>
        <v>44417</v>
      </c>
      <c r="W1086" s="182">
        <f t="shared" si="6"/>
        <v>44509</v>
      </c>
      <c r="X1086" s="181">
        <f t="shared" si="7"/>
        <v>181</v>
      </c>
      <c r="Y1086" s="181">
        <f t="shared" si="8"/>
        <v>273</v>
      </c>
      <c r="Z1086" s="181">
        <f t="shared" si="9"/>
        <v>365</v>
      </c>
      <c r="AA1086" s="155"/>
      <c r="AB1086" s="9"/>
      <c r="AC1086" s="9"/>
      <c r="AD1086" s="9"/>
      <c r="AE1086" s="9"/>
      <c r="AF1086" s="9"/>
      <c r="AG1086" s="9"/>
      <c r="AH1086" s="9"/>
    </row>
    <row r="1087" ht="15.75" customHeight="1">
      <c r="A1087" s="177">
        <v>44141.0</v>
      </c>
      <c r="B1087" s="178">
        <v>0.15</v>
      </c>
      <c r="C1087" s="178">
        <v>0.21</v>
      </c>
      <c r="D1087" s="178">
        <v>0.26</v>
      </c>
      <c r="E1087" s="178">
        <v>0.39</v>
      </c>
      <c r="F1087" s="178">
        <v>0.86</v>
      </c>
      <c r="G1087" s="178">
        <v>1.27</v>
      </c>
      <c r="H1087" s="178">
        <v>2.76</v>
      </c>
      <c r="I1087" s="178">
        <v>3.41</v>
      </c>
      <c r="J1087" s="178">
        <v>3.88</v>
      </c>
      <c r="K1087" s="179">
        <f>MAX(0,((T1087*(365/365))-VLOOKUP(A1087,VBMA!$A:$D,4,0))  /  (T1087* (365/365)   ))</f>
        <v>0.9564039409</v>
      </c>
      <c r="L1087" s="180">
        <f t="shared" ref="L1087:S1087" si="1090">(B1087*(1-$K1087) * (365/365))/100</f>
        <v>0.00006539408867</v>
      </c>
      <c r="M1087" s="180">
        <f t="shared" si="1090"/>
        <v>0.00009155172414</v>
      </c>
      <c r="N1087" s="180">
        <f t="shared" si="1090"/>
        <v>0.0001133497537</v>
      </c>
      <c r="O1087" s="180">
        <f t="shared" si="1090"/>
        <v>0.0001700246305</v>
      </c>
      <c r="P1087" s="180">
        <f t="shared" si="1090"/>
        <v>0.0003749261084</v>
      </c>
      <c r="Q1087" s="180">
        <f t="shared" si="1090"/>
        <v>0.0005536699507</v>
      </c>
      <c r="R1087" s="180">
        <f t="shared" si="1090"/>
        <v>0.001203251232</v>
      </c>
      <c r="S1087" s="180">
        <f t="shared" si="1090"/>
        <v>0.001486625616</v>
      </c>
      <c r="T1087" s="181">
        <f t="shared" si="3"/>
        <v>4.06</v>
      </c>
      <c r="U1087" s="182">
        <f t="shared" si="4"/>
        <v>44322</v>
      </c>
      <c r="V1087" s="182">
        <f t="shared" si="5"/>
        <v>44414</v>
      </c>
      <c r="W1087" s="182">
        <f t="shared" si="6"/>
        <v>44506</v>
      </c>
      <c r="X1087" s="181">
        <f t="shared" si="7"/>
        <v>181</v>
      </c>
      <c r="Y1087" s="181">
        <f t="shared" si="8"/>
        <v>273</v>
      </c>
      <c r="Z1087" s="181">
        <f t="shared" si="9"/>
        <v>365</v>
      </c>
      <c r="AA1087" s="155"/>
      <c r="AB1087" s="9"/>
      <c r="AC1087" s="9"/>
      <c r="AD1087" s="9"/>
      <c r="AE1087" s="9"/>
      <c r="AF1087" s="9"/>
      <c r="AG1087" s="9"/>
      <c r="AH1087" s="9"/>
    </row>
    <row r="1088" ht="15.75" customHeight="1">
      <c r="A1088" s="177">
        <v>44140.0</v>
      </c>
      <c r="B1088" s="178">
        <v>0.14</v>
      </c>
      <c r="C1088" s="178">
        <v>0.19</v>
      </c>
      <c r="D1088" s="178">
        <v>0.23</v>
      </c>
      <c r="E1088" s="178">
        <v>0.37</v>
      </c>
      <c r="F1088" s="178">
        <v>0.79</v>
      </c>
      <c r="G1088" s="178">
        <v>1.22</v>
      </c>
      <c r="H1088" s="178">
        <v>2.72</v>
      </c>
      <c r="I1088" s="178">
        <v>3.32</v>
      </c>
      <c r="J1088" s="178">
        <v>3.88</v>
      </c>
      <c r="K1088" s="179">
        <f>MAX(0,((T1088*(365/365))-VLOOKUP(A1088,VBMA!$A:$D,4,0))  /  (T1088* (365/365)   ))</f>
        <v>0.9548469388</v>
      </c>
      <c r="L1088" s="180">
        <f t="shared" ref="L1088:S1088" si="1091">(B1088*(1-$K1088) * (365/365))/100</f>
        <v>0.00006321428571</v>
      </c>
      <c r="M1088" s="180">
        <f t="shared" si="1091"/>
        <v>0.00008579081633</v>
      </c>
      <c r="N1088" s="180">
        <f t="shared" si="1091"/>
        <v>0.0001038520408</v>
      </c>
      <c r="O1088" s="180">
        <f t="shared" si="1091"/>
        <v>0.0001670663265</v>
      </c>
      <c r="P1088" s="180">
        <f t="shared" si="1091"/>
        <v>0.0003567091837</v>
      </c>
      <c r="Q1088" s="180">
        <f t="shared" si="1091"/>
        <v>0.0005508673469</v>
      </c>
      <c r="R1088" s="180">
        <f t="shared" si="1091"/>
        <v>0.001228163265</v>
      </c>
      <c r="S1088" s="180">
        <f t="shared" si="1091"/>
        <v>0.001499081633</v>
      </c>
      <c r="T1088" s="181">
        <f t="shared" si="3"/>
        <v>3.92</v>
      </c>
      <c r="U1088" s="182">
        <f t="shared" si="4"/>
        <v>44321</v>
      </c>
      <c r="V1088" s="182">
        <f t="shared" si="5"/>
        <v>44413</v>
      </c>
      <c r="W1088" s="182">
        <f t="shared" si="6"/>
        <v>44505</v>
      </c>
      <c r="X1088" s="181">
        <f t="shared" si="7"/>
        <v>181</v>
      </c>
      <c r="Y1088" s="181">
        <f t="shared" si="8"/>
        <v>273</v>
      </c>
      <c r="Z1088" s="181">
        <f t="shared" si="9"/>
        <v>365</v>
      </c>
      <c r="AA1088" s="155"/>
      <c r="AB1088" s="9"/>
      <c r="AC1088" s="9"/>
      <c r="AD1088" s="9"/>
      <c r="AE1088" s="9"/>
      <c r="AF1088" s="9"/>
      <c r="AG1088" s="9"/>
      <c r="AH1088" s="9"/>
    </row>
    <row r="1089" ht="15.75" customHeight="1">
      <c r="A1089" s="177">
        <v>44139.0</v>
      </c>
      <c r="B1089" s="178">
        <v>0.13</v>
      </c>
      <c r="C1089" s="178">
        <v>0.19</v>
      </c>
      <c r="D1089" s="178">
        <v>0.21</v>
      </c>
      <c r="E1089" s="178">
        <v>0.36</v>
      </c>
      <c r="F1089" s="178">
        <v>0.77</v>
      </c>
      <c r="G1089" s="178">
        <v>1.18</v>
      </c>
      <c r="H1089" s="178">
        <v>2.66</v>
      </c>
      <c r="I1089" s="178">
        <v>3.28</v>
      </c>
      <c r="J1089" s="178">
        <v>3.85</v>
      </c>
      <c r="K1089" s="179">
        <f>MAX(0,((T1089*(365/365))-VLOOKUP(A1089,VBMA!$A:$D,4,0))  /  (T1089* (365/365)   ))</f>
        <v>0.9546153846</v>
      </c>
      <c r="L1089" s="180">
        <f t="shared" ref="L1089:S1089" si="1092">(B1089*(1-$K1089) * (365/365))/100</f>
        <v>0.000059</v>
      </c>
      <c r="M1089" s="180">
        <f t="shared" si="1092"/>
        <v>0.00008623076923</v>
      </c>
      <c r="N1089" s="180">
        <f t="shared" si="1092"/>
        <v>0.00009530769231</v>
      </c>
      <c r="O1089" s="180">
        <f t="shared" si="1092"/>
        <v>0.0001633846154</v>
      </c>
      <c r="P1089" s="180">
        <f t="shared" si="1092"/>
        <v>0.0003494615385</v>
      </c>
      <c r="Q1089" s="180">
        <f t="shared" si="1092"/>
        <v>0.0005355384615</v>
      </c>
      <c r="R1089" s="180">
        <f t="shared" si="1092"/>
        <v>0.001207230769</v>
      </c>
      <c r="S1089" s="180">
        <f t="shared" si="1092"/>
        <v>0.001488615385</v>
      </c>
      <c r="T1089" s="181">
        <f t="shared" si="3"/>
        <v>3.9</v>
      </c>
      <c r="U1089" s="182">
        <f t="shared" si="4"/>
        <v>44320</v>
      </c>
      <c r="V1089" s="182">
        <f t="shared" si="5"/>
        <v>44412</v>
      </c>
      <c r="W1089" s="182">
        <f t="shared" si="6"/>
        <v>44504</v>
      </c>
      <c r="X1089" s="181">
        <f t="shared" si="7"/>
        <v>181</v>
      </c>
      <c r="Y1089" s="181">
        <f t="shared" si="8"/>
        <v>273</v>
      </c>
      <c r="Z1089" s="181">
        <f t="shared" si="9"/>
        <v>365</v>
      </c>
      <c r="AA1089" s="155"/>
      <c r="AB1089" s="9"/>
      <c r="AC1089" s="9"/>
      <c r="AD1089" s="9"/>
      <c r="AE1089" s="9"/>
      <c r="AF1089" s="9"/>
      <c r="AG1089" s="9"/>
      <c r="AH1089" s="9"/>
    </row>
    <row r="1090" ht="15.75" customHeight="1">
      <c r="A1090" s="177">
        <v>44138.0</v>
      </c>
      <c r="B1090" s="178">
        <v>0.15</v>
      </c>
      <c r="C1090" s="178">
        <v>0.19</v>
      </c>
      <c r="D1090" s="178">
        <v>0.25</v>
      </c>
      <c r="E1090" s="178">
        <v>0.39</v>
      </c>
      <c r="F1090" s="178">
        <v>0.86</v>
      </c>
      <c r="G1090" s="178">
        <v>1.3</v>
      </c>
      <c r="H1090" s="178">
        <v>2.72</v>
      </c>
      <c r="I1090" s="178">
        <v>3.38</v>
      </c>
      <c r="J1090" s="178">
        <v>3.87</v>
      </c>
      <c r="K1090" s="179">
        <f>MAX(0,((T1090*(365/365))-VLOOKUP(A1090,VBMA!$A:$D,4,0))  /  (T1090* (365/365)   ))</f>
        <v>0.954950495</v>
      </c>
      <c r="L1090" s="180">
        <f t="shared" ref="L1090:S1090" si="1093">(B1090*(1-$K1090) * (365/365))/100</f>
        <v>0.00006757425743</v>
      </c>
      <c r="M1090" s="180">
        <f t="shared" si="1093"/>
        <v>0.00008559405941</v>
      </c>
      <c r="N1090" s="180">
        <f t="shared" si="1093"/>
        <v>0.0001126237624</v>
      </c>
      <c r="O1090" s="180">
        <f t="shared" si="1093"/>
        <v>0.0001756930693</v>
      </c>
      <c r="P1090" s="180">
        <f t="shared" si="1093"/>
        <v>0.0003874257426</v>
      </c>
      <c r="Q1090" s="180">
        <f t="shared" si="1093"/>
        <v>0.0005856435644</v>
      </c>
      <c r="R1090" s="180">
        <f t="shared" si="1093"/>
        <v>0.001225346535</v>
      </c>
      <c r="S1090" s="180">
        <f t="shared" si="1093"/>
        <v>0.001522673267</v>
      </c>
      <c r="T1090" s="181">
        <f t="shared" si="3"/>
        <v>4.04</v>
      </c>
      <c r="U1090" s="182">
        <f t="shared" si="4"/>
        <v>44319</v>
      </c>
      <c r="V1090" s="182">
        <f t="shared" si="5"/>
        <v>44411</v>
      </c>
      <c r="W1090" s="182">
        <f t="shared" si="6"/>
        <v>44503</v>
      </c>
      <c r="X1090" s="181">
        <f t="shared" si="7"/>
        <v>181</v>
      </c>
      <c r="Y1090" s="181">
        <f t="shared" si="8"/>
        <v>273</v>
      </c>
      <c r="Z1090" s="181">
        <f t="shared" si="9"/>
        <v>365</v>
      </c>
      <c r="AA1090" s="155"/>
      <c r="AB1090" s="9"/>
      <c r="AC1090" s="9"/>
      <c r="AD1090" s="9"/>
      <c r="AE1090" s="9"/>
      <c r="AF1090" s="9"/>
      <c r="AG1090" s="9"/>
      <c r="AH1090" s="9"/>
    </row>
    <row r="1091" ht="15.75" customHeight="1">
      <c r="A1091" s="177">
        <v>44137.0</v>
      </c>
      <c r="B1091" s="178">
        <v>0.15</v>
      </c>
      <c r="C1091" s="178">
        <v>0.2</v>
      </c>
      <c r="D1091" s="178">
        <v>0.25</v>
      </c>
      <c r="E1091" s="178">
        <v>0.4</v>
      </c>
      <c r="F1091" s="178">
        <v>0.88</v>
      </c>
      <c r="G1091" s="178">
        <v>1.28</v>
      </c>
      <c r="H1091" s="178">
        <v>2.72</v>
      </c>
      <c r="I1091" s="178">
        <v>3.37</v>
      </c>
      <c r="J1091" s="178">
        <v>3.84</v>
      </c>
      <c r="K1091" s="179">
        <f>MAX(0,((T1091*(365/365))-VLOOKUP(A1091,VBMA!$A:$D,4,0))  /  (T1091* (365/365)   ))</f>
        <v>0.9554726368</v>
      </c>
      <c r="L1091" s="180">
        <f t="shared" ref="L1091:S1091" si="1094">(B1091*(1-$K1091) * (365/365))/100</f>
        <v>0.00006679104478</v>
      </c>
      <c r="M1091" s="180">
        <f t="shared" si="1094"/>
        <v>0.00008905472637</v>
      </c>
      <c r="N1091" s="180">
        <f t="shared" si="1094"/>
        <v>0.000111318408</v>
      </c>
      <c r="O1091" s="180">
        <f t="shared" si="1094"/>
        <v>0.0001781094527</v>
      </c>
      <c r="P1091" s="180">
        <f t="shared" si="1094"/>
        <v>0.000391840796</v>
      </c>
      <c r="Q1091" s="180">
        <f t="shared" si="1094"/>
        <v>0.0005699502488</v>
      </c>
      <c r="R1091" s="180">
        <f t="shared" si="1094"/>
        <v>0.001211144279</v>
      </c>
      <c r="S1091" s="180">
        <f t="shared" si="1094"/>
        <v>0.001500572139</v>
      </c>
      <c r="T1091" s="181">
        <f t="shared" si="3"/>
        <v>4.02</v>
      </c>
      <c r="U1091" s="182">
        <f t="shared" si="4"/>
        <v>44318</v>
      </c>
      <c r="V1091" s="182">
        <f t="shared" si="5"/>
        <v>44410</v>
      </c>
      <c r="W1091" s="182">
        <f t="shared" si="6"/>
        <v>44502</v>
      </c>
      <c r="X1091" s="181">
        <f t="shared" si="7"/>
        <v>181</v>
      </c>
      <c r="Y1091" s="181">
        <f t="shared" si="8"/>
        <v>273</v>
      </c>
      <c r="Z1091" s="181">
        <f t="shared" si="9"/>
        <v>365</v>
      </c>
      <c r="AA1091" s="155"/>
      <c r="AB1091" s="9"/>
      <c r="AC1091" s="9"/>
      <c r="AD1091" s="9"/>
      <c r="AE1091" s="9"/>
      <c r="AF1091" s="9"/>
      <c r="AG1091" s="9"/>
      <c r="AH1091" s="9"/>
    </row>
    <row r="1092" ht="15.75" customHeight="1">
      <c r="A1092" s="177">
        <v>44134.0</v>
      </c>
      <c r="B1092" s="178">
        <v>0.14</v>
      </c>
      <c r="C1092" s="178">
        <v>0.19</v>
      </c>
      <c r="D1092" s="178">
        <v>0.25</v>
      </c>
      <c r="E1092" s="178">
        <v>0.39</v>
      </c>
      <c r="F1092" s="178">
        <v>0.88</v>
      </c>
      <c r="G1092" s="178">
        <v>1.3</v>
      </c>
      <c r="H1092" s="178">
        <v>2.74</v>
      </c>
      <c r="I1092" s="178">
        <v>3.4</v>
      </c>
      <c r="J1092" s="178">
        <v>3.93</v>
      </c>
      <c r="K1092" s="179">
        <f>MAX(0,((T1092*(365/365))-VLOOKUP(A1092,VBMA!$A:$D,4,0))  /  (T1092* (365/365)   ))</f>
        <v>0.956973414</v>
      </c>
      <c r="L1092" s="180">
        <f t="shared" ref="L1092:S1092" si="1095">(B1092*(1-$K1092) * (365/365))/100</f>
        <v>0.00006023722036</v>
      </c>
      <c r="M1092" s="180">
        <f t="shared" si="1095"/>
        <v>0.00008175051335</v>
      </c>
      <c r="N1092" s="180">
        <f t="shared" si="1095"/>
        <v>0.0001075664649</v>
      </c>
      <c r="O1092" s="180">
        <f t="shared" si="1095"/>
        <v>0.0001678036853</v>
      </c>
      <c r="P1092" s="180">
        <f t="shared" si="1095"/>
        <v>0.0003786339566</v>
      </c>
      <c r="Q1092" s="180">
        <f t="shared" si="1095"/>
        <v>0.0005593456176</v>
      </c>
      <c r="R1092" s="180">
        <f t="shared" si="1095"/>
        <v>0.001178928456</v>
      </c>
      <c r="S1092" s="180">
        <f t="shared" si="1095"/>
        <v>0.001462903923</v>
      </c>
      <c r="T1092" s="181">
        <f t="shared" si="3"/>
        <v>4.067252747</v>
      </c>
      <c r="U1092" s="182">
        <f t="shared" si="4"/>
        <v>44316</v>
      </c>
      <c r="V1092" s="182">
        <f t="shared" si="5"/>
        <v>44407</v>
      </c>
      <c r="W1092" s="182">
        <f t="shared" si="6"/>
        <v>44499</v>
      </c>
      <c r="X1092" s="181">
        <f t="shared" si="7"/>
        <v>182</v>
      </c>
      <c r="Y1092" s="181">
        <f t="shared" si="8"/>
        <v>273</v>
      </c>
      <c r="Z1092" s="181">
        <f t="shared" si="9"/>
        <v>365</v>
      </c>
      <c r="AA1092" s="155"/>
      <c r="AB1092" s="9"/>
      <c r="AC1092" s="9"/>
      <c r="AD1092" s="9"/>
      <c r="AE1092" s="9"/>
      <c r="AF1092" s="9"/>
      <c r="AG1092" s="9"/>
      <c r="AH1092" s="9"/>
    </row>
    <row r="1093" ht="15.75" customHeight="1">
      <c r="A1093" s="177">
        <v>44133.0</v>
      </c>
      <c r="B1093" s="178">
        <v>0.14</v>
      </c>
      <c r="C1093" s="178">
        <v>0.18</v>
      </c>
      <c r="D1093" s="178">
        <v>0.23</v>
      </c>
      <c r="E1093" s="178">
        <v>0.37</v>
      </c>
      <c r="F1093" s="178">
        <v>0.83</v>
      </c>
      <c r="G1093" s="178">
        <v>1.25</v>
      </c>
      <c r="H1093" s="178">
        <v>2.67</v>
      </c>
      <c r="I1093" s="178">
        <v>3.34</v>
      </c>
      <c r="J1093" s="178">
        <v>3.84</v>
      </c>
      <c r="K1093" s="179">
        <f>MAX(0,((T1093*(365/365))-VLOOKUP(A1093,VBMA!$A:$D,4,0))  /  (T1093* (365/365)   ))</f>
        <v>0.9564390831</v>
      </c>
      <c r="L1093" s="180">
        <f t="shared" ref="L1093:S1093" si="1096">(B1093*(1-$K1093) * (365/365))/100</f>
        <v>0.00006098528366</v>
      </c>
      <c r="M1093" s="180">
        <f t="shared" si="1096"/>
        <v>0.00007840965042</v>
      </c>
      <c r="N1093" s="180">
        <f t="shared" si="1096"/>
        <v>0.0001001901089</v>
      </c>
      <c r="O1093" s="180">
        <f t="shared" si="1096"/>
        <v>0.0001611753925</v>
      </c>
      <c r="P1093" s="180">
        <f t="shared" si="1096"/>
        <v>0.0003615556103</v>
      </c>
      <c r="Q1093" s="180">
        <f t="shared" si="1096"/>
        <v>0.0005445114612</v>
      </c>
      <c r="R1093" s="180">
        <f t="shared" si="1096"/>
        <v>0.001163076481</v>
      </c>
      <c r="S1093" s="180">
        <f t="shared" si="1096"/>
        <v>0.001454934624</v>
      </c>
      <c r="T1093" s="181">
        <f t="shared" si="3"/>
        <v>4.017362637</v>
      </c>
      <c r="U1093" s="182">
        <f t="shared" si="4"/>
        <v>44315</v>
      </c>
      <c r="V1093" s="182">
        <f t="shared" si="5"/>
        <v>44406</v>
      </c>
      <c r="W1093" s="182">
        <f t="shared" si="6"/>
        <v>44498</v>
      </c>
      <c r="X1093" s="181">
        <f t="shared" si="7"/>
        <v>182</v>
      </c>
      <c r="Y1093" s="181">
        <f t="shared" si="8"/>
        <v>273</v>
      </c>
      <c r="Z1093" s="181">
        <f t="shared" si="9"/>
        <v>365</v>
      </c>
      <c r="AA1093" s="155"/>
      <c r="AB1093" s="9"/>
      <c r="AC1093" s="9"/>
      <c r="AD1093" s="9"/>
      <c r="AE1093" s="9"/>
      <c r="AF1093" s="9"/>
      <c r="AG1093" s="9"/>
      <c r="AH1093" s="9"/>
    </row>
    <row r="1094" ht="15.75" customHeight="1">
      <c r="A1094" s="177">
        <v>44132.0</v>
      </c>
      <c r="B1094" s="178">
        <v>0.15</v>
      </c>
      <c r="C1094" s="178">
        <v>0.2</v>
      </c>
      <c r="D1094" s="178">
        <v>0.26</v>
      </c>
      <c r="E1094" s="178">
        <v>0.42</v>
      </c>
      <c r="F1094" s="178">
        <v>0.93</v>
      </c>
      <c r="G1094" s="178">
        <v>1.38</v>
      </c>
      <c r="H1094" s="178">
        <v>2.71</v>
      </c>
      <c r="I1094" s="178">
        <v>3.39</v>
      </c>
      <c r="J1094" s="178">
        <v>3.92</v>
      </c>
      <c r="K1094" s="179">
        <f>MAX(0,((T1094*(365/365))-VLOOKUP(A1094,VBMA!$A:$D,4,0))  /  (T1094* (365/365)   ))</f>
        <v>0.9587980057</v>
      </c>
      <c r="L1094" s="180">
        <f t="shared" ref="L1094:S1094" si="1097">(B1094*(1-$K1094) * (365/365))/100</f>
        <v>0.00006180299151</v>
      </c>
      <c r="M1094" s="180">
        <f t="shared" si="1097"/>
        <v>0.00008240398868</v>
      </c>
      <c r="N1094" s="180">
        <f t="shared" si="1097"/>
        <v>0.0001071251853</v>
      </c>
      <c r="O1094" s="180">
        <f t="shared" si="1097"/>
        <v>0.0001730483762</v>
      </c>
      <c r="P1094" s="180">
        <f t="shared" si="1097"/>
        <v>0.0003831785474</v>
      </c>
      <c r="Q1094" s="180">
        <f t="shared" si="1097"/>
        <v>0.0005685875219</v>
      </c>
      <c r="R1094" s="180">
        <f t="shared" si="1097"/>
        <v>0.001116574047</v>
      </c>
      <c r="S1094" s="180">
        <f t="shared" si="1097"/>
        <v>0.001396747608</v>
      </c>
      <c r="T1094" s="181">
        <f t="shared" si="3"/>
        <v>4.077472527</v>
      </c>
      <c r="U1094" s="182">
        <f t="shared" si="4"/>
        <v>44314</v>
      </c>
      <c r="V1094" s="182">
        <f t="shared" si="5"/>
        <v>44405</v>
      </c>
      <c r="W1094" s="182">
        <f t="shared" si="6"/>
        <v>44497</v>
      </c>
      <c r="X1094" s="181">
        <f t="shared" si="7"/>
        <v>182</v>
      </c>
      <c r="Y1094" s="181">
        <f t="shared" si="8"/>
        <v>273</v>
      </c>
      <c r="Z1094" s="181">
        <f t="shared" si="9"/>
        <v>365</v>
      </c>
      <c r="AA1094" s="155"/>
      <c r="AB1094" s="9"/>
      <c r="AC1094" s="9"/>
      <c r="AD1094" s="9"/>
      <c r="AE1094" s="9"/>
      <c r="AF1094" s="9"/>
      <c r="AG1094" s="9"/>
      <c r="AH1094" s="9"/>
    </row>
    <row r="1095" ht="15.75" customHeight="1">
      <c r="A1095" s="177">
        <v>44131.0</v>
      </c>
      <c r="B1095" s="178">
        <v>0.14</v>
      </c>
      <c r="C1095" s="178">
        <v>0.19</v>
      </c>
      <c r="D1095" s="178">
        <v>0.25</v>
      </c>
      <c r="E1095" s="178">
        <v>0.39</v>
      </c>
      <c r="F1095" s="178">
        <v>0.88</v>
      </c>
      <c r="G1095" s="178">
        <v>1.31</v>
      </c>
      <c r="H1095" s="178">
        <v>2.71</v>
      </c>
      <c r="I1095" s="178">
        <v>3.37</v>
      </c>
      <c r="J1095" s="178">
        <v>3.87</v>
      </c>
      <c r="K1095" s="179">
        <f>MAX(0,((T1095*(365/365))-VLOOKUP(A1095,VBMA!$A:$D,4,0))  /  (T1095* (365/365)   ))</f>
        <v>0.9561583059</v>
      </c>
      <c r="L1095" s="180">
        <f t="shared" ref="L1095:S1095" si="1098">(B1095*(1-$K1095) * (365/365))/100</f>
        <v>0.00006137837176</v>
      </c>
      <c r="M1095" s="180">
        <f t="shared" si="1098"/>
        <v>0.00008329921881</v>
      </c>
      <c r="N1095" s="180">
        <f t="shared" si="1098"/>
        <v>0.0001096042353</v>
      </c>
      <c r="O1095" s="180">
        <f t="shared" si="1098"/>
        <v>0.000170982607</v>
      </c>
      <c r="P1095" s="180">
        <f t="shared" si="1098"/>
        <v>0.0003858069082</v>
      </c>
      <c r="Q1095" s="180">
        <f t="shared" si="1098"/>
        <v>0.0005743261929</v>
      </c>
      <c r="R1095" s="180">
        <f t="shared" si="1098"/>
        <v>0.00118810991</v>
      </c>
      <c r="S1095" s="180">
        <f t="shared" si="1098"/>
        <v>0.001477465092</v>
      </c>
      <c r="T1095" s="181">
        <f t="shared" si="3"/>
        <v>4.037252747</v>
      </c>
      <c r="U1095" s="182">
        <f t="shared" si="4"/>
        <v>44313</v>
      </c>
      <c r="V1095" s="182">
        <f t="shared" si="5"/>
        <v>44404</v>
      </c>
      <c r="W1095" s="182">
        <f t="shared" si="6"/>
        <v>44496</v>
      </c>
      <c r="X1095" s="181">
        <f t="shared" si="7"/>
        <v>182</v>
      </c>
      <c r="Y1095" s="181">
        <f t="shared" si="8"/>
        <v>273</v>
      </c>
      <c r="Z1095" s="181">
        <f t="shared" si="9"/>
        <v>365</v>
      </c>
      <c r="AA1095" s="155"/>
      <c r="AB1095" s="9"/>
      <c r="AC1095" s="9"/>
      <c r="AD1095" s="9"/>
      <c r="AE1095" s="9"/>
      <c r="AF1095" s="9"/>
      <c r="AG1095" s="9"/>
      <c r="AH1095" s="9"/>
    </row>
    <row r="1096" ht="15.75" customHeight="1">
      <c r="A1096" s="177">
        <v>44130.0</v>
      </c>
      <c r="B1096" s="178">
        <v>0.14</v>
      </c>
      <c r="C1096" s="178">
        <v>0.19</v>
      </c>
      <c r="D1096" s="178">
        <v>0.25</v>
      </c>
      <c r="E1096" s="178">
        <v>0.38</v>
      </c>
      <c r="F1096" s="178">
        <v>0.9</v>
      </c>
      <c r="G1096" s="178">
        <v>1.35</v>
      </c>
      <c r="H1096" s="178">
        <v>2.75</v>
      </c>
      <c r="I1096" s="178">
        <v>3.41</v>
      </c>
      <c r="J1096" s="178">
        <v>3.93</v>
      </c>
      <c r="K1096" s="179">
        <f>MAX(0,((T1096*(365/365))-VLOOKUP(A1096,VBMA!$A:$D,4,0))  /  (T1096* (365/365)   ))</f>
        <v>0.956588416</v>
      </c>
      <c r="L1096" s="180">
        <f t="shared" ref="L1096:S1096" si="1099">(B1096*(1-$K1096) * (365/365))/100</f>
        <v>0.00006077621756</v>
      </c>
      <c r="M1096" s="180">
        <f t="shared" si="1099"/>
        <v>0.00008248200954</v>
      </c>
      <c r="N1096" s="180">
        <f t="shared" si="1099"/>
        <v>0.0001085289599</v>
      </c>
      <c r="O1096" s="180">
        <f t="shared" si="1099"/>
        <v>0.0001649640191</v>
      </c>
      <c r="P1096" s="180">
        <f t="shared" si="1099"/>
        <v>0.0003907042557</v>
      </c>
      <c r="Q1096" s="180">
        <f t="shared" si="1099"/>
        <v>0.0005860563836</v>
      </c>
      <c r="R1096" s="180">
        <f t="shared" si="1099"/>
        <v>0.001193818559</v>
      </c>
      <c r="S1096" s="180">
        <f t="shared" si="1099"/>
        <v>0.001480335013</v>
      </c>
      <c r="T1096" s="181">
        <f t="shared" si="3"/>
        <v>4.077252747</v>
      </c>
      <c r="U1096" s="182">
        <f t="shared" si="4"/>
        <v>44312</v>
      </c>
      <c r="V1096" s="182">
        <f t="shared" si="5"/>
        <v>44403</v>
      </c>
      <c r="W1096" s="182">
        <f t="shared" si="6"/>
        <v>44495</v>
      </c>
      <c r="X1096" s="181">
        <f t="shared" si="7"/>
        <v>182</v>
      </c>
      <c r="Y1096" s="181">
        <f t="shared" si="8"/>
        <v>273</v>
      </c>
      <c r="Z1096" s="181">
        <f t="shared" si="9"/>
        <v>365</v>
      </c>
      <c r="AA1096" s="155"/>
      <c r="AB1096" s="9"/>
      <c r="AC1096" s="9"/>
      <c r="AD1096" s="9"/>
      <c r="AE1096" s="9"/>
      <c r="AF1096" s="9"/>
      <c r="AG1096" s="9"/>
      <c r="AH1096" s="9"/>
    </row>
    <row r="1097" ht="15.75" customHeight="1">
      <c r="A1097" s="177">
        <v>44127.0</v>
      </c>
      <c r="B1097" s="178">
        <v>0.14</v>
      </c>
      <c r="C1097" s="178">
        <v>0.2</v>
      </c>
      <c r="D1097" s="178">
        <v>0.25</v>
      </c>
      <c r="E1097" s="178">
        <v>0.38</v>
      </c>
      <c r="F1097" s="178">
        <v>0.87</v>
      </c>
      <c r="G1097" s="178">
        <v>1.3</v>
      </c>
      <c r="H1097" s="178">
        <v>2.7</v>
      </c>
      <c r="I1097" s="178">
        <v>3.37</v>
      </c>
      <c r="J1097" s="178">
        <v>3.87</v>
      </c>
      <c r="K1097" s="179">
        <f>MAX(0,((T1097*(365/365))-VLOOKUP(A1097,VBMA!$A:$D,4,0))  /  (T1097* (365/365)   ))</f>
        <v>0.9562678179</v>
      </c>
      <c r="L1097" s="180">
        <f t="shared" ref="L1097:S1097" si="1100">(B1097*(1-$K1097) * (365/365))/100</f>
        <v>0.00006122505498</v>
      </c>
      <c r="M1097" s="180">
        <f t="shared" si="1100"/>
        <v>0.00008746436426</v>
      </c>
      <c r="N1097" s="180">
        <f t="shared" si="1100"/>
        <v>0.0001093304553</v>
      </c>
      <c r="O1097" s="180">
        <f t="shared" si="1100"/>
        <v>0.0001661822921</v>
      </c>
      <c r="P1097" s="180">
        <f t="shared" si="1100"/>
        <v>0.0003804699845</v>
      </c>
      <c r="Q1097" s="180">
        <f t="shared" si="1100"/>
        <v>0.0005685183677</v>
      </c>
      <c r="R1097" s="180">
        <f t="shared" si="1100"/>
        <v>0.001180768917</v>
      </c>
      <c r="S1097" s="180">
        <f t="shared" si="1100"/>
        <v>0.001473774538</v>
      </c>
      <c r="T1097" s="181">
        <f t="shared" si="3"/>
        <v>4.047362637</v>
      </c>
      <c r="U1097" s="182">
        <f t="shared" si="4"/>
        <v>44309</v>
      </c>
      <c r="V1097" s="182">
        <f t="shared" si="5"/>
        <v>44400</v>
      </c>
      <c r="W1097" s="182">
        <f t="shared" si="6"/>
        <v>44492</v>
      </c>
      <c r="X1097" s="181">
        <f t="shared" si="7"/>
        <v>182</v>
      </c>
      <c r="Y1097" s="181">
        <f t="shared" si="8"/>
        <v>273</v>
      </c>
      <c r="Z1097" s="181">
        <f t="shared" si="9"/>
        <v>365</v>
      </c>
      <c r="AA1097" s="155"/>
      <c r="AB1097" s="9"/>
      <c r="AC1097" s="9"/>
      <c r="AD1097" s="9"/>
      <c r="AE1097" s="9"/>
      <c r="AF1097" s="9"/>
      <c r="AG1097" s="9"/>
      <c r="AH1097" s="9"/>
    </row>
    <row r="1098" ht="15.75" customHeight="1">
      <c r="A1098" s="177">
        <v>44126.0</v>
      </c>
      <c r="B1098" s="178">
        <v>0.14</v>
      </c>
      <c r="C1098" s="178">
        <v>0.19</v>
      </c>
      <c r="D1098" s="178">
        <v>0.26</v>
      </c>
      <c r="E1098" s="178">
        <v>0.41</v>
      </c>
      <c r="F1098" s="178">
        <v>1.0</v>
      </c>
      <c r="G1098" s="178">
        <v>1.38</v>
      </c>
      <c r="H1098" s="178">
        <v>2.84</v>
      </c>
      <c r="I1098" s="178">
        <v>3.45</v>
      </c>
      <c r="J1098" s="178">
        <v>3.93</v>
      </c>
      <c r="K1098" s="179">
        <f>MAX(0,((T1098*(365/365))-VLOOKUP(A1098,VBMA!$A:$D,4,0))  /  (T1098* (365/365)   ))</f>
        <v>0.9569676007</v>
      </c>
      <c r="L1098" s="180">
        <f t="shared" ref="L1098:S1098" si="1101">(B1098*(1-$K1098) * (365/365))/100</f>
        <v>0.00006024535899</v>
      </c>
      <c r="M1098" s="180">
        <f t="shared" si="1101"/>
        <v>0.00008176155862</v>
      </c>
      <c r="N1098" s="180">
        <f t="shared" si="1101"/>
        <v>0.0001118842381</v>
      </c>
      <c r="O1098" s="180">
        <f t="shared" si="1101"/>
        <v>0.000176432837</v>
      </c>
      <c r="P1098" s="180">
        <f t="shared" si="1101"/>
        <v>0.0004303239928</v>
      </c>
      <c r="Q1098" s="180">
        <f t="shared" si="1101"/>
        <v>0.00059384711</v>
      </c>
      <c r="R1098" s="180">
        <f t="shared" si="1101"/>
        <v>0.001222120139</v>
      </c>
      <c r="S1098" s="180">
        <f t="shared" si="1101"/>
        <v>0.001484617775</v>
      </c>
      <c r="T1098" s="181">
        <f t="shared" si="3"/>
        <v>4.066703297</v>
      </c>
      <c r="U1098" s="182">
        <f t="shared" si="4"/>
        <v>44308</v>
      </c>
      <c r="V1098" s="182">
        <f t="shared" si="5"/>
        <v>44399</v>
      </c>
      <c r="W1098" s="182">
        <f t="shared" si="6"/>
        <v>44491</v>
      </c>
      <c r="X1098" s="181">
        <f t="shared" si="7"/>
        <v>182</v>
      </c>
      <c r="Y1098" s="181">
        <f t="shared" si="8"/>
        <v>273</v>
      </c>
      <c r="Z1098" s="181">
        <f t="shared" si="9"/>
        <v>365</v>
      </c>
      <c r="AA1098" s="155"/>
      <c r="AB1098" s="9"/>
      <c r="AC1098" s="9"/>
      <c r="AD1098" s="9"/>
      <c r="AE1098" s="9"/>
      <c r="AF1098" s="9"/>
      <c r="AG1098" s="9"/>
      <c r="AH1098" s="9"/>
    </row>
    <row r="1099" ht="15.75" customHeight="1">
      <c r="A1099" s="177">
        <v>44125.0</v>
      </c>
      <c r="B1099" s="178">
        <v>0.15</v>
      </c>
      <c r="C1099" s="178">
        <v>0.2</v>
      </c>
      <c r="D1099" s="178">
        <v>0.27</v>
      </c>
      <c r="E1099" s="178">
        <v>0.41</v>
      </c>
      <c r="F1099" s="178">
        <v>0.92</v>
      </c>
      <c r="G1099" s="178">
        <v>1.33</v>
      </c>
      <c r="H1099" s="178">
        <v>2.72</v>
      </c>
      <c r="I1099" s="178">
        <v>3.38</v>
      </c>
      <c r="J1099" s="178">
        <v>3.94</v>
      </c>
      <c r="K1099" s="179">
        <f>MAX(0,((T1099*(365/365))-VLOOKUP(A1099,VBMA!$A:$D,4,0))  /  (T1099* (365/365)   ))</f>
        <v>0.9550312245</v>
      </c>
      <c r="L1099" s="180">
        <f t="shared" ref="L1099:S1099" si="1102">(B1099*(1-$K1099) * (365/365))/100</f>
        <v>0.00006745316318</v>
      </c>
      <c r="M1099" s="180">
        <f t="shared" si="1102"/>
        <v>0.00008993755091</v>
      </c>
      <c r="N1099" s="180">
        <f t="shared" si="1102"/>
        <v>0.0001214156937</v>
      </c>
      <c r="O1099" s="180">
        <f t="shared" si="1102"/>
        <v>0.0001843719794</v>
      </c>
      <c r="P1099" s="180">
        <f t="shared" si="1102"/>
        <v>0.0004137127342</v>
      </c>
      <c r="Q1099" s="180">
        <f t="shared" si="1102"/>
        <v>0.0005980847135</v>
      </c>
      <c r="R1099" s="180">
        <f t="shared" si="1102"/>
        <v>0.001223150692</v>
      </c>
      <c r="S1099" s="180">
        <f t="shared" si="1102"/>
        <v>0.00151994461</v>
      </c>
      <c r="T1099" s="181">
        <f t="shared" si="3"/>
        <v>4.047252747</v>
      </c>
      <c r="U1099" s="182">
        <f t="shared" si="4"/>
        <v>44307</v>
      </c>
      <c r="V1099" s="182">
        <f t="shared" si="5"/>
        <v>44398</v>
      </c>
      <c r="W1099" s="182">
        <f t="shared" si="6"/>
        <v>44490</v>
      </c>
      <c r="X1099" s="181">
        <f t="shared" si="7"/>
        <v>182</v>
      </c>
      <c r="Y1099" s="181">
        <f t="shared" si="8"/>
        <v>273</v>
      </c>
      <c r="Z1099" s="181">
        <f t="shared" si="9"/>
        <v>365</v>
      </c>
      <c r="AA1099" s="155"/>
      <c r="AB1099" s="9"/>
      <c r="AC1099" s="9"/>
      <c r="AD1099" s="9"/>
      <c r="AE1099" s="9"/>
      <c r="AF1099" s="9"/>
      <c r="AG1099" s="9"/>
      <c r="AH1099" s="9"/>
    </row>
    <row r="1100" ht="15.75" customHeight="1">
      <c r="A1100" s="177">
        <v>44124.0</v>
      </c>
      <c r="B1100" s="178">
        <v>0.14</v>
      </c>
      <c r="C1100" s="178">
        <v>0.2</v>
      </c>
      <c r="D1100" s="178">
        <v>0.27</v>
      </c>
      <c r="E1100" s="178">
        <v>0.42</v>
      </c>
      <c r="F1100" s="178">
        <v>0.97</v>
      </c>
      <c r="G1100" s="178">
        <v>1.33</v>
      </c>
      <c r="H1100" s="178">
        <v>2.73</v>
      </c>
      <c r="I1100" s="178">
        <v>3.4</v>
      </c>
      <c r="J1100" s="178">
        <v>3.94</v>
      </c>
      <c r="K1100" s="179">
        <f>MAX(0,((T1100*(365/365))-VLOOKUP(A1100,VBMA!$A:$D,4,0))  /  (T1100* (365/365)   ))</f>
        <v>0.9558538163</v>
      </c>
      <c r="L1100" s="180">
        <f t="shared" ref="L1100:S1100" si="1103">(B1100*(1-$K1100) * (365/365))/100</f>
        <v>0.00006180465718</v>
      </c>
      <c r="M1100" s="180">
        <f t="shared" si="1103"/>
        <v>0.0000882923674</v>
      </c>
      <c r="N1100" s="180">
        <f t="shared" si="1103"/>
        <v>0.000119194696</v>
      </c>
      <c r="O1100" s="180">
        <f t="shared" si="1103"/>
        <v>0.0001854139715</v>
      </c>
      <c r="P1100" s="180">
        <f t="shared" si="1103"/>
        <v>0.0004282179819</v>
      </c>
      <c r="Q1100" s="180">
        <f t="shared" si="1103"/>
        <v>0.0005871442432</v>
      </c>
      <c r="R1100" s="180">
        <f t="shared" si="1103"/>
        <v>0.001205190815</v>
      </c>
      <c r="S1100" s="180">
        <f t="shared" si="1103"/>
        <v>0.001500970246</v>
      </c>
      <c r="T1100" s="181">
        <f t="shared" si="3"/>
        <v>4.077362637</v>
      </c>
      <c r="U1100" s="182">
        <f t="shared" si="4"/>
        <v>44306</v>
      </c>
      <c r="V1100" s="182">
        <f t="shared" si="5"/>
        <v>44397</v>
      </c>
      <c r="W1100" s="182">
        <f t="shared" si="6"/>
        <v>44489</v>
      </c>
      <c r="X1100" s="181">
        <f t="shared" si="7"/>
        <v>182</v>
      </c>
      <c r="Y1100" s="181">
        <f t="shared" si="8"/>
        <v>273</v>
      </c>
      <c r="Z1100" s="181">
        <f t="shared" si="9"/>
        <v>365</v>
      </c>
      <c r="AA1100" s="155"/>
      <c r="AB1100" s="9"/>
      <c r="AC1100" s="9"/>
      <c r="AD1100" s="9"/>
      <c r="AE1100" s="9"/>
      <c r="AF1100" s="9"/>
      <c r="AG1100" s="9"/>
      <c r="AH1100" s="9"/>
    </row>
    <row r="1101" ht="15.75" customHeight="1">
      <c r="A1101" s="177">
        <v>44123.0</v>
      </c>
      <c r="B1101" s="178">
        <v>0.15</v>
      </c>
      <c r="C1101" s="178">
        <v>0.19</v>
      </c>
      <c r="D1101" s="178">
        <v>0.25</v>
      </c>
      <c r="E1101" s="178">
        <v>0.38</v>
      </c>
      <c r="F1101" s="178">
        <v>0.94</v>
      </c>
      <c r="G1101" s="178">
        <v>1.38</v>
      </c>
      <c r="H1101" s="178">
        <v>2.8</v>
      </c>
      <c r="I1101" s="178">
        <v>3.45</v>
      </c>
      <c r="J1101" s="178">
        <v>3.98</v>
      </c>
      <c r="K1101" s="179">
        <f>MAX(0,((T1101*(365/365))-VLOOKUP(A1101,VBMA!$A:$D,4,0))  /  (T1101* (365/365)   ))</f>
        <v>0.9556869565</v>
      </c>
      <c r="L1101" s="180">
        <f t="shared" ref="L1101:S1101" si="1104">(B1101*(1-$K1101) * (365/365))/100</f>
        <v>0.00006646956522</v>
      </c>
      <c r="M1101" s="180">
        <f t="shared" si="1104"/>
        <v>0.00008419478261</v>
      </c>
      <c r="N1101" s="180">
        <f t="shared" si="1104"/>
        <v>0.0001107826087</v>
      </c>
      <c r="O1101" s="180">
        <f t="shared" si="1104"/>
        <v>0.0001683895652</v>
      </c>
      <c r="P1101" s="180">
        <f t="shared" si="1104"/>
        <v>0.0004165426087</v>
      </c>
      <c r="Q1101" s="180">
        <f t="shared" si="1104"/>
        <v>0.00061152</v>
      </c>
      <c r="R1101" s="180">
        <f t="shared" si="1104"/>
        <v>0.001240765217</v>
      </c>
      <c r="S1101" s="180">
        <f t="shared" si="1104"/>
        <v>0.0015288</v>
      </c>
      <c r="T1101" s="181">
        <f t="shared" si="3"/>
        <v>4.107142857</v>
      </c>
      <c r="U1101" s="182">
        <f t="shared" si="4"/>
        <v>44305</v>
      </c>
      <c r="V1101" s="182">
        <f t="shared" si="5"/>
        <v>44396</v>
      </c>
      <c r="W1101" s="182">
        <f t="shared" si="6"/>
        <v>44488</v>
      </c>
      <c r="X1101" s="181">
        <f t="shared" si="7"/>
        <v>182</v>
      </c>
      <c r="Y1101" s="181">
        <f t="shared" si="8"/>
        <v>273</v>
      </c>
      <c r="Z1101" s="181">
        <f t="shared" si="9"/>
        <v>365</v>
      </c>
      <c r="AA1101" s="155"/>
      <c r="AB1101" s="9"/>
      <c r="AC1101" s="9"/>
      <c r="AD1101" s="9"/>
      <c r="AE1101" s="9"/>
      <c r="AF1101" s="9"/>
      <c r="AG1101" s="9"/>
      <c r="AH1101" s="9"/>
    </row>
    <row r="1102" ht="15.75" customHeight="1">
      <c r="A1102" s="177">
        <v>44120.0</v>
      </c>
      <c r="B1102" s="178">
        <v>0.14</v>
      </c>
      <c r="C1102" s="178">
        <v>0.18</v>
      </c>
      <c r="D1102" s="178">
        <v>0.24</v>
      </c>
      <c r="E1102" s="178">
        <v>0.37</v>
      </c>
      <c r="F1102" s="178">
        <v>0.84</v>
      </c>
      <c r="G1102" s="178">
        <v>1.26</v>
      </c>
      <c r="H1102" s="178">
        <v>2.64</v>
      </c>
      <c r="I1102" s="178">
        <v>3.3</v>
      </c>
      <c r="J1102" s="178">
        <v>3.83</v>
      </c>
      <c r="K1102" s="179">
        <f>MAX(0,((T1102*(365/365))-VLOOKUP(A1102,VBMA!$A:$D,4,0))  /  (T1102* (365/365)   ))</f>
        <v>0.9546285524</v>
      </c>
      <c r="L1102" s="180">
        <f t="shared" ref="L1102:S1102" si="1105">(B1102*(1-$K1102) * (365/365))/100</f>
        <v>0.00006352002659</v>
      </c>
      <c r="M1102" s="180">
        <f t="shared" si="1105"/>
        <v>0.00008166860562</v>
      </c>
      <c r="N1102" s="180">
        <f t="shared" si="1105"/>
        <v>0.0001088914742</v>
      </c>
      <c r="O1102" s="180">
        <f t="shared" si="1105"/>
        <v>0.000167874356</v>
      </c>
      <c r="P1102" s="180">
        <f t="shared" si="1105"/>
        <v>0.0003811201595</v>
      </c>
      <c r="Q1102" s="180">
        <f t="shared" si="1105"/>
        <v>0.0005716802393</v>
      </c>
      <c r="R1102" s="180">
        <f t="shared" si="1105"/>
        <v>0.001197806216</v>
      </c>
      <c r="S1102" s="180">
        <f t="shared" si="1105"/>
        <v>0.00149725777</v>
      </c>
      <c r="T1102" s="181">
        <f t="shared" si="3"/>
        <v>3.967252747</v>
      </c>
      <c r="U1102" s="182">
        <f t="shared" si="4"/>
        <v>44302</v>
      </c>
      <c r="V1102" s="182">
        <f t="shared" si="5"/>
        <v>44393</v>
      </c>
      <c r="W1102" s="182">
        <f t="shared" si="6"/>
        <v>44485</v>
      </c>
      <c r="X1102" s="181">
        <f t="shared" si="7"/>
        <v>182</v>
      </c>
      <c r="Y1102" s="181">
        <f t="shared" si="8"/>
        <v>273</v>
      </c>
      <c r="Z1102" s="181">
        <f t="shared" si="9"/>
        <v>365</v>
      </c>
      <c r="AA1102" s="155"/>
      <c r="AB1102" s="9"/>
      <c r="AC1102" s="9"/>
      <c r="AD1102" s="9"/>
      <c r="AE1102" s="9"/>
      <c r="AF1102" s="9"/>
      <c r="AG1102" s="9"/>
      <c r="AH1102" s="9"/>
    </row>
    <row r="1103" ht="15.75" customHeight="1">
      <c r="A1103" s="177">
        <v>44119.0</v>
      </c>
      <c r="B1103" s="178">
        <v>0.15</v>
      </c>
      <c r="C1103" s="178">
        <v>0.2</v>
      </c>
      <c r="D1103" s="178">
        <v>0.26</v>
      </c>
      <c r="E1103" s="178">
        <v>0.43</v>
      </c>
      <c r="F1103" s="178">
        <v>0.91</v>
      </c>
      <c r="G1103" s="178">
        <v>1.36</v>
      </c>
      <c r="H1103" s="178">
        <v>2.75</v>
      </c>
      <c r="I1103" s="178">
        <v>3.41</v>
      </c>
      <c r="J1103" s="178">
        <v>3.95</v>
      </c>
      <c r="K1103" s="179">
        <f>MAX(0,((T1103*(365/365))-VLOOKUP(A1103,VBMA!$A:$D,4,0))  /  (T1103* (365/365)   ))</f>
        <v>0.9570789424</v>
      </c>
      <c r="L1103" s="180">
        <f t="shared" ref="L1103:S1103" si="1106">(B1103*(1-$K1103) * (365/365))/100</f>
        <v>0.00006438158639</v>
      </c>
      <c r="M1103" s="180">
        <f t="shared" si="1106"/>
        <v>0.00008584211519</v>
      </c>
      <c r="N1103" s="180">
        <f t="shared" si="1106"/>
        <v>0.0001115947498</v>
      </c>
      <c r="O1103" s="180">
        <f t="shared" si="1106"/>
        <v>0.0001845605477</v>
      </c>
      <c r="P1103" s="180">
        <f t="shared" si="1106"/>
        <v>0.0003905816241</v>
      </c>
      <c r="Q1103" s="180">
        <f t="shared" si="1106"/>
        <v>0.0005837263833</v>
      </c>
      <c r="R1103" s="180">
        <f t="shared" si="1106"/>
        <v>0.001180329084</v>
      </c>
      <c r="S1103" s="180">
        <f t="shared" si="1106"/>
        <v>0.001463608064</v>
      </c>
      <c r="T1103" s="181">
        <f t="shared" si="3"/>
        <v>4.077252747</v>
      </c>
      <c r="U1103" s="182">
        <f t="shared" si="4"/>
        <v>44301</v>
      </c>
      <c r="V1103" s="182">
        <f t="shared" si="5"/>
        <v>44392</v>
      </c>
      <c r="W1103" s="182">
        <f t="shared" si="6"/>
        <v>44484</v>
      </c>
      <c r="X1103" s="181">
        <f t="shared" si="7"/>
        <v>182</v>
      </c>
      <c r="Y1103" s="181">
        <f t="shared" si="8"/>
        <v>273</v>
      </c>
      <c r="Z1103" s="181">
        <f t="shared" si="9"/>
        <v>365</v>
      </c>
      <c r="AA1103" s="155"/>
      <c r="AB1103" s="9"/>
      <c r="AC1103" s="9"/>
      <c r="AD1103" s="9"/>
      <c r="AE1103" s="9"/>
      <c r="AF1103" s="9"/>
      <c r="AG1103" s="9"/>
      <c r="AH1103" s="9"/>
    </row>
    <row r="1104" ht="15.75" customHeight="1">
      <c r="A1104" s="177">
        <v>44118.0</v>
      </c>
      <c r="B1104" s="178">
        <v>0.15</v>
      </c>
      <c r="C1104" s="178">
        <v>0.2</v>
      </c>
      <c r="D1104" s="178">
        <v>0.26</v>
      </c>
      <c r="E1104" s="178">
        <v>0.4</v>
      </c>
      <c r="F1104" s="178">
        <v>0.88</v>
      </c>
      <c r="G1104" s="178">
        <v>1.32</v>
      </c>
      <c r="H1104" s="178">
        <v>2.65</v>
      </c>
      <c r="I1104" s="178">
        <v>3.36</v>
      </c>
      <c r="J1104" s="178">
        <v>3.93</v>
      </c>
      <c r="K1104" s="179">
        <f>MAX(0,((T1104*(365/365))-VLOOKUP(A1104,VBMA!$A:$D,4,0))  /  (T1104* (365/365)   ))</f>
        <v>0.9543871941</v>
      </c>
      <c r="L1104" s="180">
        <f t="shared" ref="L1104:S1104" si="1107">(B1104*(1-$K1104) * (365/365))/100</f>
        <v>0.0000684192088</v>
      </c>
      <c r="M1104" s="180">
        <f t="shared" si="1107"/>
        <v>0.00009122561173</v>
      </c>
      <c r="N1104" s="180">
        <f t="shared" si="1107"/>
        <v>0.0001185932952</v>
      </c>
      <c r="O1104" s="180">
        <f t="shared" si="1107"/>
        <v>0.0001824512235</v>
      </c>
      <c r="P1104" s="180">
        <f t="shared" si="1107"/>
        <v>0.0004013926916</v>
      </c>
      <c r="Q1104" s="180">
        <f t="shared" si="1107"/>
        <v>0.0006020890374</v>
      </c>
      <c r="R1104" s="180">
        <f t="shared" si="1107"/>
        <v>0.001208739355</v>
      </c>
      <c r="S1104" s="180">
        <f t="shared" si="1107"/>
        <v>0.001532590277</v>
      </c>
      <c r="T1104" s="181">
        <f t="shared" si="3"/>
        <v>4.077802198</v>
      </c>
      <c r="U1104" s="182">
        <f t="shared" si="4"/>
        <v>44300</v>
      </c>
      <c r="V1104" s="182">
        <f t="shared" si="5"/>
        <v>44391</v>
      </c>
      <c r="W1104" s="182">
        <f t="shared" si="6"/>
        <v>44483</v>
      </c>
      <c r="X1104" s="181">
        <f t="shared" si="7"/>
        <v>182</v>
      </c>
      <c r="Y1104" s="181">
        <f t="shared" si="8"/>
        <v>273</v>
      </c>
      <c r="Z1104" s="181">
        <f t="shared" si="9"/>
        <v>365</v>
      </c>
      <c r="AA1104" s="155"/>
      <c r="AB1104" s="9"/>
      <c r="AC1104" s="9"/>
      <c r="AD1104" s="9"/>
      <c r="AE1104" s="9"/>
      <c r="AF1104" s="9"/>
      <c r="AG1104" s="9"/>
      <c r="AH1104" s="9"/>
    </row>
    <row r="1105" ht="15.75" customHeight="1">
      <c r="A1105" s="177">
        <v>44117.0</v>
      </c>
      <c r="B1105" s="178">
        <v>0.15</v>
      </c>
      <c r="C1105" s="178">
        <v>0.2</v>
      </c>
      <c r="D1105" s="178">
        <v>0.26</v>
      </c>
      <c r="E1105" s="178">
        <v>0.43</v>
      </c>
      <c r="F1105" s="178">
        <v>0.94</v>
      </c>
      <c r="G1105" s="178">
        <v>1.36</v>
      </c>
      <c r="H1105" s="178">
        <v>2.75</v>
      </c>
      <c r="I1105" s="178">
        <v>3.4</v>
      </c>
      <c r="J1105" s="178">
        <v>3.93</v>
      </c>
      <c r="K1105" s="179">
        <f>MAX(0,((T1105*(365/365))-VLOOKUP(A1105,VBMA!$A:$D,4,0))  /  (T1105* (365/365)   ))</f>
        <v>0.9541549296</v>
      </c>
      <c r="L1105" s="180">
        <f t="shared" ref="L1105:S1105" si="1108">(B1105*(1-$K1105) * (365/365))/100</f>
        <v>0.00006876760563</v>
      </c>
      <c r="M1105" s="180">
        <f t="shared" si="1108"/>
        <v>0.00009169014085</v>
      </c>
      <c r="N1105" s="180">
        <f t="shared" si="1108"/>
        <v>0.0001191971831</v>
      </c>
      <c r="O1105" s="180">
        <f t="shared" si="1108"/>
        <v>0.0001971338028</v>
      </c>
      <c r="P1105" s="180">
        <f t="shared" si="1108"/>
        <v>0.000430943662</v>
      </c>
      <c r="Q1105" s="180">
        <f t="shared" si="1108"/>
        <v>0.0006234929577</v>
      </c>
      <c r="R1105" s="180">
        <f t="shared" si="1108"/>
        <v>0.001260739437</v>
      </c>
      <c r="S1105" s="180">
        <f t="shared" si="1108"/>
        <v>0.001558732394</v>
      </c>
      <c r="T1105" s="181">
        <f t="shared" si="3"/>
        <v>4.057142857</v>
      </c>
      <c r="U1105" s="182">
        <f t="shared" si="4"/>
        <v>44299</v>
      </c>
      <c r="V1105" s="182">
        <f t="shared" si="5"/>
        <v>44390</v>
      </c>
      <c r="W1105" s="182">
        <f t="shared" si="6"/>
        <v>44482</v>
      </c>
      <c r="X1105" s="181">
        <f t="shared" si="7"/>
        <v>182</v>
      </c>
      <c r="Y1105" s="181">
        <f t="shared" si="8"/>
        <v>273</v>
      </c>
      <c r="Z1105" s="181">
        <f t="shared" si="9"/>
        <v>365</v>
      </c>
      <c r="AA1105" s="155"/>
      <c r="AB1105" s="9"/>
      <c r="AC1105" s="9"/>
      <c r="AD1105" s="9"/>
      <c r="AE1105" s="9"/>
      <c r="AF1105" s="9"/>
      <c r="AG1105" s="9"/>
      <c r="AH1105" s="9"/>
    </row>
    <row r="1106" ht="15.75" customHeight="1">
      <c r="A1106" s="177">
        <v>44116.0</v>
      </c>
      <c r="B1106" s="178">
        <v>0.15</v>
      </c>
      <c r="C1106" s="178">
        <v>0.21</v>
      </c>
      <c r="D1106" s="178">
        <v>0.28</v>
      </c>
      <c r="E1106" s="178">
        <v>0.43</v>
      </c>
      <c r="F1106" s="178">
        <v>0.97</v>
      </c>
      <c r="G1106" s="178">
        <v>1.33</v>
      </c>
      <c r="H1106" s="178">
        <v>2.71</v>
      </c>
      <c r="I1106" s="178">
        <v>3.36</v>
      </c>
      <c r="J1106" s="178">
        <v>3.82</v>
      </c>
      <c r="K1106" s="179">
        <f>MAX(0,((T1106*(365/365))-VLOOKUP(A1106,VBMA!$A:$D,4,0))  /  (T1106* (365/365)   ))</f>
        <v>0.9536984353</v>
      </c>
      <c r="L1106" s="180">
        <f t="shared" ref="L1106:S1106" si="1109">(B1106*(1-$K1106) * (365/365))/100</f>
        <v>0.00006945234708</v>
      </c>
      <c r="M1106" s="180">
        <f t="shared" si="1109"/>
        <v>0.00009723328592</v>
      </c>
      <c r="N1106" s="180">
        <f t="shared" si="1109"/>
        <v>0.0001296443812</v>
      </c>
      <c r="O1106" s="180">
        <f t="shared" si="1109"/>
        <v>0.0001990967283</v>
      </c>
      <c r="P1106" s="180">
        <f t="shared" si="1109"/>
        <v>0.0004491251778</v>
      </c>
      <c r="Q1106" s="180">
        <f t="shared" si="1109"/>
        <v>0.0006158108108</v>
      </c>
      <c r="R1106" s="180">
        <f t="shared" si="1109"/>
        <v>0.001254772404</v>
      </c>
      <c r="S1106" s="180">
        <f t="shared" si="1109"/>
        <v>0.001555732575</v>
      </c>
      <c r="T1106" s="181">
        <f t="shared" si="3"/>
        <v>4.017142857</v>
      </c>
      <c r="U1106" s="182">
        <f t="shared" si="4"/>
        <v>44298</v>
      </c>
      <c r="V1106" s="182">
        <f t="shared" si="5"/>
        <v>44389</v>
      </c>
      <c r="W1106" s="182">
        <f t="shared" si="6"/>
        <v>44481</v>
      </c>
      <c r="X1106" s="181">
        <f t="shared" si="7"/>
        <v>182</v>
      </c>
      <c r="Y1106" s="181">
        <f t="shared" si="8"/>
        <v>273</v>
      </c>
      <c r="Z1106" s="181">
        <f t="shared" si="9"/>
        <v>365</v>
      </c>
      <c r="AA1106" s="155"/>
      <c r="AB1106" s="9"/>
      <c r="AC1106" s="9"/>
      <c r="AD1106" s="9"/>
      <c r="AE1106" s="9"/>
      <c r="AF1106" s="9"/>
      <c r="AG1106" s="9"/>
      <c r="AH1106" s="9"/>
    </row>
    <row r="1107" ht="15.75" customHeight="1">
      <c r="A1107" s="177">
        <v>44113.0</v>
      </c>
      <c r="B1107" s="178">
        <v>0.14</v>
      </c>
      <c r="C1107" s="178">
        <v>0.19</v>
      </c>
      <c r="D1107" s="178">
        <v>0.26</v>
      </c>
      <c r="E1107" s="178">
        <v>0.41</v>
      </c>
      <c r="F1107" s="178">
        <v>0.91</v>
      </c>
      <c r="G1107" s="178">
        <v>1.33</v>
      </c>
      <c r="H1107" s="178">
        <v>2.71</v>
      </c>
      <c r="I1107" s="178">
        <v>3.37</v>
      </c>
      <c r="J1107" s="178">
        <v>3.87</v>
      </c>
      <c r="K1107" s="179">
        <f>MAX(0,((T1107*(365/365))-VLOOKUP(A1107,VBMA!$A:$D,4,0))  /  (T1107* (365/365)   ))</f>
        <v>0.9539290672</v>
      </c>
      <c r="L1107" s="180">
        <f t="shared" ref="L1107:S1107" si="1110">(B1107*(1-$K1107) * (365/365))/100</f>
        <v>0.00006449930591</v>
      </c>
      <c r="M1107" s="180">
        <f t="shared" si="1110"/>
        <v>0.00008753477231</v>
      </c>
      <c r="N1107" s="180">
        <f t="shared" si="1110"/>
        <v>0.0001197844253</v>
      </c>
      <c r="O1107" s="180">
        <f t="shared" si="1110"/>
        <v>0.0001888908245</v>
      </c>
      <c r="P1107" s="180">
        <f t="shared" si="1110"/>
        <v>0.0004192454884</v>
      </c>
      <c r="Q1107" s="180">
        <f t="shared" si="1110"/>
        <v>0.0006127434062</v>
      </c>
      <c r="R1107" s="180">
        <f t="shared" si="1110"/>
        <v>0.001248522279</v>
      </c>
      <c r="S1107" s="180">
        <f t="shared" si="1110"/>
        <v>0.001552590435</v>
      </c>
      <c r="T1107" s="181">
        <f t="shared" si="3"/>
        <v>4.037252747</v>
      </c>
      <c r="U1107" s="182">
        <f t="shared" si="4"/>
        <v>44295</v>
      </c>
      <c r="V1107" s="182">
        <f t="shared" si="5"/>
        <v>44386</v>
      </c>
      <c r="W1107" s="182">
        <f t="shared" si="6"/>
        <v>44478</v>
      </c>
      <c r="X1107" s="181">
        <f t="shared" si="7"/>
        <v>182</v>
      </c>
      <c r="Y1107" s="181">
        <f t="shared" si="8"/>
        <v>273</v>
      </c>
      <c r="Z1107" s="181">
        <f t="shared" si="9"/>
        <v>365</v>
      </c>
      <c r="AA1107" s="155"/>
      <c r="AB1107" s="9"/>
      <c r="AC1107" s="9"/>
      <c r="AD1107" s="9"/>
      <c r="AE1107" s="9"/>
      <c r="AF1107" s="9"/>
      <c r="AG1107" s="9"/>
      <c r="AH1107" s="9"/>
    </row>
    <row r="1108" ht="15.75" customHeight="1">
      <c r="A1108" s="177">
        <v>44112.0</v>
      </c>
      <c r="B1108" s="178">
        <v>0.14</v>
      </c>
      <c r="C1108" s="178">
        <v>0.19</v>
      </c>
      <c r="D1108" s="178">
        <v>0.26</v>
      </c>
      <c r="E1108" s="178">
        <v>0.42</v>
      </c>
      <c r="F1108" s="178">
        <v>0.96</v>
      </c>
      <c r="G1108" s="178">
        <v>1.32</v>
      </c>
      <c r="H1108" s="178">
        <v>2.7</v>
      </c>
      <c r="I1108" s="178">
        <v>3.38</v>
      </c>
      <c r="J1108" s="178">
        <v>3.93</v>
      </c>
      <c r="K1108" s="179">
        <f>MAX(0,((T1108*(365/365))-VLOOKUP(A1108,VBMA!$A:$D,4,0))  /  (T1108* (365/365)   ))</f>
        <v>0.9542713568</v>
      </c>
      <c r="L1108" s="180">
        <f t="shared" ref="L1108:S1108" si="1111">(B1108*(1-$K1108) * (365/365))/100</f>
        <v>0.0000640201005</v>
      </c>
      <c r="M1108" s="180">
        <f t="shared" si="1111"/>
        <v>0.00008688442211</v>
      </c>
      <c r="N1108" s="180">
        <f t="shared" si="1111"/>
        <v>0.0001188944724</v>
      </c>
      <c r="O1108" s="180">
        <f t="shared" si="1111"/>
        <v>0.0001920603015</v>
      </c>
      <c r="P1108" s="180">
        <f t="shared" si="1111"/>
        <v>0.0004389949749</v>
      </c>
      <c r="Q1108" s="180">
        <f t="shared" si="1111"/>
        <v>0.0006036180905</v>
      </c>
      <c r="R1108" s="180">
        <f t="shared" si="1111"/>
        <v>0.001234673367</v>
      </c>
      <c r="S1108" s="180">
        <f t="shared" si="1111"/>
        <v>0.001545628141</v>
      </c>
      <c r="T1108" s="181">
        <f t="shared" si="3"/>
        <v>4.067472527</v>
      </c>
      <c r="U1108" s="182">
        <f t="shared" si="4"/>
        <v>44294</v>
      </c>
      <c r="V1108" s="182">
        <f t="shared" si="5"/>
        <v>44385</v>
      </c>
      <c r="W1108" s="182">
        <f t="shared" si="6"/>
        <v>44477</v>
      </c>
      <c r="X1108" s="181">
        <f t="shared" si="7"/>
        <v>182</v>
      </c>
      <c r="Y1108" s="181">
        <f t="shared" si="8"/>
        <v>273</v>
      </c>
      <c r="Z1108" s="181">
        <f t="shared" si="9"/>
        <v>365</v>
      </c>
      <c r="AA1108" s="155"/>
      <c r="AB1108" s="9"/>
      <c r="AC1108" s="9"/>
      <c r="AD1108" s="9"/>
      <c r="AE1108" s="9"/>
      <c r="AF1108" s="9"/>
      <c r="AG1108" s="9"/>
      <c r="AH1108" s="9"/>
    </row>
    <row r="1109" ht="15.75" customHeight="1">
      <c r="A1109" s="177">
        <v>44111.0</v>
      </c>
      <c r="B1109" s="178">
        <v>0.15</v>
      </c>
      <c r="C1109" s="178">
        <v>0.21</v>
      </c>
      <c r="D1109" s="178">
        <v>0.27</v>
      </c>
      <c r="E1109" s="178">
        <v>0.43</v>
      </c>
      <c r="F1109" s="178">
        <v>0.88</v>
      </c>
      <c r="G1109" s="178">
        <v>1.32</v>
      </c>
      <c r="H1109" s="178">
        <v>2.71</v>
      </c>
      <c r="I1109" s="178">
        <v>3.39</v>
      </c>
      <c r="J1109" s="178">
        <v>3.87</v>
      </c>
      <c r="K1109" s="179">
        <f>MAX(0,((T1109*(365/365))-VLOOKUP(A1109,VBMA!$A:$D,4,0))  /  (T1109* (365/365)   ))</f>
        <v>0.9543835063</v>
      </c>
      <c r="L1109" s="180">
        <f t="shared" ref="L1109:S1109" si="1112">(B1109*(1-$K1109) * (365/365))/100</f>
        <v>0.0000684247406</v>
      </c>
      <c r="M1109" s="180">
        <f t="shared" si="1112"/>
        <v>0.00009579463684</v>
      </c>
      <c r="N1109" s="180">
        <f t="shared" si="1112"/>
        <v>0.0001231645331</v>
      </c>
      <c r="O1109" s="180">
        <f t="shared" si="1112"/>
        <v>0.0001961509231</v>
      </c>
      <c r="P1109" s="180">
        <f t="shared" si="1112"/>
        <v>0.0004014251449</v>
      </c>
      <c r="Q1109" s="180">
        <f t="shared" si="1112"/>
        <v>0.0006021377173</v>
      </c>
      <c r="R1109" s="180">
        <f t="shared" si="1112"/>
        <v>0.00123620698</v>
      </c>
      <c r="S1109" s="180">
        <f t="shared" si="1112"/>
        <v>0.001546399138</v>
      </c>
      <c r="T1109" s="181">
        <f t="shared" si="3"/>
        <v>4.077472527</v>
      </c>
      <c r="U1109" s="182">
        <f t="shared" si="4"/>
        <v>44293</v>
      </c>
      <c r="V1109" s="182">
        <f t="shared" si="5"/>
        <v>44384</v>
      </c>
      <c r="W1109" s="182">
        <f t="shared" si="6"/>
        <v>44476</v>
      </c>
      <c r="X1109" s="181">
        <f t="shared" si="7"/>
        <v>182</v>
      </c>
      <c r="Y1109" s="181">
        <f t="shared" si="8"/>
        <v>273</v>
      </c>
      <c r="Z1109" s="181">
        <f t="shared" si="9"/>
        <v>365</v>
      </c>
      <c r="AA1109" s="155"/>
      <c r="AB1109" s="9"/>
      <c r="AC1109" s="9"/>
      <c r="AD1109" s="9"/>
      <c r="AE1109" s="9"/>
      <c r="AF1109" s="9"/>
      <c r="AG1109" s="9"/>
      <c r="AH1109" s="9"/>
    </row>
    <row r="1110" ht="15.75" customHeight="1">
      <c r="A1110" s="177">
        <v>44110.0</v>
      </c>
      <c r="B1110" s="178">
        <v>0.14</v>
      </c>
      <c r="C1110" s="178">
        <v>0.21</v>
      </c>
      <c r="D1110" s="178">
        <v>0.26</v>
      </c>
      <c r="E1110" s="178">
        <v>0.42</v>
      </c>
      <c r="F1110" s="178">
        <v>0.85</v>
      </c>
      <c r="G1110" s="178">
        <v>1.3</v>
      </c>
      <c r="H1110" s="178">
        <v>2.67</v>
      </c>
      <c r="I1110" s="178">
        <v>3.34</v>
      </c>
      <c r="J1110" s="178">
        <v>3.84</v>
      </c>
      <c r="K1110" s="179">
        <f>MAX(0,((T1110*(365/365))-VLOOKUP(A1110,VBMA!$A:$D,4,0))  /  (T1110* (365/365)   ))</f>
        <v>0.9514606926</v>
      </c>
      <c r="L1110" s="180">
        <f t="shared" ref="L1110:S1110" si="1113">(B1110*(1-$K1110) * (365/365))/100</f>
        <v>0.00006795503036</v>
      </c>
      <c r="M1110" s="180">
        <f t="shared" si="1113"/>
        <v>0.0001019325455</v>
      </c>
      <c r="N1110" s="180">
        <f t="shared" si="1113"/>
        <v>0.0001262021992</v>
      </c>
      <c r="O1110" s="180">
        <f t="shared" si="1113"/>
        <v>0.0002038650911</v>
      </c>
      <c r="P1110" s="180">
        <f t="shared" si="1113"/>
        <v>0.0004125841129</v>
      </c>
      <c r="Q1110" s="180">
        <f t="shared" si="1113"/>
        <v>0.0006310109962</v>
      </c>
      <c r="R1110" s="180">
        <f t="shared" si="1113"/>
        <v>0.001295999508</v>
      </c>
      <c r="S1110" s="180">
        <f t="shared" si="1113"/>
        <v>0.001621212867</v>
      </c>
      <c r="T1110" s="181">
        <f t="shared" si="3"/>
        <v>4.017362637</v>
      </c>
      <c r="U1110" s="182">
        <f t="shared" si="4"/>
        <v>44292</v>
      </c>
      <c r="V1110" s="182">
        <f t="shared" si="5"/>
        <v>44383</v>
      </c>
      <c r="W1110" s="182">
        <f t="shared" si="6"/>
        <v>44475</v>
      </c>
      <c r="X1110" s="181">
        <f t="shared" si="7"/>
        <v>182</v>
      </c>
      <c r="Y1110" s="181">
        <f t="shared" si="8"/>
        <v>273</v>
      </c>
      <c r="Z1110" s="181">
        <f t="shared" si="9"/>
        <v>365</v>
      </c>
      <c r="AA1110" s="155"/>
      <c r="AB1110" s="9"/>
      <c r="AC1110" s="9"/>
      <c r="AD1110" s="9"/>
      <c r="AE1110" s="9"/>
      <c r="AF1110" s="9"/>
      <c r="AG1110" s="9"/>
      <c r="AH1110" s="9"/>
    </row>
    <row r="1111" ht="15.75" customHeight="1">
      <c r="A1111" s="177">
        <v>44109.0</v>
      </c>
      <c r="B1111" s="178">
        <v>0.16</v>
      </c>
      <c r="C1111" s="178">
        <v>0.22</v>
      </c>
      <c r="D1111" s="178">
        <v>0.27</v>
      </c>
      <c r="E1111" s="178">
        <v>0.43</v>
      </c>
      <c r="F1111" s="178">
        <v>0.86</v>
      </c>
      <c r="G1111" s="178">
        <v>1.32</v>
      </c>
      <c r="H1111" s="178">
        <v>2.71</v>
      </c>
      <c r="I1111" s="178">
        <v>3.4</v>
      </c>
      <c r="J1111" s="178">
        <v>3.94</v>
      </c>
      <c r="K1111" s="179">
        <f>MAX(0,((T1111*(365/365))-VLOOKUP(A1111,VBMA!$A:$D,4,0))  /  (T1111* (365/365)   ))</f>
        <v>0.9555835658</v>
      </c>
      <c r="L1111" s="180">
        <f t="shared" ref="L1111:S1111" si="1114">(B1111*(1-$K1111) * (365/365))/100</f>
        <v>0.00007106629479</v>
      </c>
      <c r="M1111" s="180">
        <f t="shared" si="1114"/>
        <v>0.00009771615533</v>
      </c>
      <c r="N1111" s="180">
        <f t="shared" si="1114"/>
        <v>0.0001199243725</v>
      </c>
      <c r="O1111" s="180">
        <f t="shared" si="1114"/>
        <v>0.0001909906672</v>
      </c>
      <c r="P1111" s="180">
        <f t="shared" si="1114"/>
        <v>0.0003819813345</v>
      </c>
      <c r="Q1111" s="180">
        <f t="shared" si="1114"/>
        <v>0.000586296932</v>
      </c>
      <c r="R1111" s="180">
        <f t="shared" si="1114"/>
        <v>0.001203685368</v>
      </c>
      <c r="S1111" s="180">
        <f t="shared" si="1114"/>
        <v>0.001510158764</v>
      </c>
      <c r="T1111" s="181">
        <f t="shared" si="3"/>
        <v>4.097582418</v>
      </c>
      <c r="U1111" s="182">
        <f t="shared" si="4"/>
        <v>44291</v>
      </c>
      <c r="V1111" s="182">
        <f t="shared" si="5"/>
        <v>44382</v>
      </c>
      <c r="W1111" s="182">
        <f t="shared" si="6"/>
        <v>44474</v>
      </c>
      <c r="X1111" s="181">
        <f t="shared" si="7"/>
        <v>182</v>
      </c>
      <c r="Y1111" s="181">
        <f t="shared" si="8"/>
        <v>273</v>
      </c>
      <c r="Z1111" s="181">
        <f t="shared" si="9"/>
        <v>365</v>
      </c>
      <c r="AA1111" s="155"/>
      <c r="AB1111" s="9"/>
      <c r="AC1111" s="9"/>
      <c r="AD1111" s="9"/>
      <c r="AE1111" s="9"/>
      <c r="AF1111" s="9"/>
      <c r="AG1111" s="9"/>
      <c r="AH1111" s="9"/>
    </row>
    <row r="1112" ht="15.75" customHeight="1">
      <c r="A1112" s="177">
        <v>44106.0</v>
      </c>
      <c r="B1112" s="178">
        <v>0.15</v>
      </c>
      <c r="C1112" s="178">
        <v>0.21</v>
      </c>
      <c r="D1112" s="178">
        <v>0.26</v>
      </c>
      <c r="E1112" s="178">
        <v>0.41</v>
      </c>
      <c r="F1112" s="178">
        <v>0.83</v>
      </c>
      <c r="G1112" s="178">
        <v>1.3</v>
      </c>
      <c r="H1112" s="178">
        <v>2.66</v>
      </c>
      <c r="I1112" s="178">
        <v>3.37</v>
      </c>
      <c r="J1112" s="178">
        <v>3.87</v>
      </c>
      <c r="K1112" s="179">
        <f>MAX(0,((T1112*(365/365))-VLOOKUP(A1112,VBMA!$A:$D,4,0))  /  (T1112* (365/365)   ))</f>
        <v>0.9574343396</v>
      </c>
      <c r="L1112" s="180">
        <f t="shared" ref="L1112:S1112" si="1115">(B1112*(1-$K1112) * (365/365))/100</f>
        <v>0.00006384849055</v>
      </c>
      <c r="M1112" s="180">
        <f t="shared" si="1115"/>
        <v>0.00008938788677</v>
      </c>
      <c r="N1112" s="180">
        <f t="shared" si="1115"/>
        <v>0.000110670717</v>
      </c>
      <c r="O1112" s="180">
        <f t="shared" si="1115"/>
        <v>0.0001745192075</v>
      </c>
      <c r="P1112" s="180">
        <f t="shared" si="1115"/>
        <v>0.000353294981</v>
      </c>
      <c r="Q1112" s="180">
        <f t="shared" si="1115"/>
        <v>0.0005533535848</v>
      </c>
      <c r="R1112" s="180">
        <f t="shared" si="1115"/>
        <v>0.001132246566</v>
      </c>
      <c r="S1112" s="180">
        <f t="shared" si="1115"/>
        <v>0.001434462754</v>
      </c>
      <c r="T1112" s="181">
        <f t="shared" si="3"/>
        <v>4.087802198</v>
      </c>
      <c r="U1112" s="182">
        <f t="shared" si="4"/>
        <v>44288</v>
      </c>
      <c r="V1112" s="182">
        <f t="shared" si="5"/>
        <v>44379</v>
      </c>
      <c r="W1112" s="182">
        <f t="shared" si="6"/>
        <v>44471</v>
      </c>
      <c r="X1112" s="181">
        <f t="shared" si="7"/>
        <v>182</v>
      </c>
      <c r="Y1112" s="181">
        <f t="shared" si="8"/>
        <v>273</v>
      </c>
      <c r="Z1112" s="181">
        <f t="shared" si="9"/>
        <v>365</v>
      </c>
      <c r="AA1112" s="155"/>
      <c r="AB1112" s="9"/>
      <c r="AC1112" s="9"/>
      <c r="AD1112" s="9"/>
      <c r="AE1112" s="9"/>
      <c r="AF1112" s="9"/>
      <c r="AG1112" s="9"/>
      <c r="AH1112" s="9"/>
    </row>
    <row r="1113" ht="15.75" customHeight="1">
      <c r="A1113" s="177">
        <v>44105.0</v>
      </c>
      <c r="B1113" s="178">
        <v>0.15</v>
      </c>
      <c r="C1113" s="178">
        <v>0.2</v>
      </c>
      <c r="D1113" s="178">
        <v>0.25</v>
      </c>
      <c r="E1113" s="178">
        <v>0.4</v>
      </c>
      <c r="F1113" s="178">
        <v>0.82</v>
      </c>
      <c r="G1113" s="178">
        <v>1.26</v>
      </c>
      <c r="H1113" s="178">
        <v>2.76</v>
      </c>
      <c r="I1113" s="178">
        <v>3.45</v>
      </c>
      <c r="J1113" s="178">
        <v>3.98</v>
      </c>
      <c r="K1113" s="179">
        <f>MAX(0,((T1113*(365/365))-VLOOKUP(A1113,VBMA!$A:$D,4,0))  /  (T1113* (365/365)   ))</f>
        <v>0.9529846594</v>
      </c>
      <c r="L1113" s="180">
        <f t="shared" ref="L1113:S1113" si="1116">(B1113*(1-$K1113) * (365/365))/100</f>
        <v>0.00007052301089</v>
      </c>
      <c r="M1113" s="180">
        <f t="shared" si="1116"/>
        <v>0.00009403068119</v>
      </c>
      <c r="N1113" s="180">
        <f t="shared" si="1116"/>
        <v>0.0001175383515</v>
      </c>
      <c r="O1113" s="180">
        <f t="shared" si="1116"/>
        <v>0.0001880613624</v>
      </c>
      <c r="P1113" s="180">
        <f t="shared" si="1116"/>
        <v>0.0003855257929</v>
      </c>
      <c r="Q1113" s="180">
        <f t="shared" si="1116"/>
        <v>0.0005923932915</v>
      </c>
      <c r="R1113" s="180">
        <f t="shared" si="1116"/>
        <v>0.0012976234</v>
      </c>
      <c r="S1113" s="180">
        <f t="shared" si="1116"/>
        <v>0.00162202925</v>
      </c>
      <c r="T1113" s="181">
        <f t="shared" si="3"/>
        <v>4.147582418</v>
      </c>
      <c r="U1113" s="182">
        <f t="shared" si="4"/>
        <v>44287</v>
      </c>
      <c r="V1113" s="182">
        <f t="shared" si="5"/>
        <v>44378</v>
      </c>
      <c r="W1113" s="182">
        <f t="shared" si="6"/>
        <v>44470</v>
      </c>
      <c r="X1113" s="181">
        <f t="shared" si="7"/>
        <v>182</v>
      </c>
      <c r="Y1113" s="181">
        <f t="shared" si="8"/>
        <v>273</v>
      </c>
      <c r="Z1113" s="181">
        <f t="shared" si="9"/>
        <v>365</v>
      </c>
      <c r="AA1113" s="155"/>
      <c r="AB1113" s="9"/>
      <c r="AC1113" s="9"/>
      <c r="AD1113" s="9"/>
      <c r="AE1113" s="9"/>
      <c r="AF1113" s="9"/>
      <c r="AG1113" s="9"/>
      <c r="AH1113" s="9"/>
    </row>
    <row r="1114" ht="15.75" customHeight="1">
      <c r="A1114" s="177">
        <v>44104.0</v>
      </c>
      <c r="B1114" s="178">
        <v>0.16</v>
      </c>
      <c r="C1114" s="178">
        <v>0.21</v>
      </c>
      <c r="D1114" s="178">
        <v>0.27</v>
      </c>
      <c r="E1114" s="178">
        <v>0.43</v>
      </c>
      <c r="F1114" s="178">
        <v>0.78</v>
      </c>
      <c r="G1114" s="178">
        <v>1.22</v>
      </c>
      <c r="H1114" s="178">
        <v>2.66</v>
      </c>
      <c r="I1114" s="178">
        <v>3.32</v>
      </c>
      <c r="J1114" s="178">
        <v>3.84</v>
      </c>
      <c r="K1114" s="179">
        <f>MAX(0,((T1114*(365/365))-VLOOKUP(A1114,VBMA!$A:$D,4,0))  /  (T1114* (365/365)   ))</f>
        <v>0.9497487437</v>
      </c>
      <c r="L1114" s="180">
        <f t="shared" ref="L1114:S1114" si="1117">(B1114*(1-$K1114) * (365/365))/100</f>
        <v>0.00008040201005</v>
      </c>
      <c r="M1114" s="180">
        <f t="shared" si="1117"/>
        <v>0.0001055276382</v>
      </c>
      <c r="N1114" s="180">
        <f t="shared" si="1117"/>
        <v>0.000135678392</v>
      </c>
      <c r="O1114" s="180">
        <f t="shared" si="1117"/>
        <v>0.000216080402</v>
      </c>
      <c r="P1114" s="180">
        <f t="shared" si="1117"/>
        <v>0.000391959799</v>
      </c>
      <c r="Q1114" s="180">
        <f t="shared" si="1117"/>
        <v>0.0006130653266</v>
      </c>
      <c r="R1114" s="180">
        <f t="shared" si="1117"/>
        <v>0.001336683417</v>
      </c>
      <c r="S1114" s="180">
        <f t="shared" si="1117"/>
        <v>0.001668341709</v>
      </c>
      <c r="T1114" s="181">
        <f t="shared" si="3"/>
        <v>3.98</v>
      </c>
      <c r="U1114" s="182">
        <f t="shared" si="4"/>
        <v>44285</v>
      </c>
      <c r="V1114" s="182">
        <f t="shared" si="5"/>
        <v>44377</v>
      </c>
      <c r="W1114" s="182">
        <f t="shared" si="6"/>
        <v>44469</v>
      </c>
      <c r="X1114" s="181">
        <f t="shared" si="7"/>
        <v>181</v>
      </c>
      <c r="Y1114" s="181">
        <f t="shared" si="8"/>
        <v>273</v>
      </c>
      <c r="Z1114" s="181">
        <f t="shared" si="9"/>
        <v>365</v>
      </c>
      <c r="AA1114" s="155"/>
      <c r="AB1114" s="9"/>
      <c r="AC1114" s="9"/>
      <c r="AD1114" s="9"/>
      <c r="AE1114" s="9"/>
      <c r="AF1114" s="9"/>
      <c r="AG1114" s="9"/>
      <c r="AH1114" s="9"/>
    </row>
    <row r="1115" ht="15.75" customHeight="1">
      <c r="A1115" s="177">
        <v>44103.0</v>
      </c>
      <c r="B1115" s="178">
        <v>0.16</v>
      </c>
      <c r="C1115" s="178">
        <v>0.21</v>
      </c>
      <c r="D1115" s="178">
        <v>0.27</v>
      </c>
      <c r="E1115" s="178">
        <v>0.44</v>
      </c>
      <c r="F1115" s="178">
        <v>0.81</v>
      </c>
      <c r="G1115" s="178">
        <v>1.27</v>
      </c>
      <c r="H1115" s="178">
        <v>2.75</v>
      </c>
      <c r="I1115" s="178">
        <v>3.4</v>
      </c>
      <c r="J1115" s="178">
        <v>3.95</v>
      </c>
      <c r="K1115" s="179">
        <f>MAX(0,((T1115*(365/365))-VLOOKUP(A1115,VBMA!$A:$D,4,0))  /  (T1115* (365/365)   ))</f>
        <v>0.949382716</v>
      </c>
      <c r="L1115" s="180">
        <f t="shared" ref="L1115:S1115" si="1118">(B1115*(1-$K1115) * (365/365))/100</f>
        <v>0.00008098765432</v>
      </c>
      <c r="M1115" s="180">
        <f t="shared" si="1118"/>
        <v>0.0001062962963</v>
      </c>
      <c r="N1115" s="180">
        <f t="shared" si="1118"/>
        <v>0.0001366666667</v>
      </c>
      <c r="O1115" s="180">
        <f t="shared" si="1118"/>
        <v>0.0002227160494</v>
      </c>
      <c r="P1115" s="180">
        <f t="shared" si="1118"/>
        <v>0.00041</v>
      </c>
      <c r="Q1115" s="180">
        <f t="shared" si="1118"/>
        <v>0.0006428395062</v>
      </c>
      <c r="R1115" s="180">
        <f t="shared" si="1118"/>
        <v>0.001391975309</v>
      </c>
      <c r="S1115" s="180">
        <f t="shared" si="1118"/>
        <v>0.001720987654</v>
      </c>
      <c r="T1115" s="181">
        <f t="shared" si="3"/>
        <v>4.05</v>
      </c>
      <c r="U1115" s="182">
        <f t="shared" si="4"/>
        <v>44284</v>
      </c>
      <c r="V1115" s="182">
        <f t="shared" si="5"/>
        <v>44376</v>
      </c>
      <c r="W1115" s="182">
        <f t="shared" si="6"/>
        <v>44468</v>
      </c>
      <c r="X1115" s="181">
        <f t="shared" si="7"/>
        <v>181</v>
      </c>
      <c r="Y1115" s="181">
        <f t="shared" si="8"/>
        <v>273</v>
      </c>
      <c r="Z1115" s="181">
        <f t="shared" si="9"/>
        <v>365</v>
      </c>
      <c r="AA1115" s="155"/>
      <c r="AB1115" s="9"/>
      <c r="AC1115" s="9"/>
      <c r="AD1115" s="9"/>
      <c r="AE1115" s="9"/>
      <c r="AF1115" s="9"/>
      <c r="AG1115" s="9"/>
      <c r="AH1115" s="9"/>
    </row>
    <row r="1116" ht="15.75" customHeight="1">
      <c r="A1116" s="177">
        <v>44102.0</v>
      </c>
      <c r="B1116" s="178">
        <v>0.14</v>
      </c>
      <c r="C1116" s="178">
        <v>0.19</v>
      </c>
      <c r="D1116" s="178">
        <v>0.25</v>
      </c>
      <c r="E1116" s="178">
        <v>0.42</v>
      </c>
      <c r="F1116" s="178">
        <v>0.8</v>
      </c>
      <c r="G1116" s="178">
        <v>1.3</v>
      </c>
      <c r="H1116" s="178">
        <v>2.7</v>
      </c>
      <c r="I1116" s="178">
        <v>3.38</v>
      </c>
      <c r="J1116" s="178">
        <v>3.93</v>
      </c>
      <c r="K1116" s="179">
        <f>MAX(0,((T1116*(365/365))-VLOOKUP(A1116,VBMA!$A:$D,4,0))  /  (T1116* (365/365)   ))</f>
        <v>0.9485221675</v>
      </c>
      <c r="L1116" s="180">
        <f t="shared" ref="L1116:S1116" si="1119">(B1116*(1-$K1116) * (365/365))/100</f>
        <v>0.00007206896552</v>
      </c>
      <c r="M1116" s="180">
        <f t="shared" si="1119"/>
        <v>0.00009780788177</v>
      </c>
      <c r="N1116" s="180">
        <f t="shared" si="1119"/>
        <v>0.0001286945813</v>
      </c>
      <c r="O1116" s="180">
        <f t="shared" si="1119"/>
        <v>0.0002162068966</v>
      </c>
      <c r="P1116" s="180">
        <f t="shared" si="1119"/>
        <v>0.0004118226601</v>
      </c>
      <c r="Q1116" s="180">
        <f t="shared" si="1119"/>
        <v>0.0006692118227</v>
      </c>
      <c r="R1116" s="180">
        <f t="shared" si="1119"/>
        <v>0.001389901478</v>
      </c>
      <c r="S1116" s="180">
        <f t="shared" si="1119"/>
        <v>0.001739950739</v>
      </c>
      <c r="T1116" s="181">
        <f t="shared" si="3"/>
        <v>4.06</v>
      </c>
      <c r="U1116" s="182">
        <f t="shared" si="4"/>
        <v>44283</v>
      </c>
      <c r="V1116" s="182">
        <f t="shared" si="5"/>
        <v>44375</v>
      </c>
      <c r="W1116" s="182">
        <f t="shared" si="6"/>
        <v>44467</v>
      </c>
      <c r="X1116" s="181">
        <f t="shared" si="7"/>
        <v>181</v>
      </c>
      <c r="Y1116" s="181">
        <f t="shared" si="8"/>
        <v>273</v>
      </c>
      <c r="Z1116" s="181">
        <f t="shared" si="9"/>
        <v>365</v>
      </c>
      <c r="AA1116" s="155"/>
      <c r="AB1116" s="9"/>
      <c r="AC1116" s="9"/>
      <c r="AD1116" s="9"/>
      <c r="AE1116" s="9"/>
      <c r="AF1116" s="9"/>
      <c r="AG1116" s="9"/>
      <c r="AH1116" s="9"/>
    </row>
    <row r="1117" ht="15.75" customHeight="1">
      <c r="A1117" s="177">
        <v>44099.0</v>
      </c>
      <c r="B1117" s="178">
        <v>0.15</v>
      </c>
      <c r="C1117" s="178">
        <v>0.18</v>
      </c>
      <c r="D1117" s="178">
        <v>0.25</v>
      </c>
      <c r="E1117" s="178">
        <v>0.42</v>
      </c>
      <c r="F1117" s="178">
        <v>0.84</v>
      </c>
      <c r="G1117" s="178">
        <v>1.32</v>
      </c>
      <c r="H1117" s="178">
        <v>2.7</v>
      </c>
      <c r="I1117" s="178">
        <v>3.38</v>
      </c>
      <c r="J1117" s="178">
        <v>3.93</v>
      </c>
      <c r="K1117" s="179">
        <f>MAX(0,((T1117*(365/365))-VLOOKUP(A1117,VBMA!$A:$D,4,0))  /  (T1117* (365/365)   ))</f>
        <v>0.924137931</v>
      </c>
      <c r="L1117" s="180">
        <f t="shared" ref="L1117:S1117" si="1120">(B1117*(1-$K1117) * (365/365))/100</f>
        <v>0.0001137931034</v>
      </c>
      <c r="M1117" s="180">
        <f t="shared" si="1120"/>
        <v>0.0001365517241</v>
      </c>
      <c r="N1117" s="180">
        <f t="shared" si="1120"/>
        <v>0.0001896551724</v>
      </c>
      <c r="O1117" s="180">
        <f t="shared" si="1120"/>
        <v>0.0003186206897</v>
      </c>
      <c r="P1117" s="180">
        <f t="shared" si="1120"/>
        <v>0.0006372413793</v>
      </c>
      <c r="Q1117" s="180">
        <f t="shared" si="1120"/>
        <v>0.00100137931</v>
      </c>
      <c r="R1117" s="180">
        <f t="shared" si="1120"/>
        <v>0.002048275862</v>
      </c>
      <c r="S1117" s="180">
        <f t="shared" si="1120"/>
        <v>0.002564137931</v>
      </c>
      <c r="T1117" s="181">
        <f t="shared" si="3"/>
        <v>4.06</v>
      </c>
      <c r="U1117" s="182">
        <f t="shared" si="4"/>
        <v>44280</v>
      </c>
      <c r="V1117" s="182">
        <f t="shared" si="5"/>
        <v>44372</v>
      </c>
      <c r="W1117" s="182">
        <f t="shared" si="6"/>
        <v>44464</v>
      </c>
      <c r="X1117" s="181">
        <f t="shared" si="7"/>
        <v>181</v>
      </c>
      <c r="Y1117" s="181">
        <f t="shared" si="8"/>
        <v>273</v>
      </c>
      <c r="Z1117" s="181">
        <f t="shared" si="9"/>
        <v>365</v>
      </c>
      <c r="AA1117" s="155"/>
      <c r="AB1117" s="9"/>
      <c r="AC1117" s="9"/>
      <c r="AD1117" s="9"/>
      <c r="AE1117" s="9"/>
      <c r="AF1117" s="9"/>
      <c r="AG1117" s="9"/>
      <c r="AH1117" s="9"/>
    </row>
    <row r="1118" ht="15.75" customHeight="1">
      <c r="A1118" s="177">
        <v>44098.0</v>
      </c>
      <c r="B1118" s="178">
        <v>0.15</v>
      </c>
      <c r="C1118" s="178">
        <v>0.18</v>
      </c>
      <c r="D1118" s="178">
        <v>0.26</v>
      </c>
      <c r="E1118" s="178">
        <v>0.43</v>
      </c>
      <c r="F1118" s="178">
        <v>0.88</v>
      </c>
      <c r="G1118" s="178">
        <v>1.34</v>
      </c>
      <c r="H1118" s="178">
        <v>2.73</v>
      </c>
      <c r="I1118" s="178">
        <v>3.39</v>
      </c>
      <c r="J1118" s="178">
        <v>3.89</v>
      </c>
      <c r="K1118" s="179">
        <f>MAX(0,((T1118*(365/365))-VLOOKUP(A1118,VBMA!$A:$D,4,0))  /  (T1118* (365/365)   ))</f>
        <v>0.9256790123</v>
      </c>
      <c r="L1118" s="180">
        <f t="shared" ref="L1118:S1118" si="1121">(B1118*(1-$K1118) * (365/365))/100</f>
        <v>0.0001114814815</v>
      </c>
      <c r="M1118" s="180">
        <f t="shared" si="1121"/>
        <v>0.0001337777778</v>
      </c>
      <c r="N1118" s="180">
        <f t="shared" si="1121"/>
        <v>0.0001932345679</v>
      </c>
      <c r="O1118" s="180">
        <f t="shared" si="1121"/>
        <v>0.0003195802469</v>
      </c>
      <c r="P1118" s="180">
        <f t="shared" si="1121"/>
        <v>0.0006540246914</v>
      </c>
      <c r="Q1118" s="180">
        <f t="shared" si="1121"/>
        <v>0.0009959012346</v>
      </c>
      <c r="R1118" s="180">
        <f t="shared" si="1121"/>
        <v>0.002028962963</v>
      </c>
      <c r="S1118" s="180">
        <f t="shared" si="1121"/>
        <v>0.002519481481</v>
      </c>
      <c r="T1118" s="181">
        <f t="shared" si="3"/>
        <v>4.05</v>
      </c>
      <c r="U1118" s="182">
        <f t="shared" si="4"/>
        <v>44279</v>
      </c>
      <c r="V1118" s="182">
        <f t="shared" si="5"/>
        <v>44371</v>
      </c>
      <c r="W1118" s="182">
        <f t="shared" si="6"/>
        <v>44463</v>
      </c>
      <c r="X1118" s="181">
        <f t="shared" si="7"/>
        <v>181</v>
      </c>
      <c r="Y1118" s="181">
        <f t="shared" si="8"/>
        <v>273</v>
      </c>
      <c r="Z1118" s="181">
        <f t="shared" si="9"/>
        <v>365</v>
      </c>
      <c r="AA1118" s="155"/>
      <c r="AB1118" s="9"/>
      <c r="AC1118" s="9"/>
      <c r="AD1118" s="9"/>
      <c r="AE1118" s="9"/>
      <c r="AF1118" s="9"/>
      <c r="AG1118" s="9"/>
      <c r="AH1118" s="9"/>
    </row>
    <row r="1119" ht="15.75" customHeight="1">
      <c r="A1119" s="177">
        <v>44097.0</v>
      </c>
      <c r="B1119" s="178">
        <v>0.15</v>
      </c>
      <c r="C1119" s="178">
        <v>0.18</v>
      </c>
      <c r="D1119" s="178">
        <v>0.25</v>
      </c>
      <c r="E1119" s="178">
        <v>0.42</v>
      </c>
      <c r="F1119" s="178">
        <v>0.84</v>
      </c>
      <c r="G1119" s="178">
        <v>1.32</v>
      </c>
      <c r="H1119" s="178">
        <v>2.8</v>
      </c>
      <c r="I1119" s="178">
        <v>3.43</v>
      </c>
      <c r="J1119" s="178">
        <v>3.93</v>
      </c>
      <c r="K1119" s="179">
        <f>MAX(0,((T1119*(365/365))-VLOOKUP(A1119,VBMA!$A:$D,4,0))  /  (T1119* (365/365)   ))</f>
        <v>0.9224137931</v>
      </c>
      <c r="L1119" s="180">
        <f t="shared" ref="L1119:S1119" si="1122">(B1119*(1-$K1119) * (365/365))/100</f>
        <v>0.0001163793103</v>
      </c>
      <c r="M1119" s="180">
        <f t="shared" si="1122"/>
        <v>0.0001396551724</v>
      </c>
      <c r="N1119" s="180">
        <f t="shared" si="1122"/>
        <v>0.0001939655172</v>
      </c>
      <c r="O1119" s="180">
        <f t="shared" si="1122"/>
        <v>0.000325862069</v>
      </c>
      <c r="P1119" s="180">
        <f t="shared" si="1122"/>
        <v>0.0006517241379</v>
      </c>
      <c r="Q1119" s="180">
        <f t="shared" si="1122"/>
        <v>0.001024137931</v>
      </c>
      <c r="R1119" s="180">
        <f t="shared" si="1122"/>
        <v>0.002172413793</v>
      </c>
      <c r="S1119" s="180">
        <f t="shared" si="1122"/>
        <v>0.002661206897</v>
      </c>
      <c r="T1119" s="181">
        <f t="shared" si="3"/>
        <v>4.06</v>
      </c>
      <c r="U1119" s="182">
        <f t="shared" si="4"/>
        <v>44278</v>
      </c>
      <c r="V1119" s="182">
        <f t="shared" si="5"/>
        <v>44370</v>
      </c>
      <c r="W1119" s="182">
        <f t="shared" si="6"/>
        <v>44462</v>
      </c>
      <c r="X1119" s="181">
        <f t="shared" si="7"/>
        <v>181</v>
      </c>
      <c r="Y1119" s="181">
        <f t="shared" si="8"/>
        <v>273</v>
      </c>
      <c r="Z1119" s="181">
        <f t="shared" si="9"/>
        <v>365</v>
      </c>
      <c r="AA1119" s="155"/>
      <c r="AB1119" s="9"/>
      <c r="AC1119" s="9"/>
      <c r="AD1119" s="9"/>
      <c r="AE1119" s="9"/>
      <c r="AF1119" s="9"/>
      <c r="AG1119" s="9"/>
      <c r="AH1119" s="9"/>
    </row>
    <row r="1120" ht="15.75" customHeight="1">
      <c r="A1120" s="177">
        <v>44096.0</v>
      </c>
      <c r="B1120" s="178">
        <v>0.16</v>
      </c>
      <c r="C1120" s="178">
        <v>0.2</v>
      </c>
      <c r="D1120" s="178">
        <v>0.28</v>
      </c>
      <c r="E1120" s="178">
        <v>0.47</v>
      </c>
      <c r="F1120" s="178">
        <v>1.0</v>
      </c>
      <c r="G1120" s="178">
        <v>1.39</v>
      </c>
      <c r="H1120" s="178">
        <v>2.83</v>
      </c>
      <c r="I1120" s="178">
        <v>3.51</v>
      </c>
      <c r="J1120" s="178">
        <v>3.98</v>
      </c>
      <c r="K1120" s="179">
        <f>MAX(0,((T1120*(365/365))-VLOOKUP(A1120,VBMA!$A:$D,4,0))  /  (T1120* (365/365)   ))</f>
        <v>0.923627685</v>
      </c>
      <c r="L1120" s="180">
        <f t="shared" ref="L1120:S1120" si="1123">(B1120*(1-$K1120) * (365/365))/100</f>
        <v>0.0001221957041</v>
      </c>
      <c r="M1120" s="180">
        <f t="shared" si="1123"/>
        <v>0.0001527446301</v>
      </c>
      <c r="N1120" s="180">
        <f t="shared" si="1123"/>
        <v>0.0002138424821</v>
      </c>
      <c r="O1120" s="180">
        <f t="shared" si="1123"/>
        <v>0.0003589498807</v>
      </c>
      <c r="P1120" s="180">
        <f t="shared" si="1123"/>
        <v>0.0007637231504</v>
      </c>
      <c r="Q1120" s="180">
        <f t="shared" si="1123"/>
        <v>0.001061575179</v>
      </c>
      <c r="R1120" s="180">
        <f t="shared" si="1123"/>
        <v>0.002161336516</v>
      </c>
      <c r="S1120" s="180">
        <f t="shared" si="1123"/>
        <v>0.002680668258</v>
      </c>
      <c r="T1120" s="181">
        <f t="shared" si="3"/>
        <v>4.19</v>
      </c>
      <c r="U1120" s="182">
        <f t="shared" si="4"/>
        <v>44277</v>
      </c>
      <c r="V1120" s="182">
        <f t="shared" si="5"/>
        <v>44369</v>
      </c>
      <c r="W1120" s="182">
        <f t="shared" si="6"/>
        <v>44461</v>
      </c>
      <c r="X1120" s="181">
        <f t="shared" si="7"/>
        <v>181</v>
      </c>
      <c r="Y1120" s="181">
        <f t="shared" si="8"/>
        <v>273</v>
      </c>
      <c r="Z1120" s="181">
        <f t="shared" si="9"/>
        <v>365</v>
      </c>
      <c r="AA1120" s="155"/>
      <c r="AB1120" s="9"/>
      <c r="AC1120" s="9"/>
      <c r="AD1120" s="9"/>
      <c r="AE1120" s="9"/>
      <c r="AF1120" s="9"/>
      <c r="AG1120" s="9"/>
      <c r="AH1120" s="9"/>
    </row>
    <row r="1121" ht="15.75" customHeight="1">
      <c r="A1121" s="177">
        <v>44095.0</v>
      </c>
      <c r="B1121" s="178">
        <v>0.15</v>
      </c>
      <c r="C1121" s="178">
        <v>0.19</v>
      </c>
      <c r="D1121" s="178">
        <v>0.27</v>
      </c>
      <c r="E1121" s="178">
        <v>0.46</v>
      </c>
      <c r="F1121" s="178">
        <v>0.97</v>
      </c>
      <c r="G1121" s="178">
        <v>1.42</v>
      </c>
      <c r="H1121" s="178">
        <v>2.82</v>
      </c>
      <c r="I1121" s="178">
        <v>3.48</v>
      </c>
      <c r="J1121" s="178">
        <v>4.0</v>
      </c>
      <c r="K1121" s="179">
        <f>MAX(0,((T1121*(365/365))-VLOOKUP(A1121,VBMA!$A:$D,4,0))  /  (T1121* (365/365)   ))</f>
        <v>0.922705314</v>
      </c>
      <c r="L1121" s="180">
        <f t="shared" ref="L1121:S1121" si="1124">(B1121*(1-$K1121) * (365/365))/100</f>
        <v>0.000115942029</v>
      </c>
      <c r="M1121" s="180">
        <f t="shared" si="1124"/>
        <v>0.0001468599034</v>
      </c>
      <c r="N1121" s="180">
        <f t="shared" si="1124"/>
        <v>0.0002086956522</v>
      </c>
      <c r="O1121" s="180">
        <f t="shared" si="1124"/>
        <v>0.0003555555556</v>
      </c>
      <c r="P1121" s="180">
        <f t="shared" si="1124"/>
        <v>0.0007497584541</v>
      </c>
      <c r="Q1121" s="180">
        <f t="shared" si="1124"/>
        <v>0.001097584541</v>
      </c>
      <c r="R1121" s="180">
        <f t="shared" si="1124"/>
        <v>0.002179710145</v>
      </c>
      <c r="S1121" s="180">
        <f t="shared" si="1124"/>
        <v>0.002689855072</v>
      </c>
      <c r="T1121" s="181">
        <f t="shared" si="3"/>
        <v>4.14</v>
      </c>
      <c r="U1121" s="182">
        <f t="shared" si="4"/>
        <v>44276</v>
      </c>
      <c r="V1121" s="182">
        <f t="shared" si="5"/>
        <v>44368</v>
      </c>
      <c r="W1121" s="182">
        <f t="shared" si="6"/>
        <v>44460</v>
      </c>
      <c r="X1121" s="181">
        <f t="shared" si="7"/>
        <v>181</v>
      </c>
      <c r="Y1121" s="181">
        <f t="shared" si="8"/>
        <v>273</v>
      </c>
      <c r="Z1121" s="181">
        <f t="shared" si="9"/>
        <v>365</v>
      </c>
      <c r="AA1121" s="155"/>
      <c r="AB1121" s="9"/>
      <c r="AC1121" s="9"/>
      <c r="AD1121" s="9"/>
      <c r="AE1121" s="9"/>
      <c r="AF1121" s="9"/>
      <c r="AG1121" s="9"/>
      <c r="AH1121" s="9"/>
    </row>
    <row r="1122" ht="15.75" customHeight="1">
      <c r="A1122" s="177">
        <v>44092.0</v>
      </c>
      <c r="B1122" s="178">
        <v>0.16</v>
      </c>
      <c r="C1122" s="178">
        <v>0.2</v>
      </c>
      <c r="D1122" s="178">
        <v>0.28</v>
      </c>
      <c r="E1122" s="178">
        <v>0.47</v>
      </c>
      <c r="F1122" s="178">
        <v>1.03</v>
      </c>
      <c r="G1122" s="178">
        <v>1.48</v>
      </c>
      <c r="H1122" s="178">
        <v>2.85</v>
      </c>
      <c r="I1122" s="178">
        <v>3.49</v>
      </c>
      <c r="J1122" s="178">
        <v>4.0</v>
      </c>
      <c r="K1122" s="179">
        <f>MAX(0,((T1122*(365/365))-VLOOKUP(A1122,VBMA!$A:$D,4,0))  /  (T1122* (365/365)   ))</f>
        <v>0.9237288136</v>
      </c>
      <c r="L1122" s="180">
        <f t="shared" ref="L1122:S1122" si="1125">(B1122*(1-$K1122) * (365/365))/100</f>
        <v>0.0001220338983</v>
      </c>
      <c r="M1122" s="180">
        <f t="shared" si="1125"/>
        <v>0.0001525423729</v>
      </c>
      <c r="N1122" s="180">
        <f t="shared" si="1125"/>
        <v>0.000213559322</v>
      </c>
      <c r="O1122" s="180">
        <f t="shared" si="1125"/>
        <v>0.0003584745763</v>
      </c>
      <c r="P1122" s="180">
        <f t="shared" si="1125"/>
        <v>0.0007855932203</v>
      </c>
      <c r="Q1122" s="180">
        <f t="shared" si="1125"/>
        <v>0.001128813559</v>
      </c>
      <c r="R1122" s="180">
        <f t="shared" si="1125"/>
        <v>0.002173728814</v>
      </c>
      <c r="S1122" s="180">
        <f t="shared" si="1125"/>
        <v>0.002661864407</v>
      </c>
      <c r="T1122" s="181">
        <f t="shared" si="3"/>
        <v>4.13</v>
      </c>
      <c r="U1122" s="182">
        <f t="shared" si="4"/>
        <v>44273</v>
      </c>
      <c r="V1122" s="182">
        <f t="shared" si="5"/>
        <v>44365</v>
      </c>
      <c r="W1122" s="182">
        <f t="shared" si="6"/>
        <v>44457</v>
      </c>
      <c r="X1122" s="181">
        <f t="shared" si="7"/>
        <v>181</v>
      </c>
      <c r="Y1122" s="181">
        <f t="shared" si="8"/>
        <v>273</v>
      </c>
      <c r="Z1122" s="181">
        <f t="shared" si="9"/>
        <v>365</v>
      </c>
      <c r="AA1122" s="155"/>
      <c r="AB1122" s="9"/>
      <c r="AC1122" s="9"/>
      <c r="AD1122" s="9"/>
      <c r="AE1122" s="9"/>
      <c r="AF1122" s="9"/>
      <c r="AG1122" s="9"/>
      <c r="AH1122" s="9"/>
    </row>
    <row r="1123" ht="15.75" customHeight="1">
      <c r="A1123" s="177">
        <v>44091.0</v>
      </c>
      <c r="B1123" s="178">
        <v>0.16</v>
      </c>
      <c r="C1123" s="178">
        <v>0.21</v>
      </c>
      <c r="D1123" s="178">
        <v>0.27</v>
      </c>
      <c r="E1123" s="178">
        <v>0.45</v>
      </c>
      <c r="F1123" s="178">
        <v>1.03</v>
      </c>
      <c r="G1123" s="178">
        <v>1.49</v>
      </c>
      <c r="H1123" s="178">
        <v>2.84</v>
      </c>
      <c r="I1123" s="178">
        <v>3.47</v>
      </c>
      <c r="J1123" s="178">
        <v>3.98</v>
      </c>
      <c r="K1123" s="179">
        <f>MAX(0,((T1123*(365/365))-VLOOKUP(A1123,VBMA!$A:$D,4,0))  /  (T1123* (365/365)   ))</f>
        <v>0.9214634146</v>
      </c>
      <c r="L1123" s="180">
        <f t="shared" ref="L1123:S1123" si="1126">(B1123*(1-$K1123) * (365/365))/100</f>
        <v>0.0001256585366</v>
      </c>
      <c r="M1123" s="180">
        <f t="shared" si="1126"/>
        <v>0.0001649268293</v>
      </c>
      <c r="N1123" s="180">
        <f t="shared" si="1126"/>
        <v>0.0002120487805</v>
      </c>
      <c r="O1123" s="180">
        <f t="shared" si="1126"/>
        <v>0.0003534146341</v>
      </c>
      <c r="P1123" s="180">
        <f t="shared" si="1126"/>
        <v>0.0008089268293</v>
      </c>
      <c r="Q1123" s="180">
        <f t="shared" si="1126"/>
        <v>0.001170195122</v>
      </c>
      <c r="R1123" s="180">
        <f t="shared" si="1126"/>
        <v>0.002230439024</v>
      </c>
      <c r="S1123" s="180">
        <f t="shared" si="1126"/>
        <v>0.002725219512</v>
      </c>
      <c r="T1123" s="181">
        <f t="shared" si="3"/>
        <v>4.1</v>
      </c>
      <c r="U1123" s="182">
        <f t="shared" si="4"/>
        <v>44272</v>
      </c>
      <c r="V1123" s="182">
        <f t="shared" si="5"/>
        <v>44364</v>
      </c>
      <c r="W1123" s="182">
        <f t="shared" si="6"/>
        <v>44456</v>
      </c>
      <c r="X1123" s="181">
        <f t="shared" si="7"/>
        <v>181</v>
      </c>
      <c r="Y1123" s="181">
        <f t="shared" si="8"/>
        <v>273</v>
      </c>
      <c r="Z1123" s="181">
        <f t="shared" si="9"/>
        <v>365</v>
      </c>
      <c r="AA1123" s="155"/>
      <c r="AB1123" s="9"/>
      <c r="AC1123" s="9"/>
      <c r="AD1123" s="9"/>
      <c r="AE1123" s="9"/>
      <c r="AF1123" s="9"/>
      <c r="AG1123" s="9"/>
      <c r="AH1123" s="9"/>
    </row>
    <row r="1124" ht="15.75" customHeight="1">
      <c r="A1124" s="177">
        <v>44090.0</v>
      </c>
      <c r="B1124" s="178">
        <v>0.17</v>
      </c>
      <c r="C1124" s="178">
        <v>0.24</v>
      </c>
      <c r="D1124" s="178">
        <v>0.29</v>
      </c>
      <c r="E1124" s="178">
        <v>0.45</v>
      </c>
      <c r="F1124" s="178">
        <v>1.0</v>
      </c>
      <c r="G1124" s="178">
        <v>1.46</v>
      </c>
      <c r="H1124" s="178">
        <v>2.81</v>
      </c>
      <c r="I1124" s="178">
        <v>3.45</v>
      </c>
      <c r="J1124" s="178">
        <v>3.97</v>
      </c>
      <c r="K1124" s="179">
        <f>MAX(0,((T1124*(365/365))-VLOOKUP(A1124,VBMA!$A:$D,4,0))  /  (T1124* (365/365)   ))</f>
        <v>0.9178484108</v>
      </c>
      <c r="L1124" s="180">
        <f t="shared" ref="L1124:S1124" si="1127">(B1124*(1-$K1124) * (365/365))/100</f>
        <v>0.0001396577017</v>
      </c>
      <c r="M1124" s="180">
        <f t="shared" si="1127"/>
        <v>0.0001971638142</v>
      </c>
      <c r="N1124" s="180">
        <f t="shared" si="1127"/>
        <v>0.0002382396088</v>
      </c>
      <c r="O1124" s="180">
        <f t="shared" si="1127"/>
        <v>0.0003696821516</v>
      </c>
      <c r="P1124" s="180">
        <f t="shared" si="1127"/>
        <v>0.0008215158924</v>
      </c>
      <c r="Q1124" s="180">
        <f t="shared" si="1127"/>
        <v>0.001199413203</v>
      </c>
      <c r="R1124" s="180">
        <f t="shared" si="1127"/>
        <v>0.002308459658</v>
      </c>
      <c r="S1124" s="180">
        <f t="shared" si="1127"/>
        <v>0.002834229829</v>
      </c>
      <c r="T1124" s="181">
        <f t="shared" si="3"/>
        <v>4.09</v>
      </c>
      <c r="U1124" s="182">
        <f t="shared" si="4"/>
        <v>44271</v>
      </c>
      <c r="V1124" s="182">
        <f t="shared" si="5"/>
        <v>44363</v>
      </c>
      <c r="W1124" s="182">
        <f t="shared" si="6"/>
        <v>44455</v>
      </c>
      <c r="X1124" s="181">
        <f t="shared" si="7"/>
        <v>181</v>
      </c>
      <c r="Y1124" s="181">
        <f t="shared" si="8"/>
        <v>273</v>
      </c>
      <c r="Z1124" s="181">
        <f t="shared" si="9"/>
        <v>365</v>
      </c>
      <c r="AA1124" s="155"/>
      <c r="AB1124" s="9"/>
      <c r="AC1124" s="9"/>
      <c r="AD1124" s="9"/>
      <c r="AE1124" s="9"/>
      <c r="AF1124" s="9"/>
      <c r="AG1124" s="9"/>
      <c r="AH1124" s="9"/>
    </row>
    <row r="1125" ht="15.75" customHeight="1">
      <c r="A1125" s="177">
        <v>44089.0</v>
      </c>
      <c r="B1125" s="178">
        <v>0.17</v>
      </c>
      <c r="C1125" s="178">
        <v>0.22</v>
      </c>
      <c r="D1125" s="178">
        <v>0.29</v>
      </c>
      <c r="E1125" s="178">
        <v>0.47</v>
      </c>
      <c r="F1125" s="178">
        <v>1.07</v>
      </c>
      <c r="G1125" s="178">
        <v>1.48</v>
      </c>
      <c r="H1125" s="178">
        <v>2.87</v>
      </c>
      <c r="I1125" s="178">
        <v>3.5</v>
      </c>
      <c r="J1125" s="178">
        <v>4.02</v>
      </c>
      <c r="K1125" s="179">
        <f>MAX(0,((T1125*(365/365))-VLOOKUP(A1125,VBMA!$A:$D,4,0))  /  (T1125* (365/365)   ))</f>
        <v>0.9186440678</v>
      </c>
      <c r="L1125" s="180">
        <f t="shared" ref="L1125:S1125" si="1128">(B1125*(1-$K1125) * (365/365))/100</f>
        <v>0.0001383050847</v>
      </c>
      <c r="M1125" s="180">
        <f t="shared" si="1128"/>
        <v>0.0001789830508</v>
      </c>
      <c r="N1125" s="180">
        <f t="shared" si="1128"/>
        <v>0.0002359322034</v>
      </c>
      <c r="O1125" s="180">
        <f t="shared" si="1128"/>
        <v>0.0003823728814</v>
      </c>
      <c r="P1125" s="180">
        <f t="shared" si="1128"/>
        <v>0.0008705084746</v>
      </c>
      <c r="Q1125" s="180">
        <f t="shared" si="1128"/>
        <v>0.001204067797</v>
      </c>
      <c r="R1125" s="180">
        <f t="shared" si="1128"/>
        <v>0.002334915254</v>
      </c>
      <c r="S1125" s="180">
        <f t="shared" si="1128"/>
        <v>0.002847457627</v>
      </c>
      <c r="T1125" s="181">
        <f t="shared" si="3"/>
        <v>4.13</v>
      </c>
      <c r="U1125" s="182">
        <f t="shared" si="4"/>
        <v>44270</v>
      </c>
      <c r="V1125" s="182">
        <f t="shared" si="5"/>
        <v>44362</v>
      </c>
      <c r="W1125" s="182">
        <f t="shared" si="6"/>
        <v>44454</v>
      </c>
      <c r="X1125" s="181">
        <f t="shared" si="7"/>
        <v>181</v>
      </c>
      <c r="Y1125" s="181">
        <f t="shared" si="8"/>
        <v>273</v>
      </c>
      <c r="Z1125" s="181">
        <f t="shared" si="9"/>
        <v>365</v>
      </c>
      <c r="AA1125" s="155"/>
      <c r="AB1125" s="9"/>
      <c r="AC1125" s="9"/>
      <c r="AD1125" s="9"/>
      <c r="AE1125" s="9"/>
      <c r="AF1125" s="9"/>
      <c r="AG1125" s="9"/>
      <c r="AH1125" s="9"/>
    </row>
    <row r="1126" ht="15.75" customHeight="1">
      <c r="A1126" s="177">
        <v>44088.0</v>
      </c>
      <c r="B1126" s="178">
        <v>0.15</v>
      </c>
      <c r="C1126" s="178">
        <v>0.21</v>
      </c>
      <c r="D1126" s="178">
        <v>0.29</v>
      </c>
      <c r="E1126" s="178">
        <v>0.47</v>
      </c>
      <c r="F1126" s="178">
        <v>1.04</v>
      </c>
      <c r="G1126" s="178">
        <v>1.48</v>
      </c>
      <c r="H1126" s="178">
        <v>2.84</v>
      </c>
      <c r="I1126" s="178">
        <v>3.45</v>
      </c>
      <c r="J1126" s="178">
        <v>3.98</v>
      </c>
      <c r="K1126" s="179">
        <f>MAX(0,((T1126*(365/365))-VLOOKUP(A1126,VBMA!$A:$D,4,0))  /  (T1126* (365/365)   ))</f>
        <v>0.9177339901</v>
      </c>
      <c r="L1126" s="180">
        <f t="shared" ref="L1126:S1126" si="1129">(B1126*(1-$K1126) * (365/365))/100</f>
        <v>0.0001233990148</v>
      </c>
      <c r="M1126" s="180">
        <f t="shared" si="1129"/>
        <v>0.0001727586207</v>
      </c>
      <c r="N1126" s="180">
        <f t="shared" si="1129"/>
        <v>0.0002385714286</v>
      </c>
      <c r="O1126" s="180">
        <f t="shared" si="1129"/>
        <v>0.0003866502463</v>
      </c>
      <c r="P1126" s="180">
        <f t="shared" si="1129"/>
        <v>0.0008555665025</v>
      </c>
      <c r="Q1126" s="180">
        <f t="shared" si="1129"/>
        <v>0.001217536946</v>
      </c>
      <c r="R1126" s="180">
        <f t="shared" si="1129"/>
        <v>0.00233635468</v>
      </c>
      <c r="S1126" s="180">
        <f t="shared" si="1129"/>
        <v>0.00283817734</v>
      </c>
      <c r="T1126" s="181">
        <f t="shared" si="3"/>
        <v>4.06</v>
      </c>
      <c r="U1126" s="182">
        <f t="shared" si="4"/>
        <v>44269</v>
      </c>
      <c r="V1126" s="182">
        <f t="shared" si="5"/>
        <v>44361</v>
      </c>
      <c r="W1126" s="182">
        <f t="shared" si="6"/>
        <v>44453</v>
      </c>
      <c r="X1126" s="181">
        <f t="shared" si="7"/>
        <v>181</v>
      </c>
      <c r="Y1126" s="181">
        <f t="shared" si="8"/>
        <v>273</v>
      </c>
      <c r="Z1126" s="181">
        <f t="shared" si="9"/>
        <v>365</v>
      </c>
      <c r="AA1126" s="155"/>
      <c r="AB1126" s="9"/>
      <c r="AC1126" s="9"/>
      <c r="AD1126" s="9"/>
      <c r="AE1126" s="9"/>
      <c r="AF1126" s="9"/>
      <c r="AG1126" s="9"/>
      <c r="AH1126" s="9"/>
    </row>
    <row r="1127" ht="15.75" customHeight="1">
      <c r="A1127" s="177">
        <v>44085.0</v>
      </c>
      <c r="B1127" s="178">
        <v>0.16</v>
      </c>
      <c r="C1127" s="178">
        <v>0.22</v>
      </c>
      <c r="D1127" s="178">
        <v>0.29</v>
      </c>
      <c r="E1127" s="178">
        <v>0.48</v>
      </c>
      <c r="F1127" s="178">
        <v>1.1</v>
      </c>
      <c r="G1127" s="178">
        <v>1.53</v>
      </c>
      <c r="H1127" s="178">
        <v>2.87</v>
      </c>
      <c r="I1127" s="178">
        <v>3.48</v>
      </c>
      <c r="J1127" s="178">
        <v>4.02</v>
      </c>
      <c r="K1127" s="179">
        <f>MAX(0,((T1127*(365/365))-VLOOKUP(A1127,VBMA!$A:$D,4,0))  /  (T1127* (365/365)   ))</f>
        <v>0.9168704156</v>
      </c>
      <c r="L1127" s="180">
        <f t="shared" ref="L1127:S1127" si="1130">(B1127*(1-$K1127) * (365/365))/100</f>
        <v>0.000133007335</v>
      </c>
      <c r="M1127" s="180">
        <f t="shared" si="1130"/>
        <v>0.0001828850856</v>
      </c>
      <c r="N1127" s="180">
        <f t="shared" si="1130"/>
        <v>0.0002410757946</v>
      </c>
      <c r="O1127" s="180">
        <f t="shared" si="1130"/>
        <v>0.0003990220049</v>
      </c>
      <c r="P1127" s="180">
        <f t="shared" si="1130"/>
        <v>0.0009144254279</v>
      </c>
      <c r="Q1127" s="180">
        <f t="shared" si="1130"/>
        <v>0.001271882641</v>
      </c>
      <c r="R1127" s="180">
        <f t="shared" si="1130"/>
        <v>0.002385819071</v>
      </c>
      <c r="S1127" s="180">
        <f t="shared" si="1130"/>
        <v>0.002892909535</v>
      </c>
      <c r="T1127" s="181">
        <f t="shared" si="3"/>
        <v>4.09</v>
      </c>
      <c r="U1127" s="182">
        <f t="shared" si="4"/>
        <v>44266</v>
      </c>
      <c r="V1127" s="182">
        <f t="shared" si="5"/>
        <v>44358</v>
      </c>
      <c r="W1127" s="182">
        <f t="shared" si="6"/>
        <v>44450</v>
      </c>
      <c r="X1127" s="181">
        <f t="shared" si="7"/>
        <v>181</v>
      </c>
      <c r="Y1127" s="181">
        <f t="shared" si="8"/>
        <v>273</v>
      </c>
      <c r="Z1127" s="181">
        <f t="shared" si="9"/>
        <v>365</v>
      </c>
      <c r="AA1127" s="155"/>
      <c r="AB1127" s="9"/>
      <c r="AC1127" s="9"/>
      <c r="AD1127" s="9"/>
      <c r="AE1127" s="9"/>
      <c r="AF1127" s="9"/>
      <c r="AG1127" s="9"/>
      <c r="AH1127" s="9"/>
    </row>
    <row r="1128" ht="15.75" customHeight="1">
      <c r="A1128" s="177">
        <v>44084.0</v>
      </c>
      <c r="B1128" s="178">
        <v>0.16</v>
      </c>
      <c r="C1128" s="178">
        <v>0.23</v>
      </c>
      <c r="D1128" s="178">
        <v>0.3</v>
      </c>
      <c r="E1128" s="178">
        <v>0.5</v>
      </c>
      <c r="F1128" s="178">
        <v>1.12</v>
      </c>
      <c r="G1128" s="178">
        <v>1.54</v>
      </c>
      <c r="H1128" s="178">
        <v>2.92</v>
      </c>
      <c r="I1128" s="178">
        <v>3.55</v>
      </c>
      <c r="J1128" s="178">
        <v>4.05</v>
      </c>
      <c r="K1128" s="179">
        <f>MAX(0,((T1128*(365/365))-VLOOKUP(A1128,VBMA!$A:$D,4,0))  /  (T1128* (365/365)   ))</f>
        <v>0.9179425837</v>
      </c>
      <c r="L1128" s="180">
        <f t="shared" ref="L1128:S1128" si="1131">(B1128*(1-$K1128) * (365/365))/100</f>
        <v>0.000131291866</v>
      </c>
      <c r="M1128" s="180">
        <f t="shared" si="1131"/>
        <v>0.0001887320574</v>
      </c>
      <c r="N1128" s="180">
        <f t="shared" si="1131"/>
        <v>0.0002461722488</v>
      </c>
      <c r="O1128" s="180">
        <f t="shared" si="1131"/>
        <v>0.0004102870813</v>
      </c>
      <c r="P1128" s="180">
        <f t="shared" si="1131"/>
        <v>0.0009190430622</v>
      </c>
      <c r="Q1128" s="180">
        <f t="shared" si="1131"/>
        <v>0.001263684211</v>
      </c>
      <c r="R1128" s="180">
        <f t="shared" si="1131"/>
        <v>0.002396076555</v>
      </c>
      <c r="S1128" s="180">
        <f t="shared" si="1131"/>
        <v>0.002913038278</v>
      </c>
      <c r="T1128" s="181">
        <f t="shared" si="3"/>
        <v>4.18</v>
      </c>
      <c r="U1128" s="182">
        <f t="shared" si="4"/>
        <v>44265</v>
      </c>
      <c r="V1128" s="182">
        <f t="shared" si="5"/>
        <v>44357</v>
      </c>
      <c r="W1128" s="182">
        <f t="shared" si="6"/>
        <v>44449</v>
      </c>
      <c r="X1128" s="181">
        <f t="shared" si="7"/>
        <v>181</v>
      </c>
      <c r="Y1128" s="181">
        <f t="shared" si="8"/>
        <v>273</v>
      </c>
      <c r="Z1128" s="181">
        <f t="shared" si="9"/>
        <v>365</v>
      </c>
      <c r="AA1128" s="155"/>
      <c r="AB1128" s="9"/>
      <c r="AC1128" s="9"/>
      <c r="AD1128" s="9"/>
      <c r="AE1128" s="9"/>
      <c r="AF1128" s="9"/>
      <c r="AG1128" s="9"/>
      <c r="AH1128" s="9"/>
    </row>
    <row r="1129" ht="15.75" customHeight="1">
      <c r="A1129" s="177">
        <v>44083.0</v>
      </c>
      <c r="B1129" s="178">
        <v>0.18</v>
      </c>
      <c r="C1129" s="178">
        <v>0.25</v>
      </c>
      <c r="D1129" s="178">
        <v>0.33</v>
      </c>
      <c r="E1129" s="178">
        <v>0.5</v>
      </c>
      <c r="F1129" s="178">
        <v>1.1</v>
      </c>
      <c r="G1129" s="178">
        <v>1.51</v>
      </c>
      <c r="H1129" s="178">
        <v>2.87</v>
      </c>
      <c r="I1129" s="178">
        <v>3.48</v>
      </c>
      <c r="J1129" s="178">
        <v>4.02</v>
      </c>
      <c r="K1129" s="179">
        <f>MAX(0,((T1129*(365/365))-VLOOKUP(A1129,VBMA!$A:$D,4,0))  /  (T1129* (365/365)   ))</f>
        <v>0.9183374083</v>
      </c>
      <c r="L1129" s="180">
        <f t="shared" ref="L1129:S1129" si="1132">(B1129*(1-$K1129) * (365/365))/100</f>
        <v>0.000146992665</v>
      </c>
      <c r="M1129" s="180">
        <f t="shared" si="1132"/>
        <v>0.0002041564792</v>
      </c>
      <c r="N1129" s="180">
        <f t="shared" si="1132"/>
        <v>0.0002694865526</v>
      </c>
      <c r="O1129" s="180">
        <f t="shared" si="1132"/>
        <v>0.0004083129584</v>
      </c>
      <c r="P1129" s="180">
        <f t="shared" si="1132"/>
        <v>0.0008982885086</v>
      </c>
      <c r="Q1129" s="180">
        <f t="shared" si="1132"/>
        <v>0.001233105134</v>
      </c>
      <c r="R1129" s="180">
        <f t="shared" si="1132"/>
        <v>0.002343716381</v>
      </c>
      <c r="S1129" s="180">
        <f t="shared" si="1132"/>
        <v>0.002841858191</v>
      </c>
      <c r="T1129" s="181">
        <f t="shared" si="3"/>
        <v>4.09</v>
      </c>
      <c r="U1129" s="182">
        <f t="shared" si="4"/>
        <v>44264</v>
      </c>
      <c r="V1129" s="182">
        <f t="shared" si="5"/>
        <v>44356</v>
      </c>
      <c r="W1129" s="182">
        <f t="shared" si="6"/>
        <v>44448</v>
      </c>
      <c r="X1129" s="181">
        <f t="shared" si="7"/>
        <v>181</v>
      </c>
      <c r="Y1129" s="181">
        <f t="shared" si="8"/>
        <v>273</v>
      </c>
      <c r="Z1129" s="181">
        <f t="shared" si="9"/>
        <v>365</v>
      </c>
      <c r="AA1129" s="155"/>
      <c r="AB1129" s="9"/>
      <c r="AC1129" s="9"/>
      <c r="AD1129" s="9"/>
      <c r="AE1129" s="9"/>
      <c r="AF1129" s="9"/>
      <c r="AG1129" s="9"/>
      <c r="AH1129" s="9"/>
    </row>
    <row r="1130" ht="15.75" customHeight="1">
      <c r="A1130" s="177">
        <v>44082.0</v>
      </c>
      <c r="B1130" s="178">
        <v>0.18</v>
      </c>
      <c r="C1130" s="178">
        <v>0.25</v>
      </c>
      <c r="D1130" s="178">
        <v>0.32</v>
      </c>
      <c r="E1130" s="178">
        <v>0.51</v>
      </c>
      <c r="F1130" s="178">
        <v>1.07</v>
      </c>
      <c r="G1130" s="178">
        <v>1.53</v>
      </c>
      <c r="H1130" s="178">
        <v>2.86</v>
      </c>
      <c r="I1130" s="178">
        <v>3.47</v>
      </c>
      <c r="J1130" s="178">
        <v>3.98</v>
      </c>
      <c r="K1130" s="179">
        <f>MAX(0,((T1130*(365/365))-VLOOKUP(A1130,VBMA!$A:$D,4,0))  /  (T1130* (365/365)   ))</f>
        <v>0.9181372549</v>
      </c>
      <c r="L1130" s="180">
        <f t="shared" ref="L1130:S1130" si="1133">(B1130*(1-$K1130) * (365/365))/100</f>
        <v>0.0001473529412</v>
      </c>
      <c r="M1130" s="180">
        <f t="shared" si="1133"/>
        <v>0.0002046568627</v>
      </c>
      <c r="N1130" s="180">
        <f t="shared" si="1133"/>
        <v>0.0002619607843</v>
      </c>
      <c r="O1130" s="180">
        <f t="shared" si="1133"/>
        <v>0.0004175</v>
      </c>
      <c r="P1130" s="180">
        <f t="shared" si="1133"/>
        <v>0.0008759313725</v>
      </c>
      <c r="Q1130" s="180">
        <f t="shared" si="1133"/>
        <v>0.0012525</v>
      </c>
      <c r="R1130" s="180">
        <f t="shared" si="1133"/>
        <v>0.00234127451</v>
      </c>
      <c r="S1130" s="180">
        <f t="shared" si="1133"/>
        <v>0.002840637255</v>
      </c>
      <c r="T1130" s="181">
        <f t="shared" si="3"/>
        <v>4.08</v>
      </c>
      <c r="U1130" s="182">
        <f t="shared" si="4"/>
        <v>44263</v>
      </c>
      <c r="V1130" s="182">
        <f t="shared" si="5"/>
        <v>44355</v>
      </c>
      <c r="W1130" s="182">
        <f t="shared" si="6"/>
        <v>44447</v>
      </c>
      <c r="X1130" s="181">
        <f t="shared" si="7"/>
        <v>181</v>
      </c>
      <c r="Y1130" s="181">
        <f t="shared" si="8"/>
        <v>273</v>
      </c>
      <c r="Z1130" s="181">
        <f t="shared" si="9"/>
        <v>365</v>
      </c>
      <c r="AA1130" s="155"/>
      <c r="AB1130" s="9"/>
      <c r="AC1130" s="9"/>
      <c r="AD1130" s="9"/>
      <c r="AE1130" s="9"/>
      <c r="AF1130" s="9"/>
      <c r="AG1130" s="9"/>
      <c r="AH1130" s="9"/>
    </row>
    <row r="1131" ht="15.75" customHeight="1">
      <c r="A1131" s="177">
        <v>44081.0</v>
      </c>
      <c r="B1131" s="178">
        <v>0.19</v>
      </c>
      <c r="C1131" s="178">
        <v>0.27</v>
      </c>
      <c r="D1131" s="178">
        <v>0.33</v>
      </c>
      <c r="E1131" s="178">
        <v>0.54</v>
      </c>
      <c r="F1131" s="178">
        <v>1.11</v>
      </c>
      <c r="G1131" s="178">
        <v>1.56</v>
      </c>
      <c r="H1131" s="178">
        <v>2.81</v>
      </c>
      <c r="I1131" s="178">
        <v>3.42</v>
      </c>
      <c r="J1131" s="178">
        <v>3.95</v>
      </c>
      <c r="K1131" s="179">
        <f>MAX(0,((T1131*(365/365))-VLOOKUP(A1131,VBMA!$A:$D,4,0))  /  (T1131* (365/365)   ))</f>
        <v>0.9171215881</v>
      </c>
      <c r="L1131" s="180">
        <f t="shared" ref="L1131:S1131" si="1134">(B1131*(1-$K1131) * (365/365))/100</f>
        <v>0.0001574689826</v>
      </c>
      <c r="M1131" s="180">
        <f t="shared" si="1134"/>
        <v>0.0002237717122</v>
      </c>
      <c r="N1131" s="180">
        <f t="shared" si="1134"/>
        <v>0.0002734987593</v>
      </c>
      <c r="O1131" s="180">
        <f t="shared" si="1134"/>
        <v>0.0004475434243</v>
      </c>
      <c r="P1131" s="180">
        <f t="shared" si="1134"/>
        <v>0.0009199503722</v>
      </c>
      <c r="Q1131" s="180">
        <f t="shared" si="1134"/>
        <v>0.001292903226</v>
      </c>
      <c r="R1131" s="180">
        <f t="shared" si="1134"/>
        <v>0.002328883375</v>
      </c>
      <c r="S1131" s="180">
        <f t="shared" si="1134"/>
        <v>0.002834441687</v>
      </c>
      <c r="T1131" s="181">
        <f t="shared" si="3"/>
        <v>4.03</v>
      </c>
      <c r="U1131" s="182">
        <f t="shared" si="4"/>
        <v>44262</v>
      </c>
      <c r="V1131" s="182">
        <f t="shared" si="5"/>
        <v>44354</v>
      </c>
      <c r="W1131" s="182">
        <f t="shared" si="6"/>
        <v>44446</v>
      </c>
      <c r="X1131" s="181">
        <f t="shared" si="7"/>
        <v>181</v>
      </c>
      <c r="Y1131" s="181">
        <f t="shared" si="8"/>
        <v>273</v>
      </c>
      <c r="Z1131" s="181">
        <f t="shared" si="9"/>
        <v>365</v>
      </c>
      <c r="AA1131" s="155"/>
      <c r="AB1131" s="9"/>
      <c r="AC1131" s="9"/>
      <c r="AD1131" s="9"/>
      <c r="AE1131" s="9"/>
      <c r="AF1131" s="9"/>
      <c r="AG1131" s="9"/>
      <c r="AH1131" s="9"/>
    </row>
    <row r="1132" ht="15.75" customHeight="1">
      <c r="A1132" s="177">
        <v>44078.0</v>
      </c>
      <c r="B1132" s="178">
        <v>0.19</v>
      </c>
      <c r="C1132" s="178">
        <v>0.28</v>
      </c>
      <c r="D1132" s="178">
        <v>0.34</v>
      </c>
      <c r="E1132" s="178">
        <v>0.53</v>
      </c>
      <c r="F1132" s="178">
        <v>1.15</v>
      </c>
      <c r="G1132" s="178">
        <v>1.6</v>
      </c>
      <c r="H1132" s="178">
        <v>2.82</v>
      </c>
      <c r="I1132" s="178">
        <v>3.42</v>
      </c>
      <c r="J1132" s="178">
        <v>3.98</v>
      </c>
      <c r="K1132" s="179">
        <f>MAX(0,((T1132*(365/365))-VLOOKUP(A1132,VBMA!$A:$D,4,0))  /  (T1132* (365/365)   ))</f>
        <v>0.9146766169</v>
      </c>
      <c r="L1132" s="180">
        <f t="shared" ref="L1132:S1132" si="1135">(B1132*(1-$K1132) * (365/365))/100</f>
        <v>0.0001621144279</v>
      </c>
      <c r="M1132" s="180">
        <f t="shared" si="1135"/>
        <v>0.0002389054726</v>
      </c>
      <c r="N1132" s="180">
        <f t="shared" si="1135"/>
        <v>0.0002900995025</v>
      </c>
      <c r="O1132" s="180">
        <f t="shared" si="1135"/>
        <v>0.0004522139303</v>
      </c>
      <c r="P1132" s="180">
        <f t="shared" si="1135"/>
        <v>0.0009812189055</v>
      </c>
      <c r="Q1132" s="180">
        <f t="shared" si="1135"/>
        <v>0.001365174129</v>
      </c>
      <c r="R1132" s="180">
        <f t="shared" si="1135"/>
        <v>0.002406119403</v>
      </c>
      <c r="S1132" s="180">
        <f t="shared" si="1135"/>
        <v>0.002918059701</v>
      </c>
      <c r="T1132" s="181">
        <f t="shared" si="3"/>
        <v>4.02</v>
      </c>
      <c r="U1132" s="182">
        <f t="shared" si="4"/>
        <v>44259</v>
      </c>
      <c r="V1132" s="182">
        <f t="shared" si="5"/>
        <v>44351</v>
      </c>
      <c r="W1132" s="182">
        <f t="shared" si="6"/>
        <v>44443</v>
      </c>
      <c r="X1132" s="181">
        <f t="shared" si="7"/>
        <v>181</v>
      </c>
      <c r="Y1132" s="181">
        <f t="shared" si="8"/>
        <v>273</v>
      </c>
      <c r="Z1132" s="181">
        <f t="shared" si="9"/>
        <v>365</v>
      </c>
      <c r="AA1132" s="155"/>
      <c r="AB1132" s="9"/>
      <c r="AC1132" s="9"/>
      <c r="AD1132" s="9"/>
      <c r="AE1132" s="9"/>
      <c r="AF1132" s="9"/>
      <c r="AG1132" s="9"/>
      <c r="AH1132" s="9"/>
    </row>
    <row r="1133" ht="15.75" customHeight="1">
      <c r="A1133" s="177">
        <v>44077.0</v>
      </c>
      <c r="B1133" s="178">
        <v>0.19</v>
      </c>
      <c r="C1133" s="178">
        <v>0.27</v>
      </c>
      <c r="D1133" s="178">
        <v>0.34</v>
      </c>
      <c r="E1133" s="178">
        <v>0.52</v>
      </c>
      <c r="F1133" s="178">
        <v>1.08</v>
      </c>
      <c r="G1133" s="178">
        <v>1.58</v>
      </c>
      <c r="H1133" s="178">
        <v>2.84</v>
      </c>
      <c r="I1133" s="178">
        <v>3.4</v>
      </c>
      <c r="J1133" s="178">
        <v>3.98</v>
      </c>
      <c r="K1133" s="179">
        <f>MAX(0,((T1133*(365/365))-VLOOKUP(A1133,VBMA!$A:$D,4,0))  /  (T1133* (365/365)   ))</f>
        <v>0.9133838384</v>
      </c>
      <c r="L1133" s="180">
        <f t="shared" ref="L1133:S1133" si="1136">(B1133*(1-$K1133) * (365/365))/100</f>
        <v>0.0001645707071</v>
      </c>
      <c r="M1133" s="180">
        <f t="shared" si="1136"/>
        <v>0.0002338636364</v>
      </c>
      <c r="N1133" s="180">
        <f t="shared" si="1136"/>
        <v>0.0002944949495</v>
      </c>
      <c r="O1133" s="180">
        <f t="shared" si="1136"/>
        <v>0.0004504040404</v>
      </c>
      <c r="P1133" s="180">
        <f t="shared" si="1136"/>
        <v>0.0009354545455</v>
      </c>
      <c r="Q1133" s="180">
        <f t="shared" si="1136"/>
        <v>0.001368535354</v>
      </c>
      <c r="R1133" s="180">
        <f t="shared" si="1136"/>
        <v>0.00245989899</v>
      </c>
      <c r="S1133" s="180">
        <f t="shared" si="1136"/>
        <v>0.002944949495</v>
      </c>
      <c r="T1133" s="181">
        <f t="shared" si="3"/>
        <v>3.96</v>
      </c>
      <c r="U1133" s="182">
        <f t="shared" si="4"/>
        <v>44258</v>
      </c>
      <c r="V1133" s="182">
        <f t="shared" si="5"/>
        <v>44350</v>
      </c>
      <c r="W1133" s="182">
        <f t="shared" si="6"/>
        <v>44442</v>
      </c>
      <c r="X1133" s="181">
        <f t="shared" si="7"/>
        <v>181</v>
      </c>
      <c r="Y1133" s="181">
        <f t="shared" si="8"/>
        <v>273</v>
      </c>
      <c r="Z1133" s="181">
        <f t="shared" si="9"/>
        <v>365</v>
      </c>
      <c r="AA1133" s="155"/>
      <c r="AB1133" s="9"/>
      <c r="AC1133" s="9"/>
      <c r="AD1133" s="9"/>
      <c r="AE1133" s="9"/>
      <c r="AF1133" s="9"/>
      <c r="AG1133" s="9"/>
      <c r="AH1133" s="9"/>
    </row>
    <row r="1134" ht="15.75" customHeight="1">
      <c r="A1134" s="177">
        <v>44075.0</v>
      </c>
      <c r="B1134" s="178">
        <v>0.19</v>
      </c>
      <c r="C1134" s="178">
        <v>0.26</v>
      </c>
      <c r="D1134" s="178">
        <v>0.34</v>
      </c>
      <c r="E1134" s="178">
        <v>0.53</v>
      </c>
      <c r="F1134" s="178">
        <v>1.05</v>
      </c>
      <c r="G1134" s="178">
        <v>1.5</v>
      </c>
      <c r="H1134" s="178">
        <v>2.73</v>
      </c>
      <c r="I1134" s="178">
        <v>3.3</v>
      </c>
      <c r="J1134" s="178">
        <v>3.94</v>
      </c>
      <c r="K1134" s="179">
        <f>MAX(0,((T1134*(365/365))-VLOOKUP(A1134,VBMA!$A:$D,4,0))  /  (T1134* (365/365)   ))</f>
        <v>0.911369509</v>
      </c>
      <c r="L1134" s="180">
        <f t="shared" ref="L1134:S1134" si="1137">(B1134*(1-$K1134) * (365/365))/100</f>
        <v>0.0001683979328</v>
      </c>
      <c r="M1134" s="180">
        <f t="shared" si="1137"/>
        <v>0.0002304392765</v>
      </c>
      <c r="N1134" s="180">
        <f t="shared" si="1137"/>
        <v>0.0003013436693</v>
      </c>
      <c r="O1134" s="180">
        <f t="shared" si="1137"/>
        <v>0.0004697416021</v>
      </c>
      <c r="P1134" s="180">
        <f t="shared" si="1137"/>
        <v>0.000930620155</v>
      </c>
      <c r="Q1134" s="180">
        <f t="shared" si="1137"/>
        <v>0.001329457364</v>
      </c>
      <c r="R1134" s="180">
        <f t="shared" si="1137"/>
        <v>0.002419612403</v>
      </c>
      <c r="S1134" s="180">
        <f t="shared" si="1137"/>
        <v>0.002924806202</v>
      </c>
      <c r="T1134" s="181">
        <f t="shared" si="3"/>
        <v>3.87</v>
      </c>
      <c r="U1134" s="182">
        <f t="shared" si="4"/>
        <v>44256</v>
      </c>
      <c r="V1134" s="182">
        <f t="shared" si="5"/>
        <v>44348</v>
      </c>
      <c r="W1134" s="182">
        <f t="shared" si="6"/>
        <v>44440</v>
      </c>
      <c r="X1134" s="181">
        <f t="shared" si="7"/>
        <v>181</v>
      </c>
      <c r="Y1134" s="181">
        <f t="shared" si="8"/>
        <v>273</v>
      </c>
      <c r="Z1134" s="181">
        <f t="shared" si="9"/>
        <v>365</v>
      </c>
      <c r="AA1134" s="155"/>
      <c r="AB1134" s="9"/>
      <c r="AC1134" s="9"/>
      <c r="AD1134" s="9"/>
      <c r="AE1134" s="9"/>
      <c r="AF1134" s="9"/>
      <c r="AG1134" s="9"/>
      <c r="AH1134" s="9"/>
    </row>
    <row r="1135" ht="15.75" customHeight="1">
      <c r="A1135" s="177">
        <v>44074.0</v>
      </c>
      <c r="B1135" s="178">
        <v>0.18</v>
      </c>
      <c r="C1135" s="178">
        <v>0.28</v>
      </c>
      <c r="D1135" s="178">
        <v>0.33</v>
      </c>
      <c r="E1135" s="178">
        <v>0.56</v>
      </c>
      <c r="F1135" s="178">
        <v>1.12</v>
      </c>
      <c r="G1135" s="178">
        <v>1.63</v>
      </c>
      <c r="H1135" s="178">
        <v>2.88</v>
      </c>
      <c r="I1135" s="178">
        <v>3.5</v>
      </c>
      <c r="J1135" s="178">
        <v>4.04</v>
      </c>
      <c r="K1135" s="179">
        <f>MAX(0,((T1135*(365/365))-VLOOKUP(A1135,VBMA!$A:$D,4,0))  /  (T1135* (365/365)   ))</f>
        <v>0.9178922234</v>
      </c>
      <c r="L1135" s="180">
        <f t="shared" ref="L1135:S1135" si="1138">(B1135*(1-$K1135) * (365/365))/100</f>
        <v>0.0001477939979</v>
      </c>
      <c r="M1135" s="180">
        <f t="shared" si="1138"/>
        <v>0.0002299017746</v>
      </c>
      <c r="N1135" s="180">
        <f t="shared" si="1138"/>
        <v>0.0002709556629</v>
      </c>
      <c r="O1135" s="180">
        <f t="shared" si="1138"/>
        <v>0.0004598035491</v>
      </c>
      <c r="P1135" s="180">
        <f t="shared" si="1138"/>
        <v>0.0009196070983</v>
      </c>
      <c r="Q1135" s="180">
        <f t="shared" si="1138"/>
        <v>0.001338356759</v>
      </c>
      <c r="R1135" s="180">
        <f t="shared" si="1138"/>
        <v>0.002364703967</v>
      </c>
      <c r="S1135" s="180">
        <f t="shared" si="1138"/>
        <v>0.002873772182</v>
      </c>
      <c r="T1135" s="181">
        <f t="shared" si="3"/>
        <v>4.140898876</v>
      </c>
      <c r="U1135" s="182">
        <f t="shared" si="4"/>
        <v>44258</v>
      </c>
      <c r="V1135" s="182">
        <f t="shared" si="5"/>
        <v>44347</v>
      </c>
      <c r="W1135" s="182">
        <f t="shared" si="6"/>
        <v>44439</v>
      </c>
      <c r="X1135" s="181">
        <f t="shared" si="7"/>
        <v>184</v>
      </c>
      <c r="Y1135" s="181">
        <f t="shared" si="8"/>
        <v>273</v>
      </c>
      <c r="Z1135" s="181">
        <f t="shared" si="9"/>
        <v>365</v>
      </c>
      <c r="AA1135" s="155"/>
      <c r="AB1135" s="9"/>
      <c r="AC1135" s="9"/>
      <c r="AD1135" s="9"/>
      <c r="AE1135" s="9"/>
      <c r="AF1135" s="9"/>
      <c r="AG1135" s="9"/>
      <c r="AH1135" s="9"/>
    </row>
    <row r="1136" ht="15.75" customHeight="1">
      <c r="A1136" s="177">
        <v>44071.0</v>
      </c>
      <c r="B1136" s="178">
        <v>0.19</v>
      </c>
      <c r="C1136" s="178">
        <v>0.28</v>
      </c>
      <c r="D1136" s="178">
        <v>0.34</v>
      </c>
      <c r="E1136" s="178">
        <v>0.55</v>
      </c>
      <c r="F1136" s="178">
        <v>1.12</v>
      </c>
      <c r="G1136" s="178">
        <v>1.58</v>
      </c>
      <c r="H1136" s="178">
        <v>2.85</v>
      </c>
      <c r="I1136" s="178">
        <v>3.42</v>
      </c>
      <c r="J1136" s="178">
        <v>3.98</v>
      </c>
      <c r="K1136" s="179">
        <f>MAX(0,((T1136*(365/365))-VLOOKUP(A1136,VBMA!$A:$D,4,0))  /  (T1136* (365/365)   ))</f>
        <v>0.9191861443</v>
      </c>
      <c r="L1136" s="180">
        <f t="shared" ref="L1136:S1136" si="1139">(B1136*(1-$K1136) * (365/365))/100</f>
        <v>0.0001535463259</v>
      </c>
      <c r="M1136" s="180">
        <f t="shared" si="1139"/>
        <v>0.000226278796</v>
      </c>
      <c r="N1136" s="180">
        <f t="shared" si="1139"/>
        <v>0.0002747671095</v>
      </c>
      <c r="O1136" s="180">
        <f t="shared" si="1139"/>
        <v>0.0004444762065</v>
      </c>
      <c r="P1136" s="180">
        <f t="shared" si="1139"/>
        <v>0.0009051151841</v>
      </c>
      <c r="Q1136" s="180">
        <f t="shared" si="1139"/>
        <v>0.00127685892</v>
      </c>
      <c r="R1136" s="180">
        <f t="shared" si="1139"/>
        <v>0.002303194888</v>
      </c>
      <c r="S1136" s="180">
        <f t="shared" si="1139"/>
        <v>0.002763833866</v>
      </c>
      <c r="T1136" s="181">
        <f t="shared" si="3"/>
        <v>4.009213483</v>
      </c>
      <c r="U1136" s="182">
        <f t="shared" si="4"/>
        <v>44255</v>
      </c>
      <c r="V1136" s="182">
        <f t="shared" si="5"/>
        <v>44344</v>
      </c>
      <c r="W1136" s="182">
        <f t="shared" si="6"/>
        <v>44436</v>
      </c>
      <c r="X1136" s="181">
        <f t="shared" si="7"/>
        <v>184</v>
      </c>
      <c r="Y1136" s="181">
        <f t="shared" si="8"/>
        <v>273</v>
      </c>
      <c r="Z1136" s="181">
        <f t="shared" si="9"/>
        <v>365</v>
      </c>
      <c r="AA1136" s="155"/>
      <c r="AB1136" s="9"/>
      <c r="AC1136" s="9"/>
      <c r="AD1136" s="9"/>
      <c r="AE1136" s="9"/>
      <c r="AF1136" s="9"/>
      <c r="AG1136" s="9"/>
      <c r="AH1136" s="9"/>
    </row>
    <row r="1137" ht="15.75" customHeight="1">
      <c r="A1137" s="177">
        <v>44070.0</v>
      </c>
      <c r="B1137" s="178">
        <v>0.21</v>
      </c>
      <c r="C1137" s="178">
        <v>0.3</v>
      </c>
      <c r="D1137" s="178">
        <v>0.38</v>
      </c>
      <c r="E1137" s="178">
        <v>0.58</v>
      </c>
      <c r="F1137" s="178">
        <v>1.2</v>
      </c>
      <c r="G1137" s="178">
        <v>1.68</v>
      </c>
      <c r="H1137" s="178">
        <v>2.93</v>
      </c>
      <c r="I1137" s="178">
        <v>3.54</v>
      </c>
      <c r="J1137" s="178">
        <v>4.04</v>
      </c>
      <c r="K1137" s="179">
        <f>MAX(0,((T1137*(365/365))-VLOOKUP(A1137,VBMA!$A:$D,4,0))  /  (T1137* (365/365)   ))</f>
        <v>0.918476211</v>
      </c>
      <c r="L1137" s="180">
        <f t="shared" ref="L1137:S1137" si="1140">(B1137*(1-$K1137) * (365/365))/100</f>
        <v>0.0001711999569</v>
      </c>
      <c r="M1137" s="180">
        <f t="shared" si="1140"/>
        <v>0.000244571367</v>
      </c>
      <c r="N1137" s="180">
        <f t="shared" si="1140"/>
        <v>0.0003097903982</v>
      </c>
      <c r="O1137" s="180">
        <f t="shared" si="1140"/>
        <v>0.0004728379762</v>
      </c>
      <c r="P1137" s="180">
        <f t="shared" si="1140"/>
        <v>0.000978285468</v>
      </c>
      <c r="Q1137" s="180">
        <f t="shared" si="1140"/>
        <v>0.001369599655</v>
      </c>
      <c r="R1137" s="180">
        <f t="shared" si="1140"/>
        <v>0.002388647018</v>
      </c>
      <c r="S1137" s="180">
        <f t="shared" si="1140"/>
        <v>0.002885942131</v>
      </c>
      <c r="T1137" s="181">
        <f t="shared" si="3"/>
        <v>4.170561798</v>
      </c>
      <c r="U1137" s="182">
        <f t="shared" si="4"/>
        <v>44254</v>
      </c>
      <c r="V1137" s="182">
        <f t="shared" si="5"/>
        <v>44343</v>
      </c>
      <c r="W1137" s="182">
        <f t="shared" si="6"/>
        <v>44435</v>
      </c>
      <c r="X1137" s="181">
        <f t="shared" si="7"/>
        <v>184</v>
      </c>
      <c r="Y1137" s="181">
        <f t="shared" si="8"/>
        <v>273</v>
      </c>
      <c r="Z1137" s="181">
        <f t="shared" si="9"/>
        <v>365</v>
      </c>
      <c r="AA1137" s="155"/>
      <c r="AB1137" s="9"/>
      <c r="AC1137" s="9"/>
      <c r="AD1137" s="9"/>
      <c r="AE1137" s="9"/>
      <c r="AF1137" s="9"/>
      <c r="AG1137" s="9"/>
      <c r="AH1137" s="9"/>
    </row>
    <row r="1138" ht="15.75" customHeight="1">
      <c r="A1138" s="177">
        <v>44069.0</v>
      </c>
      <c r="B1138" s="178">
        <v>0.2</v>
      </c>
      <c r="C1138" s="178">
        <v>0.29</v>
      </c>
      <c r="D1138" s="178">
        <v>0.38</v>
      </c>
      <c r="E1138" s="178">
        <v>0.54</v>
      </c>
      <c r="F1138" s="178">
        <v>1.18</v>
      </c>
      <c r="G1138" s="178">
        <v>1.58</v>
      </c>
      <c r="H1138" s="178">
        <v>2.93</v>
      </c>
      <c r="I1138" s="178">
        <v>3.56</v>
      </c>
      <c r="J1138" s="178">
        <v>4.08</v>
      </c>
      <c r="K1138" s="179">
        <f>MAX(0,((T1138*(365/365))-VLOOKUP(A1138,VBMA!$A:$D,4,0))  /  (T1138* (365/365)   ))</f>
        <v>0.921875667</v>
      </c>
      <c r="L1138" s="180">
        <f t="shared" ref="L1138:S1138" si="1141">(B1138*(1-$K1138) * (365/365))/100</f>
        <v>0.000156248666</v>
      </c>
      <c r="M1138" s="180">
        <f t="shared" si="1141"/>
        <v>0.0002265605656</v>
      </c>
      <c r="N1138" s="180">
        <f t="shared" si="1141"/>
        <v>0.0002968724653</v>
      </c>
      <c r="O1138" s="180">
        <f t="shared" si="1141"/>
        <v>0.0004218713981</v>
      </c>
      <c r="P1138" s="180">
        <f t="shared" si="1141"/>
        <v>0.0009218671291</v>
      </c>
      <c r="Q1138" s="180">
        <f t="shared" si="1141"/>
        <v>0.001234364461</v>
      </c>
      <c r="R1138" s="180">
        <f t="shared" si="1141"/>
        <v>0.002289042956</v>
      </c>
      <c r="S1138" s="180">
        <f t="shared" si="1141"/>
        <v>0.002781226254</v>
      </c>
      <c r="T1138" s="181">
        <f t="shared" si="3"/>
        <v>4.211235955</v>
      </c>
      <c r="U1138" s="182">
        <f t="shared" si="4"/>
        <v>44253</v>
      </c>
      <c r="V1138" s="182">
        <f t="shared" si="5"/>
        <v>44342</v>
      </c>
      <c r="W1138" s="182">
        <f t="shared" si="6"/>
        <v>44434</v>
      </c>
      <c r="X1138" s="181">
        <f t="shared" si="7"/>
        <v>184</v>
      </c>
      <c r="Y1138" s="181">
        <f t="shared" si="8"/>
        <v>273</v>
      </c>
      <c r="Z1138" s="181">
        <f t="shared" si="9"/>
        <v>365</v>
      </c>
      <c r="AA1138" s="155"/>
      <c r="AB1138" s="9"/>
      <c r="AC1138" s="9"/>
      <c r="AD1138" s="9"/>
      <c r="AE1138" s="9"/>
      <c r="AF1138" s="9"/>
      <c r="AG1138" s="9"/>
      <c r="AH1138" s="9"/>
    </row>
    <row r="1139" ht="15.75" customHeight="1">
      <c r="A1139" s="177">
        <v>44068.0</v>
      </c>
      <c r="B1139" s="178">
        <v>0.2</v>
      </c>
      <c r="C1139" s="178">
        <v>0.29</v>
      </c>
      <c r="D1139" s="178">
        <v>0.38</v>
      </c>
      <c r="E1139" s="178">
        <v>0.56</v>
      </c>
      <c r="F1139" s="178">
        <v>1.2</v>
      </c>
      <c r="G1139" s="178">
        <v>1.6</v>
      </c>
      <c r="H1139" s="178">
        <v>2.85</v>
      </c>
      <c r="I1139" s="178">
        <v>3.48</v>
      </c>
      <c r="J1139" s="178">
        <v>4.0</v>
      </c>
      <c r="K1139" s="179">
        <f>MAX(0,((T1139*(365/365))-VLOOKUP(A1139,VBMA!$A:$D,4,0))  /  (T1139* (365/365)   ))</f>
        <v>0.9208469321</v>
      </c>
      <c r="L1139" s="180">
        <f t="shared" ref="L1139:S1139" si="1142">(B1139*(1-$K1139) * (365/365))/100</f>
        <v>0.0001583061358</v>
      </c>
      <c r="M1139" s="180">
        <f t="shared" si="1142"/>
        <v>0.0002295438969</v>
      </c>
      <c r="N1139" s="180">
        <f t="shared" si="1142"/>
        <v>0.000300781658</v>
      </c>
      <c r="O1139" s="180">
        <f t="shared" si="1142"/>
        <v>0.0004432571802</v>
      </c>
      <c r="P1139" s="180">
        <f t="shared" si="1142"/>
        <v>0.0009498368146</v>
      </c>
      <c r="Q1139" s="180">
        <f t="shared" si="1142"/>
        <v>0.001266449086</v>
      </c>
      <c r="R1139" s="180">
        <f t="shared" si="1142"/>
        <v>0.002255862435</v>
      </c>
      <c r="S1139" s="180">
        <f t="shared" si="1142"/>
        <v>0.002754526762</v>
      </c>
      <c r="T1139" s="181">
        <f t="shared" si="3"/>
        <v>4.131235955</v>
      </c>
      <c r="U1139" s="182">
        <f t="shared" si="4"/>
        <v>44252</v>
      </c>
      <c r="V1139" s="182">
        <f t="shared" si="5"/>
        <v>44341</v>
      </c>
      <c r="W1139" s="182">
        <f t="shared" si="6"/>
        <v>44433</v>
      </c>
      <c r="X1139" s="181">
        <f t="shared" si="7"/>
        <v>184</v>
      </c>
      <c r="Y1139" s="181">
        <f t="shared" si="8"/>
        <v>273</v>
      </c>
      <c r="Z1139" s="181">
        <f t="shared" si="9"/>
        <v>365</v>
      </c>
      <c r="AA1139" s="155"/>
      <c r="AB1139" s="9"/>
      <c r="AC1139" s="9"/>
      <c r="AD1139" s="9"/>
      <c r="AE1139" s="9"/>
      <c r="AF1139" s="9"/>
      <c r="AG1139" s="9"/>
      <c r="AH1139" s="9"/>
    </row>
    <row r="1140" ht="15.75" customHeight="1">
      <c r="A1140" s="177">
        <v>44067.0</v>
      </c>
      <c r="B1140" s="178">
        <v>0.2</v>
      </c>
      <c r="C1140" s="178">
        <v>0.28</v>
      </c>
      <c r="D1140" s="178">
        <v>0.38</v>
      </c>
      <c r="E1140" s="178">
        <v>0.55</v>
      </c>
      <c r="F1140" s="178">
        <v>1.17</v>
      </c>
      <c r="G1140" s="178">
        <v>1.6</v>
      </c>
      <c r="H1140" s="178">
        <v>2.83</v>
      </c>
      <c r="I1140" s="178">
        <v>3.5</v>
      </c>
      <c r="J1140" s="178">
        <v>4.03</v>
      </c>
      <c r="K1140" s="179">
        <f>MAX(0,((T1140*(365/365))-VLOOKUP(A1140,VBMA!$A:$D,4,0))  /  (T1140* (365/365)   ))</f>
        <v>0.9220051455</v>
      </c>
      <c r="L1140" s="180">
        <f t="shared" ref="L1140:S1140" si="1143">(B1140*(1-$K1140) * (365/365))/100</f>
        <v>0.000155989709</v>
      </c>
      <c r="M1140" s="180">
        <f t="shared" si="1143"/>
        <v>0.0002183855925</v>
      </c>
      <c r="N1140" s="180">
        <f t="shared" si="1143"/>
        <v>0.000296380447</v>
      </c>
      <c r="O1140" s="180">
        <f t="shared" si="1143"/>
        <v>0.0004289716996</v>
      </c>
      <c r="P1140" s="180">
        <f t="shared" si="1143"/>
        <v>0.0009125397974</v>
      </c>
      <c r="Q1140" s="180">
        <f t="shared" si="1143"/>
        <v>0.001247917672</v>
      </c>
      <c r="R1140" s="180">
        <f t="shared" si="1143"/>
        <v>0.002207254382</v>
      </c>
      <c r="S1140" s="180">
        <f t="shared" si="1143"/>
        <v>0.002729819907</v>
      </c>
      <c r="T1140" s="181">
        <f t="shared" si="3"/>
        <v>4.19258427</v>
      </c>
      <c r="U1140" s="182">
        <f t="shared" si="4"/>
        <v>44251</v>
      </c>
      <c r="V1140" s="182">
        <f t="shared" si="5"/>
        <v>44340</v>
      </c>
      <c r="W1140" s="182">
        <f t="shared" si="6"/>
        <v>44432</v>
      </c>
      <c r="X1140" s="181">
        <f t="shared" si="7"/>
        <v>184</v>
      </c>
      <c r="Y1140" s="181">
        <f t="shared" si="8"/>
        <v>273</v>
      </c>
      <c r="Z1140" s="181">
        <f t="shared" si="9"/>
        <v>365</v>
      </c>
      <c r="AA1140" s="155"/>
      <c r="AB1140" s="9"/>
      <c r="AC1140" s="9"/>
      <c r="AD1140" s="9"/>
      <c r="AE1140" s="9"/>
      <c r="AF1140" s="9"/>
      <c r="AG1140" s="9"/>
      <c r="AH1140" s="9"/>
    </row>
    <row r="1141" ht="15.75" customHeight="1">
      <c r="A1141" s="177">
        <v>44064.0</v>
      </c>
      <c r="B1141" s="178">
        <v>0.21</v>
      </c>
      <c r="C1141" s="178">
        <v>0.31</v>
      </c>
      <c r="D1141" s="178">
        <v>0.39</v>
      </c>
      <c r="E1141" s="178">
        <v>0.54</v>
      </c>
      <c r="F1141" s="178">
        <v>1.17</v>
      </c>
      <c r="G1141" s="178">
        <v>1.61</v>
      </c>
      <c r="H1141" s="178">
        <v>2.83</v>
      </c>
      <c r="I1141" s="178">
        <v>3.45</v>
      </c>
      <c r="J1141" s="178">
        <v>4.0</v>
      </c>
      <c r="K1141" s="179">
        <f>MAX(0,((T1141*(365/365))-VLOOKUP(A1141,VBMA!$A:$D,4,0))  /  (T1141* (365/365)   ))</f>
        <v>0.919822022</v>
      </c>
      <c r="L1141" s="180">
        <f t="shared" ref="L1141:S1141" si="1144">(B1141*(1-$K1141) * (365/365))/100</f>
        <v>0.0001683737537</v>
      </c>
      <c r="M1141" s="180">
        <f t="shared" si="1144"/>
        <v>0.0002485517317</v>
      </c>
      <c r="N1141" s="180">
        <f t="shared" si="1144"/>
        <v>0.0003126941141</v>
      </c>
      <c r="O1141" s="180">
        <f t="shared" si="1144"/>
        <v>0.0004329610811</v>
      </c>
      <c r="P1141" s="180">
        <f t="shared" si="1144"/>
        <v>0.0009380823423</v>
      </c>
      <c r="Q1141" s="180">
        <f t="shared" si="1144"/>
        <v>0.001290865445</v>
      </c>
      <c r="R1141" s="180">
        <f t="shared" si="1144"/>
        <v>0.002269036777</v>
      </c>
      <c r="S1141" s="180">
        <f t="shared" si="1144"/>
        <v>0.00276614024</v>
      </c>
      <c r="T1141" s="181">
        <f t="shared" si="3"/>
        <v>4.090898876</v>
      </c>
      <c r="U1141" s="182">
        <f t="shared" si="4"/>
        <v>44248</v>
      </c>
      <c r="V1141" s="182">
        <f t="shared" si="5"/>
        <v>44337</v>
      </c>
      <c r="W1141" s="182">
        <f t="shared" si="6"/>
        <v>44429</v>
      </c>
      <c r="X1141" s="181">
        <f t="shared" si="7"/>
        <v>184</v>
      </c>
      <c r="Y1141" s="181">
        <f t="shared" si="8"/>
        <v>273</v>
      </c>
      <c r="Z1141" s="181">
        <f t="shared" si="9"/>
        <v>365</v>
      </c>
      <c r="AA1141" s="155"/>
      <c r="AB1141" s="9"/>
      <c r="AC1141" s="9"/>
      <c r="AD1141" s="9"/>
      <c r="AE1141" s="9"/>
      <c r="AF1141" s="9"/>
      <c r="AG1141" s="9"/>
      <c r="AH1141" s="9"/>
    </row>
    <row r="1142" ht="15.75" customHeight="1">
      <c r="A1142" s="177">
        <v>44063.0</v>
      </c>
      <c r="B1142" s="178">
        <v>0.2</v>
      </c>
      <c r="C1142" s="178">
        <v>0.3</v>
      </c>
      <c r="D1142" s="178">
        <v>0.38</v>
      </c>
      <c r="E1142" s="178">
        <v>0.54</v>
      </c>
      <c r="F1142" s="178">
        <v>1.14</v>
      </c>
      <c r="G1142" s="178">
        <v>1.6</v>
      </c>
      <c r="H1142" s="178">
        <v>2.84</v>
      </c>
      <c r="I1142" s="178">
        <v>3.45</v>
      </c>
      <c r="J1142" s="178">
        <v>4.0</v>
      </c>
      <c r="K1142" s="179">
        <f>MAX(0,((T1142*(365/365))-VLOOKUP(A1142,VBMA!$A:$D,4,0))  /  (T1142* (365/365)   ))</f>
        <v>0.9196189113</v>
      </c>
      <c r="L1142" s="180">
        <f t="shared" ref="L1142:S1142" si="1145">(B1142*(1-$K1142) * (365/365))/100</f>
        <v>0.0001607621775</v>
      </c>
      <c r="M1142" s="180">
        <f t="shared" si="1145"/>
        <v>0.0002411432662</v>
      </c>
      <c r="N1142" s="180">
        <f t="shared" si="1145"/>
        <v>0.0003054481372</v>
      </c>
      <c r="O1142" s="180">
        <f t="shared" si="1145"/>
        <v>0.0004340578792</v>
      </c>
      <c r="P1142" s="180">
        <f t="shared" si="1145"/>
        <v>0.0009163444117</v>
      </c>
      <c r="Q1142" s="180">
        <f t="shared" si="1145"/>
        <v>0.00128609742</v>
      </c>
      <c r="R1142" s="180">
        <f t="shared" si="1145"/>
        <v>0.00228282292</v>
      </c>
      <c r="S1142" s="180">
        <f t="shared" si="1145"/>
        <v>0.002773147562</v>
      </c>
      <c r="T1142" s="181">
        <f t="shared" si="3"/>
        <v>4.080561798</v>
      </c>
      <c r="U1142" s="182">
        <f t="shared" si="4"/>
        <v>44247</v>
      </c>
      <c r="V1142" s="182">
        <f t="shared" si="5"/>
        <v>44336</v>
      </c>
      <c r="W1142" s="182">
        <f t="shared" si="6"/>
        <v>44428</v>
      </c>
      <c r="X1142" s="181">
        <f t="shared" si="7"/>
        <v>184</v>
      </c>
      <c r="Y1142" s="181">
        <f t="shared" si="8"/>
        <v>273</v>
      </c>
      <c r="Z1142" s="181">
        <f t="shared" si="9"/>
        <v>365</v>
      </c>
      <c r="AA1142" s="155"/>
      <c r="AB1142" s="9"/>
      <c r="AC1142" s="9"/>
      <c r="AD1142" s="9"/>
      <c r="AE1142" s="9"/>
      <c r="AF1142" s="9"/>
      <c r="AG1142" s="9"/>
      <c r="AH1142" s="9"/>
    </row>
    <row r="1143" ht="15.75" customHeight="1">
      <c r="A1143" s="177">
        <v>44062.0</v>
      </c>
      <c r="B1143" s="178">
        <v>0.2</v>
      </c>
      <c r="C1143" s="178">
        <v>0.31</v>
      </c>
      <c r="D1143" s="178">
        <v>0.4</v>
      </c>
      <c r="E1143" s="178">
        <v>0.57</v>
      </c>
      <c r="F1143" s="178">
        <v>1.2</v>
      </c>
      <c r="G1143" s="178">
        <v>1.65</v>
      </c>
      <c r="H1143" s="178">
        <v>2.9</v>
      </c>
      <c r="I1143" s="178">
        <v>3.5</v>
      </c>
      <c r="J1143" s="178">
        <v>4.0</v>
      </c>
      <c r="K1143" s="179">
        <f>MAX(0,((T1143*(365/365))-VLOOKUP(A1143,VBMA!$A:$D,4,0))  /  (T1143* (365/365)   ))</f>
        <v>0.920878102</v>
      </c>
      <c r="L1143" s="180">
        <f t="shared" ref="L1143:S1143" si="1146">(B1143*(1-$K1143) * (365/365))/100</f>
        <v>0.000158243796</v>
      </c>
      <c r="M1143" s="180">
        <f t="shared" si="1146"/>
        <v>0.0002452778838</v>
      </c>
      <c r="N1143" s="180">
        <f t="shared" si="1146"/>
        <v>0.000316487592</v>
      </c>
      <c r="O1143" s="180">
        <f t="shared" si="1146"/>
        <v>0.0004509948187</v>
      </c>
      <c r="P1143" s="180">
        <f t="shared" si="1146"/>
        <v>0.0009494627761</v>
      </c>
      <c r="Q1143" s="180">
        <f t="shared" si="1146"/>
        <v>0.001305511317</v>
      </c>
      <c r="R1143" s="180">
        <f t="shared" si="1146"/>
        <v>0.002294535042</v>
      </c>
      <c r="S1143" s="180">
        <f t="shared" si="1146"/>
        <v>0.00276926643</v>
      </c>
      <c r="T1143" s="181">
        <f t="shared" si="3"/>
        <v>4.120224719</v>
      </c>
      <c r="U1143" s="182">
        <f t="shared" si="4"/>
        <v>44246</v>
      </c>
      <c r="V1143" s="182">
        <f t="shared" si="5"/>
        <v>44335</v>
      </c>
      <c r="W1143" s="182">
        <f t="shared" si="6"/>
        <v>44427</v>
      </c>
      <c r="X1143" s="181">
        <f t="shared" si="7"/>
        <v>184</v>
      </c>
      <c r="Y1143" s="181">
        <f t="shared" si="8"/>
        <v>273</v>
      </c>
      <c r="Z1143" s="181">
        <f t="shared" si="9"/>
        <v>365</v>
      </c>
      <c r="AA1143" s="155"/>
      <c r="AB1143" s="9"/>
      <c r="AC1143" s="9"/>
      <c r="AD1143" s="9"/>
      <c r="AE1143" s="9"/>
      <c r="AF1143" s="9"/>
      <c r="AG1143" s="9"/>
      <c r="AH1143" s="9"/>
    </row>
    <row r="1144" ht="15.75" customHeight="1">
      <c r="A1144" s="177">
        <v>44061.0</v>
      </c>
      <c r="B1144" s="178">
        <v>0.2</v>
      </c>
      <c r="C1144" s="178">
        <v>0.3</v>
      </c>
      <c r="D1144" s="178">
        <v>0.39</v>
      </c>
      <c r="E1144" s="178">
        <v>0.56</v>
      </c>
      <c r="F1144" s="178">
        <v>1.22</v>
      </c>
      <c r="G1144" s="178">
        <v>1.68</v>
      </c>
      <c r="H1144" s="178">
        <v>2.97</v>
      </c>
      <c r="I1144" s="178">
        <v>3.56</v>
      </c>
      <c r="J1144" s="178">
        <v>4.04</v>
      </c>
      <c r="K1144" s="179">
        <f>MAX(0,((T1144*(365/365))-VLOOKUP(A1144,VBMA!$A:$D,4,0))  /  (T1144* (365/365)   ))</f>
        <v>0.9215806208</v>
      </c>
      <c r="L1144" s="180">
        <f t="shared" ref="L1144:S1144" si="1147">(B1144*(1-$K1144) * (365/365))/100</f>
        <v>0.0001568387584</v>
      </c>
      <c r="M1144" s="180">
        <f t="shared" si="1147"/>
        <v>0.0002352581375</v>
      </c>
      <c r="N1144" s="180">
        <f t="shared" si="1147"/>
        <v>0.0003058355788</v>
      </c>
      <c r="O1144" s="180">
        <f t="shared" si="1147"/>
        <v>0.0004391485234</v>
      </c>
      <c r="P1144" s="180">
        <f t="shared" si="1147"/>
        <v>0.000956716426</v>
      </c>
      <c r="Q1144" s="180">
        <f t="shared" si="1147"/>
        <v>0.00131744557</v>
      </c>
      <c r="R1144" s="180">
        <f t="shared" si="1147"/>
        <v>0.002329055562</v>
      </c>
      <c r="S1144" s="180">
        <f t="shared" si="1147"/>
        <v>0.002791729899</v>
      </c>
      <c r="T1144" s="181">
        <f t="shared" si="3"/>
        <v>4.16988764</v>
      </c>
      <c r="U1144" s="182">
        <f t="shared" si="4"/>
        <v>44245</v>
      </c>
      <c r="V1144" s="182">
        <f t="shared" si="5"/>
        <v>44334</v>
      </c>
      <c r="W1144" s="182">
        <f t="shared" si="6"/>
        <v>44426</v>
      </c>
      <c r="X1144" s="181">
        <f t="shared" si="7"/>
        <v>184</v>
      </c>
      <c r="Y1144" s="181">
        <f t="shared" si="8"/>
        <v>273</v>
      </c>
      <c r="Z1144" s="181">
        <f t="shared" si="9"/>
        <v>365</v>
      </c>
      <c r="AA1144" s="155"/>
      <c r="AB1144" s="9"/>
      <c r="AC1144" s="9"/>
      <c r="AD1144" s="9"/>
      <c r="AE1144" s="9"/>
      <c r="AF1144" s="9"/>
      <c r="AG1144" s="9"/>
      <c r="AH1144" s="9"/>
    </row>
    <row r="1145" ht="15.75" customHeight="1">
      <c r="A1145" s="177">
        <v>44060.0</v>
      </c>
      <c r="B1145" s="178">
        <v>0.2</v>
      </c>
      <c r="C1145" s="178">
        <v>0.31</v>
      </c>
      <c r="D1145" s="178">
        <v>0.41</v>
      </c>
      <c r="E1145" s="178">
        <v>0.58</v>
      </c>
      <c r="F1145" s="178">
        <v>1.22</v>
      </c>
      <c r="G1145" s="178">
        <v>1.65</v>
      </c>
      <c r="H1145" s="178">
        <v>2.9</v>
      </c>
      <c r="I1145" s="178">
        <v>3.5</v>
      </c>
      <c r="J1145" s="178">
        <v>4.0</v>
      </c>
      <c r="K1145" s="179">
        <f>MAX(0,((T1145*(365/365))-VLOOKUP(A1145,VBMA!$A:$D,4,0))  /  (T1145* (365/365)   ))</f>
        <v>0.9216062176</v>
      </c>
      <c r="L1145" s="180">
        <f t="shared" ref="L1145:S1145" si="1148">(B1145*(1-$K1145) * (365/365))/100</f>
        <v>0.0001567875648</v>
      </c>
      <c r="M1145" s="180">
        <f t="shared" si="1148"/>
        <v>0.0002430207254</v>
      </c>
      <c r="N1145" s="180">
        <f t="shared" si="1148"/>
        <v>0.0003214145078</v>
      </c>
      <c r="O1145" s="180">
        <f t="shared" si="1148"/>
        <v>0.0004546839378</v>
      </c>
      <c r="P1145" s="180">
        <f t="shared" si="1148"/>
        <v>0.0009564041451</v>
      </c>
      <c r="Q1145" s="180">
        <f t="shared" si="1148"/>
        <v>0.001293497409</v>
      </c>
      <c r="R1145" s="180">
        <f t="shared" si="1148"/>
        <v>0.002273419689</v>
      </c>
      <c r="S1145" s="180">
        <f t="shared" si="1148"/>
        <v>0.002743782383</v>
      </c>
      <c r="T1145" s="181">
        <f t="shared" si="3"/>
        <v>4.120224719</v>
      </c>
      <c r="U1145" s="182">
        <f t="shared" si="4"/>
        <v>44244</v>
      </c>
      <c r="V1145" s="182">
        <f t="shared" si="5"/>
        <v>44333</v>
      </c>
      <c r="W1145" s="182">
        <f t="shared" si="6"/>
        <v>44425</v>
      </c>
      <c r="X1145" s="181">
        <f t="shared" si="7"/>
        <v>184</v>
      </c>
      <c r="Y1145" s="181">
        <f t="shared" si="8"/>
        <v>273</v>
      </c>
      <c r="Z1145" s="181">
        <f t="shared" si="9"/>
        <v>365</v>
      </c>
      <c r="AA1145" s="155"/>
      <c r="AB1145" s="9"/>
      <c r="AC1145" s="9"/>
      <c r="AD1145" s="9"/>
      <c r="AE1145" s="9"/>
      <c r="AF1145" s="9"/>
      <c r="AG1145" s="9"/>
      <c r="AH1145" s="9"/>
    </row>
    <row r="1146" ht="15.75" customHeight="1">
      <c r="A1146" s="177">
        <v>44057.0</v>
      </c>
      <c r="B1146" s="178">
        <v>0.2</v>
      </c>
      <c r="C1146" s="178">
        <v>0.3</v>
      </c>
      <c r="D1146" s="178">
        <v>0.39</v>
      </c>
      <c r="E1146" s="178">
        <v>0.56</v>
      </c>
      <c r="F1146" s="178">
        <v>1.13</v>
      </c>
      <c r="G1146" s="178">
        <v>1.58</v>
      </c>
      <c r="H1146" s="178">
        <v>2.8</v>
      </c>
      <c r="I1146" s="178">
        <v>3.36</v>
      </c>
      <c r="J1146" s="178">
        <v>3.98</v>
      </c>
      <c r="K1146" s="179">
        <f>MAX(0,((T1146*(365/365))-VLOOKUP(A1146,VBMA!$A:$D,4,0))  /  (T1146* (365/365)   ))</f>
        <v>0.9192663168</v>
      </c>
      <c r="L1146" s="180">
        <f t="shared" ref="L1146:S1146" si="1149">(B1146*(1-$K1146) * (365/365))/100</f>
        <v>0.0001614673665</v>
      </c>
      <c r="M1146" s="180">
        <f t="shared" si="1149"/>
        <v>0.0002422010497</v>
      </c>
      <c r="N1146" s="180">
        <f t="shared" si="1149"/>
        <v>0.0003148613647</v>
      </c>
      <c r="O1146" s="180">
        <f t="shared" si="1149"/>
        <v>0.0004521086262</v>
      </c>
      <c r="P1146" s="180">
        <f t="shared" si="1149"/>
        <v>0.0009122906207</v>
      </c>
      <c r="Q1146" s="180">
        <f t="shared" si="1149"/>
        <v>0.001275592195</v>
      </c>
      <c r="R1146" s="180">
        <f t="shared" si="1149"/>
        <v>0.002260543131</v>
      </c>
      <c r="S1146" s="180">
        <f t="shared" si="1149"/>
        <v>0.002712651757</v>
      </c>
      <c r="T1146" s="181">
        <f t="shared" si="3"/>
        <v>3.938876404</v>
      </c>
      <c r="U1146" s="182">
        <f t="shared" si="4"/>
        <v>44241</v>
      </c>
      <c r="V1146" s="182">
        <f t="shared" si="5"/>
        <v>44330</v>
      </c>
      <c r="W1146" s="182">
        <f t="shared" si="6"/>
        <v>44422</v>
      </c>
      <c r="X1146" s="181">
        <f t="shared" si="7"/>
        <v>184</v>
      </c>
      <c r="Y1146" s="181">
        <f t="shared" si="8"/>
        <v>273</v>
      </c>
      <c r="Z1146" s="181">
        <f t="shared" si="9"/>
        <v>365</v>
      </c>
      <c r="AA1146" s="155"/>
      <c r="AB1146" s="9"/>
      <c r="AC1146" s="9"/>
      <c r="AD1146" s="9"/>
      <c r="AE1146" s="9"/>
      <c r="AF1146" s="9"/>
      <c r="AG1146" s="9"/>
      <c r="AH1146" s="9"/>
    </row>
    <row r="1147" ht="15.75" customHeight="1">
      <c r="A1147" s="177">
        <v>44056.0</v>
      </c>
      <c r="B1147" s="178">
        <v>0.22</v>
      </c>
      <c r="C1147" s="178">
        <v>0.31</v>
      </c>
      <c r="D1147" s="178">
        <v>0.39</v>
      </c>
      <c r="E1147" s="178">
        <v>0.56</v>
      </c>
      <c r="F1147" s="178">
        <v>1.2</v>
      </c>
      <c r="G1147" s="178">
        <v>1.65</v>
      </c>
      <c r="H1147" s="178">
        <v>2.88</v>
      </c>
      <c r="I1147" s="178">
        <v>3.48</v>
      </c>
      <c r="J1147" s="178">
        <v>4.0</v>
      </c>
      <c r="K1147" s="179">
        <f>MAX(0,((T1147*(365/365))-VLOOKUP(A1147,VBMA!$A:$D,4,0))  /  (T1147* (365/365)   ))</f>
        <v>0.9278088348</v>
      </c>
      <c r="L1147" s="180">
        <f t="shared" ref="L1147:S1147" si="1150">(B1147*(1-$K1147) * (365/365))/100</f>
        <v>0.0001588205634</v>
      </c>
      <c r="M1147" s="180">
        <f t="shared" si="1150"/>
        <v>0.0002237926121</v>
      </c>
      <c r="N1147" s="180">
        <f t="shared" si="1150"/>
        <v>0.0002815455442</v>
      </c>
      <c r="O1147" s="180">
        <f t="shared" si="1150"/>
        <v>0.000404270525</v>
      </c>
      <c r="P1147" s="180">
        <f t="shared" si="1150"/>
        <v>0.0008662939822</v>
      </c>
      <c r="Q1147" s="180">
        <f t="shared" si="1150"/>
        <v>0.001191154226</v>
      </c>
      <c r="R1147" s="180">
        <f t="shared" si="1150"/>
        <v>0.002079105557</v>
      </c>
      <c r="S1147" s="180">
        <f t="shared" si="1150"/>
        <v>0.002512252549</v>
      </c>
      <c r="T1147" s="181">
        <f t="shared" si="3"/>
        <v>4.100224719</v>
      </c>
      <c r="U1147" s="182">
        <f t="shared" si="4"/>
        <v>44240</v>
      </c>
      <c r="V1147" s="182">
        <f t="shared" si="5"/>
        <v>44329</v>
      </c>
      <c r="W1147" s="182">
        <f t="shared" si="6"/>
        <v>44421</v>
      </c>
      <c r="X1147" s="181">
        <f t="shared" si="7"/>
        <v>184</v>
      </c>
      <c r="Y1147" s="181">
        <f t="shared" si="8"/>
        <v>273</v>
      </c>
      <c r="Z1147" s="181">
        <f t="shared" si="9"/>
        <v>365</v>
      </c>
      <c r="AA1147" s="155"/>
      <c r="AB1147" s="9"/>
      <c r="AC1147" s="9"/>
      <c r="AD1147" s="9"/>
      <c r="AE1147" s="9"/>
      <c r="AF1147" s="9"/>
      <c r="AG1147" s="9"/>
      <c r="AH1147" s="9"/>
    </row>
    <row r="1148" ht="15.75" customHeight="1">
      <c r="A1148" s="177">
        <v>44055.0</v>
      </c>
      <c r="B1148" s="178">
        <v>0.23</v>
      </c>
      <c r="C1148" s="178">
        <v>0.33</v>
      </c>
      <c r="D1148" s="178">
        <v>0.39</v>
      </c>
      <c r="E1148" s="178">
        <v>0.58</v>
      </c>
      <c r="F1148" s="178">
        <v>1.22</v>
      </c>
      <c r="G1148" s="178">
        <v>1.7</v>
      </c>
      <c r="H1148" s="178">
        <v>2.93</v>
      </c>
      <c r="I1148" s="178">
        <v>3.5</v>
      </c>
      <c r="J1148" s="178">
        <v>4.04</v>
      </c>
      <c r="K1148" s="179">
        <f>MAX(0,((T1148*(365/365))-VLOOKUP(A1148,VBMA!$A:$D,4,0))  /  (T1148* (365/365)   ))</f>
        <v>0.9144089685</v>
      </c>
      <c r="L1148" s="180">
        <f t="shared" ref="L1148:S1148" si="1151">(B1148*(1-$K1148) * (365/365))/100</f>
        <v>0.0001968593724</v>
      </c>
      <c r="M1148" s="180">
        <f t="shared" si="1151"/>
        <v>0.0002824504039</v>
      </c>
      <c r="N1148" s="180">
        <f t="shared" si="1151"/>
        <v>0.0003338050228</v>
      </c>
      <c r="O1148" s="180">
        <f t="shared" si="1151"/>
        <v>0.0004964279826</v>
      </c>
      <c r="P1148" s="180">
        <f t="shared" si="1151"/>
        <v>0.001044210584</v>
      </c>
      <c r="Q1148" s="180">
        <f t="shared" si="1151"/>
        <v>0.001455047535</v>
      </c>
      <c r="R1148" s="180">
        <f t="shared" si="1151"/>
        <v>0.002507817223</v>
      </c>
      <c r="S1148" s="180">
        <f t="shared" si="1151"/>
        <v>0.002995686102</v>
      </c>
      <c r="T1148" s="181">
        <f t="shared" si="3"/>
        <v>4.089213483</v>
      </c>
      <c r="U1148" s="182">
        <f t="shared" si="4"/>
        <v>44239</v>
      </c>
      <c r="V1148" s="182">
        <f t="shared" si="5"/>
        <v>44328</v>
      </c>
      <c r="W1148" s="182">
        <f t="shared" si="6"/>
        <v>44420</v>
      </c>
      <c r="X1148" s="181">
        <f t="shared" si="7"/>
        <v>184</v>
      </c>
      <c r="Y1148" s="181">
        <f t="shared" si="8"/>
        <v>273</v>
      </c>
      <c r="Z1148" s="181">
        <f t="shared" si="9"/>
        <v>365</v>
      </c>
      <c r="AA1148" s="155"/>
      <c r="AB1148" s="9"/>
      <c r="AC1148" s="9"/>
      <c r="AD1148" s="9"/>
      <c r="AE1148" s="9"/>
      <c r="AF1148" s="9"/>
      <c r="AG1148" s="9"/>
      <c r="AH1148" s="9"/>
    </row>
    <row r="1149" ht="15.75" customHeight="1">
      <c r="A1149" s="177">
        <v>44054.0</v>
      </c>
      <c r="B1149" s="178">
        <v>0.23</v>
      </c>
      <c r="C1149" s="178">
        <v>0.34</v>
      </c>
      <c r="D1149" s="178">
        <v>0.41</v>
      </c>
      <c r="E1149" s="178">
        <v>0.58</v>
      </c>
      <c r="F1149" s="178">
        <v>1.29</v>
      </c>
      <c r="G1149" s="178">
        <v>1.76</v>
      </c>
      <c r="H1149" s="178">
        <v>2.97</v>
      </c>
      <c r="I1149" s="178">
        <v>3.5</v>
      </c>
      <c r="J1149" s="178">
        <v>4.02</v>
      </c>
      <c r="K1149" s="179">
        <f>MAX(0,((T1149*(365/365))-VLOOKUP(A1149,VBMA!$A:$D,4,0))  /  (T1149* (365/365)   ))</f>
        <v>0.8989590851</v>
      </c>
      <c r="L1149" s="180">
        <f t="shared" ref="L1149:S1149" si="1152">(B1149*(1-$K1149) * (365/365))/100</f>
        <v>0.0002323941043</v>
      </c>
      <c r="M1149" s="180">
        <f t="shared" si="1152"/>
        <v>0.0003435391106</v>
      </c>
      <c r="N1149" s="180">
        <f t="shared" si="1152"/>
        <v>0.0004142677511</v>
      </c>
      <c r="O1149" s="180">
        <f t="shared" si="1152"/>
        <v>0.0005860373064</v>
      </c>
      <c r="P1149" s="180">
        <f t="shared" si="1152"/>
        <v>0.001303427802</v>
      </c>
      <c r="Q1149" s="180">
        <f t="shared" si="1152"/>
        <v>0.001778320102</v>
      </c>
      <c r="R1149" s="180">
        <f t="shared" si="1152"/>
        <v>0.003000915172</v>
      </c>
      <c r="S1149" s="180">
        <f t="shared" si="1152"/>
        <v>0.003536432021</v>
      </c>
      <c r="T1149" s="181">
        <f t="shared" si="3"/>
        <v>4.047865169</v>
      </c>
      <c r="U1149" s="182">
        <f t="shared" si="4"/>
        <v>44238</v>
      </c>
      <c r="V1149" s="182">
        <f t="shared" si="5"/>
        <v>44327</v>
      </c>
      <c r="W1149" s="182">
        <f t="shared" si="6"/>
        <v>44419</v>
      </c>
      <c r="X1149" s="181">
        <f t="shared" si="7"/>
        <v>184</v>
      </c>
      <c r="Y1149" s="181">
        <f t="shared" si="8"/>
        <v>273</v>
      </c>
      <c r="Z1149" s="181">
        <f t="shared" si="9"/>
        <v>365</v>
      </c>
      <c r="AA1149" s="155"/>
      <c r="AB1149" s="9"/>
      <c r="AC1149" s="9"/>
      <c r="AD1149" s="9"/>
      <c r="AE1149" s="9"/>
      <c r="AF1149" s="9"/>
      <c r="AG1149" s="9"/>
      <c r="AH1149" s="9"/>
    </row>
    <row r="1150" ht="15.75" customHeight="1">
      <c r="A1150" s="177">
        <v>44053.0</v>
      </c>
      <c r="B1150" s="178">
        <v>0.25</v>
      </c>
      <c r="C1150" s="178">
        <v>0.36</v>
      </c>
      <c r="D1150" s="178">
        <v>0.43</v>
      </c>
      <c r="E1150" s="178">
        <v>0.62</v>
      </c>
      <c r="F1150" s="178">
        <v>1.33</v>
      </c>
      <c r="G1150" s="178">
        <v>1.79</v>
      </c>
      <c r="H1150" s="178">
        <v>2.96</v>
      </c>
      <c r="I1150" s="178">
        <v>3.47</v>
      </c>
      <c r="J1150" s="178">
        <v>3.98</v>
      </c>
      <c r="K1150" s="179">
        <f>MAX(0,((T1150*(365/365))-VLOOKUP(A1150,VBMA!$A:$D,4,0))  /  (T1150* (365/365)   ))</f>
        <v>0.8999297259</v>
      </c>
      <c r="L1150" s="180">
        <f t="shared" ref="L1150:S1150" si="1153">(B1150*(1-$K1150) * (365/365))/100</f>
        <v>0.0002501756852</v>
      </c>
      <c r="M1150" s="180">
        <f t="shared" si="1153"/>
        <v>0.0003602529866</v>
      </c>
      <c r="N1150" s="180">
        <f t="shared" si="1153"/>
        <v>0.0004303021785</v>
      </c>
      <c r="O1150" s="180">
        <f t="shared" si="1153"/>
        <v>0.0006204356992</v>
      </c>
      <c r="P1150" s="180">
        <f t="shared" si="1153"/>
        <v>0.001330934645</v>
      </c>
      <c r="Q1150" s="180">
        <f t="shared" si="1153"/>
        <v>0.001791257906</v>
      </c>
      <c r="R1150" s="180">
        <f t="shared" si="1153"/>
        <v>0.002962080112</v>
      </c>
      <c r="S1150" s="180">
        <f t="shared" si="1153"/>
        <v>0.00347243851</v>
      </c>
      <c r="T1150" s="181">
        <f t="shared" si="3"/>
        <v>3.997191011</v>
      </c>
      <c r="U1150" s="182">
        <f t="shared" si="4"/>
        <v>44237</v>
      </c>
      <c r="V1150" s="182">
        <f t="shared" si="5"/>
        <v>44326</v>
      </c>
      <c r="W1150" s="182">
        <f t="shared" si="6"/>
        <v>44418</v>
      </c>
      <c r="X1150" s="181">
        <f t="shared" si="7"/>
        <v>184</v>
      </c>
      <c r="Y1150" s="181">
        <f t="shared" si="8"/>
        <v>273</v>
      </c>
      <c r="Z1150" s="181">
        <f t="shared" si="9"/>
        <v>365</v>
      </c>
      <c r="AA1150" s="155"/>
      <c r="AB1150" s="9"/>
      <c r="AC1150" s="9"/>
      <c r="AD1150" s="9"/>
      <c r="AE1150" s="9"/>
      <c r="AF1150" s="9"/>
      <c r="AG1150" s="9"/>
      <c r="AH1150" s="9"/>
    </row>
    <row r="1151" ht="15.75" customHeight="1">
      <c r="A1151" s="177">
        <v>44050.0</v>
      </c>
      <c r="B1151" s="178">
        <v>0.26</v>
      </c>
      <c r="C1151" s="178">
        <v>0.35</v>
      </c>
      <c r="D1151" s="178">
        <v>0.44</v>
      </c>
      <c r="E1151" s="178">
        <v>0.61</v>
      </c>
      <c r="F1151" s="178">
        <v>1.3</v>
      </c>
      <c r="G1151" s="178">
        <v>1.76</v>
      </c>
      <c r="H1151" s="178">
        <v>2.98</v>
      </c>
      <c r="I1151" s="178">
        <v>3.5</v>
      </c>
      <c r="J1151" s="178">
        <v>3.98</v>
      </c>
      <c r="K1151" s="179">
        <f>MAX(0,((T1151*(365/365))-VLOOKUP(A1151,VBMA!$A:$D,4,0))  /  (T1151* (365/365)   ))</f>
        <v>0.9009294818</v>
      </c>
      <c r="L1151" s="180">
        <f t="shared" ref="L1151:S1151" si="1154">(B1151*(1-$K1151) * (365/365))/100</f>
        <v>0.0002575833472</v>
      </c>
      <c r="M1151" s="180">
        <f t="shared" si="1154"/>
        <v>0.0003467468136</v>
      </c>
      <c r="N1151" s="180">
        <f t="shared" si="1154"/>
        <v>0.00043591028</v>
      </c>
      <c r="O1151" s="180">
        <f t="shared" si="1154"/>
        <v>0.0006043301609</v>
      </c>
      <c r="P1151" s="180">
        <f t="shared" si="1154"/>
        <v>0.001287916736</v>
      </c>
      <c r="Q1151" s="180">
        <f t="shared" si="1154"/>
        <v>0.00174364112</v>
      </c>
      <c r="R1151" s="180">
        <f t="shared" si="1154"/>
        <v>0.002952301442</v>
      </c>
      <c r="S1151" s="180">
        <f t="shared" si="1154"/>
        <v>0.003467468136</v>
      </c>
      <c r="T1151" s="181">
        <f t="shared" si="3"/>
        <v>4.03752809</v>
      </c>
      <c r="U1151" s="182">
        <f t="shared" si="4"/>
        <v>44234</v>
      </c>
      <c r="V1151" s="182">
        <f t="shared" si="5"/>
        <v>44323</v>
      </c>
      <c r="W1151" s="182">
        <f t="shared" si="6"/>
        <v>44415</v>
      </c>
      <c r="X1151" s="181">
        <f t="shared" si="7"/>
        <v>184</v>
      </c>
      <c r="Y1151" s="181">
        <f t="shared" si="8"/>
        <v>273</v>
      </c>
      <c r="Z1151" s="181">
        <f t="shared" si="9"/>
        <v>365</v>
      </c>
      <c r="AA1151" s="155"/>
      <c r="AB1151" s="9"/>
      <c r="AC1151" s="9"/>
      <c r="AD1151" s="9"/>
      <c r="AE1151" s="9"/>
      <c r="AF1151" s="9"/>
      <c r="AG1151" s="9"/>
      <c r="AH1151" s="9"/>
    </row>
    <row r="1152" ht="15.75" customHeight="1">
      <c r="A1152" s="177">
        <v>44049.0</v>
      </c>
      <c r="B1152" s="178">
        <v>0.26</v>
      </c>
      <c r="C1152" s="178">
        <v>0.36</v>
      </c>
      <c r="D1152" s="178">
        <v>0.47</v>
      </c>
      <c r="E1152" s="178">
        <v>0.64</v>
      </c>
      <c r="F1152" s="178">
        <v>1.36</v>
      </c>
      <c r="G1152" s="178">
        <v>1.84</v>
      </c>
      <c r="H1152" s="178">
        <v>2.96</v>
      </c>
      <c r="I1152" s="178">
        <v>3.47</v>
      </c>
      <c r="J1152" s="178">
        <v>3.98</v>
      </c>
      <c r="K1152" s="179">
        <f>MAX(0,((T1152*(365/365))-VLOOKUP(A1152,VBMA!$A:$D,4,0))  /  (T1152* (365/365)   ))</f>
        <v>0.8986788475</v>
      </c>
      <c r="L1152" s="180">
        <f t="shared" ref="L1152:S1152" si="1155">(B1152*(1-$K1152) * (365/365))/100</f>
        <v>0.0002634349965</v>
      </c>
      <c r="M1152" s="180">
        <f t="shared" si="1155"/>
        <v>0.000364756149</v>
      </c>
      <c r="N1152" s="180">
        <f t="shared" si="1155"/>
        <v>0.0004762094167</v>
      </c>
      <c r="O1152" s="180">
        <f t="shared" si="1155"/>
        <v>0.000648455376</v>
      </c>
      <c r="P1152" s="180">
        <f t="shared" si="1155"/>
        <v>0.001377967674</v>
      </c>
      <c r="Q1152" s="180">
        <f t="shared" si="1155"/>
        <v>0.001864309206</v>
      </c>
      <c r="R1152" s="180">
        <f t="shared" si="1155"/>
        <v>0.002999106114</v>
      </c>
      <c r="S1152" s="180">
        <f t="shared" si="1155"/>
        <v>0.003515843992</v>
      </c>
      <c r="T1152" s="181">
        <f t="shared" si="3"/>
        <v>3.997191011</v>
      </c>
      <c r="U1152" s="182">
        <f t="shared" si="4"/>
        <v>44233</v>
      </c>
      <c r="V1152" s="182">
        <f t="shared" si="5"/>
        <v>44322</v>
      </c>
      <c r="W1152" s="182">
        <f t="shared" si="6"/>
        <v>44414</v>
      </c>
      <c r="X1152" s="181">
        <f t="shared" si="7"/>
        <v>184</v>
      </c>
      <c r="Y1152" s="181">
        <f t="shared" si="8"/>
        <v>273</v>
      </c>
      <c r="Z1152" s="181">
        <f t="shared" si="9"/>
        <v>365</v>
      </c>
      <c r="AA1152" s="155"/>
      <c r="AB1152" s="9"/>
      <c r="AC1152" s="9"/>
      <c r="AD1152" s="9"/>
      <c r="AE1152" s="9"/>
      <c r="AF1152" s="9"/>
      <c r="AG1152" s="9"/>
      <c r="AH1152" s="9"/>
    </row>
    <row r="1153" ht="15.75" customHeight="1">
      <c r="A1153" s="177">
        <v>44048.0</v>
      </c>
      <c r="B1153" s="178">
        <v>0.26</v>
      </c>
      <c r="C1153" s="178">
        <v>0.38</v>
      </c>
      <c r="D1153" s="178">
        <v>0.45</v>
      </c>
      <c r="E1153" s="178">
        <v>0.64</v>
      </c>
      <c r="F1153" s="178">
        <v>1.33</v>
      </c>
      <c r="G1153" s="178">
        <v>1.8</v>
      </c>
      <c r="H1153" s="178">
        <v>3.0</v>
      </c>
      <c r="I1153" s="178">
        <v>3.5</v>
      </c>
      <c r="J1153" s="178">
        <v>3.98</v>
      </c>
      <c r="K1153" s="179">
        <f>MAX(0,((T1153*(365/365))-VLOOKUP(A1153,VBMA!$A:$D,4,0))  /  (T1153* (365/365)   ))</f>
        <v>0.9004195804</v>
      </c>
      <c r="L1153" s="180">
        <f t="shared" ref="L1153:S1153" si="1156">(B1153*(1-$K1153) * (365/365))/100</f>
        <v>0.0002589090909</v>
      </c>
      <c r="M1153" s="180">
        <f t="shared" si="1156"/>
        <v>0.0003784055944</v>
      </c>
      <c r="N1153" s="180">
        <f t="shared" si="1156"/>
        <v>0.0004481118881</v>
      </c>
      <c r="O1153" s="180">
        <f t="shared" si="1156"/>
        <v>0.0006373146853</v>
      </c>
      <c r="P1153" s="180">
        <f t="shared" si="1156"/>
        <v>0.00132441958</v>
      </c>
      <c r="Q1153" s="180">
        <f t="shared" si="1156"/>
        <v>0.001792447552</v>
      </c>
      <c r="R1153" s="180">
        <f t="shared" si="1156"/>
        <v>0.002987412587</v>
      </c>
      <c r="S1153" s="180">
        <f t="shared" si="1156"/>
        <v>0.003485314685</v>
      </c>
      <c r="T1153" s="181">
        <f t="shared" si="3"/>
        <v>4.016853933</v>
      </c>
      <c r="U1153" s="182">
        <f t="shared" si="4"/>
        <v>44232</v>
      </c>
      <c r="V1153" s="182">
        <f t="shared" si="5"/>
        <v>44321</v>
      </c>
      <c r="W1153" s="182">
        <f t="shared" si="6"/>
        <v>44413</v>
      </c>
      <c r="X1153" s="181">
        <f t="shared" si="7"/>
        <v>184</v>
      </c>
      <c r="Y1153" s="181">
        <f t="shared" si="8"/>
        <v>273</v>
      </c>
      <c r="Z1153" s="181">
        <f t="shared" si="9"/>
        <v>365</v>
      </c>
      <c r="AA1153" s="155"/>
      <c r="AB1153" s="9"/>
      <c r="AC1153" s="9"/>
      <c r="AD1153" s="9"/>
      <c r="AE1153" s="9"/>
      <c r="AF1153" s="9"/>
      <c r="AG1153" s="9"/>
      <c r="AH1153" s="9"/>
    </row>
    <row r="1154" ht="15.75" customHeight="1">
      <c r="A1154" s="177">
        <v>44047.0</v>
      </c>
      <c r="B1154" s="178">
        <v>0.23</v>
      </c>
      <c r="C1154" s="178">
        <v>0.37</v>
      </c>
      <c r="D1154" s="178">
        <v>0.46</v>
      </c>
      <c r="E1154" s="178">
        <v>0.63</v>
      </c>
      <c r="F1154" s="178">
        <v>1.22</v>
      </c>
      <c r="G1154" s="178">
        <v>1.66</v>
      </c>
      <c r="H1154" s="178">
        <v>2.96</v>
      </c>
      <c r="I1154" s="178">
        <v>3.5</v>
      </c>
      <c r="J1154" s="178">
        <v>3.98</v>
      </c>
      <c r="K1154" s="179">
        <f>MAX(0,((T1154*(365/365))-VLOOKUP(A1154,VBMA!$A:$D,4,0))  /  (T1154* (365/365)   ))</f>
        <v>0.9002021153</v>
      </c>
      <c r="L1154" s="180">
        <f t="shared" ref="L1154:S1154" si="1157">(B1154*(1-$K1154) * (365/365))/100</f>
        <v>0.0002295351348</v>
      </c>
      <c r="M1154" s="180">
        <f t="shared" si="1157"/>
        <v>0.0003692521734</v>
      </c>
      <c r="N1154" s="180">
        <f t="shared" si="1157"/>
        <v>0.0004590702697</v>
      </c>
      <c r="O1154" s="180">
        <f t="shared" si="1157"/>
        <v>0.0006287266737</v>
      </c>
      <c r="P1154" s="180">
        <f t="shared" si="1157"/>
        <v>0.001217534193</v>
      </c>
      <c r="Q1154" s="180">
        <f t="shared" si="1157"/>
        <v>0.001656644886</v>
      </c>
      <c r="R1154" s="180">
        <f t="shared" si="1157"/>
        <v>0.002954017387</v>
      </c>
      <c r="S1154" s="180">
        <f t="shared" si="1157"/>
        <v>0.003492925965</v>
      </c>
      <c r="T1154" s="181">
        <f t="shared" si="3"/>
        <v>4.058202247</v>
      </c>
      <c r="U1154" s="182">
        <f t="shared" si="4"/>
        <v>44231</v>
      </c>
      <c r="V1154" s="182">
        <f t="shared" si="5"/>
        <v>44320</v>
      </c>
      <c r="W1154" s="182">
        <f t="shared" si="6"/>
        <v>44412</v>
      </c>
      <c r="X1154" s="181">
        <f t="shared" si="7"/>
        <v>184</v>
      </c>
      <c r="Y1154" s="181">
        <f t="shared" si="8"/>
        <v>273</v>
      </c>
      <c r="Z1154" s="181">
        <f t="shared" si="9"/>
        <v>365</v>
      </c>
      <c r="AA1154" s="155"/>
      <c r="AB1154" s="9"/>
      <c r="AC1154" s="9"/>
      <c r="AD1154" s="9"/>
      <c r="AE1154" s="9"/>
      <c r="AF1154" s="9"/>
      <c r="AG1154" s="9"/>
      <c r="AH1154" s="9"/>
    </row>
    <row r="1155" ht="15.75" customHeight="1">
      <c r="A1155" s="177">
        <v>44046.0</v>
      </c>
      <c r="B1155" s="178">
        <v>0.24</v>
      </c>
      <c r="C1155" s="178">
        <v>0.37</v>
      </c>
      <c r="D1155" s="178">
        <v>0.46</v>
      </c>
      <c r="E1155" s="178">
        <v>0.64</v>
      </c>
      <c r="F1155" s="178">
        <v>1.3</v>
      </c>
      <c r="G1155" s="178">
        <v>1.74</v>
      </c>
      <c r="H1155" s="178">
        <v>3.04</v>
      </c>
      <c r="I1155" s="178">
        <v>3.6</v>
      </c>
      <c r="J1155" s="178">
        <v>4.1</v>
      </c>
      <c r="K1155" s="179">
        <f>MAX(0,((T1155*(365/365))-VLOOKUP(A1155,VBMA!$A:$D,4,0))  /  (T1155* (365/365)   ))</f>
        <v>0.9030839966</v>
      </c>
      <c r="L1155" s="180">
        <f t="shared" ref="L1155:S1155" si="1158">(B1155*(1-$K1155) * (365/365))/100</f>
        <v>0.0002325984083</v>
      </c>
      <c r="M1155" s="180">
        <f t="shared" si="1158"/>
        <v>0.0003585892127</v>
      </c>
      <c r="N1155" s="180">
        <f t="shared" si="1158"/>
        <v>0.0004458136158</v>
      </c>
      <c r="O1155" s="180">
        <f t="shared" si="1158"/>
        <v>0.000620262422</v>
      </c>
      <c r="P1155" s="180">
        <f t="shared" si="1158"/>
        <v>0.001259908045</v>
      </c>
      <c r="Q1155" s="180">
        <f t="shared" si="1158"/>
        <v>0.00168633846</v>
      </c>
      <c r="R1155" s="180">
        <f t="shared" si="1158"/>
        <v>0.002946246505</v>
      </c>
      <c r="S1155" s="180">
        <f t="shared" si="1158"/>
        <v>0.003488976124</v>
      </c>
      <c r="T1155" s="181">
        <f t="shared" si="3"/>
        <v>4.178876404</v>
      </c>
      <c r="U1155" s="182">
        <f t="shared" si="4"/>
        <v>44230</v>
      </c>
      <c r="V1155" s="182">
        <f t="shared" si="5"/>
        <v>44319</v>
      </c>
      <c r="W1155" s="182">
        <f t="shared" si="6"/>
        <v>44411</v>
      </c>
      <c r="X1155" s="181">
        <f t="shared" si="7"/>
        <v>184</v>
      </c>
      <c r="Y1155" s="181">
        <f t="shared" si="8"/>
        <v>273</v>
      </c>
      <c r="Z1155" s="181">
        <f t="shared" si="9"/>
        <v>365</v>
      </c>
      <c r="AA1155" s="155"/>
      <c r="AB1155" s="9"/>
      <c r="AC1155" s="9"/>
      <c r="AD1155" s="9"/>
      <c r="AE1155" s="9"/>
      <c r="AF1155" s="9"/>
      <c r="AG1155" s="9"/>
      <c r="AH1155" s="9"/>
    </row>
    <row r="1156" ht="15.75" customHeight="1">
      <c r="A1156" s="177">
        <v>44043.0</v>
      </c>
      <c r="B1156" s="178">
        <v>0.26</v>
      </c>
      <c r="C1156" s="178">
        <v>0.38</v>
      </c>
      <c r="D1156" s="178">
        <v>0.49</v>
      </c>
      <c r="E1156" s="178">
        <v>0.65</v>
      </c>
      <c r="F1156" s="178">
        <v>1.3</v>
      </c>
      <c r="G1156" s="178">
        <v>1.73</v>
      </c>
      <c r="H1156" s="178">
        <v>2.98</v>
      </c>
      <c r="I1156" s="178">
        <v>3.6</v>
      </c>
      <c r="J1156" s="178">
        <v>4.08</v>
      </c>
      <c r="K1156" s="179">
        <f>MAX(0,((T1156*(365/365))-VLOOKUP(A1156,VBMA!$A:$D,4,0))  /  (T1156* (365/365)   ))</f>
        <v>0.9011093002</v>
      </c>
      <c r="L1156" s="180">
        <f t="shared" ref="L1156:S1156" si="1159">(B1156*(1-$K1156) * (365/365))/100</f>
        <v>0.0002571158194</v>
      </c>
      <c r="M1156" s="180">
        <f t="shared" si="1159"/>
        <v>0.0003757846591</v>
      </c>
      <c r="N1156" s="180">
        <f t="shared" si="1159"/>
        <v>0.0004845644288</v>
      </c>
      <c r="O1156" s="180">
        <f t="shared" si="1159"/>
        <v>0.0006427895484</v>
      </c>
      <c r="P1156" s="180">
        <f t="shared" si="1159"/>
        <v>0.001285579097</v>
      </c>
      <c r="Q1156" s="180">
        <f t="shared" si="1159"/>
        <v>0.001710809106</v>
      </c>
      <c r="R1156" s="180">
        <f t="shared" si="1159"/>
        <v>0.002946942853</v>
      </c>
      <c r="S1156" s="180">
        <f t="shared" si="1159"/>
        <v>0.003560065191</v>
      </c>
      <c r="T1156" s="181">
        <f t="shared" si="3"/>
        <v>4.226888889</v>
      </c>
      <c r="U1156" s="182">
        <f t="shared" si="4"/>
        <v>44227</v>
      </c>
      <c r="V1156" s="182">
        <f t="shared" si="5"/>
        <v>44317</v>
      </c>
      <c r="W1156" s="182">
        <f t="shared" si="6"/>
        <v>44408</v>
      </c>
      <c r="X1156" s="181">
        <f t="shared" si="7"/>
        <v>184</v>
      </c>
      <c r="Y1156" s="181">
        <f t="shared" si="8"/>
        <v>274</v>
      </c>
      <c r="Z1156" s="181">
        <f t="shared" si="9"/>
        <v>365</v>
      </c>
      <c r="AA1156" s="155"/>
      <c r="AB1156" s="9"/>
      <c r="AC1156" s="9"/>
      <c r="AD1156" s="9"/>
      <c r="AE1156" s="9"/>
      <c r="AF1156" s="9"/>
      <c r="AG1156" s="9"/>
      <c r="AH1156" s="9"/>
    </row>
    <row r="1157" ht="15.75" customHeight="1">
      <c r="A1157" s="177">
        <v>44042.0</v>
      </c>
      <c r="B1157" s="178">
        <v>0.23</v>
      </c>
      <c r="C1157" s="178">
        <v>0.38</v>
      </c>
      <c r="D1157" s="178">
        <v>0.48</v>
      </c>
      <c r="E1157" s="178">
        <v>0.66</v>
      </c>
      <c r="F1157" s="178">
        <v>1.35</v>
      </c>
      <c r="G1157" s="178">
        <v>1.82</v>
      </c>
      <c r="H1157" s="178">
        <v>2.98</v>
      </c>
      <c r="I1157" s="178">
        <v>3.58</v>
      </c>
      <c r="J1157" s="178">
        <v>4.08</v>
      </c>
      <c r="K1157" s="179">
        <f>MAX(0,((T1157*(365/365))-VLOOKUP(A1157,VBMA!$A:$D,4,0))  /  (T1157* (365/365)   ))</f>
        <v>0.9001592357</v>
      </c>
      <c r="L1157" s="180">
        <f t="shared" ref="L1157:S1157" si="1160">(B1157*(1-$K1157) * (365/365))/100</f>
        <v>0.000229633758</v>
      </c>
      <c r="M1157" s="180">
        <f t="shared" si="1160"/>
        <v>0.0003793949045</v>
      </c>
      <c r="N1157" s="180">
        <f t="shared" si="1160"/>
        <v>0.0004792356688</v>
      </c>
      <c r="O1157" s="180">
        <f t="shared" si="1160"/>
        <v>0.0006589490446</v>
      </c>
      <c r="P1157" s="180">
        <f t="shared" si="1160"/>
        <v>0.001347850318</v>
      </c>
      <c r="Q1157" s="180">
        <f t="shared" si="1160"/>
        <v>0.001817101911</v>
      </c>
      <c r="R1157" s="180">
        <f t="shared" si="1160"/>
        <v>0.002975254777</v>
      </c>
      <c r="S1157" s="180">
        <f t="shared" si="1160"/>
        <v>0.003574299363</v>
      </c>
      <c r="T1157" s="181">
        <f t="shared" si="3"/>
        <v>4.186666667</v>
      </c>
      <c r="U1157" s="182">
        <f t="shared" si="4"/>
        <v>44226</v>
      </c>
      <c r="V1157" s="182">
        <f t="shared" si="5"/>
        <v>44316</v>
      </c>
      <c r="W1157" s="182">
        <f t="shared" si="6"/>
        <v>44407</v>
      </c>
      <c r="X1157" s="181">
        <f t="shared" si="7"/>
        <v>184</v>
      </c>
      <c r="Y1157" s="181">
        <f t="shared" si="8"/>
        <v>274</v>
      </c>
      <c r="Z1157" s="181">
        <f t="shared" si="9"/>
        <v>365</v>
      </c>
      <c r="AA1157" s="155"/>
      <c r="AB1157" s="9"/>
      <c r="AC1157" s="9"/>
      <c r="AD1157" s="9"/>
      <c r="AE1157" s="9"/>
      <c r="AF1157" s="9"/>
      <c r="AG1157" s="9"/>
      <c r="AH1157" s="9"/>
    </row>
    <row r="1158" ht="15.75" customHeight="1">
      <c r="A1158" s="177">
        <v>44041.0</v>
      </c>
      <c r="B1158" s="178">
        <v>0.25</v>
      </c>
      <c r="C1158" s="178">
        <v>0.39</v>
      </c>
      <c r="D1158" s="178">
        <v>0.49</v>
      </c>
      <c r="E1158" s="178">
        <v>0.68</v>
      </c>
      <c r="F1158" s="178">
        <v>1.4</v>
      </c>
      <c r="G1158" s="178">
        <v>1.87</v>
      </c>
      <c r="H1158" s="178">
        <v>3.05</v>
      </c>
      <c r="I1158" s="178">
        <v>3.69</v>
      </c>
      <c r="J1158" s="178">
        <v>4.14</v>
      </c>
      <c r="K1158" s="179">
        <f>MAX(0,((T1158*(365/365))-VLOOKUP(A1158,VBMA!$A:$D,4,0))  /  (T1158* (365/365)   ))</f>
        <v>0.9052364605</v>
      </c>
      <c r="L1158" s="180">
        <f t="shared" ref="L1158:S1158" si="1161">(B1158*(1-$K1158) * (365/365))/100</f>
        <v>0.0002369088487</v>
      </c>
      <c r="M1158" s="180">
        <f t="shared" si="1161"/>
        <v>0.000369577804</v>
      </c>
      <c r="N1158" s="180">
        <f t="shared" si="1161"/>
        <v>0.0004643413434</v>
      </c>
      <c r="O1158" s="180">
        <f t="shared" si="1161"/>
        <v>0.0006443920685</v>
      </c>
      <c r="P1158" s="180">
        <f t="shared" si="1161"/>
        <v>0.001326689553</v>
      </c>
      <c r="Q1158" s="180">
        <f t="shared" si="1161"/>
        <v>0.001772078188</v>
      </c>
      <c r="R1158" s="180">
        <f t="shared" si="1161"/>
        <v>0.002890287954</v>
      </c>
      <c r="S1158" s="180">
        <f t="shared" si="1161"/>
        <v>0.003496774607</v>
      </c>
      <c r="T1158" s="181">
        <f t="shared" si="3"/>
        <v>4.337111111</v>
      </c>
      <c r="U1158" s="182">
        <f t="shared" si="4"/>
        <v>44225</v>
      </c>
      <c r="V1158" s="182">
        <f t="shared" si="5"/>
        <v>44315</v>
      </c>
      <c r="W1158" s="182">
        <f t="shared" si="6"/>
        <v>44406</v>
      </c>
      <c r="X1158" s="181">
        <f t="shared" si="7"/>
        <v>184</v>
      </c>
      <c r="Y1158" s="181">
        <f t="shared" si="8"/>
        <v>274</v>
      </c>
      <c r="Z1158" s="181">
        <f t="shared" si="9"/>
        <v>365</v>
      </c>
      <c r="AA1158" s="155"/>
      <c r="AB1158" s="9"/>
      <c r="AC1158" s="9"/>
      <c r="AD1158" s="9"/>
      <c r="AE1158" s="9"/>
      <c r="AF1158" s="9"/>
      <c r="AG1158" s="9"/>
      <c r="AH1158" s="9"/>
    </row>
    <row r="1159" ht="15.75" customHeight="1">
      <c r="A1159" s="177">
        <v>44040.0</v>
      </c>
      <c r="B1159" s="178">
        <v>0.25</v>
      </c>
      <c r="C1159" s="178">
        <v>0.37</v>
      </c>
      <c r="D1159" s="178">
        <v>0.46</v>
      </c>
      <c r="E1159" s="178">
        <v>0.68</v>
      </c>
      <c r="F1159" s="178">
        <v>1.4</v>
      </c>
      <c r="G1159" s="178">
        <v>1.9</v>
      </c>
      <c r="H1159" s="178">
        <v>3.06</v>
      </c>
      <c r="I1159" s="178">
        <v>3.72</v>
      </c>
      <c r="J1159" s="178">
        <v>4.17</v>
      </c>
      <c r="K1159" s="179">
        <f>MAX(0,((T1159*(365/365))-VLOOKUP(A1159,VBMA!$A:$D,4,0))  /  (T1159* (365/365)   ))</f>
        <v>0.9054095122</v>
      </c>
      <c r="L1159" s="180">
        <f t="shared" ref="L1159:S1159" si="1162">(B1159*(1-$K1159) * (365/365))/100</f>
        <v>0.0002364762194</v>
      </c>
      <c r="M1159" s="180">
        <f t="shared" si="1162"/>
        <v>0.0003499848047</v>
      </c>
      <c r="N1159" s="180">
        <f t="shared" si="1162"/>
        <v>0.0004351162437</v>
      </c>
      <c r="O1159" s="180">
        <f t="shared" si="1162"/>
        <v>0.0006432153168</v>
      </c>
      <c r="P1159" s="180">
        <f t="shared" si="1162"/>
        <v>0.001324266829</v>
      </c>
      <c r="Q1159" s="180">
        <f t="shared" si="1162"/>
        <v>0.001797219268</v>
      </c>
      <c r="R1159" s="180">
        <f t="shared" si="1162"/>
        <v>0.002894468926</v>
      </c>
      <c r="S1159" s="180">
        <f t="shared" si="1162"/>
        <v>0.003518766145</v>
      </c>
      <c r="T1159" s="181">
        <f t="shared" si="3"/>
        <v>4.387333333</v>
      </c>
      <c r="U1159" s="182">
        <f t="shared" si="4"/>
        <v>44224</v>
      </c>
      <c r="V1159" s="182">
        <f t="shared" si="5"/>
        <v>44314</v>
      </c>
      <c r="W1159" s="182">
        <f t="shared" si="6"/>
        <v>44405</v>
      </c>
      <c r="X1159" s="181">
        <f t="shared" si="7"/>
        <v>184</v>
      </c>
      <c r="Y1159" s="181">
        <f t="shared" si="8"/>
        <v>274</v>
      </c>
      <c r="Z1159" s="181">
        <f t="shared" si="9"/>
        <v>365</v>
      </c>
      <c r="AA1159" s="155"/>
      <c r="AB1159" s="9"/>
      <c r="AC1159" s="9"/>
      <c r="AD1159" s="9"/>
      <c r="AE1159" s="9"/>
      <c r="AF1159" s="9"/>
      <c r="AG1159" s="9"/>
      <c r="AH1159" s="9"/>
    </row>
    <row r="1160" ht="15.75" customHeight="1">
      <c r="A1160" s="177">
        <v>44039.0</v>
      </c>
      <c r="B1160" s="178">
        <v>0.19</v>
      </c>
      <c r="C1160" s="178">
        <v>0.28</v>
      </c>
      <c r="D1160" s="178">
        <v>0.38</v>
      </c>
      <c r="E1160" s="178">
        <v>0.62</v>
      </c>
      <c r="F1160" s="178">
        <v>1.4</v>
      </c>
      <c r="G1160" s="178">
        <v>1.87</v>
      </c>
      <c r="H1160" s="178">
        <v>3.07</v>
      </c>
      <c r="I1160" s="178">
        <v>3.69</v>
      </c>
      <c r="J1160" s="178">
        <v>4.14</v>
      </c>
      <c r="K1160" s="179">
        <f>MAX(0,((T1160*(365/365))-VLOOKUP(A1160,VBMA!$A:$D,4,0))  /  (T1160* (365/365)   ))</f>
        <v>0.9059507876</v>
      </c>
      <c r="L1160" s="180">
        <f t="shared" ref="L1160:S1160" si="1163">(B1160*(1-$K1160) * (365/365))/100</f>
        <v>0.0001786935036</v>
      </c>
      <c r="M1160" s="180">
        <f t="shared" si="1163"/>
        <v>0.0002633377947</v>
      </c>
      <c r="N1160" s="180">
        <f t="shared" si="1163"/>
        <v>0.0003573870071</v>
      </c>
      <c r="O1160" s="180">
        <f t="shared" si="1163"/>
        <v>0.0005831051169</v>
      </c>
      <c r="P1160" s="180">
        <f t="shared" si="1163"/>
        <v>0.001316688974</v>
      </c>
      <c r="Q1160" s="180">
        <f t="shared" si="1163"/>
        <v>0.001758720272</v>
      </c>
      <c r="R1160" s="180">
        <f t="shared" si="1163"/>
        <v>0.002887310821</v>
      </c>
      <c r="S1160" s="180">
        <f t="shared" si="1163"/>
        <v>0.003470415937</v>
      </c>
      <c r="T1160" s="181">
        <f t="shared" si="3"/>
        <v>4.316888889</v>
      </c>
      <c r="U1160" s="182">
        <f t="shared" si="4"/>
        <v>44223</v>
      </c>
      <c r="V1160" s="182">
        <f t="shared" si="5"/>
        <v>44313</v>
      </c>
      <c r="W1160" s="182">
        <f t="shared" si="6"/>
        <v>44404</v>
      </c>
      <c r="X1160" s="181">
        <f t="shared" si="7"/>
        <v>184</v>
      </c>
      <c r="Y1160" s="181">
        <f t="shared" si="8"/>
        <v>274</v>
      </c>
      <c r="Z1160" s="181">
        <f t="shared" si="9"/>
        <v>365</v>
      </c>
      <c r="AA1160" s="155"/>
      <c r="AB1160" s="9"/>
      <c r="AC1160" s="9"/>
      <c r="AD1160" s="9"/>
      <c r="AE1160" s="9"/>
      <c r="AF1160" s="9"/>
      <c r="AG1160" s="9"/>
      <c r="AH1160" s="9"/>
    </row>
    <row r="1161" ht="15.75" customHeight="1">
      <c r="A1161" s="177">
        <v>44036.0</v>
      </c>
      <c r="B1161" s="178">
        <v>0.19</v>
      </c>
      <c r="C1161" s="178">
        <v>0.23</v>
      </c>
      <c r="D1161" s="178">
        <v>0.32</v>
      </c>
      <c r="E1161" s="178">
        <v>0.58</v>
      </c>
      <c r="F1161" s="178">
        <v>1.36</v>
      </c>
      <c r="G1161" s="178">
        <v>1.88</v>
      </c>
      <c r="H1161" s="178">
        <v>3.08</v>
      </c>
      <c r="I1161" s="178">
        <v>3.63</v>
      </c>
      <c r="J1161" s="178">
        <v>4.08</v>
      </c>
      <c r="K1161" s="179">
        <f>MAX(0,((T1161*(365/365))-VLOOKUP(A1161,VBMA!$A:$D,4,0))  /  (T1161* (365/365)   ))</f>
        <v>0.9030126078</v>
      </c>
      <c r="L1161" s="180">
        <f t="shared" ref="L1161:S1161" si="1164">(B1161*(1-$K1161) * (365/365))/100</f>
        <v>0.0001842760451</v>
      </c>
      <c r="M1161" s="180">
        <f t="shared" si="1164"/>
        <v>0.000223071002</v>
      </c>
      <c r="N1161" s="180">
        <f t="shared" si="1164"/>
        <v>0.0003103596549</v>
      </c>
      <c r="O1161" s="180">
        <f t="shared" si="1164"/>
        <v>0.0005625268746</v>
      </c>
      <c r="P1161" s="180">
        <f t="shared" si="1164"/>
        <v>0.001319028534</v>
      </c>
      <c r="Q1161" s="180">
        <f t="shared" si="1164"/>
        <v>0.001823362973</v>
      </c>
      <c r="R1161" s="180">
        <f t="shared" si="1164"/>
        <v>0.002987211679</v>
      </c>
      <c r="S1161" s="180">
        <f t="shared" si="1164"/>
        <v>0.003520642336</v>
      </c>
      <c r="T1161" s="181">
        <f t="shared" si="3"/>
        <v>4.186111111</v>
      </c>
      <c r="U1161" s="182">
        <f t="shared" si="4"/>
        <v>44220</v>
      </c>
      <c r="V1161" s="182">
        <f t="shared" si="5"/>
        <v>44310</v>
      </c>
      <c r="W1161" s="182">
        <f t="shared" si="6"/>
        <v>44401</v>
      </c>
      <c r="X1161" s="181">
        <f t="shared" si="7"/>
        <v>184</v>
      </c>
      <c r="Y1161" s="181">
        <f t="shared" si="8"/>
        <v>274</v>
      </c>
      <c r="Z1161" s="181">
        <f t="shared" si="9"/>
        <v>365</v>
      </c>
      <c r="AA1161" s="155"/>
      <c r="AB1161" s="9"/>
      <c r="AC1161" s="9"/>
      <c r="AD1161" s="9"/>
      <c r="AE1161" s="9"/>
      <c r="AF1161" s="9"/>
      <c r="AG1161" s="9"/>
      <c r="AH1161" s="9"/>
    </row>
    <row r="1162" ht="15.75" customHeight="1">
      <c r="A1162" s="177">
        <v>44035.0</v>
      </c>
      <c r="B1162" s="178">
        <v>0.19</v>
      </c>
      <c r="C1162" s="178">
        <v>0.22</v>
      </c>
      <c r="D1162" s="178">
        <v>0.33</v>
      </c>
      <c r="E1162" s="178">
        <v>0.58</v>
      </c>
      <c r="F1162" s="178">
        <v>1.29</v>
      </c>
      <c r="G1162" s="178">
        <v>1.8</v>
      </c>
      <c r="H1162" s="178">
        <v>3.01</v>
      </c>
      <c r="I1162" s="178">
        <v>3.67</v>
      </c>
      <c r="J1162" s="178">
        <v>4.15</v>
      </c>
      <c r="K1162" s="179">
        <f>MAX(0,((T1162*(365/365))-VLOOKUP(A1162,VBMA!$A:$D,4,0))  /  (T1162* (365/365)   ))</f>
        <v>0.9063940978</v>
      </c>
      <c r="L1162" s="180">
        <f t="shared" ref="L1162:S1162" si="1165">(B1162*(1-$K1162) * (365/365))/100</f>
        <v>0.0001778512143</v>
      </c>
      <c r="M1162" s="180">
        <f t="shared" si="1165"/>
        <v>0.0002059329849</v>
      </c>
      <c r="N1162" s="180">
        <f t="shared" si="1165"/>
        <v>0.0003088994774</v>
      </c>
      <c r="O1162" s="180">
        <f t="shared" si="1165"/>
        <v>0.000542914233</v>
      </c>
      <c r="P1162" s="180">
        <f t="shared" si="1165"/>
        <v>0.001207516139</v>
      </c>
      <c r="Q1162" s="180">
        <f t="shared" si="1165"/>
        <v>0.00168490624</v>
      </c>
      <c r="R1162" s="180">
        <f t="shared" si="1165"/>
        <v>0.002817537658</v>
      </c>
      <c r="S1162" s="180">
        <f t="shared" si="1165"/>
        <v>0.003435336612</v>
      </c>
      <c r="T1162" s="181">
        <f t="shared" si="3"/>
        <v>4.337333333</v>
      </c>
      <c r="U1162" s="182">
        <f t="shared" si="4"/>
        <v>44219</v>
      </c>
      <c r="V1162" s="182">
        <f t="shared" si="5"/>
        <v>44309</v>
      </c>
      <c r="W1162" s="182">
        <f t="shared" si="6"/>
        <v>44400</v>
      </c>
      <c r="X1162" s="181">
        <f t="shared" si="7"/>
        <v>184</v>
      </c>
      <c r="Y1162" s="181">
        <f t="shared" si="8"/>
        <v>274</v>
      </c>
      <c r="Z1162" s="181">
        <f t="shared" si="9"/>
        <v>365</v>
      </c>
      <c r="AA1162" s="155"/>
      <c r="AB1162" s="9"/>
      <c r="AC1162" s="9"/>
      <c r="AD1162" s="9"/>
      <c r="AE1162" s="9"/>
      <c r="AF1162" s="9"/>
      <c r="AG1162" s="9"/>
      <c r="AH1162" s="9"/>
    </row>
    <row r="1163" ht="15.75" customHeight="1">
      <c r="A1163" s="177">
        <v>44034.0</v>
      </c>
      <c r="B1163" s="178">
        <v>0.19</v>
      </c>
      <c r="C1163" s="178">
        <v>0.23</v>
      </c>
      <c r="D1163" s="178">
        <v>0.33</v>
      </c>
      <c r="E1163" s="178">
        <v>0.58</v>
      </c>
      <c r="F1163" s="178">
        <v>1.28</v>
      </c>
      <c r="G1163" s="178">
        <v>1.8</v>
      </c>
      <c r="H1163" s="178">
        <v>2.98</v>
      </c>
      <c r="I1163" s="178">
        <v>3.64</v>
      </c>
      <c r="J1163" s="178">
        <v>4.14</v>
      </c>
      <c r="K1163" s="179">
        <f>MAX(0,((T1163*(365/365))-VLOOKUP(A1163,VBMA!$A:$D,4,0))  /  (T1163* (365/365)   ))</f>
        <v>0.9036526853</v>
      </c>
      <c r="L1163" s="180">
        <f t="shared" ref="L1163:S1163" si="1166">(B1163*(1-$K1163) * (365/365))/100</f>
        <v>0.0001830598978</v>
      </c>
      <c r="M1163" s="180">
        <f t="shared" si="1166"/>
        <v>0.0002215988237</v>
      </c>
      <c r="N1163" s="180">
        <f t="shared" si="1166"/>
        <v>0.0003179461384</v>
      </c>
      <c r="O1163" s="180">
        <f t="shared" si="1166"/>
        <v>0.000558814425</v>
      </c>
      <c r="P1163" s="180">
        <f t="shared" si="1166"/>
        <v>0.001233245628</v>
      </c>
      <c r="Q1163" s="180">
        <f t="shared" si="1166"/>
        <v>0.001734251664</v>
      </c>
      <c r="R1163" s="180">
        <f t="shared" si="1166"/>
        <v>0.002871149977</v>
      </c>
      <c r="S1163" s="180">
        <f t="shared" si="1166"/>
        <v>0.003507042254</v>
      </c>
      <c r="T1163" s="181">
        <f t="shared" si="3"/>
        <v>4.307333333</v>
      </c>
      <c r="U1163" s="182">
        <f t="shared" si="4"/>
        <v>44218</v>
      </c>
      <c r="V1163" s="182">
        <f t="shared" si="5"/>
        <v>44308</v>
      </c>
      <c r="W1163" s="182">
        <f t="shared" si="6"/>
        <v>44399</v>
      </c>
      <c r="X1163" s="181">
        <f t="shared" si="7"/>
        <v>184</v>
      </c>
      <c r="Y1163" s="181">
        <f t="shared" si="8"/>
        <v>274</v>
      </c>
      <c r="Z1163" s="181">
        <f t="shared" si="9"/>
        <v>365</v>
      </c>
      <c r="AA1163" s="155"/>
      <c r="AB1163" s="9"/>
      <c r="AC1163" s="9"/>
      <c r="AD1163" s="9"/>
      <c r="AE1163" s="9"/>
      <c r="AF1163" s="9"/>
      <c r="AG1163" s="9"/>
      <c r="AH1163" s="9"/>
    </row>
    <row r="1164" ht="15.75" customHeight="1">
      <c r="A1164" s="177">
        <v>44033.0</v>
      </c>
      <c r="B1164" s="178">
        <v>0.2</v>
      </c>
      <c r="C1164" s="178">
        <v>0.23</v>
      </c>
      <c r="D1164" s="178">
        <v>0.31</v>
      </c>
      <c r="E1164" s="178">
        <v>0.63</v>
      </c>
      <c r="F1164" s="178">
        <v>1.58</v>
      </c>
      <c r="G1164" s="178">
        <v>2.03</v>
      </c>
      <c r="H1164" s="178">
        <v>3.18</v>
      </c>
      <c r="I1164" s="178">
        <v>3.7</v>
      </c>
      <c r="J1164" s="178">
        <v>4.16</v>
      </c>
      <c r="K1164" s="179">
        <f>MAX(0,((T1164*(365/365))-VLOOKUP(A1164,VBMA!$A:$D,4,0))  /  (T1164* (365/365)   ))</f>
        <v>0.9027397981</v>
      </c>
      <c r="L1164" s="180">
        <f t="shared" ref="L1164:S1164" si="1167">(B1164*(1-$K1164) * (365/365))/100</f>
        <v>0.0001945204039</v>
      </c>
      <c r="M1164" s="180">
        <f t="shared" si="1167"/>
        <v>0.0002236984645</v>
      </c>
      <c r="N1164" s="180">
        <f t="shared" si="1167"/>
        <v>0.000301506626</v>
      </c>
      <c r="O1164" s="180">
        <f t="shared" si="1167"/>
        <v>0.0006127392722</v>
      </c>
      <c r="P1164" s="180">
        <f t="shared" si="1167"/>
        <v>0.001536711191</v>
      </c>
      <c r="Q1164" s="180">
        <f t="shared" si="1167"/>
        <v>0.001974382099</v>
      </c>
      <c r="R1164" s="180">
        <f t="shared" si="1167"/>
        <v>0.003092874422</v>
      </c>
      <c r="S1164" s="180">
        <f t="shared" si="1167"/>
        <v>0.003598627472</v>
      </c>
      <c r="T1164" s="181">
        <f t="shared" si="3"/>
        <v>4.225777778</v>
      </c>
      <c r="U1164" s="182">
        <f t="shared" si="4"/>
        <v>44217</v>
      </c>
      <c r="V1164" s="182">
        <f t="shared" si="5"/>
        <v>44307</v>
      </c>
      <c r="W1164" s="182">
        <f t="shared" si="6"/>
        <v>44398</v>
      </c>
      <c r="X1164" s="181">
        <f t="shared" si="7"/>
        <v>184</v>
      </c>
      <c r="Y1164" s="181">
        <f t="shared" si="8"/>
        <v>274</v>
      </c>
      <c r="Z1164" s="181">
        <f t="shared" si="9"/>
        <v>365</v>
      </c>
      <c r="AA1164" s="155"/>
      <c r="AB1164" s="9"/>
      <c r="AC1164" s="9"/>
      <c r="AD1164" s="9"/>
      <c r="AE1164" s="9"/>
      <c r="AF1164" s="9"/>
      <c r="AG1164" s="9"/>
      <c r="AH1164" s="9"/>
    </row>
    <row r="1165" ht="15.75" customHeight="1">
      <c r="A1165" s="177">
        <v>44032.0</v>
      </c>
      <c r="B1165" s="178">
        <v>0.18</v>
      </c>
      <c r="C1165" s="178">
        <v>0.22</v>
      </c>
      <c r="D1165" s="178">
        <v>0.32</v>
      </c>
      <c r="E1165" s="178">
        <v>0.58</v>
      </c>
      <c r="F1165" s="178">
        <v>1.37</v>
      </c>
      <c r="G1165" s="178">
        <v>1.84</v>
      </c>
      <c r="H1165" s="178">
        <v>3.03</v>
      </c>
      <c r="I1165" s="178">
        <v>3.7</v>
      </c>
      <c r="J1165" s="178">
        <v>4.2</v>
      </c>
      <c r="K1165" s="179">
        <f>MAX(0,((T1165*(365/365))-VLOOKUP(A1165,VBMA!$A:$D,4,0))  /  (T1165* (365/365)   ))</f>
        <v>0.9065664898</v>
      </c>
      <c r="L1165" s="180">
        <f t="shared" ref="L1165:S1165" si="1168">(B1165*(1-$K1165) * (365/365))/100</f>
        <v>0.0001681803183</v>
      </c>
      <c r="M1165" s="180">
        <f t="shared" si="1168"/>
        <v>0.0002055537224</v>
      </c>
      <c r="N1165" s="180">
        <f t="shared" si="1168"/>
        <v>0.0002989872325</v>
      </c>
      <c r="O1165" s="180">
        <f t="shared" si="1168"/>
        <v>0.000541914359</v>
      </c>
      <c r="P1165" s="180">
        <f t="shared" si="1168"/>
        <v>0.001280039089</v>
      </c>
      <c r="Q1165" s="180">
        <f t="shared" si="1168"/>
        <v>0.001719176587</v>
      </c>
      <c r="R1165" s="180">
        <f t="shared" si="1168"/>
        <v>0.002831035358</v>
      </c>
      <c r="S1165" s="180">
        <f t="shared" si="1168"/>
        <v>0.003457039876</v>
      </c>
      <c r="T1165" s="181">
        <f t="shared" si="3"/>
        <v>4.377444444</v>
      </c>
      <c r="U1165" s="182">
        <f t="shared" si="4"/>
        <v>44216</v>
      </c>
      <c r="V1165" s="182">
        <f t="shared" si="5"/>
        <v>44306</v>
      </c>
      <c r="W1165" s="182">
        <f t="shared" si="6"/>
        <v>44397</v>
      </c>
      <c r="X1165" s="181">
        <f t="shared" si="7"/>
        <v>184</v>
      </c>
      <c r="Y1165" s="181">
        <f t="shared" si="8"/>
        <v>274</v>
      </c>
      <c r="Z1165" s="181">
        <f t="shared" si="9"/>
        <v>365</v>
      </c>
      <c r="AA1165" s="155"/>
      <c r="AB1165" s="9"/>
      <c r="AC1165" s="9"/>
      <c r="AD1165" s="9"/>
      <c r="AE1165" s="9"/>
      <c r="AF1165" s="9"/>
      <c r="AG1165" s="9"/>
      <c r="AH1165" s="9"/>
    </row>
    <row r="1166" ht="15.75" customHeight="1">
      <c r="A1166" s="177">
        <v>44029.0</v>
      </c>
      <c r="B1166" s="178">
        <v>0.19</v>
      </c>
      <c r="C1166" s="178">
        <v>0.21</v>
      </c>
      <c r="D1166" s="178">
        <v>0.3</v>
      </c>
      <c r="E1166" s="178">
        <v>0.56</v>
      </c>
      <c r="F1166" s="178">
        <v>1.45</v>
      </c>
      <c r="G1166" s="178">
        <v>1.95</v>
      </c>
      <c r="H1166" s="178">
        <v>3.0</v>
      </c>
      <c r="I1166" s="178">
        <v>3.64</v>
      </c>
      <c r="J1166" s="178">
        <v>4.14</v>
      </c>
      <c r="K1166" s="179">
        <f>MAX(0,((T1166*(365/365))-VLOOKUP(A1166,VBMA!$A:$D,4,0))  /  (T1166* (365/365)   ))</f>
        <v>0.9041312461</v>
      </c>
      <c r="L1166" s="180">
        <f t="shared" ref="L1166:S1166" si="1169">(B1166*(1-$K1166) * (365/365))/100</f>
        <v>0.0001821506324</v>
      </c>
      <c r="M1166" s="180">
        <f t="shared" si="1169"/>
        <v>0.0002013243832</v>
      </c>
      <c r="N1166" s="180">
        <f t="shared" si="1169"/>
        <v>0.0002876062617</v>
      </c>
      <c r="O1166" s="180">
        <f t="shared" si="1169"/>
        <v>0.0005368650218</v>
      </c>
      <c r="P1166" s="180">
        <f t="shared" si="1169"/>
        <v>0.001390096931</v>
      </c>
      <c r="Q1166" s="180">
        <f t="shared" si="1169"/>
        <v>0.001869440701</v>
      </c>
      <c r="R1166" s="180">
        <f t="shared" si="1169"/>
        <v>0.002876062617</v>
      </c>
      <c r="S1166" s="180">
        <f t="shared" si="1169"/>
        <v>0.003489622642</v>
      </c>
      <c r="T1166" s="181">
        <f t="shared" si="3"/>
        <v>4.287111111</v>
      </c>
      <c r="U1166" s="182">
        <f t="shared" si="4"/>
        <v>44213</v>
      </c>
      <c r="V1166" s="182">
        <f t="shared" si="5"/>
        <v>44303</v>
      </c>
      <c r="W1166" s="182">
        <f t="shared" si="6"/>
        <v>44394</v>
      </c>
      <c r="X1166" s="181">
        <f t="shared" si="7"/>
        <v>184</v>
      </c>
      <c r="Y1166" s="181">
        <f t="shared" si="8"/>
        <v>274</v>
      </c>
      <c r="Z1166" s="181">
        <f t="shared" si="9"/>
        <v>365</v>
      </c>
      <c r="AA1166" s="155"/>
      <c r="AB1166" s="9"/>
      <c r="AC1166" s="9"/>
      <c r="AD1166" s="9"/>
      <c r="AE1166" s="9"/>
      <c r="AF1166" s="9"/>
      <c r="AG1166" s="9"/>
      <c r="AH1166" s="9"/>
    </row>
    <row r="1167" ht="15.75" customHeight="1">
      <c r="A1167" s="177">
        <v>44028.0</v>
      </c>
      <c r="B1167" s="178">
        <v>0.17</v>
      </c>
      <c r="C1167" s="178">
        <v>0.24</v>
      </c>
      <c r="D1167" s="178">
        <v>0.34</v>
      </c>
      <c r="E1167" s="178">
        <v>0.61</v>
      </c>
      <c r="F1167" s="178">
        <v>1.41</v>
      </c>
      <c r="G1167" s="178">
        <v>1.83</v>
      </c>
      <c r="H1167" s="178">
        <v>3.04</v>
      </c>
      <c r="I1167" s="178">
        <v>3.67</v>
      </c>
      <c r="J1167" s="178">
        <v>4.13</v>
      </c>
      <c r="K1167" s="179">
        <f>MAX(0,((T1167*(365/365))-VLOOKUP(A1167,VBMA!$A:$D,4,0))  /  (T1167* (365/365)   ))</f>
        <v>0.9045739494</v>
      </c>
      <c r="L1167" s="180">
        <f t="shared" ref="L1167:S1167" si="1170">(B1167*(1-$K1167) * (365/365))/100</f>
        <v>0.000162224286</v>
      </c>
      <c r="M1167" s="180">
        <f t="shared" si="1170"/>
        <v>0.0002290225215</v>
      </c>
      <c r="N1167" s="180">
        <f t="shared" si="1170"/>
        <v>0.0003244485721</v>
      </c>
      <c r="O1167" s="180">
        <f t="shared" si="1170"/>
        <v>0.0005820989088</v>
      </c>
      <c r="P1167" s="180">
        <f t="shared" si="1170"/>
        <v>0.001345507314</v>
      </c>
      <c r="Q1167" s="180">
        <f t="shared" si="1170"/>
        <v>0.001746296726</v>
      </c>
      <c r="R1167" s="180">
        <f t="shared" si="1170"/>
        <v>0.002900951939</v>
      </c>
      <c r="S1167" s="180">
        <f t="shared" si="1170"/>
        <v>0.003502136058</v>
      </c>
      <c r="T1167" s="181">
        <f t="shared" si="3"/>
        <v>4.307</v>
      </c>
      <c r="U1167" s="182">
        <f t="shared" si="4"/>
        <v>44212</v>
      </c>
      <c r="V1167" s="182">
        <f t="shared" si="5"/>
        <v>44302</v>
      </c>
      <c r="W1167" s="182">
        <f t="shared" si="6"/>
        <v>44393</v>
      </c>
      <c r="X1167" s="181">
        <f t="shared" si="7"/>
        <v>184</v>
      </c>
      <c r="Y1167" s="181">
        <f t="shared" si="8"/>
        <v>274</v>
      </c>
      <c r="Z1167" s="181">
        <f t="shared" si="9"/>
        <v>365</v>
      </c>
      <c r="AA1167" s="155"/>
      <c r="AB1167" s="9"/>
      <c r="AC1167" s="9"/>
      <c r="AD1167" s="9"/>
      <c r="AE1167" s="9"/>
      <c r="AF1167" s="9"/>
      <c r="AG1167" s="9"/>
      <c r="AH1167" s="9"/>
    </row>
    <row r="1168" ht="15.75" customHeight="1">
      <c r="A1168" s="177">
        <v>44027.0</v>
      </c>
      <c r="B1168" s="178">
        <v>0.18</v>
      </c>
      <c r="C1168" s="178">
        <v>0.24</v>
      </c>
      <c r="D1168" s="178">
        <v>0.34</v>
      </c>
      <c r="E1168" s="178">
        <v>0.63</v>
      </c>
      <c r="F1168" s="178">
        <v>1.47</v>
      </c>
      <c r="G1168" s="178">
        <v>1.93</v>
      </c>
      <c r="H1168" s="178">
        <v>3.1</v>
      </c>
      <c r="I1168" s="178">
        <v>3.71</v>
      </c>
      <c r="J1168" s="178">
        <v>4.19</v>
      </c>
      <c r="K1168" s="179">
        <f>MAX(0,((T1168*(365/365))-VLOOKUP(A1168,VBMA!$A:$D,4,0))  /  (T1168* (365/365)   ))</f>
        <v>0.902467836</v>
      </c>
      <c r="L1168" s="180">
        <f t="shared" ref="L1168:S1168" si="1171">(B1168*(1-$K1168) * (365/365))/100</f>
        <v>0.0001755578953</v>
      </c>
      <c r="M1168" s="180">
        <f t="shared" si="1171"/>
        <v>0.0002340771937</v>
      </c>
      <c r="N1168" s="180">
        <f t="shared" si="1171"/>
        <v>0.0003316093577</v>
      </c>
      <c r="O1168" s="180">
        <f t="shared" si="1171"/>
        <v>0.0006144526335</v>
      </c>
      <c r="P1168" s="180">
        <f t="shared" si="1171"/>
        <v>0.001433722811</v>
      </c>
      <c r="Q1168" s="180">
        <f t="shared" si="1171"/>
        <v>0.001882370766</v>
      </c>
      <c r="R1168" s="180">
        <f t="shared" si="1171"/>
        <v>0.003023497085</v>
      </c>
      <c r="S1168" s="180">
        <f t="shared" si="1171"/>
        <v>0.003618443286</v>
      </c>
      <c r="T1168" s="181">
        <f t="shared" si="3"/>
        <v>4.326777778</v>
      </c>
      <c r="U1168" s="182">
        <f t="shared" si="4"/>
        <v>44211</v>
      </c>
      <c r="V1168" s="182">
        <f t="shared" si="5"/>
        <v>44301</v>
      </c>
      <c r="W1168" s="182">
        <f t="shared" si="6"/>
        <v>44392</v>
      </c>
      <c r="X1168" s="181">
        <f t="shared" si="7"/>
        <v>184</v>
      </c>
      <c r="Y1168" s="181">
        <f t="shared" si="8"/>
        <v>274</v>
      </c>
      <c r="Z1168" s="181">
        <f t="shared" si="9"/>
        <v>365</v>
      </c>
      <c r="AA1168" s="155"/>
      <c r="AB1168" s="9"/>
      <c r="AC1168" s="9"/>
      <c r="AD1168" s="9"/>
      <c r="AE1168" s="9"/>
      <c r="AF1168" s="9"/>
      <c r="AG1168" s="9"/>
      <c r="AH1168" s="9"/>
    </row>
    <row r="1169" ht="15.75" customHeight="1">
      <c r="A1169" s="177">
        <v>44026.0</v>
      </c>
      <c r="B1169" s="178">
        <v>0.18</v>
      </c>
      <c r="C1169" s="178">
        <v>0.25</v>
      </c>
      <c r="D1169" s="178">
        <v>0.34</v>
      </c>
      <c r="E1169" s="178">
        <v>0.64</v>
      </c>
      <c r="F1169" s="178">
        <v>1.64</v>
      </c>
      <c r="G1169" s="178">
        <v>2.07</v>
      </c>
      <c r="H1169" s="178">
        <v>3.16</v>
      </c>
      <c r="I1169" s="178">
        <v>3.75</v>
      </c>
      <c r="J1169" s="178">
        <v>4.23</v>
      </c>
      <c r="K1169" s="179">
        <f>MAX(0,((T1169*(365/365))-VLOOKUP(A1169,VBMA!$A:$D,4,0))  /  (T1169* (365/365)   ))</f>
        <v>0.9006109563</v>
      </c>
      <c r="L1169" s="180">
        <f t="shared" ref="L1169:S1169" si="1172">(B1169*(1-$K1169) * (365/365))/100</f>
        <v>0.0001789002786</v>
      </c>
      <c r="M1169" s="180">
        <f t="shared" si="1172"/>
        <v>0.0002484726092</v>
      </c>
      <c r="N1169" s="180">
        <f t="shared" si="1172"/>
        <v>0.0003379227485</v>
      </c>
      <c r="O1169" s="180">
        <f t="shared" si="1172"/>
        <v>0.0006360898796</v>
      </c>
      <c r="P1169" s="180">
        <f t="shared" si="1172"/>
        <v>0.001629980316</v>
      </c>
      <c r="Q1169" s="180">
        <f t="shared" si="1172"/>
        <v>0.002057353204</v>
      </c>
      <c r="R1169" s="180">
        <f t="shared" si="1172"/>
        <v>0.003140693781</v>
      </c>
      <c r="S1169" s="180">
        <f t="shared" si="1172"/>
        <v>0.003727089138</v>
      </c>
      <c r="T1169" s="181">
        <f t="shared" si="3"/>
        <v>4.346555556</v>
      </c>
      <c r="U1169" s="182">
        <f t="shared" si="4"/>
        <v>44210</v>
      </c>
      <c r="V1169" s="182">
        <f t="shared" si="5"/>
        <v>44300</v>
      </c>
      <c r="W1169" s="182">
        <f t="shared" si="6"/>
        <v>44391</v>
      </c>
      <c r="X1169" s="181">
        <f t="shared" si="7"/>
        <v>184</v>
      </c>
      <c r="Y1169" s="181">
        <f t="shared" si="8"/>
        <v>274</v>
      </c>
      <c r="Z1169" s="181">
        <f t="shared" si="9"/>
        <v>365</v>
      </c>
      <c r="AA1169" s="155"/>
      <c r="AB1169" s="9"/>
      <c r="AC1169" s="9"/>
      <c r="AD1169" s="9"/>
      <c r="AE1169" s="9"/>
      <c r="AF1169" s="9"/>
      <c r="AG1169" s="9"/>
      <c r="AH1169" s="9"/>
    </row>
    <row r="1170" ht="15.75" customHeight="1">
      <c r="A1170" s="177">
        <v>44025.0</v>
      </c>
      <c r="B1170" s="178">
        <v>0.19</v>
      </c>
      <c r="C1170" s="178">
        <v>0.25</v>
      </c>
      <c r="D1170" s="178">
        <v>0.34</v>
      </c>
      <c r="E1170" s="178">
        <v>0.65</v>
      </c>
      <c r="F1170" s="178">
        <v>1.6</v>
      </c>
      <c r="G1170" s="178">
        <v>2.01</v>
      </c>
      <c r="H1170" s="178">
        <v>3.11</v>
      </c>
      <c r="I1170" s="178">
        <v>3.67</v>
      </c>
      <c r="J1170" s="178">
        <v>4.15</v>
      </c>
      <c r="K1170" s="179">
        <f>MAX(0,((T1170*(365/365))-VLOOKUP(A1170,VBMA!$A:$D,4,0))  /  (T1170* (365/365)   ))</f>
        <v>0.8859833185</v>
      </c>
      <c r="L1170" s="180">
        <f t="shared" ref="L1170:S1170" si="1173">(B1170*(1-$K1170) * (365/365))/100</f>
        <v>0.0002166316949</v>
      </c>
      <c r="M1170" s="180">
        <f t="shared" si="1173"/>
        <v>0.0002850417038</v>
      </c>
      <c r="N1170" s="180">
        <f t="shared" si="1173"/>
        <v>0.0003876567172</v>
      </c>
      <c r="O1170" s="180">
        <f t="shared" si="1173"/>
        <v>0.0007411084299</v>
      </c>
      <c r="P1170" s="180">
        <f t="shared" si="1173"/>
        <v>0.001824266904</v>
      </c>
      <c r="Q1170" s="180">
        <f t="shared" si="1173"/>
        <v>0.002291735299</v>
      </c>
      <c r="R1170" s="180">
        <f t="shared" si="1173"/>
        <v>0.003545918796</v>
      </c>
      <c r="S1170" s="180">
        <f t="shared" si="1173"/>
        <v>0.004184412212</v>
      </c>
      <c r="T1170" s="181">
        <f t="shared" si="3"/>
        <v>4.236222222</v>
      </c>
      <c r="U1170" s="182">
        <f t="shared" si="4"/>
        <v>44209</v>
      </c>
      <c r="V1170" s="182">
        <f t="shared" si="5"/>
        <v>44299</v>
      </c>
      <c r="W1170" s="182">
        <f t="shared" si="6"/>
        <v>44390</v>
      </c>
      <c r="X1170" s="181">
        <f t="shared" si="7"/>
        <v>184</v>
      </c>
      <c r="Y1170" s="181">
        <f t="shared" si="8"/>
        <v>274</v>
      </c>
      <c r="Z1170" s="181">
        <f t="shared" si="9"/>
        <v>365</v>
      </c>
      <c r="AA1170" s="155"/>
      <c r="AB1170" s="9"/>
      <c r="AC1170" s="9"/>
      <c r="AD1170" s="9"/>
      <c r="AE1170" s="9"/>
      <c r="AF1170" s="9"/>
      <c r="AG1170" s="9"/>
      <c r="AH1170" s="9"/>
    </row>
    <row r="1171" ht="15.75" customHeight="1">
      <c r="A1171" s="177">
        <v>44022.0</v>
      </c>
      <c r="B1171" s="178">
        <v>0.19</v>
      </c>
      <c r="C1171" s="178">
        <v>0.26</v>
      </c>
      <c r="D1171" s="178">
        <v>0.35</v>
      </c>
      <c r="E1171" s="178">
        <v>0.65</v>
      </c>
      <c r="F1171" s="178">
        <v>1.63</v>
      </c>
      <c r="G1171" s="178">
        <v>2.04</v>
      </c>
      <c r="H1171" s="178">
        <v>3.13</v>
      </c>
      <c r="I1171" s="178">
        <v>3.7</v>
      </c>
      <c r="J1171" s="178">
        <v>4.22</v>
      </c>
      <c r="K1171" s="179">
        <f>MAX(0,((T1171*(365/365))-VLOOKUP(A1171,VBMA!$A:$D,4,0))  /  (T1171* (365/365)   ))</f>
        <v>0.8870527711</v>
      </c>
      <c r="L1171" s="180">
        <f t="shared" ref="L1171:S1171" si="1174">(B1171*(1-$K1171) * (365/365))/100</f>
        <v>0.000214599735</v>
      </c>
      <c r="M1171" s="180">
        <f t="shared" si="1174"/>
        <v>0.0002936627952</v>
      </c>
      <c r="N1171" s="180">
        <f t="shared" si="1174"/>
        <v>0.0003953153013</v>
      </c>
      <c r="O1171" s="180">
        <f t="shared" si="1174"/>
        <v>0.0007341569881</v>
      </c>
      <c r="P1171" s="180">
        <f t="shared" si="1174"/>
        <v>0.001841039832</v>
      </c>
      <c r="Q1171" s="180">
        <f t="shared" si="1174"/>
        <v>0.00230412347</v>
      </c>
      <c r="R1171" s="180">
        <f t="shared" si="1174"/>
        <v>0.003535248266</v>
      </c>
      <c r="S1171" s="180">
        <f t="shared" si="1174"/>
        <v>0.004179047471</v>
      </c>
      <c r="T1171" s="181">
        <f t="shared" si="3"/>
        <v>4.276333333</v>
      </c>
      <c r="U1171" s="182">
        <f t="shared" si="4"/>
        <v>44206</v>
      </c>
      <c r="V1171" s="182">
        <f t="shared" si="5"/>
        <v>44296</v>
      </c>
      <c r="W1171" s="182">
        <f t="shared" si="6"/>
        <v>44387</v>
      </c>
      <c r="X1171" s="181">
        <f t="shared" si="7"/>
        <v>184</v>
      </c>
      <c r="Y1171" s="181">
        <f t="shared" si="8"/>
        <v>274</v>
      </c>
      <c r="Z1171" s="181">
        <f t="shared" si="9"/>
        <v>365</v>
      </c>
      <c r="AA1171" s="155"/>
      <c r="AB1171" s="9"/>
      <c r="AC1171" s="9"/>
      <c r="AD1171" s="9"/>
      <c r="AE1171" s="9"/>
      <c r="AF1171" s="9"/>
      <c r="AG1171" s="9"/>
      <c r="AH1171" s="9"/>
    </row>
    <row r="1172" ht="15.75" customHeight="1">
      <c r="A1172" s="177">
        <v>44021.0</v>
      </c>
      <c r="B1172" s="178">
        <v>0.19</v>
      </c>
      <c r="C1172" s="178">
        <v>0.27</v>
      </c>
      <c r="D1172" s="178">
        <v>0.35</v>
      </c>
      <c r="E1172" s="178">
        <v>0.66</v>
      </c>
      <c r="F1172" s="178">
        <v>1.62</v>
      </c>
      <c r="G1172" s="178">
        <v>2.05</v>
      </c>
      <c r="H1172" s="178">
        <v>3.13</v>
      </c>
      <c r="I1172" s="178">
        <v>3.71</v>
      </c>
      <c r="J1172" s="178">
        <v>4.2</v>
      </c>
      <c r="K1172" s="179">
        <f>MAX(0,((T1172*(365/365))-VLOOKUP(A1172,VBMA!$A:$D,4,0))  /  (T1172* (365/365)   ))</f>
        <v>0.8882797145</v>
      </c>
      <c r="L1172" s="180">
        <f t="shared" ref="L1172:S1172" si="1175">(B1172*(1-$K1172) * (365/365))/100</f>
        <v>0.0002122685425</v>
      </c>
      <c r="M1172" s="180">
        <f t="shared" si="1175"/>
        <v>0.0003016447709</v>
      </c>
      <c r="N1172" s="180">
        <f t="shared" si="1175"/>
        <v>0.0003910209993</v>
      </c>
      <c r="O1172" s="180">
        <f t="shared" si="1175"/>
        <v>0.0007373538843</v>
      </c>
      <c r="P1172" s="180">
        <f t="shared" si="1175"/>
        <v>0.001809868625</v>
      </c>
      <c r="Q1172" s="180">
        <f t="shared" si="1175"/>
        <v>0.002290265853</v>
      </c>
      <c r="R1172" s="180">
        <f t="shared" si="1175"/>
        <v>0.003496844936</v>
      </c>
      <c r="S1172" s="180">
        <f t="shared" si="1175"/>
        <v>0.004144822592</v>
      </c>
      <c r="T1172" s="181">
        <f t="shared" si="3"/>
        <v>4.296444444</v>
      </c>
      <c r="U1172" s="182">
        <f t="shared" si="4"/>
        <v>44205</v>
      </c>
      <c r="V1172" s="182">
        <f t="shared" si="5"/>
        <v>44295</v>
      </c>
      <c r="W1172" s="182">
        <f t="shared" si="6"/>
        <v>44386</v>
      </c>
      <c r="X1172" s="181">
        <f t="shared" si="7"/>
        <v>184</v>
      </c>
      <c r="Y1172" s="181">
        <f t="shared" si="8"/>
        <v>274</v>
      </c>
      <c r="Z1172" s="181">
        <f t="shared" si="9"/>
        <v>365</v>
      </c>
      <c r="AA1172" s="155"/>
      <c r="AB1172" s="9"/>
      <c r="AC1172" s="9"/>
      <c r="AD1172" s="9"/>
      <c r="AE1172" s="9"/>
      <c r="AF1172" s="9"/>
      <c r="AG1172" s="9"/>
      <c r="AH1172" s="9"/>
    </row>
    <row r="1173" ht="15.75" customHeight="1">
      <c r="A1173" s="177">
        <v>44020.0</v>
      </c>
      <c r="B1173" s="178">
        <v>0.18</v>
      </c>
      <c r="C1173" s="178">
        <v>0.25</v>
      </c>
      <c r="D1173" s="178">
        <v>0.34</v>
      </c>
      <c r="E1173" s="178">
        <v>0.68</v>
      </c>
      <c r="F1173" s="178">
        <v>1.6</v>
      </c>
      <c r="G1173" s="178">
        <v>2.04</v>
      </c>
      <c r="H1173" s="178">
        <v>3.21</v>
      </c>
      <c r="I1173" s="178">
        <v>3.67</v>
      </c>
      <c r="J1173" s="178">
        <v>4.15</v>
      </c>
      <c r="K1173" s="179">
        <f>MAX(0,((T1173*(365/365))-VLOOKUP(A1173,VBMA!$A:$D,4,0))  /  (T1173* (365/365)   ))</f>
        <v>0.8795679278</v>
      </c>
      <c r="L1173" s="180">
        <f t="shared" ref="L1173:S1173" si="1176">(B1173*(1-$K1173) * (365/365))/100</f>
        <v>0.00021677773</v>
      </c>
      <c r="M1173" s="180">
        <f t="shared" si="1176"/>
        <v>0.0003010801806</v>
      </c>
      <c r="N1173" s="180">
        <f t="shared" si="1176"/>
        <v>0.0004094690456</v>
      </c>
      <c r="O1173" s="180">
        <f t="shared" si="1176"/>
        <v>0.0008189380911</v>
      </c>
      <c r="P1173" s="180">
        <f t="shared" si="1176"/>
        <v>0.001926913156</v>
      </c>
      <c r="Q1173" s="180">
        <f t="shared" si="1176"/>
        <v>0.002456814273</v>
      </c>
      <c r="R1173" s="180">
        <f t="shared" si="1176"/>
        <v>0.003865869518</v>
      </c>
      <c r="S1173" s="180">
        <f t="shared" si="1176"/>
        <v>0.004419857051</v>
      </c>
      <c r="T1173" s="181">
        <f t="shared" si="3"/>
        <v>4.135111111</v>
      </c>
      <c r="U1173" s="182">
        <f t="shared" si="4"/>
        <v>44204</v>
      </c>
      <c r="V1173" s="182">
        <f t="shared" si="5"/>
        <v>44294</v>
      </c>
      <c r="W1173" s="182">
        <f t="shared" si="6"/>
        <v>44385</v>
      </c>
      <c r="X1173" s="181">
        <f t="shared" si="7"/>
        <v>184</v>
      </c>
      <c r="Y1173" s="181">
        <f t="shared" si="8"/>
        <v>274</v>
      </c>
      <c r="Z1173" s="181">
        <f t="shared" si="9"/>
        <v>365</v>
      </c>
      <c r="AA1173" s="155"/>
      <c r="AB1173" s="9"/>
      <c r="AC1173" s="9"/>
      <c r="AD1173" s="9"/>
      <c r="AE1173" s="9"/>
      <c r="AF1173" s="9"/>
      <c r="AG1173" s="9"/>
      <c r="AH1173" s="9"/>
    </row>
    <row r="1174" ht="15.75" customHeight="1">
      <c r="A1174" s="177">
        <v>44019.0</v>
      </c>
      <c r="B1174" s="178">
        <v>0.16</v>
      </c>
      <c r="C1174" s="178">
        <v>0.23</v>
      </c>
      <c r="D1174" s="178">
        <v>0.31</v>
      </c>
      <c r="E1174" s="178">
        <v>0.63</v>
      </c>
      <c r="F1174" s="178">
        <v>1.55</v>
      </c>
      <c r="G1174" s="178">
        <v>2.0</v>
      </c>
      <c r="H1174" s="178">
        <v>3.28</v>
      </c>
      <c r="I1174" s="178">
        <v>3.78</v>
      </c>
      <c r="J1174" s="178">
        <v>4.18</v>
      </c>
      <c r="K1174" s="179">
        <f>MAX(0,((T1174*(365/365))-VLOOKUP(A1174,VBMA!$A:$D,4,0))  /  (T1174* (365/365)   ))</f>
        <v>0.8840290381</v>
      </c>
      <c r="L1174" s="180">
        <f t="shared" ref="L1174:S1174" si="1177">(B1174*(1-$K1174) * (365/365))/100</f>
        <v>0.000185553539</v>
      </c>
      <c r="M1174" s="180">
        <f t="shared" si="1177"/>
        <v>0.0002667332123</v>
      </c>
      <c r="N1174" s="180">
        <f t="shared" si="1177"/>
        <v>0.0003595099819</v>
      </c>
      <c r="O1174" s="180">
        <f t="shared" si="1177"/>
        <v>0.0007306170599</v>
      </c>
      <c r="P1174" s="180">
        <f t="shared" si="1177"/>
        <v>0.001797549909</v>
      </c>
      <c r="Q1174" s="180">
        <f t="shared" si="1177"/>
        <v>0.002319419238</v>
      </c>
      <c r="R1174" s="180">
        <f t="shared" si="1177"/>
        <v>0.00380384755</v>
      </c>
      <c r="S1174" s="180">
        <f t="shared" si="1177"/>
        <v>0.004383702359</v>
      </c>
      <c r="T1174" s="181">
        <f t="shared" si="3"/>
        <v>4.285555556</v>
      </c>
      <c r="U1174" s="182">
        <f t="shared" si="4"/>
        <v>44203</v>
      </c>
      <c r="V1174" s="182">
        <f t="shared" si="5"/>
        <v>44293</v>
      </c>
      <c r="W1174" s="182">
        <f t="shared" si="6"/>
        <v>44384</v>
      </c>
      <c r="X1174" s="181">
        <f t="shared" si="7"/>
        <v>184</v>
      </c>
      <c r="Y1174" s="181">
        <f t="shared" si="8"/>
        <v>274</v>
      </c>
      <c r="Z1174" s="181">
        <f t="shared" si="9"/>
        <v>365</v>
      </c>
      <c r="AA1174" s="155"/>
      <c r="AB1174" s="9"/>
      <c r="AC1174" s="9"/>
      <c r="AD1174" s="9"/>
      <c r="AE1174" s="9"/>
      <c r="AF1174" s="9"/>
      <c r="AG1174" s="9"/>
      <c r="AH1174" s="9"/>
    </row>
    <row r="1175" ht="15.75" customHeight="1">
      <c r="A1175" s="177">
        <v>44018.0</v>
      </c>
      <c r="B1175" s="178">
        <v>0.19</v>
      </c>
      <c r="C1175" s="178">
        <v>0.28</v>
      </c>
      <c r="D1175" s="178">
        <v>0.37</v>
      </c>
      <c r="E1175" s="178">
        <v>0.68</v>
      </c>
      <c r="F1175" s="178">
        <v>1.68</v>
      </c>
      <c r="G1175" s="178">
        <v>2.12</v>
      </c>
      <c r="H1175" s="178">
        <v>3.18</v>
      </c>
      <c r="I1175" s="178">
        <v>3.77</v>
      </c>
      <c r="J1175" s="178">
        <v>4.21</v>
      </c>
      <c r="K1175" s="179">
        <f>MAX(0,((T1175*(365/365))-VLOOKUP(A1175,VBMA!$A:$D,4,0))  /  (T1175* (365/365)   ))</f>
        <v>0.8859512965</v>
      </c>
      <c r="L1175" s="180">
        <f t="shared" ref="L1175:S1175" si="1178">(B1175*(1-$K1175) * (365/365))/100</f>
        <v>0.0002166925367</v>
      </c>
      <c r="M1175" s="180">
        <f t="shared" si="1178"/>
        <v>0.0003193363699</v>
      </c>
      <c r="N1175" s="180">
        <f t="shared" si="1178"/>
        <v>0.0004219802031</v>
      </c>
      <c r="O1175" s="180">
        <f t="shared" si="1178"/>
        <v>0.000775531184</v>
      </c>
      <c r="P1175" s="180">
        <f t="shared" si="1178"/>
        <v>0.001916018219</v>
      </c>
      <c r="Q1175" s="180">
        <f t="shared" si="1178"/>
        <v>0.002417832515</v>
      </c>
      <c r="R1175" s="180">
        <f t="shared" si="1178"/>
        <v>0.003626748772</v>
      </c>
      <c r="S1175" s="180">
        <f t="shared" si="1178"/>
        <v>0.004299636123</v>
      </c>
      <c r="T1175" s="181">
        <f t="shared" si="3"/>
        <v>4.366555556</v>
      </c>
      <c r="U1175" s="182">
        <f t="shared" si="4"/>
        <v>44202</v>
      </c>
      <c r="V1175" s="182">
        <f t="shared" si="5"/>
        <v>44292</v>
      </c>
      <c r="W1175" s="182">
        <f t="shared" si="6"/>
        <v>44383</v>
      </c>
      <c r="X1175" s="181">
        <f t="shared" si="7"/>
        <v>184</v>
      </c>
      <c r="Y1175" s="181">
        <f t="shared" si="8"/>
        <v>274</v>
      </c>
      <c r="Z1175" s="181">
        <f t="shared" si="9"/>
        <v>365</v>
      </c>
      <c r="AA1175" s="155"/>
      <c r="AB1175" s="9"/>
      <c r="AC1175" s="9"/>
      <c r="AD1175" s="9"/>
      <c r="AE1175" s="9"/>
      <c r="AF1175" s="9"/>
      <c r="AG1175" s="9"/>
      <c r="AH1175" s="9"/>
    </row>
    <row r="1176" ht="15.75" customHeight="1">
      <c r="A1176" s="177">
        <v>44015.0</v>
      </c>
      <c r="B1176" s="178">
        <v>0.2</v>
      </c>
      <c r="C1176" s="178">
        <v>0.3</v>
      </c>
      <c r="D1176" s="178">
        <v>0.4</v>
      </c>
      <c r="E1176" s="178">
        <v>0.69</v>
      </c>
      <c r="F1176" s="178">
        <v>1.69</v>
      </c>
      <c r="G1176" s="178">
        <v>2.13</v>
      </c>
      <c r="H1176" s="178">
        <v>3.16</v>
      </c>
      <c r="I1176" s="178">
        <v>3.68</v>
      </c>
      <c r="J1176" s="178">
        <v>4.17</v>
      </c>
      <c r="K1176" s="179">
        <f>MAX(0,((T1176*(365/365))-VLOOKUP(A1176,VBMA!$A:$D,4,0))  /  (T1176* (365/365)   ))</f>
        <v>0.87921378</v>
      </c>
      <c r="L1176" s="180">
        <f t="shared" ref="L1176:S1176" si="1179">(B1176*(1-$K1176) * (365/365))/100</f>
        <v>0.00024157244</v>
      </c>
      <c r="M1176" s="180">
        <f t="shared" si="1179"/>
        <v>0.00036235866</v>
      </c>
      <c r="N1176" s="180">
        <f t="shared" si="1179"/>
        <v>0.0004831448801</v>
      </c>
      <c r="O1176" s="180">
        <f t="shared" si="1179"/>
        <v>0.0008334249181</v>
      </c>
      <c r="P1176" s="180">
        <f t="shared" si="1179"/>
        <v>0.002041287118</v>
      </c>
      <c r="Q1176" s="180">
        <f t="shared" si="1179"/>
        <v>0.002572746486</v>
      </c>
      <c r="R1176" s="180">
        <f t="shared" si="1179"/>
        <v>0.003816844552</v>
      </c>
      <c r="S1176" s="180">
        <f t="shared" si="1179"/>
        <v>0.004444932897</v>
      </c>
      <c r="T1176" s="181">
        <f t="shared" si="3"/>
        <v>4.205777778</v>
      </c>
      <c r="U1176" s="182">
        <f t="shared" si="4"/>
        <v>44199</v>
      </c>
      <c r="V1176" s="182">
        <f t="shared" si="5"/>
        <v>44289</v>
      </c>
      <c r="W1176" s="182">
        <f t="shared" si="6"/>
        <v>44380</v>
      </c>
      <c r="X1176" s="181">
        <f t="shared" si="7"/>
        <v>184</v>
      </c>
      <c r="Y1176" s="181">
        <f t="shared" si="8"/>
        <v>274</v>
      </c>
      <c r="Z1176" s="181">
        <f t="shared" si="9"/>
        <v>365</v>
      </c>
      <c r="AA1176" s="155"/>
      <c r="AB1176" s="9"/>
      <c r="AC1176" s="9"/>
      <c r="AD1176" s="9"/>
      <c r="AE1176" s="9"/>
      <c r="AF1176" s="9"/>
      <c r="AG1176" s="9"/>
      <c r="AH1176" s="9"/>
    </row>
    <row r="1177" ht="15.75" customHeight="1">
      <c r="A1177" s="177">
        <v>44014.0</v>
      </c>
      <c r="B1177" s="178">
        <v>0.19</v>
      </c>
      <c r="C1177" s="178">
        <v>0.29</v>
      </c>
      <c r="D1177" s="178">
        <v>0.39</v>
      </c>
      <c r="E1177" s="178">
        <v>0.68</v>
      </c>
      <c r="F1177" s="178">
        <v>1.68</v>
      </c>
      <c r="G1177" s="178">
        <v>2.1</v>
      </c>
      <c r="H1177" s="178">
        <v>3.13</v>
      </c>
      <c r="I1177" s="178">
        <v>3.77</v>
      </c>
      <c r="J1177" s="178">
        <v>4.21</v>
      </c>
      <c r="K1177" s="179">
        <f>MAX(0,((T1177*(365/365))-VLOOKUP(A1177,VBMA!$A:$D,4,0))  /  (T1177* (365/365)   ))</f>
        <v>0.8849927051</v>
      </c>
      <c r="L1177" s="180">
        <f t="shared" ref="L1177:S1177" si="1180">(B1177*(1-$K1177) * (365/365))/100</f>
        <v>0.0002185138602</v>
      </c>
      <c r="M1177" s="180">
        <f t="shared" si="1180"/>
        <v>0.0003335211551</v>
      </c>
      <c r="N1177" s="180">
        <f t="shared" si="1180"/>
        <v>0.00044852845</v>
      </c>
      <c r="O1177" s="180">
        <f t="shared" si="1180"/>
        <v>0.0007820496051</v>
      </c>
      <c r="P1177" s="180">
        <f t="shared" si="1180"/>
        <v>0.001932122554</v>
      </c>
      <c r="Q1177" s="180">
        <f t="shared" si="1180"/>
        <v>0.002415153192</v>
      </c>
      <c r="R1177" s="180">
        <f t="shared" si="1180"/>
        <v>0.003599728329</v>
      </c>
      <c r="S1177" s="180">
        <f t="shared" si="1180"/>
        <v>0.004335775016</v>
      </c>
      <c r="T1177" s="181">
        <f t="shared" si="3"/>
        <v>4.417111111</v>
      </c>
      <c r="U1177" s="182">
        <f t="shared" si="4"/>
        <v>44198</v>
      </c>
      <c r="V1177" s="182">
        <f t="shared" si="5"/>
        <v>44288</v>
      </c>
      <c r="W1177" s="182">
        <f t="shared" si="6"/>
        <v>44379</v>
      </c>
      <c r="X1177" s="181">
        <f t="shared" si="7"/>
        <v>184</v>
      </c>
      <c r="Y1177" s="181">
        <f t="shared" si="8"/>
        <v>274</v>
      </c>
      <c r="Z1177" s="181">
        <f t="shared" si="9"/>
        <v>365</v>
      </c>
      <c r="AA1177" s="155"/>
      <c r="AB1177" s="9"/>
      <c r="AC1177" s="9"/>
      <c r="AD1177" s="9"/>
      <c r="AE1177" s="9"/>
      <c r="AF1177" s="9"/>
      <c r="AG1177" s="9"/>
      <c r="AH1177" s="9"/>
    </row>
    <row r="1178" ht="15.75" customHeight="1">
      <c r="A1178" s="177">
        <v>44013.0</v>
      </c>
      <c r="B1178" s="178">
        <v>0.19</v>
      </c>
      <c r="C1178" s="178">
        <v>0.29</v>
      </c>
      <c r="D1178" s="178">
        <v>0.4</v>
      </c>
      <c r="E1178" s="178">
        <v>0.69</v>
      </c>
      <c r="F1178" s="178">
        <v>1.74</v>
      </c>
      <c r="G1178" s="178">
        <v>2.22</v>
      </c>
      <c r="H1178" s="178">
        <v>3.22</v>
      </c>
      <c r="I1178" s="178">
        <v>3.7</v>
      </c>
      <c r="J1178" s="178">
        <v>4.13</v>
      </c>
      <c r="K1178" s="179">
        <f>MAX(0,((T1178*(365/365))-VLOOKUP(A1178,VBMA!$A:$D,4,0))  /  (T1178* (365/365)   ))</f>
        <v>0.8786237655</v>
      </c>
      <c r="L1178" s="180">
        <f t="shared" ref="L1178:S1178" si="1181">(B1178*(1-$K1178) * (365/365))/100</f>
        <v>0.0002306148455</v>
      </c>
      <c r="M1178" s="180">
        <f t="shared" si="1181"/>
        <v>0.00035199108</v>
      </c>
      <c r="N1178" s="180">
        <f t="shared" si="1181"/>
        <v>0.0004855049379</v>
      </c>
      <c r="O1178" s="180">
        <f t="shared" si="1181"/>
        <v>0.0008374960178</v>
      </c>
      <c r="P1178" s="180">
        <f t="shared" si="1181"/>
        <v>0.00211194648</v>
      </c>
      <c r="Q1178" s="180">
        <f t="shared" si="1181"/>
        <v>0.002694552405</v>
      </c>
      <c r="R1178" s="180">
        <f t="shared" si="1181"/>
        <v>0.00390831475</v>
      </c>
      <c r="S1178" s="180">
        <f t="shared" si="1181"/>
        <v>0.004490920675</v>
      </c>
      <c r="T1178" s="181">
        <f t="shared" si="3"/>
        <v>4.185333333</v>
      </c>
      <c r="U1178" s="182">
        <f t="shared" si="4"/>
        <v>44197</v>
      </c>
      <c r="V1178" s="182">
        <f t="shared" si="5"/>
        <v>44287</v>
      </c>
      <c r="W1178" s="182">
        <f t="shared" si="6"/>
        <v>44378</v>
      </c>
      <c r="X1178" s="181">
        <f t="shared" si="7"/>
        <v>184</v>
      </c>
      <c r="Y1178" s="181">
        <f t="shared" si="8"/>
        <v>274</v>
      </c>
      <c r="Z1178" s="181">
        <f t="shared" si="9"/>
        <v>365</v>
      </c>
      <c r="AA1178" s="155"/>
      <c r="AB1178" s="9"/>
      <c r="AC1178" s="9"/>
      <c r="AD1178" s="9"/>
      <c r="AE1178" s="9"/>
      <c r="AF1178" s="9"/>
      <c r="AG1178" s="9"/>
      <c r="AH1178" s="9"/>
    </row>
    <row r="1179" ht="15.75" customHeight="1">
      <c r="A1179" s="177">
        <v>44012.0</v>
      </c>
      <c r="B1179" s="178">
        <v>0.19</v>
      </c>
      <c r="C1179" s="178">
        <v>0.29</v>
      </c>
      <c r="D1179" s="178">
        <v>0.4</v>
      </c>
      <c r="E1179" s="178">
        <v>0.65</v>
      </c>
      <c r="F1179" s="178">
        <v>1.7</v>
      </c>
      <c r="G1179" s="178">
        <v>2.13</v>
      </c>
      <c r="H1179" s="178">
        <v>3.27</v>
      </c>
      <c r="I1179" s="178">
        <v>3.82</v>
      </c>
      <c r="J1179" s="178">
        <v>4.22</v>
      </c>
      <c r="K1179" s="179">
        <f>MAX(0,((T1179*(365/365))-VLOOKUP(A1179,VBMA!$A:$D,4,0))  /  (T1179* (365/365)   ))</f>
        <v>0.8859026369</v>
      </c>
      <c r="L1179" s="180">
        <f t="shared" ref="L1179:S1179" si="1182">(B1179*(1-$K1179) * (365/365))/100</f>
        <v>0.0002167849899</v>
      </c>
      <c r="M1179" s="180">
        <f t="shared" si="1182"/>
        <v>0.0003308823529</v>
      </c>
      <c r="N1179" s="180">
        <f t="shared" si="1182"/>
        <v>0.0004563894523</v>
      </c>
      <c r="O1179" s="180">
        <f t="shared" si="1182"/>
        <v>0.00074163286</v>
      </c>
      <c r="P1179" s="180">
        <f t="shared" si="1182"/>
        <v>0.001939655172</v>
      </c>
      <c r="Q1179" s="180">
        <f t="shared" si="1182"/>
        <v>0.002430273834</v>
      </c>
      <c r="R1179" s="180">
        <f t="shared" si="1182"/>
        <v>0.003730983773</v>
      </c>
      <c r="S1179" s="180">
        <f t="shared" si="1182"/>
        <v>0.00435851927</v>
      </c>
      <c r="T1179" s="181">
        <f t="shared" si="3"/>
        <v>4.382222222</v>
      </c>
      <c r="U1179" s="182">
        <f t="shared" si="4"/>
        <v>44195</v>
      </c>
      <c r="V1179" s="182">
        <f t="shared" si="5"/>
        <v>44285</v>
      </c>
      <c r="W1179" s="182">
        <f t="shared" si="6"/>
        <v>44377</v>
      </c>
      <c r="X1179" s="181">
        <f t="shared" si="7"/>
        <v>183</v>
      </c>
      <c r="Y1179" s="181">
        <f t="shared" si="8"/>
        <v>273</v>
      </c>
      <c r="Z1179" s="181">
        <f t="shared" si="9"/>
        <v>365</v>
      </c>
      <c r="AA1179" s="155"/>
      <c r="AB1179" s="9"/>
      <c r="AC1179" s="9"/>
      <c r="AD1179" s="9"/>
      <c r="AE1179" s="9"/>
      <c r="AF1179" s="9"/>
      <c r="AG1179" s="9"/>
      <c r="AH1179" s="9"/>
    </row>
    <row r="1180" ht="15.75" customHeight="1">
      <c r="A1180" s="177">
        <v>44011.0</v>
      </c>
      <c r="B1180" s="178">
        <v>0.19</v>
      </c>
      <c r="C1180" s="178">
        <v>0.28</v>
      </c>
      <c r="D1180" s="178">
        <v>0.39</v>
      </c>
      <c r="E1180" s="178">
        <v>0.69</v>
      </c>
      <c r="F1180" s="178">
        <v>1.7</v>
      </c>
      <c r="G1180" s="178">
        <v>2.14</v>
      </c>
      <c r="H1180" s="178">
        <v>3.19</v>
      </c>
      <c r="I1180" s="178">
        <v>3.77</v>
      </c>
      <c r="J1180" s="178">
        <v>4.17</v>
      </c>
      <c r="K1180" s="179">
        <f>MAX(0,((T1180*(365/365))-VLOOKUP(A1180,VBMA!$A:$D,4,0))  /  (T1180* (365/365)   ))</f>
        <v>0.8853970356</v>
      </c>
      <c r="L1180" s="180">
        <f t="shared" ref="L1180:S1180" si="1183">(B1180*(1-$K1180) * (365/365))/100</f>
        <v>0.0002177456324</v>
      </c>
      <c r="M1180" s="180">
        <f t="shared" si="1183"/>
        <v>0.0003208883003</v>
      </c>
      <c r="N1180" s="180">
        <f t="shared" si="1183"/>
        <v>0.0004469515611</v>
      </c>
      <c r="O1180" s="180">
        <f t="shared" si="1183"/>
        <v>0.0007907604543</v>
      </c>
      <c r="P1180" s="180">
        <f t="shared" si="1183"/>
        <v>0.001948250395</v>
      </c>
      <c r="Q1180" s="180">
        <f t="shared" si="1183"/>
        <v>0.002452503438</v>
      </c>
      <c r="R1180" s="180">
        <f t="shared" si="1183"/>
        <v>0.003655834564</v>
      </c>
      <c r="S1180" s="180">
        <f t="shared" si="1183"/>
        <v>0.004320531758</v>
      </c>
      <c r="T1180" s="181">
        <f t="shared" si="3"/>
        <v>4.362888889</v>
      </c>
      <c r="U1180" s="182">
        <f t="shared" si="4"/>
        <v>44194</v>
      </c>
      <c r="V1180" s="182">
        <f t="shared" si="5"/>
        <v>44284</v>
      </c>
      <c r="W1180" s="182">
        <f t="shared" si="6"/>
        <v>44376</v>
      </c>
      <c r="X1180" s="181">
        <f t="shared" si="7"/>
        <v>183</v>
      </c>
      <c r="Y1180" s="181">
        <f t="shared" si="8"/>
        <v>273</v>
      </c>
      <c r="Z1180" s="181">
        <f t="shared" si="9"/>
        <v>365</v>
      </c>
      <c r="AA1180" s="155"/>
      <c r="AB1180" s="9"/>
      <c r="AC1180" s="9"/>
      <c r="AD1180" s="9"/>
      <c r="AE1180" s="9"/>
      <c r="AF1180" s="9"/>
      <c r="AG1180" s="9"/>
      <c r="AH1180" s="9"/>
    </row>
    <row r="1181" ht="15.75" customHeight="1">
      <c r="A1181" s="177">
        <v>44008.0</v>
      </c>
      <c r="B1181" s="178">
        <v>0.19</v>
      </c>
      <c r="C1181" s="178">
        <v>0.28</v>
      </c>
      <c r="D1181" s="178">
        <v>0.39</v>
      </c>
      <c r="E1181" s="178">
        <v>0.66</v>
      </c>
      <c r="F1181" s="178">
        <v>1.77</v>
      </c>
      <c r="G1181" s="178">
        <v>2.13</v>
      </c>
      <c r="H1181" s="178">
        <v>3.2</v>
      </c>
      <c r="I1181" s="178">
        <v>3.77</v>
      </c>
      <c r="J1181" s="178">
        <v>4.17</v>
      </c>
      <c r="K1181" s="179">
        <f>MAX(0,((T1181*(365/365))-VLOOKUP(A1181,VBMA!$A:$D,4,0))  /  (T1181* (365/365)   ))</f>
        <v>0.8869658447</v>
      </c>
      <c r="L1181" s="180">
        <f t="shared" ref="L1181:S1181" si="1184">(B1181*(1-$K1181) * (365/365))/100</f>
        <v>0.0002147648951</v>
      </c>
      <c r="M1181" s="180">
        <f t="shared" si="1184"/>
        <v>0.0003164956349</v>
      </c>
      <c r="N1181" s="180">
        <f t="shared" si="1184"/>
        <v>0.0004408332057</v>
      </c>
      <c r="O1181" s="180">
        <f t="shared" si="1184"/>
        <v>0.000746025425</v>
      </c>
      <c r="P1181" s="180">
        <f t="shared" si="1184"/>
        <v>0.002000704549</v>
      </c>
      <c r="Q1181" s="180">
        <f t="shared" si="1184"/>
        <v>0.002407627508</v>
      </c>
      <c r="R1181" s="180">
        <f t="shared" si="1184"/>
        <v>0.00361709297</v>
      </c>
      <c r="S1181" s="180">
        <f t="shared" si="1184"/>
        <v>0.004261387655</v>
      </c>
      <c r="T1181" s="181">
        <f t="shared" si="3"/>
        <v>4.352666667</v>
      </c>
      <c r="U1181" s="182">
        <f t="shared" si="4"/>
        <v>44191</v>
      </c>
      <c r="V1181" s="182">
        <f t="shared" si="5"/>
        <v>44281</v>
      </c>
      <c r="W1181" s="182">
        <f t="shared" si="6"/>
        <v>44373</v>
      </c>
      <c r="X1181" s="181">
        <f t="shared" si="7"/>
        <v>183</v>
      </c>
      <c r="Y1181" s="181">
        <f t="shared" si="8"/>
        <v>273</v>
      </c>
      <c r="Z1181" s="181">
        <f t="shared" si="9"/>
        <v>365</v>
      </c>
      <c r="AA1181" s="155"/>
      <c r="AB1181" s="9"/>
      <c r="AC1181" s="9"/>
      <c r="AD1181" s="9"/>
      <c r="AE1181" s="9"/>
      <c r="AF1181" s="9"/>
      <c r="AG1181" s="9"/>
      <c r="AH1181" s="9"/>
    </row>
    <row r="1182" ht="15.75" customHeight="1">
      <c r="A1182" s="177">
        <v>44007.0</v>
      </c>
      <c r="B1182" s="178">
        <v>0.19</v>
      </c>
      <c r="C1182" s="178">
        <v>0.29</v>
      </c>
      <c r="D1182" s="178">
        <v>0.4</v>
      </c>
      <c r="E1182" s="178">
        <v>0.68</v>
      </c>
      <c r="F1182" s="178">
        <v>1.83</v>
      </c>
      <c r="G1182" s="178">
        <v>2.22</v>
      </c>
      <c r="H1182" s="178">
        <v>3.23</v>
      </c>
      <c r="I1182" s="178">
        <v>3.73</v>
      </c>
      <c r="J1182" s="178">
        <v>4.14</v>
      </c>
      <c r="K1182" s="179">
        <f>MAX(0,((T1182*(365/365))-VLOOKUP(A1182,VBMA!$A:$D,4,0))  /  (T1182* (365/365)   ))</f>
        <v>0.8861147498</v>
      </c>
      <c r="L1182" s="180">
        <f t="shared" ref="L1182:S1182" si="1185">(B1182*(1-$K1182) * (365/365))/100</f>
        <v>0.0002163819754</v>
      </c>
      <c r="M1182" s="180">
        <f t="shared" si="1185"/>
        <v>0.0003302672256</v>
      </c>
      <c r="N1182" s="180">
        <f t="shared" si="1185"/>
        <v>0.0004555410008</v>
      </c>
      <c r="O1182" s="180">
        <f t="shared" si="1185"/>
        <v>0.0007744197013</v>
      </c>
      <c r="P1182" s="180">
        <f t="shared" si="1185"/>
        <v>0.002084100079</v>
      </c>
      <c r="Q1182" s="180">
        <f t="shared" si="1185"/>
        <v>0.002528252554</v>
      </c>
      <c r="R1182" s="180">
        <f t="shared" si="1185"/>
        <v>0.003678493581</v>
      </c>
      <c r="S1182" s="180">
        <f t="shared" si="1185"/>
        <v>0.004247919832</v>
      </c>
      <c r="T1182" s="181">
        <f t="shared" si="3"/>
        <v>4.241111111</v>
      </c>
      <c r="U1182" s="182">
        <f t="shared" si="4"/>
        <v>44190</v>
      </c>
      <c r="V1182" s="182">
        <f t="shared" si="5"/>
        <v>44280</v>
      </c>
      <c r="W1182" s="182">
        <f t="shared" si="6"/>
        <v>44372</v>
      </c>
      <c r="X1182" s="181">
        <f t="shared" si="7"/>
        <v>183</v>
      </c>
      <c r="Y1182" s="181">
        <f t="shared" si="8"/>
        <v>273</v>
      </c>
      <c r="Z1182" s="181">
        <f t="shared" si="9"/>
        <v>365</v>
      </c>
      <c r="AA1182" s="155"/>
      <c r="AB1182" s="9"/>
      <c r="AC1182" s="9"/>
      <c r="AD1182" s="9"/>
      <c r="AE1182" s="9"/>
      <c r="AF1182" s="9"/>
      <c r="AG1182" s="9"/>
      <c r="AH1182" s="9"/>
    </row>
    <row r="1183" ht="15.75" customHeight="1">
      <c r="A1183" s="177">
        <v>44006.0</v>
      </c>
      <c r="B1183" s="178">
        <v>0.18</v>
      </c>
      <c r="C1183" s="178">
        <v>0.28</v>
      </c>
      <c r="D1183" s="178">
        <v>0.4</v>
      </c>
      <c r="E1183" s="178">
        <v>0.67</v>
      </c>
      <c r="F1183" s="178">
        <v>1.87</v>
      </c>
      <c r="G1183" s="178">
        <v>2.23</v>
      </c>
      <c r="H1183" s="178">
        <v>3.28</v>
      </c>
      <c r="I1183" s="178">
        <v>3.76</v>
      </c>
      <c r="J1183" s="178">
        <v>4.18</v>
      </c>
      <c r="K1183" s="179">
        <f>MAX(0,((T1183*(365/365))-VLOOKUP(A1183,VBMA!$A:$D,4,0))  /  (T1183* (365/365)   ))</f>
        <v>0.8882528231</v>
      </c>
      <c r="L1183" s="180">
        <f t="shared" ref="L1183:S1183" si="1186">(B1183*(1-$K1183) * (365/365))/100</f>
        <v>0.0002011449184</v>
      </c>
      <c r="M1183" s="180">
        <f t="shared" si="1186"/>
        <v>0.0003128920954</v>
      </c>
      <c r="N1183" s="180">
        <f t="shared" si="1186"/>
        <v>0.0004469887077</v>
      </c>
      <c r="O1183" s="180">
        <f t="shared" si="1186"/>
        <v>0.0007487060853</v>
      </c>
      <c r="P1183" s="180">
        <f t="shared" si="1186"/>
        <v>0.002089672208</v>
      </c>
      <c r="Q1183" s="180">
        <f t="shared" si="1186"/>
        <v>0.002491962045</v>
      </c>
      <c r="R1183" s="180">
        <f t="shared" si="1186"/>
        <v>0.003665307403</v>
      </c>
      <c r="S1183" s="180">
        <f t="shared" si="1186"/>
        <v>0.004201693852</v>
      </c>
      <c r="T1183" s="181">
        <f t="shared" si="3"/>
        <v>4.250666667</v>
      </c>
      <c r="U1183" s="182">
        <f t="shared" si="4"/>
        <v>44189</v>
      </c>
      <c r="V1183" s="182">
        <f t="shared" si="5"/>
        <v>44279</v>
      </c>
      <c r="W1183" s="182">
        <f t="shared" si="6"/>
        <v>44371</v>
      </c>
      <c r="X1183" s="181">
        <f t="shared" si="7"/>
        <v>183</v>
      </c>
      <c r="Y1183" s="181">
        <f t="shared" si="8"/>
        <v>273</v>
      </c>
      <c r="Z1183" s="181">
        <f t="shared" si="9"/>
        <v>365</v>
      </c>
      <c r="AA1183" s="155"/>
      <c r="AB1183" s="9"/>
      <c r="AC1183" s="9"/>
      <c r="AD1183" s="9"/>
      <c r="AE1183" s="9"/>
      <c r="AF1183" s="9"/>
      <c r="AG1183" s="9"/>
      <c r="AH1183" s="9"/>
    </row>
    <row r="1184" ht="15.75" customHeight="1">
      <c r="A1184" s="177">
        <v>44005.0</v>
      </c>
      <c r="B1184" s="178">
        <v>0.2</v>
      </c>
      <c r="C1184" s="178">
        <v>0.3</v>
      </c>
      <c r="D1184" s="178">
        <v>0.43</v>
      </c>
      <c r="E1184" s="178">
        <v>0.79</v>
      </c>
      <c r="F1184" s="178">
        <v>1.83</v>
      </c>
      <c r="G1184" s="178">
        <v>2.2</v>
      </c>
      <c r="H1184" s="178">
        <v>3.17</v>
      </c>
      <c r="I1184" s="178">
        <v>3.73</v>
      </c>
      <c r="J1184" s="178">
        <v>4.17</v>
      </c>
      <c r="K1184" s="179">
        <f>MAX(0,((T1184*(365/365))-VLOOKUP(A1184,VBMA!$A:$D,4,0))  /  (T1184* (365/365)   ))</f>
        <v>0.8798357523</v>
      </c>
      <c r="L1184" s="180">
        <f t="shared" ref="L1184:S1184" si="1187">(B1184*(1-$K1184) * (365/365))/100</f>
        <v>0.0002403284954</v>
      </c>
      <c r="M1184" s="180">
        <f t="shared" si="1187"/>
        <v>0.0003604927431</v>
      </c>
      <c r="N1184" s="180">
        <f t="shared" si="1187"/>
        <v>0.0005167062652</v>
      </c>
      <c r="O1184" s="180">
        <f t="shared" si="1187"/>
        <v>0.0009492975569</v>
      </c>
      <c r="P1184" s="180">
        <f t="shared" si="1187"/>
        <v>0.002199005733</v>
      </c>
      <c r="Q1184" s="180">
        <f t="shared" si="1187"/>
        <v>0.00264361345</v>
      </c>
      <c r="R1184" s="180">
        <f t="shared" si="1187"/>
        <v>0.003809206653</v>
      </c>
      <c r="S1184" s="180">
        <f t="shared" si="1187"/>
        <v>0.00448212644</v>
      </c>
      <c r="T1184" s="181">
        <f t="shared" si="3"/>
        <v>4.302444444</v>
      </c>
      <c r="U1184" s="182">
        <f t="shared" si="4"/>
        <v>44188</v>
      </c>
      <c r="V1184" s="182">
        <f t="shared" si="5"/>
        <v>44278</v>
      </c>
      <c r="W1184" s="182">
        <f t="shared" si="6"/>
        <v>44370</v>
      </c>
      <c r="X1184" s="181">
        <f t="shared" si="7"/>
        <v>183</v>
      </c>
      <c r="Y1184" s="181">
        <f t="shared" si="8"/>
        <v>273</v>
      </c>
      <c r="Z1184" s="181">
        <f t="shared" si="9"/>
        <v>365</v>
      </c>
      <c r="AA1184" s="155"/>
      <c r="AB1184" s="9"/>
      <c r="AC1184" s="9"/>
      <c r="AD1184" s="9"/>
      <c r="AE1184" s="9"/>
      <c r="AF1184" s="9"/>
      <c r="AG1184" s="9"/>
      <c r="AH1184" s="9"/>
    </row>
    <row r="1185" ht="15.75" customHeight="1">
      <c r="A1185" s="177">
        <v>44004.0</v>
      </c>
      <c r="B1185" s="178">
        <v>0.18</v>
      </c>
      <c r="C1185" s="178">
        <v>0.27</v>
      </c>
      <c r="D1185" s="178">
        <v>0.39</v>
      </c>
      <c r="E1185" s="178">
        <v>0.8</v>
      </c>
      <c r="F1185" s="178">
        <v>1.85</v>
      </c>
      <c r="G1185" s="178">
        <v>2.23</v>
      </c>
      <c r="H1185" s="178">
        <v>3.23</v>
      </c>
      <c r="I1185" s="178">
        <v>3.86</v>
      </c>
      <c r="J1185" s="178">
        <v>4.22</v>
      </c>
      <c r="K1185" s="179">
        <f>MAX(0,((T1185*(365/365))-VLOOKUP(A1185,VBMA!$A:$D,4,0))  /  (T1185* (365/365)   ))</f>
        <v>0.8834369449</v>
      </c>
      <c r="L1185" s="180">
        <f t="shared" ref="L1185:S1185" si="1188">(B1185*(1-$K1185) * (365/365))/100</f>
        <v>0.0002098134991</v>
      </c>
      <c r="M1185" s="180">
        <f t="shared" si="1188"/>
        <v>0.0003147202487</v>
      </c>
      <c r="N1185" s="180">
        <f t="shared" si="1188"/>
        <v>0.0004545959147</v>
      </c>
      <c r="O1185" s="180">
        <f t="shared" si="1188"/>
        <v>0.0009325044405</v>
      </c>
      <c r="P1185" s="180">
        <f t="shared" si="1188"/>
        <v>0.002156416519</v>
      </c>
      <c r="Q1185" s="180">
        <f t="shared" si="1188"/>
        <v>0.002599356128</v>
      </c>
      <c r="R1185" s="180">
        <f t="shared" si="1188"/>
        <v>0.003764986679</v>
      </c>
      <c r="S1185" s="180">
        <f t="shared" si="1188"/>
        <v>0.004499333925</v>
      </c>
      <c r="T1185" s="181">
        <f t="shared" si="3"/>
        <v>4.504</v>
      </c>
      <c r="U1185" s="182">
        <f t="shared" si="4"/>
        <v>44187</v>
      </c>
      <c r="V1185" s="182">
        <f t="shared" si="5"/>
        <v>44277</v>
      </c>
      <c r="W1185" s="182">
        <f t="shared" si="6"/>
        <v>44369</v>
      </c>
      <c r="X1185" s="181">
        <f t="shared" si="7"/>
        <v>183</v>
      </c>
      <c r="Y1185" s="181">
        <f t="shared" si="8"/>
        <v>273</v>
      </c>
      <c r="Z1185" s="181">
        <f t="shared" si="9"/>
        <v>365</v>
      </c>
      <c r="AA1185" s="155"/>
      <c r="AB1185" s="9"/>
      <c r="AC1185" s="9"/>
      <c r="AD1185" s="9"/>
      <c r="AE1185" s="9"/>
      <c r="AF1185" s="9"/>
      <c r="AG1185" s="9"/>
      <c r="AH1185" s="9"/>
    </row>
    <row r="1186" ht="15.75" customHeight="1">
      <c r="A1186" s="177">
        <v>44001.0</v>
      </c>
      <c r="B1186" s="178">
        <v>0.19</v>
      </c>
      <c r="C1186" s="178">
        <v>0.31</v>
      </c>
      <c r="D1186" s="178">
        <v>0.43</v>
      </c>
      <c r="E1186" s="178">
        <v>0.81</v>
      </c>
      <c r="F1186" s="178">
        <v>1.87</v>
      </c>
      <c r="G1186" s="178">
        <v>2.27</v>
      </c>
      <c r="H1186" s="178">
        <v>3.26</v>
      </c>
      <c r="I1186" s="178">
        <v>3.75</v>
      </c>
      <c r="J1186" s="178">
        <v>4.13</v>
      </c>
      <c r="K1186" s="179">
        <f>MAX(0,((T1186*(365/365))-VLOOKUP(A1186,VBMA!$A:$D,4,0))  /  (T1186* (365/365)   ))</f>
        <v>0.8783783784</v>
      </c>
      <c r="L1186" s="180">
        <f t="shared" ref="L1186:S1186" si="1189">(B1186*(1-$K1186) * (365/365))/100</f>
        <v>0.0002310810811</v>
      </c>
      <c r="M1186" s="180">
        <f t="shared" si="1189"/>
        <v>0.000377027027</v>
      </c>
      <c r="N1186" s="180">
        <f t="shared" si="1189"/>
        <v>0.000522972973</v>
      </c>
      <c r="O1186" s="180">
        <f t="shared" si="1189"/>
        <v>0.0009851351351</v>
      </c>
      <c r="P1186" s="180">
        <f t="shared" si="1189"/>
        <v>0.002274324324</v>
      </c>
      <c r="Q1186" s="180">
        <f t="shared" si="1189"/>
        <v>0.002760810811</v>
      </c>
      <c r="R1186" s="180">
        <f t="shared" si="1189"/>
        <v>0.003964864865</v>
      </c>
      <c r="S1186" s="180">
        <f t="shared" si="1189"/>
        <v>0.004560810811</v>
      </c>
      <c r="T1186" s="181">
        <f t="shared" si="3"/>
        <v>4.250888889</v>
      </c>
      <c r="U1186" s="182">
        <f t="shared" si="4"/>
        <v>44184</v>
      </c>
      <c r="V1186" s="182">
        <f t="shared" si="5"/>
        <v>44274</v>
      </c>
      <c r="W1186" s="182">
        <f t="shared" si="6"/>
        <v>44366</v>
      </c>
      <c r="X1186" s="181">
        <f t="shared" si="7"/>
        <v>183</v>
      </c>
      <c r="Y1186" s="181">
        <f t="shared" si="8"/>
        <v>273</v>
      </c>
      <c r="Z1186" s="181">
        <f t="shared" si="9"/>
        <v>365</v>
      </c>
      <c r="AA1186" s="155"/>
      <c r="AB1186" s="9"/>
      <c r="AC1186" s="9"/>
      <c r="AD1186" s="9"/>
      <c r="AE1186" s="9"/>
      <c r="AF1186" s="9"/>
      <c r="AG1186" s="9"/>
      <c r="AH1186" s="9"/>
    </row>
    <row r="1187" ht="15.75" customHeight="1">
      <c r="A1187" s="177">
        <v>44000.0</v>
      </c>
      <c r="B1187" s="178">
        <v>0.19</v>
      </c>
      <c r="C1187" s="178">
        <v>0.29</v>
      </c>
      <c r="D1187" s="178">
        <v>0.42</v>
      </c>
      <c r="E1187" s="178">
        <v>0.8</v>
      </c>
      <c r="F1187" s="178">
        <v>1.84</v>
      </c>
      <c r="G1187" s="178">
        <v>2.24</v>
      </c>
      <c r="H1187" s="178">
        <v>3.21</v>
      </c>
      <c r="I1187" s="178">
        <v>3.67</v>
      </c>
      <c r="J1187" s="178">
        <v>4.1</v>
      </c>
      <c r="K1187" s="179">
        <f>MAX(0,((T1187*(365/365))-VLOOKUP(A1187,VBMA!$A:$D,4,0))  /  (T1187* (365/365)   ))</f>
        <v>0.8611185658</v>
      </c>
      <c r="L1187" s="180">
        <f t="shared" ref="L1187:S1187" si="1190">(B1187*(1-$K1187) * (365/365))/100</f>
        <v>0.0002638747249</v>
      </c>
      <c r="M1187" s="180">
        <f t="shared" si="1190"/>
        <v>0.0004027561591</v>
      </c>
      <c r="N1187" s="180">
        <f t="shared" si="1190"/>
        <v>0.0005833020235</v>
      </c>
      <c r="O1187" s="180">
        <f t="shared" si="1190"/>
        <v>0.001111051473</v>
      </c>
      <c r="P1187" s="180">
        <f t="shared" si="1190"/>
        <v>0.002555418389</v>
      </c>
      <c r="Q1187" s="180">
        <f t="shared" si="1190"/>
        <v>0.003110944125</v>
      </c>
      <c r="R1187" s="180">
        <f t="shared" si="1190"/>
        <v>0.004458094037</v>
      </c>
      <c r="S1187" s="180">
        <f t="shared" si="1190"/>
        <v>0.005096948634</v>
      </c>
      <c r="T1187" s="181">
        <f t="shared" si="3"/>
        <v>4.140222222</v>
      </c>
      <c r="U1187" s="182">
        <f t="shared" si="4"/>
        <v>44183</v>
      </c>
      <c r="V1187" s="182">
        <f t="shared" si="5"/>
        <v>44273</v>
      </c>
      <c r="W1187" s="182">
        <f t="shared" si="6"/>
        <v>44365</v>
      </c>
      <c r="X1187" s="181">
        <f t="shared" si="7"/>
        <v>183</v>
      </c>
      <c r="Y1187" s="181">
        <f t="shared" si="8"/>
        <v>273</v>
      </c>
      <c r="Z1187" s="181">
        <f t="shared" si="9"/>
        <v>365</v>
      </c>
      <c r="AA1187" s="155"/>
      <c r="AB1187" s="9"/>
      <c r="AC1187" s="9"/>
      <c r="AD1187" s="9"/>
      <c r="AE1187" s="9"/>
      <c r="AF1187" s="9"/>
      <c r="AG1187" s="9"/>
      <c r="AH1187" s="9"/>
    </row>
    <row r="1188" ht="15.75" customHeight="1">
      <c r="A1188" s="177">
        <v>43999.0</v>
      </c>
      <c r="B1188" s="178">
        <v>0.21</v>
      </c>
      <c r="C1188" s="178">
        <v>0.31</v>
      </c>
      <c r="D1188" s="178">
        <v>0.45</v>
      </c>
      <c r="E1188" s="178">
        <v>0.87</v>
      </c>
      <c r="F1188" s="178">
        <v>1.84</v>
      </c>
      <c r="G1188" s="178">
        <v>2.24</v>
      </c>
      <c r="H1188" s="178">
        <v>3.23</v>
      </c>
      <c r="I1188" s="178">
        <v>3.8</v>
      </c>
      <c r="J1188" s="178">
        <v>4.18</v>
      </c>
      <c r="K1188" s="179">
        <f>MAX(0,((T1188*(365/365))-VLOOKUP(A1188,VBMA!$A:$D,4,0))  /  (T1188* (365/365)   ))</f>
        <v>0.8555673867</v>
      </c>
      <c r="L1188" s="180">
        <f t="shared" ref="L1188:S1188" si="1191">(B1188*(1-$K1188) * (365/365))/100</f>
        <v>0.000303308488</v>
      </c>
      <c r="M1188" s="180">
        <f t="shared" si="1191"/>
        <v>0.0004477411013</v>
      </c>
      <c r="N1188" s="180">
        <f t="shared" si="1191"/>
        <v>0.00064994676</v>
      </c>
      <c r="O1188" s="180">
        <f t="shared" si="1191"/>
        <v>0.001256563736</v>
      </c>
      <c r="P1188" s="180">
        <f t="shared" si="1191"/>
        <v>0.002657560085</v>
      </c>
      <c r="Q1188" s="180">
        <f t="shared" si="1191"/>
        <v>0.003235290538</v>
      </c>
      <c r="R1188" s="180">
        <f t="shared" si="1191"/>
        <v>0.00466517341</v>
      </c>
      <c r="S1188" s="180">
        <f t="shared" si="1191"/>
        <v>0.005488439306</v>
      </c>
      <c r="T1188" s="181">
        <f t="shared" si="3"/>
        <v>4.382666667</v>
      </c>
      <c r="U1188" s="182">
        <f t="shared" si="4"/>
        <v>44182</v>
      </c>
      <c r="V1188" s="182">
        <f t="shared" si="5"/>
        <v>44272</v>
      </c>
      <c r="W1188" s="182">
        <f t="shared" si="6"/>
        <v>44364</v>
      </c>
      <c r="X1188" s="181">
        <f t="shared" si="7"/>
        <v>183</v>
      </c>
      <c r="Y1188" s="181">
        <f t="shared" si="8"/>
        <v>273</v>
      </c>
      <c r="Z1188" s="181">
        <f t="shared" si="9"/>
        <v>365</v>
      </c>
      <c r="AA1188" s="155"/>
      <c r="AB1188" s="9"/>
      <c r="AC1188" s="9"/>
      <c r="AD1188" s="9"/>
      <c r="AE1188" s="9"/>
      <c r="AF1188" s="9"/>
      <c r="AG1188" s="9"/>
      <c r="AH1188" s="9"/>
    </row>
    <row r="1189" ht="15.75" customHeight="1">
      <c r="A1189" s="177">
        <v>43998.0</v>
      </c>
      <c r="B1189" s="178">
        <v>0.21</v>
      </c>
      <c r="C1189" s="178">
        <v>0.31</v>
      </c>
      <c r="D1189" s="178">
        <v>0.47</v>
      </c>
      <c r="E1189" s="178">
        <v>0.86</v>
      </c>
      <c r="F1189" s="178">
        <v>1.9</v>
      </c>
      <c r="G1189" s="178">
        <v>2.27</v>
      </c>
      <c r="H1189" s="178">
        <v>3.29</v>
      </c>
      <c r="I1189" s="178">
        <v>3.8</v>
      </c>
      <c r="J1189" s="178">
        <v>4.18</v>
      </c>
      <c r="K1189" s="179">
        <f>MAX(0,((T1189*(365/365))-VLOOKUP(A1189,VBMA!$A:$D,4,0))  /  (T1189* (365/365)   ))</f>
        <v>0.8537488429</v>
      </c>
      <c r="L1189" s="180">
        <f t="shared" ref="L1189:S1189" si="1192">(B1189*(1-$K1189) * (365/365))/100</f>
        <v>0.0003071274298</v>
      </c>
      <c r="M1189" s="180">
        <f t="shared" si="1192"/>
        <v>0.0004533785869</v>
      </c>
      <c r="N1189" s="180">
        <f t="shared" si="1192"/>
        <v>0.0006873804381</v>
      </c>
      <c r="O1189" s="180">
        <f t="shared" si="1192"/>
        <v>0.001257759951</v>
      </c>
      <c r="P1189" s="180">
        <f t="shared" si="1192"/>
        <v>0.002778771984</v>
      </c>
      <c r="Q1189" s="180">
        <f t="shared" si="1192"/>
        <v>0.003319901265</v>
      </c>
      <c r="R1189" s="180">
        <f t="shared" si="1192"/>
        <v>0.004811663067</v>
      </c>
      <c r="S1189" s="180">
        <f t="shared" si="1192"/>
        <v>0.005557543968</v>
      </c>
      <c r="T1189" s="181">
        <f t="shared" si="3"/>
        <v>4.321333333</v>
      </c>
      <c r="U1189" s="182">
        <f t="shared" si="4"/>
        <v>44181</v>
      </c>
      <c r="V1189" s="182">
        <f t="shared" si="5"/>
        <v>44271</v>
      </c>
      <c r="W1189" s="182">
        <f t="shared" si="6"/>
        <v>44363</v>
      </c>
      <c r="X1189" s="181">
        <f t="shared" si="7"/>
        <v>183</v>
      </c>
      <c r="Y1189" s="181">
        <f t="shared" si="8"/>
        <v>273</v>
      </c>
      <c r="Z1189" s="181">
        <f t="shared" si="9"/>
        <v>365</v>
      </c>
      <c r="AA1189" s="155"/>
      <c r="AB1189" s="9"/>
      <c r="AC1189" s="9"/>
      <c r="AD1189" s="9"/>
      <c r="AE1189" s="9"/>
      <c r="AF1189" s="9"/>
      <c r="AG1189" s="9"/>
      <c r="AH1189" s="9"/>
    </row>
    <row r="1190" ht="15.75" customHeight="1">
      <c r="A1190" s="177">
        <v>43997.0</v>
      </c>
      <c r="B1190" s="178">
        <v>0.21</v>
      </c>
      <c r="C1190" s="178">
        <v>0.31</v>
      </c>
      <c r="D1190" s="178">
        <v>0.47</v>
      </c>
      <c r="E1190" s="178">
        <v>0.89</v>
      </c>
      <c r="F1190" s="178">
        <v>1.94</v>
      </c>
      <c r="G1190" s="178">
        <v>2.31</v>
      </c>
      <c r="H1190" s="178">
        <v>3.29</v>
      </c>
      <c r="I1190" s="178">
        <v>3.8</v>
      </c>
      <c r="J1190" s="178">
        <v>4.18</v>
      </c>
      <c r="K1190" s="179">
        <f>MAX(0,((T1190*(365/365))-VLOOKUP(A1190,VBMA!$A:$D,4,0))  /  (T1190* (365/365)   ))</f>
        <v>0.8532860228</v>
      </c>
      <c r="L1190" s="180">
        <f t="shared" ref="L1190:S1190" si="1193">(B1190*(1-$K1190) * (365/365))/100</f>
        <v>0.0003080993521</v>
      </c>
      <c r="M1190" s="180">
        <f t="shared" si="1193"/>
        <v>0.0004548133292</v>
      </c>
      <c r="N1190" s="180">
        <f t="shared" si="1193"/>
        <v>0.0006895556927</v>
      </c>
      <c r="O1190" s="180">
        <f t="shared" si="1193"/>
        <v>0.001305754397</v>
      </c>
      <c r="P1190" s="180">
        <f t="shared" si="1193"/>
        <v>0.002846251157</v>
      </c>
      <c r="Q1190" s="180">
        <f t="shared" si="1193"/>
        <v>0.003389092873</v>
      </c>
      <c r="R1190" s="180">
        <f t="shared" si="1193"/>
        <v>0.004826889849</v>
      </c>
      <c r="S1190" s="180">
        <f t="shared" si="1193"/>
        <v>0.005575131132</v>
      </c>
      <c r="T1190" s="181">
        <f t="shared" si="3"/>
        <v>4.321333333</v>
      </c>
      <c r="U1190" s="182">
        <f t="shared" si="4"/>
        <v>44180</v>
      </c>
      <c r="V1190" s="182">
        <f t="shared" si="5"/>
        <v>44270</v>
      </c>
      <c r="W1190" s="182">
        <f t="shared" si="6"/>
        <v>44362</v>
      </c>
      <c r="X1190" s="181">
        <f t="shared" si="7"/>
        <v>183</v>
      </c>
      <c r="Y1190" s="181">
        <f t="shared" si="8"/>
        <v>273</v>
      </c>
      <c r="Z1190" s="181">
        <f t="shared" si="9"/>
        <v>365</v>
      </c>
      <c r="AA1190" s="155"/>
      <c r="AB1190" s="9"/>
      <c r="AC1190" s="9"/>
      <c r="AD1190" s="9"/>
      <c r="AE1190" s="9"/>
      <c r="AF1190" s="9"/>
      <c r="AG1190" s="9"/>
      <c r="AH1190" s="9"/>
    </row>
    <row r="1191" ht="15.75" customHeight="1">
      <c r="A1191" s="177">
        <v>43994.0</v>
      </c>
      <c r="B1191" s="178">
        <v>0.23</v>
      </c>
      <c r="C1191" s="178">
        <v>0.34</v>
      </c>
      <c r="D1191" s="178">
        <v>0.48</v>
      </c>
      <c r="E1191" s="178">
        <v>1.02</v>
      </c>
      <c r="F1191" s="178">
        <v>1.98</v>
      </c>
      <c r="G1191" s="178">
        <v>2.33</v>
      </c>
      <c r="H1191" s="178">
        <v>3.18</v>
      </c>
      <c r="I1191" s="178">
        <v>3.7</v>
      </c>
      <c r="J1191" s="178">
        <v>4.12</v>
      </c>
      <c r="K1191" s="179">
        <f>MAX(0,((T1191*(365/365))-VLOOKUP(A1191,VBMA!$A:$D,4,0))  /  (T1191* (365/365)   ))</f>
        <v>0.8463921857</v>
      </c>
      <c r="L1191" s="180">
        <f t="shared" ref="L1191:S1191" si="1194">(B1191*(1-$K1191) * (365/365))/100</f>
        <v>0.0003532979729</v>
      </c>
      <c r="M1191" s="180">
        <f t="shared" si="1194"/>
        <v>0.0005222665686</v>
      </c>
      <c r="N1191" s="180">
        <f t="shared" si="1194"/>
        <v>0.0007373175087</v>
      </c>
      <c r="O1191" s="180">
        <f t="shared" si="1194"/>
        <v>0.001566799706</v>
      </c>
      <c r="P1191" s="180">
        <f t="shared" si="1194"/>
        <v>0.003041434723</v>
      </c>
      <c r="Q1191" s="180">
        <f t="shared" si="1194"/>
        <v>0.003579062073</v>
      </c>
      <c r="R1191" s="180">
        <f t="shared" si="1194"/>
        <v>0.004884728495</v>
      </c>
      <c r="S1191" s="180">
        <f t="shared" si="1194"/>
        <v>0.005683489129</v>
      </c>
      <c r="T1191" s="181">
        <f t="shared" si="3"/>
        <v>4.231555556</v>
      </c>
      <c r="U1191" s="182">
        <f t="shared" si="4"/>
        <v>44177</v>
      </c>
      <c r="V1191" s="182">
        <f t="shared" si="5"/>
        <v>44267</v>
      </c>
      <c r="W1191" s="182">
        <f t="shared" si="6"/>
        <v>44359</v>
      </c>
      <c r="X1191" s="181">
        <f t="shared" si="7"/>
        <v>183</v>
      </c>
      <c r="Y1191" s="181">
        <f t="shared" si="8"/>
        <v>273</v>
      </c>
      <c r="Z1191" s="181">
        <f t="shared" si="9"/>
        <v>365</v>
      </c>
      <c r="AA1191" s="155"/>
      <c r="AB1191" s="9"/>
      <c r="AC1191" s="9"/>
      <c r="AD1191" s="9"/>
      <c r="AE1191" s="9"/>
      <c r="AF1191" s="9"/>
      <c r="AG1191" s="9"/>
      <c r="AH1191" s="9"/>
    </row>
    <row r="1192" ht="15.75" customHeight="1">
      <c r="A1192" s="177">
        <v>43993.0</v>
      </c>
      <c r="B1192" s="178">
        <v>0.25</v>
      </c>
      <c r="C1192" s="178">
        <v>0.41</v>
      </c>
      <c r="D1192" s="178">
        <v>0.53</v>
      </c>
      <c r="E1192" s="178">
        <v>1.1</v>
      </c>
      <c r="F1192" s="178">
        <v>2.08</v>
      </c>
      <c r="G1192" s="178">
        <v>2.42</v>
      </c>
      <c r="H1192" s="178">
        <v>3.35</v>
      </c>
      <c r="I1192" s="178">
        <v>3.9</v>
      </c>
      <c r="J1192" s="178">
        <v>4.3</v>
      </c>
      <c r="K1192" s="179">
        <f>MAX(0,((T1192*(365/365))-VLOOKUP(A1192,VBMA!$A:$D,4,0))  /  (T1192* (365/365)   ))</f>
        <v>0.8502988048</v>
      </c>
      <c r="L1192" s="180">
        <f t="shared" ref="L1192:S1192" si="1195">(B1192*(1-$K1192) * (365/365))/100</f>
        <v>0.000374252988</v>
      </c>
      <c r="M1192" s="180">
        <f t="shared" si="1195"/>
        <v>0.0006137749004</v>
      </c>
      <c r="N1192" s="180">
        <f t="shared" si="1195"/>
        <v>0.0007934163347</v>
      </c>
      <c r="O1192" s="180">
        <f t="shared" si="1195"/>
        <v>0.001646713147</v>
      </c>
      <c r="P1192" s="180">
        <f t="shared" si="1195"/>
        <v>0.003113784861</v>
      </c>
      <c r="Q1192" s="180">
        <f t="shared" si="1195"/>
        <v>0.003622768924</v>
      </c>
      <c r="R1192" s="180">
        <f t="shared" si="1195"/>
        <v>0.00501499004</v>
      </c>
      <c r="S1192" s="180">
        <f t="shared" si="1195"/>
        <v>0.005838346614</v>
      </c>
      <c r="T1192" s="181">
        <f t="shared" si="3"/>
        <v>4.462222222</v>
      </c>
      <c r="U1192" s="182">
        <f t="shared" si="4"/>
        <v>44176</v>
      </c>
      <c r="V1192" s="182">
        <f t="shared" si="5"/>
        <v>44266</v>
      </c>
      <c r="W1192" s="182">
        <f t="shared" si="6"/>
        <v>44358</v>
      </c>
      <c r="X1192" s="181">
        <f t="shared" si="7"/>
        <v>183</v>
      </c>
      <c r="Y1192" s="181">
        <f t="shared" si="8"/>
        <v>273</v>
      </c>
      <c r="Z1192" s="181">
        <f t="shared" si="9"/>
        <v>365</v>
      </c>
      <c r="AA1192" s="155"/>
      <c r="AB1192" s="9"/>
      <c r="AC1192" s="9"/>
      <c r="AD1192" s="9"/>
      <c r="AE1192" s="9"/>
      <c r="AF1192" s="9"/>
      <c r="AG1192" s="9"/>
      <c r="AH1192" s="9"/>
    </row>
    <row r="1193" ht="15.75" customHeight="1">
      <c r="A1193" s="177">
        <v>43992.0</v>
      </c>
      <c r="B1193" s="178">
        <v>0.29</v>
      </c>
      <c r="C1193" s="178">
        <v>0.43</v>
      </c>
      <c r="D1193" s="178">
        <v>0.54</v>
      </c>
      <c r="E1193" s="178">
        <v>1.04</v>
      </c>
      <c r="F1193" s="178">
        <v>1.96</v>
      </c>
      <c r="G1193" s="178">
        <v>2.33</v>
      </c>
      <c r="H1193" s="178">
        <v>3.24</v>
      </c>
      <c r="I1193" s="178">
        <v>3.75</v>
      </c>
      <c r="J1193" s="178">
        <v>4.18</v>
      </c>
      <c r="K1193" s="179">
        <f>MAX(0,((T1193*(365/365))-VLOOKUP(A1193,VBMA!$A:$D,4,0))  /  (T1193* (365/365)   ))</f>
        <v>0.8283908225</v>
      </c>
      <c r="L1193" s="180">
        <f t="shared" ref="L1193:S1193" si="1196">(B1193*(1-$K1193) * (365/365))/100</f>
        <v>0.0004976666146</v>
      </c>
      <c r="M1193" s="180">
        <f t="shared" si="1196"/>
        <v>0.0007379194631</v>
      </c>
      <c r="N1193" s="180">
        <f t="shared" si="1196"/>
        <v>0.0009266895583</v>
      </c>
      <c r="O1193" s="180">
        <f t="shared" si="1196"/>
        <v>0.001784735446</v>
      </c>
      <c r="P1193" s="180">
        <f t="shared" si="1196"/>
        <v>0.003363539878</v>
      </c>
      <c r="Q1193" s="180">
        <f t="shared" si="1196"/>
        <v>0.003998493835</v>
      </c>
      <c r="R1193" s="180">
        <f t="shared" si="1196"/>
        <v>0.00556013735</v>
      </c>
      <c r="S1193" s="180">
        <f t="shared" si="1196"/>
        <v>0.006435344155</v>
      </c>
      <c r="T1193" s="181">
        <f t="shared" si="3"/>
        <v>4.271333333</v>
      </c>
      <c r="U1193" s="182">
        <f t="shared" si="4"/>
        <v>44175</v>
      </c>
      <c r="V1193" s="182">
        <f t="shared" si="5"/>
        <v>44265</v>
      </c>
      <c r="W1193" s="182">
        <f t="shared" si="6"/>
        <v>44357</v>
      </c>
      <c r="X1193" s="181">
        <f t="shared" si="7"/>
        <v>183</v>
      </c>
      <c r="Y1193" s="181">
        <f t="shared" si="8"/>
        <v>273</v>
      </c>
      <c r="Z1193" s="181">
        <f t="shared" si="9"/>
        <v>365</v>
      </c>
      <c r="AA1193" s="155"/>
      <c r="AB1193" s="9"/>
      <c r="AC1193" s="9"/>
      <c r="AD1193" s="9"/>
      <c r="AE1193" s="9"/>
      <c r="AF1193" s="9"/>
      <c r="AG1193" s="9"/>
      <c r="AH1193" s="9"/>
    </row>
    <row r="1194" ht="15.75" customHeight="1">
      <c r="A1194" s="177">
        <v>43991.0</v>
      </c>
      <c r="B1194" s="178">
        <v>0.29</v>
      </c>
      <c r="C1194" s="178">
        <v>0.4</v>
      </c>
      <c r="D1194" s="178">
        <v>0.57</v>
      </c>
      <c r="E1194" s="178">
        <v>1.1</v>
      </c>
      <c r="F1194" s="178">
        <v>2.05</v>
      </c>
      <c r="G1194" s="178">
        <v>2.37</v>
      </c>
      <c r="H1194" s="178">
        <v>3.4</v>
      </c>
      <c r="I1194" s="178">
        <v>3.87</v>
      </c>
      <c r="J1194" s="178">
        <v>4.24</v>
      </c>
      <c r="K1194" s="179">
        <f>MAX(0,((T1194*(365/365))-VLOOKUP(A1194,VBMA!$A:$D,4,0))  /  (T1194* (365/365)   ))</f>
        <v>0.8342698064</v>
      </c>
      <c r="L1194" s="180">
        <f t="shared" ref="L1194:S1194" si="1197">(B1194*(1-$K1194) * (365/365))/100</f>
        <v>0.0004806175614</v>
      </c>
      <c r="M1194" s="180">
        <f t="shared" si="1197"/>
        <v>0.0006629207744</v>
      </c>
      <c r="N1194" s="180">
        <f t="shared" si="1197"/>
        <v>0.0009446621035</v>
      </c>
      <c r="O1194" s="180">
        <f t="shared" si="1197"/>
        <v>0.00182303213</v>
      </c>
      <c r="P1194" s="180">
        <f t="shared" si="1197"/>
        <v>0.003397468969</v>
      </c>
      <c r="Q1194" s="180">
        <f t="shared" si="1197"/>
        <v>0.003927805588</v>
      </c>
      <c r="R1194" s="180">
        <f t="shared" si="1197"/>
        <v>0.005634826582</v>
      </c>
      <c r="S1194" s="180">
        <f t="shared" si="1197"/>
        <v>0.006413758492</v>
      </c>
      <c r="T1194" s="181">
        <f t="shared" si="3"/>
        <v>4.350444444</v>
      </c>
      <c r="U1194" s="182">
        <f t="shared" si="4"/>
        <v>44174</v>
      </c>
      <c r="V1194" s="182">
        <f t="shared" si="5"/>
        <v>44264</v>
      </c>
      <c r="W1194" s="182">
        <f t="shared" si="6"/>
        <v>44356</v>
      </c>
      <c r="X1194" s="181">
        <f t="shared" si="7"/>
        <v>183</v>
      </c>
      <c r="Y1194" s="181">
        <f t="shared" si="8"/>
        <v>273</v>
      </c>
      <c r="Z1194" s="181">
        <f t="shared" si="9"/>
        <v>365</v>
      </c>
      <c r="AA1194" s="155"/>
      <c r="AB1194" s="9"/>
      <c r="AC1194" s="9"/>
      <c r="AD1194" s="9"/>
      <c r="AE1194" s="9"/>
      <c r="AF1194" s="9"/>
      <c r="AG1194" s="9"/>
      <c r="AH1194" s="9"/>
    </row>
    <row r="1195" ht="15.75" customHeight="1">
      <c r="A1195" s="177">
        <v>43990.0</v>
      </c>
      <c r="B1195" s="178">
        <v>0.32</v>
      </c>
      <c r="C1195" s="178">
        <v>0.52</v>
      </c>
      <c r="D1195" s="178">
        <v>0.7</v>
      </c>
      <c r="E1195" s="178">
        <v>1.25</v>
      </c>
      <c r="F1195" s="178">
        <v>2.13</v>
      </c>
      <c r="G1195" s="178">
        <v>2.5</v>
      </c>
      <c r="H1195" s="178">
        <v>3.38</v>
      </c>
      <c r="I1195" s="178">
        <v>3.83</v>
      </c>
      <c r="J1195" s="178">
        <v>4.23</v>
      </c>
      <c r="K1195" s="179">
        <f>MAX(0,((T1195*(365/365))-VLOOKUP(A1195,VBMA!$A:$D,4,0))  /  (T1195* (365/365)   ))</f>
        <v>0.8135198135</v>
      </c>
      <c r="L1195" s="180">
        <f t="shared" ref="L1195:S1195" si="1198">(B1195*(1-$K1195) * (365/365))/100</f>
        <v>0.0005967365967</v>
      </c>
      <c r="M1195" s="180">
        <f t="shared" si="1198"/>
        <v>0.0009696969697</v>
      </c>
      <c r="N1195" s="180">
        <f t="shared" si="1198"/>
        <v>0.001305361305</v>
      </c>
      <c r="O1195" s="180">
        <f t="shared" si="1198"/>
        <v>0.002331002331</v>
      </c>
      <c r="P1195" s="180">
        <f t="shared" si="1198"/>
        <v>0.003972027972</v>
      </c>
      <c r="Q1195" s="180">
        <f t="shared" si="1198"/>
        <v>0.004662004662</v>
      </c>
      <c r="R1195" s="180">
        <f t="shared" si="1198"/>
        <v>0.006303030303</v>
      </c>
      <c r="S1195" s="180">
        <f t="shared" si="1198"/>
        <v>0.007142191142</v>
      </c>
      <c r="T1195" s="181">
        <f t="shared" si="3"/>
        <v>4.29</v>
      </c>
      <c r="U1195" s="182">
        <f t="shared" si="4"/>
        <v>44173</v>
      </c>
      <c r="V1195" s="182">
        <f t="shared" si="5"/>
        <v>44263</v>
      </c>
      <c r="W1195" s="182">
        <f t="shared" si="6"/>
        <v>44355</v>
      </c>
      <c r="X1195" s="181">
        <f t="shared" si="7"/>
        <v>183</v>
      </c>
      <c r="Y1195" s="181">
        <f t="shared" si="8"/>
        <v>273</v>
      </c>
      <c r="Z1195" s="181">
        <f t="shared" si="9"/>
        <v>365</v>
      </c>
      <c r="AA1195" s="155"/>
      <c r="AB1195" s="9"/>
      <c r="AC1195" s="9"/>
      <c r="AD1195" s="9"/>
      <c r="AE1195" s="9"/>
      <c r="AF1195" s="9"/>
      <c r="AG1195" s="9"/>
      <c r="AH1195" s="9"/>
    </row>
    <row r="1196" ht="15.75" customHeight="1">
      <c r="A1196" s="177">
        <v>43987.0</v>
      </c>
      <c r="B1196" s="178">
        <v>0.33</v>
      </c>
      <c r="C1196" s="178">
        <v>0.54</v>
      </c>
      <c r="D1196" s="178">
        <v>0.74</v>
      </c>
      <c r="E1196" s="178">
        <v>1.3</v>
      </c>
      <c r="F1196" s="178">
        <v>2.17</v>
      </c>
      <c r="G1196" s="178">
        <v>2.53</v>
      </c>
      <c r="H1196" s="178">
        <v>3.41</v>
      </c>
      <c r="I1196" s="178">
        <v>3.88</v>
      </c>
      <c r="J1196" s="178">
        <v>4.35</v>
      </c>
      <c r="K1196" s="179">
        <f>MAX(0,((T1196*(365/365))-VLOOKUP(A1196,VBMA!$A:$D,4,0))  /  (T1196* (365/365)   ))</f>
        <v>0.8135511161</v>
      </c>
      <c r="L1196" s="180">
        <f t="shared" ref="L1196:S1196" si="1199">(B1196*(1-$K1196) * (365/365))/100</f>
        <v>0.0006152813169</v>
      </c>
      <c r="M1196" s="180">
        <f t="shared" si="1199"/>
        <v>0.001006823973</v>
      </c>
      <c r="N1196" s="180">
        <f t="shared" si="1199"/>
        <v>0.001379721741</v>
      </c>
      <c r="O1196" s="180">
        <f t="shared" si="1199"/>
        <v>0.002423835491</v>
      </c>
      <c r="P1196" s="180">
        <f t="shared" si="1199"/>
        <v>0.004045940781</v>
      </c>
      <c r="Q1196" s="180">
        <f t="shared" si="1199"/>
        <v>0.004717156763</v>
      </c>
      <c r="R1196" s="180">
        <f t="shared" si="1199"/>
        <v>0.006357906941</v>
      </c>
      <c r="S1196" s="180">
        <f t="shared" si="1199"/>
        <v>0.007234216696</v>
      </c>
      <c r="T1196" s="181">
        <f t="shared" si="3"/>
        <v>4.360444444</v>
      </c>
      <c r="U1196" s="182">
        <f t="shared" si="4"/>
        <v>44170</v>
      </c>
      <c r="V1196" s="182">
        <f t="shared" si="5"/>
        <v>44260</v>
      </c>
      <c r="W1196" s="182">
        <f t="shared" si="6"/>
        <v>44352</v>
      </c>
      <c r="X1196" s="181">
        <f t="shared" si="7"/>
        <v>183</v>
      </c>
      <c r="Y1196" s="181">
        <f t="shared" si="8"/>
        <v>273</v>
      </c>
      <c r="Z1196" s="181">
        <f t="shared" si="9"/>
        <v>365</v>
      </c>
      <c r="AA1196" s="155"/>
      <c r="AB1196" s="9"/>
      <c r="AC1196" s="9"/>
      <c r="AD1196" s="9"/>
      <c r="AE1196" s="9"/>
      <c r="AF1196" s="9"/>
      <c r="AG1196" s="9"/>
      <c r="AH1196" s="9"/>
    </row>
    <row r="1197" ht="15.75" customHeight="1">
      <c r="A1197" s="177">
        <v>43986.0</v>
      </c>
      <c r="B1197" s="178">
        <v>0.4</v>
      </c>
      <c r="C1197" s="178">
        <v>0.55</v>
      </c>
      <c r="D1197" s="178">
        <v>0.75</v>
      </c>
      <c r="E1197" s="178">
        <v>1.32</v>
      </c>
      <c r="F1197" s="178">
        <v>2.15</v>
      </c>
      <c r="G1197" s="178">
        <v>2.52</v>
      </c>
      <c r="H1197" s="178">
        <v>3.38</v>
      </c>
      <c r="I1197" s="178">
        <v>3.86</v>
      </c>
      <c r="J1197" s="178">
        <v>4.3</v>
      </c>
      <c r="K1197" s="179">
        <f>MAX(0,((T1197*(365/365))-VLOOKUP(A1197,VBMA!$A:$D,4,0))  /  (T1197* (365/365)   ))</f>
        <v>0.813132087</v>
      </c>
      <c r="L1197" s="180">
        <f t="shared" ref="L1197:S1197" si="1200">(B1197*(1-$K1197) * (365/365))/100</f>
        <v>0.0007474716519</v>
      </c>
      <c r="M1197" s="180">
        <f t="shared" si="1200"/>
        <v>0.001027773521</v>
      </c>
      <c r="N1197" s="180">
        <f t="shared" si="1200"/>
        <v>0.001401509347</v>
      </c>
      <c r="O1197" s="180">
        <f t="shared" si="1200"/>
        <v>0.002466656451</v>
      </c>
      <c r="P1197" s="180">
        <f t="shared" si="1200"/>
        <v>0.004017660129</v>
      </c>
      <c r="Q1197" s="180">
        <f t="shared" si="1200"/>
        <v>0.004709071407</v>
      </c>
      <c r="R1197" s="180">
        <f t="shared" si="1200"/>
        <v>0.006316135458</v>
      </c>
      <c r="S1197" s="180">
        <f t="shared" si="1200"/>
        <v>0.00721310144</v>
      </c>
      <c r="T1197" s="181">
        <f t="shared" si="3"/>
        <v>4.350666667</v>
      </c>
      <c r="U1197" s="182">
        <f t="shared" si="4"/>
        <v>44169</v>
      </c>
      <c r="V1197" s="182">
        <f t="shared" si="5"/>
        <v>44259</v>
      </c>
      <c r="W1197" s="182">
        <f t="shared" si="6"/>
        <v>44351</v>
      </c>
      <c r="X1197" s="181">
        <f t="shared" si="7"/>
        <v>183</v>
      </c>
      <c r="Y1197" s="181">
        <f t="shared" si="8"/>
        <v>273</v>
      </c>
      <c r="Z1197" s="181">
        <f t="shared" si="9"/>
        <v>365</v>
      </c>
      <c r="AA1197" s="155"/>
      <c r="AB1197" s="9"/>
      <c r="AC1197" s="9"/>
      <c r="AD1197" s="9"/>
      <c r="AE1197" s="9"/>
      <c r="AF1197" s="9"/>
      <c r="AG1197" s="9"/>
      <c r="AH1197" s="9"/>
    </row>
    <row r="1198" ht="15.75" customHeight="1">
      <c r="A1198" s="177">
        <v>43985.0</v>
      </c>
      <c r="B1198" s="178">
        <v>0.45</v>
      </c>
      <c r="C1198" s="178">
        <v>0.63</v>
      </c>
      <c r="D1198" s="178">
        <v>0.83</v>
      </c>
      <c r="E1198" s="178">
        <v>1.37</v>
      </c>
      <c r="F1198" s="178">
        <v>2.2</v>
      </c>
      <c r="G1198" s="178">
        <v>2.57</v>
      </c>
      <c r="H1198" s="178">
        <v>3.33</v>
      </c>
      <c r="I1198" s="178">
        <v>3.8</v>
      </c>
      <c r="J1198" s="178">
        <v>4.22</v>
      </c>
      <c r="K1198" s="179">
        <f>MAX(0,((T1198*(365/365))-VLOOKUP(A1198,VBMA!$A:$D,4,0))  /  (T1198* (365/365)   ))</f>
        <v>0.8100664521</v>
      </c>
      <c r="L1198" s="180">
        <f t="shared" ref="L1198:S1198" si="1201">(B1198*(1-$K1198) * (365/365))/100</f>
        <v>0.0008547009656</v>
      </c>
      <c r="M1198" s="180">
        <f t="shared" si="1201"/>
        <v>0.001196581352</v>
      </c>
      <c r="N1198" s="180">
        <f t="shared" si="1201"/>
        <v>0.001576448448</v>
      </c>
      <c r="O1198" s="180">
        <f t="shared" si="1201"/>
        <v>0.002602089606</v>
      </c>
      <c r="P1198" s="180">
        <f t="shared" si="1201"/>
        <v>0.004178538054</v>
      </c>
      <c r="Q1198" s="180">
        <f t="shared" si="1201"/>
        <v>0.004881292181</v>
      </c>
      <c r="R1198" s="180">
        <f t="shared" si="1201"/>
        <v>0.006324787146</v>
      </c>
      <c r="S1198" s="180">
        <f t="shared" si="1201"/>
        <v>0.007217474821</v>
      </c>
      <c r="T1198" s="181">
        <f t="shared" si="3"/>
        <v>4.280444444</v>
      </c>
      <c r="U1198" s="182">
        <f t="shared" si="4"/>
        <v>44168</v>
      </c>
      <c r="V1198" s="182">
        <f t="shared" si="5"/>
        <v>44258</v>
      </c>
      <c r="W1198" s="182">
        <f t="shared" si="6"/>
        <v>44350</v>
      </c>
      <c r="X1198" s="181">
        <f t="shared" si="7"/>
        <v>183</v>
      </c>
      <c r="Y1198" s="181">
        <f t="shared" si="8"/>
        <v>273</v>
      </c>
      <c r="Z1198" s="181">
        <f t="shared" si="9"/>
        <v>365</v>
      </c>
      <c r="AA1198" s="155"/>
      <c r="AB1198" s="9"/>
      <c r="AC1198" s="9"/>
      <c r="AD1198" s="9"/>
      <c r="AE1198" s="9"/>
      <c r="AF1198" s="9"/>
      <c r="AG1198" s="9"/>
      <c r="AH1198" s="9"/>
    </row>
    <row r="1199" ht="15.75" customHeight="1">
      <c r="A1199" s="177">
        <v>43984.0</v>
      </c>
      <c r="B1199" s="178">
        <v>0.47</v>
      </c>
      <c r="C1199" s="178">
        <v>0.65</v>
      </c>
      <c r="D1199" s="178">
        <v>0.83</v>
      </c>
      <c r="E1199" s="178">
        <v>1.45</v>
      </c>
      <c r="F1199" s="178">
        <v>2.25</v>
      </c>
      <c r="G1199" s="178">
        <v>2.6</v>
      </c>
      <c r="H1199" s="178">
        <v>3.38</v>
      </c>
      <c r="I1199" s="178">
        <v>3.9</v>
      </c>
      <c r="J1199" s="178">
        <v>4.3</v>
      </c>
      <c r="K1199" s="179">
        <f>MAX(0,((T1199*(365/365))-VLOOKUP(A1199,VBMA!$A:$D,4,0))  /  (T1199* (365/365)   ))</f>
        <v>0.8063885267</v>
      </c>
      <c r="L1199" s="180">
        <f t="shared" ref="L1199:S1199" si="1202">(B1199*(1-$K1199) * (365/365))/100</f>
        <v>0.0009099739244</v>
      </c>
      <c r="M1199" s="180">
        <f t="shared" si="1202"/>
        <v>0.001258474576</v>
      </c>
      <c r="N1199" s="180">
        <f t="shared" si="1202"/>
        <v>0.001606975228</v>
      </c>
      <c r="O1199" s="180">
        <f t="shared" si="1202"/>
        <v>0.002807366362</v>
      </c>
      <c r="P1199" s="180">
        <f t="shared" si="1202"/>
        <v>0.004356258149</v>
      </c>
      <c r="Q1199" s="180">
        <f t="shared" si="1202"/>
        <v>0.005033898305</v>
      </c>
      <c r="R1199" s="180">
        <f t="shared" si="1202"/>
        <v>0.006544067797</v>
      </c>
      <c r="S1199" s="180">
        <f t="shared" si="1202"/>
        <v>0.007550847458</v>
      </c>
      <c r="T1199" s="181">
        <f t="shared" si="3"/>
        <v>4.431555556</v>
      </c>
      <c r="U1199" s="182">
        <f t="shared" si="4"/>
        <v>44167</v>
      </c>
      <c r="V1199" s="182">
        <f t="shared" si="5"/>
        <v>44257</v>
      </c>
      <c r="W1199" s="182">
        <f t="shared" si="6"/>
        <v>44349</v>
      </c>
      <c r="X1199" s="181">
        <f t="shared" si="7"/>
        <v>183</v>
      </c>
      <c r="Y1199" s="181">
        <f t="shared" si="8"/>
        <v>273</v>
      </c>
      <c r="Z1199" s="181">
        <f t="shared" si="9"/>
        <v>365</v>
      </c>
      <c r="AA1199" s="155"/>
      <c r="AB1199" s="9"/>
      <c r="AC1199" s="9"/>
      <c r="AD1199" s="9"/>
      <c r="AE1199" s="9"/>
      <c r="AF1199" s="9"/>
      <c r="AG1199" s="9"/>
      <c r="AH1199" s="9"/>
    </row>
    <row r="1200" ht="15.75" customHeight="1">
      <c r="A1200" s="177">
        <v>43983.0</v>
      </c>
      <c r="B1200" s="178">
        <v>0.46</v>
      </c>
      <c r="C1200" s="178">
        <v>0.66</v>
      </c>
      <c r="D1200" s="178">
        <v>0.86</v>
      </c>
      <c r="E1200" s="178">
        <v>1.44</v>
      </c>
      <c r="F1200" s="178">
        <v>2.26</v>
      </c>
      <c r="G1200" s="178">
        <v>2.63</v>
      </c>
      <c r="H1200" s="178">
        <v>3.39</v>
      </c>
      <c r="I1200" s="178">
        <v>3.9</v>
      </c>
      <c r="J1200" s="178">
        <v>4.27</v>
      </c>
      <c r="K1200" s="179">
        <f>MAX(0,((T1200*(365/365))-VLOOKUP(A1200,VBMA!$A:$D,4,0))  /  (T1200* (365/365)   ))</f>
        <v>0.8120476478</v>
      </c>
      <c r="L1200" s="180">
        <f t="shared" ref="L1200:S1200" si="1203">(B1200*(1-$K1200) * (365/365))/100</f>
        <v>0.0008645808203</v>
      </c>
      <c r="M1200" s="180">
        <f t="shared" si="1203"/>
        <v>0.001240485525</v>
      </c>
      <c r="N1200" s="180">
        <f t="shared" si="1203"/>
        <v>0.001616390229</v>
      </c>
      <c r="O1200" s="180">
        <f t="shared" si="1203"/>
        <v>0.002706513872</v>
      </c>
      <c r="P1200" s="180">
        <f t="shared" si="1203"/>
        <v>0.00424772316</v>
      </c>
      <c r="Q1200" s="180">
        <f t="shared" si="1203"/>
        <v>0.004943146864</v>
      </c>
      <c r="R1200" s="180">
        <f t="shared" si="1203"/>
        <v>0.006371584741</v>
      </c>
      <c r="S1200" s="180">
        <f t="shared" si="1203"/>
        <v>0.007330141737</v>
      </c>
      <c r="T1200" s="181">
        <f t="shared" si="3"/>
        <v>4.421333333</v>
      </c>
      <c r="U1200" s="182">
        <f t="shared" si="4"/>
        <v>44166</v>
      </c>
      <c r="V1200" s="182">
        <f t="shared" si="5"/>
        <v>44256</v>
      </c>
      <c r="W1200" s="182">
        <f t="shared" si="6"/>
        <v>44348</v>
      </c>
      <c r="X1200" s="181">
        <f t="shared" si="7"/>
        <v>183</v>
      </c>
      <c r="Y1200" s="181">
        <f t="shared" si="8"/>
        <v>273</v>
      </c>
      <c r="Z1200" s="181">
        <f t="shared" si="9"/>
        <v>365</v>
      </c>
      <c r="AA1200" s="155"/>
      <c r="AB1200" s="9"/>
      <c r="AC1200" s="9"/>
      <c r="AD1200" s="9"/>
      <c r="AE1200" s="9"/>
      <c r="AF1200" s="9"/>
      <c r="AG1200" s="9"/>
      <c r="AH1200" s="9"/>
    </row>
    <row r="1201" ht="15.75" customHeight="1">
      <c r="A1201" s="177">
        <v>43980.0</v>
      </c>
      <c r="B1201" s="178">
        <v>0.35</v>
      </c>
      <c r="C1201" s="178">
        <v>0.6</v>
      </c>
      <c r="D1201" s="178">
        <v>0.8</v>
      </c>
      <c r="E1201" s="178">
        <v>1.45</v>
      </c>
      <c r="F1201" s="178">
        <v>2.23</v>
      </c>
      <c r="G1201" s="178">
        <v>2.63</v>
      </c>
      <c r="H1201" s="178">
        <v>3.4</v>
      </c>
      <c r="I1201" s="178">
        <v>3.84</v>
      </c>
      <c r="J1201" s="178">
        <v>4.32</v>
      </c>
      <c r="K1201" s="179">
        <f>MAX(0,((T1201*(365/365))-VLOOKUP(A1201,VBMA!$A:$D,4,0))  /  (T1201* (365/365)   ))</f>
        <v>0.8058913464</v>
      </c>
      <c r="L1201" s="180">
        <f t="shared" ref="L1201:S1201" si="1204">(B1201*(1-$K1201) * (365/365))/100</f>
        <v>0.0006793802874</v>
      </c>
      <c r="M1201" s="180">
        <f t="shared" si="1204"/>
        <v>0.001164651921</v>
      </c>
      <c r="N1201" s="180">
        <f t="shared" si="1204"/>
        <v>0.001552869228</v>
      </c>
      <c r="O1201" s="180">
        <f t="shared" si="1204"/>
        <v>0.002814575477</v>
      </c>
      <c r="P1201" s="180">
        <f t="shared" si="1204"/>
        <v>0.004328622974</v>
      </c>
      <c r="Q1201" s="180">
        <f t="shared" si="1204"/>
        <v>0.005105057588</v>
      </c>
      <c r="R1201" s="180">
        <f t="shared" si="1204"/>
        <v>0.006599694221</v>
      </c>
      <c r="S1201" s="180">
        <f t="shared" si="1204"/>
        <v>0.007453772296</v>
      </c>
      <c r="T1201" s="181">
        <f t="shared" si="3"/>
        <v>4.265652174</v>
      </c>
      <c r="U1201" s="182">
        <f t="shared" si="4"/>
        <v>44164</v>
      </c>
      <c r="V1201" s="182">
        <f t="shared" si="5"/>
        <v>44256</v>
      </c>
      <c r="W1201" s="182">
        <f t="shared" si="6"/>
        <v>44345</v>
      </c>
      <c r="X1201" s="181">
        <f t="shared" si="7"/>
        <v>184</v>
      </c>
      <c r="Y1201" s="181">
        <f t="shared" si="8"/>
        <v>276</v>
      </c>
      <c r="Z1201" s="181">
        <f t="shared" si="9"/>
        <v>365</v>
      </c>
      <c r="AA1201" s="155"/>
      <c r="AB1201" s="9"/>
      <c r="AC1201" s="9"/>
      <c r="AD1201" s="9"/>
      <c r="AE1201" s="9"/>
      <c r="AF1201" s="9"/>
      <c r="AG1201" s="9"/>
      <c r="AH1201" s="9"/>
    </row>
    <row r="1202" ht="15.75" customHeight="1">
      <c r="A1202" s="177">
        <v>43979.0</v>
      </c>
      <c r="B1202" s="178">
        <v>0.39</v>
      </c>
      <c r="C1202" s="178">
        <v>0.6</v>
      </c>
      <c r="D1202" s="178">
        <v>0.81</v>
      </c>
      <c r="E1202" s="178">
        <v>1.47</v>
      </c>
      <c r="F1202" s="178">
        <v>2.23</v>
      </c>
      <c r="G1202" s="178">
        <v>2.61</v>
      </c>
      <c r="H1202" s="178">
        <v>3.39</v>
      </c>
      <c r="I1202" s="178">
        <v>3.82</v>
      </c>
      <c r="J1202" s="178">
        <v>4.27</v>
      </c>
      <c r="K1202" s="179">
        <f>MAX(0,((T1202*(365/365))-VLOOKUP(A1202,VBMA!$A:$D,4,0))  /  (T1202* (365/365)   ))</f>
        <v>0.8040594288</v>
      </c>
      <c r="L1202" s="180">
        <f t="shared" ref="L1202:S1202" si="1205">(B1202*(1-$K1202) * (365/365))/100</f>
        <v>0.0007641682277</v>
      </c>
      <c r="M1202" s="180">
        <f t="shared" si="1205"/>
        <v>0.001175643427</v>
      </c>
      <c r="N1202" s="180">
        <f t="shared" si="1205"/>
        <v>0.001587118627</v>
      </c>
      <c r="O1202" s="180">
        <f t="shared" si="1205"/>
        <v>0.002880326397</v>
      </c>
      <c r="P1202" s="180">
        <f t="shared" si="1205"/>
        <v>0.004369474738</v>
      </c>
      <c r="Q1202" s="180">
        <f t="shared" si="1205"/>
        <v>0.005114048908</v>
      </c>
      <c r="R1202" s="180">
        <f t="shared" si="1205"/>
        <v>0.006642385363</v>
      </c>
      <c r="S1202" s="180">
        <f t="shared" si="1205"/>
        <v>0.00748492982</v>
      </c>
      <c r="T1202" s="181">
        <f t="shared" si="3"/>
        <v>4.235978261</v>
      </c>
      <c r="U1202" s="182">
        <f t="shared" si="4"/>
        <v>44163</v>
      </c>
      <c r="V1202" s="182">
        <f t="shared" si="5"/>
        <v>44255</v>
      </c>
      <c r="W1202" s="182">
        <f t="shared" si="6"/>
        <v>44344</v>
      </c>
      <c r="X1202" s="181">
        <f t="shared" si="7"/>
        <v>184</v>
      </c>
      <c r="Y1202" s="181">
        <f t="shared" si="8"/>
        <v>276</v>
      </c>
      <c r="Z1202" s="181">
        <f t="shared" si="9"/>
        <v>365</v>
      </c>
      <c r="AA1202" s="155"/>
      <c r="AB1202" s="9"/>
      <c r="AC1202" s="9"/>
      <c r="AD1202" s="9"/>
      <c r="AE1202" s="9"/>
      <c r="AF1202" s="9"/>
      <c r="AG1202" s="9"/>
      <c r="AH1202" s="9"/>
    </row>
    <row r="1203" ht="15.75" customHeight="1">
      <c r="A1203" s="177">
        <v>43978.0</v>
      </c>
      <c r="B1203" s="178">
        <v>0.42</v>
      </c>
      <c r="C1203" s="178">
        <v>0.6</v>
      </c>
      <c r="D1203" s="178">
        <v>0.8</v>
      </c>
      <c r="E1203" s="178">
        <v>1.48</v>
      </c>
      <c r="F1203" s="178">
        <v>2.23</v>
      </c>
      <c r="G1203" s="178">
        <v>2.58</v>
      </c>
      <c r="H1203" s="178">
        <v>3.45</v>
      </c>
      <c r="I1203" s="178">
        <v>3.94</v>
      </c>
      <c r="J1203" s="178">
        <v>4.31</v>
      </c>
      <c r="K1203" s="179">
        <f>MAX(0,((T1203*(365/365))-VLOOKUP(A1203,VBMA!$A:$D,4,0))  /  (T1203* (365/365)   ))</f>
        <v>0.8042601394</v>
      </c>
      <c r="L1203" s="180">
        <f t="shared" ref="L1203:S1203" si="1206">(B1203*(1-$K1203) * (365/365))/100</f>
        <v>0.0008221074146</v>
      </c>
      <c r="M1203" s="180">
        <f t="shared" si="1206"/>
        <v>0.001174439164</v>
      </c>
      <c r="N1203" s="180">
        <f t="shared" si="1206"/>
        <v>0.001565918885</v>
      </c>
      <c r="O1203" s="180">
        <f t="shared" si="1206"/>
        <v>0.002896949937</v>
      </c>
      <c r="P1203" s="180">
        <f t="shared" si="1206"/>
        <v>0.004364998892</v>
      </c>
      <c r="Q1203" s="180">
        <f t="shared" si="1206"/>
        <v>0.005050088404</v>
      </c>
      <c r="R1203" s="180">
        <f t="shared" si="1206"/>
        <v>0.006753025191</v>
      </c>
      <c r="S1203" s="180">
        <f t="shared" si="1206"/>
        <v>0.007712150509</v>
      </c>
      <c r="T1203" s="181">
        <f t="shared" si="3"/>
        <v>4.414021739</v>
      </c>
      <c r="U1203" s="182">
        <f t="shared" si="4"/>
        <v>44162</v>
      </c>
      <c r="V1203" s="182">
        <f t="shared" si="5"/>
        <v>44254</v>
      </c>
      <c r="W1203" s="182">
        <f t="shared" si="6"/>
        <v>44343</v>
      </c>
      <c r="X1203" s="181">
        <f t="shared" si="7"/>
        <v>184</v>
      </c>
      <c r="Y1203" s="181">
        <f t="shared" si="8"/>
        <v>276</v>
      </c>
      <c r="Z1203" s="181">
        <f t="shared" si="9"/>
        <v>365</v>
      </c>
      <c r="AA1203" s="155"/>
      <c r="AB1203" s="9"/>
      <c r="AC1203" s="9"/>
      <c r="AD1203" s="9"/>
      <c r="AE1203" s="9"/>
      <c r="AF1203" s="9"/>
      <c r="AG1203" s="9"/>
      <c r="AH1203" s="9"/>
    </row>
    <row r="1204" ht="15.75" customHeight="1">
      <c r="A1204" s="177">
        <v>43977.0</v>
      </c>
      <c r="B1204" s="178">
        <v>0.45</v>
      </c>
      <c r="C1204" s="178">
        <v>0.63</v>
      </c>
      <c r="D1204" s="178">
        <v>0.83</v>
      </c>
      <c r="E1204" s="178">
        <v>1.5</v>
      </c>
      <c r="F1204" s="178">
        <v>2.22</v>
      </c>
      <c r="G1204" s="178">
        <v>2.58</v>
      </c>
      <c r="H1204" s="178">
        <v>3.48</v>
      </c>
      <c r="I1204" s="178">
        <v>3.96</v>
      </c>
      <c r="J1204" s="178">
        <v>4.34</v>
      </c>
      <c r="K1204" s="179">
        <f>MAX(0,((T1204*(365/365))-VLOOKUP(A1204,VBMA!$A:$D,4,0))  /  (T1204* (365/365)   ))</f>
        <v>0.8067511792</v>
      </c>
      <c r="L1204" s="180">
        <f t="shared" ref="L1204:S1204" si="1207">(B1204*(1-$K1204) * (365/365))/100</f>
        <v>0.0008696196934</v>
      </c>
      <c r="M1204" s="180">
        <f t="shared" si="1207"/>
        <v>0.001217467571</v>
      </c>
      <c r="N1204" s="180">
        <f t="shared" si="1207"/>
        <v>0.001603965212</v>
      </c>
      <c r="O1204" s="180">
        <f t="shared" si="1207"/>
        <v>0.002898732311</v>
      </c>
      <c r="P1204" s="180">
        <f t="shared" si="1207"/>
        <v>0.004290123821</v>
      </c>
      <c r="Q1204" s="180">
        <f t="shared" si="1207"/>
        <v>0.004985819575</v>
      </c>
      <c r="R1204" s="180">
        <f t="shared" si="1207"/>
        <v>0.006725058962</v>
      </c>
      <c r="S1204" s="180">
        <f t="shared" si="1207"/>
        <v>0.007652653302</v>
      </c>
      <c r="T1204" s="181">
        <f t="shared" si="3"/>
        <v>4.424347826</v>
      </c>
      <c r="U1204" s="182">
        <f t="shared" si="4"/>
        <v>44161</v>
      </c>
      <c r="V1204" s="182">
        <f t="shared" si="5"/>
        <v>44253</v>
      </c>
      <c r="W1204" s="182">
        <f t="shared" si="6"/>
        <v>44342</v>
      </c>
      <c r="X1204" s="181">
        <f t="shared" si="7"/>
        <v>184</v>
      </c>
      <c r="Y1204" s="181">
        <f t="shared" si="8"/>
        <v>276</v>
      </c>
      <c r="Z1204" s="181">
        <f t="shared" si="9"/>
        <v>365</v>
      </c>
      <c r="AA1204" s="155"/>
      <c r="AB1204" s="9"/>
      <c r="AC1204" s="9"/>
      <c r="AD1204" s="9"/>
      <c r="AE1204" s="9"/>
      <c r="AF1204" s="9"/>
      <c r="AG1204" s="9"/>
      <c r="AH1204" s="9"/>
    </row>
    <row r="1205" ht="15.75" customHeight="1">
      <c r="A1205" s="177">
        <v>43976.0</v>
      </c>
      <c r="B1205" s="178">
        <v>0.52</v>
      </c>
      <c r="C1205" s="178">
        <v>0.68</v>
      </c>
      <c r="D1205" s="178">
        <v>0.88</v>
      </c>
      <c r="E1205" s="178">
        <v>1.5</v>
      </c>
      <c r="F1205" s="178">
        <v>2.22</v>
      </c>
      <c r="G1205" s="178">
        <v>2.66</v>
      </c>
      <c r="H1205" s="178">
        <v>3.44</v>
      </c>
      <c r="I1205" s="178">
        <v>3.98</v>
      </c>
      <c r="J1205" s="178">
        <v>4.33</v>
      </c>
      <c r="K1205" s="179">
        <f>MAX(0,((T1205*(365/365))-VLOOKUP(A1205,VBMA!$A:$D,4,0))  /  (T1205* (365/365)   ))</f>
        <v>0.7987735986</v>
      </c>
      <c r="L1205" s="180">
        <f t="shared" ref="L1205:S1205" si="1208">(B1205*(1-$K1205) * (365/365))/100</f>
        <v>0.001046377287</v>
      </c>
      <c r="M1205" s="180">
        <f t="shared" si="1208"/>
        <v>0.00136833953</v>
      </c>
      <c r="N1205" s="180">
        <f t="shared" si="1208"/>
        <v>0.001770792333</v>
      </c>
      <c r="O1205" s="180">
        <f t="shared" si="1208"/>
        <v>0.003018396021</v>
      </c>
      <c r="P1205" s="180">
        <f t="shared" si="1208"/>
        <v>0.004467226112</v>
      </c>
      <c r="Q1205" s="180">
        <f t="shared" si="1208"/>
        <v>0.005352622278</v>
      </c>
      <c r="R1205" s="180">
        <f t="shared" si="1208"/>
        <v>0.006922188209</v>
      </c>
      <c r="S1205" s="180">
        <f t="shared" si="1208"/>
        <v>0.008008810777</v>
      </c>
      <c r="T1205" s="181">
        <f t="shared" si="3"/>
        <v>4.502391304</v>
      </c>
      <c r="U1205" s="182">
        <f t="shared" si="4"/>
        <v>44160</v>
      </c>
      <c r="V1205" s="182">
        <f t="shared" si="5"/>
        <v>44252</v>
      </c>
      <c r="W1205" s="182">
        <f t="shared" si="6"/>
        <v>44341</v>
      </c>
      <c r="X1205" s="181">
        <f t="shared" si="7"/>
        <v>184</v>
      </c>
      <c r="Y1205" s="181">
        <f t="shared" si="8"/>
        <v>276</v>
      </c>
      <c r="Z1205" s="181">
        <f t="shared" si="9"/>
        <v>365</v>
      </c>
      <c r="AA1205" s="155"/>
      <c r="AB1205" s="9"/>
      <c r="AC1205" s="9"/>
      <c r="AD1205" s="9"/>
      <c r="AE1205" s="9"/>
      <c r="AF1205" s="9"/>
      <c r="AG1205" s="9"/>
      <c r="AH1205" s="9"/>
    </row>
    <row r="1206" ht="15.75" customHeight="1">
      <c r="A1206" s="177">
        <v>43973.0</v>
      </c>
      <c r="B1206" s="178">
        <v>0.43</v>
      </c>
      <c r="C1206" s="178">
        <v>0.63</v>
      </c>
      <c r="D1206" s="178">
        <v>0.84</v>
      </c>
      <c r="E1206" s="178">
        <v>1.5</v>
      </c>
      <c r="F1206" s="178">
        <v>2.26</v>
      </c>
      <c r="G1206" s="178">
        <v>2.61</v>
      </c>
      <c r="H1206" s="178">
        <v>3.43</v>
      </c>
      <c r="I1206" s="178">
        <v>3.97</v>
      </c>
      <c r="J1206" s="178">
        <v>4.28</v>
      </c>
      <c r="K1206" s="179">
        <f>MAX(0,((T1206*(365/365))-VLOOKUP(A1206,VBMA!$A:$D,4,0))  /  (T1206* (365/365)   ))</f>
        <v>0.8139075732</v>
      </c>
      <c r="L1206" s="180">
        <f t="shared" ref="L1206:S1206" si="1209">(B1206*(1-$K1206) * (365/365))/100</f>
        <v>0.0008001974353</v>
      </c>
      <c r="M1206" s="180">
        <f t="shared" si="1209"/>
        <v>0.001172382289</v>
      </c>
      <c r="N1206" s="180">
        <f t="shared" si="1209"/>
        <v>0.001563176385</v>
      </c>
      <c r="O1206" s="180">
        <f t="shared" si="1209"/>
        <v>0.002791386402</v>
      </c>
      <c r="P1206" s="180">
        <f t="shared" si="1209"/>
        <v>0.004205688846</v>
      </c>
      <c r="Q1206" s="180">
        <f t="shared" si="1209"/>
        <v>0.00485701234</v>
      </c>
      <c r="R1206" s="180">
        <f t="shared" si="1209"/>
        <v>0.00638297024</v>
      </c>
      <c r="S1206" s="180">
        <f t="shared" si="1209"/>
        <v>0.007387869344</v>
      </c>
      <c r="T1206" s="181">
        <f t="shared" si="3"/>
        <v>4.492391304</v>
      </c>
      <c r="U1206" s="182">
        <f t="shared" si="4"/>
        <v>44157</v>
      </c>
      <c r="V1206" s="182">
        <f t="shared" si="5"/>
        <v>44249</v>
      </c>
      <c r="W1206" s="182">
        <f t="shared" si="6"/>
        <v>44338</v>
      </c>
      <c r="X1206" s="181">
        <f t="shared" si="7"/>
        <v>184</v>
      </c>
      <c r="Y1206" s="181">
        <f t="shared" si="8"/>
        <v>276</v>
      </c>
      <c r="Z1206" s="181">
        <f t="shared" si="9"/>
        <v>365</v>
      </c>
      <c r="AA1206" s="155"/>
      <c r="AB1206" s="9"/>
      <c r="AC1206" s="9"/>
      <c r="AD1206" s="9"/>
      <c r="AE1206" s="9"/>
      <c r="AF1206" s="9"/>
      <c r="AG1206" s="9"/>
      <c r="AH1206" s="9"/>
    </row>
    <row r="1207" ht="15.75" customHeight="1">
      <c r="A1207" s="177">
        <v>43972.0</v>
      </c>
      <c r="B1207" s="178">
        <v>0.46</v>
      </c>
      <c r="C1207" s="178">
        <v>0.66</v>
      </c>
      <c r="D1207" s="178">
        <v>0.93</v>
      </c>
      <c r="E1207" s="178">
        <v>1.56</v>
      </c>
      <c r="F1207" s="178">
        <v>2.26</v>
      </c>
      <c r="G1207" s="178">
        <v>2.61</v>
      </c>
      <c r="H1207" s="178">
        <v>3.43</v>
      </c>
      <c r="I1207" s="178">
        <v>3.97</v>
      </c>
      <c r="J1207" s="178">
        <v>4.28</v>
      </c>
      <c r="K1207" s="179">
        <f>MAX(0,((T1207*(365/365))-VLOOKUP(A1207,VBMA!$A:$D,4,0))  /  (T1207* (365/365)   ))</f>
        <v>0.8279312848</v>
      </c>
      <c r="L1207" s="180">
        <f t="shared" ref="L1207:S1207" si="1210">(B1207*(1-$K1207) * (365/365))/100</f>
        <v>0.00079151609</v>
      </c>
      <c r="M1207" s="180">
        <f t="shared" si="1210"/>
        <v>0.00113565352</v>
      </c>
      <c r="N1207" s="180">
        <f t="shared" si="1210"/>
        <v>0.001600239052</v>
      </c>
      <c r="O1207" s="180">
        <f t="shared" si="1210"/>
        <v>0.002684271957</v>
      </c>
      <c r="P1207" s="180">
        <f t="shared" si="1210"/>
        <v>0.003888752964</v>
      </c>
      <c r="Q1207" s="180">
        <f t="shared" si="1210"/>
        <v>0.004490993467</v>
      </c>
      <c r="R1207" s="180">
        <f t="shared" si="1210"/>
        <v>0.005901956932</v>
      </c>
      <c r="S1207" s="180">
        <f t="shared" si="1210"/>
        <v>0.006831127994</v>
      </c>
      <c r="T1207" s="181">
        <f t="shared" si="3"/>
        <v>4.492391304</v>
      </c>
      <c r="U1207" s="182">
        <f t="shared" si="4"/>
        <v>44156</v>
      </c>
      <c r="V1207" s="182">
        <f t="shared" si="5"/>
        <v>44248</v>
      </c>
      <c r="W1207" s="182">
        <f t="shared" si="6"/>
        <v>44337</v>
      </c>
      <c r="X1207" s="181">
        <f t="shared" si="7"/>
        <v>184</v>
      </c>
      <c r="Y1207" s="181">
        <f t="shared" si="8"/>
        <v>276</v>
      </c>
      <c r="Z1207" s="181">
        <f t="shared" si="9"/>
        <v>365</v>
      </c>
      <c r="AA1207" s="155"/>
      <c r="AB1207" s="9"/>
      <c r="AC1207" s="9"/>
      <c r="AD1207" s="9"/>
      <c r="AE1207" s="9"/>
      <c r="AF1207" s="9"/>
      <c r="AG1207" s="9"/>
      <c r="AH1207" s="9"/>
    </row>
    <row r="1208" ht="15.75" customHeight="1">
      <c r="A1208" s="177">
        <v>43971.0</v>
      </c>
      <c r="B1208" s="178">
        <v>0.67</v>
      </c>
      <c r="C1208" s="178">
        <v>0.85</v>
      </c>
      <c r="D1208" s="178">
        <v>1.05</v>
      </c>
      <c r="E1208" s="178">
        <v>1.67</v>
      </c>
      <c r="F1208" s="178">
        <v>2.27</v>
      </c>
      <c r="G1208" s="178">
        <v>2.62</v>
      </c>
      <c r="H1208" s="178">
        <v>3.42</v>
      </c>
      <c r="I1208" s="178">
        <v>3.93</v>
      </c>
      <c r="J1208" s="178">
        <v>4.24</v>
      </c>
      <c r="K1208" s="179">
        <f>MAX(0,((T1208*(365/365))-VLOOKUP(A1208,VBMA!$A:$D,4,0))  /  (T1208* (365/365)   ))</f>
        <v>0.7456690011</v>
      </c>
      <c r="L1208" s="180">
        <f t="shared" ref="L1208:S1208" si="1211">(B1208*(1-$K1208) * (365/365))/100</f>
        <v>0.001704017693</v>
      </c>
      <c r="M1208" s="180">
        <f t="shared" si="1211"/>
        <v>0.002161813491</v>
      </c>
      <c r="N1208" s="180">
        <f t="shared" si="1211"/>
        <v>0.002670475488</v>
      </c>
      <c r="O1208" s="180">
        <f t="shared" si="1211"/>
        <v>0.004247327682</v>
      </c>
      <c r="P1208" s="180">
        <f t="shared" si="1211"/>
        <v>0.005773313675</v>
      </c>
      <c r="Q1208" s="180">
        <f t="shared" si="1211"/>
        <v>0.006663472171</v>
      </c>
      <c r="R1208" s="180">
        <f t="shared" si="1211"/>
        <v>0.008698120162</v>
      </c>
      <c r="S1208" s="180">
        <f t="shared" si="1211"/>
        <v>0.009995208257</v>
      </c>
      <c r="T1208" s="181">
        <f t="shared" si="3"/>
        <v>4.423369565</v>
      </c>
      <c r="U1208" s="182">
        <f t="shared" si="4"/>
        <v>44155</v>
      </c>
      <c r="V1208" s="182">
        <f t="shared" si="5"/>
        <v>44247</v>
      </c>
      <c r="W1208" s="182">
        <f t="shared" si="6"/>
        <v>44336</v>
      </c>
      <c r="X1208" s="181">
        <f t="shared" si="7"/>
        <v>184</v>
      </c>
      <c r="Y1208" s="181">
        <f t="shared" si="8"/>
        <v>276</v>
      </c>
      <c r="Z1208" s="181">
        <f t="shared" si="9"/>
        <v>365</v>
      </c>
      <c r="AA1208" s="155"/>
      <c r="AB1208" s="9"/>
      <c r="AC1208" s="9"/>
      <c r="AD1208" s="9"/>
      <c r="AE1208" s="9"/>
      <c r="AF1208" s="9"/>
      <c r="AG1208" s="9"/>
      <c r="AH1208" s="9"/>
    </row>
    <row r="1209" ht="15.75" customHeight="1">
      <c r="A1209" s="177">
        <v>43970.0</v>
      </c>
      <c r="B1209" s="178">
        <v>0.93</v>
      </c>
      <c r="C1209" s="178">
        <v>1.09</v>
      </c>
      <c r="D1209" s="178">
        <v>1.31</v>
      </c>
      <c r="E1209" s="178">
        <v>1.88</v>
      </c>
      <c r="F1209" s="178">
        <v>2.4</v>
      </c>
      <c r="G1209" s="178">
        <v>2.78</v>
      </c>
      <c r="H1209" s="178">
        <v>3.43</v>
      </c>
      <c r="I1209" s="178">
        <v>3.93</v>
      </c>
      <c r="J1209" s="178">
        <v>4.3</v>
      </c>
      <c r="K1209" s="179">
        <f>MAX(0,((T1209*(365/365))-VLOOKUP(A1209,VBMA!$A:$D,4,0))  /  (T1209* (365/365)   ))</f>
        <v>0.7297049697</v>
      </c>
      <c r="L1209" s="180">
        <f t="shared" ref="L1209:S1209" si="1212">(B1209*(1-$K1209) * (365/365))/100</f>
        <v>0.002513743782</v>
      </c>
      <c r="M1209" s="180">
        <f t="shared" si="1212"/>
        <v>0.00294621583</v>
      </c>
      <c r="N1209" s="180">
        <f t="shared" si="1212"/>
        <v>0.003540864897</v>
      </c>
      <c r="O1209" s="180">
        <f t="shared" si="1212"/>
        <v>0.005081546569</v>
      </c>
      <c r="P1209" s="180">
        <f t="shared" si="1212"/>
        <v>0.006487080727</v>
      </c>
      <c r="Q1209" s="180">
        <f t="shared" si="1212"/>
        <v>0.007514201842</v>
      </c>
      <c r="R1209" s="180">
        <f t="shared" si="1212"/>
        <v>0.009271119539</v>
      </c>
      <c r="S1209" s="180">
        <f t="shared" si="1212"/>
        <v>0.01062259469</v>
      </c>
      <c r="T1209" s="181">
        <f t="shared" si="3"/>
        <v>4.413695652</v>
      </c>
      <c r="U1209" s="182">
        <f t="shared" si="4"/>
        <v>44154</v>
      </c>
      <c r="V1209" s="182">
        <f t="shared" si="5"/>
        <v>44246</v>
      </c>
      <c r="W1209" s="182">
        <f t="shared" si="6"/>
        <v>44335</v>
      </c>
      <c r="X1209" s="181">
        <f t="shared" si="7"/>
        <v>184</v>
      </c>
      <c r="Y1209" s="181">
        <f t="shared" si="8"/>
        <v>276</v>
      </c>
      <c r="Z1209" s="181">
        <f t="shared" si="9"/>
        <v>365</v>
      </c>
      <c r="AA1209" s="155"/>
      <c r="AB1209" s="9"/>
      <c r="AC1209" s="9"/>
      <c r="AD1209" s="9"/>
      <c r="AE1209" s="9"/>
      <c r="AF1209" s="9"/>
      <c r="AG1209" s="9"/>
      <c r="AH1209" s="9"/>
    </row>
    <row r="1210" ht="15.75" customHeight="1">
      <c r="A1210" s="177">
        <v>43969.0</v>
      </c>
      <c r="B1210" s="178">
        <v>1.14</v>
      </c>
      <c r="C1210" s="178">
        <v>1.28</v>
      </c>
      <c r="D1210" s="178">
        <v>1.44</v>
      </c>
      <c r="E1210" s="178">
        <v>1.98</v>
      </c>
      <c r="F1210" s="178">
        <v>2.43</v>
      </c>
      <c r="G1210" s="178">
        <v>2.82</v>
      </c>
      <c r="H1210" s="178">
        <v>3.45</v>
      </c>
      <c r="I1210" s="178">
        <v>3.96</v>
      </c>
      <c r="J1210" s="178">
        <v>4.33</v>
      </c>
      <c r="K1210" s="179">
        <f>MAX(0,((T1210*(365/365))-VLOOKUP(A1210,VBMA!$A:$D,4,0))  /  (T1210* (365/365)   ))</f>
        <v>0.681813966</v>
      </c>
      <c r="L1210" s="180">
        <f t="shared" ref="L1210:S1210" si="1213">(B1210*(1-$K1210) * (365/365))/100</f>
        <v>0.003627320788</v>
      </c>
      <c r="M1210" s="180">
        <f t="shared" si="1213"/>
        <v>0.004072781236</v>
      </c>
      <c r="N1210" s="180">
        <f t="shared" si="1213"/>
        <v>0.00458187889</v>
      </c>
      <c r="O1210" s="180">
        <f t="shared" si="1213"/>
        <v>0.006300083474</v>
      </c>
      <c r="P1210" s="180">
        <f t="shared" si="1213"/>
        <v>0.007731920627</v>
      </c>
      <c r="Q1210" s="180">
        <f t="shared" si="1213"/>
        <v>0.008972846159</v>
      </c>
      <c r="R1210" s="180">
        <f t="shared" si="1213"/>
        <v>0.01097741817</v>
      </c>
      <c r="S1210" s="180">
        <f t="shared" si="1213"/>
        <v>0.01260016695</v>
      </c>
      <c r="T1210" s="181">
        <f t="shared" si="3"/>
        <v>4.453369565</v>
      </c>
      <c r="U1210" s="182">
        <f t="shared" si="4"/>
        <v>44153</v>
      </c>
      <c r="V1210" s="182">
        <f t="shared" si="5"/>
        <v>44245</v>
      </c>
      <c r="W1210" s="182">
        <f t="shared" si="6"/>
        <v>44334</v>
      </c>
      <c r="X1210" s="181">
        <f t="shared" si="7"/>
        <v>184</v>
      </c>
      <c r="Y1210" s="181">
        <f t="shared" si="8"/>
        <v>276</v>
      </c>
      <c r="Z1210" s="181">
        <f t="shared" si="9"/>
        <v>365</v>
      </c>
      <c r="AA1210" s="155"/>
      <c r="AB1210" s="9"/>
      <c r="AC1210" s="9"/>
      <c r="AD1210" s="9"/>
      <c r="AE1210" s="9"/>
      <c r="AF1210" s="9"/>
      <c r="AG1210" s="9"/>
      <c r="AH1210" s="9"/>
    </row>
    <row r="1211" ht="15.75" customHeight="1">
      <c r="A1211" s="177">
        <v>43966.0</v>
      </c>
      <c r="B1211" s="178">
        <v>1.21</v>
      </c>
      <c r="C1211" s="178">
        <v>1.35</v>
      </c>
      <c r="D1211" s="178">
        <v>1.55</v>
      </c>
      <c r="E1211" s="178">
        <v>2.08</v>
      </c>
      <c r="F1211" s="178">
        <v>2.5</v>
      </c>
      <c r="G1211" s="178">
        <v>2.85</v>
      </c>
      <c r="H1211" s="178">
        <v>3.47</v>
      </c>
      <c r="I1211" s="178">
        <v>3.96</v>
      </c>
      <c r="J1211" s="178">
        <v>4.33</v>
      </c>
      <c r="K1211" s="179">
        <f>MAX(0,((T1211*(365/365))-VLOOKUP(A1211,VBMA!$A:$D,4,0))  /  (T1211* (365/365)   ))</f>
        <v>0.6786213321</v>
      </c>
      <c r="L1211" s="180">
        <f t="shared" ref="L1211:S1211" si="1214">(B1211*(1-$K1211) * (365/365))/100</f>
        <v>0.003888681882</v>
      </c>
      <c r="M1211" s="180">
        <f t="shared" si="1214"/>
        <v>0.004338612017</v>
      </c>
      <c r="N1211" s="180">
        <f t="shared" si="1214"/>
        <v>0.004981369353</v>
      </c>
      <c r="O1211" s="180">
        <f t="shared" si="1214"/>
        <v>0.006684676293</v>
      </c>
      <c r="P1211" s="180">
        <f t="shared" si="1214"/>
        <v>0.008034466698</v>
      </c>
      <c r="Q1211" s="180">
        <f t="shared" si="1214"/>
        <v>0.009159292035</v>
      </c>
      <c r="R1211" s="180">
        <f t="shared" si="1214"/>
        <v>0.01115183978</v>
      </c>
      <c r="S1211" s="180">
        <f t="shared" si="1214"/>
        <v>0.01272659525</v>
      </c>
      <c r="T1211" s="181">
        <f t="shared" si="3"/>
        <v>4.434021739</v>
      </c>
      <c r="U1211" s="182">
        <f t="shared" si="4"/>
        <v>44150</v>
      </c>
      <c r="V1211" s="182">
        <f t="shared" si="5"/>
        <v>44242</v>
      </c>
      <c r="W1211" s="182">
        <f t="shared" si="6"/>
        <v>44331</v>
      </c>
      <c r="X1211" s="181">
        <f t="shared" si="7"/>
        <v>184</v>
      </c>
      <c r="Y1211" s="181">
        <f t="shared" si="8"/>
        <v>276</v>
      </c>
      <c r="Z1211" s="181">
        <f t="shared" si="9"/>
        <v>365</v>
      </c>
      <c r="AA1211" s="155"/>
      <c r="AB1211" s="9"/>
      <c r="AC1211" s="9"/>
      <c r="AD1211" s="9"/>
      <c r="AE1211" s="9"/>
      <c r="AF1211" s="9"/>
      <c r="AG1211" s="9"/>
      <c r="AH1211" s="9"/>
    </row>
    <row r="1212" ht="15.75" customHeight="1">
      <c r="A1212" s="177">
        <v>43965.0</v>
      </c>
      <c r="B1212" s="178">
        <v>1.31</v>
      </c>
      <c r="C1212" s="178">
        <v>1.5</v>
      </c>
      <c r="D1212" s="178">
        <v>1.63</v>
      </c>
      <c r="E1212" s="178">
        <v>2.16</v>
      </c>
      <c r="F1212" s="178">
        <v>2.53</v>
      </c>
      <c r="G1212" s="178">
        <v>2.91</v>
      </c>
      <c r="H1212" s="178">
        <v>3.54</v>
      </c>
      <c r="I1212" s="178">
        <v>4.0</v>
      </c>
      <c r="J1212" s="178">
        <v>4.38</v>
      </c>
      <c r="K1212" s="179">
        <f>MAX(0,((T1212*(365/365))-VLOOKUP(A1212,VBMA!$A:$D,4,0))  /  (T1212* (365/365)   ))</f>
        <v>0.6782902137</v>
      </c>
      <c r="L1212" s="180">
        <f t="shared" ref="L1212:S1212" si="1215">(B1212*(1-$K1212) * (365/365))/100</f>
        <v>0.0042143982</v>
      </c>
      <c r="M1212" s="180">
        <f t="shared" si="1215"/>
        <v>0.004825646794</v>
      </c>
      <c r="N1212" s="180">
        <f t="shared" si="1215"/>
        <v>0.005243869516</v>
      </c>
      <c r="O1212" s="180">
        <f t="shared" si="1215"/>
        <v>0.006948931384</v>
      </c>
      <c r="P1212" s="180">
        <f t="shared" si="1215"/>
        <v>0.008139257593</v>
      </c>
      <c r="Q1212" s="180">
        <f t="shared" si="1215"/>
        <v>0.009361754781</v>
      </c>
      <c r="R1212" s="180">
        <f t="shared" si="1215"/>
        <v>0.01138852643</v>
      </c>
      <c r="S1212" s="180">
        <f t="shared" si="1215"/>
        <v>0.01286839145</v>
      </c>
      <c r="T1212" s="181">
        <f t="shared" si="3"/>
        <v>4.445</v>
      </c>
      <c r="U1212" s="182">
        <f t="shared" si="4"/>
        <v>44149</v>
      </c>
      <c r="V1212" s="182">
        <f t="shared" si="5"/>
        <v>44241</v>
      </c>
      <c r="W1212" s="182">
        <f t="shared" si="6"/>
        <v>44330</v>
      </c>
      <c r="X1212" s="181">
        <f t="shared" si="7"/>
        <v>184</v>
      </c>
      <c r="Y1212" s="181">
        <f t="shared" si="8"/>
        <v>276</v>
      </c>
      <c r="Z1212" s="181">
        <f t="shared" si="9"/>
        <v>365</v>
      </c>
      <c r="AA1212" s="155"/>
      <c r="AB1212" s="9"/>
      <c r="AC1212" s="9"/>
      <c r="AD1212" s="9"/>
      <c r="AE1212" s="9"/>
      <c r="AF1212" s="9"/>
      <c r="AG1212" s="9"/>
      <c r="AH1212" s="9"/>
    </row>
    <row r="1213" ht="15.75" customHeight="1">
      <c r="A1213" s="177">
        <v>43964.0</v>
      </c>
      <c r="B1213" s="178">
        <v>1.43</v>
      </c>
      <c r="C1213" s="178">
        <v>1.61</v>
      </c>
      <c r="D1213" s="178">
        <v>1.81</v>
      </c>
      <c r="E1213" s="178">
        <v>2.19</v>
      </c>
      <c r="F1213" s="178">
        <v>2.56</v>
      </c>
      <c r="G1213" s="178">
        <v>2.91</v>
      </c>
      <c r="H1213" s="178">
        <v>3.56</v>
      </c>
      <c r="I1213" s="178">
        <v>4.08</v>
      </c>
      <c r="J1213" s="178">
        <v>4.38</v>
      </c>
      <c r="K1213" s="179">
        <f>MAX(0,((T1213*(365/365))-VLOOKUP(A1213,VBMA!$A:$D,4,0))  /  (T1213* (365/365)   ))</f>
        <v>0.686016507</v>
      </c>
      <c r="L1213" s="180">
        <f t="shared" ref="L1213:S1213" si="1216">(B1213*(1-$K1213) * (365/365))/100</f>
        <v>0.00448996395</v>
      </c>
      <c r="M1213" s="180">
        <f t="shared" si="1216"/>
        <v>0.005055134238</v>
      </c>
      <c r="N1213" s="180">
        <f t="shared" si="1216"/>
        <v>0.005683101224</v>
      </c>
      <c r="O1213" s="180">
        <f t="shared" si="1216"/>
        <v>0.006876238497</v>
      </c>
      <c r="P1213" s="180">
        <f t="shared" si="1216"/>
        <v>0.008037977421</v>
      </c>
      <c r="Q1213" s="180">
        <f t="shared" si="1216"/>
        <v>0.009136919647</v>
      </c>
      <c r="R1213" s="180">
        <f t="shared" si="1216"/>
        <v>0.01117781235</v>
      </c>
      <c r="S1213" s="180">
        <f t="shared" si="1216"/>
        <v>0.01281052652</v>
      </c>
      <c r="T1213" s="181">
        <f t="shared" si="3"/>
        <v>4.583043478</v>
      </c>
      <c r="U1213" s="182">
        <f t="shared" si="4"/>
        <v>44148</v>
      </c>
      <c r="V1213" s="182">
        <f t="shared" si="5"/>
        <v>44240</v>
      </c>
      <c r="W1213" s="182">
        <f t="shared" si="6"/>
        <v>44329</v>
      </c>
      <c r="X1213" s="181">
        <f t="shared" si="7"/>
        <v>184</v>
      </c>
      <c r="Y1213" s="181">
        <f t="shared" si="8"/>
        <v>276</v>
      </c>
      <c r="Z1213" s="181">
        <f t="shared" si="9"/>
        <v>365</v>
      </c>
      <c r="AA1213" s="155"/>
      <c r="AB1213" s="9"/>
      <c r="AC1213" s="9"/>
      <c r="AD1213" s="9"/>
      <c r="AE1213" s="9"/>
      <c r="AF1213" s="9"/>
      <c r="AG1213" s="9"/>
      <c r="AH1213" s="9"/>
    </row>
    <row r="1214" ht="15.75" customHeight="1">
      <c r="A1214" s="177">
        <v>43963.0</v>
      </c>
      <c r="B1214" s="178">
        <v>1.53</v>
      </c>
      <c r="C1214" s="178">
        <v>1.65</v>
      </c>
      <c r="D1214" s="178">
        <v>1.85</v>
      </c>
      <c r="E1214" s="178">
        <v>2.25</v>
      </c>
      <c r="F1214" s="178">
        <v>2.67</v>
      </c>
      <c r="G1214" s="178">
        <v>2.97</v>
      </c>
      <c r="H1214" s="178">
        <v>3.58</v>
      </c>
      <c r="I1214" s="178">
        <v>4.14</v>
      </c>
      <c r="J1214" s="178">
        <v>4.42</v>
      </c>
      <c r="K1214" s="179">
        <f>MAX(0,((T1214*(365/365))-VLOOKUP(A1214,VBMA!$A:$D,4,0))  /  (T1214* (365/365)   ))</f>
        <v>0.6947715453</v>
      </c>
      <c r="L1214" s="180">
        <f t="shared" ref="L1214:S1214" si="1217">(B1214*(1-$K1214) * (365/365))/100</f>
        <v>0.004669995357</v>
      </c>
      <c r="M1214" s="180">
        <f t="shared" si="1217"/>
        <v>0.005036269502</v>
      </c>
      <c r="N1214" s="180">
        <f t="shared" si="1217"/>
        <v>0.005646726412</v>
      </c>
      <c r="O1214" s="180">
        <f t="shared" si="1217"/>
        <v>0.00686764023</v>
      </c>
      <c r="P1214" s="180">
        <f t="shared" si="1217"/>
        <v>0.00814959974</v>
      </c>
      <c r="Q1214" s="180">
        <f t="shared" si="1217"/>
        <v>0.009065285104</v>
      </c>
      <c r="R1214" s="180">
        <f t="shared" si="1217"/>
        <v>0.01092717868</v>
      </c>
      <c r="S1214" s="180">
        <f t="shared" si="1217"/>
        <v>0.01263645802</v>
      </c>
      <c r="T1214" s="181">
        <f t="shared" si="3"/>
        <v>4.68173913</v>
      </c>
      <c r="U1214" s="182">
        <f t="shared" si="4"/>
        <v>44147</v>
      </c>
      <c r="V1214" s="182">
        <f t="shared" si="5"/>
        <v>44239</v>
      </c>
      <c r="W1214" s="182">
        <f t="shared" si="6"/>
        <v>44328</v>
      </c>
      <c r="X1214" s="181">
        <f t="shared" si="7"/>
        <v>184</v>
      </c>
      <c r="Y1214" s="181">
        <f t="shared" si="8"/>
        <v>276</v>
      </c>
      <c r="Z1214" s="181">
        <f t="shared" si="9"/>
        <v>365</v>
      </c>
      <c r="AA1214" s="155"/>
      <c r="AB1214" s="9"/>
      <c r="AC1214" s="9"/>
      <c r="AD1214" s="9"/>
      <c r="AE1214" s="9"/>
      <c r="AF1214" s="9"/>
      <c r="AG1214" s="9"/>
      <c r="AH1214" s="9"/>
    </row>
    <row r="1215" ht="15.75" customHeight="1">
      <c r="A1215" s="177">
        <v>43962.0</v>
      </c>
      <c r="B1215" s="178">
        <v>1.63</v>
      </c>
      <c r="C1215" s="178">
        <v>1.75</v>
      </c>
      <c r="D1215" s="178">
        <v>1.95</v>
      </c>
      <c r="E1215" s="178">
        <v>2.27</v>
      </c>
      <c r="F1215" s="178">
        <v>2.65</v>
      </c>
      <c r="G1215" s="178">
        <v>2.97</v>
      </c>
      <c r="H1215" s="178">
        <v>3.58</v>
      </c>
      <c r="I1215" s="178">
        <v>4.16</v>
      </c>
      <c r="J1215" s="178">
        <v>4.44</v>
      </c>
      <c r="K1215" s="179">
        <f>MAX(0,((T1215*(365/365))-VLOOKUP(A1215,VBMA!$A:$D,4,0))  /  (T1215* (365/365)   ))</f>
        <v>0.6843947138</v>
      </c>
      <c r="L1215" s="180">
        <f t="shared" ref="L1215:S1215" si="1218">(B1215*(1-$K1215) * (365/365))/100</f>
        <v>0.005144366165</v>
      </c>
      <c r="M1215" s="180">
        <f t="shared" si="1218"/>
        <v>0.005523092508</v>
      </c>
      <c r="N1215" s="180">
        <f t="shared" si="1218"/>
        <v>0.006154303081</v>
      </c>
      <c r="O1215" s="180">
        <f t="shared" si="1218"/>
        <v>0.007164239996</v>
      </c>
      <c r="P1215" s="180">
        <f t="shared" si="1218"/>
        <v>0.008363540084</v>
      </c>
      <c r="Q1215" s="180">
        <f t="shared" si="1218"/>
        <v>0.009373477</v>
      </c>
      <c r="R1215" s="180">
        <f t="shared" si="1218"/>
        <v>0.01129866925</v>
      </c>
      <c r="S1215" s="180">
        <f t="shared" si="1218"/>
        <v>0.01312917991</v>
      </c>
      <c r="T1215" s="181">
        <f t="shared" si="3"/>
        <v>4.721086957</v>
      </c>
      <c r="U1215" s="182">
        <f t="shared" si="4"/>
        <v>44146</v>
      </c>
      <c r="V1215" s="182">
        <f t="shared" si="5"/>
        <v>44238</v>
      </c>
      <c r="W1215" s="182">
        <f t="shared" si="6"/>
        <v>44327</v>
      </c>
      <c r="X1215" s="181">
        <f t="shared" si="7"/>
        <v>184</v>
      </c>
      <c r="Y1215" s="181">
        <f t="shared" si="8"/>
        <v>276</v>
      </c>
      <c r="Z1215" s="181">
        <f t="shared" si="9"/>
        <v>365</v>
      </c>
      <c r="AA1215" s="155"/>
      <c r="AB1215" s="9"/>
      <c r="AC1215" s="9"/>
      <c r="AD1215" s="9"/>
      <c r="AE1215" s="9"/>
      <c r="AF1215" s="9"/>
      <c r="AG1215" s="9"/>
      <c r="AH1215" s="9"/>
    </row>
    <row r="1216" ht="15.75" customHeight="1">
      <c r="A1216" s="177">
        <v>43959.0</v>
      </c>
      <c r="B1216" s="178">
        <v>1.87</v>
      </c>
      <c r="C1216" s="178">
        <v>2.06</v>
      </c>
      <c r="D1216" s="178">
        <v>2.24</v>
      </c>
      <c r="E1216" s="178">
        <v>2.5</v>
      </c>
      <c r="F1216" s="178">
        <v>2.84</v>
      </c>
      <c r="G1216" s="178">
        <v>3.13</v>
      </c>
      <c r="H1216" s="178">
        <v>3.63</v>
      </c>
      <c r="I1216" s="178">
        <v>4.18</v>
      </c>
      <c r="J1216" s="178">
        <v>4.4</v>
      </c>
      <c r="K1216" s="179">
        <f>MAX(0,((T1216*(365/365))-VLOOKUP(A1216,VBMA!$A:$D,4,0))  /  (T1216* (365/365)   ))</f>
        <v>0.6710571844</v>
      </c>
      <c r="L1216" s="180">
        <f t="shared" ref="L1216:S1216" si="1219">(B1216*(1-$K1216) * (365/365))/100</f>
        <v>0.006151230652</v>
      </c>
      <c r="M1216" s="180">
        <f t="shared" si="1219"/>
        <v>0.006776222002</v>
      </c>
      <c r="N1216" s="180">
        <f t="shared" si="1219"/>
        <v>0.00736831907</v>
      </c>
      <c r="O1216" s="180">
        <f t="shared" si="1219"/>
        <v>0.008223570391</v>
      </c>
      <c r="P1216" s="180">
        <f t="shared" si="1219"/>
        <v>0.009341975964</v>
      </c>
      <c r="Q1216" s="180">
        <f t="shared" si="1219"/>
        <v>0.01029591013</v>
      </c>
      <c r="R1216" s="180">
        <f t="shared" si="1219"/>
        <v>0.01194062421</v>
      </c>
      <c r="S1216" s="180">
        <f t="shared" si="1219"/>
        <v>0.01374980969</v>
      </c>
      <c r="T1216" s="181">
        <f t="shared" si="3"/>
        <v>4.712065217</v>
      </c>
      <c r="U1216" s="182">
        <f t="shared" si="4"/>
        <v>44143</v>
      </c>
      <c r="V1216" s="182">
        <f t="shared" si="5"/>
        <v>44235</v>
      </c>
      <c r="W1216" s="182">
        <f t="shared" si="6"/>
        <v>44324</v>
      </c>
      <c r="X1216" s="181">
        <f t="shared" si="7"/>
        <v>184</v>
      </c>
      <c r="Y1216" s="181">
        <f t="shared" si="8"/>
        <v>276</v>
      </c>
      <c r="Z1216" s="181">
        <f t="shared" si="9"/>
        <v>365</v>
      </c>
      <c r="AA1216" s="155"/>
      <c r="AB1216" s="9"/>
      <c r="AC1216" s="9"/>
      <c r="AD1216" s="9"/>
      <c r="AE1216" s="9"/>
      <c r="AF1216" s="9"/>
      <c r="AG1216" s="9"/>
      <c r="AH1216" s="9"/>
    </row>
    <row r="1217" ht="15.75" customHeight="1">
      <c r="A1217" s="177">
        <v>43958.0</v>
      </c>
      <c r="B1217" s="178">
        <v>1.95</v>
      </c>
      <c r="C1217" s="178">
        <v>2.2</v>
      </c>
      <c r="D1217" s="178">
        <v>2.37</v>
      </c>
      <c r="E1217" s="178">
        <v>2.57</v>
      </c>
      <c r="F1217" s="178">
        <v>2.88</v>
      </c>
      <c r="G1217" s="178">
        <v>3.15</v>
      </c>
      <c r="H1217" s="178">
        <v>3.63</v>
      </c>
      <c r="I1217" s="178">
        <v>4.19</v>
      </c>
      <c r="J1217" s="178">
        <v>4.43</v>
      </c>
      <c r="K1217" s="179">
        <f>MAX(0,((T1217*(365/365))-VLOOKUP(A1217,VBMA!$A:$D,4,0))  /  (T1217* (365/365)   ))</f>
        <v>0.6618579436</v>
      </c>
      <c r="L1217" s="180">
        <f t="shared" ref="L1217:S1217" si="1220">(B1217*(1-$K1217) * (365/365))/100</f>
        <v>0.0065937701</v>
      </c>
      <c r="M1217" s="180">
        <f t="shared" si="1220"/>
        <v>0.007439125241</v>
      </c>
      <c r="N1217" s="180">
        <f t="shared" si="1220"/>
        <v>0.008013966737</v>
      </c>
      <c r="O1217" s="180">
        <f t="shared" si="1220"/>
        <v>0.00869025085</v>
      </c>
      <c r="P1217" s="180">
        <f t="shared" si="1220"/>
        <v>0.009738491225</v>
      </c>
      <c r="Q1217" s="180">
        <f t="shared" si="1220"/>
        <v>0.01065147478</v>
      </c>
      <c r="R1217" s="180">
        <f t="shared" si="1220"/>
        <v>0.01227455665</v>
      </c>
      <c r="S1217" s="180">
        <f t="shared" si="1220"/>
        <v>0.01416815216</v>
      </c>
      <c r="T1217" s="181">
        <f t="shared" si="3"/>
        <v>4.73173913</v>
      </c>
      <c r="U1217" s="182">
        <f t="shared" si="4"/>
        <v>44142</v>
      </c>
      <c r="V1217" s="182">
        <f t="shared" si="5"/>
        <v>44234</v>
      </c>
      <c r="W1217" s="182">
        <f t="shared" si="6"/>
        <v>44323</v>
      </c>
      <c r="X1217" s="181">
        <f t="shared" si="7"/>
        <v>184</v>
      </c>
      <c r="Y1217" s="181">
        <f t="shared" si="8"/>
        <v>276</v>
      </c>
      <c r="Z1217" s="181">
        <f t="shared" si="9"/>
        <v>365</v>
      </c>
      <c r="AA1217" s="155"/>
      <c r="AB1217" s="9"/>
      <c r="AC1217" s="9"/>
      <c r="AD1217" s="9"/>
      <c r="AE1217" s="9"/>
      <c r="AF1217" s="9"/>
      <c r="AG1217" s="9"/>
      <c r="AH1217" s="9"/>
    </row>
    <row r="1218" ht="15.75" customHeight="1">
      <c r="A1218" s="177">
        <v>43957.0</v>
      </c>
      <c r="B1218" s="178">
        <v>2.16</v>
      </c>
      <c r="C1218" s="178">
        <v>2.31</v>
      </c>
      <c r="D1218" s="178">
        <v>2.44</v>
      </c>
      <c r="E1218" s="178">
        <v>2.63</v>
      </c>
      <c r="F1218" s="178">
        <v>2.91</v>
      </c>
      <c r="G1218" s="178">
        <v>3.19</v>
      </c>
      <c r="H1218" s="178">
        <v>3.66</v>
      </c>
      <c r="I1218" s="178">
        <v>4.25</v>
      </c>
      <c r="J1218" s="178">
        <v>4.5</v>
      </c>
      <c r="K1218" s="179">
        <f>MAX(0,((T1218*(365/365))-VLOOKUP(A1218,VBMA!$A:$D,4,0))  /  (T1218* (365/365)   ))</f>
        <v>0.6535816554</v>
      </c>
      <c r="L1218" s="180">
        <f t="shared" ref="L1218:S1218" si="1221">(B1218*(1-$K1218) * (365/365))/100</f>
        <v>0.007482636243</v>
      </c>
      <c r="M1218" s="180">
        <f t="shared" si="1221"/>
        <v>0.00800226376</v>
      </c>
      <c r="N1218" s="180">
        <f t="shared" si="1221"/>
        <v>0.008452607607</v>
      </c>
      <c r="O1218" s="180">
        <f t="shared" si="1221"/>
        <v>0.009110802462</v>
      </c>
      <c r="P1218" s="180">
        <f t="shared" si="1221"/>
        <v>0.01008077383</v>
      </c>
      <c r="Q1218" s="180">
        <f t="shared" si="1221"/>
        <v>0.01105074519</v>
      </c>
      <c r="R1218" s="180">
        <f t="shared" si="1221"/>
        <v>0.01267891141</v>
      </c>
      <c r="S1218" s="180">
        <f t="shared" si="1221"/>
        <v>0.01472277964</v>
      </c>
      <c r="T1218" s="181">
        <f t="shared" si="3"/>
        <v>4.82076087</v>
      </c>
      <c r="U1218" s="182">
        <f t="shared" si="4"/>
        <v>44141</v>
      </c>
      <c r="V1218" s="182">
        <f t="shared" si="5"/>
        <v>44233</v>
      </c>
      <c r="W1218" s="182">
        <f t="shared" si="6"/>
        <v>44322</v>
      </c>
      <c r="X1218" s="181">
        <f t="shared" si="7"/>
        <v>184</v>
      </c>
      <c r="Y1218" s="181">
        <f t="shared" si="8"/>
        <v>276</v>
      </c>
      <c r="Z1218" s="181">
        <f t="shared" si="9"/>
        <v>365</v>
      </c>
      <c r="AA1218" s="155"/>
      <c r="AB1218" s="9"/>
      <c r="AC1218" s="9"/>
      <c r="AD1218" s="9"/>
      <c r="AE1218" s="9"/>
      <c r="AF1218" s="9"/>
      <c r="AG1218" s="9"/>
      <c r="AH1218" s="9"/>
    </row>
    <row r="1219" ht="15.75" customHeight="1">
      <c r="A1219" s="177">
        <v>43956.0</v>
      </c>
      <c r="B1219" s="178">
        <v>2.2</v>
      </c>
      <c r="C1219" s="178">
        <v>2.38</v>
      </c>
      <c r="D1219" s="178">
        <v>2.47</v>
      </c>
      <c r="E1219" s="178">
        <v>2.67</v>
      </c>
      <c r="F1219" s="178">
        <v>2.93</v>
      </c>
      <c r="G1219" s="178">
        <v>3.18</v>
      </c>
      <c r="H1219" s="178">
        <v>3.7</v>
      </c>
      <c r="I1219" s="178">
        <v>4.3</v>
      </c>
      <c r="J1219" s="178">
        <v>4.52</v>
      </c>
      <c r="K1219" s="179">
        <f>MAX(0,((T1219*(365/365))-VLOOKUP(A1219,VBMA!$A:$D,4,0))  /  (T1219* (365/365)   ))</f>
        <v>0.6463429844</v>
      </c>
      <c r="L1219" s="180">
        <f t="shared" ref="L1219:S1219" si="1222">(B1219*(1-$K1219) * (365/365))/100</f>
        <v>0.007780454343</v>
      </c>
      <c r="M1219" s="180">
        <f t="shared" si="1222"/>
        <v>0.008417036971</v>
      </c>
      <c r="N1219" s="180">
        <f t="shared" si="1222"/>
        <v>0.008735328285</v>
      </c>
      <c r="O1219" s="180">
        <f t="shared" si="1222"/>
        <v>0.009442642316</v>
      </c>
      <c r="P1219" s="180">
        <f t="shared" si="1222"/>
        <v>0.01036215056</v>
      </c>
      <c r="Q1219" s="180">
        <f t="shared" si="1222"/>
        <v>0.0112462931</v>
      </c>
      <c r="R1219" s="180">
        <f t="shared" si="1222"/>
        <v>0.01308530958</v>
      </c>
      <c r="S1219" s="180">
        <f t="shared" si="1222"/>
        <v>0.01520725167</v>
      </c>
      <c r="T1219" s="181">
        <f t="shared" si="3"/>
        <v>4.880434783</v>
      </c>
      <c r="U1219" s="182">
        <f t="shared" si="4"/>
        <v>44140</v>
      </c>
      <c r="V1219" s="182">
        <f t="shared" si="5"/>
        <v>44232</v>
      </c>
      <c r="W1219" s="182">
        <f t="shared" si="6"/>
        <v>44321</v>
      </c>
      <c r="X1219" s="181">
        <f t="shared" si="7"/>
        <v>184</v>
      </c>
      <c r="Y1219" s="181">
        <f t="shared" si="8"/>
        <v>276</v>
      </c>
      <c r="Z1219" s="181">
        <f t="shared" si="9"/>
        <v>365</v>
      </c>
      <c r="AA1219" s="155"/>
      <c r="AB1219" s="9"/>
      <c r="AC1219" s="9"/>
      <c r="AD1219" s="9"/>
      <c r="AE1219" s="9"/>
      <c r="AF1219" s="9"/>
      <c r="AG1219" s="9"/>
      <c r="AH1219" s="9"/>
    </row>
    <row r="1220" ht="15.75" customHeight="1">
      <c r="A1220" s="177">
        <v>43955.0</v>
      </c>
      <c r="B1220" s="178">
        <v>2.08</v>
      </c>
      <c r="C1220" s="178">
        <v>2.24</v>
      </c>
      <c r="D1220" s="178">
        <v>2.4</v>
      </c>
      <c r="E1220" s="178">
        <v>2.6</v>
      </c>
      <c r="F1220" s="178">
        <v>2.88</v>
      </c>
      <c r="G1220" s="178">
        <v>3.16</v>
      </c>
      <c r="H1220" s="178">
        <v>3.72</v>
      </c>
      <c r="I1220" s="178">
        <v>4.35</v>
      </c>
      <c r="J1220" s="178">
        <v>4.53</v>
      </c>
      <c r="K1220" s="179">
        <f>MAX(0,((T1220*(365/365))-VLOOKUP(A1220,VBMA!$A:$D,4,0))  /  (T1220* (365/365)   ))</f>
        <v>0.6336292108</v>
      </c>
      <c r="L1220" s="180">
        <f t="shared" ref="L1220:S1220" si="1223">(B1220*(1-$K1220) * (365/365))/100</f>
        <v>0.007620512416</v>
      </c>
      <c r="M1220" s="180">
        <f t="shared" si="1223"/>
        <v>0.008206705679</v>
      </c>
      <c r="N1220" s="180">
        <f t="shared" si="1223"/>
        <v>0.008792898941</v>
      </c>
      <c r="O1220" s="180">
        <f t="shared" si="1223"/>
        <v>0.00952564052</v>
      </c>
      <c r="P1220" s="180">
        <f t="shared" si="1223"/>
        <v>0.01055147873</v>
      </c>
      <c r="Q1220" s="180">
        <f t="shared" si="1223"/>
        <v>0.01157731694</v>
      </c>
      <c r="R1220" s="180">
        <f t="shared" si="1223"/>
        <v>0.01362899336</v>
      </c>
      <c r="S1220" s="180">
        <f t="shared" si="1223"/>
        <v>0.01593712933</v>
      </c>
      <c r="T1220" s="181">
        <f t="shared" si="3"/>
        <v>4.959456522</v>
      </c>
      <c r="U1220" s="182">
        <f t="shared" si="4"/>
        <v>44139</v>
      </c>
      <c r="V1220" s="182">
        <f t="shared" si="5"/>
        <v>44231</v>
      </c>
      <c r="W1220" s="182">
        <f t="shared" si="6"/>
        <v>44320</v>
      </c>
      <c r="X1220" s="181">
        <f t="shared" si="7"/>
        <v>184</v>
      </c>
      <c r="Y1220" s="181">
        <f t="shared" si="8"/>
        <v>276</v>
      </c>
      <c r="Z1220" s="181">
        <f t="shared" si="9"/>
        <v>365</v>
      </c>
      <c r="AA1220" s="155"/>
      <c r="AB1220" s="9"/>
      <c r="AC1220" s="9"/>
      <c r="AD1220" s="9"/>
      <c r="AE1220" s="9"/>
      <c r="AF1220" s="9"/>
      <c r="AG1220" s="9"/>
      <c r="AH1220" s="9"/>
    </row>
    <row r="1221" ht="15.75" customHeight="1">
      <c r="A1221" s="177">
        <v>43950.0</v>
      </c>
      <c r="B1221" s="178">
        <v>2.18</v>
      </c>
      <c r="C1221" s="178">
        <v>2.32</v>
      </c>
      <c r="D1221" s="178">
        <v>2.4</v>
      </c>
      <c r="E1221" s="178">
        <v>2.62</v>
      </c>
      <c r="F1221" s="178">
        <v>2.9</v>
      </c>
      <c r="G1221" s="178">
        <v>3.12</v>
      </c>
      <c r="H1221" s="178">
        <v>3.67</v>
      </c>
      <c r="I1221" s="178">
        <v>4.24</v>
      </c>
      <c r="J1221" s="178">
        <v>4.48</v>
      </c>
      <c r="K1221" s="179">
        <f>MAX(0,((T1221*(365/365))-VLOOKUP(A1221,VBMA!$A:$D,4,0))  /  (T1221* (365/365)   ))</f>
        <v>0.6231455888</v>
      </c>
      <c r="L1221" s="180">
        <f t="shared" ref="L1221:S1221" si="1224">(B1221*(1-$K1221) * (365/365))/100</f>
        <v>0.008215426163</v>
      </c>
      <c r="M1221" s="180">
        <f t="shared" si="1224"/>
        <v>0.008743022339</v>
      </c>
      <c r="N1221" s="180">
        <f t="shared" si="1224"/>
        <v>0.009044505868</v>
      </c>
      <c r="O1221" s="180">
        <f t="shared" si="1224"/>
        <v>0.009873585573</v>
      </c>
      <c r="P1221" s="180">
        <f t="shared" si="1224"/>
        <v>0.01092877792</v>
      </c>
      <c r="Q1221" s="180">
        <f t="shared" si="1224"/>
        <v>0.01175785763</v>
      </c>
      <c r="R1221" s="180">
        <f t="shared" si="1224"/>
        <v>0.01383055689</v>
      </c>
      <c r="S1221" s="180">
        <f t="shared" si="1224"/>
        <v>0.01597862703</v>
      </c>
      <c r="T1221" s="181">
        <f t="shared" si="3"/>
        <v>4.797608696</v>
      </c>
      <c r="U1221" s="182">
        <f t="shared" si="4"/>
        <v>44133</v>
      </c>
      <c r="V1221" s="182">
        <f t="shared" si="5"/>
        <v>44225</v>
      </c>
      <c r="W1221" s="182">
        <f t="shared" si="6"/>
        <v>44315</v>
      </c>
      <c r="X1221" s="181">
        <f t="shared" si="7"/>
        <v>183</v>
      </c>
      <c r="Y1221" s="181">
        <f t="shared" si="8"/>
        <v>275</v>
      </c>
      <c r="Z1221" s="181">
        <f t="shared" si="9"/>
        <v>365</v>
      </c>
      <c r="AA1221" s="155"/>
      <c r="AB1221" s="9"/>
      <c r="AC1221" s="9"/>
      <c r="AD1221" s="9"/>
      <c r="AE1221" s="9"/>
      <c r="AF1221" s="9"/>
      <c r="AG1221" s="9"/>
      <c r="AH1221" s="9"/>
    </row>
    <row r="1222" ht="15.75" customHeight="1">
      <c r="A1222" s="177">
        <v>43949.0</v>
      </c>
      <c r="B1222" s="178">
        <v>2.0</v>
      </c>
      <c r="C1222" s="178">
        <v>2.22</v>
      </c>
      <c r="D1222" s="178">
        <v>2.42</v>
      </c>
      <c r="E1222" s="178">
        <v>2.68</v>
      </c>
      <c r="F1222" s="178">
        <v>3.0</v>
      </c>
      <c r="G1222" s="178">
        <v>3.18</v>
      </c>
      <c r="H1222" s="178">
        <v>3.62</v>
      </c>
      <c r="I1222" s="178">
        <v>4.16</v>
      </c>
      <c r="J1222" s="178">
        <v>4.38</v>
      </c>
      <c r="K1222" s="179">
        <f>MAX(0,((T1222*(365/365))-VLOOKUP(A1222,VBMA!$A:$D,4,0))  /  (T1222* (365/365)   ))</f>
        <v>0.6175554113</v>
      </c>
      <c r="L1222" s="180">
        <f t="shared" ref="L1222:S1222" si="1225">(B1222*(1-$K1222) * (365/365))/100</f>
        <v>0.007648891774</v>
      </c>
      <c r="M1222" s="180">
        <f t="shared" si="1225"/>
        <v>0.008490269869</v>
      </c>
      <c r="N1222" s="180">
        <f t="shared" si="1225"/>
        <v>0.009255159047</v>
      </c>
      <c r="O1222" s="180">
        <f t="shared" si="1225"/>
        <v>0.01024951498</v>
      </c>
      <c r="P1222" s="180">
        <f t="shared" si="1225"/>
        <v>0.01147333766</v>
      </c>
      <c r="Q1222" s="180">
        <f t="shared" si="1225"/>
        <v>0.01216173792</v>
      </c>
      <c r="R1222" s="180">
        <f t="shared" si="1225"/>
        <v>0.01384449411</v>
      </c>
      <c r="S1222" s="180">
        <f t="shared" si="1225"/>
        <v>0.01590969489</v>
      </c>
      <c r="T1222" s="181">
        <f t="shared" si="3"/>
        <v>4.68826087</v>
      </c>
      <c r="U1222" s="182">
        <f t="shared" si="4"/>
        <v>44132</v>
      </c>
      <c r="V1222" s="182">
        <f t="shared" si="5"/>
        <v>44224</v>
      </c>
      <c r="W1222" s="182">
        <f t="shared" si="6"/>
        <v>44314</v>
      </c>
      <c r="X1222" s="181">
        <f t="shared" si="7"/>
        <v>183</v>
      </c>
      <c r="Y1222" s="181">
        <f t="shared" si="8"/>
        <v>275</v>
      </c>
      <c r="Z1222" s="181">
        <f t="shared" si="9"/>
        <v>365</v>
      </c>
      <c r="AA1222" s="155"/>
      <c r="AB1222" s="9"/>
      <c r="AC1222" s="9"/>
      <c r="AD1222" s="9"/>
      <c r="AE1222" s="9"/>
      <c r="AF1222" s="9"/>
      <c r="AG1222" s="9"/>
      <c r="AH1222" s="9"/>
    </row>
    <row r="1223" ht="15.75" customHeight="1">
      <c r="A1223" s="177">
        <v>43948.0</v>
      </c>
      <c r="B1223" s="178">
        <v>2.02</v>
      </c>
      <c r="C1223" s="178">
        <v>2.23</v>
      </c>
      <c r="D1223" s="178">
        <v>2.45</v>
      </c>
      <c r="E1223" s="178">
        <v>2.73</v>
      </c>
      <c r="F1223" s="178">
        <v>3.03</v>
      </c>
      <c r="G1223" s="178">
        <v>3.2</v>
      </c>
      <c r="H1223" s="178">
        <v>3.72</v>
      </c>
      <c r="I1223" s="178">
        <v>4.2</v>
      </c>
      <c r="J1223" s="178">
        <v>4.43</v>
      </c>
      <c r="K1223" s="179">
        <f>MAX(0,((T1223*(365/365))-VLOOKUP(A1223,VBMA!$A:$D,4,0))  /  (T1223* (365/365)   ))</f>
        <v>0.6168808194</v>
      </c>
      <c r="L1223" s="180">
        <f t="shared" ref="L1223:S1223" si="1226">(B1223*(1-$K1223) * (365/365))/100</f>
        <v>0.007739007449</v>
      </c>
      <c r="M1223" s="180">
        <f t="shared" si="1226"/>
        <v>0.008543557728</v>
      </c>
      <c r="N1223" s="180">
        <f t="shared" si="1226"/>
        <v>0.009386419926</v>
      </c>
      <c r="O1223" s="180">
        <f t="shared" si="1226"/>
        <v>0.01045915363</v>
      </c>
      <c r="P1223" s="180">
        <f t="shared" si="1226"/>
        <v>0.01160851117</v>
      </c>
      <c r="Q1223" s="180">
        <f t="shared" si="1226"/>
        <v>0.01225981378</v>
      </c>
      <c r="R1223" s="180">
        <f t="shared" si="1226"/>
        <v>0.01425203352</v>
      </c>
      <c r="S1223" s="180">
        <f t="shared" si="1226"/>
        <v>0.01609100559</v>
      </c>
      <c r="T1223" s="181">
        <f t="shared" si="3"/>
        <v>4.669565217</v>
      </c>
      <c r="U1223" s="182">
        <f t="shared" si="4"/>
        <v>44131</v>
      </c>
      <c r="V1223" s="182">
        <f t="shared" si="5"/>
        <v>44223</v>
      </c>
      <c r="W1223" s="182">
        <f t="shared" si="6"/>
        <v>44313</v>
      </c>
      <c r="X1223" s="181">
        <f t="shared" si="7"/>
        <v>183</v>
      </c>
      <c r="Y1223" s="181">
        <f t="shared" si="8"/>
        <v>275</v>
      </c>
      <c r="Z1223" s="181">
        <f t="shared" si="9"/>
        <v>365</v>
      </c>
      <c r="AA1223" s="155"/>
      <c r="AB1223" s="9"/>
      <c r="AC1223" s="9"/>
      <c r="AD1223" s="9"/>
      <c r="AE1223" s="9"/>
      <c r="AF1223" s="9"/>
      <c r="AG1223" s="9"/>
      <c r="AH1223" s="9"/>
    </row>
    <row r="1224" ht="15.75" customHeight="1">
      <c r="A1224" s="177">
        <v>43945.0</v>
      </c>
      <c r="B1224" s="178">
        <v>2.08</v>
      </c>
      <c r="C1224" s="178">
        <v>2.38</v>
      </c>
      <c r="D1224" s="178">
        <v>2.5</v>
      </c>
      <c r="E1224" s="178">
        <v>2.8</v>
      </c>
      <c r="F1224" s="178">
        <v>3.1</v>
      </c>
      <c r="G1224" s="178">
        <v>3.25</v>
      </c>
      <c r="H1224" s="178">
        <v>3.7</v>
      </c>
      <c r="I1224" s="178">
        <v>4.28</v>
      </c>
      <c r="J1224" s="178">
        <v>4.5</v>
      </c>
      <c r="K1224" s="179">
        <f>MAX(0,((T1224*(365/365))-VLOOKUP(A1224,VBMA!$A:$D,4,0))  /  (T1224* (365/365)   ))</f>
        <v>0.6239214279</v>
      </c>
      <c r="L1224" s="180">
        <f t="shared" ref="L1224:S1224" si="1227">(B1224*(1-$K1224) * (365/365))/100</f>
        <v>0.007822434299</v>
      </c>
      <c r="M1224" s="180">
        <f t="shared" si="1227"/>
        <v>0.008950670015</v>
      </c>
      <c r="N1224" s="180">
        <f t="shared" si="1227"/>
        <v>0.009401964302</v>
      </c>
      <c r="O1224" s="180">
        <f t="shared" si="1227"/>
        <v>0.01053020002</v>
      </c>
      <c r="P1224" s="180">
        <f t="shared" si="1227"/>
        <v>0.01165843573</v>
      </c>
      <c r="Q1224" s="180">
        <f t="shared" si="1227"/>
        <v>0.01222255359</v>
      </c>
      <c r="R1224" s="180">
        <f t="shared" si="1227"/>
        <v>0.01391490717</v>
      </c>
      <c r="S1224" s="180">
        <f t="shared" si="1227"/>
        <v>0.01609616288</v>
      </c>
      <c r="T1224" s="181">
        <f t="shared" si="3"/>
        <v>4.847391304</v>
      </c>
      <c r="U1224" s="182">
        <f t="shared" si="4"/>
        <v>44128</v>
      </c>
      <c r="V1224" s="182">
        <f t="shared" si="5"/>
        <v>44220</v>
      </c>
      <c r="W1224" s="182">
        <f t="shared" si="6"/>
        <v>44310</v>
      </c>
      <c r="X1224" s="181">
        <f t="shared" si="7"/>
        <v>183</v>
      </c>
      <c r="Y1224" s="181">
        <f t="shared" si="8"/>
        <v>275</v>
      </c>
      <c r="Z1224" s="181">
        <f t="shared" si="9"/>
        <v>365</v>
      </c>
      <c r="AA1224" s="155"/>
      <c r="AB1224" s="9"/>
      <c r="AC1224" s="9"/>
      <c r="AD1224" s="9"/>
      <c r="AE1224" s="9"/>
      <c r="AF1224" s="9"/>
      <c r="AG1224" s="9"/>
      <c r="AH1224" s="9"/>
    </row>
    <row r="1225" ht="15.75" customHeight="1">
      <c r="A1225" s="177">
        <v>43944.0</v>
      </c>
      <c r="B1225" s="178">
        <v>2.35</v>
      </c>
      <c r="C1225" s="178">
        <v>2.52</v>
      </c>
      <c r="D1225" s="178">
        <v>2.58</v>
      </c>
      <c r="E1225" s="178">
        <v>2.78</v>
      </c>
      <c r="F1225" s="178">
        <v>3.03</v>
      </c>
      <c r="G1225" s="178">
        <v>3.2</v>
      </c>
      <c r="H1225" s="178">
        <v>3.73</v>
      </c>
      <c r="I1225" s="178">
        <v>4.3</v>
      </c>
      <c r="J1225" s="178">
        <v>4.52</v>
      </c>
      <c r="K1225" s="179">
        <f>MAX(0,((T1225*(365/365))-VLOOKUP(A1225,VBMA!$A:$D,4,0))  /  (T1225* (365/365)   ))</f>
        <v>0.6053613784</v>
      </c>
      <c r="L1225" s="180">
        <f t="shared" ref="L1225:S1225" si="1228">(B1225*(1-$K1225) * (365/365))/100</f>
        <v>0.009274007608</v>
      </c>
      <c r="M1225" s="180">
        <f t="shared" si="1228"/>
        <v>0.009944893265</v>
      </c>
      <c r="N1225" s="180">
        <f t="shared" si="1228"/>
        <v>0.01018167644</v>
      </c>
      <c r="O1225" s="180">
        <f t="shared" si="1228"/>
        <v>0.01097095368</v>
      </c>
      <c r="P1225" s="180">
        <f t="shared" si="1228"/>
        <v>0.01195755023</v>
      </c>
      <c r="Q1225" s="180">
        <f t="shared" si="1228"/>
        <v>0.01262843589</v>
      </c>
      <c r="R1225" s="180">
        <f t="shared" si="1228"/>
        <v>0.01472002059</v>
      </c>
      <c r="S1225" s="180">
        <f t="shared" si="1228"/>
        <v>0.01696946073</v>
      </c>
      <c r="T1225" s="181">
        <f t="shared" si="3"/>
        <v>4.857608696</v>
      </c>
      <c r="U1225" s="182">
        <f t="shared" si="4"/>
        <v>44127</v>
      </c>
      <c r="V1225" s="182">
        <f t="shared" si="5"/>
        <v>44219</v>
      </c>
      <c r="W1225" s="182">
        <f t="shared" si="6"/>
        <v>44309</v>
      </c>
      <c r="X1225" s="181">
        <f t="shared" si="7"/>
        <v>183</v>
      </c>
      <c r="Y1225" s="181">
        <f t="shared" si="8"/>
        <v>275</v>
      </c>
      <c r="Z1225" s="181">
        <f t="shared" si="9"/>
        <v>365</v>
      </c>
      <c r="AA1225" s="155"/>
      <c r="AB1225" s="9"/>
      <c r="AC1225" s="9"/>
      <c r="AD1225" s="9"/>
      <c r="AE1225" s="9"/>
      <c r="AF1225" s="9"/>
      <c r="AG1225" s="9"/>
      <c r="AH1225" s="9"/>
    </row>
    <row r="1226" ht="15.75" customHeight="1">
      <c r="A1226" s="177">
        <v>43943.0</v>
      </c>
      <c r="B1226" s="178">
        <v>2.53</v>
      </c>
      <c r="C1226" s="178">
        <v>2.67</v>
      </c>
      <c r="D1226" s="178">
        <v>2.75</v>
      </c>
      <c r="E1226" s="178">
        <v>2.92</v>
      </c>
      <c r="F1226" s="178">
        <v>3.08</v>
      </c>
      <c r="G1226" s="178">
        <v>3.25</v>
      </c>
      <c r="H1226" s="178">
        <v>3.73</v>
      </c>
      <c r="I1226" s="178">
        <v>4.21</v>
      </c>
      <c r="J1226" s="178">
        <v>4.43</v>
      </c>
      <c r="K1226" s="179">
        <f>MAX(0,((T1226*(365/365))-VLOOKUP(A1226,VBMA!$A:$D,4,0))  /  (T1226* (365/365)   ))</f>
        <v>0.5736783425</v>
      </c>
      <c r="L1226" s="180">
        <f t="shared" ref="L1226:S1226" si="1229">(B1226*(1-$K1226) * (365/365))/100</f>
        <v>0.01078593794</v>
      </c>
      <c r="M1226" s="180">
        <f t="shared" si="1229"/>
        <v>0.01138278826</v>
      </c>
      <c r="N1226" s="180">
        <f t="shared" si="1229"/>
        <v>0.01172384558</v>
      </c>
      <c r="O1226" s="180">
        <f t="shared" si="1229"/>
        <v>0.0124485924</v>
      </c>
      <c r="P1226" s="180">
        <f t="shared" si="1229"/>
        <v>0.01313070705</v>
      </c>
      <c r="Q1226" s="180">
        <f t="shared" si="1229"/>
        <v>0.01385545387</v>
      </c>
      <c r="R1226" s="180">
        <f t="shared" si="1229"/>
        <v>0.01590179783</v>
      </c>
      <c r="S1226" s="180">
        <f t="shared" si="1229"/>
        <v>0.01794814178</v>
      </c>
      <c r="T1226" s="181">
        <f t="shared" si="3"/>
        <v>4.679565217</v>
      </c>
      <c r="U1226" s="182">
        <f t="shared" si="4"/>
        <v>44126</v>
      </c>
      <c r="V1226" s="182">
        <f t="shared" si="5"/>
        <v>44218</v>
      </c>
      <c r="W1226" s="182">
        <f t="shared" si="6"/>
        <v>44308</v>
      </c>
      <c r="X1226" s="181">
        <f t="shared" si="7"/>
        <v>183</v>
      </c>
      <c r="Y1226" s="181">
        <f t="shared" si="8"/>
        <v>275</v>
      </c>
      <c r="Z1226" s="181">
        <f t="shared" si="9"/>
        <v>365</v>
      </c>
      <c r="AA1226" s="155"/>
      <c r="AB1226" s="9"/>
      <c r="AC1226" s="9"/>
      <c r="AD1226" s="9"/>
      <c r="AE1226" s="9"/>
      <c r="AF1226" s="9"/>
      <c r="AG1226" s="9"/>
      <c r="AH1226" s="9"/>
    </row>
    <row r="1227" ht="15.75" customHeight="1">
      <c r="A1227" s="177">
        <v>43942.0</v>
      </c>
      <c r="B1227" s="178">
        <v>2.5</v>
      </c>
      <c r="C1227" s="178">
        <v>2.6</v>
      </c>
      <c r="D1227" s="178">
        <v>2.7</v>
      </c>
      <c r="E1227" s="178">
        <v>2.83</v>
      </c>
      <c r="F1227" s="178">
        <v>3.05</v>
      </c>
      <c r="G1227" s="178">
        <v>3.23</v>
      </c>
      <c r="H1227" s="178">
        <v>3.73</v>
      </c>
      <c r="I1227" s="178">
        <v>4.21</v>
      </c>
      <c r="J1227" s="178">
        <v>4.43</v>
      </c>
      <c r="K1227" s="179">
        <f>MAX(0,((T1227*(365/365))-VLOOKUP(A1227,VBMA!$A:$D,4,0))  /  (T1227* (365/365)   ))</f>
        <v>0.5749605129</v>
      </c>
      <c r="L1227" s="180">
        <f t="shared" ref="L1227:S1227" si="1230">(B1227*(1-$K1227) * (365/365))/100</f>
        <v>0.01062598718</v>
      </c>
      <c r="M1227" s="180">
        <f t="shared" si="1230"/>
        <v>0.01105102667</v>
      </c>
      <c r="N1227" s="180">
        <f t="shared" si="1230"/>
        <v>0.01147606615</v>
      </c>
      <c r="O1227" s="180">
        <f t="shared" si="1230"/>
        <v>0.01202861749</v>
      </c>
      <c r="P1227" s="180">
        <f t="shared" si="1230"/>
        <v>0.01296370436</v>
      </c>
      <c r="Q1227" s="180">
        <f t="shared" si="1230"/>
        <v>0.01372877543</v>
      </c>
      <c r="R1227" s="180">
        <f t="shared" si="1230"/>
        <v>0.01585397287</v>
      </c>
      <c r="S1227" s="180">
        <f t="shared" si="1230"/>
        <v>0.01789416241</v>
      </c>
      <c r="T1227" s="181">
        <f t="shared" si="3"/>
        <v>4.679565217</v>
      </c>
      <c r="U1227" s="182">
        <f t="shared" si="4"/>
        <v>44125</v>
      </c>
      <c r="V1227" s="182">
        <f t="shared" si="5"/>
        <v>44217</v>
      </c>
      <c r="W1227" s="182">
        <f t="shared" si="6"/>
        <v>44307</v>
      </c>
      <c r="X1227" s="181">
        <f t="shared" si="7"/>
        <v>183</v>
      </c>
      <c r="Y1227" s="181">
        <f t="shared" si="8"/>
        <v>275</v>
      </c>
      <c r="Z1227" s="181">
        <f t="shared" si="9"/>
        <v>365</v>
      </c>
      <c r="AA1227" s="155"/>
      <c r="AB1227" s="9"/>
      <c r="AC1227" s="9"/>
      <c r="AD1227" s="9"/>
      <c r="AE1227" s="9"/>
      <c r="AF1227" s="9"/>
      <c r="AG1227" s="9"/>
      <c r="AH1227" s="9"/>
    </row>
    <row r="1228" ht="15.75" customHeight="1">
      <c r="A1228" s="177">
        <v>43941.0</v>
      </c>
      <c r="B1228" s="178">
        <v>1.76</v>
      </c>
      <c r="C1228" s="178">
        <v>2.03</v>
      </c>
      <c r="D1228" s="178">
        <v>2.27</v>
      </c>
      <c r="E1228" s="178">
        <v>2.69</v>
      </c>
      <c r="F1228" s="178">
        <v>2.97</v>
      </c>
      <c r="G1228" s="178">
        <v>3.2</v>
      </c>
      <c r="H1228" s="178">
        <v>3.7</v>
      </c>
      <c r="I1228" s="178">
        <v>4.27</v>
      </c>
      <c r="J1228" s="178">
        <v>4.5</v>
      </c>
      <c r="K1228" s="179">
        <f>MAX(0,((T1228*(365/365))-VLOOKUP(A1228,VBMA!$A:$D,4,0))  /  (T1228* (365/365)   ))</f>
        <v>0.590687621</v>
      </c>
      <c r="L1228" s="180">
        <f t="shared" ref="L1228:S1228" si="1231">(B1228*(1-$K1228) * (365/365))/100</f>
        <v>0.00720389787</v>
      </c>
      <c r="M1228" s="180">
        <f t="shared" si="1231"/>
        <v>0.008309041293</v>
      </c>
      <c r="N1228" s="180">
        <f t="shared" si="1231"/>
        <v>0.009291391003</v>
      </c>
      <c r="O1228" s="180">
        <f t="shared" si="1231"/>
        <v>0.01101050299</v>
      </c>
      <c r="P1228" s="180">
        <f t="shared" si="1231"/>
        <v>0.01215657766</v>
      </c>
      <c r="Q1228" s="180">
        <f t="shared" si="1231"/>
        <v>0.01309799613</v>
      </c>
      <c r="R1228" s="180">
        <f t="shared" si="1231"/>
        <v>0.01514455802</v>
      </c>
      <c r="S1228" s="180">
        <f t="shared" si="1231"/>
        <v>0.01747763858</v>
      </c>
      <c r="T1228" s="181">
        <f t="shared" si="3"/>
        <v>4.827608696</v>
      </c>
      <c r="U1228" s="182">
        <f t="shared" si="4"/>
        <v>44124</v>
      </c>
      <c r="V1228" s="182">
        <f t="shared" si="5"/>
        <v>44216</v>
      </c>
      <c r="W1228" s="182">
        <f t="shared" si="6"/>
        <v>44306</v>
      </c>
      <c r="X1228" s="181">
        <f t="shared" si="7"/>
        <v>183</v>
      </c>
      <c r="Y1228" s="181">
        <f t="shared" si="8"/>
        <v>275</v>
      </c>
      <c r="Z1228" s="181">
        <f t="shared" si="9"/>
        <v>365</v>
      </c>
      <c r="AA1228" s="155"/>
      <c r="AB1228" s="9"/>
      <c r="AC1228" s="9"/>
      <c r="AD1228" s="9"/>
      <c r="AE1228" s="9"/>
      <c r="AF1228" s="9"/>
      <c r="AG1228" s="9"/>
      <c r="AH1228" s="9"/>
    </row>
    <row r="1229" ht="15.75" customHeight="1">
      <c r="A1229" s="177">
        <v>43938.0</v>
      </c>
      <c r="B1229" s="178">
        <v>1.72</v>
      </c>
      <c r="C1229" s="178">
        <v>1.95</v>
      </c>
      <c r="D1229" s="178">
        <v>2.15</v>
      </c>
      <c r="E1229" s="178">
        <v>2.63</v>
      </c>
      <c r="F1229" s="178">
        <v>2.95</v>
      </c>
      <c r="G1229" s="178">
        <v>3.22</v>
      </c>
      <c r="H1229" s="178">
        <v>3.73</v>
      </c>
      <c r="I1229" s="178">
        <v>4.28</v>
      </c>
      <c r="J1229" s="178">
        <v>4.5</v>
      </c>
      <c r="K1229" s="179">
        <f>MAX(0,((T1229*(365/365))-VLOOKUP(A1229,VBMA!$A:$D,4,0))  /  (T1229* (365/365)   ))</f>
        <v>0.588422145</v>
      </c>
      <c r="L1229" s="180">
        <f t="shared" ref="L1229:S1229" si="1232">(B1229*(1-$K1229) * (365/365))/100</f>
        <v>0.007079139106</v>
      </c>
      <c r="M1229" s="180">
        <f t="shared" si="1232"/>
        <v>0.008025768172</v>
      </c>
      <c r="N1229" s="180">
        <f t="shared" si="1232"/>
        <v>0.008848923882</v>
      </c>
      <c r="O1229" s="180">
        <f t="shared" si="1232"/>
        <v>0.01082449759</v>
      </c>
      <c r="P1229" s="180">
        <f t="shared" si="1232"/>
        <v>0.01214154672</v>
      </c>
      <c r="Q1229" s="180">
        <f t="shared" si="1232"/>
        <v>0.01325280693</v>
      </c>
      <c r="R1229" s="180">
        <f t="shared" si="1232"/>
        <v>0.01535185399</v>
      </c>
      <c r="S1229" s="180">
        <f t="shared" si="1232"/>
        <v>0.01761553219</v>
      </c>
      <c r="T1229" s="181">
        <f t="shared" si="3"/>
        <v>4.818043478</v>
      </c>
      <c r="U1229" s="182">
        <f t="shared" si="4"/>
        <v>44121</v>
      </c>
      <c r="V1229" s="182">
        <f t="shared" si="5"/>
        <v>44213</v>
      </c>
      <c r="W1229" s="182">
        <f t="shared" si="6"/>
        <v>44303</v>
      </c>
      <c r="X1229" s="181">
        <f t="shared" si="7"/>
        <v>183</v>
      </c>
      <c r="Y1229" s="181">
        <f t="shared" si="8"/>
        <v>275</v>
      </c>
      <c r="Z1229" s="181">
        <f t="shared" si="9"/>
        <v>365</v>
      </c>
      <c r="AA1229" s="155"/>
      <c r="AB1229" s="9"/>
      <c r="AC1229" s="9"/>
      <c r="AD1229" s="9"/>
      <c r="AE1229" s="9"/>
      <c r="AF1229" s="9"/>
      <c r="AG1229" s="9"/>
      <c r="AH1229" s="9"/>
    </row>
    <row r="1230" ht="15.75" customHeight="1">
      <c r="A1230" s="177">
        <v>43937.0</v>
      </c>
      <c r="B1230" s="178">
        <v>1.77</v>
      </c>
      <c r="C1230" s="178">
        <v>2.02</v>
      </c>
      <c r="D1230" s="178">
        <v>2.2</v>
      </c>
      <c r="E1230" s="178">
        <v>2.68</v>
      </c>
      <c r="F1230" s="178">
        <v>3.0</v>
      </c>
      <c r="G1230" s="178">
        <v>3.3</v>
      </c>
      <c r="H1230" s="178">
        <v>3.8</v>
      </c>
      <c r="I1230" s="178">
        <v>4.14</v>
      </c>
      <c r="J1230" s="178">
        <v>4.38</v>
      </c>
      <c r="K1230" s="179">
        <f>MAX(0,((T1230*(365/365))-VLOOKUP(A1230,VBMA!$A:$D,4,0))  /  (T1230* (365/365)   ))</f>
        <v>0.545231846</v>
      </c>
      <c r="L1230" s="180">
        <f t="shared" ref="L1230:S1230" si="1233">(B1230*(1-$K1230) * (365/365))/100</f>
        <v>0.008049396325</v>
      </c>
      <c r="M1230" s="180">
        <f t="shared" si="1233"/>
        <v>0.00918631671</v>
      </c>
      <c r="N1230" s="180">
        <f t="shared" si="1233"/>
        <v>0.01000489939</v>
      </c>
      <c r="O1230" s="180">
        <f t="shared" si="1233"/>
        <v>0.01218778653</v>
      </c>
      <c r="P1230" s="180">
        <f t="shared" si="1233"/>
        <v>0.01364304462</v>
      </c>
      <c r="Q1230" s="180">
        <f t="shared" si="1233"/>
        <v>0.01500734908</v>
      </c>
      <c r="R1230" s="180">
        <f t="shared" si="1233"/>
        <v>0.01728118985</v>
      </c>
      <c r="S1230" s="180">
        <f t="shared" si="1233"/>
        <v>0.01882740157</v>
      </c>
      <c r="T1230" s="181">
        <f t="shared" si="3"/>
        <v>4.472608696</v>
      </c>
      <c r="U1230" s="182">
        <f t="shared" si="4"/>
        <v>44120</v>
      </c>
      <c r="V1230" s="182">
        <f t="shared" si="5"/>
        <v>44212</v>
      </c>
      <c r="W1230" s="182">
        <f t="shared" si="6"/>
        <v>44302</v>
      </c>
      <c r="X1230" s="181">
        <f t="shared" si="7"/>
        <v>183</v>
      </c>
      <c r="Y1230" s="181">
        <f t="shared" si="8"/>
        <v>275</v>
      </c>
      <c r="Z1230" s="181">
        <f t="shared" si="9"/>
        <v>365</v>
      </c>
      <c r="AA1230" s="155"/>
      <c r="AB1230" s="9"/>
      <c r="AC1230" s="9"/>
      <c r="AD1230" s="9"/>
      <c r="AE1230" s="9"/>
      <c r="AF1230" s="9"/>
      <c r="AG1230" s="9"/>
      <c r="AH1230" s="9"/>
    </row>
    <row r="1231" ht="15.75" customHeight="1">
      <c r="A1231" s="177">
        <v>43936.0</v>
      </c>
      <c r="B1231" s="178">
        <v>1.82</v>
      </c>
      <c r="C1231" s="178">
        <v>2.03</v>
      </c>
      <c r="D1231" s="178">
        <v>2.27</v>
      </c>
      <c r="E1231" s="178">
        <v>2.62</v>
      </c>
      <c r="F1231" s="178">
        <v>2.97</v>
      </c>
      <c r="G1231" s="178">
        <v>3.2</v>
      </c>
      <c r="H1231" s="178">
        <v>3.7</v>
      </c>
      <c r="I1231" s="178">
        <v>4.22</v>
      </c>
      <c r="J1231" s="178">
        <v>4.48</v>
      </c>
      <c r="K1231" s="179">
        <f>MAX(0,((T1231*(365/365))-VLOOKUP(A1231,VBMA!$A:$D,4,0))  /  (T1231* (365/365)   ))</f>
        <v>0.5510389849</v>
      </c>
      <c r="L1231" s="180">
        <f t="shared" ref="L1231:S1231" si="1234">(B1231*(1-$K1231) * (365/365))/100</f>
        <v>0.008171090474</v>
      </c>
      <c r="M1231" s="180">
        <f t="shared" si="1234"/>
        <v>0.009113908606</v>
      </c>
      <c r="N1231" s="180">
        <f t="shared" si="1234"/>
        <v>0.01019141504</v>
      </c>
      <c r="O1231" s="180">
        <f t="shared" si="1234"/>
        <v>0.0117627786</v>
      </c>
      <c r="P1231" s="180">
        <f t="shared" si="1234"/>
        <v>0.01333414215</v>
      </c>
      <c r="Q1231" s="180">
        <f t="shared" si="1234"/>
        <v>0.01436675248</v>
      </c>
      <c r="R1231" s="180">
        <f t="shared" si="1234"/>
        <v>0.01661155756</v>
      </c>
      <c r="S1231" s="180">
        <f t="shared" si="1234"/>
        <v>0.01894615484</v>
      </c>
      <c r="T1231" s="181">
        <f t="shared" si="3"/>
        <v>4.728695652</v>
      </c>
      <c r="U1231" s="182">
        <f t="shared" si="4"/>
        <v>44119</v>
      </c>
      <c r="V1231" s="182">
        <f t="shared" si="5"/>
        <v>44211</v>
      </c>
      <c r="W1231" s="182">
        <f t="shared" si="6"/>
        <v>44301</v>
      </c>
      <c r="X1231" s="181">
        <f t="shared" si="7"/>
        <v>183</v>
      </c>
      <c r="Y1231" s="181">
        <f t="shared" si="8"/>
        <v>275</v>
      </c>
      <c r="Z1231" s="181">
        <f t="shared" si="9"/>
        <v>365</v>
      </c>
      <c r="AA1231" s="155"/>
      <c r="AB1231" s="9"/>
      <c r="AC1231" s="9"/>
      <c r="AD1231" s="9"/>
      <c r="AE1231" s="9"/>
      <c r="AF1231" s="9"/>
      <c r="AG1231" s="9"/>
      <c r="AH1231" s="9"/>
    </row>
    <row r="1232" ht="15.75" customHeight="1">
      <c r="A1232" s="177">
        <v>43935.0</v>
      </c>
      <c r="B1232" s="178">
        <v>1.77</v>
      </c>
      <c r="C1232" s="178">
        <v>2.07</v>
      </c>
      <c r="D1232" s="178">
        <v>2.28</v>
      </c>
      <c r="E1232" s="178">
        <v>2.68</v>
      </c>
      <c r="F1232" s="178">
        <v>3.0</v>
      </c>
      <c r="G1232" s="178">
        <v>3.28</v>
      </c>
      <c r="H1232" s="178">
        <v>3.77</v>
      </c>
      <c r="I1232" s="178">
        <v>4.24</v>
      </c>
      <c r="J1232" s="178">
        <v>4.48</v>
      </c>
      <c r="K1232" s="179">
        <f>MAX(0,((T1232*(365/365))-VLOOKUP(A1232,VBMA!$A:$D,4,0))  /  (T1232* (365/365)   ))</f>
        <v>0.5538091494</v>
      </c>
      <c r="L1232" s="180">
        <f t="shared" ref="L1232:S1232" si="1235">(B1232*(1-$K1232) * (365/365))/100</f>
        <v>0.007897578056</v>
      </c>
      <c r="M1232" s="180">
        <f t="shared" si="1235"/>
        <v>0.009236150608</v>
      </c>
      <c r="N1232" s="180">
        <f t="shared" si="1235"/>
        <v>0.01017315139</v>
      </c>
      <c r="O1232" s="180">
        <f t="shared" si="1235"/>
        <v>0.0119579148</v>
      </c>
      <c r="P1232" s="180">
        <f t="shared" si="1235"/>
        <v>0.01338572552</v>
      </c>
      <c r="Q1232" s="180">
        <f t="shared" si="1235"/>
        <v>0.0146350599</v>
      </c>
      <c r="R1232" s="180">
        <f t="shared" si="1235"/>
        <v>0.01682139507</v>
      </c>
      <c r="S1232" s="180">
        <f t="shared" si="1235"/>
        <v>0.01891849207</v>
      </c>
      <c r="T1232" s="181">
        <f t="shared" si="3"/>
        <v>4.699782609</v>
      </c>
      <c r="U1232" s="182">
        <f t="shared" si="4"/>
        <v>44118</v>
      </c>
      <c r="V1232" s="182">
        <f t="shared" si="5"/>
        <v>44210</v>
      </c>
      <c r="W1232" s="182">
        <f t="shared" si="6"/>
        <v>44300</v>
      </c>
      <c r="X1232" s="181">
        <f t="shared" si="7"/>
        <v>183</v>
      </c>
      <c r="Y1232" s="181">
        <f t="shared" si="8"/>
        <v>275</v>
      </c>
      <c r="Z1232" s="181">
        <f t="shared" si="9"/>
        <v>365</v>
      </c>
      <c r="AA1232" s="155"/>
      <c r="AB1232" s="9"/>
      <c r="AC1232" s="9"/>
      <c r="AD1232" s="9"/>
      <c r="AE1232" s="9"/>
      <c r="AF1232" s="9"/>
      <c r="AG1232" s="9"/>
      <c r="AH1232" s="9"/>
    </row>
    <row r="1233" ht="15.75" customHeight="1">
      <c r="A1233" s="177">
        <v>43934.0</v>
      </c>
      <c r="B1233" s="178">
        <v>1.83</v>
      </c>
      <c r="C1233" s="178">
        <v>2.03</v>
      </c>
      <c r="D1233" s="178">
        <v>2.25</v>
      </c>
      <c r="E1233" s="178">
        <v>2.63</v>
      </c>
      <c r="F1233" s="178">
        <v>2.95</v>
      </c>
      <c r="G1233" s="178">
        <v>3.23</v>
      </c>
      <c r="H1233" s="178">
        <v>3.85</v>
      </c>
      <c r="I1233" s="178">
        <v>4.4</v>
      </c>
      <c r="J1233" s="178">
        <v>4.62</v>
      </c>
      <c r="K1233" s="179">
        <f>MAX(0,((T1233*(365/365))-VLOOKUP(A1233,VBMA!$A:$D,4,0))  /  (T1233* (365/365)   ))</f>
        <v>0.5698701299</v>
      </c>
      <c r="L1233" s="180">
        <f t="shared" ref="L1233:S1233" si="1236">(B1233*(1-$K1233) * (365/365))/100</f>
        <v>0.007871376623</v>
      </c>
      <c r="M1233" s="180">
        <f t="shared" si="1236"/>
        <v>0.008731636364</v>
      </c>
      <c r="N1233" s="180">
        <f t="shared" si="1236"/>
        <v>0.009677922078</v>
      </c>
      <c r="O1233" s="180">
        <f t="shared" si="1236"/>
        <v>0.01131241558</v>
      </c>
      <c r="P1233" s="180">
        <f t="shared" si="1236"/>
        <v>0.01268883117</v>
      </c>
      <c r="Q1233" s="180">
        <f t="shared" si="1236"/>
        <v>0.01389319481</v>
      </c>
      <c r="R1233" s="180">
        <f t="shared" si="1236"/>
        <v>0.01656</v>
      </c>
      <c r="S1233" s="180">
        <f t="shared" si="1236"/>
        <v>0.01892571429</v>
      </c>
      <c r="T1233" s="181">
        <f t="shared" si="3"/>
        <v>4.938043478</v>
      </c>
      <c r="U1233" s="182">
        <f t="shared" si="4"/>
        <v>44117</v>
      </c>
      <c r="V1233" s="182">
        <f t="shared" si="5"/>
        <v>44209</v>
      </c>
      <c r="W1233" s="182">
        <f t="shared" si="6"/>
        <v>44299</v>
      </c>
      <c r="X1233" s="181">
        <f t="shared" si="7"/>
        <v>183</v>
      </c>
      <c r="Y1233" s="181">
        <f t="shared" si="8"/>
        <v>275</v>
      </c>
      <c r="Z1233" s="181">
        <f t="shared" si="9"/>
        <v>365</v>
      </c>
      <c r="AA1233" s="155"/>
      <c r="AB1233" s="9"/>
      <c r="AC1233" s="9"/>
      <c r="AD1233" s="9"/>
      <c r="AE1233" s="9"/>
      <c r="AF1233" s="9"/>
      <c r="AG1233" s="9"/>
      <c r="AH1233" s="9"/>
    </row>
    <row r="1234" ht="15.75" customHeight="1">
      <c r="A1234" s="177">
        <v>43931.0</v>
      </c>
      <c r="B1234" s="178">
        <v>1.97</v>
      </c>
      <c r="C1234" s="178">
        <v>2.32</v>
      </c>
      <c r="D1234" s="178">
        <v>2.57</v>
      </c>
      <c r="E1234" s="178">
        <v>2.87</v>
      </c>
      <c r="F1234" s="178">
        <v>3.13</v>
      </c>
      <c r="G1234" s="178">
        <v>3.35</v>
      </c>
      <c r="H1234" s="178">
        <v>3.82</v>
      </c>
      <c r="I1234" s="178">
        <v>4.2</v>
      </c>
      <c r="J1234" s="178">
        <v>4.44</v>
      </c>
      <c r="K1234" s="179">
        <f>MAX(0,((T1234*(365/365))-VLOOKUP(A1234,VBMA!$A:$D,4,0))  /  (T1234* (365/365)   ))</f>
        <v>0.5292819781</v>
      </c>
      <c r="L1234" s="180">
        <f t="shared" ref="L1234:S1234" si="1237">(B1234*(1-$K1234) * (365/365))/100</f>
        <v>0.009273145031</v>
      </c>
      <c r="M1234" s="180">
        <f t="shared" si="1237"/>
        <v>0.01092065811</v>
      </c>
      <c r="N1234" s="180">
        <f t="shared" si="1237"/>
        <v>0.01209745316</v>
      </c>
      <c r="O1234" s="180">
        <f t="shared" si="1237"/>
        <v>0.01350960723</v>
      </c>
      <c r="P1234" s="180">
        <f t="shared" si="1237"/>
        <v>0.01473347408</v>
      </c>
      <c r="Q1234" s="180">
        <f t="shared" si="1237"/>
        <v>0.01576905373</v>
      </c>
      <c r="R1234" s="180">
        <f t="shared" si="1237"/>
        <v>0.01798142844</v>
      </c>
      <c r="S1234" s="180">
        <f t="shared" si="1237"/>
        <v>0.01977015692</v>
      </c>
      <c r="T1234" s="181">
        <f t="shared" si="3"/>
        <v>4.57173913</v>
      </c>
      <c r="U1234" s="182">
        <f t="shared" si="4"/>
        <v>44114</v>
      </c>
      <c r="V1234" s="182">
        <f t="shared" si="5"/>
        <v>44206</v>
      </c>
      <c r="W1234" s="182">
        <f t="shared" si="6"/>
        <v>44296</v>
      </c>
      <c r="X1234" s="181">
        <f t="shared" si="7"/>
        <v>183</v>
      </c>
      <c r="Y1234" s="181">
        <f t="shared" si="8"/>
        <v>275</v>
      </c>
      <c r="Z1234" s="181">
        <f t="shared" si="9"/>
        <v>365</v>
      </c>
      <c r="AA1234" s="155"/>
      <c r="AB1234" s="9"/>
      <c r="AC1234" s="9"/>
      <c r="AD1234" s="9"/>
      <c r="AE1234" s="9"/>
      <c r="AF1234" s="9"/>
      <c r="AG1234" s="9"/>
      <c r="AH1234" s="9"/>
    </row>
    <row r="1235" ht="15.75" customHeight="1">
      <c r="A1235" s="177">
        <v>43930.0</v>
      </c>
      <c r="B1235" s="178">
        <v>2.48</v>
      </c>
      <c r="C1235" s="178">
        <v>2.72</v>
      </c>
      <c r="D1235" s="178">
        <v>2.98</v>
      </c>
      <c r="E1235" s="178">
        <v>3.14</v>
      </c>
      <c r="F1235" s="178">
        <v>3.32</v>
      </c>
      <c r="G1235" s="178">
        <v>3.5</v>
      </c>
      <c r="H1235" s="178">
        <v>3.88</v>
      </c>
      <c r="I1235" s="178">
        <v>4.26</v>
      </c>
      <c r="J1235" s="178">
        <v>4.48</v>
      </c>
      <c r="K1235" s="179">
        <f>MAX(0,((T1235*(365/365))-VLOOKUP(A1235,VBMA!$A:$D,4,0))  /  (T1235* (365/365)   ))</f>
        <v>0.5535154417</v>
      </c>
      <c r="L1235" s="180">
        <f t="shared" ref="L1235:S1235" si="1238">(B1235*(1-$K1235) * (365/365))/100</f>
        <v>0.01107281705</v>
      </c>
      <c r="M1235" s="180">
        <f t="shared" si="1238"/>
        <v>0.01214437999</v>
      </c>
      <c r="N1235" s="180">
        <f t="shared" si="1238"/>
        <v>0.01330523984</v>
      </c>
      <c r="O1235" s="180">
        <f t="shared" si="1238"/>
        <v>0.01401961513</v>
      </c>
      <c r="P1235" s="180">
        <f t="shared" si="1238"/>
        <v>0.01482328734</v>
      </c>
      <c r="Q1235" s="180">
        <f t="shared" si="1238"/>
        <v>0.01562695954</v>
      </c>
      <c r="R1235" s="180">
        <f t="shared" si="1238"/>
        <v>0.01732360086</v>
      </c>
      <c r="S1235" s="180">
        <f t="shared" si="1238"/>
        <v>0.01902024219</v>
      </c>
      <c r="T1235" s="181">
        <f t="shared" si="3"/>
        <v>4.63173913</v>
      </c>
      <c r="U1235" s="182">
        <f t="shared" si="4"/>
        <v>44113</v>
      </c>
      <c r="V1235" s="182">
        <f t="shared" si="5"/>
        <v>44205</v>
      </c>
      <c r="W1235" s="182">
        <f t="shared" si="6"/>
        <v>44295</v>
      </c>
      <c r="X1235" s="181">
        <f t="shared" si="7"/>
        <v>183</v>
      </c>
      <c r="Y1235" s="181">
        <f t="shared" si="8"/>
        <v>275</v>
      </c>
      <c r="Z1235" s="181">
        <f t="shared" si="9"/>
        <v>365</v>
      </c>
      <c r="AA1235" s="155"/>
      <c r="AB1235" s="9"/>
      <c r="AC1235" s="9"/>
      <c r="AD1235" s="9"/>
      <c r="AE1235" s="9"/>
      <c r="AF1235" s="9"/>
      <c r="AG1235" s="9"/>
      <c r="AH1235" s="9"/>
    </row>
    <row r="1236" ht="15.75" customHeight="1">
      <c r="A1236" s="177">
        <v>43929.0</v>
      </c>
      <c r="B1236" s="178">
        <v>2.82</v>
      </c>
      <c r="C1236" s="178">
        <v>3.08</v>
      </c>
      <c r="D1236" s="178">
        <v>3.25</v>
      </c>
      <c r="E1236" s="178">
        <v>3.42</v>
      </c>
      <c r="F1236" s="178">
        <v>3.53</v>
      </c>
      <c r="G1236" s="178">
        <v>3.62</v>
      </c>
      <c r="H1236" s="178">
        <v>3.9</v>
      </c>
      <c r="I1236" s="178">
        <v>4.32</v>
      </c>
      <c r="J1236" s="178">
        <v>4.52</v>
      </c>
      <c r="K1236" s="179">
        <f>MAX(0,((T1236*(365/365))-VLOOKUP(A1236,VBMA!$A:$D,4,0))  /  (T1236* (365/365)   ))</f>
        <v>0.5668872346</v>
      </c>
      <c r="L1236" s="180">
        <f t="shared" ref="L1236:S1236" si="1239">(B1236*(1-$K1236) * (365/365))/100</f>
        <v>0.01221377998</v>
      </c>
      <c r="M1236" s="180">
        <f t="shared" si="1239"/>
        <v>0.01333987317</v>
      </c>
      <c r="N1236" s="180">
        <f t="shared" si="1239"/>
        <v>0.01407616487</v>
      </c>
      <c r="O1236" s="180">
        <f t="shared" si="1239"/>
        <v>0.01481245658</v>
      </c>
      <c r="P1236" s="180">
        <f t="shared" si="1239"/>
        <v>0.01528888062</v>
      </c>
      <c r="Q1236" s="180">
        <f t="shared" si="1239"/>
        <v>0.01567868211</v>
      </c>
      <c r="R1236" s="180">
        <f t="shared" si="1239"/>
        <v>0.01689139785</v>
      </c>
      <c r="S1236" s="180">
        <f t="shared" si="1239"/>
        <v>0.01871047146</v>
      </c>
      <c r="T1236" s="181">
        <f t="shared" si="3"/>
        <v>4.730869565</v>
      </c>
      <c r="U1236" s="182">
        <f t="shared" si="4"/>
        <v>44112</v>
      </c>
      <c r="V1236" s="182">
        <f t="shared" si="5"/>
        <v>44204</v>
      </c>
      <c r="W1236" s="182">
        <f t="shared" si="6"/>
        <v>44294</v>
      </c>
      <c r="X1236" s="181">
        <f t="shared" si="7"/>
        <v>183</v>
      </c>
      <c r="Y1236" s="181">
        <f t="shared" si="8"/>
        <v>275</v>
      </c>
      <c r="Z1236" s="181">
        <f t="shared" si="9"/>
        <v>365</v>
      </c>
      <c r="AA1236" s="155"/>
      <c r="AB1236" s="9"/>
      <c r="AC1236" s="9"/>
      <c r="AD1236" s="9"/>
      <c r="AE1236" s="9"/>
      <c r="AF1236" s="9"/>
      <c r="AG1236" s="9"/>
      <c r="AH1236" s="9"/>
    </row>
    <row r="1237" ht="15.75" customHeight="1">
      <c r="A1237" s="177">
        <v>43928.0</v>
      </c>
      <c r="B1237" s="178">
        <v>3.1</v>
      </c>
      <c r="C1237" s="178">
        <v>3.3</v>
      </c>
      <c r="D1237" s="178">
        <v>3.4</v>
      </c>
      <c r="E1237" s="178">
        <v>3.5</v>
      </c>
      <c r="F1237" s="178">
        <v>3.55</v>
      </c>
      <c r="G1237" s="178">
        <v>3.55</v>
      </c>
      <c r="H1237" s="178">
        <v>3.95</v>
      </c>
      <c r="I1237" s="178">
        <v>4.4</v>
      </c>
      <c r="J1237" s="178">
        <v>4.6</v>
      </c>
      <c r="K1237" s="179">
        <f>MAX(0,((T1237*(365/365))-VLOOKUP(A1237,VBMA!$A:$D,4,0))  /  (T1237* (365/365)   ))</f>
        <v>0.539276892</v>
      </c>
      <c r="L1237" s="180">
        <f t="shared" ref="L1237:S1237" si="1240">(B1237*(1-$K1237) * (365/365))/100</f>
        <v>0.01428241635</v>
      </c>
      <c r="M1237" s="180">
        <f t="shared" si="1240"/>
        <v>0.01520386256</v>
      </c>
      <c r="N1237" s="180">
        <f t="shared" si="1240"/>
        <v>0.01566458567</v>
      </c>
      <c r="O1237" s="180">
        <f t="shared" si="1240"/>
        <v>0.01612530878</v>
      </c>
      <c r="P1237" s="180">
        <f t="shared" si="1240"/>
        <v>0.01635567033</v>
      </c>
      <c r="Q1237" s="180">
        <f t="shared" si="1240"/>
        <v>0.01635567033</v>
      </c>
      <c r="R1237" s="180">
        <f t="shared" si="1240"/>
        <v>0.01819856277</v>
      </c>
      <c r="S1237" s="180">
        <f t="shared" si="1240"/>
        <v>0.02027181675</v>
      </c>
      <c r="T1237" s="181">
        <f t="shared" si="3"/>
        <v>4.840217391</v>
      </c>
      <c r="U1237" s="182">
        <f t="shared" si="4"/>
        <v>44111</v>
      </c>
      <c r="V1237" s="182">
        <f t="shared" si="5"/>
        <v>44203</v>
      </c>
      <c r="W1237" s="182">
        <f t="shared" si="6"/>
        <v>44293</v>
      </c>
      <c r="X1237" s="181">
        <f t="shared" si="7"/>
        <v>183</v>
      </c>
      <c r="Y1237" s="181">
        <f t="shared" si="8"/>
        <v>275</v>
      </c>
      <c r="Z1237" s="181">
        <f t="shared" si="9"/>
        <v>365</v>
      </c>
      <c r="AA1237" s="155"/>
      <c r="AB1237" s="9"/>
      <c r="AC1237" s="9"/>
      <c r="AD1237" s="9"/>
      <c r="AE1237" s="9"/>
      <c r="AF1237" s="9"/>
      <c r="AG1237" s="9"/>
      <c r="AH1237" s="9"/>
    </row>
    <row r="1238" ht="15.75" customHeight="1">
      <c r="A1238" s="177">
        <v>43927.0</v>
      </c>
      <c r="B1238" s="178">
        <v>3.54</v>
      </c>
      <c r="C1238" s="178">
        <v>3.56</v>
      </c>
      <c r="D1238" s="178">
        <v>3.57</v>
      </c>
      <c r="E1238" s="178">
        <v>3.66</v>
      </c>
      <c r="F1238" s="178">
        <v>3.73</v>
      </c>
      <c r="G1238" s="178">
        <v>3.8</v>
      </c>
      <c r="H1238" s="178">
        <v>4.03</v>
      </c>
      <c r="I1238" s="178">
        <v>4.37</v>
      </c>
      <c r="J1238" s="178">
        <v>4.55</v>
      </c>
      <c r="K1238" s="179">
        <f>MAX(0,((T1238*(365/365))-VLOOKUP(A1238,VBMA!$A:$D,4,0))  /  (T1238* (365/365)   ))</f>
        <v>0.4811390533</v>
      </c>
      <c r="L1238" s="180">
        <f t="shared" ref="L1238:S1238" si="1241">(B1238*(1-$K1238) * (365/365))/100</f>
        <v>0.01836767751</v>
      </c>
      <c r="M1238" s="180">
        <f t="shared" si="1241"/>
        <v>0.0184714497</v>
      </c>
      <c r="N1238" s="180">
        <f t="shared" si="1241"/>
        <v>0.0185233358</v>
      </c>
      <c r="O1238" s="180">
        <f t="shared" si="1241"/>
        <v>0.01899031065</v>
      </c>
      <c r="P1238" s="180">
        <f t="shared" si="1241"/>
        <v>0.01935351331</v>
      </c>
      <c r="Q1238" s="180">
        <f t="shared" si="1241"/>
        <v>0.01971671598</v>
      </c>
      <c r="R1238" s="180">
        <f t="shared" si="1241"/>
        <v>0.02091009615</v>
      </c>
      <c r="S1238" s="180">
        <f t="shared" si="1241"/>
        <v>0.02267422337</v>
      </c>
      <c r="T1238" s="181">
        <f t="shared" si="3"/>
        <v>4.702608696</v>
      </c>
      <c r="U1238" s="182">
        <f t="shared" si="4"/>
        <v>44110</v>
      </c>
      <c r="V1238" s="182">
        <f t="shared" si="5"/>
        <v>44202</v>
      </c>
      <c r="W1238" s="182">
        <f t="shared" si="6"/>
        <v>44292</v>
      </c>
      <c r="X1238" s="181">
        <f t="shared" si="7"/>
        <v>183</v>
      </c>
      <c r="Y1238" s="181">
        <f t="shared" si="8"/>
        <v>275</v>
      </c>
      <c r="Z1238" s="181">
        <f t="shared" si="9"/>
        <v>365</v>
      </c>
      <c r="AA1238" s="155"/>
      <c r="AB1238" s="9"/>
      <c r="AC1238" s="9"/>
      <c r="AD1238" s="9"/>
      <c r="AE1238" s="9"/>
      <c r="AF1238" s="9"/>
      <c r="AG1238" s="9"/>
      <c r="AH1238" s="9"/>
    </row>
    <row r="1239" ht="15.75" customHeight="1">
      <c r="A1239" s="177">
        <v>43924.0</v>
      </c>
      <c r="B1239" s="178">
        <v>3.55</v>
      </c>
      <c r="C1239" s="178">
        <v>3.55</v>
      </c>
      <c r="D1239" s="178">
        <v>3.58</v>
      </c>
      <c r="E1239" s="178">
        <v>3.65</v>
      </c>
      <c r="F1239" s="178">
        <v>3.68</v>
      </c>
      <c r="G1239" s="178">
        <v>3.7</v>
      </c>
      <c r="H1239" s="178">
        <v>4.03</v>
      </c>
      <c r="I1239" s="178">
        <v>4.44</v>
      </c>
      <c r="J1239" s="178">
        <v>4.62</v>
      </c>
      <c r="K1239" s="179">
        <f>MAX(0,((T1239*(365/365))-VLOOKUP(A1239,VBMA!$A:$D,4,0))  /  (T1239* (365/365)   ))</f>
        <v>0.4809017019</v>
      </c>
      <c r="L1239" s="180">
        <f t="shared" ref="L1239:S1239" si="1242">(B1239*(1-$K1239) * (365/365))/100</f>
        <v>0.01842798958</v>
      </c>
      <c r="M1239" s="180">
        <f t="shared" si="1242"/>
        <v>0.01842798958</v>
      </c>
      <c r="N1239" s="180">
        <f t="shared" si="1242"/>
        <v>0.01858371907</v>
      </c>
      <c r="O1239" s="180">
        <f t="shared" si="1242"/>
        <v>0.01894708788</v>
      </c>
      <c r="P1239" s="180">
        <f t="shared" si="1242"/>
        <v>0.01910281737</v>
      </c>
      <c r="Q1239" s="180">
        <f t="shared" si="1242"/>
        <v>0.01920663703</v>
      </c>
      <c r="R1239" s="180">
        <f t="shared" si="1242"/>
        <v>0.02091966141</v>
      </c>
      <c r="S1239" s="180">
        <f t="shared" si="1242"/>
        <v>0.02304796443</v>
      </c>
      <c r="T1239" s="181">
        <f t="shared" si="3"/>
        <v>4.841086957</v>
      </c>
      <c r="U1239" s="182">
        <f t="shared" si="4"/>
        <v>44107</v>
      </c>
      <c r="V1239" s="182">
        <f t="shared" si="5"/>
        <v>44199</v>
      </c>
      <c r="W1239" s="182">
        <f t="shared" si="6"/>
        <v>44289</v>
      </c>
      <c r="X1239" s="181">
        <f t="shared" si="7"/>
        <v>183</v>
      </c>
      <c r="Y1239" s="181">
        <f t="shared" si="8"/>
        <v>275</v>
      </c>
      <c r="Z1239" s="181">
        <f t="shared" si="9"/>
        <v>365</v>
      </c>
      <c r="AA1239" s="155"/>
      <c r="AB1239" s="9"/>
      <c r="AC1239" s="9"/>
      <c r="AD1239" s="9"/>
      <c r="AE1239" s="9"/>
      <c r="AF1239" s="9"/>
      <c r="AG1239" s="9"/>
      <c r="AH1239" s="9"/>
    </row>
    <row r="1240" ht="15.75" customHeight="1">
      <c r="A1240" s="177">
        <v>43922.0</v>
      </c>
      <c r="B1240" s="178">
        <v>2.84</v>
      </c>
      <c r="C1240" s="178">
        <v>2.92</v>
      </c>
      <c r="D1240" s="178">
        <v>3.04</v>
      </c>
      <c r="E1240" s="178">
        <v>3.24</v>
      </c>
      <c r="F1240" s="178">
        <v>3.42</v>
      </c>
      <c r="G1240" s="178">
        <v>3.56</v>
      </c>
      <c r="H1240" s="178">
        <v>3.96</v>
      </c>
      <c r="I1240" s="178">
        <v>4.33</v>
      </c>
      <c r="J1240" s="178">
        <v>4.58</v>
      </c>
      <c r="K1240" s="179">
        <f>MAX(0,((T1240*(365/365))-VLOOKUP(A1240,VBMA!$A:$D,4,0))  /  (T1240* (365/365)   ))</f>
        <v>0.456516703</v>
      </c>
      <c r="L1240" s="180">
        <f t="shared" ref="L1240:S1240" si="1243">(B1240*(1-$K1240) * (365/365))/100</f>
        <v>0.01543492564</v>
      </c>
      <c r="M1240" s="180">
        <f t="shared" si="1243"/>
        <v>0.01586971227</v>
      </c>
      <c r="N1240" s="180">
        <f t="shared" si="1243"/>
        <v>0.01652189223</v>
      </c>
      <c r="O1240" s="180">
        <f t="shared" si="1243"/>
        <v>0.01760885882</v>
      </c>
      <c r="P1240" s="180">
        <f t="shared" si="1243"/>
        <v>0.01858712876</v>
      </c>
      <c r="Q1240" s="180">
        <f t="shared" si="1243"/>
        <v>0.01934800537</v>
      </c>
      <c r="R1240" s="180">
        <f t="shared" si="1243"/>
        <v>0.02152193856</v>
      </c>
      <c r="S1240" s="180">
        <f t="shared" si="1243"/>
        <v>0.02353282676</v>
      </c>
      <c r="T1240" s="181">
        <f t="shared" si="3"/>
        <v>4.691956522</v>
      </c>
      <c r="U1240" s="182">
        <f t="shared" si="4"/>
        <v>44105</v>
      </c>
      <c r="V1240" s="182">
        <f t="shared" si="5"/>
        <v>44197</v>
      </c>
      <c r="W1240" s="182">
        <f t="shared" si="6"/>
        <v>44287</v>
      </c>
      <c r="X1240" s="181">
        <f t="shared" si="7"/>
        <v>183</v>
      </c>
      <c r="Y1240" s="181">
        <f t="shared" si="8"/>
        <v>275</v>
      </c>
      <c r="Z1240" s="181">
        <f t="shared" si="9"/>
        <v>365</v>
      </c>
      <c r="AA1240" s="155"/>
      <c r="AB1240" s="9"/>
      <c r="AC1240" s="9"/>
      <c r="AD1240" s="9"/>
      <c r="AE1240" s="9"/>
      <c r="AF1240" s="9"/>
      <c r="AG1240" s="9"/>
      <c r="AH1240" s="9"/>
    </row>
    <row r="1241" ht="15.75" customHeight="1">
      <c r="A1241" s="177">
        <v>43921.0</v>
      </c>
      <c r="B1241" s="178">
        <v>2.37</v>
      </c>
      <c r="C1241" s="178">
        <v>2.47</v>
      </c>
      <c r="D1241" s="178">
        <v>2.6</v>
      </c>
      <c r="E1241" s="178">
        <v>2.83</v>
      </c>
      <c r="F1241" s="178">
        <v>3.06</v>
      </c>
      <c r="G1241" s="178">
        <v>3.29</v>
      </c>
      <c r="H1241" s="178">
        <v>3.93</v>
      </c>
      <c r="I1241" s="178">
        <v>4.32</v>
      </c>
      <c r="J1241" s="178">
        <v>4.55</v>
      </c>
      <c r="K1241" s="179">
        <f>MAX(0,((T1241*(365/365))-VLOOKUP(A1241,VBMA!$A:$D,4,0))  /  (T1241* (365/365)   ))</f>
        <v>0.4740437158</v>
      </c>
      <c r="L1241" s="180">
        <f t="shared" ref="L1241:S1241" si="1244">(B1241*(1-$K1241) * (365/365))/100</f>
        <v>0.01246516393</v>
      </c>
      <c r="M1241" s="180">
        <f t="shared" si="1244"/>
        <v>0.01299112022</v>
      </c>
      <c r="N1241" s="180">
        <f t="shared" si="1244"/>
        <v>0.01367486339</v>
      </c>
      <c r="O1241" s="180">
        <f t="shared" si="1244"/>
        <v>0.01488456284</v>
      </c>
      <c r="P1241" s="180">
        <f t="shared" si="1244"/>
        <v>0.0160942623</v>
      </c>
      <c r="Q1241" s="180">
        <f t="shared" si="1244"/>
        <v>0.01730396175</v>
      </c>
      <c r="R1241" s="180">
        <f t="shared" si="1244"/>
        <v>0.02067008197</v>
      </c>
      <c r="S1241" s="180">
        <f t="shared" si="1244"/>
        <v>0.02272131148</v>
      </c>
      <c r="T1241" s="181">
        <f t="shared" si="3"/>
        <v>4.705714286</v>
      </c>
      <c r="U1241" s="182">
        <f t="shared" si="4"/>
        <v>44105</v>
      </c>
      <c r="V1241" s="182">
        <f t="shared" si="5"/>
        <v>44196</v>
      </c>
      <c r="W1241" s="182">
        <f t="shared" si="6"/>
        <v>44286</v>
      </c>
      <c r="X1241" s="181">
        <f t="shared" si="7"/>
        <v>184</v>
      </c>
      <c r="Y1241" s="181">
        <f t="shared" si="8"/>
        <v>275</v>
      </c>
      <c r="Z1241" s="181">
        <f t="shared" si="9"/>
        <v>365</v>
      </c>
      <c r="AA1241" s="155"/>
      <c r="AB1241" s="9"/>
      <c r="AC1241" s="9"/>
      <c r="AD1241" s="9"/>
      <c r="AE1241" s="9"/>
      <c r="AF1241" s="9"/>
      <c r="AG1241" s="9"/>
      <c r="AH1241" s="9"/>
    </row>
    <row r="1242" ht="15.75" customHeight="1">
      <c r="A1242" s="177">
        <v>43920.0</v>
      </c>
      <c r="B1242" s="178">
        <v>2.2</v>
      </c>
      <c r="C1242" s="178">
        <v>2.37</v>
      </c>
      <c r="D1242" s="178">
        <v>2.52</v>
      </c>
      <c r="E1242" s="178">
        <v>2.7</v>
      </c>
      <c r="F1242" s="178">
        <v>2.92</v>
      </c>
      <c r="G1242" s="178">
        <v>3.2</v>
      </c>
      <c r="H1242" s="178">
        <v>3.93</v>
      </c>
      <c r="I1242" s="178">
        <v>4.34</v>
      </c>
      <c r="J1242" s="178">
        <v>4.54</v>
      </c>
      <c r="K1242" s="179">
        <f>MAX(0,((T1242*(365/365))-VLOOKUP(A1242,VBMA!$A:$D,4,0))  /  (T1242* (365/365)   ))</f>
        <v>0.5020540015</v>
      </c>
      <c r="L1242" s="180">
        <f t="shared" ref="L1242:S1242" si="1245">(B1242*(1-$K1242) * (365/365))/100</f>
        <v>0.01095481197</v>
      </c>
      <c r="M1242" s="180">
        <f t="shared" si="1245"/>
        <v>0.01180132016</v>
      </c>
      <c r="N1242" s="180">
        <f t="shared" si="1245"/>
        <v>0.01254823916</v>
      </c>
      <c r="O1242" s="180">
        <f t="shared" si="1245"/>
        <v>0.01344454196</v>
      </c>
      <c r="P1242" s="180">
        <f t="shared" si="1245"/>
        <v>0.01454002316</v>
      </c>
      <c r="Q1242" s="180">
        <f t="shared" si="1245"/>
        <v>0.01593427195</v>
      </c>
      <c r="R1242" s="180">
        <f t="shared" si="1245"/>
        <v>0.01956927774</v>
      </c>
      <c r="S1242" s="180">
        <f t="shared" si="1245"/>
        <v>0.02161085634</v>
      </c>
      <c r="T1242" s="181">
        <f t="shared" si="3"/>
        <v>4.745494505</v>
      </c>
      <c r="U1242" s="182">
        <f t="shared" si="4"/>
        <v>44104</v>
      </c>
      <c r="V1242" s="182">
        <f t="shared" si="5"/>
        <v>44195</v>
      </c>
      <c r="W1242" s="182">
        <f t="shared" si="6"/>
        <v>44285</v>
      </c>
      <c r="X1242" s="181">
        <f t="shared" si="7"/>
        <v>184</v>
      </c>
      <c r="Y1242" s="181">
        <f t="shared" si="8"/>
        <v>275</v>
      </c>
      <c r="Z1242" s="181">
        <f t="shared" si="9"/>
        <v>365</v>
      </c>
      <c r="AA1242" s="155"/>
      <c r="AB1242" s="9"/>
      <c r="AC1242" s="9"/>
      <c r="AD1242" s="9"/>
      <c r="AE1242" s="9"/>
      <c r="AF1242" s="9"/>
      <c r="AG1242" s="9"/>
      <c r="AH1242" s="9"/>
    </row>
    <row r="1243" ht="15.75" customHeight="1">
      <c r="A1243" s="177">
        <v>43917.0</v>
      </c>
      <c r="B1243" s="178">
        <v>2.13</v>
      </c>
      <c r="C1243" s="178">
        <v>2.28</v>
      </c>
      <c r="D1243" s="178">
        <v>2.45</v>
      </c>
      <c r="E1243" s="178">
        <v>2.65</v>
      </c>
      <c r="F1243" s="178">
        <v>2.92</v>
      </c>
      <c r="G1243" s="178">
        <v>3.18</v>
      </c>
      <c r="H1243" s="178">
        <v>3.92</v>
      </c>
      <c r="I1243" s="178">
        <v>4.38</v>
      </c>
      <c r="J1243" s="178">
        <v>4.56</v>
      </c>
      <c r="K1243" s="179">
        <f>MAX(0,((T1243*(365/365))-VLOOKUP(A1243,VBMA!$A:$D,4,0))  /  (T1243* (365/365)   ))</f>
        <v>0.571866903</v>
      </c>
      <c r="L1243" s="180">
        <f t="shared" ref="L1243:S1243" si="1246">(B1243*(1-$K1243) * (365/365))/100</f>
        <v>0.009119234965</v>
      </c>
      <c r="M1243" s="180">
        <f t="shared" si="1246"/>
        <v>0.009761434611</v>
      </c>
      <c r="N1243" s="180">
        <f t="shared" si="1246"/>
        <v>0.01048926088</v>
      </c>
      <c r="O1243" s="180">
        <f t="shared" si="1246"/>
        <v>0.01134552707</v>
      </c>
      <c r="P1243" s="180">
        <f t="shared" si="1246"/>
        <v>0.01250148643</v>
      </c>
      <c r="Q1243" s="180">
        <f t="shared" si="1246"/>
        <v>0.01361463248</v>
      </c>
      <c r="R1243" s="180">
        <f t="shared" si="1246"/>
        <v>0.0167828174</v>
      </c>
      <c r="S1243" s="180">
        <f t="shared" si="1246"/>
        <v>0.01875222965</v>
      </c>
      <c r="T1243" s="181">
        <f t="shared" si="3"/>
        <v>4.834945055</v>
      </c>
      <c r="U1243" s="182">
        <f t="shared" si="4"/>
        <v>44101</v>
      </c>
      <c r="V1243" s="182">
        <f t="shared" si="5"/>
        <v>44192</v>
      </c>
      <c r="W1243" s="182">
        <f t="shared" si="6"/>
        <v>44282</v>
      </c>
      <c r="X1243" s="181">
        <f t="shared" si="7"/>
        <v>184</v>
      </c>
      <c r="Y1243" s="181">
        <f t="shared" si="8"/>
        <v>275</v>
      </c>
      <c r="Z1243" s="181">
        <f t="shared" si="9"/>
        <v>365</v>
      </c>
      <c r="AA1243" s="155"/>
      <c r="AB1243" s="9"/>
      <c r="AC1243" s="9"/>
      <c r="AD1243" s="9"/>
      <c r="AE1243" s="9"/>
      <c r="AF1243" s="9"/>
      <c r="AG1243" s="9"/>
      <c r="AH1243" s="9"/>
    </row>
    <row r="1244" ht="15.75" customHeight="1">
      <c r="A1244" s="177">
        <v>43916.0</v>
      </c>
      <c r="B1244" s="178">
        <v>2.0</v>
      </c>
      <c r="C1244" s="178">
        <v>2.22</v>
      </c>
      <c r="D1244" s="178">
        <v>2.42</v>
      </c>
      <c r="E1244" s="178">
        <v>2.67</v>
      </c>
      <c r="F1244" s="178">
        <v>2.93</v>
      </c>
      <c r="G1244" s="178">
        <v>3.22</v>
      </c>
      <c r="H1244" s="178">
        <v>3.9</v>
      </c>
      <c r="I1244" s="178">
        <v>4.3</v>
      </c>
      <c r="J1244" s="178">
        <v>4.54</v>
      </c>
      <c r="K1244" s="179">
        <f>MAX(0,((T1244*(365/365))-VLOOKUP(A1244,VBMA!$A:$D,4,0))  /  (T1244* (365/365)   ))</f>
        <v>0.5855698572</v>
      </c>
      <c r="L1244" s="180">
        <f t="shared" ref="L1244:S1244" si="1247">(B1244*(1-$K1244) * (365/365))/100</f>
        <v>0.008288602855</v>
      </c>
      <c r="M1244" s="180">
        <f t="shared" si="1247"/>
        <v>0.009200349169</v>
      </c>
      <c r="N1244" s="180">
        <f t="shared" si="1247"/>
        <v>0.01002920945</v>
      </c>
      <c r="O1244" s="180">
        <f t="shared" si="1247"/>
        <v>0.01106528481</v>
      </c>
      <c r="P1244" s="180">
        <f t="shared" si="1247"/>
        <v>0.01214280318</v>
      </c>
      <c r="Q1244" s="180">
        <f t="shared" si="1247"/>
        <v>0.0133446506</v>
      </c>
      <c r="R1244" s="180">
        <f t="shared" si="1247"/>
        <v>0.01616277557</v>
      </c>
      <c r="S1244" s="180">
        <f t="shared" si="1247"/>
        <v>0.01782049614</v>
      </c>
      <c r="T1244" s="181">
        <f t="shared" si="3"/>
        <v>4.695604396</v>
      </c>
      <c r="U1244" s="182">
        <f t="shared" si="4"/>
        <v>44100</v>
      </c>
      <c r="V1244" s="182">
        <f t="shared" si="5"/>
        <v>44191</v>
      </c>
      <c r="W1244" s="182">
        <f t="shared" si="6"/>
        <v>44281</v>
      </c>
      <c r="X1244" s="181">
        <f t="shared" si="7"/>
        <v>184</v>
      </c>
      <c r="Y1244" s="181">
        <f t="shared" si="8"/>
        <v>275</v>
      </c>
      <c r="Z1244" s="181">
        <f t="shared" si="9"/>
        <v>365</v>
      </c>
      <c r="AA1244" s="155"/>
      <c r="AB1244" s="9"/>
      <c r="AC1244" s="9"/>
      <c r="AD1244" s="9"/>
      <c r="AE1244" s="9"/>
      <c r="AF1244" s="9"/>
      <c r="AG1244" s="9"/>
      <c r="AH1244" s="9"/>
    </row>
    <row r="1245" ht="15.75" customHeight="1">
      <c r="A1245" s="177">
        <v>43915.0</v>
      </c>
      <c r="B1245" s="178">
        <v>2.0</v>
      </c>
      <c r="C1245" s="178">
        <v>2.22</v>
      </c>
      <c r="D1245" s="178">
        <v>2.44</v>
      </c>
      <c r="E1245" s="178">
        <v>2.66</v>
      </c>
      <c r="F1245" s="178">
        <v>2.96</v>
      </c>
      <c r="G1245" s="178">
        <v>3.2</v>
      </c>
      <c r="H1245" s="178">
        <v>3.94</v>
      </c>
      <c r="I1245" s="178">
        <v>4.38</v>
      </c>
      <c r="J1245" s="178">
        <v>4.58</v>
      </c>
      <c r="K1245" s="179">
        <f>MAX(0,((T1245*(365/365))-VLOOKUP(A1245,VBMA!$A:$D,4,0))  /  (T1245* (365/365)   ))</f>
        <v>0.6319959834</v>
      </c>
      <c r="L1245" s="180">
        <f t="shared" ref="L1245:S1245" si="1248">(B1245*(1-$K1245) * (365/365))/100</f>
        <v>0.007360080332</v>
      </c>
      <c r="M1245" s="180">
        <f t="shared" si="1248"/>
        <v>0.008169689169</v>
      </c>
      <c r="N1245" s="180">
        <f t="shared" si="1248"/>
        <v>0.008979298005</v>
      </c>
      <c r="O1245" s="180">
        <f t="shared" si="1248"/>
        <v>0.009788906842</v>
      </c>
      <c r="P1245" s="180">
        <f t="shared" si="1248"/>
        <v>0.01089291889</v>
      </c>
      <c r="Q1245" s="180">
        <f t="shared" si="1248"/>
        <v>0.01177612853</v>
      </c>
      <c r="R1245" s="180">
        <f t="shared" si="1248"/>
        <v>0.01449935825</v>
      </c>
      <c r="S1245" s="180">
        <f t="shared" si="1248"/>
        <v>0.01611857593</v>
      </c>
      <c r="T1245" s="181">
        <f t="shared" si="3"/>
        <v>4.815164835</v>
      </c>
      <c r="U1245" s="182">
        <f t="shared" si="4"/>
        <v>44099</v>
      </c>
      <c r="V1245" s="182">
        <f t="shared" si="5"/>
        <v>44190</v>
      </c>
      <c r="W1245" s="182">
        <f t="shared" si="6"/>
        <v>44280</v>
      </c>
      <c r="X1245" s="181">
        <f t="shared" si="7"/>
        <v>184</v>
      </c>
      <c r="Y1245" s="181">
        <f t="shared" si="8"/>
        <v>275</v>
      </c>
      <c r="Z1245" s="181">
        <f t="shared" si="9"/>
        <v>365</v>
      </c>
      <c r="AA1245" s="155"/>
      <c r="AB1245" s="9"/>
      <c r="AC1245" s="9"/>
      <c r="AD1245" s="9"/>
      <c r="AE1245" s="9"/>
      <c r="AF1245" s="9"/>
      <c r="AG1245" s="9"/>
      <c r="AH1245" s="9"/>
    </row>
    <row r="1246" ht="15.75" customHeight="1">
      <c r="A1246" s="177">
        <v>43914.0</v>
      </c>
      <c r="B1246" s="178">
        <v>1.98</v>
      </c>
      <c r="C1246" s="178">
        <v>2.2</v>
      </c>
      <c r="D1246" s="178">
        <v>2.36</v>
      </c>
      <c r="E1246" s="178">
        <v>2.62</v>
      </c>
      <c r="F1246" s="178">
        <v>2.88</v>
      </c>
      <c r="G1246" s="178">
        <v>3.18</v>
      </c>
      <c r="H1246" s="178">
        <v>3.9</v>
      </c>
      <c r="I1246" s="178">
        <v>4.38</v>
      </c>
      <c r="J1246" s="178">
        <v>4.55</v>
      </c>
      <c r="K1246" s="179">
        <f>MAX(0,((T1246*(365/365))-VLOOKUP(A1246,VBMA!$A:$D,4,0))  /  (T1246* (365/365)   ))</f>
        <v>0.6170741093</v>
      </c>
      <c r="L1246" s="180">
        <f t="shared" ref="L1246:S1246" si="1249">(B1246*(1-$K1246) * (365/365))/100</f>
        <v>0.007581932636</v>
      </c>
      <c r="M1246" s="180">
        <f t="shared" si="1249"/>
        <v>0.008424369596</v>
      </c>
      <c r="N1246" s="180">
        <f t="shared" si="1249"/>
        <v>0.009037051021</v>
      </c>
      <c r="O1246" s="180">
        <f t="shared" si="1249"/>
        <v>0.01003265834</v>
      </c>
      <c r="P1246" s="180">
        <f t="shared" si="1249"/>
        <v>0.01102826565</v>
      </c>
      <c r="Q1246" s="180">
        <f t="shared" si="1249"/>
        <v>0.01217704332</v>
      </c>
      <c r="R1246" s="180">
        <f t="shared" si="1249"/>
        <v>0.01493410974</v>
      </c>
      <c r="S1246" s="180">
        <f t="shared" si="1249"/>
        <v>0.01677215401</v>
      </c>
      <c r="T1246" s="181">
        <f t="shared" si="3"/>
        <v>4.854725275</v>
      </c>
      <c r="U1246" s="182">
        <f t="shared" si="4"/>
        <v>44098</v>
      </c>
      <c r="V1246" s="182">
        <f t="shared" si="5"/>
        <v>44189</v>
      </c>
      <c r="W1246" s="182">
        <f t="shared" si="6"/>
        <v>44279</v>
      </c>
      <c r="X1246" s="181">
        <f t="shared" si="7"/>
        <v>184</v>
      </c>
      <c r="Y1246" s="181">
        <f t="shared" si="8"/>
        <v>275</v>
      </c>
      <c r="Z1246" s="181">
        <f t="shared" si="9"/>
        <v>365</v>
      </c>
      <c r="AA1246" s="155"/>
      <c r="AB1246" s="9"/>
      <c r="AC1246" s="9"/>
      <c r="AD1246" s="9"/>
      <c r="AE1246" s="9"/>
      <c r="AF1246" s="9"/>
      <c r="AG1246" s="9"/>
      <c r="AH1246" s="9"/>
    </row>
    <row r="1247" ht="15.75" customHeight="1">
      <c r="A1247" s="177">
        <v>43913.0</v>
      </c>
      <c r="B1247" s="178">
        <v>1.98</v>
      </c>
      <c r="C1247" s="178">
        <v>2.2</v>
      </c>
      <c r="D1247" s="178">
        <v>2.38</v>
      </c>
      <c r="E1247" s="178">
        <v>2.65</v>
      </c>
      <c r="F1247" s="178">
        <v>2.9</v>
      </c>
      <c r="G1247" s="178">
        <v>3.2</v>
      </c>
      <c r="H1247" s="178">
        <v>3.85</v>
      </c>
      <c r="I1247" s="178">
        <v>4.22</v>
      </c>
      <c r="J1247" s="178">
        <v>4.52</v>
      </c>
      <c r="K1247" s="179">
        <f>MAX(0,((T1247*(365/365))-VLOOKUP(A1247,VBMA!$A:$D,4,0))  /  (T1247* (365/365)   ))</f>
        <v>0.5800201284</v>
      </c>
      <c r="L1247" s="180">
        <f t="shared" ref="L1247:S1247" si="1250">(B1247*(1-$K1247) * (365/365))/100</f>
        <v>0.008315601457</v>
      </c>
      <c r="M1247" s="180">
        <f t="shared" si="1250"/>
        <v>0.009239557174</v>
      </c>
      <c r="N1247" s="180">
        <f t="shared" si="1250"/>
        <v>0.009995520943</v>
      </c>
      <c r="O1247" s="180">
        <f t="shared" si="1250"/>
        <v>0.0111294666</v>
      </c>
      <c r="P1247" s="180">
        <f t="shared" si="1250"/>
        <v>0.01217941628</v>
      </c>
      <c r="Q1247" s="180">
        <f t="shared" si="1250"/>
        <v>0.01343935589</v>
      </c>
      <c r="R1247" s="180">
        <f t="shared" si="1250"/>
        <v>0.01616922506</v>
      </c>
      <c r="S1247" s="180">
        <f t="shared" si="1250"/>
        <v>0.01772315058</v>
      </c>
      <c r="T1247" s="181">
        <f t="shared" si="3"/>
        <v>4.585934066</v>
      </c>
      <c r="U1247" s="182">
        <f t="shared" si="4"/>
        <v>44097</v>
      </c>
      <c r="V1247" s="182">
        <f t="shared" si="5"/>
        <v>44188</v>
      </c>
      <c r="W1247" s="182">
        <f t="shared" si="6"/>
        <v>44278</v>
      </c>
      <c r="X1247" s="181">
        <f t="shared" si="7"/>
        <v>184</v>
      </c>
      <c r="Y1247" s="181">
        <f t="shared" si="8"/>
        <v>275</v>
      </c>
      <c r="Z1247" s="181">
        <f t="shared" si="9"/>
        <v>365</v>
      </c>
      <c r="AA1247" s="155"/>
      <c r="AB1247" s="9"/>
      <c r="AC1247" s="9"/>
      <c r="AD1247" s="9"/>
      <c r="AE1247" s="9"/>
      <c r="AF1247" s="9"/>
      <c r="AG1247" s="9"/>
      <c r="AH1247" s="9"/>
    </row>
    <row r="1248" ht="15.75" customHeight="1">
      <c r="A1248" s="177">
        <v>43910.0</v>
      </c>
      <c r="B1248" s="178">
        <v>2.02</v>
      </c>
      <c r="C1248" s="178">
        <v>2.24</v>
      </c>
      <c r="D1248" s="178">
        <v>2.44</v>
      </c>
      <c r="E1248" s="178">
        <v>2.7</v>
      </c>
      <c r="F1248" s="178">
        <v>2.92</v>
      </c>
      <c r="G1248" s="178">
        <v>3.22</v>
      </c>
      <c r="H1248" s="178">
        <v>3.9</v>
      </c>
      <c r="I1248" s="178">
        <v>4.35</v>
      </c>
      <c r="J1248" s="178">
        <v>4.53</v>
      </c>
      <c r="K1248" s="179">
        <f>MAX(0,((T1248*(365/365))-VLOOKUP(A1248,VBMA!$A:$D,4,0))  /  (T1248* (365/365)   ))</f>
        <v>0.6306611665</v>
      </c>
      <c r="L1248" s="180">
        <f t="shared" ref="L1248:S1248" si="1251">(B1248*(1-$K1248) * (365/365))/100</f>
        <v>0.007460644437</v>
      </c>
      <c r="M1248" s="180">
        <f t="shared" si="1251"/>
        <v>0.008273189871</v>
      </c>
      <c r="N1248" s="180">
        <f t="shared" si="1251"/>
        <v>0.009011867538</v>
      </c>
      <c r="O1248" s="180">
        <f t="shared" si="1251"/>
        <v>0.009972148505</v>
      </c>
      <c r="P1248" s="180">
        <f t="shared" si="1251"/>
        <v>0.01078469394</v>
      </c>
      <c r="Q1248" s="180">
        <f t="shared" si="1251"/>
        <v>0.01189271044</v>
      </c>
      <c r="R1248" s="180">
        <f t="shared" si="1251"/>
        <v>0.01440421451</v>
      </c>
      <c r="S1248" s="180">
        <f t="shared" si="1251"/>
        <v>0.01606623926</v>
      </c>
      <c r="T1248" s="181">
        <f t="shared" si="3"/>
        <v>4.795054945</v>
      </c>
      <c r="U1248" s="182">
        <f t="shared" si="4"/>
        <v>44094</v>
      </c>
      <c r="V1248" s="182">
        <f t="shared" si="5"/>
        <v>44185</v>
      </c>
      <c r="W1248" s="182">
        <f t="shared" si="6"/>
        <v>44275</v>
      </c>
      <c r="X1248" s="181">
        <f t="shared" si="7"/>
        <v>184</v>
      </c>
      <c r="Y1248" s="181">
        <f t="shared" si="8"/>
        <v>275</v>
      </c>
      <c r="Z1248" s="181">
        <f t="shared" si="9"/>
        <v>365</v>
      </c>
      <c r="AA1248" s="155"/>
      <c r="AB1248" s="9"/>
      <c r="AC1248" s="9"/>
      <c r="AD1248" s="9"/>
      <c r="AE1248" s="9"/>
      <c r="AF1248" s="9"/>
      <c r="AG1248" s="9"/>
      <c r="AH1248" s="9"/>
    </row>
    <row r="1249" ht="15.75" customHeight="1">
      <c r="A1249" s="177">
        <v>43909.0</v>
      </c>
      <c r="B1249" s="178">
        <v>2.1</v>
      </c>
      <c r="C1249" s="178">
        <v>2.27</v>
      </c>
      <c r="D1249" s="178">
        <v>2.45</v>
      </c>
      <c r="E1249" s="178">
        <v>2.62</v>
      </c>
      <c r="F1249" s="178">
        <v>2.88</v>
      </c>
      <c r="G1249" s="178">
        <v>3.17</v>
      </c>
      <c r="H1249" s="178">
        <v>3.95</v>
      </c>
      <c r="I1249" s="178">
        <v>4.38</v>
      </c>
      <c r="J1249" s="178">
        <v>4.56</v>
      </c>
      <c r="K1249" s="179">
        <f>MAX(0,((T1249*(365/365))-VLOOKUP(A1249,VBMA!$A:$D,4,0))  /  (T1249* (365/365)   ))</f>
        <v>0.6403951701</v>
      </c>
      <c r="L1249" s="180">
        <f t="shared" ref="L1249:S1249" si="1252">(B1249*(1-$K1249) * (365/365))/100</f>
        <v>0.007551701427</v>
      </c>
      <c r="M1249" s="180">
        <f t="shared" si="1252"/>
        <v>0.008163029638</v>
      </c>
      <c r="N1249" s="180">
        <f t="shared" si="1252"/>
        <v>0.008810318332</v>
      </c>
      <c r="O1249" s="180">
        <f t="shared" si="1252"/>
        <v>0.009421646542</v>
      </c>
      <c r="P1249" s="180">
        <f t="shared" si="1252"/>
        <v>0.0103566191</v>
      </c>
      <c r="Q1249" s="180">
        <f t="shared" si="1252"/>
        <v>0.01139947311</v>
      </c>
      <c r="R1249" s="180">
        <f t="shared" si="1252"/>
        <v>0.01420439078</v>
      </c>
      <c r="S1249" s="180">
        <f t="shared" si="1252"/>
        <v>0.01575069155</v>
      </c>
      <c r="T1249" s="181">
        <f t="shared" si="3"/>
        <v>4.805274725</v>
      </c>
      <c r="U1249" s="182">
        <f t="shared" si="4"/>
        <v>44093</v>
      </c>
      <c r="V1249" s="182">
        <f t="shared" si="5"/>
        <v>44184</v>
      </c>
      <c r="W1249" s="182">
        <f t="shared" si="6"/>
        <v>44274</v>
      </c>
      <c r="X1249" s="181">
        <f t="shared" si="7"/>
        <v>184</v>
      </c>
      <c r="Y1249" s="181">
        <f t="shared" si="8"/>
        <v>275</v>
      </c>
      <c r="Z1249" s="181">
        <f t="shared" si="9"/>
        <v>365</v>
      </c>
      <c r="AA1249" s="155"/>
      <c r="AB1249" s="9"/>
      <c r="AC1249" s="9"/>
      <c r="AD1249" s="9"/>
      <c r="AE1249" s="9"/>
      <c r="AF1249" s="9"/>
      <c r="AG1249" s="9"/>
      <c r="AH1249" s="9"/>
    </row>
    <row r="1250" ht="15.75" customHeight="1">
      <c r="A1250" s="177">
        <v>43908.0</v>
      </c>
      <c r="B1250" s="178">
        <v>2.22</v>
      </c>
      <c r="C1250" s="178">
        <v>2.36</v>
      </c>
      <c r="D1250" s="178">
        <v>2.52</v>
      </c>
      <c r="E1250" s="178">
        <v>2.74</v>
      </c>
      <c r="F1250" s="178">
        <v>2.94</v>
      </c>
      <c r="G1250" s="178">
        <v>3.22</v>
      </c>
      <c r="H1250" s="178">
        <v>3.98</v>
      </c>
      <c r="I1250" s="178">
        <v>4.45</v>
      </c>
      <c r="J1250" s="178">
        <v>4.68</v>
      </c>
      <c r="K1250" s="179">
        <f>MAX(0,((T1250*(365/365))-VLOOKUP(A1250,VBMA!$A:$D,4,0))  /  (T1250* (365/365)   ))</f>
        <v>0.665705981</v>
      </c>
      <c r="L1250" s="180">
        <f t="shared" ref="L1250:S1250" si="1253">(B1250*(1-$K1250) * (365/365))/100</f>
        <v>0.007421327222</v>
      </c>
      <c r="M1250" s="180">
        <f t="shared" si="1253"/>
        <v>0.007889338849</v>
      </c>
      <c r="N1250" s="180">
        <f t="shared" si="1253"/>
        <v>0.008424209279</v>
      </c>
      <c r="O1250" s="180">
        <f t="shared" si="1253"/>
        <v>0.009159656121</v>
      </c>
      <c r="P1250" s="180">
        <f t="shared" si="1253"/>
        <v>0.009828244159</v>
      </c>
      <c r="Q1250" s="180">
        <f t="shared" si="1253"/>
        <v>0.01076426741</v>
      </c>
      <c r="R1250" s="180">
        <f t="shared" si="1253"/>
        <v>0.01330490196</v>
      </c>
      <c r="S1250" s="180">
        <f t="shared" si="1253"/>
        <v>0.01487608385</v>
      </c>
      <c r="T1250" s="181">
        <f t="shared" si="3"/>
        <v>4.914835165</v>
      </c>
      <c r="U1250" s="182">
        <f t="shared" si="4"/>
        <v>44092</v>
      </c>
      <c r="V1250" s="182">
        <f t="shared" si="5"/>
        <v>44183</v>
      </c>
      <c r="W1250" s="182">
        <f t="shared" si="6"/>
        <v>44273</v>
      </c>
      <c r="X1250" s="181">
        <f t="shared" si="7"/>
        <v>184</v>
      </c>
      <c r="Y1250" s="181">
        <f t="shared" si="8"/>
        <v>275</v>
      </c>
      <c r="Z1250" s="181">
        <f t="shared" si="9"/>
        <v>365</v>
      </c>
      <c r="AA1250" s="155"/>
      <c r="AB1250" s="9"/>
      <c r="AC1250" s="9"/>
      <c r="AD1250" s="9"/>
      <c r="AE1250" s="9"/>
      <c r="AF1250" s="9"/>
      <c r="AG1250" s="9"/>
      <c r="AH1250" s="9"/>
    </row>
    <row r="1251" ht="15.75" customHeight="1">
      <c r="A1251" s="177">
        <v>43907.0</v>
      </c>
      <c r="B1251" s="178">
        <v>2.23</v>
      </c>
      <c r="C1251" s="178">
        <v>2.38</v>
      </c>
      <c r="D1251" s="178">
        <v>2.55</v>
      </c>
      <c r="E1251" s="178">
        <v>2.75</v>
      </c>
      <c r="F1251" s="178">
        <v>3.02</v>
      </c>
      <c r="G1251" s="178">
        <v>3.28</v>
      </c>
      <c r="H1251" s="178">
        <v>3.95</v>
      </c>
      <c r="I1251" s="178">
        <v>4.44</v>
      </c>
      <c r="J1251" s="178">
        <v>4.66</v>
      </c>
      <c r="K1251" s="179">
        <f>MAX(0,((T1251*(365/365))-VLOOKUP(A1251,VBMA!$A:$D,4,0))  /  (T1251* (365/365)   ))</f>
        <v>0.6738831615</v>
      </c>
      <c r="L1251" s="180">
        <f t="shared" ref="L1251:S1251" si="1254">(B1251*(1-$K1251) * (365/365))/100</f>
        <v>0.007272405498</v>
      </c>
      <c r="M1251" s="180">
        <f t="shared" si="1254"/>
        <v>0.007761580756</v>
      </c>
      <c r="N1251" s="180">
        <f t="shared" si="1254"/>
        <v>0.008315979381</v>
      </c>
      <c r="O1251" s="180">
        <f t="shared" si="1254"/>
        <v>0.008968213058</v>
      </c>
      <c r="P1251" s="180">
        <f t="shared" si="1254"/>
        <v>0.009848728522</v>
      </c>
      <c r="Q1251" s="180">
        <f t="shared" si="1254"/>
        <v>0.0106966323</v>
      </c>
      <c r="R1251" s="180">
        <f t="shared" si="1254"/>
        <v>0.01288161512</v>
      </c>
      <c r="S1251" s="180">
        <f t="shared" si="1254"/>
        <v>0.01447958763</v>
      </c>
      <c r="T1251" s="181">
        <f t="shared" si="3"/>
        <v>4.924615385</v>
      </c>
      <c r="U1251" s="182">
        <f t="shared" si="4"/>
        <v>44091</v>
      </c>
      <c r="V1251" s="182">
        <f t="shared" si="5"/>
        <v>44182</v>
      </c>
      <c r="W1251" s="182">
        <f t="shared" si="6"/>
        <v>44272</v>
      </c>
      <c r="X1251" s="181">
        <f t="shared" si="7"/>
        <v>184</v>
      </c>
      <c r="Y1251" s="181">
        <f t="shared" si="8"/>
        <v>275</v>
      </c>
      <c r="Z1251" s="181">
        <f t="shared" si="9"/>
        <v>365</v>
      </c>
      <c r="AA1251" s="155"/>
      <c r="AB1251" s="9"/>
      <c r="AC1251" s="9"/>
      <c r="AD1251" s="9"/>
      <c r="AE1251" s="9"/>
      <c r="AF1251" s="9"/>
      <c r="AG1251" s="9"/>
      <c r="AH1251" s="9"/>
    </row>
    <row r="1252" ht="15.75" customHeight="1">
      <c r="A1252" s="177">
        <v>43906.0</v>
      </c>
      <c r="B1252" s="178">
        <v>2.27</v>
      </c>
      <c r="C1252" s="178">
        <v>2.47</v>
      </c>
      <c r="D1252" s="178">
        <v>2.6</v>
      </c>
      <c r="E1252" s="178">
        <v>2.77</v>
      </c>
      <c r="F1252" s="178">
        <v>3.02</v>
      </c>
      <c r="G1252" s="178">
        <v>3.25</v>
      </c>
      <c r="H1252" s="178">
        <v>4.0</v>
      </c>
      <c r="I1252" s="178">
        <v>4.48</v>
      </c>
      <c r="J1252" s="178">
        <v>4.66</v>
      </c>
      <c r="K1252" s="179">
        <f>MAX(0,((T1252*(365/365))-VLOOKUP(A1252,VBMA!$A:$D,4,0))  /  (T1252* (365/365)   ))</f>
        <v>0.6835344216</v>
      </c>
      <c r="L1252" s="180">
        <f t="shared" ref="L1252:S1252" si="1255">(B1252*(1-$K1252) * (365/365))/100</f>
        <v>0.00718376863</v>
      </c>
      <c r="M1252" s="180">
        <f t="shared" si="1255"/>
        <v>0.007816699787</v>
      </c>
      <c r="N1252" s="180">
        <f t="shared" si="1255"/>
        <v>0.008228105039</v>
      </c>
      <c r="O1252" s="180">
        <f t="shared" si="1255"/>
        <v>0.008766096522</v>
      </c>
      <c r="P1252" s="180">
        <f t="shared" si="1255"/>
        <v>0.009557260468</v>
      </c>
      <c r="Q1252" s="180">
        <f t="shared" si="1255"/>
        <v>0.0102851313</v>
      </c>
      <c r="R1252" s="180">
        <f t="shared" si="1255"/>
        <v>0.01265862314</v>
      </c>
      <c r="S1252" s="180">
        <f t="shared" si="1255"/>
        <v>0.01417765791</v>
      </c>
      <c r="T1252" s="181">
        <f t="shared" si="3"/>
        <v>4.954725275</v>
      </c>
      <c r="U1252" s="182">
        <f t="shared" si="4"/>
        <v>44090</v>
      </c>
      <c r="V1252" s="182">
        <f t="shared" si="5"/>
        <v>44181</v>
      </c>
      <c r="W1252" s="182">
        <f t="shared" si="6"/>
        <v>44271</v>
      </c>
      <c r="X1252" s="181">
        <f t="shared" si="7"/>
        <v>184</v>
      </c>
      <c r="Y1252" s="181">
        <f t="shared" si="8"/>
        <v>275</v>
      </c>
      <c r="Z1252" s="181">
        <f t="shared" si="9"/>
        <v>365</v>
      </c>
      <c r="AA1252" s="155"/>
      <c r="AB1252" s="9"/>
      <c r="AC1252" s="9"/>
      <c r="AD1252" s="9"/>
      <c r="AE1252" s="9"/>
      <c r="AF1252" s="9"/>
      <c r="AG1252" s="9"/>
      <c r="AH1252" s="9"/>
    </row>
    <row r="1253" ht="15.75" customHeight="1">
      <c r="A1253" s="177">
        <v>43903.0</v>
      </c>
      <c r="B1253" s="178">
        <v>2.28</v>
      </c>
      <c r="C1253" s="178">
        <v>2.48</v>
      </c>
      <c r="D1253" s="178">
        <v>2.6</v>
      </c>
      <c r="E1253" s="178">
        <v>2.75</v>
      </c>
      <c r="F1253" s="178">
        <v>2.95</v>
      </c>
      <c r="G1253" s="178">
        <v>3.23</v>
      </c>
      <c r="H1253" s="178">
        <v>4.0</v>
      </c>
      <c r="I1253" s="178">
        <v>4.48</v>
      </c>
      <c r="J1253" s="178">
        <v>4.66</v>
      </c>
      <c r="K1253" s="179">
        <f>MAX(0,((T1253*(365/365))-VLOOKUP(A1253,VBMA!$A:$D,4,0))  /  (T1253* (365/365)   ))</f>
        <v>0.6905983854</v>
      </c>
      <c r="L1253" s="180">
        <f t="shared" ref="L1253:S1253" si="1256">(B1253*(1-$K1253) * (365/365))/100</f>
        <v>0.007054356813</v>
      </c>
      <c r="M1253" s="180">
        <f t="shared" si="1256"/>
        <v>0.007673160043</v>
      </c>
      <c r="N1253" s="180">
        <f t="shared" si="1256"/>
        <v>0.00804444198</v>
      </c>
      <c r="O1253" s="180">
        <f t="shared" si="1256"/>
        <v>0.008508544402</v>
      </c>
      <c r="P1253" s="180">
        <f t="shared" si="1256"/>
        <v>0.009127347631</v>
      </c>
      <c r="Q1253" s="180">
        <f t="shared" si="1256"/>
        <v>0.009993672152</v>
      </c>
      <c r="R1253" s="180">
        <f t="shared" si="1256"/>
        <v>0.01237606458</v>
      </c>
      <c r="S1253" s="180">
        <f t="shared" si="1256"/>
        <v>0.01386119233</v>
      </c>
      <c r="T1253" s="181">
        <f t="shared" si="3"/>
        <v>4.954725275</v>
      </c>
      <c r="U1253" s="182">
        <f t="shared" si="4"/>
        <v>44087</v>
      </c>
      <c r="V1253" s="182">
        <f t="shared" si="5"/>
        <v>44178</v>
      </c>
      <c r="W1253" s="182">
        <f t="shared" si="6"/>
        <v>44268</v>
      </c>
      <c r="X1253" s="181">
        <f t="shared" si="7"/>
        <v>184</v>
      </c>
      <c r="Y1253" s="181">
        <f t="shared" si="8"/>
        <v>275</v>
      </c>
      <c r="Z1253" s="181">
        <f t="shared" si="9"/>
        <v>365</v>
      </c>
      <c r="AA1253" s="155"/>
      <c r="AB1253" s="9"/>
      <c r="AC1253" s="9"/>
      <c r="AD1253" s="9"/>
      <c r="AE1253" s="9"/>
      <c r="AF1253" s="9"/>
      <c r="AG1253" s="9"/>
      <c r="AH1253" s="9"/>
    </row>
    <row r="1254" ht="15.75" customHeight="1">
      <c r="A1254" s="177">
        <v>43902.0</v>
      </c>
      <c r="B1254" s="178">
        <v>2.43</v>
      </c>
      <c r="C1254" s="178">
        <v>2.55</v>
      </c>
      <c r="D1254" s="178">
        <v>2.65</v>
      </c>
      <c r="E1254" s="178">
        <v>2.8</v>
      </c>
      <c r="F1254" s="178">
        <v>3.05</v>
      </c>
      <c r="G1254" s="178">
        <v>3.35</v>
      </c>
      <c r="H1254" s="178">
        <v>3.93</v>
      </c>
      <c r="I1254" s="178">
        <v>4.42</v>
      </c>
      <c r="J1254" s="178">
        <v>4.66</v>
      </c>
      <c r="K1254" s="179">
        <f>MAX(0,((T1254*(365/365))-VLOOKUP(A1254,VBMA!$A:$D,4,0))  /  (T1254* (365/365)   ))</f>
        <v>0.6888644918</v>
      </c>
      <c r="L1254" s="180">
        <f t="shared" ref="L1254:S1254" si="1257">(B1254*(1-$K1254) * (365/365))/100</f>
        <v>0.007560592848</v>
      </c>
      <c r="M1254" s="180">
        <f t="shared" si="1257"/>
        <v>0.007933955458</v>
      </c>
      <c r="N1254" s="180">
        <f t="shared" si="1257"/>
        <v>0.008245090966</v>
      </c>
      <c r="O1254" s="180">
        <f t="shared" si="1257"/>
        <v>0.008711794228</v>
      </c>
      <c r="P1254" s="180">
        <f t="shared" si="1257"/>
        <v>0.009489632999</v>
      </c>
      <c r="Q1254" s="180">
        <f t="shared" si="1257"/>
        <v>0.01042303952</v>
      </c>
      <c r="R1254" s="180">
        <f t="shared" si="1257"/>
        <v>0.01222762547</v>
      </c>
      <c r="S1254" s="180">
        <f t="shared" si="1257"/>
        <v>0.01375218946</v>
      </c>
      <c r="T1254" s="181">
        <f t="shared" si="3"/>
        <v>4.904615385</v>
      </c>
      <c r="U1254" s="182">
        <f t="shared" si="4"/>
        <v>44086</v>
      </c>
      <c r="V1254" s="182">
        <f t="shared" si="5"/>
        <v>44177</v>
      </c>
      <c r="W1254" s="182">
        <f t="shared" si="6"/>
        <v>44267</v>
      </c>
      <c r="X1254" s="181">
        <f t="shared" si="7"/>
        <v>184</v>
      </c>
      <c r="Y1254" s="181">
        <f t="shared" si="8"/>
        <v>275</v>
      </c>
      <c r="Z1254" s="181">
        <f t="shared" si="9"/>
        <v>365</v>
      </c>
      <c r="AA1254" s="155"/>
      <c r="AB1254" s="9"/>
      <c r="AC1254" s="9"/>
      <c r="AD1254" s="9"/>
      <c r="AE1254" s="9"/>
      <c r="AF1254" s="9"/>
      <c r="AG1254" s="9"/>
      <c r="AH1254" s="9"/>
    </row>
    <row r="1255" ht="15.75" customHeight="1">
      <c r="A1255" s="177">
        <v>43901.0</v>
      </c>
      <c r="B1255" s="178">
        <v>2.35</v>
      </c>
      <c r="C1255" s="178">
        <v>2.53</v>
      </c>
      <c r="D1255" s="178">
        <v>2.6</v>
      </c>
      <c r="E1255" s="178">
        <v>2.75</v>
      </c>
      <c r="F1255" s="178">
        <v>3.03</v>
      </c>
      <c r="G1255" s="178">
        <v>3.25</v>
      </c>
      <c r="H1255" s="178">
        <v>4.0</v>
      </c>
      <c r="I1255" s="178">
        <v>4.48</v>
      </c>
      <c r="J1255" s="178">
        <v>4.63</v>
      </c>
      <c r="K1255" s="179">
        <f>MAX(0,((T1255*(365/365))-VLOOKUP(A1255,VBMA!$A:$D,4,0))  /  (T1255* (365/365)   ))</f>
        <v>0.6930203158</v>
      </c>
      <c r="L1255" s="180">
        <f t="shared" ref="L1255:S1255" si="1258">(B1255*(1-$K1255) * (365/365))/100</f>
        <v>0.007214022578</v>
      </c>
      <c r="M1255" s="180">
        <f t="shared" si="1258"/>
        <v>0.00776658601</v>
      </c>
      <c r="N1255" s="180">
        <f t="shared" si="1258"/>
        <v>0.007981471789</v>
      </c>
      <c r="O1255" s="180">
        <f t="shared" si="1258"/>
        <v>0.008441941315</v>
      </c>
      <c r="P1255" s="180">
        <f t="shared" si="1258"/>
        <v>0.00930148443</v>
      </c>
      <c r="Q1255" s="180">
        <f t="shared" si="1258"/>
        <v>0.009976839736</v>
      </c>
      <c r="R1255" s="180">
        <f t="shared" si="1258"/>
        <v>0.01227918737</v>
      </c>
      <c r="S1255" s="180">
        <f t="shared" si="1258"/>
        <v>0.01375268985</v>
      </c>
      <c r="T1255" s="181">
        <f t="shared" si="3"/>
        <v>4.954725275</v>
      </c>
      <c r="U1255" s="182">
        <f t="shared" si="4"/>
        <v>44085</v>
      </c>
      <c r="V1255" s="182">
        <f t="shared" si="5"/>
        <v>44176</v>
      </c>
      <c r="W1255" s="182">
        <f t="shared" si="6"/>
        <v>44266</v>
      </c>
      <c r="X1255" s="181">
        <f t="shared" si="7"/>
        <v>184</v>
      </c>
      <c r="Y1255" s="181">
        <f t="shared" si="8"/>
        <v>275</v>
      </c>
      <c r="Z1255" s="181">
        <f t="shared" si="9"/>
        <v>365</v>
      </c>
      <c r="AA1255" s="155"/>
      <c r="AB1255" s="9"/>
      <c r="AC1255" s="9"/>
      <c r="AD1255" s="9"/>
      <c r="AE1255" s="9"/>
      <c r="AF1255" s="9"/>
      <c r="AG1255" s="9"/>
      <c r="AH1255" s="9"/>
    </row>
    <row r="1256" ht="15.75" customHeight="1">
      <c r="A1256" s="177">
        <v>43900.0</v>
      </c>
      <c r="B1256" s="178">
        <v>2.28</v>
      </c>
      <c r="C1256" s="178">
        <v>2.43</v>
      </c>
      <c r="D1256" s="178">
        <v>2.57</v>
      </c>
      <c r="E1256" s="178">
        <v>2.73</v>
      </c>
      <c r="F1256" s="178">
        <v>3.0</v>
      </c>
      <c r="G1256" s="178">
        <v>3.27</v>
      </c>
      <c r="H1256" s="178">
        <v>3.9</v>
      </c>
      <c r="I1256" s="178">
        <v>4.42</v>
      </c>
      <c r="J1256" s="178">
        <v>4.66</v>
      </c>
      <c r="K1256" s="179">
        <f>MAX(0,((T1256*(365/365))-VLOOKUP(A1256,VBMA!$A:$D,4,0))  /  (T1256* (365/365)   ))</f>
        <v>0.6931673422</v>
      </c>
      <c r="L1256" s="180">
        <f t="shared" ref="L1256:S1256" si="1259">(B1256*(1-$K1256) * (365/365))/100</f>
        <v>0.006995784598</v>
      </c>
      <c r="M1256" s="180">
        <f t="shared" si="1259"/>
        <v>0.007456033584</v>
      </c>
      <c r="N1256" s="180">
        <f t="shared" si="1259"/>
        <v>0.007885599305</v>
      </c>
      <c r="O1256" s="180">
        <f t="shared" si="1259"/>
        <v>0.008376531558</v>
      </c>
      <c r="P1256" s="180">
        <f t="shared" si="1259"/>
        <v>0.009204979734</v>
      </c>
      <c r="Q1256" s="180">
        <f t="shared" si="1259"/>
        <v>0.01003342791</v>
      </c>
      <c r="R1256" s="180">
        <f t="shared" si="1259"/>
        <v>0.01196647365</v>
      </c>
      <c r="S1256" s="180">
        <f t="shared" si="1259"/>
        <v>0.01356200347</v>
      </c>
      <c r="T1256" s="181">
        <f t="shared" si="3"/>
        <v>4.934285714</v>
      </c>
      <c r="U1256" s="182">
        <f t="shared" si="4"/>
        <v>44084</v>
      </c>
      <c r="V1256" s="182">
        <f t="shared" si="5"/>
        <v>44175</v>
      </c>
      <c r="W1256" s="182">
        <f t="shared" si="6"/>
        <v>44265</v>
      </c>
      <c r="X1256" s="181">
        <f t="shared" si="7"/>
        <v>184</v>
      </c>
      <c r="Y1256" s="181">
        <f t="shared" si="8"/>
        <v>275</v>
      </c>
      <c r="Z1256" s="181">
        <f t="shared" si="9"/>
        <v>365</v>
      </c>
      <c r="AA1256" s="155"/>
      <c r="AB1256" s="9"/>
      <c r="AC1256" s="9"/>
      <c r="AD1256" s="9"/>
      <c r="AE1256" s="9"/>
      <c r="AF1256" s="9"/>
      <c r="AG1256" s="9"/>
      <c r="AH1256" s="9"/>
    </row>
    <row r="1257" ht="15.75" customHeight="1">
      <c r="A1257" s="177">
        <v>43899.0</v>
      </c>
      <c r="B1257" s="178">
        <v>2.2</v>
      </c>
      <c r="C1257" s="178">
        <v>2.34</v>
      </c>
      <c r="D1257" s="178">
        <v>2.48</v>
      </c>
      <c r="E1257" s="178">
        <v>2.62</v>
      </c>
      <c r="F1257" s="178">
        <v>2.96</v>
      </c>
      <c r="G1257" s="178">
        <v>3.16</v>
      </c>
      <c r="H1257" s="178">
        <v>3.98</v>
      </c>
      <c r="I1257" s="178">
        <v>4.46</v>
      </c>
      <c r="J1257" s="178">
        <v>4.64</v>
      </c>
      <c r="K1257" s="179">
        <f>MAX(0,((T1257*(365/365))-VLOOKUP(A1257,VBMA!$A:$D,4,0))  /  (T1257* (365/365)   ))</f>
        <v>0.7272391217</v>
      </c>
      <c r="L1257" s="180">
        <f t="shared" ref="L1257:S1257" si="1260">(B1257*(1-$K1257) * (365/365))/100</f>
        <v>0.006000739322</v>
      </c>
      <c r="M1257" s="180">
        <f t="shared" si="1260"/>
        <v>0.006382604552</v>
      </c>
      <c r="N1257" s="180">
        <f t="shared" si="1260"/>
        <v>0.006764469781</v>
      </c>
      <c r="O1257" s="180">
        <f t="shared" si="1260"/>
        <v>0.007146335011</v>
      </c>
      <c r="P1257" s="180">
        <f t="shared" si="1260"/>
        <v>0.008073721997</v>
      </c>
      <c r="Q1257" s="180">
        <f t="shared" si="1260"/>
        <v>0.008619243754</v>
      </c>
      <c r="R1257" s="180">
        <f t="shared" si="1260"/>
        <v>0.01085588296</v>
      </c>
      <c r="S1257" s="180">
        <f t="shared" si="1260"/>
        <v>0.01216513517</v>
      </c>
      <c r="T1257" s="181">
        <f t="shared" si="3"/>
        <v>4.934725275</v>
      </c>
      <c r="U1257" s="182">
        <f t="shared" si="4"/>
        <v>44083</v>
      </c>
      <c r="V1257" s="182">
        <f t="shared" si="5"/>
        <v>44174</v>
      </c>
      <c r="W1257" s="182">
        <f t="shared" si="6"/>
        <v>44264</v>
      </c>
      <c r="X1257" s="181">
        <f t="shared" si="7"/>
        <v>184</v>
      </c>
      <c r="Y1257" s="181">
        <f t="shared" si="8"/>
        <v>275</v>
      </c>
      <c r="Z1257" s="181">
        <f t="shared" si="9"/>
        <v>365</v>
      </c>
      <c r="AA1257" s="155"/>
      <c r="AB1257" s="9"/>
      <c r="AC1257" s="9"/>
      <c r="AD1257" s="9"/>
      <c r="AE1257" s="9"/>
      <c r="AF1257" s="9"/>
      <c r="AG1257" s="9"/>
      <c r="AH1257" s="9"/>
    </row>
    <row r="1258" ht="15.75" customHeight="1">
      <c r="A1258" s="177">
        <v>43896.0</v>
      </c>
      <c r="B1258" s="178">
        <v>2.02</v>
      </c>
      <c r="C1258" s="178">
        <v>2.24</v>
      </c>
      <c r="D1258" s="178">
        <v>2.36</v>
      </c>
      <c r="E1258" s="178">
        <v>2.62</v>
      </c>
      <c r="F1258" s="178">
        <v>3.02</v>
      </c>
      <c r="G1258" s="178">
        <v>3.26</v>
      </c>
      <c r="H1258" s="178">
        <v>3.98</v>
      </c>
      <c r="I1258" s="178">
        <v>4.48</v>
      </c>
      <c r="J1258" s="178">
        <v>4.65</v>
      </c>
      <c r="K1258" s="179">
        <f>MAX(0,((T1258*(365/365))-VLOOKUP(A1258,VBMA!$A:$D,4,0))  /  (T1258* (365/365)   ))</f>
        <v>0.7179619157</v>
      </c>
      <c r="L1258" s="180">
        <f t="shared" ref="L1258:S1258" si="1261">(B1258*(1-$K1258) * (365/365))/100</f>
        <v>0.005697169303</v>
      </c>
      <c r="M1258" s="180">
        <f t="shared" si="1261"/>
        <v>0.006317653088</v>
      </c>
      <c r="N1258" s="180">
        <f t="shared" si="1261"/>
        <v>0.006656098789</v>
      </c>
      <c r="O1258" s="180">
        <f t="shared" si="1261"/>
        <v>0.007389397809</v>
      </c>
      <c r="P1258" s="180">
        <f t="shared" si="1261"/>
        <v>0.008517550146</v>
      </c>
      <c r="Q1258" s="180">
        <f t="shared" si="1261"/>
        <v>0.009194441548</v>
      </c>
      <c r="R1258" s="180">
        <f t="shared" si="1261"/>
        <v>0.01122511576</v>
      </c>
      <c r="S1258" s="180">
        <f t="shared" si="1261"/>
        <v>0.01263530618</v>
      </c>
      <c r="T1258" s="181">
        <f t="shared" si="3"/>
        <v>4.974505495</v>
      </c>
      <c r="U1258" s="182">
        <f t="shared" si="4"/>
        <v>44080</v>
      </c>
      <c r="V1258" s="182">
        <f t="shared" si="5"/>
        <v>44171</v>
      </c>
      <c r="W1258" s="182">
        <f t="shared" si="6"/>
        <v>44261</v>
      </c>
      <c r="X1258" s="181">
        <f t="shared" si="7"/>
        <v>184</v>
      </c>
      <c r="Y1258" s="181">
        <f t="shared" si="8"/>
        <v>275</v>
      </c>
      <c r="Z1258" s="181">
        <f t="shared" si="9"/>
        <v>365</v>
      </c>
      <c r="AA1258" s="155"/>
      <c r="AB1258" s="9"/>
      <c r="AC1258" s="9"/>
      <c r="AD1258" s="9"/>
      <c r="AE1258" s="9"/>
      <c r="AF1258" s="9"/>
      <c r="AG1258" s="9"/>
      <c r="AH1258" s="9"/>
    </row>
    <row r="1259" ht="15.75" customHeight="1">
      <c r="A1259" s="177">
        <v>43895.0</v>
      </c>
      <c r="B1259" s="178">
        <v>2.0</v>
      </c>
      <c r="C1259" s="178">
        <v>2.2</v>
      </c>
      <c r="D1259" s="178">
        <v>2.35</v>
      </c>
      <c r="E1259" s="178">
        <v>2.63</v>
      </c>
      <c r="F1259" s="178">
        <v>2.93</v>
      </c>
      <c r="G1259" s="178">
        <v>3.18</v>
      </c>
      <c r="H1259" s="178">
        <v>3.98</v>
      </c>
      <c r="I1259" s="178">
        <v>4.42</v>
      </c>
      <c r="J1259" s="178">
        <v>4.62</v>
      </c>
      <c r="K1259" s="179">
        <f>MAX(0,((T1259*(365/365))-VLOOKUP(A1259,VBMA!$A:$D,4,0))  /  (T1259* (365/365)   ))</f>
        <v>0.7015549319</v>
      </c>
      <c r="L1259" s="180">
        <f t="shared" ref="L1259:S1259" si="1262">(B1259*(1-$K1259) * (365/365))/100</f>
        <v>0.005968901363</v>
      </c>
      <c r="M1259" s="180">
        <f t="shared" si="1262"/>
        <v>0.006565791499</v>
      </c>
      <c r="N1259" s="180">
        <f t="shared" si="1262"/>
        <v>0.007013459101</v>
      </c>
      <c r="O1259" s="180">
        <f t="shared" si="1262"/>
        <v>0.007849105292</v>
      </c>
      <c r="P1259" s="180">
        <f t="shared" si="1262"/>
        <v>0.008744440496</v>
      </c>
      <c r="Q1259" s="180">
        <f t="shared" si="1262"/>
        <v>0.009490553166</v>
      </c>
      <c r="R1259" s="180">
        <f t="shared" si="1262"/>
        <v>0.01187811371</v>
      </c>
      <c r="S1259" s="180">
        <f t="shared" si="1262"/>
        <v>0.01319127201</v>
      </c>
      <c r="T1259" s="181">
        <f t="shared" si="3"/>
        <v>4.855164835</v>
      </c>
      <c r="U1259" s="182">
        <f t="shared" si="4"/>
        <v>44079</v>
      </c>
      <c r="V1259" s="182">
        <f t="shared" si="5"/>
        <v>44170</v>
      </c>
      <c r="W1259" s="182">
        <f t="shared" si="6"/>
        <v>44260</v>
      </c>
      <c r="X1259" s="181">
        <f t="shared" si="7"/>
        <v>184</v>
      </c>
      <c r="Y1259" s="181">
        <f t="shared" si="8"/>
        <v>275</v>
      </c>
      <c r="Z1259" s="181">
        <f t="shared" si="9"/>
        <v>365</v>
      </c>
      <c r="AA1259" s="155"/>
      <c r="AB1259" s="9"/>
      <c r="AC1259" s="9"/>
      <c r="AD1259" s="9"/>
      <c r="AE1259" s="9"/>
      <c r="AF1259" s="9"/>
      <c r="AG1259" s="9"/>
      <c r="AH1259" s="9"/>
    </row>
    <row r="1260" ht="15.75" customHeight="1">
      <c r="A1260" s="177">
        <v>43894.0</v>
      </c>
      <c r="B1260" s="178">
        <v>2.08</v>
      </c>
      <c r="C1260" s="178">
        <v>2.3</v>
      </c>
      <c r="D1260" s="178">
        <v>2.42</v>
      </c>
      <c r="E1260" s="178">
        <v>2.62</v>
      </c>
      <c r="F1260" s="178">
        <v>2.98</v>
      </c>
      <c r="G1260" s="178">
        <v>3.24</v>
      </c>
      <c r="H1260" s="178">
        <v>3.96</v>
      </c>
      <c r="I1260" s="178">
        <v>4.4</v>
      </c>
      <c r="J1260" s="178">
        <v>4.64</v>
      </c>
      <c r="K1260" s="179">
        <f>MAX(0,((T1260*(365/365))-VLOOKUP(A1260,VBMA!$A:$D,4,0))  /  (T1260* (365/365)   ))</f>
        <v>0.6852227273</v>
      </c>
      <c r="L1260" s="180">
        <f t="shared" ref="L1260:S1260" si="1263">(B1260*(1-$K1260) * (365/365))/100</f>
        <v>0.006547367273</v>
      </c>
      <c r="M1260" s="180">
        <f t="shared" si="1263"/>
        <v>0.007239877273</v>
      </c>
      <c r="N1260" s="180">
        <f t="shared" si="1263"/>
        <v>0.00761761</v>
      </c>
      <c r="O1260" s="180">
        <f t="shared" si="1263"/>
        <v>0.008247164545</v>
      </c>
      <c r="P1260" s="180">
        <f t="shared" si="1263"/>
        <v>0.009380362727</v>
      </c>
      <c r="Q1260" s="180">
        <f t="shared" si="1263"/>
        <v>0.01019878364</v>
      </c>
      <c r="R1260" s="180">
        <f t="shared" si="1263"/>
        <v>0.01246518</v>
      </c>
      <c r="S1260" s="180">
        <f t="shared" si="1263"/>
        <v>0.0138502</v>
      </c>
      <c r="T1260" s="181">
        <f t="shared" si="3"/>
        <v>4.835164835</v>
      </c>
      <c r="U1260" s="182">
        <f t="shared" si="4"/>
        <v>44078</v>
      </c>
      <c r="V1260" s="182">
        <f t="shared" si="5"/>
        <v>44169</v>
      </c>
      <c r="W1260" s="182">
        <f t="shared" si="6"/>
        <v>44259</v>
      </c>
      <c r="X1260" s="181">
        <f t="shared" si="7"/>
        <v>184</v>
      </c>
      <c r="Y1260" s="181">
        <f t="shared" si="8"/>
        <v>275</v>
      </c>
      <c r="Z1260" s="181">
        <f t="shared" si="9"/>
        <v>365</v>
      </c>
      <c r="AA1260" s="155"/>
      <c r="AB1260" s="9"/>
      <c r="AC1260" s="9"/>
      <c r="AD1260" s="9"/>
      <c r="AE1260" s="9"/>
      <c r="AF1260" s="9"/>
      <c r="AG1260" s="9"/>
      <c r="AH1260" s="9"/>
    </row>
    <row r="1261" ht="15.75" customHeight="1">
      <c r="A1261" s="177">
        <v>43893.0</v>
      </c>
      <c r="B1261" s="178">
        <v>2.12</v>
      </c>
      <c r="C1261" s="178">
        <v>2.32</v>
      </c>
      <c r="D1261" s="178">
        <v>2.44</v>
      </c>
      <c r="E1261" s="178">
        <v>2.66</v>
      </c>
      <c r="F1261" s="178">
        <v>2.98</v>
      </c>
      <c r="G1261" s="178">
        <v>3.28</v>
      </c>
      <c r="H1261" s="178">
        <v>4.0</v>
      </c>
      <c r="I1261" s="178">
        <v>4.44</v>
      </c>
      <c r="J1261" s="178">
        <v>4.64</v>
      </c>
      <c r="K1261" s="179">
        <f>MAX(0,((T1261*(365/365))-VLOOKUP(A1261,VBMA!$A:$D,4,0))  /  (T1261* (365/365)   ))</f>
        <v>0.6451402038</v>
      </c>
      <c r="L1261" s="180">
        <f t="shared" ref="L1261:S1261" si="1264">(B1261*(1-$K1261) * (365/365))/100</f>
        <v>0.00752302768</v>
      </c>
      <c r="M1261" s="180">
        <f t="shared" si="1264"/>
        <v>0.008232747273</v>
      </c>
      <c r="N1261" s="180">
        <f t="shared" si="1264"/>
        <v>0.008658579028</v>
      </c>
      <c r="O1261" s="180">
        <f t="shared" si="1264"/>
        <v>0.00943927058</v>
      </c>
      <c r="P1261" s="180">
        <f t="shared" si="1264"/>
        <v>0.01057482193</v>
      </c>
      <c r="Q1261" s="180">
        <f t="shared" si="1264"/>
        <v>0.01163940132</v>
      </c>
      <c r="R1261" s="180">
        <f t="shared" si="1264"/>
        <v>0.01419439185</v>
      </c>
      <c r="S1261" s="180">
        <f t="shared" si="1264"/>
        <v>0.01575577495</v>
      </c>
      <c r="T1261" s="181">
        <f t="shared" si="3"/>
        <v>4.875164835</v>
      </c>
      <c r="U1261" s="182">
        <f t="shared" si="4"/>
        <v>44077</v>
      </c>
      <c r="V1261" s="182">
        <f t="shared" si="5"/>
        <v>44168</v>
      </c>
      <c r="W1261" s="182">
        <f t="shared" si="6"/>
        <v>44258</v>
      </c>
      <c r="X1261" s="181">
        <f t="shared" si="7"/>
        <v>184</v>
      </c>
      <c r="Y1261" s="181">
        <f t="shared" si="8"/>
        <v>275</v>
      </c>
      <c r="Z1261" s="181">
        <f t="shared" si="9"/>
        <v>365</v>
      </c>
      <c r="AA1261" s="155"/>
      <c r="AB1261" s="9"/>
      <c r="AC1261" s="9"/>
      <c r="AD1261" s="9"/>
      <c r="AE1261" s="9"/>
      <c r="AF1261" s="9"/>
      <c r="AG1261" s="9"/>
      <c r="AH1261" s="9"/>
    </row>
    <row r="1262" ht="15.75" customHeight="1">
      <c r="A1262" s="177">
        <v>43892.0</v>
      </c>
      <c r="B1262" s="178">
        <v>2.15</v>
      </c>
      <c r="C1262" s="178">
        <v>2.33</v>
      </c>
      <c r="D1262" s="178">
        <v>2.48</v>
      </c>
      <c r="E1262" s="178">
        <v>2.78</v>
      </c>
      <c r="F1262" s="178">
        <v>3.0</v>
      </c>
      <c r="G1262" s="178">
        <v>3.3</v>
      </c>
      <c r="H1262" s="178">
        <v>4.0</v>
      </c>
      <c r="I1262" s="178">
        <v>4.44</v>
      </c>
      <c r="J1262" s="178">
        <v>4.64</v>
      </c>
      <c r="K1262" s="179">
        <f>MAX(0,((T1262*(365/365))-VLOOKUP(A1262,VBMA!$A:$D,4,0))  /  (T1262* (365/365)   ))</f>
        <v>0.6344738978</v>
      </c>
      <c r="L1262" s="180">
        <f t="shared" ref="L1262:S1262" si="1265">(B1262*(1-$K1262) * (365/365))/100</f>
        <v>0.007858811198</v>
      </c>
      <c r="M1262" s="180">
        <f t="shared" si="1265"/>
        <v>0.008516758182</v>
      </c>
      <c r="N1262" s="180">
        <f t="shared" si="1265"/>
        <v>0.009065047336</v>
      </c>
      <c r="O1262" s="180">
        <f t="shared" si="1265"/>
        <v>0.01016162564</v>
      </c>
      <c r="P1262" s="180">
        <f t="shared" si="1265"/>
        <v>0.01096578307</v>
      </c>
      <c r="Q1262" s="180">
        <f t="shared" si="1265"/>
        <v>0.01206236137</v>
      </c>
      <c r="R1262" s="180">
        <f t="shared" si="1265"/>
        <v>0.01462104409</v>
      </c>
      <c r="S1262" s="180">
        <f t="shared" si="1265"/>
        <v>0.01622935894</v>
      </c>
      <c r="T1262" s="181">
        <f t="shared" si="3"/>
        <v>4.875164835</v>
      </c>
      <c r="U1262" s="182">
        <f t="shared" si="4"/>
        <v>44076</v>
      </c>
      <c r="V1262" s="182">
        <f t="shared" si="5"/>
        <v>44167</v>
      </c>
      <c r="W1262" s="182">
        <f t="shared" si="6"/>
        <v>44257</v>
      </c>
      <c r="X1262" s="181">
        <f t="shared" si="7"/>
        <v>184</v>
      </c>
      <c r="Y1262" s="181">
        <f t="shared" si="8"/>
        <v>275</v>
      </c>
      <c r="Z1262" s="181">
        <f t="shared" si="9"/>
        <v>365</v>
      </c>
      <c r="AA1262" s="155"/>
      <c r="AB1262" s="9"/>
      <c r="AC1262" s="9"/>
      <c r="AD1262" s="9"/>
      <c r="AE1262" s="9"/>
      <c r="AF1262" s="9"/>
      <c r="AG1262" s="9"/>
      <c r="AH1262" s="9"/>
    </row>
    <row r="1263" ht="15.75" customHeight="1">
      <c r="A1263" s="177">
        <v>43889.0</v>
      </c>
      <c r="B1263" s="178">
        <v>2.03</v>
      </c>
      <c r="C1263" s="178">
        <v>2.3</v>
      </c>
      <c r="D1263" s="178">
        <v>2.5</v>
      </c>
      <c r="E1263" s="178">
        <v>2.78</v>
      </c>
      <c r="F1263" s="178">
        <v>3.13</v>
      </c>
      <c r="G1263" s="178">
        <v>3.35</v>
      </c>
      <c r="H1263" s="178">
        <v>4.15</v>
      </c>
      <c r="I1263" s="178">
        <v>4.54</v>
      </c>
      <c r="J1263" s="178">
        <v>4.76</v>
      </c>
      <c r="K1263" s="179">
        <f>MAX(0,((T1263*(365/365))-VLOOKUP(A1263,VBMA!$A:$D,4,0))  /  (T1263* (365/365)   ))</f>
        <v>0.6436105477</v>
      </c>
      <c r="L1263" s="180">
        <f t="shared" ref="L1263:S1263" si="1266">(B1263*(1-$K1263) * (365/365))/100</f>
        <v>0.007234705882</v>
      </c>
      <c r="M1263" s="180">
        <f t="shared" si="1266"/>
        <v>0.008196957404</v>
      </c>
      <c r="N1263" s="180">
        <f t="shared" si="1266"/>
        <v>0.008909736308</v>
      </c>
      <c r="O1263" s="180">
        <f t="shared" si="1266"/>
        <v>0.009907626775</v>
      </c>
      <c r="P1263" s="180">
        <f t="shared" si="1266"/>
        <v>0.01115498986</v>
      </c>
      <c r="Q1263" s="180">
        <f t="shared" si="1266"/>
        <v>0.01193904665</v>
      </c>
      <c r="R1263" s="180">
        <f t="shared" si="1266"/>
        <v>0.01479016227</v>
      </c>
      <c r="S1263" s="180">
        <f t="shared" si="1266"/>
        <v>0.01618008114</v>
      </c>
      <c r="T1263" s="181">
        <f t="shared" si="3"/>
        <v>4.93</v>
      </c>
      <c r="U1263" s="182">
        <f t="shared" si="4"/>
        <v>44071</v>
      </c>
      <c r="V1263" s="182">
        <f t="shared" si="5"/>
        <v>44163</v>
      </c>
      <c r="W1263" s="182">
        <f t="shared" si="6"/>
        <v>44255</v>
      </c>
      <c r="X1263" s="181">
        <f t="shared" si="7"/>
        <v>182</v>
      </c>
      <c r="Y1263" s="181">
        <f t="shared" si="8"/>
        <v>274</v>
      </c>
      <c r="Z1263" s="181">
        <f t="shared" si="9"/>
        <v>366</v>
      </c>
      <c r="AA1263" s="155"/>
      <c r="AB1263" s="9"/>
      <c r="AC1263" s="9"/>
      <c r="AD1263" s="9"/>
      <c r="AE1263" s="9"/>
      <c r="AF1263" s="9"/>
      <c r="AG1263" s="9"/>
      <c r="AH1263" s="9"/>
    </row>
    <row r="1264" ht="15.75" customHeight="1">
      <c r="A1264" s="177">
        <v>43888.0</v>
      </c>
      <c r="B1264" s="178">
        <v>2.15</v>
      </c>
      <c r="C1264" s="178">
        <v>2.47</v>
      </c>
      <c r="D1264" s="178">
        <v>2.63</v>
      </c>
      <c r="E1264" s="178">
        <v>2.85</v>
      </c>
      <c r="F1264" s="178">
        <v>3.17</v>
      </c>
      <c r="G1264" s="178">
        <v>3.4</v>
      </c>
      <c r="H1264" s="178">
        <v>4.05</v>
      </c>
      <c r="I1264" s="178">
        <v>4.5</v>
      </c>
      <c r="J1264" s="178">
        <v>4.72</v>
      </c>
      <c r="K1264" s="179">
        <f>MAX(0,((T1264*(365/365))-VLOOKUP(A1264,VBMA!$A:$D,4,0))  /  (T1264* (365/365)   ))</f>
        <v>0.6337373737</v>
      </c>
      <c r="L1264" s="180">
        <f t="shared" ref="L1264:S1264" si="1267">(B1264*(1-$K1264) * (365/365))/100</f>
        <v>0.007874646465</v>
      </c>
      <c r="M1264" s="180">
        <f t="shared" si="1267"/>
        <v>0.009046686869</v>
      </c>
      <c r="N1264" s="180">
        <f t="shared" si="1267"/>
        <v>0.009632707071</v>
      </c>
      <c r="O1264" s="180">
        <f t="shared" si="1267"/>
        <v>0.01043848485</v>
      </c>
      <c r="P1264" s="180">
        <f t="shared" si="1267"/>
        <v>0.01161052525</v>
      </c>
      <c r="Q1264" s="180">
        <f t="shared" si="1267"/>
        <v>0.01245292929</v>
      </c>
      <c r="R1264" s="180">
        <f t="shared" si="1267"/>
        <v>0.01483363636</v>
      </c>
      <c r="S1264" s="180">
        <f t="shared" si="1267"/>
        <v>0.01648181818</v>
      </c>
      <c r="T1264" s="181">
        <f t="shared" si="3"/>
        <v>4.95</v>
      </c>
      <c r="U1264" s="182">
        <f t="shared" si="4"/>
        <v>44070</v>
      </c>
      <c r="V1264" s="182">
        <f t="shared" si="5"/>
        <v>44162</v>
      </c>
      <c r="W1264" s="182">
        <f t="shared" si="6"/>
        <v>44254</v>
      </c>
      <c r="X1264" s="181">
        <f t="shared" si="7"/>
        <v>182</v>
      </c>
      <c r="Y1264" s="181">
        <f t="shared" si="8"/>
        <v>274</v>
      </c>
      <c r="Z1264" s="181">
        <f t="shared" si="9"/>
        <v>366</v>
      </c>
      <c r="AA1264" s="155"/>
      <c r="AB1264" s="9"/>
      <c r="AC1264" s="9"/>
      <c r="AD1264" s="9"/>
      <c r="AE1264" s="9"/>
      <c r="AF1264" s="9"/>
      <c r="AG1264" s="9"/>
      <c r="AH1264" s="9"/>
    </row>
    <row r="1265" ht="15.75" customHeight="1">
      <c r="A1265" s="177">
        <v>43887.0</v>
      </c>
      <c r="B1265" s="178">
        <v>2.4</v>
      </c>
      <c r="C1265" s="178">
        <v>2.62</v>
      </c>
      <c r="D1265" s="178">
        <v>2.67</v>
      </c>
      <c r="E1265" s="178">
        <v>2.85</v>
      </c>
      <c r="F1265" s="178">
        <v>3.17</v>
      </c>
      <c r="G1265" s="178">
        <v>3.38</v>
      </c>
      <c r="H1265" s="178">
        <v>4.08</v>
      </c>
      <c r="I1265" s="178">
        <v>4.52</v>
      </c>
      <c r="J1265" s="178">
        <v>4.68</v>
      </c>
      <c r="K1265" s="179">
        <f>MAX(0,((T1265*(365/365))-VLOOKUP(A1265,VBMA!$A:$D,4,0))  /  (T1265* (365/365)   ))</f>
        <v>0.6391129032</v>
      </c>
      <c r="L1265" s="180">
        <f t="shared" ref="L1265:S1265" si="1268">(B1265*(1-$K1265) * (365/365))/100</f>
        <v>0.008661290323</v>
      </c>
      <c r="M1265" s="180">
        <f t="shared" si="1268"/>
        <v>0.009455241935</v>
      </c>
      <c r="N1265" s="180">
        <f t="shared" si="1268"/>
        <v>0.009635685484</v>
      </c>
      <c r="O1265" s="180">
        <f t="shared" si="1268"/>
        <v>0.01028528226</v>
      </c>
      <c r="P1265" s="180">
        <f t="shared" si="1268"/>
        <v>0.01144012097</v>
      </c>
      <c r="Q1265" s="180">
        <f t="shared" si="1268"/>
        <v>0.01219798387</v>
      </c>
      <c r="R1265" s="180">
        <f t="shared" si="1268"/>
        <v>0.01472419355</v>
      </c>
      <c r="S1265" s="180">
        <f t="shared" si="1268"/>
        <v>0.01631209677</v>
      </c>
      <c r="T1265" s="181">
        <f t="shared" si="3"/>
        <v>4.96</v>
      </c>
      <c r="U1265" s="182">
        <f t="shared" si="4"/>
        <v>44069</v>
      </c>
      <c r="V1265" s="182">
        <f t="shared" si="5"/>
        <v>44161</v>
      </c>
      <c r="W1265" s="182">
        <f t="shared" si="6"/>
        <v>44253</v>
      </c>
      <c r="X1265" s="181">
        <f t="shared" si="7"/>
        <v>182</v>
      </c>
      <c r="Y1265" s="181">
        <f t="shared" si="8"/>
        <v>274</v>
      </c>
      <c r="Z1265" s="181">
        <f t="shared" si="9"/>
        <v>366</v>
      </c>
      <c r="AA1265" s="155"/>
      <c r="AB1265" s="9"/>
      <c r="AC1265" s="9"/>
      <c r="AD1265" s="9"/>
      <c r="AE1265" s="9"/>
      <c r="AF1265" s="9"/>
      <c r="AG1265" s="9"/>
      <c r="AH1265" s="9"/>
    </row>
    <row r="1266" ht="15.75" customHeight="1">
      <c r="A1266" s="177">
        <v>43886.0</v>
      </c>
      <c r="B1266" s="178">
        <v>2.5</v>
      </c>
      <c r="C1266" s="178">
        <v>2.72</v>
      </c>
      <c r="D1266" s="178">
        <v>2.78</v>
      </c>
      <c r="E1266" s="178">
        <v>2.94</v>
      </c>
      <c r="F1266" s="178">
        <v>3.16</v>
      </c>
      <c r="G1266" s="178">
        <v>3.4</v>
      </c>
      <c r="H1266" s="178">
        <v>4.12</v>
      </c>
      <c r="I1266" s="178">
        <v>4.54</v>
      </c>
      <c r="J1266" s="178">
        <v>4.7</v>
      </c>
      <c r="K1266" s="179">
        <f>MAX(0,((T1266*(365/365))-VLOOKUP(A1266,VBMA!$A:$D,4,0))  /  (T1266* (365/365)   ))</f>
        <v>0.641733871</v>
      </c>
      <c r="L1266" s="180">
        <f t="shared" ref="L1266:S1266" si="1269">(B1266*(1-$K1266) * (365/365))/100</f>
        <v>0.008956653226</v>
      </c>
      <c r="M1266" s="180">
        <f t="shared" si="1269"/>
        <v>0.00974483871</v>
      </c>
      <c r="N1266" s="180">
        <f t="shared" si="1269"/>
        <v>0.009959798387</v>
      </c>
      <c r="O1266" s="180">
        <f t="shared" si="1269"/>
        <v>0.01053302419</v>
      </c>
      <c r="P1266" s="180">
        <f t="shared" si="1269"/>
        <v>0.01132120968</v>
      </c>
      <c r="Q1266" s="180">
        <f t="shared" si="1269"/>
        <v>0.01218104839</v>
      </c>
      <c r="R1266" s="180">
        <f t="shared" si="1269"/>
        <v>0.01476056452</v>
      </c>
      <c r="S1266" s="180">
        <f t="shared" si="1269"/>
        <v>0.01626528226</v>
      </c>
      <c r="T1266" s="181">
        <f t="shared" si="3"/>
        <v>4.96</v>
      </c>
      <c r="U1266" s="182">
        <f t="shared" si="4"/>
        <v>44068</v>
      </c>
      <c r="V1266" s="182">
        <f t="shared" si="5"/>
        <v>44160</v>
      </c>
      <c r="W1266" s="182">
        <f t="shared" si="6"/>
        <v>44252</v>
      </c>
      <c r="X1266" s="181">
        <f t="shared" si="7"/>
        <v>182</v>
      </c>
      <c r="Y1266" s="181">
        <f t="shared" si="8"/>
        <v>274</v>
      </c>
      <c r="Z1266" s="181">
        <f t="shared" si="9"/>
        <v>366</v>
      </c>
      <c r="AA1266" s="155"/>
      <c r="AB1266" s="9"/>
      <c r="AC1266" s="9"/>
      <c r="AD1266" s="9"/>
      <c r="AE1266" s="9"/>
      <c r="AF1266" s="9"/>
      <c r="AG1266" s="9"/>
      <c r="AH1266" s="9"/>
    </row>
    <row r="1267" ht="15.75" customHeight="1">
      <c r="A1267" s="177">
        <v>43885.0</v>
      </c>
      <c r="B1267" s="178">
        <v>2.34</v>
      </c>
      <c r="C1267" s="178">
        <v>2.59</v>
      </c>
      <c r="D1267" s="178">
        <v>2.66</v>
      </c>
      <c r="E1267" s="178">
        <v>2.84</v>
      </c>
      <c r="F1267" s="178">
        <v>3.16</v>
      </c>
      <c r="G1267" s="178">
        <v>3.37</v>
      </c>
      <c r="H1267" s="178">
        <v>4.01</v>
      </c>
      <c r="I1267" s="178">
        <v>4.42</v>
      </c>
      <c r="J1267" s="178">
        <v>4.62</v>
      </c>
      <c r="K1267" s="179">
        <f>MAX(0,((T1267*(365/365))-VLOOKUP(A1267,VBMA!$A:$D,4,0))  /  (T1267* (365/365)   ))</f>
        <v>0.6188405797</v>
      </c>
      <c r="L1267" s="180">
        <f t="shared" ref="L1267:S1267" si="1270">(B1267*(1-$K1267) * (365/365))/100</f>
        <v>0.008919130435</v>
      </c>
      <c r="M1267" s="180">
        <f t="shared" si="1270"/>
        <v>0.009872028986</v>
      </c>
      <c r="N1267" s="180">
        <f t="shared" si="1270"/>
        <v>0.01013884058</v>
      </c>
      <c r="O1267" s="180">
        <f t="shared" si="1270"/>
        <v>0.01082492754</v>
      </c>
      <c r="P1267" s="180">
        <f t="shared" si="1270"/>
        <v>0.01204463768</v>
      </c>
      <c r="Q1267" s="180">
        <f t="shared" si="1270"/>
        <v>0.01284507246</v>
      </c>
      <c r="R1267" s="180">
        <f t="shared" si="1270"/>
        <v>0.01528449275</v>
      </c>
      <c r="S1267" s="180">
        <f t="shared" si="1270"/>
        <v>0.01684724638</v>
      </c>
      <c r="T1267" s="181">
        <f t="shared" si="3"/>
        <v>4.83</v>
      </c>
      <c r="U1267" s="182">
        <f t="shared" si="4"/>
        <v>44067</v>
      </c>
      <c r="V1267" s="182">
        <f t="shared" si="5"/>
        <v>44159</v>
      </c>
      <c r="W1267" s="182">
        <f t="shared" si="6"/>
        <v>44251</v>
      </c>
      <c r="X1267" s="181">
        <f t="shared" si="7"/>
        <v>182</v>
      </c>
      <c r="Y1267" s="181">
        <f t="shared" si="8"/>
        <v>274</v>
      </c>
      <c r="Z1267" s="181">
        <f t="shared" si="9"/>
        <v>366</v>
      </c>
      <c r="AA1267" s="155"/>
      <c r="AB1267" s="9"/>
      <c r="AC1267" s="9"/>
      <c r="AD1267" s="9"/>
      <c r="AE1267" s="9"/>
      <c r="AF1267" s="9"/>
      <c r="AG1267" s="9"/>
      <c r="AH1267" s="9"/>
    </row>
    <row r="1268" ht="15.75" customHeight="1">
      <c r="A1268" s="177">
        <v>43882.0</v>
      </c>
      <c r="B1268" s="178">
        <v>2.3</v>
      </c>
      <c r="C1268" s="178">
        <v>2.47</v>
      </c>
      <c r="D1268" s="178">
        <v>2.57</v>
      </c>
      <c r="E1268" s="178">
        <v>2.73</v>
      </c>
      <c r="F1268" s="178">
        <v>3.15</v>
      </c>
      <c r="G1268" s="178">
        <v>3.4</v>
      </c>
      <c r="H1268" s="178">
        <v>3.98</v>
      </c>
      <c r="I1268" s="178">
        <v>4.38</v>
      </c>
      <c r="J1268" s="178">
        <v>4.58</v>
      </c>
      <c r="K1268" s="179">
        <f>MAX(0,((T1268*(365/365))-VLOOKUP(A1268,VBMA!$A:$D,4,0))  /  (T1268* (365/365)   ))</f>
        <v>0.6322175732</v>
      </c>
      <c r="L1268" s="180">
        <f t="shared" ref="L1268:S1268" si="1271">(B1268*(1-$K1268) * (365/365))/100</f>
        <v>0.008458995816</v>
      </c>
      <c r="M1268" s="180">
        <f t="shared" si="1271"/>
        <v>0.009084225941</v>
      </c>
      <c r="N1268" s="180">
        <f t="shared" si="1271"/>
        <v>0.009452008368</v>
      </c>
      <c r="O1268" s="180">
        <f t="shared" si="1271"/>
        <v>0.01004046025</v>
      </c>
      <c r="P1268" s="180">
        <f t="shared" si="1271"/>
        <v>0.01158514644</v>
      </c>
      <c r="Q1268" s="180">
        <f t="shared" si="1271"/>
        <v>0.01250460251</v>
      </c>
      <c r="R1268" s="180">
        <f t="shared" si="1271"/>
        <v>0.01463774059</v>
      </c>
      <c r="S1268" s="180">
        <f t="shared" si="1271"/>
        <v>0.01610887029</v>
      </c>
      <c r="T1268" s="181">
        <f t="shared" si="3"/>
        <v>4.78</v>
      </c>
      <c r="U1268" s="182">
        <f t="shared" si="4"/>
        <v>44064</v>
      </c>
      <c r="V1268" s="182">
        <f t="shared" si="5"/>
        <v>44156</v>
      </c>
      <c r="W1268" s="182">
        <f t="shared" si="6"/>
        <v>44248</v>
      </c>
      <c r="X1268" s="181">
        <f t="shared" si="7"/>
        <v>182</v>
      </c>
      <c r="Y1268" s="181">
        <f t="shared" si="8"/>
        <v>274</v>
      </c>
      <c r="Z1268" s="181">
        <f t="shared" si="9"/>
        <v>366</v>
      </c>
      <c r="AA1268" s="155"/>
      <c r="AB1268" s="9"/>
      <c r="AC1268" s="9"/>
      <c r="AD1268" s="9"/>
      <c r="AE1268" s="9"/>
      <c r="AF1268" s="9"/>
      <c r="AG1268" s="9"/>
      <c r="AH1268" s="9"/>
    </row>
    <row r="1269" ht="15.75" customHeight="1">
      <c r="A1269" s="177">
        <v>43881.0</v>
      </c>
      <c r="B1269" s="178">
        <v>2.17</v>
      </c>
      <c r="C1269" s="178">
        <v>2.38</v>
      </c>
      <c r="D1269" s="178">
        <v>2.52</v>
      </c>
      <c r="E1269" s="178">
        <v>2.73</v>
      </c>
      <c r="F1269" s="178">
        <v>3.2</v>
      </c>
      <c r="G1269" s="178">
        <v>3.43</v>
      </c>
      <c r="H1269" s="178">
        <v>4.03</v>
      </c>
      <c r="I1269" s="178">
        <v>4.44</v>
      </c>
      <c r="J1269" s="178">
        <v>4.68</v>
      </c>
      <c r="K1269" s="179">
        <f>MAX(0,((T1269*(365/365))-VLOOKUP(A1269,VBMA!$A:$D,4,0))  /  (T1269* (365/365)   ))</f>
        <v>0.6445360825</v>
      </c>
      <c r="L1269" s="180">
        <f t="shared" ref="L1269:S1269" si="1272">(B1269*(1-$K1269) * (365/365))/100</f>
        <v>0.00771356701</v>
      </c>
      <c r="M1269" s="180">
        <f t="shared" si="1272"/>
        <v>0.008460041237</v>
      </c>
      <c r="N1269" s="180">
        <f t="shared" si="1272"/>
        <v>0.008957690722</v>
      </c>
      <c r="O1269" s="180">
        <f t="shared" si="1272"/>
        <v>0.009704164948</v>
      </c>
      <c r="P1269" s="180">
        <f t="shared" si="1272"/>
        <v>0.01137484536</v>
      </c>
      <c r="Q1269" s="180">
        <f t="shared" si="1272"/>
        <v>0.01219241237</v>
      </c>
      <c r="R1269" s="180">
        <f t="shared" si="1272"/>
        <v>0.01432519588</v>
      </c>
      <c r="S1269" s="180">
        <f t="shared" si="1272"/>
        <v>0.01578259794</v>
      </c>
      <c r="T1269" s="181">
        <f t="shared" si="3"/>
        <v>4.85</v>
      </c>
      <c r="U1269" s="182">
        <f t="shared" si="4"/>
        <v>44063</v>
      </c>
      <c r="V1269" s="182">
        <f t="shared" si="5"/>
        <v>44155</v>
      </c>
      <c r="W1269" s="182">
        <f t="shared" si="6"/>
        <v>44247</v>
      </c>
      <c r="X1269" s="181">
        <f t="shared" si="7"/>
        <v>182</v>
      </c>
      <c r="Y1269" s="181">
        <f t="shared" si="8"/>
        <v>274</v>
      </c>
      <c r="Z1269" s="181">
        <f t="shared" si="9"/>
        <v>366</v>
      </c>
      <c r="AA1269" s="155"/>
      <c r="AB1269" s="9"/>
      <c r="AC1269" s="9"/>
      <c r="AD1269" s="9"/>
      <c r="AE1269" s="9"/>
      <c r="AF1269" s="9"/>
      <c r="AG1269" s="9"/>
      <c r="AH1269" s="9"/>
    </row>
    <row r="1270" ht="15.75" customHeight="1">
      <c r="A1270" s="177">
        <v>43880.0</v>
      </c>
      <c r="B1270" s="178">
        <v>2.1</v>
      </c>
      <c r="C1270" s="178">
        <v>2.43</v>
      </c>
      <c r="D1270" s="178">
        <v>2.5</v>
      </c>
      <c r="E1270" s="178">
        <v>2.73</v>
      </c>
      <c r="F1270" s="178">
        <v>3.2</v>
      </c>
      <c r="G1270" s="178">
        <v>3.43</v>
      </c>
      <c r="H1270" s="178">
        <v>4.05</v>
      </c>
      <c r="I1270" s="178">
        <v>4.43</v>
      </c>
      <c r="J1270" s="178">
        <v>4.63</v>
      </c>
      <c r="K1270" s="179">
        <f>MAX(0,((T1270*(365/365))-VLOOKUP(A1270,VBMA!$A:$D,4,0))  /  (T1270* (365/365)   ))</f>
        <v>0.6463617464</v>
      </c>
      <c r="L1270" s="180">
        <f t="shared" ref="L1270:S1270" si="1273">(B1270*(1-$K1270) * (365/365))/100</f>
        <v>0.007426403326</v>
      </c>
      <c r="M1270" s="180">
        <f t="shared" si="1273"/>
        <v>0.008593409563</v>
      </c>
      <c r="N1270" s="180">
        <f t="shared" si="1273"/>
        <v>0.008840956341</v>
      </c>
      <c r="O1270" s="180">
        <f t="shared" si="1273"/>
        <v>0.009654324324</v>
      </c>
      <c r="P1270" s="180">
        <f t="shared" si="1273"/>
        <v>0.01131642412</v>
      </c>
      <c r="Q1270" s="180">
        <f t="shared" si="1273"/>
        <v>0.0121297921</v>
      </c>
      <c r="R1270" s="180">
        <f t="shared" si="1273"/>
        <v>0.01432234927</v>
      </c>
      <c r="S1270" s="180">
        <f t="shared" si="1273"/>
        <v>0.01566617464</v>
      </c>
      <c r="T1270" s="181">
        <f t="shared" si="3"/>
        <v>4.81</v>
      </c>
      <c r="U1270" s="182">
        <f t="shared" si="4"/>
        <v>44062</v>
      </c>
      <c r="V1270" s="182">
        <f t="shared" si="5"/>
        <v>44154</v>
      </c>
      <c r="W1270" s="182">
        <f t="shared" si="6"/>
        <v>44246</v>
      </c>
      <c r="X1270" s="181">
        <f t="shared" si="7"/>
        <v>182</v>
      </c>
      <c r="Y1270" s="181">
        <f t="shared" si="8"/>
        <v>274</v>
      </c>
      <c r="Z1270" s="181">
        <f t="shared" si="9"/>
        <v>366</v>
      </c>
      <c r="AA1270" s="155"/>
      <c r="AB1270" s="9"/>
      <c r="AC1270" s="9"/>
      <c r="AD1270" s="9"/>
      <c r="AE1270" s="9"/>
      <c r="AF1270" s="9"/>
      <c r="AG1270" s="9"/>
      <c r="AH1270" s="9"/>
    </row>
    <row r="1271" ht="15.75" customHeight="1">
      <c r="A1271" s="177">
        <v>43879.0</v>
      </c>
      <c r="B1271" s="178">
        <v>1.95</v>
      </c>
      <c r="C1271" s="178">
        <v>2.22</v>
      </c>
      <c r="D1271" s="178">
        <v>2.42</v>
      </c>
      <c r="E1271" s="178">
        <v>2.73</v>
      </c>
      <c r="F1271" s="178">
        <v>3.23</v>
      </c>
      <c r="G1271" s="178">
        <v>3.5</v>
      </c>
      <c r="H1271" s="178">
        <v>4.05</v>
      </c>
      <c r="I1271" s="178">
        <v>4.41</v>
      </c>
      <c r="J1271" s="178">
        <v>4.61</v>
      </c>
      <c r="K1271" s="179">
        <f>MAX(0,((T1271*(365/365))-VLOOKUP(A1271,VBMA!$A:$D,4,0))  /  (T1271* (365/365)   ))</f>
        <v>0.6473794549</v>
      </c>
      <c r="L1271" s="180">
        <f t="shared" ref="L1271:S1271" si="1274">(B1271*(1-$K1271) * (365/365))/100</f>
        <v>0.006876100629</v>
      </c>
      <c r="M1271" s="180">
        <f t="shared" si="1274"/>
        <v>0.007828176101</v>
      </c>
      <c r="N1271" s="180">
        <f t="shared" si="1274"/>
        <v>0.008533417191</v>
      </c>
      <c r="O1271" s="180">
        <f t="shared" si="1274"/>
        <v>0.009626540881</v>
      </c>
      <c r="P1271" s="180">
        <f t="shared" si="1274"/>
        <v>0.01138964361</v>
      </c>
      <c r="Q1271" s="180">
        <f t="shared" si="1274"/>
        <v>0.01234171908</v>
      </c>
      <c r="R1271" s="180">
        <f t="shared" si="1274"/>
        <v>0.01428113208</v>
      </c>
      <c r="S1271" s="180">
        <f t="shared" si="1274"/>
        <v>0.01555056604</v>
      </c>
      <c r="T1271" s="181">
        <f t="shared" si="3"/>
        <v>4.77</v>
      </c>
      <c r="U1271" s="182">
        <f t="shared" si="4"/>
        <v>44061</v>
      </c>
      <c r="V1271" s="182">
        <f t="shared" si="5"/>
        <v>44153</v>
      </c>
      <c r="W1271" s="182">
        <f t="shared" si="6"/>
        <v>44245</v>
      </c>
      <c r="X1271" s="181">
        <f t="shared" si="7"/>
        <v>182</v>
      </c>
      <c r="Y1271" s="181">
        <f t="shared" si="8"/>
        <v>274</v>
      </c>
      <c r="Z1271" s="181">
        <f t="shared" si="9"/>
        <v>366</v>
      </c>
      <c r="AA1271" s="155"/>
      <c r="AB1271" s="9"/>
      <c r="AC1271" s="9"/>
      <c r="AD1271" s="9"/>
      <c r="AE1271" s="9"/>
      <c r="AF1271" s="9"/>
      <c r="AG1271" s="9"/>
      <c r="AH1271" s="9"/>
    </row>
    <row r="1272" ht="15.75" customHeight="1">
      <c r="A1272" s="177">
        <v>43878.0</v>
      </c>
      <c r="B1272" s="178">
        <v>1.98</v>
      </c>
      <c r="C1272" s="178">
        <v>2.28</v>
      </c>
      <c r="D1272" s="178">
        <v>2.47</v>
      </c>
      <c r="E1272" s="178">
        <v>2.77</v>
      </c>
      <c r="F1272" s="178">
        <v>3.33</v>
      </c>
      <c r="G1272" s="178">
        <v>3.57</v>
      </c>
      <c r="H1272" s="178">
        <v>4.15</v>
      </c>
      <c r="I1272" s="178">
        <v>4.48</v>
      </c>
      <c r="J1272" s="178">
        <v>4.65</v>
      </c>
      <c r="K1272" s="179">
        <f>MAX(0,((T1272*(365/365))-VLOOKUP(A1272,VBMA!$A:$D,4,0))  /  (T1272* (365/365)   ))</f>
        <v>0.6467775468</v>
      </c>
      <c r="L1272" s="180">
        <f t="shared" ref="L1272:S1272" si="1275">(B1272*(1-$K1272) * (365/365))/100</f>
        <v>0.006993804574</v>
      </c>
      <c r="M1272" s="180">
        <f t="shared" si="1275"/>
        <v>0.008053471933</v>
      </c>
      <c r="N1272" s="180">
        <f t="shared" si="1275"/>
        <v>0.008724594595</v>
      </c>
      <c r="O1272" s="180">
        <f t="shared" si="1275"/>
        <v>0.009784261954</v>
      </c>
      <c r="P1272" s="180">
        <f t="shared" si="1275"/>
        <v>0.01176230769</v>
      </c>
      <c r="Q1272" s="180">
        <f t="shared" si="1275"/>
        <v>0.01261004158</v>
      </c>
      <c r="R1272" s="180">
        <f t="shared" si="1275"/>
        <v>0.01465873181</v>
      </c>
      <c r="S1272" s="180">
        <f t="shared" si="1275"/>
        <v>0.0158243659</v>
      </c>
      <c r="T1272" s="181">
        <f t="shared" si="3"/>
        <v>4.81</v>
      </c>
      <c r="U1272" s="182">
        <f t="shared" si="4"/>
        <v>44060</v>
      </c>
      <c r="V1272" s="182">
        <f t="shared" si="5"/>
        <v>44152</v>
      </c>
      <c r="W1272" s="182">
        <f t="shared" si="6"/>
        <v>44244</v>
      </c>
      <c r="X1272" s="181">
        <f t="shared" si="7"/>
        <v>182</v>
      </c>
      <c r="Y1272" s="181">
        <f t="shared" si="8"/>
        <v>274</v>
      </c>
      <c r="Z1272" s="181">
        <f t="shared" si="9"/>
        <v>366</v>
      </c>
      <c r="AA1272" s="155"/>
      <c r="AB1272" s="9"/>
      <c r="AC1272" s="9"/>
      <c r="AD1272" s="9"/>
      <c r="AE1272" s="9"/>
      <c r="AF1272" s="9"/>
      <c r="AG1272" s="9"/>
      <c r="AH1272" s="9"/>
    </row>
    <row r="1273" ht="15.75" customHeight="1">
      <c r="A1273" s="177">
        <v>43875.0</v>
      </c>
      <c r="B1273" s="178">
        <v>2.14</v>
      </c>
      <c r="C1273" s="178">
        <v>2.34</v>
      </c>
      <c r="D1273" s="178">
        <v>2.54</v>
      </c>
      <c r="E1273" s="178">
        <v>2.92</v>
      </c>
      <c r="F1273" s="178">
        <v>3.38</v>
      </c>
      <c r="G1273" s="178">
        <v>3.62</v>
      </c>
      <c r="H1273" s="178">
        <v>4.1</v>
      </c>
      <c r="I1273" s="178">
        <v>4.43</v>
      </c>
      <c r="J1273" s="178">
        <v>4.68</v>
      </c>
      <c r="K1273" s="179">
        <f>MAX(0,((T1273*(365/365))-VLOOKUP(A1273,VBMA!$A:$D,4,0))  /  (T1273* (365/365)   ))</f>
        <v>0.6359243697</v>
      </c>
      <c r="L1273" s="180">
        <f t="shared" ref="L1273:S1273" si="1276">(B1273*(1-$K1273) * (365/365))/100</f>
        <v>0.007791218487</v>
      </c>
      <c r="M1273" s="180">
        <f t="shared" si="1276"/>
        <v>0.008519369748</v>
      </c>
      <c r="N1273" s="180">
        <f t="shared" si="1276"/>
        <v>0.009247521008</v>
      </c>
      <c r="O1273" s="180">
        <f t="shared" si="1276"/>
        <v>0.0106310084</v>
      </c>
      <c r="P1273" s="180">
        <f t="shared" si="1276"/>
        <v>0.0123057563</v>
      </c>
      <c r="Q1273" s="180">
        <f t="shared" si="1276"/>
        <v>0.01317953782</v>
      </c>
      <c r="R1273" s="180">
        <f t="shared" si="1276"/>
        <v>0.01492710084</v>
      </c>
      <c r="S1273" s="180">
        <f t="shared" si="1276"/>
        <v>0.01612855042</v>
      </c>
      <c r="T1273" s="181">
        <f t="shared" si="3"/>
        <v>4.76</v>
      </c>
      <c r="U1273" s="182">
        <f t="shared" si="4"/>
        <v>44057</v>
      </c>
      <c r="V1273" s="182">
        <f t="shared" si="5"/>
        <v>44149</v>
      </c>
      <c r="W1273" s="182">
        <f t="shared" si="6"/>
        <v>44241</v>
      </c>
      <c r="X1273" s="181">
        <f t="shared" si="7"/>
        <v>182</v>
      </c>
      <c r="Y1273" s="181">
        <f t="shared" si="8"/>
        <v>274</v>
      </c>
      <c r="Z1273" s="181">
        <f t="shared" si="9"/>
        <v>366</v>
      </c>
      <c r="AA1273" s="155"/>
      <c r="AB1273" s="9"/>
      <c r="AC1273" s="9"/>
      <c r="AD1273" s="9"/>
      <c r="AE1273" s="9"/>
      <c r="AF1273" s="9"/>
      <c r="AG1273" s="9"/>
      <c r="AH1273" s="9"/>
    </row>
    <row r="1274" ht="15.75" customHeight="1">
      <c r="A1274" s="177">
        <v>43874.0</v>
      </c>
      <c r="B1274" s="178">
        <v>2.12</v>
      </c>
      <c r="C1274" s="178">
        <v>2.37</v>
      </c>
      <c r="D1274" s="178">
        <v>2.57</v>
      </c>
      <c r="E1274" s="178">
        <v>2.97</v>
      </c>
      <c r="F1274" s="178">
        <v>3.35</v>
      </c>
      <c r="G1274" s="178">
        <v>3.62</v>
      </c>
      <c r="H1274" s="178">
        <v>4.05</v>
      </c>
      <c r="I1274" s="178">
        <v>4.44</v>
      </c>
      <c r="J1274" s="178">
        <v>4.66</v>
      </c>
      <c r="K1274" s="179">
        <f>MAX(0,((T1274*(365/365))-VLOOKUP(A1274,VBMA!$A:$D,4,0))  /  (T1274* (365/365)   ))</f>
        <v>0.6401656315</v>
      </c>
      <c r="L1274" s="180">
        <f t="shared" ref="L1274:S1274" si="1277">(B1274*(1-$K1274) * (365/365))/100</f>
        <v>0.007628488613</v>
      </c>
      <c r="M1274" s="180">
        <f t="shared" si="1277"/>
        <v>0.008528074534</v>
      </c>
      <c r="N1274" s="180">
        <f t="shared" si="1277"/>
        <v>0.009247743271</v>
      </c>
      <c r="O1274" s="180">
        <f t="shared" si="1277"/>
        <v>0.01068708075</v>
      </c>
      <c r="P1274" s="180">
        <f t="shared" si="1277"/>
        <v>0.01205445135</v>
      </c>
      <c r="Q1274" s="180">
        <f t="shared" si="1277"/>
        <v>0.01302600414</v>
      </c>
      <c r="R1274" s="180">
        <f t="shared" si="1277"/>
        <v>0.01457329193</v>
      </c>
      <c r="S1274" s="180">
        <f t="shared" si="1277"/>
        <v>0.01597664596</v>
      </c>
      <c r="T1274" s="181">
        <f t="shared" si="3"/>
        <v>4.83</v>
      </c>
      <c r="U1274" s="182">
        <f t="shared" si="4"/>
        <v>44056</v>
      </c>
      <c r="V1274" s="182">
        <f t="shared" si="5"/>
        <v>44148</v>
      </c>
      <c r="W1274" s="182">
        <f t="shared" si="6"/>
        <v>44240</v>
      </c>
      <c r="X1274" s="181">
        <f t="shared" si="7"/>
        <v>182</v>
      </c>
      <c r="Y1274" s="181">
        <f t="shared" si="8"/>
        <v>274</v>
      </c>
      <c r="Z1274" s="181">
        <f t="shared" si="9"/>
        <v>366</v>
      </c>
      <c r="AA1274" s="155"/>
      <c r="AB1274" s="9"/>
      <c r="AC1274" s="9"/>
      <c r="AD1274" s="9"/>
      <c r="AE1274" s="9"/>
      <c r="AF1274" s="9"/>
      <c r="AG1274" s="9"/>
      <c r="AH1274" s="9"/>
    </row>
    <row r="1275" ht="15.75" customHeight="1">
      <c r="A1275" s="177">
        <v>43873.0</v>
      </c>
      <c r="B1275" s="178">
        <v>2.34</v>
      </c>
      <c r="C1275" s="178">
        <v>2.5</v>
      </c>
      <c r="D1275" s="178">
        <v>2.66</v>
      </c>
      <c r="E1275" s="178">
        <v>3.0</v>
      </c>
      <c r="F1275" s="178">
        <v>3.38</v>
      </c>
      <c r="G1275" s="178">
        <v>3.64</v>
      </c>
      <c r="H1275" s="178">
        <v>4.08</v>
      </c>
      <c r="I1275" s="178">
        <v>4.43</v>
      </c>
      <c r="J1275" s="178">
        <v>4.7</v>
      </c>
      <c r="K1275" s="179">
        <f>MAX(0,((T1275*(365/365))-VLOOKUP(A1275,VBMA!$A:$D,4,0))  /  (T1275* (365/365)   ))</f>
        <v>0.6345188285</v>
      </c>
      <c r="L1275" s="180">
        <f t="shared" ref="L1275:S1275" si="1278">(B1275*(1-$K1275) * (365/365))/100</f>
        <v>0.008552259414</v>
      </c>
      <c r="M1275" s="180">
        <f t="shared" si="1278"/>
        <v>0.009137029289</v>
      </c>
      <c r="N1275" s="180">
        <f t="shared" si="1278"/>
        <v>0.009721799163</v>
      </c>
      <c r="O1275" s="180">
        <f t="shared" si="1278"/>
        <v>0.01096443515</v>
      </c>
      <c r="P1275" s="180">
        <f t="shared" si="1278"/>
        <v>0.0123532636</v>
      </c>
      <c r="Q1275" s="180">
        <f t="shared" si="1278"/>
        <v>0.01330351464</v>
      </c>
      <c r="R1275" s="180">
        <f t="shared" si="1278"/>
        <v>0.0149116318</v>
      </c>
      <c r="S1275" s="180">
        <f t="shared" si="1278"/>
        <v>0.0161908159</v>
      </c>
      <c r="T1275" s="181">
        <f t="shared" si="3"/>
        <v>4.78</v>
      </c>
      <c r="U1275" s="182">
        <f t="shared" si="4"/>
        <v>44055</v>
      </c>
      <c r="V1275" s="182">
        <f t="shared" si="5"/>
        <v>44147</v>
      </c>
      <c r="W1275" s="182">
        <f t="shared" si="6"/>
        <v>44239</v>
      </c>
      <c r="X1275" s="181">
        <f t="shared" si="7"/>
        <v>182</v>
      </c>
      <c r="Y1275" s="181">
        <f t="shared" si="8"/>
        <v>274</v>
      </c>
      <c r="Z1275" s="181">
        <f t="shared" si="9"/>
        <v>366</v>
      </c>
      <c r="AA1275" s="155"/>
      <c r="AB1275" s="9"/>
      <c r="AC1275" s="9"/>
      <c r="AD1275" s="9"/>
      <c r="AE1275" s="9"/>
      <c r="AF1275" s="9"/>
      <c r="AG1275" s="9"/>
      <c r="AH1275" s="9"/>
    </row>
    <row r="1276" ht="15.75" customHeight="1">
      <c r="A1276" s="177">
        <v>43872.0</v>
      </c>
      <c r="B1276" s="178">
        <v>2.33</v>
      </c>
      <c r="C1276" s="178">
        <v>2.5</v>
      </c>
      <c r="D1276" s="178">
        <v>2.63</v>
      </c>
      <c r="E1276" s="178">
        <v>3.03</v>
      </c>
      <c r="F1276" s="178">
        <v>3.4</v>
      </c>
      <c r="G1276" s="178">
        <v>3.63</v>
      </c>
      <c r="H1276" s="178">
        <v>4.15</v>
      </c>
      <c r="I1276" s="178">
        <v>4.48</v>
      </c>
      <c r="J1276" s="178">
        <v>4.7</v>
      </c>
      <c r="K1276" s="179">
        <f>MAX(0,((T1276*(365/365))-VLOOKUP(A1276,VBMA!$A:$D,4,0))  /  (T1276* (365/365)   ))</f>
        <v>0.6282744283</v>
      </c>
      <c r="L1276" s="180">
        <f t="shared" ref="L1276:S1276" si="1279">(B1276*(1-$K1276) * (365/365))/100</f>
        <v>0.008661205821</v>
      </c>
      <c r="M1276" s="180">
        <f t="shared" si="1279"/>
        <v>0.009293139293</v>
      </c>
      <c r="N1276" s="180">
        <f t="shared" si="1279"/>
        <v>0.009776382536</v>
      </c>
      <c r="O1276" s="180">
        <f t="shared" si="1279"/>
        <v>0.01126328482</v>
      </c>
      <c r="P1276" s="180">
        <f t="shared" si="1279"/>
        <v>0.01263866944</v>
      </c>
      <c r="Q1276" s="180">
        <f t="shared" si="1279"/>
        <v>0.01349363825</v>
      </c>
      <c r="R1276" s="180">
        <f t="shared" si="1279"/>
        <v>0.01542661123</v>
      </c>
      <c r="S1276" s="180">
        <f t="shared" si="1279"/>
        <v>0.01665330561</v>
      </c>
      <c r="T1276" s="181">
        <f t="shared" si="3"/>
        <v>4.81</v>
      </c>
      <c r="U1276" s="182">
        <f t="shared" si="4"/>
        <v>44054</v>
      </c>
      <c r="V1276" s="182">
        <f t="shared" si="5"/>
        <v>44146</v>
      </c>
      <c r="W1276" s="182">
        <f t="shared" si="6"/>
        <v>44238</v>
      </c>
      <c r="X1276" s="181">
        <f t="shared" si="7"/>
        <v>182</v>
      </c>
      <c r="Y1276" s="181">
        <f t="shared" si="8"/>
        <v>274</v>
      </c>
      <c r="Z1276" s="181">
        <f t="shared" si="9"/>
        <v>366</v>
      </c>
      <c r="AA1276" s="155"/>
      <c r="AB1276" s="9"/>
      <c r="AC1276" s="9"/>
      <c r="AD1276" s="9"/>
      <c r="AE1276" s="9"/>
      <c r="AF1276" s="9"/>
      <c r="AG1276" s="9"/>
      <c r="AH1276" s="9"/>
    </row>
    <row r="1277" ht="15.75" customHeight="1">
      <c r="A1277" s="177">
        <v>43871.0</v>
      </c>
      <c r="B1277" s="178">
        <v>2.39</v>
      </c>
      <c r="C1277" s="178">
        <v>2.53</v>
      </c>
      <c r="D1277" s="178">
        <v>2.69</v>
      </c>
      <c r="E1277" s="178">
        <v>3.09</v>
      </c>
      <c r="F1277" s="178">
        <v>3.46</v>
      </c>
      <c r="G1277" s="178">
        <v>3.67</v>
      </c>
      <c r="H1277" s="178">
        <v>4.15</v>
      </c>
      <c r="I1277" s="178">
        <v>4.45</v>
      </c>
      <c r="J1277" s="178">
        <v>4.65</v>
      </c>
      <c r="K1277" s="179">
        <f>MAX(0,((T1277*(365/365))-VLOOKUP(A1277,VBMA!$A:$D,4,0))  /  (T1277* (365/365)   ))</f>
        <v>0.628</v>
      </c>
      <c r="L1277" s="180">
        <f t="shared" ref="L1277:S1277" si="1280">(B1277*(1-$K1277) * (365/365))/100</f>
        <v>0.0088908</v>
      </c>
      <c r="M1277" s="180">
        <f t="shared" si="1280"/>
        <v>0.0094116</v>
      </c>
      <c r="N1277" s="180">
        <f t="shared" si="1280"/>
        <v>0.0100068</v>
      </c>
      <c r="O1277" s="180">
        <f t="shared" si="1280"/>
        <v>0.0114948</v>
      </c>
      <c r="P1277" s="180">
        <f t="shared" si="1280"/>
        <v>0.0128712</v>
      </c>
      <c r="Q1277" s="180">
        <f t="shared" si="1280"/>
        <v>0.0136524</v>
      </c>
      <c r="R1277" s="180">
        <f t="shared" si="1280"/>
        <v>0.015438</v>
      </c>
      <c r="S1277" s="180">
        <f t="shared" si="1280"/>
        <v>0.016554</v>
      </c>
      <c r="T1277" s="181">
        <f t="shared" si="3"/>
        <v>4.75</v>
      </c>
      <c r="U1277" s="182">
        <f t="shared" si="4"/>
        <v>44053</v>
      </c>
      <c r="V1277" s="182">
        <f t="shared" si="5"/>
        <v>44145</v>
      </c>
      <c r="W1277" s="182">
        <f t="shared" si="6"/>
        <v>44237</v>
      </c>
      <c r="X1277" s="181">
        <f t="shared" si="7"/>
        <v>182</v>
      </c>
      <c r="Y1277" s="181">
        <f t="shared" si="8"/>
        <v>274</v>
      </c>
      <c r="Z1277" s="181">
        <f t="shared" si="9"/>
        <v>366</v>
      </c>
      <c r="AA1277" s="155"/>
      <c r="AB1277" s="9"/>
      <c r="AC1277" s="9"/>
      <c r="AD1277" s="9"/>
      <c r="AE1277" s="9"/>
      <c r="AF1277" s="9"/>
      <c r="AG1277" s="9"/>
      <c r="AH1277" s="9"/>
    </row>
    <row r="1278" ht="15.75" customHeight="1">
      <c r="A1278" s="177">
        <v>43868.0</v>
      </c>
      <c r="B1278" s="178">
        <v>2.43</v>
      </c>
      <c r="C1278" s="178">
        <v>2.61</v>
      </c>
      <c r="D1278" s="178">
        <v>2.73</v>
      </c>
      <c r="E1278" s="178">
        <v>3.1</v>
      </c>
      <c r="F1278" s="178">
        <v>3.49</v>
      </c>
      <c r="G1278" s="178">
        <v>3.7</v>
      </c>
      <c r="H1278" s="178">
        <v>4.15</v>
      </c>
      <c r="I1278" s="178">
        <v>4.5</v>
      </c>
      <c r="J1278" s="178">
        <v>4.68</v>
      </c>
      <c r="K1278" s="179">
        <f>MAX(0,((T1278*(365/365))-VLOOKUP(A1278,VBMA!$A:$D,4,0))  /  (T1278* (365/365)   ))</f>
        <v>0.6668041237</v>
      </c>
      <c r="L1278" s="180">
        <f t="shared" ref="L1278:S1278" si="1281">(B1278*(1-$K1278) * (365/365))/100</f>
        <v>0.008096659794</v>
      </c>
      <c r="M1278" s="180">
        <f t="shared" si="1281"/>
        <v>0.008696412371</v>
      </c>
      <c r="N1278" s="180">
        <f t="shared" si="1281"/>
        <v>0.009096247423</v>
      </c>
      <c r="O1278" s="180">
        <f t="shared" si="1281"/>
        <v>0.01032907216</v>
      </c>
      <c r="P1278" s="180">
        <f t="shared" si="1281"/>
        <v>0.01162853608</v>
      </c>
      <c r="Q1278" s="180">
        <f t="shared" si="1281"/>
        <v>0.01232824742</v>
      </c>
      <c r="R1278" s="180">
        <f t="shared" si="1281"/>
        <v>0.01382762887</v>
      </c>
      <c r="S1278" s="180">
        <f t="shared" si="1281"/>
        <v>0.01499381443</v>
      </c>
      <c r="T1278" s="181">
        <f t="shared" si="3"/>
        <v>4.85</v>
      </c>
      <c r="U1278" s="182">
        <f t="shared" si="4"/>
        <v>44050</v>
      </c>
      <c r="V1278" s="182">
        <f t="shared" si="5"/>
        <v>44142</v>
      </c>
      <c r="W1278" s="182">
        <f t="shared" si="6"/>
        <v>44234</v>
      </c>
      <c r="X1278" s="181">
        <f t="shared" si="7"/>
        <v>182</v>
      </c>
      <c r="Y1278" s="181">
        <f t="shared" si="8"/>
        <v>274</v>
      </c>
      <c r="Z1278" s="181">
        <f t="shared" si="9"/>
        <v>366</v>
      </c>
      <c r="AA1278" s="155"/>
      <c r="AB1278" s="9"/>
      <c r="AC1278" s="9"/>
      <c r="AD1278" s="9"/>
      <c r="AE1278" s="9"/>
      <c r="AF1278" s="9"/>
      <c r="AG1278" s="9"/>
      <c r="AH1278" s="9"/>
    </row>
    <row r="1279" ht="15.75" customHeight="1">
      <c r="A1279" s="177">
        <v>43867.0</v>
      </c>
      <c r="B1279" s="178">
        <v>2.64</v>
      </c>
      <c r="C1279" s="178">
        <v>2.84</v>
      </c>
      <c r="D1279" s="178">
        <v>3.01</v>
      </c>
      <c r="E1279" s="178">
        <v>3.26</v>
      </c>
      <c r="F1279" s="178">
        <v>3.5</v>
      </c>
      <c r="G1279" s="178">
        <v>3.77</v>
      </c>
      <c r="H1279" s="178">
        <v>4.22</v>
      </c>
      <c r="I1279" s="178">
        <v>4.55</v>
      </c>
      <c r="J1279" s="178">
        <v>4.73</v>
      </c>
      <c r="K1279" s="179">
        <f>MAX(0,((T1279*(365/365))-VLOOKUP(A1279,VBMA!$A:$D,4,0))  /  (T1279* (365/365)   ))</f>
        <v>0.6762295082</v>
      </c>
      <c r="L1279" s="180">
        <f t="shared" ref="L1279:S1279" si="1282">(B1279*(1-$K1279) * (365/365))/100</f>
        <v>0.008547540984</v>
      </c>
      <c r="M1279" s="180">
        <f t="shared" si="1282"/>
        <v>0.009195081967</v>
      </c>
      <c r="N1279" s="180">
        <f t="shared" si="1282"/>
        <v>0.009745491803</v>
      </c>
      <c r="O1279" s="180">
        <f t="shared" si="1282"/>
        <v>0.01055491803</v>
      </c>
      <c r="P1279" s="180">
        <f t="shared" si="1282"/>
        <v>0.01133196721</v>
      </c>
      <c r="Q1279" s="180">
        <f t="shared" si="1282"/>
        <v>0.01220614754</v>
      </c>
      <c r="R1279" s="180">
        <f t="shared" si="1282"/>
        <v>0.01366311475</v>
      </c>
      <c r="S1279" s="180">
        <f t="shared" si="1282"/>
        <v>0.01473155738</v>
      </c>
      <c r="T1279" s="181">
        <f t="shared" si="3"/>
        <v>4.88</v>
      </c>
      <c r="U1279" s="182">
        <f t="shared" si="4"/>
        <v>44049</v>
      </c>
      <c r="V1279" s="182">
        <f t="shared" si="5"/>
        <v>44141</v>
      </c>
      <c r="W1279" s="182">
        <f t="shared" si="6"/>
        <v>44233</v>
      </c>
      <c r="X1279" s="181">
        <f t="shared" si="7"/>
        <v>182</v>
      </c>
      <c r="Y1279" s="181">
        <f t="shared" si="8"/>
        <v>274</v>
      </c>
      <c r="Z1279" s="181">
        <f t="shared" si="9"/>
        <v>366</v>
      </c>
      <c r="AA1279" s="155"/>
      <c r="AB1279" s="9"/>
      <c r="AC1279" s="9"/>
      <c r="AD1279" s="9"/>
      <c r="AE1279" s="9"/>
      <c r="AF1279" s="9"/>
      <c r="AG1279" s="9"/>
      <c r="AH1279" s="9"/>
    </row>
    <row r="1280" ht="15.75" customHeight="1">
      <c r="A1280" s="177">
        <v>43866.0</v>
      </c>
      <c r="B1280" s="178">
        <v>2.86</v>
      </c>
      <c r="C1280" s="178">
        <v>3.11</v>
      </c>
      <c r="D1280" s="178">
        <v>3.23</v>
      </c>
      <c r="E1280" s="178">
        <v>3.39</v>
      </c>
      <c r="F1280" s="178">
        <v>3.61</v>
      </c>
      <c r="G1280" s="178">
        <v>3.87</v>
      </c>
      <c r="H1280" s="178">
        <v>4.26</v>
      </c>
      <c r="I1280" s="178">
        <v>4.56</v>
      </c>
      <c r="J1280" s="178">
        <v>4.7</v>
      </c>
      <c r="K1280" s="179">
        <f>MAX(0,((T1280*(365/365))-VLOOKUP(A1280,VBMA!$A:$D,4,0))  /  (T1280* (365/365)   ))</f>
        <v>0.6775720165</v>
      </c>
      <c r="L1280" s="180">
        <f t="shared" ref="L1280:S1280" si="1283">(B1280*(1-$K1280) * (365/365))/100</f>
        <v>0.009221440329</v>
      </c>
      <c r="M1280" s="180">
        <f t="shared" si="1283"/>
        <v>0.01002751029</v>
      </c>
      <c r="N1280" s="180">
        <f t="shared" si="1283"/>
        <v>0.01041442387</v>
      </c>
      <c r="O1280" s="180">
        <f t="shared" si="1283"/>
        <v>0.01093030864</v>
      </c>
      <c r="P1280" s="180">
        <f t="shared" si="1283"/>
        <v>0.01163965021</v>
      </c>
      <c r="Q1280" s="180">
        <f t="shared" si="1283"/>
        <v>0.01247796296</v>
      </c>
      <c r="R1280" s="180">
        <f t="shared" si="1283"/>
        <v>0.0137354321</v>
      </c>
      <c r="S1280" s="180">
        <f t="shared" si="1283"/>
        <v>0.01470271605</v>
      </c>
      <c r="T1280" s="181">
        <f t="shared" si="3"/>
        <v>4.86</v>
      </c>
      <c r="U1280" s="182">
        <f t="shared" si="4"/>
        <v>44048</v>
      </c>
      <c r="V1280" s="182">
        <f t="shared" si="5"/>
        <v>44140</v>
      </c>
      <c r="W1280" s="182">
        <f t="shared" si="6"/>
        <v>44232</v>
      </c>
      <c r="X1280" s="181">
        <f t="shared" si="7"/>
        <v>182</v>
      </c>
      <c r="Y1280" s="181">
        <f t="shared" si="8"/>
        <v>274</v>
      </c>
      <c r="Z1280" s="181">
        <f t="shared" si="9"/>
        <v>366</v>
      </c>
      <c r="AA1280" s="155"/>
      <c r="AB1280" s="9"/>
      <c r="AC1280" s="9"/>
      <c r="AD1280" s="9"/>
      <c r="AE1280" s="9"/>
      <c r="AF1280" s="9"/>
      <c r="AG1280" s="9"/>
      <c r="AH1280" s="9"/>
    </row>
    <row r="1281" ht="15.75" customHeight="1">
      <c r="A1281" s="177">
        <v>43865.0</v>
      </c>
      <c r="B1281" s="178">
        <v>3.12</v>
      </c>
      <c r="C1281" s="178">
        <v>3.27</v>
      </c>
      <c r="D1281" s="178">
        <v>3.37</v>
      </c>
      <c r="E1281" s="178">
        <v>3.45</v>
      </c>
      <c r="F1281" s="178">
        <v>3.72</v>
      </c>
      <c r="G1281" s="178">
        <v>3.93</v>
      </c>
      <c r="H1281" s="178">
        <v>4.33</v>
      </c>
      <c r="I1281" s="178">
        <v>4.6</v>
      </c>
      <c r="J1281" s="178">
        <v>4.74</v>
      </c>
      <c r="K1281" s="179">
        <f>MAX(0,((T1281*(365/365))-VLOOKUP(A1281,VBMA!$A:$D,4,0))  /  (T1281* (365/365)   ))</f>
        <v>0.660164271</v>
      </c>
      <c r="L1281" s="180">
        <f t="shared" ref="L1281:S1281" si="1284">(B1281*(1-$K1281) * (365/365))/100</f>
        <v>0.01060287474</v>
      </c>
      <c r="M1281" s="180">
        <f t="shared" si="1284"/>
        <v>0.01111262834</v>
      </c>
      <c r="N1281" s="180">
        <f t="shared" si="1284"/>
        <v>0.01145246407</v>
      </c>
      <c r="O1281" s="180">
        <f t="shared" si="1284"/>
        <v>0.01172433265</v>
      </c>
      <c r="P1281" s="180">
        <f t="shared" si="1284"/>
        <v>0.01264188912</v>
      </c>
      <c r="Q1281" s="180">
        <f t="shared" si="1284"/>
        <v>0.01335554415</v>
      </c>
      <c r="R1281" s="180">
        <f t="shared" si="1284"/>
        <v>0.01471488706</v>
      </c>
      <c r="S1281" s="180">
        <f t="shared" si="1284"/>
        <v>0.01563244353</v>
      </c>
      <c r="T1281" s="181">
        <f t="shared" si="3"/>
        <v>4.87</v>
      </c>
      <c r="U1281" s="182">
        <f t="shared" si="4"/>
        <v>44047</v>
      </c>
      <c r="V1281" s="182">
        <f t="shared" si="5"/>
        <v>44139</v>
      </c>
      <c r="W1281" s="182">
        <f t="shared" si="6"/>
        <v>44231</v>
      </c>
      <c r="X1281" s="181">
        <f t="shared" si="7"/>
        <v>182</v>
      </c>
      <c r="Y1281" s="181">
        <f t="shared" si="8"/>
        <v>274</v>
      </c>
      <c r="Z1281" s="181">
        <f t="shared" si="9"/>
        <v>366</v>
      </c>
      <c r="AA1281" s="155"/>
      <c r="AB1281" s="9"/>
      <c r="AC1281" s="9"/>
      <c r="AD1281" s="9"/>
      <c r="AE1281" s="9"/>
      <c r="AF1281" s="9"/>
      <c r="AG1281" s="9"/>
      <c r="AH1281" s="9"/>
    </row>
    <row r="1282" ht="15.75" customHeight="1">
      <c r="A1282" s="177">
        <v>43864.0</v>
      </c>
      <c r="B1282" s="178">
        <v>3.15</v>
      </c>
      <c r="C1282" s="178">
        <v>3.3</v>
      </c>
      <c r="D1282" s="178">
        <v>3.42</v>
      </c>
      <c r="E1282" s="178">
        <v>3.47</v>
      </c>
      <c r="F1282" s="178">
        <v>3.72</v>
      </c>
      <c r="G1282" s="178">
        <v>3.93</v>
      </c>
      <c r="H1282" s="178">
        <v>4.32</v>
      </c>
      <c r="I1282" s="178">
        <v>4.62</v>
      </c>
      <c r="J1282" s="178">
        <v>4.76</v>
      </c>
      <c r="K1282" s="179">
        <f>MAX(0,((T1282*(365/365))-VLOOKUP(A1282,VBMA!$A:$D,4,0))  /  (T1282* (365/365)   ))</f>
        <v>0.6630081301</v>
      </c>
      <c r="L1282" s="180">
        <f t="shared" ref="L1282:S1282" si="1285">(B1282*(1-$K1282) * (365/365))/100</f>
        <v>0.0106152439</v>
      </c>
      <c r="M1282" s="180">
        <f t="shared" si="1285"/>
        <v>0.01112073171</v>
      </c>
      <c r="N1282" s="180">
        <f t="shared" si="1285"/>
        <v>0.01152512195</v>
      </c>
      <c r="O1282" s="180">
        <f t="shared" si="1285"/>
        <v>0.01169361789</v>
      </c>
      <c r="P1282" s="180">
        <f t="shared" si="1285"/>
        <v>0.01253609756</v>
      </c>
      <c r="Q1282" s="180">
        <f t="shared" si="1285"/>
        <v>0.01324378049</v>
      </c>
      <c r="R1282" s="180">
        <f t="shared" si="1285"/>
        <v>0.01455804878</v>
      </c>
      <c r="S1282" s="180">
        <f t="shared" si="1285"/>
        <v>0.01556902439</v>
      </c>
      <c r="T1282" s="181">
        <f t="shared" si="3"/>
        <v>4.92</v>
      </c>
      <c r="U1282" s="182">
        <f t="shared" si="4"/>
        <v>44046</v>
      </c>
      <c r="V1282" s="182">
        <f t="shared" si="5"/>
        <v>44138</v>
      </c>
      <c r="W1282" s="182">
        <f t="shared" si="6"/>
        <v>44230</v>
      </c>
      <c r="X1282" s="181">
        <f t="shared" si="7"/>
        <v>182</v>
      </c>
      <c r="Y1282" s="181">
        <f t="shared" si="8"/>
        <v>274</v>
      </c>
      <c r="Z1282" s="181">
        <f t="shared" si="9"/>
        <v>366</v>
      </c>
      <c r="AA1282" s="155"/>
      <c r="AB1282" s="9"/>
      <c r="AC1282" s="9"/>
      <c r="AD1282" s="9"/>
      <c r="AE1282" s="9"/>
      <c r="AF1282" s="9"/>
      <c r="AG1282" s="9"/>
      <c r="AH1282" s="9"/>
    </row>
    <row r="1283" ht="15.75" customHeight="1">
      <c r="A1283" s="177">
        <v>43861.0</v>
      </c>
      <c r="B1283" s="178">
        <v>3.13</v>
      </c>
      <c r="C1283" s="178">
        <v>3.33</v>
      </c>
      <c r="D1283" s="178">
        <v>3.44</v>
      </c>
      <c r="E1283" s="178">
        <v>3.53</v>
      </c>
      <c r="F1283" s="178">
        <v>3.71</v>
      </c>
      <c r="G1283" s="178">
        <v>3.96</v>
      </c>
      <c r="H1283" s="178">
        <v>4.35</v>
      </c>
      <c r="I1283" s="178">
        <v>4.62</v>
      </c>
      <c r="J1283" s="178">
        <v>4.75</v>
      </c>
      <c r="K1283" s="179">
        <f>MAX(0,((T1283*(365/365))-VLOOKUP(A1283,VBMA!$A:$D,4,0))  /  (T1283* (365/365)   ))</f>
        <v>0.7096114519</v>
      </c>
      <c r="L1283" s="180">
        <f t="shared" ref="L1283:S1283" si="1286">(B1283*(1-$K1283) * (365/365))/100</f>
        <v>0.009089161554</v>
      </c>
      <c r="M1283" s="180">
        <f t="shared" si="1286"/>
        <v>0.00966993865</v>
      </c>
      <c r="N1283" s="180">
        <f t="shared" si="1286"/>
        <v>0.009989366053</v>
      </c>
      <c r="O1283" s="180">
        <f t="shared" si="1286"/>
        <v>0.01025071575</v>
      </c>
      <c r="P1283" s="180">
        <f t="shared" si="1286"/>
        <v>0.01077341513</v>
      </c>
      <c r="Q1283" s="180">
        <f t="shared" si="1286"/>
        <v>0.0114993865</v>
      </c>
      <c r="R1283" s="180">
        <f t="shared" si="1286"/>
        <v>0.01263190184</v>
      </c>
      <c r="S1283" s="180">
        <f t="shared" si="1286"/>
        <v>0.01341595092</v>
      </c>
      <c r="T1283" s="181">
        <f t="shared" si="3"/>
        <v>4.89</v>
      </c>
      <c r="U1283" s="182">
        <f t="shared" si="4"/>
        <v>44043</v>
      </c>
      <c r="V1283" s="182">
        <f t="shared" si="5"/>
        <v>44135</v>
      </c>
      <c r="W1283" s="182">
        <f t="shared" si="6"/>
        <v>44227</v>
      </c>
      <c r="X1283" s="181">
        <f t="shared" si="7"/>
        <v>182</v>
      </c>
      <c r="Y1283" s="181">
        <f t="shared" si="8"/>
        <v>274</v>
      </c>
      <c r="Z1283" s="181">
        <f t="shared" si="9"/>
        <v>366</v>
      </c>
      <c r="AA1283" s="155"/>
      <c r="AB1283" s="9"/>
      <c r="AC1283" s="9"/>
      <c r="AD1283" s="9"/>
      <c r="AE1283" s="9"/>
      <c r="AF1283" s="9"/>
      <c r="AG1283" s="9"/>
      <c r="AH1283" s="9"/>
    </row>
    <row r="1284" ht="15.75" customHeight="1">
      <c r="A1284" s="177">
        <v>43860.0</v>
      </c>
      <c r="B1284" s="178">
        <v>3.05</v>
      </c>
      <c r="C1284" s="178">
        <v>3.33</v>
      </c>
      <c r="D1284" s="178">
        <v>3.38</v>
      </c>
      <c r="E1284" s="178">
        <v>3.48</v>
      </c>
      <c r="F1284" s="178">
        <v>3.65</v>
      </c>
      <c r="G1284" s="178">
        <v>3.9</v>
      </c>
      <c r="H1284" s="178">
        <v>4.4</v>
      </c>
      <c r="I1284" s="178">
        <v>4.65</v>
      </c>
      <c r="J1284" s="178">
        <v>4.8</v>
      </c>
      <c r="K1284" s="179">
        <f>MAX(0,((T1284*(365/365))-VLOOKUP(A1284,VBMA!$A:$D,4,0))  /  (T1284* (365/365)   ))</f>
        <v>0.7418367347</v>
      </c>
      <c r="L1284" s="180">
        <f t="shared" ref="L1284:S1284" si="1287">(B1284*(1-$K1284) * (365/365))/100</f>
        <v>0.007873979592</v>
      </c>
      <c r="M1284" s="180">
        <f t="shared" si="1287"/>
        <v>0.008596836735</v>
      </c>
      <c r="N1284" s="180">
        <f t="shared" si="1287"/>
        <v>0.008725918367</v>
      </c>
      <c r="O1284" s="180">
        <f t="shared" si="1287"/>
        <v>0.008984081633</v>
      </c>
      <c r="P1284" s="180">
        <f t="shared" si="1287"/>
        <v>0.009422959184</v>
      </c>
      <c r="Q1284" s="180">
        <f t="shared" si="1287"/>
        <v>0.01006836735</v>
      </c>
      <c r="R1284" s="180">
        <f t="shared" si="1287"/>
        <v>0.01135918367</v>
      </c>
      <c r="S1284" s="180">
        <f t="shared" si="1287"/>
        <v>0.01200459184</v>
      </c>
      <c r="T1284" s="181">
        <f t="shared" si="3"/>
        <v>4.9</v>
      </c>
      <c r="U1284" s="182">
        <f t="shared" si="4"/>
        <v>44042</v>
      </c>
      <c r="V1284" s="182">
        <f t="shared" si="5"/>
        <v>44134</v>
      </c>
      <c r="W1284" s="182">
        <f t="shared" si="6"/>
        <v>44226</v>
      </c>
      <c r="X1284" s="181">
        <f t="shared" si="7"/>
        <v>182</v>
      </c>
      <c r="Y1284" s="181">
        <f t="shared" si="8"/>
        <v>274</v>
      </c>
      <c r="Z1284" s="181">
        <f t="shared" si="9"/>
        <v>366</v>
      </c>
      <c r="AA1284" s="155"/>
      <c r="AB1284" s="9"/>
      <c r="AC1284" s="9"/>
      <c r="AD1284" s="9"/>
      <c r="AE1284" s="9"/>
      <c r="AF1284" s="9"/>
      <c r="AG1284" s="9"/>
      <c r="AH1284" s="9"/>
    </row>
    <row r="1285" ht="15.75" customHeight="1">
      <c r="A1285" s="177">
        <v>43852.0</v>
      </c>
      <c r="B1285" s="178">
        <v>3.44</v>
      </c>
      <c r="C1285" s="178">
        <v>3.48</v>
      </c>
      <c r="D1285" s="178">
        <v>3.52</v>
      </c>
      <c r="E1285" s="178">
        <v>3.54</v>
      </c>
      <c r="F1285" s="178">
        <v>3.68</v>
      </c>
      <c r="G1285" s="178">
        <v>3.9</v>
      </c>
      <c r="H1285" s="178">
        <v>4.4</v>
      </c>
      <c r="I1285" s="178">
        <v>4.64</v>
      </c>
      <c r="J1285" s="178">
        <v>4.8</v>
      </c>
      <c r="K1285" s="179">
        <f>MAX(0,((T1285*(365/365))-VLOOKUP(A1285,VBMA!$A:$D,4,0))  /  (T1285* (365/365)   ))</f>
        <v>0.768852459</v>
      </c>
      <c r="L1285" s="180">
        <f t="shared" ref="L1285:S1285" si="1288">(B1285*(1-$K1285) * (365/365))/100</f>
        <v>0.00795147541</v>
      </c>
      <c r="M1285" s="180">
        <f t="shared" si="1288"/>
        <v>0.008043934426</v>
      </c>
      <c r="N1285" s="180">
        <f t="shared" si="1288"/>
        <v>0.008136393443</v>
      </c>
      <c r="O1285" s="180">
        <f t="shared" si="1288"/>
        <v>0.008182622951</v>
      </c>
      <c r="P1285" s="180">
        <f t="shared" si="1288"/>
        <v>0.008506229508</v>
      </c>
      <c r="Q1285" s="180">
        <f t="shared" si="1288"/>
        <v>0.009014754098</v>
      </c>
      <c r="R1285" s="180">
        <f t="shared" si="1288"/>
        <v>0.0101704918</v>
      </c>
      <c r="S1285" s="180">
        <f t="shared" si="1288"/>
        <v>0.0107252459</v>
      </c>
      <c r="T1285" s="181">
        <f t="shared" si="3"/>
        <v>4.88</v>
      </c>
      <c r="U1285" s="182">
        <f t="shared" si="4"/>
        <v>44034</v>
      </c>
      <c r="V1285" s="182">
        <f t="shared" si="5"/>
        <v>44126</v>
      </c>
      <c r="W1285" s="182">
        <f t="shared" si="6"/>
        <v>44218</v>
      </c>
      <c r="X1285" s="181">
        <f t="shared" si="7"/>
        <v>182</v>
      </c>
      <c r="Y1285" s="181">
        <f t="shared" si="8"/>
        <v>274</v>
      </c>
      <c r="Z1285" s="181">
        <f t="shared" si="9"/>
        <v>366</v>
      </c>
      <c r="AA1285" s="155"/>
      <c r="AB1285" s="9"/>
      <c r="AC1285" s="9"/>
      <c r="AD1285" s="9"/>
      <c r="AE1285" s="9"/>
      <c r="AF1285" s="9"/>
      <c r="AG1285" s="9"/>
      <c r="AH1285" s="9"/>
    </row>
    <row r="1286" ht="15.75" customHeight="1">
      <c r="A1286" s="177">
        <v>43851.0</v>
      </c>
      <c r="B1286" s="178">
        <v>3.43</v>
      </c>
      <c r="C1286" s="178">
        <v>3.48</v>
      </c>
      <c r="D1286" s="178">
        <v>3.5</v>
      </c>
      <c r="E1286" s="178">
        <v>3.58</v>
      </c>
      <c r="F1286" s="178">
        <v>3.73</v>
      </c>
      <c r="G1286" s="178">
        <v>3.95</v>
      </c>
      <c r="H1286" s="178">
        <v>4.36</v>
      </c>
      <c r="I1286" s="178">
        <v>4.64</v>
      </c>
      <c r="J1286" s="178">
        <v>4.76</v>
      </c>
      <c r="K1286" s="179">
        <f>MAX(0,((T1286*(365/365))-VLOOKUP(A1286,VBMA!$A:$D,4,0))  /  (T1286* (365/365)   ))</f>
        <v>0.7764227642</v>
      </c>
      <c r="L1286" s="180">
        <f t="shared" ref="L1286:S1286" si="1289">(B1286*(1-$K1286) * (365/365))/100</f>
        <v>0.007668699187</v>
      </c>
      <c r="M1286" s="180">
        <f t="shared" si="1289"/>
        <v>0.007780487805</v>
      </c>
      <c r="N1286" s="180">
        <f t="shared" si="1289"/>
        <v>0.007825203252</v>
      </c>
      <c r="O1286" s="180">
        <f t="shared" si="1289"/>
        <v>0.008004065041</v>
      </c>
      <c r="P1286" s="180">
        <f t="shared" si="1289"/>
        <v>0.008339430894</v>
      </c>
      <c r="Q1286" s="180">
        <f t="shared" si="1289"/>
        <v>0.008831300813</v>
      </c>
      <c r="R1286" s="180">
        <f t="shared" si="1289"/>
        <v>0.00974796748</v>
      </c>
      <c r="S1286" s="180">
        <f t="shared" si="1289"/>
        <v>0.01037398374</v>
      </c>
      <c r="T1286" s="181">
        <f t="shared" si="3"/>
        <v>4.92</v>
      </c>
      <c r="U1286" s="182">
        <f t="shared" si="4"/>
        <v>44033</v>
      </c>
      <c r="V1286" s="182">
        <f t="shared" si="5"/>
        <v>44125</v>
      </c>
      <c r="W1286" s="182">
        <f t="shared" si="6"/>
        <v>44217</v>
      </c>
      <c r="X1286" s="181">
        <f t="shared" si="7"/>
        <v>182</v>
      </c>
      <c r="Y1286" s="181">
        <f t="shared" si="8"/>
        <v>274</v>
      </c>
      <c r="Z1286" s="181">
        <f t="shared" si="9"/>
        <v>366</v>
      </c>
      <c r="AA1286" s="155"/>
      <c r="AB1286" s="9"/>
      <c r="AC1286" s="9"/>
      <c r="AD1286" s="9"/>
      <c r="AE1286" s="9"/>
      <c r="AF1286" s="9"/>
      <c r="AG1286" s="9"/>
      <c r="AH1286" s="9"/>
    </row>
    <row r="1287" ht="15.75" customHeight="1">
      <c r="A1287" s="177">
        <v>43850.0</v>
      </c>
      <c r="B1287" s="178">
        <v>3.2</v>
      </c>
      <c r="C1287" s="178">
        <v>3.4</v>
      </c>
      <c r="D1287" s="178">
        <v>3.5</v>
      </c>
      <c r="E1287" s="178">
        <v>3.55</v>
      </c>
      <c r="F1287" s="178">
        <v>3.7</v>
      </c>
      <c r="G1287" s="178">
        <v>3.92</v>
      </c>
      <c r="H1287" s="178">
        <v>4.38</v>
      </c>
      <c r="I1287" s="178">
        <v>4.6</v>
      </c>
      <c r="J1287" s="178">
        <v>4.78</v>
      </c>
      <c r="K1287" s="179">
        <f>MAX(0,((T1287*(365/365))-VLOOKUP(A1287,VBMA!$A:$D,4,0))  /  (T1287* (365/365)   ))</f>
        <v>0.7850622407</v>
      </c>
      <c r="L1287" s="180">
        <f t="shared" ref="L1287:S1287" si="1290">(B1287*(1-$K1287) * (365/365))/100</f>
        <v>0.006878008299</v>
      </c>
      <c r="M1287" s="180">
        <f t="shared" si="1290"/>
        <v>0.007307883817</v>
      </c>
      <c r="N1287" s="180">
        <f t="shared" si="1290"/>
        <v>0.007522821577</v>
      </c>
      <c r="O1287" s="180">
        <f t="shared" si="1290"/>
        <v>0.007630290456</v>
      </c>
      <c r="P1287" s="180">
        <f t="shared" si="1290"/>
        <v>0.007952697095</v>
      </c>
      <c r="Q1287" s="180">
        <f t="shared" si="1290"/>
        <v>0.008425560166</v>
      </c>
      <c r="R1287" s="180">
        <f t="shared" si="1290"/>
        <v>0.009414273859</v>
      </c>
      <c r="S1287" s="180">
        <f t="shared" si="1290"/>
        <v>0.009887136929</v>
      </c>
      <c r="T1287" s="181">
        <f t="shared" si="3"/>
        <v>4.82</v>
      </c>
      <c r="U1287" s="182">
        <f t="shared" si="4"/>
        <v>44032</v>
      </c>
      <c r="V1287" s="182">
        <f t="shared" si="5"/>
        <v>44124</v>
      </c>
      <c r="W1287" s="182">
        <f t="shared" si="6"/>
        <v>44216</v>
      </c>
      <c r="X1287" s="181">
        <f t="shared" si="7"/>
        <v>182</v>
      </c>
      <c r="Y1287" s="181">
        <f t="shared" si="8"/>
        <v>274</v>
      </c>
      <c r="Z1287" s="181">
        <f t="shared" si="9"/>
        <v>366</v>
      </c>
      <c r="AA1287" s="155"/>
      <c r="AB1287" s="9"/>
      <c r="AC1287" s="9"/>
      <c r="AD1287" s="9"/>
      <c r="AE1287" s="9"/>
      <c r="AF1287" s="9"/>
      <c r="AG1287" s="9"/>
      <c r="AH1287" s="9"/>
    </row>
    <row r="1288" ht="15.75" customHeight="1">
      <c r="A1288" s="177">
        <v>43847.0</v>
      </c>
      <c r="B1288" s="178">
        <v>3.16</v>
      </c>
      <c r="C1288" s="178">
        <v>3.43</v>
      </c>
      <c r="D1288" s="178">
        <v>3.5</v>
      </c>
      <c r="E1288" s="178">
        <v>3.58</v>
      </c>
      <c r="F1288" s="178">
        <v>3.78</v>
      </c>
      <c r="G1288" s="178">
        <v>3.96</v>
      </c>
      <c r="H1288" s="178">
        <v>4.4</v>
      </c>
      <c r="I1288" s="178">
        <v>4.6</v>
      </c>
      <c r="J1288" s="178">
        <v>4.75</v>
      </c>
      <c r="K1288" s="179">
        <f>MAX(0,((T1288*(365/365))-VLOOKUP(A1288,VBMA!$A:$D,4,0))  /  (T1288* (365/365)   ))</f>
        <v>0.7833333333</v>
      </c>
      <c r="L1288" s="180">
        <f t="shared" ref="L1288:S1288" si="1291">(B1288*(1-$K1288) * (365/365))/100</f>
        <v>0.006846666667</v>
      </c>
      <c r="M1288" s="180">
        <f t="shared" si="1291"/>
        <v>0.007431666667</v>
      </c>
      <c r="N1288" s="180">
        <f t="shared" si="1291"/>
        <v>0.007583333333</v>
      </c>
      <c r="O1288" s="180">
        <f t="shared" si="1291"/>
        <v>0.007756666667</v>
      </c>
      <c r="P1288" s="180">
        <f t="shared" si="1291"/>
        <v>0.00819</v>
      </c>
      <c r="Q1288" s="180">
        <f t="shared" si="1291"/>
        <v>0.00858</v>
      </c>
      <c r="R1288" s="180">
        <f t="shared" si="1291"/>
        <v>0.009533333333</v>
      </c>
      <c r="S1288" s="180">
        <f t="shared" si="1291"/>
        <v>0.009966666667</v>
      </c>
      <c r="T1288" s="181">
        <f t="shared" si="3"/>
        <v>4.8</v>
      </c>
      <c r="U1288" s="182">
        <f t="shared" si="4"/>
        <v>44029</v>
      </c>
      <c r="V1288" s="182">
        <f t="shared" si="5"/>
        <v>44121</v>
      </c>
      <c r="W1288" s="182">
        <f t="shared" si="6"/>
        <v>44213</v>
      </c>
      <c r="X1288" s="181">
        <f t="shared" si="7"/>
        <v>182</v>
      </c>
      <c r="Y1288" s="181">
        <f t="shared" si="8"/>
        <v>274</v>
      </c>
      <c r="Z1288" s="181">
        <f t="shared" si="9"/>
        <v>366</v>
      </c>
      <c r="AA1288" s="155"/>
      <c r="AB1288" s="9"/>
      <c r="AC1288" s="9"/>
      <c r="AD1288" s="9"/>
      <c r="AE1288" s="9"/>
      <c r="AF1288" s="9"/>
      <c r="AG1288" s="9"/>
      <c r="AH1288" s="9"/>
    </row>
    <row r="1289" ht="15.75" customHeight="1">
      <c r="A1289" s="177">
        <v>43846.0</v>
      </c>
      <c r="B1289" s="178">
        <v>1.04</v>
      </c>
      <c r="C1289" s="178">
        <v>2.5</v>
      </c>
      <c r="D1289" s="178">
        <v>3.3</v>
      </c>
      <c r="E1289" s="178">
        <v>3.52</v>
      </c>
      <c r="F1289" s="178">
        <v>3.68</v>
      </c>
      <c r="G1289" s="178">
        <v>3.92</v>
      </c>
      <c r="H1289" s="178">
        <v>4.38</v>
      </c>
      <c r="I1289" s="178">
        <v>4.63</v>
      </c>
      <c r="J1289" s="178">
        <v>4.73</v>
      </c>
      <c r="K1289" s="179">
        <f>MAX(0,((T1289*(365/365))-VLOOKUP(A1289,VBMA!$A:$D,4,0))  /  (T1289* (365/365)   ))</f>
        <v>0.7920081967</v>
      </c>
      <c r="L1289" s="180">
        <f t="shared" ref="L1289:S1289" si="1292">(B1289*(1-$K1289) * (365/365))/100</f>
        <v>0.002163114754</v>
      </c>
      <c r="M1289" s="180">
        <f t="shared" si="1292"/>
        <v>0.005199795082</v>
      </c>
      <c r="N1289" s="180">
        <f t="shared" si="1292"/>
        <v>0.006863729508</v>
      </c>
      <c r="O1289" s="180">
        <f t="shared" si="1292"/>
        <v>0.007321311475</v>
      </c>
      <c r="P1289" s="180">
        <f t="shared" si="1292"/>
        <v>0.007654098361</v>
      </c>
      <c r="Q1289" s="180">
        <f t="shared" si="1292"/>
        <v>0.008153278689</v>
      </c>
      <c r="R1289" s="180">
        <f t="shared" si="1292"/>
        <v>0.009110040984</v>
      </c>
      <c r="S1289" s="180">
        <f t="shared" si="1292"/>
        <v>0.009630020492</v>
      </c>
      <c r="T1289" s="181">
        <f t="shared" si="3"/>
        <v>4.88</v>
      </c>
      <c r="U1289" s="182">
        <f t="shared" si="4"/>
        <v>44028</v>
      </c>
      <c r="V1289" s="182">
        <f t="shared" si="5"/>
        <v>44120</v>
      </c>
      <c r="W1289" s="182">
        <f t="shared" si="6"/>
        <v>44212</v>
      </c>
      <c r="X1289" s="181">
        <f t="shared" si="7"/>
        <v>182</v>
      </c>
      <c r="Y1289" s="181">
        <f t="shared" si="8"/>
        <v>274</v>
      </c>
      <c r="Z1289" s="181">
        <f t="shared" si="9"/>
        <v>366</v>
      </c>
      <c r="AA1289" s="155"/>
      <c r="AB1289" s="9"/>
      <c r="AC1289" s="9"/>
      <c r="AD1289" s="9"/>
      <c r="AE1289" s="9"/>
      <c r="AF1289" s="9"/>
      <c r="AG1289" s="9"/>
      <c r="AH1289" s="9"/>
    </row>
    <row r="1290" ht="15.75" customHeight="1">
      <c r="A1290" s="177">
        <v>43845.0</v>
      </c>
      <c r="B1290" s="178">
        <v>0.88</v>
      </c>
      <c r="C1290" s="178">
        <v>1.44</v>
      </c>
      <c r="D1290" s="178">
        <v>2.9</v>
      </c>
      <c r="E1290" s="178">
        <v>3.45</v>
      </c>
      <c r="F1290" s="178">
        <v>3.73</v>
      </c>
      <c r="G1290" s="178">
        <v>3.93</v>
      </c>
      <c r="H1290" s="178">
        <v>4.38</v>
      </c>
      <c r="I1290" s="178">
        <v>4.62</v>
      </c>
      <c r="J1290" s="178">
        <v>4.8</v>
      </c>
      <c r="K1290" s="179">
        <f>MAX(0,((T1290*(365/365))-VLOOKUP(A1290,VBMA!$A:$D,4,0))  /  (T1290* (365/365)   ))</f>
        <v>0.7909465021</v>
      </c>
      <c r="L1290" s="180">
        <f t="shared" ref="L1290:S1290" si="1293">(B1290*(1-$K1290) * (365/365))/100</f>
        <v>0.001839670782</v>
      </c>
      <c r="M1290" s="180">
        <f t="shared" si="1293"/>
        <v>0.00301037037</v>
      </c>
      <c r="N1290" s="180">
        <f t="shared" si="1293"/>
        <v>0.00606255144</v>
      </c>
      <c r="O1290" s="180">
        <f t="shared" si="1293"/>
        <v>0.007212345679</v>
      </c>
      <c r="P1290" s="180">
        <f t="shared" si="1293"/>
        <v>0.007797695473</v>
      </c>
      <c r="Q1290" s="180">
        <f t="shared" si="1293"/>
        <v>0.008215802469</v>
      </c>
      <c r="R1290" s="180">
        <f t="shared" si="1293"/>
        <v>0.00915654321</v>
      </c>
      <c r="S1290" s="180">
        <f t="shared" si="1293"/>
        <v>0.009658271605</v>
      </c>
      <c r="T1290" s="181">
        <f t="shared" si="3"/>
        <v>4.86</v>
      </c>
      <c r="U1290" s="182">
        <f t="shared" si="4"/>
        <v>44027</v>
      </c>
      <c r="V1290" s="182">
        <f t="shared" si="5"/>
        <v>44119</v>
      </c>
      <c r="W1290" s="182">
        <f t="shared" si="6"/>
        <v>44211</v>
      </c>
      <c r="X1290" s="181">
        <f t="shared" si="7"/>
        <v>182</v>
      </c>
      <c r="Y1290" s="181">
        <f t="shared" si="8"/>
        <v>274</v>
      </c>
      <c r="Z1290" s="181">
        <f t="shared" si="9"/>
        <v>366</v>
      </c>
      <c r="AA1290" s="155"/>
      <c r="AB1290" s="9"/>
      <c r="AC1290" s="9"/>
      <c r="AD1290" s="9"/>
      <c r="AE1290" s="9"/>
      <c r="AF1290" s="9"/>
      <c r="AG1290" s="9"/>
      <c r="AH1290" s="9"/>
    </row>
    <row r="1291" ht="15.75" customHeight="1">
      <c r="A1291" s="177">
        <v>43844.0</v>
      </c>
      <c r="B1291" s="178">
        <v>0.91</v>
      </c>
      <c r="C1291" s="178">
        <v>1.47</v>
      </c>
      <c r="D1291" s="178">
        <v>2.97</v>
      </c>
      <c r="E1291" s="178">
        <v>3.49</v>
      </c>
      <c r="F1291" s="178">
        <v>3.71</v>
      </c>
      <c r="G1291" s="178">
        <v>3.91</v>
      </c>
      <c r="H1291" s="178">
        <v>4.37</v>
      </c>
      <c r="I1291" s="178">
        <v>4.62</v>
      </c>
      <c r="J1291" s="178">
        <v>4.75</v>
      </c>
      <c r="K1291" s="179">
        <f>MAX(0,((T1291*(365/365))-VLOOKUP(A1291,VBMA!$A:$D,4,0))  /  (T1291* (365/365)   ))</f>
        <v>0.7706365503</v>
      </c>
      <c r="L1291" s="180">
        <f t="shared" ref="L1291:S1291" si="1294">(B1291*(1-$K1291) * (365/365))/100</f>
        <v>0.002087207392</v>
      </c>
      <c r="M1291" s="180">
        <f t="shared" si="1294"/>
        <v>0.00337164271</v>
      </c>
      <c r="N1291" s="180">
        <f t="shared" si="1294"/>
        <v>0.006812094456</v>
      </c>
      <c r="O1291" s="180">
        <f t="shared" si="1294"/>
        <v>0.008004784394</v>
      </c>
      <c r="P1291" s="180">
        <f t="shared" si="1294"/>
        <v>0.008509383984</v>
      </c>
      <c r="Q1291" s="180">
        <f t="shared" si="1294"/>
        <v>0.008968110883</v>
      </c>
      <c r="R1291" s="180">
        <f t="shared" si="1294"/>
        <v>0.01002318275</v>
      </c>
      <c r="S1291" s="180">
        <f t="shared" si="1294"/>
        <v>0.01059659138</v>
      </c>
      <c r="T1291" s="181">
        <f t="shared" si="3"/>
        <v>4.87</v>
      </c>
      <c r="U1291" s="182">
        <f t="shared" si="4"/>
        <v>44026</v>
      </c>
      <c r="V1291" s="182">
        <f t="shared" si="5"/>
        <v>44118</v>
      </c>
      <c r="W1291" s="182">
        <f t="shared" si="6"/>
        <v>44210</v>
      </c>
      <c r="X1291" s="181">
        <f t="shared" si="7"/>
        <v>182</v>
      </c>
      <c r="Y1291" s="181">
        <f t="shared" si="8"/>
        <v>274</v>
      </c>
      <c r="Z1291" s="181">
        <f t="shared" si="9"/>
        <v>366</v>
      </c>
      <c r="AA1291" s="155"/>
      <c r="AB1291" s="9"/>
      <c r="AC1291" s="9"/>
      <c r="AD1291" s="9"/>
      <c r="AE1291" s="9"/>
      <c r="AF1291" s="9"/>
      <c r="AG1291" s="9"/>
      <c r="AH1291" s="9"/>
    </row>
    <row r="1292" ht="15.75" customHeight="1">
      <c r="A1292" s="177">
        <v>43843.0</v>
      </c>
      <c r="B1292" s="178">
        <v>0.9</v>
      </c>
      <c r="C1292" s="178">
        <v>1.44</v>
      </c>
      <c r="D1292" s="178">
        <v>2.75</v>
      </c>
      <c r="E1292" s="178">
        <v>3.49</v>
      </c>
      <c r="F1292" s="178">
        <v>3.74</v>
      </c>
      <c r="G1292" s="178">
        <v>3.91</v>
      </c>
      <c r="H1292" s="178">
        <v>4.37</v>
      </c>
      <c r="I1292" s="178">
        <v>4.63</v>
      </c>
      <c r="J1292" s="178">
        <v>4.77</v>
      </c>
      <c r="K1292" s="179">
        <f>MAX(0,((T1292*(365/365))-VLOOKUP(A1292,VBMA!$A:$D,4,0))  /  (T1292* (365/365)   ))</f>
        <v>0.7611451943</v>
      </c>
      <c r="L1292" s="180">
        <f t="shared" ref="L1292:S1292" si="1295">(B1292*(1-$K1292) * (365/365))/100</f>
        <v>0.002149693252</v>
      </c>
      <c r="M1292" s="180">
        <f t="shared" si="1295"/>
        <v>0.003439509202</v>
      </c>
      <c r="N1292" s="180">
        <f t="shared" si="1295"/>
        <v>0.006568507157</v>
      </c>
      <c r="O1292" s="180">
        <f t="shared" si="1295"/>
        <v>0.00833603272</v>
      </c>
      <c r="P1292" s="180">
        <f t="shared" si="1295"/>
        <v>0.008933169734</v>
      </c>
      <c r="Q1292" s="180">
        <f t="shared" si="1295"/>
        <v>0.009339222904</v>
      </c>
      <c r="R1292" s="180">
        <f t="shared" si="1295"/>
        <v>0.01043795501</v>
      </c>
      <c r="S1292" s="180">
        <f t="shared" si="1295"/>
        <v>0.01105897751</v>
      </c>
      <c r="T1292" s="181">
        <f t="shared" si="3"/>
        <v>4.89</v>
      </c>
      <c r="U1292" s="182">
        <f t="shared" si="4"/>
        <v>44025</v>
      </c>
      <c r="V1292" s="182">
        <f t="shared" si="5"/>
        <v>44117</v>
      </c>
      <c r="W1292" s="182">
        <f t="shared" si="6"/>
        <v>44209</v>
      </c>
      <c r="X1292" s="181">
        <f t="shared" si="7"/>
        <v>182</v>
      </c>
      <c r="Y1292" s="181">
        <f t="shared" si="8"/>
        <v>274</v>
      </c>
      <c r="Z1292" s="181">
        <f t="shared" si="9"/>
        <v>366</v>
      </c>
      <c r="AA1292" s="155"/>
      <c r="AB1292" s="9"/>
      <c r="AC1292" s="9"/>
      <c r="AD1292" s="9"/>
      <c r="AE1292" s="9"/>
      <c r="AF1292" s="9"/>
      <c r="AG1292" s="9"/>
      <c r="AH1292" s="9"/>
    </row>
    <row r="1293" ht="15.75" customHeight="1">
      <c r="A1293" s="177">
        <v>43840.0</v>
      </c>
      <c r="B1293" s="178">
        <v>0.94</v>
      </c>
      <c r="C1293" s="178">
        <v>1.46</v>
      </c>
      <c r="D1293" s="178">
        <v>2.65</v>
      </c>
      <c r="E1293" s="178">
        <v>3.44</v>
      </c>
      <c r="F1293" s="178">
        <v>3.78</v>
      </c>
      <c r="G1293" s="178">
        <v>3.94</v>
      </c>
      <c r="H1293" s="178">
        <v>4.4</v>
      </c>
      <c r="I1293" s="178">
        <v>4.7</v>
      </c>
      <c r="J1293" s="178">
        <v>4.85</v>
      </c>
      <c r="K1293" s="179">
        <f>MAX(0,((T1293*(365/365))-VLOOKUP(A1293,VBMA!$A:$D,4,0))  /  (T1293* (365/365)   ))</f>
        <v>0.764</v>
      </c>
      <c r="L1293" s="180">
        <f t="shared" ref="L1293:S1293" si="1296">(B1293*(1-$K1293) * (365/365))/100</f>
        <v>0.0022184</v>
      </c>
      <c r="M1293" s="180">
        <f t="shared" si="1296"/>
        <v>0.0034456</v>
      </c>
      <c r="N1293" s="180">
        <f t="shared" si="1296"/>
        <v>0.006254</v>
      </c>
      <c r="O1293" s="180">
        <f t="shared" si="1296"/>
        <v>0.0081184</v>
      </c>
      <c r="P1293" s="180">
        <f t="shared" si="1296"/>
        <v>0.0089208</v>
      </c>
      <c r="Q1293" s="180">
        <f t="shared" si="1296"/>
        <v>0.0092984</v>
      </c>
      <c r="R1293" s="180">
        <f t="shared" si="1296"/>
        <v>0.010384</v>
      </c>
      <c r="S1293" s="180">
        <f t="shared" si="1296"/>
        <v>0.011092</v>
      </c>
      <c r="T1293" s="181">
        <f t="shared" si="3"/>
        <v>5</v>
      </c>
      <c r="U1293" s="182">
        <f t="shared" si="4"/>
        <v>44022</v>
      </c>
      <c r="V1293" s="182">
        <f t="shared" si="5"/>
        <v>44114</v>
      </c>
      <c r="W1293" s="182">
        <f t="shared" si="6"/>
        <v>44206</v>
      </c>
      <c r="X1293" s="181">
        <f t="shared" si="7"/>
        <v>182</v>
      </c>
      <c r="Y1293" s="181">
        <f t="shared" si="8"/>
        <v>274</v>
      </c>
      <c r="Z1293" s="181">
        <f t="shared" si="9"/>
        <v>366</v>
      </c>
      <c r="AA1293" s="155"/>
      <c r="AB1293" s="9"/>
      <c r="AC1293" s="9"/>
      <c r="AD1293" s="9"/>
      <c r="AE1293" s="9"/>
      <c r="AF1293" s="9"/>
      <c r="AG1293" s="9"/>
      <c r="AH1293" s="9"/>
    </row>
    <row r="1294" ht="15.75" customHeight="1">
      <c r="A1294" s="177">
        <v>43839.0</v>
      </c>
      <c r="B1294" s="178">
        <v>1.04</v>
      </c>
      <c r="C1294" s="178">
        <v>1.5</v>
      </c>
      <c r="D1294" s="178">
        <v>2.68</v>
      </c>
      <c r="E1294" s="178">
        <v>3.48</v>
      </c>
      <c r="F1294" s="178">
        <v>3.78</v>
      </c>
      <c r="G1294" s="178">
        <v>3.94</v>
      </c>
      <c r="H1294" s="178">
        <v>4.4</v>
      </c>
      <c r="I1294" s="178">
        <v>4.68</v>
      </c>
      <c r="J1294" s="178">
        <v>4.82</v>
      </c>
      <c r="K1294" s="179">
        <f>MAX(0,((T1294*(365/365))-VLOOKUP(A1294,VBMA!$A:$D,4,0))  /  (T1294* (365/365)   ))</f>
        <v>0.7614919355</v>
      </c>
      <c r="L1294" s="180">
        <f t="shared" ref="L1294:S1294" si="1297">(B1294*(1-$K1294) * (365/365))/100</f>
        <v>0.002480483871</v>
      </c>
      <c r="M1294" s="180">
        <f t="shared" si="1297"/>
        <v>0.003577620968</v>
      </c>
      <c r="N1294" s="180">
        <f t="shared" si="1297"/>
        <v>0.006392016129</v>
      </c>
      <c r="O1294" s="180">
        <f t="shared" si="1297"/>
        <v>0.008300080645</v>
      </c>
      <c r="P1294" s="180">
        <f t="shared" si="1297"/>
        <v>0.009015604839</v>
      </c>
      <c r="Q1294" s="180">
        <f t="shared" si="1297"/>
        <v>0.009397217742</v>
      </c>
      <c r="R1294" s="180">
        <f t="shared" si="1297"/>
        <v>0.01049435484</v>
      </c>
      <c r="S1294" s="180">
        <f t="shared" si="1297"/>
        <v>0.01116217742</v>
      </c>
      <c r="T1294" s="181">
        <f t="shared" si="3"/>
        <v>4.96</v>
      </c>
      <c r="U1294" s="182">
        <f t="shared" si="4"/>
        <v>44021</v>
      </c>
      <c r="V1294" s="182">
        <f t="shared" si="5"/>
        <v>44113</v>
      </c>
      <c r="W1294" s="182">
        <f t="shared" si="6"/>
        <v>44205</v>
      </c>
      <c r="X1294" s="181">
        <f t="shared" si="7"/>
        <v>182</v>
      </c>
      <c r="Y1294" s="181">
        <f t="shared" si="8"/>
        <v>274</v>
      </c>
      <c r="Z1294" s="181">
        <f t="shared" si="9"/>
        <v>366</v>
      </c>
      <c r="AA1294" s="155"/>
      <c r="AB1294" s="9"/>
      <c r="AC1294" s="9"/>
      <c r="AD1294" s="9"/>
      <c r="AE1294" s="9"/>
      <c r="AF1294" s="9"/>
      <c r="AG1294" s="9"/>
      <c r="AH1294" s="9"/>
    </row>
    <row r="1295" ht="15.75" customHeight="1">
      <c r="A1295" s="177">
        <v>43838.0</v>
      </c>
      <c r="B1295" s="178">
        <v>1.35</v>
      </c>
      <c r="C1295" s="178">
        <v>2.0</v>
      </c>
      <c r="D1295" s="178">
        <v>2.87</v>
      </c>
      <c r="E1295" s="178">
        <v>3.6</v>
      </c>
      <c r="F1295" s="178">
        <v>3.92</v>
      </c>
      <c r="G1295" s="178">
        <v>4.05</v>
      </c>
      <c r="H1295" s="178">
        <v>4.44</v>
      </c>
      <c r="I1295" s="178">
        <v>4.7</v>
      </c>
      <c r="J1295" s="178">
        <v>4.84</v>
      </c>
      <c r="K1295" s="179">
        <f>MAX(0,((T1295*(365/365))-VLOOKUP(A1295,VBMA!$A:$D,4,0))  /  (T1295* (365/365)   ))</f>
        <v>0.7681451613</v>
      </c>
      <c r="L1295" s="180">
        <f t="shared" ref="L1295:S1295" si="1298">(B1295*(1-$K1295) * (365/365))/100</f>
        <v>0.003130040323</v>
      </c>
      <c r="M1295" s="180">
        <f t="shared" si="1298"/>
        <v>0.004637096774</v>
      </c>
      <c r="N1295" s="180">
        <f t="shared" si="1298"/>
        <v>0.006654233871</v>
      </c>
      <c r="O1295" s="180">
        <f t="shared" si="1298"/>
        <v>0.008346774194</v>
      </c>
      <c r="P1295" s="180">
        <f t="shared" si="1298"/>
        <v>0.009088709677</v>
      </c>
      <c r="Q1295" s="180">
        <f t="shared" si="1298"/>
        <v>0.009390120968</v>
      </c>
      <c r="R1295" s="180">
        <f t="shared" si="1298"/>
        <v>0.01029435484</v>
      </c>
      <c r="S1295" s="180">
        <f t="shared" si="1298"/>
        <v>0.01089717742</v>
      </c>
      <c r="T1295" s="181">
        <f t="shared" si="3"/>
        <v>4.96</v>
      </c>
      <c r="U1295" s="182">
        <f t="shared" si="4"/>
        <v>44020</v>
      </c>
      <c r="V1295" s="182">
        <f t="shared" si="5"/>
        <v>44112</v>
      </c>
      <c r="W1295" s="182">
        <f t="shared" si="6"/>
        <v>44204</v>
      </c>
      <c r="X1295" s="181">
        <f t="shared" si="7"/>
        <v>182</v>
      </c>
      <c r="Y1295" s="181">
        <f t="shared" si="8"/>
        <v>274</v>
      </c>
      <c r="Z1295" s="181">
        <f t="shared" si="9"/>
        <v>366</v>
      </c>
      <c r="AA1295" s="155"/>
      <c r="AB1295" s="9"/>
      <c r="AC1295" s="9"/>
      <c r="AD1295" s="9"/>
      <c r="AE1295" s="9"/>
      <c r="AF1295" s="9"/>
      <c r="AG1295" s="9"/>
      <c r="AH1295" s="9"/>
    </row>
    <row r="1296" ht="15.75" customHeight="1">
      <c r="A1296" s="177">
        <v>43837.0</v>
      </c>
      <c r="B1296" s="178">
        <v>1.41</v>
      </c>
      <c r="C1296" s="178">
        <v>2.04</v>
      </c>
      <c r="D1296" s="178">
        <v>2.89</v>
      </c>
      <c r="E1296" s="178">
        <v>3.63</v>
      </c>
      <c r="F1296" s="178">
        <v>3.9</v>
      </c>
      <c r="G1296" s="178">
        <v>4.03</v>
      </c>
      <c r="H1296" s="178">
        <v>4.43</v>
      </c>
      <c r="I1296" s="178">
        <v>4.72</v>
      </c>
      <c r="J1296" s="178">
        <v>4.83</v>
      </c>
      <c r="K1296" s="179">
        <f>MAX(0,((T1296*(365/365))-VLOOKUP(A1296,VBMA!$A:$D,4,0))  /  (T1296* (365/365)   ))</f>
        <v>0.7329341317</v>
      </c>
      <c r="L1296" s="180">
        <f t="shared" ref="L1296:S1296" si="1299">(B1296*(1-$K1296) * (365/365))/100</f>
        <v>0.003765628743</v>
      </c>
      <c r="M1296" s="180">
        <f t="shared" si="1299"/>
        <v>0.005448143713</v>
      </c>
      <c r="N1296" s="180">
        <f t="shared" si="1299"/>
        <v>0.007718203593</v>
      </c>
      <c r="O1296" s="180">
        <f t="shared" si="1299"/>
        <v>0.009694491018</v>
      </c>
      <c r="P1296" s="180">
        <f t="shared" si="1299"/>
        <v>0.01041556886</v>
      </c>
      <c r="Q1296" s="180">
        <f t="shared" si="1299"/>
        <v>0.01076275449</v>
      </c>
      <c r="R1296" s="180">
        <f t="shared" si="1299"/>
        <v>0.01183101796</v>
      </c>
      <c r="S1296" s="180">
        <f t="shared" si="1299"/>
        <v>0.01260550898</v>
      </c>
      <c r="T1296" s="181">
        <f t="shared" si="3"/>
        <v>5.01</v>
      </c>
      <c r="U1296" s="182">
        <f t="shared" si="4"/>
        <v>44019</v>
      </c>
      <c r="V1296" s="182">
        <f t="shared" si="5"/>
        <v>44111</v>
      </c>
      <c r="W1296" s="182">
        <f t="shared" si="6"/>
        <v>44203</v>
      </c>
      <c r="X1296" s="181">
        <f t="shared" si="7"/>
        <v>182</v>
      </c>
      <c r="Y1296" s="181">
        <f t="shared" si="8"/>
        <v>274</v>
      </c>
      <c r="Z1296" s="181">
        <f t="shared" si="9"/>
        <v>366</v>
      </c>
      <c r="AA1296" s="155"/>
      <c r="AB1296" s="9"/>
      <c r="AC1296" s="9"/>
      <c r="AD1296" s="9"/>
      <c r="AE1296" s="9"/>
      <c r="AF1296" s="9"/>
      <c r="AG1296" s="9"/>
      <c r="AH1296" s="9"/>
    </row>
    <row r="1297" ht="15.75" customHeight="1">
      <c r="A1297" s="177">
        <v>43836.0</v>
      </c>
      <c r="B1297" s="178">
        <v>1.81</v>
      </c>
      <c r="C1297" s="178">
        <v>2.31</v>
      </c>
      <c r="D1297" s="178">
        <v>3.0</v>
      </c>
      <c r="E1297" s="178">
        <v>3.69</v>
      </c>
      <c r="F1297" s="178">
        <v>3.94</v>
      </c>
      <c r="G1297" s="178">
        <v>4.09</v>
      </c>
      <c r="H1297" s="178">
        <v>4.46</v>
      </c>
      <c r="I1297" s="178">
        <v>4.7</v>
      </c>
      <c r="J1297" s="178">
        <v>4.81</v>
      </c>
      <c r="K1297" s="179">
        <f>MAX(0,((T1297*(365/365))-VLOOKUP(A1297,VBMA!$A:$D,4,0))  /  (T1297* (365/365)   ))</f>
        <v>0.7267206478</v>
      </c>
      <c r="L1297" s="180">
        <f t="shared" ref="L1297:S1297" si="1300">(B1297*(1-$K1297) * (365/365))/100</f>
        <v>0.004946356275</v>
      </c>
      <c r="M1297" s="180">
        <f t="shared" si="1300"/>
        <v>0.006312753036</v>
      </c>
      <c r="N1297" s="180">
        <f t="shared" si="1300"/>
        <v>0.008198380567</v>
      </c>
      <c r="O1297" s="180">
        <f t="shared" si="1300"/>
        <v>0.0100840081</v>
      </c>
      <c r="P1297" s="180">
        <f t="shared" si="1300"/>
        <v>0.01076720648</v>
      </c>
      <c r="Q1297" s="180">
        <f t="shared" si="1300"/>
        <v>0.01117712551</v>
      </c>
      <c r="R1297" s="180">
        <f t="shared" si="1300"/>
        <v>0.01218825911</v>
      </c>
      <c r="S1297" s="180">
        <f t="shared" si="1300"/>
        <v>0.01284412955</v>
      </c>
      <c r="T1297" s="181">
        <f t="shared" si="3"/>
        <v>4.94</v>
      </c>
      <c r="U1297" s="182">
        <f t="shared" si="4"/>
        <v>44018</v>
      </c>
      <c r="V1297" s="182">
        <f t="shared" si="5"/>
        <v>44110</v>
      </c>
      <c r="W1297" s="182">
        <f t="shared" si="6"/>
        <v>44202</v>
      </c>
      <c r="X1297" s="181">
        <f t="shared" si="7"/>
        <v>182</v>
      </c>
      <c r="Y1297" s="181">
        <f t="shared" si="8"/>
        <v>274</v>
      </c>
      <c r="Z1297" s="181">
        <f t="shared" si="9"/>
        <v>366</v>
      </c>
      <c r="AA1297" s="155"/>
      <c r="AB1297" s="9"/>
      <c r="AC1297" s="9"/>
      <c r="AD1297" s="9"/>
      <c r="AE1297" s="9"/>
      <c r="AF1297" s="9"/>
      <c r="AG1297" s="9"/>
      <c r="AH1297" s="9"/>
    </row>
    <row r="1298" ht="15.75" customHeight="1">
      <c r="A1298" s="177">
        <v>43833.0</v>
      </c>
      <c r="B1298" s="178">
        <v>1.92</v>
      </c>
      <c r="C1298" s="178">
        <v>2.54</v>
      </c>
      <c r="D1298" s="178">
        <v>3.0</v>
      </c>
      <c r="E1298" s="178">
        <v>3.72</v>
      </c>
      <c r="F1298" s="178">
        <v>3.88</v>
      </c>
      <c r="G1298" s="178">
        <v>4.04</v>
      </c>
      <c r="H1298" s="178">
        <v>4.43</v>
      </c>
      <c r="I1298" s="178">
        <v>4.7</v>
      </c>
      <c r="J1298" s="178">
        <v>4.83</v>
      </c>
      <c r="K1298" s="179">
        <f>MAX(0,((T1298*(365/365))-VLOOKUP(A1298,VBMA!$A:$D,4,0))  /  (T1298* (365/365)   ))</f>
        <v>0.7233400402</v>
      </c>
      <c r="L1298" s="180">
        <f t="shared" ref="L1298:S1298" si="1301">(B1298*(1-$K1298) * (365/365))/100</f>
        <v>0.005311871227</v>
      </c>
      <c r="M1298" s="180">
        <f t="shared" si="1301"/>
        <v>0.007027162978</v>
      </c>
      <c r="N1298" s="180">
        <f t="shared" si="1301"/>
        <v>0.008299798793</v>
      </c>
      <c r="O1298" s="180">
        <f t="shared" si="1301"/>
        <v>0.0102917505</v>
      </c>
      <c r="P1298" s="180">
        <f t="shared" si="1301"/>
        <v>0.01073440644</v>
      </c>
      <c r="Q1298" s="180">
        <f t="shared" si="1301"/>
        <v>0.01117706237</v>
      </c>
      <c r="R1298" s="180">
        <f t="shared" si="1301"/>
        <v>0.01225603622</v>
      </c>
      <c r="S1298" s="180">
        <f t="shared" si="1301"/>
        <v>0.01300301811</v>
      </c>
      <c r="T1298" s="181">
        <f t="shared" si="3"/>
        <v>4.97</v>
      </c>
      <c r="U1298" s="182">
        <f t="shared" si="4"/>
        <v>44015</v>
      </c>
      <c r="V1298" s="182">
        <f t="shared" si="5"/>
        <v>44107</v>
      </c>
      <c r="W1298" s="182">
        <f t="shared" si="6"/>
        <v>44199</v>
      </c>
      <c r="X1298" s="181">
        <f t="shared" si="7"/>
        <v>182</v>
      </c>
      <c r="Y1298" s="181">
        <f t="shared" si="8"/>
        <v>274</v>
      </c>
      <c r="Z1298" s="181">
        <f t="shared" si="9"/>
        <v>366</v>
      </c>
      <c r="AA1298" s="155"/>
      <c r="AB1298" s="9"/>
      <c r="AC1298" s="9"/>
      <c r="AD1298" s="9"/>
      <c r="AE1298" s="9"/>
      <c r="AF1298" s="9"/>
      <c r="AG1298" s="9"/>
      <c r="AH1298" s="9"/>
    </row>
    <row r="1299" ht="15.75" customHeight="1">
      <c r="A1299" s="177">
        <v>43832.0</v>
      </c>
      <c r="B1299" s="178">
        <v>2.37</v>
      </c>
      <c r="C1299" s="178">
        <v>2.82</v>
      </c>
      <c r="D1299" s="178">
        <v>3.17</v>
      </c>
      <c r="E1299" s="178">
        <v>3.85</v>
      </c>
      <c r="F1299" s="178">
        <v>4.05</v>
      </c>
      <c r="G1299" s="178">
        <v>4.2</v>
      </c>
      <c r="H1299" s="178">
        <v>4.44</v>
      </c>
      <c r="I1299" s="178">
        <v>4.66</v>
      </c>
      <c r="J1299" s="178">
        <v>4.78</v>
      </c>
      <c r="K1299" s="179">
        <f>MAX(0,((T1299*(365/365))-VLOOKUP(A1299,VBMA!$A:$D,4,0))  /  (T1299* (365/365)   ))</f>
        <v>0.7079918033</v>
      </c>
      <c r="L1299" s="180">
        <f t="shared" ref="L1299:S1299" si="1302">(B1299*(1-$K1299) * (365/365))/100</f>
        <v>0.006920594262</v>
      </c>
      <c r="M1299" s="180">
        <f t="shared" si="1302"/>
        <v>0.008234631148</v>
      </c>
      <c r="N1299" s="180">
        <f t="shared" si="1302"/>
        <v>0.009256659836</v>
      </c>
      <c r="O1299" s="180">
        <f t="shared" si="1302"/>
        <v>0.01124231557</v>
      </c>
      <c r="P1299" s="180">
        <f t="shared" si="1302"/>
        <v>0.01182633197</v>
      </c>
      <c r="Q1299" s="180">
        <f t="shared" si="1302"/>
        <v>0.01226434426</v>
      </c>
      <c r="R1299" s="180">
        <f t="shared" si="1302"/>
        <v>0.01296516393</v>
      </c>
      <c r="S1299" s="180">
        <f t="shared" si="1302"/>
        <v>0.01360758197</v>
      </c>
      <c r="T1299" s="181">
        <f t="shared" si="3"/>
        <v>4.88</v>
      </c>
      <c r="U1299" s="182">
        <f t="shared" si="4"/>
        <v>44014</v>
      </c>
      <c r="V1299" s="182">
        <f t="shared" si="5"/>
        <v>44106</v>
      </c>
      <c r="W1299" s="182">
        <f t="shared" si="6"/>
        <v>44198</v>
      </c>
      <c r="X1299" s="181">
        <f t="shared" si="7"/>
        <v>182</v>
      </c>
      <c r="Y1299" s="181">
        <f t="shared" si="8"/>
        <v>274</v>
      </c>
      <c r="Z1299" s="181">
        <f t="shared" si="9"/>
        <v>366</v>
      </c>
      <c r="AA1299" s="155"/>
      <c r="AB1299" s="9"/>
      <c r="AC1299" s="9"/>
      <c r="AD1299" s="9"/>
      <c r="AE1299" s="9"/>
      <c r="AF1299" s="9"/>
      <c r="AG1299" s="9"/>
      <c r="AH1299" s="9"/>
    </row>
    <row r="1300" ht="15.75" customHeight="1">
      <c r="A1300" s="177">
        <v>43830.0</v>
      </c>
      <c r="B1300" s="178">
        <v>1.45</v>
      </c>
      <c r="C1300" s="178">
        <v>2.48</v>
      </c>
      <c r="D1300" s="178">
        <v>3.2</v>
      </c>
      <c r="E1300" s="178">
        <v>3.85</v>
      </c>
      <c r="F1300" s="178">
        <v>4.03</v>
      </c>
      <c r="G1300" s="178">
        <v>4.2</v>
      </c>
      <c r="H1300" s="178">
        <v>4.46</v>
      </c>
      <c r="I1300" s="178">
        <v>4.68</v>
      </c>
      <c r="J1300" s="178">
        <v>4.8</v>
      </c>
      <c r="K1300" s="179">
        <f>MAX(0,((T1300*(365/365))-VLOOKUP(A1300,VBMA!$A:$D,4,0))  /  (T1300* (365/365)   ))</f>
        <v>0.7217009188</v>
      </c>
      <c r="L1300" s="180">
        <f t="shared" ref="L1300:S1300" si="1303">(B1300*(1-$K1300) * (365/365))/100</f>
        <v>0.004035336677</v>
      </c>
      <c r="M1300" s="180">
        <f t="shared" si="1303"/>
        <v>0.006901817213</v>
      </c>
      <c r="N1300" s="180">
        <f t="shared" si="1303"/>
        <v>0.008905570598</v>
      </c>
      <c r="O1300" s="180">
        <f t="shared" si="1303"/>
        <v>0.01071451463</v>
      </c>
      <c r="P1300" s="180">
        <f t="shared" si="1303"/>
        <v>0.01121545297</v>
      </c>
      <c r="Q1300" s="180">
        <f t="shared" si="1303"/>
        <v>0.01168856141</v>
      </c>
      <c r="R1300" s="180">
        <f t="shared" si="1303"/>
        <v>0.01241213902</v>
      </c>
      <c r="S1300" s="180">
        <f t="shared" si="1303"/>
        <v>0.013024397</v>
      </c>
      <c r="T1300" s="181">
        <f t="shared" si="3"/>
        <v>4.897608696</v>
      </c>
      <c r="U1300" s="182">
        <f t="shared" si="4"/>
        <v>44013</v>
      </c>
      <c r="V1300" s="182">
        <f t="shared" si="5"/>
        <v>44105</v>
      </c>
      <c r="W1300" s="182">
        <f t="shared" si="6"/>
        <v>44196</v>
      </c>
      <c r="X1300" s="181">
        <f t="shared" si="7"/>
        <v>183</v>
      </c>
      <c r="Y1300" s="181">
        <f t="shared" si="8"/>
        <v>275</v>
      </c>
      <c r="Z1300" s="181">
        <f t="shared" si="9"/>
        <v>366</v>
      </c>
      <c r="AA1300" s="155"/>
      <c r="AB1300" s="9"/>
      <c r="AC1300" s="9"/>
      <c r="AD1300" s="9"/>
      <c r="AE1300" s="9"/>
      <c r="AF1300" s="9"/>
      <c r="AG1300" s="9"/>
      <c r="AH1300" s="9"/>
    </row>
    <row r="1301" ht="15.75" customHeight="1">
      <c r="A1301" s="177">
        <v>43829.0</v>
      </c>
      <c r="B1301" s="178">
        <v>1.53</v>
      </c>
      <c r="C1301" s="178">
        <v>2.37</v>
      </c>
      <c r="D1301" s="178">
        <v>3.13</v>
      </c>
      <c r="E1301" s="178">
        <v>3.78</v>
      </c>
      <c r="F1301" s="178">
        <v>4.05</v>
      </c>
      <c r="G1301" s="178">
        <v>4.22</v>
      </c>
      <c r="H1301" s="178">
        <v>4.46</v>
      </c>
      <c r="I1301" s="178">
        <v>4.7</v>
      </c>
      <c r="J1301" s="178">
        <v>4.82</v>
      </c>
      <c r="K1301" s="179">
        <f>MAX(0,((T1301*(365/365))-VLOOKUP(A1301,VBMA!$A:$D,4,0))  /  (T1301* (365/365)   ))</f>
        <v>0.716449454</v>
      </c>
      <c r="L1301" s="180">
        <f t="shared" ref="L1301:S1301" si="1304">(B1301*(1-$K1301) * (365/365))/100</f>
        <v>0.004338323353</v>
      </c>
      <c r="M1301" s="180">
        <f t="shared" si="1304"/>
        <v>0.006720147939</v>
      </c>
      <c r="N1301" s="180">
        <f t="shared" si="1304"/>
        <v>0.008875132089</v>
      </c>
      <c r="O1301" s="180">
        <f t="shared" si="1304"/>
        <v>0.01071821064</v>
      </c>
      <c r="P1301" s="180">
        <f t="shared" si="1304"/>
        <v>0.01148379711</v>
      </c>
      <c r="Q1301" s="180">
        <f t="shared" si="1304"/>
        <v>0.01196583304</v>
      </c>
      <c r="R1301" s="180">
        <f t="shared" si="1304"/>
        <v>0.01264635435</v>
      </c>
      <c r="S1301" s="180">
        <f t="shared" si="1304"/>
        <v>0.01332687566</v>
      </c>
      <c r="T1301" s="181">
        <f t="shared" si="3"/>
        <v>4.937391304</v>
      </c>
      <c r="U1301" s="182">
        <f t="shared" si="4"/>
        <v>44012</v>
      </c>
      <c r="V1301" s="182">
        <f t="shared" si="5"/>
        <v>44104</v>
      </c>
      <c r="W1301" s="182">
        <f t="shared" si="6"/>
        <v>44195</v>
      </c>
      <c r="X1301" s="181">
        <f t="shared" si="7"/>
        <v>183</v>
      </c>
      <c r="Y1301" s="181">
        <f t="shared" si="8"/>
        <v>275</v>
      </c>
      <c r="Z1301" s="181">
        <f t="shared" si="9"/>
        <v>366</v>
      </c>
      <c r="AA1301" s="155"/>
      <c r="AB1301" s="9"/>
      <c r="AC1301" s="9"/>
      <c r="AD1301" s="9"/>
      <c r="AE1301" s="9"/>
      <c r="AF1301" s="9"/>
      <c r="AG1301" s="9"/>
      <c r="AH1301" s="9"/>
    </row>
    <row r="1302" ht="15.75" customHeight="1">
      <c r="A1302" s="177">
        <v>43826.0</v>
      </c>
      <c r="B1302" s="178">
        <v>1.77</v>
      </c>
      <c r="C1302" s="178">
        <v>2.47</v>
      </c>
      <c r="D1302" s="178">
        <v>3.18</v>
      </c>
      <c r="E1302" s="178">
        <v>3.72</v>
      </c>
      <c r="F1302" s="178">
        <v>4.02</v>
      </c>
      <c r="G1302" s="178">
        <v>4.2</v>
      </c>
      <c r="H1302" s="178">
        <v>4.48</v>
      </c>
      <c r="I1302" s="178">
        <v>4.7</v>
      </c>
      <c r="J1302" s="178">
        <v>4.84</v>
      </c>
      <c r="K1302" s="179">
        <f>MAX(0,((T1302*(365/365))-VLOOKUP(A1302,VBMA!$A:$D,4,0))  /  (T1302* (365/365)   ))</f>
        <v>0.7177489943</v>
      </c>
      <c r="L1302" s="180">
        <f t="shared" ref="L1302:S1302" si="1305">(B1302*(1-$K1302) * (365/365))/100</f>
        <v>0.004995842801</v>
      </c>
      <c r="M1302" s="180">
        <f t="shared" si="1305"/>
        <v>0.006971599841</v>
      </c>
      <c r="N1302" s="180">
        <f t="shared" si="1305"/>
        <v>0.008975581981</v>
      </c>
      <c r="O1302" s="180">
        <f t="shared" si="1305"/>
        <v>0.01049973741</v>
      </c>
      <c r="P1302" s="180">
        <f t="shared" si="1305"/>
        <v>0.01134649043</v>
      </c>
      <c r="Q1302" s="180">
        <f t="shared" si="1305"/>
        <v>0.01185454224</v>
      </c>
      <c r="R1302" s="180">
        <f t="shared" si="1305"/>
        <v>0.01264484506</v>
      </c>
      <c r="S1302" s="180">
        <f t="shared" si="1305"/>
        <v>0.01326579727</v>
      </c>
      <c r="T1302" s="181">
        <f t="shared" si="3"/>
        <v>4.917608696</v>
      </c>
      <c r="U1302" s="182">
        <f t="shared" si="4"/>
        <v>44009</v>
      </c>
      <c r="V1302" s="182">
        <f t="shared" si="5"/>
        <v>44101</v>
      </c>
      <c r="W1302" s="182">
        <f t="shared" si="6"/>
        <v>44192</v>
      </c>
      <c r="X1302" s="181">
        <f t="shared" si="7"/>
        <v>183</v>
      </c>
      <c r="Y1302" s="181">
        <f t="shared" si="8"/>
        <v>275</v>
      </c>
      <c r="Z1302" s="181">
        <f t="shared" si="9"/>
        <v>366</v>
      </c>
      <c r="AA1302" s="155"/>
      <c r="AB1302" s="9"/>
      <c r="AC1302" s="9"/>
      <c r="AD1302" s="9"/>
      <c r="AE1302" s="9"/>
      <c r="AF1302" s="9"/>
      <c r="AG1302" s="9"/>
      <c r="AH1302" s="9"/>
    </row>
    <row r="1303" ht="15.75" customHeight="1">
      <c r="A1303" s="177">
        <v>43825.0</v>
      </c>
      <c r="B1303" s="178">
        <v>1.84</v>
      </c>
      <c r="C1303" s="178">
        <v>2.46</v>
      </c>
      <c r="D1303" s="178">
        <v>3.1</v>
      </c>
      <c r="E1303" s="178">
        <v>3.68</v>
      </c>
      <c r="F1303" s="178">
        <v>3.9</v>
      </c>
      <c r="G1303" s="178">
        <v>4.1</v>
      </c>
      <c r="H1303" s="178">
        <v>4.43</v>
      </c>
      <c r="I1303" s="178">
        <v>4.68</v>
      </c>
      <c r="J1303" s="178">
        <v>4.83</v>
      </c>
      <c r="K1303" s="179">
        <f>MAX(0,((T1303*(365/365))-VLOOKUP(A1303,VBMA!$A:$D,4,0))  /  (T1303* (365/365)   ))</f>
        <v>0.7233769385</v>
      </c>
      <c r="L1303" s="180">
        <f t="shared" ref="L1303:S1303" si="1306">(B1303*(1-$K1303) * (365/365))/100</f>
        <v>0.005089864331</v>
      </c>
      <c r="M1303" s="180">
        <f t="shared" si="1306"/>
        <v>0.006804927312</v>
      </c>
      <c r="N1303" s="180">
        <f t="shared" si="1306"/>
        <v>0.008575314906</v>
      </c>
      <c r="O1303" s="180">
        <f t="shared" si="1306"/>
        <v>0.01017972866</v>
      </c>
      <c r="P1303" s="180">
        <f t="shared" si="1306"/>
        <v>0.0107882994</v>
      </c>
      <c r="Q1303" s="180">
        <f t="shared" si="1306"/>
        <v>0.01134154552</v>
      </c>
      <c r="R1303" s="180">
        <f t="shared" si="1306"/>
        <v>0.01225440162</v>
      </c>
      <c r="S1303" s="180">
        <f t="shared" si="1306"/>
        <v>0.01294595928</v>
      </c>
      <c r="T1303" s="181">
        <f t="shared" si="3"/>
        <v>4.927282609</v>
      </c>
      <c r="U1303" s="182">
        <f t="shared" si="4"/>
        <v>44008</v>
      </c>
      <c r="V1303" s="182">
        <f t="shared" si="5"/>
        <v>44100</v>
      </c>
      <c r="W1303" s="182">
        <f t="shared" si="6"/>
        <v>44191</v>
      </c>
      <c r="X1303" s="181">
        <f t="shared" si="7"/>
        <v>183</v>
      </c>
      <c r="Y1303" s="181">
        <f t="shared" si="8"/>
        <v>275</v>
      </c>
      <c r="Z1303" s="181">
        <f t="shared" si="9"/>
        <v>366</v>
      </c>
      <c r="AA1303" s="155"/>
      <c r="AB1303" s="9"/>
      <c r="AC1303" s="9"/>
      <c r="AD1303" s="9"/>
      <c r="AE1303" s="9"/>
      <c r="AF1303" s="9"/>
      <c r="AG1303" s="9"/>
      <c r="AH1303" s="9"/>
    </row>
    <row r="1304" ht="15.75" customHeight="1">
      <c r="A1304" s="177">
        <v>43824.0</v>
      </c>
      <c r="B1304" s="178">
        <v>1.8</v>
      </c>
      <c r="C1304" s="178">
        <v>2.42</v>
      </c>
      <c r="D1304" s="178">
        <v>3.12</v>
      </c>
      <c r="E1304" s="178">
        <v>3.72</v>
      </c>
      <c r="F1304" s="178">
        <v>4.0</v>
      </c>
      <c r="G1304" s="178">
        <v>4.2</v>
      </c>
      <c r="H1304" s="178">
        <v>4.49</v>
      </c>
      <c r="I1304" s="178">
        <v>4.7</v>
      </c>
      <c r="J1304" s="178">
        <v>4.81</v>
      </c>
      <c r="K1304" s="179">
        <f>MAX(0,((T1304*(365/365))-VLOOKUP(A1304,VBMA!$A:$D,4,0))  /  (T1304* (365/365)   ))</f>
        <v>0.7171801289</v>
      </c>
      <c r="L1304" s="180">
        <f t="shared" ref="L1304:S1304" si="1307">(B1304*(1-$K1304) * (365/365))/100</f>
        <v>0.00509075768</v>
      </c>
      <c r="M1304" s="180">
        <f t="shared" si="1307"/>
        <v>0.006844240881</v>
      </c>
      <c r="N1304" s="180">
        <f t="shared" si="1307"/>
        <v>0.008823979978</v>
      </c>
      <c r="O1304" s="180">
        <f t="shared" si="1307"/>
        <v>0.0105208992</v>
      </c>
      <c r="P1304" s="180">
        <f t="shared" si="1307"/>
        <v>0.01131279484</v>
      </c>
      <c r="Q1304" s="180">
        <f t="shared" si="1307"/>
        <v>0.01187843459</v>
      </c>
      <c r="R1304" s="180">
        <f t="shared" si="1307"/>
        <v>0.01269861221</v>
      </c>
      <c r="S1304" s="180">
        <f t="shared" si="1307"/>
        <v>0.01329253394</v>
      </c>
      <c r="T1304" s="181">
        <f t="shared" si="3"/>
        <v>4.907717391</v>
      </c>
      <c r="U1304" s="182">
        <f t="shared" si="4"/>
        <v>44007</v>
      </c>
      <c r="V1304" s="182">
        <f t="shared" si="5"/>
        <v>44099</v>
      </c>
      <c r="W1304" s="182">
        <f t="shared" si="6"/>
        <v>44190</v>
      </c>
      <c r="X1304" s="181">
        <f t="shared" si="7"/>
        <v>183</v>
      </c>
      <c r="Y1304" s="181">
        <f t="shared" si="8"/>
        <v>275</v>
      </c>
      <c r="Z1304" s="181">
        <f t="shared" si="9"/>
        <v>366</v>
      </c>
      <c r="AA1304" s="155"/>
      <c r="AB1304" s="9"/>
      <c r="AC1304" s="9"/>
      <c r="AD1304" s="9"/>
      <c r="AE1304" s="9"/>
      <c r="AF1304" s="9"/>
      <c r="AG1304" s="9"/>
      <c r="AH1304" s="9"/>
    </row>
    <row r="1305" ht="15.75" customHeight="1">
      <c r="A1305" s="177">
        <v>43823.0</v>
      </c>
      <c r="B1305" s="178">
        <v>1.88</v>
      </c>
      <c r="C1305" s="178">
        <v>2.38</v>
      </c>
      <c r="D1305" s="178">
        <v>3.08</v>
      </c>
      <c r="E1305" s="178">
        <v>3.68</v>
      </c>
      <c r="F1305" s="178">
        <v>3.98</v>
      </c>
      <c r="G1305" s="178">
        <v>4.2</v>
      </c>
      <c r="H1305" s="178">
        <v>4.48</v>
      </c>
      <c r="I1305" s="178">
        <v>4.68</v>
      </c>
      <c r="J1305" s="178">
        <v>4.76</v>
      </c>
      <c r="K1305" s="179">
        <f>MAX(0,((T1305*(365/365))-VLOOKUP(A1305,VBMA!$A:$D,4,0))  /  (T1305* (365/365)   ))</f>
        <v>0.7103217756</v>
      </c>
      <c r="L1305" s="180">
        <f t="shared" ref="L1305:S1305" si="1308">(B1305*(1-$K1305) * (365/365))/100</f>
        <v>0.005445950619</v>
      </c>
      <c r="M1305" s="180">
        <f t="shared" si="1308"/>
        <v>0.006894341742</v>
      </c>
      <c r="N1305" s="180">
        <f t="shared" si="1308"/>
        <v>0.008922089313</v>
      </c>
      <c r="O1305" s="180">
        <f t="shared" si="1308"/>
        <v>0.01066015866</v>
      </c>
      <c r="P1305" s="180">
        <f t="shared" si="1308"/>
        <v>0.01152919333</v>
      </c>
      <c r="Q1305" s="180">
        <f t="shared" si="1308"/>
        <v>0.01216648543</v>
      </c>
      <c r="R1305" s="180">
        <f t="shared" si="1308"/>
        <v>0.01297758445</v>
      </c>
      <c r="S1305" s="180">
        <f t="shared" si="1308"/>
        <v>0.0135569409</v>
      </c>
      <c r="T1305" s="181">
        <f t="shared" si="3"/>
        <v>4.877826087</v>
      </c>
      <c r="U1305" s="182">
        <f t="shared" si="4"/>
        <v>44006</v>
      </c>
      <c r="V1305" s="182">
        <f t="shared" si="5"/>
        <v>44098</v>
      </c>
      <c r="W1305" s="182">
        <f t="shared" si="6"/>
        <v>44189</v>
      </c>
      <c r="X1305" s="181">
        <f t="shared" si="7"/>
        <v>183</v>
      </c>
      <c r="Y1305" s="181">
        <f t="shared" si="8"/>
        <v>275</v>
      </c>
      <c r="Z1305" s="181">
        <f t="shared" si="9"/>
        <v>366</v>
      </c>
      <c r="AA1305" s="155"/>
      <c r="AB1305" s="9"/>
      <c r="AC1305" s="9"/>
      <c r="AD1305" s="9"/>
      <c r="AE1305" s="9"/>
      <c r="AF1305" s="9"/>
      <c r="AG1305" s="9"/>
      <c r="AH1305" s="9"/>
    </row>
    <row r="1306" ht="15.75" customHeight="1">
      <c r="A1306" s="177">
        <v>43822.0</v>
      </c>
      <c r="B1306" s="178">
        <v>2.02</v>
      </c>
      <c r="C1306" s="178">
        <v>2.64</v>
      </c>
      <c r="D1306" s="178">
        <v>3.14</v>
      </c>
      <c r="E1306" s="178">
        <v>3.72</v>
      </c>
      <c r="F1306" s="178">
        <v>3.9</v>
      </c>
      <c r="G1306" s="178">
        <v>4.16</v>
      </c>
      <c r="H1306" s="178">
        <v>4.48</v>
      </c>
      <c r="I1306" s="178">
        <v>4.7</v>
      </c>
      <c r="J1306" s="178">
        <v>4.83</v>
      </c>
      <c r="K1306" s="179">
        <f>MAX(0,((T1306*(365/365))-VLOOKUP(A1306,VBMA!$A:$D,4,0))  /  (T1306* (365/365)   ))</f>
        <v>0.7126652226</v>
      </c>
      <c r="L1306" s="180">
        <f t="shared" ref="L1306:S1306" si="1309">(B1306*(1-$K1306) * (365/365))/100</f>
        <v>0.005804162504</v>
      </c>
      <c r="M1306" s="180">
        <f t="shared" si="1309"/>
        <v>0.007585638124</v>
      </c>
      <c r="N1306" s="180">
        <f t="shared" si="1309"/>
        <v>0.009022312011</v>
      </c>
      <c r="O1306" s="180">
        <f t="shared" si="1309"/>
        <v>0.01068885372</v>
      </c>
      <c r="P1306" s="180">
        <f t="shared" si="1309"/>
        <v>0.01120605632</v>
      </c>
      <c r="Q1306" s="180">
        <f t="shared" si="1309"/>
        <v>0.01195312674</v>
      </c>
      <c r="R1306" s="180">
        <f t="shared" si="1309"/>
        <v>0.01287259803</v>
      </c>
      <c r="S1306" s="180">
        <f t="shared" si="1309"/>
        <v>0.01350473454</v>
      </c>
      <c r="T1306" s="181">
        <f t="shared" si="3"/>
        <v>4.917608696</v>
      </c>
      <c r="U1306" s="182">
        <f t="shared" si="4"/>
        <v>44005</v>
      </c>
      <c r="V1306" s="182">
        <f t="shared" si="5"/>
        <v>44097</v>
      </c>
      <c r="W1306" s="182">
        <f t="shared" si="6"/>
        <v>44188</v>
      </c>
      <c r="X1306" s="181">
        <f t="shared" si="7"/>
        <v>183</v>
      </c>
      <c r="Y1306" s="181">
        <f t="shared" si="8"/>
        <v>275</v>
      </c>
      <c r="Z1306" s="181">
        <f t="shared" si="9"/>
        <v>366</v>
      </c>
      <c r="AA1306" s="155"/>
      <c r="AB1306" s="9"/>
      <c r="AC1306" s="9"/>
      <c r="AD1306" s="9"/>
      <c r="AE1306" s="9"/>
      <c r="AF1306" s="9"/>
      <c r="AG1306" s="9"/>
      <c r="AH1306" s="9"/>
    </row>
    <row r="1307" ht="15.75" customHeight="1">
      <c r="A1307" s="177">
        <v>43819.0</v>
      </c>
      <c r="B1307" s="178">
        <v>2.3</v>
      </c>
      <c r="C1307" s="178">
        <v>2.73</v>
      </c>
      <c r="D1307" s="178">
        <v>3.21</v>
      </c>
      <c r="E1307" s="178">
        <v>3.8</v>
      </c>
      <c r="F1307" s="178">
        <v>4.1</v>
      </c>
      <c r="G1307" s="178">
        <v>4.26</v>
      </c>
      <c r="H1307" s="178">
        <v>4.53</v>
      </c>
      <c r="I1307" s="178">
        <v>4.73</v>
      </c>
      <c r="J1307" s="178">
        <v>4.82</v>
      </c>
      <c r="K1307" s="179">
        <f>MAX(0,((T1307*(365/365))-VLOOKUP(A1307,VBMA!$A:$D,4,0))  /  (T1307* (365/365)   ))</f>
        <v>0.7108258338</v>
      </c>
      <c r="L1307" s="180">
        <f t="shared" ref="L1307:S1307" si="1310">(B1307*(1-$K1307) * (365/365))/100</f>
        <v>0.006651005823</v>
      </c>
      <c r="M1307" s="180">
        <f t="shared" si="1310"/>
        <v>0.007894454738</v>
      </c>
      <c r="N1307" s="180">
        <f t="shared" si="1310"/>
        <v>0.009282490736</v>
      </c>
      <c r="O1307" s="180">
        <f t="shared" si="1310"/>
        <v>0.01098861832</v>
      </c>
      <c r="P1307" s="180">
        <f t="shared" si="1310"/>
        <v>0.01185614082</v>
      </c>
      <c r="Q1307" s="180">
        <f t="shared" si="1310"/>
        <v>0.01231881948</v>
      </c>
      <c r="R1307" s="180">
        <f t="shared" si="1310"/>
        <v>0.01309958973</v>
      </c>
      <c r="S1307" s="180">
        <f t="shared" si="1310"/>
        <v>0.01367793806</v>
      </c>
      <c r="T1307" s="181">
        <f t="shared" si="3"/>
        <v>4.927826087</v>
      </c>
      <c r="U1307" s="182">
        <f t="shared" si="4"/>
        <v>44002</v>
      </c>
      <c r="V1307" s="182">
        <f t="shared" si="5"/>
        <v>44094</v>
      </c>
      <c r="W1307" s="182">
        <f t="shared" si="6"/>
        <v>44185</v>
      </c>
      <c r="X1307" s="181">
        <f t="shared" si="7"/>
        <v>183</v>
      </c>
      <c r="Y1307" s="181">
        <f t="shared" si="8"/>
        <v>275</v>
      </c>
      <c r="Z1307" s="181">
        <f t="shared" si="9"/>
        <v>366</v>
      </c>
      <c r="AA1307" s="155"/>
      <c r="AB1307" s="9"/>
      <c r="AC1307" s="9"/>
      <c r="AD1307" s="9"/>
      <c r="AE1307" s="9"/>
      <c r="AF1307" s="9"/>
      <c r="AG1307" s="9"/>
      <c r="AH1307" s="9"/>
    </row>
    <row r="1308" ht="15.75" customHeight="1">
      <c r="A1308" s="177">
        <v>43818.0</v>
      </c>
      <c r="B1308" s="178">
        <v>2.68</v>
      </c>
      <c r="C1308" s="178">
        <v>3.0</v>
      </c>
      <c r="D1308" s="178">
        <v>3.34</v>
      </c>
      <c r="E1308" s="178">
        <v>3.78</v>
      </c>
      <c r="F1308" s="178">
        <v>4.04</v>
      </c>
      <c r="G1308" s="178">
        <v>4.2</v>
      </c>
      <c r="H1308" s="178">
        <v>4.55</v>
      </c>
      <c r="I1308" s="178">
        <v>4.75</v>
      </c>
      <c r="J1308" s="178">
        <v>4.85</v>
      </c>
      <c r="K1308" s="179">
        <f>MAX(0,((T1308*(365/365))-VLOOKUP(A1308,VBMA!$A:$D,4,0))  /  (T1308* (365/365)   ))</f>
        <v>0.7069420035</v>
      </c>
      <c r="L1308" s="180">
        <f t="shared" ref="L1308:S1308" si="1311">(B1308*(1-$K1308) * (365/365))/100</f>
        <v>0.007853954306</v>
      </c>
      <c r="M1308" s="180">
        <f t="shared" si="1311"/>
        <v>0.008791739895</v>
      </c>
      <c r="N1308" s="180">
        <f t="shared" si="1311"/>
        <v>0.009788137083</v>
      </c>
      <c r="O1308" s="180">
        <f t="shared" si="1311"/>
        <v>0.01107759227</v>
      </c>
      <c r="P1308" s="180">
        <f t="shared" si="1311"/>
        <v>0.01183954306</v>
      </c>
      <c r="Q1308" s="180">
        <f t="shared" si="1311"/>
        <v>0.01230843585</v>
      </c>
      <c r="R1308" s="180">
        <f t="shared" si="1311"/>
        <v>0.01333413884</v>
      </c>
      <c r="S1308" s="180">
        <f t="shared" si="1311"/>
        <v>0.01392025483</v>
      </c>
      <c r="T1308" s="181">
        <f t="shared" si="3"/>
        <v>4.947826087</v>
      </c>
      <c r="U1308" s="182">
        <f t="shared" si="4"/>
        <v>44001</v>
      </c>
      <c r="V1308" s="182">
        <f t="shared" si="5"/>
        <v>44093</v>
      </c>
      <c r="W1308" s="182">
        <f t="shared" si="6"/>
        <v>44184</v>
      </c>
      <c r="X1308" s="181">
        <f t="shared" si="7"/>
        <v>183</v>
      </c>
      <c r="Y1308" s="181">
        <f t="shared" si="8"/>
        <v>275</v>
      </c>
      <c r="Z1308" s="181">
        <f t="shared" si="9"/>
        <v>366</v>
      </c>
      <c r="AA1308" s="155"/>
      <c r="AB1308" s="9"/>
      <c r="AC1308" s="9"/>
      <c r="AD1308" s="9"/>
      <c r="AE1308" s="9"/>
      <c r="AF1308" s="9"/>
      <c r="AG1308" s="9"/>
      <c r="AH1308" s="9"/>
    </row>
    <row r="1309" ht="15.75" customHeight="1">
      <c r="A1309" s="177">
        <v>43817.0</v>
      </c>
      <c r="B1309" s="178">
        <v>2.9</v>
      </c>
      <c r="C1309" s="178">
        <v>3.12</v>
      </c>
      <c r="D1309" s="178">
        <v>3.4</v>
      </c>
      <c r="E1309" s="178">
        <v>3.88</v>
      </c>
      <c r="F1309" s="178">
        <v>4.07</v>
      </c>
      <c r="G1309" s="178">
        <v>4.2</v>
      </c>
      <c r="H1309" s="178">
        <v>4.56</v>
      </c>
      <c r="I1309" s="178">
        <v>4.74</v>
      </c>
      <c r="J1309" s="178">
        <v>4.8</v>
      </c>
      <c r="K1309" s="179">
        <f>MAX(0,((T1309*(365/365))-VLOOKUP(A1309,VBMA!$A:$D,4,0))  /  (T1309* (365/365)   ))</f>
        <v>0.70252398</v>
      </c>
      <c r="L1309" s="180">
        <f t="shared" ref="L1309:S1309" si="1312">(B1309*(1-$K1309) * (365/365))/100</f>
        <v>0.008626804579</v>
      </c>
      <c r="M1309" s="180">
        <f t="shared" si="1312"/>
        <v>0.009281251823</v>
      </c>
      <c r="N1309" s="180">
        <f t="shared" si="1312"/>
        <v>0.01011418468</v>
      </c>
      <c r="O1309" s="180">
        <f t="shared" si="1312"/>
        <v>0.01154206958</v>
      </c>
      <c r="P1309" s="180">
        <f t="shared" si="1312"/>
        <v>0.01210727401</v>
      </c>
      <c r="Q1309" s="180">
        <f t="shared" si="1312"/>
        <v>0.01249399284</v>
      </c>
      <c r="R1309" s="180">
        <f t="shared" si="1312"/>
        <v>0.01356490651</v>
      </c>
      <c r="S1309" s="180">
        <f t="shared" si="1312"/>
        <v>0.01410036335</v>
      </c>
      <c r="T1309" s="181">
        <f t="shared" si="3"/>
        <v>4.918043478</v>
      </c>
      <c r="U1309" s="182">
        <f t="shared" si="4"/>
        <v>44000</v>
      </c>
      <c r="V1309" s="182">
        <f t="shared" si="5"/>
        <v>44092</v>
      </c>
      <c r="W1309" s="182">
        <f t="shared" si="6"/>
        <v>44183</v>
      </c>
      <c r="X1309" s="181">
        <f t="shared" si="7"/>
        <v>183</v>
      </c>
      <c r="Y1309" s="181">
        <f t="shared" si="8"/>
        <v>275</v>
      </c>
      <c r="Z1309" s="181">
        <f t="shared" si="9"/>
        <v>366</v>
      </c>
      <c r="AA1309" s="155"/>
      <c r="AB1309" s="9"/>
      <c r="AC1309" s="9"/>
      <c r="AD1309" s="9"/>
      <c r="AE1309" s="9"/>
      <c r="AF1309" s="9"/>
      <c r="AG1309" s="9"/>
      <c r="AH1309" s="9"/>
    </row>
    <row r="1310" ht="15.75" customHeight="1">
      <c r="A1310" s="177">
        <v>43816.0</v>
      </c>
      <c r="B1310" s="178">
        <v>3.33</v>
      </c>
      <c r="C1310" s="178">
        <v>3.53</v>
      </c>
      <c r="D1310" s="178">
        <v>3.68</v>
      </c>
      <c r="E1310" s="178">
        <v>3.95</v>
      </c>
      <c r="F1310" s="178">
        <v>4.1</v>
      </c>
      <c r="G1310" s="178">
        <v>4.25</v>
      </c>
      <c r="H1310" s="178">
        <v>4.52</v>
      </c>
      <c r="I1310" s="178">
        <v>4.7</v>
      </c>
      <c r="J1310" s="178">
        <v>4.8</v>
      </c>
      <c r="K1310" s="179">
        <f>MAX(0,((T1310*(365/365))-VLOOKUP(A1310,VBMA!$A:$D,4,0))  /  (T1310* (365/365)   ))</f>
        <v>0.6693346406</v>
      </c>
      <c r="L1310" s="180">
        <f t="shared" ref="L1310:S1310" si="1313">(B1310*(1-$K1310) * (365/365))/100</f>
        <v>0.01101115647</v>
      </c>
      <c r="M1310" s="180">
        <f t="shared" si="1313"/>
        <v>0.01167248719</v>
      </c>
      <c r="N1310" s="180">
        <f t="shared" si="1313"/>
        <v>0.01216848523</v>
      </c>
      <c r="O1310" s="180">
        <f t="shared" si="1313"/>
        <v>0.0130612817</v>
      </c>
      <c r="P1310" s="180">
        <f t="shared" si="1313"/>
        <v>0.01355727974</v>
      </c>
      <c r="Q1310" s="180">
        <f t="shared" si="1313"/>
        <v>0.01405327778</v>
      </c>
      <c r="R1310" s="180">
        <f t="shared" si="1313"/>
        <v>0.01494607425</v>
      </c>
      <c r="S1310" s="180">
        <f t="shared" si="1313"/>
        <v>0.01554127189</v>
      </c>
      <c r="T1310" s="181">
        <f t="shared" si="3"/>
        <v>4.878043478</v>
      </c>
      <c r="U1310" s="182">
        <f t="shared" si="4"/>
        <v>43999</v>
      </c>
      <c r="V1310" s="182">
        <f t="shared" si="5"/>
        <v>44091</v>
      </c>
      <c r="W1310" s="182">
        <f t="shared" si="6"/>
        <v>44182</v>
      </c>
      <c r="X1310" s="181">
        <f t="shared" si="7"/>
        <v>183</v>
      </c>
      <c r="Y1310" s="181">
        <f t="shared" si="8"/>
        <v>275</v>
      </c>
      <c r="Z1310" s="181">
        <f t="shared" si="9"/>
        <v>366</v>
      </c>
      <c r="AA1310" s="155"/>
      <c r="AB1310" s="9"/>
      <c r="AC1310" s="9"/>
      <c r="AD1310" s="9"/>
      <c r="AE1310" s="9"/>
      <c r="AF1310" s="9"/>
      <c r="AG1310" s="9"/>
      <c r="AH1310" s="9"/>
    </row>
    <row r="1311" ht="15.75" customHeight="1">
      <c r="A1311" s="177">
        <v>43815.0</v>
      </c>
      <c r="B1311" s="178">
        <v>3.57</v>
      </c>
      <c r="C1311" s="178">
        <v>3.73</v>
      </c>
      <c r="D1311" s="178">
        <v>3.86</v>
      </c>
      <c r="E1311" s="178">
        <v>4.1</v>
      </c>
      <c r="F1311" s="178">
        <v>4.27</v>
      </c>
      <c r="G1311" s="178">
        <v>4.4</v>
      </c>
      <c r="H1311" s="178">
        <v>4.55</v>
      </c>
      <c r="I1311" s="178">
        <v>4.72</v>
      </c>
      <c r="J1311" s="178">
        <v>4.8</v>
      </c>
      <c r="K1311" s="179">
        <f>MAX(0,((T1311*(365/365))-VLOOKUP(A1311,VBMA!$A:$D,4,0))  /  (T1311* (365/365)   ))</f>
        <v>0.6700184563</v>
      </c>
      <c r="L1311" s="180">
        <f t="shared" ref="L1311:S1311" si="1314">(B1311*(1-$K1311) * (365/365))/100</f>
        <v>0.01178034111</v>
      </c>
      <c r="M1311" s="180">
        <f t="shared" si="1314"/>
        <v>0.01230831158</v>
      </c>
      <c r="N1311" s="180">
        <f t="shared" si="1314"/>
        <v>0.01273728759</v>
      </c>
      <c r="O1311" s="180">
        <f t="shared" si="1314"/>
        <v>0.01352924329</v>
      </c>
      <c r="P1311" s="180">
        <f t="shared" si="1314"/>
        <v>0.01409021191</v>
      </c>
      <c r="Q1311" s="180">
        <f t="shared" si="1314"/>
        <v>0.01451918792</v>
      </c>
      <c r="R1311" s="180">
        <f t="shared" si="1314"/>
        <v>0.01501416024</v>
      </c>
      <c r="S1311" s="180">
        <f t="shared" si="1314"/>
        <v>0.01557512886</v>
      </c>
      <c r="T1311" s="181">
        <f t="shared" si="3"/>
        <v>4.888152174</v>
      </c>
      <c r="U1311" s="182">
        <f t="shared" si="4"/>
        <v>43998</v>
      </c>
      <c r="V1311" s="182">
        <f t="shared" si="5"/>
        <v>44090</v>
      </c>
      <c r="W1311" s="182">
        <f t="shared" si="6"/>
        <v>44181</v>
      </c>
      <c r="X1311" s="181">
        <f t="shared" si="7"/>
        <v>183</v>
      </c>
      <c r="Y1311" s="181">
        <f t="shared" si="8"/>
        <v>275</v>
      </c>
      <c r="Z1311" s="181">
        <f t="shared" si="9"/>
        <v>366</v>
      </c>
      <c r="AA1311" s="155"/>
      <c r="AB1311" s="9"/>
      <c r="AC1311" s="9"/>
      <c r="AD1311" s="9"/>
      <c r="AE1311" s="9"/>
      <c r="AF1311" s="9"/>
      <c r="AG1311" s="9"/>
      <c r="AH1311" s="9"/>
    </row>
    <row r="1312" ht="15.75" customHeight="1">
      <c r="A1312" s="177">
        <v>43812.0</v>
      </c>
      <c r="B1312" s="178">
        <v>3.7</v>
      </c>
      <c r="C1312" s="178">
        <v>3.78</v>
      </c>
      <c r="D1312" s="178">
        <v>3.95</v>
      </c>
      <c r="E1312" s="178">
        <v>4.08</v>
      </c>
      <c r="F1312" s="178">
        <v>4.2</v>
      </c>
      <c r="G1312" s="178">
        <v>4.33</v>
      </c>
      <c r="H1312" s="178">
        <v>4.55</v>
      </c>
      <c r="I1312" s="178">
        <v>4.75</v>
      </c>
      <c r="J1312" s="178">
        <v>4.8</v>
      </c>
      <c r="K1312" s="179">
        <f>MAX(0,((T1312*(365/365))-VLOOKUP(A1312,VBMA!$A:$D,4,0))  /  (T1312* (365/365)   ))</f>
        <v>0.6867311072</v>
      </c>
      <c r="L1312" s="180">
        <f t="shared" ref="L1312:S1312" si="1315">(B1312*(1-$K1312) * (365/365))/100</f>
        <v>0.01159094903</v>
      </c>
      <c r="M1312" s="180">
        <f t="shared" si="1315"/>
        <v>0.01184156415</v>
      </c>
      <c r="N1312" s="180">
        <f t="shared" si="1315"/>
        <v>0.01237412127</v>
      </c>
      <c r="O1312" s="180">
        <f t="shared" si="1315"/>
        <v>0.01278137083</v>
      </c>
      <c r="P1312" s="180">
        <f t="shared" si="1315"/>
        <v>0.0131572935</v>
      </c>
      <c r="Q1312" s="180">
        <f t="shared" si="1315"/>
        <v>0.01356454306</v>
      </c>
      <c r="R1312" s="180">
        <f t="shared" si="1315"/>
        <v>0.01425373462</v>
      </c>
      <c r="S1312" s="180">
        <f t="shared" si="1315"/>
        <v>0.01488027241</v>
      </c>
      <c r="T1312" s="181">
        <f t="shared" si="3"/>
        <v>4.947826087</v>
      </c>
      <c r="U1312" s="182">
        <f t="shared" si="4"/>
        <v>43995</v>
      </c>
      <c r="V1312" s="182">
        <f t="shared" si="5"/>
        <v>44087</v>
      </c>
      <c r="W1312" s="182">
        <f t="shared" si="6"/>
        <v>44178</v>
      </c>
      <c r="X1312" s="181">
        <f t="shared" si="7"/>
        <v>183</v>
      </c>
      <c r="Y1312" s="181">
        <f t="shared" si="8"/>
        <v>275</v>
      </c>
      <c r="Z1312" s="181">
        <f t="shared" si="9"/>
        <v>366</v>
      </c>
      <c r="AA1312" s="155"/>
      <c r="AB1312" s="9"/>
      <c r="AC1312" s="9"/>
      <c r="AD1312" s="9"/>
      <c r="AE1312" s="9"/>
      <c r="AF1312" s="9"/>
      <c r="AG1312" s="9"/>
      <c r="AH1312" s="9"/>
    </row>
    <row r="1313" ht="15.75" customHeight="1">
      <c r="A1313" s="177">
        <v>43811.0</v>
      </c>
      <c r="B1313" s="178">
        <v>3.85</v>
      </c>
      <c r="C1313" s="178">
        <v>3.97</v>
      </c>
      <c r="D1313" s="178">
        <v>4.08</v>
      </c>
      <c r="E1313" s="178">
        <v>4.22</v>
      </c>
      <c r="F1313" s="178">
        <v>4.32</v>
      </c>
      <c r="G1313" s="178">
        <v>4.47</v>
      </c>
      <c r="H1313" s="178">
        <v>4.62</v>
      </c>
      <c r="I1313" s="178">
        <v>4.75</v>
      </c>
      <c r="J1313" s="178">
        <v>4.83</v>
      </c>
      <c r="K1313" s="179">
        <f>MAX(0,((T1313*(365/365))-VLOOKUP(A1313,VBMA!$A:$D,4,0))  /  (T1313* (365/365)   ))</f>
        <v>0.6874094869</v>
      </c>
      <c r="L1313" s="180">
        <f t="shared" ref="L1313:S1313" si="1316">(B1313*(1-$K1313) * (365/365))/100</f>
        <v>0.01203473475</v>
      </c>
      <c r="M1313" s="180">
        <f t="shared" si="1316"/>
        <v>0.01240984337</v>
      </c>
      <c r="N1313" s="180">
        <f t="shared" si="1316"/>
        <v>0.01275369293</v>
      </c>
      <c r="O1313" s="180">
        <f t="shared" si="1316"/>
        <v>0.01319131965</v>
      </c>
      <c r="P1313" s="180">
        <f t="shared" si="1316"/>
        <v>0.01350391017</v>
      </c>
      <c r="Q1313" s="180">
        <f t="shared" si="1316"/>
        <v>0.01397279594</v>
      </c>
      <c r="R1313" s="180">
        <f t="shared" si="1316"/>
        <v>0.01444168171</v>
      </c>
      <c r="S1313" s="180">
        <f t="shared" si="1316"/>
        <v>0.01484804937</v>
      </c>
      <c r="T1313" s="181">
        <f t="shared" si="3"/>
        <v>4.878586957</v>
      </c>
      <c r="U1313" s="182">
        <f t="shared" si="4"/>
        <v>43994</v>
      </c>
      <c r="V1313" s="182">
        <f t="shared" si="5"/>
        <v>44086</v>
      </c>
      <c r="W1313" s="182">
        <f t="shared" si="6"/>
        <v>44177</v>
      </c>
      <c r="X1313" s="181">
        <f t="shared" si="7"/>
        <v>183</v>
      </c>
      <c r="Y1313" s="181">
        <f t="shared" si="8"/>
        <v>275</v>
      </c>
      <c r="Z1313" s="181">
        <f t="shared" si="9"/>
        <v>366</v>
      </c>
      <c r="AA1313" s="155"/>
      <c r="AB1313" s="9"/>
      <c r="AC1313" s="9"/>
      <c r="AD1313" s="9"/>
      <c r="AE1313" s="9"/>
      <c r="AF1313" s="9"/>
      <c r="AG1313" s="9"/>
      <c r="AH1313" s="9"/>
    </row>
    <row r="1314" ht="15.75" customHeight="1">
      <c r="A1314" s="177">
        <v>43810.0</v>
      </c>
      <c r="B1314" s="178">
        <v>4.04</v>
      </c>
      <c r="C1314" s="178">
        <v>4.13</v>
      </c>
      <c r="D1314" s="178">
        <v>4.23</v>
      </c>
      <c r="E1314" s="178">
        <v>4.33</v>
      </c>
      <c r="F1314" s="178">
        <v>4.4</v>
      </c>
      <c r="G1314" s="178">
        <v>4.51</v>
      </c>
      <c r="H1314" s="178">
        <v>4.6</v>
      </c>
      <c r="I1314" s="178">
        <v>4.73</v>
      </c>
      <c r="J1314" s="178">
        <v>4.82</v>
      </c>
      <c r="K1314" s="179">
        <f>MAX(0,((T1314*(365/365))-VLOOKUP(A1314,VBMA!$A:$D,4,0))  /  (T1314* (365/365)   ))</f>
        <v>0.6861227321</v>
      </c>
      <c r="L1314" s="180">
        <f t="shared" ref="L1314:S1314" si="1317">(B1314*(1-$K1314) * (365/365))/100</f>
        <v>0.01268064163</v>
      </c>
      <c r="M1314" s="180">
        <f t="shared" si="1317"/>
        <v>0.01296313117</v>
      </c>
      <c r="N1314" s="180">
        <f t="shared" si="1317"/>
        <v>0.01327700843</v>
      </c>
      <c r="O1314" s="180">
        <f t="shared" si="1317"/>
        <v>0.0135908857</v>
      </c>
      <c r="P1314" s="180">
        <f t="shared" si="1317"/>
        <v>0.01381059979</v>
      </c>
      <c r="Q1314" s="180">
        <f t="shared" si="1317"/>
        <v>0.01415586478</v>
      </c>
      <c r="R1314" s="180">
        <f t="shared" si="1317"/>
        <v>0.01443835433</v>
      </c>
      <c r="S1314" s="180">
        <f t="shared" si="1317"/>
        <v>0.01484639477</v>
      </c>
      <c r="T1314" s="181">
        <f t="shared" si="3"/>
        <v>4.858586957</v>
      </c>
      <c r="U1314" s="182">
        <f t="shared" si="4"/>
        <v>43993</v>
      </c>
      <c r="V1314" s="182">
        <f t="shared" si="5"/>
        <v>44085</v>
      </c>
      <c r="W1314" s="182">
        <f t="shared" si="6"/>
        <v>44176</v>
      </c>
      <c r="X1314" s="181">
        <f t="shared" si="7"/>
        <v>183</v>
      </c>
      <c r="Y1314" s="181">
        <f t="shared" si="8"/>
        <v>275</v>
      </c>
      <c r="Z1314" s="181">
        <f t="shared" si="9"/>
        <v>366</v>
      </c>
      <c r="AA1314" s="155"/>
      <c r="AB1314" s="9"/>
      <c r="AC1314" s="9"/>
      <c r="AD1314" s="9"/>
      <c r="AE1314" s="9"/>
      <c r="AF1314" s="9"/>
      <c r="AG1314" s="9"/>
      <c r="AH1314" s="9"/>
    </row>
    <row r="1315" ht="15.75" customHeight="1">
      <c r="A1315" s="177">
        <v>43809.0</v>
      </c>
      <c r="B1315" s="178">
        <v>4.1</v>
      </c>
      <c r="C1315" s="178">
        <v>4.16</v>
      </c>
      <c r="D1315" s="178">
        <v>4.26</v>
      </c>
      <c r="E1315" s="178">
        <v>4.36</v>
      </c>
      <c r="F1315" s="178">
        <v>4.44</v>
      </c>
      <c r="G1315" s="178">
        <v>4.54</v>
      </c>
      <c r="H1315" s="178">
        <v>4.64</v>
      </c>
      <c r="I1315" s="178">
        <v>4.76</v>
      </c>
      <c r="J1315" s="178">
        <v>4.86</v>
      </c>
      <c r="K1315" s="179">
        <f>MAX(0,((T1315*(365/365))-VLOOKUP(A1315,VBMA!$A:$D,4,0))  /  (T1315* (365/365)   ))</f>
        <v>0.6745031637</v>
      </c>
      <c r="L1315" s="180">
        <f t="shared" ref="L1315:S1315" si="1318">(B1315*(1-$K1315) * (365/365))/100</f>
        <v>0.01334537029</v>
      </c>
      <c r="M1315" s="180">
        <f t="shared" si="1318"/>
        <v>0.01354066839</v>
      </c>
      <c r="N1315" s="180">
        <f t="shared" si="1318"/>
        <v>0.01386616523</v>
      </c>
      <c r="O1315" s="180">
        <f t="shared" si="1318"/>
        <v>0.01419166206</v>
      </c>
      <c r="P1315" s="180">
        <f t="shared" si="1318"/>
        <v>0.01445205953</v>
      </c>
      <c r="Q1315" s="180">
        <f t="shared" si="1318"/>
        <v>0.01477755637</v>
      </c>
      <c r="R1315" s="180">
        <f t="shared" si="1318"/>
        <v>0.0151030532</v>
      </c>
      <c r="S1315" s="180">
        <f t="shared" si="1318"/>
        <v>0.01549364941</v>
      </c>
      <c r="T1315" s="181">
        <f t="shared" si="3"/>
        <v>4.878695652</v>
      </c>
      <c r="U1315" s="182">
        <f t="shared" si="4"/>
        <v>43992</v>
      </c>
      <c r="V1315" s="182">
        <f t="shared" si="5"/>
        <v>44084</v>
      </c>
      <c r="W1315" s="182">
        <f t="shared" si="6"/>
        <v>44175</v>
      </c>
      <c r="X1315" s="181">
        <f t="shared" si="7"/>
        <v>183</v>
      </c>
      <c r="Y1315" s="181">
        <f t="shared" si="8"/>
        <v>275</v>
      </c>
      <c r="Z1315" s="181">
        <f t="shared" si="9"/>
        <v>366</v>
      </c>
      <c r="AA1315" s="155"/>
      <c r="AB1315" s="9"/>
      <c r="AC1315" s="9"/>
      <c r="AD1315" s="9"/>
      <c r="AE1315" s="9"/>
      <c r="AF1315" s="9"/>
      <c r="AG1315" s="9"/>
      <c r="AH1315" s="9"/>
    </row>
    <row r="1316" ht="15.75" customHeight="1">
      <c r="A1316" s="177">
        <v>43808.0</v>
      </c>
      <c r="B1316" s="178">
        <v>4.03</v>
      </c>
      <c r="C1316" s="178">
        <v>4.13</v>
      </c>
      <c r="D1316" s="178">
        <v>4.23</v>
      </c>
      <c r="E1316" s="178">
        <v>4.35</v>
      </c>
      <c r="F1316" s="178">
        <v>4.43</v>
      </c>
      <c r="G1316" s="178">
        <v>4.5</v>
      </c>
      <c r="H1316" s="178">
        <v>4.63</v>
      </c>
      <c r="I1316" s="178">
        <v>4.75</v>
      </c>
      <c r="J1316" s="178">
        <v>4.8</v>
      </c>
      <c r="K1316" s="179">
        <f>MAX(0,((T1316*(365/365))-VLOOKUP(A1316,VBMA!$A:$D,4,0))  /  (T1316* (365/365)   ))</f>
        <v>0.6892391498</v>
      </c>
      <c r="L1316" s="180">
        <f t="shared" ref="L1316:S1316" si="1319">(B1316*(1-$K1316) * (365/365))/100</f>
        <v>0.01252366226</v>
      </c>
      <c r="M1316" s="180">
        <f t="shared" si="1319"/>
        <v>0.01283442311</v>
      </c>
      <c r="N1316" s="180">
        <f t="shared" si="1319"/>
        <v>0.01314518396</v>
      </c>
      <c r="O1316" s="180">
        <f t="shared" si="1319"/>
        <v>0.01351809698</v>
      </c>
      <c r="P1316" s="180">
        <f t="shared" si="1319"/>
        <v>0.01376670566</v>
      </c>
      <c r="Q1316" s="180">
        <f t="shared" si="1319"/>
        <v>0.01398423826</v>
      </c>
      <c r="R1316" s="180">
        <f t="shared" si="1319"/>
        <v>0.01438822736</v>
      </c>
      <c r="S1316" s="180">
        <f t="shared" si="1319"/>
        <v>0.01476114038</v>
      </c>
      <c r="T1316" s="181">
        <f t="shared" si="3"/>
        <v>4.868695652</v>
      </c>
      <c r="U1316" s="182">
        <f t="shared" si="4"/>
        <v>43991</v>
      </c>
      <c r="V1316" s="182">
        <f t="shared" si="5"/>
        <v>44083</v>
      </c>
      <c r="W1316" s="182">
        <f t="shared" si="6"/>
        <v>44174</v>
      </c>
      <c r="X1316" s="181">
        <f t="shared" si="7"/>
        <v>183</v>
      </c>
      <c r="Y1316" s="181">
        <f t="shared" si="8"/>
        <v>275</v>
      </c>
      <c r="Z1316" s="181">
        <f t="shared" si="9"/>
        <v>366</v>
      </c>
      <c r="AA1316" s="155"/>
      <c r="AB1316" s="9"/>
      <c r="AC1316" s="9"/>
      <c r="AD1316" s="9"/>
      <c r="AE1316" s="9"/>
      <c r="AF1316" s="9"/>
      <c r="AG1316" s="9"/>
      <c r="AH1316" s="9"/>
    </row>
    <row r="1317" ht="15.75" customHeight="1">
      <c r="A1317" s="177">
        <v>43805.0</v>
      </c>
      <c r="B1317" s="178">
        <v>4.0</v>
      </c>
      <c r="C1317" s="178">
        <v>4.1</v>
      </c>
      <c r="D1317" s="178">
        <v>4.2</v>
      </c>
      <c r="E1317" s="178">
        <v>4.26</v>
      </c>
      <c r="F1317" s="178">
        <v>4.36</v>
      </c>
      <c r="G1317" s="178">
        <v>4.46</v>
      </c>
      <c r="H1317" s="178">
        <v>4.64</v>
      </c>
      <c r="I1317" s="178">
        <v>4.76</v>
      </c>
      <c r="J1317" s="178">
        <v>4.9</v>
      </c>
      <c r="K1317" s="179">
        <f>MAX(0,((T1317*(365/365))-VLOOKUP(A1317,VBMA!$A:$D,4,0))  /  (T1317* (365/365)   ))</f>
        <v>0.6945905</v>
      </c>
      <c r="L1317" s="180">
        <f t="shared" ref="L1317:S1317" si="1320">(B1317*(1-$K1317) * (365/365))/100</f>
        <v>0.01221638</v>
      </c>
      <c r="M1317" s="180">
        <f t="shared" si="1320"/>
        <v>0.0125217895</v>
      </c>
      <c r="N1317" s="180">
        <f t="shared" si="1320"/>
        <v>0.012827199</v>
      </c>
      <c r="O1317" s="180">
        <f t="shared" si="1320"/>
        <v>0.0130104447</v>
      </c>
      <c r="P1317" s="180">
        <f t="shared" si="1320"/>
        <v>0.0133158542</v>
      </c>
      <c r="Q1317" s="180">
        <f t="shared" si="1320"/>
        <v>0.0136212637</v>
      </c>
      <c r="R1317" s="180">
        <f t="shared" si="1320"/>
        <v>0.0141710008</v>
      </c>
      <c r="S1317" s="180">
        <f t="shared" si="1320"/>
        <v>0.0145374922</v>
      </c>
      <c r="T1317" s="181">
        <f t="shared" si="3"/>
        <v>4.878695652</v>
      </c>
      <c r="U1317" s="182">
        <f t="shared" si="4"/>
        <v>43988</v>
      </c>
      <c r="V1317" s="182">
        <f t="shared" si="5"/>
        <v>44080</v>
      </c>
      <c r="W1317" s="182">
        <f t="shared" si="6"/>
        <v>44171</v>
      </c>
      <c r="X1317" s="181">
        <f t="shared" si="7"/>
        <v>183</v>
      </c>
      <c r="Y1317" s="181">
        <f t="shared" si="8"/>
        <v>275</v>
      </c>
      <c r="Z1317" s="181">
        <f t="shared" si="9"/>
        <v>366</v>
      </c>
      <c r="AA1317" s="155"/>
      <c r="AB1317" s="9"/>
      <c r="AC1317" s="9"/>
      <c r="AD1317" s="9"/>
      <c r="AE1317" s="9"/>
      <c r="AF1317" s="9"/>
      <c r="AG1317" s="9"/>
      <c r="AH1317" s="9"/>
    </row>
    <row r="1318" ht="15.75" customHeight="1">
      <c r="A1318" s="177">
        <v>43804.0</v>
      </c>
      <c r="B1318" s="178">
        <v>4.06</v>
      </c>
      <c r="C1318" s="178">
        <v>4.14</v>
      </c>
      <c r="D1318" s="178">
        <v>4.24</v>
      </c>
      <c r="E1318" s="178">
        <v>4.36</v>
      </c>
      <c r="F1318" s="178">
        <v>4.44</v>
      </c>
      <c r="G1318" s="178">
        <v>4.52</v>
      </c>
      <c r="H1318" s="178">
        <v>4.65</v>
      </c>
      <c r="I1318" s="178">
        <v>4.75</v>
      </c>
      <c r="J1318" s="178">
        <v>4.88</v>
      </c>
      <c r="K1318" s="179">
        <f>MAX(0,((T1318*(365/365))-VLOOKUP(A1318,VBMA!$A:$D,4,0))  /  (T1318* (365/365)   ))</f>
        <v>0.6401255324</v>
      </c>
      <c r="L1318" s="180">
        <f t="shared" ref="L1318:S1318" si="1321">(B1318*(1-$K1318) * (365/365))/100</f>
        <v>0.01461090338</v>
      </c>
      <c r="M1318" s="180">
        <f t="shared" si="1321"/>
        <v>0.01489880296</v>
      </c>
      <c r="N1318" s="180">
        <f t="shared" si="1321"/>
        <v>0.01525867743</v>
      </c>
      <c r="O1318" s="180">
        <f t="shared" si="1321"/>
        <v>0.01569052679</v>
      </c>
      <c r="P1318" s="180">
        <f t="shared" si="1321"/>
        <v>0.01597842636</v>
      </c>
      <c r="Q1318" s="180">
        <f t="shared" si="1321"/>
        <v>0.01626632594</v>
      </c>
      <c r="R1318" s="180">
        <f t="shared" si="1321"/>
        <v>0.01673416274</v>
      </c>
      <c r="S1318" s="180">
        <f t="shared" si="1321"/>
        <v>0.01709403721</v>
      </c>
      <c r="T1318" s="181">
        <f t="shared" si="3"/>
        <v>4.848913043</v>
      </c>
      <c r="U1318" s="182">
        <f t="shared" si="4"/>
        <v>43987</v>
      </c>
      <c r="V1318" s="182">
        <f t="shared" si="5"/>
        <v>44079</v>
      </c>
      <c r="W1318" s="182">
        <f t="shared" si="6"/>
        <v>44170</v>
      </c>
      <c r="X1318" s="181">
        <f t="shared" si="7"/>
        <v>183</v>
      </c>
      <c r="Y1318" s="181">
        <f t="shared" si="8"/>
        <v>275</v>
      </c>
      <c r="Z1318" s="181">
        <f t="shared" si="9"/>
        <v>366</v>
      </c>
      <c r="AA1318" s="155"/>
      <c r="AB1318" s="9"/>
      <c r="AC1318" s="9"/>
      <c r="AD1318" s="9"/>
      <c r="AE1318" s="9"/>
      <c r="AF1318" s="9"/>
      <c r="AG1318" s="9"/>
      <c r="AH1318" s="9"/>
    </row>
    <row r="1319" ht="15.75" customHeight="1">
      <c r="A1319" s="177">
        <v>43803.0</v>
      </c>
      <c r="B1319" s="178">
        <v>4.03</v>
      </c>
      <c r="C1319" s="178">
        <v>4.15</v>
      </c>
      <c r="D1319" s="178">
        <v>4.25</v>
      </c>
      <c r="E1319" s="178">
        <v>4.38</v>
      </c>
      <c r="F1319" s="178">
        <v>4.43</v>
      </c>
      <c r="G1319" s="178">
        <v>4.53</v>
      </c>
      <c r="H1319" s="178">
        <v>4.63</v>
      </c>
      <c r="I1319" s="178">
        <v>4.75</v>
      </c>
      <c r="J1319" s="178">
        <v>4.83</v>
      </c>
      <c r="K1319" s="179">
        <f>MAX(0,((T1319*(365/365))-VLOOKUP(A1319,VBMA!$A:$D,4,0))  /  (T1319* (365/365)   ))</f>
        <v>0.5943472049</v>
      </c>
      <c r="L1319" s="180">
        <f t="shared" ref="L1319:S1319" si="1322">(B1319*(1-$K1319) * (365/365))/100</f>
        <v>0.01634780764</v>
      </c>
      <c r="M1319" s="180">
        <f t="shared" si="1322"/>
        <v>0.016834591</v>
      </c>
      <c r="N1319" s="180">
        <f t="shared" si="1322"/>
        <v>0.01724024379</v>
      </c>
      <c r="O1319" s="180">
        <f t="shared" si="1322"/>
        <v>0.01776759243</v>
      </c>
      <c r="P1319" s="180">
        <f t="shared" si="1322"/>
        <v>0.01797041882</v>
      </c>
      <c r="Q1319" s="180">
        <f t="shared" si="1322"/>
        <v>0.01837607162</v>
      </c>
      <c r="R1319" s="180">
        <f t="shared" si="1322"/>
        <v>0.01878172442</v>
      </c>
      <c r="S1319" s="180">
        <f t="shared" si="1322"/>
        <v>0.01926850777</v>
      </c>
      <c r="T1319" s="181">
        <f t="shared" si="3"/>
        <v>4.868695652</v>
      </c>
      <c r="U1319" s="182">
        <f t="shared" si="4"/>
        <v>43986</v>
      </c>
      <c r="V1319" s="182">
        <f t="shared" si="5"/>
        <v>44078</v>
      </c>
      <c r="W1319" s="182">
        <f t="shared" si="6"/>
        <v>44169</v>
      </c>
      <c r="X1319" s="181">
        <f t="shared" si="7"/>
        <v>183</v>
      </c>
      <c r="Y1319" s="181">
        <f t="shared" si="8"/>
        <v>275</v>
      </c>
      <c r="Z1319" s="181">
        <f t="shared" si="9"/>
        <v>366</v>
      </c>
      <c r="AA1319" s="155"/>
      <c r="AB1319" s="9"/>
      <c r="AC1319" s="9"/>
      <c r="AD1319" s="9"/>
      <c r="AE1319" s="9"/>
      <c r="AF1319" s="9"/>
      <c r="AG1319" s="9"/>
      <c r="AH1319" s="9"/>
    </row>
    <row r="1320" ht="15.75" customHeight="1">
      <c r="A1320" s="177">
        <v>43802.0</v>
      </c>
      <c r="B1320" s="178">
        <v>4.06</v>
      </c>
      <c r="C1320" s="178">
        <v>4.17</v>
      </c>
      <c r="D1320" s="178">
        <v>4.27</v>
      </c>
      <c r="E1320" s="178">
        <v>4.34</v>
      </c>
      <c r="F1320" s="178">
        <v>4.41</v>
      </c>
      <c r="G1320" s="178">
        <v>4.49</v>
      </c>
      <c r="H1320" s="178">
        <v>4.6</v>
      </c>
      <c r="I1320" s="178">
        <v>4.73</v>
      </c>
      <c r="J1320" s="178">
        <v>4.81</v>
      </c>
      <c r="K1320" s="179">
        <f>MAX(0,((T1320*(365/365))-VLOOKUP(A1320,VBMA!$A:$D,4,0))  /  (T1320* (365/365)   ))</f>
        <v>0.5718919886</v>
      </c>
      <c r="L1320" s="180">
        <f t="shared" ref="L1320:S1320" si="1323">(B1320*(1-$K1320) * (365/365))/100</f>
        <v>0.01738118526</v>
      </c>
      <c r="M1320" s="180">
        <f t="shared" si="1323"/>
        <v>0.01785210407</v>
      </c>
      <c r="N1320" s="180">
        <f t="shared" si="1323"/>
        <v>0.01828021209</v>
      </c>
      <c r="O1320" s="180">
        <f t="shared" si="1323"/>
        <v>0.01857988769</v>
      </c>
      <c r="P1320" s="180">
        <f t="shared" si="1323"/>
        <v>0.0188795633</v>
      </c>
      <c r="Q1320" s="180">
        <f t="shared" si="1323"/>
        <v>0.01922204971</v>
      </c>
      <c r="R1320" s="180">
        <f t="shared" si="1323"/>
        <v>0.01969296852</v>
      </c>
      <c r="S1320" s="180">
        <f t="shared" si="1323"/>
        <v>0.02024950894</v>
      </c>
      <c r="T1320" s="181">
        <f t="shared" si="3"/>
        <v>4.858586957</v>
      </c>
      <c r="U1320" s="182">
        <f t="shared" si="4"/>
        <v>43985</v>
      </c>
      <c r="V1320" s="182">
        <f t="shared" si="5"/>
        <v>44077</v>
      </c>
      <c r="W1320" s="182">
        <f t="shared" si="6"/>
        <v>44168</v>
      </c>
      <c r="X1320" s="181">
        <f t="shared" si="7"/>
        <v>183</v>
      </c>
      <c r="Y1320" s="181">
        <f t="shared" si="8"/>
        <v>275</v>
      </c>
      <c r="Z1320" s="181">
        <f t="shared" si="9"/>
        <v>366</v>
      </c>
      <c r="AA1320" s="155"/>
      <c r="AB1320" s="9"/>
      <c r="AC1320" s="9"/>
      <c r="AD1320" s="9"/>
      <c r="AE1320" s="9"/>
      <c r="AF1320" s="9"/>
      <c r="AG1320" s="9"/>
      <c r="AH1320" s="9"/>
    </row>
    <row r="1321" ht="15.75" customHeight="1">
      <c r="A1321" s="177">
        <v>43801.0</v>
      </c>
      <c r="B1321" s="178">
        <v>4.1</v>
      </c>
      <c r="C1321" s="178">
        <v>4.22</v>
      </c>
      <c r="D1321" s="178">
        <v>4.32</v>
      </c>
      <c r="E1321" s="178">
        <v>4.36</v>
      </c>
      <c r="F1321" s="178">
        <v>4.44</v>
      </c>
      <c r="G1321" s="178">
        <v>4.52</v>
      </c>
      <c r="H1321" s="178">
        <v>4.58</v>
      </c>
      <c r="I1321" s="178">
        <v>4.7</v>
      </c>
      <c r="J1321" s="178">
        <v>4.75</v>
      </c>
      <c r="K1321" s="179">
        <f>MAX(0,((T1321*(365/365))-VLOOKUP(A1321,VBMA!$A:$D,4,0))  /  (T1321* (365/365)   ))</f>
        <v>0.5706306957</v>
      </c>
      <c r="L1321" s="180">
        <f t="shared" ref="L1321:S1321" si="1324">(B1321*(1-$K1321) * (365/365))/100</f>
        <v>0.01760414148</v>
      </c>
      <c r="M1321" s="180">
        <f t="shared" si="1324"/>
        <v>0.01811938464</v>
      </c>
      <c r="N1321" s="180">
        <f t="shared" si="1324"/>
        <v>0.01854875395</v>
      </c>
      <c r="O1321" s="180">
        <f t="shared" si="1324"/>
        <v>0.01872050167</v>
      </c>
      <c r="P1321" s="180">
        <f t="shared" si="1324"/>
        <v>0.01906399711</v>
      </c>
      <c r="Q1321" s="180">
        <f t="shared" si="1324"/>
        <v>0.01940749256</v>
      </c>
      <c r="R1321" s="180">
        <f t="shared" si="1324"/>
        <v>0.01966511414</v>
      </c>
      <c r="S1321" s="180">
        <f t="shared" si="1324"/>
        <v>0.0201803573</v>
      </c>
      <c r="T1321" s="181">
        <f t="shared" si="3"/>
        <v>4.818695652</v>
      </c>
      <c r="U1321" s="182">
        <f t="shared" si="4"/>
        <v>43984</v>
      </c>
      <c r="V1321" s="182">
        <f t="shared" si="5"/>
        <v>44076</v>
      </c>
      <c r="W1321" s="182">
        <f t="shared" si="6"/>
        <v>44167</v>
      </c>
      <c r="X1321" s="181">
        <f t="shared" si="7"/>
        <v>183</v>
      </c>
      <c r="Y1321" s="181">
        <f t="shared" si="8"/>
        <v>275</v>
      </c>
      <c r="Z1321" s="181">
        <f t="shared" si="9"/>
        <v>366</v>
      </c>
      <c r="AA1321" s="155"/>
      <c r="AB1321" s="9"/>
      <c r="AC1321" s="9"/>
      <c r="AD1321" s="9"/>
      <c r="AE1321" s="9"/>
      <c r="AF1321" s="9"/>
      <c r="AG1321" s="9"/>
      <c r="AH1321" s="9"/>
    </row>
    <row r="1322" ht="15.75" customHeight="1">
      <c r="A1322" s="177">
        <v>43798.0</v>
      </c>
      <c r="B1322" s="178">
        <v>3.83</v>
      </c>
      <c r="C1322" s="178">
        <v>4.03</v>
      </c>
      <c r="D1322" s="178">
        <v>4.13</v>
      </c>
      <c r="E1322" s="178">
        <v>4.3</v>
      </c>
      <c r="F1322" s="178">
        <v>4.45</v>
      </c>
      <c r="G1322" s="178">
        <v>4.53</v>
      </c>
      <c r="H1322" s="178">
        <v>4.62</v>
      </c>
      <c r="I1322" s="178">
        <v>4.72</v>
      </c>
      <c r="J1322" s="178">
        <v>4.82</v>
      </c>
      <c r="K1322" s="179">
        <f>MAX(0,((T1322*(365/365))-VLOOKUP(A1322,VBMA!$A:$D,4,0))  /  (T1322* (365/365)   ))</f>
        <v>0.5726141079</v>
      </c>
      <c r="L1322" s="180">
        <f t="shared" ref="L1322:S1322" si="1325">(B1322*(1-$K1322) * (365/365))/100</f>
        <v>0.01636887967</v>
      </c>
      <c r="M1322" s="180">
        <f t="shared" si="1325"/>
        <v>0.01722365145</v>
      </c>
      <c r="N1322" s="180">
        <f t="shared" si="1325"/>
        <v>0.01765103734</v>
      </c>
      <c r="O1322" s="180">
        <f t="shared" si="1325"/>
        <v>0.01837759336</v>
      </c>
      <c r="P1322" s="180">
        <f t="shared" si="1325"/>
        <v>0.0190186722</v>
      </c>
      <c r="Q1322" s="180">
        <f t="shared" si="1325"/>
        <v>0.01936058091</v>
      </c>
      <c r="R1322" s="180">
        <f t="shared" si="1325"/>
        <v>0.01974522822</v>
      </c>
      <c r="S1322" s="180">
        <f t="shared" si="1325"/>
        <v>0.02017261411</v>
      </c>
      <c r="T1322" s="181">
        <f t="shared" si="3"/>
        <v>4.82</v>
      </c>
      <c r="U1322" s="182">
        <f t="shared" si="4"/>
        <v>43980</v>
      </c>
      <c r="V1322" s="182">
        <f t="shared" si="5"/>
        <v>44072</v>
      </c>
      <c r="W1322" s="182">
        <f t="shared" si="6"/>
        <v>44164</v>
      </c>
      <c r="X1322" s="181">
        <f t="shared" si="7"/>
        <v>182</v>
      </c>
      <c r="Y1322" s="181">
        <f t="shared" si="8"/>
        <v>274</v>
      </c>
      <c r="Z1322" s="181">
        <f t="shared" si="9"/>
        <v>366</v>
      </c>
      <c r="AA1322" s="155"/>
      <c r="AB1322" s="9"/>
      <c r="AC1322" s="9"/>
      <c r="AD1322" s="9"/>
      <c r="AE1322" s="9"/>
      <c r="AF1322" s="9"/>
      <c r="AG1322" s="9"/>
      <c r="AH1322" s="9"/>
    </row>
    <row r="1323" ht="15.75" customHeight="1">
      <c r="A1323" s="177">
        <v>43797.0</v>
      </c>
      <c r="B1323" s="178">
        <v>3.78</v>
      </c>
      <c r="C1323" s="178">
        <v>3.98</v>
      </c>
      <c r="D1323" s="178">
        <v>4.12</v>
      </c>
      <c r="E1323" s="178">
        <v>4.32</v>
      </c>
      <c r="F1323" s="178">
        <v>4.48</v>
      </c>
      <c r="G1323" s="178">
        <v>4.56</v>
      </c>
      <c r="H1323" s="178">
        <v>4.65</v>
      </c>
      <c r="I1323" s="178">
        <v>4.75</v>
      </c>
      <c r="J1323" s="178">
        <v>4.83</v>
      </c>
      <c r="K1323" s="179">
        <f>MAX(0,((T1323*(365/365))-VLOOKUP(A1323,VBMA!$A:$D,4,0))  /  (T1323* (365/365)   ))</f>
        <v>0.5925773196</v>
      </c>
      <c r="L1323" s="180">
        <f t="shared" ref="L1323:S1323" si="1326">(B1323*(1-$K1323) * (365/365))/100</f>
        <v>0.01540057732</v>
      </c>
      <c r="M1323" s="180">
        <f t="shared" si="1326"/>
        <v>0.01621542268</v>
      </c>
      <c r="N1323" s="180">
        <f t="shared" si="1326"/>
        <v>0.01678581443</v>
      </c>
      <c r="O1323" s="180">
        <f t="shared" si="1326"/>
        <v>0.01760065979</v>
      </c>
      <c r="P1323" s="180">
        <f t="shared" si="1326"/>
        <v>0.01825253608</v>
      </c>
      <c r="Q1323" s="180">
        <f t="shared" si="1326"/>
        <v>0.01857847423</v>
      </c>
      <c r="R1323" s="180">
        <f t="shared" si="1326"/>
        <v>0.01894515464</v>
      </c>
      <c r="S1323" s="180">
        <f t="shared" si="1326"/>
        <v>0.01935257732</v>
      </c>
      <c r="T1323" s="181">
        <f t="shared" si="3"/>
        <v>4.85</v>
      </c>
      <c r="U1323" s="182">
        <f t="shared" si="4"/>
        <v>43979</v>
      </c>
      <c r="V1323" s="182">
        <f t="shared" si="5"/>
        <v>44071</v>
      </c>
      <c r="W1323" s="182">
        <f t="shared" si="6"/>
        <v>44163</v>
      </c>
      <c r="X1323" s="181">
        <f t="shared" si="7"/>
        <v>182</v>
      </c>
      <c r="Y1323" s="181">
        <f t="shared" si="8"/>
        <v>274</v>
      </c>
      <c r="Z1323" s="181">
        <f t="shared" si="9"/>
        <v>366</v>
      </c>
      <c r="AA1323" s="155"/>
      <c r="AB1323" s="9"/>
      <c r="AC1323" s="9"/>
      <c r="AD1323" s="9"/>
      <c r="AE1323" s="9"/>
      <c r="AF1323" s="9"/>
      <c r="AG1323" s="9"/>
      <c r="AH1323" s="9"/>
    </row>
    <row r="1324" ht="15.75" customHeight="1">
      <c r="A1324" s="177">
        <v>43796.0</v>
      </c>
      <c r="B1324" s="178">
        <v>3.83</v>
      </c>
      <c r="C1324" s="178">
        <v>4.0</v>
      </c>
      <c r="D1324" s="178">
        <v>4.13</v>
      </c>
      <c r="E1324" s="178">
        <v>4.3</v>
      </c>
      <c r="F1324" s="178">
        <v>4.48</v>
      </c>
      <c r="G1324" s="178">
        <v>4.58</v>
      </c>
      <c r="H1324" s="178">
        <v>4.66</v>
      </c>
      <c r="I1324" s="178">
        <v>4.74</v>
      </c>
      <c r="J1324" s="178">
        <v>4.84</v>
      </c>
      <c r="K1324" s="179">
        <f>MAX(0,((T1324*(365/365))-VLOOKUP(A1324,VBMA!$A:$D,4,0))  /  (T1324* (365/365)   ))</f>
        <v>0.5914937759</v>
      </c>
      <c r="L1324" s="180">
        <f t="shared" ref="L1324:S1324" si="1327">(B1324*(1-$K1324) * (365/365))/100</f>
        <v>0.01564578838</v>
      </c>
      <c r="M1324" s="180">
        <f t="shared" si="1327"/>
        <v>0.01634024896</v>
      </c>
      <c r="N1324" s="180">
        <f t="shared" si="1327"/>
        <v>0.01687130705</v>
      </c>
      <c r="O1324" s="180">
        <f t="shared" si="1327"/>
        <v>0.01756576763</v>
      </c>
      <c r="P1324" s="180">
        <f t="shared" si="1327"/>
        <v>0.01830107884</v>
      </c>
      <c r="Q1324" s="180">
        <f t="shared" si="1327"/>
        <v>0.01870958506</v>
      </c>
      <c r="R1324" s="180">
        <f t="shared" si="1327"/>
        <v>0.01903639004</v>
      </c>
      <c r="S1324" s="180">
        <f t="shared" si="1327"/>
        <v>0.01936319502</v>
      </c>
      <c r="T1324" s="181">
        <f t="shared" si="3"/>
        <v>4.82</v>
      </c>
      <c r="U1324" s="182">
        <f t="shared" si="4"/>
        <v>43978</v>
      </c>
      <c r="V1324" s="182">
        <f t="shared" si="5"/>
        <v>44070</v>
      </c>
      <c r="W1324" s="182">
        <f t="shared" si="6"/>
        <v>44162</v>
      </c>
      <c r="X1324" s="181">
        <f t="shared" si="7"/>
        <v>182</v>
      </c>
      <c r="Y1324" s="181">
        <f t="shared" si="8"/>
        <v>274</v>
      </c>
      <c r="Z1324" s="181">
        <f t="shared" si="9"/>
        <v>366</v>
      </c>
      <c r="AA1324" s="155"/>
      <c r="AB1324" s="9"/>
      <c r="AC1324" s="9"/>
      <c r="AD1324" s="9"/>
      <c r="AE1324" s="9"/>
      <c r="AF1324" s="9"/>
      <c r="AG1324" s="9"/>
      <c r="AH1324" s="9"/>
    </row>
    <row r="1325" ht="15.75" customHeight="1">
      <c r="A1325" s="177">
        <v>43795.0</v>
      </c>
      <c r="B1325" s="178">
        <v>4.32</v>
      </c>
      <c r="C1325" s="178">
        <v>4.32</v>
      </c>
      <c r="D1325" s="178">
        <v>4.39</v>
      </c>
      <c r="E1325" s="178">
        <v>4.46</v>
      </c>
      <c r="F1325" s="178">
        <v>4.49</v>
      </c>
      <c r="G1325" s="178">
        <v>4.6</v>
      </c>
      <c r="H1325" s="178">
        <v>4.66</v>
      </c>
      <c r="I1325" s="178">
        <v>4.74</v>
      </c>
      <c r="J1325" s="178">
        <v>4.84</v>
      </c>
      <c r="K1325" s="179">
        <f>MAX(0,((T1325*(365/365))-VLOOKUP(A1325,VBMA!$A:$D,4,0))  /  (T1325* (365/365)   ))</f>
        <v>0.5479253112</v>
      </c>
      <c r="L1325" s="180">
        <f t="shared" ref="L1325:S1325" si="1328">(B1325*(1-$K1325) * (365/365))/100</f>
        <v>0.01952962656</v>
      </c>
      <c r="M1325" s="180">
        <f t="shared" si="1328"/>
        <v>0.01952962656</v>
      </c>
      <c r="N1325" s="180">
        <f t="shared" si="1328"/>
        <v>0.01984607884</v>
      </c>
      <c r="O1325" s="180">
        <f t="shared" si="1328"/>
        <v>0.02016253112</v>
      </c>
      <c r="P1325" s="180">
        <f t="shared" si="1328"/>
        <v>0.02029815353</v>
      </c>
      <c r="Q1325" s="180">
        <f t="shared" si="1328"/>
        <v>0.02079543568</v>
      </c>
      <c r="R1325" s="180">
        <f t="shared" si="1328"/>
        <v>0.0210666805</v>
      </c>
      <c r="S1325" s="180">
        <f t="shared" si="1328"/>
        <v>0.02142834025</v>
      </c>
      <c r="T1325" s="181">
        <f t="shared" si="3"/>
        <v>4.82</v>
      </c>
      <c r="U1325" s="182">
        <f t="shared" si="4"/>
        <v>43977</v>
      </c>
      <c r="V1325" s="182">
        <f t="shared" si="5"/>
        <v>44069</v>
      </c>
      <c r="W1325" s="182">
        <f t="shared" si="6"/>
        <v>44161</v>
      </c>
      <c r="X1325" s="181">
        <f t="shared" si="7"/>
        <v>182</v>
      </c>
      <c r="Y1325" s="181">
        <f t="shared" si="8"/>
        <v>274</v>
      </c>
      <c r="Z1325" s="181">
        <f t="shared" si="9"/>
        <v>366</v>
      </c>
      <c r="AA1325" s="155"/>
      <c r="AB1325" s="9"/>
      <c r="AC1325" s="9"/>
      <c r="AD1325" s="9"/>
      <c r="AE1325" s="9"/>
      <c r="AF1325" s="9"/>
      <c r="AG1325" s="9"/>
      <c r="AH1325" s="9"/>
    </row>
    <row r="1326" ht="15.75" customHeight="1">
      <c r="A1326" s="177">
        <v>43794.0</v>
      </c>
      <c r="B1326" s="178">
        <v>3.6</v>
      </c>
      <c r="C1326" s="178">
        <v>3.72</v>
      </c>
      <c r="D1326" s="178">
        <v>3.82</v>
      </c>
      <c r="E1326" s="178">
        <v>3.88</v>
      </c>
      <c r="F1326" s="178">
        <v>4.12</v>
      </c>
      <c r="G1326" s="178">
        <v>4.33</v>
      </c>
      <c r="H1326" s="178">
        <v>4.47</v>
      </c>
      <c r="I1326" s="178">
        <v>4.66</v>
      </c>
      <c r="J1326" s="178">
        <v>4.79</v>
      </c>
      <c r="K1326" s="179">
        <f>MAX(0,((T1326*(365/365))-VLOOKUP(A1326,VBMA!$A:$D,4,0))  /  (T1326* (365/365)   ))</f>
        <v>0.564742268</v>
      </c>
      <c r="L1326" s="180">
        <f t="shared" ref="L1326:S1326" si="1329">(B1326*(1-$K1326) * (365/365))/100</f>
        <v>0.01566927835</v>
      </c>
      <c r="M1326" s="180">
        <f t="shared" si="1329"/>
        <v>0.01619158763</v>
      </c>
      <c r="N1326" s="180">
        <f t="shared" si="1329"/>
        <v>0.01662684536</v>
      </c>
      <c r="O1326" s="180">
        <f t="shared" si="1329"/>
        <v>0.016888</v>
      </c>
      <c r="P1326" s="180">
        <f t="shared" si="1329"/>
        <v>0.01793261856</v>
      </c>
      <c r="Q1326" s="180">
        <f t="shared" si="1329"/>
        <v>0.01884665979</v>
      </c>
      <c r="R1326" s="180">
        <f t="shared" si="1329"/>
        <v>0.01945602062</v>
      </c>
      <c r="S1326" s="180">
        <f t="shared" si="1329"/>
        <v>0.02028301031</v>
      </c>
      <c r="T1326" s="181">
        <f t="shared" si="3"/>
        <v>4.85</v>
      </c>
      <c r="U1326" s="182">
        <f t="shared" si="4"/>
        <v>43976</v>
      </c>
      <c r="V1326" s="182">
        <f t="shared" si="5"/>
        <v>44068</v>
      </c>
      <c r="W1326" s="182">
        <f t="shared" si="6"/>
        <v>44160</v>
      </c>
      <c r="X1326" s="181">
        <f t="shared" si="7"/>
        <v>182</v>
      </c>
      <c r="Y1326" s="181">
        <f t="shared" si="8"/>
        <v>274</v>
      </c>
      <c r="Z1326" s="181">
        <f t="shared" si="9"/>
        <v>366</v>
      </c>
      <c r="AA1326" s="155"/>
      <c r="AB1326" s="9"/>
      <c r="AC1326" s="9"/>
      <c r="AD1326" s="9"/>
      <c r="AE1326" s="9"/>
      <c r="AF1326" s="9"/>
      <c r="AG1326" s="9"/>
      <c r="AH1326" s="9"/>
    </row>
    <row r="1327" ht="15.75" customHeight="1">
      <c r="A1327" s="177">
        <v>43791.0</v>
      </c>
      <c r="B1327" s="178">
        <v>3.45</v>
      </c>
      <c r="C1327" s="178">
        <v>3.6</v>
      </c>
      <c r="D1327" s="178">
        <v>3.68</v>
      </c>
      <c r="E1327" s="178">
        <v>3.72</v>
      </c>
      <c r="F1327" s="178">
        <v>4.0</v>
      </c>
      <c r="G1327" s="178">
        <v>4.27</v>
      </c>
      <c r="H1327" s="178">
        <v>4.44</v>
      </c>
      <c r="I1327" s="178">
        <v>4.62</v>
      </c>
      <c r="J1327" s="178">
        <v>4.8</v>
      </c>
      <c r="K1327" s="179">
        <f>MAX(0,((T1327*(365/365))-VLOOKUP(A1327,VBMA!$A:$D,4,0))  /  (T1327* (365/365)   ))</f>
        <v>0.5635416667</v>
      </c>
      <c r="L1327" s="180">
        <f t="shared" ref="L1327:S1327" si="1330">(B1327*(1-$K1327) * (365/365))/100</f>
        <v>0.0150578125</v>
      </c>
      <c r="M1327" s="180">
        <f t="shared" si="1330"/>
        <v>0.0157125</v>
      </c>
      <c r="N1327" s="180">
        <f t="shared" si="1330"/>
        <v>0.01606166667</v>
      </c>
      <c r="O1327" s="180">
        <f t="shared" si="1330"/>
        <v>0.01623625</v>
      </c>
      <c r="P1327" s="180">
        <f t="shared" si="1330"/>
        <v>0.01745833333</v>
      </c>
      <c r="Q1327" s="180">
        <f t="shared" si="1330"/>
        <v>0.01863677083</v>
      </c>
      <c r="R1327" s="180">
        <f t="shared" si="1330"/>
        <v>0.01937875</v>
      </c>
      <c r="S1327" s="180">
        <f t="shared" si="1330"/>
        <v>0.020164375</v>
      </c>
      <c r="T1327" s="181">
        <f t="shared" si="3"/>
        <v>4.8</v>
      </c>
      <c r="U1327" s="182">
        <f t="shared" si="4"/>
        <v>43973</v>
      </c>
      <c r="V1327" s="182">
        <f t="shared" si="5"/>
        <v>44065</v>
      </c>
      <c r="W1327" s="182">
        <f t="shared" si="6"/>
        <v>44157</v>
      </c>
      <c r="X1327" s="181">
        <f t="shared" si="7"/>
        <v>182</v>
      </c>
      <c r="Y1327" s="181">
        <f t="shared" si="8"/>
        <v>274</v>
      </c>
      <c r="Z1327" s="181">
        <f t="shared" si="9"/>
        <v>366</v>
      </c>
      <c r="AA1327" s="155"/>
      <c r="AB1327" s="9"/>
      <c r="AC1327" s="9"/>
      <c r="AD1327" s="9"/>
      <c r="AE1327" s="9"/>
      <c r="AF1327" s="9"/>
      <c r="AG1327" s="9"/>
      <c r="AH1327" s="9"/>
    </row>
    <row r="1328" ht="15.75" customHeight="1">
      <c r="A1328" s="177">
        <v>43790.0</v>
      </c>
      <c r="B1328" s="178">
        <v>3.07</v>
      </c>
      <c r="C1328" s="178">
        <v>3.19</v>
      </c>
      <c r="D1328" s="178">
        <v>3.2</v>
      </c>
      <c r="E1328" s="178">
        <v>3.15</v>
      </c>
      <c r="F1328" s="178">
        <v>3.88</v>
      </c>
      <c r="G1328" s="178">
        <v>4.2</v>
      </c>
      <c r="H1328" s="178">
        <v>4.45</v>
      </c>
      <c r="I1328" s="178">
        <v>4.67</v>
      </c>
      <c r="J1328" s="178">
        <v>4.8</v>
      </c>
      <c r="K1328" s="179">
        <f>MAX(0,((T1328*(365/365))-VLOOKUP(A1328,VBMA!$A:$D,4,0))  /  (T1328* (365/365)   ))</f>
        <v>0.5734151329</v>
      </c>
      <c r="L1328" s="180">
        <f t="shared" ref="L1328:S1328" si="1331">(B1328*(1-$K1328) * (365/365))/100</f>
        <v>0.01309615542</v>
      </c>
      <c r="M1328" s="180">
        <f t="shared" si="1331"/>
        <v>0.01360805726</v>
      </c>
      <c r="N1328" s="180">
        <f t="shared" si="1331"/>
        <v>0.01365071575</v>
      </c>
      <c r="O1328" s="180">
        <f t="shared" si="1331"/>
        <v>0.01343742331</v>
      </c>
      <c r="P1328" s="180">
        <f t="shared" si="1331"/>
        <v>0.01655149284</v>
      </c>
      <c r="Q1328" s="180">
        <f t="shared" si="1331"/>
        <v>0.01791656442</v>
      </c>
      <c r="R1328" s="180">
        <f t="shared" si="1331"/>
        <v>0.01898302658</v>
      </c>
      <c r="S1328" s="180">
        <f t="shared" si="1331"/>
        <v>0.01992151329</v>
      </c>
      <c r="T1328" s="181">
        <f t="shared" si="3"/>
        <v>4.89</v>
      </c>
      <c r="U1328" s="182">
        <f t="shared" si="4"/>
        <v>43972</v>
      </c>
      <c r="V1328" s="182">
        <f t="shared" si="5"/>
        <v>44064</v>
      </c>
      <c r="W1328" s="182">
        <f t="shared" si="6"/>
        <v>44156</v>
      </c>
      <c r="X1328" s="181">
        <f t="shared" si="7"/>
        <v>182</v>
      </c>
      <c r="Y1328" s="181">
        <f t="shared" si="8"/>
        <v>274</v>
      </c>
      <c r="Z1328" s="181">
        <f t="shared" si="9"/>
        <v>366</v>
      </c>
      <c r="AA1328" s="155"/>
      <c r="AB1328" s="9"/>
      <c r="AC1328" s="9"/>
      <c r="AD1328" s="9"/>
      <c r="AE1328" s="9"/>
      <c r="AF1328" s="9"/>
      <c r="AG1328" s="9"/>
      <c r="AH1328" s="9"/>
    </row>
    <row r="1329" ht="15.75" customHeight="1">
      <c r="A1329" s="177">
        <v>43789.0</v>
      </c>
      <c r="B1329" s="178">
        <v>2.37</v>
      </c>
      <c r="C1329" s="178">
        <v>2.43</v>
      </c>
      <c r="D1329" s="178">
        <v>2.53</v>
      </c>
      <c r="E1329" s="178">
        <v>2.72</v>
      </c>
      <c r="F1329" s="178">
        <v>3.78</v>
      </c>
      <c r="G1329" s="178">
        <v>4.13</v>
      </c>
      <c r="H1329" s="178">
        <v>4.41</v>
      </c>
      <c r="I1329" s="178">
        <v>4.64</v>
      </c>
      <c r="J1329" s="178">
        <v>4.77</v>
      </c>
      <c r="K1329" s="179">
        <f>MAX(0,((T1329*(365/365))-VLOOKUP(A1329,VBMA!$A:$D,4,0))  /  (T1329* (365/365)   ))</f>
        <v>0.5934291581</v>
      </c>
      <c r="L1329" s="180">
        <f t="shared" ref="L1329:S1329" si="1332">(B1329*(1-$K1329) * (365/365))/100</f>
        <v>0.009635728953</v>
      </c>
      <c r="M1329" s="180">
        <f t="shared" si="1332"/>
        <v>0.009879671458</v>
      </c>
      <c r="N1329" s="180">
        <f t="shared" si="1332"/>
        <v>0.0102862423</v>
      </c>
      <c r="O1329" s="180">
        <f t="shared" si="1332"/>
        <v>0.0110587269</v>
      </c>
      <c r="P1329" s="180">
        <f t="shared" si="1332"/>
        <v>0.01536837782</v>
      </c>
      <c r="Q1329" s="180">
        <f t="shared" si="1332"/>
        <v>0.01679137577</v>
      </c>
      <c r="R1329" s="180">
        <f t="shared" si="1332"/>
        <v>0.01792977413</v>
      </c>
      <c r="S1329" s="180">
        <f t="shared" si="1332"/>
        <v>0.01886488706</v>
      </c>
      <c r="T1329" s="181">
        <f t="shared" si="3"/>
        <v>4.87</v>
      </c>
      <c r="U1329" s="182">
        <f t="shared" si="4"/>
        <v>43971</v>
      </c>
      <c r="V1329" s="182">
        <f t="shared" si="5"/>
        <v>44063</v>
      </c>
      <c r="W1329" s="182">
        <f t="shared" si="6"/>
        <v>44155</v>
      </c>
      <c r="X1329" s="181">
        <f t="shared" si="7"/>
        <v>182</v>
      </c>
      <c r="Y1329" s="181">
        <f t="shared" si="8"/>
        <v>274</v>
      </c>
      <c r="Z1329" s="181">
        <f t="shared" si="9"/>
        <v>366</v>
      </c>
      <c r="AA1329" s="155"/>
      <c r="AB1329" s="9"/>
      <c r="AC1329" s="9"/>
      <c r="AD1329" s="9"/>
      <c r="AE1329" s="9"/>
      <c r="AF1329" s="9"/>
      <c r="AG1329" s="9"/>
      <c r="AH1329" s="9"/>
    </row>
    <row r="1330" ht="15.75" customHeight="1">
      <c r="A1330" s="177">
        <v>43788.0</v>
      </c>
      <c r="B1330" s="178">
        <v>2.08</v>
      </c>
      <c r="C1330" s="178">
        <v>2.23</v>
      </c>
      <c r="D1330" s="178">
        <v>2.33</v>
      </c>
      <c r="E1330" s="178">
        <v>2.53</v>
      </c>
      <c r="F1330" s="178">
        <v>3.75</v>
      </c>
      <c r="G1330" s="178">
        <v>4.03</v>
      </c>
      <c r="H1330" s="178">
        <v>4.36</v>
      </c>
      <c r="I1330" s="178">
        <v>4.64</v>
      </c>
      <c r="J1330" s="178">
        <v>4.72</v>
      </c>
      <c r="K1330" s="179">
        <f>MAX(0,((T1330*(365/365))-VLOOKUP(A1330,VBMA!$A:$D,4,0))  /  (T1330* (365/365)   ))</f>
        <v>0.6646341463</v>
      </c>
      <c r="L1330" s="180">
        <f t="shared" ref="L1330:S1330" si="1333">(B1330*(1-$K1330) * (365/365))/100</f>
        <v>0.006975609756</v>
      </c>
      <c r="M1330" s="180">
        <f t="shared" si="1333"/>
        <v>0.007478658537</v>
      </c>
      <c r="N1330" s="180">
        <f t="shared" si="1333"/>
        <v>0.00781402439</v>
      </c>
      <c r="O1330" s="180">
        <f t="shared" si="1333"/>
        <v>0.008484756098</v>
      </c>
      <c r="P1330" s="180">
        <f t="shared" si="1333"/>
        <v>0.01257621951</v>
      </c>
      <c r="Q1330" s="180">
        <f t="shared" si="1333"/>
        <v>0.0135152439</v>
      </c>
      <c r="R1330" s="180">
        <f t="shared" si="1333"/>
        <v>0.01462195122</v>
      </c>
      <c r="S1330" s="180">
        <f t="shared" si="1333"/>
        <v>0.01556097561</v>
      </c>
      <c r="T1330" s="181">
        <f t="shared" si="3"/>
        <v>4.92</v>
      </c>
      <c r="U1330" s="182">
        <f t="shared" si="4"/>
        <v>43970</v>
      </c>
      <c r="V1330" s="182">
        <f t="shared" si="5"/>
        <v>44062</v>
      </c>
      <c r="W1330" s="182">
        <f t="shared" si="6"/>
        <v>44154</v>
      </c>
      <c r="X1330" s="181">
        <f t="shared" si="7"/>
        <v>182</v>
      </c>
      <c r="Y1330" s="181">
        <f t="shared" si="8"/>
        <v>274</v>
      </c>
      <c r="Z1330" s="181">
        <f t="shared" si="9"/>
        <v>366</v>
      </c>
      <c r="AA1330" s="155"/>
      <c r="AB1330" s="9"/>
      <c r="AC1330" s="9"/>
      <c r="AD1330" s="9"/>
      <c r="AE1330" s="9"/>
      <c r="AF1330" s="9"/>
      <c r="AG1330" s="9"/>
      <c r="AH1330" s="9"/>
    </row>
    <row r="1331" ht="15.75" customHeight="1">
      <c r="A1331" s="177">
        <v>43787.0</v>
      </c>
      <c r="B1331" s="178">
        <v>1.82</v>
      </c>
      <c r="C1331" s="178">
        <v>2.12</v>
      </c>
      <c r="D1331" s="178">
        <v>2.28</v>
      </c>
      <c r="E1331" s="178">
        <v>2.52</v>
      </c>
      <c r="F1331" s="178">
        <v>3.82</v>
      </c>
      <c r="G1331" s="178">
        <v>4.22</v>
      </c>
      <c r="H1331" s="178">
        <v>4.4</v>
      </c>
      <c r="I1331" s="178">
        <v>4.64</v>
      </c>
      <c r="J1331" s="178">
        <v>4.77</v>
      </c>
      <c r="K1331" s="179">
        <f>MAX(0,((T1331*(365/365))-VLOOKUP(A1331,VBMA!$A:$D,4,0))  /  (T1331* (365/365)   ))</f>
        <v>0.6448770492</v>
      </c>
      <c r="L1331" s="180">
        <f t="shared" ref="L1331:S1331" si="1334">(B1331*(1-$K1331) * (365/365))/100</f>
        <v>0.006463237705</v>
      </c>
      <c r="M1331" s="180">
        <f t="shared" si="1334"/>
        <v>0.007528606557</v>
      </c>
      <c r="N1331" s="180">
        <f t="shared" si="1334"/>
        <v>0.008096803279</v>
      </c>
      <c r="O1331" s="180">
        <f t="shared" si="1334"/>
        <v>0.008949098361</v>
      </c>
      <c r="P1331" s="180">
        <f t="shared" si="1334"/>
        <v>0.01356569672</v>
      </c>
      <c r="Q1331" s="180">
        <f t="shared" si="1334"/>
        <v>0.01498618852</v>
      </c>
      <c r="R1331" s="180">
        <f t="shared" si="1334"/>
        <v>0.01562540984</v>
      </c>
      <c r="S1331" s="180">
        <f t="shared" si="1334"/>
        <v>0.01647770492</v>
      </c>
      <c r="T1331" s="181">
        <f t="shared" si="3"/>
        <v>4.88</v>
      </c>
      <c r="U1331" s="182">
        <f t="shared" si="4"/>
        <v>43969</v>
      </c>
      <c r="V1331" s="182">
        <f t="shared" si="5"/>
        <v>44061</v>
      </c>
      <c r="W1331" s="182">
        <f t="shared" si="6"/>
        <v>44153</v>
      </c>
      <c r="X1331" s="181">
        <f t="shared" si="7"/>
        <v>182</v>
      </c>
      <c r="Y1331" s="181">
        <f t="shared" si="8"/>
        <v>274</v>
      </c>
      <c r="Z1331" s="181">
        <f t="shared" si="9"/>
        <v>366</v>
      </c>
      <c r="AA1331" s="155"/>
      <c r="AB1331" s="9"/>
      <c r="AC1331" s="9"/>
      <c r="AD1331" s="9"/>
      <c r="AE1331" s="9"/>
      <c r="AF1331" s="9"/>
      <c r="AG1331" s="9"/>
      <c r="AH1331" s="9"/>
    </row>
    <row r="1332" ht="15.75" customHeight="1">
      <c r="A1332" s="177">
        <v>43784.0</v>
      </c>
      <c r="B1332" s="178">
        <v>1.84</v>
      </c>
      <c r="C1332" s="178">
        <v>2.14</v>
      </c>
      <c r="D1332" s="178">
        <v>2.32</v>
      </c>
      <c r="E1332" s="178">
        <v>2.6</v>
      </c>
      <c r="F1332" s="178">
        <v>3.88</v>
      </c>
      <c r="G1332" s="178">
        <v>4.28</v>
      </c>
      <c r="H1332" s="178">
        <v>4.43</v>
      </c>
      <c r="I1332" s="178">
        <v>4.65</v>
      </c>
      <c r="J1332" s="178">
        <v>4.8</v>
      </c>
      <c r="K1332" s="179">
        <f>MAX(0,((T1332*(365/365))-VLOOKUP(A1332,VBMA!$A:$D,4,0))  /  (T1332* (365/365)   ))</f>
        <v>0.6014373717</v>
      </c>
      <c r="L1332" s="180">
        <f t="shared" ref="L1332:S1332" si="1335">(B1332*(1-$K1332) * (365/365))/100</f>
        <v>0.007333552361</v>
      </c>
      <c r="M1332" s="180">
        <f t="shared" si="1335"/>
        <v>0.008529240246</v>
      </c>
      <c r="N1332" s="180">
        <f t="shared" si="1335"/>
        <v>0.009246652977</v>
      </c>
      <c r="O1332" s="180">
        <f t="shared" si="1335"/>
        <v>0.01036262834</v>
      </c>
      <c r="P1332" s="180">
        <f t="shared" si="1335"/>
        <v>0.01546422998</v>
      </c>
      <c r="Q1332" s="180">
        <f t="shared" si="1335"/>
        <v>0.01705848049</v>
      </c>
      <c r="R1332" s="180">
        <f t="shared" si="1335"/>
        <v>0.01765632444</v>
      </c>
      <c r="S1332" s="180">
        <f t="shared" si="1335"/>
        <v>0.01853316222</v>
      </c>
      <c r="T1332" s="181">
        <f t="shared" si="3"/>
        <v>4.87</v>
      </c>
      <c r="U1332" s="182">
        <f t="shared" si="4"/>
        <v>43966</v>
      </c>
      <c r="V1332" s="182">
        <f t="shared" si="5"/>
        <v>44058</v>
      </c>
      <c r="W1332" s="182">
        <f t="shared" si="6"/>
        <v>44150</v>
      </c>
      <c r="X1332" s="181">
        <f t="shared" si="7"/>
        <v>182</v>
      </c>
      <c r="Y1332" s="181">
        <f t="shared" si="8"/>
        <v>274</v>
      </c>
      <c r="Z1332" s="181">
        <f t="shared" si="9"/>
        <v>366</v>
      </c>
      <c r="AA1332" s="155"/>
      <c r="AB1332" s="9"/>
      <c r="AC1332" s="9"/>
      <c r="AD1332" s="9"/>
      <c r="AE1332" s="9"/>
      <c r="AF1332" s="9"/>
      <c r="AG1332" s="9"/>
      <c r="AH1332" s="9"/>
    </row>
    <row r="1333" ht="15.75" customHeight="1">
      <c r="A1333" s="177">
        <v>43783.0</v>
      </c>
      <c r="B1333" s="178">
        <v>1.93</v>
      </c>
      <c r="C1333" s="178">
        <v>2.14</v>
      </c>
      <c r="D1333" s="178">
        <v>2.3</v>
      </c>
      <c r="E1333" s="178">
        <v>2.56</v>
      </c>
      <c r="F1333" s="178">
        <v>3.79</v>
      </c>
      <c r="G1333" s="178">
        <v>4.16</v>
      </c>
      <c r="H1333" s="178">
        <v>4.38</v>
      </c>
      <c r="I1333" s="178">
        <v>4.62</v>
      </c>
      <c r="J1333" s="178">
        <v>4.73</v>
      </c>
      <c r="K1333" s="179">
        <f>MAX(0,((T1333*(365/365))-VLOOKUP(A1333,VBMA!$A:$D,4,0))  /  (T1333* (365/365)   ))</f>
        <v>0.5734567901</v>
      </c>
      <c r="L1333" s="180">
        <f t="shared" ref="L1333:S1333" si="1336">(B1333*(1-$K1333) * (365/365))/100</f>
        <v>0.008232283951</v>
      </c>
      <c r="M1333" s="180">
        <f t="shared" si="1336"/>
        <v>0.009128024691</v>
      </c>
      <c r="N1333" s="180">
        <f t="shared" si="1336"/>
        <v>0.009810493827</v>
      </c>
      <c r="O1333" s="180">
        <f t="shared" si="1336"/>
        <v>0.01091950617</v>
      </c>
      <c r="P1333" s="180">
        <f t="shared" si="1336"/>
        <v>0.01616598765</v>
      </c>
      <c r="Q1333" s="180">
        <f t="shared" si="1336"/>
        <v>0.01774419753</v>
      </c>
      <c r="R1333" s="180">
        <f t="shared" si="1336"/>
        <v>0.01868259259</v>
      </c>
      <c r="S1333" s="180">
        <f t="shared" si="1336"/>
        <v>0.0197062963</v>
      </c>
      <c r="T1333" s="181">
        <f t="shared" si="3"/>
        <v>4.86</v>
      </c>
      <c r="U1333" s="182">
        <f t="shared" si="4"/>
        <v>43965</v>
      </c>
      <c r="V1333" s="182">
        <f t="shared" si="5"/>
        <v>44057</v>
      </c>
      <c r="W1333" s="182">
        <f t="shared" si="6"/>
        <v>44149</v>
      </c>
      <c r="X1333" s="181">
        <f t="shared" si="7"/>
        <v>182</v>
      </c>
      <c r="Y1333" s="181">
        <f t="shared" si="8"/>
        <v>274</v>
      </c>
      <c r="Z1333" s="181">
        <f t="shared" si="9"/>
        <v>366</v>
      </c>
      <c r="AA1333" s="155"/>
      <c r="AB1333" s="9"/>
      <c r="AC1333" s="9"/>
      <c r="AD1333" s="9"/>
      <c r="AE1333" s="9"/>
      <c r="AF1333" s="9"/>
      <c r="AG1333" s="9"/>
      <c r="AH1333" s="9"/>
    </row>
    <row r="1334" ht="15.75" customHeight="1">
      <c r="A1334" s="177">
        <v>43782.0</v>
      </c>
      <c r="B1334" s="178">
        <v>2.02</v>
      </c>
      <c r="C1334" s="178">
        <v>2.22</v>
      </c>
      <c r="D1334" s="178">
        <v>2.35</v>
      </c>
      <c r="E1334" s="178">
        <v>2.58</v>
      </c>
      <c r="F1334" s="178">
        <v>3.82</v>
      </c>
      <c r="G1334" s="178">
        <v>4.18</v>
      </c>
      <c r="H1334" s="178">
        <v>4.41</v>
      </c>
      <c r="I1334" s="178">
        <v>4.64</v>
      </c>
      <c r="J1334" s="178">
        <v>4.77</v>
      </c>
      <c r="K1334" s="179">
        <f>MAX(0,((T1334*(365/365))-VLOOKUP(A1334,VBMA!$A:$D,4,0))  /  (T1334* (365/365)   ))</f>
        <v>0.573100616</v>
      </c>
      <c r="L1334" s="180">
        <f t="shared" ref="L1334:S1334" si="1337">(B1334*(1-$K1334) * (365/365))/100</f>
        <v>0.008623367556</v>
      </c>
      <c r="M1334" s="180">
        <f t="shared" si="1337"/>
        <v>0.009477166324</v>
      </c>
      <c r="N1334" s="180">
        <f t="shared" si="1337"/>
        <v>0.01003213552</v>
      </c>
      <c r="O1334" s="180">
        <f t="shared" si="1337"/>
        <v>0.01101400411</v>
      </c>
      <c r="P1334" s="180">
        <f t="shared" si="1337"/>
        <v>0.01630755647</v>
      </c>
      <c r="Q1334" s="180">
        <f t="shared" si="1337"/>
        <v>0.01784439425</v>
      </c>
      <c r="R1334" s="180">
        <f t="shared" si="1337"/>
        <v>0.01882626283</v>
      </c>
      <c r="S1334" s="180">
        <f t="shared" si="1337"/>
        <v>0.01980813142</v>
      </c>
      <c r="T1334" s="181">
        <f t="shared" si="3"/>
        <v>4.87</v>
      </c>
      <c r="U1334" s="182">
        <f t="shared" si="4"/>
        <v>43964</v>
      </c>
      <c r="V1334" s="182">
        <f t="shared" si="5"/>
        <v>44056</v>
      </c>
      <c r="W1334" s="182">
        <f t="shared" si="6"/>
        <v>44148</v>
      </c>
      <c r="X1334" s="181">
        <f t="shared" si="7"/>
        <v>182</v>
      </c>
      <c r="Y1334" s="181">
        <f t="shared" si="8"/>
        <v>274</v>
      </c>
      <c r="Z1334" s="181">
        <f t="shared" si="9"/>
        <v>366</v>
      </c>
      <c r="AA1334" s="155"/>
      <c r="AB1334" s="9"/>
      <c r="AC1334" s="9"/>
      <c r="AD1334" s="9"/>
      <c r="AE1334" s="9"/>
      <c r="AF1334" s="9"/>
      <c r="AG1334" s="9"/>
      <c r="AH1334" s="9"/>
    </row>
    <row r="1335" ht="15.75" customHeight="1">
      <c r="A1335" s="177">
        <v>43781.0</v>
      </c>
      <c r="B1335" s="178">
        <v>2.12</v>
      </c>
      <c r="C1335" s="178">
        <v>2.28</v>
      </c>
      <c r="D1335" s="178">
        <v>2.4</v>
      </c>
      <c r="E1335" s="178">
        <v>2.6</v>
      </c>
      <c r="F1335" s="178">
        <v>3.78</v>
      </c>
      <c r="G1335" s="178">
        <v>4.18</v>
      </c>
      <c r="H1335" s="178">
        <v>4.4</v>
      </c>
      <c r="I1335" s="178">
        <v>4.64</v>
      </c>
      <c r="J1335" s="178">
        <v>4.77</v>
      </c>
      <c r="K1335" s="179">
        <f>MAX(0,((T1335*(365/365))-VLOOKUP(A1335,VBMA!$A:$D,4,0))  /  (T1335* (365/365)   ))</f>
        <v>0.5715163934</v>
      </c>
      <c r="L1335" s="180">
        <f t="shared" ref="L1335:S1335" si="1338">(B1335*(1-$K1335) * (365/365))/100</f>
        <v>0.009083852459</v>
      </c>
      <c r="M1335" s="180">
        <f t="shared" si="1338"/>
        <v>0.00976942623</v>
      </c>
      <c r="N1335" s="180">
        <f t="shared" si="1338"/>
        <v>0.01028360656</v>
      </c>
      <c r="O1335" s="180">
        <f t="shared" si="1338"/>
        <v>0.01114057377</v>
      </c>
      <c r="P1335" s="180">
        <f t="shared" si="1338"/>
        <v>0.01619668033</v>
      </c>
      <c r="Q1335" s="180">
        <f t="shared" si="1338"/>
        <v>0.01791061475</v>
      </c>
      <c r="R1335" s="180">
        <f t="shared" si="1338"/>
        <v>0.01885327869</v>
      </c>
      <c r="S1335" s="180">
        <f t="shared" si="1338"/>
        <v>0.01988163934</v>
      </c>
      <c r="T1335" s="181">
        <f t="shared" si="3"/>
        <v>4.88</v>
      </c>
      <c r="U1335" s="182">
        <f t="shared" si="4"/>
        <v>43963</v>
      </c>
      <c r="V1335" s="182">
        <f t="shared" si="5"/>
        <v>44055</v>
      </c>
      <c r="W1335" s="182">
        <f t="shared" si="6"/>
        <v>44147</v>
      </c>
      <c r="X1335" s="181">
        <f t="shared" si="7"/>
        <v>182</v>
      </c>
      <c r="Y1335" s="181">
        <f t="shared" si="8"/>
        <v>274</v>
      </c>
      <c r="Z1335" s="181">
        <f t="shared" si="9"/>
        <v>366</v>
      </c>
      <c r="AA1335" s="155"/>
      <c r="AB1335" s="9"/>
      <c r="AC1335" s="9"/>
      <c r="AD1335" s="9"/>
      <c r="AE1335" s="9"/>
      <c r="AF1335" s="9"/>
      <c r="AG1335" s="9"/>
      <c r="AH1335" s="9"/>
    </row>
    <row r="1336" ht="15.75" customHeight="1">
      <c r="A1336" s="177">
        <v>43780.0</v>
      </c>
      <c r="B1336" s="178">
        <v>2.08</v>
      </c>
      <c r="C1336" s="178">
        <v>2.26</v>
      </c>
      <c r="D1336" s="178">
        <v>2.36</v>
      </c>
      <c r="E1336" s="178">
        <v>2.6</v>
      </c>
      <c r="F1336" s="178">
        <v>3.76</v>
      </c>
      <c r="G1336" s="178">
        <v>4.16</v>
      </c>
      <c r="H1336" s="178">
        <v>4.4</v>
      </c>
      <c r="I1336" s="178">
        <v>4.65</v>
      </c>
      <c r="J1336" s="178">
        <v>4.78</v>
      </c>
      <c r="K1336" s="179">
        <f>MAX(0,((T1336*(365/365))-VLOOKUP(A1336,VBMA!$A:$D,4,0))  /  (T1336* (365/365)   ))</f>
        <v>0.5702040816</v>
      </c>
      <c r="L1336" s="180">
        <f t="shared" ref="L1336:S1336" si="1339">(B1336*(1-$K1336) * (365/365))/100</f>
        <v>0.008939755102</v>
      </c>
      <c r="M1336" s="180">
        <f t="shared" si="1339"/>
        <v>0.009713387755</v>
      </c>
      <c r="N1336" s="180">
        <f t="shared" si="1339"/>
        <v>0.01014318367</v>
      </c>
      <c r="O1336" s="180">
        <f t="shared" si="1339"/>
        <v>0.01117469388</v>
      </c>
      <c r="P1336" s="180">
        <f t="shared" si="1339"/>
        <v>0.01616032653</v>
      </c>
      <c r="Q1336" s="180">
        <f t="shared" si="1339"/>
        <v>0.0178795102</v>
      </c>
      <c r="R1336" s="180">
        <f t="shared" si="1339"/>
        <v>0.01891102041</v>
      </c>
      <c r="S1336" s="180">
        <f t="shared" si="1339"/>
        <v>0.0199855102</v>
      </c>
      <c r="T1336" s="181">
        <f t="shared" si="3"/>
        <v>4.9</v>
      </c>
      <c r="U1336" s="182">
        <f t="shared" si="4"/>
        <v>43962</v>
      </c>
      <c r="V1336" s="182">
        <f t="shared" si="5"/>
        <v>44054</v>
      </c>
      <c r="W1336" s="182">
        <f t="shared" si="6"/>
        <v>44146</v>
      </c>
      <c r="X1336" s="181">
        <f t="shared" si="7"/>
        <v>182</v>
      </c>
      <c r="Y1336" s="181">
        <f t="shared" si="8"/>
        <v>274</v>
      </c>
      <c r="Z1336" s="181">
        <f t="shared" si="9"/>
        <v>366</v>
      </c>
      <c r="AA1336" s="155"/>
      <c r="AB1336" s="9"/>
      <c r="AC1336" s="9"/>
      <c r="AD1336" s="9"/>
      <c r="AE1336" s="9"/>
      <c r="AF1336" s="9"/>
      <c r="AG1336" s="9"/>
      <c r="AH1336" s="9"/>
    </row>
    <row r="1337" ht="15.75" customHeight="1">
      <c r="A1337" s="177">
        <v>43777.0</v>
      </c>
      <c r="B1337" s="178">
        <v>2.07</v>
      </c>
      <c r="C1337" s="178">
        <v>2.27</v>
      </c>
      <c r="D1337" s="178">
        <v>2.38</v>
      </c>
      <c r="E1337" s="178">
        <v>2.62</v>
      </c>
      <c r="F1337" s="178">
        <v>3.72</v>
      </c>
      <c r="G1337" s="178">
        <v>4.13</v>
      </c>
      <c r="H1337" s="178">
        <v>4.36</v>
      </c>
      <c r="I1337" s="178">
        <v>4.58</v>
      </c>
      <c r="J1337" s="178">
        <v>4.72</v>
      </c>
      <c r="K1337" s="179">
        <f>MAX(0,((T1337*(365/365))-VLOOKUP(A1337,VBMA!$A:$D,4,0))  /  (T1337* (365/365)   ))</f>
        <v>0.5602083333</v>
      </c>
      <c r="L1337" s="180">
        <f t="shared" ref="L1337:S1337" si="1340">(B1337*(1-$K1337) * (365/365))/100</f>
        <v>0.0091036875</v>
      </c>
      <c r="M1337" s="180">
        <f t="shared" si="1340"/>
        <v>0.009983270833</v>
      </c>
      <c r="N1337" s="180">
        <f t="shared" si="1340"/>
        <v>0.01046704167</v>
      </c>
      <c r="O1337" s="180">
        <f t="shared" si="1340"/>
        <v>0.01152254167</v>
      </c>
      <c r="P1337" s="180">
        <f t="shared" si="1340"/>
        <v>0.01636025</v>
      </c>
      <c r="Q1337" s="180">
        <f t="shared" si="1340"/>
        <v>0.01816339583</v>
      </c>
      <c r="R1337" s="180">
        <f t="shared" si="1340"/>
        <v>0.01917491667</v>
      </c>
      <c r="S1337" s="180">
        <f t="shared" si="1340"/>
        <v>0.02014245833</v>
      </c>
      <c r="T1337" s="181">
        <f t="shared" si="3"/>
        <v>4.8</v>
      </c>
      <c r="U1337" s="182">
        <f t="shared" si="4"/>
        <v>43959</v>
      </c>
      <c r="V1337" s="182">
        <f t="shared" si="5"/>
        <v>44051</v>
      </c>
      <c r="W1337" s="182">
        <f t="shared" si="6"/>
        <v>44143</v>
      </c>
      <c r="X1337" s="181">
        <f t="shared" si="7"/>
        <v>182</v>
      </c>
      <c r="Y1337" s="181">
        <f t="shared" si="8"/>
        <v>274</v>
      </c>
      <c r="Z1337" s="181">
        <f t="shared" si="9"/>
        <v>366</v>
      </c>
      <c r="AA1337" s="155"/>
      <c r="AB1337" s="9"/>
      <c r="AC1337" s="9"/>
      <c r="AD1337" s="9"/>
      <c r="AE1337" s="9"/>
      <c r="AF1337" s="9"/>
      <c r="AG1337" s="9"/>
      <c r="AH1337" s="9"/>
    </row>
    <row r="1338" ht="15.75" customHeight="1">
      <c r="A1338" s="177">
        <v>43776.0</v>
      </c>
      <c r="B1338" s="178">
        <v>2.04</v>
      </c>
      <c r="C1338" s="178">
        <v>2.26</v>
      </c>
      <c r="D1338" s="178">
        <v>2.37</v>
      </c>
      <c r="E1338" s="178">
        <v>2.61</v>
      </c>
      <c r="F1338" s="178">
        <v>3.71</v>
      </c>
      <c r="G1338" s="178">
        <v>4.16</v>
      </c>
      <c r="H1338" s="178">
        <v>4.37</v>
      </c>
      <c r="I1338" s="178">
        <v>4.62</v>
      </c>
      <c r="J1338" s="178">
        <v>4.73</v>
      </c>
      <c r="K1338" s="179">
        <f>MAX(0,((T1338*(365/365))-VLOOKUP(A1338,VBMA!$A:$D,4,0))  /  (T1338* (365/365)   ))</f>
        <v>0.563449692</v>
      </c>
      <c r="L1338" s="180">
        <f t="shared" ref="L1338:S1338" si="1341">(B1338*(1-$K1338) * (365/365))/100</f>
        <v>0.008905626283</v>
      </c>
      <c r="M1338" s="180">
        <f t="shared" si="1341"/>
        <v>0.009866036961</v>
      </c>
      <c r="N1338" s="180">
        <f t="shared" si="1341"/>
        <v>0.0103462423</v>
      </c>
      <c r="O1338" s="180">
        <f t="shared" si="1341"/>
        <v>0.01139396304</v>
      </c>
      <c r="P1338" s="180">
        <f t="shared" si="1341"/>
        <v>0.01619601643</v>
      </c>
      <c r="Q1338" s="180">
        <f t="shared" si="1341"/>
        <v>0.01816049281</v>
      </c>
      <c r="R1338" s="180">
        <f t="shared" si="1341"/>
        <v>0.01907724846</v>
      </c>
      <c r="S1338" s="180">
        <f t="shared" si="1341"/>
        <v>0.02016862423</v>
      </c>
      <c r="T1338" s="181">
        <f t="shared" si="3"/>
        <v>4.87</v>
      </c>
      <c r="U1338" s="182">
        <f t="shared" si="4"/>
        <v>43958</v>
      </c>
      <c r="V1338" s="182">
        <f t="shared" si="5"/>
        <v>44050</v>
      </c>
      <c r="W1338" s="182">
        <f t="shared" si="6"/>
        <v>44142</v>
      </c>
      <c r="X1338" s="181">
        <f t="shared" si="7"/>
        <v>182</v>
      </c>
      <c r="Y1338" s="181">
        <f t="shared" si="8"/>
        <v>274</v>
      </c>
      <c r="Z1338" s="181">
        <f t="shared" si="9"/>
        <v>366</v>
      </c>
      <c r="AA1338" s="155"/>
      <c r="AB1338" s="9"/>
      <c r="AC1338" s="9"/>
      <c r="AD1338" s="9"/>
      <c r="AE1338" s="9"/>
      <c r="AF1338" s="9"/>
      <c r="AG1338" s="9"/>
      <c r="AH1338" s="9"/>
    </row>
    <row r="1339" ht="15.75" customHeight="1">
      <c r="A1339" s="177">
        <v>43775.0</v>
      </c>
      <c r="B1339" s="178">
        <v>2.1</v>
      </c>
      <c r="C1339" s="178">
        <v>2.31</v>
      </c>
      <c r="D1339" s="178">
        <v>2.45</v>
      </c>
      <c r="E1339" s="178">
        <v>2.65</v>
      </c>
      <c r="F1339" s="178">
        <v>3.77</v>
      </c>
      <c r="G1339" s="178">
        <v>4.15</v>
      </c>
      <c r="H1339" s="178">
        <v>4.38</v>
      </c>
      <c r="I1339" s="178">
        <v>4.64</v>
      </c>
      <c r="J1339" s="178">
        <v>4.76</v>
      </c>
      <c r="K1339" s="179">
        <f>MAX(0,((T1339*(365/365))-VLOOKUP(A1339,VBMA!$A:$D,4,0))  /  (T1339* (365/365)   ))</f>
        <v>0.5504081633</v>
      </c>
      <c r="L1339" s="180">
        <f t="shared" ref="L1339:S1339" si="1342">(B1339*(1-$K1339) * (365/365))/100</f>
        <v>0.009441428571</v>
      </c>
      <c r="M1339" s="180">
        <f t="shared" si="1342"/>
        <v>0.01038557143</v>
      </c>
      <c r="N1339" s="180">
        <f t="shared" si="1342"/>
        <v>0.011015</v>
      </c>
      <c r="O1339" s="180">
        <f t="shared" si="1342"/>
        <v>0.01191418367</v>
      </c>
      <c r="P1339" s="180">
        <f t="shared" si="1342"/>
        <v>0.01694961224</v>
      </c>
      <c r="Q1339" s="180">
        <f t="shared" si="1342"/>
        <v>0.01865806122</v>
      </c>
      <c r="R1339" s="180">
        <f t="shared" si="1342"/>
        <v>0.01969212245</v>
      </c>
      <c r="S1339" s="180">
        <f t="shared" si="1342"/>
        <v>0.02086106122</v>
      </c>
      <c r="T1339" s="181">
        <f t="shared" si="3"/>
        <v>4.9</v>
      </c>
      <c r="U1339" s="182">
        <f t="shared" si="4"/>
        <v>43957</v>
      </c>
      <c r="V1339" s="182">
        <f t="shared" si="5"/>
        <v>44049</v>
      </c>
      <c r="W1339" s="182">
        <f t="shared" si="6"/>
        <v>44141</v>
      </c>
      <c r="X1339" s="181">
        <f t="shared" si="7"/>
        <v>182</v>
      </c>
      <c r="Y1339" s="181">
        <f t="shared" si="8"/>
        <v>274</v>
      </c>
      <c r="Z1339" s="181">
        <f t="shared" si="9"/>
        <v>366</v>
      </c>
      <c r="AA1339" s="155"/>
      <c r="AB1339" s="9"/>
      <c r="AC1339" s="9"/>
      <c r="AD1339" s="9"/>
      <c r="AE1339" s="9"/>
      <c r="AF1339" s="9"/>
      <c r="AG1339" s="9"/>
      <c r="AH1339" s="9"/>
    </row>
    <row r="1340" ht="15.75" customHeight="1">
      <c r="A1340" s="177">
        <v>43774.0</v>
      </c>
      <c r="B1340" s="178">
        <v>2.18</v>
      </c>
      <c r="C1340" s="178">
        <v>2.38</v>
      </c>
      <c r="D1340" s="178">
        <v>2.45</v>
      </c>
      <c r="E1340" s="178">
        <v>2.66</v>
      </c>
      <c r="F1340" s="178">
        <v>3.75</v>
      </c>
      <c r="G1340" s="178">
        <v>4.1</v>
      </c>
      <c r="H1340" s="178">
        <v>4.35</v>
      </c>
      <c r="I1340" s="178">
        <v>4.65</v>
      </c>
      <c r="J1340" s="178">
        <v>4.75</v>
      </c>
      <c r="K1340" s="179">
        <f>MAX(0,((T1340*(365/365))-VLOOKUP(A1340,VBMA!$A:$D,4,0))  /  (T1340* (365/365)   ))</f>
        <v>0.5488888889</v>
      </c>
      <c r="L1340" s="180">
        <f t="shared" ref="L1340:S1340" si="1343">(B1340*(1-$K1340) * (365/365))/100</f>
        <v>0.009834222222</v>
      </c>
      <c r="M1340" s="180">
        <f t="shared" si="1343"/>
        <v>0.01073644444</v>
      </c>
      <c r="N1340" s="180">
        <f t="shared" si="1343"/>
        <v>0.01105222222</v>
      </c>
      <c r="O1340" s="180">
        <f t="shared" si="1343"/>
        <v>0.01199955556</v>
      </c>
      <c r="P1340" s="180">
        <f t="shared" si="1343"/>
        <v>0.01691666667</v>
      </c>
      <c r="Q1340" s="180">
        <f t="shared" si="1343"/>
        <v>0.01849555556</v>
      </c>
      <c r="R1340" s="180">
        <f t="shared" si="1343"/>
        <v>0.01962333333</v>
      </c>
      <c r="S1340" s="180">
        <f t="shared" si="1343"/>
        <v>0.02097666667</v>
      </c>
      <c r="T1340" s="181">
        <f t="shared" si="3"/>
        <v>4.95</v>
      </c>
      <c r="U1340" s="182">
        <f t="shared" si="4"/>
        <v>43956</v>
      </c>
      <c r="V1340" s="182">
        <f t="shared" si="5"/>
        <v>44048</v>
      </c>
      <c r="W1340" s="182">
        <f t="shared" si="6"/>
        <v>44140</v>
      </c>
      <c r="X1340" s="181">
        <f t="shared" si="7"/>
        <v>182</v>
      </c>
      <c r="Y1340" s="181">
        <f t="shared" si="8"/>
        <v>274</v>
      </c>
      <c r="Z1340" s="181">
        <f t="shared" si="9"/>
        <v>366</v>
      </c>
      <c r="AA1340" s="155"/>
      <c r="AB1340" s="9"/>
      <c r="AC1340" s="9"/>
      <c r="AD1340" s="9"/>
      <c r="AE1340" s="9"/>
      <c r="AF1340" s="9"/>
      <c r="AG1340" s="9"/>
      <c r="AH1340" s="9"/>
    </row>
    <row r="1341" ht="15.75" customHeight="1">
      <c r="A1341" s="177">
        <v>43773.0</v>
      </c>
      <c r="B1341" s="178">
        <v>1.95</v>
      </c>
      <c r="C1341" s="178">
        <v>2.15</v>
      </c>
      <c r="D1341" s="178">
        <v>2.27</v>
      </c>
      <c r="E1341" s="178">
        <v>2.57</v>
      </c>
      <c r="F1341" s="178">
        <v>3.63</v>
      </c>
      <c r="G1341" s="178">
        <v>4.08</v>
      </c>
      <c r="H1341" s="178">
        <v>4.37</v>
      </c>
      <c r="I1341" s="178">
        <v>4.63</v>
      </c>
      <c r="J1341" s="178">
        <v>4.8</v>
      </c>
      <c r="K1341" s="179">
        <f>MAX(0,((T1341*(365/365))-VLOOKUP(A1341,VBMA!$A:$D,4,0))  /  (T1341* (365/365)   ))</f>
        <v>0.5550102249</v>
      </c>
      <c r="L1341" s="180">
        <f t="shared" ref="L1341:S1341" si="1344">(B1341*(1-$K1341) * (365/365))/100</f>
        <v>0.008677300613</v>
      </c>
      <c r="M1341" s="180">
        <f t="shared" si="1344"/>
        <v>0.009567280164</v>
      </c>
      <c r="N1341" s="180">
        <f t="shared" si="1344"/>
        <v>0.01010126789</v>
      </c>
      <c r="O1341" s="180">
        <f t="shared" si="1344"/>
        <v>0.01143623722</v>
      </c>
      <c r="P1341" s="180">
        <f t="shared" si="1344"/>
        <v>0.01615312883</v>
      </c>
      <c r="Q1341" s="180">
        <f t="shared" si="1344"/>
        <v>0.01815558282</v>
      </c>
      <c r="R1341" s="180">
        <f t="shared" si="1344"/>
        <v>0.01944605317</v>
      </c>
      <c r="S1341" s="180">
        <f t="shared" si="1344"/>
        <v>0.02060302658</v>
      </c>
      <c r="T1341" s="181">
        <f t="shared" si="3"/>
        <v>4.89</v>
      </c>
      <c r="U1341" s="182">
        <f t="shared" si="4"/>
        <v>43955</v>
      </c>
      <c r="V1341" s="182">
        <f t="shared" si="5"/>
        <v>44047</v>
      </c>
      <c r="W1341" s="182">
        <f t="shared" si="6"/>
        <v>44139</v>
      </c>
      <c r="X1341" s="181">
        <f t="shared" si="7"/>
        <v>182</v>
      </c>
      <c r="Y1341" s="181">
        <f t="shared" si="8"/>
        <v>274</v>
      </c>
      <c r="Z1341" s="181">
        <f t="shared" si="9"/>
        <v>366</v>
      </c>
      <c r="AA1341" s="155"/>
      <c r="AB1341" s="9"/>
      <c r="AC1341" s="9"/>
      <c r="AD1341" s="9"/>
      <c r="AE1341" s="9"/>
      <c r="AF1341" s="9"/>
      <c r="AG1341" s="9"/>
      <c r="AH1341" s="9"/>
    </row>
    <row r="1342" ht="15.75" customHeight="1">
      <c r="A1342" s="177">
        <v>43770.0</v>
      </c>
      <c r="B1342" s="178">
        <v>1.72</v>
      </c>
      <c r="C1342" s="178">
        <v>1.93</v>
      </c>
      <c r="D1342" s="178">
        <v>2.1</v>
      </c>
      <c r="E1342" s="178">
        <v>2.45</v>
      </c>
      <c r="F1342" s="178">
        <v>3.68</v>
      </c>
      <c r="G1342" s="178">
        <v>4.15</v>
      </c>
      <c r="H1342" s="178">
        <v>4.37</v>
      </c>
      <c r="I1342" s="178">
        <v>4.62</v>
      </c>
      <c r="J1342" s="178">
        <v>4.8</v>
      </c>
      <c r="K1342" s="179">
        <f>MAX(0,((T1342*(365/365))-VLOOKUP(A1342,VBMA!$A:$D,4,0))  /  (T1342* (365/365)   ))</f>
        <v>0.5685831622</v>
      </c>
      <c r="L1342" s="180">
        <f t="shared" ref="L1342:S1342" si="1345">(B1342*(1-$K1342) * (365/365))/100</f>
        <v>0.00742036961</v>
      </c>
      <c r="M1342" s="180">
        <f t="shared" si="1345"/>
        <v>0.008326344969</v>
      </c>
      <c r="N1342" s="180">
        <f t="shared" si="1345"/>
        <v>0.009059753593</v>
      </c>
      <c r="O1342" s="180">
        <f t="shared" si="1345"/>
        <v>0.01056971253</v>
      </c>
      <c r="P1342" s="180">
        <f t="shared" si="1345"/>
        <v>0.01587613963</v>
      </c>
      <c r="Q1342" s="180">
        <f t="shared" si="1345"/>
        <v>0.01790379877</v>
      </c>
      <c r="R1342" s="180">
        <f t="shared" si="1345"/>
        <v>0.01885291581</v>
      </c>
      <c r="S1342" s="180">
        <f t="shared" si="1345"/>
        <v>0.01993145791</v>
      </c>
      <c r="T1342" s="181">
        <f t="shared" si="3"/>
        <v>4.87</v>
      </c>
      <c r="U1342" s="182">
        <f t="shared" si="4"/>
        <v>43952</v>
      </c>
      <c r="V1342" s="182">
        <f t="shared" si="5"/>
        <v>44044</v>
      </c>
      <c r="W1342" s="182">
        <f t="shared" si="6"/>
        <v>44136</v>
      </c>
      <c r="X1342" s="181">
        <f t="shared" si="7"/>
        <v>182</v>
      </c>
      <c r="Y1342" s="181">
        <f t="shared" si="8"/>
        <v>274</v>
      </c>
      <c r="Z1342" s="181">
        <f t="shared" si="9"/>
        <v>366</v>
      </c>
      <c r="AA1342" s="155"/>
      <c r="AB1342" s="9"/>
      <c r="AC1342" s="9"/>
      <c r="AD1342" s="9"/>
      <c r="AE1342" s="9"/>
      <c r="AF1342" s="9"/>
      <c r="AG1342" s="9"/>
      <c r="AH1342" s="9"/>
    </row>
    <row r="1343" ht="15.75" customHeight="1">
      <c r="A1343" s="177">
        <v>43769.0</v>
      </c>
      <c r="B1343" s="178">
        <v>1.54</v>
      </c>
      <c r="C1343" s="178">
        <v>1.86</v>
      </c>
      <c r="D1343" s="178">
        <v>2.01</v>
      </c>
      <c r="E1343" s="178">
        <v>2.4</v>
      </c>
      <c r="F1343" s="178">
        <v>3.66</v>
      </c>
      <c r="G1343" s="178">
        <v>4.13</v>
      </c>
      <c r="H1343" s="178">
        <v>4.33</v>
      </c>
      <c r="I1343" s="178">
        <v>4.63</v>
      </c>
      <c r="J1343" s="178">
        <v>4.8</v>
      </c>
      <c r="K1343" s="179">
        <f>MAX(0,((T1343*(365/365))-VLOOKUP(A1343,VBMA!$A:$D,4,0))  /  (T1343* (365/365)   ))</f>
        <v>0.5710778963</v>
      </c>
      <c r="L1343" s="180">
        <f t="shared" ref="L1343:S1343" si="1346">(B1343*(1-$K1343) * (365/365))/100</f>
        <v>0.006605400396</v>
      </c>
      <c r="M1343" s="180">
        <f t="shared" si="1346"/>
        <v>0.007977951128</v>
      </c>
      <c r="N1343" s="180">
        <f t="shared" si="1346"/>
        <v>0.008621334284</v>
      </c>
      <c r="O1343" s="180">
        <f t="shared" si="1346"/>
        <v>0.01029413049</v>
      </c>
      <c r="P1343" s="180">
        <f t="shared" si="1346"/>
        <v>0.01569854899</v>
      </c>
      <c r="Q1343" s="180">
        <f t="shared" si="1346"/>
        <v>0.01771448288</v>
      </c>
      <c r="R1343" s="180">
        <f t="shared" si="1346"/>
        <v>0.01857232709</v>
      </c>
      <c r="S1343" s="180">
        <f t="shared" si="1346"/>
        <v>0.0198590934</v>
      </c>
      <c r="T1343" s="181">
        <f t="shared" si="3"/>
        <v>4.933296703</v>
      </c>
      <c r="U1343" s="182">
        <f t="shared" si="4"/>
        <v>43952</v>
      </c>
      <c r="V1343" s="182">
        <f t="shared" si="5"/>
        <v>44043</v>
      </c>
      <c r="W1343" s="182">
        <f t="shared" si="6"/>
        <v>44135</v>
      </c>
      <c r="X1343" s="181">
        <f t="shared" si="7"/>
        <v>183</v>
      </c>
      <c r="Y1343" s="181">
        <f t="shared" si="8"/>
        <v>274</v>
      </c>
      <c r="Z1343" s="181">
        <f t="shared" si="9"/>
        <v>366</v>
      </c>
      <c r="AA1343" s="155"/>
      <c r="AB1343" s="9"/>
      <c r="AC1343" s="9"/>
      <c r="AD1343" s="9"/>
      <c r="AE1343" s="9"/>
      <c r="AF1343" s="9"/>
      <c r="AG1343" s="9"/>
      <c r="AH1343" s="9"/>
    </row>
    <row r="1344" ht="15.75" customHeight="1">
      <c r="A1344" s="177">
        <v>43768.0</v>
      </c>
      <c r="B1344" s="178">
        <v>1.76</v>
      </c>
      <c r="C1344" s="178">
        <v>1.96</v>
      </c>
      <c r="D1344" s="178">
        <v>2.11</v>
      </c>
      <c r="E1344" s="178">
        <v>2.46</v>
      </c>
      <c r="F1344" s="178">
        <v>3.67</v>
      </c>
      <c r="G1344" s="178">
        <v>4.14</v>
      </c>
      <c r="H1344" s="178">
        <v>4.33</v>
      </c>
      <c r="I1344" s="178">
        <v>4.63</v>
      </c>
      <c r="J1344" s="178">
        <v>4.8</v>
      </c>
      <c r="K1344" s="179">
        <f>MAX(0,((T1344*(365/365))-VLOOKUP(A1344,VBMA!$A:$D,4,0))  /  (T1344* (365/365)   ))</f>
        <v>0.5536453345</v>
      </c>
      <c r="L1344" s="180">
        <f t="shared" ref="L1344:S1344" si="1347">(B1344*(1-$K1344) * (365/365))/100</f>
        <v>0.007855842113</v>
      </c>
      <c r="M1344" s="180">
        <f t="shared" si="1347"/>
        <v>0.008748551445</v>
      </c>
      <c r="N1344" s="180">
        <f t="shared" si="1347"/>
        <v>0.009418083443</v>
      </c>
      <c r="O1344" s="180">
        <f t="shared" si="1347"/>
        <v>0.01098032477</v>
      </c>
      <c r="P1344" s="180">
        <f t="shared" si="1347"/>
        <v>0.01638121623</v>
      </c>
      <c r="Q1344" s="180">
        <f t="shared" si="1347"/>
        <v>0.01847908315</v>
      </c>
      <c r="R1344" s="180">
        <f t="shared" si="1347"/>
        <v>0.01932715702</v>
      </c>
      <c r="S1344" s="180">
        <f t="shared" si="1347"/>
        <v>0.02066622101</v>
      </c>
      <c r="T1344" s="181">
        <f t="shared" si="3"/>
        <v>4.933296703</v>
      </c>
      <c r="U1344" s="182">
        <f t="shared" si="4"/>
        <v>43951</v>
      </c>
      <c r="V1344" s="182">
        <f t="shared" si="5"/>
        <v>44042</v>
      </c>
      <c r="W1344" s="182">
        <f t="shared" si="6"/>
        <v>44134</v>
      </c>
      <c r="X1344" s="181">
        <f t="shared" si="7"/>
        <v>183</v>
      </c>
      <c r="Y1344" s="181">
        <f t="shared" si="8"/>
        <v>274</v>
      </c>
      <c r="Z1344" s="181">
        <f t="shared" si="9"/>
        <v>366</v>
      </c>
      <c r="AA1344" s="155"/>
      <c r="AB1344" s="9"/>
      <c r="AC1344" s="9"/>
      <c r="AD1344" s="9"/>
      <c r="AE1344" s="9"/>
      <c r="AF1344" s="9"/>
      <c r="AG1344" s="9"/>
      <c r="AH1344" s="9"/>
    </row>
    <row r="1345" ht="15.75" customHeight="1">
      <c r="A1345" s="177">
        <v>43767.0</v>
      </c>
      <c r="B1345" s="178">
        <v>2.2</v>
      </c>
      <c r="C1345" s="178">
        <v>2.35</v>
      </c>
      <c r="D1345" s="178">
        <v>2.45</v>
      </c>
      <c r="E1345" s="178">
        <v>2.7</v>
      </c>
      <c r="F1345" s="178">
        <v>3.67</v>
      </c>
      <c r="G1345" s="178">
        <v>4.1</v>
      </c>
      <c r="H1345" s="178">
        <v>4.33</v>
      </c>
      <c r="I1345" s="178">
        <v>4.58</v>
      </c>
      <c r="J1345" s="178">
        <v>4.73</v>
      </c>
      <c r="K1345" s="179">
        <f>MAX(0,((T1345*(365/365))-VLOOKUP(A1345,VBMA!$A:$D,4,0))  /  (T1345* (365/365)   ))</f>
        <v>0.5342193824</v>
      </c>
      <c r="L1345" s="180">
        <f t="shared" ref="L1345:S1345" si="1348">(B1345*(1-$K1345) * (365/365))/100</f>
        <v>0.01024717359</v>
      </c>
      <c r="M1345" s="180">
        <f t="shared" si="1348"/>
        <v>0.01094584451</v>
      </c>
      <c r="N1345" s="180">
        <f t="shared" si="1348"/>
        <v>0.01141162513</v>
      </c>
      <c r="O1345" s="180">
        <f t="shared" si="1348"/>
        <v>0.01257607667</v>
      </c>
      <c r="P1345" s="180">
        <f t="shared" si="1348"/>
        <v>0.01709414867</v>
      </c>
      <c r="Q1345" s="180">
        <f t="shared" si="1348"/>
        <v>0.01909700532</v>
      </c>
      <c r="R1345" s="180">
        <f t="shared" si="1348"/>
        <v>0.02016830074</v>
      </c>
      <c r="S1345" s="180">
        <f t="shared" si="1348"/>
        <v>0.02133275229</v>
      </c>
      <c r="T1345" s="181">
        <f t="shared" si="3"/>
        <v>4.832747253</v>
      </c>
      <c r="U1345" s="182">
        <f t="shared" si="4"/>
        <v>43950</v>
      </c>
      <c r="V1345" s="182">
        <f t="shared" si="5"/>
        <v>44041</v>
      </c>
      <c r="W1345" s="182">
        <f t="shared" si="6"/>
        <v>44133</v>
      </c>
      <c r="X1345" s="181">
        <f t="shared" si="7"/>
        <v>183</v>
      </c>
      <c r="Y1345" s="181">
        <f t="shared" si="8"/>
        <v>274</v>
      </c>
      <c r="Z1345" s="181">
        <f t="shared" si="9"/>
        <v>366</v>
      </c>
      <c r="AA1345" s="155"/>
      <c r="AB1345" s="9"/>
      <c r="AC1345" s="9"/>
      <c r="AD1345" s="9"/>
      <c r="AE1345" s="9"/>
      <c r="AF1345" s="9"/>
      <c r="AG1345" s="9"/>
      <c r="AH1345" s="9"/>
    </row>
    <row r="1346" ht="15.75" customHeight="1">
      <c r="A1346" s="177">
        <v>43766.0</v>
      </c>
      <c r="B1346" s="178">
        <v>2.27</v>
      </c>
      <c r="C1346" s="178">
        <v>2.47</v>
      </c>
      <c r="D1346" s="178">
        <v>2.63</v>
      </c>
      <c r="E1346" s="178">
        <v>2.8</v>
      </c>
      <c r="F1346" s="178">
        <v>3.73</v>
      </c>
      <c r="G1346" s="178">
        <v>4.17</v>
      </c>
      <c r="H1346" s="178">
        <v>4.37</v>
      </c>
      <c r="I1346" s="178">
        <v>4.62</v>
      </c>
      <c r="J1346" s="178">
        <v>4.8</v>
      </c>
      <c r="K1346" s="179">
        <f>MAX(0,((T1346*(365/365))-VLOOKUP(A1346,VBMA!$A:$D,4,0))  /  (T1346* (365/365)   ))</f>
        <v>0.5267556718</v>
      </c>
      <c r="L1346" s="180">
        <f t="shared" ref="L1346:S1346" si="1349">(B1346*(1-$K1346) * (365/365))/100</f>
        <v>0.01074264625</v>
      </c>
      <c r="M1346" s="180">
        <f t="shared" si="1349"/>
        <v>0.01168913491</v>
      </c>
      <c r="N1346" s="180">
        <f t="shared" si="1349"/>
        <v>0.01244632583</v>
      </c>
      <c r="O1346" s="180">
        <f t="shared" si="1349"/>
        <v>0.01325084119</v>
      </c>
      <c r="P1346" s="180">
        <f t="shared" si="1349"/>
        <v>0.01765201344</v>
      </c>
      <c r="Q1346" s="180">
        <f t="shared" si="1349"/>
        <v>0.01973428848</v>
      </c>
      <c r="R1346" s="180">
        <f t="shared" si="1349"/>
        <v>0.02068077714</v>
      </c>
      <c r="S1346" s="180">
        <f t="shared" si="1349"/>
        <v>0.02186388796</v>
      </c>
      <c r="T1346" s="181">
        <f t="shared" si="3"/>
        <v>4.872747253</v>
      </c>
      <c r="U1346" s="182">
        <f t="shared" si="4"/>
        <v>43949</v>
      </c>
      <c r="V1346" s="182">
        <f t="shared" si="5"/>
        <v>44040</v>
      </c>
      <c r="W1346" s="182">
        <f t="shared" si="6"/>
        <v>44132</v>
      </c>
      <c r="X1346" s="181">
        <f t="shared" si="7"/>
        <v>183</v>
      </c>
      <c r="Y1346" s="181">
        <f t="shared" si="8"/>
        <v>274</v>
      </c>
      <c r="Z1346" s="181">
        <f t="shared" si="9"/>
        <v>366</v>
      </c>
      <c r="AA1346" s="155"/>
      <c r="AB1346" s="9"/>
      <c r="AC1346" s="9"/>
      <c r="AD1346" s="9"/>
      <c r="AE1346" s="9"/>
      <c r="AF1346" s="9"/>
      <c r="AG1346" s="9"/>
      <c r="AH1346" s="9"/>
    </row>
    <row r="1347" ht="15.75" customHeight="1">
      <c r="A1347" s="177">
        <v>43763.0</v>
      </c>
      <c r="B1347" s="178">
        <v>2.06</v>
      </c>
      <c r="C1347" s="178">
        <v>2.16</v>
      </c>
      <c r="D1347" s="178">
        <v>2.34</v>
      </c>
      <c r="E1347" s="178">
        <v>2.6</v>
      </c>
      <c r="F1347" s="178">
        <v>3.73</v>
      </c>
      <c r="G1347" s="178">
        <v>4.17</v>
      </c>
      <c r="H1347" s="178">
        <v>4.35</v>
      </c>
      <c r="I1347" s="178">
        <v>4.62</v>
      </c>
      <c r="J1347" s="178">
        <v>4.8</v>
      </c>
      <c r="K1347" s="179">
        <f>MAX(0,((T1347*(365/365))-VLOOKUP(A1347,VBMA!$A:$D,4,0))  /  (T1347* (365/365)   ))</f>
        <v>0.534229439</v>
      </c>
      <c r="L1347" s="180">
        <f t="shared" ref="L1347:S1347" si="1350">(B1347*(1-$K1347) * (365/365))/100</f>
        <v>0.009594873557</v>
      </c>
      <c r="M1347" s="180">
        <f t="shared" si="1350"/>
        <v>0.01006064412</v>
      </c>
      <c r="N1347" s="180">
        <f t="shared" si="1350"/>
        <v>0.01089903113</v>
      </c>
      <c r="O1347" s="180">
        <f t="shared" si="1350"/>
        <v>0.01211003459</v>
      </c>
      <c r="P1347" s="180">
        <f t="shared" si="1350"/>
        <v>0.01737324193</v>
      </c>
      <c r="Q1347" s="180">
        <f t="shared" si="1350"/>
        <v>0.01942263239</v>
      </c>
      <c r="R1347" s="180">
        <f t="shared" si="1350"/>
        <v>0.0202610194</v>
      </c>
      <c r="S1347" s="180">
        <f t="shared" si="1350"/>
        <v>0.02151859992</v>
      </c>
      <c r="T1347" s="181">
        <f t="shared" si="3"/>
        <v>4.892967033</v>
      </c>
      <c r="U1347" s="182">
        <f t="shared" si="4"/>
        <v>43946</v>
      </c>
      <c r="V1347" s="182">
        <f t="shared" si="5"/>
        <v>44037</v>
      </c>
      <c r="W1347" s="182">
        <f t="shared" si="6"/>
        <v>44129</v>
      </c>
      <c r="X1347" s="181">
        <f t="shared" si="7"/>
        <v>183</v>
      </c>
      <c r="Y1347" s="181">
        <f t="shared" si="8"/>
        <v>274</v>
      </c>
      <c r="Z1347" s="181">
        <f t="shared" si="9"/>
        <v>366</v>
      </c>
      <c r="AA1347" s="155"/>
      <c r="AB1347" s="9"/>
      <c r="AC1347" s="9"/>
      <c r="AD1347" s="9"/>
      <c r="AE1347" s="9"/>
      <c r="AF1347" s="9"/>
      <c r="AG1347" s="9"/>
      <c r="AH1347" s="9"/>
    </row>
    <row r="1348" ht="15.75" customHeight="1">
      <c r="A1348" s="177">
        <v>43762.0</v>
      </c>
      <c r="B1348" s="178">
        <v>1.75</v>
      </c>
      <c r="C1348" s="178">
        <v>1.92</v>
      </c>
      <c r="D1348" s="178">
        <v>2.1</v>
      </c>
      <c r="E1348" s="178">
        <v>2.48</v>
      </c>
      <c r="F1348" s="178">
        <v>3.65</v>
      </c>
      <c r="G1348" s="178">
        <v>4.12</v>
      </c>
      <c r="H1348" s="178">
        <v>4.3</v>
      </c>
      <c r="I1348" s="178">
        <v>4.6</v>
      </c>
      <c r="J1348" s="178">
        <v>4.72</v>
      </c>
      <c r="K1348" s="179">
        <f>MAX(0,((T1348*(365/365))-VLOOKUP(A1348,VBMA!$A:$D,4,0))  /  (T1348* (365/365)   ))</f>
        <v>0.5523419991</v>
      </c>
      <c r="L1348" s="180">
        <f t="shared" ref="L1348:S1348" si="1351">(B1348*(1-$K1348) * (365/365))/100</f>
        <v>0.007834015016</v>
      </c>
      <c r="M1348" s="180">
        <f t="shared" si="1351"/>
        <v>0.008595033617</v>
      </c>
      <c r="N1348" s="180">
        <f t="shared" si="1351"/>
        <v>0.009400818019</v>
      </c>
      <c r="O1348" s="180">
        <f t="shared" si="1351"/>
        <v>0.01110191842</v>
      </c>
      <c r="P1348" s="180">
        <f t="shared" si="1351"/>
        <v>0.01633951703</v>
      </c>
      <c r="Q1348" s="180">
        <f t="shared" si="1351"/>
        <v>0.01844350964</v>
      </c>
      <c r="R1348" s="180">
        <f t="shared" si="1351"/>
        <v>0.01924929404</v>
      </c>
      <c r="S1348" s="180">
        <f t="shared" si="1351"/>
        <v>0.02059226804</v>
      </c>
      <c r="T1348" s="181">
        <f t="shared" si="3"/>
        <v>4.903296703</v>
      </c>
      <c r="U1348" s="182">
        <f t="shared" si="4"/>
        <v>43945</v>
      </c>
      <c r="V1348" s="182">
        <f t="shared" si="5"/>
        <v>44036</v>
      </c>
      <c r="W1348" s="182">
        <f t="shared" si="6"/>
        <v>44128</v>
      </c>
      <c r="X1348" s="181">
        <f t="shared" si="7"/>
        <v>183</v>
      </c>
      <c r="Y1348" s="181">
        <f t="shared" si="8"/>
        <v>274</v>
      </c>
      <c r="Z1348" s="181">
        <f t="shared" si="9"/>
        <v>366</v>
      </c>
      <c r="AA1348" s="155"/>
      <c r="AB1348" s="9"/>
      <c r="AC1348" s="9"/>
      <c r="AD1348" s="9"/>
      <c r="AE1348" s="9"/>
      <c r="AF1348" s="9"/>
      <c r="AG1348" s="9"/>
      <c r="AH1348" s="9"/>
    </row>
    <row r="1349" ht="15.75" customHeight="1">
      <c r="A1349" s="177">
        <v>43761.0</v>
      </c>
      <c r="B1349" s="178">
        <v>1.75</v>
      </c>
      <c r="C1349" s="178">
        <v>1.93</v>
      </c>
      <c r="D1349" s="178">
        <v>2.15</v>
      </c>
      <c r="E1349" s="178">
        <v>2.48</v>
      </c>
      <c r="F1349" s="178">
        <v>3.65</v>
      </c>
      <c r="G1349" s="178">
        <v>4.1</v>
      </c>
      <c r="H1349" s="178">
        <v>4.33</v>
      </c>
      <c r="I1349" s="178">
        <v>4.63</v>
      </c>
      <c r="J1349" s="178">
        <v>4.8</v>
      </c>
      <c r="K1349" s="179">
        <f>MAX(0,((T1349*(365/365))-VLOOKUP(A1349,VBMA!$A:$D,4,0))  /  (T1349* (365/365)   ))</f>
        <v>0.5621589112</v>
      </c>
      <c r="L1349" s="180">
        <f t="shared" ref="L1349:S1349" si="1352">(B1349*(1-$K1349) * (365/365))/100</f>
        <v>0.007662219054</v>
      </c>
      <c r="M1349" s="180">
        <f t="shared" si="1352"/>
        <v>0.008450333014</v>
      </c>
      <c r="N1349" s="180">
        <f t="shared" si="1352"/>
        <v>0.009413583409</v>
      </c>
      <c r="O1349" s="180">
        <f t="shared" si="1352"/>
        <v>0.010858459</v>
      </c>
      <c r="P1349" s="180">
        <f t="shared" si="1352"/>
        <v>0.01598119974</v>
      </c>
      <c r="Q1349" s="180">
        <f t="shared" si="1352"/>
        <v>0.01795148464</v>
      </c>
      <c r="R1349" s="180">
        <f t="shared" si="1352"/>
        <v>0.01895851915</v>
      </c>
      <c r="S1349" s="180">
        <f t="shared" si="1352"/>
        <v>0.02027204241</v>
      </c>
      <c r="T1349" s="181">
        <f t="shared" si="3"/>
        <v>4.933296703</v>
      </c>
      <c r="U1349" s="182">
        <f t="shared" si="4"/>
        <v>43944</v>
      </c>
      <c r="V1349" s="182">
        <f t="shared" si="5"/>
        <v>44035</v>
      </c>
      <c r="W1349" s="182">
        <f t="shared" si="6"/>
        <v>44127</v>
      </c>
      <c r="X1349" s="181">
        <f t="shared" si="7"/>
        <v>183</v>
      </c>
      <c r="Y1349" s="181">
        <f t="shared" si="8"/>
        <v>274</v>
      </c>
      <c r="Z1349" s="181">
        <f t="shared" si="9"/>
        <v>366</v>
      </c>
      <c r="AA1349" s="155"/>
      <c r="AB1349" s="9"/>
      <c r="AC1349" s="9"/>
      <c r="AD1349" s="9"/>
      <c r="AE1349" s="9"/>
      <c r="AF1349" s="9"/>
      <c r="AG1349" s="9"/>
      <c r="AH1349" s="9"/>
    </row>
    <row r="1350" ht="15.75" customHeight="1">
      <c r="A1350" s="177">
        <v>43760.0</v>
      </c>
      <c r="B1350" s="178">
        <v>1.77</v>
      </c>
      <c r="C1350" s="178">
        <v>1.95</v>
      </c>
      <c r="D1350" s="178">
        <v>2.2</v>
      </c>
      <c r="E1350" s="178">
        <v>2.53</v>
      </c>
      <c r="F1350" s="178">
        <v>3.7</v>
      </c>
      <c r="G1350" s="178">
        <v>4.12</v>
      </c>
      <c r="H1350" s="178">
        <v>4.3</v>
      </c>
      <c r="I1350" s="178">
        <v>4.56</v>
      </c>
      <c r="J1350" s="178">
        <v>4.72</v>
      </c>
      <c r="K1350" s="179">
        <f>MAX(0,((T1350*(365/365))-VLOOKUP(A1350,VBMA!$A:$D,4,0))  /  (T1350* (365/365)   ))</f>
        <v>0.5270438389</v>
      </c>
      <c r="L1350" s="180">
        <f t="shared" ref="L1350:S1350" si="1353">(B1350*(1-$K1350) * (365/365))/100</f>
        <v>0.008371324052</v>
      </c>
      <c r="M1350" s="180">
        <f t="shared" si="1353"/>
        <v>0.009222645142</v>
      </c>
      <c r="N1350" s="180">
        <f t="shared" si="1353"/>
        <v>0.01040503555</v>
      </c>
      <c r="O1350" s="180">
        <f t="shared" si="1353"/>
        <v>0.01196579088</v>
      </c>
      <c r="P1350" s="180">
        <f t="shared" si="1353"/>
        <v>0.01749937796</v>
      </c>
      <c r="Q1350" s="180">
        <f t="shared" si="1353"/>
        <v>0.01948579384</v>
      </c>
      <c r="R1350" s="180">
        <f t="shared" si="1353"/>
        <v>0.02033711493</v>
      </c>
      <c r="S1350" s="180">
        <f t="shared" si="1353"/>
        <v>0.02156680095</v>
      </c>
      <c r="T1350" s="181">
        <f t="shared" si="3"/>
        <v>4.822857143</v>
      </c>
      <c r="U1350" s="182">
        <f t="shared" si="4"/>
        <v>43943</v>
      </c>
      <c r="V1350" s="182">
        <f t="shared" si="5"/>
        <v>44034</v>
      </c>
      <c r="W1350" s="182">
        <f t="shared" si="6"/>
        <v>44126</v>
      </c>
      <c r="X1350" s="181">
        <f t="shared" si="7"/>
        <v>183</v>
      </c>
      <c r="Y1350" s="181">
        <f t="shared" si="8"/>
        <v>274</v>
      </c>
      <c r="Z1350" s="181">
        <f t="shared" si="9"/>
        <v>366</v>
      </c>
      <c r="AA1350" s="155"/>
      <c r="AB1350" s="9"/>
      <c r="AC1350" s="9"/>
      <c r="AD1350" s="9"/>
      <c r="AE1350" s="9"/>
      <c r="AF1350" s="9"/>
      <c r="AG1350" s="9"/>
      <c r="AH1350" s="9"/>
    </row>
    <row r="1351" ht="15.75" customHeight="1">
      <c r="A1351" s="177">
        <v>43759.0</v>
      </c>
      <c r="B1351" s="178">
        <v>1.74</v>
      </c>
      <c r="C1351" s="178">
        <v>1.96</v>
      </c>
      <c r="D1351" s="178">
        <v>2.26</v>
      </c>
      <c r="E1351" s="178">
        <v>2.58</v>
      </c>
      <c r="F1351" s="178">
        <v>3.76</v>
      </c>
      <c r="G1351" s="178">
        <v>4.2</v>
      </c>
      <c r="H1351" s="178">
        <v>4.33</v>
      </c>
      <c r="I1351" s="178">
        <v>4.65</v>
      </c>
      <c r="J1351" s="178">
        <v>4.83</v>
      </c>
      <c r="K1351" s="179">
        <f>MAX(0,((T1351*(365/365))-VLOOKUP(A1351,VBMA!$A:$D,4,0))  /  (T1351* (365/365)   ))</f>
        <v>0.5218674739</v>
      </c>
      <c r="L1351" s="180">
        <f t="shared" ref="L1351:S1351" si="1354">(B1351*(1-$K1351) * (365/365))/100</f>
        <v>0.008319505955</v>
      </c>
      <c r="M1351" s="180">
        <f t="shared" si="1354"/>
        <v>0.009371397512</v>
      </c>
      <c r="N1351" s="180">
        <f t="shared" si="1354"/>
        <v>0.01080579509</v>
      </c>
      <c r="O1351" s="180">
        <f t="shared" si="1354"/>
        <v>0.01233581917</v>
      </c>
      <c r="P1351" s="180">
        <f t="shared" si="1354"/>
        <v>0.01797778298</v>
      </c>
      <c r="Q1351" s="180">
        <f t="shared" si="1354"/>
        <v>0.0200815661</v>
      </c>
      <c r="R1351" s="180">
        <f t="shared" si="1354"/>
        <v>0.02070313838</v>
      </c>
      <c r="S1351" s="180">
        <f t="shared" si="1354"/>
        <v>0.02223316246</v>
      </c>
      <c r="T1351" s="181">
        <f t="shared" si="3"/>
        <v>4.973516484</v>
      </c>
      <c r="U1351" s="182">
        <f t="shared" si="4"/>
        <v>43942</v>
      </c>
      <c r="V1351" s="182">
        <f t="shared" si="5"/>
        <v>44033</v>
      </c>
      <c r="W1351" s="182">
        <f t="shared" si="6"/>
        <v>44125</v>
      </c>
      <c r="X1351" s="181">
        <f t="shared" si="7"/>
        <v>183</v>
      </c>
      <c r="Y1351" s="181">
        <f t="shared" si="8"/>
        <v>274</v>
      </c>
      <c r="Z1351" s="181">
        <f t="shared" si="9"/>
        <v>366</v>
      </c>
      <c r="AA1351" s="155"/>
      <c r="AB1351" s="9"/>
      <c r="AC1351" s="9"/>
      <c r="AD1351" s="9"/>
      <c r="AE1351" s="9"/>
      <c r="AF1351" s="9"/>
      <c r="AG1351" s="9"/>
      <c r="AH1351" s="9"/>
    </row>
    <row r="1352" ht="15.75" customHeight="1">
      <c r="A1352" s="177">
        <v>43756.0</v>
      </c>
      <c r="B1352" s="178">
        <v>1.78</v>
      </c>
      <c r="C1352" s="178">
        <v>1.97</v>
      </c>
      <c r="D1352" s="178">
        <v>2.23</v>
      </c>
      <c r="E1352" s="178">
        <v>2.53</v>
      </c>
      <c r="F1352" s="178">
        <v>3.67</v>
      </c>
      <c r="G1352" s="178">
        <v>4.1</v>
      </c>
      <c r="H1352" s="178">
        <v>4.35</v>
      </c>
      <c r="I1352" s="178">
        <v>4.63</v>
      </c>
      <c r="J1352" s="178">
        <v>4.8</v>
      </c>
      <c r="K1352" s="179">
        <f>MAX(0,((T1352*(365/365))-VLOOKUP(A1352,VBMA!$A:$D,4,0))  /  (T1352* (365/365)   ))</f>
        <v>0.5172068264</v>
      </c>
      <c r="L1352" s="180">
        <f t="shared" ref="L1352:S1352" si="1355">(B1352*(1-$K1352) * (365/365))/100</f>
        <v>0.008593718491</v>
      </c>
      <c r="M1352" s="180">
        <f t="shared" si="1355"/>
        <v>0.009511025521</v>
      </c>
      <c r="N1352" s="180">
        <f t="shared" si="1355"/>
        <v>0.01076628777</v>
      </c>
      <c r="O1352" s="180">
        <f t="shared" si="1355"/>
        <v>0.01221466729</v>
      </c>
      <c r="P1352" s="180">
        <f t="shared" si="1355"/>
        <v>0.01771850947</v>
      </c>
      <c r="Q1352" s="180">
        <f t="shared" si="1355"/>
        <v>0.01979452012</v>
      </c>
      <c r="R1352" s="180">
        <f t="shared" si="1355"/>
        <v>0.02100150305</v>
      </c>
      <c r="S1352" s="180">
        <f t="shared" si="1355"/>
        <v>0.02235332394</v>
      </c>
      <c r="T1352" s="181">
        <f t="shared" si="3"/>
        <v>4.913076923</v>
      </c>
      <c r="U1352" s="182">
        <f t="shared" si="4"/>
        <v>43939</v>
      </c>
      <c r="V1352" s="182">
        <f t="shared" si="5"/>
        <v>44030</v>
      </c>
      <c r="W1352" s="182">
        <f t="shared" si="6"/>
        <v>44122</v>
      </c>
      <c r="X1352" s="181">
        <f t="shared" si="7"/>
        <v>183</v>
      </c>
      <c r="Y1352" s="181">
        <f t="shared" si="8"/>
        <v>274</v>
      </c>
      <c r="Z1352" s="181">
        <f t="shared" si="9"/>
        <v>366</v>
      </c>
      <c r="AA1352" s="155"/>
      <c r="AB1352" s="9"/>
      <c r="AC1352" s="9"/>
      <c r="AD1352" s="9"/>
      <c r="AE1352" s="9"/>
      <c r="AF1352" s="9"/>
      <c r="AG1352" s="9"/>
      <c r="AH1352" s="9"/>
    </row>
    <row r="1353" ht="15.75" customHeight="1">
      <c r="A1353" s="177">
        <v>43755.0</v>
      </c>
      <c r="B1353" s="178">
        <v>1.8</v>
      </c>
      <c r="C1353" s="178">
        <v>1.98</v>
      </c>
      <c r="D1353" s="178">
        <v>2.2</v>
      </c>
      <c r="E1353" s="178">
        <v>2.57</v>
      </c>
      <c r="F1353" s="178">
        <v>3.72</v>
      </c>
      <c r="G1353" s="178">
        <v>4.15</v>
      </c>
      <c r="H1353" s="178">
        <v>4.3</v>
      </c>
      <c r="I1353" s="178">
        <v>4.56</v>
      </c>
      <c r="J1353" s="178">
        <v>4.72</v>
      </c>
      <c r="K1353" s="179">
        <f>MAX(0,((T1353*(365/365))-VLOOKUP(A1353,VBMA!$A:$D,4,0))  /  (T1353* (365/365)   ))</f>
        <v>0.5199940758</v>
      </c>
      <c r="L1353" s="180">
        <f t="shared" ref="L1353:S1353" si="1356">(B1353*(1-$K1353) * (365/365))/100</f>
        <v>0.008640106635</v>
      </c>
      <c r="M1353" s="180">
        <f t="shared" si="1356"/>
        <v>0.009504117299</v>
      </c>
      <c r="N1353" s="180">
        <f t="shared" si="1356"/>
        <v>0.01056013033</v>
      </c>
      <c r="O1353" s="180">
        <f t="shared" si="1356"/>
        <v>0.01233615225</v>
      </c>
      <c r="P1353" s="180">
        <f t="shared" si="1356"/>
        <v>0.01785622038</v>
      </c>
      <c r="Q1353" s="180">
        <f t="shared" si="1356"/>
        <v>0.01992024585</v>
      </c>
      <c r="R1353" s="180">
        <f t="shared" si="1356"/>
        <v>0.02064025474</v>
      </c>
      <c r="S1353" s="180">
        <f t="shared" si="1356"/>
        <v>0.02188827014</v>
      </c>
      <c r="T1353" s="181">
        <f t="shared" si="3"/>
        <v>4.822857143</v>
      </c>
      <c r="U1353" s="182">
        <f t="shared" si="4"/>
        <v>43938</v>
      </c>
      <c r="V1353" s="182">
        <f t="shared" si="5"/>
        <v>44029</v>
      </c>
      <c r="W1353" s="182">
        <f t="shared" si="6"/>
        <v>44121</v>
      </c>
      <c r="X1353" s="181">
        <f t="shared" si="7"/>
        <v>183</v>
      </c>
      <c r="Y1353" s="181">
        <f t="shared" si="8"/>
        <v>274</v>
      </c>
      <c r="Z1353" s="181">
        <f t="shared" si="9"/>
        <v>366</v>
      </c>
      <c r="AA1353" s="155"/>
      <c r="AB1353" s="9"/>
      <c r="AC1353" s="9"/>
      <c r="AD1353" s="9"/>
      <c r="AE1353" s="9"/>
      <c r="AF1353" s="9"/>
      <c r="AG1353" s="9"/>
      <c r="AH1353" s="9"/>
    </row>
    <row r="1354" ht="15.75" customHeight="1">
      <c r="A1354" s="177">
        <v>43754.0</v>
      </c>
      <c r="B1354" s="178">
        <v>1.84</v>
      </c>
      <c r="C1354" s="178">
        <v>1.98</v>
      </c>
      <c r="D1354" s="178">
        <v>2.26</v>
      </c>
      <c r="E1354" s="178">
        <v>2.58</v>
      </c>
      <c r="F1354" s="178">
        <v>3.76</v>
      </c>
      <c r="G1354" s="178">
        <v>4.22</v>
      </c>
      <c r="H1354" s="178">
        <v>4.35</v>
      </c>
      <c r="I1354" s="178">
        <v>4.55</v>
      </c>
      <c r="J1354" s="178">
        <v>4.8</v>
      </c>
      <c r="K1354" s="179">
        <f>MAX(0,((T1354*(365/365))-VLOOKUP(A1354,VBMA!$A:$D,4,0))  /  (T1354* (365/365)   ))</f>
        <v>0.4981269511</v>
      </c>
      <c r="L1354" s="180">
        <f t="shared" ref="L1354:S1354" si="1357">(B1354*(1-$K1354) * (365/365))/100</f>
        <v>0.0092344641</v>
      </c>
      <c r="M1354" s="180">
        <f t="shared" si="1357"/>
        <v>0.009937086368</v>
      </c>
      <c r="N1354" s="180">
        <f t="shared" si="1357"/>
        <v>0.01134233091</v>
      </c>
      <c r="O1354" s="180">
        <f t="shared" si="1357"/>
        <v>0.01294832466</v>
      </c>
      <c r="P1354" s="180">
        <f t="shared" si="1357"/>
        <v>0.01887042664</v>
      </c>
      <c r="Q1354" s="180">
        <f t="shared" si="1357"/>
        <v>0.02117904266</v>
      </c>
      <c r="R1354" s="180">
        <f t="shared" si="1357"/>
        <v>0.02183147763</v>
      </c>
      <c r="S1354" s="180">
        <f t="shared" si="1357"/>
        <v>0.02283522373</v>
      </c>
      <c r="T1354" s="181">
        <f t="shared" si="3"/>
        <v>4.752197802</v>
      </c>
      <c r="U1354" s="182">
        <f t="shared" si="4"/>
        <v>43937</v>
      </c>
      <c r="V1354" s="182">
        <f t="shared" si="5"/>
        <v>44028</v>
      </c>
      <c r="W1354" s="182">
        <f t="shared" si="6"/>
        <v>44120</v>
      </c>
      <c r="X1354" s="181">
        <f t="shared" si="7"/>
        <v>183</v>
      </c>
      <c r="Y1354" s="181">
        <f t="shared" si="8"/>
        <v>274</v>
      </c>
      <c r="Z1354" s="181">
        <f t="shared" si="9"/>
        <v>366</v>
      </c>
      <c r="AA1354" s="155"/>
      <c r="AB1354" s="9"/>
      <c r="AC1354" s="9"/>
      <c r="AD1354" s="9"/>
      <c r="AE1354" s="9"/>
      <c r="AF1354" s="9"/>
      <c r="AG1354" s="9"/>
      <c r="AH1354" s="9"/>
    </row>
    <row r="1355" ht="15.75" customHeight="1">
      <c r="A1355" s="177">
        <v>43753.0</v>
      </c>
      <c r="B1355" s="178">
        <v>1.83</v>
      </c>
      <c r="C1355" s="178">
        <v>2.0</v>
      </c>
      <c r="D1355" s="178">
        <v>2.25</v>
      </c>
      <c r="E1355" s="178">
        <v>2.65</v>
      </c>
      <c r="F1355" s="178">
        <v>3.78</v>
      </c>
      <c r="G1355" s="178">
        <v>4.2</v>
      </c>
      <c r="H1355" s="178">
        <v>4.36</v>
      </c>
      <c r="I1355" s="178">
        <v>4.64</v>
      </c>
      <c r="J1355" s="178">
        <v>4.88</v>
      </c>
      <c r="K1355" s="179">
        <f>MAX(0,((T1355*(365/365))-VLOOKUP(A1355,VBMA!$A:$D,4,0))  /  (T1355* (365/365)   ))</f>
        <v>0.4889375</v>
      </c>
      <c r="L1355" s="180">
        <f t="shared" ref="L1355:S1355" si="1358">(B1355*(1-$K1355) * (365/365))/100</f>
        <v>0.00935244375</v>
      </c>
      <c r="M1355" s="180">
        <f t="shared" si="1358"/>
        <v>0.01022125</v>
      </c>
      <c r="N1355" s="180">
        <f t="shared" si="1358"/>
        <v>0.01149890625</v>
      </c>
      <c r="O1355" s="180">
        <f t="shared" si="1358"/>
        <v>0.01354315625</v>
      </c>
      <c r="P1355" s="180">
        <f t="shared" si="1358"/>
        <v>0.0193181625</v>
      </c>
      <c r="Q1355" s="180">
        <f t="shared" si="1358"/>
        <v>0.021464625</v>
      </c>
      <c r="R1355" s="180">
        <f t="shared" si="1358"/>
        <v>0.022282325</v>
      </c>
      <c r="S1355" s="180">
        <f t="shared" si="1358"/>
        <v>0.0237133</v>
      </c>
      <c r="T1355" s="181">
        <f t="shared" si="3"/>
        <v>4.923076923</v>
      </c>
      <c r="U1355" s="182">
        <f t="shared" si="4"/>
        <v>43936</v>
      </c>
      <c r="V1355" s="182">
        <f t="shared" si="5"/>
        <v>44027</v>
      </c>
      <c r="W1355" s="182">
        <f t="shared" si="6"/>
        <v>44119</v>
      </c>
      <c r="X1355" s="181">
        <f t="shared" si="7"/>
        <v>183</v>
      </c>
      <c r="Y1355" s="181">
        <f t="shared" si="8"/>
        <v>274</v>
      </c>
      <c r="Z1355" s="181">
        <f t="shared" si="9"/>
        <v>366</v>
      </c>
      <c r="AA1355" s="155"/>
      <c r="AB1355" s="9"/>
      <c r="AC1355" s="9"/>
      <c r="AD1355" s="9"/>
      <c r="AE1355" s="9"/>
      <c r="AF1355" s="9"/>
      <c r="AG1355" s="9"/>
      <c r="AH1355" s="9"/>
    </row>
    <row r="1356" ht="15.75" customHeight="1">
      <c r="A1356" s="177">
        <v>43752.0</v>
      </c>
      <c r="B1356" s="178">
        <v>1.9</v>
      </c>
      <c r="C1356" s="178">
        <v>2.1</v>
      </c>
      <c r="D1356" s="178">
        <v>2.33</v>
      </c>
      <c r="E1356" s="178">
        <v>2.63</v>
      </c>
      <c r="F1356" s="178">
        <v>3.7</v>
      </c>
      <c r="G1356" s="178">
        <v>4.1</v>
      </c>
      <c r="H1356" s="178">
        <v>4.28</v>
      </c>
      <c r="I1356" s="178">
        <v>4.56</v>
      </c>
      <c r="J1356" s="178">
        <v>4.74</v>
      </c>
      <c r="K1356" s="179">
        <f>MAX(0,((T1356*(365/365))-VLOOKUP(A1356,VBMA!$A:$D,4,0))  /  (T1356* (365/365)   ))</f>
        <v>0.4672808132</v>
      </c>
      <c r="L1356" s="180">
        <f t="shared" ref="L1356:S1356" si="1359">(B1356*(1-$K1356) * (365/365))/100</f>
        <v>0.01012166455</v>
      </c>
      <c r="M1356" s="180">
        <f t="shared" si="1359"/>
        <v>0.01118710292</v>
      </c>
      <c r="N1356" s="180">
        <f t="shared" si="1359"/>
        <v>0.01241235705</v>
      </c>
      <c r="O1356" s="180">
        <f t="shared" si="1359"/>
        <v>0.01401051461</v>
      </c>
      <c r="P1356" s="180">
        <f t="shared" si="1359"/>
        <v>0.01971060991</v>
      </c>
      <c r="Q1356" s="180">
        <f t="shared" si="1359"/>
        <v>0.02184148666</v>
      </c>
      <c r="R1356" s="180">
        <f t="shared" si="1359"/>
        <v>0.02280038119</v>
      </c>
      <c r="S1356" s="180">
        <f t="shared" si="1359"/>
        <v>0.02429199492</v>
      </c>
      <c r="T1356" s="181">
        <f t="shared" si="3"/>
        <v>4.843076923</v>
      </c>
      <c r="U1356" s="182">
        <f t="shared" si="4"/>
        <v>43935</v>
      </c>
      <c r="V1356" s="182">
        <f t="shared" si="5"/>
        <v>44026</v>
      </c>
      <c r="W1356" s="182">
        <f t="shared" si="6"/>
        <v>44118</v>
      </c>
      <c r="X1356" s="181">
        <f t="shared" si="7"/>
        <v>183</v>
      </c>
      <c r="Y1356" s="181">
        <f t="shared" si="8"/>
        <v>274</v>
      </c>
      <c r="Z1356" s="181">
        <f t="shared" si="9"/>
        <v>366</v>
      </c>
      <c r="AA1356" s="155"/>
      <c r="AB1356" s="9"/>
      <c r="AC1356" s="9"/>
      <c r="AD1356" s="9"/>
      <c r="AE1356" s="9"/>
      <c r="AF1356" s="9"/>
      <c r="AG1356" s="9"/>
      <c r="AH1356" s="9"/>
    </row>
    <row r="1357" ht="15.75" customHeight="1">
      <c r="A1357" s="177">
        <v>43749.0</v>
      </c>
      <c r="B1357" s="178">
        <v>1.93</v>
      </c>
      <c r="C1357" s="178">
        <v>2.12</v>
      </c>
      <c r="D1357" s="178">
        <v>2.38</v>
      </c>
      <c r="E1357" s="178">
        <v>2.72</v>
      </c>
      <c r="F1357" s="178">
        <v>3.75</v>
      </c>
      <c r="G1357" s="178">
        <v>4.2</v>
      </c>
      <c r="H1357" s="178">
        <v>4.4</v>
      </c>
      <c r="I1357" s="178">
        <v>4.66</v>
      </c>
      <c r="J1357" s="178">
        <v>4.78</v>
      </c>
      <c r="K1357" s="179">
        <f>MAX(0,((T1357*(365/365))-VLOOKUP(A1357,VBMA!$A:$D,4,0))  /  (T1357* (365/365)   ))</f>
        <v>0.474898433</v>
      </c>
      <c r="L1357" s="180">
        <f t="shared" ref="L1357:S1357" si="1360">(B1357*(1-$K1357) * (365/365))/100</f>
        <v>0.01013446024</v>
      </c>
      <c r="M1357" s="180">
        <f t="shared" si="1360"/>
        <v>0.01113215322</v>
      </c>
      <c r="N1357" s="180">
        <f t="shared" si="1360"/>
        <v>0.0124974173</v>
      </c>
      <c r="O1357" s="180">
        <f t="shared" si="1360"/>
        <v>0.01428276262</v>
      </c>
      <c r="P1357" s="180">
        <f t="shared" si="1360"/>
        <v>0.01969130876</v>
      </c>
      <c r="Q1357" s="180">
        <f t="shared" si="1360"/>
        <v>0.02205426582</v>
      </c>
      <c r="R1357" s="180">
        <f t="shared" si="1360"/>
        <v>0.02310446895</v>
      </c>
      <c r="S1357" s="180">
        <f t="shared" si="1360"/>
        <v>0.02446973302</v>
      </c>
      <c r="T1357" s="181">
        <f t="shared" si="3"/>
        <v>4.922857143</v>
      </c>
      <c r="U1357" s="182">
        <f t="shared" si="4"/>
        <v>43932</v>
      </c>
      <c r="V1357" s="182">
        <f t="shared" si="5"/>
        <v>44023</v>
      </c>
      <c r="W1357" s="182">
        <f t="shared" si="6"/>
        <v>44115</v>
      </c>
      <c r="X1357" s="181">
        <f t="shared" si="7"/>
        <v>183</v>
      </c>
      <c r="Y1357" s="181">
        <f t="shared" si="8"/>
        <v>274</v>
      </c>
      <c r="Z1357" s="181">
        <f t="shared" si="9"/>
        <v>366</v>
      </c>
      <c r="AA1357" s="155"/>
      <c r="AB1357" s="9"/>
      <c r="AC1357" s="9"/>
      <c r="AD1357" s="9"/>
      <c r="AE1357" s="9"/>
      <c r="AF1357" s="9"/>
      <c r="AG1357" s="9"/>
      <c r="AH1357" s="9"/>
    </row>
    <row r="1358" ht="15.75" customHeight="1">
      <c r="A1358" s="177">
        <v>43748.0</v>
      </c>
      <c r="B1358" s="178">
        <v>2.02</v>
      </c>
      <c r="C1358" s="178">
        <v>2.23</v>
      </c>
      <c r="D1358" s="178">
        <v>2.38</v>
      </c>
      <c r="E1358" s="178">
        <v>2.68</v>
      </c>
      <c r="F1358" s="178">
        <v>3.67</v>
      </c>
      <c r="G1358" s="178">
        <v>4.05</v>
      </c>
      <c r="H1358" s="178">
        <v>4.32</v>
      </c>
      <c r="I1358" s="178">
        <v>4.62</v>
      </c>
      <c r="J1358" s="178">
        <v>4.74</v>
      </c>
      <c r="K1358" s="179">
        <f>MAX(0,((T1358*(365/365))-VLOOKUP(A1358,VBMA!$A:$D,4,0))  /  (T1358* (365/365)   ))</f>
        <v>0.4763671265</v>
      </c>
      <c r="L1358" s="180">
        <f t="shared" ref="L1358:S1358" si="1361">(B1358*(1-$K1358) * (365/365))/100</f>
        <v>0.01057738405</v>
      </c>
      <c r="M1358" s="180">
        <f t="shared" si="1361"/>
        <v>0.01167701308</v>
      </c>
      <c r="N1358" s="180">
        <f t="shared" si="1361"/>
        <v>0.01246246239</v>
      </c>
      <c r="O1358" s="180">
        <f t="shared" si="1361"/>
        <v>0.01403336101</v>
      </c>
      <c r="P1358" s="180">
        <f t="shared" si="1361"/>
        <v>0.01921732646</v>
      </c>
      <c r="Q1358" s="180">
        <f t="shared" si="1361"/>
        <v>0.02120713138</v>
      </c>
      <c r="R1358" s="180">
        <f t="shared" si="1361"/>
        <v>0.02262094014</v>
      </c>
      <c r="S1358" s="180">
        <f t="shared" si="1361"/>
        <v>0.02419183876</v>
      </c>
      <c r="T1358" s="181">
        <f t="shared" si="3"/>
        <v>4.923296703</v>
      </c>
      <c r="U1358" s="182">
        <f t="shared" si="4"/>
        <v>43931</v>
      </c>
      <c r="V1358" s="182">
        <f t="shared" si="5"/>
        <v>44022</v>
      </c>
      <c r="W1358" s="182">
        <f t="shared" si="6"/>
        <v>44114</v>
      </c>
      <c r="X1358" s="181">
        <f t="shared" si="7"/>
        <v>183</v>
      </c>
      <c r="Y1358" s="181">
        <f t="shared" si="8"/>
        <v>274</v>
      </c>
      <c r="Z1358" s="181">
        <f t="shared" si="9"/>
        <v>366</v>
      </c>
      <c r="AA1358" s="155"/>
      <c r="AB1358" s="9"/>
      <c r="AC1358" s="9"/>
      <c r="AD1358" s="9"/>
      <c r="AE1358" s="9"/>
      <c r="AF1358" s="9"/>
      <c r="AG1358" s="9"/>
      <c r="AH1358" s="9"/>
    </row>
    <row r="1359" ht="15.75" customHeight="1">
      <c r="A1359" s="177">
        <v>43747.0</v>
      </c>
      <c r="B1359" s="178">
        <v>2.08</v>
      </c>
      <c r="C1359" s="178">
        <v>2.33</v>
      </c>
      <c r="D1359" s="178">
        <v>2.52</v>
      </c>
      <c r="E1359" s="178">
        <v>2.83</v>
      </c>
      <c r="F1359" s="178">
        <v>3.72</v>
      </c>
      <c r="G1359" s="178">
        <v>4.13</v>
      </c>
      <c r="H1359" s="178">
        <v>4.32</v>
      </c>
      <c r="I1359" s="178">
        <v>4.6</v>
      </c>
      <c r="J1359" s="178">
        <v>4.7</v>
      </c>
      <c r="K1359" s="179">
        <f>MAX(0,((T1359*(365/365))-VLOOKUP(A1359,VBMA!$A:$D,4,0))  /  (T1359* (365/365)   ))</f>
        <v>0.4470699433</v>
      </c>
      <c r="L1359" s="180">
        <f t="shared" ref="L1359:S1359" si="1362">(B1359*(1-$K1359) * (365/365))/100</f>
        <v>0.01150094518</v>
      </c>
      <c r="M1359" s="180">
        <f t="shared" si="1362"/>
        <v>0.01288327032</v>
      </c>
      <c r="N1359" s="180">
        <f t="shared" si="1362"/>
        <v>0.01393383743</v>
      </c>
      <c r="O1359" s="180">
        <f t="shared" si="1362"/>
        <v>0.0156479206</v>
      </c>
      <c r="P1359" s="180">
        <f t="shared" si="1362"/>
        <v>0.02056899811</v>
      </c>
      <c r="Q1359" s="180">
        <f t="shared" si="1362"/>
        <v>0.02283601134</v>
      </c>
      <c r="R1359" s="180">
        <f t="shared" si="1362"/>
        <v>0.02388657845</v>
      </c>
      <c r="S1359" s="180">
        <f t="shared" si="1362"/>
        <v>0.02543478261</v>
      </c>
      <c r="T1359" s="181">
        <f t="shared" si="3"/>
        <v>4.883076923</v>
      </c>
      <c r="U1359" s="182">
        <f t="shared" si="4"/>
        <v>43930</v>
      </c>
      <c r="V1359" s="182">
        <f t="shared" si="5"/>
        <v>44021</v>
      </c>
      <c r="W1359" s="182">
        <f t="shared" si="6"/>
        <v>44113</v>
      </c>
      <c r="X1359" s="181">
        <f t="shared" si="7"/>
        <v>183</v>
      </c>
      <c r="Y1359" s="181">
        <f t="shared" si="8"/>
        <v>274</v>
      </c>
      <c r="Z1359" s="181">
        <f t="shared" si="9"/>
        <v>366</v>
      </c>
      <c r="AA1359" s="155"/>
      <c r="AB1359" s="9"/>
      <c r="AC1359" s="9"/>
      <c r="AD1359" s="9"/>
      <c r="AE1359" s="9"/>
      <c r="AF1359" s="9"/>
      <c r="AG1359" s="9"/>
      <c r="AH1359" s="9"/>
    </row>
    <row r="1360" ht="15.75" customHeight="1">
      <c r="A1360" s="177">
        <v>43746.0</v>
      </c>
      <c r="B1360" s="178">
        <v>2.25</v>
      </c>
      <c r="C1360" s="178">
        <v>2.45</v>
      </c>
      <c r="D1360" s="178">
        <v>2.65</v>
      </c>
      <c r="E1360" s="178">
        <v>3.1</v>
      </c>
      <c r="F1360" s="178">
        <v>3.73</v>
      </c>
      <c r="G1360" s="178">
        <v>4.13</v>
      </c>
      <c r="H1360" s="178">
        <v>4.36</v>
      </c>
      <c r="I1360" s="178">
        <v>4.54</v>
      </c>
      <c r="J1360" s="178">
        <v>4.7</v>
      </c>
      <c r="K1360" s="179">
        <f>MAX(0,((T1360*(365/365))-VLOOKUP(A1360,VBMA!$A:$D,4,0))  /  (T1360* (365/365)   ))</f>
        <v>0.4282057249</v>
      </c>
      <c r="L1360" s="180">
        <f t="shared" ref="L1360:S1360" si="1363">(B1360*(1-$K1360) * (365/365))/100</f>
        <v>0.01286537119</v>
      </c>
      <c r="M1360" s="180">
        <f t="shared" si="1363"/>
        <v>0.01400895974</v>
      </c>
      <c r="N1360" s="180">
        <f t="shared" si="1363"/>
        <v>0.01515254829</v>
      </c>
      <c r="O1360" s="180">
        <f t="shared" si="1363"/>
        <v>0.01772562253</v>
      </c>
      <c r="P1360" s="180">
        <f t="shared" si="1363"/>
        <v>0.02132792646</v>
      </c>
      <c r="Q1360" s="180">
        <f t="shared" si="1363"/>
        <v>0.02361510356</v>
      </c>
      <c r="R1360" s="180">
        <f t="shared" si="1363"/>
        <v>0.02493023039</v>
      </c>
      <c r="S1360" s="180">
        <f t="shared" si="1363"/>
        <v>0.02595946009</v>
      </c>
      <c r="T1360" s="181">
        <f t="shared" si="3"/>
        <v>4.721978022</v>
      </c>
      <c r="U1360" s="182">
        <f t="shared" si="4"/>
        <v>43929</v>
      </c>
      <c r="V1360" s="182">
        <f t="shared" si="5"/>
        <v>44020</v>
      </c>
      <c r="W1360" s="182">
        <f t="shared" si="6"/>
        <v>44112</v>
      </c>
      <c r="X1360" s="181">
        <f t="shared" si="7"/>
        <v>183</v>
      </c>
      <c r="Y1360" s="181">
        <f t="shared" si="8"/>
        <v>274</v>
      </c>
      <c r="Z1360" s="181">
        <f t="shared" si="9"/>
        <v>366</v>
      </c>
      <c r="AA1360" s="155"/>
      <c r="AB1360" s="9"/>
      <c r="AC1360" s="9"/>
      <c r="AD1360" s="9"/>
      <c r="AE1360" s="9"/>
      <c r="AF1360" s="9"/>
      <c r="AG1360" s="9"/>
      <c r="AH1360" s="9"/>
    </row>
    <row r="1361" ht="15.75" customHeight="1">
      <c r="A1361" s="177">
        <v>43745.0</v>
      </c>
      <c r="B1361" s="178">
        <v>2.26</v>
      </c>
      <c r="C1361" s="178">
        <v>2.46</v>
      </c>
      <c r="D1361" s="178">
        <v>2.63</v>
      </c>
      <c r="E1361" s="178">
        <v>3.04</v>
      </c>
      <c r="F1361" s="178">
        <v>3.83</v>
      </c>
      <c r="G1361" s="178">
        <v>4.17</v>
      </c>
      <c r="H1361" s="178">
        <v>4.42</v>
      </c>
      <c r="I1361" s="178">
        <v>4.6</v>
      </c>
      <c r="J1361" s="178">
        <v>4.75</v>
      </c>
      <c r="K1361" s="179">
        <f>MAX(0,((T1361*(365/365))-VLOOKUP(A1361,VBMA!$A:$D,4,0))  /  (T1361* (365/365)   ))</f>
        <v>0.4337071422</v>
      </c>
      <c r="L1361" s="180">
        <f t="shared" ref="L1361:S1361" si="1364">(B1361*(1-$K1361) * (365/365))/100</f>
        <v>0.01279821859</v>
      </c>
      <c r="M1361" s="180">
        <f t="shared" si="1364"/>
        <v>0.0139308043</v>
      </c>
      <c r="N1361" s="180">
        <f t="shared" si="1364"/>
        <v>0.01489350216</v>
      </c>
      <c r="O1361" s="180">
        <f t="shared" si="1364"/>
        <v>0.01721530288</v>
      </c>
      <c r="P1361" s="180">
        <f t="shared" si="1364"/>
        <v>0.02168901645</v>
      </c>
      <c r="Q1361" s="180">
        <f t="shared" si="1364"/>
        <v>0.02361441217</v>
      </c>
      <c r="R1361" s="180">
        <f t="shared" si="1364"/>
        <v>0.02503014431</v>
      </c>
      <c r="S1361" s="180">
        <f t="shared" si="1364"/>
        <v>0.02604947146</v>
      </c>
      <c r="T1361" s="181">
        <f t="shared" si="3"/>
        <v>4.781978022</v>
      </c>
      <c r="U1361" s="182">
        <f t="shared" si="4"/>
        <v>43928</v>
      </c>
      <c r="V1361" s="182">
        <f t="shared" si="5"/>
        <v>44019</v>
      </c>
      <c r="W1361" s="182">
        <f t="shared" si="6"/>
        <v>44111</v>
      </c>
      <c r="X1361" s="181">
        <f t="shared" si="7"/>
        <v>183</v>
      </c>
      <c r="Y1361" s="181">
        <f t="shared" si="8"/>
        <v>274</v>
      </c>
      <c r="Z1361" s="181">
        <f t="shared" si="9"/>
        <v>366</v>
      </c>
      <c r="AA1361" s="155"/>
      <c r="AB1361" s="9"/>
      <c r="AC1361" s="9"/>
      <c r="AD1361" s="9"/>
      <c r="AE1361" s="9"/>
      <c r="AF1361" s="9"/>
      <c r="AG1361" s="9"/>
      <c r="AH1361" s="9"/>
    </row>
    <row r="1362" ht="15.75" customHeight="1">
      <c r="A1362" s="177">
        <v>43742.0</v>
      </c>
      <c r="B1362" s="178">
        <v>2.25</v>
      </c>
      <c r="C1362" s="178">
        <v>2.5</v>
      </c>
      <c r="D1362" s="178">
        <v>2.68</v>
      </c>
      <c r="E1362" s="178">
        <v>3.13</v>
      </c>
      <c r="F1362" s="178">
        <v>3.88</v>
      </c>
      <c r="G1362" s="178">
        <v>4.15</v>
      </c>
      <c r="H1362" s="178">
        <v>4.42</v>
      </c>
      <c r="I1362" s="178">
        <v>4.6</v>
      </c>
      <c r="J1362" s="178">
        <v>4.78</v>
      </c>
      <c r="K1362" s="179">
        <f>MAX(0,((T1362*(365/365))-VLOOKUP(A1362,VBMA!$A:$D,4,0))  /  (T1362* (365/365)   ))</f>
        <v>0.4305703649</v>
      </c>
      <c r="L1362" s="180">
        <f t="shared" ref="L1362:S1362" si="1365">(B1362*(1-$K1362) * (365/365))/100</f>
        <v>0.01281216679</v>
      </c>
      <c r="M1362" s="180">
        <f t="shared" si="1365"/>
        <v>0.01423574088</v>
      </c>
      <c r="N1362" s="180">
        <f t="shared" si="1365"/>
        <v>0.01526071422</v>
      </c>
      <c r="O1362" s="180">
        <f t="shared" si="1365"/>
        <v>0.01782314758</v>
      </c>
      <c r="P1362" s="180">
        <f t="shared" si="1365"/>
        <v>0.02209386984</v>
      </c>
      <c r="Q1362" s="180">
        <f t="shared" si="1365"/>
        <v>0.02363132986</v>
      </c>
      <c r="R1362" s="180">
        <f t="shared" si="1365"/>
        <v>0.02516878987</v>
      </c>
      <c r="S1362" s="180">
        <f t="shared" si="1365"/>
        <v>0.02619376321</v>
      </c>
      <c r="T1362" s="181">
        <f t="shared" si="3"/>
        <v>4.781978022</v>
      </c>
      <c r="U1362" s="182">
        <f t="shared" si="4"/>
        <v>43925</v>
      </c>
      <c r="V1362" s="182">
        <f t="shared" si="5"/>
        <v>44016</v>
      </c>
      <c r="W1362" s="182">
        <f t="shared" si="6"/>
        <v>44108</v>
      </c>
      <c r="X1362" s="181">
        <f t="shared" si="7"/>
        <v>183</v>
      </c>
      <c r="Y1362" s="181">
        <f t="shared" si="8"/>
        <v>274</v>
      </c>
      <c r="Z1362" s="181">
        <f t="shared" si="9"/>
        <v>366</v>
      </c>
      <c r="AA1362" s="155"/>
      <c r="AB1362" s="9"/>
      <c r="AC1362" s="9"/>
      <c r="AD1362" s="9"/>
      <c r="AE1362" s="9"/>
      <c r="AF1362" s="9"/>
      <c r="AG1362" s="9"/>
      <c r="AH1362" s="9"/>
    </row>
    <row r="1363" ht="15.75" customHeight="1">
      <c r="A1363" s="177">
        <v>43741.0</v>
      </c>
      <c r="B1363" s="178">
        <v>2.33</v>
      </c>
      <c r="C1363" s="178">
        <v>2.53</v>
      </c>
      <c r="D1363" s="178">
        <v>2.7</v>
      </c>
      <c r="E1363" s="178">
        <v>3.13</v>
      </c>
      <c r="F1363" s="178">
        <v>3.88</v>
      </c>
      <c r="G1363" s="178">
        <v>4.15</v>
      </c>
      <c r="H1363" s="178">
        <v>4.42</v>
      </c>
      <c r="I1363" s="178">
        <v>4.6</v>
      </c>
      <c r="J1363" s="178">
        <v>4.78</v>
      </c>
      <c r="K1363" s="179">
        <f>MAX(0,((T1363*(365/365))-VLOOKUP(A1363,VBMA!$A:$D,4,0))  /  (T1363* (365/365)   ))</f>
        <v>0.4280609431</v>
      </c>
      <c r="L1363" s="180">
        <f t="shared" ref="L1363:S1363" si="1366">(B1363*(1-$K1363) * (365/365))/100</f>
        <v>0.01332618003</v>
      </c>
      <c r="M1363" s="180">
        <f t="shared" si="1366"/>
        <v>0.01447005814</v>
      </c>
      <c r="N1363" s="180">
        <f t="shared" si="1366"/>
        <v>0.01544235454</v>
      </c>
      <c r="O1363" s="180">
        <f t="shared" si="1366"/>
        <v>0.01790169248</v>
      </c>
      <c r="P1363" s="180">
        <f t="shared" si="1366"/>
        <v>0.02219123541</v>
      </c>
      <c r="Q1363" s="180">
        <f t="shared" si="1366"/>
        <v>0.02373547086</v>
      </c>
      <c r="R1363" s="180">
        <f t="shared" si="1366"/>
        <v>0.02527970631</v>
      </c>
      <c r="S1363" s="180">
        <f t="shared" si="1366"/>
        <v>0.02630919662</v>
      </c>
      <c r="T1363" s="181">
        <f t="shared" si="3"/>
        <v>4.781978022</v>
      </c>
      <c r="U1363" s="182">
        <f t="shared" si="4"/>
        <v>43924</v>
      </c>
      <c r="V1363" s="182">
        <f t="shared" si="5"/>
        <v>44015</v>
      </c>
      <c r="W1363" s="182">
        <f t="shared" si="6"/>
        <v>44107</v>
      </c>
      <c r="X1363" s="181">
        <f t="shared" si="7"/>
        <v>183</v>
      </c>
      <c r="Y1363" s="181">
        <f t="shared" si="8"/>
        <v>274</v>
      </c>
      <c r="Z1363" s="181">
        <f t="shared" si="9"/>
        <v>366</v>
      </c>
      <c r="AA1363" s="155"/>
      <c r="AB1363" s="9"/>
      <c r="AC1363" s="9"/>
      <c r="AD1363" s="9"/>
      <c r="AE1363" s="9"/>
      <c r="AF1363" s="9"/>
      <c r="AG1363" s="9"/>
      <c r="AH1363" s="9"/>
    </row>
    <row r="1364" ht="15.75" customHeight="1">
      <c r="A1364" s="177">
        <v>43740.0</v>
      </c>
      <c r="B1364" s="178">
        <v>2.34</v>
      </c>
      <c r="C1364" s="178">
        <v>2.53</v>
      </c>
      <c r="D1364" s="178">
        <v>2.69</v>
      </c>
      <c r="E1364" s="178">
        <v>3.13</v>
      </c>
      <c r="F1364" s="178">
        <v>3.86</v>
      </c>
      <c r="G1364" s="178">
        <v>4.13</v>
      </c>
      <c r="H1364" s="178">
        <v>4.42</v>
      </c>
      <c r="I1364" s="178">
        <v>4.63</v>
      </c>
      <c r="J1364" s="178">
        <v>4.78</v>
      </c>
      <c r="K1364" s="179">
        <f>MAX(0,((T1364*(365/365))-VLOOKUP(A1364,VBMA!$A:$D,4,0))  /  (T1364* (365/365)   ))</f>
        <v>0.4351866561</v>
      </c>
      <c r="L1364" s="180">
        <f t="shared" ref="L1364:S1364" si="1367">(B1364*(1-$K1364) * (365/365))/100</f>
        <v>0.01321663225</v>
      </c>
      <c r="M1364" s="180">
        <f t="shared" si="1367"/>
        <v>0.0142897776</v>
      </c>
      <c r="N1364" s="180">
        <f t="shared" si="1367"/>
        <v>0.01519347895</v>
      </c>
      <c r="O1364" s="180">
        <f t="shared" si="1367"/>
        <v>0.01767865766</v>
      </c>
      <c r="P1364" s="180">
        <f t="shared" si="1367"/>
        <v>0.02180179508</v>
      </c>
      <c r="Q1364" s="180">
        <f t="shared" si="1367"/>
        <v>0.0233267911</v>
      </c>
      <c r="R1364" s="180">
        <f t="shared" si="1367"/>
        <v>0.0249647498</v>
      </c>
      <c r="S1364" s="180">
        <f t="shared" si="1367"/>
        <v>0.02615085782</v>
      </c>
      <c r="T1364" s="181">
        <f t="shared" si="3"/>
        <v>4.842307692</v>
      </c>
      <c r="U1364" s="182">
        <f t="shared" si="4"/>
        <v>43923</v>
      </c>
      <c r="V1364" s="182">
        <f t="shared" si="5"/>
        <v>44014</v>
      </c>
      <c r="W1364" s="182">
        <f t="shared" si="6"/>
        <v>44106</v>
      </c>
      <c r="X1364" s="181">
        <f t="shared" si="7"/>
        <v>183</v>
      </c>
      <c r="Y1364" s="181">
        <f t="shared" si="8"/>
        <v>274</v>
      </c>
      <c r="Z1364" s="181">
        <f t="shared" si="9"/>
        <v>366</v>
      </c>
      <c r="AA1364" s="155"/>
      <c r="AB1364" s="9"/>
      <c r="AC1364" s="9"/>
      <c r="AD1364" s="9"/>
      <c r="AE1364" s="9"/>
      <c r="AF1364" s="9"/>
      <c r="AG1364" s="9"/>
      <c r="AH1364" s="9"/>
    </row>
    <row r="1365" ht="15.75" customHeight="1">
      <c r="A1365" s="177">
        <v>43739.0</v>
      </c>
      <c r="B1365" s="178">
        <v>2.33</v>
      </c>
      <c r="C1365" s="178">
        <v>2.55</v>
      </c>
      <c r="D1365" s="178">
        <v>2.73</v>
      </c>
      <c r="E1365" s="178">
        <v>3.15</v>
      </c>
      <c r="F1365" s="178">
        <v>3.87</v>
      </c>
      <c r="G1365" s="178">
        <v>4.15</v>
      </c>
      <c r="H1365" s="178">
        <v>4.4</v>
      </c>
      <c r="I1365" s="178">
        <v>4.6</v>
      </c>
      <c r="J1365" s="178">
        <v>4.76</v>
      </c>
      <c r="K1365" s="179">
        <f>MAX(0,((T1365*(365/365))-VLOOKUP(A1365,VBMA!$A:$D,4,0))  /  (T1365* (365/365)   ))</f>
        <v>0.4304691076</v>
      </c>
      <c r="L1365" s="180">
        <f t="shared" ref="L1365:S1365" si="1368">(B1365*(1-$K1365) * (365/365))/100</f>
        <v>0.01327006979</v>
      </c>
      <c r="M1365" s="180">
        <f t="shared" si="1368"/>
        <v>0.01452303776</v>
      </c>
      <c r="N1365" s="180">
        <f t="shared" si="1368"/>
        <v>0.01554819336</v>
      </c>
      <c r="O1365" s="180">
        <f t="shared" si="1368"/>
        <v>0.01794022311</v>
      </c>
      <c r="P1365" s="180">
        <f t="shared" si="1368"/>
        <v>0.02204084554</v>
      </c>
      <c r="Q1365" s="180">
        <f t="shared" si="1368"/>
        <v>0.02363553204</v>
      </c>
      <c r="R1365" s="180">
        <f t="shared" si="1368"/>
        <v>0.02505935927</v>
      </c>
      <c r="S1365" s="180">
        <f t="shared" si="1368"/>
        <v>0.02619842105</v>
      </c>
      <c r="T1365" s="181">
        <f t="shared" si="3"/>
        <v>4.802197802</v>
      </c>
      <c r="U1365" s="182">
        <f t="shared" si="4"/>
        <v>43922</v>
      </c>
      <c r="V1365" s="182">
        <f t="shared" si="5"/>
        <v>44013</v>
      </c>
      <c r="W1365" s="182">
        <f t="shared" si="6"/>
        <v>44105</v>
      </c>
      <c r="X1365" s="181">
        <f t="shared" si="7"/>
        <v>183</v>
      </c>
      <c r="Y1365" s="181">
        <f t="shared" si="8"/>
        <v>274</v>
      </c>
      <c r="Z1365" s="181">
        <f t="shared" si="9"/>
        <v>366</v>
      </c>
      <c r="AA1365" s="155"/>
      <c r="AB1365" s="9"/>
      <c r="AC1365" s="9"/>
      <c r="AD1365" s="9"/>
      <c r="AE1365" s="9"/>
      <c r="AF1365" s="9"/>
      <c r="AG1365" s="9"/>
      <c r="AH1365" s="9"/>
    </row>
    <row r="1366" ht="15.75" customHeight="1">
      <c r="A1366" s="177">
        <v>43738.0</v>
      </c>
      <c r="B1366" s="178">
        <v>1.84</v>
      </c>
      <c r="C1366" s="178">
        <v>2.43</v>
      </c>
      <c r="D1366" s="178">
        <v>2.63</v>
      </c>
      <c r="E1366" s="178">
        <v>3.07</v>
      </c>
      <c r="F1366" s="178">
        <v>3.8</v>
      </c>
      <c r="G1366" s="178">
        <v>4.09</v>
      </c>
      <c r="H1366" s="178">
        <v>4.4</v>
      </c>
      <c r="I1366" s="178">
        <v>4.6</v>
      </c>
      <c r="J1366" s="178">
        <v>4.73</v>
      </c>
      <c r="K1366" s="179">
        <f>MAX(0,((T1366*(365/365))-VLOOKUP(A1366,VBMA!$A:$D,4,0))  /  (T1366* (365/365)   ))</f>
        <v>0.4302083333</v>
      </c>
      <c r="L1366" s="180">
        <f t="shared" ref="L1366:S1366" si="1369">(B1366*(1-$K1366) * (365/365))/100</f>
        <v>0.01048416667</v>
      </c>
      <c r="M1366" s="180">
        <f t="shared" si="1369"/>
        <v>0.0138459375</v>
      </c>
      <c r="N1366" s="180">
        <f t="shared" si="1369"/>
        <v>0.01498552083</v>
      </c>
      <c r="O1366" s="180">
        <f t="shared" si="1369"/>
        <v>0.01749260417</v>
      </c>
      <c r="P1366" s="180">
        <f t="shared" si="1369"/>
        <v>0.02165208333</v>
      </c>
      <c r="Q1366" s="180">
        <f t="shared" si="1369"/>
        <v>0.02330447917</v>
      </c>
      <c r="R1366" s="180">
        <f t="shared" si="1369"/>
        <v>0.02507083333</v>
      </c>
      <c r="S1366" s="180">
        <f t="shared" si="1369"/>
        <v>0.02621041667</v>
      </c>
      <c r="T1366" s="181">
        <f t="shared" si="3"/>
        <v>4.8</v>
      </c>
      <c r="U1366" s="182">
        <f t="shared" si="4"/>
        <v>43920</v>
      </c>
      <c r="V1366" s="182">
        <f t="shared" si="5"/>
        <v>44012</v>
      </c>
      <c r="W1366" s="182">
        <f t="shared" si="6"/>
        <v>44104</v>
      </c>
      <c r="X1366" s="181">
        <f t="shared" si="7"/>
        <v>182</v>
      </c>
      <c r="Y1366" s="181">
        <f t="shared" si="8"/>
        <v>274</v>
      </c>
      <c r="Z1366" s="181">
        <f t="shared" si="9"/>
        <v>366</v>
      </c>
      <c r="AA1366" s="155"/>
      <c r="AB1366" s="9"/>
      <c r="AC1366" s="9"/>
      <c r="AD1366" s="9"/>
      <c r="AE1366" s="9"/>
      <c r="AF1366" s="9"/>
      <c r="AG1366" s="9"/>
      <c r="AH1366" s="9"/>
    </row>
    <row r="1367" ht="15.75" customHeight="1">
      <c r="A1367" s="177">
        <v>43735.0</v>
      </c>
      <c r="B1367" s="178">
        <v>2.17</v>
      </c>
      <c r="C1367" s="178">
        <v>2.46</v>
      </c>
      <c r="D1367" s="178">
        <v>2.6</v>
      </c>
      <c r="E1367" s="178">
        <v>3.07</v>
      </c>
      <c r="F1367" s="178">
        <v>3.81</v>
      </c>
      <c r="G1367" s="178">
        <v>4.1</v>
      </c>
      <c r="H1367" s="178">
        <v>4.37</v>
      </c>
      <c r="I1367" s="178">
        <v>4.6</v>
      </c>
      <c r="J1367" s="178">
        <v>4.73</v>
      </c>
      <c r="K1367" s="179">
        <f>MAX(0,((T1367*(365/365))-VLOOKUP(A1367,VBMA!$A:$D,4,0))  /  (T1367* (365/365)   ))</f>
        <v>0.433747412</v>
      </c>
      <c r="L1367" s="180">
        <f t="shared" ref="L1367:S1367" si="1370">(B1367*(1-$K1367) * (365/365))/100</f>
        <v>0.01228768116</v>
      </c>
      <c r="M1367" s="180">
        <f t="shared" si="1370"/>
        <v>0.01392981366</v>
      </c>
      <c r="N1367" s="180">
        <f t="shared" si="1370"/>
        <v>0.01472256729</v>
      </c>
      <c r="O1367" s="180">
        <f t="shared" si="1370"/>
        <v>0.01738395445</v>
      </c>
      <c r="P1367" s="180">
        <f t="shared" si="1370"/>
        <v>0.0215742236</v>
      </c>
      <c r="Q1367" s="180">
        <f t="shared" si="1370"/>
        <v>0.02321635611</v>
      </c>
      <c r="R1367" s="180">
        <f t="shared" si="1370"/>
        <v>0.0247452381</v>
      </c>
      <c r="S1367" s="180">
        <f t="shared" si="1370"/>
        <v>0.02604761905</v>
      </c>
      <c r="T1367" s="181">
        <f t="shared" si="3"/>
        <v>4.83</v>
      </c>
      <c r="U1367" s="182">
        <f t="shared" si="4"/>
        <v>43917</v>
      </c>
      <c r="V1367" s="182">
        <f t="shared" si="5"/>
        <v>44009</v>
      </c>
      <c r="W1367" s="182">
        <f t="shared" si="6"/>
        <v>44101</v>
      </c>
      <c r="X1367" s="181">
        <f t="shared" si="7"/>
        <v>182</v>
      </c>
      <c r="Y1367" s="181">
        <f t="shared" si="8"/>
        <v>274</v>
      </c>
      <c r="Z1367" s="181">
        <f t="shared" si="9"/>
        <v>366</v>
      </c>
      <c r="AA1367" s="155"/>
      <c r="AB1367" s="9"/>
      <c r="AC1367" s="9"/>
      <c r="AD1367" s="9"/>
      <c r="AE1367" s="9"/>
      <c r="AF1367" s="9"/>
      <c r="AG1367" s="9"/>
      <c r="AH1367" s="9"/>
    </row>
    <row r="1368" ht="15.75" customHeight="1">
      <c r="A1368" s="177">
        <v>43734.0</v>
      </c>
      <c r="B1368" s="178">
        <v>2.25</v>
      </c>
      <c r="C1368" s="178">
        <v>2.48</v>
      </c>
      <c r="D1368" s="178">
        <v>2.6</v>
      </c>
      <c r="E1368" s="178">
        <v>3.1</v>
      </c>
      <c r="F1368" s="178">
        <v>3.78</v>
      </c>
      <c r="G1368" s="178">
        <v>4.1</v>
      </c>
      <c r="H1368" s="178">
        <v>4.4</v>
      </c>
      <c r="I1368" s="178">
        <v>4.6</v>
      </c>
      <c r="J1368" s="178">
        <v>4.75</v>
      </c>
      <c r="K1368" s="179">
        <f>MAX(0,((T1368*(365/365))-VLOOKUP(A1368,VBMA!$A:$D,4,0))  /  (T1368* (365/365)   ))</f>
        <v>0.4322916667</v>
      </c>
      <c r="L1368" s="180">
        <f t="shared" ref="L1368:S1368" si="1371">(B1368*(1-$K1368) * (365/365))/100</f>
        <v>0.0127734375</v>
      </c>
      <c r="M1368" s="180">
        <f t="shared" si="1371"/>
        <v>0.01407916667</v>
      </c>
      <c r="N1368" s="180">
        <f t="shared" si="1371"/>
        <v>0.01476041667</v>
      </c>
      <c r="O1368" s="180">
        <f t="shared" si="1371"/>
        <v>0.01759895833</v>
      </c>
      <c r="P1368" s="180">
        <f t="shared" si="1371"/>
        <v>0.021459375</v>
      </c>
      <c r="Q1368" s="180">
        <f t="shared" si="1371"/>
        <v>0.02327604167</v>
      </c>
      <c r="R1368" s="180">
        <f t="shared" si="1371"/>
        <v>0.02497916667</v>
      </c>
      <c r="S1368" s="180">
        <f t="shared" si="1371"/>
        <v>0.02611458333</v>
      </c>
      <c r="T1368" s="181">
        <f t="shared" si="3"/>
        <v>4.8</v>
      </c>
      <c r="U1368" s="182">
        <f t="shared" si="4"/>
        <v>43916</v>
      </c>
      <c r="V1368" s="182">
        <f t="shared" si="5"/>
        <v>44008</v>
      </c>
      <c r="W1368" s="182">
        <f t="shared" si="6"/>
        <v>44100</v>
      </c>
      <c r="X1368" s="181">
        <f t="shared" si="7"/>
        <v>182</v>
      </c>
      <c r="Y1368" s="181">
        <f t="shared" si="8"/>
        <v>274</v>
      </c>
      <c r="Z1368" s="181">
        <f t="shared" si="9"/>
        <v>366</v>
      </c>
      <c r="AA1368" s="155"/>
      <c r="AB1368" s="9"/>
      <c r="AC1368" s="9"/>
      <c r="AD1368" s="9"/>
      <c r="AE1368" s="9"/>
      <c r="AF1368" s="9"/>
      <c r="AG1368" s="9"/>
      <c r="AH1368" s="9"/>
    </row>
    <row r="1369" ht="15.75" customHeight="1">
      <c r="A1369" s="177">
        <v>43733.0</v>
      </c>
      <c r="B1369" s="178">
        <v>2.23</v>
      </c>
      <c r="C1369" s="178">
        <v>2.43</v>
      </c>
      <c r="D1369" s="178">
        <v>2.58</v>
      </c>
      <c r="E1369" s="178">
        <v>3.12</v>
      </c>
      <c r="F1369" s="178">
        <v>3.8</v>
      </c>
      <c r="G1369" s="178">
        <v>4.12</v>
      </c>
      <c r="H1369" s="178">
        <v>4.36</v>
      </c>
      <c r="I1369" s="178">
        <v>4.6</v>
      </c>
      <c r="J1369" s="178">
        <v>4.76</v>
      </c>
      <c r="K1369" s="179">
        <f>MAX(0,((T1369*(365/365))-VLOOKUP(A1369,VBMA!$A:$D,4,0))  /  (T1369* (365/365)   ))</f>
        <v>0.4411157025</v>
      </c>
      <c r="L1369" s="180">
        <f t="shared" ref="L1369:S1369" si="1372">(B1369*(1-$K1369) * (365/365))/100</f>
        <v>0.01246311983</v>
      </c>
      <c r="M1369" s="180">
        <f t="shared" si="1372"/>
        <v>0.01358088843</v>
      </c>
      <c r="N1369" s="180">
        <f t="shared" si="1372"/>
        <v>0.01441921488</v>
      </c>
      <c r="O1369" s="180">
        <f t="shared" si="1372"/>
        <v>0.01743719008</v>
      </c>
      <c r="P1369" s="180">
        <f t="shared" si="1372"/>
        <v>0.02123760331</v>
      </c>
      <c r="Q1369" s="180">
        <f t="shared" si="1372"/>
        <v>0.02302603306</v>
      </c>
      <c r="R1369" s="180">
        <f t="shared" si="1372"/>
        <v>0.02436735537</v>
      </c>
      <c r="S1369" s="180">
        <f t="shared" si="1372"/>
        <v>0.02570867769</v>
      </c>
      <c r="T1369" s="181">
        <f t="shared" si="3"/>
        <v>4.84</v>
      </c>
      <c r="U1369" s="182">
        <f t="shared" si="4"/>
        <v>43915</v>
      </c>
      <c r="V1369" s="182">
        <f t="shared" si="5"/>
        <v>44007</v>
      </c>
      <c r="W1369" s="182">
        <f t="shared" si="6"/>
        <v>44099</v>
      </c>
      <c r="X1369" s="181">
        <f t="shared" si="7"/>
        <v>182</v>
      </c>
      <c r="Y1369" s="181">
        <f t="shared" si="8"/>
        <v>274</v>
      </c>
      <c r="Z1369" s="181">
        <f t="shared" si="9"/>
        <v>366</v>
      </c>
      <c r="AA1369" s="155"/>
      <c r="AB1369" s="9"/>
      <c r="AC1369" s="9"/>
      <c r="AD1369" s="9"/>
      <c r="AE1369" s="9"/>
      <c r="AF1369" s="9"/>
      <c r="AG1369" s="9"/>
      <c r="AH1369" s="9"/>
    </row>
    <row r="1370" ht="15.75" customHeight="1">
      <c r="A1370" s="177">
        <v>43732.0</v>
      </c>
      <c r="B1370" s="178">
        <v>2.23</v>
      </c>
      <c r="C1370" s="178">
        <v>2.47</v>
      </c>
      <c r="D1370" s="178">
        <v>2.67</v>
      </c>
      <c r="E1370" s="178">
        <v>3.15</v>
      </c>
      <c r="F1370" s="178">
        <v>3.85</v>
      </c>
      <c r="G1370" s="178">
        <v>4.12</v>
      </c>
      <c r="H1370" s="178">
        <v>4.42</v>
      </c>
      <c r="I1370" s="178">
        <v>4.66</v>
      </c>
      <c r="J1370" s="178">
        <v>4.82</v>
      </c>
      <c r="K1370" s="179">
        <f>MAX(0,((T1370*(365/365))-VLOOKUP(A1370,VBMA!$A:$D,4,0))  /  (T1370* (365/365)   ))</f>
        <v>0.4551020408</v>
      </c>
      <c r="L1370" s="180">
        <f t="shared" ref="L1370:S1370" si="1373">(B1370*(1-$K1370) * (365/365))/100</f>
        <v>0.01215122449</v>
      </c>
      <c r="M1370" s="180">
        <f t="shared" si="1373"/>
        <v>0.01345897959</v>
      </c>
      <c r="N1370" s="180">
        <f t="shared" si="1373"/>
        <v>0.01454877551</v>
      </c>
      <c r="O1370" s="180">
        <f t="shared" si="1373"/>
        <v>0.01716428571</v>
      </c>
      <c r="P1370" s="180">
        <f t="shared" si="1373"/>
        <v>0.02097857143</v>
      </c>
      <c r="Q1370" s="180">
        <f t="shared" si="1373"/>
        <v>0.02244979592</v>
      </c>
      <c r="R1370" s="180">
        <f t="shared" si="1373"/>
        <v>0.0240844898</v>
      </c>
      <c r="S1370" s="180">
        <f t="shared" si="1373"/>
        <v>0.0253922449</v>
      </c>
      <c r="T1370" s="181">
        <f t="shared" si="3"/>
        <v>4.9</v>
      </c>
      <c r="U1370" s="182">
        <f t="shared" si="4"/>
        <v>43914</v>
      </c>
      <c r="V1370" s="182">
        <f t="shared" si="5"/>
        <v>44006</v>
      </c>
      <c r="W1370" s="182">
        <f t="shared" si="6"/>
        <v>44098</v>
      </c>
      <c r="X1370" s="181">
        <f t="shared" si="7"/>
        <v>182</v>
      </c>
      <c r="Y1370" s="181">
        <f t="shared" si="8"/>
        <v>274</v>
      </c>
      <c r="Z1370" s="181">
        <f t="shared" si="9"/>
        <v>366</v>
      </c>
      <c r="AA1370" s="155"/>
      <c r="AB1370" s="9"/>
      <c r="AC1370" s="9"/>
      <c r="AD1370" s="9"/>
      <c r="AE1370" s="9"/>
      <c r="AF1370" s="9"/>
      <c r="AG1370" s="9"/>
      <c r="AH1370" s="9"/>
    </row>
    <row r="1371" ht="15.75" customHeight="1">
      <c r="A1371" s="177">
        <v>43731.0</v>
      </c>
      <c r="B1371" s="178">
        <v>2.27</v>
      </c>
      <c r="C1371" s="178">
        <v>2.49</v>
      </c>
      <c r="D1371" s="178">
        <v>2.64</v>
      </c>
      <c r="E1371" s="178">
        <v>3.1</v>
      </c>
      <c r="F1371" s="178">
        <v>3.83</v>
      </c>
      <c r="G1371" s="178">
        <v>4.07</v>
      </c>
      <c r="H1371" s="178">
        <v>4.4</v>
      </c>
      <c r="I1371" s="178">
        <v>4.65</v>
      </c>
      <c r="J1371" s="178">
        <v>4.8</v>
      </c>
      <c r="K1371" s="179">
        <f>MAX(0,((T1371*(365/365))-VLOOKUP(A1371,VBMA!$A:$D,4,0))  /  (T1371* (365/365)   ))</f>
        <v>0.4581632653</v>
      </c>
      <c r="L1371" s="180">
        <f t="shared" ref="L1371:S1371" si="1374">(B1371*(1-$K1371) * (365/365))/100</f>
        <v>0.01229969388</v>
      </c>
      <c r="M1371" s="180">
        <f t="shared" si="1374"/>
        <v>0.01349173469</v>
      </c>
      <c r="N1371" s="180">
        <f t="shared" si="1374"/>
        <v>0.0143044898</v>
      </c>
      <c r="O1371" s="180">
        <f t="shared" si="1374"/>
        <v>0.01679693878</v>
      </c>
      <c r="P1371" s="180">
        <f t="shared" si="1374"/>
        <v>0.02075234694</v>
      </c>
      <c r="Q1371" s="180">
        <f t="shared" si="1374"/>
        <v>0.0220527551</v>
      </c>
      <c r="R1371" s="180">
        <f t="shared" si="1374"/>
        <v>0.02384081633</v>
      </c>
      <c r="S1371" s="180">
        <f t="shared" si="1374"/>
        <v>0.02519540816</v>
      </c>
      <c r="T1371" s="181">
        <f t="shared" si="3"/>
        <v>4.9</v>
      </c>
      <c r="U1371" s="182">
        <f t="shared" si="4"/>
        <v>43913</v>
      </c>
      <c r="V1371" s="182">
        <f t="shared" si="5"/>
        <v>44005</v>
      </c>
      <c r="W1371" s="182">
        <f t="shared" si="6"/>
        <v>44097</v>
      </c>
      <c r="X1371" s="181">
        <f t="shared" si="7"/>
        <v>182</v>
      </c>
      <c r="Y1371" s="181">
        <f t="shared" si="8"/>
        <v>274</v>
      </c>
      <c r="Z1371" s="181">
        <f t="shared" si="9"/>
        <v>366</v>
      </c>
      <c r="AA1371" s="155"/>
      <c r="AB1371" s="9"/>
      <c r="AC1371" s="9"/>
      <c r="AD1371" s="9"/>
      <c r="AE1371" s="9"/>
      <c r="AF1371" s="9"/>
      <c r="AG1371" s="9"/>
      <c r="AH1371" s="9"/>
    </row>
    <row r="1372" ht="15.75" customHeight="1">
      <c r="A1372" s="177">
        <v>43728.0</v>
      </c>
      <c r="B1372" s="178">
        <v>2.26</v>
      </c>
      <c r="C1372" s="178">
        <v>2.5</v>
      </c>
      <c r="D1372" s="178">
        <v>2.78</v>
      </c>
      <c r="E1372" s="178">
        <v>3.22</v>
      </c>
      <c r="F1372" s="178">
        <v>3.86</v>
      </c>
      <c r="G1372" s="178">
        <v>4.12</v>
      </c>
      <c r="H1372" s="178">
        <v>4.46</v>
      </c>
      <c r="I1372" s="178">
        <v>4.68</v>
      </c>
      <c r="J1372" s="178">
        <v>4.82</v>
      </c>
      <c r="K1372" s="179">
        <f>MAX(0,((T1372*(365/365))-VLOOKUP(A1372,VBMA!$A:$D,4,0))  /  (T1372* (365/365)   ))</f>
        <v>0.46</v>
      </c>
      <c r="L1372" s="180">
        <f t="shared" ref="L1372:S1372" si="1375">(B1372*(1-$K1372) * (365/365))/100</f>
        <v>0.012204</v>
      </c>
      <c r="M1372" s="180">
        <f t="shared" si="1375"/>
        <v>0.0135</v>
      </c>
      <c r="N1372" s="180">
        <f t="shared" si="1375"/>
        <v>0.015012</v>
      </c>
      <c r="O1372" s="180">
        <f t="shared" si="1375"/>
        <v>0.017388</v>
      </c>
      <c r="P1372" s="180">
        <f t="shared" si="1375"/>
        <v>0.020844</v>
      </c>
      <c r="Q1372" s="180">
        <f t="shared" si="1375"/>
        <v>0.022248</v>
      </c>
      <c r="R1372" s="180">
        <f t="shared" si="1375"/>
        <v>0.024084</v>
      </c>
      <c r="S1372" s="180">
        <f t="shared" si="1375"/>
        <v>0.025272</v>
      </c>
      <c r="T1372" s="181">
        <f t="shared" si="3"/>
        <v>4.9</v>
      </c>
      <c r="U1372" s="182">
        <f t="shared" si="4"/>
        <v>43910</v>
      </c>
      <c r="V1372" s="182">
        <f t="shared" si="5"/>
        <v>44002</v>
      </c>
      <c r="W1372" s="182">
        <f t="shared" si="6"/>
        <v>44094</v>
      </c>
      <c r="X1372" s="181">
        <f t="shared" si="7"/>
        <v>182</v>
      </c>
      <c r="Y1372" s="181">
        <f t="shared" si="8"/>
        <v>274</v>
      </c>
      <c r="Z1372" s="181">
        <f t="shared" si="9"/>
        <v>366</v>
      </c>
      <c r="AA1372" s="155"/>
      <c r="AB1372" s="9"/>
      <c r="AC1372" s="9"/>
      <c r="AD1372" s="9"/>
      <c r="AE1372" s="9"/>
      <c r="AF1372" s="9"/>
      <c r="AG1372" s="9"/>
      <c r="AH1372" s="9"/>
    </row>
    <row r="1373" ht="15.75" customHeight="1">
      <c r="A1373" s="177">
        <v>43727.0</v>
      </c>
      <c r="B1373" s="178">
        <v>2.35</v>
      </c>
      <c r="C1373" s="178">
        <v>2.5</v>
      </c>
      <c r="D1373" s="178">
        <v>2.75</v>
      </c>
      <c r="E1373" s="178">
        <v>3.25</v>
      </c>
      <c r="F1373" s="178">
        <v>3.88</v>
      </c>
      <c r="G1373" s="178">
        <v>4.13</v>
      </c>
      <c r="H1373" s="178">
        <v>4.38</v>
      </c>
      <c r="I1373" s="178">
        <v>4.62</v>
      </c>
      <c r="J1373" s="178">
        <v>4.76</v>
      </c>
      <c r="K1373" s="179">
        <f>MAX(0,((T1373*(365/365))-VLOOKUP(A1373,VBMA!$A:$D,4,0))  /  (T1373* (365/365)   ))</f>
        <v>0.4650205761</v>
      </c>
      <c r="L1373" s="180">
        <f t="shared" ref="L1373:S1373" si="1376">(B1373*(1-$K1373) * (365/365))/100</f>
        <v>0.01257201646</v>
      </c>
      <c r="M1373" s="180">
        <f t="shared" si="1376"/>
        <v>0.0133744856</v>
      </c>
      <c r="N1373" s="180">
        <f t="shared" si="1376"/>
        <v>0.01471193416</v>
      </c>
      <c r="O1373" s="180">
        <f t="shared" si="1376"/>
        <v>0.01738683128</v>
      </c>
      <c r="P1373" s="180">
        <f t="shared" si="1376"/>
        <v>0.02075720165</v>
      </c>
      <c r="Q1373" s="180">
        <f t="shared" si="1376"/>
        <v>0.02209465021</v>
      </c>
      <c r="R1373" s="180">
        <f t="shared" si="1376"/>
        <v>0.02343209877</v>
      </c>
      <c r="S1373" s="180">
        <f t="shared" si="1376"/>
        <v>0.02471604938</v>
      </c>
      <c r="T1373" s="181">
        <f t="shared" si="3"/>
        <v>4.86</v>
      </c>
      <c r="U1373" s="182">
        <f t="shared" si="4"/>
        <v>43909</v>
      </c>
      <c r="V1373" s="182">
        <f t="shared" si="5"/>
        <v>44001</v>
      </c>
      <c r="W1373" s="182">
        <f t="shared" si="6"/>
        <v>44093</v>
      </c>
      <c r="X1373" s="181">
        <f t="shared" si="7"/>
        <v>182</v>
      </c>
      <c r="Y1373" s="181">
        <f t="shared" si="8"/>
        <v>274</v>
      </c>
      <c r="Z1373" s="181">
        <f t="shared" si="9"/>
        <v>366</v>
      </c>
      <c r="AA1373" s="155"/>
      <c r="AB1373" s="9"/>
      <c r="AC1373" s="9"/>
      <c r="AD1373" s="9"/>
      <c r="AE1373" s="9"/>
      <c r="AF1373" s="9"/>
      <c r="AG1373" s="9"/>
      <c r="AH1373" s="9"/>
    </row>
    <row r="1374" ht="15.75" customHeight="1">
      <c r="A1374" s="177">
        <v>43726.0</v>
      </c>
      <c r="B1374" s="178">
        <v>2.5</v>
      </c>
      <c r="C1374" s="178">
        <v>2.62</v>
      </c>
      <c r="D1374" s="178">
        <v>2.84</v>
      </c>
      <c r="E1374" s="178">
        <v>3.26</v>
      </c>
      <c r="F1374" s="178">
        <v>3.94</v>
      </c>
      <c r="G1374" s="178">
        <v>4.22</v>
      </c>
      <c r="H1374" s="178">
        <v>4.4</v>
      </c>
      <c r="I1374" s="178">
        <v>4.65</v>
      </c>
      <c r="J1374" s="178">
        <v>4.78</v>
      </c>
      <c r="K1374" s="179">
        <f>MAX(0,((T1374*(365/365))-VLOOKUP(A1374,VBMA!$A:$D,4,0))  /  (T1374* (365/365)   ))</f>
        <v>0.4683673469</v>
      </c>
      <c r="L1374" s="180">
        <f t="shared" ref="L1374:S1374" si="1377">(B1374*(1-$K1374) * (365/365))/100</f>
        <v>0.01329081633</v>
      </c>
      <c r="M1374" s="180">
        <f t="shared" si="1377"/>
        <v>0.01392877551</v>
      </c>
      <c r="N1374" s="180">
        <f t="shared" si="1377"/>
        <v>0.01509836735</v>
      </c>
      <c r="O1374" s="180">
        <f t="shared" si="1377"/>
        <v>0.01733122449</v>
      </c>
      <c r="P1374" s="180">
        <f t="shared" si="1377"/>
        <v>0.02094632653</v>
      </c>
      <c r="Q1374" s="180">
        <f t="shared" si="1377"/>
        <v>0.02243489796</v>
      </c>
      <c r="R1374" s="180">
        <f t="shared" si="1377"/>
        <v>0.02339183673</v>
      </c>
      <c r="S1374" s="180">
        <f t="shared" si="1377"/>
        <v>0.02472091837</v>
      </c>
      <c r="T1374" s="181">
        <f t="shared" si="3"/>
        <v>4.9</v>
      </c>
      <c r="U1374" s="182">
        <f t="shared" si="4"/>
        <v>43908</v>
      </c>
      <c r="V1374" s="182">
        <f t="shared" si="5"/>
        <v>44000</v>
      </c>
      <c r="W1374" s="182">
        <f t="shared" si="6"/>
        <v>44092</v>
      </c>
      <c r="X1374" s="181">
        <f t="shared" si="7"/>
        <v>182</v>
      </c>
      <c r="Y1374" s="181">
        <f t="shared" si="8"/>
        <v>274</v>
      </c>
      <c r="Z1374" s="181">
        <f t="shared" si="9"/>
        <v>366</v>
      </c>
      <c r="AA1374" s="155"/>
      <c r="AB1374" s="9"/>
      <c r="AC1374" s="9"/>
      <c r="AD1374" s="9"/>
      <c r="AE1374" s="9"/>
      <c r="AF1374" s="9"/>
      <c r="AG1374" s="9"/>
      <c r="AH1374" s="9"/>
    </row>
    <row r="1375" ht="15.75" customHeight="1">
      <c r="A1375" s="177">
        <v>43725.0</v>
      </c>
      <c r="B1375" s="178">
        <v>2.54</v>
      </c>
      <c r="C1375" s="178">
        <v>2.68</v>
      </c>
      <c r="D1375" s="178">
        <v>2.94</v>
      </c>
      <c r="E1375" s="178">
        <v>3.36</v>
      </c>
      <c r="F1375" s="178">
        <v>3.98</v>
      </c>
      <c r="G1375" s="178">
        <v>4.14</v>
      </c>
      <c r="H1375" s="178">
        <v>4.4</v>
      </c>
      <c r="I1375" s="178">
        <v>4.6</v>
      </c>
      <c r="J1375" s="178">
        <v>4.78</v>
      </c>
      <c r="K1375" s="179">
        <f>MAX(0,((T1375*(365/365))-VLOOKUP(A1375,VBMA!$A:$D,4,0))  /  (T1375* (365/365)   ))</f>
        <v>0.4541666667</v>
      </c>
      <c r="L1375" s="180">
        <f t="shared" ref="L1375:S1375" si="1378">(B1375*(1-$K1375) * (365/365))/100</f>
        <v>0.01386416667</v>
      </c>
      <c r="M1375" s="180">
        <f t="shared" si="1378"/>
        <v>0.01462833333</v>
      </c>
      <c r="N1375" s="180">
        <f t="shared" si="1378"/>
        <v>0.0160475</v>
      </c>
      <c r="O1375" s="180">
        <f t="shared" si="1378"/>
        <v>0.01834</v>
      </c>
      <c r="P1375" s="180">
        <f t="shared" si="1378"/>
        <v>0.02172416667</v>
      </c>
      <c r="Q1375" s="180">
        <f t="shared" si="1378"/>
        <v>0.0225975</v>
      </c>
      <c r="R1375" s="180">
        <f t="shared" si="1378"/>
        <v>0.02401666667</v>
      </c>
      <c r="S1375" s="180">
        <f t="shared" si="1378"/>
        <v>0.02510833333</v>
      </c>
      <c r="T1375" s="181">
        <f t="shared" si="3"/>
        <v>4.8</v>
      </c>
      <c r="U1375" s="182">
        <f t="shared" si="4"/>
        <v>43907</v>
      </c>
      <c r="V1375" s="182">
        <f t="shared" si="5"/>
        <v>43999</v>
      </c>
      <c r="W1375" s="182">
        <f t="shared" si="6"/>
        <v>44091</v>
      </c>
      <c r="X1375" s="181">
        <f t="shared" si="7"/>
        <v>182</v>
      </c>
      <c r="Y1375" s="181">
        <f t="shared" si="8"/>
        <v>274</v>
      </c>
      <c r="Z1375" s="181">
        <f t="shared" si="9"/>
        <v>366</v>
      </c>
      <c r="AA1375" s="155"/>
      <c r="AB1375" s="9"/>
      <c r="AC1375" s="9"/>
      <c r="AD1375" s="9"/>
      <c r="AE1375" s="9"/>
      <c r="AF1375" s="9"/>
      <c r="AG1375" s="9"/>
      <c r="AH1375" s="9"/>
    </row>
    <row r="1376" ht="15.75" customHeight="1">
      <c r="A1376" s="177">
        <v>43724.0</v>
      </c>
      <c r="B1376" s="178">
        <v>2.65</v>
      </c>
      <c r="C1376" s="178">
        <v>2.83</v>
      </c>
      <c r="D1376" s="178">
        <v>3.08</v>
      </c>
      <c r="E1376" s="178">
        <v>3.48</v>
      </c>
      <c r="F1376" s="178">
        <v>4.07</v>
      </c>
      <c r="G1376" s="178">
        <v>4.23</v>
      </c>
      <c r="H1376" s="178">
        <v>4.44</v>
      </c>
      <c r="I1376" s="178">
        <v>4.62</v>
      </c>
      <c r="J1376" s="178">
        <v>4.78</v>
      </c>
      <c r="K1376" s="179">
        <f>MAX(0,((T1376*(365/365))-VLOOKUP(A1376,VBMA!$A:$D,4,0))  /  (T1376* (365/365)   ))</f>
        <v>0.4635416667</v>
      </c>
      <c r="L1376" s="180">
        <f t="shared" ref="L1376:S1376" si="1379">(B1376*(1-$K1376) * (365/365))/100</f>
        <v>0.01421614583</v>
      </c>
      <c r="M1376" s="180">
        <f t="shared" si="1379"/>
        <v>0.01518177083</v>
      </c>
      <c r="N1376" s="180">
        <f t="shared" si="1379"/>
        <v>0.01652291667</v>
      </c>
      <c r="O1376" s="180">
        <f t="shared" si="1379"/>
        <v>0.01866875</v>
      </c>
      <c r="P1376" s="180">
        <f t="shared" si="1379"/>
        <v>0.02183385417</v>
      </c>
      <c r="Q1376" s="180">
        <f t="shared" si="1379"/>
        <v>0.0226921875</v>
      </c>
      <c r="R1376" s="180">
        <f t="shared" si="1379"/>
        <v>0.02381875</v>
      </c>
      <c r="S1376" s="180">
        <f t="shared" si="1379"/>
        <v>0.024784375</v>
      </c>
      <c r="T1376" s="181">
        <f t="shared" si="3"/>
        <v>4.8</v>
      </c>
      <c r="U1376" s="182">
        <f t="shared" si="4"/>
        <v>43906</v>
      </c>
      <c r="V1376" s="182">
        <f t="shared" si="5"/>
        <v>43998</v>
      </c>
      <c r="W1376" s="182">
        <f t="shared" si="6"/>
        <v>44090</v>
      </c>
      <c r="X1376" s="181">
        <f t="shared" si="7"/>
        <v>182</v>
      </c>
      <c r="Y1376" s="181">
        <f t="shared" si="8"/>
        <v>274</v>
      </c>
      <c r="Z1376" s="181">
        <f t="shared" si="9"/>
        <v>366</v>
      </c>
      <c r="AA1376" s="155"/>
      <c r="AB1376" s="9"/>
      <c r="AC1376" s="9"/>
      <c r="AD1376" s="9"/>
      <c r="AE1376" s="9"/>
      <c r="AF1376" s="9"/>
      <c r="AG1376" s="9"/>
      <c r="AH1376" s="9"/>
    </row>
    <row r="1377" ht="15.75" customHeight="1">
      <c r="A1377" s="177">
        <v>43721.0</v>
      </c>
      <c r="B1377" s="178">
        <v>2.78</v>
      </c>
      <c r="C1377" s="178">
        <v>2.96</v>
      </c>
      <c r="D1377" s="178">
        <v>3.22</v>
      </c>
      <c r="E1377" s="178">
        <v>3.54</v>
      </c>
      <c r="F1377" s="178">
        <v>4.02</v>
      </c>
      <c r="G1377" s="178">
        <v>4.2</v>
      </c>
      <c r="H1377" s="178">
        <v>4.48</v>
      </c>
      <c r="I1377" s="178">
        <v>4.65</v>
      </c>
      <c r="J1377" s="178">
        <v>4.8</v>
      </c>
      <c r="K1377" s="179">
        <f>MAX(0,((T1377*(365/365))-VLOOKUP(A1377,VBMA!$A:$D,4,0))  /  (T1377* (365/365)   ))</f>
        <v>0.4595435685</v>
      </c>
      <c r="L1377" s="180">
        <f t="shared" ref="L1377:S1377" si="1380">(B1377*(1-$K1377) * (365/365))/100</f>
        <v>0.0150246888</v>
      </c>
      <c r="M1377" s="180">
        <f t="shared" si="1380"/>
        <v>0.01599751037</v>
      </c>
      <c r="N1377" s="180">
        <f t="shared" si="1380"/>
        <v>0.0174026971</v>
      </c>
      <c r="O1377" s="180">
        <f t="shared" si="1380"/>
        <v>0.01913215768</v>
      </c>
      <c r="P1377" s="180">
        <f t="shared" si="1380"/>
        <v>0.02172634855</v>
      </c>
      <c r="Q1377" s="180">
        <f t="shared" si="1380"/>
        <v>0.02269917012</v>
      </c>
      <c r="R1377" s="180">
        <f t="shared" si="1380"/>
        <v>0.02421244813</v>
      </c>
      <c r="S1377" s="180">
        <f t="shared" si="1380"/>
        <v>0.02513122407</v>
      </c>
      <c r="T1377" s="181">
        <f t="shared" si="3"/>
        <v>4.82</v>
      </c>
      <c r="U1377" s="182">
        <f t="shared" si="4"/>
        <v>43903</v>
      </c>
      <c r="V1377" s="182">
        <f t="shared" si="5"/>
        <v>43995</v>
      </c>
      <c r="W1377" s="182">
        <f t="shared" si="6"/>
        <v>44087</v>
      </c>
      <c r="X1377" s="181">
        <f t="shared" si="7"/>
        <v>182</v>
      </c>
      <c r="Y1377" s="181">
        <f t="shared" si="8"/>
        <v>274</v>
      </c>
      <c r="Z1377" s="181">
        <f t="shared" si="9"/>
        <v>366</v>
      </c>
      <c r="AA1377" s="155"/>
      <c r="AB1377" s="9"/>
      <c r="AC1377" s="9"/>
      <c r="AD1377" s="9"/>
      <c r="AE1377" s="9"/>
      <c r="AF1377" s="9"/>
      <c r="AG1377" s="9"/>
      <c r="AH1377" s="9"/>
    </row>
    <row r="1378" ht="15.75" customHeight="1">
      <c r="A1378" s="177">
        <v>43720.0</v>
      </c>
      <c r="B1378" s="178">
        <v>2.95</v>
      </c>
      <c r="C1378" s="178">
        <v>3.12</v>
      </c>
      <c r="D1378" s="178">
        <v>3.23</v>
      </c>
      <c r="E1378" s="178">
        <v>3.58</v>
      </c>
      <c r="F1378" s="178">
        <v>4.05</v>
      </c>
      <c r="G1378" s="178">
        <v>4.27</v>
      </c>
      <c r="H1378" s="178">
        <v>4.48</v>
      </c>
      <c r="I1378" s="178">
        <v>4.64</v>
      </c>
      <c r="J1378" s="178">
        <v>4.74</v>
      </c>
      <c r="K1378" s="179">
        <f>MAX(0,((T1378*(365/365))-VLOOKUP(A1378,VBMA!$A:$D,4,0))  /  (T1378* (365/365)   ))</f>
        <v>0.4441666667</v>
      </c>
      <c r="L1378" s="180">
        <f t="shared" ref="L1378:S1378" si="1381">(B1378*(1-$K1378) * (365/365))/100</f>
        <v>0.01639708333</v>
      </c>
      <c r="M1378" s="180">
        <f t="shared" si="1381"/>
        <v>0.017342</v>
      </c>
      <c r="N1378" s="180">
        <f t="shared" si="1381"/>
        <v>0.01795341667</v>
      </c>
      <c r="O1378" s="180">
        <f t="shared" si="1381"/>
        <v>0.01989883333</v>
      </c>
      <c r="P1378" s="180">
        <f t="shared" si="1381"/>
        <v>0.02251125</v>
      </c>
      <c r="Q1378" s="180">
        <f t="shared" si="1381"/>
        <v>0.02373408333</v>
      </c>
      <c r="R1378" s="180">
        <f t="shared" si="1381"/>
        <v>0.02490133333</v>
      </c>
      <c r="S1378" s="180">
        <f t="shared" si="1381"/>
        <v>0.02579066667</v>
      </c>
      <c r="T1378" s="181">
        <f t="shared" si="3"/>
        <v>4.8</v>
      </c>
      <c r="U1378" s="182">
        <f t="shared" si="4"/>
        <v>43902</v>
      </c>
      <c r="V1378" s="182">
        <f t="shared" si="5"/>
        <v>43994</v>
      </c>
      <c r="W1378" s="182">
        <f t="shared" si="6"/>
        <v>44086</v>
      </c>
      <c r="X1378" s="181">
        <f t="shared" si="7"/>
        <v>182</v>
      </c>
      <c r="Y1378" s="181">
        <f t="shared" si="8"/>
        <v>274</v>
      </c>
      <c r="Z1378" s="181">
        <f t="shared" si="9"/>
        <v>366</v>
      </c>
      <c r="AA1378" s="155"/>
      <c r="AB1378" s="9"/>
      <c r="AC1378" s="9"/>
      <c r="AD1378" s="9"/>
      <c r="AE1378" s="9"/>
      <c r="AF1378" s="9"/>
      <c r="AG1378" s="9"/>
      <c r="AH1378" s="9"/>
    </row>
    <row r="1379" ht="15.75" customHeight="1">
      <c r="A1379" s="177">
        <v>43719.0</v>
      </c>
      <c r="B1379" s="178">
        <v>3.18</v>
      </c>
      <c r="C1379" s="178">
        <v>3.25</v>
      </c>
      <c r="D1379" s="178">
        <v>3.38</v>
      </c>
      <c r="E1379" s="178">
        <v>3.68</v>
      </c>
      <c r="F1379" s="178">
        <v>4.08</v>
      </c>
      <c r="G1379" s="178">
        <v>4.23</v>
      </c>
      <c r="H1379" s="178">
        <v>4.46</v>
      </c>
      <c r="I1379" s="178">
        <v>4.7</v>
      </c>
      <c r="J1379" s="178">
        <v>4.78</v>
      </c>
      <c r="K1379" s="179">
        <f>MAX(0,((T1379*(365/365))-VLOOKUP(A1379,VBMA!$A:$D,4,0))  /  (T1379* (365/365)   ))</f>
        <v>0.4564777328</v>
      </c>
      <c r="L1379" s="180">
        <f t="shared" ref="L1379:S1379" si="1382">(B1379*(1-$K1379) * (365/365))/100</f>
        <v>0.0172840081</v>
      </c>
      <c r="M1379" s="180">
        <f t="shared" si="1382"/>
        <v>0.01766447368</v>
      </c>
      <c r="N1379" s="180">
        <f t="shared" si="1382"/>
        <v>0.01837105263</v>
      </c>
      <c r="O1379" s="180">
        <f t="shared" si="1382"/>
        <v>0.02000161943</v>
      </c>
      <c r="P1379" s="180">
        <f t="shared" si="1382"/>
        <v>0.0221757085</v>
      </c>
      <c r="Q1379" s="180">
        <f t="shared" si="1382"/>
        <v>0.0229909919</v>
      </c>
      <c r="R1379" s="180">
        <f t="shared" si="1382"/>
        <v>0.02424109312</v>
      </c>
      <c r="S1379" s="180">
        <f t="shared" si="1382"/>
        <v>0.02554554656</v>
      </c>
      <c r="T1379" s="181">
        <f t="shared" si="3"/>
        <v>4.94</v>
      </c>
      <c r="U1379" s="182">
        <f t="shared" si="4"/>
        <v>43901</v>
      </c>
      <c r="V1379" s="182">
        <f t="shared" si="5"/>
        <v>43993</v>
      </c>
      <c r="W1379" s="182">
        <f t="shared" si="6"/>
        <v>44085</v>
      </c>
      <c r="X1379" s="181">
        <f t="shared" si="7"/>
        <v>182</v>
      </c>
      <c r="Y1379" s="181">
        <f t="shared" si="8"/>
        <v>274</v>
      </c>
      <c r="Z1379" s="181">
        <f t="shared" si="9"/>
        <v>366</v>
      </c>
      <c r="AA1379" s="155"/>
      <c r="AB1379" s="9"/>
      <c r="AC1379" s="9"/>
      <c r="AD1379" s="9"/>
      <c r="AE1379" s="9"/>
      <c r="AF1379" s="9"/>
      <c r="AG1379" s="9"/>
      <c r="AH1379" s="9"/>
    </row>
    <row r="1380" ht="15.75" customHeight="1">
      <c r="A1380" s="177">
        <v>43718.0</v>
      </c>
      <c r="B1380" s="178">
        <v>3.33</v>
      </c>
      <c r="C1380" s="178">
        <v>3.48</v>
      </c>
      <c r="D1380" s="178">
        <v>3.62</v>
      </c>
      <c r="E1380" s="178">
        <v>3.88</v>
      </c>
      <c r="F1380" s="178">
        <v>4.17</v>
      </c>
      <c r="G1380" s="178">
        <v>4.3</v>
      </c>
      <c r="H1380" s="178">
        <v>4.5</v>
      </c>
      <c r="I1380" s="178">
        <v>4.66</v>
      </c>
      <c r="J1380" s="178">
        <v>4.74</v>
      </c>
      <c r="K1380" s="179">
        <f>MAX(0,((T1380*(365/365))-VLOOKUP(A1380,VBMA!$A:$D,4,0))  /  (T1380* (365/365)   ))</f>
        <v>0.4429460581</v>
      </c>
      <c r="L1380" s="180">
        <f t="shared" ref="L1380:S1380" si="1383">(B1380*(1-$K1380) * (365/365))/100</f>
        <v>0.01854989627</v>
      </c>
      <c r="M1380" s="180">
        <f t="shared" si="1383"/>
        <v>0.01938547718</v>
      </c>
      <c r="N1380" s="180">
        <f t="shared" si="1383"/>
        <v>0.0201653527</v>
      </c>
      <c r="O1380" s="180">
        <f t="shared" si="1383"/>
        <v>0.02161369295</v>
      </c>
      <c r="P1380" s="180">
        <f t="shared" si="1383"/>
        <v>0.02322914938</v>
      </c>
      <c r="Q1380" s="180">
        <f t="shared" si="1383"/>
        <v>0.0239533195</v>
      </c>
      <c r="R1380" s="180">
        <f t="shared" si="1383"/>
        <v>0.02506742739</v>
      </c>
      <c r="S1380" s="180">
        <f t="shared" si="1383"/>
        <v>0.02595871369</v>
      </c>
      <c r="T1380" s="181">
        <f t="shared" si="3"/>
        <v>4.82</v>
      </c>
      <c r="U1380" s="182">
        <f t="shared" si="4"/>
        <v>43900</v>
      </c>
      <c r="V1380" s="182">
        <f t="shared" si="5"/>
        <v>43992</v>
      </c>
      <c r="W1380" s="182">
        <f t="shared" si="6"/>
        <v>44084</v>
      </c>
      <c r="X1380" s="181">
        <f t="shared" si="7"/>
        <v>182</v>
      </c>
      <c r="Y1380" s="181">
        <f t="shared" si="8"/>
        <v>274</v>
      </c>
      <c r="Z1380" s="181">
        <f t="shared" si="9"/>
        <v>366</v>
      </c>
      <c r="AA1380" s="155"/>
      <c r="AB1380" s="9"/>
      <c r="AC1380" s="9"/>
      <c r="AD1380" s="9"/>
      <c r="AE1380" s="9"/>
      <c r="AF1380" s="9"/>
      <c r="AG1380" s="9"/>
      <c r="AH1380" s="9"/>
    </row>
    <row r="1381" ht="15.75" customHeight="1">
      <c r="A1381" s="177">
        <v>43717.0</v>
      </c>
      <c r="B1381" s="178">
        <v>3.52</v>
      </c>
      <c r="C1381" s="178">
        <v>3.63</v>
      </c>
      <c r="D1381" s="178">
        <v>3.78</v>
      </c>
      <c r="E1381" s="178">
        <v>4.02</v>
      </c>
      <c r="F1381" s="178">
        <v>4.22</v>
      </c>
      <c r="G1381" s="178">
        <v>4.32</v>
      </c>
      <c r="H1381" s="178">
        <v>4.51</v>
      </c>
      <c r="I1381" s="178">
        <v>4.66</v>
      </c>
      <c r="J1381" s="178">
        <v>4.79</v>
      </c>
      <c r="K1381" s="179">
        <f>MAX(0,((T1381*(365/365))-VLOOKUP(A1381,VBMA!$A:$D,4,0))  /  (T1381* (365/365)   ))</f>
        <v>0.4449064449</v>
      </c>
      <c r="L1381" s="180">
        <f t="shared" ref="L1381:S1381" si="1384">(B1381*(1-$K1381) * (365/365))/100</f>
        <v>0.01953929314</v>
      </c>
      <c r="M1381" s="180">
        <f t="shared" si="1384"/>
        <v>0.02014989605</v>
      </c>
      <c r="N1381" s="180">
        <f t="shared" si="1384"/>
        <v>0.02098253638</v>
      </c>
      <c r="O1381" s="180">
        <f t="shared" si="1384"/>
        <v>0.02231476091</v>
      </c>
      <c r="P1381" s="180">
        <f t="shared" si="1384"/>
        <v>0.02342494802</v>
      </c>
      <c r="Q1381" s="180">
        <f t="shared" si="1384"/>
        <v>0.02398004158</v>
      </c>
      <c r="R1381" s="180">
        <f t="shared" si="1384"/>
        <v>0.02503471933</v>
      </c>
      <c r="S1381" s="180">
        <f t="shared" si="1384"/>
        <v>0.02586735967</v>
      </c>
      <c r="T1381" s="181">
        <f t="shared" si="3"/>
        <v>4.81</v>
      </c>
      <c r="U1381" s="182">
        <f t="shared" si="4"/>
        <v>43899</v>
      </c>
      <c r="V1381" s="182">
        <f t="shared" si="5"/>
        <v>43991</v>
      </c>
      <c r="W1381" s="182">
        <f t="shared" si="6"/>
        <v>44083</v>
      </c>
      <c r="X1381" s="181">
        <f t="shared" si="7"/>
        <v>182</v>
      </c>
      <c r="Y1381" s="181">
        <f t="shared" si="8"/>
        <v>274</v>
      </c>
      <c r="Z1381" s="181">
        <f t="shared" si="9"/>
        <v>366</v>
      </c>
      <c r="AA1381" s="155"/>
      <c r="AB1381" s="9"/>
      <c r="AC1381" s="9"/>
      <c r="AD1381" s="9"/>
      <c r="AE1381" s="9"/>
      <c r="AF1381" s="9"/>
      <c r="AG1381" s="9"/>
      <c r="AH1381" s="9"/>
    </row>
    <row r="1382" ht="15.75" customHeight="1">
      <c r="A1382" s="177">
        <v>43714.0</v>
      </c>
      <c r="B1382" s="178">
        <v>3.65</v>
      </c>
      <c r="C1382" s="178">
        <v>3.8</v>
      </c>
      <c r="D1382" s="178">
        <v>3.88</v>
      </c>
      <c r="E1382" s="178">
        <v>4.15</v>
      </c>
      <c r="F1382" s="178">
        <v>4.23</v>
      </c>
      <c r="G1382" s="178">
        <v>4.33</v>
      </c>
      <c r="H1382" s="178">
        <v>4.48</v>
      </c>
      <c r="I1382" s="178">
        <v>4.6</v>
      </c>
      <c r="J1382" s="178">
        <v>4.68</v>
      </c>
      <c r="K1382" s="179">
        <f>MAX(0,((T1382*(365/365))-VLOOKUP(A1382,VBMA!$A:$D,4,0))  /  (T1382* (365/365)   ))</f>
        <v>0.4353813559</v>
      </c>
      <c r="L1382" s="180">
        <f t="shared" ref="L1382:S1382" si="1385">(B1382*(1-$K1382) * (365/365))/100</f>
        <v>0.02060858051</v>
      </c>
      <c r="M1382" s="180">
        <f t="shared" si="1385"/>
        <v>0.02145550847</v>
      </c>
      <c r="N1382" s="180">
        <f t="shared" si="1385"/>
        <v>0.02190720339</v>
      </c>
      <c r="O1382" s="180">
        <f t="shared" si="1385"/>
        <v>0.02343167373</v>
      </c>
      <c r="P1382" s="180">
        <f t="shared" si="1385"/>
        <v>0.02388336864</v>
      </c>
      <c r="Q1382" s="180">
        <f t="shared" si="1385"/>
        <v>0.02444798729</v>
      </c>
      <c r="R1382" s="180">
        <f t="shared" si="1385"/>
        <v>0.02529491525</v>
      </c>
      <c r="S1382" s="180">
        <f t="shared" si="1385"/>
        <v>0.02597245763</v>
      </c>
      <c r="T1382" s="181">
        <f t="shared" si="3"/>
        <v>4.72</v>
      </c>
      <c r="U1382" s="182">
        <f t="shared" si="4"/>
        <v>43896</v>
      </c>
      <c r="V1382" s="182">
        <f t="shared" si="5"/>
        <v>43988</v>
      </c>
      <c r="W1382" s="182">
        <f t="shared" si="6"/>
        <v>44080</v>
      </c>
      <c r="X1382" s="181">
        <f t="shared" si="7"/>
        <v>182</v>
      </c>
      <c r="Y1382" s="181">
        <f t="shared" si="8"/>
        <v>274</v>
      </c>
      <c r="Z1382" s="181">
        <f t="shared" si="9"/>
        <v>366</v>
      </c>
      <c r="AA1382" s="155"/>
      <c r="AB1382" s="9"/>
      <c r="AC1382" s="9"/>
      <c r="AD1382" s="9"/>
      <c r="AE1382" s="9"/>
      <c r="AF1382" s="9"/>
      <c r="AG1382" s="9"/>
      <c r="AH1382" s="9"/>
    </row>
    <row r="1383" ht="15.75" customHeight="1">
      <c r="A1383" s="177">
        <v>43713.0</v>
      </c>
      <c r="B1383" s="178">
        <v>4.0</v>
      </c>
      <c r="C1383" s="178">
        <v>4.11</v>
      </c>
      <c r="D1383" s="178">
        <v>4.21</v>
      </c>
      <c r="E1383" s="178">
        <v>4.3</v>
      </c>
      <c r="F1383" s="178">
        <v>4.34</v>
      </c>
      <c r="G1383" s="178">
        <v>4.44</v>
      </c>
      <c r="H1383" s="178">
        <v>4.6</v>
      </c>
      <c r="I1383" s="178">
        <v>4.73</v>
      </c>
      <c r="J1383" s="178">
        <v>4.82</v>
      </c>
      <c r="K1383" s="179">
        <f>MAX(0,((T1383*(365/365))-VLOOKUP(A1383,VBMA!$A:$D,4,0))  /  (T1383* (365/365)   ))</f>
        <v>0.450617284</v>
      </c>
      <c r="L1383" s="180">
        <f t="shared" ref="L1383:S1383" si="1386">(B1383*(1-$K1383) * (365/365))/100</f>
        <v>0.02197530864</v>
      </c>
      <c r="M1383" s="180">
        <f t="shared" si="1386"/>
        <v>0.02257962963</v>
      </c>
      <c r="N1383" s="180">
        <f t="shared" si="1386"/>
        <v>0.02312901235</v>
      </c>
      <c r="O1383" s="180">
        <f t="shared" si="1386"/>
        <v>0.02362345679</v>
      </c>
      <c r="P1383" s="180">
        <f t="shared" si="1386"/>
        <v>0.02384320988</v>
      </c>
      <c r="Q1383" s="180">
        <f t="shared" si="1386"/>
        <v>0.02439259259</v>
      </c>
      <c r="R1383" s="180">
        <f t="shared" si="1386"/>
        <v>0.02527160494</v>
      </c>
      <c r="S1383" s="180">
        <f t="shared" si="1386"/>
        <v>0.02598580247</v>
      </c>
      <c r="T1383" s="181">
        <f t="shared" si="3"/>
        <v>4.86</v>
      </c>
      <c r="U1383" s="182">
        <f t="shared" si="4"/>
        <v>43895</v>
      </c>
      <c r="V1383" s="182">
        <f t="shared" si="5"/>
        <v>43987</v>
      </c>
      <c r="W1383" s="182">
        <f t="shared" si="6"/>
        <v>44079</v>
      </c>
      <c r="X1383" s="181">
        <f t="shared" si="7"/>
        <v>182</v>
      </c>
      <c r="Y1383" s="181">
        <f t="shared" si="8"/>
        <v>274</v>
      </c>
      <c r="Z1383" s="181">
        <f t="shared" si="9"/>
        <v>366</v>
      </c>
      <c r="AA1383" s="155"/>
      <c r="AB1383" s="9"/>
      <c r="AC1383" s="9"/>
      <c r="AD1383" s="9"/>
      <c r="AE1383" s="9"/>
      <c r="AF1383" s="9"/>
      <c r="AG1383" s="9"/>
      <c r="AH1383" s="9"/>
    </row>
    <row r="1384" ht="15.75" customHeight="1">
      <c r="A1384" s="177">
        <v>43712.0</v>
      </c>
      <c r="B1384" s="178">
        <v>4.26</v>
      </c>
      <c r="C1384" s="178">
        <v>4.31</v>
      </c>
      <c r="D1384" s="178">
        <v>4.37</v>
      </c>
      <c r="E1384" s="178">
        <v>4.41</v>
      </c>
      <c r="F1384" s="178">
        <v>4.41</v>
      </c>
      <c r="G1384" s="178">
        <v>4.44</v>
      </c>
      <c r="H1384" s="178">
        <v>4.6</v>
      </c>
      <c r="I1384" s="178">
        <v>4.72</v>
      </c>
      <c r="J1384" s="178">
        <v>4.82</v>
      </c>
      <c r="K1384" s="179">
        <f>MAX(0,((T1384*(365/365))-VLOOKUP(A1384,VBMA!$A:$D,4,0))  /  (T1384* (365/365)   ))</f>
        <v>0.4452479339</v>
      </c>
      <c r="L1384" s="180">
        <f t="shared" ref="L1384:S1384" si="1387">(B1384*(1-$K1384) * (365/365))/100</f>
        <v>0.02363243802</v>
      </c>
      <c r="M1384" s="180">
        <f t="shared" si="1387"/>
        <v>0.02390981405</v>
      </c>
      <c r="N1384" s="180">
        <f t="shared" si="1387"/>
        <v>0.02424266529</v>
      </c>
      <c r="O1384" s="180">
        <f t="shared" si="1387"/>
        <v>0.02446456612</v>
      </c>
      <c r="P1384" s="180">
        <f t="shared" si="1387"/>
        <v>0.02446456612</v>
      </c>
      <c r="Q1384" s="180">
        <f t="shared" si="1387"/>
        <v>0.02463099174</v>
      </c>
      <c r="R1384" s="180">
        <f t="shared" si="1387"/>
        <v>0.02551859504</v>
      </c>
      <c r="S1384" s="180">
        <f t="shared" si="1387"/>
        <v>0.02618429752</v>
      </c>
      <c r="T1384" s="181">
        <f t="shared" si="3"/>
        <v>4.84</v>
      </c>
      <c r="U1384" s="182">
        <f t="shared" si="4"/>
        <v>43894</v>
      </c>
      <c r="V1384" s="182">
        <f t="shared" si="5"/>
        <v>43986</v>
      </c>
      <c r="W1384" s="182">
        <f t="shared" si="6"/>
        <v>44078</v>
      </c>
      <c r="X1384" s="181">
        <f t="shared" si="7"/>
        <v>182</v>
      </c>
      <c r="Y1384" s="181">
        <f t="shared" si="8"/>
        <v>274</v>
      </c>
      <c r="Z1384" s="181">
        <f t="shared" si="9"/>
        <v>366</v>
      </c>
      <c r="AA1384" s="155"/>
      <c r="AB1384" s="9"/>
      <c r="AC1384" s="9"/>
      <c r="AD1384" s="9"/>
      <c r="AE1384" s="9"/>
      <c r="AF1384" s="9"/>
      <c r="AG1384" s="9"/>
      <c r="AH1384" s="9"/>
    </row>
    <row r="1385" ht="15.75" customHeight="1">
      <c r="A1385" s="177">
        <v>43711.0</v>
      </c>
      <c r="B1385" s="178">
        <v>4.33</v>
      </c>
      <c r="C1385" s="178">
        <v>4.47</v>
      </c>
      <c r="D1385" s="178">
        <v>4.5</v>
      </c>
      <c r="E1385" s="178">
        <v>4.43</v>
      </c>
      <c r="F1385" s="178">
        <v>4.44</v>
      </c>
      <c r="G1385" s="178">
        <v>4.51</v>
      </c>
      <c r="H1385" s="178">
        <v>4.65</v>
      </c>
      <c r="I1385" s="178">
        <v>4.74</v>
      </c>
      <c r="J1385" s="178">
        <v>4.87</v>
      </c>
      <c r="K1385" s="179">
        <f>MAX(0,((T1385*(365/365))-VLOOKUP(A1385,VBMA!$A:$D,4,0))  /  (T1385* (365/365)   ))</f>
        <v>0.4440993789</v>
      </c>
      <c r="L1385" s="180">
        <f t="shared" ref="L1385:S1385" si="1388">(B1385*(1-$K1385) * (365/365))/100</f>
        <v>0.02407049689</v>
      </c>
      <c r="M1385" s="180">
        <f t="shared" si="1388"/>
        <v>0.02484875776</v>
      </c>
      <c r="N1385" s="180">
        <f t="shared" si="1388"/>
        <v>0.02501552795</v>
      </c>
      <c r="O1385" s="180">
        <f t="shared" si="1388"/>
        <v>0.02462639752</v>
      </c>
      <c r="P1385" s="180">
        <f t="shared" si="1388"/>
        <v>0.02468198758</v>
      </c>
      <c r="Q1385" s="180">
        <f t="shared" si="1388"/>
        <v>0.02507111801</v>
      </c>
      <c r="R1385" s="180">
        <f t="shared" si="1388"/>
        <v>0.02584937888</v>
      </c>
      <c r="S1385" s="180">
        <f t="shared" si="1388"/>
        <v>0.02634968944</v>
      </c>
      <c r="T1385" s="181">
        <f t="shared" si="3"/>
        <v>4.83</v>
      </c>
      <c r="U1385" s="182">
        <f t="shared" si="4"/>
        <v>43893</v>
      </c>
      <c r="V1385" s="182">
        <f t="shared" si="5"/>
        <v>43985</v>
      </c>
      <c r="W1385" s="182">
        <f t="shared" si="6"/>
        <v>44077</v>
      </c>
      <c r="X1385" s="181">
        <f t="shared" si="7"/>
        <v>182</v>
      </c>
      <c r="Y1385" s="181">
        <f t="shared" si="8"/>
        <v>274</v>
      </c>
      <c r="Z1385" s="181">
        <f t="shared" si="9"/>
        <v>366</v>
      </c>
      <c r="AA1385" s="155"/>
      <c r="AB1385" s="9"/>
      <c r="AC1385" s="9"/>
      <c r="AD1385" s="9"/>
      <c r="AE1385" s="9"/>
      <c r="AF1385" s="9"/>
      <c r="AG1385" s="9"/>
      <c r="AH1385" s="9"/>
    </row>
    <row r="1386" ht="15.75" customHeight="1">
      <c r="A1386" s="177">
        <v>43707.0</v>
      </c>
      <c r="B1386" s="178">
        <v>4.45</v>
      </c>
      <c r="C1386" s="178">
        <v>4.53</v>
      </c>
      <c r="D1386" s="178">
        <v>4.53</v>
      </c>
      <c r="E1386" s="178">
        <v>4.5</v>
      </c>
      <c r="F1386" s="178">
        <v>4.53</v>
      </c>
      <c r="G1386" s="178">
        <v>4.55</v>
      </c>
      <c r="H1386" s="178">
        <v>4.68</v>
      </c>
      <c r="I1386" s="178">
        <v>4.73</v>
      </c>
      <c r="J1386" s="178">
        <v>4.98</v>
      </c>
      <c r="K1386" s="179">
        <f>MAX(0,((T1386*(365/365))-VLOOKUP(A1386,VBMA!$A:$D,4,0))  /  (T1386* (365/365)   ))</f>
        <v>0.4394608413</v>
      </c>
      <c r="L1386" s="180">
        <f t="shared" ref="L1386:S1386" si="1389">(B1386*(1-$K1386) * (365/365))/100</f>
        <v>0.02494399256</v>
      </c>
      <c r="M1386" s="180">
        <f t="shared" si="1389"/>
        <v>0.02539242389</v>
      </c>
      <c r="N1386" s="180">
        <f t="shared" si="1389"/>
        <v>0.02539242389</v>
      </c>
      <c r="O1386" s="180">
        <f t="shared" si="1389"/>
        <v>0.02522426214</v>
      </c>
      <c r="P1386" s="180">
        <f t="shared" si="1389"/>
        <v>0.02539242389</v>
      </c>
      <c r="Q1386" s="180">
        <f t="shared" si="1389"/>
        <v>0.02550453172</v>
      </c>
      <c r="R1386" s="180">
        <f t="shared" si="1389"/>
        <v>0.02623323263</v>
      </c>
      <c r="S1386" s="180">
        <f t="shared" si="1389"/>
        <v>0.02651350221</v>
      </c>
      <c r="T1386" s="181">
        <f t="shared" si="3"/>
        <v>4.781111111</v>
      </c>
      <c r="U1386" s="182">
        <f t="shared" si="4"/>
        <v>43891</v>
      </c>
      <c r="V1386" s="182">
        <f t="shared" si="5"/>
        <v>43981</v>
      </c>
      <c r="W1386" s="182">
        <f t="shared" si="6"/>
        <v>44073</v>
      </c>
      <c r="X1386" s="181">
        <f t="shared" si="7"/>
        <v>184</v>
      </c>
      <c r="Y1386" s="181">
        <f t="shared" si="8"/>
        <v>274</v>
      </c>
      <c r="Z1386" s="181">
        <f t="shared" si="9"/>
        <v>366</v>
      </c>
      <c r="AA1386" s="155"/>
      <c r="AB1386" s="9"/>
      <c r="AC1386" s="9"/>
      <c r="AD1386" s="9"/>
      <c r="AE1386" s="9"/>
      <c r="AF1386" s="9"/>
      <c r="AG1386" s="9"/>
      <c r="AH1386" s="9"/>
    </row>
    <row r="1387" ht="15.75" customHeight="1">
      <c r="A1387" s="177">
        <v>43706.0</v>
      </c>
      <c r="B1387" s="178">
        <v>3.99</v>
      </c>
      <c r="C1387" s="178">
        <v>4.19</v>
      </c>
      <c r="D1387" s="178">
        <v>4.26</v>
      </c>
      <c r="E1387" s="178">
        <v>4.33</v>
      </c>
      <c r="F1387" s="178">
        <v>4.39</v>
      </c>
      <c r="G1387" s="178">
        <v>4.46</v>
      </c>
      <c r="H1387" s="178">
        <v>4.63</v>
      </c>
      <c r="I1387" s="178">
        <v>4.7</v>
      </c>
      <c r="J1387" s="178">
        <v>4.8</v>
      </c>
      <c r="K1387" s="179">
        <f>MAX(0,((T1387*(365/365))-VLOOKUP(A1387,VBMA!$A:$D,4,0))  /  (T1387* (365/365)   ))</f>
        <v>0.43351807</v>
      </c>
      <c r="L1387" s="180">
        <f t="shared" ref="L1387:S1387" si="1390">(B1387*(1-$K1387) * (365/365))/100</f>
        <v>0.02260262901</v>
      </c>
      <c r="M1387" s="180">
        <f t="shared" si="1390"/>
        <v>0.02373559287</v>
      </c>
      <c r="N1387" s="180">
        <f t="shared" si="1390"/>
        <v>0.02413213022</v>
      </c>
      <c r="O1387" s="180">
        <f t="shared" si="1390"/>
        <v>0.02452866757</v>
      </c>
      <c r="P1387" s="180">
        <f t="shared" si="1390"/>
        <v>0.02486855673</v>
      </c>
      <c r="Q1387" s="180">
        <f t="shared" si="1390"/>
        <v>0.02526509408</v>
      </c>
      <c r="R1387" s="180">
        <f t="shared" si="1390"/>
        <v>0.02622811336</v>
      </c>
      <c r="S1387" s="180">
        <f t="shared" si="1390"/>
        <v>0.02662465071</v>
      </c>
      <c r="T1387" s="181">
        <f t="shared" si="3"/>
        <v>4.771555556</v>
      </c>
      <c r="U1387" s="182">
        <f t="shared" si="4"/>
        <v>43890</v>
      </c>
      <c r="V1387" s="182">
        <f t="shared" si="5"/>
        <v>43980</v>
      </c>
      <c r="W1387" s="182">
        <f t="shared" si="6"/>
        <v>44072</v>
      </c>
      <c r="X1387" s="181">
        <f t="shared" si="7"/>
        <v>184</v>
      </c>
      <c r="Y1387" s="181">
        <f t="shared" si="8"/>
        <v>274</v>
      </c>
      <c r="Z1387" s="181">
        <f t="shared" si="9"/>
        <v>366</v>
      </c>
      <c r="AA1387" s="155"/>
      <c r="AB1387" s="9"/>
      <c r="AC1387" s="9"/>
      <c r="AD1387" s="9"/>
      <c r="AE1387" s="9"/>
      <c r="AF1387" s="9"/>
      <c r="AG1387" s="9"/>
      <c r="AH1387" s="9"/>
    </row>
    <row r="1388" ht="15.75" customHeight="1">
      <c r="A1388" s="177">
        <v>43705.0</v>
      </c>
      <c r="B1388" s="178">
        <v>4.57</v>
      </c>
      <c r="C1388" s="178">
        <v>4.6</v>
      </c>
      <c r="D1388" s="178">
        <v>4.62</v>
      </c>
      <c r="E1388" s="178">
        <v>4.5</v>
      </c>
      <c r="F1388" s="178">
        <v>4.52</v>
      </c>
      <c r="G1388" s="178">
        <v>4.55</v>
      </c>
      <c r="H1388" s="178">
        <v>4.63</v>
      </c>
      <c r="I1388" s="178">
        <v>4.72</v>
      </c>
      <c r="J1388" s="178">
        <v>4.8</v>
      </c>
      <c r="K1388" s="179">
        <f>MAX(0,((T1388*(365/365))-VLOOKUP(A1388,VBMA!$A:$D,4,0))  /  (T1388* (365/365)   ))</f>
        <v>0.4337073982</v>
      </c>
      <c r="L1388" s="180">
        <f t="shared" ref="L1388:S1388" si="1391">(B1388*(1-$K1388) * (365/365))/100</f>
        <v>0.0258795719</v>
      </c>
      <c r="M1388" s="180">
        <f t="shared" si="1391"/>
        <v>0.02604945968</v>
      </c>
      <c r="N1388" s="180">
        <f t="shared" si="1391"/>
        <v>0.0261627182</v>
      </c>
      <c r="O1388" s="180">
        <f t="shared" si="1391"/>
        <v>0.02548316708</v>
      </c>
      <c r="P1388" s="180">
        <f t="shared" si="1391"/>
        <v>0.0255964256</v>
      </c>
      <c r="Q1388" s="180">
        <f t="shared" si="1391"/>
        <v>0.02576631338</v>
      </c>
      <c r="R1388" s="180">
        <f t="shared" si="1391"/>
        <v>0.02621934746</v>
      </c>
      <c r="S1388" s="180">
        <f t="shared" si="1391"/>
        <v>0.02672901081</v>
      </c>
      <c r="T1388" s="181">
        <f t="shared" si="3"/>
        <v>4.812</v>
      </c>
      <c r="U1388" s="182">
        <f t="shared" si="4"/>
        <v>43889</v>
      </c>
      <c r="V1388" s="182">
        <f t="shared" si="5"/>
        <v>43979</v>
      </c>
      <c r="W1388" s="182">
        <f t="shared" si="6"/>
        <v>44071</v>
      </c>
      <c r="X1388" s="181">
        <f t="shared" si="7"/>
        <v>184</v>
      </c>
      <c r="Y1388" s="181">
        <f t="shared" si="8"/>
        <v>274</v>
      </c>
      <c r="Z1388" s="181">
        <f t="shared" si="9"/>
        <v>366</v>
      </c>
      <c r="AA1388" s="155"/>
      <c r="AB1388" s="9"/>
      <c r="AC1388" s="9"/>
      <c r="AD1388" s="9"/>
      <c r="AE1388" s="9"/>
      <c r="AF1388" s="9"/>
      <c r="AG1388" s="9"/>
      <c r="AH1388" s="9"/>
    </row>
    <row r="1389" ht="15.75" customHeight="1">
      <c r="A1389" s="177">
        <v>43704.0</v>
      </c>
      <c r="B1389" s="178">
        <v>4.58</v>
      </c>
      <c r="C1389" s="178">
        <v>4.59</v>
      </c>
      <c r="D1389" s="178">
        <v>4.61</v>
      </c>
      <c r="E1389" s="178">
        <v>4.42</v>
      </c>
      <c r="F1389" s="178">
        <v>4.38</v>
      </c>
      <c r="G1389" s="178">
        <v>4.45</v>
      </c>
      <c r="H1389" s="178">
        <v>4.6</v>
      </c>
      <c r="I1389" s="178">
        <v>4.7</v>
      </c>
      <c r="J1389" s="178">
        <v>4.8</v>
      </c>
      <c r="K1389" s="179">
        <f>MAX(0,((T1389*(365/365))-VLOOKUP(A1389,VBMA!$A:$D,4,0))  /  (T1389* (365/365)   ))</f>
        <v>0.4315131883</v>
      </c>
      <c r="L1389" s="180">
        <f t="shared" ref="L1389:S1389" si="1392">(B1389*(1-$K1389) * (365/365))/100</f>
        <v>0.02603669597</v>
      </c>
      <c r="M1389" s="180">
        <f t="shared" si="1392"/>
        <v>0.02609354466</v>
      </c>
      <c r="N1389" s="180">
        <f t="shared" si="1392"/>
        <v>0.02620724202</v>
      </c>
      <c r="O1389" s="180">
        <f t="shared" si="1392"/>
        <v>0.02512711708</v>
      </c>
      <c r="P1389" s="180">
        <f t="shared" si="1392"/>
        <v>0.02489972235</v>
      </c>
      <c r="Q1389" s="180">
        <f t="shared" si="1392"/>
        <v>0.02529766312</v>
      </c>
      <c r="R1389" s="180">
        <f t="shared" si="1392"/>
        <v>0.02615039334</v>
      </c>
      <c r="S1389" s="180">
        <f t="shared" si="1392"/>
        <v>0.02671888015</v>
      </c>
      <c r="T1389" s="181">
        <f t="shared" si="3"/>
        <v>4.802222222</v>
      </c>
      <c r="U1389" s="182">
        <f t="shared" si="4"/>
        <v>43888</v>
      </c>
      <c r="V1389" s="182">
        <f t="shared" si="5"/>
        <v>43978</v>
      </c>
      <c r="W1389" s="182">
        <f t="shared" si="6"/>
        <v>44070</v>
      </c>
      <c r="X1389" s="181">
        <f t="shared" si="7"/>
        <v>184</v>
      </c>
      <c r="Y1389" s="181">
        <f t="shared" si="8"/>
        <v>274</v>
      </c>
      <c r="Z1389" s="181">
        <f t="shared" si="9"/>
        <v>366</v>
      </c>
      <c r="AA1389" s="155"/>
      <c r="AB1389" s="9"/>
      <c r="AC1389" s="9"/>
      <c r="AD1389" s="9"/>
      <c r="AE1389" s="9"/>
      <c r="AF1389" s="9"/>
      <c r="AG1389" s="9"/>
      <c r="AH1389" s="9"/>
    </row>
    <row r="1390" ht="15.75" customHeight="1">
      <c r="A1390" s="177">
        <v>43703.0</v>
      </c>
      <c r="B1390" s="178">
        <v>3.57</v>
      </c>
      <c r="C1390" s="178">
        <v>3.66</v>
      </c>
      <c r="D1390" s="178">
        <v>3.73</v>
      </c>
      <c r="E1390" s="178">
        <v>3.83</v>
      </c>
      <c r="F1390" s="178">
        <v>3.99</v>
      </c>
      <c r="G1390" s="178">
        <v>4.07</v>
      </c>
      <c r="H1390" s="178">
        <v>4.42</v>
      </c>
      <c r="I1390" s="178">
        <v>4.6</v>
      </c>
      <c r="J1390" s="178">
        <v>4.72</v>
      </c>
      <c r="K1390" s="179">
        <f>MAX(0,((T1390*(365/365))-VLOOKUP(A1390,VBMA!$A:$D,4,0))  /  (T1390* (365/365)   ))</f>
        <v>0.4324832776</v>
      </c>
      <c r="L1390" s="180">
        <f t="shared" ref="L1390:S1390" si="1393">(B1390*(1-$K1390) * (365/365))/100</f>
        <v>0.02026034699</v>
      </c>
      <c r="M1390" s="180">
        <f t="shared" si="1393"/>
        <v>0.02077111204</v>
      </c>
      <c r="N1390" s="180">
        <f t="shared" si="1393"/>
        <v>0.02116837375</v>
      </c>
      <c r="O1390" s="180">
        <f t="shared" si="1393"/>
        <v>0.02173589047</v>
      </c>
      <c r="P1390" s="180">
        <f t="shared" si="1393"/>
        <v>0.02264391722</v>
      </c>
      <c r="Q1390" s="180">
        <f t="shared" si="1393"/>
        <v>0.0230979306</v>
      </c>
      <c r="R1390" s="180">
        <f t="shared" si="1393"/>
        <v>0.02508423913</v>
      </c>
      <c r="S1390" s="180">
        <f t="shared" si="1393"/>
        <v>0.02610576923</v>
      </c>
      <c r="T1390" s="181">
        <f t="shared" si="3"/>
        <v>4.784</v>
      </c>
      <c r="U1390" s="182">
        <f t="shared" si="4"/>
        <v>43887</v>
      </c>
      <c r="V1390" s="182">
        <f t="shared" si="5"/>
        <v>43977</v>
      </c>
      <c r="W1390" s="182">
        <f t="shared" si="6"/>
        <v>44069</v>
      </c>
      <c r="X1390" s="181">
        <f t="shared" si="7"/>
        <v>184</v>
      </c>
      <c r="Y1390" s="181">
        <f t="shared" si="8"/>
        <v>274</v>
      </c>
      <c r="Z1390" s="181">
        <f t="shared" si="9"/>
        <v>366</v>
      </c>
      <c r="AA1390" s="155"/>
      <c r="AB1390" s="9"/>
      <c r="AC1390" s="9"/>
      <c r="AD1390" s="9"/>
      <c r="AE1390" s="9"/>
      <c r="AF1390" s="9"/>
      <c r="AG1390" s="9"/>
      <c r="AH1390" s="9"/>
    </row>
    <row r="1391" ht="15.75" customHeight="1">
      <c r="A1391" s="177">
        <v>43700.0</v>
      </c>
      <c r="B1391" s="178">
        <v>3.2</v>
      </c>
      <c r="C1391" s="178">
        <v>3.31</v>
      </c>
      <c r="D1391" s="178">
        <v>3.4</v>
      </c>
      <c r="E1391" s="178">
        <v>3.53</v>
      </c>
      <c r="F1391" s="178">
        <v>3.84</v>
      </c>
      <c r="G1391" s="178">
        <v>4.01</v>
      </c>
      <c r="H1391" s="178">
        <v>4.38</v>
      </c>
      <c r="I1391" s="178">
        <v>4.57</v>
      </c>
      <c r="J1391" s="178">
        <v>4.72</v>
      </c>
      <c r="K1391" s="179">
        <f>MAX(0,((T1391*(365/365))-VLOOKUP(A1391,VBMA!$A:$D,4,0))  /  (T1391* (365/365)   ))</f>
        <v>0.4389430477</v>
      </c>
      <c r="L1391" s="180">
        <f t="shared" ref="L1391:S1391" si="1394">(B1391*(1-$K1391) * (365/365))/100</f>
        <v>0.01795382247</v>
      </c>
      <c r="M1391" s="180">
        <f t="shared" si="1394"/>
        <v>0.01857098512</v>
      </c>
      <c r="N1391" s="180">
        <f t="shared" si="1394"/>
        <v>0.01907593638</v>
      </c>
      <c r="O1391" s="180">
        <f t="shared" si="1394"/>
        <v>0.01980531042</v>
      </c>
      <c r="P1391" s="180">
        <f t="shared" si="1394"/>
        <v>0.02154458697</v>
      </c>
      <c r="Q1391" s="180">
        <f t="shared" si="1394"/>
        <v>0.02249838379</v>
      </c>
      <c r="R1391" s="180">
        <f t="shared" si="1394"/>
        <v>0.02457429451</v>
      </c>
      <c r="S1391" s="180">
        <f t="shared" si="1394"/>
        <v>0.02564030272</v>
      </c>
      <c r="T1391" s="181">
        <f t="shared" si="3"/>
        <v>4.764222222</v>
      </c>
      <c r="U1391" s="182">
        <f t="shared" si="4"/>
        <v>43884</v>
      </c>
      <c r="V1391" s="182">
        <f t="shared" si="5"/>
        <v>43974</v>
      </c>
      <c r="W1391" s="182">
        <f t="shared" si="6"/>
        <v>44066</v>
      </c>
      <c r="X1391" s="181">
        <f t="shared" si="7"/>
        <v>184</v>
      </c>
      <c r="Y1391" s="181">
        <f t="shared" si="8"/>
        <v>274</v>
      </c>
      <c r="Z1391" s="181">
        <f t="shared" si="9"/>
        <v>366</v>
      </c>
      <c r="AA1391" s="155"/>
      <c r="AB1391" s="9"/>
      <c r="AC1391" s="9"/>
      <c r="AD1391" s="9"/>
      <c r="AE1391" s="9"/>
      <c r="AF1391" s="9"/>
      <c r="AG1391" s="9"/>
      <c r="AH1391" s="9"/>
    </row>
    <row r="1392" ht="15.75" customHeight="1">
      <c r="A1392" s="177">
        <v>43699.0</v>
      </c>
      <c r="B1392" s="178">
        <v>2.95</v>
      </c>
      <c r="C1392" s="178">
        <v>3.08</v>
      </c>
      <c r="D1392" s="178">
        <v>3.2</v>
      </c>
      <c r="E1392" s="178">
        <v>3.37</v>
      </c>
      <c r="F1392" s="178">
        <v>3.82</v>
      </c>
      <c r="G1392" s="178">
        <v>4.0</v>
      </c>
      <c r="H1392" s="178">
        <v>4.39</v>
      </c>
      <c r="I1392" s="178">
        <v>4.6</v>
      </c>
      <c r="J1392" s="178">
        <v>4.74</v>
      </c>
      <c r="K1392" s="179">
        <f>MAX(0,((T1392*(365/365))-VLOOKUP(A1392,VBMA!$A:$D,4,0))  /  (T1392* (365/365)   ))</f>
        <v>0.4377596234</v>
      </c>
      <c r="L1392" s="180">
        <f t="shared" ref="L1392:S1392" si="1395">(B1392*(1-$K1392) * (365/365))/100</f>
        <v>0.01658609111</v>
      </c>
      <c r="M1392" s="180">
        <f t="shared" si="1395"/>
        <v>0.0173170036</v>
      </c>
      <c r="N1392" s="180">
        <f t="shared" si="1395"/>
        <v>0.01799169205</v>
      </c>
      <c r="O1392" s="180">
        <f t="shared" si="1395"/>
        <v>0.01894750069</v>
      </c>
      <c r="P1392" s="180">
        <f t="shared" si="1395"/>
        <v>0.02147758239</v>
      </c>
      <c r="Q1392" s="180">
        <f t="shared" si="1395"/>
        <v>0.02248961507</v>
      </c>
      <c r="R1392" s="180">
        <f t="shared" si="1395"/>
        <v>0.02468235253</v>
      </c>
      <c r="S1392" s="180">
        <f t="shared" si="1395"/>
        <v>0.02586305732</v>
      </c>
      <c r="T1392" s="181">
        <f t="shared" si="3"/>
        <v>4.814666667</v>
      </c>
      <c r="U1392" s="182">
        <f t="shared" si="4"/>
        <v>43883</v>
      </c>
      <c r="V1392" s="182">
        <f t="shared" si="5"/>
        <v>43973</v>
      </c>
      <c r="W1392" s="182">
        <f t="shared" si="6"/>
        <v>44065</v>
      </c>
      <c r="X1392" s="181">
        <f t="shared" si="7"/>
        <v>184</v>
      </c>
      <c r="Y1392" s="181">
        <f t="shared" si="8"/>
        <v>274</v>
      </c>
      <c r="Z1392" s="181">
        <f t="shared" si="9"/>
        <v>366</v>
      </c>
      <c r="AA1392" s="155"/>
      <c r="AB1392" s="9"/>
      <c r="AC1392" s="9"/>
      <c r="AD1392" s="9"/>
      <c r="AE1392" s="9"/>
      <c r="AF1392" s="9"/>
      <c r="AG1392" s="9"/>
      <c r="AH1392" s="9"/>
    </row>
    <row r="1393" ht="15.75" customHeight="1">
      <c r="A1393" s="177">
        <v>43698.0</v>
      </c>
      <c r="B1393" s="178">
        <v>2.91</v>
      </c>
      <c r="C1393" s="178">
        <v>3.04</v>
      </c>
      <c r="D1393" s="178">
        <v>3.14</v>
      </c>
      <c r="E1393" s="178">
        <v>3.34</v>
      </c>
      <c r="F1393" s="178">
        <v>3.79</v>
      </c>
      <c r="G1393" s="178">
        <v>3.99</v>
      </c>
      <c r="H1393" s="178">
        <v>4.35</v>
      </c>
      <c r="I1393" s="178">
        <v>4.57</v>
      </c>
      <c r="J1393" s="178">
        <v>4.7</v>
      </c>
      <c r="K1393" s="179">
        <f>MAX(0,((T1393*(365/365))-VLOOKUP(A1393,VBMA!$A:$D,4,0))  /  (T1393* (365/365)   ))</f>
        <v>0.4225100802</v>
      </c>
      <c r="L1393" s="180">
        <f t="shared" ref="L1393:S1393" si="1396">(B1393*(1-$K1393) * (365/365))/100</f>
        <v>0.01680495667</v>
      </c>
      <c r="M1393" s="180">
        <f t="shared" si="1396"/>
        <v>0.01755569356</v>
      </c>
      <c r="N1393" s="180">
        <f t="shared" si="1396"/>
        <v>0.01813318348</v>
      </c>
      <c r="O1393" s="180">
        <f t="shared" si="1396"/>
        <v>0.01928816332</v>
      </c>
      <c r="P1393" s="180">
        <f t="shared" si="1396"/>
        <v>0.02188686796</v>
      </c>
      <c r="Q1393" s="180">
        <f t="shared" si="1396"/>
        <v>0.0230418478</v>
      </c>
      <c r="R1393" s="180">
        <f t="shared" si="1396"/>
        <v>0.02512081151</v>
      </c>
      <c r="S1393" s="180">
        <f t="shared" si="1396"/>
        <v>0.02639128934</v>
      </c>
      <c r="T1393" s="181">
        <f t="shared" si="3"/>
        <v>4.794888889</v>
      </c>
      <c r="U1393" s="182">
        <f t="shared" si="4"/>
        <v>43882</v>
      </c>
      <c r="V1393" s="182">
        <f t="shared" si="5"/>
        <v>43972</v>
      </c>
      <c r="W1393" s="182">
        <f t="shared" si="6"/>
        <v>44064</v>
      </c>
      <c r="X1393" s="181">
        <f t="shared" si="7"/>
        <v>184</v>
      </c>
      <c r="Y1393" s="181">
        <f t="shared" si="8"/>
        <v>274</v>
      </c>
      <c r="Z1393" s="181">
        <f t="shared" si="9"/>
        <v>366</v>
      </c>
      <c r="AA1393" s="155"/>
      <c r="AB1393" s="9"/>
      <c r="AC1393" s="9"/>
      <c r="AD1393" s="9"/>
      <c r="AE1393" s="9"/>
      <c r="AF1393" s="9"/>
      <c r="AG1393" s="9"/>
      <c r="AH1393" s="9"/>
    </row>
    <row r="1394" ht="15.75" customHeight="1">
      <c r="A1394" s="177">
        <v>43697.0</v>
      </c>
      <c r="B1394" s="178">
        <v>2.88</v>
      </c>
      <c r="C1394" s="178">
        <v>3.0</v>
      </c>
      <c r="D1394" s="178">
        <v>3.12</v>
      </c>
      <c r="E1394" s="178">
        <v>3.34</v>
      </c>
      <c r="F1394" s="178">
        <v>3.8</v>
      </c>
      <c r="G1394" s="178">
        <v>4.0</v>
      </c>
      <c r="H1394" s="178">
        <v>4.4</v>
      </c>
      <c r="I1394" s="178">
        <v>4.7</v>
      </c>
      <c r="J1394" s="178">
        <v>4.83</v>
      </c>
      <c r="K1394" s="179">
        <f>MAX(0,((T1394*(365/365))-VLOOKUP(A1394,VBMA!$A:$D,4,0))  /  (T1394* (365/365)   ))</f>
        <v>0.4469374168</v>
      </c>
      <c r="L1394" s="180">
        <f t="shared" ref="L1394:S1394" si="1397">(B1394*(1-$K1394) * (365/365))/100</f>
        <v>0.0159282024</v>
      </c>
      <c r="M1394" s="180">
        <f t="shared" si="1397"/>
        <v>0.0165918775</v>
      </c>
      <c r="N1394" s="180">
        <f t="shared" si="1397"/>
        <v>0.0172555526</v>
      </c>
      <c r="O1394" s="180">
        <f t="shared" si="1397"/>
        <v>0.01847229028</v>
      </c>
      <c r="P1394" s="180">
        <f t="shared" si="1397"/>
        <v>0.02101637816</v>
      </c>
      <c r="Q1394" s="180">
        <f t="shared" si="1397"/>
        <v>0.02212250333</v>
      </c>
      <c r="R1394" s="180">
        <f t="shared" si="1397"/>
        <v>0.02433475366</v>
      </c>
      <c r="S1394" s="180">
        <f t="shared" si="1397"/>
        <v>0.02599394141</v>
      </c>
      <c r="T1394" s="181">
        <f t="shared" si="3"/>
        <v>5.006666667</v>
      </c>
      <c r="U1394" s="182">
        <f t="shared" si="4"/>
        <v>43881</v>
      </c>
      <c r="V1394" s="182">
        <f t="shared" si="5"/>
        <v>43971</v>
      </c>
      <c r="W1394" s="182">
        <f t="shared" si="6"/>
        <v>44063</v>
      </c>
      <c r="X1394" s="181">
        <f t="shared" si="7"/>
        <v>184</v>
      </c>
      <c r="Y1394" s="181">
        <f t="shared" si="8"/>
        <v>274</v>
      </c>
      <c r="Z1394" s="181">
        <f t="shared" si="9"/>
        <v>366</v>
      </c>
      <c r="AA1394" s="155"/>
      <c r="AB1394" s="9"/>
      <c r="AC1394" s="9"/>
      <c r="AD1394" s="9"/>
      <c r="AE1394" s="9"/>
      <c r="AF1394" s="9"/>
      <c r="AG1394" s="9"/>
      <c r="AH1394" s="9"/>
    </row>
    <row r="1395" ht="15.75" customHeight="1">
      <c r="A1395" s="177">
        <v>43696.0</v>
      </c>
      <c r="B1395" s="178">
        <v>2.89</v>
      </c>
      <c r="C1395" s="178">
        <v>2.97</v>
      </c>
      <c r="D1395" s="178">
        <v>3.11</v>
      </c>
      <c r="E1395" s="178">
        <v>3.34</v>
      </c>
      <c r="F1395" s="178">
        <v>3.81</v>
      </c>
      <c r="G1395" s="178">
        <v>4.0</v>
      </c>
      <c r="H1395" s="178">
        <v>4.35</v>
      </c>
      <c r="I1395" s="178">
        <v>4.57</v>
      </c>
      <c r="J1395" s="178">
        <v>4.7</v>
      </c>
      <c r="K1395" s="179">
        <f>MAX(0,((T1395*(365/365))-VLOOKUP(A1395,VBMA!$A:$D,4,0))  /  (T1395* (365/365)   ))</f>
        <v>0.4191731937</v>
      </c>
      <c r="L1395" s="180">
        <f t="shared" ref="L1395:S1395" si="1398">(B1395*(1-$K1395) * (365/365))/100</f>
        <v>0.0167858947</v>
      </c>
      <c r="M1395" s="180">
        <f t="shared" si="1398"/>
        <v>0.01725055615</v>
      </c>
      <c r="N1395" s="180">
        <f t="shared" si="1398"/>
        <v>0.01806371368</v>
      </c>
      <c r="O1395" s="180">
        <f t="shared" si="1398"/>
        <v>0.01939961533</v>
      </c>
      <c r="P1395" s="180">
        <f t="shared" si="1398"/>
        <v>0.02212950132</v>
      </c>
      <c r="Q1395" s="180">
        <f t="shared" si="1398"/>
        <v>0.02323307225</v>
      </c>
      <c r="R1395" s="180">
        <f t="shared" si="1398"/>
        <v>0.02526596607</v>
      </c>
      <c r="S1395" s="180">
        <f t="shared" si="1398"/>
        <v>0.02654378505</v>
      </c>
      <c r="T1395" s="181">
        <f t="shared" si="3"/>
        <v>4.794888889</v>
      </c>
      <c r="U1395" s="182">
        <f t="shared" si="4"/>
        <v>43880</v>
      </c>
      <c r="V1395" s="182">
        <f t="shared" si="5"/>
        <v>43970</v>
      </c>
      <c r="W1395" s="182">
        <f t="shared" si="6"/>
        <v>44062</v>
      </c>
      <c r="X1395" s="181">
        <f t="shared" si="7"/>
        <v>184</v>
      </c>
      <c r="Y1395" s="181">
        <f t="shared" si="8"/>
        <v>274</v>
      </c>
      <c r="Z1395" s="181">
        <f t="shared" si="9"/>
        <v>366</v>
      </c>
      <c r="AA1395" s="155"/>
      <c r="AB1395" s="9"/>
      <c r="AC1395" s="9"/>
      <c r="AD1395" s="9"/>
      <c r="AE1395" s="9"/>
      <c r="AF1395" s="9"/>
      <c r="AG1395" s="9"/>
      <c r="AH1395" s="9"/>
    </row>
    <row r="1396" ht="15.75" customHeight="1">
      <c r="A1396" s="177">
        <v>43693.0</v>
      </c>
      <c r="B1396" s="178">
        <v>2.9</v>
      </c>
      <c r="C1396" s="178">
        <v>3.0</v>
      </c>
      <c r="D1396" s="178">
        <v>3.13</v>
      </c>
      <c r="E1396" s="178">
        <v>3.33</v>
      </c>
      <c r="F1396" s="178">
        <v>3.83</v>
      </c>
      <c r="G1396" s="178">
        <v>3.98</v>
      </c>
      <c r="H1396" s="178">
        <v>4.34</v>
      </c>
      <c r="I1396" s="178">
        <v>4.58</v>
      </c>
      <c r="J1396" s="178">
        <v>4.76</v>
      </c>
      <c r="K1396" s="179">
        <f>MAX(0,((T1396*(365/365))-VLOOKUP(A1396,VBMA!$A:$D,4,0))  /  (T1396* (365/365)   ))</f>
        <v>0.4228378005</v>
      </c>
      <c r="L1396" s="180">
        <f t="shared" ref="L1396:S1396" si="1399">(B1396*(1-$K1396) * (365/365))/100</f>
        <v>0.01673770379</v>
      </c>
      <c r="M1396" s="180">
        <f t="shared" si="1399"/>
        <v>0.01731486599</v>
      </c>
      <c r="N1396" s="180">
        <f t="shared" si="1399"/>
        <v>0.01806517684</v>
      </c>
      <c r="O1396" s="180">
        <f t="shared" si="1399"/>
        <v>0.01921950124</v>
      </c>
      <c r="P1396" s="180">
        <f t="shared" si="1399"/>
        <v>0.02210531224</v>
      </c>
      <c r="Q1396" s="180">
        <f t="shared" si="1399"/>
        <v>0.02297105554</v>
      </c>
      <c r="R1396" s="180">
        <f t="shared" si="1399"/>
        <v>0.02504883946</v>
      </c>
      <c r="S1396" s="180">
        <f t="shared" si="1399"/>
        <v>0.02643402874</v>
      </c>
      <c r="T1396" s="181">
        <f t="shared" si="3"/>
        <v>4.825333333</v>
      </c>
      <c r="U1396" s="182">
        <f t="shared" si="4"/>
        <v>43877</v>
      </c>
      <c r="V1396" s="182">
        <f t="shared" si="5"/>
        <v>43967</v>
      </c>
      <c r="W1396" s="182">
        <f t="shared" si="6"/>
        <v>44059</v>
      </c>
      <c r="X1396" s="181">
        <f t="shared" si="7"/>
        <v>184</v>
      </c>
      <c r="Y1396" s="181">
        <f t="shared" si="8"/>
        <v>274</v>
      </c>
      <c r="Z1396" s="181">
        <f t="shared" si="9"/>
        <v>366</v>
      </c>
      <c r="AA1396" s="155"/>
      <c r="AB1396" s="9"/>
      <c r="AC1396" s="9"/>
      <c r="AD1396" s="9"/>
      <c r="AE1396" s="9"/>
      <c r="AF1396" s="9"/>
      <c r="AG1396" s="9"/>
      <c r="AH1396" s="9"/>
    </row>
    <row r="1397" ht="15.75" customHeight="1">
      <c r="A1397" s="177">
        <v>43692.0</v>
      </c>
      <c r="B1397" s="178">
        <v>2.9</v>
      </c>
      <c r="C1397" s="178">
        <v>2.99</v>
      </c>
      <c r="D1397" s="178">
        <v>3.1</v>
      </c>
      <c r="E1397" s="178">
        <v>3.31</v>
      </c>
      <c r="F1397" s="178">
        <v>3.81</v>
      </c>
      <c r="G1397" s="178">
        <v>3.99</v>
      </c>
      <c r="H1397" s="178">
        <v>4.4</v>
      </c>
      <c r="I1397" s="178">
        <v>4.63</v>
      </c>
      <c r="J1397" s="178">
        <v>4.75</v>
      </c>
      <c r="K1397" s="179">
        <f>MAX(0,((T1397*(365/365))-VLOOKUP(A1397,VBMA!$A:$D,4,0))  /  (T1397* (365/365)   ))</f>
        <v>0.4269401178</v>
      </c>
      <c r="L1397" s="180">
        <f t="shared" ref="L1397:S1397" si="1400">(B1397*(1-$K1397) * (365/365))/100</f>
        <v>0.01661873658</v>
      </c>
      <c r="M1397" s="180">
        <f t="shared" si="1400"/>
        <v>0.01713449048</v>
      </c>
      <c r="N1397" s="180">
        <f t="shared" si="1400"/>
        <v>0.01776485635</v>
      </c>
      <c r="O1397" s="180">
        <f t="shared" si="1400"/>
        <v>0.0189682821</v>
      </c>
      <c r="P1397" s="180">
        <f t="shared" si="1400"/>
        <v>0.02183358151</v>
      </c>
      <c r="Q1397" s="180">
        <f t="shared" si="1400"/>
        <v>0.0228650893</v>
      </c>
      <c r="R1397" s="180">
        <f t="shared" si="1400"/>
        <v>0.02521463481</v>
      </c>
      <c r="S1397" s="180">
        <f t="shared" si="1400"/>
        <v>0.02653267254</v>
      </c>
      <c r="T1397" s="181">
        <f t="shared" si="3"/>
        <v>4.865111111</v>
      </c>
      <c r="U1397" s="182">
        <f t="shared" si="4"/>
        <v>43876</v>
      </c>
      <c r="V1397" s="182">
        <f t="shared" si="5"/>
        <v>43966</v>
      </c>
      <c r="W1397" s="182">
        <f t="shared" si="6"/>
        <v>44058</v>
      </c>
      <c r="X1397" s="181">
        <f t="shared" si="7"/>
        <v>184</v>
      </c>
      <c r="Y1397" s="181">
        <f t="shared" si="8"/>
        <v>274</v>
      </c>
      <c r="Z1397" s="181">
        <f t="shared" si="9"/>
        <v>366</v>
      </c>
      <c r="AA1397" s="155"/>
      <c r="AB1397" s="9"/>
      <c r="AC1397" s="9"/>
      <c r="AD1397" s="9"/>
      <c r="AE1397" s="9"/>
      <c r="AF1397" s="9"/>
      <c r="AG1397" s="9"/>
      <c r="AH1397" s="9"/>
    </row>
    <row r="1398" ht="15.75" customHeight="1">
      <c r="A1398" s="177">
        <v>43691.0</v>
      </c>
      <c r="B1398" s="178">
        <v>2.9</v>
      </c>
      <c r="C1398" s="178">
        <v>3.0</v>
      </c>
      <c r="D1398" s="178">
        <v>3.1</v>
      </c>
      <c r="E1398" s="178">
        <v>3.32</v>
      </c>
      <c r="F1398" s="178">
        <v>3.83</v>
      </c>
      <c r="G1398" s="178">
        <v>4.0</v>
      </c>
      <c r="H1398" s="178">
        <v>4.34</v>
      </c>
      <c r="I1398" s="178">
        <v>4.54</v>
      </c>
      <c r="J1398" s="178">
        <v>4.68</v>
      </c>
      <c r="K1398" s="179">
        <f>MAX(0,((T1398*(365/365))-VLOOKUP(A1398,VBMA!$A:$D,4,0))  /  (T1398* (365/365)   ))</f>
        <v>0.3971896956</v>
      </c>
      <c r="L1398" s="180">
        <f t="shared" ref="L1398:S1398" si="1401">(B1398*(1-$K1398) * (365/365))/100</f>
        <v>0.01748149883</v>
      </c>
      <c r="M1398" s="180">
        <f t="shared" si="1401"/>
        <v>0.01808430913</v>
      </c>
      <c r="N1398" s="180">
        <f t="shared" si="1401"/>
        <v>0.01868711944</v>
      </c>
      <c r="O1398" s="180">
        <f t="shared" si="1401"/>
        <v>0.02001330211</v>
      </c>
      <c r="P1398" s="180">
        <f t="shared" si="1401"/>
        <v>0.02308763466</v>
      </c>
      <c r="Q1398" s="180">
        <f t="shared" si="1401"/>
        <v>0.02411241218</v>
      </c>
      <c r="R1398" s="180">
        <f t="shared" si="1401"/>
        <v>0.02616196721</v>
      </c>
      <c r="S1398" s="180">
        <f t="shared" si="1401"/>
        <v>0.02736758782</v>
      </c>
      <c r="T1398" s="181">
        <f t="shared" si="3"/>
        <v>4.744444444</v>
      </c>
      <c r="U1398" s="182">
        <f t="shared" si="4"/>
        <v>43875</v>
      </c>
      <c r="V1398" s="182">
        <f t="shared" si="5"/>
        <v>43965</v>
      </c>
      <c r="W1398" s="182">
        <f t="shared" si="6"/>
        <v>44057</v>
      </c>
      <c r="X1398" s="181">
        <f t="shared" si="7"/>
        <v>184</v>
      </c>
      <c r="Y1398" s="181">
        <f t="shared" si="8"/>
        <v>274</v>
      </c>
      <c r="Z1398" s="181">
        <f t="shared" si="9"/>
        <v>366</v>
      </c>
      <c r="AA1398" s="155"/>
      <c r="AB1398" s="9"/>
      <c r="AC1398" s="9"/>
      <c r="AD1398" s="9"/>
      <c r="AE1398" s="9"/>
      <c r="AF1398" s="9"/>
      <c r="AG1398" s="9"/>
      <c r="AH1398" s="9"/>
    </row>
    <row r="1399" ht="15.75" customHeight="1">
      <c r="A1399" s="177">
        <v>43690.0</v>
      </c>
      <c r="B1399" s="178">
        <v>2.92</v>
      </c>
      <c r="C1399" s="178">
        <v>3.05</v>
      </c>
      <c r="D1399" s="178">
        <v>3.13</v>
      </c>
      <c r="E1399" s="178">
        <v>3.32</v>
      </c>
      <c r="F1399" s="178">
        <v>3.77</v>
      </c>
      <c r="G1399" s="178">
        <v>3.95</v>
      </c>
      <c r="H1399" s="178">
        <v>4.34</v>
      </c>
      <c r="I1399" s="178">
        <v>4.58</v>
      </c>
      <c r="J1399" s="178">
        <v>4.72</v>
      </c>
      <c r="K1399" s="179">
        <f>MAX(0,((T1399*(365/365))-VLOOKUP(A1399,VBMA!$A:$D,4,0))  /  (T1399* (365/365)   ))</f>
        <v>0.4029428019</v>
      </c>
      <c r="L1399" s="180">
        <f t="shared" ref="L1399:S1399" si="1402">(B1399*(1-$K1399) * (365/365))/100</f>
        <v>0.01743407019</v>
      </c>
      <c r="M1399" s="180">
        <f t="shared" si="1402"/>
        <v>0.01821024454</v>
      </c>
      <c r="N1399" s="180">
        <f t="shared" si="1402"/>
        <v>0.0186878903</v>
      </c>
      <c r="O1399" s="180">
        <f t="shared" si="1402"/>
        <v>0.01982229898</v>
      </c>
      <c r="P1399" s="180">
        <f t="shared" si="1402"/>
        <v>0.02250905637</v>
      </c>
      <c r="Q1399" s="180">
        <f t="shared" si="1402"/>
        <v>0.02358375933</v>
      </c>
      <c r="R1399" s="180">
        <f t="shared" si="1402"/>
        <v>0.0259122824</v>
      </c>
      <c r="S1399" s="180">
        <f t="shared" si="1402"/>
        <v>0.02734521967</v>
      </c>
      <c r="T1399" s="181">
        <f t="shared" si="3"/>
        <v>4.825333333</v>
      </c>
      <c r="U1399" s="182">
        <f t="shared" si="4"/>
        <v>43874</v>
      </c>
      <c r="V1399" s="182">
        <f t="shared" si="5"/>
        <v>43964</v>
      </c>
      <c r="W1399" s="182">
        <f t="shared" si="6"/>
        <v>44056</v>
      </c>
      <c r="X1399" s="181">
        <f t="shared" si="7"/>
        <v>184</v>
      </c>
      <c r="Y1399" s="181">
        <f t="shared" si="8"/>
        <v>274</v>
      </c>
      <c r="Z1399" s="181">
        <f t="shared" si="9"/>
        <v>366</v>
      </c>
      <c r="AA1399" s="155"/>
      <c r="AB1399" s="9"/>
      <c r="AC1399" s="9"/>
      <c r="AD1399" s="9"/>
      <c r="AE1399" s="9"/>
      <c r="AF1399" s="9"/>
      <c r="AG1399" s="9"/>
      <c r="AH1399" s="9"/>
    </row>
    <row r="1400" ht="15.75" customHeight="1">
      <c r="A1400" s="177">
        <v>43689.0</v>
      </c>
      <c r="B1400" s="178">
        <v>2.94</v>
      </c>
      <c r="C1400" s="178">
        <v>3.08</v>
      </c>
      <c r="D1400" s="178">
        <v>3.18</v>
      </c>
      <c r="E1400" s="178">
        <v>3.34</v>
      </c>
      <c r="F1400" s="178">
        <v>3.82</v>
      </c>
      <c r="G1400" s="178">
        <v>3.98</v>
      </c>
      <c r="H1400" s="178">
        <v>4.4</v>
      </c>
      <c r="I1400" s="178">
        <v>4.63</v>
      </c>
      <c r="J1400" s="178">
        <v>4.8</v>
      </c>
      <c r="K1400" s="179">
        <f>MAX(0,((T1400*(365/365))-VLOOKUP(A1400,VBMA!$A:$D,4,0))  /  (T1400* (365/365)   ))</f>
        <v>0.4080299639</v>
      </c>
      <c r="L1400" s="180">
        <f t="shared" ref="L1400:S1400" si="1403">(B1400*(1-$K1400) * (365/365))/100</f>
        <v>0.01740391906</v>
      </c>
      <c r="M1400" s="180">
        <f t="shared" si="1403"/>
        <v>0.01823267711</v>
      </c>
      <c r="N1400" s="180">
        <f t="shared" si="1403"/>
        <v>0.01882464715</v>
      </c>
      <c r="O1400" s="180">
        <f t="shared" si="1403"/>
        <v>0.01977179921</v>
      </c>
      <c r="P1400" s="180">
        <f t="shared" si="1403"/>
        <v>0.02261325538</v>
      </c>
      <c r="Q1400" s="180">
        <f t="shared" si="1403"/>
        <v>0.02356040744</v>
      </c>
      <c r="R1400" s="180">
        <f t="shared" si="1403"/>
        <v>0.02604668159</v>
      </c>
      <c r="S1400" s="180">
        <f t="shared" si="1403"/>
        <v>0.02740821267</v>
      </c>
      <c r="T1400" s="181">
        <f t="shared" si="3"/>
        <v>4.865111111</v>
      </c>
      <c r="U1400" s="182">
        <f t="shared" si="4"/>
        <v>43873</v>
      </c>
      <c r="V1400" s="182">
        <f t="shared" si="5"/>
        <v>43963</v>
      </c>
      <c r="W1400" s="182">
        <f t="shared" si="6"/>
        <v>44055</v>
      </c>
      <c r="X1400" s="181">
        <f t="shared" si="7"/>
        <v>184</v>
      </c>
      <c r="Y1400" s="181">
        <f t="shared" si="8"/>
        <v>274</v>
      </c>
      <c r="Z1400" s="181">
        <f t="shared" si="9"/>
        <v>366</v>
      </c>
      <c r="AA1400" s="155"/>
      <c r="AB1400" s="9"/>
      <c r="AC1400" s="9"/>
      <c r="AD1400" s="9"/>
      <c r="AE1400" s="9"/>
      <c r="AF1400" s="9"/>
      <c r="AG1400" s="9"/>
      <c r="AH1400" s="9"/>
    </row>
    <row r="1401" ht="15.75" customHeight="1">
      <c r="A1401" s="177">
        <v>43686.0</v>
      </c>
      <c r="B1401" s="178">
        <v>2.98</v>
      </c>
      <c r="C1401" s="178">
        <v>3.12</v>
      </c>
      <c r="D1401" s="178">
        <v>3.25</v>
      </c>
      <c r="E1401" s="178">
        <v>3.45</v>
      </c>
      <c r="F1401" s="178">
        <v>3.82</v>
      </c>
      <c r="G1401" s="178">
        <v>3.98</v>
      </c>
      <c r="H1401" s="178">
        <v>4.4</v>
      </c>
      <c r="I1401" s="178">
        <v>4.66</v>
      </c>
      <c r="J1401" s="178">
        <v>4.78</v>
      </c>
      <c r="K1401" s="179">
        <f>MAX(0,((T1401*(365/365))-VLOOKUP(A1401,VBMA!$A:$D,4,0))  /  (T1401* (365/365)   ))</f>
        <v>0.4173508978</v>
      </c>
      <c r="L1401" s="180">
        <f t="shared" ref="L1401:S1401" si="1404">(B1401*(1-$K1401) * (365/365))/100</f>
        <v>0.01736294325</v>
      </c>
      <c r="M1401" s="180">
        <f t="shared" si="1404"/>
        <v>0.01817865199</v>
      </c>
      <c r="N1401" s="180">
        <f t="shared" si="1404"/>
        <v>0.01893609582</v>
      </c>
      <c r="O1401" s="180">
        <f t="shared" si="1404"/>
        <v>0.02010139403</v>
      </c>
      <c r="P1401" s="180">
        <f t="shared" si="1404"/>
        <v>0.02225719571</v>
      </c>
      <c r="Q1401" s="180">
        <f t="shared" si="1404"/>
        <v>0.02318943427</v>
      </c>
      <c r="R1401" s="180">
        <f t="shared" si="1404"/>
        <v>0.0256365605</v>
      </c>
      <c r="S1401" s="180">
        <f t="shared" si="1404"/>
        <v>0.02715144816</v>
      </c>
      <c r="T1401" s="181">
        <f t="shared" si="3"/>
        <v>4.925777778</v>
      </c>
      <c r="U1401" s="182">
        <f t="shared" si="4"/>
        <v>43870</v>
      </c>
      <c r="V1401" s="182">
        <f t="shared" si="5"/>
        <v>43960</v>
      </c>
      <c r="W1401" s="182">
        <f t="shared" si="6"/>
        <v>44052</v>
      </c>
      <c r="X1401" s="181">
        <f t="shared" si="7"/>
        <v>184</v>
      </c>
      <c r="Y1401" s="181">
        <f t="shared" si="8"/>
        <v>274</v>
      </c>
      <c r="Z1401" s="181">
        <f t="shared" si="9"/>
        <v>366</v>
      </c>
      <c r="AA1401" s="155"/>
      <c r="AB1401" s="9"/>
      <c r="AC1401" s="9"/>
      <c r="AD1401" s="9"/>
      <c r="AE1401" s="9"/>
      <c r="AF1401" s="9"/>
      <c r="AG1401" s="9"/>
      <c r="AH1401" s="9"/>
    </row>
    <row r="1402" ht="15.75" customHeight="1">
      <c r="A1402" s="177">
        <v>43685.0</v>
      </c>
      <c r="B1402" s="178">
        <v>2.96</v>
      </c>
      <c r="C1402" s="178">
        <v>3.1</v>
      </c>
      <c r="D1402" s="178">
        <v>3.26</v>
      </c>
      <c r="E1402" s="178">
        <v>3.46</v>
      </c>
      <c r="F1402" s="178">
        <v>3.78</v>
      </c>
      <c r="G1402" s="178">
        <v>3.96</v>
      </c>
      <c r="H1402" s="178">
        <v>4.34</v>
      </c>
      <c r="I1402" s="178">
        <v>4.58</v>
      </c>
      <c r="J1402" s="178">
        <v>4.72</v>
      </c>
      <c r="K1402" s="179">
        <f>MAX(0,((T1402*(365/365))-VLOOKUP(A1402,VBMA!$A:$D,4,0))  /  (T1402* (365/365)   ))</f>
        <v>0.4035645206</v>
      </c>
      <c r="L1402" s="180">
        <f t="shared" ref="L1402:S1402" si="1405">(B1402*(1-$K1402) * (365/365))/100</f>
        <v>0.01765449019</v>
      </c>
      <c r="M1402" s="180">
        <f t="shared" si="1405"/>
        <v>0.01848949986</v>
      </c>
      <c r="N1402" s="180">
        <f t="shared" si="1405"/>
        <v>0.01944379663</v>
      </c>
      <c r="O1402" s="180">
        <f t="shared" si="1405"/>
        <v>0.02063666759</v>
      </c>
      <c r="P1402" s="180">
        <f t="shared" si="1405"/>
        <v>0.02254526112</v>
      </c>
      <c r="Q1402" s="180">
        <f t="shared" si="1405"/>
        <v>0.02361884498</v>
      </c>
      <c r="R1402" s="180">
        <f t="shared" si="1405"/>
        <v>0.02588529981</v>
      </c>
      <c r="S1402" s="180">
        <f t="shared" si="1405"/>
        <v>0.02731674496</v>
      </c>
      <c r="T1402" s="181">
        <f t="shared" si="3"/>
        <v>4.825333333</v>
      </c>
      <c r="U1402" s="182">
        <f t="shared" si="4"/>
        <v>43869</v>
      </c>
      <c r="V1402" s="182">
        <f t="shared" si="5"/>
        <v>43959</v>
      </c>
      <c r="W1402" s="182">
        <f t="shared" si="6"/>
        <v>44051</v>
      </c>
      <c r="X1402" s="181">
        <f t="shared" si="7"/>
        <v>184</v>
      </c>
      <c r="Y1402" s="181">
        <f t="shared" si="8"/>
        <v>274</v>
      </c>
      <c r="Z1402" s="181">
        <f t="shared" si="9"/>
        <v>366</v>
      </c>
      <c r="AA1402" s="155"/>
      <c r="AB1402" s="9"/>
      <c r="AC1402" s="9"/>
      <c r="AD1402" s="9"/>
      <c r="AE1402" s="9"/>
      <c r="AF1402" s="9"/>
      <c r="AG1402" s="9"/>
      <c r="AH1402" s="9"/>
    </row>
    <row r="1403" ht="15.75" customHeight="1">
      <c r="A1403" s="177">
        <v>43684.0</v>
      </c>
      <c r="B1403" s="178">
        <v>3.0</v>
      </c>
      <c r="C1403" s="178">
        <v>3.13</v>
      </c>
      <c r="D1403" s="178">
        <v>3.25</v>
      </c>
      <c r="E1403" s="178">
        <v>3.45</v>
      </c>
      <c r="F1403" s="178">
        <v>3.82</v>
      </c>
      <c r="G1403" s="178">
        <v>4.0</v>
      </c>
      <c r="H1403" s="178">
        <v>4.36</v>
      </c>
      <c r="I1403" s="178">
        <v>4.6</v>
      </c>
      <c r="J1403" s="178">
        <v>4.74</v>
      </c>
      <c r="K1403" s="179">
        <f>MAX(0,((T1403*(365/365))-VLOOKUP(A1403,VBMA!$A:$D,4,0))  /  (T1403* (365/365)   ))</f>
        <v>0.4070583379</v>
      </c>
      <c r="L1403" s="180">
        <f t="shared" ref="L1403:S1403" si="1406">(B1403*(1-$K1403) * (365/365))/100</f>
        <v>0.01778824986</v>
      </c>
      <c r="M1403" s="180">
        <f t="shared" si="1406"/>
        <v>0.01855907402</v>
      </c>
      <c r="N1403" s="180">
        <f t="shared" si="1406"/>
        <v>0.01927060402</v>
      </c>
      <c r="O1403" s="180">
        <f t="shared" si="1406"/>
        <v>0.02045648734</v>
      </c>
      <c r="P1403" s="180">
        <f t="shared" si="1406"/>
        <v>0.02265037149</v>
      </c>
      <c r="Q1403" s="180">
        <f t="shared" si="1406"/>
        <v>0.02371766648</v>
      </c>
      <c r="R1403" s="180">
        <f t="shared" si="1406"/>
        <v>0.02585225647</v>
      </c>
      <c r="S1403" s="180">
        <f t="shared" si="1406"/>
        <v>0.02727531646</v>
      </c>
      <c r="T1403" s="181">
        <f t="shared" si="3"/>
        <v>4.845333333</v>
      </c>
      <c r="U1403" s="182">
        <f t="shared" si="4"/>
        <v>43868</v>
      </c>
      <c r="V1403" s="182">
        <f t="shared" si="5"/>
        <v>43958</v>
      </c>
      <c r="W1403" s="182">
        <f t="shared" si="6"/>
        <v>44050</v>
      </c>
      <c r="X1403" s="181">
        <f t="shared" si="7"/>
        <v>184</v>
      </c>
      <c r="Y1403" s="181">
        <f t="shared" si="8"/>
        <v>274</v>
      </c>
      <c r="Z1403" s="181">
        <f t="shared" si="9"/>
        <v>366</v>
      </c>
      <c r="AA1403" s="155"/>
      <c r="AB1403" s="9"/>
      <c r="AC1403" s="9"/>
      <c r="AD1403" s="9"/>
      <c r="AE1403" s="9"/>
      <c r="AF1403" s="9"/>
      <c r="AG1403" s="9"/>
      <c r="AH1403" s="9"/>
    </row>
    <row r="1404" ht="15.75" customHeight="1">
      <c r="A1404" s="177">
        <v>43683.0</v>
      </c>
      <c r="B1404" s="178">
        <v>2.94</v>
      </c>
      <c r="C1404" s="178">
        <v>3.07</v>
      </c>
      <c r="D1404" s="178">
        <v>3.2</v>
      </c>
      <c r="E1404" s="178">
        <v>3.4</v>
      </c>
      <c r="F1404" s="178">
        <v>3.84</v>
      </c>
      <c r="G1404" s="178">
        <v>4.01</v>
      </c>
      <c r="H1404" s="178">
        <v>4.37</v>
      </c>
      <c r="I1404" s="178">
        <v>4.6</v>
      </c>
      <c r="J1404" s="178">
        <v>4.75</v>
      </c>
      <c r="K1404" s="179">
        <f>MAX(0,((T1404*(365/365))-VLOOKUP(A1404,VBMA!$A:$D,4,0))  /  (T1404* (365/365)   ))</f>
        <v>0.4037365567</v>
      </c>
      <c r="L1404" s="180">
        <f t="shared" ref="L1404:S1404" si="1407">(B1404*(1-$K1404) * (365/365))/100</f>
        <v>0.01753014523</v>
      </c>
      <c r="M1404" s="180">
        <f t="shared" si="1407"/>
        <v>0.01830528771</v>
      </c>
      <c r="N1404" s="180">
        <f t="shared" si="1407"/>
        <v>0.01908043019</v>
      </c>
      <c r="O1404" s="180">
        <f t="shared" si="1407"/>
        <v>0.02027295707</v>
      </c>
      <c r="P1404" s="180">
        <f t="shared" si="1407"/>
        <v>0.02289651622</v>
      </c>
      <c r="Q1404" s="180">
        <f t="shared" si="1407"/>
        <v>0.02391016408</v>
      </c>
      <c r="R1404" s="180">
        <f t="shared" si="1407"/>
        <v>0.02605671247</v>
      </c>
      <c r="S1404" s="180">
        <f t="shared" si="1407"/>
        <v>0.02742811839</v>
      </c>
      <c r="T1404" s="181">
        <f t="shared" si="3"/>
        <v>4.835111111</v>
      </c>
      <c r="U1404" s="182">
        <f t="shared" si="4"/>
        <v>43867</v>
      </c>
      <c r="V1404" s="182">
        <f t="shared" si="5"/>
        <v>43957</v>
      </c>
      <c r="W1404" s="182">
        <f t="shared" si="6"/>
        <v>44049</v>
      </c>
      <c r="X1404" s="181">
        <f t="shared" si="7"/>
        <v>184</v>
      </c>
      <c r="Y1404" s="181">
        <f t="shared" si="8"/>
        <v>274</v>
      </c>
      <c r="Z1404" s="181">
        <f t="shared" si="9"/>
        <v>366</v>
      </c>
      <c r="AA1404" s="155"/>
      <c r="AB1404" s="9"/>
      <c r="AC1404" s="9"/>
      <c r="AD1404" s="9"/>
      <c r="AE1404" s="9"/>
      <c r="AF1404" s="9"/>
      <c r="AG1404" s="9"/>
      <c r="AH1404" s="9"/>
    </row>
    <row r="1405" ht="15.75" customHeight="1">
      <c r="A1405" s="177">
        <v>43682.0</v>
      </c>
      <c r="B1405" s="178">
        <v>2.9</v>
      </c>
      <c r="C1405" s="178">
        <v>3.03</v>
      </c>
      <c r="D1405" s="178">
        <v>3.15</v>
      </c>
      <c r="E1405" s="178">
        <v>3.38</v>
      </c>
      <c r="F1405" s="178">
        <v>3.8</v>
      </c>
      <c r="G1405" s="178">
        <v>3.97</v>
      </c>
      <c r="H1405" s="178">
        <v>4.36</v>
      </c>
      <c r="I1405" s="178">
        <v>4.57</v>
      </c>
      <c r="J1405" s="178">
        <v>4.73</v>
      </c>
      <c r="K1405" s="179">
        <f>MAX(0,((T1405*(365/365))-VLOOKUP(A1405,VBMA!$A:$D,4,0))  /  (T1405* (365/365)   ))</f>
        <v>0.4033022154</v>
      </c>
      <c r="L1405" s="180">
        <f t="shared" ref="L1405:S1405" si="1408">(B1405*(1-$K1405) * (365/365))/100</f>
        <v>0.01730423575</v>
      </c>
      <c r="M1405" s="180">
        <f t="shared" si="1408"/>
        <v>0.01807994287</v>
      </c>
      <c r="N1405" s="180">
        <f t="shared" si="1408"/>
        <v>0.01879598021</v>
      </c>
      <c r="O1405" s="180">
        <f t="shared" si="1408"/>
        <v>0.02016838512</v>
      </c>
      <c r="P1405" s="180">
        <f t="shared" si="1408"/>
        <v>0.02267451581</v>
      </c>
      <c r="Q1405" s="180">
        <f t="shared" si="1408"/>
        <v>0.02368890205</v>
      </c>
      <c r="R1405" s="180">
        <f t="shared" si="1408"/>
        <v>0.02601602341</v>
      </c>
      <c r="S1405" s="180">
        <f t="shared" si="1408"/>
        <v>0.02726908876</v>
      </c>
      <c r="T1405" s="181">
        <f t="shared" si="3"/>
        <v>4.784666667</v>
      </c>
      <c r="U1405" s="182">
        <f t="shared" si="4"/>
        <v>43866</v>
      </c>
      <c r="V1405" s="182">
        <f t="shared" si="5"/>
        <v>43956</v>
      </c>
      <c r="W1405" s="182">
        <f t="shared" si="6"/>
        <v>44048</v>
      </c>
      <c r="X1405" s="181">
        <f t="shared" si="7"/>
        <v>184</v>
      </c>
      <c r="Y1405" s="181">
        <f t="shared" si="8"/>
        <v>274</v>
      </c>
      <c r="Z1405" s="181">
        <f t="shared" si="9"/>
        <v>366</v>
      </c>
      <c r="AA1405" s="155"/>
      <c r="AB1405" s="9"/>
      <c r="AC1405" s="9"/>
      <c r="AD1405" s="9"/>
      <c r="AE1405" s="9"/>
      <c r="AF1405" s="9"/>
      <c r="AG1405" s="9"/>
      <c r="AH1405" s="9"/>
    </row>
    <row r="1406" ht="15.75" customHeight="1">
      <c r="A1406" s="177">
        <v>43679.0</v>
      </c>
      <c r="B1406" s="178">
        <v>2.87</v>
      </c>
      <c r="C1406" s="178">
        <v>2.99</v>
      </c>
      <c r="D1406" s="178">
        <v>3.13</v>
      </c>
      <c r="E1406" s="178">
        <v>3.36</v>
      </c>
      <c r="F1406" s="178">
        <v>3.81</v>
      </c>
      <c r="G1406" s="178">
        <v>4.0</v>
      </c>
      <c r="H1406" s="178">
        <v>4.37</v>
      </c>
      <c r="I1406" s="178">
        <v>4.6</v>
      </c>
      <c r="J1406" s="178">
        <v>4.75</v>
      </c>
      <c r="K1406" s="179">
        <f>MAX(0,((T1406*(365/365))-VLOOKUP(A1406,VBMA!$A:$D,4,0))  /  (T1406* (365/365)   ))</f>
        <v>0.4146980421</v>
      </c>
      <c r="L1406" s="180">
        <f t="shared" ref="L1406:S1406" si="1409">(B1406*(1-$K1406) * (365/365))/100</f>
        <v>0.01679816619</v>
      </c>
      <c r="M1406" s="180">
        <f t="shared" si="1409"/>
        <v>0.01750052854</v>
      </c>
      <c r="N1406" s="180">
        <f t="shared" si="1409"/>
        <v>0.01831995128</v>
      </c>
      <c r="O1406" s="180">
        <f t="shared" si="1409"/>
        <v>0.01966614579</v>
      </c>
      <c r="P1406" s="180">
        <f t="shared" si="1409"/>
        <v>0.0223000046</v>
      </c>
      <c r="Q1406" s="180">
        <f t="shared" si="1409"/>
        <v>0.02341207832</v>
      </c>
      <c r="R1406" s="180">
        <f t="shared" si="1409"/>
        <v>0.02557769556</v>
      </c>
      <c r="S1406" s="180">
        <f t="shared" si="1409"/>
        <v>0.02692389006</v>
      </c>
      <c r="T1406" s="181">
        <f t="shared" si="3"/>
        <v>4.835111111</v>
      </c>
      <c r="U1406" s="182">
        <f t="shared" si="4"/>
        <v>43863</v>
      </c>
      <c r="V1406" s="182">
        <f t="shared" si="5"/>
        <v>43953</v>
      </c>
      <c r="W1406" s="182">
        <f t="shared" si="6"/>
        <v>44045</v>
      </c>
      <c r="X1406" s="181">
        <f t="shared" si="7"/>
        <v>184</v>
      </c>
      <c r="Y1406" s="181">
        <f t="shared" si="8"/>
        <v>274</v>
      </c>
      <c r="Z1406" s="181">
        <f t="shared" si="9"/>
        <v>366</v>
      </c>
      <c r="AA1406" s="155"/>
      <c r="AB1406" s="9"/>
      <c r="AC1406" s="9"/>
      <c r="AD1406" s="9"/>
      <c r="AE1406" s="9"/>
      <c r="AF1406" s="9"/>
      <c r="AG1406" s="9"/>
      <c r="AH1406" s="9"/>
    </row>
    <row r="1407" ht="15.75" customHeight="1">
      <c r="A1407" s="177">
        <v>43678.0</v>
      </c>
      <c r="B1407" s="178">
        <v>2.85</v>
      </c>
      <c r="C1407" s="178">
        <v>2.97</v>
      </c>
      <c r="D1407" s="178">
        <v>3.1</v>
      </c>
      <c r="E1407" s="178">
        <v>3.35</v>
      </c>
      <c r="F1407" s="178">
        <v>3.82</v>
      </c>
      <c r="G1407" s="178">
        <v>3.97</v>
      </c>
      <c r="H1407" s="178">
        <v>4.32</v>
      </c>
      <c r="I1407" s="178">
        <v>4.5</v>
      </c>
      <c r="J1407" s="178">
        <v>4.66</v>
      </c>
      <c r="K1407" s="179">
        <f>MAX(0,((T1407*(365/365))-VLOOKUP(A1407,VBMA!$A:$D,4,0))  /  (T1407* (365/365)   ))</f>
        <v>0.3936806149</v>
      </c>
      <c r="L1407" s="180">
        <f t="shared" ref="L1407:S1407" si="1410">(B1407*(1-$K1407) * (365/365))/100</f>
        <v>0.01728010248</v>
      </c>
      <c r="M1407" s="180">
        <f t="shared" si="1410"/>
        <v>0.01800768574</v>
      </c>
      <c r="N1407" s="180">
        <f t="shared" si="1410"/>
        <v>0.01879590094</v>
      </c>
      <c r="O1407" s="180">
        <f t="shared" si="1410"/>
        <v>0.0203116994</v>
      </c>
      <c r="P1407" s="180">
        <f t="shared" si="1410"/>
        <v>0.02316140051</v>
      </c>
      <c r="Q1407" s="180">
        <f t="shared" si="1410"/>
        <v>0.02407087959</v>
      </c>
      <c r="R1407" s="180">
        <f t="shared" si="1410"/>
        <v>0.02619299744</v>
      </c>
      <c r="S1407" s="180">
        <f t="shared" si="1410"/>
        <v>0.02728437233</v>
      </c>
      <c r="T1407" s="181">
        <f t="shared" si="3"/>
        <v>4.684</v>
      </c>
      <c r="U1407" s="182">
        <f t="shared" si="4"/>
        <v>43862</v>
      </c>
      <c r="V1407" s="182">
        <f t="shared" si="5"/>
        <v>43952</v>
      </c>
      <c r="W1407" s="182">
        <f t="shared" si="6"/>
        <v>44044</v>
      </c>
      <c r="X1407" s="181">
        <f t="shared" si="7"/>
        <v>184</v>
      </c>
      <c r="Y1407" s="181">
        <f t="shared" si="8"/>
        <v>274</v>
      </c>
      <c r="Z1407" s="181">
        <f t="shared" si="9"/>
        <v>366</v>
      </c>
      <c r="AA1407" s="155"/>
      <c r="AB1407" s="9"/>
      <c r="AC1407" s="9"/>
      <c r="AD1407" s="9"/>
      <c r="AE1407" s="9"/>
      <c r="AF1407" s="9"/>
      <c r="AG1407" s="9"/>
      <c r="AH1407" s="9"/>
    </row>
    <row r="1408" ht="15.75" customHeight="1">
      <c r="A1408" s="177">
        <v>43677.0</v>
      </c>
      <c r="B1408" s="178">
        <v>2.7</v>
      </c>
      <c r="C1408" s="178">
        <v>2.88</v>
      </c>
      <c r="D1408" s="178">
        <v>3.07</v>
      </c>
      <c r="E1408" s="178">
        <v>3.37</v>
      </c>
      <c r="F1408" s="178">
        <v>3.78</v>
      </c>
      <c r="G1408" s="178">
        <v>3.97</v>
      </c>
      <c r="H1408" s="178">
        <v>4.32</v>
      </c>
      <c r="I1408" s="178">
        <v>4.5</v>
      </c>
      <c r="J1408" s="178">
        <v>4.66</v>
      </c>
      <c r="K1408" s="179">
        <f>MAX(0,((T1408*(365/365))-VLOOKUP(A1408,VBMA!$A:$D,4,0))  /  (T1408* (365/365)   ))</f>
        <v>0.3920940171</v>
      </c>
      <c r="L1408" s="180">
        <f t="shared" ref="L1408:S1408" si="1411">(B1408*(1-$K1408) * (365/365))/100</f>
        <v>0.01641346154</v>
      </c>
      <c r="M1408" s="180">
        <f t="shared" si="1411"/>
        <v>0.01750769231</v>
      </c>
      <c r="N1408" s="180">
        <f t="shared" si="1411"/>
        <v>0.01866271368</v>
      </c>
      <c r="O1408" s="180">
        <f t="shared" si="1411"/>
        <v>0.02048643162</v>
      </c>
      <c r="P1408" s="180">
        <f t="shared" si="1411"/>
        <v>0.02297884615</v>
      </c>
      <c r="Q1408" s="180">
        <f t="shared" si="1411"/>
        <v>0.02413386752</v>
      </c>
      <c r="R1408" s="180">
        <f t="shared" si="1411"/>
        <v>0.02626153846</v>
      </c>
      <c r="S1408" s="180">
        <f t="shared" si="1411"/>
        <v>0.02735576923</v>
      </c>
      <c r="T1408" s="181">
        <f t="shared" si="3"/>
        <v>4.68</v>
      </c>
      <c r="U1408" s="182">
        <f t="shared" si="4"/>
        <v>43861</v>
      </c>
      <c r="V1408" s="182">
        <f t="shared" si="5"/>
        <v>43952</v>
      </c>
      <c r="W1408" s="182">
        <f t="shared" si="6"/>
        <v>44043</v>
      </c>
      <c r="X1408" s="181">
        <f t="shared" si="7"/>
        <v>184</v>
      </c>
      <c r="Y1408" s="181">
        <f t="shared" si="8"/>
        <v>275</v>
      </c>
      <c r="Z1408" s="181">
        <f t="shared" si="9"/>
        <v>366</v>
      </c>
      <c r="AA1408" s="155"/>
      <c r="AB1408" s="9"/>
      <c r="AC1408" s="9"/>
      <c r="AD1408" s="9"/>
      <c r="AE1408" s="9"/>
      <c r="AF1408" s="9"/>
      <c r="AG1408" s="9"/>
      <c r="AH1408" s="9"/>
    </row>
    <row r="1409" ht="15.75" customHeight="1">
      <c r="A1409" s="177">
        <v>43676.0</v>
      </c>
      <c r="B1409" s="178">
        <v>2.73</v>
      </c>
      <c r="C1409" s="178">
        <v>2.88</v>
      </c>
      <c r="D1409" s="178">
        <v>3.05</v>
      </c>
      <c r="E1409" s="178">
        <v>3.35</v>
      </c>
      <c r="F1409" s="178">
        <v>3.83</v>
      </c>
      <c r="G1409" s="178">
        <v>3.98</v>
      </c>
      <c r="H1409" s="178">
        <v>4.3</v>
      </c>
      <c r="I1409" s="178">
        <v>4.48</v>
      </c>
      <c r="J1409" s="178">
        <v>4.66</v>
      </c>
      <c r="K1409" s="179">
        <f>MAX(0,((T1409*(365/365))-VLOOKUP(A1409,VBMA!$A:$D,4,0))  /  (T1409* (365/365)   ))</f>
        <v>0.3834763948</v>
      </c>
      <c r="L1409" s="180">
        <f t="shared" ref="L1409:S1409" si="1412">(B1409*(1-$K1409) * (365/365))/100</f>
        <v>0.01683109442</v>
      </c>
      <c r="M1409" s="180">
        <f t="shared" si="1412"/>
        <v>0.01775587983</v>
      </c>
      <c r="N1409" s="180">
        <f t="shared" si="1412"/>
        <v>0.01880396996</v>
      </c>
      <c r="O1409" s="180">
        <f t="shared" si="1412"/>
        <v>0.02065354077</v>
      </c>
      <c r="P1409" s="180">
        <f t="shared" si="1412"/>
        <v>0.02361285408</v>
      </c>
      <c r="Q1409" s="180">
        <f t="shared" si="1412"/>
        <v>0.02453763948</v>
      </c>
      <c r="R1409" s="180">
        <f t="shared" si="1412"/>
        <v>0.02651051502</v>
      </c>
      <c r="S1409" s="180">
        <f t="shared" si="1412"/>
        <v>0.02762025751</v>
      </c>
      <c r="T1409" s="181">
        <f t="shared" si="3"/>
        <v>4.66</v>
      </c>
      <c r="U1409" s="182">
        <f t="shared" si="4"/>
        <v>43860</v>
      </c>
      <c r="V1409" s="182">
        <f t="shared" si="5"/>
        <v>43951</v>
      </c>
      <c r="W1409" s="182">
        <f t="shared" si="6"/>
        <v>44042</v>
      </c>
      <c r="X1409" s="181">
        <f t="shared" si="7"/>
        <v>184</v>
      </c>
      <c r="Y1409" s="181">
        <f t="shared" si="8"/>
        <v>275</v>
      </c>
      <c r="Z1409" s="181">
        <f t="shared" si="9"/>
        <v>366</v>
      </c>
      <c r="AA1409" s="155"/>
      <c r="AB1409" s="9"/>
      <c r="AC1409" s="9"/>
      <c r="AD1409" s="9"/>
      <c r="AE1409" s="9"/>
      <c r="AF1409" s="9"/>
      <c r="AG1409" s="9"/>
      <c r="AH1409" s="9"/>
    </row>
    <row r="1410" ht="15.75" customHeight="1">
      <c r="A1410" s="177">
        <v>43675.0</v>
      </c>
      <c r="B1410" s="178">
        <v>2.74</v>
      </c>
      <c r="C1410" s="178">
        <v>2.87</v>
      </c>
      <c r="D1410" s="178">
        <v>3.07</v>
      </c>
      <c r="E1410" s="178">
        <v>3.39</v>
      </c>
      <c r="F1410" s="178">
        <v>3.81</v>
      </c>
      <c r="G1410" s="178">
        <v>3.99</v>
      </c>
      <c r="H1410" s="178">
        <v>4.35</v>
      </c>
      <c r="I1410" s="178">
        <v>4.53</v>
      </c>
      <c r="J1410" s="178">
        <v>4.68</v>
      </c>
      <c r="K1410" s="179">
        <f>MAX(0,((T1410*(365/365))-VLOOKUP(A1410,VBMA!$A:$D,4,0))  /  (T1410* (365/365)   ))</f>
        <v>0.3995753715</v>
      </c>
      <c r="L1410" s="180">
        <f t="shared" ref="L1410:S1410" si="1413">(B1410*(1-$K1410) * (365/365))/100</f>
        <v>0.01645163482</v>
      </c>
      <c r="M1410" s="180">
        <f t="shared" si="1413"/>
        <v>0.01723218684</v>
      </c>
      <c r="N1410" s="180">
        <f t="shared" si="1413"/>
        <v>0.01843303609</v>
      </c>
      <c r="O1410" s="180">
        <f t="shared" si="1413"/>
        <v>0.0203543949</v>
      </c>
      <c r="P1410" s="180">
        <f t="shared" si="1413"/>
        <v>0.02287617834</v>
      </c>
      <c r="Q1410" s="180">
        <f t="shared" si="1413"/>
        <v>0.02395694268</v>
      </c>
      <c r="R1410" s="180">
        <f t="shared" si="1413"/>
        <v>0.02611847134</v>
      </c>
      <c r="S1410" s="180">
        <f t="shared" si="1413"/>
        <v>0.02719923567</v>
      </c>
      <c r="T1410" s="181">
        <f t="shared" si="3"/>
        <v>4.71</v>
      </c>
      <c r="U1410" s="182">
        <f t="shared" si="4"/>
        <v>43859</v>
      </c>
      <c r="V1410" s="182">
        <f t="shared" si="5"/>
        <v>43950</v>
      </c>
      <c r="W1410" s="182">
        <f t="shared" si="6"/>
        <v>44041</v>
      </c>
      <c r="X1410" s="181">
        <f t="shared" si="7"/>
        <v>184</v>
      </c>
      <c r="Y1410" s="181">
        <f t="shared" si="8"/>
        <v>275</v>
      </c>
      <c r="Z1410" s="181">
        <f t="shared" si="9"/>
        <v>366</v>
      </c>
      <c r="AA1410" s="155"/>
      <c r="AB1410" s="9"/>
      <c r="AC1410" s="9"/>
      <c r="AD1410" s="9"/>
      <c r="AE1410" s="9"/>
      <c r="AF1410" s="9"/>
      <c r="AG1410" s="9"/>
      <c r="AH1410" s="9"/>
    </row>
    <row r="1411" ht="15.75" customHeight="1">
      <c r="A1411" s="177">
        <v>43672.0</v>
      </c>
      <c r="B1411" s="178">
        <v>2.7</v>
      </c>
      <c r="C1411" s="178">
        <v>2.82</v>
      </c>
      <c r="D1411" s="178">
        <v>3.02</v>
      </c>
      <c r="E1411" s="178">
        <v>3.36</v>
      </c>
      <c r="F1411" s="178">
        <v>3.86</v>
      </c>
      <c r="G1411" s="178">
        <v>4.02</v>
      </c>
      <c r="H1411" s="178">
        <v>4.43</v>
      </c>
      <c r="I1411" s="178">
        <v>4.6</v>
      </c>
      <c r="J1411" s="178">
        <v>4.7</v>
      </c>
      <c r="K1411" s="179">
        <f>MAX(0,((T1411*(365/365))-VLOOKUP(A1411,VBMA!$A:$D,4,0))  /  (T1411* (365/365)   ))</f>
        <v>0.4182389937</v>
      </c>
      <c r="L1411" s="180">
        <f t="shared" ref="L1411:S1411" si="1414">(B1411*(1-$K1411) * (365/365))/100</f>
        <v>0.01570754717</v>
      </c>
      <c r="M1411" s="180">
        <f t="shared" si="1414"/>
        <v>0.01640566038</v>
      </c>
      <c r="N1411" s="180">
        <f t="shared" si="1414"/>
        <v>0.01756918239</v>
      </c>
      <c r="O1411" s="180">
        <f t="shared" si="1414"/>
        <v>0.01954716981</v>
      </c>
      <c r="P1411" s="180">
        <f t="shared" si="1414"/>
        <v>0.02245597484</v>
      </c>
      <c r="Q1411" s="180">
        <f t="shared" si="1414"/>
        <v>0.02338679245</v>
      </c>
      <c r="R1411" s="180">
        <f t="shared" si="1414"/>
        <v>0.02577201258</v>
      </c>
      <c r="S1411" s="180">
        <f t="shared" si="1414"/>
        <v>0.02676100629</v>
      </c>
      <c r="T1411" s="181">
        <f t="shared" si="3"/>
        <v>4.77</v>
      </c>
      <c r="U1411" s="182">
        <f t="shared" si="4"/>
        <v>43856</v>
      </c>
      <c r="V1411" s="182">
        <f t="shared" si="5"/>
        <v>43947</v>
      </c>
      <c r="W1411" s="182">
        <f t="shared" si="6"/>
        <v>44038</v>
      </c>
      <c r="X1411" s="181">
        <f t="shared" si="7"/>
        <v>184</v>
      </c>
      <c r="Y1411" s="181">
        <f t="shared" si="8"/>
        <v>275</v>
      </c>
      <c r="Z1411" s="181">
        <f t="shared" si="9"/>
        <v>366</v>
      </c>
      <c r="AA1411" s="155"/>
      <c r="AB1411" s="9"/>
      <c r="AC1411" s="9"/>
      <c r="AD1411" s="9"/>
      <c r="AE1411" s="9"/>
      <c r="AF1411" s="9"/>
      <c r="AG1411" s="9"/>
      <c r="AH1411" s="9"/>
    </row>
    <row r="1412" ht="15.75" customHeight="1">
      <c r="A1412" s="177">
        <v>43671.0</v>
      </c>
      <c r="B1412" s="178">
        <v>2.73</v>
      </c>
      <c r="C1412" s="178">
        <v>2.86</v>
      </c>
      <c r="D1412" s="178">
        <v>3.07</v>
      </c>
      <c r="E1412" s="178">
        <v>3.37</v>
      </c>
      <c r="F1412" s="178">
        <v>3.81</v>
      </c>
      <c r="G1412" s="178">
        <v>3.99</v>
      </c>
      <c r="H1412" s="178">
        <v>4.37</v>
      </c>
      <c r="I1412" s="178">
        <v>4.55</v>
      </c>
      <c r="J1412" s="178">
        <v>4.68</v>
      </c>
      <c r="K1412" s="179">
        <f>MAX(0,((T1412*(365/365))-VLOOKUP(A1412,VBMA!$A:$D,4,0))  /  (T1412* (365/365)   ))</f>
        <v>0.4154334038</v>
      </c>
      <c r="L1412" s="180">
        <f t="shared" ref="L1412:S1412" si="1415">(B1412*(1-$K1412) * (365/365))/100</f>
        <v>0.01595866808</v>
      </c>
      <c r="M1412" s="180">
        <f t="shared" si="1415"/>
        <v>0.01671860465</v>
      </c>
      <c r="N1412" s="180">
        <f t="shared" si="1415"/>
        <v>0.0179461945</v>
      </c>
      <c r="O1412" s="180">
        <f t="shared" si="1415"/>
        <v>0.01969989429</v>
      </c>
      <c r="P1412" s="180">
        <f t="shared" si="1415"/>
        <v>0.02227198732</v>
      </c>
      <c r="Q1412" s="180">
        <f t="shared" si="1415"/>
        <v>0.02332420719</v>
      </c>
      <c r="R1412" s="180">
        <f t="shared" si="1415"/>
        <v>0.02554556025</v>
      </c>
      <c r="S1412" s="180">
        <f t="shared" si="1415"/>
        <v>0.02659778013</v>
      </c>
      <c r="T1412" s="181">
        <f t="shared" si="3"/>
        <v>4.73</v>
      </c>
      <c r="U1412" s="182">
        <f t="shared" si="4"/>
        <v>43855</v>
      </c>
      <c r="V1412" s="182">
        <f t="shared" si="5"/>
        <v>43946</v>
      </c>
      <c r="W1412" s="182">
        <f t="shared" si="6"/>
        <v>44037</v>
      </c>
      <c r="X1412" s="181">
        <f t="shared" si="7"/>
        <v>184</v>
      </c>
      <c r="Y1412" s="181">
        <f t="shared" si="8"/>
        <v>275</v>
      </c>
      <c r="Z1412" s="181">
        <f t="shared" si="9"/>
        <v>366</v>
      </c>
      <c r="AA1412" s="155"/>
      <c r="AB1412" s="9"/>
      <c r="AC1412" s="9"/>
      <c r="AD1412" s="9"/>
      <c r="AE1412" s="9"/>
      <c r="AF1412" s="9"/>
      <c r="AG1412" s="9"/>
      <c r="AH1412" s="9"/>
    </row>
    <row r="1413" ht="15.75" customHeight="1">
      <c r="A1413" s="177">
        <v>43670.0</v>
      </c>
      <c r="B1413" s="178">
        <v>2.74</v>
      </c>
      <c r="C1413" s="178">
        <v>2.87</v>
      </c>
      <c r="D1413" s="178">
        <v>3.09</v>
      </c>
      <c r="E1413" s="178">
        <v>3.39</v>
      </c>
      <c r="F1413" s="178">
        <v>3.83</v>
      </c>
      <c r="G1413" s="178">
        <v>4.0</v>
      </c>
      <c r="H1413" s="178">
        <v>4.37</v>
      </c>
      <c r="I1413" s="178">
        <v>4.55</v>
      </c>
      <c r="J1413" s="178">
        <v>4.68</v>
      </c>
      <c r="K1413" s="179">
        <f>MAX(0,((T1413*(365/365))-VLOOKUP(A1413,VBMA!$A:$D,4,0))  /  (T1413* (365/365)   ))</f>
        <v>0.4304439746</v>
      </c>
      <c r="L1413" s="180">
        <f t="shared" ref="L1413:S1413" si="1416">(B1413*(1-$K1413) * (365/365))/100</f>
        <v>0.0156058351</v>
      </c>
      <c r="M1413" s="180">
        <f t="shared" si="1416"/>
        <v>0.01634625793</v>
      </c>
      <c r="N1413" s="180">
        <f t="shared" si="1416"/>
        <v>0.01759928118</v>
      </c>
      <c r="O1413" s="180">
        <f t="shared" si="1416"/>
        <v>0.01930794926</v>
      </c>
      <c r="P1413" s="180">
        <f t="shared" si="1416"/>
        <v>0.02181399577</v>
      </c>
      <c r="Q1413" s="180">
        <f t="shared" si="1416"/>
        <v>0.02278224101</v>
      </c>
      <c r="R1413" s="180">
        <f t="shared" si="1416"/>
        <v>0.02488959831</v>
      </c>
      <c r="S1413" s="180">
        <f t="shared" si="1416"/>
        <v>0.02591479915</v>
      </c>
      <c r="T1413" s="181">
        <f t="shared" si="3"/>
        <v>4.73</v>
      </c>
      <c r="U1413" s="182">
        <f t="shared" si="4"/>
        <v>43854</v>
      </c>
      <c r="V1413" s="182">
        <f t="shared" si="5"/>
        <v>43945</v>
      </c>
      <c r="W1413" s="182">
        <f t="shared" si="6"/>
        <v>44036</v>
      </c>
      <c r="X1413" s="181">
        <f t="shared" si="7"/>
        <v>184</v>
      </c>
      <c r="Y1413" s="181">
        <f t="shared" si="8"/>
        <v>275</v>
      </c>
      <c r="Z1413" s="181">
        <f t="shared" si="9"/>
        <v>366</v>
      </c>
      <c r="AA1413" s="155"/>
      <c r="AB1413" s="9"/>
      <c r="AC1413" s="9"/>
      <c r="AD1413" s="9"/>
      <c r="AE1413" s="9"/>
      <c r="AF1413" s="9"/>
      <c r="AG1413" s="9"/>
      <c r="AH1413" s="9"/>
    </row>
    <row r="1414" ht="15.75" customHeight="1">
      <c r="A1414" s="177">
        <v>43669.0</v>
      </c>
      <c r="B1414" s="178">
        <v>2.78</v>
      </c>
      <c r="C1414" s="178">
        <v>2.9</v>
      </c>
      <c r="D1414" s="178">
        <v>3.1</v>
      </c>
      <c r="E1414" s="178">
        <v>3.4</v>
      </c>
      <c r="F1414" s="178">
        <v>3.9</v>
      </c>
      <c r="G1414" s="178">
        <v>4.02</v>
      </c>
      <c r="H1414" s="178">
        <v>4.43</v>
      </c>
      <c r="I1414" s="178">
        <v>4.6</v>
      </c>
      <c r="J1414" s="178">
        <v>4.7</v>
      </c>
      <c r="K1414" s="179">
        <f>MAX(0,((T1414*(365/365))-VLOOKUP(A1414,VBMA!$A:$D,4,0))  /  (T1414* (365/365)   ))</f>
        <v>0.4308176101</v>
      </c>
      <c r="L1414" s="180">
        <f t="shared" ref="L1414:S1414" si="1417">(B1414*(1-$K1414) * (365/365))/100</f>
        <v>0.01582327044</v>
      </c>
      <c r="M1414" s="180">
        <f t="shared" si="1417"/>
        <v>0.01650628931</v>
      </c>
      <c r="N1414" s="180">
        <f t="shared" si="1417"/>
        <v>0.01764465409</v>
      </c>
      <c r="O1414" s="180">
        <f t="shared" si="1417"/>
        <v>0.01935220126</v>
      </c>
      <c r="P1414" s="180">
        <f t="shared" si="1417"/>
        <v>0.02219811321</v>
      </c>
      <c r="Q1414" s="180">
        <f t="shared" si="1417"/>
        <v>0.02288113208</v>
      </c>
      <c r="R1414" s="180">
        <f t="shared" si="1417"/>
        <v>0.02521477987</v>
      </c>
      <c r="S1414" s="180">
        <f t="shared" si="1417"/>
        <v>0.02618238994</v>
      </c>
      <c r="T1414" s="181">
        <f t="shared" si="3"/>
        <v>4.77</v>
      </c>
      <c r="U1414" s="182">
        <f t="shared" si="4"/>
        <v>43853</v>
      </c>
      <c r="V1414" s="182">
        <f t="shared" si="5"/>
        <v>43944</v>
      </c>
      <c r="W1414" s="182">
        <f t="shared" si="6"/>
        <v>44035</v>
      </c>
      <c r="X1414" s="181">
        <f t="shared" si="7"/>
        <v>184</v>
      </c>
      <c r="Y1414" s="181">
        <f t="shared" si="8"/>
        <v>275</v>
      </c>
      <c r="Z1414" s="181">
        <f t="shared" si="9"/>
        <v>366</v>
      </c>
      <c r="AA1414" s="155"/>
      <c r="AB1414" s="9"/>
      <c r="AC1414" s="9"/>
      <c r="AD1414" s="9"/>
      <c r="AE1414" s="9"/>
      <c r="AF1414" s="9"/>
      <c r="AG1414" s="9"/>
      <c r="AH1414" s="9"/>
    </row>
    <row r="1415" ht="15.75" customHeight="1">
      <c r="A1415" s="177">
        <v>43668.0</v>
      </c>
      <c r="B1415" s="178">
        <v>2.75</v>
      </c>
      <c r="C1415" s="178">
        <v>2.87</v>
      </c>
      <c r="D1415" s="178">
        <v>3.12</v>
      </c>
      <c r="E1415" s="178">
        <v>3.38</v>
      </c>
      <c r="F1415" s="178">
        <v>3.78</v>
      </c>
      <c r="G1415" s="178">
        <v>3.97</v>
      </c>
      <c r="H1415" s="178">
        <v>4.34</v>
      </c>
      <c r="I1415" s="178">
        <v>4.54</v>
      </c>
      <c r="J1415" s="178">
        <v>4.68</v>
      </c>
      <c r="K1415" s="179">
        <f>MAX(0,((T1415*(365/365))-VLOOKUP(A1415,VBMA!$A:$D,4,0))  /  (T1415* (365/365)   ))</f>
        <v>0.4356540084</v>
      </c>
      <c r="L1415" s="180">
        <f t="shared" ref="L1415:S1415" si="1418">(B1415*(1-$K1415) * (365/365))/100</f>
        <v>0.01551951477</v>
      </c>
      <c r="M1415" s="180">
        <f t="shared" si="1418"/>
        <v>0.01619672996</v>
      </c>
      <c r="N1415" s="180">
        <f t="shared" si="1418"/>
        <v>0.01760759494</v>
      </c>
      <c r="O1415" s="180">
        <f t="shared" si="1418"/>
        <v>0.01907489451</v>
      </c>
      <c r="P1415" s="180">
        <f t="shared" si="1418"/>
        <v>0.02133227848</v>
      </c>
      <c r="Q1415" s="180">
        <f t="shared" si="1418"/>
        <v>0.02240453586</v>
      </c>
      <c r="R1415" s="180">
        <f t="shared" si="1418"/>
        <v>0.02449261603</v>
      </c>
      <c r="S1415" s="180">
        <f t="shared" si="1418"/>
        <v>0.02562130802</v>
      </c>
      <c r="T1415" s="181">
        <f t="shared" si="3"/>
        <v>4.74</v>
      </c>
      <c r="U1415" s="182">
        <f t="shared" si="4"/>
        <v>43852</v>
      </c>
      <c r="V1415" s="182">
        <f t="shared" si="5"/>
        <v>43943</v>
      </c>
      <c r="W1415" s="182">
        <f t="shared" si="6"/>
        <v>44034</v>
      </c>
      <c r="X1415" s="181">
        <f t="shared" si="7"/>
        <v>184</v>
      </c>
      <c r="Y1415" s="181">
        <f t="shared" si="8"/>
        <v>275</v>
      </c>
      <c r="Z1415" s="181">
        <f t="shared" si="9"/>
        <v>366</v>
      </c>
      <c r="AA1415" s="155"/>
      <c r="AB1415" s="9"/>
      <c r="AC1415" s="9"/>
      <c r="AD1415" s="9"/>
      <c r="AE1415" s="9"/>
      <c r="AF1415" s="9"/>
      <c r="AG1415" s="9"/>
      <c r="AH1415" s="9"/>
    </row>
    <row r="1416" ht="15.75" customHeight="1">
      <c r="A1416" s="177">
        <v>43665.0</v>
      </c>
      <c r="B1416" s="178">
        <v>2.88</v>
      </c>
      <c r="C1416" s="178">
        <v>2.98</v>
      </c>
      <c r="D1416" s="178">
        <v>3.18</v>
      </c>
      <c r="E1416" s="178">
        <v>3.48</v>
      </c>
      <c r="F1416" s="178">
        <v>3.88</v>
      </c>
      <c r="G1416" s="178">
        <v>4.03</v>
      </c>
      <c r="H1416" s="178">
        <v>4.38</v>
      </c>
      <c r="I1416" s="178">
        <v>4.56</v>
      </c>
      <c r="J1416" s="178">
        <v>4.7</v>
      </c>
      <c r="K1416" s="179">
        <f>MAX(0,((T1416*(365/365))-VLOOKUP(A1416,VBMA!$A:$D,4,0))  /  (T1416* (365/365)   ))</f>
        <v>0.4293248945</v>
      </c>
      <c r="L1416" s="180">
        <f t="shared" ref="L1416:S1416" si="1419">(B1416*(1-$K1416) * (365/365))/100</f>
        <v>0.01643544304</v>
      </c>
      <c r="M1416" s="180">
        <f t="shared" si="1419"/>
        <v>0.01700611814</v>
      </c>
      <c r="N1416" s="180">
        <f t="shared" si="1419"/>
        <v>0.01814746835</v>
      </c>
      <c r="O1416" s="180">
        <f t="shared" si="1419"/>
        <v>0.01985949367</v>
      </c>
      <c r="P1416" s="180">
        <f t="shared" si="1419"/>
        <v>0.02214219409</v>
      </c>
      <c r="Q1416" s="180">
        <f t="shared" si="1419"/>
        <v>0.02299820675</v>
      </c>
      <c r="R1416" s="180">
        <f t="shared" si="1419"/>
        <v>0.02499556962</v>
      </c>
      <c r="S1416" s="180">
        <f t="shared" si="1419"/>
        <v>0.02602278481</v>
      </c>
      <c r="T1416" s="181">
        <f t="shared" si="3"/>
        <v>4.74</v>
      </c>
      <c r="U1416" s="182">
        <f t="shared" si="4"/>
        <v>43849</v>
      </c>
      <c r="V1416" s="182">
        <f t="shared" si="5"/>
        <v>43940</v>
      </c>
      <c r="W1416" s="182">
        <f t="shared" si="6"/>
        <v>44031</v>
      </c>
      <c r="X1416" s="181">
        <f t="shared" si="7"/>
        <v>184</v>
      </c>
      <c r="Y1416" s="181">
        <f t="shared" si="8"/>
        <v>275</v>
      </c>
      <c r="Z1416" s="181">
        <f t="shared" si="9"/>
        <v>366</v>
      </c>
      <c r="AA1416" s="155"/>
      <c r="AB1416" s="9"/>
      <c r="AC1416" s="9"/>
      <c r="AD1416" s="9"/>
      <c r="AE1416" s="9"/>
      <c r="AF1416" s="9"/>
      <c r="AG1416" s="9"/>
      <c r="AH1416" s="9"/>
    </row>
    <row r="1417" ht="15.75" customHeight="1">
      <c r="A1417" s="177">
        <v>43664.0</v>
      </c>
      <c r="B1417" s="178">
        <v>2.97</v>
      </c>
      <c r="C1417" s="178">
        <v>3.09</v>
      </c>
      <c r="D1417" s="178">
        <v>3.21</v>
      </c>
      <c r="E1417" s="178">
        <v>3.5</v>
      </c>
      <c r="F1417" s="178">
        <v>3.9</v>
      </c>
      <c r="G1417" s="178">
        <v>4.04</v>
      </c>
      <c r="H1417" s="178">
        <v>4.43</v>
      </c>
      <c r="I1417" s="178">
        <v>4.63</v>
      </c>
      <c r="J1417" s="178">
        <v>4.72</v>
      </c>
      <c r="K1417" s="179">
        <f>MAX(0,((T1417*(365/365))-VLOOKUP(A1417,VBMA!$A:$D,4,0))  /  (T1417* (365/365)   ))</f>
        <v>0.4225672878</v>
      </c>
      <c r="L1417" s="180">
        <f t="shared" ref="L1417:S1417" si="1420">(B1417*(1-$K1417) * (365/365))/100</f>
        <v>0.01714975155</v>
      </c>
      <c r="M1417" s="180">
        <f t="shared" si="1420"/>
        <v>0.01784267081</v>
      </c>
      <c r="N1417" s="180">
        <f t="shared" si="1420"/>
        <v>0.01853559006</v>
      </c>
      <c r="O1417" s="180">
        <f t="shared" si="1420"/>
        <v>0.02021014493</v>
      </c>
      <c r="P1417" s="180">
        <f t="shared" si="1420"/>
        <v>0.02251987578</v>
      </c>
      <c r="Q1417" s="180">
        <f t="shared" si="1420"/>
        <v>0.02332828157</v>
      </c>
      <c r="R1417" s="180">
        <f t="shared" si="1420"/>
        <v>0.02558026915</v>
      </c>
      <c r="S1417" s="180">
        <f t="shared" si="1420"/>
        <v>0.02673513458</v>
      </c>
      <c r="T1417" s="181">
        <f t="shared" si="3"/>
        <v>4.83</v>
      </c>
      <c r="U1417" s="182">
        <f t="shared" si="4"/>
        <v>43848</v>
      </c>
      <c r="V1417" s="182">
        <f t="shared" si="5"/>
        <v>43939</v>
      </c>
      <c r="W1417" s="182">
        <f t="shared" si="6"/>
        <v>44030</v>
      </c>
      <c r="X1417" s="181">
        <f t="shared" si="7"/>
        <v>184</v>
      </c>
      <c r="Y1417" s="181">
        <f t="shared" si="8"/>
        <v>275</v>
      </c>
      <c r="Z1417" s="181">
        <f t="shared" si="9"/>
        <v>366</v>
      </c>
      <c r="AA1417" s="155"/>
      <c r="AB1417" s="9"/>
      <c r="AC1417" s="9"/>
      <c r="AD1417" s="9"/>
      <c r="AE1417" s="9"/>
      <c r="AF1417" s="9"/>
      <c r="AG1417" s="9"/>
      <c r="AH1417" s="9"/>
    </row>
    <row r="1418" ht="15.75" customHeight="1">
      <c r="A1418" s="177">
        <v>43663.0</v>
      </c>
      <c r="B1418" s="178">
        <v>3.07</v>
      </c>
      <c r="C1418" s="178">
        <v>3.18</v>
      </c>
      <c r="D1418" s="178">
        <v>3.3</v>
      </c>
      <c r="E1418" s="178">
        <v>3.58</v>
      </c>
      <c r="F1418" s="178">
        <v>3.93</v>
      </c>
      <c r="G1418" s="178">
        <v>4.12</v>
      </c>
      <c r="H1418" s="178">
        <v>4.42</v>
      </c>
      <c r="I1418" s="178">
        <v>4.56</v>
      </c>
      <c r="J1418" s="178">
        <v>4.66</v>
      </c>
      <c r="K1418" s="179">
        <f>MAX(0,((T1418*(365/365))-VLOOKUP(A1418,VBMA!$A:$D,4,0))  /  (T1418* (365/365)   ))</f>
        <v>0.3919148936</v>
      </c>
      <c r="L1418" s="180">
        <f t="shared" ref="L1418:S1418" si="1421">(B1418*(1-$K1418) * (365/365))/100</f>
        <v>0.01866821277</v>
      </c>
      <c r="M1418" s="180">
        <f t="shared" si="1421"/>
        <v>0.01933710638</v>
      </c>
      <c r="N1418" s="180">
        <f t="shared" si="1421"/>
        <v>0.02006680851</v>
      </c>
      <c r="O1418" s="180">
        <f t="shared" si="1421"/>
        <v>0.02176944681</v>
      </c>
      <c r="P1418" s="180">
        <f t="shared" si="1421"/>
        <v>0.02389774468</v>
      </c>
      <c r="Q1418" s="180">
        <f t="shared" si="1421"/>
        <v>0.02505310638</v>
      </c>
      <c r="R1418" s="180">
        <f t="shared" si="1421"/>
        <v>0.0268773617</v>
      </c>
      <c r="S1418" s="180">
        <f t="shared" si="1421"/>
        <v>0.02772868085</v>
      </c>
      <c r="T1418" s="181">
        <f t="shared" si="3"/>
        <v>4.7</v>
      </c>
      <c r="U1418" s="182">
        <f t="shared" si="4"/>
        <v>43847</v>
      </c>
      <c r="V1418" s="182">
        <f t="shared" si="5"/>
        <v>43938</v>
      </c>
      <c r="W1418" s="182">
        <f t="shared" si="6"/>
        <v>44029</v>
      </c>
      <c r="X1418" s="181">
        <f t="shared" si="7"/>
        <v>184</v>
      </c>
      <c r="Y1418" s="181">
        <f t="shared" si="8"/>
        <v>275</v>
      </c>
      <c r="Z1418" s="181">
        <f t="shared" si="9"/>
        <v>366</v>
      </c>
      <c r="AA1418" s="155"/>
      <c r="AB1418" s="9"/>
      <c r="AC1418" s="9"/>
      <c r="AD1418" s="9"/>
      <c r="AE1418" s="9"/>
      <c r="AF1418" s="9"/>
      <c r="AG1418" s="9"/>
      <c r="AH1418" s="9"/>
    </row>
    <row r="1419" ht="15.75" customHeight="1">
      <c r="A1419" s="177">
        <v>43662.0</v>
      </c>
      <c r="B1419" s="178">
        <v>3.05</v>
      </c>
      <c r="C1419" s="178">
        <v>3.17</v>
      </c>
      <c r="D1419" s="178">
        <v>3.3</v>
      </c>
      <c r="E1419" s="178">
        <v>3.55</v>
      </c>
      <c r="F1419" s="178">
        <v>3.9</v>
      </c>
      <c r="G1419" s="178">
        <v>4.07</v>
      </c>
      <c r="H1419" s="178">
        <v>4.4</v>
      </c>
      <c r="I1419" s="178">
        <v>4.58</v>
      </c>
      <c r="J1419" s="178">
        <v>4.68</v>
      </c>
      <c r="K1419" s="179">
        <f>MAX(0,((T1419*(365/365))-VLOOKUP(A1419,VBMA!$A:$D,4,0))  /  (T1419* (365/365)   ))</f>
        <v>0.3888655462</v>
      </c>
      <c r="L1419" s="180">
        <f t="shared" ref="L1419:S1419" si="1422">(B1419*(1-$K1419) * (365/365))/100</f>
        <v>0.01863960084</v>
      </c>
      <c r="M1419" s="180">
        <f t="shared" si="1422"/>
        <v>0.01937296218</v>
      </c>
      <c r="N1419" s="180">
        <f t="shared" si="1422"/>
        <v>0.02016743697</v>
      </c>
      <c r="O1419" s="180">
        <f t="shared" si="1422"/>
        <v>0.02169527311</v>
      </c>
      <c r="P1419" s="180">
        <f t="shared" si="1422"/>
        <v>0.0238342437</v>
      </c>
      <c r="Q1419" s="180">
        <f t="shared" si="1422"/>
        <v>0.02487317227</v>
      </c>
      <c r="R1419" s="180">
        <f t="shared" si="1422"/>
        <v>0.02688991597</v>
      </c>
      <c r="S1419" s="180">
        <f t="shared" si="1422"/>
        <v>0.02798995798</v>
      </c>
      <c r="T1419" s="181">
        <f t="shared" si="3"/>
        <v>4.76</v>
      </c>
      <c r="U1419" s="182">
        <f t="shared" si="4"/>
        <v>43846</v>
      </c>
      <c r="V1419" s="182">
        <f t="shared" si="5"/>
        <v>43937</v>
      </c>
      <c r="W1419" s="182">
        <f t="shared" si="6"/>
        <v>44028</v>
      </c>
      <c r="X1419" s="181">
        <f t="shared" si="7"/>
        <v>184</v>
      </c>
      <c r="Y1419" s="181">
        <f t="shared" si="8"/>
        <v>275</v>
      </c>
      <c r="Z1419" s="181">
        <f t="shared" si="9"/>
        <v>366</v>
      </c>
      <c r="AA1419" s="155"/>
      <c r="AB1419" s="9"/>
      <c r="AC1419" s="9"/>
      <c r="AD1419" s="9"/>
      <c r="AE1419" s="9"/>
      <c r="AF1419" s="9"/>
      <c r="AG1419" s="9"/>
      <c r="AH1419" s="9"/>
    </row>
    <row r="1420" ht="15.75" customHeight="1">
      <c r="A1420" s="177">
        <v>43661.0</v>
      </c>
      <c r="B1420" s="178">
        <v>3.08</v>
      </c>
      <c r="C1420" s="178">
        <v>3.23</v>
      </c>
      <c r="D1420" s="178">
        <v>3.35</v>
      </c>
      <c r="E1420" s="178">
        <v>3.6</v>
      </c>
      <c r="F1420" s="178">
        <v>3.98</v>
      </c>
      <c r="G1420" s="178">
        <v>4.14</v>
      </c>
      <c r="H1420" s="178">
        <v>4.48</v>
      </c>
      <c r="I1420" s="178">
        <v>4.7</v>
      </c>
      <c r="J1420" s="178">
        <v>4.82</v>
      </c>
      <c r="K1420" s="179">
        <f>MAX(0,((T1420*(365/365))-VLOOKUP(A1420,VBMA!$A:$D,4,0))  /  (T1420* (365/365)   ))</f>
        <v>0.4054878049</v>
      </c>
      <c r="L1420" s="180">
        <f t="shared" ref="L1420:S1420" si="1423">(B1420*(1-$K1420) * (365/365))/100</f>
        <v>0.01831097561</v>
      </c>
      <c r="M1420" s="180">
        <f t="shared" si="1423"/>
        <v>0.0192027439</v>
      </c>
      <c r="N1420" s="180">
        <f t="shared" si="1423"/>
        <v>0.01991615854</v>
      </c>
      <c r="O1420" s="180">
        <f t="shared" si="1423"/>
        <v>0.02140243902</v>
      </c>
      <c r="P1420" s="180">
        <f t="shared" si="1423"/>
        <v>0.02366158537</v>
      </c>
      <c r="Q1420" s="180">
        <f t="shared" si="1423"/>
        <v>0.02461280488</v>
      </c>
      <c r="R1420" s="180">
        <f t="shared" si="1423"/>
        <v>0.02663414634</v>
      </c>
      <c r="S1420" s="180">
        <f t="shared" si="1423"/>
        <v>0.02794207317</v>
      </c>
      <c r="T1420" s="181">
        <f t="shared" si="3"/>
        <v>4.92</v>
      </c>
      <c r="U1420" s="182">
        <f t="shared" si="4"/>
        <v>43845</v>
      </c>
      <c r="V1420" s="182">
        <f t="shared" si="5"/>
        <v>43936</v>
      </c>
      <c r="W1420" s="182">
        <f t="shared" si="6"/>
        <v>44027</v>
      </c>
      <c r="X1420" s="181">
        <f t="shared" si="7"/>
        <v>184</v>
      </c>
      <c r="Y1420" s="181">
        <f t="shared" si="8"/>
        <v>275</v>
      </c>
      <c r="Z1420" s="181">
        <f t="shared" si="9"/>
        <v>366</v>
      </c>
      <c r="AA1420" s="155"/>
      <c r="AB1420" s="9"/>
      <c r="AC1420" s="9"/>
      <c r="AD1420" s="9"/>
      <c r="AE1420" s="9"/>
      <c r="AF1420" s="9"/>
      <c r="AG1420" s="9"/>
      <c r="AH1420" s="9"/>
    </row>
    <row r="1421" ht="15.75" customHeight="1">
      <c r="A1421" s="177">
        <v>43658.0</v>
      </c>
      <c r="B1421" s="178">
        <v>3.08</v>
      </c>
      <c r="C1421" s="178">
        <v>3.22</v>
      </c>
      <c r="D1421" s="178">
        <v>3.35</v>
      </c>
      <c r="E1421" s="178">
        <v>3.6</v>
      </c>
      <c r="F1421" s="178">
        <v>3.97</v>
      </c>
      <c r="G1421" s="178">
        <v>4.13</v>
      </c>
      <c r="H1421" s="178">
        <v>4.5</v>
      </c>
      <c r="I1421" s="178">
        <v>4.64</v>
      </c>
      <c r="J1421" s="178">
        <v>4.72</v>
      </c>
      <c r="K1421" s="179">
        <f>MAX(0,((T1421*(365/365))-VLOOKUP(A1421,VBMA!$A:$D,4,0))  /  (T1421* (365/365)   ))</f>
        <v>0.3809623431</v>
      </c>
      <c r="L1421" s="180">
        <f t="shared" ref="L1421:S1421" si="1424">(B1421*(1-$K1421) * (365/365))/100</f>
        <v>0.01906635983</v>
      </c>
      <c r="M1421" s="180">
        <f t="shared" si="1424"/>
        <v>0.01993301255</v>
      </c>
      <c r="N1421" s="180">
        <f t="shared" si="1424"/>
        <v>0.02073776151</v>
      </c>
      <c r="O1421" s="180">
        <f t="shared" si="1424"/>
        <v>0.02228535565</v>
      </c>
      <c r="P1421" s="180">
        <f t="shared" si="1424"/>
        <v>0.02457579498</v>
      </c>
      <c r="Q1421" s="180">
        <f t="shared" si="1424"/>
        <v>0.02556625523</v>
      </c>
      <c r="R1421" s="180">
        <f t="shared" si="1424"/>
        <v>0.02785669456</v>
      </c>
      <c r="S1421" s="180">
        <f t="shared" si="1424"/>
        <v>0.02872334728</v>
      </c>
      <c r="T1421" s="181">
        <f t="shared" si="3"/>
        <v>4.78</v>
      </c>
      <c r="U1421" s="182">
        <f t="shared" si="4"/>
        <v>43842</v>
      </c>
      <c r="V1421" s="182">
        <f t="shared" si="5"/>
        <v>43933</v>
      </c>
      <c r="W1421" s="182">
        <f t="shared" si="6"/>
        <v>44024</v>
      </c>
      <c r="X1421" s="181">
        <f t="shared" si="7"/>
        <v>184</v>
      </c>
      <c r="Y1421" s="181">
        <f t="shared" si="8"/>
        <v>275</v>
      </c>
      <c r="Z1421" s="181">
        <f t="shared" si="9"/>
        <v>366</v>
      </c>
      <c r="AA1421" s="155"/>
      <c r="AB1421" s="9"/>
      <c r="AC1421" s="9"/>
      <c r="AD1421" s="9"/>
      <c r="AE1421" s="9"/>
      <c r="AF1421" s="9"/>
      <c r="AG1421" s="9"/>
      <c r="AH1421" s="9"/>
    </row>
    <row r="1422" ht="15.75" customHeight="1">
      <c r="A1422" s="177">
        <v>43657.0</v>
      </c>
      <c r="B1422" s="178">
        <v>3.12</v>
      </c>
      <c r="C1422" s="178">
        <v>3.25</v>
      </c>
      <c r="D1422" s="178">
        <v>3.38</v>
      </c>
      <c r="E1422" s="178">
        <v>3.58</v>
      </c>
      <c r="F1422" s="178">
        <v>3.93</v>
      </c>
      <c r="G1422" s="178">
        <v>4.1</v>
      </c>
      <c r="H1422" s="178">
        <v>4.44</v>
      </c>
      <c r="I1422" s="178">
        <v>4.6</v>
      </c>
      <c r="J1422" s="178">
        <v>4.7</v>
      </c>
      <c r="K1422" s="179">
        <f>MAX(0,((T1422*(365/365))-VLOOKUP(A1422,VBMA!$A:$D,4,0))  /  (T1422* (365/365)   ))</f>
        <v>0.3558823529</v>
      </c>
      <c r="L1422" s="180">
        <f t="shared" ref="L1422:S1422" si="1425">(B1422*(1-$K1422) * (365/365))/100</f>
        <v>0.02009647059</v>
      </c>
      <c r="M1422" s="180">
        <f t="shared" si="1425"/>
        <v>0.02093382353</v>
      </c>
      <c r="N1422" s="180">
        <f t="shared" si="1425"/>
        <v>0.02177117647</v>
      </c>
      <c r="O1422" s="180">
        <f t="shared" si="1425"/>
        <v>0.02305941176</v>
      </c>
      <c r="P1422" s="180">
        <f t="shared" si="1425"/>
        <v>0.02531382353</v>
      </c>
      <c r="Q1422" s="180">
        <f t="shared" si="1425"/>
        <v>0.02640882353</v>
      </c>
      <c r="R1422" s="180">
        <f t="shared" si="1425"/>
        <v>0.02859882353</v>
      </c>
      <c r="S1422" s="180">
        <f t="shared" si="1425"/>
        <v>0.02962941176</v>
      </c>
      <c r="T1422" s="181">
        <f t="shared" si="3"/>
        <v>4.76</v>
      </c>
      <c r="U1422" s="182">
        <f t="shared" si="4"/>
        <v>43841</v>
      </c>
      <c r="V1422" s="182">
        <f t="shared" si="5"/>
        <v>43932</v>
      </c>
      <c r="W1422" s="182">
        <f t="shared" si="6"/>
        <v>44023</v>
      </c>
      <c r="X1422" s="181">
        <f t="shared" si="7"/>
        <v>184</v>
      </c>
      <c r="Y1422" s="181">
        <f t="shared" si="8"/>
        <v>275</v>
      </c>
      <c r="Z1422" s="181">
        <f t="shared" si="9"/>
        <v>366</v>
      </c>
      <c r="AA1422" s="155"/>
      <c r="AB1422" s="9"/>
      <c r="AC1422" s="9"/>
      <c r="AD1422" s="9"/>
      <c r="AE1422" s="9"/>
      <c r="AF1422" s="9"/>
      <c r="AG1422" s="9"/>
      <c r="AH1422" s="9"/>
    </row>
    <row r="1423" ht="15.75" customHeight="1">
      <c r="A1423" s="177">
        <v>43656.0</v>
      </c>
      <c r="B1423" s="178">
        <v>3.17</v>
      </c>
      <c r="C1423" s="178">
        <v>3.3</v>
      </c>
      <c r="D1423" s="178">
        <v>3.45</v>
      </c>
      <c r="E1423" s="178">
        <v>3.63</v>
      </c>
      <c r="F1423" s="178">
        <v>3.97</v>
      </c>
      <c r="G1423" s="178">
        <v>4.13</v>
      </c>
      <c r="H1423" s="178">
        <v>4.47</v>
      </c>
      <c r="I1423" s="178">
        <v>4.61</v>
      </c>
      <c r="J1423" s="178">
        <v>4.7</v>
      </c>
      <c r="K1423" s="179">
        <f>MAX(0,((T1423*(365/365))-VLOOKUP(A1423,VBMA!$A:$D,4,0))  /  (T1423* (365/365)   ))</f>
        <v>0.3461052632</v>
      </c>
      <c r="L1423" s="180">
        <f t="shared" ref="L1423:S1423" si="1426">(B1423*(1-$K1423) * (365/365))/100</f>
        <v>0.02072846316</v>
      </c>
      <c r="M1423" s="180">
        <f t="shared" si="1426"/>
        <v>0.02157852632</v>
      </c>
      <c r="N1423" s="180">
        <f t="shared" si="1426"/>
        <v>0.02255936842</v>
      </c>
      <c r="O1423" s="180">
        <f t="shared" si="1426"/>
        <v>0.02373637895</v>
      </c>
      <c r="P1423" s="180">
        <f t="shared" si="1426"/>
        <v>0.02595962105</v>
      </c>
      <c r="Q1423" s="180">
        <f t="shared" si="1426"/>
        <v>0.02700585263</v>
      </c>
      <c r="R1423" s="180">
        <f t="shared" si="1426"/>
        <v>0.02922909474</v>
      </c>
      <c r="S1423" s="180">
        <f t="shared" si="1426"/>
        <v>0.03014454737</v>
      </c>
      <c r="T1423" s="181">
        <f t="shared" si="3"/>
        <v>4.75</v>
      </c>
      <c r="U1423" s="182">
        <f t="shared" si="4"/>
        <v>43840</v>
      </c>
      <c r="V1423" s="182">
        <f t="shared" si="5"/>
        <v>43931</v>
      </c>
      <c r="W1423" s="182">
        <f t="shared" si="6"/>
        <v>44022</v>
      </c>
      <c r="X1423" s="181">
        <f t="shared" si="7"/>
        <v>184</v>
      </c>
      <c r="Y1423" s="181">
        <f t="shared" si="8"/>
        <v>275</v>
      </c>
      <c r="Z1423" s="181">
        <f t="shared" si="9"/>
        <v>366</v>
      </c>
      <c r="AA1423" s="155"/>
      <c r="AB1423" s="9"/>
      <c r="AC1423" s="9"/>
      <c r="AD1423" s="9"/>
      <c r="AE1423" s="9"/>
      <c r="AF1423" s="9"/>
      <c r="AG1423" s="9"/>
      <c r="AH1423" s="9"/>
    </row>
    <row r="1424" ht="15.75" customHeight="1">
      <c r="A1424" s="177">
        <v>43655.0</v>
      </c>
      <c r="B1424" s="178">
        <v>3.18</v>
      </c>
      <c r="C1424" s="178">
        <v>3.33</v>
      </c>
      <c r="D1424" s="178">
        <v>3.48</v>
      </c>
      <c r="E1424" s="178">
        <v>3.65</v>
      </c>
      <c r="F1424" s="178">
        <v>3.98</v>
      </c>
      <c r="G1424" s="178">
        <v>4.17</v>
      </c>
      <c r="H1424" s="178">
        <v>4.47</v>
      </c>
      <c r="I1424" s="178">
        <v>4.61</v>
      </c>
      <c r="J1424" s="178">
        <v>4.7</v>
      </c>
      <c r="K1424" s="179">
        <f>MAX(0,((T1424*(365/365))-VLOOKUP(A1424,VBMA!$A:$D,4,0))  /  (T1424* (365/365)   ))</f>
        <v>0.3425263158</v>
      </c>
      <c r="L1424" s="180">
        <f t="shared" ref="L1424:S1424" si="1427">(B1424*(1-$K1424) * (365/365))/100</f>
        <v>0.02090766316</v>
      </c>
      <c r="M1424" s="180">
        <f t="shared" si="1427"/>
        <v>0.02189387368</v>
      </c>
      <c r="N1424" s="180">
        <f t="shared" si="1427"/>
        <v>0.02288008421</v>
      </c>
      <c r="O1424" s="180">
        <f t="shared" si="1427"/>
        <v>0.02399778947</v>
      </c>
      <c r="P1424" s="180">
        <f t="shared" si="1427"/>
        <v>0.02616745263</v>
      </c>
      <c r="Q1424" s="180">
        <f t="shared" si="1427"/>
        <v>0.02741665263</v>
      </c>
      <c r="R1424" s="180">
        <f t="shared" si="1427"/>
        <v>0.02938907368</v>
      </c>
      <c r="S1424" s="180">
        <f t="shared" si="1427"/>
        <v>0.03030953684</v>
      </c>
      <c r="T1424" s="181">
        <f t="shared" si="3"/>
        <v>4.75</v>
      </c>
      <c r="U1424" s="182">
        <f t="shared" si="4"/>
        <v>43839</v>
      </c>
      <c r="V1424" s="182">
        <f t="shared" si="5"/>
        <v>43930</v>
      </c>
      <c r="W1424" s="182">
        <f t="shared" si="6"/>
        <v>44021</v>
      </c>
      <c r="X1424" s="181">
        <f t="shared" si="7"/>
        <v>184</v>
      </c>
      <c r="Y1424" s="181">
        <f t="shared" si="8"/>
        <v>275</v>
      </c>
      <c r="Z1424" s="181">
        <f t="shared" si="9"/>
        <v>366</v>
      </c>
      <c r="AA1424" s="155"/>
      <c r="AB1424" s="9"/>
      <c r="AC1424" s="9"/>
      <c r="AD1424" s="9"/>
      <c r="AE1424" s="9"/>
      <c r="AF1424" s="9"/>
      <c r="AG1424" s="9"/>
      <c r="AH1424" s="9"/>
    </row>
    <row r="1425" ht="15.75" customHeight="1">
      <c r="A1425" s="177">
        <v>43654.0</v>
      </c>
      <c r="B1425" s="178">
        <v>3.2</v>
      </c>
      <c r="C1425" s="178">
        <v>3.4</v>
      </c>
      <c r="D1425" s="178">
        <v>3.52</v>
      </c>
      <c r="E1425" s="178">
        <v>3.68</v>
      </c>
      <c r="F1425" s="178">
        <v>4.0</v>
      </c>
      <c r="G1425" s="178">
        <v>4.18</v>
      </c>
      <c r="H1425" s="178">
        <v>4.47</v>
      </c>
      <c r="I1425" s="178">
        <v>4.61</v>
      </c>
      <c r="J1425" s="178">
        <v>4.7</v>
      </c>
      <c r="K1425" s="179">
        <f>MAX(0,((T1425*(365/365))-VLOOKUP(A1425,VBMA!$A:$D,4,0))  /  (T1425* (365/365)   ))</f>
        <v>0.344</v>
      </c>
      <c r="L1425" s="180">
        <f t="shared" ref="L1425:S1425" si="1428">(B1425*(1-$K1425) * (365/365))/100</f>
        <v>0.020992</v>
      </c>
      <c r="M1425" s="180">
        <f t="shared" si="1428"/>
        <v>0.022304</v>
      </c>
      <c r="N1425" s="180">
        <f t="shared" si="1428"/>
        <v>0.0230912</v>
      </c>
      <c r="O1425" s="180">
        <f t="shared" si="1428"/>
        <v>0.0241408</v>
      </c>
      <c r="P1425" s="180">
        <f t="shared" si="1428"/>
        <v>0.02624</v>
      </c>
      <c r="Q1425" s="180">
        <f t="shared" si="1428"/>
        <v>0.0274208</v>
      </c>
      <c r="R1425" s="180">
        <f t="shared" si="1428"/>
        <v>0.0293232</v>
      </c>
      <c r="S1425" s="180">
        <f t="shared" si="1428"/>
        <v>0.0302416</v>
      </c>
      <c r="T1425" s="181">
        <f t="shared" si="3"/>
        <v>4.75</v>
      </c>
      <c r="U1425" s="182">
        <f t="shared" si="4"/>
        <v>43838</v>
      </c>
      <c r="V1425" s="182">
        <f t="shared" si="5"/>
        <v>43929</v>
      </c>
      <c r="W1425" s="182">
        <f t="shared" si="6"/>
        <v>44020</v>
      </c>
      <c r="X1425" s="181">
        <f t="shared" si="7"/>
        <v>184</v>
      </c>
      <c r="Y1425" s="181">
        <f t="shared" si="8"/>
        <v>275</v>
      </c>
      <c r="Z1425" s="181">
        <f t="shared" si="9"/>
        <v>366</v>
      </c>
      <c r="AA1425" s="155"/>
      <c r="AB1425" s="9"/>
      <c r="AC1425" s="9"/>
      <c r="AD1425" s="9"/>
      <c r="AE1425" s="9"/>
      <c r="AF1425" s="9"/>
      <c r="AG1425" s="9"/>
      <c r="AH1425" s="9"/>
    </row>
    <row r="1426" ht="15.75" customHeight="1">
      <c r="A1426" s="177">
        <v>43651.0</v>
      </c>
      <c r="B1426" s="178">
        <v>3.27</v>
      </c>
      <c r="C1426" s="178">
        <v>3.42</v>
      </c>
      <c r="D1426" s="178">
        <v>3.55</v>
      </c>
      <c r="E1426" s="178">
        <v>3.73</v>
      </c>
      <c r="F1426" s="178">
        <v>4.0</v>
      </c>
      <c r="G1426" s="178">
        <v>4.15</v>
      </c>
      <c r="H1426" s="178">
        <v>4.46</v>
      </c>
      <c r="I1426" s="178">
        <v>4.6</v>
      </c>
      <c r="J1426" s="178">
        <v>4.74</v>
      </c>
      <c r="K1426" s="179">
        <f>MAX(0,((T1426*(365/365))-VLOOKUP(A1426,VBMA!$A:$D,4,0))  /  (T1426* (365/365)   ))</f>
        <v>0.3432489451</v>
      </c>
      <c r="L1426" s="180">
        <f t="shared" ref="L1426:S1426" si="1429">(B1426*(1-$K1426) * (365/365))/100</f>
        <v>0.02147575949</v>
      </c>
      <c r="M1426" s="180">
        <f t="shared" si="1429"/>
        <v>0.02246088608</v>
      </c>
      <c r="N1426" s="180">
        <f t="shared" si="1429"/>
        <v>0.02331466245</v>
      </c>
      <c r="O1426" s="180">
        <f t="shared" si="1429"/>
        <v>0.02449681435</v>
      </c>
      <c r="P1426" s="180">
        <f t="shared" si="1429"/>
        <v>0.02627004219</v>
      </c>
      <c r="Q1426" s="180">
        <f t="shared" si="1429"/>
        <v>0.02725516878</v>
      </c>
      <c r="R1426" s="180">
        <f t="shared" si="1429"/>
        <v>0.02929109705</v>
      </c>
      <c r="S1426" s="180">
        <f t="shared" si="1429"/>
        <v>0.03021054852</v>
      </c>
      <c r="T1426" s="181">
        <f t="shared" si="3"/>
        <v>4.74</v>
      </c>
      <c r="U1426" s="182">
        <f t="shared" si="4"/>
        <v>43835</v>
      </c>
      <c r="V1426" s="182">
        <f t="shared" si="5"/>
        <v>43926</v>
      </c>
      <c r="W1426" s="182">
        <f t="shared" si="6"/>
        <v>44017</v>
      </c>
      <c r="X1426" s="181">
        <f t="shared" si="7"/>
        <v>184</v>
      </c>
      <c r="Y1426" s="181">
        <f t="shared" si="8"/>
        <v>275</v>
      </c>
      <c r="Z1426" s="181">
        <f t="shared" si="9"/>
        <v>366</v>
      </c>
      <c r="AA1426" s="155"/>
      <c r="AB1426" s="9"/>
      <c r="AC1426" s="9"/>
      <c r="AD1426" s="9"/>
      <c r="AE1426" s="9"/>
      <c r="AF1426" s="9"/>
      <c r="AG1426" s="9"/>
      <c r="AH1426" s="9"/>
    </row>
    <row r="1427" ht="15.75" customHeight="1">
      <c r="A1427" s="177">
        <v>43650.0</v>
      </c>
      <c r="B1427" s="178">
        <v>3.4</v>
      </c>
      <c r="C1427" s="178">
        <v>3.5</v>
      </c>
      <c r="D1427" s="178">
        <v>3.63</v>
      </c>
      <c r="E1427" s="178">
        <v>3.77</v>
      </c>
      <c r="F1427" s="178">
        <v>4.07</v>
      </c>
      <c r="G1427" s="178">
        <v>4.17</v>
      </c>
      <c r="H1427" s="178">
        <v>4.46</v>
      </c>
      <c r="I1427" s="178">
        <v>4.6</v>
      </c>
      <c r="J1427" s="178">
        <v>4.7</v>
      </c>
      <c r="K1427" s="179">
        <f>MAX(0,((T1427*(365/365))-VLOOKUP(A1427,VBMA!$A:$D,4,0))  /  (T1427* (365/365)   ))</f>
        <v>0.3428270042</v>
      </c>
      <c r="L1427" s="180">
        <f t="shared" ref="L1427:S1427" si="1430">(B1427*(1-$K1427) * (365/365))/100</f>
        <v>0.02234388186</v>
      </c>
      <c r="M1427" s="180">
        <f t="shared" si="1430"/>
        <v>0.02300105485</v>
      </c>
      <c r="N1427" s="180">
        <f t="shared" si="1430"/>
        <v>0.02385537975</v>
      </c>
      <c r="O1427" s="180">
        <f t="shared" si="1430"/>
        <v>0.02477542194</v>
      </c>
      <c r="P1427" s="180">
        <f t="shared" si="1430"/>
        <v>0.02674694093</v>
      </c>
      <c r="Q1427" s="180">
        <f t="shared" si="1430"/>
        <v>0.02740411392</v>
      </c>
      <c r="R1427" s="180">
        <f t="shared" si="1430"/>
        <v>0.02930991561</v>
      </c>
      <c r="S1427" s="180">
        <f t="shared" si="1430"/>
        <v>0.03022995781</v>
      </c>
      <c r="T1427" s="181">
        <f t="shared" si="3"/>
        <v>4.74</v>
      </c>
      <c r="U1427" s="182">
        <f t="shared" si="4"/>
        <v>43834</v>
      </c>
      <c r="V1427" s="182">
        <f t="shared" si="5"/>
        <v>43925</v>
      </c>
      <c r="W1427" s="182">
        <f t="shared" si="6"/>
        <v>44016</v>
      </c>
      <c r="X1427" s="181">
        <f t="shared" si="7"/>
        <v>184</v>
      </c>
      <c r="Y1427" s="181">
        <f t="shared" si="8"/>
        <v>275</v>
      </c>
      <c r="Z1427" s="181">
        <f t="shared" si="9"/>
        <v>366</v>
      </c>
      <c r="AA1427" s="155"/>
      <c r="AB1427" s="9"/>
      <c r="AC1427" s="9"/>
      <c r="AD1427" s="9"/>
      <c r="AE1427" s="9"/>
      <c r="AF1427" s="9"/>
      <c r="AG1427" s="9"/>
      <c r="AH1427" s="9"/>
    </row>
    <row r="1428" ht="15.75" customHeight="1">
      <c r="A1428" s="177">
        <v>43649.0</v>
      </c>
      <c r="B1428" s="178">
        <v>3.5</v>
      </c>
      <c r="C1428" s="178">
        <v>3.67</v>
      </c>
      <c r="D1428" s="178">
        <v>3.77</v>
      </c>
      <c r="E1428" s="178">
        <v>3.95</v>
      </c>
      <c r="F1428" s="178">
        <v>4.15</v>
      </c>
      <c r="G1428" s="178">
        <v>4.27</v>
      </c>
      <c r="H1428" s="178">
        <v>4.5</v>
      </c>
      <c r="I1428" s="178">
        <v>4.61</v>
      </c>
      <c r="J1428" s="178">
        <v>4.73</v>
      </c>
      <c r="K1428" s="179">
        <f>MAX(0,((T1428*(365/365))-VLOOKUP(A1428,VBMA!$A:$D,4,0))  /  (T1428* (365/365)   ))</f>
        <v>0.338559322</v>
      </c>
      <c r="L1428" s="180">
        <f t="shared" ref="L1428:S1428" si="1431">(B1428*(1-$K1428) * (365/365))/100</f>
        <v>0.02315042373</v>
      </c>
      <c r="M1428" s="180">
        <f t="shared" si="1431"/>
        <v>0.02427487288</v>
      </c>
      <c r="N1428" s="180">
        <f t="shared" si="1431"/>
        <v>0.02493631356</v>
      </c>
      <c r="O1428" s="180">
        <f t="shared" si="1431"/>
        <v>0.02612690678</v>
      </c>
      <c r="P1428" s="180">
        <f t="shared" si="1431"/>
        <v>0.02744978814</v>
      </c>
      <c r="Q1428" s="180">
        <f t="shared" si="1431"/>
        <v>0.02824351695</v>
      </c>
      <c r="R1428" s="180">
        <f t="shared" si="1431"/>
        <v>0.02976483051</v>
      </c>
      <c r="S1428" s="180">
        <f t="shared" si="1431"/>
        <v>0.03049241525</v>
      </c>
      <c r="T1428" s="181">
        <f t="shared" si="3"/>
        <v>4.72</v>
      </c>
      <c r="U1428" s="182">
        <f t="shared" si="4"/>
        <v>43833</v>
      </c>
      <c r="V1428" s="182">
        <f t="shared" si="5"/>
        <v>43924</v>
      </c>
      <c r="W1428" s="182">
        <f t="shared" si="6"/>
        <v>44015</v>
      </c>
      <c r="X1428" s="181">
        <f t="shared" si="7"/>
        <v>184</v>
      </c>
      <c r="Y1428" s="181">
        <f t="shared" si="8"/>
        <v>275</v>
      </c>
      <c r="Z1428" s="181">
        <f t="shared" si="9"/>
        <v>366</v>
      </c>
      <c r="AA1428" s="155"/>
      <c r="AB1428" s="9"/>
      <c r="AC1428" s="9"/>
      <c r="AD1428" s="9"/>
      <c r="AE1428" s="9"/>
      <c r="AF1428" s="9"/>
      <c r="AG1428" s="9"/>
      <c r="AH1428" s="9"/>
    </row>
    <row r="1429" ht="15.75" customHeight="1">
      <c r="A1429" s="177">
        <v>43648.0</v>
      </c>
      <c r="B1429" s="178">
        <v>3.67</v>
      </c>
      <c r="C1429" s="178">
        <v>3.83</v>
      </c>
      <c r="D1429" s="178">
        <v>3.89</v>
      </c>
      <c r="E1429" s="178">
        <v>4.01</v>
      </c>
      <c r="F1429" s="178">
        <v>4.2</v>
      </c>
      <c r="G1429" s="178">
        <v>4.29</v>
      </c>
      <c r="H1429" s="178">
        <v>4.52</v>
      </c>
      <c r="I1429" s="178">
        <v>4.63</v>
      </c>
      <c r="J1429" s="178">
        <v>4.75</v>
      </c>
      <c r="K1429" s="179">
        <f>MAX(0,((T1429*(365/365))-VLOOKUP(A1429,VBMA!$A:$D,4,0))  /  (T1429* (365/365)   ))</f>
        <v>0.3348101266</v>
      </c>
      <c r="L1429" s="180">
        <f t="shared" ref="L1429:S1429" si="1432">(B1429*(1-$K1429) * (365/365))/100</f>
        <v>0.02441246835</v>
      </c>
      <c r="M1429" s="180">
        <f t="shared" si="1432"/>
        <v>0.02547677215</v>
      </c>
      <c r="N1429" s="180">
        <f t="shared" si="1432"/>
        <v>0.02587588608</v>
      </c>
      <c r="O1429" s="180">
        <f t="shared" si="1432"/>
        <v>0.02667411392</v>
      </c>
      <c r="P1429" s="180">
        <f t="shared" si="1432"/>
        <v>0.02793797468</v>
      </c>
      <c r="Q1429" s="180">
        <f t="shared" si="1432"/>
        <v>0.02853664557</v>
      </c>
      <c r="R1429" s="180">
        <f t="shared" si="1432"/>
        <v>0.03006658228</v>
      </c>
      <c r="S1429" s="180">
        <f t="shared" si="1432"/>
        <v>0.03079829114</v>
      </c>
      <c r="T1429" s="181">
        <f t="shared" si="3"/>
        <v>4.74</v>
      </c>
      <c r="U1429" s="182">
        <f t="shared" si="4"/>
        <v>43832</v>
      </c>
      <c r="V1429" s="182">
        <f t="shared" si="5"/>
        <v>43923</v>
      </c>
      <c r="W1429" s="182">
        <f t="shared" si="6"/>
        <v>44014</v>
      </c>
      <c r="X1429" s="181">
        <f t="shared" si="7"/>
        <v>184</v>
      </c>
      <c r="Y1429" s="181">
        <f t="shared" si="8"/>
        <v>275</v>
      </c>
      <c r="Z1429" s="181">
        <f t="shared" si="9"/>
        <v>366</v>
      </c>
      <c r="AA1429" s="155"/>
      <c r="AB1429" s="9"/>
      <c r="AC1429" s="9"/>
      <c r="AD1429" s="9"/>
      <c r="AE1429" s="9"/>
      <c r="AF1429" s="9"/>
      <c r="AG1429" s="9"/>
      <c r="AH1429" s="9"/>
    </row>
    <row r="1430" ht="15.75" customHeight="1">
      <c r="A1430" s="177">
        <v>43647.0</v>
      </c>
      <c r="B1430" s="178">
        <v>3.78</v>
      </c>
      <c r="C1430" s="178">
        <v>3.98</v>
      </c>
      <c r="D1430" s="178">
        <v>4.02</v>
      </c>
      <c r="E1430" s="178">
        <v>4.16</v>
      </c>
      <c r="F1430" s="178">
        <v>4.26</v>
      </c>
      <c r="G1430" s="178">
        <v>4.38</v>
      </c>
      <c r="H1430" s="178">
        <v>4.53</v>
      </c>
      <c r="I1430" s="178">
        <v>4.65</v>
      </c>
      <c r="J1430" s="178">
        <v>4.73</v>
      </c>
      <c r="K1430" s="179">
        <f>MAX(0,((T1430*(365/365))-VLOOKUP(A1430,VBMA!$A:$D,4,0))  /  (T1430* (365/365)   ))</f>
        <v>0.3379454927</v>
      </c>
      <c r="L1430" s="180">
        <f t="shared" ref="L1430:S1430" si="1433">(B1430*(1-$K1430) * (365/365))/100</f>
        <v>0.02502566038</v>
      </c>
      <c r="M1430" s="180">
        <f t="shared" si="1433"/>
        <v>0.02634976939</v>
      </c>
      <c r="N1430" s="180">
        <f t="shared" si="1433"/>
        <v>0.02661459119</v>
      </c>
      <c r="O1430" s="180">
        <f t="shared" si="1433"/>
        <v>0.02754146751</v>
      </c>
      <c r="P1430" s="180">
        <f t="shared" si="1433"/>
        <v>0.02820352201</v>
      </c>
      <c r="Q1430" s="180">
        <f t="shared" si="1433"/>
        <v>0.02899798742</v>
      </c>
      <c r="R1430" s="180">
        <f t="shared" si="1433"/>
        <v>0.02999106918</v>
      </c>
      <c r="S1430" s="180">
        <f t="shared" si="1433"/>
        <v>0.03078553459</v>
      </c>
      <c r="T1430" s="181">
        <f t="shared" si="3"/>
        <v>4.77</v>
      </c>
      <c r="U1430" s="182">
        <f t="shared" si="4"/>
        <v>43831</v>
      </c>
      <c r="V1430" s="182">
        <f t="shared" si="5"/>
        <v>43922</v>
      </c>
      <c r="W1430" s="182">
        <f t="shared" si="6"/>
        <v>44013</v>
      </c>
      <c r="X1430" s="181">
        <f t="shared" si="7"/>
        <v>184</v>
      </c>
      <c r="Y1430" s="181">
        <f t="shared" si="8"/>
        <v>275</v>
      </c>
      <c r="Z1430" s="181">
        <f t="shared" si="9"/>
        <v>366</v>
      </c>
      <c r="AA1430" s="155"/>
      <c r="AB1430" s="9"/>
      <c r="AC1430" s="9"/>
      <c r="AD1430" s="9"/>
      <c r="AE1430" s="9"/>
      <c r="AF1430" s="9"/>
      <c r="AG1430" s="9"/>
      <c r="AH1430" s="9"/>
    </row>
    <row r="1431" ht="15.75" customHeight="1">
      <c r="A1431" s="177">
        <v>43644.0</v>
      </c>
      <c r="B1431" s="178">
        <v>3.96</v>
      </c>
      <c r="C1431" s="178">
        <v>4.03</v>
      </c>
      <c r="D1431" s="178">
        <v>4.07</v>
      </c>
      <c r="E1431" s="178">
        <v>4.19</v>
      </c>
      <c r="F1431" s="178">
        <v>4.26</v>
      </c>
      <c r="G1431" s="178">
        <v>4.37</v>
      </c>
      <c r="H1431" s="178">
        <v>4.5</v>
      </c>
      <c r="I1431" s="178">
        <v>4.62</v>
      </c>
      <c r="J1431" s="178">
        <v>4.7</v>
      </c>
      <c r="K1431" s="179">
        <f>MAX(0,((T1431*(365/365))-VLOOKUP(A1431,VBMA!$A:$D,4,0))  /  (T1431* (365/365)   ))</f>
        <v>0.3330969267</v>
      </c>
      <c r="L1431" s="180">
        <f t="shared" ref="L1431:S1431" si="1434">(B1431*(1-$K1431) * (365/365))/100</f>
        <v>0.0264093617</v>
      </c>
      <c r="M1431" s="180">
        <f t="shared" si="1434"/>
        <v>0.02687619385</v>
      </c>
      <c r="N1431" s="180">
        <f t="shared" si="1434"/>
        <v>0.02714295508</v>
      </c>
      <c r="O1431" s="180">
        <f t="shared" si="1434"/>
        <v>0.02794323877</v>
      </c>
      <c r="P1431" s="180">
        <f t="shared" si="1434"/>
        <v>0.02841007092</v>
      </c>
      <c r="Q1431" s="180">
        <f t="shared" si="1434"/>
        <v>0.0291436643</v>
      </c>
      <c r="R1431" s="180">
        <f t="shared" si="1434"/>
        <v>0.0300106383</v>
      </c>
      <c r="S1431" s="180">
        <f t="shared" si="1434"/>
        <v>0.03081092199</v>
      </c>
      <c r="T1431" s="181">
        <f t="shared" si="3"/>
        <v>4.741318681</v>
      </c>
      <c r="U1431" s="182">
        <f t="shared" si="4"/>
        <v>43827</v>
      </c>
      <c r="V1431" s="182">
        <f t="shared" si="5"/>
        <v>43918</v>
      </c>
      <c r="W1431" s="182">
        <f t="shared" si="6"/>
        <v>44010</v>
      </c>
      <c r="X1431" s="181">
        <f t="shared" si="7"/>
        <v>183</v>
      </c>
      <c r="Y1431" s="181">
        <f t="shared" si="8"/>
        <v>274</v>
      </c>
      <c r="Z1431" s="181">
        <f t="shared" si="9"/>
        <v>366</v>
      </c>
      <c r="AA1431" s="155"/>
      <c r="AB1431" s="9"/>
      <c r="AC1431" s="9"/>
      <c r="AD1431" s="9"/>
      <c r="AE1431" s="9"/>
      <c r="AF1431" s="9"/>
      <c r="AG1431" s="9"/>
      <c r="AH1431" s="9"/>
    </row>
    <row r="1432" ht="15.75" customHeight="1">
      <c r="A1432" s="177">
        <v>43643.0</v>
      </c>
      <c r="B1432" s="178">
        <v>3.8</v>
      </c>
      <c r="C1432" s="178">
        <v>3.88</v>
      </c>
      <c r="D1432" s="178">
        <v>3.98</v>
      </c>
      <c r="E1432" s="178">
        <v>4.1</v>
      </c>
      <c r="F1432" s="178">
        <v>4.24</v>
      </c>
      <c r="G1432" s="178">
        <v>4.34</v>
      </c>
      <c r="H1432" s="178">
        <v>4.52</v>
      </c>
      <c r="I1432" s="178">
        <v>4.6</v>
      </c>
      <c r="J1432" s="178">
        <v>4.68</v>
      </c>
      <c r="K1432" s="179">
        <f>MAX(0,((T1432*(365/365))-VLOOKUP(A1432,VBMA!$A:$D,4,0))  /  (T1432* (365/365)   ))</f>
        <v>0.3253404076</v>
      </c>
      <c r="L1432" s="180">
        <f t="shared" ref="L1432:S1432" si="1435">(B1432*(1-$K1432) * (365/365))/100</f>
        <v>0.02563706451</v>
      </c>
      <c r="M1432" s="180">
        <f t="shared" si="1435"/>
        <v>0.02617679219</v>
      </c>
      <c r="N1432" s="180">
        <f t="shared" si="1435"/>
        <v>0.02685145178</v>
      </c>
      <c r="O1432" s="180">
        <f t="shared" si="1435"/>
        <v>0.02766104329</v>
      </c>
      <c r="P1432" s="180">
        <f t="shared" si="1435"/>
        <v>0.02860556672</v>
      </c>
      <c r="Q1432" s="180">
        <f t="shared" si="1435"/>
        <v>0.02928022631</v>
      </c>
      <c r="R1432" s="180">
        <f t="shared" si="1435"/>
        <v>0.03049461358</v>
      </c>
      <c r="S1432" s="180">
        <f t="shared" si="1435"/>
        <v>0.03103434125</v>
      </c>
      <c r="T1432" s="181">
        <f t="shared" si="3"/>
        <v>4.680879121</v>
      </c>
      <c r="U1432" s="182">
        <f t="shared" si="4"/>
        <v>43826</v>
      </c>
      <c r="V1432" s="182">
        <f t="shared" si="5"/>
        <v>43917</v>
      </c>
      <c r="W1432" s="182">
        <f t="shared" si="6"/>
        <v>44009</v>
      </c>
      <c r="X1432" s="181">
        <f t="shared" si="7"/>
        <v>183</v>
      </c>
      <c r="Y1432" s="181">
        <f t="shared" si="8"/>
        <v>274</v>
      </c>
      <c r="Z1432" s="181">
        <f t="shared" si="9"/>
        <v>366</v>
      </c>
      <c r="AA1432" s="155"/>
      <c r="AB1432" s="9"/>
      <c r="AC1432" s="9"/>
      <c r="AD1432" s="9"/>
      <c r="AE1432" s="9"/>
      <c r="AF1432" s="9"/>
      <c r="AG1432" s="9"/>
      <c r="AH1432" s="9"/>
    </row>
    <row r="1433" ht="15.75" customHeight="1">
      <c r="A1433" s="177">
        <v>43642.0</v>
      </c>
      <c r="B1433" s="178">
        <v>3.63</v>
      </c>
      <c r="C1433" s="178">
        <v>3.78</v>
      </c>
      <c r="D1433" s="178">
        <v>3.88</v>
      </c>
      <c r="E1433" s="178">
        <v>4.05</v>
      </c>
      <c r="F1433" s="178">
        <v>4.2</v>
      </c>
      <c r="G1433" s="178">
        <v>4.32</v>
      </c>
      <c r="H1433" s="178">
        <v>4.52</v>
      </c>
      <c r="I1433" s="178">
        <v>4.58</v>
      </c>
      <c r="J1433" s="178">
        <v>4.72</v>
      </c>
      <c r="K1433" s="179">
        <f>MAX(0,((T1433*(365/365))-VLOOKUP(A1433,VBMA!$A:$D,4,0))  /  (T1433* (365/365)   ))</f>
        <v>0.3203551977</v>
      </c>
      <c r="L1433" s="180">
        <f t="shared" ref="L1433:S1433" si="1436">(B1433*(1-$K1433) * (365/365))/100</f>
        <v>0.02467110632</v>
      </c>
      <c r="M1433" s="180">
        <f t="shared" si="1436"/>
        <v>0.02569057353</v>
      </c>
      <c r="N1433" s="180">
        <f t="shared" si="1436"/>
        <v>0.02637021833</v>
      </c>
      <c r="O1433" s="180">
        <f t="shared" si="1436"/>
        <v>0.02752561449</v>
      </c>
      <c r="P1433" s="180">
        <f t="shared" si="1436"/>
        <v>0.0285450817</v>
      </c>
      <c r="Q1433" s="180">
        <f t="shared" si="1436"/>
        <v>0.02936065546</v>
      </c>
      <c r="R1433" s="180">
        <f t="shared" si="1436"/>
        <v>0.03071994506</v>
      </c>
      <c r="S1433" s="180">
        <f t="shared" si="1436"/>
        <v>0.03112773194</v>
      </c>
      <c r="T1433" s="181">
        <f t="shared" si="3"/>
        <v>4.640659341</v>
      </c>
      <c r="U1433" s="182">
        <f t="shared" si="4"/>
        <v>43825</v>
      </c>
      <c r="V1433" s="182">
        <f t="shared" si="5"/>
        <v>43916</v>
      </c>
      <c r="W1433" s="182">
        <f t="shared" si="6"/>
        <v>44008</v>
      </c>
      <c r="X1433" s="181">
        <f t="shared" si="7"/>
        <v>183</v>
      </c>
      <c r="Y1433" s="181">
        <f t="shared" si="8"/>
        <v>274</v>
      </c>
      <c r="Z1433" s="181">
        <f t="shared" si="9"/>
        <v>366</v>
      </c>
      <c r="AA1433" s="155"/>
      <c r="AB1433" s="9"/>
      <c r="AC1433" s="9"/>
      <c r="AD1433" s="9"/>
      <c r="AE1433" s="9"/>
      <c r="AF1433" s="9"/>
      <c r="AG1433" s="9"/>
      <c r="AH1433" s="9"/>
    </row>
    <row r="1434" ht="15.75" customHeight="1">
      <c r="A1434" s="177">
        <v>43641.0</v>
      </c>
      <c r="B1434" s="178">
        <v>3.48</v>
      </c>
      <c r="C1434" s="178">
        <v>3.65</v>
      </c>
      <c r="D1434" s="178">
        <v>3.75</v>
      </c>
      <c r="E1434" s="178">
        <v>4.02</v>
      </c>
      <c r="F1434" s="178">
        <v>4.2</v>
      </c>
      <c r="G1434" s="178">
        <v>4.3</v>
      </c>
      <c r="H1434" s="178">
        <v>4.52</v>
      </c>
      <c r="I1434" s="178">
        <v>4.6</v>
      </c>
      <c r="J1434" s="178">
        <v>4.7</v>
      </c>
      <c r="K1434" s="179">
        <f>MAX(0,((T1434*(365/365))-VLOOKUP(A1434,VBMA!$A:$D,4,0))  /  (T1434* (365/365)   ))</f>
        <v>0.3268358531</v>
      </c>
      <c r="L1434" s="180">
        <f t="shared" ref="L1434:S1434" si="1437">(B1434*(1-$K1434) * (365/365))/100</f>
        <v>0.02342611231</v>
      </c>
      <c r="M1434" s="180">
        <f t="shared" si="1437"/>
        <v>0.02457049136</v>
      </c>
      <c r="N1434" s="180">
        <f t="shared" si="1437"/>
        <v>0.02524365551</v>
      </c>
      <c r="O1434" s="180">
        <f t="shared" si="1437"/>
        <v>0.0270611987</v>
      </c>
      <c r="P1434" s="180">
        <f t="shared" si="1437"/>
        <v>0.02827289417</v>
      </c>
      <c r="Q1434" s="180">
        <f t="shared" si="1437"/>
        <v>0.02894605832</v>
      </c>
      <c r="R1434" s="180">
        <f t="shared" si="1437"/>
        <v>0.03042701944</v>
      </c>
      <c r="S1434" s="180">
        <f t="shared" si="1437"/>
        <v>0.03096555076</v>
      </c>
      <c r="T1434" s="181">
        <f t="shared" si="3"/>
        <v>4.680879121</v>
      </c>
      <c r="U1434" s="182">
        <f t="shared" si="4"/>
        <v>43824</v>
      </c>
      <c r="V1434" s="182">
        <f t="shared" si="5"/>
        <v>43915</v>
      </c>
      <c r="W1434" s="182">
        <f t="shared" si="6"/>
        <v>44007</v>
      </c>
      <c r="X1434" s="181">
        <f t="shared" si="7"/>
        <v>183</v>
      </c>
      <c r="Y1434" s="181">
        <f t="shared" si="8"/>
        <v>274</v>
      </c>
      <c r="Z1434" s="181">
        <f t="shared" si="9"/>
        <v>366</v>
      </c>
      <c r="AA1434" s="155"/>
      <c r="AB1434" s="9"/>
      <c r="AC1434" s="9"/>
      <c r="AD1434" s="9"/>
      <c r="AE1434" s="9"/>
      <c r="AF1434" s="9"/>
      <c r="AG1434" s="9"/>
      <c r="AH1434" s="9"/>
    </row>
    <row r="1435" ht="15.75" customHeight="1">
      <c r="A1435" s="177">
        <v>43640.0</v>
      </c>
      <c r="B1435" s="178">
        <v>3.3</v>
      </c>
      <c r="C1435" s="178">
        <v>3.38</v>
      </c>
      <c r="D1435" s="178">
        <v>3.58</v>
      </c>
      <c r="E1435" s="178">
        <v>3.78</v>
      </c>
      <c r="F1435" s="178">
        <v>4.1</v>
      </c>
      <c r="G1435" s="178">
        <v>4.24</v>
      </c>
      <c r="H1435" s="178">
        <v>4.45</v>
      </c>
      <c r="I1435" s="178">
        <v>4.55</v>
      </c>
      <c r="J1435" s="178">
        <v>4.68</v>
      </c>
      <c r="K1435" s="179">
        <f>MAX(0,((T1435*(365/365))-VLOOKUP(A1435,VBMA!$A:$D,4,0))  /  (T1435* (365/365)   ))</f>
        <v>0.3236007088</v>
      </c>
      <c r="L1435" s="180">
        <f t="shared" ref="L1435:S1435" si="1438">(B1435*(1-$K1435) * (365/365))/100</f>
        <v>0.02232117661</v>
      </c>
      <c r="M1435" s="180">
        <f t="shared" si="1438"/>
        <v>0.02286229604</v>
      </c>
      <c r="N1435" s="180">
        <f t="shared" si="1438"/>
        <v>0.02421509462</v>
      </c>
      <c r="O1435" s="180">
        <f t="shared" si="1438"/>
        <v>0.02556789321</v>
      </c>
      <c r="P1435" s="180">
        <f t="shared" si="1438"/>
        <v>0.02773237094</v>
      </c>
      <c r="Q1435" s="180">
        <f t="shared" si="1438"/>
        <v>0.02867932995</v>
      </c>
      <c r="R1435" s="180">
        <f t="shared" si="1438"/>
        <v>0.03009976846</v>
      </c>
      <c r="S1435" s="180">
        <f t="shared" si="1438"/>
        <v>0.03077616775</v>
      </c>
      <c r="T1435" s="181">
        <f t="shared" si="3"/>
        <v>4.651098901</v>
      </c>
      <c r="U1435" s="182">
        <f t="shared" si="4"/>
        <v>43823</v>
      </c>
      <c r="V1435" s="182">
        <f t="shared" si="5"/>
        <v>43914</v>
      </c>
      <c r="W1435" s="182">
        <f t="shared" si="6"/>
        <v>44006</v>
      </c>
      <c r="X1435" s="181">
        <f t="shared" si="7"/>
        <v>183</v>
      </c>
      <c r="Y1435" s="181">
        <f t="shared" si="8"/>
        <v>274</v>
      </c>
      <c r="Z1435" s="181">
        <f t="shared" si="9"/>
        <v>366</v>
      </c>
      <c r="AA1435" s="155"/>
      <c r="AB1435" s="9"/>
      <c r="AC1435" s="9"/>
      <c r="AD1435" s="9"/>
      <c r="AE1435" s="9"/>
      <c r="AF1435" s="9"/>
      <c r="AG1435" s="9"/>
      <c r="AH1435" s="9"/>
    </row>
    <row r="1436" ht="15.75" customHeight="1">
      <c r="A1436" s="177">
        <v>43637.0</v>
      </c>
      <c r="B1436" s="178">
        <v>3.08</v>
      </c>
      <c r="C1436" s="178">
        <v>3.26</v>
      </c>
      <c r="D1436" s="178">
        <v>3.4</v>
      </c>
      <c r="E1436" s="178">
        <v>3.64</v>
      </c>
      <c r="F1436" s="178">
        <v>4.08</v>
      </c>
      <c r="G1436" s="178">
        <v>4.16</v>
      </c>
      <c r="H1436" s="178">
        <v>4.45</v>
      </c>
      <c r="I1436" s="178">
        <v>4.58</v>
      </c>
      <c r="J1436" s="178">
        <v>4.75</v>
      </c>
      <c r="K1436" s="179">
        <f>MAX(0,((T1436*(365/365))-VLOOKUP(A1436,VBMA!$A:$D,4,0))  /  (T1436* (365/365)   ))</f>
        <v>0.3339599757</v>
      </c>
      <c r="L1436" s="180">
        <f t="shared" ref="L1436:S1436" si="1439">(B1436*(1-$K1436) * (365/365))/100</f>
        <v>0.02051403275</v>
      </c>
      <c r="M1436" s="180">
        <f t="shared" si="1439"/>
        <v>0.02171290479</v>
      </c>
      <c r="N1436" s="180">
        <f t="shared" si="1439"/>
        <v>0.02264536082</v>
      </c>
      <c r="O1436" s="180">
        <f t="shared" si="1439"/>
        <v>0.02424385688</v>
      </c>
      <c r="P1436" s="180">
        <f t="shared" si="1439"/>
        <v>0.02717443299</v>
      </c>
      <c r="Q1436" s="180">
        <f t="shared" si="1439"/>
        <v>0.02770726501</v>
      </c>
      <c r="R1436" s="180">
        <f t="shared" si="1439"/>
        <v>0.02963878108</v>
      </c>
      <c r="S1436" s="180">
        <f t="shared" si="1439"/>
        <v>0.03050463311</v>
      </c>
      <c r="T1436" s="181">
        <f t="shared" si="3"/>
        <v>4.711428571</v>
      </c>
      <c r="U1436" s="182">
        <f t="shared" si="4"/>
        <v>43820</v>
      </c>
      <c r="V1436" s="182">
        <f t="shared" si="5"/>
        <v>43911</v>
      </c>
      <c r="W1436" s="182">
        <f t="shared" si="6"/>
        <v>44003</v>
      </c>
      <c r="X1436" s="181">
        <f t="shared" si="7"/>
        <v>183</v>
      </c>
      <c r="Y1436" s="181">
        <f t="shared" si="8"/>
        <v>274</v>
      </c>
      <c r="Z1436" s="181">
        <f t="shared" si="9"/>
        <v>366</v>
      </c>
      <c r="AA1436" s="155"/>
      <c r="AB1436" s="9"/>
      <c r="AC1436" s="9"/>
      <c r="AD1436" s="9"/>
      <c r="AE1436" s="9"/>
      <c r="AF1436" s="9"/>
      <c r="AG1436" s="9"/>
      <c r="AH1436" s="9"/>
    </row>
    <row r="1437" ht="15.75" customHeight="1">
      <c r="A1437" s="177">
        <v>43636.0</v>
      </c>
      <c r="B1437" s="178">
        <v>3.1</v>
      </c>
      <c r="C1437" s="178">
        <v>3.26</v>
      </c>
      <c r="D1437" s="178">
        <v>3.4</v>
      </c>
      <c r="E1437" s="178">
        <v>3.6</v>
      </c>
      <c r="F1437" s="178">
        <v>4.04</v>
      </c>
      <c r="G1437" s="178">
        <v>4.16</v>
      </c>
      <c r="H1437" s="178">
        <v>4.46</v>
      </c>
      <c r="I1437" s="178">
        <v>4.58</v>
      </c>
      <c r="J1437" s="178">
        <v>4.72</v>
      </c>
      <c r="K1437" s="179">
        <f>MAX(0,((T1437*(365/365))-VLOOKUP(A1437,VBMA!$A:$D,4,0))  /  (T1437* (365/365)   ))</f>
        <v>0.3316768735</v>
      </c>
      <c r="L1437" s="180">
        <f t="shared" ref="L1437:S1437" si="1440">(B1437*(1-$K1437) * (365/365))/100</f>
        <v>0.02071801692</v>
      </c>
      <c r="M1437" s="180">
        <f t="shared" si="1440"/>
        <v>0.02178733393</v>
      </c>
      <c r="N1437" s="180">
        <f t="shared" si="1440"/>
        <v>0.0227229863</v>
      </c>
      <c r="O1437" s="180">
        <f t="shared" si="1440"/>
        <v>0.02405963256</v>
      </c>
      <c r="P1437" s="180">
        <f t="shared" si="1440"/>
        <v>0.02700025431</v>
      </c>
      <c r="Q1437" s="180">
        <f t="shared" si="1440"/>
        <v>0.02780224206</v>
      </c>
      <c r="R1437" s="180">
        <f t="shared" si="1440"/>
        <v>0.02980721144</v>
      </c>
      <c r="S1437" s="180">
        <f t="shared" si="1440"/>
        <v>0.0306091992</v>
      </c>
      <c r="T1437" s="181">
        <f t="shared" si="3"/>
        <v>4.701318681</v>
      </c>
      <c r="U1437" s="182">
        <f t="shared" si="4"/>
        <v>43819</v>
      </c>
      <c r="V1437" s="182">
        <f t="shared" si="5"/>
        <v>43910</v>
      </c>
      <c r="W1437" s="182">
        <f t="shared" si="6"/>
        <v>44002</v>
      </c>
      <c r="X1437" s="181">
        <f t="shared" si="7"/>
        <v>183</v>
      </c>
      <c r="Y1437" s="181">
        <f t="shared" si="8"/>
        <v>274</v>
      </c>
      <c r="Z1437" s="181">
        <f t="shared" si="9"/>
        <v>366</v>
      </c>
      <c r="AA1437" s="155"/>
      <c r="AB1437" s="9"/>
      <c r="AC1437" s="9"/>
      <c r="AD1437" s="9"/>
      <c r="AE1437" s="9"/>
      <c r="AF1437" s="9"/>
      <c r="AG1437" s="9"/>
      <c r="AH1437" s="9"/>
    </row>
    <row r="1438" ht="15.75" customHeight="1">
      <c r="A1438" s="177">
        <v>43635.0</v>
      </c>
      <c r="B1438" s="178">
        <v>3.11</v>
      </c>
      <c r="C1438" s="178">
        <v>3.26</v>
      </c>
      <c r="D1438" s="178">
        <v>3.41</v>
      </c>
      <c r="E1438" s="178">
        <v>3.63</v>
      </c>
      <c r="F1438" s="178">
        <v>4.04</v>
      </c>
      <c r="G1438" s="178">
        <v>4.19</v>
      </c>
      <c r="H1438" s="178">
        <v>4.5</v>
      </c>
      <c r="I1438" s="178">
        <v>4.6</v>
      </c>
      <c r="J1438" s="178">
        <v>4.73</v>
      </c>
      <c r="K1438" s="179">
        <f>MAX(0,((T1438*(365/365))-VLOOKUP(A1438,VBMA!$A:$D,4,0))  /  (T1438* (365/365)   ))</f>
        <v>0.3320710612</v>
      </c>
      <c r="L1438" s="180">
        <f t="shared" ref="L1438:S1438" si="1441">(B1438*(1-$K1438) * (365/365))/100</f>
        <v>0.02077259</v>
      </c>
      <c r="M1438" s="180">
        <f t="shared" si="1441"/>
        <v>0.0217744834</v>
      </c>
      <c r="N1438" s="180">
        <f t="shared" si="1441"/>
        <v>0.02277637681</v>
      </c>
      <c r="O1438" s="180">
        <f t="shared" si="1441"/>
        <v>0.02424582048</v>
      </c>
      <c r="P1438" s="180">
        <f t="shared" si="1441"/>
        <v>0.02698432913</v>
      </c>
      <c r="Q1438" s="180">
        <f t="shared" si="1441"/>
        <v>0.02798622253</v>
      </c>
      <c r="R1438" s="180">
        <f t="shared" si="1441"/>
        <v>0.03005680224</v>
      </c>
      <c r="S1438" s="180">
        <f t="shared" si="1441"/>
        <v>0.03072473118</v>
      </c>
      <c r="T1438" s="181">
        <f t="shared" si="3"/>
        <v>4.701098901</v>
      </c>
      <c r="U1438" s="182">
        <f t="shared" si="4"/>
        <v>43818</v>
      </c>
      <c r="V1438" s="182">
        <f t="shared" si="5"/>
        <v>43909</v>
      </c>
      <c r="W1438" s="182">
        <f t="shared" si="6"/>
        <v>44001</v>
      </c>
      <c r="X1438" s="181">
        <f t="shared" si="7"/>
        <v>183</v>
      </c>
      <c r="Y1438" s="181">
        <f t="shared" si="8"/>
        <v>274</v>
      </c>
      <c r="Z1438" s="181">
        <f t="shared" si="9"/>
        <v>366</v>
      </c>
      <c r="AA1438" s="155"/>
      <c r="AB1438" s="9"/>
      <c r="AC1438" s="9"/>
      <c r="AD1438" s="9"/>
      <c r="AE1438" s="9"/>
      <c r="AF1438" s="9"/>
      <c r="AG1438" s="9"/>
      <c r="AH1438" s="9"/>
    </row>
    <row r="1439" ht="15.75" customHeight="1">
      <c r="A1439" s="177">
        <v>43634.0</v>
      </c>
      <c r="B1439" s="178">
        <v>3.17</v>
      </c>
      <c r="C1439" s="178">
        <v>3.27</v>
      </c>
      <c r="D1439" s="178">
        <v>3.41</v>
      </c>
      <c r="E1439" s="178">
        <v>3.63</v>
      </c>
      <c r="F1439" s="178">
        <v>4.04</v>
      </c>
      <c r="G1439" s="178">
        <v>4.19</v>
      </c>
      <c r="H1439" s="178">
        <v>4.47</v>
      </c>
      <c r="I1439" s="178">
        <v>4.57</v>
      </c>
      <c r="J1439" s="178">
        <v>4.68</v>
      </c>
      <c r="K1439" s="179">
        <f>MAX(0,((T1439*(365/365))-VLOOKUP(A1439,VBMA!$A:$D,4,0))  /  (T1439* (365/365)   ))</f>
        <v>0.3271390594</v>
      </c>
      <c r="L1439" s="180">
        <f t="shared" ref="L1439:S1439" si="1442">(B1439*(1-$K1439) * (365/365))/100</f>
        <v>0.02132969182</v>
      </c>
      <c r="M1439" s="180">
        <f t="shared" si="1442"/>
        <v>0.02200255276</v>
      </c>
      <c r="N1439" s="180">
        <f t="shared" si="1442"/>
        <v>0.02294455807</v>
      </c>
      <c r="O1439" s="180">
        <f t="shared" si="1442"/>
        <v>0.02442485214</v>
      </c>
      <c r="P1439" s="180">
        <f t="shared" si="1442"/>
        <v>0.027183582</v>
      </c>
      <c r="Q1439" s="180">
        <f t="shared" si="1442"/>
        <v>0.02819287341</v>
      </c>
      <c r="R1439" s="180">
        <f t="shared" si="1442"/>
        <v>0.03007688404</v>
      </c>
      <c r="S1439" s="180">
        <f t="shared" si="1442"/>
        <v>0.03074974498</v>
      </c>
      <c r="T1439" s="181">
        <f t="shared" si="3"/>
        <v>4.671098901</v>
      </c>
      <c r="U1439" s="182">
        <f t="shared" si="4"/>
        <v>43817</v>
      </c>
      <c r="V1439" s="182">
        <f t="shared" si="5"/>
        <v>43908</v>
      </c>
      <c r="W1439" s="182">
        <f t="shared" si="6"/>
        <v>44000</v>
      </c>
      <c r="X1439" s="181">
        <f t="shared" si="7"/>
        <v>183</v>
      </c>
      <c r="Y1439" s="181">
        <f t="shared" si="8"/>
        <v>274</v>
      </c>
      <c r="Z1439" s="181">
        <f t="shared" si="9"/>
        <v>366</v>
      </c>
      <c r="AA1439" s="155"/>
      <c r="AB1439" s="9"/>
      <c r="AC1439" s="9"/>
      <c r="AD1439" s="9"/>
      <c r="AE1439" s="9"/>
      <c r="AF1439" s="9"/>
      <c r="AG1439" s="9"/>
      <c r="AH1439" s="9"/>
    </row>
    <row r="1440" ht="15.75" customHeight="1">
      <c r="A1440" s="177">
        <v>43633.0</v>
      </c>
      <c r="B1440" s="178">
        <v>3.1</v>
      </c>
      <c r="C1440" s="178">
        <v>3.22</v>
      </c>
      <c r="D1440" s="178">
        <v>3.32</v>
      </c>
      <c r="E1440" s="178">
        <v>3.56</v>
      </c>
      <c r="F1440" s="178">
        <v>4.04</v>
      </c>
      <c r="G1440" s="178">
        <v>4.18</v>
      </c>
      <c r="H1440" s="178">
        <v>4.48</v>
      </c>
      <c r="I1440" s="178">
        <v>4.58</v>
      </c>
      <c r="J1440" s="178">
        <v>4.7</v>
      </c>
      <c r="K1440" s="179">
        <f>MAX(0,((T1440*(365/365))-VLOOKUP(A1440,VBMA!$A:$D,4,0))  /  (T1440* (365/365)   ))</f>
        <v>0.3292173341</v>
      </c>
      <c r="L1440" s="180">
        <f t="shared" ref="L1440:S1440" si="1443">(B1440*(1-$K1440) * (365/365))/100</f>
        <v>0.02079426264</v>
      </c>
      <c r="M1440" s="180">
        <f t="shared" si="1443"/>
        <v>0.02159920184</v>
      </c>
      <c r="N1440" s="180">
        <f t="shared" si="1443"/>
        <v>0.02226998451</v>
      </c>
      <c r="O1440" s="180">
        <f t="shared" si="1443"/>
        <v>0.0238798629</v>
      </c>
      <c r="P1440" s="180">
        <f t="shared" si="1443"/>
        <v>0.0270996197</v>
      </c>
      <c r="Q1440" s="180">
        <f t="shared" si="1443"/>
        <v>0.02803871543</v>
      </c>
      <c r="R1440" s="180">
        <f t="shared" si="1443"/>
        <v>0.03005106343</v>
      </c>
      <c r="S1440" s="180">
        <f t="shared" si="1443"/>
        <v>0.0307218461</v>
      </c>
      <c r="T1440" s="181">
        <f t="shared" si="3"/>
        <v>4.681098901</v>
      </c>
      <c r="U1440" s="182">
        <f t="shared" si="4"/>
        <v>43816</v>
      </c>
      <c r="V1440" s="182">
        <f t="shared" si="5"/>
        <v>43907</v>
      </c>
      <c r="W1440" s="182">
        <f t="shared" si="6"/>
        <v>43999</v>
      </c>
      <c r="X1440" s="181">
        <f t="shared" si="7"/>
        <v>183</v>
      </c>
      <c r="Y1440" s="181">
        <f t="shared" si="8"/>
        <v>274</v>
      </c>
      <c r="Z1440" s="181">
        <f t="shared" si="9"/>
        <v>366</v>
      </c>
      <c r="AA1440" s="155"/>
      <c r="AB1440" s="9"/>
      <c r="AC1440" s="9"/>
      <c r="AD1440" s="9"/>
      <c r="AE1440" s="9"/>
      <c r="AF1440" s="9"/>
      <c r="AG1440" s="9"/>
      <c r="AH1440" s="9"/>
    </row>
    <row r="1441" ht="15.75" customHeight="1">
      <c r="A1441" s="177">
        <v>43630.0</v>
      </c>
      <c r="B1441" s="178">
        <v>3.1</v>
      </c>
      <c r="C1441" s="178">
        <v>3.25</v>
      </c>
      <c r="D1441" s="178">
        <v>3.42</v>
      </c>
      <c r="E1441" s="178">
        <v>3.65</v>
      </c>
      <c r="F1441" s="178">
        <v>4.03</v>
      </c>
      <c r="G1441" s="178">
        <v>4.2</v>
      </c>
      <c r="H1441" s="178">
        <v>4.48</v>
      </c>
      <c r="I1441" s="178">
        <v>4.6</v>
      </c>
      <c r="J1441" s="178">
        <v>4.76</v>
      </c>
      <c r="K1441" s="179">
        <f>MAX(0,((T1441*(365/365))-VLOOKUP(A1441,VBMA!$A:$D,4,0))  /  (T1441* (365/365)   ))</f>
        <v>0.3347197654</v>
      </c>
      <c r="L1441" s="180">
        <f t="shared" ref="L1441:S1441" si="1444">(B1441*(1-$K1441) * (365/365))/100</f>
        <v>0.02062368727</v>
      </c>
      <c r="M1441" s="180">
        <f t="shared" si="1444"/>
        <v>0.02162160762</v>
      </c>
      <c r="N1441" s="180">
        <f t="shared" si="1444"/>
        <v>0.02275258402</v>
      </c>
      <c r="O1441" s="180">
        <f t="shared" si="1444"/>
        <v>0.02428272856</v>
      </c>
      <c r="P1441" s="180">
        <f t="shared" si="1444"/>
        <v>0.02681079345</v>
      </c>
      <c r="Q1441" s="180">
        <f t="shared" si="1444"/>
        <v>0.02794176985</v>
      </c>
      <c r="R1441" s="180">
        <f t="shared" si="1444"/>
        <v>0.02980455451</v>
      </c>
      <c r="S1441" s="180">
        <f t="shared" si="1444"/>
        <v>0.03060289079</v>
      </c>
      <c r="T1441" s="181">
        <f t="shared" si="3"/>
        <v>4.721318681</v>
      </c>
      <c r="U1441" s="182">
        <f t="shared" si="4"/>
        <v>43813</v>
      </c>
      <c r="V1441" s="182">
        <f t="shared" si="5"/>
        <v>43904</v>
      </c>
      <c r="W1441" s="182">
        <f t="shared" si="6"/>
        <v>43996</v>
      </c>
      <c r="X1441" s="181">
        <f t="shared" si="7"/>
        <v>183</v>
      </c>
      <c r="Y1441" s="181">
        <f t="shared" si="8"/>
        <v>274</v>
      </c>
      <c r="Z1441" s="181">
        <f t="shared" si="9"/>
        <v>366</v>
      </c>
      <c r="AA1441" s="155"/>
      <c r="AB1441" s="9"/>
      <c r="AC1441" s="9"/>
      <c r="AD1441" s="9"/>
      <c r="AE1441" s="9"/>
      <c r="AF1441" s="9"/>
      <c r="AG1441" s="9"/>
      <c r="AH1441" s="9"/>
    </row>
    <row r="1442" ht="15.75" customHeight="1">
      <c r="A1442" s="177">
        <v>43629.0</v>
      </c>
      <c r="B1442" s="178">
        <v>3.18</v>
      </c>
      <c r="C1442" s="178">
        <v>3.32</v>
      </c>
      <c r="D1442" s="178">
        <v>3.5</v>
      </c>
      <c r="E1442" s="178">
        <v>3.7</v>
      </c>
      <c r="F1442" s="178">
        <v>4.06</v>
      </c>
      <c r="G1442" s="178">
        <v>4.22</v>
      </c>
      <c r="H1442" s="178">
        <v>4.43</v>
      </c>
      <c r="I1442" s="178">
        <v>4.58</v>
      </c>
      <c r="J1442" s="178">
        <v>4.7</v>
      </c>
      <c r="K1442" s="179">
        <f>MAX(0,((T1442*(365/365))-VLOOKUP(A1442,VBMA!$A:$D,4,0))  /  (T1442* (365/365)   ))</f>
        <v>0.3363834827</v>
      </c>
      <c r="L1442" s="180">
        <f t="shared" ref="L1442:S1442" si="1445">(B1442*(1-$K1442) * (365/365))/100</f>
        <v>0.02110300525</v>
      </c>
      <c r="M1442" s="180">
        <f t="shared" si="1445"/>
        <v>0.02203206837</v>
      </c>
      <c r="N1442" s="180">
        <f t="shared" si="1445"/>
        <v>0.0232265781</v>
      </c>
      <c r="O1442" s="180">
        <f t="shared" si="1445"/>
        <v>0.02455381114</v>
      </c>
      <c r="P1442" s="180">
        <f t="shared" si="1445"/>
        <v>0.0269428306</v>
      </c>
      <c r="Q1442" s="180">
        <f t="shared" si="1445"/>
        <v>0.02800461703</v>
      </c>
      <c r="R1442" s="180">
        <f t="shared" si="1445"/>
        <v>0.02939821171</v>
      </c>
      <c r="S1442" s="180">
        <f t="shared" si="1445"/>
        <v>0.03039363649</v>
      </c>
      <c r="T1442" s="181">
        <f t="shared" si="3"/>
        <v>4.731648352</v>
      </c>
      <c r="U1442" s="182">
        <f t="shared" si="4"/>
        <v>43812</v>
      </c>
      <c r="V1442" s="182">
        <f t="shared" si="5"/>
        <v>43903</v>
      </c>
      <c r="W1442" s="182">
        <f t="shared" si="6"/>
        <v>43995</v>
      </c>
      <c r="X1442" s="181">
        <f t="shared" si="7"/>
        <v>183</v>
      </c>
      <c r="Y1442" s="181">
        <f t="shared" si="8"/>
        <v>274</v>
      </c>
      <c r="Z1442" s="181">
        <f t="shared" si="9"/>
        <v>366</v>
      </c>
      <c r="AA1442" s="155"/>
      <c r="AB1442" s="9"/>
      <c r="AC1442" s="9"/>
      <c r="AD1442" s="9"/>
      <c r="AE1442" s="9"/>
      <c r="AF1442" s="9"/>
      <c r="AG1442" s="9"/>
      <c r="AH1442" s="9"/>
    </row>
    <row r="1443" ht="15.75" customHeight="1">
      <c r="A1443" s="177">
        <v>43628.0</v>
      </c>
      <c r="B1443" s="178">
        <v>3.19</v>
      </c>
      <c r="C1443" s="178">
        <v>3.31</v>
      </c>
      <c r="D1443" s="178">
        <v>3.44</v>
      </c>
      <c r="E1443" s="178">
        <v>3.67</v>
      </c>
      <c r="F1443" s="178">
        <v>4.07</v>
      </c>
      <c r="G1443" s="178">
        <v>4.23</v>
      </c>
      <c r="H1443" s="178">
        <v>4.48</v>
      </c>
      <c r="I1443" s="178">
        <v>4.6</v>
      </c>
      <c r="J1443" s="178">
        <v>4.75</v>
      </c>
      <c r="K1443" s="179">
        <f>MAX(0,((T1443*(365/365))-VLOOKUP(A1443,VBMA!$A:$D,4,0))  /  (T1443* (365/365)   ))</f>
        <v>0.3345079602</v>
      </c>
      <c r="L1443" s="180">
        <f t="shared" ref="L1443:S1443" si="1446">(B1443*(1-$K1443) * (365/365))/100</f>
        <v>0.02122919607</v>
      </c>
      <c r="M1443" s="180">
        <f t="shared" si="1446"/>
        <v>0.02202778652</v>
      </c>
      <c r="N1443" s="180">
        <f t="shared" si="1446"/>
        <v>0.02289292617</v>
      </c>
      <c r="O1443" s="180">
        <f t="shared" si="1446"/>
        <v>0.02442355786</v>
      </c>
      <c r="P1443" s="180">
        <f t="shared" si="1446"/>
        <v>0.02708552602</v>
      </c>
      <c r="Q1443" s="180">
        <f t="shared" si="1446"/>
        <v>0.02815031329</v>
      </c>
      <c r="R1443" s="180">
        <f t="shared" si="1446"/>
        <v>0.02981404339</v>
      </c>
      <c r="S1443" s="180">
        <f t="shared" si="1446"/>
        <v>0.03061263383</v>
      </c>
      <c r="T1443" s="181">
        <f t="shared" si="3"/>
        <v>4.721318681</v>
      </c>
      <c r="U1443" s="182">
        <f t="shared" si="4"/>
        <v>43811</v>
      </c>
      <c r="V1443" s="182">
        <f t="shared" si="5"/>
        <v>43902</v>
      </c>
      <c r="W1443" s="182">
        <f t="shared" si="6"/>
        <v>43994</v>
      </c>
      <c r="X1443" s="181">
        <f t="shared" si="7"/>
        <v>183</v>
      </c>
      <c r="Y1443" s="181">
        <f t="shared" si="8"/>
        <v>274</v>
      </c>
      <c r="Z1443" s="181">
        <f t="shared" si="9"/>
        <v>366</v>
      </c>
      <c r="AA1443" s="155"/>
      <c r="AB1443" s="9"/>
      <c r="AC1443" s="9"/>
      <c r="AD1443" s="9"/>
      <c r="AE1443" s="9"/>
      <c r="AF1443" s="9"/>
      <c r="AG1443" s="9"/>
      <c r="AH1443" s="9"/>
    </row>
    <row r="1444" ht="15.75" customHeight="1">
      <c r="A1444" s="177">
        <v>43627.0</v>
      </c>
      <c r="B1444" s="178">
        <v>3.18</v>
      </c>
      <c r="C1444" s="178">
        <v>3.32</v>
      </c>
      <c r="D1444" s="178">
        <v>3.47</v>
      </c>
      <c r="E1444" s="178">
        <v>3.65</v>
      </c>
      <c r="F1444" s="178">
        <v>4.07</v>
      </c>
      <c r="G1444" s="178">
        <v>4.22</v>
      </c>
      <c r="H1444" s="178">
        <v>4.47</v>
      </c>
      <c r="I1444" s="178">
        <v>4.59</v>
      </c>
      <c r="J1444" s="178">
        <v>4.73</v>
      </c>
      <c r="K1444" s="179">
        <f>MAX(0,((T1444*(365/365))-VLOOKUP(A1444,VBMA!$A:$D,4,0))  /  (T1444* (365/365)   ))</f>
        <v>0.3341566954</v>
      </c>
      <c r="L1444" s="180">
        <f t="shared" ref="L1444:S1444" si="1447">(B1444*(1-$K1444) * (365/365))/100</f>
        <v>0.02117381709</v>
      </c>
      <c r="M1444" s="180">
        <f t="shared" si="1447"/>
        <v>0.02210599771</v>
      </c>
      <c r="N1444" s="180">
        <f t="shared" si="1447"/>
        <v>0.02310476267</v>
      </c>
      <c r="O1444" s="180">
        <f t="shared" si="1447"/>
        <v>0.02430328062</v>
      </c>
      <c r="P1444" s="180">
        <f t="shared" si="1447"/>
        <v>0.0270998225</v>
      </c>
      <c r="Q1444" s="180">
        <f t="shared" si="1447"/>
        <v>0.02809858746</v>
      </c>
      <c r="R1444" s="180">
        <f t="shared" si="1447"/>
        <v>0.02976319572</v>
      </c>
      <c r="S1444" s="180">
        <f t="shared" si="1447"/>
        <v>0.03056220768</v>
      </c>
      <c r="T1444" s="181">
        <f t="shared" si="3"/>
        <v>4.711318681</v>
      </c>
      <c r="U1444" s="182">
        <f t="shared" si="4"/>
        <v>43810</v>
      </c>
      <c r="V1444" s="182">
        <f t="shared" si="5"/>
        <v>43901</v>
      </c>
      <c r="W1444" s="182">
        <f t="shared" si="6"/>
        <v>43993</v>
      </c>
      <c r="X1444" s="181">
        <f t="shared" si="7"/>
        <v>183</v>
      </c>
      <c r="Y1444" s="181">
        <f t="shared" si="8"/>
        <v>274</v>
      </c>
      <c r="Z1444" s="181">
        <f t="shared" si="9"/>
        <v>366</v>
      </c>
      <c r="AA1444" s="155"/>
      <c r="AB1444" s="9"/>
      <c r="AC1444" s="9"/>
      <c r="AD1444" s="9"/>
      <c r="AE1444" s="9"/>
      <c r="AF1444" s="9"/>
      <c r="AG1444" s="9"/>
      <c r="AH1444" s="9"/>
    </row>
    <row r="1445" ht="15.75" customHeight="1">
      <c r="A1445" s="177">
        <v>43626.0</v>
      </c>
      <c r="B1445" s="178">
        <v>3.11</v>
      </c>
      <c r="C1445" s="178">
        <v>3.26</v>
      </c>
      <c r="D1445" s="178">
        <v>3.4</v>
      </c>
      <c r="E1445" s="178">
        <v>3.61</v>
      </c>
      <c r="F1445" s="178">
        <v>4.07</v>
      </c>
      <c r="G1445" s="178">
        <v>4.23</v>
      </c>
      <c r="H1445" s="178">
        <v>4.48</v>
      </c>
      <c r="I1445" s="178">
        <v>4.6</v>
      </c>
      <c r="J1445" s="178">
        <v>4.75</v>
      </c>
      <c r="K1445" s="179">
        <f>MAX(0,((T1445*(365/365))-VLOOKUP(A1445,VBMA!$A:$D,4,0))  /  (T1445* (365/365)   ))</f>
        <v>0.3385322596</v>
      </c>
      <c r="L1445" s="180">
        <f t="shared" ref="L1445:S1445" si="1448">(B1445*(1-$K1445) * (365/365))/100</f>
        <v>0.02057164673</v>
      </c>
      <c r="M1445" s="180">
        <f t="shared" si="1448"/>
        <v>0.02156384834</v>
      </c>
      <c r="N1445" s="180">
        <f t="shared" si="1448"/>
        <v>0.02248990317</v>
      </c>
      <c r="O1445" s="180">
        <f t="shared" si="1448"/>
        <v>0.02387898543</v>
      </c>
      <c r="P1445" s="180">
        <f t="shared" si="1448"/>
        <v>0.02692173704</v>
      </c>
      <c r="Q1445" s="180">
        <f t="shared" si="1448"/>
        <v>0.02798008542</v>
      </c>
      <c r="R1445" s="180">
        <f t="shared" si="1448"/>
        <v>0.02963375477</v>
      </c>
      <c r="S1445" s="180">
        <f t="shared" si="1448"/>
        <v>0.03042751606</v>
      </c>
      <c r="T1445" s="181">
        <f t="shared" si="3"/>
        <v>4.721318681</v>
      </c>
      <c r="U1445" s="182">
        <f t="shared" si="4"/>
        <v>43809</v>
      </c>
      <c r="V1445" s="182">
        <f t="shared" si="5"/>
        <v>43900</v>
      </c>
      <c r="W1445" s="182">
        <f t="shared" si="6"/>
        <v>43992</v>
      </c>
      <c r="X1445" s="181">
        <f t="shared" si="7"/>
        <v>183</v>
      </c>
      <c r="Y1445" s="181">
        <f t="shared" si="8"/>
        <v>274</v>
      </c>
      <c r="Z1445" s="181">
        <f t="shared" si="9"/>
        <v>366</v>
      </c>
      <c r="AA1445" s="155"/>
      <c r="AB1445" s="9"/>
      <c r="AC1445" s="9"/>
      <c r="AD1445" s="9"/>
      <c r="AE1445" s="9"/>
      <c r="AF1445" s="9"/>
      <c r="AG1445" s="9"/>
      <c r="AH1445" s="9"/>
    </row>
    <row r="1446" ht="15.75" customHeight="1">
      <c r="A1446" s="177">
        <v>43623.0</v>
      </c>
      <c r="B1446" s="178">
        <v>3.15</v>
      </c>
      <c r="C1446" s="178">
        <v>3.25</v>
      </c>
      <c r="D1446" s="178">
        <v>3.4</v>
      </c>
      <c r="E1446" s="178">
        <v>3.67</v>
      </c>
      <c r="F1446" s="178">
        <v>4.03</v>
      </c>
      <c r="G1446" s="178">
        <v>4.2</v>
      </c>
      <c r="H1446" s="178">
        <v>4.46</v>
      </c>
      <c r="I1446" s="178">
        <v>4.58</v>
      </c>
      <c r="J1446" s="178">
        <v>4.7</v>
      </c>
      <c r="K1446" s="179">
        <f>MAX(0,((T1446*(365/365))-VLOOKUP(A1446,VBMA!$A:$D,4,0))  /  (T1446* (365/365)   ))</f>
        <v>0.3346547613</v>
      </c>
      <c r="L1446" s="180">
        <f t="shared" ref="L1446:S1446" si="1449">(B1446*(1-$K1446) * (365/365))/100</f>
        <v>0.02095837502</v>
      </c>
      <c r="M1446" s="180">
        <f t="shared" si="1449"/>
        <v>0.02162372026</v>
      </c>
      <c r="N1446" s="180">
        <f t="shared" si="1449"/>
        <v>0.02262173811</v>
      </c>
      <c r="O1446" s="180">
        <f t="shared" si="1449"/>
        <v>0.02441817026</v>
      </c>
      <c r="P1446" s="180">
        <f t="shared" si="1449"/>
        <v>0.02681341312</v>
      </c>
      <c r="Q1446" s="180">
        <f t="shared" si="1449"/>
        <v>0.02794450002</v>
      </c>
      <c r="R1446" s="180">
        <f t="shared" si="1449"/>
        <v>0.02967439764</v>
      </c>
      <c r="S1446" s="180">
        <f t="shared" si="1449"/>
        <v>0.03047281193</v>
      </c>
      <c r="T1446" s="181">
        <f t="shared" si="3"/>
        <v>4.701318681</v>
      </c>
      <c r="U1446" s="182">
        <f t="shared" si="4"/>
        <v>43806</v>
      </c>
      <c r="V1446" s="182">
        <f t="shared" si="5"/>
        <v>43897</v>
      </c>
      <c r="W1446" s="182">
        <f t="shared" si="6"/>
        <v>43989</v>
      </c>
      <c r="X1446" s="181">
        <f t="shared" si="7"/>
        <v>183</v>
      </c>
      <c r="Y1446" s="181">
        <f t="shared" si="8"/>
        <v>274</v>
      </c>
      <c r="Z1446" s="181">
        <f t="shared" si="9"/>
        <v>366</v>
      </c>
      <c r="AA1446" s="155"/>
      <c r="AB1446" s="9"/>
      <c r="AC1446" s="9"/>
      <c r="AD1446" s="9"/>
      <c r="AE1446" s="9"/>
      <c r="AF1446" s="9"/>
      <c r="AG1446" s="9"/>
      <c r="AH1446" s="9"/>
    </row>
    <row r="1447" ht="15.75" customHeight="1">
      <c r="A1447" s="177">
        <v>43622.0</v>
      </c>
      <c r="B1447" s="178">
        <v>3.17</v>
      </c>
      <c r="C1447" s="178">
        <v>3.29</v>
      </c>
      <c r="D1447" s="178">
        <v>3.49</v>
      </c>
      <c r="E1447" s="178">
        <v>3.73</v>
      </c>
      <c r="F1447" s="178">
        <v>4.07</v>
      </c>
      <c r="G1447" s="178">
        <v>4.23</v>
      </c>
      <c r="H1447" s="178">
        <v>4.47</v>
      </c>
      <c r="I1447" s="178">
        <v>4.6</v>
      </c>
      <c r="J1447" s="178">
        <v>4.75</v>
      </c>
      <c r="K1447" s="179">
        <f>MAX(0,((T1447*(365/365))-VLOOKUP(A1447,VBMA!$A:$D,4,0))  /  (T1447* (365/365)   ))</f>
        <v>0.3382548309</v>
      </c>
      <c r="L1447" s="180">
        <f t="shared" ref="L1447:S1447" si="1450">(B1447*(1-$K1447) * (365/365))/100</f>
        <v>0.02097732186</v>
      </c>
      <c r="M1447" s="180">
        <f t="shared" si="1450"/>
        <v>0.02177141606</v>
      </c>
      <c r="N1447" s="180">
        <f t="shared" si="1450"/>
        <v>0.0230949064</v>
      </c>
      <c r="O1447" s="180">
        <f t="shared" si="1450"/>
        <v>0.02468309481</v>
      </c>
      <c r="P1447" s="180">
        <f t="shared" si="1450"/>
        <v>0.02693302838</v>
      </c>
      <c r="Q1447" s="180">
        <f t="shared" si="1450"/>
        <v>0.02799182065</v>
      </c>
      <c r="R1447" s="180">
        <f t="shared" si="1450"/>
        <v>0.02958000906</v>
      </c>
      <c r="S1447" s="180">
        <f t="shared" si="1450"/>
        <v>0.03044027778</v>
      </c>
      <c r="T1447" s="181">
        <f t="shared" si="3"/>
        <v>4.731428571</v>
      </c>
      <c r="U1447" s="182">
        <f t="shared" si="4"/>
        <v>43805</v>
      </c>
      <c r="V1447" s="182">
        <f t="shared" si="5"/>
        <v>43896</v>
      </c>
      <c r="W1447" s="182">
        <f t="shared" si="6"/>
        <v>43988</v>
      </c>
      <c r="X1447" s="181">
        <f t="shared" si="7"/>
        <v>183</v>
      </c>
      <c r="Y1447" s="181">
        <f t="shared" si="8"/>
        <v>274</v>
      </c>
      <c r="Z1447" s="181">
        <f t="shared" si="9"/>
        <v>366</v>
      </c>
      <c r="AA1447" s="155"/>
      <c r="AB1447" s="9"/>
      <c r="AC1447" s="9"/>
      <c r="AD1447" s="9"/>
      <c r="AE1447" s="9"/>
      <c r="AF1447" s="9"/>
      <c r="AG1447" s="9"/>
      <c r="AH1447" s="9"/>
    </row>
    <row r="1448" ht="15.75" customHeight="1">
      <c r="A1448" s="177">
        <v>43621.0</v>
      </c>
      <c r="B1448" s="178">
        <v>3.21</v>
      </c>
      <c r="C1448" s="178">
        <v>3.34</v>
      </c>
      <c r="D1448" s="178">
        <v>3.46</v>
      </c>
      <c r="E1448" s="178">
        <v>3.69</v>
      </c>
      <c r="F1448" s="178">
        <v>4.04</v>
      </c>
      <c r="G1448" s="178">
        <v>4.2</v>
      </c>
      <c r="H1448" s="178">
        <v>4.45</v>
      </c>
      <c r="I1448" s="178">
        <v>4.57</v>
      </c>
      <c r="J1448" s="178">
        <v>4.68</v>
      </c>
      <c r="K1448" s="179">
        <f>MAX(0,((T1448*(365/365))-VLOOKUP(A1448,VBMA!$A:$D,4,0))  /  (T1448* (365/365)   ))</f>
        <v>0.3321707151</v>
      </c>
      <c r="L1448" s="180">
        <f t="shared" ref="L1448:S1448" si="1451">(B1448*(1-$K1448) * (365/365))/100</f>
        <v>0.02143732004</v>
      </c>
      <c r="M1448" s="180">
        <f t="shared" si="1451"/>
        <v>0.02230549811</v>
      </c>
      <c r="N1448" s="180">
        <f t="shared" si="1451"/>
        <v>0.02310689326</v>
      </c>
      <c r="O1448" s="180">
        <f t="shared" si="1451"/>
        <v>0.02464290061</v>
      </c>
      <c r="P1448" s="180">
        <f t="shared" si="1451"/>
        <v>0.02698030311</v>
      </c>
      <c r="Q1448" s="180">
        <f t="shared" si="1451"/>
        <v>0.02804882996</v>
      </c>
      <c r="R1448" s="180">
        <f t="shared" si="1451"/>
        <v>0.02971840318</v>
      </c>
      <c r="S1448" s="180">
        <f t="shared" si="1451"/>
        <v>0.03051979832</v>
      </c>
      <c r="T1448" s="181">
        <f t="shared" si="3"/>
        <v>4.691318681</v>
      </c>
      <c r="U1448" s="182">
        <f t="shared" si="4"/>
        <v>43804</v>
      </c>
      <c r="V1448" s="182">
        <f t="shared" si="5"/>
        <v>43895</v>
      </c>
      <c r="W1448" s="182">
        <f t="shared" si="6"/>
        <v>43987</v>
      </c>
      <c r="X1448" s="181">
        <f t="shared" si="7"/>
        <v>183</v>
      </c>
      <c r="Y1448" s="181">
        <f t="shared" si="8"/>
        <v>274</v>
      </c>
      <c r="Z1448" s="181">
        <f t="shared" si="9"/>
        <v>366</v>
      </c>
      <c r="AA1448" s="155"/>
      <c r="AB1448" s="9"/>
      <c r="AC1448" s="9"/>
      <c r="AD1448" s="9"/>
      <c r="AE1448" s="9"/>
      <c r="AF1448" s="9"/>
      <c r="AG1448" s="9"/>
      <c r="AH1448" s="9"/>
    </row>
    <row r="1449" ht="15.75" customHeight="1">
      <c r="A1449" s="177">
        <v>43620.0</v>
      </c>
      <c r="B1449" s="178">
        <v>3.2</v>
      </c>
      <c r="C1449" s="178">
        <v>3.4</v>
      </c>
      <c r="D1449" s="178">
        <v>3.57</v>
      </c>
      <c r="E1449" s="178">
        <v>3.72</v>
      </c>
      <c r="F1449" s="178">
        <v>4.08</v>
      </c>
      <c r="G1449" s="178">
        <v>4.25</v>
      </c>
      <c r="H1449" s="178">
        <v>4.5</v>
      </c>
      <c r="I1449" s="178">
        <v>4.62</v>
      </c>
      <c r="J1449" s="178">
        <v>4.78</v>
      </c>
      <c r="K1449" s="179">
        <f>MAX(0,((T1449*(365/365))-VLOOKUP(A1449,VBMA!$A:$D,4,0))  /  (T1449* (365/365)   ))</f>
        <v>0.3392133686</v>
      </c>
      <c r="L1449" s="180">
        <f t="shared" ref="L1449:S1449" si="1452">(B1449*(1-$K1449) * (365/365))/100</f>
        <v>0.02114517221</v>
      </c>
      <c r="M1449" s="180">
        <f t="shared" si="1452"/>
        <v>0.02246674547</v>
      </c>
      <c r="N1449" s="180">
        <f t="shared" si="1452"/>
        <v>0.02359008274</v>
      </c>
      <c r="O1449" s="180">
        <f t="shared" si="1452"/>
        <v>0.02458126269</v>
      </c>
      <c r="P1449" s="180">
        <f t="shared" si="1452"/>
        <v>0.02696009456</v>
      </c>
      <c r="Q1449" s="180">
        <f t="shared" si="1452"/>
        <v>0.02808343184</v>
      </c>
      <c r="R1449" s="180">
        <f t="shared" si="1452"/>
        <v>0.02973539841</v>
      </c>
      <c r="S1449" s="180">
        <f t="shared" si="1452"/>
        <v>0.03052834237</v>
      </c>
      <c r="T1449" s="181">
        <f t="shared" si="3"/>
        <v>4.741318681</v>
      </c>
      <c r="U1449" s="182">
        <f t="shared" si="4"/>
        <v>43803</v>
      </c>
      <c r="V1449" s="182">
        <f t="shared" si="5"/>
        <v>43894</v>
      </c>
      <c r="W1449" s="182">
        <f t="shared" si="6"/>
        <v>43986</v>
      </c>
      <c r="X1449" s="181">
        <f t="shared" si="7"/>
        <v>183</v>
      </c>
      <c r="Y1449" s="181">
        <f t="shared" si="8"/>
        <v>274</v>
      </c>
      <c r="Z1449" s="181">
        <f t="shared" si="9"/>
        <v>366</v>
      </c>
      <c r="AA1449" s="155"/>
      <c r="AB1449" s="9"/>
      <c r="AC1449" s="9"/>
      <c r="AD1449" s="9"/>
      <c r="AE1449" s="9"/>
      <c r="AF1449" s="9"/>
      <c r="AG1449" s="9"/>
      <c r="AH1449" s="9"/>
    </row>
    <row r="1450" ht="15.75" customHeight="1">
      <c r="A1450" s="177">
        <v>43619.0</v>
      </c>
      <c r="B1450" s="178">
        <v>3.32</v>
      </c>
      <c r="C1450" s="178">
        <v>3.46</v>
      </c>
      <c r="D1450" s="178">
        <v>3.54</v>
      </c>
      <c r="E1450" s="178">
        <v>3.7</v>
      </c>
      <c r="F1450" s="178">
        <v>4.06</v>
      </c>
      <c r="G1450" s="178">
        <v>4.22</v>
      </c>
      <c r="H1450" s="178">
        <v>4.45</v>
      </c>
      <c r="I1450" s="178">
        <v>4.58</v>
      </c>
      <c r="J1450" s="178">
        <v>4.68</v>
      </c>
      <c r="K1450" s="179">
        <f>MAX(0,((T1450*(365/365))-VLOOKUP(A1450,VBMA!$A:$D,4,0))  /  (T1450* (365/365)   ))</f>
        <v>0.335021225</v>
      </c>
      <c r="L1450" s="180">
        <f t="shared" ref="L1450:S1450" si="1453">(B1450*(1-$K1450) * (365/365))/100</f>
        <v>0.02207729533</v>
      </c>
      <c r="M1450" s="180">
        <f t="shared" si="1453"/>
        <v>0.02300826562</v>
      </c>
      <c r="N1450" s="180">
        <f t="shared" si="1453"/>
        <v>0.02354024864</v>
      </c>
      <c r="O1450" s="180">
        <f t="shared" si="1453"/>
        <v>0.02460421468</v>
      </c>
      <c r="P1450" s="180">
        <f t="shared" si="1453"/>
        <v>0.02699813827</v>
      </c>
      <c r="Q1450" s="180">
        <f t="shared" si="1453"/>
        <v>0.02806210431</v>
      </c>
      <c r="R1450" s="180">
        <f t="shared" si="1453"/>
        <v>0.02959155549</v>
      </c>
      <c r="S1450" s="180">
        <f t="shared" si="1453"/>
        <v>0.0304560279</v>
      </c>
      <c r="T1450" s="181">
        <f t="shared" si="3"/>
        <v>4.711428571</v>
      </c>
      <c r="U1450" s="182">
        <f t="shared" si="4"/>
        <v>43802</v>
      </c>
      <c r="V1450" s="182">
        <f t="shared" si="5"/>
        <v>43893</v>
      </c>
      <c r="W1450" s="182">
        <f t="shared" si="6"/>
        <v>43985</v>
      </c>
      <c r="X1450" s="181">
        <f t="shared" si="7"/>
        <v>183</v>
      </c>
      <c r="Y1450" s="181">
        <f t="shared" si="8"/>
        <v>274</v>
      </c>
      <c r="Z1450" s="181">
        <f t="shared" si="9"/>
        <v>366</v>
      </c>
      <c r="AA1450" s="155"/>
      <c r="AB1450" s="9"/>
      <c r="AC1450" s="9"/>
      <c r="AD1450" s="9"/>
      <c r="AE1450" s="9"/>
      <c r="AF1450" s="9"/>
      <c r="AG1450" s="9"/>
      <c r="AH1450" s="9"/>
    </row>
    <row r="1451" ht="15.75" customHeight="1">
      <c r="A1451" s="177">
        <v>43616.0</v>
      </c>
      <c r="B1451" s="178">
        <v>2.86</v>
      </c>
      <c r="C1451" s="178">
        <v>3.22</v>
      </c>
      <c r="D1451" s="178">
        <v>3.4</v>
      </c>
      <c r="E1451" s="178">
        <v>3.68</v>
      </c>
      <c r="F1451" s="178">
        <v>4.08</v>
      </c>
      <c r="G1451" s="178">
        <v>4.22</v>
      </c>
      <c r="H1451" s="178">
        <v>4.45</v>
      </c>
      <c r="I1451" s="178">
        <v>4.58</v>
      </c>
      <c r="J1451" s="178">
        <v>4.7</v>
      </c>
      <c r="K1451" s="179">
        <f>MAX(0,((T1451*(365/365))-VLOOKUP(A1451,VBMA!$A:$D,4,0))  /  (T1451* (365/365)   ))</f>
        <v>0.3327206392</v>
      </c>
      <c r="L1451" s="180">
        <f t="shared" ref="L1451:S1451" si="1454">(B1451*(1-$K1451) * (365/365))/100</f>
        <v>0.01908418972</v>
      </c>
      <c r="M1451" s="180">
        <f t="shared" si="1454"/>
        <v>0.02148639542</v>
      </c>
      <c r="N1451" s="180">
        <f t="shared" si="1454"/>
        <v>0.02268749827</v>
      </c>
      <c r="O1451" s="180">
        <f t="shared" si="1454"/>
        <v>0.02455588048</v>
      </c>
      <c r="P1451" s="180">
        <f t="shared" si="1454"/>
        <v>0.02722499792</v>
      </c>
      <c r="Q1451" s="180">
        <f t="shared" si="1454"/>
        <v>0.02815918903</v>
      </c>
      <c r="R1451" s="180">
        <f t="shared" si="1454"/>
        <v>0.02969393156</v>
      </c>
      <c r="S1451" s="180">
        <f t="shared" si="1454"/>
        <v>0.03056139473</v>
      </c>
      <c r="T1451" s="181">
        <f t="shared" si="3"/>
        <v>4.707173913</v>
      </c>
      <c r="U1451" s="182">
        <f t="shared" si="4"/>
        <v>43800</v>
      </c>
      <c r="V1451" s="182">
        <f t="shared" si="5"/>
        <v>43892</v>
      </c>
      <c r="W1451" s="182">
        <f t="shared" si="6"/>
        <v>43982</v>
      </c>
      <c r="X1451" s="181">
        <f t="shared" si="7"/>
        <v>184</v>
      </c>
      <c r="Y1451" s="181">
        <f t="shared" si="8"/>
        <v>276</v>
      </c>
      <c r="Z1451" s="181">
        <f t="shared" si="9"/>
        <v>366</v>
      </c>
      <c r="AA1451" s="155"/>
      <c r="AB1451" s="9"/>
      <c r="AC1451" s="9"/>
      <c r="AD1451" s="9"/>
      <c r="AE1451" s="9"/>
      <c r="AF1451" s="9"/>
      <c r="AG1451" s="9"/>
      <c r="AH1451" s="9"/>
    </row>
    <row r="1452" ht="15.75" customHeight="1">
      <c r="A1452" s="177">
        <v>43615.0</v>
      </c>
      <c r="B1452" s="178">
        <v>2.81</v>
      </c>
      <c r="C1452" s="178">
        <v>3.07</v>
      </c>
      <c r="D1452" s="178">
        <v>3.3</v>
      </c>
      <c r="E1452" s="178">
        <v>3.63</v>
      </c>
      <c r="F1452" s="178">
        <v>4.01</v>
      </c>
      <c r="G1452" s="178">
        <v>4.17</v>
      </c>
      <c r="H1452" s="178">
        <v>4.43</v>
      </c>
      <c r="I1452" s="178">
        <v>4.55</v>
      </c>
      <c r="J1452" s="178">
        <v>4.67</v>
      </c>
      <c r="K1452" s="179">
        <f>MAX(0,((T1452*(365/365))-VLOOKUP(A1452,VBMA!$A:$D,4,0))  /  (T1452* (365/365)   ))</f>
        <v>0.3253190498</v>
      </c>
      <c r="L1452" s="180">
        <f t="shared" ref="L1452:S1452" si="1455">(B1452*(1-$K1452) * (365/365))/100</f>
        <v>0.0189585347</v>
      </c>
      <c r="M1452" s="180">
        <f t="shared" si="1455"/>
        <v>0.02071270517</v>
      </c>
      <c r="N1452" s="180">
        <f t="shared" si="1455"/>
        <v>0.02226447136</v>
      </c>
      <c r="O1452" s="180">
        <f t="shared" si="1455"/>
        <v>0.02449091849</v>
      </c>
      <c r="P1452" s="180">
        <f t="shared" si="1455"/>
        <v>0.0270547061</v>
      </c>
      <c r="Q1452" s="180">
        <f t="shared" si="1455"/>
        <v>0.02813419562</v>
      </c>
      <c r="R1452" s="180">
        <f t="shared" si="1455"/>
        <v>0.02988836609</v>
      </c>
      <c r="S1452" s="180">
        <f t="shared" si="1455"/>
        <v>0.03069798323</v>
      </c>
      <c r="T1452" s="181">
        <f t="shared" si="3"/>
        <v>4.667391304</v>
      </c>
      <c r="U1452" s="182">
        <f t="shared" si="4"/>
        <v>43799</v>
      </c>
      <c r="V1452" s="182">
        <f t="shared" si="5"/>
        <v>43891</v>
      </c>
      <c r="W1452" s="182">
        <f t="shared" si="6"/>
        <v>43981</v>
      </c>
      <c r="X1452" s="181">
        <f t="shared" si="7"/>
        <v>184</v>
      </c>
      <c r="Y1452" s="181">
        <f t="shared" si="8"/>
        <v>276</v>
      </c>
      <c r="Z1452" s="181">
        <f t="shared" si="9"/>
        <v>366</v>
      </c>
      <c r="AA1452" s="155"/>
      <c r="AB1452" s="9"/>
      <c r="AC1452" s="9"/>
      <c r="AD1452" s="9"/>
      <c r="AE1452" s="9"/>
      <c r="AF1452" s="9"/>
      <c r="AG1452" s="9"/>
      <c r="AH1452" s="9"/>
    </row>
    <row r="1453" ht="15.75" customHeight="1">
      <c r="A1453" s="177">
        <v>43614.0</v>
      </c>
      <c r="B1453" s="178">
        <v>2.93</v>
      </c>
      <c r="C1453" s="178">
        <v>3.16</v>
      </c>
      <c r="D1453" s="178">
        <v>3.41</v>
      </c>
      <c r="E1453" s="178">
        <v>3.67</v>
      </c>
      <c r="F1453" s="178">
        <v>4.04</v>
      </c>
      <c r="G1453" s="178">
        <v>4.2</v>
      </c>
      <c r="H1453" s="178">
        <v>4.47</v>
      </c>
      <c r="I1453" s="178">
        <v>4.58</v>
      </c>
      <c r="J1453" s="178">
        <v>4.73</v>
      </c>
      <c r="K1453" s="179">
        <f>MAX(0,((T1453*(365/365))-VLOOKUP(A1453,VBMA!$A:$D,4,0))  /  (T1453* (365/365)   ))</f>
        <v>0.329508881</v>
      </c>
      <c r="L1453" s="180">
        <f t="shared" ref="L1453:S1453" si="1456">(B1453*(1-$K1453) * (365/365))/100</f>
        <v>0.01964538979</v>
      </c>
      <c r="M1453" s="180">
        <f t="shared" si="1456"/>
        <v>0.02118751936</v>
      </c>
      <c r="N1453" s="180">
        <f t="shared" si="1456"/>
        <v>0.02286374716</v>
      </c>
      <c r="O1453" s="180">
        <f t="shared" si="1456"/>
        <v>0.02460702407</v>
      </c>
      <c r="P1453" s="180">
        <f t="shared" si="1456"/>
        <v>0.02708784121</v>
      </c>
      <c r="Q1453" s="180">
        <f t="shared" si="1456"/>
        <v>0.028160627</v>
      </c>
      <c r="R1453" s="180">
        <f t="shared" si="1456"/>
        <v>0.02997095302</v>
      </c>
      <c r="S1453" s="180">
        <f t="shared" si="1456"/>
        <v>0.03070849325</v>
      </c>
      <c r="T1453" s="181">
        <f t="shared" si="3"/>
        <v>4.687608696</v>
      </c>
      <c r="U1453" s="182">
        <f t="shared" si="4"/>
        <v>43798</v>
      </c>
      <c r="V1453" s="182">
        <f t="shared" si="5"/>
        <v>43890</v>
      </c>
      <c r="W1453" s="182">
        <f t="shared" si="6"/>
        <v>43980</v>
      </c>
      <c r="X1453" s="181">
        <f t="shared" si="7"/>
        <v>184</v>
      </c>
      <c r="Y1453" s="181">
        <f t="shared" si="8"/>
        <v>276</v>
      </c>
      <c r="Z1453" s="181">
        <f t="shared" si="9"/>
        <v>366</v>
      </c>
      <c r="AA1453" s="155"/>
      <c r="AB1453" s="9"/>
      <c r="AC1453" s="9"/>
      <c r="AD1453" s="9"/>
      <c r="AE1453" s="9"/>
      <c r="AF1453" s="9"/>
      <c r="AG1453" s="9"/>
      <c r="AH1453" s="9"/>
    </row>
    <row r="1454" ht="15.75" customHeight="1">
      <c r="A1454" s="177">
        <v>43613.0</v>
      </c>
      <c r="B1454" s="178">
        <v>3.18</v>
      </c>
      <c r="C1454" s="178">
        <v>3.3</v>
      </c>
      <c r="D1454" s="178">
        <v>3.48</v>
      </c>
      <c r="E1454" s="178">
        <v>3.7</v>
      </c>
      <c r="F1454" s="178">
        <v>4.05</v>
      </c>
      <c r="G1454" s="178">
        <v>4.2</v>
      </c>
      <c r="H1454" s="178">
        <v>4.45</v>
      </c>
      <c r="I1454" s="178">
        <v>4.58</v>
      </c>
      <c r="J1454" s="178">
        <v>4.68</v>
      </c>
      <c r="K1454" s="179">
        <f>MAX(0,((T1454*(365/365))-VLOOKUP(A1454,VBMA!$A:$D,4,0))  /  (T1454* (365/365)   ))</f>
        <v>0.3316584307</v>
      </c>
      <c r="L1454" s="180">
        <f t="shared" ref="L1454:S1454" si="1457">(B1454*(1-$K1454) * (365/365))/100</f>
        <v>0.0212532619</v>
      </c>
      <c r="M1454" s="180">
        <f t="shared" si="1457"/>
        <v>0.02205527179</v>
      </c>
      <c r="N1454" s="180">
        <f t="shared" si="1457"/>
        <v>0.02325828661</v>
      </c>
      <c r="O1454" s="180">
        <f t="shared" si="1457"/>
        <v>0.02472863806</v>
      </c>
      <c r="P1454" s="180">
        <f t="shared" si="1457"/>
        <v>0.02706783356</v>
      </c>
      <c r="Q1454" s="180">
        <f t="shared" si="1457"/>
        <v>0.02807034591</v>
      </c>
      <c r="R1454" s="180">
        <f t="shared" si="1457"/>
        <v>0.02974119983</v>
      </c>
      <c r="S1454" s="180">
        <f t="shared" si="1457"/>
        <v>0.03061004387</v>
      </c>
      <c r="T1454" s="181">
        <f t="shared" si="3"/>
        <v>4.707173913</v>
      </c>
      <c r="U1454" s="182">
        <f t="shared" si="4"/>
        <v>43797</v>
      </c>
      <c r="V1454" s="182">
        <f t="shared" si="5"/>
        <v>43889</v>
      </c>
      <c r="W1454" s="182">
        <f t="shared" si="6"/>
        <v>43979</v>
      </c>
      <c r="X1454" s="181">
        <f t="shared" si="7"/>
        <v>184</v>
      </c>
      <c r="Y1454" s="181">
        <f t="shared" si="8"/>
        <v>276</v>
      </c>
      <c r="Z1454" s="181">
        <f t="shared" si="9"/>
        <v>366</v>
      </c>
      <c r="AA1454" s="155"/>
      <c r="AB1454" s="9"/>
      <c r="AC1454" s="9"/>
      <c r="AD1454" s="9"/>
      <c r="AE1454" s="9"/>
      <c r="AF1454" s="9"/>
      <c r="AG1454" s="9"/>
      <c r="AH1454" s="9"/>
    </row>
    <row r="1455" ht="15.75" customHeight="1">
      <c r="A1455" s="177">
        <v>43612.0</v>
      </c>
      <c r="B1455" s="178">
        <v>3.22</v>
      </c>
      <c r="C1455" s="178">
        <v>3.37</v>
      </c>
      <c r="D1455" s="178">
        <v>3.48</v>
      </c>
      <c r="E1455" s="178">
        <v>3.68</v>
      </c>
      <c r="F1455" s="178">
        <v>4.03</v>
      </c>
      <c r="G1455" s="178">
        <v>4.18</v>
      </c>
      <c r="H1455" s="178">
        <v>4.46</v>
      </c>
      <c r="I1455" s="178">
        <v>4.57</v>
      </c>
      <c r="J1455" s="178">
        <v>4.71</v>
      </c>
      <c r="K1455" s="179">
        <f>MAX(0,((T1455*(365/365))-VLOOKUP(A1455,VBMA!$A:$D,4,0))  /  (T1455* (365/365)   ))</f>
        <v>0.3272203374</v>
      </c>
      <c r="L1455" s="180">
        <f t="shared" ref="L1455:S1455" si="1458">(B1455*(1-$K1455) * (365/365))/100</f>
        <v>0.02166350514</v>
      </c>
      <c r="M1455" s="180">
        <f t="shared" si="1458"/>
        <v>0.02267267463</v>
      </c>
      <c r="N1455" s="180">
        <f t="shared" si="1458"/>
        <v>0.02341273226</v>
      </c>
      <c r="O1455" s="180">
        <f t="shared" si="1458"/>
        <v>0.02475829158</v>
      </c>
      <c r="P1455" s="180">
        <f t="shared" si="1458"/>
        <v>0.0271130204</v>
      </c>
      <c r="Q1455" s="180">
        <f t="shared" si="1458"/>
        <v>0.0281221899</v>
      </c>
      <c r="R1455" s="180">
        <f t="shared" si="1458"/>
        <v>0.03000597295</v>
      </c>
      <c r="S1455" s="180">
        <f t="shared" si="1458"/>
        <v>0.03074603058</v>
      </c>
      <c r="T1455" s="181">
        <f t="shared" si="3"/>
        <v>4.677608696</v>
      </c>
      <c r="U1455" s="182">
        <f t="shared" si="4"/>
        <v>43796</v>
      </c>
      <c r="V1455" s="182">
        <f t="shared" si="5"/>
        <v>43888</v>
      </c>
      <c r="W1455" s="182">
        <f t="shared" si="6"/>
        <v>43978</v>
      </c>
      <c r="X1455" s="181">
        <f t="shared" si="7"/>
        <v>184</v>
      </c>
      <c r="Y1455" s="181">
        <f t="shared" si="8"/>
        <v>276</v>
      </c>
      <c r="Z1455" s="181">
        <f t="shared" si="9"/>
        <v>366</v>
      </c>
      <c r="AA1455" s="155"/>
      <c r="AB1455" s="9"/>
      <c r="AC1455" s="9"/>
      <c r="AD1455" s="9"/>
      <c r="AE1455" s="9"/>
      <c r="AF1455" s="9"/>
      <c r="AG1455" s="9"/>
      <c r="AH1455" s="9"/>
    </row>
    <row r="1456" ht="15.75" customHeight="1">
      <c r="A1456" s="177">
        <v>43609.0</v>
      </c>
      <c r="B1456" s="178">
        <v>3.15</v>
      </c>
      <c r="C1456" s="178">
        <v>3.3</v>
      </c>
      <c r="D1456" s="178">
        <v>3.4</v>
      </c>
      <c r="E1456" s="178">
        <v>3.67</v>
      </c>
      <c r="F1456" s="178">
        <v>4.05</v>
      </c>
      <c r="G1456" s="178">
        <v>4.17</v>
      </c>
      <c r="H1456" s="178">
        <v>4.46</v>
      </c>
      <c r="I1456" s="178">
        <v>4.6</v>
      </c>
      <c r="J1456" s="178">
        <v>4.74</v>
      </c>
      <c r="K1456" s="179">
        <f>MAX(0,((T1456*(365/365))-VLOOKUP(A1456,VBMA!$A:$D,4,0))  /  (T1456* (365/365)   ))</f>
        <v>0.3364938045</v>
      </c>
      <c r="L1456" s="180">
        <f t="shared" ref="L1456:S1456" si="1459">(B1456*(1-$K1456) * (365/365))/100</f>
        <v>0.02090044516</v>
      </c>
      <c r="M1456" s="180">
        <f t="shared" si="1459"/>
        <v>0.02189570445</v>
      </c>
      <c r="N1456" s="180">
        <f t="shared" si="1459"/>
        <v>0.02255921065</v>
      </c>
      <c r="O1456" s="180">
        <f t="shared" si="1459"/>
        <v>0.02435067737</v>
      </c>
      <c r="P1456" s="180">
        <f t="shared" si="1459"/>
        <v>0.02687200092</v>
      </c>
      <c r="Q1456" s="180">
        <f t="shared" si="1459"/>
        <v>0.02766820835</v>
      </c>
      <c r="R1456" s="180">
        <f t="shared" si="1459"/>
        <v>0.02959237632</v>
      </c>
      <c r="S1456" s="180">
        <f t="shared" si="1459"/>
        <v>0.03052128499</v>
      </c>
      <c r="T1456" s="181">
        <f t="shared" si="3"/>
        <v>4.736956522</v>
      </c>
      <c r="U1456" s="182">
        <f t="shared" si="4"/>
        <v>43793</v>
      </c>
      <c r="V1456" s="182">
        <f t="shared" si="5"/>
        <v>43885</v>
      </c>
      <c r="W1456" s="182">
        <f t="shared" si="6"/>
        <v>43975</v>
      </c>
      <c r="X1456" s="181">
        <f t="shared" si="7"/>
        <v>184</v>
      </c>
      <c r="Y1456" s="181">
        <f t="shared" si="8"/>
        <v>276</v>
      </c>
      <c r="Z1456" s="181">
        <f t="shared" si="9"/>
        <v>366</v>
      </c>
      <c r="AA1456" s="155"/>
      <c r="AB1456" s="9"/>
      <c r="AC1456" s="9"/>
      <c r="AD1456" s="9"/>
      <c r="AE1456" s="9"/>
      <c r="AF1456" s="9"/>
      <c r="AG1456" s="9"/>
      <c r="AH1456" s="9"/>
    </row>
    <row r="1457" ht="15.75" customHeight="1">
      <c r="A1457" s="177">
        <v>43608.0</v>
      </c>
      <c r="B1457" s="178">
        <v>3.14</v>
      </c>
      <c r="C1457" s="178">
        <v>3.3</v>
      </c>
      <c r="D1457" s="178">
        <v>3.4</v>
      </c>
      <c r="E1457" s="178">
        <v>3.66</v>
      </c>
      <c r="F1457" s="178">
        <v>4.04</v>
      </c>
      <c r="G1457" s="178">
        <v>4.18</v>
      </c>
      <c r="H1457" s="178">
        <v>4.45</v>
      </c>
      <c r="I1457" s="178">
        <v>4.58</v>
      </c>
      <c r="J1457" s="178">
        <v>4.78</v>
      </c>
      <c r="K1457" s="179">
        <f>MAX(0,((T1457*(365/365))-VLOOKUP(A1457,VBMA!$A:$D,4,0))  /  (T1457* (365/365)   ))</f>
        <v>0.3337828476</v>
      </c>
      <c r="L1457" s="180">
        <f t="shared" ref="L1457:S1457" si="1460">(B1457*(1-$K1457) * (365/365))/100</f>
        <v>0.02091921858</v>
      </c>
      <c r="M1457" s="180">
        <f t="shared" si="1460"/>
        <v>0.02198516603</v>
      </c>
      <c r="N1457" s="180">
        <f t="shared" si="1460"/>
        <v>0.02265138318</v>
      </c>
      <c r="O1457" s="180">
        <f t="shared" si="1460"/>
        <v>0.02438354778</v>
      </c>
      <c r="P1457" s="180">
        <f t="shared" si="1460"/>
        <v>0.02691517296</v>
      </c>
      <c r="Q1457" s="180">
        <f t="shared" si="1460"/>
        <v>0.02784787697</v>
      </c>
      <c r="R1457" s="180">
        <f t="shared" si="1460"/>
        <v>0.02964666328</v>
      </c>
      <c r="S1457" s="180">
        <f t="shared" si="1460"/>
        <v>0.03051274558</v>
      </c>
      <c r="T1457" s="181">
        <f t="shared" si="3"/>
        <v>4.707173913</v>
      </c>
      <c r="U1457" s="182">
        <f t="shared" si="4"/>
        <v>43792</v>
      </c>
      <c r="V1457" s="182">
        <f t="shared" si="5"/>
        <v>43884</v>
      </c>
      <c r="W1457" s="182">
        <f t="shared" si="6"/>
        <v>43974</v>
      </c>
      <c r="X1457" s="181">
        <f t="shared" si="7"/>
        <v>184</v>
      </c>
      <c r="Y1457" s="181">
        <f t="shared" si="8"/>
        <v>276</v>
      </c>
      <c r="Z1457" s="181">
        <f t="shared" si="9"/>
        <v>366</v>
      </c>
      <c r="AA1457" s="155"/>
      <c r="AB1457" s="9"/>
      <c r="AC1457" s="9"/>
      <c r="AD1457" s="9"/>
      <c r="AE1457" s="9"/>
      <c r="AF1457" s="9"/>
      <c r="AG1457" s="9"/>
      <c r="AH1457" s="9"/>
    </row>
    <row r="1458" ht="15.75" customHeight="1">
      <c r="A1458" s="177">
        <v>43607.0</v>
      </c>
      <c r="B1458" s="178">
        <v>3.17</v>
      </c>
      <c r="C1458" s="178">
        <v>3.32</v>
      </c>
      <c r="D1458" s="178">
        <v>3.48</v>
      </c>
      <c r="E1458" s="178">
        <v>3.73</v>
      </c>
      <c r="F1458" s="178">
        <v>4.05</v>
      </c>
      <c r="G1458" s="178">
        <v>4.2</v>
      </c>
      <c r="H1458" s="178">
        <v>4.42</v>
      </c>
      <c r="I1458" s="178">
        <v>4.54</v>
      </c>
      <c r="J1458" s="178">
        <v>4.64</v>
      </c>
      <c r="K1458" s="179">
        <f>MAX(0,((T1458*(365/365))-VLOOKUP(A1458,VBMA!$A:$D,4,0))  /  (T1458* (365/365)   ))</f>
        <v>0.3227968633</v>
      </c>
      <c r="L1458" s="180">
        <f t="shared" ref="L1458:S1458" si="1461">(B1458*(1-$K1458) * (365/365))/100</f>
        <v>0.02146733943</v>
      </c>
      <c r="M1458" s="180">
        <f t="shared" si="1461"/>
        <v>0.02248314414</v>
      </c>
      <c r="N1458" s="180">
        <f t="shared" si="1461"/>
        <v>0.02356666916</v>
      </c>
      <c r="O1458" s="180">
        <f t="shared" si="1461"/>
        <v>0.025259677</v>
      </c>
      <c r="P1458" s="180">
        <f t="shared" si="1461"/>
        <v>0.02742672704</v>
      </c>
      <c r="Q1458" s="180">
        <f t="shared" si="1461"/>
        <v>0.02844253174</v>
      </c>
      <c r="R1458" s="180">
        <f t="shared" si="1461"/>
        <v>0.02993237864</v>
      </c>
      <c r="S1458" s="180">
        <f t="shared" si="1461"/>
        <v>0.0307450224</v>
      </c>
      <c r="T1458" s="181">
        <f t="shared" si="3"/>
        <v>4.657391304</v>
      </c>
      <c r="U1458" s="182">
        <f t="shared" si="4"/>
        <v>43791</v>
      </c>
      <c r="V1458" s="182">
        <f t="shared" si="5"/>
        <v>43883</v>
      </c>
      <c r="W1458" s="182">
        <f t="shared" si="6"/>
        <v>43973</v>
      </c>
      <c r="X1458" s="181">
        <f t="shared" si="7"/>
        <v>184</v>
      </c>
      <c r="Y1458" s="181">
        <f t="shared" si="8"/>
        <v>276</v>
      </c>
      <c r="Z1458" s="181">
        <f t="shared" si="9"/>
        <v>366</v>
      </c>
      <c r="AA1458" s="155"/>
      <c r="AB1458" s="9"/>
      <c r="AC1458" s="9"/>
      <c r="AD1458" s="9"/>
      <c r="AE1458" s="9"/>
      <c r="AF1458" s="9"/>
      <c r="AG1458" s="9"/>
      <c r="AH1458" s="9"/>
    </row>
    <row r="1459" ht="15.75" customHeight="1">
      <c r="A1459" s="177">
        <v>43606.0</v>
      </c>
      <c r="B1459" s="178">
        <v>3.18</v>
      </c>
      <c r="C1459" s="178">
        <v>3.33</v>
      </c>
      <c r="D1459" s="178">
        <v>3.42</v>
      </c>
      <c r="E1459" s="178">
        <v>3.67</v>
      </c>
      <c r="F1459" s="178">
        <v>4.03</v>
      </c>
      <c r="G1459" s="178">
        <v>4.17</v>
      </c>
      <c r="H1459" s="178">
        <v>4.45</v>
      </c>
      <c r="I1459" s="178">
        <v>4.58</v>
      </c>
      <c r="J1459" s="178">
        <v>4.72</v>
      </c>
      <c r="K1459" s="179">
        <f>MAX(0,((T1459*(365/365))-VLOOKUP(A1459,VBMA!$A:$D,4,0))  /  (T1459* (365/365)   ))</f>
        <v>0.3274095968</v>
      </c>
      <c r="L1459" s="180">
        <f t="shared" ref="L1459:S1459" si="1462">(B1459*(1-$K1459) * (365/365))/100</f>
        <v>0.02138837482</v>
      </c>
      <c r="M1459" s="180">
        <f t="shared" si="1462"/>
        <v>0.02239726043</v>
      </c>
      <c r="N1459" s="180">
        <f t="shared" si="1462"/>
        <v>0.02300259179</v>
      </c>
      <c r="O1459" s="180">
        <f t="shared" si="1462"/>
        <v>0.0246840678</v>
      </c>
      <c r="P1459" s="180">
        <f t="shared" si="1462"/>
        <v>0.02710539325</v>
      </c>
      <c r="Q1459" s="180">
        <f t="shared" si="1462"/>
        <v>0.02804701981</v>
      </c>
      <c r="R1459" s="180">
        <f t="shared" si="1462"/>
        <v>0.02993027294</v>
      </c>
      <c r="S1459" s="180">
        <f t="shared" si="1462"/>
        <v>0.03080464047</v>
      </c>
      <c r="T1459" s="181">
        <f t="shared" si="3"/>
        <v>4.707173913</v>
      </c>
      <c r="U1459" s="182">
        <f t="shared" si="4"/>
        <v>43790</v>
      </c>
      <c r="V1459" s="182">
        <f t="shared" si="5"/>
        <v>43882</v>
      </c>
      <c r="W1459" s="182">
        <f t="shared" si="6"/>
        <v>43972</v>
      </c>
      <c r="X1459" s="181">
        <f t="shared" si="7"/>
        <v>184</v>
      </c>
      <c r="Y1459" s="181">
        <f t="shared" si="8"/>
        <v>276</v>
      </c>
      <c r="Z1459" s="181">
        <f t="shared" si="9"/>
        <v>366</v>
      </c>
      <c r="AA1459" s="155"/>
      <c r="AB1459" s="9"/>
      <c r="AC1459" s="9"/>
      <c r="AD1459" s="9"/>
      <c r="AE1459" s="9"/>
      <c r="AF1459" s="9"/>
      <c r="AG1459" s="9"/>
      <c r="AH1459" s="9"/>
    </row>
    <row r="1460" ht="15.75" customHeight="1">
      <c r="A1460" s="177">
        <v>43605.0</v>
      </c>
      <c r="B1460" s="178">
        <v>3.16</v>
      </c>
      <c r="C1460" s="178">
        <v>3.24</v>
      </c>
      <c r="D1460" s="178">
        <v>3.36</v>
      </c>
      <c r="E1460" s="178">
        <v>3.64</v>
      </c>
      <c r="F1460" s="178">
        <v>4.04</v>
      </c>
      <c r="G1460" s="178">
        <v>4.18</v>
      </c>
      <c r="H1460" s="178">
        <v>4.43</v>
      </c>
      <c r="I1460" s="178">
        <v>4.55</v>
      </c>
      <c r="J1460" s="178">
        <v>4.68</v>
      </c>
      <c r="K1460" s="179">
        <f>MAX(0,((T1460*(365/365))-VLOOKUP(A1460,VBMA!$A:$D,4,0))  /  (T1460* (365/365)   ))</f>
        <v>0.3188914765</v>
      </c>
      <c r="L1460" s="180">
        <f t="shared" ref="L1460:S1460" si="1463">(B1460*(1-$K1460) * (365/365))/100</f>
        <v>0.02152302934</v>
      </c>
      <c r="M1460" s="180">
        <f t="shared" si="1463"/>
        <v>0.02206791616</v>
      </c>
      <c r="N1460" s="180">
        <f t="shared" si="1463"/>
        <v>0.02288524639</v>
      </c>
      <c r="O1460" s="180">
        <f t="shared" si="1463"/>
        <v>0.02479235026</v>
      </c>
      <c r="P1460" s="180">
        <f t="shared" si="1463"/>
        <v>0.02751678435</v>
      </c>
      <c r="Q1460" s="180">
        <f t="shared" si="1463"/>
        <v>0.02847033628</v>
      </c>
      <c r="R1460" s="180">
        <f t="shared" si="1463"/>
        <v>0.03017310759</v>
      </c>
      <c r="S1460" s="180">
        <f t="shared" si="1463"/>
        <v>0.03099043782</v>
      </c>
      <c r="T1460" s="181">
        <f t="shared" si="3"/>
        <v>4.667391304</v>
      </c>
      <c r="U1460" s="182">
        <f t="shared" si="4"/>
        <v>43789</v>
      </c>
      <c r="V1460" s="182">
        <f t="shared" si="5"/>
        <v>43881</v>
      </c>
      <c r="W1460" s="182">
        <f t="shared" si="6"/>
        <v>43971</v>
      </c>
      <c r="X1460" s="181">
        <f t="shared" si="7"/>
        <v>184</v>
      </c>
      <c r="Y1460" s="181">
        <f t="shared" si="8"/>
        <v>276</v>
      </c>
      <c r="Z1460" s="181">
        <f t="shared" si="9"/>
        <v>366</v>
      </c>
      <c r="AA1460" s="155"/>
      <c r="AB1460" s="9"/>
      <c r="AC1460" s="9"/>
      <c r="AD1460" s="9"/>
      <c r="AE1460" s="9"/>
      <c r="AF1460" s="9"/>
      <c r="AG1460" s="9"/>
      <c r="AH1460" s="9"/>
    </row>
    <row r="1461" ht="15.75" customHeight="1">
      <c r="A1461" s="177">
        <v>43602.0</v>
      </c>
      <c r="B1461" s="178">
        <v>3.16</v>
      </c>
      <c r="C1461" s="178">
        <v>3.26</v>
      </c>
      <c r="D1461" s="178">
        <v>3.36</v>
      </c>
      <c r="E1461" s="178">
        <v>3.66</v>
      </c>
      <c r="F1461" s="178">
        <v>4.04</v>
      </c>
      <c r="G1461" s="178">
        <v>4.2</v>
      </c>
      <c r="H1461" s="178">
        <v>4.45</v>
      </c>
      <c r="I1461" s="178">
        <v>4.58</v>
      </c>
      <c r="J1461" s="178">
        <v>4.68</v>
      </c>
      <c r="K1461" s="179">
        <f>MAX(0,((T1461*(365/365))-VLOOKUP(A1461,VBMA!$A:$D,4,0))  /  (T1461* (365/365)   ))</f>
        <v>0.3282593636</v>
      </c>
      <c r="L1461" s="180">
        <f t="shared" ref="L1461:S1461" si="1464">(B1461*(1-$K1461) * (365/365))/100</f>
        <v>0.02122700411</v>
      </c>
      <c r="M1461" s="180">
        <f t="shared" si="1464"/>
        <v>0.02189874475</v>
      </c>
      <c r="N1461" s="180">
        <f t="shared" si="1464"/>
        <v>0.02257048538</v>
      </c>
      <c r="O1461" s="180">
        <f t="shared" si="1464"/>
        <v>0.02458570729</v>
      </c>
      <c r="P1461" s="180">
        <f t="shared" si="1464"/>
        <v>0.02713832171</v>
      </c>
      <c r="Q1461" s="180">
        <f t="shared" si="1464"/>
        <v>0.02821310673</v>
      </c>
      <c r="R1461" s="180">
        <f t="shared" si="1464"/>
        <v>0.02989245832</v>
      </c>
      <c r="S1461" s="180">
        <f t="shared" si="1464"/>
        <v>0.03076572115</v>
      </c>
      <c r="T1461" s="181">
        <f t="shared" si="3"/>
        <v>4.707173913</v>
      </c>
      <c r="U1461" s="182">
        <f t="shared" si="4"/>
        <v>43786</v>
      </c>
      <c r="V1461" s="182">
        <f t="shared" si="5"/>
        <v>43878</v>
      </c>
      <c r="W1461" s="182">
        <f t="shared" si="6"/>
        <v>43968</v>
      </c>
      <c r="X1461" s="181">
        <f t="shared" si="7"/>
        <v>184</v>
      </c>
      <c r="Y1461" s="181">
        <f t="shared" si="8"/>
        <v>276</v>
      </c>
      <c r="Z1461" s="181">
        <f t="shared" si="9"/>
        <v>366</v>
      </c>
      <c r="AA1461" s="155"/>
      <c r="AB1461" s="9"/>
      <c r="AC1461" s="9"/>
      <c r="AD1461" s="9"/>
      <c r="AE1461" s="9"/>
      <c r="AF1461" s="9"/>
      <c r="AG1461" s="9"/>
      <c r="AH1461" s="9"/>
    </row>
    <row r="1462" ht="15.75" customHeight="1">
      <c r="A1462" s="177">
        <v>43601.0</v>
      </c>
      <c r="B1462" s="178">
        <v>3.13</v>
      </c>
      <c r="C1462" s="178">
        <v>3.22</v>
      </c>
      <c r="D1462" s="178">
        <v>3.33</v>
      </c>
      <c r="E1462" s="178">
        <v>3.65</v>
      </c>
      <c r="F1462" s="178">
        <v>4.05</v>
      </c>
      <c r="G1462" s="178">
        <v>4.18</v>
      </c>
      <c r="H1462" s="178">
        <v>4.46</v>
      </c>
      <c r="I1462" s="178">
        <v>4.58</v>
      </c>
      <c r="J1462" s="178">
        <v>4.74</v>
      </c>
      <c r="K1462" s="179">
        <f>MAX(0,((T1462*(365/365))-VLOOKUP(A1462,VBMA!$A:$D,4,0))  /  (T1462* (365/365)   ))</f>
        <v>0.3287763791</v>
      </c>
      <c r="L1462" s="180">
        <f t="shared" ref="L1462:S1462" si="1465">(B1462*(1-$K1462) * (365/365))/100</f>
        <v>0.02100929933</v>
      </c>
      <c r="M1462" s="180">
        <f t="shared" si="1465"/>
        <v>0.02161340059</v>
      </c>
      <c r="N1462" s="180">
        <f t="shared" si="1465"/>
        <v>0.02235174658</v>
      </c>
      <c r="O1462" s="180">
        <f t="shared" si="1465"/>
        <v>0.02449966216</v>
      </c>
      <c r="P1462" s="180">
        <f t="shared" si="1465"/>
        <v>0.02718455665</v>
      </c>
      <c r="Q1462" s="180">
        <f t="shared" si="1465"/>
        <v>0.02805714735</v>
      </c>
      <c r="R1462" s="180">
        <f t="shared" si="1465"/>
        <v>0.02993657349</v>
      </c>
      <c r="S1462" s="180">
        <f t="shared" si="1465"/>
        <v>0.03074204184</v>
      </c>
      <c r="T1462" s="181">
        <f t="shared" si="3"/>
        <v>4.697391304</v>
      </c>
      <c r="U1462" s="182">
        <f t="shared" si="4"/>
        <v>43785</v>
      </c>
      <c r="V1462" s="182">
        <f t="shared" si="5"/>
        <v>43877</v>
      </c>
      <c r="W1462" s="182">
        <f t="shared" si="6"/>
        <v>43967</v>
      </c>
      <c r="X1462" s="181">
        <f t="shared" si="7"/>
        <v>184</v>
      </c>
      <c r="Y1462" s="181">
        <f t="shared" si="8"/>
        <v>276</v>
      </c>
      <c r="Z1462" s="181">
        <f t="shared" si="9"/>
        <v>366</v>
      </c>
      <c r="AA1462" s="155"/>
      <c r="AB1462" s="9"/>
      <c r="AC1462" s="9"/>
      <c r="AD1462" s="9"/>
      <c r="AE1462" s="9"/>
      <c r="AF1462" s="9"/>
      <c r="AG1462" s="9"/>
      <c r="AH1462" s="9"/>
    </row>
    <row r="1463" ht="15.75" customHeight="1">
      <c r="A1463" s="177">
        <v>43600.0</v>
      </c>
      <c r="B1463" s="178">
        <v>3.35</v>
      </c>
      <c r="C1463" s="178">
        <v>3.45</v>
      </c>
      <c r="D1463" s="178">
        <v>3.53</v>
      </c>
      <c r="E1463" s="178">
        <v>3.73</v>
      </c>
      <c r="F1463" s="178">
        <v>4.08</v>
      </c>
      <c r="G1463" s="178">
        <v>4.2</v>
      </c>
      <c r="H1463" s="178">
        <v>4.44</v>
      </c>
      <c r="I1463" s="178">
        <v>4.58</v>
      </c>
      <c r="J1463" s="178">
        <v>4.68</v>
      </c>
      <c r="K1463" s="179">
        <f>MAX(0,((T1463*(365/365))-VLOOKUP(A1463,VBMA!$A:$D,4,0))  /  (T1463* (365/365)   ))</f>
        <v>0.3232924694</v>
      </c>
      <c r="L1463" s="180">
        <f t="shared" ref="L1463:S1463" si="1466">(B1463*(1-$K1463) * (365/365))/100</f>
        <v>0.02266970228</v>
      </c>
      <c r="M1463" s="180">
        <f t="shared" si="1466"/>
        <v>0.02334640981</v>
      </c>
      <c r="N1463" s="180">
        <f t="shared" si="1466"/>
        <v>0.02388777583</v>
      </c>
      <c r="O1463" s="180">
        <f t="shared" si="1466"/>
        <v>0.02524119089</v>
      </c>
      <c r="P1463" s="180">
        <f t="shared" si="1466"/>
        <v>0.02760966725</v>
      </c>
      <c r="Q1463" s="180">
        <f t="shared" si="1466"/>
        <v>0.02842171629</v>
      </c>
      <c r="R1463" s="180">
        <f t="shared" si="1466"/>
        <v>0.03004581436</v>
      </c>
      <c r="S1463" s="180">
        <f t="shared" si="1466"/>
        <v>0.0309932049</v>
      </c>
      <c r="T1463" s="181">
        <f t="shared" si="3"/>
        <v>4.716956522</v>
      </c>
      <c r="U1463" s="182">
        <f t="shared" si="4"/>
        <v>43784</v>
      </c>
      <c r="V1463" s="182">
        <f t="shared" si="5"/>
        <v>43876</v>
      </c>
      <c r="W1463" s="182">
        <f t="shared" si="6"/>
        <v>43966</v>
      </c>
      <c r="X1463" s="181">
        <f t="shared" si="7"/>
        <v>184</v>
      </c>
      <c r="Y1463" s="181">
        <f t="shared" si="8"/>
        <v>276</v>
      </c>
      <c r="Z1463" s="181">
        <f t="shared" si="9"/>
        <v>366</v>
      </c>
      <c r="AA1463" s="155"/>
      <c r="AB1463" s="9"/>
      <c r="AC1463" s="9"/>
      <c r="AD1463" s="9"/>
      <c r="AE1463" s="9"/>
      <c r="AF1463" s="9"/>
      <c r="AG1463" s="9"/>
      <c r="AH1463" s="9"/>
    </row>
    <row r="1464" ht="15.75" customHeight="1">
      <c r="A1464" s="177">
        <v>43599.0</v>
      </c>
      <c r="B1464" s="178">
        <v>3.46</v>
      </c>
      <c r="C1464" s="178">
        <v>3.55</v>
      </c>
      <c r="D1464" s="178">
        <v>3.65</v>
      </c>
      <c r="E1464" s="178">
        <v>3.87</v>
      </c>
      <c r="F1464" s="178">
        <v>4.12</v>
      </c>
      <c r="G1464" s="178">
        <v>4.22</v>
      </c>
      <c r="H1464" s="178">
        <v>4.44</v>
      </c>
      <c r="I1464" s="178">
        <v>4.6</v>
      </c>
      <c r="J1464" s="178">
        <v>4.7</v>
      </c>
      <c r="K1464" s="179">
        <f>MAX(0,((T1464*(365/365))-VLOOKUP(A1464,VBMA!$A:$D,4,0))  /  (T1464* (365/365)   ))</f>
        <v>0.3247166362</v>
      </c>
      <c r="L1464" s="180">
        <f t="shared" ref="L1464:S1464" si="1467">(B1464*(1-$K1464) * (365/365))/100</f>
        <v>0.02336480439</v>
      </c>
      <c r="M1464" s="180">
        <f t="shared" si="1467"/>
        <v>0.02397255941</v>
      </c>
      <c r="N1464" s="180">
        <f t="shared" si="1467"/>
        <v>0.02464784278</v>
      </c>
      <c r="O1464" s="180">
        <f t="shared" si="1467"/>
        <v>0.02613346618</v>
      </c>
      <c r="P1464" s="180">
        <f t="shared" si="1467"/>
        <v>0.02782167459</v>
      </c>
      <c r="Q1464" s="180">
        <f t="shared" si="1467"/>
        <v>0.02849695795</v>
      </c>
      <c r="R1464" s="180">
        <f t="shared" si="1467"/>
        <v>0.02998258135</v>
      </c>
      <c r="S1464" s="180">
        <f t="shared" si="1467"/>
        <v>0.03106303473</v>
      </c>
      <c r="T1464" s="181">
        <f t="shared" si="3"/>
        <v>4.756521739</v>
      </c>
      <c r="U1464" s="182">
        <f t="shared" si="4"/>
        <v>43783</v>
      </c>
      <c r="V1464" s="182">
        <f t="shared" si="5"/>
        <v>43875</v>
      </c>
      <c r="W1464" s="182">
        <f t="shared" si="6"/>
        <v>43965</v>
      </c>
      <c r="X1464" s="181">
        <f t="shared" si="7"/>
        <v>184</v>
      </c>
      <c r="Y1464" s="181">
        <f t="shared" si="8"/>
        <v>276</v>
      </c>
      <c r="Z1464" s="181">
        <f t="shared" si="9"/>
        <v>366</v>
      </c>
      <c r="AA1464" s="155"/>
      <c r="AB1464" s="9"/>
      <c r="AC1464" s="9"/>
      <c r="AD1464" s="9"/>
      <c r="AE1464" s="9"/>
      <c r="AF1464" s="9"/>
      <c r="AG1464" s="9"/>
      <c r="AH1464" s="9"/>
    </row>
    <row r="1465" ht="15.75" customHeight="1">
      <c r="A1465" s="177">
        <v>43598.0</v>
      </c>
      <c r="B1465" s="178">
        <v>3.53</v>
      </c>
      <c r="C1465" s="178">
        <v>3.62</v>
      </c>
      <c r="D1465" s="178">
        <v>3.73</v>
      </c>
      <c r="E1465" s="178">
        <v>3.93</v>
      </c>
      <c r="F1465" s="178">
        <v>4.12</v>
      </c>
      <c r="G1465" s="178">
        <v>4.23</v>
      </c>
      <c r="H1465" s="178">
        <v>4.46</v>
      </c>
      <c r="I1465" s="178">
        <v>4.6</v>
      </c>
      <c r="J1465" s="178">
        <v>4.7</v>
      </c>
      <c r="K1465" s="179">
        <f>MAX(0,((T1465*(365/365))-VLOOKUP(A1465,VBMA!$A:$D,4,0))  /  (T1465* (365/365)   ))</f>
        <v>0.3212941716</v>
      </c>
      <c r="L1465" s="180">
        <f t="shared" ref="L1465:S1465" si="1468">(B1465*(1-$K1465) * (365/365))/100</f>
        <v>0.02395831574</v>
      </c>
      <c r="M1465" s="180">
        <f t="shared" si="1468"/>
        <v>0.02456915099</v>
      </c>
      <c r="N1465" s="180">
        <f t="shared" si="1468"/>
        <v>0.0253157274</v>
      </c>
      <c r="O1465" s="180">
        <f t="shared" si="1468"/>
        <v>0.02667313905</v>
      </c>
      <c r="P1465" s="180">
        <f t="shared" si="1468"/>
        <v>0.02796268013</v>
      </c>
      <c r="Q1465" s="180">
        <f t="shared" si="1468"/>
        <v>0.02870925654</v>
      </c>
      <c r="R1465" s="180">
        <f t="shared" si="1468"/>
        <v>0.03027027994</v>
      </c>
      <c r="S1465" s="180">
        <f t="shared" si="1468"/>
        <v>0.0312204681</v>
      </c>
      <c r="T1465" s="181">
        <f t="shared" si="3"/>
        <v>4.736956522</v>
      </c>
      <c r="U1465" s="182">
        <f t="shared" si="4"/>
        <v>43782</v>
      </c>
      <c r="V1465" s="182">
        <f t="shared" si="5"/>
        <v>43874</v>
      </c>
      <c r="W1465" s="182">
        <f t="shared" si="6"/>
        <v>43964</v>
      </c>
      <c r="X1465" s="181">
        <f t="shared" si="7"/>
        <v>184</v>
      </c>
      <c r="Y1465" s="181">
        <f t="shared" si="8"/>
        <v>276</v>
      </c>
      <c r="Z1465" s="181">
        <f t="shared" si="9"/>
        <v>366</v>
      </c>
      <c r="AA1465" s="155"/>
      <c r="AB1465" s="9"/>
      <c r="AC1465" s="9"/>
      <c r="AD1465" s="9"/>
      <c r="AE1465" s="9"/>
      <c r="AF1465" s="9"/>
      <c r="AG1465" s="9"/>
      <c r="AH1465" s="9"/>
    </row>
    <row r="1466" ht="15.75" customHeight="1">
      <c r="A1466" s="177">
        <v>43595.0</v>
      </c>
      <c r="B1466" s="178">
        <v>3.54</v>
      </c>
      <c r="C1466" s="178">
        <v>3.66</v>
      </c>
      <c r="D1466" s="178">
        <v>3.8</v>
      </c>
      <c r="E1466" s="178">
        <v>4.06</v>
      </c>
      <c r="F1466" s="178">
        <v>4.22</v>
      </c>
      <c r="G1466" s="178">
        <v>4.3</v>
      </c>
      <c r="H1466" s="178">
        <v>4.48</v>
      </c>
      <c r="I1466" s="178">
        <v>4.54</v>
      </c>
      <c r="J1466" s="178">
        <v>4.62</v>
      </c>
      <c r="K1466" s="179">
        <f>MAX(0,((T1466*(365/365))-VLOOKUP(A1466,VBMA!$A:$D,4,0))  /  (T1466* (365/365)   ))</f>
        <v>0.2971920204</v>
      </c>
      <c r="L1466" s="180">
        <f t="shared" ref="L1466:S1466" si="1469">(B1466*(1-$K1466) * (365/365))/100</f>
        <v>0.02487940248</v>
      </c>
      <c r="M1466" s="180">
        <f t="shared" si="1469"/>
        <v>0.02572277205</v>
      </c>
      <c r="N1466" s="180">
        <f t="shared" si="1469"/>
        <v>0.02670670322</v>
      </c>
      <c r="O1466" s="180">
        <f t="shared" si="1469"/>
        <v>0.02853400397</v>
      </c>
      <c r="P1466" s="180">
        <f t="shared" si="1469"/>
        <v>0.02965849674</v>
      </c>
      <c r="Q1466" s="180">
        <f t="shared" si="1469"/>
        <v>0.03022074312</v>
      </c>
      <c r="R1466" s="180">
        <f t="shared" si="1469"/>
        <v>0.03148579749</v>
      </c>
      <c r="S1466" s="180">
        <f t="shared" si="1469"/>
        <v>0.03190748227</v>
      </c>
      <c r="T1466" s="181">
        <f t="shared" si="3"/>
        <v>4.598695652</v>
      </c>
      <c r="U1466" s="182">
        <f t="shared" si="4"/>
        <v>43779</v>
      </c>
      <c r="V1466" s="182">
        <f t="shared" si="5"/>
        <v>43871</v>
      </c>
      <c r="W1466" s="182">
        <f t="shared" si="6"/>
        <v>43961</v>
      </c>
      <c r="X1466" s="181">
        <f t="shared" si="7"/>
        <v>184</v>
      </c>
      <c r="Y1466" s="181">
        <f t="shared" si="8"/>
        <v>276</v>
      </c>
      <c r="Z1466" s="181">
        <f t="shared" si="9"/>
        <v>366</v>
      </c>
      <c r="AA1466" s="155"/>
      <c r="AB1466" s="9"/>
      <c r="AC1466" s="9"/>
      <c r="AD1466" s="9"/>
      <c r="AE1466" s="9"/>
      <c r="AF1466" s="9"/>
      <c r="AG1466" s="9"/>
      <c r="AH1466" s="9"/>
    </row>
    <row r="1467" ht="15.75" customHeight="1">
      <c r="A1467" s="177">
        <v>43594.0</v>
      </c>
      <c r="B1467" s="178">
        <v>3.62</v>
      </c>
      <c r="C1467" s="178">
        <v>3.75</v>
      </c>
      <c r="D1467" s="178">
        <v>3.82</v>
      </c>
      <c r="E1467" s="178">
        <v>3.98</v>
      </c>
      <c r="F1467" s="178">
        <v>4.15</v>
      </c>
      <c r="G1467" s="178">
        <v>4.27</v>
      </c>
      <c r="H1467" s="178">
        <v>4.47</v>
      </c>
      <c r="I1467" s="178">
        <v>4.63</v>
      </c>
      <c r="J1467" s="178">
        <v>4.77</v>
      </c>
      <c r="K1467" s="179">
        <f>MAX(0,((T1467*(365/365))-VLOOKUP(A1467,VBMA!$A:$D,4,0))  /  (T1467* (365/365)   ))</f>
        <v>0.3214279226</v>
      </c>
      <c r="L1467" s="180">
        <f t="shared" ref="L1467:S1467" si="1470">(B1467*(1-$K1467) * (365/365))/100</f>
        <v>0.0245643092</v>
      </c>
      <c r="M1467" s="180">
        <f t="shared" si="1470"/>
        <v>0.0254464529</v>
      </c>
      <c r="N1467" s="180">
        <f t="shared" si="1470"/>
        <v>0.02592145336</v>
      </c>
      <c r="O1467" s="180">
        <f t="shared" si="1470"/>
        <v>0.02700716868</v>
      </c>
      <c r="P1467" s="180">
        <f t="shared" si="1470"/>
        <v>0.02816074121</v>
      </c>
      <c r="Q1467" s="180">
        <f t="shared" si="1470"/>
        <v>0.0289750277</v>
      </c>
      <c r="R1467" s="180">
        <f t="shared" si="1470"/>
        <v>0.03033217186</v>
      </c>
      <c r="S1467" s="180">
        <f t="shared" si="1470"/>
        <v>0.03141788718</v>
      </c>
      <c r="T1467" s="181">
        <f t="shared" si="3"/>
        <v>4.786521739</v>
      </c>
      <c r="U1467" s="182">
        <f t="shared" si="4"/>
        <v>43778</v>
      </c>
      <c r="V1467" s="182">
        <f t="shared" si="5"/>
        <v>43870</v>
      </c>
      <c r="W1467" s="182">
        <f t="shared" si="6"/>
        <v>43960</v>
      </c>
      <c r="X1467" s="181">
        <f t="shared" si="7"/>
        <v>184</v>
      </c>
      <c r="Y1467" s="181">
        <f t="shared" si="8"/>
        <v>276</v>
      </c>
      <c r="Z1467" s="181">
        <f t="shared" si="9"/>
        <v>366</v>
      </c>
      <c r="AA1467" s="155"/>
      <c r="AB1467" s="9"/>
      <c r="AC1467" s="9"/>
      <c r="AD1467" s="9"/>
      <c r="AE1467" s="9"/>
      <c r="AF1467" s="9"/>
      <c r="AG1467" s="9"/>
      <c r="AH1467" s="9"/>
    </row>
    <row r="1468" ht="15.75" customHeight="1">
      <c r="A1468" s="177">
        <v>43593.0</v>
      </c>
      <c r="B1468" s="178">
        <v>3.73</v>
      </c>
      <c r="C1468" s="178">
        <v>3.83</v>
      </c>
      <c r="D1468" s="178">
        <v>3.93</v>
      </c>
      <c r="E1468" s="178">
        <v>4.05</v>
      </c>
      <c r="F1468" s="178">
        <v>4.2</v>
      </c>
      <c r="G1468" s="178">
        <v>4.3</v>
      </c>
      <c r="H1468" s="178">
        <v>4.48</v>
      </c>
      <c r="I1468" s="178">
        <v>4.62</v>
      </c>
      <c r="J1468" s="178">
        <v>4.78</v>
      </c>
      <c r="K1468" s="179">
        <f>MAX(0,((T1468*(365/365))-VLOOKUP(A1468,VBMA!$A:$D,4,0))  /  (T1468* (365/365)   ))</f>
        <v>0.3180513664</v>
      </c>
      <c r="L1468" s="180">
        <f t="shared" ref="L1468:S1468" si="1471">(B1468*(1-$K1468) * (365/365))/100</f>
        <v>0.02543668403</v>
      </c>
      <c r="M1468" s="180">
        <f t="shared" si="1471"/>
        <v>0.02611863267</v>
      </c>
      <c r="N1468" s="180">
        <f t="shared" si="1471"/>
        <v>0.0268005813</v>
      </c>
      <c r="O1468" s="180">
        <f t="shared" si="1471"/>
        <v>0.02761891966</v>
      </c>
      <c r="P1468" s="180">
        <f t="shared" si="1471"/>
        <v>0.02864184261</v>
      </c>
      <c r="Q1468" s="180">
        <f t="shared" si="1471"/>
        <v>0.02932379124</v>
      </c>
      <c r="R1468" s="180">
        <f t="shared" si="1471"/>
        <v>0.03055129878</v>
      </c>
      <c r="S1468" s="180">
        <f t="shared" si="1471"/>
        <v>0.03150602687</v>
      </c>
      <c r="T1468" s="181">
        <f t="shared" si="3"/>
        <v>4.756956522</v>
      </c>
      <c r="U1468" s="182">
        <f t="shared" si="4"/>
        <v>43777</v>
      </c>
      <c r="V1468" s="182">
        <f t="shared" si="5"/>
        <v>43869</v>
      </c>
      <c r="W1468" s="182">
        <f t="shared" si="6"/>
        <v>43959</v>
      </c>
      <c r="X1468" s="181">
        <f t="shared" si="7"/>
        <v>184</v>
      </c>
      <c r="Y1468" s="181">
        <f t="shared" si="8"/>
        <v>276</v>
      </c>
      <c r="Z1468" s="181">
        <f t="shared" si="9"/>
        <v>366</v>
      </c>
      <c r="AA1468" s="155"/>
      <c r="AB1468" s="9"/>
      <c r="AC1468" s="9"/>
      <c r="AD1468" s="9"/>
      <c r="AE1468" s="9"/>
      <c r="AF1468" s="9"/>
      <c r="AG1468" s="9"/>
      <c r="AH1468" s="9"/>
    </row>
    <row r="1469" ht="15.75" customHeight="1">
      <c r="A1469" s="177">
        <v>43592.0</v>
      </c>
      <c r="B1469" s="178">
        <v>3.82</v>
      </c>
      <c r="C1469" s="178">
        <v>3.93</v>
      </c>
      <c r="D1469" s="178">
        <v>4.0</v>
      </c>
      <c r="E1469" s="178">
        <v>4.12</v>
      </c>
      <c r="F1469" s="178">
        <v>4.23</v>
      </c>
      <c r="G1469" s="178">
        <v>4.33</v>
      </c>
      <c r="H1469" s="178">
        <v>4.48</v>
      </c>
      <c r="I1469" s="178">
        <v>4.64</v>
      </c>
      <c r="J1469" s="178">
        <v>4.76</v>
      </c>
      <c r="K1469" s="179">
        <f>MAX(0,((T1469*(365/365))-VLOOKUP(A1469,VBMA!$A:$D,4,0))  /  (T1469* (365/365)   ))</f>
        <v>0.3209662799</v>
      </c>
      <c r="L1469" s="180">
        <f t="shared" ref="L1469:S1469" si="1472">(B1469*(1-$K1469) * (365/365))/100</f>
        <v>0.02593908811</v>
      </c>
      <c r="M1469" s="180">
        <f t="shared" si="1472"/>
        <v>0.0266860252</v>
      </c>
      <c r="N1469" s="180">
        <f t="shared" si="1472"/>
        <v>0.0271613488</v>
      </c>
      <c r="O1469" s="180">
        <f t="shared" si="1472"/>
        <v>0.02797618927</v>
      </c>
      <c r="P1469" s="180">
        <f t="shared" si="1472"/>
        <v>0.02872312636</v>
      </c>
      <c r="Q1469" s="180">
        <f t="shared" si="1472"/>
        <v>0.02940216008</v>
      </c>
      <c r="R1469" s="180">
        <f t="shared" si="1472"/>
        <v>0.03042071066</v>
      </c>
      <c r="S1469" s="180">
        <f t="shared" si="1472"/>
        <v>0.03150716461</v>
      </c>
      <c r="T1469" s="181">
        <f t="shared" si="3"/>
        <v>4.796521739</v>
      </c>
      <c r="U1469" s="182">
        <f t="shared" si="4"/>
        <v>43776</v>
      </c>
      <c r="V1469" s="182">
        <f t="shared" si="5"/>
        <v>43868</v>
      </c>
      <c r="W1469" s="182">
        <f t="shared" si="6"/>
        <v>43958</v>
      </c>
      <c r="X1469" s="181">
        <f t="shared" si="7"/>
        <v>184</v>
      </c>
      <c r="Y1469" s="181">
        <f t="shared" si="8"/>
        <v>276</v>
      </c>
      <c r="Z1469" s="181">
        <f t="shared" si="9"/>
        <v>366</v>
      </c>
      <c r="AA1469" s="155"/>
      <c r="AB1469" s="9"/>
      <c r="AC1469" s="9"/>
      <c r="AD1469" s="9"/>
      <c r="AE1469" s="9"/>
      <c r="AF1469" s="9"/>
      <c r="AG1469" s="9"/>
      <c r="AH1469" s="9"/>
    </row>
    <row r="1470" ht="15.75" customHeight="1">
      <c r="A1470" s="177">
        <v>43591.0</v>
      </c>
      <c r="B1470" s="178">
        <v>3.89</v>
      </c>
      <c r="C1470" s="178">
        <v>3.99</v>
      </c>
      <c r="D1470" s="178">
        <v>4.04</v>
      </c>
      <c r="E1470" s="178">
        <v>4.16</v>
      </c>
      <c r="F1470" s="178">
        <v>4.29</v>
      </c>
      <c r="G1470" s="178">
        <v>4.39</v>
      </c>
      <c r="H1470" s="178">
        <v>4.52</v>
      </c>
      <c r="I1470" s="178">
        <v>4.62</v>
      </c>
      <c r="J1470" s="178">
        <v>4.73</v>
      </c>
      <c r="K1470" s="179">
        <f>MAX(0,((T1470*(365/365))-VLOOKUP(A1470,VBMA!$A:$D,4,0))  /  (T1470* (365/365)   ))</f>
        <v>0.30603631</v>
      </c>
      <c r="L1470" s="180">
        <f t="shared" ref="L1470:S1470" si="1473">(B1470*(1-$K1470) * (365/365))/100</f>
        <v>0.02699518754</v>
      </c>
      <c r="M1470" s="180">
        <f t="shared" si="1473"/>
        <v>0.02768915123</v>
      </c>
      <c r="N1470" s="180">
        <f t="shared" si="1473"/>
        <v>0.02803613308</v>
      </c>
      <c r="O1470" s="180">
        <f t="shared" si="1473"/>
        <v>0.0288688895</v>
      </c>
      <c r="P1470" s="180">
        <f t="shared" si="1473"/>
        <v>0.0297710423</v>
      </c>
      <c r="Q1470" s="180">
        <f t="shared" si="1473"/>
        <v>0.03046500599</v>
      </c>
      <c r="R1470" s="180">
        <f t="shared" si="1473"/>
        <v>0.03136715879</v>
      </c>
      <c r="S1470" s="180">
        <f t="shared" si="1473"/>
        <v>0.03206112248</v>
      </c>
      <c r="T1470" s="181">
        <f t="shared" si="3"/>
        <v>4.717826087</v>
      </c>
      <c r="U1470" s="182">
        <f t="shared" si="4"/>
        <v>43775</v>
      </c>
      <c r="V1470" s="182">
        <f t="shared" si="5"/>
        <v>43867</v>
      </c>
      <c r="W1470" s="182">
        <f t="shared" si="6"/>
        <v>43957</v>
      </c>
      <c r="X1470" s="181">
        <f t="shared" si="7"/>
        <v>184</v>
      </c>
      <c r="Y1470" s="181">
        <f t="shared" si="8"/>
        <v>276</v>
      </c>
      <c r="Z1470" s="181">
        <f t="shared" si="9"/>
        <v>366</v>
      </c>
      <c r="AA1470" s="155"/>
      <c r="AB1470" s="9"/>
      <c r="AC1470" s="9"/>
      <c r="AD1470" s="9"/>
      <c r="AE1470" s="9"/>
      <c r="AF1470" s="9"/>
      <c r="AG1470" s="9"/>
      <c r="AH1470" s="9"/>
    </row>
    <row r="1471" ht="15.75" customHeight="1">
      <c r="A1471" s="177">
        <v>43589.0</v>
      </c>
      <c r="B1471" s="178">
        <v>3.78</v>
      </c>
      <c r="C1471" s="178">
        <v>3.86</v>
      </c>
      <c r="D1471" s="178">
        <v>3.94</v>
      </c>
      <c r="E1471" s="178">
        <v>4.06</v>
      </c>
      <c r="F1471" s="178">
        <v>4.18</v>
      </c>
      <c r="G1471" s="178">
        <v>4.34</v>
      </c>
      <c r="H1471" s="178">
        <v>4.46</v>
      </c>
      <c r="I1471" s="178">
        <v>4.68</v>
      </c>
      <c r="J1471" s="178">
        <v>4.86</v>
      </c>
      <c r="K1471" s="179" t="str">
        <f>MAX(0,((T1471*(365/365))-VLOOKUP(A1471,VBMA!$A:$D,4,0))  /  (T1471* (365/365)   ))</f>
        <v>#N/A</v>
      </c>
      <c r="L1471" s="180" t="str">
        <f t="shared" ref="L1471:S1471" si="1474">(B1471*(1-$K1471) * (365/365))/100</f>
        <v>#N/A</v>
      </c>
      <c r="M1471" s="180" t="str">
        <f t="shared" si="1474"/>
        <v>#N/A</v>
      </c>
      <c r="N1471" s="180" t="str">
        <f t="shared" si="1474"/>
        <v>#N/A</v>
      </c>
      <c r="O1471" s="180" t="str">
        <f t="shared" si="1474"/>
        <v>#N/A</v>
      </c>
      <c r="P1471" s="180" t="str">
        <f t="shared" si="1474"/>
        <v>#N/A</v>
      </c>
      <c r="Q1471" s="180" t="str">
        <f t="shared" si="1474"/>
        <v>#N/A</v>
      </c>
      <c r="R1471" s="180" t="str">
        <f t="shared" si="1474"/>
        <v>#N/A</v>
      </c>
      <c r="S1471" s="180" t="str">
        <f t="shared" si="1474"/>
        <v>#N/A</v>
      </c>
      <c r="T1471" s="181">
        <f t="shared" si="3"/>
        <v>4.895217391</v>
      </c>
      <c r="U1471" s="182">
        <f t="shared" si="4"/>
        <v>43773</v>
      </c>
      <c r="V1471" s="182">
        <f t="shared" si="5"/>
        <v>43865</v>
      </c>
      <c r="W1471" s="182">
        <f t="shared" si="6"/>
        <v>43955</v>
      </c>
      <c r="X1471" s="181">
        <f t="shared" si="7"/>
        <v>184</v>
      </c>
      <c r="Y1471" s="181">
        <f t="shared" si="8"/>
        <v>276</v>
      </c>
      <c r="Z1471" s="181">
        <f t="shared" si="9"/>
        <v>366</v>
      </c>
      <c r="AA1471" s="155"/>
      <c r="AB1471" s="9"/>
      <c r="AC1471" s="9"/>
      <c r="AD1471" s="9"/>
      <c r="AE1471" s="9"/>
      <c r="AF1471" s="9"/>
      <c r="AG1471" s="9"/>
      <c r="AH1471" s="9"/>
    </row>
    <row r="1472" ht="15.75" customHeight="1">
      <c r="A1472" s="177">
        <v>43588.0</v>
      </c>
      <c r="B1472" s="178">
        <v>3.68</v>
      </c>
      <c r="C1472" s="178">
        <v>3.77</v>
      </c>
      <c r="D1472" s="178">
        <v>3.82</v>
      </c>
      <c r="E1472" s="178">
        <v>3.92</v>
      </c>
      <c r="F1472" s="178">
        <v>4.08</v>
      </c>
      <c r="G1472" s="178">
        <v>4.23</v>
      </c>
      <c r="H1472" s="178">
        <v>4.46</v>
      </c>
      <c r="I1472" s="178">
        <v>4.6</v>
      </c>
      <c r="J1472" s="178">
        <v>4.7</v>
      </c>
      <c r="K1472" s="179">
        <f>MAX(0,((T1472*(365/365))-VLOOKUP(A1472,VBMA!$A:$D,4,0))  /  (T1472* (365/365)   ))</f>
        <v>0.3318494722</v>
      </c>
      <c r="L1472" s="180">
        <f t="shared" ref="L1472:S1472" si="1475">(B1472*(1-$K1472) * (365/365))/100</f>
        <v>0.02458793942</v>
      </c>
      <c r="M1472" s="180">
        <f t="shared" si="1475"/>
        <v>0.0251892749</v>
      </c>
      <c r="N1472" s="180">
        <f t="shared" si="1475"/>
        <v>0.02552335016</v>
      </c>
      <c r="O1472" s="180">
        <f t="shared" si="1475"/>
        <v>0.02619150069</v>
      </c>
      <c r="P1472" s="180">
        <f t="shared" si="1475"/>
        <v>0.02726054153</v>
      </c>
      <c r="Q1472" s="180">
        <f t="shared" si="1475"/>
        <v>0.02826276732</v>
      </c>
      <c r="R1472" s="180">
        <f t="shared" si="1475"/>
        <v>0.02979951354</v>
      </c>
      <c r="S1472" s="180">
        <f t="shared" si="1475"/>
        <v>0.03073492428</v>
      </c>
      <c r="T1472" s="181">
        <f t="shared" si="3"/>
        <v>4.736956522</v>
      </c>
      <c r="U1472" s="182">
        <f t="shared" si="4"/>
        <v>43772</v>
      </c>
      <c r="V1472" s="182">
        <f t="shared" si="5"/>
        <v>43864</v>
      </c>
      <c r="W1472" s="182">
        <f t="shared" si="6"/>
        <v>43954</v>
      </c>
      <c r="X1472" s="181">
        <f t="shared" si="7"/>
        <v>184</v>
      </c>
      <c r="Y1472" s="181">
        <f t="shared" si="8"/>
        <v>276</v>
      </c>
      <c r="Z1472" s="181">
        <f t="shared" si="9"/>
        <v>366</v>
      </c>
      <c r="AA1472" s="155"/>
      <c r="AB1472" s="9"/>
      <c r="AC1472" s="9"/>
      <c r="AD1472" s="9"/>
      <c r="AE1472" s="9"/>
      <c r="AF1472" s="9"/>
      <c r="AG1472" s="9"/>
      <c r="AH1472" s="9"/>
    </row>
    <row r="1473" ht="15.75" customHeight="1">
      <c r="A1473" s="177">
        <v>43587.0</v>
      </c>
      <c r="B1473" s="178">
        <v>3.37</v>
      </c>
      <c r="C1473" s="178">
        <v>3.46</v>
      </c>
      <c r="D1473" s="178">
        <v>3.49</v>
      </c>
      <c r="E1473" s="178">
        <v>3.69</v>
      </c>
      <c r="F1473" s="178">
        <v>4.0</v>
      </c>
      <c r="G1473" s="178">
        <v>4.1</v>
      </c>
      <c r="H1473" s="178">
        <v>4.43</v>
      </c>
      <c r="I1473" s="178">
        <v>4.58</v>
      </c>
      <c r="J1473" s="178">
        <v>4.73</v>
      </c>
      <c r="K1473" s="179">
        <f>MAX(0,((T1473*(365/365))-VLOOKUP(A1473,VBMA!$A:$D,4,0))  /  (T1473* (365/365)   ))</f>
        <v>0.3316745619</v>
      </c>
      <c r="L1473" s="180">
        <f t="shared" ref="L1473:S1473" si="1476">(B1473*(1-$K1473) * (365/365))/100</f>
        <v>0.02252256726</v>
      </c>
      <c r="M1473" s="180">
        <f t="shared" si="1476"/>
        <v>0.02312406016</v>
      </c>
      <c r="N1473" s="180">
        <f t="shared" si="1476"/>
        <v>0.02332455779</v>
      </c>
      <c r="O1473" s="180">
        <f t="shared" si="1476"/>
        <v>0.02466120866</v>
      </c>
      <c r="P1473" s="180">
        <f t="shared" si="1476"/>
        <v>0.02673301752</v>
      </c>
      <c r="Q1473" s="180">
        <f t="shared" si="1476"/>
        <v>0.02740134296</v>
      </c>
      <c r="R1473" s="180">
        <f t="shared" si="1476"/>
        <v>0.02960681691</v>
      </c>
      <c r="S1473" s="180">
        <f t="shared" si="1476"/>
        <v>0.03060930506</v>
      </c>
      <c r="T1473" s="181">
        <f t="shared" si="3"/>
        <v>4.72673913</v>
      </c>
      <c r="U1473" s="182">
        <f t="shared" si="4"/>
        <v>43771</v>
      </c>
      <c r="V1473" s="182">
        <f t="shared" si="5"/>
        <v>43863</v>
      </c>
      <c r="W1473" s="182">
        <f t="shared" si="6"/>
        <v>43953</v>
      </c>
      <c r="X1473" s="181">
        <f t="shared" si="7"/>
        <v>184</v>
      </c>
      <c r="Y1473" s="181">
        <f t="shared" si="8"/>
        <v>276</v>
      </c>
      <c r="Z1473" s="181">
        <f t="shared" si="9"/>
        <v>366</v>
      </c>
      <c r="AA1473" s="155"/>
      <c r="AB1473" s="9"/>
      <c r="AC1473" s="9"/>
      <c r="AD1473" s="9"/>
      <c r="AE1473" s="9"/>
      <c r="AF1473" s="9"/>
      <c r="AG1473" s="9"/>
      <c r="AH1473" s="9"/>
    </row>
    <row r="1474" ht="15.75" customHeight="1">
      <c r="A1474" s="177">
        <v>43581.0</v>
      </c>
      <c r="B1474" s="178">
        <v>2.5</v>
      </c>
      <c r="C1474" s="178">
        <v>2.75</v>
      </c>
      <c r="D1474" s="178">
        <v>3.13</v>
      </c>
      <c r="E1474" s="178">
        <v>3.48</v>
      </c>
      <c r="F1474" s="178">
        <v>3.85</v>
      </c>
      <c r="G1474" s="178">
        <v>4.0</v>
      </c>
      <c r="H1474" s="178">
        <v>4.4</v>
      </c>
      <c r="I1474" s="178">
        <v>4.56</v>
      </c>
      <c r="J1474" s="178">
        <v>4.7</v>
      </c>
      <c r="K1474" s="179">
        <f>MAX(0,((T1474*(365/365))-VLOOKUP(A1474,VBMA!$A:$D,4,0))  /  (T1474* (365/365)   ))</f>
        <v>0.3300497604</v>
      </c>
      <c r="L1474" s="180">
        <f t="shared" ref="L1474:S1474" si="1477">(B1474*(1-$K1474) * (365/365))/100</f>
        <v>0.01674875599</v>
      </c>
      <c r="M1474" s="180">
        <f t="shared" si="1477"/>
        <v>0.01842363159</v>
      </c>
      <c r="N1474" s="180">
        <f t="shared" si="1477"/>
        <v>0.0209694425</v>
      </c>
      <c r="O1474" s="180">
        <f t="shared" si="1477"/>
        <v>0.02331426834</v>
      </c>
      <c r="P1474" s="180">
        <f t="shared" si="1477"/>
        <v>0.02579308422</v>
      </c>
      <c r="Q1474" s="180">
        <f t="shared" si="1477"/>
        <v>0.02679800958</v>
      </c>
      <c r="R1474" s="180">
        <f t="shared" si="1477"/>
        <v>0.02947781054</v>
      </c>
      <c r="S1474" s="180">
        <f t="shared" si="1477"/>
        <v>0.03054973093</v>
      </c>
      <c r="T1474" s="181">
        <f t="shared" si="3"/>
        <v>4.71826087</v>
      </c>
      <c r="U1474" s="182">
        <f t="shared" si="4"/>
        <v>43764</v>
      </c>
      <c r="V1474" s="182">
        <f t="shared" si="5"/>
        <v>43856</v>
      </c>
      <c r="W1474" s="182">
        <f t="shared" si="6"/>
        <v>43947</v>
      </c>
      <c r="X1474" s="181">
        <f t="shared" si="7"/>
        <v>183</v>
      </c>
      <c r="Y1474" s="181">
        <f t="shared" si="8"/>
        <v>275</v>
      </c>
      <c r="Z1474" s="181">
        <f t="shared" si="9"/>
        <v>366</v>
      </c>
      <c r="AA1474" s="155"/>
      <c r="AB1474" s="9"/>
      <c r="AC1474" s="9"/>
      <c r="AD1474" s="9"/>
      <c r="AE1474" s="9"/>
      <c r="AF1474" s="9"/>
      <c r="AG1474" s="9"/>
      <c r="AH1474" s="9"/>
    </row>
    <row r="1475" ht="15.75" customHeight="1">
      <c r="A1475" s="177">
        <v>43580.0</v>
      </c>
      <c r="B1475" s="178">
        <v>2.65</v>
      </c>
      <c r="C1475" s="178">
        <v>3.08</v>
      </c>
      <c r="D1475" s="178">
        <v>3.17</v>
      </c>
      <c r="E1475" s="178">
        <v>3.45</v>
      </c>
      <c r="F1475" s="178">
        <v>3.9</v>
      </c>
      <c r="G1475" s="178">
        <v>4.03</v>
      </c>
      <c r="H1475" s="178">
        <v>4.38</v>
      </c>
      <c r="I1475" s="178">
        <v>4.55</v>
      </c>
      <c r="J1475" s="178">
        <v>4.7</v>
      </c>
      <c r="K1475" s="179">
        <f>MAX(0,((T1475*(365/365))-VLOOKUP(A1475,VBMA!$A:$D,4,0))  /  (T1475* (365/365)   ))</f>
        <v>0.3323657475</v>
      </c>
      <c r="L1475" s="180">
        <f t="shared" ref="L1475:S1475" si="1478">(B1475*(1-$K1475) * (365/365))/100</f>
        <v>0.01769230769</v>
      </c>
      <c r="M1475" s="180">
        <f t="shared" si="1478"/>
        <v>0.02056313498</v>
      </c>
      <c r="N1475" s="180">
        <f t="shared" si="1478"/>
        <v>0.02116400581</v>
      </c>
      <c r="O1475" s="180">
        <f t="shared" si="1478"/>
        <v>0.02303338171</v>
      </c>
      <c r="P1475" s="180">
        <f t="shared" si="1478"/>
        <v>0.02603773585</v>
      </c>
      <c r="Q1475" s="180">
        <f t="shared" si="1478"/>
        <v>0.02690566038</v>
      </c>
      <c r="R1475" s="180">
        <f t="shared" si="1478"/>
        <v>0.02924238026</v>
      </c>
      <c r="S1475" s="180">
        <f t="shared" si="1478"/>
        <v>0.03037735849</v>
      </c>
      <c r="T1475" s="181">
        <f t="shared" si="3"/>
        <v>4.718152174</v>
      </c>
      <c r="U1475" s="182">
        <f t="shared" si="4"/>
        <v>43763</v>
      </c>
      <c r="V1475" s="182">
        <f t="shared" si="5"/>
        <v>43855</v>
      </c>
      <c r="W1475" s="182">
        <f t="shared" si="6"/>
        <v>43946</v>
      </c>
      <c r="X1475" s="181">
        <f t="shared" si="7"/>
        <v>183</v>
      </c>
      <c r="Y1475" s="181">
        <f t="shared" si="8"/>
        <v>275</v>
      </c>
      <c r="Z1475" s="181">
        <f t="shared" si="9"/>
        <v>366</v>
      </c>
      <c r="AA1475" s="155"/>
      <c r="AB1475" s="9"/>
      <c r="AC1475" s="9"/>
      <c r="AD1475" s="9"/>
      <c r="AE1475" s="9"/>
      <c r="AF1475" s="9"/>
      <c r="AG1475" s="9"/>
      <c r="AH1475" s="9"/>
    </row>
    <row r="1476" ht="15.75" customHeight="1">
      <c r="A1476" s="177">
        <v>43579.0</v>
      </c>
      <c r="B1476" s="178">
        <v>3.03</v>
      </c>
      <c r="C1476" s="178">
        <v>3.2</v>
      </c>
      <c r="D1476" s="178">
        <v>3.28</v>
      </c>
      <c r="E1476" s="178">
        <v>3.48</v>
      </c>
      <c r="F1476" s="178">
        <v>3.92</v>
      </c>
      <c r="G1476" s="178">
        <v>4.02</v>
      </c>
      <c r="H1476" s="178">
        <v>4.38</v>
      </c>
      <c r="I1476" s="178">
        <v>4.53</v>
      </c>
      <c r="J1476" s="178">
        <v>4.65</v>
      </c>
      <c r="K1476" s="179">
        <f>MAX(0,((T1476*(365/365))-VLOOKUP(A1476,VBMA!$A:$D,4,0))  /  (T1476* (365/365)   ))</f>
        <v>0.3262610069</v>
      </c>
      <c r="L1476" s="180">
        <f t="shared" ref="L1476:S1476" si="1479">(B1476*(1-$K1476) * (365/365))/100</f>
        <v>0.02041429149</v>
      </c>
      <c r="M1476" s="180">
        <f t="shared" si="1479"/>
        <v>0.02155964778</v>
      </c>
      <c r="N1476" s="180">
        <f t="shared" si="1479"/>
        <v>0.02209863897</v>
      </c>
      <c r="O1476" s="180">
        <f t="shared" si="1479"/>
        <v>0.02344611696</v>
      </c>
      <c r="P1476" s="180">
        <f t="shared" si="1479"/>
        <v>0.02641056853</v>
      </c>
      <c r="Q1476" s="180">
        <f t="shared" si="1479"/>
        <v>0.02708430752</v>
      </c>
      <c r="R1476" s="180">
        <f t="shared" si="1479"/>
        <v>0.0295097679</v>
      </c>
      <c r="S1476" s="180">
        <f t="shared" si="1479"/>
        <v>0.03052037639</v>
      </c>
      <c r="T1476" s="181">
        <f t="shared" si="3"/>
        <v>4.678369565</v>
      </c>
      <c r="U1476" s="182">
        <f t="shared" si="4"/>
        <v>43762</v>
      </c>
      <c r="V1476" s="182">
        <f t="shared" si="5"/>
        <v>43854</v>
      </c>
      <c r="W1476" s="182">
        <f t="shared" si="6"/>
        <v>43945</v>
      </c>
      <c r="X1476" s="181">
        <f t="shared" si="7"/>
        <v>183</v>
      </c>
      <c r="Y1476" s="181">
        <f t="shared" si="8"/>
        <v>275</v>
      </c>
      <c r="Z1476" s="181">
        <f t="shared" si="9"/>
        <v>366</v>
      </c>
      <c r="AA1476" s="155"/>
      <c r="AB1476" s="9"/>
      <c r="AC1476" s="9"/>
      <c r="AD1476" s="9"/>
      <c r="AE1476" s="9"/>
      <c r="AF1476" s="9"/>
      <c r="AG1476" s="9"/>
      <c r="AH1476" s="9"/>
    </row>
    <row r="1477" ht="15.75" customHeight="1">
      <c r="A1477" s="177">
        <v>43578.0</v>
      </c>
      <c r="B1477" s="178">
        <v>3.31</v>
      </c>
      <c r="C1477" s="178">
        <v>3.49</v>
      </c>
      <c r="D1477" s="178">
        <v>3.56</v>
      </c>
      <c r="E1477" s="178">
        <v>3.76</v>
      </c>
      <c r="F1477" s="178">
        <v>4.06</v>
      </c>
      <c r="G1477" s="178">
        <v>4.2</v>
      </c>
      <c r="H1477" s="178">
        <v>4.45</v>
      </c>
      <c r="I1477" s="178">
        <v>4.6</v>
      </c>
      <c r="J1477" s="178">
        <v>4.7</v>
      </c>
      <c r="K1477" s="179">
        <f>MAX(0,((T1477*(365/365))-VLOOKUP(A1477,VBMA!$A:$D,4,0))  /  (T1477* (365/365)   ))</f>
        <v>0.3340872153</v>
      </c>
      <c r="L1477" s="180">
        <f t="shared" ref="L1477:S1477" si="1480">(B1477*(1-$K1477) * (365/365))/100</f>
        <v>0.02204171317</v>
      </c>
      <c r="M1477" s="180">
        <f t="shared" si="1480"/>
        <v>0.02324035619</v>
      </c>
      <c r="N1477" s="180">
        <f t="shared" si="1480"/>
        <v>0.02370649514</v>
      </c>
      <c r="O1477" s="180">
        <f t="shared" si="1480"/>
        <v>0.02503832071</v>
      </c>
      <c r="P1477" s="180">
        <f t="shared" si="1480"/>
        <v>0.02703605906</v>
      </c>
      <c r="Q1477" s="180">
        <f t="shared" si="1480"/>
        <v>0.02796833696</v>
      </c>
      <c r="R1477" s="180">
        <f t="shared" si="1480"/>
        <v>0.02963311892</v>
      </c>
      <c r="S1477" s="180">
        <f t="shared" si="1480"/>
        <v>0.0306319881</v>
      </c>
      <c r="T1477" s="181">
        <f t="shared" si="3"/>
        <v>4.748369565</v>
      </c>
      <c r="U1477" s="182">
        <f t="shared" si="4"/>
        <v>43761</v>
      </c>
      <c r="V1477" s="182">
        <f t="shared" si="5"/>
        <v>43853</v>
      </c>
      <c r="W1477" s="182">
        <f t="shared" si="6"/>
        <v>43944</v>
      </c>
      <c r="X1477" s="181">
        <f t="shared" si="7"/>
        <v>183</v>
      </c>
      <c r="Y1477" s="181">
        <f t="shared" si="8"/>
        <v>275</v>
      </c>
      <c r="Z1477" s="181">
        <f t="shared" si="9"/>
        <v>366</v>
      </c>
      <c r="AA1477" s="155"/>
      <c r="AB1477" s="9"/>
      <c r="AC1477" s="9"/>
      <c r="AD1477" s="9"/>
      <c r="AE1477" s="9"/>
      <c r="AF1477" s="9"/>
      <c r="AG1477" s="9"/>
      <c r="AH1477" s="9"/>
    </row>
    <row r="1478" ht="15.75" customHeight="1">
      <c r="A1478" s="177">
        <v>43577.0</v>
      </c>
      <c r="B1478" s="178">
        <v>3.72</v>
      </c>
      <c r="C1478" s="178">
        <v>3.82</v>
      </c>
      <c r="D1478" s="178">
        <v>3.9</v>
      </c>
      <c r="E1478" s="178">
        <v>4.0</v>
      </c>
      <c r="F1478" s="178">
        <v>4.14</v>
      </c>
      <c r="G1478" s="178">
        <v>4.28</v>
      </c>
      <c r="H1478" s="178">
        <v>4.48</v>
      </c>
      <c r="I1478" s="178">
        <v>4.68</v>
      </c>
      <c r="J1478" s="178">
        <v>4.8</v>
      </c>
      <c r="K1478" s="179">
        <f>MAX(0,((T1478*(365/365))-VLOOKUP(A1478,VBMA!$A:$D,4,0))  /  (T1478* (365/365)   ))</f>
        <v>0.3544255281</v>
      </c>
      <c r="L1478" s="180">
        <f t="shared" ref="L1478:S1478" si="1481">(B1478*(1-$K1478) * (365/365))/100</f>
        <v>0.02401537035</v>
      </c>
      <c r="M1478" s="180">
        <f t="shared" si="1481"/>
        <v>0.02466094483</v>
      </c>
      <c r="N1478" s="180">
        <f t="shared" si="1481"/>
        <v>0.0251774044</v>
      </c>
      <c r="O1478" s="180">
        <f t="shared" si="1481"/>
        <v>0.02582297888</v>
      </c>
      <c r="P1478" s="180">
        <f t="shared" si="1481"/>
        <v>0.02672678314</v>
      </c>
      <c r="Q1478" s="180">
        <f t="shared" si="1481"/>
        <v>0.0276305874</v>
      </c>
      <c r="R1478" s="180">
        <f t="shared" si="1481"/>
        <v>0.02892173634</v>
      </c>
      <c r="S1478" s="180">
        <f t="shared" si="1481"/>
        <v>0.03021288528</v>
      </c>
      <c r="T1478" s="181">
        <f t="shared" si="3"/>
        <v>4.877826087</v>
      </c>
      <c r="U1478" s="182">
        <f t="shared" si="4"/>
        <v>43760</v>
      </c>
      <c r="V1478" s="182">
        <f t="shared" si="5"/>
        <v>43852</v>
      </c>
      <c r="W1478" s="182">
        <f t="shared" si="6"/>
        <v>43943</v>
      </c>
      <c r="X1478" s="181">
        <f t="shared" si="7"/>
        <v>183</v>
      </c>
      <c r="Y1478" s="181">
        <f t="shared" si="8"/>
        <v>275</v>
      </c>
      <c r="Z1478" s="181">
        <f t="shared" si="9"/>
        <v>366</v>
      </c>
      <c r="AA1478" s="155"/>
      <c r="AB1478" s="9"/>
      <c r="AC1478" s="9"/>
      <c r="AD1478" s="9"/>
      <c r="AE1478" s="9"/>
      <c r="AF1478" s="9"/>
      <c r="AG1478" s="9"/>
      <c r="AH1478" s="9"/>
    </row>
    <row r="1479" ht="15.75" customHeight="1">
      <c r="A1479" s="177">
        <v>43574.0</v>
      </c>
      <c r="B1479" s="178">
        <v>3.93</v>
      </c>
      <c r="C1479" s="178">
        <v>4.0</v>
      </c>
      <c r="D1479" s="178">
        <v>4.1</v>
      </c>
      <c r="E1479" s="178">
        <v>4.15</v>
      </c>
      <c r="F1479" s="178">
        <v>4.23</v>
      </c>
      <c r="G1479" s="178">
        <v>4.35</v>
      </c>
      <c r="H1479" s="178">
        <v>4.55</v>
      </c>
      <c r="I1479" s="178">
        <v>4.68</v>
      </c>
      <c r="J1479" s="178">
        <v>4.78</v>
      </c>
      <c r="K1479" s="179">
        <f>MAX(0,((T1479*(365/365))-VLOOKUP(A1479,VBMA!$A:$D,4,0))  /  (T1479* (365/365)   ))</f>
        <v>0.3467935532</v>
      </c>
      <c r="L1479" s="180">
        <f t="shared" ref="L1479:S1479" si="1482">(B1479*(1-$K1479) * (365/365))/100</f>
        <v>0.02567101336</v>
      </c>
      <c r="M1479" s="180">
        <f t="shared" si="1482"/>
        <v>0.02612825787</v>
      </c>
      <c r="N1479" s="180">
        <f t="shared" si="1482"/>
        <v>0.02678146432</v>
      </c>
      <c r="O1479" s="180">
        <f t="shared" si="1482"/>
        <v>0.02710806754</v>
      </c>
      <c r="P1479" s="180">
        <f t="shared" si="1482"/>
        <v>0.0276306327</v>
      </c>
      <c r="Q1479" s="180">
        <f t="shared" si="1482"/>
        <v>0.02841448044</v>
      </c>
      <c r="R1479" s="180">
        <f t="shared" si="1482"/>
        <v>0.02972089333</v>
      </c>
      <c r="S1479" s="180">
        <f t="shared" si="1482"/>
        <v>0.03057006171</v>
      </c>
      <c r="T1479" s="181">
        <f t="shared" si="3"/>
        <v>4.808586957</v>
      </c>
      <c r="U1479" s="182">
        <f t="shared" si="4"/>
        <v>43757</v>
      </c>
      <c r="V1479" s="182">
        <f t="shared" si="5"/>
        <v>43849</v>
      </c>
      <c r="W1479" s="182">
        <f t="shared" si="6"/>
        <v>43940</v>
      </c>
      <c r="X1479" s="181">
        <f t="shared" si="7"/>
        <v>183</v>
      </c>
      <c r="Y1479" s="181">
        <f t="shared" si="8"/>
        <v>275</v>
      </c>
      <c r="Z1479" s="181">
        <f t="shared" si="9"/>
        <v>366</v>
      </c>
      <c r="AA1479" s="155"/>
      <c r="AB1479" s="9"/>
      <c r="AC1479" s="9"/>
      <c r="AD1479" s="9"/>
      <c r="AE1479" s="9"/>
      <c r="AF1479" s="9"/>
      <c r="AG1479" s="9"/>
      <c r="AH1479" s="9"/>
    </row>
    <row r="1480" ht="15.75" customHeight="1">
      <c r="A1480" s="177">
        <v>43573.0</v>
      </c>
      <c r="B1480" s="178">
        <v>4.06</v>
      </c>
      <c r="C1480" s="178">
        <v>4.2</v>
      </c>
      <c r="D1480" s="178">
        <v>4.24</v>
      </c>
      <c r="E1480" s="178">
        <v>4.28</v>
      </c>
      <c r="F1480" s="178">
        <v>4.34</v>
      </c>
      <c r="G1480" s="178">
        <v>4.46</v>
      </c>
      <c r="H1480" s="178">
        <v>4.58</v>
      </c>
      <c r="I1480" s="178">
        <v>4.73</v>
      </c>
      <c r="J1480" s="178">
        <v>4.85</v>
      </c>
      <c r="K1480" s="179">
        <f>MAX(0,((T1480*(365/365))-VLOOKUP(A1480,VBMA!$A:$D,4,0))  /  (T1480* (365/365)   ))</f>
        <v>0.3487578263</v>
      </c>
      <c r="L1480" s="180">
        <f t="shared" ref="L1480:S1480" si="1483">(B1480*(1-$K1480) * (365/365))/100</f>
        <v>0.02644043225</v>
      </c>
      <c r="M1480" s="180">
        <f t="shared" si="1483"/>
        <v>0.0273521713</v>
      </c>
      <c r="N1480" s="180">
        <f t="shared" si="1483"/>
        <v>0.02761266817</v>
      </c>
      <c r="O1480" s="180">
        <f t="shared" si="1483"/>
        <v>0.02787316504</v>
      </c>
      <c r="P1480" s="180">
        <f t="shared" si="1483"/>
        <v>0.02826391034</v>
      </c>
      <c r="Q1480" s="180">
        <f t="shared" si="1483"/>
        <v>0.02904540095</v>
      </c>
      <c r="R1480" s="180">
        <f t="shared" si="1483"/>
        <v>0.02982689156</v>
      </c>
      <c r="S1480" s="180">
        <f t="shared" si="1483"/>
        <v>0.03080375482</v>
      </c>
      <c r="T1480" s="181">
        <f t="shared" si="3"/>
        <v>4.878369565</v>
      </c>
      <c r="U1480" s="182">
        <f t="shared" si="4"/>
        <v>43756</v>
      </c>
      <c r="V1480" s="182">
        <f t="shared" si="5"/>
        <v>43848</v>
      </c>
      <c r="W1480" s="182">
        <f t="shared" si="6"/>
        <v>43939</v>
      </c>
      <c r="X1480" s="181">
        <f t="shared" si="7"/>
        <v>183</v>
      </c>
      <c r="Y1480" s="181">
        <f t="shared" si="8"/>
        <v>275</v>
      </c>
      <c r="Z1480" s="181">
        <f t="shared" si="9"/>
        <v>366</v>
      </c>
      <c r="AA1480" s="155"/>
      <c r="AB1480" s="9"/>
      <c r="AC1480" s="9"/>
      <c r="AD1480" s="9"/>
      <c r="AE1480" s="9"/>
      <c r="AF1480" s="9"/>
      <c r="AG1480" s="9"/>
      <c r="AH1480" s="9"/>
    </row>
    <row r="1481" ht="15.75" customHeight="1">
      <c r="A1481" s="177">
        <v>43572.0</v>
      </c>
      <c r="B1481" s="178">
        <v>4.22</v>
      </c>
      <c r="C1481" s="178">
        <v>4.36</v>
      </c>
      <c r="D1481" s="178">
        <v>4.38</v>
      </c>
      <c r="E1481" s="178">
        <v>4.42</v>
      </c>
      <c r="F1481" s="178">
        <v>4.46</v>
      </c>
      <c r="G1481" s="178">
        <v>4.53</v>
      </c>
      <c r="H1481" s="178">
        <v>4.61</v>
      </c>
      <c r="I1481" s="178">
        <v>4.73</v>
      </c>
      <c r="J1481" s="178">
        <v>4.85</v>
      </c>
      <c r="K1481" s="179">
        <f>MAX(0,((T1481*(365/365))-VLOOKUP(A1481,VBMA!$A:$D,4,0))  /  (T1481* (365/365)   ))</f>
        <v>0.3111549498</v>
      </c>
      <c r="L1481" s="180">
        <f t="shared" ref="L1481:S1481" si="1484">(B1481*(1-$K1481) * (365/365))/100</f>
        <v>0.02906926112</v>
      </c>
      <c r="M1481" s="180">
        <f t="shared" si="1484"/>
        <v>0.03003364419</v>
      </c>
      <c r="N1481" s="180">
        <f t="shared" si="1484"/>
        <v>0.0301714132</v>
      </c>
      <c r="O1481" s="180">
        <f t="shared" si="1484"/>
        <v>0.03044695122</v>
      </c>
      <c r="P1481" s="180">
        <f t="shared" si="1484"/>
        <v>0.03072248924</v>
      </c>
      <c r="Q1481" s="180">
        <f t="shared" si="1484"/>
        <v>0.03120468077</v>
      </c>
      <c r="R1481" s="180">
        <f t="shared" si="1484"/>
        <v>0.03175575681</v>
      </c>
      <c r="S1481" s="180">
        <f t="shared" si="1484"/>
        <v>0.03258237088</v>
      </c>
      <c r="T1481" s="181">
        <f t="shared" si="3"/>
        <v>4.848695652</v>
      </c>
      <c r="U1481" s="182">
        <f t="shared" si="4"/>
        <v>43755</v>
      </c>
      <c r="V1481" s="182">
        <f t="shared" si="5"/>
        <v>43847</v>
      </c>
      <c r="W1481" s="182">
        <f t="shared" si="6"/>
        <v>43938</v>
      </c>
      <c r="X1481" s="181">
        <f t="shared" si="7"/>
        <v>183</v>
      </c>
      <c r="Y1481" s="181">
        <f t="shared" si="8"/>
        <v>275</v>
      </c>
      <c r="Z1481" s="181">
        <f t="shared" si="9"/>
        <v>366</v>
      </c>
      <c r="AA1481" s="155"/>
      <c r="AB1481" s="9"/>
      <c r="AC1481" s="9"/>
      <c r="AD1481" s="9"/>
      <c r="AE1481" s="9"/>
      <c r="AF1481" s="9"/>
      <c r="AG1481" s="9"/>
      <c r="AH1481" s="9"/>
    </row>
    <row r="1482" ht="15.75" customHeight="1">
      <c r="A1482" s="177">
        <v>43571.0</v>
      </c>
      <c r="B1482" s="178">
        <v>4.18</v>
      </c>
      <c r="C1482" s="178">
        <v>4.3</v>
      </c>
      <c r="D1482" s="178">
        <v>4.35</v>
      </c>
      <c r="E1482" s="178">
        <v>4.43</v>
      </c>
      <c r="F1482" s="178">
        <v>4.47</v>
      </c>
      <c r="G1482" s="178">
        <v>4.52</v>
      </c>
      <c r="H1482" s="178">
        <v>4.58</v>
      </c>
      <c r="I1482" s="178">
        <v>4.7</v>
      </c>
      <c r="J1482" s="178">
        <v>4.76</v>
      </c>
      <c r="K1482" s="179">
        <f>MAX(0,((T1482*(365/365))-VLOOKUP(A1482,VBMA!$A:$D,4,0))  /  (T1482* (365/365)   ))</f>
        <v>0.3068663719</v>
      </c>
      <c r="L1482" s="180">
        <f t="shared" ref="L1482:S1482" si="1485">(B1482*(1-$K1482) * (365/365))/100</f>
        <v>0.02897298565</v>
      </c>
      <c r="M1482" s="180">
        <f t="shared" si="1485"/>
        <v>0.02980474601</v>
      </c>
      <c r="N1482" s="180">
        <f t="shared" si="1485"/>
        <v>0.03015131282</v>
      </c>
      <c r="O1482" s="180">
        <f t="shared" si="1485"/>
        <v>0.03070581972</v>
      </c>
      <c r="P1482" s="180">
        <f t="shared" si="1485"/>
        <v>0.03098307318</v>
      </c>
      <c r="Q1482" s="180">
        <f t="shared" si="1485"/>
        <v>0.03132963999</v>
      </c>
      <c r="R1482" s="180">
        <f t="shared" si="1485"/>
        <v>0.03174552017</v>
      </c>
      <c r="S1482" s="180">
        <f t="shared" si="1485"/>
        <v>0.03257728052</v>
      </c>
      <c r="T1482" s="181">
        <f t="shared" si="3"/>
        <v>4.818695652</v>
      </c>
      <c r="U1482" s="182">
        <f t="shared" si="4"/>
        <v>43754</v>
      </c>
      <c r="V1482" s="182">
        <f t="shared" si="5"/>
        <v>43846</v>
      </c>
      <c r="W1482" s="182">
        <f t="shared" si="6"/>
        <v>43937</v>
      </c>
      <c r="X1482" s="181">
        <f t="shared" si="7"/>
        <v>183</v>
      </c>
      <c r="Y1482" s="181">
        <f t="shared" si="8"/>
        <v>275</v>
      </c>
      <c r="Z1482" s="181">
        <f t="shared" si="9"/>
        <v>366</v>
      </c>
      <c r="AA1482" s="155"/>
      <c r="AB1482" s="9"/>
      <c r="AC1482" s="9"/>
      <c r="AD1482" s="9"/>
      <c r="AE1482" s="9"/>
      <c r="AF1482" s="9"/>
      <c r="AG1482" s="9"/>
      <c r="AH1482" s="9"/>
    </row>
    <row r="1483" ht="15.75" customHeight="1">
      <c r="A1483" s="177">
        <v>43567.0</v>
      </c>
      <c r="B1483" s="178">
        <v>4.25</v>
      </c>
      <c r="C1483" s="178">
        <v>4.35</v>
      </c>
      <c r="D1483" s="178">
        <v>4.38</v>
      </c>
      <c r="E1483" s="178">
        <v>4.42</v>
      </c>
      <c r="F1483" s="178">
        <v>4.47</v>
      </c>
      <c r="G1483" s="178">
        <v>4.5</v>
      </c>
      <c r="H1483" s="178">
        <v>4.58</v>
      </c>
      <c r="I1483" s="178">
        <v>4.7</v>
      </c>
      <c r="J1483" s="178">
        <v>4.78</v>
      </c>
      <c r="K1483" s="179">
        <f>MAX(0,((T1483*(365/365))-VLOOKUP(A1483,VBMA!$A:$D,4,0))  /  (T1483* (365/365)   ))</f>
        <v>0.3027158712</v>
      </c>
      <c r="L1483" s="180">
        <f t="shared" ref="L1483:S1483" si="1486">(B1483*(1-$K1483) * (365/365))/100</f>
        <v>0.02963457548</v>
      </c>
      <c r="M1483" s="180">
        <f t="shared" si="1486"/>
        <v>0.0303318596</v>
      </c>
      <c r="N1483" s="180">
        <f t="shared" si="1486"/>
        <v>0.03054104484</v>
      </c>
      <c r="O1483" s="180">
        <f t="shared" si="1486"/>
        <v>0.03081995849</v>
      </c>
      <c r="P1483" s="180">
        <f t="shared" si="1486"/>
        <v>0.03116860056</v>
      </c>
      <c r="Q1483" s="180">
        <f t="shared" si="1486"/>
        <v>0.0313777858</v>
      </c>
      <c r="R1483" s="180">
        <f t="shared" si="1486"/>
        <v>0.0319356131</v>
      </c>
      <c r="S1483" s="180">
        <f t="shared" si="1486"/>
        <v>0.03277235406</v>
      </c>
      <c r="T1483" s="181">
        <f t="shared" si="3"/>
        <v>4.818695652</v>
      </c>
      <c r="U1483" s="182">
        <f t="shared" si="4"/>
        <v>43750</v>
      </c>
      <c r="V1483" s="182">
        <f t="shared" si="5"/>
        <v>43842</v>
      </c>
      <c r="W1483" s="182">
        <f t="shared" si="6"/>
        <v>43933</v>
      </c>
      <c r="X1483" s="181">
        <f t="shared" si="7"/>
        <v>183</v>
      </c>
      <c r="Y1483" s="181">
        <f t="shared" si="8"/>
        <v>275</v>
      </c>
      <c r="Z1483" s="181">
        <f t="shared" si="9"/>
        <v>366</v>
      </c>
      <c r="AA1483" s="155"/>
      <c r="AB1483" s="9"/>
      <c r="AC1483" s="9"/>
      <c r="AD1483" s="9"/>
      <c r="AE1483" s="9"/>
      <c r="AF1483" s="9"/>
      <c r="AG1483" s="9"/>
      <c r="AH1483" s="9"/>
    </row>
    <row r="1484" ht="15.75" customHeight="1">
      <c r="A1484" s="177">
        <v>43566.0</v>
      </c>
      <c r="B1484" s="178">
        <v>4.34</v>
      </c>
      <c r="C1484" s="178">
        <v>4.42</v>
      </c>
      <c r="D1484" s="178">
        <v>4.44</v>
      </c>
      <c r="E1484" s="178">
        <v>4.5</v>
      </c>
      <c r="F1484" s="178">
        <v>4.54</v>
      </c>
      <c r="G1484" s="178">
        <v>4.56</v>
      </c>
      <c r="H1484" s="178">
        <v>4.6</v>
      </c>
      <c r="I1484" s="178">
        <v>4.7</v>
      </c>
      <c r="J1484" s="178">
        <v>4.8</v>
      </c>
      <c r="K1484" s="179">
        <f>MAX(0,((T1484*(365/365))-VLOOKUP(A1484,VBMA!$A:$D,4,0))  /  (T1484* (365/365)   ))</f>
        <v>0.2998414496</v>
      </c>
      <c r="L1484" s="180">
        <f t="shared" ref="L1484:S1484" si="1487">(B1484*(1-$K1484) * (365/365))/100</f>
        <v>0.03038688109</v>
      </c>
      <c r="M1484" s="180">
        <f t="shared" si="1487"/>
        <v>0.03094700793</v>
      </c>
      <c r="N1484" s="180">
        <f t="shared" si="1487"/>
        <v>0.03108703964</v>
      </c>
      <c r="O1484" s="180">
        <f t="shared" si="1487"/>
        <v>0.03150713477</v>
      </c>
      <c r="P1484" s="180">
        <f t="shared" si="1487"/>
        <v>0.03178719819</v>
      </c>
      <c r="Q1484" s="180">
        <f t="shared" si="1487"/>
        <v>0.0319272299</v>
      </c>
      <c r="R1484" s="180">
        <f t="shared" si="1487"/>
        <v>0.03220729332</v>
      </c>
      <c r="S1484" s="180">
        <f t="shared" si="1487"/>
        <v>0.03290745187</v>
      </c>
      <c r="T1484" s="181">
        <f t="shared" si="3"/>
        <v>4.798913043</v>
      </c>
      <c r="U1484" s="182">
        <f t="shared" si="4"/>
        <v>43749</v>
      </c>
      <c r="V1484" s="182">
        <f t="shared" si="5"/>
        <v>43841</v>
      </c>
      <c r="W1484" s="182">
        <f t="shared" si="6"/>
        <v>43932</v>
      </c>
      <c r="X1484" s="181">
        <f t="shared" si="7"/>
        <v>183</v>
      </c>
      <c r="Y1484" s="181">
        <f t="shared" si="8"/>
        <v>275</v>
      </c>
      <c r="Z1484" s="181">
        <f t="shared" si="9"/>
        <v>366</v>
      </c>
      <c r="AA1484" s="155"/>
      <c r="AB1484" s="9"/>
      <c r="AC1484" s="9"/>
      <c r="AD1484" s="9"/>
      <c r="AE1484" s="9"/>
      <c r="AF1484" s="9"/>
      <c r="AG1484" s="9"/>
      <c r="AH1484" s="9"/>
    </row>
    <row r="1485" ht="15.75" customHeight="1">
      <c r="A1485" s="177">
        <v>43565.0</v>
      </c>
      <c r="B1485" s="178">
        <v>4.48</v>
      </c>
      <c r="C1485" s="178">
        <v>4.52</v>
      </c>
      <c r="D1485" s="178">
        <v>4.54</v>
      </c>
      <c r="E1485" s="178">
        <v>4.58</v>
      </c>
      <c r="F1485" s="178">
        <v>4.64</v>
      </c>
      <c r="G1485" s="178">
        <v>4.64</v>
      </c>
      <c r="H1485" s="178">
        <v>4.65</v>
      </c>
      <c r="I1485" s="178">
        <v>4.7</v>
      </c>
      <c r="J1485" s="178">
        <v>4.78</v>
      </c>
      <c r="K1485" s="179">
        <f>MAX(0,((T1485*(365/365))-VLOOKUP(A1485,VBMA!$A:$D,4,0))  /  (T1485* (365/365)   ))</f>
        <v>0.2887607278</v>
      </c>
      <c r="L1485" s="180">
        <f t="shared" ref="L1485:S1485" si="1488">(B1485*(1-$K1485) * (365/365))/100</f>
        <v>0.0318635194</v>
      </c>
      <c r="M1485" s="180">
        <f t="shared" si="1488"/>
        <v>0.0321480151</v>
      </c>
      <c r="N1485" s="180">
        <f t="shared" si="1488"/>
        <v>0.03229026296</v>
      </c>
      <c r="O1485" s="180">
        <f t="shared" si="1488"/>
        <v>0.03257475867</v>
      </c>
      <c r="P1485" s="180">
        <f t="shared" si="1488"/>
        <v>0.03300150223</v>
      </c>
      <c r="Q1485" s="180">
        <f t="shared" si="1488"/>
        <v>0.03300150223</v>
      </c>
      <c r="R1485" s="180">
        <f t="shared" si="1488"/>
        <v>0.03307262616</v>
      </c>
      <c r="S1485" s="180">
        <f t="shared" si="1488"/>
        <v>0.03342824579</v>
      </c>
      <c r="T1485" s="181">
        <f t="shared" si="3"/>
        <v>4.749456522</v>
      </c>
      <c r="U1485" s="182">
        <f t="shared" si="4"/>
        <v>43748</v>
      </c>
      <c r="V1485" s="182">
        <f t="shared" si="5"/>
        <v>43840</v>
      </c>
      <c r="W1485" s="182">
        <f t="shared" si="6"/>
        <v>43931</v>
      </c>
      <c r="X1485" s="181">
        <f t="shared" si="7"/>
        <v>183</v>
      </c>
      <c r="Y1485" s="181">
        <f t="shared" si="8"/>
        <v>275</v>
      </c>
      <c r="Z1485" s="181">
        <f t="shared" si="9"/>
        <v>366</v>
      </c>
      <c r="AA1485" s="155"/>
      <c r="AB1485" s="9"/>
      <c r="AC1485" s="9"/>
      <c r="AD1485" s="9"/>
      <c r="AE1485" s="9"/>
      <c r="AF1485" s="9"/>
      <c r="AG1485" s="9"/>
      <c r="AH1485" s="9"/>
    </row>
    <row r="1486" ht="15.75" customHeight="1">
      <c r="A1486" s="177">
        <v>43564.0</v>
      </c>
      <c r="B1486" s="178">
        <v>4.16</v>
      </c>
      <c r="C1486" s="178">
        <v>4.26</v>
      </c>
      <c r="D1486" s="178">
        <v>4.29</v>
      </c>
      <c r="E1486" s="178">
        <v>4.31</v>
      </c>
      <c r="F1486" s="178">
        <v>4.37</v>
      </c>
      <c r="G1486" s="178">
        <v>4.46</v>
      </c>
      <c r="H1486" s="178">
        <v>4.55</v>
      </c>
      <c r="I1486" s="178">
        <v>4.65</v>
      </c>
      <c r="J1486" s="178">
        <v>4.73</v>
      </c>
      <c r="K1486" s="179">
        <f>MAX(0,((T1486*(365/365))-VLOOKUP(A1486,VBMA!$A:$D,4,0))  /  (T1486* (365/365)   ))</f>
        <v>0.3103685054</v>
      </c>
      <c r="L1486" s="180">
        <f t="shared" ref="L1486:S1486" si="1489">(B1486*(1-$K1486) * (365/365))/100</f>
        <v>0.02868867018</v>
      </c>
      <c r="M1486" s="180">
        <f t="shared" si="1489"/>
        <v>0.02937830167</v>
      </c>
      <c r="N1486" s="180">
        <f t="shared" si="1489"/>
        <v>0.02958519112</v>
      </c>
      <c r="O1486" s="180">
        <f t="shared" si="1489"/>
        <v>0.02972311742</v>
      </c>
      <c r="P1486" s="180">
        <f t="shared" si="1489"/>
        <v>0.03013689631</v>
      </c>
      <c r="Q1486" s="180">
        <f t="shared" si="1489"/>
        <v>0.03075756466</v>
      </c>
      <c r="R1486" s="180">
        <f t="shared" si="1489"/>
        <v>0.03137823301</v>
      </c>
      <c r="S1486" s="180">
        <f t="shared" si="1489"/>
        <v>0.0320678645</v>
      </c>
      <c r="T1486" s="181">
        <f t="shared" si="3"/>
        <v>4.748913043</v>
      </c>
      <c r="U1486" s="182">
        <f t="shared" si="4"/>
        <v>43747</v>
      </c>
      <c r="V1486" s="182">
        <f t="shared" si="5"/>
        <v>43839</v>
      </c>
      <c r="W1486" s="182">
        <f t="shared" si="6"/>
        <v>43930</v>
      </c>
      <c r="X1486" s="181">
        <f t="shared" si="7"/>
        <v>183</v>
      </c>
      <c r="Y1486" s="181">
        <f t="shared" si="8"/>
        <v>275</v>
      </c>
      <c r="Z1486" s="181">
        <f t="shared" si="9"/>
        <v>366</v>
      </c>
      <c r="AA1486" s="155"/>
      <c r="AB1486" s="9"/>
      <c r="AC1486" s="9"/>
      <c r="AD1486" s="9"/>
      <c r="AE1486" s="9"/>
      <c r="AF1486" s="9"/>
      <c r="AG1486" s="9"/>
      <c r="AH1486" s="9"/>
    </row>
    <row r="1487" ht="15.75" customHeight="1">
      <c r="A1487" s="177">
        <v>43563.0</v>
      </c>
      <c r="B1487" s="178">
        <v>4.06</v>
      </c>
      <c r="C1487" s="178">
        <v>4.1</v>
      </c>
      <c r="D1487" s="178">
        <v>4.11</v>
      </c>
      <c r="E1487" s="178">
        <v>4.19</v>
      </c>
      <c r="F1487" s="178">
        <v>4.24</v>
      </c>
      <c r="G1487" s="178">
        <v>4.33</v>
      </c>
      <c r="H1487" s="178">
        <v>4.5</v>
      </c>
      <c r="I1487" s="178">
        <v>4.58</v>
      </c>
      <c r="J1487" s="178">
        <v>4.67</v>
      </c>
      <c r="K1487" s="179">
        <f>MAX(0,((T1487*(365/365))-VLOOKUP(A1487,VBMA!$A:$D,4,0))  /  (T1487* (365/365)   ))</f>
        <v>0.3108156028</v>
      </c>
      <c r="L1487" s="180">
        <f t="shared" ref="L1487:S1487" si="1490">(B1487*(1-$K1487) * (365/365))/100</f>
        <v>0.02798088652</v>
      </c>
      <c r="M1487" s="180">
        <f t="shared" si="1490"/>
        <v>0.02825656028</v>
      </c>
      <c r="N1487" s="180">
        <f t="shared" si="1490"/>
        <v>0.02832547872</v>
      </c>
      <c r="O1487" s="180">
        <f t="shared" si="1490"/>
        <v>0.02887682624</v>
      </c>
      <c r="P1487" s="180">
        <f t="shared" si="1490"/>
        <v>0.02922141844</v>
      </c>
      <c r="Q1487" s="180">
        <f t="shared" si="1490"/>
        <v>0.0298416844</v>
      </c>
      <c r="R1487" s="180">
        <f t="shared" si="1490"/>
        <v>0.03101329787</v>
      </c>
      <c r="S1487" s="180">
        <f t="shared" si="1490"/>
        <v>0.03156464539</v>
      </c>
      <c r="T1487" s="181">
        <f t="shared" si="3"/>
        <v>4.659130435</v>
      </c>
      <c r="U1487" s="182">
        <f t="shared" si="4"/>
        <v>43746</v>
      </c>
      <c r="V1487" s="182">
        <f t="shared" si="5"/>
        <v>43838</v>
      </c>
      <c r="W1487" s="182">
        <f t="shared" si="6"/>
        <v>43929</v>
      </c>
      <c r="X1487" s="181">
        <f t="shared" si="7"/>
        <v>183</v>
      </c>
      <c r="Y1487" s="181">
        <f t="shared" si="8"/>
        <v>275</v>
      </c>
      <c r="Z1487" s="181">
        <f t="shared" si="9"/>
        <v>366</v>
      </c>
      <c r="AA1487" s="155"/>
      <c r="AB1487" s="9"/>
      <c r="AC1487" s="9"/>
      <c r="AD1487" s="9"/>
      <c r="AE1487" s="9"/>
      <c r="AF1487" s="9"/>
      <c r="AG1487" s="9"/>
      <c r="AH1487" s="9"/>
    </row>
    <row r="1488" ht="15.75" customHeight="1">
      <c r="A1488" s="177">
        <v>43560.0</v>
      </c>
      <c r="B1488" s="178">
        <v>3.95</v>
      </c>
      <c r="C1488" s="178">
        <v>3.97</v>
      </c>
      <c r="D1488" s="178">
        <v>3.98</v>
      </c>
      <c r="E1488" s="178">
        <v>4.03</v>
      </c>
      <c r="F1488" s="178">
        <v>4.15</v>
      </c>
      <c r="G1488" s="178">
        <v>4.25</v>
      </c>
      <c r="H1488" s="178">
        <v>4.5</v>
      </c>
      <c r="I1488" s="178">
        <v>4.64</v>
      </c>
      <c r="J1488" s="178">
        <v>4.72</v>
      </c>
      <c r="K1488" s="179">
        <f>MAX(0,((T1488*(365/365))-VLOOKUP(A1488,VBMA!$A:$D,4,0))  /  (T1488* (365/365)   ))</f>
        <v>0.3326327283</v>
      </c>
      <c r="L1488" s="180">
        <f t="shared" ref="L1488:S1488" si="1491">(B1488*(1-$K1488) * (365/365))/100</f>
        <v>0.02636100723</v>
      </c>
      <c r="M1488" s="180">
        <f t="shared" si="1491"/>
        <v>0.02649448069</v>
      </c>
      <c r="N1488" s="180">
        <f t="shared" si="1491"/>
        <v>0.02656121742</v>
      </c>
      <c r="O1488" s="180">
        <f t="shared" si="1491"/>
        <v>0.02689490105</v>
      </c>
      <c r="P1488" s="180">
        <f t="shared" si="1491"/>
        <v>0.02769574178</v>
      </c>
      <c r="Q1488" s="180">
        <f t="shared" si="1491"/>
        <v>0.02836310905</v>
      </c>
      <c r="R1488" s="180">
        <f t="shared" si="1491"/>
        <v>0.03003152723</v>
      </c>
      <c r="S1488" s="180">
        <f t="shared" si="1491"/>
        <v>0.03096584141</v>
      </c>
      <c r="T1488" s="181">
        <f t="shared" si="3"/>
        <v>4.778478261</v>
      </c>
      <c r="U1488" s="182">
        <f t="shared" si="4"/>
        <v>43743</v>
      </c>
      <c r="V1488" s="182">
        <f t="shared" si="5"/>
        <v>43835</v>
      </c>
      <c r="W1488" s="182">
        <f t="shared" si="6"/>
        <v>43926</v>
      </c>
      <c r="X1488" s="181">
        <f t="shared" si="7"/>
        <v>183</v>
      </c>
      <c r="Y1488" s="181">
        <f t="shared" si="8"/>
        <v>275</v>
      </c>
      <c r="Z1488" s="181">
        <f t="shared" si="9"/>
        <v>366</v>
      </c>
      <c r="AA1488" s="155"/>
      <c r="AB1488" s="9"/>
      <c r="AC1488" s="9"/>
      <c r="AD1488" s="9"/>
      <c r="AE1488" s="9"/>
      <c r="AF1488" s="9"/>
      <c r="AG1488" s="9"/>
      <c r="AH1488" s="9"/>
    </row>
    <row r="1489" ht="15.75" customHeight="1">
      <c r="A1489" s="177">
        <v>43559.0</v>
      </c>
      <c r="B1489" s="178">
        <v>4.01</v>
      </c>
      <c r="C1489" s="178">
        <v>4.09</v>
      </c>
      <c r="D1489" s="178">
        <v>4.1</v>
      </c>
      <c r="E1489" s="178">
        <v>4.14</v>
      </c>
      <c r="F1489" s="178">
        <v>4.23</v>
      </c>
      <c r="G1489" s="178">
        <v>4.33</v>
      </c>
      <c r="H1489" s="178">
        <v>4.52</v>
      </c>
      <c r="I1489" s="178">
        <v>4.63</v>
      </c>
      <c r="J1489" s="178">
        <v>4.73</v>
      </c>
      <c r="K1489" s="179">
        <f>MAX(0,((T1489*(365/365))-VLOOKUP(A1489,VBMA!$A:$D,4,0))  /  (T1489* (365/365)   ))</f>
        <v>0.3171273253</v>
      </c>
      <c r="L1489" s="180">
        <f t="shared" ref="L1489:S1489" si="1492">(B1489*(1-$K1489) * (365/365))/100</f>
        <v>0.02738319426</v>
      </c>
      <c r="M1489" s="180">
        <f t="shared" si="1492"/>
        <v>0.0279294924</v>
      </c>
      <c r="N1489" s="180">
        <f t="shared" si="1492"/>
        <v>0.02799777966</v>
      </c>
      <c r="O1489" s="180">
        <f t="shared" si="1492"/>
        <v>0.02827092873</v>
      </c>
      <c r="P1489" s="180">
        <f t="shared" si="1492"/>
        <v>0.02888551414</v>
      </c>
      <c r="Q1489" s="180">
        <f t="shared" si="1492"/>
        <v>0.02956838682</v>
      </c>
      <c r="R1489" s="180">
        <f t="shared" si="1492"/>
        <v>0.0308658449</v>
      </c>
      <c r="S1489" s="180">
        <f t="shared" si="1492"/>
        <v>0.03161700484</v>
      </c>
      <c r="T1489" s="181">
        <f t="shared" si="3"/>
        <v>4.738804348</v>
      </c>
      <c r="U1489" s="182">
        <f t="shared" si="4"/>
        <v>43742</v>
      </c>
      <c r="V1489" s="182">
        <f t="shared" si="5"/>
        <v>43834</v>
      </c>
      <c r="W1489" s="182">
        <f t="shared" si="6"/>
        <v>43925</v>
      </c>
      <c r="X1489" s="181">
        <f t="shared" si="7"/>
        <v>183</v>
      </c>
      <c r="Y1489" s="181">
        <f t="shared" si="8"/>
        <v>275</v>
      </c>
      <c r="Z1489" s="181">
        <f t="shared" si="9"/>
        <v>366</v>
      </c>
      <c r="AA1489" s="155"/>
      <c r="AB1489" s="9"/>
      <c r="AC1489" s="9"/>
      <c r="AD1489" s="9"/>
      <c r="AE1489" s="9"/>
      <c r="AF1489" s="9"/>
      <c r="AG1489" s="9"/>
      <c r="AH1489" s="9"/>
    </row>
    <row r="1490" ht="15.75" customHeight="1">
      <c r="A1490" s="177">
        <v>43558.0</v>
      </c>
      <c r="B1490" s="178">
        <v>4.2</v>
      </c>
      <c r="C1490" s="178">
        <v>4.27</v>
      </c>
      <c r="D1490" s="178">
        <v>4.3</v>
      </c>
      <c r="E1490" s="178">
        <v>4.33</v>
      </c>
      <c r="F1490" s="178">
        <v>4.37</v>
      </c>
      <c r="G1490" s="178">
        <v>4.4</v>
      </c>
      <c r="H1490" s="178">
        <v>4.58</v>
      </c>
      <c r="I1490" s="178">
        <v>4.68</v>
      </c>
      <c r="J1490" s="178">
        <v>4.73</v>
      </c>
      <c r="K1490" s="179">
        <f>MAX(0,((T1490*(365/365))-VLOOKUP(A1490,VBMA!$A:$D,4,0))  /  (T1490* (365/365)   ))</f>
        <v>0.3188827731</v>
      </c>
      <c r="L1490" s="180">
        <f t="shared" ref="L1490:S1490" si="1493">(B1490*(1-$K1490) * (365/365))/100</f>
        <v>0.02860692353</v>
      </c>
      <c r="M1490" s="180">
        <f t="shared" si="1493"/>
        <v>0.02908370559</v>
      </c>
      <c r="N1490" s="180">
        <f t="shared" si="1493"/>
        <v>0.02928804076</v>
      </c>
      <c r="O1490" s="180">
        <f t="shared" si="1493"/>
        <v>0.02949237593</v>
      </c>
      <c r="P1490" s="180">
        <f t="shared" si="1493"/>
        <v>0.02976482282</v>
      </c>
      <c r="Q1490" s="180">
        <f t="shared" si="1493"/>
        <v>0.02996915799</v>
      </c>
      <c r="R1490" s="180">
        <f t="shared" si="1493"/>
        <v>0.03119516899</v>
      </c>
      <c r="S1490" s="180">
        <f t="shared" si="1493"/>
        <v>0.03187628622</v>
      </c>
      <c r="T1490" s="181">
        <f t="shared" si="3"/>
        <v>4.778913043</v>
      </c>
      <c r="U1490" s="182">
        <f t="shared" si="4"/>
        <v>43741</v>
      </c>
      <c r="V1490" s="182">
        <f t="shared" si="5"/>
        <v>43833</v>
      </c>
      <c r="W1490" s="182">
        <f t="shared" si="6"/>
        <v>43924</v>
      </c>
      <c r="X1490" s="181">
        <f t="shared" si="7"/>
        <v>183</v>
      </c>
      <c r="Y1490" s="181">
        <f t="shared" si="8"/>
        <v>275</v>
      </c>
      <c r="Z1490" s="181">
        <f t="shared" si="9"/>
        <v>366</v>
      </c>
      <c r="AA1490" s="155"/>
      <c r="AB1490" s="9"/>
      <c r="AC1490" s="9"/>
      <c r="AD1490" s="9"/>
      <c r="AE1490" s="9"/>
      <c r="AF1490" s="9"/>
      <c r="AG1490" s="9"/>
      <c r="AH1490" s="9"/>
    </row>
    <row r="1491" ht="15.75" customHeight="1">
      <c r="A1491" s="177">
        <v>43557.0</v>
      </c>
      <c r="B1491" s="178">
        <v>4.23</v>
      </c>
      <c r="C1491" s="178">
        <v>4.3</v>
      </c>
      <c r="D1491" s="178">
        <v>4.3</v>
      </c>
      <c r="E1491" s="178">
        <v>4.35</v>
      </c>
      <c r="F1491" s="178">
        <v>4.37</v>
      </c>
      <c r="G1491" s="178">
        <v>4.4</v>
      </c>
      <c r="H1491" s="178">
        <v>4.56</v>
      </c>
      <c r="I1491" s="178">
        <v>4.66</v>
      </c>
      <c r="J1491" s="178">
        <v>4.72</v>
      </c>
      <c r="K1491" s="179">
        <f>MAX(0,((T1491*(365/365))-VLOOKUP(A1491,VBMA!$A:$D,4,0))  /  (T1491* (365/365)   ))</f>
        <v>0.3177013384</v>
      </c>
      <c r="L1491" s="180">
        <f t="shared" ref="L1491:S1491" si="1494">(B1491*(1-$K1491) * (365/365))/100</f>
        <v>0.02886123338</v>
      </c>
      <c r="M1491" s="180">
        <f t="shared" si="1494"/>
        <v>0.02933884245</v>
      </c>
      <c r="N1491" s="180">
        <f t="shared" si="1494"/>
        <v>0.02933884245</v>
      </c>
      <c r="O1491" s="180">
        <f t="shared" si="1494"/>
        <v>0.02967999178</v>
      </c>
      <c r="P1491" s="180">
        <f t="shared" si="1494"/>
        <v>0.02981645151</v>
      </c>
      <c r="Q1491" s="180">
        <f t="shared" si="1494"/>
        <v>0.03002114111</v>
      </c>
      <c r="R1491" s="180">
        <f t="shared" si="1494"/>
        <v>0.03111281897</v>
      </c>
      <c r="S1491" s="180">
        <f t="shared" si="1494"/>
        <v>0.03179511763</v>
      </c>
      <c r="T1491" s="181">
        <f t="shared" si="3"/>
        <v>4.758913043</v>
      </c>
      <c r="U1491" s="182">
        <f t="shared" si="4"/>
        <v>43740</v>
      </c>
      <c r="V1491" s="182">
        <f t="shared" si="5"/>
        <v>43832</v>
      </c>
      <c r="W1491" s="182">
        <f t="shared" si="6"/>
        <v>43923</v>
      </c>
      <c r="X1491" s="181">
        <f t="shared" si="7"/>
        <v>183</v>
      </c>
      <c r="Y1491" s="181">
        <f t="shared" si="8"/>
        <v>275</v>
      </c>
      <c r="Z1491" s="181">
        <f t="shared" si="9"/>
        <v>366</v>
      </c>
      <c r="AA1491" s="155"/>
      <c r="AB1491" s="9"/>
      <c r="AC1491" s="9"/>
      <c r="AD1491" s="9"/>
      <c r="AE1491" s="9"/>
      <c r="AF1491" s="9"/>
      <c r="AG1491" s="9"/>
      <c r="AH1491" s="9"/>
    </row>
    <row r="1492" ht="15.75" customHeight="1">
      <c r="A1492" s="177">
        <v>43556.0</v>
      </c>
      <c r="B1492" s="178">
        <v>4.28</v>
      </c>
      <c r="C1492" s="178">
        <v>4.38</v>
      </c>
      <c r="D1492" s="178">
        <v>4.38</v>
      </c>
      <c r="E1492" s="178">
        <v>4.42</v>
      </c>
      <c r="F1492" s="178">
        <v>4.42</v>
      </c>
      <c r="G1492" s="178">
        <v>4.47</v>
      </c>
      <c r="H1492" s="178">
        <v>4.64</v>
      </c>
      <c r="I1492" s="178">
        <v>4.73</v>
      </c>
      <c r="J1492" s="178">
        <v>4.8</v>
      </c>
      <c r="K1492" s="179">
        <f>MAX(0,((T1492*(365/365))-VLOOKUP(A1492,VBMA!$A:$D,4,0))  /  (T1492* (365/365)   ))</f>
        <v>0.3388699673</v>
      </c>
      <c r="L1492" s="180">
        <f t="shared" ref="L1492:S1492" si="1495">(B1492*(1-$K1492) * (365/365))/100</f>
        <v>0.0282963654</v>
      </c>
      <c r="M1492" s="180">
        <f t="shared" si="1495"/>
        <v>0.02895749543</v>
      </c>
      <c r="N1492" s="180">
        <f t="shared" si="1495"/>
        <v>0.02895749543</v>
      </c>
      <c r="O1492" s="180">
        <f t="shared" si="1495"/>
        <v>0.02922194745</v>
      </c>
      <c r="P1492" s="180">
        <f t="shared" si="1495"/>
        <v>0.02922194745</v>
      </c>
      <c r="Q1492" s="180">
        <f t="shared" si="1495"/>
        <v>0.02955251246</v>
      </c>
      <c r="R1492" s="180">
        <f t="shared" si="1495"/>
        <v>0.03067643352</v>
      </c>
      <c r="S1492" s="180">
        <f t="shared" si="1495"/>
        <v>0.03127145055</v>
      </c>
      <c r="T1492" s="181">
        <f t="shared" si="3"/>
        <v>4.819021739</v>
      </c>
      <c r="U1492" s="182">
        <f t="shared" si="4"/>
        <v>43739</v>
      </c>
      <c r="V1492" s="182">
        <f t="shared" si="5"/>
        <v>43831</v>
      </c>
      <c r="W1492" s="182">
        <f t="shared" si="6"/>
        <v>43922</v>
      </c>
      <c r="X1492" s="181">
        <f t="shared" si="7"/>
        <v>183</v>
      </c>
      <c r="Y1492" s="181">
        <f t="shared" si="8"/>
        <v>275</v>
      </c>
      <c r="Z1492" s="181">
        <f t="shared" si="9"/>
        <v>366</v>
      </c>
      <c r="AA1492" s="155"/>
      <c r="AB1492" s="9"/>
      <c r="AC1492" s="9"/>
      <c r="AD1492" s="9"/>
      <c r="AE1492" s="9"/>
      <c r="AF1492" s="9"/>
      <c r="AG1492" s="9"/>
      <c r="AH1492" s="9"/>
    </row>
    <row r="1493" ht="15.75" customHeight="1">
      <c r="A1493" s="177">
        <v>43553.0</v>
      </c>
      <c r="B1493" s="178">
        <v>4.28</v>
      </c>
      <c r="C1493" s="178">
        <v>4.28</v>
      </c>
      <c r="D1493" s="178">
        <v>4.33</v>
      </c>
      <c r="E1493" s="178">
        <v>4.4</v>
      </c>
      <c r="F1493" s="178">
        <v>4.43</v>
      </c>
      <c r="G1493" s="178">
        <v>4.48</v>
      </c>
      <c r="H1493" s="178">
        <v>4.64</v>
      </c>
      <c r="I1493" s="178">
        <v>4.72</v>
      </c>
      <c r="J1493" s="178">
        <v>4.76</v>
      </c>
      <c r="K1493" s="179">
        <f>MAX(0,((T1493*(365/365))-VLOOKUP(A1493,VBMA!$A:$D,4,0))  /  (T1493* (365/365)   ))</f>
        <v>0.3458333333</v>
      </c>
      <c r="L1493" s="180">
        <f t="shared" ref="L1493:S1493" si="1496">(B1493*(1-$K1493) * (365/365))/100</f>
        <v>0.02799833333</v>
      </c>
      <c r="M1493" s="180">
        <f t="shared" si="1496"/>
        <v>0.02799833333</v>
      </c>
      <c r="N1493" s="180">
        <f t="shared" si="1496"/>
        <v>0.02832541667</v>
      </c>
      <c r="O1493" s="180">
        <f t="shared" si="1496"/>
        <v>0.02878333333</v>
      </c>
      <c r="P1493" s="180">
        <f t="shared" si="1496"/>
        <v>0.02897958333</v>
      </c>
      <c r="Q1493" s="180">
        <f t="shared" si="1496"/>
        <v>0.02930666667</v>
      </c>
      <c r="R1493" s="180">
        <f t="shared" si="1496"/>
        <v>0.03035333333</v>
      </c>
      <c r="S1493" s="180">
        <f t="shared" si="1496"/>
        <v>0.03087666667</v>
      </c>
      <c r="T1493" s="181">
        <f t="shared" si="3"/>
        <v>4.8</v>
      </c>
      <c r="U1493" s="182">
        <f t="shared" si="4"/>
        <v>43737</v>
      </c>
      <c r="V1493" s="182">
        <f t="shared" si="5"/>
        <v>43828</v>
      </c>
      <c r="W1493" s="182">
        <f t="shared" si="6"/>
        <v>43919</v>
      </c>
      <c r="X1493" s="181">
        <f t="shared" si="7"/>
        <v>184</v>
      </c>
      <c r="Y1493" s="181">
        <f t="shared" si="8"/>
        <v>275</v>
      </c>
      <c r="Z1493" s="181">
        <f t="shared" si="9"/>
        <v>366</v>
      </c>
      <c r="AA1493" s="155"/>
      <c r="AB1493" s="9"/>
      <c r="AC1493" s="9"/>
      <c r="AD1493" s="9"/>
      <c r="AE1493" s="9"/>
      <c r="AF1493" s="9"/>
      <c r="AG1493" s="9"/>
      <c r="AH1493" s="9"/>
    </row>
    <row r="1494" ht="15.75" customHeight="1">
      <c r="A1494" s="177">
        <v>43552.0</v>
      </c>
      <c r="B1494" s="178">
        <v>4.42</v>
      </c>
      <c r="C1494" s="178">
        <v>4.47</v>
      </c>
      <c r="D1494" s="178">
        <v>4.5</v>
      </c>
      <c r="E1494" s="178">
        <v>4.52</v>
      </c>
      <c r="F1494" s="178">
        <v>4.6</v>
      </c>
      <c r="G1494" s="178">
        <v>4.63</v>
      </c>
      <c r="H1494" s="178">
        <v>4.7</v>
      </c>
      <c r="I1494" s="178">
        <v>4.74</v>
      </c>
      <c r="J1494" s="178">
        <v>4.84</v>
      </c>
      <c r="K1494" s="179">
        <f>MAX(0,((T1494*(365/365))-VLOOKUP(A1494,VBMA!$A:$D,4,0))  /  (T1494* (365/365)   ))</f>
        <v>0.3330543933</v>
      </c>
      <c r="L1494" s="180">
        <f t="shared" ref="L1494:S1494" si="1497">(B1494*(1-$K1494) * (365/365))/100</f>
        <v>0.02947899582</v>
      </c>
      <c r="M1494" s="180">
        <f t="shared" si="1497"/>
        <v>0.02981246862</v>
      </c>
      <c r="N1494" s="180">
        <f t="shared" si="1497"/>
        <v>0.0300125523</v>
      </c>
      <c r="O1494" s="180">
        <f t="shared" si="1497"/>
        <v>0.03014594142</v>
      </c>
      <c r="P1494" s="180">
        <f t="shared" si="1497"/>
        <v>0.03067949791</v>
      </c>
      <c r="Q1494" s="180">
        <f t="shared" si="1497"/>
        <v>0.03087958159</v>
      </c>
      <c r="R1494" s="180">
        <f t="shared" si="1497"/>
        <v>0.03134644351</v>
      </c>
      <c r="S1494" s="180">
        <f t="shared" si="1497"/>
        <v>0.03161322176</v>
      </c>
      <c r="T1494" s="181">
        <f t="shared" si="3"/>
        <v>4.78</v>
      </c>
      <c r="U1494" s="182">
        <f t="shared" si="4"/>
        <v>43736</v>
      </c>
      <c r="V1494" s="182">
        <f t="shared" si="5"/>
        <v>43827</v>
      </c>
      <c r="W1494" s="182">
        <f t="shared" si="6"/>
        <v>43918</v>
      </c>
      <c r="X1494" s="181">
        <f t="shared" si="7"/>
        <v>184</v>
      </c>
      <c r="Y1494" s="181">
        <f t="shared" si="8"/>
        <v>275</v>
      </c>
      <c r="Z1494" s="181">
        <f t="shared" si="9"/>
        <v>366</v>
      </c>
      <c r="AA1494" s="155"/>
      <c r="AB1494" s="9"/>
      <c r="AC1494" s="9"/>
      <c r="AD1494" s="9"/>
      <c r="AE1494" s="9"/>
      <c r="AF1494" s="9"/>
      <c r="AG1494" s="9"/>
      <c r="AH1494" s="9"/>
    </row>
    <row r="1495" ht="15.75" customHeight="1">
      <c r="A1495" s="177">
        <v>43551.0</v>
      </c>
      <c r="B1495" s="178">
        <v>4.41</v>
      </c>
      <c r="C1495" s="178">
        <v>4.46</v>
      </c>
      <c r="D1495" s="178">
        <v>4.51</v>
      </c>
      <c r="E1495" s="178">
        <v>4.54</v>
      </c>
      <c r="F1495" s="178">
        <v>4.63</v>
      </c>
      <c r="G1495" s="178">
        <v>4.67</v>
      </c>
      <c r="H1495" s="178">
        <v>4.73</v>
      </c>
      <c r="I1495" s="178">
        <v>4.77</v>
      </c>
      <c r="J1495" s="178">
        <v>4.85</v>
      </c>
      <c r="K1495" s="179">
        <f>MAX(0,((T1495*(365/365))-VLOOKUP(A1495,VBMA!$A:$D,4,0))  /  (T1495* (365/365)   ))</f>
        <v>0.3307692308</v>
      </c>
      <c r="L1495" s="180">
        <f t="shared" ref="L1495:S1495" si="1498">(B1495*(1-$K1495) * (365/365))/100</f>
        <v>0.02951307692</v>
      </c>
      <c r="M1495" s="180">
        <f t="shared" si="1498"/>
        <v>0.02984769231</v>
      </c>
      <c r="N1495" s="180">
        <f t="shared" si="1498"/>
        <v>0.03018230769</v>
      </c>
      <c r="O1495" s="180">
        <f t="shared" si="1498"/>
        <v>0.03038307692</v>
      </c>
      <c r="P1495" s="180">
        <f t="shared" si="1498"/>
        <v>0.03098538462</v>
      </c>
      <c r="Q1495" s="180">
        <f t="shared" si="1498"/>
        <v>0.03125307692</v>
      </c>
      <c r="R1495" s="180">
        <f t="shared" si="1498"/>
        <v>0.03165461538</v>
      </c>
      <c r="S1495" s="180">
        <f t="shared" si="1498"/>
        <v>0.03192230769</v>
      </c>
      <c r="T1495" s="181">
        <f t="shared" si="3"/>
        <v>4.81</v>
      </c>
      <c r="U1495" s="182">
        <f t="shared" si="4"/>
        <v>43735</v>
      </c>
      <c r="V1495" s="182">
        <f t="shared" si="5"/>
        <v>43826</v>
      </c>
      <c r="W1495" s="182">
        <f t="shared" si="6"/>
        <v>43917</v>
      </c>
      <c r="X1495" s="181">
        <f t="shared" si="7"/>
        <v>184</v>
      </c>
      <c r="Y1495" s="181">
        <f t="shared" si="8"/>
        <v>275</v>
      </c>
      <c r="Z1495" s="181">
        <f t="shared" si="9"/>
        <v>366</v>
      </c>
      <c r="AA1495" s="155"/>
      <c r="AB1495" s="9"/>
      <c r="AC1495" s="9"/>
      <c r="AD1495" s="9"/>
      <c r="AE1495" s="9"/>
      <c r="AF1495" s="9"/>
      <c r="AG1495" s="9"/>
      <c r="AH1495" s="9"/>
    </row>
    <row r="1496" ht="15.75" customHeight="1">
      <c r="A1496" s="177">
        <v>43550.0</v>
      </c>
      <c r="B1496" s="178">
        <v>4.14</v>
      </c>
      <c r="C1496" s="178">
        <v>4.18</v>
      </c>
      <c r="D1496" s="178">
        <v>4.24</v>
      </c>
      <c r="E1496" s="178">
        <v>4.3</v>
      </c>
      <c r="F1496" s="178">
        <v>4.4</v>
      </c>
      <c r="G1496" s="178">
        <v>4.44</v>
      </c>
      <c r="H1496" s="178">
        <v>4.65</v>
      </c>
      <c r="I1496" s="178">
        <v>4.73</v>
      </c>
      <c r="J1496" s="178">
        <v>4.85</v>
      </c>
      <c r="K1496" s="179">
        <f>MAX(0,((T1496*(365/365))-VLOOKUP(A1496,VBMA!$A:$D,4,0))  /  (T1496* (365/365)   ))</f>
        <v>0.3241164241</v>
      </c>
      <c r="L1496" s="180">
        <f t="shared" ref="L1496:S1496" si="1499">(B1496*(1-$K1496) * (365/365))/100</f>
        <v>0.02798158004</v>
      </c>
      <c r="M1496" s="180">
        <f t="shared" si="1499"/>
        <v>0.02825193347</v>
      </c>
      <c r="N1496" s="180">
        <f t="shared" si="1499"/>
        <v>0.02865746362</v>
      </c>
      <c r="O1496" s="180">
        <f t="shared" si="1499"/>
        <v>0.02906299376</v>
      </c>
      <c r="P1496" s="180">
        <f t="shared" si="1499"/>
        <v>0.02973887734</v>
      </c>
      <c r="Q1496" s="180">
        <f t="shared" si="1499"/>
        <v>0.03000923077</v>
      </c>
      <c r="R1496" s="180">
        <f t="shared" si="1499"/>
        <v>0.03142858628</v>
      </c>
      <c r="S1496" s="180">
        <f t="shared" si="1499"/>
        <v>0.03196929314</v>
      </c>
      <c r="T1496" s="181">
        <f t="shared" si="3"/>
        <v>4.81</v>
      </c>
      <c r="U1496" s="182">
        <f t="shared" si="4"/>
        <v>43734</v>
      </c>
      <c r="V1496" s="182">
        <f t="shared" si="5"/>
        <v>43825</v>
      </c>
      <c r="W1496" s="182">
        <f t="shared" si="6"/>
        <v>43916</v>
      </c>
      <c r="X1496" s="181">
        <f t="shared" si="7"/>
        <v>184</v>
      </c>
      <c r="Y1496" s="181">
        <f t="shared" si="8"/>
        <v>275</v>
      </c>
      <c r="Z1496" s="181">
        <f t="shared" si="9"/>
        <v>366</v>
      </c>
      <c r="AA1496" s="155"/>
      <c r="AB1496" s="9"/>
      <c r="AC1496" s="9"/>
      <c r="AD1496" s="9"/>
      <c r="AE1496" s="9"/>
      <c r="AF1496" s="9"/>
      <c r="AG1496" s="9"/>
      <c r="AH1496" s="9"/>
    </row>
    <row r="1497" ht="15.75" customHeight="1">
      <c r="A1497" s="177">
        <v>43549.0</v>
      </c>
      <c r="B1497" s="178">
        <v>3.69</v>
      </c>
      <c r="C1497" s="178">
        <v>3.73</v>
      </c>
      <c r="D1497" s="178">
        <v>3.79</v>
      </c>
      <c r="E1497" s="178">
        <v>3.9</v>
      </c>
      <c r="F1497" s="178">
        <v>4.01</v>
      </c>
      <c r="G1497" s="178">
        <v>4.09</v>
      </c>
      <c r="H1497" s="178">
        <v>4.52</v>
      </c>
      <c r="I1497" s="178">
        <v>4.62</v>
      </c>
      <c r="J1497" s="178">
        <v>4.77</v>
      </c>
      <c r="K1497" s="179">
        <f>MAX(0,((T1497*(365/365))-VLOOKUP(A1497,VBMA!$A:$D,4,0))  /  (T1497* (365/365)   ))</f>
        <v>0.3281779661</v>
      </c>
      <c r="L1497" s="180">
        <f t="shared" ref="L1497:S1497" si="1500">(B1497*(1-$K1497) * (365/365))/100</f>
        <v>0.02479023305</v>
      </c>
      <c r="M1497" s="180">
        <f t="shared" si="1500"/>
        <v>0.02505896186</v>
      </c>
      <c r="N1497" s="180">
        <f t="shared" si="1500"/>
        <v>0.02546205508</v>
      </c>
      <c r="O1497" s="180">
        <f t="shared" si="1500"/>
        <v>0.02620105932</v>
      </c>
      <c r="P1497" s="180">
        <f t="shared" si="1500"/>
        <v>0.02694006356</v>
      </c>
      <c r="Q1497" s="180">
        <f t="shared" si="1500"/>
        <v>0.02747752119</v>
      </c>
      <c r="R1497" s="180">
        <f t="shared" si="1500"/>
        <v>0.03036635593</v>
      </c>
      <c r="S1497" s="180">
        <f t="shared" si="1500"/>
        <v>0.03103817797</v>
      </c>
      <c r="T1497" s="181">
        <f t="shared" si="3"/>
        <v>4.72</v>
      </c>
      <c r="U1497" s="182">
        <f t="shared" si="4"/>
        <v>43733</v>
      </c>
      <c r="V1497" s="182">
        <f t="shared" si="5"/>
        <v>43824</v>
      </c>
      <c r="W1497" s="182">
        <f t="shared" si="6"/>
        <v>43915</v>
      </c>
      <c r="X1497" s="181">
        <f t="shared" si="7"/>
        <v>184</v>
      </c>
      <c r="Y1497" s="181">
        <f t="shared" si="8"/>
        <v>275</v>
      </c>
      <c r="Z1497" s="181">
        <f t="shared" si="9"/>
        <v>366</v>
      </c>
      <c r="AA1497" s="155"/>
      <c r="AB1497" s="9"/>
      <c r="AC1497" s="9"/>
      <c r="AD1497" s="9"/>
      <c r="AE1497" s="9"/>
      <c r="AF1497" s="9"/>
      <c r="AG1497" s="9"/>
      <c r="AH1497" s="9"/>
    </row>
    <row r="1498" ht="15.75" customHeight="1">
      <c r="A1498" s="177">
        <v>43546.0</v>
      </c>
      <c r="B1498" s="178">
        <v>3.35</v>
      </c>
      <c r="C1498" s="178">
        <v>3.4</v>
      </c>
      <c r="D1498" s="178">
        <v>3.5</v>
      </c>
      <c r="E1498" s="178">
        <v>3.65</v>
      </c>
      <c r="F1498" s="178">
        <v>3.87</v>
      </c>
      <c r="G1498" s="178">
        <v>3.98</v>
      </c>
      <c r="H1498" s="178">
        <v>4.43</v>
      </c>
      <c r="I1498" s="178">
        <v>4.58</v>
      </c>
      <c r="J1498" s="178">
        <v>4.75</v>
      </c>
      <c r="K1498" s="179">
        <f>MAX(0,((T1498*(365/365))-VLOOKUP(A1498,VBMA!$A:$D,4,0))  /  (T1498* (365/365)   ))</f>
        <v>0.3532769556</v>
      </c>
      <c r="L1498" s="180">
        <f t="shared" ref="L1498:S1498" si="1501">(B1498*(1-$K1498) * (365/365))/100</f>
        <v>0.02166522199</v>
      </c>
      <c r="M1498" s="180">
        <f t="shared" si="1501"/>
        <v>0.02198858351</v>
      </c>
      <c r="N1498" s="180">
        <f t="shared" si="1501"/>
        <v>0.02263530655</v>
      </c>
      <c r="O1498" s="180">
        <f t="shared" si="1501"/>
        <v>0.02360539112</v>
      </c>
      <c r="P1498" s="180">
        <f t="shared" si="1501"/>
        <v>0.02502818182</v>
      </c>
      <c r="Q1498" s="180">
        <f t="shared" si="1501"/>
        <v>0.02573957717</v>
      </c>
      <c r="R1498" s="180">
        <f t="shared" si="1501"/>
        <v>0.02864983087</v>
      </c>
      <c r="S1498" s="180">
        <f t="shared" si="1501"/>
        <v>0.02961991543</v>
      </c>
      <c r="T1498" s="181">
        <f t="shared" si="3"/>
        <v>4.73</v>
      </c>
      <c r="U1498" s="182">
        <f t="shared" si="4"/>
        <v>43730</v>
      </c>
      <c r="V1498" s="182">
        <f t="shared" si="5"/>
        <v>43821</v>
      </c>
      <c r="W1498" s="182">
        <f t="shared" si="6"/>
        <v>43912</v>
      </c>
      <c r="X1498" s="181">
        <f t="shared" si="7"/>
        <v>184</v>
      </c>
      <c r="Y1498" s="181">
        <f t="shared" si="8"/>
        <v>275</v>
      </c>
      <c r="Z1498" s="181">
        <f t="shared" si="9"/>
        <v>366</v>
      </c>
      <c r="AA1498" s="155"/>
      <c r="AB1498" s="9"/>
      <c r="AC1498" s="9"/>
      <c r="AD1498" s="9"/>
      <c r="AE1498" s="9"/>
      <c r="AF1498" s="9"/>
      <c r="AG1498" s="9"/>
      <c r="AH1498" s="9"/>
    </row>
    <row r="1499" ht="15.75" customHeight="1">
      <c r="A1499" s="177">
        <v>43545.0</v>
      </c>
      <c r="B1499" s="178">
        <v>3.18</v>
      </c>
      <c r="C1499" s="178">
        <v>3.24</v>
      </c>
      <c r="D1499" s="178">
        <v>3.3</v>
      </c>
      <c r="E1499" s="178">
        <v>3.54</v>
      </c>
      <c r="F1499" s="178">
        <v>3.76</v>
      </c>
      <c r="G1499" s="178">
        <v>3.92</v>
      </c>
      <c r="H1499" s="178">
        <v>4.48</v>
      </c>
      <c r="I1499" s="178">
        <v>4.6</v>
      </c>
      <c r="J1499" s="178">
        <v>4.85</v>
      </c>
      <c r="K1499" s="179">
        <f>MAX(0,((T1499*(365/365))-VLOOKUP(A1499,VBMA!$A:$D,4,0))  /  (T1499* (365/365)   ))</f>
        <v>0.3529661017</v>
      </c>
      <c r="L1499" s="180">
        <f t="shared" ref="L1499:S1499" si="1502">(B1499*(1-$K1499) * (365/365))/100</f>
        <v>0.02057567797</v>
      </c>
      <c r="M1499" s="180">
        <f t="shared" si="1502"/>
        <v>0.02096389831</v>
      </c>
      <c r="N1499" s="180">
        <f t="shared" si="1502"/>
        <v>0.02135211864</v>
      </c>
      <c r="O1499" s="180">
        <f t="shared" si="1502"/>
        <v>0.022905</v>
      </c>
      <c r="P1499" s="180">
        <f t="shared" si="1502"/>
        <v>0.02432847458</v>
      </c>
      <c r="Q1499" s="180">
        <f t="shared" si="1502"/>
        <v>0.02536372881</v>
      </c>
      <c r="R1499" s="180">
        <f t="shared" si="1502"/>
        <v>0.02898711864</v>
      </c>
      <c r="S1499" s="180">
        <f t="shared" si="1502"/>
        <v>0.02976355932</v>
      </c>
      <c r="T1499" s="181">
        <f t="shared" si="3"/>
        <v>4.72</v>
      </c>
      <c r="U1499" s="182">
        <f t="shared" si="4"/>
        <v>43729</v>
      </c>
      <c r="V1499" s="182">
        <f t="shared" si="5"/>
        <v>43820</v>
      </c>
      <c r="W1499" s="182">
        <f t="shared" si="6"/>
        <v>43911</v>
      </c>
      <c r="X1499" s="181">
        <f t="shared" si="7"/>
        <v>184</v>
      </c>
      <c r="Y1499" s="181">
        <f t="shared" si="8"/>
        <v>275</v>
      </c>
      <c r="Z1499" s="181">
        <f t="shared" si="9"/>
        <v>366</v>
      </c>
      <c r="AA1499" s="155"/>
      <c r="AB1499" s="9"/>
      <c r="AC1499" s="9"/>
      <c r="AD1499" s="9"/>
      <c r="AE1499" s="9"/>
      <c r="AF1499" s="9"/>
      <c r="AG1499" s="9"/>
      <c r="AH1499" s="9"/>
    </row>
    <row r="1500" ht="15.75" customHeight="1">
      <c r="A1500" s="177">
        <v>43544.0</v>
      </c>
      <c r="B1500" s="178">
        <v>3.15</v>
      </c>
      <c r="C1500" s="178">
        <v>3.25</v>
      </c>
      <c r="D1500" s="178">
        <v>3.33</v>
      </c>
      <c r="E1500" s="178">
        <v>3.53</v>
      </c>
      <c r="F1500" s="178">
        <v>3.73</v>
      </c>
      <c r="G1500" s="178">
        <v>3.9</v>
      </c>
      <c r="H1500" s="178">
        <v>4.36</v>
      </c>
      <c r="I1500" s="178">
        <v>4.52</v>
      </c>
      <c r="J1500" s="178">
        <v>4.74</v>
      </c>
      <c r="K1500" s="179">
        <f>MAX(0,((T1500*(365/365))-VLOOKUP(A1500,VBMA!$A:$D,4,0))  /  (T1500* (365/365)   ))</f>
        <v>0.3455128205</v>
      </c>
      <c r="L1500" s="180">
        <f t="shared" ref="L1500:S1500" si="1503">(B1500*(1-$K1500) * (365/365))/100</f>
        <v>0.02061634615</v>
      </c>
      <c r="M1500" s="180">
        <f t="shared" si="1503"/>
        <v>0.02127083333</v>
      </c>
      <c r="N1500" s="180">
        <f t="shared" si="1503"/>
        <v>0.02179442308</v>
      </c>
      <c r="O1500" s="180">
        <f t="shared" si="1503"/>
        <v>0.02310339744</v>
      </c>
      <c r="P1500" s="180">
        <f t="shared" si="1503"/>
        <v>0.02441237179</v>
      </c>
      <c r="Q1500" s="180">
        <f t="shared" si="1503"/>
        <v>0.025525</v>
      </c>
      <c r="R1500" s="180">
        <f t="shared" si="1503"/>
        <v>0.02853564103</v>
      </c>
      <c r="S1500" s="180">
        <f t="shared" si="1503"/>
        <v>0.02958282051</v>
      </c>
      <c r="T1500" s="181">
        <f t="shared" si="3"/>
        <v>4.68</v>
      </c>
      <c r="U1500" s="182">
        <f t="shared" si="4"/>
        <v>43728</v>
      </c>
      <c r="V1500" s="182">
        <f t="shared" si="5"/>
        <v>43819</v>
      </c>
      <c r="W1500" s="182">
        <f t="shared" si="6"/>
        <v>43910</v>
      </c>
      <c r="X1500" s="181">
        <f t="shared" si="7"/>
        <v>184</v>
      </c>
      <c r="Y1500" s="181">
        <f t="shared" si="8"/>
        <v>275</v>
      </c>
      <c r="Z1500" s="181">
        <f t="shared" si="9"/>
        <v>366</v>
      </c>
      <c r="AA1500" s="155"/>
      <c r="AB1500" s="9"/>
      <c r="AC1500" s="9"/>
      <c r="AD1500" s="9"/>
      <c r="AE1500" s="9"/>
      <c r="AF1500" s="9"/>
      <c r="AG1500" s="9"/>
      <c r="AH1500" s="9"/>
    </row>
    <row r="1501" ht="15.75" customHeight="1">
      <c r="A1501" s="177">
        <v>43543.0</v>
      </c>
      <c r="B1501" s="178">
        <v>3.13</v>
      </c>
      <c r="C1501" s="178">
        <v>3.21</v>
      </c>
      <c r="D1501" s="178">
        <v>3.3</v>
      </c>
      <c r="E1501" s="178">
        <v>3.53</v>
      </c>
      <c r="F1501" s="178">
        <v>3.73</v>
      </c>
      <c r="G1501" s="178">
        <v>3.87</v>
      </c>
      <c r="H1501" s="178">
        <v>4.4</v>
      </c>
      <c r="I1501" s="178">
        <v>4.55</v>
      </c>
      <c r="J1501" s="178">
        <v>4.77</v>
      </c>
      <c r="K1501" s="179">
        <f>MAX(0,((T1501*(365/365))-VLOOKUP(A1501,VBMA!$A:$D,4,0))  /  (T1501* (365/365)   ))</f>
        <v>0.36</v>
      </c>
      <c r="L1501" s="180">
        <f t="shared" ref="L1501:S1501" si="1504">(B1501*(1-$K1501) * (365/365))/100</f>
        <v>0.020032</v>
      </c>
      <c r="M1501" s="180">
        <f t="shared" si="1504"/>
        <v>0.020544</v>
      </c>
      <c r="N1501" s="180">
        <f t="shared" si="1504"/>
        <v>0.02112</v>
      </c>
      <c r="O1501" s="180">
        <f t="shared" si="1504"/>
        <v>0.022592</v>
      </c>
      <c r="P1501" s="180">
        <f t="shared" si="1504"/>
        <v>0.023872</v>
      </c>
      <c r="Q1501" s="180">
        <f t="shared" si="1504"/>
        <v>0.024768</v>
      </c>
      <c r="R1501" s="180">
        <f t="shared" si="1504"/>
        <v>0.02816</v>
      </c>
      <c r="S1501" s="180">
        <f t="shared" si="1504"/>
        <v>0.02912</v>
      </c>
      <c r="T1501" s="181">
        <f t="shared" si="3"/>
        <v>4.7</v>
      </c>
      <c r="U1501" s="182">
        <f t="shared" si="4"/>
        <v>43727</v>
      </c>
      <c r="V1501" s="182">
        <f t="shared" si="5"/>
        <v>43818</v>
      </c>
      <c r="W1501" s="182">
        <f t="shared" si="6"/>
        <v>43909</v>
      </c>
      <c r="X1501" s="181">
        <f t="shared" si="7"/>
        <v>184</v>
      </c>
      <c r="Y1501" s="181">
        <f t="shared" si="8"/>
        <v>275</v>
      </c>
      <c r="Z1501" s="181">
        <f t="shared" si="9"/>
        <v>366</v>
      </c>
      <c r="AA1501" s="155"/>
      <c r="AB1501" s="9"/>
      <c r="AC1501" s="9"/>
      <c r="AD1501" s="9"/>
      <c r="AE1501" s="9"/>
      <c r="AF1501" s="9"/>
      <c r="AG1501" s="9"/>
      <c r="AH1501" s="9"/>
    </row>
    <row r="1502" ht="15.75" customHeight="1">
      <c r="A1502" s="177">
        <v>43542.0</v>
      </c>
      <c r="B1502" s="178">
        <v>3.16</v>
      </c>
      <c r="C1502" s="178">
        <v>3.22</v>
      </c>
      <c r="D1502" s="178">
        <v>3.3</v>
      </c>
      <c r="E1502" s="178">
        <v>3.48</v>
      </c>
      <c r="F1502" s="178">
        <v>3.74</v>
      </c>
      <c r="G1502" s="178">
        <v>3.9</v>
      </c>
      <c r="H1502" s="178">
        <v>4.4</v>
      </c>
      <c r="I1502" s="178">
        <v>4.55</v>
      </c>
      <c r="J1502" s="178">
        <v>4.75</v>
      </c>
      <c r="K1502" s="179">
        <f>MAX(0,((T1502*(365/365))-VLOOKUP(A1502,VBMA!$A:$D,4,0))  /  (T1502* (365/365)   ))</f>
        <v>0.3627659574</v>
      </c>
      <c r="L1502" s="180">
        <f t="shared" ref="L1502:S1502" si="1505">(B1502*(1-$K1502) * (365/365))/100</f>
        <v>0.02013659574</v>
      </c>
      <c r="M1502" s="180">
        <f t="shared" si="1505"/>
        <v>0.02051893617</v>
      </c>
      <c r="N1502" s="180">
        <f t="shared" si="1505"/>
        <v>0.0210287234</v>
      </c>
      <c r="O1502" s="180">
        <f t="shared" si="1505"/>
        <v>0.02217574468</v>
      </c>
      <c r="P1502" s="180">
        <f t="shared" si="1505"/>
        <v>0.02383255319</v>
      </c>
      <c r="Q1502" s="180">
        <f t="shared" si="1505"/>
        <v>0.02485212766</v>
      </c>
      <c r="R1502" s="180">
        <f t="shared" si="1505"/>
        <v>0.02803829787</v>
      </c>
      <c r="S1502" s="180">
        <f t="shared" si="1505"/>
        <v>0.02899414894</v>
      </c>
      <c r="T1502" s="181">
        <f t="shared" si="3"/>
        <v>4.7</v>
      </c>
      <c r="U1502" s="182">
        <f t="shared" si="4"/>
        <v>43726</v>
      </c>
      <c r="V1502" s="182">
        <f t="shared" si="5"/>
        <v>43817</v>
      </c>
      <c r="W1502" s="182">
        <f t="shared" si="6"/>
        <v>43908</v>
      </c>
      <c r="X1502" s="181">
        <f t="shared" si="7"/>
        <v>184</v>
      </c>
      <c r="Y1502" s="181">
        <f t="shared" si="8"/>
        <v>275</v>
      </c>
      <c r="Z1502" s="181">
        <f t="shared" si="9"/>
        <v>366</v>
      </c>
      <c r="AA1502" s="155"/>
      <c r="AB1502" s="9"/>
      <c r="AC1502" s="9"/>
      <c r="AD1502" s="9"/>
      <c r="AE1502" s="9"/>
      <c r="AF1502" s="9"/>
      <c r="AG1502" s="9"/>
      <c r="AH1502" s="9"/>
    </row>
    <row r="1503" ht="15.75" customHeight="1">
      <c r="A1503" s="177">
        <v>43539.0</v>
      </c>
      <c r="B1503" s="178">
        <v>3.28</v>
      </c>
      <c r="C1503" s="178">
        <v>3.34</v>
      </c>
      <c r="D1503" s="178">
        <v>3.42</v>
      </c>
      <c r="E1503" s="178">
        <v>3.7</v>
      </c>
      <c r="F1503" s="178">
        <v>3.9</v>
      </c>
      <c r="G1503" s="178">
        <v>3.96</v>
      </c>
      <c r="H1503" s="178">
        <v>4.43</v>
      </c>
      <c r="I1503" s="178">
        <v>4.55</v>
      </c>
      <c r="J1503" s="178">
        <v>4.83</v>
      </c>
      <c r="K1503" s="179">
        <f>MAX(0,((T1503*(365/365))-VLOOKUP(A1503,VBMA!$A:$D,4,0))  /  (T1503* (365/365)   ))</f>
        <v>0.3625267666</v>
      </c>
      <c r="L1503" s="180">
        <f t="shared" ref="L1503:S1503" si="1506">(B1503*(1-$K1503) * (365/365))/100</f>
        <v>0.02090912206</v>
      </c>
      <c r="M1503" s="180">
        <f t="shared" si="1506"/>
        <v>0.021291606</v>
      </c>
      <c r="N1503" s="180">
        <f t="shared" si="1506"/>
        <v>0.02180158458</v>
      </c>
      <c r="O1503" s="180">
        <f t="shared" si="1506"/>
        <v>0.02358650964</v>
      </c>
      <c r="P1503" s="180">
        <f t="shared" si="1506"/>
        <v>0.0248614561</v>
      </c>
      <c r="Q1503" s="180">
        <f t="shared" si="1506"/>
        <v>0.02524394004</v>
      </c>
      <c r="R1503" s="180">
        <f t="shared" si="1506"/>
        <v>0.02824006424</v>
      </c>
      <c r="S1503" s="180">
        <f t="shared" si="1506"/>
        <v>0.02900503212</v>
      </c>
      <c r="T1503" s="181">
        <f t="shared" si="3"/>
        <v>4.67</v>
      </c>
      <c r="U1503" s="182">
        <f t="shared" si="4"/>
        <v>43723</v>
      </c>
      <c r="V1503" s="182">
        <f t="shared" si="5"/>
        <v>43814</v>
      </c>
      <c r="W1503" s="182">
        <f t="shared" si="6"/>
        <v>43905</v>
      </c>
      <c r="X1503" s="181">
        <f t="shared" si="7"/>
        <v>184</v>
      </c>
      <c r="Y1503" s="181">
        <f t="shared" si="8"/>
        <v>275</v>
      </c>
      <c r="Z1503" s="181">
        <f t="shared" si="9"/>
        <v>366</v>
      </c>
      <c r="AA1503" s="155"/>
      <c r="AB1503" s="9"/>
      <c r="AC1503" s="9"/>
      <c r="AD1503" s="9"/>
      <c r="AE1503" s="9"/>
      <c r="AF1503" s="9"/>
      <c r="AG1503" s="9"/>
      <c r="AH1503" s="9"/>
    </row>
    <row r="1504" ht="15.75" customHeight="1">
      <c r="A1504" s="177">
        <v>43538.0</v>
      </c>
      <c r="B1504" s="178">
        <v>3.46</v>
      </c>
      <c r="C1504" s="178">
        <v>3.52</v>
      </c>
      <c r="D1504" s="178">
        <v>3.6</v>
      </c>
      <c r="E1504" s="178">
        <v>3.84</v>
      </c>
      <c r="F1504" s="178">
        <v>4.02</v>
      </c>
      <c r="G1504" s="178">
        <v>4.1</v>
      </c>
      <c r="H1504" s="178">
        <v>4.55</v>
      </c>
      <c r="I1504" s="178">
        <v>4.65</v>
      </c>
      <c r="J1504" s="178">
        <v>4.85</v>
      </c>
      <c r="K1504" s="179">
        <f>MAX(0,((T1504*(365/365))-VLOOKUP(A1504,VBMA!$A:$D,4,0))  /  (T1504* (365/365)   ))</f>
        <v>0.3757894737</v>
      </c>
      <c r="L1504" s="180">
        <f t="shared" ref="L1504:S1504" si="1507">(B1504*(1-$K1504) * (365/365))/100</f>
        <v>0.02159768421</v>
      </c>
      <c r="M1504" s="180">
        <f t="shared" si="1507"/>
        <v>0.02197221053</v>
      </c>
      <c r="N1504" s="180">
        <f t="shared" si="1507"/>
        <v>0.02247157895</v>
      </c>
      <c r="O1504" s="180">
        <f t="shared" si="1507"/>
        <v>0.02396968421</v>
      </c>
      <c r="P1504" s="180">
        <f t="shared" si="1507"/>
        <v>0.02509326316</v>
      </c>
      <c r="Q1504" s="180">
        <f t="shared" si="1507"/>
        <v>0.02559263158</v>
      </c>
      <c r="R1504" s="180">
        <f t="shared" si="1507"/>
        <v>0.02840157895</v>
      </c>
      <c r="S1504" s="180">
        <f t="shared" si="1507"/>
        <v>0.02902578947</v>
      </c>
      <c r="T1504" s="181">
        <f t="shared" si="3"/>
        <v>4.75</v>
      </c>
      <c r="U1504" s="182">
        <f t="shared" si="4"/>
        <v>43722</v>
      </c>
      <c r="V1504" s="182">
        <f t="shared" si="5"/>
        <v>43813</v>
      </c>
      <c r="W1504" s="182">
        <f t="shared" si="6"/>
        <v>43904</v>
      </c>
      <c r="X1504" s="181">
        <f t="shared" si="7"/>
        <v>184</v>
      </c>
      <c r="Y1504" s="181">
        <f t="shared" si="8"/>
        <v>275</v>
      </c>
      <c r="Z1504" s="181">
        <f t="shared" si="9"/>
        <v>366</v>
      </c>
      <c r="AA1504" s="155"/>
      <c r="AB1504" s="9"/>
      <c r="AC1504" s="9"/>
      <c r="AD1504" s="9"/>
      <c r="AE1504" s="9"/>
      <c r="AF1504" s="9"/>
      <c r="AG1504" s="9"/>
      <c r="AH1504" s="9"/>
    </row>
    <row r="1505" ht="15.75" customHeight="1">
      <c r="A1505" s="177">
        <v>43537.0</v>
      </c>
      <c r="B1505" s="178">
        <v>3.63</v>
      </c>
      <c r="C1505" s="178">
        <v>3.73</v>
      </c>
      <c r="D1505" s="178">
        <v>3.84</v>
      </c>
      <c r="E1505" s="178">
        <v>3.96</v>
      </c>
      <c r="F1505" s="178">
        <v>4.21</v>
      </c>
      <c r="G1505" s="178">
        <v>4.31</v>
      </c>
      <c r="H1505" s="178">
        <v>4.62</v>
      </c>
      <c r="I1505" s="178">
        <v>4.75</v>
      </c>
      <c r="J1505" s="178">
        <v>4.87</v>
      </c>
      <c r="K1505" s="179">
        <f>MAX(0,((T1505*(365/365))-VLOOKUP(A1505,VBMA!$A:$D,4,0))  /  (T1505* (365/365)   ))</f>
        <v>0.4176229508</v>
      </c>
      <c r="L1505" s="180">
        <f t="shared" ref="L1505:S1505" si="1508">(B1505*(1-$K1505) * (365/365))/100</f>
        <v>0.02114028689</v>
      </c>
      <c r="M1505" s="180">
        <f t="shared" si="1508"/>
        <v>0.02172266393</v>
      </c>
      <c r="N1505" s="180">
        <f t="shared" si="1508"/>
        <v>0.02236327869</v>
      </c>
      <c r="O1505" s="180">
        <f t="shared" si="1508"/>
        <v>0.02306213115</v>
      </c>
      <c r="P1505" s="180">
        <f t="shared" si="1508"/>
        <v>0.02451807377</v>
      </c>
      <c r="Q1505" s="180">
        <f t="shared" si="1508"/>
        <v>0.02510045082</v>
      </c>
      <c r="R1505" s="180">
        <f t="shared" si="1508"/>
        <v>0.02690581967</v>
      </c>
      <c r="S1505" s="180">
        <f t="shared" si="1508"/>
        <v>0.02766290984</v>
      </c>
      <c r="T1505" s="181">
        <f t="shared" si="3"/>
        <v>4.88</v>
      </c>
      <c r="U1505" s="182">
        <f t="shared" si="4"/>
        <v>43721</v>
      </c>
      <c r="V1505" s="182">
        <f t="shared" si="5"/>
        <v>43812</v>
      </c>
      <c r="W1505" s="182">
        <f t="shared" si="6"/>
        <v>43903</v>
      </c>
      <c r="X1505" s="181">
        <f t="shared" si="7"/>
        <v>184</v>
      </c>
      <c r="Y1505" s="181">
        <f t="shared" si="8"/>
        <v>275</v>
      </c>
      <c r="Z1505" s="181">
        <f t="shared" si="9"/>
        <v>366</v>
      </c>
      <c r="AA1505" s="155"/>
      <c r="AB1505" s="9"/>
      <c r="AC1505" s="9"/>
      <c r="AD1505" s="9"/>
      <c r="AE1505" s="9"/>
      <c r="AF1505" s="9"/>
      <c r="AG1505" s="9"/>
      <c r="AH1505" s="9"/>
    </row>
    <row r="1506" ht="15.75" customHeight="1">
      <c r="A1506" s="177">
        <v>43536.0</v>
      </c>
      <c r="B1506" s="178">
        <v>3.74</v>
      </c>
      <c r="C1506" s="178">
        <v>3.86</v>
      </c>
      <c r="D1506" s="178">
        <v>3.96</v>
      </c>
      <c r="E1506" s="178">
        <v>4.1</v>
      </c>
      <c r="F1506" s="178">
        <v>4.28</v>
      </c>
      <c r="G1506" s="178">
        <v>4.36</v>
      </c>
      <c r="H1506" s="178">
        <v>4.64</v>
      </c>
      <c r="I1506" s="178">
        <v>4.7</v>
      </c>
      <c r="J1506" s="178">
        <v>4.78</v>
      </c>
      <c r="K1506" s="179">
        <f>MAX(0,((T1506*(365/365))-VLOOKUP(A1506,VBMA!$A:$D,4,0))  /  (T1506* (365/365)   ))</f>
        <v>0.393907563</v>
      </c>
      <c r="L1506" s="180">
        <f t="shared" ref="L1506:S1506" si="1509">(B1506*(1-$K1506) * (365/365))/100</f>
        <v>0.02266785714</v>
      </c>
      <c r="M1506" s="180">
        <f t="shared" si="1509"/>
        <v>0.02339516807</v>
      </c>
      <c r="N1506" s="180">
        <f t="shared" si="1509"/>
        <v>0.0240012605</v>
      </c>
      <c r="O1506" s="180">
        <f t="shared" si="1509"/>
        <v>0.02484978992</v>
      </c>
      <c r="P1506" s="180">
        <f t="shared" si="1509"/>
        <v>0.0259407563</v>
      </c>
      <c r="Q1506" s="180">
        <f t="shared" si="1509"/>
        <v>0.02642563025</v>
      </c>
      <c r="R1506" s="180">
        <f t="shared" si="1509"/>
        <v>0.02812268908</v>
      </c>
      <c r="S1506" s="180">
        <f t="shared" si="1509"/>
        <v>0.02848634454</v>
      </c>
      <c r="T1506" s="181">
        <f t="shared" si="3"/>
        <v>4.76</v>
      </c>
      <c r="U1506" s="182">
        <f t="shared" si="4"/>
        <v>43720</v>
      </c>
      <c r="V1506" s="182">
        <f t="shared" si="5"/>
        <v>43811</v>
      </c>
      <c r="W1506" s="182">
        <f t="shared" si="6"/>
        <v>43902</v>
      </c>
      <c r="X1506" s="181">
        <f t="shared" si="7"/>
        <v>184</v>
      </c>
      <c r="Y1506" s="181">
        <f t="shared" si="8"/>
        <v>275</v>
      </c>
      <c r="Z1506" s="181">
        <f t="shared" si="9"/>
        <v>366</v>
      </c>
      <c r="AA1506" s="155"/>
      <c r="AB1506" s="9"/>
      <c r="AC1506" s="9"/>
      <c r="AD1506" s="9"/>
      <c r="AE1506" s="9"/>
      <c r="AF1506" s="9"/>
      <c r="AG1506" s="9"/>
      <c r="AH1506" s="9"/>
    </row>
    <row r="1507" ht="15.75" customHeight="1">
      <c r="A1507" s="177">
        <v>43535.0</v>
      </c>
      <c r="B1507" s="178">
        <v>3.82</v>
      </c>
      <c r="C1507" s="178">
        <v>3.92</v>
      </c>
      <c r="D1507" s="178">
        <v>4.03</v>
      </c>
      <c r="E1507" s="178">
        <v>4.15</v>
      </c>
      <c r="F1507" s="178">
        <v>4.32</v>
      </c>
      <c r="G1507" s="178">
        <v>4.42</v>
      </c>
      <c r="H1507" s="178">
        <v>4.69</v>
      </c>
      <c r="I1507" s="178">
        <v>4.83</v>
      </c>
      <c r="J1507" s="178">
        <v>4.94</v>
      </c>
      <c r="K1507" s="179">
        <f>MAX(0,((T1507*(365/365))-VLOOKUP(A1507,VBMA!$A:$D,4,0))  /  (T1507* (365/365)   ))</f>
        <v>0.415694165</v>
      </c>
      <c r="L1507" s="180">
        <f t="shared" ref="L1507:S1507" si="1510">(B1507*(1-$K1507) * (365/365))/100</f>
        <v>0.0223204829</v>
      </c>
      <c r="M1507" s="180">
        <f t="shared" si="1510"/>
        <v>0.02290478873</v>
      </c>
      <c r="N1507" s="180">
        <f t="shared" si="1510"/>
        <v>0.02354752515</v>
      </c>
      <c r="O1507" s="180">
        <f t="shared" si="1510"/>
        <v>0.02424869215</v>
      </c>
      <c r="P1507" s="180">
        <f t="shared" si="1510"/>
        <v>0.02524201207</v>
      </c>
      <c r="Q1507" s="180">
        <f t="shared" si="1510"/>
        <v>0.02582631791</v>
      </c>
      <c r="R1507" s="180">
        <f t="shared" si="1510"/>
        <v>0.02740394366</v>
      </c>
      <c r="S1507" s="180">
        <f t="shared" si="1510"/>
        <v>0.02822197183</v>
      </c>
      <c r="T1507" s="181">
        <f t="shared" si="3"/>
        <v>4.97</v>
      </c>
      <c r="U1507" s="182">
        <f t="shared" si="4"/>
        <v>43719</v>
      </c>
      <c r="V1507" s="182">
        <f t="shared" si="5"/>
        <v>43810</v>
      </c>
      <c r="W1507" s="182">
        <f t="shared" si="6"/>
        <v>43901</v>
      </c>
      <c r="X1507" s="181">
        <f t="shared" si="7"/>
        <v>184</v>
      </c>
      <c r="Y1507" s="181">
        <f t="shared" si="8"/>
        <v>275</v>
      </c>
      <c r="Z1507" s="181">
        <f t="shared" si="9"/>
        <v>366</v>
      </c>
      <c r="AA1507" s="155"/>
      <c r="AB1507" s="9"/>
      <c r="AC1507" s="9"/>
      <c r="AD1507" s="9"/>
      <c r="AE1507" s="9"/>
      <c r="AF1507" s="9"/>
      <c r="AG1507" s="9"/>
      <c r="AH1507" s="9"/>
    </row>
    <row r="1508" ht="15.75" customHeight="1">
      <c r="A1508" s="177">
        <v>43532.0</v>
      </c>
      <c r="B1508" s="178">
        <v>3.84</v>
      </c>
      <c r="C1508" s="178">
        <v>3.9</v>
      </c>
      <c r="D1508" s="178">
        <v>4.06</v>
      </c>
      <c r="E1508" s="178">
        <v>4.2</v>
      </c>
      <c r="F1508" s="178">
        <v>4.36</v>
      </c>
      <c r="G1508" s="178">
        <v>4.42</v>
      </c>
      <c r="H1508" s="178">
        <v>4.66</v>
      </c>
      <c r="I1508" s="178">
        <v>4.83</v>
      </c>
      <c r="J1508" s="178">
        <v>4.9</v>
      </c>
      <c r="K1508" s="179">
        <f>MAX(0,((T1508*(365/365))-VLOOKUP(A1508,VBMA!$A:$D,4,0))  /  (T1508* (365/365)   ))</f>
        <v>0.4224</v>
      </c>
      <c r="L1508" s="180">
        <f t="shared" ref="L1508:S1508" si="1511">(B1508*(1-$K1508) * (365/365))/100</f>
        <v>0.02217984</v>
      </c>
      <c r="M1508" s="180">
        <f t="shared" si="1511"/>
        <v>0.0225264</v>
      </c>
      <c r="N1508" s="180">
        <f t="shared" si="1511"/>
        <v>0.02345056</v>
      </c>
      <c r="O1508" s="180">
        <f t="shared" si="1511"/>
        <v>0.0242592</v>
      </c>
      <c r="P1508" s="180">
        <f t="shared" si="1511"/>
        <v>0.02518336</v>
      </c>
      <c r="Q1508" s="180">
        <f t="shared" si="1511"/>
        <v>0.02552992</v>
      </c>
      <c r="R1508" s="180">
        <f t="shared" si="1511"/>
        <v>0.02691616</v>
      </c>
      <c r="S1508" s="180">
        <f t="shared" si="1511"/>
        <v>0.02789808</v>
      </c>
      <c r="T1508" s="181">
        <f t="shared" si="3"/>
        <v>5</v>
      </c>
      <c r="U1508" s="182">
        <f t="shared" si="4"/>
        <v>43716</v>
      </c>
      <c r="V1508" s="182">
        <f t="shared" si="5"/>
        <v>43807</v>
      </c>
      <c r="W1508" s="182">
        <f t="shared" si="6"/>
        <v>43898</v>
      </c>
      <c r="X1508" s="181">
        <f t="shared" si="7"/>
        <v>184</v>
      </c>
      <c r="Y1508" s="181">
        <f t="shared" si="8"/>
        <v>275</v>
      </c>
      <c r="Z1508" s="181">
        <f t="shared" si="9"/>
        <v>366</v>
      </c>
      <c r="AA1508" s="155"/>
      <c r="AB1508" s="9"/>
      <c r="AC1508" s="9"/>
      <c r="AD1508" s="9"/>
      <c r="AE1508" s="9"/>
      <c r="AF1508" s="9"/>
      <c r="AG1508" s="9"/>
      <c r="AH1508" s="9"/>
    </row>
    <row r="1509" ht="15.75" customHeight="1">
      <c r="A1509" s="177">
        <v>43531.0</v>
      </c>
      <c r="B1509" s="178">
        <v>3.9</v>
      </c>
      <c r="C1509" s="178">
        <v>3.98</v>
      </c>
      <c r="D1509" s="178">
        <v>4.1</v>
      </c>
      <c r="E1509" s="178">
        <v>4.18</v>
      </c>
      <c r="F1509" s="178">
        <v>4.37</v>
      </c>
      <c r="G1509" s="178">
        <v>4.48</v>
      </c>
      <c r="H1509" s="178">
        <v>4.74</v>
      </c>
      <c r="I1509" s="178">
        <v>4.86</v>
      </c>
      <c r="J1509" s="178">
        <v>4.94</v>
      </c>
      <c r="K1509" s="179">
        <f>MAX(0,((T1509*(365/365))-VLOOKUP(A1509,VBMA!$A:$D,4,0))  /  (T1509* (365/365)   ))</f>
        <v>0.4226907631</v>
      </c>
      <c r="L1509" s="180">
        <f t="shared" ref="L1509:S1509" si="1512">(B1509*(1-$K1509) * (365/365))/100</f>
        <v>0.02251506024</v>
      </c>
      <c r="M1509" s="180">
        <f t="shared" si="1512"/>
        <v>0.02297690763</v>
      </c>
      <c r="N1509" s="180">
        <f t="shared" si="1512"/>
        <v>0.02366967871</v>
      </c>
      <c r="O1509" s="180">
        <f t="shared" si="1512"/>
        <v>0.0241315261</v>
      </c>
      <c r="P1509" s="180">
        <f t="shared" si="1512"/>
        <v>0.02522841365</v>
      </c>
      <c r="Q1509" s="180">
        <f t="shared" si="1512"/>
        <v>0.02586345382</v>
      </c>
      <c r="R1509" s="180">
        <f t="shared" si="1512"/>
        <v>0.02736445783</v>
      </c>
      <c r="S1509" s="180">
        <f t="shared" si="1512"/>
        <v>0.02805722892</v>
      </c>
      <c r="T1509" s="181">
        <f t="shared" si="3"/>
        <v>4.98</v>
      </c>
      <c r="U1509" s="182">
        <f t="shared" si="4"/>
        <v>43715</v>
      </c>
      <c r="V1509" s="182">
        <f t="shared" si="5"/>
        <v>43806</v>
      </c>
      <c r="W1509" s="182">
        <f t="shared" si="6"/>
        <v>43897</v>
      </c>
      <c r="X1509" s="181">
        <f t="shared" si="7"/>
        <v>184</v>
      </c>
      <c r="Y1509" s="181">
        <f t="shared" si="8"/>
        <v>275</v>
      </c>
      <c r="Z1509" s="181">
        <f t="shared" si="9"/>
        <v>366</v>
      </c>
      <c r="AA1509" s="155"/>
      <c r="AB1509" s="9"/>
      <c r="AC1509" s="9"/>
      <c r="AD1509" s="9"/>
      <c r="AE1509" s="9"/>
      <c r="AF1509" s="9"/>
      <c r="AG1509" s="9"/>
      <c r="AH1509" s="9"/>
    </row>
    <row r="1510" ht="15.75" customHeight="1">
      <c r="A1510" s="177">
        <v>43530.0</v>
      </c>
      <c r="B1510" s="178">
        <v>4.07</v>
      </c>
      <c r="C1510" s="178">
        <v>4.13</v>
      </c>
      <c r="D1510" s="178">
        <v>4.23</v>
      </c>
      <c r="E1510" s="178">
        <v>4.35</v>
      </c>
      <c r="F1510" s="178">
        <v>4.47</v>
      </c>
      <c r="G1510" s="178">
        <v>4.53</v>
      </c>
      <c r="H1510" s="178">
        <v>4.72</v>
      </c>
      <c r="I1510" s="178">
        <v>4.88</v>
      </c>
      <c r="J1510" s="178">
        <v>4.98</v>
      </c>
      <c r="K1510" s="179">
        <f>MAX(0,((T1510*(365/365))-VLOOKUP(A1510,VBMA!$A:$D,4,0))  /  (T1510* (365/365)   ))</f>
        <v>0.4204365079</v>
      </c>
      <c r="L1510" s="180">
        <f t="shared" ref="L1510:S1510" si="1513">(B1510*(1-$K1510) * (365/365))/100</f>
        <v>0.02358823413</v>
      </c>
      <c r="M1510" s="180">
        <f t="shared" si="1513"/>
        <v>0.02393597222</v>
      </c>
      <c r="N1510" s="180">
        <f t="shared" si="1513"/>
        <v>0.02451553571</v>
      </c>
      <c r="O1510" s="180">
        <f t="shared" si="1513"/>
        <v>0.0252110119</v>
      </c>
      <c r="P1510" s="180">
        <f t="shared" si="1513"/>
        <v>0.0259064881</v>
      </c>
      <c r="Q1510" s="180">
        <f t="shared" si="1513"/>
        <v>0.02625422619</v>
      </c>
      <c r="R1510" s="180">
        <f t="shared" si="1513"/>
        <v>0.02735539683</v>
      </c>
      <c r="S1510" s="180">
        <f t="shared" si="1513"/>
        <v>0.02828269841</v>
      </c>
      <c r="T1510" s="181">
        <f t="shared" si="3"/>
        <v>5.04</v>
      </c>
      <c r="U1510" s="182">
        <f t="shared" si="4"/>
        <v>43714</v>
      </c>
      <c r="V1510" s="182">
        <f t="shared" si="5"/>
        <v>43805</v>
      </c>
      <c r="W1510" s="182">
        <f t="shared" si="6"/>
        <v>43896</v>
      </c>
      <c r="X1510" s="181">
        <f t="shared" si="7"/>
        <v>184</v>
      </c>
      <c r="Y1510" s="181">
        <f t="shared" si="8"/>
        <v>275</v>
      </c>
      <c r="Z1510" s="181">
        <f t="shared" si="9"/>
        <v>366</v>
      </c>
      <c r="AA1510" s="155"/>
      <c r="AB1510" s="9"/>
      <c r="AC1510" s="9"/>
      <c r="AD1510" s="9"/>
      <c r="AE1510" s="9"/>
      <c r="AF1510" s="9"/>
      <c r="AG1510" s="9"/>
      <c r="AH1510" s="9"/>
    </row>
    <row r="1511" ht="15.75" customHeight="1">
      <c r="A1511" s="177">
        <v>43529.0</v>
      </c>
      <c r="B1511" s="178">
        <v>4.06</v>
      </c>
      <c r="C1511" s="178">
        <v>4.16</v>
      </c>
      <c r="D1511" s="178">
        <v>4.27</v>
      </c>
      <c r="E1511" s="178">
        <v>4.35</v>
      </c>
      <c r="F1511" s="178">
        <v>4.5</v>
      </c>
      <c r="G1511" s="178">
        <v>4.55</v>
      </c>
      <c r="H1511" s="178">
        <v>4.84</v>
      </c>
      <c r="I1511" s="178">
        <v>5.05</v>
      </c>
      <c r="J1511" s="178">
        <v>5.13</v>
      </c>
      <c r="K1511" s="179">
        <f>MAX(0,((T1511*(365/365))-VLOOKUP(A1511,VBMA!$A:$D,4,0))  /  (T1511* (365/365)   ))</f>
        <v>0.4458174905</v>
      </c>
      <c r="L1511" s="180">
        <f t="shared" ref="L1511:S1511" si="1514">(B1511*(1-$K1511) * (365/365))/100</f>
        <v>0.02249980989</v>
      </c>
      <c r="M1511" s="180">
        <f t="shared" si="1514"/>
        <v>0.0230539924</v>
      </c>
      <c r="N1511" s="180">
        <f t="shared" si="1514"/>
        <v>0.02366359316</v>
      </c>
      <c r="O1511" s="180">
        <f t="shared" si="1514"/>
        <v>0.02410693916</v>
      </c>
      <c r="P1511" s="180">
        <f t="shared" si="1514"/>
        <v>0.02493821293</v>
      </c>
      <c r="Q1511" s="180">
        <f t="shared" si="1514"/>
        <v>0.02521530418</v>
      </c>
      <c r="R1511" s="180">
        <f t="shared" si="1514"/>
        <v>0.02682243346</v>
      </c>
      <c r="S1511" s="180">
        <f t="shared" si="1514"/>
        <v>0.02798621673</v>
      </c>
      <c r="T1511" s="181">
        <f t="shared" si="3"/>
        <v>5.26</v>
      </c>
      <c r="U1511" s="182">
        <f t="shared" si="4"/>
        <v>43713</v>
      </c>
      <c r="V1511" s="182">
        <f t="shared" si="5"/>
        <v>43804</v>
      </c>
      <c r="W1511" s="182">
        <f t="shared" si="6"/>
        <v>43895</v>
      </c>
      <c r="X1511" s="181">
        <f t="shared" si="7"/>
        <v>184</v>
      </c>
      <c r="Y1511" s="181">
        <f t="shared" si="8"/>
        <v>275</v>
      </c>
      <c r="Z1511" s="181">
        <f t="shared" si="9"/>
        <v>366</v>
      </c>
      <c r="AA1511" s="155"/>
      <c r="AB1511" s="9"/>
      <c r="AC1511" s="9"/>
      <c r="AD1511" s="9"/>
      <c r="AE1511" s="9"/>
      <c r="AF1511" s="9"/>
      <c r="AG1511" s="9"/>
      <c r="AH1511" s="9"/>
    </row>
    <row r="1512" ht="15.75" customHeight="1">
      <c r="A1512" s="177">
        <v>43528.0</v>
      </c>
      <c r="B1512" s="178">
        <v>4.05</v>
      </c>
      <c r="C1512" s="178">
        <v>4.15</v>
      </c>
      <c r="D1512" s="178">
        <v>4.27</v>
      </c>
      <c r="E1512" s="178">
        <v>4.33</v>
      </c>
      <c r="F1512" s="178">
        <v>4.45</v>
      </c>
      <c r="G1512" s="178">
        <v>4.53</v>
      </c>
      <c r="H1512" s="178">
        <v>4.76</v>
      </c>
      <c r="I1512" s="178">
        <v>4.94</v>
      </c>
      <c r="J1512" s="178">
        <v>5.04</v>
      </c>
      <c r="K1512" s="179">
        <f>MAX(0,((T1512*(365/365))-VLOOKUP(A1512,VBMA!$A:$D,4,0))  /  (T1512* (365/365)   ))</f>
        <v>0.4349609375</v>
      </c>
      <c r="L1512" s="180">
        <f t="shared" ref="L1512:S1512" si="1515">(B1512*(1-$K1512) * (365/365))/100</f>
        <v>0.02288408203</v>
      </c>
      <c r="M1512" s="180">
        <f t="shared" si="1515"/>
        <v>0.02344912109</v>
      </c>
      <c r="N1512" s="180">
        <f t="shared" si="1515"/>
        <v>0.02412716797</v>
      </c>
      <c r="O1512" s="180">
        <f t="shared" si="1515"/>
        <v>0.02446619141</v>
      </c>
      <c r="P1512" s="180">
        <f t="shared" si="1515"/>
        <v>0.02514423828</v>
      </c>
      <c r="Q1512" s="180">
        <f t="shared" si="1515"/>
        <v>0.02559626953</v>
      </c>
      <c r="R1512" s="180">
        <f t="shared" si="1515"/>
        <v>0.02689585938</v>
      </c>
      <c r="S1512" s="180">
        <f t="shared" si="1515"/>
        <v>0.02791292969</v>
      </c>
      <c r="T1512" s="181">
        <f t="shared" si="3"/>
        <v>5.12</v>
      </c>
      <c r="U1512" s="182">
        <f t="shared" si="4"/>
        <v>43712</v>
      </c>
      <c r="V1512" s="182">
        <f t="shared" si="5"/>
        <v>43803</v>
      </c>
      <c r="W1512" s="182">
        <f t="shared" si="6"/>
        <v>43894</v>
      </c>
      <c r="X1512" s="181">
        <f t="shared" si="7"/>
        <v>184</v>
      </c>
      <c r="Y1512" s="181">
        <f t="shared" si="8"/>
        <v>275</v>
      </c>
      <c r="Z1512" s="181">
        <f t="shared" si="9"/>
        <v>366</v>
      </c>
      <c r="AA1512" s="155"/>
      <c r="AB1512" s="9"/>
      <c r="AC1512" s="9"/>
      <c r="AD1512" s="9"/>
      <c r="AE1512" s="9"/>
      <c r="AF1512" s="9"/>
      <c r="AG1512" s="9"/>
      <c r="AH1512" s="9"/>
    </row>
    <row r="1513" ht="15.75" customHeight="1">
      <c r="A1513" s="177">
        <v>43525.0</v>
      </c>
      <c r="B1513" s="178">
        <v>4.02</v>
      </c>
      <c r="C1513" s="178">
        <v>4.12</v>
      </c>
      <c r="D1513" s="178">
        <v>4.18</v>
      </c>
      <c r="E1513" s="178">
        <v>4.28</v>
      </c>
      <c r="F1513" s="178">
        <v>4.42</v>
      </c>
      <c r="G1513" s="178">
        <v>4.5</v>
      </c>
      <c r="H1513" s="178">
        <v>4.78</v>
      </c>
      <c r="I1513" s="178">
        <v>5.03</v>
      </c>
      <c r="J1513" s="178">
        <v>5.13</v>
      </c>
      <c r="K1513" s="179">
        <f>MAX(0,((T1513*(365/365))-VLOOKUP(A1513,VBMA!$A:$D,4,0))  /  (T1513* (365/365)   ))</f>
        <v>0.4556818182</v>
      </c>
      <c r="L1513" s="180">
        <f t="shared" ref="L1513:S1513" si="1516">(B1513*(1-$K1513) * (365/365))/100</f>
        <v>0.02188159091</v>
      </c>
      <c r="M1513" s="180">
        <f t="shared" si="1516"/>
        <v>0.02242590909</v>
      </c>
      <c r="N1513" s="180">
        <f t="shared" si="1516"/>
        <v>0.0227525</v>
      </c>
      <c r="O1513" s="180">
        <f t="shared" si="1516"/>
        <v>0.02329681818</v>
      </c>
      <c r="P1513" s="180">
        <f t="shared" si="1516"/>
        <v>0.02405886364</v>
      </c>
      <c r="Q1513" s="180">
        <f t="shared" si="1516"/>
        <v>0.02449431818</v>
      </c>
      <c r="R1513" s="180">
        <f t="shared" si="1516"/>
        <v>0.02601840909</v>
      </c>
      <c r="S1513" s="180">
        <f t="shared" si="1516"/>
        <v>0.02737920455</v>
      </c>
      <c r="T1513" s="181">
        <f t="shared" si="3"/>
        <v>5.28</v>
      </c>
      <c r="U1513" s="182">
        <f t="shared" si="4"/>
        <v>43709</v>
      </c>
      <c r="V1513" s="182">
        <f t="shared" si="5"/>
        <v>43800</v>
      </c>
      <c r="W1513" s="182">
        <f t="shared" si="6"/>
        <v>43891</v>
      </c>
      <c r="X1513" s="181">
        <f t="shared" si="7"/>
        <v>184</v>
      </c>
      <c r="Y1513" s="181">
        <f t="shared" si="8"/>
        <v>275</v>
      </c>
      <c r="Z1513" s="181">
        <f t="shared" si="9"/>
        <v>366</v>
      </c>
      <c r="AA1513" s="155"/>
      <c r="AB1513" s="9"/>
      <c r="AC1513" s="9"/>
      <c r="AD1513" s="9"/>
      <c r="AE1513" s="9"/>
      <c r="AF1513" s="9"/>
      <c r="AG1513" s="9"/>
      <c r="AH1513" s="9"/>
    </row>
    <row r="1514" ht="15.75" customHeight="1">
      <c r="A1514" s="177">
        <v>43524.0</v>
      </c>
      <c r="B1514" s="178">
        <v>3.78</v>
      </c>
      <c r="C1514" s="178">
        <v>4.0</v>
      </c>
      <c r="D1514" s="178">
        <v>4.17</v>
      </c>
      <c r="E1514" s="178">
        <v>4.28</v>
      </c>
      <c r="F1514" s="178">
        <v>4.42</v>
      </c>
      <c r="G1514" s="178">
        <v>4.52</v>
      </c>
      <c r="H1514" s="178">
        <v>4.8</v>
      </c>
      <c r="I1514" s="178">
        <v>4.98</v>
      </c>
      <c r="J1514" s="178">
        <v>5.1</v>
      </c>
      <c r="K1514" s="179">
        <f>MAX(0,((T1514*(365/365))-VLOOKUP(A1514,VBMA!$A:$D,4,0))  /  (T1514* (365/365)   ))</f>
        <v>0.4465116279</v>
      </c>
      <c r="L1514" s="180">
        <f t="shared" ref="L1514:S1514" si="1517">(B1514*(1-$K1514) * (365/365))/100</f>
        <v>0.02092186047</v>
      </c>
      <c r="M1514" s="180">
        <f t="shared" si="1517"/>
        <v>0.02213953488</v>
      </c>
      <c r="N1514" s="180">
        <f t="shared" si="1517"/>
        <v>0.02308046512</v>
      </c>
      <c r="O1514" s="180">
        <f t="shared" si="1517"/>
        <v>0.02368930233</v>
      </c>
      <c r="P1514" s="180">
        <f t="shared" si="1517"/>
        <v>0.02446418605</v>
      </c>
      <c r="Q1514" s="180">
        <f t="shared" si="1517"/>
        <v>0.02501767442</v>
      </c>
      <c r="R1514" s="180">
        <f t="shared" si="1517"/>
        <v>0.02656744186</v>
      </c>
      <c r="S1514" s="180">
        <f t="shared" si="1517"/>
        <v>0.02756372093</v>
      </c>
      <c r="T1514" s="181">
        <f t="shared" si="3"/>
        <v>5.16</v>
      </c>
      <c r="U1514" s="182">
        <f t="shared" si="4"/>
        <v>43705</v>
      </c>
      <c r="V1514" s="182">
        <f t="shared" si="5"/>
        <v>43797</v>
      </c>
      <c r="W1514" s="182">
        <f t="shared" si="6"/>
        <v>43889</v>
      </c>
      <c r="X1514" s="181">
        <f t="shared" si="7"/>
        <v>181</v>
      </c>
      <c r="Y1514" s="181">
        <f t="shared" si="8"/>
        <v>273</v>
      </c>
      <c r="Z1514" s="181">
        <f t="shared" si="9"/>
        <v>365</v>
      </c>
      <c r="AA1514" s="155"/>
      <c r="AB1514" s="9"/>
      <c r="AC1514" s="9"/>
      <c r="AD1514" s="9"/>
      <c r="AE1514" s="9"/>
      <c r="AF1514" s="9"/>
      <c r="AG1514" s="9"/>
      <c r="AH1514" s="9"/>
    </row>
    <row r="1515" ht="15.75" customHeight="1">
      <c r="A1515" s="177">
        <v>43523.0</v>
      </c>
      <c r="B1515" s="178">
        <v>4.08</v>
      </c>
      <c r="C1515" s="178">
        <v>4.17</v>
      </c>
      <c r="D1515" s="178">
        <v>4.27</v>
      </c>
      <c r="E1515" s="178">
        <v>4.35</v>
      </c>
      <c r="F1515" s="178">
        <v>4.45</v>
      </c>
      <c r="G1515" s="178">
        <v>4.57</v>
      </c>
      <c r="H1515" s="178">
        <v>4.81</v>
      </c>
      <c r="I1515" s="178">
        <v>5.0</v>
      </c>
      <c r="J1515" s="178">
        <v>5.11</v>
      </c>
      <c r="K1515" s="179">
        <f>MAX(0,((T1515*(365/365))-VLOOKUP(A1515,VBMA!$A:$D,4,0))  /  (T1515* (365/365)   ))</f>
        <v>0.450867052</v>
      </c>
      <c r="L1515" s="180">
        <f t="shared" ref="L1515:S1515" si="1518">(B1515*(1-$K1515) * (365/365))/100</f>
        <v>0.02240462428</v>
      </c>
      <c r="M1515" s="180">
        <f t="shared" si="1518"/>
        <v>0.02289884393</v>
      </c>
      <c r="N1515" s="180">
        <f t="shared" si="1518"/>
        <v>0.02344797688</v>
      </c>
      <c r="O1515" s="180">
        <f t="shared" si="1518"/>
        <v>0.02388728324</v>
      </c>
      <c r="P1515" s="180">
        <f t="shared" si="1518"/>
        <v>0.02443641618</v>
      </c>
      <c r="Q1515" s="180">
        <f t="shared" si="1518"/>
        <v>0.02509537572</v>
      </c>
      <c r="R1515" s="180">
        <f t="shared" si="1518"/>
        <v>0.0264132948</v>
      </c>
      <c r="S1515" s="180">
        <f t="shared" si="1518"/>
        <v>0.0274566474</v>
      </c>
      <c r="T1515" s="181">
        <f t="shared" si="3"/>
        <v>5.19</v>
      </c>
      <c r="U1515" s="182">
        <f t="shared" si="4"/>
        <v>43704</v>
      </c>
      <c r="V1515" s="182">
        <f t="shared" si="5"/>
        <v>43796</v>
      </c>
      <c r="W1515" s="182">
        <f t="shared" si="6"/>
        <v>43888</v>
      </c>
      <c r="X1515" s="181">
        <f t="shared" si="7"/>
        <v>181</v>
      </c>
      <c r="Y1515" s="181">
        <f t="shared" si="8"/>
        <v>273</v>
      </c>
      <c r="Z1515" s="181">
        <f t="shared" si="9"/>
        <v>365</v>
      </c>
      <c r="AA1515" s="155"/>
      <c r="AB1515" s="9"/>
      <c r="AC1515" s="9"/>
      <c r="AD1515" s="9"/>
      <c r="AE1515" s="9"/>
      <c r="AF1515" s="9"/>
      <c r="AG1515" s="9"/>
      <c r="AH1515" s="9"/>
    </row>
    <row r="1516" ht="15.75" customHeight="1">
      <c r="A1516" s="177">
        <v>43522.0</v>
      </c>
      <c r="B1516" s="178">
        <v>4.11</v>
      </c>
      <c r="C1516" s="178">
        <v>4.2</v>
      </c>
      <c r="D1516" s="178">
        <v>4.29</v>
      </c>
      <c r="E1516" s="178">
        <v>4.36</v>
      </c>
      <c r="F1516" s="178">
        <v>4.5</v>
      </c>
      <c r="G1516" s="178">
        <v>4.63</v>
      </c>
      <c r="H1516" s="178">
        <v>4.88</v>
      </c>
      <c r="I1516" s="178">
        <v>5.07</v>
      </c>
      <c r="J1516" s="178">
        <v>5.15</v>
      </c>
      <c r="K1516" s="179">
        <f>MAX(0,((T1516*(365/365))-VLOOKUP(A1516,VBMA!$A:$D,4,0))  /  (T1516* (365/365)   ))</f>
        <v>0.4657794677</v>
      </c>
      <c r="L1516" s="180">
        <f t="shared" ref="L1516:S1516" si="1519">(B1516*(1-$K1516) * (365/365))/100</f>
        <v>0.02195646388</v>
      </c>
      <c r="M1516" s="180">
        <f t="shared" si="1519"/>
        <v>0.02243726236</v>
      </c>
      <c r="N1516" s="180">
        <f t="shared" si="1519"/>
        <v>0.02291806084</v>
      </c>
      <c r="O1516" s="180">
        <f t="shared" si="1519"/>
        <v>0.02329201521</v>
      </c>
      <c r="P1516" s="180">
        <f t="shared" si="1519"/>
        <v>0.02403992395</v>
      </c>
      <c r="Q1516" s="180">
        <f t="shared" si="1519"/>
        <v>0.02473441065</v>
      </c>
      <c r="R1516" s="180">
        <f t="shared" si="1519"/>
        <v>0.02606996198</v>
      </c>
      <c r="S1516" s="180">
        <f t="shared" si="1519"/>
        <v>0.02708498099</v>
      </c>
      <c r="T1516" s="181">
        <f t="shared" si="3"/>
        <v>5.26</v>
      </c>
      <c r="U1516" s="182">
        <f t="shared" si="4"/>
        <v>43703</v>
      </c>
      <c r="V1516" s="182">
        <f t="shared" si="5"/>
        <v>43795</v>
      </c>
      <c r="W1516" s="182">
        <f t="shared" si="6"/>
        <v>43887</v>
      </c>
      <c r="X1516" s="181">
        <f t="shared" si="7"/>
        <v>181</v>
      </c>
      <c r="Y1516" s="181">
        <f t="shared" si="8"/>
        <v>273</v>
      </c>
      <c r="Z1516" s="181">
        <f t="shared" si="9"/>
        <v>365</v>
      </c>
      <c r="AA1516" s="155"/>
      <c r="AB1516" s="9"/>
      <c r="AC1516" s="9"/>
      <c r="AD1516" s="9"/>
      <c r="AE1516" s="9"/>
      <c r="AF1516" s="9"/>
      <c r="AG1516" s="9"/>
      <c r="AH1516" s="9"/>
    </row>
    <row r="1517" ht="15.75" customHeight="1">
      <c r="A1517" s="177">
        <v>43521.0</v>
      </c>
      <c r="B1517" s="178">
        <v>4.06</v>
      </c>
      <c r="C1517" s="178">
        <v>4.16</v>
      </c>
      <c r="D1517" s="178">
        <v>4.26</v>
      </c>
      <c r="E1517" s="178">
        <v>4.34</v>
      </c>
      <c r="F1517" s="178">
        <v>4.49</v>
      </c>
      <c r="G1517" s="178">
        <v>4.61</v>
      </c>
      <c r="H1517" s="178">
        <v>4.92</v>
      </c>
      <c r="I1517" s="178">
        <v>5.07</v>
      </c>
      <c r="J1517" s="178">
        <v>5.15</v>
      </c>
      <c r="K1517" s="179">
        <f>MAX(0,((T1517*(365/365))-VLOOKUP(A1517,VBMA!$A:$D,4,0))  /  (T1517* (365/365)   ))</f>
        <v>0.4289272031</v>
      </c>
      <c r="L1517" s="180">
        <f t="shared" ref="L1517:S1517" si="1520">(B1517*(1-$K1517) * (365/365))/100</f>
        <v>0.02318555556</v>
      </c>
      <c r="M1517" s="180">
        <f t="shared" si="1520"/>
        <v>0.02375662835</v>
      </c>
      <c r="N1517" s="180">
        <f t="shared" si="1520"/>
        <v>0.02432770115</v>
      </c>
      <c r="O1517" s="180">
        <f t="shared" si="1520"/>
        <v>0.02478455939</v>
      </c>
      <c r="P1517" s="180">
        <f t="shared" si="1520"/>
        <v>0.02564116858</v>
      </c>
      <c r="Q1517" s="180">
        <f t="shared" si="1520"/>
        <v>0.02632645594</v>
      </c>
      <c r="R1517" s="180">
        <f t="shared" si="1520"/>
        <v>0.02809678161</v>
      </c>
      <c r="S1517" s="180">
        <f t="shared" si="1520"/>
        <v>0.0289533908</v>
      </c>
      <c r="T1517" s="181">
        <f t="shared" si="3"/>
        <v>5.22</v>
      </c>
      <c r="U1517" s="182">
        <f t="shared" si="4"/>
        <v>43702</v>
      </c>
      <c r="V1517" s="182">
        <f t="shared" si="5"/>
        <v>43794</v>
      </c>
      <c r="W1517" s="182">
        <f t="shared" si="6"/>
        <v>43886</v>
      </c>
      <c r="X1517" s="181">
        <f t="shared" si="7"/>
        <v>181</v>
      </c>
      <c r="Y1517" s="181">
        <f t="shared" si="8"/>
        <v>273</v>
      </c>
      <c r="Z1517" s="181">
        <f t="shared" si="9"/>
        <v>365</v>
      </c>
      <c r="AA1517" s="155"/>
      <c r="AB1517" s="9"/>
      <c r="AC1517" s="9"/>
      <c r="AD1517" s="9"/>
      <c r="AE1517" s="9"/>
      <c r="AF1517" s="9"/>
      <c r="AG1517" s="9"/>
      <c r="AH1517" s="9"/>
    </row>
    <row r="1518" ht="15.75" customHeight="1">
      <c r="A1518" s="177">
        <v>43518.0</v>
      </c>
      <c r="B1518" s="178">
        <v>3.98</v>
      </c>
      <c r="C1518" s="178">
        <v>4.14</v>
      </c>
      <c r="D1518" s="178">
        <v>4.24</v>
      </c>
      <c r="E1518" s="178">
        <v>4.36</v>
      </c>
      <c r="F1518" s="178">
        <v>4.6</v>
      </c>
      <c r="G1518" s="178">
        <v>4.76</v>
      </c>
      <c r="H1518" s="178">
        <v>4.98</v>
      </c>
      <c r="I1518" s="178">
        <v>5.08</v>
      </c>
      <c r="J1518" s="178">
        <v>5.18</v>
      </c>
      <c r="K1518" s="179">
        <f>MAX(0,((T1518*(365/365))-VLOOKUP(A1518,VBMA!$A:$D,4,0))  /  (T1518* (365/365)   ))</f>
        <v>0.428957529</v>
      </c>
      <c r="L1518" s="180">
        <f t="shared" ref="L1518:S1518" si="1521">(B1518*(1-$K1518) * (365/365))/100</f>
        <v>0.02272749035</v>
      </c>
      <c r="M1518" s="180">
        <f t="shared" si="1521"/>
        <v>0.0236411583</v>
      </c>
      <c r="N1518" s="180">
        <f t="shared" si="1521"/>
        <v>0.02421220077</v>
      </c>
      <c r="O1518" s="180">
        <f t="shared" si="1521"/>
        <v>0.02489745174</v>
      </c>
      <c r="P1518" s="180">
        <f t="shared" si="1521"/>
        <v>0.02626795367</v>
      </c>
      <c r="Q1518" s="180">
        <f t="shared" si="1521"/>
        <v>0.02718162162</v>
      </c>
      <c r="R1518" s="180">
        <f t="shared" si="1521"/>
        <v>0.02843791506</v>
      </c>
      <c r="S1518" s="180">
        <f t="shared" si="1521"/>
        <v>0.02900895753</v>
      </c>
      <c r="T1518" s="181">
        <f t="shared" si="3"/>
        <v>5.18</v>
      </c>
      <c r="U1518" s="182">
        <f t="shared" si="4"/>
        <v>43699</v>
      </c>
      <c r="V1518" s="182">
        <f t="shared" si="5"/>
        <v>43791</v>
      </c>
      <c r="W1518" s="182">
        <f t="shared" si="6"/>
        <v>43883</v>
      </c>
      <c r="X1518" s="181">
        <f t="shared" si="7"/>
        <v>181</v>
      </c>
      <c r="Y1518" s="181">
        <f t="shared" si="8"/>
        <v>273</v>
      </c>
      <c r="Z1518" s="181">
        <f t="shared" si="9"/>
        <v>365</v>
      </c>
      <c r="AA1518" s="155"/>
      <c r="AB1518" s="9"/>
      <c r="AC1518" s="9"/>
      <c r="AD1518" s="9"/>
      <c r="AE1518" s="9"/>
      <c r="AF1518" s="9"/>
      <c r="AG1518" s="9"/>
      <c r="AH1518" s="9"/>
    </row>
    <row r="1519" ht="15.75" customHeight="1">
      <c r="A1519" s="177">
        <v>43517.0</v>
      </c>
      <c r="B1519" s="178">
        <v>3.98</v>
      </c>
      <c r="C1519" s="178">
        <v>4.15</v>
      </c>
      <c r="D1519" s="178">
        <v>4.25</v>
      </c>
      <c r="E1519" s="178">
        <v>4.38</v>
      </c>
      <c r="F1519" s="178">
        <v>4.6</v>
      </c>
      <c r="G1519" s="178">
        <v>4.73</v>
      </c>
      <c r="H1519" s="178">
        <v>4.92</v>
      </c>
      <c r="I1519" s="178">
        <v>5.08</v>
      </c>
      <c r="J1519" s="178">
        <v>5.18</v>
      </c>
      <c r="K1519" s="179">
        <f>MAX(0,((T1519*(365/365))-VLOOKUP(A1519,VBMA!$A:$D,4,0))  /  (T1519* (365/365)   ))</f>
        <v>0.4364503817</v>
      </c>
      <c r="L1519" s="180">
        <f t="shared" ref="L1519:S1519" si="1522">(B1519*(1-$K1519) * (365/365))/100</f>
        <v>0.02242927481</v>
      </c>
      <c r="M1519" s="180">
        <f t="shared" si="1522"/>
        <v>0.02338730916</v>
      </c>
      <c r="N1519" s="180">
        <f t="shared" si="1522"/>
        <v>0.02395085878</v>
      </c>
      <c r="O1519" s="180">
        <f t="shared" si="1522"/>
        <v>0.02468347328</v>
      </c>
      <c r="P1519" s="180">
        <f t="shared" si="1522"/>
        <v>0.02592328244</v>
      </c>
      <c r="Q1519" s="180">
        <f t="shared" si="1522"/>
        <v>0.02665589695</v>
      </c>
      <c r="R1519" s="180">
        <f t="shared" si="1522"/>
        <v>0.02772664122</v>
      </c>
      <c r="S1519" s="180">
        <f t="shared" si="1522"/>
        <v>0.02862832061</v>
      </c>
      <c r="T1519" s="181">
        <f t="shared" si="3"/>
        <v>5.24</v>
      </c>
      <c r="U1519" s="182">
        <f t="shared" si="4"/>
        <v>43698</v>
      </c>
      <c r="V1519" s="182">
        <f t="shared" si="5"/>
        <v>43790</v>
      </c>
      <c r="W1519" s="182">
        <f t="shared" si="6"/>
        <v>43882</v>
      </c>
      <c r="X1519" s="181">
        <f t="shared" si="7"/>
        <v>181</v>
      </c>
      <c r="Y1519" s="181">
        <f t="shared" si="8"/>
        <v>273</v>
      </c>
      <c r="Z1519" s="181">
        <f t="shared" si="9"/>
        <v>365</v>
      </c>
      <c r="AA1519" s="155"/>
      <c r="AB1519" s="9"/>
      <c r="AC1519" s="9"/>
      <c r="AD1519" s="9"/>
      <c r="AE1519" s="9"/>
      <c r="AF1519" s="9"/>
      <c r="AG1519" s="9"/>
      <c r="AH1519" s="9"/>
    </row>
    <row r="1520" ht="15.75" customHeight="1">
      <c r="A1520" s="177">
        <v>43516.0</v>
      </c>
      <c r="B1520" s="178">
        <v>4.1</v>
      </c>
      <c r="C1520" s="178">
        <v>4.22</v>
      </c>
      <c r="D1520" s="178">
        <v>4.35</v>
      </c>
      <c r="E1520" s="178">
        <v>4.5</v>
      </c>
      <c r="F1520" s="178">
        <v>4.68</v>
      </c>
      <c r="G1520" s="178">
        <v>4.77</v>
      </c>
      <c r="H1520" s="178">
        <v>4.93</v>
      </c>
      <c r="I1520" s="178">
        <v>5.06</v>
      </c>
      <c r="J1520" s="178">
        <v>5.13</v>
      </c>
      <c r="K1520" s="179">
        <f>MAX(0,((T1520*(365/365))-VLOOKUP(A1520,VBMA!$A:$D,4,0))  /  (T1520* (365/365)   ))</f>
        <v>0.4651252408</v>
      </c>
      <c r="L1520" s="180">
        <f t="shared" ref="L1520:S1520" si="1523">(B1520*(1-$K1520) * (365/365))/100</f>
        <v>0.02192986513</v>
      </c>
      <c r="M1520" s="180">
        <f t="shared" si="1523"/>
        <v>0.02257171484</v>
      </c>
      <c r="N1520" s="180">
        <f t="shared" si="1523"/>
        <v>0.02326705202</v>
      </c>
      <c r="O1520" s="180">
        <f t="shared" si="1523"/>
        <v>0.02406936416</v>
      </c>
      <c r="P1520" s="180">
        <f t="shared" si="1523"/>
        <v>0.02503213873</v>
      </c>
      <c r="Q1520" s="180">
        <f t="shared" si="1523"/>
        <v>0.02551352601</v>
      </c>
      <c r="R1520" s="180">
        <f t="shared" si="1523"/>
        <v>0.02636932563</v>
      </c>
      <c r="S1520" s="180">
        <f t="shared" si="1523"/>
        <v>0.02706466281</v>
      </c>
      <c r="T1520" s="181">
        <f t="shared" si="3"/>
        <v>5.19</v>
      </c>
      <c r="U1520" s="182">
        <f t="shared" si="4"/>
        <v>43697</v>
      </c>
      <c r="V1520" s="182">
        <f t="shared" si="5"/>
        <v>43789</v>
      </c>
      <c r="W1520" s="182">
        <f t="shared" si="6"/>
        <v>43881</v>
      </c>
      <c r="X1520" s="181">
        <f t="shared" si="7"/>
        <v>181</v>
      </c>
      <c r="Y1520" s="181">
        <f t="shared" si="8"/>
        <v>273</v>
      </c>
      <c r="Z1520" s="181">
        <f t="shared" si="9"/>
        <v>365</v>
      </c>
      <c r="AA1520" s="155"/>
      <c r="AB1520" s="9"/>
      <c r="AC1520" s="9"/>
      <c r="AD1520" s="9"/>
      <c r="AE1520" s="9"/>
      <c r="AF1520" s="9"/>
      <c r="AG1520" s="9"/>
      <c r="AH1520" s="9"/>
    </row>
    <row r="1521" ht="15.75" customHeight="1">
      <c r="A1521" s="177">
        <v>43515.0</v>
      </c>
      <c r="B1521" s="178">
        <v>4.33</v>
      </c>
      <c r="C1521" s="178">
        <v>4.45</v>
      </c>
      <c r="D1521" s="178">
        <v>4.58</v>
      </c>
      <c r="E1521" s="178">
        <v>4.68</v>
      </c>
      <c r="F1521" s="178">
        <v>4.8</v>
      </c>
      <c r="G1521" s="178">
        <v>4.85</v>
      </c>
      <c r="H1521" s="178">
        <v>5.06</v>
      </c>
      <c r="I1521" s="178">
        <v>5.08</v>
      </c>
      <c r="J1521" s="178">
        <v>5.18</v>
      </c>
      <c r="K1521" s="179">
        <f>MAX(0,((T1521*(365/365))-VLOOKUP(A1521,VBMA!$A:$D,4,0))  /  (T1521* (365/365)   ))</f>
        <v>0.4739215686</v>
      </c>
      <c r="L1521" s="180">
        <f t="shared" ref="L1521:S1521" si="1524">(B1521*(1-$K1521) * (365/365))/100</f>
        <v>0.02277919608</v>
      </c>
      <c r="M1521" s="180">
        <f t="shared" si="1524"/>
        <v>0.0234104902</v>
      </c>
      <c r="N1521" s="180">
        <f t="shared" si="1524"/>
        <v>0.02409439216</v>
      </c>
      <c r="O1521" s="180">
        <f t="shared" si="1524"/>
        <v>0.02462047059</v>
      </c>
      <c r="P1521" s="180">
        <f t="shared" si="1524"/>
        <v>0.02525176471</v>
      </c>
      <c r="Q1521" s="180">
        <f t="shared" si="1524"/>
        <v>0.02551480392</v>
      </c>
      <c r="R1521" s="180">
        <f t="shared" si="1524"/>
        <v>0.02661956863</v>
      </c>
      <c r="S1521" s="180">
        <f t="shared" si="1524"/>
        <v>0.02672478431</v>
      </c>
      <c r="T1521" s="181">
        <f t="shared" si="3"/>
        <v>5.1</v>
      </c>
      <c r="U1521" s="182">
        <f t="shared" si="4"/>
        <v>43696</v>
      </c>
      <c r="V1521" s="182">
        <f t="shared" si="5"/>
        <v>43788</v>
      </c>
      <c r="W1521" s="182">
        <f t="shared" si="6"/>
        <v>43880</v>
      </c>
      <c r="X1521" s="181">
        <f t="shared" si="7"/>
        <v>181</v>
      </c>
      <c r="Y1521" s="181">
        <f t="shared" si="8"/>
        <v>273</v>
      </c>
      <c r="Z1521" s="181">
        <f t="shared" si="9"/>
        <v>365</v>
      </c>
      <c r="AA1521" s="155"/>
      <c r="AB1521" s="9"/>
      <c r="AC1521" s="9"/>
      <c r="AD1521" s="9"/>
      <c r="AE1521" s="9"/>
      <c r="AF1521" s="9"/>
      <c r="AG1521" s="9"/>
      <c r="AH1521" s="9"/>
    </row>
    <row r="1522" ht="15.75" customHeight="1">
      <c r="A1522" s="177">
        <v>43514.0</v>
      </c>
      <c r="B1522" s="178">
        <v>4.4</v>
      </c>
      <c r="C1522" s="178">
        <v>4.54</v>
      </c>
      <c r="D1522" s="178">
        <v>4.64</v>
      </c>
      <c r="E1522" s="178">
        <v>4.74</v>
      </c>
      <c r="F1522" s="178">
        <v>4.84</v>
      </c>
      <c r="G1522" s="178">
        <v>4.91</v>
      </c>
      <c r="H1522" s="178">
        <v>5.07</v>
      </c>
      <c r="I1522" s="178">
        <v>5.08</v>
      </c>
      <c r="J1522" s="178">
        <v>5.15</v>
      </c>
      <c r="K1522" s="179">
        <f>MAX(0,((T1522*(365/365))-VLOOKUP(A1522,VBMA!$A:$D,4,0))  /  (T1522* (365/365)   ))</f>
        <v>0.4750491159</v>
      </c>
      <c r="L1522" s="180">
        <f t="shared" ref="L1522:S1522" si="1525">(B1522*(1-$K1522) * (365/365))/100</f>
        <v>0.0230978389</v>
      </c>
      <c r="M1522" s="180">
        <f t="shared" si="1525"/>
        <v>0.02383277014</v>
      </c>
      <c r="N1522" s="180">
        <f t="shared" si="1525"/>
        <v>0.02435772102</v>
      </c>
      <c r="O1522" s="180">
        <f t="shared" si="1525"/>
        <v>0.02488267191</v>
      </c>
      <c r="P1522" s="180">
        <f t="shared" si="1525"/>
        <v>0.02540762279</v>
      </c>
      <c r="Q1522" s="180">
        <f t="shared" si="1525"/>
        <v>0.02577508841</v>
      </c>
      <c r="R1522" s="180">
        <f t="shared" si="1525"/>
        <v>0.02661500982</v>
      </c>
      <c r="S1522" s="180">
        <f t="shared" si="1525"/>
        <v>0.02666750491</v>
      </c>
      <c r="T1522" s="181">
        <f t="shared" si="3"/>
        <v>5.09</v>
      </c>
      <c r="U1522" s="182">
        <f t="shared" si="4"/>
        <v>43695</v>
      </c>
      <c r="V1522" s="182">
        <f t="shared" si="5"/>
        <v>43787</v>
      </c>
      <c r="W1522" s="182">
        <f t="shared" si="6"/>
        <v>43879</v>
      </c>
      <c r="X1522" s="181">
        <f t="shared" si="7"/>
        <v>181</v>
      </c>
      <c r="Y1522" s="181">
        <f t="shared" si="8"/>
        <v>273</v>
      </c>
      <c r="Z1522" s="181">
        <f t="shared" si="9"/>
        <v>365</v>
      </c>
      <c r="AA1522" s="155"/>
      <c r="AB1522" s="9"/>
      <c r="AC1522" s="9"/>
      <c r="AD1522" s="9"/>
      <c r="AE1522" s="9"/>
      <c r="AF1522" s="9"/>
      <c r="AG1522" s="9"/>
      <c r="AH1522" s="9"/>
    </row>
    <row r="1523" ht="15.75" customHeight="1">
      <c r="A1523" s="177">
        <v>43511.0</v>
      </c>
      <c r="B1523" s="178">
        <v>4.5</v>
      </c>
      <c r="C1523" s="178">
        <v>4.64</v>
      </c>
      <c r="D1523" s="178">
        <v>4.7</v>
      </c>
      <c r="E1523" s="178">
        <v>4.84</v>
      </c>
      <c r="F1523" s="178">
        <v>4.92</v>
      </c>
      <c r="G1523" s="178">
        <v>4.98</v>
      </c>
      <c r="H1523" s="178">
        <v>5.18</v>
      </c>
      <c r="I1523" s="178">
        <v>5.18</v>
      </c>
      <c r="J1523" s="178">
        <v>5.28</v>
      </c>
      <c r="K1523" s="179">
        <f>MAX(0,((T1523*(365/365))-VLOOKUP(A1523,VBMA!$A:$D,4,0))  /  (T1523* (365/365)   ))</f>
        <v>0.4969111969</v>
      </c>
      <c r="L1523" s="180">
        <f t="shared" ref="L1523:S1523" si="1526">(B1523*(1-$K1523) * (365/365))/100</f>
        <v>0.02263899614</v>
      </c>
      <c r="M1523" s="180">
        <f t="shared" si="1526"/>
        <v>0.02334332046</v>
      </c>
      <c r="N1523" s="180">
        <f t="shared" si="1526"/>
        <v>0.02364517375</v>
      </c>
      <c r="O1523" s="180">
        <f t="shared" si="1526"/>
        <v>0.02434949807</v>
      </c>
      <c r="P1523" s="180">
        <f t="shared" si="1526"/>
        <v>0.02475196911</v>
      </c>
      <c r="Q1523" s="180">
        <f t="shared" si="1526"/>
        <v>0.02505382239</v>
      </c>
      <c r="R1523" s="180">
        <f t="shared" si="1526"/>
        <v>0.02606</v>
      </c>
      <c r="S1523" s="180">
        <f t="shared" si="1526"/>
        <v>0.02606</v>
      </c>
      <c r="T1523" s="181">
        <f t="shared" si="3"/>
        <v>5.18</v>
      </c>
      <c r="U1523" s="182">
        <f t="shared" si="4"/>
        <v>43692</v>
      </c>
      <c r="V1523" s="182">
        <f t="shared" si="5"/>
        <v>43784</v>
      </c>
      <c r="W1523" s="182">
        <f t="shared" si="6"/>
        <v>43876</v>
      </c>
      <c r="X1523" s="181">
        <f t="shared" si="7"/>
        <v>181</v>
      </c>
      <c r="Y1523" s="181">
        <f t="shared" si="8"/>
        <v>273</v>
      </c>
      <c r="Z1523" s="181">
        <f t="shared" si="9"/>
        <v>365</v>
      </c>
      <c r="AA1523" s="155"/>
      <c r="AB1523" s="9"/>
      <c r="AC1523" s="9"/>
      <c r="AD1523" s="9"/>
      <c r="AE1523" s="9"/>
      <c r="AF1523" s="9"/>
      <c r="AG1523" s="9"/>
      <c r="AH1523" s="9"/>
    </row>
    <row r="1524" ht="15.75" customHeight="1">
      <c r="A1524" s="177">
        <v>43510.0</v>
      </c>
      <c r="B1524" s="178">
        <v>4.55</v>
      </c>
      <c r="C1524" s="178">
        <v>4.67</v>
      </c>
      <c r="D1524" s="178">
        <v>4.72</v>
      </c>
      <c r="E1524" s="178">
        <v>4.88</v>
      </c>
      <c r="F1524" s="178">
        <v>4.93</v>
      </c>
      <c r="G1524" s="178">
        <v>4.98</v>
      </c>
      <c r="H1524" s="178">
        <v>5.12</v>
      </c>
      <c r="I1524" s="178">
        <v>5.12</v>
      </c>
      <c r="J1524" s="178">
        <v>5.22</v>
      </c>
      <c r="K1524" s="179">
        <f>MAX(0,((T1524*(365/365))-VLOOKUP(A1524,VBMA!$A:$D,4,0))  /  (T1524* (365/365)   ))</f>
        <v>0.4546875</v>
      </c>
      <c r="L1524" s="180">
        <f t="shared" ref="L1524:S1524" si="1527">(B1524*(1-$K1524) * (365/365))/100</f>
        <v>0.02481171875</v>
      </c>
      <c r="M1524" s="180">
        <f t="shared" si="1527"/>
        <v>0.02546609375</v>
      </c>
      <c r="N1524" s="180">
        <f t="shared" si="1527"/>
        <v>0.02573875</v>
      </c>
      <c r="O1524" s="180">
        <f t="shared" si="1527"/>
        <v>0.02661125</v>
      </c>
      <c r="P1524" s="180">
        <f t="shared" si="1527"/>
        <v>0.02688390625</v>
      </c>
      <c r="Q1524" s="180">
        <f t="shared" si="1527"/>
        <v>0.0271565625</v>
      </c>
      <c r="R1524" s="180">
        <f t="shared" si="1527"/>
        <v>0.02792</v>
      </c>
      <c r="S1524" s="180">
        <f t="shared" si="1527"/>
        <v>0.02792</v>
      </c>
      <c r="T1524" s="181">
        <f t="shared" si="3"/>
        <v>5.12</v>
      </c>
      <c r="U1524" s="182">
        <f t="shared" si="4"/>
        <v>43691</v>
      </c>
      <c r="V1524" s="182">
        <f t="shared" si="5"/>
        <v>43783</v>
      </c>
      <c r="W1524" s="182">
        <f t="shared" si="6"/>
        <v>43875</v>
      </c>
      <c r="X1524" s="181">
        <f t="shared" si="7"/>
        <v>181</v>
      </c>
      <c r="Y1524" s="181">
        <f t="shared" si="8"/>
        <v>273</v>
      </c>
      <c r="Z1524" s="181">
        <f t="shared" si="9"/>
        <v>365</v>
      </c>
      <c r="AA1524" s="155"/>
      <c r="AB1524" s="9"/>
      <c r="AC1524" s="9"/>
      <c r="AD1524" s="9"/>
      <c r="AE1524" s="9"/>
      <c r="AF1524" s="9"/>
      <c r="AG1524" s="9"/>
      <c r="AH1524" s="9"/>
    </row>
    <row r="1525" ht="15.75" customHeight="1">
      <c r="A1525" s="177">
        <v>43509.0</v>
      </c>
      <c r="B1525" s="178">
        <v>4.73</v>
      </c>
      <c r="C1525" s="178">
        <v>4.82</v>
      </c>
      <c r="D1525" s="178">
        <v>4.88</v>
      </c>
      <c r="E1525" s="178">
        <v>4.98</v>
      </c>
      <c r="F1525" s="178">
        <v>4.98</v>
      </c>
      <c r="G1525" s="178">
        <v>5.05</v>
      </c>
      <c r="H1525" s="178">
        <v>5.16</v>
      </c>
      <c r="I1525" s="178">
        <v>5.16</v>
      </c>
      <c r="J1525" s="178">
        <v>5.26</v>
      </c>
      <c r="K1525" s="179">
        <f>MAX(0,((T1525*(365/365))-VLOOKUP(A1525,VBMA!$A:$D,4,0))  /  (T1525* (365/365)   ))</f>
        <v>0.4401162791</v>
      </c>
      <c r="L1525" s="180">
        <f t="shared" ref="L1525:S1525" si="1528">(B1525*(1-$K1525) * (365/365))/100</f>
        <v>0.0264825</v>
      </c>
      <c r="M1525" s="180">
        <f t="shared" si="1528"/>
        <v>0.02698639535</v>
      </c>
      <c r="N1525" s="180">
        <f t="shared" si="1528"/>
        <v>0.02732232558</v>
      </c>
      <c r="O1525" s="180">
        <f t="shared" si="1528"/>
        <v>0.0278822093</v>
      </c>
      <c r="P1525" s="180">
        <f t="shared" si="1528"/>
        <v>0.0278822093</v>
      </c>
      <c r="Q1525" s="180">
        <f t="shared" si="1528"/>
        <v>0.02827412791</v>
      </c>
      <c r="R1525" s="180">
        <f t="shared" si="1528"/>
        <v>0.02889</v>
      </c>
      <c r="S1525" s="180">
        <f t="shared" si="1528"/>
        <v>0.02889</v>
      </c>
      <c r="T1525" s="181">
        <f t="shared" si="3"/>
        <v>5.16</v>
      </c>
      <c r="U1525" s="182">
        <f t="shared" si="4"/>
        <v>43690</v>
      </c>
      <c r="V1525" s="182">
        <f t="shared" si="5"/>
        <v>43782</v>
      </c>
      <c r="W1525" s="182">
        <f t="shared" si="6"/>
        <v>43874</v>
      </c>
      <c r="X1525" s="181">
        <f t="shared" si="7"/>
        <v>181</v>
      </c>
      <c r="Y1525" s="181">
        <f t="shared" si="8"/>
        <v>273</v>
      </c>
      <c r="Z1525" s="181">
        <f t="shared" si="9"/>
        <v>365</v>
      </c>
      <c r="AA1525" s="155"/>
      <c r="AB1525" s="9"/>
      <c r="AC1525" s="9"/>
      <c r="AD1525" s="9"/>
      <c r="AE1525" s="9"/>
      <c r="AF1525" s="9"/>
      <c r="AG1525" s="9"/>
      <c r="AH1525" s="9"/>
    </row>
    <row r="1526" ht="15.75" customHeight="1">
      <c r="A1526" s="177">
        <v>43508.0</v>
      </c>
      <c r="B1526" s="178">
        <v>4.8</v>
      </c>
      <c r="C1526" s="178">
        <v>4.87</v>
      </c>
      <c r="D1526" s="178">
        <v>4.93</v>
      </c>
      <c r="E1526" s="178">
        <v>5.07</v>
      </c>
      <c r="F1526" s="178">
        <v>5.14</v>
      </c>
      <c r="G1526" s="178">
        <v>5.17</v>
      </c>
      <c r="H1526" s="178">
        <v>5.2</v>
      </c>
      <c r="I1526" s="178">
        <v>5.2</v>
      </c>
      <c r="J1526" s="178">
        <v>5.28</v>
      </c>
      <c r="K1526" s="179">
        <f>MAX(0,((T1526*(365/365))-VLOOKUP(A1526,VBMA!$A:$D,4,0))  /  (T1526* (365/365)   ))</f>
        <v>0.4223076923</v>
      </c>
      <c r="L1526" s="180">
        <f t="shared" ref="L1526:S1526" si="1529">(B1526*(1-$K1526) * (365/365))/100</f>
        <v>0.02772923077</v>
      </c>
      <c r="M1526" s="180">
        <f t="shared" si="1529"/>
        <v>0.02813361538</v>
      </c>
      <c r="N1526" s="180">
        <f t="shared" si="1529"/>
        <v>0.02848023077</v>
      </c>
      <c r="O1526" s="180">
        <f t="shared" si="1529"/>
        <v>0.029289</v>
      </c>
      <c r="P1526" s="180">
        <f t="shared" si="1529"/>
        <v>0.02969338462</v>
      </c>
      <c r="Q1526" s="180">
        <f t="shared" si="1529"/>
        <v>0.02986669231</v>
      </c>
      <c r="R1526" s="180">
        <f t="shared" si="1529"/>
        <v>0.03004</v>
      </c>
      <c r="S1526" s="180">
        <f t="shared" si="1529"/>
        <v>0.03004</v>
      </c>
      <c r="T1526" s="181">
        <f t="shared" si="3"/>
        <v>5.2</v>
      </c>
      <c r="U1526" s="182">
        <f t="shared" si="4"/>
        <v>43689</v>
      </c>
      <c r="V1526" s="182">
        <f t="shared" si="5"/>
        <v>43781</v>
      </c>
      <c r="W1526" s="182">
        <f t="shared" si="6"/>
        <v>43873</v>
      </c>
      <c r="X1526" s="181">
        <f t="shared" si="7"/>
        <v>181</v>
      </c>
      <c r="Y1526" s="181">
        <f t="shared" si="8"/>
        <v>273</v>
      </c>
      <c r="Z1526" s="181">
        <f t="shared" si="9"/>
        <v>365</v>
      </c>
      <c r="AA1526" s="155"/>
      <c r="AB1526" s="9"/>
      <c r="AC1526" s="9"/>
      <c r="AD1526" s="9"/>
      <c r="AE1526" s="9"/>
      <c r="AF1526" s="9"/>
      <c r="AG1526" s="9"/>
      <c r="AH1526" s="9"/>
    </row>
    <row r="1527" ht="15.75" customHeight="1">
      <c r="A1527" s="177">
        <v>43507.0</v>
      </c>
      <c r="B1527" s="178">
        <v>4.83</v>
      </c>
      <c r="C1527" s="178">
        <v>4.9</v>
      </c>
      <c r="D1527" s="178">
        <v>4.98</v>
      </c>
      <c r="E1527" s="178">
        <v>5.1</v>
      </c>
      <c r="F1527" s="178">
        <v>5.15</v>
      </c>
      <c r="G1527" s="178">
        <v>5.18</v>
      </c>
      <c r="H1527" s="178">
        <v>5.26</v>
      </c>
      <c r="I1527" s="178">
        <v>5.28</v>
      </c>
      <c r="J1527" s="178">
        <v>5.36</v>
      </c>
      <c r="K1527" s="179">
        <f>MAX(0,((T1527*(365/365))-VLOOKUP(A1527,VBMA!$A:$D,4,0))  /  (T1527* (365/365)   ))</f>
        <v>0.4130188679</v>
      </c>
      <c r="L1527" s="180">
        <f t="shared" ref="L1527:S1527" si="1530">(B1527*(1-$K1527) * (365/365))/100</f>
        <v>0.02835118868</v>
      </c>
      <c r="M1527" s="180">
        <f t="shared" si="1530"/>
        <v>0.02876207547</v>
      </c>
      <c r="N1527" s="180">
        <f t="shared" si="1530"/>
        <v>0.02923166038</v>
      </c>
      <c r="O1527" s="180">
        <f t="shared" si="1530"/>
        <v>0.02993603774</v>
      </c>
      <c r="P1527" s="180">
        <f t="shared" si="1530"/>
        <v>0.0302295283</v>
      </c>
      <c r="Q1527" s="180">
        <f t="shared" si="1530"/>
        <v>0.03040562264</v>
      </c>
      <c r="R1527" s="180">
        <f t="shared" si="1530"/>
        <v>0.03087520755</v>
      </c>
      <c r="S1527" s="180">
        <f t="shared" si="1530"/>
        <v>0.03099260377</v>
      </c>
      <c r="T1527" s="181">
        <f t="shared" si="3"/>
        <v>5.3</v>
      </c>
      <c r="U1527" s="182">
        <f t="shared" si="4"/>
        <v>43688</v>
      </c>
      <c r="V1527" s="182">
        <f t="shared" si="5"/>
        <v>43780</v>
      </c>
      <c r="W1527" s="182">
        <f t="shared" si="6"/>
        <v>43872</v>
      </c>
      <c r="X1527" s="181">
        <f t="shared" si="7"/>
        <v>181</v>
      </c>
      <c r="Y1527" s="181">
        <f t="shared" si="8"/>
        <v>273</v>
      </c>
      <c r="Z1527" s="181">
        <f t="shared" si="9"/>
        <v>365</v>
      </c>
      <c r="AA1527" s="155"/>
      <c r="AB1527" s="9"/>
      <c r="AC1527" s="9"/>
      <c r="AD1527" s="9"/>
      <c r="AE1527" s="9"/>
      <c r="AF1527" s="9"/>
      <c r="AG1527" s="9"/>
      <c r="AH1527" s="9"/>
    </row>
    <row r="1528" ht="15.75" customHeight="1">
      <c r="A1528" s="177">
        <v>43497.0</v>
      </c>
      <c r="B1528" s="178">
        <v>4.84</v>
      </c>
      <c r="C1528" s="178">
        <v>4.84</v>
      </c>
      <c r="D1528" s="178">
        <v>5.0</v>
      </c>
      <c r="E1528" s="178">
        <v>5.11</v>
      </c>
      <c r="F1528" s="178">
        <v>5.19</v>
      </c>
      <c r="G1528" s="178">
        <v>5.27</v>
      </c>
      <c r="H1528" s="178">
        <v>5.3</v>
      </c>
      <c r="I1528" s="178">
        <v>5.37</v>
      </c>
      <c r="J1528" s="178">
        <v>5.42</v>
      </c>
      <c r="K1528" s="179">
        <f>MAX(0,((T1528*(365/365))-VLOOKUP(A1528,VBMA!$A:$D,4,0))  /  (T1528* (365/365)   ))</f>
        <v>0.4055147059</v>
      </c>
      <c r="L1528" s="180">
        <f t="shared" ref="L1528:S1528" si="1531">(B1528*(1-$K1528) * (365/365))/100</f>
        <v>0.02877308824</v>
      </c>
      <c r="M1528" s="180">
        <f t="shared" si="1531"/>
        <v>0.02877308824</v>
      </c>
      <c r="N1528" s="180">
        <f t="shared" si="1531"/>
        <v>0.02972426471</v>
      </c>
      <c r="O1528" s="180">
        <f t="shared" si="1531"/>
        <v>0.03037819853</v>
      </c>
      <c r="P1528" s="180">
        <f t="shared" si="1531"/>
        <v>0.03085378676</v>
      </c>
      <c r="Q1528" s="180">
        <f t="shared" si="1531"/>
        <v>0.031329375</v>
      </c>
      <c r="R1528" s="180">
        <f t="shared" si="1531"/>
        <v>0.03150772059</v>
      </c>
      <c r="S1528" s="180">
        <f t="shared" si="1531"/>
        <v>0.03192386029</v>
      </c>
      <c r="T1528" s="181">
        <f t="shared" si="3"/>
        <v>5.44</v>
      </c>
      <c r="U1528" s="182">
        <f t="shared" si="4"/>
        <v>43678</v>
      </c>
      <c r="V1528" s="182">
        <f t="shared" si="5"/>
        <v>43770</v>
      </c>
      <c r="W1528" s="182">
        <f t="shared" si="6"/>
        <v>43862</v>
      </c>
      <c r="X1528" s="181">
        <f t="shared" si="7"/>
        <v>181</v>
      </c>
      <c r="Y1528" s="181">
        <f t="shared" si="8"/>
        <v>273</v>
      </c>
      <c r="Z1528" s="181">
        <f t="shared" si="9"/>
        <v>365</v>
      </c>
      <c r="AA1528" s="155"/>
      <c r="AB1528" s="9"/>
      <c r="AC1528" s="9"/>
      <c r="AD1528" s="9"/>
      <c r="AE1528" s="9"/>
      <c r="AF1528" s="9"/>
      <c r="AG1528" s="9"/>
      <c r="AH1528" s="9"/>
    </row>
    <row r="1529" ht="15.75" customHeight="1">
      <c r="A1529" s="177">
        <v>43496.0</v>
      </c>
      <c r="B1529" s="178">
        <v>4.82</v>
      </c>
      <c r="C1529" s="178">
        <v>4.86</v>
      </c>
      <c r="D1529" s="178">
        <v>4.94</v>
      </c>
      <c r="E1529" s="178">
        <v>5.06</v>
      </c>
      <c r="F1529" s="178">
        <v>5.14</v>
      </c>
      <c r="G1529" s="178">
        <v>5.22</v>
      </c>
      <c r="H1529" s="178">
        <v>5.23</v>
      </c>
      <c r="I1529" s="178">
        <v>5.3</v>
      </c>
      <c r="J1529" s="178">
        <v>5.4</v>
      </c>
      <c r="K1529" s="179">
        <f>MAX(0,((T1529*(365/365))-VLOOKUP(A1529,VBMA!$A:$D,4,0))  /  (T1529* (365/365)   ))</f>
        <v>0.3938547486</v>
      </c>
      <c r="L1529" s="180">
        <f t="shared" ref="L1529:S1529" si="1532">(B1529*(1-$K1529) * (365/365))/100</f>
        <v>0.02921620112</v>
      </c>
      <c r="M1529" s="180">
        <f t="shared" si="1532"/>
        <v>0.02945865922</v>
      </c>
      <c r="N1529" s="180">
        <f t="shared" si="1532"/>
        <v>0.02994357542</v>
      </c>
      <c r="O1529" s="180">
        <f t="shared" si="1532"/>
        <v>0.03067094972</v>
      </c>
      <c r="P1529" s="180">
        <f t="shared" si="1532"/>
        <v>0.03115586592</v>
      </c>
      <c r="Q1529" s="180">
        <f t="shared" si="1532"/>
        <v>0.03164078212</v>
      </c>
      <c r="R1529" s="180">
        <f t="shared" si="1532"/>
        <v>0.03170139665</v>
      </c>
      <c r="S1529" s="180">
        <f t="shared" si="1532"/>
        <v>0.03212569832</v>
      </c>
      <c r="T1529" s="181">
        <f t="shared" si="3"/>
        <v>5.37</v>
      </c>
      <c r="U1529" s="182">
        <f t="shared" si="4"/>
        <v>43677</v>
      </c>
      <c r="V1529" s="182">
        <f t="shared" si="5"/>
        <v>43769</v>
      </c>
      <c r="W1529" s="182">
        <f t="shared" si="6"/>
        <v>43861</v>
      </c>
      <c r="X1529" s="181">
        <f t="shared" si="7"/>
        <v>181</v>
      </c>
      <c r="Y1529" s="181">
        <f t="shared" si="8"/>
        <v>273</v>
      </c>
      <c r="Z1529" s="181">
        <f t="shared" si="9"/>
        <v>365</v>
      </c>
      <c r="AA1529" s="155"/>
      <c r="AB1529" s="9"/>
      <c r="AC1529" s="9"/>
      <c r="AD1529" s="9"/>
      <c r="AE1529" s="9"/>
      <c r="AF1529" s="9"/>
      <c r="AG1529" s="9"/>
      <c r="AH1529" s="9"/>
    </row>
    <row r="1530" ht="15.75" customHeight="1">
      <c r="A1530" s="177">
        <v>43495.0</v>
      </c>
      <c r="B1530" s="178">
        <v>5.2</v>
      </c>
      <c r="C1530" s="178">
        <v>5.22</v>
      </c>
      <c r="D1530" s="178">
        <v>5.28</v>
      </c>
      <c r="E1530" s="178">
        <v>5.23</v>
      </c>
      <c r="F1530" s="178">
        <v>5.28</v>
      </c>
      <c r="G1530" s="178">
        <v>5.3</v>
      </c>
      <c r="H1530" s="178">
        <v>5.28</v>
      </c>
      <c r="I1530" s="178">
        <v>5.34</v>
      </c>
      <c r="J1530" s="178">
        <v>5.42</v>
      </c>
      <c r="K1530" s="179">
        <f>MAX(0,((T1530*(365/365))-VLOOKUP(A1530,VBMA!$A:$D,4,0))  /  (T1530* (365/365)   ))</f>
        <v>0.3855555556</v>
      </c>
      <c r="L1530" s="180">
        <f t="shared" ref="L1530:S1530" si="1533">(B1530*(1-$K1530) * (365/365))/100</f>
        <v>0.03195111111</v>
      </c>
      <c r="M1530" s="180">
        <f t="shared" si="1533"/>
        <v>0.032074</v>
      </c>
      <c r="N1530" s="180">
        <f t="shared" si="1533"/>
        <v>0.03244266667</v>
      </c>
      <c r="O1530" s="180">
        <f t="shared" si="1533"/>
        <v>0.03213544444</v>
      </c>
      <c r="P1530" s="180">
        <f t="shared" si="1533"/>
        <v>0.03244266667</v>
      </c>
      <c r="Q1530" s="180">
        <f t="shared" si="1533"/>
        <v>0.03256555556</v>
      </c>
      <c r="R1530" s="180">
        <f t="shared" si="1533"/>
        <v>0.03244266667</v>
      </c>
      <c r="S1530" s="180">
        <f t="shared" si="1533"/>
        <v>0.03281133333</v>
      </c>
      <c r="T1530" s="181">
        <f t="shared" si="3"/>
        <v>5.4</v>
      </c>
      <c r="U1530" s="182">
        <f t="shared" si="4"/>
        <v>43676</v>
      </c>
      <c r="V1530" s="182">
        <f t="shared" si="5"/>
        <v>43768</v>
      </c>
      <c r="W1530" s="182">
        <f t="shared" si="6"/>
        <v>43860</v>
      </c>
      <c r="X1530" s="181">
        <f t="shared" si="7"/>
        <v>181</v>
      </c>
      <c r="Y1530" s="181">
        <f t="shared" si="8"/>
        <v>273</v>
      </c>
      <c r="Z1530" s="181">
        <f t="shared" si="9"/>
        <v>365</v>
      </c>
      <c r="AA1530" s="155"/>
      <c r="AB1530" s="9"/>
      <c r="AC1530" s="9"/>
      <c r="AD1530" s="9"/>
      <c r="AE1530" s="9"/>
      <c r="AF1530" s="9"/>
      <c r="AG1530" s="9"/>
      <c r="AH1530" s="9"/>
    </row>
    <row r="1531" ht="15.75" customHeight="1">
      <c r="A1531" s="177">
        <v>43494.0</v>
      </c>
      <c r="B1531" s="178">
        <v>4.92</v>
      </c>
      <c r="C1531" s="178">
        <v>5.1</v>
      </c>
      <c r="D1531" s="178">
        <v>5.1</v>
      </c>
      <c r="E1531" s="178">
        <v>5.17</v>
      </c>
      <c r="F1531" s="178">
        <v>5.23</v>
      </c>
      <c r="G1531" s="178">
        <v>5.32</v>
      </c>
      <c r="H1531" s="178">
        <v>5.34</v>
      </c>
      <c r="I1531" s="178">
        <v>5.38</v>
      </c>
      <c r="J1531" s="178">
        <v>5.42</v>
      </c>
      <c r="K1531" s="179">
        <f>MAX(0,((T1531*(365/365))-VLOOKUP(A1531,VBMA!$A:$D,4,0))  /  (T1531* (365/365)   ))</f>
        <v>0.3909594096</v>
      </c>
      <c r="L1531" s="180">
        <f t="shared" ref="L1531:S1531" si="1534">(B1531*(1-$K1531) * (365/365))/100</f>
        <v>0.02996479705</v>
      </c>
      <c r="M1531" s="180">
        <f t="shared" si="1534"/>
        <v>0.03106107011</v>
      </c>
      <c r="N1531" s="180">
        <f t="shared" si="1534"/>
        <v>0.03106107011</v>
      </c>
      <c r="O1531" s="180">
        <f t="shared" si="1534"/>
        <v>0.03148739852</v>
      </c>
      <c r="P1531" s="180">
        <f t="shared" si="1534"/>
        <v>0.03185282288</v>
      </c>
      <c r="Q1531" s="180">
        <f t="shared" si="1534"/>
        <v>0.03240095941</v>
      </c>
      <c r="R1531" s="180">
        <f t="shared" si="1534"/>
        <v>0.03252276753</v>
      </c>
      <c r="S1531" s="180">
        <f t="shared" si="1534"/>
        <v>0.03276638376</v>
      </c>
      <c r="T1531" s="181">
        <f t="shared" si="3"/>
        <v>5.42</v>
      </c>
      <c r="U1531" s="182">
        <f t="shared" si="4"/>
        <v>43675</v>
      </c>
      <c r="V1531" s="182">
        <f t="shared" si="5"/>
        <v>43767</v>
      </c>
      <c r="W1531" s="182">
        <f t="shared" si="6"/>
        <v>43859</v>
      </c>
      <c r="X1531" s="181">
        <f t="shared" si="7"/>
        <v>181</v>
      </c>
      <c r="Y1531" s="181">
        <f t="shared" si="8"/>
        <v>273</v>
      </c>
      <c r="Z1531" s="181">
        <f t="shared" si="9"/>
        <v>365</v>
      </c>
      <c r="AA1531" s="155"/>
      <c r="AB1531" s="9"/>
      <c r="AC1531" s="9"/>
      <c r="AD1531" s="9"/>
      <c r="AE1531" s="9"/>
      <c r="AF1531" s="9"/>
      <c r="AG1531" s="9"/>
      <c r="AH1531" s="9"/>
    </row>
    <row r="1532" ht="15.75" customHeight="1">
      <c r="A1532" s="177">
        <v>43493.0</v>
      </c>
      <c r="B1532" s="178">
        <v>4.86</v>
      </c>
      <c r="C1532" s="178">
        <v>5.0</v>
      </c>
      <c r="D1532" s="178">
        <v>5.1</v>
      </c>
      <c r="E1532" s="178">
        <v>5.18</v>
      </c>
      <c r="F1532" s="178">
        <v>5.22</v>
      </c>
      <c r="G1532" s="178">
        <v>5.22</v>
      </c>
      <c r="H1532" s="178">
        <v>5.23</v>
      </c>
      <c r="I1532" s="178">
        <v>5.25</v>
      </c>
      <c r="J1532" s="178">
        <v>5.33</v>
      </c>
      <c r="K1532" s="179">
        <f>MAX(0,((T1532*(365/365))-VLOOKUP(A1532,VBMA!$A:$D,4,0))  /  (T1532* (365/365)   ))</f>
        <v>0.3730550285</v>
      </c>
      <c r="L1532" s="180">
        <f t="shared" ref="L1532:S1532" si="1535">(B1532*(1-$K1532) * (365/365))/100</f>
        <v>0.03046952562</v>
      </c>
      <c r="M1532" s="180">
        <f t="shared" si="1535"/>
        <v>0.03134724858</v>
      </c>
      <c r="N1532" s="180">
        <f t="shared" si="1535"/>
        <v>0.03197419355</v>
      </c>
      <c r="O1532" s="180">
        <f t="shared" si="1535"/>
        <v>0.03247574953</v>
      </c>
      <c r="P1532" s="180">
        <f t="shared" si="1535"/>
        <v>0.03272652751</v>
      </c>
      <c r="Q1532" s="180">
        <f t="shared" si="1535"/>
        <v>0.03272652751</v>
      </c>
      <c r="R1532" s="180">
        <f t="shared" si="1535"/>
        <v>0.03278922201</v>
      </c>
      <c r="S1532" s="180">
        <f t="shared" si="1535"/>
        <v>0.03291461101</v>
      </c>
      <c r="T1532" s="181">
        <f t="shared" si="3"/>
        <v>5.27</v>
      </c>
      <c r="U1532" s="182">
        <f t="shared" si="4"/>
        <v>43674</v>
      </c>
      <c r="V1532" s="182">
        <f t="shared" si="5"/>
        <v>43766</v>
      </c>
      <c r="W1532" s="182">
        <f t="shared" si="6"/>
        <v>43858</v>
      </c>
      <c r="X1532" s="181">
        <f t="shared" si="7"/>
        <v>181</v>
      </c>
      <c r="Y1532" s="181">
        <f t="shared" si="8"/>
        <v>273</v>
      </c>
      <c r="Z1532" s="181">
        <f t="shared" si="9"/>
        <v>365</v>
      </c>
      <c r="AA1532" s="155"/>
      <c r="AB1532" s="9"/>
      <c r="AC1532" s="9"/>
      <c r="AD1532" s="9"/>
      <c r="AE1532" s="9"/>
      <c r="AF1532" s="9"/>
      <c r="AG1532" s="9"/>
      <c r="AH1532" s="9"/>
    </row>
    <row r="1533" ht="15.75" customHeight="1">
      <c r="A1533" s="177">
        <v>43490.0</v>
      </c>
      <c r="B1533" s="178">
        <v>4.73</v>
      </c>
      <c r="C1533" s="178">
        <v>4.8</v>
      </c>
      <c r="D1533" s="178">
        <v>4.88</v>
      </c>
      <c r="E1533" s="178">
        <v>5.08</v>
      </c>
      <c r="F1533" s="178">
        <v>5.13</v>
      </c>
      <c r="G1533" s="178">
        <v>5.23</v>
      </c>
      <c r="H1533" s="178">
        <v>5.2</v>
      </c>
      <c r="I1533" s="178">
        <v>5.24</v>
      </c>
      <c r="J1533" s="178">
        <v>5.3</v>
      </c>
      <c r="K1533" s="179">
        <f>MAX(0,((T1533*(365/365))-VLOOKUP(A1533,VBMA!$A:$D,4,0))  /  (T1533* (365/365)   ))</f>
        <v>0.3763257576</v>
      </c>
      <c r="L1533" s="180">
        <f t="shared" ref="L1533:S1533" si="1536">(B1533*(1-$K1533) * (365/365))/100</f>
        <v>0.02949979167</v>
      </c>
      <c r="M1533" s="180">
        <f t="shared" si="1536"/>
        <v>0.02993636364</v>
      </c>
      <c r="N1533" s="180">
        <f t="shared" si="1536"/>
        <v>0.03043530303</v>
      </c>
      <c r="O1533" s="180">
        <f t="shared" si="1536"/>
        <v>0.03168265152</v>
      </c>
      <c r="P1533" s="180">
        <f t="shared" si="1536"/>
        <v>0.03199448864</v>
      </c>
      <c r="Q1533" s="180">
        <f t="shared" si="1536"/>
        <v>0.03261816288</v>
      </c>
      <c r="R1533" s="180">
        <f t="shared" si="1536"/>
        <v>0.03243106061</v>
      </c>
      <c r="S1533" s="180">
        <f t="shared" si="1536"/>
        <v>0.0326805303</v>
      </c>
      <c r="T1533" s="181">
        <f t="shared" si="3"/>
        <v>5.28</v>
      </c>
      <c r="U1533" s="182">
        <f t="shared" si="4"/>
        <v>43671</v>
      </c>
      <c r="V1533" s="182">
        <f t="shared" si="5"/>
        <v>43763</v>
      </c>
      <c r="W1533" s="182">
        <f t="shared" si="6"/>
        <v>43855</v>
      </c>
      <c r="X1533" s="181">
        <f t="shared" si="7"/>
        <v>181</v>
      </c>
      <c r="Y1533" s="181">
        <f t="shared" si="8"/>
        <v>273</v>
      </c>
      <c r="Z1533" s="181">
        <f t="shared" si="9"/>
        <v>365</v>
      </c>
      <c r="AA1533" s="155"/>
      <c r="AB1533" s="9"/>
      <c r="AC1533" s="9"/>
      <c r="AD1533" s="9"/>
      <c r="AE1533" s="9"/>
      <c r="AF1533" s="9"/>
      <c r="AG1533" s="9"/>
      <c r="AH1533" s="9"/>
    </row>
    <row r="1534" ht="15.75" customHeight="1">
      <c r="A1534" s="177">
        <v>43489.0</v>
      </c>
      <c r="B1534" s="178">
        <v>4.75</v>
      </c>
      <c r="C1534" s="178">
        <v>4.82</v>
      </c>
      <c r="D1534" s="178">
        <v>4.87</v>
      </c>
      <c r="E1534" s="178">
        <v>5.08</v>
      </c>
      <c r="F1534" s="178">
        <v>5.17</v>
      </c>
      <c r="G1534" s="178">
        <v>5.27</v>
      </c>
      <c r="H1534" s="178">
        <v>5.27</v>
      </c>
      <c r="I1534" s="178">
        <v>5.31</v>
      </c>
      <c r="J1534" s="178">
        <v>5.37</v>
      </c>
      <c r="K1534" s="179">
        <f>MAX(0,((T1534*(365/365))-VLOOKUP(A1534,VBMA!$A:$D,4,0))  /  (T1534* (365/365)   ))</f>
        <v>0.3869158879</v>
      </c>
      <c r="L1534" s="180">
        <f t="shared" ref="L1534:S1534" si="1537">(B1534*(1-$K1534) * (365/365))/100</f>
        <v>0.02912149533</v>
      </c>
      <c r="M1534" s="180">
        <f t="shared" si="1537"/>
        <v>0.02955065421</v>
      </c>
      <c r="N1534" s="180">
        <f t="shared" si="1537"/>
        <v>0.02985719626</v>
      </c>
      <c r="O1534" s="180">
        <f t="shared" si="1537"/>
        <v>0.0311446729</v>
      </c>
      <c r="P1534" s="180">
        <f t="shared" si="1537"/>
        <v>0.0316964486</v>
      </c>
      <c r="Q1534" s="180">
        <f t="shared" si="1537"/>
        <v>0.03230953271</v>
      </c>
      <c r="R1534" s="180">
        <f t="shared" si="1537"/>
        <v>0.03230953271</v>
      </c>
      <c r="S1534" s="180">
        <f t="shared" si="1537"/>
        <v>0.03255476636</v>
      </c>
      <c r="T1534" s="181">
        <f t="shared" si="3"/>
        <v>5.35</v>
      </c>
      <c r="U1534" s="182">
        <f t="shared" si="4"/>
        <v>43670</v>
      </c>
      <c r="V1534" s="182">
        <f t="shared" si="5"/>
        <v>43762</v>
      </c>
      <c r="W1534" s="182">
        <f t="shared" si="6"/>
        <v>43854</v>
      </c>
      <c r="X1534" s="181">
        <f t="shared" si="7"/>
        <v>181</v>
      </c>
      <c r="Y1534" s="181">
        <f t="shared" si="8"/>
        <v>273</v>
      </c>
      <c r="Z1534" s="181">
        <f t="shared" si="9"/>
        <v>365</v>
      </c>
      <c r="AA1534" s="155"/>
      <c r="AB1534" s="9"/>
      <c r="AC1534" s="9"/>
      <c r="AD1534" s="9"/>
      <c r="AE1534" s="9"/>
      <c r="AF1534" s="9"/>
      <c r="AG1534" s="9"/>
      <c r="AH1534" s="9"/>
    </row>
    <row r="1535" ht="15.75" customHeight="1">
      <c r="A1535" s="177">
        <v>43488.0</v>
      </c>
      <c r="B1535" s="178">
        <v>4.7</v>
      </c>
      <c r="C1535" s="178">
        <v>4.79</v>
      </c>
      <c r="D1535" s="178">
        <v>4.86</v>
      </c>
      <c r="E1535" s="178">
        <v>5.02</v>
      </c>
      <c r="F1535" s="178">
        <v>5.1</v>
      </c>
      <c r="G1535" s="178">
        <v>5.26</v>
      </c>
      <c r="H1535" s="178">
        <v>5.23</v>
      </c>
      <c r="I1535" s="178">
        <v>5.25</v>
      </c>
      <c r="J1535" s="178">
        <v>5.35</v>
      </c>
      <c r="K1535" s="179">
        <f>MAX(0,((T1535*(365/365))-VLOOKUP(A1535,VBMA!$A:$D,4,0))  /  (T1535* (365/365)   ))</f>
        <v>0.3781783681</v>
      </c>
      <c r="L1535" s="180">
        <f t="shared" ref="L1535:S1535" si="1538">(B1535*(1-$K1535) * (365/365))/100</f>
        <v>0.0292256167</v>
      </c>
      <c r="M1535" s="180">
        <f t="shared" si="1538"/>
        <v>0.02978525617</v>
      </c>
      <c r="N1535" s="180">
        <f t="shared" si="1538"/>
        <v>0.03022053131</v>
      </c>
      <c r="O1535" s="180">
        <f t="shared" si="1538"/>
        <v>0.03121544592</v>
      </c>
      <c r="P1535" s="180">
        <f t="shared" si="1538"/>
        <v>0.03171290323</v>
      </c>
      <c r="Q1535" s="180">
        <f t="shared" si="1538"/>
        <v>0.03270781784</v>
      </c>
      <c r="R1535" s="180">
        <f t="shared" si="1538"/>
        <v>0.03252127135</v>
      </c>
      <c r="S1535" s="180">
        <f t="shared" si="1538"/>
        <v>0.03264563567</v>
      </c>
      <c r="T1535" s="181">
        <f t="shared" si="3"/>
        <v>5.27</v>
      </c>
      <c r="U1535" s="182">
        <f t="shared" si="4"/>
        <v>43669</v>
      </c>
      <c r="V1535" s="182">
        <f t="shared" si="5"/>
        <v>43761</v>
      </c>
      <c r="W1535" s="182">
        <f t="shared" si="6"/>
        <v>43853</v>
      </c>
      <c r="X1535" s="181">
        <f t="shared" si="7"/>
        <v>181</v>
      </c>
      <c r="Y1535" s="181">
        <f t="shared" si="8"/>
        <v>273</v>
      </c>
      <c r="Z1535" s="181">
        <f t="shared" si="9"/>
        <v>365</v>
      </c>
      <c r="AA1535" s="155"/>
      <c r="AB1535" s="9"/>
      <c r="AC1535" s="9"/>
      <c r="AD1535" s="9"/>
      <c r="AE1535" s="9"/>
      <c r="AF1535" s="9"/>
      <c r="AG1535" s="9"/>
      <c r="AH1535" s="9"/>
    </row>
    <row r="1536" ht="15.75" customHeight="1">
      <c r="A1536" s="177">
        <v>43487.0</v>
      </c>
      <c r="B1536" s="178">
        <v>4.73</v>
      </c>
      <c r="C1536" s="178">
        <v>4.82</v>
      </c>
      <c r="D1536" s="178">
        <v>4.87</v>
      </c>
      <c r="E1536" s="178">
        <v>5.05</v>
      </c>
      <c r="F1536" s="178">
        <v>5.17</v>
      </c>
      <c r="G1536" s="178">
        <v>5.23</v>
      </c>
      <c r="H1536" s="178">
        <v>5.2</v>
      </c>
      <c r="I1536" s="178">
        <v>5.24</v>
      </c>
      <c r="J1536" s="178">
        <v>5.3</v>
      </c>
      <c r="K1536" s="179">
        <f>MAX(0,((T1536*(365/365))-VLOOKUP(A1536,VBMA!$A:$D,4,0))  /  (T1536* (365/365)   ))</f>
        <v>0.3619318182</v>
      </c>
      <c r="L1536" s="180">
        <f t="shared" ref="L1536:S1536" si="1539">(B1536*(1-$K1536) * (365/365))/100</f>
        <v>0.030180625</v>
      </c>
      <c r="M1536" s="180">
        <f t="shared" si="1539"/>
        <v>0.03075488636</v>
      </c>
      <c r="N1536" s="180">
        <f t="shared" si="1539"/>
        <v>0.03107392045</v>
      </c>
      <c r="O1536" s="180">
        <f t="shared" si="1539"/>
        <v>0.03222244318</v>
      </c>
      <c r="P1536" s="180">
        <f t="shared" si="1539"/>
        <v>0.032988125</v>
      </c>
      <c r="Q1536" s="180">
        <f t="shared" si="1539"/>
        <v>0.03337096591</v>
      </c>
      <c r="R1536" s="180">
        <f t="shared" si="1539"/>
        <v>0.03317954545</v>
      </c>
      <c r="S1536" s="180">
        <f t="shared" si="1539"/>
        <v>0.03343477273</v>
      </c>
      <c r="T1536" s="181">
        <f t="shared" si="3"/>
        <v>5.28</v>
      </c>
      <c r="U1536" s="182">
        <f t="shared" si="4"/>
        <v>43668</v>
      </c>
      <c r="V1536" s="182">
        <f t="shared" si="5"/>
        <v>43760</v>
      </c>
      <c r="W1536" s="182">
        <f t="shared" si="6"/>
        <v>43852</v>
      </c>
      <c r="X1536" s="181">
        <f t="shared" si="7"/>
        <v>181</v>
      </c>
      <c r="Y1536" s="181">
        <f t="shared" si="8"/>
        <v>273</v>
      </c>
      <c r="Z1536" s="181">
        <f t="shared" si="9"/>
        <v>365</v>
      </c>
      <c r="AA1536" s="155"/>
      <c r="AB1536" s="9"/>
      <c r="AC1536" s="9"/>
      <c r="AD1536" s="9"/>
      <c r="AE1536" s="9"/>
      <c r="AF1536" s="9"/>
      <c r="AG1536" s="9"/>
      <c r="AH1536" s="9"/>
    </row>
    <row r="1537" ht="15.75" customHeight="1">
      <c r="A1537" s="177">
        <v>43486.0</v>
      </c>
      <c r="B1537" s="178">
        <v>4.62</v>
      </c>
      <c r="C1537" s="178">
        <v>4.76</v>
      </c>
      <c r="D1537" s="178">
        <v>4.82</v>
      </c>
      <c r="E1537" s="178">
        <v>5.02</v>
      </c>
      <c r="F1537" s="178">
        <v>5.12</v>
      </c>
      <c r="G1537" s="178">
        <v>5.28</v>
      </c>
      <c r="H1537" s="178">
        <v>5.28</v>
      </c>
      <c r="I1537" s="178">
        <v>5.3</v>
      </c>
      <c r="J1537" s="178">
        <v>5.38</v>
      </c>
      <c r="K1537" s="179">
        <f>MAX(0,((T1537*(365/365))-VLOOKUP(A1537,VBMA!$A:$D,4,0))  /  (T1537* (365/365)   ))</f>
        <v>0.3708646617</v>
      </c>
      <c r="L1537" s="180">
        <f t="shared" ref="L1537:S1537" si="1540">(B1537*(1-$K1537) * (365/365))/100</f>
        <v>0.02906605263</v>
      </c>
      <c r="M1537" s="180">
        <f t="shared" si="1540"/>
        <v>0.02994684211</v>
      </c>
      <c r="N1537" s="180">
        <f t="shared" si="1540"/>
        <v>0.03032432331</v>
      </c>
      <c r="O1537" s="180">
        <f t="shared" si="1540"/>
        <v>0.03158259398</v>
      </c>
      <c r="P1537" s="180">
        <f t="shared" si="1540"/>
        <v>0.03221172932</v>
      </c>
      <c r="Q1537" s="180">
        <f t="shared" si="1540"/>
        <v>0.03321834586</v>
      </c>
      <c r="R1537" s="180">
        <f t="shared" si="1540"/>
        <v>0.03321834586</v>
      </c>
      <c r="S1537" s="180">
        <f t="shared" si="1540"/>
        <v>0.03334417293</v>
      </c>
      <c r="T1537" s="181">
        <f t="shared" si="3"/>
        <v>5.32</v>
      </c>
      <c r="U1537" s="182">
        <f t="shared" si="4"/>
        <v>43667</v>
      </c>
      <c r="V1537" s="182">
        <f t="shared" si="5"/>
        <v>43759</v>
      </c>
      <c r="W1537" s="182">
        <f t="shared" si="6"/>
        <v>43851</v>
      </c>
      <c r="X1537" s="181">
        <f t="shared" si="7"/>
        <v>181</v>
      </c>
      <c r="Y1537" s="181">
        <f t="shared" si="8"/>
        <v>273</v>
      </c>
      <c r="Z1537" s="181">
        <f t="shared" si="9"/>
        <v>365</v>
      </c>
      <c r="AA1537" s="155"/>
      <c r="AB1537" s="9"/>
      <c r="AC1537" s="9"/>
      <c r="AD1537" s="9"/>
      <c r="AE1537" s="9"/>
      <c r="AF1537" s="9"/>
      <c r="AG1537" s="9"/>
      <c r="AH1537" s="9"/>
    </row>
    <row r="1538" ht="15.75" customHeight="1">
      <c r="A1538" s="177">
        <v>43483.0</v>
      </c>
      <c r="B1538" s="178">
        <v>4.46</v>
      </c>
      <c r="C1538" s="178">
        <v>4.59</v>
      </c>
      <c r="D1538" s="178">
        <v>4.74</v>
      </c>
      <c r="E1538" s="178">
        <v>4.99</v>
      </c>
      <c r="F1538" s="178">
        <v>5.1</v>
      </c>
      <c r="G1538" s="178">
        <v>5.21</v>
      </c>
      <c r="H1538" s="178">
        <v>5.23</v>
      </c>
      <c r="I1538" s="178">
        <v>5.28</v>
      </c>
      <c r="J1538" s="178">
        <v>5.33</v>
      </c>
      <c r="K1538" s="179">
        <f>MAX(0,((T1538*(365/365))-VLOOKUP(A1538,VBMA!$A:$D,4,0))  /  (T1538* (365/365)   ))</f>
        <v>0.3789868668</v>
      </c>
      <c r="L1538" s="180">
        <f t="shared" ref="L1538:S1538" si="1541">(B1538*(1-$K1538) * (365/365))/100</f>
        <v>0.02769718574</v>
      </c>
      <c r="M1538" s="180">
        <f t="shared" si="1541"/>
        <v>0.02850450281</v>
      </c>
      <c r="N1538" s="180">
        <f t="shared" si="1541"/>
        <v>0.02943602251</v>
      </c>
      <c r="O1538" s="180">
        <f t="shared" si="1541"/>
        <v>0.03098855535</v>
      </c>
      <c r="P1538" s="180">
        <f t="shared" si="1541"/>
        <v>0.03167166979</v>
      </c>
      <c r="Q1538" s="180">
        <f t="shared" si="1541"/>
        <v>0.03235478424</v>
      </c>
      <c r="R1538" s="180">
        <f t="shared" si="1541"/>
        <v>0.03247898687</v>
      </c>
      <c r="S1538" s="180">
        <f t="shared" si="1541"/>
        <v>0.03278949343</v>
      </c>
      <c r="T1538" s="181">
        <f t="shared" si="3"/>
        <v>5.33</v>
      </c>
      <c r="U1538" s="182">
        <f t="shared" si="4"/>
        <v>43664</v>
      </c>
      <c r="V1538" s="182">
        <f t="shared" si="5"/>
        <v>43756</v>
      </c>
      <c r="W1538" s="182">
        <f t="shared" si="6"/>
        <v>43848</v>
      </c>
      <c r="X1538" s="181">
        <f t="shared" si="7"/>
        <v>181</v>
      </c>
      <c r="Y1538" s="181">
        <f t="shared" si="8"/>
        <v>273</v>
      </c>
      <c r="Z1538" s="181">
        <f t="shared" si="9"/>
        <v>365</v>
      </c>
      <c r="AA1538" s="155"/>
      <c r="AB1538" s="9"/>
      <c r="AC1538" s="9"/>
      <c r="AD1538" s="9"/>
      <c r="AE1538" s="9"/>
      <c r="AF1538" s="9"/>
      <c r="AG1538" s="9"/>
      <c r="AH1538" s="9"/>
    </row>
    <row r="1539" ht="15.75" customHeight="1">
      <c r="A1539" s="177">
        <v>43482.0</v>
      </c>
      <c r="B1539" s="178">
        <v>4.14</v>
      </c>
      <c r="C1539" s="178">
        <v>4.47</v>
      </c>
      <c r="D1539" s="178">
        <v>4.66</v>
      </c>
      <c r="E1539" s="178">
        <v>4.94</v>
      </c>
      <c r="F1539" s="178">
        <v>5.07</v>
      </c>
      <c r="G1539" s="178">
        <v>5.2</v>
      </c>
      <c r="H1539" s="178">
        <v>5.22</v>
      </c>
      <c r="I1539" s="178">
        <v>5.28</v>
      </c>
      <c r="J1539" s="178">
        <v>5.33</v>
      </c>
      <c r="K1539" s="179">
        <f>MAX(0,((T1539*(365/365))-VLOOKUP(A1539,VBMA!$A:$D,4,0))  /  (T1539* (365/365)   ))</f>
        <v>0.3732209738</v>
      </c>
      <c r="L1539" s="180">
        <f t="shared" ref="L1539:S1539" si="1542">(B1539*(1-$K1539) * (365/365))/100</f>
        <v>0.02594865169</v>
      </c>
      <c r="M1539" s="180">
        <f t="shared" si="1542"/>
        <v>0.02801702247</v>
      </c>
      <c r="N1539" s="180">
        <f t="shared" si="1542"/>
        <v>0.02920790262</v>
      </c>
      <c r="O1539" s="180">
        <f t="shared" si="1542"/>
        <v>0.0309628839</v>
      </c>
      <c r="P1539" s="180">
        <f t="shared" si="1542"/>
        <v>0.03177769663</v>
      </c>
      <c r="Q1539" s="180">
        <f t="shared" si="1542"/>
        <v>0.03259250936</v>
      </c>
      <c r="R1539" s="180">
        <f t="shared" si="1542"/>
        <v>0.03271786517</v>
      </c>
      <c r="S1539" s="180">
        <f t="shared" si="1542"/>
        <v>0.03309393258</v>
      </c>
      <c r="T1539" s="181">
        <f t="shared" si="3"/>
        <v>5.34</v>
      </c>
      <c r="U1539" s="182">
        <f t="shared" si="4"/>
        <v>43663</v>
      </c>
      <c r="V1539" s="182">
        <f t="shared" si="5"/>
        <v>43755</v>
      </c>
      <c r="W1539" s="182">
        <f t="shared" si="6"/>
        <v>43847</v>
      </c>
      <c r="X1539" s="181">
        <f t="shared" si="7"/>
        <v>181</v>
      </c>
      <c r="Y1539" s="181">
        <f t="shared" si="8"/>
        <v>273</v>
      </c>
      <c r="Z1539" s="181">
        <f t="shared" si="9"/>
        <v>365</v>
      </c>
      <c r="AA1539" s="155"/>
      <c r="AB1539" s="9"/>
      <c r="AC1539" s="9"/>
      <c r="AD1539" s="9"/>
      <c r="AE1539" s="9"/>
      <c r="AF1539" s="9"/>
      <c r="AG1539" s="9"/>
      <c r="AH1539" s="9"/>
    </row>
    <row r="1540" ht="15.75" customHeight="1">
      <c r="A1540" s="177">
        <v>43481.0</v>
      </c>
      <c r="B1540" s="178">
        <v>4.25</v>
      </c>
      <c r="C1540" s="178">
        <v>4.45</v>
      </c>
      <c r="D1540" s="178">
        <v>4.63</v>
      </c>
      <c r="E1540" s="178">
        <v>4.95</v>
      </c>
      <c r="F1540" s="178">
        <v>5.08</v>
      </c>
      <c r="G1540" s="178">
        <v>5.18</v>
      </c>
      <c r="H1540" s="178">
        <v>5.2</v>
      </c>
      <c r="I1540" s="178">
        <v>5.23</v>
      </c>
      <c r="J1540" s="178">
        <v>5.25</v>
      </c>
      <c r="K1540" s="179">
        <f>MAX(0,((T1540*(365/365))-VLOOKUP(A1540,VBMA!$A:$D,4,0))  /  (T1540* (365/365)   ))</f>
        <v>0.3758555133</v>
      </c>
      <c r="L1540" s="180">
        <f t="shared" ref="L1540:S1540" si="1543">(B1540*(1-$K1540) * (365/365))/100</f>
        <v>0.02652614068</v>
      </c>
      <c r="M1540" s="180">
        <f t="shared" si="1543"/>
        <v>0.02777442966</v>
      </c>
      <c r="N1540" s="180">
        <f t="shared" si="1543"/>
        <v>0.02889788973</v>
      </c>
      <c r="O1540" s="180">
        <f t="shared" si="1543"/>
        <v>0.03089515209</v>
      </c>
      <c r="P1540" s="180">
        <f t="shared" si="1543"/>
        <v>0.03170653992</v>
      </c>
      <c r="Q1540" s="180">
        <f t="shared" si="1543"/>
        <v>0.03233068441</v>
      </c>
      <c r="R1540" s="180">
        <f t="shared" si="1543"/>
        <v>0.03245551331</v>
      </c>
      <c r="S1540" s="180">
        <f t="shared" si="1543"/>
        <v>0.03264275665</v>
      </c>
      <c r="T1540" s="181">
        <f t="shared" si="3"/>
        <v>5.26</v>
      </c>
      <c r="U1540" s="182">
        <f t="shared" si="4"/>
        <v>43662</v>
      </c>
      <c r="V1540" s="182">
        <f t="shared" si="5"/>
        <v>43754</v>
      </c>
      <c r="W1540" s="182">
        <f t="shared" si="6"/>
        <v>43846</v>
      </c>
      <c r="X1540" s="181">
        <f t="shared" si="7"/>
        <v>181</v>
      </c>
      <c r="Y1540" s="181">
        <f t="shared" si="8"/>
        <v>273</v>
      </c>
      <c r="Z1540" s="181">
        <f t="shared" si="9"/>
        <v>365</v>
      </c>
      <c r="AA1540" s="155"/>
      <c r="AB1540" s="9"/>
      <c r="AC1540" s="9"/>
      <c r="AD1540" s="9"/>
      <c r="AE1540" s="9"/>
      <c r="AF1540" s="9"/>
      <c r="AG1540" s="9"/>
      <c r="AH1540" s="9"/>
    </row>
    <row r="1541" ht="15.75" customHeight="1">
      <c r="A1541" s="177">
        <v>43480.0</v>
      </c>
      <c r="B1541" s="178">
        <v>4.27</v>
      </c>
      <c r="C1541" s="178">
        <v>4.47</v>
      </c>
      <c r="D1541" s="178">
        <v>4.67</v>
      </c>
      <c r="E1541" s="178">
        <v>4.97</v>
      </c>
      <c r="F1541" s="178">
        <v>5.13</v>
      </c>
      <c r="G1541" s="178">
        <v>5.23</v>
      </c>
      <c r="H1541" s="178">
        <v>5.27</v>
      </c>
      <c r="I1541" s="178">
        <v>5.34</v>
      </c>
      <c r="J1541" s="178">
        <v>5.36</v>
      </c>
      <c r="K1541" s="179">
        <f>MAX(0,((T1541*(365/365))-VLOOKUP(A1541,VBMA!$A:$D,4,0))  /  (T1541* (365/365)   ))</f>
        <v>0.3759704251</v>
      </c>
      <c r="L1541" s="180">
        <f t="shared" ref="L1541:S1541" si="1544">(B1541*(1-$K1541) * (365/365))/100</f>
        <v>0.02664606285</v>
      </c>
      <c r="M1541" s="180">
        <f t="shared" si="1544"/>
        <v>0.027894122</v>
      </c>
      <c r="N1541" s="180">
        <f t="shared" si="1544"/>
        <v>0.02914218115</v>
      </c>
      <c r="O1541" s="180">
        <f t="shared" si="1544"/>
        <v>0.03101426987</v>
      </c>
      <c r="P1541" s="180">
        <f t="shared" si="1544"/>
        <v>0.03201271719</v>
      </c>
      <c r="Q1541" s="180">
        <f t="shared" si="1544"/>
        <v>0.03263674677</v>
      </c>
      <c r="R1541" s="180">
        <f t="shared" si="1544"/>
        <v>0.0328863586</v>
      </c>
      <c r="S1541" s="180">
        <f t="shared" si="1544"/>
        <v>0.0333231793</v>
      </c>
      <c r="T1541" s="181">
        <f t="shared" si="3"/>
        <v>5.41</v>
      </c>
      <c r="U1541" s="182">
        <f t="shared" si="4"/>
        <v>43661</v>
      </c>
      <c r="V1541" s="182">
        <f t="shared" si="5"/>
        <v>43753</v>
      </c>
      <c r="W1541" s="182">
        <f t="shared" si="6"/>
        <v>43845</v>
      </c>
      <c r="X1541" s="181">
        <f t="shared" si="7"/>
        <v>181</v>
      </c>
      <c r="Y1541" s="181">
        <f t="shared" si="8"/>
        <v>273</v>
      </c>
      <c r="Z1541" s="181">
        <f t="shared" si="9"/>
        <v>365</v>
      </c>
      <c r="AA1541" s="155"/>
      <c r="AB1541" s="9"/>
      <c r="AC1541" s="9"/>
      <c r="AD1541" s="9"/>
      <c r="AE1541" s="9"/>
      <c r="AF1541" s="9"/>
      <c r="AG1541" s="9"/>
      <c r="AH1541" s="9"/>
    </row>
    <row r="1542" ht="15.75" customHeight="1">
      <c r="A1542" s="177">
        <v>43479.0</v>
      </c>
      <c r="B1542" s="178">
        <v>4.28</v>
      </c>
      <c r="C1542" s="178">
        <v>4.45</v>
      </c>
      <c r="D1542" s="178">
        <v>4.7</v>
      </c>
      <c r="E1542" s="178">
        <v>4.96</v>
      </c>
      <c r="F1542" s="178">
        <v>5.08</v>
      </c>
      <c r="G1542" s="178">
        <v>5.24</v>
      </c>
      <c r="H1542" s="178">
        <v>5.25</v>
      </c>
      <c r="I1542" s="178">
        <v>5.33</v>
      </c>
      <c r="J1542" s="178">
        <v>5.4</v>
      </c>
      <c r="K1542" s="179">
        <f>MAX(0,((T1542*(365/365))-VLOOKUP(A1542,VBMA!$A:$D,4,0))  /  (T1542* (365/365)   ))</f>
        <v>0.3859519409</v>
      </c>
      <c r="L1542" s="180">
        <f t="shared" ref="L1542:S1542" si="1545">(B1542*(1-$K1542) * (365/365))/100</f>
        <v>0.02628125693</v>
      </c>
      <c r="M1542" s="180">
        <f t="shared" si="1545"/>
        <v>0.02732513863</v>
      </c>
      <c r="N1542" s="180">
        <f t="shared" si="1545"/>
        <v>0.02886025878</v>
      </c>
      <c r="O1542" s="180">
        <f t="shared" si="1545"/>
        <v>0.03045678373</v>
      </c>
      <c r="P1542" s="180">
        <f t="shared" si="1545"/>
        <v>0.0311936414</v>
      </c>
      <c r="Q1542" s="180">
        <f t="shared" si="1545"/>
        <v>0.0321761183</v>
      </c>
      <c r="R1542" s="180">
        <f t="shared" si="1545"/>
        <v>0.03223752311</v>
      </c>
      <c r="S1542" s="180">
        <f t="shared" si="1545"/>
        <v>0.03272876155</v>
      </c>
      <c r="T1542" s="181">
        <f t="shared" si="3"/>
        <v>5.41</v>
      </c>
      <c r="U1542" s="182">
        <f t="shared" si="4"/>
        <v>43660</v>
      </c>
      <c r="V1542" s="182">
        <f t="shared" si="5"/>
        <v>43752</v>
      </c>
      <c r="W1542" s="182">
        <f t="shared" si="6"/>
        <v>43844</v>
      </c>
      <c r="X1542" s="181">
        <f t="shared" si="7"/>
        <v>181</v>
      </c>
      <c r="Y1542" s="181">
        <f t="shared" si="8"/>
        <v>273</v>
      </c>
      <c r="Z1542" s="181">
        <f t="shared" si="9"/>
        <v>365</v>
      </c>
      <c r="AA1542" s="155"/>
      <c r="AB1542" s="9"/>
      <c r="AC1542" s="9"/>
      <c r="AD1542" s="9"/>
      <c r="AE1542" s="9"/>
      <c r="AF1542" s="9"/>
      <c r="AG1542" s="9"/>
      <c r="AH1542" s="9"/>
    </row>
    <row r="1543" ht="15.75" customHeight="1">
      <c r="A1543" s="177">
        <v>43476.0</v>
      </c>
      <c r="B1543" s="178">
        <v>4.48</v>
      </c>
      <c r="C1543" s="178">
        <v>4.6</v>
      </c>
      <c r="D1543" s="178">
        <v>4.76</v>
      </c>
      <c r="E1543" s="178">
        <v>4.98</v>
      </c>
      <c r="F1543" s="178">
        <v>5.08</v>
      </c>
      <c r="G1543" s="178">
        <v>5.26</v>
      </c>
      <c r="H1543" s="178">
        <v>5.24</v>
      </c>
      <c r="I1543" s="178">
        <v>5.25</v>
      </c>
      <c r="J1543" s="178">
        <v>5.3</v>
      </c>
      <c r="K1543" s="179">
        <f>MAX(0,((T1543*(365/365))-VLOOKUP(A1543,VBMA!$A:$D,4,0))  /  (T1543* (365/365)   ))</f>
        <v>0.3741444867</v>
      </c>
      <c r="L1543" s="180">
        <f t="shared" ref="L1543:S1543" si="1546">(B1543*(1-$K1543) * (365/365))/100</f>
        <v>0.028038327</v>
      </c>
      <c r="M1543" s="180">
        <f t="shared" si="1546"/>
        <v>0.02878935361</v>
      </c>
      <c r="N1543" s="180">
        <f t="shared" si="1546"/>
        <v>0.02979072243</v>
      </c>
      <c r="O1543" s="180">
        <f t="shared" si="1546"/>
        <v>0.03116760456</v>
      </c>
      <c r="P1543" s="180">
        <f t="shared" si="1546"/>
        <v>0.03179346008</v>
      </c>
      <c r="Q1543" s="180">
        <f t="shared" si="1546"/>
        <v>0.03292</v>
      </c>
      <c r="R1543" s="180">
        <f t="shared" si="1546"/>
        <v>0.0327948289</v>
      </c>
      <c r="S1543" s="180">
        <f t="shared" si="1546"/>
        <v>0.03285741445</v>
      </c>
      <c r="T1543" s="181">
        <f t="shared" si="3"/>
        <v>5.26</v>
      </c>
      <c r="U1543" s="182">
        <f t="shared" si="4"/>
        <v>43657</v>
      </c>
      <c r="V1543" s="182">
        <f t="shared" si="5"/>
        <v>43749</v>
      </c>
      <c r="W1543" s="182">
        <f t="shared" si="6"/>
        <v>43841</v>
      </c>
      <c r="X1543" s="181">
        <f t="shared" si="7"/>
        <v>181</v>
      </c>
      <c r="Y1543" s="181">
        <f t="shared" si="8"/>
        <v>273</v>
      </c>
      <c r="Z1543" s="181">
        <f t="shared" si="9"/>
        <v>365</v>
      </c>
      <c r="AA1543" s="155"/>
      <c r="AB1543" s="9"/>
      <c r="AC1543" s="9"/>
      <c r="AD1543" s="9"/>
      <c r="AE1543" s="9"/>
      <c r="AF1543" s="9"/>
      <c r="AG1543" s="9"/>
      <c r="AH1543" s="9"/>
    </row>
    <row r="1544" ht="15.75" customHeight="1">
      <c r="A1544" s="177">
        <v>43475.0</v>
      </c>
      <c r="B1544" s="178">
        <v>4.57</v>
      </c>
      <c r="C1544" s="178">
        <v>4.7</v>
      </c>
      <c r="D1544" s="178">
        <v>4.83</v>
      </c>
      <c r="E1544" s="178">
        <v>5.02</v>
      </c>
      <c r="F1544" s="178">
        <v>5.1</v>
      </c>
      <c r="G1544" s="178">
        <v>5.27</v>
      </c>
      <c r="H1544" s="178">
        <v>5.28</v>
      </c>
      <c r="I1544" s="178">
        <v>5.34</v>
      </c>
      <c r="J1544" s="178">
        <v>5.4</v>
      </c>
      <c r="K1544" s="179">
        <f>MAX(0,((T1544*(365/365))-VLOOKUP(A1544,VBMA!$A:$D,4,0))  /  (T1544* (365/365)   ))</f>
        <v>0.3640740741</v>
      </c>
      <c r="L1544" s="180">
        <f t="shared" ref="L1544:S1544" si="1547">(B1544*(1-$K1544) * (365/365))/100</f>
        <v>0.02906181481</v>
      </c>
      <c r="M1544" s="180">
        <f t="shared" si="1547"/>
        <v>0.02988851852</v>
      </c>
      <c r="N1544" s="180">
        <f t="shared" si="1547"/>
        <v>0.03071522222</v>
      </c>
      <c r="O1544" s="180">
        <f t="shared" si="1547"/>
        <v>0.03192348148</v>
      </c>
      <c r="P1544" s="180">
        <f t="shared" si="1547"/>
        <v>0.03243222222</v>
      </c>
      <c r="Q1544" s="180">
        <f t="shared" si="1547"/>
        <v>0.0335132963</v>
      </c>
      <c r="R1544" s="180">
        <f t="shared" si="1547"/>
        <v>0.03357688889</v>
      </c>
      <c r="S1544" s="180">
        <f t="shared" si="1547"/>
        <v>0.03395844444</v>
      </c>
      <c r="T1544" s="181">
        <f t="shared" si="3"/>
        <v>5.4</v>
      </c>
      <c r="U1544" s="182">
        <f t="shared" si="4"/>
        <v>43656</v>
      </c>
      <c r="V1544" s="182">
        <f t="shared" si="5"/>
        <v>43748</v>
      </c>
      <c r="W1544" s="182">
        <f t="shared" si="6"/>
        <v>43840</v>
      </c>
      <c r="X1544" s="181">
        <f t="shared" si="7"/>
        <v>181</v>
      </c>
      <c r="Y1544" s="181">
        <f t="shared" si="8"/>
        <v>273</v>
      </c>
      <c r="Z1544" s="181">
        <f t="shared" si="9"/>
        <v>365</v>
      </c>
      <c r="AA1544" s="155"/>
      <c r="AB1544" s="9"/>
      <c r="AC1544" s="9"/>
      <c r="AD1544" s="9"/>
      <c r="AE1544" s="9"/>
      <c r="AF1544" s="9"/>
      <c r="AG1544" s="9"/>
      <c r="AH1544" s="9"/>
    </row>
    <row r="1545" ht="15.75" customHeight="1">
      <c r="A1545" s="177">
        <v>43474.0</v>
      </c>
      <c r="B1545" s="178">
        <v>4.54</v>
      </c>
      <c r="C1545" s="178">
        <v>4.7</v>
      </c>
      <c r="D1545" s="178">
        <v>4.75</v>
      </c>
      <c r="E1545" s="178">
        <v>4.96</v>
      </c>
      <c r="F1545" s="178">
        <v>5.02</v>
      </c>
      <c r="G1545" s="178">
        <v>5.2</v>
      </c>
      <c r="H1545" s="178">
        <v>5.2</v>
      </c>
      <c r="I1545" s="178">
        <v>5.28</v>
      </c>
      <c r="J1545" s="178">
        <v>5.38</v>
      </c>
      <c r="K1545" s="179">
        <f>MAX(0,((T1545*(365/365))-VLOOKUP(A1545,VBMA!$A:$D,4,0))  /  (T1545* (365/365)   ))</f>
        <v>0.3509328358</v>
      </c>
      <c r="L1545" s="180">
        <f t="shared" ref="L1545:S1545" si="1548">(B1545*(1-$K1545) * (365/365))/100</f>
        <v>0.02946764925</v>
      </c>
      <c r="M1545" s="180">
        <f t="shared" si="1548"/>
        <v>0.03050615672</v>
      </c>
      <c r="N1545" s="180">
        <f t="shared" si="1548"/>
        <v>0.0308306903</v>
      </c>
      <c r="O1545" s="180">
        <f t="shared" si="1548"/>
        <v>0.03219373134</v>
      </c>
      <c r="P1545" s="180">
        <f t="shared" si="1548"/>
        <v>0.03258317164</v>
      </c>
      <c r="Q1545" s="180">
        <f t="shared" si="1548"/>
        <v>0.03375149254</v>
      </c>
      <c r="R1545" s="180">
        <f t="shared" si="1548"/>
        <v>0.03375149254</v>
      </c>
      <c r="S1545" s="180">
        <f t="shared" si="1548"/>
        <v>0.03427074627</v>
      </c>
      <c r="T1545" s="181">
        <f t="shared" si="3"/>
        <v>5.36</v>
      </c>
      <c r="U1545" s="182">
        <f t="shared" si="4"/>
        <v>43655</v>
      </c>
      <c r="V1545" s="182">
        <f t="shared" si="5"/>
        <v>43747</v>
      </c>
      <c r="W1545" s="182">
        <f t="shared" si="6"/>
        <v>43839</v>
      </c>
      <c r="X1545" s="181">
        <f t="shared" si="7"/>
        <v>181</v>
      </c>
      <c r="Y1545" s="181">
        <f t="shared" si="8"/>
        <v>273</v>
      </c>
      <c r="Z1545" s="181">
        <f t="shared" si="9"/>
        <v>365</v>
      </c>
      <c r="AA1545" s="155"/>
      <c r="AB1545" s="9"/>
      <c r="AC1545" s="9"/>
      <c r="AD1545" s="9"/>
      <c r="AE1545" s="9"/>
      <c r="AF1545" s="9"/>
      <c r="AG1545" s="9"/>
      <c r="AH1545" s="9"/>
    </row>
    <row r="1546" ht="15.75" customHeight="1">
      <c r="A1546" s="177">
        <v>43473.0</v>
      </c>
      <c r="B1546" s="178">
        <v>4.6</v>
      </c>
      <c r="C1546" s="178">
        <v>4.77</v>
      </c>
      <c r="D1546" s="178">
        <v>4.82</v>
      </c>
      <c r="E1546" s="178">
        <v>5.04</v>
      </c>
      <c r="F1546" s="178">
        <v>5.14</v>
      </c>
      <c r="G1546" s="178">
        <v>5.29</v>
      </c>
      <c r="H1546" s="178">
        <v>5.3</v>
      </c>
      <c r="I1546" s="178">
        <v>5.35</v>
      </c>
      <c r="J1546" s="178">
        <v>5.4</v>
      </c>
      <c r="K1546" s="179">
        <f>MAX(0,((T1546*(365/365))-VLOOKUP(A1546,VBMA!$A:$D,4,0))  /  (T1546* (365/365)   ))</f>
        <v>0.3133333333</v>
      </c>
      <c r="L1546" s="180">
        <f t="shared" ref="L1546:S1546" si="1549">(B1546*(1-$K1546) * (365/365))/100</f>
        <v>0.03158666667</v>
      </c>
      <c r="M1546" s="180">
        <f t="shared" si="1549"/>
        <v>0.032754</v>
      </c>
      <c r="N1546" s="180">
        <f t="shared" si="1549"/>
        <v>0.03309733333</v>
      </c>
      <c r="O1546" s="180">
        <f t="shared" si="1549"/>
        <v>0.034608</v>
      </c>
      <c r="P1546" s="180">
        <f t="shared" si="1549"/>
        <v>0.03529466667</v>
      </c>
      <c r="Q1546" s="180">
        <f t="shared" si="1549"/>
        <v>0.03632466667</v>
      </c>
      <c r="R1546" s="180">
        <f t="shared" si="1549"/>
        <v>0.03639333333</v>
      </c>
      <c r="S1546" s="180">
        <f t="shared" si="1549"/>
        <v>0.03673666667</v>
      </c>
      <c r="T1546" s="181">
        <f t="shared" si="3"/>
        <v>5.4</v>
      </c>
      <c r="U1546" s="182">
        <f t="shared" si="4"/>
        <v>43654</v>
      </c>
      <c r="V1546" s="182">
        <f t="shared" si="5"/>
        <v>43746</v>
      </c>
      <c r="W1546" s="182">
        <f t="shared" si="6"/>
        <v>43838</v>
      </c>
      <c r="X1546" s="181">
        <f t="shared" si="7"/>
        <v>181</v>
      </c>
      <c r="Y1546" s="181">
        <f t="shared" si="8"/>
        <v>273</v>
      </c>
      <c r="Z1546" s="181">
        <f t="shared" si="9"/>
        <v>365</v>
      </c>
      <c r="AA1546" s="155"/>
      <c r="AB1546" s="9"/>
      <c r="AC1546" s="9"/>
      <c r="AD1546" s="9"/>
      <c r="AE1546" s="9"/>
      <c r="AF1546" s="9"/>
      <c r="AG1546" s="9"/>
      <c r="AH1546" s="9"/>
    </row>
    <row r="1547" ht="15.75" customHeight="1">
      <c r="A1547" s="177">
        <v>43472.0</v>
      </c>
      <c r="B1547" s="178">
        <v>4.58</v>
      </c>
      <c r="C1547" s="178">
        <v>4.73</v>
      </c>
      <c r="D1547" s="178">
        <v>4.79</v>
      </c>
      <c r="E1547" s="178">
        <v>5.02</v>
      </c>
      <c r="F1547" s="178">
        <v>5.12</v>
      </c>
      <c r="G1547" s="178">
        <v>5.25</v>
      </c>
      <c r="H1547" s="178">
        <v>5.26</v>
      </c>
      <c r="I1547" s="178">
        <v>5.32</v>
      </c>
      <c r="J1547" s="178">
        <v>5.38</v>
      </c>
      <c r="K1547" s="179">
        <f>MAX(0,((T1547*(365/365))-VLOOKUP(A1547,VBMA!$A:$D,4,0))  /  (T1547* (365/365)   ))</f>
        <v>0.3037174721</v>
      </c>
      <c r="L1547" s="180">
        <f t="shared" ref="L1547:S1547" si="1550">(B1547*(1-$K1547) * (365/365))/100</f>
        <v>0.03188973978</v>
      </c>
      <c r="M1547" s="180">
        <f t="shared" si="1550"/>
        <v>0.03293416357</v>
      </c>
      <c r="N1547" s="180">
        <f t="shared" si="1550"/>
        <v>0.03335193309</v>
      </c>
      <c r="O1547" s="180">
        <f t="shared" si="1550"/>
        <v>0.0349533829</v>
      </c>
      <c r="P1547" s="180">
        <f t="shared" si="1550"/>
        <v>0.03564966543</v>
      </c>
      <c r="Q1547" s="180">
        <f t="shared" si="1550"/>
        <v>0.03655483271</v>
      </c>
      <c r="R1547" s="180">
        <f t="shared" si="1550"/>
        <v>0.03662446097</v>
      </c>
      <c r="S1547" s="180">
        <f t="shared" si="1550"/>
        <v>0.03704223048</v>
      </c>
      <c r="T1547" s="181">
        <f t="shared" si="3"/>
        <v>5.38</v>
      </c>
      <c r="U1547" s="182">
        <f t="shared" si="4"/>
        <v>43653</v>
      </c>
      <c r="V1547" s="182">
        <f t="shared" si="5"/>
        <v>43745</v>
      </c>
      <c r="W1547" s="182">
        <f t="shared" si="6"/>
        <v>43837</v>
      </c>
      <c r="X1547" s="181">
        <f t="shared" si="7"/>
        <v>181</v>
      </c>
      <c r="Y1547" s="181">
        <f t="shared" si="8"/>
        <v>273</v>
      </c>
      <c r="Z1547" s="181">
        <f t="shared" si="9"/>
        <v>365</v>
      </c>
      <c r="AA1547" s="155"/>
      <c r="AB1547" s="9"/>
      <c r="AC1547" s="9"/>
      <c r="AD1547" s="9"/>
      <c r="AE1547" s="9"/>
      <c r="AF1547" s="9"/>
      <c r="AG1547" s="9"/>
      <c r="AH1547" s="9"/>
    </row>
    <row r="1548" ht="15.75" customHeight="1">
      <c r="A1548" s="177">
        <v>43470.0</v>
      </c>
      <c r="B1548" s="178">
        <v>4.63</v>
      </c>
      <c r="C1548" s="178">
        <v>4.7</v>
      </c>
      <c r="D1548" s="178">
        <v>4.8</v>
      </c>
      <c r="E1548" s="178">
        <v>4.94</v>
      </c>
      <c r="F1548" s="178">
        <v>4.95</v>
      </c>
      <c r="G1548" s="178">
        <v>5.1</v>
      </c>
      <c r="H1548" s="178">
        <v>5.07</v>
      </c>
      <c r="I1548" s="178">
        <v>5.13</v>
      </c>
      <c r="J1548" s="178">
        <v>5.23</v>
      </c>
      <c r="K1548" s="179" t="str">
        <f>MAX(0,((T1548*(365/365))-VLOOKUP(A1548,VBMA!$A:$D,4,0))  /  (T1548* (365/365)   ))</f>
        <v>#N/A</v>
      </c>
      <c r="L1548" s="180" t="str">
        <f t="shared" ref="L1548:S1548" si="1551">(B1548*(1-$K1548) * (365/365))/100</f>
        <v>#N/A</v>
      </c>
      <c r="M1548" s="180" t="str">
        <f t="shared" si="1551"/>
        <v>#N/A</v>
      </c>
      <c r="N1548" s="180" t="str">
        <f t="shared" si="1551"/>
        <v>#N/A</v>
      </c>
      <c r="O1548" s="180" t="str">
        <f t="shared" si="1551"/>
        <v>#N/A</v>
      </c>
      <c r="P1548" s="180" t="str">
        <f t="shared" si="1551"/>
        <v>#N/A</v>
      </c>
      <c r="Q1548" s="180" t="str">
        <f t="shared" si="1551"/>
        <v>#N/A</v>
      </c>
      <c r="R1548" s="180" t="str">
        <f t="shared" si="1551"/>
        <v>#N/A</v>
      </c>
      <c r="S1548" s="180" t="str">
        <f t="shared" si="1551"/>
        <v>#N/A</v>
      </c>
      <c r="T1548" s="181">
        <f t="shared" si="3"/>
        <v>5.19</v>
      </c>
      <c r="U1548" s="182">
        <f t="shared" si="4"/>
        <v>43651</v>
      </c>
      <c r="V1548" s="182">
        <f t="shared" si="5"/>
        <v>43743</v>
      </c>
      <c r="W1548" s="182">
        <f t="shared" si="6"/>
        <v>43835</v>
      </c>
      <c r="X1548" s="181">
        <f t="shared" si="7"/>
        <v>181</v>
      </c>
      <c r="Y1548" s="181">
        <f t="shared" si="8"/>
        <v>273</v>
      </c>
      <c r="Z1548" s="181">
        <f t="shared" si="9"/>
        <v>365</v>
      </c>
      <c r="AA1548" s="155"/>
      <c r="AB1548" s="9"/>
      <c r="AC1548" s="9"/>
      <c r="AD1548" s="9"/>
      <c r="AE1548" s="9"/>
      <c r="AF1548" s="9"/>
      <c r="AG1548" s="9"/>
      <c r="AH1548" s="9"/>
    </row>
    <row r="1549" ht="15.75" customHeight="1">
      <c r="A1549" s="177">
        <v>43469.0</v>
      </c>
      <c r="B1549" s="178">
        <v>4.65</v>
      </c>
      <c r="C1549" s="178">
        <v>4.83</v>
      </c>
      <c r="D1549" s="178">
        <v>4.89</v>
      </c>
      <c r="E1549" s="178">
        <v>5.1</v>
      </c>
      <c r="F1549" s="178">
        <v>5.18</v>
      </c>
      <c r="G1549" s="178">
        <v>5.28</v>
      </c>
      <c r="H1549" s="178">
        <v>5.26</v>
      </c>
      <c r="I1549" s="178">
        <v>5.3</v>
      </c>
      <c r="J1549" s="178">
        <v>5.36</v>
      </c>
      <c r="K1549" s="179">
        <f>MAX(0,((T1549*(365/365))-VLOOKUP(A1549,VBMA!$A:$D,4,0))  /  (T1549* (365/365)   ))</f>
        <v>0.2691011236</v>
      </c>
      <c r="L1549" s="180">
        <f t="shared" ref="L1549:S1549" si="1552">(B1549*(1-$K1549) * (365/365))/100</f>
        <v>0.03398679775</v>
      </c>
      <c r="M1549" s="180">
        <f t="shared" si="1552"/>
        <v>0.03530241573</v>
      </c>
      <c r="N1549" s="180">
        <f t="shared" si="1552"/>
        <v>0.03574095506</v>
      </c>
      <c r="O1549" s="180">
        <f t="shared" si="1552"/>
        <v>0.0372758427</v>
      </c>
      <c r="P1549" s="180">
        <f t="shared" si="1552"/>
        <v>0.0378605618</v>
      </c>
      <c r="Q1549" s="180">
        <f t="shared" si="1552"/>
        <v>0.03859146067</v>
      </c>
      <c r="R1549" s="180">
        <f t="shared" si="1552"/>
        <v>0.0384452809</v>
      </c>
      <c r="S1549" s="180">
        <f t="shared" si="1552"/>
        <v>0.03873764045</v>
      </c>
      <c r="T1549" s="181">
        <f t="shared" si="3"/>
        <v>5.34</v>
      </c>
      <c r="U1549" s="182">
        <f t="shared" si="4"/>
        <v>43650</v>
      </c>
      <c r="V1549" s="182">
        <f t="shared" si="5"/>
        <v>43742</v>
      </c>
      <c r="W1549" s="182">
        <f t="shared" si="6"/>
        <v>43834</v>
      </c>
      <c r="X1549" s="181">
        <f t="shared" si="7"/>
        <v>181</v>
      </c>
      <c r="Y1549" s="181">
        <f t="shared" si="8"/>
        <v>273</v>
      </c>
      <c r="Z1549" s="181">
        <f t="shared" si="9"/>
        <v>365</v>
      </c>
      <c r="AA1549" s="155"/>
      <c r="AB1549" s="9"/>
      <c r="AC1549" s="9"/>
      <c r="AD1549" s="9"/>
      <c r="AE1549" s="9"/>
      <c r="AF1549" s="9"/>
      <c r="AG1549" s="9"/>
      <c r="AH1549" s="9"/>
    </row>
    <row r="1550" ht="15.75" customHeight="1">
      <c r="A1550" s="177">
        <v>43468.0</v>
      </c>
      <c r="B1550" s="178">
        <v>4.61</v>
      </c>
      <c r="C1550" s="178">
        <v>4.76</v>
      </c>
      <c r="D1550" s="178">
        <v>4.84</v>
      </c>
      <c r="E1550" s="178">
        <v>5.01</v>
      </c>
      <c r="F1550" s="178">
        <v>5.16</v>
      </c>
      <c r="G1550" s="178">
        <v>5.3</v>
      </c>
      <c r="H1550" s="178">
        <v>5.33</v>
      </c>
      <c r="I1550" s="178">
        <v>5.37</v>
      </c>
      <c r="J1550" s="178">
        <v>5.38</v>
      </c>
      <c r="K1550" s="179">
        <f>MAX(0,((T1550*(365/365))-VLOOKUP(A1550,VBMA!$A:$D,4,0))  /  (T1550* (365/365)   ))</f>
        <v>0.2717190388</v>
      </c>
      <c r="L1550" s="180">
        <f t="shared" ref="L1550:S1550" si="1553">(B1550*(1-$K1550) * (365/365))/100</f>
        <v>0.03357375231</v>
      </c>
      <c r="M1550" s="180">
        <f t="shared" si="1553"/>
        <v>0.03466617375</v>
      </c>
      <c r="N1550" s="180">
        <f t="shared" si="1553"/>
        <v>0.03524879852</v>
      </c>
      <c r="O1550" s="180">
        <f t="shared" si="1553"/>
        <v>0.03648687616</v>
      </c>
      <c r="P1550" s="180">
        <f t="shared" si="1553"/>
        <v>0.0375792976</v>
      </c>
      <c r="Q1550" s="180">
        <f t="shared" si="1553"/>
        <v>0.03859889094</v>
      </c>
      <c r="R1550" s="180">
        <f t="shared" si="1553"/>
        <v>0.03881737523</v>
      </c>
      <c r="S1550" s="180">
        <f t="shared" si="1553"/>
        <v>0.03910868762</v>
      </c>
      <c r="T1550" s="181">
        <f t="shared" si="3"/>
        <v>5.41</v>
      </c>
      <c r="U1550" s="182">
        <f t="shared" si="4"/>
        <v>43649</v>
      </c>
      <c r="V1550" s="182">
        <f t="shared" si="5"/>
        <v>43741</v>
      </c>
      <c r="W1550" s="182">
        <f t="shared" si="6"/>
        <v>43833</v>
      </c>
      <c r="X1550" s="181">
        <f t="shared" si="7"/>
        <v>181</v>
      </c>
      <c r="Y1550" s="181">
        <f t="shared" si="8"/>
        <v>273</v>
      </c>
      <c r="Z1550" s="181">
        <f t="shared" si="9"/>
        <v>365</v>
      </c>
      <c r="AA1550" s="155"/>
      <c r="AB1550" s="9"/>
      <c r="AC1550" s="9"/>
      <c r="AD1550" s="9"/>
      <c r="AE1550" s="9"/>
      <c r="AF1550" s="9"/>
      <c r="AG1550" s="9"/>
      <c r="AH1550" s="9"/>
    </row>
    <row r="1551" ht="15.75" customHeight="1">
      <c r="A1551" s="177">
        <v>43467.0</v>
      </c>
      <c r="B1551" s="178">
        <v>4.64</v>
      </c>
      <c r="C1551" s="178">
        <v>4.72</v>
      </c>
      <c r="D1551" s="178">
        <v>4.82</v>
      </c>
      <c r="E1551" s="178">
        <v>5.06</v>
      </c>
      <c r="F1551" s="178">
        <v>5.16</v>
      </c>
      <c r="G1551" s="178">
        <v>5.3</v>
      </c>
      <c r="H1551" s="178">
        <v>5.3</v>
      </c>
      <c r="I1551" s="178">
        <v>5.33</v>
      </c>
      <c r="J1551" s="178">
        <v>5.4</v>
      </c>
      <c r="K1551" s="179">
        <f>MAX(0,((T1551*(365/365))-VLOOKUP(A1551,VBMA!$A:$D,4,0))  /  (T1551* (365/365)   ))</f>
        <v>0.2544776119</v>
      </c>
      <c r="L1551" s="180">
        <f t="shared" ref="L1551:S1551" si="1554">(B1551*(1-$K1551) * (365/365))/100</f>
        <v>0.03459223881</v>
      </c>
      <c r="M1551" s="180">
        <f t="shared" si="1554"/>
        <v>0.03518865672</v>
      </c>
      <c r="N1551" s="180">
        <f t="shared" si="1554"/>
        <v>0.0359341791</v>
      </c>
      <c r="O1551" s="180">
        <f t="shared" si="1554"/>
        <v>0.03772343284</v>
      </c>
      <c r="P1551" s="180">
        <f t="shared" si="1554"/>
        <v>0.03846895522</v>
      </c>
      <c r="Q1551" s="180">
        <f t="shared" si="1554"/>
        <v>0.03951268657</v>
      </c>
      <c r="R1551" s="180">
        <f t="shared" si="1554"/>
        <v>0.03951268657</v>
      </c>
      <c r="S1551" s="180">
        <f t="shared" si="1554"/>
        <v>0.03973634328</v>
      </c>
      <c r="T1551" s="181">
        <f t="shared" si="3"/>
        <v>5.36</v>
      </c>
      <c r="U1551" s="182">
        <f t="shared" si="4"/>
        <v>43648</v>
      </c>
      <c r="V1551" s="182">
        <f t="shared" si="5"/>
        <v>43740</v>
      </c>
      <c r="W1551" s="182">
        <f t="shared" si="6"/>
        <v>43832</v>
      </c>
      <c r="X1551" s="181">
        <f t="shared" si="7"/>
        <v>181</v>
      </c>
      <c r="Y1551" s="181">
        <f t="shared" si="8"/>
        <v>273</v>
      </c>
      <c r="Z1551" s="181">
        <f t="shared" si="9"/>
        <v>365</v>
      </c>
      <c r="AA1551" s="155"/>
      <c r="AB1551" s="9"/>
      <c r="AC1551" s="9"/>
      <c r="AD1551" s="9"/>
      <c r="AE1551" s="9"/>
      <c r="AF1551" s="9"/>
      <c r="AG1551" s="9"/>
      <c r="AH1551" s="9"/>
    </row>
    <row r="1552" ht="15.75" customHeight="1">
      <c r="A1552" s="177">
        <v>43462.0</v>
      </c>
      <c r="B1552" s="178">
        <v>4.2</v>
      </c>
      <c r="C1552" s="178">
        <v>4.53</v>
      </c>
      <c r="D1552" s="178">
        <v>4.7</v>
      </c>
      <c r="E1552" s="178">
        <v>4.92</v>
      </c>
      <c r="F1552" s="178">
        <v>5.02</v>
      </c>
      <c r="G1552" s="178">
        <v>5.17</v>
      </c>
      <c r="H1552" s="178">
        <v>5.18</v>
      </c>
      <c r="I1552" s="178">
        <v>5.22</v>
      </c>
      <c r="J1552" s="178">
        <v>5.3</v>
      </c>
      <c r="K1552" s="179">
        <f>MAX(0,((T1552*(365/365))-VLOOKUP(A1552,VBMA!$A:$D,4,0))  /  (T1552* (365/365)   ))</f>
        <v>0.2419525502</v>
      </c>
      <c r="L1552" s="180">
        <f t="shared" ref="L1552:S1552" si="1555">(B1552*(1-$K1552) * (365/365))/100</f>
        <v>0.03183799289</v>
      </c>
      <c r="M1552" s="180">
        <f t="shared" si="1555"/>
        <v>0.03433954948</v>
      </c>
      <c r="N1552" s="180">
        <f t="shared" si="1555"/>
        <v>0.03562823014</v>
      </c>
      <c r="O1552" s="180">
        <f t="shared" si="1555"/>
        <v>0.03729593453</v>
      </c>
      <c r="P1552" s="180">
        <f t="shared" si="1555"/>
        <v>0.03805398198</v>
      </c>
      <c r="Q1552" s="180">
        <f t="shared" si="1555"/>
        <v>0.03919105315</v>
      </c>
      <c r="R1552" s="180">
        <f t="shared" si="1555"/>
        <v>0.0392668579</v>
      </c>
      <c r="S1552" s="180">
        <f t="shared" si="1555"/>
        <v>0.03957007688</v>
      </c>
      <c r="T1552" s="181">
        <f t="shared" si="3"/>
        <v>5.259565217</v>
      </c>
      <c r="U1552" s="182">
        <f t="shared" si="4"/>
        <v>43644</v>
      </c>
      <c r="V1552" s="182">
        <f t="shared" si="5"/>
        <v>43736</v>
      </c>
      <c r="W1552" s="182">
        <f t="shared" si="6"/>
        <v>43827</v>
      </c>
      <c r="X1552" s="181">
        <f t="shared" si="7"/>
        <v>182</v>
      </c>
      <c r="Y1552" s="181">
        <f t="shared" si="8"/>
        <v>274</v>
      </c>
      <c r="Z1552" s="181">
        <f t="shared" si="9"/>
        <v>365</v>
      </c>
      <c r="AA1552" s="155"/>
      <c r="AB1552" s="9"/>
      <c r="AC1552" s="9"/>
      <c r="AD1552" s="9"/>
      <c r="AE1552" s="9"/>
      <c r="AF1552" s="9"/>
      <c r="AG1552" s="9"/>
      <c r="AH1552" s="9"/>
    </row>
    <row r="1553" ht="15.75" customHeight="1">
      <c r="A1553" s="177">
        <v>43461.0</v>
      </c>
      <c r="B1553" s="178">
        <v>4.13</v>
      </c>
      <c r="C1553" s="178">
        <v>4.5</v>
      </c>
      <c r="D1553" s="178">
        <v>4.72</v>
      </c>
      <c r="E1553" s="178">
        <v>4.97</v>
      </c>
      <c r="F1553" s="178">
        <v>5.08</v>
      </c>
      <c r="G1553" s="178">
        <v>5.23</v>
      </c>
      <c r="H1553" s="178">
        <v>5.24</v>
      </c>
      <c r="I1553" s="178">
        <v>5.29</v>
      </c>
      <c r="J1553" s="178">
        <v>5.34</v>
      </c>
      <c r="K1553" s="179">
        <f>MAX(0,((T1553*(365/365))-VLOOKUP(A1553,VBMA!$A:$D,4,0))  /  (T1553* (365/365)   ))</f>
        <v>0.2516092258</v>
      </c>
      <c r="L1553" s="180">
        <f t="shared" ref="L1553:S1553" si="1556">(B1553*(1-$K1553) * (365/365))/100</f>
        <v>0.03090853897</v>
      </c>
      <c r="M1553" s="180">
        <f t="shared" si="1556"/>
        <v>0.03367758484</v>
      </c>
      <c r="N1553" s="180">
        <f t="shared" si="1556"/>
        <v>0.03532404454</v>
      </c>
      <c r="O1553" s="180">
        <f t="shared" si="1556"/>
        <v>0.03719502148</v>
      </c>
      <c r="P1553" s="180">
        <f t="shared" si="1556"/>
        <v>0.03801825133</v>
      </c>
      <c r="Q1553" s="180">
        <f t="shared" si="1556"/>
        <v>0.03914083749</v>
      </c>
      <c r="R1553" s="180">
        <f t="shared" si="1556"/>
        <v>0.03921567657</v>
      </c>
      <c r="S1553" s="180">
        <f t="shared" si="1556"/>
        <v>0.03958987195</v>
      </c>
      <c r="T1553" s="181">
        <f t="shared" si="3"/>
        <v>5.339456522</v>
      </c>
      <c r="U1553" s="182">
        <f t="shared" si="4"/>
        <v>43643</v>
      </c>
      <c r="V1553" s="182">
        <f t="shared" si="5"/>
        <v>43735</v>
      </c>
      <c r="W1553" s="182">
        <f t="shared" si="6"/>
        <v>43826</v>
      </c>
      <c r="X1553" s="181">
        <f t="shared" si="7"/>
        <v>182</v>
      </c>
      <c r="Y1553" s="181">
        <f t="shared" si="8"/>
        <v>274</v>
      </c>
      <c r="Z1553" s="181">
        <f t="shared" si="9"/>
        <v>365</v>
      </c>
      <c r="AA1553" s="155"/>
      <c r="AB1553" s="9"/>
      <c r="AC1553" s="9"/>
      <c r="AD1553" s="9"/>
      <c r="AE1553" s="9"/>
      <c r="AF1553" s="9"/>
      <c r="AG1553" s="9"/>
      <c r="AH1553" s="9"/>
    </row>
    <row r="1554" ht="15.75" customHeight="1">
      <c r="A1554" s="177">
        <v>43460.0</v>
      </c>
      <c r="B1554" s="178">
        <v>4.28</v>
      </c>
      <c r="C1554" s="178">
        <v>4.46</v>
      </c>
      <c r="D1554" s="178">
        <v>4.66</v>
      </c>
      <c r="E1554" s="178">
        <v>4.92</v>
      </c>
      <c r="F1554" s="178">
        <v>5.04</v>
      </c>
      <c r="G1554" s="178">
        <v>5.26</v>
      </c>
      <c r="H1554" s="178">
        <v>5.28</v>
      </c>
      <c r="I1554" s="178">
        <v>5.35</v>
      </c>
      <c r="J1554" s="178">
        <v>5.43</v>
      </c>
      <c r="K1554" s="179">
        <f>MAX(0,((T1554*(365/365))-VLOOKUP(A1554,VBMA!$A:$D,4,0))  /  (T1554* (365/365)   ))</f>
        <v>0.2620735303</v>
      </c>
      <c r="L1554" s="180">
        <f t="shared" ref="L1554:S1554" si="1557">(B1554*(1-$K1554) * (365/365))/100</f>
        <v>0.0315832529</v>
      </c>
      <c r="M1554" s="180">
        <f t="shared" si="1557"/>
        <v>0.03291152055</v>
      </c>
      <c r="N1554" s="180">
        <f t="shared" si="1557"/>
        <v>0.03438737349</v>
      </c>
      <c r="O1554" s="180">
        <f t="shared" si="1557"/>
        <v>0.03630598231</v>
      </c>
      <c r="P1554" s="180">
        <f t="shared" si="1557"/>
        <v>0.03719149407</v>
      </c>
      <c r="Q1554" s="180">
        <f t="shared" si="1557"/>
        <v>0.03881493231</v>
      </c>
      <c r="R1554" s="180">
        <f t="shared" si="1557"/>
        <v>0.0389625176</v>
      </c>
      <c r="S1554" s="180">
        <f t="shared" si="1557"/>
        <v>0.03947906613</v>
      </c>
      <c r="T1554" s="181">
        <f t="shared" si="3"/>
        <v>5.41923913</v>
      </c>
      <c r="U1554" s="182">
        <f t="shared" si="4"/>
        <v>43642</v>
      </c>
      <c r="V1554" s="182">
        <f t="shared" si="5"/>
        <v>43734</v>
      </c>
      <c r="W1554" s="182">
        <f t="shared" si="6"/>
        <v>43825</v>
      </c>
      <c r="X1554" s="181">
        <f t="shared" si="7"/>
        <v>182</v>
      </c>
      <c r="Y1554" s="181">
        <f t="shared" si="8"/>
        <v>274</v>
      </c>
      <c r="Z1554" s="181">
        <f t="shared" si="9"/>
        <v>365</v>
      </c>
      <c r="AA1554" s="155"/>
      <c r="AB1554" s="9"/>
      <c r="AC1554" s="9"/>
      <c r="AD1554" s="9"/>
      <c r="AE1554" s="9"/>
      <c r="AF1554" s="9"/>
      <c r="AG1554" s="9"/>
      <c r="AH1554" s="9"/>
    </row>
    <row r="1555" ht="15.75" customHeight="1">
      <c r="A1555" s="177">
        <v>43459.0</v>
      </c>
      <c r="B1555" s="178">
        <v>4.57</v>
      </c>
      <c r="C1555" s="178">
        <v>4.72</v>
      </c>
      <c r="D1555" s="178">
        <v>4.84</v>
      </c>
      <c r="E1555" s="178">
        <v>4.95</v>
      </c>
      <c r="F1555" s="178">
        <v>5.0</v>
      </c>
      <c r="G1555" s="178">
        <v>5.13</v>
      </c>
      <c r="H1555" s="178">
        <v>5.14</v>
      </c>
      <c r="I1555" s="178">
        <v>5.16</v>
      </c>
      <c r="J1555" s="178">
        <v>5.2</v>
      </c>
      <c r="K1555" s="179">
        <f>MAX(0,((T1555*(365/365))-VLOOKUP(A1555,VBMA!$A:$D,4,0))  /  (T1555* (365/365)   ))</f>
        <v>0.2293112855</v>
      </c>
      <c r="L1555" s="180">
        <f t="shared" ref="L1555:S1555" si="1558">(B1555*(1-$K1555) * (365/365))/100</f>
        <v>0.03522047425</v>
      </c>
      <c r="M1555" s="180">
        <f t="shared" si="1558"/>
        <v>0.03637650732</v>
      </c>
      <c r="N1555" s="180">
        <f t="shared" si="1558"/>
        <v>0.03730133378</v>
      </c>
      <c r="O1555" s="180">
        <f t="shared" si="1558"/>
        <v>0.03814909137</v>
      </c>
      <c r="P1555" s="180">
        <f t="shared" si="1558"/>
        <v>0.03853443572</v>
      </c>
      <c r="Q1555" s="180">
        <f t="shared" si="1558"/>
        <v>0.03953633105</v>
      </c>
      <c r="R1555" s="180">
        <f t="shared" si="1558"/>
        <v>0.03961339992</v>
      </c>
      <c r="S1555" s="180">
        <f t="shared" si="1558"/>
        <v>0.03976753767</v>
      </c>
      <c r="T1555" s="181">
        <f t="shared" si="3"/>
        <v>5.179782609</v>
      </c>
      <c r="U1555" s="182">
        <f t="shared" si="4"/>
        <v>43641</v>
      </c>
      <c r="V1555" s="182">
        <f t="shared" si="5"/>
        <v>43733</v>
      </c>
      <c r="W1555" s="182">
        <f t="shared" si="6"/>
        <v>43824</v>
      </c>
      <c r="X1555" s="181">
        <f t="shared" si="7"/>
        <v>182</v>
      </c>
      <c r="Y1555" s="181">
        <f t="shared" si="8"/>
        <v>274</v>
      </c>
      <c r="Z1555" s="181">
        <f t="shared" si="9"/>
        <v>365</v>
      </c>
      <c r="AA1555" s="155"/>
      <c r="AB1555" s="9"/>
      <c r="AC1555" s="9"/>
      <c r="AD1555" s="9"/>
      <c r="AE1555" s="9"/>
      <c r="AF1555" s="9"/>
      <c r="AG1555" s="9"/>
      <c r="AH1555" s="9"/>
    </row>
    <row r="1556" ht="15.75" customHeight="1">
      <c r="A1556" s="177">
        <v>43458.0</v>
      </c>
      <c r="B1556" s="178">
        <v>4.62</v>
      </c>
      <c r="C1556" s="178">
        <v>4.76</v>
      </c>
      <c r="D1556" s="178">
        <v>4.88</v>
      </c>
      <c r="E1556" s="178">
        <v>4.96</v>
      </c>
      <c r="F1556" s="178">
        <v>5.1</v>
      </c>
      <c r="G1556" s="178">
        <v>5.18</v>
      </c>
      <c r="H1556" s="178">
        <v>5.2</v>
      </c>
      <c r="I1556" s="178">
        <v>5.25</v>
      </c>
      <c r="J1556" s="178">
        <v>5.3</v>
      </c>
      <c r="K1556" s="179">
        <f>MAX(0,((T1556*(365/365))-VLOOKUP(A1556,VBMA!$A:$D,4,0))  /  (T1556* (365/365)   ))</f>
        <v>0.273133012</v>
      </c>
      <c r="L1556" s="180">
        <f t="shared" ref="L1556:S1556" si="1559">(B1556*(1-$K1556) * (365/365))/100</f>
        <v>0.03358125485</v>
      </c>
      <c r="M1556" s="180">
        <f t="shared" si="1559"/>
        <v>0.03459886863</v>
      </c>
      <c r="N1556" s="180">
        <f t="shared" si="1559"/>
        <v>0.03547110901</v>
      </c>
      <c r="O1556" s="180">
        <f t="shared" si="1559"/>
        <v>0.0360526026</v>
      </c>
      <c r="P1556" s="180">
        <f t="shared" si="1559"/>
        <v>0.03707021639</v>
      </c>
      <c r="Q1556" s="180">
        <f t="shared" si="1559"/>
        <v>0.03765170998</v>
      </c>
      <c r="R1556" s="180">
        <f t="shared" si="1559"/>
        <v>0.03779708338</v>
      </c>
      <c r="S1556" s="180">
        <f t="shared" si="1559"/>
        <v>0.03816051687</v>
      </c>
      <c r="T1556" s="181">
        <f t="shared" si="3"/>
        <v>5.299456522</v>
      </c>
      <c r="U1556" s="182">
        <f t="shared" si="4"/>
        <v>43640</v>
      </c>
      <c r="V1556" s="182">
        <f t="shared" si="5"/>
        <v>43732</v>
      </c>
      <c r="W1556" s="182">
        <f t="shared" si="6"/>
        <v>43823</v>
      </c>
      <c r="X1556" s="181">
        <f t="shared" si="7"/>
        <v>182</v>
      </c>
      <c r="Y1556" s="181">
        <f t="shared" si="8"/>
        <v>274</v>
      </c>
      <c r="Z1556" s="181">
        <f t="shared" si="9"/>
        <v>365</v>
      </c>
      <c r="AA1556" s="155"/>
      <c r="AB1556" s="9"/>
      <c r="AC1556" s="9"/>
      <c r="AD1556" s="9"/>
      <c r="AE1556" s="9"/>
      <c r="AF1556" s="9"/>
      <c r="AG1556" s="9"/>
      <c r="AH1556" s="9"/>
    </row>
    <row r="1557" ht="15.75" customHeight="1">
      <c r="A1557" s="177">
        <v>43455.0</v>
      </c>
      <c r="B1557" s="178">
        <v>4.66</v>
      </c>
      <c r="C1557" s="178">
        <v>4.75</v>
      </c>
      <c r="D1557" s="178">
        <v>4.85</v>
      </c>
      <c r="E1557" s="178">
        <v>4.89</v>
      </c>
      <c r="F1557" s="178">
        <v>4.97</v>
      </c>
      <c r="G1557" s="178">
        <v>5.1</v>
      </c>
      <c r="H1557" s="178">
        <v>5.12</v>
      </c>
      <c r="I1557" s="178">
        <v>5.12</v>
      </c>
      <c r="J1557" s="178">
        <v>5.16</v>
      </c>
      <c r="K1557" s="179">
        <f>MAX(0,((T1557*(365/365))-VLOOKUP(A1557,VBMA!$A:$D,4,0))  /  (T1557* (365/365)   ))</f>
        <v>0.2427734375</v>
      </c>
      <c r="L1557" s="180">
        <f t="shared" ref="L1557:S1557" si="1560">(B1557*(1-$K1557) * (365/365))/100</f>
        <v>0.03528675781</v>
      </c>
      <c r="M1557" s="180">
        <f t="shared" si="1560"/>
        <v>0.03596826172</v>
      </c>
      <c r="N1557" s="180">
        <f t="shared" si="1560"/>
        <v>0.03672548828</v>
      </c>
      <c r="O1557" s="180">
        <f t="shared" si="1560"/>
        <v>0.03702837891</v>
      </c>
      <c r="P1557" s="180">
        <f t="shared" si="1560"/>
        <v>0.03763416016</v>
      </c>
      <c r="Q1557" s="180">
        <f t="shared" si="1560"/>
        <v>0.03861855469</v>
      </c>
      <c r="R1557" s="180">
        <f t="shared" si="1560"/>
        <v>0.03877</v>
      </c>
      <c r="S1557" s="180">
        <f t="shared" si="1560"/>
        <v>0.03877</v>
      </c>
      <c r="T1557" s="181">
        <f t="shared" si="3"/>
        <v>5.12</v>
      </c>
      <c r="U1557" s="182">
        <f t="shared" si="4"/>
        <v>43637</v>
      </c>
      <c r="V1557" s="182">
        <f t="shared" si="5"/>
        <v>43729</v>
      </c>
      <c r="W1557" s="182">
        <f t="shared" si="6"/>
        <v>43820</v>
      </c>
      <c r="X1557" s="181">
        <f t="shared" si="7"/>
        <v>182</v>
      </c>
      <c r="Y1557" s="181">
        <f t="shared" si="8"/>
        <v>274</v>
      </c>
      <c r="Z1557" s="181">
        <f t="shared" si="9"/>
        <v>365</v>
      </c>
      <c r="AA1557" s="155"/>
      <c r="AB1557" s="9"/>
      <c r="AC1557" s="9"/>
      <c r="AD1557" s="9"/>
      <c r="AE1557" s="9"/>
      <c r="AF1557" s="9"/>
      <c r="AG1557" s="9"/>
      <c r="AH1557" s="9"/>
    </row>
    <row r="1558" ht="15.75" customHeight="1">
      <c r="A1558" s="177">
        <v>43454.0</v>
      </c>
      <c r="B1558" s="178">
        <v>4.72</v>
      </c>
      <c r="C1558" s="178">
        <v>4.82</v>
      </c>
      <c r="D1558" s="178">
        <v>4.89</v>
      </c>
      <c r="E1558" s="178">
        <v>4.91</v>
      </c>
      <c r="F1558" s="178">
        <v>5.0</v>
      </c>
      <c r="G1558" s="178">
        <v>5.1</v>
      </c>
      <c r="H1558" s="178">
        <v>5.15</v>
      </c>
      <c r="I1558" s="178">
        <v>5.14</v>
      </c>
      <c r="J1558" s="178">
        <v>5.16</v>
      </c>
      <c r="K1558" s="179">
        <f>MAX(0,((T1558*(365/365))-VLOOKUP(A1558,VBMA!$A:$D,4,0))  /  (T1558* (365/365)   ))</f>
        <v>0.2169756552</v>
      </c>
      <c r="L1558" s="180">
        <f t="shared" ref="L1558:S1558" si="1561">(B1558*(1-$K1558) * (365/365))/100</f>
        <v>0.03695874907</v>
      </c>
      <c r="M1558" s="180">
        <f t="shared" si="1561"/>
        <v>0.03774177342</v>
      </c>
      <c r="N1558" s="180">
        <f t="shared" si="1561"/>
        <v>0.03828989046</v>
      </c>
      <c r="O1558" s="180">
        <f t="shared" si="1561"/>
        <v>0.03844649533</v>
      </c>
      <c r="P1558" s="180">
        <f t="shared" si="1561"/>
        <v>0.03915121724</v>
      </c>
      <c r="Q1558" s="180">
        <f t="shared" si="1561"/>
        <v>0.03993424158</v>
      </c>
      <c r="R1558" s="180">
        <f t="shared" si="1561"/>
        <v>0.04032575376</v>
      </c>
      <c r="S1558" s="180">
        <f t="shared" si="1561"/>
        <v>0.04024745132</v>
      </c>
      <c r="T1558" s="181">
        <f t="shared" si="3"/>
        <v>5.130108696</v>
      </c>
      <c r="U1558" s="182">
        <f t="shared" si="4"/>
        <v>43636</v>
      </c>
      <c r="V1558" s="182">
        <f t="shared" si="5"/>
        <v>43728</v>
      </c>
      <c r="W1558" s="182">
        <f t="shared" si="6"/>
        <v>43819</v>
      </c>
      <c r="X1558" s="181">
        <f t="shared" si="7"/>
        <v>182</v>
      </c>
      <c r="Y1558" s="181">
        <f t="shared" si="8"/>
        <v>274</v>
      </c>
      <c r="Z1558" s="181">
        <f t="shared" si="9"/>
        <v>365</v>
      </c>
      <c r="AA1558" s="155"/>
      <c r="AB1558" s="9"/>
      <c r="AC1558" s="9"/>
      <c r="AD1558" s="9"/>
      <c r="AE1558" s="9"/>
      <c r="AF1558" s="9"/>
      <c r="AG1558" s="9"/>
      <c r="AH1558" s="9"/>
    </row>
    <row r="1559" ht="15.75" customHeight="1">
      <c r="A1559" s="177">
        <v>43453.0</v>
      </c>
      <c r="B1559" s="178">
        <v>4.8</v>
      </c>
      <c r="C1559" s="178">
        <v>4.85</v>
      </c>
      <c r="D1559" s="178">
        <v>4.9</v>
      </c>
      <c r="E1559" s="178">
        <v>4.95</v>
      </c>
      <c r="F1559" s="178">
        <v>5.0</v>
      </c>
      <c r="G1559" s="178">
        <v>5.1</v>
      </c>
      <c r="H1559" s="178">
        <v>5.12</v>
      </c>
      <c r="I1559" s="178">
        <v>5.15</v>
      </c>
      <c r="J1559" s="178">
        <v>5.18</v>
      </c>
      <c r="K1559" s="179">
        <f>MAX(0,((T1559*(365/365))-VLOOKUP(A1559,VBMA!$A:$D,4,0))  /  (T1559* (365/365)   ))</f>
        <v>0.2179044341</v>
      </c>
      <c r="L1559" s="180">
        <f t="shared" ref="L1559:S1559" si="1562">(B1559*(1-$K1559) * (365/365))/100</f>
        <v>0.03754058716</v>
      </c>
      <c r="M1559" s="180">
        <f t="shared" si="1562"/>
        <v>0.03793163494</v>
      </c>
      <c r="N1559" s="180">
        <f t="shared" si="1562"/>
        <v>0.03832268273</v>
      </c>
      <c r="O1559" s="180">
        <f t="shared" si="1562"/>
        <v>0.03871373051</v>
      </c>
      <c r="P1559" s="180">
        <f t="shared" si="1562"/>
        <v>0.03910477829</v>
      </c>
      <c r="Q1559" s="180">
        <f t="shared" si="1562"/>
        <v>0.03988687386</v>
      </c>
      <c r="R1559" s="180">
        <f t="shared" si="1562"/>
        <v>0.04004329297</v>
      </c>
      <c r="S1559" s="180">
        <f t="shared" si="1562"/>
        <v>0.04027792164</v>
      </c>
      <c r="T1559" s="181">
        <f t="shared" si="3"/>
        <v>5.179673913</v>
      </c>
      <c r="U1559" s="182">
        <f t="shared" si="4"/>
        <v>43635</v>
      </c>
      <c r="V1559" s="182">
        <f t="shared" si="5"/>
        <v>43727</v>
      </c>
      <c r="W1559" s="182">
        <f t="shared" si="6"/>
        <v>43818</v>
      </c>
      <c r="X1559" s="181">
        <f t="shared" si="7"/>
        <v>182</v>
      </c>
      <c r="Y1559" s="181">
        <f t="shared" si="8"/>
        <v>274</v>
      </c>
      <c r="Z1559" s="181">
        <f t="shared" si="9"/>
        <v>365</v>
      </c>
      <c r="AA1559" s="155"/>
      <c r="AB1559" s="9"/>
      <c r="AC1559" s="9"/>
      <c r="AD1559" s="9"/>
      <c r="AE1559" s="9"/>
      <c r="AF1559" s="9"/>
      <c r="AG1559" s="9"/>
      <c r="AH1559" s="9"/>
    </row>
    <row r="1560" ht="15.75" customHeight="1">
      <c r="A1560" s="177">
        <v>43452.0</v>
      </c>
      <c r="B1560" s="178">
        <v>4.82</v>
      </c>
      <c r="C1560" s="178">
        <v>4.85</v>
      </c>
      <c r="D1560" s="178">
        <v>4.91</v>
      </c>
      <c r="E1560" s="178">
        <v>4.94</v>
      </c>
      <c r="F1560" s="178">
        <v>4.96</v>
      </c>
      <c r="G1560" s="178">
        <v>5.1</v>
      </c>
      <c r="H1560" s="178">
        <v>5.13</v>
      </c>
      <c r="I1560" s="178">
        <v>5.15</v>
      </c>
      <c r="J1560" s="178">
        <v>5.18</v>
      </c>
      <c r="K1560" s="179">
        <f>MAX(0,((T1560*(365/365))-VLOOKUP(A1560,VBMA!$A:$D,4,0))  /  (T1560* (365/365)   ))</f>
        <v>0.211959127</v>
      </c>
      <c r="L1560" s="180">
        <f t="shared" ref="L1560:S1560" si="1563">(B1560*(1-$K1560) * (365/365))/100</f>
        <v>0.03798357008</v>
      </c>
      <c r="M1560" s="180">
        <f t="shared" si="1563"/>
        <v>0.03821998234</v>
      </c>
      <c r="N1560" s="180">
        <f t="shared" si="1563"/>
        <v>0.03869280686</v>
      </c>
      <c r="O1560" s="180">
        <f t="shared" si="1563"/>
        <v>0.03892921912</v>
      </c>
      <c r="P1560" s="180">
        <f t="shared" si="1563"/>
        <v>0.0390868273</v>
      </c>
      <c r="Q1560" s="180">
        <f t="shared" si="1563"/>
        <v>0.04019008452</v>
      </c>
      <c r="R1560" s="180">
        <f t="shared" si="1563"/>
        <v>0.04042649678</v>
      </c>
      <c r="S1560" s="180">
        <f t="shared" si="1563"/>
        <v>0.04058410496</v>
      </c>
      <c r="T1560" s="181">
        <f t="shared" si="3"/>
        <v>5.169782609</v>
      </c>
      <c r="U1560" s="182">
        <f t="shared" si="4"/>
        <v>43634</v>
      </c>
      <c r="V1560" s="182">
        <f t="shared" si="5"/>
        <v>43726</v>
      </c>
      <c r="W1560" s="182">
        <f t="shared" si="6"/>
        <v>43817</v>
      </c>
      <c r="X1560" s="181">
        <f t="shared" si="7"/>
        <v>182</v>
      </c>
      <c r="Y1560" s="181">
        <f t="shared" si="8"/>
        <v>274</v>
      </c>
      <c r="Z1560" s="181">
        <f t="shared" si="9"/>
        <v>365</v>
      </c>
      <c r="AA1560" s="155"/>
      <c r="AB1560" s="9"/>
      <c r="AC1560" s="9"/>
      <c r="AD1560" s="9"/>
      <c r="AE1560" s="9"/>
      <c r="AF1560" s="9"/>
      <c r="AG1560" s="9"/>
      <c r="AH1560" s="9"/>
    </row>
    <row r="1561" ht="15.75" customHeight="1">
      <c r="A1561" s="177">
        <v>43451.0</v>
      </c>
      <c r="B1561" s="178">
        <v>4.79</v>
      </c>
      <c r="C1561" s="178">
        <v>4.83</v>
      </c>
      <c r="D1561" s="178">
        <v>4.91</v>
      </c>
      <c r="E1561" s="178">
        <v>4.97</v>
      </c>
      <c r="F1561" s="178">
        <v>5.03</v>
      </c>
      <c r="G1561" s="178">
        <v>5.09</v>
      </c>
      <c r="H1561" s="178">
        <v>5.1</v>
      </c>
      <c r="I1561" s="178">
        <v>5.13</v>
      </c>
      <c r="J1561" s="178">
        <v>5.17</v>
      </c>
      <c r="K1561" s="179">
        <f>MAX(0,((T1561*(365/365))-VLOOKUP(A1561,VBMA!$A:$D,4,0))  /  (T1561* (365/365)   ))</f>
        <v>0.2171985928</v>
      </c>
      <c r="L1561" s="180">
        <f t="shared" ref="L1561:S1561" si="1564">(B1561*(1-$K1561) * (365/365))/100</f>
        <v>0.03749618741</v>
      </c>
      <c r="M1561" s="180">
        <f t="shared" si="1564"/>
        <v>0.03780930797</v>
      </c>
      <c r="N1561" s="180">
        <f t="shared" si="1564"/>
        <v>0.0384355491</v>
      </c>
      <c r="O1561" s="180">
        <f t="shared" si="1564"/>
        <v>0.03890522994</v>
      </c>
      <c r="P1561" s="180">
        <f t="shared" si="1564"/>
        <v>0.03937491078</v>
      </c>
      <c r="Q1561" s="180">
        <f t="shared" si="1564"/>
        <v>0.03984459163</v>
      </c>
      <c r="R1561" s="180">
        <f t="shared" si="1564"/>
        <v>0.03992287177</v>
      </c>
      <c r="S1561" s="180">
        <f t="shared" si="1564"/>
        <v>0.04015771219</v>
      </c>
      <c r="T1561" s="181">
        <f t="shared" si="3"/>
        <v>5.159673913</v>
      </c>
      <c r="U1561" s="182">
        <f t="shared" si="4"/>
        <v>43633</v>
      </c>
      <c r="V1561" s="182">
        <f t="shared" si="5"/>
        <v>43725</v>
      </c>
      <c r="W1561" s="182">
        <f t="shared" si="6"/>
        <v>43816</v>
      </c>
      <c r="X1561" s="181">
        <f t="shared" si="7"/>
        <v>182</v>
      </c>
      <c r="Y1561" s="181">
        <f t="shared" si="8"/>
        <v>274</v>
      </c>
      <c r="Z1561" s="181">
        <f t="shared" si="9"/>
        <v>365</v>
      </c>
      <c r="AA1561" s="155"/>
      <c r="AB1561" s="9"/>
      <c r="AC1561" s="9"/>
      <c r="AD1561" s="9"/>
      <c r="AE1561" s="9"/>
      <c r="AF1561" s="9"/>
      <c r="AG1561" s="9"/>
      <c r="AH1561" s="9"/>
    </row>
    <row r="1562" ht="15.75" customHeight="1">
      <c r="A1562" s="177">
        <v>43448.0</v>
      </c>
      <c r="B1562" s="178">
        <v>4.77</v>
      </c>
      <c r="C1562" s="178">
        <v>4.81</v>
      </c>
      <c r="D1562" s="178">
        <v>4.86</v>
      </c>
      <c r="E1562" s="178">
        <v>4.89</v>
      </c>
      <c r="F1562" s="178">
        <v>4.94</v>
      </c>
      <c r="G1562" s="178">
        <v>5.07</v>
      </c>
      <c r="H1562" s="178">
        <v>5.1</v>
      </c>
      <c r="I1562" s="178">
        <v>5.15</v>
      </c>
      <c r="J1562" s="178">
        <v>5.18</v>
      </c>
      <c r="K1562" s="179">
        <f>MAX(0,((T1562*(365/365))-VLOOKUP(A1562,VBMA!$A:$D,4,0))  /  (T1562* (365/365)   ))</f>
        <v>0.2245343368</v>
      </c>
      <c r="L1562" s="180">
        <f t="shared" ref="L1562:S1562" si="1565">(B1562*(1-$K1562) * (365/365))/100</f>
        <v>0.03698971214</v>
      </c>
      <c r="M1562" s="180">
        <f t="shared" si="1565"/>
        <v>0.0372998984</v>
      </c>
      <c r="N1562" s="180">
        <f t="shared" si="1565"/>
        <v>0.03768763123</v>
      </c>
      <c r="O1562" s="180">
        <f t="shared" si="1565"/>
        <v>0.03792027093</v>
      </c>
      <c r="P1562" s="180">
        <f t="shared" si="1565"/>
        <v>0.03830800376</v>
      </c>
      <c r="Q1562" s="180">
        <f t="shared" si="1565"/>
        <v>0.03931610913</v>
      </c>
      <c r="R1562" s="180">
        <f t="shared" si="1565"/>
        <v>0.03954874882</v>
      </c>
      <c r="S1562" s="180">
        <f t="shared" si="1565"/>
        <v>0.03993648166</v>
      </c>
      <c r="T1562" s="181">
        <f t="shared" si="3"/>
        <v>5.199456522</v>
      </c>
      <c r="U1562" s="182">
        <f t="shared" si="4"/>
        <v>43630</v>
      </c>
      <c r="V1562" s="182">
        <f t="shared" si="5"/>
        <v>43722</v>
      </c>
      <c r="W1562" s="182">
        <f t="shared" si="6"/>
        <v>43813</v>
      </c>
      <c r="X1562" s="181">
        <f t="shared" si="7"/>
        <v>182</v>
      </c>
      <c r="Y1562" s="181">
        <f t="shared" si="8"/>
        <v>274</v>
      </c>
      <c r="Z1562" s="181">
        <f t="shared" si="9"/>
        <v>365</v>
      </c>
      <c r="AA1562" s="155"/>
      <c r="AB1562" s="9"/>
      <c r="AC1562" s="9"/>
      <c r="AD1562" s="9"/>
      <c r="AE1562" s="9"/>
      <c r="AF1562" s="9"/>
      <c r="AG1562" s="9"/>
      <c r="AH1562" s="9"/>
    </row>
    <row r="1563" ht="15.75" customHeight="1">
      <c r="A1563" s="177">
        <v>43447.0</v>
      </c>
      <c r="B1563" s="178">
        <v>4.74</v>
      </c>
      <c r="C1563" s="178">
        <v>4.77</v>
      </c>
      <c r="D1563" s="178">
        <v>4.81</v>
      </c>
      <c r="E1563" s="178">
        <v>4.82</v>
      </c>
      <c r="F1563" s="178">
        <v>4.88</v>
      </c>
      <c r="G1563" s="178">
        <v>5.02</v>
      </c>
      <c r="H1563" s="178">
        <v>5.05</v>
      </c>
      <c r="I1563" s="178">
        <v>5.1</v>
      </c>
      <c r="J1563" s="178">
        <v>5.15</v>
      </c>
      <c r="K1563" s="179">
        <f>MAX(0,((T1563*(365/365))-VLOOKUP(A1563,VBMA!$A:$D,4,0))  /  (T1563* (365/365)   ))</f>
        <v>0.2177815303</v>
      </c>
      <c r="L1563" s="180">
        <f t="shared" ref="L1563:S1563" si="1566">(B1563*(1-$K1563) * (365/365))/100</f>
        <v>0.03707715546</v>
      </c>
      <c r="M1563" s="180">
        <f t="shared" si="1566"/>
        <v>0.037311821</v>
      </c>
      <c r="N1563" s="180">
        <f t="shared" si="1566"/>
        <v>0.03762470839</v>
      </c>
      <c r="O1563" s="180">
        <f t="shared" si="1566"/>
        <v>0.03770293024</v>
      </c>
      <c r="P1563" s="180">
        <f t="shared" si="1566"/>
        <v>0.03817226132</v>
      </c>
      <c r="Q1563" s="180">
        <f t="shared" si="1566"/>
        <v>0.03926736718</v>
      </c>
      <c r="R1563" s="180">
        <f t="shared" si="1566"/>
        <v>0.03950203272</v>
      </c>
      <c r="S1563" s="180">
        <f t="shared" si="1566"/>
        <v>0.03989314195</v>
      </c>
      <c r="T1563" s="181">
        <f t="shared" si="3"/>
        <v>5.149456522</v>
      </c>
      <c r="U1563" s="182">
        <f t="shared" si="4"/>
        <v>43629</v>
      </c>
      <c r="V1563" s="182">
        <f t="shared" si="5"/>
        <v>43721</v>
      </c>
      <c r="W1563" s="182">
        <f t="shared" si="6"/>
        <v>43812</v>
      </c>
      <c r="X1563" s="181">
        <f t="shared" si="7"/>
        <v>182</v>
      </c>
      <c r="Y1563" s="181">
        <f t="shared" si="8"/>
        <v>274</v>
      </c>
      <c r="Z1563" s="181">
        <f t="shared" si="9"/>
        <v>365</v>
      </c>
      <c r="AA1563" s="155"/>
      <c r="AB1563" s="9"/>
      <c r="AC1563" s="9"/>
      <c r="AD1563" s="9"/>
      <c r="AE1563" s="9"/>
      <c r="AF1563" s="9"/>
      <c r="AG1563" s="9"/>
      <c r="AH1563" s="9"/>
    </row>
    <row r="1564" ht="15.75" customHeight="1">
      <c r="A1564" s="177">
        <v>43446.0</v>
      </c>
      <c r="B1564" s="178">
        <v>4.84</v>
      </c>
      <c r="C1564" s="178">
        <v>4.86</v>
      </c>
      <c r="D1564" s="178">
        <v>4.91</v>
      </c>
      <c r="E1564" s="178">
        <v>4.94</v>
      </c>
      <c r="F1564" s="178">
        <v>4.96</v>
      </c>
      <c r="G1564" s="178">
        <v>5.0</v>
      </c>
      <c r="H1564" s="178">
        <v>5.03</v>
      </c>
      <c r="I1564" s="178">
        <v>5.05</v>
      </c>
      <c r="J1564" s="178">
        <v>5.1</v>
      </c>
      <c r="K1564" s="179">
        <f>MAX(0,((T1564*(365/365))-VLOOKUP(A1564,VBMA!$A:$D,4,0))  /  (T1564* (365/365)   ))</f>
        <v>0.2054886154</v>
      </c>
      <c r="L1564" s="180">
        <f t="shared" ref="L1564:S1564" si="1567">(B1564*(1-$K1564) * (365/365))/100</f>
        <v>0.03845435101</v>
      </c>
      <c r="M1564" s="180">
        <f t="shared" si="1567"/>
        <v>0.03861325329</v>
      </c>
      <c r="N1564" s="180">
        <f t="shared" si="1567"/>
        <v>0.03901050898</v>
      </c>
      <c r="O1564" s="180">
        <f t="shared" si="1567"/>
        <v>0.0392488624</v>
      </c>
      <c r="P1564" s="180">
        <f t="shared" si="1567"/>
        <v>0.03940776468</v>
      </c>
      <c r="Q1564" s="180">
        <f t="shared" si="1567"/>
        <v>0.03972556923</v>
      </c>
      <c r="R1564" s="180">
        <f t="shared" si="1567"/>
        <v>0.03996392264</v>
      </c>
      <c r="S1564" s="180">
        <f t="shared" si="1567"/>
        <v>0.04012282492</v>
      </c>
      <c r="T1564" s="181">
        <f t="shared" si="3"/>
        <v>5.069782609</v>
      </c>
      <c r="U1564" s="182">
        <f t="shared" si="4"/>
        <v>43628</v>
      </c>
      <c r="V1564" s="182">
        <f t="shared" si="5"/>
        <v>43720</v>
      </c>
      <c r="W1564" s="182">
        <f t="shared" si="6"/>
        <v>43811</v>
      </c>
      <c r="X1564" s="181">
        <f t="shared" si="7"/>
        <v>182</v>
      </c>
      <c r="Y1564" s="181">
        <f t="shared" si="8"/>
        <v>274</v>
      </c>
      <c r="Z1564" s="181">
        <f t="shared" si="9"/>
        <v>365</v>
      </c>
      <c r="AA1564" s="155"/>
      <c r="AB1564" s="9"/>
      <c r="AC1564" s="9"/>
      <c r="AD1564" s="9"/>
      <c r="AE1564" s="9"/>
      <c r="AF1564" s="9"/>
      <c r="AG1564" s="9"/>
      <c r="AH1564" s="9"/>
    </row>
    <row r="1565" ht="15.75" customHeight="1">
      <c r="A1565" s="177">
        <v>43445.0</v>
      </c>
      <c r="B1565" s="178">
        <v>4.85</v>
      </c>
      <c r="C1565" s="178">
        <v>4.86</v>
      </c>
      <c r="D1565" s="178">
        <v>4.89</v>
      </c>
      <c r="E1565" s="178">
        <v>4.93</v>
      </c>
      <c r="F1565" s="178">
        <v>4.98</v>
      </c>
      <c r="G1565" s="178">
        <v>5.15</v>
      </c>
      <c r="H1565" s="178">
        <v>5.12</v>
      </c>
      <c r="I1565" s="178">
        <v>5.18</v>
      </c>
      <c r="J1565" s="178">
        <v>5.22</v>
      </c>
      <c r="K1565" s="179">
        <f>MAX(0,((T1565*(365/365))-VLOOKUP(A1565,VBMA!$A:$D,4,0))  /  (T1565* (365/365)   ))</f>
        <v>0.2340649766</v>
      </c>
      <c r="L1565" s="180">
        <f t="shared" ref="L1565:S1565" si="1568">(B1565*(1-$K1565) * (365/365))/100</f>
        <v>0.03714784864</v>
      </c>
      <c r="M1565" s="180">
        <f t="shared" si="1568"/>
        <v>0.03722444214</v>
      </c>
      <c r="N1565" s="180">
        <f t="shared" si="1568"/>
        <v>0.03745422265</v>
      </c>
      <c r="O1565" s="180">
        <f t="shared" si="1568"/>
        <v>0.03776059666</v>
      </c>
      <c r="P1565" s="180">
        <f t="shared" si="1568"/>
        <v>0.03814356417</v>
      </c>
      <c r="Q1565" s="180">
        <f t="shared" si="1568"/>
        <v>0.03944565371</v>
      </c>
      <c r="R1565" s="180">
        <f t="shared" si="1568"/>
        <v>0.0392158732</v>
      </c>
      <c r="S1565" s="180">
        <f t="shared" si="1568"/>
        <v>0.03967543421</v>
      </c>
      <c r="T1565" s="181">
        <f t="shared" si="3"/>
        <v>5.239347826</v>
      </c>
      <c r="U1565" s="182">
        <f t="shared" si="4"/>
        <v>43627</v>
      </c>
      <c r="V1565" s="182">
        <f t="shared" si="5"/>
        <v>43719</v>
      </c>
      <c r="W1565" s="182">
        <f t="shared" si="6"/>
        <v>43810</v>
      </c>
      <c r="X1565" s="181">
        <f t="shared" si="7"/>
        <v>182</v>
      </c>
      <c r="Y1565" s="181">
        <f t="shared" si="8"/>
        <v>274</v>
      </c>
      <c r="Z1565" s="181">
        <f t="shared" si="9"/>
        <v>365</v>
      </c>
      <c r="AA1565" s="155"/>
      <c r="AB1565" s="9"/>
      <c r="AC1565" s="9"/>
      <c r="AD1565" s="9"/>
      <c r="AE1565" s="9"/>
      <c r="AF1565" s="9"/>
      <c r="AG1565" s="9"/>
      <c r="AH1565" s="9"/>
    </row>
    <row r="1566" ht="15.75" customHeight="1">
      <c r="A1566" s="177">
        <v>43444.0</v>
      </c>
      <c r="B1566" s="178">
        <v>4.77</v>
      </c>
      <c r="C1566" s="178">
        <v>4.81</v>
      </c>
      <c r="D1566" s="178">
        <v>4.83</v>
      </c>
      <c r="E1566" s="178">
        <v>4.92</v>
      </c>
      <c r="F1566" s="178">
        <v>4.98</v>
      </c>
      <c r="G1566" s="178">
        <v>5.13</v>
      </c>
      <c r="H1566" s="178">
        <v>5.16</v>
      </c>
      <c r="I1566" s="178">
        <v>5.22</v>
      </c>
      <c r="J1566" s="178">
        <v>5.26</v>
      </c>
      <c r="K1566" s="179">
        <f>MAX(0,((T1566*(365/365))-VLOOKUP(A1566,VBMA!$A:$D,4,0))  /  (T1566* (365/365)   ))</f>
        <v>0.2400576488</v>
      </c>
      <c r="L1566" s="180">
        <f t="shared" ref="L1566:S1566" si="1569">(B1566*(1-$K1566) * (365/365))/100</f>
        <v>0.03624925015</v>
      </c>
      <c r="M1566" s="180">
        <f t="shared" si="1569"/>
        <v>0.03655322709</v>
      </c>
      <c r="N1566" s="180">
        <f t="shared" si="1569"/>
        <v>0.03670521557</v>
      </c>
      <c r="O1566" s="180">
        <f t="shared" si="1569"/>
        <v>0.03738916368</v>
      </c>
      <c r="P1566" s="180">
        <f t="shared" si="1569"/>
        <v>0.03784512909</v>
      </c>
      <c r="Q1566" s="180">
        <f t="shared" si="1569"/>
        <v>0.03898504262</v>
      </c>
      <c r="R1566" s="180">
        <f t="shared" si="1569"/>
        <v>0.03921302532</v>
      </c>
      <c r="S1566" s="180">
        <f t="shared" si="1569"/>
        <v>0.03966899074</v>
      </c>
      <c r="T1566" s="181">
        <f t="shared" si="3"/>
        <v>5.279347826</v>
      </c>
      <c r="U1566" s="182">
        <f t="shared" si="4"/>
        <v>43626</v>
      </c>
      <c r="V1566" s="182">
        <f t="shared" si="5"/>
        <v>43718</v>
      </c>
      <c r="W1566" s="182">
        <f t="shared" si="6"/>
        <v>43809</v>
      </c>
      <c r="X1566" s="181">
        <f t="shared" si="7"/>
        <v>182</v>
      </c>
      <c r="Y1566" s="181">
        <f t="shared" si="8"/>
        <v>274</v>
      </c>
      <c r="Z1566" s="181">
        <f t="shared" si="9"/>
        <v>365</v>
      </c>
      <c r="AA1566" s="155"/>
      <c r="AB1566" s="9"/>
      <c r="AC1566" s="9"/>
      <c r="AD1566" s="9"/>
      <c r="AE1566" s="9"/>
      <c r="AF1566" s="9"/>
      <c r="AG1566" s="9"/>
      <c r="AH1566" s="9"/>
    </row>
    <row r="1567" ht="15.75" customHeight="1">
      <c r="A1567" s="177">
        <v>43441.0</v>
      </c>
      <c r="B1567" s="178">
        <v>4.8</v>
      </c>
      <c r="C1567" s="178">
        <v>4.84</v>
      </c>
      <c r="D1567" s="178">
        <v>4.86</v>
      </c>
      <c r="E1567" s="178">
        <v>4.89</v>
      </c>
      <c r="F1567" s="178">
        <v>4.94</v>
      </c>
      <c r="G1567" s="178">
        <v>5.07</v>
      </c>
      <c r="H1567" s="178">
        <v>5.1</v>
      </c>
      <c r="I1567" s="178">
        <v>5.15</v>
      </c>
      <c r="J1567" s="178">
        <v>5.18</v>
      </c>
      <c r="K1567" s="179">
        <f>MAX(0,((T1567*(365/365))-VLOOKUP(A1567,VBMA!$A:$D,4,0))  /  (T1567* (365/365)   ))</f>
        <v>0.2285732204</v>
      </c>
      <c r="L1567" s="180">
        <f t="shared" ref="L1567:S1567" si="1570">(B1567*(1-$K1567) * (365/365))/100</f>
        <v>0.03702848542</v>
      </c>
      <c r="M1567" s="180">
        <f t="shared" si="1570"/>
        <v>0.03733705613</v>
      </c>
      <c r="N1567" s="180">
        <f t="shared" si="1570"/>
        <v>0.03749134149</v>
      </c>
      <c r="O1567" s="180">
        <f t="shared" si="1570"/>
        <v>0.03772276952</v>
      </c>
      <c r="P1567" s="180">
        <f t="shared" si="1570"/>
        <v>0.03810848291</v>
      </c>
      <c r="Q1567" s="180">
        <f t="shared" si="1570"/>
        <v>0.03911133772</v>
      </c>
      <c r="R1567" s="180">
        <f t="shared" si="1570"/>
        <v>0.03934276576</v>
      </c>
      <c r="S1567" s="180">
        <f t="shared" si="1570"/>
        <v>0.03972847915</v>
      </c>
      <c r="T1567" s="181">
        <f t="shared" si="3"/>
        <v>5.199456522</v>
      </c>
      <c r="U1567" s="182">
        <f t="shared" si="4"/>
        <v>43623</v>
      </c>
      <c r="V1567" s="182">
        <f t="shared" si="5"/>
        <v>43715</v>
      </c>
      <c r="W1567" s="182">
        <f t="shared" si="6"/>
        <v>43806</v>
      </c>
      <c r="X1567" s="181">
        <f t="shared" si="7"/>
        <v>182</v>
      </c>
      <c r="Y1567" s="181">
        <f t="shared" si="8"/>
        <v>274</v>
      </c>
      <c r="Z1567" s="181">
        <f t="shared" si="9"/>
        <v>365</v>
      </c>
      <c r="AA1567" s="155"/>
      <c r="AB1567" s="9"/>
      <c r="AC1567" s="9"/>
      <c r="AD1567" s="9"/>
      <c r="AE1567" s="9"/>
      <c r="AF1567" s="9"/>
      <c r="AG1567" s="9"/>
      <c r="AH1567" s="9"/>
    </row>
    <row r="1568" ht="15.75" customHeight="1">
      <c r="A1568" s="177">
        <v>43440.0</v>
      </c>
      <c r="B1568" s="178">
        <v>4.86</v>
      </c>
      <c r="C1568" s="178">
        <v>4.89</v>
      </c>
      <c r="D1568" s="178">
        <v>4.88</v>
      </c>
      <c r="E1568" s="178">
        <v>4.89</v>
      </c>
      <c r="F1568" s="178">
        <v>4.98</v>
      </c>
      <c r="G1568" s="178">
        <v>5.1</v>
      </c>
      <c r="H1568" s="178">
        <v>5.22</v>
      </c>
      <c r="I1568" s="178">
        <v>5.26</v>
      </c>
      <c r="J1568" s="178">
        <v>5.28</v>
      </c>
      <c r="K1568" s="179">
        <f>MAX(0,((T1568*(365/365))-VLOOKUP(A1568,VBMA!$A:$D,4,0))  /  (T1568* (365/365)   ))</f>
        <v>0.2425793748</v>
      </c>
      <c r="L1568" s="180">
        <f t="shared" ref="L1568:S1568" si="1571">(B1568*(1-$K1568) * (365/365))/100</f>
        <v>0.03681064238</v>
      </c>
      <c r="M1568" s="180">
        <f t="shared" si="1571"/>
        <v>0.03703786857</v>
      </c>
      <c r="N1568" s="180">
        <f t="shared" si="1571"/>
        <v>0.03696212651</v>
      </c>
      <c r="O1568" s="180">
        <f t="shared" si="1571"/>
        <v>0.03703786857</v>
      </c>
      <c r="P1568" s="180">
        <f t="shared" si="1571"/>
        <v>0.03771954713</v>
      </c>
      <c r="Q1568" s="180">
        <f t="shared" si="1571"/>
        <v>0.03862845188</v>
      </c>
      <c r="R1568" s="180">
        <f t="shared" si="1571"/>
        <v>0.03953735663</v>
      </c>
      <c r="S1568" s="180">
        <f t="shared" si="1571"/>
        <v>0.03984032488</v>
      </c>
      <c r="T1568" s="181">
        <f t="shared" si="3"/>
        <v>5.299565217</v>
      </c>
      <c r="U1568" s="182">
        <f t="shared" si="4"/>
        <v>43622</v>
      </c>
      <c r="V1568" s="182">
        <f t="shared" si="5"/>
        <v>43714</v>
      </c>
      <c r="W1568" s="182">
        <f t="shared" si="6"/>
        <v>43805</v>
      </c>
      <c r="X1568" s="181">
        <f t="shared" si="7"/>
        <v>182</v>
      </c>
      <c r="Y1568" s="181">
        <f t="shared" si="8"/>
        <v>274</v>
      </c>
      <c r="Z1568" s="181">
        <f t="shared" si="9"/>
        <v>365</v>
      </c>
      <c r="AA1568" s="155"/>
      <c r="AB1568" s="9"/>
      <c r="AC1568" s="9"/>
      <c r="AD1568" s="9"/>
      <c r="AE1568" s="9"/>
      <c r="AF1568" s="9"/>
      <c r="AG1568" s="9"/>
      <c r="AH1568" s="9"/>
    </row>
    <row r="1569" ht="15.75" customHeight="1">
      <c r="A1569" s="177">
        <v>43439.0</v>
      </c>
      <c r="B1569" s="178">
        <v>4.86</v>
      </c>
      <c r="C1569" s="178">
        <v>4.88</v>
      </c>
      <c r="D1569" s="178">
        <v>4.91</v>
      </c>
      <c r="E1569" s="178">
        <v>4.96</v>
      </c>
      <c r="F1569" s="178">
        <v>5.0</v>
      </c>
      <c r="G1569" s="178">
        <v>5.1</v>
      </c>
      <c r="H1569" s="178">
        <v>5.1</v>
      </c>
      <c r="I1569" s="178">
        <v>5.13</v>
      </c>
      <c r="J1569" s="178">
        <v>5.17</v>
      </c>
      <c r="K1569" s="179">
        <f>MAX(0,((T1569*(365/365))-VLOOKUP(A1569,VBMA!$A:$D,4,0))  /  (T1569* (365/365)   ))</f>
        <v>0.2218500495</v>
      </c>
      <c r="L1569" s="180">
        <f t="shared" ref="L1569:S1569" si="1572">(B1569*(1-$K1569) * (365/365))/100</f>
        <v>0.03781808759</v>
      </c>
      <c r="M1569" s="180">
        <f t="shared" si="1572"/>
        <v>0.03797371758</v>
      </c>
      <c r="N1569" s="180">
        <f t="shared" si="1572"/>
        <v>0.03820716257</v>
      </c>
      <c r="O1569" s="180">
        <f t="shared" si="1572"/>
        <v>0.03859623754</v>
      </c>
      <c r="P1569" s="180">
        <f t="shared" si="1572"/>
        <v>0.03890749752</v>
      </c>
      <c r="Q1569" s="180">
        <f t="shared" si="1572"/>
        <v>0.03968564748</v>
      </c>
      <c r="R1569" s="180">
        <f t="shared" si="1572"/>
        <v>0.03968564748</v>
      </c>
      <c r="S1569" s="180">
        <f t="shared" si="1572"/>
        <v>0.03991909246</v>
      </c>
      <c r="T1569" s="181">
        <f t="shared" si="3"/>
        <v>5.159673913</v>
      </c>
      <c r="U1569" s="182">
        <f t="shared" si="4"/>
        <v>43621</v>
      </c>
      <c r="V1569" s="182">
        <f t="shared" si="5"/>
        <v>43713</v>
      </c>
      <c r="W1569" s="182">
        <f t="shared" si="6"/>
        <v>43804</v>
      </c>
      <c r="X1569" s="181">
        <f t="shared" si="7"/>
        <v>182</v>
      </c>
      <c r="Y1569" s="181">
        <f t="shared" si="8"/>
        <v>274</v>
      </c>
      <c r="Z1569" s="181">
        <f t="shared" si="9"/>
        <v>365</v>
      </c>
      <c r="AA1569" s="155"/>
      <c r="AB1569" s="9"/>
      <c r="AC1569" s="9"/>
      <c r="AD1569" s="9"/>
      <c r="AE1569" s="9"/>
      <c r="AF1569" s="9"/>
      <c r="AG1569" s="9"/>
      <c r="AH1569" s="9"/>
    </row>
    <row r="1570" ht="15.75" customHeight="1">
      <c r="A1570" s="177">
        <v>43438.0</v>
      </c>
      <c r="B1570" s="178">
        <v>4.83</v>
      </c>
      <c r="C1570" s="178">
        <v>4.86</v>
      </c>
      <c r="D1570" s="178">
        <v>4.88</v>
      </c>
      <c r="E1570" s="178">
        <v>4.91</v>
      </c>
      <c r="F1570" s="178">
        <v>4.93</v>
      </c>
      <c r="G1570" s="178">
        <v>5.05</v>
      </c>
      <c r="H1570" s="178">
        <v>5.06</v>
      </c>
      <c r="I1570" s="178">
        <v>5.09</v>
      </c>
      <c r="J1570" s="178">
        <v>5.11</v>
      </c>
      <c r="K1570" s="179">
        <f>MAX(0,((T1570*(365/365))-VLOOKUP(A1570,VBMA!$A:$D,4,0))  /  (T1570* (365/365)   ))</f>
        <v>0.2110825672</v>
      </c>
      <c r="L1570" s="180">
        <f t="shared" ref="L1570:S1570" si="1573">(B1570*(1-$K1570) * (365/365))/100</f>
        <v>0.038104712</v>
      </c>
      <c r="M1570" s="180">
        <f t="shared" si="1573"/>
        <v>0.03834138723</v>
      </c>
      <c r="N1570" s="180">
        <f t="shared" si="1573"/>
        <v>0.03849917072</v>
      </c>
      <c r="O1570" s="180">
        <f t="shared" si="1573"/>
        <v>0.03873584595</v>
      </c>
      <c r="P1570" s="180">
        <f t="shared" si="1573"/>
        <v>0.03889362943</v>
      </c>
      <c r="Q1570" s="180">
        <f t="shared" si="1573"/>
        <v>0.03984033035</v>
      </c>
      <c r="R1570" s="180">
        <f t="shared" si="1573"/>
        <v>0.0399192221</v>
      </c>
      <c r="S1570" s="180">
        <f t="shared" si="1573"/>
        <v>0.04015589733</v>
      </c>
      <c r="T1570" s="181">
        <f t="shared" si="3"/>
        <v>5.119673913</v>
      </c>
      <c r="U1570" s="182">
        <f t="shared" si="4"/>
        <v>43620</v>
      </c>
      <c r="V1570" s="182">
        <f t="shared" si="5"/>
        <v>43712</v>
      </c>
      <c r="W1570" s="182">
        <f t="shared" si="6"/>
        <v>43803</v>
      </c>
      <c r="X1570" s="181">
        <f t="shared" si="7"/>
        <v>182</v>
      </c>
      <c r="Y1570" s="181">
        <f t="shared" si="8"/>
        <v>274</v>
      </c>
      <c r="Z1570" s="181">
        <f t="shared" si="9"/>
        <v>365</v>
      </c>
      <c r="AA1570" s="155"/>
      <c r="AB1570" s="9"/>
      <c r="AC1570" s="9"/>
      <c r="AD1570" s="9"/>
      <c r="AE1570" s="9"/>
      <c r="AF1570" s="9"/>
      <c r="AG1570" s="9"/>
      <c r="AH1570" s="9"/>
    </row>
    <row r="1571" ht="15.75" customHeight="1">
      <c r="A1571" s="177">
        <v>43437.0</v>
      </c>
      <c r="B1571" s="178">
        <v>4.8</v>
      </c>
      <c r="C1571" s="178">
        <v>4.86</v>
      </c>
      <c r="D1571" s="178">
        <v>4.93</v>
      </c>
      <c r="E1571" s="178">
        <v>5.03</v>
      </c>
      <c r="F1571" s="178">
        <v>5.09</v>
      </c>
      <c r="G1571" s="178">
        <v>5.11</v>
      </c>
      <c r="H1571" s="178">
        <v>5.1</v>
      </c>
      <c r="I1571" s="178">
        <v>5.13</v>
      </c>
      <c r="J1571" s="178">
        <v>5.17</v>
      </c>
      <c r="K1571" s="179">
        <f>MAX(0,((T1571*(365/365))-VLOOKUP(A1571,VBMA!$A:$D,4,0))  /  (T1571* (365/365)   ))</f>
        <v>0.2235943458</v>
      </c>
      <c r="L1571" s="180">
        <f t="shared" ref="L1571:S1571" si="1574">(B1571*(1-$K1571) * (365/365))/100</f>
        <v>0.0372674714</v>
      </c>
      <c r="M1571" s="180">
        <f t="shared" si="1574"/>
        <v>0.03773331479</v>
      </c>
      <c r="N1571" s="180">
        <f t="shared" si="1574"/>
        <v>0.03827679875</v>
      </c>
      <c r="O1571" s="180">
        <f t="shared" si="1574"/>
        <v>0.03905320441</v>
      </c>
      <c r="P1571" s="180">
        <f t="shared" si="1574"/>
        <v>0.0395190478</v>
      </c>
      <c r="Q1571" s="180">
        <f t="shared" si="1574"/>
        <v>0.03967432893</v>
      </c>
      <c r="R1571" s="180">
        <f t="shared" si="1574"/>
        <v>0.03959668837</v>
      </c>
      <c r="S1571" s="180">
        <f t="shared" si="1574"/>
        <v>0.03982961006</v>
      </c>
      <c r="T1571" s="181">
        <f t="shared" si="3"/>
        <v>5.159673913</v>
      </c>
      <c r="U1571" s="182">
        <f t="shared" si="4"/>
        <v>43619</v>
      </c>
      <c r="V1571" s="182">
        <f t="shared" si="5"/>
        <v>43711</v>
      </c>
      <c r="W1571" s="182">
        <f t="shared" si="6"/>
        <v>43802</v>
      </c>
      <c r="X1571" s="181">
        <f t="shared" si="7"/>
        <v>182</v>
      </c>
      <c r="Y1571" s="181">
        <f t="shared" si="8"/>
        <v>274</v>
      </c>
      <c r="Z1571" s="181">
        <f t="shared" si="9"/>
        <v>365</v>
      </c>
      <c r="AA1571" s="155"/>
      <c r="AB1571" s="9"/>
      <c r="AC1571" s="9"/>
      <c r="AD1571" s="9"/>
      <c r="AE1571" s="9"/>
      <c r="AF1571" s="9"/>
      <c r="AG1571" s="9"/>
      <c r="AH1571" s="9"/>
    </row>
    <row r="1572" ht="15.75" customHeight="1">
      <c r="A1572" s="177">
        <v>43434.0</v>
      </c>
      <c r="B1572" s="178">
        <v>4.57</v>
      </c>
      <c r="C1572" s="178">
        <v>4.75</v>
      </c>
      <c r="D1572" s="178">
        <v>4.88</v>
      </c>
      <c r="E1572" s="178">
        <v>4.98</v>
      </c>
      <c r="F1572" s="178">
        <v>5.07</v>
      </c>
      <c r="G1572" s="178">
        <v>5.12</v>
      </c>
      <c r="H1572" s="178">
        <v>5.1</v>
      </c>
      <c r="I1572" s="178">
        <v>5.14</v>
      </c>
      <c r="J1572" s="178">
        <v>5.18</v>
      </c>
      <c r="K1572" s="179">
        <f>MAX(0,((T1572*(365/365))-VLOOKUP(A1572,VBMA!$A:$D,4,0))  /  (T1572* (365/365)   ))</f>
        <v>0.2193050193</v>
      </c>
      <c r="L1572" s="180">
        <f t="shared" ref="L1572:S1572" si="1575">(B1572*(1-$K1572) * (365/365))/100</f>
        <v>0.03567776062</v>
      </c>
      <c r="M1572" s="180">
        <f t="shared" si="1575"/>
        <v>0.03708301158</v>
      </c>
      <c r="N1572" s="180">
        <f t="shared" si="1575"/>
        <v>0.03809791506</v>
      </c>
      <c r="O1572" s="180">
        <f t="shared" si="1575"/>
        <v>0.03887861004</v>
      </c>
      <c r="P1572" s="180">
        <f t="shared" si="1575"/>
        <v>0.03958123552</v>
      </c>
      <c r="Q1572" s="180">
        <f t="shared" si="1575"/>
        <v>0.03997158301</v>
      </c>
      <c r="R1572" s="180">
        <f t="shared" si="1575"/>
        <v>0.03981544402</v>
      </c>
      <c r="S1572" s="180">
        <f t="shared" si="1575"/>
        <v>0.04012772201</v>
      </c>
      <c r="T1572" s="181">
        <f t="shared" si="3"/>
        <v>5.18</v>
      </c>
      <c r="U1572" s="182">
        <f t="shared" si="4"/>
        <v>43615</v>
      </c>
      <c r="V1572" s="182">
        <f t="shared" si="5"/>
        <v>43707</v>
      </c>
      <c r="W1572" s="182">
        <f t="shared" si="6"/>
        <v>43799</v>
      </c>
      <c r="X1572" s="181">
        <f t="shared" si="7"/>
        <v>181</v>
      </c>
      <c r="Y1572" s="181">
        <f t="shared" si="8"/>
        <v>273</v>
      </c>
      <c r="Z1572" s="181">
        <f t="shared" si="9"/>
        <v>365</v>
      </c>
      <c r="AA1572" s="155"/>
      <c r="AB1572" s="9"/>
      <c r="AC1572" s="9"/>
      <c r="AD1572" s="9"/>
      <c r="AE1572" s="9"/>
      <c r="AF1572" s="9"/>
      <c r="AG1572" s="9"/>
      <c r="AH1572" s="9"/>
    </row>
    <row r="1573" ht="15.75" customHeight="1">
      <c r="A1573" s="177">
        <v>43433.0</v>
      </c>
      <c r="B1573" s="178">
        <v>4.68</v>
      </c>
      <c r="C1573" s="178">
        <v>4.75</v>
      </c>
      <c r="D1573" s="178">
        <v>4.85</v>
      </c>
      <c r="E1573" s="178">
        <v>4.97</v>
      </c>
      <c r="F1573" s="178">
        <v>5.05</v>
      </c>
      <c r="G1573" s="178">
        <v>5.1</v>
      </c>
      <c r="H1573" s="178">
        <v>5.1</v>
      </c>
      <c r="I1573" s="178">
        <v>5.14</v>
      </c>
      <c r="J1573" s="178">
        <v>5.18</v>
      </c>
      <c r="K1573" s="179">
        <f>MAX(0,((T1573*(365/365))-VLOOKUP(A1573,VBMA!$A:$D,4,0))  /  (T1573* (365/365)   ))</f>
        <v>0.2140926641</v>
      </c>
      <c r="L1573" s="180">
        <f t="shared" ref="L1573:S1573" si="1576">(B1573*(1-$K1573) * (365/365))/100</f>
        <v>0.03678046332</v>
      </c>
      <c r="M1573" s="180">
        <f t="shared" si="1576"/>
        <v>0.03733059846</v>
      </c>
      <c r="N1573" s="180">
        <f t="shared" si="1576"/>
        <v>0.03811650579</v>
      </c>
      <c r="O1573" s="180">
        <f t="shared" si="1576"/>
        <v>0.03905959459</v>
      </c>
      <c r="P1573" s="180">
        <f t="shared" si="1576"/>
        <v>0.03968832046</v>
      </c>
      <c r="Q1573" s="180">
        <f t="shared" si="1576"/>
        <v>0.04008127413</v>
      </c>
      <c r="R1573" s="180">
        <f t="shared" si="1576"/>
        <v>0.04008127413</v>
      </c>
      <c r="S1573" s="180">
        <f t="shared" si="1576"/>
        <v>0.04039563707</v>
      </c>
      <c r="T1573" s="181">
        <f t="shared" si="3"/>
        <v>5.18</v>
      </c>
      <c r="U1573" s="182">
        <f t="shared" si="4"/>
        <v>43614</v>
      </c>
      <c r="V1573" s="182">
        <f t="shared" si="5"/>
        <v>43706</v>
      </c>
      <c r="W1573" s="182">
        <f t="shared" si="6"/>
        <v>43798</v>
      </c>
      <c r="X1573" s="181">
        <f t="shared" si="7"/>
        <v>181</v>
      </c>
      <c r="Y1573" s="181">
        <f t="shared" si="8"/>
        <v>273</v>
      </c>
      <c r="Z1573" s="181">
        <f t="shared" si="9"/>
        <v>365</v>
      </c>
      <c r="AA1573" s="155"/>
      <c r="AB1573" s="9"/>
      <c r="AC1573" s="9"/>
      <c r="AD1573" s="9"/>
      <c r="AE1573" s="9"/>
      <c r="AF1573" s="9"/>
      <c r="AG1573" s="9"/>
      <c r="AH1573" s="9"/>
    </row>
    <row r="1574" ht="15.75" customHeight="1">
      <c r="A1574" s="177">
        <v>43432.0</v>
      </c>
      <c r="B1574" s="178">
        <v>4.76</v>
      </c>
      <c r="C1574" s="178">
        <v>4.79</v>
      </c>
      <c r="D1574" s="178">
        <v>4.88</v>
      </c>
      <c r="E1574" s="178">
        <v>4.94</v>
      </c>
      <c r="F1574" s="178">
        <v>5.0</v>
      </c>
      <c r="G1574" s="178">
        <v>5.01</v>
      </c>
      <c r="H1574" s="178">
        <v>5.02</v>
      </c>
      <c r="I1574" s="178">
        <v>5.03</v>
      </c>
      <c r="J1574" s="178">
        <v>5.07</v>
      </c>
      <c r="K1574" s="179">
        <f>MAX(0,((T1574*(365/365))-VLOOKUP(A1574,VBMA!$A:$D,4,0))  /  (T1574* (365/365)   ))</f>
        <v>0.1765873016</v>
      </c>
      <c r="L1574" s="180">
        <f t="shared" ref="L1574:S1574" si="1577">(B1574*(1-$K1574) * (365/365))/100</f>
        <v>0.03919444444</v>
      </c>
      <c r="M1574" s="180">
        <f t="shared" si="1577"/>
        <v>0.03944146825</v>
      </c>
      <c r="N1574" s="180">
        <f t="shared" si="1577"/>
        <v>0.04018253968</v>
      </c>
      <c r="O1574" s="180">
        <f t="shared" si="1577"/>
        <v>0.0406765873</v>
      </c>
      <c r="P1574" s="180">
        <f t="shared" si="1577"/>
        <v>0.04117063492</v>
      </c>
      <c r="Q1574" s="180">
        <f t="shared" si="1577"/>
        <v>0.04125297619</v>
      </c>
      <c r="R1574" s="180">
        <f t="shared" si="1577"/>
        <v>0.04133531746</v>
      </c>
      <c r="S1574" s="180">
        <f t="shared" si="1577"/>
        <v>0.04141765873</v>
      </c>
      <c r="T1574" s="181">
        <f t="shared" si="3"/>
        <v>5.04</v>
      </c>
      <c r="U1574" s="182">
        <f t="shared" si="4"/>
        <v>43613</v>
      </c>
      <c r="V1574" s="182">
        <f t="shared" si="5"/>
        <v>43705</v>
      </c>
      <c r="W1574" s="182">
        <f t="shared" si="6"/>
        <v>43797</v>
      </c>
      <c r="X1574" s="181">
        <f t="shared" si="7"/>
        <v>181</v>
      </c>
      <c r="Y1574" s="181">
        <f t="shared" si="8"/>
        <v>273</v>
      </c>
      <c r="Z1574" s="181">
        <f t="shared" si="9"/>
        <v>365</v>
      </c>
      <c r="AA1574" s="155"/>
      <c r="AB1574" s="9"/>
      <c r="AC1574" s="9"/>
      <c r="AD1574" s="9"/>
      <c r="AE1574" s="9"/>
      <c r="AF1574" s="9"/>
      <c r="AG1574" s="9"/>
      <c r="AH1574" s="9"/>
    </row>
    <row r="1575" ht="15.75" customHeight="1">
      <c r="A1575" s="177">
        <v>43431.0</v>
      </c>
      <c r="B1575" s="178">
        <v>4.83</v>
      </c>
      <c r="C1575" s="178">
        <v>4.88</v>
      </c>
      <c r="D1575" s="178">
        <v>4.93</v>
      </c>
      <c r="E1575" s="178">
        <v>5.02</v>
      </c>
      <c r="F1575" s="178">
        <v>5.08</v>
      </c>
      <c r="G1575" s="178">
        <v>5.13</v>
      </c>
      <c r="H1575" s="178">
        <v>5.12</v>
      </c>
      <c r="I1575" s="178">
        <v>5.12</v>
      </c>
      <c r="J1575" s="178">
        <v>5.14</v>
      </c>
      <c r="K1575" s="179">
        <f>MAX(0,((T1575*(365/365))-VLOOKUP(A1575,VBMA!$A:$D,4,0))  /  (T1575* (365/365)   ))</f>
        <v>0.187109375</v>
      </c>
      <c r="L1575" s="180">
        <f t="shared" ref="L1575:S1575" si="1578">(B1575*(1-$K1575) * (365/365))/100</f>
        <v>0.03926261719</v>
      </c>
      <c r="M1575" s="180">
        <f t="shared" si="1578"/>
        <v>0.0396690625</v>
      </c>
      <c r="N1575" s="180">
        <f t="shared" si="1578"/>
        <v>0.04007550781</v>
      </c>
      <c r="O1575" s="180">
        <f t="shared" si="1578"/>
        <v>0.04080710938</v>
      </c>
      <c r="P1575" s="180">
        <f t="shared" si="1578"/>
        <v>0.04129484375</v>
      </c>
      <c r="Q1575" s="180">
        <f t="shared" si="1578"/>
        <v>0.04170128906</v>
      </c>
      <c r="R1575" s="180">
        <f t="shared" si="1578"/>
        <v>0.04162</v>
      </c>
      <c r="S1575" s="180">
        <f t="shared" si="1578"/>
        <v>0.04162</v>
      </c>
      <c r="T1575" s="181">
        <f t="shared" si="3"/>
        <v>5.12</v>
      </c>
      <c r="U1575" s="182">
        <f t="shared" si="4"/>
        <v>43612</v>
      </c>
      <c r="V1575" s="182">
        <f t="shared" si="5"/>
        <v>43704</v>
      </c>
      <c r="W1575" s="182">
        <f t="shared" si="6"/>
        <v>43796</v>
      </c>
      <c r="X1575" s="181">
        <f t="shared" si="7"/>
        <v>181</v>
      </c>
      <c r="Y1575" s="181">
        <f t="shared" si="8"/>
        <v>273</v>
      </c>
      <c r="Z1575" s="181">
        <f t="shared" si="9"/>
        <v>365</v>
      </c>
      <c r="AA1575" s="155"/>
      <c r="AB1575" s="9"/>
      <c r="AC1575" s="9"/>
      <c r="AD1575" s="9"/>
      <c r="AE1575" s="9"/>
      <c r="AF1575" s="9"/>
      <c r="AG1575" s="9"/>
      <c r="AH1575" s="9"/>
    </row>
    <row r="1576" ht="15.75" customHeight="1">
      <c r="A1576" s="177">
        <v>43430.0</v>
      </c>
      <c r="B1576" s="178">
        <v>4.8</v>
      </c>
      <c r="C1576" s="178">
        <v>4.87</v>
      </c>
      <c r="D1576" s="178">
        <v>4.9</v>
      </c>
      <c r="E1576" s="178">
        <v>4.97</v>
      </c>
      <c r="F1576" s="178">
        <v>5.02</v>
      </c>
      <c r="G1576" s="178">
        <v>5.03</v>
      </c>
      <c r="H1576" s="178">
        <v>5.04</v>
      </c>
      <c r="I1576" s="178">
        <v>5.06</v>
      </c>
      <c r="J1576" s="178">
        <v>5.1</v>
      </c>
      <c r="K1576" s="179">
        <f>MAX(0,((T1576*(365/365))-VLOOKUP(A1576,VBMA!$A:$D,4,0))  /  (T1576* (365/365)   ))</f>
        <v>0.1875984252</v>
      </c>
      <c r="L1576" s="180">
        <f t="shared" ref="L1576:S1576" si="1579">(B1576*(1-$K1576) * (365/365))/100</f>
        <v>0.03899527559</v>
      </c>
      <c r="M1576" s="180">
        <f t="shared" si="1579"/>
        <v>0.03956395669</v>
      </c>
      <c r="N1576" s="180">
        <f t="shared" si="1579"/>
        <v>0.03980767717</v>
      </c>
      <c r="O1576" s="180">
        <f t="shared" si="1579"/>
        <v>0.04037635827</v>
      </c>
      <c r="P1576" s="180">
        <f t="shared" si="1579"/>
        <v>0.04078255906</v>
      </c>
      <c r="Q1576" s="180">
        <f t="shared" si="1579"/>
        <v>0.04086379921</v>
      </c>
      <c r="R1576" s="180">
        <f t="shared" si="1579"/>
        <v>0.04094503937</v>
      </c>
      <c r="S1576" s="180">
        <f t="shared" si="1579"/>
        <v>0.04110751969</v>
      </c>
      <c r="T1576" s="181">
        <f t="shared" si="3"/>
        <v>5.08</v>
      </c>
      <c r="U1576" s="182">
        <f t="shared" si="4"/>
        <v>43611</v>
      </c>
      <c r="V1576" s="182">
        <f t="shared" si="5"/>
        <v>43703</v>
      </c>
      <c r="W1576" s="182">
        <f t="shared" si="6"/>
        <v>43795</v>
      </c>
      <c r="X1576" s="181">
        <f t="shared" si="7"/>
        <v>181</v>
      </c>
      <c r="Y1576" s="181">
        <f t="shared" si="8"/>
        <v>273</v>
      </c>
      <c r="Z1576" s="181">
        <f t="shared" si="9"/>
        <v>365</v>
      </c>
      <c r="AA1576" s="155"/>
      <c r="AB1576" s="9"/>
      <c r="AC1576" s="9"/>
      <c r="AD1576" s="9"/>
      <c r="AE1576" s="9"/>
      <c r="AF1576" s="9"/>
      <c r="AG1576" s="9"/>
      <c r="AH1576" s="9"/>
    </row>
    <row r="1577" ht="15.75" customHeight="1">
      <c r="A1577" s="177">
        <v>43427.0</v>
      </c>
      <c r="B1577" s="178">
        <v>4.83</v>
      </c>
      <c r="C1577" s="178">
        <v>4.86</v>
      </c>
      <c r="D1577" s="178">
        <v>4.88</v>
      </c>
      <c r="E1577" s="178">
        <v>4.91</v>
      </c>
      <c r="F1577" s="178">
        <v>4.99</v>
      </c>
      <c r="G1577" s="178">
        <v>5.01</v>
      </c>
      <c r="H1577" s="178">
        <v>5.02</v>
      </c>
      <c r="I1577" s="178">
        <v>5.03</v>
      </c>
      <c r="J1577" s="178">
        <v>5.05</v>
      </c>
      <c r="K1577" s="179">
        <f>MAX(0,((T1577*(365/365))-VLOOKUP(A1577,VBMA!$A:$D,4,0))  /  (T1577* (365/365)   ))</f>
        <v>0.1505952381</v>
      </c>
      <c r="L1577" s="180">
        <f t="shared" ref="L1577:S1577" si="1580">(B1577*(1-$K1577) * (365/365))/100</f>
        <v>0.04102625</v>
      </c>
      <c r="M1577" s="180">
        <f t="shared" si="1580"/>
        <v>0.04128107143</v>
      </c>
      <c r="N1577" s="180">
        <f t="shared" si="1580"/>
        <v>0.04145095238</v>
      </c>
      <c r="O1577" s="180">
        <f t="shared" si="1580"/>
        <v>0.04170577381</v>
      </c>
      <c r="P1577" s="180">
        <f t="shared" si="1580"/>
        <v>0.04238529762</v>
      </c>
      <c r="Q1577" s="180">
        <f t="shared" si="1580"/>
        <v>0.04255517857</v>
      </c>
      <c r="R1577" s="180">
        <f t="shared" si="1580"/>
        <v>0.04264011905</v>
      </c>
      <c r="S1577" s="180">
        <f t="shared" si="1580"/>
        <v>0.04272505952</v>
      </c>
      <c r="T1577" s="181">
        <f t="shared" si="3"/>
        <v>5.04</v>
      </c>
      <c r="U1577" s="182">
        <f t="shared" si="4"/>
        <v>43608</v>
      </c>
      <c r="V1577" s="182">
        <f t="shared" si="5"/>
        <v>43700</v>
      </c>
      <c r="W1577" s="182">
        <f t="shared" si="6"/>
        <v>43792</v>
      </c>
      <c r="X1577" s="181">
        <f t="shared" si="7"/>
        <v>181</v>
      </c>
      <c r="Y1577" s="181">
        <f t="shared" si="8"/>
        <v>273</v>
      </c>
      <c r="Z1577" s="181">
        <f t="shared" si="9"/>
        <v>365</v>
      </c>
      <c r="AA1577" s="155"/>
      <c r="AB1577" s="9"/>
      <c r="AC1577" s="9"/>
      <c r="AD1577" s="9"/>
      <c r="AE1577" s="9"/>
      <c r="AF1577" s="9"/>
      <c r="AG1577" s="9"/>
      <c r="AH1577" s="9"/>
    </row>
    <row r="1578" ht="15.75" customHeight="1">
      <c r="A1578" s="177">
        <v>43426.0</v>
      </c>
      <c r="B1578" s="178">
        <v>4.79</v>
      </c>
      <c r="C1578" s="178">
        <v>4.81</v>
      </c>
      <c r="D1578" s="178">
        <v>4.85</v>
      </c>
      <c r="E1578" s="178">
        <v>4.86</v>
      </c>
      <c r="F1578" s="178">
        <v>4.94</v>
      </c>
      <c r="G1578" s="178">
        <v>4.99</v>
      </c>
      <c r="H1578" s="178">
        <v>5.02</v>
      </c>
      <c r="I1578" s="178">
        <v>5.03</v>
      </c>
      <c r="J1578" s="178">
        <v>5.05</v>
      </c>
      <c r="K1578" s="179">
        <f>MAX(0,((T1578*(365/365))-VLOOKUP(A1578,VBMA!$A:$D,4,0))  /  (T1578* (365/365)   ))</f>
        <v>0.1543650794</v>
      </c>
      <c r="L1578" s="180">
        <f t="shared" ref="L1578:S1578" si="1581">(B1578*(1-$K1578) * (365/365))/100</f>
        <v>0.0405059127</v>
      </c>
      <c r="M1578" s="180">
        <f t="shared" si="1581"/>
        <v>0.04067503968</v>
      </c>
      <c r="N1578" s="180">
        <f t="shared" si="1581"/>
        <v>0.04101329365</v>
      </c>
      <c r="O1578" s="180">
        <f t="shared" si="1581"/>
        <v>0.04109785714</v>
      </c>
      <c r="P1578" s="180">
        <f t="shared" si="1581"/>
        <v>0.04177436508</v>
      </c>
      <c r="Q1578" s="180">
        <f t="shared" si="1581"/>
        <v>0.04219718254</v>
      </c>
      <c r="R1578" s="180">
        <f t="shared" si="1581"/>
        <v>0.04245087302</v>
      </c>
      <c r="S1578" s="180">
        <f t="shared" si="1581"/>
        <v>0.04253543651</v>
      </c>
      <c r="T1578" s="181">
        <f t="shared" si="3"/>
        <v>5.04</v>
      </c>
      <c r="U1578" s="182">
        <f t="shared" si="4"/>
        <v>43607</v>
      </c>
      <c r="V1578" s="182">
        <f t="shared" si="5"/>
        <v>43699</v>
      </c>
      <c r="W1578" s="182">
        <f t="shared" si="6"/>
        <v>43791</v>
      </c>
      <c r="X1578" s="181">
        <f t="shared" si="7"/>
        <v>181</v>
      </c>
      <c r="Y1578" s="181">
        <f t="shared" si="8"/>
        <v>273</v>
      </c>
      <c r="Z1578" s="181">
        <f t="shared" si="9"/>
        <v>365</v>
      </c>
      <c r="AA1578" s="155"/>
      <c r="AB1578" s="9"/>
      <c r="AC1578" s="9"/>
      <c r="AD1578" s="9"/>
      <c r="AE1578" s="9"/>
      <c r="AF1578" s="9"/>
      <c r="AG1578" s="9"/>
      <c r="AH1578" s="9"/>
    </row>
    <row r="1579" ht="15.75" customHeight="1">
      <c r="A1579" s="177">
        <v>43425.0</v>
      </c>
      <c r="B1579" s="178">
        <v>4.95</v>
      </c>
      <c r="C1579" s="178">
        <v>5.0</v>
      </c>
      <c r="D1579" s="178">
        <v>5.0</v>
      </c>
      <c r="E1579" s="178">
        <v>5.0</v>
      </c>
      <c r="F1579" s="178">
        <v>5.08</v>
      </c>
      <c r="G1579" s="178">
        <v>5.1</v>
      </c>
      <c r="H1579" s="178">
        <v>5.12</v>
      </c>
      <c r="I1579" s="178">
        <v>5.12</v>
      </c>
      <c r="J1579" s="178">
        <v>5.14</v>
      </c>
      <c r="K1579" s="179">
        <f>MAX(0,((T1579*(365/365))-VLOOKUP(A1579,VBMA!$A:$D,4,0))  /  (T1579* (365/365)   ))</f>
        <v>0.1712890625</v>
      </c>
      <c r="L1579" s="180">
        <f t="shared" ref="L1579:S1579" si="1582">(B1579*(1-$K1579) * (365/365))/100</f>
        <v>0.04102119141</v>
      </c>
      <c r="M1579" s="180">
        <f t="shared" si="1582"/>
        <v>0.04143554688</v>
      </c>
      <c r="N1579" s="180">
        <f t="shared" si="1582"/>
        <v>0.04143554688</v>
      </c>
      <c r="O1579" s="180">
        <f t="shared" si="1582"/>
        <v>0.04143554688</v>
      </c>
      <c r="P1579" s="180">
        <f t="shared" si="1582"/>
        <v>0.04209851563</v>
      </c>
      <c r="Q1579" s="180">
        <f t="shared" si="1582"/>
        <v>0.04226425781</v>
      </c>
      <c r="R1579" s="180">
        <f t="shared" si="1582"/>
        <v>0.04243</v>
      </c>
      <c r="S1579" s="180">
        <f t="shared" si="1582"/>
        <v>0.04243</v>
      </c>
      <c r="T1579" s="181">
        <f t="shared" si="3"/>
        <v>5.12</v>
      </c>
      <c r="U1579" s="182">
        <f t="shared" si="4"/>
        <v>43606</v>
      </c>
      <c r="V1579" s="182">
        <f t="shared" si="5"/>
        <v>43698</v>
      </c>
      <c r="W1579" s="182">
        <f t="shared" si="6"/>
        <v>43790</v>
      </c>
      <c r="X1579" s="181">
        <f t="shared" si="7"/>
        <v>181</v>
      </c>
      <c r="Y1579" s="181">
        <f t="shared" si="8"/>
        <v>273</v>
      </c>
      <c r="Z1579" s="181">
        <f t="shared" si="9"/>
        <v>365</v>
      </c>
      <c r="AA1579" s="155"/>
      <c r="AB1579" s="9"/>
      <c r="AC1579" s="9"/>
      <c r="AD1579" s="9"/>
      <c r="AE1579" s="9"/>
      <c r="AF1579" s="9"/>
      <c r="AG1579" s="9"/>
      <c r="AH1579" s="9"/>
    </row>
    <row r="1580" ht="15.75" customHeight="1">
      <c r="A1580" s="177">
        <v>43424.0</v>
      </c>
      <c r="B1580" s="178">
        <v>4.93</v>
      </c>
      <c r="C1580" s="178">
        <v>4.95</v>
      </c>
      <c r="D1580" s="178">
        <v>4.98</v>
      </c>
      <c r="E1580" s="178">
        <v>5.0</v>
      </c>
      <c r="F1580" s="178">
        <v>5.05</v>
      </c>
      <c r="G1580" s="178">
        <v>5.08</v>
      </c>
      <c r="H1580" s="178">
        <v>5.1</v>
      </c>
      <c r="I1580" s="178">
        <v>5.1</v>
      </c>
      <c r="J1580" s="178">
        <v>5.12</v>
      </c>
      <c r="K1580" s="179">
        <f>MAX(0,((T1580*(365/365))-VLOOKUP(A1580,VBMA!$A:$D,4,0))  /  (T1580* (365/365)   ))</f>
        <v>0.1715686275</v>
      </c>
      <c r="L1580" s="180">
        <f t="shared" ref="L1580:S1580" si="1583">(B1580*(1-$K1580) * (365/365))/100</f>
        <v>0.04084166667</v>
      </c>
      <c r="M1580" s="180">
        <f t="shared" si="1583"/>
        <v>0.04100735294</v>
      </c>
      <c r="N1580" s="180">
        <f t="shared" si="1583"/>
        <v>0.04125588235</v>
      </c>
      <c r="O1580" s="180">
        <f t="shared" si="1583"/>
        <v>0.04142156863</v>
      </c>
      <c r="P1580" s="180">
        <f t="shared" si="1583"/>
        <v>0.04183578431</v>
      </c>
      <c r="Q1580" s="180">
        <f t="shared" si="1583"/>
        <v>0.04208431373</v>
      </c>
      <c r="R1580" s="180">
        <f t="shared" si="1583"/>
        <v>0.04225</v>
      </c>
      <c r="S1580" s="180">
        <f t="shared" si="1583"/>
        <v>0.04225</v>
      </c>
      <c r="T1580" s="181">
        <f t="shared" si="3"/>
        <v>5.1</v>
      </c>
      <c r="U1580" s="182">
        <f t="shared" si="4"/>
        <v>43605</v>
      </c>
      <c r="V1580" s="182">
        <f t="shared" si="5"/>
        <v>43697</v>
      </c>
      <c r="W1580" s="182">
        <f t="shared" si="6"/>
        <v>43789</v>
      </c>
      <c r="X1580" s="181">
        <f t="shared" si="7"/>
        <v>181</v>
      </c>
      <c r="Y1580" s="181">
        <f t="shared" si="8"/>
        <v>273</v>
      </c>
      <c r="Z1580" s="181">
        <f t="shared" si="9"/>
        <v>365</v>
      </c>
      <c r="AA1580" s="155"/>
      <c r="AB1580" s="9"/>
      <c r="AC1580" s="9"/>
      <c r="AD1580" s="9"/>
      <c r="AE1580" s="9"/>
      <c r="AF1580" s="9"/>
      <c r="AG1580" s="9"/>
      <c r="AH1580" s="9"/>
    </row>
    <row r="1581" ht="15.75" customHeight="1">
      <c r="A1581" s="177">
        <v>43423.0</v>
      </c>
      <c r="B1581" s="178">
        <v>4.78</v>
      </c>
      <c r="C1581" s="178">
        <v>4.82</v>
      </c>
      <c r="D1581" s="178">
        <v>4.85</v>
      </c>
      <c r="E1581" s="178">
        <v>4.92</v>
      </c>
      <c r="F1581" s="178">
        <v>4.95</v>
      </c>
      <c r="G1581" s="178">
        <v>4.98</v>
      </c>
      <c r="H1581" s="178">
        <v>4.96</v>
      </c>
      <c r="I1581" s="178">
        <v>4.96</v>
      </c>
      <c r="J1581" s="178">
        <v>4.97</v>
      </c>
      <c r="K1581" s="179">
        <f>MAX(0,((T1581*(365/365))-VLOOKUP(A1581,VBMA!$A:$D,4,0))  /  (T1581* (365/365)   ))</f>
        <v>0.1463709677</v>
      </c>
      <c r="L1581" s="180">
        <f t="shared" ref="L1581:S1581" si="1584">(B1581*(1-$K1581) * (365/365))/100</f>
        <v>0.04080346774</v>
      </c>
      <c r="M1581" s="180">
        <f t="shared" si="1584"/>
        <v>0.04114491935</v>
      </c>
      <c r="N1581" s="180">
        <f t="shared" si="1584"/>
        <v>0.04140100806</v>
      </c>
      <c r="O1581" s="180">
        <f t="shared" si="1584"/>
        <v>0.04199854839</v>
      </c>
      <c r="P1581" s="180">
        <f t="shared" si="1584"/>
        <v>0.0422546371</v>
      </c>
      <c r="Q1581" s="180">
        <f t="shared" si="1584"/>
        <v>0.04251072581</v>
      </c>
      <c r="R1581" s="180">
        <f t="shared" si="1584"/>
        <v>0.04234</v>
      </c>
      <c r="S1581" s="180">
        <f t="shared" si="1584"/>
        <v>0.04234</v>
      </c>
      <c r="T1581" s="181">
        <f t="shared" si="3"/>
        <v>4.96</v>
      </c>
      <c r="U1581" s="182">
        <f t="shared" si="4"/>
        <v>43604</v>
      </c>
      <c r="V1581" s="182">
        <f t="shared" si="5"/>
        <v>43696</v>
      </c>
      <c r="W1581" s="182">
        <f t="shared" si="6"/>
        <v>43788</v>
      </c>
      <c r="X1581" s="181">
        <f t="shared" si="7"/>
        <v>181</v>
      </c>
      <c r="Y1581" s="181">
        <f t="shared" si="8"/>
        <v>273</v>
      </c>
      <c r="Z1581" s="181">
        <f t="shared" si="9"/>
        <v>365</v>
      </c>
      <c r="AA1581" s="155"/>
      <c r="AB1581" s="9"/>
      <c r="AC1581" s="9"/>
      <c r="AD1581" s="9"/>
      <c r="AE1581" s="9"/>
      <c r="AF1581" s="9"/>
      <c r="AG1581" s="9"/>
      <c r="AH1581" s="9"/>
    </row>
    <row r="1582" ht="15.75" customHeight="1">
      <c r="A1582" s="177">
        <v>43420.0</v>
      </c>
      <c r="B1582" s="178">
        <v>4.82</v>
      </c>
      <c r="C1582" s="178">
        <v>4.84</v>
      </c>
      <c r="D1582" s="178">
        <v>4.86</v>
      </c>
      <c r="E1582" s="178">
        <v>4.94</v>
      </c>
      <c r="F1582" s="178">
        <v>4.98</v>
      </c>
      <c r="G1582" s="178">
        <v>5.02</v>
      </c>
      <c r="H1582" s="178">
        <v>4.98</v>
      </c>
      <c r="I1582" s="178">
        <v>4.98</v>
      </c>
      <c r="J1582" s="178">
        <v>5.0</v>
      </c>
      <c r="K1582" s="179">
        <f>MAX(0,((T1582*(365/365))-VLOOKUP(A1582,VBMA!$A:$D,4,0))  /  (T1582* (365/365)   ))</f>
        <v>0.1487951807</v>
      </c>
      <c r="L1582" s="180">
        <f t="shared" ref="L1582:S1582" si="1585">(B1582*(1-$K1582) * (365/365))/100</f>
        <v>0.04102807229</v>
      </c>
      <c r="M1582" s="180">
        <f t="shared" si="1585"/>
        <v>0.04119831325</v>
      </c>
      <c r="N1582" s="180">
        <f t="shared" si="1585"/>
        <v>0.04136855422</v>
      </c>
      <c r="O1582" s="180">
        <f t="shared" si="1585"/>
        <v>0.04204951807</v>
      </c>
      <c r="P1582" s="180">
        <f t="shared" si="1585"/>
        <v>0.04239</v>
      </c>
      <c r="Q1582" s="180">
        <f t="shared" si="1585"/>
        <v>0.04273048193</v>
      </c>
      <c r="R1582" s="180">
        <f t="shared" si="1585"/>
        <v>0.04239</v>
      </c>
      <c r="S1582" s="180">
        <f t="shared" si="1585"/>
        <v>0.04239</v>
      </c>
      <c r="T1582" s="181">
        <f t="shared" si="3"/>
        <v>4.98</v>
      </c>
      <c r="U1582" s="182">
        <f t="shared" si="4"/>
        <v>43601</v>
      </c>
      <c r="V1582" s="182">
        <f t="shared" si="5"/>
        <v>43693</v>
      </c>
      <c r="W1582" s="182">
        <f t="shared" si="6"/>
        <v>43785</v>
      </c>
      <c r="X1582" s="181">
        <f t="shared" si="7"/>
        <v>181</v>
      </c>
      <c r="Y1582" s="181">
        <f t="shared" si="8"/>
        <v>273</v>
      </c>
      <c r="Z1582" s="181">
        <f t="shared" si="9"/>
        <v>365</v>
      </c>
      <c r="AA1582" s="155"/>
      <c r="AB1582" s="9"/>
      <c r="AC1582" s="9"/>
      <c r="AD1582" s="9"/>
      <c r="AE1582" s="9"/>
      <c r="AF1582" s="9"/>
      <c r="AG1582" s="9"/>
      <c r="AH1582" s="9"/>
    </row>
    <row r="1583" ht="15.75" customHeight="1">
      <c r="A1583" s="177">
        <v>43419.0</v>
      </c>
      <c r="B1583" s="178">
        <v>4.8</v>
      </c>
      <c r="C1583" s="178">
        <v>4.83</v>
      </c>
      <c r="D1583" s="178">
        <v>4.86</v>
      </c>
      <c r="E1583" s="178">
        <v>4.91</v>
      </c>
      <c r="F1583" s="178">
        <v>4.94</v>
      </c>
      <c r="G1583" s="178">
        <v>4.97</v>
      </c>
      <c r="H1583" s="178">
        <v>4.92</v>
      </c>
      <c r="I1583" s="178">
        <v>4.92</v>
      </c>
      <c r="J1583" s="178">
        <v>4.93</v>
      </c>
      <c r="K1583" s="179">
        <f>MAX(0,((T1583*(365/365))-VLOOKUP(A1583,VBMA!$A:$D,4,0))  /  (T1583* (365/365)   ))</f>
        <v>0.1408536585</v>
      </c>
      <c r="L1583" s="180">
        <f t="shared" ref="L1583:S1583" si="1586">(B1583*(1-$K1583) * (365/365))/100</f>
        <v>0.04123902439</v>
      </c>
      <c r="M1583" s="180">
        <f t="shared" si="1586"/>
        <v>0.04149676829</v>
      </c>
      <c r="N1583" s="180">
        <f t="shared" si="1586"/>
        <v>0.0417545122</v>
      </c>
      <c r="O1583" s="180">
        <f t="shared" si="1586"/>
        <v>0.04218408537</v>
      </c>
      <c r="P1583" s="180">
        <f t="shared" si="1586"/>
        <v>0.04244182927</v>
      </c>
      <c r="Q1583" s="180">
        <f t="shared" si="1586"/>
        <v>0.04269957317</v>
      </c>
      <c r="R1583" s="180">
        <f t="shared" si="1586"/>
        <v>0.04227</v>
      </c>
      <c r="S1583" s="180">
        <f t="shared" si="1586"/>
        <v>0.04227</v>
      </c>
      <c r="T1583" s="181">
        <f t="shared" si="3"/>
        <v>4.92</v>
      </c>
      <c r="U1583" s="182">
        <f t="shared" si="4"/>
        <v>43600</v>
      </c>
      <c r="V1583" s="182">
        <f t="shared" si="5"/>
        <v>43692</v>
      </c>
      <c r="W1583" s="182">
        <f t="shared" si="6"/>
        <v>43784</v>
      </c>
      <c r="X1583" s="181">
        <f t="shared" si="7"/>
        <v>181</v>
      </c>
      <c r="Y1583" s="181">
        <f t="shared" si="8"/>
        <v>273</v>
      </c>
      <c r="Z1583" s="181">
        <f t="shared" si="9"/>
        <v>365</v>
      </c>
      <c r="AA1583" s="155"/>
      <c r="AB1583" s="9"/>
      <c r="AC1583" s="9"/>
      <c r="AD1583" s="9"/>
      <c r="AE1583" s="9"/>
      <c r="AF1583" s="9"/>
      <c r="AG1583" s="9"/>
      <c r="AH1583" s="9"/>
    </row>
    <row r="1584" ht="15.75" customHeight="1">
      <c r="A1584" s="177">
        <v>43418.0</v>
      </c>
      <c r="B1584" s="178">
        <v>4.8</v>
      </c>
      <c r="C1584" s="178">
        <v>4.85</v>
      </c>
      <c r="D1584" s="178">
        <v>4.87</v>
      </c>
      <c r="E1584" s="178">
        <v>4.92</v>
      </c>
      <c r="F1584" s="178">
        <v>4.95</v>
      </c>
      <c r="G1584" s="178">
        <v>4.98</v>
      </c>
      <c r="H1584" s="178">
        <v>4.94</v>
      </c>
      <c r="I1584" s="178">
        <v>4.94</v>
      </c>
      <c r="J1584" s="178">
        <v>4.96</v>
      </c>
      <c r="K1584" s="179">
        <f>MAX(0,((T1584*(365/365))-VLOOKUP(A1584,VBMA!$A:$D,4,0))  /  (T1584* (365/365)   ))</f>
        <v>0.120242915</v>
      </c>
      <c r="L1584" s="180">
        <f t="shared" ref="L1584:S1584" si="1587">(B1584*(1-$K1584) * (365/365))/100</f>
        <v>0.04222834008</v>
      </c>
      <c r="M1584" s="180">
        <f t="shared" si="1587"/>
        <v>0.04266821862</v>
      </c>
      <c r="N1584" s="180">
        <f t="shared" si="1587"/>
        <v>0.04284417004</v>
      </c>
      <c r="O1584" s="180">
        <f t="shared" si="1587"/>
        <v>0.04328404858</v>
      </c>
      <c r="P1584" s="180">
        <f t="shared" si="1587"/>
        <v>0.04354797571</v>
      </c>
      <c r="Q1584" s="180">
        <f t="shared" si="1587"/>
        <v>0.04381190283</v>
      </c>
      <c r="R1584" s="180">
        <f t="shared" si="1587"/>
        <v>0.04346</v>
      </c>
      <c r="S1584" s="180">
        <f t="shared" si="1587"/>
        <v>0.04346</v>
      </c>
      <c r="T1584" s="181">
        <f t="shared" si="3"/>
        <v>4.94</v>
      </c>
      <c r="U1584" s="182">
        <f t="shared" si="4"/>
        <v>43599</v>
      </c>
      <c r="V1584" s="182">
        <f t="shared" si="5"/>
        <v>43691</v>
      </c>
      <c r="W1584" s="182">
        <f t="shared" si="6"/>
        <v>43783</v>
      </c>
      <c r="X1584" s="181">
        <f t="shared" si="7"/>
        <v>181</v>
      </c>
      <c r="Y1584" s="181">
        <f t="shared" si="8"/>
        <v>273</v>
      </c>
      <c r="Z1584" s="181">
        <f t="shared" si="9"/>
        <v>365</v>
      </c>
      <c r="AA1584" s="155"/>
      <c r="AB1584" s="9"/>
      <c r="AC1584" s="9"/>
      <c r="AD1584" s="9"/>
      <c r="AE1584" s="9"/>
      <c r="AF1584" s="9"/>
      <c r="AG1584" s="9"/>
      <c r="AH1584" s="9"/>
    </row>
    <row r="1585" ht="15.75" customHeight="1">
      <c r="A1585" s="177">
        <v>43417.0</v>
      </c>
      <c r="B1585" s="178">
        <v>4.82</v>
      </c>
      <c r="C1585" s="178">
        <v>4.86</v>
      </c>
      <c r="D1585" s="178">
        <v>4.86</v>
      </c>
      <c r="E1585" s="178">
        <v>4.9</v>
      </c>
      <c r="F1585" s="178">
        <v>4.96</v>
      </c>
      <c r="G1585" s="178">
        <v>5.02</v>
      </c>
      <c r="H1585" s="178">
        <v>4.98</v>
      </c>
      <c r="I1585" s="178">
        <v>4.98</v>
      </c>
      <c r="J1585" s="178">
        <v>5.0</v>
      </c>
      <c r="K1585" s="179">
        <f>MAX(0,((T1585*(365/365))-VLOOKUP(A1585,VBMA!$A:$D,4,0))  /  (T1585* (365/365)   ))</f>
        <v>0.1214859438</v>
      </c>
      <c r="L1585" s="180">
        <f t="shared" ref="L1585:S1585" si="1588">(B1585*(1-$K1585) * (365/365))/100</f>
        <v>0.04234437751</v>
      </c>
      <c r="M1585" s="180">
        <f t="shared" si="1588"/>
        <v>0.04269578313</v>
      </c>
      <c r="N1585" s="180">
        <f t="shared" si="1588"/>
        <v>0.04269578313</v>
      </c>
      <c r="O1585" s="180">
        <f t="shared" si="1588"/>
        <v>0.04304718876</v>
      </c>
      <c r="P1585" s="180">
        <f t="shared" si="1588"/>
        <v>0.04357429719</v>
      </c>
      <c r="Q1585" s="180">
        <f t="shared" si="1588"/>
        <v>0.04410140562</v>
      </c>
      <c r="R1585" s="180">
        <f t="shared" si="1588"/>
        <v>0.04375</v>
      </c>
      <c r="S1585" s="180">
        <f t="shared" si="1588"/>
        <v>0.04375</v>
      </c>
      <c r="T1585" s="181">
        <f t="shared" si="3"/>
        <v>4.98</v>
      </c>
      <c r="U1585" s="182">
        <f t="shared" si="4"/>
        <v>43598</v>
      </c>
      <c r="V1585" s="182">
        <f t="shared" si="5"/>
        <v>43690</v>
      </c>
      <c r="W1585" s="182">
        <f t="shared" si="6"/>
        <v>43782</v>
      </c>
      <c r="X1585" s="181">
        <f t="shared" si="7"/>
        <v>181</v>
      </c>
      <c r="Y1585" s="181">
        <f t="shared" si="8"/>
        <v>273</v>
      </c>
      <c r="Z1585" s="181">
        <f t="shared" si="9"/>
        <v>365</v>
      </c>
      <c r="AA1585" s="155"/>
      <c r="AB1585" s="9"/>
      <c r="AC1585" s="9"/>
      <c r="AD1585" s="9"/>
      <c r="AE1585" s="9"/>
      <c r="AF1585" s="9"/>
      <c r="AG1585" s="9"/>
      <c r="AH1585" s="9"/>
    </row>
    <row r="1586" ht="15.75" customHeight="1">
      <c r="A1586" s="177">
        <v>43416.0</v>
      </c>
      <c r="B1586" s="178">
        <v>4.79</v>
      </c>
      <c r="C1586" s="178">
        <v>4.82</v>
      </c>
      <c r="D1586" s="178">
        <v>4.83</v>
      </c>
      <c r="E1586" s="178">
        <v>4.87</v>
      </c>
      <c r="F1586" s="178">
        <v>4.9</v>
      </c>
      <c r="G1586" s="178">
        <v>4.93</v>
      </c>
      <c r="H1586" s="178">
        <v>4.88</v>
      </c>
      <c r="I1586" s="178">
        <v>4.88</v>
      </c>
      <c r="J1586" s="178">
        <v>4.9</v>
      </c>
      <c r="K1586" s="179">
        <f>MAX(0,((T1586*(365/365))-VLOOKUP(A1586,VBMA!$A:$D,4,0))  /  (T1586* (365/365)   ))</f>
        <v>0.1221311475</v>
      </c>
      <c r="L1586" s="180">
        <f t="shared" ref="L1586:S1586" si="1589">(B1586*(1-$K1586) * (365/365))/100</f>
        <v>0.04204991803</v>
      </c>
      <c r="M1586" s="180">
        <f t="shared" si="1589"/>
        <v>0.04231327869</v>
      </c>
      <c r="N1586" s="180">
        <f t="shared" si="1589"/>
        <v>0.04240106557</v>
      </c>
      <c r="O1586" s="180">
        <f t="shared" si="1589"/>
        <v>0.04275221311</v>
      </c>
      <c r="P1586" s="180">
        <f t="shared" si="1589"/>
        <v>0.04301557377</v>
      </c>
      <c r="Q1586" s="180">
        <f t="shared" si="1589"/>
        <v>0.04327893443</v>
      </c>
      <c r="R1586" s="180">
        <f t="shared" si="1589"/>
        <v>0.04284</v>
      </c>
      <c r="S1586" s="180">
        <f t="shared" si="1589"/>
        <v>0.04284</v>
      </c>
      <c r="T1586" s="181">
        <f t="shared" si="3"/>
        <v>4.88</v>
      </c>
      <c r="U1586" s="182">
        <f t="shared" si="4"/>
        <v>43597</v>
      </c>
      <c r="V1586" s="182">
        <f t="shared" si="5"/>
        <v>43689</v>
      </c>
      <c r="W1586" s="182">
        <f t="shared" si="6"/>
        <v>43781</v>
      </c>
      <c r="X1586" s="181">
        <f t="shared" si="7"/>
        <v>181</v>
      </c>
      <c r="Y1586" s="181">
        <f t="shared" si="8"/>
        <v>273</v>
      </c>
      <c r="Z1586" s="181">
        <f t="shared" si="9"/>
        <v>365</v>
      </c>
      <c r="AA1586" s="155"/>
      <c r="AB1586" s="9"/>
      <c r="AC1586" s="9"/>
      <c r="AD1586" s="9"/>
      <c r="AE1586" s="9"/>
      <c r="AF1586" s="9"/>
      <c r="AG1586" s="9"/>
      <c r="AH1586" s="9"/>
    </row>
    <row r="1587" ht="15.75" customHeight="1">
      <c r="A1587" s="177">
        <v>43413.0</v>
      </c>
      <c r="B1587" s="178">
        <v>4.79</v>
      </c>
      <c r="C1587" s="178">
        <v>4.82</v>
      </c>
      <c r="D1587" s="178">
        <v>4.83</v>
      </c>
      <c r="E1587" s="178">
        <v>4.87</v>
      </c>
      <c r="F1587" s="178">
        <v>4.9</v>
      </c>
      <c r="G1587" s="178">
        <v>4.95</v>
      </c>
      <c r="H1587" s="178">
        <v>4.87</v>
      </c>
      <c r="I1587" s="178">
        <v>4.87</v>
      </c>
      <c r="J1587" s="178">
        <v>4.9</v>
      </c>
      <c r="K1587" s="179">
        <f>MAX(0,((T1587*(365/365))-VLOOKUP(A1587,VBMA!$A:$D,4,0))  /  (T1587* (365/365)   ))</f>
        <v>0.1227926078</v>
      </c>
      <c r="L1587" s="180">
        <f t="shared" ref="L1587:S1587" si="1590">(B1587*(1-$K1587) * (365/365))/100</f>
        <v>0.04201823409</v>
      </c>
      <c r="M1587" s="180">
        <f t="shared" si="1590"/>
        <v>0.0422813963</v>
      </c>
      <c r="N1587" s="180">
        <f t="shared" si="1590"/>
        <v>0.04236911704</v>
      </c>
      <c r="O1587" s="180">
        <f t="shared" si="1590"/>
        <v>0.04272</v>
      </c>
      <c r="P1587" s="180">
        <f t="shared" si="1590"/>
        <v>0.04298316222</v>
      </c>
      <c r="Q1587" s="180">
        <f t="shared" si="1590"/>
        <v>0.04342176591</v>
      </c>
      <c r="R1587" s="180">
        <f t="shared" si="1590"/>
        <v>0.04272</v>
      </c>
      <c r="S1587" s="180">
        <f t="shared" si="1590"/>
        <v>0.04272</v>
      </c>
      <c r="T1587" s="181">
        <f t="shared" si="3"/>
        <v>4.87</v>
      </c>
      <c r="U1587" s="182">
        <f t="shared" si="4"/>
        <v>43594</v>
      </c>
      <c r="V1587" s="182">
        <f t="shared" si="5"/>
        <v>43686</v>
      </c>
      <c r="W1587" s="182">
        <f t="shared" si="6"/>
        <v>43778</v>
      </c>
      <c r="X1587" s="181">
        <f t="shared" si="7"/>
        <v>181</v>
      </c>
      <c r="Y1587" s="181">
        <f t="shared" si="8"/>
        <v>273</v>
      </c>
      <c r="Z1587" s="181">
        <f t="shared" si="9"/>
        <v>365</v>
      </c>
      <c r="AA1587" s="155"/>
      <c r="AB1587" s="9"/>
      <c r="AC1587" s="9"/>
      <c r="AD1587" s="9"/>
      <c r="AE1587" s="9"/>
      <c r="AF1587" s="9"/>
      <c r="AG1587" s="9"/>
      <c r="AH1587" s="9"/>
    </row>
    <row r="1588" ht="15.75" customHeight="1">
      <c r="A1588" s="177">
        <v>43412.0</v>
      </c>
      <c r="B1588" s="178">
        <v>4.8</v>
      </c>
      <c r="C1588" s="178">
        <v>4.84</v>
      </c>
      <c r="D1588" s="178">
        <v>4.87</v>
      </c>
      <c r="E1588" s="178">
        <v>4.88</v>
      </c>
      <c r="F1588" s="178">
        <v>4.9</v>
      </c>
      <c r="G1588" s="178">
        <v>4.94</v>
      </c>
      <c r="H1588" s="178">
        <v>4.93</v>
      </c>
      <c r="I1588" s="178">
        <v>4.93</v>
      </c>
      <c r="J1588" s="178">
        <v>4.98</v>
      </c>
      <c r="K1588" s="179">
        <f>MAX(0,((T1588*(365/365))-VLOOKUP(A1588,VBMA!$A:$D,4,0))  /  (T1588* (365/365)   ))</f>
        <v>0.1369168357</v>
      </c>
      <c r="L1588" s="180">
        <f t="shared" ref="L1588:S1588" si="1591">(B1588*(1-$K1588) * (365/365))/100</f>
        <v>0.04142799189</v>
      </c>
      <c r="M1588" s="180">
        <f t="shared" si="1591"/>
        <v>0.04177322515</v>
      </c>
      <c r="N1588" s="180">
        <f t="shared" si="1591"/>
        <v>0.0420321501</v>
      </c>
      <c r="O1588" s="180">
        <f t="shared" si="1591"/>
        <v>0.04211845842</v>
      </c>
      <c r="P1588" s="180">
        <f t="shared" si="1591"/>
        <v>0.04229107505</v>
      </c>
      <c r="Q1588" s="180">
        <f t="shared" si="1591"/>
        <v>0.04263630832</v>
      </c>
      <c r="R1588" s="180">
        <f t="shared" si="1591"/>
        <v>0.04255</v>
      </c>
      <c r="S1588" s="180">
        <f t="shared" si="1591"/>
        <v>0.04255</v>
      </c>
      <c r="T1588" s="181">
        <f t="shared" si="3"/>
        <v>4.93</v>
      </c>
      <c r="U1588" s="182">
        <f t="shared" si="4"/>
        <v>43593</v>
      </c>
      <c r="V1588" s="182">
        <f t="shared" si="5"/>
        <v>43685</v>
      </c>
      <c r="W1588" s="182">
        <f t="shared" si="6"/>
        <v>43777</v>
      </c>
      <c r="X1588" s="181">
        <f t="shared" si="7"/>
        <v>181</v>
      </c>
      <c r="Y1588" s="181">
        <f t="shared" si="8"/>
        <v>273</v>
      </c>
      <c r="Z1588" s="181">
        <f t="shared" si="9"/>
        <v>365</v>
      </c>
      <c r="AA1588" s="155"/>
      <c r="AB1588" s="9"/>
      <c r="AC1588" s="9"/>
      <c r="AD1588" s="9"/>
      <c r="AE1588" s="9"/>
      <c r="AF1588" s="9"/>
      <c r="AG1588" s="9"/>
      <c r="AH1588" s="9"/>
    </row>
    <row r="1589" ht="15.75" customHeight="1">
      <c r="A1589" s="177">
        <v>43411.0</v>
      </c>
      <c r="B1589" s="178">
        <v>4.89</v>
      </c>
      <c r="C1589" s="178">
        <v>4.9</v>
      </c>
      <c r="D1589" s="178">
        <v>4.9</v>
      </c>
      <c r="E1589" s="178">
        <v>4.93</v>
      </c>
      <c r="F1589" s="178">
        <v>4.97</v>
      </c>
      <c r="G1589" s="178">
        <v>4.98</v>
      </c>
      <c r="H1589" s="178">
        <v>4.94</v>
      </c>
      <c r="I1589" s="178">
        <v>4.95</v>
      </c>
      <c r="J1589" s="178">
        <v>4.98</v>
      </c>
      <c r="K1589" s="179">
        <f>MAX(0,((T1589*(365/365))-VLOOKUP(A1589,VBMA!$A:$D,4,0))  /  (T1589* (365/365)   ))</f>
        <v>0.1455645161</v>
      </c>
      <c r="L1589" s="180">
        <f t="shared" ref="L1589:S1589" si="1592">(B1589*(1-$K1589) * (365/365))/100</f>
        <v>0.04178189516</v>
      </c>
      <c r="M1589" s="180">
        <f t="shared" si="1592"/>
        <v>0.04186733871</v>
      </c>
      <c r="N1589" s="180">
        <f t="shared" si="1592"/>
        <v>0.04186733871</v>
      </c>
      <c r="O1589" s="180">
        <f t="shared" si="1592"/>
        <v>0.04212366935</v>
      </c>
      <c r="P1589" s="180">
        <f t="shared" si="1592"/>
        <v>0.04246544355</v>
      </c>
      <c r="Q1589" s="180">
        <f t="shared" si="1592"/>
        <v>0.0425508871</v>
      </c>
      <c r="R1589" s="180">
        <f t="shared" si="1592"/>
        <v>0.0422091129</v>
      </c>
      <c r="S1589" s="180">
        <f t="shared" si="1592"/>
        <v>0.04229455645</v>
      </c>
      <c r="T1589" s="181">
        <f t="shared" si="3"/>
        <v>4.96</v>
      </c>
      <c r="U1589" s="182">
        <f t="shared" si="4"/>
        <v>43592</v>
      </c>
      <c r="V1589" s="182">
        <f t="shared" si="5"/>
        <v>43684</v>
      </c>
      <c r="W1589" s="182">
        <f t="shared" si="6"/>
        <v>43776</v>
      </c>
      <c r="X1589" s="181">
        <f t="shared" si="7"/>
        <v>181</v>
      </c>
      <c r="Y1589" s="181">
        <f t="shared" si="8"/>
        <v>273</v>
      </c>
      <c r="Z1589" s="181">
        <f t="shared" si="9"/>
        <v>365</v>
      </c>
      <c r="AA1589" s="155"/>
      <c r="AB1589" s="9"/>
      <c r="AC1589" s="9"/>
      <c r="AD1589" s="9"/>
      <c r="AE1589" s="9"/>
      <c r="AF1589" s="9"/>
      <c r="AG1589" s="9"/>
      <c r="AH1589" s="9"/>
    </row>
    <row r="1590" ht="15.75" customHeight="1">
      <c r="A1590" s="177">
        <v>43410.0</v>
      </c>
      <c r="B1590" s="178">
        <v>4.81</v>
      </c>
      <c r="C1590" s="178">
        <v>4.82</v>
      </c>
      <c r="D1590" s="178">
        <v>4.82</v>
      </c>
      <c r="E1590" s="178">
        <v>4.88</v>
      </c>
      <c r="F1590" s="178">
        <v>4.9</v>
      </c>
      <c r="G1590" s="178">
        <v>4.94</v>
      </c>
      <c r="H1590" s="178">
        <v>4.88</v>
      </c>
      <c r="I1590" s="178">
        <v>4.88</v>
      </c>
      <c r="J1590" s="178">
        <v>4.93</v>
      </c>
      <c r="K1590" s="179">
        <f>MAX(0,((T1590*(365/365))-VLOOKUP(A1590,VBMA!$A:$D,4,0))  /  (T1590* (365/365)   ))</f>
        <v>0.1430327869</v>
      </c>
      <c r="L1590" s="180">
        <f t="shared" ref="L1590:S1590" si="1593">(B1590*(1-$K1590) * (365/365))/100</f>
        <v>0.04122012295</v>
      </c>
      <c r="M1590" s="180">
        <f t="shared" si="1593"/>
        <v>0.04130581967</v>
      </c>
      <c r="N1590" s="180">
        <f t="shared" si="1593"/>
        <v>0.04130581967</v>
      </c>
      <c r="O1590" s="180">
        <f t="shared" si="1593"/>
        <v>0.04182</v>
      </c>
      <c r="P1590" s="180">
        <f t="shared" si="1593"/>
        <v>0.04199139344</v>
      </c>
      <c r="Q1590" s="180">
        <f t="shared" si="1593"/>
        <v>0.04233418033</v>
      </c>
      <c r="R1590" s="180">
        <f t="shared" si="1593"/>
        <v>0.04182</v>
      </c>
      <c r="S1590" s="180">
        <f t="shared" si="1593"/>
        <v>0.04182</v>
      </c>
      <c r="T1590" s="181">
        <f t="shared" si="3"/>
        <v>4.88</v>
      </c>
      <c r="U1590" s="182">
        <f t="shared" si="4"/>
        <v>43591</v>
      </c>
      <c r="V1590" s="182">
        <f t="shared" si="5"/>
        <v>43683</v>
      </c>
      <c r="W1590" s="182">
        <f t="shared" si="6"/>
        <v>43775</v>
      </c>
      <c r="X1590" s="181">
        <f t="shared" si="7"/>
        <v>181</v>
      </c>
      <c r="Y1590" s="181">
        <f t="shared" si="8"/>
        <v>273</v>
      </c>
      <c r="Z1590" s="181">
        <f t="shared" si="9"/>
        <v>365</v>
      </c>
      <c r="AA1590" s="155"/>
      <c r="AB1590" s="9"/>
      <c r="AC1590" s="9"/>
      <c r="AD1590" s="9"/>
      <c r="AE1590" s="9"/>
      <c r="AF1590" s="9"/>
      <c r="AG1590" s="9"/>
      <c r="AH1590" s="9"/>
    </row>
    <row r="1591" ht="15.75" customHeight="1">
      <c r="A1591" s="177">
        <v>43409.0</v>
      </c>
      <c r="B1591" s="178">
        <v>4.78</v>
      </c>
      <c r="C1591" s="178">
        <v>4.82</v>
      </c>
      <c r="D1591" s="178">
        <v>4.84</v>
      </c>
      <c r="E1591" s="178">
        <v>4.82</v>
      </c>
      <c r="F1591" s="178">
        <v>4.82</v>
      </c>
      <c r="G1591" s="178">
        <v>4.84</v>
      </c>
      <c r="H1591" s="178">
        <v>4.8</v>
      </c>
      <c r="I1591" s="178">
        <v>4.83</v>
      </c>
      <c r="J1591" s="178">
        <v>4.83</v>
      </c>
      <c r="K1591" s="179">
        <f>MAX(0,((T1591*(365/365))-VLOOKUP(A1591,VBMA!$A:$D,4,0))  /  (T1591* (365/365)   ))</f>
        <v>0.137654321</v>
      </c>
      <c r="L1591" s="180">
        <f t="shared" ref="L1591:S1591" si="1594">(B1591*(1-$K1591) * (365/365))/100</f>
        <v>0.04122012346</v>
      </c>
      <c r="M1591" s="180">
        <f t="shared" si="1594"/>
        <v>0.04156506173</v>
      </c>
      <c r="N1591" s="180">
        <f t="shared" si="1594"/>
        <v>0.04173753086</v>
      </c>
      <c r="O1591" s="180">
        <f t="shared" si="1594"/>
        <v>0.04156506173</v>
      </c>
      <c r="P1591" s="180">
        <f t="shared" si="1594"/>
        <v>0.04156506173</v>
      </c>
      <c r="Q1591" s="180">
        <f t="shared" si="1594"/>
        <v>0.04173753086</v>
      </c>
      <c r="R1591" s="180">
        <f t="shared" si="1594"/>
        <v>0.04139259259</v>
      </c>
      <c r="S1591" s="180">
        <f t="shared" si="1594"/>
        <v>0.0416512963</v>
      </c>
      <c r="T1591" s="181">
        <f t="shared" si="3"/>
        <v>4.86</v>
      </c>
      <c r="U1591" s="182">
        <f t="shared" si="4"/>
        <v>43590</v>
      </c>
      <c r="V1591" s="182">
        <f t="shared" si="5"/>
        <v>43682</v>
      </c>
      <c r="W1591" s="182">
        <f t="shared" si="6"/>
        <v>43774</v>
      </c>
      <c r="X1591" s="181">
        <f t="shared" si="7"/>
        <v>181</v>
      </c>
      <c r="Y1591" s="181">
        <f t="shared" si="8"/>
        <v>273</v>
      </c>
      <c r="Z1591" s="181">
        <f t="shared" si="9"/>
        <v>365</v>
      </c>
      <c r="AA1591" s="155"/>
      <c r="AB1591" s="9"/>
      <c r="AC1591" s="9"/>
      <c r="AD1591" s="9"/>
      <c r="AE1591" s="9"/>
      <c r="AF1591" s="9"/>
      <c r="AG1591" s="9"/>
      <c r="AH1591" s="9"/>
    </row>
    <row r="1592" ht="15.75" customHeight="1">
      <c r="A1592" s="177">
        <v>43406.0</v>
      </c>
      <c r="B1592" s="178">
        <v>4.72</v>
      </c>
      <c r="C1592" s="178">
        <v>4.78</v>
      </c>
      <c r="D1592" s="178">
        <v>4.8</v>
      </c>
      <c r="E1592" s="178">
        <v>4.8</v>
      </c>
      <c r="F1592" s="178">
        <v>4.82</v>
      </c>
      <c r="G1592" s="178">
        <v>4.84</v>
      </c>
      <c r="H1592" s="178">
        <v>4.8</v>
      </c>
      <c r="I1592" s="178">
        <v>4.85</v>
      </c>
      <c r="J1592" s="178">
        <v>4.85</v>
      </c>
      <c r="K1592" s="179">
        <f>MAX(0,((T1592*(365/365))-VLOOKUP(A1592,VBMA!$A:$D,4,0))  /  (T1592* (365/365)   ))</f>
        <v>0.1391836735</v>
      </c>
      <c r="L1592" s="180">
        <f t="shared" ref="L1592:S1592" si="1595">(B1592*(1-$K1592) * (365/365))/100</f>
        <v>0.04063053061</v>
      </c>
      <c r="M1592" s="180">
        <f t="shared" si="1595"/>
        <v>0.04114702041</v>
      </c>
      <c r="N1592" s="180">
        <f t="shared" si="1595"/>
        <v>0.04131918367</v>
      </c>
      <c r="O1592" s="180">
        <f t="shared" si="1595"/>
        <v>0.04131918367</v>
      </c>
      <c r="P1592" s="180">
        <f t="shared" si="1595"/>
        <v>0.04149134694</v>
      </c>
      <c r="Q1592" s="180">
        <f t="shared" si="1595"/>
        <v>0.0416635102</v>
      </c>
      <c r="R1592" s="180">
        <f t="shared" si="1595"/>
        <v>0.04131918367</v>
      </c>
      <c r="S1592" s="180">
        <f t="shared" si="1595"/>
        <v>0.04174959184</v>
      </c>
      <c r="T1592" s="181">
        <f t="shared" si="3"/>
        <v>4.9</v>
      </c>
      <c r="U1592" s="182">
        <f t="shared" si="4"/>
        <v>43587</v>
      </c>
      <c r="V1592" s="182">
        <f t="shared" si="5"/>
        <v>43679</v>
      </c>
      <c r="W1592" s="182">
        <f t="shared" si="6"/>
        <v>43771</v>
      </c>
      <c r="X1592" s="181">
        <f t="shared" si="7"/>
        <v>181</v>
      </c>
      <c r="Y1592" s="181">
        <f t="shared" si="8"/>
        <v>273</v>
      </c>
      <c r="Z1592" s="181">
        <f t="shared" si="9"/>
        <v>365</v>
      </c>
      <c r="AA1592" s="155"/>
      <c r="AB1592" s="9"/>
      <c r="AC1592" s="9"/>
      <c r="AD1592" s="9"/>
      <c r="AE1592" s="9"/>
      <c r="AF1592" s="9"/>
      <c r="AG1592" s="9"/>
      <c r="AH1592" s="9"/>
    </row>
    <row r="1593" ht="15.75" customHeight="1">
      <c r="A1593" s="177">
        <v>43405.0</v>
      </c>
      <c r="B1593" s="178">
        <v>4.7</v>
      </c>
      <c r="C1593" s="178">
        <v>4.74</v>
      </c>
      <c r="D1593" s="178">
        <v>4.76</v>
      </c>
      <c r="E1593" s="178">
        <v>4.79</v>
      </c>
      <c r="F1593" s="178">
        <v>4.79</v>
      </c>
      <c r="G1593" s="178">
        <v>4.79</v>
      </c>
      <c r="H1593" s="178">
        <v>4.79</v>
      </c>
      <c r="I1593" s="178">
        <v>4.78</v>
      </c>
      <c r="J1593" s="178">
        <v>4.78</v>
      </c>
      <c r="K1593" s="179">
        <f>MAX(0,((T1593*(365/365))-VLOOKUP(A1593,VBMA!$A:$D,4,0))  /  (T1593* (365/365)   ))</f>
        <v>0.1136268344</v>
      </c>
      <c r="L1593" s="180">
        <f t="shared" ref="L1593:S1593" si="1596">(B1593*(1-$K1593) * (365/365))/100</f>
        <v>0.04165953878</v>
      </c>
      <c r="M1593" s="180">
        <f t="shared" si="1596"/>
        <v>0.04201408805</v>
      </c>
      <c r="N1593" s="180">
        <f t="shared" si="1596"/>
        <v>0.04219136268</v>
      </c>
      <c r="O1593" s="180">
        <f t="shared" si="1596"/>
        <v>0.04245727463</v>
      </c>
      <c r="P1593" s="180">
        <f t="shared" si="1596"/>
        <v>0.04245727463</v>
      </c>
      <c r="Q1593" s="180">
        <f t="shared" si="1596"/>
        <v>0.04245727463</v>
      </c>
      <c r="R1593" s="180">
        <f t="shared" si="1596"/>
        <v>0.04245727463</v>
      </c>
      <c r="S1593" s="180">
        <f t="shared" si="1596"/>
        <v>0.04236863732</v>
      </c>
      <c r="T1593" s="181">
        <f t="shared" si="3"/>
        <v>4.77</v>
      </c>
      <c r="U1593" s="182">
        <f t="shared" si="4"/>
        <v>43586</v>
      </c>
      <c r="V1593" s="182">
        <f t="shared" si="5"/>
        <v>43678</v>
      </c>
      <c r="W1593" s="182">
        <f t="shared" si="6"/>
        <v>43770</v>
      </c>
      <c r="X1593" s="181">
        <f t="shared" si="7"/>
        <v>181</v>
      </c>
      <c r="Y1593" s="181">
        <f t="shared" si="8"/>
        <v>273</v>
      </c>
      <c r="Z1593" s="181">
        <f t="shared" si="9"/>
        <v>365</v>
      </c>
      <c r="AA1593" s="155"/>
      <c r="AB1593" s="9"/>
      <c r="AC1593" s="9"/>
      <c r="AD1593" s="9"/>
      <c r="AE1593" s="9"/>
      <c r="AF1593" s="9"/>
      <c r="AG1593" s="9"/>
      <c r="AH1593" s="9"/>
    </row>
    <row r="1594" ht="15.75" customHeight="1">
      <c r="A1594" s="177">
        <v>43404.0</v>
      </c>
      <c r="B1594" s="178">
        <v>4.67</v>
      </c>
      <c r="C1594" s="178">
        <v>4.77</v>
      </c>
      <c r="D1594" s="178">
        <v>4.76</v>
      </c>
      <c r="E1594" s="178">
        <v>4.78</v>
      </c>
      <c r="F1594" s="178">
        <v>4.78</v>
      </c>
      <c r="G1594" s="178">
        <v>4.8</v>
      </c>
      <c r="H1594" s="178">
        <v>4.8</v>
      </c>
      <c r="I1594" s="178">
        <v>4.81</v>
      </c>
      <c r="J1594" s="178">
        <v>4.81</v>
      </c>
      <c r="K1594" s="179">
        <f>MAX(0,((T1594*(365/365))-VLOOKUP(A1594,VBMA!$A:$D,4,0))  /  (T1594* (365/365)   ))</f>
        <v>0.1182773636</v>
      </c>
      <c r="L1594" s="180">
        <f t="shared" ref="L1594:S1594" si="1597">(B1594*(1-$K1594) * (365/365))/100</f>
        <v>0.04117644712</v>
      </c>
      <c r="M1594" s="180">
        <f t="shared" si="1597"/>
        <v>0.04205816976</v>
      </c>
      <c r="N1594" s="180">
        <f t="shared" si="1597"/>
        <v>0.04196999749</v>
      </c>
      <c r="O1594" s="180">
        <f t="shared" si="1597"/>
        <v>0.04214634202</v>
      </c>
      <c r="P1594" s="180">
        <f t="shared" si="1597"/>
        <v>0.04214634202</v>
      </c>
      <c r="Q1594" s="180">
        <f t="shared" si="1597"/>
        <v>0.04232268655</v>
      </c>
      <c r="R1594" s="180">
        <f t="shared" si="1597"/>
        <v>0.04232268655</v>
      </c>
      <c r="S1594" s="180">
        <f t="shared" si="1597"/>
        <v>0.04241085881</v>
      </c>
      <c r="T1594" s="181">
        <f t="shared" si="3"/>
        <v>4.82010989</v>
      </c>
      <c r="U1594" s="182">
        <f t="shared" si="4"/>
        <v>43586</v>
      </c>
      <c r="V1594" s="182">
        <f t="shared" si="5"/>
        <v>43677</v>
      </c>
      <c r="W1594" s="182">
        <f t="shared" si="6"/>
        <v>43769</v>
      </c>
      <c r="X1594" s="181">
        <f t="shared" si="7"/>
        <v>182</v>
      </c>
      <c r="Y1594" s="181">
        <f t="shared" si="8"/>
        <v>273</v>
      </c>
      <c r="Z1594" s="181">
        <f t="shared" si="9"/>
        <v>365</v>
      </c>
      <c r="AA1594" s="155"/>
      <c r="AB1594" s="9"/>
      <c r="AC1594" s="9"/>
      <c r="AD1594" s="9"/>
      <c r="AE1594" s="9"/>
      <c r="AF1594" s="9"/>
      <c r="AG1594" s="9"/>
      <c r="AH1594" s="9"/>
    </row>
    <row r="1595" ht="15.75" customHeight="1">
      <c r="A1595" s="177">
        <v>43403.0</v>
      </c>
      <c r="B1595" s="178">
        <v>4.84</v>
      </c>
      <c r="C1595" s="178">
        <v>4.82</v>
      </c>
      <c r="D1595" s="178">
        <v>4.81</v>
      </c>
      <c r="E1595" s="178">
        <v>4.79</v>
      </c>
      <c r="F1595" s="178">
        <v>4.79</v>
      </c>
      <c r="G1595" s="178">
        <v>4.79</v>
      </c>
      <c r="H1595" s="178">
        <v>4.78</v>
      </c>
      <c r="I1595" s="178">
        <v>4.78</v>
      </c>
      <c r="J1595" s="178">
        <v>4.78</v>
      </c>
      <c r="K1595" s="179">
        <f>MAX(0,((T1595*(365/365))-VLOOKUP(A1595,VBMA!$A:$D,4,0))  /  (T1595* (365/365)   ))</f>
        <v>0.1052301255</v>
      </c>
      <c r="L1595" s="180">
        <f t="shared" ref="L1595:S1595" si="1598">(B1595*(1-$K1595) * (365/365))/100</f>
        <v>0.04330686192</v>
      </c>
      <c r="M1595" s="180">
        <f t="shared" si="1598"/>
        <v>0.04312790795</v>
      </c>
      <c r="N1595" s="180">
        <f t="shared" si="1598"/>
        <v>0.04303843096</v>
      </c>
      <c r="O1595" s="180">
        <f t="shared" si="1598"/>
        <v>0.04285947699</v>
      </c>
      <c r="P1595" s="180">
        <f t="shared" si="1598"/>
        <v>0.04285947699</v>
      </c>
      <c r="Q1595" s="180">
        <f t="shared" si="1598"/>
        <v>0.04285947699</v>
      </c>
      <c r="R1595" s="180">
        <f t="shared" si="1598"/>
        <v>0.04277</v>
      </c>
      <c r="S1595" s="180">
        <f t="shared" si="1598"/>
        <v>0.04277</v>
      </c>
      <c r="T1595" s="181">
        <f t="shared" si="3"/>
        <v>4.78</v>
      </c>
      <c r="U1595" s="182">
        <f t="shared" si="4"/>
        <v>43585</v>
      </c>
      <c r="V1595" s="182">
        <f t="shared" si="5"/>
        <v>43676</v>
      </c>
      <c r="W1595" s="182">
        <f t="shared" si="6"/>
        <v>43768</v>
      </c>
      <c r="X1595" s="181">
        <f t="shared" si="7"/>
        <v>182</v>
      </c>
      <c r="Y1595" s="181">
        <f t="shared" si="8"/>
        <v>273</v>
      </c>
      <c r="Z1595" s="181">
        <f t="shared" si="9"/>
        <v>365</v>
      </c>
      <c r="AA1595" s="155"/>
      <c r="AB1595" s="9"/>
      <c r="AC1595" s="9"/>
      <c r="AD1595" s="9"/>
      <c r="AE1595" s="9"/>
      <c r="AF1595" s="9"/>
      <c r="AG1595" s="9"/>
      <c r="AH1595" s="9"/>
    </row>
    <row r="1596" ht="15.75" customHeight="1">
      <c r="A1596" s="177">
        <v>43402.0</v>
      </c>
      <c r="B1596" s="178">
        <v>4.7</v>
      </c>
      <c r="C1596" s="178">
        <v>4.77</v>
      </c>
      <c r="D1596" s="178">
        <v>4.76</v>
      </c>
      <c r="E1596" s="178">
        <v>4.78</v>
      </c>
      <c r="F1596" s="178">
        <v>4.78</v>
      </c>
      <c r="G1596" s="178">
        <v>4.77</v>
      </c>
      <c r="H1596" s="178">
        <v>4.76</v>
      </c>
      <c r="I1596" s="178">
        <v>4.78</v>
      </c>
      <c r="J1596" s="178">
        <v>4.78</v>
      </c>
      <c r="K1596" s="179">
        <f>MAX(0,((T1596*(365/365))-VLOOKUP(A1596,VBMA!$A:$D,4,0))  /  (T1596* (365/365)   ))</f>
        <v>0.1169154343</v>
      </c>
      <c r="L1596" s="180">
        <f t="shared" ref="L1596:S1596" si="1599">(B1596*(1-$K1596) * (365/365))/100</f>
        <v>0.04150497459</v>
      </c>
      <c r="M1596" s="180">
        <f t="shared" si="1599"/>
        <v>0.04212313379</v>
      </c>
      <c r="N1596" s="180">
        <f t="shared" si="1599"/>
        <v>0.04203482533</v>
      </c>
      <c r="O1596" s="180">
        <f t="shared" si="1599"/>
        <v>0.04221144224</v>
      </c>
      <c r="P1596" s="180">
        <f t="shared" si="1599"/>
        <v>0.04221144224</v>
      </c>
      <c r="Q1596" s="180">
        <f t="shared" si="1599"/>
        <v>0.04212313379</v>
      </c>
      <c r="R1596" s="180">
        <f t="shared" si="1599"/>
        <v>0.04203482533</v>
      </c>
      <c r="S1596" s="180">
        <f t="shared" si="1599"/>
        <v>0.04221144224</v>
      </c>
      <c r="T1596" s="181">
        <f t="shared" si="3"/>
        <v>4.80021978</v>
      </c>
      <c r="U1596" s="182">
        <f t="shared" si="4"/>
        <v>43584</v>
      </c>
      <c r="V1596" s="182">
        <f t="shared" si="5"/>
        <v>43675</v>
      </c>
      <c r="W1596" s="182">
        <f t="shared" si="6"/>
        <v>43767</v>
      </c>
      <c r="X1596" s="181">
        <f t="shared" si="7"/>
        <v>182</v>
      </c>
      <c r="Y1596" s="181">
        <f t="shared" si="8"/>
        <v>273</v>
      </c>
      <c r="Z1596" s="181">
        <f t="shared" si="9"/>
        <v>365</v>
      </c>
      <c r="AA1596" s="155"/>
      <c r="AB1596" s="9"/>
      <c r="AC1596" s="9"/>
      <c r="AD1596" s="9"/>
      <c r="AE1596" s="9"/>
      <c r="AF1596" s="9"/>
      <c r="AG1596" s="9"/>
      <c r="AH1596" s="9"/>
    </row>
    <row r="1597" ht="15.75" customHeight="1">
      <c r="A1597" s="177">
        <v>43399.0</v>
      </c>
      <c r="B1597" s="178">
        <v>4.52</v>
      </c>
      <c r="C1597" s="178">
        <v>4.6</v>
      </c>
      <c r="D1597" s="178">
        <v>4.7</v>
      </c>
      <c r="E1597" s="178">
        <v>4.72</v>
      </c>
      <c r="F1597" s="178">
        <v>4.72</v>
      </c>
      <c r="G1597" s="178">
        <v>4.73</v>
      </c>
      <c r="H1597" s="178">
        <v>4.74</v>
      </c>
      <c r="I1597" s="178">
        <v>4.74</v>
      </c>
      <c r="J1597" s="178">
        <v>4.74</v>
      </c>
      <c r="K1597" s="179">
        <f>MAX(0,((T1597*(365/365))-VLOOKUP(A1597,VBMA!$A:$D,4,0))  /  (T1597* (365/365)   ))</f>
        <v>0.1162447257</v>
      </c>
      <c r="L1597" s="180">
        <f t="shared" ref="L1597:S1597" si="1600">(B1597*(1-$K1597) * (365/365))/100</f>
        <v>0.0399457384</v>
      </c>
      <c r="M1597" s="180">
        <f t="shared" si="1600"/>
        <v>0.04065274262</v>
      </c>
      <c r="N1597" s="180">
        <f t="shared" si="1600"/>
        <v>0.04153649789</v>
      </c>
      <c r="O1597" s="180">
        <f t="shared" si="1600"/>
        <v>0.04171324895</v>
      </c>
      <c r="P1597" s="180">
        <f t="shared" si="1600"/>
        <v>0.04171324895</v>
      </c>
      <c r="Q1597" s="180">
        <f t="shared" si="1600"/>
        <v>0.04180162447</v>
      </c>
      <c r="R1597" s="180">
        <f t="shared" si="1600"/>
        <v>0.04189</v>
      </c>
      <c r="S1597" s="180">
        <f t="shared" si="1600"/>
        <v>0.04189</v>
      </c>
      <c r="T1597" s="181">
        <f t="shared" si="3"/>
        <v>4.74</v>
      </c>
      <c r="U1597" s="182">
        <f t="shared" si="4"/>
        <v>43581</v>
      </c>
      <c r="V1597" s="182">
        <f t="shared" si="5"/>
        <v>43672</v>
      </c>
      <c r="W1597" s="182">
        <f t="shared" si="6"/>
        <v>43764</v>
      </c>
      <c r="X1597" s="181">
        <f t="shared" si="7"/>
        <v>182</v>
      </c>
      <c r="Y1597" s="181">
        <f t="shared" si="8"/>
        <v>273</v>
      </c>
      <c r="Z1597" s="181">
        <f t="shared" si="9"/>
        <v>365</v>
      </c>
      <c r="AA1597" s="155"/>
      <c r="AB1597" s="9"/>
      <c r="AC1597" s="9"/>
      <c r="AD1597" s="9"/>
      <c r="AE1597" s="9"/>
      <c r="AF1597" s="9"/>
      <c r="AG1597" s="9"/>
      <c r="AH1597" s="9"/>
    </row>
    <row r="1598" ht="15.75" customHeight="1">
      <c r="A1598" s="177">
        <v>43398.0</v>
      </c>
      <c r="B1598" s="178">
        <v>4.52</v>
      </c>
      <c r="C1598" s="178">
        <v>4.64</v>
      </c>
      <c r="D1598" s="178">
        <v>4.7</v>
      </c>
      <c r="E1598" s="178">
        <v>4.7</v>
      </c>
      <c r="F1598" s="178">
        <v>4.7</v>
      </c>
      <c r="G1598" s="178">
        <v>4.7</v>
      </c>
      <c r="H1598" s="178">
        <v>4.7</v>
      </c>
      <c r="I1598" s="178">
        <v>4.71</v>
      </c>
      <c r="J1598" s="178">
        <v>4.71</v>
      </c>
      <c r="K1598" s="179">
        <f>MAX(0,((T1598*(365/365))-VLOOKUP(A1598,VBMA!$A:$D,4,0))  /  (T1598* (365/365)   ))</f>
        <v>0.1125206621</v>
      </c>
      <c r="L1598" s="180">
        <f t="shared" ref="L1598:S1598" si="1601">(B1598*(1-$K1598) * (365/365))/100</f>
        <v>0.04011406607</v>
      </c>
      <c r="M1598" s="180">
        <f t="shared" si="1601"/>
        <v>0.04117904128</v>
      </c>
      <c r="N1598" s="180">
        <f t="shared" si="1601"/>
        <v>0.04171152888</v>
      </c>
      <c r="O1598" s="180">
        <f t="shared" si="1601"/>
        <v>0.04171152888</v>
      </c>
      <c r="P1598" s="180">
        <f t="shared" si="1601"/>
        <v>0.04171152888</v>
      </c>
      <c r="Q1598" s="180">
        <f t="shared" si="1601"/>
        <v>0.04171152888</v>
      </c>
      <c r="R1598" s="180">
        <f t="shared" si="1601"/>
        <v>0.04171152888</v>
      </c>
      <c r="S1598" s="180">
        <f t="shared" si="1601"/>
        <v>0.04180027681</v>
      </c>
      <c r="T1598" s="181">
        <f t="shared" si="3"/>
        <v>4.72010989</v>
      </c>
      <c r="U1598" s="182">
        <f t="shared" si="4"/>
        <v>43580</v>
      </c>
      <c r="V1598" s="182">
        <f t="shared" si="5"/>
        <v>43671</v>
      </c>
      <c r="W1598" s="182">
        <f t="shared" si="6"/>
        <v>43763</v>
      </c>
      <c r="X1598" s="181">
        <f t="shared" si="7"/>
        <v>182</v>
      </c>
      <c r="Y1598" s="181">
        <f t="shared" si="8"/>
        <v>273</v>
      </c>
      <c r="Z1598" s="181">
        <f t="shared" si="9"/>
        <v>365</v>
      </c>
      <c r="AA1598" s="155"/>
      <c r="AB1598" s="9"/>
      <c r="AC1598" s="9"/>
      <c r="AD1598" s="9"/>
      <c r="AE1598" s="9"/>
      <c r="AF1598" s="9"/>
      <c r="AG1598" s="9"/>
      <c r="AH1598" s="9"/>
    </row>
    <row r="1599" ht="15.75" customHeight="1">
      <c r="A1599" s="177">
        <v>43397.0</v>
      </c>
      <c r="B1599" s="178">
        <v>3.97</v>
      </c>
      <c r="C1599" s="178">
        <v>4.22</v>
      </c>
      <c r="D1599" s="178">
        <v>4.38</v>
      </c>
      <c r="E1599" s="178">
        <v>4.53</v>
      </c>
      <c r="F1599" s="178">
        <v>4.55</v>
      </c>
      <c r="G1599" s="178">
        <v>4.62</v>
      </c>
      <c r="H1599" s="178">
        <v>4.63</v>
      </c>
      <c r="I1599" s="178">
        <v>4.68</v>
      </c>
      <c r="J1599" s="178">
        <v>4.74</v>
      </c>
      <c r="K1599" s="179">
        <f>MAX(0,((T1599*(365/365))-VLOOKUP(A1599,VBMA!$A:$D,4,0))  /  (T1599* (365/365)   ))</f>
        <v>0.1203981602</v>
      </c>
      <c r="L1599" s="180">
        <f t="shared" ref="L1599:S1599" si="1602">(B1599*(1-$K1599) * (365/365))/100</f>
        <v>0.03492019304</v>
      </c>
      <c r="M1599" s="180">
        <f t="shared" si="1602"/>
        <v>0.03711919764</v>
      </c>
      <c r="N1599" s="180">
        <f t="shared" si="1602"/>
        <v>0.03852656058</v>
      </c>
      <c r="O1599" s="180">
        <f t="shared" si="1602"/>
        <v>0.03984596334</v>
      </c>
      <c r="P1599" s="180">
        <f t="shared" si="1602"/>
        <v>0.04002188371</v>
      </c>
      <c r="Q1599" s="180">
        <f t="shared" si="1602"/>
        <v>0.040637605</v>
      </c>
      <c r="R1599" s="180">
        <f t="shared" si="1602"/>
        <v>0.04072556518</v>
      </c>
      <c r="S1599" s="180">
        <f t="shared" si="1602"/>
        <v>0.0411653661</v>
      </c>
      <c r="T1599" s="181">
        <f t="shared" si="3"/>
        <v>4.730549451</v>
      </c>
      <c r="U1599" s="182">
        <f t="shared" si="4"/>
        <v>43579</v>
      </c>
      <c r="V1599" s="182">
        <f t="shared" si="5"/>
        <v>43670</v>
      </c>
      <c r="W1599" s="182">
        <f t="shared" si="6"/>
        <v>43762</v>
      </c>
      <c r="X1599" s="181">
        <f t="shared" si="7"/>
        <v>182</v>
      </c>
      <c r="Y1599" s="181">
        <f t="shared" si="8"/>
        <v>273</v>
      </c>
      <c r="Z1599" s="181">
        <f t="shared" si="9"/>
        <v>365</v>
      </c>
      <c r="AA1599" s="155"/>
      <c r="AB1599" s="9"/>
      <c r="AC1599" s="9"/>
      <c r="AD1599" s="9"/>
      <c r="AE1599" s="9"/>
      <c r="AF1599" s="9"/>
      <c r="AG1599" s="9"/>
      <c r="AH1599" s="9"/>
    </row>
    <row r="1600" ht="15.75" customHeight="1">
      <c r="A1600" s="177">
        <v>43396.0</v>
      </c>
      <c r="B1600" s="178">
        <v>3.6</v>
      </c>
      <c r="C1600" s="178">
        <v>3.77</v>
      </c>
      <c r="D1600" s="178">
        <v>3.91</v>
      </c>
      <c r="E1600" s="178">
        <v>4.04</v>
      </c>
      <c r="F1600" s="178">
        <v>4.27</v>
      </c>
      <c r="G1600" s="178">
        <v>4.49</v>
      </c>
      <c r="H1600" s="178">
        <v>4.58</v>
      </c>
      <c r="I1600" s="178">
        <v>4.65</v>
      </c>
      <c r="J1600" s="178">
        <v>4.72</v>
      </c>
      <c r="K1600" s="179">
        <f>MAX(0,((T1600*(365/365))-VLOOKUP(A1600,VBMA!$A:$D,4,0))  /  (T1600* (365/365)   ))</f>
        <v>0.1308619847</v>
      </c>
      <c r="L1600" s="180">
        <f t="shared" ref="L1600:S1600" si="1603">(B1600*(1-$K1600) * (365/365))/100</f>
        <v>0.03128896855</v>
      </c>
      <c r="M1600" s="180">
        <f t="shared" si="1603"/>
        <v>0.03276650318</v>
      </c>
      <c r="N1600" s="180">
        <f t="shared" si="1603"/>
        <v>0.0339832964</v>
      </c>
      <c r="O1600" s="180">
        <f t="shared" si="1603"/>
        <v>0.03511317582</v>
      </c>
      <c r="P1600" s="180">
        <f t="shared" si="1603"/>
        <v>0.03711219325</v>
      </c>
      <c r="Q1600" s="180">
        <f t="shared" si="1603"/>
        <v>0.03902429689</v>
      </c>
      <c r="R1600" s="180">
        <f t="shared" si="1603"/>
        <v>0.0398065211</v>
      </c>
      <c r="S1600" s="180">
        <f t="shared" si="1603"/>
        <v>0.04041491771</v>
      </c>
      <c r="T1600" s="181">
        <f t="shared" si="3"/>
        <v>4.720769231</v>
      </c>
      <c r="U1600" s="182">
        <f t="shared" si="4"/>
        <v>43578</v>
      </c>
      <c r="V1600" s="182">
        <f t="shared" si="5"/>
        <v>43669</v>
      </c>
      <c r="W1600" s="182">
        <f t="shared" si="6"/>
        <v>43761</v>
      </c>
      <c r="X1600" s="181">
        <f t="shared" si="7"/>
        <v>182</v>
      </c>
      <c r="Y1600" s="181">
        <f t="shared" si="8"/>
        <v>273</v>
      </c>
      <c r="Z1600" s="181">
        <f t="shared" si="9"/>
        <v>365</v>
      </c>
      <c r="AA1600" s="155"/>
      <c r="AB1600" s="9"/>
      <c r="AC1600" s="9"/>
      <c r="AD1600" s="9"/>
      <c r="AE1600" s="9"/>
      <c r="AF1600" s="9"/>
      <c r="AG1600" s="9"/>
      <c r="AH1600" s="9"/>
    </row>
    <row r="1601" ht="15.75" customHeight="1">
      <c r="A1601" s="177">
        <v>43395.0</v>
      </c>
      <c r="B1601" s="178">
        <v>3.28</v>
      </c>
      <c r="C1601" s="178">
        <v>3.4</v>
      </c>
      <c r="D1601" s="178">
        <v>3.62</v>
      </c>
      <c r="E1601" s="178">
        <v>3.93</v>
      </c>
      <c r="F1601" s="178">
        <v>4.28</v>
      </c>
      <c r="G1601" s="178">
        <v>4.5</v>
      </c>
      <c r="H1601" s="178">
        <v>4.63</v>
      </c>
      <c r="I1601" s="178">
        <v>4.67</v>
      </c>
      <c r="J1601" s="178">
        <v>4.72</v>
      </c>
      <c r="K1601" s="179">
        <f>MAX(0,((T1601*(365/365))-VLOOKUP(A1601,VBMA!$A:$D,4,0))  /  (T1601* (365/365)   ))</f>
        <v>0.1351125627</v>
      </c>
      <c r="L1601" s="180">
        <f t="shared" ref="L1601:S1601" si="1604">(B1601*(1-$K1601) * (365/365))/100</f>
        <v>0.02836830794</v>
      </c>
      <c r="M1601" s="180">
        <f t="shared" si="1604"/>
        <v>0.02940617287</v>
      </c>
      <c r="N1601" s="180">
        <f t="shared" si="1604"/>
        <v>0.03130892523</v>
      </c>
      <c r="O1601" s="180">
        <f t="shared" si="1604"/>
        <v>0.03399007629</v>
      </c>
      <c r="P1601" s="180">
        <f t="shared" si="1604"/>
        <v>0.03701718232</v>
      </c>
      <c r="Q1601" s="180">
        <f t="shared" si="1604"/>
        <v>0.03891993468</v>
      </c>
      <c r="R1601" s="180">
        <f t="shared" si="1604"/>
        <v>0.04004428835</v>
      </c>
      <c r="S1601" s="180">
        <f t="shared" si="1604"/>
        <v>0.04039024332</v>
      </c>
      <c r="T1601" s="181">
        <f t="shared" si="3"/>
        <v>4.71043956</v>
      </c>
      <c r="U1601" s="182">
        <f t="shared" si="4"/>
        <v>43577</v>
      </c>
      <c r="V1601" s="182">
        <f t="shared" si="5"/>
        <v>43668</v>
      </c>
      <c r="W1601" s="182">
        <f t="shared" si="6"/>
        <v>43760</v>
      </c>
      <c r="X1601" s="181">
        <f t="shared" si="7"/>
        <v>182</v>
      </c>
      <c r="Y1601" s="181">
        <f t="shared" si="8"/>
        <v>273</v>
      </c>
      <c r="Z1601" s="181">
        <f t="shared" si="9"/>
        <v>365</v>
      </c>
      <c r="AA1601" s="155"/>
      <c r="AB1601" s="9"/>
      <c r="AC1601" s="9"/>
      <c r="AD1601" s="9"/>
      <c r="AE1601" s="9"/>
      <c r="AF1601" s="9"/>
      <c r="AG1601" s="9"/>
      <c r="AH1601" s="9"/>
    </row>
    <row r="1602" ht="15.75" customHeight="1">
      <c r="A1602" s="177">
        <v>43392.0</v>
      </c>
      <c r="B1602" s="178">
        <v>3.16</v>
      </c>
      <c r="C1602" s="178">
        <v>3.32</v>
      </c>
      <c r="D1602" s="178">
        <v>3.58</v>
      </c>
      <c r="E1602" s="178">
        <v>3.9</v>
      </c>
      <c r="F1602" s="178">
        <v>4.23</v>
      </c>
      <c r="G1602" s="178">
        <v>4.5</v>
      </c>
      <c r="H1602" s="178">
        <v>4.56</v>
      </c>
      <c r="I1602" s="178">
        <v>4.66</v>
      </c>
      <c r="J1602" s="178">
        <v>4.72</v>
      </c>
      <c r="K1602" s="179">
        <f>MAX(0,((T1602*(365/365))-VLOOKUP(A1602,VBMA!$A:$D,4,0))  /  (T1602* (365/365)   ))</f>
        <v>0.1438951207</v>
      </c>
      <c r="L1602" s="180">
        <f t="shared" ref="L1602:S1602" si="1605">(B1602*(1-$K1602) * (365/365))/100</f>
        <v>0.02705291419</v>
      </c>
      <c r="M1602" s="180">
        <f t="shared" si="1605"/>
        <v>0.02842268199</v>
      </c>
      <c r="N1602" s="180">
        <f t="shared" si="1605"/>
        <v>0.03064855468</v>
      </c>
      <c r="O1602" s="180">
        <f t="shared" si="1605"/>
        <v>0.03338809029</v>
      </c>
      <c r="P1602" s="180">
        <f t="shared" si="1605"/>
        <v>0.03621323639</v>
      </c>
      <c r="Q1602" s="180">
        <f t="shared" si="1605"/>
        <v>0.03852471957</v>
      </c>
      <c r="R1602" s="180">
        <f t="shared" si="1605"/>
        <v>0.0390383825</v>
      </c>
      <c r="S1602" s="180">
        <f t="shared" si="1605"/>
        <v>0.03989448737</v>
      </c>
      <c r="T1602" s="181">
        <f t="shared" si="3"/>
        <v>4.761098901</v>
      </c>
      <c r="U1602" s="182">
        <f t="shared" si="4"/>
        <v>43574</v>
      </c>
      <c r="V1602" s="182">
        <f t="shared" si="5"/>
        <v>43665</v>
      </c>
      <c r="W1602" s="182">
        <f t="shared" si="6"/>
        <v>43757</v>
      </c>
      <c r="X1602" s="181">
        <f t="shared" si="7"/>
        <v>182</v>
      </c>
      <c r="Y1602" s="181">
        <f t="shared" si="8"/>
        <v>273</v>
      </c>
      <c r="Z1602" s="181">
        <f t="shared" si="9"/>
        <v>365</v>
      </c>
      <c r="AA1602" s="155"/>
      <c r="AB1602" s="9"/>
      <c r="AC1602" s="9"/>
      <c r="AD1602" s="9"/>
      <c r="AE1602" s="9"/>
      <c r="AF1602" s="9"/>
      <c r="AG1602" s="9"/>
      <c r="AH1602" s="9"/>
    </row>
    <row r="1603" ht="15.75" customHeight="1">
      <c r="A1603" s="177">
        <v>43391.0</v>
      </c>
      <c r="B1603" s="178">
        <v>3.18</v>
      </c>
      <c r="C1603" s="178">
        <v>3.35</v>
      </c>
      <c r="D1603" s="178">
        <v>3.6</v>
      </c>
      <c r="E1603" s="178">
        <v>3.88</v>
      </c>
      <c r="F1603" s="178">
        <v>4.22</v>
      </c>
      <c r="G1603" s="178">
        <v>4.48</v>
      </c>
      <c r="H1603" s="178">
        <v>4.6</v>
      </c>
      <c r="I1603" s="178">
        <v>4.65</v>
      </c>
      <c r="J1603" s="178">
        <v>4.7</v>
      </c>
      <c r="K1603" s="179">
        <f>MAX(0,((T1603*(365/365))-VLOOKUP(A1603,VBMA!$A:$D,4,0))  /  (T1603* (365/365)   ))</f>
        <v>0.1341437756</v>
      </c>
      <c r="L1603" s="180">
        <f t="shared" ref="L1603:S1603" si="1606">(B1603*(1-$K1603) * (365/365))/100</f>
        <v>0.02753422794</v>
      </c>
      <c r="M1603" s="180">
        <f t="shared" si="1606"/>
        <v>0.02900618352</v>
      </c>
      <c r="N1603" s="180">
        <f t="shared" si="1606"/>
        <v>0.03117082408</v>
      </c>
      <c r="O1603" s="180">
        <f t="shared" si="1606"/>
        <v>0.03359522151</v>
      </c>
      <c r="P1603" s="180">
        <f t="shared" si="1606"/>
        <v>0.03653913267</v>
      </c>
      <c r="Q1603" s="180">
        <f t="shared" si="1606"/>
        <v>0.03879035885</v>
      </c>
      <c r="R1603" s="180">
        <f t="shared" si="1606"/>
        <v>0.03982938632</v>
      </c>
      <c r="S1603" s="180">
        <f t="shared" si="1606"/>
        <v>0.04026231444</v>
      </c>
      <c r="T1603" s="181">
        <f t="shared" si="3"/>
        <v>4.700549451</v>
      </c>
      <c r="U1603" s="182">
        <f t="shared" si="4"/>
        <v>43573</v>
      </c>
      <c r="V1603" s="182">
        <f t="shared" si="5"/>
        <v>43664</v>
      </c>
      <c r="W1603" s="182">
        <f t="shared" si="6"/>
        <v>43756</v>
      </c>
      <c r="X1603" s="181">
        <f t="shared" si="7"/>
        <v>182</v>
      </c>
      <c r="Y1603" s="181">
        <f t="shared" si="8"/>
        <v>273</v>
      </c>
      <c r="Z1603" s="181">
        <f t="shared" si="9"/>
        <v>365</v>
      </c>
      <c r="AA1603" s="155"/>
      <c r="AB1603" s="9"/>
      <c r="AC1603" s="9"/>
      <c r="AD1603" s="9"/>
      <c r="AE1603" s="9"/>
      <c r="AF1603" s="9"/>
      <c r="AG1603" s="9"/>
      <c r="AH1603" s="9"/>
    </row>
    <row r="1604" ht="15.75" customHeight="1">
      <c r="A1604" s="177">
        <v>43390.0</v>
      </c>
      <c r="B1604" s="178">
        <v>3.13</v>
      </c>
      <c r="C1604" s="178">
        <v>3.28</v>
      </c>
      <c r="D1604" s="178">
        <v>3.52</v>
      </c>
      <c r="E1604" s="178">
        <v>3.87</v>
      </c>
      <c r="F1604" s="178">
        <v>4.24</v>
      </c>
      <c r="G1604" s="178">
        <v>4.48</v>
      </c>
      <c r="H1604" s="178">
        <v>4.63</v>
      </c>
      <c r="I1604" s="178">
        <v>4.65</v>
      </c>
      <c r="J1604" s="178">
        <v>4.71</v>
      </c>
      <c r="K1604" s="179">
        <f>MAX(0,((T1604*(365/365))-VLOOKUP(A1604,VBMA!$A:$D,4,0))  /  (T1604* (365/365)   ))</f>
        <v>0.1257370762</v>
      </c>
      <c r="L1604" s="180">
        <f t="shared" ref="L1604:S1604" si="1607">(B1604*(1-$K1604) * (365/365))/100</f>
        <v>0.02736442952</v>
      </c>
      <c r="M1604" s="180">
        <f t="shared" si="1607"/>
        <v>0.0286758239</v>
      </c>
      <c r="N1604" s="180">
        <f t="shared" si="1607"/>
        <v>0.03077405492</v>
      </c>
      <c r="O1604" s="180">
        <f t="shared" si="1607"/>
        <v>0.03383397515</v>
      </c>
      <c r="P1604" s="180">
        <f t="shared" si="1607"/>
        <v>0.03706874797</v>
      </c>
      <c r="Q1604" s="180">
        <f t="shared" si="1607"/>
        <v>0.03916697899</v>
      </c>
      <c r="R1604" s="180">
        <f t="shared" si="1607"/>
        <v>0.04047837337</v>
      </c>
      <c r="S1604" s="180">
        <f t="shared" si="1607"/>
        <v>0.04065322596</v>
      </c>
      <c r="T1604" s="181">
        <f t="shared" si="3"/>
        <v>4.67021978</v>
      </c>
      <c r="U1604" s="182">
        <f t="shared" si="4"/>
        <v>43572</v>
      </c>
      <c r="V1604" s="182">
        <f t="shared" si="5"/>
        <v>43663</v>
      </c>
      <c r="W1604" s="182">
        <f t="shared" si="6"/>
        <v>43755</v>
      </c>
      <c r="X1604" s="181">
        <f t="shared" si="7"/>
        <v>182</v>
      </c>
      <c r="Y1604" s="181">
        <f t="shared" si="8"/>
        <v>273</v>
      </c>
      <c r="Z1604" s="181">
        <f t="shared" si="9"/>
        <v>365</v>
      </c>
      <c r="AA1604" s="155"/>
      <c r="AB1604" s="9"/>
      <c r="AC1604" s="9"/>
      <c r="AD1604" s="9"/>
      <c r="AE1604" s="9"/>
      <c r="AF1604" s="9"/>
      <c r="AG1604" s="9"/>
      <c r="AH1604" s="9"/>
    </row>
    <row r="1605" ht="15.75" customHeight="1">
      <c r="A1605" s="177">
        <v>43389.0</v>
      </c>
      <c r="B1605" s="178">
        <v>3.2</v>
      </c>
      <c r="C1605" s="178">
        <v>3.34</v>
      </c>
      <c r="D1605" s="178">
        <v>3.56</v>
      </c>
      <c r="E1605" s="178">
        <v>3.91</v>
      </c>
      <c r="F1605" s="178">
        <v>4.3</v>
      </c>
      <c r="G1605" s="178">
        <v>4.49</v>
      </c>
      <c r="H1605" s="178">
        <v>4.63</v>
      </c>
      <c r="I1605" s="178">
        <v>4.66</v>
      </c>
      <c r="J1605" s="178">
        <v>4.7</v>
      </c>
      <c r="K1605" s="179">
        <f>MAX(0,((T1605*(365/365))-VLOOKUP(A1605,VBMA!$A:$D,4,0))  /  (T1605* (365/365)   ))</f>
        <v>0.1299119067</v>
      </c>
      <c r="L1605" s="180">
        <f t="shared" ref="L1605:S1605" si="1608">(B1605*(1-$K1605) * (365/365))/100</f>
        <v>0.02784281899</v>
      </c>
      <c r="M1605" s="180">
        <f t="shared" si="1608"/>
        <v>0.02906094232</v>
      </c>
      <c r="N1605" s="180">
        <f t="shared" si="1608"/>
        <v>0.03097513612</v>
      </c>
      <c r="O1605" s="180">
        <f t="shared" si="1608"/>
        <v>0.03402044445</v>
      </c>
      <c r="P1605" s="180">
        <f t="shared" si="1608"/>
        <v>0.03741378801</v>
      </c>
      <c r="Q1605" s="180">
        <f t="shared" si="1608"/>
        <v>0.03906695539</v>
      </c>
      <c r="R1605" s="180">
        <f t="shared" si="1608"/>
        <v>0.04028507872</v>
      </c>
      <c r="S1605" s="180">
        <f t="shared" si="1608"/>
        <v>0.04054610515</v>
      </c>
      <c r="T1605" s="181">
        <f t="shared" si="3"/>
        <v>4.69032967</v>
      </c>
      <c r="U1605" s="182">
        <f t="shared" si="4"/>
        <v>43571</v>
      </c>
      <c r="V1605" s="182">
        <f t="shared" si="5"/>
        <v>43662</v>
      </c>
      <c r="W1605" s="182">
        <f t="shared" si="6"/>
        <v>43754</v>
      </c>
      <c r="X1605" s="181">
        <f t="shared" si="7"/>
        <v>182</v>
      </c>
      <c r="Y1605" s="181">
        <f t="shared" si="8"/>
        <v>273</v>
      </c>
      <c r="Z1605" s="181">
        <f t="shared" si="9"/>
        <v>365</v>
      </c>
      <c r="AA1605" s="155"/>
      <c r="AB1605" s="9"/>
      <c r="AC1605" s="9"/>
      <c r="AD1605" s="9"/>
      <c r="AE1605" s="9"/>
      <c r="AF1605" s="9"/>
      <c r="AG1605" s="9"/>
      <c r="AH1605" s="9"/>
    </row>
    <row r="1606" ht="15.75" customHeight="1">
      <c r="A1606" s="177">
        <v>43388.0</v>
      </c>
      <c r="B1606" s="178">
        <v>3.11</v>
      </c>
      <c r="C1606" s="178">
        <v>3.29</v>
      </c>
      <c r="D1606" s="178">
        <v>3.47</v>
      </c>
      <c r="E1606" s="178">
        <v>3.89</v>
      </c>
      <c r="F1606" s="178">
        <v>4.3</v>
      </c>
      <c r="G1606" s="178">
        <v>4.5</v>
      </c>
      <c r="H1606" s="178">
        <v>4.63</v>
      </c>
      <c r="I1606" s="178">
        <v>4.68</v>
      </c>
      <c r="J1606" s="178">
        <v>4.71</v>
      </c>
      <c r="K1606" s="179">
        <f>MAX(0,((T1606*(365/365))-VLOOKUP(A1606,VBMA!$A:$D,4,0))  /  (T1606* (365/365)   ))</f>
        <v>0.1377322988</v>
      </c>
      <c r="L1606" s="180">
        <f t="shared" ref="L1606:S1606" si="1609">(B1606*(1-$K1606) * (365/365))/100</f>
        <v>0.02681652551</v>
      </c>
      <c r="M1606" s="180">
        <f t="shared" si="1609"/>
        <v>0.02836860737</v>
      </c>
      <c r="N1606" s="180">
        <f t="shared" si="1609"/>
        <v>0.02992068923</v>
      </c>
      <c r="O1606" s="180">
        <f t="shared" si="1609"/>
        <v>0.03354221358</v>
      </c>
      <c r="P1606" s="180">
        <f t="shared" si="1609"/>
        <v>0.03707751115</v>
      </c>
      <c r="Q1606" s="180">
        <f t="shared" si="1609"/>
        <v>0.03880204655</v>
      </c>
      <c r="R1606" s="180">
        <f t="shared" si="1609"/>
        <v>0.03992299456</v>
      </c>
      <c r="S1606" s="180">
        <f t="shared" si="1609"/>
        <v>0.04035412841</v>
      </c>
      <c r="T1606" s="181">
        <f t="shared" si="3"/>
        <v>4.730549451</v>
      </c>
      <c r="U1606" s="182">
        <f t="shared" si="4"/>
        <v>43570</v>
      </c>
      <c r="V1606" s="182">
        <f t="shared" si="5"/>
        <v>43661</v>
      </c>
      <c r="W1606" s="182">
        <f t="shared" si="6"/>
        <v>43753</v>
      </c>
      <c r="X1606" s="181">
        <f t="shared" si="7"/>
        <v>182</v>
      </c>
      <c r="Y1606" s="181">
        <f t="shared" si="8"/>
        <v>273</v>
      </c>
      <c r="Z1606" s="181">
        <f t="shared" si="9"/>
        <v>365</v>
      </c>
      <c r="AA1606" s="155"/>
      <c r="AB1606" s="9"/>
      <c r="AC1606" s="9"/>
      <c r="AD1606" s="9"/>
      <c r="AE1606" s="9"/>
      <c r="AF1606" s="9"/>
      <c r="AG1606" s="9"/>
      <c r="AH1606" s="9"/>
    </row>
    <row r="1607" ht="15.75" customHeight="1">
      <c r="A1607" s="177">
        <v>43385.0</v>
      </c>
      <c r="B1607" s="178">
        <v>3.1</v>
      </c>
      <c r="C1607" s="178">
        <v>3.26</v>
      </c>
      <c r="D1607" s="178">
        <v>3.42</v>
      </c>
      <c r="E1607" s="178">
        <v>3.82</v>
      </c>
      <c r="F1607" s="178">
        <v>4.22</v>
      </c>
      <c r="G1607" s="178">
        <v>4.48</v>
      </c>
      <c r="H1607" s="178">
        <v>4.6</v>
      </c>
      <c r="I1607" s="178">
        <v>4.65</v>
      </c>
      <c r="J1607" s="178">
        <v>4.7</v>
      </c>
      <c r="K1607" s="179">
        <f>MAX(0,((T1607*(365/365))-VLOOKUP(A1607,VBMA!$A:$D,4,0))  /  (T1607* (365/365)   ))</f>
        <v>0.1332928112</v>
      </c>
      <c r="L1607" s="180">
        <f t="shared" ref="L1607:S1607" si="1610">(B1607*(1-$K1607) * (365/365))/100</f>
        <v>0.02686792285</v>
      </c>
      <c r="M1607" s="180">
        <f t="shared" si="1610"/>
        <v>0.02825465435</v>
      </c>
      <c r="N1607" s="180">
        <f t="shared" si="1610"/>
        <v>0.02964138586</v>
      </c>
      <c r="O1607" s="180">
        <f t="shared" si="1610"/>
        <v>0.03310821461</v>
      </c>
      <c r="P1607" s="180">
        <f t="shared" si="1610"/>
        <v>0.03657504337</v>
      </c>
      <c r="Q1607" s="180">
        <f t="shared" si="1610"/>
        <v>0.03882848206</v>
      </c>
      <c r="R1607" s="180">
        <f t="shared" si="1610"/>
        <v>0.03986853068</v>
      </c>
      <c r="S1607" s="180">
        <f t="shared" si="1610"/>
        <v>0.04030188428</v>
      </c>
      <c r="T1607" s="181">
        <f t="shared" si="3"/>
        <v>4.700549451</v>
      </c>
      <c r="U1607" s="182">
        <f t="shared" si="4"/>
        <v>43567</v>
      </c>
      <c r="V1607" s="182">
        <f t="shared" si="5"/>
        <v>43658</v>
      </c>
      <c r="W1607" s="182">
        <f t="shared" si="6"/>
        <v>43750</v>
      </c>
      <c r="X1607" s="181">
        <f t="shared" si="7"/>
        <v>182</v>
      </c>
      <c r="Y1607" s="181">
        <f t="shared" si="8"/>
        <v>273</v>
      </c>
      <c r="Z1607" s="181">
        <f t="shared" si="9"/>
        <v>365</v>
      </c>
      <c r="AA1607" s="155"/>
      <c r="AB1607" s="9"/>
      <c r="AC1607" s="9"/>
      <c r="AD1607" s="9"/>
      <c r="AE1607" s="9"/>
      <c r="AF1607" s="9"/>
      <c r="AG1607" s="9"/>
      <c r="AH1607" s="9"/>
    </row>
    <row r="1608" ht="15.75" customHeight="1">
      <c r="A1608" s="177">
        <v>43384.0</v>
      </c>
      <c r="B1608" s="178">
        <v>3.07</v>
      </c>
      <c r="C1608" s="178">
        <v>3.23</v>
      </c>
      <c r="D1608" s="178">
        <v>3.4</v>
      </c>
      <c r="E1608" s="178">
        <v>3.83</v>
      </c>
      <c r="F1608" s="178">
        <v>4.24</v>
      </c>
      <c r="G1608" s="178">
        <v>4.49</v>
      </c>
      <c r="H1608" s="178">
        <v>4.62</v>
      </c>
      <c r="I1608" s="178">
        <v>4.67</v>
      </c>
      <c r="J1608" s="178">
        <v>4.71</v>
      </c>
      <c r="K1608" s="179">
        <f>MAX(0,((T1608*(365/365))-VLOOKUP(A1608,VBMA!$A:$D,4,0))  /  (T1608* (365/365)   ))</f>
        <v>0.1361175129</v>
      </c>
      <c r="L1608" s="180">
        <f t="shared" ref="L1608:S1608" si="1611">(B1608*(1-$K1608) * (365/365))/100</f>
        <v>0.02652119236</v>
      </c>
      <c r="M1608" s="180">
        <f t="shared" si="1611"/>
        <v>0.02790340433</v>
      </c>
      <c r="N1608" s="180">
        <f t="shared" si="1611"/>
        <v>0.02937200456</v>
      </c>
      <c r="O1608" s="180">
        <f t="shared" si="1611"/>
        <v>0.03308669926</v>
      </c>
      <c r="P1608" s="180">
        <f t="shared" si="1611"/>
        <v>0.03662861745</v>
      </c>
      <c r="Q1608" s="180">
        <f t="shared" si="1611"/>
        <v>0.03878832367</v>
      </c>
      <c r="R1608" s="180">
        <f t="shared" si="1611"/>
        <v>0.03991137091</v>
      </c>
      <c r="S1608" s="180">
        <f t="shared" si="1611"/>
        <v>0.04034331215</v>
      </c>
      <c r="T1608" s="181">
        <f t="shared" si="3"/>
        <v>4.720549451</v>
      </c>
      <c r="U1608" s="182">
        <f t="shared" si="4"/>
        <v>43566</v>
      </c>
      <c r="V1608" s="182">
        <f t="shared" si="5"/>
        <v>43657</v>
      </c>
      <c r="W1608" s="182">
        <f t="shared" si="6"/>
        <v>43749</v>
      </c>
      <c r="X1608" s="181">
        <f t="shared" si="7"/>
        <v>182</v>
      </c>
      <c r="Y1608" s="181">
        <f t="shared" si="8"/>
        <v>273</v>
      </c>
      <c r="Z1608" s="181">
        <f t="shared" si="9"/>
        <v>365</v>
      </c>
      <c r="AA1608" s="155"/>
      <c r="AB1608" s="9"/>
      <c r="AC1608" s="9"/>
      <c r="AD1608" s="9"/>
      <c r="AE1608" s="9"/>
      <c r="AF1608" s="9"/>
      <c r="AG1608" s="9"/>
      <c r="AH1608" s="9"/>
    </row>
    <row r="1609" ht="15.75" customHeight="1">
      <c r="A1609" s="177">
        <v>43383.0</v>
      </c>
      <c r="B1609" s="178">
        <v>3.06</v>
      </c>
      <c r="C1609" s="178">
        <v>3.2</v>
      </c>
      <c r="D1609" s="178">
        <v>3.37</v>
      </c>
      <c r="E1609" s="178">
        <v>3.81</v>
      </c>
      <c r="F1609" s="178">
        <v>4.2</v>
      </c>
      <c r="G1609" s="178">
        <v>4.47</v>
      </c>
      <c r="H1609" s="178">
        <v>4.6</v>
      </c>
      <c r="I1609" s="178">
        <v>4.67</v>
      </c>
      <c r="J1609" s="178">
        <v>4.71</v>
      </c>
      <c r="K1609" s="179">
        <f>MAX(0,((T1609*(365/365))-VLOOKUP(A1609,VBMA!$A:$D,4,0))  /  (T1609* (365/365)   ))</f>
        <v>0.1408567256</v>
      </c>
      <c r="L1609" s="180">
        <f t="shared" ref="L1609:S1609" si="1612">(B1609*(1-$K1609) * (365/365))/100</f>
        <v>0.0262897842</v>
      </c>
      <c r="M1609" s="180">
        <f t="shared" si="1612"/>
        <v>0.02749258478</v>
      </c>
      <c r="N1609" s="180">
        <f t="shared" si="1612"/>
        <v>0.02895312835</v>
      </c>
      <c r="O1609" s="180">
        <f t="shared" si="1612"/>
        <v>0.03273335875</v>
      </c>
      <c r="P1609" s="180">
        <f t="shared" si="1612"/>
        <v>0.03608401752</v>
      </c>
      <c r="Q1609" s="180">
        <f t="shared" si="1612"/>
        <v>0.03840370436</v>
      </c>
      <c r="R1609" s="180">
        <f t="shared" si="1612"/>
        <v>0.03952059062</v>
      </c>
      <c r="S1609" s="180">
        <f t="shared" si="1612"/>
        <v>0.04012199091</v>
      </c>
      <c r="T1609" s="181">
        <f t="shared" si="3"/>
        <v>4.740769231</v>
      </c>
      <c r="U1609" s="182">
        <f t="shared" si="4"/>
        <v>43565</v>
      </c>
      <c r="V1609" s="182">
        <f t="shared" si="5"/>
        <v>43656</v>
      </c>
      <c r="W1609" s="182">
        <f t="shared" si="6"/>
        <v>43748</v>
      </c>
      <c r="X1609" s="181">
        <f t="shared" si="7"/>
        <v>182</v>
      </c>
      <c r="Y1609" s="181">
        <f t="shared" si="8"/>
        <v>273</v>
      </c>
      <c r="Z1609" s="181">
        <f t="shared" si="9"/>
        <v>365</v>
      </c>
      <c r="AA1609" s="155"/>
      <c r="AB1609" s="9"/>
      <c r="AC1609" s="9"/>
      <c r="AD1609" s="9"/>
      <c r="AE1609" s="9"/>
      <c r="AF1609" s="9"/>
      <c r="AG1609" s="9"/>
      <c r="AH1609" s="9"/>
    </row>
    <row r="1610" ht="15.75" customHeight="1">
      <c r="A1610" s="177">
        <v>43382.0</v>
      </c>
      <c r="B1610" s="178">
        <v>2.95</v>
      </c>
      <c r="C1610" s="178">
        <v>3.17</v>
      </c>
      <c r="D1610" s="178">
        <v>3.35</v>
      </c>
      <c r="E1610" s="178">
        <v>3.78</v>
      </c>
      <c r="F1610" s="178">
        <v>4.2</v>
      </c>
      <c r="G1610" s="178">
        <v>4.42</v>
      </c>
      <c r="H1610" s="178">
        <v>4.56</v>
      </c>
      <c r="I1610" s="178">
        <v>4.66</v>
      </c>
      <c r="J1610" s="178">
        <v>4.71</v>
      </c>
      <c r="K1610" s="179">
        <f>MAX(0,((T1610*(365/365))-VLOOKUP(A1610,VBMA!$A:$D,4,0))  /  (T1610* (365/365)   ))</f>
        <v>0.1541868624</v>
      </c>
      <c r="L1610" s="180">
        <f t="shared" ref="L1610:S1610" si="1613">(B1610*(1-$K1610) * (365/365))/100</f>
        <v>0.02495148756</v>
      </c>
      <c r="M1610" s="180">
        <f t="shared" si="1613"/>
        <v>0.02681227646</v>
      </c>
      <c r="N1610" s="180">
        <f t="shared" si="1613"/>
        <v>0.02833474011</v>
      </c>
      <c r="O1610" s="180">
        <f t="shared" si="1613"/>
        <v>0.0319717366</v>
      </c>
      <c r="P1610" s="180">
        <f t="shared" si="1613"/>
        <v>0.03552415178</v>
      </c>
      <c r="Q1610" s="180">
        <f t="shared" si="1613"/>
        <v>0.03738494068</v>
      </c>
      <c r="R1610" s="180">
        <f t="shared" si="1613"/>
        <v>0.03856907907</v>
      </c>
      <c r="S1610" s="180">
        <f t="shared" si="1613"/>
        <v>0.03941489221</v>
      </c>
      <c r="T1610" s="181">
        <f t="shared" si="3"/>
        <v>4.761098901</v>
      </c>
      <c r="U1610" s="182">
        <f t="shared" si="4"/>
        <v>43564</v>
      </c>
      <c r="V1610" s="182">
        <f t="shared" si="5"/>
        <v>43655</v>
      </c>
      <c r="W1610" s="182">
        <f t="shared" si="6"/>
        <v>43747</v>
      </c>
      <c r="X1610" s="181">
        <f t="shared" si="7"/>
        <v>182</v>
      </c>
      <c r="Y1610" s="181">
        <f t="shared" si="8"/>
        <v>273</v>
      </c>
      <c r="Z1610" s="181">
        <f t="shared" si="9"/>
        <v>365</v>
      </c>
      <c r="AA1610" s="155"/>
      <c r="AB1610" s="9"/>
      <c r="AC1610" s="9"/>
      <c r="AD1610" s="9"/>
      <c r="AE1610" s="9"/>
      <c r="AF1610" s="9"/>
      <c r="AG1610" s="9"/>
      <c r="AH1610" s="9"/>
    </row>
    <row r="1611" ht="15.75" customHeight="1">
      <c r="A1611" s="177">
        <v>43381.0</v>
      </c>
      <c r="B1611" s="178">
        <v>2.87</v>
      </c>
      <c r="C1611" s="178">
        <v>3.07</v>
      </c>
      <c r="D1611" s="178">
        <v>3.28</v>
      </c>
      <c r="E1611" s="178">
        <v>3.75</v>
      </c>
      <c r="F1611" s="178">
        <v>4.2</v>
      </c>
      <c r="G1611" s="178">
        <v>4.4</v>
      </c>
      <c r="H1611" s="178">
        <v>4.56</v>
      </c>
      <c r="I1611" s="178">
        <v>4.66</v>
      </c>
      <c r="J1611" s="178">
        <v>4.7</v>
      </c>
      <c r="K1611" s="179">
        <f>MAX(0,((T1611*(365/365))-VLOOKUP(A1611,VBMA!$A:$D,4,0))  /  (T1611* (365/365)   ))</f>
        <v>0.1596477865</v>
      </c>
      <c r="L1611" s="180">
        <f t="shared" ref="L1611:S1611" si="1614">(B1611*(1-$K1611) * (365/365))/100</f>
        <v>0.02411810853</v>
      </c>
      <c r="M1611" s="180">
        <f t="shared" si="1614"/>
        <v>0.02579881295</v>
      </c>
      <c r="N1611" s="180">
        <f t="shared" si="1614"/>
        <v>0.0275635526</v>
      </c>
      <c r="O1611" s="180">
        <f t="shared" si="1614"/>
        <v>0.031513208</v>
      </c>
      <c r="P1611" s="180">
        <f t="shared" si="1614"/>
        <v>0.03529479296</v>
      </c>
      <c r="Q1611" s="180">
        <f t="shared" si="1614"/>
        <v>0.03697549739</v>
      </c>
      <c r="R1611" s="180">
        <f t="shared" si="1614"/>
        <v>0.03832006093</v>
      </c>
      <c r="S1611" s="180">
        <f t="shared" si="1614"/>
        <v>0.03916041315</v>
      </c>
      <c r="T1611" s="181">
        <f t="shared" si="3"/>
        <v>4.761098901</v>
      </c>
      <c r="U1611" s="182">
        <f t="shared" si="4"/>
        <v>43563</v>
      </c>
      <c r="V1611" s="182">
        <f t="shared" si="5"/>
        <v>43654</v>
      </c>
      <c r="W1611" s="182">
        <f t="shared" si="6"/>
        <v>43746</v>
      </c>
      <c r="X1611" s="181">
        <f t="shared" si="7"/>
        <v>182</v>
      </c>
      <c r="Y1611" s="181">
        <f t="shared" si="8"/>
        <v>273</v>
      </c>
      <c r="Z1611" s="181">
        <f t="shared" si="9"/>
        <v>365</v>
      </c>
      <c r="AA1611" s="155"/>
      <c r="AB1611" s="9"/>
      <c r="AC1611" s="9"/>
      <c r="AD1611" s="9"/>
      <c r="AE1611" s="9"/>
      <c r="AF1611" s="9"/>
      <c r="AG1611" s="9"/>
      <c r="AH1611" s="9"/>
    </row>
    <row r="1612" ht="15.75" customHeight="1">
      <c r="A1612" s="177">
        <v>43378.0</v>
      </c>
      <c r="B1612" s="178">
        <v>2.98</v>
      </c>
      <c r="C1612" s="178">
        <v>3.23</v>
      </c>
      <c r="D1612" s="178">
        <v>3.4</v>
      </c>
      <c r="E1612" s="178">
        <v>3.83</v>
      </c>
      <c r="F1612" s="178">
        <v>4.22</v>
      </c>
      <c r="G1612" s="178">
        <v>4.47</v>
      </c>
      <c r="H1612" s="178">
        <v>4.6</v>
      </c>
      <c r="I1612" s="178">
        <v>4.68</v>
      </c>
      <c r="J1612" s="178">
        <v>4.71</v>
      </c>
      <c r="K1612" s="179">
        <f>MAX(0,((T1612*(365/365))-VLOOKUP(A1612,VBMA!$A:$D,4,0))  /  (T1612* (365/365)   ))</f>
        <v>0.1606592189</v>
      </c>
      <c r="L1612" s="180">
        <f t="shared" ref="L1612:S1612" si="1615">(B1612*(1-$K1612) * (365/365))/100</f>
        <v>0.02501235528</v>
      </c>
      <c r="M1612" s="180">
        <f t="shared" si="1615"/>
        <v>0.02711070723</v>
      </c>
      <c r="N1612" s="180">
        <f t="shared" si="1615"/>
        <v>0.02853758656</v>
      </c>
      <c r="O1612" s="180">
        <f t="shared" si="1615"/>
        <v>0.03214675192</v>
      </c>
      <c r="P1612" s="180">
        <f t="shared" si="1615"/>
        <v>0.03542018096</v>
      </c>
      <c r="Q1612" s="180">
        <f t="shared" si="1615"/>
        <v>0.03751853291</v>
      </c>
      <c r="R1612" s="180">
        <f t="shared" si="1615"/>
        <v>0.03860967593</v>
      </c>
      <c r="S1612" s="180">
        <f t="shared" si="1615"/>
        <v>0.03928114856</v>
      </c>
      <c r="T1612" s="181">
        <f t="shared" si="3"/>
        <v>4.760879121</v>
      </c>
      <c r="U1612" s="182">
        <f t="shared" si="4"/>
        <v>43560</v>
      </c>
      <c r="V1612" s="182">
        <f t="shared" si="5"/>
        <v>43651</v>
      </c>
      <c r="W1612" s="182">
        <f t="shared" si="6"/>
        <v>43743</v>
      </c>
      <c r="X1612" s="181">
        <f t="shared" si="7"/>
        <v>182</v>
      </c>
      <c r="Y1612" s="181">
        <f t="shared" si="8"/>
        <v>273</v>
      </c>
      <c r="Z1612" s="181">
        <f t="shared" si="9"/>
        <v>365</v>
      </c>
      <c r="AA1612" s="155"/>
      <c r="AB1612" s="9"/>
      <c r="AC1612" s="9"/>
      <c r="AD1612" s="9"/>
      <c r="AE1612" s="9"/>
      <c r="AF1612" s="9"/>
      <c r="AG1612" s="9"/>
      <c r="AH1612" s="9"/>
    </row>
    <row r="1613" ht="15.75" customHeight="1">
      <c r="A1613" s="177">
        <v>43377.0</v>
      </c>
      <c r="B1613" s="178">
        <v>3.16</v>
      </c>
      <c r="C1613" s="178">
        <v>3.33</v>
      </c>
      <c r="D1613" s="178">
        <v>3.47</v>
      </c>
      <c r="E1613" s="178">
        <v>3.93</v>
      </c>
      <c r="F1613" s="178">
        <v>4.24</v>
      </c>
      <c r="G1613" s="178">
        <v>4.5</v>
      </c>
      <c r="H1613" s="178">
        <v>4.57</v>
      </c>
      <c r="I1613" s="178">
        <v>4.65</v>
      </c>
      <c r="J1613" s="178">
        <v>4.71</v>
      </c>
      <c r="K1613" s="179">
        <f>MAX(0,((T1613*(365/365))-VLOOKUP(A1613,VBMA!$A:$D,4,0))  /  (T1613* (365/365)   ))</f>
        <v>0.1551253165</v>
      </c>
      <c r="L1613" s="180">
        <f t="shared" ref="L1613:S1613" si="1616">(B1613*(1-$K1613) * (365/365))/100</f>
        <v>0.02669804</v>
      </c>
      <c r="M1613" s="180">
        <f t="shared" si="1616"/>
        <v>0.02813432696</v>
      </c>
      <c r="N1613" s="180">
        <f t="shared" si="1616"/>
        <v>0.02931715152</v>
      </c>
      <c r="O1613" s="180">
        <f t="shared" si="1616"/>
        <v>0.03320357506</v>
      </c>
      <c r="P1613" s="180">
        <f t="shared" si="1616"/>
        <v>0.03582268658</v>
      </c>
      <c r="Q1613" s="180">
        <f t="shared" si="1616"/>
        <v>0.03801936076</v>
      </c>
      <c r="R1613" s="180">
        <f t="shared" si="1616"/>
        <v>0.03861077304</v>
      </c>
      <c r="S1613" s="180">
        <f t="shared" si="1616"/>
        <v>0.03928667278</v>
      </c>
      <c r="T1613" s="181">
        <f t="shared" si="3"/>
        <v>4.730879121</v>
      </c>
      <c r="U1613" s="182">
        <f t="shared" si="4"/>
        <v>43559</v>
      </c>
      <c r="V1613" s="182">
        <f t="shared" si="5"/>
        <v>43650</v>
      </c>
      <c r="W1613" s="182">
        <f t="shared" si="6"/>
        <v>43742</v>
      </c>
      <c r="X1613" s="181">
        <f t="shared" si="7"/>
        <v>182</v>
      </c>
      <c r="Y1613" s="181">
        <f t="shared" si="8"/>
        <v>273</v>
      </c>
      <c r="Z1613" s="181">
        <f t="shared" si="9"/>
        <v>365</v>
      </c>
      <c r="AA1613" s="155"/>
      <c r="AB1613" s="9"/>
      <c r="AC1613" s="9"/>
      <c r="AD1613" s="9"/>
      <c r="AE1613" s="9"/>
      <c r="AF1613" s="9"/>
      <c r="AG1613" s="9"/>
      <c r="AH1613" s="9"/>
    </row>
    <row r="1614" ht="15.75" customHeight="1">
      <c r="A1614" s="177">
        <v>43376.0</v>
      </c>
      <c r="B1614" s="178">
        <v>3.28</v>
      </c>
      <c r="C1614" s="178">
        <v>3.5</v>
      </c>
      <c r="D1614" s="178">
        <v>3.66</v>
      </c>
      <c r="E1614" s="178">
        <v>4.0</v>
      </c>
      <c r="F1614" s="178">
        <v>4.24</v>
      </c>
      <c r="G1614" s="178">
        <v>4.5</v>
      </c>
      <c r="H1614" s="178">
        <v>4.58</v>
      </c>
      <c r="I1614" s="178">
        <v>4.68</v>
      </c>
      <c r="J1614" s="178">
        <v>4.7</v>
      </c>
      <c r="K1614" s="179">
        <f>MAX(0,((T1614*(365/365))-VLOOKUP(A1614,VBMA!$A:$D,4,0))  /  (T1614* (365/365)   ))</f>
        <v>0.1656729797</v>
      </c>
      <c r="L1614" s="180">
        <f t="shared" ref="L1614:S1614" si="1617">(B1614*(1-$K1614) * (365/365))/100</f>
        <v>0.02736592627</v>
      </c>
      <c r="M1614" s="180">
        <f t="shared" si="1617"/>
        <v>0.02920144571</v>
      </c>
      <c r="N1614" s="180">
        <f t="shared" si="1617"/>
        <v>0.03053636894</v>
      </c>
      <c r="O1614" s="180">
        <f t="shared" si="1617"/>
        <v>0.03337308081</v>
      </c>
      <c r="P1614" s="180">
        <f t="shared" si="1617"/>
        <v>0.03537546566</v>
      </c>
      <c r="Q1614" s="180">
        <f t="shared" si="1617"/>
        <v>0.03754471591</v>
      </c>
      <c r="R1614" s="180">
        <f t="shared" si="1617"/>
        <v>0.03821217753</v>
      </c>
      <c r="S1614" s="180">
        <f t="shared" si="1617"/>
        <v>0.03904650455</v>
      </c>
      <c r="T1614" s="181">
        <f t="shared" si="3"/>
        <v>4.781098901</v>
      </c>
      <c r="U1614" s="182">
        <f t="shared" si="4"/>
        <v>43558</v>
      </c>
      <c r="V1614" s="182">
        <f t="shared" si="5"/>
        <v>43649</v>
      </c>
      <c r="W1614" s="182">
        <f t="shared" si="6"/>
        <v>43741</v>
      </c>
      <c r="X1614" s="181">
        <f t="shared" si="7"/>
        <v>182</v>
      </c>
      <c r="Y1614" s="181">
        <f t="shared" si="8"/>
        <v>273</v>
      </c>
      <c r="Z1614" s="181">
        <f t="shared" si="9"/>
        <v>365</v>
      </c>
      <c r="AA1614" s="155"/>
      <c r="AB1614" s="9"/>
      <c r="AC1614" s="9"/>
      <c r="AD1614" s="9"/>
      <c r="AE1614" s="9"/>
      <c r="AF1614" s="9"/>
      <c r="AG1614" s="9"/>
      <c r="AH1614" s="9"/>
    </row>
    <row r="1615" ht="15.75" customHeight="1">
      <c r="A1615" s="177">
        <v>43375.0</v>
      </c>
      <c r="B1615" s="178">
        <v>3.22</v>
      </c>
      <c r="C1615" s="178">
        <v>3.46</v>
      </c>
      <c r="D1615" s="178">
        <v>3.58</v>
      </c>
      <c r="E1615" s="178">
        <v>3.96</v>
      </c>
      <c r="F1615" s="178">
        <v>4.22</v>
      </c>
      <c r="G1615" s="178">
        <v>4.5</v>
      </c>
      <c r="H1615" s="178">
        <v>4.55</v>
      </c>
      <c r="I1615" s="178">
        <v>4.65</v>
      </c>
      <c r="J1615" s="178">
        <v>4.7</v>
      </c>
      <c r="K1615" s="179">
        <f>MAX(0,((T1615*(365/365))-VLOOKUP(A1615,VBMA!$A:$D,4,0))  /  (T1615* (365/365)   ))</f>
        <v>0.1492494507</v>
      </c>
      <c r="L1615" s="180">
        <f t="shared" ref="L1615:S1615" si="1618">(B1615*(1-$K1615) * (365/365))/100</f>
        <v>0.02739416769</v>
      </c>
      <c r="M1615" s="180">
        <f t="shared" si="1618"/>
        <v>0.02943596901</v>
      </c>
      <c r="N1615" s="180">
        <f t="shared" si="1618"/>
        <v>0.03045686967</v>
      </c>
      <c r="O1615" s="180">
        <f t="shared" si="1618"/>
        <v>0.03368972175</v>
      </c>
      <c r="P1615" s="180">
        <f t="shared" si="1618"/>
        <v>0.03590167318</v>
      </c>
      <c r="Q1615" s="180">
        <f t="shared" si="1618"/>
        <v>0.03828377472</v>
      </c>
      <c r="R1615" s="180">
        <f t="shared" si="1618"/>
        <v>0.03870914999</v>
      </c>
      <c r="S1615" s="180">
        <f t="shared" si="1618"/>
        <v>0.03955990054</v>
      </c>
      <c r="T1615" s="181">
        <f t="shared" si="3"/>
        <v>4.751098901</v>
      </c>
      <c r="U1615" s="182">
        <f t="shared" si="4"/>
        <v>43557</v>
      </c>
      <c r="V1615" s="182">
        <f t="shared" si="5"/>
        <v>43648</v>
      </c>
      <c r="W1615" s="182">
        <f t="shared" si="6"/>
        <v>43740</v>
      </c>
      <c r="X1615" s="181">
        <f t="shared" si="7"/>
        <v>182</v>
      </c>
      <c r="Y1615" s="181">
        <f t="shared" si="8"/>
        <v>273</v>
      </c>
      <c r="Z1615" s="181">
        <f t="shared" si="9"/>
        <v>365</v>
      </c>
      <c r="AA1615" s="155"/>
      <c r="AB1615" s="9"/>
      <c r="AC1615" s="9"/>
      <c r="AD1615" s="9"/>
      <c r="AE1615" s="9"/>
      <c r="AF1615" s="9"/>
      <c r="AG1615" s="9"/>
      <c r="AH1615" s="9"/>
    </row>
    <row r="1616" ht="15.75" customHeight="1">
      <c r="A1616" s="177">
        <v>43374.0</v>
      </c>
      <c r="B1616" s="178">
        <v>3.1</v>
      </c>
      <c r="C1616" s="178">
        <v>3.28</v>
      </c>
      <c r="D1616" s="178">
        <v>3.45</v>
      </c>
      <c r="E1616" s="178">
        <v>3.88</v>
      </c>
      <c r="F1616" s="178">
        <v>4.2</v>
      </c>
      <c r="G1616" s="178">
        <v>4.45</v>
      </c>
      <c r="H1616" s="178">
        <v>4.54</v>
      </c>
      <c r="I1616" s="178">
        <v>4.62</v>
      </c>
      <c r="J1616" s="178">
        <v>4.7</v>
      </c>
      <c r="K1616" s="179">
        <f>MAX(0,((T1616*(365/365))-VLOOKUP(A1616,VBMA!$A:$D,4,0))  /  (T1616* (365/365)   ))</f>
        <v>0.1390971995</v>
      </c>
      <c r="L1616" s="180">
        <f t="shared" ref="L1616:S1616" si="1619">(B1616*(1-$K1616) * (365/365))/100</f>
        <v>0.02668798682</v>
      </c>
      <c r="M1616" s="180">
        <f t="shared" si="1619"/>
        <v>0.02823761186</v>
      </c>
      <c r="N1616" s="180">
        <f t="shared" si="1619"/>
        <v>0.02970114662</v>
      </c>
      <c r="O1616" s="180">
        <f t="shared" si="1619"/>
        <v>0.03340302866</v>
      </c>
      <c r="P1616" s="180">
        <f t="shared" si="1619"/>
        <v>0.03615791762</v>
      </c>
      <c r="Q1616" s="180">
        <f t="shared" si="1619"/>
        <v>0.03831017462</v>
      </c>
      <c r="R1616" s="180">
        <f t="shared" si="1619"/>
        <v>0.03908498714</v>
      </c>
      <c r="S1616" s="180">
        <f t="shared" si="1619"/>
        <v>0.03977370938</v>
      </c>
      <c r="T1616" s="181">
        <f t="shared" si="3"/>
        <v>4.700879121</v>
      </c>
      <c r="U1616" s="182">
        <f t="shared" si="4"/>
        <v>43556</v>
      </c>
      <c r="V1616" s="182">
        <f t="shared" si="5"/>
        <v>43647</v>
      </c>
      <c r="W1616" s="182">
        <f t="shared" si="6"/>
        <v>43739</v>
      </c>
      <c r="X1616" s="181">
        <f t="shared" si="7"/>
        <v>182</v>
      </c>
      <c r="Y1616" s="181">
        <f t="shared" si="8"/>
        <v>273</v>
      </c>
      <c r="Z1616" s="181">
        <f t="shared" si="9"/>
        <v>365</v>
      </c>
      <c r="AA1616" s="155"/>
      <c r="AB1616" s="9"/>
      <c r="AC1616" s="9"/>
      <c r="AD1616" s="9"/>
      <c r="AE1616" s="9"/>
      <c r="AF1616" s="9"/>
      <c r="AG1616" s="9"/>
      <c r="AH1616" s="9"/>
    </row>
    <row r="1617" ht="15.75" customHeight="1">
      <c r="A1617" s="177">
        <v>43371.0</v>
      </c>
      <c r="B1617" s="178">
        <v>2.85</v>
      </c>
      <c r="C1617" s="178">
        <v>3.05</v>
      </c>
      <c r="D1617" s="178">
        <v>3.28</v>
      </c>
      <c r="E1617" s="178">
        <v>3.7</v>
      </c>
      <c r="F1617" s="178">
        <v>4.15</v>
      </c>
      <c r="G1617" s="178">
        <v>4.4</v>
      </c>
      <c r="H1617" s="178">
        <v>4.52</v>
      </c>
      <c r="I1617" s="178">
        <v>4.62</v>
      </c>
      <c r="J1617" s="178">
        <v>4.68</v>
      </c>
      <c r="K1617" s="179">
        <f>MAX(0,((T1617*(365/365))-VLOOKUP(A1617,VBMA!$A:$D,4,0))  /  (T1617* (365/365)   ))</f>
        <v>0.1421610169</v>
      </c>
      <c r="L1617" s="180">
        <f t="shared" ref="L1617:S1617" si="1620">(B1617*(1-$K1617) * (365/365))/100</f>
        <v>0.02444841102</v>
      </c>
      <c r="M1617" s="180">
        <f t="shared" si="1620"/>
        <v>0.02616408898</v>
      </c>
      <c r="N1617" s="180">
        <f t="shared" si="1620"/>
        <v>0.02813711864</v>
      </c>
      <c r="O1617" s="180">
        <f t="shared" si="1620"/>
        <v>0.03174004237</v>
      </c>
      <c r="P1617" s="180">
        <f t="shared" si="1620"/>
        <v>0.0356003178</v>
      </c>
      <c r="Q1617" s="180">
        <f t="shared" si="1620"/>
        <v>0.03774491525</v>
      </c>
      <c r="R1617" s="180">
        <f t="shared" si="1620"/>
        <v>0.03877432203</v>
      </c>
      <c r="S1617" s="180">
        <f t="shared" si="1620"/>
        <v>0.03963216102</v>
      </c>
      <c r="T1617" s="181">
        <f t="shared" si="3"/>
        <v>4.72</v>
      </c>
      <c r="U1617" s="182">
        <f t="shared" si="4"/>
        <v>43552</v>
      </c>
      <c r="V1617" s="182">
        <f t="shared" si="5"/>
        <v>43644</v>
      </c>
      <c r="W1617" s="182">
        <f t="shared" si="6"/>
        <v>43736</v>
      </c>
      <c r="X1617" s="181">
        <f t="shared" si="7"/>
        <v>181</v>
      </c>
      <c r="Y1617" s="181">
        <f t="shared" si="8"/>
        <v>273</v>
      </c>
      <c r="Z1617" s="181">
        <f t="shared" si="9"/>
        <v>365</v>
      </c>
      <c r="AA1617" s="155"/>
      <c r="AB1617" s="9"/>
      <c r="AC1617" s="9"/>
      <c r="AD1617" s="9"/>
      <c r="AE1617" s="9"/>
      <c r="AF1617" s="9"/>
      <c r="AG1617" s="9"/>
      <c r="AH1617" s="9"/>
    </row>
    <row r="1618" ht="15.75" customHeight="1">
      <c r="A1618" s="177">
        <v>43370.0</v>
      </c>
      <c r="B1618" s="178">
        <v>2.47</v>
      </c>
      <c r="C1618" s="178">
        <v>2.74</v>
      </c>
      <c r="D1618" s="178">
        <v>2.99</v>
      </c>
      <c r="E1618" s="178">
        <v>3.5</v>
      </c>
      <c r="F1618" s="178">
        <v>4.09</v>
      </c>
      <c r="G1618" s="178">
        <v>4.34</v>
      </c>
      <c r="H1618" s="178">
        <v>4.57</v>
      </c>
      <c r="I1618" s="178">
        <v>4.65</v>
      </c>
      <c r="J1618" s="178">
        <v>4.68</v>
      </c>
      <c r="K1618" s="179">
        <f>MAX(0,((T1618*(365/365))-VLOOKUP(A1618,VBMA!$A:$D,4,0))  /  (T1618* (365/365)   ))</f>
        <v>0.1619450317</v>
      </c>
      <c r="L1618" s="180">
        <f t="shared" ref="L1618:S1618" si="1621">(B1618*(1-$K1618) * (365/365))/100</f>
        <v>0.02069995772</v>
      </c>
      <c r="M1618" s="180">
        <f t="shared" si="1621"/>
        <v>0.02296270613</v>
      </c>
      <c r="N1618" s="180">
        <f t="shared" si="1621"/>
        <v>0.02505784355</v>
      </c>
      <c r="O1618" s="180">
        <f t="shared" si="1621"/>
        <v>0.02933192389</v>
      </c>
      <c r="P1618" s="180">
        <f t="shared" si="1621"/>
        <v>0.0342764482</v>
      </c>
      <c r="Q1618" s="180">
        <f t="shared" si="1621"/>
        <v>0.03637158562</v>
      </c>
      <c r="R1618" s="180">
        <f t="shared" si="1621"/>
        <v>0.03829911205</v>
      </c>
      <c r="S1618" s="180">
        <f t="shared" si="1621"/>
        <v>0.03896955603</v>
      </c>
      <c r="T1618" s="181">
        <f t="shared" si="3"/>
        <v>4.73</v>
      </c>
      <c r="U1618" s="182">
        <f t="shared" si="4"/>
        <v>43551</v>
      </c>
      <c r="V1618" s="182">
        <f t="shared" si="5"/>
        <v>43643</v>
      </c>
      <c r="W1618" s="182">
        <f t="shared" si="6"/>
        <v>43735</v>
      </c>
      <c r="X1618" s="181">
        <f t="shared" si="7"/>
        <v>181</v>
      </c>
      <c r="Y1618" s="181">
        <f t="shared" si="8"/>
        <v>273</v>
      </c>
      <c r="Z1618" s="181">
        <f t="shared" si="9"/>
        <v>365</v>
      </c>
      <c r="AA1618" s="155"/>
      <c r="AB1618" s="9"/>
      <c r="AC1618" s="9"/>
      <c r="AD1618" s="9"/>
      <c r="AE1618" s="9"/>
      <c r="AF1618" s="9"/>
      <c r="AG1618" s="9"/>
      <c r="AH1618" s="9"/>
    </row>
    <row r="1619" ht="15.75" customHeight="1">
      <c r="A1619" s="177">
        <v>43369.0</v>
      </c>
      <c r="B1619" s="178">
        <v>2.43</v>
      </c>
      <c r="C1619" s="178">
        <v>2.73</v>
      </c>
      <c r="D1619" s="178">
        <v>2.99</v>
      </c>
      <c r="E1619" s="178">
        <v>3.5</v>
      </c>
      <c r="F1619" s="178">
        <v>4.09</v>
      </c>
      <c r="G1619" s="178">
        <v>4.34</v>
      </c>
      <c r="H1619" s="178">
        <v>4.57</v>
      </c>
      <c r="I1619" s="178">
        <v>4.65</v>
      </c>
      <c r="J1619" s="178">
        <v>4.7</v>
      </c>
      <c r="K1619" s="179">
        <f>MAX(0,((T1619*(365/365))-VLOOKUP(A1619,VBMA!$A:$D,4,0))  /  (T1619* (365/365)   ))</f>
        <v>0.1657505285</v>
      </c>
      <c r="L1619" s="180">
        <f t="shared" ref="L1619:S1619" si="1622">(B1619*(1-$K1619) * (365/365))/100</f>
        <v>0.02027226216</v>
      </c>
      <c r="M1619" s="180">
        <f t="shared" si="1622"/>
        <v>0.02277501057</v>
      </c>
      <c r="N1619" s="180">
        <f t="shared" si="1622"/>
        <v>0.0249440592</v>
      </c>
      <c r="O1619" s="180">
        <f t="shared" si="1622"/>
        <v>0.0291987315</v>
      </c>
      <c r="P1619" s="180">
        <f t="shared" si="1622"/>
        <v>0.03412080338</v>
      </c>
      <c r="Q1619" s="180">
        <f t="shared" si="1622"/>
        <v>0.03620642706</v>
      </c>
      <c r="R1619" s="180">
        <f t="shared" si="1622"/>
        <v>0.03812520085</v>
      </c>
      <c r="S1619" s="180">
        <f t="shared" si="1622"/>
        <v>0.03879260042</v>
      </c>
      <c r="T1619" s="181">
        <f t="shared" si="3"/>
        <v>4.73</v>
      </c>
      <c r="U1619" s="182">
        <f t="shared" si="4"/>
        <v>43550</v>
      </c>
      <c r="V1619" s="182">
        <f t="shared" si="5"/>
        <v>43642</v>
      </c>
      <c r="W1619" s="182">
        <f t="shared" si="6"/>
        <v>43734</v>
      </c>
      <c r="X1619" s="181">
        <f t="shared" si="7"/>
        <v>181</v>
      </c>
      <c r="Y1619" s="181">
        <f t="shared" si="8"/>
        <v>273</v>
      </c>
      <c r="Z1619" s="181">
        <f t="shared" si="9"/>
        <v>365</v>
      </c>
      <c r="AA1619" s="155"/>
      <c r="AB1619" s="9"/>
      <c r="AC1619" s="9"/>
      <c r="AD1619" s="9"/>
      <c r="AE1619" s="9"/>
      <c r="AF1619" s="9"/>
      <c r="AG1619" s="9"/>
      <c r="AH1619" s="9"/>
    </row>
    <row r="1620" ht="15.75" customHeight="1">
      <c r="A1620" s="177">
        <v>43368.0</v>
      </c>
      <c r="B1620" s="178">
        <v>2.4</v>
      </c>
      <c r="C1620" s="178">
        <v>2.7</v>
      </c>
      <c r="D1620" s="178">
        <v>2.99</v>
      </c>
      <c r="E1620" s="178">
        <v>3.49</v>
      </c>
      <c r="F1620" s="178">
        <v>4.08</v>
      </c>
      <c r="G1620" s="178">
        <v>4.32</v>
      </c>
      <c r="H1620" s="178">
        <v>4.52</v>
      </c>
      <c r="I1620" s="178">
        <v>4.64</v>
      </c>
      <c r="J1620" s="178">
        <v>4.7</v>
      </c>
      <c r="K1620" s="179">
        <f>MAX(0,((T1620*(365/365))-VLOOKUP(A1620,VBMA!$A:$D,4,0))  /  (T1620* (365/365)   ))</f>
        <v>0.1584033613</v>
      </c>
      <c r="L1620" s="180">
        <f t="shared" ref="L1620:S1620" si="1623">(B1620*(1-$K1620) * (365/365))/100</f>
        <v>0.02019831933</v>
      </c>
      <c r="M1620" s="180">
        <f t="shared" si="1623"/>
        <v>0.02272310924</v>
      </c>
      <c r="N1620" s="180">
        <f t="shared" si="1623"/>
        <v>0.0251637395</v>
      </c>
      <c r="O1620" s="180">
        <f t="shared" si="1623"/>
        <v>0.02937172269</v>
      </c>
      <c r="P1620" s="180">
        <f t="shared" si="1623"/>
        <v>0.03433714286</v>
      </c>
      <c r="Q1620" s="180">
        <f t="shared" si="1623"/>
        <v>0.03635697479</v>
      </c>
      <c r="R1620" s="180">
        <f t="shared" si="1623"/>
        <v>0.03804016807</v>
      </c>
      <c r="S1620" s="180">
        <f t="shared" si="1623"/>
        <v>0.03905008403</v>
      </c>
      <c r="T1620" s="181">
        <f t="shared" si="3"/>
        <v>4.76</v>
      </c>
      <c r="U1620" s="182">
        <f t="shared" si="4"/>
        <v>43549</v>
      </c>
      <c r="V1620" s="182">
        <f t="shared" si="5"/>
        <v>43641</v>
      </c>
      <c r="W1620" s="182">
        <f t="shared" si="6"/>
        <v>43733</v>
      </c>
      <c r="X1620" s="181">
        <f t="shared" si="7"/>
        <v>181</v>
      </c>
      <c r="Y1620" s="181">
        <f t="shared" si="8"/>
        <v>273</v>
      </c>
      <c r="Z1620" s="181">
        <f t="shared" si="9"/>
        <v>365</v>
      </c>
      <c r="AA1620" s="155"/>
      <c r="AB1620" s="9"/>
      <c r="AC1620" s="9"/>
      <c r="AD1620" s="9"/>
      <c r="AE1620" s="9"/>
      <c r="AF1620" s="9"/>
      <c r="AG1620" s="9"/>
      <c r="AH1620" s="9"/>
    </row>
    <row r="1621" ht="15.75" customHeight="1">
      <c r="A1621" s="177">
        <v>43367.0</v>
      </c>
      <c r="B1621" s="178">
        <v>2.35</v>
      </c>
      <c r="C1621" s="178">
        <v>2.68</v>
      </c>
      <c r="D1621" s="178">
        <v>2.93</v>
      </c>
      <c r="E1621" s="178">
        <v>3.43</v>
      </c>
      <c r="F1621" s="178">
        <v>4.13</v>
      </c>
      <c r="G1621" s="178">
        <v>4.35</v>
      </c>
      <c r="H1621" s="178">
        <v>4.58</v>
      </c>
      <c r="I1621" s="178">
        <v>4.65</v>
      </c>
      <c r="J1621" s="178">
        <v>4.7</v>
      </c>
      <c r="K1621" s="179">
        <f>MAX(0,((T1621*(365/365))-VLOOKUP(A1621,VBMA!$A:$D,4,0))  /  (T1621* (365/365)   ))</f>
        <v>0.1536016949</v>
      </c>
      <c r="L1621" s="180">
        <f t="shared" ref="L1621:S1621" si="1624">(B1621*(1-$K1621) * (365/365))/100</f>
        <v>0.01989036017</v>
      </c>
      <c r="M1621" s="180">
        <f t="shared" si="1624"/>
        <v>0.02268347458</v>
      </c>
      <c r="N1621" s="180">
        <f t="shared" si="1624"/>
        <v>0.02479947034</v>
      </c>
      <c r="O1621" s="180">
        <f t="shared" si="1624"/>
        <v>0.02903146186</v>
      </c>
      <c r="P1621" s="180">
        <f t="shared" si="1624"/>
        <v>0.03495625</v>
      </c>
      <c r="Q1621" s="180">
        <f t="shared" si="1624"/>
        <v>0.03681832627</v>
      </c>
      <c r="R1621" s="180">
        <f t="shared" si="1624"/>
        <v>0.03876504237</v>
      </c>
      <c r="S1621" s="180">
        <f t="shared" si="1624"/>
        <v>0.03935752119</v>
      </c>
      <c r="T1621" s="181">
        <f t="shared" si="3"/>
        <v>4.72</v>
      </c>
      <c r="U1621" s="182">
        <f t="shared" si="4"/>
        <v>43548</v>
      </c>
      <c r="V1621" s="182">
        <f t="shared" si="5"/>
        <v>43640</v>
      </c>
      <c r="W1621" s="182">
        <f t="shared" si="6"/>
        <v>43732</v>
      </c>
      <c r="X1621" s="181">
        <f t="shared" si="7"/>
        <v>181</v>
      </c>
      <c r="Y1621" s="181">
        <f t="shared" si="8"/>
        <v>273</v>
      </c>
      <c r="Z1621" s="181">
        <f t="shared" si="9"/>
        <v>365</v>
      </c>
      <c r="AA1621" s="155"/>
      <c r="AB1621" s="9"/>
      <c r="AC1621" s="9"/>
      <c r="AD1621" s="9"/>
      <c r="AE1621" s="9"/>
      <c r="AF1621" s="9"/>
      <c r="AG1621" s="9"/>
      <c r="AH1621" s="9"/>
    </row>
    <row r="1622" ht="15.75" customHeight="1">
      <c r="A1622" s="177">
        <v>43364.0</v>
      </c>
      <c r="B1622" s="178">
        <v>2.32</v>
      </c>
      <c r="C1622" s="178">
        <v>2.65</v>
      </c>
      <c r="D1622" s="178">
        <v>2.88</v>
      </c>
      <c r="E1622" s="178">
        <v>3.45</v>
      </c>
      <c r="F1622" s="178">
        <v>4.1</v>
      </c>
      <c r="G1622" s="178">
        <v>4.33</v>
      </c>
      <c r="H1622" s="178">
        <v>4.53</v>
      </c>
      <c r="I1622" s="178">
        <v>4.63</v>
      </c>
      <c r="J1622" s="178">
        <v>4.7</v>
      </c>
      <c r="K1622" s="179">
        <f>MAX(0,((T1622*(365/365))-VLOOKUP(A1622,VBMA!$A:$D,4,0))  /  (T1622* (365/365)   ))</f>
        <v>0.1482029598</v>
      </c>
      <c r="L1622" s="180">
        <f t="shared" ref="L1622:S1622" si="1625">(B1622*(1-$K1622) * (365/365))/100</f>
        <v>0.01976169133</v>
      </c>
      <c r="M1622" s="180">
        <f t="shared" si="1625"/>
        <v>0.02257262156</v>
      </c>
      <c r="N1622" s="180">
        <f t="shared" si="1625"/>
        <v>0.02453175476</v>
      </c>
      <c r="O1622" s="180">
        <f t="shared" si="1625"/>
        <v>0.02938699789</v>
      </c>
      <c r="P1622" s="180">
        <f t="shared" si="1625"/>
        <v>0.03492367865</v>
      </c>
      <c r="Q1622" s="180">
        <f t="shared" si="1625"/>
        <v>0.03688281184</v>
      </c>
      <c r="R1622" s="180">
        <f t="shared" si="1625"/>
        <v>0.03858640592</v>
      </c>
      <c r="S1622" s="180">
        <f t="shared" si="1625"/>
        <v>0.03943820296</v>
      </c>
      <c r="T1622" s="181">
        <f t="shared" si="3"/>
        <v>4.73</v>
      </c>
      <c r="U1622" s="182">
        <f t="shared" si="4"/>
        <v>43545</v>
      </c>
      <c r="V1622" s="182">
        <f t="shared" si="5"/>
        <v>43637</v>
      </c>
      <c r="W1622" s="182">
        <f t="shared" si="6"/>
        <v>43729</v>
      </c>
      <c r="X1622" s="181">
        <f t="shared" si="7"/>
        <v>181</v>
      </c>
      <c r="Y1622" s="181">
        <f t="shared" si="8"/>
        <v>273</v>
      </c>
      <c r="Z1622" s="181">
        <f t="shared" si="9"/>
        <v>365</v>
      </c>
      <c r="AA1622" s="155"/>
      <c r="AB1622" s="9"/>
      <c r="AC1622" s="9"/>
      <c r="AD1622" s="9"/>
      <c r="AE1622" s="9"/>
      <c r="AF1622" s="9"/>
      <c r="AG1622" s="9"/>
      <c r="AH1622" s="9"/>
    </row>
    <row r="1623" ht="15.75" customHeight="1">
      <c r="A1623" s="177">
        <v>43363.0</v>
      </c>
      <c r="B1623" s="178">
        <v>2.58</v>
      </c>
      <c r="C1623" s="178">
        <v>2.78</v>
      </c>
      <c r="D1623" s="178">
        <v>3.02</v>
      </c>
      <c r="E1623" s="178">
        <v>3.5</v>
      </c>
      <c r="F1623" s="178">
        <v>4.1</v>
      </c>
      <c r="G1623" s="178">
        <v>4.3</v>
      </c>
      <c r="H1623" s="178">
        <v>4.5</v>
      </c>
      <c r="I1623" s="178">
        <v>4.63</v>
      </c>
      <c r="J1623" s="178">
        <v>4.7</v>
      </c>
      <c r="K1623" s="179">
        <f>MAX(0,((T1623*(365/365))-VLOOKUP(A1623,VBMA!$A:$D,4,0))  /  (T1623* (365/365)   ))</f>
        <v>0.162605042</v>
      </c>
      <c r="L1623" s="180">
        <f t="shared" ref="L1623:S1623" si="1626">(B1623*(1-$K1623) * (365/365))/100</f>
        <v>0.02160478992</v>
      </c>
      <c r="M1623" s="180">
        <f t="shared" si="1626"/>
        <v>0.02327957983</v>
      </c>
      <c r="N1623" s="180">
        <f t="shared" si="1626"/>
        <v>0.02528932773</v>
      </c>
      <c r="O1623" s="180">
        <f t="shared" si="1626"/>
        <v>0.02930882353</v>
      </c>
      <c r="P1623" s="180">
        <f t="shared" si="1626"/>
        <v>0.03433319328</v>
      </c>
      <c r="Q1623" s="180">
        <f t="shared" si="1626"/>
        <v>0.03600798319</v>
      </c>
      <c r="R1623" s="180">
        <f t="shared" si="1626"/>
        <v>0.03768277311</v>
      </c>
      <c r="S1623" s="180">
        <f t="shared" si="1626"/>
        <v>0.03877138655</v>
      </c>
      <c r="T1623" s="181">
        <f t="shared" si="3"/>
        <v>4.76</v>
      </c>
      <c r="U1623" s="182">
        <f t="shared" si="4"/>
        <v>43544</v>
      </c>
      <c r="V1623" s="182">
        <f t="shared" si="5"/>
        <v>43636</v>
      </c>
      <c r="W1623" s="182">
        <f t="shared" si="6"/>
        <v>43728</v>
      </c>
      <c r="X1623" s="181">
        <f t="shared" si="7"/>
        <v>181</v>
      </c>
      <c r="Y1623" s="181">
        <f t="shared" si="8"/>
        <v>273</v>
      </c>
      <c r="Z1623" s="181">
        <f t="shared" si="9"/>
        <v>365</v>
      </c>
      <c r="AA1623" s="155"/>
      <c r="AB1623" s="9"/>
      <c r="AC1623" s="9"/>
      <c r="AD1623" s="9"/>
      <c r="AE1623" s="9"/>
      <c r="AF1623" s="9"/>
      <c r="AG1623" s="9"/>
      <c r="AH1623" s="9"/>
    </row>
    <row r="1624" ht="15.75" customHeight="1">
      <c r="A1624" s="177">
        <v>43362.0</v>
      </c>
      <c r="B1624" s="178">
        <v>2.66</v>
      </c>
      <c r="C1624" s="178">
        <v>2.88</v>
      </c>
      <c r="D1624" s="178">
        <v>3.08</v>
      </c>
      <c r="E1624" s="178">
        <v>3.53</v>
      </c>
      <c r="F1624" s="178">
        <v>4.15</v>
      </c>
      <c r="G1624" s="178">
        <v>4.4</v>
      </c>
      <c r="H1624" s="178">
        <v>4.56</v>
      </c>
      <c r="I1624" s="178">
        <v>4.62</v>
      </c>
      <c r="J1624" s="178">
        <v>4.68</v>
      </c>
      <c r="K1624" s="179">
        <f>MAX(0,((T1624*(365/365))-VLOOKUP(A1624,VBMA!$A:$D,4,0))  /  (T1624* (365/365)   ))</f>
        <v>0.1517094017</v>
      </c>
      <c r="L1624" s="180">
        <f t="shared" ref="L1624:S1624" si="1627">(B1624*(1-$K1624) * (365/365))/100</f>
        <v>0.02256452991</v>
      </c>
      <c r="M1624" s="180">
        <f t="shared" si="1627"/>
        <v>0.02443076923</v>
      </c>
      <c r="N1624" s="180">
        <f t="shared" si="1627"/>
        <v>0.02612735043</v>
      </c>
      <c r="O1624" s="180">
        <f t="shared" si="1627"/>
        <v>0.02994465812</v>
      </c>
      <c r="P1624" s="180">
        <f t="shared" si="1627"/>
        <v>0.03520405983</v>
      </c>
      <c r="Q1624" s="180">
        <f t="shared" si="1627"/>
        <v>0.03732478632</v>
      </c>
      <c r="R1624" s="180">
        <f t="shared" si="1627"/>
        <v>0.03868205128</v>
      </c>
      <c r="S1624" s="180">
        <f t="shared" si="1627"/>
        <v>0.03919102564</v>
      </c>
      <c r="T1624" s="181">
        <f t="shared" si="3"/>
        <v>4.68</v>
      </c>
      <c r="U1624" s="182">
        <f t="shared" si="4"/>
        <v>43543</v>
      </c>
      <c r="V1624" s="182">
        <f t="shared" si="5"/>
        <v>43635</v>
      </c>
      <c r="W1624" s="182">
        <f t="shared" si="6"/>
        <v>43727</v>
      </c>
      <c r="X1624" s="181">
        <f t="shared" si="7"/>
        <v>181</v>
      </c>
      <c r="Y1624" s="181">
        <f t="shared" si="8"/>
        <v>273</v>
      </c>
      <c r="Z1624" s="181">
        <f t="shared" si="9"/>
        <v>365</v>
      </c>
      <c r="AA1624" s="155"/>
      <c r="AB1624" s="9"/>
      <c r="AC1624" s="9"/>
      <c r="AD1624" s="9"/>
      <c r="AE1624" s="9"/>
      <c r="AF1624" s="9"/>
      <c r="AG1624" s="9"/>
      <c r="AH1624" s="9"/>
    </row>
    <row r="1625" ht="15.75" customHeight="1">
      <c r="A1625" s="177">
        <v>43361.0</v>
      </c>
      <c r="B1625" s="178">
        <v>2.8</v>
      </c>
      <c r="C1625" s="178">
        <v>2.95</v>
      </c>
      <c r="D1625" s="178">
        <v>3.1</v>
      </c>
      <c r="E1625" s="178">
        <v>3.6</v>
      </c>
      <c r="F1625" s="178">
        <v>4.18</v>
      </c>
      <c r="G1625" s="178">
        <v>4.4</v>
      </c>
      <c r="H1625" s="178">
        <v>4.56</v>
      </c>
      <c r="I1625" s="178">
        <v>4.64</v>
      </c>
      <c r="J1625" s="178">
        <v>4.7</v>
      </c>
      <c r="K1625" s="179">
        <f>MAX(0,((T1625*(365/365))-VLOOKUP(A1625,VBMA!$A:$D,4,0))  /  (T1625* (365/365)   ))</f>
        <v>0.1574152542</v>
      </c>
      <c r="L1625" s="180">
        <f t="shared" ref="L1625:S1625" si="1628">(B1625*(1-$K1625) * (365/365))/100</f>
        <v>0.02359237288</v>
      </c>
      <c r="M1625" s="180">
        <f t="shared" si="1628"/>
        <v>0.02485625</v>
      </c>
      <c r="N1625" s="180">
        <f t="shared" si="1628"/>
        <v>0.02612012712</v>
      </c>
      <c r="O1625" s="180">
        <f t="shared" si="1628"/>
        <v>0.03033305085</v>
      </c>
      <c r="P1625" s="180">
        <f t="shared" si="1628"/>
        <v>0.03522004237</v>
      </c>
      <c r="Q1625" s="180">
        <f t="shared" si="1628"/>
        <v>0.03707372881</v>
      </c>
      <c r="R1625" s="180">
        <f t="shared" si="1628"/>
        <v>0.03842186441</v>
      </c>
      <c r="S1625" s="180">
        <f t="shared" si="1628"/>
        <v>0.0390959322</v>
      </c>
      <c r="T1625" s="181">
        <f t="shared" si="3"/>
        <v>4.72</v>
      </c>
      <c r="U1625" s="182">
        <f t="shared" si="4"/>
        <v>43542</v>
      </c>
      <c r="V1625" s="182">
        <f t="shared" si="5"/>
        <v>43634</v>
      </c>
      <c r="W1625" s="182">
        <f t="shared" si="6"/>
        <v>43726</v>
      </c>
      <c r="X1625" s="181">
        <f t="shared" si="7"/>
        <v>181</v>
      </c>
      <c r="Y1625" s="181">
        <f t="shared" si="8"/>
        <v>273</v>
      </c>
      <c r="Z1625" s="181">
        <f t="shared" si="9"/>
        <v>365</v>
      </c>
      <c r="AA1625" s="155"/>
      <c r="AB1625" s="9"/>
      <c r="AC1625" s="9"/>
      <c r="AD1625" s="9"/>
      <c r="AE1625" s="9"/>
      <c r="AF1625" s="9"/>
      <c r="AG1625" s="9"/>
      <c r="AH1625" s="9"/>
    </row>
    <row r="1626" ht="15.75" customHeight="1">
      <c r="A1626" s="177">
        <v>43360.0</v>
      </c>
      <c r="B1626" s="178">
        <v>2.68</v>
      </c>
      <c r="C1626" s="178">
        <v>2.83</v>
      </c>
      <c r="D1626" s="178">
        <v>2.98</v>
      </c>
      <c r="E1626" s="178">
        <v>3.53</v>
      </c>
      <c r="F1626" s="178">
        <v>4.1</v>
      </c>
      <c r="G1626" s="178">
        <v>4.3</v>
      </c>
      <c r="H1626" s="178">
        <v>4.56</v>
      </c>
      <c r="I1626" s="178">
        <v>4.63</v>
      </c>
      <c r="J1626" s="178">
        <v>4.69</v>
      </c>
      <c r="K1626" s="179">
        <f>MAX(0,((T1626*(365/365))-VLOOKUP(A1626,VBMA!$A:$D,4,0))  /  (T1626* (365/365)   ))</f>
        <v>0.1768085106</v>
      </c>
      <c r="L1626" s="180">
        <f t="shared" ref="L1626:S1626" si="1629">(B1626*(1-$K1626) * (365/365))/100</f>
        <v>0.02206153191</v>
      </c>
      <c r="M1626" s="180">
        <f t="shared" si="1629"/>
        <v>0.02329631915</v>
      </c>
      <c r="N1626" s="180">
        <f t="shared" si="1629"/>
        <v>0.02453110638</v>
      </c>
      <c r="O1626" s="180">
        <f t="shared" si="1629"/>
        <v>0.02905865957</v>
      </c>
      <c r="P1626" s="180">
        <f t="shared" si="1629"/>
        <v>0.03375085106</v>
      </c>
      <c r="Q1626" s="180">
        <f t="shared" si="1629"/>
        <v>0.03539723404</v>
      </c>
      <c r="R1626" s="180">
        <f t="shared" si="1629"/>
        <v>0.03753753191</v>
      </c>
      <c r="S1626" s="180">
        <f t="shared" si="1629"/>
        <v>0.03811376596</v>
      </c>
      <c r="T1626" s="181">
        <f t="shared" si="3"/>
        <v>4.7</v>
      </c>
      <c r="U1626" s="182">
        <f t="shared" si="4"/>
        <v>43541</v>
      </c>
      <c r="V1626" s="182">
        <f t="shared" si="5"/>
        <v>43633</v>
      </c>
      <c r="W1626" s="182">
        <f t="shared" si="6"/>
        <v>43725</v>
      </c>
      <c r="X1626" s="181">
        <f t="shared" si="7"/>
        <v>181</v>
      </c>
      <c r="Y1626" s="181">
        <f t="shared" si="8"/>
        <v>273</v>
      </c>
      <c r="Z1626" s="181">
        <f t="shared" si="9"/>
        <v>365</v>
      </c>
      <c r="AA1626" s="155"/>
      <c r="AB1626" s="9"/>
      <c r="AC1626" s="9"/>
      <c r="AD1626" s="9"/>
      <c r="AE1626" s="9"/>
      <c r="AF1626" s="9"/>
      <c r="AG1626" s="9"/>
      <c r="AH1626" s="9"/>
    </row>
    <row r="1627" ht="15.75" customHeight="1">
      <c r="A1627" s="177">
        <v>43357.0</v>
      </c>
      <c r="B1627" s="178">
        <v>3.13</v>
      </c>
      <c r="C1627" s="178">
        <v>3.3</v>
      </c>
      <c r="D1627" s="178">
        <v>3.5</v>
      </c>
      <c r="E1627" s="178">
        <v>4.0</v>
      </c>
      <c r="F1627" s="178">
        <v>4.3</v>
      </c>
      <c r="G1627" s="178">
        <v>4.43</v>
      </c>
      <c r="H1627" s="178">
        <v>4.56</v>
      </c>
      <c r="I1627" s="178">
        <v>4.64</v>
      </c>
      <c r="J1627" s="178">
        <v>4.7</v>
      </c>
      <c r="K1627" s="179">
        <f>MAX(0,((T1627*(365/365))-VLOOKUP(A1627,VBMA!$A:$D,4,0))  /  (T1627* (365/365)   ))</f>
        <v>0.1963983051</v>
      </c>
      <c r="L1627" s="180">
        <f t="shared" ref="L1627:S1627" si="1630">(B1627*(1-$K1627) * (365/365))/100</f>
        <v>0.02515273305</v>
      </c>
      <c r="M1627" s="180">
        <f t="shared" si="1630"/>
        <v>0.02651885593</v>
      </c>
      <c r="N1627" s="180">
        <f t="shared" si="1630"/>
        <v>0.02812605932</v>
      </c>
      <c r="O1627" s="180">
        <f t="shared" si="1630"/>
        <v>0.0321440678</v>
      </c>
      <c r="P1627" s="180">
        <f t="shared" si="1630"/>
        <v>0.03455487288</v>
      </c>
      <c r="Q1627" s="180">
        <f t="shared" si="1630"/>
        <v>0.03559955508</v>
      </c>
      <c r="R1627" s="180">
        <f t="shared" si="1630"/>
        <v>0.03664423729</v>
      </c>
      <c r="S1627" s="180">
        <f t="shared" si="1630"/>
        <v>0.03728711864</v>
      </c>
      <c r="T1627" s="181">
        <f t="shared" si="3"/>
        <v>4.72</v>
      </c>
      <c r="U1627" s="182">
        <f t="shared" si="4"/>
        <v>43538</v>
      </c>
      <c r="V1627" s="182">
        <f t="shared" si="5"/>
        <v>43630</v>
      </c>
      <c r="W1627" s="182">
        <f t="shared" si="6"/>
        <v>43722</v>
      </c>
      <c r="X1627" s="181">
        <f t="shared" si="7"/>
        <v>181</v>
      </c>
      <c r="Y1627" s="181">
        <f t="shared" si="8"/>
        <v>273</v>
      </c>
      <c r="Z1627" s="181">
        <f t="shared" si="9"/>
        <v>365</v>
      </c>
      <c r="AA1627" s="155"/>
      <c r="AB1627" s="9"/>
      <c r="AC1627" s="9"/>
      <c r="AD1627" s="9"/>
      <c r="AE1627" s="9"/>
      <c r="AF1627" s="9"/>
      <c r="AG1627" s="9"/>
      <c r="AH1627" s="9"/>
    </row>
    <row r="1628" ht="15.75" customHeight="1">
      <c r="A1628" s="177">
        <v>43356.0</v>
      </c>
      <c r="B1628" s="178">
        <v>3.9</v>
      </c>
      <c r="C1628" s="178">
        <v>4.1</v>
      </c>
      <c r="D1628" s="178">
        <v>4.24</v>
      </c>
      <c r="E1628" s="178">
        <v>4.38</v>
      </c>
      <c r="F1628" s="178">
        <v>4.52</v>
      </c>
      <c r="G1628" s="178">
        <v>4.56</v>
      </c>
      <c r="H1628" s="178">
        <v>4.65</v>
      </c>
      <c r="I1628" s="178">
        <v>4.65</v>
      </c>
      <c r="J1628" s="178">
        <v>4.7</v>
      </c>
      <c r="K1628" s="179">
        <f>MAX(0,((T1628*(365/365))-VLOOKUP(A1628,VBMA!$A:$D,4,0))  /  (T1628* (365/365)   ))</f>
        <v>0.1425806452</v>
      </c>
      <c r="L1628" s="180">
        <f t="shared" ref="L1628:S1628" si="1631">(B1628*(1-$K1628) * (365/365))/100</f>
        <v>0.03343935484</v>
      </c>
      <c r="M1628" s="180">
        <f t="shared" si="1631"/>
        <v>0.03515419355</v>
      </c>
      <c r="N1628" s="180">
        <f t="shared" si="1631"/>
        <v>0.03635458065</v>
      </c>
      <c r="O1628" s="180">
        <f t="shared" si="1631"/>
        <v>0.03755496774</v>
      </c>
      <c r="P1628" s="180">
        <f t="shared" si="1631"/>
        <v>0.03875535484</v>
      </c>
      <c r="Q1628" s="180">
        <f t="shared" si="1631"/>
        <v>0.03909832258</v>
      </c>
      <c r="R1628" s="180">
        <f t="shared" si="1631"/>
        <v>0.03987</v>
      </c>
      <c r="S1628" s="180">
        <f t="shared" si="1631"/>
        <v>0.03987</v>
      </c>
      <c r="T1628" s="181">
        <f t="shared" si="3"/>
        <v>4.65</v>
      </c>
      <c r="U1628" s="182">
        <f t="shared" si="4"/>
        <v>43537</v>
      </c>
      <c r="V1628" s="182">
        <f t="shared" si="5"/>
        <v>43629</v>
      </c>
      <c r="W1628" s="182">
        <f t="shared" si="6"/>
        <v>43721</v>
      </c>
      <c r="X1628" s="181">
        <f t="shared" si="7"/>
        <v>181</v>
      </c>
      <c r="Y1628" s="181">
        <f t="shared" si="8"/>
        <v>273</v>
      </c>
      <c r="Z1628" s="181">
        <f t="shared" si="9"/>
        <v>365</v>
      </c>
      <c r="AA1628" s="155"/>
      <c r="AB1628" s="9"/>
      <c r="AC1628" s="9"/>
      <c r="AD1628" s="9"/>
      <c r="AE1628" s="9"/>
      <c r="AF1628" s="9"/>
      <c r="AG1628" s="9"/>
      <c r="AH1628" s="9"/>
    </row>
    <row r="1629" ht="15.75" customHeight="1">
      <c r="A1629" s="177">
        <v>43355.0</v>
      </c>
      <c r="B1629" s="178">
        <v>4.1</v>
      </c>
      <c r="C1629" s="178">
        <v>4.23</v>
      </c>
      <c r="D1629" s="178">
        <v>4.35</v>
      </c>
      <c r="E1629" s="178">
        <v>4.5</v>
      </c>
      <c r="F1629" s="178">
        <v>4.58</v>
      </c>
      <c r="G1629" s="178">
        <v>4.62</v>
      </c>
      <c r="H1629" s="178">
        <v>4.67</v>
      </c>
      <c r="I1629" s="178">
        <v>4.69</v>
      </c>
      <c r="J1629" s="178">
        <v>4.71</v>
      </c>
      <c r="K1629" s="179">
        <f>MAX(0,((T1629*(365/365))-VLOOKUP(A1629,VBMA!$A:$D,4,0))  /  (T1629* (365/365)   ))</f>
        <v>0.1416135881</v>
      </c>
      <c r="L1629" s="180">
        <f t="shared" ref="L1629:S1629" si="1632">(B1629*(1-$K1629) * (365/365))/100</f>
        <v>0.03519384289</v>
      </c>
      <c r="M1629" s="180">
        <f t="shared" si="1632"/>
        <v>0.03630974522</v>
      </c>
      <c r="N1629" s="180">
        <f t="shared" si="1632"/>
        <v>0.03733980892</v>
      </c>
      <c r="O1629" s="180">
        <f t="shared" si="1632"/>
        <v>0.03862738854</v>
      </c>
      <c r="P1629" s="180">
        <f t="shared" si="1632"/>
        <v>0.03931409766</v>
      </c>
      <c r="Q1629" s="180">
        <f t="shared" si="1632"/>
        <v>0.03965745223</v>
      </c>
      <c r="R1629" s="180">
        <f t="shared" si="1632"/>
        <v>0.04008664544</v>
      </c>
      <c r="S1629" s="180">
        <f t="shared" si="1632"/>
        <v>0.04025832272</v>
      </c>
      <c r="T1629" s="181">
        <f t="shared" si="3"/>
        <v>4.71</v>
      </c>
      <c r="U1629" s="182">
        <f t="shared" si="4"/>
        <v>43536</v>
      </c>
      <c r="V1629" s="182">
        <f t="shared" si="5"/>
        <v>43628</v>
      </c>
      <c r="W1629" s="182">
        <f t="shared" si="6"/>
        <v>43720</v>
      </c>
      <c r="X1629" s="181">
        <f t="shared" si="7"/>
        <v>181</v>
      </c>
      <c r="Y1629" s="181">
        <f t="shared" si="8"/>
        <v>273</v>
      </c>
      <c r="Z1629" s="181">
        <f t="shared" si="9"/>
        <v>365</v>
      </c>
      <c r="AA1629" s="155"/>
      <c r="AB1629" s="9"/>
      <c r="AC1629" s="9"/>
      <c r="AD1629" s="9"/>
      <c r="AE1629" s="9"/>
      <c r="AF1629" s="9"/>
      <c r="AG1629" s="9"/>
      <c r="AH1629" s="9"/>
    </row>
    <row r="1630" ht="15.75" customHeight="1">
      <c r="A1630" s="177">
        <v>43354.0</v>
      </c>
      <c r="B1630" s="178">
        <v>4.18</v>
      </c>
      <c r="C1630" s="178">
        <v>4.33</v>
      </c>
      <c r="D1630" s="178">
        <v>4.42</v>
      </c>
      <c r="E1630" s="178">
        <v>4.52</v>
      </c>
      <c r="F1630" s="178">
        <v>4.58</v>
      </c>
      <c r="G1630" s="178">
        <v>4.63</v>
      </c>
      <c r="H1630" s="178">
        <v>4.7</v>
      </c>
      <c r="I1630" s="178">
        <v>4.7</v>
      </c>
      <c r="J1630" s="178">
        <v>4.71</v>
      </c>
      <c r="K1630" s="179">
        <f>MAX(0,((T1630*(365/365))-VLOOKUP(A1630,VBMA!$A:$D,4,0))  /  (T1630* (365/365)   ))</f>
        <v>0.1140425532</v>
      </c>
      <c r="L1630" s="180">
        <f t="shared" ref="L1630:S1630" si="1633">(B1630*(1-$K1630) * (365/365))/100</f>
        <v>0.03703302128</v>
      </c>
      <c r="M1630" s="180">
        <f t="shared" si="1633"/>
        <v>0.03836195745</v>
      </c>
      <c r="N1630" s="180">
        <f t="shared" si="1633"/>
        <v>0.03915931915</v>
      </c>
      <c r="O1630" s="180">
        <f t="shared" si="1633"/>
        <v>0.0400452766</v>
      </c>
      <c r="P1630" s="180">
        <f t="shared" si="1633"/>
        <v>0.04057685106</v>
      </c>
      <c r="Q1630" s="180">
        <f t="shared" si="1633"/>
        <v>0.04101982979</v>
      </c>
      <c r="R1630" s="180">
        <f t="shared" si="1633"/>
        <v>0.04164</v>
      </c>
      <c r="S1630" s="180">
        <f t="shared" si="1633"/>
        <v>0.04164</v>
      </c>
      <c r="T1630" s="181">
        <f t="shared" si="3"/>
        <v>4.7</v>
      </c>
      <c r="U1630" s="182">
        <f t="shared" si="4"/>
        <v>43535</v>
      </c>
      <c r="V1630" s="182">
        <f t="shared" si="5"/>
        <v>43627</v>
      </c>
      <c r="W1630" s="182">
        <f t="shared" si="6"/>
        <v>43719</v>
      </c>
      <c r="X1630" s="181">
        <f t="shared" si="7"/>
        <v>181</v>
      </c>
      <c r="Y1630" s="181">
        <f t="shared" si="8"/>
        <v>273</v>
      </c>
      <c r="Z1630" s="181">
        <f t="shared" si="9"/>
        <v>365</v>
      </c>
      <c r="AA1630" s="155"/>
      <c r="AB1630" s="9"/>
      <c r="AC1630" s="9"/>
      <c r="AD1630" s="9"/>
      <c r="AE1630" s="9"/>
      <c r="AF1630" s="9"/>
      <c r="AG1630" s="9"/>
      <c r="AH1630" s="9"/>
    </row>
    <row r="1631" ht="15.75" customHeight="1">
      <c r="A1631" s="177">
        <v>43353.0</v>
      </c>
      <c r="B1631" s="178">
        <v>4.28</v>
      </c>
      <c r="C1631" s="178">
        <v>4.46</v>
      </c>
      <c r="D1631" s="178">
        <v>4.5</v>
      </c>
      <c r="E1631" s="178">
        <v>4.58</v>
      </c>
      <c r="F1631" s="178">
        <v>4.6</v>
      </c>
      <c r="G1631" s="178">
        <v>4.6</v>
      </c>
      <c r="H1631" s="178">
        <v>4.7</v>
      </c>
      <c r="I1631" s="178">
        <v>4.7</v>
      </c>
      <c r="J1631" s="178">
        <v>4.7</v>
      </c>
      <c r="K1631" s="179">
        <f>MAX(0,((T1631*(365/365))-VLOOKUP(A1631,VBMA!$A:$D,4,0))  /  (T1631* (365/365)   ))</f>
        <v>0.08510638298</v>
      </c>
      <c r="L1631" s="180">
        <f t="shared" ref="L1631:S1631" si="1634">(B1631*(1-$K1631) * (365/365))/100</f>
        <v>0.03915744681</v>
      </c>
      <c r="M1631" s="180">
        <f t="shared" si="1634"/>
        <v>0.04080425532</v>
      </c>
      <c r="N1631" s="180">
        <f t="shared" si="1634"/>
        <v>0.04117021277</v>
      </c>
      <c r="O1631" s="180">
        <f t="shared" si="1634"/>
        <v>0.04190212766</v>
      </c>
      <c r="P1631" s="180">
        <f t="shared" si="1634"/>
        <v>0.04208510638</v>
      </c>
      <c r="Q1631" s="180">
        <f t="shared" si="1634"/>
        <v>0.04208510638</v>
      </c>
      <c r="R1631" s="180">
        <f t="shared" si="1634"/>
        <v>0.043</v>
      </c>
      <c r="S1631" s="180">
        <f t="shared" si="1634"/>
        <v>0.043</v>
      </c>
      <c r="T1631" s="181">
        <f t="shared" si="3"/>
        <v>4.7</v>
      </c>
      <c r="U1631" s="182">
        <f t="shared" si="4"/>
        <v>43534</v>
      </c>
      <c r="V1631" s="182">
        <f t="shared" si="5"/>
        <v>43626</v>
      </c>
      <c r="W1631" s="182">
        <f t="shared" si="6"/>
        <v>43718</v>
      </c>
      <c r="X1631" s="181">
        <f t="shared" si="7"/>
        <v>181</v>
      </c>
      <c r="Y1631" s="181">
        <f t="shared" si="8"/>
        <v>273</v>
      </c>
      <c r="Z1631" s="181">
        <f t="shared" si="9"/>
        <v>365</v>
      </c>
      <c r="AA1631" s="155"/>
      <c r="AB1631" s="9"/>
      <c r="AC1631" s="9"/>
      <c r="AD1631" s="9"/>
      <c r="AE1631" s="9"/>
      <c r="AF1631" s="9"/>
      <c r="AG1631" s="9"/>
      <c r="AH1631" s="9"/>
    </row>
    <row r="1632" ht="15.75" customHeight="1">
      <c r="A1632" s="177">
        <v>43350.0</v>
      </c>
      <c r="B1632" s="178">
        <v>4.33</v>
      </c>
      <c r="C1632" s="178">
        <v>4.51</v>
      </c>
      <c r="D1632" s="178">
        <v>4.57</v>
      </c>
      <c r="E1632" s="178">
        <v>4.65</v>
      </c>
      <c r="F1632" s="178">
        <v>4.67</v>
      </c>
      <c r="G1632" s="178">
        <v>4.69</v>
      </c>
      <c r="H1632" s="178">
        <v>4.72</v>
      </c>
      <c r="I1632" s="178">
        <v>4.74</v>
      </c>
      <c r="J1632" s="178">
        <v>4.74</v>
      </c>
      <c r="K1632" s="179">
        <f>MAX(0,((T1632*(365/365))-VLOOKUP(A1632,VBMA!$A:$D,4,0))  /  (T1632* (365/365)   ))</f>
        <v>0.09768907563</v>
      </c>
      <c r="L1632" s="180">
        <f t="shared" ref="L1632:S1632" si="1635">(B1632*(1-$K1632) * (365/365))/100</f>
        <v>0.03907006303</v>
      </c>
      <c r="M1632" s="180">
        <f t="shared" si="1635"/>
        <v>0.04069422269</v>
      </c>
      <c r="N1632" s="180">
        <f t="shared" si="1635"/>
        <v>0.04123560924</v>
      </c>
      <c r="O1632" s="180">
        <f t="shared" si="1635"/>
        <v>0.04195745798</v>
      </c>
      <c r="P1632" s="180">
        <f t="shared" si="1635"/>
        <v>0.04213792017</v>
      </c>
      <c r="Q1632" s="180">
        <f t="shared" si="1635"/>
        <v>0.04231838235</v>
      </c>
      <c r="R1632" s="180">
        <f t="shared" si="1635"/>
        <v>0.04258907563</v>
      </c>
      <c r="S1632" s="180">
        <f t="shared" si="1635"/>
        <v>0.04276953782</v>
      </c>
      <c r="T1632" s="181">
        <f t="shared" si="3"/>
        <v>4.76</v>
      </c>
      <c r="U1632" s="182">
        <f t="shared" si="4"/>
        <v>43531</v>
      </c>
      <c r="V1632" s="182">
        <f t="shared" si="5"/>
        <v>43623</v>
      </c>
      <c r="W1632" s="182">
        <f t="shared" si="6"/>
        <v>43715</v>
      </c>
      <c r="X1632" s="181">
        <f t="shared" si="7"/>
        <v>181</v>
      </c>
      <c r="Y1632" s="181">
        <f t="shared" si="8"/>
        <v>273</v>
      </c>
      <c r="Z1632" s="181">
        <f t="shared" si="9"/>
        <v>365</v>
      </c>
      <c r="AA1632" s="155"/>
      <c r="AB1632" s="9"/>
      <c r="AC1632" s="9"/>
      <c r="AD1632" s="9"/>
      <c r="AE1632" s="9"/>
      <c r="AF1632" s="9"/>
      <c r="AG1632" s="9"/>
      <c r="AH1632" s="9"/>
    </row>
    <row r="1633" ht="15.75" customHeight="1">
      <c r="A1633" s="177">
        <v>43349.0</v>
      </c>
      <c r="B1633" s="178">
        <v>4.43</v>
      </c>
      <c r="C1633" s="178">
        <v>4.53</v>
      </c>
      <c r="D1633" s="178">
        <v>4.55</v>
      </c>
      <c r="E1633" s="178">
        <v>4.63</v>
      </c>
      <c r="F1633" s="178">
        <v>4.65</v>
      </c>
      <c r="G1633" s="178">
        <v>4.67</v>
      </c>
      <c r="H1633" s="178">
        <v>4.7</v>
      </c>
      <c r="I1633" s="178">
        <v>4.72</v>
      </c>
      <c r="J1633" s="178">
        <v>4.72</v>
      </c>
      <c r="K1633" s="179">
        <f>MAX(0,((T1633*(365/365))-VLOOKUP(A1633,VBMA!$A:$D,4,0))  /  (T1633* (365/365)   ))</f>
        <v>0.1018987342</v>
      </c>
      <c r="L1633" s="180">
        <f t="shared" ref="L1633:S1633" si="1636">(B1633*(1-$K1633) * (365/365))/100</f>
        <v>0.03978588608</v>
      </c>
      <c r="M1633" s="180">
        <f t="shared" si="1636"/>
        <v>0.04068398734</v>
      </c>
      <c r="N1633" s="180">
        <f t="shared" si="1636"/>
        <v>0.04086360759</v>
      </c>
      <c r="O1633" s="180">
        <f t="shared" si="1636"/>
        <v>0.04158208861</v>
      </c>
      <c r="P1633" s="180">
        <f t="shared" si="1636"/>
        <v>0.04176170886</v>
      </c>
      <c r="Q1633" s="180">
        <f t="shared" si="1636"/>
        <v>0.04194132911</v>
      </c>
      <c r="R1633" s="180">
        <f t="shared" si="1636"/>
        <v>0.04221075949</v>
      </c>
      <c r="S1633" s="180">
        <f t="shared" si="1636"/>
        <v>0.04239037975</v>
      </c>
      <c r="T1633" s="181">
        <f t="shared" si="3"/>
        <v>4.74</v>
      </c>
      <c r="U1633" s="182">
        <f t="shared" si="4"/>
        <v>43530</v>
      </c>
      <c r="V1633" s="182">
        <f t="shared" si="5"/>
        <v>43622</v>
      </c>
      <c r="W1633" s="182">
        <f t="shared" si="6"/>
        <v>43714</v>
      </c>
      <c r="X1633" s="181">
        <f t="shared" si="7"/>
        <v>181</v>
      </c>
      <c r="Y1633" s="181">
        <f t="shared" si="8"/>
        <v>273</v>
      </c>
      <c r="Z1633" s="181">
        <f t="shared" si="9"/>
        <v>365</v>
      </c>
      <c r="AA1633" s="155"/>
      <c r="AB1633" s="9"/>
      <c r="AC1633" s="9"/>
      <c r="AD1633" s="9"/>
      <c r="AE1633" s="9"/>
      <c r="AF1633" s="9"/>
      <c r="AG1633" s="9"/>
      <c r="AH1633" s="9"/>
    </row>
    <row r="1634" ht="15.75" customHeight="1">
      <c r="A1634" s="177">
        <v>43348.0</v>
      </c>
      <c r="B1634" s="178">
        <v>4.4</v>
      </c>
      <c r="C1634" s="178">
        <v>4.58</v>
      </c>
      <c r="D1634" s="178">
        <v>4.6</v>
      </c>
      <c r="E1634" s="178">
        <v>4.66</v>
      </c>
      <c r="F1634" s="178">
        <v>4.66</v>
      </c>
      <c r="G1634" s="178">
        <v>4.67</v>
      </c>
      <c r="H1634" s="178">
        <v>4.7</v>
      </c>
      <c r="I1634" s="178">
        <v>4.7</v>
      </c>
      <c r="J1634" s="178">
        <v>4.7</v>
      </c>
      <c r="K1634" s="179">
        <f>MAX(0,((T1634*(365/365))-VLOOKUP(A1634,VBMA!$A:$D,4,0))  /  (T1634* (365/365)   ))</f>
        <v>0.1136170213</v>
      </c>
      <c r="L1634" s="180">
        <f t="shared" ref="L1634:S1634" si="1637">(B1634*(1-$K1634) * (365/365))/100</f>
        <v>0.03900085106</v>
      </c>
      <c r="M1634" s="180">
        <f t="shared" si="1637"/>
        <v>0.04059634043</v>
      </c>
      <c r="N1634" s="180">
        <f t="shared" si="1637"/>
        <v>0.04077361702</v>
      </c>
      <c r="O1634" s="180">
        <f t="shared" si="1637"/>
        <v>0.04130544681</v>
      </c>
      <c r="P1634" s="180">
        <f t="shared" si="1637"/>
        <v>0.04130544681</v>
      </c>
      <c r="Q1634" s="180">
        <f t="shared" si="1637"/>
        <v>0.04139408511</v>
      </c>
      <c r="R1634" s="180">
        <f t="shared" si="1637"/>
        <v>0.04166</v>
      </c>
      <c r="S1634" s="180">
        <f t="shared" si="1637"/>
        <v>0.04166</v>
      </c>
      <c r="T1634" s="181">
        <f t="shared" si="3"/>
        <v>4.7</v>
      </c>
      <c r="U1634" s="182">
        <f t="shared" si="4"/>
        <v>43529</v>
      </c>
      <c r="V1634" s="182">
        <f t="shared" si="5"/>
        <v>43621</v>
      </c>
      <c r="W1634" s="182">
        <f t="shared" si="6"/>
        <v>43713</v>
      </c>
      <c r="X1634" s="181">
        <f t="shared" si="7"/>
        <v>181</v>
      </c>
      <c r="Y1634" s="181">
        <f t="shared" si="8"/>
        <v>273</v>
      </c>
      <c r="Z1634" s="181">
        <f t="shared" si="9"/>
        <v>365</v>
      </c>
      <c r="AA1634" s="155"/>
      <c r="AB1634" s="9"/>
      <c r="AC1634" s="9"/>
      <c r="AD1634" s="9"/>
      <c r="AE1634" s="9"/>
      <c r="AF1634" s="9"/>
      <c r="AG1634" s="9"/>
      <c r="AH1634" s="9"/>
    </row>
    <row r="1635" ht="15.75" customHeight="1">
      <c r="A1635" s="177">
        <v>43347.0</v>
      </c>
      <c r="B1635" s="178">
        <v>4.44</v>
      </c>
      <c r="C1635" s="178">
        <v>4.56</v>
      </c>
      <c r="D1635" s="178">
        <v>4.6</v>
      </c>
      <c r="E1635" s="178">
        <v>4.68</v>
      </c>
      <c r="F1635" s="178">
        <v>4.7</v>
      </c>
      <c r="G1635" s="178">
        <v>4.72</v>
      </c>
      <c r="H1635" s="178">
        <v>4.74</v>
      </c>
      <c r="I1635" s="178">
        <v>4.74</v>
      </c>
      <c r="J1635" s="178">
        <v>4.74</v>
      </c>
      <c r="K1635" s="179">
        <f>MAX(0,((T1635*(365/365))-VLOOKUP(A1635,VBMA!$A:$D,4,0))  /  (T1635* (365/365)   ))</f>
        <v>0.1242616034</v>
      </c>
      <c r="L1635" s="180">
        <f t="shared" ref="L1635:S1635" si="1638">(B1635*(1-$K1635) * (365/365))/100</f>
        <v>0.03888278481</v>
      </c>
      <c r="M1635" s="180">
        <f t="shared" si="1638"/>
        <v>0.03993367089</v>
      </c>
      <c r="N1635" s="180">
        <f t="shared" si="1638"/>
        <v>0.04028396624</v>
      </c>
      <c r="O1635" s="180">
        <f t="shared" si="1638"/>
        <v>0.04098455696</v>
      </c>
      <c r="P1635" s="180">
        <f t="shared" si="1638"/>
        <v>0.04115970464</v>
      </c>
      <c r="Q1635" s="180">
        <f t="shared" si="1638"/>
        <v>0.04133485232</v>
      </c>
      <c r="R1635" s="180">
        <f t="shared" si="1638"/>
        <v>0.04151</v>
      </c>
      <c r="S1635" s="180">
        <f t="shared" si="1638"/>
        <v>0.04151</v>
      </c>
      <c r="T1635" s="181">
        <f t="shared" si="3"/>
        <v>4.74</v>
      </c>
      <c r="U1635" s="182">
        <f t="shared" si="4"/>
        <v>43528</v>
      </c>
      <c r="V1635" s="182">
        <f t="shared" si="5"/>
        <v>43620</v>
      </c>
      <c r="W1635" s="182">
        <f t="shared" si="6"/>
        <v>43712</v>
      </c>
      <c r="X1635" s="181">
        <f t="shared" si="7"/>
        <v>181</v>
      </c>
      <c r="Y1635" s="181">
        <f t="shared" si="8"/>
        <v>273</v>
      </c>
      <c r="Z1635" s="181">
        <f t="shared" si="9"/>
        <v>365</v>
      </c>
      <c r="AA1635" s="155"/>
      <c r="AB1635" s="9"/>
      <c r="AC1635" s="9"/>
      <c r="AD1635" s="9"/>
      <c r="AE1635" s="9"/>
      <c r="AF1635" s="9"/>
      <c r="AG1635" s="9"/>
      <c r="AH1635" s="9"/>
    </row>
    <row r="1636" ht="15.75" customHeight="1">
      <c r="A1636" s="177">
        <v>43343.0</v>
      </c>
      <c r="B1636" s="178">
        <v>4.36</v>
      </c>
      <c r="C1636" s="178">
        <v>4.56</v>
      </c>
      <c r="D1636" s="178">
        <v>4.58</v>
      </c>
      <c r="E1636" s="178">
        <v>4.66</v>
      </c>
      <c r="F1636" s="178">
        <v>4.68</v>
      </c>
      <c r="G1636" s="178">
        <v>4.68</v>
      </c>
      <c r="H1636" s="178">
        <v>4.73</v>
      </c>
      <c r="I1636" s="178">
        <v>4.73</v>
      </c>
      <c r="J1636" s="178">
        <v>4.73</v>
      </c>
      <c r="K1636" s="179">
        <f>MAX(0,((T1636*(365/365))-VLOOKUP(A1636,VBMA!$A:$D,4,0))  /  (T1636* (365/365)   ))</f>
        <v>0.1260042283</v>
      </c>
      <c r="L1636" s="180">
        <f t="shared" ref="L1636:S1636" si="1639">(B1636*(1-$K1636) * (365/365))/100</f>
        <v>0.03810621564</v>
      </c>
      <c r="M1636" s="180">
        <f t="shared" si="1639"/>
        <v>0.03985420719</v>
      </c>
      <c r="N1636" s="180">
        <f t="shared" si="1639"/>
        <v>0.04002900634</v>
      </c>
      <c r="O1636" s="180">
        <f t="shared" si="1639"/>
        <v>0.04072820296</v>
      </c>
      <c r="P1636" s="180">
        <f t="shared" si="1639"/>
        <v>0.04090300211</v>
      </c>
      <c r="Q1636" s="180">
        <f t="shared" si="1639"/>
        <v>0.04090300211</v>
      </c>
      <c r="R1636" s="180">
        <f t="shared" si="1639"/>
        <v>0.04134</v>
      </c>
      <c r="S1636" s="180">
        <f t="shared" si="1639"/>
        <v>0.04134</v>
      </c>
      <c r="T1636" s="181">
        <f t="shared" si="3"/>
        <v>4.73</v>
      </c>
      <c r="U1636" s="182">
        <f t="shared" si="4"/>
        <v>43527</v>
      </c>
      <c r="V1636" s="182">
        <f t="shared" si="5"/>
        <v>43616</v>
      </c>
      <c r="W1636" s="182">
        <f t="shared" si="6"/>
        <v>43708</v>
      </c>
      <c r="X1636" s="181">
        <f t="shared" si="7"/>
        <v>184</v>
      </c>
      <c r="Y1636" s="181">
        <f t="shared" si="8"/>
        <v>273</v>
      </c>
      <c r="Z1636" s="181">
        <f t="shared" si="9"/>
        <v>365</v>
      </c>
      <c r="AA1636" s="155"/>
      <c r="AB1636" s="9"/>
      <c r="AC1636" s="9"/>
      <c r="AD1636" s="9"/>
      <c r="AE1636" s="9"/>
      <c r="AF1636" s="9"/>
      <c r="AG1636" s="9"/>
      <c r="AH1636" s="9"/>
    </row>
    <row r="1637" ht="15.75" customHeight="1">
      <c r="A1637" s="177">
        <v>43342.0</v>
      </c>
      <c r="B1637" s="178">
        <v>4.42</v>
      </c>
      <c r="C1637" s="178">
        <v>4.54</v>
      </c>
      <c r="D1637" s="178">
        <v>4.62</v>
      </c>
      <c r="E1637" s="178">
        <v>4.68</v>
      </c>
      <c r="F1637" s="178">
        <v>4.7</v>
      </c>
      <c r="G1637" s="178">
        <v>4.71</v>
      </c>
      <c r="H1637" s="178">
        <v>4.71</v>
      </c>
      <c r="I1637" s="178">
        <v>4.71</v>
      </c>
      <c r="J1637" s="178">
        <v>4.71</v>
      </c>
      <c r="K1637" s="179">
        <f>MAX(0,((T1637*(365/365))-VLOOKUP(A1637,VBMA!$A:$D,4,0))  /  (T1637* (365/365)   ))</f>
        <v>0.1242038217</v>
      </c>
      <c r="L1637" s="180">
        <f t="shared" ref="L1637:S1637" si="1640">(B1637*(1-$K1637) * (365/365))/100</f>
        <v>0.03871019108</v>
      </c>
      <c r="M1637" s="180">
        <f t="shared" si="1640"/>
        <v>0.0397611465</v>
      </c>
      <c r="N1637" s="180">
        <f t="shared" si="1640"/>
        <v>0.04046178344</v>
      </c>
      <c r="O1637" s="180">
        <f t="shared" si="1640"/>
        <v>0.04098726115</v>
      </c>
      <c r="P1637" s="180">
        <f t="shared" si="1640"/>
        <v>0.04116242038</v>
      </c>
      <c r="Q1637" s="180">
        <f t="shared" si="1640"/>
        <v>0.04125</v>
      </c>
      <c r="R1637" s="180">
        <f t="shared" si="1640"/>
        <v>0.04125</v>
      </c>
      <c r="S1637" s="180">
        <f t="shared" si="1640"/>
        <v>0.04125</v>
      </c>
      <c r="T1637" s="181">
        <f t="shared" si="3"/>
        <v>4.71</v>
      </c>
      <c r="U1637" s="182">
        <f t="shared" si="4"/>
        <v>43526</v>
      </c>
      <c r="V1637" s="182">
        <f t="shared" si="5"/>
        <v>43615</v>
      </c>
      <c r="W1637" s="182">
        <f t="shared" si="6"/>
        <v>43707</v>
      </c>
      <c r="X1637" s="181">
        <f t="shared" si="7"/>
        <v>184</v>
      </c>
      <c r="Y1637" s="181">
        <f t="shared" si="8"/>
        <v>273</v>
      </c>
      <c r="Z1637" s="181">
        <f t="shared" si="9"/>
        <v>365</v>
      </c>
      <c r="AA1637" s="155"/>
      <c r="AB1637" s="9"/>
      <c r="AC1637" s="9"/>
      <c r="AD1637" s="9"/>
      <c r="AE1637" s="9"/>
      <c r="AF1637" s="9"/>
      <c r="AG1637" s="9"/>
      <c r="AH1637" s="9"/>
    </row>
    <row r="1638" ht="15.75" customHeight="1">
      <c r="A1638" s="177">
        <v>43341.0</v>
      </c>
      <c r="B1638" s="178">
        <v>4.42</v>
      </c>
      <c r="C1638" s="178">
        <v>4.55</v>
      </c>
      <c r="D1638" s="178">
        <v>4.65</v>
      </c>
      <c r="E1638" s="178">
        <v>4.7</v>
      </c>
      <c r="F1638" s="178">
        <v>4.72</v>
      </c>
      <c r="G1638" s="178">
        <v>4.73</v>
      </c>
      <c r="H1638" s="178">
        <v>4.75</v>
      </c>
      <c r="I1638" s="178">
        <v>4.76</v>
      </c>
      <c r="J1638" s="178">
        <v>4.78</v>
      </c>
      <c r="K1638" s="179">
        <f>MAX(0,((T1638*(365/365))-VLOOKUP(A1638,VBMA!$A:$D,4,0))  /  (T1638* (365/365)   ))</f>
        <v>0.1315079141</v>
      </c>
      <c r="L1638" s="180">
        <f t="shared" ref="L1638:S1638" si="1641">(B1638*(1-$K1638) * (365/365))/100</f>
        <v>0.0383873502</v>
      </c>
      <c r="M1638" s="180">
        <f t="shared" si="1641"/>
        <v>0.03951638991</v>
      </c>
      <c r="N1638" s="180">
        <f t="shared" si="1641"/>
        <v>0.040384882</v>
      </c>
      <c r="O1638" s="180">
        <f t="shared" si="1641"/>
        <v>0.04081912804</v>
      </c>
      <c r="P1638" s="180">
        <f t="shared" si="1641"/>
        <v>0.04099282646</v>
      </c>
      <c r="Q1638" s="180">
        <f t="shared" si="1641"/>
        <v>0.04107967566</v>
      </c>
      <c r="R1638" s="180">
        <f t="shared" si="1641"/>
        <v>0.04125337408</v>
      </c>
      <c r="S1638" s="180">
        <f t="shared" si="1641"/>
        <v>0.04134022329</v>
      </c>
      <c r="T1638" s="181">
        <f t="shared" si="3"/>
        <v>4.770337079</v>
      </c>
      <c r="U1638" s="182">
        <f t="shared" si="4"/>
        <v>43525</v>
      </c>
      <c r="V1638" s="182">
        <f t="shared" si="5"/>
        <v>43614</v>
      </c>
      <c r="W1638" s="182">
        <f t="shared" si="6"/>
        <v>43706</v>
      </c>
      <c r="X1638" s="181">
        <f t="shared" si="7"/>
        <v>184</v>
      </c>
      <c r="Y1638" s="181">
        <f t="shared" si="8"/>
        <v>273</v>
      </c>
      <c r="Z1638" s="181">
        <f t="shared" si="9"/>
        <v>365</v>
      </c>
      <c r="AA1638" s="155"/>
      <c r="AB1638" s="9"/>
      <c r="AC1638" s="9"/>
      <c r="AD1638" s="9"/>
      <c r="AE1638" s="9"/>
      <c r="AF1638" s="9"/>
      <c r="AG1638" s="9"/>
      <c r="AH1638" s="9"/>
    </row>
    <row r="1639" ht="15.75" customHeight="1">
      <c r="A1639" s="177">
        <v>43340.0</v>
      </c>
      <c r="B1639" s="178">
        <v>4.55</v>
      </c>
      <c r="C1639" s="178">
        <v>4.62</v>
      </c>
      <c r="D1639" s="178">
        <v>4.67</v>
      </c>
      <c r="E1639" s="178">
        <v>4.68</v>
      </c>
      <c r="F1639" s="178">
        <v>4.7</v>
      </c>
      <c r="G1639" s="178">
        <v>4.73</v>
      </c>
      <c r="H1639" s="178">
        <v>4.74</v>
      </c>
      <c r="I1639" s="178">
        <v>4.75</v>
      </c>
      <c r="J1639" s="178">
        <v>4.76</v>
      </c>
      <c r="K1639" s="179">
        <f>MAX(0,((T1639*(365/365))-VLOOKUP(A1639,VBMA!$A:$D,4,0))  /  (T1639* (365/365)   ))</f>
        <v>0.1301036184</v>
      </c>
      <c r="L1639" s="180">
        <f t="shared" ref="L1639:S1639" si="1642">(B1639*(1-$K1639) * (365/365))/100</f>
        <v>0.03958028536</v>
      </c>
      <c r="M1639" s="180">
        <f t="shared" si="1642"/>
        <v>0.04018921283</v>
      </c>
      <c r="N1639" s="180">
        <f t="shared" si="1642"/>
        <v>0.04062416102</v>
      </c>
      <c r="O1639" s="180">
        <f t="shared" si="1642"/>
        <v>0.04071115066</v>
      </c>
      <c r="P1639" s="180">
        <f t="shared" si="1642"/>
        <v>0.04088512994</v>
      </c>
      <c r="Q1639" s="180">
        <f t="shared" si="1642"/>
        <v>0.04114609885</v>
      </c>
      <c r="R1639" s="180">
        <f t="shared" si="1642"/>
        <v>0.04123308849</v>
      </c>
      <c r="S1639" s="180">
        <f t="shared" si="1642"/>
        <v>0.04132007813</v>
      </c>
      <c r="T1639" s="181">
        <f t="shared" si="3"/>
        <v>4.760337079</v>
      </c>
      <c r="U1639" s="182">
        <f t="shared" si="4"/>
        <v>43524</v>
      </c>
      <c r="V1639" s="182">
        <f t="shared" si="5"/>
        <v>43613</v>
      </c>
      <c r="W1639" s="182">
        <f t="shared" si="6"/>
        <v>43705</v>
      </c>
      <c r="X1639" s="181">
        <f t="shared" si="7"/>
        <v>184</v>
      </c>
      <c r="Y1639" s="181">
        <f t="shared" si="8"/>
        <v>273</v>
      </c>
      <c r="Z1639" s="181">
        <f t="shared" si="9"/>
        <v>365</v>
      </c>
      <c r="AA1639" s="155"/>
      <c r="AB1639" s="9"/>
      <c r="AC1639" s="9"/>
      <c r="AD1639" s="9"/>
      <c r="AE1639" s="9"/>
      <c r="AF1639" s="9"/>
      <c r="AG1639" s="9"/>
      <c r="AH1639" s="9"/>
    </row>
    <row r="1640" ht="15.75" customHeight="1">
      <c r="A1640" s="177">
        <v>43339.0</v>
      </c>
      <c r="B1640" s="178">
        <v>4.59</v>
      </c>
      <c r="C1640" s="178">
        <v>4.67</v>
      </c>
      <c r="D1640" s="178">
        <v>4.69</v>
      </c>
      <c r="E1640" s="178">
        <v>4.69</v>
      </c>
      <c r="F1640" s="178">
        <v>4.69</v>
      </c>
      <c r="G1640" s="178">
        <v>4.71</v>
      </c>
      <c r="H1640" s="178">
        <v>4.73</v>
      </c>
      <c r="I1640" s="178">
        <v>4.76</v>
      </c>
      <c r="J1640" s="178">
        <v>4.76</v>
      </c>
      <c r="K1640" s="179">
        <f>MAX(0,((T1640*(365/365))-VLOOKUP(A1640,VBMA!$A:$D,4,0))  /  (T1640* (365/365)   ))</f>
        <v>0.1373428705</v>
      </c>
      <c r="L1640" s="180">
        <f t="shared" ref="L1640:S1640" si="1643">(B1640*(1-$K1640) * (365/365))/100</f>
        <v>0.03959596224</v>
      </c>
      <c r="M1640" s="180">
        <f t="shared" si="1643"/>
        <v>0.04028608795</v>
      </c>
      <c r="N1640" s="180">
        <f t="shared" si="1643"/>
        <v>0.04045861937</v>
      </c>
      <c r="O1640" s="180">
        <f t="shared" si="1643"/>
        <v>0.04045861937</v>
      </c>
      <c r="P1640" s="180">
        <f t="shared" si="1643"/>
        <v>0.04045861937</v>
      </c>
      <c r="Q1640" s="180">
        <f t="shared" si="1643"/>
        <v>0.0406311508</v>
      </c>
      <c r="R1640" s="180">
        <f t="shared" si="1643"/>
        <v>0.04080368222</v>
      </c>
      <c r="S1640" s="180">
        <f t="shared" si="1643"/>
        <v>0.04106247936</v>
      </c>
      <c r="T1640" s="181">
        <f t="shared" si="3"/>
        <v>4.791011236</v>
      </c>
      <c r="U1640" s="182">
        <f t="shared" si="4"/>
        <v>43523</v>
      </c>
      <c r="V1640" s="182">
        <f t="shared" si="5"/>
        <v>43612</v>
      </c>
      <c r="W1640" s="182">
        <f t="shared" si="6"/>
        <v>43704</v>
      </c>
      <c r="X1640" s="181">
        <f t="shared" si="7"/>
        <v>184</v>
      </c>
      <c r="Y1640" s="181">
        <f t="shared" si="8"/>
        <v>273</v>
      </c>
      <c r="Z1640" s="181">
        <f t="shared" si="9"/>
        <v>365</v>
      </c>
      <c r="AA1640" s="155"/>
      <c r="AB1640" s="9"/>
      <c r="AC1640" s="9"/>
      <c r="AD1640" s="9"/>
      <c r="AE1640" s="9"/>
      <c r="AF1640" s="9"/>
      <c r="AG1640" s="9"/>
      <c r="AH1640" s="9"/>
    </row>
    <row r="1641" ht="15.75" customHeight="1">
      <c r="A1641" s="177">
        <v>43336.0</v>
      </c>
      <c r="B1641" s="178">
        <v>4.65</v>
      </c>
      <c r="C1641" s="178">
        <v>4.67</v>
      </c>
      <c r="D1641" s="178">
        <v>4.69</v>
      </c>
      <c r="E1641" s="178">
        <v>4.7</v>
      </c>
      <c r="F1641" s="178">
        <v>4.72</v>
      </c>
      <c r="G1641" s="178">
        <v>4.73</v>
      </c>
      <c r="H1641" s="178">
        <v>4.73</v>
      </c>
      <c r="I1641" s="178">
        <v>4.75</v>
      </c>
      <c r="J1641" s="178">
        <v>4.75</v>
      </c>
      <c r="K1641" s="179">
        <f>MAX(0,((T1641*(365/365))-VLOOKUP(A1641,VBMA!$A:$D,4,0))  /  (T1641* (365/365)   ))</f>
        <v>0.1481287831</v>
      </c>
      <c r="L1641" s="180">
        <f t="shared" ref="L1641:S1641" si="1644">(B1641*(1-$K1641) * (365/365))/100</f>
        <v>0.03961201159</v>
      </c>
      <c r="M1641" s="180">
        <f t="shared" si="1644"/>
        <v>0.03978238583</v>
      </c>
      <c r="N1641" s="180">
        <f t="shared" si="1644"/>
        <v>0.03995276007</v>
      </c>
      <c r="O1641" s="180">
        <f t="shared" si="1644"/>
        <v>0.0400379472</v>
      </c>
      <c r="P1641" s="180">
        <f t="shared" si="1644"/>
        <v>0.04020832144</v>
      </c>
      <c r="Q1641" s="180">
        <f t="shared" si="1644"/>
        <v>0.04029350856</v>
      </c>
      <c r="R1641" s="180">
        <f t="shared" si="1644"/>
        <v>0.04029350856</v>
      </c>
      <c r="S1641" s="180">
        <f t="shared" si="1644"/>
        <v>0.0404638828</v>
      </c>
      <c r="T1641" s="181">
        <f t="shared" si="3"/>
        <v>4.770674157</v>
      </c>
      <c r="U1641" s="182">
        <f t="shared" si="4"/>
        <v>43520</v>
      </c>
      <c r="V1641" s="182">
        <f t="shared" si="5"/>
        <v>43609</v>
      </c>
      <c r="W1641" s="182">
        <f t="shared" si="6"/>
        <v>43701</v>
      </c>
      <c r="X1641" s="181">
        <f t="shared" si="7"/>
        <v>184</v>
      </c>
      <c r="Y1641" s="181">
        <f t="shared" si="8"/>
        <v>273</v>
      </c>
      <c r="Z1641" s="181">
        <f t="shared" si="9"/>
        <v>365</v>
      </c>
      <c r="AA1641" s="155"/>
      <c r="AB1641" s="9"/>
      <c r="AC1641" s="9"/>
      <c r="AD1641" s="9"/>
      <c r="AE1641" s="9"/>
      <c r="AF1641" s="9"/>
      <c r="AG1641" s="9"/>
      <c r="AH1641" s="9"/>
    </row>
    <row r="1642" ht="15.75" customHeight="1">
      <c r="A1642" s="177">
        <v>43335.0</v>
      </c>
      <c r="B1642" s="178">
        <v>4.6</v>
      </c>
      <c r="C1642" s="178">
        <v>4.64</v>
      </c>
      <c r="D1642" s="178">
        <v>4.67</v>
      </c>
      <c r="E1642" s="178">
        <v>4.72</v>
      </c>
      <c r="F1642" s="178">
        <v>4.72</v>
      </c>
      <c r="G1642" s="178">
        <v>4.74</v>
      </c>
      <c r="H1642" s="178">
        <v>4.76</v>
      </c>
      <c r="I1642" s="178">
        <v>4.76</v>
      </c>
      <c r="J1642" s="178">
        <v>4.79</v>
      </c>
      <c r="K1642" s="179">
        <f>MAX(0,((T1642*(365/365))-VLOOKUP(A1642,VBMA!$A:$D,4,0))  /  (T1642* (365/365)   ))</f>
        <v>0.156092437</v>
      </c>
      <c r="L1642" s="180">
        <f t="shared" ref="L1642:S1642" si="1645">(B1642*(1-$K1642) * (365/365))/100</f>
        <v>0.0388197479</v>
      </c>
      <c r="M1642" s="180">
        <f t="shared" si="1645"/>
        <v>0.03915731092</v>
      </c>
      <c r="N1642" s="180">
        <f t="shared" si="1645"/>
        <v>0.03941048319</v>
      </c>
      <c r="O1642" s="180">
        <f t="shared" si="1645"/>
        <v>0.03983243697</v>
      </c>
      <c r="P1642" s="180">
        <f t="shared" si="1645"/>
        <v>0.03983243697</v>
      </c>
      <c r="Q1642" s="180">
        <f t="shared" si="1645"/>
        <v>0.04000121849</v>
      </c>
      <c r="R1642" s="180">
        <f t="shared" si="1645"/>
        <v>0.04017</v>
      </c>
      <c r="S1642" s="180">
        <f t="shared" si="1645"/>
        <v>0.04017</v>
      </c>
      <c r="T1642" s="181">
        <f t="shared" si="3"/>
        <v>4.76</v>
      </c>
      <c r="U1642" s="182">
        <f t="shared" si="4"/>
        <v>43519</v>
      </c>
      <c r="V1642" s="182">
        <f t="shared" si="5"/>
        <v>43608</v>
      </c>
      <c r="W1642" s="182">
        <f t="shared" si="6"/>
        <v>43700</v>
      </c>
      <c r="X1642" s="181">
        <f t="shared" si="7"/>
        <v>184</v>
      </c>
      <c r="Y1642" s="181">
        <f t="shared" si="8"/>
        <v>273</v>
      </c>
      <c r="Z1642" s="181">
        <f t="shared" si="9"/>
        <v>365</v>
      </c>
      <c r="AA1642" s="155"/>
      <c r="AB1642" s="9"/>
      <c r="AC1642" s="9"/>
      <c r="AD1642" s="9"/>
      <c r="AE1642" s="9"/>
      <c r="AF1642" s="9"/>
      <c r="AG1642" s="9"/>
      <c r="AH1642" s="9"/>
    </row>
    <row r="1643" ht="15.75" customHeight="1">
      <c r="A1643" s="177">
        <v>43334.0</v>
      </c>
      <c r="B1643" s="178">
        <v>4.59</v>
      </c>
      <c r="C1643" s="178">
        <v>4.64</v>
      </c>
      <c r="D1643" s="178">
        <v>4.66</v>
      </c>
      <c r="E1643" s="178">
        <v>4.7</v>
      </c>
      <c r="F1643" s="178">
        <v>4.7</v>
      </c>
      <c r="G1643" s="178">
        <v>4.71</v>
      </c>
      <c r="H1643" s="178">
        <v>4.73</v>
      </c>
      <c r="I1643" s="178">
        <v>4.74</v>
      </c>
      <c r="J1643" s="178">
        <v>4.74</v>
      </c>
      <c r="K1643" s="179">
        <f>MAX(0,((T1643*(365/365))-VLOOKUP(A1643,VBMA!$A:$D,4,0))  /  (T1643* (365/365)   ))</f>
        <v>0.1571124462</v>
      </c>
      <c r="L1643" s="180">
        <f t="shared" ref="L1643:S1643" si="1646">(B1643*(1-$K1643) * (365/365))/100</f>
        <v>0.03868853872</v>
      </c>
      <c r="M1643" s="180">
        <f t="shared" si="1646"/>
        <v>0.0391099825</v>
      </c>
      <c r="N1643" s="180">
        <f t="shared" si="1646"/>
        <v>0.03927856001</v>
      </c>
      <c r="O1643" s="180">
        <f t="shared" si="1646"/>
        <v>0.03961571503</v>
      </c>
      <c r="P1643" s="180">
        <f t="shared" si="1646"/>
        <v>0.03961571503</v>
      </c>
      <c r="Q1643" s="180">
        <f t="shared" si="1646"/>
        <v>0.03970000378</v>
      </c>
      <c r="R1643" s="180">
        <f t="shared" si="1646"/>
        <v>0.0398685813</v>
      </c>
      <c r="S1643" s="180">
        <f t="shared" si="1646"/>
        <v>0.03995287005</v>
      </c>
      <c r="T1643" s="181">
        <f t="shared" si="3"/>
        <v>4.750337079</v>
      </c>
      <c r="U1643" s="182">
        <f t="shared" si="4"/>
        <v>43518</v>
      </c>
      <c r="V1643" s="182">
        <f t="shared" si="5"/>
        <v>43607</v>
      </c>
      <c r="W1643" s="182">
        <f t="shared" si="6"/>
        <v>43699</v>
      </c>
      <c r="X1643" s="181">
        <f t="shared" si="7"/>
        <v>184</v>
      </c>
      <c r="Y1643" s="181">
        <f t="shared" si="8"/>
        <v>273</v>
      </c>
      <c r="Z1643" s="181">
        <f t="shared" si="9"/>
        <v>365</v>
      </c>
      <c r="AA1643" s="155"/>
      <c r="AB1643" s="9"/>
      <c r="AC1643" s="9"/>
      <c r="AD1643" s="9"/>
      <c r="AE1643" s="9"/>
      <c r="AF1643" s="9"/>
      <c r="AG1643" s="9"/>
      <c r="AH1643" s="9"/>
    </row>
    <row r="1644" ht="15.75" customHeight="1">
      <c r="A1644" s="177">
        <v>43333.0</v>
      </c>
      <c r="B1644" s="178">
        <v>4.6</v>
      </c>
      <c r="C1644" s="178">
        <v>4.65</v>
      </c>
      <c r="D1644" s="178">
        <v>4.67</v>
      </c>
      <c r="E1644" s="178">
        <v>4.7</v>
      </c>
      <c r="F1644" s="178">
        <v>4.7</v>
      </c>
      <c r="G1644" s="178">
        <v>4.72</v>
      </c>
      <c r="H1644" s="178">
        <v>4.74</v>
      </c>
      <c r="I1644" s="178">
        <v>4.75</v>
      </c>
      <c r="J1644" s="178">
        <v>4.76</v>
      </c>
      <c r="K1644" s="179">
        <f>MAX(0,((T1644*(365/365))-VLOOKUP(A1644,VBMA!$A:$D,4,0))  /  (T1644* (365/365)   ))</f>
        <v>0.1637146836</v>
      </c>
      <c r="L1644" s="180">
        <f t="shared" ref="L1644:S1644" si="1647">(B1644*(1-$K1644) * (365/365))/100</f>
        <v>0.03846912455</v>
      </c>
      <c r="M1644" s="180">
        <f t="shared" si="1647"/>
        <v>0.03888726721</v>
      </c>
      <c r="N1644" s="180">
        <f t="shared" si="1647"/>
        <v>0.03905452428</v>
      </c>
      <c r="O1644" s="180">
        <f t="shared" si="1647"/>
        <v>0.03930540987</v>
      </c>
      <c r="P1644" s="180">
        <f t="shared" si="1647"/>
        <v>0.03930540987</v>
      </c>
      <c r="Q1644" s="180">
        <f t="shared" si="1647"/>
        <v>0.03947266693</v>
      </c>
      <c r="R1644" s="180">
        <f t="shared" si="1647"/>
        <v>0.039639924</v>
      </c>
      <c r="S1644" s="180">
        <f t="shared" si="1647"/>
        <v>0.03972355253</v>
      </c>
      <c r="T1644" s="181">
        <f t="shared" si="3"/>
        <v>4.760337079</v>
      </c>
      <c r="U1644" s="182">
        <f t="shared" si="4"/>
        <v>43517</v>
      </c>
      <c r="V1644" s="182">
        <f t="shared" si="5"/>
        <v>43606</v>
      </c>
      <c r="W1644" s="182">
        <f t="shared" si="6"/>
        <v>43698</v>
      </c>
      <c r="X1644" s="181">
        <f t="shared" si="7"/>
        <v>184</v>
      </c>
      <c r="Y1644" s="181">
        <f t="shared" si="8"/>
        <v>273</v>
      </c>
      <c r="Z1644" s="181">
        <f t="shared" si="9"/>
        <v>365</v>
      </c>
      <c r="AA1644" s="155"/>
      <c r="AB1644" s="9"/>
      <c r="AC1644" s="9"/>
      <c r="AD1644" s="9"/>
      <c r="AE1644" s="9"/>
      <c r="AF1644" s="9"/>
      <c r="AG1644" s="9"/>
      <c r="AH1644" s="9"/>
    </row>
    <row r="1645" ht="15.75" customHeight="1">
      <c r="A1645" s="177">
        <v>43332.0</v>
      </c>
      <c r="B1645" s="178">
        <v>4.53</v>
      </c>
      <c r="C1645" s="178">
        <v>4.6</v>
      </c>
      <c r="D1645" s="178">
        <v>4.62</v>
      </c>
      <c r="E1645" s="178">
        <v>4.72</v>
      </c>
      <c r="F1645" s="178">
        <v>4.73</v>
      </c>
      <c r="G1645" s="178">
        <v>4.75</v>
      </c>
      <c r="H1645" s="178">
        <v>4.75</v>
      </c>
      <c r="I1645" s="178">
        <v>4.77</v>
      </c>
      <c r="J1645" s="178">
        <v>4.79</v>
      </c>
      <c r="K1645" s="179">
        <f>MAX(0,((T1645*(365/365))-VLOOKUP(A1645,VBMA!$A:$D,4,0))  /  (T1645* (365/365)   ))</f>
        <v>0.1470929005</v>
      </c>
      <c r="L1645" s="180">
        <f t="shared" ref="L1645:S1645" si="1648">(B1645*(1-$K1645) * (365/365))/100</f>
        <v>0.03863669161</v>
      </c>
      <c r="M1645" s="180">
        <f t="shared" si="1648"/>
        <v>0.03923372658</v>
      </c>
      <c r="N1645" s="180">
        <f t="shared" si="1648"/>
        <v>0.039404308</v>
      </c>
      <c r="O1645" s="180">
        <f t="shared" si="1648"/>
        <v>0.04025721509</v>
      </c>
      <c r="P1645" s="180">
        <f t="shared" si="1648"/>
        <v>0.0403425058</v>
      </c>
      <c r="Q1645" s="180">
        <f t="shared" si="1648"/>
        <v>0.04051308722</v>
      </c>
      <c r="R1645" s="180">
        <f t="shared" si="1648"/>
        <v>0.04051308722</v>
      </c>
      <c r="S1645" s="180">
        <f t="shared" si="1648"/>
        <v>0.04068366864</v>
      </c>
      <c r="T1645" s="181">
        <f t="shared" si="3"/>
        <v>4.790674157</v>
      </c>
      <c r="U1645" s="182">
        <f t="shared" si="4"/>
        <v>43516</v>
      </c>
      <c r="V1645" s="182">
        <f t="shared" si="5"/>
        <v>43605</v>
      </c>
      <c r="W1645" s="182">
        <f t="shared" si="6"/>
        <v>43697</v>
      </c>
      <c r="X1645" s="181">
        <f t="shared" si="7"/>
        <v>184</v>
      </c>
      <c r="Y1645" s="181">
        <f t="shared" si="8"/>
        <v>273</v>
      </c>
      <c r="Z1645" s="181">
        <f t="shared" si="9"/>
        <v>365</v>
      </c>
      <c r="AA1645" s="155"/>
      <c r="AB1645" s="9"/>
      <c r="AC1645" s="9"/>
      <c r="AD1645" s="9"/>
      <c r="AE1645" s="9"/>
      <c r="AF1645" s="9"/>
      <c r="AG1645" s="9"/>
      <c r="AH1645" s="9"/>
    </row>
    <row r="1646" ht="15.75" customHeight="1">
      <c r="A1646" s="177">
        <v>43329.0</v>
      </c>
      <c r="B1646" s="178">
        <v>4.71</v>
      </c>
      <c r="C1646" s="178">
        <v>4.73</v>
      </c>
      <c r="D1646" s="178">
        <v>4.76</v>
      </c>
      <c r="E1646" s="178">
        <v>4.78</v>
      </c>
      <c r="F1646" s="178">
        <v>4.76</v>
      </c>
      <c r="G1646" s="178">
        <v>4.76</v>
      </c>
      <c r="H1646" s="178">
        <v>4.75</v>
      </c>
      <c r="I1646" s="178">
        <v>4.75</v>
      </c>
      <c r="J1646" s="178">
        <v>4.75</v>
      </c>
      <c r="K1646" s="179">
        <f>MAX(0,((T1646*(365/365))-VLOOKUP(A1646,VBMA!$A:$D,4,0))  /  (T1646* (365/365)   ))</f>
        <v>0.1338947368</v>
      </c>
      <c r="L1646" s="180">
        <f t="shared" ref="L1646:S1646" si="1649">(B1646*(1-$K1646) * (365/365))/100</f>
        <v>0.04079355789</v>
      </c>
      <c r="M1646" s="180">
        <f t="shared" si="1649"/>
        <v>0.04096677895</v>
      </c>
      <c r="N1646" s="180">
        <f t="shared" si="1649"/>
        <v>0.04122661053</v>
      </c>
      <c r="O1646" s="180">
        <f t="shared" si="1649"/>
        <v>0.04139983158</v>
      </c>
      <c r="P1646" s="180">
        <f t="shared" si="1649"/>
        <v>0.04122661053</v>
      </c>
      <c r="Q1646" s="180">
        <f t="shared" si="1649"/>
        <v>0.04122661053</v>
      </c>
      <c r="R1646" s="180">
        <f t="shared" si="1649"/>
        <v>0.04114</v>
      </c>
      <c r="S1646" s="180">
        <f t="shared" si="1649"/>
        <v>0.04114</v>
      </c>
      <c r="T1646" s="181">
        <f t="shared" si="3"/>
        <v>4.75</v>
      </c>
      <c r="U1646" s="182">
        <f t="shared" si="4"/>
        <v>43513</v>
      </c>
      <c r="V1646" s="182">
        <f t="shared" si="5"/>
        <v>43602</v>
      </c>
      <c r="W1646" s="182">
        <f t="shared" si="6"/>
        <v>43694</v>
      </c>
      <c r="X1646" s="181">
        <f t="shared" si="7"/>
        <v>184</v>
      </c>
      <c r="Y1646" s="181">
        <f t="shared" si="8"/>
        <v>273</v>
      </c>
      <c r="Z1646" s="181">
        <f t="shared" si="9"/>
        <v>365</v>
      </c>
      <c r="AA1646" s="155"/>
      <c r="AB1646" s="9"/>
      <c r="AC1646" s="9"/>
      <c r="AD1646" s="9"/>
      <c r="AE1646" s="9"/>
      <c r="AF1646" s="9"/>
      <c r="AG1646" s="9"/>
      <c r="AH1646" s="9"/>
    </row>
    <row r="1647" ht="15.75" customHeight="1">
      <c r="A1647" s="177">
        <v>43328.0</v>
      </c>
      <c r="B1647" s="178">
        <v>4.7</v>
      </c>
      <c r="C1647" s="178">
        <v>4.73</v>
      </c>
      <c r="D1647" s="178">
        <v>4.73</v>
      </c>
      <c r="E1647" s="178">
        <v>4.75</v>
      </c>
      <c r="F1647" s="178">
        <v>4.75</v>
      </c>
      <c r="G1647" s="178">
        <v>4.75</v>
      </c>
      <c r="H1647" s="178">
        <v>4.74</v>
      </c>
      <c r="I1647" s="178">
        <v>4.76</v>
      </c>
      <c r="J1647" s="178">
        <v>4.78</v>
      </c>
      <c r="K1647" s="179">
        <f>MAX(0,((T1647*(365/365))-VLOOKUP(A1647,VBMA!$A:$D,4,0))  /  (T1647* (365/365)   ))</f>
        <v>0.1436354235</v>
      </c>
      <c r="L1647" s="180">
        <f t="shared" ref="L1647:S1647" si="1650">(B1647*(1-$K1647) * (365/365))/100</f>
        <v>0.04024913509</v>
      </c>
      <c r="M1647" s="180">
        <f t="shared" si="1650"/>
        <v>0.04050604447</v>
      </c>
      <c r="N1647" s="180">
        <f t="shared" si="1650"/>
        <v>0.04050604447</v>
      </c>
      <c r="O1647" s="180">
        <f t="shared" si="1650"/>
        <v>0.04067731738</v>
      </c>
      <c r="P1647" s="180">
        <f t="shared" si="1650"/>
        <v>0.04067731738</v>
      </c>
      <c r="Q1647" s="180">
        <f t="shared" si="1650"/>
        <v>0.04067731738</v>
      </c>
      <c r="R1647" s="180">
        <f t="shared" si="1650"/>
        <v>0.04059168093</v>
      </c>
      <c r="S1647" s="180">
        <f t="shared" si="1650"/>
        <v>0.04076295384</v>
      </c>
      <c r="T1647" s="181">
        <f t="shared" si="3"/>
        <v>4.780674157</v>
      </c>
      <c r="U1647" s="182">
        <f t="shared" si="4"/>
        <v>43512</v>
      </c>
      <c r="V1647" s="182">
        <f t="shared" si="5"/>
        <v>43601</v>
      </c>
      <c r="W1647" s="182">
        <f t="shared" si="6"/>
        <v>43693</v>
      </c>
      <c r="X1647" s="181">
        <f t="shared" si="7"/>
        <v>184</v>
      </c>
      <c r="Y1647" s="181">
        <f t="shared" si="8"/>
        <v>273</v>
      </c>
      <c r="Z1647" s="181">
        <f t="shared" si="9"/>
        <v>365</v>
      </c>
      <c r="AA1647" s="155"/>
      <c r="AB1647" s="9"/>
      <c r="AC1647" s="9"/>
      <c r="AD1647" s="9"/>
      <c r="AE1647" s="9"/>
      <c r="AF1647" s="9"/>
      <c r="AG1647" s="9"/>
      <c r="AH1647" s="9"/>
    </row>
    <row r="1648" ht="15.75" customHeight="1">
      <c r="A1648" s="177">
        <v>43327.0</v>
      </c>
      <c r="B1648" s="178">
        <v>4.62</v>
      </c>
      <c r="C1648" s="178">
        <v>4.63</v>
      </c>
      <c r="D1648" s="178">
        <v>4.65</v>
      </c>
      <c r="E1648" s="178">
        <v>4.68</v>
      </c>
      <c r="F1648" s="178">
        <v>4.68</v>
      </c>
      <c r="G1648" s="178">
        <v>4.69</v>
      </c>
      <c r="H1648" s="178">
        <v>4.71</v>
      </c>
      <c r="I1648" s="178">
        <v>4.71</v>
      </c>
      <c r="J1648" s="178">
        <v>4.74</v>
      </c>
      <c r="K1648" s="179">
        <f>MAX(0,((T1648*(365/365))-VLOOKUP(A1648,VBMA!$A:$D,4,0))  /  (T1648* (365/365)   ))</f>
        <v>0.1520169851</v>
      </c>
      <c r="L1648" s="180">
        <f t="shared" ref="L1648:S1648" si="1651">(B1648*(1-$K1648) * (365/365))/100</f>
        <v>0.03917681529</v>
      </c>
      <c r="M1648" s="180">
        <f t="shared" si="1651"/>
        <v>0.03926161359</v>
      </c>
      <c r="N1648" s="180">
        <f t="shared" si="1651"/>
        <v>0.03943121019</v>
      </c>
      <c r="O1648" s="180">
        <f t="shared" si="1651"/>
        <v>0.0396856051</v>
      </c>
      <c r="P1648" s="180">
        <f t="shared" si="1651"/>
        <v>0.0396856051</v>
      </c>
      <c r="Q1648" s="180">
        <f t="shared" si="1651"/>
        <v>0.0397704034</v>
      </c>
      <c r="R1648" s="180">
        <f t="shared" si="1651"/>
        <v>0.03994</v>
      </c>
      <c r="S1648" s="180">
        <f t="shared" si="1651"/>
        <v>0.03994</v>
      </c>
      <c r="T1648" s="181">
        <f t="shared" si="3"/>
        <v>4.71</v>
      </c>
      <c r="U1648" s="182">
        <f t="shared" si="4"/>
        <v>43511</v>
      </c>
      <c r="V1648" s="182">
        <f t="shared" si="5"/>
        <v>43600</v>
      </c>
      <c r="W1648" s="182">
        <f t="shared" si="6"/>
        <v>43692</v>
      </c>
      <c r="X1648" s="181">
        <f t="shared" si="7"/>
        <v>184</v>
      </c>
      <c r="Y1648" s="181">
        <f t="shared" si="8"/>
        <v>273</v>
      </c>
      <c r="Z1648" s="181">
        <f t="shared" si="9"/>
        <v>365</v>
      </c>
      <c r="AA1648" s="155"/>
      <c r="AB1648" s="9"/>
      <c r="AC1648" s="9"/>
      <c r="AD1648" s="9"/>
      <c r="AE1648" s="9"/>
      <c r="AF1648" s="9"/>
      <c r="AG1648" s="9"/>
      <c r="AH1648" s="9"/>
    </row>
    <row r="1649" ht="15.75" customHeight="1">
      <c r="A1649" s="177">
        <v>43326.0</v>
      </c>
      <c r="B1649" s="178">
        <v>4.38</v>
      </c>
      <c r="C1649" s="178">
        <v>4.48</v>
      </c>
      <c r="D1649" s="178">
        <v>4.5</v>
      </c>
      <c r="E1649" s="178">
        <v>4.62</v>
      </c>
      <c r="F1649" s="178">
        <v>4.64</v>
      </c>
      <c r="G1649" s="178">
        <v>4.66</v>
      </c>
      <c r="H1649" s="178">
        <v>4.73</v>
      </c>
      <c r="I1649" s="178">
        <v>4.73</v>
      </c>
      <c r="J1649" s="178">
        <v>4.73</v>
      </c>
      <c r="K1649" s="179">
        <f>MAX(0,((T1649*(365/365))-VLOOKUP(A1649,VBMA!$A:$D,4,0))  /  (T1649* (365/365)   ))</f>
        <v>0.1630021142</v>
      </c>
      <c r="L1649" s="180">
        <f t="shared" ref="L1649:S1649" si="1652">(B1649*(1-$K1649) * (365/365))/100</f>
        <v>0.0366605074</v>
      </c>
      <c r="M1649" s="180">
        <f t="shared" si="1652"/>
        <v>0.03749750529</v>
      </c>
      <c r="N1649" s="180">
        <f t="shared" si="1652"/>
        <v>0.03766490486</v>
      </c>
      <c r="O1649" s="180">
        <f t="shared" si="1652"/>
        <v>0.03866930233</v>
      </c>
      <c r="P1649" s="180">
        <f t="shared" si="1652"/>
        <v>0.0388367019</v>
      </c>
      <c r="Q1649" s="180">
        <f t="shared" si="1652"/>
        <v>0.03900410148</v>
      </c>
      <c r="R1649" s="180">
        <f t="shared" si="1652"/>
        <v>0.03959</v>
      </c>
      <c r="S1649" s="180">
        <f t="shared" si="1652"/>
        <v>0.03959</v>
      </c>
      <c r="T1649" s="181">
        <f t="shared" si="3"/>
        <v>4.73</v>
      </c>
      <c r="U1649" s="182">
        <f t="shared" si="4"/>
        <v>43510</v>
      </c>
      <c r="V1649" s="182">
        <f t="shared" si="5"/>
        <v>43599</v>
      </c>
      <c r="W1649" s="182">
        <f t="shared" si="6"/>
        <v>43691</v>
      </c>
      <c r="X1649" s="181">
        <f t="shared" si="7"/>
        <v>184</v>
      </c>
      <c r="Y1649" s="181">
        <f t="shared" si="8"/>
        <v>273</v>
      </c>
      <c r="Z1649" s="181">
        <f t="shared" si="9"/>
        <v>365</v>
      </c>
      <c r="AA1649" s="155"/>
      <c r="AB1649" s="9"/>
      <c r="AC1649" s="9"/>
      <c r="AD1649" s="9"/>
      <c r="AE1649" s="9"/>
      <c r="AF1649" s="9"/>
      <c r="AG1649" s="9"/>
      <c r="AH1649" s="9"/>
    </row>
    <row r="1650" ht="15.75" customHeight="1">
      <c r="A1650" s="177">
        <v>43325.0</v>
      </c>
      <c r="B1650" s="178">
        <v>4.17</v>
      </c>
      <c r="C1650" s="178">
        <v>4.26</v>
      </c>
      <c r="D1650" s="178">
        <v>4.33</v>
      </c>
      <c r="E1650" s="178">
        <v>4.5</v>
      </c>
      <c r="F1650" s="178">
        <v>4.59</v>
      </c>
      <c r="G1650" s="178">
        <v>4.61</v>
      </c>
      <c r="H1650" s="178">
        <v>4.6</v>
      </c>
      <c r="I1650" s="178">
        <v>4.65</v>
      </c>
      <c r="J1650" s="178">
        <v>4.71</v>
      </c>
      <c r="K1650" s="179">
        <f>MAX(0,((T1650*(365/365))-VLOOKUP(A1650,VBMA!$A:$D,4,0))  /  (T1650* (365/365)   ))</f>
        <v>0.1626406978</v>
      </c>
      <c r="L1650" s="180">
        <f t="shared" ref="L1650:S1650" si="1653">(B1650*(1-$K1650) * (365/365))/100</f>
        <v>0.0349178829</v>
      </c>
      <c r="M1650" s="180">
        <f t="shared" si="1653"/>
        <v>0.03567150627</v>
      </c>
      <c r="N1650" s="180">
        <f t="shared" si="1653"/>
        <v>0.03625765778</v>
      </c>
      <c r="O1650" s="180">
        <f t="shared" si="1653"/>
        <v>0.0376811686</v>
      </c>
      <c r="P1650" s="180">
        <f t="shared" si="1653"/>
        <v>0.03843479197</v>
      </c>
      <c r="Q1650" s="180">
        <f t="shared" si="1653"/>
        <v>0.03860226383</v>
      </c>
      <c r="R1650" s="180">
        <f t="shared" si="1653"/>
        <v>0.0385185279</v>
      </c>
      <c r="S1650" s="180">
        <f t="shared" si="1653"/>
        <v>0.03893720755</v>
      </c>
      <c r="T1650" s="181">
        <f t="shared" si="3"/>
        <v>4.701685393</v>
      </c>
      <c r="U1650" s="182">
        <f t="shared" si="4"/>
        <v>43509</v>
      </c>
      <c r="V1650" s="182">
        <f t="shared" si="5"/>
        <v>43598</v>
      </c>
      <c r="W1650" s="182">
        <f t="shared" si="6"/>
        <v>43690</v>
      </c>
      <c r="X1650" s="181">
        <f t="shared" si="7"/>
        <v>184</v>
      </c>
      <c r="Y1650" s="181">
        <f t="shared" si="8"/>
        <v>273</v>
      </c>
      <c r="Z1650" s="181">
        <f t="shared" si="9"/>
        <v>365</v>
      </c>
      <c r="AA1650" s="155"/>
      <c r="AB1650" s="9"/>
      <c r="AC1650" s="9"/>
      <c r="AD1650" s="9"/>
      <c r="AE1650" s="9"/>
      <c r="AF1650" s="9"/>
      <c r="AG1650" s="9"/>
      <c r="AH1650" s="9"/>
    </row>
    <row r="1651" ht="15.75" customHeight="1">
      <c r="A1651" s="177">
        <v>43322.0</v>
      </c>
      <c r="B1651" s="178">
        <v>4.51</v>
      </c>
      <c r="C1651" s="178">
        <v>4.61</v>
      </c>
      <c r="D1651" s="178">
        <v>4.6</v>
      </c>
      <c r="E1651" s="178">
        <v>4.65</v>
      </c>
      <c r="F1651" s="178">
        <v>4.65</v>
      </c>
      <c r="G1651" s="178">
        <v>4.66</v>
      </c>
      <c r="H1651" s="178">
        <v>4.66</v>
      </c>
      <c r="I1651" s="178">
        <v>4.68</v>
      </c>
      <c r="J1651" s="178">
        <v>4.74</v>
      </c>
      <c r="K1651" s="179">
        <f>MAX(0,((T1651*(365/365))-VLOOKUP(A1651,VBMA!$A:$D,4,0))  /  (T1651* (365/365)   ))</f>
        <v>0.1633115021</v>
      </c>
      <c r="L1651" s="180">
        <f t="shared" ref="L1651:S1651" si="1654">(B1651*(1-$K1651) * (365/365))/100</f>
        <v>0.03773465126</v>
      </c>
      <c r="M1651" s="180">
        <f t="shared" si="1654"/>
        <v>0.03857133976</v>
      </c>
      <c r="N1651" s="180">
        <f t="shared" si="1654"/>
        <v>0.03848767091</v>
      </c>
      <c r="O1651" s="180">
        <f t="shared" si="1654"/>
        <v>0.03890601515</v>
      </c>
      <c r="P1651" s="180">
        <f t="shared" si="1654"/>
        <v>0.03890601515</v>
      </c>
      <c r="Q1651" s="180">
        <f t="shared" si="1654"/>
        <v>0.038989684</v>
      </c>
      <c r="R1651" s="180">
        <f t="shared" si="1654"/>
        <v>0.038989684</v>
      </c>
      <c r="S1651" s="180">
        <f t="shared" si="1654"/>
        <v>0.0391570217</v>
      </c>
      <c r="T1651" s="181">
        <f t="shared" si="3"/>
        <v>4.700674157</v>
      </c>
      <c r="U1651" s="182">
        <f t="shared" si="4"/>
        <v>43506</v>
      </c>
      <c r="V1651" s="182">
        <f t="shared" si="5"/>
        <v>43595</v>
      </c>
      <c r="W1651" s="182">
        <f t="shared" si="6"/>
        <v>43687</v>
      </c>
      <c r="X1651" s="181">
        <f t="shared" si="7"/>
        <v>184</v>
      </c>
      <c r="Y1651" s="181">
        <f t="shared" si="8"/>
        <v>273</v>
      </c>
      <c r="Z1651" s="181">
        <f t="shared" si="9"/>
        <v>365</v>
      </c>
      <c r="AA1651" s="155"/>
      <c r="AB1651" s="9"/>
      <c r="AC1651" s="9"/>
      <c r="AD1651" s="9"/>
      <c r="AE1651" s="9"/>
      <c r="AF1651" s="9"/>
      <c r="AG1651" s="9"/>
      <c r="AH1651" s="9"/>
    </row>
    <row r="1652" ht="15.75" customHeight="1">
      <c r="A1652" s="177">
        <v>43321.0</v>
      </c>
      <c r="B1652" s="178">
        <v>4.2</v>
      </c>
      <c r="C1652" s="178">
        <v>4.38</v>
      </c>
      <c r="D1652" s="178">
        <v>4.44</v>
      </c>
      <c r="E1652" s="178">
        <v>4.4</v>
      </c>
      <c r="F1652" s="178">
        <v>4.42</v>
      </c>
      <c r="G1652" s="178">
        <v>4.48</v>
      </c>
      <c r="H1652" s="178">
        <v>4.5</v>
      </c>
      <c r="I1652" s="178">
        <v>4.6</v>
      </c>
      <c r="J1652" s="178">
        <v>4.68</v>
      </c>
      <c r="K1652" s="179">
        <f>MAX(0,((T1652*(365/365))-VLOOKUP(A1652,VBMA!$A:$D,4,0))  /  (T1652* (365/365)   ))</f>
        <v>0.1648542762</v>
      </c>
      <c r="L1652" s="180">
        <f t="shared" ref="L1652:S1652" si="1655">(B1652*(1-$K1652) * (365/365))/100</f>
        <v>0.0350761204</v>
      </c>
      <c r="M1652" s="180">
        <f t="shared" si="1655"/>
        <v>0.0365793827</v>
      </c>
      <c r="N1652" s="180">
        <f t="shared" si="1655"/>
        <v>0.03708047014</v>
      </c>
      <c r="O1652" s="180">
        <f t="shared" si="1655"/>
        <v>0.03674641185</v>
      </c>
      <c r="P1652" s="180">
        <f t="shared" si="1655"/>
        <v>0.03691344099</v>
      </c>
      <c r="Q1652" s="180">
        <f t="shared" si="1655"/>
        <v>0.03741452843</v>
      </c>
      <c r="R1652" s="180">
        <f t="shared" si="1655"/>
        <v>0.03758155757</v>
      </c>
      <c r="S1652" s="180">
        <f t="shared" si="1655"/>
        <v>0.0384167033</v>
      </c>
      <c r="T1652" s="181">
        <f t="shared" si="3"/>
        <v>4.703370787</v>
      </c>
      <c r="U1652" s="182">
        <f t="shared" si="4"/>
        <v>43505</v>
      </c>
      <c r="V1652" s="182">
        <f t="shared" si="5"/>
        <v>43594</v>
      </c>
      <c r="W1652" s="182">
        <f t="shared" si="6"/>
        <v>43686</v>
      </c>
      <c r="X1652" s="181">
        <f t="shared" si="7"/>
        <v>184</v>
      </c>
      <c r="Y1652" s="181">
        <f t="shared" si="8"/>
        <v>273</v>
      </c>
      <c r="Z1652" s="181">
        <f t="shared" si="9"/>
        <v>365</v>
      </c>
      <c r="AA1652" s="155"/>
      <c r="AB1652" s="9"/>
      <c r="AC1652" s="9"/>
      <c r="AD1652" s="9"/>
      <c r="AE1652" s="9"/>
      <c r="AF1652" s="9"/>
      <c r="AG1652" s="9"/>
      <c r="AH1652" s="9"/>
    </row>
    <row r="1653" ht="15.75" customHeight="1">
      <c r="A1653" s="177">
        <v>43320.0</v>
      </c>
      <c r="B1653" s="178">
        <v>3.37</v>
      </c>
      <c r="C1653" s="178">
        <v>3.59</v>
      </c>
      <c r="D1653" s="178">
        <v>3.73</v>
      </c>
      <c r="E1653" s="178">
        <v>3.9</v>
      </c>
      <c r="F1653" s="178">
        <v>4.11</v>
      </c>
      <c r="G1653" s="178">
        <v>4.33</v>
      </c>
      <c r="H1653" s="178">
        <v>4.47</v>
      </c>
      <c r="I1653" s="178">
        <v>4.58</v>
      </c>
      <c r="J1653" s="178">
        <v>4.68</v>
      </c>
      <c r="K1653" s="179">
        <f>MAX(0,((T1653*(365/365))-VLOOKUP(A1653,VBMA!$A:$D,4,0))  /  (T1653* (365/365)   ))</f>
        <v>0.1748527792</v>
      </c>
      <c r="L1653" s="180">
        <f t="shared" ref="L1653:S1653" si="1656">(B1653*(1-$K1653) * (365/365))/100</f>
        <v>0.02780746134</v>
      </c>
      <c r="M1653" s="180">
        <f t="shared" si="1656"/>
        <v>0.02962278523</v>
      </c>
      <c r="N1653" s="180">
        <f t="shared" si="1656"/>
        <v>0.03077799133</v>
      </c>
      <c r="O1653" s="180">
        <f t="shared" si="1656"/>
        <v>0.03218074161</v>
      </c>
      <c r="P1653" s="180">
        <f t="shared" si="1656"/>
        <v>0.03391355077</v>
      </c>
      <c r="Q1653" s="180">
        <f t="shared" si="1656"/>
        <v>0.03572887466</v>
      </c>
      <c r="R1653" s="180">
        <f t="shared" si="1656"/>
        <v>0.03688408077</v>
      </c>
      <c r="S1653" s="180">
        <f t="shared" si="1656"/>
        <v>0.03779174271</v>
      </c>
      <c r="T1653" s="181">
        <f t="shared" si="3"/>
        <v>4.693707865</v>
      </c>
      <c r="U1653" s="182">
        <f t="shared" si="4"/>
        <v>43504</v>
      </c>
      <c r="V1653" s="182">
        <f t="shared" si="5"/>
        <v>43593</v>
      </c>
      <c r="W1653" s="182">
        <f t="shared" si="6"/>
        <v>43685</v>
      </c>
      <c r="X1653" s="181">
        <f t="shared" si="7"/>
        <v>184</v>
      </c>
      <c r="Y1653" s="181">
        <f t="shared" si="8"/>
        <v>273</v>
      </c>
      <c r="Z1653" s="181">
        <f t="shared" si="9"/>
        <v>365</v>
      </c>
      <c r="AA1653" s="155"/>
      <c r="AB1653" s="9"/>
      <c r="AC1653" s="9"/>
      <c r="AD1653" s="9"/>
      <c r="AE1653" s="9"/>
      <c r="AF1653" s="9"/>
      <c r="AG1653" s="9"/>
      <c r="AH1653" s="9"/>
    </row>
    <row r="1654" ht="15.75" customHeight="1">
      <c r="A1654" s="177">
        <v>43319.0</v>
      </c>
      <c r="B1654" s="178">
        <v>2.92</v>
      </c>
      <c r="C1654" s="178">
        <v>3.1</v>
      </c>
      <c r="D1654" s="178">
        <v>3.33</v>
      </c>
      <c r="E1654" s="178">
        <v>3.75</v>
      </c>
      <c r="F1654" s="178">
        <v>4.03</v>
      </c>
      <c r="G1654" s="178">
        <v>4.3</v>
      </c>
      <c r="H1654" s="178">
        <v>4.5</v>
      </c>
      <c r="I1654" s="178">
        <v>4.61</v>
      </c>
      <c r="J1654" s="178">
        <v>4.69</v>
      </c>
      <c r="K1654" s="179">
        <f>MAX(0,((T1654*(365/365))-VLOOKUP(A1654,VBMA!$A:$D,4,0))  /  (T1654* (365/365)   ))</f>
        <v>0.1707785257</v>
      </c>
      <c r="L1654" s="180">
        <f t="shared" ref="L1654:S1654" si="1657">(B1654*(1-$K1654) * (365/365))/100</f>
        <v>0.02421326705</v>
      </c>
      <c r="M1654" s="180">
        <f t="shared" si="1657"/>
        <v>0.0257058657</v>
      </c>
      <c r="N1654" s="180">
        <f t="shared" si="1657"/>
        <v>0.02761307509</v>
      </c>
      <c r="O1654" s="180">
        <f t="shared" si="1657"/>
        <v>0.03109580529</v>
      </c>
      <c r="P1654" s="180">
        <f t="shared" si="1657"/>
        <v>0.03341762541</v>
      </c>
      <c r="Q1654" s="180">
        <f t="shared" si="1657"/>
        <v>0.03565652339</v>
      </c>
      <c r="R1654" s="180">
        <f t="shared" si="1657"/>
        <v>0.03731496634</v>
      </c>
      <c r="S1654" s="180">
        <f t="shared" si="1657"/>
        <v>0.03822710996</v>
      </c>
      <c r="T1654" s="181">
        <f t="shared" si="3"/>
        <v>4.723707865</v>
      </c>
      <c r="U1654" s="182">
        <f t="shared" si="4"/>
        <v>43503</v>
      </c>
      <c r="V1654" s="182">
        <f t="shared" si="5"/>
        <v>43592</v>
      </c>
      <c r="W1654" s="182">
        <f t="shared" si="6"/>
        <v>43684</v>
      </c>
      <c r="X1654" s="181">
        <f t="shared" si="7"/>
        <v>184</v>
      </c>
      <c r="Y1654" s="181">
        <f t="shared" si="8"/>
        <v>273</v>
      </c>
      <c r="Z1654" s="181">
        <f t="shared" si="9"/>
        <v>365</v>
      </c>
      <c r="AA1654" s="155"/>
      <c r="AB1654" s="9"/>
      <c r="AC1654" s="9"/>
      <c r="AD1654" s="9"/>
      <c r="AE1654" s="9"/>
      <c r="AF1654" s="9"/>
      <c r="AG1654" s="9"/>
      <c r="AH1654" s="9"/>
    </row>
    <row r="1655" ht="15.75" customHeight="1">
      <c r="A1655" s="177">
        <v>43318.0</v>
      </c>
      <c r="B1655" s="178">
        <v>2.45</v>
      </c>
      <c r="C1655" s="178">
        <v>2.65</v>
      </c>
      <c r="D1655" s="178">
        <v>2.88</v>
      </c>
      <c r="E1655" s="178">
        <v>3.58</v>
      </c>
      <c r="F1655" s="178">
        <v>3.95</v>
      </c>
      <c r="G1655" s="178">
        <v>4.15</v>
      </c>
      <c r="H1655" s="178">
        <v>4.42</v>
      </c>
      <c r="I1655" s="178">
        <v>4.58</v>
      </c>
      <c r="J1655" s="178">
        <v>4.69</v>
      </c>
      <c r="K1655" s="179">
        <f>MAX(0,((T1655*(365/365))-VLOOKUP(A1655,VBMA!$A:$D,4,0))  /  (T1655* (365/365)   ))</f>
        <v>0.1811005351</v>
      </c>
      <c r="L1655" s="180">
        <f t="shared" ref="L1655:S1655" si="1658">(B1655*(1-$K1655) * (365/365))/100</f>
        <v>0.02006303689</v>
      </c>
      <c r="M1655" s="180">
        <f t="shared" si="1658"/>
        <v>0.02170083582</v>
      </c>
      <c r="N1655" s="180">
        <f t="shared" si="1658"/>
        <v>0.02358430459</v>
      </c>
      <c r="O1655" s="180">
        <f t="shared" si="1658"/>
        <v>0.02931660084</v>
      </c>
      <c r="P1655" s="180">
        <f t="shared" si="1658"/>
        <v>0.03234652886</v>
      </c>
      <c r="Q1655" s="180">
        <f t="shared" si="1658"/>
        <v>0.03398432779</v>
      </c>
      <c r="R1655" s="180">
        <f t="shared" si="1658"/>
        <v>0.03619535635</v>
      </c>
      <c r="S1655" s="180">
        <f t="shared" si="1658"/>
        <v>0.03750559549</v>
      </c>
      <c r="T1655" s="181">
        <f t="shared" si="3"/>
        <v>4.745393258</v>
      </c>
      <c r="U1655" s="182">
        <f t="shared" si="4"/>
        <v>43502</v>
      </c>
      <c r="V1655" s="182">
        <f t="shared" si="5"/>
        <v>43591</v>
      </c>
      <c r="W1655" s="182">
        <f t="shared" si="6"/>
        <v>43683</v>
      </c>
      <c r="X1655" s="181">
        <f t="shared" si="7"/>
        <v>184</v>
      </c>
      <c r="Y1655" s="181">
        <f t="shared" si="8"/>
        <v>273</v>
      </c>
      <c r="Z1655" s="181">
        <f t="shared" si="9"/>
        <v>365</v>
      </c>
      <c r="AA1655" s="155"/>
      <c r="AB1655" s="9"/>
      <c r="AC1655" s="9"/>
      <c r="AD1655" s="9"/>
      <c r="AE1655" s="9"/>
      <c r="AF1655" s="9"/>
      <c r="AG1655" s="9"/>
      <c r="AH1655" s="9"/>
    </row>
    <row r="1656" ht="15.75" customHeight="1">
      <c r="A1656" s="177">
        <v>43315.0</v>
      </c>
      <c r="B1656" s="178">
        <v>2.22</v>
      </c>
      <c r="C1656" s="178">
        <v>2.48</v>
      </c>
      <c r="D1656" s="178">
        <v>2.77</v>
      </c>
      <c r="E1656" s="178">
        <v>3.48</v>
      </c>
      <c r="F1656" s="178">
        <v>3.88</v>
      </c>
      <c r="G1656" s="178">
        <v>4.08</v>
      </c>
      <c r="H1656" s="178">
        <v>4.4</v>
      </c>
      <c r="I1656" s="178">
        <v>4.54</v>
      </c>
      <c r="J1656" s="178">
        <v>4.61</v>
      </c>
      <c r="K1656" s="179">
        <f>MAX(0,((T1656*(365/365))-VLOOKUP(A1656,VBMA!$A:$D,4,0))  /  (T1656* (365/365)   ))</f>
        <v>0.1657984362</v>
      </c>
      <c r="L1656" s="180">
        <f t="shared" ref="L1656:S1656" si="1659">(B1656*(1-$K1656) * (365/365))/100</f>
        <v>0.01851927472</v>
      </c>
      <c r="M1656" s="180">
        <f t="shared" si="1659"/>
        <v>0.02068819878</v>
      </c>
      <c r="N1656" s="180">
        <f t="shared" si="1659"/>
        <v>0.02310738332</v>
      </c>
      <c r="O1656" s="180">
        <f t="shared" si="1659"/>
        <v>0.02903021442</v>
      </c>
      <c r="P1656" s="180">
        <f t="shared" si="1659"/>
        <v>0.03236702067</v>
      </c>
      <c r="Q1656" s="180">
        <f t="shared" si="1659"/>
        <v>0.0340354238</v>
      </c>
      <c r="R1656" s="180">
        <f t="shared" si="1659"/>
        <v>0.03670486881</v>
      </c>
      <c r="S1656" s="180">
        <f t="shared" si="1659"/>
        <v>0.037872751</v>
      </c>
      <c r="T1656" s="181">
        <f t="shared" si="3"/>
        <v>4.684719101</v>
      </c>
      <c r="U1656" s="182">
        <f t="shared" si="4"/>
        <v>43499</v>
      </c>
      <c r="V1656" s="182">
        <f t="shared" si="5"/>
        <v>43588</v>
      </c>
      <c r="W1656" s="182">
        <f t="shared" si="6"/>
        <v>43680</v>
      </c>
      <c r="X1656" s="181">
        <f t="shared" si="7"/>
        <v>184</v>
      </c>
      <c r="Y1656" s="181">
        <f t="shared" si="8"/>
        <v>273</v>
      </c>
      <c r="Z1656" s="181">
        <f t="shared" si="9"/>
        <v>365</v>
      </c>
      <c r="AA1656" s="155"/>
      <c r="AB1656" s="9"/>
      <c r="AC1656" s="9"/>
      <c r="AD1656" s="9"/>
      <c r="AE1656" s="9"/>
      <c r="AF1656" s="9"/>
      <c r="AG1656" s="9"/>
      <c r="AH1656" s="9"/>
    </row>
    <row r="1657" ht="15.75" customHeight="1">
      <c r="A1657" s="177">
        <v>43314.0</v>
      </c>
      <c r="B1657" s="178">
        <v>2.07</v>
      </c>
      <c r="C1657" s="178">
        <v>2.45</v>
      </c>
      <c r="D1657" s="178">
        <v>2.73</v>
      </c>
      <c r="E1657" s="178">
        <v>3.55</v>
      </c>
      <c r="F1657" s="178">
        <v>3.95</v>
      </c>
      <c r="G1657" s="178">
        <v>4.05</v>
      </c>
      <c r="H1657" s="178">
        <v>4.4</v>
      </c>
      <c r="I1657" s="178">
        <v>4.56</v>
      </c>
      <c r="J1657" s="178">
        <v>4.64</v>
      </c>
      <c r="K1657" s="179">
        <f>MAX(0,((T1657*(365/365))-VLOOKUP(A1657,VBMA!$A:$D,4,0))  /  (T1657* (365/365)   ))</f>
        <v>0.23688891</v>
      </c>
      <c r="L1657" s="180">
        <f t="shared" ref="L1657:S1657" si="1660">(B1657*(1-$K1657) * (365/365))/100</f>
        <v>0.01579639956</v>
      </c>
      <c r="M1657" s="180">
        <f t="shared" si="1660"/>
        <v>0.0186962217</v>
      </c>
      <c r="N1657" s="180">
        <f t="shared" si="1660"/>
        <v>0.02083293276</v>
      </c>
      <c r="O1657" s="180">
        <f t="shared" si="1660"/>
        <v>0.02709044369</v>
      </c>
      <c r="P1657" s="180">
        <f t="shared" si="1660"/>
        <v>0.03014288805</v>
      </c>
      <c r="Q1657" s="180">
        <f t="shared" si="1660"/>
        <v>0.03090599914</v>
      </c>
      <c r="R1657" s="180">
        <f t="shared" si="1660"/>
        <v>0.03357688796</v>
      </c>
      <c r="S1657" s="180">
        <f t="shared" si="1660"/>
        <v>0.0347978657</v>
      </c>
      <c r="T1657" s="181">
        <f t="shared" si="3"/>
        <v>4.725393258</v>
      </c>
      <c r="U1657" s="182">
        <f t="shared" si="4"/>
        <v>43498</v>
      </c>
      <c r="V1657" s="182">
        <f t="shared" si="5"/>
        <v>43587</v>
      </c>
      <c r="W1657" s="182">
        <f t="shared" si="6"/>
        <v>43679</v>
      </c>
      <c r="X1657" s="181">
        <f t="shared" si="7"/>
        <v>184</v>
      </c>
      <c r="Y1657" s="181">
        <f t="shared" si="8"/>
        <v>273</v>
      </c>
      <c r="Z1657" s="181">
        <f t="shared" si="9"/>
        <v>365</v>
      </c>
      <c r="AA1657" s="155"/>
      <c r="AB1657" s="9"/>
      <c r="AC1657" s="9"/>
      <c r="AD1657" s="9"/>
      <c r="AE1657" s="9"/>
      <c r="AF1657" s="9"/>
      <c r="AG1657" s="9"/>
      <c r="AH1657" s="9"/>
    </row>
    <row r="1658" ht="15.75" customHeight="1">
      <c r="A1658" s="177">
        <v>43313.0</v>
      </c>
      <c r="B1658" s="178">
        <v>2.06</v>
      </c>
      <c r="C1658" s="178">
        <v>2.39</v>
      </c>
      <c r="D1658" s="178">
        <v>2.71</v>
      </c>
      <c r="E1658" s="178">
        <v>3.54</v>
      </c>
      <c r="F1658" s="178">
        <v>3.94</v>
      </c>
      <c r="G1658" s="178">
        <v>4.07</v>
      </c>
      <c r="H1658" s="178">
        <v>4.37</v>
      </c>
      <c r="I1658" s="178">
        <v>4.52</v>
      </c>
      <c r="J1658" s="178">
        <v>4.58</v>
      </c>
      <c r="K1658" s="179">
        <f>MAX(0,((T1658*(365/365))-VLOOKUP(A1658,VBMA!$A:$D,4,0))  /  (T1658* (365/365)   ))</f>
        <v>0.2205441261</v>
      </c>
      <c r="L1658" s="180">
        <f t="shared" ref="L1658:S1658" si="1661">(B1658*(1-$K1658) * (365/365))/100</f>
        <v>0.016056791</v>
      </c>
      <c r="M1658" s="180">
        <f t="shared" si="1661"/>
        <v>0.01862899539</v>
      </c>
      <c r="N1658" s="180">
        <f t="shared" si="1661"/>
        <v>0.02112325418</v>
      </c>
      <c r="O1658" s="180">
        <f t="shared" si="1661"/>
        <v>0.02759273794</v>
      </c>
      <c r="P1658" s="180">
        <f t="shared" si="1661"/>
        <v>0.03071056143</v>
      </c>
      <c r="Q1658" s="180">
        <f t="shared" si="1661"/>
        <v>0.03172385407</v>
      </c>
      <c r="R1658" s="180">
        <f t="shared" si="1661"/>
        <v>0.03406222169</v>
      </c>
      <c r="S1658" s="180">
        <f t="shared" si="1661"/>
        <v>0.0352314055</v>
      </c>
      <c r="T1658" s="181">
        <f t="shared" si="3"/>
        <v>4.67505618</v>
      </c>
      <c r="U1658" s="182">
        <f t="shared" si="4"/>
        <v>43497</v>
      </c>
      <c r="V1658" s="182">
        <f t="shared" si="5"/>
        <v>43586</v>
      </c>
      <c r="W1658" s="182">
        <f t="shared" si="6"/>
        <v>43678</v>
      </c>
      <c r="X1658" s="181">
        <f t="shared" si="7"/>
        <v>184</v>
      </c>
      <c r="Y1658" s="181">
        <f t="shared" si="8"/>
        <v>273</v>
      </c>
      <c r="Z1658" s="181">
        <f t="shared" si="9"/>
        <v>365</v>
      </c>
      <c r="AA1658" s="155"/>
      <c r="AB1658" s="9"/>
      <c r="AC1658" s="9"/>
      <c r="AD1658" s="9"/>
      <c r="AE1658" s="9"/>
      <c r="AF1658" s="9"/>
      <c r="AG1658" s="9"/>
      <c r="AH1658" s="9"/>
    </row>
    <row r="1659" ht="15.75" customHeight="1">
      <c r="A1659" s="177">
        <v>43312.0</v>
      </c>
      <c r="B1659" s="178">
        <v>1.73</v>
      </c>
      <c r="C1659" s="178">
        <v>2.3</v>
      </c>
      <c r="D1659" s="178">
        <v>2.62</v>
      </c>
      <c r="E1659" s="178">
        <v>3.57</v>
      </c>
      <c r="F1659" s="178">
        <v>3.95</v>
      </c>
      <c r="G1659" s="178">
        <v>4.05</v>
      </c>
      <c r="H1659" s="178">
        <v>4.4</v>
      </c>
      <c r="I1659" s="178">
        <v>4.54</v>
      </c>
      <c r="J1659" s="178">
        <v>4.61</v>
      </c>
      <c r="K1659" s="179">
        <f>MAX(0,((T1659*(365/365))-VLOOKUP(A1659,VBMA!$A:$D,4,0))  /  (T1659* (365/365)   ))</f>
        <v>0.288057151</v>
      </c>
      <c r="L1659" s="180">
        <f t="shared" ref="L1659:S1659" si="1662">(B1659*(1-$K1659) * (365/365))/100</f>
        <v>0.01231661129</v>
      </c>
      <c r="M1659" s="180">
        <f t="shared" si="1662"/>
        <v>0.01637468553</v>
      </c>
      <c r="N1659" s="180">
        <f t="shared" si="1662"/>
        <v>0.01865290264</v>
      </c>
      <c r="O1659" s="180">
        <f t="shared" si="1662"/>
        <v>0.02541635971</v>
      </c>
      <c r="P1659" s="180">
        <f t="shared" si="1662"/>
        <v>0.02812174254</v>
      </c>
      <c r="Q1659" s="180">
        <f t="shared" si="1662"/>
        <v>0.02883368538</v>
      </c>
      <c r="R1659" s="180">
        <f t="shared" si="1662"/>
        <v>0.03132548536</v>
      </c>
      <c r="S1659" s="180">
        <f t="shared" si="1662"/>
        <v>0.03232220534</v>
      </c>
      <c r="T1659" s="181">
        <f t="shared" si="3"/>
        <v>4.681555556</v>
      </c>
      <c r="U1659" s="182">
        <f t="shared" si="4"/>
        <v>43496</v>
      </c>
      <c r="V1659" s="182">
        <f t="shared" si="5"/>
        <v>43586</v>
      </c>
      <c r="W1659" s="182">
        <f t="shared" si="6"/>
        <v>43677</v>
      </c>
      <c r="X1659" s="181">
        <f t="shared" si="7"/>
        <v>184</v>
      </c>
      <c r="Y1659" s="181">
        <f t="shared" si="8"/>
        <v>274</v>
      </c>
      <c r="Z1659" s="181">
        <f t="shared" si="9"/>
        <v>365</v>
      </c>
      <c r="AA1659" s="155"/>
      <c r="AB1659" s="9"/>
      <c r="AC1659" s="9"/>
      <c r="AD1659" s="9"/>
      <c r="AE1659" s="9"/>
      <c r="AF1659" s="9"/>
      <c r="AG1659" s="9"/>
      <c r="AH1659" s="9"/>
    </row>
    <row r="1660" ht="15.75" customHeight="1">
      <c r="A1660" s="177">
        <v>43311.0</v>
      </c>
      <c r="B1660" s="178">
        <v>2.33</v>
      </c>
      <c r="C1660" s="178">
        <v>2.68</v>
      </c>
      <c r="D1660" s="178">
        <v>3.18</v>
      </c>
      <c r="E1660" s="178">
        <v>3.78</v>
      </c>
      <c r="F1660" s="178">
        <v>4.05</v>
      </c>
      <c r="G1660" s="178">
        <v>4.23</v>
      </c>
      <c r="H1660" s="178">
        <v>4.42</v>
      </c>
      <c r="I1660" s="178">
        <v>4.56</v>
      </c>
      <c r="J1660" s="178">
        <v>4.65</v>
      </c>
      <c r="K1660" s="179">
        <f>MAX(0,((T1660*(365/365))-VLOOKUP(A1660,VBMA!$A:$D,4,0))  /  (T1660* (365/365)   ))</f>
        <v>0.3293708938</v>
      </c>
      <c r="L1660" s="180">
        <f t="shared" ref="L1660:S1660" si="1663">(B1660*(1-$K1660) * (365/365))/100</f>
        <v>0.01562565817</v>
      </c>
      <c r="M1660" s="180">
        <f t="shared" si="1663"/>
        <v>0.01797286005</v>
      </c>
      <c r="N1660" s="180">
        <f t="shared" si="1663"/>
        <v>0.02132600558</v>
      </c>
      <c r="O1660" s="180">
        <f t="shared" si="1663"/>
        <v>0.02534978021</v>
      </c>
      <c r="P1660" s="180">
        <f t="shared" si="1663"/>
        <v>0.0271604788</v>
      </c>
      <c r="Q1660" s="180">
        <f t="shared" si="1663"/>
        <v>0.02836761119</v>
      </c>
      <c r="R1660" s="180">
        <f t="shared" si="1663"/>
        <v>0.02964180649</v>
      </c>
      <c r="S1660" s="180">
        <f t="shared" si="1663"/>
        <v>0.03058068724</v>
      </c>
      <c r="T1660" s="181">
        <f t="shared" si="3"/>
        <v>4.701555556</v>
      </c>
      <c r="U1660" s="182">
        <f t="shared" si="4"/>
        <v>43495</v>
      </c>
      <c r="V1660" s="182">
        <f t="shared" si="5"/>
        <v>43585</v>
      </c>
      <c r="W1660" s="182">
        <f t="shared" si="6"/>
        <v>43676</v>
      </c>
      <c r="X1660" s="181">
        <f t="shared" si="7"/>
        <v>184</v>
      </c>
      <c r="Y1660" s="181">
        <f t="shared" si="8"/>
        <v>274</v>
      </c>
      <c r="Z1660" s="181">
        <f t="shared" si="9"/>
        <v>365</v>
      </c>
      <c r="AA1660" s="155"/>
      <c r="AB1660" s="9"/>
      <c r="AC1660" s="9"/>
      <c r="AD1660" s="9"/>
      <c r="AE1660" s="9"/>
      <c r="AF1660" s="9"/>
      <c r="AG1660" s="9"/>
      <c r="AH1660" s="9"/>
    </row>
    <row r="1661" ht="15.75" customHeight="1">
      <c r="A1661" s="177">
        <v>43308.0</v>
      </c>
      <c r="B1661" s="178">
        <v>3.16</v>
      </c>
      <c r="C1661" s="178">
        <v>3.4</v>
      </c>
      <c r="D1661" s="178">
        <v>3.64</v>
      </c>
      <c r="E1661" s="178">
        <v>3.94</v>
      </c>
      <c r="F1661" s="178">
        <v>4.08</v>
      </c>
      <c r="G1661" s="178">
        <v>4.08</v>
      </c>
      <c r="H1661" s="178">
        <v>4.33</v>
      </c>
      <c r="I1661" s="178">
        <v>4.48</v>
      </c>
      <c r="J1661" s="178">
        <v>4.58</v>
      </c>
      <c r="K1661" s="179">
        <f>MAX(0,((T1661*(365/365))-VLOOKUP(A1661,VBMA!$A:$D,4,0))  /  (T1661* (365/365)   ))</f>
        <v>0.3820798849</v>
      </c>
      <c r="L1661" s="180">
        <f t="shared" ref="L1661:S1661" si="1664">(B1661*(1-$K1661) * (365/365))/100</f>
        <v>0.01952627564</v>
      </c>
      <c r="M1661" s="180">
        <f t="shared" si="1664"/>
        <v>0.02100928392</v>
      </c>
      <c r="N1661" s="180">
        <f t="shared" si="1664"/>
        <v>0.02249229219</v>
      </c>
      <c r="O1661" s="180">
        <f t="shared" si="1664"/>
        <v>0.02434605254</v>
      </c>
      <c r="P1661" s="180">
        <f t="shared" si="1664"/>
        <v>0.0252111407</v>
      </c>
      <c r="Q1661" s="180">
        <f t="shared" si="1664"/>
        <v>0.0252111407</v>
      </c>
      <c r="R1661" s="180">
        <f t="shared" si="1664"/>
        <v>0.02675594099</v>
      </c>
      <c r="S1661" s="180">
        <f t="shared" si="1664"/>
        <v>0.02768282116</v>
      </c>
      <c r="T1661" s="181">
        <f t="shared" si="3"/>
        <v>4.631666667</v>
      </c>
      <c r="U1661" s="182">
        <f t="shared" si="4"/>
        <v>43492</v>
      </c>
      <c r="V1661" s="182">
        <f t="shared" si="5"/>
        <v>43582</v>
      </c>
      <c r="W1661" s="182">
        <f t="shared" si="6"/>
        <v>43673</v>
      </c>
      <c r="X1661" s="181">
        <f t="shared" si="7"/>
        <v>184</v>
      </c>
      <c r="Y1661" s="181">
        <f t="shared" si="8"/>
        <v>274</v>
      </c>
      <c r="Z1661" s="181">
        <f t="shared" si="9"/>
        <v>365</v>
      </c>
      <c r="AA1661" s="155"/>
      <c r="AB1661" s="9"/>
      <c r="AC1661" s="9"/>
      <c r="AD1661" s="9"/>
      <c r="AE1661" s="9"/>
      <c r="AF1661" s="9"/>
      <c r="AG1661" s="9"/>
      <c r="AH1661" s="9"/>
    </row>
    <row r="1662" ht="15.75" customHeight="1">
      <c r="A1662" s="177">
        <v>43307.0</v>
      </c>
      <c r="B1662" s="178">
        <v>4.51</v>
      </c>
      <c r="C1662" s="178">
        <v>4.6</v>
      </c>
      <c r="D1662" s="178">
        <v>4.61</v>
      </c>
      <c r="E1662" s="178">
        <v>4.65</v>
      </c>
      <c r="F1662" s="178">
        <v>4.64</v>
      </c>
      <c r="G1662" s="178">
        <v>4.66</v>
      </c>
      <c r="H1662" s="178">
        <v>4.59</v>
      </c>
      <c r="I1662" s="178">
        <v>4.64</v>
      </c>
      <c r="J1662" s="178">
        <v>4.69</v>
      </c>
      <c r="K1662" s="179">
        <f>MAX(0,((T1662*(365/365))-VLOOKUP(A1662,VBMA!$A:$D,4,0))  /  (T1662* (365/365)   ))</f>
        <v>0.3902641241</v>
      </c>
      <c r="L1662" s="180">
        <f t="shared" ref="L1662:S1662" si="1665">(B1662*(1-$K1662) * (365/365))/100</f>
        <v>0.027499088</v>
      </c>
      <c r="M1662" s="180">
        <f t="shared" si="1665"/>
        <v>0.02804785029</v>
      </c>
      <c r="N1662" s="180">
        <f t="shared" si="1665"/>
        <v>0.02810882388</v>
      </c>
      <c r="O1662" s="180">
        <f t="shared" si="1665"/>
        <v>0.02835271823</v>
      </c>
      <c r="P1662" s="180">
        <f t="shared" si="1665"/>
        <v>0.02829174464</v>
      </c>
      <c r="Q1662" s="180">
        <f t="shared" si="1665"/>
        <v>0.02841369182</v>
      </c>
      <c r="R1662" s="180">
        <f t="shared" si="1665"/>
        <v>0.0279868767</v>
      </c>
      <c r="S1662" s="180">
        <f t="shared" si="1665"/>
        <v>0.02829174464</v>
      </c>
      <c r="T1662" s="181">
        <f t="shared" si="3"/>
        <v>4.690555556</v>
      </c>
      <c r="U1662" s="182">
        <f t="shared" si="4"/>
        <v>43491</v>
      </c>
      <c r="V1662" s="182">
        <f t="shared" si="5"/>
        <v>43581</v>
      </c>
      <c r="W1662" s="182">
        <f t="shared" si="6"/>
        <v>43672</v>
      </c>
      <c r="X1662" s="181">
        <f t="shared" si="7"/>
        <v>184</v>
      </c>
      <c r="Y1662" s="181">
        <f t="shared" si="8"/>
        <v>274</v>
      </c>
      <c r="Z1662" s="181">
        <f t="shared" si="9"/>
        <v>365</v>
      </c>
      <c r="AA1662" s="155"/>
      <c r="AB1662" s="9"/>
      <c r="AC1662" s="9"/>
      <c r="AD1662" s="9"/>
      <c r="AE1662" s="9"/>
      <c r="AF1662" s="9"/>
      <c r="AG1662" s="9"/>
      <c r="AH1662" s="9"/>
    </row>
    <row r="1663" ht="15.75" customHeight="1">
      <c r="A1663" s="177">
        <v>43306.0</v>
      </c>
      <c r="B1663" s="178">
        <v>4.78</v>
      </c>
      <c r="C1663" s="178">
        <v>4.8</v>
      </c>
      <c r="D1663" s="178">
        <v>4.8</v>
      </c>
      <c r="E1663" s="178">
        <v>4.81</v>
      </c>
      <c r="F1663" s="178">
        <v>4.76</v>
      </c>
      <c r="G1663" s="178">
        <v>4.77</v>
      </c>
      <c r="H1663" s="178">
        <v>4.74</v>
      </c>
      <c r="I1663" s="178">
        <v>4.75</v>
      </c>
      <c r="J1663" s="178">
        <v>4.75</v>
      </c>
      <c r="K1663" s="179">
        <f>MAX(0,((T1663*(365/365))-VLOOKUP(A1663,VBMA!$A:$D,4,0))  /  (T1663* (365/365)   ))</f>
        <v>0.3628299993</v>
      </c>
      <c r="L1663" s="180">
        <f t="shared" ref="L1663:S1663" si="1666">(B1663*(1-$K1663) * (365/365))/100</f>
        <v>0.03045672603</v>
      </c>
      <c r="M1663" s="180">
        <f t="shared" si="1666"/>
        <v>0.03058416003</v>
      </c>
      <c r="N1663" s="180">
        <f t="shared" si="1666"/>
        <v>0.03058416003</v>
      </c>
      <c r="O1663" s="180">
        <f t="shared" si="1666"/>
        <v>0.03064787703</v>
      </c>
      <c r="P1663" s="180">
        <f t="shared" si="1666"/>
        <v>0.03032929203</v>
      </c>
      <c r="Q1663" s="180">
        <f t="shared" si="1666"/>
        <v>0.03039300903</v>
      </c>
      <c r="R1663" s="180">
        <f t="shared" si="1666"/>
        <v>0.03020185803</v>
      </c>
      <c r="S1663" s="180">
        <f t="shared" si="1666"/>
        <v>0.03026557503</v>
      </c>
      <c r="T1663" s="181">
        <f t="shared" si="3"/>
        <v>4.760111111</v>
      </c>
      <c r="U1663" s="182">
        <f t="shared" si="4"/>
        <v>43490</v>
      </c>
      <c r="V1663" s="182">
        <f t="shared" si="5"/>
        <v>43580</v>
      </c>
      <c r="W1663" s="182">
        <f t="shared" si="6"/>
        <v>43671</v>
      </c>
      <c r="X1663" s="181">
        <f t="shared" si="7"/>
        <v>184</v>
      </c>
      <c r="Y1663" s="181">
        <f t="shared" si="8"/>
        <v>274</v>
      </c>
      <c r="Z1663" s="181">
        <f t="shared" si="9"/>
        <v>365</v>
      </c>
      <c r="AA1663" s="155"/>
      <c r="AB1663" s="9"/>
      <c r="AC1663" s="9"/>
      <c r="AD1663" s="9"/>
      <c r="AE1663" s="9"/>
      <c r="AF1663" s="9"/>
      <c r="AG1663" s="9"/>
      <c r="AH1663" s="9"/>
    </row>
    <row r="1664" ht="15.75" customHeight="1">
      <c r="A1664" s="177">
        <v>43305.0</v>
      </c>
      <c r="B1664" s="178">
        <v>4.83</v>
      </c>
      <c r="C1664" s="178">
        <v>4.85</v>
      </c>
      <c r="D1664" s="178">
        <v>4.88</v>
      </c>
      <c r="E1664" s="178">
        <v>4.81</v>
      </c>
      <c r="F1664" s="178">
        <v>4.74</v>
      </c>
      <c r="G1664" s="178">
        <v>4.76</v>
      </c>
      <c r="H1664" s="178">
        <v>4.75</v>
      </c>
      <c r="I1664" s="178">
        <v>4.76</v>
      </c>
      <c r="J1664" s="178">
        <v>4.76</v>
      </c>
      <c r="K1664" s="179">
        <f>MAX(0,((T1664*(365/365))-VLOOKUP(A1664,VBMA!$A:$D,4,0))  /  (T1664* (365/365)   ))</f>
        <v>0.3599729799</v>
      </c>
      <c r="L1664" s="180">
        <f t="shared" ref="L1664:S1664" si="1667">(B1664*(1-$K1664) * (365/365))/100</f>
        <v>0.03091330507</v>
      </c>
      <c r="M1664" s="180">
        <f t="shared" si="1667"/>
        <v>0.03104131047</v>
      </c>
      <c r="N1664" s="180">
        <f t="shared" si="1667"/>
        <v>0.03123331858</v>
      </c>
      <c r="O1664" s="180">
        <f t="shared" si="1667"/>
        <v>0.03078529967</v>
      </c>
      <c r="P1664" s="180">
        <f t="shared" si="1667"/>
        <v>0.03033728075</v>
      </c>
      <c r="Q1664" s="180">
        <f t="shared" si="1667"/>
        <v>0.03046528616</v>
      </c>
      <c r="R1664" s="180">
        <f t="shared" si="1667"/>
        <v>0.03040128345</v>
      </c>
      <c r="S1664" s="180">
        <f t="shared" si="1667"/>
        <v>0.03046528616</v>
      </c>
      <c r="T1664" s="181">
        <f t="shared" si="3"/>
        <v>4.770111111</v>
      </c>
      <c r="U1664" s="182">
        <f t="shared" si="4"/>
        <v>43489</v>
      </c>
      <c r="V1664" s="182">
        <f t="shared" si="5"/>
        <v>43579</v>
      </c>
      <c r="W1664" s="182">
        <f t="shared" si="6"/>
        <v>43670</v>
      </c>
      <c r="X1664" s="181">
        <f t="shared" si="7"/>
        <v>184</v>
      </c>
      <c r="Y1664" s="181">
        <f t="shared" si="8"/>
        <v>274</v>
      </c>
      <c r="Z1664" s="181">
        <f t="shared" si="9"/>
        <v>365</v>
      </c>
      <c r="AA1664" s="155"/>
      <c r="AB1664" s="9"/>
      <c r="AC1664" s="9"/>
      <c r="AD1664" s="9"/>
      <c r="AE1664" s="9"/>
      <c r="AF1664" s="9"/>
      <c r="AG1664" s="9"/>
      <c r="AH1664" s="9"/>
    </row>
    <row r="1665" ht="15.75" customHeight="1">
      <c r="A1665" s="177">
        <v>43304.0</v>
      </c>
      <c r="B1665" s="178">
        <v>4.33</v>
      </c>
      <c r="C1665" s="178">
        <v>4.35</v>
      </c>
      <c r="D1665" s="178">
        <v>4.33</v>
      </c>
      <c r="E1665" s="178">
        <v>4.38</v>
      </c>
      <c r="F1665" s="178">
        <v>4.38</v>
      </c>
      <c r="G1665" s="178">
        <v>4.45</v>
      </c>
      <c r="H1665" s="178">
        <v>4.48</v>
      </c>
      <c r="I1665" s="178">
        <v>4.54</v>
      </c>
      <c r="J1665" s="178">
        <v>4.64</v>
      </c>
      <c r="K1665" s="179">
        <f>MAX(0,((T1665*(365/365))-VLOOKUP(A1665,VBMA!$A:$D,4,0))  /  (T1665* (365/365)   ))</f>
        <v>0.3629184176</v>
      </c>
      <c r="L1665" s="180">
        <f t="shared" ref="L1665:S1665" si="1668">(B1665*(1-$K1665) * (365/365))/100</f>
        <v>0.02758563252</v>
      </c>
      <c r="M1665" s="180">
        <f t="shared" si="1668"/>
        <v>0.02771304883</v>
      </c>
      <c r="N1665" s="180">
        <f t="shared" si="1668"/>
        <v>0.02758563252</v>
      </c>
      <c r="O1665" s="180">
        <f t="shared" si="1668"/>
        <v>0.02790417331</v>
      </c>
      <c r="P1665" s="180">
        <f t="shared" si="1668"/>
        <v>0.02790417331</v>
      </c>
      <c r="Q1665" s="180">
        <f t="shared" si="1668"/>
        <v>0.02835013042</v>
      </c>
      <c r="R1665" s="180">
        <f t="shared" si="1668"/>
        <v>0.02854125489</v>
      </c>
      <c r="S1665" s="180">
        <f t="shared" si="1668"/>
        <v>0.02892350384</v>
      </c>
      <c r="T1665" s="181">
        <f t="shared" si="3"/>
        <v>4.600666667</v>
      </c>
      <c r="U1665" s="182">
        <f t="shared" si="4"/>
        <v>43488</v>
      </c>
      <c r="V1665" s="182">
        <f t="shared" si="5"/>
        <v>43578</v>
      </c>
      <c r="W1665" s="182">
        <f t="shared" si="6"/>
        <v>43669</v>
      </c>
      <c r="X1665" s="181">
        <f t="shared" si="7"/>
        <v>184</v>
      </c>
      <c r="Y1665" s="181">
        <f t="shared" si="8"/>
        <v>274</v>
      </c>
      <c r="Z1665" s="181">
        <f t="shared" si="9"/>
        <v>365</v>
      </c>
      <c r="AA1665" s="155"/>
      <c r="AB1665" s="9"/>
      <c r="AC1665" s="9"/>
      <c r="AD1665" s="9"/>
      <c r="AE1665" s="9"/>
      <c r="AF1665" s="9"/>
      <c r="AG1665" s="9"/>
      <c r="AH1665" s="9"/>
    </row>
    <row r="1666" ht="15.75" customHeight="1">
      <c r="A1666" s="177">
        <v>43301.0</v>
      </c>
      <c r="B1666" s="178">
        <v>3.22</v>
      </c>
      <c r="C1666" s="178">
        <v>3.5</v>
      </c>
      <c r="D1666" s="178">
        <v>3.58</v>
      </c>
      <c r="E1666" s="178">
        <v>3.78</v>
      </c>
      <c r="F1666" s="178">
        <v>3.88</v>
      </c>
      <c r="G1666" s="178">
        <v>3.92</v>
      </c>
      <c r="H1666" s="178">
        <v>4.13</v>
      </c>
      <c r="I1666" s="178">
        <v>4.28</v>
      </c>
      <c r="J1666" s="178">
        <v>4.48</v>
      </c>
      <c r="K1666" s="179">
        <f>MAX(0,((T1666*(365/365))-VLOOKUP(A1666,VBMA!$A:$D,4,0))  /  (T1666* (365/365)   ))</f>
        <v>0.3882662655</v>
      </c>
      <c r="L1666" s="180">
        <f t="shared" ref="L1666:S1666" si="1669">(B1666*(1-$K1666) * (365/365))/100</f>
        <v>0.01969782625</v>
      </c>
      <c r="M1666" s="180">
        <f t="shared" si="1669"/>
        <v>0.02141068071</v>
      </c>
      <c r="N1666" s="180">
        <f t="shared" si="1669"/>
        <v>0.02190006769</v>
      </c>
      <c r="O1666" s="180">
        <f t="shared" si="1669"/>
        <v>0.02312353516</v>
      </c>
      <c r="P1666" s="180">
        <f t="shared" si="1669"/>
        <v>0.0237352689</v>
      </c>
      <c r="Q1666" s="180">
        <f t="shared" si="1669"/>
        <v>0.02397996239</v>
      </c>
      <c r="R1666" s="180">
        <f t="shared" si="1669"/>
        <v>0.02526460323</v>
      </c>
      <c r="S1666" s="180">
        <f t="shared" si="1669"/>
        <v>0.02618220384</v>
      </c>
      <c r="T1666" s="181">
        <f t="shared" si="3"/>
        <v>4.431666667</v>
      </c>
      <c r="U1666" s="182">
        <f t="shared" si="4"/>
        <v>43485</v>
      </c>
      <c r="V1666" s="182">
        <f t="shared" si="5"/>
        <v>43575</v>
      </c>
      <c r="W1666" s="182">
        <f t="shared" si="6"/>
        <v>43666</v>
      </c>
      <c r="X1666" s="181">
        <f t="shared" si="7"/>
        <v>184</v>
      </c>
      <c r="Y1666" s="181">
        <f t="shared" si="8"/>
        <v>274</v>
      </c>
      <c r="Z1666" s="181">
        <f t="shared" si="9"/>
        <v>365</v>
      </c>
      <c r="AA1666" s="155"/>
      <c r="AB1666" s="9"/>
      <c r="AC1666" s="9"/>
      <c r="AD1666" s="9"/>
      <c r="AE1666" s="9"/>
      <c r="AF1666" s="9"/>
      <c r="AG1666" s="9"/>
      <c r="AH1666" s="9"/>
    </row>
    <row r="1667" ht="15.75" customHeight="1">
      <c r="A1667" s="177">
        <v>43300.0</v>
      </c>
      <c r="B1667" s="178">
        <v>2.07</v>
      </c>
      <c r="C1667" s="178">
        <v>2.32</v>
      </c>
      <c r="D1667" s="178">
        <v>2.55</v>
      </c>
      <c r="E1667" s="178">
        <v>2.83</v>
      </c>
      <c r="F1667" s="178">
        <v>2.93</v>
      </c>
      <c r="G1667" s="178">
        <v>3.13</v>
      </c>
      <c r="H1667" s="178">
        <v>3.58</v>
      </c>
      <c r="I1667" s="178">
        <v>4.26</v>
      </c>
      <c r="J1667" s="178">
        <v>4.58</v>
      </c>
      <c r="K1667" s="179">
        <f>MAX(0,((T1667*(365/365))-VLOOKUP(A1667,VBMA!$A:$D,4,0))  /  (T1667* (365/365)   ))</f>
        <v>0.5052102048</v>
      </c>
      <c r="L1667" s="180">
        <f t="shared" ref="L1667:S1667" si="1670">(B1667*(1-$K1667) * (365/365))/100</f>
        <v>0.01024214876</v>
      </c>
      <c r="M1667" s="180">
        <f t="shared" si="1670"/>
        <v>0.01147912325</v>
      </c>
      <c r="N1667" s="180">
        <f t="shared" si="1670"/>
        <v>0.01261713978</v>
      </c>
      <c r="O1667" s="180">
        <f t="shared" si="1670"/>
        <v>0.0140025512</v>
      </c>
      <c r="P1667" s="180">
        <f t="shared" si="1670"/>
        <v>0.014497341</v>
      </c>
      <c r="Q1667" s="180">
        <f t="shared" si="1670"/>
        <v>0.01548692059</v>
      </c>
      <c r="R1667" s="180">
        <f t="shared" si="1670"/>
        <v>0.01771347467</v>
      </c>
      <c r="S1667" s="180">
        <f t="shared" si="1670"/>
        <v>0.02107804527</v>
      </c>
      <c r="T1667" s="181">
        <f t="shared" si="3"/>
        <v>4.947555556</v>
      </c>
      <c r="U1667" s="182">
        <f t="shared" si="4"/>
        <v>43484</v>
      </c>
      <c r="V1667" s="182">
        <f t="shared" si="5"/>
        <v>43574</v>
      </c>
      <c r="W1667" s="182">
        <f t="shared" si="6"/>
        <v>43665</v>
      </c>
      <c r="X1667" s="181">
        <f t="shared" si="7"/>
        <v>184</v>
      </c>
      <c r="Y1667" s="181">
        <f t="shared" si="8"/>
        <v>274</v>
      </c>
      <c r="Z1667" s="181">
        <f t="shared" si="9"/>
        <v>365</v>
      </c>
      <c r="AA1667" s="155"/>
      <c r="AB1667" s="9"/>
      <c r="AC1667" s="9"/>
      <c r="AD1667" s="9"/>
      <c r="AE1667" s="9"/>
      <c r="AF1667" s="9"/>
      <c r="AG1667" s="9"/>
      <c r="AH1667" s="9"/>
    </row>
    <row r="1668" ht="15.75" customHeight="1">
      <c r="A1668" s="177">
        <v>43299.0</v>
      </c>
      <c r="B1668" s="178">
        <v>1.86</v>
      </c>
      <c r="C1668" s="178">
        <v>2.01</v>
      </c>
      <c r="D1668" s="178">
        <v>2.17</v>
      </c>
      <c r="E1668" s="178">
        <v>2.31</v>
      </c>
      <c r="F1668" s="178">
        <v>2.54</v>
      </c>
      <c r="G1668" s="178">
        <v>2.8</v>
      </c>
      <c r="H1668" s="178">
        <v>3.62</v>
      </c>
      <c r="I1668" s="178">
        <v>4.32</v>
      </c>
      <c r="J1668" s="178">
        <v>4.58</v>
      </c>
      <c r="K1668" s="179">
        <f>MAX(0,((T1668*(365/365))-VLOOKUP(A1668,VBMA!$A:$D,4,0))  /  (T1668* (365/365)   ))</f>
        <v>0.5182762431</v>
      </c>
      <c r="L1668" s="180">
        <f t="shared" ref="L1668:S1668" si="1671">(B1668*(1-$K1668) * (365/365))/100</f>
        <v>0.008960061878</v>
      </c>
      <c r="M1668" s="180">
        <f t="shared" si="1671"/>
        <v>0.009682647514</v>
      </c>
      <c r="N1668" s="180">
        <f t="shared" si="1671"/>
        <v>0.01045340552</v>
      </c>
      <c r="O1668" s="180">
        <f t="shared" si="1671"/>
        <v>0.01112781878</v>
      </c>
      <c r="P1668" s="180">
        <f t="shared" si="1671"/>
        <v>0.01223578343</v>
      </c>
      <c r="Q1668" s="180">
        <f t="shared" si="1671"/>
        <v>0.01348826519</v>
      </c>
      <c r="R1668" s="180">
        <f t="shared" si="1671"/>
        <v>0.0174384</v>
      </c>
      <c r="S1668" s="180">
        <f t="shared" si="1671"/>
        <v>0.0208104663</v>
      </c>
      <c r="T1668" s="181">
        <f t="shared" si="3"/>
        <v>5.027777778</v>
      </c>
      <c r="U1668" s="182">
        <f t="shared" si="4"/>
        <v>43483</v>
      </c>
      <c r="V1668" s="182">
        <f t="shared" si="5"/>
        <v>43573</v>
      </c>
      <c r="W1668" s="182">
        <f t="shared" si="6"/>
        <v>43664</v>
      </c>
      <c r="X1668" s="181">
        <f t="shared" si="7"/>
        <v>184</v>
      </c>
      <c r="Y1668" s="181">
        <f t="shared" si="8"/>
        <v>274</v>
      </c>
      <c r="Z1668" s="181">
        <f t="shared" si="9"/>
        <v>365</v>
      </c>
      <c r="AA1668" s="155"/>
      <c r="AB1668" s="9"/>
      <c r="AC1668" s="9"/>
      <c r="AD1668" s="9"/>
      <c r="AE1668" s="9"/>
      <c r="AF1668" s="9"/>
      <c r="AG1668" s="9"/>
      <c r="AH1668" s="9"/>
    </row>
    <row r="1669" ht="15.75" customHeight="1">
      <c r="A1669" s="177">
        <v>43298.0</v>
      </c>
      <c r="B1669" s="178">
        <v>1.54</v>
      </c>
      <c r="C1669" s="178">
        <v>1.66</v>
      </c>
      <c r="D1669" s="178">
        <v>1.76</v>
      </c>
      <c r="E1669" s="178">
        <v>1.93</v>
      </c>
      <c r="F1669" s="178">
        <v>2.26</v>
      </c>
      <c r="G1669" s="178">
        <v>2.59</v>
      </c>
      <c r="H1669" s="178">
        <v>3.5</v>
      </c>
      <c r="I1669" s="178">
        <v>4.25</v>
      </c>
      <c r="J1669" s="178">
        <v>4.55</v>
      </c>
      <c r="K1669" s="179">
        <f>MAX(0,((T1669*(365/365))-VLOOKUP(A1669,VBMA!$A:$D,4,0))  /  (T1669* (365/365)   ))</f>
        <v>0.5241930116</v>
      </c>
      <c r="L1669" s="180">
        <f t="shared" ref="L1669:S1669" si="1672">(B1669*(1-$K1669) * (365/365))/100</f>
        <v>0.007327427621</v>
      </c>
      <c r="M1669" s="180">
        <f t="shared" si="1672"/>
        <v>0.007898396007</v>
      </c>
      <c r="N1669" s="180">
        <f t="shared" si="1672"/>
        <v>0.008374202995</v>
      </c>
      <c r="O1669" s="180">
        <f t="shared" si="1672"/>
        <v>0.009183074875</v>
      </c>
      <c r="P1669" s="180">
        <f t="shared" si="1672"/>
        <v>0.01075323794</v>
      </c>
      <c r="Q1669" s="180">
        <f t="shared" si="1672"/>
        <v>0.012323401</v>
      </c>
      <c r="R1669" s="180">
        <f t="shared" si="1672"/>
        <v>0.01665324459</v>
      </c>
      <c r="S1669" s="180">
        <f t="shared" si="1672"/>
        <v>0.020221797</v>
      </c>
      <c r="T1669" s="181">
        <f t="shared" si="3"/>
        <v>5.008333333</v>
      </c>
      <c r="U1669" s="182">
        <f t="shared" si="4"/>
        <v>43482</v>
      </c>
      <c r="V1669" s="182">
        <f t="shared" si="5"/>
        <v>43572</v>
      </c>
      <c r="W1669" s="182">
        <f t="shared" si="6"/>
        <v>43663</v>
      </c>
      <c r="X1669" s="181">
        <f t="shared" si="7"/>
        <v>184</v>
      </c>
      <c r="Y1669" s="181">
        <f t="shared" si="8"/>
        <v>274</v>
      </c>
      <c r="Z1669" s="181">
        <f t="shared" si="9"/>
        <v>365</v>
      </c>
      <c r="AA1669" s="155"/>
      <c r="AB1669" s="9"/>
      <c r="AC1669" s="9"/>
      <c r="AD1669" s="9"/>
      <c r="AE1669" s="9"/>
      <c r="AF1669" s="9"/>
      <c r="AG1669" s="9"/>
      <c r="AH1669" s="9"/>
    </row>
    <row r="1670" ht="15.75" customHeight="1">
      <c r="A1670" s="177">
        <v>43297.0</v>
      </c>
      <c r="B1670" s="178">
        <v>1.33</v>
      </c>
      <c r="C1670" s="178">
        <v>1.48</v>
      </c>
      <c r="D1670" s="178">
        <v>1.62</v>
      </c>
      <c r="E1670" s="178">
        <v>1.8</v>
      </c>
      <c r="F1670" s="178">
        <v>2.2</v>
      </c>
      <c r="G1670" s="178">
        <v>2.52</v>
      </c>
      <c r="H1670" s="178">
        <v>3.49</v>
      </c>
      <c r="I1670" s="178">
        <v>4.35</v>
      </c>
      <c r="J1670" s="178">
        <v>4.58</v>
      </c>
      <c r="K1670" s="179">
        <f>MAX(0,((T1670*(365/365))-VLOOKUP(A1670,VBMA!$A:$D,4,0))  /  (T1670* (365/365)   ))</f>
        <v>0.5480458106</v>
      </c>
      <c r="L1670" s="180">
        <f t="shared" ref="L1670:S1670" si="1673">(B1670*(1-$K1670) * (365/365))/100</f>
        <v>0.006010990719</v>
      </c>
      <c r="M1670" s="180">
        <f t="shared" si="1673"/>
        <v>0.006688922003</v>
      </c>
      <c r="N1670" s="180">
        <f t="shared" si="1673"/>
        <v>0.007321657868</v>
      </c>
      <c r="O1670" s="180">
        <f t="shared" si="1673"/>
        <v>0.008135175409</v>
      </c>
      <c r="P1670" s="180">
        <f t="shared" si="1673"/>
        <v>0.009942992166</v>
      </c>
      <c r="Q1670" s="180">
        <f t="shared" si="1673"/>
        <v>0.01138924557</v>
      </c>
      <c r="R1670" s="180">
        <f t="shared" si="1673"/>
        <v>0.01577320121</v>
      </c>
      <c r="S1670" s="180">
        <f t="shared" si="1673"/>
        <v>0.01966000724</v>
      </c>
      <c r="T1670" s="181">
        <f t="shared" si="3"/>
        <v>5.219555556</v>
      </c>
      <c r="U1670" s="182">
        <f t="shared" si="4"/>
        <v>43481</v>
      </c>
      <c r="V1670" s="182">
        <f t="shared" si="5"/>
        <v>43571</v>
      </c>
      <c r="W1670" s="182">
        <f t="shared" si="6"/>
        <v>43662</v>
      </c>
      <c r="X1670" s="181">
        <f t="shared" si="7"/>
        <v>184</v>
      </c>
      <c r="Y1670" s="181">
        <f t="shared" si="8"/>
        <v>274</v>
      </c>
      <c r="Z1670" s="181">
        <f t="shared" si="9"/>
        <v>365</v>
      </c>
      <c r="AA1670" s="155"/>
      <c r="AB1670" s="9"/>
      <c r="AC1670" s="9"/>
      <c r="AD1670" s="9"/>
      <c r="AE1670" s="9"/>
      <c r="AF1670" s="9"/>
      <c r="AG1670" s="9"/>
      <c r="AH1670" s="9"/>
    </row>
    <row r="1671" ht="15.75" customHeight="1">
      <c r="A1671" s="177">
        <v>43294.0</v>
      </c>
      <c r="B1671" s="178">
        <v>1.26</v>
      </c>
      <c r="C1671" s="178">
        <v>1.39</v>
      </c>
      <c r="D1671" s="178">
        <v>1.51</v>
      </c>
      <c r="E1671" s="178">
        <v>1.76</v>
      </c>
      <c r="F1671" s="178">
        <v>2.14</v>
      </c>
      <c r="G1671" s="178">
        <v>2.49</v>
      </c>
      <c r="H1671" s="178">
        <v>3.56</v>
      </c>
      <c r="I1671" s="178">
        <v>4.38</v>
      </c>
      <c r="J1671" s="178">
        <v>4.6</v>
      </c>
      <c r="K1671" s="179">
        <f>MAX(0,((T1671*(365/365))-VLOOKUP(A1671,VBMA!$A:$D,4,0))  /  (T1671* (365/365)   ))</f>
        <v>0.5477155411</v>
      </c>
      <c r="L1671" s="180">
        <f t="shared" ref="L1671:S1671" si="1674">(B1671*(1-$K1671) * (365/365))/100</f>
        <v>0.005698784182</v>
      </c>
      <c r="M1671" s="180">
        <f t="shared" si="1674"/>
        <v>0.006286753978</v>
      </c>
      <c r="N1671" s="180">
        <f t="shared" si="1674"/>
        <v>0.006829495329</v>
      </c>
      <c r="O1671" s="180">
        <f t="shared" si="1674"/>
        <v>0.007960206476</v>
      </c>
      <c r="P1671" s="180">
        <f t="shared" si="1674"/>
        <v>0.009678887419</v>
      </c>
      <c r="Q1671" s="180">
        <f t="shared" si="1674"/>
        <v>0.01126188303</v>
      </c>
      <c r="R1671" s="180">
        <f t="shared" si="1674"/>
        <v>0.01610132674</v>
      </c>
      <c r="S1671" s="180">
        <f t="shared" si="1674"/>
        <v>0.0198100593</v>
      </c>
      <c r="T1671" s="181">
        <f t="shared" si="3"/>
        <v>5.209111111</v>
      </c>
      <c r="U1671" s="182">
        <f t="shared" si="4"/>
        <v>43478</v>
      </c>
      <c r="V1671" s="182">
        <f t="shared" si="5"/>
        <v>43568</v>
      </c>
      <c r="W1671" s="182">
        <f t="shared" si="6"/>
        <v>43659</v>
      </c>
      <c r="X1671" s="181">
        <f t="shared" si="7"/>
        <v>184</v>
      </c>
      <c r="Y1671" s="181">
        <f t="shared" si="8"/>
        <v>274</v>
      </c>
      <c r="Z1671" s="181">
        <f t="shared" si="9"/>
        <v>365</v>
      </c>
      <c r="AA1671" s="155"/>
      <c r="AB1671" s="9"/>
      <c r="AC1671" s="9"/>
      <c r="AD1671" s="9"/>
      <c r="AE1671" s="9"/>
      <c r="AF1671" s="9"/>
      <c r="AG1671" s="9"/>
      <c r="AH1671" s="9"/>
    </row>
    <row r="1672" ht="15.75" customHeight="1">
      <c r="A1672" s="177">
        <v>43293.0</v>
      </c>
      <c r="B1672" s="178">
        <v>1.23</v>
      </c>
      <c r="C1672" s="178">
        <v>1.35</v>
      </c>
      <c r="D1672" s="178">
        <v>1.5</v>
      </c>
      <c r="E1672" s="178">
        <v>1.7</v>
      </c>
      <c r="F1672" s="178">
        <v>2.17</v>
      </c>
      <c r="G1672" s="178">
        <v>2.48</v>
      </c>
      <c r="H1672" s="178">
        <v>3.5</v>
      </c>
      <c r="I1672" s="178">
        <v>4.3</v>
      </c>
      <c r="J1672" s="178">
        <v>4.56</v>
      </c>
      <c r="K1672" s="179">
        <f>MAX(0,((T1672*(365/365))-VLOOKUP(A1672,VBMA!$A:$D,4,0))  /  (T1672* (365/365)   ))</f>
        <v>0.5380600261</v>
      </c>
      <c r="L1672" s="180">
        <f t="shared" ref="L1672:S1672" si="1675">(B1672*(1-$K1672) * (365/365))/100</f>
        <v>0.005681861679</v>
      </c>
      <c r="M1672" s="180">
        <f t="shared" si="1675"/>
        <v>0.006236189648</v>
      </c>
      <c r="N1672" s="180">
        <f t="shared" si="1675"/>
        <v>0.006929099609</v>
      </c>
      <c r="O1672" s="180">
        <f t="shared" si="1675"/>
        <v>0.007852979556</v>
      </c>
      <c r="P1672" s="180">
        <f t="shared" si="1675"/>
        <v>0.01002409743</v>
      </c>
      <c r="Q1672" s="180">
        <f t="shared" si="1675"/>
        <v>0.01145611135</v>
      </c>
      <c r="R1672" s="180">
        <f t="shared" si="1675"/>
        <v>0.01616789909</v>
      </c>
      <c r="S1672" s="180">
        <f t="shared" si="1675"/>
        <v>0.01986341888</v>
      </c>
      <c r="T1672" s="181">
        <f t="shared" si="3"/>
        <v>5.108888889</v>
      </c>
      <c r="U1672" s="182">
        <f t="shared" si="4"/>
        <v>43477</v>
      </c>
      <c r="V1672" s="182">
        <f t="shared" si="5"/>
        <v>43567</v>
      </c>
      <c r="W1672" s="182">
        <f t="shared" si="6"/>
        <v>43658</v>
      </c>
      <c r="X1672" s="181">
        <f t="shared" si="7"/>
        <v>184</v>
      </c>
      <c r="Y1672" s="181">
        <f t="shared" si="8"/>
        <v>274</v>
      </c>
      <c r="Z1672" s="181">
        <f t="shared" si="9"/>
        <v>365</v>
      </c>
      <c r="AA1672" s="155"/>
      <c r="AB1672" s="9"/>
      <c r="AC1672" s="9"/>
      <c r="AD1672" s="9"/>
      <c r="AE1672" s="9"/>
      <c r="AF1672" s="9"/>
      <c r="AG1672" s="9"/>
      <c r="AH1672" s="9"/>
    </row>
    <row r="1673" ht="15.75" customHeight="1">
      <c r="A1673" s="177">
        <v>43292.0</v>
      </c>
      <c r="B1673" s="178">
        <v>1.16</v>
      </c>
      <c r="C1673" s="178">
        <v>1.34</v>
      </c>
      <c r="D1673" s="178">
        <v>1.5</v>
      </c>
      <c r="E1673" s="178">
        <v>1.68</v>
      </c>
      <c r="F1673" s="178">
        <v>2.16</v>
      </c>
      <c r="G1673" s="178">
        <v>2.46</v>
      </c>
      <c r="H1673" s="178">
        <v>3.55</v>
      </c>
      <c r="I1673" s="178">
        <v>4.35</v>
      </c>
      <c r="J1673" s="178">
        <v>4.58</v>
      </c>
      <c r="K1673" s="179">
        <f>MAX(0,((T1673*(365/365))-VLOOKUP(A1673,VBMA!$A:$D,4,0))  /  (T1673* (365/365)   ))</f>
        <v>0.5450570752</v>
      </c>
      <c r="L1673" s="180">
        <f t="shared" ref="L1673:S1673" si="1676">(B1673*(1-$K1673) * (365/365))/100</f>
        <v>0.005277337928</v>
      </c>
      <c r="M1673" s="180">
        <f t="shared" si="1676"/>
        <v>0.006096235193</v>
      </c>
      <c r="N1673" s="180">
        <f t="shared" si="1676"/>
        <v>0.006824143872</v>
      </c>
      <c r="O1673" s="180">
        <f t="shared" si="1676"/>
        <v>0.007643041137</v>
      </c>
      <c r="P1673" s="180">
        <f t="shared" si="1676"/>
        <v>0.009826767176</v>
      </c>
      <c r="Q1673" s="180">
        <f t="shared" si="1676"/>
        <v>0.01119159595</v>
      </c>
      <c r="R1673" s="180">
        <f t="shared" si="1676"/>
        <v>0.01615047383</v>
      </c>
      <c r="S1673" s="180">
        <f t="shared" si="1676"/>
        <v>0.01979001723</v>
      </c>
      <c r="T1673" s="181">
        <f t="shared" si="3"/>
        <v>5.158888889</v>
      </c>
      <c r="U1673" s="182">
        <f t="shared" si="4"/>
        <v>43476</v>
      </c>
      <c r="V1673" s="182">
        <f t="shared" si="5"/>
        <v>43566</v>
      </c>
      <c r="W1673" s="182">
        <f t="shared" si="6"/>
        <v>43657</v>
      </c>
      <c r="X1673" s="181">
        <f t="shared" si="7"/>
        <v>184</v>
      </c>
      <c r="Y1673" s="181">
        <f t="shared" si="8"/>
        <v>274</v>
      </c>
      <c r="Z1673" s="181">
        <f t="shared" si="9"/>
        <v>365</v>
      </c>
      <c r="AA1673" s="155"/>
      <c r="AB1673" s="9"/>
      <c r="AC1673" s="9"/>
      <c r="AD1673" s="9"/>
      <c r="AE1673" s="9"/>
      <c r="AF1673" s="9"/>
      <c r="AG1673" s="9"/>
      <c r="AH1673" s="9"/>
    </row>
    <row r="1674" ht="15.75" customHeight="1">
      <c r="A1674" s="177">
        <v>43291.0</v>
      </c>
      <c r="B1674" s="178">
        <v>1.13</v>
      </c>
      <c r="C1674" s="178">
        <v>1.27</v>
      </c>
      <c r="D1674" s="178">
        <v>1.4</v>
      </c>
      <c r="E1674" s="178">
        <v>1.67</v>
      </c>
      <c r="F1674" s="178">
        <v>2.1</v>
      </c>
      <c r="G1674" s="178">
        <v>2.45</v>
      </c>
      <c r="H1674" s="178">
        <v>3.5</v>
      </c>
      <c r="I1674" s="178">
        <v>4.28</v>
      </c>
      <c r="J1674" s="178">
        <v>4.56</v>
      </c>
      <c r="K1674" s="179">
        <f>MAX(0,((T1674*(365/365))-VLOOKUP(A1674,VBMA!$A:$D,4,0))  /  (T1674* (365/365)   ))</f>
        <v>0.5422859398</v>
      </c>
      <c r="L1674" s="180">
        <f t="shared" ref="L1674:S1674" si="1677">(B1674*(1-$K1674) * (365/365))/100</f>
        <v>0.005172168881</v>
      </c>
      <c r="M1674" s="180">
        <f t="shared" si="1677"/>
        <v>0.005812968565</v>
      </c>
      <c r="N1674" s="180">
        <f t="shared" si="1677"/>
        <v>0.006407996843</v>
      </c>
      <c r="O1674" s="180">
        <f t="shared" si="1677"/>
        <v>0.007643824806</v>
      </c>
      <c r="P1674" s="180">
        <f t="shared" si="1677"/>
        <v>0.009611995265</v>
      </c>
      <c r="Q1674" s="180">
        <f t="shared" si="1677"/>
        <v>0.01121399448</v>
      </c>
      <c r="R1674" s="180">
        <f t="shared" si="1677"/>
        <v>0.01601999211</v>
      </c>
      <c r="S1674" s="180">
        <f t="shared" si="1677"/>
        <v>0.01959016178</v>
      </c>
      <c r="T1674" s="181">
        <f t="shared" si="3"/>
        <v>5.068666667</v>
      </c>
      <c r="U1674" s="182">
        <f t="shared" si="4"/>
        <v>43475</v>
      </c>
      <c r="V1674" s="182">
        <f t="shared" si="5"/>
        <v>43565</v>
      </c>
      <c r="W1674" s="182">
        <f t="shared" si="6"/>
        <v>43656</v>
      </c>
      <c r="X1674" s="181">
        <f t="shared" si="7"/>
        <v>184</v>
      </c>
      <c r="Y1674" s="181">
        <f t="shared" si="8"/>
        <v>274</v>
      </c>
      <c r="Z1674" s="181">
        <f t="shared" si="9"/>
        <v>365</v>
      </c>
      <c r="AA1674" s="155"/>
      <c r="AB1674" s="9"/>
      <c r="AC1674" s="9"/>
      <c r="AD1674" s="9"/>
      <c r="AE1674" s="9"/>
      <c r="AF1674" s="9"/>
      <c r="AG1674" s="9"/>
      <c r="AH1674" s="9"/>
    </row>
    <row r="1675" ht="15.75" customHeight="1">
      <c r="A1675" s="177">
        <v>43290.0</v>
      </c>
      <c r="B1675" s="178">
        <v>1.06</v>
      </c>
      <c r="C1675" s="178">
        <v>1.24</v>
      </c>
      <c r="D1675" s="178">
        <v>1.38</v>
      </c>
      <c r="E1675" s="178">
        <v>1.66</v>
      </c>
      <c r="F1675" s="178">
        <v>2.14</v>
      </c>
      <c r="G1675" s="178">
        <v>2.46</v>
      </c>
      <c r="H1675" s="178">
        <v>3.55</v>
      </c>
      <c r="I1675" s="178">
        <v>4.35</v>
      </c>
      <c r="J1675" s="178">
        <v>4.58</v>
      </c>
      <c r="K1675" s="179">
        <f>MAX(0,((T1675*(365/365))-VLOOKUP(A1675,VBMA!$A:$D,4,0))  /  (T1675* (365/365)   ))</f>
        <v>0.552035322</v>
      </c>
      <c r="L1675" s="180">
        <f t="shared" ref="L1675:S1675" si="1678">(B1675*(1-$K1675) * (365/365))/100</f>
        <v>0.004748425587</v>
      </c>
      <c r="M1675" s="180">
        <f t="shared" si="1678"/>
        <v>0.005554762007</v>
      </c>
      <c r="N1675" s="180">
        <f t="shared" si="1678"/>
        <v>0.006181912557</v>
      </c>
      <c r="O1675" s="180">
        <f t="shared" si="1678"/>
        <v>0.007436213655</v>
      </c>
      <c r="P1675" s="180">
        <f t="shared" si="1678"/>
        <v>0.009586444109</v>
      </c>
      <c r="Q1675" s="180">
        <f t="shared" si="1678"/>
        <v>0.01101993108</v>
      </c>
      <c r="R1675" s="180">
        <f t="shared" si="1678"/>
        <v>0.01590274607</v>
      </c>
      <c r="S1675" s="180">
        <f t="shared" si="1678"/>
        <v>0.01948646349</v>
      </c>
      <c r="T1675" s="181">
        <f t="shared" si="3"/>
        <v>5.158888889</v>
      </c>
      <c r="U1675" s="182">
        <f t="shared" si="4"/>
        <v>43474</v>
      </c>
      <c r="V1675" s="182">
        <f t="shared" si="5"/>
        <v>43564</v>
      </c>
      <c r="W1675" s="182">
        <f t="shared" si="6"/>
        <v>43655</v>
      </c>
      <c r="X1675" s="181">
        <f t="shared" si="7"/>
        <v>184</v>
      </c>
      <c r="Y1675" s="181">
        <f t="shared" si="8"/>
        <v>274</v>
      </c>
      <c r="Z1675" s="181">
        <f t="shared" si="9"/>
        <v>365</v>
      </c>
      <c r="AA1675" s="155"/>
      <c r="AB1675" s="9"/>
      <c r="AC1675" s="9"/>
      <c r="AD1675" s="9"/>
      <c r="AE1675" s="9"/>
      <c r="AF1675" s="9"/>
      <c r="AG1675" s="9"/>
      <c r="AH1675" s="9"/>
    </row>
    <row r="1676" ht="15.75" customHeight="1">
      <c r="A1676" s="177">
        <v>43287.0</v>
      </c>
      <c r="B1676" s="178">
        <v>1.03</v>
      </c>
      <c r="C1676" s="178">
        <v>1.23</v>
      </c>
      <c r="D1676" s="178">
        <v>1.38</v>
      </c>
      <c r="E1676" s="178">
        <v>1.67</v>
      </c>
      <c r="F1676" s="178">
        <v>2.13</v>
      </c>
      <c r="G1676" s="178">
        <v>2.47</v>
      </c>
      <c r="H1676" s="178">
        <v>3.54</v>
      </c>
      <c r="I1676" s="178">
        <v>4.28</v>
      </c>
      <c r="J1676" s="178">
        <v>4.56</v>
      </c>
      <c r="K1676" s="179">
        <f>MAX(0,((T1676*(365/365))-VLOOKUP(A1676,VBMA!$A:$D,4,0))  /  (T1676* (365/365)   ))</f>
        <v>0.5390020772</v>
      </c>
      <c r="L1676" s="180">
        <f t="shared" ref="L1676:S1676" si="1679">(B1676*(1-$K1676) * (365/365))/100</f>
        <v>0.004748278605</v>
      </c>
      <c r="M1676" s="180">
        <f t="shared" si="1679"/>
        <v>0.005670274451</v>
      </c>
      <c r="N1676" s="180">
        <f t="shared" si="1679"/>
        <v>0.006361771335</v>
      </c>
      <c r="O1676" s="180">
        <f t="shared" si="1679"/>
        <v>0.007698665311</v>
      </c>
      <c r="P1676" s="180">
        <f t="shared" si="1679"/>
        <v>0.009819255756</v>
      </c>
      <c r="Q1676" s="180">
        <f t="shared" si="1679"/>
        <v>0.01138664869</v>
      </c>
      <c r="R1676" s="180">
        <f t="shared" si="1679"/>
        <v>0.01631932647</v>
      </c>
      <c r="S1676" s="180">
        <f t="shared" si="1679"/>
        <v>0.0197307111</v>
      </c>
      <c r="T1676" s="181">
        <f t="shared" si="3"/>
        <v>5.028222222</v>
      </c>
      <c r="U1676" s="182">
        <f t="shared" si="4"/>
        <v>43471</v>
      </c>
      <c r="V1676" s="182">
        <f t="shared" si="5"/>
        <v>43561</v>
      </c>
      <c r="W1676" s="182">
        <f t="shared" si="6"/>
        <v>43652</v>
      </c>
      <c r="X1676" s="181">
        <f t="shared" si="7"/>
        <v>184</v>
      </c>
      <c r="Y1676" s="181">
        <f t="shared" si="8"/>
        <v>274</v>
      </c>
      <c r="Z1676" s="181">
        <f t="shared" si="9"/>
        <v>365</v>
      </c>
      <c r="AA1676" s="155"/>
      <c r="AB1676" s="9"/>
      <c r="AC1676" s="9"/>
      <c r="AD1676" s="9"/>
      <c r="AE1676" s="9"/>
      <c r="AF1676" s="9"/>
      <c r="AG1676" s="9"/>
      <c r="AH1676" s="9"/>
    </row>
    <row r="1677" ht="15.75" customHeight="1">
      <c r="A1677" s="177">
        <v>43286.0</v>
      </c>
      <c r="B1677" s="178">
        <v>1.08</v>
      </c>
      <c r="C1677" s="178">
        <v>1.28</v>
      </c>
      <c r="D1677" s="178">
        <v>1.4</v>
      </c>
      <c r="E1677" s="178">
        <v>1.68</v>
      </c>
      <c r="F1677" s="178">
        <v>2.12</v>
      </c>
      <c r="G1677" s="178">
        <v>2.48</v>
      </c>
      <c r="H1677" s="178">
        <v>3.54</v>
      </c>
      <c r="I1677" s="178">
        <v>4.28</v>
      </c>
      <c r="J1677" s="178">
        <v>4.56</v>
      </c>
      <c r="K1677" s="179">
        <f>MAX(0,((T1677*(365/365))-VLOOKUP(A1677,VBMA!$A:$D,4,0))  /  (T1677* (365/365)   ))</f>
        <v>0.5413886065</v>
      </c>
      <c r="L1677" s="180">
        <f t="shared" ref="L1677:S1677" si="1680">(B1677*(1-$K1677) * (365/365))/100</f>
        <v>0.004953003049</v>
      </c>
      <c r="M1677" s="180">
        <f t="shared" si="1680"/>
        <v>0.005870225836</v>
      </c>
      <c r="N1677" s="180">
        <f t="shared" si="1680"/>
        <v>0.006420559509</v>
      </c>
      <c r="O1677" s="180">
        <f t="shared" si="1680"/>
        <v>0.00770467141</v>
      </c>
      <c r="P1677" s="180">
        <f t="shared" si="1680"/>
        <v>0.009722561542</v>
      </c>
      <c r="Q1677" s="180">
        <f t="shared" si="1680"/>
        <v>0.01137356256</v>
      </c>
      <c r="R1677" s="180">
        <f t="shared" si="1680"/>
        <v>0.01623484333</v>
      </c>
      <c r="S1677" s="180">
        <f t="shared" si="1680"/>
        <v>0.01962856764</v>
      </c>
      <c r="T1677" s="181">
        <f t="shared" si="3"/>
        <v>5.028222222</v>
      </c>
      <c r="U1677" s="182">
        <f t="shared" si="4"/>
        <v>43470</v>
      </c>
      <c r="V1677" s="182">
        <f t="shared" si="5"/>
        <v>43560</v>
      </c>
      <c r="W1677" s="182">
        <f t="shared" si="6"/>
        <v>43651</v>
      </c>
      <c r="X1677" s="181">
        <f t="shared" si="7"/>
        <v>184</v>
      </c>
      <c r="Y1677" s="181">
        <f t="shared" si="8"/>
        <v>274</v>
      </c>
      <c r="Z1677" s="181">
        <f t="shared" si="9"/>
        <v>365</v>
      </c>
      <c r="AA1677" s="155"/>
      <c r="AB1677" s="9"/>
      <c r="AC1677" s="9"/>
      <c r="AD1677" s="9"/>
      <c r="AE1677" s="9"/>
      <c r="AF1677" s="9"/>
      <c r="AG1677" s="9"/>
      <c r="AH1677" s="9"/>
    </row>
    <row r="1678" ht="15.75" customHeight="1">
      <c r="A1678" s="177">
        <v>43285.0</v>
      </c>
      <c r="B1678" s="178">
        <v>1.06</v>
      </c>
      <c r="C1678" s="178">
        <v>1.26</v>
      </c>
      <c r="D1678" s="178">
        <v>1.4</v>
      </c>
      <c r="E1678" s="178">
        <v>1.7</v>
      </c>
      <c r="F1678" s="178">
        <v>2.16</v>
      </c>
      <c r="G1678" s="178">
        <v>2.48</v>
      </c>
      <c r="H1678" s="178">
        <v>3.6</v>
      </c>
      <c r="I1678" s="178">
        <v>4.25</v>
      </c>
      <c r="J1678" s="178">
        <v>4.53</v>
      </c>
      <c r="K1678" s="179">
        <f>MAX(0,((T1678*(365/365))-VLOOKUP(A1678,VBMA!$A:$D,4,0))  /  (T1678* (365/365)   ))</f>
        <v>0.5357862561</v>
      </c>
      <c r="L1678" s="180">
        <f t="shared" ref="L1678:S1678" si="1681">(B1678*(1-$K1678) * (365/365))/100</f>
        <v>0.004920665685</v>
      </c>
      <c r="M1678" s="180">
        <f t="shared" si="1681"/>
        <v>0.005849093173</v>
      </c>
      <c r="N1678" s="180">
        <f t="shared" si="1681"/>
        <v>0.006498992415</v>
      </c>
      <c r="O1678" s="180">
        <f t="shared" si="1681"/>
        <v>0.007891633647</v>
      </c>
      <c r="P1678" s="180">
        <f t="shared" si="1681"/>
        <v>0.01002701687</v>
      </c>
      <c r="Q1678" s="180">
        <f t="shared" si="1681"/>
        <v>0.01151250085</v>
      </c>
      <c r="R1678" s="180">
        <f t="shared" si="1681"/>
        <v>0.01671169478</v>
      </c>
      <c r="S1678" s="180">
        <f t="shared" si="1681"/>
        <v>0.01972908412</v>
      </c>
      <c r="T1678" s="181">
        <f t="shared" si="3"/>
        <v>4.907222222</v>
      </c>
      <c r="U1678" s="182">
        <f t="shared" si="4"/>
        <v>43469</v>
      </c>
      <c r="V1678" s="182">
        <f t="shared" si="5"/>
        <v>43559</v>
      </c>
      <c r="W1678" s="182">
        <f t="shared" si="6"/>
        <v>43650</v>
      </c>
      <c r="X1678" s="181">
        <f t="shared" si="7"/>
        <v>184</v>
      </c>
      <c r="Y1678" s="181">
        <f t="shared" si="8"/>
        <v>274</v>
      </c>
      <c r="Z1678" s="181">
        <f t="shared" si="9"/>
        <v>365</v>
      </c>
      <c r="AA1678" s="155"/>
      <c r="AB1678" s="9"/>
      <c r="AC1678" s="9"/>
      <c r="AD1678" s="9"/>
      <c r="AE1678" s="9"/>
      <c r="AF1678" s="9"/>
      <c r="AG1678" s="9"/>
      <c r="AH1678" s="9"/>
    </row>
    <row r="1679" ht="15.75" customHeight="1">
      <c r="A1679" s="177">
        <v>43284.0</v>
      </c>
      <c r="B1679" s="178">
        <v>0.98</v>
      </c>
      <c r="C1679" s="178">
        <v>1.14</v>
      </c>
      <c r="D1679" s="178">
        <v>1.3</v>
      </c>
      <c r="E1679" s="178">
        <v>1.64</v>
      </c>
      <c r="F1679" s="178">
        <v>2.12</v>
      </c>
      <c r="G1679" s="178">
        <v>2.48</v>
      </c>
      <c r="H1679" s="178">
        <v>3.6</v>
      </c>
      <c r="I1679" s="178">
        <v>4.35</v>
      </c>
      <c r="J1679" s="178">
        <v>4.58</v>
      </c>
      <c r="K1679" s="179">
        <f>MAX(0,((T1679*(365/365))-VLOOKUP(A1679,VBMA!$A:$D,4,0))  /  (T1679* (365/365)   ))</f>
        <v>0.5583686786</v>
      </c>
      <c r="L1679" s="180">
        <f t="shared" ref="L1679:S1679" si="1682">(B1679*(1-$K1679) * (365/365))/100</f>
        <v>0.004327986949</v>
      </c>
      <c r="M1679" s="180">
        <f t="shared" si="1682"/>
        <v>0.005034597064</v>
      </c>
      <c r="N1679" s="180">
        <f t="shared" si="1682"/>
        <v>0.005741207178</v>
      </c>
      <c r="O1679" s="180">
        <f t="shared" si="1682"/>
        <v>0.00724275367</v>
      </c>
      <c r="P1679" s="180">
        <f t="shared" si="1682"/>
        <v>0.009362584013</v>
      </c>
      <c r="Q1679" s="180">
        <f t="shared" si="1682"/>
        <v>0.01095245677</v>
      </c>
      <c r="R1679" s="180">
        <f t="shared" si="1682"/>
        <v>0.01589872757</v>
      </c>
      <c r="S1679" s="180">
        <f t="shared" si="1682"/>
        <v>0.01921096248</v>
      </c>
      <c r="T1679" s="181">
        <f t="shared" si="3"/>
        <v>5.108333333</v>
      </c>
      <c r="U1679" s="182">
        <f t="shared" si="4"/>
        <v>43468</v>
      </c>
      <c r="V1679" s="182">
        <f t="shared" si="5"/>
        <v>43558</v>
      </c>
      <c r="W1679" s="182">
        <f t="shared" si="6"/>
        <v>43649</v>
      </c>
      <c r="X1679" s="181">
        <f t="shared" si="7"/>
        <v>184</v>
      </c>
      <c r="Y1679" s="181">
        <f t="shared" si="8"/>
        <v>274</v>
      </c>
      <c r="Z1679" s="181">
        <f t="shared" si="9"/>
        <v>365</v>
      </c>
      <c r="AA1679" s="155"/>
      <c r="AB1679" s="9"/>
      <c r="AC1679" s="9"/>
      <c r="AD1679" s="9"/>
      <c r="AE1679" s="9"/>
      <c r="AF1679" s="9"/>
      <c r="AG1679" s="9"/>
      <c r="AH1679" s="9"/>
    </row>
    <row r="1680" ht="15.75" customHeight="1">
      <c r="A1680" s="177">
        <v>43283.0</v>
      </c>
      <c r="B1680" s="178">
        <v>0.94</v>
      </c>
      <c r="C1680" s="178">
        <v>1.1</v>
      </c>
      <c r="D1680" s="178">
        <v>1.27</v>
      </c>
      <c r="E1680" s="178">
        <v>1.69</v>
      </c>
      <c r="F1680" s="178">
        <v>2.16</v>
      </c>
      <c r="G1680" s="178">
        <v>2.47</v>
      </c>
      <c r="H1680" s="178">
        <v>3.52</v>
      </c>
      <c r="I1680" s="178">
        <v>4.32</v>
      </c>
      <c r="J1680" s="178">
        <v>4.58</v>
      </c>
      <c r="K1680" s="179">
        <f>MAX(0,((T1680*(365/365))-VLOOKUP(A1680,VBMA!$A:$D,4,0))  /  (T1680* (365/365)   ))</f>
        <v>0.5620883882</v>
      </c>
      <c r="L1680" s="180">
        <f t="shared" ref="L1680:S1680" si="1683">(B1680*(1-$K1680) * (365/365))/100</f>
        <v>0.004116369151</v>
      </c>
      <c r="M1680" s="180">
        <f t="shared" si="1683"/>
        <v>0.00481702773</v>
      </c>
      <c r="N1680" s="180">
        <f t="shared" si="1683"/>
        <v>0.00556147747</v>
      </c>
      <c r="O1680" s="180">
        <f t="shared" si="1683"/>
        <v>0.007400706239</v>
      </c>
      <c r="P1680" s="180">
        <f t="shared" si="1683"/>
        <v>0.009458890815</v>
      </c>
      <c r="Q1680" s="180">
        <f t="shared" si="1683"/>
        <v>0.01081641681</v>
      </c>
      <c r="R1680" s="180">
        <f t="shared" si="1683"/>
        <v>0.01541448873</v>
      </c>
      <c r="S1680" s="180">
        <f t="shared" si="1683"/>
        <v>0.01891778163</v>
      </c>
      <c r="T1680" s="181">
        <f t="shared" si="3"/>
        <v>5.128888889</v>
      </c>
      <c r="U1680" s="182">
        <f t="shared" si="4"/>
        <v>43467</v>
      </c>
      <c r="V1680" s="182">
        <f t="shared" si="5"/>
        <v>43557</v>
      </c>
      <c r="W1680" s="182">
        <f t="shared" si="6"/>
        <v>43648</v>
      </c>
      <c r="X1680" s="181">
        <f t="shared" si="7"/>
        <v>184</v>
      </c>
      <c r="Y1680" s="181">
        <f t="shared" si="8"/>
        <v>274</v>
      </c>
      <c r="Z1680" s="181">
        <f t="shared" si="9"/>
        <v>365</v>
      </c>
      <c r="AA1680" s="155"/>
      <c r="AB1680" s="9"/>
      <c r="AC1680" s="9"/>
      <c r="AD1680" s="9"/>
      <c r="AE1680" s="9"/>
      <c r="AF1680" s="9"/>
      <c r="AG1680" s="9"/>
      <c r="AH1680" s="9"/>
    </row>
    <row r="1681" ht="15.75" customHeight="1">
      <c r="A1681" s="177">
        <v>43280.0</v>
      </c>
      <c r="B1681" s="178">
        <v>0.85</v>
      </c>
      <c r="C1681" s="178">
        <v>1.0</v>
      </c>
      <c r="D1681" s="178">
        <v>1.2</v>
      </c>
      <c r="E1681" s="178">
        <v>1.6</v>
      </c>
      <c r="F1681" s="178">
        <v>2.07</v>
      </c>
      <c r="G1681" s="178">
        <v>2.42</v>
      </c>
      <c r="H1681" s="178">
        <v>3.47</v>
      </c>
      <c r="I1681" s="178">
        <v>4.3</v>
      </c>
      <c r="J1681" s="178">
        <v>4.56</v>
      </c>
      <c r="K1681" s="179">
        <f>MAX(0,((T1681*(365/365))-VLOOKUP(A1681,VBMA!$A:$D,4,0))  /  (T1681* (365/365)   ))</f>
        <v>0.5647228936</v>
      </c>
      <c r="L1681" s="180">
        <f t="shared" ref="L1681:S1681" si="1684">(B1681*(1-$K1681) * (365/365))/100</f>
        <v>0.003699855404</v>
      </c>
      <c r="M1681" s="180">
        <f t="shared" si="1684"/>
        <v>0.004352771064</v>
      </c>
      <c r="N1681" s="180">
        <f t="shared" si="1684"/>
        <v>0.005223325276</v>
      </c>
      <c r="O1681" s="180">
        <f t="shared" si="1684"/>
        <v>0.006964433702</v>
      </c>
      <c r="P1681" s="180">
        <f t="shared" si="1684"/>
        <v>0.009010236102</v>
      </c>
      <c r="Q1681" s="180">
        <f t="shared" si="1684"/>
        <v>0.01053370597</v>
      </c>
      <c r="R1681" s="180">
        <f t="shared" si="1684"/>
        <v>0.01510411559</v>
      </c>
      <c r="S1681" s="180">
        <f t="shared" si="1684"/>
        <v>0.01871691557</v>
      </c>
      <c r="T1681" s="181">
        <f t="shared" si="3"/>
        <v>5.148444444</v>
      </c>
      <c r="U1681" s="182">
        <f t="shared" si="4"/>
        <v>43463</v>
      </c>
      <c r="V1681" s="182">
        <f t="shared" si="5"/>
        <v>43553</v>
      </c>
      <c r="W1681" s="182">
        <f t="shared" si="6"/>
        <v>43645</v>
      </c>
      <c r="X1681" s="181">
        <f t="shared" si="7"/>
        <v>183</v>
      </c>
      <c r="Y1681" s="181">
        <f t="shared" si="8"/>
        <v>273</v>
      </c>
      <c r="Z1681" s="181">
        <f t="shared" si="9"/>
        <v>365</v>
      </c>
      <c r="AA1681" s="155"/>
      <c r="AB1681" s="9"/>
      <c r="AC1681" s="9"/>
      <c r="AD1681" s="9"/>
      <c r="AE1681" s="9"/>
      <c r="AF1681" s="9"/>
      <c r="AG1681" s="9"/>
      <c r="AH1681" s="9"/>
    </row>
    <row r="1682" ht="15.75" customHeight="1">
      <c r="A1682" s="177">
        <v>43279.0</v>
      </c>
      <c r="B1682" s="178">
        <v>0.83</v>
      </c>
      <c r="C1682" s="178">
        <v>0.97</v>
      </c>
      <c r="D1682" s="178">
        <v>1.19</v>
      </c>
      <c r="E1682" s="178">
        <v>1.6</v>
      </c>
      <c r="F1682" s="178">
        <v>2.04</v>
      </c>
      <c r="G1682" s="178">
        <v>2.39</v>
      </c>
      <c r="H1682" s="178">
        <v>3.5</v>
      </c>
      <c r="I1682" s="178">
        <v>4.32</v>
      </c>
      <c r="J1682" s="178">
        <v>4.58</v>
      </c>
      <c r="K1682" s="179">
        <f>MAX(0,((T1682*(365/365))-VLOOKUP(A1682,VBMA!$A:$D,4,0))  /  (T1682* (365/365)   ))</f>
        <v>0.5655479924</v>
      </c>
      <c r="L1682" s="180">
        <f t="shared" ref="L1682:S1682" si="1685">(B1682*(1-$K1682) * (365/365))/100</f>
        <v>0.003605951663</v>
      </c>
      <c r="M1682" s="180">
        <f t="shared" si="1685"/>
        <v>0.004214184474</v>
      </c>
      <c r="N1682" s="180">
        <f t="shared" si="1685"/>
        <v>0.00516997889</v>
      </c>
      <c r="O1682" s="180">
        <f t="shared" si="1685"/>
        <v>0.006951232121</v>
      </c>
      <c r="P1682" s="180">
        <f t="shared" si="1685"/>
        <v>0.008862820955</v>
      </c>
      <c r="Q1682" s="180">
        <f t="shared" si="1685"/>
        <v>0.01038340298</v>
      </c>
      <c r="R1682" s="180">
        <f t="shared" si="1685"/>
        <v>0.01520582027</v>
      </c>
      <c r="S1682" s="180">
        <f t="shared" si="1685"/>
        <v>0.01876832673</v>
      </c>
      <c r="T1682" s="181">
        <f t="shared" si="3"/>
        <v>5.158222222</v>
      </c>
      <c r="U1682" s="182">
        <f t="shared" si="4"/>
        <v>43462</v>
      </c>
      <c r="V1682" s="182">
        <f t="shared" si="5"/>
        <v>43552</v>
      </c>
      <c r="W1682" s="182">
        <f t="shared" si="6"/>
        <v>43644</v>
      </c>
      <c r="X1682" s="181">
        <f t="shared" si="7"/>
        <v>183</v>
      </c>
      <c r="Y1682" s="181">
        <f t="shared" si="8"/>
        <v>273</v>
      </c>
      <c r="Z1682" s="181">
        <f t="shared" si="9"/>
        <v>365</v>
      </c>
      <c r="AA1682" s="155"/>
      <c r="AB1682" s="9"/>
      <c r="AC1682" s="9"/>
      <c r="AD1682" s="9"/>
      <c r="AE1682" s="9"/>
      <c r="AF1682" s="9"/>
      <c r="AG1682" s="9"/>
      <c r="AH1682" s="9"/>
    </row>
    <row r="1683" ht="15.75" customHeight="1">
      <c r="A1683" s="177">
        <v>43278.0</v>
      </c>
      <c r="B1683" s="178">
        <v>0.83</v>
      </c>
      <c r="C1683" s="178">
        <v>0.95</v>
      </c>
      <c r="D1683" s="178">
        <v>1.17</v>
      </c>
      <c r="E1683" s="178">
        <v>1.55</v>
      </c>
      <c r="F1683" s="178">
        <v>2.07</v>
      </c>
      <c r="G1683" s="178">
        <v>2.4</v>
      </c>
      <c r="H1683" s="178">
        <v>3.56</v>
      </c>
      <c r="I1683" s="178">
        <v>4.32</v>
      </c>
      <c r="J1683" s="178">
        <v>4.56</v>
      </c>
      <c r="K1683" s="179">
        <f>MAX(0,((T1683*(365/365))-VLOOKUP(A1683,VBMA!$A:$D,4,0))  /  (T1683* (365/365)   ))</f>
        <v>0.5609086153</v>
      </c>
      <c r="L1683" s="180">
        <f t="shared" ref="L1683:S1683" si="1686">(B1683*(1-$K1683) * (365/365))/100</f>
        <v>0.003644458493</v>
      </c>
      <c r="M1683" s="180">
        <f t="shared" si="1686"/>
        <v>0.004171368155</v>
      </c>
      <c r="N1683" s="180">
        <f t="shared" si="1686"/>
        <v>0.005137369201</v>
      </c>
      <c r="O1683" s="180">
        <f t="shared" si="1686"/>
        <v>0.006805916463</v>
      </c>
      <c r="P1683" s="180">
        <f t="shared" si="1686"/>
        <v>0.009089191664</v>
      </c>
      <c r="Q1683" s="180">
        <f t="shared" si="1686"/>
        <v>0.01053819323</v>
      </c>
      <c r="R1683" s="180">
        <f t="shared" si="1686"/>
        <v>0.0156316533</v>
      </c>
      <c r="S1683" s="180">
        <f t="shared" si="1686"/>
        <v>0.01896874782</v>
      </c>
      <c r="T1683" s="181">
        <f t="shared" si="3"/>
        <v>5.096888889</v>
      </c>
      <c r="U1683" s="182">
        <f t="shared" si="4"/>
        <v>43461</v>
      </c>
      <c r="V1683" s="182">
        <f t="shared" si="5"/>
        <v>43551</v>
      </c>
      <c r="W1683" s="182">
        <f t="shared" si="6"/>
        <v>43643</v>
      </c>
      <c r="X1683" s="181">
        <f t="shared" si="7"/>
        <v>183</v>
      </c>
      <c r="Y1683" s="181">
        <f t="shared" si="8"/>
        <v>273</v>
      </c>
      <c r="Z1683" s="181">
        <f t="shared" si="9"/>
        <v>365</v>
      </c>
      <c r="AA1683" s="155"/>
      <c r="AB1683" s="9"/>
      <c r="AC1683" s="9"/>
      <c r="AD1683" s="9"/>
      <c r="AE1683" s="9"/>
      <c r="AF1683" s="9"/>
      <c r="AG1683" s="9"/>
      <c r="AH1683" s="9"/>
    </row>
    <row r="1684" ht="15.75" customHeight="1">
      <c r="A1684" s="177">
        <v>43277.0</v>
      </c>
      <c r="B1684" s="178">
        <v>0.82</v>
      </c>
      <c r="C1684" s="178">
        <v>0.97</v>
      </c>
      <c r="D1684" s="178">
        <v>1.18</v>
      </c>
      <c r="E1684" s="178">
        <v>1.58</v>
      </c>
      <c r="F1684" s="178">
        <v>2.03</v>
      </c>
      <c r="G1684" s="178">
        <v>2.37</v>
      </c>
      <c r="H1684" s="178">
        <v>3.5</v>
      </c>
      <c r="I1684" s="178">
        <v>4.28</v>
      </c>
      <c r="J1684" s="178">
        <v>4.56</v>
      </c>
      <c r="K1684" s="179">
        <f>MAX(0,((T1684*(365/365))-VLOOKUP(A1684,VBMA!$A:$D,4,0))  /  (T1684* (365/365)   ))</f>
        <v>0.559217437</v>
      </c>
      <c r="L1684" s="180">
        <f t="shared" ref="L1684:S1684" si="1687">(B1684*(1-$K1684) * (365/365))/100</f>
        <v>0.003614417017</v>
      </c>
      <c r="M1684" s="180">
        <f t="shared" si="1687"/>
        <v>0.004275590861</v>
      </c>
      <c r="N1684" s="180">
        <f t="shared" si="1687"/>
        <v>0.005201234244</v>
      </c>
      <c r="O1684" s="180">
        <f t="shared" si="1687"/>
        <v>0.006964364496</v>
      </c>
      <c r="P1684" s="180">
        <f t="shared" si="1687"/>
        <v>0.008947886029</v>
      </c>
      <c r="Q1684" s="180">
        <f t="shared" si="1687"/>
        <v>0.01044654674</v>
      </c>
      <c r="R1684" s="180">
        <f t="shared" si="1687"/>
        <v>0.01542738971</v>
      </c>
      <c r="S1684" s="180">
        <f t="shared" si="1687"/>
        <v>0.0188654937</v>
      </c>
      <c r="T1684" s="181">
        <f t="shared" si="3"/>
        <v>5.077333333</v>
      </c>
      <c r="U1684" s="182">
        <f t="shared" si="4"/>
        <v>43460</v>
      </c>
      <c r="V1684" s="182">
        <f t="shared" si="5"/>
        <v>43550</v>
      </c>
      <c r="W1684" s="182">
        <f t="shared" si="6"/>
        <v>43642</v>
      </c>
      <c r="X1684" s="181">
        <f t="shared" si="7"/>
        <v>183</v>
      </c>
      <c r="Y1684" s="181">
        <f t="shared" si="8"/>
        <v>273</v>
      </c>
      <c r="Z1684" s="181">
        <f t="shared" si="9"/>
        <v>365</v>
      </c>
      <c r="AA1684" s="155"/>
      <c r="AB1684" s="9"/>
      <c r="AC1684" s="9"/>
      <c r="AD1684" s="9"/>
      <c r="AE1684" s="9"/>
      <c r="AF1684" s="9"/>
      <c r="AG1684" s="9"/>
      <c r="AH1684" s="9"/>
    </row>
    <row r="1685" ht="15.75" customHeight="1">
      <c r="A1685" s="177">
        <v>43276.0</v>
      </c>
      <c r="B1685" s="178">
        <v>0.81</v>
      </c>
      <c r="C1685" s="178">
        <v>0.94</v>
      </c>
      <c r="D1685" s="178">
        <v>1.17</v>
      </c>
      <c r="E1685" s="178">
        <v>1.57</v>
      </c>
      <c r="F1685" s="178">
        <v>2.04</v>
      </c>
      <c r="G1685" s="178">
        <v>2.39</v>
      </c>
      <c r="H1685" s="178">
        <v>3.5</v>
      </c>
      <c r="I1685" s="178">
        <v>4.33</v>
      </c>
      <c r="J1685" s="178">
        <v>4.6</v>
      </c>
      <c r="K1685" s="179">
        <f>MAX(0,((T1685*(365/365))-VLOOKUP(A1685,VBMA!$A:$D,4,0))  /  (T1685* (365/365)   ))</f>
        <v>0.569561859</v>
      </c>
      <c r="L1685" s="180">
        <f t="shared" ref="L1685:S1685" si="1688">(B1685*(1-$K1685) * (365/365))/100</f>
        <v>0.003486548942</v>
      </c>
      <c r="M1685" s="180">
        <f t="shared" si="1688"/>
        <v>0.004046118526</v>
      </c>
      <c r="N1685" s="180">
        <f t="shared" si="1688"/>
        <v>0.00503612625</v>
      </c>
      <c r="O1685" s="180">
        <f t="shared" si="1688"/>
        <v>0.006757878814</v>
      </c>
      <c r="P1685" s="180">
        <f t="shared" si="1688"/>
        <v>0.008780938077</v>
      </c>
      <c r="Q1685" s="180">
        <f t="shared" si="1688"/>
        <v>0.01028747157</v>
      </c>
      <c r="R1685" s="180">
        <f t="shared" si="1688"/>
        <v>0.01506533494</v>
      </c>
      <c r="S1685" s="180">
        <f t="shared" si="1688"/>
        <v>0.01863797151</v>
      </c>
      <c r="T1685" s="181">
        <f t="shared" si="3"/>
        <v>5.178444444</v>
      </c>
      <c r="U1685" s="182">
        <f t="shared" si="4"/>
        <v>43459</v>
      </c>
      <c r="V1685" s="182">
        <f t="shared" si="5"/>
        <v>43549</v>
      </c>
      <c r="W1685" s="182">
        <f t="shared" si="6"/>
        <v>43641</v>
      </c>
      <c r="X1685" s="181">
        <f t="shared" si="7"/>
        <v>183</v>
      </c>
      <c r="Y1685" s="181">
        <f t="shared" si="8"/>
        <v>273</v>
      </c>
      <c r="Z1685" s="181">
        <f t="shared" si="9"/>
        <v>365</v>
      </c>
      <c r="AA1685" s="155"/>
      <c r="AB1685" s="9"/>
      <c r="AC1685" s="9"/>
      <c r="AD1685" s="9"/>
      <c r="AE1685" s="9"/>
      <c r="AF1685" s="9"/>
      <c r="AG1685" s="9"/>
      <c r="AH1685" s="9"/>
    </row>
    <row r="1686" ht="15.75" customHeight="1">
      <c r="A1686" s="177">
        <v>43273.0</v>
      </c>
      <c r="B1686" s="178">
        <v>0.78</v>
      </c>
      <c r="C1686" s="178">
        <v>0.87</v>
      </c>
      <c r="D1686" s="178">
        <v>1.17</v>
      </c>
      <c r="E1686" s="178">
        <v>1.53</v>
      </c>
      <c r="F1686" s="178">
        <v>2.07</v>
      </c>
      <c r="G1686" s="178">
        <v>2.4</v>
      </c>
      <c r="H1686" s="178">
        <v>3.56</v>
      </c>
      <c r="I1686" s="178">
        <v>4.32</v>
      </c>
      <c r="J1686" s="178">
        <v>4.56</v>
      </c>
      <c r="K1686" s="179">
        <f>MAX(0,((T1686*(365/365))-VLOOKUP(A1686,VBMA!$A:$D,4,0))  /  (T1686* (365/365)   ))</f>
        <v>0.5664021625</v>
      </c>
      <c r="L1686" s="180">
        <f t="shared" ref="L1686:S1686" si="1689">(B1686*(1-$K1686) * (365/365))/100</f>
        <v>0.003382063132</v>
      </c>
      <c r="M1686" s="180">
        <f t="shared" si="1689"/>
        <v>0.003772301186</v>
      </c>
      <c r="N1686" s="180">
        <f t="shared" si="1689"/>
        <v>0.005073094698</v>
      </c>
      <c r="O1686" s="180">
        <f t="shared" si="1689"/>
        <v>0.006634046913</v>
      </c>
      <c r="P1686" s="180">
        <f t="shared" si="1689"/>
        <v>0.008975475235</v>
      </c>
      <c r="Q1686" s="180">
        <f t="shared" si="1689"/>
        <v>0.0104063481</v>
      </c>
      <c r="R1686" s="180">
        <f t="shared" si="1689"/>
        <v>0.01543608301</v>
      </c>
      <c r="S1686" s="180">
        <f t="shared" si="1689"/>
        <v>0.01873142658</v>
      </c>
      <c r="T1686" s="181">
        <f t="shared" si="3"/>
        <v>5.096888889</v>
      </c>
      <c r="U1686" s="182">
        <f t="shared" si="4"/>
        <v>43456</v>
      </c>
      <c r="V1686" s="182">
        <f t="shared" si="5"/>
        <v>43546</v>
      </c>
      <c r="W1686" s="182">
        <f t="shared" si="6"/>
        <v>43638</v>
      </c>
      <c r="X1686" s="181">
        <f t="shared" si="7"/>
        <v>183</v>
      </c>
      <c r="Y1686" s="181">
        <f t="shared" si="8"/>
        <v>273</v>
      </c>
      <c r="Z1686" s="181">
        <f t="shared" si="9"/>
        <v>365</v>
      </c>
      <c r="AA1686" s="155"/>
      <c r="AB1686" s="9"/>
      <c r="AC1686" s="9"/>
      <c r="AD1686" s="9"/>
      <c r="AE1686" s="9"/>
      <c r="AF1686" s="9"/>
      <c r="AG1686" s="9"/>
      <c r="AH1686" s="9"/>
    </row>
    <row r="1687" ht="15.75" customHeight="1">
      <c r="A1687" s="177">
        <v>43272.0</v>
      </c>
      <c r="B1687" s="178">
        <v>0.84</v>
      </c>
      <c r="C1687" s="178">
        <v>0.97</v>
      </c>
      <c r="D1687" s="178">
        <v>1.21</v>
      </c>
      <c r="E1687" s="178">
        <v>1.57</v>
      </c>
      <c r="F1687" s="178">
        <v>2.07</v>
      </c>
      <c r="G1687" s="178">
        <v>2.43</v>
      </c>
      <c r="H1687" s="178">
        <v>3.45</v>
      </c>
      <c r="I1687" s="178">
        <v>4.28</v>
      </c>
      <c r="J1687" s="178">
        <v>4.55</v>
      </c>
      <c r="K1687" s="179">
        <f>MAX(0,((T1687*(365/365))-VLOOKUP(A1687,VBMA!$A:$D,4,0))  /  (T1687* (365/365)   ))</f>
        <v>0.569265101</v>
      </c>
      <c r="L1687" s="180">
        <f t="shared" ref="L1687:S1687" si="1690">(B1687*(1-$K1687) * (365/365))/100</f>
        <v>0.003618173152</v>
      </c>
      <c r="M1687" s="180">
        <f t="shared" si="1690"/>
        <v>0.004178128521</v>
      </c>
      <c r="N1687" s="180">
        <f t="shared" si="1690"/>
        <v>0.005211892278</v>
      </c>
      <c r="O1687" s="180">
        <f t="shared" si="1690"/>
        <v>0.006762537915</v>
      </c>
      <c r="P1687" s="180">
        <f t="shared" si="1690"/>
        <v>0.00891621241</v>
      </c>
      <c r="Q1687" s="180">
        <f t="shared" si="1690"/>
        <v>0.01046685805</v>
      </c>
      <c r="R1687" s="180">
        <f t="shared" si="1690"/>
        <v>0.01486035402</v>
      </c>
      <c r="S1687" s="180">
        <f t="shared" si="1690"/>
        <v>0.01843545368</v>
      </c>
      <c r="T1687" s="181">
        <f t="shared" si="3"/>
        <v>5.128444444</v>
      </c>
      <c r="U1687" s="182">
        <f t="shared" si="4"/>
        <v>43455</v>
      </c>
      <c r="V1687" s="182">
        <f t="shared" si="5"/>
        <v>43545</v>
      </c>
      <c r="W1687" s="182">
        <f t="shared" si="6"/>
        <v>43637</v>
      </c>
      <c r="X1687" s="181">
        <f t="shared" si="7"/>
        <v>183</v>
      </c>
      <c r="Y1687" s="181">
        <f t="shared" si="8"/>
        <v>273</v>
      </c>
      <c r="Z1687" s="181">
        <f t="shared" si="9"/>
        <v>365</v>
      </c>
      <c r="AA1687" s="155"/>
      <c r="AB1687" s="9"/>
      <c r="AC1687" s="9"/>
      <c r="AD1687" s="9"/>
      <c r="AE1687" s="9"/>
      <c r="AF1687" s="9"/>
      <c r="AG1687" s="9"/>
      <c r="AH1687" s="9"/>
    </row>
    <row r="1688" ht="15.75" customHeight="1">
      <c r="A1688" s="177">
        <v>43271.0</v>
      </c>
      <c r="B1688" s="178">
        <v>0.91</v>
      </c>
      <c r="C1688" s="178">
        <v>1.06</v>
      </c>
      <c r="D1688" s="178">
        <v>1.3</v>
      </c>
      <c r="E1688" s="178">
        <v>1.61</v>
      </c>
      <c r="F1688" s="178">
        <v>2.04</v>
      </c>
      <c r="G1688" s="178">
        <v>2.4</v>
      </c>
      <c r="H1688" s="178">
        <v>3.5</v>
      </c>
      <c r="I1688" s="178">
        <v>4.32</v>
      </c>
      <c r="J1688" s="178">
        <v>4.58</v>
      </c>
      <c r="K1688" s="179">
        <f>MAX(0,((T1688*(365/365))-VLOOKUP(A1688,VBMA!$A:$D,4,0))  /  (T1688* (365/365)   ))</f>
        <v>0.5680682406</v>
      </c>
      <c r="L1688" s="180">
        <f t="shared" ref="L1688:S1688" si="1691">(B1688*(1-$K1688) * (365/365))/100</f>
        <v>0.003930579011</v>
      </c>
      <c r="M1688" s="180">
        <f t="shared" si="1691"/>
        <v>0.00457847665</v>
      </c>
      <c r="N1688" s="180">
        <f t="shared" si="1691"/>
        <v>0.005615112873</v>
      </c>
      <c r="O1688" s="180">
        <f t="shared" si="1691"/>
        <v>0.006954101327</v>
      </c>
      <c r="P1688" s="180">
        <f t="shared" si="1691"/>
        <v>0.008811407892</v>
      </c>
      <c r="Q1688" s="180">
        <f t="shared" si="1691"/>
        <v>0.01036636223</v>
      </c>
      <c r="R1688" s="180">
        <f t="shared" si="1691"/>
        <v>0.01511761158</v>
      </c>
      <c r="S1688" s="180">
        <f t="shared" si="1691"/>
        <v>0.01865945201</v>
      </c>
      <c r="T1688" s="181">
        <f t="shared" si="3"/>
        <v>5.158222222</v>
      </c>
      <c r="U1688" s="182">
        <f t="shared" si="4"/>
        <v>43454</v>
      </c>
      <c r="V1688" s="182">
        <f t="shared" si="5"/>
        <v>43544</v>
      </c>
      <c r="W1688" s="182">
        <f t="shared" si="6"/>
        <v>43636</v>
      </c>
      <c r="X1688" s="181">
        <f t="shared" si="7"/>
        <v>183</v>
      </c>
      <c r="Y1688" s="181">
        <f t="shared" si="8"/>
        <v>273</v>
      </c>
      <c r="Z1688" s="181">
        <f t="shared" si="9"/>
        <v>365</v>
      </c>
      <c r="AA1688" s="155"/>
      <c r="AB1688" s="9"/>
      <c r="AC1688" s="9"/>
      <c r="AD1688" s="9"/>
      <c r="AE1688" s="9"/>
      <c r="AF1688" s="9"/>
      <c r="AG1688" s="9"/>
      <c r="AH1688" s="9"/>
    </row>
    <row r="1689" ht="15.75" customHeight="1">
      <c r="A1689" s="177">
        <v>43270.0</v>
      </c>
      <c r="B1689" s="178">
        <v>1.05</v>
      </c>
      <c r="C1689" s="178">
        <v>1.15</v>
      </c>
      <c r="D1689" s="178">
        <v>1.38</v>
      </c>
      <c r="E1689" s="178">
        <v>1.68</v>
      </c>
      <c r="F1689" s="178">
        <v>2.13</v>
      </c>
      <c r="G1689" s="178">
        <v>2.47</v>
      </c>
      <c r="H1689" s="178">
        <v>3.47</v>
      </c>
      <c r="I1689" s="178">
        <v>4.3</v>
      </c>
      <c r="J1689" s="178">
        <v>4.56</v>
      </c>
      <c r="K1689" s="179">
        <f>MAX(0,((T1689*(365/365))-VLOOKUP(A1689,VBMA!$A:$D,4,0))  /  (T1689* (365/365)   ))</f>
        <v>0.5633632597</v>
      </c>
      <c r="L1689" s="180">
        <f t="shared" ref="L1689:S1689" si="1692">(B1689*(1-$K1689) * (365/365))/100</f>
        <v>0.004584685773</v>
      </c>
      <c r="M1689" s="180">
        <f t="shared" si="1692"/>
        <v>0.005021322514</v>
      </c>
      <c r="N1689" s="180">
        <f t="shared" si="1692"/>
        <v>0.006025587017</v>
      </c>
      <c r="O1689" s="180">
        <f t="shared" si="1692"/>
        <v>0.007335497238</v>
      </c>
      <c r="P1689" s="180">
        <f t="shared" si="1692"/>
        <v>0.009300362569</v>
      </c>
      <c r="Q1689" s="180">
        <f t="shared" si="1692"/>
        <v>0.01078492749</v>
      </c>
      <c r="R1689" s="180">
        <f t="shared" si="1692"/>
        <v>0.01515129489</v>
      </c>
      <c r="S1689" s="180">
        <f t="shared" si="1692"/>
        <v>0.01877537983</v>
      </c>
      <c r="T1689" s="181">
        <f t="shared" si="3"/>
        <v>5.148444444</v>
      </c>
      <c r="U1689" s="182">
        <f t="shared" si="4"/>
        <v>43453</v>
      </c>
      <c r="V1689" s="182">
        <f t="shared" si="5"/>
        <v>43543</v>
      </c>
      <c r="W1689" s="182">
        <f t="shared" si="6"/>
        <v>43635</v>
      </c>
      <c r="X1689" s="181">
        <f t="shared" si="7"/>
        <v>183</v>
      </c>
      <c r="Y1689" s="181">
        <f t="shared" si="8"/>
        <v>273</v>
      </c>
      <c r="Z1689" s="181">
        <f t="shared" si="9"/>
        <v>365</v>
      </c>
      <c r="AA1689" s="155"/>
      <c r="AB1689" s="9"/>
      <c r="AC1689" s="9"/>
      <c r="AD1689" s="9"/>
      <c r="AE1689" s="9"/>
      <c r="AF1689" s="9"/>
      <c r="AG1689" s="9"/>
      <c r="AH1689" s="9"/>
    </row>
    <row r="1690" ht="15.75" customHeight="1">
      <c r="A1690" s="177">
        <v>43269.0</v>
      </c>
      <c r="B1690" s="178">
        <v>1.15</v>
      </c>
      <c r="C1690" s="178">
        <v>1.25</v>
      </c>
      <c r="D1690" s="178">
        <v>1.45</v>
      </c>
      <c r="E1690" s="178">
        <v>1.78</v>
      </c>
      <c r="F1690" s="178">
        <v>2.17</v>
      </c>
      <c r="G1690" s="178">
        <v>2.5</v>
      </c>
      <c r="H1690" s="178">
        <v>3.47</v>
      </c>
      <c r="I1690" s="178">
        <v>4.3</v>
      </c>
      <c r="J1690" s="178">
        <v>4.56</v>
      </c>
      <c r="K1690" s="179">
        <f>MAX(0,((T1690*(365/365))-VLOOKUP(A1690,VBMA!$A:$D,4,0))  /  (T1690* (365/365)   ))</f>
        <v>0.5546227555</v>
      </c>
      <c r="L1690" s="180">
        <f t="shared" ref="L1690:S1690" si="1693">(B1690*(1-$K1690) * (365/365))/100</f>
        <v>0.005121838311</v>
      </c>
      <c r="M1690" s="180">
        <f t="shared" si="1693"/>
        <v>0.005567215556</v>
      </c>
      <c r="N1690" s="180">
        <f t="shared" si="1693"/>
        <v>0.006457970045</v>
      </c>
      <c r="O1690" s="180">
        <f t="shared" si="1693"/>
        <v>0.007927714952</v>
      </c>
      <c r="P1690" s="180">
        <f t="shared" si="1693"/>
        <v>0.009664686205</v>
      </c>
      <c r="Q1690" s="180">
        <f t="shared" si="1693"/>
        <v>0.01113443111</v>
      </c>
      <c r="R1690" s="180">
        <f t="shared" si="1693"/>
        <v>0.01545459038</v>
      </c>
      <c r="S1690" s="180">
        <f t="shared" si="1693"/>
        <v>0.01915122151</v>
      </c>
      <c r="T1690" s="181">
        <f t="shared" si="3"/>
        <v>5.148444444</v>
      </c>
      <c r="U1690" s="182">
        <f t="shared" si="4"/>
        <v>43452</v>
      </c>
      <c r="V1690" s="182">
        <f t="shared" si="5"/>
        <v>43542</v>
      </c>
      <c r="W1690" s="182">
        <f t="shared" si="6"/>
        <v>43634</v>
      </c>
      <c r="X1690" s="181">
        <f t="shared" si="7"/>
        <v>183</v>
      </c>
      <c r="Y1690" s="181">
        <f t="shared" si="8"/>
        <v>273</v>
      </c>
      <c r="Z1690" s="181">
        <f t="shared" si="9"/>
        <v>365</v>
      </c>
      <c r="AA1690" s="155"/>
      <c r="AB1690" s="9"/>
      <c r="AC1690" s="9"/>
      <c r="AD1690" s="9"/>
      <c r="AE1690" s="9"/>
      <c r="AF1690" s="9"/>
      <c r="AG1690" s="9"/>
      <c r="AH1690" s="9"/>
    </row>
    <row r="1691" ht="15.75" customHeight="1">
      <c r="A1691" s="177">
        <v>43266.0</v>
      </c>
      <c r="B1691" s="178">
        <v>1.27</v>
      </c>
      <c r="C1691" s="178">
        <v>1.37</v>
      </c>
      <c r="D1691" s="178">
        <v>1.52</v>
      </c>
      <c r="E1691" s="178">
        <v>1.77</v>
      </c>
      <c r="F1691" s="178">
        <v>2.15</v>
      </c>
      <c r="G1691" s="178">
        <v>2.52</v>
      </c>
      <c r="H1691" s="178">
        <v>3.62</v>
      </c>
      <c r="I1691" s="178">
        <v>4.4</v>
      </c>
      <c r="J1691" s="178">
        <v>4.62</v>
      </c>
      <c r="K1691" s="179">
        <f>MAX(0,((T1691*(365/365))-VLOOKUP(A1691,VBMA!$A:$D,4,0))  /  (T1691* (365/365)   ))</f>
        <v>0.5568881478</v>
      </c>
      <c r="L1691" s="180">
        <f t="shared" ref="L1691:S1691" si="1694">(B1691*(1-$K1691) * (365/365))/100</f>
        <v>0.005627520523</v>
      </c>
      <c r="M1691" s="180">
        <f t="shared" si="1694"/>
        <v>0.006070632376</v>
      </c>
      <c r="N1691" s="180">
        <f t="shared" si="1694"/>
        <v>0.006735300154</v>
      </c>
      <c r="O1691" s="180">
        <f t="shared" si="1694"/>
        <v>0.007843079785</v>
      </c>
      <c r="P1691" s="180">
        <f t="shared" si="1694"/>
        <v>0.009526904823</v>
      </c>
      <c r="Q1691" s="180">
        <f t="shared" si="1694"/>
        <v>0.01116641868</v>
      </c>
      <c r="R1691" s="180">
        <f t="shared" si="1694"/>
        <v>0.01604064905</v>
      </c>
      <c r="S1691" s="180">
        <f t="shared" si="1694"/>
        <v>0.0194969215</v>
      </c>
      <c r="T1691" s="181">
        <f t="shared" si="3"/>
        <v>5.197333333</v>
      </c>
      <c r="U1691" s="182">
        <f t="shared" si="4"/>
        <v>43449</v>
      </c>
      <c r="V1691" s="182">
        <f t="shared" si="5"/>
        <v>43539</v>
      </c>
      <c r="W1691" s="182">
        <f t="shared" si="6"/>
        <v>43631</v>
      </c>
      <c r="X1691" s="181">
        <f t="shared" si="7"/>
        <v>183</v>
      </c>
      <c r="Y1691" s="181">
        <f t="shared" si="8"/>
        <v>273</v>
      </c>
      <c r="Z1691" s="181">
        <f t="shared" si="9"/>
        <v>365</v>
      </c>
      <c r="AA1691" s="155"/>
      <c r="AB1691" s="9"/>
      <c r="AC1691" s="9"/>
      <c r="AD1691" s="9"/>
      <c r="AE1691" s="9"/>
      <c r="AF1691" s="9"/>
      <c r="AG1691" s="9"/>
      <c r="AH1691" s="9"/>
    </row>
    <row r="1692" ht="15.75" customHeight="1">
      <c r="A1692" s="177">
        <v>43265.0</v>
      </c>
      <c r="B1692" s="178">
        <v>1.3</v>
      </c>
      <c r="C1692" s="178">
        <v>1.42</v>
      </c>
      <c r="D1692" s="178">
        <v>1.6</v>
      </c>
      <c r="E1692" s="178">
        <v>1.83</v>
      </c>
      <c r="F1692" s="178">
        <v>2.22</v>
      </c>
      <c r="G1692" s="178">
        <v>2.53</v>
      </c>
      <c r="H1692" s="178">
        <v>3.5</v>
      </c>
      <c r="I1692" s="178">
        <v>4.31</v>
      </c>
      <c r="J1692" s="178">
        <v>4.57</v>
      </c>
      <c r="K1692" s="179">
        <f>MAX(0,((T1692*(365/365))-VLOOKUP(A1692,VBMA!$A:$D,4,0))  /  (T1692* (365/365)   ))</f>
        <v>0.5546905411</v>
      </c>
      <c r="L1692" s="180">
        <f t="shared" ref="L1692:S1692" si="1695">(B1692*(1-$K1692) * (365/365))/100</f>
        <v>0.005789022966</v>
      </c>
      <c r="M1692" s="180">
        <f t="shared" si="1695"/>
        <v>0.006323394317</v>
      </c>
      <c r="N1692" s="180">
        <f t="shared" si="1695"/>
        <v>0.007124951343</v>
      </c>
      <c r="O1692" s="180">
        <f t="shared" si="1695"/>
        <v>0.008149163098</v>
      </c>
      <c r="P1692" s="180">
        <f t="shared" si="1695"/>
        <v>0.009885869988</v>
      </c>
      <c r="Q1692" s="180">
        <f t="shared" si="1695"/>
        <v>0.01126632931</v>
      </c>
      <c r="R1692" s="180">
        <f t="shared" si="1695"/>
        <v>0.01558583106</v>
      </c>
      <c r="S1692" s="180">
        <f t="shared" si="1695"/>
        <v>0.01919283768</v>
      </c>
      <c r="T1692" s="181">
        <f t="shared" si="3"/>
        <v>5.138</v>
      </c>
      <c r="U1692" s="182">
        <f t="shared" si="4"/>
        <v>43448</v>
      </c>
      <c r="V1692" s="182">
        <f t="shared" si="5"/>
        <v>43538</v>
      </c>
      <c r="W1692" s="182">
        <f t="shared" si="6"/>
        <v>43630</v>
      </c>
      <c r="X1692" s="181">
        <f t="shared" si="7"/>
        <v>183</v>
      </c>
      <c r="Y1692" s="181">
        <f t="shared" si="8"/>
        <v>273</v>
      </c>
      <c r="Z1692" s="181">
        <f t="shared" si="9"/>
        <v>365</v>
      </c>
      <c r="AA1692" s="155"/>
      <c r="AB1692" s="9"/>
      <c r="AC1692" s="9"/>
      <c r="AD1692" s="9"/>
      <c r="AE1692" s="9"/>
      <c r="AF1692" s="9"/>
      <c r="AG1692" s="9"/>
      <c r="AH1692" s="9"/>
    </row>
    <row r="1693" ht="15.75" customHeight="1">
      <c r="A1693" s="177">
        <v>43264.0</v>
      </c>
      <c r="B1693" s="178">
        <v>1.52</v>
      </c>
      <c r="C1693" s="178">
        <v>1.58</v>
      </c>
      <c r="D1693" s="178">
        <v>1.73</v>
      </c>
      <c r="E1693" s="178">
        <v>1.92</v>
      </c>
      <c r="F1693" s="178">
        <v>2.22</v>
      </c>
      <c r="G1693" s="178">
        <v>2.58</v>
      </c>
      <c r="H1693" s="178">
        <v>3.5</v>
      </c>
      <c r="I1693" s="178">
        <v>4.31</v>
      </c>
      <c r="J1693" s="178">
        <v>4.57</v>
      </c>
      <c r="K1693" s="179">
        <f>MAX(0,((T1693*(365/365))-VLOOKUP(A1693,VBMA!$A:$D,4,0))  /  (T1693* (365/365)   ))</f>
        <v>0.5517711172</v>
      </c>
      <c r="L1693" s="180">
        <f t="shared" ref="L1693:S1693" si="1696">(B1693*(1-$K1693) * (365/365))/100</f>
        <v>0.006813079019</v>
      </c>
      <c r="M1693" s="180">
        <f t="shared" si="1696"/>
        <v>0.007082016349</v>
      </c>
      <c r="N1693" s="180">
        <f t="shared" si="1696"/>
        <v>0.007754359673</v>
      </c>
      <c r="O1693" s="180">
        <f t="shared" si="1696"/>
        <v>0.00860599455</v>
      </c>
      <c r="P1693" s="180">
        <f t="shared" si="1696"/>
        <v>0.009950681199</v>
      </c>
      <c r="Q1693" s="180">
        <f t="shared" si="1696"/>
        <v>0.01156430518</v>
      </c>
      <c r="R1693" s="180">
        <f t="shared" si="1696"/>
        <v>0.0156880109</v>
      </c>
      <c r="S1693" s="180">
        <f t="shared" si="1696"/>
        <v>0.01931866485</v>
      </c>
      <c r="T1693" s="181">
        <f t="shared" si="3"/>
        <v>5.138</v>
      </c>
      <c r="U1693" s="182">
        <f t="shared" si="4"/>
        <v>43447</v>
      </c>
      <c r="V1693" s="182">
        <f t="shared" si="5"/>
        <v>43537</v>
      </c>
      <c r="W1693" s="182">
        <f t="shared" si="6"/>
        <v>43629</v>
      </c>
      <c r="X1693" s="181">
        <f t="shared" si="7"/>
        <v>183</v>
      </c>
      <c r="Y1693" s="181">
        <f t="shared" si="8"/>
        <v>273</v>
      </c>
      <c r="Z1693" s="181">
        <f t="shared" si="9"/>
        <v>365</v>
      </c>
      <c r="AA1693" s="155"/>
      <c r="AB1693" s="9"/>
      <c r="AC1693" s="9"/>
      <c r="AD1693" s="9"/>
      <c r="AE1693" s="9"/>
      <c r="AF1693" s="9"/>
      <c r="AG1693" s="9"/>
      <c r="AH1693" s="9"/>
    </row>
    <row r="1694" ht="15.75" customHeight="1">
      <c r="A1694" s="177">
        <v>43263.0</v>
      </c>
      <c r="B1694" s="178">
        <v>1.52</v>
      </c>
      <c r="C1694" s="178">
        <v>1.6</v>
      </c>
      <c r="D1694" s="178">
        <v>1.75</v>
      </c>
      <c r="E1694" s="178">
        <v>1.98</v>
      </c>
      <c r="F1694" s="178">
        <v>2.23</v>
      </c>
      <c r="G1694" s="178">
        <v>2.6</v>
      </c>
      <c r="H1694" s="178">
        <v>3.5</v>
      </c>
      <c r="I1694" s="178">
        <v>4.31</v>
      </c>
      <c r="J1694" s="178">
        <v>4.57</v>
      </c>
      <c r="K1694" s="179">
        <f>MAX(0,((T1694*(365/365))-VLOOKUP(A1694,VBMA!$A:$D,4,0))  /  (T1694* (365/365)   ))</f>
        <v>0.5525496302</v>
      </c>
      <c r="L1694" s="180">
        <f t="shared" ref="L1694:S1694" si="1697">(B1694*(1-$K1694) * (365/365))/100</f>
        <v>0.006801245621</v>
      </c>
      <c r="M1694" s="180">
        <f t="shared" si="1697"/>
        <v>0.007159205917</v>
      </c>
      <c r="N1694" s="180">
        <f t="shared" si="1697"/>
        <v>0.007830381471</v>
      </c>
      <c r="O1694" s="180">
        <f t="shared" si="1697"/>
        <v>0.008859517322</v>
      </c>
      <c r="P1694" s="180">
        <f t="shared" si="1697"/>
        <v>0.009978143246</v>
      </c>
      <c r="Q1694" s="180">
        <f t="shared" si="1697"/>
        <v>0.01163370961</v>
      </c>
      <c r="R1694" s="180">
        <f t="shared" si="1697"/>
        <v>0.01566076294</v>
      </c>
      <c r="S1694" s="180">
        <f t="shared" si="1697"/>
        <v>0.01928511094</v>
      </c>
      <c r="T1694" s="181">
        <f t="shared" si="3"/>
        <v>5.138</v>
      </c>
      <c r="U1694" s="182">
        <f t="shared" si="4"/>
        <v>43446</v>
      </c>
      <c r="V1694" s="182">
        <f t="shared" si="5"/>
        <v>43536</v>
      </c>
      <c r="W1694" s="182">
        <f t="shared" si="6"/>
        <v>43628</v>
      </c>
      <c r="X1694" s="181">
        <f t="shared" si="7"/>
        <v>183</v>
      </c>
      <c r="Y1694" s="181">
        <f t="shared" si="8"/>
        <v>273</v>
      </c>
      <c r="Z1694" s="181">
        <f t="shared" si="9"/>
        <v>365</v>
      </c>
      <c r="AA1694" s="155"/>
      <c r="AB1694" s="9"/>
      <c r="AC1694" s="9"/>
      <c r="AD1694" s="9"/>
      <c r="AE1694" s="9"/>
      <c r="AF1694" s="9"/>
      <c r="AG1694" s="9"/>
      <c r="AH1694" s="9"/>
    </row>
    <row r="1695" ht="15.75" customHeight="1">
      <c r="A1695" s="177">
        <v>43262.0</v>
      </c>
      <c r="B1695" s="178">
        <v>1.56</v>
      </c>
      <c r="C1695" s="178">
        <v>1.64</v>
      </c>
      <c r="D1695" s="178">
        <v>1.74</v>
      </c>
      <c r="E1695" s="178">
        <v>1.97</v>
      </c>
      <c r="F1695" s="178">
        <v>2.24</v>
      </c>
      <c r="G1695" s="178">
        <v>2.6</v>
      </c>
      <c r="H1695" s="178">
        <v>3.55</v>
      </c>
      <c r="I1695" s="178">
        <v>4.28</v>
      </c>
      <c r="J1695" s="178">
        <v>4.55</v>
      </c>
      <c r="K1695" s="179">
        <f>MAX(0,((T1695*(365/365))-VLOOKUP(A1695,VBMA!$A:$D,4,0))  /  (T1695* (365/365)   ))</f>
        <v>0.5441904678</v>
      </c>
      <c r="L1695" s="180">
        <f t="shared" ref="L1695:S1695" si="1698">(B1695*(1-$K1695) * (365/365))/100</f>
        <v>0.007110628703</v>
      </c>
      <c r="M1695" s="180">
        <f t="shared" si="1698"/>
        <v>0.007475276329</v>
      </c>
      <c r="N1695" s="180">
        <f t="shared" si="1698"/>
        <v>0.007931085861</v>
      </c>
      <c r="O1695" s="180">
        <f t="shared" si="1698"/>
        <v>0.008979447785</v>
      </c>
      <c r="P1695" s="180">
        <f t="shared" si="1698"/>
        <v>0.01021013352</v>
      </c>
      <c r="Q1695" s="180">
        <f t="shared" si="1698"/>
        <v>0.01185104784</v>
      </c>
      <c r="R1695" s="180">
        <f t="shared" si="1698"/>
        <v>0.01618123839</v>
      </c>
      <c r="S1695" s="180">
        <f t="shared" si="1698"/>
        <v>0.01950864798</v>
      </c>
      <c r="T1695" s="181">
        <f t="shared" si="3"/>
        <v>5.026222222</v>
      </c>
      <c r="U1695" s="182">
        <f t="shared" si="4"/>
        <v>43445</v>
      </c>
      <c r="V1695" s="182">
        <f t="shared" si="5"/>
        <v>43535</v>
      </c>
      <c r="W1695" s="182">
        <f t="shared" si="6"/>
        <v>43627</v>
      </c>
      <c r="X1695" s="181">
        <f t="shared" si="7"/>
        <v>183</v>
      </c>
      <c r="Y1695" s="181">
        <f t="shared" si="8"/>
        <v>273</v>
      </c>
      <c r="Z1695" s="181">
        <f t="shared" si="9"/>
        <v>365</v>
      </c>
      <c r="AA1695" s="155"/>
      <c r="AB1695" s="9"/>
      <c r="AC1695" s="9"/>
      <c r="AD1695" s="9"/>
      <c r="AE1695" s="9"/>
      <c r="AF1695" s="9"/>
      <c r="AG1695" s="9"/>
      <c r="AH1695" s="9"/>
    </row>
    <row r="1696" ht="15.75" customHeight="1">
      <c r="A1696" s="177">
        <v>43259.0</v>
      </c>
      <c r="B1696" s="178">
        <v>1.54</v>
      </c>
      <c r="C1696" s="178">
        <v>1.6</v>
      </c>
      <c r="D1696" s="178">
        <v>1.74</v>
      </c>
      <c r="E1696" s="178">
        <v>1.98</v>
      </c>
      <c r="F1696" s="178">
        <v>2.24</v>
      </c>
      <c r="G1696" s="178">
        <v>2.6</v>
      </c>
      <c r="H1696" s="178">
        <v>3.66</v>
      </c>
      <c r="I1696" s="178">
        <v>4.4</v>
      </c>
      <c r="J1696" s="178">
        <v>4.62</v>
      </c>
      <c r="K1696" s="179">
        <f>MAX(0,((T1696*(365/365))-VLOOKUP(A1696,VBMA!$A:$D,4,0))  /  (T1696* (365/365)   ))</f>
        <v>0.5543440786</v>
      </c>
      <c r="L1696" s="180">
        <f t="shared" ref="L1696:S1696" si="1699">(B1696*(1-$K1696) * (365/365))/100</f>
        <v>0.006863101189</v>
      </c>
      <c r="M1696" s="180">
        <f t="shared" si="1699"/>
        <v>0.007130494742</v>
      </c>
      <c r="N1696" s="180">
        <f t="shared" si="1699"/>
        <v>0.007754413032</v>
      </c>
      <c r="O1696" s="180">
        <f t="shared" si="1699"/>
        <v>0.008823987244</v>
      </c>
      <c r="P1696" s="180">
        <f t="shared" si="1699"/>
        <v>0.009982692639</v>
      </c>
      <c r="Q1696" s="180">
        <f t="shared" si="1699"/>
        <v>0.01158705396</v>
      </c>
      <c r="R1696" s="180">
        <f t="shared" si="1699"/>
        <v>0.01631100672</v>
      </c>
      <c r="S1696" s="180">
        <f t="shared" si="1699"/>
        <v>0.01960886054</v>
      </c>
      <c r="T1696" s="181">
        <f t="shared" si="3"/>
        <v>5.156444444</v>
      </c>
      <c r="U1696" s="182">
        <f t="shared" si="4"/>
        <v>43442</v>
      </c>
      <c r="V1696" s="182">
        <f t="shared" si="5"/>
        <v>43532</v>
      </c>
      <c r="W1696" s="182">
        <f t="shared" si="6"/>
        <v>43624</v>
      </c>
      <c r="X1696" s="181">
        <f t="shared" si="7"/>
        <v>183</v>
      </c>
      <c r="Y1696" s="181">
        <f t="shared" si="8"/>
        <v>273</v>
      </c>
      <c r="Z1696" s="181">
        <f t="shared" si="9"/>
        <v>365</v>
      </c>
      <c r="AA1696" s="155"/>
      <c r="AB1696" s="9"/>
      <c r="AC1696" s="9"/>
      <c r="AD1696" s="9"/>
      <c r="AE1696" s="9"/>
      <c r="AF1696" s="9"/>
      <c r="AG1696" s="9"/>
      <c r="AH1696" s="9"/>
    </row>
    <row r="1697" ht="15.75" customHeight="1">
      <c r="A1697" s="177">
        <v>43258.0</v>
      </c>
      <c r="B1697" s="178">
        <v>1.57</v>
      </c>
      <c r="C1697" s="178">
        <v>1.67</v>
      </c>
      <c r="D1697" s="178">
        <v>1.78</v>
      </c>
      <c r="E1697" s="178">
        <v>2.03</v>
      </c>
      <c r="F1697" s="178">
        <v>2.3</v>
      </c>
      <c r="G1697" s="178">
        <v>2.6</v>
      </c>
      <c r="H1697" s="178">
        <v>3.55</v>
      </c>
      <c r="I1697" s="178">
        <v>4.37</v>
      </c>
      <c r="J1697" s="178">
        <v>4.6</v>
      </c>
      <c r="K1697" s="179">
        <f>MAX(0,((T1697*(365/365))-VLOOKUP(A1697,VBMA!$A:$D,4,0))  /  (T1697* (365/365)   ))</f>
        <v>0.5599266118</v>
      </c>
      <c r="L1697" s="180">
        <f t="shared" ref="L1697:S1697" si="1700">(B1697*(1-$K1697) * (365/365))/100</f>
        <v>0.006909152195</v>
      </c>
      <c r="M1697" s="180">
        <f t="shared" si="1700"/>
        <v>0.007349225583</v>
      </c>
      <c r="N1697" s="180">
        <f t="shared" si="1700"/>
        <v>0.007833306311</v>
      </c>
      <c r="O1697" s="180">
        <f t="shared" si="1700"/>
        <v>0.008933489781</v>
      </c>
      <c r="P1697" s="180">
        <f t="shared" si="1700"/>
        <v>0.01012168793</v>
      </c>
      <c r="Q1697" s="180">
        <f t="shared" si="1700"/>
        <v>0.01144190809</v>
      </c>
      <c r="R1697" s="180">
        <f t="shared" si="1700"/>
        <v>0.01562260528</v>
      </c>
      <c r="S1697" s="180">
        <f t="shared" si="1700"/>
        <v>0.01923120707</v>
      </c>
      <c r="T1697" s="181">
        <f t="shared" si="3"/>
        <v>5.208222222</v>
      </c>
      <c r="U1697" s="182">
        <f t="shared" si="4"/>
        <v>43441</v>
      </c>
      <c r="V1697" s="182">
        <f t="shared" si="5"/>
        <v>43531</v>
      </c>
      <c r="W1697" s="182">
        <f t="shared" si="6"/>
        <v>43623</v>
      </c>
      <c r="X1697" s="181">
        <f t="shared" si="7"/>
        <v>183</v>
      </c>
      <c r="Y1697" s="181">
        <f t="shared" si="8"/>
        <v>273</v>
      </c>
      <c r="Z1697" s="181">
        <f t="shared" si="9"/>
        <v>365</v>
      </c>
      <c r="AA1697" s="155"/>
      <c r="AB1697" s="9"/>
      <c r="AC1697" s="9"/>
      <c r="AD1697" s="9"/>
      <c r="AE1697" s="9"/>
      <c r="AF1697" s="9"/>
      <c r="AG1697" s="9"/>
      <c r="AH1697" s="9"/>
    </row>
    <row r="1698" ht="15.75" customHeight="1">
      <c r="A1698" s="177">
        <v>43257.0</v>
      </c>
      <c r="B1698" s="178">
        <v>1.63</v>
      </c>
      <c r="C1698" s="178">
        <v>1.76</v>
      </c>
      <c r="D1698" s="178">
        <v>1.89</v>
      </c>
      <c r="E1698" s="178">
        <v>2.09</v>
      </c>
      <c r="F1698" s="178">
        <v>2.29</v>
      </c>
      <c r="G1698" s="178">
        <v>2.61</v>
      </c>
      <c r="H1698" s="178">
        <v>3.45</v>
      </c>
      <c r="I1698" s="178">
        <v>4.3</v>
      </c>
      <c r="J1698" s="178">
        <v>4.55</v>
      </c>
      <c r="K1698" s="179">
        <f>MAX(0,((T1698*(365/365))-VLOOKUP(A1698,VBMA!$A:$D,4,0))  /  (T1698* (365/365)   ))</f>
        <v>0.5577386071</v>
      </c>
      <c r="L1698" s="180">
        <f t="shared" ref="L1698:S1698" si="1701">(B1698*(1-$K1698) * (365/365))/100</f>
        <v>0.007208860705</v>
      </c>
      <c r="M1698" s="180">
        <f t="shared" si="1701"/>
        <v>0.007783800516</v>
      </c>
      <c r="N1698" s="180">
        <f t="shared" si="1701"/>
        <v>0.008358740327</v>
      </c>
      <c r="O1698" s="180">
        <f t="shared" si="1701"/>
        <v>0.009243263113</v>
      </c>
      <c r="P1698" s="180">
        <f t="shared" si="1701"/>
        <v>0.0101277859</v>
      </c>
      <c r="Q1698" s="180">
        <f t="shared" si="1701"/>
        <v>0.01154302236</v>
      </c>
      <c r="R1698" s="180">
        <f t="shared" si="1701"/>
        <v>0.01525801806</v>
      </c>
      <c r="S1698" s="180">
        <f t="shared" si="1701"/>
        <v>0.0190172399</v>
      </c>
      <c r="T1698" s="181">
        <f t="shared" si="3"/>
        <v>5.168888889</v>
      </c>
      <c r="U1698" s="182">
        <f t="shared" si="4"/>
        <v>43440</v>
      </c>
      <c r="V1698" s="182">
        <f t="shared" si="5"/>
        <v>43530</v>
      </c>
      <c r="W1698" s="182">
        <f t="shared" si="6"/>
        <v>43622</v>
      </c>
      <c r="X1698" s="181">
        <f t="shared" si="7"/>
        <v>183</v>
      </c>
      <c r="Y1698" s="181">
        <f t="shared" si="8"/>
        <v>273</v>
      </c>
      <c r="Z1698" s="181">
        <f t="shared" si="9"/>
        <v>365</v>
      </c>
      <c r="AA1698" s="155"/>
      <c r="AB1698" s="9"/>
      <c r="AC1698" s="9"/>
      <c r="AD1698" s="9"/>
      <c r="AE1698" s="9"/>
      <c r="AF1698" s="9"/>
      <c r="AG1698" s="9"/>
      <c r="AH1698" s="9"/>
    </row>
    <row r="1699" ht="15.75" customHeight="1">
      <c r="A1699" s="177">
        <v>43256.0</v>
      </c>
      <c r="B1699" s="178">
        <v>1.67</v>
      </c>
      <c r="C1699" s="178">
        <v>1.76</v>
      </c>
      <c r="D1699" s="178">
        <v>1.89</v>
      </c>
      <c r="E1699" s="178">
        <v>2.07</v>
      </c>
      <c r="F1699" s="178">
        <v>2.29</v>
      </c>
      <c r="G1699" s="178">
        <v>2.61</v>
      </c>
      <c r="H1699" s="178">
        <v>3.6</v>
      </c>
      <c r="I1699" s="178">
        <v>4.4</v>
      </c>
      <c r="J1699" s="178">
        <v>4.62</v>
      </c>
      <c r="K1699" s="179">
        <f>MAX(0,((T1699*(365/365))-VLOOKUP(A1699,VBMA!$A:$D,4,0))  /  (T1699* (365/365)   ))</f>
        <v>0.5599659284</v>
      </c>
      <c r="L1699" s="180">
        <f t="shared" ref="L1699:S1699" si="1702">(B1699*(1-$K1699) * (365/365))/100</f>
        <v>0.007348568995</v>
      </c>
      <c r="M1699" s="180">
        <f t="shared" si="1702"/>
        <v>0.007744599659</v>
      </c>
      <c r="N1699" s="180">
        <f t="shared" si="1702"/>
        <v>0.008316643952</v>
      </c>
      <c r="O1699" s="180">
        <f t="shared" si="1702"/>
        <v>0.009108705281</v>
      </c>
      <c r="P1699" s="180">
        <f t="shared" si="1702"/>
        <v>0.01007678024</v>
      </c>
      <c r="Q1699" s="180">
        <f t="shared" si="1702"/>
        <v>0.01148488927</v>
      </c>
      <c r="R1699" s="180">
        <f t="shared" si="1702"/>
        <v>0.01584122658</v>
      </c>
      <c r="S1699" s="180">
        <f t="shared" si="1702"/>
        <v>0.01936149915</v>
      </c>
      <c r="T1699" s="181">
        <f t="shared" si="3"/>
        <v>5.217777778</v>
      </c>
      <c r="U1699" s="182">
        <f t="shared" si="4"/>
        <v>43439</v>
      </c>
      <c r="V1699" s="182">
        <f t="shared" si="5"/>
        <v>43529</v>
      </c>
      <c r="W1699" s="182">
        <f t="shared" si="6"/>
        <v>43621</v>
      </c>
      <c r="X1699" s="181">
        <f t="shared" si="7"/>
        <v>183</v>
      </c>
      <c r="Y1699" s="181">
        <f t="shared" si="8"/>
        <v>273</v>
      </c>
      <c r="Z1699" s="181">
        <f t="shared" si="9"/>
        <v>365</v>
      </c>
      <c r="AA1699" s="155"/>
      <c r="AB1699" s="9"/>
      <c r="AC1699" s="9"/>
      <c r="AD1699" s="9"/>
      <c r="AE1699" s="9"/>
      <c r="AF1699" s="9"/>
      <c r="AG1699" s="9"/>
      <c r="AH1699" s="9"/>
    </row>
    <row r="1700" ht="15.75" customHeight="1">
      <c r="A1700" s="177">
        <v>43255.0</v>
      </c>
      <c r="B1700" s="178">
        <v>1.63</v>
      </c>
      <c r="C1700" s="178">
        <v>1.71</v>
      </c>
      <c r="D1700" s="178">
        <v>1.83</v>
      </c>
      <c r="E1700" s="178">
        <v>1.97</v>
      </c>
      <c r="F1700" s="178">
        <v>2.29</v>
      </c>
      <c r="G1700" s="178">
        <v>2.6</v>
      </c>
      <c r="H1700" s="178">
        <v>3.5</v>
      </c>
      <c r="I1700" s="178">
        <v>4.34</v>
      </c>
      <c r="J1700" s="178">
        <v>4.58</v>
      </c>
      <c r="K1700" s="179">
        <f>MAX(0,((T1700*(365/365))-VLOOKUP(A1700,VBMA!$A:$D,4,0))  /  (T1700* (365/365)   ))</f>
        <v>0.5433444473</v>
      </c>
      <c r="L1700" s="180">
        <f t="shared" ref="L1700:S1700" si="1703">(B1700*(1-$K1700) * (365/365))/100</f>
        <v>0.007443485509</v>
      </c>
      <c r="M1700" s="180">
        <f t="shared" si="1703"/>
        <v>0.007808809951</v>
      </c>
      <c r="N1700" s="180">
        <f t="shared" si="1703"/>
        <v>0.008356796615</v>
      </c>
      <c r="O1700" s="180">
        <f t="shared" si="1703"/>
        <v>0.008996114388</v>
      </c>
      <c r="P1700" s="180">
        <f t="shared" si="1703"/>
        <v>0.01045741216</v>
      </c>
      <c r="Q1700" s="180">
        <f t="shared" si="1703"/>
        <v>0.01187304437</v>
      </c>
      <c r="R1700" s="180">
        <f t="shared" si="1703"/>
        <v>0.01598294434</v>
      </c>
      <c r="S1700" s="180">
        <f t="shared" si="1703"/>
        <v>0.01981885099</v>
      </c>
      <c r="T1700" s="181">
        <f t="shared" si="3"/>
        <v>5.198666667</v>
      </c>
      <c r="U1700" s="182">
        <f t="shared" si="4"/>
        <v>43438</v>
      </c>
      <c r="V1700" s="182">
        <f t="shared" si="5"/>
        <v>43528</v>
      </c>
      <c r="W1700" s="182">
        <f t="shared" si="6"/>
        <v>43620</v>
      </c>
      <c r="X1700" s="181">
        <f t="shared" si="7"/>
        <v>183</v>
      </c>
      <c r="Y1700" s="181">
        <f t="shared" si="8"/>
        <v>273</v>
      </c>
      <c r="Z1700" s="181">
        <f t="shared" si="9"/>
        <v>365</v>
      </c>
      <c r="AA1700" s="155"/>
      <c r="AB1700" s="9"/>
      <c r="AC1700" s="9"/>
      <c r="AD1700" s="9"/>
      <c r="AE1700" s="9"/>
      <c r="AF1700" s="9"/>
      <c r="AG1700" s="9"/>
      <c r="AH1700" s="9"/>
    </row>
    <row r="1701" ht="15.75" customHeight="1">
      <c r="A1701" s="177">
        <v>43252.0</v>
      </c>
      <c r="B1701" s="178">
        <v>1.68</v>
      </c>
      <c r="C1701" s="178">
        <v>1.8</v>
      </c>
      <c r="D1701" s="178">
        <v>1.92</v>
      </c>
      <c r="E1701" s="178">
        <v>2.17</v>
      </c>
      <c r="F1701" s="178">
        <v>2.35</v>
      </c>
      <c r="G1701" s="178">
        <v>2.62</v>
      </c>
      <c r="H1701" s="178">
        <v>3.55</v>
      </c>
      <c r="I1701" s="178">
        <v>4.37</v>
      </c>
      <c r="J1701" s="178">
        <v>4.6</v>
      </c>
      <c r="K1701" s="179">
        <f>MAX(0,((T1701*(365/365))-VLOOKUP(A1701,VBMA!$A:$D,4,0))  /  (T1701* (365/365)   ))</f>
        <v>0.5370781243</v>
      </c>
      <c r="L1701" s="180">
        <f t="shared" ref="L1701:S1701" si="1704">(B1701*(1-$K1701) * (365/365))/100</f>
        <v>0.007777087511</v>
      </c>
      <c r="M1701" s="180">
        <f t="shared" si="1704"/>
        <v>0.008332593762</v>
      </c>
      <c r="N1701" s="180">
        <f t="shared" si="1704"/>
        <v>0.008888100013</v>
      </c>
      <c r="O1701" s="180">
        <f t="shared" si="1704"/>
        <v>0.0100454047</v>
      </c>
      <c r="P1701" s="180">
        <f t="shared" si="1704"/>
        <v>0.01087866408</v>
      </c>
      <c r="Q1701" s="180">
        <f t="shared" si="1704"/>
        <v>0.01212855314</v>
      </c>
      <c r="R1701" s="180">
        <f t="shared" si="1704"/>
        <v>0.01643372659</v>
      </c>
      <c r="S1701" s="180">
        <f t="shared" si="1704"/>
        <v>0.02022968597</v>
      </c>
      <c r="T1701" s="181">
        <f t="shared" si="3"/>
        <v>5.208222222</v>
      </c>
      <c r="U1701" s="182">
        <f t="shared" si="4"/>
        <v>43435</v>
      </c>
      <c r="V1701" s="182">
        <f t="shared" si="5"/>
        <v>43525</v>
      </c>
      <c r="W1701" s="182">
        <f t="shared" si="6"/>
        <v>43617</v>
      </c>
      <c r="X1701" s="181">
        <f t="shared" si="7"/>
        <v>183</v>
      </c>
      <c r="Y1701" s="181">
        <f t="shared" si="8"/>
        <v>273</v>
      </c>
      <c r="Z1701" s="181">
        <f t="shared" si="9"/>
        <v>365</v>
      </c>
      <c r="AA1701" s="155"/>
      <c r="AB1701" s="9"/>
      <c r="AC1701" s="9"/>
      <c r="AD1701" s="9"/>
      <c r="AE1701" s="9"/>
      <c r="AF1701" s="9"/>
      <c r="AG1701" s="9"/>
      <c r="AH1701" s="9"/>
    </row>
    <row r="1702" ht="15.75" customHeight="1">
      <c r="A1702" s="177">
        <v>43251.0</v>
      </c>
      <c r="B1702" s="178">
        <v>1.72</v>
      </c>
      <c r="C1702" s="178">
        <v>1.86</v>
      </c>
      <c r="D1702" s="178">
        <v>1.98</v>
      </c>
      <c r="E1702" s="178">
        <v>2.18</v>
      </c>
      <c r="F1702" s="178">
        <v>2.34</v>
      </c>
      <c r="G1702" s="178">
        <v>2.6</v>
      </c>
      <c r="H1702" s="178">
        <v>3.5</v>
      </c>
      <c r="I1702" s="178">
        <v>4.24</v>
      </c>
      <c r="J1702" s="178">
        <v>4.52</v>
      </c>
      <c r="K1702" s="179">
        <f>MAX(0,((T1702*(365/365))-VLOOKUP(A1702,VBMA!$A:$D,4,0))  /  (T1702* (365/365)   ))</f>
        <v>0.5153221915</v>
      </c>
      <c r="L1702" s="180">
        <f t="shared" ref="L1702:S1702" si="1705">(B1702*(1-$K1702) * (365/365))/100</f>
        <v>0.008336458306</v>
      </c>
      <c r="M1702" s="180">
        <f t="shared" si="1705"/>
        <v>0.009015007238</v>
      </c>
      <c r="N1702" s="180">
        <f t="shared" si="1705"/>
        <v>0.009596620608</v>
      </c>
      <c r="O1702" s="180">
        <f t="shared" si="1705"/>
        <v>0.01056597622</v>
      </c>
      <c r="P1702" s="180">
        <f t="shared" si="1705"/>
        <v>0.01134146072</v>
      </c>
      <c r="Q1702" s="180">
        <f t="shared" si="1705"/>
        <v>0.01260162302</v>
      </c>
      <c r="R1702" s="180">
        <f t="shared" si="1705"/>
        <v>0.0169637233</v>
      </c>
      <c r="S1702" s="180">
        <f t="shared" si="1705"/>
        <v>0.02055033908</v>
      </c>
      <c r="T1702" s="181">
        <f t="shared" si="3"/>
        <v>4.955869565</v>
      </c>
      <c r="U1702" s="182">
        <f t="shared" si="4"/>
        <v>43435</v>
      </c>
      <c r="V1702" s="182">
        <f t="shared" si="5"/>
        <v>43527</v>
      </c>
      <c r="W1702" s="182">
        <f t="shared" si="6"/>
        <v>43616</v>
      </c>
      <c r="X1702" s="181">
        <f t="shared" si="7"/>
        <v>184</v>
      </c>
      <c r="Y1702" s="181">
        <f t="shared" si="8"/>
        <v>276</v>
      </c>
      <c r="Z1702" s="181">
        <f t="shared" si="9"/>
        <v>365</v>
      </c>
      <c r="AA1702" s="155"/>
      <c r="AB1702" s="9"/>
      <c r="AC1702" s="9"/>
      <c r="AD1702" s="9"/>
      <c r="AE1702" s="9"/>
      <c r="AF1702" s="9"/>
      <c r="AG1702" s="9"/>
      <c r="AH1702" s="9"/>
    </row>
    <row r="1703" ht="15.75" customHeight="1">
      <c r="A1703" s="177">
        <v>43250.0</v>
      </c>
      <c r="B1703" s="178">
        <v>1.73</v>
      </c>
      <c r="C1703" s="178">
        <v>1.82</v>
      </c>
      <c r="D1703" s="178">
        <v>1.96</v>
      </c>
      <c r="E1703" s="178">
        <v>2.16</v>
      </c>
      <c r="F1703" s="178">
        <v>2.32</v>
      </c>
      <c r="G1703" s="178">
        <v>2.62</v>
      </c>
      <c r="H1703" s="178">
        <v>3.52</v>
      </c>
      <c r="I1703" s="178">
        <v>4.26</v>
      </c>
      <c r="J1703" s="178">
        <v>4.52</v>
      </c>
      <c r="K1703" s="179">
        <f>MAX(0,((T1703*(365/365))-VLOOKUP(A1703,VBMA!$A:$D,4,0))  /  (T1703* (365/365)   ))</f>
        <v>0.5387740836</v>
      </c>
      <c r="L1703" s="180">
        <f t="shared" ref="L1703:S1703" si="1706">(B1703*(1-$K1703) * (365/365))/100</f>
        <v>0.007979208353</v>
      </c>
      <c r="M1703" s="180">
        <f t="shared" si="1706"/>
        <v>0.008394311678</v>
      </c>
      <c r="N1703" s="180">
        <f t="shared" si="1706"/>
        <v>0.009040027961</v>
      </c>
      <c r="O1703" s="180">
        <f t="shared" si="1706"/>
        <v>0.009962479794</v>
      </c>
      <c r="P1703" s="180">
        <f t="shared" si="1706"/>
        <v>0.01070044126</v>
      </c>
      <c r="Q1703" s="180">
        <f t="shared" si="1706"/>
        <v>0.01208411901</v>
      </c>
      <c r="R1703" s="180">
        <f t="shared" si="1706"/>
        <v>0.01623515226</v>
      </c>
      <c r="S1703" s="180">
        <f t="shared" si="1706"/>
        <v>0.01964822404</v>
      </c>
      <c r="T1703" s="181">
        <f t="shared" si="3"/>
        <v>4.975869565</v>
      </c>
      <c r="U1703" s="182">
        <f t="shared" si="4"/>
        <v>43434</v>
      </c>
      <c r="V1703" s="182">
        <f t="shared" si="5"/>
        <v>43526</v>
      </c>
      <c r="W1703" s="182">
        <f t="shared" si="6"/>
        <v>43615</v>
      </c>
      <c r="X1703" s="181">
        <f t="shared" si="7"/>
        <v>184</v>
      </c>
      <c r="Y1703" s="181">
        <f t="shared" si="8"/>
        <v>276</v>
      </c>
      <c r="Z1703" s="181">
        <f t="shared" si="9"/>
        <v>365</v>
      </c>
      <c r="AA1703" s="155"/>
      <c r="AB1703" s="9"/>
      <c r="AC1703" s="9"/>
      <c r="AD1703" s="9"/>
      <c r="AE1703" s="9"/>
      <c r="AF1703" s="9"/>
      <c r="AG1703" s="9"/>
      <c r="AH1703" s="9"/>
    </row>
    <row r="1704" ht="15.75" customHeight="1">
      <c r="A1704" s="177">
        <v>43249.0</v>
      </c>
      <c r="B1704" s="178">
        <v>1.75</v>
      </c>
      <c r="C1704" s="178">
        <v>1.83</v>
      </c>
      <c r="D1704" s="178">
        <v>1.95</v>
      </c>
      <c r="E1704" s="178">
        <v>2.15</v>
      </c>
      <c r="F1704" s="178">
        <v>2.3</v>
      </c>
      <c r="G1704" s="178">
        <v>2.6</v>
      </c>
      <c r="H1704" s="178">
        <v>3.55</v>
      </c>
      <c r="I1704" s="178">
        <v>4.3</v>
      </c>
      <c r="J1704" s="178">
        <v>4.55</v>
      </c>
      <c r="K1704" s="179">
        <f>MAX(0,((T1704*(365/365))-VLOOKUP(A1704,VBMA!$A:$D,4,0))  /  (T1704* (365/365)   ))</f>
        <v>0.5548740132</v>
      </c>
      <c r="L1704" s="180">
        <f t="shared" ref="L1704:S1704" si="1707">(B1704*(1-$K1704) * (365/365))/100</f>
        <v>0.007789704769</v>
      </c>
      <c r="M1704" s="180">
        <f t="shared" si="1707"/>
        <v>0.008145805559</v>
      </c>
      <c r="N1704" s="180">
        <f t="shared" si="1707"/>
        <v>0.008679956743</v>
      </c>
      <c r="O1704" s="180">
        <f t="shared" si="1707"/>
        <v>0.009570208716</v>
      </c>
      <c r="P1704" s="180">
        <f t="shared" si="1707"/>
        <v>0.0102378977</v>
      </c>
      <c r="Q1704" s="180">
        <f t="shared" si="1707"/>
        <v>0.01157327566</v>
      </c>
      <c r="R1704" s="180">
        <f t="shared" si="1707"/>
        <v>0.01580197253</v>
      </c>
      <c r="S1704" s="180">
        <f t="shared" si="1707"/>
        <v>0.01914041743</v>
      </c>
      <c r="T1704" s="181">
        <f t="shared" si="3"/>
        <v>5.025543478</v>
      </c>
      <c r="U1704" s="182">
        <f t="shared" si="4"/>
        <v>43433</v>
      </c>
      <c r="V1704" s="182">
        <f t="shared" si="5"/>
        <v>43525</v>
      </c>
      <c r="W1704" s="182">
        <f t="shared" si="6"/>
        <v>43614</v>
      </c>
      <c r="X1704" s="181">
        <f t="shared" si="7"/>
        <v>184</v>
      </c>
      <c r="Y1704" s="181">
        <f t="shared" si="8"/>
        <v>276</v>
      </c>
      <c r="Z1704" s="181">
        <f t="shared" si="9"/>
        <v>365</v>
      </c>
      <c r="AA1704" s="155"/>
      <c r="AB1704" s="9"/>
      <c r="AC1704" s="9"/>
      <c r="AD1704" s="9"/>
      <c r="AE1704" s="9"/>
      <c r="AF1704" s="9"/>
      <c r="AG1704" s="9"/>
      <c r="AH1704" s="9"/>
    </row>
    <row r="1705" ht="15.75" customHeight="1">
      <c r="A1705" s="177">
        <v>43248.0</v>
      </c>
      <c r="B1705" s="178">
        <v>1.72</v>
      </c>
      <c r="C1705" s="178">
        <v>1.81</v>
      </c>
      <c r="D1705" s="178">
        <v>1.94</v>
      </c>
      <c r="E1705" s="178">
        <v>2.13</v>
      </c>
      <c r="F1705" s="178">
        <v>2.29</v>
      </c>
      <c r="G1705" s="178">
        <v>2.6</v>
      </c>
      <c r="H1705" s="178">
        <v>3.5</v>
      </c>
      <c r="I1705" s="178">
        <v>4.34</v>
      </c>
      <c r="J1705" s="178">
        <v>4.58</v>
      </c>
      <c r="K1705" s="179">
        <f>MAX(0,((T1705*(365/365))-VLOOKUP(A1705,VBMA!$A:$D,4,0))  /  (T1705* (365/365)   ))</f>
        <v>0.5631339127</v>
      </c>
      <c r="L1705" s="180">
        <f t="shared" ref="L1705:S1705" si="1708">(B1705*(1-$K1705) * (365/365))/100</f>
        <v>0.007514096701</v>
      </c>
      <c r="M1705" s="180">
        <f t="shared" si="1708"/>
        <v>0.007907276179</v>
      </c>
      <c r="N1705" s="180">
        <f t="shared" si="1708"/>
        <v>0.008475202093</v>
      </c>
      <c r="O1705" s="180">
        <f t="shared" si="1708"/>
        <v>0.009305247658</v>
      </c>
      <c r="P1705" s="180">
        <f t="shared" si="1708"/>
        <v>0.0100042334</v>
      </c>
      <c r="Q1705" s="180">
        <f t="shared" si="1708"/>
        <v>0.01135851827</v>
      </c>
      <c r="R1705" s="180">
        <f t="shared" si="1708"/>
        <v>0.01529031305</v>
      </c>
      <c r="S1705" s="180">
        <f t="shared" si="1708"/>
        <v>0.01895998819</v>
      </c>
      <c r="T1705" s="181">
        <f t="shared" si="3"/>
        <v>5.152608696</v>
      </c>
      <c r="U1705" s="182">
        <f t="shared" si="4"/>
        <v>43432</v>
      </c>
      <c r="V1705" s="182">
        <f t="shared" si="5"/>
        <v>43524</v>
      </c>
      <c r="W1705" s="182">
        <f t="shared" si="6"/>
        <v>43613</v>
      </c>
      <c r="X1705" s="181">
        <f t="shared" si="7"/>
        <v>184</v>
      </c>
      <c r="Y1705" s="181">
        <f t="shared" si="8"/>
        <v>276</v>
      </c>
      <c r="Z1705" s="181">
        <f t="shared" si="9"/>
        <v>365</v>
      </c>
      <c r="AA1705" s="155"/>
      <c r="AB1705" s="9"/>
      <c r="AC1705" s="9"/>
      <c r="AD1705" s="9"/>
      <c r="AE1705" s="9"/>
      <c r="AF1705" s="9"/>
      <c r="AG1705" s="9"/>
      <c r="AH1705" s="9"/>
    </row>
    <row r="1706" ht="15.75" customHeight="1">
      <c r="A1706" s="177">
        <v>43245.0</v>
      </c>
      <c r="B1706" s="178">
        <v>1.68</v>
      </c>
      <c r="C1706" s="178">
        <v>1.75</v>
      </c>
      <c r="D1706" s="178">
        <v>1.87</v>
      </c>
      <c r="E1706" s="178">
        <v>2.07</v>
      </c>
      <c r="F1706" s="178">
        <v>2.27</v>
      </c>
      <c r="G1706" s="178">
        <v>2.57</v>
      </c>
      <c r="H1706" s="178">
        <v>3.5</v>
      </c>
      <c r="I1706" s="178">
        <v>4.34</v>
      </c>
      <c r="J1706" s="178">
        <v>4.58</v>
      </c>
      <c r="K1706" s="179">
        <f>MAX(0,((T1706*(365/365))-VLOOKUP(A1706,VBMA!$A:$D,4,0))  /  (T1706* (365/365)   ))</f>
        <v>0.5592523838</v>
      </c>
      <c r="L1706" s="180">
        <f t="shared" ref="L1706:S1706" si="1709">(B1706*(1-$K1706) * (365/365))/100</f>
        <v>0.007404559953</v>
      </c>
      <c r="M1706" s="180">
        <f t="shared" si="1709"/>
        <v>0.007713083284</v>
      </c>
      <c r="N1706" s="180">
        <f t="shared" si="1709"/>
        <v>0.008241980424</v>
      </c>
      <c r="O1706" s="180">
        <f t="shared" si="1709"/>
        <v>0.009123475656</v>
      </c>
      <c r="P1706" s="180">
        <f t="shared" si="1709"/>
        <v>0.01000497089</v>
      </c>
      <c r="Q1706" s="180">
        <f t="shared" si="1709"/>
        <v>0.01132721374</v>
      </c>
      <c r="R1706" s="180">
        <f t="shared" si="1709"/>
        <v>0.01542616657</v>
      </c>
      <c r="S1706" s="180">
        <f t="shared" si="1709"/>
        <v>0.01912844654</v>
      </c>
      <c r="T1706" s="181">
        <f t="shared" si="3"/>
        <v>5.152608696</v>
      </c>
      <c r="U1706" s="182">
        <f t="shared" si="4"/>
        <v>43429</v>
      </c>
      <c r="V1706" s="182">
        <f t="shared" si="5"/>
        <v>43521</v>
      </c>
      <c r="W1706" s="182">
        <f t="shared" si="6"/>
        <v>43610</v>
      </c>
      <c r="X1706" s="181">
        <f t="shared" si="7"/>
        <v>184</v>
      </c>
      <c r="Y1706" s="181">
        <f t="shared" si="8"/>
        <v>276</v>
      </c>
      <c r="Z1706" s="181">
        <f t="shared" si="9"/>
        <v>365</v>
      </c>
      <c r="AA1706" s="155"/>
      <c r="AB1706" s="9"/>
      <c r="AC1706" s="9"/>
      <c r="AD1706" s="9"/>
      <c r="AE1706" s="9"/>
      <c r="AF1706" s="9"/>
      <c r="AG1706" s="9"/>
      <c r="AH1706" s="9"/>
    </row>
    <row r="1707" ht="15.75" customHeight="1">
      <c r="A1707" s="177">
        <v>43244.0</v>
      </c>
      <c r="B1707" s="178">
        <v>1.67</v>
      </c>
      <c r="C1707" s="178">
        <v>1.73</v>
      </c>
      <c r="D1707" s="178">
        <v>1.83</v>
      </c>
      <c r="E1707" s="178">
        <v>2.03</v>
      </c>
      <c r="F1707" s="178">
        <v>2.23</v>
      </c>
      <c r="G1707" s="178">
        <v>2.58</v>
      </c>
      <c r="H1707" s="178">
        <v>3.55</v>
      </c>
      <c r="I1707" s="178">
        <v>4.37</v>
      </c>
      <c r="J1707" s="178">
        <v>4.6</v>
      </c>
      <c r="K1707" s="179">
        <f>MAX(0,((T1707*(365/365))-VLOOKUP(A1707,VBMA!$A:$D,4,0))  /  (T1707* (365/365)   ))</f>
        <v>0.5630668182</v>
      </c>
      <c r="L1707" s="180">
        <f t="shared" ref="L1707:S1707" si="1710">(B1707*(1-$K1707) * (365/365))/100</f>
        <v>0.007296784135</v>
      </c>
      <c r="M1707" s="180">
        <f t="shared" si="1710"/>
        <v>0.007558944044</v>
      </c>
      <c r="N1707" s="180">
        <f t="shared" si="1710"/>
        <v>0.007995877226</v>
      </c>
      <c r="O1707" s="180">
        <f t="shared" si="1710"/>
        <v>0.00886974359</v>
      </c>
      <c r="P1707" s="180">
        <f t="shared" si="1710"/>
        <v>0.009743609953</v>
      </c>
      <c r="Q1707" s="180">
        <f t="shared" si="1710"/>
        <v>0.01127287609</v>
      </c>
      <c r="R1707" s="180">
        <f t="shared" si="1710"/>
        <v>0.01551112795</v>
      </c>
      <c r="S1707" s="180">
        <f t="shared" si="1710"/>
        <v>0.01909398004</v>
      </c>
      <c r="T1707" s="181">
        <f t="shared" si="3"/>
        <v>5.16326087</v>
      </c>
      <c r="U1707" s="182">
        <f t="shared" si="4"/>
        <v>43428</v>
      </c>
      <c r="V1707" s="182">
        <f t="shared" si="5"/>
        <v>43520</v>
      </c>
      <c r="W1707" s="182">
        <f t="shared" si="6"/>
        <v>43609</v>
      </c>
      <c r="X1707" s="181">
        <f t="shared" si="7"/>
        <v>184</v>
      </c>
      <c r="Y1707" s="181">
        <f t="shared" si="8"/>
        <v>276</v>
      </c>
      <c r="Z1707" s="181">
        <f t="shared" si="9"/>
        <v>365</v>
      </c>
      <c r="AA1707" s="155"/>
      <c r="AB1707" s="9"/>
      <c r="AC1707" s="9"/>
      <c r="AD1707" s="9"/>
      <c r="AE1707" s="9"/>
      <c r="AF1707" s="9"/>
      <c r="AG1707" s="9"/>
      <c r="AH1707" s="9"/>
    </row>
    <row r="1708" ht="15.75" customHeight="1">
      <c r="A1708" s="177">
        <v>43243.0</v>
      </c>
      <c r="B1708" s="178">
        <v>1.56</v>
      </c>
      <c r="C1708" s="178">
        <v>1.68</v>
      </c>
      <c r="D1708" s="178">
        <v>1.8</v>
      </c>
      <c r="E1708" s="178">
        <v>2.0</v>
      </c>
      <c r="F1708" s="178">
        <v>2.2</v>
      </c>
      <c r="G1708" s="178">
        <v>2.6</v>
      </c>
      <c r="H1708" s="178">
        <v>3.55</v>
      </c>
      <c r="I1708" s="178">
        <v>4.4</v>
      </c>
      <c r="J1708" s="178">
        <v>4.65</v>
      </c>
      <c r="K1708" s="179">
        <f>MAX(0,((T1708*(365/365))-VLOOKUP(A1708,VBMA!$A:$D,4,0))  /  (T1708* (365/365)   ))</f>
        <v>0.574132584</v>
      </c>
      <c r="L1708" s="180">
        <f t="shared" ref="L1708:S1708" si="1711">(B1708*(1-$K1708) * (365/365))/100</f>
        <v>0.006643531689</v>
      </c>
      <c r="M1708" s="180">
        <f t="shared" si="1711"/>
        <v>0.007154572588</v>
      </c>
      <c r="N1708" s="180">
        <f t="shared" si="1711"/>
        <v>0.007665613487</v>
      </c>
      <c r="O1708" s="180">
        <f t="shared" si="1711"/>
        <v>0.008517348319</v>
      </c>
      <c r="P1708" s="180">
        <f t="shared" si="1711"/>
        <v>0.009369083151</v>
      </c>
      <c r="Q1708" s="180">
        <f t="shared" si="1711"/>
        <v>0.01107255282</v>
      </c>
      <c r="R1708" s="180">
        <f t="shared" si="1711"/>
        <v>0.01511829327</v>
      </c>
      <c r="S1708" s="180">
        <f t="shared" si="1711"/>
        <v>0.0187381663</v>
      </c>
      <c r="T1708" s="181">
        <f t="shared" si="3"/>
        <v>5.222282609</v>
      </c>
      <c r="U1708" s="182">
        <f t="shared" si="4"/>
        <v>43427</v>
      </c>
      <c r="V1708" s="182">
        <f t="shared" si="5"/>
        <v>43519</v>
      </c>
      <c r="W1708" s="182">
        <f t="shared" si="6"/>
        <v>43608</v>
      </c>
      <c r="X1708" s="181">
        <f t="shared" si="7"/>
        <v>184</v>
      </c>
      <c r="Y1708" s="181">
        <f t="shared" si="8"/>
        <v>276</v>
      </c>
      <c r="Z1708" s="181">
        <f t="shared" si="9"/>
        <v>365</v>
      </c>
      <c r="AA1708" s="155"/>
      <c r="AB1708" s="9"/>
      <c r="AC1708" s="9"/>
      <c r="AD1708" s="9"/>
      <c r="AE1708" s="9"/>
      <c r="AF1708" s="9"/>
      <c r="AG1708" s="9"/>
      <c r="AH1708" s="9"/>
    </row>
    <row r="1709" ht="15.75" customHeight="1">
      <c r="A1709" s="177">
        <v>43242.0</v>
      </c>
      <c r="B1709" s="178">
        <v>1.45</v>
      </c>
      <c r="C1709" s="178">
        <v>1.53</v>
      </c>
      <c r="D1709" s="178">
        <v>1.72</v>
      </c>
      <c r="E1709" s="178">
        <v>1.92</v>
      </c>
      <c r="F1709" s="178">
        <v>2.17</v>
      </c>
      <c r="G1709" s="178">
        <v>2.56</v>
      </c>
      <c r="H1709" s="178">
        <v>3.52</v>
      </c>
      <c r="I1709" s="178">
        <v>4.37</v>
      </c>
      <c r="J1709" s="178">
        <v>4.6</v>
      </c>
      <c r="K1709" s="179">
        <f>MAX(0,((T1709*(365/365))-VLOOKUP(A1709,VBMA!$A:$D,4,0))  /  (T1709* (365/365)   ))</f>
        <v>0.572827566</v>
      </c>
      <c r="L1709" s="180">
        <f t="shared" ref="L1709:S1709" si="1712">(B1709*(1-$K1709) * (365/365))/100</f>
        <v>0.006194000293</v>
      </c>
      <c r="M1709" s="180">
        <f t="shared" si="1712"/>
        <v>0.00653573824</v>
      </c>
      <c r="N1709" s="180">
        <f t="shared" si="1712"/>
        <v>0.007347365865</v>
      </c>
      <c r="O1709" s="180">
        <f t="shared" si="1712"/>
        <v>0.008201710733</v>
      </c>
      <c r="P1709" s="180">
        <f t="shared" si="1712"/>
        <v>0.009269641818</v>
      </c>
      <c r="Q1709" s="180">
        <f t="shared" si="1712"/>
        <v>0.01093561431</v>
      </c>
      <c r="R1709" s="180">
        <f t="shared" si="1712"/>
        <v>0.01503646968</v>
      </c>
      <c r="S1709" s="180">
        <f t="shared" si="1712"/>
        <v>0.01866743537</v>
      </c>
      <c r="T1709" s="181">
        <f t="shared" si="3"/>
        <v>5.192282609</v>
      </c>
      <c r="U1709" s="182">
        <f t="shared" si="4"/>
        <v>43426</v>
      </c>
      <c r="V1709" s="182">
        <f t="shared" si="5"/>
        <v>43518</v>
      </c>
      <c r="W1709" s="182">
        <f t="shared" si="6"/>
        <v>43607</v>
      </c>
      <c r="X1709" s="181">
        <f t="shared" si="7"/>
        <v>184</v>
      </c>
      <c r="Y1709" s="181">
        <f t="shared" si="8"/>
        <v>276</v>
      </c>
      <c r="Z1709" s="181">
        <f t="shared" si="9"/>
        <v>365</v>
      </c>
      <c r="AA1709" s="155"/>
      <c r="AB1709" s="9"/>
      <c r="AC1709" s="9"/>
      <c r="AD1709" s="9"/>
      <c r="AE1709" s="9"/>
      <c r="AF1709" s="9"/>
      <c r="AG1709" s="9"/>
      <c r="AH1709" s="9"/>
    </row>
    <row r="1710" ht="15.75" customHeight="1">
      <c r="A1710" s="177">
        <v>43241.0</v>
      </c>
      <c r="B1710" s="178">
        <v>1.3</v>
      </c>
      <c r="C1710" s="178">
        <v>1.4</v>
      </c>
      <c r="D1710" s="178">
        <v>1.52</v>
      </c>
      <c r="E1710" s="178">
        <v>1.78</v>
      </c>
      <c r="F1710" s="178">
        <v>2.12</v>
      </c>
      <c r="G1710" s="178">
        <v>2.52</v>
      </c>
      <c r="H1710" s="178">
        <v>3.63</v>
      </c>
      <c r="I1710" s="178">
        <v>4.38</v>
      </c>
      <c r="J1710" s="178">
        <v>4.6</v>
      </c>
      <c r="K1710" s="179">
        <f>MAX(0,((T1710*(365/365))-VLOOKUP(A1710,VBMA!$A:$D,4,0))  /  (T1710* (365/365)   ))</f>
        <v>0.5661578421</v>
      </c>
      <c r="L1710" s="180">
        <f t="shared" ref="L1710:S1710" si="1713">(B1710*(1-$K1710) * (365/365))/100</f>
        <v>0.005639948053</v>
      </c>
      <c r="M1710" s="180">
        <f t="shared" si="1713"/>
        <v>0.006073790211</v>
      </c>
      <c r="N1710" s="180">
        <f t="shared" si="1713"/>
        <v>0.0065944008</v>
      </c>
      <c r="O1710" s="180">
        <f t="shared" si="1713"/>
        <v>0.007722390411</v>
      </c>
      <c r="P1710" s="180">
        <f t="shared" si="1713"/>
        <v>0.009197453748</v>
      </c>
      <c r="Q1710" s="180">
        <f t="shared" si="1713"/>
        <v>0.01093282238</v>
      </c>
      <c r="R1710" s="180">
        <f t="shared" si="1713"/>
        <v>0.01574847033</v>
      </c>
      <c r="S1710" s="180">
        <f t="shared" si="1713"/>
        <v>0.01900228652</v>
      </c>
      <c r="T1710" s="181">
        <f t="shared" si="3"/>
        <v>5.105543478</v>
      </c>
      <c r="U1710" s="182">
        <f t="shared" si="4"/>
        <v>43425</v>
      </c>
      <c r="V1710" s="182">
        <f t="shared" si="5"/>
        <v>43517</v>
      </c>
      <c r="W1710" s="182">
        <f t="shared" si="6"/>
        <v>43606</v>
      </c>
      <c r="X1710" s="181">
        <f t="shared" si="7"/>
        <v>184</v>
      </c>
      <c r="Y1710" s="181">
        <f t="shared" si="8"/>
        <v>276</v>
      </c>
      <c r="Z1710" s="181">
        <f t="shared" si="9"/>
        <v>365</v>
      </c>
      <c r="AA1710" s="155"/>
      <c r="AB1710" s="9"/>
      <c r="AC1710" s="9"/>
      <c r="AD1710" s="9"/>
      <c r="AE1710" s="9"/>
      <c r="AF1710" s="9"/>
      <c r="AG1710" s="9"/>
      <c r="AH1710" s="9"/>
    </row>
    <row r="1711" ht="15.75" customHeight="1">
      <c r="A1711" s="177">
        <v>43238.0</v>
      </c>
      <c r="B1711" s="178">
        <v>1.29</v>
      </c>
      <c r="C1711" s="178">
        <v>1.39</v>
      </c>
      <c r="D1711" s="178">
        <v>1.53</v>
      </c>
      <c r="E1711" s="178">
        <v>1.81</v>
      </c>
      <c r="F1711" s="178">
        <v>2.11</v>
      </c>
      <c r="G1711" s="178">
        <v>2.5</v>
      </c>
      <c r="H1711" s="178">
        <v>3.52</v>
      </c>
      <c r="I1711" s="178">
        <v>4.37</v>
      </c>
      <c r="J1711" s="178">
        <v>4.6</v>
      </c>
      <c r="K1711" s="179">
        <f>MAX(0,((T1711*(365/365))-VLOOKUP(A1711,VBMA!$A:$D,4,0))  /  (T1711* (365/365)   ))</f>
        <v>0.5726349725</v>
      </c>
      <c r="L1711" s="180">
        <f t="shared" ref="L1711:S1711" si="1714">(B1711*(1-$K1711) * (365/365))/100</f>
        <v>0.005513008855</v>
      </c>
      <c r="M1711" s="180">
        <f t="shared" si="1714"/>
        <v>0.005940373883</v>
      </c>
      <c r="N1711" s="180">
        <f t="shared" si="1714"/>
        <v>0.006538684921</v>
      </c>
      <c r="O1711" s="180">
        <f t="shared" si="1714"/>
        <v>0.007735306998</v>
      </c>
      <c r="P1711" s="180">
        <f t="shared" si="1714"/>
        <v>0.009017402081</v>
      </c>
      <c r="Q1711" s="180">
        <f t="shared" si="1714"/>
        <v>0.01068412569</v>
      </c>
      <c r="R1711" s="180">
        <f t="shared" si="1714"/>
        <v>0.01504324897</v>
      </c>
      <c r="S1711" s="180">
        <f t="shared" si="1714"/>
        <v>0.0186758517</v>
      </c>
      <c r="T1711" s="181">
        <f t="shared" si="3"/>
        <v>5.192282609</v>
      </c>
      <c r="U1711" s="182">
        <f t="shared" si="4"/>
        <v>43422</v>
      </c>
      <c r="V1711" s="182">
        <f t="shared" si="5"/>
        <v>43514</v>
      </c>
      <c r="W1711" s="182">
        <f t="shared" si="6"/>
        <v>43603</v>
      </c>
      <c r="X1711" s="181">
        <f t="shared" si="7"/>
        <v>184</v>
      </c>
      <c r="Y1711" s="181">
        <f t="shared" si="8"/>
        <v>276</v>
      </c>
      <c r="Z1711" s="181">
        <f t="shared" si="9"/>
        <v>365</v>
      </c>
      <c r="AA1711" s="155"/>
      <c r="AB1711" s="9"/>
      <c r="AC1711" s="9"/>
      <c r="AD1711" s="9"/>
      <c r="AE1711" s="9"/>
      <c r="AF1711" s="9"/>
      <c r="AG1711" s="9"/>
      <c r="AH1711" s="9"/>
    </row>
    <row r="1712" ht="15.75" customHeight="1">
      <c r="A1712" s="177">
        <v>43237.0</v>
      </c>
      <c r="B1712" s="178">
        <v>1.26</v>
      </c>
      <c r="C1712" s="178">
        <v>1.36</v>
      </c>
      <c r="D1712" s="178">
        <v>1.53</v>
      </c>
      <c r="E1712" s="178">
        <v>1.8</v>
      </c>
      <c r="F1712" s="178">
        <v>2.11</v>
      </c>
      <c r="G1712" s="178">
        <v>2.5</v>
      </c>
      <c r="H1712" s="178">
        <v>3.52</v>
      </c>
      <c r="I1712" s="178">
        <v>4.37</v>
      </c>
      <c r="J1712" s="178">
        <v>4.6</v>
      </c>
      <c r="K1712" s="179">
        <f>MAX(0,((T1712*(365/365))-VLOOKUP(A1712,VBMA!$A:$D,4,0))  /  (T1712* (365/365)   ))</f>
        <v>0.573212753</v>
      </c>
      <c r="L1712" s="180">
        <f t="shared" ref="L1712:S1712" si="1715">(B1712*(1-$K1712) * (365/365))/100</f>
        <v>0.005377519312</v>
      </c>
      <c r="M1712" s="180">
        <f t="shared" si="1715"/>
        <v>0.005804306559</v>
      </c>
      <c r="N1712" s="180">
        <f t="shared" si="1715"/>
        <v>0.006529844878</v>
      </c>
      <c r="O1712" s="180">
        <f t="shared" si="1715"/>
        <v>0.007682170445</v>
      </c>
      <c r="P1712" s="180">
        <f t="shared" si="1715"/>
        <v>0.009005210911</v>
      </c>
      <c r="Q1712" s="180">
        <f t="shared" si="1715"/>
        <v>0.01066968117</v>
      </c>
      <c r="R1712" s="180">
        <f t="shared" si="1715"/>
        <v>0.01502291109</v>
      </c>
      <c r="S1712" s="180">
        <f t="shared" si="1715"/>
        <v>0.01865060269</v>
      </c>
      <c r="T1712" s="181">
        <f t="shared" si="3"/>
        <v>5.192282609</v>
      </c>
      <c r="U1712" s="182">
        <f t="shared" si="4"/>
        <v>43421</v>
      </c>
      <c r="V1712" s="182">
        <f t="shared" si="5"/>
        <v>43513</v>
      </c>
      <c r="W1712" s="182">
        <f t="shared" si="6"/>
        <v>43602</v>
      </c>
      <c r="X1712" s="181">
        <f t="shared" si="7"/>
        <v>184</v>
      </c>
      <c r="Y1712" s="181">
        <f t="shared" si="8"/>
        <v>276</v>
      </c>
      <c r="Z1712" s="181">
        <f t="shared" si="9"/>
        <v>365</v>
      </c>
      <c r="AA1712" s="155"/>
      <c r="AB1712" s="9"/>
      <c r="AC1712" s="9"/>
      <c r="AD1712" s="9"/>
      <c r="AE1712" s="9"/>
      <c r="AF1712" s="9"/>
      <c r="AG1712" s="9"/>
      <c r="AH1712" s="9"/>
    </row>
    <row r="1713" ht="15.75" customHeight="1">
      <c r="A1713" s="177">
        <v>43236.0</v>
      </c>
      <c r="B1713" s="178">
        <v>1.24</v>
      </c>
      <c r="C1713" s="178">
        <v>1.36</v>
      </c>
      <c r="D1713" s="178">
        <v>1.56</v>
      </c>
      <c r="E1713" s="178">
        <v>1.81</v>
      </c>
      <c r="F1713" s="178">
        <v>2.13</v>
      </c>
      <c r="G1713" s="178">
        <v>2.53</v>
      </c>
      <c r="H1713" s="178">
        <v>3.46</v>
      </c>
      <c r="I1713" s="178">
        <v>4.34</v>
      </c>
      <c r="J1713" s="178">
        <v>4.58</v>
      </c>
      <c r="K1713" s="179">
        <f>MAX(0,((T1713*(365/365))-VLOOKUP(A1713,VBMA!$A:$D,4,0))  /  (T1713* (365/365)   ))</f>
        <v>0.5706281407</v>
      </c>
      <c r="L1713" s="180">
        <f t="shared" ref="L1713:S1713" si="1716">(B1713*(1-$K1713) * (365/365))/100</f>
        <v>0.005324211055</v>
      </c>
      <c r="M1713" s="180">
        <f t="shared" si="1716"/>
        <v>0.005839457286</v>
      </c>
      <c r="N1713" s="180">
        <f t="shared" si="1716"/>
        <v>0.006698201005</v>
      </c>
      <c r="O1713" s="180">
        <f t="shared" si="1716"/>
        <v>0.007771630653</v>
      </c>
      <c r="P1713" s="180">
        <f t="shared" si="1716"/>
        <v>0.009145620603</v>
      </c>
      <c r="Q1713" s="180">
        <f t="shared" si="1716"/>
        <v>0.01086310804</v>
      </c>
      <c r="R1713" s="180">
        <f t="shared" si="1716"/>
        <v>0.01485626633</v>
      </c>
      <c r="S1713" s="180">
        <f t="shared" si="1716"/>
        <v>0.01863473869</v>
      </c>
      <c r="T1713" s="181">
        <f t="shared" si="3"/>
        <v>5.191304348</v>
      </c>
      <c r="U1713" s="182">
        <f t="shared" si="4"/>
        <v>43420</v>
      </c>
      <c r="V1713" s="182">
        <f t="shared" si="5"/>
        <v>43512</v>
      </c>
      <c r="W1713" s="182">
        <f t="shared" si="6"/>
        <v>43601</v>
      </c>
      <c r="X1713" s="181">
        <f t="shared" si="7"/>
        <v>184</v>
      </c>
      <c r="Y1713" s="181">
        <f t="shared" si="8"/>
        <v>276</v>
      </c>
      <c r="Z1713" s="181">
        <f t="shared" si="9"/>
        <v>365</v>
      </c>
      <c r="AA1713" s="155"/>
      <c r="AB1713" s="9"/>
      <c r="AC1713" s="9"/>
      <c r="AD1713" s="9"/>
      <c r="AE1713" s="9"/>
      <c r="AF1713" s="9"/>
      <c r="AG1713" s="9"/>
      <c r="AH1713" s="9"/>
    </row>
    <row r="1714" ht="15.75" customHeight="1">
      <c r="A1714" s="177">
        <v>43235.0</v>
      </c>
      <c r="B1714" s="178">
        <v>1.22</v>
      </c>
      <c r="C1714" s="178">
        <v>1.28</v>
      </c>
      <c r="D1714" s="178">
        <v>1.48</v>
      </c>
      <c r="E1714" s="178">
        <v>1.73</v>
      </c>
      <c r="F1714" s="178">
        <v>2.1</v>
      </c>
      <c r="G1714" s="178">
        <v>2.48</v>
      </c>
      <c r="H1714" s="178">
        <v>3.56</v>
      </c>
      <c r="I1714" s="178">
        <v>4.34</v>
      </c>
      <c r="J1714" s="178">
        <v>4.58</v>
      </c>
      <c r="K1714" s="179">
        <f>MAX(0,((T1714*(365/365))-VLOOKUP(A1714,VBMA!$A:$D,4,0))  /  (T1714* (365/365)   ))</f>
        <v>0.5683635588</v>
      </c>
      <c r="L1714" s="180">
        <f t="shared" ref="L1714:S1714" si="1717">(B1714*(1-$K1714) * (365/365))/100</f>
        <v>0.005265964583</v>
      </c>
      <c r="M1714" s="180">
        <f t="shared" si="1717"/>
        <v>0.005524946448</v>
      </c>
      <c r="N1714" s="180">
        <f t="shared" si="1717"/>
        <v>0.00638821933</v>
      </c>
      <c r="O1714" s="180">
        <f t="shared" si="1717"/>
        <v>0.007467310433</v>
      </c>
      <c r="P1714" s="180">
        <f t="shared" si="1717"/>
        <v>0.009064365266</v>
      </c>
      <c r="Q1714" s="180">
        <f t="shared" si="1717"/>
        <v>0.01070458374</v>
      </c>
      <c r="R1714" s="180">
        <f t="shared" si="1717"/>
        <v>0.01536625731</v>
      </c>
      <c r="S1714" s="180">
        <f t="shared" si="1717"/>
        <v>0.01873302155</v>
      </c>
      <c r="T1714" s="181">
        <f t="shared" si="3"/>
        <v>5.094565217</v>
      </c>
      <c r="U1714" s="182">
        <f t="shared" si="4"/>
        <v>43419</v>
      </c>
      <c r="V1714" s="182">
        <f t="shared" si="5"/>
        <v>43511</v>
      </c>
      <c r="W1714" s="182">
        <f t="shared" si="6"/>
        <v>43600</v>
      </c>
      <c r="X1714" s="181">
        <f t="shared" si="7"/>
        <v>184</v>
      </c>
      <c r="Y1714" s="181">
        <f t="shared" si="8"/>
        <v>276</v>
      </c>
      <c r="Z1714" s="181">
        <f t="shared" si="9"/>
        <v>365</v>
      </c>
      <c r="AA1714" s="155"/>
      <c r="AB1714" s="9"/>
      <c r="AC1714" s="9"/>
      <c r="AD1714" s="9"/>
      <c r="AE1714" s="9"/>
      <c r="AF1714" s="9"/>
      <c r="AG1714" s="9"/>
      <c r="AH1714" s="9"/>
    </row>
    <row r="1715" ht="15.75" customHeight="1">
      <c r="A1715" s="177">
        <v>43234.0</v>
      </c>
      <c r="B1715" s="178">
        <v>1.23</v>
      </c>
      <c r="C1715" s="178">
        <v>1.3</v>
      </c>
      <c r="D1715" s="178">
        <v>1.5</v>
      </c>
      <c r="E1715" s="178">
        <v>1.75</v>
      </c>
      <c r="F1715" s="178">
        <v>2.1</v>
      </c>
      <c r="G1715" s="178">
        <v>2.48</v>
      </c>
      <c r="H1715" s="178">
        <v>3.56</v>
      </c>
      <c r="I1715" s="178">
        <v>4.34</v>
      </c>
      <c r="J1715" s="178">
        <v>4.58</v>
      </c>
      <c r="K1715" s="179">
        <f>MAX(0,((T1715*(365/365))-VLOOKUP(A1715,VBMA!$A:$D,4,0))  /  (T1715* (365/365)   ))</f>
        <v>0.5685598464</v>
      </c>
      <c r="L1715" s="180">
        <f t="shared" ref="L1715:S1715" si="1718">(B1715*(1-$K1715) * (365/365))/100</f>
        <v>0.005306713889</v>
      </c>
      <c r="M1715" s="180">
        <f t="shared" si="1718"/>
        <v>0.005608721997</v>
      </c>
      <c r="N1715" s="180">
        <f t="shared" si="1718"/>
        <v>0.006471602304</v>
      </c>
      <c r="O1715" s="180">
        <f t="shared" si="1718"/>
        <v>0.007550202688</v>
      </c>
      <c r="P1715" s="180">
        <f t="shared" si="1718"/>
        <v>0.009060243226</v>
      </c>
      <c r="Q1715" s="180">
        <f t="shared" si="1718"/>
        <v>0.01069971581</v>
      </c>
      <c r="R1715" s="180">
        <f t="shared" si="1718"/>
        <v>0.01535926947</v>
      </c>
      <c r="S1715" s="180">
        <f t="shared" si="1718"/>
        <v>0.01872450267</v>
      </c>
      <c r="T1715" s="181">
        <f t="shared" si="3"/>
        <v>5.094565217</v>
      </c>
      <c r="U1715" s="182">
        <f t="shared" si="4"/>
        <v>43418</v>
      </c>
      <c r="V1715" s="182">
        <f t="shared" si="5"/>
        <v>43510</v>
      </c>
      <c r="W1715" s="182">
        <f t="shared" si="6"/>
        <v>43599</v>
      </c>
      <c r="X1715" s="181">
        <f t="shared" si="7"/>
        <v>184</v>
      </c>
      <c r="Y1715" s="181">
        <f t="shared" si="8"/>
        <v>276</v>
      </c>
      <c r="Z1715" s="181">
        <f t="shared" si="9"/>
        <v>365</v>
      </c>
      <c r="AA1715" s="155"/>
      <c r="AB1715" s="9"/>
      <c r="AC1715" s="9"/>
      <c r="AD1715" s="9"/>
      <c r="AE1715" s="9"/>
      <c r="AF1715" s="9"/>
      <c r="AG1715" s="9"/>
      <c r="AH1715" s="9"/>
    </row>
    <row r="1716" ht="15.75" customHeight="1">
      <c r="A1716" s="177">
        <v>43231.0</v>
      </c>
      <c r="B1716" s="178">
        <v>1.26</v>
      </c>
      <c r="C1716" s="178">
        <v>1.39</v>
      </c>
      <c r="D1716" s="178">
        <v>1.56</v>
      </c>
      <c r="E1716" s="178">
        <v>1.8</v>
      </c>
      <c r="F1716" s="178">
        <v>2.16</v>
      </c>
      <c r="G1716" s="178">
        <v>2.53</v>
      </c>
      <c r="H1716" s="178">
        <v>3.56</v>
      </c>
      <c r="I1716" s="178">
        <v>4.34</v>
      </c>
      <c r="J1716" s="178">
        <v>4.58</v>
      </c>
      <c r="K1716" s="179">
        <f>MAX(0,((T1716*(365/365))-VLOOKUP(A1716,VBMA!$A:$D,4,0))  /  (T1716* (365/365)   ))</f>
        <v>0.5726818861</v>
      </c>
      <c r="L1716" s="180">
        <f t="shared" ref="L1716:S1716" si="1719">(B1716*(1-$K1716) * (365/365))/100</f>
        <v>0.005384208236</v>
      </c>
      <c r="M1716" s="180">
        <f t="shared" si="1719"/>
        <v>0.005939721784</v>
      </c>
      <c r="N1716" s="180">
        <f t="shared" si="1719"/>
        <v>0.006666162577</v>
      </c>
      <c r="O1716" s="180">
        <f t="shared" si="1719"/>
        <v>0.007691726051</v>
      </c>
      <c r="P1716" s="180">
        <f t="shared" si="1719"/>
        <v>0.009230071261</v>
      </c>
      <c r="Q1716" s="180">
        <f t="shared" si="1719"/>
        <v>0.01081114828</v>
      </c>
      <c r="R1716" s="180">
        <f t="shared" si="1719"/>
        <v>0.01521252486</v>
      </c>
      <c r="S1716" s="180">
        <f t="shared" si="1719"/>
        <v>0.01854560614</v>
      </c>
      <c r="T1716" s="181">
        <f t="shared" si="3"/>
        <v>5.094565217</v>
      </c>
      <c r="U1716" s="182">
        <f t="shared" si="4"/>
        <v>43415</v>
      </c>
      <c r="V1716" s="182">
        <f t="shared" si="5"/>
        <v>43507</v>
      </c>
      <c r="W1716" s="182">
        <f t="shared" si="6"/>
        <v>43596</v>
      </c>
      <c r="X1716" s="181">
        <f t="shared" si="7"/>
        <v>184</v>
      </c>
      <c r="Y1716" s="181">
        <f t="shared" si="8"/>
        <v>276</v>
      </c>
      <c r="Z1716" s="181">
        <f t="shared" si="9"/>
        <v>365</v>
      </c>
      <c r="AA1716" s="155"/>
      <c r="AB1716" s="9"/>
      <c r="AC1716" s="9"/>
      <c r="AD1716" s="9"/>
      <c r="AE1716" s="9"/>
      <c r="AF1716" s="9"/>
      <c r="AG1716" s="9"/>
      <c r="AH1716" s="9"/>
    </row>
    <row r="1717" ht="15.75" customHeight="1">
      <c r="A1717" s="177">
        <v>43230.0</v>
      </c>
      <c r="B1717" s="178">
        <v>1.24</v>
      </c>
      <c r="C1717" s="178">
        <v>1.37</v>
      </c>
      <c r="D1717" s="178">
        <v>1.57</v>
      </c>
      <c r="E1717" s="178">
        <v>1.82</v>
      </c>
      <c r="F1717" s="178">
        <v>2.12</v>
      </c>
      <c r="G1717" s="178">
        <v>2.56</v>
      </c>
      <c r="H1717" s="178">
        <v>3.66</v>
      </c>
      <c r="I1717" s="178">
        <v>4.4</v>
      </c>
      <c r="J1717" s="178">
        <v>4.62</v>
      </c>
      <c r="K1717" s="179">
        <f>MAX(0,((T1717*(365/365))-VLOOKUP(A1717,VBMA!$A:$D,4,0))  /  (T1717* (365/365)   ))</f>
        <v>0.5744613946</v>
      </c>
      <c r="L1717" s="180">
        <f t="shared" ref="L1717:S1717" si="1720">(B1717*(1-$K1717) * (365/365))/100</f>
        <v>0.005276678706</v>
      </c>
      <c r="M1717" s="180">
        <f t="shared" si="1720"/>
        <v>0.005829878893</v>
      </c>
      <c r="N1717" s="180">
        <f t="shared" si="1720"/>
        <v>0.006680956104</v>
      </c>
      <c r="O1717" s="180">
        <f t="shared" si="1720"/>
        <v>0.007744802618</v>
      </c>
      <c r="P1717" s="180">
        <f t="shared" si="1720"/>
        <v>0.009021418434</v>
      </c>
      <c r="Q1717" s="180">
        <f t="shared" si="1720"/>
        <v>0.0108937883</v>
      </c>
      <c r="R1717" s="180">
        <f t="shared" si="1720"/>
        <v>0.01557471296</v>
      </c>
      <c r="S1717" s="180">
        <f t="shared" si="1720"/>
        <v>0.01872369864</v>
      </c>
      <c r="T1717" s="181">
        <f t="shared" si="3"/>
        <v>5.115869565</v>
      </c>
      <c r="U1717" s="182">
        <f t="shared" si="4"/>
        <v>43414</v>
      </c>
      <c r="V1717" s="182">
        <f t="shared" si="5"/>
        <v>43506</v>
      </c>
      <c r="W1717" s="182">
        <f t="shared" si="6"/>
        <v>43595</v>
      </c>
      <c r="X1717" s="181">
        <f t="shared" si="7"/>
        <v>184</v>
      </c>
      <c r="Y1717" s="181">
        <f t="shared" si="8"/>
        <v>276</v>
      </c>
      <c r="Z1717" s="181">
        <f t="shared" si="9"/>
        <v>365</v>
      </c>
      <c r="AA1717" s="155"/>
      <c r="AB1717" s="9"/>
      <c r="AC1717" s="9"/>
      <c r="AD1717" s="9"/>
      <c r="AE1717" s="9"/>
      <c r="AF1717" s="9"/>
      <c r="AG1717" s="9"/>
      <c r="AH1717" s="9"/>
    </row>
    <row r="1718" ht="15.75" customHeight="1">
      <c r="A1718" s="177">
        <v>43229.0</v>
      </c>
      <c r="B1718" s="178">
        <v>1.41</v>
      </c>
      <c r="C1718" s="178">
        <v>1.49</v>
      </c>
      <c r="D1718" s="178">
        <v>1.66</v>
      </c>
      <c r="E1718" s="178">
        <v>1.89</v>
      </c>
      <c r="F1718" s="178">
        <v>2.2</v>
      </c>
      <c r="G1718" s="178">
        <v>2.56</v>
      </c>
      <c r="H1718" s="178">
        <v>3.52</v>
      </c>
      <c r="I1718" s="178">
        <v>4.4</v>
      </c>
      <c r="J1718" s="178">
        <v>4.62</v>
      </c>
      <c r="K1718" s="179">
        <f>MAX(0,((T1718*(365/365))-VLOOKUP(A1718,VBMA!$A:$D,4,0))  /  (T1718* (365/365)   ))</f>
        <v>0.5764861732</v>
      </c>
      <c r="L1718" s="180">
        <f t="shared" ref="L1718:S1718" si="1721">(B1718*(1-$K1718) * (365/365))/100</f>
        <v>0.005971544958</v>
      </c>
      <c r="M1718" s="180">
        <f t="shared" si="1721"/>
        <v>0.006310356019</v>
      </c>
      <c r="N1718" s="180">
        <f t="shared" si="1721"/>
        <v>0.007030329525</v>
      </c>
      <c r="O1718" s="180">
        <f t="shared" si="1721"/>
        <v>0.008004411326</v>
      </c>
      <c r="P1718" s="180">
        <f t="shared" si="1721"/>
        <v>0.009317304189</v>
      </c>
      <c r="Q1718" s="180">
        <f t="shared" si="1721"/>
        <v>0.01084195397</v>
      </c>
      <c r="R1718" s="180">
        <f t="shared" si="1721"/>
        <v>0.0149076867</v>
      </c>
      <c r="S1718" s="180">
        <f t="shared" si="1721"/>
        <v>0.01863460838</v>
      </c>
      <c r="T1718" s="181">
        <f t="shared" si="3"/>
        <v>5.251304348</v>
      </c>
      <c r="U1718" s="182">
        <f t="shared" si="4"/>
        <v>43413</v>
      </c>
      <c r="V1718" s="182">
        <f t="shared" si="5"/>
        <v>43505</v>
      </c>
      <c r="W1718" s="182">
        <f t="shared" si="6"/>
        <v>43594</v>
      </c>
      <c r="X1718" s="181">
        <f t="shared" si="7"/>
        <v>184</v>
      </c>
      <c r="Y1718" s="181">
        <f t="shared" si="8"/>
        <v>276</v>
      </c>
      <c r="Z1718" s="181">
        <f t="shared" si="9"/>
        <v>365</v>
      </c>
      <c r="AA1718" s="155"/>
      <c r="AB1718" s="9"/>
      <c r="AC1718" s="9"/>
      <c r="AD1718" s="9"/>
      <c r="AE1718" s="9"/>
      <c r="AF1718" s="9"/>
      <c r="AG1718" s="9"/>
      <c r="AH1718" s="9"/>
    </row>
    <row r="1719" ht="15.75" customHeight="1">
      <c r="A1719" s="177">
        <v>43228.0</v>
      </c>
      <c r="B1719" s="178">
        <v>1.59</v>
      </c>
      <c r="C1719" s="178">
        <v>1.71</v>
      </c>
      <c r="D1719" s="178">
        <v>1.83</v>
      </c>
      <c r="E1719" s="178">
        <v>1.99</v>
      </c>
      <c r="F1719" s="178">
        <v>2.29</v>
      </c>
      <c r="G1719" s="178">
        <v>2.66</v>
      </c>
      <c r="H1719" s="178">
        <v>3.62</v>
      </c>
      <c r="I1719" s="178">
        <v>4.46</v>
      </c>
      <c r="J1719" s="178">
        <v>4.66</v>
      </c>
      <c r="K1719" s="179">
        <f>MAX(0,((T1719*(365/365))-VLOOKUP(A1719,VBMA!$A:$D,4,0))  /  (T1719* (365/365)   ))</f>
        <v>0.56833512</v>
      </c>
      <c r="L1719" s="180">
        <f t="shared" ref="L1719:S1719" si="1722">(B1719*(1-$K1719) * (365/365))/100</f>
        <v>0.006863471592</v>
      </c>
      <c r="M1719" s="180">
        <f t="shared" si="1722"/>
        <v>0.007381469448</v>
      </c>
      <c r="N1719" s="180">
        <f t="shared" si="1722"/>
        <v>0.007899467304</v>
      </c>
      <c r="O1719" s="180">
        <f t="shared" si="1722"/>
        <v>0.008590131112</v>
      </c>
      <c r="P1719" s="180">
        <f t="shared" si="1722"/>
        <v>0.009885125752</v>
      </c>
      <c r="Q1719" s="180">
        <f t="shared" si="1722"/>
        <v>0.01148228581</v>
      </c>
      <c r="R1719" s="180">
        <f t="shared" si="1722"/>
        <v>0.01562626866</v>
      </c>
      <c r="S1719" s="180">
        <f t="shared" si="1722"/>
        <v>0.01925225365</v>
      </c>
      <c r="T1719" s="181">
        <f t="shared" si="3"/>
        <v>5.272608696</v>
      </c>
      <c r="U1719" s="182">
        <f t="shared" si="4"/>
        <v>43412</v>
      </c>
      <c r="V1719" s="182">
        <f t="shared" si="5"/>
        <v>43504</v>
      </c>
      <c r="W1719" s="182">
        <f t="shared" si="6"/>
        <v>43593</v>
      </c>
      <c r="X1719" s="181">
        <f t="shared" si="7"/>
        <v>184</v>
      </c>
      <c r="Y1719" s="181">
        <f t="shared" si="8"/>
        <v>276</v>
      </c>
      <c r="Z1719" s="181">
        <f t="shared" si="9"/>
        <v>365</v>
      </c>
      <c r="AA1719" s="155"/>
      <c r="AB1719" s="9"/>
      <c r="AC1719" s="9"/>
      <c r="AD1719" s="9"/>
      <c r="AE1719" s="9"/>
      <c r="AF1719" s="9"/>
      <c r="AG1719" s="9"/>
      <c r="AH1719" s="9"/>
    </row>
    <row r="1720" ht="15.75" customHeight="1">
      <c r="A1720" s="177">
        <v>43227.0</v>
      </c>
      <c r="B1720" s="178">
        <v>1.72</v>
      </c>
      <c r="C1720" s="178">
        <v>1.84</v>
      </c>
      <c r="D1720" s="178">
        <v>1.96</v>
      </c>
      <c r="E1720" s="178">
        <v>2.12</v>
      </c>
      <c r="F1720" s="178">
        <v>2.35</v>
      </c>
      <c r="G1720" s="178">
        <v>2.78</v>
      </c>
      <c r="H1720" s="178">
        <v>3.7</v>
      </c>
      <c r="I1720" s="178">
        <v>4.46</v>
      </c>
      <c r="J1720" s="178">
        <v>4.66</v>
      </c>
      <c r="K1720" s="179">
        <f>MAX(0,((T1720*(365/365))-VLOOKUP(A1720,VBMA!$A:$D,4,0))  /  (T1720* (365/365)   ))</f>
        <v>0.5576700979</v>
      </c>
      <c r="L1720" s="180">
        <f t="shared" ref="L1720:S1720" si="1723">(B1720*(1-$K1720) * (365/365))/100</f>
        <v>0.007608074316</v>
      </c>
      <c r="M1720" s="180">
        <f t="shared" si="1723"/>
        <v>0.008138870198</v>
      </c>
      <c r="N1720" s="180">
        <f t="shared" si="1723"/>
        <v>0.008669666081</v>
      </c>
      <c r="O1720" s="180">
        <f t="shared" si="1723"/>
        <v>0.009377393924</v>
      </c>
      <c r="P1720" s="180">
        <f t="shared" si="1723"/>
        <v>0.0103947527</v>
      </c>
      <c r="Q1720" s="180">
        <f t="shared" si="1723"/>
        <v>0.01229677128</v>
      </c>
      <c r="R1720" s="180">
        <f t="shared" si="1723"/>
        <v>0.01636620638</v>
      </c>
      <c r="S1720" s="180">
        <f t="shared" si="1723"/>
        <v>0.01972791363</v>
      </c>
      <c r="T1720" s="181">
        <f t="shared" si="3"/>
        <v>5.195217391</v>
      </c>
      <c r="U1720" s="182">
        <f t="shared" si="4"/>
        <v>43411</v>
      </c>
      <c r="V1720" s="182">
        <f t="shared" si="5"/>
        <v>43503</v>
      </c>
      <c r="W1720" s="182">
        <f t="shared" si="6"/>
        <v>43592</v>
      </c>
      <c r="X1720" s="181">
        <f t="shared" si="7"/>
        <v>184</v>
      </c>
      <c r="Y1720" s="181">
        <f t="shared" si="8"/>
        <v>276</v>
      </c>
      <c r="Z1720" s="181">
        <f t="shared" si="9"/>
        <v>365</v>
      </c>
      <c r="AA1720" s="155"/>
      <c r="AB1720" s="9"/>
      <c r="AC1720" s="9"/>
      <c r="AD1720" s="9"/>
      <c r="AE1720" s="9"/>
      <c r="AF1720" s="9"/>
      <c r="AG1720" s="9"/>
      <c r="AH1720" s="9"/>
    </row>
    <row r="1721" ht="15.75" customHeight="1">
      <c r="A1721" s="177">
        <v>43224.0</v>
      </c>
      <c r="B1721" s="178">
        <v>1.73</v>
      </c>
      <c r="C1721" s="178">
        <v>1.86</v>
      </c>
      <c r="D1721" s="178">
        <v>2.03</v>
      </c>
      <c r="E1721" s="178">
        <v>2.21</v>
      </c>
      <c r="F1721" s="178">
        <v>2.43</v>
      </c>
      <c r="G1721" s="178">
        <v>2.83</v>
      </c>
      <c r="H1721" s="178">
        <v>3.7</v>
      </c>
      <c r="I1721" s="178">
        <v>4.46</v>
      </c>
      <c r="J1721" s="178">
        <v>4.66</v>
      </c>
      <c r="K1721" s="179">
        <f>MAX(0,((T1721*(365/365))-VLOOKUP(A1721,VBMA!$A:$D,4,0))  /  (T1721* (365/365)   ))</f>
        <v>0.5580550674</v>
      </c>
      <c r="L1721" s="180">
        <f t="shared" ref="L1721:S1721" si="1724">(B1721*(1-$K1721) * (365/365))/100</f>
        <v>0.007645647335</v>
      </c>
      <c r="M1721" s="180">
        <f t="shared" si="1724"/>
        <v>0.008220175747</v>
      </c>
      <c r="N1721" s="180">
        <f t="shared" si="1724"/>
        <v>0.008971482132</v>
      </c>
      <c r="O1721" s="180">
        <f t="shared" si="1724"/>
        <v>0.009766983011</v>
      </c>
      <c r="P1721" s="180">
        <f t="shared" si="1724"/>
        <v>0.01073926186</v>
      </c>
      <c r="Q1721" s="180">
        <f t="shared" si="1724"/>
        <v>0.01250704159</v>
      </c>
      <c r="R1721" s="180">
        <f t="shared" si="1724"/>
        <v>0.01635196251</v>
      </c>
      <c r="S1721" s="180">
        <f t="shared" si="1724"/>
        <v>0.019710744</v>
      </c>
      <c r="T1721" s="181">
        <f t="shared" si="3"/>
        <v>5.195217391</v>
      </c>
      <c r="U1721" s="182">
        <f t="shared" si="4"/>
        <v>43408</v>
      </c>
      <c r="V1721" s="182">
        <f t="shared" si="5"/>
        <v>43500</v>
      </c>
      <c r="W1721" s="182">
        <f t="shared" si="6"/>
        <v>43589</v>
      </c>
      <c r="X1721" s="181">
        <f t="shared" si="7"/>
        <v>184</v>
      </c>
      <c r="Y1721" s="181">
        <f t="shared" si="8"/>
        <v>276</v>
      </c>
      <c r="Z1721" s="181">
        <f t="shared" si="9"/>
        <v>365</v>
      </c>
      <c r="AA1721" s="155"/>
      <c r="AB1721" s="9"/>
      <c r="AC1721" s="9"/>
      <c r="AD1721" s="9"/>
      <c r="AE1721" s="9"/>
      <c r="AF1721" s="9"/>
      <c r="AG1721" s="9"/>
      <c r="AH1721" s="9"/>
    </row>
    <row r="1722" ht="15.75" customHeight="1">
      <c r="A1722" s="177">
        <v>43223.0</v>
      </c>
      <c r="B1722" s="178">
        <v>1.76</v>
      </c>
      <c r="C1722" s="178">
        <v>1.88</v>
      </c>
      <c r="D1722" s="178">
        <v>2.04</v>
      </c>
      <c r="E1722" s="178">
        <v>2.22</v>
      </c>
      <c r="F1722" s="178">
        <v>2.44</v>
      </c>
      <c r="G1722" s="178">
        <v>2.86</v>
      </c>
      <c r="H1722" s="178">
        <v>3.68</v>
      </c>
      <c r="I1722" s="178">
        <v>4.45</v>
      </c>
      <c r="J1722" s="178">
        <v>4.65</v>
      </c>
      <c r="K1722" s="179">
        <f>MAX(0,((T1722*(365/365))-VLOOKUP(A1722,VBMA!$A:$D,4,0))  /  (T1722* (365/365)   ))</f>
        <v>0.5351202059</v>
      </c>
      <c r="L1722" s="180">
        <f t="shared" ref="L1722:S1722" si="1725">(B1722*(1-$K1722) * (365/365))/100</f>
        <v>0.008181884376</v>
      </c>
      <c r="M1722" s="180">
        <f t="shared" si="1725"/>
        <v>0.008739740129</v>
      </c>
      <c r="N1722" s="180">
        <f t="shared" si="1725"/>
        <v>0.0094835478</v>
      </c>
      <c r="O1722" s="180">
        <f t="shared" si="1725"/>
        <v>0.01032033143</v>
      </c>
      <c r="P1722" s="180">
        <f t="shared" si="1725"/>
        <v>0.01134306698</v>
      </c>
      <c r="Q1722" s="180">
        <f t="shared" si="1725"/>
        <v>0.01329556211</v>
      </c>
      <c r="R1722" s="180">
        <f t="shared" si="1725"/>
        <v>0.01710757642</v>
      </c>
      <c r="S1722" s="180">
        <f t="shared" si="1725"/>
        <v>0.02068715084</v>
      </c>
      <c r="T1722" s="181">
        <f t="shared" si="3"/>
        <v>5.194891304</v>
      </c>
      <c r="U1722" s="182">
        <f t="shared" si="4"/>
        <v>43407</v>
      </c>
      <c r="V1722" s="182">
        <f t="shared" si="5"/>
        <v>43499</v>
      </c>
      <c r="W1722" s="182">
        <f t="shared" si="6"/>
        <v>43588</v>
      </c>
      <c r="X1722" s="181">
        <f t="shared" si="7"/>
        <v>184</v>
      </c>
      <c r="Y1722" s="181">
        <f t="shared" si="8"/>
        <v>276</v>
      </c>
      <c r="Z1722" s="181">
        <f t="shared" si="9"/>
        <v>365</v>
      </c>
      <c r="AA1722" s="155"/>
      <c r="AB1722" s="9"/>
      <c r="AC1722" s="9"/>
      <c r="AD1722" s="9"/>
      <c r="AE1722" s="9"/>
      <c r="AF1722" s="9"/>
      <c r="AG1722" s="9"/>
      <c r="AH1722" s="9"/>
    </row>
    <row r="1723" ht="15.75" customHeight="1">
      <c r="A1723" s="177">
        <v>43222.0</v>
      </c>
      <c r="B1723" s="178">
        <v>1.7</v>
      </c>
      <c r="C1723" s="178">
        <v>1.87</v>
      </c>
      <c r="D1723" s="178">
        <v>2.0</v>
      </c>
      <c r="E1723" s="178">
        <v>2.2</v>
      </c>
      <c r="F1723" s="178">
        <v>2.4</v>
      </c>
      <c r="G1723" s="178">
        <v>2.83</v>
      </c>
      <c r="H1723" s="178">
        <v>3.67</v>
      </c>
      <c r="I1723" s="178">
        <v>4.42</v>
      </c>
      <c r="J1723" s="178">
        <v>4.63</v>
      </c>
      <c r="K1723" s="179">
        <f>MAX(0,((T1723*(365/365))-VLOOKUP(A1723,VBMA!$A:$D,4,0))  /  (T1723* (365/365)   ))</f>
        <v>0.5077293563</v>
      </c>
      <c r="L1723" s="180">
        <f t="shared" ref="L1723:S1723" si="1726">(B1723*(1-$K1723) * (365/365))/100</f>
        <v>0.008368600942</v>
      </c>
      <c r="M1723" s="180">
        <f t="shared" si="1726"/>
        <v>0.009205461036</v>
      </c>
      <c r="N1723" s="180">
        <f t="shared" si="1726"/>
        <v>0.009845412873</v>
      </c>
      <c r="O1723" s="180">
        <f t="shared" si="1726"/>
        <v>0.01082995416</v>
      </c>
      <c r="P1723" s="180">
        <f t="shared" si="1726"/>
        <v>0.01181449545</v>
      </c>
      <c r="Q1723" s="180">
        <f t="shared" si="1726"/>
        <v>0.01393125922</v>
      </c>
      <c r="R1723" s="180">
        <f t="shared" si="1726"/>
        <v>0.01806633262</v>
      </c>
      <c r="S1723" s="180">
        <f t="shared" si="1726"/>
        <v>0.02175836245</v>
      </c>
      <c r="T1723" s="181">
        <f t="shared" si="3"/>
        <v>5.145543478</v>
      </c>
      <c r="U1723" s="182">
        <f t="shared" si="4"/>
        <v>43406</v>
      </c>
      <c r="V1723" s="182">
        <f t="shared" si="5"/>
        <v>43498</v>
      </c>
      <c r="W1723" s="182">
        <f t="shared" si="6"/>
        <v>43587</v>
      </c>
      <c r="X1723" s="181">
        <f t="shared" si="7"/>
        <v>184</v>
      </c>
      <c r="Y1723" s="181">
        <f t="shared" si="8"/>
        <v>276</v>
      </c>
      <c r="Z1723" s="181">
        <f t="shared" si="9"/>
        <v>365</v>
      </c>
      <c r="AA1723" s="155"/>
      <c r="AB1723" s="9"/>
      <c r="AC1723" s="9"/>
      <c r="AD1723" s="9"/>
      <c r="AE1723" s="9"/>
      <c r="AF1723" s="9"/>
      <c r="AG1723" s="9"/>
      <c r="AH1723" s="9"/>
    </row>
    <row r="1724" ht="15.75" customHeight="1">
      <c r="A1724" s="177">
        <v>43217.0</v>
      </c>
      <c r="B1724" s="178">
        <v>1.73</v>
      </c>
      <c r="C1724" s="178">
        <v>1.87</v>
      </c>
      <c r="D1724" s="178">
        <v>2.02</v>
      </c>
      <c r="E1724" s="178">
        <v>2.2</v>
      </c>
      <c r="F1724" s="178">
        <v>2.4</v>
      </c>
      <c r="G1724" s="178">
        <v>2.78</v>
      </c>
      <c r="H1724" s="178">
        <v>3.64</v>
      </c>
      <c r="I1724" s="178">
        <v>4.4</v>
      </c>
      <c r="J1724" s="178">
        <v>4.62</v>
      </c>
      <c r="K1724" s="179">
        <f>MAX(0,((T1724*(365/365))-VLOOKUP(A1724,VBMA!$A:$D,4,0))  /  (T1724* (365/365)   ))</f>
        <v>0.5302789518</v>
      </c>
      <c r="L1724" s="180">
        <f t="shared" ref="L1724:S1724" si="1727">(B1724*(1-$K1724) * (365/365))/100</f>
        <v>0.008126174134</v>
      </c>
      <c r="M1724" s="180">
        <f t="shared" si="1727"/>
        <v>0.008783783601</v>
      </c>
      <c r="N1724" s="180">
        <f t="shared" si="1727"/>
        <v>0.009488365173</v>
      </c>
      <c r="O1724" s="180">
        <f t="shared" si="1727"/>
        <v>0.01033386306</v>
      </c>
      <c r="P1724" s="180">
        <f t="shared" si="1727"/>
        <v>0.01127330516</v>
      </c>
      <c r="Q1724" s="180">
        <f t="shared" si="1727"/>
        <v>0.01305824514</v>
      </c>
      <c r="R1724" s="180">
        <f t="shared" si="1727"/>
        <v>0.01709784615</v>
      </c>
      <c r="S1724" s="180">
        <f t="shared" si="1727"/>
        <v>0.02066772612</v>
      </c>
      <c r="T1724" s="181">
        <f t="shared" si="3"/>
        <v>5.143478261</v>
      </c>
      <c r="U1724" s="182">
        <f t="shared" si="4"/>
        <v>43400</v>
      </c>
      <c r="V1724" s="182">
        <f t="shared" si="5"/>
        <v>43492</v>
      </c>
      <c r="W1724" s="182">
        <f t="shared" si="6"/>
        <v>43582</v>
      </c>
      <c r="X1724" s="181">
        <f t="shared" si="7"/>
        <v>183</v>
      </c>
      <c r="Y1724" s="181">
        <f t="shared" si="8"/>
        <v>275</v>
      </c>
      <c r="Z1724" s="181">
        <f t="shared" si="9"/>
        <v>365</v>
      </c>
      <c r="AA1724" s="155"/>
      <c r="AB1724" s="9"/>
      <c r="AC1724" s="9"/>
      <c r="AD1724" s="9"/>
      <c r="AE1724" s="9"/>
      <c r="AF1724" s="9"/>
      <c r="AG1724" s="9"/>
      <c r="AH1724" s="9"/>
    </row>
    <row r="1725" ht="15.75" customHeight="1">
      <c r="A1725" s="177">
        <v>43216.0</v>
      </c>
      <c r="B1725" s="178">
        <v>1.64</v>
      </c>
      <c r="C1725" s="178">
        <v>1.83</v>
      </c>
      <c r="D1725" s="178">
        <v>2.0</v>
      </c>
      <c r="E1725" s="178">
        <v>2.17</v>
      </c>
      <c r="F1725" s="178">
        <v>2.39</v>
      </c>
      <c r="G1725" s="178">
        <v>2.79</v>
      </c>
      <c r="H1725" s="178">
        <v>3.67</v>
      </c>
      <c r="I1725" s="178">
        <v>4.42</v>
      </c>
      <c r="J1725" s="178">
        <v>4.63</v>
      </c>
      <c r="K1725" s="179">
        <f>MAX(0,((T1725*(365/365))-VLOOKUP(A1725,VBMA!$A:$D,4,0))  /  (T1725* (365/365)   ))</f>
        <v>0.5428523221</v>
      </c>
      <c r="L1725" s="180">
        <f t="shared" ref="L1725:S1725" si="1728">(B1725*(1-$K1725) * (365/365))/100</f>
        <v>0.007497221918</v>
      </c>
      <c r="M1725" s="180">
        <f t="shared" si="1728"/>
        <v>0.008365802506</v>
      </c>
      <c r="N1725" s="180">
        <f t="shared" si="1728"/>
        <v>0.009142953558</v>
      </c>
      <c r="O1725" s="180">
        <f t="shared" si="1728"/>
        <v>0.00992010461</v>
      </c>
      <c r="P1725" s="180">
        <f t="shared" si="1728"/>
        <v>0.0109258295</v>
      </c>
      <c r="Q1725" s="180">
        <f t="shared" si="1728"/>
        <v>0.01275442021</v>
      </c>
      <c r="R1725" s="180">
        <f t="shared" si="1728"/>
        <v>0.01677731978</v>
      </c>
      <c r="S1725" s="180">
        <f t="shared" si="1728"/>
        <v>0.02020592736</v>
      </c>
      <c r="T1725" s="181">
        <f t="shared" si="3"/>
        <v>5.153695652</v>
      </c>
      <c r="U1725" s="182">
        <f t="shared" si="4"/>
        <v>43399</v>
      </c>
      <c r="V1725" s="182">
        <f t="shared" si="5"/>
        <v>43491</v>
      </c>
      <c r="W1725" s="182">
        <f t="shared" si="6"/>
        <v>43581</v>
      </c>
      <c r="X1725" s="181">
        <f t="shared" si="7"/>
        <v>183</v>
      </c>
      <c r="Y1725" s="181">
        <f t="shared" si="8"/>
        <v>275</v>
      </c>
      <c r="Z1725" s="181">
        <f t="shared" si="9"/>
        <v>365</v>
      </c>
      <c r="AA1725" s="155"/>
      <c r="AB1725" s="9"/>
      <c r="AC1725" s="9"/>
      <c r="AD1725" s="9"/>
      <c r="AE1725" s="9"/>
      <c r="AF1725" s="9"/>
      <c r="AG1725" s="9"/>
      <c r="AH1725" s="9"/>
    </row>
    <row r="1726" ht="15.75" customHeight="1">
      <c r="A1726" s="177">
        <v>43214.0</v>
      </c>
      <c r="B1726" s="178">
        <v>1.64</v>
      </c>
      <c r="C1726" s="178">
        <v>1.8</v>
      </c>
      <c r="D1726" s="178">
        <v>2.0</v>
      </c>
      <c r="E1726" s="178">
        <v>2.2</v>
      </c>
      <c r="F1726" s="178">
        <v>2.38</v>
      </c>
      <c r="G1726" s="178">
        <v>2.82</v>
      </c>
      <c r="H1726" s="178">
        <v>3.75</v>
      </c>
      <c r="I1726" s="178">
        <v>4.45</v>
      </c>
      <c r="J1726" s="178">
        <v>4.65</v>
      </c>
      <c r="K1726" s="179">
        <f>MAX(0,((T1726*(365/365))-VLOOKUP(A1726,VBMA!$A:$D,4,0))  /  (T1726* (365/365)   ))</f>
        <v>0.5555800169</v>
      </c>
      <c r="L1726" s="180">
        <f t="shared" ref="L1726:S1726" si="1729">(B1726*(1-$K1726) * (365/365))/100</f>
        <v>0.007288487722</v>
      </c>
      <c r="M1726" s="180">
        <f t="shared" si="1729"/>
        <v>0.007999559695</v>
      </c>
      <c r="N1726" s="180">
        <f t="shared" si="1729"/>
        <v>0.008888399661</v>
      </c>
      <c r="O1726" s="180">
        <f t="shared" si="1729"/>
        <v>0.009777239627</v>
      </c>
      <c r="P1726" s="180">
        <f t="shared" si="1729"/>
        <v>0.0105771956</v>
      </c>
      <c r="Q1726" s="180">
        <f t="shared" si="1729"/>
        <v>0.01253264352</v>
      </c>
      <c r="R1726" s="180">
        <f t="shared" si="1729"/>
        <v>0.01666574936</v>
      </c>
      <c r="S1726" s="180">
        <f t="shared" si="1729"/>
        <v>0.01977668925</v>
      </c>
      <c r="T1726" s="181">
        <f t="shared" si="3"/>
        <v>5.134782609</v>
      </c>
      <c r="U1726" s="182">
        <f t="shared" si="4"/>
        <v>43397</v>
      </c>
      <c r="V1726" s="182">
        <f t="shared" si="5"/>
        <v>43489</v>
      </c>
      <c r="W1726" s="182">
        <f t="shared" si="6"/>
        <v>43579</v>
      </c>
      <c r="X1726" s="181">
        <f t="shared" si="7"/>
        <v>183</v>
      </c>
      <c r="Y1726" s="181">
        <f t="shared" si="8"/>
        <v>275</v>
      </c>
      <c r="Z1726" s="181">
        <f t="shared" si="9"/>
        <v>365</v>
      </c>
      <c r="AA1726" s="155"/>
      <c r="AB1726" s="9"/>
      <c r="AC1726" s="9"/>
      <c r="AD1726" s="9"/>
      <c r="AE1726" s="9"/>
      <c r="AF1726" s="9"/>
      <c r="AG1726" s="9"/>
      <c r="AH1726" s="9"/>
    </row>
    <row r="1727" ht="15.75" customHeight="1">
      <c r="A1727" s="177">
        <v>43213.0</v>
      </c>
      <c r="B1727" s="178">
        <v>1.57</v>
      </c>
      <c r="C1727" s="178">
        <v>1.77</v>
      </c>
      <c r="D1727" s="178">
        <v>1.93</v>
      </c>
      <c r="E1727" s="178">
        <v>2.17</v>
      </c>
      <c r="F1727" s="178">
        <v>2.38</v>
      </c>
      <c r="G1727" s="178">
        <v>2.82</v>
      </c>
      <c r="H1727" s="178">
        <v>3.7</v>
      </c>
      <c r="I1727" s="178">
        <v>4.46</v>
      </c>
      <c r="J1727" s="178">
        <v>4.66</v>
      </c>
      <c r="K1727" s="179">
        <f>MAX(0,((T1727*(365/365))-VLOOKUP(A1727,VBMA!$A:$D,4,0))  /  (T1727* (365/365)   ))</f>
        <v>0.56875</v>
      </c>
      <c r="L1727" s="180">
        <f t="shared" ref="L1727:S1727" si="1730">(B1727*(1-$K1727) * (365/365))/100</f>
        <v>0.006770625</v>
      </c>
      <c r="M1727" s="180">
        <f t="shared" si="1730"/>
        <v>0.007633125</v>
      </c>
      <c r="N1727" s="180">
        <f t="shared" si="1730"/>
        <v>0.008323125</v>
      </c>
      <c r="O1727" s="180">
        <f t="shared" si="1730"/>
        <v>0.009358125</v>
      </c>
      <c r="P1727" s="180">
        <f t="shared" si="1730"/>
        <v>0.01026375</v>
      </c>
      <c r="Q1727" s="180">
        <f t="shared" si="1730"/>
        <v>0.01216125</v>
      </c>
      <c r="R1727" s="180">
        <f t="shared" si="1730"/>
        <v>0.01595625</v>
      </c>
      <c r="S1727" s="180">
        <f t="shared" si="1730"/>
        <v>0.01923375</v>
      </c>
      <c r="T1727" s="181">
        <f t="shared" si="3"/>
        <v>5.203478261</v>
      </c>
      <c r="U1727" s="182">
        <f t="shared" si="4"/>
        <v>43396</v>
      </c>
      <c r="V1727" s="182">
        <f t="shared" si="5"/>
        <v>43488</v>
      </c>
      <c r="W1727" s="182">
        <f t="shared" si="6"/>
        <v>43578</v>
      </c>
      <c r="X1727" s="181">
        <f t="shared" si="7"/>
        <v>183</v>
      </c>
      <c r="Y1727" s="181">
        <f t="shared" si="8"/>
        <v>275</v>
      </c>
      <c r="Z1727" s="181">
        <f t="shared" si="9"/>
        <v>365</v>
      </c>
      <c r="AA1727" s="155"/>
      <c r="AB1727" s="9"/>
      <c r="AC1727" s="9"/>
      <c r="AD1727" s="9"/>
      <c r="AE1727" s="9"/>
      <c r="AF1727" s="9"/>
      <c r="AG1727" s="9"/>
      <c r="AH1727" s="9"/>
    </row>
    <row r="1728" ht="15.75" customHeight="1">
      <c r="A1728" s="177">
        <v>43210.0</v>
      </c>
      <c r="B1728" s="178">
        <v>1.51</v>
      </c>
      <c r="C1728" s="178">
        <v>1.64</v>
      </c>
      <c r="D1728" s="178">
        <v>1.84</v>
      </c>
      <c r="E1728" s="178">
        <v>2.14</v>
      </c>
      <c r="F1728" s="178">
        <v>2.39</v>
      </c>
      <c r="G1728" s="178">
        <v>2.81</v>
      </c>
      <c r="H1728" s="178">
        <v>3.7</v>
      </c>
      <c r="I1728" s="178">
        <v>4.46</v>
      </c>
      <c r="J1728" s="178">
        <v>4.66</v>
      </c>
      <c r="K1728" s="179">
        <f>MAX(0,((T1728*(365/365))-VLOOKUP(A1728,VBMA!$A:$D,4,0))  /  (T1728* (365/365)   ))</f>
        <v>0.5710561497</v>
      </c>
      <c r="L1728" s="180">
        <f t="shared" ref="L1728:S1728" si="1731">(B1728*(1-$K1728) * (365/365))/100</f>
        <v>0.006477052139</v>
      </c>
      <c r="M1728" s="180">
        <f t="shared" si="1731"/>
        <v>0.007034679144</v>
      </c>
      <c r="N1728" s="180">
        <f t="shared" si="1731"/>
        <v>0.007892566845</v>
      </c>
      <c r="O1728" s="180">
        <f t="shared" si="1731"/>
        <v>0.009179398396</v>
      </c>
      <c r="P1728" s="180">
        <f t="shared" si="1731"/>
        <v>0.01025175802</v>
      </c>
      <c r="Q1728" s="180">
        <f t="shared" si="1731"/>
        <v>0.01205332219</v>
      </c>
      <c r="R1728" s="180">
        <f t="shared" si="1731"/>
        <v>0.01587092246</v>
      </c>
      <c r="S1728" s="180">
        <f t="shared" si="1731"/>
        <v>0.01913089572</v>
      </c>
      <c r="T1728" s="181">
        <f t="shared" si="3"/>
        <v>5.203478261</v>
      </c>
      <c r="U1728" s="182">
        <f t="shared" si="4"/>
        <v>43393</v>
      </c>
      <c r="V1728" s="182">
        <f t="shared" si="5"/>
        <v>43485</v>
      </c>
      <c r="W1728" s="182">
        <f t="shared" si="6"/>
        <v>43575</v>
      </c>
      <c r="X1728" s="181">
        <f t="shared" si="7"/>
        <v>183</v>
      </c>
      <c r="Y1728" s="181">
        <f t="shared" si="8"/>
        <v>275</v>
      </c>
      <c r="Z1728" s="181">
        <f t="shared" si="9"/>
        <v>365</v>
      </c>
      <c r="AA1728" s="155"/>
      <c r="AB1728" s="9"/>
      <c r="AC1728" s="9"/>
      <c r="AD1728" s="9"/>
      <c r="AE1728" s="9"/>
      <c r="AF1728" s="9"/>
      <c r="AG1728" s="9"/>
      <c r="AH1728" s="9"/>
    </row>
    <row r="1729" ht="15.75" customHeight="1">
      <c r="A1729" s="177">
        <v>43209.0</v>
      </c>
      <c r="B1729" s="178">
        <v>1.44</v>
      </c>
      <c r="C1729" s="178">
        <v>1.6</v>
      </c>
      <c r="D1729" s="178">
        <v>1.8</v>
      </c>
      <c r="E1729" s="178">
        <v>2.14</v>
      </c>
      <c r="F1729" s="178">
        <v>2.42</v>
      </c>
      <c r="G1729" s="178">
        <v>2.88</v>
      </c>
      <c r="H1729" s="178">
        <v>3.68</v>
      </c>
      <c r="I1729" s="178">
        <v>4.48</v>
      </c>
      <c r="J1729" s="178">
        <v>4.7</v>
      </c>
      <c r="K1729" s="179">
        <f>MAX(0,((T1729*(365/365))-VLOOKUP(A1729,VBMA!$A:$D,4,0))  /  (T1729* (365/365)   ))</f>
        <v>0.5844266358</v>
      </c>
      <c r="L1729" s="180">
        <f t="shared" ref="L1729:S1729" si="1732">(B1729*(1-$K1729) * (365/365))/100</f>
        <v>0.005984256444</v>
      </c>
      <c r="M1729" s="180">
        <f t="shared" si="1732"/>
        <v>0.006649173827</v>
      </c>
      <c r="N1729" s="180">
        <f t="shared" si="1732"/>
        <v>0.007480320555</v>
      </c>
      <c r="O1729" s="180">
        <f t="shared" si="1732"/>
        <v>0.008893269993</v>
      </c>
      <c r="P1729" s="180">
        <f t="shared" si="1732"/>
        <v>0.01005687541</v>
      </c>
      <c r="Q1729" s="180">
        <f t="shared" si="1732"/>
        <v>0.01196851289</v>
      </c>
      <c r="R1729" s="180">
        <f t="shared" si="1732"/>
        <v>0.0152930998</v>
      </c>
      <c r="S1729" s="180">
        <f t="shared" si="1732"/>
        <v>0.01861768672</v>
      </c>
      <c r="T1729" s="181">
        <f t="shared" si="3"/>
        <v>5.262608696</v>
      </c>
      <c r="U1729" s="182">
        <f t="shared" si="4"/>
        <v>43392</v>
      </c>
      <c r="V1729" s="182">
        <f t="shared" si="5"/>
        <v>43484</v>
      </c>
      <c r="W1729" s="182">
        <f t="shared" si="6"/>
        <v>43574</v>
      </c>
      <c r="X1729" s="181">
        <f t="shared" si="7"/>
        <v>183</v>
      </c>
      <c r="Y1729" s="181">
        <f t="shared" si="8"/>
        <v>275</v>
      </c>
      <c r="Z1729" s="181">
        <f t="shared" si="9"/>
        <v>365</v>
      </c>
      <c r="AA1729" s="155"/>
      <c r="AB1729" s="9"/>
      <c r="AC1729" s="9"/>
      <c r="AD1729" s="9"/>
      <c r="AE1729" s="9"/>
      <c r="AF1729" s="9"/>
      <c r="AG1729" s="9"/>
      <c r="AH1729" s="9"/>
    </row>
    <row r="1730" ht="15.75" customHeight="1">
      <c r="A1730" s="177">
        <v>43208.0</v>
      </c>
      <c r="B1730" s="178">
        <v>1.47</v>
      </c>
      <c r="C1730" s="178">
        <v>1.57</v>
      </c>
      <c r="D1730" s="178">
        <v>1.8</v>
      </c>
      <c r="E1730" s="178">
        <v>2.13</v>
      </c>
      <c r="F1730" s="178">
        <v>2.37</v>
      </c>
      <c r="G1730" s="178">
        <v>2.82</v>
      </c>
      <c r="H1730" s="178">
        <v>3.7</v>
      </c>
      <c r="I1730" s="178">
        <v>4.4</v>
      </c>
      <c r="J1730" s="178">
        <v>4.62</v>
      </c>
      <c r="K1730" s="179">
        <f>MAX(0,((T1730*(365/365))-VLOOKUP(A1730,VBMA!$A:$D,4,0))  /  (T1730* (365/365)   ))</f>
        <v>0.5724497649</v>
      </c>
      <c r="L1730" s="180">
        <f t="shared" ref="L1730:S1730" si="1733">(B1730*(1-$K1730) * (365/365))/100</f>
        <v>0.006284988457</v>
      </c>
      <c r="M1730" s="180">
        <f t="shared" si="1733"/>
        <v>0.006712538692</v>
      </c>
      <c r="N1730" s="180">
        <f t="shared" si="1733"/>
        <v>0.007695904233</v>
      </c>
      <c r="O1730" s="180">
        <f t="shared" si="1733"/>
        <v>0.009106820009</v>
      </c>
      <c r="P1730" s="180">
        <f t="shared" si="1733"/>
        <v>0.01013294057</v>
      </c>
      <c r="Q1730" s="180">
        <f t="shared" si="1733"/>
        <v>0.01205691663</v>
      </c>
      <c r="R1730" s="180">
        <f t="shared" si="1733"/>
        <v>0.0158193587</v>
      </c>
      <c r="S1730" s="180">
        <f t="shared" si="1733"/>
        <v>0.01881221035</v>
      </c>
      <c r="T1730" s="181">
        <f t="shared" si="3"/>
        <v>5.084782609</v>
      </c>
      <c r="U1730" s="182">
        <f t="shared" si="4"/>
        <v>43391</v>
      </c>
      <c r="V1730" s="182">
        <f t="shared" si="5"/>
        <v>43483</v>
      </c>
      <c r="W1730" s="182">
        <f t="shared" si="6"/>
        <v>43573</v>
      </c>
      <c r="X1730" s="181">
        <f t="shared" si="7"/>
        <v>183</v>
      </c>
      <c r="Y1730" s="181">
        <f t="shared" si="8"/>
        <v>275</v>
      </c>
      <c r="Z1730" s="181">
        <f t="shared" si="9"/>
        <v>365</v>
      </c>
      <c r="AA1730" s="155"/>
      <c r="AB1730" s="9"/>
      <c r="AC1730" s="9"/>
      <c r="AD1730" s="9"/>
      <c r="AE1730" s="9"/>
      <c r="AF1730" s="9"/>
      <c r="AG1730" s="9"/>
      <c r="AH1730" s="9"/>
    </row>
    <row r="1731" ht="15.75" customHeight="1">
      <c r="A1731" s="177">
        <v>43207.0</v>
      </c>
      <c r="B1731" s="178">
        <v>1.43</v>
      </c>
      <c r="C1731" s="178">
        <v>1.55</v>
      </c>
      <c r="D1731" s="178">
        <v>1.77</v>
      </c>
      <c r="E1731" s="178">
        <v>2.13</v>
      </c>
      <c r="F1731" s="178">
        <v>2.37</v>
      </c>
      <c r="G1731" s="178">
        <v>2.83</v>
      </c>
      <c r="H1731" s="178">
        <v>3.75</v>
      </c>
      <c r="I1731" s="178">
        <v>4.45</v>
      </c>
      <c r="J1731" s="178">
        <v>4.65</v>
      </c>
      <c r="K1731" s="179">
        <f>MAX(0,((T1731*(365/365))-VLOOKUP(A1731,VBMA!$A:$D,4,0))  /  (T1731* (365/365)   ))</f>
        <v>0.5777815411</v>
      </c>
      <c r="L1731" s="180">
        <f t="shared" ref="L1731:S1731" si="1734">(B1731*(1-$K1731) * (365/365))/100</f>
        <v>0.006037723963</v>
      </c>
      <c r="M1731" s="180">
        <f t="shared" si="1734"/>
        <v>0.006544386113</v>
      </c>
      <c r="N1731" s="180">
        <f t="shared" si="1734"/>
        <v>0.007473266723</v>
      </c>
      <c r="O1731" s="180">
        <f t="shared" si="1734"/>
        <v>0.008993253175</v>
      </c>
      <c r="P1731" s="180">
        <f t="shared" si="1734"/>
        <v>0.01000657748</v>
      </c>
      <c r="Q1731" s="180">
        <f t="shared" si="1734"/>
        <v>0.01194878239</v>
      </c>
      <c r="R1731" s="180">
        <f t="shared" si="1734"/>
        <v>0.01583319221</v>
      </c>
      <c r="S1731" s="180">
        <f t="shared" si="1734"/>
        <v>0.01878872142</v>
      </c>
      <c r="T1731" s="181">
        <f t="shared" si="3"/>
        <v>5.134782609</v>
      </c>
      <c r="U1731" s="182">
        <f t="shared" si="4"/>
        <v>43390</v>
      </c>
      <c r="V1731" s="182">
        <f t="shared" si="5"/>
        <v>43482</v>
      </c>
      <c r="W1731" s="182">
        <f t="shared" si="6"/>
        <v>43572</v>
      </c>
      <c r="X1731" s="181">
        <f t="shared" si="7"/>
        <v>183</v>
      </c>
      <c r="Y1731" s="181">
        <f t="shared" si="8"/>
        <v>275</v>
      </c>
      <c r="Z1731" s="181">
        <f t="shared" si="9"/>
        <v>365</v>
      </c>
      <c r="AA1731" s="155"/>
      <c r="AB1731" s="9"/>
      <c r="AC1731" s="9"/>
      <c r="AD1731" s="9"/>
      <c r="AE1731" s="9"/>
      <c r="AF1731" s="9"/>
      <c r="AG1731" s="9"/>
      <c r="AH1731" s="9"/>
    </row>
    <row r="1732" ht="15.75" customHeight="1">
      <c r="A1732" s="177">
        <v>43206.0</v>
      </c>
      <c r="B1732" s="178">
        <v>0.96</v>
      </c>
      <c r="C1732" s="178">
        <v>1.16</v>
      </c>
      <c r="D1732" s="178">
        <v>1.32</v>
      </c>
      <c r="E1732" s="178">
        <v>1.66</v>
      </c>
      <c r="F1732" s="178">
        <v>2.16</v>
      </c>
      <c r="G1732" s="178">
        <v>2.6</v>
      </c>
      <c r="H1732" s="178">
        <v>3.78</v>
      </c>
      <c r="I1732" s="178">
        <v>4.48</v>
      </c>
      <c r="J1732" s="178">
        <v>4.7</v>
      </c>
      <c r="K1732" s="179">
        <f>MAX(0,((T1732*(365/365))-VLOOKUP(A1732,VBMA!$A:$D,4,0))  /  (T1732* (365/365)   ))</f>
        <v>0.5978533547</v>
      </c>
      <c r="L1732" s="180">
        <f t="shared" ref="L1732:S1732" si="1735">(B1732*(1-$K1732) * (365/365))/100</f>
        <v>0.003860607795</v>
      </c>
      <c r="M1732" s="180">
        <f t="shared" si="1735"/>
        <v>0.004664901086</v>
      </c>
      <c r="N1732" s="180">
        <f t="shared" si="1735"/>
        <v>0.005308335718</v>
      </c>
      <c r="O1732" s="180">
        <f t="shared" si="1735"/>
        <v>0.006675634313</v>
      </c>
      <c r="P1732" s="180">
        <f t="shared" si="1735"/>
        <v>0.008686367539</v>
      </c>
      <c r="Q1732" s="180">
        <f t="shared" si="1735"/>
        <v>0.01045581278</v>
      </c>
      <c r="R1732" s="180">
        <f t="shared" si="1735"/>
        <v>0.01520114319</v>
      </c>
      <c r="S1732" s="180">
        <f t="shared" si="1735"/>
        <v>0.01801616971</v>
      </c>
      <c r="T1732" s="181">
        <f t="shared" si="3"/>
        <v>5.164782609</v>
      </c>
      <c r="U1732" s="182">
        <f t="shared" si="4"/>
        <v>43389</v>
      </c>
      <c r="V1732" s="182">
        <f t="shared" si="5"/>
        <v>43481</v>
      </c>
      <c r="W1732" s="182">
        <f t="shared" si="6"/>
        <v>43571</v>
      </c>
      <c r="X1732" s="181">
        <f t="shared" si="7"/>
        <v>183</v>
      </c>
      <c r="Y1732" s="181">
        <f t="shared" si="8"/>
        <v>275</v>
      </c>
      <c r="Z1732" s="181">
        <f t="shared" si="9"/>
        <v>365</v>
      </c>
      <c r="AA1732" s="155"/>
      <c r="AB1732" s="9"/>
      <c r="AC1732" s="9"/>
      <c r="AD1732" s="9"/>
      <c r="AE1732" s="9"/>
      <c r="AF1732" s="9"/>
      <c r="AG1732" s="9"/>
      <c r="AH1732" s="9"/>
    </row>
    <row r="1733" ht="15.75" customHeight="1">
      <c r="A1733" s="177">
        <v>43203.0</v>
      </c>
      <c r="B1733" s="178">
        <v>0.87</v>
      </c>
      <c r="C1733" s="178">
        <v>1.01</v>
      </c>
      <c r="D1733" s="178">
        <v>1.21</v>
      </c>
      <c r="E1733" s="178">
        <v>1.61</v>
      </c>
      <c r="F1733" s="178">
        <v>2.13</v>
      </c>
      <c r="G1733" s="178">
        <v>2.56</v>
      </c>
      <c r="H1733" s="178">
        <v>3.68</v>
      </c>
      <c r="I1733" s="178">
        <v>4.42</v>
      </c>
      <c r="J1733" s="178">
        <v>4.63</v>
      </c>
      <c r="K1733" s="179">
        <f>MAX(0,((T1733*(365/365))-VLOOKUP(A1733,VBMA!$A:$D,4,0))  /  (T1733* (365/365)   ))</f>
        <v>0.6001098808</v>
      </c>
      <c r="L1733" s="180">
        <f t="shared" ref="L1733:S1733" si="1736">(B1733*(1-$K1733) * (365/365))/100</f>
        <v>0.003479044037</v>
      </c>
      <c r="M1733" s="180">
        <f t="shared" si="1736"/>
        <v>0.004038890204</v>
      </c>
      <c r="N1733" s="180">
        <f t="shared" si="1736"/>
        <v>0.004838670442</v>
      </c>
      <c r="O1733" s="180">
        <f t="shared" si="1736"/>
        <v>0.006438230919</v>
      </c>
      <c r="P1733" s="180">
        <f t="shared" si="1736"/>
        <v>0.008517659539</v>
      </c>
      <c r="Q1733" s="180">
        <f t="shared" si="1736"/>
        <v>0.01023718705</v>
      </c>
      <c r="R1733" s="180">
        <f t="shared" si="1736"/>
        <v>0.01471595639</v>
      </c>
      <c r="S1733" s="180">
        <f t="shared" si="1736"/>
        <v>0.01767514327</v>
      </c>
      <c r="T1733" s="181">
        <f t="shared" si="3"/>
        <v>5.143913043</v>
      </c>
      <c r="U1733" s="182">
        <f t="shared" si="4"/>
        <v>43386</v>
      </c>
      <c r="V1733" s="182">
        <f t="shared" si="5"/>
        <v>43478</v>
      </c>
      <c r="W1733" s="182">
        <f t="shared" si="6"/>
        <v>43568</v>
      </c>
      <c r="X1733" s="181">
        <f t="shared" si="7"/>
        <v>183</v>
      </c>
      <c r="Y1733" s="181">
        <f t="shared" si="8"/>
        <v>275</v>
      </c>
      <c r="Z1733" s="181">
        <f t="shared" si="9"/>
        <v>365</v>
      </c>
      <c r="AA1733" s="155"/>
      <c r="AB1733" s="9"/>
      <c r="AC1733" s="9"/>
      <c r="AD1733" s="9"/>
      <c r="AE1733" s="9"/>
      <c r="AF1733" s="9"/>
      <c r="AG1733" s="9"/>
      <c r="AH1733" s="9"/>
    </row>
    <row r="1734" ht="15.75" customHeight="1">
      <c r="A1734" s="177">
        <v>43202.0</v>
      </c>
      <c r="B1734" s="178">
        <v>0.85</v>
      </c>
      <c r="C1734" s="178">
        <v>0.98</v>
      </c>
      <c r="D1734" s="178">
        <v>1.2</v>
      </c>
      <c r="E1734" s="178">
        <v>1.62</v>
      </c>
      <c r="F1734" s="178">
        <v>2.13</v>
      </c>
      <c r="G1734" s="178">
        <v>2.57</v>
      </c>
      <c r="H1734" s="178">
        <v>3.68</v>
      </c>
      <c r="I1734" s="178">
        <v>4.42</v>
      </c>
      <c r="J1734" s="178">
        <v>4.63</v>
      </c>
      <c r="K1734" s="179">
        <f>MAX(0,((T1734*(365/365))-VLOOKUP(A1734,VBMA!$A:$D,4,0))  /  (T1734* (365/365)   ))</f>
        <v>0.5977770265</v>
      </c>
      <c r="L1734" s="180">
        <f t="shared" ref="L1734:S1734" si="1737">(B1734*(1-$K1734) * (365/365))/100</f>
        <v>0.003418895275</v>
      </c>
      <c r="M1734" s="180">
        <f t="shared" si="1737"/>
        <v>0.003941785141</v>
      </c>
      <c r="N1734" s="180">
        <f t="shared" si="1737"/>
        <v>0.004826675683</v>
      </c>
      <c r="O1734" s="180">
        <f t="shared" si="1737"/>
        <v>0.006516012171</v>
      </c>
      <c r="P1734" s="180">
        <f t="shared" si="1737"/>
        <v>0.008567349336</v>
      </c>
      <c r="Q1734" s="180">
        <f t="shared" si="1737"/>
        <v>0.01033713042</v>
      </c>
      <c r="R1734" s="180">
        <f t="shared" si="1737"/>
        <v>0.01480180543</v>
      </c>
      <c r="S1734" s="180">
        <f t="shared" si="1737"/>
        <v>0.01777825543</v>
      </c>
      <c r="T1734" s="181">
        <f t="shared" si="3"/>
        <v>5.143913043</v>
      </c>
      <c r="U1734" s="182">
        <f t="shared" si="4"/>
        <v>43385</v>
      </c>
      <c r="V1734" s="182">
        <f t="shared" si="5"/>
        <v>43477</v>
      </c>
      <c r="W1734" s="182">
        <f t="shared" si="6"/>
        <v>43567</v>
      </c>
      <c r="X1734" s="181">
        <f t="shared" si="7"/>
        <v>183</v>
      </c>
      <c r="Y1734" s="181">
        <f t="shared" si="8"/>
        <v>275</v>
      </c>
      <c r="Z1734" s="181">
        <f t="shared" si="9"/>
        <v>365</v>
      </c>
      <c r="AA1734" s="155"/>
      <c r="AB1734" s="9"/>
      <c r="AC1734" s="9"/>
      <c r="AD1734" s="9"/>
      <c r="AE1734" s="9"/>
      <c r="AF1734" s="9"/>
      <c r="AG1734" s="9"/>
      <c r="AH1734" s="9"/>
    </row>
    <row r="1735" ht="15.75" customHeight="1">
      <c r="A1735" s="177">
        <v>43201.0</v>
      </c>
      <c r="B1735" s="178">
        <v>0.83</v>
      </c>
      <c r="C1735" s="178">
        <v>0.97</v>
      </c>
      <c r="D1735" s="178">
        <v>1.21</v>
      </c>
      <c r="E1735" s="178">
        <v>1.64</v>
      </c>
      <c r="F1735" s="178">
        <v>2.14</v>
      </c>
      <c r="G1735" s="178">
        <v>2.57</v>
      </c>
      <c r="H1735" s="178">
        <v>3.66</v>
      </c>
      <c r="I1735" s="178">
        <v>4.4</v>
      </c>
      <c r="J1735" s="178">
        <v>4.62</v>
      </c>
      <c r="K1735" s="179">
        <f>MAX(0,((T1735*(365/365))-VLOOKUP(A1735,VBMA!$A:$D,4,0))  /  (T1735* (365/365)   ))</f>
        <v>0.5821552821</v>
      </c>
      <c r="L1735" s="180">
        <f t="shared" ref="L1735:S1735" si="1738">(B1735*(1-$K1735) * (365/365))/100</f>
        <v>0.003468111158</v>
      </c>
      <c r="M1735" s="180">
        <f t="shared" si="1738"/>
        <v>0.004053093763</v>
      </c>
      <c r="N1735" s="180">
        <f t="shared" si="1738"/>
        <v>0.005055921086</v>
      </c>
      <c r="O1735" s="180">
        <f t="shared" si="1738"/>
        <v>0.006852653373</v>
      </c>
      <c r="P1735" s="180">
        <f t="shared" si="1738"/>
        <v>0.008941876962</v>
      </c>
      <c r="Q1735" s="180">
        <f t="shared" si="1738"/>
        <v>0.01073860925</v>
      </c>
      <c r="R1735" s="180">
        <f t="shared" si="1738"/>
        <v>0.01529311667</v>
      </c>
      <c r="S1735" s="180">
        <f t="shared" si="1738"/>
        <v>0.01838516759</v>
      </c>
      <c r="T1735" s="181">
        <f t="shared" si="3"/>
        <v>5.123913043</v>
      </c>
      <c r="U1735" s="182">
        <f t="shared" si="4"/>
        <v>43384</v>
      </c>
      <c r="V1735" s="182">
        <f t="shared" si="5"/>
        <v>43476</v>
      </c>
      <c r="W1735" s="182">
        <f t="shared" si="6"/>
        <v>43566</v>
      </c>
      <c r="X1735" s="181">
        <f t="shared" si="7"/>
        <v>183</v>
      </c>
      <c r="Y1735" s="181">
        <f t="shared" si="8"/>
        <v>275</v>
      </c>
      <c r="Z1735" s="181">
        <f t="shared" si="9"/>
        <v>365</v>
      </c>
      <c r="AA1735" s="155"/>
      <c r="AB1735" s="9"/>
      <c r="AC1735" s="9"/>
      <c r="AD1735" s="9"/>
      <c r="AE1735" s="9"/>
      <c r="AF1735" s="9"/>
      <c r="AG1735" s="9"/>
      <c r="AH1735" s="9"/>
    </row>
    <row r="1736" ht="15.75" customHeight="1">
      <c r="A1736" s="177">
        <v>43200.0</v>
      </c>
      <c r="B1736" s="178">
        <v>0.82</v>
      </c>
      <c r="C1736" s="178">
        <v>0.96</v>
      </c>
      <c r="D1736" s="178">
        <v>1.18</v>
      </c>
      <c r="E1736" s="178">
        <v>1.64</v>
      </c>
      <c r="F1736" s="178">
        <v>2.16</v>
      </c>
      <c r="G1736" s="178">
        <v>2.58</v>
      </c>
      <c r="H1736" s="178">
        <v>3.7</v>
      </c>
      <c r="I1736" s="178">
        <v>4.45</v>
      </c>
      <c r="J1736" s="178">
        <v>4.65</v>
      </c>
      <c r="K1736" s="179">
        <f>MAX(0,((T1736*(365/365))-VLOOKUP(A1736,VBMA!$A:$D,4,0))  /  (T1736* (365/365)   ))</f>
        <v>0.5730845041</v>
      </c>
      <c r="L1736" s="180">
        <f t="shared" ref="L1736:S1736" si="1739">(B1736*(1-$K1736) * (365/365))/100</f>
        <v>0.003500707066</v>
      </c>
      <c r="M1736" s="180">
        <f t="shared" si="1739"/>
        <v>0.004098388761</v>
      </c>
      <c r="N1736" s="180">
        <f t="shared" si="1739"/>
        <v>0.005037602852</v>
      </c>
      <c r="O1736" s="180">
        <f t="shared" si="1739"/>
        <v>0.007001414133</v>
      </c>
      <c r="P1736" s="180">
        <f t="shared" si="1739"/>
        <v>0.009221374712</v>
      </c>
      <c r="Q1736" s="180">
        <f t="shared" si="1739"/>
        <v>0.01101441979</v>
      </c>
      <c r="R1736" s="180">
        <f t="shared" si="1739"/>
        <v>0.01579587335</v>
      </c>
      <c r="S1736" s="180">
        <f t="shared" si="1739"/>
        <v>0.01899773957</v>
      </c>
      <c r="T1736" s="181">
        <f t="shared" si="3"/>
        <v>5.183695652</v>
      </c>
      <c r="U1736" s="182">
        <f t="shared" si="4"/>
        <v>43383</v>
      </c>
      <c r="V1736" s="182">
        <f t="shared" si="5"/>
        <v>43475</v>
      </c>
      <c r="W1736" s="182">
        <f t="shared" si="6"/>
        <v>43565</v>
      </c>
      <c r="X1736" s="181">
        <f t="shared" si="7"/>
        <v>183</v>
      </c>
      <c r="Y1736" s="181">
        <f t="shared" si="8"/>
        <v>275</v>
      </c>
      <c r="Z1736" s="181">
        <f t="shared" si="9"/>
        <v>365</v>
      </c>
      <c r="AA1736" s="155"/>
      <c r="AB1736" s="9"/>
      <c r="AC1736" s="9"/>
      <c r="AD1736" s="9"/>
      <c r="AE1736" s="9"/>
      <c r="AF1736" s="9"/>
      <c r="AG1736" s="9"/>
      <c r="AH1736" s="9"/>
    </row>
    <row r="1737" ht="15.75" customHeight="1">
      <c r="A1737" s="177">
        <v>43199.0</v>
      </c>
      <c r="B1737" s="178">
        <v>0.8</v>
      </c>
      <c r="C1737" s="178">
        <v>0.95</v>
      </c>
      <c r="D1737" s="178">
        <v>1.18</v>
      </c>
      <c r="E1737" s="178">
        <v>1.6</v>
      </c>
      <c r="F1737" s="178">
        <v>2.13</v>
      </c>
      <c r="G1737" s="178">
        <v>2.57</v>
      </c>
      <c r="H1737" s="178">
        <v>3.68</v>
      </c>
      <c r="I1737" s="178">
        <v>4.42</v>
      </c>
      <c r="J1737" s="178">
        <v>4.63</v>
      </c>
      <c r="K1737" s="179">
        <f>MAX(0,((T1737*(365/365))-VLOOKUP(A1737,VBMA!$A:$D,4,0))  /  (T1737* (365/365)   ))</f>
        <v>0.5602569521</v>
      </c>
      <c r="L1737" s="180">
        <f t="shared" ref="L1737:S1737" si="1740">(B1737*(1-$K1737) * (365/365))/100</f>
        <v>0.003517944383</v>
      </c>
      <c r="M1737" s="180">
        <f t="shared" si="1740"/>
        <v>0.004177558955</v>
      </c>
      <c r="N1737" s="180">
        <f t="shared" si="1740"/>
        <v>0.005188967966</v>
      </c>
      <c r="O1737" s="180">
        <f t="shared" si="1740"/>
        <v>0.007035888767</v>
      </c>
      <c r="P1737" s="180">
        <f t="shared" si="1740"/>
        <v>0.009366526921</v>
      </c>
      <c r="Q1737" s="180">
        <f t="shared" si="1740"/>
        <v>0.01130139633</v>
      </c>
      <c r="R1737" s="180">
        <f t="shared" si="1740"/>
        <v>0.01618254416</v>
      </c>
      <c r="S1737" s="180">
        <f t="shared" si="1740"/>
        <v>0.01943664272</v>
      </c>
      <c r="T1737" s="181">
        <f t="shared" si="3"/>
        <v>5.143913043</v>
      </c>
      <c r="U1737" s="182">
        <f t="shared" si="4"/>
        <v>43382</v>
      </c>
      <c r="V1737" s="182">
        <f t="shared" si="5"/>
        <v>43474</v>
      </c>
      <c r="W1737" s="182">
        <f t="shared" si="6"/>
        <v>43564</v>
      </c>
      <c r="X1737" s="181">
        <f t="shared" si="7"/>
        <v>183</v>
      </c>
      <c r="Y1737" s="181">
        <f t="shared" si="8"/>
        <v>275</v>
      </c>
      <c r="Z1737" s="181">
        <f t="shared" si="9"/>
        <v>365</v>
      </c>
      <c r="AA1737" s="155"/>
      <c r="AB1737" s="9"/>
      <c r="AC1737" s="9"/>
      <c r="AD1737" s="9"/>
      <c r="AE1737" s="9"/>
      <c r="AF1737" s="9"/>
      <c r="AG1737" s="9"/>
      <c r="AH1737" s="9"/>
    </row>
    <row r="1738" ht="15.75" customHeight="1">
      <c r="A1738" s="177">
        <v>43196.0</v>
      </c>
      <c r="B1738" s="178">
        <v>0.79</v>
      </c>
      <c r="C1738" s="178">
        <v>0.91</v>
      </c>
      <c r="D1738" s="178">
        <v>1.17</v>
      </c>
      <c r="E1738" s="178">
        <v>1.59</v>
      </c>
      <c r="F1738" s="178">
        <v>2.13</v>
      </c>
      <c r="G1738" s="178">
        <v>2.56</v>
      </c>
      <c r="H1738" s="178">
        <v>3.68</v>
      </c>
      <c r="I1738" s="178">
        <v>4.42</v>
      </c>
      <c r="J1738" s="178">
        <v>4.63</v>
      </c>
      <c r="K1738" s="179">
        <f>MAX(0,((T1738*(365/365))-VLOOKUP(A1738,VBMA!$A:$D,4,0))  /  (T1738* (365/365)   ))</f>
        <v>0.5559800524</v>
      </c>
      <c r="L1738" s="180">
        <f t="shared" ref="L1738:S1738" si="1741">(B1738*(1-$K1738) * (365/365))/100</f>
        <v>0.003507757586</v>
      </c>
      <c r="M1738" s="180">
        <f t="shared" si="1741"/>
        <v>0.004040581523</v>
      </c>
      <c r="N1738" s="180">
        <f t="shared" si="1741"/>
        <v>0.005195033387</v>
      </c>
      <c r="O1738" s="180">
        <f t="shared" si="1741"/>
        <v>0.007059917167</v>
      </c>
      <c r="P1738" s="180">
        <f t="shared" si="1741"/>
        <v>0.009457624884</v>
      </c>
      <c r="Q1738" s="180">
        <f t="shared" si="1741"/>
        <v>0.01136691066</v>
      </c>
      <c r="R1738" s="180">
        <f t="shared" si="1741"/>
        <v>0.01633993407</v>
      </c>
      <c r="S1738" s="180">
        <f t="shared" si="1741"/>
        <v>0.01962568168</v>
      </c>
      <c r="T1738" s="181">
        <f t="shared" si="3"/>
        <v>5.143913043</v>
      </c>
      <c r="U1738" s="182">
        <f t="shared" si="4"/>
        <v>43379</v>
      </c>
      <c r="V1738" s="182">
        <f t="shared" si="5"/>
        <v>43471</v>
      </c>
      <c r="W1738" s="182">
        <f t="shared" si="6"/>
        <v>43561</v>
      </c>
      <c r="X1738" s="181">
        <f t="shared" si="7"/>
        <v>183</v>
      </c>
      <c r="Y1738" s="181">
        <f t="shared" si="8"/>
        <v>275</v>
      </c>
      <c r="Z1738" s="181">
        <f t="shared" si="9"/>
        <v>365</v>
      </c>
      <c r="AA1738" s="155"/>
      <c r="AB1738" s="9"/>
      <c r="AC1738" s="9"/>
      <c r="AD1738" s="9"/>
      <c r="AE1738" s="9"/>
      <c r="AF1738" s="9"/>
      <c r="AG1738" s="9"/>
      <c r="AH1738" s="9"/>
    </row>
    <row r="1739" ht="15.75" customHeight="1">
      <c r="A1739" s="177">
        <v>43195.0</v>
      </c>
      <c r="B1739" s="178">
        <v>0.78</v>
      </c>
      <c r="C1739" s="178">
        <v>0.95</v>
      </c>
      <c r="D1739" s="178">
        <v>1.17</v>
      </c>
      <c r="E1739" s="178">
        <v>1.65</v>
      </c>
      <c r="F1739" s="178">
        <v>2.18</v>
      </c>
      <c r="G1739" s="178">
        <v>2.6</v>
      </c>
      <c r="H1739" s="178">
        <v>3.7</v>
      </c>
      <c r="I1739" s="178">
        <v>4.45</v>
      </c>
      <c r="J1739" s="178">
        <v>4.65</v>
      </c>
      <c r="K1739" s="179">
        <f>MAX(0,((T1739*(365/365))-VLOOKUP(A1739,VBMA!$A:$D,4,0))  /  (T1739* (365/365)   ))</f>
        <v>0.5566869365</v>
      </c>
      <c r="L1739" s="180">
        <f t="shared" ref="L1739:S1739" si="1742">(B1739*(1-$K1739) * (365/365))/100</f>
        <v>0.003457841896</v>
      </c>
      <c r="M1739" s="180">
        <f t="shared" si="1742"/>
        <v>0.004211474104</v>
      </c>
      <c r="N1739" s="180">
        <f t="shared" si="1742"/>
        <v>0.005186762843</v>
      </c>
      <c r="O1739" s="180">
        <f t="shared" si="1742"/>
        <v>0.007314665548</v>
      </c>
      <c r="P1739" s="180">
        <f t="shared" si="1742"/>
        <v>0.009664224785</v>
      </c>
      <c r="Q1739" s="180">
        <f t="shared" si="1742"/>
        <v>0.01152613965</v>
      </c>
      <c r="R1739" s="180">
        <f t="shared" si="1742"/>
        <v>0.01640258335</v>
      </c>
      <c r="S1739" s="180">
        <f t="shared" si="1742"/>
        <v>0.01972743133</v>
      </c>
      <c r="T1739" s="181">
        <f t="shared" si="3"/>
        <v>5.183695652</v>
      </c>
      <c r="U1739" s="182">
        <f t="shared" si="4"/>
        <v>43378</v>
      </c>
      <c r="V1739" s="182">
        <f t="shared" si="5"/>
        <v>43470</v>
      </c>
      <c r="W1739" s="182">
        <f t="shared" si="6"/>
        <v>43560</v>
      </c>
      <c r="X1739" s="181">
        <f t="shared" si="7"/>
        <v>183</v>
      </c>
      <c r="Y1739" s="181">
        <f t="shared" si="8"/>
        <v>275</v>
      </c>
      <c r="Z1739" s="181">
        <f t="shared" si="9"/>
        <v>365</v>
      </c>
      <c r="AA1739" s="155"/>
      <c r="AB1739" s="9"/>
      <c r="AC1739" s="9"/>
      <c r="AD1739" s="9"/>
      <c r="AE1739" s="9"/>
      <c r="AF1739" s="9"/>
      <c r="AG1739" s="9"/>
      <c r="AH1739" s="9"/>
    </row>
    <row r="1740" ht="15.75" customHeight="1">
      <c r="A1740" s="177">
        <v>43194.0</v>
      </c>
      <c r="B1740" s="178">
        <v>0.83</v>
      </c>
      <c r="C1740" s="178">
        <v>0.97</v>
      </c>
      <c r="D1740" s="178">
        <v>1.2</v>
      </c>
      <c r="E1740" s="178">
        <v>1.67</v>
      </c>
      <c r="F1740" s="178">
        <v>2.2</v>
      </c>
      <c r="G1740" s="178">
        <v>2.59</v>
      </c>
      <c r="H1740" s="178">
        <v>3.7</v>
      </c>
      <c r="I1740" s="178">
        <v>4.46</v>
      </c>
      <c r="J1740" s="178">
        <v>4.66</v>
      </c>
      <c r="K1740" s="179">
        <f>MAX(0,((T1740*(365/365))-VLOOKUP(A1740,VBMA!$A:$D,4,0))  /  (T1740* (365/365)   ))</f>
        <v>0.5626002674</v>
      </c>
      <c r="L1740" s="180">
        <f t="shared" ref="L1740:S1740" si="1743">(B1740*(1-$K1740) * (365/365))/100</f>
        <v>0.003630417781</v>
      </c>
      <c r="M1740" s="180">
        <f t="shared" si="1743"/>
        <v>0.004242777406</v>
      </c>
      <c r="N1740" s="180">
        <f t="shared" si="1743"/>
        <v>0.005248796791</v>
      </c>
      <c r="O1740" s="180">
        <f t="shared" si="1743"/>
        <v>0.007304575535</v>
      </c>
      <c r="P1740" s="180">
        <f t="shared" si="1743"/>
        <v>0.009622794118</v>
      </c>
      <c r="Q1740" s="180">
        <f t="shared" si="1743"/>
        <v>0.01132865307</v>
      </c>
      <c r="R1740" s="180">
        <f t="shared" si="1743"/>
        <v>0.01618379011</v>
      </c>
      <c r="S1740" s="180">
        <f t="shared" si="1743"/>
        <v>0.01950802807</v>
      </c>
      <c r="T1740" s="181">
        <f t="shared" si="3"/>
        <v>5.203478261</v>
      </c>
      <c r="U1740" s="182">
        <f t="shared" si="4"/>
        <v>43377</v>
      </c>
      <c r="V1740" s="182">
        <f t="shared" si="5"/>
        <v>43469</v>
      </c>
      <c r="W1740" s="182">
        <f t="shared" si="6"/>
        <v>43559</v>
      </c>
      <c r="X1740" s="181">
        <f t="shared" si="7"/>
        <v>183</v>
      </c>
      <c r="Y1740" s="181">
        <f t="shared" si="8"/>
        <v>275</v>
      </c>
      <c r="Z1740" s="181">
        <f t="shared" si="9"/>
        <v>365</v>
      </c>
      <c r="AA1740" s="155"/>
      <c r="AB1740" s="9"/>
      <c r="AC1740" s="9"/>
      <c r="AD1740" s="9"/>
      <c r="AE1740" s="9"/>
      <c r="AF1740" s="9"/>
      <c r="AG1740" s="9"/>
      <c r="AH1740" s="9"/>
    </row>
    <row r="1741" ht="15.75" customHeight="1">
      <c r="A1741" s="177">
        <v>43193.0</v>
      </c>
      <c r="B1741" s="178">
        <v>0.87</v>
      </c>
      <c r="C1741" s="178">
        <v>1.0</v>
      </c>
      <c r="D1741" s="178">
        <v>1.18</v>
      </c>
      <c r="E1741" s="178">
        <v>1.68</v>
      </c>
      <c r="F1741" s="178">
        <v>2.22</v>
      </c>
      <c r="G1741" s="178">
        <v>2.58</v>
      </c>
      <c r="H1741" s="178">
        <v>3.8</v>
      </c>
      <c r="I1741" s="178">
        <v>4.46</v>
      </c>
      <c r="J1741" s="178">
        <v>4.68</v>
      </c>
      <c r="K1741" s="179">
        <f>MAX(0,((T1741*(365/365))-VLOOKUP(A1741,VBMA!$A:$D,4,0))  /  (T1741* (365/365)   ))</f>
        <v>0.5506940305</v>
      </c>
      <c r="L1741" s="180">
        <f t="shared" ref="L1741:S1741" si="1744">(B1741*(1-$K1741) * (365/365))/100</f>
        <v>0.003908961935</v>
      </c>
      <c r="M1741" s="180">
        <f t="shared" si="1744"/>
        <v>0.004493059695</v>
      </c>
      <c r="N1741" s="180">
        <f t="shared" si="1744"/>
        <v>0.00530181044</v>
      </c>
      <c r="O1741" s="180">
        <f t="shared" si="1744"/>
        <v>0.007548340288</v>
      </c>
      <c r="P1741" s="180">
        <f t="shared" si="1744"/>
        <v>0.009974592523</v>
      </c>
      <c r="Q1741" s="180">
        <f t="shared" si="1744"/>
        <v>0.01159209401</v>
      </c>
      <c r="R1741" s="180">
        <f t="shared" si="1744"/>
        <v>0.01707362684</v>
      </c>
      <c r="S1741" s="180">
        <f t="shared" si="1744"/>
        <v>0.02003904624</v>
      </c>
      <c r="T1741" s="181">
        <f t="shared" si="3"/>
        <v>5.105652174</v>
      </c>
      <c r="U1741" s="182">
        <f t="shared" si="4"/>
        <v>43376</v>
      </c>
      <c r="V1741" s="182">
        <f t="shared" si="5"/>
        <v>43468</v>
      </c>
      <c r="W1741" s="182">
        <f t="shared" si="6"/>
        <v>43558</v>
      </c>
      <c r="X1741" s="181">
        <f t="shared" si="7"/>
        <v>183</v>
      </c>
      <c r="Y1741" s="181">
        <f t="shared" si="8"/>
        <v>275</v>
      </c>
      <c r="Z1741" s="181">
        <f t="shared" si="9"/>
        <v>365</v>
      </c>
      <c r="AA1741" s="155"/>
      <c r="AB1741" s="9"/>
      <c r="AC1741" s="9"/>
      <c r="AD1741" s="9"/>
      <c r="AE1741" s="9"/>
      <c r="AF1741" s="9"/>
      <c r="AG1741" s="9"/>
      <c r="AH1741" s="9"/>
    </row>
    <row r="1742" ht="15.75" customHeight="1">
      <c r="A1742" s="177">
        <v>43192.0</v>
      </c>
      <c r="B1742" s="178">
        <v>0.88</v>
      </c>
      <c r="C1742" s="178">
        <v>1.03</v>
      </c>
      <c r="D1742" s="178">
        <v>1.2</v>
      </c>
      <c r="E1742" s="178">
        <v>1.7</v>
      </c>
      <c r="F1742" s="178">
        <v>2.23</v>
      </c>
      <c r="G1742" s="178">
        <v>2.65</v>
      </c>
      <c r="H1742" s="178">
        <v>3.86</v>
      </c>
      <c r="I1742" s="178">
        <v>4.52</v>
      </c>
      <c r="J1742" s="178">
        <v>4.74</v>
      </c>
      <c r="K1742" s="179">
        <f>MAX(0,((T1742*(365/365))-VLOOKUP(A1742,VBMA!$A:$D,4,0))  /  (T1742* (365/365)   ))</f>
        <v>0.553009006</v>
      </c>
      <c r="L1742" s="180">
        <f t="shared" ref="L1742:S1742" si="1745">(B1742*(1-$K1742) * (365/365))/100</f>
        <v>0.003933520747</v>
      </c>
      <c r="M1742" s="180">
        <f t="shared" si="1745"/>
        <v>0.004604007238</v>
      </c>
      <c r="N1742" s="180">
        <f t="shared" si="1745"/>
        <v>0.005363891928</v>
      </c>
      <c r="O1742" s="180">
        <f t="shared" si="1745"/>
        <v>0.007598846898</v>
      </c>
      <c r="P1742" s="180">
        <f t="shared" si="1745"/>
        <v>0.009967899167</v>
      </c>
      <c r="Q1742" s="180">
        <f t="shared" si="1745"/>
        <v>0.01184526134</v>
      </c>
      <c r="R1742" s="180">
        <f t="shared" si="1745"/>
        <v>0.01725385237</v>
      </c>
      <c r="S1742" s="180">
        <f t="shared" si="1745"/>
        <v>0.02020399293</v>
      </c>
      <c r="T1742" s="181">
        <f t="shared" si="3"/>
        <v>5.165652174</v>
      </c>
      <c r="U1742" s="182">
        <f t="shared" si="4"/>
        <v>43375</v>
      </c>
      <c r="V1742" s="182">
        <f t="shared" si="5"/>
        <v>43467</v>
      </c>
      <c r="W1742" s="182">
        <f t="shared" si="6"/>
        <v>43557</v>
      </c>
      <c r="X1742" s="181">
        <f t="shared" si="7"/>
        <v>183</v>
      </c>
      <c r="Y1742" s="181">
        <f t="shared" si="8"/>
        <v>275</v>
      </c>
      <c r="Z1742" s="181">
        <f t="shared" si="9"/>
        <v>365</v>
      </c>
      <c r="AA1742" s="155"/>
      <c r="AB1742" s="9"/>
      <c r="AC1742" s="9"/>
      <c r="AD1742" s="9"/>
      <c r="AE1742" s="9"/>
      <c r="AF1742" s="9"/>
      <c r="AG1742" s="9"/>
      <c r="AH1742" s="9"/>
    </row>
    <row r="1743" ht="15.75" customHeight="1">
      <c r="A1743" s="177">
        <v>43189.0</v>
      </c>
      <c r="B1743" s="178">
        <v>0.85</v>
      </c>
      <c r="C1743" s="178">
        <v>0.98</v>
      </c>
      <c r="D1743" s="178">
        <v>1.2</v>
      </c>
      <c r="E1743" s="178">
        <v>1.72</v>
      </c>
      <c r="F1743" s="178">
        <v>2.23</v>
      </c>
      <c r="G1743" s="178">
        <v>2.65</v>
      </c>
      <c r="H1743" s="178">
        <v>3.83</v>
      </c>
      <c r="I1743" s="178">
        <v>4.48</v>
      </c>
      <c r="J1743" s="178">
        <v>4.73</v>
      </c>
      <c r="K1743" s="179">
        <f>MAX(0,((T1743*(365/365))-VLOOKUP(A1743,VBMA!$A:$D,4,0))  /  (T1743* (365/365)   ))</f>
        <v>0.5490797546</v>
      </c>
      <c r="L1743" s="180">
        <f t="shared" ref="L1743:S1743" si="1746">(B1743*(1-$K1743) * (365/365))/100</f>
        <v>0.003832822086</v>
      </c>
      <c r="M1743" s="180">
        <f t="shared" si="1746"/>
        <v>0.004419018405</v>
      </c>
      <c r="N1743" s="180">
        <f t="shared" si="1746"/>
        <v>0.005411042945</v>
      </c>
      <c r="O1743" s="180">
        <f t="shared" si="1746"/>
        <v>0.007755828221</v>
      </c>
      <c r="P1743" s="180">
        <f t="shared" si="1746"/>
        <v>0.01005552147</v>
      </c>
      <c r="Q1743" s="180">
        <f t="shared" si="1746"/>
        <v>0.0119493865</v>
      </c>
      <c r="R1743" s="180">
        <f t="shared" si="1746"/>
        <v>0.0172702454</v>
      </c>
      <c r="S1743" s="180">
        <f t="shared" si="1746"/>
        <v>0.02020122699</v>
      </c>
      <c r="T1743" s="181">
        <f t="shared" si="3"/>
        <v>5.122857143</v>
      </c>
      <c r="U1743" s="182">
        <f t="shared" si="4"/>
        <v>43373</v>
      </c>
      <c r="V1743" s="182">
        <f t="shared" si="5"/>
        <v>43464</v>
      </c>
      <c r="W1743" s="182">
        <f t="shared" si="6"/>
        <v>43554</v>
      </c>
      <c r="X1743" s="181">
        <f t="shared" si="7"/>
        <v>184</v>
      </c>
      <c r="Y1743" s="181">
        <f t="shared" si="8"/>
        <v>275</v>
      </c>
      <c r="Z1743" s="181">
        <f t="shared" si="9"/>
        <v>365</v>
      </c>
      <c r="AA1743" s="155"/>
      <c r="AB1743" s="9"/>
      <c r="AC1743" s="9"/>
      <c r="AD1743" s="9"/>
      <c r="AE1743" s="9"/>
      <c r="AF1743" s="9"/>
      <c r="AG1743" s="9"/>
      <c r="AH1743" s="9"/>
    </row>
    <row r="1744" ht="15.75" customHeight="1">
      <c r="A1744" s="177">
        <v>43188.0</v>
      </c>
      <c r="B1744" s="178">
        <v>0.82</v>
      </c>
      <c r="C1744" s="178">
        <v>0.96</v>
      </c>
      <c r="D1744" s="178">
        <v>1.2</v>
      </c>
      <c r="E1744" s="178">
        <v>1.7</v>
      </c>
      <c r="F1744" s="178">
        <v>2.26</v>
      </c>
      <c r="G1744" s="178">
        <v>2.68</v>
      </c>
      <c r="H1744" s="178">
        <v>3.85</v>
      </c>
      <c r="I1744" s="178">
        <v>4.5</v>
      </c>
      <c r="J1744" s="178">
        <v>4.73</v>
      </c>
      <c r="K1744" s="179">
        <f>MAX(0,((T1744*(365/365))-VLOOKUP(A1744,VBMA!$A:$D,4,0))  /  (T1744* (365/365)   ))</f>
        <v>0.5453888889</v>
      </c>
      <c r="L1744" s="180">
        <f t="shared" ref="L1744:S1744" si="1747">(B1744*(1-$K1744) * (365/365))/100</f>
        <v>0.003727811111</v>
      </c>
      <c r="M1744" s="180">
        <f t="shared" si="1747"/>
        <v>0.004364266667</v>
      </c>
      <c r="N1744" s="180">
        <f t="shared" si="1747"/>
        <v>0.005455333333</v>
      </c>
      <c r="O1744" s="180">
        <f t="shared" si="1747"/>
        <v>0.007728388889</v>
      </c>
      <c r="P1744" s="180">
        <f t="shared" si="1747"/>
        <v>0.01027421111</v>
      </c>
      <c r="Q1744" s="180">
        <f t="shared" si="1747"/>
        <v>0.01218357778</v>
      </c>
      <c r="R1744" s="180">
        <f t="shared" si="1747"/>
        <v>0.01750252778</v>
      </c>
      <c r="S1744" s="180">
        <f t="shared" si="1747"/>
        <v>0.0204575</v>
      </c>
      <c r="T1744" s="181">
        <f t="shared" si="3"/>
        <v>5.142857143</v>
      </c>
      <c r="U1744" s="182">
        <f t="shared" si="4"/>
        <v>43372</v>
      </c>
      <c r="V1744" s="182">
        <f t="shared" si="5"/>
        <v>43463</v>
      </c>
      <c r="W1744" s="182">
        <f t="shared" si="6"/>
        <v>43553</v>
      </c>
      <c r="X1744" s="181">
        <f t="shared" si="7"/>
        <v>184</v>
      </c>
      <c r="Y1744" s="181">
        <f t="shared" si="8"/>
        <v>275</v>
      </c>
      <c r="Z1744" s="181">
        <f t="shared" si="9"/>
        <v>365</v>
      </c>
      <c r="AA1744" s="155"/>
      <c r="AB1744" s="9"/>
      <c r="AC1744" s="9"/>
      <c r="AD1744" s="9"/>
      <c r="AE1744" s="9"/>
      <c r="AF1744" s="9"/>
      <c r="AG1744" s="9"/>
      <c r="AH1744" s="9"/>
    </row>
    <row r="1745" ht="15.75" customHeight="1">
      <c r="A1745" s="177">
        <v>43187.0</v>
      </c>
      <c r="B1745" s="178">
        <v>0.83</v>
      </c>
      <c r="C1745" s="178">
        <v>0.98</v>
      </c>
      <c r="D1745" s="178">
        <v>1.22</v>
      </c>
      <c r="E1745" s="178">
        <v>1.73</v>
      </c>
      <c r="F1745" s="178">
        <v>2.3</v>
      </c>
      <c r="G1745" s="178">
        <v>2.68</v>
      </c>
      <c r="H1745" s="178">
        <v>3.85</v>
      </c>
      <c r="I1745" s="178">
        <v>4.48</v>
      </c>
      <c r="J1745" s="178">
        <v>4.7</v>
      </c>
      <c r="K1745" s="179">
        <f>MAX(0,((T1745*(365/365))-VLOOKUP(A1745,VBMA!$A:$D,4,0))  /  (T1745* (365/365)   ))</f>
        <v>0.5604612602</v>
      </c>
      <c r="L1745" s="180">
        <f t="shared" ref="L1745:S1745" si="1748">(B1745*(1-$K1745) * (365/365))/100</f>
        <v>0.003648171541</v>
      </c>
      <c r="M1745" s="180">
        <f t="shared" si="1748"/>
        <v>0.00430747965</v>
      </c>
      <c r="N1745" s="180">
        <f t="shared" si="1748"/>
        <v>0.005362372626</v>
      </c>
      <c r="O1745" s="180">
        <f t="shared" si="1748"/>
        <v>0.007604020199</v>
      </c>
      <c r="P1745" s="180">
        <f t="shared" si="1748"/>
        <v>0.01010939102</v>
      </c>
      <c r="Q1745" s="180">
        <f t="shared" si="1748"/>
        <v>0.01177963823</v>
      </c>
      <c r="R1745" s="180">
        <f t="shared" si="1748"/>
        <v>0.01692224148</v>
      </c>
      <c r="S1745" s="180">
        <f t="shared" si="1748"/>
        <v>0.01969133554</v>
      </c>
      <c r="T1745" s="181">
        <f t="shared" si="3"/>
        <v>5.103076923</v>
      </c>
      <c r="U1745" s="182">
        <f t="shared" si="4"/>
        <v>43371</v>
      </c>
      <c r="V1745" s="182">
        <f t="shared" si="5"/>
        <v>43462</v>
      </c>
      <c r="W1745" s="182">
        <f t="shared" si="6"/>
        <v>43552</v>
      </c>
      <c r="X1745" s="181">
        <f t="shared" si="7"/>
        <v>184</v>
      </c>
      <c r="Y1745" s="181">
        <f t="shared" si="8"/>
        <v>275</v>
      </c>
      <c r="Z1745" s="181">
        <f t="shared" si="9"/>
        <v>365</v>
      </c>
      <c r="AA1745" s="155"/>
      <c r="AB1745" s="9"/>
      <c r="AC1745" s="9"/>
      <c r="AD1745" s="9"/>
      <c r="AE1745" s="9"/>
      <c r="AF1745" s="9"/>
      <c r="AG1745" s="9"/>
      <c r="AH1745" s="9"/>
    </row>
    <row r="1746" ht="15.75" customHeight="1">
      <c r="A1746" s="177">
        <v>43186.0</v>
      </c>
      <c r="B1746" s="178">
        <v>0.85</v>
      </c>
      <c r="C1746" s="178">
        <v>1.0</v>
      </c>
      <c r="D1746" s="178">
        <v>1.22</v>
      </c>
      <c r="E1746" s="178">
        <v>1.72</v>
      </c>
      <c r="F1746" s="178">
        <v>2.3</v>
      </c>
      <c r="G1746" s="178">
        <v>2.7</v>
      </c>
      <c r="H1746" s="178">
        <v>3.93</v>
      </c>
      <c r="I1746" s="178">
        <v>4.48</v>
      </c>
      <c r="J1746" s="178">
        <v>4.73</v>
      </c>
      <c r="K1746" s="179">
        <f>MAX(0,((T1746*(365/365))-VLOOKUP(A1746,VBMA!$A:$D,4,0))  /  (T1746* (365/365)   ))</f>
        <v>0.5533400411</v>
      </c>
      <c r="L1746" s="180">
        <f t="shared" ref="L1746:S1746" si="1749">(B1746*(1-$K1746) * (365/365))/100</f>
        <v>0.00379660965</v>
      </c>
      <c r="M1746" s="180">
        <f t="shared" si="1749"/>
        <v>0.004466599589</v>
      </c>
      <c r="N1746" s="180">
        <f t="shared" si="1749"/>
        <v>0.005449251498</v>
      </c>
      <c r="O1746" s="180">
        <f t="shared" si="1749"/>
        <v>0.007682551293</v>
      </c>
      <c r="P1746" s="180">
        <f t="shared" si="1749"/>
        <v>0.01027317905</v>
      </c>
      <c r="Q1746" s="180">
        <f t="shared" si="1749"/>
        <v>0.01205981889</v>
      </c>
      <c r="R1746" s="180">
        <f t="shared" si="1749"/>
        <v>0.01755373638</v>
      </c>
      <c r="S1746" s="180">
        <f t="shared" si="1749"/>
        <v>0.02001036616</v>
      </c>
      <c r="T1746" s="181">
        <f t="shared" si="3"/>
        <v>5.023956044</v>
      </c>
      <c r="U1746" s="182">
        <f t="shared" si="4"/>
        <v>43370</v>
      </c>
      <c r="V1746" s="182">
        <f t="shared" si="5"/>
        <v>43461</v>
      </c>
      <c r="W1746" s="182">
        <f t="shared" si="6"/>
        <v>43551</v>
      </c>
      <c r="X1746" s="181">
        <f t="shared" si="7"/>
        <v>184</v>
      </c>
      <c r="Y1746" s="181">
        <f t="shared" si="8"/>
        <v>275</v>
      </c>
      <c r="Z1746" s="181">
        <f t="shared" si="9"/>
        <v>365</v>
      </c>
      <c r="AA1746" s="155"/>
      <c r="AB1746" s="9"/>
      <c r="AC1746" s="9"/>
      <c r="AD1746" s="9"/>
      <c r="AE1746" s="9"/>
      <c r="AF1746" s="9"/>
      <c r="AG1746" s="9"/>
      <c r="AH1746" s="9"/>
    </row>
    <row r="1747" ht="15.75" customHeight="1">
      <c r="A1747" s="177">
        <v>43185.0</v>
      </c>
      <c r="B1747" s="178">
        <v>0.85</v>
      </c>
      <c r="C1747" s="178">
        <v>1.0</v>
      </c>
      <c r="D1747" s="178">
        <v>1.22</v>
      </c>
      <c r="E1747" s="178">
        <v>1.75</v>
      </c>
      <c r="F1747" s="178">
        <v>2.35</v>
      </c>
      <c r="G1747" s="178">
        <v>2.72</v>
      </c>
      <c r="H1747" s="178">
        <v>3.82</v>
      </c>
      <c r="I1747" s="178">
        <v>4.47</v>
      </c>
      <c r="J1747" s="178">
        <v>4.68</v>
      </c>
      <c r="K1747" s="179">
        <f>MAX(0,((T1747*(365/365))-VLOOKUP(A1747,VBMA!$A:$D,4,0))  /  (T1747* (365/365)   ))</f>
        <v>0.5591506007</v>
      </c>
      <c r="L1747" s="180">
        <f t="shared" ref="L1747:S1747" si="1750">(B1747*(1-$K1747) * (365/365))/100</f>
        <v>0.003747219894</v>
      </c>
      <c r="M1747" s="180">
        <f t="shared" si="1750"/>
        <v>0.004408493993</v>
      </c>
      <c r="N1747" s="180">
        <f t="shared" si="1750"/>
        <v>0.005378362671</v>
      </c>
      <c r="O1747" s="180">
        <f t="shared" si="1750"/>
        <v>0.007714864487</v>
      </c>
      <c r="P1747" s="180">
        <f t="shared" si="1750"/>
        <v>0.01035996088</v>
      </c>
      <c r="Q1747" s="180">
        <f t="shared" si="1750"/>
        <v>0.01199110366</v>
      </c>
      <c r="R1747" s="180">
        <f t="shared" si="1750"/>
        <v>0.01684044705</v>
      </c>
      <c r="S1747" s="180">
        <f t="shared" si="1750"/>
        <v>0.01970596815</v>
      </c>
      <c r="T1747" s="181">
        <f t="shared" si="3"/>
        <v>5.112857143</v>
      </c>
      <c r="U1747" s="182">
        <f t="shared" si="4"/>
        <v>43369</v>
      </c>
      <c r="V1747" s="182">
        <f t="shared" si="5"/>
        <v>43460</v>
      </c>
      <c r="W1747" s="182">
        <f t="shared" si="6"/>
        <v>43550</v>
      </c>
      <c r="X1747" s="181">
        <f t="shared" si="7"/>
        <v>184</v>
      </c>
      <c r="Y1747" s="181">
        <f t="shared" si="8"/>
        <v>275</v>
      </c>
      <c r="Z1747" s="181">
        <f t="shared" si="9"/>
        <v>365</v>
      </c>
      <c r="AA1747" s="155"/>
      <c r="AB1747" s="9"/>
      <c r="AC1747" s="9"/>
      <c r="AD1747" s="9"/>
      <c r="AE1747" s="9"/>
      <c r="AF1747" s="9"/>
      <c r="AG1747" s="9"/>
      <c r="AH1747" s="9"/>
    </row>
    <row r="1748" ht="15.75" customHeight="1">
      <c r="A1748" s="177">
        <v>43182.0</v>
      </c>
      <c r="B1748" s="178">
        <v>0.83</v>
      </c>
      <c r="C1748" s="178">
        <v>1.0</v>
      </c>
      <c r="D1748" s="178">
        <v>1.23</v>
      </c>
      <c r="E1748" s="178">
        <v>1.78</v>
      </c>
      <c r="F1748" s="178">
        <v>2.35</v>
      </c>
      <c r="G1748" s="178">
        <v>2.73</v>
      </c>
      <c r="H1748" s="178">
        <v>3.82</v>
      </c>
      <c r="I1748" s="178">
        <v>4.47</v>
      </c>
      <c r="J1748" s="178">
        <v>4.68</v>
      </c>
      <c r="K1748" s="179">
        <f>MAX(0,((T1748*(365/365))-VLOOKUP(A1748,VBMA!$A:$D,4,0))  /  (T1748* (365/365)   ))</f>
        <v>0.5581726739</v>
      </c>
      <c r="L1748" s="180">
        <f t="shared" ref="L1748:S1748" si="1751">(B1748*(1-$K1748) * (365/365))/100</f>
        <v>0.003667166806</v>
      </c>
      <c r="M1748" s="180">
        <f t="shared" si="1751"/>
        <v>0.004418273261</v>
      </c>
      <c r="N1748" s="180">
        <f t="shared" si="1751"/>
        <v>0.005434476111</v>
      </c>
      <c r="O1748" s="180">
        <f t="shared" si="1751"/>
        <v>0.007864526404</v>
      </c>
      <c r="P1748" s="180">
        <f t="shared" si="1751"/>
        <v>0.01038294216</v>
      </c>
      <c r="Q1748" s="180">
        <f t="shared" si="1751"/>
        <v>0.012061886</v>
      </c>
      <c r="R1748" s="180">
        <f t="shared" si="1751"/>
        <v>0.01687780386</v>
      </c>
      <c r="S1748" s="180">
        <f t="shared" si="1751"/>
        <v>0.01974968148</v>
      </c>
      <c r="T1748" s="181">
        <f t="shared" si="3"/>
        <v>5.112857143</v>
      </c>
      <c r="U1748" s="182">
        <f t="shared" si="4"/>
        <v>43366</v>
      </c>
      <c r="V1748" s="182">
        <f t="shared" si="5"/>
        <v>43457</v>
      </c>
      <c r="W1748" s="182">
        <f t="shared" si="6"/>
        <v>43547</v>
      </c>
      <c r="X1748" s="181">
        <f t="shared" si="7"/>
        <v>184</v>
      </c>
      <c r="Y1748" s="181">
        <f t="shared" si="8"/>
        <v>275</v>
      </c>
      <c r="Z1748" s="181">
        <f t="shared" si="9"/>
        <v>365</v>
      </c>
      <c r="AA1748" s="155"/>
      <c r="AB1748" s="9"/>
      <c r="AC1748" s="9"/>
      <c r="AD1748" s="9"/>
      <c r="AE1748" s="9"/>
      <c r="AF1748" s="9"/>
      <c r="AG1748" s="9"/>
      <c r="AH1748" s="9"/>
    </row>
    <row r="1749" ht="15.75" customHeight="1">
      <c r="A1749" s="177">
        <v>43181.0</v>
      </c>
      <c r="B1749" s="178">
        <v>0.87</v>
      </c>
      <c r="C1749" s="178">
        <v>1.0</v>
      </c>
      <c r="D1749" s="178">
        <v>1.23</v>
      </c>
      <c r="E1749" s="178">
        <v>1.82</v>
      </c>
      <c r="F1749" s="178">
        <v>2.38</v>
      </c>
      <c r="G1749" s="178">
        <v>2.72</v>
      </c>
      <c r="H1749" s="178">
        <v>3.82</v>
      </c>
      <c r="I1749" s="178">
        <v>4.47</v>
      </c>
      <c r="J1749" s="178">
        <v>4.68</v>
      </c>
      <c r="K1749" s="179">
        <f>MAX(0,((T1749*(365/365))-VLOOKUP(A1749,VBMA!$A:$D,4,0))  /  (T1749* (365/365)   ))</f>
        <v>0.5519139424</v>
      </c>
      <c r="L1749" s="180">
        <f t="shared" ref="L1749:S1749" si="1752">(B1749*(1-$K1749) * (365/365))/100</f>
        <v>0.003898348701</v>
      </c>
      <c r="M1749" s="180">
        <f t="shared" si="1752"/>
        <v>0.004480860576</v>
      </c>
      <c r="N1749" s="180">
        <f t="shared" si="1752"/>
        <v>0.005511458508</v>
      </c>
      <c r="O1749" s="180">
        <f t="shared" si="1752"/>
        <v>0.008155166248</v>
      </c>
      <c r="P1749" s="180">
        <f t="shared" si="1752"/>
        <v>0.01066444817</v>
      </c>
      <c r="Q1749" s="180">
        <f t="shared" si="1752"/>
        <v>0.01218794077</v>
      </c>
      <c r="R1749" s="180">
        <f t="shared" si="1752"/>
        <v>0.0171168874</v>
      </c>
      <c r="S1749" s="180">
        <f t="shared" si="1752"/>
        <v>0.02002944677</v>
      </c>
      <c r="T1749" s="181">
        <f t="shared" si="3"/>
        <v>5.112857143</v>
      </c>
      <c r="U1749" s="182">
        <f t="shared" si="4"/>
        <v>43365</v>
      </c>
      <c r="V1749" s="182">
        <f t="shared" si="5"/>
        <v>43456</v>
      </c>
      <c r="W1749" s="182">
        <f t="shared" si="6"/>
        <v>43546</v>
      </c>
      <c r="X1749" s="181">
        <f t="shared" si="7"/>
        <v>184</v>
      </c>
      <c r="Y1749" s="181">
        <f t="shared" si="8"/>
        <v>275</v>
      </c>
      <c r="Z1749" s="181">
        <f t="shared" si="9"/>
        <v>365</v>
      </c>
      <c r="AA1749" s="155"/>
      <c r="AB1749" s="9"/>
      <c r="AC1749" s="9"/>
      <c r="AD1749" s="9"/>
      <c r="AE1749" s="9"/>
      <c r="AF1749" s="9"/>
      <c r="AG1749" s="9"/>
      <c r="AH1749" s="9"/>
    </row>
    <row r="1750" ht="15.75" customHeight="1">
      <c r="A1750" s="177">
        <v>43180.0</v>
      </c>
      <c r="B1750" s="178">
        <v>0.92</v>
      </c>
      <c r="C1750" s="178">
        <v>1.07</v>
      </c>
      <c r="D1750" s="178">
        <v>1.27</v>
      </c>
      <c r="E1750" s="178">
        <v>1.9</v>
      </c>
      <c r="F1750" s="178">
        <v>2.42</v>
      </c>
      <c r="G1750" s="178">
        <v>2.78</v>
      </c>
      <c r="H1750" s="178">
        <v>3.82</v>
      </c>
      <c r="I1750" s="178">
        <v>4.48</v>
      </c>
      <c r="J1750" s="178">
        <v>4.68</v>
      </c>
      <c r="K1750" s="179">
        <f>MAX(0,((T1750*(365/365))-VLOOKUP(A1750,VBMA!$A:$D,4,0))  /  (T1750* (365/365)   ))</f>
        <v>0.5526762011</v>
      </c>
      <c r="L1750" s="180">
        <f t="shared" ref="L1750:S1750" si="1753">(B1750*(1-$K1750) * (365/365))/100</f>
        <v>0.00411537895</v>
      </c>
      <c r="M1750" s="180">
        <f t="shared" si="1753"/>
        <v>0.004786364648</v>
      </c>
      <c r="N1750" s="180">
        <f t="shared" si="1753"/>
        <v>0.005681012246</v>
      </c>
      <c r="O1750" s="180">
        <f t="shared" si="1753"/>
        <v>0.008499152179</v>
      </c>
      <c r="P1750" s="180">
        <f t="shared" si="1753"/>
        <v>0.01082523593</v>
      </c>
      <c r="Q1750" s="180">
        <f t="shared" si="1753"/>
        <v>0.01243560161</v>
      </c>
      <c r="R1750" s="180">
        <f t="shared" si="1753"/>
        <v>0.01708776912</v>
      </c>
      <c r="S1750" s="180">
        <f t="shared" si="1753"/>
        <v>0.02004010619</v>
      </c>
      <c r="T1750" s="181">
        <f t="shared" si="3"/>
        <v>5.132747253</v>
      </c>
      <c r="U1750" s="182">
        <f t="shared" si="4"/>
        <v>43364</v>
      </c>
      <c r="V1750" s="182">
        <f t="shared" si="5"/>
        <v>43455</v>
      </c>
      <c r="W1750" s="182">
        <f t="shared" si="6"/>
        <v>43545</v>
      </c>
      <c r="X1750" s="181">
        <f t="shared" si="7"/>
        <v>184</v>
      </c>
      <c r="Y1750" s="181">
        <f t="shared" si="8"/>
        <v>275</v>
      </c>
      <c r="Z1750" s="181">
        <f t="shared" si="9"/>
        <v>365</v>
      </c>
      <c r="AA1750" s="155"/>
      <c r="AB1750" s="9"/>
      <c r="AC1750" s="9"/>
      <c r="AD1750" s="9"/>
      <c r="AE1750" s="9"/>
      <c r="AF1750" s="9"/>
      <c r="AG1750" s="9"/>
      <c r="AH1750" s="9"/>
    </row>
    <row r="1751" ht="15.75" customHeight="1">
      <c r="A1751" s="177">
        <v>43179.0</v>
      </c>
      <c r="B1751" s="178">
        <v>0.93</v>
      </c>
      <c r="C1751" s="178">
        <v>1.08</v>
      </c>
      <c r="D1751" s="178">
        <v>1.33</v>
      </c>
      <c r="E1751" s="178">
        <v>1.93</v>
      </c>
      <c r="F1751" s="178">
        <v>2.43</v>
      </c>
      <c r="G1751" s="178">
        <v>2.85</v>
      </c>
      <c r="H1751" s="178">
        <v>3.83</v>
      </c>
      <c r="I1751" s="178">
        <v>4.48</v>
      </c>
      <c r="J1751" s="178">
        <v>4.68</v>
      </c>
      <c r="K1751" s="179">
        <f>MAX(0,((T1751*(365/365))-VLOOKUP(A1751,VBMA!$A:$D,4,0))  /  (T1751* (365/365)   ))</f>
        <v>0.552983826</v>
      </c>
      <c r="L1751" s="180">
        <f t="shared" ref="L1751:S1751" si="1754">(B1751*(1-$K1751) * (365/365))/100</f>
        <v>0.004157250418</v>
      </c>
      <c r="M1751" s="180">
        <f t="shared" si="1754"/>
        <v>0.004827774679</v>
      </c>
      <c r="N1751" s="180">
        <f t="shared" si="1754"/>
        <v>0.005945315114</v>
      </c>
      <c r="O1751" s="180">
        <f t="shared" si="1754"/>
        <v>0.008627412158</v>
      </c>
      <c r="P1751" s="180">
        <f t="shared" si="1754"/>
        <v>0.01086249303</v>
      </c>
      <c r="Q1751" s="180">
        <f t="shared" si="1754"/>
        <v>0.01273996096</v>
      </c>
      <c r="R1751" s="180">
        <f t="shared" si="1754"/>
        <v>0.01712071946</v>
      </c>
      <c r="S1751" s="180">
        <f t="shared" si="1754"/>
        <v>0.0200263246</v>
      </c>
      <c r="T1751" s="181">
        <f t="shared" si="3"/>
        <v>5.122857143</v>
      </c>
      <c r="U1751" s="182">
        <f t="shared" si="4"/>
        <v>43363</v>
      </c>
      <c r="V1751" s="182">
        <f t="shared" si="5"/>
        <v>43454</v>
      </c>
      <c r="W1751" s="182">
        <f t="shared" si="6"/>
        <v>43544</v>
      </c>
      <c r="X1751" s="181">
        <f t="shared" si="7"/>
        <v>184</v>
      </c>
      <c r="Y1751" s="181">
        <f t="shared" si="8"/>
        <v>275</v>
      </c>
      <c r="Z1751" s="181">
        <f t="shared" si="9"/>
        <v>365</v>
      </c>
      <c r="AA1751" s="155"/>
      <c r="AB1751" s="9"/>
      <c r="AC1751" s="9"/>
      <c r="AD1751" s="9"/>
      <c r="AE1751" s="9"/>
      <c r="AF1751" s="9"/>
      <c r="AG1751" s="9"/>
      <c r="AH1751" s="9"/>
    </row>
    <row r="1752" ht="15.75" customHeight="1">
      <c r="A1752" s="177">
        <v>43178.0</v>
      </c>
      <c r="B1752" s="178">
        <v>0.97</v>
      </c>
      <c r="C1752" s="178">
        <v>1.1</v>
      </c>
      <c r="D1752" s="178">
        <v>1.37</v>
      </c>
      <c r="E1752" s="178">
        <v>1.94</v>
      </c>
      <c r="F1752" s="178">
        <v>2.47</v>
      </c>
      <c r="G1752" s="178">
        <v>2.9</v>
      </c>
      <c r="H1752" s="178">
        <v>3.85</v>
      </c>
      <c r="I1752" s="178">
        <v>4.48</v>
      </c>
      <c r="J1752" s="178">
        <v>4.68</v>
      </c>
      <c r="K1752" s="179">
        <f>MAX(0,((T1752*(365/365))-VLOOKUP(A1752,VBMA!$A:$D,4,0))  /  (T1752* (365/365)   ))</f>
        <v>0.5516430509</v>
      </c>
      <c r="L1752" s="180">
        <f t="shared" ref="L1752:S1752" si="1755">(B1752*(1-$K1752) * (365/365))/100</f>
        <v>0.004349062406</v>
      </c>
      <c r="M1752" s="180">
        <f t="shared" si="1755"/>
        <v>0.00493192644</v>
      </c>
      <c r="N1752" s="180">
        <f t="shared" si="1755"/>
        <v>0.006142490202</v>
      </c>
      <c r="O1752" s="180">
        <f t="shared" si="1755"/>
        <v>0.008698124812</v>
      </c>
      <c r="P1752" s="180">
        <f t="shared" si="1755"/>
        <v>0.01107441664</v>
      </c>
      <c r="Q1752" s="180">
        <f t="shared" si="1755"/>
        <v>0.01300235152</v>
      </c>
      <c r="R1752" s="180">
        <f t="shared" si="1755"/>
        <v>0.01726174254</v>
      </c>
      <c r="S1752" s="180">
        <f t="shared" si="1755"/>
        <v>0.02008639132</v>
      </c>
      <c r="T1752" s="181">
        <f t="shared" si="3"/>
        <v>5.103076923</v>
      </c>
      <c r="U1752" s="182">
        <f t="shared" si="4"/>
        <v>43362</v>
      </c>
      <c r="V1752" s="182">
        <f t="shared" si="5"/>
        <v>43453</v>
      </c>
      <c r="W1752" s="182">
        <f t="shared" si="6"/>
        <v>43543</v>
      </c>
      <c r="X1752" s="181">
        <f t="shared" si="7"/>
        <v>184</v>
      </c>
      <c r="Y1752" s="181">
        <f t="shared" si="8"/>
        <v>275</v>
      </c>
      <c r="Z1752" s="181">
        <f t="shared" si="9"/>
        <v>365</v>
      </c>
      <c r="AA1752" s="155"/>
      <c r="AB1752" s="9"/>
      <c r="AC1752" s="9"/>
      <c r="AD1752" s="9"/>
      <c r="AE1752" s="9"/>
      <c r="AF1752" s="9"/>
      <c r="AG1752" s="9"/>
      <c r="AH1752" s="9"/>
    </row>
    <row r="1753" ht="15.75" customHeight="1">
      <c r="A1753" s="177">
        <v>43175.0</v>
      </c>
      <c r="B1753" s="178">
        <v>0.98</v>
      </c>
      <c r="C1753" s="178">
        <v>1.12</v>
      </c>
      <c r="D1753" s="178">
        <v>1.42</v>
      </c>
      <c r="E1753" s="178">
        <v>1.95</v>
      </c>
      <c r="F1753" s="178">
        <v>2.48</v>
      </c>
      <c r="G1753" s="178">
        <v>2.95</v>
      </c>
      <c r="H1753" s="178">
        <v>3.82</v>
      </c>
      <c r="I1753" s="178">
        <v>4.5</v>
      </c>
      <c r="J1753" s="178">
        <v>4.72</v>
      </c>
      <c r="K1753" s="179">
        <f>MAX(0,((T1753*(365/365))-VLOOKUP(A1753,VBMA!$A:$D,4,0))  /  (T1753* (365/365)   ))</f>
        <v>0.5520565116</v>
      </c>
      <c r="L1753" s="180">
        <f t="shared" ref="L1753:S1753" si="1756">(B1753*(1-$K1753) * (365/365))/100</f>
        <v>0.004389846187</v>
      </c>
      <c r="M1753" s="180">
        <f t="shared" si="1756"/>
        <v>0.00501696707</v>
      </c>
      <c r="N1753" s="180">
        <f t="shared" si="1756"/>
        <v>0.006360797536</v>
      </c>
      <c r="O1753" s="180">
        <f t="shared" si="1756"/>
        <v>0.008734898024</v>
      </c>
      <c r="P1753" s="180">
        <f t="shared" si="1756"/>
        <v>0.01110899851</v>
      </c>
      <c r="Q1753" s="180">
        <f t="shared" si="1756"/>
        <v>0.01321433291</v>
      </c>
      <c r="R1753" s="180">
        <f t="shared" si="1756"/>
        <v>0.01711144126</v>
      </c>
      <c r="S1753" s="180">
        <f t="shared" si="1756"/>
        <v>0.02015745698</v>
      </c>
      <c r="T1753" s="181">
        <f t="shared" si="3"/>
        <v>5.172527473</v>
      </c>
      <c r="U1753" s="182">
        <f t="shared" si="4"/>
        <v>43359</v>
      </c>
      <c r="V1753" s="182">
        <f t="shared" si="5"/>
        <v>43450</v>
      </c>
      <c r="W1753" s="182">
        <f t="shared" si="6"/>
        <v>43540</v>
      </c>
      <c r="X1753" s="181">
        <f t="shared" si="7"/>
        <v>184</v>
      </c>
      <c r="Y1753" s="181">
        <f t="shared" si="8"/>
        <v>275</v>
      </c>
      <c r="Z1753" s="181">
        <f t="shared" si="9"/>
        <v>365</v>
      </c>
      <c r="AA1753" s="155"/>
      <c r="AB1753" s="9"/>
      <c r="AC1753" s="9"/>
      <c r="AD1753" s="9"/>
      <c r="AE1753" s="9"/>
      <c r="AF1753" s="9"/>
      <c r="AG1753" s="9"/>
      <c r="AH1753" s="9"/>
    </row>
    <row r="1754" ht="15.75" customHeight="1">
      <c r="A1754" s="177">
        <v>43174.0</v>
      </c>
      <c r="B1754" s="178">
        <v>1.02</v>
      </c>
      <c r="C1754" s="178">
        <v>1.16</v>
      </c>
      <c r="D1754" s="178">
        <v>1.46</v>
      </c>
      <c r="E1754" s="178">
        <v>1.98</v>
      </c>
      <c r="F1754" s="178">
        <v>2.56</v>
      </c>
      <c r="G1754" s="178">
        <v>2.94</v>
      </c>
      <c r="H1754" s="178">
        <v>3.98</v>
      </c>
      <c r="I1754" s="178">
        <v>4.55</v>
      </c>
      <c r="J1754" s="178">
        <v>4.73</v>
      </c>
      <c r="K1754" s="179">
        <f>MAX(0,((T1754*(365/365))-VLOOKUP(A1754,VBMA!$A:$D,4,0))  /  (T1754* (365/365)   ))</f>
        <v>0.5392801117</v>
      </c>
      <c r="L1754" s="180">
        <f t="shared" ref="L1754:S1754" si="1757">(B1754*(1-$K1754) * (365/365))/100</f>
        <v>0.00469934286</v>
      </c>
      <c r="M1754" s="180">
        <f t="shared" si="1757"/>
        <v>0.005344350704</v>
      </c>
      <c r="N1754" s="180">
        <f t="shared" si="1757"/>
        <v>0.006726510369</v>
      </c>
      <c r="O1754" s="180">
        <f t="shared" si="1757"/>
        <v>0.009122253787</v>
      </c>
      <c r="P1754" s="180">
        <f t="shared" si="1757"/>
        <v>0.01179442914</v>
      </c>
      <c r="Q1754" s="180">
        <f t="shared" si="1757"/>
        <v>0.01354516471</v>
      </c>
      <c r="R1754" s="180">
        <f t="shared" si="1757"/>
        <v>0.01833665155</v>
      </c>
      <c r="S1754" s="180">
        <f t="shared" si="1757"/>
        <v>0.02096275492</v>
      </c>
      <c r="T1754" s="181">
        <f t="shared" si="3"/>
        <v>5.113736264</v>
      </c>
      <c r="U1754" s="182">
        <f t="shared" si="4"/>
        <v>43358</v>
      </c>
      <c r="V1754" s="182">
        <f t="shared" si="5"/>
        <v>43449</v>
      </c>
      <c r="W1754" s="182">
        <f t="shared" si="6"/>
        <v>43539</v>
      </c>
      <c r="X1754" s="181">
        <f t="shared" si="7"/>
        <v>184</v>
      </c>
      <c r="Y1754" s="181">
        <f t="shared" si="8"/>
        <v>275</v>
      </c>
      <c r="Z1754" s="181">
        <f t="shared" si="9"/>
        <v>365</v>
      </c>
      <c r="AA1754" s="155"/>
      <c r="AB1754" s="9"/>
      <c r="AC1754" s="9"/>
      <c r="AD1754" s="9"/>
      <c r="AE1754" s="9"/>
      <c r="AF1754" s="9"/>
      <c r="AG1754" s="9"/>
      <c r="AH1754" s="9"/>
    </row>
    <row r="1755" ht="15.75" customHeight="1">
      <c r="A1755" s="177">
        <v>43173.0</v>
      </c>
      <c r="B1755" s="178">
        <v>1.02</v>
      </c>
      <c r="C1755" s="178">
        <v>1.18</v>
      </c>
      <c r="D1755" s="178">
        <v>1.48</v>
      </c>
      <c r="E1755" s="178">
        <v>2.02</v>
      </c>
      <c r="F1755" s="178">
        <v>2.6</v>
      </c>
      <c r="G1755" s="178">
        <v>2.98</v>
      </c>
      <c r="H1755" s="178">
        <v>4.0</v>
      </c>
      <c r="I1755" s="178">
        <v>4.55</v>
      </c>
      <c r="J1755" s="178">
        <v>4.73</v>
      </c>
      <c r="K1755" s="179">
        <f>MAX(0,((T1755*(365/365))-VLOOKUP(A1755,VBMA!$A:$D,4,0))  /  (T1755* (365/365)   ))</f>
        <v>0.5345464351</v>
      </c>
      <c r="L1755" s="180">
        <f t="shared" ref="L1755:S1755" si="1758">(B1755*(1-$K1755) * (365/365))/100</f>
        <v>0.004747626362</v>
      </c>
      <c r="M1755" s="180">
        <f t="shared" si="1758"/>
        <v>0.005492352066</v>
      </c>
      <c r="N1755" s="180">
        <f t="shared" si="1758"/>
        <v>0.00688871276</v>
      </c>
      <c r="O1755" s="180">
        <f t="shared" si="1758"/>
        <v>0.009402162011</v>
      </c>
      <c r="P1755" s="180">
        <f t="shared" si="1758"/>
        <v>0.01210179269</v>
      </c>
      <c r="Q1755" s="180">
        <f t="shared" si="1758"/>
        <v>0.01387051623</v>
      </c>
      <c r="R1755" s="180">
        <f t="shared" si="1758"/>
        <v>0.0186181426</v>
      </c>
      <c r="S1755" s="180">
        <f t="shared" si="1758"/>
        <v>0.0211781372</v>
      </c>
      <c r="T1755" s="181">
        <f t="shared" si="3"/>
        <v>5.093956044</v>
      </c>
      <c r="U1755" s="182">
        <f t="shared" si="4"/>
        <v>43357</v>
      </c>
      <c r="V1755" s="182">
        <f t="shared" si="5"/>
        <v>43448</v>
      </c>
      <c r="W1755" s="182">
        <f t="shared" si="6"/>
        <v>43538</v>
      </c>
      <c r="X1755" s="181">
        <f t="shared" si="7"/>
        <v>184</v>
      </c>
      <c r="Y1755" s="181">
        <f t="shared" si="8"/>
        <v>275</v>
      </c>
      <c r="Z1755" s="181">
        <f t="shared" si="9"/>
        <v>365</v>
      </c>
      <c r="AA1755" s="155"/>
      <c r="AB1755" s="9"/>
      <c r="AC1755" s="9"/>
      <c r="AD1755" s="9"/>
      <c r="AE1755" s="9"/>
      <c r="AF1755" s="9"/>
      <c r="AG1755" s="9"/>
      <c r="AH1755" s="9"/>
    </row>
    <row r="1756" ht="15.75" customHeight="1">
      <c r="A1756" s="177">
        <v>43172.0</v>
      </c>
      <c r="B1756" s="178">
        <v>1.04</v>
      </c>
      <c r="C1756" s="178">
        <v>1.21</v>
      </c>
      <c r="D1756" s="178">
        <v>1.51</v>
      </c>
      <c r="E1756" s="178">
        <v>2.07</v>
      </c>
      <c r="F1756" s="178">
        <v>2.61</v>
      </c>
      <c r="G1756" s="178">
        <v>2.97</v>
      </c>
      <c r="H1756" s="178">
        <v>3.9</v>
      </c>
      <c r="I1756" s="178">
        <v>4.52</v>
      </c>
      <c r="J1756" s="178">
        <v>4.7</v>
      </c>
      <c r="K1756" s="179">
        <f>MAX(0,((T1756*(365/365))-VLOOKUP(A1756,VBMA!$A:$D,4,0))  /  (T1756* (365/365)   ))</f>
        <v>0.5345971057</v>
      </c>
      <c r="L1756" s="180">
        <f t="shared" ref="L1756:S1756" si="1759">(B1756*(1-$K1756) * (365/365))/100</f>
        <v>0.004840190101</v>
      </c>
      <c r="M1756" s="180">
        <f t="shared" si="1759"/>
        <v>0.005631375021</v>
      </c>
      <c r="N1756" s="180">
        <f t="shared" si="1759"/>
        <v>0.007027583704</v>
      </c>
      <c r="O1756" s="180">
        <f t="shared" si="1759"/>
        <v>0.009633839913</v>
      </c>
      <c r="P1756" s="180">
        <f t="shared" si="1759"/>
        <v>0.01214701554</v>
      </c>
      <c r="Q1756" s="180">
        <f t="shared" si="1759"/>
        <v>0.01382246596</v>
      </c>
      <c r="R1756" s="180">
        <f t="shared" si="1759"/>
        <v>0.01815071288</v>
      </c>
      <c r="S1756" s="180">
        <f t="shared" si="1759"/>
        <v>0.02103621082</v>
      </c>
      <c r="T1756" s="181">
        <f t="shared" si="3"/>
        <v>5.133186813</v>
      </c>
      <c r="U1756" s="182">
        <f t="shared" si="4"/>
        <v>43356</v>
      </c>
      <c r="V1756" s="182">
        <f t="shared" si="5"/>
        <v>43447</v>
      </c>
      <c r="W1756" s="182">
        <f t="shared" si="6"/>
        <v>43537</v>
      </c>
      <c r="X1756" s="181">
        <f t="shared" si="7"/>
        <v>184</v>
      </c>
      <c r="Y1756" s="181">
        <f t="shared" si="8"/>
        <v>275</v>
      </c>
      <c r="Z1756" s="181">
        <f t="shared" si="9"/>
        <v>365</v>
      </c>
      <c r="AA1756" s="155"/>
      <c r="AB1756" s="9"/>
      <c r="AC1756" s="9"/>
      <c r="AD1756" s="9"/>
      <c r="AE1756" s="9"/>
      <c r="AF1756" s="9"/>
      <c r="AG1756" s="9"/>
      <c r="AH1756" s="9"/>
    </row>
    <row r="1757" ht="15.75" customHeight="1">
      <c r="A1757" s="177">
        <v>43171.0</v>
      </c>
      <c r="B1757" s="178">
        <v>1.04</v>
      </c>
      <c r="C1757" s="178">
        <v>1.2</v>
      </c>
      <c r="D1757" s="178">
        <v>1.56</v>
      </c>
      <c r="E1757" s="178">
        <v>2.18</v>
      </c>
      <c r="F1757" s="178">
        <v>2.72</v>
      </c>
      <c r="G1757" s="178">
        <v>3.06</v>
      </c>
      <c r="H1757" s="178">
        <v>4.0</v>
      </c>
      <c r="I1757" s="178">
        <v>4.5</v>
      </c>
      <c r="J1757" s="178">
        <v>4.73</v>
      </c>
      <c r="K1757" s="179">
        <f>MAX(0,((T1757*(365/365))-VLOOKUP(A1757,VBMA!$A:$D,4,0))  /  (T1757* (365/365)   ))</f>
        <v>0.5162684268</v>
      </c>
      <c r="L1757" s="180">
        <f t="shared" ref="L1757:S1757" si="1760">(B1757*(1-$K1757) * (365/365))/100</f>
        <v>0.005030808361</v>
      </c>
      <c r="M1757" s="180">
        <f t="shared" si="1760"/>
        <v>0.005804778878</v>
      </c>
      <c r="N1757" s="180">
        <f t="shared" si="1760"/>
        <v>0.007546212541</v>
      </c>
      <c r="O1757" s="180">
        <f t="shared" si="1760"/>
        <v>0.01054534829</v>
      </c>
      <c r="P1757" s="180">
        <f t="shared" si="1760"/>
        <v>0.01315749879</v>
      </c>
      <c r="Q1757" s="180">
        <f t="shared" si="1760"/>
        <v>0.01480218614</v>
      </c>
      <c r="R1757" s="180">
        <f t="shared" si="1760"/>
        <v>0.01934926293</v>
      </c>
      <c r="S1757" s="180">
        <f t="shared" si="1760"/>
        <v>0.02176792079</v>
      </c>
      <c r="T1757" s="181">
        <f t="shared" si="3"/>
        <v>4.994505495</v>
      </c>
      <c r="U1757" s="182">
        <f t="shared" si="4"/>
        <v>43355</v>
      </c>
      <c r="V1757" s="182">
        <f t="shared" si="5"/>
        <v>43446</v>
      </c>
      <c r="W1757" s="182">
        <f t="shared" si="6"/>
        <v>43536</v>
      </c>
      <c r="X1757" s="181">
        <f t="shared" si="7"/>
        <v>184</v>
      </c>
      <c r="Y1757" s="181">
        <f t="shared" si="8"/>
        <v>275</v>
      </c>
      <c r="Z1757" s="181">
        <f t="shared" si="9"/>
        <v>365</v>
      </c>
      <c r="AA1757" s="155"/>
      <c r="AB1757" s="9"/>
      <c r="AC1757" s="9"/>
      <c r="AD1757" s="9"/>
      <c r="AE1757" s="9"/>
      <c r="AF1757" s="9"/>
      <c r="AG1757" s="9"/>
      <c r="AH1757" s="9"/>
    </row>
    <row r="1758" ht="15.75" customHeight="1">
      <c r="A1758" s="177">
        <v>43168.0</v>
      </c>
      <c r="B1758" s="178">
        <v>1.08</v>
      </c>
      <c r="C1758" s="178">
        <v>1.3</v>
      </c>
      <c r="D1758" s="178">
        <v>1.55</v>
      </c>
      <c r="E1758" s="178">
        <v>2.12</v>
      </c>
      <c r="F1758" s="178">
        <v>2.65</v>
      </c>
      <c r="G1758" s="178">
        <v>2.97</v>
      </c>
      <c r="H1758" s="178">
        <v>3.95</v>
      </c>
      <c r="I1758" s="178">
        <v>4.48</v>
      </c>
      <c r="J1758" s="178">
        <v>4.68</v>
      </c>
      <c r="K1758" s="179">
        <f>MAX(0,((T1758*(365/365))-VLOOKUP(A1758,VBMA!$A:$D,4,0))  /  (T1758* (365/365)   ))</f>
        <v>0.5198010453</v>
      </c>
      <c r="L1758" s="180">
        <f t="shared" ref="L1758:S1758" si="1761">(B1758*(1-$K1758) * (365/365))/100</f>
        <v>0.005186148711</v>
      </c>
      <c r="M1758" s="180">
        <f t="shared" si="1761"/>
        <v>0.006242586411</v>
      </c>
      <c r="N1758" s="180">
        <f t="shared" si="1761"/>
        <v>0.007443083798</v>
      </c>
      <c r="O1758" s="180">
        <f t="shared" si="1761"/>
        <v>0.01018021784</v>
      </c>
      <c r="P1758" s="180">
        <f t="shared" si="1761"/>
        <v>0.0127252723</v>
      </c>
      <c r="Q1758" s="180">
        <f t="shared" si="1761"/>
        <v>0.01426190896</v>
      </c>
      <c r="R1758" s="180">
        <f t="shared" si="1761"/>
        <v>0.01896785871</v>
      </c>
      <c r="S1758" s="180">
        <f t="shared" si="1761"/>
        <v>0.02151291317</v>
      </c>
      <c r="T1758" s="181">
        <f t="shared" si="3"/>
        <v>5.004175824</v>
      </c>
      <c r="U1758" s="182">
        <f t="shared" si="4"/>
        <v>43352</v>
      </c>
      <c r="V1758" s="182">
        <f t="shared" si="5"/>
        <v>43443</v>
      </c>
      <c r="W1758" s="182">
        <f t="shared" si="6"/>
        <v>43533</v>
      </c>
      <c r="X1758" s="181">
        <f t="shared" si="7"/>
        <v>184</v>
      </c>
      <c r="Y1758" s="181">
        <f t="shared" si="8"/>
        <v>275</v>
      </c>
      <c r="Z1758" s="181">
        <f t="shared" si="9"/>
        <v>365</v>
      </c>
      <c r="AA1758" s="155"/>
      <c r="AB1758" s="9"/>
      <c r="AC1758" s="9"/>
      <c r="AD1758" s="9"/>
      <c r="AE1758" s="9"/>
      <c r="AF1758" s="9"/>
      <c r="AG1758" s="9"/>
      <c r="AH1758" s="9"/>
    </row>
    <row r="1759" ht="15.75" customHeight="1">
      <c r="A1759" s="177">
        <v>43167.0</v>
      </c>
      <c r="B1759" s="178">
        <v>1.04</v>
      </c>
      <c r="C1759" s="178">
        <v>1.23</v>
      </c>
      <c r="D1759" s="178">
        <v>1.53</v>
      </c>
      <c r="E1759" s="178">
        <v>2.13</v>
      </c>
      <c r="F1759" s="178">
        <v>2.71</v>
      </c>
      <c r="G1759" s="178">
        <v>3.0</v>
      </c>
      <c r="H1759" s="178">
        <v>3.94</v>
      </c>
      <c r="I1759" s="178">
        <v>4.48</v>
      </c>
      <c r="J1759" s="178">
        <v>4.7</v>
      </c>
      <c r="K1759" s="179">
        <f>MAX(0,((T1759*(365/365))-VLOOKUP(A1759,VBMA!$A:$D,4,0))  /  (T1759* (365/365)   ))</f>
        <v>0.5319168055</v>
      </c>
      <c r="L1759" s="180">
        <f t="shared" ref="L1759:S1759" si="1762">(B1759*(1-$K1759) * (365/365))/100</f>
        <v>0.004868065223</v>
      </c>
      <c r="M1759" s="180">
        <f t="shared" si="1762"/>
        <v>0.005757423293</v>
      </c>
      <c r="N1759" s="180">
        <f t="shared" si="1762"/>
        <v>0.007161672876</v>
      </c>
      <c r="O1759" s="180">
        <f t="shared" si="1762"/>
        <v>0.009970172043</v>
      </c>
      <c r="P1759" s="180">
        <f t="shared" si="1762"/>
        <v>0.01268505457</v>
      </c>
      <c r="Q1759" s="180">
        <f t="shared" si="1762"/>
        <v>0.01404249584</v>
      </c>
      <c r="R1759" s="180">
        <f t="shared" si="1762"/>
        <v>0.01844247786</v>
      </c>
      <c r="S1759" s="180">
        <f t="shared" si="1762"/>
        <v>0.02097012711</v>
      </c>
      <c r="T1759" s="181">
        <f t="shared" si="3"/>
        <v>5.014065934</v>
      </c>
      <c r="U1759" s="182">
        <f t="shared" si="4"/>
        <v>43351</v>
      </c>
      <c r="V1759" s="182">
        <f t="shared" si="5"/>
        <v>43442</v>
      </c>
      <c r="W1759" s="182">
        <f t="shared" si="6"/>
        <v>43532</v>
      </c>
      <c r="X1759" s="181">
        <f t="shared" si="7"/>
        <v>184</v>
      </c>
      <c r="Y1759" s="181">
        <f t="shared" si="8"/>
        <v>275</v>
      </c>
      <c r="Z1759" s="181">
        <f t="shared" si="9"/>
        <v>365</v>
      </c>
      <c r="AA1759" s="155"/>
      <c r="AB1759" s="9"/>
      <c r="AC1759" s="9"/>
      <c r="AD1759" s="9"/>
      <c r="AE1759" s="9"/>
      <c r="AF1759" s="9"/>
      <c r="AG1759" s="9"/>
      <c r="AH1759" s="9"/>
    </row>
    <row r="1760" ht="15.75" customHeight="1">
      <c r="A1760" s="177">
        <v>43166.0</v>
      </c>
      <c r="B1760" s="178">
        <v>0.97</v>
      </c>
      <c r="C1760" s="178">
        <v>1.13</v>
      </c>
      <c r="D1760" s="178">
        <v>1.4</v>
      </c>
      <c r="E1760" s="178">
        <v>2.07</v>
      </c>
      <c r="F1760" s="178">
        <v>2.75</v>
      </c>
      <c r="G1760" s="178">
        <v>3.07</v>
      </c>
      <c r="H1760" s="178">
        <v>4.0</v>
      </c>
      <c r="I1760" s="178">
        <v>4.5</v>
      </c>
      <c r="J1760" s="178">
        <v>4.73</v>
      </c>
      <c r="K1760" s="179">
        <f>MAX(0,((T1760*(365/365))-VLOOKUP(A1760,VBMA!$A:$D,4,0))  /  (T1760* (365/365)   ))</f>
        <v>0.5378921892</v>
      </c>
      <c r="L1760" s="180">
        <f t="shared" ref="L1760:S1760" si="1763">(B1760*(1-$K1760) * (365/365))/100</f>
        <v>0.004482445765</v>
      </c>
      <c r="M1760" s="180">
        <f t="shared" si="1763"/>
        <v>0.005221818262</v>
      </c>
      <c r="N1760" s="180">
        <f t="shared" si="1763"/>
        <v>0.006469509351</v>
      </c>
      <c r="O1760" s="180">
        <f t="shared" si="1763"/>
        <v>0.009565631683</v>
      </c>
      <c r="P1760" s="180">
        <f t="shared" si="1763"/>
        <v>0.0127079648</v>
      </c>
      <c r="Q1760" s="180">
        <f t="shared" si="1763"/>
        <v>0.01418670979</v>
      </c>
      <c r="R1760" s="180">
        <f t="shared" si="1763"/>
        <v>0.01848431243</v>
      </c>
      <c r="S1760" s="180">
        <f t="shared" si="1763"/>
        <v>0.02079485149</v>
      </c>
      <c r="T1760" s="181">
        <f t="shared" si="3"/>
        <v>4.994505495</v>
      </c>
      <c r="U1760" s="182">
        <f t="shared" si="4"/>
        <v>43350</v>
      </c>
      <c r="V1760" s="182">
        <f t="shared" si="5"/>
        <v>43441</v>
      </c>
      <c r="W1760" s="182">
        <f t="shared" si="6"/>
        <v>43531</v>
      </c>
      <c r="X1760" s="181">
        <f t="shared" si="7"/>
        <v>184</v>
      </c>
      <c r="Y1760" s="181">
        <f t="shared" si="8"/>
        <v>275</v>
      </c>
      <c r="Z1760" s="181">
        <f t="shared" si="9"/>
        <v>365</v>
      </c>
      <c r="AA1760" s="155"/>
      <c r="AB1760" s="9"/>
      <c r="AC1760" s="9"/>
      <c r="AD1760" s="9"/>
      <c r="AE1760" s="9"/>
      <c r="AF1760" s="9"/>
      <c r="AG1760" s="9"/>
      <c r="AH1760" s="9"/>
    </row>
    <row r="1761" ht="15.75" customHeight="1">
      <c r="A1761" s="177">
        <v>43165.0</v>
      </c>
      <c r="B1761" s="178">
        <v>1.06</v>
      </c>
      <c r="C1761" s="178">
        <v>1.29</v>
      </c>
      <c r="D1761" s="178">
        <v>1.57</v>
      </c>
      <c r="E1761" s="178">
        <v>2.24</v>
      </c>
      <c r="F1761" s="178">
        <v>2.77</v>
      </c>
      <c r="G1761" s="178">
        <v>3.07</v>
      </c>
      <c r="H1761" s="178">
        <v>3.98</v>
      </c>
      <c r="I1761" s="178">
        <v>4.55</v>
      </c>
      <c r="J1761" s="178">
        <v>4.77</v>
      </c>
      <c r="K1761" s="179">
        <f>MAX(0,((T1761*(365/365))-VLOOKUP(A1761,VBMA!$A:$D,4,0))  /  (T1761* (365/365)   ))</f>
        <v>0.5512087676</v>
      </c>
      <c r="L1761" s="180">
        <f t="shared" ref="L1761:S1761" si="1764">(B1761*(1-$K1761) * (365/365))/100</f>
        <v>0.004757187064</v>
      </c>
      <c r="M1761" s="180">
        <f t="shared" si="1764"/>
        <v>0.005789406898</v>
      </c>
      <c r="N1761" s="180">
        <f t="shared" si="1764"/>
        <v>0.007046022349</v>
      </c>
      <c r="O1761" s="180">
        <f t="shared" si="1764"/>
        <v>0.01005292361</v>
      </c>
      <c r="P1761" s="180">
        <f t="shared" si="1764"/>
        <v>0.01243151714</v>
      </c>
      <c r="Q1761" s="180">
        <f t="shared" si="1764"/>
        <v>0.01377789083</v>
      </c>
      <c r="R1761" s="180">
        <f t="shared" si="1764"/>
        <v>0.01786189105</v>
      </c>
      <c r="S1761" s="180">
        <f t="shared" si="1764"/>
        <v>0.02042000107</v>
      </c>
      <c r="T1761" s="181">
        <f t="shared" si="3"/>
        <v>5.113736264</v>
      </c>
      <c r="U1761" s="182">
        <f t="shared" si="4"/>
        <v>43349</v>
      </c>
      <c r="V1761" s="182">
        <f t="shared" si="5"/>
        <v>43440</v>
      </c>
      <c r="W1761" s="182">
        <f t="shared" si="6"/>
        <v>43530</v>
      </c>
      <c r="X1761" s="181">
        <f t="shared" si="7"/>
        <v>184</v>
      </c>
      <c r="Y1761" s="181">
        <f t="shared" si="8"/>
        <v>275</v>
      </c>
      <c r="Z1761" s="181">
        <f t="shared" si="9"/>
        <v>365</v>
      </c>
      <c r="AA1761" s="155"/>
      <c r="AB1761" s="9"/>
      <c r="AC1761" s="9"/>
      <c r="AD1761" s="9"/>
      <c r="AE1761" s="9"/>
      <c r="AF1761" s="9"/>
      <c r="AG1761" s="9"/>
      <c r="AH1761" s="9"/>
    </row>
    <row r="1762" ht="15.75" customHeight="1">
      <c r="A1762" s="177">
        <v>43164.0</v>
      </c>
      <c r="B1762" s="178">
        <v>1.16</v>
      </c>
      <c r="C1762" s="178">
        <v>1.34</v>
      </c>
      <c r="D1762" s="178">
        <v>1.66</v>
      </c>
      <c r="E1762" s="178">
        <v>2.4</v>
      </c>
      <c r="F1762" s="178">
        <v>2.82</v>
      </c>
      <c r="G1762" s="178">
        <v>3.14</v>
      </c>
      <c r="H1762" s="178">
        <v>4.03</v>
      </c>
      <c r="I1762" s="178">
        <v>4.6</v>
      </c>
      <c r="J1762" s="178">
        <v>4.83</v>
      </c>
      <c r="K1762" s="179">
        <f>MAX(0,((T1762*(365/365))-VLOOKUP(A1762,VBMA!$A:$D,4,0))  /  (T1762* (365/365)   ))</f>
        <v>0.5528431581</v>
      </c>
      <c r="L1762" s="180">
        <f t="shared" ref="L1762:S1762" si="1765">(B1762*(1-$K1762) * (365/365))/100</f>
        <v>0.005187019366</v>
      </c>
      <c r="M1762" s="180">
        <f t="shared" si="1765"/>
        <v>0.005991901681</v>
      </c>
      <c r="N1762" s="180">
        <f t="shared" si="1765"/>
        <v>0.007422803575</v>
      </c>
      <c r="O1762" s="180">
        <f t="shared" si="1765"/>
        <v>0.01073176421</v>
      </c>
      <c r="P1762" s="180">
        <f t="shared" si="1765"/>
        <v>0.01260982294</v>
      </c>
      <c r="Q1762" s="180">
        <f t="shared" si="1765"/>
        <v>0.01404072484</v>
      </c>
      <c r="R1762" s="180">
        <f t="shared" si="1765"/>
        <v>0.01802042073</v>
      </c>
      <c r="S1762" s="180">
        <f t="shared" si="1765"/>
        <v>0.02056921473</v>
      </c>
      <c r="T1762" s="181">
        <f t="shared" si="3"/>
        <v>5.163736264</v>
      </c>
      <c r="U1762" s="182">
        <f t="shared" si="4"/>
        <v>43348</v>
      </c>
      <c r="V1762" s="182">
        <f t="shared" si="5"/>
        <v>43439</v>
      </c>
      <c r="W1762" s="182">
        <f t="shared" si="6"/>
        <v>43529</v>
      </c>
      <c r="X1762" s="181">
        <f t="shared" si="7"/>
        <v>184</v>
      </c>
      <c r="Y1762" s="181">
        <f t="shared" si="8"/>
        <v>275</v>
      </c>
      <c r="Z1762" s="181">
        <f t="shared" si="9"/>
        <v>365</v>
      </c>
      <c r="AA1762" s="155"/>
      <c r="AB1762" s="9"/>
      <c r="AC1762" s="9"/>
      <c r="AD1762" s="9"/>
      <c r="AE1762" s="9"/>
      <c r="AF1762" s="9"/>
      <c r="AG1762" s="9"/>
      <c r="AH1762" s="9"/>
    </row>
    <row r="1763" ht="15.75" customHeight="1">
      <c r="A1763" s="177">
        <v>43161.0</v>
      </c>
      <c r="B1763" s="178">
        <v>1.18</v>
      </c>
      <c r="C1763" s="178">
        <v>1.37</v>
      </c>
      <c r="D1763" s="178">
        <v>1.65</v>
      </c>
      <c r="E1763" s="178">
        <v>2.45</v>
      </c>
      <c r="F1763" s="178">
        <v>2.99</v>
      </c>
      <c r="G1763" s="178">
        <v>3.2</v>
      </c>
      <c r="H1763" s="178">
        <v>3.98</v>
      </c>
      <c r="I1763" s="178">
        <v>4.57</v>
      </c>
      <c r="J1763" s="178">
        <v>4.78</v>
      </c>
      <c r="K1763" s="179">
        <f>MAX(0,((T1763*(365/365))-VLOOKUP(A1763,VBMA!$A:$D,4,0))  /  (T1763* (365/365)   ))</f>
        <v>0.5525385419</v>
      </c>
      <c r="L1763" s="180">
        <f t="shared" ref="L1763:S1763" si="1766">(B1763*(1-$K1763) * (365/365))/100</f>
        <v>0.005280045205</v>
      </c>
      <c r="M1763" s="180">
        <f t="shared" si="1766"/>
        <v>0.006130221976</v>
      </c>
      <c r="N1763" s="180">
        <f t="shared" si="1766"/>
        <v>0.007383114058</v>
      </c>
      <c r="O1763" s="180">
        <f t="shared" si="1766"/>
        <v>0.01096280572</v>
      </c>
      <c r="P1763" s="180">
        <f t="shared" si="1766"/>
        <v>0.0133790976</v>
      </c>
      <c r="Q1763" s="180">
        <f t="shared" si="1766"/>
        <v>0.01431876666</v>
      </c>
      <c r="R1763" s="180">
        <f t="shared" si="1766"/>
        <v>0.01780896603</v>
      </c>
      <c r="S1763" s="180">
        <f t="shared" si="1766"/>
        <v>0.02044898863</v>
      </c>
      <c r="T1763" s="181">
        <f t="shared" si="3"/>
        <v>5.153516484</v>
      </c>
      <c r="U1763" s="182">
        <f t="shared" si="4"/>
        <v>43345</v>
      </c>
      <c r="V1763" s="182">
        <f t="shared" si="5"/>
        <v>43436</v>
      </c>
      <c r="W1763" s="182">
        <f t="shared" si="6"/>
        <v>43526</v>
      </c>
      <c r="X1763" s="181">
        <f t="shared" si="7"/>
        <v>184</v>
      </c>
      <c r="Y1763" s="181">
        <f t="shared" si="8"/>
        <v>275</v>
      </c>
      <c r="Z1763" s="181">
        <f t="shared" si="9"/>
        <v>365</v>
      </c>
      <c r="AA1763" s="155"/>
      <c r="AB1763" s="9"/>
      <c r="AC1763" s="9"/>
      <c r="AD1763" s="9"/>
      <c r="AE1763" s="9"/>
      <c r="AF1763" s="9"/>
      <c r="AG1763" s="9"/>
      <c r="AH1763" s="9"/>
    </row>
    <row r="1764" ht="15.75" customHeight="1">
      <c r="A1764" s="177">
        <v>43160.0</v>
      </c>
      <c r="B1764" s="178">
        <v>1.28</v>
      </c>
      <c r="C1764" s="178">
        <v>1.47</v>
      </c>
      <c r="D1764" s="178">
        <v>1.73</v>
      </c>
      <c r="E1764" s="178">
        <v>2.47</v>
      </c>
      <c r="F1764" s="178">
        <v>3.0</v>
      </c>
      <c r="G1764" s="178">
        <v>3.26</v>
      </c>
      <c r="H1764" s="178">
        <v>4.0</v>
      </c>
      <c r="I1764" s="178">
        <v>4.57</v>
      </c>
      <c r="J1764" s="178">
        <v>4.78</v>
      </c>
      <c r="K1764" s="179">
        <f>MAX(0,((T1764*(365/365))-VLOOKUP(A1764,VBMA!$A:$D,4,0))  /  (T1764* (365/365)   ))</f>
        <v>0.5264657405</v>
      </c>
      <c r="L1764" s="180">
        <f t="shared" ref="L1764:S1764" si="1767">(B1764*(1-$K1764) * (365/365))/100</f>
        <v>0.006061238521</v>
      </c>
      <c r="M1764" s="180">
        <f t="shared" si="1767"/>
        <v>0.006960953614</v>
      </c>
      <c r="N1764" s="180">
        <f t="shared" si="1767"/>
        <v>0.008192142689</v>
      </c>
      <c r="O1764" s="180">
        <f t="shared" si="1767"/>
        <v>0.01169629621</v>
      </c>
      <c r="P1764" s="180">
        <f t="shared" si="1767"/>
        <v>0.01420602778</v>
      </c>
      <c r="Q1764" s="180">
        <f t="shared" si="1767"/>
        <v>0.01543721686</v>
      </c>
      <c r="R1764" s="180">
        <f t="shared" si="1767"/>
        <v>0.01894137038</v>
      </c>
      <c r="S1764" s="180">
        <f t="shared" si="1767"/>
        <v>0.02164051566</v>
      </c>
      <c r="T1764" s="181">
        <f t="shared" si="3"/>
        <v>5.133736264</v>
      </c>
      <c r="U1764" s="182">
        <f t="shared" si="4"/>
        <v>43344</v>
      </c>
      <c r="V1764" s="182">
        <f t="shared" si="5"/>
        <v>43435</v>
      </c>
      <c r="W1764" s="182">
        <f t="shared" si="6"/>
        <v>43525</v>
      </c>
      <c r="X1764" s="181">
        <f t="shared" si="7"/>
        <v>184</v>
      </c>
      <c r="Y1764" s="181">
        <f t="shared" si="8"/>
        <v>275</v>
      </c>
      <c r="Z1764" s="181">
        <f t="shared" si="9"/>
        <v>365</v>
      </c>
      <c r="AA1764" s="155"/>
      <c r="AB1764" s="9"/>
      <c r="AC1764" s="9"/>
      <c r="AD1764" s="9"/>
      <c r="AE1764" s="9"/>
      <c r="AF1764" s="9"/>
      <c r="AG1764" s="9"/>
      <c r="AH1764" s="9"/>
    </row>
    <row r="1765" ht="15.75" customHeight="1">
      <c r="A1765" s="177">
        <v>43159.0</v>
      </c>
      <c r="B1765" s="178">
        <v>1.1</v>
      </c>
      <c r="C1765" s="178">
        <v>1.38</v>
      </c>
      <c r="D1765" s="178">
        <v>1.7</v>
      </c>
      <c r="E1765" s="178">
        <v>2.42</v>
      </c>
      <c r="F1765" s="178">
        <v>3.0</v>
      </c>
      <c r="G1765" s="178">
        <v>3.25</v>
      </c>
      <c r="H1765" s="178">
        <v>4.05</v>
      </c>
      <c r="I1765" s="178">
        <v>4.65</v>
      </c>
      <c r="J1765" s="178">
        <v>4.83</v>
      </c>
      <c r="K1765" s="179">
        <f>MAX(0,((T1765*(365/365))-VLOOKUP(A1765,VBMA!$A:$D,4,0))  /  (T1765* (365/365)   ))</f>
        <v>0.5274285714</v>
      </c>
      <c r="L1765" s="180">
        <f t="shared" ref="L1765:S1765" si="1768">(B1765*(1-$K1765) * (365/365))/100</f>
        <v>0.005198285714</v>
      </c>
      <c r="M1765" s="180">
        <f t="shared" si="1768"/>
        <v>0.006521485714</v>
      </c>
      <c r="N1765" s="180">
        <f t="shared" si="1768"/>
        <v>0.008033714286</v>
      </c>
      <c r="O1765" s="180">
        <f t="shared" si="1768"/>
        <v>0.01143622857</v>
      </c>
      <c r="P1765" s="180">
        <f t="shared" si="1768"/>
        <v>0.01417714286</v>
      </c>
      <c r="Q1765" s="180">
        <f t="shared" si="1768"/>
        <v>0.01535857143</v>
      </c>
      <c r="R1765" s="180">
        <f t="shared" si="1768"/>
        <v>0.01913914286</v>
      </c>
      <c r="S1765" s="180">
        <f t="shared" si="1768"/>
        <v>0.02197457143</v>
      </c>
      <c r="T1765" s="181">
        <f t="shared" si="3"/>
        <v>5.25</v>
      </c>
      <c r="U1765" s="182">
        <f t="shared" si="4"/>
        <v>43340</v>
      </c>
      <c r="V1765" s="182">
        <f t="shared" si="5"/>
        <v>43432</v>
      </c>
      <c r="W1765" s="182">
        <f t="shared" si="6"/>
        <v>43524</v>
      </c>
      <c r="X1765" s="181">
        <f t="shared" si="7"/>
        <v>181</v>
      </c>
      <c r="Y1765" s="181">
        <f t="shared" si="8"/>
        <v>273</v>
      </c>
      <c r="Z1765" s="181">
        <f t="shared" si="9"/>
        <v>365</v>
      </c>
      <c r="AA1765" s="155"/>
      <c r="AB1765" s="9"/>
      <c r="AC1765" s="9"/>
      <c r="AD1765" s="9"/>
      <c r="AE1765" s="9"/>
      <c r="AF1765" s="9"/>
      <c r="AG1765" s="9"/>
      <c r="AH1765" s="9"/>
    </row>
    <row r="1766" ht="15.75" customHeight="1">
      <c r="A1766" s="177">
        <v>43158.0</v>
      </c>
      <c r="B1766" s="178">
        <v>1.37</v>
      </c>
      <c r="C1766" s="178">
        <v>1.67</v>
      </c>
      <c r="D1766" s="178">
        <v>1.93</v>
      </c>
      <c r="E1766" s="178">
        <v>2.74</v>
      </c>
      <c r="F1766" s="178">
        <v>3.23</v>
      </c>
      <c r="G1766" s="178">
        <v>3.37</v>
      </c>
      <c r="H1766" s="178">
        <v>4.1</v>
      </c>
      <c r="I1766" s="178">
        <v>4.6</v>
      </c>
      <c r="J1766" s="178">
        <v>4.78</v>
      </c>
      <c r="K1766" s="179">
        <f>MAX(0,((T1766*(365/365))-VLOOKUP(A1766,VBMA!$A:$D,4,0))  /  (T1766* (365/365)   ))</f>
        <v>0.51</v>
      </c>
      <c r="L1766" s="180">
        <f t="shared" ref="L1766:S1766" si="1769">(B1766*(1-$K1766) * (365/365))/100</f>
        <v>0.006713</v>
      </c>
      <c r="M1766" s="180">
        <f t="shared" si="1769"/>
        <v>0.008183</v>
      </c>
      <c r="N1766" s="180">
        <f t="shared" si="1769"/>
        <v>0.009457</v>
      </c>
      <c r="O1766" s="180">
        <f t="shared" si="1769"/>
        <v>0.013426</v>
      </c>
      <c r="P1766" s="180">
        <f t="shared" si="1769"/>
        <v>0.015827</v>
      </c>
      <c r="Q1766" s="180">
        <f t="shared" si="1769"/>
        <v>0.016513</v>
      </c>
      <c r="R1766" s="180">
        <f t="shared" si="1769"/>
        <v>0.02009</v>
      </c>
      <c r="S1766" s="180">
        <f t="shared" si="1769"/>
        <v>0.02254</v>
      </c>
      <c r="T1766" s="181">
        <f t="shared" si="3"/>
        <v>5.1</v>
      </c>
      <c r="U1766" s="182">
        <f t="shared" si="4"/>
        <v>43339</v>
      </c>
      <c r="V1766" s="182">
        <f t="shared" si="5"/>
        <v>43431</v>
      </c>
      <c r="W1766" s="182">
        <f t="shared" si="6"/>
        <v>43523</v>
      </c>
      <c r="X1766" s="181">
        <f t="shared" si="7"/>
        <v>181</v>
      </c>
      <c r="Y1766" s="181">
        <f t="shared" si="8"/>
        <v>273</v>
      </c>
      <c r="Z1766" s="181">
        <f t="shared" si="9"/>
        <v>365</v>
      </c>
      <c r="AA1766" s="155"/>
      <c r="AB1766" s="9"/>
      <c r="AC1766" s="9"/>
      <c r="AD1766" s="9"/>
      <c r="AE1766" s="9"/>
      <c r="AF1766" s="9"/>
      <c r="AG1766" s="9"/>
      <c r="AH1766" s="9"/>
    </row>
    <row r="1767" ht="15.75" customHeight="1">
      <c r="A1767" s="177">
        <v>43157.0</v>
      </c>
      <c r="B1767" s="178">
        <v>1.77</v>
      </c>
      <c r="C1767" s="178">
        <v>2.2</v>
      </c>
      <c r="D1767" s="178">
        <v>2.53</v>
      </c>
      <c r="E1767" s="178">
        <v>3.03</v>
      </c>
      <c r="F1767" s="178">
        <v>3.36</v>
      </c>
      <c r="G1767" s="178">
        <v>3.5</v>
      </c>
      <c r="H1767" s="178">
        <v>4.18</v>
      </c>
      <c r="I1767" s="178">
        <v>4.58</v>
      </c>
      <c r="J1767" s="178">
        <v>4.75</v>
      </c>
      <c r="K1767" s="179">
        <f>MAX(0,((T1767*(365/365))-VLOOKUP(A1767,VBMA!$A:$D,4,0))  /  (T1767* (365/365)   ))</f>
        <v>0.4925702811</v>
      </c>
      <c r="L1767" s="180">
        <f t="shared" ref="L1767:S1767" si="1770">(B1767*(1-$K1767) * (365/365))/100</f>
        <v>0.008981506024</v>
      </c>
      <c r="M1767" s="180">
        <f t="shared" si="1770"/>
        <v>0.01116345382</v>
      </c>
      <c r="N1767" s="180">
        <f t="shared" si="1770"/>
        <v>0.01283797189</v>
      </c>
      <c r="O1767" s="180">
        <f t="shared" si="1770"/>
        <v>0.01537512048</v>
      </c>
      <c r="P1767" s="180">
        <f t="shared" si="1770"/>
        <v>0.01704963855</v>
      </c>
      <c r="Q1767" s="180">
        <f t="shared" si="1770"/>
        <v>0.01776004016</v>
      </c>
      <c r="R1767" s="180">
        <f t="shared" si="1770"/>
        <v>0.02121056225</v>
      </c>
      <c r="S1767" s="180">
        <f t="shared" si="1770"/>
        <v>0.02324028112</v>
      </c>
      <c r="T1767" s="181">
        <f t="shared" si="3"/>
        <v>4.98</v>
      </c>
      <c r="U1767" s="182">
        <f t="shared" si="4"/>
        <v>43338</v>
      </c>
      <c r="V1767" s="182">
        <f t="shared" si="5"/>
        <v>43430</v>
      </c>
      <c r="W1767" s="182">
        <f t="shared" si="6"/>
        <v>43522</v>
      </c>
      <c r="X1767" s="181">
        <f t="shared" si="7"/>
        <v>181</v>
      </c>
      <c r="Y1767" s="181">
        <f t="shared" si="8"/>
        <v>273</v>
      </c>
      <c r="Z1767" s="181">
        <f t="shared" si="9"/>
        <v>365</v>
      </c>
      <c r="AA1767" s="155"/>
      <c r="AB1767" s="9"/>
      <c r="AC1767" s="9"/>
      <c r="AD1767" s="9"/>
      <c r="AE1767" s="9"/>
      <c r="AF1767" s="9"/>
      <c r="AG1767" s="9"/>
      <c r="AH1767" s="9"/>
    </row>
    <row r="1768" ht="15.75" customHeight="1">
      <c r="A1768" s="177">
        <v>43154.0</v>
      </c>
      <c r="B1768" s="178">
        <v>2.13</v>
      </c>
      <c r="C1768" s="178">
        <v>2.57</v>
      </c>
      <c r="D1768" s="178">
        <v>2.9</v>
      </c>
      <c r="E1768" s="178">
        <v>3.4</v>
      </c>
      <c r="F1768" s="178">
        <v>3.67</v>
      </c>
      <c r="G1768" s="178">
        <v>3.73</v>
      </c>
      <c r="H1768" s="178">
        <v>4.4</v>
      </c>
      <c r="I1768" s="178">
        <v>4.76</v>
      </c>
      <c r="J1768" s="178">
        <v>4.9</v>
      </c>
      <c r="K1768" s="179">
        <f>MAX(0,((T1768*(365/365))-VLOOKUP(A1768,VBMA!$A:$D,4,0))  /  (T1768* (365/365)   ))</f>
        <v>0.5052734375</v>
      </c>
      <c r="L1768" s="180">
        <f t="shared" ref="L1768:S1768" si="1771">(B1768*(1-$K1768) * (365/365))/100</f>
        <v>0.01053767578</v>
      </c>
      <c r="M1768" s="180">
        <f t="shared" si="1771"/>
        <v>0.01271447266</v>
      </c>
      <c r="N1768" s="180">
        <f t="shared" si="1771"/>
        <v>0.01434707031</v>
      </c>
      <c r="O1768" s="180">
        <f t="shared" si="1771"/>
        <v>0.01682070313</v>
      </c>
      <c r="P1768" s="180">
        <f t="shared" si="1771"/>
        <v>0.01815646484</v>
      </c>
      <c r="Q1768" s="180">
        <f t="shared" si="1771"/>
        <v>0.01845330078</v>
      </c>
      <c r="R1768" s="180">
        <f t="shared" si="1771"/>
        <v>0.02176796875</v>
      </c>
      <c r="S1768" s="180">
        <f t="shared" si="1771"/>
        <v>0.02354898438</v>
      </c>
      <c r="T1768" s="181">
        <f t="shared" si="3"/>
        <v>5.12</v>
      </c>
      <c r="U1768" s="182">
        <f t="shared" si="4"/>
        <v>43335</v>
      </c>
      <c r="V1768" s="182">
        <f t="shared" si="5"/>
        <v>43427</v>
      </c>
      <c r="W1768" s="182">
        <f t="shared" si="6"/>
        <v>43519</v>
      </c>
      <c r="X1768" s="181">
        <f t="shared" si="7"/>
        <v>181</v>
      </c>
      <c r="Y1768" s="181">
        <f t="shared" si="8"/>
        <v>273</v>
      </c>
      <c r="Z1768" s="181">
        <f t="shared" si="9"/>
        <v>365</v>
      </c>
      <c r="AA1768" s="155"/>
      <c r="AB1768" s="9"/>
      <c r="AC1768" s="9"/>
      <c r="AD1768" s="9"/>
      <c r="AE1768" s="9"/>
      <c r="AF1768" s="9"/>
      <c r="AG1768" s="9"/>
      <c r="AH1768" s="9"/>
    </row>
    <row r="1769" ht="15.75" customHeight="1">
      <c r="A1769" s="177">
        <v>43153.0</v>
      </c>
      <c r="B1769" s="178">
        <v>3.46</v>
      </c>
      <c r="C1769" s="178">
        <v>3.6</v>
      </c>
      <c r="D1769" s="178">
        <v>3.66</v>
      </c>
      <c r="E1769" s="178">
        <v>3.89</v>
      </c>
      <c r="F1769" s="178">
        <v>3.97</v>
      </c>
      <c r="G1769" s="178">
        <v>3.97</v>
      </c>
      <c r="H1769" s="178">
        <v>4.32</v>
      </c>
      <c r="I1769" s="178">
        <v>4.7</v>
      </c>
      <c r="J1769" s="178">
        <v>4.82</v>
      </c>
      <c r="K1769" s="179">
        <f>MAX(0,((T1769*(365/365))-VLOOKUP(A1769,VBMA!$A:$D,4,0))  /  (T1769* (365/365)   ))</f>
        <v>0.4799212598</v>
      </c>
      <c r="L1769" s="180">
        <f t="shared" ref="L1769:S1769" si="1772">(B1769*(1-$K1769) * (365/365))/100</f>
        <v>0.01799472441</v>
      </c>
      <c r="M1769" s="180">
        <f t="shared" si="1772"/>
        <v>0.01872283465</v>
      </c>
      <c r="N1769" s="180">
        <f t="shared" si="1772"/>
        <v>0.01903488189</v>
      </c>
      <c r="O1769" s="180">
        <f t="shared" si="1772"/>
        <v>0.02023106299</v>
      </c>
      <c r="P1769" s="180">
        <f t="shared" si="1772"/>
        <v>0.02064712598</v>
      </c>
      <c r="Q1769" s="180">
        <f t="shared" si="1772"/>
        <v>0.02064712598</v>
      </c>
      <c r="R1769" s="180">
        <f t="shared" si="1772"/>
        <v>0.02246740157</v>
      </c>
      <c r="S1769" s="180">
        <f t="shared" si="1772"/>
        <v>0.02444370079</v>
      </c>
      <c r="T1769" s="181">
        <f t="shared" si="3"/>
        <v>5.08</v>
      </c>
      <c r="U1769" s="182">
        <f t="shared" si="4"/>
        <v>43334</v>
      </c>
      <c r="V1769" s="182">
        <f t="shared" si="5"/>
        <v>43426</v>
      </c>
      <c r="W1769" s="182">
        <f t="shared" si="6"/>
        <v>43518</v>
      </c>
      <c r="X1769" s="181">
        <f t="shared" si="7"/>
        <v>181</v>
      </c>
      <c r="Y1769" s="181">
        <f t="shared" si="8"/>
        <v>273</v>
      </c>
      <c r="Z1769" s="181">
        <f t="shared" si="9"/>
        <v>365</v>
      </c>
      <c r="AA1769" s="155"/>
      <c r="AB1769" s="9"/>
      <c r="AC1769" s="9"/>
      <c r="AD1769" s="9"/>
      <c r="AE1769" s="9"/>
      <c r="AF1769" s="9"/>
      <c r="AG1769" s="9"/>
      <c r="AH1769" s="9"/>
    </row>
    <row r="1770" ht="15.75" customHeight="1">
      <c r="A1770" s="177">
        <v>43152.0</v>
      </c>
      <c r="B1770" s="178">
        <v>3.95</v>
      </c>
      <c r="C1770" s="178">
        <v>4.0</v>
      </c>
      <c r="D1770" s="178">
        <v>4.02</v>
      </c>
      <c r="E1770" s="178">
        <v>4.15</v>
      </c>
      <c r="F1770" s="178">
        <v>4.2</v>
      </c>
      <c r="G1770" s="178">
        <v>4.25</v>
      </c>
      <c r="H1770" s="178">
        <v>4.54</v>
      </c>
      <c r="I1770" s="178">
        <v>4.79</v>
      </c>
      <c r="J1770" s="178">
        <v>4.89</v>
      </c>
      <c r="K1770" s="179">
        <f>MAX(0,((T1770*(365/365))-VLOOKUP(A1770,VBMA!$A:$D,4,0))  /  (T1770* (365/365)   ))</f>
        <v>0.4511904762</v>
      </c>
      <c r="L1770" s="180">
        <f t="shared" ref="L1770:S1770" si="1773">(B1770*(1-$K1770) * (365/365))/100</f>
        <v>0.02167797619</v>
      </c>
      <c r="M1770" s="180">
        <f t="shared" si="1773"/>
        <v>0.02195238095</v>
      </c>
      <c r="N1770" s="180">
        <f t="shared" si="1773"/>
        <v>0.02206214286</v>
      </c>
      <c r="O1770" s="180">
        <f t="shared" si="1773"/>
        <v>0.02277559524</v>
      </c>
      <c r="P1770" s="180">
        <f t="shared" si="1773"/>
        <v>0.02305</v>
      </c>
      <c r="Q1770" s="180">
        <f t="shared" si="1773"/>
        <v>0.02332440476</v>
      </c>
      <c r="R1770" s="180">
        <f t="shared" si="1773"/>
        <v>0.02491595238</v>
      </c>
      <c r="S1770" s="180">
        <f t="shared" si="1773"/>
        <v>0.02628797619</v>
      </c>
      <c r="T1770" s="181">
        <f t="shared" si="3"/>
        <v>5.04</v>
      </c>
      <c r="U1770" s="182">
        <f t="shared" si="4"/>
        <v>43333</v>
      </c>
      <c r="V1770" s="182">
        <f t="shared" si="5"/>
        <v>43425</v>
      </c>
      <c r="W1770" s="182">
        <f t="shared" si="6"/>
        <v>43517</v>
      </c>
      <c r="X1770" s="181">
        <f t="shared" si="7"/>
        <v>181</v>
      </c>
      <c r="Y1770" s="181">
        <f t="shared" si="8"/>
        <v>273</v>
      </c>
      <c r="Z1770" s="181">
        <f t="shared" si="9"/>
        <v>365</v>
      </c>
      <c r="AA1770" s="155"/>
      <c r="AB1770" s="9"/>
      <c r="AC1770" s="9"/>
      <c r="AD1770" s="9"/>
      <c r="AE1770" s="9"/>
      <c r="AF1770" s="9"/>
      <c r="AG1770" s="9"/>
      <c r="AH1770" s="9"/>
    </row>
    <row r="1771" ht="15.75" customHeight="1">
      <c r="A1771" s="177">
        <v>43144.0</v>
      </c>
      <c r="B1771" s="178">
        <v>4.2</v>
      </c>
      <c r="C1771" s="178">
        <v>4.3</v>
      </c>
      <c r="D1771" s="178">
        <v>4.45</v>
      </c>
      <c r="E1771" s="178">
        <v>4.48</v>
      </c>
      <c r="F1771" s="178">
        <v>4.4</v>
      </c>
      <c r="G1771" s="178">
        <v>4.43</v>
      </c>
      <c r="H1771" s="178">
        <v>4.66</v>
      </c>
      <c r="I1771" s="178">
        <v>4.78</v>
      </c>
      <c r="J1771" s="178">
        <v>4.92</v>
      </c>
      <c r="K1771" s="179">
        <f>MAX(0,((T1771*(365/365))-VLOOKUP(A1771,VBMA!$A:$D,4,0))  /  (T1771* (365/365)   ))</f>
        <v>0.44</v>
      </c>
      <c r="L1771" s="180">
        <f t="shared" ref="L1771:S1771" si="1774">(B1771*(1-$K1771) * (365/365))/100</f>
        <v>0.02352</v>
      </c>
      <c r="M1771" s="180">
        <f t="shared" si="1774"/>
        <v>0.02408</v>
      </c>
      <c r="N1771" s="180">
        <f t="shared" si="1774"/>
        <v>0.02492</v>
      </c>
      <c r="O1771" s="180">
        <f t="shared" si="1774"/>
        <v>0.025088</v>
      </c>
      <c r="P1771" s="180">
        <f t="shared" si="1774"/>
        <v>0.02464</v>
      </c>
      <c r="Q1771" s="180">
        <f t="shared" si="1774"/>
        <v>0.024808</v>
      </c>
      <c r="R1771" s="180">
        <f t="shared" si="1774"/>
        <v>0.026096</v>
      </c>
      <c r="S1771" s="180">
        <f t="shared" si="1774"/>
        <v>0.026768</v>
      </c>
      <c r="T1771" s="181">
        <f t="shared" si="3"/>
        <v>4.9</v>
      </c>
      <c r="U1771" s="182">
        <f t="shared" si="4"/>
        <v>43325</v>
      </c>
      <c r="V1771" s="182">
        <f t="shared" si="5"/>
        <v>43417</v>
      </c>
      <c r="W1771" s="182">
        <f t="shared" si="6"/>
        <v>43509</v>
      </c>
      <c r="X1771" s="181">
        <f t="shared" si="7"/>
        <v>181</v>
      </c>
      <c r="Y1771" s="181">
        <f t="shared" si="8"/>
        <v>273</v>
      </c>
      <c r="Z1771" s="181">
        <f t="shared" si="9"/>
        <v>365</v>
      </c>
      <c r="AA1771" s="155"/>
      <c r="AB1771" s="9"/>
      <c r="AC1771" s="9"/>
      <c r="AD1771" s="9"/>
      <c r="AE1771" s="9"/>
      <c r="AF1771" s="9"/>
      <c r="AG1771" s="9"/>
      <c r="AH1771" s="9"/>
    </row>
    <row r="1772" ht="15.75" customHeight="1">
      <c r="A1772" s="177">
        <v>43143.0</v>
      </c>
      <c r="B1772" s="178">
        <v>3.85</v>
      </c>
      <c r="C1772" s="178">
        <v>4.06</v>
      </c>
      <c r="D1772" s="178">
        <v>4.18</v>
      </c>
      <c r="E1772" s="178">
        <v>4.23</v>
      </c>
      <c r="F1772" s="178">
        <v>4.28</v>
      </c>
      <c r="G1772" s="178">
        <v>4.33</v>
      </c>
      <c r="H1772" s="178">
        <v>4.63</v>
      </c>
      <c r="I1772" s="178">
        <v>4.77</v>
      </c>
      <c r="J1772" s="178">
        <v>4.87</v>
      </c>
      <c r="K1772" s="179">
        <f>MAX(0,((T1772*(365/365))-VLOOKUP(A1772,VBMA!$A:$D,4,0))  /  (T1772* (365/365)   ))</f>
        <v>0.4407331976</v>
      </c>
      <c r="L1772" s="180">
        <f t="shared" ref="L1772:S1772" si="1775">(B1772*(1-$K1772) * (365/365))/100</f>
        <v>0.02153177189</v>
      </c>
      <c r="M1772" s="180">
        <f t="shared" si="1775"/>
        <v>0.02270623218</v>
      </c>
      <c r="N1772" s="180">
        <f t="shared" si="1775"/>
        <v>0.02337735234</v>
      </c>
      <c r="O1772" s="180">
        <f t="shared" si="1775"/>
        <v>0.02365698574</v>
      </c>
      <c r="P1772" s="180">
        <f t="shared" si="1775"/>
        <v>0.02393661914</v>
      </c>
      <c r="Q1772" s="180">
        <f t="shared" si="1775"/>
        <v>0.02421625255</v>
      </c>
      <c r="R1772" s="180">
        <f t="shared" si="1775"/>
        <v>0.02589405295</v>
      </c>
      <c r="S1772" s="180">
        <f t="shared" si="1775"/>
        <v>0.02667702648</v>
      </c>
      <c r="T1772" s="181">
        <f t="shared" si="3"/>
        <v>4.91</v>
      </c>
      <c r="U1772" s="182">
        <f t="shared" si="4"/>
        <v>43324</v>
      </c>
      <c r="V1772" s="182">
        <f t="shared" si="5"/>
        <v>43416</v>
      </c>
      <c r="W1772" s="182">
        <f t="shared" si="6"/>
        <v>43508</v>
      </c>
      <c r="X1772" s="181">
        <f t="shared" si="7"/>
        <v>181</v>
      </c>
      <c r="Y1772" s="181">
        <f t="shared" si="8"/>
        <v>273</v>
      </c>
      <c r="Z1772" s="181">
        <f t="shared" si="9"/>
        <v>365</v>
      </c>
      <c r="AA1772" s="155"/>
      <c r="AB1772" s="9"/>
      <c r="AC1772" s="9"/>
      <c r="AD1772" s="9"/>
      <c r="AE1772" s="9"/>
      <c r="AF1772" s="9"/>
      <c r="AG1772" s="9"/>
      <c r="AH1772" s="9"/>
    </row>
    <row r="1773" ht="15.75" customHeight="1">
      <c r="A1773" s="177">
        <v>43140.0</v>
      </c>
      <c r="B1773" s="178">
        <v>3.89</v>
      </c>
      <c r="C1773" s="178">
        <v>3.98</v>
      </c>
      <c r="D1773" s="178">
        <v>4.17</v>
      </c>
      <c r="E1773" s="178">
        <v>4.26</v>
      </c>
      <c r="F1773" s="178">
        <v>4.29</v>
      </c>
      <c r="G1773" s="178">
        <v>4.33</v>
      </c>
      <c r="H1773" s="178">
        <v>4.63</v>
      </c>
      <c r="I1773" s="178">
        <v>4.78</v>
      </c>
      <c r="J1773" s="178">
        <v>4.92</v>
      </c>
      <c r="K1773" s="179">
        <f>MAX(0,((T1773*(365/365))-VLOOKUP(A1773,VBMA!$A:$D,4,0))  /  (T1773* (365/365)   ))</f>
        <v>0.4223123732</v>
      </c>
      <c r="L1773" s="180">
        <f t="shared" ref="L1773:S1773" si="1776">(B1773*(1-$K1773) * (365/365))/100</f>
        <v>0.02247204868</v>
      </c>
      <c r="M1773" s="180">
        <f t="shared" si="1776"/>
        <v>0.02299196755</v>
      </c>
      <c r="N1773" s="180">
        <f t="shared" si="1776"/>
        <v>0.02408957404</v>
      </c>
      <c r="O1773" s="180">
        <f t="shared" si="1776"/>
        <v>0.0246094929</v>
      </c>
      <c r="P1773" s="180">
        <f t="shared" si="1776"/>
        <v>0.02478279919</v>
      </c>
      <c r="Q1773" s="180">
        <f t="shared" si="1776"/>
        <v>0.02501387424</v>
      </c>
      <c r="R1773" s="180">
        <f t="shared" si="1776"/>
        <v>0.02674693712</v>
      </c>
      <c r="S1773" s="180">
        <f t="shared" si="1776"/>
        <v>0.02761346856</v>
      </c>
      <c r="T1773" s="181">
        <f t="shared" si="3"/>
        <v>4.93</v>
      </c>
      <c r="U1773" s="182">
        <f t="shared" si="4"/>
        <v>43321</v>
      </c>
      <c r="V1773" s="182">
        <f t="shared" si="5"/>
        <v>43413</v>
      </c>
      <c r="W1773" s="182">
        <f t="shared" si="6"/>
        <v>43505</v>
      </c>
      <c r="X1773" s="181">
        <f t="shared" si="7"/>
        <v>181</v>
      </c>
      <c r="Y1773" s="181">
        <f t="shared" si="8"/>
        <v>273</v>
      </c>
      <c r="Z1773" s="181">
        <f t="shared" si="9"/>
        <v>365</v>
      </c>
      <c r="AA1773" s="155"/>
      <c r="AB1773" s="9"/>
      <c r="AC1773" s="9"/>
      <c r="AD1773" s="9"/>
      <c r="AE1773" s="9"/>
      <c r="AF1773" s="9"/>
      <c r="AG1773" s="9"/>
      <c r="AH1773" s="9"/>
    </row>
    <row r="1774" ht="15.75" customHeight="1">
      <c r="A1774" s="177">
        <v>43139.0</v>
      </c>
      <c r="B1774" s="178">
        <v>3.75</v>
      </c>
      <c r="C1774" s="178">
        <v>3.76</v>
      </c>
      <c r="D1774" s="178">
        <v>4.23</v>
      </c>
      <c r="E1774" s="178">
        <v>4.42</v>
      </c>
      <c r="F1774" s="178">
        <v>4.4</v>
      </c>
      <c r="G1774" s="178">
        <v>4.52</v>
      </c>
      <c r="H1774" s="178">
        <v>4.69</v>
      </c>
      <c r="I1774" s="178">
        <v>4.79</v>
      </c>
      <c r="J1774" s="178">
        <v>4.92</v>
      </c>
      <c r="K1774" s="179">
        <f>MAX(0,((T1774*(365/365))-VLOOKUP(A1774,VBMA!$A:$D,4,0))  /  (T1774* (365/365)   ))</f>
        <v>0.4120654397</v>
      </c>
      <c r="L1774" s="180">
        <f t="shared" ref="L1774:S1774" si="1777">(B1774*(1-$K1774) * (365/365))/100</f>
        <v>0.02204754601</v>
      </c>
      <c r="M1774" s="180">
        <f t="shared" si="1777"/>
        <v>0.02210633947</v>
      </c>
      <c r="N1774" s="180">
        <f t="shared" si="1777"/>
        <v>0.0248696319</v>
      </c>
      <c r="O1774" s="180">
        <f t="shared" si="1777"/>
        <v>0.02598670757</v>
      </c>
      <c r="P1774" s="180">
        <f t="shared" si="1777"/>
        <v>0.02586912065</v>
      </c>
      <c r="Q1774" s="180">
        <f t="shared" si="1777"/>
        <v>0.02657464213</v>
      </c>
      <c r="R1774" s="180">
        <f t="shared" si="1777"/>
        <v>0.02757413088</v>
      </c>
      <c r="S1774" s="180">
        <f t="shared" si="1777"/>
        <v>0.02816206544</v>
      </c>
      <c r="T1774" s="181">
        <f t="shared" si="3"/>
        <v>4.89</v>
      </c>
      <c r="U1774" s="182">
        <f t="shared" si="4"/>
        <v>43320</v>
      </c>
      <c r="V1774" s="182">
        <f t="shared" si="5"/>
        <v>43412</v>
      </c>
      <c r="W1774" s="182">
        <f t="shared" si="6"/>
        <v>43504</v>
      </c>
      <c r="X1774" s="181">
        <f t="shared" si="7"/>
        <v>181</v>
      </c>
      <c r="Y1774" s="181">
        <f t="shared" si="8"/>
        <v>273</v>
      </c>
      <c r="Z1774" s="181">
        <f t="shared" si="9"/>
        <v>365</v>
      </c>
      <c r="AA1774" s="155"/>
      <c r="AB1774" s="9"/>
      <c r="AC1774" s="9"/>
      <c r="AD1774" s="9"/>
      <c r="AE1774" s="9"/>
      <c r="AF1774" s="9"/>
      <c r="AG1774" s="9"/>
      <c r="AH1774" s="9"/>
    </row>
    <row r="1775" ht="15.75" customHeight="1">
      <c r="A1775" s="177">
        <v>43138.0</v>
      </c>
      <c r="B1775" s="178">
        <v>3.02</v>
      </c>
      <c r="C1775" s="178">
        <v>3.28</v>
      </c>
      <c r="D1775" s="178">
        <v>3.56</v>
      </c>
      <c r="E1775" s="178">
        <v>3.96</v>
      </c>
      <c r="F1775" s="178">
        <v>4.28</v>
      </c>
      <c r="G1775" s="178">
        <v>4.46</v>
      </c>
      <c r="H1775" s="178">
        <v>4.65</v>
      </c>
      <c r="I1775" s="178">
        <v>4.8</v>
      </c>
      <c r="J1775" s="178">
        <v>4.95</v>
      </c>
      <c r="K1775" s="179">
        <f>MAX(0,((T1775*(365/365))-VLOOKUP(A1775,VBMA!$A:$D,4,0))  /  (T1775* (365/365)   ))</f>
        <v>0.4303030303</v>
      </c>
      <c r="L1775" s="180">
        <f t="shared" ref="L1775:S1775" si="1778">(B1775*(1-$K1775) * (365/365))/100</f>
        <v>0.01720484848</v>
      </c>
      <c r="M1775" s="180">
        <f t="shared" si="1778"/>
        <v>0.01868606061</v>
      </c>
      <c r="N1775" s="180">
        <f t="shared" si="1778"/>
        <v>0.02028121212</v>
      </c>
      <c r="O1775" s="180">
        <f t="shared" si="1778"/>
        <v>0.02256</v>
      </c>
      <c r="P1775" s="180">
        <f t="shared" si="1778"/>
        <v>0.0243830303</v>
      </c>
      <c r="Q1775" s="180">
        <f t="shared" si="1778"/>
        <v>0.02540848485</v>
      </c>
      <c r="R1775" s="180">
        <f t="shared" si="1778"/>
        <v>0.02649090909</v>
      </c>
      <c r="S1775" s="180">
        <f t="shared" si="1778"/>
        <v>0.02734545455</v>
      </c>
      <c r="T1775" s="181">
        <f t="shared" si="3"/>
        <v>4.95</v>
      </c>
      <c r="U1775" s="182">
        <f t="shared" si="4"/>
        <v>43319</v>
      </c>
      <c r="V1775" s="182">
        <f t="shared" si="5"/>
        <v>43411</v>
      </c>
      <c r="W1775" s="182">
        <f t="shared" si="6"/>
        <v>43503</v>
      </c>
      <c r="X1775" s="181">
        <f t="shared" si="7"/>
        <v>181</v>
      </c>
      <c r="Y1775" s="181">
        <f t="shared" si="8"/>
        <v>273</v>
      </c>
      <c r="Z1775" s="181">
        <f t="shared" si="9"/>
        <v>365</v>
      </c>
      <c r="AA1775" s="155"/>
      <c r="AB1775" s="9"/>
      <c r="AC1775" s="9"/>
      <c r="AD1775" s="9"/>
      <c r="AE1775" s="9"/>
      <c r="AF1775" s="9"/>
      <c r="AG1775" s="9"/>
      <c r="AH1775" s="9"/>
    </row>
    <row r="1776" ht="15.75" customHeight="1">
      <c r="A1776" s="177">
        <v>43137.0</v>
      </c>
      <c r="B1776" s="178">
        <v>2.18</v>
      </c>
      <c r="C1776" s="178">
        <v>2.36</v>
      </c>
      <c r="D1776" s="178">
        <v>2.96</v>
      </c>
      <c r="E1776" s="178">
        <v>3.62</v>
      </c>
      <c r="F1776" s="178">
        <v>4.1</v>
      </c>
      <c r="G1776" s="178">
        <v>4.23</v>
      </c>
      <c r="H1776" s="178">
        <v>4.61</v>
      </c>
      <c r="I1776" s="178">
        <v>4.79</v>
      </c>
      <c r="J1776" s="178">
        <v>4.89</v>
      </c>
      <c r="K1776" s="179">
        <f>MAX(0,((T1776*(365/365))-VLOOKUP(A1776,VBMA!$A:$D,4,0))  /  (T1776* (365/365)   ))</f>
        <v>0.4382293763</v>
      </c>
      <c r="L1776" s="180">
        <f t="shared" ref="L1776:S1776" si="1779">(B1776*(1-$K1776) * (365/365))/100</f>
        <v>0.0122465996</v>
      </c>
      <c r="M1776" s="180">
        <f t="shared" si="1779"/>
        <v>0.01325778672</v>
      </c>
      <c r="N1776" s="180">
        <f t="shared" si="1779"/>
        <v>0.01662841046</v>
      </c>
      <c r="O1776" s="180">
        <f t="shared" si="1779"/>
        <v>0.02033609658</v>
      </c>
      <c r="P1776" s="180">
        <f t="shared" si="1779"/>
        <v>0.02303259557</v>
      </c>
      <c r="Q1776" s="180">
        <f t="shared" si="1779"/>
        <v>0.02376289738</v>
      </c>
      <c r="R1776" s="180">
        <f t="shared" si="1779"/>
        <v>0.02589762575</v>
      </c>
      <c r="S1776" s="180">
        <f t="shared" si="1779"/>
        <v>0.02690881288</v>
      </c>
      <c r="T1776" s="181">
        <f t="shared" si="3"/>
        <v>4.97</v>
      </c>
      <c r="U1776" s="182">
        <f t="shared" si="4"/>
        <v>43318</v>
      </c>
      <c r="V1776" s="182">
        <f t="shared" si="5"/>
        <v>43410</v>
      </c>
      <c r="W1776" s="182">
        <f t="shared" si="6"/>
        <v>43502</v>
      </c>
      <c r="X1776" s="181">
        <f t="shared" si="7"/>
        <v>181</v>
      </c>
      <c r="Y1776" s="181">
        <f t="shared" si="8"/>
        <v>273</v>
      </c>
      <c r="Z1776" s="181">
        <f t="shared" si="9"/>
        <v>365</v>
      </c>
      <c r="AA1776" s="155"/>
      <c r="AB1776" s="9"/>
      <c r="AC1776" s="9"/>
      <c r="AD1776" s="9"/>
      <c r="AE1776" s="9"/>
      <c r="AF1776" s="9"/>
      <c r="AG1776" s="9"/>
      <c r="AH1776" s="9"/>
    </row>
    <row r="1777" ht="15.75" customHeight="1">
      <c r="A1777" s="177">
        <v>43136.0</v>
      </c>
      <c r="B1777" s="178">
        <v>1.64</v>
      </c>
      <c r="C1777" s="178">
        <v>1.84</v>
      </c>
      <c r="D1777" s="178">
        <v>2.54</v>
      </c>
      <c r="E1777" s="178">
        <v>3.62</v>
      </c>
      <c r="F1777" s="178">
        <v>4.13</v>
      </c>
      <c r="G1777" s="178">
        <v>4.28</v>
      </c>
      <c r="H1777" s="178">
        <v>4.71</v>
      </c>
      <c r="I1777" s="178">
        <v>4.8</v>
      </c>
      <c r="J1777" s="178">
        <v>4.95</v>
      </c>
      <c r="K1777" s="179">
        <f>MAX(0,((T1777*(365/365))-VLOOKUP(A1777,VBMA!$A:$D,4,0))  /  (T1777* (365/365)   ))</f>
        <v>0.4400817996</v>
      </c>
      <c r="L1777" s="180">
        <f t="shared" ref="L1777:S1777" si="1780">(B1777*(1-$K1777) * (365/365))/100</f>
        <v>0.009182658487</v>
      </c>
      <c r="M1777" s="180">
        <f t="shared" si="1780"/>
        <v>0.01030249489</v>
      </c>
      <c r="N1777" s="180">
        <f t="shared" si="1780"/>
        <v>0.01422192229</v>
      </c>
      <c r="O1777" s="180">
        <f t="shared" si="1780"/>
        <v>0.02026903885</v>
      </c>
      <c r="P1777" s="180">
        <f t="shared" si="1780"/>
        <v>0.02312462168</v>
      </c>
      <c r="Q1777" s="180">
        <f t="shared" si="1780"/>
        <v>0.02396449898</v>
      </c>
      <c r="R1777" s="180">
        <f t="shared" si="1780"/>
        <v>0.02637214724</v>
      </c>
      <c r="S1777" s="180">
        <f t="shared" si="1780"/>
        <v>0.02687607362</v>
      </c>
      <c r="T1777" s="181">
        <f t="shared" si="3"/>
        <v>4.89</v>
      </c>
      <c r="U1777" s="182">
        <f t="shared" si="4"/>
        <v>43317</v>
      </c>
      <c r="V1777" s="182">
        <f t="shared" si="5"/>
        <v>43409</v>
      </c>
      <c r="W1777" s="182">
        <f t="shared" si="6"/>
        <v>43501</v>
      </c>
      <c r="X1777" s="181">
        <f t="shared" si="7"/>
        <v>181</v>
      </c>
      <c r="Y1777" s="181">
        <f t="shared" si="8"/>
        <v>273</v>
      </c>
      <c r="Z1777" s="181">
        <f t="shared" si="9"/>
        <v>365</v>
      </c>
      <c r="AA1777" s="155"/>
      <c r="AB1777" s="9"/>
      <c r="AC1777" s="9"/>
      <c r="AD1777" s="9"/>
      <c r="AE1777" s="9"/>
      <c r="AF1777" s="9"/>
      <c r="AG1777" s="9"/>
      <c r="AH1777" s="9"/>
    </row>
    <row r="1778" ht="15.75" customHeight="1">
      <c r="A1778" s="177">
        <v>43133.0</v>
      </c>
      <c r="B1778" s="178">
        <v>1.63</v>
      </c>
      <c r="C1778" s="178">
        <v>1.8</v>
      </c>
      <c r="D1778" s="178">
        <v>2.05</v>
      </c>
      <c r="E1778" s="178">
        <v>3.6</v>
      </c>
      <c r="F1778" s="178">
        <v>4.07</v>
      </c>
      <c r="G1778" s="178">
        <v>4.22</v>
      </c>
      <c r="H1778" s="178">
        <v>4.67</v>
      </c>
      <c r="I1778" s="178">
        <v>4.77</v>
      </c>
      <c r="J1778" s="178">
        <v>4.87</v>
      </c>
      <c r="K1778" s="179">
        <f>MAX(0,((T1778*(365/365))-VLOOKUP(A1778,VBMA!$A:$D,4,0))  /  (T1778* (365/365)   ))</f>
        <v>0.4388090349</v>
      </c>
      <c r="L1778" s="180">
        <f t="shared" ref="L1778:S1778" si="1781">(B1778*(1-$K1778) * (365/365))/100</f>
        <v>0.009147412731</v>
      </c>
      <c r="M1778" s="180">
        <f t="shared" si="1781"/>
        <v>0.01010143737</v>
      </c>
      <c r="N1778" s="180">
        <f t="shared" si="1781"/>
        <v>0.01150441478</v>
      </c>
      <c r="O1778" s="180">
        <f t="shared" si="1781"/>
        <v>0.02020287474</v>
      </c>
      <c r="P1778" s="180">
        <f t="shared" si="1781"/>
        <v>0.02284047228</v>
      </c>
      <c r="Q1778" s="180">
        <f t="shared" si="1781"/>
        <v>0.02368225873</v>
      </c>
      <c r="R1778" s="180">
        <f t="shared" si="1781"/>
        <v>0.02620761807</v>
      </c>
      <c r="S1778" s="180">
        <f t="shared" si="1781"/>
        <v>0.02676880903</v>
      </c>
      <c r="T1778" s="181">
        <f t="shared" si="3"/>
        <v>4.87</v>
      </c>
      <c r="U1778" s="182">
        <f t="shared" si="4"/>
        <v>43314</v>
      </c>
      <c r="V1778" s="182">
        <f t="shared" si="5"/>
        <v>43406</v>
      </c>
      <c r="W1778" s="182">
        <f t="shared" si="6"/>
        <v>43498</v>
      </c>
      <c r="X1778" s="181">
        <f t="shared" si="7"/>
        <v>181</v>
      </c>
      <c r="Y1778" s="181">
        <f t="shared" si="8"/>
        <v>273</v>
      </c>
      <c r="Z1778" s="181">
        <f t="shared" si="9"/>
        <v>365</v>
      </c>
      <c r="AA1778" s="155"/>
      <c r="AB1778" s="9"/>
      <c r="AC1778" s="9"/>
      <c r="AD1778" s="9"/>
      <c r="AE1778" s="9"/>
      <c r="AF1778" s="9"/>
      <c r="AG1778" s="9"/>
      <c r="AH1778" s="9"/>
    </row>
    <row r="1779" ht="15.75" customHeight="1">
      <c r="A1779" s="177">
        <v>43132.0</v>
      </c>
      <c r="B1779" s="178">
        <v>1.62</v>
      </c>
      <c r="C1779" s="178">
        <v>1.77</v>
      </c>
      <c r="D1779" s="178">
        <v>2.15</v>
      </c>
      <c r="E1779" s="178">
        <v>3.63</v>
      </c>
      <c r="F1779" s="178">
        <v>4.1</v>
      </c>
      <c r="G1779" s="178">
        <v>4.24</v>
      </c>
      <c r="H1779" s="178">
        <v>4.65</v>
      </c>
      <c r="I1779" s="178">
        <v>4.78</v>
      </c>
      <c r="J1779" s="178">
        <v>4.9</v>
      </c>
      <c r="K1779" s="179">
        <f>MAX(0,((T1779*(365/365))-VLOOKUP(A1779,VBMA!$A:$D,4,0))  /  (T1779* (365/365)   ))</f>
        <v>0.4183299389</v>
      </c>
      <c r="L1779" s="180">
        <f t="shared" ref="L1779:S1779" si="1782">(B1779*(1-$K1779) * (365/365))/100</f>
        <v>0.00942305499</v>
      </c>
      <c r="M1779" s="180">
        <f t="shared" si="1782"/>
        <v>0.01029556008</v>
      </c>
      <c r="N1779" s="180">
        <f t="shared" si="1782"/>
        <v>0.01250590631</v>
      </c>
      <c r="O1779" s="180">
        <f t="shared" si="1782"/>
        <v>0.02111462322</v>
      </c>
      <c r="P1779" s="180">
        <f t="shared" si="1782"/>
        <v>0.02384847251</v>
      </c>
      <c r="Q1779" s="180">
        <f t="shared" si="1782"/>
        <v>0.02466281059</v>
      </c>
      <c r="R1779" s="180">
        <f t="shared" si="1782"/>
        <v>0.02704765784</v>
      </c>
      <c r="S1779" s="180">
        <f t="shared" si="1782"/>
        <v>0.02780382892</v>
      </c>
      <c r="T1779" s="181">
        <f t="shared" si="3"/>
        <v>4.91</v>
      </c>
      <c r="U1779" s="182">
        <f t="shared" si="4"/>
        <v>43313</v>
      </c>
      <c r="V1779" s="182">
        <f t="shared" si="5"/>
        <v>43405</v>
      </c>
      <c r="W1779" s="182">
        <f t="shared" si="6"/>
        <v>43497</v>
      </c>
      <c r="X1779" s="181">
        <f t="shared" si="7"/>
        <v>181</v>
      </c>
      <c r="Y1779" s="181">
        <f t="shared" si="8"/>
        <v>273</v>
      </c>
      <c r="Z1779" s="181">
        <f t="shared" si="9"/>
        <v>365</v>
      </c>
      <c r="AA1779" s="155"/>
      <c r="AB1779" s="9"/>
      <c r="AC1779" s="9"/>
      <c r="AD1779" s="9"/>
      <c r="AE1779" s="9"/>
      <c r="AF1779" s="9"/>
      <c r="AG1779" s="9"/>
      <c r="AH1779" s="9"/>
    </row>
    <row r="1780" ht="15.75" customHeight="1">
      <c r="A1780" s="177">
        <v>43131.0</v>
      </c>
      <c r="B1780" s="178">
        <v>1.55</v>
      </c>
      <c r="C1780" s="178">
        <v>1.73</v>
      </c>
      <c r="D1780" s="178">
        <v>2.08</v>
      </c>
      <c r="E1780" s="178">
        <v>3.63</v>
      </c>
      <c r="F1780" s="178">
        <v>4.17</v>
      </c>
      <c r="G1780" s="178">
        <v>4.34</v>
      </c>
      <c r="H1780" s="178">
        <v>4.78</v>
      </c>
      <c r="I1780" s="178">
        <v>4.85</v>
      </c>
      <c r="J1780" s="178">
        <v>5.0</v>
      </c>
      <c r="K1780" s="179">
        <f>MAX(0,((T1780*(365/365))-VLOOKUP(A1780,VBMA!$A:$D,4,0))  /  (T1780* (365/365)   ))</f>
        <v>0.4231707317</v>
      </c>
      <c r="L1780" s="180">
        <f t="shared" ref="L1780:S1780" si="1783">(B1780*(1-$K1780) * (365/365))/100</f>
        <v>0.008940853659</v>
      </c>
      <c r="M1780" s="180">
        <f t="shared" si="1783"/>
        <v>0.009979146341</v>
      </c>
      <c r="N1780" s="180">
        <f t="shared" si="1783"/>
        <v>0.01199804878</v>
      </c>
      <c r="O1780" s="180">
        <f t="shared" si="1783"/>
        <v>0.02093890244</v>
      </c>
      <c r="P1780" s="180">
        <f t="shared" si="1783"/>
        <v>0.02405378049</v>
      </c>
      <c r="Q1780" s="180">
        <f t="shared" si="1783"/>
        <v>0.02503439024</v>
      </c>
      <c r="R1780" s="180">
        <f t="shared" si="1783"/>
        <v>0.02757243902</v>
      </c>
      <c r="S1780" s="180">
        <f t="shared" si="1783"/>
        <v>0.02797621951</v>
      </c>
      <c r="T1780" s="181">
        <f t="shared" si="3"/>
        <v>4.92</v>
      </c>
      <c r="U1780" s="182">
        <f t="shared" si="4"/>
        <v>43312</v>
      </c>
      <c r="V1780" s="182">
        <f t="shared" si="5"/>
        <v>43404</v>
      </c>
      <c r="W1780" s="182">
        <f t="shared" si="6"/>
        <v>43496</v>
      </c>
      <c r="X1780" s="181">
        <f t="shared" si="7"/>
        <v>181</v>
      </c>
      <c r="Y1780" s="181">
        <f t="shared" si="8"/>
        <v>273</v>
      </c>
      <c r="Z1780" s="181">
        <f t="shared" si="9"/>
        <v>365</v>
      </c>
      <c r="AA1780" s="155"/>
      <c r="AB1780" s="9"/>
      <c r="AC1780" s="9"/>
      <c r="AD1780" s="9"/>
      <c r="AE1780" s="9"/>
      <c r="AF1780" s="9"/>
      <c r="AG1780" s="9"/>
      <c r="AH1780" s="9"/>
    </row>
    <row r="1781" ht="15.75" customHeight="1">
      <c r="A1781" s="177">
        <v>43130.0</v>
      </c>
      <c r="B1781" s="178">
        <v>1.55</v>
      </c>
      <c r="C1781" s="178">
        <v>1.68</v>
      </c>
      <c r="D1781" s="178">
        <v>2.08</v>
      </c>
      <c r="E1781" s="178">
        <v>3.67</v>
      </c>
      <c r="F1781" s="178">
        <v>4.17</v>
      </c>
      <c r="G1781" s="178">
        <v>4.3</v>
      </c>
      <c r="H1781" s="178">
        <v>4.69</v>
      </c>
      <c r="I1781" s="178">
        <v>4.79</v>
      </c>
      <c r="J1781" s="178">
        <v>4.9</v>
      </c>
      <c r="K1781" s="179">
        <f>MAX(0,((T1781*(365/365))-VLOOKUP(A1781,VBMA!$A:$D,4,0))  /  (T1781* (365/365)   ))</f>
        <v>0.4173824131</v>
      </c>
      <c r="L1781" s="180">
        <f t="shared" ref="L1781:S1781" si="1784">(B1781*(1-$K1781) * (365/365))/100</f>
        <v>0.009030572597</v>
      </c>
      <c r="M1781" s="180">
        <f t="shared" si="1784"/>
        <v>0.00978797546</v>
      </c>
      <c r="N1781" s="180">
        <f t="shared" si="1784"/>
        <v>0.01211844581</v>
      </c>
      <c r="O1781" s="180">
        <f t="shared" si="1784"/>
        <v>0.02138206544</v>
      </c>
      <c r="P1781" s="180">
        <f t="shared" si="1784"/>
        <v>0.02429515337</v>
      </c>
      <c r="Q1781" s="180">
        <f t="shared" si="1784"/>
        <v>0.02505255624</v>
      </c>
      <c r="R1781" s="180">
        <f t="shared" si="1784"/>
        <v>0.02732476483</v>
      </c>
      <c r="S1781" s="180">
        <f t="shared" si="1784"/>
        <v>0.02790738241</v>
      </c>
      <c r="T1781" s="181">
        <f t="shared" si="3"/>
        <v>4.89</v>
      </c>
      <c r="U1781" s="182">
        <f t="shared" si="4"/>
        <v>43311</v>
      </c>
      <c r="V1781" s="182">
        <f t="shared" si="5"/>
        <v>43403</v>
      </c>
      <c r="W1781" s="182">
        <f t="shared" si="6"/>
        <v>43495</v>
      </c>
      <c r="X1781" s="181">
        <f t="shared" si="7"/>
        <v>181</v>
      </c>
      <c r="Y1781" s="181">
        <f t="shared" si="8"/>
        <v>273</v>
      </c>
      <c r="Z1781" s="181">
        <f t="shared" si="9"/>
        <v>365</v>
      </c>
      <c r="AA1781" s="155"/>
      <c r="AB1781" s="9"/>
      <c r="AC1781" s="9"/>
      <c r="AD1781" s="9"/>
      <c r="AE1781" s="9"/>
      <c r="AF1781" s="9"/>
      <c r="AG1781" s="9"/>
      <c r="AH1781" s="9"/>
    </row>
    <row r="1782" ht="15.75" customHeight="1">
      <c r="A1782" s="177">
        <v>43129.0</v>
      </c>
      <c r="B1782" s="178">
        <v>1.52</v>
      </c>
      <c r="C1782" s="178">
        <v>1.65</v>
      </c>
      <c r="D1782" s="178">
        <v>2.07</v>
      </c>
      <c r="E1782" s="178">
        <v>3.63</v>
      </c>
      <c r="F1782" s="178">
        <v>4.18</v>
      </c>
      <c r="G1782" s="178">
        <v>4.3</v>
      </c>
      <c r="H1782" s="178">
        <v>4.64</v>
      </c>
      <c r="I1782" s="178">
        <v>4.79</v>
      </c>
      <c r="J1782" s="178">
        <v>4.85</v>
      </c>
      <c r="K1782" s="179">
        <f>MAX(0,((T1782*(365/365))-VLOOKUP(A1782,VBMA!$A:$D,4,0))  /  (T1782* (365/365)   ))</f>
        <v>0.4336032389</v>
      </c>
      <c r="L1782" s="180">
        <f t="shared" ref="L1782:S1782" si="1785">(B1782*(1-$K1782) * (365/365))/100</f>
        <v>0.008609230769</v>
      </c>
      <c r="M1782" s="180">
        <f t="shared" si="1785"/>
        <v>0.009345546559</v>
      </c>
      <c r="N1782" s="180">
        <f t="shared" si="1785"/>
        <v>0.01172441296</v>
      </c>
      <c r="O1782" s="180">
        <f t="shared" si="1785"/>
        <v>0.02056020243</v>
      </c>
      <c r="P1782" s="180">
        <f t="shared" si="1785"/>
        <v>0.02367538462</v>
      </c>
      <c r="Q1782" s="180">
        <f t="shared" si="1785"/>
        <v>0.02435506073</v>
      </c>
      <c r="R1782" s="180">
        <f t="shared" si="1785"/>
        <v>0.02628080972</v>
      </c>
      <c r="S1782" s="180">
        <f t="shared" si="1785"/>
        <v>0.02713040486</v>
      </c>
      <c r="T1782" s="181">
        <f t="shared" si="3"/>
        <v>4.94</v>
      </c>
      <c r="U1782" s="182">
        <f t="shared" si="4"/>
        <v>43310</v>
      </c>
      <c r="V1782" s="182">
        <f t="shared" si="5"/>
        <v>43402</v>
      </c>
      <c r="W1782" s="182">
        <f t="shared" si="6"/>
        <v>43494</v>
      </c>
      <c r="X1782" s="181">
        <f t="shared" si="7"/>
        <v>181</v>
      </c>
      <c r="Y1782" s="181">
        <f t="shared" si="8"/>
        <v>273</v>
      </c>
      <c r="Z1782" s="181">
        <f t="shared" si="9"/>
        <v>365</v>
      </c>
      <c r="AA1782" s="155"/>
      <c r="AB1782" s="9"/>
      <c r="AC1782" s="9"/>
      <c r="AD1782" s="9"/>
      <c r="AE1782" s="9"/>
      <c r="AF1782" s="9"/>
      <c r="AG1782" s="9"/>
      <c r="AH1782" s="9"/>
    </row>
    <row r="1783" ht="15.75" customHeight="1">
      <c r="A1783" s="177">
        <v>43126.0</v>
      </c>
      <c r="B1783" s="178">
        <v>1.58</v>
      </c>
      <c r="C1783" s="178">
        <v>1.73</v>
      </c>
      <c r="D1783" s="178">
        <v>2.13</v>
      </c>
      <c r="E1783" s="178">
        <v>3.7</v>
      </c>
      <c r="F1783" s="178">
        <v>4.28</v>
      </c>
      <c r="G1783" s="178">
        <v>4.42</v>
      </c>
      <c r="H1783" s="178">
        <v>4.68</v>
      </c>
      <c r="I1783" s="178">
        <v>4.8</v>
      </c>
      <c r="J1783" s="178">
        <v>4.92</v>
      </c>
      <c r="K1783" s="179">
        <f>MAX(0,((T1783*(365/365))-VLOOKUP(A1783,VBMA!$A:$D,4,0))  /  (T1783* (365/365)   ))</f>
        <v>0.4321138211</v>
      </c>
      <c r="L1783" s="180">
        <f t="shared" ref="L1783:S1783" si="1786">(B1783*(1-$K1783) * (365/365))/100</f>
        <v>0.008972601626</v>
      </c>
      <c r="M1783" s="180">
        <f t="shared" si="1786"/>
        <v>0.009824430894</v>
      </c>
      <c r="N1783" s="180">
        <f t="shared" si="1786"/>
        <v>0.01209597561</v>
      </c>
      <c r="O1783" s="180">
        <f t="shared" si="1786"/>
        <v>0.02101178862</v>
      </c>
      <c r="P1783" s="180">
        <f t="shared" si="1786"/>
        <v>0.02430552846</v>
      </c>
      <c r="Q1783" s="180">
        <f t="shared" si="1786"/>
        <v>0.02510056911</v>
      </c>
      <c r="R1783" s="180">
        <f t="shared" si="1786"/>
        <v>0.02657707317</v>
      </c>
      <c r="S1783" s="180">
        <f t="shared" si="1786"/>
        <v>0.02725853659</v>
      </c>
      <c r="T1783" s="181">
        <f t="shared" si="3"/>
        <v>4.92</v>
      </c>
      <c r="U1783" s="182">
        <f t="shared" si="4"/>
        <v>43307</v>
      </c>
      <c r="V1783" s="182">
        <f t="shared" si="5"/>
        <v>43399</v>
      </c>
      <c r="W1783" s="182">
        <f t="shared" si="6"/>
        <v>43491</v>
      </c>
      <c r="X1783" s="181">
        <f t="shared" si="7"/>
        <v>181</v>
      </c>
      <c r="Y1783" s="181">
        <f t="shared" si="8"/>
        <v>273</v>
      </c>
      <c r="Z1783" s="181">
        <f t="shared" si="9"/>
        <v>365</v>
      </c>
      <c r="AA1783" s="155"/>
      <c r="AB1783" s="9"/>
      <c r="AC1783" s="9"/>
      <c r="AD1783" s="9"/>
      <c r="AE1783" s="9"/>
      <c r="AF1783" s="9"/>
      <c r="AG1783" s="9"/>
      <c r="AH1783" s="9"/>
    </row>
    <row r="1784" ht="15.75" customHeight="1">
      <c r="A1784" s="177">
        <v>43125.0</v>
      </c>
      <c r="B1784" s="178">
        <v>1.67</v>
      </c>
      <c r="C1784" s="178">
        <v>1.83</v>
      </c>
      <c r="D1784" s="178">
        <v>2.19</v>
      </c>
      <c r="E1784" s="178">
        <v>3.81</v>
      </c>
      <c r="F1784" s="178">
        <v>4.33</v>
      </c>
      <c r="G1784" s="178">
        <v>4.52</v>
      </c>
      <c r="H1784" s="178">
        <v>4.71</v>
      </c>
      <c r="I1784" s="178">
        <v>4.8</v>
      </c>
      <c r="J1784" s="178">
        <v>4.92</v>
      </c>
      <c r="K1784" s="179">
        <f>MAX(0,((T1784*(365/365))-VLOOKUP(A1784,VBMA!$A:$D,4,0))  /  (T1784* (365/365)   ))</f>
        <v>0.3967280164</v>
      </c>
      <c r="L1784" s="180">
        <f t="shared" ref="L1784:S1784" si="1787">(B1784*(1-$K1784) * (365/365))/100</f>
        <v>0.01007464213</v>
      </c>
      <c r="M1784" s="180">
        <f t="shared" si="1787"/>
        <v>0.0110398773</v>
      </c>
      <c r="N1784" s="180">
        <f t="shared" si="1787"/>
        <v>0.01321165644</v>
      </c>
      <c r="O1784" s="180">
        <f t="shared" si="1787"/>
        <v>0.02298466258</v>
      </c>
      <c r="P1784" s="180">
        <f t="shared" si="1787"/>
        <v>0.02612167689</v>
      </c>
      <c r="Q1784" s="180">
        <f t="shared" si="1787"/>
        <v>0.02726789366</v>
      </c>
      <c r="R1784" s="180">
        <f t="shared" si="1787"/>
        <v>0.02841411043</v>
      </c>
      <c r="S1784" s="180">
        <f t="shared" si="1787"/>
        <v>0.02895705521</v>
      </c>
      <c r="T1784" s="181">
        <f t="shared" si="3"/>
        <v>4.89</v>
      </c>
      <c r="U1784" s="182">
        <f t="shared" si="4"/>
        <v>43306</v>
      </c>
      <c r="V1784" s="182">
        <f t="shared" si="5"/>
        <v>43398</v>
      </c>
      <c r="W1784" s="182">
        <f t="shared" si="6"/>
        <v>43490</v>
      </c>
      <c r="X1784" s="181">
        <f t="shared" si="7"/>
        <v>181</v>
      </c>
      <c r="Y1784" s="181">
        <f t="shared" si="8"/>
        <v>273</v>
      </c>
      <c r="Z1784" s="181">
        <f t="shared" si="9"/>
        <v>365</v>
      </c>
      <c r="AA1784" s="155"/>
      <c r="AB1784" s="9"/>
      <c r="AC1784" s="9"/>
      <c r="AD1784" s="9"/>
      <c r="AE1784" s="9"/>
      <c r="AF1784" s="9"/>
      <c r="AG1784" s="9"/>
      <c r="AH1784" s="9"/>
    </row>
    <row r="1785" ht="15.75" customHeight="1">
      <c r="A1785" s="177">
        <v>43124.0</v>
      </c>
      <c r="B1785" s="178">
        <v>1.76</v>
      </c>
      <c r="C1785" s="178">
        <v>1.96</v>
      </c>
      <c r="D1785" s="178">
        <v>2.24</v>
      </c>
      <c r="E1785" s="178">
        <v>3.86</v>
      </c>
      <c r="F1785" s="178">
        <v>4.32</v>
      </c>
      <c r="G1785" s="178">
        <v>4.48</v>
      </c>
      <c r="H1785" s="178">
        <v>4.75</v>
      </c>
      <c r="I1785" s="178">
        <v>4.9</v>
      </c>
      <c r="J1785" s="178">
        <v>5.0</v>
      </c>
      <c r="K1785" s="179">
        <f>MAX(0,((T1785*(365/365))-VLOOKUP(A1785,VBMA!$A:$D,4,0))  /  (T1785* (365/365)   ))</f>
        <v>0.3895049505</v>
      </c>
      <c r="L1785" s="180">
        <f t="shared" ref="L1785:S1785" si="1788">(B1785*(1-$K1785) * (365/365))/100</f>
        <v>0.01074471287</v>
      </c>
      <c r="M1785" s="180">
        <f t="shared" si="1788"/>
        <v>0.01196570297</v>
      </c>
      <c r="N1785" s="180">
        <f t="shared" si="1788"/>
        <v>0.01367508911</v>
      </c>
      <c r="O1785" s="180">
        <f t="shared" si="1788"/>
        <v>0.02356510891</v>
      </c>
      <c r="P1785" s="180">
        <f t="shared" si="1788"/>
        <v>0.02637338614</v>
      </c>
      <c r="Q1785" s="180">
        <f t="shared" si="1788"/>
        <v>0.02735017822</v>
      </c>
      <c r="R1785" s="180">
        <f t="shared" si="1788"/>
        <v>0.02899851485</v>
      </c>
      <c r="S1785" s="180">
        <f t="shared" si="1788"/>
        <v>0.02991425743</v>
      </c>
      <c r="T1785" s="181">
        <f t="shared" si="3"/>
        <v>5.05</v>
      </c>
      <c r="U1785" s="182">
        <f t="shared" si="4"/>
        <v>43305</v>
      </c>
      <c r="V1785" s="182">
        <f t="shared" si="5"/>
        <v>43397</v>
      </c>
      <c r="W1785" s="182">
        <f t="shared" si="6"/>
        <v>43489</v>
      </c>
      <c r="X1785" s="181">
        <f t="shared" si="7"/>
        <v>181</v>
      </c>
      <c r="Y1785" s="181">
        <f t="shared" si="8"/>
        <v>273</v>
      </c>
      <c r="Z1785" s="181">
        <f t="shared" si="9"/>
        <v>365</v>
      </c>
      <c r="AA1785" s="155"/>
      <c r="AB1785" s="9"/>
      <c r="AC1785" s="9"/>
      <c r="AD1785" s="9"/>
      <c r="AE1785" s="9"/>
      <c r="AF1785" s="9"/>
      <c r="AG1785" s="9"/>
      <c r="AH1785" s="9"/>
    </row>
    <row r="1786" ht="15.75" customHeight="1">
      <c r="A1786" s="177">
        <v>43123.0</v>
      </c>
      <c r="B1786" s="178">
        <v>1.92</v>
      </c>
      <c r="C1786" s="178">
        <v>2.07</v>
      </c>
      <c r="D1786" s="178">
        <v>2.35</v>
      </c>
      <c r="E1786" s="178">
        <v>3.92</v>
      </c>
      <c r="F1786" s="178">
        <v>4.47</v>
      </c>
      <c r="G1786" s="178">
        <v>4.6</v>
      </c>
      <c r="H1786" s="178">
        <v>4.79</v>
      </c>
      <c r="I1786" s="178">
        <v>4.9</v>
      </c>
      <c r="J1786" s="178">
        <v>5.0</v>
      </c>
      <c r="K1786" s="179">
        <f>MAX(0,((T1786*(365/365))-VLOOKUP(A1786,VBMA!$A:$D,4,0))  /  (T1786* (365/365)   ))</f>
        <v>0.3628742515</v>
      </c>
      <c r="L1786" s="180">
        <f t="shared" ref="L1786:S1786" si="1789">(B1786*(1-$K1786) * (365/365))/100</f>
        <v>0.01223281437</v>
      </c>
      <c r="M1786" s="180">
        <f t="shared" si="1789"/>
        <v>0.01318850299</v>
      </c>
      <c r="N1786" s="180">
        <f t="shared" si="1789"/>
        <v>0.01497245509</v>
      </c>
      <c r="O1786" s="180">
        <f t="shared" si="1789"/>
        <v>0.02497532934</v>
      </c>
      <c r="P1786" s="180">
        <f t="shared" si="1789"/>
        <v>0.02847952096</v>
      </c>
      <c r="Q1786" s="180">
        <f t="shared" si="1789"/>
        <v>0.02930778443</v>
      </c>
      <c r="R1786" s="180">
        <f t="shared" si="1789"/>
        <v>0.03051832335</v>
      </c>
      <c r="S1786" s="180">
        <f t="shared" si="1789"/>
        <v>0.03121916168</v>
      </c>
      <c r="T1786" s="181">
        <f t="shared" si="3"/>
        <v>5.01</v>
      </c>
      <c r="U1786" s="182">
        <f t="shared" si="4"/>
        <v>43304</v>
      </c>
      <c r="V1786" s="182">
        <f t="shared" si="5"/>
        <v>43396</v>
      </c>
      <c r="W1786" s="182">
        <f t="shared" si="6"/>
        <v>43488</v>
      </c>
      <c r="X1786" s="181">
        <f t="shared" si="7"/>
        <v>181</v>
      </c>
      <c r="Y1786" s="181">
        <f t="shared" si="8"/>
        <v>273</v>
      </c>
      <c r="Z1786" s="181">
        <f t="shared" si="9"/>
        <v>365</v>
      </c>
      <c r="AA1786" s="155"/>
      <c r="AB1786" s="9"/>
      <c r="AC1786" s="9"/>
      <c r="AD1786" s="9"/>
      <c r="AE1786" s="9"/>
      <c r="AF1786" s="9"/>
      <c r="AG1786" s="9"/>
      <c r="AH1786" s="9"/>
    </row>
    <row r="1787" ht="15.75" customHeight="1">
      <c r="A1787" s="177">
        <v>43122.0</v>
      </c>
      <c r="B1787" s="178">
        <v>2.0</v>
      </c>
      <c r="C1787" s="178">
        <v>2.18</v>
      </c>
      <c r="D1787" s="178">
        <v>2.52</v>
      </c>
      <c r="E1787" s="178">
        <v>3.95</v>
      </c>
      <c r="F1787" s="178">
        <v>4.53</v>
      </c>
      <c r="G1787" s="178">
        <v>4.68</v>
      </c>
      <c r="H1787" s="178">
        <v>4.8</v>
      </c>
      <c r="I1787" s="178">
        <v>4.9</v>
      </c>
      <c r="J1787" s="178">
        <v>5.0</v>
      </c>
      <c r="K1787" s="179">
        <f>MAX(0,((T1787*(365/365))-VLOOKUP(A1787,VBMA!$A:$D,4,0))  /  (T1787* (365/365)   ))</f>
        <v>0.358</v>
      </c>
      <c r="L1787" s="180">
        <f t="shared" ref="L1787:S1787" si="1790">(B1787*(1-$K1787) * (365/365))/100</f>
        <v>0.01284</v>
      </c>
      <c r="M1787" s="180">
        <f t="shared" si="1790"/>
        <v>0.0139956</v>
      </c>
      <c r="N1787" s="180">
        <f t="shared" si="1790"/>
        <v>0.0161784</v>
      </c>
      <c r="O1787" s="180">
        <f t="shared" si="1790"/>
        <v>0.025359</v>
      </c>
      <c r="P1787" s="180">
        <f t="shared" si="1790"/>
        <v>0.0290826</v>
      </c>
      <c r="Q1787" s="180">
        <f t="shared" si="1790"/>
        <v>0.0300456</v>
      </c>
      <c r="R1787" s="180">
        <f t="shared" si="1790"/>
        <v>0.030816</v>
      </c>
      <c r="S1787" s="180">
        <f t="shared" si="1790"/>
        <v>0.031458</v>
      </c>
      <c r="T1787" s="181">
        <f t="shared" si="3"/>
        <v>5</v>
      </c>
      <c r="U1787" s="182">
        <f t="shared" si="4"/>
        <v>43303</v>
      </c>
      <c r="V1787" s="182">
        <f t="shared" si="5"/>
        <v>43395</v>
      </c>
      <c r="W1787" s="182">
        <f t="shared" si="6"/>
        <v>43487</v>
      </c>
      <c r="X1787" s="181">
        <f t="shared" si="7"/>
        <v>181</v>
      </c>
      <c r="Y1787" s="181">
        <f t="shared" si="8"/>
        <v>273</v>
      </c>
      <c r="Z1787" s="181">
        <f t="shared" si="9"/>
        <v>365</v>
      </c>
      <c r="AA1787" s="155"/>
      <c r="AB1787" s="9"/>
      <c r="AC1787" s="9"/>
      <c r="AD1787" s="9"/>
      <c r="AE1787" s="9"/>
      <c r="AF1787" s="9"/>
      <c r="AG1787" s="9"/>
      <c r="AH1787" s="9"/>
    </row>
    <row r="1788" ht="15.75" customHeight="1">
      <c r="A1788" s="177">
        <v>43119.0</v>
      </c>
      <c r="B1788" s="178">
        <v>1.93</v>
      </c>
      <c r="C1788" s="178">
        <v>2.23</v>
      </c>
      <c r="D1788" s="178">
        <v>2.57</v>
      </c>
      <c r="E1788" s="178">
        <v>3.95</v>
      </c>
      <c r="F1788" s="178">
        <v>4.5</v>
      </c>
      <c r="G1788" s="178">
        <v>4.66</v>
      </c>
      <c r="H1788" s="178">
        <v>4.8</v>
      </c>
      <c r="I1788" s="178">
        <v>4.9</v>
      </c>
      <c r="J1788" s="178">
        <v>5.0</v>
      </c>
      <c r="K1788" s="179">
        <f>MAX(0,((T1788*(365/365))-VLOOKUP(A1788,VBMA!$A:$D,4,0))  /  (T1788* (365/365)   ))</f>
        <v>0.355</v>
      </c>
      <c r="L1788" s="180">
        <f t="shared" ref="L1788:S1788" si="1791">(B1788*(1-$K1788) * (365/365))/100</f>
        <v>0.0124485</v>
      </c>
      <c r="M1788" s="180">
        <f t="shared" si="1791"/>
        <v>0.0143835</v>
      </c>
      <c r="N1788" s="180">
        <f t="shared" si="1791"/>
        <v>0.0165765</v>
      </c>
      <c r="O1788" s="180">
        <f t="shared" si="1791"/>
        <v>0.0254775</v>
      </c>
      <c r="P1788" s="180">
        <f t="shared" si="1791"/>
        <v>0.029025</v>
      </c>
      <c r="Q1788" s="180">
        <f t="shared" si="1791"/>
        <v>0.030057</v>
      </c>
      <c r="R1788" s="180">
        <f t="shared" si="1791"/>
        <v>0.03096</v>
      </c>
      <c r="S1788" s="180">
        <f t="shared" si="1791"/>
        <v>0.031605</v>
      </c>
      <c r="T1788" s="181">
        <f t="shared" si="3"/>
        <v>5</v>
      </c>
      <c r="U1788" s="182">
        <f t="shared" si="4"/>
        <v>43300</v>
      </c>
      <c r="V1788" s="182">
        <f t="shared" si="5"/>
        <v>43392</v>
      </c>
      <c r="W1788" s="182">
        <f t="shared" si="6"/>
        <v>43484</v>
      </c>
      <c r="X1788" s="181">
        <f t="shared" si="7"/>
        <v>181</v>
      </c>
      <c r="Y1788" s="181">
        <f t="shared" si="8"/>
        <v>273</v>
      </c>
      <c r="Z1788" s="181">
        <f t="shared" si="9"/>
        <v>365</v>
      </c>
      <c r="AA1788" s="155"/>
      <c r="AB1788" s="9"/>
      <c r="AC1788" s="9"/>
      <c r="AD1788" s="9"/>
      <c r="AE1788" s="9"/>
      <c r="AF1788" s="9"/>
      <c r="AG1788" s="9"/>
      <c r="AH1788" s="9"/>
    </row>
    <row r="1789" ht="15.75" customHeight="1">
      <c r="A1789" s="177">
        <v>43118.0</v>
      </c>
      <c r="B1789" s="178">
        <v>2.13</v>
      </c>
      <c r="C1789" s="178">
        <v>2.33</v>
      </c>
      <c r="D1789" s="178">
        <v>2.72</v>
      </c>
      <c r="E1789" s="178">
        <v>4.07</v>
      </c>
      <c r="F1789" s="178">
        <v>4.57</v>
      </c>
      <c r="G1789" s="178">
        <v>4.76</v>
      </c>
      <c r="H1789" s="178">
        <v>4.8</v>
      </c>
      <c r="I1789" s="178">
        <v>4.9</v>
      </c>
      <c r="J1789" s="178">
        <v>5.0</v>
      </c>
      <c r="K1789" s="179">
        <f>MAX(0,((T1789*(365/365))-VLOOKUP(A1789,VBMA!$A:$D,4,0))  /  (T1789* (365/365)   ))</f>
        <v>0.3564</v>
      </c>
      <c r="L1789" s="180">
        <f t="shared" ref="L1789:S1789" si="1792">(B1789*(1-$K1789) * (365/365))/100</f>
        <v>0.01370868</v>
      </c>
      <c r="M1789" s="180">
        <f t="shared" si="1792"/>
        <v>0.01499588</v>
      </c>
      <c r="N1789" s="180">
        <f t="shared" si="1792"/>
        <v>0.01750592</v>
      </c>
      <c r="O1789" s="180">
        <f t="shared" si="1792"/>
        <v>0.02619452</v>
      </c>
      <c r="P1789" s="180">
        <f t="shared" si="1792"/>
        <v>0.02941252</v>
      </c>
      <c r="Q1789" s="180">
        <f t="shared" si="1792"/>
        <v>0.03063536</v>
      </c>
      <c r="R1789" s="180">
        <f t="shared" si="1792"/>
        <v>0.0308928</v>
      </c>
      <c r="S1789" s="180">
        <f t="shared" si="1792"/>
        <v>0.0315364</v>
      </c>
      <c r="T1789" s="181">
        <f t="shared" si="3"/>
        <v>5</v>
      </c>
      <c r="U1789" s="182">
        <f t="shared" si="4"/>
        <v>43299</v>
      </c>
      <c r="V1789" s="182">
        <f t="shared" si="5"/>
        <v>43391</v>
      </c>
      <c r="W1789" s="182">
        <f t="shared" si="6"/>
        <v>43483</v>
      </c>
      <c r="X1789" s="181">
        <f t="shared" si="7"/>
        <v>181</v>
      </c>
      <c r="Y1789" s="181">
        <f t="shared" si="8"/>
        <v>273</v>
      </c>
      <c r="Z1789" s="181">
        <f t="shared" si="9"/>
        <v>365</v>
      </c>
      <c r="AA1789" s="155"/>
      <c r="AB1789" s="9"/>
      <c r="AC1789" s="9"/>
      <c r="AD1789" s="9"/>
      <c r="AE1789" s="9"/>
      <c r="AF1789" s="9"/>
      <c r="AG1789" s="9"/>
      <c r="AH1789" s="9"/>
    </row>
    <row r="1790" ht="15.75" customHeight="1">
      <c r="A1790" s="177">
        <v>43117.0</v>
      </c>
      <c r="B1790" s="178">
        <v>2.14</v>
      </c>
      <c r="C1790" s="178">
        <v>2.39</v>
      </c>
      <c r="D1790" s="178">
        <v>2.74</v>
      </c>
      <c r="E1790" s="178">
        <v>4.1</v>
      </c>
      <c r="F1790" s="178">
        <v>4.66</v>
      </c>
      <c r="G1790" s="178">
        <v>4.79</v>
      </c>
      <c r="H1790" s="178">
        <v>4.82</v>
      </c>
      <c r="I1790" s="178">
        <v>4.92</v>
      </c>
      <c r="J1790" s="178">
        <v>5.0</v>
      </c>
      <c r="K1790" s="179">
        <f>MAX(0,((T1790*(365/365))-VLOOKUP(A1790,VBMA!$A:$D,4,0))  /  (T1790* (365/365)   ))</f>
        <v>0.3362549801</v>
      </c>
      <c r="L1790" s="180">
        <f t="shared" ref="L1790:S1790" si="1793">(B1790*(1-$K1790) * (365/365))/100</f>
        <v>0.01420414343</v>
      </c>
      <c r="M1790" s="180">
        <f t="shared" si="1793"/>
        <v>0.01586350598</v>
      </c>
      <c r="N1790" s="180">
        <f t="shared" si="1793"/>
        <v>0.01818661355</v>
      </c>
      <c r="O1790" s="180">
        <f t="shared" si="1793"/>
        <v>0.02721354582</v>
      </c>
      <c r="P1790" s="180">
        <f t="shared" si="1793"/>
        <v>0.03093051793</v>
      </c>
      <c r="Q1790" s="180">
        <f t="shared" si="1793"/>
        <v>0.03179338645</v>
      </c>
      <c r="R1790" s="180">
        <f t="shared" si="1793"/>
        <v>0.03199250996</v>
      </c>
      <c r="S1790" s="180">
        <f t="shared" si="1793"/>
        <v>0.03265625498</v>
      </c>
      <c r="T1790" s="181">
        <f t="shared" si="3"/>
        <v>5.02</v>
      </c>
      <c r="U1790" s="182">
        <f t="shared" si="4"/>
        <v>43298</v>
      </c>
      <c r="V1790" s="182">
        <f t="shared" si="5"/>
        <v>43390</v>
      </c>
      <c r="W1790" s="182">
        <f t="shared" si="6"/>
        <v>43482</v>
      </c>
      <c r="X1790" s="181">
        <f t="shared" si="7"/>
        <v>181</v>
      </c>
      <c r="Y1790" s="181">
        <f t="shared" si="8"/>
        <v>273</v>
      </c>
      <c r="Z1790" s="181">
        <f t="shared" si="9"/>
        <v>365</v>
      </c>
      <c r="AA1790" s="155"/>
      <c r="AB1790" s="9"/>
      <c r="AC1790" s="9"/>
      <c r="AD1790" s="9"/>
      <c r="AE1790" s="9"/>
      <c r="AF1790" s="9"/>
      <c r="AG1790" s="9"/>
      <c r="AH1790" s="9"/>
    </row>
    <row r="1791" ht="15.75" customHeight="1">
      <c r="A1791" s="177">
        <v>43116.0</v>
      </c>
      <c r="B1791" s="178">
        <v>2.2</v>
      </c>
      <c r="C1791" s="178">
        <v>2.45</v>
      </c>
      <c r="D1791" s="178">
        <v>2.83</v>
      </c>
      <c r="E1791" s="178">
        <v>4.05</v>
      </c>
      <c r="F1791" s="178">
        <v>4.63</v>
      </c>
      <c r="G1791" s="178">
        <v>4.77</v>
      </c>
      <c r="H1791" s="178">
        <v>4.82</v>
      </c>
      <c r="I1791" s="178">
        <v>4.9</v>
      </c>
      <c r="J1791" s="178">
        <v>5.0</v>
      </c>
      <c r="K1791" s="179">
        <f>MAX(0,((T1791*(365/365))-VLOOKUP(A1791,VBMA!$A:$D,4,0))  /  (T1791* (365/365)   ))</f>
        <v>0.3238955823</v>
      </c>
      <c r="L1791" s="180">
        <f t="shared" ref="L1791:S1791" si="1794">(B1791*(1-$K1791) * (365/365))/100</f>
        <v>0.01487429719</v>
      </c>
      <c r="M1791" s="180">
        <f t="shared" si="1794"/>
        <v>0.01656455823</v>
      </c>
      <c r="N1791" s="180">
        <f t="shared" si="1794"/>
        <v>0.01913375502</v>
      </c>
      <c r="O1791" s="180">
        <f t="shared" si="1794"/>
        <v>0.02738222892</v>
      </c>
      <c r="P1791" s="180">
        <f t="shared" si="1794"/>
        <v>0.03130363454</v>
      </c>
      <c r="Q1791" s="180">
        <f t="shared" si="1794"/>
        <v>0.03225018072</v>
      </c>
      <c r="R1791" s="180">
        <f t="shared" si="1794"/>
        <v>0.03258823293</v>
      </c>
      <c r="S1791" s="180">
        <f t="shared" si="1794"/>
        <v>0.03312911647</v>
      </c>
      <c r="T1791" s="181">
        <f t="shared" si="3"/>
        <v>4.98</v>
      </c>
      <c r="U1791" s="182">
        <f t="shared" si="4"/>
        <v>43297</v>
      </c>
      <c r="V1791" s="182">
        <f t="shared" si="5"/>
        <v>43389</v>
      </c>
      <c r="W1791" s="182">
        <f t="shared" si="6"/>
        <v>43481</v>
      </c>
      <c r="X1791" s="181">
        <f t="shared" si="7"/>
        <v>181</v>
      </c>
      <c r="Y1791" s="181">
        <f t="shared" si="8"/>
        <v>273</v>
      </c>
      <c r="Z1791" s="181">
        <f t="shared" si="9"/>
        <v>365</v>
      </c>
      <c r="AA1791" s="155"/>
      <c r="AB1791" s="9"/>
      <c r="AC1791" s="9"/>
      <c r="AD1791" s="9"/>
      <c r="AE1791" s="9"/>
      <c r="AF1791" s="9"/>
      <c r="AG1791" s="9"/>
      <c r="AH1791" s="9"/>
    </row>
    <row r="1792" ht="15.75" customHeight="1">
      <c r="A1792" s="177">
        <v>43115.0</v>
      </c>
      <c r="B1792" s="178">
        <v>2.22</v>
      </c>
      <c r="C1792" s="178">
        <v>2.48</v>
      </c>
      <c r="D1792" s="178">
        <v>2.85</v>
      </c>
      <c r="E1792" s="178">
        <v>4.08</v>
      </c>
      <c r="F1792" s="178">
        <v>4.63</v>
      </c>
      <c r="G1792" s="178">
        <v>4.77</v>
      </c>
      <c r="H1792" s="178">
        <v>4.82</v>
      </c>
      <c r="I1792" s="178">
        <v>4.9</v>
      </c>
      <c r="J1792" s="178">
        <v>5.0</v>
      </c>
      <c r="K1792" s="179">
        <f>MAX(0,((T1792*(365/365))-VLOOKUP(A1792,VBMA!$A:$D,4,0))  /  (T1792* (365/365)   ))</f>
        <v>0.316064257</v>
      </c>
      <c r="L1792" s="180">
        <f t="shared" ref="L1792:S1792" si="1795">(B1792*(1-$K1792) * (365/365))/100</f>
        <v>0.01518337349</v>
      </c>
      <c r="M1792" s="180">
        <f t="shared" si="1795"/>
        <v>0.01696160643</v>
      </c>
      <c r="N1792" s="180">
        <f t="shared" si="1795"/>
        <v>0.01949216867</v>
      </c>
      <c r="O1792" s="180">
        <f t="shared" si="1795"/>
        <v>0.02790457831</v>
      </c>
      <c r="P1792" s="180">
        <f t="shared" si="1795"/>
        <v>0.0316662249</v>
      </c>
      <c r="Q1792" s="180">
        <f t="shared" si="1795"/>
        <v>0.03262373494</v>
      </c>
      <c r="R1792" s="180">
        <f t="shared" si="1795"/>
        <v>0.03296570281</v>
      </c>
      <c r="S1792" s="180">
        <f t="shared" si="1795"/>
        <v>0.03351285141</v>
      </c>
      <c r="T1792" s="181">
        <f t="shared" si="3"/>
        <v>4.98</v>
      </c>
      <c r="U1792" s="182">
        <f t="shared" si="4"/>
        <v>43296</v>
      </c>
      <c r="V1792" s="182">
        <f t="shared" si="5"/>
        <v>43388</v>
      </c>
      <c r="W1792" s="182">
        <f t="shared" si="6"/>
        <v>43480</v>
      </c>
      <c r="X1792" s="181">
        <f t="shared" si="7"/>
        <v>181</v>
      </c>
      <c r="Y1792" s="181">
        <f t="shared" si="8"/>
        <v>273</v>
      </c>
      <c r="Z1792" s="181">
        <f t="shared" si="9"/>
        <v>365</v>
      </c>
      <c r="AA1792" s="155"/>
      <c r="AB1792" s="9"/>
      <c r="AC1792" s="9"/>
      <c r="AD1792" s="9"/>
      <c r="AE1792" s="9"/>
      <c r="AF1792" s="9"/>
      <c r="AG1792" s="9"/>
      <c r="AH1792" s="9"/>
    </row>
    <row r="1793" ht="15.75" customHeight="1">
      <c r="A1793" s="177">
        <v>43112.0</v>
      </c>
      <c r="B1793" s="178">
        <v>2.4</v>
      </c>
      <c r="C1793" s="178">
        <v>2.7</v>
      </c>
      <c r="D1793" s="178">
        <v>3.12</v>
      </c>
      <c r="E1793" s="178">
        <v>4.12</v>
      </c>
      <c r="F1793" s="178">
        <v>4.66</v>
      </c>
      <c r="G1793" s="178">
        <v>4.83</v>
      </c>
      <c r="H1793" s="178">
        <v>4.88</v>
      </c>
      <c r="I1793" s="178">
        <v>4.93</v>
      </c>
      <c r="J1793" s="178">
        <v>5.0</v>
      </c>
      <c r="K1793" s="179">
        <f>MAX(0,((T1793*(365/365))-VLOOKUP(A1793,VBMA!$A:$D,4,0))  /  (T1793* (365/365)   ))</f>
        <v>0.3355421687</v>
      </c>
      <c r="L1793" s="180">
        <f t="shared" ref="L1793:S1793" si="1796">(B1793*(1-$K1793) * (365/365))/100</f>
        <v>0.01594698795</v>
      </c>
      <c r="M1793" s="180">
        <f t="shared" si="1796"/>
        <v>0.01794036145</v>
      </c>
      <c r="N1793" s="180">
        <f t="shared" si="1796"/>
        <v>0.02073108434</v>
      </c>
      <c r="O1793" s="180">
        <f t="shared" si="1796"/>
        <v>0.02737566265</v>
      </c>
      <c r="P1793" s="180">
        <f t="shared" si="1796"/>
        <v>0.03096373494</v>
      </c>
      <c r="Q1793" s="180">
        <f t="shared" si="1796"/>
        <v>0.03209331325</v>
      </c>
      <c r="R1793" s="180">
        <f t="shared" si="1796"/>
        <v>0.03242554217</v>
      </c>
      <c r="S1793" s="180">
        <f t="shared" si="1796"/>
        <v>0.03275777108</v>
      </c>
      <c r="T1793" s="181">
        <f t="shared" si="3"/>
        <v>4.98</v>
      </c>
      <c r="U1793" s="182">
        <f t="shared" si="4"/>
        <v>43293</v>
      </c>
      <c r="V1793" s="182">
        <f t="shared" si="5"/>
        <v>43385</v>
      </c>
      <c r="W1793" s="182">
        <f t="shared" si="6"/>
        <v>43477</v>
      </c>
      <c r="X1793" s="181">
        <f t="shared" si="7"/>
        <v>181</v>
      </c>
      <c r="Y1793" s="181">
        <f t="shared" si="8"/>
        <v>273</v>
      </c>
      <c r="Z1793" s="181">
        <f t="shared" si="9"/>
        <v>365</v>
      </c>
      <c r="AA1793" s="155"/>
      <c r="AB1793" s="9"/>
      <c r="AC1793" s="9"/>
      <c r="AD1793" s="9"/>
      <c r="AE1793" s="9"/>
      <c r="AF1793" s="9"/>
      <c r="AG1793" s="9"/>
      <c r="AH1793" s="9"/>
    </row>
    <row r="1794" ht="15.75" customHeight="1">
      <c r="A1794" s="177">
        <v>43111.0</v>
      </c>
      <c r="B1794" s="178">
        <v>2.23</v>
      </c>
      <c r="C1794" s="178">
        <v>2.63</v>
      </c>
      <c r="D1794" s="178">
        <v>3.05</v>
      </c>
      <c r="E1794" s="178">
        <v>4.05</v>
      </c>
      <c r="F1794" s="178">
        <v>4.65</v>
      </c>
      <c r="G1794" s="178">
        <v>4.82</v>
      </c>
      <c r="H1794" s="178">
        <v>4.85</v>
      </c>
      <c r="I1794" s="178">
        <v>4.95</v>
      </c>
      <c r="J1794" s="178">
        <v>5.0</v>
      </c>
      <c r="K1794" s="179">
        <f>MAX(0,((T1794*(365/365))-VLOOKUP(A1794,VBMA!$A:$D,4,0))  /  (T1794* (365/365)   ))</f>
        <v>0.3508910891</v>
      </c>
      <c r="L1794" s="180">
        <f t="shared" ref="L1794:S1794" si="1797">(B1794*(1-$K1794) * (365/365))/100</f>
        <v>0.01447512871</v>
      </c>
      <c r="M1794" s="180">
        <f t="shared" si="1797"/>
        <v>0.01707156436</v>
      </c>
      <c r="N1794" s="180">
        <f t="shared" si="1797"/>
        <v>0.01979782178</v>
      </c>
      <c r="O1794" s="180">
        <f t="shared" si="1797"/>
        <v>0.02628891089</v>
      </c>
      <c r="P1794" s="180">
        <f t="shared" si="1797"/>
        <v>0.03018356436</v>
      </c>
      <c r="Q1794" s="180">
        <f t="shared" si="1797"/>
        <v>0.0312870495</v>
      </c>
      <c r="R1794" s="180">
        <f t="shared" si="1797"/>
        <v>0.03148178218</v>
      </c>
      <c r="S1794" s="180">
        <f t="shared" si="1797"/>
        <v>0.03213089109</v>
      </c>
      <c r="T1794" s="181">
        <f t="shared" si="3"/>
        <v>5.05</v>
      </c>
      <c r="U1794" s="182">
        <f t="shared" si="4"/>
        <v>43292</v>
      </c>
      <c r="V1794" s="182">
        <f t="shared" si="5"/>
        <v>43384</v>
      </c>
      <c r="W1794" s="182">
        <f t="shared" si="6"/>
        <v>43476</v>
      </c>
      <c r="X1794" s="181">
        <f t="shared" si="7"/>
        <v>181</v>
      </c>
      <c r="Y1794" s="181">
        <f t="shared" si="8"/>
        <v>273</v>
      </c>
      <c r="Z1794" s="181">
        <f t="shared" si="9"/>
        <v>365</v>
      </c>
      <c r="AA1794" s="155"/>
      <c r="AB1794" s="9"/>
      <c r="AC1794" s="9"/>
      <c r="AD1794" s="9"/>
      <c r="AE1794" s="9"/>
      <c r="AF1794" s="9"/>
      <c r="AG1794" s="9"/>
      <c r="AH1794" s="9"/>
    </row>
    <row r="1795" ht="15.75" customHeight="1">
      <c r="A1795" s="177">
        <v>43110.0</v>
      </c>
      <c r="B1795" s="178">
        <v>2.18</v>
      </c>
      <c r="C1795" s="178">
        <v>2.52</v>
      </c>
      <c r="D1795" s="178">
        <v>2.88</v>
      </c>
      <c r="E1795" s="178">
        <v>3.98</v>
      </c>
      <c r="F1795" s="178">
        <v>4.66</v>
      </c>
      <c r="G1795" s="178">
        <v>4.83</v>
      </c>
      <c r="H1795" s="178">
        <v>4.88</v>
      </c>
      <c r="I1795" s="178">
        <v>4.96</v>
      </c>
      <c r="J1795" s="178">
        <v>5.0</v>
      </c>
      <c r="K1795" s="179">
        <f>MAX(0,((T1795*(365/365))-VLOOKUP(A1795,VBMA!$A:$D,4,0))  /  (T1795* (365/365)   ))</f>
        <v>0.3325396825</v>
      </c>
      <c r="L1795" s="180">
        <f t="shared" ref="L1795:S1795" si="1798">(B1795*(1-$K1795) * (365/365))/100</f>
        <v>0.01455063492</v>
      </c>
      <c r="M1795" s="180">
        <f t="shared" si="1798"/>
        <v>0.01682</v>
      </c>
      <c r="N1795" s="180">
        <f t="shared" si="1798"/>
        <v>0.01922285714</v>
      </c>
      <c r="O1795" s="180">
        <f t="shared" si="1798"/>
        <v>0.02656492063</v>
      </c>
      <c r="P1795" s="180">
        <f t="shared" si="1798"/>
        <v>0.03110365079</v>
      </c>
      <c r="Q1795" s="180">
        <f t="shared" si="1798"/>
        <v>0.03223833333</v>
      </c>
      <c r="R1795" s="180">
        <f t="shared" si="1798"/>
        <v>0.03257206349</v>
      </c>
      <c r="S1795" s="180">
        <f t="shared" si="1798"/>
        <v>0.03310603175</v>
      </c>
      <c r="T1795" s="181">
        <f t="shared" si="3"/>
        <v>5.04</v>
      </c>
      <c r="U1795" s="182">
        <f t="shared" si="4"/>
        <v>43291</v>
      </c>
      <c r="V1795" s="182">
        <f t="shared" si="5"/>
        <v>43383</v>
      </c>
      <c r="W1795" s="182">
        <f t="shared" si="6"/>
        <v>43475</v>
      </c>
      <c r="X1795" s="181">
        <f t="shared" si="7"/>
        <v>181</v>
      </c>
      <c r="Y1795" s="181">
        <f t="shared" si="8"/>
        <v>273</v>
      </c>
      <c r="Z1795" s="181">
        <f t="shared" si="9"/>
        <v>365</v>
      </c>
      <c r="AA1795" s="155"/>
      <c r="AB1795" s="9"/>
      <c r="AC1795" s="9"/>
      <c r="AD1795" s="9"/>
      <c r="AE1795" s="9"/>
      <c r="AF1795" s="9"/>
      <c r="AG1795" s="9"/>
      <c r="AH1795" s="9"/>
    </row>
    <row r="1796" ht="15.75" customHeight="1">
      <c r="A1796" s="177">
        <v>43109.0</v>
      </c>
      <c r="B1796" s="178">
        <v>1.92</v>
      </c>
      <c r="C1796" s="178">
        <v>2.2</v>
      </c>
      <c r="D1796" s="178">
        <v>2.58</v>
      </c>
      <c r="E1796" s="178">
        <v>3.68</v>
      </c>
      <c r="F1796" s="178">
        <v>4.65</v>
      </c>
      <c r="G1796" s="178">
        <v>4.8</v>
      </c>
      <c r="H1796" s="178">
        <v>4.84</v>
      </c>
      <c r="I1796" s="178">
        <v>4.92</v>
      </c>
      <c r="J1796" s="178">
        <v>5.0</v>
      </c>
      <c r="K1796" s="179">
        <f>MAX(0,((T1796*(365/365))-VLOOKUP(A1796,VBMA!$A:$D,4,0))  /  (T1796* (365/365)   ))</f>
        <v>0.3138</v>
      </c>
      <c r="L1796" s="180">
        <f t="shared" ref="L1796:S1796" si="1799">(B1796*(1-$K1796) * (365/365))/100</f>
        <v>0.01317504</v>
      </c>
      <c r="M1796" s="180">
        <f t="shared" si="1799"/>
        <v>0.0150964</v>
      </c>
      <c r="N1796" s="180">
        <f t="shared" si="1799"/>
        <v>0.01770396</v>
      </c>
      <c r="O1796" s="180">
        <f t="shared" si="1799"/>
        <v>0.02525216</v>
      </c>
      <c r="P1796" s="180">
        <f t="shared" si="1799"/>
        <v>0.0319083</v>
      </c>
      <c r="Q1796" s="180">
        <f t="shared" si="1799"/>
        <v>0.0329376</v>
      </c>
      <c r="R1796" s="180">
        <f t="shared" si="1799"/>
        <v>0.03321208</v>
      </c>
      <c r="S1796" s="180">
        <f t="shared" si="1799"/>
        <v>0.03376104</v>
      </c>
      <c r="T1796" s="181">
        <f t="shared" si="3"/>
        <v>5</v>
      </c>
      <c r="U1796" s="182">
        <f t="shared" si="4"/>
        <v>43290</v>
      </c>
      <c r="V1796" s="182">
        <f t="shared" si="5"/>
        <v>43382</v>
      </c>
      <c r="W1796" s="182">
        <f t="shared" si="6"/>
        <v>43474</v>
      </c>
      <c r="X1796" s="181">
        <f t="shared" si="7"/>
        <v>181</v>
      </c>
      <c r="Y1796" s="181">
        <f t="shared" si="8"/>
        <v>273</v>
      </c>
      <c r="Z1796" s="181">
        <f t="shared" si="9"/>
        <v>365</v>
      </c>
      <c r="AA1796" s="155"/>
      <c r="AB1796" s="9"/>
      <c r="AC1796" s="9"/>
      <c r="AD1796" s="9"/>
      <c r="AE1796" s="9"/>
      <c r="AF1796" s="9"/>
      <c r="AG1796" s="9"/>
      <c r="AH1796" s="9"/>
    </row>
    <row r="1797" ht="15.75" customHeight="1">
      <c r="A1797" s="177">
        <v>43108.0</v>
      </c>
      <c r="B1797" s="178">
        <v>1.8</v>
      </c>
      <c r="C1797" s="178">
        <v>1.96</v>
      </c>
      <c r="D1797" s="178">
        <v>2.4</v>
      </c>
      <c r="E1797" s="178">
        <v>3.48</v>
      </c>
      <c r="F1797" s="178">
        <v>4.58</v>
      </c>
      <c r="G1797" s="178">
        <v>4.8</v>
      </c>
      <c r="H1797" s="178">
        <v>4.8</v>
      </c>
      <c r="I1797" s="178">
        <v>4.9</v>
      </c>
      <c r="J1797" s="178">
        <v>5.0</v>
      </c>
      <c r="K1797" s="179">
        <f>MAX(0,((T1797*(365/365))-VLOOKUP(A1797,VBMA!$A:$D,4,0))  /  (T1797* (365/365)   ))</f>
        <v>0.2938</v>
      </c>
      <c r="L1797" s="180">
        <f t="shared" ref="L1797:S1797" si="1800">(B1797*(1-$K1797) * (365/365))/100</f>
        <v>0.0127116</v>
      </c>
      <c r="M1797" s="180">
        <f t="shared" si="1800"/>
        <v>0.01384152</v>
      </c>
      <c r="N1797" s="180">
        <f t="shared" si="1800"/>
        <v>0.0169488</v>
      </c>
      <c r="O1797" s="180">
        <f t="shared" si="1800"/>
        <v>0.02457576</v>
      </c>
      <c r="P1797" s="180">
        <f t="shared" si="1800"/>
        <v>0.03234396</v>
      </c>
      <c r="Q1797" s="180">
        <f t="shared" si="1800"/>
        <v>0.0338976</v>
      </c>
      <c r="R1797" s="180">
        <f t="shared" si="1800"/>
        <v>0.0338976</v>
      </c>
      <c r="S1797" s="180">
        <f t="shared" si="1800"/>
        <v>0.0346038</v>
      </c>
      <c r="T1797" s="181">
        <f t="shared" si="3"/>
        <v>5</v>
      </c>
      <c r="U1797" s="182">
        <f t="shared" si="4"/>
        <v>43289</v>
      </c>
      <c r="V1797" s="182">
        <f t="shared" si="5"/>
        <v>43381</v>
      </c>
      <c r="W1797" s="182">
        <f t="shared" si="6"/>
        <v>43473</v>
      </c>
      <c r="X1797" s="181">
        <f t="shared" si="7"/>
        <v>181</v>
      </c>
      <c r="Y1797" s="181">
        <f t="shared" si="8"/>
        <v>273</v>
      </c>
      <c r="Z1797" s="181">
        <f t="shared" si="9"/>
        <v>365</v>
      </c>
      <c r="AA1797" s="155"/>
      <c r="AB1797" s="9"/>
      <c r="AC1797" s="9"/>
      <c r="AD1797" s="9"/>
      <c r="AE1797" s="9"/>
      <c r="AF1797" s="9"/>
      <c r="AG1797" s="9"/>
      <c r="AH1797" s="9"/>
    </row>
    <row r="1798" ht="15.75" customHeight="1">
      <c r="A1798" s="177">
        <v>43105.0</v>
      </c>
      <c r="B1798" s="178">
        <v>1.64</v>
      </c>
      <c r="C1798" s="178">
        <v>1.86</v>
      </c>
      <c r="D1798" s="178">
        <v>2.32</v>
      </c>
      <c r="E1798" s="178">
        <v>3.44</v>
      </c>
      <c r="F1798" s="178">
        <v>4.56</v>
      </c>
      <c r="G1798" s="178">
        <v>4.78</v>
      </c>
      <c r="H1798" s="178">
        <v>4.86</v>
      </c>
      <c r="I1798" s="178">
        <v>4.94</v>
      </c>
      <c r="J1798" s="178">
        <v>5.0</v>
      </c>
      <c r="K1798" s="179">
        <f>MAX(0,((T1798*(365/365))-VLOOKUP(A1798,VBMA!$A:$D,4,0))  /  (T1798* (365/365)   ))</f>
        <v>0.2930278884</v>
      </c>
      <c r="L1798" s="180">
        <f t="shared" ref="L1798:S1798" si="1801">(B1798*(1-$K1798) * (365/365))/100</f>
        <v>0.01159434263</v>
      </c>
      <c r="M1798" s="180">
        <f t="shared" si="1801"/>
        <v>0.01314968127</v>
      </c>
      <c r="N1798" s="180">
        <f t="shared" si="1801"/>
        <v>0.01640175299</v>
      </c>
      <c r="O1798" s="180">
        <f t="shared" si="1801"/>
        <v>0.02431984064</v>
      </c>
      <c r="P1798" s="180">
        <f t="shared" si="1801"/>
        <v>0.03223792829</v>
      </c>
      <c r="Q1798" s="180">
        <f t="shared" si="1801"/>
        <v>0.03379326693</v>
      </c>
      <c r="R1798" s="180">
        <f t="shared" si="1801"/>
        <v>0.03435884462</v>
      </c>
      <c r="S1798" s="180">
        <f t="shared" si="1801"/>
        <v>0.03492442231</v>
      </c>
      <c r="T1798" s="181">
        <f t="shared" si="3"/>
        <v>5.02</v>
      </c>
      <c r="U1798" s="182">
        <f t="shared" si="4"/>
        <v>43286</v>
      </c>
      <c r="V1798" s="182">
        <f t="shared" si="5"/>
        <v>43378</v>
      </c>
      <c r="W1798" s="182">
        <f t="shared" si="6"/>
        <v>43470</v>
      </c>
      <c r="X1798" s="181">
        <f t="shared" si="7"/>
        <v>181</v>
      </c>
      <c r="Y1798" s="181">
        <f t="shared" si="8"/>
        <v>273</v>
      </c>
      <c r="Z1798" s="181">
        <f t="shared" si="9"/>
        <v>365</v>
      </c>
      <c r="AA1798" s="155"/>
      <c r="AB1798" s="9"/>
      <c r="AC1798" s="9"/>
      <c r="AD1798" s="9"/>
      <c r="AE1798" s="9"/>
      <c r="AF1798" s="9"/>
      <c r="AG1798" s="9"/>
      <c r="AH1798" s="9"/>
    </row>
    <row r="1799" ht="15.75" customHeight="1">
      <c r="A1799" s="177">
        <v>43104.0</v>
      </c>
      <c r="B1799" s="178">
        <v>1.55</v>
      </c>
      <c r="C1799" s="178">
        <v>1.73</v>
      </c>
      <c r="D1799" s="178">
        <v>2.12</v>
      </c>
      <c r="E1799" s="178">
        <v>3.35</v>
      </c>
      <c r="F1799" s="178">
        <v>4.53</v>
      </c>
      <c r="G1799" s="178">
        <v>4.78</v>
      </c>
      <c r="H1799" s="178">
        <v>4.83</v>
      </c>
      <c r="I1799" s="178">
        <v>4.95</v>
      </c>
      <c r="J1799" s="178">
        <v>5.0</v>
      </c>
      <c r="K1799" s="179">
        <f>MAX(0,((T1799*(365/365))-VLOOKUP(A1799,VBMA!$A:$D,4,0))  /  (T1799* (365/365)   ))</f>
        <v>0.3051282051</v>
      </c>
      <c r="L1799" s="180">
        <f t="shared" ref="L1799:S1799" si="1802">(B1799*(1-$K1799) * (365/365))/100</f>
        <v>0.01077051282</v>
      </c>
      <c r="M1799" s="180">
        <f t="shared" si="1802"/>
        <v>0.01202128205</v>
      </c>
      <c r="N1799" s="180">
        <f t="shared" si="1802"/>
        <v>0.01473128205</v>
      </c>
      <c r="O1799" s="180">
        <f t="shared" si="1802"/>
        <v>0.02327820513</v>
      </c>
      <c r="P1799" s="180">
        <f t="shared" si="1802"/>
        <v>0.03147769231</v>
      </c>
      <c r="Q1799" s="180">
        <f t="shared" si="1802"/>
        <v>0.03321487179</v>
      </c>
      <c r="R1799" s="180">
        <f t="shared" si="1802"/>
        <v>0.03356230769</v>
      </c>
      <c r="S1799" s="180">
        <f t="shared" si="1802"/>
        <v>0.03439615385</v>
      </c>
      <c r="T1799" s="181">
        <f t="shared" si="3"/>
        <v>5.07</v>
      </c>
      <c r="U1799" s="182">
        <f t="shared" si="4"/>
        <v>43285</v>
      </c>
      <c r="V1799" s="182">
        <f t="shared" si="5"/>
        <v>43377</v>
      </c>
      <c r="W1799" s="182">
        <f t="shared" si="6"/>
        <v>43469</v>
      </c>
      <c r="X1799" s="181">
        <f t="shared" si="7"/>
        <v>181</v>
      </c>
      <c r="Y1799" s="181">
        <f t="shared" si="8"/>
        <v>273</v>
      </c>
      <c r="Z1799" s="181">
        <f t="shared" si="9"/>
        <v>365</v>
      </c>
      <c r="AA1799" s="155"/>
      <c r="AB1799" s="9"/>
      <c r="AC1799" s="9"/>
      <c r="AD1799" s="9"/>
      <c r="AE1799" s="9"/>
      <c r="AF1799" s="9"/>
      <c r="AG1799" s="9"/>
      <c r="AH1799" s="9"/>
    </row>
    <row r="1800" ht="15.75" customHeight="1">
      <c r="A1800" s="177">
        <v>43103.0</v>
      </c>
      <c r="B1800" s="178">
        <v>1.52</v>
      </c>
      <c r="C1800" s="178">
        <v>1.68</v>
      </c>
      <c r="D1800" s="178">
        <v>2.12</v>
      </c>
      <c r="E1800" s="178">
        <v>3.23</v>
      </c>
      <c r="F1800" s="178">
        <v>4.52</v>
      </c>
      <c r="G1800" s="178">
        <v>4.76</v>
      </c>
      <c r="H1800" s="178">
        <v>4.83</v>
      </c>
      <c r="I1800" s="178">
        <v>4.95</v>
      </c>
      <c r="J1800" s="178">
        <v>5.0</v>
      </c>
      <c r="K1800" s="179">
        <f>MAX(0,((T1800*(365/365))-VLOOKUP(A1800,VBMA!$A:$D,4,0))  /  (T1800* (365/365)   ))</f>
        <v>0.2996055227</v>
      </c>
      <c r="L1800" s="180">
        <f t="shared" ref="L1800:S1800" si="1803">(B1800*(1-$K1800) * (365/365))/100</f>
        <v>0.01064599606</v>
      </c>
      <c r="M1800" s="180">
        <f t="shared" si="1803"/>
        <v>0.01176662722</v>
      </c>
      <c r="N1800" s="180">
        <f t="shared" si="1803"/>
        <v>0.01484836292</v>
      </c>
      <c r="O1800" s="180">
        <f t="shared" si="1803"/>
        <v>0.02262274162</v>
      </c>
      <c r="P1800" s="180">
        <f t="shared" si="1803"/>
        <v>0.03165783037</v>
      </c>
      <c r="Q1800" s="180">
        <f t="shared" si="1803"/>
        <v>0.03333877712</v>
      </c>
      <c r="R1800" s="180">
        <f t="shared" si="1803"/>
        <v>0.03382905325</v>
      </c>
      <c r="S1800" s="180">
        <f t="shared" si="1803"/>
        <v>0.03466952663</v>
      </c>
      <c r="T1800" s="181">
        <f t="shared" si="3"/>
        <v>5.07</v>
      </c>
      <c r="U1800" s="182">
        <f t="shared" si="4"/>
        <v>43284</v>
      </c>
      <c r="V1800" s="182">
        <f t="shared" si="5"/>
        <v>43376</v>
      </c>
      <c r="W1800" s="182">
        <f t="shared" si="6"/>
        <v>43468</v>
      </c>
      <c r="X1800" s="181">
        <f t="shared" si="7"/>
        <v>181</v>
      </c>
      <c r="Y1800" s="181">
        <f t="shared" si="8"/>
        <v>273</v>
      </c>
      <c r="Z1800" s="181">
        <f t="shared" si="9"/>
        <v>365</v>
      </c>
      <c r="AA1800" s="155"/>
      <c r="AB1800" s="9"/>
      <c r="AC1800" s="9"/>
      <c r="AD1800" s="9"/>
      <c r="AE1800" s="9"/>
      <c r="AF1800" s="9"/>
      <c r="AG1800" s="9"/>
      <c r="AH1800" s="9"/>
    </row>
    <row r="1801" ht="15.75" customHeight="1">
      <c r="A1801" s="177">
        <v>43102.0</v>
      </c>
      <c r="B1801" s="178">
        <v>1.46</v>
      </c>
      <c r="C1801" s="178">
        <v>1.6</v>
      </c>
      <c r="D1801" s="178">
        <v>2.04</v>
      </c>
      <c r="E1801" s="178">
        <v>3.04</v>
      </c>
      <c r="F1801" s="178">
        <v>4.48</v>
      </c>
      <c r="G1801" s="178">
        <v>4.75</v>
      </c>
      <c r="H1801" s="178">
        <v>4.84</v>
      </c>
      <c r="I1801" s="178">
        <v>4.92</v>
      </c>
      <c r="J1801" s="178">
        <v>5.0</v>
      </c>
      <c r="K1801" s="179">
        <f>MAX(0,((T1801*(365/365))-VLOOKUP(A1801,VBMA!$A:$D,4,0))  /  (T1801* (365/365)   ))</f>
        <v>0.2896</v>
      </c>
      <c r="L1801" s="180">
        <f t="shared" ref="L1801:S1801" si="1804">(B1801*(1-$K1801) * (365/365))/100</f>
        <v>0.01037184</v>
      </c>
      <c r="M1801" s="180">
        <f t="shared" si="1804"/>
        <v>0.0113664</v>
      </c>
      <c r="N1801" s="180">
        <f t="shared" si="1804"/>
        <v>0.01449216</v>
      </c>
      <c r="O1801" s="180">
        <f t="shared" si="1804"/>
        <v>0.02159616</v>
      </c>
      <c r="P1801" s="180">
        <f t="shared" si="1804"/>
        <v>0.03182592</v>
      </c>
      <c r="Q1801" s="180">
        <f t="shared" si="1804"/>
        <v>0.033744</v>
      </c>
      <c r="R1801" s="180">
        <f t="shared" si="1804"/>
        <v>0.03438336</v>
      </c>
      <c r="S1801" s="180">
        <f t="shared" si="1804"/>
        <v>0.03495168</v>
      </c>
      <c r="T1801" s="181">
        <f t="shared" si="3"/>
        <v>5</v>
      </c>
      <c r="U1801" s="182">
        <f t="shared" si="4"/>
        <v>43283</v>
      </c>
      <c r="V1801" s="182">
        <f t="shared" si="5"/>
        <v>43375</v>
      </c>
      <c r="W1801" s="182">
        <f t="shared" si="6"/>
        <v>43467</v>
      </c>
      <c r="X1801" s="181">
        <f t="shared" si="7"/>
        <v>181</v>
      </c>
      <c r="Y1801" s="181">
        <f t="shared" si="8"/>
        <v>273</v>
      </c>
      <c r="Z1801" s="181">
        <f t="shared" si="9"/>
        <v>365</v>
      </c>
      <c r="AA1801" s="155"/>
      <c r="AB1801" s="9"/>
      <c r="AC1801" s="9"/>
      <c r="AD1801" s="9"/>
      <c r="AE1801" s="9"/>
      <c r="AF1801" s="9"/>
      <c r="AG1801" s="9"/>
      <c r="AH1801" s="9"/>
    </row>
    <row r="1802" ht="15.75" customHeight="1">
      <c r="A1802" s="177">
        <v>43098.0</v>
      </c>
      <c r="B1802" s="178">
        <v>1.42</v>
      </c>
      <c r="C1802" s="178">
        <v>1.6</v>
      </c>
      <c r="D1802" s="178">
        <v>1.97</v>
      </c>
      <c r="E1802" s="178">
        <v>2.95</v>
      </c>
      <c r="F1802" s="178">
        <v>4.48</v>
      </c>
      <c r="G1802" s="178">
        <v>4.72</v>
      </c>
      <c r="H1802" s="178">
        <v>4.8</v>
      </c>
      <c r="I1802" s="178">
        <v>4.95</v>
      </c>
      <c r="J1802" s="178">
        <v>5.0</v>
      </c>
      <c r="K1802" s="179">
        <f>MAX(0,((T1802*(365/365))-VLOOKUP(A1802,VBMA!$A:$D,4,0))  /  (T1802* (365/365)   ))</f>
        <v>0.2991877199</v>
      </c>
      <c r="L1802" s="180">
        <f t="shared" ref="L1802:S1802" si="1805">(B1802*(1-$K1802) * (365/365))/100</f>
        <v>0.009951534378</v>
      </c>
      <c r="M1802" s="180">
        <f t="shared" si="1805"/>
        <v>0.01121299648</v>
      </c>
      <c r="N1802" s="180">
        <f t="shared" si="1805"/>
        <v>0.01380600192</v>
      </c>
      <c r="O1802" s="180">
        <f t="shared" si="1805"/>
        <v>0.02067396226</v>
      </c>
      <c r="P1802" s="180">
        <f t="shared" si="1805"/>
        <v>0.03139639015</v>
      </c>
      <c r="Q1802" s="180">
        <f t="shared" si="1805"/>
        <v>0.03307833962</v>
      </c>
      <c r="R1802" s="180">
        <f t="shared" si="1805"/>
        <v>0.03363898945</v>
      </c>
      <c r="S1802" s="180">
        <f t="shared" si="1805"/>
        <v>0.03469020787</v>
      </c>
      <c r="T1802" s="181">
        <f t="shared" si="3"/>
        <v>5.098369565</v>
      </c>
      <c r="U1802" s="182">
        <f t="shared" si="4"/>
        <v>43280</v>
      </c>
      <c r="V1802" s="182">
        <f t="shared" si="5"/>
        <v>43372</v>
      </c>
      <c r="W1802" s="182">
        <f t="shared" si="6"/>
        <v>43463</v>
      </c>
      <c r="X1802" s="181">
        <f t="shared" si="7"/>
        <v>182</v>
      </c>
      <c r="Y1802" s="181">
        <f t="shared" si="8"/>
        <v>274</v>
      </c>
      <c r="Z1802" s="181">
        <f t="shared" si="9"/>
        <v>365</v>
      </c>
      <c r="AA1802" s="155"/>
      <c r="AB1802" s="9"/>
      <c r="AC1802" s="9"/>
      <c r="AD1802" s="9"/>
      <c r="AE1802" s="9"/>
      <c r="AF1802" s="9"/>
      <c r="AG1802" s="9"/>
      <c r="AH1802" s="9"/>
    </row>
    <row r="1803" ht="15.75" customHeight="1">
      <c r="A1803" s="177">
        <v>43097.0</v>
      </c>
      <c r="B1803" s="178">
        <v>1.28</v>
      </c>
      <c r="C1803" s="178">
        <v>1.56</v>
      </c>
      <c r="D1803" s="178">
        <v>1.94</v>
      </c>
      <c r="E1803" s="178">
        <v>2.88</v>
      </c>
      <c r="F1803" s="178">
        <v>4.48</v>
      </c>
      <c r="G1803" s="178">
        <v>4.64</v>
      </c>
      <c r="H1803" s="178">
        <v>4.8</v>
      </c>
      <c r="I1803" s="178">
        <v>4.9</v>
      </c>
      <c r="J1803" s="178">
        <v>5.0</v>
      </c>
      <c r="K1803" s="179">
        <f>MAX(0,((T1803*(365/365))-VLOOKUP(A1803,VBMA!$A:$D,4,0))  /  (T1803* (365/365)   ))</f>
        <v>0.2876451402</v>
      </c>
      <c r="L1803" s="180">
        <f t="shared" ref="L1803:S1803" si="1806">(B1803*(1-$K1803) * (365/365))/100</f>
        <v>0.009118142205</v>
      </c>
      <c r="M1803" s="180">
        <f t="shared" si="1806"/>
        <v>0.01111273581</v>
      </c>
      <c r="N1803" s="180">
        <f t="shared" si="1806"/>
        <v>0.01381968428</v>
      </c>
      <c r="O1803" s="180">
        <f t="shared" si="1806"/>
        <v>0.02051581996</v>
      </c>
      <c r="P1803" s="180">
        <f t="shared" si="1806"/>
        <v>0.03191349772</v>
      </c>
      <c r="Q1803" s="180">
        <f t="shared" si="1806"/>
        <v>0.03305326549</v>
      </c>
      <c r="R1803" s="180">
        <f t="shared" si="1806"/>
        <v>0.03419303327</v>
      </c>
      <c r="S1803" s="180">
        <f t="shared" si="1806"/>
        <v>0.03490538813</v>
      </c>
      <c r="T1803" s="181">
        <f t="shared" si="3"/>
        <v>4.998913043</v>
      </c>
      <c r="U1803" s="182">
        <f t="shared" si="4"/>
        <v>43279</v>
      </c>
      <c r="V1803" s="182">
        <f t="shared" si="5"/>
        <v>43371</v>
      </c>
      <c r="W1803" s="182">
        <f t="shared" si="6"/>
        <v>43462</v>
      </c>
      <c r="X1803" s="181">
        <f t="shared" si="7"/>
        <v>182</v>
      </c>
      <c r="Y1803" s="181">
        <f t="shared" si="8"/>
        <v>274</v>
      </c>
      <c r="Z1803" s="181">
        <f t="shared" si="9"/>
        <v>365</v>
      </c>
      <c r="AA1803" s="155"/>
      <c r="AB1803" s="9"/>
      <c r="AC1803" s="9"/>
      <c r="AD1803" s="9"/>
      <c r="AE1803" s="9"/>
      <c r="AF1803" s="9"/>
      <c r="AG1803" s="9"/>
      <c r="AH1803" s="9"/>
    </row>
    <row r="1804" ht="15.75" customHeight="1">
      <c r="A1804" s="177">
        <v>43096.0</v>
      </c>
      <c r="B1804" s="178">
        <v>1.09</v>
      </c>
      <c r="C1804" s="178">
        <v>1.36</v>
      </c>
      <c r="D1804" s="178">
        <v>1.79</v>
      </c>
      <c r="E1804" s="178">
        <v>2.69</v>
      </c>
      <c r="F1804" s="178">
        <v>4.48</v>
      </c>
      <c r="G1804" s="178">
        <v>4.67</v>
      </c>
      <c r="H1804" s="178">
        <v>4.78</v>
      </c>
      <c r="I1804" s="178">
        <v>4.88</v>
      </c>
      <c r="J1804" s="178">
        <v>5.0</v>
      </c>
      <c r="K1804" s="179">
        <f>MAX(0,((T1804*(365/365))-VLOOKUP(A1804,VBMA!$A:$D,4,0))  /  (T1804* (365/365)   ))</f>
        <v>0.3104920753</v>
      </c>
      <c r="L1804" s="180">
        <f t="shared" ref="L1804:S1804" si="1807">(B1804*(1-$K1804) * (365/365))/100</f>
        <v>0.00751563638</v>
      </c>
      <c r="M1804" s="180">
        <f t="shared" si="1807"/>
        <v>0.009377307776</v>
      </c>
      <c r="N1804" s="180">
        <f t="shared" si="1807"/>
        <v>0.01234219185</v>
      </c>
      <c r="O1804" s="180">
        <f t="shared" si="1807"/>
        <v>0.01854776318</v>
      </c>
      <c r="P1804" s="180">
        <f t="shared" si="1807"/>
        <v>0.03088995503</v>
      </c>
      <c r="Q1804" s="180">
        <f t="shared" si="1807"/>
        <v>0.03220002008</v>
      </c>
      <c r="R1804" s="180">
        <f t="shared" si="1807"/>
        <v>0.0329584788</v>
      </c>
      <c r="S1804" s="180">
        <f t="shared" si="1807"/>
        <v>0.03364798673</v>
      </c>
      <c r="T1804" s="181">
        <f t="shared" si="3"/>
        <v>4.978913043</v>
      </c>
      <c r="U1804" s="182">
        <f t="shared" si="4"/>
        <v>43278</v>
      </c>
      <c r="V1804" s="182">
        <f t="shared" si="5"/>
        <v>43370</v>
      </c>
      <c r="W1804" s="182">
        <f t="shared" si="6"/>
        <v>43461</v>
      </c>
      <c r="X1804" s="181">
        <f t="shared" si="7"/>
        <v>182</v>
      </c>
      <c r="Y1804" s="181">
        <f t="shared" si="8"/>
        <v>274</v>
      </c>
      <c r="Z1804" s="181">
        <f t="shared" si="9"/>
        <v>365</v>
      </c>
      <c r="AA1804" s="155"/>
      <c r="AB1804" s="9"/>
      <c r="AC1804" s="9"/>
      <c r="AD1804" s="9"/>
      <c r="AE1804" s="9"/>
      <c r="AF1804" s="9"/>
      <c r="AG1804" s="9"/>
      <c r="AH1804" s="9"/>
    </row>
    <row r="1805" ht="15.75" customHeight="1">
      <c r="A1805" s="177">
        <v>43095.0</v>
      </c>
      <c r="B1805" s="178">
        <v>0.87</v>
      </c>
      <c r="C1805" s="178">
        <v>1.05</v>
      </c>
      <c r="D1805" s="178">
        <v>1.4</v>
      </c>
      <c r="E1805" s="178">
        <v>2.43</v>
      </c>
      <c r="F1805" s="178">
        <v>4.4</v>
      </c>
      <c r="G1805" s="178">
        <v>4.59</v>
      </c>
      <c r="H1805" s="178">
        <v>4.76</v>
      </c>
      <c r="I1805" s="178">
        <v>4.9</v>
      </c>
      <c r="J1805" s="178">
        <v>5.0</v>
      </c>
      <c r="K1805" s="179">
        <f>MAX(0,((T1805*(365/365))-VLOOKUP(A1805,VBMA!$A:$D,4,0))  /  (T1805* (365/365)   ))</f>
        <v>0.3164602839</v>
      </c>
      <c r="L1805" s="180">
        <f t="shared" ref="L1805:S1805" si="1808">(B1805*(1-$K1805) * (365/365))/100</f>
        <v>0.00594679553</v>
      </c>
      <c r="M1805" s="180">
        <f t="shared" si="1808"/>
        <v>0.007177167019</v>
      </c>
      <c r="N1805" s="180">
        <f t="shared" si="1808"/>
        <v>0.009569556025</v>
      </c>
      <c r="O1805" s="180">
        <f t="shared" si="1808"/>
        <v>0.0166100151</v>
      </c>
      <c r="P1805" s="180">
        <f t="shared" si="1808"/>
        <v>0.03007574751</v>
      </c>
      <c r="Q1805" s="180">
        <f t="shared" si="1808"/>
        <v>0.03137447297</v>
      </c>
      <c r="R1805" s="180">
        <f t="shared" si="1808"/>
        <v>0.03253649049</v>
      </c>
      <c r="S1805" s="180">
        <f t="shared" si="1808"/>
        <v>0.03349344609</v>
      </c>
      <c r="T1805" s="181">
        <f t="shared" si="3"/>
        <v>5.038478261</v>
      </c>
      <c r="U1805" s="182">
        <f t="shared" si="4"/>
        <v>43277</v>
      </c>
      <c r="V1805" s="182">
        <f t="shared" si="5"/>
        <v>43369</v>
      </c>
      <c r="W1805" s="182">
        <f t="shared" si="6"/>
        <v>43460</v>
      </c>
      <c r="X1805" s="181">
        <f t="shared" si="7"/>
        <v>182</v>
      </c>
      <c r="Y1805" s="181">
        <f t="shared" si="8"/>
        <v>274</v>
      </c>
      <c r="Z1805" s="181">
        <f t="shared" si="9"/>
        <v>365</v>
      </c>
      <c r="AA1805" s="155"/>
      <c r="AB1805" s="9"/>
      <c r="AC1805" s="9"/>
      <c r="AD1805" s="9"/>
      <c r="AE1805" s="9"/>
      <c r="AF1805" s="9"/>
      <c r="AG1805" s="9"/>
      <c r="AH1805" s="9"/>
    </row>
    <row r="1806" ht="15.75" customHeight="1">
      <c r="A1806" s="177">
        <v>43094.0</v>
      </c>
      <c r="B1806" s="178">
        <v>0.84</v>
      </c>
      <c r="C1806" s="178">
        <v>1.0</v>
      </c>
      <c r="D1806" s="178">
        <v>1.27</v>
      </c>
      <c r="E1806" s="178">
        <v>2.29</v>
      </c>
      <c r="F1806" s="178">
        <v>4.31</v>
      </c>
      <c r="G1806" s="178">
        <v>4.59</v>
      </c>
      <c r="H1806" s="178">
        <v>4.78</v>
      </c>
      <c r="I1806" s="178">
        <v>4.92</v>
      </c>
      <c r="J1806" s="178">
        <v>5.0</v>
      </c>
      <c r="K1806" s="179">
        <f>MAX(0,((T1806*(365/365))-VLOOKUP(A1806,VBMA!$A:$D,4,0))  /  (T1806* (365/365)   ))</f>
        <v>0.3853882848</v>
      </c>
      <c r="L1806" s="180">
        <f t="shared" ref="L1806:S1806" si="1809">(B1806*(1-$K1806) * (365/365))/100</f>
        <v>0.005162738407</v>
      </c>
      <c r="M1806" s="180">
        <f t="shared" si="1809"/>
        <v>0.006146117152</v>
      </c>
      <c r="N1806" s="180">
        <f t="shared" si="1809"/>
        <v>0.007805568783</v>
      </c>
      <c r="O1806" s="180">
        <f t="shared" si="1809"/>
        <v>0.01407460828</v>
      </c>
      <c r="P1806" s="180">
        <f t="shared" si="1809"/>
        <v>0.02648976492</v>
      </c>
      <c r="Q1806" s="180">
        <f t="shared" si="1809"/>
        <v>0.02821067773</v>
      </c>
      <c r="R1806" s="180">
        <f t="shared" si="1809"/>
        <v>0.02937843998</v>
      </c>
      <c r="S1806" s="180">
        <f t="shared" si="1809"/>
        <v>0.03023889639</v>
      </c>
      <c r="T1806" s="181">
        <f t="shared" si="3"/>
        <v>5.058478261</v>
      </c>
      <c r="U1806" s="182">
        <f t="shared" si="4"/>
        <v>43276</v>
      </c>
      <c r="V1806" s="182">
        <f t="shared" si="5"/>
        <v>43368</v>
      </c>
      <c r="W1806" s="182">
        <f t="shared" si="6"/>
        <v>43459</v>
      </c>
      <c r="X1806" s="181">
        <f t="shared" si="7"/>
        <v>182</v>
      </c>
      <c r="Y1806" s="181">
        <f t="shared" si="8"/>
        <v>274</v>
      </c>
      <c r="Z1806" s="181">
        <f t="shared" si="9"/>
        <v>365</v>
      </c>
      <c r="AA1806" s="155"/>
      <c r="AB1806" s="9"/>
      <c r="AC1806" s="9"/>
      <c r="AD1806" s="9"/>
      <c r="AE1806" s="9"/>
      <c r="AF1806" s="9"/>
      <c r="AG1806" s="9"/>
      <c r="AH1806" s="9"/>
    </row>
    <row r="1807" ht="15.75" customHeight="1">
      <c r="A1807" s="177">
        <v>43091.0</v>
      </c>
      <c r="B1807" s="178">
        <v>0.84</v>
      </c>
      <c r="C1807" s="178">
        <v>0.99</v>
      </c>
      <c r="D1807" s="178">
        <v>1.27</v>
      </c>
      <c r="E1807" s="178">
        <v>2.26</v>
      </c>
      <c r="F1807" s="178">
        <v>4.34</v>
      </c>
      <c r="G1807" s="178">
        <v>4.61</v>
      </c>
      <c r="H1807" s="178">
        <v>4.78</v>
      </c>
      <c r="I1807" s="178">
        <v>4.94</v>
      </c>
      <c r="J1807" s="178">
        <v>5.0</v>
      </c>
      <c r="K1807" s="179">
        <f>MAX(0,((T1807*(365/365))-VLOOKUP(A1807,VBMA!$A:$D,4,0))  /  (T1807* (365/365)   ))</f>
        <v>0.3850844278</v>
      </c>
      <c r="L1807" s="180">
        <f t="shared" ref="L1807:S1807" si="1810">(B1807*(1-$K1807) * (365/365))/100</f>
        <v>0.005165290807</v>
      </c>
      <c r="M1807" s="180">
        <f t="shared" si="1810"/>
        <v>0.006087664165</v>
      </c>
      <c r="N1807" s="180">
        <f t="shared" si="1810"/>
        <v>0.007809427767</v>
      </c>
      <c r="O1807" s="180">
        <f t="shared" si="1810"/>
        <v>0.01389709193</v>
      </c>
      <c r="P1807" s="180">
        <f t="shared" si="1810"/>
        <v>0.02668733583</v>
      </c>
      <c r="Q1807" s="180">
        <f t="shared" si="1810"/>
        <v>0.02834760788</v>
      </c>
      <c r="R1807" s="180">
        <f t="shared" si="1810"/>
        <v>0.02939296435</v>
      </c>
      <c r="S1807" s="180">
        <f t="shared" si="1810"/>
        <v>0.03037682927</v>
      </c>
      <c r="T1807" s="181">
        <f t="shared" si="3"/>
        <v>5.09826087</v>
      </c>
      <c r="U1807" s="182">
        <f t="shared" si="4"/>
        <v>43273</v>
      </c>
      <c r="V1807" s="182">
        <f t="shared" si="5"/>
        <v>43365</v>
      </c>
      <c r="W1807" s="182">
        <f t="shared" si="6"/>
        <v>43456</v>
      </c>
      <c r="X1807" s="181">
        <f t="shared" si="7"/>
        <v>182</v>
      </c>
      <c r="Y1807" s="181">
        <f t="shared" si="8"/>
        <v>274</v>
      </c>
      <c r="Z1807" s="181">
        <f t="shared" si="9"/>
        <v>365</v>
      </c>
      <c r="AA1807" s="155"/>
      <c r="AB1807" s="9"/>
      <c r="AC1807" s="9"/>
      <c r="AD1807" s="9"/>
      <c r="AE1807" s="9"/>
      <c r="AF1807" s="9"/>
      <c r="AG1807" s="9"/>
      <c r="AH1807" s="9"/>
    </row>
    <row r="1808" ht="15.75" customHeight="1">
      <c r="A1808" s="177">
        <v>43090.0</v>
      </c>
      <c r="B1808" s="178">
        <v>0.83</v>
      </c>
      <c r="C1808" s="178">
        <v>0.97</v>
      </c>
      <c r="D1808" s="178">
        <v>1.28</v>
      </c>
      <c r="E1808" s="178">
        <v>2.27</v>
      </c>
      <c r="F1808" s="178">
        <v>4.32</v>
      </c>
      <c r="G1808" s="178">
        <v>4.58</v>
      </c>
      <c r="H1808" s="178">
        <v>4.77</v>
      </c>
      <c r="I1808" s="178">
        <v>4.92</v>
      </c>
      <c r="J1808" s="178">
        <v>5.0</v>
      </c>
      <c r="K1808" s="179">
        <f>MAX(0,((T1808*(365/365))-VLOOKUP(A1808,VBMA!$A:$D,4,0))  /  (T1808* (365/365)   ))</f>
        <v>0.3731712025</v>
      </c>
      <c r="L1808" s="180">
        <f t="shared" ref="L1808:S1808" si="1811">(B1808*(1-$K1808) * (365/365))/100</f>
        <v>0.005202679019</v>
      </c>
      <c r="M1808" s="180">
        <f t="shared" si="1811"/>
        <v>0.006080239336</v>
      </c>
      <c r="N1808" s="180">
        <f t="shared" si="1811"/>
        <v>0.008023408608</v>
      </c>
      <c r="O1808" s="180">
        <f t="shared" si="1811"/>
        <v>0.0142290137</v>
      </c>
      <c r="P1808" s="180">
        <f t="shared" si="1811"/>
        <v>0.02707900405</v>
      </c>
      <c r="Q1808" s="180">
        <f t="shared" si="1811"/>
        <v>0.02870875893</v>
      </c>
      <c r="R1808" s="180">
        <f t="shared" si="1811"/>
        <v>0.02989973364</v>
      </c>
      <c r="S1808" s="180">
        <f t="shared" si="1811"/>
        <v>0.03083997684</v>
      </c>
      <c r="T1808" s="181">
        <f t="shared" si="3"/>
        <v>5.068369565</v>
      </c>
      <c r="U1808" s="182">
        <f t="shared" si="4"/>
        <v>43272</v>
      </c>
      <c r="V1808" s="182">
        <f t="shared" si="5"/>
        <v>43364</v>
      </c>
      <c r="W1808" s="182">
        <f t="shared" si="6"/>
        <v>43455</v>
      </c>
      <c r="X1808" s="181">
        <f t="shared" si="7"/>
        <v>182</v>
      </c>
      <c r="Y1808" s="181">
        <f t="shared" si="8"/>
        <v>274</v>
      </c>
      <c r="Z1808" s="181">
        <f t="shared" si="9"/>
        <v>365</v>
      </c>
      <c r="AA1808" s="155"/>
      <c r="AB1808" s="9"/>
      <c r="AC1808" s="9"/>
      <c r="AD1808" s="9"/>
      <c r="AE1808" s="9"/>
      <c r="AF1808" s="9"/>
      <c r="AG1808" s="9"/>
      <c r="AH1808" s="9"/>
    </row>
    <row r="1809" ht="15.75" customHeight="1">
      <c r="A1809" s="177">
        <v>43089.0</v>
      </c>
      <c r="B1809" s="178">
        <v>0.81</v>
      </c>
      <c r="C1809" s="178">
        <v>0.97</v>
      </c>
      <c r="D1809" s="178">
        <v>1.26</v>
      </c>
      <c r="E1809" s="178">
        <v>2.26</v>
      </c>
      <c r="F1809" s="178">
        <v>4.3</v>
      </c>
      <c r="G1809" s="178">
        <v>4.57</v>
      </c>
      <c r="H1809" s="178">
        <v>4.76</v>
      </c>
      <c r="I1809" s="178">
        <v>4.94</v>
      </c>
      <c r="J1809" s="178">
        <v>5.0</v>
      </c>
      <c r="K1809" s="179">
        <f>MAX(0,((T1809*(365/365))-VLOOKUP(A1809,VBMA!$A:$D,4,0))  /  (T1809* (365/365)   ))</f>
        <v>0.3511192286</v>
      </c>
      <c r="L1809" s="180">
        <f t="shared" ref="L1809:S1809" si="1812">(B1809*(1-$K1809) * (365/365))/100</f>
        <v>0.005255934248</v>
      </c>
      <c r="M1809" s="180">
        <f t="shared" si="1812"/>
        <v>0.006294143482</v>
      </c>
      <c r="N1809" s="180">
        <f t="shared" si="1812"/>
        <v>0.008175897719</v>
      </c>
      <c r="O1809" s="180">
        <f t="shared" si="1812"/>
        <v>0.01466470543</v>
      </c>
      <c r="P1809" s="180">
        <f t="shared" si="1812"/>
        <v>0.02790187317</v>
      </c>
      <c r="Q1809" s="180">
        <f t="shared" si="1812"/>
        <v>0.02965385125</v>
      </c>
      <c r="R1809" s="180">
        <f t="shared" si="1812"/>
        <v>0.03088672472</v>
      </c>
      <c r="S1809" s="180">
        <f t="shared" si="1812"/>
        <v>0.0320547101</v>
      </c>
      <c r="T1809" s="181">
        <f t="shared" si="3"/>
        <v>5.118043478</v>
      </c>
      <c r="U1809" s="182">
        <f t="shared" si="4"/>
        <v>43271</v>
      </c>
      <c r="V1809" s="182">
        <f t="shared" si="5"/>
        <v>43363</v>
      </c>
      <c r="W1809" s="182">
        <f t="shared" si="6"/>
        <v>43454</v>
      </c>
      <c r="X1809" s="181">
        <f t="shared" si="7"/>
        <v>182</v>
      </c>
      <c r="Y1809" s="181">
        <f t="shared" si="8"/>
        <v>274</v>
      </c>
      <c r="Z1809" s="181">
        <f t="shared" si="9"/>
        <v>365</v>
      </c>
      <c r="AA1809" s="155"/>
      <c r="AB1809" s="9"/>
      <c r="AC1809" s="9"/>
      <c r="AD1809" s="9"/>
      <c r="AE1809" s="9"/>
      <c r="AF1809" s="9"/>
      <c r="AG1809" s="9"/>
      <c r="AH1809" s="9"/>
    </row>
    <row r="1810" ht="15.75" customHeight="1">
      <c r="A1810" s="177">
        <v>43088.0</v>
      </c>
      <c r="B1810" s="178">
        <v>0.85</v>
      </c>
      <c r="C1810" s="178">
        <v>0.98</v>
      </c>
      <c r="D1810" s="178">
        <v>1.35</v>
      </c>
      <c r="E1810" s="178">
        <v>2.32</v>
      </c>
      <c r="F1810" s="178">
        <v>4.32</v>
      </c>
      <c r="G1810" s="178">
        <v>4.64</v>
      </c>
      <c r="H1810" s="178">
        <v>4.77</v>
      </c>
      <c r="I1810" s="178">
        <v>4.92</v>
      </c>
      <c r="J1810" s="178">
        <v>5.0</v>
      </c>
      <c r="K1810" s="179">
        <f>MAX(0,((T1810*(365/365))-VLOOKUP(A1810,VBMA!$A:$D,4,0))  /  (T1810* (365/365)   ))</f>
        <v>0.3187158206</v>
      </c>
      <c r="L1810" s="180">
        <f t="shared" ref="L1810:S1810" si="1813">(B1810*(1-$K1810) * (365/365))/100</f>
        <v>0.005790915525</v>
      </c>
      <c r="M1810" s="180">
        <f t="shared" si="1813"/>
        <v>0.006676584958</v>
      </c>
      <c r="N1810" s="180">
        <f t="shared" si="1813"/>
        <v>0.009197336422</v>
      </c>
      <c r="O1810" s="180">
        <f t="shared" si="1813"/>
        <v>0.01580579296</v>
      </c>
      <c r="P1810" s="180">
        <f t="shared" si="1813"/>
        <v>0.02943147655</v>
      </c>
      <c r="Q1810" s="180">
        <f t="shared" si="1813"/>
        <v>0.03161158592</v>
      </c>
      <c r="R1810" s="180">
        <f t="shared" si="1813"/>
        <v>0.03249725536</v>
      </c>
      <c r="S1810" s="180">
        <f t="shared" si="1813"/>
        <v>0.03351918163</v>
      </c>
      <c r="T1810" s="181">
        <f t="shared" si="3"/>
        <v>5.068369565</v>
      </c>
      <c r="U1810" s="182">
        <f t="shared" si="4"/>
        <v>43270</v>
      </c>
      <c r="V1810" s="182">
        <f t="shared" si="5"/>
        <v>43362</v>
      </c>
      <c r="W1810" s="182">
        <f t="shared" si="6"/>
        <v>43453</v>
      </c>
      <c r="X1810" s="181">
        <f t="shared" si="7"/>
        <v>182</v>
      </c>
      <c r="Y1810" s="181">
        <f t="shared" si="8"/>
        <v>274</v>
      </c>
      <c r="Z1810" s="181">
        <f t="shared" si="9"/>
        <v>365</v>
      </c>
      <c r="AA1810" s="155"/>
      <c r="AB1810" s="9"/>
      <c r="AC1810" s="9"/>
      <c r="AD1810" s="9"/>
      <c r="AE1810" s="9"/>
      <c r="AF1810" s="9"/>
      <c r="AG1810" s="9"/>
      <c r="AH1810" s="9"/>
    </row>
    <row r="1811" ht="15.75" customHeight="1">
      <c r="A1811" s="177">
        <v>43087.0</v>
      </c>
      <c r="B1811" s="178">
        <v>0.88</v>
      </c>
      <c r="C1811" s="178">
        <v>1.0</v>
      </c>
      <c r="D1811" s="178">
        <v>1.35</v>
      </c>
      <c r="E1811" s="178">
        <v>2.32</v>
      </c>
      <c r="F1811" s="178">
        <v>4.35</v>
      </c>
      <c r="G1811" s="178">
        <v>4.64</v>
      </c>
      <c r="H1811" s="178">
        <v>4.76</v>
      </c>
      <c r="I1811" s="178">
        <v>4.94</v>
      </c>
      <c r="J1811" s="178">
        <v>5.0</v>
      </c>
      <c r="K1811" s="179">
        <f>MAX(0,((T1811*(365/365))-VLOOKUP(A1811,VBMA!$A:$D,4,0))  /  (T1811* (365/365)   ))</f>
        <v>0.3227880899</v>
      </c>
      <c r="L1811" s="180">
        <f t="shared" ref="L1811:S1811" si="1814">(B1811*(1-$K1811) * (365/365))/100</f>
        <v>0.005959464809</v>
      </c>
      <c r="M1811" s="180">
        <f t="shared" si="1814"/>
        <v>0.006772119101</v>
      </c>
      <c r="N1811" s="180">
        <f t="shared" si="1814"/>
        <v>0.009142360787</v>
      </c>
      <c r="O1811" s="180">
        <f t="shared" si="1814"/>
        <v>0.01571131631</v>
      </c>
      <c r="P1811" s="180">
        <f t="shared" si="1814"/>
        <v>0.02945871809</v>
      </c>
      <c r="Q1811" s="180">
        <f t="shared" si="1814"/>
        <v>0.03142263263</v>
      </c>
      <c r="R1811" s="180">
        <f t="shared" si="1814"/>
        <v>0.03223528692</v>
      </c>
      <c r="S1811" s="180">
        <f t="shared" si="1814"/>
        <v>0.03345426836</v>
      </c>
      <c r="T1811" s="181">
        <f t="shared" si="3"/>
        <v>5.118043478</v>
      </c>
      <c r="U1811" s="182">
        <f t="shared" si="4"/>
        <v>43269</v>
      </c>
      <c r="V1811" s="182">
        <f t="shared" si="5"/>
        <v>43361</v>
      </c>
      <c r="W1811" s="182">
        <f t="shared" si="6"/>
        <v>43452</v>
      </c>
      <c r="X1811" s="181">
        <f t="shared" si="7"/>
        <v>182</v>
      </c>
      <c r="Y1811" s="181">
        <f t="shared" si="8"/>
        <v>274</v>
      </c>
      <c r="Z1811" s="181">
        <f t="shared" si="9"/>
        <v>365</v>
      </c>
      <c r="AA1811" s="155"/>
      <c r="AB1811" s="9"/>
      <c r="AC1811" s="9"/>
      <c r="AD1811" s="9"/>
      <c r="AE1811" s="9"/>
      <c r="AF1811" s="9"/>
      <c r="AG1811" s="9"/>
      <c r="AH1811" s="9"/>
    </row>
    <row r="1812" ht="15.75" customHeight="1">
      <c r="A1812" s="177">
        <v>43084.0</v>
      </c>
      <c r="B1812" s="178">
        <v>0.9</v>
      </c>
      <c r="C1812" s="178">
        <v>1.03</v>
      </c>
      <c r="D1812" s="178">
        <v>1.38</v>
      </c>
      <c r="E1812" s="178">
        <v>2.38</v>
      </c>
      <c r="F1812" s="178">
        <v>4.43</v>
      </c>
      <c r="G1812" s="178">
        <v>4.7</v>
      </c>
      <c r="H1812" s="178">
        <v>4.75</v>
      </c>
      <c r="I1812" s="178">
        <v>4.93</v>
      </c>
      <c r="J1812" s="178">
        <v>5.0</v>
      </c>
      <c r="K1812" s="179">
        <f>MAX(0,((T1812*(365/365))-VLOOKUP(A1812,VBMA!$A:$D,4,0))  /  (T1812* (365/365)   ))</f>
        <v>0.2999276503</v>
      </c>
      <c r="L1812" s="180">
        <f t="shared" ref="L1812:S1812" si="1815">(B1812*(1-$K1812) * (365/365))/100</f>
        <v>0.006300651147</v>
      </c>
      <c r="M1812" s="180">
        <f t="shared" si="1815"/>
        <v>0.007210745202</v>
      </c>
      <c r="N1812" s="180">
        <f t="shared" si="1815"/>
        <v>0.009660998425</v>
      </c>
      <c r="O1812" s="180">
        <f t="shared" si="1815"/>
        <v>0.01666172192</v>
      </c>
      <c r="P1812" s="180">
        <f t="shared" si="1815"/>
        <v>0.03101320509</v>
      </c>
      <c r="Q1812" s="180">
        <f t="shared" si="1815"/>
        <v>0.03290340043</v>
      </c>
      <c r="R1812" s="180">
        <f t="shared" si="1815"/>
        <v>0.03325343661</v>
      </c>
      <c r="S1812" s="180">
        <f t="shared" si="1815"/>
        <v>0.03451356684</v>
      </c>
      <c r="T1812" s="181">
        <f t="shared" si="3"/>
        <v>5.108043478</v>
      </c>
      <c r="U1812" s="182">
        <f t="shared" si="4"/>
        <v>43266</v>
      </c>
      <c r="V1812" s="182">
        <f t="shared" si="5"/>
        <v>43358</v>
      </c>
      <c r="W1812" s="182">
        <f t="shared" si="6"/>
        <v>43449</v>
      </c>
      <c r="X1812" s="181">
        <f t="shared" si="7"/>
        <v>182</v>
      </c>
      <c r="Y1812" s="181">
        <f t="shared" si="8"/>
        <v>274</v>
      </c>
      <c r="Z1812" s="181">
        <f t="shared" si="9"/>
        <v>365</v>
      </c>
      <c r="AA1812" s="155"/>
      <c r="AB1812" s="9"/>
      <c r="AC1812" s="9"/>
      <c r="AD1812" s="9"/>
      <c r="AE1812" s="9"/>
      <c r="AF1812" s="9"/>
      <c r="AG1812" s="9"/>
      <c r="AH1812" s="9"/>
    </row>
    <row r="1813" ht="15.75" customHeight="1">
      <c r="A1813" s="177">
        <v>43083.0</v>
      </c>
      <c r="B1813" s="178">
        <v>0.9</v>
      </c>
      <c r="C1813" s="178">
        <v>1.03</v>
      </c>
      <c r="D1813" s="178">
        <v>1.4</v>
      </c>
      <c r="E1813" s="178">
        <v>2.37</v>
      </c>
      <c r="F1813" s="178">
        <v>4.43</v>
      </c>
      <c r="G1813" s="178">
        <v>4.72</v>
      </c>
      <c r="H1813" s="178">
        <v>4.8</v>
      </c>
      <c r="I1813" s="178">
        <v>4.98</v>
      </c>
      <c r="J1813" s="178">
        <v>5.0</v>
      </c>
      <c r="K1813" s="179">
        <f>MAX(0,((T1813*(365/365))-VLOOKUP(A1813,VBMA!$A:$D,4,0))  /  (T1813* (365/365)   ))</f>
        <v>0.3007038395</v>
      </c>
      <c r="L1813" s="180">
        <f t="shared" ref="L1813:S1813" si="1816">(B1813*(1-$K1813) * (365/365))/100</f>
        <v>0.006293665444</v>
      </c>
      <c r="M1813" s="180">
        <f t="shared" si="1816"/>
        <v>0.007202750453</v>
      </c>
      <c r="N1813" s="180">
        <f t="shared" si="1816"/>
        <v>0.009790146247</v>
      </c>
      <c r="O1813" s="180">
        <f t="shared" si="1816"/>
        <v>0.016573319</v>
      </c>
      <c r="P1813" s="180">
        <f t="shared" si="1816"/>
        <v>0.03097881991</v>
      </c>
      <c r="Q1813" s="180">
        <f t="shared" si="1816"/>
        <v>0.03300677878</v>
      </c>
      <c r="R1813" s="180">
        <f t="shared" si="1816"/>
        <v>0.0335662157</v>
      </c>
      <c r="S1813" s="180">
        <f t="shared" si="1816"/>
        <v>0.03482494879</v>
      </c>
      <c r="T1813" s="181">
        <f t="shared" si="3"/>
        <v>5.158043478</v>
      </c>
      <c r="U1813" s="182">
        <f t="shared" si="4"/>
        <v>43265</v>
      </c>
      <c r="V1813" s="182">
        <f t="shared" si="5"/>
        <v>43357</v>
      </c>
      <c r="W1813" s="182">
        <f t="shared" si="6"/>
        <v>43448</v>
      </c>
      <c r="X1813" s="181">
        <f t="shared" si="7"/>
        <v>182</v>
      </c>
      <c r="Y1813" s="181">
        <f t="shared" si="8"/>
        <v>274</v>
      </c>
      <c r="Z1813" s="181">
        <f t="shared" si="9"/>
        <v>365</v>
      </c>
      <c r="AA1813" s="155"/>
      <c r="AB1813" s="9"/>
      <c r="AC1813" s="9"/>
      <c r="AD1813" s="9"/>
      <c r="AE1813" s="9"/>
      <c r="AF1813" s="9"/>
      <c r="AG1813" s="9"/>
      <c r="AH1813" s="9"/>
    </row>
    <row r="1814" ht="15.75" customHeight="1">
      <c r="A1814" s="177">
        <v>43082.0</v>
      </c>
      <c r="B1814" s="178">
        <v>0.92</v>
      </c>
      <c r="C1814" s="178">
        <v>1.02</v>
      </c>
      <c r="D1814" s="178">
        <v>1.38</v>
      </c>
      <c r="E1814" s="178">
        <v>2.42</v>
      </c>
      <c r="F1814" s="178">
        <v>4.42</v>
      </c>
      <c r="G1814" s="178">
        <v>4.78</v>
      </c>
      <c r="H1814" s="178">
        <v>4.82</v>
      </c>
      <c r="I1814" s="178">
        <v>4.92</v>
      </c>
      <c r="J1814" s="178">
        <v>5.0</v>
      </c>
      <c r="K1814" s="179">
        <f>MAX(0,((T1814*(365/365))-VLOOKUP(A1814,VBMA!$A:$D,4,0))  /  (T1814* (365/365)   ))</f>
        <v>0.2693637112</v>
      </c>
      <c r="L1814" s="180">
        <f t="shared" ref="L1814:S1814" si="1817">(B1814*(1-$K1814) * (365/365))/100</f>
        <v>0.006721853857</v>
      </c>
      <c r="M1814" s="180">
        <f t="shared" si="1817"/>
        <v>0.007452490146</v>
      </c>
      <c r="N1814" s="180">
        <f t="shared" si="1817"/>
        <v>0.01008278079</v>
      </c>
      <c r="O1814" s="180">
        <f t="shared" si="1817"/>
        <v>0.01768139819</v>
      </c>
      <c r="P1814" s="180">
        <f t="shared" si="1817"/>
        <v>0.03229412397</v>
      </c>
      <c r="Q1814" s="180">
        <f t="shared" si="1817"/>
        <v>0.03492441461</v>
      </c>
      <c r="R1814" s="180">
        <f t="shared" si="1817"/>
        <v>0.03521666912</v>
      </c>
      <c r="S1814" s="180">
        <f t="shared" si="1817"/>
        <v>0.03594730541</v>
      </c>
      <c r="T1814" s="181">
        <f t="shared" si="3"/>
        <v>5.018913043</v>
      </c>
      <c r="U1814" s="182">
        <f t="shared" si="4"/>
        <v>43264</v>
      </c>
      <c r="V1814" s="182">
        <f t="shared" si="5"/>
        <v>43356</v>
      </c>
      <c r="W1814" s="182">
        <f t="shared" si="6"/>
        <v>43447</v>
      </c>
      <c r="X1814" s="181">
        <f t="shared" si="7"/>
        <v>182</v>
      </c>
      <c r="Y1814" s="181">
        <f t="shared" si="8"/>
        <v>274</v>
      </c>
      <c r="Z1814" s="181">
        <f t="shared" si="9"/>
        <v>365</v>
      </c>
      <c r="AA1814" s="155"/>
      <c r="AB1814" s="9"/>
      <c r="AC1814" s="9"/>
      <c r="AD1814" s="9"/>
      <c r="AE1814" s="9"/>
      <c r="AF1814" s="9"/>
      <c r="AG1814" s="9"/>
      <c r="AH1814" s="9"/>
    </row>
    <row r="1815" ht="15.75" customHeight="1">
      <c r="A1815" s="177">
        <v>43081.0</v>
      </c>
      <c r="B1815" s="178">
        <v>0.96</v>
      </c>
      <c r="C1815" s="178">
        <v>1.1</v>
      </c>
      <c r="D1815" s="178">
        <v>1.47</v>
      </c>
      <c r="E1815" s="178">
        <v>2.44</v>
      </c>
      <c r="F1815" s="178">
        <v>4.39</v>
      </c>
      <c r="G1815" s="178">
        <v>4.73</v>
      </c>
      <c r="H1815" s="178">
        <v>4.78</v>
      </c>
      <c r="I1815" s="178">
        <v>4.92</v>
      </c>
      <c r="J1815" s="178">
        <v>5.0</v>
      </c>
      <c r="K1815" s="179">
        <f>MAX(0,((T1815*(365/365))-VLOOKUP(A1815,VBMA!$A:$D,4,0))  /  (T1815* (365/365)   ))</f>
        <v>0.2462159955</v>
      </c>
      <c r="L1815" s="180">
        <f t="shared" ref="L1815:S1815" si="1818">(B1815*(1-$K1815) * (365/365))/100</f>
        <v>0.007236326443</v>
      </c>
      <c r="M1815" s="180">
        <f t="shared" si="1818"/>
        <v>0.008291624049</v>
      </c>
      <c r="N1815" s="180">
        <f t="shared" si="1818"/>
        <v>0.01108062487</v>
      </c>
      <c r="O1815" s="180">
        <f t="shared" si="1818"/>
        <v>0.01839232971</v>
      </c>
      <c r="P1815" s="180">
        <f t="shared" si="1818"/>
        <v>0.0330911178</v>
      </c>
      <c r="Q1815" s="180">
        <f t="shared" si="1818"/>
        <v>0.03565398341</v>
      </c>
      <c r="R1815" s="180">
        <f t="shared" si="1818"/>
        <v>0.03603087541</v>
      </c>
      <c r="S1815" s="180">
        <f t="shared" si="1818"/>
        <v>0.03708617302</v>
      </c>
      <c r="T1815" s="181">
        <f t="shared" si="3"/>
        <v>5.058478261</v>
      </c>
      <c r="U1815" s="182">
        <f t="shared" si="4"/>
        <v>43263</v>
      </c>
      <c r="V1815" s="182">
        <f t="shared" si="5"/>
        <v>43355</v>
      </c>
      <c r="W1815" s="182">
        <f t="shared" si="6"/>
        <v>43446</v>
      </c>
      <c r="X1815" s="181">
        <f t="shared" si="7"/>
        <v>182</v>
      </c>
      <c r="Y1815" s="181">
        <f t="shared" si="8"/>
        <v>274</v>
      </c>
      <c r="Z1815" s="181">
        <f t="shared" si="9"/>
        <v>365</v>
      </c>
      <c r="AA1815" s="155"/>
      <c r="AB1815" s="9"/>
      <c r="AC1815" s="9"/>
      <c r="AD1815" s="9"/>
      <c r="AE1815" s="9"/>
      <c r="AF1815" s="9"/>
      <c r="AG1815" s="9"/>
      <c r="AH1815" s="9"/>
    </row>
    <row r="1816" ht="15.75" customHeight="1">
      <c r="A1816" s="177">
        <v>43080.0</v>
      </c>
      <c r="B1816" s="178">
        <v>1.1</v>
      </c>
      <c r="C1816" s="178">
        <v>1.17</v>
      </c>
      <c r="D1816" s="178">
        <v>1.59</v>
      </c>
      <c r="E1816" s="178">
        <v>2.43</v>
      </c>
      <c r="F1816" s="178">
        <v>4.39</v>
      </c>
      <c r="G1816" s="178">
        <v>4.75</v>
      </c>
      <c r="H1816" s="178">
        <v>4.82</v>
      </c>
      <c r="I1816" s="178">
        <v>4.96</v>
      </c>
      <c r="J1816" s="178">
        <v>5.0</v>
      </c>
      <c r="K1816" s="179">
        <f>MAX(0,((T1816*(365/365))-VLOOKUP(A1816,VBMA!$A:$D,4,0))  /  (T1816* (365/365)   ))</f>
        <v>0.241342259</v>
      </c>
      <c r="L1816" s="180">
        <f t="shared" ref="L1816:S1816" si="1819">(B1816*(1-$K1816) * (365/365))/100</f>
        <v>0.008345235151</v>
      </c>
      <c r="M1816" s="180">
        <f t="shared" si="1819"/>
        <v>0.00887629557</v>
      </c>
      <c r="N1816" s="180">
        <f t="shared" si="1819"/>
        <v>0.01206265808</v>
      </c>
      <c r="O1816" s="180">
        <f t="shared" si="1819"/>
        <v>0.01843538311</v>
      </c>
      <c r="P1816" s="180">
        <f t="shared" si="1819"/>
        <v>0.03330507483</v>
      </c>
      <c r="Q1816" s="180">
        <f t="shared" si="1819"/>
        <v>0.0360362427</v>
      </c>
      <c r="R1816" s="180">
        <f t="shared" si="1819"/>
        <v>0.03656730312</v>
      </c>
      <c r="S1816" s="180">
        <f t="shared" si="1819"/>
        <v>0.03762942395</v>
      </c>
      <c r="T1816" s="181">
        <f t="shared" si="3"/>
        <v>5.098478261</v>
      </c>
      <c r="U1816" s="182">
        <f t="shared" si="4"/>
        <v>43262</v>
      </c>
      <c r="V1816" s="182">
        <f t="shared" si="5"/>
        <v>43354</v>
      </c>
      <c r="W1816" s="182">
        <f t="shared" si="6"/>
        <v>43445</v>
      </c>
      <c r="X1816" s="181">
        <f t="shared" si="7"/>
        <v>182</v>
      </c>
      <c r="Y1816" s="181">
        <f t="shared" si="8"/>
        <v>274</v>
      </c>
      <c r="Z1816" s="181">
        <f t="shared" si="9"/>
        <v>365</v>
      </c>
      <c r="AA1816" s="155"/>
      <c r="AB1816" s="9"/>
      <c r="AC1816" s="9"/>
      <c r="AD1816" s="9"/>
      <c r="AE1816" s="9"/>
      <c r="AF1816" s="9"/>
      <c r="AG1816" s="9"/>
      <c r="AH1816" s="9"/>
    </row>
    <row r="1817" ht="15.75" customHeight="1">
      <c r="A1817" s="177">
        <v>43077.0</v>
      </c>
      <c r="B1817" s="178">
        <v>1.28</v>
      </c>
      <c r="C1817" s="178">
        <v>1.44</v>
      </c>
      <c r="D1817" s="178">
        <v>1.7</v>
      </c>
      <c r="E1817" s="178">
        <v>2.46</v>
      </c>
      <c r="F1817" s="178">
        <v>4.42</v>
      </c>
      <c r="G1817" s="178">
        <v>4.78</v>
      </c>
      <c r="H1817" s="178">
        <v>4.8</v>
      </c>
      <c r="I1817" s="178">
        <v>4.95</v>
      </c>
      <c r="J1817" s="178">
        <v>5.0</v>
      </c>
      <c r="K1817" s="179">
        <f>MAX(0,((T1817*(365/365))-VLOOKUP(A1817,VBMA!$A:$D,4,0))  /  (T1817* (365/365)   ))</f>
        <v>0.2366186974</v>
      </c>
      <c r="L1817" s="180">
        <f t="shared" ref="L1817:S1817" si="1820">(B1817*(1-$K1817) * (365/365))/100</f>
        <v>0.009771280674</v>
      </c>
      <c r="M1817" s="180">
        <f t="shared" si="1820"/>
        <v>0.01099269076</v>
      </c>
      <c r="N1817" s="180">
        <f t="shared" si="1820"/>
        <v>0.01297748214</v>
      </c>
      <c r="O1817" s="180">
        <f t="shared" si="1820"/>
        <v>0.01877918004</v>
      </c>
      <c r="P1817" s="180">
        <f t="shared" si="1820"/>
        <v>0.03374145358</v>
      </c>
      <c r="Q1817" s="180">
        <f t="shared" si="1820"/>
        <v>0.03648962627</v>
      </c>
      <c r="R1817" s="180">
        <f t="shared" si="1820"/>
        <v>0.03664230253</v>
      </c>
      <c r="S1817" s="180">
        <f t="shared" si="1820"/>
        <v>0.03778737448</v>
      </c>
      <c r="T1817" s="181">
        <f t="shared" si="3"/>
        <v>5.098369565</v>
      </c>
      <c r="U1817" s="182">
        <f t="shared" si="4"/>
        <v>43259</v>
      </c>
      <c r="V1817" s="182">
        <f t="shared" si="5"/>
        <v>43351</v>
      </c>
      <c r="W1817" s="182">
        <f t="shared" si="6"/>
        <v>43442</v>
      </c>
      <c r="X1817" s="181">
        <f t="shared" si="7"/>
        <v>182</v>
      </c>
      <c r="Y1817" s="181">
        <f t="shared" si="8"/>
        <v>274</v>
      </c>
      <c r="Z1817" s="181">
        <f t="shared" si="9"/>
        <v>365</v>
      </c>
      <c r="AA1817" s="155"/>
      <c r="AB1817" s="9"/>
      <c r="AC1817" s="9"/>
      <c r="AD1817" s="9"/>
      <c r="AE1817" s="9"/>
      <c r="AF1817" s="9"/>
      <c r="AG1817" s="9"/>
      <c r="AH1817" s="9"/>
    </row>
    <row r="1818" ht="15.75" customHeight="1">
      <c r="A1818" s="177">
        <v>43076.0</v>
      </c>
      <c r="B1818" s="178">
        <v>1.38</v>
      </c>
      <c r="C1818" s="178">
        <v>1.52</v>
      </c>
      <c r="D1818" s="178">
        <v>1.74</v>
      </c>
      <c r="E1818" s="178">
        <v>2.5</v>
      </c>
      <c r="F1818" s="178">
        <v>4.34</v>
      </c>
      <c r="G1818" s="178">
        <v>4.73</v>
      </c>
      <c r="H1818" s="178">
        <v>4.78</v>
      </c>
      <c r="I1818" s="178">
        <v>4.9</v>
      </c>
      <c r="J1818" s="178">
        <v>5.0</v>
      </c>
      <c r="K1818" s="179">
        <f>MAX(0,((T1818*(365/365))-VLOOKUP(A1818,VBMA!$A:$D,4,0))  /  (T1818* (365/365)   ))</f>
        <v>0.2225071472</v>
      </c>
      <c r="L1818" s="180">
        <f t="shared" ref="L1818:S1818" si="1821">(B1818*(1-$K1818) * (365/365))/100</f>
        <v>0.01072940137</v>
      </c>
      <c r="M1818" s="180">
        <f t="shared" si="1821"/>
        <v>0.01181789136</v>
      </c>
      <c r="N1818" s="180">
        <f t="shared" si="1821"/>
        <v>0.01352837564</v>
      </c>
      <c r="O1818" s="180">
        <f t="shared" si="1821"/>
        <v>0.01943732132</v>
      </c>
      <c r="P1818" s="180">
        <f t="shared" si="1821"/>
        <v>0.03374318981</v>
      </c>
      <c r="Q1818" s="180">
        <f t="shared" si="1821"/>
        <v>0.03677541194</v>
      </c>
      <c r="R1818" s="180">
        <f t="shared" si="1821"/>
        <v>0.03716415836</v>
      </c>
      <c r="S1818" s="180">
        <f t="shared" si="1821"/>
        <v>0.03809714979</v>
      </c>
      <c r="T1818" s="181">
        <f t="shared" si="3"/>
        <v>5.018695652</v>
      </c>
      <c r="U1818" s="182">
        <f t="shared" si="4"/>
        <v>43258</v>
      </c>
      <c r="V1818" s="182">
        <f t="shared" si="5"/>
        <v>43350</v>
      </c>
      <c r="W1818" s="182">
        <f t="shared" si="6"/>
        <v>43441</v>
      </c>
      <c r="X1818" s="181">
        <f t="shared" si="7"/>
        <v>182</v>
      </c>
      <c r="Y1818" s="181">
        <f t="shared" si="8"/>
        <v>274</v>
      </c>
      <c r="Z1818" s="181">
        <f t="shared" si="9"/>
        <v>365</v>
      </c>
      <c r="AA1818" s="155"/>
      <c r="AB1818" s="9"/>
      <c r="AC1818" s="9"/>
      <c r="AD1818" s="9"/>
      <c r="AE1818" s="9"/>
      <c r="AF1818" s="9"/>
      <c r="AG1818" s="9"/>
      <c r="AH1818" s="9"/>
    </row>
    <row r="1819" ht="15.75" customHeight="1">
      <c r="A1819" s="177">
        <v>43075.0</v>
      </c>
      <c r="B1819" s="178">
        <v>1.34</v>
      </c>
      <c r="C1819" s="178">
        <v>1.51</v>
      </c>
      <c r="D1819" s="178">
        <v>1.7</v>
      </c>
      <c r="E1819" s="178">
        <v>2.47</v>
      </c>
      <c r="F1819" s="178">
        <v>4.4</v>
      </c>
      <c r="G1819" s="178">
        <v>4.78</v>
      </c>
      <c r="H1819" s="178">
        <v>4.8</v>
      </c>
      <c r="I1819" s="178">
        <v>4.95</v>
      </c>
      <c r="J1819" s="178">
        <v>5.0</v>
      </c>
      <c r="K1819" s="179">
        <f>MAX(0,((T1819*(365/365))-VLOOKUP(A1819,VBMA!$A:$D,4,0))  /  (T1819* (365/365)   ))</f>
        <v>0.2256347937</v>
      </c>
      <c r="L1819" s="180">
        <f t="shared" ref="L1819:S1819" si="1822">(B1819*(1-$K1819) * (365/365))/100</f>
        <v>0.01037649376</v>
      </c>
      <c r="M1819" s="180">
        <f t="shared" si="1822"/>
        <v>0.01169291461</v>
      </c>
      <c r="N1819" s="180">
        <f t="shared" si="1822"/>
        <v>0.01316420851</v>
      </c>
      <c r="O1819" s="180">
        <f t="shared" si="1822"/>
        <v>0.01912682059</v>
      </c>
      <c r="P1819" s="180">
        <f t="shared" si="1822"/>
        <v>0.03407206908</v>
      </c>
      <c r="Q1819" s="180">
        <f t="shared" si="1822"/>
        <v>0.03701465686</v>
      </c>
      <c r="R1819" s="180">
        <f t="shared" si="1822"/>
        <v>0.0371695299</v>
      </c>
      <c r="S1819" s="180">
        <f t="shared" si="1822"/>
        <v>0.03833107771</v>
      </c>
      <c r="T1819" s="181">
        <f t="shared" si="3"/>
        <v>5.098369565</v>
      </c>
      <c r="U1819" s="182">
        <f t="shared" si="4"/>
        <v>43257</v>
      </c>
      <c r="V1819" s="182">
        <f t="shared" si="5"/>
        <v>43349</v>
      </c>
      <c r="W1819" s="182">
        <f t="shared" si="6"/>
        <v>43440</v>
      </c>
      <c r="X1819" s="181">
        <f t="shared" si="7"/>
        <v>182</v>
      </c>
      <c r="Y1819" s="181">
        <f t="shared" si="8"/>
        <v>274</v>
      </c>
      <c r="Z1819" s="181">
        <f t="shared" si="9"/>
        <v>365</v>
      </c>
      <c r="AA1819" s="155"/>
      <c r="AB1819" s="9"/>
      <c r="AC1819" s="9"/>
      <c r="AD1819" s="9"/>
      <c r="AE1819" s="9"/>
      <c r="AF1819" s="9"/>
      <c r="AG1819" s="9"/>
      <c r="AH1819" s="9"/>
    </row>
    <row r="1820" ht="15.75" customHeight="1">
      <c r="A1820" s="177">
        <v>43074.0</v>
      </c>
      <c r="B1820" s="178">
        <v>1.37</v>
      </c>
      <c r="C1820" s="178">
        <v>1.53</v>
      </c>
      <c r="D1820" s="178">
        <v>1.75</v>
      </c>
      <c r="E1820" s="178">
        <v>2.5</v>
      </c>
      <c r="F1820" s="178">
        <v>4.35</v>
      </c>
      <c r="G1820" s="178">
        <v>4.72</v>
      </c>
      <c r="H1820" s="178">
        <v>4.78</v>
      </c>
      <c r="I1820" s="178">
        <v>4.9</v>
      </c>
      <c r="J1820" s="178">
        <v>5.0</v>
      </c>
      <c r="K1820" s="179">
        <f>MAX(0,((T1820*(365/365))-VLOOKUP(A1820,VBMA!$A:$D,4,0))  /  (T1820* (365/365)   ))</f>
        <v>0.2191198129</v>
      </c>
      <c r="L1820" s="180">
        <f t="shared" ref="L1820:S1820" si="1823">(B1820*(1-$K1820) * (365/365))/100</f>
        <v>0.01069805856</v>
      </c>
      <c r="M1820" s="180">
        <f t="shared" si="1823"/>
        <v>0.01194746686</v>
      </c>
      <c r="N1820" s="180">
        <f t="shared" si="1823"/>
        <v>0.01366540327</v>
      </c>
      <c r="O1820" s="180">
        <f t="shared" si="1823"/>
        <v>0.01952200468</v>
      </c>
      <c r="P1820" s="180">
        <f t="shared" si="1823"/>
        <v>0.03396828814</v>
      </c>
      <c r="Q1820" s="180">
        <f t="shared" si="1823"/>
        <v>0.03685754483</v>
      </c>
      <c r="R1820" s="180">
        <f t="shared" si="1823"/>
        <v>0.03732607294</v>
      </c>
      <c r="S1820" s="180">
        <f t="shared" si="1823"/>
        <v>0.03826312917</v>
      </c>
      <c r="T1820" s="181">
        <f t="shared" si="3"/>
        <v>5.018695652</v>
      </c>
      <c r="U1820" s="182">
        <f t="shared" si="4"/>
        <v>43256</v>
      </c>
      <c r="V1820" s="182">
        <f t="shared" si="5"/>
        <v>43348</v>
      </c>
      <c r="W1820" s="182">
        <f t="shared" si="6"/>
        <v>43439</v>
      </c>
      <c r="X1820" s="181">
        <f t="shared" si="7"/>
        <v>182</v>
      </c>
      <c r="Y1820" s="181">
        <f t="shared" si="8"/>
        <v>274</v>
      </c>
      <c r="Z1820" s="181">
        <f t="shared" si="9"/>
        <v>365</v>
      </c>
      <c r="AA1820" s="155"/>
      <c r="AB1820" s="9"/>
      <c r="AC1820" s="9"/>
      <c r="AD1820" s="9"/>
      <c r="AE1820" s="9"/>
      <c r="AF1820" s="9"/>
      <c r="AG1820" s="9"/>
      <c r="AH1820" s="9"/>
    </row>
    <row r="1821" ht="15.75" customHeight="1">
      <c r="A1821" s="177">
        <v>43073.0</v>
      </c>
      <c r="B1821" s="178">
        <v>1.06</v>
      </c>
      <c r="C1821" s="178">
        <v>1.24</v>
      </c>
      <c r="D1821" s="178">
        <v>1.46</v>
      </c>
      <c r="E1821" s="178">
        <v>2.32</v>
      </c>
      <c r="F1821" s="178">
        <v>4.35</v>
      </c>
      <c r="G1821" s="178">
        <v>4.8</v>
      </c>
      <c r="H1821" s="178">
        <v>4.82</v>
      </c>
      <c r="I1821" s="178">
        <v>4.96</v>
      </c>
      <c r="J1821" s="178">
        <v>5.0</v>
      </c>
      <c r="K1821" s="179">
        <f>MAX(0,((T1821*(365/365))-VLOOKUP(A1821,VBMA!$A:$D,4,0))  /  (T1821* (365/365)   ))</f>
        <v>0.2352620134</v>
      </c>
      <c r="L1821" s="180">
        <f t="shared" ref="L1821:S1821" si="1824">(B1821*(1-$K1821) * (365/365))/100</f>
        <v>0.008106222658</v>
      </c>
      <c r="M1821" s="180">
        <f t="shared" si="1824"/>
        <v>0.009482751034</v>
      </c>
      <c r="N1821" s="180">
        <f t="shared" si="1824"/>
        <v>0.0111651746</v>
      </c>
      <c r="O1821" s="180">
        <f t="shared" si="1824"/>
        <v>0.01774192129</v>
      </c>
      <c r="P1821" s="180">
        <f t="shared" si="1824"/>
        <v>0.03326610242</v>
      </c>
      <c r="Q1821" s="180">
        <f t="shared" si="1824"/>
        <v>0.03670742336</v>
      </c>
      <c r="R1821" s="180">
        <f t="shared" si="1824"/>
        <v>0.03686037095</v>
      </c>
      <c r="S1821" s="180">
        <f t="shared" si="1824"/>
        <v>0.03793100414</v>
      </c>
      <c r="T1821" s="181">
        <f t="shared" si="3"/>
        <v>5.098478261</v>
      </c>
      <c r="U1821" s="182">
        <f t="shared" si="4"/>
        <v>43255</v>
      </c>
      <c r="V1821" s="182">
        <f t="shared" si="5"/>
        <v>43347</v>
      </c>
      <c r="W1821" s="182">
        <f t="shared" si="6"/>
        <v>43438</v>
      </c>
      <c r="X1821" s="181">
        <f t="shared" si="7"/>
        <v>182</v>
      </c>
      <c r="Y1821" s="181">
        <f t="shared" si="8"/>
        <v>274</v>
      </c>
      <c r="Z1821" s="181">
        <f t="shared" si="9"/>
        <v>365</v>
      </c>
      <c r="AA1821" s="155"/>
      <c r="AB1821" s="9"/>
      <c r="AC1821" s="9"/>
      <c r="AD1821" s="9"/>
      <c r="AE1821" s="9"/>
      <c r="AF1821" s="9"/>
      <c r="AG1821" s="9"/>
      <c r="AH1821" s="9"/>
    </row>
    <row r="1822" ht="15.75" customHeight="1">
      <c r="A1822" s="177">
        <v>43070.0</v>
      </c>
      <c r="B1822" s="178">
        <v>1.1</v>
      </c>
      <c r="C1822" s="178">
        <v>1.25</v>
      </c>
      <c r="D1822" s="178">
        <v>1.5</v>
      </c>
      <c r="E1822" s="178">
        <v>2.38</v>
      </c>
      <c r="F1822" s="178">
        <v>4.35</v>
      </c>
      <c r="G1822" s="178">
        <v>4.78</v>
      </c>
      <c r="H1822" s="178">
        <v>4.83</v>
      </c>
      <c r="I1822" s="178">
        <v>4.95</v>
      </c>
      <c r="J1822" s="178">
        <v>5.0</v>
      </c>
      <c r="K1822" s="179">
        <f>MAX(0,((T1822*(365/365))-VLOOKUP(A1822,VBMA!$A:$D,4,0))  /  (T1822* (365/365)   ))</f>
        <v>0.2333333333</v>
      </c>
      <c r="L1822" s="180">
        <f t="shared" ref="L1822:S1822" si="1825">(B1822*(1-$K1822) * (365/365))/100</f>
        <v>0.008433333333</v>
      </c>
      <c r="M1822" s="180">
        <f t="shared" si="1825"/>
        <v>0.009583333333</v>
      </c>
      <c r="N1822" s="180">
        <f t="shared" si="1825"/>
        <v>0.0115</v>
      </c>
      <c r="O1822" s="180">
        <f t="shared" si="1825"/>
        <v>0.01824666667</v>
      </c>
      <c r="P1822" s="180">
        <f t="shared" si="1825"/>
        <v>0.03335</v>
      </c>
      <c r="Q1822" s="180">
        <f t="shared" si="1825"/>
        <v>0.03664666667</v>
      </c>
      <c r="R1822" s="180">
        <f t="shared" si="1825"/>
        <v>0.03703</v>
      </c>
      <c r="S1822" s="180">
        <f t="shared" si="1825"/>
        <v>0.03795</v>
      </c>
      <c r="T1822" s="181">
        <f t="shared" si="3"/>
        <v>5.068695652</v>
      </c>
      <c r="U1822" s="182">
        <f t="shared" si="4"/>
        <v>43252</v>
      </c>
      <c r="V1822" s="182">
        <f t="shared" si="5"/>
        <v>43344</v>
      </c>
      <c r="W1822" s="182">
        <f t="shared" si="6"/>
        <v>43435</v>
      </c>
      <c r="X1822" s="181">
        <f t="shared" si="7"/>
        <v>182</v>
      </c>
      <c r="Y1822" s="181">
        <f t="shared" si="8"/>
        <v>274</v>
      </c>
      <c r="Z1822" s="181">
        <f t="shared" si="9"/>
        <v>365</v>
      </c>
      <c r="AA1822" s="155"/>
      <c r="AB1822" s="9"/>
      <c r="AC1822" s="9"/>
      <c r="AD1822" s="9"/>
      <c r="AE1822" s="9"/>
      <c r="AF1822" s="9"/>
      <c r="AG1822" s="9"/>
      <c r="AH1822" s="9"/>
    </row>
    <row r="1823" ht="15.75" customHeight="1">
      <c r="A1823" s="177">
        <v>43069.0</v>
      </c>
      <c r="B1823" s="178">
        <v>0.71</v>
      </c>
      <c r="C1823" s="178">
        <v>0.93</v>
      </c>
      <c r="D1823" s="178">
        <v>1.39</v>
      </c>
      <c r="E1823" s="178">
        <v>2.3</v>
      </c>
      <c r="F1823" s="178">
        <v>4.32</v>
      </c>
      <c r="G1823" s="178">
        <v>4.73</v>
      </c>
      <c r="H1823" s="178">
        <v>4.8</v>
      </c>
      <c r="I1823" s="178">
        <v>4.96</v>
      </c>
      <c r="J1823" s="178">
        <v>5.0</v>
      </c>
      <c r="K1823" s="179">
        <f>MAX(0,((T1823*(365/365))-VLOOKUP(A1823,VBMA!$A:$D,4,0))  /  (T1823* (365/365)   ))</f>
        <v>0.240625</v>
      </c>
      <c r="L1823" s="180">
        <f t="shared" ref="L1823:S1823" si="1826">(B1823*(1-$K1823) * (365/365))/100</f>
        <v>0.0053915625</v>
      </c>
      <c r="M1823" s="180">
        <f t="shared" si="1826"/>
        <v>0.0070621875</v>
      </c>
      <c r="N1823" s="180">
        <f t="shared" si="1826"/>
        <v>0.0105553125</v>
      </c>
      <c r="O1823" s="180">
        <f t="shared" si="1826"/>
        <v>0.017465625</v>
      </c>
      <c r="P1823" s="180">
        <f t="shared" si="1826"/>
        <v>0.032805</v>
      </c>
      <c r="Q1823" s="180">
        <f t="shared" si="1826"/>
        <v>0.0359184375</v>
      </c>
      <c r="R1823" s="180">
        <f t="shared" si="1826"/>
        <v>0.03645</v>
      </c>
      <c r="S1823" s="180">
        <f t="shared" si="1826"/>
        <v>0.037665</v>
      </c>
      <c r="T1823" s="181">
        <f t="shared" si="3"/>
        <v>5.12</v>
      </c>
      <c r="U1823" s="182">
        <f t="shared" si="4"/>
        <v>43250</v>
      </c>
      <c r="V1823" s="182">
        <f t="shared" si="5"/>
        <v>43342</v>
      </c>
      <c r="W1823" s="182">
        <f t="shared" si="6"/>
        <v>43434</v>
      </c>
      <c r="X1823" s="181">
        <f t="shared" si="7"/>
        <v>181</v>
      </c>
      <c r="Y1823" s="181">
        <f t="shared" si="8"/>
        <v>273</v>
      </c>
      <c r="Z1823" s="181">
        <f t="shared" si="9"/>
        <v>365</v>
      </c>
      <c r="AA1823" s="155"/>
      <c r="AB1823" s="9"/>
      <c r="AC1823" s="9"/>
      <c r="AD1823" s="9"/>
      <c r="AE1823" s="9"/>
      <c r="AF1823" s="9"/>
      <c r="AG1823" s="9"/>
      <c r="AH1823" s="9"/>
    </row>
    <row r="1824" ht="15.75" customHeight="1">
      <c r="A1824" s="177">
        <v>43068.0</v>
      </c>
      <c r="B1824" s="178">
        <v>0.7</v>
      </c>
      <c r="C1824" s="178">
        <v>0.93</v>
      </c>
      <c r="D1824" s="178">
        <v>1.38</v>
      </c>
      <c r="E1824" s="178">
        <v>2.28</v>
      </c>
      <c r="F1824" s="178">
        <v>4.3</v>
      </c>
      <c r="G1824" s="178">
        <v>4.74</v>
      </c>
      <c r="H1824" s="178">
        <v>4.78</v>
      </c>
      <c r="I1824" s="178">
        <v>4.95</v>
      </c>
      <c r="J1824" s="178">
        <v>5.0</v>
      </c>
      <c r="K1824" s="179">
        <f>MAX(0,((T1824*(365/365))-VLOOKUP(A1824,VBMA!$A:$D,4,0))  /  (T1824* (365/365)   ))</f>
        <v>0.23984375</v>
      </c>
      <c r="L1824" s="180">
        <f t="shared" ref="L1824:S1824" si="1827">(B1824*(1-$K1824) * (365/365))/100</f>
        <v>0.00532109375</v>
      </c>
      <c r="M1824" s="180">
        <f t="shared" si="1827"/>
        <v>0.007069453125</v>
      </c>
      <c r="N1824" s="180">
        <f t="shared" si="1827"/>
        <v>0.01049015625</v>
      </c>
      <c r="O1824" s="180">
        <f t="shared" si="1827"/>
        <v>0.0173315625</v>
      </c>
      <c r="P1824" s="180">
        <f t="shared" si="1827"/>
        <v>0.03268671875</v>
      </c>
      <c r="Q1824" s="180">
        <f t="shared" si="1827"/>
        <v>0.03603140625</v>
      </c>
      <c r="R1824" s="180">
        <f t="shared" si="1827"/>
        <v>0.03633546875</v>
      </c>
      <c r="S1824" s="180">
        <f t="shared" si="1827"/>
        <v>0.03762773438</v>
      </c>
      <c r="T1824" s="181">
        <f t="shared" si="3"/>
        <v>5.12</v>
      </c>
      <c r="U1824" s="182">
        <f t="shared" si="4"/>
        <v>43249</v>
      </c>
      <c r="V1824" s="182">
        <f t="shared" si="5"/>
        <v>43341</v>
      </c>
      <c r="W1824" s="182">
        <f t="shared" si="6"/>
        <v>43433</v>
      </c>
      <c r="X1824" s="181">
        <f t="shared" si="7"/>
        <v>181</v>
      </c>
      <c r="Y1824" s="181">
        <f t="shared" si="8"/>
        <v>273</v>
      </c>
      <c r="Z1824" s="181">
        <f t="shared" si="9"/>
        <v>365</v>
      </c>
      <c r="AA1824" s="155"/>
      <c r="AB1824" s="9"/>
      <c r="AC1824" s="9"/>
      <c r="AD1824" s="9"/>
      <c r="AE1824" s="9"/>
      <c r="AF1824" s="9"/>
      <c r="AG1824" s="9"/>
      <c r="AH1824" s="9"/>
    </row>
    <row r="1825" ht="15.75" customHeight="1">
      <c r="A1825" s="177">
        <v>43067.0</v>
      </c>
      <c r="B1825" s="178">
        <v>0.9</v>
      </c>
      <c r="C1825" s="178">
        <v>1.07</v>
      </c>
      <c r="D1825" s="178">
        <v>1.44</v>
      </c>
      <c r="E1825" s="178">
        <v>2.3</v>
      </c>
      <c r="F1825" s="178">
        <v>4.32</v>
      </c>
      <c r="G1825" s="178">
        <v>4.65</v>
      </c>
      <c r="H1825" s="178">
        <v>4.78</v>
      </c>
      <c r="I1825" s="178">
        <v>4.92</v>
      </c>
      <c r="J1825" s="178">
        <v>5.0</v>
      </c>
      <c r="K1825" s="179">
        <f>MAX(0,((T1825*(365/365))-VLOOKUP(A1825,VBMA!$A:$D,4,0))  /  (T1825* (365/365)   ))</f>
        <v>0.2290513834</v>
      </c>
      <c r="L1825" s="180">
        <f t="shared" ref="L1825:S1825" si="1828">(B1825*(1-$K1825) * (365/365))/100</f>
        <v>0.006938537549</v>
      </c>
      <c r="M1825" s="180">
        <f t="shared" si="1828"/>
        <v>0.008249150198</v>
      </c>
      <c r="N1825" s="180">
        <f t="shared" si="1828"/>
        <v>0.01110166008</v>
      </c>
      <c r="O1825" s="180">
        <f t="shared" si="1828"/>
        <v>0.01773181818</v>
      </c>
      <c r="P1825" s="180">
        <f t="shared" si="1828"/>
        <v>0.03330498024</v>
      </c>
      <c r="Q1825" s="180">
        <f t="shared" si="1828"/>
        <v>0.03584911067</v>
      </c>
      <c r="R1825" s="180">
        <f t="shared" si="1828"/>
        <v>0.03685134387</v>
      </c>
      <c r="S1825" s="180">
        <f t="shared" si="1828"/>
        <v>0.03793067194</v>
      </c>
      <c r="T1825" s="181">
        <f t="shared" si="3"/>
        <v>5.06</v>
      </c>
      <c r="U1825" s="182">
        <f t="shared" si="4"/>
        <v>43248</v>
      </c>
      <c r="V1825" s="182">
        <f t="shared" si="5"/>
        <v>43340</v>
      </c>
      <c r="W1825" s="182">
        <f t="shared" si="6"/>
        <v>43432</v>
      </c>
      <c r="X1825" s="181">
        <f t="shared" si="7"/>
        <v>181</v>
      </c>
      <c r="Y1825" s="181">
        <f t="shared" si="8"/>
        <v>273</v>
      </c>
      <c r="Z1825" s="181">
        <f t="shared" si="9"/>
        <v>365</v>
      </c>
      <c r="AA1825" s="155"/>
      <c r="AB1825" s="9"/>
      <c r="AC1825" s="9"/>
      <c r="AD1825" s="9"/>
      <c r="AE1825" s="9"/>
      <c r="AF1825" s="9"/>
      <c r="AG1825" s="9"/>
      <c r="AH1825" s="9"/>
    </row>
    <row r="1826" ht="15.75" customHeight="1">
      <c r="A1826" s="177">
        <v>43066.0</v>
      </c>
      <c r="B1826" s="178">
        <v>1.1</v>
      </c>
      <c r="C1826" s="178">
        <v>1.33</v>
      </c>
      <c r="D1826" s="178">
        <v>1.58</v>
      </c>
      <c r="E1826" s="178">
        <v>2.38</v>
      </c>
      <c r="F1826" s="178">
        <v>4.34</v>
      </c>
      <c r="G1826" s="178">
        <v>4.71</v>
      </c>
      <c r="H1826" s="178">
        <v>4.78</v>
      </c>
      <c r="I1826" s="178">
        <v>4.93</v>
      </c>
      <c r="J1826" s="178">
        <v>5.0</v>
      </c>
      <c r="K1826" s="179">
        <f>MAX(0,((T1826*(365/365))-VLOOKUP(A1826,VBMA!$A:$D,4,0))  /  (T1826* (365/365)   ))</f>
        <v>0.230511811</v>
      </c>
      <c r="L1826" s="180">
        <f t="shared" ref="L1826:S1826" si="1829">(B1826*(1-$K1826) * (365/365))/100</f>
        <v>0.008464370079</v>
      </c>
      <c r="M1826" s="180">
        <f t="shared" si="1829"/>
        <v>0.01023419291</v>
      </c>
      <c r="N1826" s="180">
        <f t="shared" si="1829"/>
        <v>0.01215791339</v>
      </c>
      <c r="O1826" s="180">
        <f t="shared" si="1829"/>
        <v>0.0183138189</v>
      </c>
      <c r="P1826" s="180">
        <f t="shared" si="1829"/>
        <v>0.0333957874</v>
      </c>
      <c r="Q1826" s="180">
        <f t="shared" si="1829"/>
        <v>0.0362428937</v>
      </c>
      <c r="R1826" s="180">
        <f t="shared" si="1829"/>
        <v>0.03678153543</v>
      </c>
      <c r="S1826" s="180">
        <f t="shared" si="1829"/>
        <v>0.03793576772</v>
      </c>
      <c r="T1826" s="181">
        <f t="shared" si="3"/>
        <v>5.08</v>
      </c>
      <c r="U1826" s="182">
        <f t="shared" si="4"/>
        <v>43247</v>
      </c>
      <c r="V1826" s="182">
        <f t="shared" si="5"/>
        <v>43339</v>
      </c>
      <c r="W1826" s="182">
        <f t="shared" si="6"/>
        <v>43431</v>
      </c>
      <c r="X1826" s="181">
        <f t="shared" si="7"/>
        <v>181</v>
      </c>
      <c r="Y1826" s="181">
        <f t="shared" si="8"/>
        <v>273</v>
      </c>
      <c r="Z1826" s="181">
        <f t="shared" si="9"/>
        <v>365</v>
      </c>
      <c r="AA1826" s="155"/>
      <c r="AB1826" s="9"/>
      <c r="AC1826" s="9"/>
      <c r="AD1826" s="9"/>
      <c r="AE1826" s="9"/>
      <c r="AF1826" s="9"/>
      <c r="AG1826" s="9"/>
      <c r="AH1826" s="9"/>
    </row>
    <row r="1827" ht="15.75" customHeight="1">
      <c r="A1827" s="177">
        <v>43063.0</v>
      </c>
      <c r="B1827" s="178">
        <v>1.18</v>
      </c>
      <c r="C1827" s="178">
        <v>1.35</v>
      </c>
      <c r="D1827" s="178">
        <v>1.68</v>
      </c>
      <c r="E1827" s="178">
        <v>2.45</v>
      </c>
      <c r="F1827" s="178">
        <v>4.35</v>
      </c>
      <c r="G1827" s="178">
        <v>4.8</v>
      </c>
      <c r="H1827" s="178">
        <v>4.82</v>
      </c>
      <c r="I1827" s="178">
        <v>4.98</v>
      </c>
      <c r="J1827" s="178">
        <v>5.0</v>
      </c>
      <c r="K1827" s="179">
        <f>MAX(0,((T1827*(365/365))-VLOOKUP(A1827,VBMA!$A:$D,4,0))  /  (T1827* (365/365)   ))</f>
        <v>0.2326848249</v>
      </c>
      <c r="L1827" s="180">
        <f t="shared" ref="L1827:S1827" si="1830">(B1827*(1-$K1827) * (365/365))/100</f>
        <v>0.009054319066</v>
      </c>
      <c r="M1827" s="180">
        <f t="shared" si="1830"/>
        <v>0.01035875486</v>
      </c>
      <c r="N1827" s="180">
        <f t="shared" si="1830"/>
        <v>0.01289089494</v>
      </c>
      <c r="O1827" s="180">
        <f t="shared" si="1830"/>
        <v>0.01879922179</v>
      </c>
      <c r="P1827" s="180">
        <f t="shared" si="1830"/>
        <v>0.03337821012</v>
      </c>
      <c r="Q1827" s="180">
        <f t="shared" si="1830"/>
        <v>0.0368311284</v>
      </c>
      <c r="R1827" s="180">
        <f t="shared" si="1830"/>
        <v>0.03698459144</v>
      </c>
      <c r="S1827" s="180">
        <f t="shared" si="1830"/>
        <v>0.03821229572</v>
      </c>
      <c r="T1827" s="181">
        <f t="shared" si="3"/>
        <v>5.14</v>
      </c>
      <c r="U1827" s="182">
        <f t="shared" si="4"/>
        <v>43244</v>
      </c>
      <c r="V1827" s="182">
        <f t="shared" si="5"/>
        <v>43336</v>
      </c>
      <c r="W1827" s="182">
        <f t="shared" si="6"/>
        <v>43428</v>
      </c>
      <c r="X1827" s="181">
        <f t="shared" si="7"/>
        <v>181</v>
      </c>
      <c r="Y1827" s="181">
        <f t="shared" si="8"/>
        <v>273</v>
      </c>
      <c r="Z1827" s="181">
        <f t="shared" si="9"/>
        <v>365</v>
      </c>
      <c r="AA1827" s="155"/>
      <c r="AB1827" s="9"/>
      <c r="AC1827" s="9"/>
      <c r="AD1827" s="9"/>
      <c r="AE1827" s="9"/>
      <c r="AF1827" s="9"/>
      <c r="AG1827" s="9"/>
      <c r="AH1827" s="9"/>
    </row>
    <row r="1828" ht="15.75" customHeight="1">
      <c r="A1828" s="177">
        <v>43062.0</v>
      </c>
      <c r="B1828" s="178">
        <v>1.36</v>
      </c>
      <c r="C1828" s="178">
        <v>1.54</v>
      </c>
      <c r="D1828" s="178">
        <v>1.74</v>
      </c>
      <c r="E1828" s="178">
        <v>2.44</v>
      </c>
      <c r="F1828" s="178">
        <v>4.3</v>
      </c>
      <c r="G1828" s="178">
        <v>4.74</v>
      </c>
      <c r="H1828" s="178">
        <v>4.8</v>
      </c>
      <c r="I1828" s="178">
        <v>4.98</v>
      </c>
      <c r="J1828" s="178">
        <v>5.0</v>
      </c>
      <c r="K1828" s="179">
        <f>MAX(0,((T1828*(365/365))-VLOOKUP(A1828,VBMA!$A:$D,4,0))  /  (T1828* (365/365)   ))</f>
        <v>0.2310077519</v>
      </c>
      <c r="L1828" s="180">
        <f t="shared" ref="L1828:S1828" si="1831">(B1828*(1-$K1828) * (365/365))/100</f>
        <v>0.01045829457</v>
      </c>
      <c r="M1828" s="180">
        <f t="shared" si="1831"/>
        <v>0.01184248062</v>
      </c>
      <c r="N1828" s="180">
        <f t="shared" si="1831"/>
        <v>0.01338046512</v>
      </c>
      <c r="O1828" s="180">
        <f t="shared" si="1831"/>
        <v>0.01876341085</v>
      </c>
      <c r="P1828" s="180">
        <f t="shared" si="1831"/>
        <v>0.03306666667</v>
      </c>
      <c r="Q1828" s="180">
        <f t="shared" si="1831"/>
        <v>0.03645023256</v>
      </c>
      <c r="R1828" s="180">
        <f t="shared" si="1831"/>
        <v>0.03691162791</v>
      </c>
      <c r="S1828" s="180">
        <f t="shared" si="1831"/>
        <v>0.03829581395</v>
      </c>
      <c r="T1828" s="181">
        <f t="shared" si="3"/>
        <v>5.16</v>
      </c>
      <c r="U1828" s="182">
        <f t="shared" si="4"/>
        <v>43243</v>
      </c>
      <c r="V1828" s="182">
        <f t="shared" si="5"/>
        <v>43335</v>
      </c>
      <c r="W1828" s="182">
        <f t="shared" si="6"/>
        <v>43427</v>
      </c>
      <c r="X1828" s="181">
        <f t="shared" si="7"/>
        <v>181</v>
      </c>
      <c r="Y1828" s="181">
        <f t="shared" si="8"/>
        <v>273</v>
      </c>
      <c r="Z1828" s="181">
        <f t="shared" si="9"/>
        <v>365</v>
      </c>
      <c r="AA1828" s="155"/>
      <c r="AB1828" s="9"/>
      <c r="AC1828" s="9"/>
      <c r="AD1828" s="9"/>
      <c r="AE1828" s="9"/>
      <c r="AF1828" s="9"/>
      <c r="AG1828" s="9"/>
      <c r="AH1828" s="9"/>
    </row>
    <row r="1829" ht="15.75" customHeight="1">
      <c r="A1829" s="177">
        <v>43061.0</v>
      </c>
      <c r="B1829" s="178">
        <v>1.45</v>
      </c>
      <c r="C1829" s="178">
        <v>1.6</v>
      </c>
      <c r="D1829" s="178">
        <v>1.82</v>
      </c>
      <c r="E1829" s="178">
        <v>2.4</v>
      </c>
      <c r="F1829" s="178">
        <v>4.22</v>
      </c>
      <c r="G1829" s="178">
        <v>4.7</v>
      </c>
      <c r="H1829" s="178">
        <v>4.8</v>
      </c>
      <c r="I1829" s="178">
        <v>4.95</v>
      </c>
      <c r="J1829" s="178">
        <v>5.0</v>
      </c>
      <c r="K1829" s="179">
        <f>MAX(0,((T1829*(365/365))-VLOOKUP(A1829,VBMA!$A:$D,4,0))  /  (T1829* (365/365)   ))</f>
        <v>0.2209803922</v>
      </c>
      <c r="L1829" s="180">
        <f t="shared" ref="L1829:S1829" si="1832">(B1829*(1-$K1829) * (365/365))/100</f>
        <v>0.01129578431</v>
      </c>
      <c r="M1829" s="180">
        <f t="shared" si="1832"/>
        <v>0.01246431373</v>
      </c>
      <c r="N1829" s="180">
        <f t="shared" si="1832"/>
        <v>0.01417815686</v>
      </c>
      <c r="O1829" s="180">
        <f t="shared" si="1832"/>
        <v>0.01869647059</v>
      </c>
      <c r="P1829" s="180">
        <f t="shared" si="1832"/>
        <v>0.03287462745</v>
      </c>
      <c r="Q1829" s="180">
        <f t="shared" si="1832"/>
        <v>0.03661392157</v>
      </c>
      <c r="R1829" s="180">
        <f t="shared" si="1832"/>
        <v>0.03739294118</v>
      </c>
      <c r="S1829" s="180">
        <f t="shared" si="1832"/>
        <v>0.03856147059</v>
      </c>
      <c r="T1829" s="181">
        <f t="shared" si="3"/>
        <v>5.1</v>
      </c>
      <c r="U1829" s="182">
        <f t="shared" si="4"/>
        <v>43242</v>
      </c>
      <c r="V1829" s="182">
        <f t="shared" si="5"/>
        <v>43334</v>
      </c>
      <c r="W1829" s="182">
        <f t="shared" si="6"/>
        <v>43426</v>
      </c>
      <c r="X1829" s="181">
        <f t="shared" si="7"/>
        <v>181</v>
      </c>
      <c r="Y1829" s="181">
        <f t="shared" si="8"/>
        <v>273</v>
      </c>
      <c r="Z1829" s="181">
        <f t="shared" si="9"/>
        <v>365</v>
      </c>
      <c r="AA1829" s="155"/>
      <c r="AB1829" s="9"/>
      <c r="AC1829" s="9"/>
      <c r="AD1829" s="9"/>
      <c r="AE1829" s="9"/>
      <c r="AF1829" s="9"/>
      <c r="AG1829" s="9"/>
      <c r="AH1829" s="9"/>
    </row>
    <row r="1830" ht="15.75" customHeight="1">
      <c r="A1830" s="177">
        <v>43060.0</v>
      </c>
      <c r="B1830" s="178">
        <v>1.53</v>
      </c>
      <c r="C1830" s="178">
        <v>1.7</v>
      </c>
      <c r="D1830" s="178">
        <v>1.87</v>
      </c>
      <c r="E1830" s="178">
        <v>2.29</v>
      </c>
      <c r="F1830" s="178">
        <v>4.14</v>
      </c>
      <c r="G1830" s="178">
        <v>4.63</v>
      </c>
      <c r="H1830" s="178">
        <v>4.78</v>
      </c>
      <c r="I1830" s="178">
        <v>4.93</v>
      </c>
      <c r="J1830" s="178">
        <v>5.0</v>
      </c>
      <c r="K1830" s="179">
        <f>MAX(0,((T1830*(365/365))-VLOOKUP(A1830,VBMA!$A:$D,4,0))  /  (T1830* (365/365)   ))</f>
        <v>0.2183070866</v>
      </c>
      <c r="L1830" s="180">
        <f t="shared" ref="L1830:S1830" si="1833">(B1830*(1-$K1830) * (365/365))/100</f>
        <v>0.01195990157</v>
      </c>
      <c r="M1830" s="180">
        <f t="shared" si="1833"/>
        <v>0.01328877953</v>
      </c>
      <c r="N1830" s="180">
        <f t="shared" si="1833"/>
        <v>0.01461765748</v>
      </c>
      <c r="O1830" s="180">
        <f t="shared" si="1833"/>
        <v>0.01790076772</v>
      </c>
      <c r="P1830" s="180">
        <f t="shared" si="1833"/>
        <v>0.03236208661</v>
      </c>
      <c r="Q1830" s="180">
        <f t="shared" si="1833"/>
        <v>0.03619238189</v>
      </c>
      <c r="R1830" s="180">
        <f t="shared" si="1833"/>
        <v>0.03736492126</v>
      </c>
      <c r="S1830" s="180">
        <f t="shared" si="1833"/>
        <v>0.03853746063</v>
      </c>
      <c r="T1830" s="181">
        <f t="shared" si="3"/>
        <v>5.08</v>
      </c>
      <c r="U1830" s="182">
        <f t="shared" si="4"/>
        <v>43241</v>
      </c>
      <c r="V1830" s="182">
        <f t="shared" si="5"/>
        <v>43333</v>
      </c>
      <c r="W1830" s="182">
        <f t="shared" si="6"/>
        <v>43425</v>
      </c>
      <c r="X1830" s="181">
        <f t="shared" si="7"/>
        <v>181</v>
      </c>
      <c r="Y1830" s="181">
        <f t="shared" si="8"/>
        <v>273</v>
      </c>
      <c r="Z1830" s="181">
        <f t="shared" si="9"/>
        <v>365</v>
      </c>
      <c r="AA1830" s="155"/>
      <c r="AB1830" s="9"/>
      <c r="AC1830" s="9"/>
      <c r="AD1830" s="9"/>
      <c r="AE1830" s="9"/>
      <c r="AF1830" s="9"/>
      <c r="AG1830" s="9"/>
      <c r="AH1830" s="9"/>
    </row>
    <row r="1831" ht="15.75" customHeight="1">
      <c r="A1831" s="177">
        <v>43059.0</v>
      </c>
      <c r="B1831" s="178">
        <v>1.42</v>
      </c>
      <c r="C1831" s="178">
        <v>1.6</v>
      </c>
      <c r="D1831" s="178">
        <v>1.74</v>
      </c>
      <c r="E1831" s="178">
        <v>2.04</v>
      </c>
      <c r="F1831" s="178">
        <v>4.06</v>
      </c>
      <c r="G1831" s="178">
        <v>4.68</v>
      </c>
      <c r="H1831" s="178">
        <v>4.8</v>
      </c>
      <c r="I1831" s="178">
        <v>5.0</v>
      </c>
      <c r="J1831" s="178">
        <v>5.0</v>
      </c>
      <c r="K1831" s="179">
        <f>MAX(0,((T1831*(365/365))-VLOOKUP(A1831,VBMA!$A:$D,4,0))  /  (T1831* (365/365)   ))</f>
        <v>0.2396153846</v>
      </c>
      <c r="L1831" s="180">
        <f t="shared" ref="L1831:S1831" si="1834">(B1831*(1-$K1831) * (365/365))/100</f>
        <v>0.01079746154</v>
      </c>
      <c r="M1831" s="180">
        <f t="shared" si="1834"/>
        <v>0.01216615385</v>
      </c>
      <c r="N1831" s="180">
        <f t="shared" si="1834"/>
        <v>0.01323069231</v>
      </c>
      <c r="O1831" s="180">
        <f t="shared" si="1834"/>
        <v>0.01551184615</v>
      </c>
      <c r="P1831" s="180">
        <f t="shared" si="1834"/>
        <v>0.03087161538</v>
      </c>
      <c r="Q1831" s="180">
        <f t="shared" si="1834"/>
        <v>0.035586</v>
      </c>
      <c r="R1831" s="180">
        <f t="shared" si="1834"/>
        <v>0.03649846154</v>
      </c>
      <c r="S1831" s="180">
        <f t="shared" si="1834"/>
        <v>0.03801923077</v>
      </c>
      <c r="T1831" s="181">
        <f t="shared" si="3"/>
        <v>5.2</v>
      </c>
      <c r="U1831" s="182">
        <f t="shared" si="4"/>
        <v>43240</v>
      </c>
      <c r="V1831" s="182">
        <f t="shared" si="5"/>
        <v>43332</v>
      </c>
      <c r="W1831" s="182">
        <f t="shared" si="6"/>
        <v>43424</v>
      </c>
      <c r="X1831" s="181">
        <f t="shared" si="7"/>
        <v>181</v>
      </c>
      <c r="Y1831" s="181">
        <f t="shared" si="8"/>
        <v>273</v>
      </c>
      <c r="Z1831" s="181">
        <f t="shared" si="9"/>
        <v>365</v>
      </c>
      <c r="AA1831" s="155"/>
      <c r="AB1831" s="9"/>
      <c r="AC1831" s="9"/>
      <c r="AD1831" s="9"/>
      <c r="AE1831" s="9"/>
      <c r="AF1831" s="9"/>
      <c r="AG1831" s="9"/>
      <c r="AH1831" s="9"/>
    </row>
    <row r="1832" ht="15.75" customHeight="1">
      <c r="A1832" s="177">
        <v>43056.0</v>
      </c>
      <c r="B1832" s="178">
        <v>1.37</v>
      </c>
      <c r="C1832" s="178">
        <v>1.55</v>
      </c>
      <c r="D1832" s="178">
        <v>1.7</v>
      </c>
      <c r="E1832" s="178">
        <v>2.02</v>
      </c>
      <c r="F1832" s="178">
        <v>3.92</v>
      </c>
      <c r="G1832" s="178">
        <v>4.44</v>
      </c>
      <c r="H1832" s="178">
        <v>4.78</v>
      </c>
      <c r="I1832" s="178">
        <v>4.95</v>
      </c>
      <c r="J1832" s="178">
        <v>5.0</v>
      </c>
      <c r="K1832" s="179">
        <f>MAX(0,((T1832*(365/365))-VLOOKUP(A1832,VBMA!$A:$D,4,0))  /  (T1832* (365/365)   ))</f>
        <v>0.2349609375</v>
      </c>
      <c r="L1832" s="180">
        <f t="shared" ref="L1832:S1832" si="1835">(B1832*(1-$K1832) * (365/365))/100</f>
        <v>0.01048103516</v>
      </c>
      <c r="M1832" s="180">
        <f t="shared" si="1835"/>
        <v>0.01185810547</v>
      </c>
      <c r="N1832" s="180">
        <f t="shared" si="1835"/>
        <v>0.01300566406</v>
      </c>
      <c r="O1832" s="180">
        <f t="shared" si="1835"/>
        <v>0.01545378906</v>
      </c>
      <c r="P1832" s="180">
        <f t="shared" si="1835"/>
        <v>0.02998953125</v>
      </c>
      <c r="Q1832" s="180">
        <f t="shared" si="1835"/>
        <v>0.03396773438</v>
      </c>
      <c r="R1832" s="180">
        <f t="shared" si="1835"/>
        <v>0.03656886719</v>
      </c>
      <c r="S1832" s="180">
        <f t="shared" si="1835"/>
        <v>0.03786943359</v>
      </c>
      <c r="T1832" s="181">
        <f t="shared" si="3"/>
        <v>5.12</v>
      </c>
      <c r="U1832" s="182">
        <f t="shared" si="4"/>
        <v>43237</v>
      </c>
      <c r="V1832" s="182">
        <f t="shared" si="5"/>
        <v>43329</v>
      </c>
      <c r="W1832" s="182">
        <f t="shared" si="6"/>
        <v>43421</v>
      </c>
      <c r="X1832" s="181">
        <f t="shared" si="7"/>
        <v>181</v>
      </c>
      <c r="Y1832" s="181">
        <f t="shared" si="8"/>
        <v>273</v>
      </c>
      <c r="Z1832" s="181">
        <f t="shared" si="9"/>
        <v>365</v>
      </c>
      <c r="AA1832" s="155"/>
      <c r="AB1832" s="9"/>
      <c r="AC1832" s="9"/>
      <c r="AD1832" s="9"/>
      <c r="AE1832" s="9"/>
      <c r="AF1832" s="9"/>
      <c r="AG1832" s="9"/>
      <c r="AH1832" s="9"/>
    </row>
    <row r="1833" ht="15.75" customHeight="1">
      <c r="A1833" s="177">
        <v>43055.0</v>
      </c>
      <c r="B1833" s="178">
        <v>1.27</v>
      </c>
      <c r="C1833" s="178">
        <v>1.43</v>
      </c>
      <c r="D1833" s="178">
        <v>1.58</v>
      </c>
      <c r="E1833" s="178">
        <v>1.97</v>
      </c>
      <c r="F1833" s="178">
        <v>3.78</v>
      </c>
      <c r="G1833" s="178">
        <v>4.26</v>
      </c>
      <c r="H1833" s="178">
        <v>4.58</v>
      </c>
      <c r="I1833" s="178">
        <v>4.92</v>
      </c>
      <c r="J1833" s="178">
        <v>5.0</v>
      </c>
      <c r="K1833" s="179">
        <f>MAX(0,((T1833*(365/365))-VLOOKUP(A1833,VBMA!$A:$D,4,0))  /  (T1833* (365/365)   ))</f>
        <v>0.2564638783</v>
      </c>
      <c r="L1833" s="180">
        <f t="shared" ref="L1833:S1833" si="1836">(B1833*(1-$K1833) * (365/365))/100</f>
        <v>0.009442908745</v>
      </c>
      <c r="M1833" s="180">
        <f t="shared" si="1836"/>
        <v>0.01063256654</v>
      </c>
      <c r="N1833" s="180">
        <f t="shared" si="1836"/>
        <v>0.01174787072</v>
      </c>
      <c r="O1833" s="180">
        <f t="shared" si="1836"/>
        <v>0.0146476616</v>
      </c>
      <c r="P1833" s="180">
        <f t="shared" si="1836"/>
        <v>0.0281056654</v>
      </c>
      <c r="Q1833" s="180">
        <f t="shared" si="1836"/>
        <v>0.03167463878</v>
      </c>
      <c r="R1833" s="180">
        <f t="shared" si="1836"/>
        <v>0.03405395437</v>
      </c>
      <c r="S1833" s="180">
        <f t="shared" si="1836"/>
        <v>0.03658197719</v>
      </c>
      <c r="T1833" s="181">
        <f t="shared" si="3"/>
        <v>5.26</v>
      </c>
      <c r="U1833" s="182">
        <f t="shared" si="4"/>
        <v>43236</v>
      </c>
      <c r="V1833" s="182">
        <f t="shared" si="5"/>
        <v>43328</v>
      </c>
      <c r="W1833" s="182">
        <f t="shared" si="6"/>
        <v>43420</v>
      </c>
      <c r="X1833" s="181">
        <f t="shared" si="7"/>
        <v>181</v>
      </c>
      <c r="Y1833" s="181">
        <f t="shared" si="8"/>
        <v>273</v>
      </c>
      <c r="Z1833" s="181">
        <f t="shared" si="9"/>
        <v>365</v>
      </c>
      <c r="AA1833" s="155"/>
      <c r="AB1833" s="9"/>
      <c r="AC1833" s="9"/>
      <c r="AD1833" s="9"/>
      <c r="AE1833" s="9"/>
      <c r="AF1833" s="9"/>
      <c r="AG1833" s="9"/>
      <c r="AH1833" s="9"/>
    </row>
    <row r="1834" ht="15.75" customHeight="1">
      <c r="A1834" s="177">
        <v>43054.0</v>
      </c>
      <c r="B1834" s="178">
        <v>1.22</v>
      </c>
      <c r="C1834" s="178">
        <v>1.38</v>
      </c>
      <c r="D1834" s="178">
        <v>1.5</v>
      </c>
      <c r="E1834" s="178">
        <v>1.9</v>
      </c>
      <c r="F1834" s="178">
        <v>3.74</v>
      </c>
      <c r="G1834" s="178">
        <v>4.2</v>
      </c>
      <c r="H1834" s="178">
        <v>4.58</v>
      </c>
      <c r="I1834" s="178">
        <v>4.93</v>
      </c>
      <c r="J1834" s="178">
        <v>5.0</v>
      </c>
      <c r="K1834" s="179">
        <f>MAX(0,((T1834*(365/365))-VLOOKUP(A1834,VBMA!$A:$D,4,0))  /  (T1834* (365/365)   ))</f>
        <v>0.2619318182</v>
      </c>
      <c r="L1834" s="180">
        <f t="shared" ref="L1834:S1834" si="1837">(B1834*(1-$K1834) * (365/365))/100</f>
        <v>0.009004431818</v>
      </c>
      <c r="M1834" s="180">
        <f t="shared" si="1837"/>
        <v>0.01018534091</v>
      </c>
      <c r="N1834" s="180">
        <f t="shared" si="1837"/>
        <v>0.01107102273</v>
      </c>
      <c r="O1834" s="180">
        <f t="shared" si="1837"/>
        <v>0.01402329545</v>
      </c>
      <c r="P1834" s="180">
        <f t="shared" si="1837"/>
        <v>0.02760375</v>
      </c>
      <c r="Q1834" s="180">
        <f t="shared" si="1837"/>
        <v>0.03099886364</v>
      </c>
      <c r="R1834" s="180">
        <f t="shared" si="1837"/>
        <v>0.03380352273</v>
      </c>
      <c r="S1834" s="180">
        <f t="shared" si="1837"/>
        <v>0.03638676136</v>
      </c>
      <c r="T1834" s="181">
        <f t="shared" si="3"/>
        <v>5.28</v>
      </c>
      <c r="U1834" s="182">
        <f t="shared" si="4"/>
        <v>43235</v>
      </c>
      <c r="V1834" s="182">
        <f t="shared" si="5"/>
        <v>43327</v>
      </c>
      <c r="W1834" s="182">
        <f t="shared" si="6"/>
        <v>43419</v>
      </c>
      <c r="X1834" s="181">
        <f t="shared" si="7"/>
        <v>181</v>
      </c>
      <c r="Y1834" s="181">
        <f t="shared" si="8"/>
        <v>273</v>
      </c>
      <c r="Z1834" s="181">
        <f t="shared" si="9"/>
        <v>365</v>
      </c>
      <c r="AA1834" s="155"/>
      <c r="AB1834" s="9"/>
      <c r="AC1834" s="9"/>
      <c r="AD1834" s="9"/>
      <c r="AE1834" s="9"/>
      <c r="AF1834" s="9"/>
      <c r="AG1834" s="9"/>
      <c r="AH1834" s="9"/>
    </row>
    <row r="1835" ht="15.75" customHeight="1">
      <c r="A1835" s="177">
        <v>43053.0</v>
      </c>
      <c r="B1835" s="178">
        <v>1.24</v>
      </c>
      <c r="C1835" s="178">
        <v>1.42</v>
      </c>
      <c r="D1835" s="178">
        <v>1.56</v>
      </c>
      <c r="E1835" s="178">
        <v>1.92</v>
      </c>
      <c r="F1835" s="178">
        <v>3.66</v>
      </c>
      <c r="G1835" s="178">
        <v>4.16</v>
      </c>
      <c r="H1835" s="178">
        <v>4.58</v>
      </c>
      <c r="I1835" s="178">
        <v>4.9</v>
      </c>
      <c r="J1835" s="178">
        <v>5.0</v>
      </c>
      <c r="K1835" s="179">
        <f>MAX(0,((T1835*(365/365))-VLOOKUP(A1835,VBMA!$A:$D,4,0))  /  (T1835* (365/365)   ))</f>
        <v>0.2536398467</v>
      </c>
      <c r="L1835" s="180">
        <f t="shared" ref="L1835:S1835" si="1838">(B1835*(1-$K1835) * (365/365))/100</f>
        <v>0.0092548659</v>
      </c>
      <c r="M1835" s="180">
        <f t="shared" si="1838"/>
        <v>0.01059831418</v>
      </c>
      <c r="N1835" s="180">
        <f t="shared" si="1838"/>
        <v>0.01164321839</v>
      </c>
      <c r="O1835" s="180">
        <f t="shared" si="1838"/>
        <v>0.01433011494</v>
      </c>
      <c r="P1835" s="180">
        <f t="shared" si="1838"/>
        <v>0.02731678161</v>
      </c>
      <c r="Q1835" s="180">
        <f t="shared" si="1838"/>
        <v>0.03104858238</v>
      </c>
      <c r="R1835" s="180">
        <f t="shared" si="1838"/>
        <v>0.03418329502</v>
      </c>
      <c r="S1835" s="180">
        <f t="shared" si="1838"/>
        <v>0.03657164751</v>
      </c>
      <c r="T1835" s="181">
        <f t="shared" si="3"/>
        <v>5.22</v>
      </c>
      <c r="U1835" s="182">
        <f t="shared" si="4"/>
        <v>43234</v>
      </c>
      <c r="V1835" s="182">
        <f t="shared" si="5"/>
        <v>43326</v>
      </c>
      <c r="W1835" s="182">
        <f t="shared" si="6"/>
        <v>43418</v>
      </c>
      <c r="X1835" s="181">
        <f t="shared" si="7"/>
        <v>181</v>
      </c>
      <c r="Y1835" s="181">
        <f t="shared" si="8"/>
        <v>273</v>
      </c>
      <c r="Z1835" s="181">
        <f t="shared" si="9"/>
        <v>365</v>
      </c>
      <c r="AA1835" s="155"/>
      <c r="AB1835" s="9"/>
      <c r="AC1835" s="9"/>
      <c r="AD1835" s="9"/>
      <c r="AE1835" s="9"/>
      <c r="AF1835" s="9"/>
      <c r="AG1835" s="9"/>
      <c r="AH1835" s="9"/>
    </row>
    <row r="1836" ht="15.75" customHeight="1">
      <c r="A1836" s="177">
        <v>43052.0</v>
      </c>
      <c r="B1836" s="178">
        <v>1.18</v>
      </c>
      <c r="C1836" s="178">
        <v>1.3</v>
      </c>
      <c r="D1836" s="178">
        <v>1.4</v>
      </c>
      <c r="E1836" s="178">
        <v>1.76</v>
      </c>
      <c r="F1836" s="178">
        <v>3.58</v>
      </c>
      <c r="G1836" s="178">
        <v>3.98</v>
      </c>
      <c r="H1836" s="178">
        <v>4.58</v>
      </c>
      <c r="I1836" s="178">
        <v>4.9</v>
      </c>
      <c r="J1836" s="178">
        <v>5.0</v>
      </c>
      <c r="K1836" s="179">
        <f>MAX(0,((T1836*(365/365))-VLOOKUP(A1836,VBMA!$A:$D,4,0))  /  (T1836* (365/365)   ))</f>
        <v>0.2609195402</v>
      </c>
      <c r="L1836" s="180">
        <f t="shared" ref="L1836:S1836" si="1839">(B1836*(1-$K1836) * (365/365))/100</f>
        <v>0.008721149425</v>
      </c>
      <c r="M1836" s="180">
        <f t="shared" si="1839"/>
        <v>0.009608045977</v>
      </c>
      <c r="N1836" s="180">
        <f t="shared" si="1839"/>
        <v>0.01034712644</v>
      </c>
      <c r="O1836" s="180">
        <f t="shared" si="1839"/>
        <v>0.01300781609</v>
      </c>
      <c r="P1836" s="180">
        <f t="shared" si="1839"/>
        <v>0.02645908046</v>
      </c>
      <c r="Q1836" s="180">
        <f t="shared" si="1839"/>
        <v>0.0294154023</v>
      </c>
      <c r="R1836" s="180">
        <f t="shared" si="1839"/>
        <v>0.03384988506</v>
      </c>
      <c r="S1836" s="180">
        <f t="shared" si="1839"/>
        <v>0.03621494253</v>
      </c>
      <c r="T1836" s="181">
        <f t="shared" si="3"/>
        <v>5.22</v>
      </c>
      <c r="U1836" s="182">
        <f t="shared" si="4"/>
        <v>43233</v>
      </c>
      <c r="V1836" s="182">
        <f t="shared" si="5"/>
        <v>43325</v>
      </c>
      <c r="W1836" s="182">
        <f t="shared" si="6"/>
        <v>43417</v>
      </c>
      <c r="X1836" s="181">
        <f t="shared" si="7"/>
        <v>181</v>
      </c>
      <c r="Y1836" s="181">
        <f t="shared" si="8"/>
        <v>273</v>
      </c>
      <c r="Z1836" s="181">
        <f t="shared" si="9"/>
        <v>365</v>
      </c>
      <c r="AA1836" s="155"/>
      <c r="AB1836" s="9"/>
      <c r="AC1836" s="9"/>
      <c r="AD1836" s="9"/>
      <c r="AE1836" s="9"/>
      <c r="AF1836" s="9"/>
      <c r="AG1836" s="9"/>
      <c r="AH1836" s="9"/>
    </row>
    <row r="1837" ht="15.75" customHeight="1">
      <c r="A1837" s="177">
        <v>43049.0</v>
      </c>
      <c r="B1837" s="178">
        <v>1.1</v>
      </c>
      <c r="C1837" s="178">
        <v>1.24</v>
      </c>
      <c r="D1837" s="178">
        <v>1.34</v>
      </c>
      <c r="E1837" s="178">
        <v>1.7</v>
      </c>
      <c r="F1837" s="178">
        <v>3.38</v>
      </c>
      <c r="G1837" s="178">
        <v>3.8</v>
      </c>
      <c r="H1837" s="178">
        <v>4.5</v>
      </c>
      <c r="I1837" s="178">
        <v>4.8</v>
      </c>
      <c r="J1837" s="178">
        <v>4.98</v>
      </c>
      <c r="K1837" s="179">
        <f>MAX(0,((T1837*(365/365))-VLOOKUP(A1837,VBMA!$A:$D,4,0))  /  (T1837* (365/365)   ))</f>
        <v>0.2460784314</v>
      </c>
      <c r="L1837" s="180">
        <f t="shared" ref="L1837:S1837" si="1840">(B1837*(1-$K1837) * (365/365))/100</f>
        <v>0.008293137255</v>
      </c>
      <c r="M1837" s="180">
        <f t="shared" si="1840"/>
        <v>0.009348627451</v>
      </c>
      <c r="N1837" s="180">
        <f t="shared" si="1840"/>
        <v>0.01010254902</v>
      </c>
      <c r="O1837" s="180">
        <f t="shared" si="1840"/>
        <v>0.01281666667</v>
      </c>
      <c r="P1837" s="180">
        <f t="shared" si="1840"/>
        <v>0.02548254902</v>
      </c>
      <c r="Q1837" s="180">
        <f t="shared" si="1840"/>
        <v>0.02864901961</v>
      </c>
      <c r="R1837" s="180">
        <f t="shared" si="1840"/>
        <v>0.03392647059</v>
      </c>
      <c r="S1837" s="180">
        <f t="shared" si="1840"/>
        <v>0.03618823529</v>
      </c>
      <c r="T1837" s="181">
        <f t="shared" si="3"/>
        <v>5.1</v>
      </c>
      <c r="U1837" s="182">
        <f t="shared" si="4"/>
        <v>43230</v>
      </c>
      <c r="V1837" s="182">
        <f t="shared" si="5"/>
        <v>43322</v>
      </c>
      <c r="W1837" s="182">
        <f t="shared" si="6"/>
        <v>43414</v>
      </c>
      <c r="X1837" s="181">
        <f t="shared" si="7"/>
        <v>181</v>
      </c>
      <c r="Y1837" s="181">
        <f t="shared" si="8"/>
        <v>273</v>
      </c>
      <c r="Z1837" s="181">
        <f t="shared" si="9"/>
        <v>365</v>
      </c>
      <c r="AA1837" s="155"/>
      <c r="AB1837" s="9"/>
      <c r="AC1837" s="9"/>
      <c r="AD1837" s="9"/>
      <c r="AE1837" s="9"/>
      <c r="AF1837" s="9"/>
      <c r="AG1837" s="9"/>
      <c r="AH1837" s="9"/>
    </row>
    <row r="1838" ht="15.75" customHeight="1">
      <c r="A1838" s="177">
        <v>43048.0</v>
      </c>
      <c r="B1838" s="178">
        <v>1.05</v>
      </c>
      <c r="C1838" s="178">
        <v>1.23</v>
      </c>
      <c r="D1838" s="178">
        <v>1.3</v>
      </c>
      <c r="E1838" s="178">
        <v>1.7</v>
      </c>
      <c r="F1838" s="178">
        <v>3.4</v>
      </c>
      <c r="G1838" s="178">
        <v>3.8</v>
      </c>
      <c r="H1838" s="178">
        <v>4.52</v>
      </c>
      <c r="I1838" s="178">
        <v>4.88</v>
      </c>
      <c r="J1838" s="178">
        <v>5.0</v>
      </c>
      <c r="K1838" s="179">
        <f>MAX(0,((T1838*(365/365))-VLOOKUP(A1838,VBMA!$A:$D,4,0))  /  (T1838* (365/365)   ))</f>
        <v>0.2645038168</v>
      </c>
      <c r="L1838" s="180">
        <f t="shared" ref="L1838:S1838" si="1841">(B1838*(1-$K1838) * (365/365))/100</f>
        <v>0.007722709924</v>
      </c>
      <c r="M1838" s="180">
        <f t="shared" si="1841"/>
        <v>0.009046603053</v>
      </c>
      <c r="N1838" s="180">
        <f t="shared" si="1841"/>
        <v>0.009561450382</v>
      </c>
      <c r="O1838" s="180">
        <f t="shared" si="1841"/>
        <v>0.01250343511</v>
      </c>
      <c r="P1838" s="180">
        <f t="shared" si="1841"/>
        <v>0.02500687023</v>
      </c>
      <c r="Q1838" s="180">
        <f t="shared" si="1841"/>
        <v>0.02794885496</v>
      </c>
      <c r="R1838" s="180">
        <f t="shared" si="1841"/>
        <v>0.03324442748</v>
      </c>
      <c r="S1838" s="180">
        <f t="shared" si="1841"/>
        <v>0.03589221374</v>
      </c>
      <c r="T1838" s="181">
        <f t="shared" si="3"/>
        <v>5.24</v>
      </c>
      <c r="U1838" s="182">
        <f t="shared" si="4"/>
        <v>43229</v>
      </c>
      <c r="V1838" s="182">
        <f t="shared" si="5"/>
        <v>43321</v>
      </c>
      <c r="W1838" s="182">
        <f t="shared" si="6"/>
        <v>43413</v>
      </c>
      <c r="X1838" s="181">
        <f t="shared" si="7"/>
        <v>181</v>
      </c>
      <c r="Y1838" s="181">
        <f t="shared" si="8"/>
        <v>273</v>
      </c>
      <c r="Z1838" s="181">
        <f t="shared" si="9"/>
        <v>365</v>
      </c>
      <c r="AA1838" s="155"/>
      <c r="AB1838" s="9"/>
      <c r="AC1838" s="9"/>
      <c r="AD1838" s="9"/>
      <c r="AE1838" s="9"/>
      <c r="AF1838" s="9"/>
      <c r="AG1838" s="9"/>
      <c r="AH1838" s="9"/>
    </row>
    <row r="1839" ht="15.75" customHeight="1">
      <c r="A1839" s="177">
        <v>43047.0</v>
      </c>
      <c r="B1839" s="178">
        <v>0.97</v>
      </c>
      <c r="C1839" s="178">
        <v>1.11</v>
      </c>
      <c r="D1839" s="178">
        <v>1.24</v>
      </c>
      <c r="E1839" s="178">
        <v>1.63</v>
      </c>
      <c r="F1839" s="178">
        <v>3.14</v>
      </c>
      <c r="G1839" s="178">
        <v>3.57</v>
      </c>
      <c r="H1839" s="178">
        <v>4.48</v>
      </c>
      <c r="I1839" s="178">
        <v>4.86</v>
      </c>
      <c r="J1839" s="178">
        <v>5.0</v>
      </c>
      <c r="K1839" s="179">
        <f>MAX(0,((T1839*(365/365))-VLOOKUP(A1839,VBMA!$A:$D,4,0))  /  (T1839* (365/365)   ))</f>
        <v>0.2688931298</v>
      </c>
      <c r="L1839" s="180">
        <f t="shared" ref="L1839:S1839" si="1842">(B1839*(1-$K1839) * (365/365))/100</f>
        <v>0.007091736641</v>
      </c>
      <c r="M1839" s="180">
        <f t="shared" si="1842"/>
        <v>0.00811528626</v>
      </c>
      <c r="N1839" s="180">
        <f t="shared" si="1842"/>
        <v>0.009065725191</v>
      </c>
      <c r="O1839" s="180">
        <f t="shared" si="1842"/>
        <v>0.01191704198</v>
      </c>
      <c r="P1839" s="180">
        <f t="shared" si="1842"/>
        <v>0.02295675573</v>
      </c>
      <c r="Q1839" s="180">
        <f t="shared" si="1842"/>
        <v>0.02610051527</v>
      </c>
      <c r="R1839" s="180">
        <f t="shared" si="1842"/>
        <v>0.03275358779</v>
      </c>
      <c r="S1839" s="180">
        <f t="shared" si="1842"/>
        <v>0.03553179389</v>
      </c>
      <c r="T1839" s="181">
        <f t="shared" si="3"/>
        <v>5.24</v>
      </c>
      <c r="U1839" s="182">
        <f t="shared" si="4"/>
        <v>43228</v>
      </c>
      <c r="V1839" s="182">
        <f t="shared" si="5"/>
        <v>43320</v>
      </c>
      <c r="W1839" s="182">
        <f t="shared" si="6"/>
        <v>43412</v>
      </c>
      <c r="X1839" s="181">
        <f t="shared" si="7"/>
        <v>181</v>
      </c>
      <c r="Y1839" s="181">
        <f t="shared" si="8"/>
        <v>273</v>
      </c>
      <c r="Z1839" s="181">
        <f t="shared" si="9"/>
        <v>365</v>
      </c>
      <c r="AA1839" s="155"/>
      <c r="AB1839" s="9"/>
      <c r="AC1839" s="9"/>
      <c r="AD1839" s="9"/>
      <c r="AE1839" s="9"/>
      <c r="AF1839" s="9"/>
      <c r="AG1839" s="9"/>
      <c r="AH1839" s="9"/>
    </row>
    <row r="1840" ht="15.75" customHeight="1">
      <c r="A1840" s="177">
        <v>43046.0</v>
      </c>
      <c r="B1840" s="178">
        <v>0.97</v>
      </c>
      <c r="C1840" s="178">
        <v>1.1</v>
      </c>
      <c r="D1840" s="178">
        <v>1.23</v>
      </c>
      <c r="E1840" s="178">
        <v>1.64</v>
      </c>
      <c r="F1840" s="178">
        <v>3.04</v>
      </c>
      <c r="G1840" s="178">
        <v>3.49</v>
      </c>
      <c r="H1840" s="178">
        <v>4.45</v>
      </c>
      <c r="I1840" s="178">
        <v>4.82</v>
      </c>
      <c r="J1840" s="178">
        <v>4.98</v>
      </c>
      <c r="K1840" s="179">
        <f>MAX(0,((T1840*(365/365))-VLOOKUP(A1840,VBMA!$A:$D,4,0))  /  (T1840* (365/365)   ))</f>
        <v>0.2722543353</v>
      </c>
      <c r="L1840" s="180">
        <f t="shared" ref="L1840:S1840" si="1843">(B1840*(1-$K1840) * (365/365))/100</f>
        <v>0.007059132948</v>
      </c>
      <c r="M1840" s="180">
        <f t="shared" si="1843"/>
        <v>0.008005202312</v>
      </c>
      <c r="N1840" s="180">
        <f t="shared" si="1843"/>
        <v>0.008951271676</v>
      </c>
      <c r="O1840" s="180">
        <f t="shared" si="1843"/>
        <v>0.0119350289</v>
      </c>
      <c r="P1840" s="180">
        <f t="shared" si="1843"/>
        <v>0.02212346821</v>
      </c>
      <c r="Q1840" s="180">
        <f t="shared" si="1843"/>
        <v>0.0253983237</v>
      </c>
      <c r="R1840" s="180">
        <f t="shared" si="1843"/>
        <v>0.03238468208</v>
      </c>
      <c r="S1840" s="180">
        <f t="shared" si="1843"/>
        <v>0.03507734104</v>
      </c>
      <c r="T1840" s="181">
        <f t="shared" si="3"/>
        <v>5.19</v>
      </c>
      <c r="U1840" s="182">
        <f t="shared" si="4"/>
        <v>43227</v>
      </c>
      <c r="V1840" s="182">
        <f t="shared" si="5"/>
        <v>43319</v>
      </c>
      <c r="W1840" s="182">
        <f t="shared" si="6"/>
        <v>43411</v>
      </c>
      <c r="X1840" s="181">
        <f t="shared" si="7"/>
        <v>181</v>
      </c>
      <c r="Y1840" s="181">
        <f t="shared" si="8"/>
        <v>273</v>
      </c>
      <c r="Z1840" s="181">
        <f t="shared" si="9"/>
        <v>365</v>
      </c>
      <c r="AA1840" s="155"/>
      <c r="AB1840" s="9"/>
      <c r="AC1840" s="9"/>
      <c r="AD1840" s="9"/>
      <c r="AE1840" s="9"/>
      <c r="AF1840" s="9"/>
      <c r="AG1840" s="9"/>
      <c r="AH1840" s="9"/>
    </row>
    <row r="1841" ht="15.75" customHeight="1">
      <c r="A1841" s="177">
        <v>43045.0</v>
      </c>
      <c r="B1841" s="178">
        <v>0.98</v>
      </c>
      <c r="C1841" s="178">
        <v>1.12</v>
      </c>
      <c r="D1841" s="178">
        <v>1.24</v>
      </c>
      <c r="E1841" s="178">
        <v>1.64</v>
      </c>
      <c r="F1841" s="178">
        <v>3.04</v>
      </c>
      <c r="G1841" s="178">
        <v>3.5</v>
      </c>
      <c r="H1841" s="178">
        <v>4.5</v>
      </c>
      <c r="I1841" s="178">
        <v>4.8</v>
      </c>
      <c r="J1841" s="178">
        <v>4.98</v>
      </c>
      <c r="K1841" s="179">
        <f>MAX(0,((T1841*(365/365))-VLOOKUP(A1841,VBMA!$A:$D,4,0))  /  (T1841* (365/365)   ))</f>
        <v>0.2652941176</v>
      </c>
      <c r="L1841" s="180">
        <f t="shared" ref="L1841:S1841" si="1844">(B1841*(1-$K1841) * (365/365))/100</f>
        <v>0.007200117647</v>
      </c>
      <c r="M1841" s="180">
        <f t="shared" si="1844"/>
        <v>0.008228705882</v>
      </c>
      <c r="N1841" s="180">
        <f t="shared" si="1844"/>
        <v>0.009110352941</v>
      </c>
      <c r="O1841" s="180">
        <f t="shared" si="1844"/>
        <v>0.01204917647</v>
      </c>
      <c r="P1841" s="180">
        <f t="shared" si="1844"/>
        <v>0.02233505882</v>
      </c>
      <c r="Q1841" s="180">
        <f t="shared" si="1844"/>
        <v>0.02571470588</v>
      </c>
      <c r="R1841" s="180">
        <f t="shared" si="1844"/>
        <v>0.03306176471</v>
      </c>
      <c r="S1841" s="180">
        <f t="shared" si="1844"/>
        <v>0.03526588235</v>
      </c>
      <c r="T1841" s="181">
        <f t="shared" si="3"/>
        <v>5.1</v>
      </c>
      <c r="U1841" s="182">
        <f t="shared" si="4"/>
        <v>43226</v>
      </c>
      <c r="V1841" s="182">
        <f t="shared" si="5"/>
        <v>43318</v>
      </c>
      <c r="W1841" s="182">
        <f t="shared" si="6"/>
        <v>43410</v>
      </c>
      <c r="X1841" s="181">
        <f t="shared" si="7"/>
        <v>181</v>
      </c>
      <c r="Y1841" s="181">
        <f t="shared" si="8"/>
        <v>273</v>
      </c>
      <c r="Z1841" s="181">
        <f t="shared" si="9"/>
        <v>365</v>
      </c>
      <c r="AA1841" s="155"/>
      <c r="AB1841" s="9"/>
      <c r="AC1841" s="9"/>
      <c r="AD1841" s="9"/>
      <c r="AE1841" s="9"/>
      <c r="AF1841" s="9"/>
      <c r="AG1841" s="9"/>
      <c r="AH1841" s="9"/>
    </row>
    <row r="1842" ht="15.75" customHeight="1">
      <c r="A1842" s="177">
        <v>43042.0</v>
      </c>
      <c r="B1842" s="178">
        <v>0.99</v>
      </c>
      <c r="C1842" s="178">
        <v>1.11</v>
      </c>
      <c r="D1842" s="178">
        <v>1.23</v>
      </c>
      <c r="E1842" s="178">
        <v>1.6</v>
      </c>
      <c r="F1842" s="178">
        <v>3.01</v>
      </c>
      <c r="G1842" s="178">
        <v>3.47</v>
      </c>
      <c r="H1842" s="178">
        <v>4.42</v>
      </c>
      <c r="I1842" s="178">
        <v>4.8</v>
      </c>
      <c r="J1842" s="178">
        <v>4.98</v>
      </c>
      <c r="K1842" s="179">
        <f>MAX(0,((T1842*(365/365))-VLOOKUP(A1842,VBMA!$A:$D,4,0))  /  (T1842* (365/365)   ))</f>
        <v>0.2774131274</v>
      </c>
      <c r="L1842" s="180">
        <f t="shared" ref="L1842:S1842" si="1845">(B1842*(1-$K1842) * (365/365))/100</f>
        <v>0.007153610039</v>
      </c>
      <c r="M1842" s="180">
        <f t="shared" si="1845"/>
        <v>0.008020714286</v>
      </c>
      <c r="N1842" s="180">
        <f t="shared" si="1845"/>
        <v>0.008887818533</v>
      </c>
      <c r="O1842" s="180">
        <f t="shared" si="1845"/>
        <v>0.01156138996</v>
      </c>
      <c r="P1842" s="180">
        <f t="shared" si="1845"/>
        <v>0.02174986486</v>
      </c>
      <c r="Q1842" s="180">
        <f t="shared" si="1845"/>
        <v>0.02507376448</v>
      </c>
      <c r="R1842" s="180">
        <f t="shared" si="1845"/>
        <v>0.03193833977</v>
      </c>
      <c r="S1842" s="180">
        <f t="shared" si="1845"/>
        <v>0.03468416988</v>
      </c>
      <c r="T1842" s="181">
        <f t="shared" si="3"/>
        <v>5.18</v>
      </c>
      <c r="U1842" s="182">
        <f t="shared" si="4"/>
        <v>43223</v>
      </c>
      <c r="V1842" s="182">
        <f t="shared" si="5"/>
        <v>43315</v>
      </c>
      <c r="W1842" s="182">
        <f t="shared" si="6"/>
        <v>43407</v>
      </c>
      <c r="X1842" s="181">
        <f t="shared" si="7"/>
        <v>181</v>
      </c>
      <c r="Y1842" s="181">
        <f t="shared" si="8"/>
        <v>273</v>
      </c>
      <c r="Z1842" s="181">
        <f t="shared" si="9"/>
        <v>365</v>
      </c>
      <c r="AA1842" s="155"/>
      <c r="AB1842" s="9"/>
      <c r="AC1842" s="9"/>
      <c r="AD1842" s="9"/>
      <c r="AE1842" s="9"/>
      <c r="AF1842" s="9"/>
      <c r="AG1842" s="9"/>
      <c r="AH1842" s="9"/>
    </row>
    <row r="1843" ht="15.75" customHeight="1">
      <c r="A1843" s="177">
        <v>43041.0</v>
      </c>
      <c r="B1843" s="178">
        <v>0.94</v>
      </c>
      <c r="C1843" s="178">
        <v>1.08</v>
      </c>
      <c r="D1843" s="178">
        <v>1.2</v>
      </c>
      <c r="E1843" s="178">
        <v>1.62</v>
      </c>
      <c r="F1843" s="178">
        <v>3.02</v>
      </c>
      <c r="G1843" s="178">
        <v>3.34</v>
      </c>
      <c r="H1843" s="178">
        <v>4.5</v>
      </c>
      <c r="I1843" s="178">
        <v>4.9</v>
      </c>
      <c r="J1843" s="178">
        <v>5.0</v>
      </c>
      <c r="K1843" s="179">
        <f>MAX(0,((T1843*(365/365))-VLOOKUP(A1843,VBMA!$A:$D,4,0))  /  (T1843* (365/365)   ))</f>
        <v>0.2843396226</v>
      </c>
      <c r="L1843" s="180">
        <f t="shared" ref="L1843:S1843" si="1846">(B1843*(1-$K1843) * (365/365))/100</f>
        <v>0.006727207547</v>
      </c>
      <c r="M1843" s="180">
        <f t="shared" si="1846"/>
        <v>0.007729132075</v>
      </c>
      <c r="N1843" s="180">
        <f t="shared" si="1846"/>
        <v>0.008587924528</v>
      </c>
      <c r="O1843" s="180">
        <f t="shared" si="1846"/>
        <v>0.01159369811</v>
      </c>
      <c r="P1843" s="180">
        <f t="shared" si="1846"/>
        <v>0.0216129434</v>
      </c>
      <c r="Q1843" s="180">
        <f t="shared" si="1846"/>
        <v>0.0239030566</v>
      </c>
      <c r="R1843" s="180">
        <f t="shared" si="1846"/>
        <v>0.03220471698</v>
      </c>
      <c r="S1843" s="180">
        <f t="shared" si="1846"/>
        <v>0.03506735849</v>
      </c>
      <c r="T1843" s="181">
        <f t="shared" si="3"/>
        <v>5.3</v>
      </c>
      <c r="U1843" s="182">
        <f t="shared" si="4"/>
        <v>43222</v>
      </c>
      <c r="V1843" s="182">
        <f t="shared" si="5"/>
        <v>43314</v>
      </c>
      <c r="W1843" s="182">
        <f t="shared" si="6"/>
        <v>43406</v>
      </c>
      <c r="X1843" s="181">
        <f t="shared" si="7"/>
        <v>181</v>
      </c>
      <c r="Y1843" s="181">
        <f t="shared" si="8"/>
        <v>273</v>
      </c>
      <c r="Z1843" s="181">
        <f t="shared" si="9"/>
        <v>365</v>
      </c>
      <c r="AA1843" s="155"/>
      <c r="AB1843" s="9"/>
      <c r="AC1843" s="9"/>
      <c r="AD1843" s="9"/>
      <c r="AE1843" s="9"/>
      <c r="AF1843" s="9"/>
      <c r="AG1843" s="9"/>
      <c r="AH1843" s="9"/>
    </row>
    <row r="1844" ht="15.75" customHeight="1">
      <c r="A1844" s="177">
        <v>43040.0</v>
      </c>
      <c r="B1844" s="178">
        <v>0.97</v>
      </c>
      <c r="C1844" s="178">
        <v>1.07</v>
      </c>
      <c r="D1844" s="178">
        <v>1.17</v>
      </c>
      <c r="E1844" s="178">
        <v>1.57</v>
      </c>
      <c r="F1844" s="178">
        <v>2.93</v>
      </c>
      <c r="G1844" s="178">
        <v>3.34</v>
      </c>
      <c r="H1844" s="178">
        <v>4.44</v>
      </c>
      <c r="I1844" s="178">
        <v>4.82</v>
      </c>
      <c r="J1844" s="178">
        <v>4.98</v>
      </c>
      <c r="K1844" s="179">
        <f>MAX(0,((T1844*(365/365))-VLOOKUP(A1844,VBMA!$A:$D,4,0))  /  (T1844* (365/365)   ))</f>
        <v>0.2757692308</v>
      </c>
      <c r="L1844" s="180">
        <f t="shared" ref="L1844:S1844" si="1847">(B1844*(1-$K1844) * (365/365))/100</f>
        <v>0.007025038462</v>
      </c>
      <c r="M1844" s="180">
        <f t="shared" si="1847"/>
        <v>0.007749269231</v>
      </c>
      <c r="N1844" s="180">
        <f t="shared" si="1847"/>
        <v>0.0084735</v>
      </c>
      <c r="O1844" s="180">
        <f t="shared" si="1847"/>
        <v>0.01137042308</v>
      </c>
      <c r="P1844" s="180">
        <f t="shared" si="1847"/>
        <v>0.02121996154</v>
      </c>
      <c r="Q1844" s="180">
        <f t="shared" si="1847"/>
        <v>0.02418930769</v>
      </c>
      <c r="R1844" s="180">
        <f t="shared" si="1847"/>
        <v>0.03215584615</v>
      </c>
      <c r="S1844" s="180">
        <f t="shared" si="1847"/>
        <v>0.03490792308</v>
      </c>
      <c r="T1844" s="181">
        <f t="shared" si="3"/>
        <v>5.2</v>
      </c>
      <c r="U1844" s="182">
        <f t="shared" si="4"/>
        <v>43221</v>
      </c>
      <c r="V1844" s="182">
        <f t="shared" si="5"/>
        <v>43313</v>
      </c>
      <c r="W1844" s="182">
        <f t="shared" si="6"/>
        <v>43405</v>
      </c>
      <c r="X1844" s="181">
        <f t="shared" si="7"/>
        <v>181</v>
      </c>
      <c r="Y1844" s="181">
        <f t="shared" si="8"/>
        <v>273</v>
      </c>
      <c r="Z1844" s="181">
        <f t="shared" si="9"/>
        <v>365</v>
      </c>
      <c r="AA1844" s="155"/>
      <c r="AB1844" s="9"/>
      <c r="AC1844" s="9"/>
      <c r="AD1844" s="9"/>
      <c r="AE1844" s="9"/>
      <c r="AF1844" s="9"/>
      <c r="AG1844" s="9"/>
      <c r="AH1844" s="9"/>
    </row>
    <row r="1845" ht="15.75" customHeight="1">
      <c r="A1845" s="177">
        <v>43039.0</v>
      </c>
      <c r="B1845" s="178">
        <v>0.88</v>
      </c>
      <c r="C1845" s="178">
        <v>1.02</v>
      </c>
      <c r="D1845" s="178">
        <v>1.12</v>
      </c>
      <c r="E1845" s="178">
        <v>1.58</v>
      </c>
      <c r="F1845" s="178">
        <v>2.96</v>
      </c>
      <c r="G1845" s="178">
        <v>3.23</v>
      </c>
      <c r="H1845" s="178">
        <v>4.4</v>
      </c>
      <c r="I1845" s="178">
        <v>4.76</v>
      </c>
      <c r="J1845" s="178">
        <v>5.0</v>
      </c>
      <c r="K1845" s="179">
        <f>MAX(0,((T1845*(365/365))-VLOOKUP(A1845,VBMA!$A:$D,4,0))  /  (T1845* (365/365)   ))</f>
        <v>0.267948443</v>
      </c>
      <c r="L1845" s="180">
        <f t="shared" ref="L1845:S1845" si="1848">(B1845*(1-$K1845) * (365/365))/100</f>
        <v>0.006442053702</v>
      </c>
      <c r="M1845" s="180">
        <f t="shared" si="1848"/>
        <v>0.007466925881</v>
      </c>
      <c r="N1845" s="180">
        <f t="shared" si="1848"/>
        <v>0.008198977438</v>
      </c>
      <c r="O1845" s="180">
        <f t="shared" si="1848"/>
        <v>0.0115664146</v>
      </c>
      <c r="P1845" s="180">
        <f t="shared" si="1848"/>
        <v>0.02166872609</v>
      </c>
      <c r="Q1845" s="180">
        <f t="shared" si="1848"/>
        <v>0.02364526529</v>
      </c>
      <c r="R1845" s="180">
        <f t="shared" si="1848"/>
        <v>0.03221026851</v>
      </c>
      <c r="S1845" s="180">
        <f t="shared" si="1848"/>
        <v>0.03484565411</v>
      </c>
      <c r="T1845" s="181">
        <f t="shared" si="3"/>
        <v>5.123956044</v>
      </c>
      <c r="U1845" s="182">
        <f t="shared" si="4"/>
        <v>43221</v>
      </c>
      <c r="V1845" s="182">
        <f t="shared" si="5"/>
        <v>43312</v>
      </c>
      <c r="W1845" s="182">
        <f t="shared" si="6"/>
        <v>43404</v>
      </c>
      <c r="X1845" s="181">
        <f t="shared" si="7"/>
        <v>182</v>
      </c>
      <c r="Y1845" s="181">
        <f t="shared" si="8"/>
        <v>273</v>
      </c>
      <c r="Z1845" s="181">
        <f t="shared" si="9"/>
        <v>365</v>
      </c>
      <c r="AA1845" s="155"/>
      <c r="AB1845" s="9"/>
      <c r="AC1845" s="9"/>
      <c r="AD1845" s="9"/>
      <c r="AE1845" s="9"/>
      <c r="AF1845" s="9"/>
      <c r="AG1845" s="9"/>
      <c r="AH1845" s="9"/>
    </row>
    <row r="1846" ht="15.75" customHeight="1">
      <c r="A1846" s="177">
        <v>43038.0</v>
      </c>
      <c r="B1846" s="178">
        <v>0.8</v>
      </c>
      <c r="C1846" s="178">
        <v>0.93</v>
      </c>
      <c r="D1846" s="178">
        <v>1.08</v>
      </c>
      <c r="E1846" s="178">
        <v>1.58</v>
      </c>
      <c r="F1846" s="178">
        <v>2.97</v>
      </c>
      <c r="G1846" s="178">
        <v>3.24</v>
      </c>
      <c r="H1846" s="178">
        <v>4.43</v>
      </c>
      <c r="I1846" s="178">
        <v>4.8</v>
      </c>
      <c r="J1846" s="178">
        <v>5.0</v>
      </c>
      <c r="K1846" s="179">
        <f>MAX(0,((T1846*(365/365))-VLOOKUP(A1846,VBMA!$A:$D,4,0))  /  (T1846* (365/365)   ))</f>
        <v>0.2740718715</v>
      </c>
      <c r="L1846" s="180">
        <f t="shared" ref="L1846:S1846" si="1849">(B1846*(1-$K1846) * (365/365))/100</f>
        <v>0.005807425028</v>
      </c>
      <c r="M1846" s="180">
        <f t="shared" si="1849"/>
        <v>0.006751131595</v>
      </c>
      <c r="N1846" s="180">
        <f t="shared" si="1849"/>
        <v>0.007840023787</v>
      </c>
      <c r="O1846" s="180">
        <f t="shared" si="1849"/>
        <v>0.01146966443</v>
      </c>
      <c r="P1846" s="180">
        <f t="shared" si="1849"/>
        <v>0.02156006542</v>
      </c>
      <c r="Q1846" s="180">
        <f t="shared" si="1849"/>
        <v>0.02352007136</v>
      </c>
      <c r="R1846" s="180">
        <f t="shared" si="1849"/>
        <v>0.03215861609</v>
      </c>
      <c r="S1846" s="180">
        <f t="shared" si="1849"/>
        <v>0.03484455017</v>
      </c>
      <c r="T1846" s="181">
        <f t="shared" si="3"/>
        <v>5.174065934</v>
      </c>
      <c r="U1846" s="182">
        <f t="shared" si="4"/>
        <v>43220</v>
      </c>
      <c r="V1846" s="182">
        <f t="shared" si="5"/>
        <v>43311</v>
      </c>
      <c r="W1846" s="182">
        <f t="shared" si="6"/>
        <v>43403</v>
      </c>
      <c r="X1846" s="181">
        <f t="shared" si="7"/>
        <v>182</v>
      </c>
      <c r="Y1846" s="181">
        <f t="shared" si="8"/>
        <v>273</v>
      </c>
      <c r="Z1846" s="181">
        <f t="shared" si="9"/>
        <v>365</v>
      </c>
      <c r="AA1846" s="155"/>
      <c r="AB1846" s="9"/>
      <c r="AC1846" s="9"/>
      <c r="AD1846" s="9"/>
      <c r="AE1846" s="9"/>
      <c r="AF1846" s="9"/>
      <c r="AG1846" s="9"/>
      <c r="AH1846" s="9"/>
    </row>
    <row r="1847" ht="15.75" customHeight="1">
      <c r="A1847" s="177">
        <v>43035.0</v>
      </c>
      <c r="B1847" s="178">
        <v>0.76</v>
      </c>
      <c r="C1847" s="178">
        <v>0.9</v>
      </c>
      <c r="D1847" s="178">
        <v>1.04</v>
      </c>
      <c r="E1847" s="178">
        <v>1.56</v>
      </c>
      <c r="F1847" s="178">
        <v>2.94</v>
      </c>
      <c r="G1847" s="178">
        <v>3.28</v>
      </c>
      <c r="H1847" s="178">
        <v>4.38</v>
      </c>
      <c r="I1847" s="178">
        <v>4.76</v>
      </c>
      <c r="J1847" s="178">
        <v>4.98</v>
      </c>
      <c r="K1847" s="179">
        <f>MAX(0,((T1847*(365/365))-VLOOKUP(A1847,VBMA!$A:$D,4,0))  /  (T1847* (365/365)   ))</f>
        <v>0.2708258566</v>
      </c>
      <c r="L1847" s="180">
        <f t="shared" ref="L1847:S1847" si="1850">(B1847*(1-$K1847) * (365/365))/100</f>
        <v>0.00554172349</v>
      </c>
      <c r="M1847" s="180">
        <f t="shared" si="1850"/>
        <v>0.00656256729</v>
      </c>
      <c r="N1847" s="180">
        <f t="shared" si="1850"/>
        <v>0.007583411091</v>
      </c>
      <c r="O1847" s="180">
        <f t="shared" si="1850"/>
        <v>0.01137511664</v>
      </c>
      <c r="P1847" s="180">
        <f t="shared" si="1850"/>
        <v>0.02143771982</v>
      </c>
      <c r="Q1847" s="180">
        <f t="shared" si="1850"/>
        <v>0.0239169119</v>
      </c>
      <c r="R1847" s="180">
        <f t="shared" si="1850"/>
        <v>0.03193782748</v>
      </c>
      <c r="S1847" s="180">
        <f t="shared" si="1850"/>
        <v>0.03470868922</v>
      </c>
      <c r="T1847" s="181">
        <f t="shared" si="3"/>
        <v>5.144175824</v>
      </c>
      <c r="U1847" s="182">
        <f t="shared" si="4"/>
        <v>43217</v>
      </c>
      <c r="V1847" s="182">
        <f t="shared" si="5"/>
        <v>43308</v>
      </c>
      <c r="W1847" s="182">
        <f t="shared" si="6"/>
        <v>43400</v>
      </c>
      <c r="X1847" s="181">
        <f t="shared" si="7"/>
        <v>182</v>
      </c>
      <c r="Y1847" s="181">
        <f t="shared" si="8"/>
        <v>273</v>
      </c>
      <c r="Z1847" s="181">
        <f t="shared" si="9"/>
        <v>365</v>
      </c>
      <c r="AA1847" s="155"/>
      <c r="AB1847" s="9"/>
      <c r="AC1847" s="9"/>
      <c r="AD1847" s="9"/>
      <c r="AE1847" s="9"/>
      <c r="AF1847" s="9"/>
      <c r="AG1847" s="9"/>
      <c r="AH1847" s="9"/>
    </row>
    <row r="1848" ht="15.75" customHeight="1">
      <c r="A1848" s="177">
        <v>43034.0</v>
      </c>
      <c r="B1848" s="178">
        <v>0.76</v>
      </c>
      <c r="C1848" s="178">
        <v>0.91</v>
      </c>
      <c r="D1848" s="178">
        <v>1.06</v>
      </c>
      <c r="E1848" s="178">
        <v>1.54</v>
      </c>
      <c r="F1848" s="178">
        <v>2.93</v>
      </c>
      <c r="G1848" s="178">
        <v>3.23</v>
      </c>
      <c r="H1848" s="178">
        <v>4.4</v>
      </c>
      <c r="I1848" s="178">
        <v>4.8</v>
      </c>
      <c r="J1848" s="178">
        <v>4.98</v>
      </c>
      <c r="K1848" s="179">
        <f>MAX(0,((T1848*(365/365))-VLOOKUP(A1848,VBMA!$A:$D,4,0))  /  (T1848* (365/365)   ))</f>
        <v>0.2786866554</v>
      </c>
      <c r="L1848" s="180">
        <f t="shared" ref="L1848:S1848" si="1851">(B1848*(1-$K1848) * (365/365))/100</f>
        <v>0.005481981419</v>
      </c>
      <c r="M1848" s="180">
        <f t="shared" si="1851"/>
        <v>0.006563951436</v>
      </c>
      <c r="N1848" s="180">
        <f t="shared" si="1851"/>
        <v>0.007645921453</v>
      </c>
      <c r="O1848" s="180">
        <f t="shared" si="1851"/>
        <v>0.01110822551</v>
      </c>
      <c r="P1848" s="180">
        <f t="shared" si="1851"/>
        <v>0.021134481</v>
      </c>
      <c r="Q1848" s="180">
        <f t="shared" si="1851"/>
        <v>0.02329842103</v>
      </c>
      <c r="R1848" s="180">
        <f t="shared" si="1851"/>
        <v>0.03173778716</v>
      </c>
      <c r="S1848" s="180">
        <f t="shared" si="1851"/>
        <v>0.03462304054</v>
      </c>
      <c r="T1848" s="181">
        <f t="shared" si="3"/>
        <v>5.204395604</v>
      </c>
      <c r="U1848" s="182">
        <f t="shared" si="4"/>
        <v>43216</v>
      </c>
      <c r="V1848" s="182">
        <f t="shared" si="5"/>
        <v>43307</v>
      </c>
      <c r="W1848" s="182">
        <f t="shared" si="6"/>
        <v>43399</v>
      </c>
      <c r="X1848" s="181">
        <f t="shared" si="7"/>
        <v>182</v>
      </c>
      <c r="Y1848" s="181">
        <f t="shared" si="8"/>
        <v>273</v>
      </c>
      <c r="Z1848" s="181">
        <f t="shared" si="9"/>
        <v>365</v>
      </c>
      <c r="AA1848" s="155"/>
      <c r="AB1848" s="9"/>
      <c r="AC1848" s="9"/>
      <c r="AD1848" s="9"/>
      <c r="AE1848" s="9"/>
      <c r="AF1848" s="9"/>
      <c r="AG1848" s="9"/>
      <c r="AH1848" s="9"/>
    </row>
    <row r="1849" ht="15.75" customHeight="1">
      <c r="A1849" s="177">
        <v>43033.0</v>
      </c>
      <c r="B1849" s="178">
        <v>0.75</v>
      </c>
      <c r="C1849" s="178">
        <v>0.87</v>
      </c>
      <c r="D1849" s="178">
        <v>1.0</v>
      </c>
      <c r="E1849" s="178">
        <v>1.55</v>
      </c>
      <c r="F1849" s="178">
        <v>2.93</v>
      </c>
      <c r="G1849" s="178">
        <v>3.24</v>
      </c>
      <c r="H1849" s="178">
        <v>4.38</v>
      </c>
      <c r="I1849" s="178">
        <v>4.73</v>
      </c>
      <c r="J1849" s="178">
        <v>4.98</v>
      </c>
      <c r="K1849" s="179">
        <f>MAX(0,((T1849*(365/365))-VLOOKUP(A1849,VBMA!$A:$D,4,0))  /  (T1849* (365/365)   ))</f>
        <v>0.2607958844</v>
      </c>
      <c r="L1849" s="180">
        <f t="shared" ref="L1849:S1849" si="1852">(B1849*(1-$K1849) * (365/365))/100</f>
        <v>0.005544030867</v>
      </c>
      <c r="M1849" s="180">
        <f t="shared" si="1852"/>
        <v>0.006431075806</v>
      </c>
      <c r="N1849" s="180">
        <f t="shared" si="1852"/>
        <v>0.007392041156</v>
      </c>
      <c r="O1849" s="180">
        <f t="shared" si="1852"/>
        <v>0.01145766379</v>
      </c>
      <c r="P1849" s="180">
        <f t="shared" si="1852"/>
        <v>0.02165868059</v>
      </c>
      <c r="Q1849" s="180">
        <f t="shared" si="1852"/>
        <v>0.02395021335</v>
      </c>
      <c r="R1849" s="180">
        <f t="shared" si="1852"/>
        <v>0.03237714026</v>
      </c>
      <c r="S1849" s="180">
        <f t="shared" si="1852"/>
        <v>0.03496435467</v>
      </c>
      <c r="T1849" s="181">
        <f t="shared" si="3"/>
        <v>5.083846154</v>
      </c>
      <c r="U1849" s="182">
        <f t="shared" si="4"/>
        <v>43215</v>
      </c>
      <c r="V1849" s="182">
        <f t="shared" si="5"/>
        <v>43306</v>
      </c>
      <c r="W1849" s="182">
        <f t="shared" si="6"/>
        <v>43398</v>
      </c>
      <c r="X1849" s="181">
        <f t="shared" si="7"/>
        <v>182</v>
      </c>
      <c r="Y1849" s="181">
        <f t="shared" si="8"/>
        <v>273</v>
      </c>
      <c r="Z1849" s="181">
        <f t="shared" si="9"/>
        <v>365</v>
      </c>
      <c r="AA1849" s="155"/>
      <c r="AB1849" s="9"/>
      <c r="AC1849" s="9"/>
      <c r="AD1849" s="9"/>
      <c r="AE1849" s="9"/>
      <c r="AF1849" s="9"/>
      <c r="AG1849" s="9"/>
      <c r="AH1849" s="9"/>
    </row>
    <row r="1850" ht="15.75" customHeight="1">
      <c r="A1850" s="177">
        <v>43032.0</v>
      </c>
      <c r="B1850" s="178">
        <v>0.76</v>
      </c>
      <c r="C1850" s="178">
        <v>0.89</v>
      </c>
      <c r="D1850" s="178">
        <v>1.04</v>
      </c>
      <c r="E1850" s="178">
        <v>1.56</v>
      </c>
      <c r="F1850" s="178">
        <v>2.96</v>
      </c>
      <c r="G1850" s="178">
        <v>3.27</v>
      </c>
      <c r="H1850" s="178">
        <v>4.4</v>
      </c>
      <c r="I1850" s="178">
        <v>4.8</v>
      </c>
      <c r="J1850" s="178">
        <v>4.98</v>
      </c>
      <c r="K1850" s="179">
        <f>MAX(0,((T1850*(365/365))-VLOOKUP(A1850,VBMA!$A:$D,4,0))  /  (T1850* (365/365)   ))</f>
        <v>0.2831059966</v>
      </c>
      <c r="L1850" s="180">
        <f t="shared" ref="L1850:S1850" si="1853">(B1850*(1-$K1850) * (365/365))/100</f>
        <v>0.005448394426</v>
      </c>
      <c r="M1850" s="180">
        <f t="shared" si="1853"/>
        <v>0.00638035663</v>
      </c>
      <c r="N1850" s="180">
        <f t="shared" si="1853"/>
        <v>0.007455697635</v>
      </c>
      <c r="O1850" s="180">
        <f t="shared" si="1853"/>
        <v>0.01118354645</v>
      </c>
      <c r="P1850" s="180">
        <f t="shared" si="1853"/>
        <v>0.0212200625</v>
      </c>
      <c r="Q1850" s="180">
        <f t="shared" si="1853"/>
        <v>0.02344243391</v>
      </c>
      <c r="R1850" s="180">
        <f t="shared" si="1853"/>
        <v>0.03154333615</v>
      </c>
      <c r="S1850" s="180">
        <f t="shared" si="1853"/>
        <v>0.03441091216</v>
      </c>
      <c r="T1850" s="181">
        <f t="shared" si="3"/>
        <v>5.204395604</v>
      </c>
      <c r="U1850" s="182">
        <f t="shared" si="4"/>
        <v>43214</v>
      </c>
      <c r="V1850" s="182">
        <f t="shared" si="5"/>
        <v>43305</v>
      </c>
      <c r="W1850" s="182">
        <f t="shared" si="6"/>
        <v>43397</v>
      </c>
      <c r="X1850" s="181">
        <f t="shared" si="7"/>
        <v>182</v>
      </c>
      <c r="Y1850" s="181">
        <f t="shared" si="8"/>
        <v>273</v>
      </c>
      <c r="Z1850" s="181">
        <f t="shared" si="9"/>
        <v>365</v>
      </c>
      <c r="AA1850" s="155"/>
      <c r="AB1850" s="9"/>
      <c r="AC1850" s="9"/>
      <c r="AD1850" s="9"/>
      <c r="AE1850" s="9"/>
      <c r="AF1850" s="9"/>
      <c r="AG1850" s="9"/>
      <c r="AH1850" s="9"/>
    </row>
    <row r="1851" ht="15.75" customHeight="1">
      <c r="A1851" s="177">
        <v>43031.0</v>
      </c>
      <c r="B1851" s="178">
        <v>0.73</v>
      </c>
      <c r="C1851" s="178">
        <v>0.87</v>
      </c>
      <c r="D1851" s="178">
        <v>1.0</v>
      </c>
      <c r="E1851" s="178">
        <v>1.55</v>
      </c>
      <c r="F1851" s="178">
        <v>2.95</v>
      </c>
      <c r="G1851" s="178">
        <v>3.24</v>
      </c>
      <c r="H1851" s="178">
        <v>4.4</v>
      </c>
      <c r="I1851" s="178">
        <v>4.8</v>
      </c>
      <c r="J1851" s="178">
        <v>5.0</v>
      </c>
      <c r="K1851" s="179">
        <f>MAX(0,((T1851*(365/365))-VLOOKUP(A1851,VBMA!$A:$D,4,0))  /  (T1851* (365/365)   ))</f>
        <v>0.2882939189</v>
      </c>
      <c r="L1851" s="180">
        <f t="shared" ref="L1851:S1851" si="1854">(B1851*(1-$K1851) * (365/365))/100</f>
        <v>0.005195454392</v>
      </c>
      <c r="M1851" s="180">
        <f t="shared" si="1854"/>
        <v>0.006191842905</v>
      </c>
      <c r="N1851" s="180">
        <f t="shared" si="1854"/>
        <v>0.007117060811</v>
      </c>
      <c r="O1851" s="180">
        <f t="shared" si="1854"/>
        <v>0.01103144426</v>
      </c>
      <c r="P1851" s="180">
        <f t="shared" si="1854"/>
        <v>0.02099532939</v>
      </c>
      <c r="Q1851" s="180">
        <f t="shared" si="1854"/>
        <v>0.02305927703</v>
      </c>
      <c r="R1851" s="180">
        <f t="shared" si="1854"/>
        <v>0.03131506757</v>
      </c>
      <c r="S1851" s="180">
        <f t="shared" si="1854"/>
        <v>0.03416189189</v>
      </c>
      <c r="T1851" s="181">
        <f t="shared" si="3"/>
        <v>5.204395604</v>
      </c>
      <c r="U1851" s="182">
        <f t="shared" si="4"/>
        <v>43213</v>
      </c>
      <c r="V1851" s="182">
        <f t="shared" si="5"/>
        <v>43304</v>
      </c>
      <c r="W1851" s="182">
        <f t="shared" si="6"/>
        <v>43396</v>
      </c>
      <c r="X1851" s="181">
        <f t="shared" si="7"/>
        <v>182</v>
      </c>
      <c r="Y1851" s="181">
        <f t="shared" si="8"/>
        <v>273</v>
      </c>
      <c r="Z1851" s="181">
        <f t="shared" si="9"/>
        <v>365</v>
      </c>
      <c r="AA1851" s="155"/>
      <c r="AB1851" s="9"/>
      <c r="AC1851" s="9"/>
      <c r="AD1851" s="9"/>
      <c r="AE1851" s="9"/>
      <c r="AF1851" s="9"/>
      <c r="AG1851" s="9"/>
      <c r="AH1851" s="9"/>
    </row>
    <row r="1852" ht="15.75" customHeight="1">
      <c r="A1852" s="177">
        <v>43028.0</v>
      </c>
      <c r="B1852" s="178">
        <v>0.74</v>
      </c>
      <c r="C1852" s="178">
        <v>0.89</v>
      </c>
      <c r="D1852" s="178">
        <v>1.06</v>
      </c>
      <c r="E1852" s="178">
        <v>1.57</v>
      </c>
      <c r="F1852" s="178">
        <v>2.96</v>
      </c>
      <c r="G1852" s="178">
        <v>3.27</v>
      </c>
      <c r="H1852" s="178">
        <v>4.42</v>
      </c>
      <c r="I1852" s="178">
        <v>4.84</v>
      </c>
      <c r="J1852" s="178">
        <v>5.0</v>
      </c>
      <c r="K1852" s="179">
        <f>MAX(0,((T1852*(365/365))-VLOOKUP(A1852,VBMA!$A:$D,4,0))  /  (T1852* (365/365)   ))</f>
        <v>0.2977644652</v>
      </c>
      <c r="L1852" s="180">
        <f t="shared" ref="L1852:S1852" si="1855">(B1852*(1-$K1852) * (365/365))/100</f>
        <v>0.005196542957</v>
      </c>
      <c r="M1852" s="180">
        <f t="shared" si="1855"/>
        <v>0.006249896259</v>
      </c>
      <c r="N1852" s="180">
        <f t="shared" si="1855"/>
        <v>0.007443696669</v>
      </c>
      <c r="O1852" s="180">
        <f t="shared" si="1855"/>
        <v>0.0110250979</v>
      </c>
      <c r="P1852" s="180">
        <f t="shared" si="1855"/>
        <v>0.02078617183</v>
      </c>
      <c r="Q1852" s="180">
        <f t="shared" si="1855"/>
        <v>0.02296310199</v>
      </c>
      <c r="R1852" s="180">
        <f t="shared" si="1855"/>
        <v>0.03103881064</v>
      </c>
      <c r="S1852" s="180">
        <f t="shared" si="1855"/>
        <v>0.03398819988</v>
      </c>
      <c r="T1852" s="181">
        <f t="shared" si="3"/>
        <v>5.264615385</v>
      </c>
      <c r="U1852" s="182">
        <f t="shared" si="4"/>
        <v>43210</v>
      </c>
      <c r="V1852" s="182">
        <f t="shared" si="5"/>
        <v>43301</v>
      </c>
      <c r="W1852" s="182">
        <f t="shared" si="6"/>
        <v>43393</v>
      </c>
      <c r="X1852" s="181">
        <f t="shared" si="7"/>
        <v>182</v>
      </c>
      <c r="Y1852" s="181">
        <f t="shared" si="8"/>
        <v>273</v>
      </c>
      <c r="Z1852" s="181">
        <f t="shared" si="9"/>
        <v>365</v>
      </c>
      <c r="AA1852" s="155"/>
      <c r="AB1852" s="9"/>
      <c r="AC1852" s="9"/>
      <c r="AD1852" s="9"/>
      <c r="AE1852" s="9"/>
      <c r="AF1852" s="9"/>
      <c r="AG1852" s="9"/>
      <c r="AH1852" s="9"/>
    </row>
    <row r="1853" ht="15.75" customHeight="1">
      <c r="A1853" s="177">
        <v>43027.0</v>
      </c>
      <c r="B1853" s="178">
        <v>0.77</v>
      </c>
      <c r="C1853" s="178">
        <v>0.92</v>
      </c>
      <c r="D1853" s="178">
        <v>1.07</v>
      </c>
      <c r="E1853" s="178">
        <v>1.57</v>
      </c>
      <c r="F1853" s="178">
        <v>2.93</v>
      </c>
      <c r="G1853" s="178">
        <v>3.26</v>
      </c>
      <c r="H1853" s="178">
        <v>4.38</v>
      </c>
      <c r="I1853" s="178">
        <v>4.78</v>
      </c>
      <c r="J1853" s="178">
        <v>4.98</v>
      </c>
      <c r="K1853" s="179">
        <f>MAX(0,((T1853*(365/365))-VLOOKUP(A1853,VBMA!$A:$D,4,0))  /  (T1853* (365/365)   ))</f>
        <v>0.2876701005</v>
      </c>
      <c r="L1853" s="180">
        <f t="shared" ref="L1853:S1853" si="1856">(B1853*(1-$K1853) * (365/365))/100</f>
        <v>0.005484940226</v>
      </c>
      <c r="M1853" s="180">
        <f t="shared" si="1856"/>
        <v>0.006553435076</v>
      </c>
      <c r="N1853" s="180">
        <f t="shared" si="1856"/>
        <v>0.007621929925</v>
      </c>
      <c r="O1853" s="180">
        <f t="shared" si="1856"/>
        <v>0.01118357942</v>
      </c>
      <c r="P1853" s="180">
        <f t="shared" si="1856"/>
        <v>0.02087126606</v>
      </c>
      <c r="Q1853" s="180">
        <f t="shared" si="1856"/>
        <v>0.02322195472</v>
      </c>
      <c r="R1853" s="180">
        <f t="shared" si="1856"/>
        <v>0.0312000496</v>
      </c>
      <c r="S1853" s="180">
        <f t="shared" si="1856"/>
        <v>0.0340493692</v>
      </c>
      <c r="T1853" s="181">
        <f t="shared" si="3"/>
        <v>5.184395604</v>
      </c>
      <c r="U1853" s="182">
        <f t="shared" si="4"/>
        <v>43209</v>
      </c>
      <c r="V1853" s="182">
        <f t="shared" si="5"/>
        <v>43300</v>
      </c>
      <c r="W1853" s="182">
        <f t="shared" si="6"/>
        <v>43392</v>
      </c>
      <c r="X1853" s="181">
        <f t="shared" si="7"/>
        <v>182</v>
      </c>
      <c r="Y1853" s="181">
        <f t="shared" si="8"/>
        <v>273</v>
      </c>
      <c r="Z1853" s="181">
        <f t="shared" si="9"/>
        <v>365</v>
      </c>
      <c r="AA1853" s="155"/>
      <c r="AB1853" s="9"/>
      <c r="AC1853" s="9"/>
      <c r="AD1853" s="9"/>
      <c r="AE1853" s="9"/>
      <c r="AF1853" s="9"/>
      <c r="AG1853" s="9"/>
      <c r="AH1853" s="9"/>
    </row>
    <row r="1854" ht="15.75" customHeight="1">
      <c r="A1854" s="177">
        <v>43026.0</v>
      </c>
      <c r="B1854" s="178">
        <v>0.79</v>
      </c>
      <c r="C1854" s="178">
        <v>0.93</v>
      </c>
      <c r="D1854" s="178">
        <v>1.07</v>
      </c>
      <c r="E1854" s="178">
        <v>1.54</v>
      </c>
      <c r="F1854" s="178">
        <v>2.93</v>
      </c>
      <c r="G1854" s="178">
        <v>3.27</v>
      </c>
      <c r="H1854" s="178">
        <v>4.38</v>
      </c>
      <c r="I1854" s="178">
        <v>4.8</v>
      </c>
      <c r="J1854" s="178">
        <v>4.98</v>
      </c>
      <c r="K1854" s="179">
        <f>MAX(0,((T1854*(365/365))-VLOOKUP(A1854,VBMA!$A:$D,4,0))  /  (T1854* (365/365)   ))</f>
        <v>0.2939193168</v>
      </c>
      <c r="L1854" s="180">
        <f t="shared" ref="L1854:S1854" si="1857">(B1854*(1-$K1854) * (365/365))/100</f>
        <v>0.005578037397</v>
      </c>
      <c r="M1854" s="180">
        <f t="shared" si="1857"/>
        <v>0.006566550353</v>
      </c>
      <c r="N1854" s="180">
        <f t="shared" si="1857"/>
        <v>0.00755506331</v>
      </c>
      <c r="O1854" s="180">
        <f t="shared" si="1857"/>
        <v>0.01087364252</v>
      </c>
      <c r="P1854" s="180">
        <f t="shared" si="1857"/>
        <v>0.02068816402</v>
      </c>
      <c r="Q1854" s="180">
        <f t="shared" si="1857"/>
        <v>0.02308883834</v>
      </c>
      <c r="R1854" s="180">
        <f t="shared" si="1857"/>
        <v>0.03092633392</v>
      </c>
      <c r="S1854" s="180">
        <f t="shared" si="1857"/>
        <v>0.03389187279</v>
      </c>
      <c r="T1854" s="181">
        <f t="shared" si="3"/>
        <v>5.224615385</v>
      </c>
      <c r="U1854" s="182">
        <f t="shared" si="4"/>
        <v>43208</v>
      </c>
      <c r="V1854" s="182">
        <f t="shared" si="5"/>
        <v>43299</v>
      </c>
      <c r="W1854" s="182">
        <f t="shared" si="6"/>
        <v>43391</v>
      </c>
      <c r="X1854" s="181">
        <f t="shared" si="7"/>
        <v>182</v>
      </c>
      <c r="Y1854" s="181">
        <f t="shared" si="8"/>
        <v>273</v>
      </c>
      <c r="Z1854" s="181">
        <f t="shared" si="9"/>
        <v>365</v>
      </c>
      <c r="AA1854" s="155"/>
      <c r="AB1854" s="9"/>
      <c r="AC1854" s="9"/>
      <c r="AD1854" s="9"/>
      <c r="AE1854" s="9"/>
      <c r="AF1854" s="9"/>
      <c r="AG1854" s="9"/>
      <c r="AH1854" s="9"/>
    </row>
    <row r="1855" ht="15.75" customHeight="1">
      <c r="A1855" s="177">
        <v>43025.0</v>
      </c>
      <c r="B1855" s="178">
        <v>0.78</v>
      </c>
      <c r="C1855" s="178">
        <v>0.9</v>
      </c>
      <c r="D1855" s="178">
        <v>1.08</v>
      </c>
      <c r="E1855" s="178">
        <v>1.58</v>
      </c>
      <c r="F1855" s="178">
        <v>2.94</v>
      </c>
      <c r="G1855" s="178">
        <v>3.23</v>
      </c>
      <c r="H1855" s="178">
        <v>4.4</v>
      </c>
      <c r="I1855" s="178">
        <v>4.86</v>
      </c>
      <c r="J1855" s="178">
        <v>5.0</v>
      </c>
      <c r="K1855" s="179">
        <f>MAX(0,((T1855*(365/365))-VLOOKUP(A1855,VBMA!$A:$D,4,0))  /  (T1855* (365/365)   ))</f>
        <v>0.3141854802</v>
      </c>
      <c r="L1855" s="180">
        <f t="shared" ref="L1855:S1855" si="1858">(B1855*(1-$K1855) * (365/365))/100</f>
        <v>0.005349353254</v>
      </c>
      <c r="M1855" s="180">
        <f t="shared" si="1858"/>
        <v>0.006172330678</v>
      </c>
      <c r="N1855" s="180">
        <f t="shared" si="1858"/>
        <v>0.007406796814</v>
      </c>
      <c r="O1855" s="180">
        <f t="shared" si="1858"/>
        <v>0.01083586941</v>
      </c>
      <c r="P1855" s="180">
        <f t="shared" si="1858"/>
        <v>0.02016294688</v>
      </c>
      <c r="Q1855" s="180">
        <f t="shared" si="1858"/>
        <v>0.02215180899</v>
      </c>
      <c r="R1855" s="180">
        <f t="shared" si="1858"/>
        <v>0.03017583887</v>
      </c>
      <c r="S1855" s="180">
        <f t="shared" si="1858"/>
        <v>0.03333058566</v>
      </c>
      <c r="T1855" s="181">
        <f t="shared" si="3"/>
        <v>5.325054945</v>
      </c>
      <c r="U1855" s="182">
        <f t="shared" si="4"/>
        <v>43207</v>
      </c>
      <c r="V1855" s="182">
        <f t="shared" si="5"/>
        <v>43298</v>
      </c>
      <c r="W1855" s="182">
        <f t="shared" si="6"/>
        <v>43390</v>
      </c>
      <c r="X1855" s="181">
        <f t="shared" si="7"/>
        <v>182</v>
      </c>
      <c r="Y1855" s="181">
        <f t="shared" si="8"/>
        <v>273</v>
      </c>
      <c r="Z1855" s="181">
        <f t="shared" si="9"/>
        <v>365</v>
      </c>
      <c r="AA1855" s="155"/>
      <c r="AB1855" s="9"/>
      <c r="AC1855" s="9"/>
      <c r="AD1855" s="9"/>
      <c r="AE1855" s="9"/>
      <c r="AF1855" s="9"/>
      <c r="AG1855" s="9"/>
      <c r="AH1855" s="9"/>
    </row>
    <row r="1856" ht="15.75" customHeight="1">
      <c r="A1856" s="177">
        <v>43024.0</v>
      </c>
      <c r="B1856" s="178">
        <v>0.84</v>
      </c>
      <c r="C1856" s="178">
        <v>0.96</v>
      </c>
      <c r="D1856" s="178">
        <v>1.1</v>
      </c>
      <c r="E1856" s="178">
        <v>1.58</v>
      </c>
      <c r="F1856" s="178">
        <v>3.0</v>
      </c>
      <c r="G1856" s="178">
        <v>3.24</v>
      </c>
      <c r="H1856" s="178">
        <v>4.4</v>
      </c>
      <c r="I1856" s="178">
        <v>4.8</v>
      </c>
      <c r="J1856" s="178">
        <v>5.0</v>
      </c>
      <c r="K1856" s="179">
        <f>MAX(0,((T1856*(365/365))-VLOOKUP(A1856,VBMA!$A:$D,4,0))  /  (T1856* (365/365)   ))</f>
        <v>0.3021283784</v>
      </c>
      <c r="L1856" s="180">
        <f t="shared" ref="L1856:S1856" si="1859">(B1856*(1-$K1856) * (365/365))/100</f>
        <v>0.005862121622</v>
      </c>
      <c r="M1856" s="180">
        <f t="shared" si="1859"/>
        <v>0.006699567568</v>
      </c>
      <c r="N1856" s="180">
        <f t="shared" si="1859"/>
        <v>0.007676587838</v>
      </c>
      <c r="O1856" s="180">
        <f t="shared" si="1859"/>
        <v>0.01102637162</v>
      </c>
      <c r="P1856" s="180">
        <f t="shared" si="1859"/>
        <v>0.02093614865</v>
      </c>
      <c r="Q1856" s="180">
        <f t="shared" si="1859"/>
        <v>0.02261104054</v>
      </c>
      <c r="R1856" s="180">
        <f t="shared" si="1859"/>
        <v>0.03070635135</v>
      </c>
      <c r="S1856" s="180">
        <f t="shared" si="1859"/>
        <v>0.03349783784</v>
      </c>
      <c r="T1856" s="181">
        <f t="shared" si="3"/>
        <v>5.204395604</v>
      </c>
      <c r="U1856" s="182">
        <f t="shared" si="4"/>
        <v>43206</v>
      </c>
      <c r="V1856" s="182">
        <f t="shared" si="5"/>
        <v>43297</v>
      </c>
      <c r="W1856" s="182">
        <f t="shared" si="6"/>
        <v>43389</v>
      </c>
      <c r="X1856" s="181">
        <f t="shared" si="7"/>
        <v>182</v>
      </c>
      <c r="Y1856" s="181">
        <f t="shared" si="8"/>
        <v>273</v>
      </c>
      <c r="Z1856" s="181">
        <f t="shared" si="9"/>
        <v>365</v>
      </c>
      <c r="AA1856" s="155"/>
      <c r="AB1856" s="9"/>
      <c r="AC1856" s="9"/>
      <c r="AD1856" s="9"/>
      <c r="AE1856" s="9"/>
      <c r="AF1856" s="9"/>
      <c r="AG1856" s="9"/>
      <c r="AH1856" s="9"/>
    </row>
    <row r="1857" ht="15.75" customHeight="1">
      <c r="A1857" s="177">
        <v>43021.0</v>
      </c>
      <c r="B1857" s="178">
        <v>0.84</v>
      </c>
      <c r="C1857" s="178">
        <v>0.92</v>
      </c>
      <c r="D1857" s="178">
        <v>1.1</v>
      </c>
      <c r="E1857" s="178">
        <v>1.56</v>
      </c>
      <c r="F1857" s="178">
        <v>2.98</v>
      </c>
      <c r="G1857" s="178">
        <v>3.23</v>
      </c>
      <c r="H1857" s="178">
        <v>4.4</v>
      </c>
      <c r="I1857" s="178">
        <v>4.76</v>
      </c>
      <c r="J1857" s="178">
        <v>5.0</v>
      </c>
      <c r="K1857" s="179">
        <f>MAX(0,((T1857*(365/365))-VLOOKUP(A1857,VBMA!$A:$D,4,0))  /  (T1857* (365/365)   ))</f>
        <v>0.293124303</v>
      </c>
      <c r="L1857" s="180">
        <f t="shared" ref="L1857:S1857" si="1860">(B1857*(1-$K1857) * (365/365))/100</f>
        <v>0.005937755855</v>
      </c>
      <c r="M1857" s="180">
        <f t="shared" si="1860"/>
        <v>0.006503256412</v>
      </c>
      <c r="N1857" s="180">
        <f t="shared" si="1860"/>
        <v>0.007775632667</v>
      </c>
      <c r="O1857" s="180">
        <f t="shared" si="1860"/>
        <v>0.01102726087</v>
      </c>
      <c r="P1857" s="180">
        <f t="shared" si="1860"/>
        <v>0.02106489577</v>
      </c>
      <c r="Q1857" s="180">
        <f t="shared" si="1860"/>
        <v>0.02283208501</v>
      </c>
      <c r="R1857" s="180">
        <f t="shared" si="1860"/>
        <v>0.03110253067</v>
      </c>
      <c r="S1857" s="180">
        <f t="shared" si="1860"/>
        <v>0.03364728318</v>
      </c>
      <c r="T1857" s="181">
        <f t="shared" si="3"/>
        <v>5.123956044</v>
      </c>
      <c r="U1857" s="182">
        <f t="shared" si="4"/>
        <v>43203</v>
      </c>
      <c r="V1857" s="182">
        <f t="shared" si="5"/>
        <v>43294</v>
      </c>
      <c r="W1857" s="182">
        <f t="shared" si="6"/>
        <v>43386</v>
      </c>
      <c r="X1857" s="181">
        <f t="shared" si="7"/>
        <v>182</v>
      </c>
      <c r="Y1857" s="181">
        <f t="shared" si="8"/>
        <v>273</v>
      </c>
      <c r="Z1857" s="181">
        <f t="shared" si="9"/>
        <v>365</v>
      </c>
      <c r="AA1857" s="155"/>
      <c r="AB1857" s="9"/>
      <c r="AC1857" s="9"/>
      <c r="AD1857" s="9"/>
      <c r="AE1857" s="9"/>
      <c r="AF1857" s="9"/>
      <c r="AG1857" s="9"/>
      <c r="AH1857" s="9"/>
    </row>
    <row r="1858" ht="15.75" customHeight="1">
      <c r="A1858" s="177">
        <v>43020.0</v>
      </c>
      <c r="B1858" s="178">
        <v>0.84</v>
      </c>
      <c r="C1858" s="178">
        <v>0.96</v>
      </c>
      <c r="D1858" s="178">
        <v>1.1</v>
      </c>
      <c r="E1858" s="178">
        <v>1.59</v>
      </c>
      <c r="F1858" s="178">
        <v>2.97</v>
      </c>
      <c r="G1858" s="178">
        <v>3.26</v>
      </c>
      <c r="H1858" s="178">
        <v>4.4</v>
      </c>
      <c r="I1858" s="178">
        <v>4.8</v>
      </c>
      <c r="J1858" s="178">
        <v>4.98</v>
      </c>
      <c r="K1858" s="179">
        <f>MAX(0,((T1858*(365/365))-VLOOKUP(A1858,VBMA!$A:$D,4,0))  /  (T1858* (365/365)   ))</f>
        <v>0.3055869932</v>
      </c>
      <c r="L1858" s="180">
        <f t="shared" ref="L1858:S1858" si="1861">(B1858*(1-$K1858) * (365/365))/100</f>
        <v>0.005833069257</v>
      </c>
      <c r="M1858" s="180">
        <f t="shared" si="1861"/>
        <v>0.006666364865</v>
      </c>
      <c r="N1858" s="180">
        <f t="shared" si="1861"/>
        <v>0.007638543074</v>
      </c>
      <c r="O1858" s="180">
        <f t="shared" si="1861"/>
        <v>0.01104116681</v>
      </c>
      <c r="P1858" s="180">
        <f t="shared" si="1861"/>
        <v>0.0206240663</v>
      </c>
      <c r="Q1858" s="180">
        <f t="shared" si="1861"/>
        <v>0.02263786402</v>
      </c>
      <c r="R1858" s="180">
        <f t="shared" si="1861"/>
        <v>0.0305541723</v>
      </c>
      <c r="S1858" s="180">
        <f t="shared" si="1861"/>
        <v>0.03333182432</v>
      </c>
      <c r="T1858" s="181">
        <f t="shared" si="3"/>
        <v>5.204395604</v>
      </c>
      <c r="U1858" s="182">
        <f t="shared" si="4"/>
        <v>43202</v>
      </c>
      <c r="V1858" s="182">
        <f t="shared" si="5"/>
        <v>43293</v>
      </c>
      <c r="W1858" s="182">
        <f t="shared" si="6"/>
        <v>43385</v>
      </c>
      <c r="X1858" s="181">
        <f t="shared" si="7"/>
        <v>182</v>
      </c>
      <c r="Y1858" s="181">
        <f t="shared" si="8"/>
        <v>273</v>
      </c>
      <c r="Z1858" s="181">
        <f t="shared" si="9"/>
        <v>365</v>
      </c>
      <c r="AA1858" s="155"/>
      <c r="AB1858" s="9"/>
      <c r="AC1858" s="9"/>
      <c r="AD1858" s="9"/>
      <c r="AE1858" s="9"/>
      <c r="AF1858" s="9"/>
      <c r="AG1858" s="9"/>
      <c r="AH1858" s="9"/>
    </row>
    <row r="1859" ht="15.75" customHeight="1">
      <c r="A1859" s="177">
        <v>43019.0</v>
      </c>
      <c r="B1859" s="178">
        <v>0.85</v>
      </c>
      <c r="C1859" s="178">
        <v>0.97</v>
      </c>
      <c r="D1859" s="178">
        <v>1.1</v>
      </c>
      <c r="E1859" s="178">
        <v>1.62</v>
      </c>
      <c r="F1859" s="178">
        <v>2.95</v>
      </c>
      <c r="G1859" s="178">
        <v>3.26</v>
      </c>
      <c r="H1859" s="178">
        <v>4.4</v>
      </c>
      <c r="I1859" s="178">
        <v>4.8</v>
      </c>
      <c r="J1859" s="178">
        <v>4.98</v>
      </c>
      <c r="K1859" s="179">
        <f>MAX(0,((T1859*(365/365))-VLOOKUP(A1859,VBMA!$A:$D,4,0))  /  (T1859* (365/365)   ))</f>
        <v>0.3086613176</v>
      </c>
      <c r="L1859" s="180">
        <f t="shared" ref="L1859:S1859" si="1862">(B1859*(1-$K1859) * (365/365))/100</f>
        <v>0.005876378801</v>
      </c>
      <c r="M1859" s="180">
        <f t="shared" si="1862"/>
        <v>0.00670598522</v>
      </c>
      <c r="N1859" s="180">
        <f t="shared" si="1862"/>
        <v>0.007604725507</v>
      </c>
      <c r="O1859" s="180">
        <f t="shared" si="1862"/>
        <v>0.01119968666</v>
      </c>
      <c r="P1859" s="180">
        <f t="shared" si="1862"/>
        <v>0.02039449113</v>
      </c>
      <c r="Q1859" s="180">
        <f t="shared" si="1862"/>
        <v>0.02253764105</v>
      </c>
      <c r="R1859" s="180">
        <f t="shared" si="1862"/>
        <v>0.03041890203</v>
      </c>
      <c r="S1859" s="180">
        <f t="shared" si="1862"/>
        <v>0.03318425676</v>
      </c>
      <c r="T1859" s="181">
        <f t="shared" si="3"/>
        <v>5.204395604</v>
      </c>
      <c r="U1859" s="182">
        <f t="shared" si="4"/>
        <v>43201</v>
      </c>
      <c r="V1859" s="182">
        <f t="shared" si="5"/>
        <v>43292</v>
      </c>
      <c r="W1859" s="182">
        <f t="shared" si="6"/>
        <v>43384</v>
      </c>
      <c r="X1859" s="181">
        <f t="shared" si="7"/>
        <v>182</v>
      </c>
      <c r="Y1859" s="181">
        <f t="shared" si="8"/>
        <v>273</v>
      </c>
      <c r="Z1859" s="181">
        <f t="shared" si="9"/>
        <v>365</v>
      </c>
      <c r="AA1859" s="155"/>
      <c r="AB1859" s="9"/>
      <c r="AC1859" s="9"/>
      <c r="AD1859" s="9"/>
      <c r="AE1859" s="9"/>
      <c r="AF1859" s="9"/>
      <c r="AG1859" s="9"/>
      <c r="AH1859" s="9"/>
    </row>
    <row r="1860" ht="15.75" customHeight="1">
      <c r="A1860" s="177">
        <v>43018.0</v>
      </c>
      <c r="B1860" s="178">
        <v>0.86</v>
      </c>
      <c r="C1860" s="178">
        <v>0.99</v>
      </c>
      <c r="D1860" s="178">
        <v>1.13</v>
      </c>
      <c r="E1860" s="178">
        <v>1.63</v>
      </c>
      <c r="F1860" s="178">
        <v>2.96</v>
      </c>
      <c r="G1860" s="178">
        <v>3.26</v>
      </c>
      <c r="H1860" s="178">
        <v>4.4</v>
      </c>
      <c r="I1860" s="178">
        <v>4.8</v>
      </c>
      <c r="J1860" s="178">
        <v>4.98</v>
      </c>
      <c r="K1860" s="179">
        <f>MAX(0,((T1860*(365/365))-VLOOKUP(A1860,VBMA!$A:$D,4,0))  /  (T1860* (365/365)   ))</f>
        <v>0.3071241554</v>
      </c>
      <c r="L1860" s="180">
        <f t="shared" ref="L1860:S1860" si="1863">(B1860*(1-$K1860) * (365/365))/100</f>
        <v>0.005958732264</v>
      </c>
      <c r="M1860" s="180">
        <f t="shared" si="1863"/>
        <v>0.006859470861</v>
      </c>
      <c r="N1860" s="180">
        <f t="shared" si="1863"/>
        <v>0.007829497044</v>
      </c>
      <c r="O1860" s="180">
        <f t="shared" si="1863"/>
        <v>0.01129387627</v>
      </c>
      <c r="P1860" s="180">
        <f t="shared" si="1863"/>
        <v>0.020509125</v>
      </c>
      <c r="Q1860" s="180">
        <f t="shared" si="1863"/>
        <v>0.02258775253</v>
      </c>
      <c r="R1860" s="180">
        <f t="shared" si="1863"/>
        <v>0.03048653716</v>
      </c>
      <c r="S1860" s="180">
        <f t="shared" si="1863"/>
        <v>0.03325804054</v>
      </c>
      <c r="T1860" s="181">
        <f t="shared" si="3"/>
        <v>5.204395604</v>
      </c>
      <c r="U1860" s="182">
        <f t="shared" si="4"/>
        <v>43200</v>
      </c>
      <c r="V1860" s="182">
        <f t="shared" si="5"/>
        <v>43291</v>
      </c>
      <c r="W1860" s="182">
        <f t="shared" si="6"/>
        <v>43383</v>
      </c>
      <c r="X1860" s="181">
        <f t="shared" si="7"/>
        <v>182</v>
      </c>
      <c r="Y1860" s="181">
        <f t="shared" si="8"/>
        <v>273</v>
      </c>
      <c r="Z1860" s="181">
        <f t="shared" si="9"/>
        <v>365</v>
      </c>
      <c r="AA1860" s="155"/>
      <c r="AB1860" s="9"/>
      <c r="AC1860" s="9"/>
      <c r="AD1860" s="9"/>
      <c r="AE1860" s="9"/>
      <c r="AF1860" s="9"/>
      <c r="AG1860" s="9"/>
      <c r="AH1860" s="9"/>
    </row>
    <row r="1861" ht="15.75" customHeight="1">
      <c r="A1861" s="177">
        <v>43017.0</v>
      </c>
      <c r="B1861" s="178">
        <v>0.9</v>
      </c>
      <c r="C1861" s="178">
        <v>1.0</v>
      </c>
      <c r="D1861" s="178">
        <v>1.13</v>
      </c>
      <c r="E1861" s="178">
        <v>1.63</v>
      </c>
      <c r="F1861" s="178">
        <v>2.95</v>
      </c>
      <c r="G1861" s="178">
        <v>3.26</v>
      </c>
      <c r="H1861" s="178">
        <v>4.4</v>
      </c>
      <c r="I1861" s="178">
        <v>4.8</v>
      </c>
      <c r="J1861" s="178">
        <v>4.98</v>
      </c>
      <c r="K1861" s="179">
        <f>MAX(0,((T1861*(365/365))-VLOOKUP(A1861,VBMA!$A:$D,4,0))  /  (T1861* (365/365)   ))</f>
        <v>0.2738830236</v>
      </c>
      <c r="L1861" s="180">
        <f t="shared" ref="L1861:S1861" si="1864">(B1861*(1-$K1861) * (365/365))/100</f>
        <v>0.006535052787</v>
      </c>
      <c r="M1861" s="180">
        <f t="shared" si="1864"/>
        <v>0.007261169764</v>
      </c>
      <c r="N1861" s="180">
        <f t="shared" si="1864"/>
        <v>0.008205121833</v>
      </c>
      <c r="O1861" s="180">
        <f t="shared" si="1864"/>
        <v>0.01183570671</v>
      </c>
      <c r="P1861" s="180">
        <f t="shared" si="1864"/>
        <v>0.0214204508</v>
      </c>
      <c r="Q1861" s="180">
        <f t="shared" si="1864"/>
        <v>0.02367141343</v>
      </c>
      <c r="R1861" s="180">
        <f t="shared" si="1864"/>
        <v>0.03194914696</v>
      </c>
      <c r="S1861" s="180">
        <f t="shared" si="1864"/>
        <v>0.03485361486</v>
      </c>
      <c r="T1861" s="181">
        <f t="shared" si="3"/>
        <v>5.204395604</v>
      </c>
      <c r="U1861" s="182">
        <f t="shared" si="4"/>
        <v>43199</v>
      </c>
      <c r="V1861" s="182">
        <f t="shared" si="5"/>
        <v>43290</v>
      </c>
      <c r="W1861" s="182">
        <f t="shared" si="6"/>
        <v>43382</v>
      </c>
      <c r="X1861" s="181">
        <f t="shared" si="7"/>
        <v>182</v>
      </c>
      <c r="Y1861" s="181">
        <f t="shared" si="8"/>
        <v>273</v>
      </c>
      <c r="Z1861" s="181">
        <f t="shared" si="9"/>
        <v>365</v>
      </c>
      <c r="AA1861" s="155"/>
      <c r="AB1861" s="9"/>
      <c r="AC1861" s="9"/>
      <c r="AD1861" s="9"/>
      <c r="AE1861" s="9"/>
      <c r="AF1861" s="9"/>
      <c r="AG1861" s="9"/>
      <c r="AH1861" s="9"/>
    </row>
    <row r="1862" ht="15.75" customHeight="1">
      <c r="A1862" s="177">
        <v>43014.0</v>
      </c>
      <c r="B1862" s="178">
        <v>0.88</v>
      </c>
      <c r="C1862" s="178">
        <v>1.0</v>
      </c>
      <c r="D1862" s="178">
        <v>1.13</v>
      </c>
      <c r="E1862" s="178">
        <v>1.65</v>
      </c>
      <c r="F1862" s="178">
        <v>2.95</v>
      </c>
      <c r="G1862" s="178">
        <v>3.28</v>
      </c>
      <c r="H1862" s="178">
        <v>4.38</v>
      </c>
      <c r="I1862" s="178">
        <v>4.8</v>
      </c>
      <c r="J1862" s="178">
        <v>5.0</v>
      </c>
      <c r="K1862" s="179">
        <f>MAX(0,((T1862*(365/365))-VLOOKUP(A1862,VBMA!$A:$D,4,0))  /  (T1862* (365/365)   ))</f>
        <v>0.2678886926</v>
      </c>
      <c r="L1862" s="180">
        <f t="shared" ref="L1862:S1862" si="1865">(B1862*(1-$K1862) * (365/365))/100</f>
        <v>0.006442579505</v>
      </c>
      <c r="M1862" s="180">
        <f t="shared" si="1865"/>
        <v>0.007321113074</v>
      </c>
      <c r="N1862" s="180">
        <f t="shared" si="1865"/>
        <v>0.008272857774</v>
      </c>
      <c r="O1862" s="180">
        <f t="shared" si="1865"/>
        <v>0.01207983657</v>
      </c>
      <c r="P1862" s="180">
        <f t="shared" si="1865"/>
        <v>0.02159728357</v>
      </c>
      <c r="Q1862" s="180">
        <f t="shared" si="1865"/>
        <v>0.02401325088</v>
      </c>
      <c r="R1862" s="180">
        <f t="shared" si="1865"/>
        <v>0.03206647527</v>
      </c>
      <c r="S1862" s="180">
        <f t="shared" si="1865"/>
        <v>0.03514134276</v>
      </c>
      <c r="T1862" s="181">
        <f t="shared" si="3"/>
        <v>5.224615385</v>
      </c>
      <c r="U1862" s="182">
        <f t="shared" si="4"/>
        <v>43196</v>
      </c>
      <c r="V1862" s="182">
        <f t="shared" si="5"/>
        <v>43287</v>
      </c>
      <c r="W1862" s="182">
        <f t="shared" si="6"/>
        <v>43379</v>
      </c>
      <c r="X1862" s="181">
        <f t="shared" si="7"/>
        <v>182</v>
      </c>
      <c r="Y1862" s="181">
        <f t="shared" si="8"/>
        <v>273</v>
      </c>
      <c r="Z1862" s="181">
        <f t="shared" si="9"/>
        <v>365</v>
      </c>
      <c r="AA1862" s="155"/>
      <c r="AB1862" s="9"/>
      <c r="AC1862" s="9"/>
      <c r="AD1862" s="9"/>
      <c r="AE1862" s="9"/>
      <c r="AF1862" s="9"/>
      <c r="AG1862" s="9"/>
      <c r="AH1862" s="9"/>
    </row>
    <row r="1863" ht="15.75" customHeight="1">
      <c r="A1863" s="177">
        <v>43013.0</v>
      </c>
      <c r="B1863" s="178">
        <v>0.91</v>
      </c>
      <c r="C1863" s="178">
        <v>1.04</v>
      </c>
      <c r="D1863" s="178">
        <v>1.16</v>
      </c>
      <c r="E1863" s="178">
        <v>1.66</v>
      </c>
      <c r="F1863" s="178">
        <v>2.96</v>
      </c>
      <c r="G1863" s="178">
        <v>3.28</v>
      </c>
      <c r="H1863" s="178">
        <v>4.38</v>
      </c>
      <c r="I1863" s="178">
        <v>4.76</v>
      </c>
      <c r="J1863" s="178">
        <v>4.98</v>
      </c>
      <c r="K1863" s="179">
        <f>MAX(0,((T1863*(365/365))-VLOOKUP(A1863,VBMA!$A:$D,4,0))  /  (T1863* (365/365)   ))</f>
        <v>0.2568294454</v>
      </c>
      <c r="L1863" s="180">
        <f t="shared" ref="L1863:S1863" si="1866">(B1863*(1-$K1863) * (365/365))/100</f>
        <v>0.006762852046</v>
      </c>
      <c r="M1863" s="180">
        <f t="shared" si="1866"/>
        <v>0.007728973767</v>
      </c>
      <c r="N1863" s="180">
        <f t="shared" si="1866"/>
        <v>0.008620778433</v>
      </c>
      <c r="O1863" s="180">
        <f t="shared" si="1866"/>
        <v>0.01233663121</v>
      </c>
      <c r="P1863" s="180">
        <f t="shared" si="1866"/>
        <v>0.02199784841</v>
      </c>
      <c r="Q1863" s="180">
        <f t="shared" si="1866"/>
        <v>0.02437599419</v>
      </c>
      <c r="R1863" s="180">
        <f t="shared" si="1866"/>
        <v>0.03255087029</v>
      </c>
      <c r="S1863" s="180">
        <f t="shared" si="1866"/>
        <v>0.0353749184</v>
      </c>
      <c r="T1863" s="181">
        <f t="shared" si="3"/>
        <v>5.144175824</v>
      </c>
      <c r="U1863" s="182">
        <f t="shared" si="4"/>
        <v>43195</v>
      </c>
      <c r="V1863" s="182">
        <f t="shared" si="5"/>
        <v>43286</v>
      </c>
      <c r="W1863" s="182">
        <f t="shared" si="6"/>
        <v>43378</v>
      </c>
      <c r="X1863" s="181">
        <f t="shared" si="7"/>
        <v>182</v>
      </c>
      <c r="Y1863" s="181">
        <f t="shared" si="8"/>
        <v>273</v>
      </c>
      <c r="Z1863" s="181">
        <f t="shared" si="9"/>
        <v>365</v>
      </c>
      <c r="AA1863" s="155"/>
      <c r="AB1863" s="9"/>
      <c r="AC1863" s="9"/>
      <c r="AD1863" s="9"/>
      <c r="AE1863" s="9"/>
      <c r="AF1863" s="9"/>
      <c r="AG1863" s="9"/>
      <c r="AH1863" s="9"/>
    </row>
    <row r="1864" ht="15.75" customHeight="1">
      <c r="A1864" s="177">
        <v>43012.0</v>
      </c>
      <c r="B1864" s="178">
        <v>0.94</v>
      </c>
      <c r="C1864" s="178">
        <v>1.07</v>
      </c>
      <c r="D1864" s="178">
        <v>1.21</v>
      </c>
      <c r="E1864" s="178">
        <v>1.7</v>
      </c>
      <c r="F1864" s="178">
        <v>2.96</v>
      </c>
      <c r="G1864" s="178">
        <v>3.29</v>
      </c>
      <c r="H1864" s="178">
        <v>4.37</v>
      </c>
      <c r="I1864" s="178">
        <v>4.8</v>
      </c>
      <c r="J1864" s="178">
        <v>4.98</v>
      </c>
      <c r="K1864" s="179">
        <f>MAX(0,((T1864*(365/365))-VLOOKUP(A1864,VBMA!$A:$D,4,0))  /  (T1864* (365/365)   ))</f>
        <v>0.2681564363</v>
      </c>
      <c r="L1864" s="180">
        <f t="shared" ref="L1864:S1864" si="1867">(B1864*(1-$K1864) * (365/365))/100</f>
        <v>0.006879329499</v>
      </c>
      <c r="M1864" s="180">
        <f t="shared" si="1867"/>
        <v>0.007830726131</v>
      </c>
      <c r="N1864" s="180">
        <f t="shared" si="1867"/>
        <v>0.008855307121</v>
      </c>
      <c r="O1864" s="180">
        <f t="shared" si="1867"/>
        <v>0.01244134058</v>
      </c>
      <c r="P1864" s="180">
        <f t="shared" si="1867"/>
        <v>0.02166256949</v>
      </c>
      <c r="Q1864" s="180">
        <f t="shared" si="1867"/>
        <v>0.02407765325</v>
      </c>
      <c r="R1864" s="180">
        <f t="shared" si="1867"/>
        <v>0.03198156373</v>
      </c>
      <c r="S1864" s="180">
        <f t="shared" si="1867"/>
        <v>0.03512849106</v>
      </c>
      <c r="T1864" s="181">
        <f t="shared" si="3"/>
        <v>5.234725275</v>
      </c>
      <c r="U1864" s="182">
        <f t="shared" si="4"/>
        <v>43194</v>
      </c>
      <c r="V1864" s="182">
        <f t="shared" si="5"/>
        <v>43285</v>
      </c>
      <c r="W1864" s="182">
        <f t="shared" si="6"/>
        <v>43377</v>
      </c>
      <c r="X1864" s="181">
        <f t="shared" si="7"/>
        <v>182</v>
      </c>
      <c r="Y1864" s="181">
        <f t="shared" si="8"/>
        <v>273</v>
      </c>
      <c r="Z1864" s="181">
        <f t="shared" si="9"/>
        <v>365</v>
      </c>
      <c r="AA1864" s="155"/>
      <c r="AB1864" s="9"/>
      <c r="AC1864" s="9"/>
      <c r="AD1864" s="9"/>
      <c r="AE1864" s="9"/>
      <c r="AF1864" s="9"/>
      <c r="AG1864" s="9"/>
      <c r="AH1864" s="9"/>
    </row>
    <row r="1865" ht="15.75" customHeight="1">
      <c r="A1865" s="177">
        <v>43011.0</v>
      </c>
      <c r="B1865" s="178">
        <v>0.97</v>
      </c>
      <c r="C1865" s="178">
        <v>1.07</v>
      </c>
      <c r="D1865" s="178">
        <v>1.22</v>
      </c>
      <c r="E1865" s="178">
        <v>1.7</v>
      </c>
      <c r="F1865" s="178">
        <v>2.95</v>
      </c>
      <c r="G1865" s="178">
        <v>3.3</v>
      </c>
      <c r="H1865" s="178">
        <v>4.37</v>
      </c>
      <c r="I1865" s="178">
        <v>4.8</v>
      </c>
      <c r="J1865" s="178">
        <v>4.98</v>
      </c>
      <c r="K1865" s="179">
        <f>MAX(0,((T1865*(365/365))-VLOOKUP(A1865,VBMA!$A:$D,4,0))  /  (T1865* (365/365)   ))</f>
        <v>0.2628075405</v>
      </c>
      <c r="L1865" s="180">
        <f t="shared" ref="L1865:S1865" si="1868">(B1865*(1-$K1865) * (365/365))/100</f>
        <v>0.007150766857</v>
      </c>
      <c r="M1865" s="180">
        <f t="shared" si="1868"/>
        <v>0.007887959316</v>
      </c>
      <c r="N1865" s="180">
        <f t="shared" si="1868"/>
        <v>0.008993748006</v>
      </c>
      <c r="O1865" s="180">
        <f t="shared" si="1868"/>
        <v>0.01253227181</v>
      </c>
      <c r="P1865" s="180">
        <f t="shared" si="1868"/>
        <v>0.02174717755</v>
      </c>
      <c r="Q1865" s="180">
        <f t="shared" si="1868"/>
        <v>0.02432735116</v>
      </c>
      <c r="R1865" s="180">
        <f t="shared" si="1868"/>
        <v>0.03221531048</v>
      </c>
      <c r="S1865" s="180">
        <f t="shared" si="1868"/>
        <v>0.03538523806</v>
      </c>
      <c r="T1865" s="181">
        <f t="shared" si="3"/>
        <v>5.234725275</v>
      </c>
      <c r="U1865" s="182">
        <f t="shared" si="4"/>
        <v>43193</v>
      </c>
      <c r="V1865" s="182">
        <f t="shared" si="5"/>
        <v>43284</v>
      </c>
      <c r="W1865" s="182">
        <f t="shared" si="6"/>
        <v>43376</v>
      </c>
      <c r="X1865" s="181">
        <f t="shared" si="7"/>
        <v>182</v>
      </c>
      <c r="Y1865" s="181">
        <f t="shared" si="8"/>
        <v>273</v>
      </c>
      <c r="Z1865" s="181">
        <f t="shared" si="9"/>
        <v>365</v>
      </c>
      <c r="AA1865" s="155"/>
      <c r="AB1865" s="9"/>
      <c r="AC1865" s="9"/>
      <c r="AD1865" s="9"/>
      <c r="AE1865" s="9"/>
      <c r="AF1865" s="9"/>
      <c r="AG1865" s="9"/>
      <c r="AH1865" s="9"/>
    </row>
    <row r="1866" ht="15.75" customHeight="1">
      <c r="A1866" s="177">
        <v>43010.0</v>
      </c>
      <c r="B1866" s="178">
        <v>0.96</v>
      </c>
      <c r="C1866" s="178">
        <v>1.07</v>
      </c>
      <c r="D1866" s="178">
        <v>1.2</v>
      </c>
      <c r="E1866" s="178">
        <v>1.7</v>
      </c>
      <c r="F1866" s="178">
        <v>2.96</v>
      </c>
      <c r="G1866" s="178">
        <v>3.27</v>
      </c>
      <c r="H1866" s="178">
        <v>4.37</v>
      </c>
      <c r="I1866" s="178">
        <v>4.8</v>
      </c>
      <c r="J1866" s="178">
        <v>4.98</v>
      </c>
      <c r="K1866" s="179">
        <f>MAX(0,((T1866*(365/365))-VLOOKUP(A1866,VBMA!$A:$D,4,0))  /  (T1866* (365/365)   ))</f>
        <v>0.2524918129</v>
      </c>
      <c r="L1866" s="180">
        <f t="shared" ref="L1866:S1866" si="1869">(B1866*(1-$K1866) * (365/365))/100</f>
        <v>0.007176078596</v>
      </c>
      <c r="M1866" s="180">
        <f t="shared" si="1869"/>
        <v>0.007998337602</v>
      </c>
      <c r="N1866" s="180">
        <f t="shared" si="1869"/>
        <v>0.008970098245</v>
      </c>
      <c r="O1866" s="180">
        <f t="shared" si="1869"/>
        <v>0.01270763918</v>
      </c>
      <c r="P1866" s="180">
        <f t="shared" si="1869"/>
        <v>0.02212624234</v>
      </c>
      <c r="Q1866" s="180">
        <f t="shared" si="1869"/>
        <v>0.02444351772</v>
      </c>
      <c r="R1866" s="180">
        <f t="shared" si="1869"/>
        <v>0.03266610778</v>
      </c>
      <c r="S1866" s="180">
        <f t="shared" si="1869"/>
        <v>0.03588039298</v>
      </c>
      <c r="T1866" s="181">
        <f t="shared" si="3"/>
        <v>5.234725275</v>
      </c>
      <c r="U1866" s="182">
        <f t="shared" si="4"/>
        <v>43192</v>
      </c>
      <c r="V1866" s="182">
        <f t="shared" si="5"/>
        <v>43283</v>
      </c>
      <c r="W1866" s="182">
        <f t="shared" si="6"/>
        <v>43375</v>
      </c>
      <c r="X1866" s="181">
        <f t="shared" si="7"/>
        <v>182</v>
      </c>
      <c r="Y1866" s="181">
        <f t="shared" si="8"/>
        <v>273</v>
      </c>
      <c r="Z1866" s="181">
        <f t="shared" si="9"/>
        <v>365</v>
      </c>
      <c r="AA1866" s="155"/>
      <c r="AB1866" s="9"/>
      <c r="AC1866" s="9"/>
      <c r="AD1866" s="9"/>
      <c r="AE1866" s="9"/>
      <c r="AF1866" s="9"/>
      <c r="AG1866" s="9"/>
      <c r="AH1866" s="9"/>
    </row>
    <row r="1867" ht="15.75" customHeight="1">
      <c r="A1867" s="177">
        <v>43007.0</v>
      </c>
      <c r="B1867" s="178">
        <v>0.83</v>
      </c>
      <c r="C1867" s="178">
        <v>0.98</v>
      </c>
      <c r="D1867" s="178">
        <v>1.17</v>
      </c>
      <c r="E1867" s="178">
        <v>1.68</v>
      </c>
      <c r="F1867" s="178">
        <v>2.98</v>
      </c>
      <c r="G1867" s="178">
        <v>3.27</v>
      </c>
      <c r="H1867" s="178">
        <v>4.36</v>
      </c>
      <c r="I1867" s="178">
        <v>4.76</v>
      </c>
      <c r="J1867" s="178">
        <v>4.98</v>
      </c>
      <c r="K1867" s="179">
        <f>MAX(0,((T1867*(365/365))-VLOOKUP(A1867,VBMA!$A:$D,4,0))  /  (T1867* (365/365)   ))</f>
        <v>0.2418604651</v>
      </c>
      <c r="L1867" s="180">
        <f t="shared" ref="L1867:S1867" si="1870">(B1867*(1-$K1867) * (365/365))/100</f>
        <v>0.00629255814</v>
      </c>
      <c r="M1867" s="180">
        <f t="shared" si="1870"/>
        <v>0.007429767442</v>
      </c>
      <c r="N1867" s="180">
        <f t="shared" si="1870"/>
        <v>0.008870232558</v>
      </c>
      <c r="O1867" s="180">
        <f t="shared" si="1870"/>
        <v>0.01273674419</v>
      </c>
      <c r="P1867" s="180">
        <f t="shared" si="1870"/>
        <v>0.02259255814</v>
      </c>
      <c r="Q1867" s="180">
        <f t="shared" si="1870"/>
        <v>0.02479116279</v>
      </c>
      <c r="R1867" s="180">
        <f t="shared" si="1870"/>
        <v>0.03305488372</v>
      </c>
      <c r="S1867" s="180">
        <f t="shared" si="1870"/>
        <v>0.03608744186</v>
      </c>
      <c r="T1867" s="181">
        <f t="shared" si="3"/>
        <v>5.16</v>
      </c>
      <c r="U1867" s="182">
        <f t="shared" si="4"/>
        <v>43188</v>
      </c>
      <c r="V1867" s="182">
        <f t="shared" si="5"/>
        <v>43280</v>
      </c>
      <c r="W1867" s="182">
        <f t="shared" si="6"/>
        <v>43372</v>
      </c>
      <c r="X1867" s="181">
        <f t="shared" si="7"/>
        <v>181</v>
      </c>
      <c r="Y1867" s="181">
        <f t="shared" si="8"/>
        <v>273</v>
      </c>
      <c r="Z1867" s="181">
        <f t="shared" si="9"/>
        <v>365</v>
      </c>
      <c r="AA1867" s="155"/>
      <c r="AB1867" s="9"/>
      <c r="AC1867" s="9"/>
      <c r="AD1867" s="9"/>
      <c r="AE1867" s="9"/>
      <c r="AF1867" s="9"/>
      <c r="AG1867" s="9"/>
      <c r="AH1867" s="9"/>
    </row>
    <row r="1868" ht="15.75" customHeight="1">
      <c r="A1868" s="177">
        <v>43006.0</v>
      </c>
      <c r="B1868" s="178">
        <v>0.84</v>
      </c>
      <c r="C1868" s="178">
        <v>1.04</v>
      </c>
      <c r="D1868" s="178">
        <v>1.16</v>
      </c>
      <c r="E1868" s="178">
        <v>1.68</v>
      </c>
      <c r="F1868" s="178">
        <v>3.0</v>
      </c>
      <c r="G1868" s="178">
        <v>3.26</v>
      </c>
      <c r="H1868" s="178">
        <v>4.38</v>
      </c>
      <c r="I1868" s="178">
        <v>4.8</v>
      </c>
      <c r="J1868" s="178">
        <v>5.0</v>
      </c>
      <c r="K1868" s="179">
        <f>MAX(0,((T1868*(365/365))-VLOOKUP(A1868,VBMA!$A:$D,4,0))  /  (T1868* (365/365)   ))</f>
        <v>0.2496168582</v>
      </c>
      <c r="L1868" s="180">
        <f t="shared" ref="L1868:S1868" si="1871">(B1868*(1-$K1868) * (365/365))/100</f>
        <v>0.006303218391</v>
      </c>
      <c r="M1868" s="180">
        <f t="shared" si="1871"/>
        <v>0.007803984674</v>
      </c>
      <c r="N1868" s="180">
        <f t="shared" si="1871"/>
        <v>0.008704444444</v>
      </c>
      <c r="O1868" s="180">
        <f t="shared" si="1871"/>
        <v>0.01260643678</v>
      </c>
      <c r="P1868" s="180">
        <f t="shared" si="1871"/>
        <v>0.02251149425</v>
      </c>
      <c r="Q1868" s="180">
        <f t="shared" si="1871"/>
        <v>0.02446249042</v>
      </c>
      <c r="R1868" s="180">
        <f t="shared" si="1871"/>
        <v>0.03286678161</v>
      </c>
      <c r="S1868" s="180">
        <f t="shared" si="1871"/>
        <v>0.0360183908</v>
      </c>
      <c r="T1868" s="181">
        <f t="shared" si="3"/>
        <v>5.22</v>
      </c>
      <c r="U1868" s="182">
        <f t="shared" si="4"/>
        <v>43187</v>
      </c>
      <c r="V1868" s="182">
        <f t="shared" si="5"/>
        <v>43279</v>
      </c>
      <c r="W1868" s="182">
        <f t="shared" si="6"/>
        <v>43371</v>
      </c>
      <c r="X1868" s="181">
        <f t="shared" si="7"/>
        <v>181</v>
      </c>
      <c r="Y1868" s="181">
        <f t="shared" si="8"/>
        <v>273</v>
      </c>
      <c r="Z1868" s="181">
        <f t="shared" si="9"/>
        <v>365</v>
      </c>
      <c r="AA1868" s="155"/>
      <c r="AB1868" s="9"/>
      <c r="AC1868" s="9"/>
      <c r="AD1868" s="9"/>
      <c r="AE1868" s="9"/>
      <c r="AF1868" s="9"/>
      <c r="AG1868" s="9"/>
      <c r="AH1868" s="9"/>
    </row>
    <row r="1869" ht="15.75" customHeight="1">
      <c r="A1869" s="177">
        <v>43005.0</v>
      </c>
      <c r="B1869" s="178">
        <v>0.86</v>
      </c>
      <c r="C1869" s="178">
        <v>1.04</v>
      </c>
      <c r="D1869" s="178">
        <v>1.22</v>
      </c>
      <c r="E1869" s="178">
        <v>1.74</v>
      </c>
      <c r="F1869" s="178">
        <v>3.0</v>
      </c>
      <c r="G1869" s="178">
        <v>3.28</v>
      </c>
      <c r="H1869" s="178">
        <v>4.38</v>
      </c>
      <c r="I1869" s="178">
        <v>4.88</v>
      </c>
      <c r="J1869" s="178">
        <v>5.0</v>
      </c>
      <c r="K1869" s="179">
        <f>MAX(0,((T1869*(365/365))-VLOOKUP(A1869,VBMA!$A:$D,4,0))  /  (T1869* (365/365)   ))</f>
        <v>0.2721189591</v>
      </c>
      <c r="L1869" s="180">
        <f t="shared" ref="L1869:S1869" si="1872">(B1869*(1-$K1869) * (365/365))/100</f>
        <v>0.006259776952</v>
      </c>
      <c r="M1869" s="180">
        <f t="shared" si="1872"/>
        <v>0.007569962825</v>
      </c>
      <c r="N1869" s="180">
        <f t="shared" si="1872"/>
        <v>0.008880148699</v>
      </c>
      <c r="O1869" s="180">
        <f t="shared" si="1872"/>
        <v>0.01266513011</v>
      </c>
      <c r="P1869" s="180">
        <f t="shared" si="1872"/>
        <v>0.02183643123</v>
      </c>
      <c r="Q1869" s="180">
        <f t="shared" si="1872"/>
        <v>0.02387449814</v>
      </c>
      <c r="R1869" s="180">
        <f t="shared" si="1872"/>
        <v>0.03188118959</v>
      </c>
      <c r="S1869" s="180">
        <f t="shared" si="1872"/>
        <v>0.0355205948</v>
      </c>
      <c r="T1869" s="181">
        <f t="shared" si="3"/>
        <v>5.38</v>
      </c>
      <c r="U1869" s="182">
        <f t="shared" si="4"/>
        <v>43186</v>
      </c>
      <c r="V1869" s="182">
        <f t="shared" si="5"/>
        <v>43278</v>
      </c>
      <c r="W1869" s="182">
        <f t="shared" si="6"/>
        <v>43370</v>
      </c>
      <c r="X1869" s="181">
        <f t="shared" si="7"/>
        <v>181</v>
      </c>
      <c r="Y1869" s="181">
        <f t="shared" si="8"/>
        <v>273</v>
      </c>
      <c r="Z1869" s="181">
        <f t="shared" si="9"/>
        <v>365</v>
      </c>
      <c r="AA1869" s="155"/>
      <c r="AB1869" s="9"/>
      <c r="AC1869" s="9"/>
      <c r="AD1869" s="9"/>
      <c r="AE1869" s="9"/>
      <c r="AF1869" s="9"/>
      <c r="AG1869" s="9"/>
      <c r="AH1869" s="9"/>
    </row>
    <row r="1870" ht="15.75" customHeight="1">
      <c r="A1870" s="177">
        <v>43004.0</v>
      </c>
      <c r="B1870" s="178">
        <v>0.88</v>
      </c>
      <c r="C1870" s="178">
        <v>1.08</v>
      </c>
      <c r="D1870" s="178">
        <v>1.2</v>
      </c>
      <c r="E1870" s="178">
        <v>1.72</v>
      </c>
      <c r="F1870" s="178">
        <v>2.98</v>
      </c>
      <c r="G1870" s="178">
        <v>3.26</v>
      </c>
      <c r="H1870" s="178">
        <v>4.42</v>
      </c>
      <c r="I1870" s="178">
        <v>4.84</v>
      </c>
      <c r="J1870" s="178">
        <v>5.02</v>
      </c>
      <c r="K1870" s="179">
        <f>MAX(0,((T1870*(365/365))-VLOOKUP(A1870,VBMA!$A:$D,4,0))  /  (T1870* (365/365)   ))</f>
        <v>0.2551330798</v>
      </c>
      <c r="L1870" s="180">
        <f t="shared" ref="L1870:S1870" si="1873">(B1870*(1-$K1870) * (365/365))/100</f>
        <v>0.006554828897</v>
      </c>
      <c r="M1870" s="180">
        <f t="shared" si="1873"/>
        <v>0.008044562738</v>
      </c>
      <c r="N1870" s="180">
        <f t="shared" si="1873"/>
        <v>0.008938403042</v>
      </c>
      <c r="O1870" s="180">
        <f t="shared" si="1873"/>
        <v>0.01281171103</v>
      </c>
      <c r="P1870" s="180">
        <f t="shared" si="1873"/>
        <v>0.02219703422</v>
      </c>
      <c r="Q1870" s="180">
        <f t="shared" si="1873"/>
        <v>0.0242826616</v>
      </c>
      <c r="R1870" s="180">
        <f t="shared" si="1873"/>
        <v>0.03292311787</v>
      </c>
      <c r="S1870" s="180">
        <f t="shared" si="1873"/>
        <v>0.03605155894</v>
      </c>
      <c r="T1870" s="181">
        <f t="shared" si="3"/>
        <v>5.26</v>
      </c>
      <c r="U1870" s="182">
        <f t="shared" si="4"/>
        <v>43185</v>
      </c>
      <c r="V1870" s="182">
        <f t="shared" si="5"/>
        <v>43277</v>
      </c>
      <c r="W1870" s="182">
        <f t="shared" si="6"/>
        <v>43369</v>
      </c>
      <c r="X1870" s="181">
        <f t="shared" si="7"/>
        <v>181</v>
      </c>
      <c r="Y1870" s="181">
        <f t="shared" si="8"/>
        <v>273</v>
      </c>
      <c r="Z1870" s="181">
        <f t="shared" si="9"/>
        <v>365</v>
      </c>
      <c r="AA1870" s="155"/>
      <c r="AB1870" s="9"/>
      <c r="AC1870" s="9"/>
      <c r="AD1870" s="9"/>
      <c r="AE1870" s="9"/>
      <c r="AF1870" s="9"/>
      <c r="AG1870" s="9"/>
      <c r="AH1870" s="9"/>
    </row>
    <row r="1871" ht="15.75" customHeight="1">
      <c r="A1871" s="177">
        <v>43003.0</v>
      </c>
      <c r="B1871" s="178">
        <v>0.92</v>
      </c>
      <c r="C1871" s="178">
        <v>1.1</v>
      </c>
      <c r="D1871" s="178">
        <v>1.22</v>
      </c>
      <c r="E1871" s="178">
        <v>1.72</v>
      </c>
      <c r="F1871" s="178">
        <v>2.96</v>
      </c>
      <c r="G1871" s="178">
        <v>3.28</v>
      </c>
      <c r="H1871" s="178">
        <v>4.4</v>
      </c>
      <c r="I1871" s="178">
        <v>4.8</v>
      </c>
      <c r="J1871" s="178">
        <v>5.0</v>
      </c>
      <c r="K1871" s="179">
        <f>MAX(0,((T1871*(365/365))-VLOOKUP(A1871,VBMA!$A:$D,4,0))  /  (T1871* (365/365)   ))</f>
        <v>0.2467307692</v>
      </c>
      <c r="L1871" s="180">
        <f t="shared" ref="L1871:S1871" si="1874">(B1871*(1-$K1871) * (365/365))/100</f>
        <v>0.006930076923</v>
      </c>
      <c r="M1871" s="180">
        <f t="shared" si="1874"/>
        <v>0.008285961538</v>
      </c>
      <c r="N1871" s="180">
        <f t="shared" si="1874"/>
        <v>0.009189884615</v>
      </c>
      <c r="O1871" s="180">
        <f t="shared" si="1874"/>
        <v>0.01295623077</v>
      </c>
      <c r="P1871" s="180">
        <f t="shared" si="1874"/>
        <v>0.02229676923</v>
      </c>
      <c r="Q1871" s="180">
        <f t="shared" si="1874"/>
        <v>0.02470723077</v>
      </c>
      <c r="R1871" s="180">
        <f t="shared" si="1874"/>
        <v>0.03314384615</v>
      </c>
      <c r="S1871" s="180">
        <f t="shared" si="1874"/>
        <v>0.03615692308</v>
      </c>
      <c r="T1871" s="181">
        <f t="shared" si="3"/>
        <v>5.2</v>
      </c>
      <c r="U1871" s="182">
        <f t="shared" si="4"/>
        <v>43184</v>
      </c>
      <c r="V1871" s="182">
        <f t="shared" si="5"/>
        <v>43276</v>
      </c>
      <c r="W1871" s="182">
        <f t="shared" si="6"/>
        <v>43368</v>
      </c>
      <c r="X1871" s="181">
        <f t="shared" si="7"/>
        <v>181</v>
      </c>
      <c r="Y1871" s="181">
        <f t="shared" si="8"/>
        <v>273</v>
      </c>
      <c r="Z1871" s="181">
        <f t="shared" si="9"/>
        <v>365</v>
      </c>
      <c r="AA1871" s="155"/>
      <c r="AB1871" s="9"/>
      <c r="AC1871" s="9"/>
      <c r="AD1871" s="9"/>
      <c r="AE1871" s="9"/>
      <c r="AF1871" s="9"/>
      <c r="AG1871" s="9"/>
      <c r="AH1871" s="9"/>
    </row>
    <row r="1872" ht="15.75" customHeight="1">
      <c r="A1872" s="177">
        <v>43000.0</v>
      </c>
      <c r="B1872" s="178">
        <v>0.91</v>
      </c>
      <c r="C1872" s="178">
        <v>1.07</v>
      </c>
      <c r="D1872" s="178">
        <v>1.2</v>
      </c>
      <c r="E1872" s="178">
        <v>1.72</v>
      </c>
      <c r="F1872" s="178">
        <v>2.94</v>
      </c>
      <c r="G1872" s="178">
        <v>3.23</v>
      </c>
      <c r="H1872" s="178">
        <v>4.38</v>
      </c>
      <c r="I1872" s="178">
        <v>4.8</v>
      </c>
      <c r="J1872" s="178">
        <v>4.98</v>
      </c>
      <c r="K1872" s="179">
        <f>MAX(0,((T1872*(365/365))-VLOOKUP(A1872,VBMA!$A:$D,4,0))  /  (T1872* (365/365)   ))</f>
        <v>0.2503831418</v>
      </c>
      <c r="L1872" s="180">
        <f t="shared" ref="L1872:S1872" si="1875">(B1872*(1-$K1872) * (365/365))/100</f>
        <v>0.00682151341</v>
      </c>
      <c r="M1872" s="180">
        <f t="shared" si="1875"/>
        <v>0.008020900383</v>
      </c>
      <c r="N1872" s="180">
        <f t="shared" si="1875"/>
        <v>0.008995402299</v>
      </c>
      <c r="O1872" s="180">
        <f t="shared" si="1875"/>
        <v>0.01289340996</v>
      </c>
      <c r="P1872" s="180">
        <f t="shared" si="1875"/>
        <v>0.02203873563</v>
      </c>
      <c r="Q1872" s="180">
        <f t="shared" si="1875"/>
        <v>0.02421262452</v>
      </c>
      <c r="R1872" s="180">
        <f t="shared" si="1875"/>
        <v>0.03283321839</v>
      </c>
      <c r="S1872" s="180">
        <f t="shared" si="1875"/>
        <v>0.0359816092</v>
      </c>
      <c r="T1872" s="181">
        <f t="shared" si="3"/>
        <v>5.22</v>
      </c>
      <c r="U1872" s="182">
        <f t="shared" si="4"/>
        <v>43181</v>
      </c>
      <c r="V1872" s="182">
        <f t="shared" si="5"/>
        <v>43273</v>
      </c>
      <c r="W1872" s="182">
        <f t="shared" si="6"/>
        <v>43365</v>
      </c>
      <c r="X1872" s="181">
        <f t="shared" si="7"/>
        <v>181</v>
      </c>
      <c r="Y1872" s="181">
        <f t="shared" si="8"/>
        <v>273</v>
      </c>
      <c r="Z1872" s="181">
        <f t="shared" si="9"/>
        <v>365</v>
      </c>
      <c r="AA1872" s="155"/>
      <c r="AB1872" s="9"/>
      <c r="AC1872" s="9"/>
      <c r="AD1872" s="9"/>
      <c r="AE1872" s="9"/>
      <c r="AF1872" s="9"/>
      <c r="AG1872" s="9"/>
      <c r="AH1872" s="9"/>
    </row>
    <row r="1873" ht="15.75" customHeight="1">
      <c r="A1873" s="177">
        <v>42999.0</v>
      </c>
      <c r="B1873" s="178">
        <v>0.94</v>
      </c>
      <c r="C1873" s="178">
        <v>1.09</v>
      </c>
      <c r="D1873" s="178">
        <v>1.19</v>
      </c>
      <c r="E1873" s="178">
        <v>1.7</v>
      </c>
      <c r="F1873" s="178">
        <v>2.92</v>
      </c>
      <c r="G1873" s="178">
        <v>3.23</v>
      </c>
      <c r="H1873" s="178">
        <v>4.36</v>
      </c>
      <c r="I1873" s="178">
        <v>4.78</v>
      </c>
      <c r="J1873" s="178">
        <v>4.98</v>
      </c>
      <c r="K1873" s="179">
        <f>MAX(0,((T1873*(365/365))-VLOOKUP(A1873,VBMA!$A:$D,4,0))  /  (T1873* (365/365)   ))</f>
        <v>0.2463461538</v>
      </c>
      <c r="L1873" s="180">
        <f t="shared" ref="L1873:S1873" si="1876">(B1873*(1-$K1873) * (365/365))/100</f>
        <v>0.007084346154</v>
      </c>
      <c r="M1873" s="180">
        <f t="shared" si="1876"/>
        <v>0.008214826923</v>
      </c>
      <c r="N1873" s="180">
        <f t="shared" si="1876"/>
        <v>0.008968480769</v>
      </c>
      <c r="O1873" s="180">
        <f t="shared" si="1876"/>
        <v>0.01281211538</v>
      </c>
      <c r="P1873" s="180">
        <f t="shared" si="1876"/>
        <v>0.02200669231</v>
      </c>
      <c r="Q1873" s="180">
        <f t="shared" si="1876"/>
        <v>0.02434301923</v>
      </c>
      <c r="R1873" s="180">
        <f t="shared" si="1876"/>
        <v>0.03285930769</v>
      </c>
      <c r="S1873" s="180">
        <f t="shared" si="1876"/>
        <v>0.03602465385</v>
      </c>
      <c r="T1873" s="181">
        <f t="shared" si="3"/>
        <v>5.2</v>
      </c>
      <c r="U1873" s="182">
        <f t="shared" si="4"/>
        <v>43180</v>
      </c>
      <c r="V1873" s="182">
        <f t="shared" si="5"/>
        <v>43272</v>
      </c>
      <c r="W1873" s="182">
        <f t="shared" si="6"/>
        <v>43364</v>
      </c>
      <c r="X1873" s="181">
        <f t="shared" si="7"/>
        <v>181</v>
      </c>
      <c r="Y1873" s="181">
        <f t="shared" si="8"/>
        <v>273</v>
      </c>
      <c r="Z1873" s="181">
        <f t="shared" si="9"/>
        <v>365</v>
      </c>
      <c r="AA1873" s="155"/>
      <c r="AB1873" s="9"/>
      <c r="AC1873" s="9"/>
      <c r="AD1873" s="9"/>
      <c r="AE1873" s="9"/>
      <c r="AF1873" s="9"/>
      <c r="AG1873" s="9"/>
      <c r="AH1873" s="9"/>
    </row>
    <row r="1874" ht="15.75" customHeight="1">
      <c r="A1874" s="177">
        <v>42998.0</v>
      </c>
      <c r="B1874" s="178">
        <v>0.93</v>
      </c>
      <c r="C1874" s="178">
        <v>1.09</v>
      </c>
      <c r="D1874" s="178">
        <v>1.2</v>
      </c>
      <c r="E1874" s="178">
        <v>1.7</v>
      </c>
      <c r="F1874" s="178">
        <v>2.95</v>
      </c>
      <c r="G1874" s="178">
        <v>3.24</v>
      </c>
      <c r="H1874" s="178">
        <v>4.38</v>
      </c>
      <c r="I1874" s="178">
        <v>4.84</v>
      </c>
      <c r="J1874" s="178">
        <v>5.0</v>
      </c>
      <c r="K1874" s="179">
        <f>MAX(0,((T1874*(365/365))-VLOOKUP(A1874,VBMA!$A:$D,4,0))  /  (T1874* (365/365)   ))</f>
        <v>0.2609433962</v>
      </c>
      <c r="L1874" s="180">
        <f t="shared" ref="L1874:S1874" si="1877">(B1874*(1-$K1874) * (365/365))/100</f>
        <v>0.006873226415</v>
      </c>
      <c r="M1874" s="180">
        <f t="shared" si="1877"/>
        <v>0.008055716981</v>
      </c>
      <c r="N1874" s="180">
        <f t="shared" si="1877"/>
        <v>0.008868679245</v>
      </c>
      <c r="O1874" s="180">
        <f t="shared" si="1877"/>
        <v>0.01256396226</v>
      </c>
      <c r="P1874" s="180">
        <f t="shared" si="1877"/>
        <v>0.02180216981</v>
      </c>
      <c r="Q1874" s="180">
        <f t="shared" si="1877"/>
        <v>0.02394543396</v>
      </c>
      <c r="R1874" s="180">
        <f t="shared" si="1877"/>
        <v>0.03237067925</v>
      </c>
      <c r="S1874" s="180">
        <f t="shared" si="1877"/>
        <v>0.03577033962</v>
      </c>
      <c r="T1874" s="181">
        <f t="shared" si="3"/>
        <v>5.3</v>
      </c>
      <c r="U1874" s="182">
        <f t="shared" si="4"/>
        <v>43179</v>
      </c>
      <c r="V1874" s="182">
        <f t="shared" si="5"/>
        <v>43271</v>
      </c>
      <c r="W1874" s="182">
        <f t="shared" si="6"/>
        <v>43363</v>
      </c>
      <c r="X1874" s="181">
        <f t="shared" si="7"/>
        <v>181</v>
      </c>
      <c r="Y1874" s="181">
        <f t="shared" si="8"/>
        <v>273</v>
      </c>
      <c r="Z1874" s="181">
        <f t="shared" si="9"/>
        <v>365</v>
      </c>
      <c r="AA1874" s="155"/>
      <c r="AB1874" s="9"/>
      <c r="AC1874" s="9"/>
      <c r="AD1874" s="9"/>
      <c r="AE1874" s="9"/>
      <c r="AF1874" s="9"/>
      <c r="AG1874" s="9"/>
      <c r="AH1874" s="9"/>
    </row>
    <row r="1875" ht="15.75" customHeight="1">
      <c r="A1875" s="177">
        <v>42997.0</v>
      </c>
      <c r="B1875" s="178">
        <v>0.95</v>
      </c>
      <c r="C1875" s="178">
        <v>1.1</v>
      </c>
      <c r="D1875" s="178">
        <v>1.23</v>
      </c>
      <c r="E1875" s="178">
        <v>1.7</v>
      </c>
      <c r="F1875" s="178">
        <v>2.95</v>
      </c>
      <c r="G1875" s="178">
        <v>3.23</v>
      </c>
      <c r="H1875" s="178">
        <v>4.38</v>
      </c>
      <c r="I1875" s="178">
        <v>4.73</v>
      </c>
      <c r="J1875" s="178">
        <v>4.98</v>
      </c>
      <c r="K1875" s="179">
        <f>MAX(0,((T1875*(365/365))-VLOOKUP(A1875,VBMA!$A:$D,4,0))  /  (T1875* (365/365)   ))</f>
        <v>0.2246062992</v>
      </c>
      <c r="L1875" s="180">
        <f t="shared" ref="L1875:S1875" si="1878">(B1875*(1-$K1875) * (365/365))/100</f>
        <v>0.007366240157</v>
      </c>
      <c r="M1875" s="180">
        <f t="shared" si="1878"/>
        <v>0.008529330709</v>
      </c>
      <c r="N1875" s="180">
        <f t="shared" si="1878"/>
        <v>0.00953734252</v>
      </c>
      <c r="O1875" s="180">
        <f t="shared" si="1878"/>
        <v>0.01318169291</v>
      </c>
      <c r="P1875" s="180">
        <f t="shared" si="1878"/>
        <v>0.02287411417</v>
      </c>
      <c r="Q1875" s="180">
        <f t="shared" si="1878"/>
        <v>0.02504521654</v>
      </c>
      <c r="R1875" s="180">
        <f t="shared" si="1878"/>
        <v>0.03396224409</v>
      </c>
      <c r="S1875" s="180">
        <f t="shared" si="1878"/>
        <v>0.03667612205</v>
      </c>
      <c r="T1875" s="181">
        <f t="shared" si="3"/>
        <v>5.08</v>
      </c>
      <c r="U1875" s="182">
        <f t="shared" si="4"/>
        <v>43178</v>
      </c>
      <c r="V1875" s="182">
        <f t="shared" si="5"/>
        <v>43270</v>
      </c>
      <c r="W1875" s="182">
        <f t="shared" si="6"/>
        <v>43362</v>
      </c>
      <c r="X1875" s="181">
        <f t="shared" si="7"/>
        <v>181</v>
      </c>
      <c r="Y1875" s="181">
        <f t="shared" si="8"/>
        <v>273</v>
      </c>
      <c r="Z1875" s="181">
        <f t="shared" si="9"/>
        <v>365</v>
      </c>
      <c r="AA1875" s="155"/>
      <c r="AB1875" s="9"/>
      <c r="AC1875" s="9"/>
      <c r="AD1875" s="9"/>
      <c r="AE1875" s="9"/>
      <c r="AF1875" s="9"/>
      <c r="AG1875" s="9"/>
      <c r="AH1875" s="9"/>
    </row>
    <row r="1876" ht="15.75" customHeight="1">
      <c r="A1876" s="177">
        <v>42996.0</v>
      </c>
      <c r="B1876" s="178">
        <v>0.96</v>
      </c>
      <c r="C1876" s="178">
        <v>1.08</v>
      </c>
      <c r="D1876" s="178">
        <v>1.24</v>
      </c>
      <c r="E1876" s="178">
        <v>1.72</v>
      </c>
      <c r="F1876" s="178">
        <v>2.92</v>
      </c>
      <c r="G1876" s="178">
        <v>3.24</v>
      </c>
      <c r="H1876" s="178">
        <v>4.32</v>
      </c>
      <c r="I1876" s="178">
        <v>4.72</v>
      </c>
      <c r="J1876" s="178">
        <v>4.92</v>
      </c>
      <c r="K1876" s="179">
        <f>MAX(0,((T1876*(365/365))-VLOOKUP(A1876,VBMA!$A:$D,4,0))  /  (T1876* (365/365)   ))</f>
        <v>0.237109375</v>
      </c>
      <c r="L1876" s="180">
        <f t="shared" ref="L1876:S1876" si="1879">(B1876*(1-$K1876) * (365/365))/100</f>
        <v>0.00732375</v>
      </c>
      <c r="M1876" s="180">
        <f t="shared" si="1879"/>
        <v>0.00823921875</v>
      </c>
      <c r="N1876" s="180">
        <f t="shared" si="1879"/>
        <v>0.00945984375</v>
      </c>
      <c r="O1876" s="180">
        <f t="shared" si="1879"/>
        <v>0.01312171875</v>
      </c>
      <c r="P1876" s="180">
        <f t="shared" si="1879"/>
        <v>0.02227640625</v>
      </c>
      <c r="Q1876" s="180">
        <f t="shared" si="1879"/>
        <v>0.02471765625</v>
      </c>
      <c r="R1876" s="180">
        <f t="shared" si="1879"/>
        <v>0.032956875</v>
      </c>
      <c r="S1876" s="180">
        <f t="shared" si="1879"/>
        <v>0.0360084375</v>
      </c>
      <c r="T1876" s="181">
        <f t="shared" si="3"/>
        <v>5.12</v>
      </c>
      <c r="U1876" s="182">
        <f t="shared" si="4"/>
        <v>43177</v>
      </c>
      <c r="V1876" s="182">
        <f t="shared" si="5"/>
        <v>43269</v>
      </c>
      <c r="W1876" s="182">
        <f t="shared" si="6"/>
        <v>43361</v>
      </c>
      <c r="X1876" s="181">
        <f t="shared" si="7"/>
        <v>181</v>
      </c>
      <c r="Y1876" s="181">
        <f t="shared" si="8"/>
        <v>273</v>
      </c>
      <c r="Z1876" s="181">
        <f t="shared" si="9"/>
        <v>365</v>
      </c>
      <c r="AA1876" s="155"/>
      <c r="AB1876" s="9"/>
      <c r="AC1876" s="9"/>
      <c r="AD1876" s="9"/>
      <c r="AE1876" s="9"/>
      <c r="AF1876" s="9"/>
      <c r="AG1876" s="9"/>
      <c r="AH1876" s="9"/>
    </row>
    <row r="1877" ht="15.75" customHeight="1">
      <c r="A1877" s="177">
        <v>42993.0</v>
      </c>
      <c r="B1877" s="178">
        <v>0.87</v>
      </c>
      <c r="C1877" s="178">
        <v>1.07</v>
      </c>
      <c r="D1877" s="178">
        <v>1.22</v>
      </c>
      <c r="E1877" s="178">
        <v>1.75</v>
      </c>
      <c r="F1877" s="178">
        <v>2.98</v>
      </c>
      <c r="G1877" s="178">
        <v>3.27</v>
      </c>
      <c r="H1877" s="178">
        <v>4.38</v>
      </c>
      <c r="I1877" s="178">
        <v>4.84</v>
      </c>
      <c r="J1877" s="178">
        <v>5.0</v>
      </c>
      <c r="K1877" s="179">
        <f>MAX(0,((T1877*(365/365))-VLOOKUP(A1877,VBMA!$A:$D,4,0))  /  (T1877* (365/365)   ))</f>
        <v>0.2618867925</v>
      </c>
      <c r="L1877" s="180">
        <f t="shared" ref="L1877:S1877" si="1880">(B1877*(1-$K1877) * (365/365))/100</f>
        <v>0.006421584906</v>
      </c>
      <c r="M1877" s="180">
        <f t="shared" si="1880"/>
        <v>0.007897811321</v>
      </c>
      <c r="N1877" s="180">
        <f t="shared" si="1880"/>
        <v>0.009004981132</v>
      </c>
      <c r="O1877" s="180">
        <f t="shared" si="1880"/>
        <v>0.01291698113</v>
      </c>
      <c r="P1877" s="180">
        <f t="shared" si="1880"/>
        <v>0.02199577358</v>
      </c>
      <c r="Q1877" s="180">
        <f t="shared" si="1880"/>
        <v>0.02413630189</v>
      </c>
      <c r="R1877" s="180">
        <f t="shared" si="1880"/>
        <v>0.03232935849</v>
      </c>
      <c r="S1877" s="180">
        <f t="shared" si="1880"/>
        <v>0.03572467925</v>
      </c>
      <c r="T1877" s="181">
        <f t="shared" si="3"/>
        <v>5.3</v>
      </c>
      <c r="U1877" s="182">
        <f t="shared" si="4"/>
        <v>43174</v>
      </c>
      <c r="V1877" s="182">
        <f t="shared" si="5"/>
        <v>43266</v>
      </c>
      <c r="W1877" s="182">
        <f t="shared" si="6"/>
        <v>43358</v>
      </c>
      <c r="X1877" s="181">
        <f t="shared" si="7"/>
        <v>181</v>
      </c>
      <c r="Y1877" s="181">
        <f t="shared" si="8"/>
        <v>273</v>
      </c>
      <c r="Z1877" s="181">
        <f t="shared" si="9"/>
        <v>365</v>
      </c>
      <c r="AA1877" s="155"/>
      <c r="AB1877" s="9"/>
      <c r="AC1877" s="9"/>
      <c r="AD1877" s="9"/>
      <c r="AE1877" s="9"/>
      <c r="AF1877" s="9"/>
      <c r="AG1877" s="9"/>
      <c r="AH1877" s="9"/>
    </row>
    <row r="1878" ht="15.75" customHeight="1">
      <c r="A1878" s="177">
        <v>42992.0</v>
      </c>
      <c r="B1878" s="178">
        <v>0.88</v>
      </c>
      <c r="C1878" s="178">
        <v>1.08</v>
      </c>
      <c r="D1878" s="178">
        <v>1.23</v>
      </c>
      <c r="E1878" s="178">
        <v>1.75</v>
      </c>
      <c r="F1878" s="178">
        <v>2.98</v>
      </c>
      <c r="G1878" s="178">
        <v>3.27</v>
      </c>
      <c r="H1878" s="178">
        <v>4.38</v>
      </c>
      <c r="I1878" s="178">
        <v>4.76</v>
      </c>
      <c r="J1878" s="178">
        <v>4.98</v>
      </c>
      <c r="K1878" s="179">
        <f>MAX(0,((T1878*(365/365))-VLOOKUP(A1878,VBMA!$A:$D,4,0))  /  (T1878* (365/365)   ))</f>
        <v>0.2416342412</v>
      </c>
      <c r="L1878" s="180">
        <f t="shared" ref="L1878:S1878" si="1881">(B1878*(1-$K1878) * (365/365))/100</f>
        <v>0.006673618677</v>
      </c>
      <c r="M1878" s="180">
        <f t="shared" si="1881"/>
        <v>0.008190350195</v>
      </c>
      <c r="N1878" s="180">
        <f t="shared" si="1881"/>
        <v>0.009327898833</v>
      </c>
      <c r="O1878" s="180">
        <f t="shared" si="1881"/>
        <v>0.01327140078</v>
      </c>
      <c r="P1878" s="180">
        <f t="shared" si="1881"/>
        <v>0.02259929961</v>
      </c>
      <c r="Q1878" s="180">
        <f t="shared" si="1881"/>
        <v>0.02479856031</v>
      </c>
      <c r="R1878" s="180">
        <f t="shared" si="1881"/>
        <v>0.03321642023</v>
      </c>
      <c r="S1878" s="180">
        <f t="shared" si="1881"/>
        <v>0.03609821012</v>
      </c>
      <c r="T1878" s="181">
        <f t="shared" si="3"/>
        <v>5.14</v>
      </c>
      <c r="U1878" s="182">
        <f t="shared" si="4"/>
        <v>43173</v>
      </c>
      <c r="V1878" s="182">
        <f t="shared" si="5"/>
        <v>43265</v>
      </c>
      <c r="W1878" s="182">
        <f t="shared" si="6"/>
        <v>43357</v>
      </c>
      <c r="X1878" s="181">
        <f t="shared" si="7"/>
        <v>181</v>
      </c>
      <c r="Y1878" s="181">
        <f t="shared" si="8"/>
        <v>273</v>
      </c>
      <c r="Z1878" s="181">
        <f t="shared" si="9"/>
        <v>365</v>
      </c>
      <c r="AA1878" s="155"/>
      <c r="AB1878" s="9"/>
      <c r="AC1878" s="9"/>
      <c r="AD1878" s="9"/>
      <c r="AE1878" s="9"/>
      <c r="AF1878" s="9"/>
      <c r="AG1878" s="9"/>
      <c r="AH1878" s="9"/>
    </row>
    <row r="1879" ht="15.75" customHeight="1">
      <c r="A1879" s="177">
        <v>42991.0</v>
      </c>
      <c r="B1879" s="178">
        <v>0.87</v>
      </c>
      <c r="C1879" s="178">
        <v>1.05</v>
      </c>
      <c r="D1879" s="178">
        <v>1.18</v>
      </c>
      <c r="E1879" s="178">
        <v>1.7</v>
      </c>
      <c r="F1879" s="178">
        <v>2.94</v>
      </c>
      <c r="G1879" s="178">
        <v>3.23</v>
      </c>
      <c r="H1879" s="178">
        <v>4.37</v>
      </c>
      <c r="I1879" s="178">
        <v>4.8</v>
      </c>
      <c r="J1879" s="178">
        <v>4.98</v>
      </c>
      <c r="K1879" s="179">
        <f>MAX(0,((T1879*(365/365))-VLOOKUP(A1879,VBMA!$A:$D,4,0))  /  (T1879* (365/365)   ))</f>
        <v>0.2546845124</v>
      </c>
      <c r="L1879" s="180">
        <f t="shared" ref="L1879:S1879" si="1882">(B1879*(1-$K1879) * (365/365))/100</f>
        <v>0.006484244742</v>
      </c>
      <c r="M1879" s="180">
        <f t="shared" si="1882"/>
        <v>0.00782581262</v>
      </c>
      <c r="N1879" s="180">
        <f t="shared" si="1882"/>
        <v>0.008794722753</v>
      </c>
      <c r="O1879" s="180">
        <f t="shared" si="1882"/>
        <v>0.01267036329</v>
      </c>
      <c r="P1879" s="180">
        <f t="shared" si="1882"/>
        <v>0.02191227533</v>
      </c>
      <c r="Q1879" s="180">
        <f t="shared" si="1882"/>
        <v>0.02407369025</v>
      </c>
      <c r="R1879" s="180">
        <f t="shared" si="1882"/>
        <v>0.03257028681</v>
      </c>
      <c r="S1879" s="180">
        <f t="shared" si="1882"/>
        <v>0.0357751434</v>
      </c>
      <c r="T1879" s="181">
        <f t="shared" si="3"/>
        <v>5.23</v>
      </c>
      <c r="U1879" s="182">
        <f t="shared" si="4"/>
        <v>43172</v>
      </c>
      <c r="V1879" s="182">
        <f t="shared" si="5"/>
        <v>43264</v>
      </c>
      <c r="W1879" s="182">
        <f t="shared" si="6"/>
        <v>43356</v>
      </c>
      <c r="X1879" s="181">
        <f t="shared" si="7"/>
        <v>181</v>
      </c>
      <c r="Y1879" s="181">
        <f t="shared" si="8"/>
        <v>273</v>
      </c>
      <c r="Z1879" s="181">
        <f t="shared" si="9"/>
        <v>365</v>
      </c>
      <c r="AA1879" s="155"/>
      <c r="AB1879" s="9"/>
      <c r="AC1879" s="9"/>
      <c r="AD1879" s="9"/>
      <c r="AE1879" s="9"/>
      <c r="AF1879" s="9"/>
      <c r="AG1879" s="9"/>
      <c r="AH1879" s="9"/>
    </row>
    <row r="1880" ht="15.75" customHeight="1">
      <c r="A1880" s="177">
        <v>42990.0</v>
      </c>
      <c r="B1880" s="178">
        <v>0.86</v>
      </c>
      <c r="C1880" s="178">
        <v>1.03</v>
      </c>
      <c r="D1880" s="178">
        <v>1.19</v>
      </c>
      <c r="E1880" s="178">
        <v>1.71</v>
      </c>
      <c r="F1880" s="178">
        <v>2.96</v>
      </c>
      <c r="G1880" s="178">
        <v>3.26</v>
      </c>
      <c r="H1880" s="178">
        <v>4.38</v>
      </c>
      <c r="I1880" s="178">
        <v>4.84</v>
      </c>
      <c r="J1880" s="178">
        <v>5.0</v>
      </c>
      <c r="K1880" s="179">
        <f>MAX(0,((T1880*(365/365))-VLOOKUP(A1880,VBMA!$A:$D,4,0))  /  (T1880* (365/365)   ))</f>
        <v>0.2643396226</v>
      </c>
      <c r="L1880" s="180">
        <f t="shared" ref="L1880:S1880" si="1883">(B1880*(1-$K1880) * (365/365))/100</f>
        <v>0.006326679245</v>
      </c>
      <c r="M1880" s="180">
        <f t="shared" si="1883"/>
        <v>0.007577301887</v>
      </c>
      <c r="N1880" s="180">
        <f t="shared" si="1883"/>
        <v>0.008754358491</v>
      </c>
      <c r="O1880" s="180">
        <f t="shared" si="1883"/>
        <v>0.01257979245</v>
      </c>
      <c r="P1880" s="180">
        <f t="shared" si="1883"/>
        <v>0.02177554717</v>
      </c>
      <c r="Q1880" s="180">
        <f t="shared" si="1883"/>
        <v>0.0239825283</v>
      </c>
      <c r="R1880" s="180">
        <f t="shared" si="1883"/>
        <v>0.03222192453</v>
      </c>
      <c r="S1880" s="180">
        <f t="shared" si="1883"/>
        <v>0.03560596226</v>
      </c>
      <c r="T1880" s="181">
        <f t="shared" si="3"/>
        <v>5.3</v>
      </c>
      <c r="U1880" s="182">
        <f t="shared" si="4"/>
        <v>43171</v>
      </c>
      <c r="V1880" s="182">
        <f t="shared" si="5"/>
        <v>43263</v>
      </c>
      <c r="W1880" s="182">
        <f t="shared" si="6"/>
        <v>43355</v>
      </c>
      <c r="X1880" s="181">
        <f t="shared" si="7"/>
        <v>181</v>
      </c>
      <c r="Y1880" s="181">
        <f t="shared" si="8"/>
        <v>273</v>
      </c>
      <c r="Z1880" s="181">
        <f t="shared" si="9"/>
        <v>365</v>
      </c>
      <c r="AA1880" s="155"/>
      <c r="AB1880" s="9"/>
      <c r="AC1880" s="9"/>
      <c r="AD1880" s="9"/>
      <c r="AE1880" s="9"/>
      <c r="AF1880" s="9"/>
      <c r="AG1880" s="9"/>
      <c r="AH1880" s="9"/>
    </row>
    <row r="1881" ht="15.75" customHeight="1">
      <c r="A1881" s="177">
        <v>42989.0</v>
      </c>
      <c r="B1881" s="178">
        <v>0.84</v>
      </c>
      <c r="C1881" s="178">
        <v>1.04</v>
      </c>
      <c r="D1881" s="178">
        <v>1.19</v>
      </c>
      <c r="E1881" s="178">
        <v>1.71</v>
      </c>
      <c r="F1881" s="178">
        <v>2.95</v>
      </c>
      <c r="G1881" s="178">
        <v>3.26</v>
      </c>
      <c r="H1881" s="178">
        <v>4.38</v>
      </c>
      <c r="I1881" s="178">
        <v>4.76</v>
      </c>
      <c r="J1881" s="178">
        <v>4.98</v>
      </c>
      <c r="K1881" s="179">
        <f>MAX(0,((T1881*(365/365))-VLOOKUP(A1881,VBMA!$A:$D,4,0))  /  (T1881* (365/365)   ))</f>
        <v>0.2342412451</v>
      </c>
      <c r="L1881" s="180">
        <f t="shared" ref="L1881:S1881" si="1884">(B1881*(1-$K1881) * (365/365))/100</f>
        <v>0.006432373541</v>
      </c>
      <c r="M1881" s="180">
        <f t="shared" si="1884"/>
        <v>0.007963891051</v>
      </c>
      <c r="N1881" s="180">
        <f t="shared" si="1884"/>
        <v>0.009112529183</v>
      </c>
      <c r="O1881" s="180">
        <f t="shared" si="1884"/>
        <v>0.01309447471</v>
      </c>
      <c r="P1881" s="180">
        <f t="shared" si="1884"/>
        <v>0.02258988327</v>
      </c>
      <c r="Q1881" s="180">
        <f t="shared" si="1884"/>
        <v>0.02496373541</v>
      </c>
      <c r="R1881" s="180">
        <f t="shared" si="1884"/>
        <v>0.03354023346</v>
      </c>
      <c r="S1881" s="180">
        <f t="shared" si="1884"/>
        <v>0.03645011673</v>
      </c>
      <c r="T1881" s="181">
        <f t="shared" si="3"/>
        <v>5.14</v>
      </c>
      <c r="U1881" s="182">
        <f t="shared" si="4"/>
        <v>43170</v>
      </c>
      <c r="V1881" s="182">
        <f t="shared" si="5"/>
        <v>43262</v>
      </c>
      <c r="W1881" s="182">
        <f t="shared" si="6"/>
        <v>43354</v>
      </c>
      <c r="X1881" s="181">
        <f t="shared" si="7"/>
        <v>181</v>
      </c>
      <c r="Y1881" s="181">
        <f t="shared" si="8"/>
        <v>273</v>
      </c>
      <c r="Z1881" s="181">
        <f t="shared" si="9"/>
        <v>365</v>
      </c>
      <c r="AA1881" s="155"/>
      <c r="AB1881" s="9"/>
      <c r="AC1881" s="9"/>
      <c r="AD1881" s="9"/>
      <c r="AE1881" s="9"/>
      <c r="AF1881" s="9"/>
      <c r="AG1881" s="9"/>
      <c r="AH1881" s="9"/>
    </row>
    <row r="1882" ht="15.75" customHeight="1">
      <c r="A1882" s="177">
        <v>42986.0</v>
      </c>
      <c r="B1882" s="178">
        <v>0.78</v>
      </c>
      <c r="C1882" s="178">
        <v>1.0</v>
      </c>
      <c r="D1882" s="178">
        <v>1.17</v>
      </c>
      <c r="E1882" s="178">
        <v>1.7</v>
      </c>
      <c r="F1882" s="178">
        <v>2.97</v>
      </c>
      <c r="G1882" s="178">
        <v>3.25</v>
      </c>
      <c r="H1882" s="178">
        <v>4.37</v>
      </c>
      <c r="I1882" s="178">
        <v>4.8</v>
      </c>
      <c r="J1882" s="178">
        <v>4.98</v>
      </c>
      <c r="K1882" s="179">
        <f>MAX(0,((T1882*(365/365))-VLOOKUP(A1882,VBMA!$A:$D,4,0))  /  (T1882* (365/365)   ))</f>
        <v>0.2506692161</v>
      </c>
      <c r="L1882" s="180">
        <f t="shared" ref="L1882:S1882" si="1885">(B1882*(1-$K1882) * (365/365))/100</f>
        <v>0.005844780115</v>
      </c>
      <c r="M1882" s="180">
        <f t="shared" si="1885"/>
        <v>0.007493307839</v>
      </c>
      <c r="N1882" s="180">
        <f t="shared" si="1885"/>
        <v>0.008767170172</v>
      </c>
      <c r="O1882" s="180">
        <f t="shared" si="1885"/>
        <v>0.01273862333</v>
      </c>
      <c r="P1882" s="180">
        <f t="shared" si="1885"/>
        <v>0.02225512428</v>
      </c>
      <c r="Q1882" s="180">
        <f t="shared" si="1885"/>
        <v>0.02435325048</v>
      </c>
      <c r="R1882" s="180">
        <f t="shared" si="1885"/>
        <v>0.03274575526</v>
      </c>
      <c r="S1882" s="180">
        <f t="shared" si="1885"/>
        <v>0.03596787763</v>
      </c>
      <c r="T1882" s="181">
        <f t="shared" si="3"/>
        <v>5.23</v>
      </c>
      <c r="U1882" s="182">
        <f t="shared" si="4"/>
        <v>43167</v>
      </c>
      <c r="V1882" s="182">
        <f t="shared" si="5"/>
        <v>43259</v>
      </c>
      <c r="W1882" s="182">
        <f t="shared" si="6"/>
        <v>43351</v>
      </c>
      <c r="X1882" s="181">
        <f t="shared" si="7"/>
        <v>181</v>
      </c>
      <c r="Y1882" s="181">
        <f t="shared" si="8"/>
        <v>273</v>
      </c>
      <c r="Z1882" s="181">
        <f t="shared" si="9"/>
        <v>365</v>
      </c>
      <c r="AA1882" s="155"/>
      <c r="AB1882" s="9"/>
      <c r="AC1882" s="9"/>
      <c r="AD1882" s="9"/>
      <c r="AE1882" s="9"/>
      <c r="AF1882" s="9"/>
      <c r="AG1882" s="9"/>
      <c r="AH1882" s="9"/>
    </row>
    <row r="1883" ht="15.75" customHeight="1">
      <c r="A1883" s="177">
        <v>42985.0</v>
      </c>
      <c r="B1883" s="178">
        <v>0.82</v>
      </c>
      <c r="C1883" s="178">
        <v>1.03</v>
      </c>
      <c r="D1883" s="178">
        <v>1.2</v>
      </c>
      <c r="E1883" s="178">
        <v>1.72</v>
      </c>
      <c r="F1883" s="178">
        <v>3.0</v>
      </c>
      <c r="G1883" s="178">
        <v>3.3</v>
      </c>
      <c r="H1883" s="178">
        <v>4.38</v>
      </c>
      <c r="I1883" s="178">
        <v>4.73</v>
      </c>
      <c r="J1883" s="178">
        <v>4.98</v>
      </c>
      <c r="K1883" s="179">
        <f>MAX(0,((T1883*(365/365))-VLOOKUP(A1883,VBMA!$A:$D,4,0))  /  (T1883* (365/365)   ))</f>
        <v>0.2344488189</v>
      </c>
      <c r="L1883" s="180">
        <f t="shared" ref="L1883:S1883" si="1886">(B1883*(1-$K1883) * (365/365))/100</f>
        <v>0.006277519685</v>
      </c>
      <c r="M1883" s="180">
        <f t="shared" si="1886"/>
        <v>0.007885177165</v>
      </c>
      <c r="N1883" s="180">
        <f t="shared" si="1886"/>
        <v>0.009186614173</v>
      </c>
      <c r="O1883" s="180">
        <f t="shared" si="1886"/>
        <v>0.01316748031</v>
      </c>
      <c r="P1883" s="180">
        <f t="shared" si="1886"/>
        <v>0.02296653543</v>
      </c>
      <c r="Q1883" s="180">
        <f t="shared" si="1886"/>
        <v>0.02526318898</v>
      </c>
      <c r="R1883" s="180">
        <f t="shared" si="1886"/>
        <v>0.03353114173</v>
      </c>
      <c r="S1883" s="180">
        <f t="shared" si="1886"/>
        <v>0.03621057087</v>
      </c>
      <c r="T1883" s="181">
        <f t="shared" si="3"/>
        <v>5.08</v>
      </c>
      <c r="U1883" s="182">
        <f t="shared" si="4"/>
        <v>43166</v>
      </c>
      <c r="V1883" s="182">
        <f t="shared" si="5"/>
        <v>43258</v>
      </c>
      <c r="W1883" s="182">
        <f t="shared" si="6"/>
        <v>43350</v>
      </c>
      <c r="X1883" s="181">
        <f t="shared" si="7"/>
        <v>181</v>
      </c>
      <c r="Y1883" s="181">
        <f t="shared" si="8"/>
        <v>273</v>
      </c>
      <c r="Z1883" s="181">
        <f t="shared" si="9"/>
        <v>365</v>
      </c>
      <c r="AA1883" s="155"/>
      <c r="AB1883" s="9"/>
      <c r="AC1883" s="9"/>
      <c r="AD1883" s="9"/>
      <c r="AE1883" s="9"/>
      <c r="AF1883" s="9"/>
      <c r="AG1883" s="9"/>
      <c r="AH1883" s="9"/>
    </row>
    <row r="1884" ht="15.75" customHeight="1">
      <c r="A1884" s="177">
        <v>42984.0</v>
      </c>
      <c r="B1884" s="178">
        <v>0.83</v>
      </c>
      <c r="C1884" s="178">
        <v>1.02</v>
      </c>
      <c r="D1884" s="178">
        <v>1.2</v>
      </c>
      <c r="E1884" s="178">
        <v>1.75</v>
      </c>
      <c r="F1884" s="178">
        <v>2.99</v>
      </c>
      <c r="G1884" s="178">
        <v>3.29</v>
      </c>
      <c r="H1884" s="178">
        <v>4.4</v>
      </c>
      <c r="I1884" s="178">
        <v>4.8</v>
      </c>
      <c r="J1884" s="178">
        <v>5.0</v>
      </c>
      <c r="K1884" s="179">
        <f>MAX(0,((T1884*(365/365))-VLOOKUP(A1884,VBMA!$A:$D,4,0))  /  (T1884* (365/365)   ))</f>
        <v>0.2575</v>
      </c>
      <c r="L1884" s="180">
        <f t="shared" ref="L1884:S1884" si="1887">(B1884*(1-$K1884) * (365/365))/100</f>
        <v>0.00616275</v>
      </c>
      <c r="M1884" s="180">
        <f t="shared" si="1887"/>
        <v>0.0075735</v>
      </c>
      <c r="N1884" s="180">
        <f t="shared" si="1887"/>
        <v>0.00891</v>
      </c>
      <c r="O1884" s="180">
        <f t="shared" si="1887"/>
        <v>0.01299375</v>
      </c>
      <c r="P1884" s="180">
        <f t="shared" si="1887"/>
        <v>0.02220075</v>
      </c>
      <c r="Q1884" s="180">
        <f t="shared" si="1887"/>
        <v>0.02442825</v>
      </c>
      <c r="R1884" s="180">
        <f t="shared" si="1887"/>
        <v>0.03267</v>
      </c>
      <c r="S1884" s="180">
        <f t="shared" si="1887"/>
        <v>0.03564</v>
      </c>
      <c r="T1884" s="181">
        <f t="shared" si="3"/>
        <v>5.2</v>
      </c>
      <c r="U1884" s="182">
        <f t="shared" si="4"/>
        <v>43165</v>
      </c>
      <c r="V1884" s="182">
        <f t="shared" si="5"/>
        <v>43257</v>
      </c>
      <c r="W1884" s="182">
        <f t="shared" si="6"/>
        <v>43349</v>
      </c>
      <c r="X1884" s="181">
        <f t="shared" si="7"/>
        <v>181</v>
      </c>
      <c r="Y1884" s="181">
        <f t="shared" si="8"/>
        <v>273</v>
      </c>
      <c r="Z1884" s="181">
        <f t="shared" si="9"/>
        <v>365</v>
      </c>
      <c r="AA1884" s="155"/>
      <c r="AB1884" s="9"/>
      <c r="AC1884" s="9"/>
      <c r="AD1884" s="9"/>
      <c r="AE1884" s="9"/>
      <c r="AF1884" s="9"/>
      <c r="AG1884" s="9"/>
      <c r="AH1884" s="9"/>
    </row>
    <row r="1885" ht="15.75" customHeight="1">
      <c r="A1885" s="177">
        <v>42983.0</v>
      </c>
      <c r="B1885" s="178">
        <v>0.83</v>
      </c>
      <c r="C1885" s="178">
        <v>1.03</v>
      </c>
      <c r="D1885" s="178">
        <v>1.2</v>
      </c>
      <c r="E1885" s="178">
        <v>1.72</v>
      </c>
      <c r="F1885" s="178">
        <v>3.0</v>
      </c>
      <c r="G1885" s="178">
        <v>3.3</v>
      </c>
      <c r="H1885" s="178">
        <v>4.36</v>
      </c>
      <c r="I1885" s="178">
        <v>4.76</v>
      </c>
      <c r="J1885" s="178">
        <v>4.98</v>
      </c>
      <c r="K1885" s="179">
        <f>MAX(0,((T1885*(365/365))-VLOOKUP(A1885,VBMA!$A:$D,4,0))  /  (T1885* (365/365)   ))</f>
        <v>0.2319767442</v>
      </c>
      <c r="L1885" s="180">
        <f t="shared" ref="L1885:S1885" si="1888">(B1885*(1-$K1885) * (365/365))/100</f>
        <v>0.006374593023</v>
      </c>
      <c r="M1885" s="180">
        <f t="shared" si="1888"/>
        <v>0.007910639535</v>
      </c>
      <c r="N1885" s="180">
        <f t="shared" si="1888"/>
        <v>0.00921627907</v>
      </c>
      <c r="O1885" s="180">
        <f t="shared" si="1888"/>
        <v>0.01321</v>
      </c>
      <c r="P1885" s="180">
        <f t="shared" si="1888"/>
        <v>0.02304069767</v>
      </c>
      <c r="Q1885" s="180">
        <f t="shared" si="1888"/>
        <v>0.02534476744</v>
      </c>
      <c r="R1885" s="180">
        <f t="shared" si="1888"/>
        <v>0.03348581395</v>
      </c>
      <c r="S1885" s="180">
        <f t="shared" si="1888"/>
        <v>0.03655790698</v>
      </c>
      <c r="T1885" s="181">
        <f t="shared" si="3"/>
        <v>5.16</v>
      </c>
      <c r="U1885" s="182">
        <f t="shared" si="4"/>
        <v>43164</v>
      </c>
      <c r="V1885" s="182">
        <f t="shared" si="5"/>
        <v>43256</v>
      </c>
      <c r="W1885" s="182">
        <f t="shared" si="6"/>
        <v>43348</v>
      </c>
      <c r="X1885" s="181">
        <f t="shared" si="7"/>
        <v>181</v>
      </c>
      <c r="Y1885" s="181">
        <f t="shared" si="8"/>
        <v>273</v>
      </c>
      <c r="Z1885" s="181">
        <f t="shared" si="9"/>
        <v>365</v>
      </c>
      <c r="AA1885" s="155"/>
      <c r="AB1885" s="9"/>
      <c r="AC1885" s="9"/>
      <c r="AD1885" s="9"/>
      <c r="AE1885" s="9"/>
      <c r="AF1885" s="9"/>
      <c r="AG1885" s="9"/>
      <c r="AH1885" s="9"/>
    </row>
    <row r="1886" ht="15.75" customHeight="1">
      <c r="A1886" s="177">
        <v>42979.0</v>
      </c>
      <c r="B1886" s="178">
        <v>0.83</v>
      </c>
      <c r="C1886" s="178">
        <v>1.0</v>
      </c>
      <c r="D1886" s="178">
        <v>1.19</v>
      </c>
      <c r="E1886" s="178">
        <v>1.71</v>
      </c>
      <c r="F1886" s="178">
        <v>2.99</v>
      </c>
      <c r="G1886" s="178">
        <v>3.29</v>
      </c>
      <c r="H1886" s="178">
        <v>4.36</v>
      </c>
      <c r="I1886" s="178">
        <v>4.76</v>
      </c>
      <c r="J1886" s="178">
        <v>4.98</v>
      </c>
      <c r="K1886" s="179">
        <f>MAX(0,((T1886*(365/365))-VLOOKUP(A1886,VBMA!$A:$D,4,0))  /  (T1886* (365/365)   ))</f>
        <v>0.2290697674</v>
      </c>
      <c r="L1886" s="180">
        <f t="shared" ref="L1886:S1886" si="1889">(B1886*(1-$K1886) * (365/365))/100</f>
        <v>0.00639872093</v>
      </c>
      <c r="M1886" s="180">
        <f t="shared" si="1889"/>
        <v>0.007709302326</v>
      </c>
      <c r="N1886" s="180">
        <f t="shared" si="1889"/>
        <v>0.009174069767</v>
      </c>
      <c r="O1886" s="180">
        <f t="shared" si="1889"/>
        <v>0.01318290698</v>
      </c>
      <c r="P1886" s="180">
        <f t="shared" si="1889"/>
        <v>0.02305081395</v>
      </c>
      <c r="Q1886" s="180">
        <f t="shared" si="1889"/>
        <v>0.02536360465</v>
      </c>
      <c r="R1886" s="180">
        <f t="shared" si="1889"/>
        <v>0.03361255814</v>
      </c>
      <c r="S1886" s="180">
        <f t="shared" si="1889"/>
        <v>0.03669627907</v>
      </c>
      <c r="T1886" s="181">
        <f t="shared" si="3"/>
        <v>5.16</v>
      </c>
      <c r="U1886" s="182">
        <f t="shared" si="4"/>
        <v>43160</v>
      </c>
      <c r="V1886" s="182">
        <f t="shared" si="5"/>
        <v>43252</v>
      </c>
      <c r="W1886" s="182">
        <f t="shared" si="6"/>
        <v>43344</v>
      </c>
      <c r="X1886" s="181">
        <f t="shared" si="7"/>
        <v>181</v>
      </c>
      <c r="Y1886" s="181">
        <f t="shared" si="8"/>
        <v>273</v>
      </c>
      <c r="Z1886" s="181">
        <f t="shared" si="9"/>
        <v>365</v>
      </c>
      <c r="AA1886" s="155"/>
      <c r="AB1886" s="9"/>
      <c r="AC1886" s="9"/>
      <c r="AD1886" s="9"/>
      <c r="AE1886" s="9"/>
      <c r="AF1886" s="9"/>
      <c r="AG1886" s="9"/>
      <c r="AH1886" s="9"/>
    </row>
    <row r="1887" ht="15.75" customHeight="1">
      <c r="A1887" s="177">
        <v>42978.0</v>
      </c>
      <c r="B1887" s="178">
        <v>0.77</v>
      </c>
      <c r="C1887" s="178">
        <v>0.95</v>
      </c>
      <c r="D1887" s="178">
        <v>1.12</v>
      </c>
      <c r="E1887" s="178">
        <v>1.72</v>
      </c>
      <c r="F1887" s="178">
        <v>2.97</v>
      </c>
      <c r="G1887" s="178">
        <v>3.25</v>
      </c>
      <c r="H1887" s="178">
        <v>4.37</v>
      </c>
      <c r="I1887" s="178">
        <v>4.8</v>
      </c>
      <c r="J1887" s="178">
        <v>4.98</v>
      </c>
      <c r="K1887" s="179">
        <f>MAX(0,((T1887*(365/365))-VLOOKUP(A1887,VBMA!$A:$D,4,0))  /  (T1887* (365/365)   ))</f>
        <v>0.2319564658</v>
      </c>
      <c r="L1887" s="180">
        <f t="shared" ref="L1887:S1887" si="1890">(B1887*(1-$K1887) * (365/365))/100</f>
        <v>0.005913935213</v>
      </c>
      <c r="M1887" s="180">
        <f t="shared" si="1890"/>
        <v>0.007296413574</v>
      </c>
      <c r="N1887" s="180">
        <f t="shared" si="1890"/>
        <v>0.008602087582</v>
      </c>
      <c r="O1887" s="180">
        <f t="shared" si="1890"/>
        <v>0.01321034879</v>
      </c>
      <c r="P1887" s="180">
        <f t="shared" si="1890"/>
        <v>0.02281089296</v>
      </c>
      <c r="Q1887" s="180">
        <f t="shared" si="1890"/>
        <v>0.02496141486</v>
      </c>
      <c r="R1887" s="180">
        <f t="shared" si="1890"/>
        <v>0.03356350244</v>
      </c>
      <c r="S1887" s="180">
        <f t="shared" si="1890"/>
        <v>0.03686608964</v>
      </c>
      <c r="T1887" s="181">
        <f t="shared" si="3"/>
        <v>5.244494382</v>
      </c>
      <c r="U1887" s="182">
        <f t="shared" si="4"/>
        <v>43162</v>
      </c>
      <c r="V1887" s="182">
        <f t="shared" si="5"/>
        <v>43251</v>
      </c>
      <c r="W1887" s="182">
        <f t="shared" si="6"/>
        <v>43343</v>
      </c>
      <c r="X1887" s="181">
        <f t="shared" si="7"/>
        <v>184</v>
      </c>
      <c r="Y1887" s="181">
        <f t="shared" si="8"/>
        <v>273</v>
      </c>
      <c r="Z1887" s="181">
        <f t="shared" si="9"/>
        <v>365</v>
      </c>
      <c r="AA1887" s="155"/>
      <c r="AB1887" s="9"/>
      <c r="AC1887" s="9"/>
      <c r="AD1887" s="9"/>
      <c r="AE1887" s="9"/>
      <c r="AF1887" s="9"/>
      <c r="AG1887" s="9"/>
      <c r="AH1887" s="9"/>
    </row>
    <row r="1888" ht="15.75" customHeight="1">
      <c r="A1888" s="177">
        <v>42977.0</v>
      </c>
      <c r="B1888" s="178">
        <v>0.9</v>
      </c>
      <c r="C1888" s="178">
        <v>1.02</v>
      </c>
      <c r="D1888" s="178">
        <v>1.22</v>
      </c>
      <c r="E1888" s="178">
        <v>1.76</v>
      </c>
      <c r="F1888" s="178">
        <v>3.02</v>
      </c>
      <c r="G1888" s="178">
        <v>3.32</v>
      </c>
      <c r="H1888" s="178">
        <v>4.38</v>
      </c>
      <c r="I1888" s="178">
        <v>4.76</v>
      </c>
      <c r="J1888" s="178">
        <v>4.98</v>
      </c>
      <c r="K1888" s="179">
        <f>MAX(0,((T1888*(365/365))-VLOOKUP(A1888,VBMA!$A:$D,4,0))  /  (T1888* (365/365)   ))</f>
        <v>0.2188726559</v>
      </c>
      <c r="L1888" s="180">
        <f t="shared" ref="L1888:S1888" si="1891">(B1888*(1-$K1888) * (365/365))/100</f>
        <v>0.007030146097</v>
      </c>
      <c r="M1888" s="180">
        <f t="shared" si="1891"/>
        <v>0.00796749891</v>
      </c>
      <c r="N1888" s="180">
        <f t="shared" si="1891"/>
        <v>0.009529753598</v>
      </c>
      <c r="O1888" s="180">
        <f t="shared" si="1891"/>
        <v>0.01374784126</v>
      </c>
      <c r="P1888" s="180">
        <f t="shared" si="1891"/>
        <v>0.02359004579</v>
      </c>
      <c r="Q1888" s="180">
        <f t="shared" si="1891"/>
        <v>0.02593342782</v>
      </c>
      <c r="R1888" s="180">
        <f t="shared" si="1891"/>
        <v>0.03421337767</v>
      </c>
      <c r="S1888" s="180">
        <f t="shared" si="1891"/>
        <v>0.03718166158</v>
      </c>
      <c r="T1888" s="181">
        <f t="shared" si="3"/>
        <v>5.152808989</v>
      </c>
      <c r="U1888" s="182">
        <f t="shared" si="4"/>
        <v>43161</v>
      </c>
      <c r="V1888" s="182">
        <f t="shared" si="5"/>
        <v>43250</v>
      </c>
      <c r="W1888" s="182">
        <f t="shared" si="6"/>
        <v>43342</v>
      </c>
      <c r="X1888" s="181">
        <f t="shared" si="7"/>
        <v>184</v>
      </c>
      <c r="Y1888" s="181">
        <f t="shared" si="8"/>
        <v>273</v>
      </c>
      <c r="Z1888" s="181">
        <f t="shared" si="9"/>
        <v>365</v>
      </c>
      <c r="AA1888" s="155"/>
      <c r="AB1888" s="9"/>
      <c r="AC1888" s="9"/>
      <c r="AD1888" s="9"/>
      <c r="AE1888" s="9"/>
      <c r="AF1888" s="9"/>
      <c r="AG1888" s="9"/>
      <c r="AH1888" s="9"/>
    </row>
    <row r="1889" ht="15.75" customHeight="1">
      <c r="A1889" s="177">
        <v>42976.0</v>
      </c>
      <c r="B1889" s="178">
        <v>0.93</v>
      </c>
      <c r="C1889" s="178">
        <v>1.08</v>
      </c>
      <c r="D1889" s="178">
        <v>1.25</v>
      </c>
      <c r="E1889" s="178">
        <v>1.8</v>
      </c>
      <c r="F1889" s="178">
        <v>3.05</v>
      </c>
      <c r="G1889" s="178">
        <v>3.35</v>
      </c>
      <c r="H1889" s="178">
        <v>4.38</v>
      </c>
      <c r="I1889" s="178">
        <v>4.73</v>
      </c>
      <c r="J1889" s="178">
        <v>4.98</v>
      </c>
      <c r="K1889" s="179">
        <f>MAX(0,((T1889*(365/365))-VLOOKUP(A1889,VBMA!$A:$D,4,0))  /  (T1889* (365/365)   ))</f>
        <v>0.2089238034</v>
      </c>
      <c r="L1889" s="180">
        <f t="shared" ref="L1889:S1889" si="1892">(B1889*(1-$K1889) * (365/365))/100</f>
        <v>0.007357008628</v>
      </c>
      <c r="M1889" s="180">
        <f t="shared" si="1892"/>
        <v>0.008543622923</v>
      </c>
      <c r="N1889" s="180">
        <f t="shared" si="1892"/>
        <v>0.009888452457</v>
      </c>
      <c r="O1889" s="180">
        <f t="shared" si="1892"/>
        <v>0.01423937154</v>
      </c>
      <c r="P1889" s="180">
        <f t="shared" si="1892"/>
        <v>0.024127824</v>
      </c>
      <c r="Q1889" s="180">
        <f t="shared" si="1892"/>
        <v>0.02650105259</v>
      </c>
      <c r="R1889" s="180">
        <f t="shared" si="1892"/>
        <v>0.03464913741</v>
      </c>
      <c r="S1889" s="180">
        <f t="shared" si="1892"/>
        <v>0.0374179041</v>
      </c>
      <c r="T1889" s="181">
        <f t="shared" si="3"/>
        <v>5.091797753</v>
      </c>
      <c r="U1889" s="182">
        <f t="shared" si="4"/>
        <v>43160</v>
      </c>
      <c r="V1889" s="182">
        <f t="shared" si="5"/>
        <v>43249</v>
      </c>
      <c r="W1889" s="182">
        <f t="shared" si="6"/>
        <v>43341</v>
      </c>
      <c r="X1889" s="181">
        <f t="shared" si="7"/>
        <v>184</v>
      </c>
      <c r="Y1889" s="181">
        <f t="shared" si="8"/>
        <v>273</v>
      </c>
      <c r="Z1889" s="181">
        <f t="shared" si="9"/>
        <v>365</v>
      </c>
      <c r="AA1889" s="155"/>
      <c r="AB1889" s="9"/>
      <c r="AC1889" s="9"/>
      <c r="AD1889" s="9"/>
      <c r="AE1889" s="9"/>
      <c r="AF1889" s="9"/>
      <c r="AG1889" s="9"/>
      <c r="AH1889" s="9"/>
    </row>
    <row r="1890" ht="15.75" customHeight="1">
      <c r="A1890" s="177">
        <v>42975.0</v>
      </c>
      <c r="B1890" s="178">
        <v>0.85</v>
      </c>
      <c r="C1890" s="178">
        <v>0.98</v>
      </c>
      <c r="D1890" s="178">
        <v>1.18</v>
      </c>
      <c r="E1890" s="178">
        <v>1.75</v>
      </c>
      <c r="F1890" s="178">
        <v>2.95</v>
      </c>
      <c r="G1890" s="178">
        <v>3.23</v>
      </c>
      <c r="H1890" s="178">
        <v>4.38</v>
      </c>
      <c r="I1890" s="178">
        <v>4.83</v>
      </c>
      <c r="J1890" s="178">
        <v>5.0</v>
      </c>
      <c r="K1890" s="179">
        <f>MAX(0,((T1890*(365/365))-VLOOKUP(A1890,VBMA!$A:$D,4,0))  /  (T1890* (365/365)   ))</f>
        <v>0.2215545229</v>
      </c>
      <c r="L1890" s="180">
        <f t="shared" ref="L1890:S1890" si="1893">(B1890*(1-$K1890) * (365/365))/100</f>
        <v>0.006616786555</v>
      </c>
      <c r="M1890" s="180">
        <f t="shared" si="1893"/>
        <v>0.007628765676</v>
      </c>
      <c r="N1890" s="180">
        <f t="shared" si="1893"/>
        <v>0.00918565663</v>
      </c>
      <c r="O1890" s="180">
        <f t="shared" si="1893"/>
        <v>0.01362279585</v>
      </c>
      <c r="P1890" s="180">
        <f t="shared" si="1893"/>
        <v>0.02296414157</v>
      </c>
      <c r="Q1890" s="180">
        <f t="shared" si="1893"/>
        <v>0.02514378891</v>
      </c>
      <c r="R1890" s="180">
        <f t="shared" si="1893"/>
        <v>0.0340959119</v>
      </c>
      <c r="S1890" s="180">
        <f t="shared" si="1893"/>
        <v>0.03759891654</v>
      </c>
      <c r="T1890" s="181">
        <f t="shared" si="3"/>
        <v>5.295168539</v>
      </c>
      <c r="U1890" s="182">
        <f t="shared" si="4"/>
        <v>43159</v>
      </c>
      <c r="V1890" s="182">
        <f t="shared" si="5"/>
        <v>43248</v>
      </c>
      <c r="W1890" s="182">
        <f t="shared" si="6"/>
        <v>43340</v>
      </c>
      <c r="X1890" s="181">
        <f t="shared" si="7"/>
        <v>184</v>
      </c>
      <c r="Y1890" s="181">
        <f t="shared" si="8"/>
        <v>273</v>
      </c>
      <c r="Z1890" s="181">
        <f t="shared" si="9"/>
        <v>365</v>
      </c>
      <c r="AA1890" s="155"/>
      <c r="AB1890" s="9"/>
      <c r="AC1890" s="9"/>
      <c r="AD1890" s="9"/>
      <c r="AE1890" s="9"/>
      <c r="AF1890" s="9"/>
      <c r="AG1890" s="9"/>
      <c r="AH1890" s="9"/>
    </row>
    <row r="1891" ht="15.75" customHeight="1">
      <c r="A1891" s="177">
        <v>42972.0</v>
      </c>
      <c r="B1891" s="178">
        <v>0.9</v>
      </c>
      <c r="C1891" s="178">
        <v>1.0</v>
      </c>
      <c r="D1891" s="178">
        <v>1.2</v>
      </c>
      <c r="E1891" s="178">
        <v>1.7</v>
      </c>
      <c r="F1891" s="178">
        <v>2.92</v>
      </c>
      <c r="G1891" s="178">
        <v>3.27</v>
      </c>
      <c r="H1891" s="178">
        <v>4.36</v>
      </c>
      <c r="I1891" s="178">
        <v>4.78</v>
      </c>
      <c r="J1891" s="178">
        <v>4.98</v>
      </c>
      <c r="K1891" s="179">
        <f>MAX(0,((T1891*(365/365))-VLOOKUP(A1891,VBMA!$A:$D,4,0))  /  (T1891* (365/365)   ))</f>
        <v>0.2343921045</v>
      </c>
      <c r="L1891" s="180">
        <f t="shared" ref="L1891:S1891" si="1894">(B1891*(1-$K1891) * (365/365))/100</f>
        <v>0.00689047106</v>
      </c>
      <c r="M1891" s="180">
        <f t="shared" si="1894"/>
        <v>0.007656078955</v>
      </c>
      <c r="N1891" s="180">
        <f t="shared" si="1894"/>
        <v>0.009187294746</v>
      </c>
      <c r="O1891" s="180">
        <f t="shared" si="1894"/>
        <v>0.01301533422</v>
      </c>
      <c r="P1891" s="180">
        <f t="shared" si="1894"/>
        <v>0.02235575055</v>
      </c>
      <c r="Q1891" s="180">
        <f t="shared" si="1894"/>
        <v>0.02503537818</v>
      </c>
      <c r="R1891" s="180">
        <f t="shared" si="1894"/>
        <v>0.03338050425</v>
      </c>
      <c r="S1891" s="180">
        <f t="shared" si="1894"/>
        <v>0.03659605741</v>
      </c>
      <c r="T1891" s="181">
        <f t="shared" si="3"/>
        <v>5.214157303</v>
      </c>
      <c r="U1891" s="182">
        <f t="shared" si="4"/>
        <v>43156</v>
      </c>
      <c r="V1891" s="182">
        <f t="shared" si="5"/>
        <v>43245</v>
      </c>
      <c r="W1891" s="182">
        <f t="shared" si="6"/>
        <v>43337</v>
      </c>
      <c r="X1891" s="181">
        <f t="shared" si="7"/>
        <v>184</v>
      </c>
      <c r="Y1891" s="181">
        <f t="shared" si="8"/>
        <v>273</v>
      </c>
      <c r="Z1891" s="181">
        <f t="shared" si="9"/>
        <v>365</v>
      </c>
      <c r="AA1891" s="155"/>
      <c r="AB1891" s="9"/>
      <c r="AC1891" s="9"/>
      <c r="AD1891" s="9"/>
      <c r="AE1891" s="9"/>
      <c r="AF1891" s="9"/>
      <c r="AG1891" s="9"/>
      <c r="AH1891" s="9"/>
    </row>
    <row r="1892" ht="15.75" customHeight="1">
      <c r="A1892" s="177">
        <v>42971.0</v>
      </c>
      <c r="B1892" s="178">
        <v>0.9</v>
      </c>
      <c r="C1892" s="178">
        <v>1.05</v>
      </c>
      <c r="D1892" s="178">
        <v>1.22</v>
      </c>
      <c r="E1892" s="178">
        <v>1.7</v>
      </c>
      <c r="F1892" s="178">
        <v>2.93</v>
      </c>
      <c r="G1892" s="178">
        <v>3.32</v>
      </c>
      <c r="H1892" s="178">
        <v>4.38</v>
      </c>
      <c r="I1892" s="178">
        <v>4.75</v>
      </c>
      <c r="J1892" s="178">
        <v>4.98</v>
      </c>
      <c r="K1892" s="179">
        <f>MAX(0,((T1892*(365/365))-VLOOKUP(A1892,VBMA!$A:$D,4,0))  /  (T1892* (365/365)   ))</f>
        <v>0.2346767661</v>
      </c>
      <c r="L1892" s="180">
        <f t="shared" ref="L1892:S1892" si="1895">(B1892*(1-$K1892) * (365/365))/100</f>
        <v>0.006887909105</v>
      </c>
      <c r="M1892" s="180">
        <f t="shared" si="1895"/>
        <v>0.008035893956</v>
      </c>
      <c r="N1892" s="180">
        <f t="shared" si="1895"/>
        <v>0.009336943453</v>
      </c>
      <c r="O1892" s="180">
        <f t="shared" si="1895"/>
        <v>0.01301049498</v>
      </c>
      <c r="P1892" s="180">
        <f t="shared" si="1895"/>
        <v>0.02242397075</v>
      </c>
      <c r="Q1892" s="180">
        <f t="shared" si="1895"/>
        <v>0.02540873136</v>
      </c>
      <c r="R1892" s="180">
        <f t="shared" si="1895"/>
        <v>0.03352115764</v>
      </c>
      <c r="S1892" s="180">
        <f t="shared" si="1895"/>
        <v>0.03635285361</v>
      </c>
      <c r="T1892" s="181">
        <f t="shared" si="3"/>
        <v>5.13247191</v>
      </c>
      <c r="U1892" s="182">
        <f t="shared" si="4"/>
        <v>43155</v>
      </c>
      <c r="V1892" s="182">
        <f t="shared" si="5"/>
        <v>43244</v>
      </c>
      <c r="W1892" s="182">
        <f t="shared" si="6"/>
        <v>43336</v>
      </c>
      <c r="X1892" s="181">
        <f t="shared" si="7"/>
        <v>184</v>
      </c>
      <c r="Y1892" s="181">
        <f t="shared" si="8"/>
        <v>273</v>
      </c>
      <c r="Z1892" s="181">
        <f t="shared" si="9"/>
        <v>365</v>
      </c>
      <c r="AA1892" s="155"/>
      <c r="AB1892" s="9"/>
      <c r="AC1892" s="9"/>
      <c r="AD1892" s="9"/>
      <c r="AE1892" s="9"/>
      <c r="AF1892" s="9"/>
      <c r="AG1892" s="9"/>
      <c r="AH1892" s="9"/>
    </row>
    <row r="1893" ht="15.75" customHeight="1">
      <c r="A1893" s="177">
        <v>42970.0</v>
      </c>
      <c r="B1893" s="178">
        <v>0.9</v>
      </c>
      <c r="C1893" s="178">
        <v>1.03</v>
      </c>
      <c r="D1893" s="178">
        <v>1.25</v>
      </c>
      <c r="E1893" s="178">
        <v>1.73</v>
      </c>
      <c r="F1893" s="178">
        <v>2.95</v>
      </c>
      <c r="G1893" s="178">
        <v>3.32</v>
      </c>
      <c r="H1893" s="178">
        <v>4.38</v>
      </c>
      <c r="I1893" s="178">
        <v>4.73</v>
      </c>
      <c r="J1893" s="178">
        <v>4.98</v>
      </c>
      <c r="K1893" s="179">
        <f>MAX(0,((T1893*(365/365))-VLOOKUP(A1893,VBMA!$A:$D,4,0))  /  (T1893* (365/365)   ))</f>
        <v>0.2444711698</v>
      </c>
      <c r="L1893" s="180">
        <f t="shared" ref="L1893:S1893" si="1896">(B1893*(1-$K1893) * (365/365))/100</f>
        <v>0.006799759472</v>
      </c>
      <c r="M1893" s="180">
        <f t="shared" si="1896"/>
        <v>0.007781946951</v>
      </c>
      <c r="N1893" s="180">
        <f t="shared" si="1896"/>
        <v>0.009444110378</v>
      </c>
      <c r="O1893" s="180">
        <f t="shared" si="1896"/>
        <v>0.01307064876</v>
      </c>
      <c r="P1893" s="180">
        <f t="shared" si="1896"/>
        <v>0.02228810049</v>
      </c>
      <c r="Q1893" s="180">
        <f t="shared" si="1896"/>
        <v>0.02508355716</v>
      </c>
      <c r="R1893" s="180">
        <f t="shared" si="1896"/>
        <v>0.03309216276</v>
      </c>
      <c r="S1893" s="180">
        <f t="shared" si="1896"/>
        <v>0.03573651367</v>
      </c>
      <c r="T1893" s="181">
        <f t="shared" si="3"/>
        <v>5.091797753</v>
      </c>
      <c r="U1893" s="182">
        <f t="shared" si="4"/>
        <v>43154</v>
      </c>
      <c r="V1893" s="182">
        <f t="shared" si="5"/>
        <v>43243</v>
      </c>
      <c r="W1893" s="182">
        <f t="shared" si="6"/>
        <v>43335</v>
      </c>
      <c r="X1893" s="181">
        <f t="shared" si="7"/>
        <v>184</v>
      </c>
      <c r="Y1893" s="181">
        <f t="shared" si="8"/>
        <v>273</v>
      </c>
      <c r="Z1893" s="181">
        <f t="shared" si="9"/>
        <v>365</v>
      </c>
      <c r="AA1893" s="155"/>
      <c r="AB1893" s="9"/>
      <c r="AC1893" s="9"/>
      <c r="AD1893" s="9"/>
      <c r="AE1893" s="9"/>
      <c r="AF1893" s="9"/>
      <c r="AG1893" s="9"/>
      <c r="AH1893" s="9"/>
    </row>
    <row r="1894" ht="15.75" customHeight="1">
      <c r="A1894" s="177">
        <v>42969.0</v>
      </c>
      <c r="B1894" s="178">
        <v>0.77</v>
      </c>
      <c r="C1894" s="178">
        <v>0.88</v>
      </c>
      <c r="D1894" s="178">
        <v>1.05</v>
      </c>
      <c r="E1894" s="178">
        <v>1.65</v>
      </c>
      <c r="F1894" s="178">
        <v>2.85</v>
      </c>
      <c r="G1894" s="178">
        <v>3.22</v>
      </c>
      <c r="H1894" s="178">
        <v>4.37</v>
      </c>
      <c r="I1894" s="178">
        <v>4.8</v>
      </c>
      <c r="J1894" s="178">
        <v>4.98</v>
      </c>
      <c r="K1894" s="179">
        <f>MAX(0,((T1894*(365/365))-VLOOKUP(A1894,VBMA!$A:$D,4,0))  /  (T1894* (365/365)   ))</f>
        <v>0.2798161796</v>
      </c>
      <c r="L1894" s="180">
        <f t="shared" ref="L1894:S1894" si="1897">(B1894*(1-$K1894) * (365/365))/100</f>
        <v>0.005545415417</v>
      </c>
      <c r="M1894" s="180">
        <f t="shared" si="1897"/>
        <v>0.006337617619</v>
      </c>
      <c r="N1894" s="180">
        <f t="shared" si="1897"/>
        <v>0.007561930114</v>
      </c>
      <c r="O1894" s="180">
        <f t="shared" si="1897"/>
        <v>0.01188303304</v>
      </c>
      <c r="P1894" s="180">
        <f t="shared" si="1897"/>
        <v>0.02052523888</v>
      </c>
      <c r="Q1894" s="180">
        <f t="shared" si="1897"/>
        <v>0.02318991902</v>
      </c>
      <c r="R1894" s="180">
        <f t="shared" si="1897"/>
        <v>0.03147203295</v>
      </c>
      <c r="S1894" s="180">
        <f t="shared" si="1897"/>
        <v>0.03456882338</v>
      </c>
      <c r="T1894" s="181">
        <f t="shared" si="3"/>
        <v>5.244494382</v>
      </c>
      <c r="U1894" s="182">
        <f t="shared" si="4"/>
        <v>43153</v>
      </c>
      <c r="V1894" s="182">
        <f t="shared" si="5"/>
        <v>43242</v>
      </c>
      <c r="W1894" s="182">
        <f t="shared" si="6"/>
        <v>43334</v>
      </c>
      <c r="X1894" s="181">
        <f t="shared" si="7"/>
        <v>184</v>
      </c>
      <c r="Y1894" s="181">
        <f t="shared" si="8"/>
        <v>273</v>
      </c>
      <c r="Z1894" s="181">
        <f t="shared" si="9"/>
        <v>365</v>
      </c>
      <c r="AA1894" s="155"/>
      <c r="AB1894" s="9"/>
      <c r="AC1894" s="9"/>
      <c r="AD1894" s="9"/>
      <c r="AE1894" s="9"/>
      <c r="AF1894" s="9"/>
      <c r="AG1894" s="9"/>
      <c r="AH1894" s="9"/>
    </row>
    <row r="1895" ht="15.75" customHeight="1">
      <c r="A1895" s="177">
        <v>42968.0</v>
      </c>
      <c r="B1895" s="178">
        <v>0.7</v>
      </c>
      <c r="C1895" s="178">
        <v>0.85</v>
      </c>
      <c r="D1895" s="178">
        <v>1.03</v>
      </c>
      <c r="E1895" s="178">
        <v>1.62</v>
      </c>
      <c r="F1895" s="178">
        <v>2.82</v>
      </c>
      <c r="G1895" s="178">
        <v>3.25</v>
      </c>
      <c r="H1895" s="178">
        <v>4.38</v>
      </c>
      <c r="I1895" s="178">
        <v>4.73</v>
      </c>
      <c r="J1895" s="178">
        <v>4.98</v>
      </c>
      <c r="K1895" s="179">
        <f>MAX(0,((T1895*(365/365))-VLOOKUP(A1895,VBMA!$A:$D,4,0))  /  (T1895* (365/365)   ))</f>
        <v>0.2637178101</v>
      </c>
      <c r="L1895" s="180">
        <f t="shared" ref="L1895:S1895" si="1898">(B1895*(1-$K1895) * (365/365))/100</f>
        <v>0.005153975329</v>
      </c>
      <c r="M1895" s="180">
        <f t="shared" si="1898"/>
        <v>0.006258398614</v>
      </c>
      <c r="N1895" s="180">
        <f t="shared" si="1898"/>
        <v>0.007583706556</v>
      </c>
      <c r="O1895" s="180">
        <f t="shared" si="1898"/>
        <v>0.01192777148</v>
      </c>
      <c r="P1895" s="180">
        <f t="shared" si="1898"/>
        <v>0.02076315776</v>
      </c>
      <c r="Q1895" s="180">
        <f t="shared" si="1898"/>
        <v>0.02392917117</v>
      </c>
      <c r="R1895" s="180">
        <f t="shared" si="1898"/>
        <v>0.03224915992</v>
      </c>
      <c r="S1895" s="180">
        <f t="shared" si="1898"/>
        <v>0.03482614758</v>
      </c>
      <c r="T1895" s="181">
        <f t="shared" si="3"/>
        <v>5.091797753</v>
      </c>
      <c r="U1895" s="182">
        <f t="shared" si="4"/>
        <v>43152</v>
      </c>
      <c r="V1895" s="182">
        <f t="shared" si="5"/>
        <v>43241</v>
      </c>
      <c r="W1895" s="182">
        <f t="shared" si="6"/>
        <v>43333</v>
      </c>
      <c r="X1895" s="181">
        <f t="shared" si="7"/>
        <v>184</v>
      </c>
      <c r="Y1895" s="181">
        <f t="shared" si="8"/>
        <v>273</v>
      </c>
      <c r="Z1895" s="181">
        <f t="shared" si="9"/>
        <v>365</v>
      </c>
      <c r="AA1895" s="155"/>
      <c r="AB1895" s="9"/>
      <c r="AC1895" s="9"/>
      <c r="AD1895" s="9"/>
      <c r="AE1895" s="9"/>
      <c r="AF1895" s="9"/>
      <c r="AG1895" s="9"/>
      <c r="AH1895" s="9"/>
    </row>
    <row r="1896" ht="15.75" customHeight="1">
      <c r="A1896" s="177">
        <v>42965.0</v>
      </c>
      <c r="B1896" s="178">
        <v>0.67</v>
      </c>
      <c r="C1896" s="178">
        <v>0.82</v>
      </c>
      <c r="D1896" s="178">
        <v>1.02</v>
      </c>
      <c r="E1896" s="178">
        <v>1.6</v>
      </c>
      <c r="F1896" s="178">
        <v>2.8</v>
      </c>
      <c r="G1896" s="178">
        <v>3.23</v>
      </c>
      <c r="H1896" s="178">
        <v>4.35</v>
      </c>
      <c r="I1896" s="178">
        <v>4.78</v>
      </c>
      <c r="J1896" s="178">
        <v>4.98</v>
      </c>
      <c r="K1896" s="179">
        <f>MAX(0,((T1896*(365/365))-VLOOKUP(A1896,VBMA!$A:$D,4,0))  /  (T1896* (365/365)   ))</f>
        <v>0.3327583982</v>
      </c>
      <c r="L1896" s="180">
        <f t="shared" ref="L1896:S1896" si="1899">(B1896*(1-$K1896) * (365/365))/100</f>
        <v>0.004470518732</v>
      </c>
      <c r="M1896" s="180">
        <f t="shared" si="1899"/>
        <v>0.005471381135</v>
      </c>
      <c r="N1896" s="180">
        <f t="shared" si="1899"/>
        <v>0.006805864338</v>
      </c>
      <c r="O1896" s="180">
        <f t="shared" si="1899"/>
        <v>0.01067586563</v>
      </c>
      <c r="P1896" s="180">
        <f t="shared" si="1899"/>
        <v>0.01868276485</v>
      </c>
      <c r="Q1896" s="180">
        <f t="shared" si="1899"/>
        <v>0.02155190374</v>
      </c>
      <c r="R1896" s="180">
        <f t="shared" si="1899"/>
        <v>0.02902500968</v>
      </c>
      <c r="S1896" s="180">
        <f t="shared" si="1899"/>
        <v>0.03189414857</v>
      </c>
      <c r="T1896" s="181">
        <f t="shared" si="3"/>
        <v>5.224494382</v>
      </c>
      <c r="U1896" s="182">
        <f t="shared" si="4"/>
        <v>43149</v>
      </c>
      <c r="V1896" s="182">
        <f t="shared" si="5"/>
        <v>43238</v>
      </c>
      <c r="W1896" s="182">
        <f t="shared" si="6"/>
        <v>43330</v>
      </c>
      <c r="X1896" s="181">
        <f t="shared" si="7"/>
        <v>184</v>
      </c>
      <c r="Y1896" s="181">
        <f t="shared" si="8"/>
        <v>273</v>
      </c>
      <c r="Z1896" s="181">
        <f t="shared" si="9"/>
        <v>365</v>
      </c>
      <c r="AA1896" s="155"/>
      <c r="AB1896" s="9"/>
      <c r="AC1896" s="9"/>
      <c r="AD1896" s="9"/>
      <c r="AE1896" s="9"/>
      <c r="AF1896" s="9"/>
      <c r="AG1896" s="9"/>
      <c r="AH1896" s="9"/>
    </row>
    <row r="1897" ht="15.75" customHeight="1">
      <c r="A1897" s="177">
        <v>42964.0</v>
      </c>
      <c r="B1897" s="178">
        <v>0.63</v>
      </c>
      <c r="C1897" s="178">
        <v>0.75</v>
      </c>
      <c r="D1897" s="178">
        <v>0.97</v>
      </c>
      <c r="E1897" s="178">
        <v>1.58</v>
      </c>
      <c r="F1897" s="178">
        <v>2.82</v>
      </c>
      <c r="G1897" s="178">
        <v>3.2</v>
      </c>
      <c r="H1897" s="178">
        <v>4.37</v>
      </c>
      <c r="I1897" s="178">
        <v>4.8</v>
      </c>
      <c r="J1897" s="178">
        <v>4.98</v>
      </c>
      <c r="K1897" s="179">
        <f>MAX(0,((T1897*(365/365))-VLOOKUP(A1897,VBMA!$A:$D,4,0))  /  (T1897* (365/365)   ))</f>
        <v>0.3469341846</v>
      </c>
      <c r="L1897" s="180">
        <f t="shared" ref="L1897:S1897" si="1900">(B1897*(1-$K1897) * (365/365))/100</f>
        <v>0.004114314637</v>
      </c>
      <c r="M1897" s="180">
        <f t="shared" si="1900"/>
        <v>0.004897993616</v>
      </c>
      <c r="N1897" s="180">
        <f t="shared" si="1900"/>
        <v>0.006334738409</v>
      </c>
      <c r="O1897" s="180">
        <f t="shared" si="1900"/>
        <v>0.01031843988</v>
      </c>
      <c r="P1897" s="180">
        <f t="shared" si="1900"/>
        <v>0.01841645599</v>
      </c>
      <c r="Q1897" s="180">
        <f t="shared" si="1900"/>
        <v>0.02089810609</v>
      </c>
      <c r="R1897" s="180">
        <f t="shared" si="1900"/>
        <v>0.02853897613</v>
      </c>
      <c r="S1897" s="180">
        <f t="shared" si="1900"/>
        <v>0.03134715914</v>
      </c>
      <c r="T1897" s="181">
        <f t="shared" si="3"/>
        <v>5.244494382</v>
      </c>
      <c r="U1897" s="182">
        <f t="shared" si="4"/>
        <v>43148</v>
      </c>
      <c r="V1897" s="182">
        <f t="shared" si="5"/>
        <v>43237</v>
      </c>
      <c r="W1897" s="182">
        <f t="shared" si="6"/>
        <v>43329</v>
      </c>
      <c r="X1897" s="181">
        <f t="shared" si="7"/>
        <v>184</v>
      </c>
      <c r="Y1897" s="181">
        <f t="shared" si="8"/>
        <v>273</v>
      </c>
      <c r="Z1897" s="181">
        <f t="shared" si="9"/>
        <v>365</v>
      </c>
      <c r="AA1897" s="155"/>
      <c r="AB1897" s="9"/>
      <c r="AC1897" s="9"/>
      <c r="AD1897" s="9"/>
      <c r="AE1897" s="9"/>
      <c r="AF1897" s="9"/>
      <c r="AG1897" s="9"/>
      <c r="AH1897" s="9"/>
    </row>
    <row r="1898" ht="15.75" customHeight="1">
      <c r="A1898" s="177">
        <v>42963.0</v>
      </c>
      <c r="B1898" s="178">
        <v>0.62</v>
      </c>
      <c r="C1898" s="178">
        <v>0.74</v>
      </c>
      <c r="D1898" s="178">
        <v>0.96</v>
      </c>
      <c r="E1898" s="178">
        <v>1.6</v>
      </c>
      <c r="F1898" s="178">
        <v>2.8</v>
      </c>
      <c r="G1898" s="178">
        <v>3.24</v>
      </c>
      <c r="H1898" s="178">
        <v>4.38</v>
      </c>
      <c r="I1898" s="178">
        <v>4.82</v>
      </c>
      <c r="J1898" s="178">
        <v>4.98</v>
      </c>
      <c r="K1898" s="179">
        <f>MAX(0,((T1898*(365/365))-VLOOKUP(A1898,VBMA!$A:$D,4,0))  /  (T1898* (365/365)   ))</f>
        <v>0.3628232437</v>
      </c>
      <c r="L1898" s="180">
        <f t="shared" ref="L1898:S1898" si="1901">(B1898*(1-$K1898) * (365/365))/100</f>
        <v>0.003950495889</v>
      </c>
      <c r="M1898" s="180">
        <f t="shared" si="1901"/>
        <v>0.004715107996</v>
      </c>
      <c r="N1898" s="180">
        <f t="shared" si="1901"/>
        <v>0.00611689686</v>
      </c>
      <c r="O1898" s="180">
        <f t="shared" si="1901"/>
        <v>0.0101948281</v>
      </c>
      <c r="P1898" s="180">
        <f t="shared" si="1901"/>
        <v>0.01784094918</v>
      </c>
      <c r="Q1898" s="180">
        <f t="shared" si="1901"/>
        <v>0.0206445269</v>
      </c>
      <c r="R1898" s="180">
        <f t="shared" si="1901"/>
        <v>0.02790834192</v>
      </c>
      <c r="S1898" s="180">
        <f t="shared" si="1901"/>
        <v>0.03071191965</v>
      </c>
      <c r="T1898" s="181">
        <f t="shared" si="3"/>
        <v>5.274831461</v>
      </c>
      <c r="U1898" s="182">
        <f t="shared" si="4"/>
        <v>43147</v>
      </c>
      <c r="V1898" s="182">
        <f t="shared" si="5"/>
        <v>43236</v>
      </c>
      <c r="W1898" s="182">
        <f t="shared" si="6"/>
        <v>43328</v>
      </c>
      <c r="X1898" s="181">
        <f t="shared" si="7"/>
        <v>184</v>
      </c>
      <c r="Y1898" s="181">
        <f t="shared" si="8"/>
        <v>273</v>
      </c>
      <c r="Z1898" s="181">
        <f t="shared" si="9"/>
        <v>365</v>
      </c>
      <c r="AA1898" s="155"/>
      <c r="AB1898" s="9"/>
      <c r="AC1898" s="9"/>
      <c r="AD1898" s="9"/>
      <c r="AE1898" s="9"/>
      <c r="AF1898" s="9"/>
      <c r="AG1898" s="9"/>
      <c r="AH1898" s="9"/>
    </row>
    <row r="1899" ht="15.75" customHeight="1">
      <c r="A1899" s="177">
        <v>42962.0</v>
      </c>
      <c r="B1899" s="178">
        <v>0.66</v>
      </c>
      <c r="C1899" s="178">
        <v>0.76</v>
      </c>
      <c r="D1899" s="178">
        <v>0.98</v>
      </c>
      <c r="E1899" s="178">
        <v>1.6</v>
      </c>
      <c r="F1899" s="178">
        <v>2.92</v>
      </c>
      <c r="G1899" s="178">
        <v>3.24</v>
      </c>
      <c r="H1899" s="178">
        <v>4.38</v>
      </c>
      <c r="I1899" s="178">
        <v>4.75</v>
      </c>
      <c r="J1899" s="178">
        <v>4.98</v>
      </c>
      <c r="K1899" s="179">
        <f>MAX(0,((T1899*(365/365))-VLOOKUP(A1899,VBMA!$A:$D,4,0))  /  (T1899* (365/365)   ))</f>
        <v>0.3439808227</v>
      </c>
      <c r="L1899" s="180">
        <f t="shared" ref="L1899:S1899" si="1902">(B1899*(1-$K1899) * (365/365))/100</f>
        <v>0.00432972657</v>
      </c>
      <c r="M1899" s="180">
        <f t="shared" si="1902"/>
        <v>0.004985745747</v>
      </c>
      <c r="N1899" s="180">
        <f t="shared" si="1902"/>
        <v>0.006428987938</v>
      </c>
      <c r="O1899" s="180">
        <f t="shared" si="1902"/>
        <v>0.01049630684</v>
      </c>
      <c r="P1899" s="180">
        <f t="shared" si="1902"/>
        <v>0.01915575998</v>
      </c>
      <c r="Q1899" s="180">
        <f t="shared" si="1902"/>
        <v>0.02125502134</v>
      </c>
      <c r="R1899" s="180">
        <f t="shared" si="1902"/>
        <v>0.02873363997</v>
      </c>
      <c r="S1899" s="180">
        <f t="shared" si="1902"/>
        <v>0.03116091092</v>
      </c>
      <c r="T1899" s="181">
        <f t="shared" si="3"/>
        <v>5.13247191</v>
      </c>
      <c r="U1899" s="182">
        <f t="shared" si="4"/>
        <v>43146</v>
      </c>
      <c r="V1899" s="182">
        <f t="shared" si="5"/>
        <v>43235</v>
      </c>
      <c r="W1899" s="182">
        <f t="shared" si="6"/>
        <v>43327</v>
      </c>
      <c r="X1899" s="181">
        <f t="shared" si="7"/>
        <v>184</v>
      </c>
      <c r="Y1899" s="181">
        <f t="shared" si="8"/>
        <v>273</v>
      </c>
      <c r="Z1899" s="181">
        <f t="shared" si="9"/>
        <v>365</v>
      </c>
      <c r="AA1899" s="155"/>
      <c r="AB1899" s="9"/>
      <c r="AC1899" s="9"/>
      <c r="AD1899" s="9"/>
      <c r="AE1899" s="9"/>
      <c r="AF1899" s="9"/>
      <c r="AG1899" s="9"/>
      <c r="AH1899" s="9"/>
    </row>
    <row r="1900" ht="15.75" customHeight="1">
      <c r="A1900" s="177">
        <v>42961.0</v>
      </c>
      <c r="B1900" s="178">
        <v>0.64</v>
      </c>
      <c r="C1900" s="178">
        <v>0.77</v>
      </c>
      <c r="D1900" s="178">
        <v>0.97</v>
      </c>
      <c r="E1900" s="178">
        <v>1.6</v>
      </c>
      <c r="F1900" s="178">
        <v>2.9</v>
      </c>
      <c r="G1900" s="178">
        <v>3.21</v>
      </c>
      <c r="H1900" s="178">
        <v>4.36</v>
      </c>
      <c r="I1900" s="178">
        <v>4.78</v>
      </c>
      <c r="J1900" s="178">
        <v>4.98</v>
      </c>
      <c r="K1900" s="179">
        <f>MAX(0,((T1900*(365/365))-VLOOKUP(A1900,VBMA!$A:$D,4,0))  /  (T1900* (365/365)   ))</f>
        <v>0.3527237857</v>
      </c>
      <c r="L1900" s="180">
        <f t="shared" ref="L1900:S1900" si="1903">(B1900*(1-$K1900) * (365/365))/100</f>
        <v>0.004142567771</v>
      </c>
      <c r="M1900" s="180">
        <f t="shared" si="1903"/>
        <v>0.00498402685</v>
      </c>
      <c r="N1900" s="180">
        <f t="shared" si="1903"/>
        <v>0.006278579279</v>
      </c>
      <c r="O1900" s="180">
        <f t="shared" si="1903"/>
        <v>0.01035641943</v>
      </c>
      <c r="P1900" s="180">
        <f t="shared" si="1903"/>
        <v>0.01877101021</v>
      </c>
      <c r="Q1900" s="180">
        <f t="shared" si="1903"/>
        <v>0.02077756648</v>
      </c>
      <c r="R1900" s="180">
        <f t="shared" si="1903"/>
        <v>0.02822124294</v>
      </c>
      <c r="S1900" s="180">
        <f t="shared" si="1903"/>
        <v>0.03093980304</v>
      </c>
      <c r="T1900" s="181">
        <f t="shared" si="3"/>
        <v>5.214157303</v>
      </c>
      <c r="U1900" s="182">
        <f t="shared" si="4"/>
        <v>43145</v>
      </c>
      <c r="V1900" s="182">
        <f t="shared" si="5"/>
        <v>43234</v>
      </c>
      <c r="W1900" s="182">
        <f t="shared" si="6"/>
        <v>43326</v>
      </c>
      <c r="X1900" s="181">
        <f t="shared" si="7"/>
        <v>184</v>
      </c>
      <c r="Y1900" s="181">
        <f t="shared" si="8"/>
        <v>273</v>
      </c>
      <c r="Z1900" s="181">
        <f t="shared" si="9"/>
        <v>365</v>
      </c>
      <c r="AA1900" s="155"/>
      <c r="AB1900" s="9"/>
      <c r="AC1900" s="9"/>
      <c r="AD1900" s="9"/>
      <c r="AE1900" s="9"/>
      <c r="AF1900" s="9"/>
      <c r="AG1900" s="9"/>
      <c r="AH1900" s="9"/>
    </row>
    <row r="1901" ht="15.75" customHeight="1">
      <c r="A1901" s="177">
        <v>42958.0</v>
      </c>
      <c r="B1901" s="178">
        <v>0.57</v>
      </c>
      <c r="C1901" s="178">
        <v>0.68</v>
      </c>
      <c r="D1901" s="178">
        <v>0.86</v>
      </c>
      <c r="E1901" s="178">
        <v>1.58</v>
      </c>
      <c r="F1901" s="178">
        <v>2.94</v>
      </c>
      <c r="G1901" s="178">
        <v>3.23</v>
      </c>
      <c r="H1901" s="178">
        <v>4.38</v>
      </c>
      <c r="I1901" s="178">
        <v>4.78</v>
      </c>
      <c r="J1901" s="178">
        <v>4.98</v>
      </c>
      <c r="K1901" s="179">
        <f>MAX(0,((T1901*(365/365))-VLOOKUP(A1901,VBMA!$A:$D,4,0))  /  (T1901* (365/365)   ))</f>
        <v>0.3576565272</v>
      </c>
      <c r="L1901" s="180">
        <f t="shared" ref="L1901:S1901" si="1904">(B1901*(1-$K1901) * (365/365))/100</f>
        <v>0.003661357795</v>
      </c>
      <c r="M1901" s="180">
        <f t="shared" si="1904"/>
        <v>0.004367935615</v>
      </c>
      <c r="N1901" s="180">
        <f t="shared" si="1904"/>
        <v>0.005524153866</v>
      </c>
      <c r="O1901" s="180">
        <f t="shared" si="1904"/>
        <v>0.01014902687</v>
      </c>
      <c r="P1901" s="180">
        <f t="shared" si="1904"/>
        <v>0.0188848981</v>
      </c>
      <c r="Q1901" s="180">
        <f t="shared" si="1904"/>
        <v>0.02074769417</v>
      </c>
      <c r="R1901" s="180">
        <f t="shared" si="1904"/>
        <v>0.02813464411</v>
      </c>
      <c r="S1901" s="180">
        <f t="shared" si="1904"/>
        <v>0.030704018</v>
      </c>
      <c r="T1901" s="181">
        <f t="shared" si="3"/>
        <v>5.193483146</v>
      </c>
      <c r="U1901" s="182">
        <f t="shared" si="4"/>
        <v>43142</v>
      </c>
      <c r="V1901" s="182">
        <f t="shared" si="5"/>
        <v>43231</v>
      </c>
      <c r="W1901" s="182">
        <f t="shared" si="6"/>
        <v>43323</v>
      </c>
      <c r="X1901" s="181">
        <f t="shared" si="7"/>
        <v>184</v>
      </c>
      <c r="Y1901" s="181">
        <f t="shared" si="8"/>
        <v>273</v>
      </c>
      <c r="Z1901" s="181">
        <f t="shared" si="9"/>
        <v>365</v>
      </c>
      <c r="AA1901" s="155"/>
      <c r="AB1901" s="9"/>
      <c r="AC1901" s="9"/>
      <c r="AD1901" s="9"/>
      <c r="AE1901" s="9"/>
      <c r="AF1901" s="9"/>
      <c r="AG1901" s="9"/>
      <c r="AH1901" s="9"/>
    </row>
    <row r="1902" ht="15.75" customHeight="1">
      <c r="A1902" s="177">
        <v>42957.0</v>
      </c>
      <c r="B1902" s="178">
        <v>0.57</v>
      </c>
      <c r="C1902" s="178">
        <v>0.68</v>
      </c>
      <c r="D1902" s="178">
        <v>0.86</v>
      </c>
      <c r="E1902" s="178">
        <v>1.58</v>
      </c>
      <c r="F1902" s="178">
        <v>2.95</v>
      </c>
      <c r="G1902" s="178">
        <v>3.26</v>
      </c>
      <c r="H1902" s="178">
        <v>4.42</v>
      </c>
      <c r="I1902" s="178">
        <v>4.9</v>
      </c>
      <c r="J1902" s="178">
        <v>5.02</v>
      </c>
      <c r="K1902" s="179">
        <f>MAX(0,((T1902*(365/365))-VLOOKUP(A1902,VBMA!$A:$D,4,0))  /  (T1902* (365/365)   ))</f>
        <v>0.3832673968</v>
      </c>
      <c r="L1902" s="180">
        <f t="shared" ref="L1902:S1902" si="1905">(B1902*(1-$K1902) * (365/365))/100</f>
        <v>0.003515375838</v>
      </c>
      <c r="M1902" s="180">
        <f t="shared" si="1905"/>
        <v>0.004193781702</v>
      </c>
      <c r="N1902" s="180">
        <f t="shared" si="1905"/>
        <v>0.005303900387</v>
      </c>
      <c r="O1902" s="180">
        <f t="shared" si="1905"/>
        <v>0.00974437513</v>
      </c>
      <c r="P1902" s="180">
        <f t="shared" si="1905"/>
        <v>0.01819361179</v>
      </c>
      <c r="Q1902" s="180">
        <f t="shared" si="1905"/>
        <v>0.02010548286</v>
      </c>
      <c r="R1902" s="180">
        <f t="shared" si="1905"/>
        <v>0.02725958106</v>
      </c>
      <c r="S1902" s="180">
        <f t="shared" si="1905"/>
        <v>0.03021989756</v>
      </c>
      <c r="T1902" s="181">
        <f t="shared" si="3"/>
        <v>5.396179775</v>
      </c>
      <c r="U1902" s="182">
        <f t="shared" si="4"/>
        <v>43141</v>
      </c>
      <c r="V1902" s="182">
        <f t="shared" si="5"/>
        <v>43230</v>
      </c>
      <c r="W1902" s="182">
        <f t="shared" si="6"/>
        <v>43322</v>
      </c>
      <c r="X1902" s="181">
        <f t="shared" si="7"/>
        <v>184</v>
      </c>
      <c r="Y1902" s="181">
        <f t="shared" si="8"/>
        <v>273</v>
      </c>
      <c r="Z1902" s="181">
        <f t="shared" si="9"/>
        <v>365</v>
      </c>
      <c r="AA1902" s="155"/>
      <c r="AB1902" s="9"/>
      <c r="AC1902" s="9"/>
      <c r="AD1902" s="9"/>
      <c r="AE1902" s="9"/>
      <c r="AF1902" s="9"/>
      <c r="AG1902" s="9"/>
      <c r="AH1902" s="9"/>
    </row>
    <row r="1903" ht="15.75" customHeight="1">
      <c r="A1903" s="177">
        <v>42956.0</v>
      </c>
      <c r="B1903" s="178">
        <v>0.63</v>
      </c>
      <c r="C1903" s="178">
        <v>0.73</v>
      </c>
      <c r="D1903" s="178">
        <v>0.9</v>
      </c>
      <c r="E1903" s="178">
        <v>1.63</v>
      </c>
      <c r="F1903" s="178">
        <v>2.95</v>
      </c>
      <c r="G1903" s="178">
        <v>3.28</v>
      </c>
      <c r="H1903" s="178">
        <v>4.38</v>
      </c>
      <c r="I1903" s="178">
        <v>4.78</v>
      </c>
      <c r="J1903" s="178">
        <v>4.98</v>
      </c>
      <c r="K1903" s="179">
        <f>MAX(0,((T1903*(365/365))-VLOOKUP(A1903,VBMA!$A:$D,4,0))  /  (T1903* (365/365)   ))</f>
        <v>0.3591969192</v>
      </c>
      <c r="L1903" s="180">
        <f t="shared" ref="L1903:S1903" si="1906">(B1903*(1-$K1903) * (365/365))/100</f>
        <v>0.004037059409</v>
      </c>
      <c r="M1903" s="180">
        <f t="shared" si="1906"/>
        <v>0.00467786249</v>
      </c>
      <c r="N1903" s="180">
        <f t="shared" si="1906"/>
        <v>0.005767227727</v>
      </c>
      <c r="O1903" s="180">
        <f t="shared" si="1906"/>
        <v>0.01044509022</v>
      </c>
      <c r="P1903" s="180">
        <f t="shared" si="1906"/>
        <v>0.01890369088</v>
      </c>
      <c r="Q1903" s="180">
        <f t="shared" si="1906"/>
        <v>0.02101834105</v>
      </c>
      <c r="R1903" s="180">
        <f t="shared" si="1906"/>
        <v>0.02806717494</v>
      </c>
      <c r="S1903" s="180">
        <f t="shared" si="1906"/>
        <v>0.03063038726</v>
      </c>
      <c r="T1903" s="181">
        <f t="shared" si="3"/>
        <v>5.193483146</v>
      </c>
      <c r="U1903" s="182">
        <f t="shared" si="4"/>
        <v>43140</v>
      </c>
      <c r="V1903" s="182">
        <f t="shared" si="5"/>
        <v>43229</v>
      </c>
      <c r="W1903" s="182">
        <f t="shared" si="6"/>
        <v>43321</v>
      </c>
      <c r="X1903" s="181">
        <f t="shared" si="7"/>
        <v>184</v>
      </c>
      <c r="Y1903" s="181">
        <f t="shared" si="8"/>
        <v>273</v>
      </c>
      <c r="Z1903" s="181">
        <f t="shared" si="9"/>
        <v>365</v>
      </c>
      <c r="AA1903" s="155"/>
      <c r="AB1903" s="9"/>
      <c r="AC1903" s="9"/>
      <c r="AD1903" s="9"/>
      <c r="AE1903" s="9"/>
      <c r="AF1903" s="9"/>
      <c r="AG1903" s="9"/>
      <c r="AH1903" s="9"/>
    </row>
    <row r="1904" ht="15.75" customHeight="1">
      <c r="A1904" s="177">
        <v>42955.0</v>
      </c>
      <c r="B1904" s="178">
        <v>0.58</v>
      </c>
      <c r="C1904" s="178">
        <v>0.7</v>
      </c>
      <c r="D1904" s="178">
        <v>0.92</v>
      </c>
      <c r="E1904" s="178">
        <v>1.58</v>
      </c>
      <c r="F1904" s="178">
        <v>2.93</v>
      </c>
      <c r="G1904" s="178">
        <v>3.25</v>
      </c>
      <c r="H1904" s="178">
        <v>4.38</v>
      </c>
      <c r="I1904" s="178">
        <v>4.8</v>
      </c>
      <c r="J1904" s="178">
        <v>5.0</v>
      </c>
      <c r="K1904" s="179">
        <f>MAX(0,((T1904*(365/365))-VLOOKUP(A1904,VBMA!$A:$D,4,0))  /  (T1904* (365/365)   ))</f>
        <v>0.3695260175</v>
      </c>
      <c r="L1904" s="180">
        <f t="shared" ref="L1904:S1904" si="1907">(B1904*(1-$K1904) * (365/365))/100</f>
        <v>0.003656749098</v>
      </c>
      <c r="M1904" s="180">
        <f t="shared" si="1907"/>
        <v>0.004413317877</v>
      </c>
      <c r="N1904" s="180">
        <f t="shared" si="1907"/>
        <v>0.005800360639</v>
      </c>
      <c r="O1904" s="180">
        <f t="shared" si="1907"/>
        <v>0.009961488923</v>
      </c>
      <c r="P1904" s="180">
        <f t="shared" si="1907"/>
        <v>0.01847288769</v>
      </c>
      <c r="Q1904" s="180">
        <f t="shared" si="1907"/>
        <v>0.02049040443</v>
      </c>
      <c r="R1904" s="180">
        <f t="shared" si="1907"/>
        <v>0.02761476043</v>
      </c>
      <c r="S1904" s="180">
        <f t="shared" si="1907"/>
        <v>0.03026275116</v>
      </c>
      <c r="T1904" s="181">
        <f t="shared" si="3"/>
        <v>5.234157303</v>
      </c>
      <c r="U1904" s="182">
        <f t="shared" si="4"/>
        <v>43139</v>
      </c>
      <c r="V1904" s="182">
        <f t="shared" si="5"/>
        <v>43228</v>
      </c>
      <c r="W1904" s="182">
        <f t="shared" si="6"/>
        <v>43320</v>
      </c>
      <c r="X1904" s="181">
        <f t="shared" si="7"/>
        <v>184</v>
      </c>
      <c r="Y1904" s="181">
        <f t="shared" si="8"/>
        <v>273</v>
      </c>
      <c r="Z1904" s="181">
        <f t="shared" si="9"/>
        <v>365</v>
      </c>
      <c r="AA1904" s="155"/>
      <c r="AB1904" s="9"/>
      <c r="AC1904" s="9"/>
      <c r="AD1904" s="9"/>
      <c r="AE1904" s="9"/>
      <c r="AF1904" s="9"/>
      <c r="AG1904" s="9"/>
      <c r="AH1904" s="9"/>
    </row>
    <row r="1905" ht="15.75" customHeight="1">
      <c r="A1905" s="177">
        <v>42954.0</v>
      </c>
      <c r="B1905" s="178">
        <v>0.56</v>
      </c>
      <c r="C1905" s="178">
        <v>0.68</v>
      </c>
      <c r="D1905" s="178">
        <v>0.9</v>
      </c>
      <c r="E1905" s="178">
        <v>1.62</v>
      </c>
      <c r="F1905" s="178">
        <v>2.9</v>
      </c>
      <c r="G1905" s="178">
        <v>3.28</v>
      </c>
      <c r="H1905" s="178">
        <v>4.36</v>
      </c>
      <c r="I1905" s="178">
        <v>4.8</v>
      </c>
      <c r="J1905" s="178">
        <v>4.98</v>
      </c>
      <c r="K1905" s="179">
        <f>MAX(0,((T1905*(365/365))-VLOOKUP(A1905,VBMA!$A:$D,4,0))  /  (T1905* (365/365)   ))</f>
        <v>0.3756222203</v>
      </c>
      <c r="L1905" s="180">
        <f t="shared" ref="L1905:S1905" si="1908">(B1905*(1-$K1905) * (365/365))/100</f>
        <v>0.003496515566</v>
      </c>
      <c r="M1905" s="180">
        <f t="shared" si="1908"/>
        <v>0.004245768902</v>
      </c>
      <c r="N1905" s="180">
        <f t="shared" si="1908"/>
        <v>0.005619400017</v>
      </c>
      <c r="O1905" s="180">
        <f t="shared" si="1908"/>
        <v>0.01011492003</v>
      </c>
      <c r="P1905" s="180">
        <f t="shared" si="1908"/>
        <v>0.01810695561</v>
      </c>
      <c r="Q1905" s="180">
        <f t="shared" si="1908"/>
        <v>0.02047959117</v>
      </c>
      <c r="R1905" s="180">
        <f t="shared" si="1908"/>
        <v>0.02722287119</v>
      </c>
      <c r="S1905" s="180">
        <f t="shared" si="1908"/>
        <v>0.02997013342</v>
      </c>
      <c r="T1905" s="181">
        <f t="shared" si="3"/>
        <v>5.254831461</v>
      </c>
      <c r="U1905" s="182">
        <f t="shared" si="4"/>
        <v>43138</v>
      </c>
      <c r="V1905" s="182">
        <f t="shared" si="5"/>
        <v>43227</v>
      </c>
      <c r="W1905" s="182">
        <f t="shared" si="6"/>
        <v>43319</v>
      </c>
      <c r="X1905" s="181">
        <f t="shared" si="7"/>
        <v>184</v>
      </c>
      <c r="Y1905" s="181">
        <f t="shared" si="8"/>
        <v>273</v>
      </c>
      <c r="Z1905" s="181">
        <f t="shared" si="9"/>
        <v>365</v>
      </c>
      <c r="AA1905" s="155"/>
      <c r="AB1905" s="9"/>
      <c r="AC1905" s="9"/>
      <c r="AD1905" s="9"/>
      <c r="AE1905" s="9"/>
      <c r="AF1905" s="9"/>
      <c r="AG1905" s="9"/>
      <c r="AH1905" s="9"/>
    </row>
    <row r="1906" ht="15.75" customHeight="1">
      <c r="A1906" s="177">
        <v>42951.0</v>
      </c>
      <c r="B1906" s="178">
        <v>0.54</v>
      </c>
      <c r="C1906" s="178">
        <v>0.68</v>
      </c>
      <c r="D1906" s="178">
        <v>0.82</v>
      </c>
      <c r="E1906" s="178">
        <v>1.6</v>
      </c>
      <c r="F1906" s="178">
        <v>2.88</v>
      </c>
      <c r="G1906" s="178">
        <v>3.28</v>
      </c>
      <c r="H1906" s="178">
        <v>4.36</v>
      </c>
      <c r="I1906" s="178">
        <v>4.8</v>
      </c>
      <c r="J1906" s="178">
        <v>4.98</v>
      </c>
      <c r="K1906" s="179">
        <f>MAX(0,((T1906*(365/365))-VLOOKUP(A1906,VBMA!$A:$D,4,0))  /  (T1906* (365/365)   ))</f>
        <v>0.38095065</v>
      </c>
      <c r="L1906" s="180">
        <f t="shared" ref="L1906:S1906" si="1909">(B1906*(1-$K1906) * (365/365))/100</f>
        <v>0.00334286649</v>
      </c>
      <c r="M1906" s="180">
        <f t="shared" si="1909"/>
        <v>0.00420953558</v>
      </c>
      <c r="N1906" s="180">
        <f t="shared" si="1909"/>
        <v>0.00507620467</v>
      </c>
      <c r="O1906" s="180">
        <f t="shared" si="1909"/>
        <v>0.0099047896</v>
      </c>
      <c r="P1906" s="180">
        <f t="shared" si="1909"/>
        <v>0.01782862128</v>
      </c>
      <c r="Q1906" s="180">
        <f t="shared" si="1909"/>
        <v>0.02030481868</v>
      </c>
      <c r="R1906" s="180">
        <f t="shared" si="1909"/>
        <v>0.02699055166</v>
      </c>
      <c r="S1906" s="180">
        <f t="shared" si="1909"/>
        <v>0.0297143688</v>
      </c>
      <c r="T1906" s="181">
        <f t="shared" si="3"/>
        <v>5.254831461</v>
      </c>
      <c r="U1906" s="182">
        <f t="shared" si="4"/>
        <v>43135</v>
      </c>
      <c r="V1906" s="182">
        <f t="shared" si="5"/>
        <v>43224</v>
      </c>
      <c r="W1906" s="182">
        <f t="shared" si="6"/>
        <v>43316</v>
      </c>
      <c r="X1906" s="181">
        <f t="shared" si="7"/>
        <v>184</v>
      </c>
      <c r="Y1906" s="181">
        <f t="shared" si="8"/>
        <v>273</v>
      </c>
      <c r="Z1906" s="181">
        <f t="shared" si="9"/>
        <v>365</v>
      </c>
      <c r="AA1906" s="155"/>
      <c r="AB1906" s="9"/>
      <c r="AC1906" s="9"/>
      <c r="AD1906" s="9"/>
      <c r="AE1906" s="9"/>
      <c r="AF1906" s="9"/>
      <c r="AG1906" s="9"/>
      <c r="AH1906" s="9"/>
    </row>
    <row r="1907" ht="15.75" customHeight="1">
      <c r="A1907" s="177">
        <v>42950.0</v>
      </c>
      <c r="B1907" s="178">
        <v>0.63</v>
      </c>
      <c r="C1907" s="178">
        <v>0.75</v>
      </c>
      <c r="D1907" s="178">
        <v>1.02</v>
      </c>
      <c r="E1907" s="178">
        <v>1.75</v>
      </c>
      <c r="F1907" s="178">
        <v>2.95</v>
      </c>
      <c r="G1907" s="178">
        <v>3.33</v>
      </c>
      <c r="H1907" s="178">
        <v>4.38</v>
      </c>
      <c r="I1907" s="178">
        <v>4.75</v>
      </c>
      <c r="J1907" s="178">
        <v>4.98</v>
      </c>
      <c r="K1907" s="179">
        <f>MAX(0,((T1907*(365/365))-VLOOKUP(A1907,VBMA!$A:$D,4,0))  /  (T1907* (365/365)   ))</f>
        <v>0.3695045864</v>
      </c>
      <c r="L1907" s="180">
        <f t="shared" ref="L1907:S1907" si="1910">(B1907*(1-$K1907) * (365/365))/100</f>
        <v>0.003972121106</v>
      </c>
      <c r="M1907" s="180">
        <f t="shared" si="1910"/>
        <v>0.004728715602</v>
      </c>
      <c r="N1907" s="180">
        <f t="shared" si="1910"/>
        <v>0.006431053219</v>
      </c>
      <c r="O1907" s="180">
        <f t="shared" si="1910"/>
        <v>0.01103366974</v>
      </c>
      <c r="P1907" s="180">
        <f t="shared" si="1910"/>
        <v>0.0185996147</v>
      </c>
      <c r="Q1907" s="180">
        <f t="shared" si="1910"/>
        <v>0.02099549727</v>
      </c>
      <c r="R1907" s="180">
        <f t="shared" si="1910"/>
        <v>0.02761569912</v>
      </c>
      <c r="S1907" s="180">
        <f t="shared" si="1910"/>
        <v>0.02994853215</v>
      </c>
      <c r="T1907" s="181">
        <f t="shared" si="3"/>
        <v>5.13247191</v>
      </c>
      <c r="U1907" s="182">
        <f t="shared" si="4"/>
        <v>43134</v>
      </c>
      <c r="V1907" s="182">
        <f t="shared" si="5"/>
        <v>43223</v>
      </c>
      <c r="W1907" s="182">
        <f t="shared" si="6"/>
        <v>43315</v>
      </c>
      <c r="X1907" s="181">
        <f t="shared" si="7"/>
        <v>184</v>
      </c>
      <c r="Y1907" s="181">
        <f t="shared" si="8"/>
        <v>273</v>
      </c>
      <c r="Z1907" s="181">
        <f t="shared" si="9"/>
        <v>365</v>
      </c>
      <c r="AA1907" s="155"/>
      <c r="AB1907" s="9"/>
      <c r="AC1907" s="9"/>
      <c r="AD1907" s="9"/>
      <c r="AE1907" s="9"/>
      <c r="AF1907" s="9"/>
      <c r="AG1907" s="9"/>
      <c r="AH1907" s="9"/>
    </row>
    <row r="1908" ht="15.75" customHeight="1">
      <c r="A1908" s="177">
        <v>42949.0</v>
      </c>
      <c r="B1908" s="178">
        <v>0.65</v>
      </c>
      <c r="C1908" s="178">
        <v>0.73</v>
      </c>
      <c r="D1908" s="178">
        <v>1.0</v>
      </c>
      <c r="E1908" s="178">
        <v>1.8</v>
      </c>
      <c r="F1908" s="178">
        <v>2.98</v>
      </c>
      <c r="G1908" s="178">
        <v>3.4</v>
      </c>
      <c r="H1908" s="178">
        <v>4.38</v>
      </c>
      <c r="I1908" s="178">
        <v>4.83</v>
      </c>
      <c r="J1908" s="178">
        <v>5.0</v>
      </c>
      <c r="K1908" s="179">
        <f>MAX(0,((T1908*(365/365))-VLOOKUP(A1908,VBMA!$A:$D,4,0))  /  (T1908* (365/365)   ))</f>
        <v>0.3873660534</v>
      </c>
      <c r="L1908" s="180">
        <f t="shared" ref="L1908:S1908" si="1911">(B1908*(1-$K1908) * (365/365))/100</f>
        <v>0.003982120653</v>
      </c>
      <c r="M1908" s="180">
        <f t="shared" si="1911"/>
        <v>0.00447222781</v>
      </c>
      <c r="N1908" s="180">
        <f t="shared" si="1911"/>
        <v>0.006126339466</v>
      </c>
      <c r="O1908" s="180">
        <f t="shared" si="1911"/>
        <v>0.01102741104</v>
      </c>
      <c r="P1908" s="180">
        <f t="shared" si="1911"/>
        <v>0.01825649161</v>
      </c>
      <c r="Q1908" s="180">
        <f t="shared" si="1911"/>
        <v>0.02082955418</v>
      </c>
      <c r="R1908" s="180">
        <f t="shared" si="1911"/>
        <v>0.02683336686</v>
      </c>
      <c r="S1908" s="180">
        <f t="shared" si="1911"/>
        <v>0.02959021962</v>
      </c>
      <c r="T1908" s="181">
        <f t="shared" si="3"/>
        <v>5.295168539</v>
      </c>
      <c r="U1908" s="182">
        <f t="shared" si="4"/>
        <v>43133</v>
      </c>
      <c r="V1908" s="182">
        <f t="shared" si="5"/>
        <v>43222</v>
      </c>
      <c r="W1908" s="182">
        <f t="shared" si="6"/>
        <v>43314</v>
      </c>
      <c r="X1908" s="181">
        <f t="shared" si="7"/>
        <v>184</v>
      </c>
      <c r="Y1908" s="181">
        <f t="shared" si="8"/>
        <v>273</v>
      </c>
      <c r="Z1908" s="181">
        <f t="shared" si="9"/>
        <v>365</v>
      </c>
      <c r="AA1908" s="155"/>
      <c r="AB1908" s="9"/>
      <c r="AC1908" s="9"/>
      <c r="AD1908" s="9"/>
      <c r="AE1908" s="9"/>
      <c r="AF1908" s="9"/>
      <c r="AG1908" s="9"/>
      <c r="AH1908" s="9"/>
    </row>
    <row r="1909" ht="15.75" customHeight="1">
      <c r="A1909" s="177">
        <v>42948.0</v>
      </c>
      <c r="B1909" s="178">
        <v>0.67</v>
      </c>
      <c r="C1909" s="178">
        <v>0.78</v>
      </c>
      <c r="D1909" s="178">
        <v>1.07</v>
      </c>
      <c r="E1909" s="178">
        <v>1.83</v>
      </c>
      <c r="F1909" s="178">
        <v>2.97</v>
      </c>
      <c r="G1909" s="178">
        <v>3.38</v>
      </c>
      <c r="H1909" s="178">
        <v>4.38</v>
      </c>
      <c r="I1909" s="178">
        <v>4.84</v>
      </c>
      <c r="J1909" s="178">
        <v>4.98</v>
      </c>
      <c r="K1909" s="179">
        <f>MAX(0,((T1909*(365/365))-VLOOKUP(A1909,VBMA!$A:$D,4,0))  /  (T1909* (365/365)   ))</f>
        <v>0.3900862433</v>
      </c>
      <c r="L1909" s="180">
        <f t="shared" ref="L1909:S1909" si="1912">(B1909*(1-$K1909) * (365/365))/100</f>
        <v>0.00408642217</v>
      </c>
      <c r="M1909" s="180">
        <f t="shared" si="1912"/>
        <v>0.004757327302</v>
      </c>
      <c r="N1909" s="180">
        <f t="shared" si="1912"/>
        <v>0.006526077196</v>
      </c>
      <c r="O1909" s="180">
        <f t="shared" si="1912"/>
        <v>0.01116142175</v>
      </c>
      <c r="P1909" s="180">
        <f t="shared" si="1912"/>
        <v>0.01811443857</v>
      </c>
      <c r="Q1909" s="180">
        <f t="shared" si="1912"/>
        <v>0.02061508498</v>
      </c>
      <c r="R1909" s="180">
        <f t="shared" si="1912"/>
        <v>0.02671422254</v>
      </c>
      <c r="S1909" s="180">
        <f t="shared" si="1912"/>
        <v>0.02951982582</v>
      </c>
      <c r="T1909" s="181">
        <f t="shared" si="3"/>
        <v>5.315505618</v>
      </c>
      <c r="U1909" s="182">
        <f t="shared" si="4"/>
        <v>43132</v>
      </c>
      <c r="V1909" s="182">
        <f t="shared" si="5"/>
        <v>43221</v>
      </c>
      <c r="W1909" s="182">
        <f t="shared" si="6"/>
        <v>43313</v>
      </c>
      <c r="X1909" s="181">
        <f t="shared" si="7"/>
        <v>184</v>
      </c>
      <c r="Y1909" s="181">
        <f t="shared" si="8"/>
        <v>273</v>
      </c>
      <c r="Z1909" s="181">
        <f t="shared" si="9"/>
        <v>365</v>
      </c>
      <c r="AA1909" s="155"/>
      <c r="AB1909" s="9"/>
      <c r="AC1909" s="9"/>
      <c r="AD1909" s="9"/>
      <c r="AE1909" s="9"/>
      <c r="AF1909" s="9"/>
      <c r="AG1909" s="9"/>
      <c r="AH1909" s="9"/>
    </row>
    <row r="1910" ht="15.75" customHeight="1">
      <c r="A1910" s="177">
        <v>42947.0</v>
      </c>
      <c r="B1910" s="178">
        <v>0.54</v>
      </c>
      <c r="C1910" s="178">
        <v>0.7</v>
      </c>
      <c r="D1910" s="178">
        <v>0.92</v>
      </c>
      <c r="E1910" s="178">
        <v>1.78</v>
      </c>
      <c r="F1910" s="178">
        <v>2.96</v>
      </c>
      <c r="G1910" s="178">
        <v>3.46</v>
      </c>
      <c r="H1910" s="178">
        <v>4.38</v>
      </c>
      <c r="I1910" s="178">
        <v>4.88</v>
      </c>
      <c r="J1910" s="178">
        <v>5.0</v>
      </c>
      <c r="K1910" s="179">
        <f>MAX(0,((T1910*(365/365))-VLOOKUP(A1910,VBMA!$A:$D,4,0))  /  (T1910* (365/365)   ))</f>
        <v>0.394491438</v>
      </c>
      <c r="L1910" s="180">
        <f t="shared" ref="L1910:S1910" si="1913">(B1910*(1-$K1910) * (365/365))/100</f>
        <v>0.003269746235</v>
      </c>
      <c r="M1910" s="180">
        <f t="shared" si="1913"/>
        <v>0.004238559934</v>
      </c>
      <c r="N1910" s="180">
        <f t="shared" si="1913"/>
        <v>0.00557067877</v>
      </c>
      <c r="O1910" s="180">
        <f t="shared" si="1913"/>
        <v>0.0107780524</v>
      </c>
      <c r="P1910" s="180">
        <f t="shared" si="1913"/>
        <v>0.01792305344</v>
      </c>
      <c r="Q1910" s="180">
        <f t="shared" si="1913"/>
        <v>0.02095059625</v>
      </c>
      <c r="R1910" s="180">
        <f t="shared" si="1913"/>
        <v>0.02652127502</v>
      </c>
      <c r="S1910" s="180">
        <f t="shared" si="1913"/>
        <v>0.02954881783</v>
      </c>
      <c r="T1910" s="181">
        <f t="shared" si="3"/>
        <v>5.385555556</v>
      </c>
      <c r="U1910" s="182">
        <f t="shared" si="4"/>
        <v>43131</v>
      </c>
      <c r="V1910" s="182">
        <f t="shared" si="5"/>
        <v>43221</v>
      </c>
      <c r="W1910" s="182">
        <f t="shared" si="6"/>
        <v>43312</v>
      </c>
      <c r="X1910" s="181">
        <f t="shared" si="7"/>
        <v>184</v>
      </c>
      <c r="Y1910" s="181">
        <f t="shared" si="8"/>
        <v>274</v>
      </c>
      <c r="Z1910" s="181">
        <f t="shared" si="9"/>
        <v>365</v>
      </c>
      <c r="AA1910" s="155"/>
      <c r="AB1910" s="9"/>
      <c r="AC1910" s="9"/>
      <c r="AD1910" s="9"/>
      <c r="AE1910" s="9"/>
      <c r="AF1910" s="9"/>
      <c r="AG1910" s="9"/>
      <c r="AH1910" s="9"/>
    </row>
    <row r="1911" ht="15.75" customHeight="1">
      <c r="A1911" s="177">
        <v>42944.0</v>
      </c>
      <c r="B1911" s="178">
        <v>0.58</v>
      </c>
      <c r="C1911" s="178">
        <v>0.75</v>
      </c>
      <c r="D1911" s="178">
        <v>0.98</v>
      </c>
      <c r="E1911" s="178">
        <v>1.87</v>
      </c>
      <c r="F1911" s="178">
        <v>3.02</v>
      </c>
      <c r="G1911" s="178">
        <v>3.48</v>
      </c>
      <c r="H1911" s="178">
        <v>4.38</v>
      </c>
      <c r="I1911" s="178">
        <v>4.78</v>
      </c>
      <c r="J1911" s="178">
        <v>4.98</v>
      </c>
      <c r="K1911" s="179">
        <f>MAX(0,((T1911*(365/365))-VLOOKUP(A1911,VBMA!$A:$D,4,0))  /  (T1911* (365/365)   ))</f>
        <v>0.3710030004</v>
      </c>
      <c r="L1911" s="180">
        <f t="shared" ref="L1911:S1911" si="1914">(B1911*(1-$K1911) * (365/365))/100</f>
        <v>0.003648182598</v>
      </c>
      <c r="M1911" s="180">
        <f t="shared" si="1914"/>
        <v>0.004717477497</v>
      </c>
      <c r="N1911" s="180">
        <f t="shared" si="1914"/>
        <v>0.006164170596</v>
      </c>
      <c r="O1911" s="180">
        <f t="shared" si="1914"/>
        <v>0.01176224389</v>
      </c>
      <c r="P1911" s="180">
        <f t="shared" si="1914"/>
        <v>0.01899570939</v>
      </c>
      <c r="Q1911" s="180">
        <f t="shared" si="1914"/>
        <v>0.02188909559</v>
      </c>
      <c r="R1911" s="180">
        <f t="shared" si="1914"/>
        <v>0.02755006858</v>
      </c>
      <c r="S1911" s="180">
        <f t="shared" si="1914"/>
        <v>0.03006605658</v>
      </c>
      <c r="T1911" s="181">
        <f t="shared" si="3"/>
        <v>5.184444444</v>
      </c>
      <c r="U1911" s="182">
        <f t="shared" si="4"/>
        <v>43128</v>
      </c>
      <c r="V1911" s="182">
        <f t="shared" si="5"/>
        <v>43218</v>
      </c>
      <c r="W1911" s="182">
        <f t="shared" si="6"/>
        <v>43309</v>
      </c>
      <c r="X1911" s="181">
        <f t="shared" si="7"/>
        <v>184</v>
      </c>
      <c r="Y1911" s="181">
        <f t="shared" si="8"/>
        <v>274</v>
      </c>
      <c r="Z1911" s="181">
        <f t="shared" si="9"/>
        <v>365</v>
      </c>
      <c r="AA1911" s="155"/>
      <c r="AB1911" s="9"/>
      <c r="AC1911" s="9"/>
      <c r="AD1911" s="9"/>
      <c r="AE1911" s="9"/>
      <c r="AF1911" s="9"/>
      <c r="AG1911" s="9"/>
      <c r="AH1911" s="9"/>
    </row>
    <row r="1912" ht="15.75" customHeight="1">
      <c r="A1912" s="177">
        <v>42943.0</v>
      </c>
      <c r="B1912" s="178">
        <v>0.6</v>
      </c>
      <c r="C1912" s="178">
        <v>0.75</v>
      </c>
      <c r="D1912" s="178">
        <v>1.05</v>
      </c>
      <c r="E1912" s="178">
        <v>1.93</v>
      </c>
      <c r="F1912" s="178">
        <v>3.05</v>
      </c>
      <c r="G1912" s="178">
        <v>3.58</v>
      </c>
      <c r="H1912" s="178">
        <v>4.38</v>
      </c>
      <c r="I1912" s="178">
        <v>4.84</v>
      </c>
      <c r="J1912" s="178">
        <v>4.98</v>
      </c>
      <c r="K1912" s="179">
        <f>MAX(0,((T1912*(365/365))-VLOOKUP(A1912,VBMA!$A:$D,4,0))  /  (T1912* (365/365)   ))</f>
        <v>0.3853097642</v>
      </c>
      <c r="L1912" s="180">
        <f t="shared" ref="L1912:S1912" si="1915">(B1912*(1-$K1912) * (365/365))/100</f>
        <v>0.003688141415</v>
      </c>
      <c r="M1912" s="180">
        <f t="shared" si="1915"/>
        <v>0.004610176769</v>
      </c>
      <c r="N1912" s="180">
        <f t="shared" si="1915"/>
        <v>0.006454247476</v>
      </c>
      <c r="O1912" s="180">
        <f t="shared" si="1915"/>
        <v>0.01186352155</v>
      </c>
      <c r="P1912" s="180">
        <f t="shared" si="1915"/>
        <v>0.01874805219</v>
      </c>
      <c r="Q1912" s="180">
        <f t="shared" si="1915"/>
        <v>0.02200591044</v>
      </c>
      <c r="R1912" s="180">
        <f t="shared" si="1915"/>
        <v>0.02692343233</v>
      </c>
      <c r="S1912" s="180">
        <f t="shared" si="1915"/>
        <v>0.02975100741</v>
      </c>
      <c r="T1912" s="181">
        <f t="shared" si="3"/>
        <v>5.305111111</v>
      </c>
      <c r="U1912" s="182">
        <f t="shared" si="4"/>
        <v>43127</v>
      </c>
      <c r="V1912" s="182">
        <f t="shared" si="5"/>
        <v>43217</v>
      </c>
      <c r="W1912" s="182">
        <f t="shared" si="6"/>
        <v>43308</v>
      </c>
      <c r="X1912" s="181">
        <f t="shared" si="7"/>
        <v>184</v>
      </c>
      <c r="Y1912" s="181">
        <f t="shared" si="8"/>
        <v>274</v>
      </c>
      <c r="Z1912" s="181">
        <f t="shared" si="9"/>
        <v>365</v>
      </c>
      <c r="AA1912" s="155"/>
      <c r="AB1912" s="9"/>
      <c r="AC1912" s="9"/>
      <c r="AD1912" s="9"/>
      <c r="AE1912" s="9"/>
      <c r="AF1912" s="9"/>
      <c r="AG1912" s="9"/>
      <c r="AH1912" s="9"/>
    </row>
    <row r="1913" ht="15.75" customHeight="1">
      <c r="A1913" s="177">
        <v>42942.0</v>
      </c>
      <c r="B1913" s="178">
        <v>0.73</v>
      </c>
      <c r="C1913" s="178">
        <v>0.85</v>
      </c>
      <c r="D1913" s="178">
        <v>1.13</v>
      </c>
      <c r="E1913" s="178">
        <v>1.98</v>
      </c>
      <c r="F1913" s="178">
        <v>3.12</v>
      </c>
      <c r="G1913" s="178">
        <v>3.6</v>
      </c>
      <c r="H1913" s="178">
        <v>4.42</v>
      </c>
      <c r="I1913" s="178">
        <v>4.83</v>
      </c>
      <c r="J1913" s="178">
        <v>4.98</v>
      </c>
      <c r="K1913" s="179">
        <f>MAX(0,((T1913*(365/365))-VLOOKUP(A1913,VBMA!$A:$D,4,0))  /  (T1913* (365/365)   ))</f>
        <v>0.3803097392</v>
      </c>
      <c r="L1913" s="180">
        <f t="shared" ref="L1913:S1913" si="1916">(B1913*(1-$K1913) * (365/365))/100</f>
        <v>0.004523738904</v>
      </c>
      <c r="M1913" s="180">
        <f t="shared" si="1916"/>
        <v>0.005267367217</v>
      </c>
      <c r="N1913" s="180">
        <f t="shared" si="1916"/>
        <v>0.007002499947</v>
      </c>
      <c r="O1913" s="180">
        <f t="shared" si="1916"/>
        <v>0.01226986716</v>
      </c>
      <c r="P1913" s="180">
        <f t="shared" si="1916"/>
        <v>0.01933433614</v>
      </c>
      <c r="Q1913" s="180">
        <f t="shared" si="1916"/>
        <v>0.02230884939</v>
      </c>
      <c r="R1913" s="180">
        <f t="shared" si="1916"/>
        <v>0.02739030953</v>
      </c>
      <c r="S1913" s="180">
        <f t="shared" si="1916"/>
        <v>0.0299310396</v>
      </c>
      <c r="T1913" s="181">
        <f t="shared" si="3"/>
        <v>5.244555556</v>
      </c>
      <c r="U1913" s="182">
        <f t="shared" si="4"/>
        <v>43126</v>
      </c>
      <c r="V1913" s="182">
        <f t="shared" si="5"/>
        <v>43216</v>
      </c>
      <c r="W1913" s="182">
        <f t="shared" si="6"/>
        <v>43307</v>
      </c>
      <c r="X1913" s="181">
        <f t="shared" si="7"/>
        <v>184</v>
      </c>
      <c r="Y1913" s="181">
        <f t="shared" si="8"/>
        <v>274</v>
      </c>
      <c r="Z1913" s="181">
        <f t="shared" si="9"/>
        <v>365</v>
      </c>
      <c r="AA1913" s="155"/>
      <c r="AB1913" s="9"/>
      <c r="AC1913" s="9"/>
      <c r="AD1913" s="9"/>
      <c r="AE1913" s="9"/>
      <c r="AF1913" s="9"/>
      <c r="AG1913" s="9"/>
      <c r="AH1913" s="9"/>
    </row>
    <row r="1914" ht="15.75" customHeight="1">
      <c r="A1914" s="177">
        <v>42941.0</v>
      </c>
      <c r="B1914" s="178">
        <v>0.7</v>
      </c>
      <c r="C1914" s="178">
        <v>0.85</v>
      </c>
      <c r="D1914" s="178">
        <v>1.15</v>
      </c>
      <c r="E1914" s="178">
        <v>2.05</v>
      </c>
      <c r="F1914" s="178">
        <v>3.1</v>
      </c>
      <c r="G1914" s="178">
        <v>3.6</v>
      </c>
      <c r="H1914" s="178">
        <v>4.33</v>
      </c>
      <c r="I1914" s="178">
        <v>4.75</v>
      </c>
      <c r="J1914" s="178">
        <v>4.93</v>
      </c>
      <c r="K1914" s="179">
        <f>MAX(0,((T1914*(365/365))-VLOOKUP(A1914,VBMA!$A:$D,4,0))  /  (T1914* (365/365)   ))</f>
        <v>0.3719402216</v>
      </c>
      <c r="L1914" s="180">
        <f t="shared" ref="L1914:S1914" si="1917">(B1914*(1-$K1914) * (365/365))/100</f>
        <v>0.004396418449</v>
      </c>
      <c r="M1914" s="180">
        <f t="shared" si="1917"/>
        <v>0.005338508116</v>
      </c>
      <c r="N1914" s="180">
        <f t="shared" si="1917"/>
        <v>0.007222687452</v>
      </c>
      <c r="O1914" s="180">
        <f t="shared" si="1917"/>
        <v>0.01287522546</v>
      </c>
      <c r="P1914" s="180">
        <f t="shared" si="1917"/>
        <v>0.01946985313</v>
      </c>
      <c r="Q1914" s="180">
        <f t="shared" si="1917"/>
        <v>0.02261015202</v>
      </c>
      <c r="R1914" s="180">
        <f t="shared" si="1917"/>
        <v>0.02719498841</v>
      </c>
      <c r="S1914" s="180">
        <f t="shared" si="1917"/>
        <v>0.02983283947</v>
      </c>
      <c r="T1914" s="181">
        <f t="shared" si="3"/>
        <v>5.174666667</v>
      </c>
      <c r="U1914" s="182">
        <f t="shared" si="4"/>
        <v>43125</v>
      </c>
      <c r="V1914" s="182">
        <f t="shared" si="5"/>
        <v>43215</v>
      </c>
      <c r="W1914" s="182">
        <f t="shared" si="6"/>
        <v>43306</v>
      </c>
      <c r="X1914" s="181">
        <f t="shared" si="7"/>
        <v>184</v>
      </c>
      <c r="Y1914" s="181">
        <f t="shared" si="8"/>
        <v>274</v>
      </c>
      <c r="Z1914" s="181">
        <f t="shared" si="9"/>
        <v>365</v>
      </c>
      <c r="AA1914" s="155"/>
      <c r="AB1914" s="9"/>
      <c r="AC1914" s="9"/>
      <c r="AD1914" s="9"/>
      <c r="AE1914" s="9"/>
      <c r="AF1914" s="9"/>
      <c r="AG1914" s="9"/>
      <c r="AH1914" s="9"/>
    </row>
    <row r="1915" ht="15.75" customHeight="1">
      <c r="A1915" s="177">
        <v>42940.0</v>
      </c>
      <c r="B1915" s="178">
        <v>0.74</v>
      </c>
      <c r="C1915" s="178">
        <v>0.89</v>
      </c>
      <c r="D1915" s="178">
        <v>1.16</v>
      </c>
      <c r="E1915" s="178">
        <v>2.03</v>
      </c>
      <c r="F1915" s="178">
        <v>3.11</v>
      </c>
      <c r="G1915" s="178">
        <v>3.6</v>
      </c>
      <c r="H1915" s="178">
        <v>4.46</v>
      </c>
      <c r="I1915" s="178">
        <v>4.86</v>
      </c>
      <c r="J1915" s="178">
        <v>4.98</v>
      </c>
      <c r="K1915" s="179">
        <f>MAX(0,((T1915*(365/365))-VLOOKUP(A1915,VBMA!$A:$D,4,0))  /  (T1915* (365/365)   ))</f>
        <v>0.3826509076</v>
      </c>
      <c r="L1915" s="180">
        <f t="shared" ref="L1915:S1915" si="1918">(B1915*(1-$K1915) * (365/365))/100</f>
        <v>0.004568383284</v>
      </c>
      <c r="M1915" s="180">
        <f t="shared" si="1918"/>
        <v>0.005494406923</v>
      </c>
      <c r="N1915" s="180">
        <f t="shared" si="1918"/>
        <v>0.007161249472</v>
      </c>
      <c r="O1915" s="180">
        <f t="shared" si="1918"/>
        <v>0.01253218658</v>
      </c>
      <c r="P1915" s="180">
        <f t="shared" si="1918"/>
        <v>0.01919955678</v>
      </c>
      <c r="Q1915" s="180">
        <f t="shared" si="1918"/>
        <v>0.02222456733</v>
      </c>
      <c r="R1915" s="180">
        <f t="shared" si="1918"/>
        <v>0.02753376952</v>
      </c>
      <c r="S1915" s="180">
        <f t="shared" si="1918"/>
        <v>0.03000316589</v>
      </c>
      <c r="T1915" s="181">
        <f t="shared" si="3"/>
        <v>5.264444444</v>
      </c>
      <c r="U1915" s="182">
        <f t="shared" si="4"/>
        <v>43124</v>
      </c>
      <c r="V1915" s="182">
        <f t="shared" si="5"/>
        <v>43214</v>
      </c>
      <c r="W1915" s="182">
        <f t="shared" si="6"/>
        <v>43305</v>
      </c>
      <c r="X1915" s="181">
        <f t="shared" si="7"/>
        <v>184</v>
      </c>
      <c r="Y1915" s="181">
        <f t="shared" si="8"/>
        <v>274</v>
      </c>
      <c r="Z1915" s="181">
        <f t="shared" si="9"/>
        <v>365</v>
      </c>
      <c r="AA1915" s="155"/>
      <c r="AB1915" s="9"/>
      <c r="AC1915" s="9"/>
      <c r="AD1915" s="9"/>
      <c r="AE1915" s="9"/>
      <c r="AF1915" s="9"/>
      <c r="AG1915" s="9"/>
      <c r="AH1915" s="9"/>
    </row>
    <row r="1916" ht="15.75" customHeight="1">
      <c r="A1916" s="177">
        <v>42937.0</v>
      </c>
      <c r="B1916" s="178">
        <v>0.75</v>
      </c>
      <c r="C1916" s="178">
        <v>0.93</v>
      </c>
      <c r="D1916" s="178">
        <v>1.2</v>
      </c>
      <c r="E1916" s="178">
        <v>2.23</v>
      </c>
      <c r="F1916" s="178">
        <v>3.18</v>
      </c>
      <c r="G1916" s="178">
        <v>3.73</v>
      </c>
      <c r="H1916" s="178">
        <v>4.45</v>
      </c>
      <c r="I1916" s="178">
        <v>4.85</v>
      </c>
      <c r="J1916" s="178">
        <v>5.0</v>
      </c>
      <c r="K1916" s="179">
        <f>MAX(0,((T1916*(365/365))-VLOOKUP(A1916,VBMA!$A:$D,4,0))  /  (T1916* (365/365)   ))</f>
        <v>0.3856629309</v>
      </c>
      <c r="L1916" s="180">
        <f t="shared" ref="L1916:S1916" si="1919">(B1916*(1-$K1916) * (365/365))/100</f>
        <v>0.004607528019</v>
      </c>
      <c r="M1916" s="180">
        <f t="shared" si="1919"/>
        <v>0.005713334743</v>
      </c>
      <c r="N1916" s="180">
        <f t="shared" si="1919"/>
        <v>0.00737204483</v>
      </c>
      <c r="O1916" s="180">
        <f t="shared" si="1919"/>
        <v>0.01369971664</v>
      </c>
      <c r="P1916" s="180">
        <f t="shared" si="1919"/>
        <v>0.0195359188</v>
      </c>
      <c r="Q1916" s="180">
        <f t="shared" si="1919"/>
        <v>0.02291477268</v>
      </c>
      <c r="R1916" s="180">
        <f t="shared" si="1919"/>
        <v>0.02733799958</v>
      </c>
      <c r="S1916" s="180">
        <f t="shared" si="1919"/>
        <v>0.02979534785</v>
      </c>
      <c r="T1916" s="181">
        <f t="shared" si="3"/>
        <v>5.254444444</v>
      </c>
      <c r="U1916" s="182">
        <f t="shared" si="4"/>
        <v>43121</v>
      </c>
      <c r="V1916" s="182">
        <f t="shared" si="5"/>
        <v>43211</v>
      </c>
      <c r="W1916" s="182">
        <f t="shared" si="6"/>
        <v>43302</v>
      </c>
      <c r="X1916" s="181">
        <f t="shared" si="7"/>
        <v>184</v>
      </c>
      <c r="Y1916" s="181">
        <f t="shared" si="8"/>
        <v>274</v>
      </c>
      <c r="Z1916" s="181">
        <f t="shared" si="9"/>
        <v>365</v>
      </c>
      <c r="AA1916" s="155"/>
      <c r="AB1916" s="9"/>
      <c r="AC1916" s="9"/>
      <c r="AD1916" s="9"/>
      <c r="AE1916" s="9"/>
      <c r="AF1916" s="9"/>
      <c r="AG1916" s="9"/>
      <c r="AH1916" s="9"/>
    </row>
    <row r="1917" ht="15.75" customHeight="1">
      <c r="A1917" s="177">
        <v>42936.0</v>
      </c>
      <c r="B1917" s="178">
        <v>0.97</v>
      </c>
      <c r="C1917" s="178">
        <v>1.13</v>
      </c>
      <c r="D1917" s="178">
        <v>1.34</v>
      </c>
      <c r="E1917" s="178">
        <v>2.23</v>
      </c>
      <c r="F1917" s="178">
        <v>3.17</v>
      </c>
      <c r="G1917" s="178">
        <v>3.84</v>
      </c>
      <c r="H1917" s="178">
        <v>4.46</v>
      </c>
      <c r="I1917" s="178">
        <v>4.84</v>
      </c>
      <c r="J1917" s="178">
        <v>5.0</v>
      </c>
      <c r="K1917" s="179">
        <f>MAX(0,((T1917*(365/365))-VLOOKUP(A1917,VBMA!$A:$D,4,0))  /  (T1917* (365/365)   ))</f>
        <v>0.3842145561</v>
      </c>
      <c r="L1917" s="180">
        <f t="shared" ref="L1917:S1917" si="1920">(B1917*(1-$K1917) * (365/365))/100</f>
        <v>0.005973118806</v>
      </c>
      <c r="M1917" s="180">
        <f t="shared" si="1920"/>
        <v>0.006958375516</v>
      </c>
      <c r="N1917" s="180">
        <f t="shared" si="1920"/>
        <v>0.008251524948</v>
      </c>
      <c r="O1917" s="180">
        <f t="shared" si="1920"/>
        <v>0.0137320154</v>
      </c>
      <c r="P1917" s="180">
        <f t="shared" si="1920"/>
        <v>0.01952039857</v>
      </c>
      <c r="Q1917" s="180">
        <f t="shared" si="1920"/>
        <v>0.02364616104</v>
      </c>
      <c r="R1917" s="180">
        <f t="shared" si="1920"/>
        <v>0.0274640308</v>
      </c>
      <c r="S1917" s="180">
        <f t="shared" si="1920"/>
        <v>0.02980401548</v>
      </c>
      <c r="T1917" s="181">
        <f t="shared" si="3"/>
        <v>5.224222222</v>
      </c>
      <c r="U1917" s="182">
        <f t="shared" si="4"/>
        <v>43120</v>
      </c>
      <c r="V1917" s="182">
        <f t="shared" si="5"/>
        <v>43210</v>
      </c>
      <c r="W1917" s="182">
        <f t="shared" si="6"/>
        <v>43301</v>
      </c>
      <c r="X1917" s="181">
        <f t="shared" si="7"/>
        <v>184</v>
      </c>
      <c r="Y1917" s="181">
        <f t="shared" si="8"/>
        <v>274</v>
      </c>
      <c r="Z1917" s="181">
        <f t="shared" si="9"/>
        <v>365</v>
      </c>
      <c r="AA1917" s="155"/>
      <c r="AB1917" s="9"/>
      <c r="AC1917" s="9"/>
      <c r="AD1917" s="9"/>
      <c r="AE1917" s="9"/>
      <c r="AF1917" s="9"/>
      <c r="AG1917" s="9"/>
      <c r="AH1917" s="9"/>
    </row>
    <row r="1918" ht="15.75" customHeight="1">
      <c r="A1918" s="177">
        <v>42935.0</v>
      </c>
      <c r="B1918" s="178">
        <v>1.2</v>
      </c>
      <c r="C1918" s="178">
        <v>1.36</v>
      </c>
      <c r="D1918" s="178">
        <v>1.54</v>
      </c>
      <c r="E1918" s="178">
        <v>2.34</v>
      </c>
      <c r="F1918" s="178">
        <v>3.24</v>
      </c>
      <c r="G1918" s="178">
        <v>3.84</v>
      </c>
      <c r="H1918" s="178">
        <v>4.46</v>
      </c>
      <c r="I1918" s="178">
        <v>4.82</v>
      </c>
      <c r="J1918" s="178">
        <v>5.0</v>
      </c>
      <c r="K1918" s="179">
        <f>MAX(0,((T1918*(365/365))-VLOOKUP(A1918,VBMA!$A:$D,4,0))  /  (T1918* (365/365)   ))</f>
        <v>0.3838734568</v>
      </c>
      <c r="L1918" s="180">
        <f t="shared" ref="L1918:S1918" si="1921">(B1918*(1-$K1918) * (365/365))/100</f>
        <v>0.007393518519</v>
      </c>
      <c r="M1918" s="180">
        <f t="shared" si="1921"/>
        <v>0.008379320988</v>
      </c>
      <c r="N1918" s="180">
        <f t="shared" si="1921"/>
        <v>0.009488348765</v>
      </c>
      <c r="O1918" s="180">
        <f t="shared" si="1921"/>
        <v>0.01441736111</v>
      </c>
      <c r="P1918" s="180">
        <f t="shared" si="1921"/>
        <v>0.0199625</v>
      </c>
      <c r="Q1918" s="180">
        <f t="shared" si="1921"/>
        <v>0.02365925926</v>
      </c>
      <c r="R1918" s="180">
        <f t="shared" si="1921"/>
        <v>0.02747924383</v>
      </c>
      <c r="S1918" s="180">
        <f t="shared" si="1921"/>
        <v>0.02969729938</v>
      </c>
      <c r="T1918" s="181">
        <f t="shared" si="3"/>
        <v>5.184</v>
      </c>
      <c r="U1918" s="182">
        <f t="shared" si="4"/>
        <v>43119</v>
      </c>
      <c r="V1918" s="182">
        <f t="shared" si="5"/>
        <v>43209</v>
      </c>
      <c r="W1918" s="182">
        <f t="shared" si="6"/>
        <v>43300</v>
      </c>
      <c r="X1918" s="181">
        <f t="shared" si="7"/>
        <v>184</v>
      </c>
      <c r="Y1918" s="181">
        <f t="shared" si="8"/>
        <v>274</v>
      </c>
      <c r="Z1918" s="181">
        <f t="shared" si="9"/>
        <v>365</v>
      </c>
      <c r="AA1918" s="155"/>
      <c r="AB1918" s="9"/>
      <c r="AC1918" s="9"/>
      <c r="AD1918" s="9"/>
      <c r="AE1918" s="9"/>
      <c r="AF1918" s="9"/>
      <c r="AG1918" s="9"/>
      <c r="AH1918" s="9"/>
    </row>
    <row r="1919" ht="15.75" customHeight="1">
      <c r="A1919" s="177">
        <v>42934.0</v>
      </c>
      <c r="B1919" s="178">
        <v>1.48</v>
      </c>
      <c r="C1919" s="178">
        <v>1.68</v>
      </c>
      <c r="D1919" s="178">
        <v>1.98</v>
      </c>
      <c r="E1919" s="178">
        <v>2.53</v>
      </c>
      <c r="F1919" s="178">
        <v>3.28</v>
      </c>
      <c r="G1919" s="178">
        <v>3.83</v>
      </c>
      <c r="H1919" s="178">
        <v>4.53</v>
      </c>
      <c r="I1919" s="178">
        <v>4.87</v>
      </c>
      <c r="J1919" s="178">
        <v>5.0</v>
      </c>
      <c r="K1919" s="179">
        <f>MAX(0,((T1919*(365/365))-VLOOKUP(A1919,VBMA!$A:$D,4,0))  /  (T1919* (365/365)   ))</f>
        <v>0.3841317876</v>
      </c>
      <c r="L1919" s="180">
        <f t="shared" ref="L1919:S1919" si="1922">(B1919*(1-$K1919) * (365/365))/100</f>
        <v>0.009114849544</v>
      </c>
      <c r="M1919" s="180">
        <f t="shared" si="1922"/>
        <v>0.01034658597</v>
      </c>
      <c r="N1919" s="180">
        <f t="shared" si="1922"/>
        <v>0.01219419061</v>
      </c>
      <c r="O1919" s="180">
        <f t="shared" si="1922"/>
        <v>0.01558146577</v>
      </c>
      <c r="P1919" s="180">
        <f t="shared" si="1922"/>
        <v>0.02020047737</v>
      </c>
      <c r="Q1919" s="180">
        <f t="shared" si="1922"/>
        <v>0.02358775254</v>
      </c>
      <c r="R1919" s="180">
        <f t="shared" si="1922"/>
        <v>0.02789883002</v>
      </c>
      <c r="S1919" s="180">
        <f t="shared" si="1922"/>
        <v>0.02999278195</v>
      </c>
      <c r="T1919" s="181">
        <f t="shared" si="3"/>
        <v>5.213777778</v>
      </c>
      <c r="U1919" s="182">
        <f t="shared" si="4"/>
        <v>43118</v>
      </c>
      <c r="V1919" s="182">
        <f t="shared" si="5"/>
        <v>43208</v>
      </c>
      <c r="W1919" s="182">
        <f t="shared" si="6"/>
        <v>43299</v>
      </c>
      <c r="X1919" s="181">
        <f t="shared" si="7"/>
        <v>184</v>
      </c>
      <c r="Y1919" s="181">
        <f t="shared" si="8"/>
        <v>274</v>
      </c>
      <c r="Z1919" s="181">
        <f t="shared" si="9"/>
        <v>365</v>
      </c>
      <c r="AA1919" s="155"/>
      <c r="AB1919" s="9"/>
      <c r="AC1919" s="9"/>
      <c r="AD1919" s="9"/>
      <c r="AE1919" s="9"/>
      <c r="AF1919" s="9"/>
      <c r="AG1919" s="9"/>
      <c r="AH1919" s="9"/>
    </row>
    <row r="1920" ht="15.75" customHeight="1">
      <c r="A1920" s="177">
        <v>42933.0</v>
      </c>
      <c r="B1920" s="178">
        <v>1.53</v>
      </c>
      <c r="C1920" s="178">
        <v>1.7</v>
      </c>
      <c r="D1920" s="178">
        <v>2.02</v>
      </c>
      <c r="E1920" s="178">
        <v>2.55</v>
      </c>
      <c r="F1920" s="178">
        <v>3.28</v>
      </c>
      <c r="G1920" s="178">
        <v>3.87</v>
      </c>
      <c r="H1920" s="178">
        <v>4.53</v>
      </c>
      <c r="I1920" s="178">
        <v>4.87</v>
      </c>
      <c r="J1920" s="178">
        <v>5.0</v>
      </c>
      <c r="K1920" s="179">
        <f>MAX(0,((T1920*(365/365))-VLOOKUP(A1920,VBMA!$A:$D,4,0))  /  (T1920* (365/365)   ))</f>
        <v>0.3682124286</v>
      </c>
      <c r="L1920" s="180">
        <f t="shared" ref="L1920:S1920" si="1923">(B1920*(1-$K1920) * (365/365))/100</f>
        <v>0.009666349842</v>
      </c>
      <c r="M1920" s="180">
        <f t="shared" si="1923"/>
        <v>0.01074038871</v>
      </c>
      <c r="N1920" s="180">
        <f t="shared" si="1923"/>
        <v>0.01276210894</v>
      </c>
      <c r="O1920" s="180">
        <f t="shared" si="1923"/>
        <v>0.01611058307</v>
      </c>
      <c r="P1920" s="180">
        <f t="shared" si="1923"/>
        <v>0.02072263234</v>
      </c>
      <c r="Q1920" s="180">
        <f t="shared" si="1923"/>
        <v>0.02445017901</v>
      </c>
      <c r="R1920" s="180">
        <f t="shared" si="1923"/>
        <v>0.02861997698</v>
      </c>
      <c r="S1920" s="180">
        <f t="shared" si="1923"/>
        <v>0.03076805473</v>
      </c>
      <c r="T1920" s="181">
        <f t="shared" si="3"/>
        <v>5.213777778</v>
      </c>
      <c r="U1920" s="182">
        <f t="shared" si="4"/>
        <v>43117</v>
      </c>
      <c r="V1920" s="182">
        <f t="shared" si="5"/>
        <v>43207</v>
      </c>
      <c r="W1920" s="182">
        <f t="shared" si="6"/>
        <v>43298</v>
      </c>
      <c r="X1920" s="181">
        <f t="shared" si="7"/>
        <v>184</v>
      </c>
      <c r="Y1920" s="181">
        <f t="shared" si="8"/>
        <v>274</v>
      </c>
      <c r="Z1920" s="181">
        <f t="shared" si="9"/>
        <v>365</v>
      </c>
      <c r="AA1920" s="155"/>
      <c r="AB1920" s="9"/>
      <c r="AC1920" s="9"/>
      <c r="AD1920" s="9"/>
      <c r="AE1920" s="9"/>
      <c r="AF1920" s="9"/>
      <c r="AG1920" s="9"/>
      <c r="AH1920" s="9"/>
    </row>
    <row r="1921" ht="15.75" customHeight="1">
      <c r="A1921" s="177">
        <v>42930.0</v>
      </c>
      <c r="B1921" s="178">
        <v>1.38</v>
      </c>
      <c r="C1921" s="178">
        <v>1.6</v>
      </c>
      <c r="D1921" s="178">
        <v>1.98</v>
      </c>
      <c r="E1921" s="178">
        <v>2.6</v>
      </c>
      <c r="F1921" s="178">
        <v>3.32</v>
      </c>
      <c r="G1921" s="178">
        <v>3.9</v>
      </c>
      <c r="H1921" s="178">
        <v>4.52</v>
      </c>
      <c r="I1921" s="178">
        <v>4.86</v>
      </c>
      <c r="J1921" s="178">
        <v>5.0</v>
      </c>
      <c r="K1921" s="179">
        <f>MAX(0,((T1921*(365/365))-VLOOKUP(A1921,VBMA!$A:$D,4,0))  /  (T1921* (365/365)   ))</f>
        <v>0.3358671051</v>
      </c>
      <c r="L1921" s="180">
        <f t="shared" ref="L1921:S1921" si="1924">(B1921*(1-$K1921) * (365/365))/100</f>
        <v>0.00916503395</v>
      </c>
      <c r="M1921" s="180">
        <f t="shared" si="1924"/>
        <v>0.01062612632</v>
      </c>
      <c r="N1921" s="180">
        <f t="shared" si="1924"/>
        <v>0.01314983132</v>
      </c>
      <c r="O1921" s="180">
        <f t="shared" si="1924"/>
        <v>0.01726745527</v>
      </c>
      <c r="P1921" s="180">
        <f t="shared" si="1924"/>
        <v>0.02204921211</v>
      </c>
      <c r="Q1921" s="180">
        <f t="shared" si="1924"/>
        <v>0.0259011829</v>
      </c>
      <c r="R1921" s="180">
        <f t="shared" si="1924"/>
        <v>0.03001880685</v>
      </c>
      <c r="S1921" s="180">
        <f t="shared" si="1924"/>
        <v>0.03227685869</v>
      </c>
      <c r="T1921" s="181">
        <f t="shared" si="3"/>
        <v>5.203777778</v>
      </c>
      <c r="U1921" s="182">
        <f t="shared" si="4"/>
        <v>43114</v>
      </c>
      <c r="V1921" s="182">
        <f t="shared" si="5"/>
        <v>43204</v>
      </c>
      <c r="W1921" s="182">
        <f t="shared" si="6"/>
        <v>43295</v>
      </c>
      <c r="X1921" s="181">
        <f t="shared" si="7"/>
        <v>184</v>
      </c>
      <c r="Y1921" s="181">
        <f t="shared" si="8"/>
        <v>274</v>
      </c>
      <c r="Z1921" s="181">
        <f t="shared" si="9"/>
        <v>365</v>
      </c>
      <c r="AA1921" s="155"/>
      <c r="AB1921" s="9"/>
      <c r="AC1921" s="9"/>
      <c r="AD1921" s="9"/>
      <c r="AE1921" s="9"/>
      <c r="AF1921" s="9"/>
      <c r="AG1921" s="9"/>
      <c r="AH1921" s="9"/>
    </row>
    <row r="1922" ht="15.75" customHeight="1">
      <c r="A1922" s="177">
        <v>42929.0</v>
      </c>
      <c r="B1922" s="178">
        <v>1.67</v>
      </c>
      <c r="C1922" s="178">
        <v>1.82</v>
      </c>
      <c r="D1922" s="178">
        <v>2.15</v>
      </c>
      <c r="E1922" s="178">
        <v>2.73</v>
      </c>
      <c r="F1922" s="178">
        <v>3.33</v>
      </c>
      <c r="G1922" s="178">
        <v>3.9</v>
      </c>
      <c r="H1922" s="178">
        <v>4.52</v>
      </c>
      <c r="I1922" s="178">
        <v>4.84</v>
      </c>
      <c r="J1922" s="178">
        <v>5.0</v>
      </c>
      <c r="K1922" s="179">
        <f>MAX(0,((T1922*(365/365))-VLOOKUP(A1922,VBMA!$A:$D,4,0))  /  (T1922* (365/365)   ))</f>
        <v>0.3376656912</v>
      </c>
      <c r="L1922" s="180">
        <f t="shared" ref="L1922:S1922" si="1925">(B1922*(1-$K1922) * (365/365))/100</f>
        <v>0.01106098296</v>
      </c>
      <c r="M1922" s="180">
        <f t="shared" si="1925"/>
        <v>0.01205448442</v>
      </c>
      <c r="N1922" s="180">
        <f t="shared" si="1925"/>
        <v>0.01424018764</v>
      </c>
      <c r="O1922" s="180">
        <f t="shared" si="1925"/>
        <v>0.01808172663</v>
      </c>
      <c r="P1922" s="180">
        <f t="shared" si="1925"/>
        <v>0.02205573248</v>
      </c>
      <c r="Q1922" s="180">
        <f t="shared" si="1925"/>
        <v>0.02583103804</v>
      </c>
      <c r="R1922" s="180">
        <f t="shared" si="1925"/>
        <v>0.02993751076</v>
      </c>
      <c r="S1922" s="180">
        <f t="shared" si="1925"/>
        <v>0.03205698055</v>
      </c>
      <c r="T1922" s="181">
        <f t="shared" si="3"/>
        <v>5.163555556</v>
      </c>
      <c r="U1922" s="182">
        <f t="shared" si="4"/>
        <v>43113</v>
      </c>
      <c r="V1922" s="182">
        <f t="shared" si="5"/>
        <v>43203</v>
      </c>
      <c r="W1922" s="182">
        <f t="shared" si="6"/>
        <v>43294</v>
      </c>
      <c r="X1922" s="181">
        <f t="shared" si="7"/>
        <v>184</v>
      </c>
      <c r="Y1922" s="181">
        <f t="shared" si="8"/>
        <v>274</v>
      </c>
      <c r="Z1922" s="181">
        <f t="shared" si="9"/>
        <v>365</v>
      </c>
      <c r="AA1922" s="155"/>
      <c r="AB1922" s="9"/>
      <c r="AC1922" s="9"/>
      <c r="AD1922" s="9"/>
      <c r="AE1922" s="9"/>
      <c r="AF1922" s="9"/>
      <c r="AG1922" s="9"/>
      <c r="AH1922" s="9"/>
    </row>
    <row r="1923" ht="15.75" customHeight="1">
      <c r="A1923" s="177">
        <v>42928.0</v>
      </c>
      <c r="B1923" s="178">
        <v>1.72</v>
      </c>
      <c r="C1923" s="178">
        <v>1.87</v>
      </c>
      <c r="D1923" s="178">
        <v>2.18</v>
      </c>
      <c r="E1923" s="178">
        <v>2.83</v>
      </c>
      <c r="F1923" s="178">
        <v>3.35</v>
      </c>
      <c r="G1923" s="178">
        <v>3.88</v>
      </c>
      <c r="H1923" s="178">
        <v>4.55</v>
      </c>
      <c r="I1923" s="178">
        <v>4.83</v>
      </c>
      <c r="J1923" s="178">
        <v>5.0</v>
      </c>
      <c r="K1923" s="179">
        <f>MAX(0,((T1923*(365/365))-VLOOKUP(A1923,VBMA!$A:$D,4,0))  /  (T1923* (365/365)   ))</f>
        <v>0.3328914772</v>
      </c>
      <c r="L1923" s="180">
        <f t="shared" ref="L1923:S1923" si="1926">(B1923*(1-$K1923) * (365/365))/100</f>
        <v>0.01147426659</v>
      </c>
      <c r="M1923" s="180">
        <f t="shared" si="1926"/>
        <v>0.01247492938</v>
      </c>
      <c r="N1923" s="180">
        <f t="shared" si="1926"/>
        <v>0.0145429658</v>
      </c>
      <c r="O1923" s="180">
        <f t="shared" si="1926"/>
        <v>0.01887917119</v>
      </c>
      <c r="P1923" s="180">
        <f t="shared" si="1926"/>
        <v>0.02234813551</v>
      </c>
      <c r="Q1923" s="180">
        <f t="shared" si="1926"/>
        <v>0.02588381068</v>
      </c>
      <c r="R1923" s="180">
        <f t="shared" si="1926"/>
        <v>0.03035343779</v>
      </c>
      <c r="S1923" s="180">
        <f t="shared" si="1926"/>
        <v>0.03222134165</v>
      </c>
      <c r="T1923" s="181">
        <f t="shared" si="3"/>
        <v>5.113111111</v>
      </c>
      <c r="U1923" s="182">
        <f t="shared" si="4"/>
        <v>43112</v>
      </c>
      <c r="V1923" s="182">
        <f t="shared" si="5"/>
        <v>43202</v>
      </c>
      <c r="W1923" s="182">
        <f t="shared" si="6"/>
        <v>43293</v>
      </c>
      <c r="X1923" s="181">
        <f t="shared" si="7"/>
        <v>184</v>
      </c>
      <c r="Y1923" s="181">
        <f t="shared" si="8"/>
        <v>274</v>
      </c>
      <c r="Z1923" s="181">
        <f t="shared" si="9"/>
        <v>365</v>
      </c>
      <c r="AA1923" s="155"/>
      <c r="AB1923" s="9"/>
      <c r="AC1923" s="9"/>
      <c r="AD1923" s="9"/>
      <c r="AE1923" s="9"/>
      <c r="AF1923" s="9"/>
      <c r="AG1923" s="9"/>
      <c r="AH1923" s="9"/>
    </row>
    <row r="1924" ht="15.75" customHeight="1">
      <c r="A1924" s="177">
        <v>42927.0</v>
      </c>
      <c r="B1924" s="178">
        <v>1.85</v>
      </c>
      <c r="C1924" s="178">
        <v>1.98</v>
      </c>
      <c r="D1924" s="178">
        <v>2.28</v>
      </c>
      <c r="E1924" s="178">
        <v>2.83</v>
      </c>
      <c r="F1924" s="178">
        <v>3.35</v>
      </c>
      <c r="G1924" s="178">
        <v>3.88</v>
      </c>
      <c r="H1924" s="178">
        <v>4.45</v>
      </c>
      <c r="I1924" s="178">
        <v>4.7</v>
      </c>
      <c r="J1924" s="178">
        <v>4.88</v>
      </c>
      <c r="K1924" s="179">
        <f>MAX(0,((T1924*(365/365))-VLOOKUP(A1924,VBMA!$A:$D,4,0))  /  (T1924* (365/365)   ))</f>
        <v>0.3020078519</v>
      </c>
      <c r="L1924" s="180">
        <f t="shared" ref="L1924:S1924" si="1927">(B1924*(1-$K1924) * (365/365))/100</f>
        <v>0.01291285474</v>
      </c>
      <c r="M1924" s="180">
        <f t="shared" si="1927"/>
        <v>0.01382024453</v>
      </c>
      <c r="N1924" s="180">
        <f t="shared" si="1927"/>
        <v>0.01591422098</v>
      </c>
      <c r="O1924" s="180">
        <f t="shared" si="1927"/>
        <v>0.01975317779</v>
      </c>
      <c r="P1924" s="180">
        <f t="shared" si="1927"/>
        <v>0.02338273696</v>
      </c>
      <c r="Q1924" s="180">
        <f t="shared" si="1927"/>
        <v>0.02708209534</v>
      </c>
      <c r="R1924" s="180">
        <f t="shared" si="1927"/>
        <v>0.03106065059</v>
      </c>
      <c r="S1924" s="180">
        <f t="shared" si="1927"/>
        <v>0.03280563096</v>
      </c>
      <c r="T1924" s="181">
        <f t="shared" si="3"/>
        <v>4.952777778</v>
      </c>
      <c r="U1924" s="182">
        <f t="shared" si="4"/>
        <v>43111</v>
      </c>
      <c r="V1924" s="182">
        <f t="shared" si="5"/>
        <v>43201</v>
      </c>
      <c r="W1924" s="182">
        <f t="shared" si="6"/>
        <v>43292</v>
      </c>
      <c r="X1924" s="181">
        <f t="shared" si="7"/>
        <v>184</v>
      </c>
      <c r="Y1924" s="181">
        <f t="shared" si="8"/>
        <v>274</v>
      </c>
      <c r="Z1924" s="181">
        <f t="shared" si="9"/>
        <v>365</v>
      </c>
      <c r="AA1924" s="155"/>
      <c r="AB1924" s="9"/>
      <c r="AC1924" s="9"/>
      <c r="AD1924" s="9"/>
      <c r="AE1924" s="9"/>
      <c r="AF1924" s="9"/>
      <c r="AG1924" s="9"/>
      <c r="AH1924" s="9"/>
    </row>
    <row r="1925" ht="15.75" customHeight="1">
      <c r="A1925" s="177">
        <v>42926.0</v>
      </c>
      <c r="B1925" s="178">
        <v>1.85</v>
      </c>
      <c r="C1925" s="178">
        <v>2.08</v>
      </c>
      <c r="D1925" s="178">
        <v>2.4</v>
      </c>
      <c r="E1925" s="178">
        <v>2.88</v>
      </c>
      <c r="F1925" s="178">
        <v>3.38</v>
      </c>
      <c r="G1925" s="178">
        <v>3.93</v>
      </c>
      <c r="H1925" s="178">
        <v>4.52</v>
      </c>
      <c r="I1925" s="178">
        <v>4.82</v>
      </c>
      <c r="J1925" s="178">
        <v>5.0</v>
      </c>
      <c r="K1925" s="179">
        <f>MAX(0,((T1925*(365/365))-VLOOKUP(A1925,VBMA!$A:$D,4,0))  /  (T1925* (365/365)   ))</f>
        <v>0.3123617437</v>
      </c>
      <c r="L1925" s="180">
        <f t="shared" ref="L1925:S1925" si="1928">(B1925*(1-$K1925) * (365/365))/100</f>
        <v>0.01272130774</v>
      </c>
      <c r="M1925" s="180">
        <f t="shared" si="1928"/>
        <v>0.01430287573</v>
      </c>
      <c r="N1925" s="180">
        <f t="shared" si="1928"/>
        <v>0.01650331815</v>
      </c>
      <c r="O1925" s="180">
        <f t="shared" si="1928"/>
        <v>0.01980398178</v>
      </c>
      <c r="P1925" s="180">
        <f t="shared" si="1928"/>
        <v>0.02324217306</v>
      </c>
      <c r="Q1925" s="180">
        <f t="shared" si="1928"/>
        <v>0.02702418347</v>
      </c>
      <c r="R1925" s="180">
        <f t="shared" si="1928"/>
        <v>0.03108124919</v>
      </c>
      <c r="S1925" s="180">
        <f t="shared" si="1928"/>
        <v>0.03314416396</v>
      </c>
      <c r="T1925" s="181">
        <f t="shared" si="3"/>
        <v>5.123333333</v>
      </c>
      <c r="U1925" s="182">
        <f t="shared" si="4"/>
        <v>43110</v>
      </c>
      <c r="V1925" s="182">
        <f t="shared" si="5"/>
        <v>43200</v>
      </c>
      <c r="W1925" s="182">
        <f t="shared" si="6"/>
        <v>43291</v>
      </c>
      <c r="X1925" s="181">
        <f t="shared" si="7"/>
        <v>184</v>
      </c>
      <c r="Y1925" s="181">
        <f t="shared" si="8"/>
        <v>274</v>
      </c>
      <c r="Z1925" s="181">
        <f t="shared" si="9"/>
        <v>365</v>
      </c>
      <c r="AA1925" s="155"/>
      <c r="AB1925" s="9"/>
      <c r="AC1925" s="9"/>
      <c r="AD1925" s="9"/>
      <c r="AE1925" s="9"/>
      <c r="AF1925" s="9"/>
      <c r="AG1925" s="9"/>
      <c r="AH1925" s="9"/>
    </row>
    <row r="1926" ht="15.75" customHeight="1">
      <c r="A1926" s="177">
        <v>42923.0</v>
      </c>
      <c r="B1926" s="178">
        <v>1.91</v>
      </c>
      <c r="C1926" s="178">
        <v>2.17</v>
      </c>
      <c r="D1926" s="178">
        <v>2.44</v>
      </c>
      <c r="E1926" s="178">
        <v>3.0</v>
      </c>
      <c r="F1926" s="178">
        <v>3.5</v>
      </c>
      <c r="G1926" s="178">
        <v>3.99</v>
      </c>
      <c r="H1926" s="178">
        <v>4.58</v>
      </c>
      <c r="I1926" s="178">
        <v>4.86</v>
      </c>
      <c r="J1926" s="178">
        <v>5.0</v>
      </c>
      <c r="K1926" s="179">
        <f>MAX(0,((T1926*(365/365))-VLOOKUP(A1926,VBMA!$A:$D,4,0))  /  (T1926* (365/365)   ))</f>
        <v>0.2980902178</v>
      </c>
      <c r="L1926" s="180">
        <f t="shared" ref="L1926:S1926" si="1929">(B1926*(1-$K1926) * (365/365))/100</f>
        <v>0.01340647684</v>
      </c>
      <c r="M1926" s="180">
        <f t="shared" si="1929"/>
        <v>0.01523144227</v>
      </c>
      <c r="N1926" s="180">
        <f t="shared" si="1929"/>
        <v>0.01712659869</v>
      </c>
      <c r="O1926" s="180">
        <f t="shared" si="1929"/>
        <v>0.02105729347</v>
      </c>
      <c r="P1926" s="180">
        <f t="shared" si="1929"/>
        <v>0.02456684238</v>
      </c>
      <c r="Q1926" s="180">
        <f t="shared" si="1929"/>
        <v>0.02800620031</v>
      </c>
      <c r="R1926" s="180">
        <f t="shared" si="1929"/>
        <v>0.03214746803</v>
      </c>
      <c r="S1926" s="180">
        <f t="shared" si="1929"/>
        <v>0.03411281542</v>
      </c>
      <c r="T1926" s="181">
        <f t="shared" si="3"/>
        <v>5.143111111</v>
      </c>
      <c r="U1926" s="182">
        <f t="shared" si="4"/>
        <v>43107</v>
      </c>
      <c r="V1926" s="182">
        <f t="shared" si="5"/>
        <v>43197</v>
      </c>
      <c r="W1926" s="182">
        <f t="shared" si="6"/>
        <v>43288</v>
      </c>
      <c r="X1926" s="181">
        <f t="shared" si="7"/>
        <v>184</v>
      </c>
      <c r="Y1926" s="181">
        <f t="shared" si="8"/>
        <v>274</v>
      </c>
      <c r="Z1926" s="181">
        <f t="shared" si="9"/>
        <v>365</v>
      </c>
      <c r="AA1926" s="155"/>
      <c r="AB1926" s="9"/>
      <c r="AC1926" s="9"/>
      <c r="AD1926" s="9"/>
      <c r="AE1926" s="9"/>
      <c r="AF1926" s="9"/>
      <c r="AG1926" s="9"/>
      <c r="AH1926" s="9"/>
    </row>
    <row r="1927" ht="15.75" customHeight="1">
      <c r="A1927" s="177">
        <v>42922.0</v>
      </c>
      <c r="B1927" s="178">
        <v>1.87</v>
      </c>
      <c r="C1927" s="178">
        <v>2.18</v>
      </c>
      <c r="D1927" s="178">
        <v>2.53</v>
      </c>
      <c r="E1927" s="178">
        <v>3.12</v>
      </c>
      <c r="F1927" s="178">
        <v>3.63</v>
      </c>
      <c r="G1927" s="178">
        <v>4.05</v>
      </c>
      <c r="H1927" s="178">
        <v>4.6</v>
      </c>
      <c r="I1927" s="178">
        <v>4.88</v>
      </c>
      <c r="J1927" s="178">
        <v>5.0</v>
      </c>
      <c r="K1927" s="179">
        <f>MAX(0,((T1927*(365/365))-VLOOKUP(A1927,VBMA!$A:$D,4,0))  /  (T1927* (365/365)   ))</f>
        <v>0.2984849789</v>
      </c>
      <c r="L1927" s="180">
        <f t="shared" ref="L1927:S1927" si="1930">(B1927*(1-$K1927) * (365/365))/100</f>
        <v>0.01311833089</v>
      </c>
      <c r="M1927" s="180">
        <f t="shared" si="1930"/>
        <v>0.01529302746</v>
      </c>
      <c r="N1927" s="180">
        <f t="shared" si="1930"/>
        <v>0.01774833003</v>
      </c>
      <c r="O1927" s="180">
        <f t="shared" si="1930"/>
        <v>0.02188726866</v>
      </c>
      <c r="P1927" s="180">
        <f t="shared" si="1930"/>
        <v>0.02546499527</v>
      </c>
      <c r="Q1927" s="180">
        <f t="shared" si="1930"/>
        <v>0.02841135835</v>
      </c>
      <c r="R1927" s="180">
        <f t="shared" si="1930"/>
        <v>0.03226969097</v>
      </c>
      <c r="S1927" s="180">
        <f t="shared" si="1930"/>
        <v>0.03423393303</v>
      </c>
      <c r="T1927" s="181">
        <f t="shared" si="3"/>
        <v>5.163111111</v>
      </c>
      <c r="U1927" s="182">
        <f t="shared" si="4"/>
        <v>43106</v>
      </c>
      <c r="V1927" s="182">
        <f t="shared" si="5"/>
        <v>43196</v>
      </c>
      <c r="W1927" s="182">
        <f t="shared" si="6"/>
        <v>43287</v>
      </c>
      <c r="X1927" s="181">
        <f t="shared" si="7"/>
        <v>184</v>
      </c>
      <c r="Y1927" s="181">
        <f t="shared" si="8"/>
        <v>274</v>
      </c>
      <c r="Z1927" s="181">
        <f t="shared" si="9"/>
        <v>365</v>
      </c>
      <c r="AA1927" s="155"/>
      <c r="AB1927" s="9"/>
      <c r="AC1927" s="9"/>
      <c r="AD1927" s="9"/>
      <c r="AE1927" s="9"/>
      <c r="AF1927" s="9"/>
      <c r="AG1927" s="9"/>
      <c r="AH1927" s="9"/>
    </row>
    <row r="1928" ht="15.75" customHeight="1">
      <c r="A1928" s="177">
        <v>42921.0</v>
      </c>
      <c r="B1928" s="178">
        <v>1.93</v>
      </c>
      <c r="C1928" s="178">
        <v>2.22</v>
      </c>
      <c r="D1928" s="178">
        <v>2.57</v>
      </c>
      <c r="E1928" s="178">
        <v>3.13</v>
      </c>
      <c r="F1928" s="178">
        <v>3.65</v>
      </c>
      <c r="G1928" s="178">
        <v>4.1</v>
      </c>
      <c r="H1928" s="178">
        <v>4.6</v>
      </c>
      <c r="I1928" s="178">
        <v>4.88</v>
      </c>
      <c r="J1928" s="178">
        <v>5.0</v>
      </c>
      <c r="K1928" s="179">
        <f>MAX(0,((T1928*(365/365))-VLOOKUP(A1928,VBMA!$A:$D,4,0))  /  (T1928* (365/365)   ))</f>
        <v>0.2971292072</v>
      </c>
      <c r="L1928" s="180">
        <f t="shared" ref="L1928:S1928" si="1931">(B1928*(1-$K1928) * (365/365))/100</f>
        <v>0.0135654063</v>
      </c>
      <c r="M1928" s="180">
        <f t="shared" si="1931"/>
        <v>0.0156037316</v>
      </c>
      <c r="N1928" s="180">
        <f t="shared" si="1931"/>
        <v>0.01806377938</v>
      </c>
      <c r="O1928" s="180">
        <f t="shared" si="1931"/>
        <v>0.02199985581</v>
      </c>
      <c r="P1928" s="180">
        <f t="shared" si="1931"/>
        <v>0.02565478394</v>
      </c>
      <c r="Q1928" s="180">
        <f t="shared" si="1931"/>
        <v>0.0288177025</v>
      </c>
      <c r="R1928" s="180">
        <f t="shared" si="1931"/>
        <v>0.03233205647</v>
      </c>
      <c r="S1928" s="180">
        <f t="shared" si="1931"/>
        <v>0.03430009469</v>
      </c>
      <c r="T1928" s="181">
        <f t="shared" si="3"/>
        <v>5.163111111</v>
      </c>
      <c r="U1928" s="182">
        <f t="shared" si="4"/>
        <v>43105</v>
      </c>
      <c r="V1928" s="182">
        <f t="shared" si="5"/>
        <v>43195</v>
      </c>
      <c r="W1928" s="182">
        <f t="shared" si="6"/>
        <v>43286</v>
      </c>
      <c r="X1928" s="181">
        <f t="shared" si="7"/>
        <v>184</v>
      </c>
      <c r="Y1928" s="181">
        <f t="shared" si="8"/>
        <v>274</v>
      </c>
      <c r="Z1928" s="181">
        <f t="shared" si="9"/>
        <v>365</v>
      </c>
      <c r="AA1928" s="155"/>
      <c r="AB1928" s="9"/>
      <c r="AC1928" s="9"/>
      <c r="AD1928" s="9"/>
      <c r="AE1928" s="9"/>
      <c r="AF1928" s="9"/>
      <c r="AG1928" s="9"/>
      <c r="AH1928" s="9"/>
    </row>
    <row r="1929" ht="15.75" customHeight="1">
      <c r="A1929" s="177">
        <v>42920.0</v>
      </c>
      <c r="B1929" s="178">
        <v>2.07</v>
      </c>
      <c r="C1929" s="178">
        <v>2.25</v>
      </c>
      <c r="D1929" s="178">
        <v>2.62</v>
      </c>
      <c r="E1929" s="178">
        <v>3.22</v>
      </c>
      <c r="F1929" s="178">
        <v>3.73</v>
      </c>
      <c r="G1929" s="178">
        <v>4.13</v>
      </c>
      <c r="H1929" s="178">
        <v>4.6</v>
      </c>
      <c r="I1929" s="178">
        <v>4.85</v>
      </c>
      <c r="J1929" s="178">
        <v>5.0</v>
      </c>
      <c r="K1929" s="179">
        <f>MAX(0,((T1929*(365/365))-VLOOKUP(A1929,VBMA!$A:$D,4,0))  /  (T1929* (365/365)   ))</f>
        <v>0.2892106696</v>
      </c>
      <c r="L1929" s="180">
        <f t="shared" ref="L1929:S1929" si="1932">(B1929*(1-$K1929) * (365/365))/100</f>
        <v>0.01471333914</v>
      </c>
      <c r="M1929" s="180">
        <f t="shared" si="1932"/>
        <v>0.01599275993</v>
      </c>
      <c r="N1929" s="180">
        <f t="shared" si="1932"/>
        <v>0.01862268046</v>
      </c>
      <c r="O1929" s="180">
        <f t="shared" si="1932"/>
        <v>0.02288741644</v>
      </c>
      <c r="P1929" s="180">
        <f t="shared" si="1932"/>
        <v>0.02651244203</v>
      </c>
      <c r="Q1929" s="180">
        <f t="shared" si="1932"/>
        <v>0.02935559935</v>
      </c>
      <c r="R1929" s="180">
        <f t="shared" si="1932"/>
        <v>0.0326963092</v>
      </c>
      <c r="S1929" s="180">
        <f t="shared" si="1932"/>
        <v>0.03447328253</v>
      </c>
      <c r="T1929" s="181">
        <f t="shared" si="3"/>
        <v>5.102777778</v>
      </c>
      <c r="U1929" s="182">
        <f t="shared" si="4"/>
        <v>43104</v>
      </c>
      <c r="V1929" s="182">
        <f t="shared" si="5"/>
        <v>43194</v>
      </c>
      <c r="W1929" s="182">
        <f t="shared" si="6"/>
        <v>43285</v>
      </c>
      <c r="X1929" s="181">
        <f t="shared" si="7"/>
        <v>184</v>
      </c>
      <c r="Y1929" s="181">
        <f t="shared" si="8"/>
        <v>274</v>
      </c>
      <c r="Z1929" s="181">
        <f t="shared" si="9"/>
        <v>365</v>
      </c>
      <c r="AA1929" s="155"/>
      <c r="AB1929" s="9"/>
      <c r="AC1929" s="9"/>
      <c r="AD1929" s="9"/>
      <c r="AE1929" s="9"/>
      <c r="AF1929" s="9"/>
      <c r="AG1929" s="9"/>
      <c r="AH1929" s="9"/>
    </row>
    <row r="1930" ht="15.75" customHeight="1">
      <c r="A1930" s="177">
        <v>42919.0</v>
      </c>
      <c r="B1930" s="178">
        <v>2.03</v>
      </c>
      <c r="C1930" s="178">
        <v>2.27</v>
      </c>
      <c r="D1930" s="178">
        <v>2.6</v>
      </c>
      <c r="E1930" s="178">
        <v>3.23</v>
      </c>
      <c r="F1930" s="178">
        <v>3.72</v>
      </c>
      <c r="G1930" s="178">
        <v>4.15</v>
      </c>
      <c r="H1930" s="178">
        <v>4.6</v>
      </c>
      <c r="I1930" s="178">
        <v>4.83</v>
      </c>
      <c r="J1930" s="178">
        <v>5.0</v>
      </c>
      <c r="K1930" s="179">
        <f>MAX(0,((T1930*(365/365))-VLOOKUP(A1930,VBMA!$A:$D,4,0))  /  (T1930* (365/365)   ))</f>
        <v>0.2837609464</v>
      </c>
      <c r="L1930" s="180">
        <f t="shared" ref="L1930:S1930" si="1933">(B1930*(1-$K1930) * (365/365))/100</f>
        <v>0.01453965279</v>
      </c>
      <c r="M1930" s="180">
        <f t="shared" si="1933"/>
        <v>0.01625862652</v>
      </c>
      <c r="N1930" s="180">
        <f t="shared" si="1933"/>
        <v>0.01862221539</v>
      </c>
      <c r="O1930" s="180">
        <f t="shared" si="1933"/>
        <v>0.02313452143</v>
      </c>
      <c r="P1930" s="180">
        <f t="shared" si="1933"/>
        <v>0.02664409279</v>
      </c>
      <c r="Q1930" s="180">
        <f t="shared" si="1933"/>
        <v>0.02972392073</v>
      </c>
      <c r="R1930" s="180">
        <f t="shared" si="1933"/>
        <v>0.03294699647</v>
      </c>
      <c r="S1930" s="180">
        <f t="shared" si="1933"/>
        <v>0.03459434629</v>
      </c>
      <c r="T1930" s="181">
        <f t="shared" si="3"/>
        <v>5.062555556</v>
      </c>
      <c r="U1930" s="182">
        <f t="shared" si="4"/>
        <v>43103</v>
      </c>
      <c r="V1930" s="182">
        <f t="shared" si="5"/>
        <v>43193</v>
      </c>
      <c r="W1930" s="182">
        <f t="shared" si="6"/>
        <v>43284</v>
      </c>
      <c r="X1930" s="181">
        <f t="shared" si="7"/>
        <v>184</v>
      </c>
      <c r="Y1930" s="181">
        <f t="shared" si="8"/>
        <v>274</v>
      </c>
      <c r="Z1930" s="181">
        <f t="shared" si="9"/>
        <v>365</v>
      </c>
      <c r="AA1930" s="155"/>
      <c r="AB1930" s="9"/>
      <c r="AC1930" s="9"/>
      <c r="AD1930" s="9"/>
      <c r="AE1930" s="9"/>
      <c r="AF1930" s="9"/>
      <c r="AG1930" s="9"/>
      <c r="AH1930" s="9"/>
    </row>
    <row r="1931" ht="15.75" customHeight="1">
      <c r="A1931" s="177">
        <v>42916.0</v>
      </c>
      <c r="B1931" s="178">
        <v>1.5</v>
      </c>
      <c r="C1931" s="178">
        <v>2.05</v>
      </c>
      <c r="D1931" s="178">
        <v>2.6</v>
      </c>
      <c r="E1931" s="178">
        <v>3.22</v>
      </c>
      <c r="F1931" s="178">
        <v>3.75</v>
      </c>
      <c r="G1931" s="178">
        <v>4.2</v>
      </c>
      <c r="H1931" s="178">
        <v>4.63</v>
      </c>
      <c r="I1931" s="178">
        <v>4.88</v>
      </c>
      <c r="J1931" s="178">
        <v>5.0</v>
      </c>
      <c r="K1931" s="179">
        <f>MAX(0,((T1931*(365/365))-VLOOKUP(A1931,VBMA!$A:$D,4,0))  /  (T1931* (365/365)   ))</f>
        <v>0.2923842492</v>
      </c>
      <c r="L1931" s="180">
        <f t="shared" ref="L1931:S1931" si="1934">(B1931*(1-$K1931) * (365/365))/100</f>
        <v>0.01061423626</v>
      </c>
      <c r="M1931" s="180">
        <f t="shared" si="1934"/>
        <v>0.01450612289</v>
      </c>
      <c r="N1931" s="180">
        <f t="shared" si="1934"/>
        <v>0.01839800952</v>
      </c>
      <c r="O1931" s="180">
        <f t="shared" si="1934"/>
        <v>0.02278522717</v>
      </c>
      <c r="P1931" s="180">
        <f t="shared" si="1934"/>
        <v>0.02653559065</v>
      </c>
      <c r="Q1931" s="180">
        <f t="shared" si="1934"/>
        <v>0.02971986153</v>
      </c>
      <c r="R1931" s="180">
        <f t="shared" si="1934"/>
        <v>0.03276260926</v>
      </c>
      <c r="S1931" s="180">
        <f t="shared" si="1934"/>
        <v>0.03453164864</v>
      </c>
      <c r="T1931" s="181">
        <f t="shared" si="3"/>
        <v>5.135555556</v>
      </c>
      <c r="U1931" s="182">
        <f t="shared" si="4"/>
        <v>43099</v>
      </c>
      <c r="V1931" s="182">
        <f t="shared" si="5"/>
        <v>43189</v>
      </c>
      <c r="W1931" s="182">
        <f t="shared" si="6"/>
        <v>43281</v>
      </c>
      <c r="X1931" s="181">
        <f t="shared" si="7"/>
        <v>183</v>
      </c>
      <c r="Y1931" s="181">
        <f t="shared" si="8"/>
        <v>273</v>
      </c>
      <c r="Z1931" s="181">
        <f t="shared" si="9"/>
        <v>365</v>
      </c>
      <c r="AA1931" s="155"/>
      <c r="AB1931" s="9"/>
      <c r="AC1931" s="9"/>
      <c r="AD1931" s="9"/>
      <c r="AE1931" s="9"/>
      <c r="AF1931" s="9"/>
      <c r="AG1931" s="9"/>
      <c r="AH1931" s="9"/>
    </row>
    <row r="1932" ht="15.75" customHeight="1">
      <c r="A1932" s="177">
        <v>42915.0</v>
      </c>
      <c r="B1932" s="178">
        <v>1.8</v>
      </c>
      <c r="C1932" s="178">
        <v>2.22</v>
      </c>
      <c r="D1932" s="178">
        <v>2.6</v>
      </c>
      <c r="E1932" s="178">
        <v>3.3</v>
      </c>
      <c r="F1932" s="178">
        <v>3.83</v>
      </c>
      <c r="G1932" s="178">
        <v>4.27</v>
      </c>
      <c r="H1932" s="178">
        <v>4.65</v>
      </c>
      <c r="I1932" s="178">
        <v>4.88</v>
      </c>
      <c r="J1932" s="178">
        <v>5.0</v>
      </c>
      <c r="K1932" s="179">
        <f>MAX(0,((T1932*(365/365))-VLOOKUP(A1932,VBMA!$A:$D,4,0))  /  (T1932* (365/365)   ))</f>
        <v>0.2907289947</v>
      </c>
      <c r="L1932" s="180">
        <f t="shared" ref="L1932:S1932" si="1935">(B1932*(1-$K1932) * (365/365))/100</f>
        <v>0.0127668781</v>
      </c>
      <c r="M1932" s="180">
        <f t="shared" si="1935"/>
        <v>0.01574581632</v>
      </c>
      <c r="N1932" s="180">
        <f t="shared" si="1935"/>
        <v>0.01844104614</v>
      </c>
      <c r="O1932" s="180">
        <f t="shared" si="1935"/>
        <v>0.02340594317</v>
      </c>
      <c r="P1932" s="180">
        <f t="shared" si="1935"/>
        <v>0.0271650795</v>
      </c>
      <c r="Q1932" s="180">
        <f t="shared" si="1935"/>
        <v>0.03028587193</v>
      </c>
      <c r="R1932" s="180">
        <f t="shared" si="1935"/>
        <v>0.03298110175</v>
      </c>
      <c r="S1932" s="180">
        <f t="shared" si="1935"/>
        <v>0.03461242506</v>
      </c>
      <c r="T1932" s="181">
        <f t="shared" si="3"/>
        <v>5.115111111</v>
      </c>
      <c r="U1932" s="182">
        <f t="shared" si="4"/>
        <v>43098</v>
      </c>
      <c r="V1932" s="182">
        <f t="shared" si="5"/>
        <v>43188</v>
      </c>
      <c r="W1932" s="182">
        <f t="shared" si="6"/>
        <v>43280</v>
      </c>
      <c r="X1932" s="181">
        <f t="shared" si="7"/>
        <v>183</v>
      </c>
      <c r="Y1932" s="181">
        <f t="shared" si="8"/>
        <v>273</v>
      </c>
      <c r="Z1932" s="181">
        <f t="shared" si="9"/>
        <v>365</v>
      </c>
      <c r="AA1932" s="155"/>
      <c r="AB1932" s="9"/>
      <c r="AC1932" s="9"/>
      <c r="AD1932" s="9"/>
      <c r="AE1932" s="9"/>
      <c r="AF1932" s="9"/>
      <c r="AG1932" s="9"/>
      <c r="AH1932" s="9"/>
    </row>
    <row r="1933" ht="15.75" customHeight="1">
      <c r="A1933" s="177">
        <v>42914.0</v>
      </c>
      <c r="B1933" s="178">
        <v>2.16</v>
      </c>
      <c r="C1933" s="178">
        <v>2.56</v>
      </c>
      <c r="D1933" s="178">
        <v>2.88</v>
      </c>
      <c r="E1933" s="178">
        <v>3.5</v>
      </c>
      <c r="F1933" s="178">
        <v>3.94</v>
      </c>
      <c r="G1933" s="178">
        <v>4.26</v>
      </c>
      <c r="H1933" s="178">
        <v>4.68</v>
      </c>
      <c r="I1933" s="178">
        <v>4.92</v>
      </c>
      <c r="J1933" s="178">
        <v>5.0</v>
      </c>
      <c r="K1933" s="179">
        <f>MAX(0,((T1933*(365/365))-VLOOKUP(A1933,VBMA!$A:$D,4,0))  /  (T1933* (365/365)   ))</f>
        <v>0.2954956118</v>
      </c>
      <c r="L1933" s="180">
        <f t="shared" ref="L1933:S1933" si="1936">(B1933*(1-$K1933) * (365/365))/100</f>
        <v>0.01521729479</v>
      </c>
      <c r="M1933" s="180">
        <f t="shared" si="1936"/>
        <v>0.01803531234</v>
      </c>
      <c r="N1933" s="180">
        <f t="shared" si="1936"/>
        <v>0.02028972638</v>
      </c>
      <c r="O1933" s="180">
        <f t="shared" si="1936"/>
        <v>0.02465765359</v>
      </c>
      <c r="P1933" s="180">
        <f t="shared" si="1936"/>
        <v>0.0277574729</v>
      </c>
      <c r="Q1933" s="180">
        <f t="shared" si="1936"/>
        <v>0.03001188694</v>
      </c>
      <c r="R1933" s="180">
        <f t="shared" si="1936"/>
        <v>0.03297080537</v>
      </c>
      <c r="S1933" s="180">
        <f t="shared" si="1936"/>
        <v>0.0346616159</v>
      </c>
      <c r="T1933" s="181">
        <f t="shared" si="3"/>
        <v>5.165333333</v>
      </c>
      <c r="U1933" s="182">
        <f t="shared" si="4"/>
        <v>43097</v>
      </c>
      <c r="V1933" s="182">
        <f t="shared" si="5"/>
        <v>43187</v>
      </c>
      <c r="W1933" s="182">
        <f t="shared" si="6"/>
        <v>43279</v>
      </c>
      <c r="X1933" s="181">
        <f t="shared" si="7"/>
        <v>183</v>
      </c>
      <c r="Y1933" s="181">
        <f t="shared" si="8"/>
        <v>273</v>
      </c>
      <c r="Z1933" s="181">
        <f t="shared" si="9"/>
        <v>365</v>
      </c>
      <c r="AA1933" s="155"/>
      <c r="AB1933" s="9"/>
      <c r="AC1933" s="9"/>
      <c r="AD1933" s="9"/>
      <c r="AE1933" s="9"/>
      <c r="AF1933" s="9"/>
      <c r="AG1933" s="9"/>
      <c r="AH1933" s="9"/>
    </row>
    <row r="1934" ht="15.75" customHeight="1">
      <c r="A1934" s="177">
        <v>42913.0</v>
      </c>
      <c r="B1934" s="178">
        <v>2.38</v>
      </c>
      <c r="C1934" s="178">
        <v>2.64</v>
      </c>
      <c r="D1934" s="178">
        <v>2.96</v>
      </c>
      <c r="E1934" s="178">
        <v>3.54</v>
      </c>
      <c r="F1934" s="178">
        <v>4.02</v>
      </c>
      <c r="G1934" s="178">
        <v>4.3</v>
      </c>
      <c r="H1934" s="178">
        <v>4.6</v>
      </c>
      <c r="I1934" s="178">
        <v>4.85</v>
      </c>
      <c r="J1934" s="178">
        <v>5.0</v>
      </c>
      <c r="K1934" s="179">
        <f>MAX(0,((T1934*(365/365))-VLOOKUP(A1934,VBMA!$A:$D,4,0))  /  (T1934* (365/365)   ))</f>
        <v>0.285484222</v>
      </c>
      <c r="L1934" s="180">
        <f t="shared" ref="L1934:S1934" si="1937">(B1934*(1-$K1934) * (365/365))/100</f>
        <v>0.01700547552</v>
      </c>
      <c r="M1934" s="180">
        <f t="shared" si="1937"/>
        <v>0.01886321654</v>
      </c>
      <c r="N1934" s="180">
        <f t="shared" si="1937"/>
        <v>0.02114966703</v>
      </c>
      <c r="O1934" s="180">
        <f t="shared" si="1937"/>
        <v>0.02529385854</v>
      </c>
      <c r="P1934" s="180">
        <f t="shared" si="1937"/>
        <v>0.02872353428</v>
      </c>
      <c r="Q1934" s="180">
        <f t="shared" si="1937"/>
        <v>0.03072417845</v>
      </c>
      <c r="R1934" s="180">
        <f t="shared" si="1937"/>
        <v>0.03286772579</v>
      </c>
      <c r="S1934" s="180">
        <f t="shared" si="1937"/>
        <v>0.03465401523</v>
      </c>
      <c r="T1934" s="181">
        <f t="shared" si="3"/>
        <v>5.105555556</v>
      </c>
      <c r="U1934" s="182">
        <f t="shared" si="4"/>
        <v>43096</v>
      </c>
      <c r="V1934" s="182">
        <f t="shared" si="5"/>
        <v>43186</v>
      </c>
      <c r="W1934" s="182">
        <f t="shared" si="6"/>
        <v>43278</v>
      </c>
      <c r="X1934" s="181">
        <f t="shared" si="7"/>
        <v>183</v>
      </c>
      <c r="Y1934" s="181">
        <f t="shared" si="8"/>
        <v>273</v>
      </c>
      <c r="Z1934" s="181">
        <f t="shared" si="9"/>
        <v>365</v>
      </c>
      <c r="AA1934" s="155"/>
      <c r="AB1934" s="9"/>
      <c r="AC1934" s="9"/>
      <c r="AD1934" s="9"/>
      <c r="AE1934" s="9"/>
      <c r="AF1934" s="9"/>
      <c r="AG1934" s="9"/>
      <c r="AH1934" s="9"/>
    </row>
    <row r="1935" ht="15.75" customHeight="1">
      <c r="A1935" s="177">
        <v>42912.0</v>
      </c>
      <c r="B1935" s="178">
        <v>2.5</v>
      </c>
      <c r="C1935" s="178">
        <v>2.74</v>
      </c>
      <c r="D1935" s="178">
        <v>3.1</v>
      </c>
      <c r="E1935" s="178">
        <v>3.66</v>
      </c>
      <c r="F1935" s="178">
        <v>4.03</v>
      </c>
      <c r="G1935" s="178">
        <v>4.3</v>
      </c>
      <c r="H1935" s="178">
        <v>4.7</v>
      </c>
      <c r="I1935" s="178">
        <v>4.92</v>
      </c>
      <c r="J1935" s="178">
        <v>5.02</v>
      </c>
      <c r="K1935" s="179">
        <f>MAX(0,((T1935*(365/365))-VLOOKUP(A1935,VBMA!$A:$D,4,0))  /  (T1935* (365/365)   ))</f>
        <v>0.3000820663</v>
      </c>
      <c r="L1935" s="180">
        <f t="shared" ref="L1935:S1935" si="1938">(B1935*(1-$K1935) * (365/365))/100</f>
        <v>0.01749794834</v>
      </c>
      <c r="M1935" s="180">
        <f t="shared" si="1938"/>
        <v>0.01917775138</v>
      </c>
      <c r="N1935" s="180">
        <f t="shared" si="1938"/>
        <v>0.02169745594</v>
      </c>
      <c r="O1935" s="180">
        <f t="shared" si="1938"/>
        <v>0.02561699637</v>
      </c>
      <c r="P1935" s="180">
        <f t="shared" si="1938"/>
        <v>0.02820669273</v>
      </c>
      <c r="Q1935" s="180">
        <f t="shared" si="1938"/>
        <v>0.03009647115</v>
      </c>
      <c r="R1935" s="180">
        <f t="shared" si="1938"/>
        <v>0.03289614288</v>
      </c>
      <c r="S1935" s="180">
        <f t="shared" si="1938"/>
        <v>0.03443596234</v>
      </c>
      <c r="T1935" s="181">
        <f t="shared" si="3"/>
        <v>5.144888889</v>
      </c>
      <c r="U1935" s="182">
        <f t="shared" si="4"/>
        <v>43095</v>
      </c>
      <c r="V1935" s="182">
        <f t="shared" si="5"/>
        <v>43185</v>
      </c>
      <c r="W1935" s="182">
        <f t="shared" si="6"/>
        <v>43277</v>
      </c>
      <c r="X1935" s="181">
        <f t="shared" si="7"/>
        <v>183</v>
      </c>
      <c r="Y1935" s="181">
        <f t="shared" si="8"/>
        <v>273</v>
      </c>
      <c r="Z1935" s="181">
        <f t="shared" si="9"/>
        <v>365</v>
      </c>
      <c r="AA1935" s="155"/>
      <c r="AB1935" s="9"/>
      <c r="AC1935" s="9"/>
      <c r="AD1935" s="9"/>
      <c r="AE1935" s="9"/>
      <c r="AF1935" s="9"/>
      <c r="AG1935" s="9"/>
      <c r="AH1935" s="9"/>
    </row>
    <row r="1936" ht="15.75" customHeight="1">
      <c r="A1936" s="177">
        <v>42909.0</v>
      </c>
      <c r="B1936" s="178">
        <v>2.63</v>
      </c>
      <c r="C1936" s="178">
        <v>2.92</v>
      </c>
      <c r="D1936" s="178">
        <v>3.23</v>
      </c>
      <c r="E1936" s="178">
        <v>3.77</v>
      </c>
      <c r="F1936" s="178">
        <v>4.08</v>
      </c>
      <c r="G1936" s="178">
        <v>4.32</v>
      </c>
      <c r="H1936" s="178">
        <v>4.73</v>
      </c>
      <c r="I1936" s="178">
        <v>4.95</v>
      </c>
      <c r="J1936" s="178">
        <v>5.03</v>
      </c>
      <c r="K1936" s="179">
        <f>MAX(0,((T1936*(365/365))-VLOOKUP(A1936,VBMA!$A:$D,4,0))  /  (T1936* (365/365)   ))</f>
        <v>0.3124490059</v>
      </c>
      <c r="L1936" s="180">
        <f t="shared" ref="L1936:S1936" si="1939">(B1936*(1-$K1936) * (365/365))/100</f>
        <v>0.01808259115</v>
      </c>
      <c r="M1936" s="180">
        <f t="shared" si="1939"/>
        <v>0.02007648903</v>
      </c>
      <c r="N1936" s="180">
        <f t="shared" si="1939"/>
        <v>0.02220789711</v>
      </c>
      <c r="O1936" s="180">
        <f t="shared" si="1939"/>
        <v>0.02592067248</v>
      </c>
      <c r="P1936" s="180">
        <f t="shared" si="1939"/>
        <v>0.02805208056</v>
      </c>
      <c r="Q1936" s="180">
        <f t="shared" si="1939"/>
        <v>0.02970220295</v>
      </c>
      <c r="R1936" s="180">
        <f t="shared" si="1939"/>
        <v>0.03252116202</v>
      </c>
      <c r="S1936" s="180">
        <f t="shared" si="1939"/>
        <v>0.03403377421</v>
      </c>
      <c r="T1936" s="181">
        <f t="shared" si="3"/>
        <v>5.174888889</v>
      </c>
      <c r="U1936" s="182">
        <f t="shared" si="4"/>
        <v>43092</v>
      </c>
      <c r="V1936" s="182">
        <f t="shared" si="5"/>
        <v>43182</v>
      </c>
      <c r="W1936" s="182">
        <f t="shared" si="6"/>
        <v>43274</v>
      </c>
      <c r="X1936" s="181">
        <f t="shared" si="7"/>
        <v>183</v>
      </c>
      <c r="Y1936" s="181">
        <f t="shared" si="8"/>
        <v>273</v>
      </c>
      <c r="Z1936" s="181">
        <f t="shared" si="9"/>
        <v>365</v>
      </c>
      <c r="AA1936" s="155"/>
      <c r="AB1936" s="9"/>
      <c r="AC1936" s="9"/>
      <c r="AD1936" s="9"/>
      <c r="AE1936" s="9"/>
      <c r="AF1936" s="9"/>
      <c r="AG1936" s="9"/>
      <c r="AH1936" s="9"/>
    </row>
    <row r="1937" ht="15.75" customHeight="1">
      <c r="A1937" s="177">
        <v>42908.0</v>
      </c>
      <c r="B1937" s="178">
        <v>2.62</v>
      </c>
      <c r="C1937" s="178">
        <v>2.92</v>
      </c>
      <c r="D1937" s="178">
        <v>3.22</v>
      </c>
      <c r="E1937" s="178">
        <v>3.75</v>
      </c>
      <c r="F1937" s="178">
        <v>4.07</v>
      </c>
      <c r="G1937" s="178">
        <v>4.3</v>
      </c>
      <c r="H1937" s="178">
        <v>4.6</v>
      </c>
      <c r="I1937" s="178">
        <v>4.85</v>
      </c>
      <c r="J1937" s="178">
        <v>5.0</v>
      </c>
      <c r="K1937" s="179">
        <f>MAX(0,((T1937*(365/365))-VLOOKUP(A1937,VBMA!$A:$D,4,0))  /  (T1937* (365/365)   ))</f>
        <v>0.3033079434</v>
      </c>
      <c r="L1937" s="180">
        <f t="shared" ref="L1937:S1937" si="1940">(B1937*(1-$K1937) * (365/365))/100</f>
        <v>0.01825333188</v>
      </c>
      <c r="M1937" s="180">
        <f t="shared" si="1940"/>
        <v>0.02034340805</v>
      </c>
      <c r="N1937" s="180">
        <f t="shared" si="1940"/>
        <v>0.02243348422</v>
      </c>
      <c r="O1937" s="180">
        <f t="shared" si="1940"/>
        <v>0.02612595212</v>
      </c>
      <c r="P1937" s="180">
        <f t="shared" si="1940"/>
        <v>0.0283553667</v>
      </c>
      <c r="Q1937" s="180">
        <f t="shared" si="1940"/>
        <v>0.02995775843</v>
      </c>
      <c r="R1937" s="180">
        <f t="shared" si="1940"/>
        <v>0.0320478346</v>
      </c>
      <c r="S1937" s="180">
        <f t="shared" si="1940"/>
        <v>0.03378956474</v>
      </c>
      <c r="T1937" s="181">
        <f t="shared" si="3"/>
        <v>5.105555556</v>
      </c>
      <c r="U1937" s="182">
        <f t="shared" si="4"/>
        <v>43091</v>
      </c>
      <c r="V1937" s="182">
        <f t="shared" si="5"/>
        <v>43181</v>
      </c>
      <c r="W1937" s="182">
        <f t="shared" si="6"/>
        <v>43273</v>
      </c>
      <c r="X1937" s="181">
        <f t="shared" si="7"/>
        <v>183</v>
      </c>
      <c r="Y1937" s="181">
        <f t="shared" si="8"/>
        <v>273</v>
      </c>
      <c r="Z1937" s="181">
        <f t="shared" si="9"/>
        <v>365</v>
      </c>
      <c r="AA1937" s="155"/>
      <c r="AB1937" s="9"/>
      <c r="AC1937" s="9"/>
      <c r="AD1937" s="9"/>
      <c r="AE1937" s="9"/>
      <c r="AF1937" s="9"/>
      <c r="AG1937" s="9"/>
      <c r="AH1937" s="9"/>
    </row>
    <row r="1938" ht="15.75" customHeight="1">
      <c r="A1938" s="177">
        <v>42907.0</v>
      </c>
      <c r="B1938" s="178">
        <v>2.47</v>
      </c>
      <c r="C1938" s="178">
        <v>2.72</v>
      </c>
      <c r="D1938" s="178">
        <v>3.13</v>
      </c>
      <c r="E1938" s="178">
        <v>3.67</v>
      </c>
      <c r="F1938" s="178">
        <v>4.03</v>
      </c>
      <c r="G1938" s="178">
        <v>4.28</v>
      </c>
      <c r="H1938" s="178">
        <v>4.68</v>
      </c>
      <c r="I1938" s="178">
        <v>4.9</v>
      </c>
      <c r="J1938" s="178">
        <v>5.0</v>
      </c>
      <c r="K1938" s="179">
        <f>MAX(0,((T1938*(365/365))-VLOOKUP(A1938,VBMA!$A:$D,4,0))  /  (T1938* (365/365)   ))</f>
        <v>0.3078874339</v>
      </c>
      <c r="L1938" s="180">
        <f t="shared" ref="L1938:S1938" si="1941">(B1938*(1-$K1938) * (365/365))/100</f>
        <v>0.01709518038</v>
      </c>
      <c r="M1938" s="180">
        <f t="shared" si="1941"/>
        <v>0.0188254618</v>
      </c>
      <c r="N1938" s="180">
        <f t="shared" si="1941"/>
        <v>0.02166312332</v>
      </c>
      <c r="O1938" s="180">
        <f t="shared" si="1941"/>
        <v>0.02540053118</v>
      </c>
      <c r="P1938" s="180">
        <f t="shared" si="1941"/>
        <v>0.02789213641</v>
      </c>
      <c r="Q1938" s="180">
        <f t="shared" si="1941"/>
        <v>0.02962241783</v>
      </c>
      <c r="R1938" s="180">
        <f t="shared" si="1941"/>
        <v>0.03239086809</v>
      </c>
      <c r="S1938" s="180">
        <f t="shared" si="1941"/>
        <v>0.03391351574</v>
      </c>
      <c r="T1938" s="181">
        <f t="shared" si="3"/>
        <v>5.124888889</v>
      </c>
      <c r="U1938" s="182">
        <f t="shared" si="4"/>
        <v>43090</v>
      </c>
      <c r="V1938" s="182">
        <f t="shared" si="5"/>
        <v>43180</v>
      </c>
      <c r="W1938" s="182">
        <f t="shared" si="6"/>
        <v>43272</v>
      </c>
      <c r="X1938" s="181">
        <f t="shared" si="7"/>
        <v>183</v>
      </c>
      <c r="Y1938" s="181">
        <f t="shared" si="8"/>
        <v>273</v>
      </c>
      <c r="Z1938" s="181">
        <f t="shared" si="9"/>
        <v>365</v>
      </c>
      <c r="AA1938" s="155"/>
      <c r="AB1938" s="9"/>
      <c r="AC1938" s="9"/>
      <c r="AD1938" s="9"/>
      <c r="AE1938" s="9"/>
      <c r="AF1938" s="9"/>
      <c r="AG1938" s="9"/>
      <c r="AH1938" s="9"/>
    </row>
    <row r="1939" ht="15.75" customHeight="1">
      <c r="A1939" s="177">
        <v>42906.0</v>
      </c>
      <c r="B1939" s="178">
        <v>2.45</v>
      </c>
      <c r="C1939" s="178">
        <v>2.67</v>
      </c>
      <c r="D1939" s="178">
        <v>3.05</v>
      </c>
      <c r="E1939" s="178">
        <v>3.68</v>
      </c>
      <c r="F1939" s="178">
        <v>4.07</v>
      </c>
      <c r="G1939" s="178">
        <v>4.33</v>
      </c>
      <c r="H1939" s="178">
        <v>4.7</v>
      </c>
      <c r="I1939" s="178">
        <v>4.93</v>
      </c>
      <c r="J1939" s="178">
        <v>5.0</v>
      </c>
      <c r="K1939" s="179">
        <f>MAX(0,((T1939*(365/365))-VLOOKUP(A1939,VBMA!$A:$D,4,0))  /  (T1939* (365/365)   ))</f>
        <v>0.3126962957</v>
      </c>
      <c r="L1939" s="180">
        <f t="shared" ref="L1939:S1939" si="1942">(B1939*(1-$K1939) * (365/365))/100</f>
        <v>0.01683894076</v>
      </c>
      <c r="M1939" s="180">
        <f t="shared" si="1942"/>
        <v>0.01835100891</v>
      </c>
      <c r="N1939" s="180">
        <f t="shared" si="1942"/>
        <v>0.02096276298</v>
      </c>
      <c r="O1939" s="180">
        <f t="shared" si="1942"/>
        <v>0.02529277632</v>
      </c>
      <c r="P1939" s="180">
        <f t="shared" si="1942"/>
        <v>0.02797326077</v>
      </c>
      <c r="Q1939" s="180">
        <f t="shared" si="1942"/>
        <v>0.0297602504</v>
      </c>
      <c r="R1939" s="180">
        <f t="shared" si="1942"/>
        <v>0.0323032741</v>
      </c>
      <c r="S1939" s="180">
        <f t="shared" si="1942"/>
        <v>0.03388407262</v>
      </c>
      <c r="T1939" s="181">
        <f t="shared" si="3"/>
        <v>5.165111111</v>
      </c>
      <c r="U1939" s="182">
        <f t="shared" si="4"/>
        <v>43089</v>
      </c>
      <c r="V1939" s="182">
        <f t="shared" si="5"/>
        <v>43179</v>
      </c>
      <c r="W1939" s="182">
        <f t="shared" si="6"/>
        <v>43271</v>
      </c>
      <c r="X1939" s="181">
        <f t="shared" si="7"/>
        <v>183</v>
      </c>
      <c r="Y1939" s="181">
        <f t="shared" si="8"/>
        <v>273</v>
      </c>
      <c r="Z1939" s="181">
        <f t="shared" si="9"/>
        <v>365</v>
      </c>
      <c r="AA1939" s="155"/>
      <c r="AB1939" s="9"/>
      <c r="AC1939" s="9"/>
      <c r="AD1939" s="9"/>
      <c r="AE1939" s="9"/>
      <c r="AF1939" s="9"/>
      <c r="AG1939" s="9"/>
      <c r="AH1939" s="9"/>
    </row>
    <row r="1940" ht="15.75" customHeight="1">
      <c r="A1940" s="177">
        <v>42905.0</v>
      </c>
      <c r="B1940" s="178">
        <v>2.28</v>
      </c>
      <c r="C1940" s="178">
        <v>2.52</v>
      </c>
      <c r="D1940" s="178">
        <v>2.94</v>
      </c>
      <c r="E1940" s="178">
        <v>3.58</v>
      </c>
      <c r="F1940" s="178">
        <v>4.02</v>
      </c>
      <c r="G1940" s="178">
        <v>4.28</v>
      </c>
      <c r="H1940" s="178">
        <v>4.6</v>
      </c>
      <c r="I1940" s="178">
        <v>4.88</v>
      </c>
      <c r="J1940" s="178">
        <v>5.02</v>
      </c>
      <c r="K1940" s="179">
        <f>MAX(0,((T1940*(365/365))-VLOOKUP(A1940,VBMA!$A:$D,4,0))  /  (T1940* (365/365)   ))</f>
        <v>0.3111020303</v>
      </c>
      <c r="L1940" s="180">
        <f t="shared" ref="L1940:S1940" si="1943">(B1940*(1-$K1940) * (365/365))/100</f>
        <v>0.01570687371</v>
      </c>
      <c r="M1940" s="180">
        <f t="shared" si="1943"/>
        <v>0.01736022884</v>
      </c>
      <c r="N1940" s="180">
        <f t="shared" si="1943"/>
        <v>0.02025360031</v>
      </c>
      <c r="O1940" s="180">
        <f t="shared" si="1943"/>
        <v>0.02466254732</v>
      </c>
      <c r="P1940" s="180">
        <f t="shared" si="1943"/>
        <v>0.02769369838</v>
      </c>
      <c r="Q1940" s="180">
        <f t="shared" si="1943"/>
        <v>0.0294848331</v>
      </c>
      <c r="R1940" s="180">
        <f t="shared" si="1943"/>
        <v>0.03168930661</v>
      </c>
      <c r="S1940" s="180">
        <f t="shared" si="1943"/>
        <v>0.03361822092</v>
      </c>
      <c r="T1940" s="181">
        <f t="shared" si="3"/>
        <v>5.166222222</v>
      </c>
      <c r="U1940" s="182">
        <f t="shared" si="4"/>
        <v>43088</v>
      </c>
      <c r="V1940" s="182">
        <f t="shared" si="5"/>
        <v>43178</v>
      </c>
      <c r="W1940" s="182">
        <f t="shared" si="6"/>
        <v>43270</v>
      </c>
      <c r="X1940" s="181">
        <f t="shared" si="7"/>
        <v>183</v>
      </c>
      <c r="Y1940" s="181">
        <f t="shared" si="8"/>
        <v>273</v>
      </c>
      <c r="Z1940" s="181">
        <f t="shared" si="9"/>
        <v>365</v>
      </c>
      <c r="AA1940" s="155"/>
      <c r="AB1940" s="9"/>
      <c r="AC1940" s="9"/>
      <c r="AD1940" s="9"/>
      <c r="AE1940" s="9"/>
      <c r="AF1940" s="9"/>
      <c r="AG1940" s="9"/>
      <c r="AH1940" s="9"/>
    </row>
    <row r="1941" ht="15.75" customHeight="1">
      <c r="A1941" s="177">
        <v>42902.0</v>
      </c>
      <c r="B1941" s="178">
        <v>2.1</v>
      </c>
      <c r="C1941" s="178">
        <v>2.42</v>
      </c>
      <c r="D1941" s="178">
        <v>2.88</v>
      </c>
      <c r="E1941" s="178">
        <v>3.47</v>
      </c>
      <c r="F1941" s="178">
        <v>3.95</v>
      </c>
      <c r="G1941" s="178">
        <v>4.28</v>
      </c>
      <c r="H1941" s="178">
        <v>4.65</v>
      </c>
      <c r="I1941" s="178">
        <v>4.9</v>
      </c>
      <c r="J1941" s="178">
        <v>5.0</v>
      </c>
      <c r="K1941" s="179">
        <f>MAX(0,((T1941*(365/365))-VLOOKUP(A1941,VBMA!$A:$D,4,0))  /  (T1941* (365/365)   ))</f>
        <v>0.3125862069</v>
      </c>
      <c r="L1941" s="180">
        <f t="shared" ref="L1941:S1941" si="1944">(B1941*(1-$K1941) * (365/365))/100</f>
        <v>0.01443568966</v>
      </c>
      <c r="M1941" s="180">
        <f t="shared" si="1944"/>
        <v>0.01663541379</v>
      </c>
      <c r="N1941" s="180">
        <f t="shared" si="1944"/>
        <v>0.01979751724</v>
      </c>
      <c r="O1941" s="180">
        <f t="shared" si="1944"/>
        <v>0.02385325862</v>
      </c>
      <c r="P1941" s="180">
        <f t="shared" si="1944"/>
        <v>0.02715284483</v>
      </c>
      <c r="Q1941" s="180">
        <f t="shared" si="1944"/>
        <v>0.02942131034</v>
      </c>
      <c r="R1941" s="180">
        <f t="shared" si="1944"/>
        <v>0.03196474138</v>
      </c>
      <c r="S1941" s="180">
        <f t="shared" si="1944"/>
        <v>0.03368327586</v>
      </c>
      <c r="T1941" s="181">
        <f t="shared" si="3"/>
        <v>5.155555556</v>
      </c>
      <c r="U1941" s="182">
        <f t="shared" si="4"/>
        <v>43085</v>
      </c>
      <c r="V1941" s="182">
        <f t="shared" si="5"/>
        <v>43175</v>
      </c>
      <c r="W1941" s="182">
        <f t="shared" si="6"/>
        <v>43267</v>
      </c>
      <c r="X1941" s="181">
        <f t="shared" si="7"/>
        <v>183</v>
      </c>
      <c r="Y1941" s="181">
        <f t="shared" si="8"/>
        <v>273</v>
      </c>
      <c r="Z1941" s="181">
        <f t="shared" si="9"/>
        <v>365</v>
      </c>
      <c r="AA1941" s="155"/>
      <c r="AB1941" s="9"/>
      <c r="AC1941" s="9"/>
      <c r="AD1941" s="9"/>
      <c r="AE1941" s="9"/>
      <c r="AF1941" s="9"/>
      <c r="AG1941" s="9"/>
      <c r="AH1941" s="9"/>
    </row>
    <row r="1942" ht="15.75" customHeight="1">
      <c r="A1942" s="177">
        <v>42901.0</v>
      </c>
      <c r="B1942" s="178">
        <v>2.1</v>
      </c>
      <c r="C1942" s="178">
        <v>2.42</v>
      </c>
      <c r="D1942" s="178">
        <v>2.88</v>
      </c>
      <c r="E1942" s="178">
        <v>3.47</v>
      </c>
      <c r="F1942" s="178">
        <v>3.95</v>
      </c>
      <c r="G1942" s="178">
        <v>4.3</v>
      </c>
      <c r="H1942" s="178">
        <v>4.68</v>
      </c>
      <c r="I1942" s="178">
        <v>4.9</v>
      </c>
      <c r="J1942" s="178">
        <v>5.0</v>
      </c>
      <c r="K1942" s="179">
        <f>MAX(0,((T1942*(365/365))-VLOOKUP(A1942,VBMA!$A:$D,4,0))  /  (T1942* (365/365)   ))</f>
        <v>0.3067166768</v>
      </c>
      <c r="L1942" s="180">
        <f t="shared" ref="L1942:S1942" si="1945">(B1942*(1-$K1942) * (365/365))/100</f>
        <v>0.01455894979</v>
      </c>
      <c r="M1942" s="180">
        <f t="shared" si="1945"/>
        <v>0.01677745642</v>
      </c>
      <c r="N1942" s="180">
        <f t="shared" si="1945"/>
        <v>0.01996655971</v>
      </c>
      <c r="O1942" s="180">
        <f t="shared" si="1945"/>
        <v>0.02405693132</v>
      </c>
      <c r="P1942" s="180">
        <f t="shared" si="1945"/>
        <v>0.02738469127</v>
      </c>
      <c r="Q1942" s="180">
        <f t="shared" si="1945"/>
        <v>0.0298111829</v>
      </c>
      <c r="R1942" s="180">
        <f t="shared" si="1945"/>
        <v>0.03244565953</v>
      </c>
      <c r="S1942" s="180">
        <f t="shared" si="1945"/>
        <v>0.03397088284</v>
      </c>
      <c r="T1942" s="181">
        <f t="shared" si="3"/>
        <v>5.124888889</v>
      </c>
      <c r="U1942" s="182">
        <f t="shared" si="4"/>
        <v>43084</v>
      </c>
      <c r="V1942" s="182">
        <f t="shared" si="5"/>
        <v>43174</v>
      </c>
      <c r="W1942" s="182">
        <f t="shared" si="6"/>
        <v>43266</v>
      </c>
      <c r="X1942" s="181">
        <f t="shared" si="7"/>
        <v>183</v>
      </c>
      <c r="Y1942" s="181">
        <f t="shared" si="8"/>
        <v>273</v>
      </c>
      <c r="Z1942" s="181">
        <f t="shared" si="9"/>
        <v>365</v>
      </c>
      <c r="AA1942" s="155"/>
      <c r="AB1942" s="9"/>
      <c r="AC1942" s="9"/>
      <c r="AD1942" s="9"/>
      <c r="AE1942" s="9"/>
      <c r="AF1942" s="9"/>
      <c r="AG1942" s="9"/>
      <c r="AH1942" s="9"/>
    </row>
    <row r="1943" ht="15.75" customHeight="1">
      <c r="A1943" s="177">
        <v>42900.0</v>
      </c>
      <c r="B1943" s="178">
        <v>2.13</v>
      </c>
      <c r="C1943" s="178">
        <v>2.43</v>
      </c>
      <c r="D1943" s="178">
        <v>2.93</v>
      </c>
      <c r="E1943" s="178">
        <v>3.43</v>
      </c>
      <c r="F1943" s="178">
        <v>3.92</v>
      </c>
      <c r="G1943" s="178">
        <v>4.28</v>
      </c>
      <c r="H1943" s="178">
        <v>4.6</v>
      </c>
      <c r="I1943" s="178">
        <v>4.85</v>
      </c>
      <c r="J1943" s="178">
        <v>5.0</v>
      </c>
      <c r="K1943" s="179">
        <f>MAX(0,((T1943*(365/365))-VLOOKUP(A1943,VBMA!$A:$D,4,0))  /  (T1943* (365/365)   ))</f>
        <v>0.3025244831</v>
      </c>
      <c r="L1943" s="180">
        <f t="shared" ref="L1943:S1943" si="1946">(B1943*(1-$K1943) * (365/365))/100</f>
        <v>0.01485622851</v>
      </c>
      <c r="M1943" s="180">
        <f t="shared" si="1946"/>
        <v>0.01694865506</v>
      </c>
      <c r="N1943" s="180">
        <f t="shared" si="1946"/>
        <v>0.02043603264</v>
      </c>
      <c r="O1943" s="180">
        <f t="shared" si="1946"/>
        <v>0.02392341023</v>
      </c>
      <c r="P1943" s="180">
        <f t="shared" si="1946"/>
        <v>0.02734104026</v>
      </c>
      <c r="Q1943" s="180">
        <f t="shared" si="1946"/>
        <v>0.02985195212</v>
      </c>
      <c r="R1943" s="180">
        <f t="shared" si="1946"/>
        <v>0.03208387378</v>
      </c>
      <c r="S1943" s="180">
        <f t="shared" si="1946"/>
        <v>0.03382756257</v>
      </c>
      <c r="T1943" s="181">
        <f t="shared" si="3"/>
        <v>5.105555556</v>
      </c>
      <c r="U1943" s="182">
        <f t="shared" si="4"/>
        <v>43083</v>
      </c>
      <c r="V1943" s="182">
        <f t="shared" si="5"/>
        <v>43173</v>
      </c>
      <c r="W1943" s="182">
        <f t="shared" si="6"/>
        <v>43265</v>
      </c>
      <c r="X1943" s="181">
        <f t="shared" si="7"/>
        <v>183</v>
      </c>
      <c r="Y1943" s="181">
        <f t="shared" si="8"/>
        <v>273</v>
      </c>
      <c r="Z1943" s="181">
        <f t="shared" si="9"/>
        <v>365</v>
      </c>
      <c r="AA1943" s="155"/>
      <c r="AB1943" s="9"/>
      <c r="AC1943" s="9"/>
      <c r="AD1943" s="9"/>
      <c r="AE1943" s="9"/>
      <c r="AF1943" s="9"/>
      <c r="AG1943" s="9"/>
      <c r="AH1943" s="9"/>
    </row>
    <row r="1944" ht="15.75" customHeight="1">
      <c r="A1944" s="177">
        <v>42899.0</v>
      </c>
      <c r="B1944" s="178">
        <v>2.16</v>
      </c>
      <c r="C1944" s="178">
        <v>2.46</v>
      </c>
      <c r="D1944" s="178">
        <v>2.96</v>
      </c>
      <c r="E1944" s="178">
        <v>3.47</v>
      </c>
      <c r="F1944" s="178">
        <v>4.0</v>
      </c>
      <c r="G1944" s="178">
        <v>4.3</v>
      </c>
      <c r="H1944" s="178">
        <v>4.7</v>
      </c>
      <c r="I1944" s="178">
        <v>4.92</v>
      </c>
      <c r="J1944" s="178">
        <v>5.02</v>
      </c>
      <c r="K1944" s="179">
        <f>MAX(0,((T1944*(365/365))-VLOOKUP(A1944,VBMA!$A:$D,4,0))  /  (T1944* (365/365)   ))</f>
        <v>0.3063018314</v>
      </c>
      <c r="L1944" s="180">
        <f t="shared" ref="L1944:S1944" si="1947">(B1944*(1-$K1944) * (365/365))/100</f>
        <v>0.01498388044</v>
      </c>
      <c r="M1944" s="180">
        <f t="shared" si="1947"/>
        <v>0.01706497495</v>
      </c>
      <c r="N1944" s="180">
        <f t="shared" si="1947"/>
        <v>0.02053346579</v>
      </c>
      <c r="O1944" s="180">
        <f t="shared" si="1947"/>
        <v>0.02407132645</v>
      </c>
      <c r="P1944" s="180">
        <f t="shared" si="1947"/>
        <v>0.02774792674</v>
      </c>
      <c r="Q1944" s="180">
        <f t="shared" si="1947"/>
        <v>0.02982902125</v>
      </c>
      <c r="R1944" s="180">
        <f t="shared" si="1947"/>
        <v>0.03260381393</v>
      </c>
      <c r="S1944" s="180">
        <f t="shared" si="1947"/>
        <v>0.0341299499</v>
      </c>
      <c r="T1944" s="181">
        <f t="shared" si="3"/>
        <v>5.144888889</v>
      </c>
      <c r="U1944" s="182">
        <f t="shared" si="4"/>
        <v>43082</v>
      </c>
      <c r="V1944" s="182">
        <f t="shared" si="5"/>
        <v>43172</v>
      </c>
      <c r="W1944" s="182">
        <f t="shared" si="6"/>
        <v>43264</v>
      </c>
      <c r="X1944" s="181">
        <f t="shared" si="7"/>
        <v>183</v>
      </c>
      <c r="Y1944" s="181">
        <f t="shared" si="8"/>
        <v>273</v>
      </c>
      <c r="Z1944" s="181">
        <f t="shared" si="9"/>
        <v>365</v>
      </c>
      <c r="AA1944" s="155"/>
      <c r="AB1944" s="9"/>
      <c r="AC1944" s="9"/>
      <c r="AD1944" s="9"/>
      <c r="AE1944" s="9"/>
      <c r="AF1944" s="9"/>
      <c r="AG1944" s="9"/>
      <c r="AH1944" s="9"/>
    </row>
    <row r="1945" ht="15.75" customHeight="1">
      <c r="A1945" s="177">
        <v>42898.0</v>
      </c>
      <c r="B1945" s="178">
        <v>2.2</v>
      </c>
      <c r="C1945" s="178">
        <v>2.48</v>
      </c>
      <c r="D1945" s="178">
        <v>2.95</v>
      </c>
      <c r="E1945" s="178">
        <v>3.38</v>
      </c>
      <c r="F1945" s="178">
        <v>3.95</v>
      </c>
      <c r="G1945" s="178">
        <v>4.3</v>
      </c>
      <c r="H1945" s="178">
        <v>4.58</v>
      </c>
      <c r="I1945" s="178">
        <v>4.86</v>
      </c>
      <c r="J1945" s="178">
        <v>5.0</v>
      </c>
      <c r="K1945" s="179">
        <f>MAX(0,((T1945*(365/365))-VLOOKUP(A1945,VBMA!$A:$D,4,0))  /  (T1945* (365/365)   ))</f>
        <v>0.3041497539</v>
      </c>
      <c r="L1945" s="180">
        <f t="shared" ref="L1945:S1945" si="1948">(B1945*(1-$K1945) * (365/365))/100</f>
        <v>0.01530870541</v>
      </c>
      <c r="M1945" s="180">
        <f t="shared" si="1948"/>
        <v>0.0172570861</v>
      </c>
      <c r="N1945" s="180">
        <f t="shared" si="1948"/>
        <v>0.02052758226</v>
      </c>
      <c r="O1945" s="180">
        <f t="shared" si="1948"/>
        <v>0.02351973832</v>
      </c>
      <c r="P1945" s="180">
        <f t="shared" si="1948"/>
        <v>0.02748608472</v>
      </c>
      <c r="Q1945" s="180">
        <f t="shared" si="1948"/>
        <v>0.02992156058</v>
      </c>
      <c r="R1945" s="180">
        <f t="shared" si="1948"/>
        <v>0.03186994127</v>
      </c>
      <c r="S1945" s="180">
        <f t="shared" si="1948"/>
        <v>0.03381832196</v>
      </c>
      <c r="T1945" s="181">
        <f t="shared" si="3"/>
        <v>5.146222222</v>
      </c>
      <c r="U1945" s="182">
        <f t="shared" si="4"/>
        <v>43081</v>
      </c>
      <c r="V1945" s="182">
        <f t="shared" si="5"/>
        <v>43171</v>
      </c>
      <c r="W1945" s="182">
        <f t="shared" si="6"/>
        <v>43263</v>
      </c>
      <c r="X1945" s="181">
        <f t="shared" si="7"/>
        <v>183</v>
      </c>
      <c r="Y1945" s="181">
        <f t="shared" si="8"/>
        <v>273</v>
      </c>
      <c r="Z1945" s="181">
        <f t="shared" si="9"/>
        <v>365</v>
      </c>
      <c r="AA1945" s="155"/>
      <c r="AB1945" s="9"/>
      <c r="AC1945" s="9"/>
      <c r="AD1945" s="9"/>
      <c r="AE1945" s="9"/>
      <c r="AF1945" s="9"/>
      <c r="AG1945" s="9"/>
      <c r="AH1945" s="9"/>
    </row>
    <row r="1946" ht="15.75" customHeight="1">
      <c r="A1946" s="177">
        <v>42895.0</v>
      </c>
      <c r="B1946" s="178">
        <v>2.18</v>
      </c>
      <c r="C1946" s="178">
        <v>2.46</v>
      </c>
      <c r="D1946" s="178">
        <v>2.96</v>
      </c>
      <c r="E1946" s="178">
        <v>3.46</v>
      </c>
      <c r="F1946" s="178">
        <v>4.0</v>
      </c>
      <c r="G1946" s="178">
        <v>4.3</v>
      </c>
      <c r="H1946" s="178">
        <v>4.7</v>
      </c>
      <c r="I1946" s="178">
        <v>4.92</v>
      </c>
      <c r="J1946" s="178">
        <v>5.02</v>
      </c>
      <c r="K1946" s="179">
        <f>MAX(0,((T1946*(365/365))-VLOOKUP(A1946,VBMA!$A:$D,4,0))  /  (T1946* (365/365)   ))</f>
        <v>0.3031919489</v>
      </c>
      <c r="L1946" s="180">
        <f t="shared" ref="L1946:S1946" si="1949">(B1946*(1-$K1946) * (365/365))/100</f>
        <v>0.01519041551</v>
      </c>
      <c r="M1946" s="180">
        <f t="shared" si="1949"/>
        <v>0.01714147806</v>
      </c>
      <c r="N1946" s="180">
        <f t="shared" si="1949"/>
        <v>0.02062551831</v>
      </c>
      <c r="O1946" s="180">
        <f t="shared" si="1949"/>
        <v>0.02410955857</v>
      </c>
      <c r="P1946" s="180">
        <f t="shared" si="1949"/>
        <v>0.02787232205</v>
      </c>
      <c r="Q1946" s="180">
        <f t="shared" si="1949"/>
        <v>0.0299627462</v>
      </c>
      <c r="R1946" s="180">
        <f t="shared" si="1949"/>
        <v>0.0327499784</v>
      </c>
      <c r="S1946" s="180">
        <f t="shared" si="1949"/>
        <v>0.03428295612</v>
      </c>
      <c r="T1946" s="181">
        <f t="shared" si="3"/>
        <v>5.144888889</v>
      </c>
      <c r="U1946" s="182">
        <f t="shared" si="4"/>
        <v>43078</v>
      </c>
      <c r="V1946" s="182">
        <f t="shared" si="5"/>
        <v>43168</v>
      </c>
      <c r="W1946" s="182">
        <f t="shared" si="6"/>
        <v>43260</v>
      </c>
      <c r="X1946" s="181">
        <f t="shared" si="7"/>
        <v>183</v>
      </c>
      <c r="Y1946" s="181">
        <f t="shared" si="8"/>
        <v>273</v>
      </c>
      <c r="Z1946" s="181">
        <f t="shared" si="9"/>
        <v>365</v>
      </c>
      <c r="AA1946" s="155"/>
      <c r="AB1946" s="9"/>
      <c r="AC1946" s="9"/>
      <c r="AD1946" s="9"/>
      <c r="AE1946" s="9"/>
      <c r="AF1946" s="9"/>
      <c r="AG1946" s="9"/>
      <c r="AH1946" s="9"/>
    </row>
    <row r="1947" ht="15.75" customHeight="1">
      <c r="A1947" s="177">
        <v>42894.0</v>
      </c>
      <c r="B1947" s="178">
        <v>2.38</v>
      </c>
      <c r="C1947" s="178">
        <v>2.48</v>
      </c>
      <c r="D1947" s="178">
        <v>2.96</v>
      </c>
      <c r="E1947" s="178">
        <v>3.48</v>
      </c>
      <c r="F1947" s="178">
        <v>4.0</v>
      </c>
      <c r="G1947" s="178">
        <v>4.3</v>
      </c>
      <c r="H1947" s="178">
        <v>4.7</v>
      </c>
      <c r="I1947" s="178">
        <v>4.92</v>
      </c>
      <c r="J1947" s="178">
        <v>5.02</v>
      </c>
      <c r="K1947" s="179">
        <f>MAX(0,((T1947*(365/365))-VLOOKUP(A1947,VBMA!$A:$D,4,0))  /  (T1947* (365/365)   ))</f>
        <v>0.2987214927</v>
      </c>
      <c r="L1947" s="180">
        <f t="shared" ref="L1947:S1947" si="1950">(B1947*(1-$K1947) * (365/365))/100</f>
        <v>0.01669042847</v>
      </c>
      <c r="M1947" s="180">
        <f t="shared" si="1950"/>
        <v>0.01739170698</v>
      </c>
      <c r="N1947" s="180">
        <f t="shared" si="1950"/>
        <v>0.02075784381</v>
      </c>
      <c r="O1947" s="180">
        <f t="shared" si="1950"/>
        <v>0.02440449205</v>
      </c>
      <c r="P1947" s="180">
        <f t="shared" si="1950"/>
        <v>0.02805114029</v>
      </c>
      <c r="Q1947" s="180">
        <f t="shared" si="1950"/>
        <v>0.03015497581</v>
      </c>
      <c r="R1947" s="180">
        <f t="shared" si="1950"/>
        <v>0.03296008984</v>
      </c>
      <c r="S1947" s="180">
        <f t="shared" si="1950"/>
        <v>0.03450290256</v>
      </c>
      <c r="T1947" s="181">
        <f t="shared" si="3"/>
        <v>5.144888889</v>
      </c>
      <c r="U1947" s="182">
        <f t="shared" si="4"/>
        <v>43077</v>
      </c>
      <c r="V1947" s="182">
        <f t="shared" si="5"/>
        <v>43167</v>
      </c>
      <c r="W1947" s="182">
        <f t="shared" si="6"/>
        <v>43259</v>
      </c>
      <c r="X1947" s="181">
        <f t="shared" si="7"/>
        <v>183</v>
      </c>
      <c r="Y1947" s="181">
        <f t="shared" si="8"/>
        <v>273</v>
      </c>
      <c r="Z1947" s="181">
        <f t="shared" si="9"/>
        <v>365</v>
      </c>
      <c r="AA1947" s="155"/>
      <c r="AB1947" s="9"/>
      <c r="AC1947" s="9"/>
      <c r="AD1947" s="9"/>
      <c r="AE1947" s="9"/>
      <c r="AF1947" s="9"/>
      <c r="AG1947" s="9"/>
      <c r="AH1947" s="9"/>
    </row>
    <row r="1948" ht="15.75" customHeight="1">
      <c r="A1948" s="177">
        <v>42893.0</v>
      </c>
      <c r="B1948" s="178">
        <v>2.4</v>
      </c>
      <c r="C1948" s="178">
        <v>2.55</v>
      </c>
      <c r="D1948" s="178">
        <v>2.98</v>
      </c>
      <c r="E1948" s="178">
        <v>3.55</v>
      </c>
      <c r="F1948" s="178">
        <v>4.02</v>
      </c>
      <c r="G1948" s="178">
        <v>4.28</v>
      </c>
      <c r="H1948" s="178">
        <v>4.68</v>
      </c>
      <c r="I1948" s="178">
        <v>4.9</v>
      </c>
      <c r="J1948" s="178">
        <v>5.0</v>
      </c>
      <c r="K1948" s="179">
        <f>MAX(0,((T1948*(365/365))-VLOOKUP(A1948,VBMA!$A:$D,4,0))  /  (T1948* (365/365)   ))</f>
        <v>0.2905212037</v>
      </c>
      <c r="L1948" s="180">
        <f t="shared" ref="L1948:S1948" si="1951">(B1948*(1-$K1948) * (365/365))/100</f>
        <v>0.01702749111</v>
      </c>
      <c r="M1948" s="180">
        <f t="shared" si="1951"/>
        <v>0.01809170931</v>
      </c>
      <c r="N1948" s="180">
        <f t="shared" si="1951"/>
        <v>0.02114246813</v>
      </c>
      <c r="O1948" s="180">
        <f t="shared" si="1951"/>
        <v>0.02518649727</v>
      </c>
      <c r="P1948" s="180">
        <f t="shared" si="1951"/>
        <v>0.02852104761</v>
      </c>
      <c r="Q1948" s="180">
        <f t="shared" si="1951"/>
        <v>0.03036569248</v>
      </c>
      <c r="R1948" s="180">
        <f t="shared" si="1951"/>
        <v>0.03320360767</v>
      </c>
      <c r="S1948" s="180">
        <f t="shared" si="1951"/>
        <v>0.03476446102</v>
      </c>
      <c r="T1948" s="181">
        <f t="shared" si="3"/>
        <v>5.124888889</v>
      </c>
      <c r="U1948" s="182">
        <f t="shared" si="4"/>
        <v>43076</v>
      </c>
      <c r="V1948" s="182">
        <f t="shared" si="5"/>
        <v>43166</v>
      </c>
      <c r="W1948" s="182">
        <f t="shared" si="6"/>
        <v>43258</v>
      </c>
      <c r="X1948" s="181">
        <f t="shared" si="7"/>
        <v>183</v>
      </c>
      <c r="Y1948" s="181">
        <f t="shared" si="8"/>
        <v>273</v>
      </c>
      <c r="Z1948" s="181">
        <f t="shared" si="9"/>
        <v>365</v>
      </c>
      <c r="AA1948" s="155"/>
      <c r="AB1948" s="9"/>
      <c r="AC1948" s="9"/>
      <c r="AD1948" s="9"/>
      <c r="AE1948" s="9"/>
      <c r="AF1948" s="9"/>
      <c r="AG1948" s="9"/>
      <c r="AH1948" s="9"/>
    </row>
    <row r="1949" ht="15.75" customHeight="1">
      <c r="A1949" s="177">
        <v>42892.0</v>
      </c>
      <c r="B1949" s="178">
        <v>2.45</v>
      </c>
      <c r="C1949" s="178">
        <v>2.57</v>
      </c>
      <c r="D1949" s="178">
        <v>3.05</v>
      </c>
      <c r="E1949" s="178">
        <v>3.58</v>
      </c>
      <c r="F1949" s="178">
        <v>4.05</v>
      </c>
      <c r="G1949" s="178">
        <v>4.3</v>
      </c>
      <c r="H1949" s="178">
        <v>4.75</v>
      </c>
      <c r="I1949" s="178">
        <v>4.95</v>
      </c>
      <c r="J1949" s="178">
        <v>5.03</v>
      </c>
      <c r="K1949" s="179">
        <f>MAX(0,((T1949*(365/365))-VLOOKUP(A1949,VBMA!$A:$D,4,0))  /  (T1949* (365/365)   ))</f>
        <v>0.2864410433</v>
      </c>
      <c r="L1949" s="180">
        <f t="shared" ref="L1949:S1949" si="1952">(B1949*(1-$K1949) * (365/365))/100</f>
        <v>0.01748219444</v>
      </c>
      <c r="M1949" s="180">
        <f t="shared" si="1952"/>
        <v>0.01833846519</v>
      </c>
      <c r="N1949" s="180">
        <f t="shared" si="1952"/>
        <v>0.02176354818</v>
      </c>
      <c r="O1949" s="180">
        <f t="shared" si="1952"/>
        <v>0.02554541065</v>
      </c>
      <c r="P1949" s="180">
        <f t="shared" si="1952"/>
        <v>0.02889913775</v>
      </c>
      <c r="Q1949" s="180">
        <f t="shared" si="1952"/>
        <v>0.03068303514</v>
      </c>
      <c r="R1949" s="180">
        <f t="shared" si="1952"/>
        <v>0.03389405044</v>
      </c>
      <c r="S1949" s="180">
        <f t="shared" si="1952"/>
        <v>0.03532116836</v>
      </c>
      <c r="T1949" s="181">
        <f t="shared" si="3"/>
        <v>5.154444444</v>
      </c>
      <c r="U1949" s="182">
        <f t="shared" si="4"/>
        <v>43075</v>
      </c>
      <c r="V1949" s="182">
        <f t="shared" si="5"/>
        <v>43165</v>
      </c>
      <c r="W1949" s="182">
        <f t="shared" si="6"/>
        <v>43257</v>
      </c>
      <c r="X1949" s="181">
        <f t="shared" si="7"/>
        <v>183</v>
      </c>
      <c r="Y1949" s="181">
        <f t="shared" si="8"/>
        <v>273</v>
      </c>
      <c r="Z1949" s="181">
        <f t="shared" si="9"/>
        <v>365</v>
      </c>
      <c r="AA1949" s="155"/>
      <c r="AB1949" s="9"/>
      <c r="AC1949" s="9"/>
      <c r="AD1949" s="9"/>
      <c r="AE1949" s="9"/>
      <c r="AF1949" s="9"/>
      <c r="AG1949" s="9"/>
      <c r="AH1949" s="9"/>
    </row>
    <row r="1950" ht="15.75" customHeight="1">
      <c r="A1950" s="177">
        <v>42891.0</v>
      </c>
      <c r="B1950" s="178">
        <v>2.46</v>
      </c>
      <c r="C1950" s="178">
        <v>2.6</v>
      </c>
      <c r="D1950" s="178">
        <v>3.04</v>
      </c>
      <c r="E1950" s="178">
        <v>3.56</v>
      </c>
      <c r="F1950" s="178">
        <v>4.04</v>
      </c>
      <c r="G1950" s="178">
        <v>4.33</v>
      </c>
      <c r="H1950" s="178">
        <v>4.74</v>
      </c>
      <c r="I1950" s="178">
        <v>4.92</v>
      </c>
      <c r="J1950" s="178">
        <v>5.0</v>
      </c>
      <c r="K1950" s="179">
        <f>MAX(0,((T1950*(365/365))-VLOOKUP(A1950,VBMA!$A:$D,4,0))  /  (T1950* (365/365)   ))</f>
        <v>0.2776253918</v>
      </c>
      <c r="L1950" s="180">
        <f t="shared" ref="L1950:S1950" si="1953">(B1950*(1-$K1950) * (365/365))/100</f>
        <v>0.01777041536</v>
      </c>
      <c r="M1950" s="180">
        <f t="shared" si="1953"/>
        <v>0.01878173981</v>
      </c>
      <c r="N1950" s="180">
        <f t="shared" si="1953"/>
        <v>0.02196018809</v>
      </c>
      <c r="O1950" s="180">
        <f t="shared" si="1953"/>
        <v>0.02571653605</v>
      </c>
      <c r="P1950" s="180">
        <f t="shared" si="1953"/>
        <v>0.02918393417</v>
      </c>
      <c r="Q1950" s="180">
        <f t="shared" si="1953"/>
        <v>0.03127882053</v>
      </c>
      <c r="R1950" s="180">
        <f t="shared" si="1953"/>
        <v>0.03424055643</v>
      </c>
      <c r="S1950" s="180">
        <f t="shared" si="1953"/>
        <v>0.03554083072</v>
      </c>
      <c r="T1950" s="181">
        <f t="shared" si="3"/>
        <v>5.104</v>
      </c>
      <c r="U1950" s="182">
        <f t="shared" si="4"/>
        <v>43074</v>
      </c>
      <c r="V1950" s="182">
        <f t="shared" si="5"/>
        <v>43164</v>
      </c>
      <c r="W1950" s="182">
        <f t="shared" si="6"/>
        <v>43256</v>
      </c>
      <c r="X1950" s="181">
        <f t="shared" si="7"/>
        <v>183</v>
      </c>
      <c r="Y1950" s="181">
        <f t="shared" si="8"/>
        <v>273</v>
      </c>
      <c r="Z1950" s="181">
        <f t="shared" si="9"/>
        <v>365</v>
      </c>
      <c r="AA1950" s="155"/>
      <c r="AB1950" s="9"/>
      <c r="AC1950" s="9"/>
      <c r="AD1950" s="9"/>
      <c r="AE1950" s="9"/>
      <c r="AF1950" s="9"/>
      <c r="AG1950" s="9"/>
      <c r="AH1950" s="9"/>
    </row>
    <row r="1951" ht="15.75" customHeight="1">
      <c r="A1951" s="177">
        <v>42888.0</v>
      </c>
      <c r="B1951" s="178">
        <v>2.5</v>
      </c>
      <c r="C1951" s="178">
        <v>2.62</v>
      </c>
      <c r="D1951" s="178">
        <v>3.04</v>
      </c>
      <c r="E1951" s="178">
        <v>3.58</v>
      </c>
      <c r="F1951" s="178">
        <v>4.06</v>
      </c>
      <c r="G1951" s="178">
        <v>4.32</v>
      </c>
      <c r="H1951" s="178">
        <v>4.74</v>
      </c>
      <c r="I1951" s="178">
        <v>4.9</v>
      </c>
      <c r="J1951" s="178">
        <v>5.02</v>
      </c>
      <c r="K1951" s="179">
        <f>MAX(0,((T1951*(365/365))-VLOOKUP(A1951,VBMA!$A:$D,4,0))  /  (T1951* (365/365)   ))</f>
        <v>0.2605986132</v>
      </c>
      <c r="L1951" s="180">
        <f t="shared" ref="L1951:S1951" si="1954">(B1951*(1-$K1951) * (365/365))/100</f>
        <v>0.01848503467</v>
      </c>
      <c r="M1951" s="180">
        <f t="shared" si="1954"/>
        <v>0.01937231633</v>
      </c>
      <c r="N1951" s="180">
        <f t="shared" si="1954"/>
        <v>0.02247780216</v>
      </c>
      <c r="O1951" s="180">
        <f t="shared" si="1954"/>
        <v>0.02647056965</v>
      </c>
      <c r="P1951" s="180">
        <f t="shared" si="1954"/>
        <v>0.0300196963</v>
      </c>
      <c r="Q1951" s="180">
        <f t="shared" si="1954"/>
        <v>0.03194213991</v>
      </c>
      <c r="R1951" s="180">
        <f t="shared" si="1954"/>
        <v>0.03504762574</v>
      </c>
      <c r="S1951" s="180">
        <f t="shared" si="1954"/>
        <v>0.03623066795</v>
      </c>
      <c r="T1951" s="181">
        <f t="shared" si="3"/>
        <v>5.063555556</v>
      </c>
      <c r="U1951" s="182">
        <f t="shared" si="4"/>
        <v>43071</v>
      </c>
      <c r="V1951" s="182">
        <f t="shared" si="5"/>
        <v>43161</v>
      </c>
      <c r="W1951" s="182">
        <f t="shared" si="6"/>
        <v>43253</v>
      </c>
      <c r="X1951" s="181">
        <f t="shared" si="7"/>
        <v>183</v>
      </c>
      <c r="Y1951" s="181">
        <f t="shared" si="8"/>
        <v>273</v>
      </c>
      <c r="Z1951" s="181">
        <f t="shared" si="9"/>
        <v>365</v>
      </c>
      <c r="AA1951" s="155"/>
      <c r="AB1951" s="9"/>
      <c r="AC1951" s="9"/>
      <c r="AD1951" s="9"/>
      <c r="AE1951" s="9"/>
      <c r="AF1951" s="9"/>
      <c r="AG1951" s="9"/>
      <c r="AH1951" s="9"/>
    </row>
    <row r="1952" ht="15.75" customHeight="1">
      <c r="A1952" s="177">
        <v>42887.0</v>
      </c>
      <c r="B1952" s="178">
        <v>2.42</v>
      </c>
      <c r="C1952" s="178">
        <v>2.58</v>
      </c>
      <c r="D1952" s="178">
        <v>3.1</v>
      </c>
      <c r="E1952" s="178">
        <v>3.6</v>
      </c>
      <c r="F1952" s="178">
        <v>4.08</v>
      </c>
      <c r="G1952" s="178">
        <v>4.34</v>
      </c>
      <c r="H1952" s="178">
        <v>4.73</v>
      </c>
      <c r="I1952" s="178">
        <v>4.92</v>
      </c>
      <c r="J1952" s="178">
        <v>5.02</v>
      </c>
      <c r="K1952" s="179">
        <f>MAX(0,((T1952*(365/365))-VLOOKUP(A1952,VBMA!$A:$D,4,0))  /  (T1952* (365/365)   ))</f>
        <v>0.2710524029</v>
      </c>
      <c r="L1952" s="180">
        <f t="shared" ref="L1952:S1952" si="1955">(B1952*(1-$K1952) * (365/365))/100</f>
        <v>0.01764053185</v>
      </c>
      <c r="M1952" s="180">
        <f t="shared" si="1955"/>
        <v>0.01880684801</v>
      </c>
      <c r="N1952" s="180">
        <f t="shared" si="1955"/>
        <v>0.02259737551</v>
      </c>
      <c r="O1952" s="180">
        <f t="shared" si="1955"/>
        <v>0.0262421135</v>
      </c>
      <c r="P1952" s="180">
        <f t="shared" si="1955"/>
        <v>0.02974106196</v>
      </c>
      <c r="Q1952" s="180">
        <f t="shared" si="1955"/>
        <v>0.03163632571</v>
      </c>
      <c r="R1952" s="180">
        <f t="shared" si="1955"/>
        <v>0.03447922134</v>
      </c>
      <c r="S1952" s="180">
        <f t="shared" si="1955"/>
        <v>0.03586422178</v>
      </c>
      <c r="T1952" s="181">
        <f t="shared" si="3"/>
        <v>5.114222222</v>
      </c>
      <c r="U1952" s="182">
        <f t="shared" si="4"/>
        <v>43070</v>
      </c>
      <c r="V1952" s="182">
        <f t="shared" si="5"/>
        <v>43160</v>
      </c>
      <c r="W1952" s="182">
        <f t="shared" si="6"/>
        <v>43252</v>
      </c>
      <c r="X1952" s="181">
        <f t="shared" si="7"/>
        <v>183</v>
      </c>
      <c r="Y1952" s="181">
        <f t="shared" si="8"/>
        <v>273</v>
      </c>
      <c r="Z1952" s="181">
        <f t="shared" si="9"/>
        <v>365</v>
      </c>
      <c r="AA1952" s="155"/>
      <c r="AB1952" s="9"/>
      <c r="AC1952" s="9"/>
      <c r="AD1952" s="9"/>
      <c r="AE1952" s="9"/>
      <c r="AF1952" s="9"/>
      <c r="AG1952" s="9"/>
      <c r="AH1952" s="9"/>
    </row>
    <row r="1953" ht="15.75" customHeight="1">
      <c r="A1953" s="177">
        <v>42886.0</v>
      </c>
      <c r="B1953" s="178">
        <v>2.0</v>
      </c>
      <c r="C1953" s="178">
        <v>2.42</v>
      </c>
      <c r="D1953" s="178">
        <v>3.02</v>
      </c>
      <c r="E1953" s="178">
        <v>3.53</v>
      </c>
      <c r="F1953" s="178">
        <v>4.08</v>
      </c>
      <c r="G1953" s="178">
        <v>4.37</v>
      </c>
      <c r="H1953" s="178">
        <v>4.74</v>
      </c>
      <c r="I1953" s="178">
        <v>4.95</v>
      </c>
      <c r="J1953" s="178">
        <v>5.0</v>
      </c>
      <c r="K1953" s="179">
        <f>MAX(0,((T1953*(365/365))-VLOOKUP(A1953,VBMA!$A:$D,4,0))  /  (T1953* (365/365)   ))</f>
        <v>0.2814107026</v>
      </c>
      <c r="L1953" s="180">
        <f t="shared" ref="L1953:S1953" si="1956">(B1953*(1-$K1953) * (365/365))/100</f>
        <v>0.01437178595</v>
      </c>
      <c r="M1953" s="180">
        <f t="shared" si="1956"/>
        <v>0.017389861</v>
      </c>
      <c r="N1953" s="180">
        <f t="shared" si="1956"/>
        <v>0.02170139678</v>
      </c>
      <c r="O1953" s="180">
        <f t="shared" si="1956"/>
        <v>0.0253662022</v>
      </c>
      <c r="P1953" s="180">
        <f t="shared" si="1956"/>
        <v>0.02931844333</v>
      </c>
      <c r="Q1953" s="180">
        <f t="shared" si="1956"/>
        <v>0.0314023523</v>
      </c>
      <c r="R1953" s="180">
        <f t="shared" si="1956"/>
        <v>0.0340611327</v>
      </c>
      <c r="S1953" s="180">
        <f t="shared" si="1956"/>
        <v>0.03557017022</v>
      </c>
      <c r="T1953" s="181">
        <f t="shared" si="3"/>
        <v>5.153152174</v>
      </c>
      <c r="U1953" s="182">
        <f t="shared" si="4"/>
        <v>43070</v>
      </c>
      <c r="V1953" s="182">
        <f t="shared" si="5"/>
        <v>43162</v>
      </c>
      <c r="W1953" s="182">
        <f t="shared" si="6"/>
        <v>43251</v>
      </c>
      <c r="X1953" s="181">
        <f t="shared" si="7"/>
        <v>184</v>
      </c>
      <c r="Y1953" s="181">
        <f t="shared" si="8"/>
        <v>276</v>
      </c>
      <c r="Z1953" s="181">
        <f t="shared" si="9"/>
        <v>365</v>
      </c>
      <c r="AA1953" s="155"/>
      <c r="AB1953" s="9"/>
      <c r="AC1953" s="9"/>
      <c r="AD1953" s="9"/>
      <c r="AE1953" s="9"/>
      <c r="AF1953" s="9"/>
      <c r="AG1953" s="9"/>
      <c r="AH1953" s="9"/>
    </row>
    <row r="1954" ht="15.75" customHeight="1">
      <c r="A1954" s="177">
        <v>42885.0</v>
      </c>
      <c r="B1954" s="178">
        <v>2.42</v>
      </c>
      <c r="C1954" s="178">
        <v>2.6</v>
      </c>
      <c r="D1954" s="178">
        <v>3.06</v>
      </c>
      <c r="E1954" s="178">
        <v>3.52</v>
      </c>
      <c r="F1954" s="178">
        <v>4.1</v>
      </c>
      <c r="G1954" s="178">
        <v>4.38</v>
      </c>
      <c r="H1954" s="178">
        <v>4.75</v>
      </c>
      <c r="I1954" s="178">
        <v>4.92</v>
      </c>
      <c r="J1954" s="178">
        <v>5.04</v>
      </c>
      <c r="K1954" s="179">
        <f>MAX(0,((T1954*(365/365))-VLOOKUP(A1954,VBMA!$A:$D,4,0))  /  (T1954* (365/365)   ))</f>
        <v>0.3049404622</v>
      </c>
      <c r="L1954" s="180">
        <f t="shared" ref="L1954:S1954" si="1957">(B1954*(1-$K1954) * (365/365))/100</f>
        <v>0.01682044081</v>
      </c>
      <c r="M1954" s="180">
        <f t="shared" si="1957"/>
        <v>0.01807154798</v>
      </c>
      <c r="N1954" s="180">
        <f t="shared" si="1957"/>
        <v>0.02126882186</v>
      </c>
      <c r="O1954" s="180">
        <f t="shared" si="1957"/>
        <v>0.02446609573</v>
      </c>
      <c r="P1954" s="180">
        <f t="shared" si="1957"/>
        <v>0.02849744105</v>
      </c>
      <c r="Q1954" s="180">
        <f t="shared" si="1957"/>
        <v>0.03044360776</v>
      </c>
      <c r="R1954" s="180">
        <f t="shared" si="1957"/>
        <v>0.03301532805</v>
      </c>
      <c r="S1954" s="180">
        <f t="shared" si="1957"/>
        <v>0.03419692926</v>
      </c>
      <c r="T1954" s="181">
        <f t="shared" si="3"/>
        <v>5.084456522</v>
      </c>
      <c r="U1954" s="182">
        <f t="shared" si="4"/>
        <v>43069</v>
      </c>
      <c r="V1954" s="182">
        <f t="shared" si="5"/>
        <v>43161</v>
      </c>
      <c r="W1954" s="182">
        <f t="shared" si="6"/>
        <v>43250</v>
      </c>
      <c r="X1954" s="181">
        <f t="shared" si="7"/>
        <v>184</v>
      </c>
      <c r="Y1954" s="181">
        <f t="shared" si="8"/>
        <v>276</v>
      </c>
      <c r="Z1954" s="181">
        <f t="shared" si="9"/>
        <v>365</v>
      </c>
      <c r="AA1954" s="155"/>
      <c r="AB1954" s="9"/>
      <c r="AC1954" s="9"/>
      <c r="AD1954" s="9"/>
      <c r="AE1954" s="9"/>
      <c r="AF1954" s="9"/>
      <c r="AG1954" s="9"/>
      <c r="AH1954" s="9"/>
    </row>
    <row r="1955" ht="15.75" customHeight="1">
      <c r="A1955" s="177">
        <v>42884.0</v>
      </c>
      <c r="B1955" s="178">
        <v>2.74</v>
      </c>
      <c r="C1955" s="178">
        <v>2.84</v>
      </c>
      <c r="D1955" s="178">
        <v>3.14</v>
      </c>
      <c r="E1955" s="178">
        <v>3.62</v>
      </c>
      <c r="F1955" s="178">
        <v>4.12</v>
      </c>
      <c r="G1955" s="178">
        <v>4.38</v>
      </c>
      <c r="H1955" s="178">
        <v>4.78</v>
      </c>
      <c r="I1955" s="178">
        <v>4.98</v>
      </c>
      <c r="J1955" s="178">
        <v>5.04</v>
      </c>
      <c r="K1955" s="179">
        <f>MAX(0,((T1955*(365/365))-VLOOKUP(A1955,VBMA!$A:$D,4,0))  /  (T1955* (365/365)   ))</f>
        <v>0.3348768804</v>
      </c>
      <c r="L1955" s="180">
        <f t="shared" ref="L1955:S1955" si="1958">(B1955*(1-$K1955) * (365/365))/100</f>
        <v>0.01822437348</v>
      </c>
      <c r="M1955" s="180">
        <f t="shared" si="1958"/>
        <v>0.0188894966</v>
      </c>
      <c r="N1955" s="180">
        <f t="shared" si="1958"/>
        <v>0.02088486596</v>
      </c>
      <c r="O1955" s="180">
        <f t="shared" si="1958"/>
        <v>0.02407745693</v>
      </c>
      <c r="P1955" s="180">
        <f t="shared" si="1958"/>
        <v>0.02740307253</v>
      </c>
      <c r="Q1955" s="180">
        <f t="shared" si="1958"/>
        <v>0.02913239264</v>
      </c>
      <c r="R1955" s="180">
        <f t="shared" si="1958"/>
        <v>0.03179288512</v>
      </c>
      <c r="S1955" s="180">
        <f t="shared" si="1958"/>
        <v>0.03312313136</v>
      </c>
      <c r="T1955" s="181">
        <f t="shared" si="3"/>
        <v>5.173478261</v>
      </c>
      <c r="U1955" s="182">
        <f t="shared" si="4"/>
        <v>43068</v>
      </c>
      <c r="V1955" s="182">
        <f t="shared" si="5"/>
        <v>43160</v>
      </c>
      <c r="W1955" s="182">
        <f t="shared" si="6"/>
        <v>43249</v>
      </c>
      <c r="X1955" s="181">
        <f t="shared" si="7"/>
        <v>184</v>
      </c>
      <c r="Y1955" s="181">
        <f t="shared" si="8"/>
        <v>276</v>
      </c>
      <c r="Z1955" s="181">
        <f t="shared" si="9"/>
        <v>365</v>
      </c>
      <c r="AA1955" s="155"/>
      <c r="AB1955" s="9"/>
      <c r="AC1955" s="9"/>
      <c r="AD1955" s="9"/>
      <c r="AE1955" s="9"/>
      <c r="AF1955" s="9"/>
      <c r="AG1955" s="9"/>
      <c r="AH1955" s="9"/>
    </row>
    <row r="1956" ht="15.75" customHeight="1">
      <c r="A1956" s="177">
        <v>42881.0</v>
      </c>
      <c r="B1956" s="178">
        <v>2.97</v>
      </c>
      <c r="C1956" s="178">
        <v>3.13</v>
      </c>
      <c r="D1956" s="178">
        <v>3.3</v>
      </c>
      <c r="E1956" s="178">
        <v>3.65</v>
      </c>
      <c r="F1956" s="178">
        <v>4.12</v>
      </c>
      <c r="G1956" s="178">
        <v>4.37</v>
      </c>
      <c r="H1956" s="178">
        <v>4.8</v>
      </c>
      <c r="I1956" s="178">
        <v>5.0</v>
      </c>
      <c r="J1956" s="178">
        <v>5.0</v>
      </c>
      <c r="K1956" s="179">
        <f>MAX(0,((T1956*(365/365))-VLOOKUP(A1956,VBMA!$A:$D,4,0))  /  (T1956* (365/365)   ))</f>
        <v>0.3081707828</v>
      </c>
      <c r="L1956" s="180">
        <f t="shared" ref="L1956:S1956" si="1959">(B1956*(1-$K1956) * (365/365))/100</f>
        <v>0.02054732775</v>
      </c>
      <c r="M1956" s="180">
        <f t="shared" si="1959"/>
        <v>0.0216542545</v>
      </c>
      <c r="N1956" s="180">
        <f t="shared" si="1959"/>
        <v>0.02283036417</v>
      </c>
      <c r="O1956" s="180">
        <f t="shared" si="1959"/>
        <v>0.02525176643</v>
      </c>
      <c r="P1956" s="180">
        <f t="shared" si="1959"/>
        <v>0.02850336375</v>
      </c>
      <c r="Q1956" s="180">
        <f t="shared" si="1959"/>
        <v>0.03023293679</v>
      </c>
      <c r="R1956" s="180">
        <f t="shared" si="1959"/>
        <v>0.03320780243</v>
      </c>
      <c r="S1956" s="180">
        <f t="shared" si="1959"/>
        <v>0.03459146086</v>
      </c>
      <c r="T1956" s="181">
        <f t="shared" si="3"/>
        <v>5.193478261</v>
      </c>
      <c r="U1956" s="182">
        <f t="shared" si="4"/>
        <v>43065</v>
      </c>
      <c r="V1956" s="182">
        <f t="shared" si="5"/>
        <v>43157</v>
      </c>
      <c r="W1956" s="182">
        <f t="shared" si="6"/>
        <v>43246</v>
      </c>
      <c r="X1956" s="181">
        <f t="shared" si="7"/>
        <v>184</v>
      </c>
      <c r="Y1956" s="181">
        <f t="shared" si="8"/>
        <v>276</v>
      </c>
      <c r="Z1956" s="181">
        <f t="shared" si="9"/>
        <v>365</v>
      </c>
      <c r="AA1956" s="155"/>
      <c r="AB1956" s="9"/>
      <c r="AC1956" s="9"/>
      <c r="AD1956" s="9"/>
      <c r="AE1956" s="9"/>
      <c r="AF1956" s="9"/>
      <c r="AG1956" s="9"/>
      <c r="AH1956" s="9"/>
    </row>
    <row r="1957" ht="15.75" customHeight="1">
      <c r="A1957" s="177">
        <v>42880.0</v>
      </c>
      <c r="B1957" s="178">
        <v>3.43</v>
      </c>
      <c r="C1957" s="178">
        <v>3.5</v>
      </c>
      <c r="D1957" s="178">
        <v>3.7</v>
      </c>
      <c r="E1957" s="178">
        <v>4.0</v>
      </c>
      <c r="F1957" s="178">
        <v>4.28</v>
      </c>
      <c r="G1957" s="178">
        <v>4.5</v>
      </c>
      <c r="H1957" s="178">
        <v>4.84</v>
      </c>
      <c r="I1957" s="178">
        <v>5.0</v>
      </c>
      <c r="J1957" s="178">
        <v>5.06</v>
      </c>
      <c r="K1957" s="179">
        <f>MAX(0,((T1957*(365/365))-VLOOKUP(A1957,VBMA!$A:$D,4,0))  /  (T1957* (365/365)   ))</f>
        <v>0.2940536437</v>
      </c>
      <c r="L1957" s="180">
        <f t="shared" ref="L1957:S1957" si="1960">(B1957*(1-$K1957) * (365/365))/100</f>
        <v>0.02421396002</v>
      </c>
      <c r="M1957" s="180">
        <f t="shared" si="1960"/>
        <v>0.02470812247</v>
      </c>
      <c r="N1957" s="180">
        <f t="shared" si="1960"/>
        <v>0.02612001518</v>
      </c>
      <c r="O1957" s="180">
        <f t="shared" si="1960"/>
        <v>0.02823785425</v>
      </c>
      <c r="P1957" s="180">
        <f t="shared" si="1960"/>
        <v>0.03021450405</v>
      </c>
      <c r="Q1957" s="180">
        <f t="shared" si="1960"/>
        <v>0.03176758603</v>
      </c>
      <c r="R1957" s="180">
        <f t="shared" si="1960"/>
        <v>0.03416780364</v>
      </c>
      <c r="S1957" s="180">
        <f t="shared" si="1960"/>
        <v>0.03529731781</v>
      </c>
      <c r="T1957" s="181">
        <f t="shared" si="3"/>
        <v>5.154782609</v>
      </c>
      <c r="U1957" s="182">
        <f t="shared" si="4"/>
        <v>43064</v>
      </c>
      <c r="V1957" s="182">
        <f t="shared" si="5"/>
        <v>43156</v>
      </c>
      <c r="W1957" s="182">
        <f t="shared" si="6"/>
        <v>43245</v>
      </c>
      <c r="X1957" s="181">
        <f t="shared" si="7"/>
        <v>184</v>
      </c>
      <c r="Y1957" s="181">
        <f t="shared" si="8"/>
        <v>276</v>
      </c>
      <c r="Z1957" s="181">
        <f t="shared" si="9"/>
        <v>365</v>
      </c>
      <c r="AA1957" s="155"/>
      <c r="AB1957" s="9"/>
      <c r="AC1957" s="9"/>
      <c r="AD1957" s="9"/>
      <c r="AE1957" s="9"/>
      <c r="AF1957" s="9"/>
      <c r="AG1957" s="9"/>
      <c r="AH1957" s="9"/>
    </row>
    <row r="1958" ht="15.75" customHeight="1">
      <c r="A1958" s="177">
        <v>42879.0</v>
      </c>
      <c r="B1958" s="178">
        <v>3.58</v>
      </c>
      <c r="C1958" s="178">
        <v>3.7</v>
      </c>
      <c r="D1958" s="178">
        <v>3.85</v>
      </c>
      <c r="E1958" s="178">
        <v>4.03</v>
      </c>
      <c r="F1958" s="178">
        <v>4.28</v>
      </c>
      <c r="G1958" s="178">
        <v>4.5</v>
      </c>
      <c r="H1958" s="178">
        <v>4.82</v>
      </c>
      <c r="I1958" s="178">
        <v>5.0</v>
      </c>
      <c r="J1958" s="178">
        <v>5.01</v>
      </c>
      <c r="K1958" s="179">
        <f>MAX(0,((T1958*(365/365))-VLOOKUP(A1958,VBMA!$A:$D,4,0))  /  (T1958* (365/365)   ))</f>
        <v>0.2586193857</v>
      </c>
      <c r="L1958" s="180">
        <f t="shared" ref="L1958:S1958" si="1961">(B1958*(1-$K1958) * (365/365))/100</f>
        <v>0.02654142599</v>
      </c>
      <c r="M1958" s="180">
        <f t="shared" si="1961"/>
        <v>0.02743108273</v>
      </c>
      <c r="N1958" s="180">
        <f t="shared" si="1961"/>
        <v>0.02854315365</v>
      </c>
      <c r="O1958" s="180">
        <f t="shared" si="1961"/>
        <v>0.02987763875</v>
      </c>
      <c r="P1958" s="180">
        <f t="shared" si="1961"/>
        <v>0.03173109029</v>
      </c>
      <c r="Q1958" s="180">
        <f t="shared" si="1961"/>
        <v>0.03336212764</v>
      </c>
      <c r="R1958" s="180">
        <f t="shared" si="1961"/>
        <v>0.03573454561</v>
      </c>
      <c r="S1958" s="180">
        <f t="shared" si="1961"/>
        <v>0.03706903071</v>
      </c>
      <c r="T1958" s="181">
        <f t="shared" si="3"/>
        <v>5.174130435</v>
      </c>
      <c r="U1958" s="182">
        <f t="shared" si="4"/>
        <v>43063</v>
      </c>
      <c r="V1958" s="182">
        <f t="shared" si="5"/>
        <v>43155</v>
      </c>
      <c r="W1958" s="182">
        <f t="shared" si="6"/>
        <v>43244</v>
      </c>
      <c r="X1958" s="181">
        <f t="shared" si="7"/>
        <v>184</v>
      </c>
      <c r="Y1958" s="181">
        <f t="shared" si="8"/>
        <v>276</v>
      </c>
      <c r="Z1958" s="181">
        <f t="shared" si="9"/>
        <v>365</v>
      </c>
      <c r="AA1958" s="155"/>
      <c r="AB1958" s="9"/>
      <c r="AC1958" s="9"/>
      <c r="AD1958" s="9"/>
      <c r="AE1958" s="9"/>
      <c r="AF1958" s="9"/>
      <c r="AG1958" s="9"/>
      <c r="AH1958" s="9"/>
    </row>
    <row r="1959" ht="15.75" customHeight="1">
      <c r="A1959" s="177">
        <v>42878.0</v>
      </c>
      <c r="B1959" s="178">
        <v>3.94</v>
      </c>
      <c r="C1959" s="178">
        <v>4.02</v>
      </c>
      <c r="D1959" s="178">
        <v>4.06</v>
      </c>
      <c r="E1959" s="178">
        <v>4.2</v>
      </c>
      <c r="F1959" s="178">
        <v>4.42</v>
      </c>
      <c r="G1959" s="178">
        <v>4.54</v>
      </c>
      <c r="H1959" s="178">
        <v>4.85</v>
      </c>
      <c r="I1959" s="178">
        <v>5.01</v>
      </c>
      <c r="J1959" s="178">
        <v>5.08</v>
      </c>
      <c r="K1959" s="179">
        <f>MAX(0,((T1959*(365/365))-VLOOKUP(A1959,VBMA!$A:$D,4,0))  /  (T1959* (365/365)   ))</f>
        <v>0.2230069871</v>
      </c>
      <c r="L1959" s="180">
        <f t="shared" ref="L1959:S1959" si="1962">(B1959*(1-$K1959) * (365/365))/100</f>
        <v>0.03061352471</v>
      </c>
      <c r="M1959" s="180">
        <f t="shared" si="1962"/>
        <v>0.03123511912</v>
      </c>
      <c r="N1959" s="180">
        <f t="shared" si="1962"/>
        <v>0.03154591632</v>
      </c>
      <c r="O1959" s="180">
        <f t="shared" si="1962"/>
        <v>0.03263370654</v>
      </c>
      <c r="P1959" s="180">
        <f t="shared" si="1962"/>
        <v>0.03434309117</v>
      </c>
      <c r="Q1959" s="180">
        <f t="shared" si="1962"/>
        <v>0.03527548278</v>
      </c>
      <c r="R1959" s="180">
        <f t="shared" si="1962"/>
        <v>0.03768416112</v>
      </c>
      <c r="S1959" s="180">
        <f t="shared" si="1962"/>
        <v>0.03892734995</v>
      </c>
      <c r="T1959" s="181">
        <f t="shared" si="3"/>
        <v>5.164782609</v>
      </c>
      <c r="U1959" s="182">
        <f t="shared" si="4"/>
        <v>43062</v>
      </c>
      <c r="V1959" s="182">
        <f t="shared" si="5"/>
        <v>43154</v>
      </c>
      <c r="W1959" s="182">
        <f t="shared" si="6"/>
        <v>43243</v>
      </c>
      <c r="X1959" s="181">
        <f t="shared" si="7"/>
        <v>184</v>
      </c>
      <c r="Y1959" s="181">
        <f t="shared" si="8"/>
        <v>276</v>
      </c>
      <c r="Z1959" s="181">
        <f t="shared" si="9"/>
        <v>365</v>
      </c>
      <c r="AA1959" s="155"/>
      <c r="AB1959" s="9"/>
      <c r="AC1959" s="9"/>
      <c r="AD1959" s="9"/>
      <c r="AE1959" s="9"/>
      <c r="AF1959" s="9"/>
      <c r="AG1959" s="9"/>
      <c r="AH1959" s="9"/>
    </row>
    <row r="1960" ht="15.75" customHeight="1">
      <c r="A1960" s="177">
        <v>42877.0</v>
      </c>
      <c r="B1960" s="178">
        <v>3.96</v>
      </c>
      <c r="C1960" s="178">
        <v>4.08</v>
      </c>
      <c r="D1960" s="178">
        <v>4.14</v>
      </c>
      <c r="E1960" s="178">
        <v>4.3</v>
      </c>
      <c r="F1960" s="178">
        <v>4.46</v>
      </c>
      <c r="G1960" s="178">
        <v>4.56</v>
      </c>
      <c r="H1960" s="178">
        <v>4.88</v>
      </c>
      <c r="I1960" s="178">
        <v>5.01</v>
      </c>
      <c r="J1960" s="178">
        <v>5.08</v>
      </c>
      <c r="K1960" s="179">
        <f>MAX(0,((T1960*(365/365))-VLOOKUP(A1960,VBMA!$A:$D,4,0))  /  (T1960* (365/365)   ))</f>
        <v>0.2166691359</v>
      </c>
      <c r="L1960" s="180">
        <f t="shared" ref="L1960:S1960" si="1963">(B1960*(1-$K1960) * (365/365))/100</f>
        <v>0.03101990222</v>
      </c>
      <c r="M1960" s="180">
        <f t="shared" si="1963"/>
        <v>0.03195989926</v>
      </c>
      <c r="N1960" s="180">
        <f t="shared" si="1963"/>
        <v>0.03242989778</v>
      </c>
      <c r="O1960" s="180">
        <f t="shared" si="1963"/>
        <v>0.03368322716</v>
      </c>
      <c r="P1960" s="180">
        <f t="shared" si="1963"/>
        <v>0.03493655654</v>
      </c>
      <c r="Q1960" s="180">
        <f t="shared" si="1963"/>
        <v>0.03571988741</v>
      </c>
      <c r="R1960" s="180">
        <f t="shared" si="1963"/>
        <v>0.03822654617</v>
      </c>
      <c r="S1960" s="180">
        <f t="shared" si="1963"/>
        <v>0.03924487629</v>
      </c>
      <c r="T1960" s="181">
        <f t="shared" si="3"/>
        <v>5.13576087</v>
      </c>
      <c r="U1960" s="182">
        <f t="shared" si="4"/>
        <v>43061</v>
      </c>
      <c r="V1960" s="182">
        <f t="shared" si="5"/>
        <v>43153</v>
      </c>
      <c r="W1960" s="182">
        <f t="shared" si="6"/>
        <v>43242</v>
      </c>
      <c r="X1960" s="181">
        <f t="shared" si="7"/>
        <v>184</v>
      </c>
      <c r="Y1960" s="181">
        <f t="shared" si="8"/>
        <v>276</v>
      </c>
      <c r="Z1960" s="181">
        <f t="shared" si="9"/>
        <v>365</v>
      </c>
      <c r="AA1960" s="155"/>
      <c r="AB1960" s="9"/>
      <c r="AC1960" s="9"/>
      <c r="AD1960" s="9"/>
      <c r="AE1960" s="9"/>
      <c r="AF1960" s="9"/>
      <c r="AG1960" s="9"/>
      <c r="AH1960" s="9"/>
    </row>
    <row r="1961" ht="15.75" customHeight="1">
      <c r="A1961" s="177">
        <v>42874.0</v>
      </c>
      <c r="B1961" s="178">
        <v>4.03</v>
      </c>
      <c r="C1961" s="178">
        <v>4.12</v>
      </c>
      <c r="D1961" s="178">
        <v>4.18</v>
      </c>
      <c r="E1961" s="178">
        <v>4.42</v>
      </c>
      <c r="F1961" s="178">
        <v>4.63</v>
      </c>
      <c r="G1961" s="178">
        <v>4.68</v>
      </c>
      <c r="H1961" s="178">
        <v>4.88</v>
      </c>
      <c r="I1961" s="178">
        <v>5.03</v>
      </c>
      <c r="J1961" s="178">
        <v>5.1</v>
      </c>
      <c r="K1961" s="179">
        <f>MAX(0,((T1961*(365/365))-VLOOKUP(A1961,VBMA!$A:$D,4,0))  /  (T1961* (365/365)   ))</f>
        <v>0.2143160194</v>
      </c>
      <c r="L1961" s="180">
        <f t="shared" ref="L1961:S1961" si="1964">(B1961*(1-$K1961) * (365/365))/100</f>
        <v>0.03166306442</v>
      </c>
      <c r="M1961" s="180">
        <f t="shared" si="1964"/>
        <v>0.03237018</v>
      </c>
      <c r="N1961" s="180">
        <f t="shared" si="1964"/>
        <v>0.03284159039</v>
      </c>
      <c r="O1961" s="180">
        <f t="shared" si="1964"/>
        <v>0.03472723194</v>
      </c>
      <c r="P1961" s="180">
        <f t="shared" si="1964"/>
        <v>0.0363771683</v>
      </c>
      <c r="Q1961" s="180">
        <f t="shared" si="1964"/>
        <v>0.03677001029</v>
      </c>
      <c r="R1961" s="180">
        <f t="shared" si="1964"/>
        <v>0.03834137825</v>
      </c>
      <c r="S1961" s="180">
        <f t="shared" si="1964"/>
        <v>0.03951990422</v>
      </c>
      <c r="T1961" s="181">
        <f t="shared" si="3"/>
        <v>5.175108696</v>
      </c>
      <c r="U1961" s="182">
        <f t="shared" si="4"/>
        <v>43058</v>
      </c>
      <c r="V1961" s="182">
        <f t="shared" si="5"/>
        <v>43150</v>
      </c>
      <c r="W1961" s="182">
        <f t="shared" si="6"/>
        <v>43239</v>
      </c>
      <c r="X1961" s="181">
        <f t="shared" si="7"/>
        <v>184</v>
      </c>
      <c r="Y1961" s="181">
        <f t="shared" si="8"/>
        <v>276</v>
      </c>
      <c r="Z1961" s="181">
        <f t="shared" si="9"/>
        <v>365</v>
      </c>
      <c r="AA1961" s="155"/>
      <c r="AB1961" s="9"/>
      <c r="AC1961" s="9"/>
      <c r="AD1961" s="9"/>
      <c r="AE1961" s="9"/>
      <c r="AF1961" s="9"/>
      <c r="AG1961" s="9"/>
      <c r="AH1961" s="9"/>
    </row>
    <row r="1962" ht="15.75" customHeight="1">
      <c r="A1962" s="177">
        <v>42873.0</v>
      </c>
      <c r="B1962" s="178">
        <v>4.0</v>
      </c>
      <c r="C1962" s="178">
        <v>4.08</v>
      </c>
      <c r="D1962" s="178">
        <v>4.23</v>
      </c>
      <c r="E1962" s="178">
        <v>4.48</v>
      </c>
      <c r="F1962" s="178">
        <v>4.68</v>
      </c>
      <c r="G1962" s="178">
        <v>4.78</v>
      </c>
      <c r="H1962" s="178">
        <v>4.94</v>
      </c>
      <c r="I1962" s="178">
        <v>5.1</v>
      </c>
      <c r="J1962" s="178">
        <v>5.13</v>
      </c>
      <c r="K1962" s="179">
        <f>MAX(0,((T1962*(365/365))-VLOOKUP(A1962,VBMA!$A:$D,4,0))  /  (T1962* (365/365)   ))</f>
        <v>0.2384080755</v>
      </c>
      <c r="L1962" s="180">
        <f t="shared" ref="L1962:S1962" si="1965">(B1962*(1-$K1962) * (365/365))/100</f>
        <v>0.03046367698</v>
      </c>
      <c r="M1962" s="180">
        <f t="shared" si="1965"/>
        <v>0.03107295052</v>
      </c>
      <c r="N1962" s="180">
        <f t="shared" si="1965"/>
        <v>0.03221533841</v>
      </c>
      <c r="O1962" s="180">
        <f t="shared" si="1965"/>
        <v>0.03411931822</v>
      </c>
      <c r="P1962" s="180">
        <f t="shared" si="1965"/>
        <v>0.03564250207</v>
      </c>
      <c r="Q1962" s="180">
        <f t="shared" si="1965"/>
        <v>0.03640409399</v>
      </c>
      <c r="R1962" s="180">
        <f t="shared" si="1965"/>
        <v>0.03762264107</v>
      </c>
      <c r="S1962" s="180">
        <f t="shared" si="1965"/>
        <v>0.03884118815</v>
      </c>
      <c r="T1962" s="181">
        <f t="shared" si="3"/>
        <v>5.254782609</v>
      </c>
      <c r="U1962" s="182">
        <f t="shared" si="4"/>
        <v>43057</v>
      </c>
      <c r="V1962" s="182">
        <f t="shared" si="5"/>
        <v>43149</v>
      </c>
      <c r="W1962" s="182">
        <f t="shared" si="6"/>
        <v>43238</v>
      </c>
      <c r="X1962" s="181">
        <f t="shared" si="7"/>
        <v>184</v>
      </c>
      <c r="Y1962" s="181">
        <f t="shared" si="8"/>
        <v>276</v>
      </c>
      <c r="Z1962" s="181">
        <f t="shared" si="9"/>
        <v>365</v>
      </c>
      <c r="AA1962" s="155"/>
      <c r="AB1962" s="9"/>
      <c r="AC1962" s="9"/>
      <c r="AD1962" s="9"/>
      <c r="AE1962" s="9"/>
      <c r="AF1962" s="9"/>
      <c r="AG1962" s="9"/>
      <c r="AH1962" s="9"/>
    </row>
    <row r="1963" ht="15.75" customHeight="1">
      <c r="A1963" s="177">
        <v>42872.0</v>
      </c>
      <c r="B1963" s="178">
        <v>4.35</v>
      </c>
      <c r="C1963" s="178">
        <v>4.43</v>
      </c>
      <c r="D1963" s="178">
        <v>4.52</v>
      </c>
      <c r="E1963" s="178">
        <v>4.67</v>
      </c>
      <c r="F1963" s="178">
        <v>4.73</v>
      </c>
      <c r="G1963" s="178">
        <v>4.79</v>
      </c>
      <c r="H1963" s="178">
        <v>5.0</v>
      </c>
      <c r="I1963" s="178">
        <v>5.1</v>
      </c>
      <c r="J1963" s="178">
        <v>5.13</v>
      </c>
      <c r="K1963" s="179">
        <f>MAX(0,((T1963*(365/365))-VLOOKUP(A1963,VBMA!$A:$D,4,0))  /  (T1963* (365/365)   ))</f>
        <v>0.2150847103</v>
      </c>
      <c r="L1963" s="180">
        <f t="shared" ref="L1963:S1963" si="1966">(B1963*(1-$K1963) * (365/365))/100</f>
        <v>0.0341438151</v>
      </c>
      <c r="M1963" s="180">
        <f t="shared" si="1966"/>
        <v>0.03477174733</v>
      </c>
      <c r="N1963" s="180">
        <f t="shared" si="1966"/>
        <v>0.03547817109</v>
      </c>
      <c r="O1963" s="180">
        <f t="shared" si="1966"/>
        <v>0.03665554403</v>
      </c>
      <c r="P1963" s="180">
        <f t="shared" si="1966"/>
        <v>0.0371264932</v>
      </c>
      <c r="Q1963" s="180">
        <f t="shared" si="1966"/>
        <v>0.03759744238</v>
      </c>
      <c r="R1963" s="180">
        <f t="shared" si="1966"/>
        <v>0.03924576448</v>
      </c>
      <c r="S1963" s="180">
        <f t="shared" si="1966"/>
        <v>0.04003067977</v>
      </c>
      <c r="T1963" s="181">
        <f t="shared" si="3"/>
        <v>5.19673913</v>
      </c>
      <c r="U1963" s="182">
        <f t="shared" si="4"/>
        <v>43056</v>
      </c>
      <c r="V1963" s="182">
        <f t="shared" si="5"/>
        <v>43148</v>
      </c>
      <c r="W1963" s="182">
        <f t="shared" si="6"/>
        <v>43237</v>
      </c>
      <c r="X1963" s="181">
        <f t="shared" si="7"/>
        <v>184</v>
      </c>
      <c r="Y1963" s="181">
        <f t="shared" si="8"/>
        <v>276</v>
      </c>
      <c r="Z1963" s="181">
        <f t="shared" si="9"/>
        <v>365</v>
      </c>
      <c r="AA1963" s="155"/>
      <c r="AB1963" s="9"/>
      <c r="AC1963" s="9"/>
      <c r="AD1963" s="9"/>
      <c r="AE1963" s="9"/>
      <c r="AF1963" s="9"/>
      <c r="AG1963" s="9"/>
      <c r="AH1963" s="9"/>
    </row>
    <row r="1964" ht="15.75" customHeight="1">
      <c r="A1964" s="177">
        <v>42871.0</v>
      </c>
      <c r="B1964" s="178">
        <v>4.5</v>
      </c>
      <c r="C1964" s="178">
        <v>4.57</v>
      </c>
      <c r="D1964" s="178">
        <v>4.67</v>
      </c>
      <c r="E1964" s="178">
        <v>4.77</v>
      </c>
      <c r="F1964" s="178">
        <v>4.85</v>
      </c>
      <c r="G1964" s="178">
        <v>4.88</v>
      </c>
      <c r="H1964" s="178">
        <v>5.05</v>
      </c>
      <c r="I1964" s="178">
        <v>5.13</v>
      </c>
      <c r="J1964" s="178">
        <v>5.18</v>
      </c>
      <c r="K1964" s="179">
        <f>MAX(0,((T1964*(365/365))-VLOOKUP(A1964,VBMA!$A:$D,4,0))  /  (T1964* (365/365)   ))</f>
        <v>0.2080487601</v>
      </c>
      <c r="L1964" s="180">
        <f t="shared" ref="L1964:S1964" si="1967">(B1964*(1-$K1964) * (365/365))/100</f>
        <v>0.03563780579</v>
      </c>
      <c r="M1964" s="180">
        <f t="shared" si="1967"/>
        <v>0.03619217166</v>
      </c>
      <c r="N1964" s="180">
        <f t="shared" si="1967"/>
        <v>0.0369841229</v>
      </c>
      <c r="O1964" s="180">
        <f t="shared" si="1967"/>
        <v>0.03777607414</v>
      </c>
      <c r="P1964" s="180">
        <f t="shared" si="1967"/>
        <v>0.03840963513</v>
      </c>
      <c r="Q1964" s="180">
        <f t="shared" si="1967"/>
        <v>0.03864722051</v>
      </c>
      <c r="R1964" s="180">
        <f t="shared" si="1967"/>
        <v>0.03999353761</v>
      </c>
      <c r="S1964" s="180">
        <f t="shared" si="1967"/>
        <v>0.04062709861</v>
      </c>
      <c r="T1964" s="181">
        <f t="shared" si="3"/>
        <v>5.207391304</v>
      </c>
      <c r="U1964" s="182">
        <f t="shared" si="4"/>
        <v>43055</v>
      </c>
      <c r="V1964" s="182">
        <f t="shared" si="5"/>
        <v>43147</v>
      </c>
      <c r="W1964" s="182">
        <f t="shared" si="6"/>
        <v>43236</v>
      </c>
      <c r="X1964" s="181">
        <f t="shared" si="7"/>
        <v>184</v>
      </c>
      <c r="Y1964" s="181">
        <f t="shared" si="8"/>
        <v>276</v>
      </c>
      <c r="Z1964" s="181">
        <f t="shared" si="9"/>
        <v>365</v>
      </c>
      <c r="AA1964" s="155"/>
      <c r="AB1964" s="9"/>
      <c r="AC1964" s="9"/>
      <c r="AD1964" s="9"/>
      <c r="AE1964" s="9"/>
      <c r="AF1964" s="9"/>
      <c r="AG1964" s="9"/>
      <c r="AH1964" s="9"/>
    </row>
    <row r="1965" ht="15.75" customHeight="1">
      <c r="A1965" s="177">
        <v>42870.0</v>
      </c>
      <c r="B1965" s="178">
        <v>4.53</v>
      </c>
      <c r="C1965" s="178">
        <v>4.63</v>
      </c>
      <c r="D1965" s="178">
        <v>4.7</v>
      </c>
      <c r="E1965" s="178">
        <v>4.8</v>
      </c>
      <c r="F1965" s="178">
        <v>4.9</v>
      </c>
      <c r="G1965" s="178">
        <v>4.93</v>
      </c>
      <c r="H1965" s="178">
        <v>5.08</v>
      </c>
      <c r="I1965" s="178">
        <v>5.16</v>
      </c>
      <c r="J1965" s="178">
        <v>5.2</v>
      </c>
      <c r="K1965" s="179">
        <f>MAX(0,((T1965*(365/365))-VLOOKUP(A1965,VBMA!$A:$D,4,0))  /  (T1965* (365/365)   ))</f>
        <v>0.2097210692</v>
      </c>
      <c r="L1965" s="180">
        <f t="shared" ref="L1965:S1965" si="1968">(B1965*(1-$K1965) * (365/365))/100</f>
        <v>0.03579963556</v>
      </c>
      <c r="M1965" s="180">
        <f t="shared" si="1968"/>
        <v>0.03658991449</v>
      </c>
      <c r="N1965" s="180">
        <f t="shared" si="1968"/>
        <v>0.03714310975</v>
      </c>
      <c r="O1965" s="180">
        <f t="shared" si="1968"/>
        <v>0.03793338868</v>
      </c>
      <c r="P1965" s="180">
        <f t="shared" si="1968"/>
        <v>0.03872366761</v>
      </c>
      <c r="Q1965" s="180">
        <f t="shared" si="1968"/>
        <v>0.03896075129</v>
      </c>
      <c r="R1965" s="180">
        <f t="shared" si="1968"/>
        <v>0.04014616968</v>
      </c>
      <c r="S1965" s="180">
        <f t="shared" si="1968"/>
        <v>0.04077839283</v>
      </c>
      <c r="T1965" s="181">
        <f t="shared" si="3"/>
        <v>5.237391304</v>
      </c>
      <c r="U1965" s="182">
        <f t="shared" si="4"/>
        <v>43054</v>
      </c>
      <c r="V1965" s="182">
        <f t="shared" si="5"/>
        <v>43146</v>
      </c>
      <c r="W1965" s="182">
        <f t="shared" si="6"/>
        <v>43235</v>
      </c>
      <c r="X1965" s="181">
        <f t="shared" si="7"/>
        <v>184</v>
      </c>
      <c r="Y1965" s="181">
        <f t="shared" si="8"/>
        <v>276</v>
      </c>
      <c r="Z1965" s="181">
        <f t="shared" si="9"/>
        <v>365</v>
      </c>
      <c r="AA1965" s="155"/>
      <c r="AB1965" s="9"/>
      <c r="AC1965" s="9"/>
      <c r="AD1965" s="9"/>
      <c r="AE1965" s="9"/>
      <c r="AF1965" s="9"/>
      <c r="AG1965" s="9"/>
      <c r="AH1965" s="9"/>
    </row>
    <row r="1966" ht="15.75" customHeight="1">
      <c r="A1966" s="177">
        <v>42867.0</v>
      </c>
      <c r="B1966" s="178">
        <v>4.63</v>
      </c>
      <c r="C1966" s="178">
        <v>4.72</v>
      </c>
      <c r="D1966" s="178">
        <v>4.75</v>
      </c>
      <c r="E1966" s="178">
        <v>4.82</v>
      </c>
      <c r="F1966" s="178">
        <v>4.88</v>
      </c>
      <c r="G1966" s="178">
        <v>4.95</v>
      </c>
      <c r="H1966" s="178">
        <v>5.05</v>
      </c>
      <c r="I1966" s="178">
        <v>5.13</v>
      </c>
      <c r="J1966" s="178">
        <v>5.18</v>
      </c>
      <c r="K1966" s="179">
        <f>MAX(0,((T1966*(365/365))-VLOOKUP(A1966,VBMA!$A:$D,4,0))  /  (T1966* (365/365)   ))</f>
        <v>0.1984470235</v>
      </c>
      <c r="L1966" s="180">
        <f t="shared" ref="L1966:S1966" si="1969">(B1966*(1-$K1966) * (365/365))/100</f>
        <v>0.03711190281</v>
      </c>
      <c r="M1966" s="180">
        <f t="shared" si="1969"/>
        <v>0.03783330049</v>
      </c>
      <c r="N1966" s="180">
        <f t="shared" si="1969"/>
        <v>0.03807376639</v>
      </c>
      <c r="O1966" s="180">
        <f t="shared" si="1969"/>
        <v>0.03863485347</v>
      </c>
      <c r="P1966" s="180">
        <f t="shared" si="1969"/>
        <v>0.03911578526</v>
      </c>
      <c r="Q1966" s="180">
        <f t="shared" si="1969"/>
        <v>0.03967687234</v>
      </c>
      <c r="R1966" s="180">
        <f t="shared" si="1969"/>
        <v>0.04047842532</v>
      </c>
      <c r="S1966" s="180">
        <f t="shared" si="1969"/>
        <v>0.0411196677</v>
      </c>
      <c r="T1966" s="181">
        <f t="shared" si="3"/>
        <v>5.207391304</v>
      </c>
      <c r="U1966" s="182">
        <f t="shared" si="4"/>
        <v>43051</v>
      </c>
      <c r="V1966" s="182">
        <f t="shared" si="5"/>
        <v>43143</v>
      </c>
      <c r="W1966" s="182">
        <f t="shared" si="6"/>
        <v>43232</v>
      </c>
      <c r="X1966" s="181">
        <f t="shared" si="7"/>
        <v>184</v>
      </c>
      <c r="Y1966" s="181">
        <f t="shared" si="8"/>
        <v>276</v>
      </c>
      <c r="Z1966" s="181">
        <f t="shared" si="9"/>
        <v>365</v>
      </c>
      <c r="AA1966" s="155"/>
      <c r="AB1966" s="9"/>
      <c r="AC1966" s="9"/>
      <c r="AD1966" s="9"/>
      <c r="AE1966" s="9"/>
      <c r="AF1966" s="9"/>
      <c r="AG1966" s="9"/>
      <c r="AH1966" s="9"/>
    </row>
    <row r="1967" ht="15.75" customHeight="1">
      <c r="A1967" s="177">
        <v>42866.0</v>
      </c>
      <c r="B1967" s="178">
        <v>4.56</v>
      </c>
      <c r="C1967" s="178">
        <v>4.64</v>
      </c>
      <c r="D1967" s="178">
        <v>4.76</v>
      </c>
      <c r="E1967" s="178">
        <v>4.82</v>
      </c>
      <c r="F1967" s="178">
        <v>4.9</v>
      </c>
      <c r="G1967" s="178">
        <v>4.96</v>
      </c>
      <c r="H1967" s="178">
        <v>5.08</v>
      </c>
      <c r="I1967" s="178">
        <v>5.16</v>
      </c>
      <c r="J1967" s="178">
        <v>5.2</v>
      </c>
      <c r="K1967" s="179">
        <f>MAX(0,((T1967*(365/365))-VLOOKUP(A1967,VBMA!$A:$D,4,0))  /  (T1967* (365/365)   ))</f>
        <v>0.2013199402</v>
      </c>
      <c r="L1967" s="180">
        <f t="shared" ref="L1967:S1967" si="1970">(B1967*(1-$K1967) * (365/365))/100</f>
        <v>0.03641981073</v>
      </c>
      <c r="M1967" s="180">
        <f t="shared" si="1970"/>
        <v>0.03705875477</v>
      </c>
      <c r="N1967" s="180">
        <f t="shared" si="1970"/>
        <v>0.03801717085</v>
      </c>
      <c r="O1967" s="180">
        <f t="shared" si="1970"/>
        <v>0.03849637888</v>
      </c>
      <c r="P1967" s="180">
        <f t="shared" si="1970"/>
        <v>0.03913532293</v>
      </c>
      <c r="Q1967" s="180">
        <f t="shared" si="1970"/>
        <v>0.03961453096</v>
      </c>
      <c r="R1967" s="180">
        <f t="shared" si="1970"/>
        <v>0.04057294704</v>
      </c>
      <c r="S1967" s="180">
        <f t="shared" si="1970"/>
        <v>0.04121189108</v>
      </c>
      <c r="T1967" s="181">
        <f t="shared" si="3"/>
        <v>5.237391304</v>
      </c>
      <c r="U1967" s="182">
        <f t="shared" si="4"/>
        <v>43050</v>
      </c>
      <c r="V1967" s="182">
        <f t="shared" si="5"/>
        <v>43142</v>
      </c>
      <c r="W1967" s="182">
        <f t="shared" si="6"/>
        <v>43231</v>
      </c>
      <c r="X1967" s="181">
        <f t="shared" si="7"/>
        <v>184</v>
      </c>
      <c r="Y1967" s="181">
        <f t="shared" si="8"/>
        <v>276</v>
      </c>
      <c r="Z1967" s="181">
        <f t="shared" si="9"/>
        <v>365</v>
      </c>
      <c r="AA1967" s="155"/>
      <c r="AB1967" s="9"/>
      <c r="AC1967" s="9"/>
      <c r="AD1967" s="9"/>
      <c r="AE1967" s="9"/>
      <c r="AF1967" s="9"/>
      <c r="AG1967" s="9"/>
      <c r="AH1967" s="9"/>
    </row>
    <row r="1968" ht="15.75" customHeight="1">
      <c r="A1968" s="177">
        <v>42865.0</v>
      </c>
      <c r="B1968" s="178">
        <v>4.72</v>
      </c>
      <c r="C1968" s="178">
        <v>4.72</v>
      </c>
      <c r="D1968" s="178">
        <v>4.78</v>
      </c>
      <c r="E1968" s="178">
        <v>4.82</v>
      </c>
      <c r="F1968" s="178">
        <v>4.9</v>
      </c>
      <c r="G1968" s="178">
        <v>4.96</v>
      </c>
      <c r="H1968" s="178">
        <v>5.04</v>
      </c>
      <c r="I1968" s="178">
        <v>5.1</v>
      </c>
      <c r="J1968" s="178">
        <v>5.14</v>
      </c>
      <c r="K1968" s="179">
        <f>MAX(0,((T1968*(365/365))-VLOOKUP(A1968,VBMA!$A:$D,4,0))  /  (T1968* (365/365)   ))</f>
        <v>0.1878703587</v>
      </c>
      <c r="L1968" s="180">
        <f t="shared" ref="L1968:S1968" si="1971">(B1968*(1-$K1968) * (365/365))/100</f>
        <v>0.03833251907</v>
      </c>
      <c r="M1968" s="180">
        <f t="shared" si="1971"/>
        <v>0.03833251907</v>
      </c>
      <c r="N1968" s="180">
        <f t="shared" si="1971"/>
        <v>0.03881979686</v>
      </c>
      <c r="O1968" s="180">
        <f t="shared" si="1971"/>
        <v>0.03914464871</v>
      </c>
      <c r="P1968" s="180">
        <f t="shared" si="1971"/>
        <v>0.03979435243</v>
      </c>
      <c r="Q1968" s="180">
        <f t="shared" si="1971"/>
        <v>0.04028163021</v>
      </c>
      <c r="R1968" s="180">
        <f t="shared" si="1971"/>
        <v>0.04093133392</v>
      </c>
      <c r="S1968" s="180">
        <f t="shared" si="1971"/>
        <v>0.04141861171</v>
      </c>
      <c r="T1968" s="181">
        <f t="shared" si="3"/>
        <v>5.158043478</v>
      </c>
      <c r="U1968" s="182">
        <f t="shared" si="4"/>
        <v>43049</v>
      </c>
      <c r="V1968" s="182">
        <f t="shared" si="5"/>
        <v>43141</v>
      </c>
      <c r="W1968" s="182">
        <f t="shared" si="6"/>
        <v>43230</v>
      </c>
      <c r="X1968" s="181">
        <f t="shared" si="7"/>
        <v>184</v>
      </c>
      <c r="Y1968" s="181">
        <f t="shared" si="8"/>
        <v>276</v>
      </c>
      <c r="Z1968" s="181">
        <f t="shared" si="9"/>
        <v>365</v>
      </c>
      <c r="AA1968" s="155"/>
      <c r="AB1968" s="9"/>
      <c r="AC1968" s="9"/>
      <c r="AD1968" s="9"/>
      <c r="AE1968" s="9"/>
      <c r="AF1968" s="9"/>
      <c r="AG1968" s="9"/>
      <c r="AH1968" s="9"/>
    </row>
    <row r="1969" ht="15.75" customHeight="1">
      <c r="A1969" s="177">
        <v>42864.0</v>
      </c>
      <c r="B1969" s="178">
        <v>4.73</v>
      </c>
      <c r="C1969" s="178">
        <v>4.82</v>
      </c>
      <c r="D1969" s="178">
        <v>4.87</v>
      </c>
      <c r="E1969" s="178">
        <v>4.92</v>
      </c>
      <c r="F1969" s="178">
        <v>4.98</v>
      </c>
      <c r="G1969" s="178">
        <v>4.98</v>
      </c>
      <c r="H1969" s="178">
        <v>5.07</v>
      </c>
      <c r="I1969" s="178">
        <v>5.13</v>
      </c>
      <c r="J1969" s="178">
        <v>5.17</v>
      </c>
      <c r="K1969" s="179">
        <f>MAX(0,((T1969*(365/365))-VLOOKUP(A1969,VBMA!$A:$D,4,0))  /  (T1969* (365/365)   ))</f>
        <v>0.1941085271</v>
      </c>
      <c r="L1969" s="180">
        <f t="shared" ref="L1969:S1969" si="1972">(B1969*(1-$K1969) * (365/365))/100</f>
        <v>0.03811866667</v>
      </c>
      <c r="M1969" s="180">
        <f t="shared" si="1972"/>
        <v>0.03884396899</v>
      </c>
      <c r="N1969" s="180">
        <f t="shared" si="1972"/>
        <v>0.03924691473</v>
      </c>
      <c r="O1969" s="180">
        <f t="shared" si="1972"/>
        <v>0.03964986047</v>
      </c>
      <c r="P1969" s="180">
        <f t="shared" si="1972"/>
        <v>0.04013339535</v>
      </c>
      <c r="Q1969" s="180">
        <f t="shared" si="1972"/>
        <v>0.04013339535</v>
      </c>
      <c r="R1969" s="180">
        <f t="shared" si="1972"/>
        <v>0.04085869767</v>
      </c>
      <c r="S1969" s="180">
        <f t="shared" si="1972"/>
        <v>0.04134223256</v>
      </c>
      <c r="T1969" s="181">
        <f t="shared" si="3"/>
        <v>5.188043478</v>
      </c>
      <c r="U1969" s="182">
        <f t="shared" si="4"/>
        <v>43048</v>
      </c>
      <c r="V1969" s="182">
        <f t="shared" si="5"/>
        <v>43140</v>
      </c>
      <c r="W1969" s="182">
        <f t="shared" si="6"/>
        <v>43229</v>
      </c>
      <c r="X1969" s="181">
        <f t="shared" si="7"/>
        <v>184</v>
      </c>
      <c r="Y1969" s="181">
        <f t="shared" si="8"/>
        <v>276</v>
      </c>
      <c r="Z1969" s="181">
        <f t="shared" si="9"/>
        <v>365</v>
      </c>
      <c r="AA1969" s="155"/>
      <c r="AB1969" s="9"/>
      <c r="AC1969" s="9"/>
      <c r="AD1969" s="9"/>
      <c r="AE1969" s="9"/>
      <c r="AF1969" s="9"/>
      <c r="AG1969" s="9"/>
      <c r="AH1969" s="9"/>
    </row>
    <row r="1970" ht="15.75" customHeight="1">
      <c r="A1970" s="177">
        <v>42863.0</v>
      </c>
      <c r="B1970" s="178">
        <v>4.83</v>
      </c>
      <c r="C1970" s="178">
        <v>4.86</v>
      </c>
      <c r="D1970" s="178">
        <v>4.89</v>
      </c>
      <c r="E1970" s="178">
        <v>4.96</v>
      </c>
      <c r="F1970" s="178">
        <v>4.97</v>
      </c>
      <c r="G1970" s="178">
        <v>4.99</v>
      </c>
      <c r="H1970" s="178">
        <v>5.12</v>
      </c>
      <c r="I1970" s="178">
        <v>5.2</v>
      </c>
      <c r="J1970" s="178">
        <v>5.22</v>
      </c>
      <c r="K1970" s="179">
        <f>MAX(0,((T1970*(365/365))-VLOOKUP(A1970,VBMA!$A:$D,4,0))  /  (T1970* (365/365)   ))</f>
        <v>0.2035837865</v>
      </c>
      <c r="L1970" s="180">
        <f t="shared" ref="L1970:S1970" si="1973">(B1970*(1-$K1970) * (365/365))/100</f>
        <v>0.03846690311</v>
      </c>
      <c r="M1970" s="180">
        <f t="shared" si="1973"/>
        <v>0.03870582798</v>
      </c>
      <c r="N1970" s="180">
        <f t="shared" si="1973"/>
        <v>0.03894475284</v>
      </c>
      <c r="O1970" s="180">
        <f t="shared" si="1973"/>
        <v>0.03950224419</v>
      </c>
      <c r="P1970" s="180">
        <f t="shared" si="1973"/>
        <v>0.03958188581</v>
      </c>
      <c r="Q1970" s="180">
        <f t="shared" si="1973"/>
        <v>0.03974116906</v>
      </c>
      <c r="R1970" s="180">
        <f t="shared" si="1973"/>
        <v>0.04077651013</v>
      </c>
      <c r="S1970" s="180">
        <f t="shared" si="1973"/>
        <v>0.0414136431</v>
      </c>
      <c r="T1970" s="181">
        <f t="shared" si="3"/>
        <v>5.277391304</v>
      </c>
      <c r="U1970" s="182">
        <f t="shared" si="4"/>
        <v>43047</v>
      </c>
      <c r="V1970" s="182">
        <f t="shared" si="5"/>
        <v>43139</v>
      </c>
      <c r="W1970" s="182">
        <f t="shared" si="6"/>
        <v>43228</v>
      </c>
      <c r="X1970" s="181">
        <f t="shared" si="7"/>
        <v>184</v>
      </c>
      <c r="Y1970" s="181">
        <f t="shared" si="8"/>
        <v>276</v>
      </c>
      <c r="Z1970" s="181">
        <f t="shared" si="9"/>
        <v>365</v>
      </c>
      <c r="AA1970" s="155"/>
      <c r="AB1970" s="9"/>
      <c r="AC1970" s="9"/>
      <c r="AD1970" s="9"/>
      <c r="AE1970" s="9"/>
      <c r="AF1970" s="9"/>
      <c r="AG1970" s="9"/>
      <c r="AH1970" s="9"/>
    </row>
    <row r="1971" ht="15.75" customHeight="1">
      <c r="A1971" s="177">
        <v>42860.0</v>
      </c>
      <c r="B1971" s="178">
        <v>4.83</v>
      </c>
      <c r="C1971" s="178">
        <v>4.88</v>
      </c>
      <c r="D1971" s="178">
        <v>4.92</v>
      </c>
      <c r="E1971" s="178">
        <v>4.97</v>
      </c>
      <c r="F1971" s="178">
        <v>5.0</v>
      </c>
      <c r="G1971" s="178">
        <v>5.02</v>
      </c>
      <c r="H1971" s="178">
        <v>5.15</v>
      </c>
      <c r="I1971" s="178">
        <v>5.23</v>
      </c>
      <c r="J1971" s="178">
        <v>5.25</v>
      </c>
      <c r="K1971" s="179">
        <f>MAX(0,((T1971*(365/365))-VLOOKUP(A1971,VBMA!$A:$D,4,0))  /  (T1971* (365/365)   ))</f>
        <v>0.2060129434</v>
      </c>
      <c r="L1971" s="180">
        <f t="shared" ref="L1971:S1971" si="1974">(B1971*(1-$K1971) * (365/365))/100</f>
        <v>0.03834957483</v>
      </c>
      <c r="M1971" s="180">
        <f t="shared" si="1974"/>
        <v>0.03874656836</v>
      </c>
      <c r="N1971" s="180">
        <f t="shared" si="1974"/>
        <v>0.03906416319</v>
      </c>
      <c r="O1971" s="180">
        <f t="shared" si="1974"/>
        <v>0.03946115671</v>
      </c>
      <c r="P1971" s="180">
        <f t="shared" si="1974"/>
        <v>0.03969935283</v>
      </c>
      <c r="Q1971" s="180">
        <f t="shared" si="1974"/>
        <v>0.03985815024</v>
      </c>
      <c r="R1971" s="180">
        <f t="shared" si="1974"/>
        <v>0.04089033342</v>
      </c>
      <c r="S1971" s="180">
        <f t="shared" si="1974"/>
        <v>0.04152552306</v>
      </c>
      <c r="T1971" s="181">
        <f t="shared" si="3"/>
        <v>5.307391304</v>
      </c>
      <c r="U1971" s="182">
        <f t="shared" si="4"/>
        <v>43044</v>
      </c>
      <c r="V1971" s="182">
        <f t="shared" si="5"/>
        <v>43136</v>
      </c>
      <c r="W1971" s="182">
        <f t="shared" si="6"/>
        <v>43225</v>
      </c>
      <c r="X1971" s="181">
        <f t="shared" si="7"/>
        <v>184</v>
      </c>
      <c r="Y1971" s="181">
        <f t="shared" si="8"/>
        <v>276</v>
      </c>
      <c r="Z1971" s="181">
        <f t="shared" si="9"/>
        <v>365</v>
      </c>
      <c r="AA1971" s="155"/>
      <c r="AB1971" s="9"/>
      <c r="AC1971" s="9"/>
      <c r="AD1971" s="9"/>
      <c r="AE1971" s="9"/>
      <c r="AF1971" s="9"/>
      <c r="AG1971" s="9"/>
      <c r="AH1971" s="9"/>
    </row>
    <row r="1972" ht="15.75" customHeight="1">
      <c r="A1972" s="177">
        <v>42859.0</v>
      </c>
      <c r="B1972" s="178">
        <v>4.89</v>
      </c>
      <c r="C1972" s="178">
        <v>4.93</v>
      </c>
      <c r="D1972" s="178">
        <v>4.96</v>
      </c>
      <c r="E1972" s="178">
        <v>4.99</v>
      </c>
      <c r="F1972" s="178">
        <v>5.01</v>
      </c>
      <c r="G1972" s="178">
        <v>5.03</v>
      </c>
      <c r="H1972" s="178">
        <v>5.08</v>
      </c>
      <c r="I1972" s="178">
        <v>5.14</v>
      </c>
      <c r="J1972" s="178">
        <v>5.16</v>
      </c>
      <c r="K1972" s="179">
        <f>MAX(0,((T1972*(365/365))-VLOOKUP(A1972,VBMA!$A:$D,4,0))  /  (T1972* (365/365)   ))</f>
        <v>0.1898874995</v>
      </c>
      <c r="L1972" s="180">
        <f t="shared" ref="L1972:S1972" si="1975">(B1972*(1-$K1972) * (365/365))/100</f>
        <v>0.03961450128</v>
      </c>
      <c r="M1972" s="180">
        <f t="shared" si="1975"/>
        <v>0.03993854628</v>
      </c>
      <c r="N1972" s="180">
        <f t="shared" si="1975"/>
        <v>0.04018158003</v>
      </c>
      <c r="O1972" s="180">
        <f t="shared" si="1975"/>
        <v>0.04042461378</v>
      </c>
      <c r="P1972" s="180">
        <f t="shared" si="1975"/>
        <v>0.04058663628</v>
      </c>
      <c r="Q1972" s="180">
        <f t="shared" si="1975"/>
        <v>0.04074865878</v>
      </c>
      <c r="R1972" s="180">
        <f t="shared" si="1975"/>
        <v>0.04115371503</v>
      </c>
      <c r="S1972" s="180">
        <f t="shared" si="1975"/>
        <v>0.04163978253</v>
      </c>
      <c r="T1972" s="181">
        <f t="shared" si="3"/>
        <v>5.198043478</v>
      </c>
      <c r="U1972" s="182">
        <f t="shared" si="4"/>
        <v>43043</v>
      </c>
      <c r="V1972" s="182">
        <f t="shared" si="5"/>
        <v>43135</v>
      </c>
      <c r="W1972" s="182">
        <f t="shared" si="6"/>
        <v>43224</v>
      </c>
      <c r="X1972" s="181">
        <f t="shared" si="7"/>
        <v>184</v>
      </c>
      <c r="Y1972" s="181">
        <f t="shared" si="8"/>
        <v>276</v>
      </c>
      <c r="Z1972" s="181">
        <f t="shared" si="9"/>
        <v>365</v>
      </c>
      <c r="AA1972" s="155"/>
      <c r="AB1972" s="9"/>
      <c r="AC1972" s="9"/>
      <c r="AD1972" s="9"/>
      <c r="AE1972" s="9"/>
      <c r="AF1972" s="9"/>
      <c r="AG1972" s="9"/>
      <c r="AH1972" s="9"/>
    </row>
    <row r="1973" ht="15.75" customHeight="1">
      <c r="A1973" s="177">
        <v>42858.0</v>
      </c>
      <c r="B1973" s="178">
        <v>4.95</v>
      </c>
      <c r="C1973" s="178">
        <v>4.98</v>
      </c>
      <c r="D1973" s="178">
        <v>4.98</v>
      </c>
      <c r="E1973" s="178">
        <v>5.0</v>
      </c>
      <c r="F1973" s="178">
        <v>5.03</v>
      </c>
      <c r="G1973" s="178">
        <v>5.03</v>
      </c>
      <c r="H1973" s="178">
        <v>5.1</v>
      </c>
      <c r="I1973" s="178">
        <v>5.18</v>
      </c>
      <c r="J1973" s="178">
        <v>5.2</v>
      </c>
      <c r="K1973" s="179">
        <f>MAX(0,((T1973*(365/365))-VLOOKUP(A1973,VBMA!$A:$D,4,0))  /  (T1973* (365/365)   ))</f>
        <v>0.2005540853</v>
      </c>
      <c r="L1973" s="180">
        <f t="shared" ref="L1973:S1973" si="1976">(B1973*(1-$K1973) * (365/365))/100</f>
        <v>0.03957257278</v>
      </c>
      <c r="M1973" s="180">
        <f t="shared" si="1976"/>
        <v>0.03981240655</v>
      </c>
      <c r="N1973" s="180">
        <f t="shared" si="1976"/>
        <v>0.03981240655</v>
      </c>
      <c r="O1973" s="180">
        <f t="shared" si="1976"/>
        <v>0.03997229573</v>
      </c>
      <c r="P1973" s="180">
        <f t="shared" si="1976"/>
        <v>0.04021212951</v>
      </c>
      <c r="Q1973" s="180">
        <f t="shared" si="1976"/>
        <v>0.04021212951</v>
      </c>
      <c r="R1973" s="180">
        <f t="shared" si="1976"/>
        <v>0.04077174165</v>
      </c>
      <c r="S1973" s="180">
        <f t="shared" si="1976"/>
        <v>0.04141129838</v>
      </c>
      <c r="T1973" s="181">
        <f t="shared" si="3"/>
        <v>5.257391304</v>
      </c>
      <c r="U1973" s="182">
        <f t="shared" si="4"/>
        <v>43042</v>
      </c>
      <c r="V1973" s="182">
        <f t="shared" si="5"/>
        <v>43134</v>
      </c>
      <c r="W1973" s="182">
        <f t="shared" si="6"/>
        <v>43223</v>
      </c>
      <c r="X1973" s="181">
        <f t="shared" si="7"/>
        <v>184</v>
      </c>
      <c r="Y1973" s="181">
        <f t="shared" si="8"/>
        <v>276</v>
      </c>
      <c r="Z1973" s="181">
        <f t="shared" si="9"/>
        <v>365</v>
      </c>
      <c r="AA1973" s="155"/>
      <c r="AB1973" s="9"/>
      <c r="AC1973" s="9"/>
      <c r="AD1973" s="9"/>
      <c r="AE1973" s="9"/>
      <c r="AF1973" s="9"/>
      <c r="AG1973" s="9"/>
      <c r="AH1973" s="9"/>
    </row>
    <row r="1974" ht="15.75" customHeight="1">
      <c r="A1974" s="177">
        <v>42853.0</v>
      </c>
      <c r="B1974" s="178">
        <v>4.98</v>
      </c>
      <c r="C1974" s="178">
        <v>5.0</v>
      </c>
      <c r="D1974" s="178">
        <v>5.0</v>
      </c>
      <c r="E1974" s="178">
        <v>5.0</v>
      </c>
      <c r="F1974" s="178">
        <v>5.03</v>
      </c>
      <c r="G1974" s="178">
        <v>5.03</v>
      </c>
      <c r="H1974" s="178">
        <v>5.14</v>
      </c>
      <c r="I1974" s="178">
        <v>5.2</v>
      </c>
      <c r="J1974" s="178">
        <v>5.22</v>
      </c>
      <c r="K1974" s="179">
        <f>MAX(0,((T1974*(365/365))-VLOOKUP(A1974,VBMA!$A:$D,4,0))  /  (T1974* (365/365)   ))</f>
        <v>0.202463828</v>
      </c>
      <c r="L1974" s="180">
        <f t="shared" ref="L1974:S1974" si="1977">(B1974*(1-$K1974) * (365/365))/100</f>
        <v>0.03971730136</v>
      </c>
      <c r="M1974" s="180">
        <f t="shared" si="1977"/>
        <v>0.0398768086</v>
      </c>
      <c r="N1974" s="180">
        <f t="shared" si="1977"/>
        <v>0.0398768086</v>
      </c>
      <c r="O1974" s="180">
        <f t="shared" si="1977"/>
        <v>0.0398768086</v>
      </c>
      <c r="P1974" s="180">
        <f t="shared" si="1977"/>
        <v>0.04011606945</v>
      </c>
      <c r="Q1974" s="180">
        <f t="shared" si="1977"/>
        <v>0.04011606945</v>
      </c>
      <c r="R1974" s="180">
        <f t="shared" si="1977"/>
        <v>0.04099335924</v>
      </c>
      <c r="S1974" s="180">
        <f t="shared" si="1977"/>
        <v>0.04147188094</v>
      </c>
      <c r="T1974" s="181">
        <f t="shared" si="3"/>
        <v>5.258695652</v>
      </c>
      <c r="U1974" s="182">
        <f t="shared" si="4"/>
        <v>43036</v>
      </c>
      <c r="V1974" s="182">
        <f t="shared" si="5"/>
        <v>43128</v>
      </c>
      <c r="W1974" s="182">
        <f t="shared" si="6"/>
        <v>43218</v>
      </c>
      <c r="X1974" s="181">
        <f t="shared" si="7"/>
        <v>183</v>
      </c>
      <c r="Y1974" s="181">
        <f t="shared" si="8"/>
        <v>275</v>
      </c>
      <c r="Z1974" s="181">
        <f t="shared" si="9"/>
        <v>365</v>
      </c>
      <c r="AA1974" s="155"/>
      <c r="AB1974" s="9"/>
      <c r="AC1974" s="9"/>
      <c r="AD1974" s="9"/>
      <c r="AE1974" s="9"/>
      <c r="AF1974" s="9"/>
      <c r="AG1974" s="9"/>
      <c r="AH1974" s="9"/>
    </row>
    <row r="1975" ht="15.75" customHeight="1">
      <c r="A1975" s="177">
        <v>42852.0</v>
      </c>
      <c r="B1975" s="178">
        <v>4.88</v>
      </c>
      <c r="C1975" s="178">
        <v>4.94</v>
      </c>
      <c r="D1975" s="178">
        <v>5.0</v>
      </c>
      <c r="E1975" s="178">
        <v>5.0</v>
      </c>
      <c r="F1975" s="178">
        <v>5.02</v>
      </c>
      <c r="G1975" s="178">
        <v>5.02</v>
      </c>
      <c r="H1975" s="178">
        <v>5.14</v>
      </c>
      <c r="I1975" s="178">
        <v>5.18</v>
      </c>
      <c r="J1975" s="178">
        <v>5.22</v>
      </c>
      <c r="K1975" s="179">
        <f>MAX(0,((T1975*(365/365))-VLOOKUP(A1975,VBMA!$A:$D,4,0))  /  (T1975* (365/365)   ))</f>
        <v>0.1985254915</v>
      </c>
      <c r="L1975" s="180">
        <f t="shared" ref="L1975:S1975" si="1978">(B1975*(1-$K1975) * (365/365))/100</f>
        <v>0.03911195601</v>
      </c>
      <c r="M1975" s="180">
        <f t="shared" si="1978"/>
        <v>0.03959284072</v>
      </c>
      <c r="N1975" s="180">
        <f t="shared" si="1978"/>
        <v>0.04007372542</v>
      </c>
      <c r="O1975" s="180">
        <f t="shared" si="1978"/>
        <v>0.04007372542</v>
      </c>
      <c r="P1975" s="180">
        <f t="shared" si="1978"/>
        <v>0.04023402033</v>
      </c>
      <c r="Q1975" s="180">
        <f t="shared" si="1978"/>
        <v>0.04023402033</v>
      </c>
      <c r="R1975" s="180">
        <f t="shared" si="1978"/>
        <v>0.04119578974</v>
      </c>
      <c r="S1975" s="180">
        <f t="shared" si="1978"/>
        <v>0.04151637954</v>
      </c>
      <c r="T1975" s="181">
        <f t="shared" si="3"/>
        <v>5.219130435</v>
      </c>
      <c r="U1975" s="182">
        <f t="shared" si="4"/>
        <v>43035</v>
      </c>
      <c r="V1975" s="182">
        <f t="shared" si="5"/>
        <v>43127</v>
      </c>
      <c r="W1975" s="182">
        <f t="shared" si="6"/>
        <v>43217</v>
      </c>
      <c r="X1975" s="181">
        <f t="shared" si="7"/>
        <v>183</v>
      </c>
      <c r="Y1975" s="181">
        <f t="shared" si="8"/>
        <v>275</v>
      </c>
      <c r="Z1975" s="181">
        <f t="shared" si="9"/>
        <v>365</v>
      </c>
      <c r="AA1975" s="155"/>
      <c r="AB1975" s="9"/>
      <c r="AC1975" s="9"/>
      <c r="AD1975" s="9"/>
      <c r="AE1975" s="9"/>
      <c r="AF1975" s="9"/>
      <c r="AG1975" s="9"/>
      <c r="AH1975" s="9"/>
    </row>
    <row r="1976" ht="15.75" customHeight="1">
      <c r="A1976" s="177">
        <v>42851.0</v>
      </c>
      <c r="B1976" s="178">
        <v>5.0</v>
      </c>
      <c r="C1976" s="178">
        <v>5.0</v>
      </c>
      <c r="D1976" s="178">
        <v>5.02</v>
      </c>
      <c r="E1976" s="178">
        <v>5.02</v>
      </c>
      <c r="F1976" s="178">
        <v>5.03</v>
      </c>
      <c r="G1976" s="178">
        <v>5.03</v>
      </c>
      <c r="H1976" s="178">
        <v>5.1</v>
      </c>
      <c r="I1976" s="178">
        <v>5.13</v>
      </c>
      <c r="J1976" s="178">
        <v>5.15</v>
      </c>
      <c r="K1976" s="179">
        <f>MAX(0,((T1976*(365/365))-VLOOKUP(A1976,VBMA!$A:$D,4,0))  /  (T1976* (365/365)   ))</f>
        <v>0.2020309274</v>
      </c>
      <c r="L1976" s="180">
        <f t="shared" ref="L1976:S1976" si="1979">(B1976*(1-$K1976) * (365/365))/100</f>
        <v>0.03989845363</v>
      </c>
      <c r="M1976" s="180">
        <f t="shared" si="1979"/>
        <v>0.03989845363</v>
      </c>
      <c r="N1976" s="180">
        <f t="shared" si="1979"/>
        <v>0.04005804744</v>
      </c>
      <c r="O1976" s="180">
        <f t="shared" si="1979"/>
        <v>0.04005804744</v>
      </c>
      <c r="P1976" s="180">
        <f t="shared" si="1979"/>
        <v>0.04013784435</v>
      </c>
      <c r="Q1976" s="180">
        <f t="shared" si="1979"/>
        <v>0.04013784435</v>
      </c>
      <c r="R1976" s="180">
        <f t="shared" si="1979"/>
        <v>0.0406964227</v>
      </c>
      <c r="S1976" s="180">
        <f t="shared" si="1979"/>
        <v>0.04093581342</v>
      </c>
      <c r="T1976" s="181">
        <f t="shared" si="3"/>
        <v>5.159347826</v>
      </c>
      <c r="U1976" s="182">
        <f t="shared" si="4"/>
        <v>43034</v>
      </c>
      <c r="V1976" s="182">
        <f t="shared" si="5"/>
        <v>43126</v>
      </c>
      <c r="W1976" s="182">
        <f t="shared" si="6"/>
        <v>43216</v>
      </c>
      <c r="X1976" s="181">
        <f t="shared" si="7"/>
        <v>183</v>
      </c>
      <c r="Y1976" s="181">
        <f t="shared" si="8"/>
        <v>275</v>
      </c>
      <c r="Z1976" s="181">
        <f t="shared" si="9"/>
        <v>365</v>
      </c>
      <c r="AA1976" s="155"/>
      <c r="AB1976" s="9"/>
      <c r="AC1976" s="9"/>
      <c r="AD1976" s="9"/>
      <c r="AE1976" s="9"/>
      <c r="AF1976" s="9"/>
      <c r="AG1976" s="9"/>
      <c r="AH1976" s="9"/>
    </row>
    <row r="1977" ht="15.75" customHeight="1">
      <c r="A1977" s="177">
        <v>42850.0</v>
      </c>
      <c r="B1977" s="178">
        <v>4.98</v>
      </c>
      <c r="C1977" s="178">
        <v>5.0</v>
      </c>
      <c r="D1977" s="178">
        <v>5.0</v>
      </c>
      <c r="E1977" s="178">
        <v>5.0</v>
      </c>
      <c r="F1977" s="178">
        <v>5.02</v>
      </c>
      <c r="G1977" s="178">
        <v>5.02</v>
      </c>
      <c r="H1977" s="178">
        <v>5.18</v>
      </c>
      <c r="I1977" s="178">
        <v>5.23</v>
      </c>
      <c r="J1977" s="178">
        <v>5.25</v>
      </c>
      <c r="K1977" s="179">
        <f>MAX(0,((T1977*(365/365))-VLOOKUP(A1977,VBMA!$A:$D,4,0))  /  (T1977* (365/365)   ))</f>
        <v>0.2250298563</v>
      </c>
      <c r="L1977" s="180">
        <f t="shared" ref="L1977:S1977" si="1980">(B1977*(1-$K1977) * (365/365))/100</f>
        <v>0.03859351316</v>
      </c>
      <c r="M1977" s="180">
        <f t="shared" si="1980"/>
        <v>0.03874850719</v>
      </c>
      <c r="N1977" s="180">
        <f t="shared" si="1980"/>
        <v>0.03874850719</v>
      </c>
      <c r="O1977" s="180">
        <f t="shared" si="1980"/>
        <v>0.03874850719</v>
      </c>
      <c r="P1977" s="180">
        <f t="shared" si="1980"/>
        <v>0.03890350121</v>
      </c>
      <c r="Q1977" s="180">
        <f t="shared" si="1980"/>
        <v>0.03890350121</v>
      </c>
      <c r="R1977" s="180">
        <f t="shared" si="1980"/>
        <v>0.04014345344</v>
      </c>
      <c r="S1977" s="180">
        <f t="shared" si="1980"/>
        <v>0.04053093852</v>
      </c>
      <c r="T1977" s="181">
        <f t="shared" si="3"/>
        <v>5.278913043</v>
      </c>
      <c r="U1977" s="182">
        <f t="shared" si="4"/>
        <v>43033</v>
      </c>
      <c r="V1977" s="182">
        <f t="shared" si="5"/>
        <v>43125</v>
      </c>
      <c r="W1977" s="182">
        <f t="shared" si="6"/>
        <v>43215</v>
      </c>
      <c r="X1977" s="181">
        <f t="shared" si="7"/>
        <v>183</v>
      </c>
      <c r="Y1977" s="181">
        <f t="shared" si="8"/>
        <v>275</v>
      </c>
      <c r="Z1977" s="181">
        <f t="shared" si="9"/>
        <v>365</v>
      </c>
      <c r="AA1977" s="155"/>
      <c r="AB1977" s="9"/>
      <c r="AC1977" s="9"/>
      <c r="AD1977" s="9"/>
      <c r="AE1977" s="9"/>
      <c r="AF1977" s="9"/>
      <c r="AG1977" s="9"/>
      <c r="AH1977" s="9"/>
    </row>
    <row r="1978" ht="15.75" customHeight="1">
      <c r="A1978" s="177">
        <v>42849.0</v>
      </c>
      <c r="B1978" s="178">
        <v>4.99</v>
      </c>
      <c r="C1978" s="178">
        <v>4.99</v>
      </c>
      <c r="D1978" s="178">
        <v>5.0</v>
      </c>
      <c r="E1978" s="178">
        <v>5.01</v>
      </c>
      <c r="F1978" s="178">
        <v>5.03</v>
      </c>
      <c r="G1978" s="178">
        <v>5.03</v>
      </c>
      <c r="H1978" s="178">
        <v>5.14</v>
      </c>
      <c r="I1978" s="178">
        <v>5.18</v>
      </c>
      <c r="J1978" s="178">
        <v>5.22</v>
      </c>
      <c r="K1978" s="179">
        <f>MAX(0,((T1978*(365/365))-VLOOKUP(A1978,VBMA!$A:$D,4,0))  /  (T1978* (365/365)   ))</f>
        <v>0.2272659114</v>
      </c>
      <c r="L1978" s="180">
        <f t="shared" ref="L1978:S1978" si="1981">(B1978*(1-$K1978) * (365/365))/100</f>
        <v>0.03855943102</v>
      </c>
      <c r="M1978" s="180">
        <f t="shared" si="1981"/>
        <v>0.03855943102</v>
      </c>
      <c r="N1978" s="180">
        <f t="shared" si="1981"/>
        <v>0.03863670443</v>
      </c>
      <c r="O1978" s="180">
        <f t="shared" si="1981"/>
        <v>0.03871397784</v>
      </c>
      <c r="P1978" s="180">
        <f t="shared" si="1981"/>
        <v>0.03886852466</v>
      </c>
      <c r="Q1978" s="180">
        <f t="shared" si="1981"/>
        <v>0.03886852466</v>
      </c>
      <c r="R1978" s="180">
        <f t="shared" si="1981"/>
        <v>0.03971853216</v>
      </c>
      <c r="S1978" s="180">
        <f t="shared" si="1981"/>
        <v>0.04002762579</v>
      </c>
      <c r="T1978" s="181">
        <f t="shared" si="3"/>
        <v>5.219130435</v>
      </c>
      <c r="U1978" s="182">
        <f t="shared" si="4"/>
        <v>43032</v>
      </c>
      <c r="V1978" s="182">
        <f t="shared" si="5"/>
        <v>43124</v>
      </c>
      <c r="W1978" s="182">
        <f t="shared" si="6"/>
        <v>43214</v>
      </c>
      <c r="X1978" s="181">
        <f t="shared" si="7"/>
        <v>183</v>
      </c>
      <c r="Y1978" s="181">
        <f t="shared" si="8"/>
        <v>275</v>
      </c>
      <c r="Z1978" s="181">
        <f t="shared" si="9"/>
        <v>365</v>
      </c>
      <c r="AA1978" s="155"/>
      <c r="AB1978" s="9"/>
      <c r="AC1978" s="9"/>
      <c r="AD1978" s="9"/>
      <c r="AE1978" s="9"/>
      <c r="AF1978" s="9"/>
      <c r="AG1978" s="9"/>
      <c r="AH1978" s="9"/>
    </row>
    <row r="1979" ht="15.75" customHeight="1">
      <c r="A1979" s="177">
        <v>42846.0</v>
      </c>
      <c r="B1979" s="178">
        <v>4.9</v>
      </c>
      <c r="C1979" s="178">
        <v>4.97</v>
      </c>
      <c r="D1979" s="178">
        <v>4.97</v>
      </c>
      <c r="E1979" s="178">
        <v>4.98</v>
      </c>
      <c r="F1979" s="178">
        <v>5.03</v>
      </c>
      <c r="G1979" s="178">
        <v>5.03</v>
      </c>
      <c r="H1979" s="178">
        <v>5.14</v>
      </c>
      <c r="I1979" s="178">
        <v>5.18</v>
      </c>
      <c r="J1979" s="178">
        <v>5.22</v>
      </c>
      <c r="K1979" s="179">
        <f>MAX(0,((T1979*(365/365))-VLOOKUP(A1979,VBMA!$A:$D,4,0))  /  (T1979* (365/365)   ))</f>
        <v>0.2314811729</v>
      </c>
      <c r="L1979" s="180">
        <f t="shared" ref="L1979:S1979" si="1982">(B1979*(1-$K1979) * (365/365))/100</f>
        <v>0.03765742253</v>
      </c>
      <c r="M1979" s="180">
        <f t="shared" si="1982"/>
        <v>0.0381953857</v>
      </c>
      <c r="N1979" s="180">
        <f t="shared" si="1982"/>
        <v>0.0381953857</v>
      </c>
      <c r="O1979" s="180">
        <f t="shared" si="1982"/>
        <v>0.03827223759</v>
      </c>
      <c r="P1979" s="180">
        <f t="shared" si="1982"/>
        <v>0.038656497</v>
      </c>
      <c r="Q1979" s="180">
        <f t="shared" si="1982"/>
        <v>0.038656497</v>
      </c>
      <c r="R1979" s="180">
        <f t="shared" si="1982"/>
        <v>0.03950186771</v>
      </c>
      <c r="S1979" s="180">
        <f t="shared" si="1982"/>
        <v>0.03980927524</v>
      </c>
      <c r="T1979" s="181">
        <f t="shared" si="3"/>
        <v>5.219130435</v>
      </c>
      <c r="U1979" s="182">
        <f t="shared" si="4"/>
        <v>43029</v>
      </c>
      <c r="V1979" s="182">
        <f t="shared" si="5"/>
        <v>43121</v>
      </c>
      <c r="W1979" s="182">
        <f t="shared" si="6"/>
        <v>43211</v>
      </c>
      <c r="X1979" s="181">
        <f t="shared" si="7"/>
        <v>183</v>
      </c>
      <c r="Y1979" s="181">
        <f t="shared" si="8"/>
        <v>275</v>
      </c>
      <c r="Z1979" s="181">
        <f t="shared" si="9"/>
        <v>365</v>
      </c>
      <c r="AA1979" s="155"/>
      <c r="AB1979" s="9"/>
      <c r="AC1979" s="9"/>
      <c r="AD1979" s="9"/>
      <c r="AE1979" s="9"/>
      <c r="AF1979" s="9"/>
      <c r="AG1979" s="9"/>
      <c r="AH1979" s="9"/>
    </row>
    <row r="1980" ht="15.75" customHeight="1">
      <c r="A1980" s="177">
        <v>42845.0</v>
      </c>
      <c r="B1980" s="178">
        <v>4.8</v>
      </c>
      <c r="C1980" s="178">
        <v>4.9</v>
      </c>
      <c r="D1980" s="178">
        <v>4.9</v>
      </c>
      <c r="E1980" s="178">
        <v>4.93</v>
      </c>
      <c r="F1980" s="178">
        <v>5.03</v>
      </c>
      <c r="G1980" s="178">
        <v>5.03</v>
      </c>
      <c r="H1980" s="178">
        <v>5.2</v>
      </c>
      <c r="I1980" s="178">
        <v>5.2</v>
      </c>
      <c r="J1980" s="178">
        <v>5.25</v>
      </c>
      <c r="K1980" s="179">
        <f>MAX(0,((T1980*(365/365))-VLOOKUP(A1980,VBMA!$A:$D,4,0))  /  (T1980* (365/365)   ))</f>
        <v>0.2323076923</v>
      </c>
      <c r="L1980" s="180">
        <f t="shared" ref="L1980:S1980" si="1983">(B1980*(1-$K1980) * (365/365))/100</f>
        <v>0.03684923077</v>
      </c>
      <c r="M1980" s="180">
        <f t="shared" si="1983"/>
        <v>0.03761692308</v>
      </c>
      <c r="N1980" s="180">
        <f t="shared" si="1983"/>
        <v>0.03761692308</v>
      </c>
      <c r="O1980" s="180">
        <f t="shared" si="1983"/>
        <v>0.03784723077</v>
      </c>
      <c r="P1980" s="180">
        <f t="shared" si="1983"/>
        <v>0.03861492308</v>
      </c>
      <c r="Q1980" s="180">
        <f t="shared" si="1983"/>
        <v>0.03861492308</v>
      </c>
      <c r="R1980" s="180">
        <f t="shared" si="1983"/>
        <v>0.03992</v>
      </c>
      <c r="S1980" s="180">
        <f t="shared" si="1983"/>
        <v>0.03992</v>
      </c>
      <c r="T1980" s="181">
        <f t="shared" si="3"/>
        <v>5.2</v>
      </c>
      <c r="U1980" s="182">
        <f t="shared" si="4"/>
        <v>43028</v>
      </c>
      <c r="V1980" s="182">
        <f t="shared" si="5"/>
        <v>43120</v>
      </c>
      <c r="W1980" s="182">
        <f t="shared" si="6"/>
        <v>43210</v>
      </c>
      <c r="X1980" s="181">
        <f t="shared" si="7"/>
        <v>183</v>
      </c>
      <c r="Y1980" s="181">
        <f t="shared" si="8"/>
        <v>275</v>
      </c>
      <c r="Z1980" s="181">
        <f t="shared" si="9"/>
        <v>365</v>
      </c>
      <c r="AA1980" s="155"/>
      <c r="AB1980" s="9"/>
      <c r="AC1980" s="9"/>
      <c r="AD1980" s="9"/>
      <c r="AE1980" s="9"/>
      <c r="AF1980" s="9"/>
      <c r="AG1980" s="9"/>
      <c r="AH1980" s="9"/>
    </row>
    <row r="1981" ht="15.75" customHeight="1">
      <c r="A1981" s="177">
        <v>42844.0</v>
      </c>
      <c r="B1981" s="178">
        <v>4.76</v>
      </c>
      <c r="C1981" s="178">
        <v>4.82</v>
      </c>
      <c r="D1981" s="178">
        <v>4.84</v>
      </c>
      <c r="E1981" s="178">
        <v>4.88</v>
      </c>
      <c r="F1981" s="178">
        <v>4.96</v>
      </c>
      <c r="G1981" s="178">
        <v>4.96</v>
      </c>
      <c r="H1981" s="178">
        <v>5.14</v>
      </c>
      <c r="I1981" s="178">
        <v>5.16</v>
      </c>
      <c r="J1981" s="178">
        <v>5.18</v>
      </c>
      <c r="K1981" s="179">
        <f>MAX(0,((T1981*(365/365))-VLOOKUP(A1981,VBMA!$A:$D,4,0))  /  (T1981* (365/365)   ))</f>
        <v>0.2377738605</v>
      </c>
      <c r="L1981" s="180">
        <f t="shared" ref="L1981:S1981" si="1984">(B1981*(1-$K1981) * (365/365))/100</f>
        <v>0.03628196424</v>
      </c>
      <c r="M1981" s="180">
        <f t="shared" si="1984"/>
        <v>0.03673929992</v>
      </c>
      <c r="N1981" s="180">
        <f t="shared" si="1984"/>
        <v>0.03689174515</v>
      </c>
      <c r="O1981" s="180">
        <f t="shared" si="1984"/>
        <v>0.03719663561</v>
      </c>
      <c r="P1981" s="180">
        <f t="shared" si="1984"/>
        <v>0.03780641652</v>
      </c>
      <c r="Q1981" s="180">
        <f t="shared" si="1984"/>
        <v>0.03780641652</v>
      </c>
      <c r="R1981" s="180">
        <f t="shared" si="1984"/>
        <v>0.03917842357</v>
      </c>
      <c r="S1981" s="180">
        <f t="shared" si="1984"/>
        <v>0.0393308688</v>
      </c>
      <c r="T1981" s="181">
        <f t="shared" si="3"/>
        <v>5.179565217</v>
      </c>
      <c r="U1981" s="182">
        <f t="shared" si="4"/>
        <v>43027</v>
      </c>
      <c r="V1981" s="182">
        <f t="shared" si="5"/>
        <v>43119</v>
      </c>
      <c r="W1981" s="182">
        <f t="shared" si="6"/>
        <v>43209</v>
      </c>
      <c r="X1981" s="181">
        <f t="shared" si="7"/>
        <v>183</v>
      </c>
      <c r="Y1981" s="181">
        <f t="shared" si="8"/>
        <v>275</v>
      </c>
      <c r="Z1981" s="181">
        <f t="shared" si="9"/>
        <v>365</v>
      </c>
      <c r="AA1981" s="155"/>
      <c r="AB1981" s="9"/>
      <c r="AC1981" s="9"/>
      <c r="AD1981" s="9"/>
      <c r="AE1981" s="9"/>
      <c r="AF1981" s="9"/>
      <c r="AG1981" s="9"/>
      <c r="AH1981" s="9"/>
    </row>
    <row r="1982" ht="15.75" customHeight="1">
      <c r="A1982" s="177">
        <v>42843.0</v>
      </c>
      <c r="B1982" s="178">
        <v>4.72</v>
      </c>
      <c r="C1982" s="178">
        <v>4.78</v>
      </c>
      <c r="D1982" s="178">
        <v>4.84</v>
      </c>
      <c r="E1982" s="178">
        <v>4.88</v>
      </c>
      <c r="F1982" s="178">
        <v>4.96</v>
      </c>
      <c r="G1982" s="178">
        <v>5.0</v>
      </c>
      <c r="H1982" s="178">
        <v>5.1</v>
      </c>
      <c r="I1982" s="178">
        <v>5.15</v>
      </c>
      <c r="J1982" s="178">
        <v>5.2</v>
      </c>
      <c r="K1982" s="179">
        <f>MAX(0,((T1982*(365/365))-VLOOKUP(A1982,VBMA!$A:$D,4,0))  /  (T1982* (365/365)   ))</f>
        <v>0.2369558854</v>
      </c>
      <c r="L1982" s="180">
        <f t="shared" ref="L1982:S1982" si="1985">(B1982*(1-$K1982) * (365/365))/100</f>
        <v>0.03601568221</v>
      </c>
      <c r="M1982" s="180">
        <f t="shared" si="1985"/>
        <v>0.03647350868</v>
      </c>
      <c r="N1982" s="180">
        <f t="shared" si="1985"/>
        <v>0.03693133515</v>
      </c>
      <c r="O1982" s="180">
        <f t="shared" si="1985"/>
        <v>0.03723655279</v>
      </c>
      <c r="P1982" s="180">
        <f t="shared" si="1985"/>
        <v>0.03784698808</v>
      </c>
      <c r="Q1982" s="180">
        <f t="shared" si="1985"/>
        <v>0.03815220573</v>
      </c>
      <c r="R1982" s="180">
        <f t="shared" si="1985"/>
        <v>0.03891524984</v>
      </c>
      <c r="S1982" s="180">
        <f t="shared" si="1985"/>
        <v>0.0392967719</v>
      </c>
      <c r="T1982" s="181">
        <f t="shared" si="3"/>
        <v>5.198913043</v>
      </c>
      <c r="U1982" s="182">
        <f t="shared" si="4"/>
        <v>43026</v>
      </c>
      <c r="V1982" s="182">
        <f t="shared" si="5"/>
        <v>43118</v>
      </c>
      <c r="W1982" s="182">
        <f t="shared" si="6"/>
        <v>43208</v>
      </c>
      <c r="X1982" s="181">
        <f t="shared" si="7"/>
        <v>183</v>
      </c>
      <c r="Y1982" s="181">
        <f t="shared" si="8"/>
        <v>275</v>
      </c>
      <c r="Z1982" s="181">
        <f t="shared" si="9"/>
        <v>365</v>
      </c>
      <c r="AA1982" s="155"/>
      <c r="AB1982" s="9"/>
      <c r="AC1982" s="9"/>
      <c r="AD1982" s="9"/>
      <c r="AE1982" s="9"/>
      <c r="AF1982" s="9"/>
      <c r="AG1982" s="9"/>
      <c r="AH1982" s="9"/>
    </row>
    <row r="1983" ht="15.75" customHeight="1">
      <c r="A1983" s="177">
        <v>42842.0</v>
      </c>
      <c r="B1983" s="178">
        <v>4.74</v>
      </c>
      <c r="C1983" s="178">
        <v>4.78</v>
      </c>
      <c r="D1983" s="178">
        <v>4.82</v>
      </c>
      <c r="E1983" s="178">
        <v>4.86</v>
      </c>
      <c r="F1983" s="178">
        <v>4.92</v>
      </c>
      <c r="G1983" s="178">
        <v>4.94</v>
      </c>
      <c r="H1983" s="178">
        <v>5.12</v>
      </c>
      <c r="I1983" s="178">
        <v>5.16</v>
      </c>
      <c r="J1983" s="178">
        <v>5.22</v>
      </c>
      <c r="K1983" s="179">
        <f>MAX(0,((T1983*(365/365))-VLOOKUP(A1983,VBMA!$A:$D,4,0))  /  (T1983* (365/365)   ))</f>
        <v>0.2427579863</v>
      </c>
      <c r="L1983" s="180">
        <f t="shared" ref="L1983:S1983" si="1986">(B1983*(1-$K1983) * (365/365))/100</f>
        <v>0.03589327145</v>
      </c>
      <c r="M1983" s="180">
        <f t="shared" si="1986"/>
        <v>0.03619616826</v>
      </c>
      <c r="N1983" s="180">
        <f t="shared" si="1986"/>
        <v>0.03649906506</v>
      </c>
      <c r="O1983" s="180">
        <f t="shared" si="1986"/>
        <v>0.03680196187</v>
      </c>
      <c r="P1983" s="180">
        <f t="shared" si="1986"/>
        <v>0.03725630707</v>
      </c>
      <c r="Q1983" s="180">
        <f t="shared" si="1986"/>
        <v>0.03740775548</v>
      </c>
      <c r="R1983" s="180">
        <f t="shared" si="1986"/>
        <v>0.0387707911</v>
      </c>
      <c r="S1983" s="180">
        <f t="shared" si="1986"/>
        <v>0.03907368791</v>
      </c>
      <c r="T1983" s="181">
        <f t="shared" si="3"/>
        <v>5.199130435</v>
      </c>
      <c r="U1983" s="182">
        <f t="shared" si="4"/>
        <v>43025</v>
      </c>
      <c r="V1983" s="182">
        <f t="shared" si="5"/>
        <v>43117</v>
      </c>
      <c r="W1983" s="182">
        <f t="shared" si="6"/>
        <v>43207</v>
      </c>
      <c r="X1983" s="181">
        <f t="shared" si="7"/>
        <v>183</v>
      </c>
      <c r="Y1983" s="181">
        <f t="shared" si="8"/>
        <v>275</v>
      </c>
      <c r="Z1983" s="181">
        <f t="shared" si="9"/>
        <v>365</v>
      </c>
      <c r="AA1983" s="155"/>
      <c r="AB1983" s="9"/>
      <c r="AC1983" s="9"/>
      <c r="AD1983" s="9"/>
      <c r="AE1983" s="9"/>
      <c r="AF1983" s="9"/>
      <c r="AG1983" s="9"/>
      <c r="AH1983" s="9"/>
    </row>
    <row r="1984" ht="15.75" customHeight="1">
      <c r="A1984" s="177">
        <v>42839.0</v>
      </c>
      <c r="B1984" s="178">
        <v>4.68</v>
      </c>
      <c r="C1984" s="178">
        <v>4.75</v>
      </c>
      <c r="D1984" s="178">
        <v>4.82</v>
      </c>
      <c r="E1984" s="178">
        <v>4.9</v>
      </c>
      <c r="F1984" s="178">
        <v>4.98</v>
      </c>
      <c r="G1984" s="178">
        <v>5.02</v>
      </c>
      <c r="H1984" s="178">
        <v>5.12</v>
      </c>
      <c r="I1984" s="178">
        <v>5.16</v>
      </c>
      <c r="J1984" s="178">
        <v>5.22</v>
      </c>
      <c r="K1984" s="179">
        <f>MAX(0,((T1984*(365/365))-VLOOKUP(A1984,VBMA!$A:$D,4,0))  /  (T1984* (365/365)   ))</f>
        <v>0.2410269276</v>
      </c>
      <c r="L1984" s="180">
        <f t="shared" ref="L1984:S1984" si="1987">(B1984*(1-$K1984) * (365/365))/100</f>
        <v>0.03551993979</v>
      </c>
      <c r="M1984" s="180">
        <f t="shared" si="1987"/>
        <v>0.03605122094</v>
      </c>
      <c r="N1984" s="180">
        <f t="shared" si="1987"/>
        <v>0.03658250209</v>
      </c>
      <c r="O1984" s="180">
        <f t="shared" si="1987"/>
        <v>0.03718968055</v>
      </c>
      <c r="P1984" s="180">
        <f t="shared" si="1987"/>
        <v>0.03779685901</v>
      </c>
      <c r="Q1984" s="180">
        <f t="shared" si="1987"/>
        <v>0.03810044824</v>
      </c>
      <c r="R1984" s="180">
        <f t="shared" si="1987"/>
        <v>0.03885942131</v>
      </c>
      <c r="S1984" s="180">
        <f t="shared" si="1987"/>
        <v>0.03916301054</v>
      </c>
      <c r="T1984" s="181">
        <f t="shared" si="3"/>
        <v>5.199130435</v>
      </c>
      <c r="U1984" s="182">
        <f t="shared" si="4"/>
        <v>43022</v>
      </c>
      <c r="V1984" s="182">
        <f t="shared" si="5"/>
        <v>43114</v>
      </c>
      <c r="W1984" s="182">
        <f t="shared" si="6"/>
        <v>43204</v>
      </c>
      <c r="X1984" s="181">
        <f t="shared" si="7"/>
        <v>183</v>
      </c>
      <c r="Y1984" s="181">
        <f t="shared" si="8"/>
        <v>275</v>
      </c>
      <c r="Z1984" s="181">
        <f t="shared" si="9"/>
        <v>365</v>
      </c>
      <c r="AA1984" s="155"/>
      <c r="AB1984" s="9"/>
      <c r="AC1984" s="9"/>
      <c r="AD1984" s="9"/>
      <c r="AE1984" s="9"/>
      <c r="AF1984" s="9"/>
      <c r="AG1984" s="9"/>
      <c r="AH1984" s="9"/>
    </row>
    <row r="1985" ht="15.75" customHeight="1">
      <c r="A1985" s="177">
        <v>42838.0</v>
      </c>
      <c r="B1985" s="178">
        <v>4.78</v>
      </c>
      <c r="C1985" s="178">
        <v>4.86</v>
      </c>
      <c r="D1985" s="178">
        <v>4.92</v>
      </c>
      <c r="E1985" s="178">
        <v>4.96</v>
      </c>
      <c r="F1985" s="178">
        <v>5.0</v>
      </c>
      <c r="G1985" s="178">
        <v>5.02</v>
      </c>
      <c r="H1985" s="178">
        <v>5.15</v>
      </c>
      <c r="I1985" s="178">
        <v>5.18</v>
      </c>
      <c r="J1985" s="178">
        <v>5.25</v>
      </c>
      <c r="K1985" s="179">
        <f>MAX(0,((T1985*(365/365))-VLOOKUP(A1985,VBMA!$A:$D,4,0))  /  (T1985* (365/365)   ))</f>
        <v>0.2413637691</v>
      </c>
      <c r="L1985" s="180">
        <f t="shared" ref="L1985:S1985" si="1988">(B1985*(1-$K1985) * (365/365))/100</f>
        <v>0.03626281183</v>
      </c>
      <c r="M1985" s="180">
        <f t="shared" si="1988"/>
        <v>0.03686972082</v>
      </c>
      <c r="N1985" s="180">
        <f t="shared" si="1988"/>
        <v>0.03732490256</v>
      </c>
      <c r="O1985" s="180">
        <f t="shared" si="1988"/>
        <v>0.03762835705</v>
      </c>
      <c r="P1985" s="180">
        <f t="shared" si="1988"/>
        <v>0.03793181154</v>
      </c>
      <c r="Q1985" s="180">
        <f t="shared" si="1988"/>
        <v>0.03808353879</v>
      </c>
      <c r="R1985" s="180">
        <f t="shared" si="1988"/>
        <v>0.03906976589</v>
      </c>
      <c r="S1985" s="180">
        <f t="shared" si="1988"/>
        <v>0.03929735676</v>
      </c>
      <c r="T1985" s="181">
        <f t="shared" si="3"/>
        <v>5.209347826</v>
      </c>
      <c r="U1985" s="182">
        <f t="shared" si="4"/>
        <v>43021</v>
      </c>
      <c r="V1985" s="182">
        <f t="shared" si="5"/>
        <v>43113</v>
      </c>
      <c r="W1985" s="182">
        <f t="shared" si="6"/>
        <v>43203</v>
      </c>
      <c r="X1985" s="181">
        <f t="shared" si="7"/>
        <v>183</v>
      </c>
      <c r="Y1985" s="181">
        <f t="shared" si="8"/>
        <v>275</v>
      </c>
      <c r="Z1985" s="181">
        <f t="shared" si="9"/>
        <v>365</v>
      </c>
      <c r="AA1985" s="155"/>
      <c r="AB1985" s="9"/>
      <c r="AC1985" s="9"/>
      <c r="AD1985" s="9"/>
      <c r="AE1985" s="9"/>
      <c r="AF1985" s="9"/>
      <c r="AG1985" s="9"/>
      <c r="AH1985" s="9"/>
    </row>
    <row r="1986" ht="15.75" customHeight="1">
      <c r="A1986" s="177">
        <v>42837.0</v>
      </c>
      <c r="B1986" s="178">
        <v>4.93</v>
      </c>
      <c r="C1986" s="178">
        <v>4.96</v>
      </c>
      <c r="D1986" s="178">
        <v>4.99</v>
      </c>
      <c r="E1986" s="178">
        <v>5.0</v>
      </c>
      <c r="F1986" s="178">
        <v>5.03</v>
      </c>
      <c r="G1986" s="178">
        <v>5.03</v>
      </c>
      <c r="H1986" s="178">
        <v>5.12</v>
      </c>
      <c r="I1986" s="178">
        <v>5.17</v>
      </c>
      <c r="J1986" s="178">
        <v>5.2</v>
      </c>
      <c r="K1986" s="179">
        <f>MAX(0,((T1986*(365/365))-VLOOKUP(A1986,VBMA!$A:$D,4,0))  /  (T1986* (365/365)   ))</f>
        <v>0.2467780231</v>
      </c>
      <c r="L1986" s="180">
        <f t="shared" ref="L1986:S1986" si="1989">(B1986*(1-$K1986) * (365/365))/100</f>
        <v>0.03713384346</v>
      </c>
      <c r="M1986" s="180">
        <f t="shared" si="1989"/>
        <v>0.03735981006</v>
      </c>
      <c r="N1986" s="180">
        <f t="shared" si="1989"/>
        <v>0.03758577665</v>
      </c>
      <c r="O1986" s="180">
        <f t="shared" si="1989"/>
        <v>0.03766109885</v>
      </c>
      <c r="P1986" s="180">
        <f t="shared" si="1989"/>
        <v>0.03788706544</v>
      </c>
      <c r="Q1986" s="180">
        <f t="shared" si="1989"/>
        <v>0.03788706544</v>
      </c>
      <c r="R1986" s="180">
        <f t="shared" si="1989"/>
        <v>0.03856496522</v>
      </c>
      <c r="S1986" s="180">
        <f t="shared" si="1989"/>
        <v>0.03894157621</v>
      </c>
      <c r="T1986" s="181">
        <f t="shared" si="3"/>
        <v>5.218913043</v>
      </c>
      <c r="U1986" s="182">
        <f t="shared" si="4"/>
        <v>43020</v>
      </c>
      <c r="V1986" s="182">
        <f t="shared" si="5"/>
        <v>43112</v>
      </c>
      <c r="W1986" s="182">
        <f t="shared" si="6"/>
        <v>43202</v>
      </c>
      <c r="X1986" s="181">
        <f t="shared" si="7"/>
        <v>183</v>
      </c>
      <c r="Y1986" s="181">
        <f t="shared" si="8"/>
        <v>275</v>
      </c>
      <c r="Z1986" s="181">
        <f t="shared" si="9"/>
        <v>365</v>
      </c>
      <c r="AA1986" s="155"/>
      <c r="AB1986" s="9"/>
      <c r="AC1986" s="9"/>
      <c r="AD1986" s="9"/>
      <c r="AE1986" s="9"/>
      <c r="AF1986" s="9"/>
      <c r="AG1986" s="9"/>
      <c r="AH1986" s="9"/>
    </row>
    <row r="1987" ht="15.75" customHeight="1">
      <c r="A1987" s="177">
        <v>42836.0</v>
      </c>
      <c r="B1987" s="178">
        <v>4.92</v>
      </c>
      <c r="C1987" s="178">
        <v>5.0</v>
      </c>
      <c r="D1987" s="178">
        <v>5.02</v>
      </c>
      <c r="E1987" s="178">
        <v>5.04</v>
      </c>
      <c r="F1987" s="178">
        <v>5.02</v>
      </c>
      <c r="G1987" s="178">
        <v>5.02</v>
      </c>
      <c r="H1987" s="178">
        <v>5.13</v>
      </c>
      <c r="I1987" s="178">
        <v>5.18</v>
      </c>
      <c r="J1987" s="178">
        <v>5.2</v>
      </c>
      <c r="K1987" s="179">
        <f>MAX(0,((T1987*(365/365))-VLOOKUP(A1987,VBMA!$A:$D,4,0))  /  (T1987* (365/365)   ))</f>
        <v>0.2361701243</v>
      </c>
      <c r="L1987" s="180">
        <f t="shared" ref="L1987:S1987" si="1990">(B1987*(1-$K1987) * (365/365))/100</f>
        <v>0.03758042988</v>
      </c>
      <c r="M1987" s="180">
        <f t="shared" si="1990"/>
        <v>0.03819149378</v>
      </c>
      <c r="N1987" s="180">
        <f t="shared" si="1990"/>
        <v>0.03834425976</v>
      </c>
      <c r="O1987" s="180">
        <f t="shared" si="1990"/>
        <v>0.03849702573</v>
      </c>
      <c r="P1987" s="180">
        <f t="shared" si="1990"/>
        <v>0.03834425976</v>
      </c>
      <c r="Q1987" s="180">
        <f t="shared" si="1990"/>
        <v>0.03834425976</v>
      </c>
      <c r="R1987" s="180">
        <f t="shared" si="1990"/>
        <v>0.03918447262</v>
      </c>
      <c r="S1987" s="180">
        <f t="shared" si="1990"/>
        <v>0.03956638756</v>
      </c>
      <c r="T1987" s="181">
        <f t="shared" si="3"/>
        <v>5.228913043</v>
      </c>
      <c r="U1987" s="182">
        <f t="shared" si="4"/>
        <v>43019</v>
      </c>
      <c r="V1987" s="182">
        <f t="shared" si="5"/>
        <v>43111</v>
      </c>
      <c r="W1987" s="182">
        <f t="shared" si="6"/>
        <v>43201</v>
      </c>
      <c r="X1987" s="181">
        <f t="shared" si="7"/>
        <v>183</v>
      </c>
      <c r="Y1987" s="181">
        <f t="shared" si="8"/>
        <v>275</v>
      </c>
      <c r="Z1987" s="181">
        <f t="shared" si="9"/>
        <v>365</v>
      </c>
      <c r="AA1987" s="155"/>
      <c r="AB1987" s="9"/>
      <c r="AC1987" s="9"/>
      <c r="AD1987" s="9"/>
      <c r="AE1987" s="9"/>
      <c r="AF1987" s="9"/>
      <c r="AG1987" s="9"/>
      <c r="AH1987" s="9"/>
    </row>
    <row r="1988" ht="15.75" customHeight="1">
      <c r="A1988" s="177">
        <v>42835.0</v>
      </c>
      <c r="B1988" s="178">
        <v>4.9</v>
      </c>
      <c r="C1988" s="178">
        <v>4.94</v>
      </c>
      <c r="D1988" s="178">
        <v>4.96</v>
      </c>
      <c r="E1988" s="178">
        <v>5.0</v>
      </c>
      <c r="F1988" s="178">
        <v>5.04</v>
      </c>
      <c r="G1988" s="178">
        <v>5.04</v>
      </c>
      <c r="H1988" s="178">
        <v>5.18</v>
      </c>
      <c r="I1988" s="178">
        <v>5.2</v>
      </c>
      <c r="J1988" s="178">
        <v>5.25</v>
      </c>
      <c r="K1988" s="179">
        <f>MAX(0,((T1988*(365/365))-VLOOKUP(A1988,VBMA!$A:$D,4,0))  /  (T1988* (365/365)   ))</f>
        <v>0.2371012078</v>
      </c>
      <c r="L1988" s="180">
        <f t="shared" ref="L1988:S1988" si="1991">(B1988*(1-$K1988) * (365/365))/100</f>
        <v>0.03738204082</v>
      </c>
      <c r="M1988" s="180">
        <f t="shared" si="1991"/>
        <v>0.03768720033</v>
      </c>
      <c r="N1988" s="180">
        <f t="shared" si="1991"/>
        <v>0.03783978009</v>
      </c>
      <c r="O1988" s="180">
        <f t="shared" si="1991"/>
        <v>0.03814493961</v>
      </c>
      <c r="P1988" s="180">
        <f t="shared" si="1991"/>
        <v>0.03845009913</v>
      </c>
      <c r="Q1988" s="180">
        <f t="shared" si="1991"/>
        <v>0.03845009913</v>
      </c>
      <c r="R1988" s="180">
        <f t="shared" si="1991"/>
        <v>0.03951815743</v>
      </c>
      <c r="S1988" s="180">
        <f t="shared" si="1991"/>
        <v>0.03967073719</v>
      </c>
      <c r="T1988" s="181">
        <f t="shared" si="3"/>
        <v>5.219565217</v>
      </c>
      <c r="U1988" s="182">
        <f t="shared" si="4"/>
        <v>43018</v>
      </c>
      <c r="V1988" s="182">
        <f t="shared" si="5"/>
        <v>43110</v>
      </c>
      <c r="W1988" s="182">
        <f t="shared" si="6"/>
        <v>43200</v>
      </c>
      <c r="X1988" s="181">
        <f t="shared" si="7"/>
        <v>183</v>
      </c>
      <c r="Y1988" s="181">
        <f t="shared" si="8"/>
        <v>275</v>
      </c>
      <c r="Z1988" s="181">
        <f t="shared" si="9"/>
        <v>365</v>
      </c>
      <c r="AA1988" s="155"/>
      <c r="AB1988" s="9"/>
      <c r="AC1988" s="9"/>
      <c r="AD1988" s="9"/>
      <c r="AE1988" s="9"/>
      <c r="AF1988" s="9"/>
      <c r="AG1988" s="9"/>
      <c r="AH1988" s="9"/>
    </row>
    <row r="1989" ht="15.75" customHeight="1">
      <c r="A1989" s="177">
        <v>42832.0</v>
      </c>
      <c r="B1989" s="178">
        <v>4.81</v>
      </c>
      <c r="C1989" s="178">
        <v>4.89</v>
      </c>
      <c r="D1989" s="178">
        <v>4.93</v>
      </c>
      <c r="E1989" s="178">
        <v>4.99</v>
      </c>
      <c r="F1989" s="178">
        <v>5.01</v>
      </c>
      <c r="G1989" s="178">
        <v>5.01</v>
      </c>
      <c r="H1989" s="178">
        <v>5.12</v>
      </c>
      <c r="I1989" s="178">
        <v>5.17</v>
      </c>
      <c r="J1989" s="178">
        <v>5.2</v>
      </c>
      <c r="K1989" s="179">
        <f>MAX(0,((T1989*(365/365))-VLOOKUP(A1989,VBMA!$A:$D,4,0))  /  (T1989* (365/365)   ))</f>
        <v>0.2341317116</v>
      </c>
      <c r="L1989" s="180">
        <f t="shared" ref="L1989:S1989" si="1992">(B1989*(1-$K1989) * (365/365))/100</f>
        <v>0.03683826467</v>
      </c>
      <c r="M1989" s="180">
        <f t="shared" si="1992"/>
        <v>0.0374509593</v>
      </c>
      <c r="N1989" s="180">
        <f t="shared" si="1992"/>
        <v>0.03775730662</v>
      </c>
      <c r="O1989" s="180">
        <f t="shared" si="1992"/>
        <v>0.03821682759</v>
      </c>
      <c r="P1989" s="180">
        <f t="shared" si="1992"/>
        <v>0.03837000125</v>
      </c>
      <c r="Q1989" s="180">
        <f t="shared" si="1992"/>
        <v>0.03837000125</v>
      </c>
      <c r="R1989" s="180">
        <f t="shared" si="1992"/>
        <v>0.03921245637</v>
      </c>
      <c r="S1989" s="180">
        <f t="shared" si="1992"/>
        <v>0.03959539051</v>
      </c>
      <c r="T1989" s="181">
        <f t="shared" si="3"/>
        <v>5.218913043</v>
      </c>
      <c r="U1989" s="182">
        <f t="shared" si="4"/>
        <v>43015</v>
      </c>
      <c r="V1989" s="182">
        <f t="shared" si="5"/>
        <v>43107</v>
      </c>
      <c r="W1989" s="182">
        <f t="shared" si="6"/>
        <v>43197</v>
      </c>
      <c r="X1989" s="181">
        <f t="shared" si="7"/>
        <v>183</v>
      </c>
      <c r="Y1989" s="181">
        <f t="shared" si="8"/>
        <v>275</v>
      </c>
      <c r="Z1989" s="181">
        <f t="shared" si="9"/>
        <v>365</v>
      </c>
      <c r="AA1989" s="155"/>
      <c r="AB1989" s="9"/>
      <c r="AC1989" s="9"/>
      <c r="AD1989" s="9"/>
      <c r="AE1989" s="9"/>
      <c r="AF1989" s="9"/>
      <c r="AG1989" s="9"/>
      <c r="AH1989" s="9"/>
    </row>
    <row r="1990" ht="15.75" customHeight="1">
      <c r="A1990" s="177">
        <v>42830.0</v>
      </c>
      <c r="B1990" s="178">
        <v>4.92</v>
      </c>
      <c r="C1990" s="178">
        <v>4.98</v>
      </c>
      <c r="D1990" s="178">
        <v>5.0</v>
      </c>
      <c r="E1990" s="178">
        <v>5.03</v>
      </c>
      <c r="F1990" s="178">
        <v>5.03</v>
      </c>
      <c r="G1990" s="178">
        <v>5.03</v>
      </c>
      <c r="H1990" s="178">
        <v>5.14</v>
      </c>
      <c r="I1990" s="178">
        <v>5.18</v>
      </c>
      <c r="J1990" s="178">
        <v>5.22</v>
      </c>
      <c r="K1990" s="179">
        <f>MAX(0,((T1990*(365/365))-VLOOKUP(A1990,VBMA!$A:$D,4,0))  /  (T1990* (365/365)   ))</f>
        <v>0.2347384205</v>
      </c>
      <c r="L1990" s="180">
        <f t="shared" ref="L1990:S1990" si="1993">(B1990*(1-$K1990) * (365/365))/100</f>
        <v>0.03765086971</v>
      </c>
      <c r="M1990" s="180">
        <f t="shared" si="1993"/>
        <v>0.03811002666</v>
      </c>
      <c r="N1990" s="180">
        <f t="shared" si="1993"/>
        <v>0.03826307897</v>
      </c>
      <c r="O1990" s="180">
        <f t="shared" si="1993"/>
        <v>0.03849265745</v>
      </c>
      <c r="P1990" s="180">
        <f t="shared" si="1993"/>
        <v>0.03849265745</v>
      </c>
      <c r="Q1990" s="180">
        <f t="shared" si="1993"/>
        <v>0.03849265745</v>
      </c>
      <c r="R1990" s="180">
        <f t="shared" si="1993"/>
        <v>0.03933444518</v>
      </c>
      <c r="S1990" s="180">
        <f t="shared" si="1993"/>
        <v>0.03964054982</v>
      </c>
      <c r="T1990" s="181">
        <f t="shared" si="3"/>
        <v>5.219130435</v>
      </c>
      <c r="U1990" s="182">
        <f t="shared" si="4"/>
        <v>43013</v>
      </c>
      <c r="V1990" s="182">
        <f t="shared" si="5"/>
        <v>43105</v>
      </c>
      <c r="W1990" s="182">
        <f t="shared" si="6"/>
        <v>43195</v>
      </c>
      <c r="X1990" s="181">
        <f t="shared" si="7"/>
        <v>183</v>
      </c>
      <c r="Y1990" s="181">
        <f t="shared" si="8"/>
        <v>275</v>
      </c>
      <c r="Z1990" s="181">
        <f t="shared" si="9"/>
        <v>365</v>
      </c>
      <c r="AA1990" s="155"/>
      <c r="AB1990" s="9"/>
      <c r="AC1990" s="9"/>
      <c r="AD1990" s="9"/>
      <c r="AE1990" s="9"/>
      <c r="AF1990" s="9"/>
      <c r="AG1990" s="9"/>
      <c r="AH1990" s="9"/>
    </row>
    <row r="1991" ht="15.75" customHeight="1">
      <c r="A1991" s="177">
        <v>42829.0</v>
      </c>
      <c r="B1991" s="178">
        <v>5.0</v>
      </c>
      <c r="C1991" s="178">
        <v>5.04</v>
      </c>
      <c r="D1991" s="178">
        <v>5.06</v>
      </c>
      <c r="E1991" s="178">
        <v>5.06</v>
      </c>
      <c r="F1991" s="178">
        <v>5.05</v>
      </c>
      <c r="G1991" s="178">
        <v>5.04</v>
      </c>
      <c r="H1991" s="178">
        <v>5.13</v>
      </c>
      <c r="I1991" s="178">
        <v>5.15</v>
      </c>
      <c r="J1991" s="178">
        <v>5.2</v>
      </c>
      <c r="K1991" s="179">
        <f>MAX(0,((T1991*(365/365))-VLOOKUP(A1991,VBMA!$A:$D,4,0))  /  (T1991* (365/365)   ))</f>
        <v>0.2117325484</v>
      </c>
      <c r="L1991" s="180">
        <f t="shared" ref="L1991:S1991" si="1994">(B1991*(1-$K1991) * (365/365))/100</f>
        <v>0.03941337258</v>
      </c>
      <c r="M1991" s="180">
        <f t="shared" si="1994"/>
        <v>0.03972867956</v>
      </c>
      <c r="N1991" s="180">
        <f t="shared" si="1994"/>
        <v>0.03988633305</v>
      </c>
      <c r="O1991" s="180">
        <f t="shared" si="1994"/>
        <v>0.03988633305</v>
      </c>
      <c r="P1991" s="180">
        <f t="shared" si="1994"/>
        <v>0.03980750631</v>
      </c>
      <c r="Q1991" s="180">
        <f t="shared" si="1994"/>
        <v>0.03972867956</v>
      </c>
      <c r="R1991" s="180">
        <f t="shared" si="1994"/>
        <v>0.04043812027</v>
      </c>
      <c r="S1991" s="180">
        <f t="shared" si="1994"/>
        <v>0.04059577376</v>
      </c>
      <c r="T1991" s="181">
        <f t="shared" si="3"/>
        <v>5.169565217</v>
      </c>
      <c r="U1991" s="182">
        <f t="shared" si="4"/>
        <v>43012</v>
      </c>
      <c r="V1991" s="182">
        <f t="shared" si="5"/>
        <v>43104</v>
      </c>
      <c r="W1991" s="182">
        <f t="shared" si="6"/>
        <v>43194</v>
      </c>
      <c r="X1991" s="181">
        <f t="shared" si="7"/>
        <v>183</v>
      </c>
      <c r="Y1991" s="181">
        <f t="shared" si="8"/>
        <v>275</v>
      </c>
      <c r="Z1991" s="181">
        <f t="shared" si="9"/>
        <v>365</v>
      </c>
      <c r="AA1991" s="155"/>
      <c r="AB1991" s="9"/>
      <c r="AC1991" s="9"/>
      <c r="AD1991" s="9"/>
      <c r="AE1991" s="9"/>
      <c r="AF1991" s="9"/>
      <c r="AG1991" s="9"/>
      <c r="AH1991" s="9"/>
    </row>
    <row r="1992" ht="15.75" customHeight="1">
      <c r="A1992" s="177">
        <v>42828.0</v>
      </c>
      <c r="B1992" s="178">
        <v>5.0</v>
      </c>
      <c r="C1992" s="178">
        <v>5.03</v>
      </c>
      <c r="D1992" s="178">
        <v>5.03</v>
      </c>
      <c r="E1992" s="178">
        <v>5.03</v>
      </c>
      <c r="F1992" s="178">
        <v>5.03</v>
      </c>
      <c r="G1992" s="178">
        <v>5.02</v>
      </c>
      <c r="H1992" s="178">
        <v>5.14</v>
      </c>
      <c r="I1992" s="178">
        <v>5.2</v>
      </c>
      <c r="J1992" s="178">
        <v>5.24</v>
      </c>
      <c r="K1992" s="179">
        <f>MAX(0,((T1992*(365/365))-VLOOKUP(A1992,VBMA!$A:$D,4,0))  /  (T1992* (365/365)   ))</f>
        <v>0.2216701116</v>
      </c>
      <c r="L1992" s="180">
        <f t="shared" ref="L1992:S1992" si="1995">(B1992*(1-$K1992) * (365/365))/100</f>
        <v>0.03891649442</v>
      </c>
      <c r="M1992" s="180">
        <f t="shared" si="1995"/>
        <v>0.03914999339</v>
      </c>
      <c r="N1992" s="180">
        <f t="shared" si="1995"/>
        <v>0.03914999339</v>
      </c>
      <c r="O1992" s="180">
        <f t="shared" si="1995"/>
        <v>0.03914999339</v>
      </c>
      <c r="P1992" s="180">
        <f t="shared" si="1995"/>
        <v>0.03914999339</v>
      </c>
      <c r="Q1992" s="180">
        <f t="shared" si="1995"/>
        <v>0.0390721604</v>
      </c>
      <c r="R1992" s="180">
        <f t="shared" si="1995"/>
        <v>0.04000615626</v>
      </c>
      <c r="S1992" s="180">
        <f t="shared" si="1995"/>
        <v>0.0404731542</v>
      </c>
      <c r="T1992" s="181">
        <f t="shared" si="3"/>
        <v>5.258695652</v>
      </c>
      <c r="U1992" s="182">
        <f t="shared" si="4"/>
        <v>43011</v>
      </c>
      <c r="V1992" s="182">
        <f t="shared" si="5"/>
        <v>43103</v>
      </c>
      <c r="W1992" s="182">
        <f t="shared" si="6"/>
        <v>43193</v>
      </c>
      <c r="X1992" s="181">
        <f t="shared" si="7"/>
        <v>183</v>
      </c>
      <c r="Y1992" s="181">
        <f t="shared" si="8"/>
        <v>275</v>
      </c>
      <c r="Z1992" s="181">
        <f t="shared" si="9"/>
        <v>365</v>
      </c>
      <c r="AA1992" s="155"/>
      <c r="AB1992" s="9"/>
      <c r="AC1992" s="9"/>
      <c r="AD1992" s="9"/>
      <c r="AE1992" s="9"/>
      <c r="AF1992" s="9"/>
      <c r="AG1992" s="9"/>
      <c r="AH1992" s="9"/>
    </row>
    <row r="1993" ht="15.75" customHeight="1">
      <c r="A1993" s="177">
        <v>42825.0</v>
      </c>
      <c r="B1993" s="178">
        <v>4.93</v>
      </c>
      <c r="C1993" s="178">
        <v>5.03</v>
      </c>
      <c r="D1993" s="178">
        <v>5.05</v>
      </c>
      <c r="E1993" s="178">
        <v>5.03</v>
      </c>
      <c r="F1993" s="178">
        <v>5.03</v>
      </c>
      <c r="G1993" s="178">
        <v>5.03</v>
      </c>
      <c r="H1993" s="178">
        <v>5.16</v>
      </c>
      <c r="I1993" s="178">
        <v>5.2</v>
      </c>
      <c r="J1993" s="178">
        <v>5.22</v>
      </c>
      <c r="K1993" s="179">
        <f>MAX(0,((T1993*(365/365))-VLOOKUP(A1993,VBMA!$A:$D,4,0))  /  (T1993* (365/365)   ))</f>
        <v>0.2274161074</v>
      </c>
      <c r="L1993" s="180">
        <f t="shared" ref="L1993:S1993" si="1996">(B1993*(1-$K1993) * (365/365))/100</f>
        <v>0.03808838591</v>
      </c>
      <c r="M1993" s="180">
        <f t="shared" si="1996"/>
        <v>0.0388609698</v>
      </c>
      <c r="N1993" s="180">
        <f t="shared" si="1996"/>
        <v>0.03901548658</v>
      </c>
      <c r="O1993" s="180">
        <f t="shared" si="1996"/>
        <v>0.0388609698</v>
      </c>
      <c r="P1993" s="180">
        <f t="shared" si="1996"/>
        <v>0.0388609698</v>
      </c>
      <c r="Q1993" s="180">
        <f t="shared" si="1996"/>
        <v>0.0388609698</v>
      </c>
      <c r="R1993" s="180">
        <f t="shared" si="1996"/>
        <v>0.03986532886</v>
      </c>
      <c r="S1993" s="180">
        <f t="shared" si="1996"/>
        <v>0.04017436242</v>
      </c>
      <c r="T1993" s="181">
        <f t="shared" si="3"/>
        <v>5.23956044</v>
      </c>
      <c r="U1993" s="182">
        <f t="shared" si="4"/>
        <v>43009</v>
      </c>
      <c r="V1993" s="182">
        <f t="shared" si="5"/>
        <v>43100</v>
      </c>
      <c r="W1993" s="182">
        <f t="shared" si="6"/>
        <v>43190</v>
      </c>
      <c r="X1993" s="181">
        <f t="shared" si="7"/>
        <v>184</v>
      </c>
      <c r="Y1993" s="181">
        <f t="shared" si="8"/>
        <v>275</v>
      </c>
      <c r="Z1993" s="181">
        <f t="shared" si="9"/>
        <v>365</v>
      </c>
      <c r="AA1993" s="155"/>
      <c r="AB1993" s="9"/>
      <c r="AC1993" s="9"/>
      <c r="AD1993" s="9"/>
      <c r="AE1993" s="9"/>
      <c r="AF1993" s="9"/>
      <c r="AG1993" s="9"/>
      <c r="AH1993" s="9"/>
    </row>
    <row r="1994" ht="15.75" customHeight="1">
      <c r="A1994" s="177">
        <v>42824.0</v>
      </c>
      <c r="B1994" s="178">
        <v>4.98</v>
      </c>
      <c r="C1994" s="178">
        <v>5.05</v>
      </c>
      <c r="D1994" s="178">
        <v>5.07</v>
      </c>
      <c r="E1994" s="178">
        <v>5.05</v>
      </c>
      <c r="F1994" s="178">
        <v>5.04</v>
      </c>
      <c r="G1994" s="178">
        <v>5.03</v>
      </c>
      <c r="H1994" s="178">
        <v>5.14</v>
      </c>
      <c r="I1994" s="178">
        <v>5.18</v>
      </c>
      <c r="J1994" s="178">
        <v>5.22</v>
      </c>
      <c r="K1994" s="179">
        <f>MAX(0,((T1994*(365/365))-VLOOKUP(A1994,VBMA!$A:$D,4,0))  /  (T1994* (365/365)   ))</f>
        <v>0.2242641795</v>
      </c>
      <c r="L1994" s="180">
        <f t="shared" ref="L1994:S1994" si="1997">(B1994*(1-$K1994) * (365/365))/100</f>
        <v>0.03863164386</v>
      </c>
      <c r="M1994" s="180">
        <f t="shared" si="1997"/>
        <v>0.03917465893</v>
      </c>
      <c r="N1994" s="180">
        <f t="shared" si="1997"/>
        <v>0.0393298061</v>
      </c>
      <c r="O1994" s="180">
        <f t="shared" si="1997"/>
        <v>0.03917465893</v>
      </c>
      <c r="P1994" s="180">
        <f t="shared" si="1997"/>
        <v>0.03909708535</v>
      </c>
      <c r="Q1994" s="180">
        <f t="shared" si="1997"/>
        <v>0.03901951177</v>
      </c>
      <c r="R1994" s="180">
        <f t="shared" si="1997"/>
        <v>0.03987282117</v>
      </c>
      <c r="S1994" s="180">
        <f t="shared" si="1997"/>
        <v>0.0401831155</v>
      </c>
      <c r="T1994" s="181">
        <f t="shared" si="3"/>
        <v>5.21956044</v>
      </c>
      <c r="U1994" s="182">
        <f t="shared" si="4"/>
        <v>43008</v>
      </c>
      <c r="V1994" s="182">
        <f t="shared" si="5"/>
        <v>43099</v>
      </c>
      <c r="W1994" s="182">
        <f t="shared" si="6"/>
        <v>43189</v>
      </c>
      <c r="X1994" s="181">
        <f t="shared" si="7"/>
        <v>184</v>
      </c>
      <c r="Y1994" s="181">
        <f t="shared" si="8"/>
        <v>275</v>
      </c>
      <c r="Z1994" s="181">
        <f t="shared" si="9"/>
        <v>365</v>
      </c>
      <c r="AA1994" s="155"/>
      <c r="AB1994" s="9"/>
      <c r="AC1994" s="9"/>
      <c r="AD1994" s="9"/>
      <c r="AE1994" s="9"/>
      <c r="AF1994" s="9"/>
      <c r="AG1994" s="9"/>
      <c r="AH1994" s="9"/>
    </row>
    <row r="1995" ht="15.75" customHeight="1">
      <c r="A1995" s="177">
        <v>42823.0</v>
      </c>
      <c r="B1995" s="178">
        <v>5.0</v>
      </c>
      <c r="C1995" s="178">
        <v>5.04</v>
      </c>
      <c r="D1995" s="178">
        <v>5.06</v>
      </c>
      <c r="E1995" s="178">
        <v>5.02</v>
      </c>
      <c r="F1995" s="178">
        <v>5.03</v>
      </c>
      <c r="G1995" s="178">
        <v>5.03</v>
      </c>
      <c r="H1995" s="178">
        <v>5.1</v>
      </c>
      <c r="I1995" s="178">
        <v>5.18</v>
      </c>
      <c r="J1995" s="178">
        <v>5.2</v>
      </c>
      <c r="K1995" s="179">
        <f>MAX(0,((T1995*(365/365))-VLOOKUP(A1995,VBMA!$A:$D,4,0))  /  (T1995* (365/365)   ))</f>
        <v>0.2304797526</v>
      </c>
      <c r="L1995" s="180">
        <f t="shared" ref="L1995:S1995" si="1998">(B1995*(1-$K1995) * (365/365))/100</f>
        <v>0.03847601237</v>
      </c>
      <c r="M1995" s="180">
        <f t="shared" si="1998"/>
        <v>0.03878382047</v>
      </c>
      <c r="N1995" s="180">
        <f t="shared" si="1998"/>
        <v>0.03893772452</v>
      </c>
      <c r="O1995" s="180">
        <f t="shared" si="1998"/>
        <v>0.03862991642</v>
      </c>
      <c r="P1995" s="180">
        <f t="shared" si="1998"/>
        <v>0.03870686844</v>
      </c>
      <c r="Q1995" s="180">
        <f t="shared" si="1998"/>
        <v>0.03870686844</v>
      </c>
      <c r="R1995" s="180">
        <f t="shared" si="1998"/>
        <v>0.03924553262</v>
      </c>
      <c r="S1995" s="180">
        <f t="shared" si="1998"/>
        <v>0.03986114882</v>
      </c>
      <c r="T1995" s="181">
        <f t="shared" si="3"/>
        <v>5.259120879</v>
      </c>
      <c r="U1995" s="182">
        <f t="shared" si="4"/>
        <v>43007</v>
      </c>
      <c r="V1995" s="182">
        <f t="shared" si="5"/>
        <v>43098</v>
      </c>
      <c r="W1995" s="182">
        <f t="shared" si="6"/>
        <v>43188</v>
      </c>
      <c r="X1995" s="181">
        <f t="shared" si="7"/>
        <v>184</v>
      </c>
      <c r="Y1995" s="181">
        <f t="shared" si="8"/>
        <v>275</v>
      </c>
      <c r="Z1995" s="181">
        <f t="shared" si="9"/>
        <v>365</v>
      </c>
      <c r="AA1995" s="155"/>
      <c r="AB1995" s="9"/>
      <c r="AC1995" s="9"/>
      <c r="AD1995" s="9"/>
      <c r="AE1995" s="9"/>
      <c r="AF1995" s="9"/>
      <c r="AG1995" s="9"/>
      <c r="AH1995" s="9"/>
    </row>
    <row r="1996" ht="15.75" customHeight="1">
      <c r="A1996" s="177">
        <v>42822.0</v>
      </c>
      <c r="B1996" s="178">
        <v>5.02</v>
      </c>
      <c r="C1996" s="178">
        <v>5.04</v>
      </c>
      <c r="D1996" s="178">
        <v>5.07</v>
      </c>
      <c r="E1996" s="178">
        <v>5.04</v>
      </c>
      <c r="F1996" s="178">
        <v>5.06</v>
      </c>
      <c r="G1996" s="178">
        <v>5.05</v>
      </c>
      <c r="H1996" s="178">
        <v>5.16</v>
      </c>
      <c r="I1996" s="178">
        <v>5.22</v>
      </c>
      <c r="J1996" s="178">
        <v>5.26</v>
      </c>
      <c r="K1996" s="179">
        <f>MAX(0,((T1996*(365/365))-VLOOKUP(A1996,VBMA!$A:$D,4,0))  /  (T1996* (365/365)   ))</f>
        <v>0.2370259356</v>
      </c>
      <c r="L1996" s="180">
        <f t="shared" ref="L1996:S1996" si="1999">(B1996*(1-$K1996) * (365/365))/100</f>
        <v>0.03830129803</v>
      </c>
      <c r="M1996" s="180">
        <f t="shared" si="1999"/>
        <v>0.03845389284</v>
      </c>
      <c r="N1996" s="180">
        <f t="shared" si="1999"/>
        <v>0.03868278506</v>
      </c>
      <c r="O1996" s="180">
        <f t="shared" si="1999"/>
        <v>0.03845389284</v>
      </c>
      <c r="P1996" s="180">
        <f t="shared" si="1999"/>
        <v>0.03860648766</v>
      </c>
      <c r="Q1996" s="180">
        <f t="shared" si="1999"/>
        <v>0.03853019025</v>
      </c>
      <c r="R1996" s="180">
        <f t="shared" si="1999"/>
        <v>0.03936946172</v>
      </c>
      <c r="S1996" s="180">
        <f t="shared" si="1999"/>
        <v>0.03982724616</v>
      </c>
      <c r="T1996" s="181">
        <f t="shared" si="3"/>
        <v>5.279340659</v>
      </c>
      <c r="U1996" s="182">
        <f t="shared" si="4"/>
        <v>43006</v>
      </c>
      <c r="V1996" s="182">
        <f t="shared" si="5"/>
        <v>43097</v>
      </c>
      <c r="W1996" s="182">
        <f t="shared" si="6"/>
        <v>43187</v>
      </c>
      <c r="X1996" s="181">
        <f t="shared" si="7"/>
        <v>184</v>
      </c>
      <c r="Y1996" s="181">
        <f t="shared" si="8"/>
        <v>275</v>
      </c>
      <c r="Z1996" s="181">
        <f t="shared" si="9"/>
        <v>365</v>
      </c>
      <c r="AA1996" s="155"/>
      <c r="AB1996" s="9"/>
      <c r="AC1996" s="9"/>
      <c r="AD1996" s="9"/>
      <c r="AE1996" s="9"/>
      <c r="AF1996" s="9"/>
      <c r="AG1996" s="9"/>
      <c r="AH1996" s="9"/>
    </row>
    <row r="1997" ht="15.75" customHeight="1">
      <c r="A1997" s="177">
        <v>42821.0</v>
      </c>
      <c r="B1997" s="178">
        <v>5.0</v>
      </c>
      <c r="C1997" s="178">
        <v>5.0</v>
      </c>
      <c r="D1997" s="178">
        <v>5.0</v>
      </c>
      <c r="E1997" s="178">
        <v>5.02</v>
      </c>
      <c r="F1997" s="178">
        <v>5.07</v>
      </c>
      <c r="G1997" s="178">
        <v>5.06</v>
      </c>
      <c r="H1997" s="178">
        <v>5.16</v>
      </c>
      <c r="I1997" s="178">
        <v>5.22</v>
      </c>
      <c r="J1997" s="178">
        <v>5.24</v>
      </c>
      <c r="K1997" s="179">
        <f>MAX(0,((T1997*(365/365))-VLOOKUP(A1997,VBMA!$A:$D,4,0))  /  (T1997* (365/365)   ))</f>
        <v>0.2415719579</v>
      </c>
      <c r="L1997" s="180">
        <f t="shared" ref="L1997:S1997" si="2000">(B1997*(1-$K1997) * (365/365))/100</f>
        <v>0.03792140211</v>
      </c>
      <c r="M1997" s="180">
        <f t="shared" si="2000"/>
        <v>0.03792140211</v>
      </c>
      <c r="N1997" s="180">
        <f t="shared" si="2000"/>
        <v>0.03792140211</v>
      </c>
      <c r="O1997" s="180">
        <f t="shared" si="2000"/>
        <v>0.03807308771</v>
      </c>
      <c r="P1997" s="180">
        <f t="shared" si="2000"/>
        <v>0.03845230174</v>
      </c>
      <c r="Q1997" s="180">
        <f t="shared" si="2000"/>
        <v>0.03837645893</v>
      </c>
      <c r="R1997" s="180">
        <f t="shared" si="2000"/>
        <v>0.03913488697</v>
      </c>
      <c r="S1997" s="180">
        <f t="shared" si="2000"/>
        <v>0.0395899438</v>
      </c>
      <c r="T1997" s="181">
        <f t="shared" si="3"/>
        <v>5.279340659</v>
      </c>
      <c r="U1997" s="182">
        <f t="shared" si="4"/>
        <v>43005</v>
      </c>
      <c r="V1997" s="182">
        <f t="shared" si="5"/>
        <v>43096</v>
      </c>
      <c r="W1997" s="182">
        <f t="shared" si="6"/>
        <v>43186</v>
      </c>
      <c r="X1997" s="181">
        <f t="shared" si="7"/>
        <v>184</v>
      </c>
      <c r="Y1997" s="181">
        <f t="shared" si="8"/>
        <v>275</v>
      </c>
      <c r="Z1997" s="181">
        <f t="shared" si="9"/>
        <v>365</v>
      </c>
      <c r="AA1997" s="155"/>
      <c r="AB1997" s="9"/>
      <c r="AC1997" s="9"/>
      <c r="AD1997" s="9"/>
      <c r="AE1997" s="9"/>
      <c r="AF1997" s="9"/>
      <c r="AG1997" s="9"/>
      <c r="AH1997" s="9"/>
    </row>
    <row r="1998" ht="15.75" customHeight="1">
      <c r="A1998" s="177">
        <v>42818.0</v>
      </c>
      <c r="B1998" s="178">
        <v>4.75</v>
      </c>
      <c r="C1998" s="178">
        <v>4.85</v>
      </c>
      <c r="D1998" s="178">
        <v>4.93</v>
      </c>
      <c r="E1998" s="178">
        <v>5.0</v>
      </c>
      <c r="F1998" s="178">
        <v>5.04</v>
      </c>
      <c r="G1998" s="178">
        <v>5.04</v>
      </c>
      <c r="H1998" s="178">
        <v>5.1</v>
      </c>
      <c r="I1998" s="178">
        <v>5.18</v>
      </c>
      <c r="J1998" s="178">
        <v>5.2</v>
      </c>
      <c r="K1998" s="179">
        <f>MAX(0,((T1998*(365/365))-VLOOKUP(A1998,VBMA!$A:$D,4,0))  /  (T1998* (365/365)   ))</f>
        <v>0.2188808559</v>
      </c>
      <c r="L1998" s="180">
        <f t="shared" ref="L1998:S1998" si="2001">(B1998*(1-$K1998) * (365/365))/100</f>
        <v>0.03710315935</v>
      </c>
      <c r="M1998" s="180">
        <f t="shared" si="2001"/>
        <v>0.03788427849</v>
      </c>
      <c r="N1998" s="180">
        <f t="shared" si="2001"/>
        <v>0.03850917381</v>
      </c>
      <c r="O1998" s="180">
        <f t="shared" si="2001"/>
        <v>0.03905595721</v>
      </c>
      <c r="P1998" s="180">
        <f t="shared" si="2001"/>
        <v>0.03936840486</v>
      </c>
      <c r="Q1998" s="180">
        <f t="shared" si="2001"/>
        <v>0.03936840486</v>
      </c>
      <c r="R1998" s="180">
        <f t="shared" si="2001"/>
        <v>0.03983707635</v>
      </c>
      <c r="S1998" s="180">
        <f t="shared" si="2001"/>
        <v>0.04046197167</v>
      </c>
      <c r="T1998" s="181">
        <f t="shared" si="3"/>
        <v>5.259120879</v>
      </c>
      <c r="U1998" s="182">
        <f t="shared" si="4"/>
        <v>43002</v>
      </c>
      <c r="V1998" s="182">
        <f t="shared" si="5"/>
        <v>43093</v>
      </c>
      <c r="W1998" s="182">
        <f t="shared" si="6"/>
        <v>43183</v>
      </c>
      <c r="X1998" s="181">
        <f t="shared" si="7"/>
        <v>184</v>
      </c>
      <c r="Y1998" s="181">
        <f t="shared" si="8"/>
        <v>275</v>
      </c>
      <c r="Z1998" s="181">
        <f t="shared" si="9"/>
        <v>365</v>
      </c>
      <c r="AA1998" s="155"/>
      <c r="AB1998" s="9"/>
      <c r="AC1998" s="9"/>
      <c r="AD1998" s="9"/>
      <c r="AE1998" s="9"/>
      <c r="AF1998" s="9"/>
      <c r="AG1998" s="9"/>
      <c r="AH1998" s="9"/>
    </row>
    <row r="1999" ht="15.75" customHeight="1">
      <c r="A1999" s="177">
        <v>42817.0</v>
      </c>
      <c r="B1999" s="178">
        <v>4.93</v>
      </c>
      <c r="C1999" s="178">
        <v>4.95</v>
      </c>
      <c r="D1999" s="178">
        <v>5.0</v>
      </c>
      <c r="E1999" s="178">
        <v>5.0</v>
      </c>
      <c r="F1999" s="178">
        <v>5.04</v>
      </c>
      <c r="G1999" s="178">
        <v>5.04</v>
      </c>
      <c r="H1999" s="178">
        <v>5.1</v>
      </c>
      <c r="I1999" s="178">
        <v>5.18</v>
      </c>
      <c r="J1999" s="178">
        <v>5.2</v>
      </c>
      <c r="K1999" s="179">
        <f>MAX(0,((T1999*(365/365))-VLOOKUP(A1999,VBMA!$A:$D,4,0))  /  (T1999* (365/365)   ))</f>
        <v>0.2320009194</v>
      </c>
      <c r="L1999" s="180">
        <f t="shared" ref="L1999:S1999" si="2002">(B1999*(1-$K1999) * (365/365))/100</f>
        <v>0.03786235467</v>
      </c>
      <c r="M1999" s="180">
        <f t="shared" si="2002"/>
        <v>0.03801595449</v>
      </c>
      <c r="N1999" s="180">
        <f t="shared" si="2002"/>
        <v>0.03839995403</v>
      </c>
      <c r="O1999" s="180">
        <f t="shared" si="2002"/>
        <v>0.03839995403</v>
      </c>
      <c r="P1999" s="180">
        <f t="shared" si="2002"/>
        <v>0.03870715366</v>
      </c>
      <c r="Q1999" s="180">
        <f t="shared" si="2002"/>
        <v>0.03870715366</v>
      </c>
      <c r="R1999" s="180">
        <f t="shared" si="2002"/>
        <v>0.03916795311</v>
      </c>
      <c r="S1999" s="180">
        <f t="shared" si="2002"/>
        <v>0.03978235238</v>
      </c>
      <c r="T1999" s="181">
        <f t="shared" si="3"/>
        <v>5.259120879</v>
      </c>
      <c r="U1999" s="182">
        <f t="shared" si="4"/>
        <v>43001</v>
      </c>
      <c r="V1999" s="182">
        <f t="shared" si="5"/>
        <v>43092</v>
      </c>
      <c r="W1999" s="182">
        <f t="shared" si="6"/>
        <v>43182</v>
      </c>
      <c r="X1999" s="181">
        <f t="shared" si="7"/>
        <v>184</v>
      </c>
      <c r="Y1999" s="181">
        <f t="shared" si="8"/>
        <v>275</v>
      </c>
      <c r="Z1999" s="181">
        <f t="shared" si="9"/>
        <v>365</v>
      </c>
      <c r="AA1999" s="155"/>
      <c r="AB1999" s="9"/>
      <c r="AC1999" s="9"/>
      <c r="AD1999" s="9"/>
      <c r="AE1999" s="9"/>
      <c r="AF1999" s="9"/>
      <c r="AG1999" s="9"/>
      <c r="AH1999" s="9"/>
    </row>
    <row r="2000" ht="15.75" customHeight="1">
      <c r="A2000" s="177">
        <v>42816.0</v>
      </c>
      <c r="B2000" s="178">
        <v>5.02</v>
      </c>
      <c r="C2000" s="178">
        <v>5.02</v>
      </c>
      <c r="D2000" s="178">
        <v>5.02</v>
      </c>
      <c r="E2000" s="178">
        <v>5.07</v>
      </c>
      <c r="F2000" s="178">
        <v>5.11</v>
      </c>
      <c r="G2000" s="178">
        <v>5.13</v>
      </c>
      <c r="H2000" s="178">
        <v>5.2</v>
      </c>
      <c r="I2000" s="178">
        <v>5.2</v>
      </c>
      <c r="J2000" s="178">
        <v>5.22</v>
      </c>
      <c r="K2000" s="179">
        <f>MAX(0,((T2000*(365/365))-VLOOKUP(A2000,VBMA!$A:$D,4,0))  /  (T2000* (365/365)   ))</f>
        <v>0.2265384615</v>
      </c>
      <c r="L2000" s="180">
        <f t="shared" ref="L2000:S2000" si="2003">(B2000*(1-$K2000) * (365/365))/100</f>
        <v>0.03882776923</v>
      </c>
      <c r="M2000" s="180">
        <f t="shared" si="2003"/>
        <v>0.03882776923</v>
      </c>
      <c r="N2000" s="180">
        <f t="shared" si="2003"/>
        <v>0.03882776923</v>
      </c>
      <c r="O2000" s="180">
        <f t="shared" si="2003"/>
        <v>0.0392145</v>
      </c>
      <c r="P2000" s="180">
        <f t="shared" si="2003"/>
        <v>0.03952388462</v>
      </c>
      <c r="Q2000" s="180">
        <f t="shared" si="2003"/>
        <v>0.03967857692</v>
      </c>
      <c r="R2000" s="180">
        <f t="shared" si="2003"/>
        <v>0.04022</v>
      </c>
      <c r="S2000" s="180">
        <f t="shared" si="2003"/>
        <v>0.04022</v>
      </c>
      <c r="T2000" s="181">
        <f t="shared" si="3"/>
        <v>5.2</v>
      </c>
      <c r="U2000" s="182">
        <f t="shared" si="4"/>
        <v>43000</v>
      </c>
      <c r="V2000" s="182">
        <f t="shared" si="5"/>
        <v>43091</v>
      </c>
      <c r="W2000" s="182">
        <f t="shared" si="6"/>
        <v>43181</v>
      </c>
      <c r="X2000" s="181">
        <f t="shared" si="7"/>
        <v>184</v>
      </c>
      <c r="Y2000" s="181">
        <f t="shared" si="8"/>
        <v>275</v>
      </c>
      <c r="Z2000" s="181">
        <f t="shared" si="9"/>
        <v>365</v>
      </c>
      <c r="AA2000" s="155"/>
      <c r="AB2000" s="9"/>
      <c r="AC2000" s="9"/>
      <c r="AD2000" s="9"/>
      <c r="AE2000" s="9"/>
      <c r="AF2000" s="9"/>
      <c r="AG2000" s="9"/>
      <c r="AH2000" s="9"/>
    </row>
    <row r="2001" ht="15.75" customHeight="1">
      <c r="A2001" s="177">
        <v>42815.0</v>
      </c>
      <c r="B2001" s="178">
        <v>5.02</v>
      </c>
      <c r="C2001" s="178">
        <v>5.02</v>
      </c>
      <c r="D2001" s="178">
        <v>5.02</v>
      </c>
      <c r="E2001" s="178">
        <v>5.08</v>
      </c>
      <c r="F2001" s="178">
        <v>5.11</v>
      </c>
      <c r="G2001" s="178">
        <v>5.09</v>
      </c>
      <c r="H2001" s="178">
        <v>5.12</v>
      </c>
      <c r="I2001" s="178">
        <v>5.18</v>
      </c>
      <c r="J2001" s="178">
        <v>5.2</v>
      </c>
      <c r="K2001" s="179">
        <f>MAX(0,((T2001*(365/365))-VLOOKUP(A2001,VBMA!$A:$D,4,0))  /  (T2001* (365/365)   ))</f>
        <v>0.233300474</v>
      </c>
      <c r="L2001" s="180">
        <f t="shared" ref="L2001:S2001" si="2004">(B2001*(1-$K2001) * (365/365))/100</f>
        <v>0.0384883162</v>
      </c>
      <c r="M2001" s="180">
        <f t="shared" si="2004"/>
        <v>0.0384883162</v>
      </c>
      <c r="N2001" s="180">
        <f t="shared" si="2004"/>
        <v>0.0384883162</v>
      </c>
      <c r="O2001" s="180">
        <f t="shared" si="2004"/>
        <v>0.03894833592</v>
      </c>
      <c r="P2001" s="180">
        <f t="shared" si="2004"/>
        <v>0.03917834578</v>
      </c>
      <c r="Q2001" s="180">
        <f t="shared" si="2004"/>
        <v>0.03902500587</v>
      </c>
      <c r="R2001" s="180">
        <f t="shared" si="2004"/>
        <v>0.03925501573</v>
      </c>
      <c r="S2001" s="180">
        <f t="shared" si="2004"/>
        <v>0.03971503545</v>
      </c>
      <c r="T2001" s="181">
        <f t="shared" si="3"/>
        <v>5.239340659</v>
      </c>
      <c r="U2001" s="182">
        <f t="shared" si="4"/>
        <v>42999</v>
      </c>
      <c r="V2001" s="182">
        <f t="shared" si="5"/>
        <v>43090</v>
      </c>
      <c r="W2001" s="182">
        <f t="shared" si="6"/>
        <v>43180</v>
      </c>
      <c r="X2001" s="181">
        <f t="shared" si="7"/>
        <v>184</v>
      </c>
      <c r="Y2001" s="181">
        <f t="shared" si="8"/>
        <v>275</v>
      </c>
      <c r="Z2001" s="181">
        <f t="shared" si="9"/>
        <v>365</v>
      </c>
      <c r="AA2001" s="155"/>
      <c r="AB2001" s="9"/>
      <c r="AC2001" s="9"/>
      <c r="AD2001" s="9"/>
      <c r="AE2001" s="9"/>
      <c r="AF2001" s="9"/>
      <c r="AG2001" s="9"/>
      <c r="AH2001" s="9"/>
    </row>
    <row r="2002" ht="15.75" customHeight="1">
      <c r="A2002" s="177">
        <v>42814.0</v>
      </c>
      <c r="B2002" s="178">
        <v>4.96</v>
      </c>
      <c r="C2002" s="178">
        <v>4.98</v>
      </c>
      <c r="D2002" s="178">
        <v>5.0</v>
      </c>
      <c r="E2002" s="178">
        <v>5.03</v>
      </c>
      <c r="F2002" s="178">
        <v>5.07</v>
      </c>
      <c r="G2002" s="178">
        <v>5.07</v>
      </c>
      <c r="H2002" s="178">
        <v>5.14</v>
      </c>
      <c r="I2002" s="178">
        <v>5.2</v>
      </c>
      <c r="J2002" s="178">
        <v>5.28</v>
      </c>
      <c r="K2002" s="179">
        <f>MAX(0,((T2002*(365/365))-VLOOKUP(A2002,VBMA!$A:$D,4,0))  /  (T2002* (365/365)   ))</f>
        <v>0.2373568742</v>
      </c>
      <c r="L2002" s="180">
        <f t="shared" ref="L2002:S2002" si="2005">(B2002*(1-$K2002) * (365/365))/100</f>
        <v>0.03782709904</v>
      </c>
      <c r="M2002" s="180">
        <f t="shared" si="2005"/>
        <v>0.03797962766</v>
      </c>
      <c r="N2002" s="180">
        <f t="shared" si="2005"/>
        <v>0.03813215629</v>
      </c>
      <c r="O2002" s="180">
        <f t="shared" si="2005"/>
        <v>0.03836094923</v>
      </c>
      <c r="P2002" s="180">
        <f t="shared" si="2005"/>
        <v>0.03866600648</v>
      </c>
      <c r="Q2002" s="180">
        <f t="shared" si="2005"/>
        <v>0.03866600648</v>
      </c>
      <c r="R2002" s="180">
        <f t="shared" si="2005"/>
        <v>0.03919985667</v>
      </c>
      <c r="S2002" s="180">
        <f t="shared" si="2005"/>
        <v>0.03965744254</v>
      </c>
      <c r="T2002" s="181">
        <f t="shared" si="3"/>
        <v>5.259340659</v>
      </c>
      <c r="U2002" s="182">
        <f t="shared" si="4"/>
        <v>42998</v>
      </c>
      <c r="V2002" s="182">
        <f t="shared" si="5"/>
        <v>43089</v>
      </c>
      <c r="W2002" s="182">
        <f t="shared" si="6"/>
        <v>43179</v>
      </c>
      <c r="X2002" s="181">
        <f t="shared" si="7"/>
        <v>184</v>
      </c>
      <c r="Y2002" s="181">
        <f t="shared" si="8"/>
        <v>275</v>
      </c>
      <c r="Z2002" s="181">
        <f t="shared" si="9"/>
        <v>365</v>
      </c>
      <c r="AA2002" s="155"/>
      <c r="AB2002" s="9"/>
      <c r="AC2002" s="9"/>
      <c r="AD2002" s="9"/>
      <c r="AE2002" s="9"/>
      <c r="AF2002" s="9"/>
      <c r="AG2002" s="9"/>
      <c r="AH2002" s="9"/>
    </row>
    <row r="2003" ht="15.75" customHeight="1">
      <c r="A2003" s="177">
        <v>42811.0</v>
      </c>
      <c r="B2003" s="178">
        <v>4.59</v>
      </c>
      <c r="C2003" s="178">
        <v>4.69</v>
      </c>
      <c r="D2003" s="178">
        <v>4.77</v>
      </c>
      <c r="E2003" s="178">
        <v>4.9</v>
      </c>
      <c r="F2003" s="178">
        <v>4.93</v>
      </c>
      <c r="G2003" s="178">
        <v>5.0</v>
      </c>
      <c r="H2003" s="178">
        <v>5.06</v>
      </c>
      <c r="I2003" s="178">
        <v>5.16</v>
      </c>
      <c r="J2003" s="178">
        <v>5.18</v>
      </c>
      <c r="K2003" s="179">
        <f>MAX(0,((T2003*(365/365))-VLOOKUP(A2003,VBMA!$A:$D,4,0))  /  (T2003* (365/365)   ))</f>
        <v>0.2530758943</v>
      </c>
      <c r="L2003" s="180">
        <f t="shared" ref="L2003:S2003" si="2006">(B2003*(1-$K2003) * (365/365))/100</f>
        <v>0.03428381645</v>
      </c>
      <c r="M2003" s="180">
        <f t="shared" si="2006"/>
        <v>0.03503074055</v>
      </c>
      <c r="N2003" s="180">
        <f t="shared" si="2006"/>
        <v>0.03562827984</v>
      </c>
      <c r="O2003" s="180">
        <f t="shared" si="2006"/>
        <v>0.03659928118</v>
      </c>
      <c r="P2003" s="180">
        <f t="shared" si="2006"/>
        <v>0.03682335841</v>
      </c>
      <c r="Q2003" s="180">
        <f t="shared" si="2006"/>
        <v>0.03734620528</v>
      </c>
      <c r="R2003" s="180">
        <f t="shared" si="2006"/>
        <v>0.03779435975</v>
      </c>
      <c r="S2003" s="180">
        <f t="shared" si="2006"/>
        <v>0.03854128385</v>
      </c>
      <c r="T2003" s="181">
        <f t="shared" si="3"/>
        <v>5.258901099</v>
      </c>
      <c r="U2003" s="182">
        <f t="shared" si="4"/>
        <v>42995</v>
      </c>
      <c r="V2003" s="182">
        <f t="shared" si="5"/>
        <v>43086</v>
      </c>
      <c r="W2003" s="182">
        <f t="shared" si="6"/>
        <v>43176</v>
      </c>
      <c r="X2003" s="181">
        <f t="shared" si="7"/>
        <v>184</v>
      </c>
      <c r="Y2003" s="181">
        <f t="shared" si="8"/>
        <v>275</v>
      </c>
      <c r="Z2003" s="181">
        <f t="shared" si="9"/>
        <v>365</v>
      </c>
      <c r="AA2003" s="155"/>
      <c r="AB2003" s="9"/>
      <c r="AC2003" s="9"/>
      <c r="AD2003" s="9"/>
      <c r="AE2003" s="9"/>
      <c r="AF2003" s="9"/>
      <c r="AG2003" s="9"/>
      <c r="AH2003" s="9"/>
    </row>
    <row r="2004" ht="15.75" customHeight="1">
      <c r="A2004" s="177">
        <v>42810.0</v>
      </c>
      <c r="B2004" s="178">
        <v>4.73</v>
      </c>
      <c r="C2004" s="178">
        <v>4.78</v>
      </c>
      <c r="D2004" s="178">
        <v>4.85</v>
      </c>
      <c r="E2004" s="178">
        <v>4.93</v>
      </c>
      <c r="F2004" s="178">
        <v>4.98</v>
      </c>
      <c r="G2004" s="178">
        <v>5.0</v>
      </c>
      <c r="H2004" s="178">
        <v>5.1</v>
      </c>
      <c r="I2004" s="178">
        <v>5.18</v>
      </c>
      <c r="J2004" s="178">
        <v>5.23</v>
      </c>
      <c r="K2004" s="179">
        <f>MAX(0,((T2004*(365/365))-VLOOKUP(A2004,VBMA!$A:$D,4,0))  /  (T2004* (365/365)   ))</f>
        <v>0.25120565</v>
      </c>
      <c r="L2004" s="180">
        <f t="shared" ref="L2004:S2004" si="2007">(B2004*(1-$K2004) * (365/365))/100</f>
        <v>0.03541797275</v>
      </c>
      <c r="M2004" s="180">
        <f t="shared" si="2007"/>
        <v>0.03579236993</v>
      </c>
      <c r="N2004" s="180">
        <f t="shared" si="2007"/>
        <v>0.03631652597</v>
      </c>
      <c r="O2004" s="180">
        <f t="shared" si="2007"/>
        <v>0.03691556145</v>
      </c>
      <c r="P2004" s="180">
        <f t="shared" si="2007"/>
        <v>0.03728995863</v>
      </c>
      <c r="Q2004" s="180">
        <f t="shared" si="2007"/>
        <v>0.0374397175</v>
      </c>
      <c r="R2004" s="180">
        <f t="shared" si="2007"/>
        <v>0.03818851185</v>
      </c>
      <c r="S2004" s="180">
        <f t="shared" si="2007"/>
        <v>0.03878754733</v>
      </c>
      <c r="T2004" s="181">
        <f t="shared" si="3"/>
        <v>5.259120879</v>
      </c>
      <c r="U2004" s="182">
        <f t="shared" si="4"/>
        <v>42994</v>
      </c>
      <c r="V2004" s="182">
        <f t="shared" si="5"/>
        <v>43085</v>
      </c>
      <c r="W2004" s="182">
        <f t="shared" si="6"/>
        <v>43175</v>
      </c>
      <c r="X2004" s="181">
        <f t="shared" si="7"/>
        <v>184</v>
      </c>
      <c r="Y2004" s="181">
        <f t="shared" si="8"/>
        <v>275</v>
      </c>
      <c r="Z2004" s="181">
        <f t="shared" si="9"/>
        <v>365</v>
      </c>
      <c r="AA2004" s="155"/>
      <c r="AB2004" s="9"/>
      <c r="AC2004" s="9"/>
      <c r="AD2004" s="9"/>
      <c r="AE2004" s="9"/>
      <c r="AF2004" s="9"/>
      <c r="AG2004" s="9"/>
      <c r="AH2004" s="9"/>
    </row>
    <row r="2005" ht="15.75" customHeight="1">
      <c r="A2005" s="177">
        <v>42809.0</v>
      </c>
      <c r="B2005" s="178">
        <v>4.98</v>
      </c>
      <c r="C2005" s="178">
        <v>5.0</v>
      </c>
      <c r="D2005" s="178">
        <v>5.0</v>
      </c>
      <c r="E2005" s="178">
        <v>5.0</v>
      </c>
      <c r="F2005" s="178">
        <v>5.03</v>
      </c>
      <c r="G2005" s="178">
        <v>5.03</v>
      </c>
      <c r="H2005" s="178">
        <v>5.05</v>
      </c>
      <c r="I2005" s="178">
        <v>5.18</v>
      </c>
      <c r="J2005" s="178">
        <v>5.2</v>
      </c>
      <c r="K2005" s="179">
        <f>MAX(0,((T2005*(365/365))-VLOOKUP(A2005,VBMA!$A:$D,4,0))  /  (T2005* (365/365)   ))</f>
        <v>0.2391550054</v>
      </c>
      <c r="L2005" s="180">
        <f t="shared" ref="L2005:S2005" si="2008">(B2005*(1-$K2005) * (365/365))/100</f>
        <v>0.03789008073</v>
      </c>
      <c r="M2005" s="180">
        <f t="shared" si="2008"/>
        <v>0.03804224973</v>
      </c>
      <c r="N2005" s="180">
        <f t="shared" si="2008"/>
        <v>0.03804224973</v>
      </c>
      <c r="O2005" s="180">
        <f t="shared" si="2008"/>
        <v>0.03804224973</v>
      </c>
      <c r="P2005" s="180">
        <f t="shared" si="2008"/>
        <v>0.03827050323</v>
      </c>
      <c r="Q2005" s="180">
        <f t="shared" si="2008"/>
        <v>0.03827050323</v>
      </c>
      <c r="R2005" s="180">
        <f t="shared" si="2008"/>
        <v>0.03842267223</v>
      </c>
      <c r="S2005" s="180">
        <f t="shared" si="2008"/>
        <v>0.03941177072</v>
      </c>
      <c r="T2005" s="181">
        <f t="shared" si="3"/>
        <v>5.308571429</v>
      </c>
      <c r="U2005" s="182">
        <f t="shared" si="4"/>
        <v>42993</v>
      </c>
      <c r="V2005" s="182">
        <f t="shared" si="5"/>
        <v>43084</v>
      </c>
      <c r="W2005" s="182">
        <f t="shared" si="6"/>
        <v>43174</v>
      </c>
      <c r="X2005" s="181">
        <f t="shared" si="7"/>
        <v>184</v>
      </c>
      <c r="Y2005" s="181">
        <f t="shared" si="8"/>
        <v>275</v>
      </c>
      <c r="Z2005" s="181">
        <f t="shared" si="9"/>
        <v>365</v>
      </c>
      <c r="AA2005" s="155"/>
      <c r="AB2005" s="9"/>
      <c r="AC2005" s="9"/>
      <c r="AD2005" s="9"/>
      <c r="AE2005" s="9"/>
      <c r="AF2005" s="9"/>
      <c r="AG2005" s="9"/>
      <c r="AH2005" s="9"/>
    </row>
    <row r="2006" ht="15.75" customHeight="1">
      <c r="A2006" s="177">
        <v>42808.0</v>
      </c>
      <c r="B2006" s="178">
        <v>5.04</v>
      </c>
      <c r="C2006" s="178">
        <v>5.06</v>
      </c>
      <c r="D2006" s="178">
        <v>5.06</v>
      </c>
      <c r="E2006" s="178">
        <v>5.08</v>
      </c>
      <c r="F2006" s="178">
        <v>5.04</v>
      </c>
      <c r="G2006" s="178">
        <v>5.04</v>
      </c>
      <c r="H2006" s="178">
        <v>5.08</v>
      </c>
      <c r="I2006" s="178">
        <v>5.14</v>
      </c>
      <c r="J2006" s="178">
        <v>5.18</v>
      </c>
      <c r="K2006" s="179">
        <f>MAX(0,((T2006*(365/365))-VLOOKUP(A2006,VBMA!$A:$D,4,0))  /  (T2006* (365/365)   ))</f>
        <v>0.2285560299</v>
      </c>
      <c r="L2006" s="180">
        <f t="shared" ref="L2006:S2006" si="2009">(B2006*(1-$K2006) * (365/365))/100</f>
        <v>0.03888077609</v>
      </c>
      <c r="M2006" s="180">
        <f t="shared" si="2009"/>
        <v>0.03903506489</v>
      </c>
      <c r="N2006" s="180">
        <f t="shared" si="2009"/>
        <v>0.03903506489</v>
      </c>
      <c r="O2006" s="180">
        <f t="shared" si="2009"/>
        <v>0.03918935368</v>
      </c>
      <c r="P2006" s="180">
        <f t="shared" si="2009"/>
        <v>0.03888077609</v>
      </c>
      <c r="Q2006" s="180">
        <f t="shared" si="2009"/>
        <v>0.03888077609</v>
      </c>
      <c r="R2006" s="180">
        <f t="shared" si="2009"/>
        <v>0.03918935368</v>
      </c>
      <c r="S2006" s="180">
        <f t="shared" si="2009"/>
        <v>0.03965222006</v>
      </c>
      <c r="T2006" s="181">
        <f t="shared" si="3"/>
        <v>5.199340659</v>
      </c>
      <c r="U2006" s="182">
        <f t="shared" si="4"/>
        <v>42992</v>
      </c>
      <c r="V2006" s="182">
        <f t="shared" si="5"/>
        <v>43083</v>
      </c>
      <c r="W2006" s="182">
        <f t="shared" si="6"/>
        <v>43173</v>
      </c>
      <c r="X2006" s="181">
        <f t="shared" si="7"/>
        <v>184</v>
      </c>
      <c r="Y2006" s="181">
        <f t="shared" si="8"/>
        <v>275</v>
      </c>
      <c r="Z2006" s="181">
        <f t="shared" si="9"/>
        <v>365</v>
      </c>
      <c r="AA2006" s="155"/>
      <c r="AB2006" s="9"/>
      <c r="AC2006" s="9"/>
      <c r="AD2006" s="9"/>
      <c r="AE2006" s="9"/>
      <c r="AF2006" s="9"/>
      <c r="AG2006" s="9"/>
      <c r="AH2006" s="9"/>
    </row>
    <row r="2007" ht="15.75" customHeight="1">
      <c r="A2007" s="177">
        <v>42807.0</v>
      </c>
      <c r="B2007" s="178">
        <v>4.96</v>
      </c>
      <c r="C2007" s="178">
        <v>5.0</v>
      </c>
      <c r="D2007" s="178">
        <v>5.0</v>
      </c>
      <c r="E2007" s="178">
        <v>5.0</v>
      </c>
      <c r="F2007" s="178">
        <v>5.0</v>
      </c>
      <c r="G2007" s="178">
        <v>5.02</v>
      </c>
      <c r="H2007" s="178">
        <v>5.05</v>
      </c>
      <c r="I2007" s="178">
        <v>5.18</v>
      </c>
      <c r="J2007" s="178">
        <v>5.2</v>
      </c>
      <c r="K2007" s="179">
        <f>MAX(0,((T2007*(365/365))-VLOOKUP(A2007,VBMA!$A:$D,4,0))  /  (T2007* (365/365)   ))</f>
        <v>0.2542249731</v>
      </c>
      <c r="L2007" s="180">
        <f t="shared" ref="L2007:S2007" si="2010">(B2007*(1-$K2007) * (365/365))/100</f>
        <v>0.03699044133</v>
      </c>
      <c r="M2007" s="180">
        <f t="shared" si="2010"/>
        <v>0.03728875135</v>
      </c>
      <c r="N2007" s="180">
        <f t="shared" si="2010"/>
        <v>0.03728875135</v>
      </c>
      <c r="O2007" s="180">
        <f t="shared" si="2010"/>
        <v>0.03728875135</v>
      </c>
      <c r="P2007" s="180">
        <f t="shared" si="2010"/>
        <v>0.03728875135</v>
      </c>
      <c r="Q2007" s="180">
        <f t="shared" si="2010"/>
        <v>0.03743790635</v>
      </c>
      <c r="R2007" s="180">
        <f t="shared" si="2010"/>
        <v>0.03766163886</v>
      </c>
      <c r="S2007" s="180">
        <f t="shared" si="2010"/>
        <v>0.03863114639</v>
      </c>
      <c r="T2007" s="181">
        <f t="shared" si="3"/>
        <v>5.308571429</v>
      </c>
      <c r="U2007" s="182">
        <f t="shared" si="4"/>
        <v>42991</v>
      </c>
      <c r="V2007" s="182">
        <f t="shared" si="5"/>
        <v>43082</v>
      </c>
      <c r="W2007" s="182">
        <f t="shared" si="6"/>
        <v>43172</v>
      </c>
      <c r="X2007" s="181">
        <f t="shared" si="7"/>
        <v>184</v>
      </c>
      <c r="Y2007" s="181">
        <f t="shared" si="8"/>
        <v>275</v>
      </c>
      <c r="Z2007" s="181">
        <f t="shared" si="9"/>
        <v>365</v>
      </c>
      <c r="AA2007" s="155"/>
      <c r="AB2007" s="9"/>
      <c r="AC2007" s="9"/>
      <c r="AD2007" s="9"/>
      <c r="AE2007" s="9"/>
      <c r="AF2007" s="9"/>
      <c r="AG2007" s="9"/>
      <c r="AH2007" s="9"/>
    </row>
    <row r="2008" ht="15.75" customHeight="1">
      <c r="A2008" s="177">
        <v>42804.0</v>
      </c>
      <c r="B2008" s="178">
        <v>4.95</v>
      </c>
      <c r="C2008" s="178">
        <v>4.95</v>
      </c>
      <c r="D2008" s="178">
        <v>4.98</v>
      </c>
      <c r="E2008" s="178">
        <v>4.95</v>
      </c>
      <c r="F2008" s="178">
        <v>5.0</v>
      </c>
      <c r="G2008" s="178">
        <v>5.0</v>
      </c>
      <c r="H2008" s="178">
        <v>5.0</v>
      </c>
      <c r="I2008" s="178">
        <v>5.1</v>
      </c>
      <c r="J2008" s="178">
        <v>5.15</v>
      </c>
      <c r="K2008" s="179">
        <f>MAX(0,((T2008*(365/365))-VLOOKUP(A2008,VBMA!$A:$D,4,0))  /  (T2008* (365/365)   ))</f>
        <v>0.2442633693</v>
      </c>
      <c r="L2008" s="180">
        <f t="shared" ref="L2008:S2008" si="2011">(B2008*(1-$K2008) * (365/365))/100</f>
        <v>0.03740896322</v>
      </c>
      <c r="M2008" s="180">
        <f t="shared" si="2011"/>
        <v>0.03740896322</v>
      </c>
      <c r="N2008" s="180">
        <f t="shared" si="2011"/>
        <v>0.03763568421</v>
      </c>
      <c r="O2008" s="180">
        <f t="shared" si="2011"/>
        <v>0.03740896322</v>
      </c>
      <c r="P2008" s="180">
        <f t="shared" si="2011"/>
        <v>0.03778683154</v>
      </c>
      <c r="Q2008" s="180">
        <f t="shared" si="2011"/>
        <v>0.03778683154</v>
      </c>
      <c r="R2008" s="180">
        <f t="shared" si="2011"/>
        <v>0.03778683154</v>
      </c>
      <c r="S2008" s="180">
        <f t="shared" si="2011"/>
        <v>0.03854256817</v>
      </c>
      <c r="T2008" s="181">
        <f t="shared" si="3"/>
        <v>5.198901099</v>
      </c>
      <c r="U2008" s="182">
        <f t="shared" si="4"/>
        <v>42988</v>
      </c>
      <c r="V2008" s="182">
        <f t="shared" si="5"/>
        <v>43079</v>
      </c>
      <c r="W2008" s="182">
        <f t="shared" si="6"/>
        <v>43169</v>
      </c>
      <c r="X2008" s="181">
        <f t="shared" si="7"/>
        <v>184</v>
      </c>
      <c r="Y2008" s="181">
        <f t="shared" si="8"/>
        <v>275</v>
      </c>
      <c r="Z2008" s="181">
        <f t="shared" si="9"/>
        <v>365</v>
      </c>
      <c r="AA2008" s="155"/>
      <c r="AB2008" s="9"/>
      <c r="AC2008" s="9"/>
      <c r="AD2008" s="9"/>
      <c r="AE2008" s="9"/>
      <c r="AF2008" s="9"/>
      <c r="AG2008" s="9"/>
      <c r="AH2008" s="9"/>
    </row>
    <row r="2009" ht="15.75" customHeight="1">
      <c r="A2009" s="177">
        <v>42803.0</v>
      </c>
      <c r="B2009" s="178">
        <v>4.74</v>
      </c>
      <c r="C2009" s="178">
        <v>4.78</v>
      </c>
      <c r="D2009" s="178">
        <v>4.78</v>
      </c>
      <c r="E2009" s="178">
        <v>4.82</v>
      </c>
      <c r="F2009" s="178">
        <v>4.96</v>
      </c>
      <c r="G2009" s="178">
        <v>5.0</v>
      </c>
      <c r="H2009" s="178">
        <v>5.0</v>
      </c>
      <c r="I2009" s="178">
        <v>5.05</v>
      </c>
      <c r="J2009" s="178">
        <v>5.1</v>
      </c>
      <c r="K2009" s="179">
        <f>MAX(0,((T2009*(365/365))-VLOOKUP(A2009,VBMA!$A:$D,4,0))  /  (T2009* (365/365)   ))</f>
        <v>0.2301131344</v>
      </c>
      <c r="L2009" s="180">
        <f t="shared" ref="L2009:S2009" si="2012">(B2009*(1-$K2009) * (365/365))/100</f>
        <v>0.03649263743</v>
      </c>
      <c r="M2009" s="180">
        <f t="shared" si="2012"/>
        <v>0.03680059218</v>
      </c>
      <c r="N2009" s="180">
        <f t="shared" si="2012"/>
        <v>0.03680059218</v>
      </c>
      <c r="O2009" s="180">
        <f t="shared" si="2012"/>
        <v>0.03710854692</v>
      </c>
      <c r="P2009" s="180">
        <f t="shared" si="2012"/>
        <v>0.03818638854</v>
      </c>
      <c r="Q2009" s="180">
        <f t="shared" si="2012"/>
        <v>0.03849434328</v>
      </c>
      <c r="R2009" s="180">
        <f t="shared" si="2012"/>
        <v>0.03849434328</v>
      </c>
      <c r="S2009" s="180">
        <f t="shared" si="2012"/>
        <v>0.03887928671</v>
      </c>
      <c r="T2009" s="181">
        <f t="shared" si="3"/>
        <v>5.099450549</v>
      </c>
      <c r="U2009" s="182">
        <f t="shared" si="4"/>
        <v>42987</v>
      </c>
      <c r="V2009" s="182">
        <f t="shared" si="5"/>
        <v>43078</v>
      </c>
      <c r="W2009" s="182">
        <f t="shared" si="6"/>
        <v>43168</v>
      </c>
      <c r="X2009" s="181">
        <f t="shared" si="7"/>
        <v>184</v>
      </c>
      <c r="Y2009" s="181">
        <f t="shared" si="8"/>
        <v>275</v>
      </c>
      <c r="Z2009" s="181">
        <f t="shared" si="9"/>
        <v>365</v>
      </c>
      <c r="AA2009" s="155"/>
      <c r="AB2009" s="9"/>
      <c r="AC2009" s="9"/>
      <c r="AD2009" s="9"/>
      <c r="AE2009" s="9"/>
      <c r="AF2009" s="9"/>
      <c r="AG2009" s="9"/>
      <c r="AH2009" s="9"/>
    </row>
    <row r="2010" ht="15.75" customHeight="1">
      <c r="A2010" s="177">
        <v>42802.0</v>
      </c>
      <c r="B2010" s="178">
        <v>4.41</v>
      </c>
      <c r="C2010" s="178">
        <v>4.5</v>
      </c>
      <c r="D2010" s="178">
        <v>4.6</v>
      </c>
      <c r="E2010" s="178">
        <v>4.67</v>
      </c>
      <c r="F2010" s="178">
        <v>4.79</v>
      </c>
      <c r="G2010" s="178">
        <v>4.87</v>
      </c>
      <c r="H2010" s="178">
        <v>4.97</v>
      </c>
      <c r="I2010" s="178">
        <v>5.07</v>
      </c>
      <c r="J2010" s="178">
        <v>5.1</v>
      </c>
      <c r="K2010" s="179">
        <f>MAX(0,((T2010*(365/365))-VLOOKUP(A2010,VBMA!$A:$D,4,0))  /  (T2010* (365/365)   ))</f>
        <v>0.2485830304</v>
      </c>
      <c r="L2010" s="180">
        <f t="shared" ref="L2010:S2010" si="2013">(B2010*(1-$K2010) * (365/365))/100</f>
        <v>0.03313748836</v>
      </c>
      <c r="M2010" s="180">
        <f t="shared" si="2013"/>
        <v>0.03381376363</v>
      </c>
      <c r="N2010" s="180">
        <f t="shared" si="2013"/>
        <v>0.0345651806</v>
      </c>
      <c r="O2010" s="180">
        <f t="shared" si="2013"/>
        <v>0.03509117248</v>
      </c>
      <c r="P2010" s="180">
        <f t="shared" si="2013"/>
        <v>0.03599287284</v>
      </c>
      <c r="Q2010" s="180">
        <f t="shared" si="2013"/>
        <v>0.03659400642</v>
      </c>
      <c r="R2010" s="180">
        <f t="shared" si="2013"/>
        <v>0.03734542339</v>
      </c>
      <c r="S2010" s="180">
        <f t="shared" si="2013"/>
        <v>0.03809684036</v>
      </c>
      <c r="T2010" s="181">
        <f t="shared" si="3"/>
        <v>5.168901099</v>
      </c>
      <c r="U2010" s="182">
        <f t="shared" si="4"/>
        <v>42986</v>
      </c>
      <c r="V2010" s="182">
        <f t="shared" si="5"/>
        <v>43077</v>
      </c>
      <c r="W2010" s="182">
        <f t="shared" si="6"/>
        <v>43167</v>
      </c>
      <c r="X2010" s="181">
        <f t="shared" si="7"/>
        <v>184</v>
      </c>
      <c r="Y2010" s="181">
        <f t="shared" si="8"/>
        <v>275</v>
      </c>
      <c r="Z2010" s="181">
        <f t="shared" si="9"/>
        <v>365</v>
      </c>
      <c r="AA2010" s="155"/>
      <c r="AB2010" s="9"/>
      <c r="AC2010" s="9"/>
      <c r="AD2010" s="9"/>
      <c r="AE2010" s="9"/>
      <c r="AF2010" s="9"/>
      <c r="AG2010" s="9"/>
      <c r="AH2010" s="9"/>
    </row>
    <row r="2011" ht="15.75" customHeight="1">
      <c r="A2011" s="177">
        <v>42801.0</v>
      </c>
      <c r="B2011" s="178">
        <v>4.24</v>
      </c>
      <c r="C2011" s="178">
        <v>4.36</v>
      </c>
      <c r="D2011" s="178">
        <v>4.46</v>
      </c>
      <c r="E2011" s="178">
        <v>4.62</v>
      </c>
      <c r="F2011" s="178">
        <v>4.78</v>
      </c>
      <c r="G2011" s="178">
        <v>4.9</v>
      </c>
      <c r="H2011" s="178">
        <v>4.96</v>
      </c>
      <c r="I2011" s="178">
        <v>5.04</v>
      </c>
      <c r="J2011" s="178">
        <v>5.08</v>
      </c>
      <c r="K2011" s="179">
        <f>MAX(0,((T2011*(365/365))-VLOOKUP(A2011,VBMA!$A:$D,4,0))  /  (T2011* (365/365)   ))</f>
        <v>0.2445968573</v>
      </c>
      <c r="L2011" s="180">
        <f t="shared" ref="L2011:S2011" si="2014">(B2011*(1-$K2011) * (365/365))/100</f>
        <v>0.03202909325</v>
      </c>
      <c r="M2011" s="180">
        <f t="shared" si="2014"/>
        <v>0.03293557702</v>
      </c>
      <c r="N2011" s="180">
        <f t="shared" si="2014"/>
        <v>0.03369098016</v>
      </c>
      <c r="O2011" s="180">
        <f t="shared" si="2014"/>
        <v>0.03489962519</v>
      </c>
      <c r="P2011" s="180">
        <f t="shared" si="2014"/>
        <v>0.03610827022</v>
      </c>
      <c r="Q2011" s="180">
        <f t="shared" si="2014"/>
        <v>0.03701475399</v>
      </c>
      <c r="R2011" s="180">
        <f t="shared" si="2014"/>
        <v>0.03746799588</v>
      </c>
      <c r="S2011" s="180">
        <f t="shared" si="2014"/>
        <v>0.03807231839</v>
      </c>
      <c r="T2011" s="181">
        <f t="shared" si="3"/>
        <v>5.119120879</v>
      </c>
      <c r="U2011" s="182">
        <f t="shared" si="4"/>
        <v>42985</v>
      </c>
      <c r="V2011" s="182">
        <f t="shared" si="5"/>
        <v>43076</v>
      </c>
      <c r="W2011" s="182">
        <f t="shared" si="6"/>
        <v>43166</v>
      </c>
      <c r="X2011" s="181">
        <f t="shared" si="7"/>
        <v>184</v>
      </c>
      <c r="Y2011" s="181">
        <f t="shared" si="8"/>
        <v>275</v>
      </c>
      <c r="Z2011" s="181">
        <f t="shared" si="9"/>
        <v>365</v>
      </c>
      <c r="AA2011" s="155"/>
      <c r="AB2011" s="9"/>
      <c r="AC2011" s="9"/>
      <c r="AD2011" s="9"/>
      <c r="AE2011" s="9"/>
      <c r="AF2011" s="9"/>
      <c r="AG2011" s="9"/>
      <c r="AH2011" s="9"/>
    </row>
    <row r="2012" ht="15.75" customHeight="1">
      <c r="A2012" s="177">
        <v>42800.0</v>
      </c>
      <c r="B2012" s="178">
        <v>3.6</v>
      </c>
      <c r="C2012" s="178">
        <v>3.83</v>
      </c>
      <c r="D2012" s="178">
        <v>4.03</v>
      </c>
      <c r="E2012" s="178">
        <v>4.38</v>
      </c>
      <c r="F2012" s="178">
        <v>4.6</v>
      </c>
      <c r="G2012" s="178">
        <v>4.73</v>
      </c>
      <c r="H2012" s="178">
        <v>4.88</v>
      </c>
      <c r="I2012" s="178">
        <v>5.0</v>
      </c>
      <c r="J2012" s="178">
        <v>5.05</v>
      </c>
      <c r="K2012" s="179">
        <f>MAX(0,((T2012*(365/365))-VLOOKUP(A2012,VBMA!$A:$D,4,0))  /  (T2012* (365/365)   ))</f>
        <v>0.2435551739</v>
      </c>
      <c r="L2012" s="180">
        <f t="shared" ref="L2012:S2012" si="2015">(B2012*(1-$K2012) * (365/365))/100</f>
        <v>0.02723201374</v>
      </c>
      <c r="M2012" s="180">
        <f t="shared" si="2015"/>
        <v>0.02897183684</v>
      </c>
      <c r="N2012" s="180">
        <f t="shared" si="2015"/>
        <v>0.03048472649</v>
      </c>
      <c r="O2012" s="180">
        <f t="shared" si="2015"/>
        <v>0.03313228338</v>
      </c>
      <c r="P2012" s="180">
        <f t="shared" si="2015"/>
        <v>0.034796462</v>
      </c>
      <c r="Q2012" s="180">
        <f t="shared" si="2015"/>
        <v>0.03577984027</v>
      </c>
      <c r="R2012" s="180">
        <f t="shared" si="2015"/>
        <v>0.03691450751</v>
      </c>
      <c r="S2012" s="180">
        <f t="shared" si="2015"/>
        <v>0.03782224131</v>
      </c>
      <c r="T2012" s="181">
        <f t="shared" si="3"/>
        <v>5.118681319</v>
      </c>
      <c r="U2012" s="182">
        <f t="shared" si="4"/>
        <v>42984</v>
      </c>
      <c r="V2012" s="182">
        <f t="shared" si="5"/>
        <v>43075</v>
      </c>
      <c r="W2012" s="182">
        <f t="shared" si="6"/>
        <v>43165</v>
      </c>
      <c r="X2012" s="181">
        <f t="shared" si="7"/>
        <v>184</v>
      </c>
      <c r="Y2012" s="181">
        <f t="shared" si="8"/>
        <v>275</v>
      </c>
      <c r="Z2012" s="181">
        <f t="shared" si="9"/>
        <v>365</v>
      </c>
      <c r="AA2012" s="155"/>
      <c r="AB2012" s="9"/>
      <c r="AC2012" s="9"/>
      <c r="AD2012" s="9"/>
      <c r="AE2012" s="9"/>
      <c r="AF2012" s="9"/>
      <c r="AG2012" s="9"/>
      <c r="AH2012" s="9"/>
    </row>
    <row r="2013" ht="15.75" customHeight="1">
      <c r="A2013" s="177">
        <v>42797.0</v>
      </c>
      <c r="B2013" s="178">
        <v>3.63</v>
      </c>
      <c r="C2013" s="178">
        <v>3.83</v>
      </c>
      <c r="D2013" s="178">
        <v>4.03</v>
      </c>
      <c r="E2013" s="178">
        <v>4.38</v>
      </c>
      <c r="F2013" s="178">
        <v>4.6</v>
      </c>
      <c r="G2013" s="178">
        <v>4.7</v>
      </c>
      <c r="H2013" s="178">
        <v>4.88</v>
      </c>
      <c r="I2013" s="178">
        <v>5.0</v>
      </c>
      <c r="J2013" s="178">
        <v>5.08</v>
      </c>
      <c r="K2013" s="179">
        <f>MAX(0,((T2013*(365/365))-VLOOKUP(A2013,VBMA!$A:$D,4,0))  /  (T2013* (365/365)   ))</f>
        <v>0.2462902533</v>
      </c>
      <c r="L2013" s="180">
        <f t="shared" ref="L2013:S2013" si="2016">(B2013*(1-$K2013) * (365/365))/100</f>
        <v>0.0273596638</v>
      </c>
      <c r="M2013" s="180">
        <f t="shared" si="2016"/>
        <v>0.0288670833</v>
      </c>
      <c r="N2013" s="180">
        <f t="shared" si="2016"/>
        <v>0.03037450279</v>
      </c>
      <c r="O2013" s="180">
        <f t="shared" si="2016"/>
        <v>0.0330124869</v>
      </c>
      <c r="P2013" s="180">
        <f t="shared" si="2016"/>
        <v>0.03467064835</v>
      </c>
      <c r="Q2013" s="180">
        <f t="shared" si="2016"/>
        <v>0.03542435809</v>
      </c>
      <c r="R2013" s="180">
        <f t="shared" si="2016"/>
        <v>0.03678103564</v>
      </c>
      <c r="S2013" s="180">
        <f t="shared" si="2016"/>
        <v>0.03768548733</v>
      </c>
      <c r="T2013" s="181">
        <f t="shared" si="3"/>
        <v>5.118681319</v>
      </c>
      <c r="U2013" s="182">
        <f t="shared" si="4"/>
        <v>42981</v>
      </c>
      <c r="V2013" s="182">
        <f t="shared" si="5"/>
        <v>43072</v>
      </c>
      <c r="W2013" s="182">
        <f t="shared" si="6"/>
        <v>43162</v>
      </c>
      <c r="X2013" s="181">
        <f t="shared" si="7"/>
        <v>184</v>
      </c>
      <c r="Y2013" s="181">
        <f t="shared" si="8"/>
        <v>275</v>
      </c>
      <c r="Z2013" s="181">
        <f t="shared" si="9"/>
        <v>365</v>
      </c>
      <c r="AA2013" s="155"/>
      <c r="AB2013" s="9"/>
      <c r="AC2013" s="9"/>
      <c r="AD2013" s="9"/>
      <c r="AE2013" s="9"/>
      <c r="AF2013" s="9"/>
      <c r="AG2013" s="9"/>
      <c r="AH2013" s="9"/>
    </row>
    <row r="2014" ht="15.75" customHeight="1">
      <c r="A2014" s="177">
        <v>42796.0</v>
      </c>
      <c r="B2014" s="178">
        <v>4.1</v>
      </c>
      <c r="C2014" s="178">
        <v>4.15</v>
      </c>
      <c r="D2014" s="178">
        <v>4.25</v>
      </c>
      <c r="E2014" s="178">
        <v>4.63</v>
      </c>
      <c r="F2014" s="178">
        <v>4.83</v>
      </c>
      <c r="G2014" s="178">
        <v>4.9</v>
      </c>
      <c r="H2014" s="178">
        <v>4.98</v>
      </c>
      <c r="I2014" s="178">
        <v>5.03</v>
      </c>
      <c r="J2014" s="178">
        <v>5.05</v>
      </c>
      <c r="K2014" s="179">
        <f>MAX(0,((T2014*(365/365))-VLOOKUP(A2014,VBMA!$A:$D,4,0))  /  (T2014* (365/365)   ))</f>
        <v>0.2390909288</v>
      </c>
      <c r="L2014" s="180">
        <f t="shared" ref="L2014:S2014" si="2017">(B2014*(1-$K2014) * (365/365))/100</f>
        <v>0.03119727192</v>
      </c>
      <c r="M2014" s="180">
        <f t="shared" si="2017"/>
        <v>0.03157772646</v>
      </c>
      <c r="N2014" s="180">
        <f t="shared" si="2017"/>
        <v>0.03233863553</v>
      </c>
      <c r="O2014" s="180">
        <f t="shared" si="2017"/>
        <v>0.03523009</v>
      </c>
      <c r="P2014" s="180">
        <f t="shared" si="2017"/>
        <v>0.03675190814</v>
      </c>
      <c r="Q2014" s="180">
        <f t="shared" si="2017"/>
        <v>0.03728454449</v>
      </c>
      <c r="R2014" s="180">
        <f t="shared" si="2017"/>
        <v>0.03789327175</v>
      </c>
      <c r="S2014" s="180">
        <f t="shared" si="2017"/>
        <v>0.03827372628</v>
      </c>
      <c r="T2014" s="181">
        <f t="shared" si="3"/>
        <v>5.079450549</v>
      </c>
      <c r="U2014" s="182">
        <f t="shared" si="4"/>
        <v>42980</v>
      </c>
      <c r="V2014" s="182">
        <f t="shared" si="5"/>
        <v>43071</v>
      </c>
      <c r="W2014" s="182">
        <f t="shared" si="6"/>
        <v>43161</v>
      </c>
      <c r="X2014" s="181">
        <f t="shared" si="7"/>
        <v>184</v>
      </c>
      <c r="Y2014" s="181">
        <f t="shared" si="8"/>
        <v>275</v>
      </c>
      <c r="Z2014" s="181">
        <f t="shared" si="9"/>
        <v>365</v>
      </c>
      <c r="AA2014" s="155"/>
      <c r="AB2014" s="9"/>
      <c r="AC2014" s="9"/>
      <c r="AD2014" s="9"/>
      <c r="AE2014" s="9"/>
      <c r="AF2014" s="9"/>
      <c r="AG2014" s="9"/>
      <c r="AH2014" s="9"/>
    </row>
    <row r="2015" ht="15.75" customHeight="1">
      <c r="A2015" s="177">
        <v>42795.0</v>
      </c>
      <c r="B2015" s="178">
        <v>4.22</v>
      </c>
      <c r="C2015" s="178">
        <v>4.32</v>
      </c>
      <c r="D2015" s="178">
        <v>4.44</v>
      </c>
      <c r="E2015" s="178">
        <v>4.74</v>
      </c>
      <c r="F2015" s="178">
        <v>4.88</v>
      </c>
      <c r="G2015" s="178">
        <v>4.88</v>
      </c>
      <c r="H2015" s="178">
        <v>4.96</v>
      </c>
      <c r="I2015" s="178">
        <v>5.0</v>
      </c>
      <c r="J2015" s="178">
        <v>5.04</v>
      </c>
      <c r="K2015" s="179">
        <f>MAX(0,((T2015*(365/365))-VLOOKUP(A2015,VBMA!$A:$D,4,0))  /  (T2015* (365/365)   ))</f>
        <v>0.2316790231</v>
      </c>
      <c r="L2015" s="180">
        <f t="shared" ref="L2015:S2015" si="2018">(B2015*(1-$K2015) * (365/365))/100</f>
        <v>0.03242314522</v>
      </c>
      <c r="M2015" s="180">
        <f t="shared" si="2018"/>
        <v>0.0331914662</v>
      </c>
      <c r="N2015" s="180">
        <f t="shared" si="2018"/>
        <v>0.03411345137</v>
      </c>
      <c r="O2015" s="180">
        <f t="shared" si="2018"/>
        <v>0.0364184143</v>
      </c>
      <c r="P2015" s="180">
        <f t="shared" si="2018"/>
        <v>0.03749406367</v>
      </c>
      <c r="Q2015" s="180">
        <f t="shared" si="2018"/>
        <v>0.03749406367</v>
      </c>
      <c r="R2015" s="180">
        <f t="shared" si="2018"/>
        <v>0.03810872045</v>
      </c>
      <c r="S2015" s="180">
        <f t="shared" si="2018"/>
        <v>0.03841604884</v>
      </c>
      <c r="T2015" s="181">
        <f t="shared" si="3"/>
        <v>5.03956044</v>
      </c>
      <c r="U2015" s="182">
        <f t="shared" si="4"/>
        <v>42979</v>
      </c>
      <c r="V2015" s="182">
        <f t="shared" si="5"/>
        <v>43070</v>
      </c>
      <c r="W2015" s="182">
        <f t="shared" si="6"/>
        <v>43160</v>
      </c>
      <c r="X2015" s="181">
        <f t="shared" si="7"/>
        <v>184</v>
      </c>
      <c r="Y2015" s="181">
        <f t="shared" si="8"/>
        <v>275</v>
      </c>
      <c r="Z2015" s="181">
        <f t="shared" si="9"/>
        <v>365</v>
      </c>
      <c r="AA2015" s="155"/>
      <c r="AB2015" s="9"/>
      <c r="AC2015" s="9"/>
      <c r="AD2015" s="9"/>
      <c r="AE2015" s="9"/>
      <c r="AF2015" s="9"/>
      <c r="AG2015" s="9"/>
      <c r="AH2015" s="9"/>
    </row>
    <row r="2016" ht="15.75" customHeight="1">
      <c r="A2016" s="177">
        <v>42794.0</v>
      </c>
      <c r="B2016" s="178">
        <v>3.56</v>
      </c>
      <c r="C2016" s="178">
        <v>3.96</v>
      </c>
      <c r="D2016" s="178">
        <v>4.16</v>
      </c>
      <c r="E2016" s="178">
        <v>4.44</v>
      </c>
      <c r="F2016" s="178">
        <v>4.68</v>
      </c>
      <c r="G2016" s="178">
        <v>4.76</v>
      </c>
      <c r="H2016" s="178">
        <v>4.9</v>
      </c>
      <c r="I2016" s="178">
        <v>4.95</v>
      </c>
      <c r="J2016" s="178">
        <v>5.03</v>
      </c>
      <c r="K2016" s="179">
        <f>MAX(0,((T2016*(365/365))-VLOOKUP(A2016,VBMA!$A:$D,4,0))  /  (T2016* (365/365)   ))</f>
        <v>0.2322</v>
      </c>
      <c r="L2016" s="180">
        <f t="shared" ref="L2016:S2016" si="2019">(B2016*(1-$K2016) * (365/365))/100</f>
        <v>0.02733368</v>
      </c>
      <c r="M2016" s="180">
        <f t="shared" si="2019"/>
        <v>0.03040488</v>
      </c>
      <c r="N2016" s="180">
        <f t="shared" si="2019"/>
        <v>0.03194048</v>
      </c>
      <c r="O2016" s="180">
        <f t="shared" si="2019"/>
        <v>0.03409032</v>
      </c>
      <c r="P2016" s="180">
        <f t="shared" si="2019"/>
        <v>0.03593304</v>
      </c>
      <c r="Q2016" s="180">
        <f t="shared" si="2019"/>
        <v>0.03654728</v>
      </c>
      <c r="R2016" s="180">
        <f t="shared" si="2019"/>
        <v>0.0376222</v>
      </c>
      <c r="S2016" s="180">
        <f t="shared" si="2019"/>
        <v>0.0380061</v>
      </c>
      <c r="T2016" s="181">
        <f t="shared" si="3"/>
        <v>5</v>
      </c>
      <c r="U2016" s="182">
        <f t="shared" si="4"/>
        <v>42975</v>
      </c>
      <c r="V2016" s="182">
        <f t="shared" si="5"/>
        <v>43067</v>
      </c>
      <c r="W2016" s="182">
        <f t="shared" si="6"/>
        <v>43159</v>
      </c>
      <c r="X2016" s="181">
        <f t="shared" si="7"/>
        <v>181</v>
      </c>
      <c r="Y2016" s="181">
        <f t="shared" si="8"/>
        <v>273</v>
      </c>
      <c r="Z2016" s="181">
        <f t="shared" si="9"/>
        <v>365</v>
      </c>
      <c r="AA2016" s="155"/>
      <c r="AB2016" s="9"/>
      <c r="AC2016" s="9"/>
      <c r="AD2016" s="9"/>
      <c r="AE2016" s="9"/>
      <c r="AF2016" s="9"/>
      <c r="AG2016" s="9"/>
      <c r="AH2016" s="9"/>
    </row>
    <row r="2017" ht="15.75" customHeight="1">
      <c r="A2017" s="177">
        <v>42793.0</v>
      </c>
      <c r="B2017" s="178">
        <v>3.38</v>
      </c>
      <c r="C2017" s="178">
        <v>3.48</v>
      </c>
      <c r="D2017" s="178">
        <v>3.85</v>
      </c>
      <c r="E2017" s="178">
        <v>4.15</v>
      </c>
      <c r="F2017" s="178">
        <v>4.55</v>
      </c>
      <c r="G2017" s="178">
        <v>4.6</v>
      </c>
      <c r="H2017" s="178">
        <v>4.9</v>
      </c>
      <c r="I2017" s="178">
        <v>4.94</v>
      </c>
      <c r="J2017" s="178">
        <v>5.02</v>
      </c>
      <c r="K2017" s="179">
        <f>MAX(0,((T2017*(365/365))-VLOOKUP(A2017,VBMA!$A:$D,4,0))  /  (T2017* (365/365)   ))</f>
        <v>0.2347389558</v>
      </c>
      <c r="L2017" s="180">
        <f t="shared" ref="L2017:S2017" si="2020">(B2017*(1-$K2017) * (365/365))/100</f>
        <v>0.02586582329</v>
      </c>
      <c r="M2017" s="180">
        <f t="shared" si="2020"/>
        <v>0.02663108434</v>
      </c>
      <c r="N2017" s="180">
        <f t="shared" si="2020"/>
        <v>0.0294625502</v>
      </c>
      <c r="O2017" s="180">
        <f t="shared" si="2020"/>
        <v>0.03175833333</v>
      </c>
      <c r="P2017" s="180">
        <f t="shared" si="2020"/>
        <v>0.03481937751</v>
      </c>
      <c r="Q2017" s="180">
        <f t="shared" si="2020"/>
        <v>0.03520200803</v>
      </c>
      <c r="R2017" s="180">
        <f t="shared" si="2020"/>
        <v>0.03749779116</v>
      </c>
      <c r="S2017" s="180">
        <f t="shared" si="2020"/>
        <v>0.03780389558</v>
      </c>
      <c r="T2017" s="181">
        <f t="shared" si="3"/>
        <v>4.98</v>
      </c>
      <c r="U2017" s="182">
        <f t="shared" si="4"/>
        <v>42974</v>
      </c>
      <c r="V2017" s="182">
        <f t="shared" si="5"/>
        <v>43066</v>
      </c>
      <c r="W2017" s="182">
        <f t="shared" si="6"/>
        <v>43158</v>
      </c>
      <c r="X2017" s="181">
        <f t="shared" si="7"/>
        <v>181</v>
      </c>
      <c r="Y2017" s="181">
        <f t="shared" si="8"/>
        <v>273</v>
      </c>
      <c r="Z2017" s="181">
        <f t="shared" si="9"/>
        <v>365</v>
      </c>
      <c r="AA2017" s="155"/>
      <c r="AB2017" s="9"/>
      <c r="AC2017" s="9"/>
      <c r="AD2017" s="9"/>
      <c r="AE2017" s="9"/>
      <c r="AF2017" s="9"/>
      <c r="AG2017" s="9"/>
      <c r="AH2017" s="9"/>
    </row>
    <row r="2018" ht="15.75" customHeight="1">
      <c r="A2018" s="177">
        <v>42790.0</v>
      </c>
      <c r="B2018" s="178">
        <v>2.98</v>
      </c>
      <c r="C2018" s="178">
        <v>3.05</v>
      </c>
      <c r="D2018" s="178">
        <v>3.65</v>
      </c>
      <c r="E2018" s="178">
        <v>4.1</v>
      </c>
      <c r="F2018" s="178">
        <v>4.53</v>
      </c>
      <c r="G2018" s="178">
        <v>4.63</v>
      </c>
      <c r="H2018" s="178">
        <v>4.93</v>
      </c>
      <c r="I2018" s="178">
        <v>4.98</v>
      </c>
      <c r="J2018" s="178">
        <v>5.03</v>
      </c>
      <c r="K2018" s="179">
        <f>MAX(0,((T2018*(365/365))-VLOOKUP(A2018,VBMA!$A:$D,4,0))  /  (T2018* (365/365)   ))</f>
        <v>0.2437375746</v>
      </c>
      <c r="L2018" s="180">
        <f t="shared" ref="L2018:S2018" si="2021">(B2018*(1-$K2018) * (365/365))/100</f>
        <v>0.02253662028</v>
      </c>
      <c r="M2018" s="180">
        <f t="shared" si="2021"/>
        <v>0.02306600398</v>
      </c>
      <c r="N2018" s="180">
        <f t="shared" si="2021"/>
        <v>0.02760357853</v>
      </c>
      <c r="O2018" s="180">
        <f t="shared" si="2021"/>
        <v>0.03100675944</v>
      </c>
      <c r="P2018" s="180">
        <f t="shared" si="2021"/>
        <v>0.03425868787</v>
      </c>
      <c r="Q2018" s="180">
        <f t="shared" si="2021"/>
        <v>0.0350149503</v>
      </c>
      <c r="R2018" s="180">
        <f t="shared" si="2021"/>
        <v>0.03728373757</v>
      </c>
      <c r="S2018" s="180">
        <f t="shared" si="2021"/>
        <v>0.03766186879</v>
      </c>
      <c r="T2018" s="181">
        <f t="shared" si="3"/>
        <v>5.03</v>
      </c>
      <c r="U2018" s="182">
        <f t="shared" si="4"/>
        <v>42971</v>
      </c>
      <c r="V2018" s="182">
        <f t="shared" si="5"/>
        <v>43063</v>
      </c>
      <c r="W2018" s="182">
        <f t="shared" si="6"/>
        <v>43155</v>
      </c>
      <c r="X2018" s="181">
        <f t="shared" si="7"/>
        <v>181</v>
      </c>
      <c r="Y2018" s="181">
        <f t="shared" si="8"/>
        <v>273</v>
      </c>
      <c r="Z2018" s="181">
        <f t="shared" si="9"/>
        <v>365</v>
      </c>
      <c r="AA2018" s="155"/>
      <c r="AB2018" s="9"/>
      <c r="AC2018" s="9"/>
      <c r="AD2018" s="9"/>
      <c r="AE2018" s="9"/>
      <c r="AF2018" s="9"/>
      <c r="AG2018" s="9"/>
      <c r="AH2018" s="9"/>
    </row>
    <row r="2019" ht="15.75" customHeight="1">
      <c r="A2019" s="177">
        <v>42789.0</v>
      </c>
      <c r="B2019" s="178">
        <v>3.48</v>
      </c>
      <c r="C2019" s="178">
        <v>3.63</v>
      </c>
      <c r="D2019" s="178">
        <v>3.9</v>
      </c>
      <c r="E2019" s="178">
        <v>4.15</v>
      </c>
      <c r="F2019" s="178">
        <v>4.58</v>
      </c>
      <c r="G2019" s="178">
        <v>4.63</v>
      </c>
      <c r="H2019" s="178">
        <v>4.93</v>
      </c>
      <c r="I2019" s="178">
        <v>4.95</v>
      </c>
      <c r="J2019" s="178">
        <v>5.0</v>
      </c>
      <c r="K2019" s="179">
        <f>MAX(0,((T2019*(365/365))-VLOOKUP(A2019,VBMA!$A:$D,4,0))  /  (T2019* (365/365)   ))</f>
        <v>0.2311871227</v>
      </c>
      <c r="L2019" s="180">
        <f t="shared" ref="L2019:S2019" si="2022">(B2019*(1-$K2019) * (365/365))/100</f>
        <v>0.02675468813</v>
      </c>
      <c r="M2019" s="180">
        <f t="shared" si="2022"/>
        <v>0.02790790744</v>
      </c>
      <c r="N2019" s="180">
        <f t="shared" si="2022"/>
        <v>0.02998370221</v>
      </c>
      <c r="O2019" s="180">
        <f t="shared" si="2022"/>
        <v>0.03190573441</v>
      </c>
      <c r="P2019" s="180">
        <f t="shared" si="2022"/>
        <v>0.03521162978</v>
      </c>
      <c r="Q2019" s="180">
        <f t="shared" si="2022"/>
        <v>0.03559603622</v>
      </c>
      <c r="R2019" s="180">
        <f t="shared" si="2022"/>
        <v>0.03790247485</v>
      </c>
      <c r="S2019" s="180">
        <f t="shared" si="2022"/>
        <v>0.03805623742</v>
      </c>
      <c r="T2019" s="181">
        <f t="shared" si="3"/>
        <v>4.97</v>
      </c>
      <c r="U2019" s="182">
        <f t="shared" si="4"/>
        <v>42970</v>
      </c>
      <c r="V2019" s="182">
        <f t="shared" si="5"/>
        <v>43062</v>
      </c>
      <c r="W2019" s="182">
        <f t="shared" si="6"/>
        <v>43154</v>
      </c>
      <c r="X2019" s="181">
        <f t="shared" si="7"/>
        <v>181</v>
      </c>
      <c r="Y2019" s="181">
        <f t="shared" si="8"/>
        <v>273</v>
      </c>
      <c r="Z2019" s="181">
        <f t="shared" si="9"/>
        <v>365</v>
      </c>
      <c r="AA2019" s="155"/>
      <c r="AB2019" s="9"/>
      <c r="AC2019" s="9"/>
      <c r="AD2019" s="9"/>
      <c r="AE2019" s="9"/>
      <c r="AF2019" s="9"/>
      <c r="AG2019" s="9"/>
      <c r="AH2019" s="9"/>
    </row>
    <row r="2020" ht="15.75" customHeight="1">
      <c r="A2020" s="177">
        <v>42788.0</v>
      </c>
      <c r="B2020" s="178">
        <v>4.0</v>
      </c>
      <c r="C2020" s="178">
        <v>4.1</v>
      </c>
      <c r="D2020" s="178">
        <v>4.34</v>
      </c>
      <c r="E2020" s="178">
        <v>4.54</v>
      </c>
      <c r="F2020" s="178">
        <v>4.76</v>
      </c>
      <c r="G2020" s="178">
        <v>4.78</v>
      </c>
      <c r="H2020" s="178">
        <v>4.94</v>
      </c>
      <c r="I2020" s="178">
        <v>5.02</v>
      </c>
      <c r="J2020" s="178">
        <v>5.08</v>
      </c>
      <c r="K2020" s="179">
        <f>MAX(0,((T2020*(365/365))-VLOOKUP(A2020,VBMA!$A:$D,4,0))  /  (T2020* (365/365)   ))</f>
        <v>0.242745098</v>
      </c>
      <c r="L2020" s="180">
        <f t="shared" ref="L2020:S2020" si="2023">(B2020*(1-$K2020) * (365/365))/100</f>
        <v>0.03029019608</v>
      </c>
      <c r="M2020" s="180">
        <f t="shared" si="2023"/>
        <v>0.03104745098</v>
      </c>
      <c r="N2020" s="180">
        <f t="shared" si="2023"/>
        <v>0.03286486275</v>
      </c>
      <c r="O2020" s="180">
        <f t="shared" si="2023"/>
        <v>0.03437937255</v>
      </c>
      <c r="P2020" s="180">
        <f t="shared" si="2023"/>
        <v>0.03604533333</v>
      </c>
      <c r="Q2020" s="180">
        <f t="shared" si="2023"/>
        <v>0.03619678431</v>
      </c>
      <c r="R2020" s="180">
        <f t="shared" si="2023"/>
        <v>0.03740839216</v>
      </c>
      <c r="S2020" s="180">
        <f t="shared" si="2023"/>
        <v>0.03801419608</v>
      </c>
      <c r="T2020" s="181">
        <f t="shared" si="3"/>
        <v>5.1</v>
      </c>
      <c r="U2020" s="182">
        <f t="shared" si="4"/>
        <v>42969</v>
      </c>
      <c r="V2020" s="182">
        <f t="shared" si="5"/>
        <v>43061</v>
      </c>
      <c r="W2020" s="182">
        <f t="shared" si="6"/>
        <v>43153</v>
      </c>
      <c r="X2020" s="181">
        <f t="shared" si="7"/>
        <v>181</v>
      </c>
      <c r="Y2020" s="181">
        <f t="shared" si="8"/>
        <v>273</v>
      </c>
      <c r="Z2020" s="181">
        <f t="shared" si="9"/>
        <v>365</v>
      </c>
      <c r="AA2020" s="155"/>
      <c r="AB2020" s="9"/>
      <c r="AC2020" s="9"/>
      <c r="AD2020" s="9"/>
      <c r="AE2020" s="9"/>
      <c r="AF2020" s="9"/>
      <c r="AG2020" s="9"/>
      <c r="AH2020" s="9"/>
    </row>
    <row r="2021" ht="15.75" customHeight="1">
      <c r="A2021" s="177">
        <v>42787.0</v>
      </c>
      <c r="B2021" s="178">
        <v>5.0</v>
      </c>
      <c r="C2021" s="178">
        <v>5.0</v>
      </c>
      <c r="D2021" s="178">
        <v>5.05</v>
      </c>
      <c r="E2021" s="178">
        <v>5.03</v>
      </c>
      <c r="F2021" s="178">
        <v>5.0</v>
      </c>
      <c r="G2021" s="178">
        <v>5.0</v>
      </c>
      <c r="H2021" s="178">
        <v>5.06</v>
      </c>
      <c r="I2021" s="178">
        <v>5.08</v>
      </c>
      <c r="J2021" s="178">
        <v>5.12</v>
      </c>
      <c r="K2021" s="179">
        <f>MAX(0,((T2021*(365/365))-VLOOKUP(A2021,VBMA!$A:$D,4,0))  /  (T2021* (365/365)   ))</f>
        <v>0.2284313725</v>
      </c>
      <c r="L2021" s="180">
        <f t="shared" ref="L2021:S2021" si="2024">(B2021*(1-$K2021) * (365/365))/100</f>
        <v>0.03857843137</v>
      </c>
      <c r="M2021" s="180">
        <f t="shared" si="2024"/>
        <v>0.03857843137</v>
      </c>
      <c r="N2021" s="180">
        <f t="shared" si="2024"/>
        <v>0.03896421569</v>
      </c>
      <c r="O2021" s="180">
        <f t="shared" si="2024"/>
        <v>0.03880990196</v>
      </c>
      <c r="P2021" s="180">
        <f t="shared" si="2024"/>
        <v>0.03857843137</v>
      </c>
      <c r="Q2021" s="180">
        <f t="shared" si="2024"/>
        <v>0.03857843137</v>
      </c>
      <c r="R2021" s="180">
        <f t="shared" si="2024"/>
        <v>0.03904137255</v>
      </c>
      <c r="S2021" s="180">
        <f t="shared" si="2024"/>
        <v>0.03919568627</v>
      </c>
      <c r="T2021" s="181">
        <f t="shared" si="3"/>
        <v>5.1</v>
      </c>
      <c r="U2021" s="182">
        <f t="shared" si="4"/>
        <v>42968</v>
      </c>
      <c r="V2021" s="182">
        <f t="shared" si="5"/>
        <v>43060</v>
      </c>
      <c r="W2021" s="182">
        <f t="shared" si="6"/>
        <v>43152</v>
      </c>
      <c r="X2021" s="181">
        <f t="shared" si="7"/>
        <v>181</v>
      </c>
      <c r="Y2021" s="181">
        <f t="shared" si="8"/>
        <v>273</v>
      </c>
      <c r="Z2021" s="181">
        <f t="shared" si="9"/>
        <v>365</v>
      </c>
      <c r="AA2021" s="155"/>
      <c r="AB2021" s="9"/>
      <c r="AC2021" s="9"/>
      <c r="AD2021" s="9"/>
      <c r="AE2021" s="9"/>
      <c r="AF2021" s="9"/>
      <c r="AG2021" s="9"/>
      <c r="AH2021" s="9"/>
    </row>
    <row r="2022" ht="15.75" customHeight="1">
      <c r="A2022" s="177">
        <v>42786.0</v>
      </c>
      <c r="B2022" s="178">
        <v>5.03</v>
      </c>
      <c r="C2022" s="178">
        <v>5.03</v>
      </c>
      <c r="D2022" s="178">
        <v>5.03</v>
      </c>
      <c r="E2022" s="178">
        <v>5.0</v>
      </c>
      <c r="F2022" s="178">
        <v>4.93</v>
      </c>
      <c r="G2022" s="178">
        <v>4.98</v>
      </c>
      <c r="H2022" s="178">
        <v>5.04</v>
      </c>
      <c r="I2022" s="178">
        <v>5.1</v>
      </c>
      <c r="J2022" s="178">
        <v>5.16</v>
      </c>
      <c r="K2022" s="179">
        <f>MAX(0,((T2022*(365/365))-VLOOKUP(A2022,VBMA!$A:$D,4,0))  /  (T2022* (365/365)   ))</f>
        <v>0.2343023256</v>
      </c>
      <c r="L2022" s="180">
        <f t="shared" ref="L2022:S2022" si="2025">(B2022*(1-$K2022) * (365/365))/100</f>
        <v>0.03851459302</v>
      </c>
      <c r="M2022" s="180">
        <f t="shared" si="2025"/>
        <v>0.03851459302</v>
      </c>
      <c r="N2022" s="180">
        <f t="shared" si="2025"/>
        <v>0.03851459302</v>
      </c>
      <c r="O2022" s="180">
        <f t="shared" si="2025"/>
        <v>0.03828488372</v>
      </c>
      <c r="P2022" s="180">
        <f t="shared" si="2025"/>
        <v>0.03774889535</v>
      </c>
      <c r="Q2022" s="180">
        <f t="shared" si="2025"/>
        <v>0.03813174419</v>
      </c>
      <c r="R2022" s="180">
        <f t="shared" si="2025"/>
        <v>0.03859116279</v>
      </c>
      <c r="S2022" s="180">
        <f t="shared" si="2025"/>
        <v>0.0390505814</v>
      </c>
      <c r="T2022" s="181">
        <f t="shared" si="3"/>
        <v>5.16</v>
      </c>
      <c r="U2022" s="182">
        <f t="shared" si="4"/>
        <v>42967</v>
      </c>
      <c r="V2022" s="182">
        <f t="shared" si="5"/>
        <v>43059</v>
      </c>
      <c r="W2022" s="182">
        <f t="shared" si="6"/>
        <v>43151</v>
      </c>
      <c r="X2022" s="181">
        <f t="shared" si="7"/>
        <v>181</v>
      </c>
      <c r="Y2022" s="181">
        <f t="shared" si="8"/>
        <v>273</v>
      </c>
      <c r="Z2022" s="181">
        <f t="shared" si="9"/>
        <v>365</v>
      </c>
      <c r="AA2022" s="155"/>
      <c r="AB2022" s="9"/>
      <c r="AC2022" s="9"/>
      <c r="AD2022" s="9"/>
      <c r="AE2022" s="9"/>
      <c r="AF2022" s="9"/>
      <c r="AG2022" s="9"/>
      <c r="AH2022" s="9"/>
    </row>
    <row r="2023" ht="15.75" customHeight="1">
      <c r="A2023" s="177">
        <v>42783.0</v>
      </c>
      <c r="B2023" s="178">
        <v>4.96</v>
      </c>
      <c r="C2023" s="178">
        <v>4.92</v>
      </c>
      <c r="D2023" s="178">
        <v>4.7</v>
      </c>
      <c r="E2023" s="178">
        <v>4.78</v>
      </c>
      <c r="F2023" s="178">
        <v>4.78</v>
      </c>
      <c r="G2023" s="178">
        <v>4.84</v>
      </c>
      <c r="H2023" s="178">
        <v>5.0</v>
      </c>
      <c r="I2023" s="178">
        <v>5.02</v>
      </c>
      <c r="J2023" s="178">
        <v>5.08</v>
      </c>
      <c r="K2023" s="179">
        <f>MAX(0,((T2023*(365/365))-VLOOKUP(A2023,VBMA!$A:$D,4,0))  /  (T2023* (365/365)   ))</f>
        <v>0.2200396825</v>
      </c>
      <c r="L2023" s="180">
        <f t="shared" ref="L2023:S2023" si="2026">(B2023*(1-$K2023) * (365/365))/100</f>
        <v>0.03868603175</v>
      </c>
      <c r="M2023" s="180">
        <f t="shared" si="2026"/>
        <v>0.03837404762</v>
      </c>
      <c r="N2023" s="180">
        <f t="shared" si="2026"/>
        <v>0.03665813492</v>
      </c>
      <c r="O2023" s="180">
        <f t="shared" si="2026"/>
        <v>0.03728210317</v>
      </c>
      <c r="P2023" s="180">
        <f t="shared" si="2026"/>
        <v>0.03728210317</v>
      </c>
      <c r="Q2023" s="180">
        <f t="shared" si="2026"/>
        <v>0.03775007937</v>
      </c>
      <c r="R2023" s="180">
        <f t="shared" si="2026"/>
        <v>0.03899801587</v>
      </c>
      <c r="S2023" s="180">
        <f t="shared" si="2026"/>
        <v>0.03915400794</v>
      </c>
      <c r="T2023" s="181">
        <f t="shared" si="3"/>
        <v>5.04</v>
      </c>
      <c r="U2023" s="182">
        <f t="shared" si="4"/>
        <v>42964</v>
      </c>
      <c r="V2023" s="182">
        <f t="shared" si="5"/>
        <v>43056</v>
      </c>
      <c r="W2023" s="182">
        <f t="shared" si="6"/>
        <v>43148</v>
      </c>
      <c r="X2023" s="181">
        <f t="shared" si="7"/>
        <v>181</v>
      </c>
      <c r="Y2023" s="181">
        <f t="shared" si="8"/>
        <v>273</v>
      </c>
      <c r="Z2023" s="181">
        <f t="shared" si="9"/>
        <v>365</v>
      </c>
      <c r="AA2023" s="155"/>
      <c r="AB2023" s="9"/>
      <c r="AC2023" s="9"/>
      <c r="AD2023" s="9"/>
      <c r="AE2023" s="9"/>
      <c r="AF2023" s="9"/>
      <c r="AG2023" s="9"/>
      <c r="AH2023" s="9"/>
    </row>
    <row r="2024" ht="15.75" customHeight="1">
      <c r="A2024" s="177">
        <v>42782.0</v>
      </c>
      <c r="B2024" s="178">
        <v>4.48</v>
      </c>
      <c r="C2024" s="178">
        <v>4.56</v>
      </c>
      <c r="D2024" s="178">
        <v>4.62</v>
      </c>
      <c r="E2024" s="178">
        <v>4.76</v>
      </c>
      <c r="F2024" s="178">
        <v>4.76</v>
      </c>
      <c r="G2024" s="178">
        <v>4.8</v>
      </c>
      <c r="H2024" s="178">
        <v>5.02</v>
      </c>
      <c r="I2024" s="178">
        <v>5.06</v>
      </c>
      <c r="J2024" s="178">
        <v>5.12</v>
      </c>
      <c r="K2024" s="179">
        <f>MAX(0,((T2024*(365/365))-VLOOKUP(A2024,VBMA!$A:$D,4,0))  /  (T2024* (365/365)   ))</f>
        <v>0.2676470588</v>
      </c>
      <c r="L2024" s="180">
        <f t="shared" ref="L2024:S2024" si="2027">(B2024*(1-$K2024) * (365/365))/100</f>
        <v>0.03280941176</v>
      </c>
      <c r="M2024" s="180">
        <f t="shared" si="2027"/>
        <v>0.03339529412</v>
      </c>
      <c r="N2024" s="180">
        <f t="shared" si="2027"/>
        <v>0.03383470588</v>
      </c>
      <c r="O2024" s="180">
        <f t="shared" si="2027"/>
        <v>0.03486</v>
      </c>
      <c r="P2024" s="180">
        <f t="shared" si="2027"/>
        <v>0.03486</v>
      </c>
      <c r="Q2024" s="180">
        <f t="shared" si="2027"/>
        <v>0.03515294118</v>
      </c>
      <c r="R2024" s="180">
        <f t="shared" si="2027"/>
        <v>0.03676411765</v>
      </c>
      <c r="S2024" s="180">
        <f t="shared" si="2027"/>
        <v>0.03705705882</v>
      </c>
      <c r="T2024" s="181">
        <f t="shared" si="3"/>
        <v>5.1</v>
      </c>
      <c r="U2024" s="182">
        <f t="shared" si="4"/>
        <v>42963</v>
      </c>
      <c r="V2024" s="182">
        <f t="shared" si="5"/>
        <v>43055</v>
      </c>
      <c r="W2024" s="182">
        <f t="shared" si="6"/>
        <v>43147</v>
      </c>
      <c r="X2024" s="181">
        <f t="shared" si="7"/>
        <v>181</v>
      </c>
      <c r="Y2024" s="181">
        <f t="shared" si="8"/>
        <v>273</v>
      </c>
      <c r="Z2024" s="181">
        <f t="shared" si="9"/>
        <v>365</v>
      </c>
      <c r="AA2024" s="155"/>
      <c r="AB2024" s="9"/>
      <c r="AC2024" s="9"/>
      <c r="AD2024" s="9"/>
      <c r="AE2024" s="9"/>
      <c r="AF2024" s="9"/>
      <c r="AG2024" s="9"/>
      <c r="AH2024" s="9"/>
    </row>
    <row r="2025" ht="15.75" customHeight="1">
      <c r="A2025" s="177">
        <v>42781.0</v>
      </c>
      <c r="B2025" s="178">
        <v>4.04</v>
      </c>
      <c r="C2025" s="178">
        <v>4.28</v>
      </c>
      <c r="D2025" s="178">
        <v>4.4</v>
      </c>
      <c r="E2025" s="178">
        <v>4.66</v>
      </c>
      <c r="F2025" s="178">
        <v>4.74</v>
      </c>
      <c r="G2025" s="178">
        <v>4.82</v>
      </c>
      <c r="H2025" s="178">
        <v>5.0</v>
      </c>
      <c r="I2025" s="178">
        <v>5.0</v>
      </c>
      <c r="J2025" s="178">
        <v>5.08</v>
      </c>
      <c r="K2025" s="179">
        <f>MAX(0,((T2025*(365/365))-VLOOKUP(A2025,VBMA!$A:$D,4,0))  /  (T2025* (365/365)   ))</f>
        <v>0.2704</v>
      </c>
      <c r="L2025" s="180">
        <f t="shared" ref="L2025:S2025" si="2028">(B2025*(1-$K2025) * (365/365))/100</f>
        <v>0.02947584</v>
      </c>
      <c r="M2025" s="180">
        <f t="shared" si="2028"/>
        <v>0.03122688</v>
      </c>
      <c r="N2025" s="180">
        <f t="shared" si="2028"/>
        <v>0.0321024</v>
      </c>
      <c r="O2025" s="180">
        <f t="shared" si="2028"/>
        <v>0.03399936</v>
      </c>
      <c r="P2025" s="180">
        <f t="shared" si="2028"/>
        <v>0.03458304</v>
      </c>
      <c r="Q2025" s="180">
        <f t="shared" si="2028"/>
        <v>0.03516672</v>
      </c>
      <c r="R2025" s="180">
        <f t="shared" si="2028"/>
        <v>0.03648</v>
      </c>
      <c r="S2025" s="180">
        <f t="shared" si="2028"/>
        <v>0.03648</v>
      </c>
      <c r="T2025" s="181">
        <f t="shared" si="3"/>
        <v>5</v>
      </c>
      <c r="U2025" s="182">
        <f t="shared" si="4"/>
        <v>42962</v>
      </c>
      <c r="V2025" s="182">
        <f t="shared" si="5"/>
        <v>43054</v>
      </c>
      <c r="W2025" s="182">
        <f t="shared" si="6"/>
        <v>43146</v>
      </c>
      <c r="X2025" s="181">
        <f t="shared" si="7"/>
        <v>181</v>
      </c>
      <c r="Y2025" s="181">
        <f t="shared" si="8"/>
        <v>273</v>
      </c>
      <c r="Z2025" s="181">
        <f t="shared" si="9"/>
        <v>365</v>
      </c>
      <c r="AA2025" s="155"/>
      <c r="AB2025" s="9"/>
      <c r="AC2025" s="9"/>
      <c r="AD2025" s="9"/>
      <c r="AE2025" s="9"/>
      <c r="AF2025" s="9"/>
      <c r="AG2025" s="9"/>
      <c r="AH2025" s="9"/>
    </row>
    <row r="2026" ht="15.75" customHeight="1">
      <c r="A2026" s="177">
        <v>42780.0</v>
      </c>
      <c r="B2026" s="178">
        <v>3.28</v>
      </c>
      <c r="C2026" s="178">
        <v>3.34</v>
      </c>
      <c r="D2026" s="178">
        <v>3.48</v>
      </c>
      <c r="E2026" s="178">
        <v>3.8</v>
      </c>
      <c r="F2026" s="178">
        <v>4.22</v>
      </c>
      <c r="G2026" s="178">
        <v>4.34</v>
      </c>
      <c r="H2026" s="178">
        <v>4.78</v>
      </c>
      <c r="I2026" s="178">
        <v>4.95</v>
      </c>
      <c r="J2026" s="178">
        <v>5.08</v>
      </c>
      <c r="K2026" s="179">
        <f>MAX(0,((T2026*(365/365))-VLOOKUP(A2026,VBMA!$A:$D,4,0))  /  (T2026* (365/365)   ))</f>
        <v>0.308984375</v>
      </c>
      <c r="L2026" s="180">
        <f t="shared" ref="L2026:S2026" si="2029">(B2026*(1-$K2026) * (365/365))/100</f>
        <v>0.0226653125</v>
      </c>
      <c r="M2026" s="180">
        <f t="shared" si="2029"/>
        <v>0.02307992188</v>
      </c>
      <c r="N2026" s="180">
        <f t="shared" si="2029"/>
        <v>0.02404734375</v>
      </c>
      <c r="O2026" s="180">
        <f t="shared" si="2029"/>
        <v>0.02625859375</v>
      </c>
      <c r="P2026" s="180">
        <f t="shared" si="2029"/>
        <v>0.02916085938</v>
      </c>
      <c r="Q2026" s="180">
        <f t="shared" si="2029"/>
        <v>0.02999007813</v>
      </c>
      <c r="R2026" s="180">
        <f t="shared" si="2029"/>
        <v>0.03303054688</v>
      </c>
      <c r="S2026" s="180">
        <f t="shared" si="2029"/>
        <v>0.03420527344</v>
      </c>
      <c r="T2026" s="181">
        <f t="shared" si="3"/>
        <v>5.12</v>
      </c>
      <c r="U2026" s="182">
        <f t="shared" si="4"/>
        <v>42961</v>
      </c>
      <c r="V2026" s="182">
        <f t="shared" si="5"/>
        <v>43053</v>
      </c>
      <c r="W2026" s="182">
        <f t="shared" si="6"/>
        <v>43145</v>
      </c>
      <c r="X2026" s="181">
        <f t="shared" si="7"/>
        <v>181</v>
      </c>
      <c r="Y2026" s="181">
        <f t="shared" si="8"/>
        <v>273</v>
      </c>
      <c r="Z2026" s="181">
        <f t="shared" si="9"/>
        <v>365</v>
      </c>
      <c r="AA2026" s="155"/>
      <c r="AB2026" s="9"/>
      <c r="AC2026" s="9"/>
      <c r="AD2026" s="9"/>
      <c r="AE2026" s="9"/>
      <c r="AF2026" s="9"/>
      <c r="AG2026" s="9"/>
      <c r="AH2026" s="9"/>
    </row>
    <row r="2027" ht="15.75" customHeight="1">
      <c r="A2027" s="177">
        <v>42779.0</v>
      </c>
      <c r="B2027" s="178">
        <v>2.57</v>
      </c>
      <c r="C2027" s="178">
        <v>2.68</v>
      </c>
      <c r="D2027" s="178">
        <v>2.87</v>
      </c>
      <c r="E2027" s="178">
        <v>3.42</v>
      </c>
      <c r="F2027" s="178">
        <v>4.1</v>
      </c>
      <c r="G2027" s="178">
        <v>4.18</v>
      </c>
      <c r="H2027" s="178">
        <v>4.68</v>
      </c>
      <c r="I2027" s="178">
        <v>4.88</v>
      </c>
      <c r="J2027" s="178">
        <v>5.02</v>
      </c>
      <c r="K2027" s="179">
        <f>MAX(0,((T2027*(365/365))-VLOOKUP(A2027,VBMA!$A:$D,4,0))  /  (T2027* (365/365)   ))</f>
        <v>0.3101574803</v>
      </c>
      <c r="L2027" s="180">
        <f t="shared" ref="L2027:S2027" si="2030">(B2027*(1-$K2027) * (365/365))/100</f>
        <v>0.01772895276</v>
      </c>
      <c r="M2027" s="180">
        <f t="shared" si="2030"/>
        <v>0.01848777953</v>
      </c>
      <c r="N2027" s="180">
        <f t="shared" si="2030"/>
        <v>0.01979848031</v>
      </c>
      <c r="O2027" s="180">
        <f t="shared" si="2030"/>
        <v>0.02359261417</v>
      </c>
      <c r="P2027" s="180">
        <f t="shared" si="2030"/>
        <v>0.02828354331</v>
      </c>
      <c r="Q2027" s="180">
        <f t="shared" si="2030"/>
        <v>0.02883541732</v>
      </c>
      <c r="R2027" s="180">
        <f t="shared" si="2030"/>
        <v>0.03228462992</v>
      </c>
      <c r="S2027" s="180">
        <f t="shared" si="2030"/>
        <v>0.03366431496</v>
      </c>
      <c r="T2027" s="181">
        <f t="shared" si="3"/>
        <v>5.08</v>
      </c>
      <c r="U2027" s="182">
        <f t="shared" si="4"/>
        <v>42960</v>
      </c>
      <c r="V2027" s="182">
        <f t="shared" si="5"/>
        <v>43052</v>
      </c>
      <c r="W2027" s="182">
        <f t="shared" si="6"/>
        <v>43144</v>
      </c>
      <c r="X2027" s="181">
        <f t="shared" si="7"/>
        <v>181</v>
      </c>
      <c r="Y2027" s="181">
        <f t="shared" si="8"/>
        <v>273</v>
      </c>
      <c r="Z2027" s="181">
        <f t="shared" si="9"/>
        <v>365</v>
      </c>
      <c r="AA2027" s="155"/>
      <c r="AB2027" s="9"/>
      <c r="AC2027" s="9"/>
      <c r="AD2027" s="9"/>
      <c r="AE2027" s="9"/>
      <c r="AF2027" s="9"/>
      <c r="AG2027" s="9"/>
      <c r="AH2027" s="9"/>
    </row>
    <row r="2028" ht="15.75" customHeight="1">
      <c r="A2028" s="177">
        <v>42776.0</v>
      </c>
      <c r="B2028" s="178">
        <v>1.72</v>
      </c>
      <c r="C2028" s="178">
        <v>1.96</v>
      </c>
      <c r="D2028" s="178">
        <v>2.24</v>
      </c>
      <c r="E2028" s="178">
        <v>3.18</v>
      </c>
      <c r="F2028" s="178">
        <v>3.94</v>
      </c>
      <c r="G2028" s="178">
        <v>4.16</v>
      </c>
      <c r="H2028" s="178">
        <v>4.65</v>
      </c>
      <c r="I2028" s="178">
        <v>4.88</v>
      </c>
      <c r="J2028" s="178">
        <v>5.0</v>
      </c>
      <c r="K2028" s="179">
        <f>MAX(0,((T2028*(365/365))-VLOOKUP(A2028,VBMA!$A:$D,4,0))  /  (T2028* (365/365)   ))</f>
        <v>0.2919765166</v>
      </c>
      <c r="L2028" s="180">
        <f t="shared" ref="L2028:S2028" si="2031">(B2028*(1-$K2028) * (365/365))/100</f>
        <v>0.01217800391</v>
      </c>
      <c r="M2028" s="180">
        <f t="shared" si="2031"/>
        <v>0.01387726027</v>
      </c>
      <c r="N2028" s="180">
        <f t="shared" si="2031"/>
        <v>0.01585972603</v>
      </c>
      <c r="O2028" s="180">
        <f t="shared" si="2031"/>
        <v>0.02251514677</v>
      </c>
      <c r="P2028" s="180">
        <f t="shared" si="2031"/>
        <v>0.02789612524</v>
      </c>
      <c r="Q2028" s="180">
        <f t="shared" si="2031"/>
        <v>0.02945377691</v>
      </c>
      <c r="R2028" s="180">
        <f t="shared" si="2031"/>
        <v>0.03292309198</v>
      </c>
      <c r="S2028" s="180">
        <f t="shared" si="2031"/>
        <v>0.03455154599</v>
      </c>
      <c r="T2028" s="181">
        <f t="shared" si="3"/>
        <v>5.11</v>
      </c>
      <c r="U2028" s="182">
        <f t="shared" si="4"/>
        <v>42957</v>
      </c>
      <c r="V2028" s="182">
        <f t="shared" si="5"/>
        <v>43049</v>
      </c>
      <c r="W2028" s="182">
        <f t="shared" si="6"/>
        <v>43141</v>
      </c>
      <c r="X2028" s="181">
        <f t="shared" si="7"/>
        <v>181</v>
      </c>
      <c r="Y2028" s="181">
        <f t="shared" si="8"/>
        <v>273</v>
      </c>
      <c r="Z2028" s="181">
        <f t="shared" si="9"/>
        <v>365</v>
      </c>
      <c r="AA2028" s="155"/>
      <c r="AB2028" s="9"/>
      <c r="AC2028" s="9"/>
      <c r="AD2028" s="9"/>
      <c r="AE2028" s="9"/>
      <c r="AF2028" s="9"/>
      <c r="AG2028" s="9"/>
      <c r="AH2028" s="9"/>
    </row>
    <row r="2029" ht="15.75" customHeight="1">
      <c r="A2029" s="177">
        <v>42775.0</v>
      </c>
      <c r="B2029" s="178">
        <v>1.98</v>
      </c>
      <c r="C2029" s="178">
        <v>2.08</v>
      </c>
      <c r="D2029" s="178">
        <v>2.43</v>
      </c>
      <c r="E2029" s="178">
        <v>3.55</v>
      </c>
      <c r="F2029" s="178">
        <v>4.15</v>
      </c>
      <c r="G2029" s="178">
        <v>4.3</v>
      </c>
      <c r="H2029" s="178">
        <v>4.68</v>
      </c>
      <c r="I2029" s="178">
        <v>4.9</v>
      </c>
      <c r="J2029" s="178">
        <v>5.05</v>
      </c>
      <c r="K2029" s="179">
        <f>MAX(0,((T2029*(365/365))-VLOOKUP(A2029,VBMA!$A:$D,4,0))  /  (T2029* (365/365)   ))</f>
        <v>0.2919921875</v>
      </c>
      <c r="L2029" s="180">
        <f t="shared" ref="L2029:S2029" si="2032">(B2029*(1-$K2029) * (365/365))/100</f>
        <v>0.01401855469</v>
      </c>
      <c r="M2029" s="180">
        <f t="shared" si="2032"/>
        <v>0.0147265625</v>
      </c>
      <c r="N2029" s="180">
        <f t="shared" si="2032"/>
        <v>0.01720458984</v>
      </c>
      <c r="O2029" s="180">
        <f t="shared" si="2032"/>
        <v>0.02513427734</v>
      </c>
      <c r="P2029" s="180">
        <f t="shared" si="2032"/>
        <v>0.02938232422</v>
      </c>
      <c r="Q2029" s="180">
        <f t="shared" si="2032"/>
        <v>0.03044433594</v>
      </c>
      <c r="R2029" s="180">
        <f t="shared" si="2032"/>
        <v>0.03313476563</v>
      </c>
      <c r="S2029" s="180">
        <f t="shared" si="2032"/>
        <v>0.03469238281</v>
      </c>
      <c r="T2029" s="181">
        <f t="shared" si="3"/>
        <v>5.12</v>
      </c>
      <c r="U2029" s="182">
        <f t="shared" si="4"/>
        <v>42956</v>
      </c>
      <c r="V2029" s="182">
        <f t="shared" si="5"/>
        <v>43048</v>
      </c>
      <c r="W2029" s="182">
        <f t="shared" si="6"/>
        <v>43140</v>
      </c>
      <c r="X2029" s="181">
        <f t="shared" si="7"/>
        <v>181</v>
      </c>
      <c r="Y2029" s="181">
        <f t="shared" si="8"/>
        <v>273</v>
      </c>
      <c r="Z2029" s="181">
        <f t="shared" si="9"/>
        <v>365</v>
      </c>
      <c r="AA2029" s="155"/>
      <c r="AB2029" s="9"/>
      <c r="AC2029" s="9"/>
      <c r="AD2029" s="9"/>
      <c r="AE2029" s="9"/>
      <c r="AF2029" s="9"/>
      <c r="AG2029" s="9"/>
      <c r="AH2029" s="9"/>
    </row>
    <row r="2030" ht="15.75" customHeight="1">
      <c r="A2030" s="177">
        <v>42774.0</v>
      </c>
      <c r="B2030" s="178">
        <v>2.7</v>
      </c>
      <c r="C2030" s="178">
        <v>3.0</v>
      </c>
      <c r="D2030" s="178">
        <v>3.25</v>
      </c>
      <c r="E2030" s="178">
        <v>3.9</v>
      </c>
      <c r="F2030" s="178">
        <v>4.23</v>
      </c>
      <c r="G2030" s="178">
        <v>4.35</v>
      </c>
      <c r="H2030" s="178">
        <v>4.7</v>
      </c>
      <c r="I2030" s="178">
        <v>4.88</v>
      </c>
      <c r="J2030" s="178">
        <v>5.0</v>
      </c>
      <c r="K2030" s="179">
        <f>MAX(0,((T2030*(365/365))-VLOOKUP(A2030,VBMA!$A:$D,4,0))  /  (T2030* (365/365)   ))</f>
        <v>0.2822134387</v>
      </c>
      <c r="L2030" s="180">
        <f t="shared" ref="L2030:S2030" si="2033">(B2030*(1-$K2030) * (365/365))/100</f>
        <v>0.01938023715</v>
      </c>
      <c r="M2030" s="180">
        <f t="shared" si="2033"/>
        <v>0.02153359684</v>
      </c>
      <c r="N2030" s="180">
        <f t="shared" si="2033"/>
        <v>0.02332806324</v>
      </c>
      <c r="O2030" s="180">
        <f t="shared" si="2033"/>
        <v>0.02799367589</v>
      </c>
      <c r="P2030" s="180">
        <f t="shared" si="2033"/>
        <v>0.03036237154</v>
      </c>
      <c r="Q2030" s="180">
        <f t="shared" si="2033"/>
        <v>0.03122371542</v>
      </c>
      <c r="R2030" s="180">
        <f t="shared" si="2033"/>
        <v>0.03373596838</v>
      </c>
      <c r="S2030" s="180">
        <f t="shared" si="2033"/>
        <v>0.03502798419</v>
      </c>
      <c r="T2030" s="181">
        <f t="shared" si="3"/>
        <v>5.06</v>
      </c>
      <c r="U2030" s="182">
        <f t="shared" si="4"/>
        <v>42955</v>
      </c>
      <c r="V2030" s="182">
        <f t="shared" si="5"/>
        <v>43047</v>
      </c>
      <c r="W2030" s="182">
        <f t="shared" si="6"/>
        <v>43139</v>
      </c>
      <c r="X2030" s="181">
        <f t="shared" si="7"/>
        <v>181</v>
      </c>
      <c r="Y2030" s="181">
        <f t="shared" si="8"/>
        <v>273</v>
      </c>
      <c r="Z2030" s="181">
        <f t="shared" si="9"/>
        <v>365</v>
      </c>
      <c r="AA2030" s="155"/>
      <c r="AB2030" s="9"/>
      <c r="AC2030" s="9"/>
      <c r="AD2030" s="9"/>
      <c r="AE2030" s="9"/>
      <c r="AF2030" s="9"/>
      <c r="AG2030" s="9"/>
      <c r="AH2030" s="9"/>
    </row>
    <row r="2031" ht="15.75" customHeight="1">
      <c r="A2031" s="177">
        <v>42773.0</v>
      </c>
      <c r="B2031" s="178">
        <v>3.37</v>
      </c>
      <c r="C2031" s="178">
        <v>3.63</v>
      </c>
      <c r="D2031" s="178">
        <v>3.83</v>
      </c>
      <c r="E2031" s="178">
        <v>4.35</v>
      </c>
      <c r="F2031" s="178">
        <v>4.57</v>
      </c>
      <c r="G2031" s="178">
        <v>4.67</v>
      </c>
      <c r="H2031" s="178">
        <v>5.0</v>
      </c>
      <c r="I2031" s="178">
        <v>5.04</v>
      </c>
      <c r="J2031" s="178">
        <v>5.1</v>
      </c>
      <c r="K2031" s="179">
        <f>MAX(0,((T2031*(365/365))-VLOOKUP(A2031,VBMA!$A:$D,4,0))  /  (T2031* (365/365)   ))</f>
        <v>0.255511811</v>
      </c>
      <c r="L2031" s="180">
        <f t="shared" ref="L2031:S2031" si="2034">(B2031*(1-$K2031) * (365/365))/100</f>
        <v>0.02508925197</v>
      </c>
      <c r="M2031" s="180">
        <f t="shared" si="2034"/>
        <v>0.02702492126</v>
      </c>
      <c r="N2031" s="180">
        <f t="shared" si="2034"/>
        <v>0.02851389764</v>
      </c>
      <c r="O2031" s="180">
        <f t="shared" si="2034"/>
        <v>0.03238523622</v>
      </c>
      <c r="P2031" s="180">
        <f t="shared" si="2034"/>
        <v>0.03402311024</v>
      </c>
      <c r="Q2031" s="180">
        <f t="shared" si="2034"/>
        <v>0.03476759843</v>
      </c>
      <c r="R2031" s="180">
        <f t="shared" si="2034"/>
        <v>0.03722440945</v>
      </c>
      <c r="S2031" s="180">
        <f t="shared" si="2034"/>
        <v>0.03752220472</v>
      </c>
      <c r="T2031" s="181">
        <f t="shared" si="3"/>
        <v>5.08</v>
      </c>
      <c r="U2031" s="182">
        <f t="shared" si="4"/>
        <v>42954</v>
      </c>
      <c r="V2031" s="182">
        <f t="shared" si="5"/>
        <v>43046</v>
      </c>
      <c r="W2031" s="182">
        <f t="shared" si="6"/>
        <v>43138</v>
      </c>
      <c r="X2031" s="181">
        <f t="shared" si="7"/>
        <v>181</v>
      </c>
      <c r="Y2031" s="181">
        <f t="shared" si="8"/>
        <v>273</v>
      </c>
      <c r="Z2031" s="181">
        <f t="shared" si="9"/>
        <v>365</v>
      </c>
      <c r="AA2031" s="155"/>
      <c r="AB2031" s="9"/>
      <c r="AC2031" s="9"/>
      <c r="AD2031" s="9"/>
      <c r="AE2031" s="9"/>
      <c r="AF2031" s="9"/>
      <c r="AG2031" s="9"/>
      <c r="AH2031" s="9"/>
    </row>
    <row r="2032" ht="15.75" customHeight="1">
      <c r="A2032" s="177">
        <v>42772.0</v>
      </c>
      <c r="B2032" s="178">
        <v>4.25</v>
      </c>
      <c r="C2032" s="178">
        <v>4.48</v>
      </c>
      <c r="D2032" s="178">
        <v>4.6</v>
      </c>
      <c r="E2032" s="178">
        <v>4.72</v>
      </c>
      <c r="F2032" s="178">
        <v>4.93</v>
      </c>
      <c r="G2032" s="178">
        <v>4.97</v>
      </c>
      <c r="H2032" s="178">
        <v>5.18</v>
      </c>
      <c r="I2032" s="178">
        <v>5.23</v>
      </c>
      <c r="J2032" s="178">
        <v>5.25</v>
      </c>
      <c r="K2032" s="179">
        <f>MAX(0,((T2032*(365/365))-VLOOKUP(A2032,VBMA!$A:$D,4,0))  /  (T2032* (365/365)   ))</f>
        <v>0.2452651515</v>
      </c>
      <c r="L2032" s="180">
        <f t="shared" ref="L2032:S2032" si="2035">(B2032*(1-$K2032) * (365/365))/100</f>
        <v>0.03207623106</v>
      </c>
      <c r="M2032" s="180">
        <f t="shared" si="2035"/>
        <v>0.03381212121</v>
      </c>
      <c r="N2032" s="180">
        <f t="shared" si="2035"/>
        <v>0.03471780303</v>
      </c>
      <c r="O2032" s="180">
        <f t="shared" si="2035"/>
        <v>0.03562348485</v>
      </c>
      <c r="P2032" s="180">
        <f t="shared" si="2035"/>
        <v>0.03720842803</v>
      </c>
      <c r="Q2032" s="180">
        <f t="shared" si="2035"/>
        <v>0.03751032197</v>
      </c>
      <c r="R2032" s="180">
        <f t="shared" si="2035"/>
        <v>0.03909526515</v>
      </c>
      <c r="S2032" s="180">
        <f t="shared" si="2035"/>
        <v>0.03947263258</v>
      </c>
      <c r="T2032" s="181">
        <f t="shared" si="3"/>
        <v>5.28</v>
      </c>
      <c r="U2032" s="182">
        <f t="shared" si="4"/>
        <v>42953</v>
      </c>
      <c r="V2032" s="182">
        <f t="shared" si="5"/>
        <v>43045</v>
      </c>
      <c r="W2032" s="182">
        <f t="shared" si="6"/>
        <v>43137</v>
      </c>
      <c r="X2032" s="181">
        <f t="shared" si="7"/>
        <v>181</v>
      </c>
      <c r="Y2032" s="181">
        <f t="shared" si="8"/>
        <v>273</v>
      </c>
      <c r="Z2032" s="181">
        <f t="shared" si="9"/>
        <v>365</v>
      </c>
      <c r="AA2032" s="155"/>
      <c r="AB2032" s="9"/>
      <c r="AC2032" s="9"/>
      <c r="AD2032" s="9"/>
      <c r="AE2032" s="9"/>
      <c r="AF2032" s="9"/>
      <c r="AG2032" s="9"/>
      <c r="AH2032" s="9"/>
    </row>
    <row r="2033" ht="15.75" customHeight="1">
      <c r="A2033" s="177">
        <v>42769.0</v>
      </c>
      <c r="B2033" s="178">
        <v>4.58</v>
      </c>
      <c r="C2033" s="178">
        <v>4.73</v>
      </c>
      <c r="D2033" s="178">
        <v>4.9</v>
      </c>
      <c r="E2033" s="178">
        <v>4.98</v>
      </c>
      <c r="F2033" s="178">
        <v>5.0</v>
      </c>
      <c r="G2033" s="178">
        <v>5.05</v>
      </c>
      <c r="H2033" s="178">
        <v>5.22</v>
      </c>
      <c r="I2033" s="178">
        <v>5.3</v>
      </c>
      <c r="J2033" s="178">
        <v>5.32</v>
      </c>
      <c r="K2033" s="179">
        <f>MAX(0,((T2033*(365/365))-VLOOKUP(A2033,VBMA!$A:$D,4,0))  /  (T2033* (365/365)   ))</f>
        <v>0.243866171</v>
      </c>
      <c r="L2033" s="180">
        <f t="shared" ref="L2033:S2033" si="2036">(B2033*(1-$K2033) * (365/365))/100</f>
        <v>0.03463092937</v>
      </c>
      <c r="M2033" s="180">
        <f t="shared" si="2036"/>
        <v>0.03576513011</v>
      </c>
      <c r="N2033" s="180">
        <f t="shared" si="2036"/>
        <v>0.03705055762</v>
      </c>
      <c r="O2033" s="180">
        <f t="shared" si="2036"/>
        <v>0.03765546468</v>
      </c>
      <c r="P2033" s="180">
        <f t="shared" si="2036"/>
        <v>0.03780669145</v>
      </c>
      <c r="Q2033" s="180">
        <f t="shared" si="2036"/>
        <v>0.03818475836</v>
      </c>
      <c r="R2033" s="180">
        <f t="shared" si="2036"/>
        <v>0.03947018587</v>
      </c>
      <c r="S2033" s="180">
        <f t="shared" si="2036"/>
        <v>0.04007509294</v>
      </c>
      <c r="T2033" s="181">
        <f t="shared" si="3"/>
        <v>5.38</v>
      </c>
      <c r="U2033" s="182">
        <f t="shared" si="4"/>
        <v>42950</v>
      </c>
      <c r="V2033" s="182">
        <f t="shared" si="5"/>
        <v>43042</v>
      </c>
      <c r="W2033" s="182">
        <f t="shared" si="6"/>
        <v>43134</v>
      </c>
      <c r="X2033" s="181">
        <f t="shared" si="7"/>
        <v>181</v>
      </c>
      <c r="Y2033" s="181">
        <f t="shared" si="8"/>
        <v>273</v>
      </c>
      <c r="Z2033" s="181">
        <f t="shared" si="9"/>
        <v>365</v>
      </c>
      <c r="AA2033" s="155"/>
      <c r="AB2033" s="9"/>
      <c r="AC2033" s="9"/>
      <c r="AD2033" s="9"/>
      <c r="AE2033" s="9"/>
      <c r="AF2033" s="9"/>
      <c r="AG2033" s="9"/>
      <c r="AH2033" s="9"/>
    </row>
    <row r="2034" ht="15.75" customHeight="1">
      <c r="A2034" s="177">
        <v>42768.0</v>
      </c>
      <c r="B2034" s="178">
        <v>4.95</v>
      </c>
      <c r="C2034" s="178">
        <v>5.0</v>
      </c>
      <c r="D2034" s="178">
        <v>5.0</v>
      </c>
      <c r="E2034" s="178">
        <v>5.13</v>
      </c>
      <c r="F2034" s="178">
        <v>5.18</v>
      </c>
      <c r="G2034" s="178">
        <v>5.28</v>
      </c>
      <c r="H2034" s="178">
        <v>5.33</v>
      </c>
      <c r="I2034" s="178">
        <v>5.35</v>
      </c>
      <c r="J2034" s="178">
        <v>5.38</v>
      </c>
      <c r="K2034" s="179">
        <f>MAX(0,((T2034*(365/365))-VLOOKUP(A2034,VBMA!$A:$D,4,0))  /  (T2034* (365/365)   ))</f>
        <v>0.2407821229</v>
      </c>
      <c r="L2034" s="180">
        <f t="shared" ref="L2034:S2034" si="2037">(B2034*(1-$K2034) * (365/365))/100</f>
        <v>0.03758128492</v>
      </c>
      <c r="M2034" s="180">
        <f t="shared" si="2037"/>
        <v>0.03796089385</v>
      </c>
      <c r="N2034" s="180">
        <f t="shared" si="2037"/>
        <v>0.03796089385</v>
      </c>
      <c r="O2034" s="180">
        <f t="shared" si="2037"/>
        <v>0.03894787709</v>
      </c>
      <c r="P2034" s="180">
        <f t="shared" si="2037"/>
        <v>0.03932748603</v>
      </c>
      <c r="Q2034" s="180">
        <f t="shared" si="2037"/>
        <v>0.04008670391</v>
      </c>
      <c r="R2034" s="180">
        <f t="shared" si="2037"/>
        <v>0.04046631285</v>
      </c>
      <c r="S2034" s="180">
        <f t="shared" si="2037"/>
        <v>0.04061815642</v>
      </c>
      <c r="T2034" s="181">
        <f t="shared" si="3"/>
        <v>5.37</v>
      </c>
      <c r="U2034" s="182">
        <f t="shared" si="4"/>
        <v>42949</v>
      </c>
      <c r="V2034" s="182">
        <f t="shared" si="5"/>
        <v>43041</v>
      </c>
      <c r="W2034" s="182">
        <f t="shared" si="6"/>
        <v>43133</v>
      </c>
      <c r="X2034" s="181">
        <f t="shared" si="7"/>
        <v>181</v>
      </c>
      <c r="Y2034" s="181">
        <f t="shared" si="8"/>
        <v>273</v>
      </c>
      <c r="Z2034" s="181">
        <f t="shared" si="9"/>
        <v>365</v>
      </c>
      <c r="AA2034" s="155"/>
      <c r="AB2034" s="9"/>
      <c r="AC2034" s="9"/>
      <c r="AD2034" s="9"/>
      <c r="AE2034" s="9"/>
      <c r="AF2034" s="9"/>
      <c r="AG2034" s="9"/>
      <c r="AH2034" s="9"/>
    </row>
    <row r="2035" ht="15.75" customHeight="1">
      <c r="A2035" s="177">
        <v>42760.0</v>
      </c>
      <c r="B2035" s="178">
        <v>5.22</v>
      </c>
      <c r="C2035" s="178">
        <v>5.23</v>
      </c>
      <c r="D2035" s="178">
        <v>5.32</v>
      </c>
      <c r="E2035" s="178">
        <v>5.3</v>
      </c>
      <c r="F2035" s="178">
        <v>5.28</v>
      </c>
      <c r="G2035" s="178">
        <v>5.28</v>
      </c>
      <c r="H2035" s="178">
        <v>5.35</v>
      </c>
      <c r="I2035" s="178">
        <v>5.38</v>
      </c>
      <c r="J2035" s="178">
        <v>5.4</v>
      </c>
      <c r="K2035" s="179">
        <f>MAX(0,((T2035*(365/365))-VLOOKUP(A2035,VBMA!$A:$D,4,0))  /  (T2035* (365/365)   ))</f>
        <v>0.2451016636</v>
      </c>
      <c r="L2035" s="180">
        <f t="shared" ref="L2035:S2035" si="2038">(B2035*(1-$K2035) * (365/365))/100</f>
        <v>0.03940569316</v>
      </c>
      <c r="M2035" s="180">
        <f t="shared" si="2038"/>
        <v>0.03948118299</v>
      </c>
      <c r="N2035" s="180">
        <f t="shared" si="2038"/>
        <v>0.0401605915</v>
      </c>
      <c r="O2035" s="180">
        <f t="shared" si="2038"/>
        <v>0.04000961183</v>
      </c>
      <c r="P2035" s="180">
        <f t="shared" si="2038"/>
        <v>0.03985863216</v>
      </c>
      <c r="Q2035" s="180">
        <f t="shared" si="2038"/>
        <v>0.03985863216</v>
      </c>
      <c r="R2035" s="180">
        <f t="shared" si="2038"/>
        <v>0.040387061</v>
      </c>
      <c r="S2035" s="180">
        <f t="shared" si="2038"/>
        <v>0.0406135305</v>
      </c>
      <c r="T2035" s="181">
        <f t="shared" si="3"/>
        <v>5.41</v>
      </c>
      <c r="U2035" s="182">
        <f t="shared" si="4"/>
        <v>42941</v>
      </c>
      <c r="V2035" s="182">
        <f t="shared" si="5"/>
        <v>43033</v>
      </c>
      <c r="W2035" s="182">
        <f t="shared" si="6"/>
        <v>43125</v>
      </c>
      <c r="X2035" s="181">
        <f t="shared" si="7"/>
        <v>181</v>
      </c>
      <c r="Y2035" s="181">
        <f t="shared" si="8"/>
        <v>273</v>
      </c>
      <c r="Z2035" s="181">
        <f t="shared" si="9"/>
        <v>365</v>
      </c>
      <c r="AA2035" s="155"/>
      <c r="AB2035" s="9"/>
      <c r="AC2035" s="9"/>
      <c r="AD2035" s="9"/>
      <c r="AE2035" s="9"/>
      <c r="AF2035" s="9"/>
      <c r="AG2035" s="9"/>
      <c r="AH2035" s="9"/>
    </row>
    <row r="2036" ht="15.75" customHeight="1">
      <c r="A2036" s="177">
        <v>42759.0</v>
      </c>
      <c r="B2036" s="178">
        <v>5.28</v>
      </c>
      <c r="C2036" s="178">
        <v>5.3</v>
      </c>
      <c r="D2036" s="178">
        <v>5.34</v>
      </c>
      <c r="E2036" s="178">
        <v>5.36</v>
      </c>
      <c r="F2036" s="178">
        <v>5.3</v>
      </c>
      <c r="G2036" s="178">
        <v>5.3</v>
      </c>
      <c r="H2036" s="178">
        <v>5.32</v>
      </c>
      <c r="I2036" s="178">
        <v>5.34</v>
      </c>
      <c r="J2036" s="178">
        <v>5.36</v>
      </c>
      <c r="K2036" s="179">
        <f>MAX(0,((T2036*(365/365))-VLOOKUP(A2036,VBMA!$A:$D,4,0))  /  (T2036* (365/365)   ))</f>
        <v>0.2389925373</v>
      </c>
      <c r="L2036" s="180">
        <f t="shared" ref="L2036:S2036" si="2039">(B2036*(1-$K2036) * (365/365))/100</f>
        <v>0.04018119403</v>
      </c>
      <c r="M2036" s="180">
        <f t="shared" si="2039"/>
        <v>0.04033339552</v>
      </c>
      <c r="N2036" s="180">
        <f t="shared" si="2039"/>
        <v>0.04063779851</v>
      </c>
      <c r="O2036" s="180">
        <f t="shared" si="2039"/>
        <v>0.04079</v>
      </c>
      <c r="P2036" s="180">
        <f t="shared" si="2039"/>
        <v>0.04033339552</v>
      </c>
      <c r="Q2036" s="180">
        <f t="shared" si="2039"/>
        <v>0.04033339552</v>
      </c>
      <c r="R2036" s="180">
        <f t="shared" si="2039"/>
        <v>0.04048559701</v>
      </c>
      <c r="S2036" s="180">
        <f t="shared" si="2039"/>
        <v>0.04063779851</v>
      </c>
      <c r="T2036" s="181">
        <f t="shared" si="3"/>
        <v>5.36</v>
      </c>
      <c r="U2036" s="182">
        <f t="shared" si="4"/>
        <v>42940</v>
      </c>
      <c r="V2036" s="182">
        <f t="shared" si="5"/>
        <v>43032</v>
      </c>
      <c r="W2036" s="182">
        <f t="shared" si="6"/>
        <v>43124</v>
      </c>
      <c r="X2036" s="181">
        <f t="shared" si="7"/>
        <v>181</v>
      </c>
      <c r="Y2036" s="181">
        <f t="shared" si="8"/>
        <v>273</v>
      </c>
      <c r="Z2036" s="181">
        <f t="shared" si="9"/>
        <v>365</v>
      </c>
      <c r="AA2036" s="155"/>
      <c r="AB2036" s="9"/>
      <c r="AC2036" s="9"/>
      <c r="AD2036" s="9"/>
      <c r="AE2036" s="9"/>
      <c r="AF2036" s="9"/>
      <c r="AG2036" s="9"/>
      <c r="AH2036" s="9"/>
    </row>
    <row r="2037" ht="15.75" customHeight="1">
      <c r="A2037" s="177">
        <v>42758.0</v>
      </c>
      <c r="B2037" s="178">
        <v>5.23</v>
      </c>
      <c r="C2037" s="178">
        <v>5.23</v>
      </c>
      <c r="D2037" s="178">
        <v>5.23</v>
      </c>
      <c r="E2037" s="178">
        <v>5.25</v>
      </c>
      <c r="F2037" s="178">
        <v>5.28</v>
      </c>
      <c r="G2037" s="178">
        <v>5.3</v>
      </c>
      <c r="H2037" s="178">
        <v>5.35</v>
      </c>
      <c r="I2037" s="178">
        <v>5.38</v>
      </c>
      <c r="J2037" s="178">
        <v>5.4</v>
      </c>
      <c r="K2037" s="179">
        <f>MAX(0,((T2037*(365/365))-VLOOKUP(A2037,VBMA!$A:$D,4,0))  /  (T2037* (365/365)   ))</f>
        <v>0.241219963</v>
      </c>
      <c r="L2037" s="180">
        <f t="shared" ref="L2037:S2037" si="2040">(B2037*(1-$K2037) * (365/365))/100</f>
        <v>0.03968419593</v>
      </c>
      <c r="M2037" s="180">
        <f t="shared" si="2040"/>
        <v>0.03968419593</v>
      </c>
      <c r="N2037" s="180">
        <f t="shared" si="2040"/>
        <v>0.03968419593</v>
      </c>
      <c r="O2037" s="180">
        <f t="shared" si="2040"/>
        <v>0.03983595194</v>
      </c>
      <c r="P2037" s="180">
        <f t="shared" si="2040"/>
        <v>0.04006358595</v>
      </c>
      <c r="Q2037" s="180">
        <f t="shared" si="2040"/>
        <v>0.04021534196</v>
      </c>
      <c r="R2037" s="180">
        <f t="shared" si="2040"/>
        <v>0.04059473198</v>
      </c>
      <c r="S2037" s="180">
        <f t="shared" si="2040"/>
        <v>0.04082236599</v>
      </c>
      <c r="T2037" s="181">
        <f t="shared" si="3"/>
        <v>5.41</v>
      </c>
      <c r="U2037" s="182">
        <f t="shared" si="4"/>
        <v>42939</v>
      </c>
      <c r="V2037" s="182">
        <f t="shared" si="5"/>
        <v>43031</v>
      </c>
      <c r="W2037" s="182">
        <f t="shared" si="6"/>
        <v>43123</v>
      </c>
      <c r="X2037" s="181">
        <f t="shared" si="7"/>
        <v>181</v>
      </c>
      <c r="Y2037" s="181">
        <f t="shared" si="8"/>
        <v>273</v>
      </c>
      <c r="Z2037" s="181">
        <f t="shared" si="9"/>
        <v>365</v>
      </c>
      <c r="AA2037" s="155"/>
      <c r="AB2037" s="9"/>
      <c r="AC2037" s="9"/>
      <c r="AD2037" s="9"/>
      <c r="AE2037" s="9"/>
      <c r="AF2037" s="9"/>
      <c r="AG2037" s="9"/>
      <c r="AH2037" s="9"/>
    </row>
    <row r="2038" ht="15.75" customHeight="1">
      <c r="A2038" s="177">
        <v>42755.0</v>
      </c>
      <c r="B2038" s="178">
        <v>5.06</v>
      </c>
      <c r="C2038" s="178">
        <v>5.14</v>
      </c>
      <c r="D2038" s="178">
        <v>5.16</v>
      </c>
      <c r="E2038" s="178">
        <v>5.2</v>
      </c>
      <c r="F2038" s="178">
        <v>5.26</v>
      </c>
      <c r="G2038" s="178">
        <v>5.28</v>
      </c>
      <c r="H2038" s="178">
        <v>5.36</v>
      </c>
      <c r="I2038" s="178">
        <v>5.36</v>
      </c>
      <c r="J2038" s="178">
        <v>5.38</v>
      </c>
      <c r="K2038" s="179">
        <f>MAX(0,((T2038*(365/365))-VLOOKUP(A2038,VBMA!$A:$D,4,0))  /  (T2038* (365/365)   ))</f>
        <v>0.234141791</v>
      </c>
      <c r="L2038" s="180">
        <f t="shared" ref="L2038:S2038" si="2041">(B2038*(1-$K2038) * (365/365))/100</f>
        <v>0.03875242537</v>
      </c>
      <c r="M2038" s="180">
        <f t="shared" si="2041"/>
        <v>0.03936511194</v>
      </c>
      <c r="N2038" s="180">
        <f t="shared" si="2041"/>
        <v>0.03951828358</v>
      </c>
      <c r="O2038" s="180">
        <f t="shared" si="2041"/>
        <v>0.03982462687</v>
      </c>
      <c r="P2038" s="180">
        <f t="shared" si="2041"/>
        <v>0.04028414179</v>
      </c>
      <c r="Q2038" s="180">
        <f t="shared" si="2041"/>
        <v>0.04043731343</v>
      </c>
      <c r="R2038" s="180">
        <f t="shared" si="2041"/>
        <v>0.04105</v>
      </c>
      <c r="S2038" s="180">
        <f t="shared" si="2041"/>
        <v>0.04105</v>
      </c>
      <c r="T2038" s="181">
        <f t="shared" si="3"/>
        <v>5.36</v>
      </c>
      <c r="U2038" s="182">
        <f t="shared" si="4"/>
        <v>42936</v>
      </c>
      <c r="V2038" s="182">
        <f t="shared" si="5"/>
        <v>43028</v>
      </c>
      <c r="W2038" s="182">
        <f t="shared" si="6"/>
        <v>43120</v>
      </c>
      <c r="X2038" s="181">
        <f t="shared" si="7"/>
        <v>181</v>
      </c>
      <c r="Y2038" s="181">
        <f t="shared" si="8"/>
        <v>273</v>
      </c>
      <c r="Z2038" s="181">
        <f t="shared" si="9"/>
        <v>365</v>
      </c>
      <c r="AA2038" s="155"/>
      <c r="AB2038" s="9"/>
      <c r="AC2038" s="9"/>
      <c r="AD2038" s="9"/>
      <c r="AE2038" s="9"/>
      <c r="AF2038" s="9"/>
      <c r="AG2038" s="9"/>
      <c r="AH2038" s="9"/>
    </row>
    <row r="2039" ht="15.75" customHeight="1">
      <c r="A2039" s="177">
        <v>42754.0</v>
      </c>
      <c r="B2039" s="178">
        <v>5.08</v>
      </c>
      <c r="C2039" s="178">
        <v>5.16</v>
      </c>
      <c r="D2039" s="178">
        <v>5.18</v>
      </c>
      <c r="E2039" s="178">
        <v>5.22</v>
      </c>
      <c r="F2039" s="178">
        <v>5.26</v>
      </c>
      <c r="G2039" s="178">
        <v>5.3</v>
      </c>
      <c r="H2039" s="178">
        <v>5.35</v>
      </c>
      <c r="I2039" s="178">
        <v>5.38</v>
      </c>
      <c r="J2039" s="178">
        <v>5.4</v>
      </c>
      <c r="K2039" s="179">
        <f>MAX(0,((T2039*(365/365))-VLOOKUP(A2039,VBMA!$A:$D,4,0))  /  (T2039* (365/365)   ))</f>
        <v>0.2232902033</v>
      </c>
      <c r="L2039" s="180">
        <f t="shared" ref="L2039:S2039" si="2042">(B2039*(1-$K2039) * (365/365))/100</f>
        <v>0.03945685767</v>
      </c>
      <c r="M2039" s="180">
        <f t="shared" si="2042"/>
        <v>0.04007822551</v>
      </c>
      <c r="N2039" s="180">
        <f t="shared" si="2042"/>
        <v>0.04023356747</v>
      </c>
      <c r="O2039" s="180">
        <f t="shared" si="2042"/>
        <v>0.04054425139</v>
      </c>
      <c r="P2039" s="180">
        <f t="shared" si="2042"/>
        <v>0.0408549353</v>
      </c>
      <c r="Q2039" s="180">
        <f t="shared" si="2042"/>
        <v>0.04116561922</v>
      </c>
      <c r="R2039" s="180">
        <f t="shared" si="2042"/>
        <v>0.04155397412</v>
      </c>
      <c r="S2039" s="180">
        <f t="shared" si="2042"/>
        <v>0.04178698706</v>
      </c>
      <c r="T2039" s="181">
        <f t="shared" si="3"/>
        <v>5.41</v>
      </c>
      <c r="U2039" s="182">
        <f t="shared" si="4"/>
        <v>42935</v>
      </c>
      <c r="V2039" s="182">
        <f t="shared" si="5"/>
        <v>43027</v>
      </c>
      <c r="W2039" s="182">
        <f t="shared" si="6"/>
        <v>43119</v>
      </c>
      <c r="X2039" s="181">
        <f t="shared" si="7"/>
        <v>181</v>
      </c>
      <c r="Y2039" s="181">
        <f t="shared" si="8"/>
        <v>273</v>
      </c>
      <c r="Z2039" s="181">
        <f t="shared" si="9"/>
        <v>365</v>
      </c>
      <c r="AA2039" s="155"/>
      <c r="AB2039" s="9"/>
      <c r="AC2039" s="9"/>
      <c r="AD2039" s="9"/>
      <c r="AE2039" s="9"/>
      <c r="AF2039" s="9"/>
      <c r="AG2039" s="9"/>
      <c r="AH2039" s="9"/>
    </row>
    <row r="2040" ht="15.75" customHeight="1">
      <c r="A2040" s="177">
        <v>42753.0</v>
      </c>
      <c r="B2040" s="178">
        <v>5.13</v>
      </c>
      <c r="C2040" s="178">
        <v>5.2</v>
      </c>
      <c r="D2040" s="178">
        <v>5.23</v>
      </c>
      <c r="E2040" s="178">
        <v>5.25</v>
      </c>
      <c r="F2040" s="178">
        <v>5.28</v>
      </c>
      <c r="G2040" s="178">
        <v>5.3</v>
      </c>
      <c r="H2040" s="178">
        <v>5.34</v>
      </c>
      <c r="I2040" s="178">
        <v>5.36</v>
      </c>
      <c r="J2040" s="178">
        <v>5.38</v>
      </c>
      <c r="K2040" s="179">
        <f>MAX(0,((T2040*(365/365))-VLOOKUP(A2040,VBMA!$A:$D,4,0))  /  (T2040* (365/365)   ))</f>
        <v>0.2176579926</v>
      </c>
      <c r="L2040" s="180">
        <f t="shared" ref="L2040:S2040" si="2043">(B2040*(1-$K2040) * (365/365))/100</f>
        <v>0.04013414498</v>
      </c>
      <c r="M2040" s="180">
        <f t="shared" si="2043"/>
        <v>0.04068178439</v>
      </c>
      <c r="N2040" s="180">
        <f t="shared" si="2043"/>
        <v>0.04091648699</v>
      </c>
      <c r="O2040" s="180">
        <f t="shared" si="2043"/>
        <v>0.04107295539</v>
      </c>
      <c r="P2040" s="180">
        <f t="shared" si="2043"/>
        <v>0.04130765799</v>
      </c>
      <c r="Q2040" s="180">
        <f t="shared" si="2043"/>
        <v>0.04146412639</v>
      </c>
      <c r="R2040" s="180">
        <f t="shared" si="2043"/>
        <v>0.0417770632</v>
      </c>
      <c r="S2040" s="180">
        <f t="shared" si="2043"/>
        <v>0.0419335316</v>
      </c>
      <c r="T2040" s="181">
        <f t="shared" si="3"/>
        <v>5.38</v>
      </c>
      <c r="U2040" s="182">
        <f t="shared" si="4"/>
        <v>42934</v>
      </c>
      <c r="V2040" s="182">
        <f t="shared" si="5"/>
        <v>43026</v>
      </c>
      <c r="W2040" s="182">
        <f t="shared" si="6"/>
        <v>43118</v>
      </c>
      <c r="X2040" s="181">
        <f t="shared" si="7"/>
        <v>181</v>
      </c>
      <c r="Y2040" s="181">
        <f t="shared" si="8"/>
        <v>273</v>
      </c>
      <c r="Z2040" s="181">
        <f t="shared" si="9"/>
        <v>365</v>
      </c>
      <c r="AA2040" s="155"/>
      <c r="AB2040" s="9"/>
      <c r="AC2040" s="9"/>
      <c r="AD2040" s="9"/>
      <c r="AE2040" s="9"/>
      <c r="AF2040" s="9"/>
      <c r="AG2040" s="9"/>
      <c r="AH2040" s="9"/>
    </row>
    <row r="2041" ht="15.75" customHeight="1">
      <c r="A2041" s="177">
        <v>42752.0</v>
      </c>
      <c r="B2041" s="178">
        <v>5.16</v>
      </c>
      <c r="C2041" s="178">
        <v>5.22</v>
      </c>
      <c r="D2041" s="178">
        <v>5.26</v>
      </c>
      <c r="E2041" s="178">
        <v>5.26</v>
      </c>
      <c r="F2041" s="178">
        <v>5.28</v>
      </c>
      <c r="G2041" s="178">
        <v>5.28</v>
      </c>
      <c r="H2041" s="178">
        <v>5.32</v>
      </c>
      <c r="I2041" s="178">
        <v>5.34</v>
      </c>
      <c r="J2041" s="178">
        <v>5.36</v>
      </c>
      <c r="K2041" s="179">
        <f>MAX(0,((T2041*(365/365))-VLOOKUP(A2041,VBMA!$A:$D,4,0))  /  (T2041* (365/365)   ))</f>
        <v>0.2166044776</v>
      </c>
      <c r="L2041" s="180">
        <f t="shared" ref="L2041:S2041" si="2044">(B2041*(1-$K2041) * (365/365))/100</f>
        <v>0.04042320896</v>
      </c>
      <c r="M2041" s="180">
        <f t="shared" si="2044"/>
        <v>0.04089324627</v>
      </c>
      <c r="N2041" s="180">
        <f t="shared" si="2044"/>
        <v>0.04120660448</v>
      </c>
      <c r="O2041" s="180">
        <f t="shared" si="2044"/>
        <v>0.04120660448</v>
      </c>
      <c r="P2041" s="180">
        <f t="shared" si="2044"/>
        <v>0.04136328358</v>
      </c>
      <c r="Q2041" s="180">
        <f t="shared" si="2044"/>
        <v>0.04136328358</v>
      </c>
      <c r="R2041" s="180">
        <f t="shared" si="2044"/>
        <v>0.04167664179</v>
      </c>
      <c r="S2041" s="180">
        <f t="shared" si="2044"/>
        <v>0.0418333209</v>
      </c>
      <c r="T2041" s="181">
        <f t="shared" si="3"/>
        <v>5.36</v>
      </c>
      <c r="U2041" s="182">
        <f t="shared" si="4"/>
        <v>42933</v>
      </c>
      <c r="V2041" s="182">
        <f t="shared" si="5"/>
        <v>43025</v>
      </c>
      <c r="W2041" s="182">
        <f t="shared" si="6"/>
        <v>43117</v>
      </c>
      <c r="X2041" s="181">
        <f t="shared" si="7"/>
        <v>181</v>
      </c>
      <c r="Y2041" s="181">
        <f t="shared" si="8"/>
        <v>273</v>
      </c>
      <c r="Z2041" s="181">
        <f t="shared" si="9"/>
        <v>365</v>
      </c>
      <c r="AA2041" s="155"/>
      <c r="AB2041" s="9"/>
      <c r="AC2041" s="9"/>
      <c r="AD2041" s="9"/>
      <c r="AE2041" s="9"/>
      <c r="AF2041" s="9"/>
      <c r="AG2041" s="9"/>
      <c r="AH2041" s="9"/>
    </row>
    <row r="2042" ht="15.75" customHeight="1">
      <c r="A2042" s="177">
        <v>42751.0</v>
      </c>
      <c r="B2042" s="178">
        <v>5.06</v>
      </c>
      <c r="C2042" s="178">
        <v>5.14</v>
      </c>
      <c r="D2042" s="178">
        <v>5.16</v>
      </c>
      <c r="E2042" s="178">
        <v>5.22</v>
      </c>
      <c r="F2042" s="178">
        <v>5.26</v>
      </c>
      <c r="G2042" s="178">
        <v>5.3</v>
      </c>
      <c r="H2042" s="178">
        <v>5.33</v>
      </c>
      <c r="I2042" s="178">
        <v>5.35</v>
      </c>
      <c r="J2042" s="178">
        <v>5.38</v>
      </c>
      <c r="K2042" s="179">
        <f>MAX(0,((T2042*(365/365))-VLOOKUP(A2042,VBMA!$A:$D,4,0))  /  (T2042* (365/365)   ))</f>
        <v>0.2201117318</v>
      </c>
      <c r="L2042" s="180">
        <f t="shared" ref="L2042:S2042" si="2045">(B2042*(1-$K2042) * (365/365))/100</f>
        <v>0.03946234637</v>
      </c>
      <c r="M2042" s="180">
        <f t="shared" si="2045"/>
        <v>0.04008625698</v>
      </c>
      <c r="N2042" s="180">
        <f t="shared" si="2045"/>
        <v>0.04024223464</v>
      </c>
      <c r="O2042" s="180">
        <f t="shared" si="2045"/>
        <v>0.0407101676</v>
      </c>
      <c r="P2042" s="180">
        <f t="shared" si="2045"/>
        <v>0.04102212291</v>
      </c>
      <c r="Q2042" s="180">
        <f t="shared" si="2045"/>
        <v>0.04133407821</v>
      </c>
      <c r="R2042" s="180">
        <f t="shared" si="2045"/>
        <v>0.04156804469</v>
      </c>
      <c r="S2042" s="180">
        <f t="shared" si="2045"/>
        <v>0.04172402235</v>
      </c>
      <c r="T2042" s="181">
        <f t="shared" si="3"/>
        <v>5.37</v>
      </c>
      <c r="U2042" s="182">
        <f t="shared" si="4"/>
        <v>42932</v>
      </c>
      <c r="V2042" s="182">
        <f t="shared" si="5"/>
        <v>43024</v>
      </c>
      <c r="W2042" s="182">
        <f t="shared" si="6"/>
        <v>43116</v>
      </c>
      <c r="X2042" s="181">
        <f t="shared" si="7"/>
        <v>181</v>
      </c>
      <c r="Y2042" s="181">
        <f t="shared" si="8"/>
        <v>273</v>
      </c>
      <c r="Z2042" s="181">
        <f t="shared" si="9"/>
        <v>365</v>
      </c>
      <c r="AA2042" s="155"/>
      <c r="AB2042" s="9"/>
      <c r="AC2042" s="9"/>
      <c r="AD2042" s="9"/>
      <c r="AE2042" s="9"/>
      <c r="AF2042" s="9"/>
      <c r="AG2042" s="9"/>
      <c r="AH2042" s="9"/>
    </row>
    <row r="2043" ht="15.75" customHeight="1">
      <c r="A2043" s="177">
        <v>42748.0</v>
      </c>
      <c r="B2043" s="178">
        <v>4.88</v>
      </c>
      <c r="C2043" s="178">
        <v>4.96</v>
      </c>
      <c r="D2043" s="178">
        <v>5.04</v>
      </c>
      <c r="E2043" s="178">
        <v>5.16</v>
      </c>
      <c r="F2043" s="178">
        <v>5.26</v>
      </c>
      <c r="G2043" s="178">
        <v>5.3</v>
      </c>
      <c r="H2043" s="178">
        <v>5.35</v>
      </c>
      <c r="I2043" s="178">
        <v>5.38</v>
      </c>
      <c r="J2043" s="178">
        <v>5.43</v>
      </c>
      <c r="K2043" s="179">
        <f>MAX(0,((T2043*(365/365))-VLOOKUP(A2043,VBMA!$A:$D,4,0))  /  (T2043* (365/365)   ))</f>
        <v>0.2310536044</v>
      </c>
      <c r="L2043" s="180">
        <f t="shared" ref="L2043:S2043" si="2046">(B2043*(1-$K2043) * (365/365))/100</f>
        <v>0.0375245841</v>
      </c>
      <c r="M2043" s="180">
        <f t="shared" si="2046"/>
        <v>0.03813974122</v>
      </c>
      <c r="N2043" s="180">
        <f t="shared" si="2046"/>
        <v>0.03875489834</v>
      </c>
      <c r="O2043" s="180">
        <f t="shared" si="2046"/>
        <v>0.03967763401</v>
      </c>
      <c r="P2043" s="180">
        <f t="shared" si="2046"/>
        <v>0.04044658041</v>
      </c>
      <c r="Q2043" s="180">
        <f t="shared" si="2046"/>
        <v>0.04075415896</v>
      </c>
      <c r="R2043" s="180">
        <f t="shared" si="2046"/>
        <v>0.04113863216</v>
      </c>
      <c r="S2043" s="180">
        <f t="shared" si="2046"/>
        <v>0.04136931608</v>
      </c>
      <c r="T2043" s="181">
        <f t="shared" si="3"/>
        <v>5.41</v>
      </c>
      <c r="U2043" s="182">
        <f t="shared" si="4"/>
        <v>42929</v>
      </c>
      <c r="V2043" s="182">
        <f t="shared" si="5"/>
        <v>43021</v>
      </c>
      <c r="W2043" s="182">
        <f t="shared" si="6"/>
        <v>43113</v>
      </c>
      <c r="X2043" s="181">
        <f t="shared" si="7"/>
        <v>181</v>
      </c>
      <c r="Y2043" s="181">
        <f t="shared" si="8"/>
        <v>273</v>
      </c>
      <c r="Z2043" s="181">
        <f t="shared" si="9"/>
        <v>365</v>
      </c>
      <c r="AA2043" s="155"/>
      <c r="AB2043" s="9"/>
      <c r="AC2043" s="9"/>
      <c r="AD2043" s="9"/>
      <c r="AE2043" s="9"/>
      <c r="AF2043" s="9"/>
      <c r="AG2043" s="9"/>
      <c r="AH2043" s="9"/>
    </row>
    <row r="2044" ht="15.75" customHeight="1">
      <c r="A2044" s="177">
        <v>42747.0</v>
      </c>
      <c r="B2044" s="178">
        <v>4.88</v>
      </c>
      <c r="C2044" s="178">
        <v>4.93</v>
      </c>
      <c r="D2044" s="178">
        <v>5.0</v>
      </c>
      <c r="E2044" s="178">
        <v>5.2</v>
      </c>
      <c r="F2044" s="178">
        <v>5.25</v>
      </c>
      <c r="G2044" s="178">
        <v>5.28</v>
      </c>
      <c r="H2044" s="178">
        <v>5.28</v>
      </c>
      <c r="I2044" s="178">
        <v>5.3</v>
      </c>
      <c r="J2044" s="178">
        <v>5.33</v>
      </c>
      <c r="K2044" s="179">
        <f>MAX(0,((T2044*(365/365))-VLOOKUP(A2044,VBMA!$A:$D,4,0))  /  (T2044* (365/365)   ))</f>
        <v>0.2171052632</v>
      </c>
      <c r="L2044" s="180">
        <f t="shared" ref="L2044:S2044" si="2047">(B2044*(1-$K2044) * (365/365))/100</f>
        <v>0.03820526316</v>
      </c>
      <c r="M2044" s="180">
        <f t="shared" si="2047"/>
        <v>0.03859671053</v>
      </c>
      <c r="N2044" s="180">
        <f t="shared" si="2047"/>
        <v>0.03914473684</v>
      </c>
      <c r="O2044" s="180">
        <f t="shared" si="2047"/>
        <v>0.04071052632</v>
      </c>
      <c r="P2044" s="180">
        <f t="shared" si="2047"/>
        <v>0.04110197368</v>
      </c>
      <c r="Q2044" s="180">
        <f t="shared" si="2047"/>
        <v>0.04133684211</v>
      </c>
      <c r="R2044" s="180">
        <f t="shared" si="2047"/>
        <v>0.04133684211</v>
      </c>
      <c r="S2044" s="180">
        <f t="shared" si="2047"/>
        <v>0.04149342105</v>
      </c>
      <c r="T2044" s="181">
        <f t="shared" si="3"/>
        <v>5.32</v>
      </c>
      <c r="U2044" s="182">
        <f t="shared" si="4"/>
        <v>42928</v>
      </c>
      <c r="V2044" s="182">
        <f t="shared" si="5"/>
        <v>43020</v>
      </c>
      <c r="W2044" s="182">
        <f t="shared" si="6"/>
        <v>43112</v>
      </c>
      <c r="X2044" s="181">
        <f t="shared" si="7"/>
        <v>181</v>
      </c>
      <c r="Y2044" s="181">
        <f t="shared" si="8"/>
        <v>273</v>
      </c>
      <c r="Z2044" s="181">
        <f t="shared" si="9"/>
        <v>365</v>
      </c>
      <c r="AA2044" s="155"/>
      <c r="AB2044" s="9"/>
      <c r="AC2044" s="9"/>
      <c r="AD2044" s="9"/>
      <c r="AE2044" s="9"/>
      <c r="AF2044" s="9"/>
      <c r="AG2044" s="9"/>
      <c r="AH2044" s="9"/>
    </row>
    <row r="2045" ht="15.75" customHeight="1">
      <c r="A2045" s="177">
        <v>42746.0</v>
      </c>
      <c r="B2045" s="178">
        <v>4.84</v>
      </c>
      <c r="C2045" s="178">
        <v>4.92</v>
      </c>
      <c r="D2045" s="178">
        <v>4.98</v>
      </c>
      <c r="E2045" s="178">
        <v>5.18</v>
      </c>
      <c r="F2045" s="178">
        <v>5.24</v>
      </c>
      <c r="G2045" s="178">
        <v>5.28</v>
      </c>
      <c r="H2045" s="178">
        <v>5.3</v>
      </c>
      <c r="I2045" s="178">
        <v>5.33</v>
      </c>
      <c r="J2045" s="178">
        <v>5.35</v>
      </c>
      <c r="K2045" s="179">
        <f>MAX(0,((T2045*(365/365))-VLOOKUP(A2045,VBMA!$A:$D,4,0))  /  (T2045* (365/365)   ))</f>
        <v>0.2160447761</v>
      </c>
      <c r="L2045" s="180">
        <f t="shared" ref="L2045:S2045" si="2048">(B2045*(1-$K2045) * (365/365))/100</f>
        <v>0.03794343284</v>
      </c>
      <c r="M2045" s="180">
        <f t="shared" si="2048"/>
        <v>0.03857059701</v>
      </c>
      <c r="N2045" s="180">
        <f t="shared" si="2048"/>
        <v>0.03904097015</v>
      </c>
      <c r="O2045" s="180">
        <f t="shared" si="2048"/>
        <v>0.0406088806</v>
      </c>
      <c r="P2045" s="180">
        <f t="shared" si="2048"/>
        <v>0.04107925373</v>
      </c>
      <c r="Q2045" s="180">
        <f t="shared" si="2048"/>
        <v>0.04139283582</v>
      </c>
      <c r="R2045" s="180">
        <f t="shared" si="2048"/>
        <v>0.04154962687</v>
      </c>
      <c r="S2045" s="180">
        <f t="shared" si="2048"/>
        <v>0.04178481343</v>
      </c>
      <c r="T2045" s="181">
        <f t="shared" si="3"/>
        <v>5.36</v>
      </c>
      <c r="U2045" s="182">
        <f t="shared" si="4"/>
        <v>42927</v>
      </c>
      <c r="V2045" s="182">
        <f t="shared" si="5"/>
        <v>43019</v>
      </c>
      <c r="W2045" s="182">
        <f t="shared" si="6"/>
        <v>43111</v>
      </c>
      <c r="X2045" s="181">
        <f t="shared" si="7"/>
        <v>181</v>
      </c>
      <c r="Y2045" s="181">
        <f t="shared" si="8"/>
        <v>273</v>
      </c>
      <c r="Z2045" s="181">
        <f t="shared" si="9"/>
        <v>365</v>
      </c>
      <c r="AA2045" s="155"/>
      <c r="AB2045" s="9"/>
      <c r="AC2045" s="9"/>
      <c r="AD2045" s="9"/>
      <c r="AE2045" s="9"/>
      <c r="AF2045" s="9"/>
      <c r="AG2045" s="9"/>
      <c r="AH2045" s="9"/>
    </row>
    <row r="2046" ht="15.75" customHeight="1">
      <c r="A2046" s="177">
        <v>42745.0</v>
      </c>
      <c r="B2046" s="178">
        <v>4.98</v>
      </c>
      <c r="C2046" s="178">
        <v>5.0</v>
      </c>
      <c r="D2046" s="178">
        <v>5.04</v>
      </c>
      <c r="E2046" s="178">
        <v>5.22</v>
      </c>
      <c r="F2046" s="178">
        <v>5.28</v>
      </c>
      <c r="G2046" s="178">
        <v>5.32</v>
      </c>
      <c r="H2046" s="178">
        <v>5.36</v>
      </c>
      <c r="I2046" s="178">
        <v>5.38</v>
      </c>
      <c r="J2046" s="178">
        <v>5.42</v>
      </c>
      <c r="K2046" s="179">
        <f>MAX(0,((T2046*(365/365))-VLOOKUP(A2046,VBMA!$A:$D,4,0))  /  (T2046* (365/365)   ))</f>
        <v>0.2140740741</v>
      </c>
      <c r="L2046" s="180">
        <f t="shared" ref="L2046:S2046" si="2049">(B2046*(1-$K2046) * (365/365))/100</f>
        <v>0.03913911111</v>
      </c>
      <c r="M2046" s="180">
        <f t="shared" si="2049"/>
        <v>0.0392962963</v>
      </c>
      <c r="N2046" s="180">
        <f t="shared" si="2049"/>
        <v>0.03961066667</v>
      </c>
      <c r="O2046" s="180">
        <f t="shared" si="2049"/>
        <v>0.04102533333</v>
      </c>
      <c r="P2046" s="180">
        <f t="shared" si="2049"/>
        <v>0.04149688889</v>
      </c>
      <c r="Q2046" s="180">
        <f t="shared" si="2049"/>
        <v>0.04181125926</v>
      </c>
      <c r="R2046" s="180">
        <f t="shared" si="2049"/>
        <v>0.04212562963</v>
      </c>
      <c r="S2046" s="180">
        <f t="shared" si="2049"/>
        <v>0.04228281481</v>
      </c>
      <c r="T2046" s="181">
        <f t="shared" si="3"/>
        <v>5.4</v>
      </c>
      <c r="U2046" s="182">
        <f t="shared" si="4"/>
        <v>42926</v>
      </c>
      <c r="V2046" s="182">
        <f t="shared" si="5"/>
        <v>43018</v>
      </c>
      <c r="W2046" s="182">
        <f t="shared" si="6"/>
        <v>43110</v>
      </c>
      <c r="X2046" s="181">
        <f t="shared" si="7"/>
        <v>181</v>
      </c>
      <c r="Y2046" s="181">
        <f t="shared" si="8"/>
        <v>273</v>
      </c>
      <c r="Z2046" s="181">
        <f t="shared" si="9"/>
        <v>365</v>
      </c>
      <c r="AA2046" s="155"/>
      <c r="AB2046" s="9"/>
      <c r="AC2046" s="9"/>
      <c r="AD2046" s="9"/>
      <c r="AE2046" s="9"/>
      <c r="AF2046" s="9"/>
      <c r="AG2046" s="9"/>
      <c r="AH2046" s="9"/>
    </row>
    <row r="2047" ht="15.75" customHeight="1">
      <c r="A2047" s="177">
        <v>42744.0</v>
      </c>
      <c r="B2047" s="178">
        <v>4.96</v>
      </c>
      <c r="C2047" s="178">
        <v>4.96</v>
      </c>
      <c r="D2047" s="178">
        <v>5.04</v>
      </c>
      <c r="E2047" s="178">
        <v>5.2</v>
      </c>
      <c r="F2047" s="178">
        <v>5.26</v>
      </c>
      <c r="G2047" s="178">
        <v>5.28</v>
      </c>
      <c r="H2047" s="178">
        <v>5.3</v>
      </c>
      <c r="I2047" s="178">
        <v>5.32</v>
      </c>
      <c r="J2047" s="178">
        <v>5.34</v>
      </c>
      <c r="K2047" s="179">
        <f>MAX(0,((T2047*(365/365))-VLOOKUP(A2047,VBMA!$A:$D,4,0))  /  (T2047* (365/365)   ))</f>
        <v>0.2033707865</v>
      </c>
      <c r="L2047" s="180">
        <f t="shared" ref="L2047:S2047" si="2050">(B2047*(1-$K2047) * (365/365))/100</f>
        <v>0.03951280899</v>
      </c>
      <c r="M2047" s="180">
        <f t="shared" si="2050"/>
        <v>0.03951280899</v>
      </c>
      <c r="N2047" s="180">
        <f t="shared" si="2050"/>
        <v>0.04015011236</v>
      </c>
      <c r="O2047" s="180">
        <f t="shared" si="2050"/>
        <v>0.0414247191</v>
      </c>
      <c r="P2047" s="180">
        <f t="shared" si="2050"/>
        <v>0.04190269663</v>
      </c>
      <c r="Q2047" s="180">
        <f t="shared" si="2050"/>
        <v>0.04206202247</v>
      </c>
      <c r="R2047" s="180">
        <f t="shared" si="2050"/>
        <v>0.04222134831</v>
      </c>
      <c r="S2047" s="180">
        <f t="shared" si="2050"/>
        <v>0.04238067416</v>
      </c>
      <c r="T2047" s="181">
        <f t="shared" si="3"/>
        <v>5.34</v>
      </c>
      <c r="U2047" s="182">
        <f t="shared" si="4"/>
        <v>42925</v>
      </c>
      <c r="V2047" s="182">
        <f t="shared" si="5"/>
        <v>43017</v>
      </c>
      <c r="W2047" s="182">
        <f t="shared" si="6"/>
        <v>43109</v>
      </c>
      <c r="X2047" s="181">
        <f t="shared" si="7"/>
        <v>181</v>
      </c>
      <c r="Y2047" s="181">
        <f t="shared" si="8"/>
        <v>273</v>
      </c>
      <c r="Z2047" s="181">
        <f t="shared" si="9"/>
        <v>365</v>
      </c>
      <c r="AA2047" s="155"/>
      <c r="AB2047" s="9"/>
      <c r="AC2047" s="9"/>
      <c r="AD2047" s="9"/>
      <c r="AE2047" s="9"/>
      <c r="AF2047" s="9"/>
      <c r="AG2047" s="9"/>
      <c r="AH2047" s="9"/>
    </row>
    <row r="2048" ht="15.75" customHeight="1">
      <c r="A2048" s="177">
        <v>42741.0</v>
      </c>
      <c r="B2048" s="178">
        <v>4.5</v>
      </c>
      <c r="C2048" s="178">
        <v>4.66</v>
      </c>
      <c r="D2048" s="178">
        <v>4.86</v>
      </c>
      <c r="E2048" s="178">
        <v>5.16</v>
      </c>
      <c r="F2048" s="178">
        <v>5.24</v>
      </c>
      <c r="G2048" s="178">
        <v>5.26</v>
      </c>
      <c r="H2048" s="178">
        <v>5.28</v>
      </c>
      <c r="I2048" s="178">
        <v>5.3</v>
      </c>
      <c r="J2048" s="178">
        <v>5.36</v>
      </c>
      <c r="K2048" s="179">
        <f>MAX(0,((T2048*(365/365))-VLOOKUP(A2048,VBMA!$A:$D,4,0))  /  (T2048* (365/365)   ))</f>
        <v>0.1994360902</v>
      </c>
      <c r="L2048" s="180">
        <f t="shared" ref="L2048:S2048" si="2051">(B2048*(1-$K2048) * (365/365))/100</f>
        <v>0.03602537594</v>
      </c>
      <c r="M2048" s="180">
        <f t="shared" si="2051"/>
        <v>0.0373062782</v>
      </c>
      <c r="N2048" s="180">
        <f t="shared" si="2051"/>
        <v>0.03890740602</v>
      </c>
      <c r="O2048" s="180">
        <f t="shared" si="2051"/>
        <v>0.04130909774</v>
      </c>
      <c r="P2048" s="180">
        <f t="shared" si="2051"/>
        <v>0.04194954887</v>
      </c>
      <c r="Q2048" s="180">
        <f t="shared" si="2051"/>
        <v>0.04210966165</v>
      </c>
      <c r="R2048" s="180">
        <f t="shared" si="2051"/>
        <v>0.04226977444</v>
      </c>
      <c r="S2048" s="180">
        <f t="shared" si="2051"/>
        <v>0.04242988722</v>
      </c>
      <c r="T2048" s="181">
        <f t="shared" si="3"/>
        <v>5.32</v>
      </c>
      <c r="U2048" s="182">
        <f t="shared" si="4"/>
        <v>42922</v>
      </c>
      <c r="V2048" s="182">
        <f t="shared" si="5"/>
        <v>43014</v>
      </c>
      <c r="W2048" s="182">
        <f t="shared" si="6"/>
        <v>43106</v>
      </c>
      <c r="X2048" s="181">
        <f t="shared" si="7"/>
        <v>181</v>
      </c>
      <c r="Y2048" s="181">
        <f t="shared" si="8"/>
        <v>273</v>
      </c>
      <c r="Z2048" s="181">
        <f t="shared" si="9"/>
        <v>365</v>
      </c>
      <c r="AA2048" s="155"/>
      <c r="AB2048" s="9"/>
      <c r="AC2048" s="9"/>
      <c r="AD2048" s="9"/>
      <c r="AE2048" s="9"/>
      <c r="AF2048" s="9"/>
      <c r="AG2048" s="9"/>
      <c r="AH2048" s="9"/>
    </row>
    <row r="2049" ht="15.75" customHeight="1">
      <c r="A2049" s="177">
        <v>42740.0</v>
      </c>
      <c r="B2049" s="178">
        <v>4.4</v>
      </c>
      <c r="C2049" s="178">
        <v>4.54</v>
      </c>
      <c r="D2049" s="178">
        <v>4.78</v>
      </c>
      <c r="E2049" s="178">
        <v>5.18</v>
      </c>
      <c r="F2049" s="178">
        <v>5.26</v>
      </c>
      <c r="G2049" s="178">
        <v>5.26</v>
      </c>
      <c r="H2049" s="178">
        <v>5.34</v>
      </c>
      <c r="I2049" s="178">
        <v>5.34</v>
      </c>
      <c r="J2049" s="178">
        <v>5.36</v>
      </c>
      <c r="K2049" s="179">
        <f>MAX(0,((T2049*(365/365))-VLOOKUP(A2049,VBMA!$A:$D,4,0))  /  (T2049* (365/365)   ))</f>
        <v>0.1945692884</v>
      </c>
      <c r="L2049" s="180">
        <f t="shared" ref="L2049:S2049" si="2052">(B2049*(1-$K2049) * (365/365))/100</f>
        <v>0.03543895131</v>
      </c>
      <c r="M2049" s="180">
        <f t="shared" si="2052"/>
        <v>0.03656655431</v>
      </c>
      <c r="N2049" s="180">
        <f t="shared" si="2052"/>
        <v>0.03849958801</v>
      </c>
      <c r="O2049" s="180">
        <f t="shared" si="2052"/>
        <v>0.04172131086</v>
      </c>
      <c r="P2049" s="180">
        <f t="shared" si="2052"/>
        <v>0.04236565543</v>
      </c>
      <c r="Q2049" s="180">
        <f t="shared" si="2052"/>
        <v>0.04236565543</v>
      </c>
      <c r="R2049" s="180">
        <f t="shared" si="2052"/>
        <v>0.04301</v>
      </c>
      <c r="S2049" s="180">
        <f t="shared" si="2052"/>
        <v>0.04301</v>
      </c>
      <c r="T2049" s="181">
        <f t="shared" si="3"/>
        <v>5.34</v>
      </c>
      <c r="U2049" s="182">
        <f t="shared" si="4"/>
        <v>42921</v>
      </c>
      <c r="V2049" s="182">
        <f t="shared" si="5"/>
        <v>43013</v>
      </c>
      <c r="W2049" s="182">
        <f t="shared" si="6"/>
        <v>43105</v>
      </c>
      <c r="X2049" s="181">
        <f t="shared" si="7"/>
        <v>181</v>
      </c>
      <c r="Y2049" s="181">
        <f t="shared" si="8"/>
        <v>273</v>
      </c>
      <c r="Z2049" s="181">
        <f t="shared" si="9"/>
        <v>365</v>
      </c>
      <c r="AA2049" s="155"/>
      <c r="AB2049" s="9"/>
      <c r="AC2049" s="9"/>
      <c r="AD2049" s="9"/>
      <c r="AE2049" s="9"/>
      <c r="AF2049" s="9"/>
      <c r="AG2049" s="9"/>
      <c r="AH2049" s="9"/>
    </row>
    <row r="2050" ht="15.75" customHeight="1">
      <c r="A2050" s="177">
        <v>42739.0</v>
      </c>
      <c r="B2050" s="178">
        <v>4.48</v>
      </c>
      <c r="C2050" s="178">
        <v>4.58</v>
      </c>
      <c r="D2050" s="178">
        <v>4.82</v>
      </c>
      <c r="E2050" s="178">
        <v>5.16</v>
      </c>
      <c r="F2050" s="178">
        <v>5.26</v>
      </c>
      <c r="G2050" s="178">
        <v>5.26</v>
      </c>
      <c r="H2050" s="178">
        <v>5.3</v>
      </c>
      <c r="I2050" s="178">
        <v>5.3</v>
      </c>
      <c r="J2050" s="178">
        <v>5.34</v>
      </c>
      <c r="K2050" s="179">
        <f>MAX(0,((T2050*(365/365))-VLOOKUP(A2050,VBMA!$A:$D,4,0))  /  (T2050* (365/365)   ))</f>
        <v>0.1824528302</v>
      </c>
      <c r="L2050" s="180">
        <f t="shared" ref="L2050:S2050" si="2053">(B2050*(1-$K2050) * (365/365))/100</f>
        <v>0.03662611321</v>
      </c>
      <c r="M2050" s="180">
        <f t="shared" si="2053"/>
        <v>0.03744366038</v>
      </c>
      <c r="N2050" s="180">
        <f t="shared" si="2053"/>
        <v>0.03940577358</v>
      </c>
      <c r="O2050" s="180">
        <f t="shared" si="2053"/>
        <v>0.04218543396</v>
      </c>
      <c r="P2050" s="180">
        <f t="shared" si="2053"/>
        <v>0.04300298113</v>
      </c>
      <c r="Q2050" s="180">
        <f t="shared" si="2053"/>
        <v>0.04300298113</v>
      </c>
      <c r="R2050" s="180">
        <f t="shared" si="2053"/>
        <v>0.04333</v>
      </c>
      <c r="S2050" s="180">
        <f t="shared" si="2053"/>
        <v>0.04333</v>
      </c>
      <c r="T2050" s="181">
        <f t="shared" si="3"/>
        <v>5.3</v>
      </c>
      <c r="U2050" s="182">
        <f t="shared" si="4"/>
        <v>42920</v>
      </c>
      <c r="V2050" s="182">
        <f t="shared" si="5"/>
        <v>43012</v>
      </c>
      <c r="W2050" s="182">
        <f t="shared" si="6"/>
        <v>43104</v>
      </c>
      <c r="X2050" s="181">
        <f t="shared" si="7"/>
        <v>181</v>
      </c>
      <c r="Y2050" s="181">
        <f t="shared" si="8"/>
        <v>273</v>
      </c>
      <c r="Z2050" s="181">
        <f t="shared" si="9"/>
        <v>365</v>
      </c>
      <c r="AA2050" s="155"/>
      <c r="AB2050" s="9"/>
      <c r="AC2050" s="9"/>
      <c r="AD2050" s="9"/>
      <c r="AE2050" s="9"/>
      <c r="AF2050" s="9"/>
      <c r="AG2050" s="9"/>
      <c r="AH2050" s="9"/>
    </row>
    <row r="2051" ht="15.75" customHeight="1">
      <c r="A2051" s="177">
        <v>42738.0</v>
      </c>
      <c r="B2051" s="178">
        <v>4.6</v>
      </c>
      <c r="C2051" s="178">
        <v>4.7</v>
      </c>
      <c r="D2051" s="178">
        <v>4.88</v>
      </c>
      <c r="E2051" s="178">
        <v>5.18</v>
      </c>
      <c r="F2051" s="178">
        <v>5.25</v>
      </c>
      <c r="G2051" s="178">
        <v>5.25</v>
      </c>
      <c r="H2051" s="178">
        <v>5.35</v>
      </c>
      <c r="I2051" s="178">
        <v>5.35</v>
      </c>
      <c r="J2051" s="178">
        <v>5.38</v>
      </c>
      <c r="K2051" s="179">
        <f>MAX(0,((T2051*(365/365))-VLOOKUP(A2051,VBMA!$A:$D,4,0))  /  (T2051* (365/365)   ))</f>
        <v>0.1831775701</v>
      </c>
      <c r="L2051" s="180">
        <f t="shared" ref="L2051:S2051" si="2054">(B2051*(1-$K2051) * (365/365))/100</f>
        <v>0.03757383178</v>
      </c>
      <c r="M2051" s="180">
        <f t="shared" si="2054"/>
        <v>0.03839065421</v>
      </c>
      <c r="N2051" s="180">
        <f t="shared" si="2054"/>
        <v>0.03986093458</v>
      </c>
      <c r="O2051" s="180">
        <f t="shared" si="2054"/>
        <v>0.04231140187</v>
      </c>
      <c r="P2051" s="180">
        <f t="shared" si="2054"/>
        <v>0.04288317757</v>
      </c>
      <c r="Q2051" s="180">
        <f t="shared" si="2054"/>
        <v>0.04288317757</v>
      </c>
      <c r="R2051" s="180">
        <f t="shared" si="2054"/>
        <v>0.0437</v>
      </c>
      <c r="S2051" s="180">
        <f t="shared" si="2054"/>
        <v>0.0437</v>
      </c>
      <c r="T2051" s="181">
        <f t="shared" si="3"/>
        <v>5.35</v>
      </c>
      <c r="U2051" s="182">
        <f t="shared" si="4"/>
        <v>42919</v>
      </c>
      <c r="V2051" s="182">
        <f t="shared" si="5"/>
        <v>43011</v>
      </c>
      <c r="W2051" s="182">
        <f t="shared" si="6"/>
        <v>43103</v>
      </c>
      <c r="X2051" s="181">
        <f t="shared" si="7"/>
        <v>181</v>
      </c>
      <c r="Y2051" s="181">
        <f t="shared" si="8"/>
        <v>273</v>
      </c>
      <c r="Z2051" s="181">
        <f t="shared" si="9"/>
        <v>365</v>
      </c>
      <c r="AA2051" s="155"/>
      <c r="AB2051" s="9"/>
      <c r="AC2051" s="9"/>
      <c r="AD2051" s="9"/>
      <c r="AE2051" s="9"/>
      <c r="AF2051" s="9"/>
      <c r="AG2051" s="9"/>
      <c r="AH2051" s="9"/>
    </row>
    <row r="2052" ht="15.75" customHeight="1">
      <c r="A2052" s="177">
        <v>42735.0</v>
      </c>
      <c r="B2052" s="178">
        <v>3.9</v>
      </c>
      <c r="C2052" s="178">
        <v>4.6</v>
      </c>
      <c r="D2052" s="178">
        <v>4.8</v>
      </c>
      <c r="E2052" s="178">
        <v>5.15</v>
      </c>
      <c r="F2052" s="178">
        <v>5.23</v>
      </c>
      <c r="G2052" s="178">
        <v>5.25</v>
      </c>
      <c r="H2052" s="178">
        <v>5.38</v>
      </c>
      <c r="I2052" s="178">
        <v>5.38</v>
      </c>
      <c r="J2052" s="178">
        <v>5.4</v>
      </c>
      <c r="K2052" s="179" t="str">
        <f>MAX(0,((T2052*(365/365))-VLOOKUP(A2052,VBMA!$A:$D,4,0))  /  (T2052* (365/365)   ))</f>
        <v>#N/A</v>
      </c>
      <c r="L2052" s="180" t="str">
        <f t="shared" ref="L2052:S2052" si="2055">(B2052*(1-$K2052) * (365/365))/100</f>
        <v>#N/A</v>
      </c>
      <c r="M2052" s="180" t="str">
        <f t="shared" si="2055"/>
        <v>#N/A</v>
      </c>
      <c r="N2052" s="180" t="str">
        <f t="shared" si="2055"/>
        <v>#N/A</v>
      </c>
      <c r="O2052" s="180" t="str">
        <f t="shared" si="2055"/>
        <v>#N/A</v>
      </c>
      <c r="P2052" s="180" t="str">
        <f t="shared" si="2055"/>
        <v>#N/A</v>
      </c>
      <c r="Q2052" s="180" t="str">
        <f t="shared" si="2055"/>
        <v>#N/A</v>
      </c>
      <c r="R2052" s="180" t="str">
        <f t="shared" si="2055"/>
        <v>#N/A</v>
      </c>
      <c r="S2052" s="180" t="str">
        <f t="shared" si="2055"/>
        <v>#N/A</v>
      </c>
      <c r="T2052" s="181">
        <f t="shared" si="3"/>
        <v>5.38</v>
      </c>
      <c r="U2052" s="182">
        <f t="shared" si="4"/>
        <v>42917</v>
      </c>
      <c r="V2052" s="182">
        <f t="shared" si="5"/>
        <v>43009</v>
      </c>
      <c r="W2052" s="182">
        <f t="shared" si="6"/>
        <v>43100</v>
      </c>
      <c r="X2052" s="181">
        <f t="shared" si="7"/>
        <v>182</v>
      </c>
      <c r="Y2052" s="181">
        <f t="shared" si="8"/>
        <v>274</v>
      </c>
      <c r="Z2052" s="181">
        <f t="shared" si="9"/>
        <v>365</v>
      </c>
      <c r="AA2052" s="155"/>
      <c r="AB2052" s="9"/>
      <c r="AC2052" s="9"/>
      <c r="AD2052" s="9"/>
      <c r="AE2052" s="9"/>
      <c r="AF2052" s="9"/>
      <c r="AG2052" s="9"/>
      <c r="AH2052" s="9"/>
    </row>
    <row r="2053" ht="15.75" customHeight="1">
      <c r="A2053" s="177">
        <v>42734.0</v>
      </c>
      <c r="B2053" s="178">
        <v>3.9</v>
      </c>
      <c r="C2053" s="178">
        <v>4.6</v>
      </c>
      <c r="D2053" s="178">
        <v>4.8</v>
      </c>
      <c r="E2053" s="178">
        <v>5.15</v>
      </c>
      <c r="F2053" s="178">
        <v>5.23</v>
      </c>
      <c r="G2053" s="178">
        <v>5.25</v>
      </c>
      <c r="H2053" s="178">
        <v>5.38</v>
      </c>
      <c r="I2053" s="178">
        <v>5.38</v>
      </c>
      <c r="J2053" s="178">
        <v>5.4</v>
      </c>
      <c r="K2053" s="179">
        <f>MAX(0,((T2053*(365/365))-VLOOKUP(A2053,VBMA!$A:$D,4,0))  /  (T2053* (365/365)   ))</f>
        <v>0.2323420074</v>
      </c>
      <c r="L2053" s="180">
        <f t="shared" ref="L2053:S2053" si="2056">(B2053*(1-$K2053) * (365/365))/100</f>
        <v>0.02993866171</v>
      </c>
      <c r="M2053" s="180">
        <f t="shared" si="2056"/>
        <v>0.03531226766</v>
      </c>
      <c r="N2053" s="180">
        <f t="shared" si="2056"/>
        <v>0.03684758364</v>
      </c>
      <c r="O2053" s="180">
        <f t="shared" si="2056"/>
        <v>0.03953438662</v>
      </c>
      <c r="P2053" s="180">
        <f t="shared" si="2056"/>
        <v>0.04014851301</v>
      </c>
      <c r="Q2053" s="180">
        <f t="shared" si="2056"/>
        <v>0.04030204461</v>
      </c>
      <c r="R2053" s="180">
        <f t="shared" si="2056"/>
        <v>0.0413</v>
      </c>
      <c r="S2053" s="180">
        <f t="shared" si="2056"/>
        <v>0.0413</v>
      </c>
      <c r="T2053" s="181">
        <f t="shared" si="3"/>
        <v>5.38</v>
      </c>
      <c r="U2053" s="182">
        <f t="shared" si="4"/>
        <v>42916</v>
      </c>
      <c r="V2053" s="182">
        <f t="shared" si="5"/>
        <v>43008</v>
      </c>
      <c r="W2053" s="182">
        <f t="shared" si="6"/>
        <v>43099</v>
      </c>
      <c r="X2053" s="181">
        <f t="shared" si="7"/>
        <v>182</v>
      </c>
      <c r="Y2053" s="181">
        <f t="shared" si="8"/>
        <v>274</v>
      </c>
      <c r="Z2053" s="181">
        <f t="shared" si="9"/>
        <v>365</v>
      </c>
      <c r="AA2053" s="155"/>
      <c r="AB2053" s="9"/>
      <c r="AC2053" s="9"/>
      <c r="AD2053" s="9"/>
      <c r="AE2053" s="9"/>
      <c r="AF2053" s="9"/>
      <c r="AG2053" s="9"/>
      <c r="AH2053" s="9"/>
    </row>
    <row r="2054" ht="15.75" customHeight="1">
      <c r="A2054" s="177">
        <v>42733.0</v>
      </c>
      <c r="B2054" s="178">
        <v>3.1</v>
      </c>
      <c r="C2054" s="178">
        <v>4.54</v>
      </c>
      <c r="D2054" s="178">
        <v>4.82</v>
      </c>
      <c r="E2054" s="178">
        <v>5.2</v>
      </c>
      <c r="F2054" s="178">
        <v>5.22</v>
      </c>
      <c r="G2054" s="178">
        <v>5.22</v>
      </c>
      <c r="H2054" s="178">
        <v>5.26</v>
      </c>
      <c r="I2054" s="178">
        <v>5.26</v>
      </c>
      <c r="J2054" s="178">
        <v>5.3</v>
      </c>
      <c r="K2054" s="179">
        <f>MAX(0,((T2054*(365/365))-VLOOKUP(A2054,VBMA!$A:$D,4,0))  /  (T2054* (365/365)   ))</f>
        <v>0.1863117871</v>
      </c>
      <c r="L2054" s="180">
        <f t="shared" ref="L2054:S2054" si="2057">(B2054*(1-$K2054) * (365/365))/100</f>
        <v>0.0252243346</v>
      </c>
      <c r="M2054" s="180">
        <f t="shared" si="2057"/>
        <v>0.03694144487</v>
      </c>
      <c r="N2054" s="180">
        <f t="shared" si="2057"/>
        <v>0.03921977186</v>
      </c>
      <c r="O2054" s="180">
        <f t="shared" si="2057"/>
        <v>0.04231178707</v>
      </c>
      <c r="P2054" s="180">
        <f t="shared" si="2057"/>
        <v>0.04247452471</v>
      </c>
      <c r="Q2054" s="180">
        <f t="shared" si="2057"/>
        <v>0.04247452471</v>
      </c>
      <c r="R2054" s="180">
        <f t="shared" si="2057"/>
        <v>0.0428</v>
      </c>
      <c r="S2054" s="180">
        <f t="shared" si="2057"/>
        <v>0.0428</v>
      </c>
      <c r="T2054" s="181">
        <f t="shared" si="3"/>
        <v>5.26</v>
      </c>
      <c r="U2054" s="182">
        <f t="shared" si="4"/>
        <v>42915</v>
      </c>
      <c r="V2054" s="182">
        <f t="shared" si="5"/>
        <v>43007</v>
      </c>
      <c r="W2054" s="182">
        <f t="shared" si="6"/>
        <v>43098</v>
      </c>
      <c r="X2054" s="181">
        <f t="shared" si="7"/>
        <v>182</v>
      </c>
      <c r="Y2054" s="181">
        <f t="shared" si="8"/>
        <v>274</v>
      </c>
      <c r="Z2054" s="181">
        <f t="shared" si="9"/>
        <v>365</v>
      </c>
      <c r="AA2054" s="155"/>
      <c r="AB2054" s="9"/>
      <c r="AC2054" s="9"/>
      <c r="AD2054" s="9"/>
      <c r="AE2054" s="9"/>
      <c r="AF2054" s="9"/>
      <c r="AG2054" s="9"/>
      <c r="AH2054" s="9"/>
    </row>
    <row r="2055" ht="15.75" customHeight="1">
      <c r="A2055" s="177">
        <v>42732.0</v>
      </c>
      <c r="B2055" s="178">
        <v>3.82</v>
      </c>
      <c r="C2055" s="178">
        <v>4.5</v>
      </c>
      <c r="D2055" s="178">
        <v>4.8</v>
      </c>
      <c r="E2055" s="178">
        <v>5.18</v>
      </c>
      <c r="F2055" s="178">
        <v>5.2</v>
      </c>
      <c r="G2055" s="178">
        <v>5.22</v>
      </c>
      <c r="H2055" s="178">
        <v>5.26</v>
      </c>
      <c r="I2055" s="178">
        <v>5.26</v>
      </c>
      <c r="J2055" s="178">
        <v>5.3</v>
      </c>
      <c r="K2055" s="179">
        <f>MAX(0,((T2055*(365/365))-VLOOKUP(A2055,VBMA!$A:$D,4,0))  /  (T2055* (365/365)   ))</f>
        <v>0.1844106464</v>
      </c>
      <c r="L2055" s="180">
        <f t="shared" ref="L2055:S2055" si="2058">(B2055*(1-$K2055) * (365/365))/100</f>
        <v>0.03115551331</v>
      </c>
      <c r="M2055" s="180">
        <f t="shared" si="2058"/>
        <v>0.03670152091</v>
      </c>
      <c r="N2055" s="180">
        <f t="shared" si="2058"/>
        <v>0.03914828897</v>
      </c>
      <c r="O2055" s="180">
        <f t="shared" si="2058"/>
        <v>0.04224752852</v>
      </c>
      <c r="P2055" s="180">
        <f t="shared" si="2058"/>
        <v>0.04241064639</v>
      </c>
      <c r="Q2055" s="180">
        <f t="shared" si="2058"/>
        <v>0.04257376426</v>
      </c>
      <c r="R2055" s="180">
        <f t="shared" si="2058"/>
        <v>0.0429</v>
      </c>
      <c r="S2055" s="180">
        <f t="shared" si="2058"/>
        <v>0.0429</v>
      </c>
      <c r="T2055" s="181">
        <f t="shared" si="3"/>
        <v>5.26</v>
      </c>
      <c r="U2055" s="182">
        <f t="shared" si="4"/>
        <v>42914</v>
      </c>
      <c r="V2055" s="182">
        <f t="shared" si="5"/>
        <v>43006</v>
      </c>
      <c r="W2055" s="182">
        <f t="shared" si="6"/>
        <v>43097</v>
      </c>
      <c r="X2055" s="181">
        <f t="shared" si="7"/>
        <v>182</v>
      </c>
      <c r="Y2055" s="181">
        <f t="shared" si="8"/>
        <v>274</v>
      </c>
      <c r="Z2055" s="181">
        <f t="shared" si="9"/>
        <v>365</v>
      </c>
      <c r="AA2055" s="155"/>
      <c r="AB2055" s="9"/>
      <c r="AC2055" s="9"/>
      <c r="AD2055" s="9"/>
      <c r="AE2055" s="9"/>
      <c r="AF2055" s="9"/>
      <c r="AG2055" s="9"/>
      <c r="AH2055" s="9"/>
    </row>
    <row r="2056" ht="15.75" customHeight="1">
      <c r="A2056" s="177">
        <v>42731.0</v>
      </c>
      <c r="B2056" s="178">
        <v>4.3</v>
      </c>
      <c r="C2056" s="178">
        <v>4.52</v>
      </c>
      <c r="D2056" s="178">
        <v>4.78</v>
      </c>
      <c r="E2056" s="178">
        <v>5.12</v>
      </c>
      <c r="F2056" s="178">
        <v>5.2</v>
      </c>
      <c r="G2056" s="178">
        <v>5.23</v>
      </c>
      <c r="H2056" s="178">
        <v>5.25</v>
      </c>
      <c r="I2056" s="178">
        <v>5.25</v>
      </c>
      <c r="J2056" s="178">
        <v>5.28</v>
      </c>
      <c r="K2056" s="179">
        <f>MAX(0,((T2056*(365/365))-VLOOKUP(A2056,VBMA!$A:$D,4,0))  /  (T2056* (365/365)   ))</f>
        <v>0.1527619048</v>
      </c>
      <c r="L2056" s="180">
        <f t="shared" ref="L2056:S2056" si="2059">(B2056*(1-$K2056) * (365/365))/100</f>
        <v>0.0364312381</v>
      </c>
      <c r="M2056" s="180">
        <f t="shared" si="2059"/>
        <v>0.0382951619</v>
      </c>
      <c r="N2056" s="180">
        <f t="shared" si="2059"/>
        <v>0.04049798095</v>
      </c>
      <c r="O2056" s="180">
        <f t="shared" si="2059"/>
        <v>0.04337859048</v>
      </c>
      <c r="P2056" s="180">
        <f t="shared" si="2059"/>
        <v>0.04405638095</v>
      </c>
      <c r="Q2056" s="180">
        <f t="shared" si="2059"/>
        <v>0.04431055238</v>
      </c>
      <c r="R2056" s="180">
        <f t="shared" si="2059"/>
        <v>0.04448</v>
      </c>
      <c r="S2056" s="180">
        <f t="shared" si="2059"/>
        <v>0.04448</v>
      </c>
      <c r="T2056" s="181">
        <f t="shared" si="3"/>
        <v>5.25</v>
      </c>
      <c r="U2056" s="182">
        <f t="shared" si="4"/>
        <v>42913</v>
      </c>
      <c r="V2056" s="182">
        <f t="shared" si="5"/>
        <v>43005</v>
      </c>
      <c r="W2056" s="182">
        <f t="shared" si="6"/>
        <v>43096</v>
      </c>
      <c r="X2056" s="181">
        <f t="shared" si="7"/>
        <v>182</v>
      </c>
      <c r="Y2056" s="181">
        <f t="shared" si="8"/>
        <v>274</v>
      </c>
      <c r="Z2056" s="181">
        <f t="shared" si="9"/>
        <v>365</v>
      </c>
      <c r="AA2056" s="155"/>
      <c r="AB2056" s="9"/>
      <c r="AC2056" s="9"/>
      <c r="AD2056" s="9"/>
      <c r="AE2056" s="9"/>
      <c r="AF2056" s="9"/>
      <c r="AG2056" s="9"/>
      <c r="AH2056" s="9"/>
    </row>
    <row r="2057" ht="15.75" customHeight="1">
      <c r="A2057" s="177">
        <v>42730.0</v>
      </c>
      <c r="B2057" s="178">
        <v>4.1</v>
      </c>
      <c r="C2057" s="178">
        <v>4.48</v>
      </c>
      <c r="D2057" s="178">
        <v>4.72</v>
      </c>
      <c r="E2057" s="178">
        <v>5.08</v>
      </c>
      <c r="F2057" s="178">
        <v>5.2</v>
      </c>
      <c r="G2057" s="178">
        <v>5.25</v>
      </c>
      <c r="H2057" s="178">
        <v>5.3</v>
      </c>
      <c r="I2057" s="178">
        <v>5.3</v>
      </c>
      <c r="J2057" s="178">
        <v>5.33</v>
      </c>
      <c r="K2057" s="179">
        <f>MAX(0,((T2057*(365/365))-VLOOKUP(A2057,VBMA!$A:$D,4,0))  /  (T2057* (365/365)   ))</f>
        <v>0.1783018868</v>
      </c>
      <c r="L2057" s="180">
        <f t="shared" ref="L2057:S2057" si="2060">(B2057*(1-$K2057) * (365/365))/100</f>
        <v>0.03368962264</v>
      </c>
      <c r="M2057" s="180">
        <f t="shared" si="2060"/>
        <v>0.03681207547</v>
      </c>
      <c r="N2057" s="180">
        <f t="shared" si="2060"/>
        <v>0.03878415094</v>
      </c>
      <c r="O2057" s="180">
        <f t="shared" si="2060"/>
        <v>0.04174226415</v>
      </c>
      <c r="P2057" s="180">
        <f t="shared" si="2060"/>
        <v>0.04272830189</v>
      </c>
      <c r="Q2057" s="180">
        <f t="shared" si="2060"/>
        <v>0.04313915094</v>
      </c>
      <c r="R2057" s="180">
        <f t="shared" si="2060"/>
        <v>0.04355</v>
      </c>
      <c r="S2057" s="180">
        <f t="shared" si="2060"/>
        <v>0.04355</v>
      </c>
      <c r="T2057" s="181">
        <f t="shared" si="3"/>
        <v>5.3</v>
      </c>
      <c r="U2057" s="182">
        <f t="shared" si="4"/>
        <v>42912</v>
      </c>
      <c r="V2057" s="182">
        <f t="shared" si="5"/>
        <v>43004</v>
      </c>
      <c r="W2057" s="182">
        <f t="shared" si="6"/>
        <v>43095</v>
      </c>
      <c r="X2057" s="181">
        <f t="shared" si="7"/>
        <v>182</v>
      </c>
      <c r="Y2057" s="181">
        <f t="shared" si="8"/>
        <v>274</v>
      </c>
      <c r="Z2057" s="181">
        <f t="shared" si="9"/>
        <v>365</v>
      </c>
      <c r="AA2057" s="155"/>
      <c r="AB2057" s="9"/>
      <c r="AC2057" s="9"/>
      <c r="AD2057" s="9"/>
      <c r="AE2057" s="9"/>
      <c r="AF2057" s="9"/>
      <c r="AG2057" s="9"/>
      <c r="AH2057" s="9"/>
    </row>
    <row r="2058" ht="15.75" customHeight="1">
      <c r="A2058" s="177">
        <v>42727.0</v>
      </c>
      <c r="B2058" s="178">
        <v>4.06</v>
      </c>
      <c r="C2058" s="178">
        <v>4.32</v>
      </c>
      <c r="D2058" s="178">
        <v>4.64</v>
      </c>
      <c r="E2058" s="178">
        <v>5.04</v>
      </c>
      <c r="F2058" s="178">
        <v>5.15</v>
      </c>
      <c r="G2058" s="178">
        <v>5.18</v>
      </c>
      <c r="H2058" s="178">
        <v>5.18</v>
      </c>
      <c r="I2058" s="178">
        <v>5.18</v>
      </c>
      <c r="J2058" s="178">
        <v>5.23</v>
      </c>
      <c r="K2058" s="179">
        <f>MAX(0,((T2058*(365/365))-VLOOKUP(A2058,VBMA!$A:$D,4,0))  /  (T2058* (365/365)   ))</f>
        <v>0.111969112</v>
      </c>
      <c r="L2058" s="180">
        <f t="shared" ref="L2058:S2058" si="2061">(B2058*(1-$K2058) * (365/365))/100</f>
        <v>0.03605405405</v>
      </c>
      <c r="M2058" s="180">
        <f t="shared" si="2061"/>
        <v>0.03836293436</v>
      </c>
      <c r="N2058" s="180">
        <f t="shared" si="2061"/>
        <v>0.0412046332</v>
      </c>
      <c r="O2058" s="180">
        <f t="shared" si="2061"/>
        <v>0.04475675676</v>
      </c>
      <c r="P2058" s="180">
        <f t="shared" si="2061"/>
        <v>0.04573359073</v>
      </c>
      <c r="Q2058" s="180">
        <f t="shared" si="2061"/>
        <v>0.046</v>
      </c>
      <c r="R2058" s="180">
        <f t="shared" si="2061"/>
        <v>0.046</v>
      </c>
      <c r="S2058" s="180">
        <f t="shared" si="2061"/>
        <v>0.046</v>
      </c>
      <c r="T2058" s="181">
        <f t="shared" si="3"/>
        <v>5.18</v>
      </c>
      <c r="U2058" s="182">
        <f t="shared" si="4"/>
        <v>42909</v>
      </c>
      <c r="V2058" s="182">
        <f t="shared" si="5"/>
        <v>43001</v>
      </c>
      <c r="W2058" s="182">
        <f t="shared" si="6"/>
        <v>43092</v>
      </c>
      <c r="X2058" s="181">
        <f t="shared" si="7"/>
        <v>182</v>
      </c>
      <c r="Y2058" s="181">
        <f t="shared" si="8"/>
        <v>274</v>
      </c>
      <c r="Z2058" s="181">
        <f t="shared" si="9"/>
        <v>365</v>
      </c>
      <c r="AA2058" s="155"/>
      <c r="AB2058" s="9"/>
      <c r="AC2058" s="9"/>
      <c r="AD2058" s="9"/>
      <c r="AE2058" s="9"/>
      <c r="AF2058" s="9"/>
      <c r="AG2058" s="9"/>
      <c r="AH2058" s="9"/>
    </row>
    <row r="2059" ht="15.75" customHeight="1">
      <c r="A2059" s="177">
        <v>42726.0</v>
      </c>
      <c r="B2059" s="178">
        <v>4.28</v>
      </c>
      <c r="C2059" s="178">
        <v>4.6</v>
      </c>
      <c r="D2059" s="178">
        <v>4.86</v>
      </c>
      <c r="E2059" s="178">
        <v>5.08</v>
      </c>
      <c r="F2059" s="178">
        <v>5.23</v>
      </c>
      <c r="G2059" s="178">
        <v>5.2</v>
      </c>
      <c r="H2059" s="178">
        <v>5.2</v>
      </c>
      <c r="I2059" s="178">
        <v>5.2</v>
      </c>
      <c r="J2059" s="178">
        <v>5.23</v>
      </c>
      <c r="K2059" s="179">
        <f>MAX(0,((T2059*(365/365))-VLOOKUP(A2059,VBMA!$A:$D,4,0))  /  (T2059* (365/365)   ))</f>
        <v>0.1163461538</v>
      </c>
      <c r="L2059" s="180">
        <f t="shared" ref="L2059:S2059" si="2062">(B2059*(1-$K2059) * (365/365))/100</f>
        <v>0.03782038462</v>
      </c>
      <c r="M2059" s="180">
        <f t="shared" si="2062"/>
        <v>0.04064807692</v>
      </c>
      <c r="N2059" s="180">
        <f t="shared" si="2062"/>
        <v>0.04294557692</v>
      </c>
      <c r="O2059" s="180">
        <f t="shared" si="2062"/>
        <v>0.04488961538</v>
      </c>
      <c r="P2059" s="180">
        <f t="shared" si="2062"/>
        <v>0.04621509615</v>
      </c>
      <c r="Q2059" s="180">
        <f t="shared" si="2062"/>
        <v>0.04595</v>
      </c>
      <c r="R2059" s="180">
        <f t="shared" si="2062"/>
        <v>0.04595</v>
      </c>
      <c r="S2059" s="180">
        <f t="shared" si="2062"/>
        <v>0.04595</v>
      </c>
      <c r="T2059" s="181">
        <f t="shared" si="3"/>
        <v>5.2</v>
      </c>
      <c r="U2059" s="182">
        <f t="shared" si="4"/>
        <v>42908</v>
      </c>
      <c r="V2059" s="182">
        <f t="shared" si="5"/>
        <v>43000</v>
      </c>
      <c r="W2059" s="182">
        <f t="shared" si="6"/>
        <v>43091</v>
      </c>
      <c r="X2059" s="181">
        <f t="shared" si="7"/>
        <v>182</v>
      </c>
      <c r="Y2059" s="181">
        <f t="shared" si="8"/>
        <v>274</v>
      </c>
      <c r="Z2059" s="181">
        <f t="shared" si="9"/>
        <v>365</v>
      </c>
      <c r="AA2059" s="155"/>
      <c r="AB2059" s="9"/>
      <c r="AC2059" s="9"/>
      <c r="AD2059" s="9"/>
      <c r="AE2059" s="9"/>
      <c r="AF2059" s="9"/>
      <c r="AG2059" s="9"/>
      <c r="AH2059" s="9"/>
    </row>
    <row r="2060" ht="15.75" customHeight="1">
      <c r="A2060" s="177">
        <v>42725.0</v>
      </c>
      <c r="B2060" s="178">
        <v>4.8</v>
      </c>
      <c r="C2060" s="178">
        <v>4.98</v>
      </c>
      <c r="D2060" s="178">
        <v>5.0</v>
      </c>
      <c r="E2060" s="178">
        <v>5.23</v>
      </c>
      <c r="F2060" s="178">
        <v>5.23</v>
      </c>
      <c r="G2060" s="178">
        <v>5.2</v>
      </c>
      <c r="H2060" s="178">
        <v>5.2</v>
      </c>
      <c r="I2060" s="178">
        <v>5.2</v>
      </c>
      <c r="J2060" s="178">
        <v>5.23</v>
      </c>
      <c r="K2060" s="179">
        <f>MAX(0,((T2060*(365/365))-VLOOKUP(A2060,VBMA!$A:$D,4,0))  /  (T2060* (365/365)   ))</f>
        <v>0.1125</v>
      </c>
      <c r="L2060" s="180">
        <f t="shared" ref="L2060:S2060" si="2063">(B2060*(1-$K2060) * (365/365))/100</f>
        <v>0.0426</v>
      </c>
      <c r="M2060" s="180">
        <f t="shared" si="2063"/>
        <v>0.0441975</v>
      </c>
      <c r="N2060" s="180">
        <f t="shared" si="2063"/>
        <v>0.044375</v>
      </c>
      <c r="O2060" s="180">
        <f t="shared" si="2063"/>
        <v>0.04641625</v>
      </c>
      <c r="P2060" s="180">
        <f t="shared" si="2063"/>
        <v>0.04641625</v>
      </c>
      <c r="Q2060" s="180">
        <f t="shared" si="2063"/>
        <v>0.04615</v>
      </c>
      <c r="R2060" s="180">
        <f t="shared" si="2063"/>
        <v>0.04615</v>
      </c>
      <c r="S2060" s="180">
        <f t="shared" si="2063"/>
        <v>0.04615</v>
      </c>
      <c r="T2060" s="181">
        <f t="shared" si="3"/>
        <v>5.2</v>
      </c>
      <c r="U2060" s="182">
        <f t="shared" si="4"/>
        <v>42907</v>
      </c>
      <c r="V2060" s="182">
        <f t="shared" si="5"/>
        <v>42999</v>
      </c>
      <c r="W2060" s="182">
        <f t="shared" si="6"/>
        <v>43090</v>
      </c>
      <c r="X2060" s="181">
        <f t="shared" si="7"/>
        <v>182</v>
      </c>
      <c r="Y2060" s="181">
        <f t="shared" si="8"/>
        <v>274</v>
      </c>
      <c r="Z2060" s="181">
        <f t="shared" si="9"/>
        <v>365</v>
      </c>
      <c r="AA2060" s="155"/>
      <c r="AB2060" s="9"/>
      <c r="AC2060" s="9"/>
      <c r="AD2060" s="9"/>
      <c r="AE2060" s="9"/>
      <c r="AF2060" s="9"/>
      <c r="AG2060" s="9"/>
      <c r="AH2060" s="9"/>
    </row>
    <row r="2061" ht="15.75" customHeight="1">
      <c r="A2061" s="177">
        <v>42724.0</v>
      </c>
      <c r="B2061" s="178">
        <v>4.85</v>
      </c>
      <c r="C2061" s="178">
        <v>5.0</v>
      </c>
      <c r="D2061" s="178">
        <v>5.0</v>
      </c>
      <c r="E2061" s="178">
        <v>5.2</v>
      </c>
      <c r="F2061" s="178">
        <v>5.22</v>
      </c>
      <c r="G2061" s="178">
        <v>5.24</v>
      </c>
      <c r="H2061" s="178">
        <v>5.26</v>
      </c>
      <c r="I2061" s="178">
        <v>5.26</v>
      </c>
      <c r="J2061" s="178">
        <v>5.28</v>
      </c>
      <c r="K2061" s="179">
        <f>MAX(0,((T2061*(365/365))-VLOOKUP(A2061,VBMA!$A:$D,4,0))  /  (T2061* (365/365)   ))</f>
        <v>0.1235741445</v>
      </c>
      <c r="L2061" s="180">
        <f t="shared" ref="L2061:S2061" si="2064">(B2061*(1-$K2061) * (365/365))/100</f>
        <v>0.04250665399</v>
      </c>
      <c r="M2061" s="180">
        <f t="shared" si="2064"/>
        <v>0.04382129278</v>
      </c>
      <c r="N2061" s="180">
        <f t="shared" si="2064"/>
        <v>0.04382129278</v>
      </c>
      <c r="O2061" s="180">
        <f t="shared" si="2064"/>
        <v>0.04557414449</v>
      </c>
      <c r="P2061" s="180">
        <f t="shared" si="2064"/>
        <v>0.04574942966</v>
      </c>
      <c r="Q2061" s="180">
        <f t="shared" si="2064"/>
        <v>0.04592471483</v>
      </c>
      <c r="R2061" s="180">
        <f t="shared" si="2064"/>
        <v>0.0461</v>
      </c>
      <c r="S2061" s="180">
        <f t="shared" si="2064"/>
        <v>0.0461</v>
      </c>
      <c r="T2061" s="181">
        <f t="shared" si="3"/>
        <v>5.26</v>
      </c>
      <c r="U2061" s="182">
        <f t="shared" si="4"/>
        <v>42906</v>
      </c>
      <c r="V2061" s="182">
        <f t="shared" si="5"/>
        <v>42998</v>
      </c>
      <c r="W2061" s="182">
        <f t="shared" si="6"/>
        <v>43089</v>
      </c>
      <c r="X2061" s="181">
        <f t="shared" si="7"/>
        <v>182</v>
      </c>
      <c r="Y2061" s="181">
        <f t="shared" si="8"/>
        <v>274</v>
      </c>
      <c r="Z2061" s="181">
        <f t="shared" si="9"/>
        <v>365</v>
      </c>
      <c r="AA2061" s="155"/>
      <c r="AB2061" s="9"/>
      <c r="AC2061" s="9"/>
      <c r="AD2061" s="9"/>
      <c r="AE2061" s="9"/>
      <c r="AF2061" s="9"/>
      <c r="AG2061" s="9"/>
      <c r="AH2061" s="9"/>
    </row>
    <row r="2062" ht="15.75" customHeight="1">
      <c r="A2062" s="177">
        <v>42723.0</v>
      </c>
      <c r="B2062" s="178">
        <v>4.98</v>
      </c>
      <c r="C2062" s="178">
        <v>5.0</v>
      </c>
      <c r="D2062" s="178">
        <v>5.03</v>
      </c>
      <c r="E2062" s="178">
        <v>5.18</v>
      </c>
      <c r="F2062" s="178">
        <v>5.22</v>
      </c>
      <c r="G2062" s="178">
        <v>5.26</v>
      </c>
      <c r="H2062" s="178">
        <v>5.24</v>
      </c>
      <c r="I2062" s="178">
        <v>5.26</v>
      </c>
      <c r="J2062" s="178">
        <v>5.28</v>
      </c>
      <c r="K2062" s="179">
        <f>MAX(0,((T2062*(365/365))-VLOOKUP(A2062,VBMA!$A:$D,4,0))  /  (T2062* (365/365)   ))</f>
        <v>0.1287520072</v>
      </c>
      <c r="L2062" s="180">
        <f t="shared" ref="L2062:S2062" si="2065">(B2062*(1-$K2062) * (365/365))/100</f>
        <v>0.04338815004</v>
      </c>
      <c r="M2062" s="180">
        <f t="shared" si="2065"/>
        <v>0.04356239964</v>
      </c>
      <c r="N2062" s="180">
        <f t="shared" si="2065"/>
        <v>0.04382377404</v>
      </c>
      <c r="O2062" s="180">
        <f t="shared" si="2065"/>
        <v>0.04513064602</v>
      </c>
      <c r="P2062" s="180">
        <f t="shared" si="2065"/>
        <v>0.04547914522</v>
      </c>
      <c r="Q2062" s="180">
        <f t="shared" si="2065"/>
        <v>0.04582764442</v>
      </c>
      <c r="R2062" s="180">
        <f t="shared" si="2065"/>
        <v>0.04565339482</v>
      </c>
      <c r="S2062" s="180">
        <f t="shared" si="2065"/>
        <v>0.04582764442</v>
      </c>
      <c r="T2062" s="181">
        <f t="shared" si="3"/>
        <v>5.279782609</v>
      </c>
      <c r="U2062" s="182">
        <f t="shared" si="4"/>
        <v>42905</v>
      </c>
      <c r="V2062" s="182">
        <f t="shared" si="5"/>
        <v>42997</v>
      </c>
      <c r="W2062" s="182">
        <f t="shared" si="6"/>
        <v>43088</v>
      </c>
      <c r="X2062" s="181">
        <f t="shared" si="7"/>
        <v>182</v>
      </c>
      <c r="Y2062" s="181">
        <f t="shared" si="8"/>
        <v>274</v>
      </c>
      <c r="Z2062" s="181">
        <f t="shared" si="9"/>
        <v>365</v>
      </c>
      <c r="AA2062" s="155"/>
      <c r="AB2062" s="9"/>
      <c r="AC2062" s="9"/>
      <c r="AD2062" s="9"/>
      <c r="AE2062" s="9"/>
      <c r="AF2062" s="9"/>
      <c r="AG2062" s="9"/>
      <c r="AH2062" s="9"/>
    </row>
    <row r="2063" ht="15.75" customHeight="1">
      <c r="A2063" s="177">
        <v>42720.0</v>
      </c>
      <c r="B2063" s="178">
        <v>4.92</v>
      </c>
      <c r="C2063" s="178">
        <v>5.0</v>
      </c>
      <c r="D2063" s="178">
        <v>5.04</v>
      </c>
      <c r="E2063" s="178">
        <v>5.22</v>
      </c>
      <c r="F2063" s="178">
        <v>5.23</v>
      </c>
      <c r="G2063" s="178">
        <v>5.25</v>
      </c>
      <c r="H2063" s="178">
        <v>5.28</v>
      </c>
      <c r="I2063" s="178">
        <v>5.3</v>
      </c>
      <c r="J2063" s="178">
        <v>5.33</v>
      </c>
      <c r="K2063" s="179">
        <f>MAX(0,((T2063*(365/365))-VLOOKUP(A2063,VBMA!$A:$D,4,0))  /  (T2063* (365/365)   ))</f>
        <v>0.142822116</v>
      </c>
      <c r="L2063" s="180">
        <f t="shared" ref="L2063:S2063" si="2066">(B2063*(1-$K2063) * (365/365))/100</f>
        <v>0.04217315189</v>
      </c>
      <c r="M2063" s="180">
        <f t="shared" si="2066"/>
        <v>0.0428588942</v>
      </c>
      <c r="N2063" s="180">
        <f t="shared" si="2066"/>
        <v>0.04320176535</v>
      </c>
      <c r="O2063" s="180">
        <f t="shared" si="2066"/>
        <v>0.04474468555</v>
      </c>
      <c r="P2063" s="180">
        <f t="shared" si="2066"/>
        <v>0.04483040333</v>
      </c>
      <c r="Q2063" s="180">
        <f t="shared" si="2066"/>
        <v>0.04500183891</v>
      </c>
      <c r="R2063" s="180">
        <f t="shared" si="2066"/>
        <v>0.04525899228</v>
      </c>
      <c r="S2063" s="180">
        <f t="shared" si="2066"/>
        <v>0.04543042785</v>
      </c>
      <c r="T2063" s="181">
        <f t="shared" si="3"/>
        <v>5.319782609</v>
      </c>
      <c r="U2063" s="182">
        <f t="shared" si="4"/>
        <v>42902</v>
      </c>
      <c r="V2063" s="182">
        <f t="shared" si="5"/>
        <v>42994</v>
      </c>
      <c r="W2063" s="182">
        <f t="shared" si="6"/>
        <v>43085</v>
      </c>
      <c r="X2063" s="181">
        <f t="shared" si="7"/>
        <v>182</v>
      </c>
      <c r="Y2063" s="181">
        <f t="shared" si="8"/>
        <v>274</v>
      </c>
      <c r="Z2063" s="181">
        <f t="shared" si="9"/>
        <v>365</v>
      </c>
      <c r="AA2063" s="155"/>
      <c r="AB2063" s="9"/>
      <c r="AC2063" s="9"/>
      <c r="AD2063" s="9"/>
      <c r="AE2063" s="9"/>
      <c r="AF2063" s="9"/>
      <c r="AG2063" s="9"/>
      <c r="AH2063" s="9"/>
    </row>
    <row r="2064" ht="15.75" customHeight="1">
      <c r="A2064" s="177">
        <v>42719.0</v>
      </c>
      <c r="B2064" s="178">
        <v>4.98</v>
      </c>
      <c r="C2064" s="178">
        <v>5.0</v>
      </c>
      <c r="D2064" s="178">
        <v>5.02</v>
      </c>
      <c r="E2064" s="178">
        <v>5.16</v>
      </c>
      <c r="F2064" s="178">
        <v>5.2</v>
      </c>
      <c r="G2064" s="178">
        <v>5.23</v>
      </c>
      <c r="H2064" s="178">
        <v>5.25</v>
      </c>
      <c r="I2064" s="178">
        <v>5.25</v>
      </c>
      <c r="J2064" s="178">
        <v>5.28</v>
      </c>
      <c r="K2064" s="179">
        <f>MAX(0,((T2064*(365/365))-VLOOKUP(A2064,VBMA!$A:$D,4,0))  /  (T2064* (365/365)   ))</f>
        <v>0.1466666667</v>
      </c>
      <c r="L2064" s="180">
        <f t="shared" ref="L2064:S2064" si="2067">(B2064*(1-$K2064) * (365/365))/100</f>
        <v>0.042496</v>
      </c>
      <c r="M2064" s="180">
        <f t="shared" si="2067"/>
        <v>0.04266666667</v>
      </c>
      <c r="N2064" s="180">
        <f t="shared" si="2067"/>
        <v>0.04283733333</v>
      </c>
      <c r="O2064" s="180">
        <f t="shared" si="2067"/>
        <v>0.044032</v>
      </c>
      <c r="P2064" s="180">
        <f t="shared" si="2067"/>
        <v>0.04437333333</v>
      </c>
      <c r="Q2064" s="180">
        <f t="shared" si="2067"/>
        <v>0.04462933333</v>
      </c>
      <c r="R2064" s="180">
        <f t="shared" si="2067"/>
        <v>0.0448</v>
      </c>
      <c r="S2064" s="180">
        <f t="shared" si="2067"/>
        <v>0.0448</v>
      </c>
      <c r="T2064" s="181">
        <f t="shared" si="3"/>
        <v>5.25</v>
      </c>
      <c r="U2064" s="182">
        <f t="shared" si="4"/>
        <v>42901</v>
      </c>
      <c r="V2064" s="182">
        <f t="shared" si="5"/>
        <v>42993</v>
      </c>
      <c r="W2064" s="182">
        <f t="shared" si="6"/>
        <v>43084</v>
      </c>
      <c r="X2064" s="181">
        <f t="shared" si="7"/>
        <v>182</v>
      </c>
      <c r="Y2064" s="181">
        <f t="shared" si="8"/>
        <v>274</v>
      </c>
      <c r="Z2064" s="181">
        <f t="shared" si="9"/>
        <v>365</v>
      </c>
      <c r="AA2064" s="155"/>
      <c r="AB2064" s="9"/>
      <c r="AC2064" s="9"/>
      <c r="AD2064" s="9"/>
      <c r="AE2064" s="9"/>
      <c r="AF2064" s="9"/>
      <c r="AG2064" s="9"/>
      <c r="AH2064" s="9"/>
    </row>
    <row r="2065" ht="15.75" customHeight="1">
      <c r="A2065" s="177">
        <v>42718.0</v>
      </c>
      <c r="B2065" s="178">
        <v>5.02</v>
      </c>
      <c r="C2065" s="178">
        <v>5.04</v>
      </c>
      <c r="D2065" s="178">
        <v>5.06</v>
      </c>
      <c r="E2065" s="178">
        <v>5.18</v>
      </c>
      <c r="F2065" s="178">
        <v>5.2</v>
      </c>
      <c r="G2065" s="178">
        <v>5.25</v>
      </c>
      <c r="H2065" s="178">
        <v>5.28</v>
      </c>
      <c r="I2065" s="178">
        <v>5.3</v>
      </c>
      <c r="J2065" s="178">
        <v>5.33</v>
      </c>
      <c r="K2065" s="179">
        <f>MAX(0,((T2065*(365/365))-VLOOKUP(A2065,VBMA!$A:$D,4,0))  /  (T2065* (365/365)   ))</f>
        <v>0.2029749499</v>
      </c>
      <c r="L2065" s="180">
        <f t="shared" ref="L2065:S2065" si="2068">(B2065*(1-$K2065) * (365/365))/100</f>
        <v>0.04001065751</v>
      </c>
      <c r="M2065" s="180">
        <f t="shared" si="2068"/>
        <v>0.04017006252</v>
      </c>
      <c r="N2065" s="180">
        <f t="shared" si="2068"/>
        <v>0.04032946753</v>
      </c>
      <c r="O2065" s="180">
        <f t="shared" si="2068"/>
        <v>0.04128589759</v>
      </c>
      <c r="P2065" s="180">
        <f t="shared" si="2068"/>
        <v>0.0414453026</v>
      </c>
      <c r="Q2065" s="180">
        <f t="shared" si="2068"/>
        <v>0.04184381513</v>
      </c>
      <c r="R2065" s="180">
        <f t="shared" si="2068"/>
        <v>0.04208292264</v>
      </c>
      <c r="S2065" s="180">
        <f t="shared" si="2068"/>
        <v>0.04224232765</v>
      </c>
      <c r="T2065" s="181">
        <f t="shared" si="3"/>
        <v>5.319782609</v>
      </c>
      <c r="U2065" s="182">
        <f t="shared" si="4"/>
        <v>42900</v>
      </c>
      <c r="V2065" s="182">
        <f t="shared" si="5"/>
        <v>42992</v>
      </c>
      <c r="W2065" s="182">
        <f t="shared" si="6"/>
        <v>43083</v>
      </c>
      <c r="X2065" s="181">
        <f t="shared" si="7"/>
        <v>182</v>
      </c>
      <c r="Y2065" s="181">
        <f t="shared" si="8"/>
        <v>274</v>
      </c>
      <c r="Z2065" s="181">
        <f t="shared" si="9"/>
        <v>365</v>
      </c>
      <c r="AA2065" s="155"/>
      <c r="AB2065" s="9"/>
      <c r="AC2065" s="9"/>
      <c r="AD2065" s="9"/>
      <c r="AE2065" s="9"/>
      <c r="AF2065" s="9"/>
      <c r="AG2065" s="9"/>
      <c r="AH2065" s="9"/>
    </row>
    <row r="2066" ht="15.75" customHeight="1">
      <c r="A2066" s="177">
        <v>42717.0</v>
      </c>
      <c r="B2066" s="178">
        <v>5.0</v>
      </c>
      <c r="C2066" s="178">
        <v>5.0</v>
      </c>
      <c r="D2066" s="178">
        <v>5.0</v>
      </c>
      <c r="E2066" s="178">
        <v>5.13</v>
      </c>
      <c r="F2066" s="178">
        <v>5.18</v>
      </c>
      <c r="G2066" s="178">
        <v>5.18</v>
      </c>
      <c r="H2066" s="178">
        <v>5.2</v>
      </c>
      <c r="I2066" s="178">
        <v>5.2</v>
      </c>
      <c r="J2066" s="178">
        <v>5.2</v>
      </c>
      <c r="K2066" s="179">
        <f>MAX(0,((T2066*(365/365))-VLOOKUP(A2066,VBMA!$A:$D,4,0))  /  (T2066* (365/365)   ))</f>
        <v>0.1942307692</v>
      </c>
      <c r="L2066" s="180">
        <f t="shared" ref="L2066:S2066" si="2069">(B2066*(1-$K2066) * (365/365))/100</f>
        <v>0.04028846154</v>
      </c>
      <c r="M2066" s="180">
        <f t="shared" si="2069"/>
        <v>0.04028846154</v>
      </c>
      <c r="N2066" s="180">
        <f t="shared" si="2069"/>
        <v>0.04028846154</v>
      </c>
      <c r="O2066" s="180">
        <f t="shared" si="2069"/>
        <v>0.04133596154</v>
      </c>
      <c r="P2066" s="180">
        <f t="shared" si="2069"/>
        <v>0.04173884615</v>
      </c>
      <c r="Q2066" s="180">
        <f t="shared" si="2069"/>
        <v>0.04173884615</v>
      </c>
      <c r="R2066" s="180">
        <f t="shared" si="2069"/>
        <v>0.0419</v>
      </c>
      <c r="S2066" s="180">
        <f t="shared" si="2069"/>
        <v>0.0419</v>
      </c>
      <c r="T2066" s="181">
        <f t="shared" si="3"/>
        <v>5.2</v>
      </c>
      <c r="U2066" s="182">
        <f t="shared" si="4"/>
        <v>42899</v>
      </c>
      <c r="V2066" s="182">
        <f t="shared" si="5"/>
        <v>42991</v>
      </c>
      <c r="W2066" s="182">
        <f t="shared" si="6"/>
        <v>43082</v>
      </c>
      <c r="X2066" s="181">
        <f t="shared" si="7"/>
        <v>182</v>
      </c>
      <c r="Y2066" s="181">
        <f t="shared" si="8"/>
        <v>274</v>
      </c>
      <c r="Z2066" s="181">
        <f t="shared" si="9"/>
        <v>365</v>
      </c>
      <c r="AA2066" s="155"/>
      <c r="AB2066" s="9"/>
      <c r="AC2066" s="9"/>
      <c r="AD2066" s="9"/>
      <c r="AE2066" s="9"/>
      <c r="AF2066" s="9"/>
      <c r="AG2066" s="9"/>
      <c r="AH2066" s="9"/>
    </row>
    <row r="2067" ht="15.75" customHeight="1">
      <c r="A2067" s="177">
        <v>42716.0</v>
      </c>
      <c r="B2067" s="178">
        <v>4.95</v>
      </c>
      <c r="C2067" s="178">
        <v>5.0</v>
      </c>
      <c r="D2067" s="178">
        <v>5.03</v>
      </c>
      <c r="E2067" s="178">
        <v>5.05</v>
      </c>
      <c r="F2067" s="178">
        <v>5.08</v>
      </c>
      <c r="G2067" s="178">
        <v>5.14</v>
      </c>
      <c r="H2067" s="178">
        <v>5.16</v>
      </c>
      <c r="I2067" s="178">
        <v>5.18</v>
      </c>
      <c r="J2067" s="178">
        <v>5.2</v>
      </c>
      <c r="K2067" s="179">
        <f>MAX(0,((T2067*(365/365))-VLOOKUP(A2067,VBMA!$A:$D,4,0))  /  (T2067* (365/365)   ))</f>
        <v>0.2126593921</v>
      </c>
      <c r="L2067" s="180">
        <f t="shared" ref="L2067:S2067" si="2070">(B2067*(1-$K2067) * (365/365))/100</f>
        <v>0.03897336009</v>
      </c>
      <c r="M2067" s="180">
        <f t="shared" si="2070"/>
        <v>0.03936703039</v>
      </c>
      <c r="N2067" s="180">
        <f t="shared" si="2070"/>
        <v>0.03960323258</v>
      </c>
      <c r="O2067" s="180">
        <f t="shared" si="2070"/>
        <v>0.0397607007</v>
      </c>
      <c r="P2067" s="180">
        <f t="shared" si="2070"/>
        <v>0.03999690288</v>
      </c>
      <c r="Q2067" s="180">
        <f t="shared" si="2070"/>
        <v>0.04046930725</v>
      </c>
      <c r="R2067" s="180">
        <f t="shared" si="2070"/>
        <v>0.04062677537</v>
      </c>
      <c r="S2067" s="180">
        <f t="shared" si="2070"/>
        <v>0.04078424349</v>
      </c>
      <c r="T2067" s="181">
        <f t="shared" si="3"/>
        <v>5.199782609</v>
      </c>
      <c r="U2067" s="182">
        <f t="shared" si="4"/>
        <v>42898</v>
      </c>
      <c r="V2067" s="182">
        <f t="shared" si="5"/>
        <v>42990</v>
      </c>
      <c r="W2067" s="182">
        <f t="shared" si="6"/>
        <v>43081</v>
      </c>
      <c r="X2067" s="181">
        <f t="shared" si="7"/>
        <v>182</v>
      </c>
      <c r="Y2067" s="181">
        <f t="shared" si="8"/>
        <v>274</v>
      </c>
      <c r="Z2067" s="181">
        <f t="shared" si="9"/>
        <v>365</v>
      </c>
      <c r="AA2067" s="155"/>
      <c r="AB2067" s="9"/>
      <c r="AC2067" s="9"/>
      <c r="AD2067" s="9"/>
      <c r="AE2067" s="9"/>
      <c r="AF2067" s="9"/>
      <c r="AG2067" s="9"/>
      <c r="AH2067" s="9"/>
    </row>
    <row r="2068" ht="15.75" customHeight="1">
      <c r="A2068" s="177">
        <v>42713.0</v>
      </c>
      <c r="B2068" s="178">
        <v>4.75</v>
      </c>
      <c r="C2068" s="178">
        <v>4.8</v>
      </c>
      <c r="D2068" s="178">
        <v>4.83</v>
      </c>
      <c r="E2068" s="178">
        <v>5.0</v>
      </c>
      <c r="F2068" s="178">
        <v>5.0</v>
      </c>
      <c r="G2068" s="178">
        <v>5.0</v>
      </c>
      <c r="H2068" s="178">
        <v>5.05</v>
      </c>
      <c r="I2068" s="178">
        <v>5.05</v>
      </c>
      <c r="J2068" s="178">
        <v>5.05</v>
      </c>
      <c r="K2068" s="179">
        <f>MAX(0,((T2068*(365/365))-VLOOKUP(A2068,VBMA!$A:$D,4,0))  /  (T2068* (365/365)   ))</f>
        <v>0.2089108911</v>
      </c>
      <c r="L2068" s="180">
        <f t="shared" ref="L2068:S2068" si="2071">(B2068*(1-$K2068) * (365/365))/100</f>
        <v>0.03757673267</v>
      </c>
      <c r="M2068" s="180">
        <f t="shared" si="2071"/>
        <v>0.03797227723</v>
      </c>
      <c r="N2068" s="180">
        <f t="shared" si="2071"/>
        <v>0.03820960396</v>
      </c>
      <c r="O2068" s="180">
        <f t="shared" si="2071"/>
        <v>0.03955445545</v>
      </c>
      <c r="P2068" s="180">
        <f t="shared" si="2071"/>
        <v>0.03955445545</v>
      </c>
      <c r="Q2068" s="180">
        <f t="shared" si="2071"/>
        <v>0.03955445545</v>
      </c>
      <c r="R2068" s="180">
        <f t="shared" si="2071"/>
        <v>0.03995</v>
      </c>
      <c r="S2068" s="180">
        <f t="shared" si="2071"/>
        <v>0.03995</v>
      </c>
      <c r="T2068" s="181">
        <f t="shared" si="3"/>
        <v>5.05</v>
      </c>
      <c r="U2068" s="182">
        <f t="shared" si="4"/>
        <v>42895</v>
      </c>
      <c r="V2068" s="182">
        <f t="shared" si="5"/>
        <v>42987</v>
      </c>
      <c r="W2068" s="182">
        <f t="shared" si="6"/>
        <v>43078</v>
      </c>
      <c r="X2068" s="181">
        <f t="shared" si="7"/>
        <v>182</v>
      </c>
      <c r="Y2068" s="181">
        <f t="shared" si="8"/>
        <v>274</v>
      </c>
      <c r="Z2068" s="181">
        <f t="shared" si="9"/>
        <v>365</v>
      </c>
      <c r="AA2068" s="155"/>
      <c r="AB2068" s="9"/>
      <c r="AC2068" s="9"/>
      <c r="AD2068" s="9"/>
      <c r="AE2068" s="9"/>
      <c r="AF2068" s="9"/>
      <c r="AG2068" s="9"/>
      <c r="AH2068" s="9"/>
    </row>
    <row r="2069" ht="15.75" customHeight="1">
      <c r="A2069" s="177">
        <v>42712.0</v>
      </c>
      <c r="B2069" s="178">
        <v>4.03</v>
      </c>
      <c r="C2069" s="178">
        <v>4.15</v>
      </c>
      <c r="D2069" s="178">
        <v>4.38</v>
      </c>
      <c r="E2069" s="178">
        <v>4.7</v>
      </c>
      <c r="F2069" s="178">
        <v>5.0</v>
      </c>
      <c r="G2069" s="178">
        <v>5.0</v>
      </c>
      <c r="H2069" s="178">
        <v>5.02</v>
      </c>
      <c r="I2069" s="178">
        <v>5.04</v>
      </c>
      <c r="J2069" s="178">
        <v>5.06</v>
      </c>
      <c r="K2069" s="179">
        <f>MAX(0,((T2069*(365/365))-VLOOKUP(A2069,VBMA!$A:$D,4,0))  /  (T2069* (365/365)   ))</f>
        <v>0.2134049409</v>
      </c>
      <c r="L2069" s="180">
        <f t="shared" ref="L2069:S2069" si="2072">(B2069*(1-$K2069) * (365/365))/100</f>
        <v>0.03169978088</v>
      </c>
      <c r="M2069" s="180">
        <f t="shared" si="2072"/>
        <v>0.03264369495</v>
      </c>
      <c r="N2069" s="180">
        <f t="shared" si="2072"/>
        <v>0.03445286359</v>
      </c>
      <c r="O2069" s="180">
        <f t="shared" si="2072"/>
        <v>0.03696996778</v>
      </c>
      <c r="P2069" s="180">
        <f t="shared" si="2072"/>
        <v>0.03932975295</v>
      </c>
      <c r="Q2069" s="180">
        <f t="shared" si="2072"/>
        <v>0.03932975295</v>
      </c>
      <c r="R2069" s="180">
        <f t="shared" si="2072"/>
        <v>0.03948707197</v>
      </c>
      <c r="S2069" s="180">
        <f t="shared" si="2072"/>
        <v>0.03964439098</v>
      </c>
      <c r="T2069" s="181">
        <f t="shared" si="3"/>
        <v>5.059782609</v>
      </c>
      <c r="U2069" s="182">
        <f t="shared" si="4"/>
        <v>42894</v>
      </c>
      <c r="V2069" s="182">
        <f t="shared" si="5"/>
        <v>42986</v>
      </c>
      <c r="W2069" s="182">
        <f t="shared" si="6"/>
        <v>43077</v>
      </c>
      <c r="X2069" s="181">
        <f t="shared" si="7"/>
        <v>182</v>
      </c>
      <c r="Y2069" s="181">
        <f t="shared" si="8"/>
        <v>274</v>
      </c>
      <c r="Z2069" s="181">
        <f t="shared" si="9"/>
        <v>365</v>
      </c>
      <c r="AA2069" s="155"/>
      <c r="AB2069" s="9"/>
      <c r="AC2069" s="9"/>
      <c r="AD2069" s="9"/>
      <c r="AE2069" s="9"/>
      <c r="AF2069" s="9"/>
      <c r="AG2069" s="9"/>
      <c r="AH2069" s="9"/>
    </row>
    <row r="2070" ht="15.75" customHeight="1">
      <c r="A2070" s="177">
        <v>42711.0</v>
      </c>
      <c r="B2070" s="178">
        <v>3.72</v>
      </c>
      <c r="C2070" s="178">
        <v>3.9</v>
      </c>
      <c r="D2070" s="178">
        <v>4.06</v>
      </c>
      <c r="E2070" s="178">
        <v>4.48</v>
      </c>
      <c r="F2070" s="178">
        <v>4.9</v>
      </c>
      <c r="G2070" s="178">
        <v>4.94</v>
      </c>
      <c r="H2070" s="178">
        <v>5.0</v>
      </c>
      <c r="I2070" s="178">
        <v>5.03</v>
      </c>
      <c r="J2070" s="178">
        <v>5.03</v>
      </c>
      <c r="K2070" s="179">
        <f>MAX(0,((T2070*(365/365))-VLOOKUP(A2070,VBMA!$A:$D,4,0))  /  (T2070* (365/365)   ))</f>
        <v>0.2163526606</v>
      </c>
      <c r="L2070" s="180">
        <f t="shared" ref="L2070:S2070" si="2073">(B2070*(1-$K2070) * (365/365))/100</f>
        <v>0.02915168102</v>
      </c>
      <c r="M2070" s="180">
        <f t="shared" si="2073"/>
        <v>0.03056224624</v>
      </c>
      <c r="N2070" s="180">
        <f t="shared" si="2073"/>
        <v>0.03181608198</v>
      </c>
      <c r="O2070" s="180">
        <f t="shared" si="2073"/>
        <v>0.0351074008</v>
      </c>
      <c r="P2070" s="180">
        <f t="shared" si="2073"/>
        <v>0.03839871963</v>
      </c>
      <c r="Q2070" s="180">
        <f t="shared" si="2073"/>
        <v>0.03871217856</v>
      </c>
      <c r="R2070" s="180">
        <f t="shared" si="2073"/>
        <v>0.03918236697</v>
      </c>
      <c r="S2070" s="180">
        <f t="shared" si="2073"/>
        <v>0.03941746117</v>
      </c>
      <c r="T2070" s="181">
        <f t="shared" si="3"/>
        <v>5.059673913</v>
      </c>
      <c r="U2070" s="182">
        <f t="shared" si="4"/>
        <v>42893</v>
      </c>
      <c r="V2070" s="182">
        <f t="shared" si="5"/>
        <v>42985</v>
      </c>
      <c r="W2070" s="182">
        <f t="shared" si="6"/>
        <v>43076</v>
      </c>
      <c r="X2070" s="181">
        <f t="shared" si="7"/>
        <v>182</v>
      </c>
      <c r="Y2070" s="181">
        <f t="shared" si="8"/>
        <v>274</v>
      </c>
      <c r="Z2070" s="181">
        <f t="shared" si="9"/>
        <v>365</v>
      </c>
      <c r="AA2070" s="155"/>
      <c r="AB2070" s="9"/>
      <c r="AC2070" s="9"/>
      <c r="AD2070" s="9"/>
      <c r="AE2070" s="9"/>
      <c r="AF2070" s="9"/>
      <c r="AG2070" s="9"/>
      <c r="AH2070" s="9"/>
    </row>
    <row r="2071" ht="15.75" customHeight="1">
      <c r="A2071" s="177">
        <v>42710.0</v>
      </c>
      <c r="B2071" s="178">
        <v>3.7</v>
      </c>
      <c r="C2071" s="178">
        <v>3.86</v>
      </c>
      <c r="D2071" s="178">
        <v>4.02</v>
      </c>
      <c r="E2071" s="178">
        <v>4.4</v>
      </c>
      <c r="F2071" s="178">
        <v>4.86</v>
      </c>
      <c r="G2071" s="178">
        <v>4.9</v>
      </c>
      <c r="H2071" s="178">
        <v>4.95</v>
      </c>
      <c r="I2071" s="178">
        <v>5.0</v>
      </c>
      <c r="J2071" s="178">
        <v>5.0</v>
      </c>
      <c r="K2071" s="179">
        <f>MAX(0,((T2071*(365/365))-VLOOKUP(A2071,VBMA!$A:$D,4,0))  /  (T2071* (365/365)   ))</f>
        <v>0.2216984178</v>
      </c>
      <c r="L2071" s="180">
        <f t="shared" ref="L2071:S2071" si="2074">(B2071*(1-$K2071) * (365/365))/100</f>
        <v>0.02879715854</v>
      </c>
      <c r="M2071" s="180">
        <f t="shared" si="2074"/>
        <v>0.03004244107</v>
      </c>
      <c r="N2071" s="180">
        <f t="shared" si="2074"/>
        <v>0.0312877236</v>
      </c>
      <c r="O2071" s="180">
        <f t="shared" si="2074"/>
        <v>0.03424526962</v>
      </c>
      <c r="P2071" s="180">
        <f t="shared" si="2074"/>
        <v>0.03782545689</v>
      </c>
      <c r="Q2071" s="180">
        <f t="shared" si="2074"/>
        <v>0.03813677753</v>
      </c>
      <c r="R2071" s="180">
        <f t="shared" si="2074"/>
        <v>0.03852592832</v>
      </c>
      <c r="S2071" s="180">
        <f t="shared" si="2074"/>
        <v>0.03891507911</v>
      </c>
      <c r="T2071" s="181">
        <f t="shared" si="3"/>
        <v>5.049456522</v>
      </c>
      <c r="U2071" s="182">
        <f t="shared" si="4"/>
        <v>42892</v>
      </c>
      <c r="V2071" s="182">
        <f t="shared" si="5"/>
        <v>42984</v>
      </c>
      <c r="W2071" s="182">
        <f t="shared" si="6"/>
        <v>43075</v>
      </c>
      <c r="X2071" s="181">
        <f t="shared" si="7"/>
        <v>182</v>
      </c>
      <c r="Y2071" s="181">
        <f t="shared" si="8"/>
        <v>274</v>
      </c>
      <c r="Z2071" s="181">
        <f t="shared" si="9"/>
        <v>365</v>
      </c>
      <c r="AA2071" s="155"/>
      <c r="AB2071" s="9"/>
      <c r="AC2071" s="9"/>
      <c r="AD2071" s="9"/>
      <c r="AE2071" s="9"/>
      <c r="AF2071" s="9"/>
      <c r="AG2071" s="9"/>
      <c r="AH2071" s="9"/>
    </row>
    <row r="2072" ht="15.75" customHeight="1">
      <c r="A2072" s="177">
        <v>42709.0</v>
      </c>
      <c r="B2072" s="178">
        <v>3.65</v>
      </c>
      <c r="C2072" s="178">
        <v>3.72</v>
      </c>
      <c r="D2072" s="178">
        <v>3.93</v>
      </c>
      <c r="E2072" s="178">
        <v>4.27</v>
      </c>
      <c r="F2072" s="178">
        <v>4.85</v>
      </c>
      <c r="G2072" s="178">
        <v>4.92</v>
      </c>
      <c r="H2072" s="178">
        <v>5.0</v>
      </c>
      <c r="I2072" s="178">
        <v>5.04</v>
      </c>
      <c r="J2072" s="178">
        <v>5.06</v>
      </c>
      <c r="K2072" s="179">
        <f>MAX(0,((T2072*(365/365))-VLOOKUP(A2072,VBMA!$A:$D,4,0))  /  (T2072* (365/365)   ))</f>
        <v>0.2282804074</v>
      </c>
      <c r="L2072" s="180">
        <f t="shared" ref="L2072:S2072" si="2075">(B2072*(1-$K2072) * (365/365))/100</f>
        <v>0.02816776513</v>
      </c>
      <c r="M2072" s="180">
        <f t="shared" si="2075"/>
        <v>0.02870796884</v>
      </c>
      <c r="N2072" s="180">
        <f t="shared" si="2075"/>
        <v>0.03032857999</v>
      </c>
      <c r="O2072" s="180">
        <f t="shared" si="2075"/>
        <v>0.0329524266</v>
      </c>
      <c r="P2072" s="180">
        <f t="shared" si="2075"/>
        <v>0.03742840024</v>
      </c>
      <c r="Q2072" s="180">
        <f t="shared" si="2075"/>
        <v>0.03796860395</v>
      </c>
      <c r="R2072" s="180">
        <f t="shared" si="2075"/>
        <v>0.03858597963</v>
      </c>
      <c r="S2072" s="180">
        <f t="shared" si="2075"/>
        <v>0.03889466747</v>
      </c>
      <c r="T2072" s="181">
        <f t="shared" si="3"/>
        <v>5.079565217</v>
      </c>
      <c r="U2072" s="182">
        <f t="shared" si="4"/>
        <v>42891</v>
      </c>
      <c r="V2072" s="182">
        <f t="shared" si="5"/>
        <v>42983</v>
      </c>
      <c r="W2072" s="182">
        <f t="shared" si="6"/>
        <v>43074</v>
      </c>
      <c r="X2072" s="181">
        <f t="shared" si="7"/>
        <v>182</v>
      </c>
      <c r="Y2072" s="181">
        <f t="shared" si="8"/>
        <v>274</v>
      </c>
      <c r="Z2072" s="181">
        <f t="shared" si="9"/>
        <v>365</v>
      </c>
      <c r="AA2072" s="155"/>
      <c r="AB2072" s="9"/>
      <c r="AC2072" s="9"/>
      <c r="AD2072" s="9"/>
      <c r="AE2072" s="9"/>
      <c r="AF2072" s="9"/>
      <c r="AG2072" s="9"/>
      <c r="AH2072" s="9"/>
    </row>
    <row r="2073" ht="15.75" customHeight="1">
      <c r="A2073" s="177">
        <v>42706.0</v>
      </c>
      <c r="B2073" s="178">
        <v>3.34</v>
      </c>
      <c r="C2073" s="178">
        <v>3.48</v>
      </c>
      <c r="D2073" s="178">
        <v>3.7</v>
      </c>
      <c r="E2073" s="178">
        <v>4.08</v>
      </c>
      <c r="F2073" s="178">
        <v>4.83</v>
      </c>
      <c r="G2073" s="178">
        <v>4.9</v>
      </c>
      <c r="H2073" s="178">
        <v>4.96</v>
      </c>
      <c r="I2073" s="178">
        <v>5.04</v>
      </c>
      <c r="J2073" s="178">
        <v>5.08</v>
      </c>
      <c r="K2073" s="179">
        <f>MAX(0,((T2073*(365/365))-VLOOKUP(A2073,VBMA!$A:$D,4,0))  /  (T2073* (365/365)   ))</f>
        <v>0.2332682181</v>
      </c>
      <c r="L2073" s="180">
        <f t="shared" ref="L2073:S2073" si="2076">(B2073*(1-$K2073) * (365/365))/100</f>
        <v>0.02560884152</v>
      </c>
      <c r="M2073" s="180">
        <f t="shared" si="2076"/>
        <v>0.02668226601</v>
      </c>
      <c r="N2073" s="180">
        <f t="shared" si="2076"/>
        <v>0.02836907593</v>
      </c>
      <c r="O2073" s="180">
        <f t="shared" si="2076"/>
        <v>0.0312826567</v>
      </c>
      <c r="P2073" s="180">
        <f t="shared" si="2076"/>
        <v>0.03703314507</v>
      </c>
      <c r="Q2073" s="180">
        <f t="shared" si="2076"/>
        <v>0.03756985731</v>
      </c>
      <c r="R2073" s="180">
        <f t="shared" si="2076"/>
        <v>0.03802989638</v>
      </c>
      <c r="S2073" s="180">
        <f t="shared" si="2076"/>
        <v>0.03864328181</v>
      </c>
      <c r="T2073" s="181">
        <f t="shared" si="3"/>
        <v>5.119130435</v>
      </c>
      <c r="U2073" s="182">
        <f t="shared" si="4"/>
        <v>42888</v>
      </c>
      <c r="V2073" s="182">
        <f t="shared" si="5"/>
        <v>42980</v>
      </c>
      <c r="W2073" s="182">
        <f t="shared" si="6"/>
        <v>43071</v>
      </c>
      <c r="X2073" s="181">
        <f t="shared" si="7"/>
        <v>182</v>
      </c>
      <c r="Y2073" s="181">
        <f t="shared" si="8"/>
        <v>274</v>
      </c>
      <c r="Z2073" s="181">
        <f t="shared" si="9"/>
        <v>365</v>
      </c>
      <c r="AA2073" s="155"/>
      <c r="AB2073" s="9"/>
      <c r="AC2073" s="9"/>
      <c r="AD2073" s="9"/>
      <c r="AE2073" s="9"/>
      <c r="AF2073" s="9"/>
      <c r="AG2073" s="9"/>
      <c r="AH2073" s="9"/>
    </row>
    <row r="2074" ht="15.75" customHeight="1">
      <c r="A2074" s="177">
        <v>42705.0</v>
      </c>
      <c r="B2074" s="178">
        <v>3.2</v>
      </c>
      <c r="C2074" s="178">
        <v>3.4</v>
      </c>
      <c r="D2074" s="178">
        <v>3.65</v>
      </c>
      <c r="E2074" s="178">
        <v>4.02</v>
      </c>
      <c r="F2074" s="178">
        <v>4.75</v>
      </c>
      <c r="G2074" s="178">
        <v>4.9</v>
      </c>
      <c r="H2074" s="178">
        <v>4.97</v>
      </c>
      <c r="I2074" s="178">
        <v>5.04</v>
      </c>
      <c r="J2074" s="178">
        <v>5.07</v>
      </c>
      <c r="K2074" s="179">
        <f>MAX(0,((T2074*(365/365))-VLOOKUP(A2074,VBMA!$A:$D,4,0))  /  (T2074* (365/365)   ))</f>
        <v>0.2317838528</v>
      </c>
      <c r="L2074" s="180">
        <f t="shared" ref="L2074:S2074" si="2077">(B2074*(1-$K2074) * (365/365))/100</f>
        <v>0.02458291671</v>
      </c>
      <c r="M2074" s="180">
        <f t="shared" si="2077"/>
        <v>0.02611934901</v>
      </c>
      <c r="N2074" s="180">
        <f t="shared" si="2077"/>
        <v>0.02803988937</v>
      </c>
      <c r="O2074" s="180">
        <f t="shared" si="2077"/>
        <v>0.03088228912</v>
      </c>
      <c r="P2074" s="180">
        <f t="shared" si="2077"/>
        <v>0.03649026699</v>
      </c>
      <c r="Q2074" s="180">
        <f t="shared" si="2077"/>
        <v>0.03764259121</v>
      </c>
      <c r="R2074" s="180">
        <f t="shared" si="2077"/>
        <v>0.03818034252</v>
      </c>
      <c r="S2074" s="180">
        <f t="shared" si="2077"/>
        <v>0.03871809382</v>
      </c>
      <c r="T2074" s="181">
        <f t="shared" si="3"/>
        <v>5.10923913</v>
      </c>
      <c r="U2074" s="182">
        <f t="shared" si="4"/>
        <v>42887</v>
      </c>
      <c r="V2074" s="182">
        <f t="shared" si="5"/>
        <v>42979</v>
      </c>
      <c r="W2074" s="182">
        <f t="shared" si="6"/>
        <v>43070</v>
      </c>
      <c r="X2074" s="181">
        <f t="shared" si="7"/>
        <v>182</v>
      </c>
      <c r="Y2074" s="181">
        <f t="shared" si="8"/>
        <v>274</v>
      </c>
      <c r="Z2074" s="181">
        <f t="shared" si="9"/>
        <v>365</v>
      </c>
      <c r="AA2074" s="155"/>
      <c r="AB2074" s="9"/>
      <c r="AC2074" s="9"/>
      <c r="AD2074" s="9"/>
      <c r="AE2074" s="9"/>
      <c r="AF2074" s="9"/>
      <c r="AG2074" s="9"/>
      <c r="AH2074" s="9"/>
    </row>
    <row r="2075" ht="15.75" customHeight="1">
      <c r="A2075" s="177">
        <v>42704.0</v>
      </c>
      <c r="B2075" s="178">
        <v>2.8</v>
      </c>
      <c r="C2075" s="178">
        <v>3.13</v>
      </c>
      <c r="D2075" s="178">
        <v>3.47</v>
      </c>
      <c r="E2075" s="178">
        <v>3.78</v>
      </c>
      <c r="F2075" s="178">
        <v>4.62</v>
      </c>
      <c r="G2075" s="178">
        <v>4.88</v>
      </c>
      <c r="H2075" s="178">
        <v>4.92</v>
      </c>
      <c r="I2075" s="178">
        <v>5.02</v>
      </c>
      <c r="J2075" s="178">
        <v>5.04</v>
      </c>
      <c r="K2075" s="179">
        <f>MAX(0,((T2075*(365/365))-VLOOKUP(A2075,VBMA!$A:$D,4,0))  /  (T2075* (365/365)   ))</f>
        <v>0.2353515625</v>
      </c>
      <c r="L2075" s="180">
        <f t="shared" ref="L2075:S2075" si="2078">(B2075*(1-$K2075) * (365/365))/100</f>
        <v>0.02141015625</v>
      </c>
      <c r="M2075" s="180">
        <f t="shared" si="2078"/>
        <v>0.02393349609</v>
      </c>
      <c r="N2075" s="180">
        <f t="shared" si="2078"/>
        <v>0.02653330078</v>
      </c>
      <c r="O2075" s="180">
        <f t="shared" si="2078"/>
        <v>0.02890371094</v>
      </c>
      <c r="P2075" s="180">
        <f t="shared" si="2078"/>
        <v>0.03532675781</v>
      </c>
      <c r="Q2075" s="180">
        <f t="shared" si="2078"/>
        <v>0.03731484375</v>
      </c>
      <c r="R2075" s="180">
        <f t="shared" si="2078"/>
        <v>0.03762070313</v>
      </c>
      <c r="S2075" s="180">
        <f t="shared" si="2078"/>
        <v>0.03838535156</v>
      </c>
      <c r="T2075" s="181">
        <f t="shared" si="3"/>
        <v>5.12</v>
      </c>
      <c r="U2075" s="182">
        <f t="shared" si="4"/>
        <v>42885</v>
      </c>
      <c r="V2075" s="182">
        <f t="shared" si="5"/>
        <v>42977</v>
      </c>
      <c r="W2075" s="182">
        <f t="shared" si="6"/>
        <v>43069</v>
      </c>
      <c r="X2075" s="181">
        <f t="shared" si="7"/>
        <v>181</v>
      </c>
      <c r="Y2075" s="181">
        <f t="shared" si="8"/>
        <v>273</v>
      </c>
      <c r="Z2075" s="181">
        <f t="shared" si="9"/>
        <v>365</v>
      </c>
      <c r="AA2075" s="155"/>
      <c r="AB2075" s="9"/>
      <c r="AC2075" s="9"/>
      <c r="AD2075" s="9"/>
      <c r="AE2075" s="9"/>
      <c r="AF2075" s="9"/>
      <c r="AG2075" s="9"/>
      <c r="AH2075" s="9"/>
    </row>
    <row r="2076" ht="15.75" customHeight="1">
      <c r="A2076" s="177">
        <v>42703.0</v>
      </c>
      <c r="B2076" s="178">
        <v>3.07</v>
      </c>
      <c r="C2076" s="178">
        <v>3.23</v>
      </c>
      <c r="D2076" s="178">
        <v>3.52</v>
      </c>
      <c r="E2076" s="178">
        <v>3.8</v>
      </c>
      <c r="F2076" s="178">
        <v>4.62</v>
      </c>
      <c r="G2076" s="178">
        <v>4.92</v>
      </c>
      <c r="H2076" s="178">
        <v>4.94</v>
      </c>
      <c r="I2076" s="178">
        <v>5.04</v>
      </c>
      <c r="J2076" s="178">
        <v>5.06</v>
      </c>
      <c r="K2076" s="179">
        <f>MAX(0,((T2076*(365/365))-VLOOKUP(A2076,VBMA!$A:$D,4,0))  /  (T2076* (365/365)   ))</f>
        <v>0.2354085603</v>
      </c>
      <c r="L2076" s="180">
        <f t="shared" ref="L2076:S2076" si="2079">(B2076*(1-$K2076) * (365/365))/100</f>
        <v>0.0234729572</v>
      </c>
      <c r="M2076" s="180">
        <f t="shared" si="2079"/>
        <v>0.0246963035</v>
      </c>
      <c r="N2076" s="180">
        <f t="shared" si="2079"/>
        <v>0.02691361868</v>
      </c>
      <c r="O2076" s="180">
        <f t="shared" si="2079"/>
        <v>0.02905447471</v>
      </c>
      <c r="P2076" s="180">
        <f t="shared" si="2079"/>
        <v>0.03532412451</v>
      </c>
      <c r="Q2076" s="180">
        <f t="shared" si="2079"/>
        <v>0.03761789883</v>
      </c>
      <c r="R2076" s="180">
        <f t="shared" si="2079"/>
        <v>0.03777081712</v>
      </c>
      <c r="S2076" s="180">
        <f t="shared" si="2079"/>
        <v>0.03853540856</v>
      </c>
      <c r="T2076" s="181">
        <f t="shared" si="3"/>
        <v>5.14</v>
      </c>
      <c r="U2076" s="182">
        <f t="shared" si="4"/>
        <v>42884</v>
      </c>
      <c r="V2076" s="182">
        <f t="shared" si="5"/>
        <v>42976</v>
      </c>
      <c r="W2076" s="182">
        <f t="shared" si="6"/>
        <v>43068</v>
      </c>
      <c r="X2076" s="181">
        <f t="shared" si="7"/>
        <v>181</v>
      </c>
      <c r="Y2076" s="181">
        <f t="shared" si="8"/>
        <v>273</v>
      </c>
      <c r="Z2076" s="181">
        <f t="shared" si="9"/>
        <v>365</v>
      </c>
      <c r="AA2076" s="155"/>
      <c r="AB2076" s="9"/>
      <c r="AC2076" s="9"/>
      <c r="AD2076" s="9"/>
      <c r="AE2076" s="9"/>
      <c r="AF2076" s="9"/>
      <c r="AG2076" s="9"/>
      <c r="AH2076" s="9"/>
    </row>
    <row r="2077" ht="15.75" customHeight="1">
      <c r="A2077" s="177">
        <v>42702.0</v>
      </c>
      <c r="B2077" s="178">
        <v>3.03</v>
      </c>
      <c r="C2077" s="178">
        <v>3.13</v>
      </c>
      <c r="D2077" s="178">
        <v>3.35</v>
      </c>
      <c r="E2077" s="178">
        <v>3.73</v>
      </c>
      <c r="F2077" s="178">
        <v>4.38</v>
      </c>
      <c r="G2077" s="178">
        <v>4.84</v>
      </c>
      <c r="H2077" s="178">
        <v>4.92</v>
      </c>
      <c r="I2077" s="178">
        <v>5.04</v>
      </c>
      <c r="J2077" s="178">
        <v>5.1</v>
      </c>
      <c r="K2077" s="179">
        <f>MAX(0,((T2077*(365/365))-VLOOKUP(A2077,VBMA!$A:$D,4,0))  /  (T2077* (365/365)   ))</f>
        <v>0.2364341085</v>
      </c>
      <c r="L2077" s="180">
        <f t="shared" ref="L2077:S2077" si="2080">(B2077*(1-$K2077) * (365/365))/100</f>
        <v>0.02313604651</v>
      </c>
      <c r="M2077" s="180">
        <f t="shared" si="2080"/>
        <v>0.0238996124</v>
      </c>
      <c r="N2077" s="180">
        <f t="shared" si="2080"/>
        <v>0.02557945736</v>
      </c>
      <c r="O2077" s="180">
        <f t="shared" si="2080"/>
        <v>0.02848100775</v>
      </c>
      <c r="P2077" s="180">
        <f t="shared" si="2080"/>
        <v>0.03344418605</v>
      </c>
      <c r="Q2077" s="180">
        <f t="shared" si="2080"/>
        <v>0.03695658915</v>
      </c>
      <c r="R2077" s="180">
        <f t="shared" si="2080"/>
        <v>0.03756744186</v>
      </c>
      <c r="S2077" s="180">
        <f t="shared" si="2080"/>
        <v>0.03848372093</v>
      </c>
      <c r="T2077" s="181">
        <f t="shared" si="3"/>
        <v>5.16</v>
      </c>
      <c r="U2077" s="182">
        <f t="shared" si="4"/>
        <v>42883</v>
      </c>
      <c r="V2077" s="182">
        <f t="shared" si="5"/>
        <v>42975</v>
      </c>
      <c r="W2077" s="182">
        <f t="shared" si="6"/>
        <v>43067</v>
      </c>
      <c r="X2077" s="181">
        <f t="shared" si="7"/>
        <v>181</v>
      </c>
      <c r="Y2077" s="181">
        <f t="shared" si="8"/>
        <v>273</v>
      </c>
      <c r="Z2077" s="181">
        <f t="shared" si="9"/>
        <v>365</v>
      </c>
      <c r="AA2077" s="155"/>
      <c r="AB2077" s="9"/>
      <c r="AC2077" s="9"/>
      <c r="AD2077" s="9"/>
      <c r="AE2077" s="9"/>
      <c r="AF2077" s="9"/>
      <c r="AG2077" s="9"/>
      <c r="AH2077" s="9"/>
    </row>
    <row r="2078" ht="15.75" customHeight="1">
      <c r="A2078" s="177">
        <v>42699.0</v>
      </c>
      <c r="B2078" s="178">
        <v>1.98</v>
      </c>
      <c r="C2078" s="178">
        <v>2.14</v>
      </c>
      <c r="D2078" s="178">
        <v>2.5</v>
      </c>
      <c r="E2078" s="178">
        <v>3.04</v>
      </c>
      <c r="F2078" s="178">
        <v>3.9</v>
      </c>
      <c r="G2078" s="178">
        <v>4.73</v>
      </c>
      <c r="H2078" s="178">
        <v>4.83</v>
      </c>
      <c r="I2078" s="178">
        <v>4.98</v>
      </c>
      <c r="J2078" s="178">
        <v>5.0</v>
      </c>
      <c r="K2078" s="179">
        <f>MAX(0,((T2078*(365/365))-VLOOKUP(A2078,VBMA!$A:$D,4,0))  /  (T2078* (365/365)   ))</f>
        <v>0.2329434698</v>
      </c>
      <c r="L2078" s="180">
        <f t="shared" ref="L2078:S2078" si="2081">(B2078*(1-$K2078) * (365/365))/100</f>
        <v>0.0151877193</v>
      </c>
      <c r="M2078" s="180">
        <f t="shared" si="2081"/>
        <v>0.01641500975</v>
      </c>
      <c r="N2078" s="180">
        <f t="shared" si="2081"/>
        <v>0.01917641326</v>
      </c>
      <c r="O2078" s="180">
        <f t="shared" si="2081"/>
        <v>0.02331851852</v>
      </c>
      <c r="P2078" s="180">
        <f t="shared" si="2081"/>
        <v>0.02991520468</v>
      </c>
      <c r="Q2078" s="180">
        <f t="shared" si="2081"/>
        <v>0.03628177388</v>
      </c>
      <c r="R2078" s="180">
        <f t="shared" si="2081"/>
        <v>0.03704883041</v>
      </c>
      <c r="S2078" s="180">
        <f t="shared" si="2081"/>
        <v>0.0381994152</v>
      </c>
      <c r="T2078" s="181">
        <f t="shared" si="3"/>
        <v>5.13</v>
      </c>
      <c r="U2078" s="182">
        <f t="shared" si="4"/>
        <v>42880</v>
      </c>
      <c r="V2078" s="182">
        <f t="shared" si="5"/>
        <v>42972</v>
      </c>
      <c r="W2078" s="182">
        <f t="shared" si="6"/>
        <v>43064</v>
      </c>
      <c r="X2078" s="181">
        <f t="shared" si="7"/>
        <v>181</v>
      </c>
      <c r="Y2078" s="181">
        <f t="shared" si="8"/>
        <v>273</v>
      </c>
      <c r="Z2078" s="181">
        <f t="shared" si="9"/>
        <v>365</v>
      </c>
      <c r="AA2078" s="155"/>
      <c r="AB2078" s="9"/>
      <c r="AC2078" s="9"/>
      <c r="AD2078" s="9"/>
      <c r="AE2078" s="9"/>
      <c r="AF2078" s="9"/>
      <c r="AG2078" s="9"/>
      <c r="AH2078" s="9"/>
    </row>
    <row r="2079" ht="15.75" customHeight="1">
      <c r="A2079" s="177">
        <v>42698.0</v>
      </c>
      <c r="B2079" s="178">
        <v>1.58</v>
      </c>
      <c r="C2079" s="178">
        <v>1.75</v>
      </c>
      <c r="D2079" s="178">
        <v>2.0</v>
      </c>
      <c r="E2079" s="178">
        <v>2.68</v>
      </c>
      <c r="F2079" s="178">
        <v>3.73</v>
      </c>
      <c r="G2079" s="178">
        <v>4.65</v>
      </c>
      <c r="H2079" s="178">
        <v>4.82</v>
      </c>
      <c r="I2079" s="178">
        <v>4.94</v>
      </c>
      <c r="J2079" s="178">
        <v>5.0</v>
      </c>
      <c r="K2079" s="179">
        <f>MAX(0,((T2079*(365/365))-VLOOKUP(A2079,VBMA!$A:$D,4,0))  /  (T2079* (365/365)   ))</f>
        <v>0.233201581</v>
      </c>
      <c r="L2079" s="180">
        <f t="shared" ref="L2079:S2079" si="2082">(B2079*(1-$K2079) * (365/365))/100</f>
        <v>0.01211541502</v>
      </c>
      <c r="M2079" s="180">
        <f t="shared" si="2082"/>
        <v>0.01341897233</v>
      </c>
      <c r="N2079" s="180">
        <f t="shared" si="2082"/>
        <v>0.01533596838</v>
      </c>
      <c r="O2079" s="180">
        <f t="shared" si="2082"/>
        <v>0.02055019763</v>
      </c>
      <c r="P2079" s="180">
        <f t="shared" si="2082"/>
        <v>0.02860158103</v>
      </c>
      <c r="Q2079" s="180">
        <f t="shared" si="2082"/>
        <v>0.03565612648</v>
      </c>
      <c r="R2079" s="180">
        <f t="shared" si="2082"/>
        <v>0.03695968379</v>
      </c>
      <c r="S2079" s="180">
        <f t="shared" si="2082"/>
        <v>0.0378798419</v>
      </c>
      <c r="T2079" s="181">
        <f t="shared" si="3"/>
        <v>5.06</v>
      </c>
      <c r="U2079" s="182">
        <f t="shared" si="4"/>
        <v>42879</v>
      </c>
      <c r="V2079" s="182">
        <f t="shared" si="5"/>
        <v>42971</v>
      </c>
      <c r="W2079" s="182">
        <f t="shared" si="6"/>
        <v>43063</v>
      </c>
      <c r="X2079" s="181">
        <f t="shared" si="7"/>
        <v>181</v>
      </c>
      <c r="Y2079" s="181">
        <f t="shared" si="8"/>
        <v>273</v>
      </c>
      <c r="Z2079" s="181">
        <f t="shared" si="9"/>
        <v>365</v>
      </c>
      <c r="AA2079" s="155"/>
      <c r="AB2079" s="9"/>
      <c r="AC2079" s="9"/>
      <c r="AD2079" s="9"/>
      <c r="AE2079" s="9"/>
      <c r="AF2079" s="9"/>
      <c r="AG2079" s="9"/>
      <c r="AH2079" s="9"/>
    </row>
    <row r="2080" ht="15.75" customHeight="1">
      <c r="A2080" s="177">
        <v>42697.0</v>
      </c>
      <c r="B2080" s="178">
        <v>1.53</v>
      </c>
      <c r="C2080" s="178">
        <v>1.65</v>
      </c>
      <c r="D2080" s="178">
        <v>1.93</v>
      </c>
      <c r="E2080" s="178">
        <v>2.63</v>
      </c>
      <c r="F2080" s="178">
        <v>3.7</v>
      </c>
      <c r="G2080" s="178">
        <v>4.62</v>
      </c>
      <c r="H2080" s="178">
        <v>4.81</v>
      </c>
      <c r="I2080" s="178">
        <v>4.97</v>
      </c>
      <c r="J2080" s="178">
        <v>5.01</v>
      </c>
      <c r="K2080" s="179">
        <f>MAX(0,((T2080*(365/365))-VLOOKUP(A2080,VBMA!$A:$D,4,0))  /  (T2080* (365/365)   ))</f>
        <v>0.2573099415</v>
      </c>
      <c r="L2080" s="180">
        <f t="shared" ref="L2080:S2080" si="2083">(B2080*(1-$K2080) * (365/365))/100</f>
        <v>0.01136315789</v>
      </c>
      <c r="M2080" s="180">
        <f t="shared" si="2083"/>
        <v>0.01225438596</v>
      </c>
      <c r="N2080" s="180">
        <f t="shared" si="2083"/>
        <v>0.01433391813</v>
      </c>
      <c r="O2080" s="180">
        <f t="shared" si="2083"/>
        <v>0.01953274854</v>
      </c>
      <c r="P2080" s="180">
        <f t="shared" si="2083"/>
        <v>0.02747953216</v>
      </c>
      <c r="Q2080" s="180">
        <f t="shared" si="2083"/>
        <v>0.0343122807</v>
      </c>
      <c r="R2080" s="180">
        <f t="shared" si="2083"/>
        <v>0.03572339181</v>
      </c>
      <c r="S2080" s="180">
        <f t="shared" si="2083"/>
        <v>0.03691169591</v>
      </c>
      <c r="T2080" s="181">
        <f t="shared" si="3"/>
        <v>5.13</v>
      </c>
      <c r="U2080" s="182">
        <f t="shared" si="4"/>
        <v>42878</v>
      </c>
      <c r="V2080" s="182">
        <f t="shared" si="5"/>
        <v>42970</v>
      </c>
      <c r="W2080" s="182">
        <f t="shared" si="6"/>
        <v>43062</v>
      </c>
      <c r="X2080" s="181">
        <f t="shared" si="7"/>
        <v>181</v>
      </c>
      <c r="Y2080" s="181">
        <f t="shared" si="8"/>
        <v>273</v>
      </c>
      <c r="Z2080" s="181">
        <f t="shared" si="9"/>
        <v>365</v>
      </c>
      <c r="AA2080" s="155"/>
      <c r="AB2080" s="9"/>
      <c r="AC2080" s="9"/>
      <c r="AD2080" s="9"/>
      <c r="AE2080" s="9"/>
      <c r="AF2080" s="9"/>
      <c r="AG2080" s="9"/>
      <c r="AH2080" s="9"/>
    </row>
    <row r="2081" ht="15.75" customHeight="1">
      <c r="A2081" s="177">
        <v>42696.0</v>
      </c>
      <c r="B2081" s="178">
        <v>1.53</v>
      </c>
      <c r="C2081" s="178">
        <v>1.7</v>
      </c>
      <c r="D2081" s="178">
        <v>1.98</v>
      </c>
      <c r="E2081" s="178">
        <v>2.65</v>
      </c>
      <c r="F2081" s="178">
        <v>3.73</v>
      </c>
      <c r="G2081" s="178">
        <v>4.63</v>
      </c>
      <c r="H2081" s="178">
        <v>4.82</v>
      </c>
      <c r="I2081" s="178">
        <v>4.96</v>
      </c>
      <c r="J2081" s="178">
        <v>5.0</v>
      </c>
      <c r="K2081" s="179">
        <f>MAX(0,((T2081*(365/365))-VLOOKUP(A2081,VBMA!$A:$D,4,0))  /  (T2081* (365/365)   ))</f>
        <v>0.2509803922</v>
      </c>
      <c r="L2081" s="180">
        <f t="shared" ref="L2081:S2081" si="2084">(B2081*(1-$K2081) * (365/365))/100</f>
        <v>0.01146</v>
      </c>
      <c r="M2081" s="180">
        <f t="shared" si="2084"/>
        <v>0.01273333333</v>
      </c>
      <c r="N2081" s="180">
        <f t="shared" si="2084"/>
        <v>0.01483058824</v>
      </c>
      <c r="O2081" s="180">
        <f t="shared" si="2084"/>
        <v>0.01984901961</v>
      </c>
      <c r="P2081" s="180">
        <f t="shared" si="2084"/>
        <v>0.02793843137</v>
      </c>
      <c r="Q2081" s="180">
        <f t="shared" si="2084"/>
        <v>0.03467960784</v>
      </c>
      <c r="R2081" s="180">
        <f t="shared" si="2084"/>
        <v>0.0361027451</v>
      </c>
      <c r="S2081" s="180">
        <f t="shared" si="2084"/>
        <v>0.03715137255</v>
      </c>
      <c r="T2081" s="181">
        <f t="shared" si="3"/>
        <v>5.1</v>
      </c>
      <c r="U2081" s="182">
        <f t="shared" si="4"/>
        <v>42877</v>
      </c>
      <c r="V2081" s="182">
        <f t="shared" si="5"/>
        <v>42969</v>
      </c>
      <c r="W2081" s="182">
        <f t="shared" si="6"/>
        <v>43061</v>
      </c>
      <c r="X2081" s="181">
        <f t="shared" si="7"/>
        <v>181</v>
      </c>
      <c r="Y2081" s="181">
        <f t="shared" si="8"/>
        <v>273</v>
      </c>
      <c r="Z2081" s="181">
        <f t="shared" si="9"/>
        <v>365</v>
      </c>
      <c r="AA2081" s="155"/>
      <c r="AB2081" s="9"/>
      <c r="AC2081" s="9"/>
      <c r="AD2081" s="9"/>
      <c r="AE2081" s="9"/>
      <c r="AF2081" s="9"/>
      <c r="AG2081" s="9"/>
      <c r="AH2081" s="9"/>
    </row>
    <row r="2082" ht="15.75" customHeight="1">
      <c r="A2082" s="177">
        <v>42695.0</v>
      </c>
      <c r="B2082" s="178">
        <v>1.64</v>
      </c>
      <c r="C2082" s="178">
        <v>1.71</v>
      </c>
      <c r="D2082" s="178">
        <v>2.06</v>
      </c>
      <c r="E2082" s="178">
        <v>2.67</v>
      </c>
      <c r="F2082" s="178">
        <v>3.74</v>
      </c>
      <c r="G2082" s="178">
        <v>4.64</v>
      </c>
      <c r="H2082" s="178">
        <v>4.83</v>
      </c>
      <c r="I2082" s="178">
        <v>4.97</v>
      </c>
      <c r="J2082" s="178">
        <v>5.02</v>
      </c>
      <c r="K2082" s="179">
        <f>MAX(0,((T2082*(365/365))-VLOOKUP(A2082,VBMA!$A:$D,4,0))  /  (T2082* (365/365)   ))</f>
        <v>0.2064579256</v>
      </c>
      <c r="L2082" s="180">
        <f t="shared" ref="L2082:S2082" si="2085">(B2082*(1-$K2082) * (365/365))/100</f>
        <v>0.01301409002</v>
      </c>
      <c r="M2082" s="180">
        <f t="shared" si="2085"/>
        <v>0.01356956947</v>
      </c>
      <c r="N2082" s="180">
        <f t="shared" si="2085"/>
        <v>0.01634696673</v>
      </c>
      <c r="O2082" s="180">
        <f t="shared" si="2085"/>
        <v>0.02118757339</v>
      </c>
      <c r="P2082" s="180">
        <f t="shared" si="2085"/>
        <v>0.02967847358</v>
      </c>
      <c r="Q2082" s="180">
        <f t="shared" si="2085"/>
        <v>0.03682035225</v>
      </c>
      <c r="R2082" s="180">
        <f t="shared" si="2085"/>
        <v>0.03832808219</v>
      </c>
      <c r="S2082" s="180">
        <f t="shared" si="2085"/>
        <v>0.0394390411</v>
      </c>
      <c r="T2082" s="181">
        <f t="shared" si="3"/>
        <v>5.11</v>
      </c>
      <c r="U2082" s="182">
        <f t="shared" si="4"/>
        <v>42876</v>
      </c>
      <c r="V2082" s="182">
        <f t="shared" si="5"/>
        <v>42968</v>
      </c>
      <c r="W2082" s="182">
        <f t="shared" si="6"/>
        <v>43060</v>
      </c>
      <c r="X2082" s="181">
        <f t="shared" si="7"/>
        <v>181</v>
      </c>
      <c r="Y2082" s="181">
        <f t="shared" si="8"/>
        <v>273</v>
      </c>
      <c r="Z2082" s="181">
        <f t="shared" si="9"/>
        <v>365</v>
      </c>
      <c r="AA2082" s="155"/>
      <c r="AB2082" s="9"/>
      <c r="AC2082" s="9"/>
      <c r="AD2082" s="9"/>
      <c r="AE2082" s="9"/>
      <c r="AF2082" s="9"/>
      <c r="AG2082" s="9"/>
      <c r="AH2082" s="9"/>
    </row>
    <row r="2083" ht="15.75" customHeight="1">
      <c r="A2083" s="177">
        <v>42692.0</v>
      </c>
      <c r="B2083" s="178">
        <v>1.88</v>
      </c>
      <c r="C2083" s="178">
        <v>1.98</v>
      </c>
      <c r="D2083" s="178">
        <v>2.35</v>
      </c>
      <c r="E2083" s="178">
        <v>2.73</v>
      </c>
      <c r="F2083" s="178">
        <v>3.82</v>
      </c>
      <c r="G2083" s="178">
        <v>4.64</v>
      </c>
      <c r="H2083" s="178">
        <v>4.8</v>
      </c>
      <c r="I2083" s="178">
        <v>4.96</v>
      </c>
      <c r="J2083" s="178">
        <v>5.02</v>
      </c>
      <c r="K2083" s="179">
        <f>MAX(0,((T2083*(365/365))-VLOOKUP(A2083,VBMA!$A:$D,4,0))  /  (T2083* (365/365)   ))</f>
        <v>0.20234375</v>
      </c>
      <c r="L2083" s="180">
        <f t="shared" ref="L2083:S2083" si="2086">(B2083*(1-$K2083) * (365/365))/100</f>
        <v>0.0149959375</v>
      </c>
      <c r="M2083" s="180">
        <f t="shared" si="2086"/>
        <v>0.01579359375</v>
      </c>
      <c r="N2083" s="180">
        <f t="shared" si="2086"/>
        <v>0.01874492188</v>
      </c>
      <c r="O2083" s="180">
        <f t="shared" si="2086"/>
        <v>0.02177601563</v>
      </c>
      <c r="P2083" s="180">
        <f t="shared" si="2086"/>
        <v>0.03047046875</v>
      </c>
      <c r="Q2083" s="180">
        <f t="shared" si="2086"/>
        <v>0.03701125</v>
      </c>
      <c r="R2083" s="180">
        <f t="shared" si="2086"/>
        <v>0.0382875</v>
      </c>
      <c r="S2083" s="180">
        <f t="shared" si="2086"/>
        <v>0.03956375</v>
      </c>
      <c r="T2083" s="181">
        <f t="shared" si="3"/>
        <v>5.12</v>
      </c>
      <c r="U2083" s="182">
        <f t="shared" si="4"/>
        <v>42873</v>
      </c>
      <c r="V2083" s="182">
        <f t="shared" si="5"/>
        <v>42965</v>
      </c>
      <c r="W2083" s="182">
        <f t="shared" si="6"/>
        <v>43057</v>
      </c>
      <c r="X2083" s="181">
        <f t="shared" si="7"/>
        <v>181</v>
      </c>
      <c r="Y2083" s="181">
        <f t="shared" si="8"/>
        <v>273</v>
      </c>
      <c r="Z2083" s="181">
        <f t="shared" si="9"/>
        <v>365</v>
      </c>
      <c r="AA2083" s="155"/>
      <c r="AB2083" s="9"/>
      <c r="AC2083" s="9"/>
      <c r="AD2083" s="9"/>
      <c r="AE2083" s="9"/>
      <c r="AF2083" s="9"/>
      <c r="AG2083" s="9"/>
      <c r="AH2083" s="9"/>
    </row>
    <row r="2084" ht="15.75" customHeight="1">
      <c r="A2084" s="177">
        <v>42691.0</v>
      </c>
      <c r="B2084" s="178">
        <v>2.14</v>
      </c>
      <c r="C2084" s="178">
        <v>2.22</v>
      </c>
      <c r="D2084" s="178">
        <v>2.44</v>
      </c>
      <c r="E2084" s="178">
        <v>2.8</v>
      </c>
      <c r="F2084" s="178">
        <v>3.82</v>
      </c>
      <c r="G2084" s="178">
        <v>4.64</v>
      </c>
      <c r="H2084" s="178">
        <v>4.78</v>
      </c>
      <c r="I2084" s="178">
        <v>4.95</v>
      </c>
      <c r="J2084" s="178">
        <v>5.0</v>
      </c>
      <c r="K2084" s="179">
        <f>MAX(0,((T2084*(365/365))-VLOOKUP(A2084,VBMA!$A:$D,4,0))  /  (T2084* (365/365)   ))</f>
        <v>0.2140625</v>
      </c>
      <c r="L2084" s="180">
        <f t="shared" ref="L2084:S2084" si="2087">(B2084*(1-$K2084) * (365/365))/100</f>
        <v>0.0168190625</v>
      </c>
      <c r="M2084" s="180">
        <f t="shared" si="2087"/>
        <v>0.0174478125</v>
      </c>
      <c r="N2084" s="180">
        <f t="shared" si="2087"/>
        <v>0.019176875</v>
      </c>
      <c r="O2084" s="180">
        <f t="shared" si="2087"/>
        <v>0.02200625</v>
      </c>
      <c r="P2084" s="180">
        <f t="shared" si="2087"/>
        <v>0.0300228125</v>
      </c>
      <c r="Q2084" s="180">
        <f t="shared" si="2087"/>
        <v>0.0364675</v>
      </c>
      <c r="R2084" s="180">
        <f t="shared" si="2087"/>
        <v>0.0375678125</v>
      </c>
      <c r="S2084" s="180">
        <f t="shared" si="2087"/>
        <v>0.03890390625</v>
      </c>
      <c r="T2084" s="181">
        <f t="shared" si="3"/>
        <v>5.12</v>
      </c>
      <c r="U2084" s="182">
        <f t="shared" si="4"/>
        <v>42872</v>
      </c>
      <c r="V2084" s="182">
        <f t="shared" si="5"/>
        <v>42964</v>
      </c>
      <c r="W2084" s="182">
        <f t="shared" si="6"/>
        <v>43056</v>
      </c>
      <c r="X2084" s="181">
        <f t="shared" si="7"/>
        <v>181</v>
      </c>
      <c r="Y2084" s="181">
        <f t="shared" si="8"/>
        <v>273</v>
      </c>
      <c r="Z2084" s="181">
        <f t="shared" si="9"/>
        <v>365</v>
      </c>
      <c r="AA2084" s="155"/>
      <c r="AB2084" s="9"/>
      <c r="AC2084" s="9"/>
      <c r="AD2084" s="9"/>
      <c r="AE2084" s="9"/>
      <c r="AF2084" s="9"/>
      <c r="AG2084" s="9"/>
      <c r="AH2084" s="9"/>
    </row>
    <row r="2085" ht="15.75" customHeight="1">
      <c r="A2085" s="177">
        <v>42690.0</v>
      </c>
      <c r="B2085" s="178">
        <v>2.18</v>
      </c>
      <c r="C2085" s="178">
        <v>2.23</v>
      </c>
      <c r="D2085" s="178">
        <v>2.4</v>
      </c>
      <c r="E2085" s="178">
        <v>2.78</v>
      </c>
      <c r="F2085" s="178">
        <v>3.82</v>
      </c>
      <c r="G2085" s="178">
        <v>4.6</v>
      </c>
      <c r="H2085" s="178">
        <v>4.76</v>
      </c>
      <c r="I2085" s="178">
        <v>4.98</v>
      </c>
      <c r="J2085" s="178">
        <v>5.06</v>
      </c>
      <c r="K2085" s="179">
        <f>MAX(0,((T2085*(365/365))-VLOOKUP(A2085,VBMA!$A:$D,4,0))  /  (T2085* (365/365)   ))</f>
        <v>0.2413461538</v>
      </c>
      <c r="L2085" s="180">
        <f t="shared" ref="L2085:S2085" si="2088">(B2085*(1-$K2085) * (365/365))/100</f>
        <v>0.01653865385</v>
      </c>
      <c r="M2085" s="180">
        <f t="shared" si="2088"/>
        <v>0.01691798077</v>
      </c>
      <c r="N2085" s="180">
        <f t="shared" si="2088"/>
        <v>0.01820769231</v>
      </c>
      <c r="O2085" s="180">
        <f t="shared" si="2088"/>
        <v>0.02109057692</v>
      </c>
      <c r="P2085" s="180">
        <f t="shared" si="2088"/>
        <v>0.02898057692</v>
      </c>
      <c r="Q2085" s="180">
        <f t="shared" si="2088"/>
        <v>0.03489807692</v>
      </c>
      <c r="R2085" s="180">
        <f t="shared" si="2088"/>
        <v>0.03611192308</v>
      </c>
      <c r="S2085" s="180">
        <f t="shared" si="2088"/>
        <v>0.03778096154</v>
      </c>
      <c r="T2085" s="181">
        <f t="shared" si="3"/>
        <v>5.2</v>
      </c>
      <c r="U2085" s="182">
        <f t="shared" si="4"/>
        <v>42871</v>
      </c>
      <c r="V2085" s="182">
        <f t="shared" si="5"/>
        <v>42963</v>
      </c>
      <c r="W2085" s="182">
        <f t="shared" si="6"/>
        <v>43055</v>
      </c>
      <c r="X2085" s="181">
        <f t="shared" si="7"/>
        <v>181</v>
      </c>
      <c r="Y2085" s="181">
        <f t="shared" si="8"/>
        <v>273</v>
      </c>
      <c r="Z2085" s="181">
        <f t="shared" si="9"/>
        <v>365</v>
      </c>
      <c r="AA2085" s="155"/>
      <c r="AB2085" s="9"/>
      <c r="AC2085" s="9"/>
      <c r="AD2085" s="9"/>
      <c r="AE2085" s="9"/>
      <c r="AF2085" s="9"/>
      <c r="AG2085" s="9"/>
      <c r="AH2085" s="9"/>
    </row>
    <row r="2086" ht="15.75" customHeight="1">
      <c r="A2086" s="177">
        <v>42689.0</v>
      </c>
      <c r="B2086" s="178">
        <v>1.9</v>
      </c>
      <c r="C2086" s="178">
        <v>2.0</v>
      </c>
      <c r="D2086" s="178">
        <v>2.22</v>
      </c>
      <c r="E2086" s="178">
        <v>2.48</v>
      </c>
      <c r="F2086" s="178">
        <v>3.46</v>
      </c>
      <c r="G2086" s="178">
        <v>4.4</v>
      </c>
      <c r="H2086" s="178">
        <v>4.65</v>
      </c>
      <c r="I2086" s="178">
        <v>4.88</v>
      </c>
      <c r="J2086" s="178">
        <v>5.05</v>
      </c>
      <c r="K2086" s="179">
        <f>MAX(0,((T2086*(365/365))-VLOOKUP(A2086,VBMA!$A:$D,4,0))  /  (T2086* (365/365)   ))</f>
        <v>0.2377690802</v>
      </c>
      <c r="L2086" s="180">
        <f t="shared" ref="L2086:S2086" si="2089">(B2086*(1-$K2086) * (365/365))/100</f>
        <v>0.01448238748</v>
      </c>
      <c r="M2086" s="180">
        <f t="shared" si="2089"/>
        <v>0.0152446184</v>
      </c>
      <c r="N2086" s="180">
        <f t="shared" si="2089"/>
        <v>0.01692152642</v>
      </c>
      <c r="O2086" s="180">
        <f t="shared" si="2089"/>
        <v>0.01890332681</v>
      </c>
      <c r="P2086" s="180">
        <f t="shared" si="2089"/>
        <v>0.02637318982</v>
      </c>
      <c r="Q2086" s="180">
        <f t="shared" si="2089"/>
        <v>0.03353816047</v>
      </c>
      <c r="R2086" s="180">
        <f t="shared" si="2089"/>
        <v>0.03544373777</v>
      </c>
      <c r="S2086" s="180">
        <f t="shared" si="2089"/>
        <v>0.03719686888</v>
      </c>
      <c r="T2086" s="181">
        <f t="shared" si="3"/>
        <v>5.11</v>
      </c>
      <c r="U2086" s="182">
        <f t="shared" si="4"/>
        <v>42870</v>
      </c>
      <c r="V2086" s="182">
        <f t="shared" si="5"/>
        <v>42962</v>
      </c>
      <c r="W2086" s="182">
        <f t="shared" si="6"/>
        <v>43054</v>
      </c>
      <c r="X2086" s="181">
        <f t="shared" si="7"/>
        <v>181</v>
      </c>
      <c r="Y2086" s="181">
        <f t="shared" si="8"/>
        <v>273</v>
      </c>
      <c r="Z2086" s="181">
        <f t="shared" si="9"/>
        <v>365</v>
      </c>
      <c r="AA2086" s="155"/>
      <c r="AB2086" s="9"/>
      <c r="AC2086" s="9"/>
      <c r="AD2086" s="9"/>
      <c r="AE2086" s="9"/>
      <c r="AF2086" s="9"/>
      <c r="AG2086" s="9"/>
      <c r="AH2086" s="9"/>
    </row>
    <row r="2087" ht="15.75" customHeight="1">
      <c r="A2087" s="177">
        <v>42688.0</v>
      </c>
      <c r="B2087" s="178">
        <v>1.72</v>
      </c>
      <c r="C2087" s="178">
        <v>1.8</v>
      </c>
      <c r="D2087" s="178">
        <v>1.97</v>
      </c>
      <c r="E2087" s="178">
        <v>2.27</v>
      </c>
      <c r="F2087" s="178">
        <v>3.42</v>
      </c>
      <c r="G2087" s="178">
        <v>4.38</v>
      </c>
      <c r="H2087" s="178">
        <v>4.6</v>
      </c>
      <c r="I2087" s="178">
        <v>4.9</v>
      </c>
      <c r="J2087" s="178">
        <v>5.04</v>
      </c>
      <c r="K2087" s="179">
        <f>MAX(0,((T2087*(365/365))-VLOOKUP(A2087,VBMA!$A:$D,4,0))  /  (T2087* (365/365)   ))</f>
        <v>0.2696153846</v>
      </c>
      <c r="L2087" s="180">
        <f t="shared" ref="L2087:S2087" si="2090">(B2087*(1-$K2087) * (365/365))/100</f>
        <v>0.01256261538</v>
      </c>
      <c r="M2087" s="180">
        <f t="shared" si="2090"/>
        <v>0.01314692308</v>
      </c>
      <c r="N2087" s="180">
        <f t="shared" si="2090"/>
        <v>0.01438857692</v>
      </c>
      <c r="O2087" s="180">
        <f t="shared" si="2090"/>
        <v>0.01657973077</v>
      </c>
      <c r="P2087" s="180">
        <f t="shared" si="2090"/>
        <v>0.02497915385</v>
      </c>
      <c r="Q2087" s="180">
        <f t="shared" si="2090"/>
        <v>0.03199084615</v>
      </c>
      <c r="R2087" s="180">
        <f t="shared" si="2090"/>
        <v>0.03359769231</v>
      </c>
      <c r="S2087" s="180">
        <f t="shared" si="2090"/>
        <v>0.03578884615</v>
      </c>
      <c r="T2087" s="181">
        <f t="shared" si="3"/>
        <v>5.2</v>
      </c>
      <c r="U2087" s="182">
        <f t="shared" si="4"/>
        <v>42869</v>
      </c>
      <c r="V2087" s="182">
        <f t="shared" si="5"/>
        <v>42961</v>
      </c>
      <c r="W2087" s="182">
        <f t="shared" si="6"/>
        <v>43053</v>
      </c>
      <c r="X2087" s="181">
        <f t="shared" si="7"/>
        <v>181</v>
      </c>
      <c r="Y2087" s="181">
        <f t="shared" si="8"/>
        <v>273</v>
      </c>
      <c r="Z2087" s="181">
        <f t="shared" si="9"/>
        <v>365</v>
      </c>
      <c r="AA2087" s="155"/>
      <c r="AB2087" s="9"/>
      <c r="AC2087" s="9"/>
      <c r="AD2087" s="9"/>
      <c r="AE2087" s="9"/>
      <c r="AF2087" s="9"/>
      <c r="AG2087" s="9"/>
      <c r="AH2087" s="9"/>
    </row>
    <row r="2088" ht="15.75" customHeight="1">
      <c r="A2088" s="177">
        <v>42685.0</v>
      </c>
      <c r="B2088" s="178">
        <v>1.26</v>
      </c>
      <c r="C2088" s="178">
        <v>1.34</v>
      </c>
      <c r="D2088" s="178">
        <v>1.54</v>
      </c>
      <c r="E2088" s="178">
        <v>1.98</v>
      </c>
      <c r="F2088" s="178">
        <v>3.2</v>
      </c>
      <c r="G2088" s="178">
        <v>4.16</v>
      </c>
      <c r="H2088" s="178">
        <v>4.58</v>
      </c>
      <c r="I2088" s="178">
        <v>4.88</v>
      </c>
      <c r="J2088" s="178">
        <v>5.0</v>
      </c>
      <c r="K2088" s="179">
        <f>MAX(0,((T2088*(365/365))-VLOOKUP(A2088,VBMA!$A:$D,4,0))  /  (T2088* (365/365)   ))</f>
        <v>0.2756756757</v>
      </c>
      <c r="L2088" s="180">
        <f t="shared" ref="L2088:S2088" si="2091">(B2088*(1-$K2088) * (365/365))/100</f>
        <v>0.009126486486</v>
      </c>
      <c r="M2088" s="180">
        <f t="shared" si="2091"/>
        <v>0.009705945946</v>
      </c>
      <c r="N2088" s="180">
        <f t="shared" si="2091"/>
        <v>0.01115459459</v>
      </c>
      <c r="O2088" s="180">
        <f t="shared" si="2091"/>
        <v>0.01434162162</v>
      </c>
      <c r="P2088" s="180">
        <f t="shared" si="2091"/>
        <v>0.02317837838</v>
      </c>
      <c r="Q2088" s="180">
        <f t="shared" si="2091"/>
        <v>0.03013189189</v>
      </c>
      <c r="R2088" s="180">
        <f t="shared" si="2091"/>
        <v>0.03317405405</v>
      </c>
      <c r="S2088" s="180">
        <f t="shared" si="2091"/>
        <v>0.03534702703</v>
      </c>
      <c r="T2088" s="181">
        <f t="shared" si="3"/>
        <v>5.18</v>
      </c>
      <c r="U2088" s="182">
        <f t="shared" si="4"/>
        <v>42866</v>
      </c>
      <c r="V2088" s="182">
        <f t="shared" si="5"/>
        <v>42958</v>
      </c>
      <c r="W2088" s="182">
        <f t="shared" si="6"/>
        <v>43050</v>
      </c>
      <c r="X2088" s="181">
        <f t="shared" si="7"/>
        <v>181</v>
      </c>
      <c r="Y2088" s="181">
        <f t="shared" si="8"/>
        <v>273</v>
      </c>
      <c r="Z2088" s="181">
        <f t="shared" si="9"/>
        <v>365</v>
      </c>
      <c r="AA2088" s="155"/>
      <c r="AB2088" s="9"/>
      <c r="AC2088" s="9"/>
      <c r="AD2088" s="9"/>
      <c r="AE2088" s="9"/>
      <c r="AF2088" s="9"/>
      <c r="AG2088" s="9"/>
      <c r="AH2088" s="9"/>
    </row>
    <row r="2089" ht="15.75" customHeight="1">
      <c r="A2089" s="177">
        <v>42684.0</v>
      </c>
      <c r="B2089" s="178">
        <v>1.25</v>
      </c>
      <c r="C2089" s="178">
        <v>1.38</v>
      </c>
      <c r="D2089" s="178">
        <v>1.58</v>
      </c>
      <c r="E2089" s="178">
        <v>2.02</v>
      </c>
      <c r="F2089" s="178">
        <v>3.33</v>
      </c>
      <c r="G2089" s="178">
        <v>4.27</v>
      </c>
      <c r="H2089" s="178">
        <v>4.6</v>
      </c>
      <c r="I2089" s="178">
        <v>4.88</v>
      </c>
      <c r="J2089" s="178">
        <v>5.0</v>
      </c>
      <c r="K2089" s="179">
        <f>MAX(0,((T2089*(365/365))-VLOOKUP(A2089,VBMA!$A:$D,4,0))  /  (T2089* (365/365)   ))</f>
        <v>0.2748062016</v>
      </c>
      <c r="L2089" s="180">
        <f t="shared" ref="L2089:S2089" si="2092">(B2089*(1-$K2089) * (365/365))/100</f>
        <v>0.009064922481</v>
      </c>
      <c r="M2089" s="180">
        <f t="shared" si="2092"/>
        <v>0.01000767442</v>
      </c>
      <c r="N2089" s="180">
        <f t="shared" si="2092"/>
        <v>0.01145806202</v>
      </c>
      <c r="O2089" s="180">
        <f t="shared" si="2092"/>
        <v>0.01464891473</v>
      </c>
      <c r="P2089" s="180">
        <f t="shared" si="2092"/>
        <v>0.02414895349</v>
      </c>
      <c r="Q2089" s="180">
        <f t="shared" si="2092"/>
        <v>0.03096577519</v>
      </c>
      <c r="R2089" s="180">
        <f t="shared" si="2092"/>
        <v>0.03335891473</v>
      </c>
      <c r="S2089" s="180">
        <f t="shared" si="2092"/>
        <v>0.03538945736</v>
      </c>
      <c r="T2089" s="181">
        <f t="shared" si="3"/>
        <v>5.16</v>
      </c>
      <c r="U2089" s="182">
        <f t="shared" si="4"/>
        <v>42865</v>
      </c>
      <c r="V2089" s="182">
        <f t="shared" si="5"/>
        <v>42957</v>
      </c>
      <c r="W2089" s="182">
        <f t="shared" si="6"/>
        <v>43049</v>
      </c>
      <c r="X2089" s="181">
        <f t="shared" si="7"/>
        <v>181</v>
      </c>
      <c r="Y2089" s="181">
        <f t="shared" si="8"/>
        <v>273</v>
      </c>
      <c r="Z2089" s="181">
        <f t="shared" si="9"/>
        <v>365</v>
      </c>
      <c r="AA2089" s="155"/>
      <c r="AB2089" s="9"/>
      <c r="AC2089" s="9"/>
      <c r="AD2089" s="9"/>
      <c r="AE2089" s="9"/>
      <c r="AF2089" s="9"/>
      <c r="AG2089" s="9"/>
      <c r="AH2089" s="9"/>
    </row>
    <row r="2090" ht="15.75" customHeight="1">
      <c r="A2090" s="177">
        <v>42683.0</v>
      </c>
      <c r="B2090" s="178">
        <v>1.23</v>
      </c>
      <c r="C2090" s="178">
        <v>1.35</v>
      </c>
      <c r="D2090" s="178">
        <v>1.5</v>
      </c>
      <c r="E2090" s="178">
        <v>2.0</v>
      </c>
      <c r="F2090" s="178">
        <v>3.18</v>
      </c>
      <c r="G2090" s="178">
        <v>4.28</v>
      </c>
      <c r="H2090" s="178">
        <v>4.5</v>
      </c>
      <c r="I2090" s="178">
        <v>4.85</v>
      </c>
      <c r="J2090" s="178">
        <v>5.0</v>
      </c>
      <c r="K2090" s="179">
        <f>MAX(0,((T2090*(365/365))-VLOOKUP(A2090,VBMA!$A:$D,4,0))  /  (T2090* (365/365)   ))</f>
        <v>0.285</v>
      </c>
      <c r="L2090" s="180">
        <f t="shared" ref="L2090:S2090" si="2093">(B2090*(1-$K2090) * (365/365))/100</f>
        <v>0.0087945</v>
      </c>
      <c r="M2090" s="180">
        <f t="shared" si="2093"/>
        <v>0.0096525</v>
      </c>
      <c r="N2090" s="180">
        <f t="shared" si="2093"/>
        <v>0.010725</v>
      </c>
      <c r="O2090" s="180">
        <f t="shared" si="2093"/>
        <v>0.0143</v>
      </c>
      <c r="P2090" s="180">
        <f t="shared" si="2093"/>
        <v>0.022737</v>
      </c>
      <c r="Q2090" s="180">
        <f t="shared" si="2093"/>
        <v>0.030602</v>
      </c>
      <c r="R2090" s="180">
        <f t="shared" si="2093"/>
        <v>0.032175</v>
      </c>
      <c r="S2090" s="180">
        <f t="shared" si="2093"/>
        <v>0.0346775</v>
      </c>
      <c r="T2090" s="181">
        <f t="shared" si="3"/>
        <v>5.2</v>
      </c>
      <c r="U2090" s="182">
        <f t="shared" si="4"/>
        <v>42864</v>
      </c>
      <c r="V2090" s="182">
        <f t="shared" si="5"/>
        <v>42956</v>
      </c>
      <c r="W2090" s="182">
        <f t="shared" si="6"/>
        <v>43048</v>
      </c>
      <c r="X2090" s="181">
        <f t="shared" si="7"/>
        <v>181</v>
      </c>
      <c r="Y2090" s="181">
        <f t="shared" si="8"/>
        <v>273</v>
      </c>
      <c r="Z2090" s="181">
        <f t="shared" si="9"/>
        <v>365</v>
      </c>
      <c r="AA2090" s="155"/>
      <c r="AB2090" s="9"/>
      <c r="AC2090" s="9"/>
      <c r="AD2090" s="9"/>
      <c r="AE2090" s="9"/>
      <c r="AF2090" s="9"/>
      <c r="AG2090" s="9"/>
      <c r="AH2090" s="9"/>
    </row>
    <row r="2091" ht="15.75" customHeight="1">
      <c r="A2091" s="177">
        <v>42682.0</v>
      </c>
      <c r="B2091" s="178">
        <v>0.98</v>
      </c>
      <c r="C2091" s="178">
        <v>1.04</v>
      </c>
      <c r="D2091" s="178">
        <v>1.28</v>
      </c>
      <c r="E2091" s="178">
        <v>1.86</v>
      </c>
      <c r="F2091" s="178">
        <v>3.06</v>
      </c>
      <c r="G2091" s="178">
        <v>4.0</v>
      </c>
      <c r="H2091" s="178">
        <v>4.54</v>
      </c>
      <c r="I2091" s="178">
        <v>4.9</v>
      </c>
      <c r="J2091" s="178">
        <v>5.04</v>
      </c>
      <c r="K2091" s="179">
        <f>MAX(0,((T2091*(365/365))-VLOOKUP(A2091,VBMA!$A:$D,4,0))  /  (T2091* (365/365)   ))</f>
        <v>0.3019011407</v>
      </c>
      <c r="L2091" s="180">
        <f t="shared" ref="L2091:S2091" si="2094">(B2091*(1-$K2091) * (365/365))/100</f>
        <v>0.006841368821</v>
      </c>
      <c r="M2091" s="180">
        <f t="shared" si="2094"/>
        <v>0.007260228137</v>
      </c>
      <c r="N2091" s="180">
        <f t="shared" si="2094"/>
        <v>0.008935665399</v>
      </c>
      <c r="O2091" s="180">
        <f t="shared" si="2094"/>
        <v>0.01298463878</v>
      </c>
      <c r="P2091" s="180">
        <f t="shared" si="2094"/>
        <v>0.0213618251</v>
      </c>
      <c r="Q2091" s="180">
        <f t="shared" si="2094"/>
        <v>0.02792395437</v>
      </c>
      <c r="R2091" s="180">
        <f t="shared" si="2094"/>
        <v>0.03169368821</v>
      </c>
      <c r="S2091" s="180">
        <f t="shared" si="2094"/>
        <v>0.03420684411</v>
      </c>
      <c r="T2091" s="181">
        <f t="shared" si="3"/>
        <v>5.26</v>
      </c>
      <c r="U2091" s="182">
        <f t="shared" si="4"/>
        <v>42863</v>
      </c>
      <c r="V2091" s="182">
        <f t="shared" si="5"/>
        <v>42955</v>
      </c>
      <c r="W2091" s="182">
        <f t="shared" si="6"/>
        <v>43047</v>
      </c>
      <c r="X2091" s="181">
        <f t="shared" si="7"/>
        <v>181</v>
      </c>
      <c r="Y2091" s="181">
        <f t="shared" si="8"/>
        <v>273</v>
      </c>
      <c r="Z2091" s="181">
        <f t="shared" si="9"/>
        <v>365</v>
      </c>
      <c r="AA2091" s="155"/>
      <c r="AB2091" s="9"/>
      <c r="AC2091" s="9"/>
      <c r="AD2091" s="9"/>
      <c r="AE2091" s="9"/>
      <c r="AF2091" s="9"/>
      <c r="AG2091" s="9"/>
      <c r="AH2091" s="9"/>
    </row>
    <row r="2092" ht="15.75" customHeight="1">
      <c r="A2092" s="177">
        <v>42681.0</v>
      </c>
      <c r="B2092" s="178">
        <v>0.83</v>
      </c>
      <c r="C2092" s="178">
        <v>0.95</v>
      </c>
      <c r="D2092" s="178">
        <v>1.13</v>
      </c>
      <c r="E2092" s="178">
        <v>1.63</v>
      </c>
      <c r="F2092" s="178">
        <v>3.03</v>
      </c>
      <c r="G2092" s="178">
        <v>3.8</v>
      </c>
      <c r="H2092" s="178">
        <v>4.48</v>
      </c>
      <c r="I2092" s="178">
        <v>4.85</v>
      </c>
      <c r="J2092" s="178">
        <v>5.0</v>
      </c>
      <c r="K2092" s="179">
        <f>MAX(0,((T2092*(365/365))-VLOOKUP(A2092,VBMA!$A:$D,4,0))  /  (T2092* (365/365)   ))</f>
        <v>0.3036398467</v>
      </c>
      <c r="L2092" s="180">
        <f t="shared" ref="L2092:S2092" si="2095">(B2092*(1-$K2092) * (365/365))/100</f>
        <v>0.005779789272</v>
      </c>
      <c r="M2092" s="180">
        <f t="shared" si="2095"/>
        <v>0.006615421456</v>
      </c>
      <c r="N2092" s="180">
        <f t="shared" si="2095"/>
        <v>0.007868869732</v>
      </c>
      <c r="O2092" s="180">
        <f t="shared" si="2095"/>
        <v>0.0113506705</v>
      </c>
      <c r="P2092" s="180">
        <f t="shared" si="2095"/>
        <v>0.02109971264</v>
      </c>
      <c r="Q2092" s="180">
        <f t="shared" si="2095"/>
        <v>0.02646168582</v>
      </c>
      <c r="R2092" s="180">
        <f t="shared" si="2095"/>
        <v>0.03119693487</v>
      </c>
      <c r="S2092" s="180">
        <f t="shared" si="2095"/>
        <v>0.03377346743</v>
      </c>
      <c r="T2092" s="181">
        <f t="shared" si="3"/>
        <v>5.22</v>
      </c>
      <c r="U2092" s="182">
        <f t="shared" si="4"/>
        <v>42862</v>
      </c>
      <c r="V2092" s="182">
        <f t="shared" si="5"/>
        <v>42954</v>
      </c>
      <c r="W2092" s="182">
        <f t="shared" si="6"/>
        <v>43046</v>
      </c>
      <c r="X2092" s="181">
        <f t="shared" si="7"/>
        <v>181</v>
      </c>
      <c r="Y2092" s="181">
        <f t="shared" si="8"/>
        <v>273</v>
      </c>
      <c r="Z2092" s="181">
        <f t="shared" si="9"/>
        <v>365</v>
      </c>
      <c r="AA2092" s="155"/>
      <c r="AB2092" s="9"/>
      <c r="AC2092" s="9"/>
      <c r="AD2092" s="9"/>
      <c r="AE2092" s="9"/>
      <c r="AF2092" s="9"/>
      <c r="AG2092" s="9"/>
      <c r="AH2092" s="9"/>
    </row>
    <row r="2093" ht="15.75" customHeight="1">
      <c r="A2093" s="177">
        <v>42678.0</v>
      </c>
      <c r="B2093" s="178">
        <v>0.78</v>
      </c>
      <c r="C2093" s="178">
        <v>0.92</v>
      </c>
      <c r="D2093" s="178">
        <v>1.08</v>
      </c>
      <c r="E2093" s="178">
        <v>1.65</v>
      </c>
      <c r="F2093" s="178">
        <v>2.98</v>
      </c>
      <c r="G2093" s="178">
        <v>3.73</v>
      </c>
      <c r="H2093" s="178">
        <v>4.48</v>
      </c>
      <c r="I2093" s="178">
        <v>4.86</v>
      </c>
      <c r="J2093" s="178">
        <v>5.0</v>
      </c>
      <c r="K2093" s="179">
        <f>MAX(0,((T2093*(365/365))-VLOOKUP(A2093,VBMA!$A:$D,4,0))  /  (T2093* (365/365)   ))</f>
        <v>0.3330152672</v>
      </c>
      <c r="L2093" s="180">
        <f t="shared" ref="L2093:S2093" si="2096">(B2093*(1-$K2093) * (365/365))/100</f>
        <v>0.005202480916</v>
      </c>
      <c r="M2093" s="180">
        <f t="shared" si="2096"/>
        <v>0.006136259542</v>
      </c>
      <c r="N2093" s="180">
        <f t="shared" si="2096"/>
        <v>0.007203435115</v>
      </c>
      <c r="O2093" s="180">
        <f t="shared" si="2096"/>
        <v>0.01100524809</v>
      </c>
      <c r="P2093" s="180">
        <f t="shared" si="2096"/>
        <v>0.01987614504</v>
      </c>
      <c r="Q2093" s="180">
        <f t="shared" si="2096"/>
        <v>0.02487853053</v>
      </c>
      <c r="R2093" s="180">
        <f t="shared" si="2096"/>
        <v>0.02988091603</v>
      </c>
      <c r="S2093" s="180">
        <f t="shared" si="2096"/>
        <v>0.03241545802</v>
      </c>
      <c r="T2093" s="181">
        <f t="shared" si="3"/>
        <v>5.24</v>
      </c>
      <c r="U2093" s="182">
        <f t="shared" si="4"/>
        <v>42859</v>
      </c>
      <c r="V2093" s="182">
        <f t="shared" si="5"/>
        <v>42951</v>
      </c>
      <c r="W2093" s="182">
        <f t="shared" si="6"/>
        <v>43043</v>
      </c>
      <c r="X2093" s="181">
        <f t="shared" si="7"/>
        <v>181</v>
      </c>
      <c r="Y2093" s="181">
        <f t="shared" si="8"/>
        <v>273</v>
      </c>
      <c r="Z2093" s="181">
        <f t="shared" si="9"/>
        <v>365</v>
      </c>
      <c r="AA2093" s="155"/>
      <c r="AB2093" s="9"/>
      <c r="AC2093" s="9"/>
      <c r="AD2093" s="9"/>
      <c r="AE2093" s="9"/>
      <c r="AF2093" s="9"/>
      <c r="AG2093" s="9"/>
      <c r="AH2093" s="9"/>
    </row>
    <row r="2094" ht="15.75" customHeight="1">
      <c r="A2094" s="177">
        <v>42677.0</v>
      </c>
      <c r="B2094" s="178">
        <v>0.88</v>
      </c>
      <c r="C2094" s="178">
        <v>0.97</v>
      </c>
      <c r="D2094" s="178">
        <v>1.22</v>
      </c>
      <c r="E2094" s="178">
        <v>1.68</v>
      </c>
      <c r="F2094" s="178">
        <v>2.95</v>
      </c>
      <c r="G2094" s="178">
        <v>3.73</v>
      </c>
      <c r="H2094" s="178">
        <v>4.45</v>
      </c>
      <c r="I2094" s="178">
        <v>4.88</v>
      </c>
      <c r="J2094" s="178">
        <v>5.0</v>
      </c>
      <c r="K2094" s="179">
        <f>MAX(0,((T2094*(365/365))-VLOOKUP(A2094,VBMA!$A:$D,4,0))  /  (T2094* (365/365)   ))</f>
        <v>0.343126177</v>
      </c>
      <c r="L2094" s="180">
        <f t="shared" ref="L2094:S2094" si="2097">(B2094*(1-$K2094) * (365/365))/100</f>
        <v>0.005780489642</v>
      </c>
      <c r="M2094" s="180">
        <f t="shared" si="2097"/>
        <v>0.006371676083</v>
      </c>
      <c r="N2094" s="180">
        <f t="shared" si="2097"/>
        <v>0.00801386064</v>
      </c>
      <c r="O2094" s="180">
        <f t="shared" si="2097"/>
        <v>0.01103548023</v>
      </c>
      <c r="P2094" s="180">
        <f t="shared" si="2097"/>
        <v>0.01937777778</v>
      </c>
      <c r="Q2094" s="180">
        <f t="shared" si="2097"/>
        <v>0.0245013936</v>
      </c>
      <c r="R2094" s="180">
        <f t="shared" si="2097"/>
        <v>0.02923088512</v>
      </c>
      <c r="S2094" s="180">
        <f t="shared" si="2097"/>
        <v>0.03205544256</v>
      </c>
      <c r="T2094" s="181">
        <f t="shared" si="3"/>
        <v>5.31</v>
      </c>
      <c r="U2094" s="182">
        <f t="shared" si="4"/>
        <v>42858</v>
      </c>
      <c r="V2094" s="182">
        <f t="shared" si="5"/>
        <v>42950</v>
      </c>
      <c r="W2094" s="182">
        <f t="shared" si="6"/>
        <v>43042</v>
      </c>
      <c r="X2094" s="181">
        <f t="shared" si="7"/>
        <v>181</v>
      </c>
      <c r="Y2094" s="181">
        <f t="shared" si="8"/>
        <v>273</v>
      </c>
      <c r="Z2094" s="181">
        <f t="shared" si="9"/>
        <v>365</v>
      </c>
      <c r="AA2094" s="155"/>
      <c r="AB2094" s="9"/>
      <c r="AC2094" s="9"/>
      <c r="AD2094" s="9"/>
      <c r="AE2094" s="9"/>
      <c r="AF2094" s="9"/>
      <c r="AG2094" s="9"/>
      <c r="AH2094" s="9"/>
    </row>
    <row r="2095" ht="15.75" customHeight="1">
      <c r="A2095" s="177">
        <v>42676.0</v>
      </c>
      <c r="B2095" s="178">
        <v>0.97</v>
      </c>
      <c r="C2095" s="178">
        <v>0.98</v>
      </c>
      <c r="D2095" s="178">
        <v>1.25</v>
      </c>
      <c r="E2095" s="178">
        <v>1.7</v>
      </c>
      <c r="F2095" s="178">
        <v>2.98</v>
      </c>
      <c r="G2095" s="178">
        <v>3.82</v>
      </c>
      <c r="H2095" s="178">
        <v>4.5</v>
      </c>
      <c r="I2095" s="178">
        <v>4.9</v>
      </c>
      <c r="J2095" s="178">
        <v>5.02</v>
      </c>
      <c r="K2095" s="179">
        <f>MAX(0,((T2095*(365/365))-VLOOKUP(A2095,VBMA!$A:$D,4,0))  /  (T2095* (365/365)   ))</f>
        <v>0.3443396226</v>
      </c>
      <c r="L2095" s="180">
        <f t="shared" ref="L2095:S2095" si="2098">(B2095*(1-$K2095) * (365/365))/100</f>
        <v>0.00635990566</v>
      </c>
      <c r="M2095" s="180">
        <f t="shared" si="2098"/>
        <v>0.006425471698</v>
      </c>
      <c r="N2095" s="180">
        <f t="shared" si="2098"/>
        <v>0.008195754717</v>
      </c>
      <c r="O2095" s="180">
        <f t="shared" si="2098"/>
        <v>0.01114622642</v>
      </c>
      <c r="P2095" s="180">
        <f t="shared" si="2098"/>
        <v>0.01953867925</v>
      </c>
      <c r="Q2095" s="180">
        <f t="shared" si="2098"/>
        <v>0.02504622642</v>
      </c>
      <c r="R2095" s="180">
        <f t="shared" si="2098"/>
        <v>0.02950471698</v>
      </c>
      <c r="S2095" s="180">
        <f t="shared" si="2098"/>
        <v>0.03212735849</v>
      </c>
      <c r="T2095" s="181">
        <f t="shared" si="3"/>
        <v>5.3</v>
      </c>
      <c r="U2095" s="182">
        <f t="shared" si="4"/>
        <v>42857</v>
      </c>
      <c r="V2095" s="182">
        <f t="shared" si="5"/>
        <v>42949</v>
      </c>
      <c r="W2095" s="182">
        <f t="shared" si="6"/>
        <v>43041</v>
      </c>
      <c r="X2095" s="181">
        <f t="shared" si="7"/>
        <v>181</v>
      </c>
      <c r="Y2095" s="181">
        <f t="shared" si="8"/>
        <v>273</v>
      </c>
      <c r="Z2095" s="181">
        <f t="shared" si="9"/>
        <v>365</v>
      </c>
      <c r="AA2095" s="155"/>
      <c r="AB2095" s="9"/>
      <c r="AC2095" s="9"/>
      <c r="AD2095" s="9"/>
      <c r="AE2095" s="9"/>
      <c r="AF2095" s="9"/>
      <c r="AG2095" s="9"/>
      <c r="AH2095" s="9"/>
    </row>
    <row r="2096" ht="15.75" customHeight="1">
      <c r="A2096" s="177">
        <v>42675.0</v>
      </c>
      <c r="B2096" s="178">
        <v>1.06</v>
      </c>
      <c r="C2096" s="178">
        <v>1.12</v>
      </c>
      <c r="D2096" s="178">
        <v>1.36</v>
      </c>
      <c r="E2096" s="178">
        <v>1.76</v>
      </c>
      <c r="F2096" s="178">
        <v>2.96</v>
      </c>
      <c r="G2096" s="178">
        <v>3.82</v>
      </c>
      <c r="H2096" s="178">
        <v>4.43</v>
      </c>
      <c r="I2096" s="178">
        <v>4.85</v>
      </c>
      <c r="J2096" s="178">
        <v>5.0</v>
      </c>
      <c r="K2096" s="179">
        <f>MAX(0,((T2096*(365/365))-VLOOKUP(A2096,VBMA!$A:$D,4,0))  /  (T2096* (365/365)   ))</f>
        <v>0.35028463</v>
      </c>
      <c r="L2096" s="180">
        <f t="shared" ref="L2096:S2096" si="2099">(B2096*(1-$K2096) * (365/365))/100</f>
        <v>0.006886982922</v>
      </c>
      <c r="M2096" s="180">
        <f t="shared" si="2099"/>
        <v>0.007276812144</v>
      </c>
      <c r="N2096" s="180">
        <f t="shared" si="2099"/>
        <v>0.008836129032</v>
      </c>
      <c r="O2096" s="180">
        <f t="shared" si="2099"/>
        <v>0.01143499051</v>
      </c>
      <c r="P2096" s="180">
        <f t="shared" si="2099"/>
        <v>0.01923157495</v>
      </c>
      <c r="Q2096" s="180">
        <f t="shared" si="2099"/>
        <v>0.02481912713</v>
      </c>
      <c r="R2096" s="180">
        <f t="shared" si="2099"/>
        <v>0.02878239089</v>
      </c>
      <c r="S2096" s="180">
        <f t="shared" si="2099"/>
        <v>0.03151119545</v>
      </c>
      <c r="T2096" s="181">
        <f t="shared" si="3"/>
        <v>5.27</v>
      </c>
      <c r="U2096" s="182">
        <f t="shared" si="4"/>
        <v>42856</v>
      </c>
      <c r="V2096" s="182">
        <f t="shared" si="5"/>
        <v>42948</v>
      </c>
      <c r="W2096" s="182">
        <f t="shared" si="6"/>
        <v>43040</v>
      </c>
      <c r="X2096" s="181">
        <f t="shared" si="7"/>
        <v>181</v>
      </c>
      <c r="Y2096" s="181">
        <f t="shared" si="8"/>
        <v>273</v>
      </c>
      <c r="Z2096" s="181">
        <f t="shared" si="9"/>
        <v>365</v>
      </c>
      <c r="AA2096" s="155"/>
      <c r="AB2096" s="9"/>
      <c r="AC2096" s="9"/>
      <c r="AD2096" s="9"/>
      <c r="AE2096" s="9"/>
      <c r="AF2096" s="9"/>
      <c r="AG2096" s="9"/>
      <c r="AH2096" s="9"/>
    </row>
    <row r="2097" ht="15.75" customHeight="1">
      <c r="A2097" s="177">
        <v>42674.0</v>
      </c>
      <c r="B2097" s="178">
        <v>0.93</v>
      </c>
      <c r="C2097" s="178">
        <v>1.03</v>
      </c>
      <c r="D2097" s="178">
        <v>1.22</v>
      </c>
      <c r="E2097" s="178">
        <v>1.67</v>
      </c>
      <c r="F2097" s="178">
        <v>2.9</v>
      </c>
      <c r="G2097" s="178">
        <v>3.5</v>
      </c>
      <c r="H2097" s="178">
        <v>4.49</v>
      </c>
      <c r="I2097" s="178">
        <v>4.9</v>
      </c>
      <c r="J2097" s="178">
        <v>5.01</v>
      </c>
      <c r="K2097" s="179">
        <f>MAX(0,((T2097*(365/365))-VLOOKUP(A2097,VBMA!$A:$D,4,0))  /  (T2097* (365/365)   ))</f>
        <v>0.3591125264</v>
      </c>
      <c r="L2097" s="180">
        <f t="shared" ref="L2097:S2097" si="2100">(B2097*(1-$K2097) * (365/365))/100</f>
        <v>0.005960253505</v>
      </c>
      <c r="M2097" s="180">
        <f t="shared" si="2100"/>
        <v>0.006601140978</v>
      </c>
      <c r="N2097" s="180">
        <f t="shared" si="2100"/>
        <v>0.007818827178</v>
      </c>
      <c r="O2097" s="180">
        <f t="shared" si="2100"/>
        <v>0.01070282081</v>
      </c>
      <c r="P2097" s="180">
        <f t="shared" si="2100"/>
        <v>0.01858573674</v>
      </c>
      <c r="Q2097" s="180">
        <f t="shared" si="2100"/>
        <v>0.02243106158</v>
      </c>
      <c r="R2097" s="180">
        <f t="shared" si="2100"/>
        <v>0.02877584757</v>
      </c>
      <c r="S2097" s="180">
        <f t="shared" si="2100"/>
        <v>0.03140348621</v>
      </c>
      <c r="T2097" s="181">
        <f t="shared" si="3"/>
        <v>5.314505495</v>
      </c>
      <c r="U2097" s="182">
        <f t="shared" si="4"/>
        <v>42856</v>
      </c>
      <c r="V2097" s="182">
        <f t="shared" si="5"/>
        <v>42947</v>
      </c>
      <c r="W2097" s="182">
        <f t="shared" si="6"/>
        <v>43039</v>
      </c>
      <c r="X2097" s="181">
        <f t="shared" si="7"/>
        <v>182</v>
      </c>
      <c r="Y2097" s="181">
        <f t="shared" si="8"/>
        <v>273</v>
      </c>
      <c r="Z2097" s="181">
        <f t="shared" si="9"/>
        <v>365</v>
      </c>
      <c r="AA2097" s="155"/>
      <c r="AB2097" s="9"/>
      <c r="AC2097" s="9"/>
      <c r="AD2097" s="9"/>
      <c r="AE2097" s="9"/>
      <c r="AF2097" s="9"/>
      <c r="AG2097" s="9"/>
      <c r="AH2097" s="9"/>
    </row>
    <row r="2098" ht="15.75" customHeight="1">
      <c r="A2098" s="177">
        <v>42671.0</v>
      </c>
      <c r="B2098" s="178">
        <v>0.58</v>
      </c>
      <c r="C2098" s="178">
        <v>0.67</v>
      </c>
      <c r="D2098" s="178">
        <v>0.9</v>
      </c>
      <c r="E2098" s="178">
        <v>1.55</v>
      </c>
      <c r="F2098" s="178">
        <v>2.82</v>
      </c>
      <c r="G2098" s="178">
        <v>3.4</v>
      </c>
      <c r="H2098" s="178">
        <v>4.42</v>
      </c>
      <c r="I2098" s="178">
        <v>4.86</v>
      </c>
      <c r="J2098" s="178">
        <v>5.0</v>
      </c>
      <c r="K2098" s="179">
        <f>MAX(0,((T2098*(365/365))-VLOOKUP(A2098,VBMA!$A:$D,4,0))  /  (T2098* (365/365)   ))</f>
        <v>0.3617143804</v>
      </c>
      <c r="L2098" s="180">
        <f t="shared" ref="L2098:S2098" si="2101">(B2098*(1-$K2098) * (365/365))/100</f>
        <v>0.003702056594</v>
      </c>
      <c r="M2098" s="180">
        <f t="shared" si="2101"/>
        <v>0.004276513651</v>
      </c>
      <c r="N2098" s="180">
        <f t="shared" si="2101"/>
        <v>0.005744570576</v>
      </c>
      <c r="O2098" s="180">
        <f t="shared" si="2101"/>
        <v>0.009893427104</v>
      </c>
      <c r="P2098" s="180">
        <f t="shared" si="2101"/>
        <v>0.01799965447</v>
      </c>
      <c r="Q2098" s="180">
        <f t="shared" si="2101"/>
        <v>0.02170171107</v>
      </c>
      <c r="R2098" s="180">
        <f t="shared" si="2101"/>
        <v>0.02821222439</v>
      </c>
      <c r="S2098" s="180">
        <f t="shared" si="2101"/>
        <v>0.03102068111</v>
      </c>
      <c r="T2098" s="181">
        <f t="shared" si="3"/>
        <v>5.304835165</v>
      </c>
      <c r="U2098" s="182">
        <f t="shared" si="4"/>
        <v>42853</v>
      </c>
      <c r="V2098" s="182">
        <f t="shared" si="5"/>
        <v>42944</v>
      </c>
      <c r="W2098" s="182">
        <f t="shared" si="6"/>
        <v>43036</v>
      </c>
      <c r="X2098" s="181">
        <f t="shared" si="7"/>
        <v>182</v>
      </c>
      <c r="Y2098" s="181">
        <f t="shared" si="8"/>
        <v>273</v>
      </c>
      <c r="Z2098" s="181">
        <f t="shared" si="9"/>
        <v>365</v>
      </c>
      <c r="AA2098" s="155"/>
      <c r="AB2098" s="9"/>
      <c r="AC2098" s="9"/>
      <c r="AD2098" s="9"/>
      <c r="AE2098" s="9"/>
      <c r="AF2098" s="9"/>
      <c r="AG2098" s="9"/>
      <c r="AH2098" s="9"/>
    </row>
    <row r="2099" ht="15.75" customHeight="1">
      <c r="A2099" s="177">
        <v>42670.0</v>
      </c>
      <c r="B2099" s="178">
        <v>0.6</v>
      </c>
      <c r="C2099" s="178">
        <v>0.68</v>
      </c>
      <c r="D2099" s="178">
        <v>0.95</v>
      </c>
      <c r="E2099" s="178">
        <v>1.65</v>
      </c>
      <c r="F2099" s="178">
        <v>2.83</v>
      </c>
      <c r="G2099" s="178">
        <v>3.4</v>
      </c>
      <c r="H2099" s="178">
        <v>4.45</v>
      </c>
      <c r="I2099" s="178">
        <v>4.85</v>
      </c>
      <c r="J2099" s="178">
        <v>5.0</v>
      </c>
      <c r="K2099" s="179">
        <f>MAX(0,((T2099*(365/365))-VLOOKUP(A2099,VBMA!$A:$D,4,0))  /  (T2099* (365/365)   ))</f>
        <v>0.3456906828</v>
      </c>
      <c r="L2099" s="180">
        <f t="shared" ref="L2099:S2099" si="2102">(B2099*(1-$K2099) * (365/365))/100</f>
        <v>0.003925855903</v>
      </c>
      <c r="M2099" s="180">
        <f t="shared" si="2102"/>
        <v>0.004449303357</v>
      </c>
      <c r="N2099" s="180">
        <f t="shared" si="2102"/>
        <v>0.006215938513</v>
      </c>
      <c r="O2099" s="180">
        <f t="shared" si="2102"/>
        <v>0.01079610373</v>
      </c>
      <c r="P2099" s="180">
        <f t="shared" si="2102"/>
        <v>0.01851695368</v>
      </c>
      <c r="Q2099" s="180">
        <f t="shared" si="2102"/>
        <v>0.02224651678</v>
      </c>
      <c r="R2099" s="180">
        <f t="shared" si="2102"/>
        <v>0.02911676461</v>
      </c>
      <c r="S2099" s="180">
        <f t="shared" si="2102"/>
        <v>0.03173400188</v>
      </c>
      <c r="T2099" s="181">
        <f t="shared" si="3"/>
        <v>5.254395604</v>
      </c>
      <c r="U2099" s="182">
        <f t="shared" si="4"/>
        <v>42852</v>
      </c>
      <c r="V2099" s="182">
        <f t="shared" si="5"/>
        <v>42943</v>
      </c>
      <c r="W2099" s="182">
        <f t="shared" si="6"/>
        <v>43035</v>
      </c>
      <c r="X2099" s="181">
        <f t="shared" si="7"/>
        <v>182</v>
      </c>
      <c r="Y2099" s="181">
        <f t="shared" si="8"/>
        <v>273</v>
      </c>
      <c r="Z2099" s="181">
        <f t="shared" si="9"/>
        <v>365</v>
      </c>
      <c r="AA2099" s="155"/>
      <c r="AB2099" s="9"/>
      <c r="AC2099" s="9"/>
      <c r="AD2099" s="9"/>
      <c r="AE2099" s="9"/>
      <c r="AF2099" s="9"/>
      <c r="AG2099" s="9"/>
      <c r="AH2099" s="9"/>
    </row>
    <row r="2100" ht="15.75" customHeight="1">
      <c r="A2100" s="177">
        <v>42669.0</v>
      </c>
      <c r="B2100" s="178">
        <v>0.58</v>
      </c>
      <c r="C2100" s="178">
        <v>0.7</v>
      </c>
      <c r="D2100" s="178">
        <v>0.93</v>
      </c>
      <c r="E2100" s="178">
        <v>1.65</v>
      </c>
      <c r="F2100" s="178">
        <v>2.8</v>
      </c>
      <c r="G2100" s="178">
        <v>3.38</v>
      </c>
      <c r="H2100" s="178">
        <v>4.45</v>
      </c>
      <c r="I2100" s="178">
        <v>4.85</v>
      </c>
      <c r="J2100" s="178">
        <v>5.0</v>
      </c>
      <c r="K2100" s="179">
        <f>MAX(0,((T2100*(365/365))-VLOOKUP(A2100,VBMA!$A:$D,4,0))  /  (T2100* (365/365)   ))</f>
        <v>0.3472132176</v>
      </c>
      <c r="L2100" s="180">
        <f t="shared" ref="L2100:S2100" si="2103">(B2100*(1-$K2100) * (365/365))/100</f>
        <v>0.003786163338</v>
      </c>
      <c r="M2100" s="180">
        <f t="shared" si="2103"/>
        <v>0.004569507477</v>
      </c>
      <c r="N2100" s="180">
        <f t="shared" si="2103"/>
        <v>0.006070917076</v>
      </c>
      <c r="O2100" s="180">
        <f t="shared" si="2103"/>
        <v>0.01077098191</v>
      </c>
      <c r="P2100" s="180">
        <f t="shared" si="2103"/>
        <v>0.01827802991</v>
      </c>
      <c r="Q2100" s="180">
        <f t="shared" si="2103"/>
        <v>0.02206419324</v>
      </c>
      <c r="R2100" s="180">
        <f t="shared" si="2103"/>
        <v>0.02904901182</v>
      </c>
      <c r="S2100" s="180">
        <f t="shared" si="2103"/>
        <v>0.03166015895</v>
      </c>
      <c r="T2100" s="181">
        <f t="shared" si="3"/>
        <v>5.254395604</v>
      </c>
      <c r="U2100" s="182">
        <f t="shared" si="4"/>
        <v>42851</v>
      </c>
      <c r="V2100" s="182">
        <f t="shared" si="5"/>
        <v>42942</v>
      </c>
      <c r="W2100" s="182">
        <f t="shared" si="6"/>
        <v>43034</v>
      </c>
      <c r="X2100" s="181">
        <f t="shared" si="7"/>
        <v>182</v>
      </c>
      <c r="Y2100" s="181">
        <f t="shared" si="8"/>
        <v>273</v>
      </c>
      <c r="Z2100" s="181">
        <f t="shared" si="9"/>
        <v>365</v>
      </c>
      <c r="AA2100" s="155"/>
      <c r="AB2100" s="9"/>
      <c r="AC2100" s="9"/>
      <c r="AD2100" s="9"/>
      <c r="AE2100" s="9"/>
      <c r="AF2100" s="9"/>
      <c r="AG2100" s="9"/>
      <c r="AH2100" s="9"/>
    </row>
    <row r="2101" ht="15.75" customHeight="1">
      <c r="A2101" s="177">
        <v>42668.0</v>
      </c>
      <c r="B2101" s="178">
        <v>0.46</v>
      </c>
      <c r="C2101" s="178">
        <v>0.53</v>
      </c>
      <c r="D2101" s="178">
        <v>0.7</v>
      </c>
      <c r="E2101" s="178">
        <v>1.59</v>
      </c>
      <c r="F2101" s="178">
        <v>2.79</v>
      </c>
      <c r="G2101" s="178">
        <v>3.39</v>
      </c>
      <c r="H2101" s="178">
        <v>4.43</v>
      </c>
      <c r="I2101" s="178">
        <v>4.88</v>
      </c>
      <c r="J2101" s="178">
        <v>5.0</v>
      </c>
      <c r="K2101" s="179">
        <f>MAX(0,((T2101*(365/365))-VLOOKUP(A2101,VBMA!$A:$D,4,0))  /  (T2101* (365/365)   ))</f>
        <v>0.3600683859</v>
      </c>
      <c r="L2101" s="180">
        <f t="shared" ref="L2101:S2101" si="2104">(B2101*(1-$K2101) * (365/365))/100</f>
        <v>0.002943685425</v>
      </c>
      <c r="M2101" s="180">
        <f t="shared" si="2104"/>
        <v>0.003391637555</v>
      </c>
      <c r="N2101" s="180">
        <f t="shared" si="2104"/>
        <v>0.004479521299</v>
      </c>
      <c r="O2101" s="180">
        <f t="shared" si="2104"/>
        <v>0.01017491266</v>
      </c>
      <c r="P2101" s="180">
        <f t="shared" si="2104"/>
        <v>0.01785409203</v>
      </c>
      <c r="Q2101" s="180">
        <f t="shared" si="2104"/>
        <v>0.02169368172</v>
      </c>
      <c r="R2101" s="180">
        <f t="shared" si="2104"/>
        <v>0.0283489705</v>
      </c>
      <c r="S2101" s="180">
        <f t="shared" si="2104"/>
        <v>0.03122866277</v>
      </c>
      <c r="T2101" s="181">
        <f t="shared" si="3"/>
        <v>5.334945055</v>
      </c>
      <c r="U2101" s="182">
        <f t="shared" si="4"/>
        <v>42850</v>
      </c>
      <c r="V2101" s="182">
        <f t="shared" si="5"/>
        <v>42941</v>
      </c>
      <c r="W2101" s="182">
        <f t="shared" si="6"/>
        <v>43033</v>
      </c>
      <c r="X2101" s="181">
        <f t="shared" si="7"/>
        <v>182</v>
      </c>
      <c r="Y2101" s="181">
        <f t="shared" si="8"/>
        <v>273</v>
      </c>
      <c r="Z2101" s="181">
        <f t="shared" si="9"/>
        <v>365</v>
      </c>
      <c r="AA2101" s="155"/>
      <c r="AB2101" s="9"/>
      <c r="AC2101" s="9"/>
      <c r="AD2101" s="9"/>
      <c r="AE2101" s="9"/>
      <c r="AF2101" s="9"/>
      <c r="AG2101" s="9"/>
      <c r="AH2101" s="9"/>
    </row>
    <row r="2102" ht="15.75" customHeight="1">
      <c r="A2102" s="177">
        <v>42667.0</v>
      </c>
      <c r="B2102" s="178">
        <v>0.46</v>
      </c>
      <c r="C2102" s="178">
        <v>0.52</v>
      </c>
      <c r="D2102" s="178">
        <v>0.7</v>
      </c>
      <c r="E2102" s="178">
        <v>1.64</v>
      </c>
      <c r="F2102" s="178">
        <v>2.82</v>
      </c>
      <c r="G2102" s="178">
        <v>3.38</v>
      </c>
      <c r="H2102" s="178">
        <v>4.53</v>
      </c>
      <c r="I2102" s="178">
        <v>4.85</v>
      </c>
      <c r="J2102" s="178">
        <v>5.03</v>
      </c>
      <c r="K2102" s="179">
        <f>MAX(0,((T2102*(365/365))-VLOOKUP(A2102,VBMA!$A:$D,4,0))  /  (T2102* (365/365)   ))</f>
        <v>0.3462860299</v>
      </c>
      <c r="L2102" s="180">
        <f t="shared" ref="L2102:S2102" si="2105">(B2102*(1-$K2102) * (365/365))/100</f>
        <v>0.003007084263</v>
      </c>
      <c r="M2102" s="180">
        <f t="shared" si="2105"/>
        <v>0.003399312645</v>
      </c>
      <c r="N2102" s="180">
        <f t="shared" si="2105"/>
        <v>0.004575997791</v>
      </c>
      <c r="O2102" s="180">
        <f t="shared" si="2105"/>
        <v>0.01072090911</v>
      </c>
      <c r="P2102" s="180">
        <f t="shared" si="2105"/>
        <v>0.01843473396</v>
      </c>
      <c r="Q2102" s="180">
        <f t="shared" si="2105"/>
        <v>0.02209553219</v>
      </c>
      <c r="R2102" s="180">
        <f t="shared" si="2105"/>
        <v>0.02961324285</v>
      </c>
      <c r="S2102" s="180">
        <f t="shared" si="2105"/>
        <v>0.03170512755</v>
      </c>
      <c r="T2102" s="181">
        <f t="shared" si="3"/>
        <v>5.173516484</v>
      </c>
      <c r="U2102" s="182">
        <f t="shared" si="4"/>
        <v>42849</v>
      </c>
      <c r="V2102" s="182">
        <f t="shared" si="5"/>
        <v>42940</v>
      </c>
      <c r="W2102" s="182">
        <f t="shared" si="6"/>
        <v>43032</v>
      </c>
      <c r="X2102" s="181">
        <f t="shared" si="7"/>
        <v>182</v>
      </c>
      <c r="Y2102" s="181">
        <f t="shared" si="8"/>
        <v>273</v>
      </c>
      <c r="Z2102" s="181">
        <f t="shared" si="9"/>
        <v>365</v>
      </c>
      <c r="AA2102" s="155"/>
      <c r="AB2102" s="9"/>
      <c r="AC2102" s="9"/>
      <c r="AD2102" s="9"/>
      <c r="AE2102" s="9"/>
      <c r="AF2102" s="9"/>
      <c r="AG2102" s="9"/>
      <c r="AH2102" s="9"/>
    </row>
    <row r="2103" ht="15.75" customHeight="1">
      <c r="A2103" s="177">
        <v>42664.0</v>
      </c>
      <c r="B2103" s="178">
        <v>0.4</v>
      </c>
      <c r="C2103" s="178">
        <v>0.48</v>
      </c>
      <c r="D2103" s="178">
        <v>0.65</v>
      </c>
      <c r="E2103" s="178">
        <v>1.53</v>
      </c>
      <c r="F2103" s="178">
        <v>2.8</v>
      </c>
      <c r="G2103" s="178">
        <v>3.43</v>
      </c>
      <c r="H2103" s="178">
        <v>4.42</v>
      </c>
      <c r="I2103" s="178">
        <v>4.88</v>
      </c>
      <c r="J2103" s="178">
        <v>5.0</v>
      </c>
      <c r="K2103" s="179">
        <f>MAX(0,((T2103*(365/365))-VLOOKUP(A2103,VBMA!$A:$D,4,0))  /  (T2103* (365/365)   ))</f>
        <v>0.367265625</v>
      </c>
      <c r="L2103" s="180">
        <f t="shared" ref="L2103:S2103" si="2106">(B2103*(1-$K2103) * (365/365))/100</f>
        <v>0.0025309375</v>
      </c>
      <c r="M2103" s="180">
        <f t="shared" si="2106"/>
        <v>0.003037125</v>
      </c>
      <c r="N2103" s="180">
        <f t="shared" si="2106"/>
        <v>0.004112773438</v>
      </c>
      <c r="O2103" s="180">
        <f t="shared" si="2106"/>
        <v>0.009680835938</v>
      </c>
      <c r="P2103" s="180">
        <f t="shared" si="2106"/>
        <v>0.0177165625</v>
      </c>
      <c r="Q2103" s="180">
        <f t="shared" si="2106"/>
        <v>0.02170278906</v>
      </c>
      <c r="R2103" s="180">
        <f t="shared" si="2106"/>
        <v>0.02796685938</v>
      </c>
      <c r="S2103" s="180">
        <f t="shared" si="2106"/>
        <v>0.0308774375</v>
      </c>
      <c r="T2103" s="181">
        <f t="shared" si="3"/>
        <v>5.345054945</v>
      </c>
      <c r="U2103" s="182">
        <f t="shared" si="4"/>
        <v>42846</v>
      </c>
      <c r="V2103" s="182">
        <f t="shared" si="5"/>
        <v>42937</v>
      </c>
      <c r="W2103" s="182">
        <f t="shared" si="6"/>
        <v>43029</v>
      </c>
      <c r="X2103" s="181">
        <f t="shared" si="7"/>
        <v>182</v>
      </c>
      <c r="Y2103" s="181">
        <f t="shared" si="8"/>
        <v>273</v>
      </c>
      <c r="Z2103" s="181">
        <f t="shared" si="9"/>
        <v>365</v>
      </c>
      <c r="AA2103" s="155"/>
      <c r="AB2103" s="9"/>
      <c r="AC2103" s="9"/>
      <c r="AD2103" s="9"/>
      <c r="AE2103" s="9"/>
      <c r="AF2103" s="9"/>
      <c r="AG2103" s="9"/>
      <c r="AH2103" s="9"/>
    </row>
    <row r="2104" ht="15.75" customHeight="1">
      <c r="A2104" s="177">
        <v>42663.0</v>
      </c>
      <c r="B2104" s="178">
        <v>0.42</v>
      </c>
      <c r="C2104" s="178">
        <v>0.48</v>
      </c>
      <c r="D2104" s="178">
        <v>0.64</v>
      </c>
      <c r="E2104" s="178">
        <v>1.56</v>
      </c>
      <c r="F2104" s="178">
        <v>2.82</v>
      </c>
      <c r="G2104" s="178">
        <v>3.4</v>
      </c>
      <c r="H2104" s="178">
        <v>4.45</v>
      </c>
      <c r="I2104" s="178">
        <v>4.9</v>
      </c>
      <c r="J2104" s="178">
        <v>5.0</v>
      </c>
      <c r="K2104" s="179">
        <f>MAX(0,((T2104*(365/365))-VLOOKUP(A2104,VBMA!$A:$D,4,0))  /  (T2104* (365/365)   ))</f>
        <v>0.3562959163</v>
      </c>
      <c r="L2104" s="180">
        <f t="shared" ref="L2104:S2104" si="2107">(B2104*(1-$K2104) * (365/365))/100</f>
        <v>0.002703557152</v>
      </c>
      <c r="M2104" s="180">
        <f t="shared" si="2107"/>
        <v>0.003089779602</v>
      </c>
      <c r="N2104" s="180">
        <f t="shared" si="2107"/>
        <v>0.004119706136</v>
      </c>
      <c r="O2104" s="180">
        <f t="shared" si="2107"/>
        <v>0.01004178371</v>
      </c>
      <c r="P2104" s="180">
        <f t="shared" si="2107"/>
        <v>0.01815245516</v>
      </c>
      <c r="Q2104" s="180">
        <f t="shared" si="2107"/>
        <v>0.02188593885</v>
      </c>
      <c r="R2104" s="180">
        <f t="shared" si="2107"/>
        <v>0.02864483173</v>
      </c>
      <c r="S2104" s="180">
        <f t="shared" si="2107"/>
        <v>0.0315415001</v>
      </c>
      <c r="T2104" s="181">
        <f t="shared" si="3"/>
        <v>5.354945055</v>
      </c>
      <c r="U2104" s="182">
        <f t="shared" si="4"/>
        <v>42845</v>
      </c>
      <c r="V2104" s="182">
        <f t="shared" si="5"/>
        <v>42936</v>
      </c>
      <c r="W2104" s="182">
        <f t="shared" si="6"/>
        <v>43028</v>
      </c>
      <c r="X2104" s="181">
        <f t="shared" si="7"/>
        <v>182</v>
      </c>
      <c r="Y2104" s="181">
        <f t="shared" si="8"/>
        <v>273</v>
      </c>
      <c r="Z2104" s="181">
        <f t="shared" si="9"/>
        <v>365</v>
      </c>
      <c r="AA2104" s="155"/>
      <c r="AB2104" s="9"/>
      <c r="AC2104" s="9"/>
      <c r="AD2104" s="9"/>
      <c r="AE2104" s="9"/>
      <c r="AF2104" s="9"/>
      <c r="AG2104" s="9"/>
      <c r="AH2104" s="9"/>
    </row>
    <row r="2105" ht="15.75" customHeight="1">
      <c r="A2105" s="177">
        <v>42662.0</v>
      </c>
      <c r="B2105" s="178">
        <v>0.45</v>
      </c>
      <c r="C2105" s="178">
        <v>0.5</v>
      </c>
      <c r="D2105" s="178">
        <v>0.67</v>
      </c>
      <c r="E2105" s="178">
        <v>1.55</v>
      </c>
      <c r="F2105" s="178">
        <v>2.85</v>
      </c>
      <c r="G2105" s="178">
        <v>3.45</v>
      </c>
      <c r="H2105" s="178">
        <v>4.5</v>
      </c>
      <c r="I2105" s="178">
        <v>4.9</v>
      </c>
      <c r="J2105" s="178">
        <v>5.0</v>
      </c>
      <c r="K2105" s="179">
        <f>MAX(0,((T2105*(365/365))-VLOOKUP(A2105,VBMA!$A:$D,4,0))  /  (T2105* (365/365)   ))</f>
        <v>0.3469567019</v>
      </c>
      <c r="L2105" s="180">
        <f t="shared" ref="L2105:S2105" si="2108">(B2105*(1-$K2105) * (365/365))/100</f>
        <v>0.002938694842</v>
      </c>
      <c r="M2105" s="180">
        <f t="shared" si="2108"/>
        <v>0.003265216491</v>
      </c>
      <c r="N2105" s="180">
        <f t="shared" si="2108"/>
        <v>0.004375390097</v>
      </c>
      <c r="O2105" s="180">
        <f t="shared" si="2108"/>
        <v>0.01012217112</v>
      </c>
      <c r="P2105" s="180">
        <f t="shared" si="2108"/>
        <v>0.018611734</v>
      </c>
      <c r="Q2105" s="180">
        <f t="shared" si="2108"/>
        <v>0.02252999378</v>
      </c>
      <c r="R2105" s="180">
        <f t="shared" si="2108"/>
        <v>0.02938694842</v>
      </c>
      <c r="S2105" s="180">
        <f t="shared" si="2108"/>
        <v>0.03199912161</v>
      </c>
      <c r="T2105" s="181">
        <f t="shared" si="3"/>
        <v>5.304395604</v>
      </c>
      <c r="U2105" s="182">
        <f t="shared" si="4"/>
        <v>42844</v>
      </c>
      <c r="V2105" s="182">
        <f t="shared" si="5"/>
        <v>42935</v>
      </c>
      <c r="W2105" s="182">
        <f t="shared" si="6"/>
        <v>43027</v>
      </c>
      <c r="X2105" s="181">
        <f t="shared" si="7"/>
        <v>182</v>
      </c>
      <c r="Y2105" s="181">
        <f t="shared" si="8"/>
        <v>273</v>
      </c>
      <c r="Z2105" s="181">
        <f t="shared" si="9"/>
        <v>365</v>
      </c>
      <c r="AA2105" s="155"/>
      <c r="AB2105" s="9"/>
      <c r="AC2105" s="9"/>
      <c r="AD2105" s="9"/>
      <c r="AE2105" s="9"/>
      <c r="AF2105" s="9"/>
      <c r="AG2105" s="9"/>
      <c r="AH2105" s="9"/>
    </row>
    <row r="2106" ht="15.75" customHeight="1">
      <c r="A2106" s="177">
        <v>42661.0</v>
      </c>
      <c r="B2106" s="178">
        <v>0.47</v>
      </c>
      <c r="C2106" s="178">
        <v>0.52</v>
      </c>
      <c r="D2106" s="178">
        <v>0.68</v>
      </c>
      <c r="E2106" s="178">
        <v>1.57</v>
      </c>
      <c r="F2106" s="178">
        <v>2.85</v>
      </c>
      <c r="G2106" s="178">
        <v>3.43</v>
      </c>
      <c r="H2106" s="178">
        <v>4.5</v>
      </c>
      <c r="I2106" s="178">
        <v>4.9</v>
      </c>
      <c r="J2106" s="178">
        <v>5.02</v>
      </c>
      <c r="K2106" s="179">
        <f>MAX(0,((T2106*(365/365))-VLOOKUP(A2106,VBMA!$A:$D,4,0))  /  (T2106* (365/365)   ))</f>
        <v>0.3439403356</v>
      </c>
      <c r="L2106" s="180">
        <f t="shared" ref="L2106:S2106" si="2109">(B2106*(1-$K2106) * (365/365))/100</f>
        <v>0.003083480423</v>
      </c>
      <c r="M2106" s="180">
        <f t="shared" si="2109"/>
        <v>0.003411510255</v>
      </c>
      <c r="N2106" s="180">
        <f t="shared" si="2109"/>
        <v>0.004461205718</v>
      </c>
      <c r="O2106" s="180">
        <f t="shared" si="2109"/>
        <v>0.01030013673</v>
      </c>
      <c r="P2106" s="180">
        <f t="shared" si="2109"/>
        <v>0.01869770044</v>
      </c>
      <c r="Q2106" s="180">
        <f t="shared" si="2109"/>
        <v>0.02250284649</v>
      </c>
      <c r="R2106" s="180">
        <f t="shared" si="2109"/>
        <v>0.0295226849</v>
      </c>
      <c r="S2106" s="180">
        <f t="shared" si="2109"/>
        <v>0.03214692356</v>
      </c>
      <c r="T2106" s="181">
        <f t="shared" si="3"/>
        <v>5.304395604</v>
      </c>
      <c r="U2106" s="182">
        <f t="shared" si="4"/>
        <v>42843</v>
      </c>
      <c r="V2106" s="182">
        <f t="shared" si="5"/>
        <v>42934</v>
      </c>
      <c r="W2106" s="182">
        <f t="shared" si="6"/>
        <v>43026</v>
      </c>
      <c r="X2106" s="181">
        <f t="shared" si="7"/>
        <v>182</v>
      </c>
      <c r="Y2106" s="181">
        <f t="shared" si="8"/>
        <v>273</v>
      </c>
      <c r="Z2106" s="181">
        <f t="shared" si="9"/>
        <v>365</v>
      </c>
      <c r="AA2106" s="155"/>
      <c r="AB2106" s="9"/>
      <c r="AC2106" s="9"/>
      <c r="AD2106" s="9"/>
      <c r="AE2106" s="9"/>
      <c r="AF2106" s="9"/>
      <c r="AG2106" s="9"/>
      <c r="AH2106" s="9"/>
    </row>
    <row r="2107" ht="15.75" customHeight="1">
      <c r="A2107" s="177">
        <v>42660.0</v>
      </c>
      <c r="B2107" s="178">
        <v>0.46</v>
      </c>
      <c r="C2107" s="178">
        <v>0.54</v>
      </c>
      <c r="D2107" s="178">
        <v>0.72</v>
      </c>
      <c r="E2107" s="178">
        <v>1.58</v>
      </c>
      <c r="F2107" s="178">
        <v>2.84</v>
      </c>
      <c r="G2107" s="178">
        <v>3.44</v>
      </c>
      <c r="H2107" s="178">
        <v>4.45</v>
      </c>
      <c r="I2107" s="178">
        <v>4.88</v>
      </c>
      <c r="J2107" s="178">
        <v>5.0</v>
      </c>
      <c r="K2107" s="179">
        <f>MAX(0,((T2107*(365/365))-VLOOKUP(A2107,VBMA!$A:$D,4,0))  /  (T2107* (365/365)   ))</f>
        <v>0.3480377967</v>
      </c>
      <c r="L2107" s="180">
        <f t="shared" ref="L2107:S2107" si="2110">(B2107*(1-$K2107) * (365/365))/100</f>
        <v>0.002999026135</v>
      </c>
      <c r="M2107" s="180">
        <f t="shared" si="2110"/>
        <v>0.003520595898</v>
      </c>
      <c r="N2107" s="180">
        <f t="shared" si="2110"/>
        <v>0.004694127864</v>
      </c>
      <c r="O2107" s="180">
        <f t="shared" si="2110"/>
        <v>0.01030100281</v>
      </c>
      <c r="P2107" s="180">
        <f t="shared" si="2110"/>
        <v>0.01851572657</v>
      </c>
      <c r="Q2107" s="180">
        <f t="shared" si="2110"/>
        <v>0.02242749979</v>
      </c>
      <c r="R2107" s="180">
        <f t="shared" si="2110"/>
        <v>0.02901231805</v>
      </c>
      <c r="S2107" s="180">
        <f t="shared" si="2110"/>
        <v>0.03181575552</v>
      </c>
      <c r="T2107" s="181">
        <f t="shared" si="3"/>
        <v>5.314725275</v>
      </c>
      <c r="U2107" s="182">
        <f t="shared" si="4"/>
        <v>42842</v>
      </c>
      <c r="V2107" s="182">
        <f t="shared" si="5"/>
        <v>42933</v>
      </c>
      <c r="W2107" s="182">
        <f t="shared" si="6"/>
        <v>43025</v>
      </c>
      <c r="X2107" s="181">
        <f t="shared" si="7"/>
        <v>182</v>
      </c>
      <c r="Y2107" s="181">
        <f t="shared" si="8"/>
        <v>273</v>
      </c>
      <c r="Z2107" s="181">
        <f t="shared" si="9"/>
        <v>365</v>
      </c>
      <c r="AA2107" s="155"/>
      <c r="AB2107" s="9"/>
      <c r="AC2107" s="9"/>
      <c r="AD2107" s="9"/>
      <c r="AE2107" s="9"/>
      <c r="AF2107" s="9"/>
      <c r="AG2107" s="9"/>
      <c r="AH2107" s="9"/>
    </row>
    <row r="2108" ht="15.75" customHeight="1">
      <c r="A2108" s="177">
        <v>42657.0</v>
      </c>
      <c r="B2108" s="178">
        <v>0.44</v>
      </c>
      <c r="C2108" s="178">
        <v>0.56</v>
      </c>
      <c r="D2108" s="178">
        <v>0.74</v>
      </c>
      <c r="E2108" s="178">
        <v>1.6</v>
      </c>
      <c r="F2108" s="178">
        <v>2.82</v>
      </c>
      <c r="G2108" s="178">
        <v>3.44</v>
      </c>
      <c r="H2108" s="178">
        <v>4.43</v>
      </c>
      <c r="I2108" s="178">
        <v>4.8</v>
      </c>
      <c r="J2108" s="178">
        <v>4.98</v>
      </c>
      <c r="K2108" s="179">
        <f>MAX(0,((T2108*(365/365))-VLOOKUP(A2108,VBMA!$A:$D,4,0))  /  (T2108* (365/365)   ))</f>
        <v>0.3361120551</v>
      </c>
      <c r="L2108" s="180">
        <f t="shared" ref="L2108:S2108" si="2111">(B2108*(1-$K2108) * (365/365))/100</f>
        <v>0.002921106958</v>
      </c>
      <c r="M2108" s="180">
        <f t="shared" si="2111"/>
        <v>0.003717772492</v>
      </c>
      <c r="N2108" s="180">
        <f t="shared" si="2111"/>
        <v>0.004912770793</v>
      </c>
      <c r="O2108" s="180">
        <f t="shared" si="2111"/>
        <v>0.01062220712</v>
      </c>
      <c r="P2108" s="180">
        <f t="shared" si="2111"/>
        <v>0.01872164005</v>
      </c>
      <c r="Q2108" s="180">
        <f t="shared" si="2111"/>
        <v>0.02283774531</v>
      </c>
      <c r="R2108" s="180">
        <f t="shared" si="2111"/>
        <v>0.02941023596</v>
      </c>
      <c r="S2108" s="180">
        <f t="shared" si="2111"/>
        <v>0.03186662136</v>
      </c>
      <c r="T2108" s="181">
        <f t="shared" si="3"/>
        <v>5.174065934</v>
      </c>
      <c r="U2108" s="182">
        <f t="shared" si="4"/>
        <v>42839</v>
      </c>
      <c r="V2108" s="182">
        <f t="shared" si="5"/>
        <v>42930</v>
      </c>
      <c r="W2108" s="182">
        <f t="shared" si="6"/>
        <v>43022</v>
      </c>
      <c r="X2108" s="181">
        <f t="shared" si="7"/>
        <v>182</v>
      </c>
      <c r="Y2108" s="181">
        <f t="shared" si="8"/>
        <v>273</v>
      </c>
      <c r="Z2108" s="181">
        <f t="shared" si="9"/>
        <v>365</v>
      </c>
      <c r="AA2108" s="155"/>
      <c r="AB2108" s="9"/>
      <c r="AC2108" s="9"/>
      <c r="AD2108" s="9"/>
      <c r="AE2108" s="9"/>
      <c r="AF2108" s="9"/>
      <c r="AG2108" s="9"/>
      <c r="AH2108" s="9"/>
    </row>
    <row r="2109" ht="15.75" customHeight="1">
      <c r="A2109" s="177">
        <v>42656.0</v>
      </c>
      <c r="B2109" s="178">
        <v>0.44</v>
      </c>
      <c r="C2109" s="178">
        <v>0.54</v>
      </c>
      <c r="D2109" s="178">
        <v>0.71</v>
      </c>
      <c r="E2109" s="178">
        <v>1.67</v>
      </c>
      <c r="F2109" s="178">
        <v>2.84</v>
      </c>
      <c r="G2109" s="178">
        <v>3.43</v>
      </c>
      <c r="H2109" s="178">
        <v>4.55</v>
      </c>
      <c r="I2109" s="178">
        <v>4.92</v>
      </c>
      <c r="J2109" s="178">
        <v>5.05</v>
      </c>
      <c r="K2109" s="179">
        <f>MAX(0,((T2109*(365/365))-VLOOKUP(A2109,VBMA!$A:$D,4,0))  /  (T2109* (365/365)   ))</f>
        <v>0.3587159582</v>
      </c>
      <c r="L2109" s="180">
        <f t="shared" ref="L2109:S2109" si="2112">(B2109*(1-$K2109) * (365/365))/100</f>
        <v>0.002821649784</v>
      </c>
      <c r="M2109" s="180">
        <f t="shared" si="2112"/>
        <v>0.003462933826</v>
      </c>
      <c r="N2109" s="180">
        <f t="shared" si="2112"/>
        <v>0.004553116697</v>
      </c>
      <c r="O2109" s="180">
        <f t="shared" si="2112"/>
        <v>0.0107094435</v>
      </c>
      <c r="P2109" s="180">
        <f t="shared" si="2112"/>
        <v>0.01821246679</v>
      </c>
      <c r="Q2109" s="180">
        <f t="shared" si="2112"/>
        <v>0.02199604264</v>
      </c>
      <c r="R2109" s="180">
        <f t="shared" si="2112"/>
        <v>0.0291784239</v>
      </c>
      <c r="S2109" s="180">
        <f t="shared" si="2112"/>
        <v>0.03155117486</v>
      </c>
      <c r="T2109" s="181">
        <f t="shared" si="3"/>
        <v>5.294065934</v>
      </c>
      <c r="U2109" s="182">
        <f t="shared" si="4"/>
        <v>42838</v>
      </c>
      <c r="V2109" s="182">
        <f t="shared" si="5"/>
        <v>42929</v>
      </c>
      <c r="W2109" s="182">
        <f t="shared" si="6"/>
        <v>43021</v>
      </c>
      <c r="X2109" s="181">
        <f t="shared" si="7"/>
        <v>182</v>
      </c>
      <c r="Y2109" s="181">
        <f t="shared" si="8"/>
        <v>273</v>
      </c>
      <c r="Z2109" s="181">
        <f t="shared" si="9"/>
        <v>365</v>
      </c>
      <c r="AA2109" s="155"/>
      <c r="AB2109" s="9"/>
      <c r="AC2109" s="9"/>
      <c r="AD2109" s="9"/>
      <c r="AE2109" s="9"/>
      <c r="AF2109" s="9"/>
      <c r="AG2109" s="9"/>
      <c r="AH2109" s="9"/>
    </row>
    <row r="2110" ht="15.75" customHeight="1">
      <c r="A2110" s="177">
        <v>42655.0</v>
      </c>
      <c r="B2110" s="178">
        <v>0.45</v>
      </c>
      <c r="C2110" s="178">
        <v>0.55</v>
      </c>
      <c r="D2110" s="178">
        <v>0.73</v>
      </c>
      <c r="E2110" s="178">
        <v>1.68</v>
      </c>
      <c r="F2110" s="178">
        <v>2.82</v>
      </c>
      <c r="G2110" s="178">
        <v>3.4</v>
      </c>
      <c r="H2110" s="178">
        <v>4.52</v>
      </c>
      <c r="I2110" s="178">
        <v>4.9</v>
      </c>
      <c r="J2110" s="178">
        <v>5.02</v>
      </c>
      <c r="K2110" s="179">
        <f>MAX(0,((T2110*(365/365))-VLOOKUP(A2110,VBMA!$A:$D,4,0))  /  (T2110* (365/365)   ))</f>
        <v>0.3641392505</v>
      </c>
      <c r="L2110" s="180">
        <f t="shared" ref="L2110:S2110" si="2113">(B2110*(1-$K2110) * (365/365))/100</f>
        <v>0.002861373373</v>
      </c>
      <c r="M2110" s="180">
        <f t="shared" si="2113"/>
        <v>0.003497234122</v>
      </c>
      <c r="N2110" s="180">
        <f t="shared" si="2113"/>
        <v>0.004641783471</v>
      </c>
      <c r="O2110" s="180">
        <f t="shared" si="2113"/>
        <v>0.01068246059</v>
      </c>
      <c r="P2110" s="180">
        <f t="shared" si="2113"/>
        <v>0.01793127314</v>
      </c>
      <c r="Q2110" s="180">
        <f t="shared" si="2113"/>
        <v>0.02161926548</v>
      </c>
      <c r="R2110" s="180">
        <f t="shared" si="2113"/>
        <v>0.02874090588</v>
      </c>
      <c r="S2110" s="180">
        <f t="shared" si="2113"/>
        <v>0.03115717673</v>
      </c>
      <c r="T2110" s="181">
        <f t="shared" si="3"/>
        <v>5.284175824</v>
      </c>
      <c r="U2110" s="182">
        <f t="shared" si="4"/>
        <v>42837</v>
      </c>
      <c r="V2110" s="182">
        <f t="shared" si="5"/>
        <v>42928</v>
      </c>
      <c r="W2110" s="182">
        <f t="shared" si="6"/>
        <v>43020</v>
      </c>
      <c r="X2110" s="181">
        <f t="shared" si="7"/>
        <v>182</v>
      </c>
      <c r="Y2110" s="181">
        <f t="shared" si="8"/>
        <v>273</v>
      </c>
      <c r="Z2110" s="181">
        <f t="shared" si="9"/>
        <v>365</v>
      </c>
      <c r="AA2110" s="155"/>
      <c r="AB2110" s="9"/>
      <c r="AC2110" s="9"/>
      <c r="AD2110" s="9"/>
      <c r="AE2110" s="9"/>
      <c r="AF2110" s="9"/>
      <c r="AG2110" s="9"/>
      <c r="AH2110" s="9"/>
    </row>
    <row r="2111" ht="15.75" customHeight="1">
      <c r="A2111" s="177">
        <v>42654.0</v>
      </c>
      <c r="B2111" s="178">
        <v>0.47</v>
      </c>
      <c r="C2111" s="178">
        <v>0.56</v>
      </c>
      <c r="D2111" s="178">
        <v>0.74</v>
      </c>
      <c r="E2111" s="178">
        <v>1.69</v>
      </c>
      <c r="F2111" s="178">
        <v>2.91</v>
      </c>
      <c r="G2111" s="178">
        <v>3.46</v>
      </c>
      <c r="H2111" s="178">
        <v>4.65</v>
      </c>
      <c r="I2111" s="178">
        <v>4.92</v>
      </c>
      <c r="J2111" s="178">
        <v>5.08</v>
      </c>
      <c r="K2111" s="179">
        <f>MAX(0,((T2111*(365/365))-VLOOKUP(A2111,VBMA!$A:$D,4,0))  /  (T2111* (365/365)   ))</f>
        <v>0.3500825292</v>
      </c>
      <c r="L2111" s="180">
        <f t="shared" ref="L2111:S2111" si="2114">(B2111*(1-$K2111) * (365/365))/100</f>
        <v>0.003054612113</v>
      </c>
      <c r="M2111" s="180">
        <f t="shared" si="2114"/>
        <v>0.003639537836</v>
      </c>
      <c r="N2111" s="180">
        <f t="shared" si="2114"/>
        <v>0.004809389284</v>
      </c>
      <c r="O2111" s="180">
        <f t="shared" si="2114"/>
        <v>0.01098360526</v>
      </c>
      <c r="P2111" s="180">
        <f t="shared" si="2114"/>
        <v>0.0189125984</v>
      </c>
      <c r="Q2111" s="180">
        <f t="shared" si="2114"/>
        <v>0.02248714449</v>
      </c>
      <c r="R2111" s="180">
        <f t="shared" si="2114"/>
        <v>0.03022116239</v>
      </c>
      <c r="S2111" s="180">
        <f t="shared" si="2114"/>
        <v>0.03197593956</v>
      </c>
      <c r="T2111" s="181">
        <f t="shared" si="3"/>
        <v>5.192967033</v>
      </c>
      <c r="U2111" s="182">
        <f t="shared" si="4"/>
        <v>42836</v>
      </c>
      <c r="V2111" s="182">
        <f t="shared" si="5"/>
        <v>42927</v>
      </c>
      <c r="W2111" s="182">
        <f t="shared" si="6"/>
        <v>43019</v>
      </c>
      <c r="X2111" s="181">
        <f t="shared" si="7"/>
        <v>182</v>
      </c>
      <c r="Y2111" s="181">
        <f t="shared" si="8"/>
        <v>273</v>
      </c>
      <c r="Z2111" s="181">
        <f t="shared" si="9"/>
        <v>365</v>
      </c>
      <c r="AA2111" s="155"/>
      <c r="AB2111" s="9"/>
      <c r="AC2111" s="9"/>
      <c r="AD2111" s="9"/>
      <c r="AE2111" s="9"/>
      <c r="AF2111" s="9"/>
      <c r="AG2111" s="9"/>
      <c r="AH2111" s="9"/>
    </row>
    <row r="2112" ht="15.75" customHeight="1">
      <c r="A2112" s="177">
        <v>42653.0</v>
      </c>
      <c r="B2112" s="178">
        <v>0.5</v>
      </c>
      <c r="C2112" s="178">
        <v>0.58</v>
      </c>
      <c r="D2112" s="178">
        <v>0.8</v>
      </c>
      <c r="E2112" s="178">
        <v>1.7</v>
      </c>
      <c r="F2112" s="178">
        <v>2.92</v>
      </c>
      <c r="G2112" s="178">
        <v>3.48</v>
      </c>
      <c r="H2112" s="178">
        <v>4.58</v>
      </c>
      <c r="I2112" s="178">
        <v>4.88</v>
      </c>
      <c r="J2112" s="178">
        <v>5.05</v>
      </c>
      <c r="K2112" s="179">
        <f>MAX(0,((T2112*(365/365))-VLOOKUP(A2112,VBMA!$A:$D,4,0))  /  (T2112* (365/365)   ))</f>
        <v>0.3479053596</v>
      </c>
      <c r="L2112" s="180">
        <f t="shared" ref="L2112:S2112" si="2115">(B2112*(1-$K2112) * (365/365))/100</f>
        <v>0.003260473202</v>
      </c>
      <c r="M2112" s="180">
        <f t="shared" si="2115"/>
        <v>0.003782148915</v>
      </c>
      <c r="N2112" s="180">
        <f t="shared" si="2115"/>
        <v>0.005216757123</v>
      </c>
      <c r="O2112" s="180">
        <f t="shared" si="2115"/>
        <v>0.01108560889</v>
      </c>
      <c r="P2112" s="180">
        <f t="shared" si="2115"/>
        <v>0.0190411635</v>
      </c>
      <c r="Q2112" s="180">
        <f t="shared" si="2115"/>
        <v>0.02269289349</v>
      </c>
      <c r="R2112" s="180">
        <f t="shared" si="2115"/>
        <v>0.02986593453</v>
      </c>
      <c r="S2112" s="180">
        <f t="shared" si="2115"/>
        <v>0.03182221845</v>
      </c>
      <c r="T2112" s="181">
        <f t="shared" si="3"/>
        <v>5.183296703</v>
      </c>
      <c r="U2112" s="182">
        <f t="shared" si="4"/>
        <v>42835</v>
      </c>
      <c r="V2112" s="182">
        <f t="shared" si="5"/>
        <v>42926</v>
      </c>
      <c r="W2112" s="182">
        <f t="shared" si="6"/>
        <v>43018</v>
      </c>
      <c r="X2112" s="181">
        <f t="shared" si="7"/>
        <v>182</v>
      </c>
      <c r="Y2112" s="181">
        <f t="shared" si="8"/>
        <v>273</v>
      </c>
      <c r="Z2112" s="181">
        <f t="shared" si="9"/>
        <v>365</v>
      </c>
      <c r="AA2112" s="155"/>
      <c r="AB2112" s="9"/>
      <c r="AC2112" s="9"/>
      <c r="AD2112" s="9"/>
      <c r="AE2112" s="9"/>
      <c r="AF2112" s="9"/>
      <c r="AG2112" s="9"/>
      <c r="AH2112" s="9"/>
    </row>
    <row r="2113" ht="15.75" customHeight="1">
      <c r="A2113" s="177">
        <v>42650.0</v>
      </c>
      <c r="B2113" s="178">
        <v>0.5</v>
      </c>
      <c r="C2113" s="178">
        <v>0.58</v>
      </c>
      <c r="D2113" s="178">
        <v>0.78</v>
      </c>
      <c r="E2113" s="178">
        <v>1.73</v>
      </c>
      <c r="F2113" s="178">
        <v>2.93</v>
      </c>
      <c r="G2113" s="178">
        <v>3.47</v>
      </c>
      <c r="H2113" s="178">
        <v>4.6</v>
      </c>
      <c r="I2113" s="178">
        <v>4.9</v>
      </c>
      <c r="J2113" s="178">
        <v>5.08</v>
      </c>
      <c r="K2113" s="179">
        <f>MAX(0,((T2113*(365/365))-VLOOKUP(A2113,VBMA!$A:$D,4,0))  /  (T2113* (365/365)   ))</f>
        <v>0.3494508976</v>
      </c>
      <c r="L2113" s="180">
        <f t="shared" ref="L2113:S2113" si="2116">(B2113*(1-$K2113) * (365/365))/100</f>
        <v>0.003252745512</v>
      </c>
      <c r="M2113" s="180">
        <f t="shared" si="2116"/>
        <v>0.003773184794</v>
      </c>
      <c r="N2113" s="180">
        <f t="shared" si="2116"/>
        <v>0.005074282999</v>
      </c>
      <c r="O2113" s="180">
        <f t="shared" si="2116"/>
        <v>0.01125449947</v>
      </c>
      <c r="P2113" s="180">
        <f t="shared" si="2116"/>
        <v>0.0190610887</v>
      </c>
      <c r="Q2113" s="180">
        <f t="shared" si="2116"/>
        <v>0.02257405385</v>
      </c>
      <c r="R2113" s="180">
        <f t="shared" si="2116"/>
        <v>0.02992525871</v>
      </c>
      <c r="S2113" s="180">
        <f t="shared" si="2116"/>
        <v>0.03187690602</v>
      </c>
      <c r="T2113" s="181">
        <f t="shared" si="3"/>
        <v>5.203296703</v>
      </c>
      <c r="U2113" s="182">
        <f t="shared" si="4"/>
        <v>42832</v>
      </c>
      <c r="V2113" s="182">
        <f t="shared" si="5"/>
        <v>42923</v>
      </c>
      <c r="W2113" s="182">
        <f t="shared" si="6"/>
        <v>43015</v>
      </c>
      <c r="X2113" s="181">
        <f t="shared" si="7"/>
        <v>182</v>
      </c>
      <c r="Y2113" s="181">
        <f t="shared" si="8"/>
        <v>273</v>
      </c>
      <c r="Z2113" s="181">
        <f t="shared" si="9"/>
        <v>365</v>
      </c>
      <c r="AA2113" s="155"/>
      <c r="AB2113" s="9"/>
      <c r="AC2113" s="9"/>
      <c r="AD2113" s="9"/>
      <c r="AE2113" s="9"/>
      <c r="AF2113" s="9"/>
      <c r="AG2113" s="9"/>
      <c r="AH2113" s="9"/>
    </row>
    <row r="2114" ht="15.75" customHeight="1">
      <c r="A2114" s="177">
        <v>42649.0</v>
      </c>
      <c r="B2114" s="178">
        <v>0.58</v>
      </c>
      <c r="C2114" s="178">
        <v>0.68</v>
      </c>
      <c r="D2114" s="178">
        <v>0.88</v>
      </c>
      <c r="E2114" s="178">
        <v>1.78</v>
      </c>
      <c r="F2114" s="178">
        <v>2.96</v>
      </c>
      <c r="G2114" s="178">
        <v>3.46</v>
      </c>
      <c r="H2114" s="178">
        <v>4.63</v>
      </c>
      <c r="I2114" s="178">
        <v>4.93</v>
      </c>
      <c r="J2114" s="178">
        <v>5.08</v>
      </c>
      <c r="K2114" s="179">
        <f>MAX(0,((T2114*(365/365))-VLOOKUP(A2114,VBMA!$A:$D,4,0))  /  (T2114* (365/365)   ))</f>
        <v>0.3522247653</v>
      </c>
      <c r="L2114" s="180">
        <f t="shared" ref="L2114:S2114" si="2117">(B2114*(1-$K2114) * (365/365))/100</f>
        <v>0.003757096361</v>
      </c>
      <c r="M2114" s="180">
        <f t="shared" si="2117"/>
        <v>0.004404871596</v>
      </c>
      <c r="N2114" s="180">
        <f t="shared" si="2117"/>
        <v>0.005700422065</v>
      </c>
      <c r="O2114" s="180">
        <f t="shared" si="2117"/>
        <v>0.01153039918</v>
      </c>
      <c r="P2114" s="180">
        <f t="shared" si="2117"/>
        <v>0.01917414695</v>
      </c>
      <c r="Q2114" s="180">
        <f t="shared" si="2117"/>
        <v>0.02241302312</v>
      </c>
      <c r="R2114" s="180">
        <f t="shared" si="2117"/>
        <v>0.02999199336</v>
      </c>
      <c r="S2114" s="180">
        <f t="shared" si="2117"/>
        <v>0.03193531907</v>
      </c>
      <c r="T2114" s="181">
        <f t="shared" si="3"/>
        <v>5.233296703</v>
      </c>
      <c r="U2114" s="182">
        <f t="shared" si="4"/>
        <v>42831</v>
      </c>
      <c r="V2114" s="182">
        <f t="shared" si="5"/>
        <v>42922</v>
      </c>
      <c r="W2114" s="182">
        <f t="shared" si="6"/>
        <v>43014</v>
      </c>
      <c r="X2114" s="181">
        <f t="shared" si="7"/>
        <v>182</v>
      </c>
      <c r="Y2114" s="181">
        <f t="shared" si="8"/>
        <v>273</v>
      </c>
      <c r="Z2114" s="181">
        <f t="shared" si="9"/>
        <v>365</v>
      </c>
      <c r="AA2114" s="155"/>
      <c r="AB2114" s="9"/>
      <c r="AC2114" s="9"/>
      <c r="AD2114" s="9"/>
      <c r="AE2114" s="9"/>
      <c r="AF2114" s="9"/>
      <c r="AG2114" s="9"/>
      <c r="AH2114" s="9"/>
    </row>
    <row r="2115" ht="15.75" customHeight="1">
      <c r="A2115" s="177">
        <v>42648.0</v>
      </c>
      <c r="B2115" s="178">
        <v>0.64</v>
      </c>
      <c r="C2115" s="178">
        <v>0.79</v>
      </c>
      <c r="D2115" s="178">
        <v>1.06</v>
      </c>
      <c r="E2115" s="178">
        <v>1.79</v>
      </c>
      <c r="F2115" s="178">
        <v>3.0</v>
      </c>
      <c r="G2115" s="178">
        <v>3.49</v>
      </c>
      <c r="H2115" s="178">
        <v>4.7</v>
      </c>
      <c r="I2115" s="178">
        <v>4.98</v>
      </c>
      <c r="J2115" s="178">
        <v>5.05</v>
      </c>
      <c r="K2115" s="179">
        <f>MAX(0,((T2115*(365/365))-VLOOKUP(A2115,VBMA!$A:$D,4,0))  /  (T2115* (365/365)   ))</f>
        <v>0.3558900906</v>
      </c>
      <c r="L2115" s="180">
        <f t="shared" ref="L2115:S2115" si="2118">(B2115*(1-$K2115) * (365/365))/100</f>
        <v>0.00412230342</v>
      </c>
      <c r="M2115" s="180">
        <f t="shared" si="2118"/>
        <v>0.005088468284</v>
      </c>
      <c r="N2115" s="180">
        <f t="shared" si="2118"/>
        <v>0.006827565039</v>
      </c>
      <c r="O2115" s="180">
        <f t="shared" si="2118"/>
        <v>0.01152956738</v>
      </c>
      <c r="P2115" s="180">
        <f t="shared" si="2118"/>
        <v>0.01932329728</v>
      </c>
      <c r="Q2115" s="180">
        <f t="shared" si="2118"/>
        <v>0.02247943584</v>
      </c>
      <c r="R2115" s="180">
        <f t="shared" si="2118"/>
        <v>0.03027316574</v>
      </c>
      <c r="S2115" s="180">
        <f t="shared" si="2118"/>
        <v>0.03207667349</v>
      </c>
      <c r="T2115" s="181">
        <f t="shared" si="3"/>
        <v>5.263076923</v>
      </c>
      <c r="U2115" s="182">
        <f t="shared" si="4"/>
        <v>42830</v>
      </c>
      <c r="V2115" s="182">
        <f t="shared" si="5"/>
        <v>42921</v>
      </c>
      <c r="W2115" s="182">
        <f t="shared" si="6"/>
        <v>43013</v>
      </c>
      <c r="X2115" s="181">
        <f t="shared" si="7"/>
        <v>182</v>
      </c>
      <c r="Y2115" s="181">
        <f t="shared" si="8"/>
        <v>273</v>
      </c>
      <c r="Z2115" s="181">
        <f t="shared" si="9"/>
        <v>365</v>
      </c>
      <c r="AA2115" s="155"/>
      <c r="AB2115" s="9"/>
      <c r="AC2115" s="9"/>
      <c r="AD2115" s="9"/>
      <c r="AE2115" s="9"/>
      <c r="AF2115" s="9"/>
      <c r="AG2115" s="9"/>
      <c r="AH2115" s="9"/>
    </row>
    <row r="2116" ht="15.75" customHeight="1">
      <c r="A2116" s="177">
        <v>42647.0</v>
      </c>
      <c r="B2116" s="178">
        <v>1.06</v>
      </c>
      <c r="C2116" s="178">
        <v>1.14</v>
      </c>
      <c r="D2116" s="178">
        <v>1.34</v>
      </c>
      <c r="E2116" s="178">
        <v>1.96</v>
      </c>
      <c r="F2116" s="178">
        <v>3.06</v>
      </c>
      <c r="G2116" s="178">
        <v>3.53</v>
      </c>
      <c r="H2116" s="178">
        <v>4.63</v>
      </c>
      <c r="I2116" s="178">
        <v>4.97</v>
      </c>
      <c r="J2116" s="178">
        <v>5.08</v>
      </c>
      <c r="K2116" s="179">
        <f>MAX(0,((T2116*(365/365))-VLOOKUP(A2116,VBMA!$A:$D,4,0))  /  (T2116* (365/365)   ))</f>
        <v>0.3676765588</v>
      </c>
      <c r="L2116" s="180">
        <f t="shared" ref="L2116:S2116" si="2119">(B2116*(1-$K2116) * (365/365))/100</f>
        <v>0.006702628477</v>
      </c>
      <c r="M2116" s="180">
        <f t="shared" si="2119"/>
        <v>0.00720848723</v>
      </c>
      <c r="N2116" s="180">
        <f t="shared" si="2119"/>
        <v>0.008473134112</v>
      </c>
      <c r="O2116" s="180">
        <f t="shared" si="2119"/>
        <v>0.01239353945</v>
      </c>
      <c r="P2116" s="180">
        <f t="shared" si="2119"/>
        <v>0.0193490973</v>
      </c>
      <c r="Q2116" s="180">
        <f t="shared" si="2119"/>
        <v>0.02232101747</v>
      </c>
      <c r="R2116" s="180">
        <f t="shared" si="2119"/>
        <v>0.02927657533</v>
      </c>
      <c r="S2116" s="180">
        <f t="shared" si="2119"/>
        <v>0.03142647503</v>
      </c>
      <c r="T2116" s="181">
        <f t="shared" si="3"/>
        <v>5.313736264</v>
      </c>
      <c r="U2116" s="182">
        <f t="shared" si="4"/>
        <v>42829</v>
      </c>
      <c r="V2116" s="182">
        <f t="shared" si="5"/>
        <v>42920</v>
      </c>
      <c r="W2116" s="182">
        <f t="shared" si="6"/>
        <v>43012</v>
      </c>
      <c r="X2116" s="181">
        <f t="shared" si="7"/>
        <v>182</v>
      </c>
      <c r="Y2116" s="181">
        <f t="shared" si="8"/>
        <v>273</v>
      </c>
      <c r="Z2116" s="181">
        <f t="shared" si="9"/>
        <v>365</v>
      </c>
      <c r="AA2116" s="155"/>
      <c r="AB2116" s="9"/>
      <c r="AC2116" s="9"/>
      <c r="AD2116" s="9"/>
      <c r="AE2116" s="9"/>
      <c r="AF2116" s="9"/>
      <c r="AG2116" s="9"/>
      <c r="AH2116" s="9"/>
    </row>
    <row r="2117" ht="15.75" customHeight="1">
      <c r="A2117" s="177">
        <v>42646.0</v>
      </c>
      <c r="B2117" s="178">
        <v>1.05</v>
      </c>
      <c r="C2117" s="178">
        <v>1.07</v>
      </c>
      <c r="D2117" s="178">
        <v>1.28</v>
      </c>
      <c r="E2117" s="178">
        <v>2.02</v>
      </c>
      <c r="F2117" s="178">
        <v>3.08</v>
      </c>
      <c r="G2117" s="178">
        <v>3.53</v>
      </c>
      <c r="H2117" s="178">
        <v>4.67</v>
      </c>
      <c r="I2117" s="178">
        <v>4.97</v>
      </c>
      <c r="J2117" s="178">
        <v>5.07</v>
      </c>
      <c r="K2117" s="179">
        <f>MAX(0,((T2117*(365/365))-VLOOKUP(A2117,VBMA!$A:$D,4,0))  /  (T2117* (365/365)   ))</f>
        <v>0.3571383916</v>
      </c>
      <c r="L2117" s="180">
        <f t="shared" ref="L2117:S2117" si="2120">(B2117*(1-$K2117) * (365/365))/100</f>
        <v>0.006750046888</v>
      </c>
      <c r="M2117" s="180">
        <f t="shared" si="2120"/>
        <v>0.006878619209</v>
      </c>
      <c r="N2117" s="180">
        <f t="shared" si="2120"/>
        <v>0.008228628587</v>
      </c>
      <c r="O2117" s="180">
        <f t="shared" si="2120"/>
        <v>0.01298580449</v>
      </c>
      <c r="P2117" s="180">
        <f t="shared" si="2120"/>
        <v>0.01980013754</v>
      </c>
      <c r="Q2117" s="180">
        <f t="shared" si="2120"/>
        <v>0.02269301477</v>
      </c>
      <c r="R2117" s="180">
        <f t="shared" si="2120"/>
        <v>0.03002163711</v>
      </c>
      <c r="S2117" s="180">
        <f t="shared" si="2120"/>
        <v>0.03195022194</v>
      </c>
      <c r="T2117" s="181">
        <f t="shared" si="3"/>
        <v>5.273296703</v>
      </c>
      <c r="U2117" s="182">
        <f t="shared" si="4"/>
        <v>42828</v>
      </c>
      <c r="V2117" s="182">
        <f t="shared" si="5"/>
        <v>42919</v>
      </c>
      <c r="W2117" s="182">
        <f t="shared" si="6"/>
        <v>43011</v>
      </c>
      <c r="X2117" s="181">
        <f t="shared" si="7"/>
        <v>182</v>
      </c>
      <c r="Y2117" s="181">
        <f t="shared" si="8"/>
        <v>273</v>
      </c>
      <c r="Z2117" s="181">
        <f t="shared" si="9"/>
        <v>365</v>
      </c>
      <c r="AA2117" s="155"/>
      <c r="AB2117" s="9"/>
      <c r="AC2117" s="9"/>
      <c r="AD2117" s="9"/>
      <c r="AE2117" s="9"/>
      <c r="AF2117" s="9"/>
      <c r="AG2117" s="9"/>
      <c r="AH2117" s="9"/>
    </row>
    <row r="2118" ht="15.75" customHeight="1">
      <c r="A2118" s="177">
        <v>42643.0</v>
      </c>
      <c r="B2118" s="178">
        <v>0.63</v>
      </c>
      <c r="C2118" s="178">
        <v>0.72</v>
      </c>
      <c r="D2118" s="178">
        <v>0.92</v>
      </c>
      <c r="E2118" s="178">
        <v>1.85</v>
      </c>
      <c r="F2118" s="178">
        <v>2.98</v>
      </c>
      <c r="G2118" s="178">
        <v>3.47</v>
      </c>
      <c r="H2118" s="178">
        <v>4.64</v>
      </c>
      <c r="I2118" s="178">
        <v>4.96</v>
      </c>
      <c r="J2118" s="178">
        <v>5.06</v>
      </c>
      <c r="K2118" s="179">
        <f>MAX(0,((T2118*(365/365))-VLOOKUP(A2118,VBMA!$A:$D,4,0))  /  (T2118* (365/365)   ))</f>
        <v>0.3674242424</v>
      </c>
      <c r="L2118" s="180">
        <f t="shared" ref="L2118:S2118" si="2121">(B2118*(1-$K2118) * (365/365))/100</f>
        <v>0.003985227273</v>
      </c>
      <c r="M2118" s="180">
        <f t="shared" si="2121"/>
        <v>0.004554545455</v>
      </c>
      <c r="N2118" s="180">
        <f t="shared" si="2121"/>
        <v>0.00581969697</v>
      </c>
      <c r="O2118" s="180">
        <f t="shared" si="2121"/>
        <v>0.01170265152</v>
      </c>
      <c r="P2118" s="180">
        <f t="shared" si="2121"/>
        <v>0.01885075758</v>
      </c>
      <c r="Q2118" s="180">
        <f t="shared" si="2121"/>
        <v>0.02195037879</v>
      </c>
      <c r="R2118" s="180">
        <f t="shared" si="2121"/>
        <v>0.02935151515</v>
      </c>
      <c r="S2118" s="180">
        <f t="shared" si="2121"/>
        <v>0.03137575758</v>
      </c>
      <c r="T2118" s="181">
        <f t="shared" si="3"/>
        <v>5.28</v>
      </c>
      <c r="U2118" s="182">
        <f t="shared" si="4"/>
        <v>42824</v>
      </c>
      <c r="V2118" s="182">
        <f t="shared" si="5"/>
        <v>42916</v>
      </c>
      <c r="W2118" s="182">
        <f t="shared" si="6"/>
        <v>43008</v>
      </c>
      <c r="X2118" s="181">
        <f t="shared" si="7"/>
        <v>181</v>
      </c>
      <c r="Y2118" s="181">
        <f t="shared" si="8"/>
        <v>273</v>
      </c>
      <c r="Z2118" s="181">
        <f t="shared" si="9"/>
        <v>365</v>
      </c>
      <c r="AA2118" s="155"/>
      <c r="AB2118" s="9"/>
      <c r="AC2118" s="9"/>
      <c r="AD2118" s="9"/>
      <c r="AE2118" s="9"/>
      <c r="AF2118" s="9"/>
      <c r="AG2118" s="9"/>
      <c r="AH2118" s="9"/>
    </row>
    <row r="2119" ht="15.75" customHeight="1">
      <c r="A2119" s="177">
        <v>42642.0</v>
      </c>
      <c r="B2119" s="178">
        <v>0.5</v>
      </c>
      <c r="C2119" s="178">
        <v>0.56</v>
      </c>
      <c r="D2119" s="178">
        <v>0.74</v>
      </c>
      <c r="E2119" s="178">
        <v>1.76</v>
      </c>
      <c r="F2119" s="178">
        <v>2.82</v>
      </c>
      <c r="G2119" s="178">
        <v>3.38</v>
      </c>
      <c r="H2119" s="178">
        <v>4.6</v>
      </c>
      <c r="I2119" s="178">
        <v>4.95</v>
      </c>
      <c r="J2119" s="178">
        <v>5.05</v>
      </c>
      <c r="K2119" s="179">
        <f>MAX(0,((T2119*(365/365))-VLOOKUP(A2119,VBMA!$A:$D,4,0))  /  (T2119* (365/365)   ))</f>
        <v>0.3698113208</v>
      </c>
      <c r="L2119" s="180">
        <f t="shared" ref="L2119:S2119" si="2122">(B2119*(1-$K2119) * (365/365))/100</f>
        <v>0.003150943396</v>
      </c>
      <c r="M2119" s="180">
        <f t="shared" si="2122"/>
        <v>0.003529056604</v>
      </c>
      <c r="N2119" s="180">
        <f t="shared" si="2122"/>
        <v>0.004663396226</v>
      </c>
      <c r="O2119" s="180">
        <f t="shared" si="2122"/>
        <v>0.01109132075</v>
      </c>
      <c r="P2119" s="180">
        <f t="shared" si="2122"/>
        <v>0.01777132075</v>
      </c>
      <c r="Q2119" s="180">
        <f t="shared" si="2122"/>
        <v>0.02130037736</v>
      </c>
      <c r="R2119" s="180">
        <f t="shared" si="2122"/>
        <v>0.02898867925</v>
      </c>
      <c r="S2119" s="180">
        <f t="shared" si="2122"/>
        <v>0.03119433962</v>
      </c>
      <c r="T2119" s="181">
        <f t="shared" si="3"/>
        <v>5.3</v>
      </c>
      <c r="U2119" s="182">
        <f t="shared" si="4"/>
        <v>42823</v>
      </c>
      <c r="V2119" s="182">
        <f t="shared" si="5"/>
        <v>42915</v>
      </c>
      <c r="W2119" s="182">
        <f t="shared" si="6"/>
        <v>43007</v>
      </c>
      <c r="X2119" s="181">
        <f t="shared" si="7"/>
        <v>181</v>
      </c>
      <c r="Y2119" s="181">
        <f t="shared" si="8"/>
        <v>273</v>
      </c>
      <c r="Z2119" s="181">
        <f t="shared" si="9"/>
        <v>365</v>
      </c>
      <c r="AA2119" s="155"/>
      <c r="AB2119" s="9"/>
      <c r="AC2119" s="9"/>
      <c r="AD2119" s="9"/>
      <c r="AE2119" s="9"/>
      <c r="AF2119" s="9"/>
      <c r="AG2119" s="9"/>
      <c r="AH2119" s="9"/>
    </row>
    <row r="2120" ht="15.75" customHeight="1">
      <c r="A2120" s="177">
        <v>42641.0</v>
      </c>
      <c r="B2120" s="178">
        <v>0.53</v>
      </c>
      <c r="C2120" s="178">
        <v>0.58</v>
      </c>
      <c r="D2120" s="178">
        <v>0.77</v>
      </c>
      <c r="E2120" s="178">
        <v>1.75</v>
      </c>
      <c r="F2120" s="178">
        <v>2.88</v>
      </c>
      <c r="G2120" s="178">
        <v>3.42</v>
      </c>
      <c r="H2120" s="178">
        <v>4.6</v>
      </c>
      <c r="I2120" s="178">
        <v>4.96</v>
      </c>
      <c r="J2120" s="178">
        <v>5.04</v>
      </c>
      <c r="K2120" s="179">
        <f>MAX(0,((T2120*(365/365))-VLOOKUP(A2120,VBMA!$A:$D,4,0))  /  (T2120* (365/365)   ))</f>
        <v>0.3646616541</v>
      </c>
      <c r="L2120" s="180">
        <f t="shared" ref="L2120:S2120" si="2123">(B2120*(1-$K2120) * (365/365))/100</f>
        <v>0.003367293233</v>
      </c>
      <c r="M2120" s="180">
        <f t="shared" si="2123"/>
        <v>0.003684962406</v>
      </c>
      <c r="N2120" s="180">
        <f t="shared" si="2123"/>
        <v>0.004892105263</v>
      </c>
      <c r="O2120" s="180">
        <f t="shared" si="2123"/>
        <v>0.01111842105</v>
      </c>
      <c r="P2120" s="180">
        <f t="shared" si="2123"/>
        <v>0.01829774436</v>
      </c>
      <c r="Q2120" s="180">
        <f t="shared" si="2123"/>
        <v>0.02172857143</v>
      </c>
      <c r="R2120" s="180">
        <f t="shared" si="2123"/>
        <v>0.02922556391</v>
      </c>
      <c r="S2120" s="180">
        <f t="shared" si="2123"/>
        <v>0.03151278195</v>
      </c>
      <c r="T2120" s="181">
        <f t="shared" si="3"/>
        <v>5.32</v>
      </c>
      <c r="U2120" s="182">
        <f t="shared" si="4"/>
        <v>42822</v>
      </c>
      <c r="V2120" s="182">
        <f t="shared" si="5"/>
        <v>42914</v>
      </c>
      <c r="W2120" s="182">
        <f t="shared" si="6"/>
        <v>43006</v>
      </c>
      <c r="X2120" s="181">
        <f t="shared" si="7"/>
        <v>181</v>
      </c>
      <c r="Y2120" s="181">
        <f t="shared" si="8"/>
        <v>273</v>
      </c>
      <c r="Z2120" s="181">
        <f t="shared" si="9"/>
        <v>365</v>
      </c>
      <c r="AA2120" s="155"/>
      <c r="AB2120" s="9"/>
      <c r="AC2120" s="9"/>
      <c r="AD2120" s="9"/>
      <c r="AE2120" s="9"/>
      <c r="AF2120" s="9"/>
      <c r="AG2120" s="9"/>
      <c r="AH2120" s="9"/>
    </row>
    <row r="2121" ht="15.75" customHeight="1">
      <c r="A2121" s="177">
        <v>42640.0</v>
      </c>
      <c r="B2121" s="178">
        <v>0.55</v>
      </c>
      <c r="C2121" s="178">
        <v>0.58</v>
      </c>
      <c r="D2121" s="178">
        <v>0.77</v>
      </c>
      <c r="E2121" s="178">
        <v>1.75</v>
      </c>
      <c r="F2121" s="178">
        <v>2.88</v>
      </c>
      <c r="G2121" s="178">
        <v>3.42</v>
      </c>
      <c r="H2121" s="178">
        <v>4.6</v>
      </c>
      <c r="I2121" s="178">
        <v>4.96</v>
      </c>
      <c r="J2121" s="178">
        <v>5.04</v>
      </c>
      <c r="K2121" s="179">
        <f>MAX(0,((T2121*(365/365))-VLOOKUP(A2121,VBMA!$A:$D,4,0))  /  (T2121* (365/365)   ))</f>
        <v>0.3552631579</v>
      </c>
      <c r="L2121" s="180">
        <f t="shared" ref="L2121:S2121" si="2124">(B2121*(1-$K2121) * (365/365))/100</f>
        <v>0.003546052632</v>
      </c>
      <c r="M2121" s="180">
        <f t="shared" si="2124"/>
        <v>0.003739473684</v>
      </c>
      <c r="N2121" s="180">
        <f t="shared" si="2124"/>
        <v>0.004964473684</v>
      </c>
      <c r="O2121" s="180">
        <f t="shared" si="2124"/>
        <v>0.01128289474</v>
      </c>
      <c r="P2121" s="180">
        <f t="shared" si="2124"/>
        <v>0.01856842105</v>
      </c>
      <c r="Q2121" s="180">
        <f t="shared" si="2124"/>
        <v>0.02205</v>
      </c>
      <c r="R2121" s="180">
        <f t="shared" si="2124"/>
        <v>0.02965789474</v>
      </c>
      <c r="S2121" s="180">
        <f t="shared" si="2124"/>
        <v>0.03197894737</v>
      </c>
      <c r="T2121" s="181">
        <f t="shared" si="3"/>
        <v>5.32</v>
      </c>
      <c r="U2121" s="182">
        <f t="shared" si="4"/>
        <v>42821</v>
      </c>
      <c r="V2121" s="182">
        <f t="shared" si="5"/>
        <v>42913</v>
      </c>
      <c r="W2121" s="182">
        <f t="shared" si="6"/>
        <v>43005</v>
      </c>
      <c r="X2121" s="181">
        <f t="shared" si="7"/>
        <v>181</v>
      </c>
      <c r="Y2121" s="181">
        <f t="shared" si="8"/>
        <v>273</v>
      </c>
      <c r="Z2121" s="181">
        <f t="shared" si="9"/>
        <v>365</v>
      </c>
      <c r="AA2121" s="155"/>
      <c r="AB2121" s="9"/>
      <c r="AC2121" s="9"/>
      <c r="AD2121" s="9"/>
      <c r="AE2121" s="9"/>
      <c r="AF2121" s="9"/>
      <c r="AG2121" s="9"/>
      <c r="AH2121" s="9"/>
    </row>
    <row r="2122" ht="15.75" customHeight="1">
      <c r="A2122" s="177">
        <v>42639.0</v>
      </c>
      <c r="B2122" s="178">
        <v>0.54</v>
      </c>
      <c r="C2122" s="178">
        <v>0.58</v>
      </c>
      <c r="D2122" s="178">
        <v>0.78</v>
      </c>
      <c r="E2122" s="178">
        <v>1.76</v>
      </c>
      <c r="F2122" s="178">
        <v>2.92</v>
      </c>
      <c r="G2122" s="178">
        <v>3.46</v>
      </c>
      <c r="H2122" s="178">
        <v>4.58</v>
      </c>
      <c r="I2122" s="178">
        <v>4.98</v>
      </c>
      <c r="J2122" s="178">
        <v>5.05</v>
      </c>
      <c r="K2122" s="179">
        <f>MAX(0,((T2122*(365/365))-VLOOKUP(A2122,VBMA!$A:$D,4,0))  /  (T2122* (365/365)   ))</f>
        <v>0.3442379182</v>
      </c>
      <c r="L2122" s="180">
        <f t="shared" ref="L2122:S2122" si="2125">(B2122*(1-$K2122) * (365/365))/100</f>
        <v>0.003541115242</v>
      </c>
      <c r="M2122" s="180">
        <f t="shared" si="2125"/>
        <v>0.003803420074</v>
      </c>
      <c r="N2122" s="180">
        <f t="shared" si="2125"/>
        <v>0.005114944238</v>
      </c>
      <c r="O2122" s="180">
        <f t="shared" si="2125"/>
        <v>0.01154141264</v>
      </c>
      <c r="P2122" s="180">
        <f t="shared" si="2125"/>
        <v>0.01914825279</v>
      </c>
      <c r="Q2122" s="180">
        <f t="shared" si="2125"/>
        <v>0.02268936803</v>
      </c>
      <c r="R2122" s="180">
        <f t="shared" si="2125"/>
        <v>0.03003390335</v>
      </c>
      <c r="S2122" s="180">
        <f t="shared" si="2125"/>
        <v>0.03265695167</v>
      </c>
      <c r="T2122" s="181">
        <f t="shared" si="3"/>
        <v>5.38</v>
      </c>
      <c r="U2122" s="182">
        <f t="shared" si="4"/>
        <v>42820</v>
      </c>
      <c r="V2122" s="182">
        <f t="shared" si="5"/>
        <v>42912</v>
      </c>
      <c r="W2122" s="182">
        <f t="shared" si="6"/>
        <v>43004</v>
      </c>
      <c r="X2122" s="181">
        <f t="shared" si="7"/>
        <v>181</v>
      </c>
      <c r="Y2122" s="181">
        <f t="shared" si="8"/>
        <v>273</v>
      </c>
      <c r="Z2122" s="181">
        <f t="shared" si="9"/>
        <v>365</v>
      </c>
      <c r="AA2122" s="155"/>
      <c r="AB2122" s="9"/>
      <c r="AC2122" s="9"/>
      <c r="AD2122" s="9"/>
      <c r="AE2122" s="9"/>
      <c r="AF2122" s="9"/>
      <c r="AG2122" s="9"/>
      <c r="AH2122" s="9"/>
    </row>
    <row r="2123" ht="15.75" customHeight="1">
      <c r="A2123" s="177">
        <v>42636.0</v>
      </c>
      <c r="B2123" s="178">
        <v>0.55</v>
      </c>
      <c r="C2123" s="178">
        <v>0.58</v>
      </c>
      <c r="D2123" s="178">
        <v>0.77</v>
      </c>
      <c r="E2123" s="178">
        <v>1.77</v>
      </c>
      <c r="F2123" s="178">
        <v>3.02</v>
      </c>
      <c r="G2123" s="178">
        <v>3.53</v>
      </c>
      <c r="H2123" s="178">
        <v>4.63</v>
      </c>
      <c r="I2123" s="178">
        <v>4.98</v>
      </c>
      <c r="J2123" s="178">
        <v>5.05</v>
      </c>
      <c r="K2123" s="179">
        <f>MAX(0,((T2123*(365/365))-VLOOKUP(A2123,VBMA!$A:$D,4,0))  /  (T2123* (365/365)   ))</f>
        <v>0.3185741088</v>
      </c>
      <c r="L2123" s="180">
        <f t="shared" ref="L2123:S2123" si="2126">(B2123*(1-$K2123) * (365/365))/100</f>
        <v>0.003747842402</v>
      </c>
      <c r="M2123" s="180">
        <f t="shared" si="2126"/>
        <v>0.003952270169</v>
      </c>
      <c r="N2123" s="180">
        <f t="shared" si="2126"/>
        <v>0.005246979362</v>
      </c>
      <c r="O2123" s="180">
        <f t="shared" si="2126"/>
        <v>0.01206123827</v>
      </c>
      <c r="P2123" s="180">
        <f t="shared" si="2126"/>
        <v>0.02057906191</v>
      </c>
      <c r="Q2123" s="180">
        <f t="shared" si="2126"/>
        <v>0.02405433396</v>
      </c>
      <c r="R2123" s="180">
        <f t="shared" si="2126"/>
        <v>0.03155001876</v>
      </c>
      <c r="S2123" s="180">
        <f t="shared" si="2126"/>
        <v>0.03393500938</v>
      </c>
      <c r="T2123" s="181">
        <f t="shared" si="3"/>
        <v>5.33</v>
      </c>
      <c r="U2123" s="182">
        <f t="shared" si="4"/>
        <v>42817</v>
      </c>
      <c r="V2123" s="182">
        <f t="shared" si="5"/>
        <v>42909</v>
      </c>
      <c r="W2123" s="182">
        <f t="shared" si="6"/>
        <v>43001</v>
      </c>
      <c r="X2123" s="181">
        <f t="shared" si="7"/>
        <v>181</v>
      </c>
      <c r="Y2123" s="181">
        <f t="shared" si="8"/>
        <v>273</v>
      </c>
      <c r="Z2123" s="181">
        <f t="shared" si="9"/>
        <v>365</v>
      </c>
      <c r="AA2123" s="155"/>
      <c r="AB2123" s="9"/>
      <c r="AC2123" s="9"/>
      <c r="AD2123" s="9"/>
      <c r="AE2123" s="9"/>
      <c r="AF2123" s="9"/>
      <c r="AG2123" s="9"/>
      <c r="AH2123" s="9"/>
    </row>
    <row r="2124" ht="15.75" customHeight="1">
      <c r="A2124" s="177">
        <v>42635.0</v>
      </c>
      <c r="B2124" s="178">
        <v>0.47</v>
      </c>
      <c r="C2124" s="178">
        <v>0.52</v>
      </c>
      <c r="D2124" s="178">
        <v>0.72</v>
      </c>
      <c r="E2124" s="178">
        <v>1.78</v>
      </c>
      <c r="F2124" s="178">
        <v>2.87</v>
      </c>
      <c r="G2124" s="178">
        <v>3.42</v>
      </c>
      <c r="H2124" s="178">
        <v>4.6</v>
      </c>
      <c r="I2124" s="178">
        <v>4.96</v>
      </c>
      <c r="J2124" s="178">
        <v>5.04</v>
      </c>
      <c r="K2124" s="179">
        <f>MAX(0,((T2124*(365/365))-VLOOKUP(A2124,VBMA!$A:$D,4,0))  /  (T2124* (365/365)   ))</f>
        <v>0.3056390977</v>
      </c>
      <c r="L2124" s="180">
        <f t="shared" ref="L2124:S2124" si="2127">(B2124*(1-$K2124) * (365/365))/100</f>
        <v>0.003263496241</v>
      </c>
      <c r="M2124" s="180">
        <f t="shared" si="2127"/>
        <v>0.003610676692</v>
      </c>
      <c r="N2124" s="180">
        <f t="shared" si="2127"/>
        <v>0.004999398496</v>
      </c>
      <c r="O2124" s="180">
        <f t="shared" si="2127"/>
        <v>0.01235962406</v>
      </c>
      <c r="P2124" s="180">
        <f t="shared" si="2127"/>
        <v>0.01992815789</v>
      </c>
      <c r="Q2124" s="180">
        <f t="shared" si="2127"/>
        <v>0.02374714286</v>
      </c>
      <c r="R2124" s="180">
        <f t="shared" si="2127"/>
        <v>0.0319406015</v>
      </c>
      <c r="S2124" s="180">
        <f t="shared" si="2127"/>
        <v>0.03444030075</v>
      </c>
      <c r="T2124" s="181">
        <f t="shared" si="3"/>
        <v>5.32</v>
      </c>
      <c r="U2124" s="182">
        <f t="shared" si="4"/>
        <v>42816</v>
      </c>
      <c r="V2124" s="182">
        <f t="shared" si="5"/>
        <v>42908</v>
      </c>
      <c r="W2124" s="182">
        <f t="shared" si="6"/>
        <v>43000</v>
      </c>
      <c r="X2124" s="181">
        <f t="shared" si="7"/>
        <v>181</v>
      </c>
      <c r="Y2124" s="181">
        <f t="shared" si="8"/>
        <v>273</v>
      </c>
      <c r="Z2124" s="181">
        <f t="shared" si="9"/>
        <v>365</v>
      </c>
      <c r="AA2124" s="155"/>
      <c r="AB2124" s="9"/>
      <c r="AC2124" s="9"/>
      <c r="AD2124" s="9"/>
      <c r="AE2124" s="9"/>
      <c r="AF2124" s="9"/>
      <c r="AG2124" s="9"/>
      <c r="AH2124" s="9"/>
    </row>
    <row r="2125" ht="15.75" customHeight="1">
      <c r="A2125" s="177">
        <v>42634.0</v>
      </c>
      <c r="B2125" s="178">
        <v>0.48</v>
      </c>
      <c r="C2125" s="178">
        <v>0.52</v>
      </c>
      <c r="D2125" s="178">
        <v>0.74</v>
      </c>
      <c r="E2125" s="178">
        <v>1.78</v>
      </c>
      <c r="F2125" s="178">
        <v>2.9</v>
      </c>
      <c r="G2125" s="178">
        <v>3.44</v>
      </c>
      <c r="H2125" s="178">
        <v>4.58</v>
      </c>
      <c r="I2125" s="178">
        <v>4.95</v>
      </c>
      <c r="J2125" s="178">
        <v>5.0</v>
      </c>
      <c r="K2125" s="179">
        <f>MAX(0,((T2125*(365/365))-VLOOKUP(A2125,VBMA!$A:$D,4,0))  /  (T2125* (365/365)   ))</f>
        <v>0.3043233083</v>
      </c>
      <c r="L2125" s="180">
        <f t="shared" ref="L2125:S2125" si="2128">(B2125*(1-$K2125) * (365/365))/100</f>
        <v>0.00333924812</v>
      </c>
      <c r="M2125" s="180">
        <f t="shared" si="2128"/>
        <v>0.003617518797</v>
      </c>
      <c r="N2125" s="180">
        <f t="shared" si="2128"/>
        <v>0.005148007519</v>
      </c>
      <c r="O2125" s="180">
        <f t="shared" si="2128"/>
        <v>0.01238304511</v>
      </c>
      <c r="P2125" s="180">
        <f t="shared" si="2128"/>
        <v>0.02017462406</v>
      </c>
      <c r="Q2125" s="180">
        <f t="shared" si="2128"/>
        <v>0.0239312782</v>
      </c>
      <c r="R2125" s="180">
        <f t="shared" si="2128"/>
        <v>0.03186199248</v>
      </c>
      <c r="S2125" s="180">
        <f t="shared" si="2128"/>
        <v>0.03443599624</v>
      </c>
      <c r="T2125" s="181">
        <f t="shared" si="3"/>
        <v>5.32</v>
      </c>
      <c r="U2125" s="182">
        <f t="shared" si="4"/>
        <v>42815</v>
      </c>
      <c r="V2125" s="182">
        <f t="shared" si="5"/>
        <v>42907</v>
      </c>
      <c r="W2125" s="182">
        <f t="shared" si="6"/>
        <v>42999</v>
      </c>
      <c r="X2125" s="181">
        <f t="shared" si="7"/>
        <v>181</v>
      </c>
      <c r="Y2125" s="181">
        <f t="shared" si="8"/>
        <v>273</v>
      </c>
      <c r="Z2125" s="181">
        <f t="shared" si="9"/>
        <v>365</v>
      </c>
      <c r="AA2125" s="155"/>
      <c r="AB2125" s="9"/>
      <c r="AC2125" s="9"/>
      <c r="AD2125" s="9"/>
      <c r="AE2125" s="9"/>
      <c r="AF2125" s="9"/>
      <c r="AG2125" s="9"/>
      <c r="AH2125" s="9"/>
    </row>
    <row r="2126" ht="15.75" customHeight="1">
      <c r="A2126" s="177">
        <v>42633.0</v>
      </c>
      <c r="B2126" s="178">
        <v>0.5</v>
      </c>
      <c r="C2126" s="178">
        <v>0.55</v>
      </c>
      <c r="D2126" s="178">
        <v>0.77</v>
      </c>
      <c r="E2126" s="178">
        <v>1.77</v>
      </c>
      <c r="F2126" s="178">
        <v>2.98</v>
      </c>
      <c r="G2126" s="178">
        <v>3.5</v>
      </c>
      <c r="H2126" s="178">
        <v>4.6</v>
      </c>
      <c r="I2126" s="178">
        <v>4.96</v>
      </c>
      <c r="J2126" s="178">
        <v>5.02</v>
      </c>
      <c r="K2126" s="179">
        <f>MAX(0,((T2126*(365/365))-VLOOKUP(A2126,VBMA!$A:$D,4,0))  /  (T2126* (365/365)   ))</f>
        <v>0.2969924812</v>
      </c>
      <c r="L2126" s="180">
        <f t="shared" ref="L2126:S2126" si="2129">(B2126*(1-$K2126) * (365/365))/100</f>
        <v>0.003515037594</v>
      </c>
      <c r="M2126" s="180">
        <f t="shared" si="2129"/>
        <v>0.003866541353</v>
      </c>
      <c r="N2126" s="180">
        <f t="shared" si="2129"/>
        <v>0.005413157895</v>
      </c>
      <c r="O2126" s="180">
        <f t="shared" si="2129"/>
        <v>0.01244323308</v>
      </c>
      <c r="P2126" s="180">
        <f t="shared" si="2129"/>
        <v>0.02094962406</v>
      </c>
      <c r="Q2126" s="180">
        <f t="shared" si="2129"/>
        <v>0.02460526316</v>
      </c>
      <c r="R2126" s="180">
        <f t="shared" si="2129"/>
        <v>0.03233834586</v>
      </c>
      <c r="S2126" s="180">
        <f t="shared" si="2129"/>
        <v>0.03486917293</v>
      </c>
      <c r="T2126" s="181">
        <f t="shared" si="3"/>
        <v>5.32</v>
      </c>
      <c r="U2126" s="182">
        <f t="shared" si="4"/>
        <v>42814</v>
      </c>
      <c r="V2126" s="182">
        <f t="shared" si="5"/>
        <v>42906</v>
      </c>
      <c r="W2126" s="182">
        <f t="shared" si="6"/>
        <v>42998</v>
      </c>
      <c r="X2126" s="181">
        <f t="shared" si="7"/>
        <v>181</v>
      </c>
      <c r="Y2126" s="181">
        <f t="shared" si="8"/>
        <v>273</v>
      </c>
      <c r="Z2126" s="181">
        <f t="shared" si="9"/>
        <v>365</v>
      </c>
      <c r="AA2126" s="155"/>
      <c r="AB2126" s="9"/>
      <c r="AC2126" s="9"/>
      <c r="AD2126" s="9"/>
      <c r="AE2126" s="9"/>
      <c r="AF2126" s="9"/>
      <c r="AG2126" s="9"/>
      <c r="AH2126" s="9"/>
    </row>
    <row r="2127" ht="15.75" customHeight="1">
      <c r="A2127" s="177">
        <v>42632.0</v>
      </c>
      <c r="B2127" s="178">
        <v>0.48</v>
      </c>
      <c r="C2127" s="178">
        <v>0.58</v>
      </c>
      <c r="D2127" s="178">
        <v>0.86</v>
      </c>
      <c r="E2127" s="178">
        <v>1.84</v>
      </c>
      <c r="F2127" s="178">
        <v>3.12</v>
      </c>
      <c r="G2127" s="178">
        <v>3.6</v>
      </c>
      <c r="H2127" s="178">
        <v>4.83</v>
      </c>
      <c r="I2127" s="178">
        <v>5.0</v>
      </c>
      <c r="J2127" s="178">
        <v>5.03</v>
      </c>
      <c r="K2127" s="179">
        <f>MAX(0,((T2127*(365/365))-VLOOKUP(A2127,VBMA!$A:$D,4,0))  /  (T2127* (365/365)   ))</f>
        <v>0.2765957447</v>
      </c>
      <c r="L2127" s="180">
        <f t="shared" ref="L2127:S2127" si="2130">(B2127*(1-$K2127) * (365/365))/100</f>
        <v>0.003472340426</v>
      </c>
      <c r="M2127" s="180">
        <f t="shared" si="2130"/>
        <v>0.004195744681</v>
      </c>
      <c r="N2127" s="180">
        <f t="shared" si="2130"/>
        <v>0.006221276596</v>
      </c>
      <c r="O2127" s="180">
        <f t="shared" si="2130"/>
        <v>0.0133106383</v>
      </c>
      <c r="P2127" s="180">
        <f t="shared" si="2130"/>
        <v>0.02257021277</v>
      </c>
      <c r="Q2127" s="180">
        <f t="shared" si="2130"/>
        <v>0.02604255319</v>
      </c>
      <c r="R2127" s="180">
        <f t="shared" si="2130"/>
        <v>0.03494042553</v>
      </c>
      <c r="S2127" s="180">
        <f t="shared" si="2130"/>
        <v>0.03617021277</v>
      </c>
      <c r="T2127" s="181">
        <f t="shared" si="3"/>
        <v>5.17</v>
      </c>
      <c r="U2127" s="182">
        <f t="shared" si="4"/>
        <v>42813</v>
      </c>
      <c r="V2127" s="182">
        <f t="shared" si="5"/>
        <v>42905</v>
      </c>
      <c r="W2127" s="182">
        <f t="shared" si="6"/>
        <v>42997</v>
      </c>
      <c r="X2127" s="181">
        <f t="shared" si="7"/>
        <v>181</v>
      </c>
      <c r="Y2127" s="181">
        <f t="shared" si="8"/>
        <v>273</v>
      </c>
      <c r="Z2127" s="181">
        <f t="shared" si="9"/>
        <v>365</v>
      </c>
      <c r="AA2127" s="155"/>
      <c r="AB2127" s="9"/>
      <c r="AC2127" s="9"/>
      <c r="AD2127" s="9"/>
      <c r="AE2127" s="9"/>
      <c r="AF2127" s="9"/>
      <c r="AG2127" s="9"/>
      <c r="AH2127" s="9"/>
    </row>
    <row r="2128" ht="15.75" customHeight="1">
      <c r="A2128" s="177">
        <v>42629.0</v>
      </c>
      <c r="B2128" s="178">
        <v>0.48</v>
      </c>
      <c r="C2128" s="178">
        <v>0.58</v>
      </c>
      <c r="D2128" s="178">
        <v>0.85</v>
      </c>
      <c r="E2128" s="178">
        <v>1.9</v>
      </c>
      <c r="F2128" s="178">
        <v>3.1</v>
      </c>
      <c r="G2128" s="178">
        <v>3.6</v>
      </c>
      <c r="H2128" s="178">
        <v>4.64</v>
      </c>
      <c r="I2128" s="178">
        <v>4.78</v>
      </c>
      <c r="J2128" s="178">
        <v>5.02</v>
      </c>
      <c r="K2128" s="179">
        <f>MAX(0,((T2128*(365/365))-VLOOKUP(A2128,VBMA!$A:$D,4,0))  /  (T2128* (365/365)   ))</f>
        <v>0.2341463415</v>
      </c>
      <c r="L2128" s="180">
        <f t="shared" ref="L2128:S2128" si="2131">(B2128*(1-$K2128) * (365/365))/100</f>
        <v>0.003676097561</v>
      </c>
      <c r="M2128" s="180">
        <f t="shared" si="2131"/>
        <v>0.00444195122</v>
      </c>
      <c r="N2128" s="180">
        <f t="shared" si="2131"/>
        <v>0.006509756098</v>
      </c>
      <c r="O2128" s="180">
        <f t="shared" si="2131"/>
        <v>0.01455121951</v>
      </c>
      <c r="P2128" s="180">
        <f t="shared" si="2131"/>
        <v>0.02374146341</v>
      </c>
      <c r="Q2128" s="180">
        <f t="shared" si="2131"/>
        <v>0.02757073171</v>
      </c>
      <c r="R2128" s="180">
        <f t="shared" si="2131"/>
        <v>0.03553560976</v>
      </c>
      <c r="S2128" s="180">
        <f t="shared" si="2131"/>
        <v>0.03660780488</v>
      </c>
      <c r="T2128" s="181">
        <f t="shared" si="3"/>
        <v>4.92</v>
      </c>
      <c r="U2128" s="182">
        <f t="shared" si="4"/>
        <v>42810</v>
      </c>
      <c r="V2128" s="182">
        <f t="shared" si="5"/>
        <v>42902</v>
      </c>
      <c r="W2128" s="182">
        <f t="shared" si="6"/>
        <v>42994</v>
      </c>
      <c r="X2128" s="181">
        <f t="shared" si="7"/>
        <v>181</v>
      </c>
      <c r="Y2128" s="181">
        <f t="shared" si="8"/>
        <v>273</v>
      </c>
      <c r="Z2128" s="181">
        <f t="shared" si="9"/>
        <v>365</v>
      </c>
      <c r="AA2128" s="155"/>
      <c r="AB2128" s="9"/>
      <c r="AC2128" s="9"/>
      <c r="AD2128" s="9"/>
      <c r="AE2128" s="9"/>
      <c r="AF2128" s="9"/>
      <c r="AG2128" s="9"/>
      <c r="AH2128" s="9"/>
    </row>
    <row r="2129" ht="15.75" customHeight="1">
      <c r="A2129" s="177">
        <v>42628.0</v>
      </c>
      <c r="B2129" s="178">
        <v>0.57</v>
      </c>
      <c r="C2129" s="178">
        <v>0.59</v>
      </c>
      <c r="D2129" s="178">
        <v>0.86</v>
      </c>
      <c r="E2129" s="178">
        <v>1.84</v>
      </c>
      <c r="F2129" s="178">
        <v>3.03</v>
      </c>
      <c r="G2129" s="178">
        <v>3.61</v>
      </c>
      <c r="H2129" s="178">
        <v>4.63</v>
      </c>
      <c r="I2129" s="178">
        <v>4.93</v>
      </c>
      <c r="J2129" s="178">
        <v>5.05</v>
      </c>
      <c r="K2129" s="179">
        <f>MAX(0,((T2129*(365/365))-VLOOKUP(A2129,VBMA!$A:$D,4,0))  /  (T2129* (365/365)   ))</f>
        <v>0.278585086</v>
      </c>
      <c r="L2129" s="180">
        <f t="shared" ref="L2129:S2129" si="2132">(B2129*(1-$K2129) * (365/365))/100</f>
        <v>0.00411206501</v>
      </c>
      <c r="M2129" s="180">
        <f t="shared" si="2132"/>
        <v>0.004256347992</v>
      </c>
      <c r="N2129" s="180">
        <f t="shared" si="2132"/>
        <v>0.00620416826</v>
      </c>
      <c r="O2129" s="180">
        <f t="shared" si="2132"/>
        <v>0.01327403442</v>
      </c>
      <c r="P2129" s="180">
        <f t="shared" si="2132"/>
        <v>0.02185887189</v>
      </c>
      <c r="Q2129" s="180">
        <f t="shared" si="2132"/>
        <v>0.02604307839</v>
      </c>
      <c r="R2129" s="180">
        <f t="shared" si="2132"/>
        <v>0.03340151052</v>
      </c>
      <c r="S2129" s="180">
        <f t="shared" si="2132"/>
        <v>0.03556575526</v>
      </c>
      <c r="T2129" s="181">
        <f t="shared" si="3"/>
        <v>5.23</v>
      </c>
      <c r="U2129" s="182">
        <f t="shared" si="4"/>
        <v>42809</v>
      </c>
      <c r="V2129" s="182">
        <f t="shared" si="5"/>
        <v>42901</v>
      </c>
      <c r="W2129" s="182">
        <f t="shared" si="6"/>
        <v>42993</v>
      </c>
      <c r="X2129" s="181">
        <f t="shared" si="7"/>
        <v>181</v>
      </c>
      <c r="Y2129" s="181">
        <f t="shared" si="8"/>
        <v>273</v>
      </c>
      <c r="Z2129" s="181">
        <f t="shared" si="9"/>
        <v>365</v>
      </c>
      <c r="AA2129" s="155"/>
      <c r="AB2129" s="9"/>
      <c r="AC2129" s="9"/>
      <c r="AD2129" s="9"/>
      <c r="AE2129" s="9"/>
      <c r="AF2129" s="9"/>
      <c r="AG2129" s="9"/>
      <c r="AH2129" s="9"/>
    </row>
    <row r="2130" ht="15.75" customHeight="1">
      <c r="A2130" s="177">
        <v>42627.0</v>
      </c>
      <c r="B2130" s="178">
        <v>0.57</v>
      </c>
      <c r="C2130" s="178">
        <v>0.67</v>
      </c>
      <c r="D2130" s="178">
        <v>0.88</v>
      </c>
      <c r="E2130" s="178">
        <v>1.83</v>
      </c>
      <c r="F2130" s="178">
        <v>3.05</v>
      </c>
      <c r="G2130" s="178">
        <v>3.58</v>
      </c>
      <c r="H2130" s="178">
        <v>4.56</v>
      </c>
      <c r="I2130" s="178">
        <v>4.94</v>
      </c>
      <c r="J2130" s="178">
        <v>5.02</v>
      </c>
      <c r="K2130" s="179">
        <f>MAX(0,((T2130*(365/365))-VLOOKUP(A2130,VBMA!$A:$D,4,0))  /  (T2130* (365/365)   ))</f>
        <v>0.2885338346</v>
      </c>
      <c r="L2130" s="180">
        <f t="shared" ref="L2130:S2130" si="2133">(B2130*(1-$K2130) * (365/365))/100</f>
        <v>0.004055357143</v>
      </c>
      <c r="M2130" s="180">
        <f t="shared" si="2133"/>
        <v>0.004766823308</v>
      </c>
      <c r="N2130" s="180">
        <f t="shared" si="2133"/>
        <v>0.006260902256</v>
      </c>
      <c r="O2130" s="180">
        <f t="shared" si="2133"/>
        <v>0.01301983083</v>
      </c>
      <c r="P2130" s="180">
        <f t="shared" si="2133"/>
        <v>0.02169971805</v>
      </c>
      <c r="Q2130" s="180">
        <f t="shared" si="2133"/>
        <v>0.02547048872</v>
      </c>
      <c r="R2130" s="180">
        <f t="shared" si="2133"/>
        <v>0.03244285714</v>
      </c>
      <c r="S2130" s="180">
        <f t="shared" si="2133"/>
        <v>0.03514642857</v>
      </c>
      <c r="T2130" s="181">
        <f t="shared" si="3"/>
        <v>5.32</v>
      </c>
      <c r="U2130" s="182">
        <f t="shared" si="4"/>
        <v>42808</v>
      </c>
      <c r="V2130" s="182">
        <f t="shared" si="5"/>
        <v>42900</v>
      </c>
      <c r="W2130" s="182">
        <f t="shared" si="6"/>
        <v>42992</v>
      </c>
      <c r="X2130" s="181">
        <f t="shared" si="7"/>
        <v>181</v>
      </c>
      <c r="Y2130" s="181">
        <f t="shared" si="8"/>
        <v>273</v>
      </c>
      <c r="Z2130" s="181">
        <f t="shared" si="9"/>
        <v>365</v>
      </c>
      <c r="AA2130" s="155"/>
      <c r="AB2130" s="9"/>
      <c r="AC2130" s="9"/>
      <c r="AD2130" s="9"/>
      <c r="AE2130" s="9"/>
      <c r="AF2130" s="9"/>
      <c r="AG2130" s="9"/>
      <c r="AH2130" s="9"/>
    </row>
    <row r="2131" ht="15.75" customHeight="1">
      <c r="A2131" s="177">
        <v>42626.0</v>
      </c>
      <c r="B2131" s="178">
        <v>0.6</v>
      </c>
      <c r="C2131" s="178">
        <v>0.7</v>
      </c>
      <c r="D2131" s="178">
        <v>0.92</v>
      </c>
      <c r="E2131" s="178">
        <v>1.86</v>
      </c>
      <c r="F2131" s="178">
        <v>3.04</v>
      </c>
      <c r="G2131" s="178">
        <v>3.56</v>
      </c>
      <c r="H2131" s="178">
        <v>4.53</v>
      </c>
      <c r="I2131" s="178">
        <v>4.93</v>
      </c>
      <c r="J2131" s="178">
        <v>5.0</v>
      </c>
      <c r="K2131" s="179">
        <f>MAX(0,((T2131*(365/365))-VLOOKUP(A2131,VBMA!$A:$D,4,0))  /  (T2131* (365/365)   ))</f>
        <v>0.2851782364</v>
      </c>
      <c r="L2131" s="180">
        <f t="shared" ref="L2131:S2131" si="2134">(B2131*(1-$K2131) * (365/365))/100</f>
        <v>0.004288930582</v>
      </c>
      <c r="M2131" s="180">
        <f t="shared" si="2134"/>
        <v>0.005003752345</v>
      </c>
      <c r="N2131" s="180">
        <f t="shared" si="2134"/>
        <v>0.006576360225</v>
      </c>
      <c r="O2131" s="180">
        <f t="shared" si="2134"/>
        <v>0.0132956848</v>
      </c>
      <c r="P2131" s="180">
        <f t="shared" si="2134"/>
        <v>0.02173058161</v>
      </c>
      <c r="Q2131" s="180">
        <f t="shared" si="2134"/>
        <v>0.02544765478</v>
      </c>
      <c r="R2131" s="180">
        <f t="shared" si="2134"/>
        <v>0.03238142589</v>
      </c>
      <c r="S2131" s="180">
        <f t="shared" si="2134"/>
        <v>0.03524071295</v>
      </c>
      <c r="T2131" s="181">
        <f t="shared" si="3"/>
        <v>5.33</v>
      </c>
      <c r="U2131" s="182">
        <f t="shared" si="4"/>
        <v>42807</v>
      </c>
      <c r="V2131" s="182">
        <f t="shared" si="5"/>
        <v>42899</v>
      </c>
      <c r="W2131" s="182">
        <f t="shared" si="6"/>
        <v>42991</v>
      </c>
      <c r="X2131" s="181">
        <f t="shared" si="7"/>
        <v>181</v>
      </c>
      <c r="Y2131" s="181">
        <f t="shared" si="8"/>
        <v>273</v>
      </c>
      <c r="Z2131" s="181">
        <f t="shared" si="9"/>
        <v>365</v>
      </c>
      <c r="AA2131" s="155"/>
      <c r="AB2131" s="9"/>
      <c r="AC2131" s="9"/>
      <c r="AD2131" s="9"/>
      <c r="AE2131" s="9"/>
      <c r="AF2131" s="9"/>
      <c r="AG2131" s="9"/>
      <c r="AH2131" s="9"/>
    </row>
    <row r="2132" ht="15.75" customHeight="1">
      <c r="A2132" s="177">
        <v>42625.0</v>
      </c>
      <c r="B2132" s="178">
        <v>0.62</v>
      </c>
      <c r="C2132" s="178">
        <v>0.74</v>
      </c>
      <c r="D2132" s="178">
        <v>0.98</v>
      </c>
      <c r="E2132" s="178">
        <v>1.88</v>
      </c>
      <c r="F2132" s="178">
        <v>3.14</v>
      </c>
      <c r="G2132" s="178">
        <v>3.64</v>
      </c>
      <c r="H2132" s="178">
        <v>4.56</v>
      </c>
      <c r="I2132" s="178">
        <v>4.94</v>
      </c>
      <c r="J2132" s="178">
        <v>5.04</v>
      </c>
      <c r="K2132" s="179">
        <f>MAX(0,((T2132*(365/365))-VLOOKUP(A2132,VBMA!$A:$D,4,0))  /  (T2132* (365/365)   ))</f>
        <v>0.2802631579</v>
      </c>
      <c r="L2132" s="180">
        <f t="shared" ref="L2132:S2132" si="2135">(B2132*(1-$K2132) * (365/365))/100</f>
        <v>0.004462368421</v>
      </c>
      <c r="M2132" s="180">
        <f t="shared" si="2135"/>
        <v>0.005326052632</v>
      </c>
      <c r="N2132" s="180">
        <f t="shared" si="2135"/>
        <v>0.007053421053</v>
      </c>
      <c r="O2132" s="180">
        <f t="shared" si="2135"/>
        <v>0.01353105263</v>
      </c>
      <c r="P2132" s="180">
        <f t="shared" si="2135"/>
        <v>0.02259973684</v>
      </c>
      <c r="Q2132" s="180">
        <f t="shared" si="2135"/>
        <v>0.02619842105</v>
      </c>
      <c r="R2132" s="180">
        <f t="shared" si="2135"/>
        <v>0.03282</v>
      </c>
      <c r="S2132" s="180">
        <f t="shared" si="2135"/>
        <v>0.035555</v>
      </c>
      <c r="T2132" s="181">
        <f t="shared" si="3"/>
        <v>5.32</v>
      </c>
      <c r="U2132" s="182">
        <f t="shared" si="4"/>
        <v>42806</v>
      </c>
      <c r="V2132" s="182">
        <f t="shared" si="5"/>
        <v>42898</v>
      </c>
      <c r="W2132" s="182">
        <f t="shared" si="6"/>
        <v>42990</v>
      </c>
      <c r="X2132" s="181">
        <f t="shared" si="7"/>
        <v>181</v>
      </c>
      <c r="Y2132" s="181">
        <f t="shared" si="8"/>
        <v>273</v>
      </c>
      <c r="Z2132" s="181">
        <f t="shared" si="9"/>
        <v>365</v>
      </c>
      <c r="AA2132" s="155"/>
      <c r="AB2132" s="9"/>
      <c r="AC2132" s="9"/>
      <c r="AD2132" s="9"/>
      <c r="AE2132" s="9"/>
      <c r="AF2132" s="9"/>
      <c r="AG2132" s="9"/>
      <c r="AH2132" s="9"/>
    </row>
    <row r="2133" ht="15.75" customHeight="1">
      <c r="A2133" s="177">
        <v>42622.0</v>
      </c>
      <c r="B2133" s="178">
        <v>0.65</v>
      </c>
      <c r="C2133" s="178">
        <v>0.75</v>
      </c>
      <c r="D2133" s="178">
        <v>1.0</v>
      </c>
      <c r="E2133" s="178">
        <v>1.9</v>
      </c>
      <c r="F2133" s="178">
        <v>3.18</v>
      </c>
      <c r="G2133" s="178">
        <v>3.73</v>
      </c>
      <c r="H2133" s="178">
        <v>4.54</v>
      </c>
      <c r="I2133" s="178">
        <v>4.86</v>
      </c>
      <c r="J2133" s="178">
        <v>5.04</v>
      </c>
      <c r="K2133" s="179">
        <f>MAX(0,((T2133*(365/365))-VLOOKUP(A2133,VBMA!$A:$D,4,0))  /  (T2133* (365/365)   ))</f>
        <v>0.2611969112</v>
      </c>
      <c r="L2133" s="180">
        <f t="shared" ref="L2133:S2133" si="2136">(B2133*(1-$K2133) * (365/365))/100</f>
        <v>0.004802220077</v>
      </c>
      <c r="M2133" s="180">
        <f t="shared" si="2136"/>
        <v>0.005541023166</v>
      </c>
      <c r="N2133" s="180">
        <f t="shared" si="2136"/>
        <v>0.007388030888</v>
      </c>
      <c r="O2133" s="180">
        <f t="shared" si="2136"/>
        <v>0.01403725869</v>
      </c>
      <c r="P2133" s="180">
        <f t="shared" si="2136"/>
        <v>0.02349393822</v>
      </c>
      <c r="Q2133" s="180">
        <f t="shared" si="2136"/>
        <v>0.02755735521</v>
      </c>
      <c r="R2133" s="180">
        <f t="shared" si="2136"/>
        <v>0.03354166023</v>
      </c>
      <c r="S2133" s="180">
        <f t="shared" si="2136"/>
        <v>0.03590583012</v>
      </c>
      <c r="T2133" s="181">
        <f t="shared" si="3"/>
        <v>5.18</v>
      </c>
      <c r="U2133" s="182">
        <f t="shared" si="4"/>
        <v>42803</v>
      </c>
      <c r="V2133" s="182">
        <f t="shared" si="5"/>
        <v>42895</v>
      </c>
      <c r="W2133" s="182">
        <f t="shared" si="6"/>
        <v>42987</v>
      </c>
      <c r="X2133" s="181">
        <f t="shared" si="7"/>
        <v>181</v>
      </c>
      <c r="Y2133" s="181">
        <f t="shared" si="8"/>
        <v>273</v>
      </c>
      <c r="Z2133" s="181">
        <f t="shared" si="9"/>
        <v>365</v>
      </c>
      <c r="AA2133" s="155"/>
      <c r="AB2133" s="9"/>
      <c r="AC2133" s="9"/>
      <c r="AD2133" s="9"/>
      <c r="AE2133" s="9"/>
      <c r="AF2133" s="9"/>
      <c r="AG2133" s="9"/>
      <c r="AH2133" s="9"/>
    </row>
    <row r="2134" ht="15.75" customHeight="1">
      <c r="A2134" s="177">
        <v>42621.0</v>
      </c>
      <c r="B2134" s="178">
        <v>0.7</v>
      </c>
      <c r="C2134" s="178">
        <v>0.8</v>
      </c>
      <c r="D2134" s="178">
        <v>1.02</v>
      </c>
      <c r="E2134" s="178">
        <v>1.88</v>
      </c>
      <c r="F2134" s="178">
        <v>3.14</v>
      </c>
      <c r="G2134" s="178">
        <v>3.62</v>
      </c>
      <c r="H2134" s="178">
        <v>4.53</v>
      </c>
      <c r="I2134" s="178">
        <v>4.85</v>
      </c>
      <c r="J2134" s="178">
        <v>5.0</v>
      </c>
      <c r="K2134" s="179">
        <f>MAX(0,((T2134*(365/365))-VLOOKUP(A2134,VBMA!$A:$D,4,0))  /  (T2134* (365/365)   ))</f>
        <v>0.2576402321</v>
      </c>
      <c r="L2134" s="180">
        <f t="shared" ref="L2134:S2134" si="2137">(B2134*(1-$K2134) * (365/365))/100</f>
        <v>0.005196518375</v>
      </c>
      <c r="M2134" s="180">
        <f t="shared" si="2137"/>
        <v>0.005938878143</v>
      </c>
      <c r="N2134" s="180">
        <f t="shared" si="2137"/>
        <v>0.007572069632</v>
      </c>
      <c r="O2134" s="180">
        <f t="shared" si="2137"/>
        <v>0.01395636364</v>
      </c>
      <c r="P2134" s="180">
        <f t="shared" si="2137"/>
        <v>0.02331009671</v>
      </c>
      <c r="Q2134" s="180">
        <f t="shared" si="2137"/>
        <v>0.0268734236</v>
      </c>
      <c r="R2134" s="180">
        <f t="shared" si="2137"/>
        <v>0.03362889749</v>
      </c>
      <c r="S2134" s="180">
        <f t="shared" si="2137"/>
        <v>0.03600444874</v>
      </c>
      <c r="T2134" s="181">
        <f t="shared" si="3"/>
        <v>5.17</v>
      </c>
      <c r="U2134" s="182">
        <f t="shared" si="4"/>
        <v>42802</v>
      </c>
      <c r="V2134" s="182">
        <f t="shared" si="5"/>
        <v>42894</v>
      </c>
      <c r="W2134" s="182">
        <f t="shared" si="6"/>
        <v>42986</v>
      </c>
      <c r="X2134" s="181">
        <f t="shared" si="7"/>
        <v>181</v>
      </c>
      <c r="Y2134" s="181">
        <f t="shared" si="8"/>
        <v>273</v>
      </c>
      <c r="Z2134" s="181">
        <f t="shared" si="9"/>
        <v>365</v>
      </c>
      <c r="AA2134" s="155"/>
      <c r="AB2134" s="9"/>
      <c r="AC2134" s="9"/>
      <c r="AD2134" s="9"/>
      <c r="AE2134" s="9"/>
      <c r="AF2134" s="9"/>
      <c r="AG2134" s="9"/>
      <c r="AH2134" s="9"/>
    </row>
    <row r="2135" ht="15.75" customHeight="1">
      <c r="A2135" s="177">
        <v>42620.0</v>
      </c>
      <c r="B2135" s="178">
        <v>0.66</v>
      </c>
      <c r="C2135" s="178">
        <v>0.76</v>
      </c>
      <c r="D2135" s="178">
        <v>0.94</v>
      </c>
      <c r="E2135" s="178">
        <v>1.82</v>
      </c>
      <c r="F2135" s="178">
        <v>3.14</v>
      </c>
      <c r="G2135" s="178">
        <v>3.62</v>
      </c>
      <c r="H2135" s="178">
        <v>4.58</v>
      </c>
      <c r="I2135" s="178">
        <v>4.95</v>
      </c>
      <c r="J2135" s="178">
        <v>5.0</v>
      </c>
      <c r="K2135" s="179">
        <f>MAX(0,((T2135*(365/365))-VLOOKUP(A2135,VBMA!$A:$D,4,0))  /  (T2135* (365/365)   ))</f>
        <v>0.2718045113</v>
      </c>
      <c r="L2135" s="180">
        <f t="shared" ref="L2135:S2135" si="2138">(B2135*(1-$K2135) * (365/365))/100</f>
        <v>0.004806090226</v>
      </c>
      <c r="M2135" s="180">
        <f t="shared" si="2138"/>
        <v>0.005534285714</v>
      </c>
      <c r="N2135" s="180">
        <f t="shared" si="2138"/>
        <v>0.006845037594</v>
      </c>
      <c r="O2135" s="180">
        <f t="shared" si="2138"/>
        <v>0.01325315789</v>
      </c>
      <c r="P2135" s="180">
        <f t="shared" si="2138"/>
        <v>0.02286533835</v>
      </c>
      <c r="Q2135" s="180">
        <f t="shared" si="2138"/>
        <v>0.02636067669</v>
      </c>
      <c r="R2135" s="180">
        <f t="shared" si="2138"/>
        <v>0.03335135338</v>
      </c>
      <c r="S2135" s="180">
        <f t="shared" si="2138"/>
        <v>0.03604567669</v>
      </c>
      <c r="T2135" s="181">
        <f t="shared" si="3"/>
        <v>5.32</v>
      </c>
      <c r="U2135" s="182">
        <f t="shared" si="4"/>
        <v>42801</v>
      </c>
      <c r="V2135" s="182">
        <f t="shared" si="5"/>
        <v>42893</v>
      </c>
      <c r="W2135" s="182">
        <f t="shared" si="6"/>
        <v>42985</v>
      </c>
      <c r="X2135" s="181">
        <f t="shared" si="7"/>
        <v>181</v>
      </c>
      <c r="Y2135" s="181">
        <f t="shared" si="8"/>
        <v>273</v>
      </c>
      <c r="Z2135" s="181">
        <f t="shared" si="9"/>
        <v>365</v>
      </c>
      <c r="AA2135" s="155"/>
      <c r="AB2135" s="9"/>
      <c r="AC2135" s="9"/>
      <c r="AD2135" s="9"/>
      <c r="AE2135" s="9"/>
      <c r="AF2135" s="9"/>
      <c r="AG2135" s="9"/>
      <c r="AH2135" s="9"/>
    </row>
    <row r="2136" ht="15.75" customHeight="1">
      <c r="A2136" s="177">
        <v>42619.0</v>
      </c>
      <c r="B2136" s="178">
        <v>0.74</v>
      </c>
      <c r="C2136" s="178">
        <v>0.84</v>
      </c>
      <c r="D2136" s="178">
        <v>1.02</v>
      </c>
      <c r="E2136" s="178">
        <v>1.86</v>
      </c>
      <c r="F2136" s="178">
        <v>3.22</v>
      </c>
      <c r="G2136" s="178">
        <v>3.66</v>
      </c>
      <c r="H2136" s="178">
        <v>4.58</v>
      </c>
      <c r="I2136" s="178">
        <v>4.9</v>
      </c>
      <c r="J2136" s="178">
        <v>5.0</v>
      </c>
      <c r="K2136" s="179">
        <f>MAX(0,((T2136*(365/365))-VLOOKUP(A2136,VBMA!$A:$D,4,0))  /  (T2136* (365/365)   ))</f>
        <v>0.2559386973</v>
      </c>
      <c r="L2136" s="180">
        <f t="shared" ref="L2136:S2136" si="2139">(B2136*(1-$K2136) * (365/365))/100</f>
        <v>0.00550605364</v>
      </c>
      <c r="M2136" s="180">
        <f t="shared" si="2139"/>
        <v>0.006250114943</v>
      </c>
      <c r="N2136" s="180">
        <f t="shared" si="2139"/>
        <v>0.007589425287</v>
      </c>
      <c r="O2136" s="180">
        <f t="shared" si="2139"/>
        <v>0.01383954023</v>
      </c>
      <c r="P2136" s="180">
        <f t="shared" si="2139"/>
        <v>0.02395877395</v>
      </c>
      <c r="Q2136" s="180">
        <f t="shared" si="2139"/>
        <v>0.02723264368</v>
      </c>
      <c r="R2136" s="180">
        <f t="shared" si="2139"/>
        <v>0.03407800766</v>
      </c>
      <c r="S2136" s="180">
        <f t="shared" si="2139"/>
        <v>0.03645900383</v>
      </c>
      <c r="T2136" s="181">
        <f t="shared" si="3"/>
        <v>5.22</v>
      </c>
      <c r="U2136" s="182">
        <f t="shared" si="4"/>
        <v>42800</v>
      </c>
      <c r="V2136" s="182">
        <f t="shared" si="5"/>
        <v>42892</v>
      </c>
      <c r="W2136" s="182">
        <f t="shared" si="6"/>
        <v>42984</v>
      </c>
      <c r="X2136" s="181">
        <f t="shared" si="7"/>
        <v>181</v>
      </c>
      <c r="Y2136" s="181">
        <f t="shared" si="8"/>
        <v>273</v>
      </c>
      <c r="Z2136" s="181">
        <f t="shared" si="9"/>
        <v>365</v>
      </c>
      <c r="AA2136" s="155"/>
      <c r="AB2136" s="9"/>
      <c r="AC2136" s="9"/>
      <c r="AD2136" s="9"/>
      <c r="AE2136" s="9"/>
      <c r="AF2136" s="9"/>
      <c r="AG2136" s="9"/>
      <c r="AH2136" s="9"/>
    </row>
    <row r="2137" ht="15.75" customHeight="1">
      <c r="A2137" s="177">
        <v>42618.0</v>
      </c>
      <c r="B2137" s="178">
        <v>0.8</v>
      </c>
      <c r="C2137" s="178">
        <v>0.9</v>
      </c>
      <c r="D2137" s="178">
        <v>1.13</v>
      </c>
      <c r="E2137" s="178">
        <v>1.9</v>
      </c>
      <c r="F2137" s="178">
        <v>3.3</v>
      </c>
      <c r="G2137" s="178">
        <v>3.73</v>
      </c>
      <c r="H2137" s="178">
        <v>4.58</v>
      </c>
      <c r="I2137" s="178">
        <v>4.93</v>
      </c>
      <c r="J2137" s="178">
        <v>5.03</v>
      </c>
      <c r="K2137" s="179">
        <f>MAX(0,((T2137*(365/365))-VLOOKUP(A2137,VBMA!$A:$D,4,0))  /  (T2137* (365/365)   ))</f>
        <v>0.2547348485</v>
      </c>
      <c r="L2137" s="180">
        <f t="shared" ref="L2137:S2137" si="2140">(B2137*(1-$K2137) * (365/365))/100</f>
        <v>0.005962121212</v>
      </c>
      <c r="M2137" s="180">
        <f t="shared" si="2140"/>
        <v>0.006707386364</v>
      </c>
      <c r="N2137" s="180">
        <f t="shared" si="2140"/>
        <v>0.008421496212</v>
      </c>
      <c r="O2137" s="180">
        <f t="shared" si="2140"/>
        <v>0.01416003788</v>
      </c>
      <c r="P2137" s="180">
        <f t="shared" si="2140"/>
        <v>0.02459375</v>
      </c>
      <c r="Q2137" s="180">
        <f t="shared" si="2140"/>
        <v>0.02779839015</v>
      </c>
      <c r="R2137" s="180">
        <f t="shared" si="2140"/>
        <v>0.03413314394</v>
      </c>
      <c r="S2137" s="180">
        <f t="shared" si="2140"/>
        <v>0.03674157197</v>
      </c>
      <c r="T2137" s="181">
        <f t="shared" si="3"/>
        <v>5.28</v>
      </c>
      <c r="U2137" s="182">
        <f t="shared" si="4"/>
        <v>42799</v>
      </c>
      <c r="V2137" s="182">
        <f t="shared" si="5"/>
        <v>42891</v>
      </c>
      <c r="W2137" s="182">
        <f t="shared" si="6"/>
        <v>42983</v>
      </c>
      <c r="X2137" s="181">
        <f t="shared" si="7"/>
        <v>181</v>
      </c>
      <c r="Y2137" s="181">
        <f t="shared" si="8"/>
        <v>273</v>
      </c>
      <c r="Z2137" s="181">
        <f t="shared" si="9"/>
        <v>365</v>
      </c>
      <c r="AA2137" s="155"/>
      <c r="AB2137" s="9"/>
      <c r="AC2137" s="9"/>
      <c r="AD2137" s="9"/>
      <c r="AE2137" s="9"/>
      <c r="AF2137" s="9"/>
      <c r="AG2137" s="9"/>
      <c r="AH2137" s="9"/>
    </row>
    <row r="2138" ht="15.75" customHeight="1">
      <c r="A2138" s="177">
        <v>42614.0</v>
      </c>
      <c r="B2138" s="178">
        <v>0.66</v>
      </c>
      <c r="C2138" s="178">
        <v>0.72</v>
      </c>
      <c r="D2138" s="178">
        <v>0.9</v>
      </c>
      <c r="E2138" s="178">
        <v>1.88</v>
      </c>
      <c r="F2138" s="178">
        <v>3.12</v>
      </c>
      <c r="G2138" s="178">
        <v>3.64</v>
      </c>
      <c r="H2138" s="178">
        <v>4.55</v>
      </c>
      <c r="I2138" s="178">
        <v>4.85</v>
      </c>
      <c r="J2138" s="178">
        <v>5.08</v>
      </c>
      <c r="K2138" s="179">
        <f>MAX(0,((T2138*(365/365))-VLOOKUP(A2138,VBMA!$A:$D,4,0))  /  (T2138* (365/365)   ))</f>
        <v>0.2359223301</v>
      </c>
      <c r="L2138" s="180">
        <f t="shared" ref="L2138:S2138" si="2141">(B2138*(1-$K2138) * (365/365))/100</f>
        <v>0.005042912621</v>
      </c>
      <c r="M2138" s="180">
        <f t="shared" si="2141"/>
        <v>0.005501359223</v>
      </c>
      <c r="N2138" s="180">
        <f t="shared" si="2141"/>
        <v>0.006876699029</v>
      </c>
      <c r="O2138" s="180">
        <f t="shared" si="2141"/>
        <v>0.01436466019</v>
      </c>
      <c r="P2138" s="180">
        <f t="shared" si="2141"/>
        <v>0.0238392233</v>
      </c>
      <c r="Q2138" s="180">
        <f t="shared" si="2141"/>
        <v>0.02781242718</v>
      </c>
      <c r="R2138" s="180">
        <f t="shared" si="2141"/>
        <v>0.03476553398</v>
      </c>
      <c r="S2138" s="180">
        <f t="shared" si="2141"/>
        <v>0.03705776699</v>
      </c>
      <c r="T2138" s="181">
        <f t="shared" si="3"/>
        <v>5.15</v>
      </c>
      <c r="U2138" s="182">
        <f t="shared" si="4"/>
        <v>42795</v>
      </c>
      <c r="V2138" s="182">
        <f t="shared" si="5"/>
        <v>42887</v>
      </c>
      <c r="W2138" s="182">
        <f t="shared" si="6"/>
        <v>42979</v>
      </c>
      <c r="X2138" s="181">
        <f t="shared" si="7"/>
        <v>181</v>
      </c>
      <c r="Y2138" s="181">
        <f t="shared" si="8"/>
        <v>273</v>
      </c>
      <c r="Z2138" s="181">
        <f t="shared" si="9"/>
        <v>365</v>
      </c>
      <c r="AA2138" s="155"/>
      <c r="AB2138" s="9"/>
      <c r="AC2138" s="9"/>
      <c r="AD2138" s="9"/>
      <c r="AE2138" s="9"/>
      <c r="AF2138" s="9"/>
      <c r="AG2138" s="9"/>
      <c r="AH2138" s="9"/>
    </row>
    <row r="2139" ht="15.75" customHeight="1">
      <c r="A2139" s="177">
        <v>42613.0</v>
      </c>
      <c r="B2139" s="178">
        <v>0.58</v>
      </c>
      <c r="C2139" s="178">
        <v>0.65</v>
      </c>
      <c r="D2139" s="178">
        <v>0.93</v>
      </c>
      <c r="E2139" s="178">
        <v>1.9</v>
      </c>
      <c r="F2139" s="178">
        <v>3.15</v>
      </c>
      <c r="G2139" s="178">
        <v>3.68</v>
      </c>
      <c r="H2139" s="178">
        <v>4.48</v>
      </c>
      <c r="I2139" s="178">
        <v>4.8</v>
      </c>
      <c r="J2139" s="178">
        <v>5.04</v>
      </c>
      <c r="K2139" s="179">
        <f>MAX(0,((T2139*(365/365))-VLOOKUP(A2139,VBMA!$A:$D,4,0))  /  (T2139* (365/365)   ))</f>
        <v>0.2334508584</v>
      </c>
      <c r="L2139" s="180">
        <f t="shared" ref="L2139:S2139" si="2142">(B2139*(1-$K2139) * (365/365))/100</f>
        <v>0.004445985021</v>
      </c>
      <c r="M2139" s="180">
        <f t="shared" si="2142"/>
        <v>0.00498256942</v>
      </c>
      <c r="N2139" s="180">
        <f t="shared" si="2142"/>
        <v>0.007128907016</v>
      </c>
      <c r="O2139" s="180">
        <f t="shared" si="2142"/>
        <v>0.01456443369</v>
      </c>
      <c r="P2139" s="180">
        <f t="shared" si="2142"/>
        <v>0.02414629796</v>
      </c>
      <c r="Q2139" s="180">
        <f t="shared" si="2142"/>
        <v>0.02820900841</v>
      </c>
      <c r="R2139" s="180">
        <f t="shared" si="2142"/>
        <v>0.03434140154</v>
      </c>
      <c r="S2139" s="180">
        <f t="shared" si="2142"/>
        <v>0.03679435879</v>
      </c>
      <c r="T2139" s="181">
        <f t="shared" si="3"/>
        <v>5.130786517</v>
      </c>
      <c r="U2139" s="182">
        <f t="shared" si="4"/>
        <v>42797</v>
      </c>
      <c r="V2139" s="182">
        <f t="shared" si="5"/>
        <v>42886</v>
      </c>
      <c r="W2139" s="182">
        <f t="shared" si="6"/>
        <v>42978</v>
      </c>
      <c r="X2139" s="181">
        <f t="shared" si="7"/>
        <v>184</v>
      </c>
      <c r="Y2139" s="181">
        <f t="shared" si="8"/>
        <v>273</v>
      </c>
      <c r="Z2139" s="181">
        <f t="shared" si="9"/>
        <v>365</v>
      </c>
      <c r="AA2139" s="155"/>
      <c r="AB2139" s="9"/>
      <c r="AC2139" s="9"/>
      <c r="AD2139" s="9"/>
      <c r="AE2139" s="9"/>
      <c r="AF2139" s="9"/>
      <c r="AG2139" s="9"/>
      <c r="AH2139" s="9"/>
    </row>
    <row r="2140" ht="15.75" customHeight="1">
      <c r="A2140" s="177">
        <v>42612.0</v>
      </c>
      <c r="B2140" s="178">
        <v>0.52</v>
      </c>
      <c r="C2140" s="178">
        <v>0.64</v>
      </c>
      <c r="D2140" s="178">
        <v>0.86</v>
      </c>
      <c r="E2140" s="178">
        <v>1.88</v>
      </c>
      <c r="F2140" s="178">
        <v>3.26</v>
      </c>
      <c r="G2140" s="178">
        <v>3.82</v>
      </c>
      <c r="H2140" s="178">
        <v>4.73</v>
      </c>
      <c r="I2140" s="178">
        <v>4.93</v>
      </c>
      <c r="J2140" s="178">
        <v>5.13</v>
      </c>
      <c r="K2140" s="179">
        <f>MAX(0,((T2140*(365/365))-VLOOKUP(A2140,VBMA!$A:$D,4,0))  /  (T2140* (365/365)   ))</f>
        <v>0.2343395236</v>
      </c>
      <c r="L2140" s="180">
        <f t="shared" ref="L2140:S2140" si="2143">(B2140*(1-$K2140) * (365/365))/100</f>
        <v>0.003981434477</v>
      </c>
      <c r="M2140" s="180">
        <f t="shared" si="2143"/>
        <v>0.004900227049</v>
      </c>
      <c r="N2140" s="180">
        <f t="shared" si="2143"/>
        <v>0.006584680097</v>
      </c>
      <c r="O2140" s="180">
        <f t="shared" si="2143"/>
        <v>0.01439441696</v>
      </c>
      <c r="P2140" s="180">
        <f t="shared" si="2143"/>
        <v>0.02496053153</v>
      </c>
      <c r="Q2140" s="180">
        <f t="shared" si="2143"/>
        <v>0.0292482302</v>
      </c>
      <c r="R2140" s="180">
        <f t="shared" si="2143"/>
        <v>0.03621574053</v>
      </c>
      <c r="S2140" s="180">
        <f t="shared" si="2143"/>
        <v>0.03774706149</v>
      </c>
      <c r="T2140" s="181">
        <f t="shared" si="3"/>
        <v>5.136741573</v>
      </c>
      <c r="U2140" s="182">
        <f t="shared" si="4"/>
        <v>42796</v>
      </c>
      <c r="V2140" s="182">
        <f t="shared" si="5"/>
        <v>42885</v>
      </c>
      <c r="W2140" s="182">
        <f t="shared" si="6"/>
        <v>42977</v>
      </c>
      <c r="X2140" s="181">
        <f t="shared" si="7"/>
        <v>184</v>
      </c>
      <c r="Y2140" s="181">
        <f t="shared" si="8"/>
        <v>273</v>
      </c>
      <c r="Z2140" s="181">
        <f t="shared" si="9"/>
        <v>365</v>
      </c>
      <c r="AA2140" s="155"/>
      <c r="AB2140" s="9"/>
      <c r="AC2140" s="9"/>
      <c r="AD2140" s="9"/>
      <c r="AE2140" s="9"/>
      <c r="AF2140" s="9"/>
      <c r="AG2140" s="9"/>
      <c r="AH2140" s="9"/>
    </row>
    <row r="2141" ht="15.75" customHeight="1">
      <c r="A2141" s="177">
        <v>42611.0</v>
      </c>
      <c r="B2141" s="178">
        <v>0.54</v>
      </c>
      <c r="C2141" s="178">
        <v>0.68</v>
      </c>
      <c r="D2141" s="178">
        <v>0.96</v>
      </c>
      <c r="E2141" s="178">
        <v>1.96</v>
      </c>
      <c r="F2141" s="178">
        <v>3.16</v>
      </c>
      <c r="G2141" s="178">
        <v>3.7</v>
      </c>
      <c r="H2141" s="178">
        <v>4.55</v>
      </c>
      <c r="I2141" s="178">
        <v>4.8</v>
      </c>
      <c r="J2141" s="178">
        <v>5.05</v>
      </c>
      <c r="K2141" s="179">
        <f>MAX(0,((T2141*(365/365))-VLOOKUP(A2141,VBMA!$A:$D,4,0))  /  (T2141* (365/365)   ))</f>
        <v>0.2216948023</v>
      </c>
      <c r="L2141" s="180">
        <f t="shared" ref="L2141:S2141" si="2144">(B2141*(1-$K2141) * (365/365))/100</f>
        <v>0.004202848068</v>
      </c>
      <c r="M2141" s="180">
        <f t="shared" si="2144"/>
        <v>0.005292475344</v>
      </c>
      <c r="N2141" s="180">
        <f t="shared" si="2144"/>
        <v>0.007471729898</v>
      </c>
      <c r="O2141" s="180">
        <f t="shared" si="2144"/>
        <v>0.01525478187</v>
      </c>
      <c r="P2141" s="180">
        <f t="shared" si="2144"/>
        <v>0.02459444425</v>
      </c>
      <c r="Q2141" s="180">
        <f t="shared" si="2144"/>
        <v>0.02879729231</v>
      </c>
      <c r="R2141" s="180">
        <f t="shared" si="2144"/>
        <v>0.03541288649</v>
      </c>
      <c r="S2141" s="180">
        <f t="shared" si="2144"/>
        <v>0.03735864949</v>
      </c>
      <c r="T2141" s="181">
        <f t="shared" si="3"/>
        <v>5.058426966</v>
      </c>
      <c r="U2141" s="182">
        <f t="shared" si="4"/>
        <v>42795</v>
      </c>
      <c r="V2141" s="182">
        <f t="shared" si="5"/>
        <v>42884</v>
      </c>
      <c r="W2141" s="182">
        <f t="shared" si="6"/>
        <v>42976</v>
      </c>
      <c r="X2141" s="181">
        <f t="shared" si="7"/>
        <v>184</v>
      </c>
      <c r="Y2141" s="181">
        <f t="shared" si="8"/>
        <v>273</v>
      </c>
      <c r="Z2141" s="181">
        <f t="shared" si="9"/>
        <v>365</v>
      </c>
      <c r="AA2141" s="155"/>
      <c r="AB2141" s="9"/>
      <c r="AC2141" s="9"/>
      <c r="AD2141" s="9"/>
      <c r="AE2141" s="9"/>
      <c r="AF2141" s="9"/>
      <c r="AG2141" s="9"/>
      <c r="AH2141" s="9"/>
    </row>
    <row r="2142" ht="15.75" customHeight="1">
      <c r="A2142" s="177">
        <v>42608.0</v>
      </c>
      <c r="B2142" s="178">
        <v>0.58</v>
      </c>
      <c r="C2142" s="178">
        <v>0.65</v>
      </c>
      <c r="D2142" s="178">
        <v>0.95</v>
      </c>
      <c r="E2142" s="178">
        <v>1.9</v>
      </c>
      <c r="F2142" s="178">
        <v>3.25</v>
      </c>
      <c r="G2142" s="178">
        <v>3.8</v>
      </c>
      <c r="H2142" s="178">
        <v>4.68</v>
      </c>
      <c r="I2142" s="178">
        <v>4.86</v>
      </c>
      <c r="J2142" s="178">
        <v>5.1</v>
      </c>
      <c r="K2142" s="179">
        <f>MAX(0,((T2142*(365/365))-VLOOKUP(A2142,VBMA!$A:$D,4,0))  /  (T2142* (365/365)   ))</f>
        <v>0.2287063015</v>
      </c>
      <c r="L2142" s="180">
        <f t="shared" ref="L2142:S2142" si="2145">(B2142*(1-$K2142) * (365/365))/100</f>
        <v>0.004473503451</v>
      </c>
      <c r="M2142" s="180">
        <f t="shared" si="2145"/>
        <v>0.00501340904</v>
      </c>
      <c r="N2142" s="180">
        <f t="shared" si="2145"/>
        <v>0.007327290136</v>
      </c>
      <c r="O2142" s="180">
        <f t="shared" si="2145"/>
        <v>0.01465458027</v>
      </c>
      <c r="P2142" s="180">
        <f t="shared" si="2145"/>
        <v>0.0250670452</v>
      </c>
      <c r="Q2142" s="180">
        <f t="shared" si="2145"/>
        <v>0.02930916054</v>
      </c>
      <c r="R2142" s="180">
        <f t="shared" si="2145"/>
        <v>0.03609654509</v>
      </c>
      <c r="S2142" s="180">
        <f t="shared" si="2145"/>
        <v>0.03748487375</v>
      </c>
      <c r="T2142" s="181">
        <f t="shared" si="3"/>
        <v>5.046067416</v>
      </c>
      <c r="U2142" s="182">
        <f t="shared" si="4"/>
        <v>42792</v>
      </c>
      <c r="V2142" s="182">
        <f t="shared" si="5"/>
        <v>42881</v>
      </c>
      <c r="W2142" s="182">
        <f t="shared" si="6"/>
        <v>42973</v>
      </c>
      <c r="X2142" s="181">
        <f t="shared" si="7"/>
        <v>184</v>
      </c>
      <c r="Y2142" s="181">
        <f t="shared" si="8"/>
        <v>273</v>
      </c>
      <c r="Z2142" s="181">
        <f t="shared" si="9"/>
        <v>365</v>
      </c>
      <c r="AA2142" s="155"/>
      <c r="AB2142" s="9"/>
      <c r="AC2142" s="9"/>
      <c r="AD2142" s="9"/>
      <c r="AE2142" s="9"/>
      <c r="AF2142" s="9"/>
      <c r="AG2142" s="9"/>
      <c r="AH2142" s="9"/>
    </row>
    <row r="2143" ht="15.75" customHeight="1">
      <c r="A2143" s="177">
        <v>42607.0</v>
      </c>
      <c r="B2143" s="178">
        <v>0.58</v>
      </c>
      <c r="C2143" s="178">
        <v>0.65</v>
      </c>
      <c r="D2143" s="178">
        <v>0.9</v>
      </c>
      <c r="E2143" s="178">
        <v>1.9</v>
      </c>
      <c r="F2143" s="178">
        <v>3.13</v>
      </c>
      <c r="G2143" s="178">
        <v>3.75</v>
      </c>
      <c r="H2143" s="178">
        <v>4.6</v>
      </c>
      <c r="I2143" s="178">
        <v>4.84</v>
      </c>
      <c r="J2143" s="178">
        <v>5.08</v>
      </c>
      <c r="K2143" s="179">
        <f>MAX(0,((T2143*(365/365))-VLOOKUP(A2143,VBMA!$A:$D,4,0))  /  (T2143* (365/365)   ))</f>
        <v>0.2356660189</v>
      </c>
      <c r="L2143" s="180">
        <f t="shared" ref="L2143:S2143" si="2146">(B2143*(1-$K2143) * (365/365))/100</f>
        <v>0.00443313709</v>
      </c>
      <c r="M2143" s="180">
        <f t="shared" si="2146"/>
        <v>0.004968170877</v>
      </c>
      <c r="N2143" s="180">
        <f t="shared" si="2146"/>
        <v>0.00687900583</v>
      </c>
      <c r="O2143" s="180">
        <f t="shared" si="2146"/>
        <v>0.01452234564</v>
      </c>
      <c r="P2143" s="180">
        <f t="shared" si="2146"/>
        <v>0.02392365361</v>
      </c>
      <c r="Q2143" s="180">
        <f t="shared" si="2146"/>
        <v>0.02866252429</v>
      </c>
      <c r="R2143" s="180">
        <f t="shared" si="2146"/>
        <v>0.03515936313</v>
      </c>
      <c r="S2143" s="180">
        <f t="shared" si="2146"/>
        <v>0.03699376469</v>
      </c>
      <c r="T2143" s="181">
        <f t="shared" si="3"/>
        <v>5.088089888</v>
      </c>
      <c r="U2143" s="182">
        <f t="shared" si="4"/>
        <v>42791</v>
      </c>
      <c r="V2143" s="182">
        <f t="shared" si="5"/>
        <v>42880</v>
      </c>
      <c r="W2143" s="182">
        <f t="shared" si="6"/>
        <v>42972</v>
      </c>
      <c r="X2143" s="181">
        <f t="shared" si="7"/>
        <v>184</v>
      </c>
      <c r="Y2143" s="181">
        <f t="shared" si="8"/>
        <v>273</v>
      </c>
      <c r="Z2143" s="181">
        <f t="shared" si="9"/>
        <v>365</v>
      </c>
      <c r="AA2143" s="155"/>
      <c r="AB2143" s="9"/>
      <c r="AC2143" s="9"/>
      <c r="AD2143" s="9"/>
      <c r="AE2143" s="9"/>
      <c r="AF2143" s="9"/>
      <c r="AG2143" s="9"/>
      <c r="AH2143" s="9"/>
    </row>
    <row r="2144" ht="15.75" customHeight="1">
      <c r="A2144" s="177">
        <v>42606.0</v>
      </c>
      <c r="B2144" s="178">
        <v>0.58</v>
      </c>
      <c r="C2144" s="178">
        <v>0.68</v>
      </c>
      <c r="D2144" s="178">
        <v>1.02</v>
      </c>
      <c r="E2144" s="178">
        <v>1.86</v>
      </c>
      <c r="F2144" s="178">
        <v>3.2</v>
      </c>
      <c r="G2144" s="178">
        <v>3.74</v>
      </c>
      <c r="H2144" s="178">
        <v>4.65</v>
      </c>
      <c r="I2144" s="178">
        <v>4.88</v>
      </c>
      <c r="J2144" s="178">
        <v>5.08</v>
      </c>
      <c r="K2144" s="179">
        <f>MAX(0,((T2144*(365/365))-VLOOKUP(A2144,VBMA!$A:$D,4,0))  /  (T2144* (365/365)   ))</f>
        <v>0.2320848336</v>
      </c>
      <c r="L2144" s="180">
        <f t="shared" ref="L2144:S2144" si="2147">(B2144*(1-$K2144) * (365/365))/100</f>
        <v>0.004453907965</v>
      </c>
      <c r="M2144" s="180">
        <f t="shared" si="2147"/>
        <v>0.005221823132</v>
      </c>
      <c r="N2144" s="180">
        <f t="shared" si="2147"/>
        <v>0.007832734697</v>
      </c>
      <c r="O2144" s="180">
        <f t="shared" si="2147"/>
        <v>0.0142832221</v>
      </c>
      <c r="P2144" s="180">
        <f t="shared" si="2147"/>
        <v>0.02457328533</v>
      </c>
      <c r="Q2144" s="180">
        <f t="shared" si="2147"/>
        <v>0.02872002722</v>
      </c>
      <c r="R2144" s="180">
        <f t="shared" si="2147"/>
        <v>0.03570805524</v>
      </c>
      <c r="S2144" s="180">
        <f t="shared" si="2147"/>
        <v>0.03747426012</v>
      </c>
      <c r="T2144" s="181">
        <f t="shared" si="3"/>
        <v>5.117752809</v>
      </c>
      <c r="U2144" s="182">
        <f t="shared" si="4"/>
        <v>42790</v>
      </c>
      <c r="V2144" s="182">
        <f t="shared" si="5"/>
        <v>42879</v>
      </c>
      <c r="W2144" s="182">
        <f t="shared" si="6"/>
        <v>42971</v>
      </c>
      <c r="X2144" s="181">
        <f t="shared" si="7"/>
        <v>184</v>
      </c>
      <c r="Y2144" s="181">
        <f t="shared" si="8"/>
        <v>273</v>
      </c>
      <c r="Z2144" s="181">
        <f t="shared" si="9"/>
        <v>365</v>
      </c>
      <c r="AA2144" s="155"/>
      <c r="AB2144" s="9"/>
      <c r="AC2144" s="9"/>
      <c r="AD2144" s="9"/>
      <c r="AE2144" s="9"/>
      <c r="AF2144" s="9"/>
      <c r="AG2144" s="9"/>
      <c r="AH2144" s="9"/>
    </row>
    <row r="2145" ht="15.75" customHeight="1">
      <c r="A2145" s="177">
        <v>42605.0</v>
      </c>
      <c r="B2145" s="178">
        <v>0.74</v>
      </c>
      <c r="C2145" s="178">
        <v>0.82</v>
      </c>
      <c r="D2145" s="178">
        <v>1.2</v>
      </c>
      <c r="E2145" s="178">
        <v>2.04</v>
      </c>
      <c r="F2145" s="178">
        <v>3.32</v>
      </c>
      <c r="G2145" s="178">
        <v>3.94</v>
      </c>
      <c r="H2145" s="178">
        <v>4.58</v>
      </c>
      <c r="I2145" s="178">
        <v>4.86</v>
      </c>
      <c r="J2145" s="178">
        <v>5.1</v>
      </c>
      <c r="K2145" s="179">
        <f>MAX(0,((T2145*(365/365))-VLOOKUP(A2145,VBMA!$A:$D,4,0))  /  (T2145* (365/365)   ))</f>
        <v>0.226129173</v>
      </c>
      <c r="L2145" s="180">
        <f t="shared" ref="L2145:S2145" si="2148">(B2145*(1-$K2145) * (365/365))/100</f>
        <v>0.00572664412</v>
      </c>
      <c r="M2145" s="180">
        <f t="shared" si="2148"/>
        <v>0.006345740781</v>
      </c>
      <c r="N2145" s="180">
        <f t="shared" si="2148"/>
        <v>0.009286449924</v>
      </c>
      <c r="O2145" s="180">
        <f t="shared" si="2148"/>
        <v>0.01578696487</v>
      </c>
      <c r="P2145" s="180">
        <f t="shared" si="2148"/>
        <v>0.02569251146</v>
      </c>
      <c r="Q2145" s="180">
        <f t="shared" si="2148"/>
        <v>0.03049051058</v>
      </c>
      <c r="R2145" s="180">
        <f t="shared" si="2148"/>
        <v>0.03544328388</v>
      </c>
      <c r="S2145" s="180">
        <f t="shared" si="2148"/>
        <v>0.03761012219</v>
      </c>
      <c r="T2145" s="181">
        <f t="shared" si="3"/>
        <v>5.149438202</v>
      </c>
      <c r="U2145" s="182">
        <f t="shared" si="4"/>
        <v>42789</v>
      </c>
      <c r="V2145" s="182">
        <f t="shared" si="5"/>
        <v>42878</v>
      </c>
      <c r="W2145" s="182">
        <f t="shared" si="6"/>
        <v>42970</v>
      </c>
      <c r="X2145" s="181">
        <f t="shared" si="7"/>
        <v>184</v>
      </c>
      <c r="Y2145" s="181">
        <f t="shared" si="8"/>
        <v>273</v>
      </c>
      <c r="Z2145" s="181">
        <f t="shared" si="9"/>
        <v>365</v>
      </c>
      <c r="AA2145" s="155"/>
      <c r="AB2145" s="9"/>
      <c r="AC2145" s="9"/>
      <c r="AD2145" s="9"/>
      <c r="AE2145" s="9"/>
      <c r="AF2145" s="9"/>
      <c r="AG2145" s="9"/>
      <c r="AH2145" s="9"/>
    </row>
    <row r="2146" ht="15.75" customHeight="1">
      <c r="A2146" s="177">
        <v>42604.0</v>
      </c>
      <c r="B2146" s="178">
        <v>0.76</v>
      </c>
      <c r="C2146" s="178">
        <v>0.86</v>
      </c>
      <c r="D2146" s="178">
        <v>1.2</v>
      </c>
      <c r="E2146" s="178">
        <v>2.04</v>
      </c>
      <c r="F2146" s="178">
        <v>3.4</v>
      </c>
      <c r="G2146" s="178">
        <v>3.96</v>
      </c>
      <c r="H2146" s="178">
        <v>4.72</v>
      </c>
      <c r="I2146" s="178">
        <v>4.94</v>
      </c>
      <c r="J2146" s="178">
        <v>5.12</v>
      </c>
      <c r="K2146" s="179">
        <f>MAX(0,((T2146*(365/365))-VLOOKUP(A2146,VBMA!$A:$D,4,0))  /  (T2146* (365/365)   ))</f>
        <v>0.2160491411</v>
      </c>
      <c r="L2146" s="180">
        <f t="shared" ref="L2146:S2146" si="2149">(B2146*(1-$K2146) * (365/365))/100</f>
        <v>0.005958026528</v>
      </c>
      <c r="M2146" s="180">
        <f t="shared" si="2149"/>
        <v>0.006741977386</v>
      </c>
      <c r="N2146" s="180">
        <f t="shared" si="2149"/>
        <v>0.009407410307</v>
      </c>
      <c r="O2146" s="180">
        <f t="shared" si="2149"/>
        <v>0.01599259752</v>
      </c>
      <c r="P2146" s="180">
        <f t="shared" si="2149"/>
        <v>0.0266543292</v>
      </c>
      <c r="Q2146" s="180">
        <f t="shared" si="2149"/>
        <v>0.03104445401</v>
      </c>
      <c r="R2146" s="180">
        <f t="shared" si="2149"/>
        <v>0.03700248054</v>
      </c>
      <c r="S2146" s="180">
        <f t="shared" si="2149"/>
        <v>0.03872717243</v>
      </c>
      <c r="T2146" s="181">
        <f t="shared" si="3"/>
        <v>5.16741573</v>
      </c>
      <c r="U2146" s="182">
        <f t="shared" si="4"/>
        <v>42788</v>
      </c>
      <c r="V2146" s="182">
        <f t="shared" si="5"/>
        <v>42877</v>
      </c>
      <c r="W2146" s="182">
        <f t="shared" si="6"/>
        <v>42969</v>
      </c>
      <c r="X2146" s="181">
        <f t="shared" si="7"/>
        <v>184</v>
      </c>
      <c r="Y2146" s="181">
        <f t="shared" si="8"/>
        <v>273</v>
      </c>
      <c r="Z2146" s="181">
        <f t="shared" si="9"/>
        <v>365</v>
      </c>
      <c r="AA2146" s="155"/>
      <c r="AB2146" s="9"/>
      <c r="AC2146" s="9"/>
      <c r="AD2146" s="9"/>
      <c r="AE2146" s="9"/>
      <c r="AF2146" s="9"/>
      <c r="AG2146" s="9"/>
      <c r="AH2146" s="9"/>
    </row>
    <row r="2147" ht="15.75" customHeight="1">
      <c r="A2147" s="177">
        <v>42601.0</v>
      </c>
      <c r="B2147" s="178">
        <v>1.0</v>
      </c>
      <c r="C2147" s="178">
        <v>1.1</v>
      </c>
      <c r="D2147" s="178">
        <v>1.28</v>
      </c>
      <c r="E2147" s="178">
        <v>2.14</v>
      </c>
      <c r="F2147" s="178">
        <v>3.42</v>
      </c>
      <c r="G2147" s="178">
        <v>3.88</v>
      </c>
      <c r="H2147" s="178">
        <v>4.68</v>
      </c>
      <c r="I2147" s="178">
        <v>4.85</v>
      </c>
      <c r="J2147" s="178">
        <v>5.08</v>
      </c>
      <c r="K2147" s="179">
        <f>MAX(0,((T2147*(365/365))-VLOOKUP(A2147,VBMA!$A:$D,4,0))  /  (T2147* (365/365)   ))</f>
        <v>0.1782288895</v>
      </c>
      <c r="L2147" s="180">
        <f t="shared" ref="L2147:S2147" si="2150">(B2147*(1-$K2147) * (365/365))/100</f>
        <v>0.008217711105</v>
      </c>
      <c r="M2147" s="180">
        <f t="shared" si="2150"/>
        <v>0.009039482215</v>
      </c>
      <c r="N2147" s="180">
        <f t="shared" si="2150"/>
        <v>0.01051867021</v>
      </c>
      <c r="O2147" s="180">
        <f t="shared" si="2150"/>
        <v>0.01758590176</v>
      </c>
      <c r="P2147" s="180">
        <f t="shared" si="2150"/>
        <v>0.02810457198</v>
      </c>
      <c r="Q2147" s="180">
        <f t="shared" si="2150"/>
        <v>0.03188471909</v>
      </c>
      <c r="R2147" s="180">
        <f t="shared" si="2150"/>
        <v>0.03845888797</v>
      </c>
      <c r="S2147" s="180">
        <f t="shared" si="2150"/>
        <v>0.03985589886</v>
      </c>
      <c r="T2147" s="181">
        <f t="shared" si="3"/>
        <v>5.025730337</v>
      </c>
      <c r="U2147" s="182">
        <f t="shared" si="4"/>
        <v>42785</v>
      </c>
      <c r="V2147" s="182">
        <f t="shared" si="5"/>
        <v>42874</v>
      </c>
      <c r="W2147" s="182">
        <f t="shared" si="6"/>
        <v>42966</v>
      </c>
      <c r="X2147" s="181">
        <f t="shared" si="7"/>
        <v>184</v>
      </c>
      <c r="Y2147" s="181">
        <f t="shared" si="8"/>
        <v>273</v>
      </c>
      <c r="Z2147" s="181">
        <f t="shared" si="9"/>
        <v>365</v>
      </c>
      <c r="AA2147" s="155"/>
      <c r="AB2147" s="9"/>
      <c r="AC2147" s="9"/>
      <c r="AD2147" s="9"/>
      <c r="AE2147" s="9"/>
      <c r="AF2147" s="9"/>
      <c r="AG2147" s="9"/>
      <c r="AH2147" s="9"/>
    </row>
    <row r="2148" ht="15.75" customHeight="1">
      <c r="A2148" s="177">
        <v>42600.0</v>
      </c>
      <c r="B2148" s="178">
        <v>1.04</v>
      </c>
      <c r="C2148" s="178">
        <v>1.12</v>
      </c>
      <c r="D2148" s="178">
        <v>1.38</v>
      </c>
      <c r="E2148" s="178">
        <v>2.16</v>
      </c>
      <c r="F2148" s="178">
        <v>3.48</v>
      </c>
      <c r="G2148" s="178">
        <v>3.96</v>
      </c>
      <c r="H2148" s="178">
        <v>4.72</v>
      </c>
      <c r="I2148" s="178">
        <v>4.94</v>
      </c>
      <c r="J2148" s="178">
        <v>5.12</v>
      </c>
      <c r="K2148" s="179">
        <f>MAX(0,((T2148*(365/365))-VLOOKUP(A2148,VBMA!$A:$D,4,0))  /  (T2148* (365/365)   ))</f>
        <v>0.200761035</v>
      </c>
      <c r="L2148" s="180">
        <f t="shared" ref="L2148:S2148" si="2151">(B2148*(1-$K2148) * (365/365))/100</f>
        <v>0.008312085236</v>
      </c>
      <c r="M2148" s="180">
        <f t="shared" si="2151"/>
        <v>0.008951476408</v>
      </c>
      <c r="N2148" s="180">
        <f t="shared" si="2151"/>
        <v>0.01102949772</v>
      </c>
      <c r="O2148" s="180">
        <f t="shared" si="2151"/>
        <v>0.01726356164</v>
      </c>
      <c r="P2148" s="180">
        <f t="shared" si="2151"/>
        <v>0.02781351598</v>
      </c>
      <c r="Q2148" s="180">
        <f t="shared" si="2151"/>
        <v>0.03164986301</v>
      </c>
      <c r="R2148" s="180">
        <f t="shared" si="2151"/>
        <v>0.03772407915</v>
      </c>
      <c r="S2148" s="180">
        <f t="shared" si="2151"/>
        <v>0.03948240487</v>
      </c>
      <c r="T2148" s="181">
        <f t="shared" si="3"/>
        <v>5.16741573</v>
      </c>
      <c r="U2148" s="182">
        <f t="shared" si="4"/>
        <v>42784</v>
      </c>
      <c r="V2148" s="182">
        <f t="shared" si="5"/>
        <v>42873</v>
      </c>
      <c r="W2148" s="182">
        <f t="shared" si="6"/>
        <v>42965</v>
      </c>
      <c r="X2148" s="181">
        <f t="shared" si="7"/>
        <v>184</v>
      </c>
      <c r="Y2148" s="181">
        <f t="shared" si="8"/>
        <v>273</v>
      </c>
      <c r="Z2148" s="181">
        <f t="shared" si="9"/>
        <v>365</v>
      </c>
      <c r="AA2148" s="155"/>
      <c r="AB2148" s="9"/>
      <c r="AC2148" s="9"/>
      <c r="AD2148" s="9"/>
      <c r="AE2148" s="9"/>
      <c r="AF2148" s="9"/>
      <c r="AG2148" s="9"/>
      <c r="AH2148" s="9"/>
    </row>
    <row r="2149" ht="15.75" customHeight="1">
      <c r="A2149" s="177">
        <v>42599.0</v>
      </c>
      <c r="B2149" s="178">
        <v>1.08</v>
      </c>
      <c r="C2149" s="178">
        <v>1.13</v>
      </c>
      <c r="D2149" s="178">
        <v>1.4</v>
      </c>
      <c r="E2149" s="178">
        <v>2.2</v>
      </c>
      <c r="F2149" s="178">
        <v>3.5</v>
      </c>
      <c r="G2149" s="178">
        <v>3.95</v>
      </c>
      <c r="H2149" s="178">
        <v>4.7</v>
      </c>
      <c r="I2149" s="178">
        <v>4.9</v>
      </c>
      <c r="J2149" s="178">
        <v>5.12</v>
      </c>
      <c r="K2149" s="179">
        <f>MAX(0,((T2149*(365/365))-VLOOKUP(A2149,VBMA!$A:$D,4,0))  /  (T2149* (365/365)   ))</f>
        <v>0.1879361936</v>
      </c>
      <c r="L2149" s="180">
        <f t="shared" ref="L2149:S2149" si="2152">(B2149*(1-$K2149) * (365/365))/100</f>
        <v>0.008770289109</v>
      </c>
      <c r="M2149" s="180">
        <f t="shared" si="2152"/>
        <v>0.009176321012</v>
      </c>
      <c r="N2149" s="180">
        <f t="shared" si="2152"/>
        <v>0.01136889329</v>
      </c>
      <c r="O2149" s="180">
        <f t="shared" si="2152"/>
        <v>0.01786540374</v>
      </c>
      <c r="P2149" s="180">
        <f t="shared" si="2152"/>
        <v>0.02842223322</v>
      </c>
      <c r="Q2149" s="180">
        <f t="shared" si="2152"/>
        <v>0.03207652035</v>
      </c>
      <c r="R2149" s="180">
        <f t="shared" si="2152"/>
        <v>0.0381669989</v>
      </c>
      <c r="S2149" s="180">
        <f t="shared" si="2152"/>
        <v>0.03979112651</v>
      </c>
      <c r="T2149" s="181">
        <f t="shared" si="3"/>
        <v>5.106741573</v>
      </c>
      <c r="U2149" s="182">
        <f t="shared" si="4"/>
        <v>42783</v>
      </c>
      <c r="V2149" s="182">
        <f t="shared" si="5"/>
        <v>42872</v>
      </c>
      <c r="W2149" s="182">
        <f t="shared" si="6"/>
        <v>42964</v>
      </c>
      <c r="X2149" s="181">
        <f t="shared" si="7"/>
        <v>184</v>
      </c>
      <c r="Y2149" s="181">
        <f t="shared" si="8"/>
        <v>273</v>
      </c>
      <c r="Z2149" s="181">
        <f t="shared" si="9"/>
        <v>365</v>
      </c>
      <c r="AA2149" s="155"/>
      <c r="AB2149" s="9"/>
      <c r="AC2149" s="9"/>
      <c r="AD2149" s="9"/>
      <c r="AE2149" s="9"/>
      <c r="AF2149" s="9"/>
      <c r="AG2149" s="9"/>
      <c r="AH2149" s="9"/>
    </row>
    <row r="2150" ht="15.75" customHeight="1">
      <c r="A2150" s="177">
        <v>42598.0</v>
      </c>
      <c r="B2150" s="178">
        <v>1.14</v>
      </c>
      <c r="C2150" s="178">
        <v>1.28</v>
      </c>
      <c r="D2150" s="178">
        <v>1.54</v>
      </c>
      <c r="E2150" s="178">
        <v>2.3</v>
      </c>
      <c r="F2150" s="178">
        <v>3.46</v>
      </c>
      <c r="G2150" s="178">
        <v>3.98</v>
      </c>
      <c r="H2150" s="178">
        <v>4.62</v>
      </c>
      <c r="I2150" s="178">
        <v>4.86</v>
      </c>
      <c r="J2150" s="178">
        <v>5.1</v>
      </c>
      <c r="K2150" s="179">
        <f>MAX(0,((T2150*(365/365))-VLOOKUP(A2150,VBMA!$A:$D,4,0))  /  (T2150* (365/365)   ))</f>
        <v>0.1828648102</v>
      </c>
      <c r="L2150" s="180">
        <f t="shared" ref="L2150:S2150" si="2153">(B2150*(1-$K2150) * (365/365))/100</f>
        <v>0.009315341164</v>
      </c>
      <c r="M2150" s="180">
        <f t="shared" si="2153"/>
        <v>0.01045933043</v>
      </c>
      <c r="N2150" s="180">
        <f t="shared" si="2153"/>
        <v>0.01258388192</v>
      </c>
      <c r="O2150" s="180">
        <f t="shared" si="2153"/>
        <v>0.01879410937</v>
      </c>
      <c r="P2150" s="180">
        <f t="shared" si="2153"/>
        <v>0.02827287757</v>
      </c>
      <c r="Q2150" s="180">
        <f t="shared" si="2153"/>
        <v>0.03252198056</v>
      </c>
      <c r="R2150" s="180">
        <f t="shared" si="2153"/>
        <v>0.03775164577</v>
      </c>
      <c r="S2150" s="180">
        <f t="shared" si="2153"/>
        <v>0.03971277023</v>
      </c>
      <c r="T2150" s="181">
        <f t="shared" si="3"/>
        <v>5.108089888</v>
      </c>
      <c r="U2150" s="182">
        <f t="shared" si="4"/>
        <v>42782</v>
      </c>
      <c r="V2150" s="182">
        <f t="shared" si="5"/>
        <v>42871</v>
      </c>
      <c r="W2150" s="182">
        <f t="shared" si="6"/>
        <v>42963</v>
      </c>
      <c r="X2150" s="181">
        <f t="shared" si="7"/>
        <v>184</v>
      </c>
      <c r="Y2150" s="181">
        <f t="shared" si="8"/>
        <v>273</v>
      </c>
      <c r="Z2150" s="181">
        <f t="shared" si="9"/>
        <v>365</v>
      </c>
      <c r="AA2150" s="155"/>
      <c r="AB2150" s="9"/>
      <c r="AC2150" s="9"/>
      <c r="AD2150" s="9"/>
      <c r="AE2150" s="9"/>
      <c r="AF2150" s="9"/>
      <c r="AG2150" s="9"/>
      <c r="AH2150" s="9"/>
    </row>
    <row r="2151" ht="15.75" customHeight="1">
      <c r="A2151" s="177">
        <v>42597.0</v>
      </c>
      <c r="B2151" s="178">
        <v>1.15</v>
      </c>
      <c r="C2151" s="178">
        <v>1.33</v>
      </c>
      <c r="D2151" s="178">
        <v>1.65</v>
      </c>
      <c r="E2151" s="178">
        <v>2.35</v>
      </c>
      <c r="F2151" s="178">
        <v>3.5</v>
      </c>
      <c r="G2151" s="178">
        <v>3.93</v>
      </c>
      <c r="H2151" s="178">
        <v>4.65</v>
      </c>
      <c r="I2151" s="178">
        <v>4.85</v>
      </c>
      <c r="J2151" s="178">
        <v>5.08</v>
      </c>
      <c r="K2151" s="179">
        <f>MAX(0,((T2151*(365/365))-VLOOKUP(A2151,VBMA!$A:$D,4,0))  /  (T2151* (365/365)   ))</f>
        <v>0.1696233752</v>
      </c>
      <c r="L2151" s="180">
        <f t="shared" ref="L2151:S2151" si="2154">(B2151*(1-$K2151) * (365/365))/100</f>
        <v>0.009549331185</v>
      </c>
      <c r="M2151" s="180">
        <f t="shared" si="2154"/>
        <v>0.01104400911</v>
      </c>
      <c r="N2151" s="180">
        <f t="shared" si="2154"/>
        <v>0.01370121431</v>
      </c>
      <c r="O2151" s="180">
        <f t="shared" si="2154"/>
        <v>0.01951385068</v>
      </c>
      <c r="P2151" s="180">
        <f t="shared" si="2154"/>
        <v>0.02906318187</v>
      </c>
      <c r="Q2151" s="180">
        <f t="shared" si="2154"/>
        <v>0.03263380136</v>
      </c>
      <c r="R2151" s="180">
        <f t="shared" si="2154"/>
        <v>0.03861251305</v>
      </c>
      <c r="S2151" s="180">
        <f t="shared" si="2154"/>
        <v>0.0402732663</v>
      </c>
      <c r="T2151" s="181">
        <f t="shared" si="3"/>
        <v>5.056741573</v>
      </c>
      <c r="U2151" s="182">
        <f t="shared" si="4"/>
        <v>42781</v>
      </c>
      <c r="V2151" s="182">
        <f t="shared" si="5"/>
        <v>42870</v>
      </c>
      <c r="W2151" s="182">
        <f t="shared" si="6"/>
        <v>42962</v>
      </c>
      <c r="X2151" s="181">
        <f t="shared" si="7"/>
        <v>184</v>
      </c>
      <c r="Y2151" s="181">
        <f t="shared" si="8"/>
        <v>273</v>
      </c>
      <c r="Z2151" s="181">
        <f t="shared" si="9"/>
        <v>365</v>
      </c>
      <c r="AA2151" s="155"/>
      <c r="AB2151" s="9"/>
      <c r="AC2151" s="9"/>
      <c r="AD2151" s="9"/>
      <c r="AE2151" s="9"/>
      <c r="AF2151" s="9"/>
      <c r="AG2151" s="9"/>
      <c r="AH2151" s="9"/>
    </row>
    <row r="2152" ht="15.75" customHeight="1">
      <c r="A2152" s="177">
        <v>42594.0</v>
      </c>
      <c r="B2152" s="178">
        <v>1.3</v>
      </c>
      <c r="C2152" s="178">
        <v>1.43</v>
      </c>
      <c r="D2152" s="178">
        <v>1.7</v>
      </c>
      <c r="E2152" s="178">
        <v>2.4</v>
      </c>
      <c r="F2152" s="178">
        <v>3.45</v>
      </c>
      <c r="G2152" s="178">
        <v>3.88</v>
      </c>
      <c r="H2152" s="178">
        <v>4.6</v>
      </c>
      <c r="I2152" s="178">
        <v>4.85</v>
      </c>
      <c r="J2152" s="178">
        <v>5.08</v>
      </c>
      <c r="K2152" s="179">
        <f>MAX(0,((T2152*(365/365))-VLOOKUP(A2152,VBMA!$A:$D,4,0))  /  (T2152* (365/365)   ))</f>
        <v>0.17195645</v>
      </c>
      <c r="L2152" s="180">
        <f t="shared" ref="L2152:S2152" si="2155">(B2152*(1-$K2152) * (365/365))/100</f>
        <v>0.01076456615</v>
      </c>
      <c r="M2152" s="180">
        <f t="shared" si="2155"/>
        <v>0.01184102276</v>
      </c>
      <c r="N2152" s="180">
        <f t="shared" si="2155"/>
        <v>0.01407674035</v>
      </c>
      <c r="O2152" s="180">
        <f t="shared" si="2155"/>
        <v>0.0198730452</v>
      </c>
      <c r="P2152" s="180">
        <f t="shared" si="2155"/>
        <v>0.02856750247</v>
      </c>
      <c r="Q2152" s="180">
        <f t="shared" si="2155"/>
        <v>0.03212808974</v>
      </c>
      <c r="R2152" s="180">
        <f t="shared" si="2155"/>
        <v>0.0380900033</v>
      </c>
      <c r="S2152" s="180">
        <f t="shared" si="2155"/>
        <v>0.04016011217</v>
      </c>
      <c r="T2152" s="181">
        <f t="shared" si="3"/>
        <v>5.108426966</v>
      </c>
      <c r="U2152" s="182">
        <f t="shared" si="4"/>
        <v>42778</v>
      </c>
      <c r="V2152" s="182">
        <f t="shared" si="5"/>
        <v>42867</v>
      </c>
      <c r="W2152" s="182">
        <f t="shared" si="6"/>
        <v>42959</v>
      </c>
      <c r="X2152" s="181">
        <f t="shared" si="7"/>
        <v>184</v>
      </c>
      <c r="Y2152" s="181">
        <f t="shared" si="8"/>
        <v>273</v>
      </c>
      <c r="Z2152" s="181">
        <f t="shared" si="9"/>
        <v>365</v>
      </c>
      <c r="AA2152" s="155"/>
      <c r="AB2152" s="9"/>
      <c r="AC2152" s="9"/>
      <c r="AD2152" s="9"/>
      <c r="AE2152" s="9"/>
      <c r="AF2152" s="9"/>
      <c r="AG2152" s="9"/>
      <c r="AH2152" s="9"/>
    </row>
    <row r="2153" ht="15.75" customHeight="1">
      <c r="A2153" s="177">
        <v>42593.0</v>
      </c>
      <c r="B2153" s="178">
        <v>1.28</v>
      </c>
      <c r="C2153" s="178">
        <v>1.4</v>
      </c>
      <c r="D2153" s="178">
        <v>1.68</v>
      </c>
      <c r="E2153" s="178">
        <v>2.36</v>
      </c>
      <c r="F2153" s="178">
        <v>3.48</v>
      </c>
      <c r="G2153" s="178">
        <v>3.98</v>
      </c>
      <c r="H2153" s="178">
        <v>4.62</v>
      </c>
      <c r="I2153" s="178">
        <v>4.84</v>
      </c>
      <c r="J2153" s="178">
        <v>5.06</v>
      </c>
      <c r="K2153" s="179">
        <f>MAX(0,((T2153*(365/365))-VLOOKUP(A2153,VBMA!$A:$D,4,0))  /  (T2153* (365/365)   ))</f>
        <v>0.15972949</v>
      </c>
      <c r="L2153" s="180">
        <f t="shared" ref="L2153:S2153" si="2156">(B2153*(1-$K2153) * (365/365))/100</f>
        <v>0.01075546253</v>
      </c>
      <c r="M2153" s="180">
        <f t="shared" si="2156"/>
        <v>0.01176378714</v>
      </c>
      <c r="N2153" s="180">
        <f t="shared" si="2156"/>
        <v>0.01411654457</v>
      </c>
      <c r="O2153" s="180">
        <f t="shared" si="2156"/>
        <v>0.01983038404</v>
      </c>
      <c r="P2153" s="180">
        <f t="shared" si="2156"/>
        <v>0.02924141375</v>
      </c>
      <c r="Q2153" s="180">
        <f t="shared" si="2156"/>
        <v>0.0334427663</v>
      </c>
      <c r="R2153" s="180">
        <f t="shared" si="2156"/>
        <v>0.03882049756</v>
      </c>
      <c r="S2153" s="180">
        <f t="shared" si="2156"/>
        <v>0.04066909268</v>
      </c>
      <c r="T2153" s="181">
        <f t="shared" si="3"/>
        <v>5.06741573</v>
      </c>
      <c r="U2153" s="182">
        <f t="shared" si="4"/>
        <v>42777</v>
      </c>
      <c r="V2153" s="182">
        <f t="shared" si="5"/>
        <v>42866</v>
      </c>
      <c r="W2153" s="182">
        <f t="shared" si="6"/>
        <v>42958</v>
      </c>
      <c r="X2153" s="181">
        <f t="shared" si="7"/>
        <v>184</v>
      </c>
      <c r="Y2153" s="181">
        <f t="shared" si="8"/>
        <v>273</v>
      </c>
      <c r="Z2153" s="181">
        <f t="shared" si="9"/>
        <v>365</v>
      </c>
      <c r="AA2153" s="155"/>
      <c r="AB2153" s="9"/>
      <c r="AC2153" s="9"/>
      <c r="AD2153" s="9"/>
      <c r="AE2153" s="9"/>
      <c r="AF2153" s="9"/>
      <c r="AG2153" s="9"/>
      <c r="AH2153" s="9"/>
    </row>
    <row r="2154" ht="15.75" customHeight="1">
      <c r="A2154" s="177">
        <v>42592.0</v>
      </c>
      <c r="B2154" s="178">
        <v>1.36</v>
      </c>
      <c r="C2154" s="178">
        <v>1.48</v>
      </c>
      <c r="D2154" s="178">
        <v>1.8</v>
      </c>
      <c r="E2154" s="178">
        <v>2.42</v>
      </c>
      <c r="F2154" s="178">
        <v>3.56</v>
      </c>
      <c r="G2154" s="178">
        <v>4.02</v>
      </c>
      <c r="H2154" s="178">
        <v>4.62</v>
      </c>
      <c r="I2154" s="178">
        <v>4.84</v>
      </c>
      <c r="J2154" s="178">
        <v>5.1</v>
      </c>
      <c r="K2154" s="179">
        <f>MAX(0,((T2154*(365/365))-VLOOKUP(A2154,VBMA!$A:$D,4,0))  /  (T2154* (365/365)   ))</f>
        <v>0.1599268293</v>
      </c>
      <c r="L2154" s="180">
        <f t="shared" ref="L2154:S2154" si="2157">(B2154*(1-$K2154) * (365/365))/100</f>
        <v>0.01142499512</v>
      </c>
      <c r="M2154" s="180">
        <f t="shared" si="2157"/>
        <v>0.01243308293</v>
      </c>
      <c r="N2154" s="180">
        <f t="shared" si="2157"/>
        <v>0.01512131707</v>
      </c>
      <c r="O2154" s="180">
        <f t="shared" si="2157"/>
        <v>0.02032977073</v>
      </c>
      <c r="P2154" s="180">
        <f t="shared" si="2157"/>
        <v>0.02990660488</v>
      </c>
      <c r="Q2154" s="180">
        <f t="shared" si="2157"/>
        <v>0.03377094146</v>
      </c>
      <c r="R2154" s="180">
        <f t="shared" si="2157"/>
        <v>0.03881138049</v>
      </c>
      <c r="S2154" s="180">
        <f t="shared" si="2157"/>
        <v>0.04065954146</v>
      </c>
      <c r="T2154" s="181">
        <f t="shared" si="3"/>
        <v>5.06741573</v>
      </c>
      <c r="U2154" s="182">
        <f t="shared" si="4"/>
        <v>42776</v>
      </c>
      <c r="V2154" s="182">
        <f t="shared" si="5"/>
        <v>42865</v>
      </c>
      <c r="W2154" s="182">
        <f t="shared" si="6"/>
        <v>42957</v>
      </c>
      <c r="X2154" s="181">
        <f t="shared" si="7"/>
        <v>184</v>
      </c>
      <c r="Y2154" s="181">
        <f t="shared" si="8"/>
        <v>273</v>
      </c>
      <c r="Z2154" s="181">
        <f t="shared" si="9"/>
        <v>365</v>
      </c>
      <c r="AA2154" s="155"/>
      <c r="AB2154" s="9"/>
      <c r="AC2154" s="9"/>
      <c r="AD2154" s="9"/>
      <c r="AE2154" s="9"/>
      <c r="AF2154" s="9"/>
      <c r="AG2154" s="9"/>
      <c r="AH2154" s="9"/>
    </row>
    <row r="2155" ht="15.75" customHeight="1">
      <c r="A2155" s="177">
        <v>42591.0</v>
      </c>
      <c r="B2155" s="178">
        <v>1.3</v>
      </c>
      <c r="C2155" s="178">
        <v>1.44</v>
      </c>
      <c r="D2155" s="178">
        <v>1.76</v>
      </c>
      <c r="E2155" s="178">
        <v>2.38</v>
      </c>
      <c r="F2155" s="178">
        <v>3.5</v>
      </c>
      <c r="G2155" s="178">
        <v>4.08</v>
      </c>
      <c r="H2155" s="178">
        <v>4.64</v>
      </c>
      <c r="I2155" s="178">
        <v>4.9</v>
      </c>
      <c r="J2155" s="178">
        <v>5.06</v>
      </c>
      <c r="K2155" s="179">
        <f>MAX(0,((T2155*(365/365))-VLOOKUP(A2155,VBMA!$A:$D,4,0))  /  (T2155* (365/365)   ))</f>
        <v>0.1763988522</v>
      </c>
      <c r="L2155" s="180">
        <f t="shared" ref="L2155:S2155" si="2158">(B2155*(1-$K2155) * (365/365))/100</f>
        <v>0.01070681492</v>
      </c>
      <c r="M2155" s="180">
        <f t="shared" si="2158"/>
        <v>0.01185985653</v>
      </c>
      <c r="N2155" s="180">
        <f t="shared" si="2158"/>
        <v>0.0144953802</v>
      </c>
      <c r="O2155" s="180">
        <f t="shared" si="2158"/>
        <v>0.01960170732</v>
      </c>
      <c r="P2155" s="180">
        <f t="shared" si="2158"/>
        <v>0.02882604017</v>
      </c>
      <c r="Q2155" s="180">
        <f t="shared" si="2158"/>
        <v>0.03360292683</v>
      </c>
      <c r="R2155" s="180">
        <f t="shared" si="2158"/>
        <v>0.03821509326</v>
      </c>
      <c r="S2155" s="180">
        <f t="shared" si="2158"/>
        <v>0.04035645624</v>
      </c>
      <c r="T2155" s="181">
        <f t="shared" si="3"/>
        <v>5.168764045</v>
      </c>
      <c r="U2155" s="182">
        <f t="shared" si="4"/>
        <v>42775</v>
      </c>
      <c r="V2155" s="182">
        <f t="shared" si="5"/>
        <v>42864</v>
      </c>
      <c r="W2155" s="182">
        <f t="shared" si="6"/>
        <v>42956</v>
      </c>
      <c r="X2155" s="181">
        <f t="shared" si="7"/>
        <v>184</v>
      </c>
      <c r="Y2155" s="181">
        <f t="shared" si="8"/>
        <v>273</v>
      </c>
      <c r="Z2155" s="181">
        <f t="shared" si="9"/>
        <v>365</v>
      </c>
      <c r="AA2155" s="155"/>
      <c r="AB2155" s="9"/>
      <c r="AC2155" s="9"/>
      <c r="AD2155" s="9"/>
      <c r="AE2155" s="9"/>
      <c r="AF2155" s="9"/>
      <c r="AG2155" s="9"/>
      <c r="AH2155" s="9"/>
    </row>
    <row r="2156" ht="15.75" customHeight="1">
      <c r="A2156" s="177">
        <v>42590.0</v>
      </c>
      <c r="B2156" s="178">
        <v>1.34</v>
      </c>
      <c r="C2156" s="178">
        <v>1.44</v>
      </c>
      <c r="D2156" s="178">
        <v>1.74</v>
      </c>
      <c r="E2156" s="178">
        <v>2.38</v>
      </c>
      <c r="F2156" s="178">
        <v>3.56</v>
      </c>
      <c r="G2156" s="178">
        <v>4.1</v>
      </c>
      <c r="H2156" s="178">
        <v>4.7</v>
      </c>
      <c r="I2156" s="178">
        <v>4.9</v>
      </c>
      <c r="J2156" s="178">
        <v>5.12</v>
      </c>
      <c r="K2156" s="179">
        <f>MAX(0,((T2156*(365/365))-VLOOKUP(A2156,VBMA!$A:$D,4,0))  /  (T2156* (365/365)   ))</f>
        <v>0.1663960396</v>
      </c>
      <c r="L2156" s="180">
        <f t="shared" ref="L2156:S2156" si="2159">(B2156*(1-$K2156) * (365/365))/100</f>
        <v>0.01117029307</v>
      </c>
      <c r="M2156" s="180">
        <f t="shared" si="2159"/>
        <v>0.01200389703</v>
      </c>
      <c r="N2156" s="180">
        <f t="shared" si="2159"/>
        <v>0.01450470891</v>
      </c>
      <c r="O2156" s="180">
        <f t="shared" si="2159"/>
        <v>0.01983977426</v>
      </c>
      <c r="P2156" s="180">
        <f t="shared" si="2159"/>
        <v>0.02967630099</v>
      </c>
      <c r="Q2156" s="180">
        <f t="shared" si="2159"/>
        <v>0.03417776238</v>
      </c>
      <c r="R2156" s="180">
        <f t="shared" si="2159"/>
        <v>0.03917938614</v>
      </c>
      <c r="S2156" s="180">
        <f t="shared" si="2159"/>
        <v>0.04084659406</v>
      </c>
      <c r="T2156" s="181">
        <f t="shared" si="3"/>
        <v>5.106741573</v>
      </c>
      <c r="U2156" s="182">
        <f t="shared" si="4"/>
        <v>42774</v>
      </c>
      <c r="V2156" s="182">
        <f t="shared" si="5"/>
        <v>42863</v>
      </c>
      <c r="W2156" s="182">
        <f t="shared" si="6"/>
        <v>42955</v>
      </c>
      <c r="X2156" s="181">
        <f t="shared" si="7"/>
        <v>184</v>
      </c>
      <c r="Y2156" s="181">
        <f t="shared" si="8"/>
        <v>273</v>
      </c>
      <c r="Z2156" s="181">
        <f t="shared" si="9"/>
        <v>365</v>
      </c>
      <c r="AA2156" s="155"/>
      <c r="AB2156" s="9"/>
      <c r="AC2156" s="9"/>
      <c r="AD2156" s="9"/>
      <c r="AE2156" s="9"/>
      <c r="AF2156" s="9"/>
      <c r="AG2156" s="9"/>
      <c r="AH2156" s="9"/>
    </row>
    <row r="2157" ht="15.75" customHeight="1">
      <c r="A2157" s="177">
        <v>42587.0</v>
      </c>
      <c r="B2157" s="178">
        <v>1.35</v>
      </c>
      <c r="C2157" s="178">
        <v>1.48</v>
      </c>
      <c r="D2157" s="178">
        <v>1.83</v>
      </c>
      <c r="E2157" s="178">
        <v>2.43</v>
      </c>
      <c r="F2157" s="178">
        <v>3.55</v>
      </c>
      <c r="G2157" s="178">
        <v>4.1</v>
      </c>
      <c r="H2157" s="178">
        <v>4.62</v>
      </c>
      <c r="I2157" s="178">
        <v>4.84</v>
      </c>
      <c r="J2157" s="178">
        <v>5.1</v>
      </c>
      <c r="K2157" s="179">
        <f>MAX(0,((T2157*(365/365))-VLOOKUP(A2157,VBMA!$A:$D,4,0))  /  (T2157* (365/365)   ))</f>
        <v>0.1599268293</v>
      </c>
      <c r="L2157" s="180">
        <f t="shared" ref="L2157:S2157" si="2160">(B2157*(1-$K2157) * (365/365))/100</f>
        <v>0.0113409878</v>
      </c>
      <c r="M2157" s="180">
        <f t="shared" si="2160"/>
        <v>0.01243308293</v>
      </c>
      <c r="N2157" s="180">
        <f t="shared" si="2160"/>
        <v>0.01537333902</v>
      </c>
      <c r="O2157" s="180">
        <f t="shared" si="2160"/>
        <v>0.02041377805</v>
      </c>
      <c r="P2157" s="180">
        <f t="shared" si="2160"/>
        <v>0.02982259756</v>
      </c>
      <c r="Q2157" s="180">
        <f t="shared" si="2160"/>
        <v>0.034443</v>
      </c>
      <c r="R2157" s="180">
        <f t="shared" si="2160"/>
        <v>0.03881138049</v>
      </c>
      <c r="S2157" s="180">
        <f t="shared" si="2160"/>
        <v>0.04065954146</v>
      </c>
      <c r="T2157" s="181">
        <f t="shared" si="3"/>
        <v>5.06741573</v>
      </c>
      <c r="U2157" s="182">
        <f t="shared" si="4"/>
        <v>42771</v>
      </c>
      <c r="V2157" s="182">
        <f t="shared" si="5"/>
        <v>42860</v>
      </c>
      <c r="W2157" s="182">
        <f t="shared" si="6"/>
        <v>42952</v>
      </c>
      <c r="X2157" s="181">
        <f t="shared" si="7"/>
        <v>184</v>
      </c>
      <c r="Y2157" s="181">
        <f t="shared" si="8"/>
        <v>273</v>
      </c>
      <c r="Z2157" s="181">
        <f t="shared" si="9"/>
        <v>365</v>
      </c>
      <c r="AA2157" s="155"/>
      <c r="AB2157" s="9"/>
      <c r="AC2157" s="9"/>
      <c r="AD2157" s="9"/>
      <c r="AE2157" s="9"/>
      <c r="AF2157" s="9"/>
      <c r="AG2157" s="9"/>
      <c r="AH2157" s="9"/>
    </row>
    <row r="2158" ht="15.75" customHeight="1">
      <c r="A2158" s="177">
        <v>42586.0</v>
      </c>
      <c r="B2158" s="178">
        <v>1.4</v>
      </c>
      <c r="C2158" s="178">
        <v>1.52</v>
      </c>
      <c r="D2158" s="178">
        <v>1.82</v>
      </c>
      <c r="E2158" s="178">
        <v>2.4</v>
      </c>
      <c r="F2158" s="178">
        <v>3.6</v>
      </c>
      <c r="G2158" s="178">
        <v>4.13</v>
      </c>
      <c r="H2158" s="178">
        <v>4.65</v>
      </c>
      <c r="I2158" s="178">
        <v>4.85</v>
      </c>
      <c r="J2158" s="178">
        <v>5.08</v>
      </c>
      <c r="K2158" s="179">
        <f>MAX(0,((T2158*(365/365))-VLOOKUP(A2158,VBMA!$A:$D,4,0))  /  (T2158* (365/365)   ))</f>
        <v>0.1581535385</v>
      </c>
      <c r="L2158" s="180">
        <f t="shared" ref="L2158:S2158" si="2161">(B2158*(1-$K2158) * (365/365))/100</f>
        <v>0.01178585046</v>
      </c>
      <c r="M2158" s="180">
        <f t="shared" si="2161"/>
        <v>0.01279606621</v>
      </c>
      <c r="N2158" s="180">
        <f t="shared" si="2161"/>
        <v>0.0153216056</v>
      </c>
      <c r="O2158" s="180">
        <f t="shared" si="2161"/>
        <v>0.02020431508</v>
      </c>
      <c r="P2158" s="180">
        <f t="shared" si="2161"/>
        <v>0.03030647261</v>
      </c>
      <c r="Q2158" s="180">
        <f t="shared" si="2161"/>
        <v>0.03476825886</v>
      </c>
      <c r="R2158" s="180">
        <f t="shared" si="2161"/>
        <v>0.03914586046</v>
      </c>
      <c r="S2158" s="180">
        <f t="shared" si="2161"/>
        <v>0.04082955338</v>
      </c>
      <c r="T2158" s="181">
        <f t="shared" si="3"/>
        <v>5.056741573</v>
      </c>
      <c r="U2158" s="182">
        <f t="shared" si="4"/>
        <v>42770</v>
      </c>
      <c r="V2158" s="182">
        <f t="shared" si="5"/>
        <v>42859</v>
      </c>
      <c r="W2158" s="182">
        <f t="shared" si="6"/>
        <v>42951</v>
      </c>
      <c r="X2158" s="181">
        <f t="shared" si="7"/>
        <v>184</v>
      </c>
      <c r="Y2158" s="181">
        <f t="shared" si="8"/>
        <v>273</v>
      </c>
      <c r="Z2158" s="181">
        <f t="shared" si="9"/>
        <v>365</v>
      </c>
      <c r="AA2158" s="155"/>
      <c r="AB2158" s="9"/>
      <c r="AC2158" s="9"/>
      <c r="AD2158" s="9"/>
      <c r="AE2158" s="9"/>
      <c r="AF2158" s="9"/>
      <c r="AG2158" s="9"/>
      <c r="AH2158" s="9"/>
    </row>
    <row r="2159" ht="15.75" customHeight="1">
      <c r="A2159" s="177">
        <v>42585.0</v>
      </c>
      <c r="B2159" s="178">
        <v>1.58</v>
      </c>
      <c r="C2159" s="178">
        <v>1.72</v>
      </c>
      <c r="D2159" s="178">
        <v>2.0</v>
      </c>
      <c r="E2159" s="178">
        <v>2.56</v>
      </c>
      <c r="F2159" s="178">
        <v>3.62</v>
      </c>
      <c r="G2159" s="178">
        <v>4.14</v>
      </c>
      <c r="H2159" s="178">
        <v>4.66</v>
      </c>
      <c r="I2159" s="178">
        <v>4.82</v>
      </c>
      <c r="J2159" s="178">
        <v>5.12</v>
      </c>
      <c r="K2159" s="179">
        <f>MAX(0,((T2159*(365/365))-VLOOKUP(A2159,VBMA!$A:$D,4,0))  /  (T2159* (365/365)   ))</f>
        <v>0.1451025468</v>
      </c>
      <c r="L2159" s="180">
        <f t="shared" ref="L2159:S2159" si="2162">(B2159*(1-$K2159) * (365/365))/100</f>
        <v>0.01350737976</v>
      </c>
      <c r="M2159" s="180">
        <f t="shared" si="2162"/>
        <v>0.0147042362</v>
      </c>
      <c r="N2159" s="180">
        <f t="shared" si="2162"/>
        <v>0.01709794906</v>
      </c>
      <c r="O2159" s="180">
        <f t="shared" si="2162"/>
        <v>0.0218853748</v>
      </c>
      <c r="P2159" s="180">
        <f t="shared" si="2162"/>
        <v>0.03094728781</v>
      </c>
      <c r="Q2159" s="180">
        <f t="shared" si="2162"/>
        <v>0.03539275456</v>
      </c>
      <c r="R2159" s="180">
        <f t="shared" si="2162"/>
        <v>0.03983822132</v>
      </c>
      <c r="S2159" s="180">
        <f t="shared" si="2162"/>
        <v>0.04120605725</v>
      </c>
      <c r="T2159" s="181">
        <f t="shared" si="3"/>
        <v>4.985393258</v>
      </c>
      <c r="U2159" s="182">
        <f t="shared" si="4"/>
        <v>42769</v>
      </c>
      <c r="V2159" s="182">
        <f t="shared" si="5"/>
        <v>42858</v>
      </c>
      <c r="W2159" s="182">
        <f t="shared" si="6"/>
        <v>42950</v>
      </c>
      <c r="X2159" s="181">
        <f t="shared" si="7"/>
        <v>184</v>
      </c>
      <c r="Y2159" s="181">
        <f t="shared" si="8"/>
        <v>273</v>
      </c>
      <c r="Z2159" s="181">
        <f t="shared" si="9"/>
        <v>365</v>
      </c>
      <c r="AA2159" s="155"/>
      <c r="AB2159" s="9"/>
      <c r="AC2159" s="9"/>
      <c r="AD2159" s="9"/>
      <c r="AE2159" s="9"/>
      <c r="AF2159" s="9"/>
      <c r="AG2159" s="9"/>
      <c r="AH2159" s="9"/>
    </row>
    <row r="2160" ht="15.75" customHeight="1">
      <c r="A2160" s="177">
        <v>42584.0</v>
      </c>
      <c r="B2160" s="178">
        <v>1.46</v>
      </c>
      <c r="C2160" s="178">
        <v>1.62</v>
      </c>
      <c r="D2160" s="178">
        <v>1.9</v>
      </c>
      <c r="E2160" s="178">
        <v>2.54</v>
      </c>
      <c r="F2160" s="178">
        <v>3.58</v>
      </c>
      <c r="G2160" s="178">
        <v>4.15</v>
      </c>
      <c r="H2160" s="178">
        <v>4.65</v>
      </c>
      <c r="I2160" s="178">
        <v>4.83</v>
      </c>
      <c r="J2160" s="178">
        <v>5.15</v>
      </c>
      <c r="K2160" s="179">
        <f>MAX(0,((T2160*(365/365))-VLOOKUP(A2160,VBMA!$A:$D,4,0))  /  (T2160* (365/365)   ))</f>
        <v>0.1503303989</v>
      </c>
      <c r="L2160" s="180">
        <f t="shared" ref="L2160:S2160" si="2163">(B2160*(1-$K2160) * (365/365))/100</f>
        <v>0.01240517618</v>
      </c>
      <c r="M2160" s="180">
        <f t="shared" si="2163"/>
        <v>0.01376464754</v>
      </c>
      <c r="N2160" s="180">
        <f t="shared" si="2163"/>
        <v>0.01614372242</v>
      </c>
      <c r="O2160" s="180">
        <f t="shared" si="2163"/>
        <v>0.02158160787</v>
      </c>
      <c r="P2160" s="180">
        <f t="shared" si="2163"/>
        <v>0.03041817172</v>
      </c>
      <c r="Q2160" s="180">
        <f t="shared" si="2163"/>
        <v>0.03526128844</v>
      </c>
      <c r="R2160" s="180">
        <f t="shared" si="2163"/>
        <v>0.03950963645</v>
      </c>
      <c r="S2160" s="180">
        <f t="shared" si="2163"/>
        <v>0.04103904173</v>
      </c>
      <c r="T2160" s="181">
        <f t="shared" si="3"/>
        <v>5.016067416</v>
      </c>
      <c r="U2160" s="182">
        <f t="shared" si="4"/>
        <v>42768</v>
      </c>
      <c r="V2160" s="182">
        <f t="shared" si="5"/>
        <v>42857</v>
      </c>
      <c r="W2160" s="182">
        <f t="shared" si="6"/>
        <v>42949</v>
      </c>
      <c r="X2160" s="181">
        <f t="shared" si="7"/>
        <v>184</v>
      </c>
      <c r="Y2160" s="181">
        <f t="shared" si="8"/>
        <v>273</v>
      </c>
      <c r="Z2160" s="181">
        <f t="shared" si="9"/>
        <v>365</v>
      </c>
      <c r="AA2160" s="155"/>
      <c r="AB2160" s="9"/>
      <c r="AC2160" s="9"/>
      <c r="AD2160" s="9"/>
      <c r="AE2160" s="9"/>
      <c r="AF2160" s="9"/>
      <c r="AG2160" s="9"/>
      <c r="AH2160" s="9"/>
    </row>
    <row r="2161" ht="15.75" customHeight="1">
      <c r="A2161" s="177">
        <v>42583.0</v>
      </c>
      <c r="B2161" s="178">
        <v>1.48</v>
      </c>
      <c r="C2161" s="178">
        <v>1.62</v>
      </c>
      <c r="D2161" s="178">
        <v>1.9</v>
      </c>
      <c r="E2161" s="178">
        <v>2.48</v>
      </c>
      <c r="F2161" s="178">
        <v>3.56</v>
      </c>
      <c r="G2161" s="178">
        <v>4.0</v>
      </c>
      <c r="H2161" s="178">
        <v>4.63</v>
      </c>
      <c r="I2161" s="178">
        <v>4.85</v>
      </c>
      <c r="J2161" s="178">
        <v>5.03</v>
      </c>
      <c r="K2161" s="179">
        <f>MAX(0,((T2161*(365/365))-VLOOKUP(A2161,VBMA!$A:$D,4,0))  /  (T2161* (365/365)   ))</f>
        <v>0.1625661112</v>
      </c>
      <c r="L2161" s="180">
        <f t="shared" ref="L2161:S2161" si="2164">(B2161*(1-$K2161) * (365/365))/100</f>
        <v>0.01239402155</v>
      </c>
      <c r="M2161" s="180">
        <f t="shared" si="2164"/>
        <v>0.013566429</v>
      </c>
      <c r="N2161" s="180">
        <f t="shared" si="2164"/>
        <v>0.01591124389</v>
      </c>
      <c r="O2161" s="180">
        <f t="shared" si="2164"/>
        <v>0.02076836044</v>
      </c>
      <c r="P2161" s="180">
        <f t="shared" si="2164"/>
        <v>0.02981264644</v>
      </c>
      <c r="Q2161" s="180">
        <f t="shared" si="2164"/>
        <v>0.03349735555</v>
      </c>
      <c r="R2161" s="180">
        <f t="shared" si="2164"/>
        <v>0.03877318905</v>
      </c>
      <c r="S2161" s="180">
        <f t="shared" si="2164"/>
        <v>0.04061554361</v>
      </c>
      <c r="T2161" s="181">
        <f t="shared" si="3"/>
        <v>5.07741573</v>
      </c>
      <c r="U2161" s="182">
        <f t="shared" si="4"/>
        <v>42767</v>
      </c>
      <c r="V2161" s="182">
        <f t="shared" si="5"/>
        <v>42856</v>
      </c>
      <c r="W2161" s="182">
        <f t="shared" si="6"/>
        <v>42948</v>
      </c>
      <c r="X2161" s="181">
        <f t="shared" si="7"/>
        <v>184</v>
      </c>
      <c r="Y2161" s="181">
        <f t="shared" si="8"/>
        <v>273</v>
      </c>
      <c r="Z2161" s="181">
        <f t="shared" si="9"/>
        <v>365</v>
      </c>
      <c r="AA2161" s="155"/>
      <c r="AB2161" s="9"/>
      <c r="AC2161" s="9"/>
      <c r="AD2161" s="9"/>
      <c r="AE2161" s="9"/>
      <c r="AF2161" s="9"/>
      <c r="AG2161" s="9"/>
      <c r="AH2161" s="9"/>
    </row>
    <row r="2162" ht="15.75" customHeight="1">
      <c r="A2162" s="177">
        <v>42580.0</v>
      </c>
      <c r="B2162" s="178">
        <v>1.23</v>
      </c>
      <c r="C2162" s="178">
        <v>1.45</v>
      </c>
      <c r="D2162" s="178">
        <v>1.7</v>
      </c>
      <c r="E2162" s="178">
        <v>2.38</v>
      </c>
      <c r="F2162" s="178">
        <v>3.48</v>
      </c>
      <c r="G2162" s="178">
        <v>4.05</v>
      </c>
      <c r="H2162" s="178">
        <v>4.53</v>
      </c>
      <c r="I2162" s="178">
        <v>4.83</v>
      </c>
      <c r="J2162" s="178">
        <v>5.05</v>
      </c>
      <c r="K2162" s="179">
        <f>MAX(0,((T2162*(365/365))-VLOOKUP(A2162,VBMA!$A:$D,4,0))  /  (T2162* (365/365)   ))</f>
        <v>0.1726623377</v>
      </c>
      <c r="L2162" s="180">
        <f t="shared" ref="L2162:S2162" si="2165">(B2162*(1-$K2162) * (365/365))/100</f>
        <v>0.01017625325</v>
      </c>
      <c r="M2162" s="180">
        <f t="shared" si="2165"/>
        <v>0.0119963961</v>
      </c>
      <c r="N2162" s="180">
        <f t="shared" si="2165"/>
        <v>0.01406474026</v>
      </c>
      <c r="O2162" s="180">
        <f t="shared" si="2165"/>
        <v>0.01969063636</v>
      </c>
      <c r="P2162" s="180">
        <f t="shared" si="2165"/>
        <v>0.02879135065</v>
      </c>
      <c r="Q2162" s="180">
        <f t="shared" si="2165"/>
        <v>0.03350717532</v>
      </c>
      <c r="R2162" s="180">
        <f t="shared" si="2165"/>
        <v>0.0374783961</v>
      </c>
      <c r="S2162" s="180">
        <f t="shared" si="2165"/>
        <v>0.03996040909</v>
      </c>
      <c r="T2162" s="181">
        <f t="shared" si="3"/>
        <v>5.133333333</v>
      </c>
      <c r="U2162" s="182">
        <f t="shared" si="4"/>
        <v>42764</v>
      </c>
      <c r="V2162" s="182">
        <f t="shared" si="5"/>
        <v>42854</v>
      </c>
      <c r="W2162" s="182">
        <f t="shared" si="6"/>
        <v>42945</v>
      </c>
      <c r="X2162" s="181">
        <f t="shared" si="7"/>
        <v>184</v>
      </c>
      <c r="Y2162" s="181">
        <f t="shared" si="8"/>
        <v>274</v>
      </c>
      <c r="Z2162" s="181">
        <f t="shared" si="9"/>
        <v>365</v>
      </c>
      <c r="AA2162" s="155"/>
      <c r="AB2162" s="9"/>
      <c r="AC2162" s="9"/>
      <c r="AD2162" s="9"/>
      <c r="AE2162" s="9"/>
      <c r="AF2162" s="9"/>
      <c r="AG2162" s="9"/>
      <c r="AH2162" s="9"/>
    </row>
    <row r="2163" ht="15.75" customHeight="1">
      <c r="A2163" s="177">
        <v>42579.0</v>
      </c>
      <c r="B2163" s="178">
        <v>1.15</v>
      </c>
      <c r="C2163" s="178">
        <v>1.33</v>
      </c>
      <c r="D2163" s="178">
        <v>1.6</v>
      </c>
      <c r="E2163" s="178">
        <v>2.33</v>
      </c>
      <c r="F2163" s="178">
        <v>3.45</v>
      </c>
      <c r="G2163" s="178">
        <v>4.05</v>
      </c>
      <c r="H2163" s="178">
        <v>4.63</v>
      </c>
      <c r="I2163" s="178">
        <v>4.93</v>
      </c>
      <c r="J2163" s="178">
        <v>5.08</v>
      </c>
      <c r="K2163" s="179">
        <f>MAX(0,((T2163*(365/365))-VLOOKUP(A2163,VBMA!$A:$D,4,0))  /  (T2163* (365/365)   ))</f>
        <v>0.19</v>
      </c>
      <c r="L2163" s="180">
        <f t="shared" ref="L2163:S2163" si="2166">(B2163*(1-$K2163) * (365/365))/100</f>
        <v>0.009315</v>
      </c>
      <c r="M2163" s="180">
        <f t="shared" si="2166"/>
        <v>0.010773</v>
      </c>
      <c r="N2163" s="180">
        <f t="shared" si="2166"/>
        <v>0.01296</v>
      </c>
      <c r="O2163" s="180">
        <f t="shared" si="2166"/>
        <v>0.018873</v>
      </c>
      <c r="P2163" s="180">
        <f t="shared" si="2166"/>
        <v>0.027945</v>
      </c>
      <c r="Q2163" s="180">
        <f t="shared" si="2166"/>
        <v>0.032805</v>
      </c>
      <c r="R2163" s="180">
        <f t="shared" si="2166"/>
        <v>0.037503</v>
      </c>
      <c r="S2163" s="180">
        <f t="shared" si="2166"/>
        <v>0.039933</v>
      </c>
      <c r="T2163" s="181">
        <f t="shared" si="3"/>
        <v>5.233333333</v>
      </c>
      <c r="U2163" s="182">
        <f t="shared" si="4"/>
        <v>42763</v>
      </c>
      <c r="V2163" s="182">
        <f t="shared" si="5"/>
        <v>42853</v>
      </c>
      <c r="W2163" s="182">
        <f t="shared" si="6"/>
        <v>42944</v>
      </c>
      <c r="X2163" s="181">
        <f t="shared" si="7"/>
        <v>184</v>
      </c>
      <c r="Y2163" s="181">
        <f t="shared" si="8"/>
        <v>274</v>
      </c>
      <c r="Z2163" s="181">
        <f t="shared" si="9"/>
        <v>365</v>
      </c>
      <c r="AA2163" s="155"/>
      <c r="AB2163" s="9"/>
      <c r="AC2163" s="9"/>
      <c r="AD2163" s="9"/>
      <c r="AE2163" s="9"/>
      <c r="AF2163" s="9"/>
      <c r="AG2163" s="9"/>
      <c r="AH2163" s="9"/>
    </row>
    <row r="2164" ht="15.75" customHeight="1">
      <c r="A2164" s="177">
        <v>42578.0</v>
      </c>
      <c r="B2164" s="178">
        <v>1.28</v>
      </c>
      <c r="C2164" s="178">
        <v>1.46</v>
      </c>
      <c r="D2164" s="178">
        <v>1.72</v>
      </c>
      <c r="E2164" s="178">
        <v>2.42</v>
      </c>
      <c r="F2164" s="178">
        <v>3.52</v>
      </c>
      <c r="G2164" s="178">
        <v>4.05</v>
      </c>
      <c r="H2164" s="178">
        <v>4.58</v>
      </c>
      <c r="I2164" s="178">
        <v>4.83</v>
      </c>
      <c r="J2164" s="178">
        <v>5.05</v>
      </c>
      <c r="K2164" s="179">
        <f>MAX(0,((T2164*(365/365))-VLOOKUP(A2164,VBMA!$A:$D,4,0))  /  (T2164* (365/365)   ))</f>
        <v>0.163843043</v>
      </c>
      <c r="L2164" s="180">
        <f t="shared" ref="L2164:S2164" si="2167">(B2164*(1-$K2164) * (365/365))/100</f>
        <v>0.01070280905</v>
      </c>
      <c r="M2164" s="180">
        <f t="shared" si="2167"/>
        <v>0.01220789157</v>
      </c>
      <c r="N2164" s="180">
        <f t="shared" si="2167"/>
        <v>0.01438189966</v>
      </c>
      <c r="O2164" s="180">
        <f t="shared" si="2167"/>
        <v>0.02023499836</v>
      </c>
      <c r="P2164" s="180">
        <f t="shared" si="2167"/>
        <v>0.02943272489</v>
      </c>
      <c r="Q2164" s="180">
        <f t="shared" si="2167"/>
        <v>0.03386435676</v>
      </c>
      <c r="R2164" s="180">
        <f t="shared" si="2167"/>
        <v>0.03829598863</v>
      </c>
      <c r="S2164" s="180">
        <f t="shared" si="2167"/>
        <v>0.04038638103</v>
      </c>
      <c r="T2164" s="181">
        <f t="shared" si="3"/>
        <v>5.082777778</v>
      </c>
      <c r="U2164" s="182">
        <f t="shared" si="4"/>
        <v>42762</v>
      </c>
      <c r="V2164" s="182">
        <f t="shared" si="5"/>
        <v>42852</v>
      </c>
      <c r="W2164" s="182">
        <f t="shared" si="6"/>
        <v>42943</v>
      </c>
      <c r="X2164" s="181">
        <f t="shared" si="7"/>
        <v>184</v>
      </c>
      <c r="Y2164" s="181">
        <f t="shared" si="8"/>
        <v>274</v>
      </c>
      <c r="Z2164" s="181">
        <f t="shared" si="9"/>
        <v>365</v>
      </c>
      <c r="AA2164" s="155"/>
      <c r="AB2164" s="9"/>
      <c r="AC2164" s="9"/>
      <c r="AD2164" s="9"/>
      <c r="AE2164" s="9"/>
      <c r="AF2164" s="9"/>
      <c r="AG2164" s="9"/>
      <c r="AH2164" s="9"/>
    </row>
    <row r="2165" ht="15.75" customHeight="1">
      <c r="A2165" s="177">
        <v>42577.0</v>
      </c>
      <c r="B2165" s="178">
        <v>1.28</v>
      </c>
      <c r="C2165" s="178">
        <v>1.45</v>
      </c>
      <c r="D2165" s="178">
        <v>1.7</v>
      </c>
      <c r="E2165" s="178">
        <v>2.45</v>
      </c>
      <c r="F2165" s="178">
        <v>3.55</v>
      </c>
      <c r="G2165" s="178">
        <v>4.0</v>
      </c>
      <c r="H2165" s="178">
        <v>4.65</v>
      </c>
      <c r="I2165" s="178">
        <v>4.83</v>
      </c>
      <c r="J2165" s="178">
        <v>5.08</v>
      </c>
      <c r="K2165" s="179">
        <f>MAX(0,((T2165*(365/365))-VLOOKUP(A2165,VBMA!$A:$D,4,0))  /  (T2165* (365/365)   ))</f>
        <v>0.1530327215</v>
      </c>
      <c r="L2165" s="180">
        <f t="shared" ref="L2165:S2165" si="2168">(B2165*(1-$K2165) * (365/365))/100</f>
        <v>0.01084118117</v>
      </c>
      <c r="M2165" s="180">
        <f t="shared" si="2168"/>
        <v>0.01228102554</v>
      </c>
      <c r="N2165" s="180">
        <f t="shared" si="2168"/>
        <v>0.01439844374</v>
      </c>
      <c r="O2165" s="180">
        <f t="shared" si="2168"/>
        <v>0.02075069832</v>
      </c>
      <c r="P2165" s="180">
        <f t="shared" si="2168"/>
        <v>0.03006733839</v>
      </c>
      <c r="Q2165" s="180">
        <f t="shared" si="2168"/>
        <v>0.03387869114</v>
      </c>
      <c r="R2165" s="180">
        <f t="shared" si="2168"/>
        <v>0.03938397845</v>
      </c>
      <c r="S2165" s="180">
        <f t="shared" si="2168"/>
        <v>0.04090851955</v>
      </c>
      <c r="T2165" s="181">
        <f t="shared" si="3"/>
        <v>5.012</v>
      </c>
      <c r="U2165" s="182">
        <f t="shared" si="4"/>
        <v>42761</v>
      </c>
      <c r="V2165" s="182">
        <f t="shared" si="5"/>
        <v>42851</v>
      </c>
      <c r="W2165" s="182">
        <f t="shared" si="6"/>
        <v>42942</v>
      </c>
      <c r="X2165" s="181">
        <f t="shared" si="7"/>
        <v>184</v>
      </c>
      <c r="Y2165" s="181">
        <f t="shared" si="8"/>
        <v>274</v>
      </c>
      <c r="Z2165" s="181">
        <f t="shared" si="9"/>
        <v>365</v>
      </c>
      <c r="AA2165" s="155"/>
      <c r="AB2165" s="9"/>
      <c r="AC2165" s="9"/>
      <c r="AD2165" s="9"/>
      <c r="AE2165" s="9"/>
      <c r="AF2165" s="9"/>
      <c r="AG2165" s="9"/>
      <c r="AH2165" s="9"/>
    </row>
    <row r="2166" ht="15.75" customHeight="1">
      <c r="A2166" s="177">
        <v>42576.0</v>
      </c>
      <c r="B2166" s="178">
        <v>1.3</v>
      </c>
      <c r="C2166" s="178">
        <v>1.48</v>
      </c>
      <c r="D2166" s="178">
        <v>1.72</v>
      </c>
      <c r="E2166" s="178">
        <v>2.4</v>
      </c>
      <c r="F2166" s="178">
        <v>3.5</v>
      </c>
      <c r="G2166" s="178">
        <v>4.0</v>
      </c>
      <c r="H2166" s="178">
        <v>4.73</v>
      </c>
      <c r="I2166" s="178">
        <v>4.9</v>
      </c>
      <c r="J2166" s="178">
        <v>5.08</v>
      </c>
      <c r="K2166" s="179">
        <f>MAX(0,((T2166*(365/365))-VLOOKUP(A2166,VBMA!$A:$D,4,0))  /  (T2166* (365/365)   ))</f>
        <v>0.1630337152</v>
      </c>
      <c r="L2166" s="180">
        <f t="shared" ref="L2166:S2166" si="2169">(B2166*(1-$K2166) * (365/365))/100</f>
        <v>0.0108805617</v>
      </c>
      <c r="M2166" s="180">
        <f t="shared" si="2169"/>
        <v>0.01238710101</v>
      </c>
      <c r="N2166" s="180">
        <f t="shared" si="2169"/>
        <v>0.0143958201</v>
      </c>
      <c r="O2166" s="180">
        <f t="shared" si="2169"/>
        <v>0.02008719083</v>
      </c>
      <c r="P2166" s="180">
        <f t="shared" si="2169"/>
        <v>0.02929381997</v>
      </c>
      <c r="Q2166" s="180">
        <f t="shared" si="2169"/>
        <v>0.03347865139</v>
      </c>
      <c r="R2166" s="180">
        <f t="shared" si="2169"/>
        <v>0.03958850527</v>
      </c>
      <c r="S2166" s="180">
        <f t="shared" si="2169"/>
        <v>0.04101134795</v>
      </c>
      <c r="T2166" s="181">
        <f t="shared" si="3"/>
        <v>5.071888889</v>
      </c>
      <c r="U2166" s="182">
        <f t="shared" si="4"/>
        <v>42760</v>
      </c>
      <c r="V2166" s="182">
        <f t="shared" si="5"/>
        <v>42850</v>
      </c>
      <c r="W2166" s="182">
        <f t="shared" si="6"/>
        <v>42941</v>
      </c>
      <c r="X2166" s="181">
        <f t="shared" si="7"/>
        <v>184</v>
      </c>
      <c r="Y2166" s="181">
        <f t="shared" si="8"/>
        <v>274</v>
      </c>
      <c r="Z2166" s="181">
        <f t="shared" si="9"/>
        <v>365</v>
      </c>
      <c r="AA2166" s="155"/>
      <c r="AB2166" s="9"/>
      <c r="AC2166" s="9"/>
      <c r="AD2166" s="9"/>
      <c r="AE2166" s="9"/>
      <c r="AF2166" s="9"/>
      <c r="AG2166" s="9"/>
      <c r="AH2166" s="9"/>
    </row>
    <row r="2167" ht="15.75" customHeight="1">
      <c r="A2167" s="177">
        <v>42573.0</v>
      </c>
      <c r="B2167" s="178">
        <v>1.34</v>
      </c>
      <c r="C2167" s="178">
        <v>1.5</v>
      </c>
      <c r="D2167" s="178">
        <v>1.76</v>
      </c>
      <c r="E2167" s="178">
        <v>2.44</v>
      </c>
      <c r="F2167" s="178">
        <v>3.52</v>
      </c>
      <c r="G2167" s="178">
        <v>4.0</v>
      </c>
      <c r="H2167" s="178">
        <v>4.65</v>
      </c>
      <c r="I2167" s="178">
        <v>4.8</v>
      </c>
      <c r="J2167" s="178">
        <v>5.05</v>
      </c>
      <c r="K2167" s="179">
        <f>MAX(0,((T2167*(365/365))-VLOOKUP(A2167,VBMA!$A:$D,4,0))  /  (T2167* (365/365)   ))</f>
        <v>0.1406933692</v>
      </c>
      <c r="L2167" s="180">
        <f t="shared" ref="L2167:S2167" si="2170">(B2167*(1-$K2167) * (365/365))/100</f>
        <v>0.01151470885</v>
      </c>
      <c r="M2167" s="180">
        <f t="shared" si="2170"/>
        <v>0.01288959946</v>
      </c>
      <c r="N2167" s="180">
        <f t="shared" si="2170"/>
        <v>0.0151237967</v>
      </c>
      <c r="O2167" s="180">
        <f t="shared" si="2170"/>
        <v>0.02096708179</v>
      </c>
      <c r="P2167" s="180">
        <f t="shared" si="2170"/>
        <v>0.0302475934</v>
      </c>
      <c r="Q2167" s="180">
        <f t="shared" si="2170"/>
        <v>0.03437226523</v>
      </c>
      <c r="R2167" s="180">
        <f t="shared" si="2170"/>
        <v>0.03995775833</v>
      </c>
      <c r="S2167" s="180">
        <f t="shared" si="2170"/>
        <v>0.04124671828</v>
      </c>
      <c r="T2167" s="181">
        <f t="shared" si="3"/>
        <v>4.951666667</v>
      </c>
      <c r="U2167" s="182">
        <f t="shared" si="4"/>
        <v>42757</v>
      </c>
      <c r="V2167" s="182">
        <f t="shared" si="5"/>
        <v>42847</v>
      </c>
      <c r="W2167" s="182">
        <f t="shared" si="6"/>
        <v>42938</v>
      </c>
      <c r="X2167" s="181">
        <f t="shared" si="7"/>
        <v>184</v>
      </c>
      <c r="Y2167" s="181">
        <f t="shared" si="8"/>
        <v>274</v>
      </c>
      <c r="Z2167" s="181">
        <f t="shared" si="9"/>
        <v>365</v>
      </c>
      <c r="AA2167" s="155"/>
      <c r="AB2167" s="9"/>
      <c r="AC2167" s="9"/>
      <c r="AD2167" s="9"/>
      <c r="AE2167" s="9"/>
      <c r="AF2167" s="9"/>
      <c r="AG2167" s="9"/>
      <c r="AH2167" s="9"/>
    </row>
    <row r="2168" ht="15.75" customHeight="1">
      <c r="A2168" s="177">
        <v>42572.0</v>
      </c>
      <c r="B2168" s="178">
        <v>1.25</v>
      </c>
      <c r="C2168" s="178">
        <v>1.35</v>
      </c>
      <c r="D2168" s="178">
        <v>1.65</v>
      </c>
      <c r="E2168" s="178">
        <v>2.4</v>
      </c>
      <c r="F2168" s="178">
        <v>3.53</v>
      </c>
      <c r="G2168" s="178">
        <v>4.08</v>
      </c>
      <c r="H2168" s="178">
        <v>4.62</v>
      </c>
      <c r="I2168" s="178">
        <v>4.86</v>
      </c>
      <c r="J2168" s="178">
        <v>5.1</v>
      </c>
      <c r="K2168" s="179">
        <f>MAX(0,((T2168*(365/365))-VLOOKUP(A2168,VBMA!$A:$D,4,0))  /  (T2168* (365/365)   ))</f>
        <v>0.1657303371</v>
      </c>
      <c r="L2168" s="180">
        <f t="shared" ref="L2168:S2168" si="2171">(B2168*(1-$K2168) * (365/365))/100</f>
        <v>0.01042837079</v>
      </c>
      <c r="M2168" s="180">
        <f t="shared" si="2171"/>
        <v>0.01126264045</v>
      </c>
      <c r="N2168" s="180">
        <f t="shared" si="2171"/>
        <v>0.01376544944</v>
      </c>
      <c r="O2168" s="180">
        <f t="shared" si="2171"/>
        <v>0.02002247191</v>
      </c>
      <c r="P2168" s="180">
        <f t="shared" si="2171"/>
        <v>0.0294497191</v>
      </c>
      <c r="Q2168" s="180">
        <f t="shared" si="2171"/>
        <v>0.03403820225</v>
      </c>
      <c r="R2168" s="180">
        <f t="shared" si="2171"/>
        <v>0.03854325843</v>
      </c>
      <c r="S2168" s="180">
        <f t="shared" si="2171"/>
        <v>0.04054550562</v>
      </c>
      <c r="T2168" s="181">
        <f t="shared" si="3"/>
        <v>5.102666667</v>
      </c>
      <c r="U2168" s="182">
        <f t="shared" si="4"/>
        <v>42756</v>
      </c>
      <c r="V2168" s="182">
        <f t="shared" si="5"/>
        <v>42846</v>
      </c>
      <c r="W2168" s="182">
        <f t="shared" si="6"/>
        <v>42937</v>
      </c>
      <c r="X2168" s="181">
        <f t="shared" si="7"/>
        <v>184</v>
      </c>
      <c r="Y2168" s="181">
        <f t="shared" si="8"/>
        <v>274</v>
      </c>
      <c r="Z2168" s="181">
        <f t="shared" si="9"/>
        <v>365</v>
      </c>
      <c r="AA2168" s="155"/>
      <c r="AB2168" s="9"/>
      <c r="AC2168" s="9"/>
      <c r="AD2168" s="9"/>
      <c r="AE2168" s="9"/>
      <c r="AF2168" s="9"/>
      <c r="AG2168" s="9"/>
      <c r="AH2168" s="9"/>
    </row>
    <row r="2169" ht="15.75" customHeight="1">
      <c r="A2169" s="177">
        <v>42571.0</v>
      </c>
      <c r="B2169" s="178">
        <v>1.2</v>
      </c>
      <c r="C2169" s="178">
        <v>1.34</v>
      </c>
      <c r="D2169" s="178">
        <v>1.66</v>
      </c>
      <c r="E2169" s="178">
        <v>2.34</v>
      </c>
      <c r="F2169" s="178">
        <v>3.48</v>
      </c>
      <c r="G2169" s="178">
        <v>4.02</v>
      </c>
      <c r="H2169" s="178">
        <v>4.54</v>
      </c>
      <c r="I2169" s="178">
        <v>4.8</v>
      </c>
      <c r="J2169" s="178">
        <v>5.04</v>
      </c>
      <c r="K2169" s="179">
        <f>MAX(0,((T2169*(365/365))-VLOOKUP(A2169,VBMA!$A:$D,4,0))  /  (T2169* (365/365)   ))</f>
        <v>0.1591757012</v>
      </c>
      <c r="L2169" s="180">
        <f t="shared" ref="L2169:S2169" si="2172">(B2169*(1-$K2169) * (365/365))/100</f>
        <v>0.01008989159</v>
      </c>
      <c r="M2169" s="180">
        <f t="shared" si="2172"/>
        <v>0.0112670456</v>
      </c>
      <c r="N2169" s="180">
        <f t="shared" si="2172"/>
        <v>0.01395768336</v>
      </c>
      <c r="O2169" s="180">
        <f t="shared" si="2172"/>
        <v>0.01967528859</v>
      </c>
      <c r="P2169" s="180">
        <f t="shared" si="2172"/>
        <v>0.0292606856</v>
      </c>
      <c r="Q2169" s="180">
        <f t="shared" si="2172"/>
        <v>0.03380113681</v>
      </c>
      <c r="R2169" s="180">
        <f t="shared" si="2172"/>
        <v>0.03817342317</v>
      </c>
      <c r="S2169" s="180">
        <f t="shared" si="2172"/>
        <v>0.04035956634</v>
      </c>
      <c r="T2169" s="181">
        <f t="shared" si="3"/>
        <v>5.062888889</v>
      </c>
      <c r="U2169" s="182">
        <f t="shared" si="4"/>
        <v>42755</v>
      </c>
      <c r="V2169" s="182">
        <f t="shared" si="5"/>
        <v>42845</v>
      </c>
      <c r="W2169" s="182">
        <f t="shared" si="6"/>
        <v>42936</v>
      </c>
      <c r="X2169" s="181">
        <f t="shared" si="7"/>
        <v>184</v>
      </c>
      <c r="Y2169" s="181">
        <f t="shared" si="8"/>
        <v>274</v>
      </c>
      <c r="Z2169" s="181">
        <f t="shared" si="9"/>
        <v>365</v>
      </c>
      <c r="AA2169" s="155"/>
      <c r="AB2169" s="9"/>
      <c r="AC2169" s="9"/>
      <c r="AD2169" s="9"/>
      <c r="AE2169" s="9"/>
      <c r="AF2169" s="9"/>
      <c r="AG2169" s="9"/>
      <c r="AH2169" s="9"/>
    </row>
    <row r="2170" ht="15.75" customHeight="1">
      <c r="A2170" s="177">
        <v>42570.0</v>
      </c>
      <c r="B2170" s="178">
        <v>1.23</v>
      </c>
      <c r="C2170" s="178">
        <v>1.33</v>
      </c>
      <c r="D2170" s="178">
        <v>1.63</v>
      </c>
      <c r="E2170" s="178">
        <v>2.33</v>
      </c>
      <c r="F2170" s="178">
        <v>3.48</v>
      </c>
      <c r="G2170" s="178">
        <v>4.04</v>
      </c>
      <c r="H2170" s="178">
        <v>4.62</v>
      </c>
      <c r="I2170" s="178">
        <v>4.9</v>
      </c>
      <c r="J2170" s="178">
        <v>5.06</v>
      </c>
      <c r="K2170" s="179">
        <f>MAX(0,((T2170*(365/365))-VLOOKUP(A2170,VBMA!$A:$D,4,0))  /  (T2170* (365/365)   ))</f>
        <v>0.1786786143</v>
      </c>
      <c r="L2170" s="180">
        <f t="shared" ref="L2170:S2170" si="2173">(B2170*(1-$K2170) * (365/365))/100</f>
        <v>0.01010225304</v>
      </c>
      <c r="M2170" s="180">
        <f t="shared" si="2173"/>
        <v>0.01092357443</v>
      </c>
      <c r="N2170" s="180">
        <f t="shared" si="2173"/>
        <v>0.01338753859</v>
      </c>
      <c r="O2170" s="180">
        <f t="shared" si="2173"/>
        <v>0.01913678829</v>
      </c>
      <c r="P2170" s="180">
        <f t="shared" si="2173"/>
        <v>0.02858198422</v>
      </c>
      <c r="Q2170" s="180">
        <f t="shared" si="2173"/>
        <v>0.03318138398</v>
      </c>
      <c r="R2170" s="180">
        <f t="shared" si="2173"/>
        <v>0.03794504802</v>
      </c>
      <c r="S2170" s="180">
        <f t="shared" si="2173"/>
        <v>0.0402447479</v>
      </c>
      <c r="T2170" s="181">
        <f t="shared" si="3"/>
        <v>5.183111111</v>
      </c>
      <c r="U2170" s="182">
        <f t="shared" si="4"/>
        <v>42754</v>
      </c>
      <c r="V2170" s="182">
        <f t="shared" si="5"/>
        <v>42844</v>
      </c>
      <c r="W2170" s="182">
        <f t="shared" si="6"/>
        <v>42935</v>
      </c>
      <c r="X2170" s="181">
        <f t="shared" si="7"/>
        <v>184</v>
      </c>
      <c r="Y2170" s="181">
        <f t="shared" si="8"/>
        <v>274</v>
      </c>
      <c r="Z2170" s="181">
        <f t="shared" si="9"/>
        <v>365</v>
      </c>
      <c r="AA2170" s="155"/>
      <c r="AB2170" s="9"/>
      <c r="AC2170" s="9"/>
      <c r="AD2170" s="9"/>
      <c r="AE2170" s="9"/>
      <c r="AF2170" s="9"/>
      <c r="AG2170" s="9"/>
      <c r="AH2170" s="9"/>
    </row>
    <row r="2171" ht="15.75" customHeight="1">
      <c r="A2171" s="177">
        <v>42569.0</v>
      </c>
      <c r="B2171" s="178">
        <v>1.23</v>
      </c>
      <c r="C2171" s="178">
        <v>1.33</v>
      </c>
      <c r="D2171" s="178">
        <v>1.63</v>
      </c>
      <c r="E2171" s="178">
        <v>2.33</v>
      </c>
      <c r="F2171" s="178">
        <v>3.48</v>
      </c>
      <c r="G2171" s="178">
        <v>4.02</v>
      </c>
      <c r="H2171" s="178">
        <v>4.7</v>
      </c>
      <c r="I2171" s="178">
        <v>4.88</v>
      </c>
      <c r="J2171" s="178">
        <v>5.06</v>
      </c>
      <c r="K2171" s="179">
        <f>MAX(0,((T2171*(365/365))-VLOOKUP(A2171,VBMA!$A:$D,4,0))  /  (T2171* (365/365)   ))</f>
        <v>0.1606084552</v>
      </c>
      <c r="L2171" s="180">
        <f t="shared" ref="L2171:S2171" si="2174">(B2171*(1-$K2171) * (365/365))/100</f>
        <v>0.010324516</v>
      </c>
      <c r="M2171" s="180">
        <f t="shared" si="2174"/>
        <v>0.01116390755</v>
      </c>
      <c r="N2171" s="180">
        <f t="shared" si="2174"/>
        <v>0.01368208218</v>
      </c>
      <c r="O2171" s="180">
        <f t="shared" si="2174"/>
        <v>0.01955782299</v>
      </c>
      <c r="P2171" s="180">
        <f t="shared" si="2174"/>
        <v>0.02921082576</v>
      </c>
      <c r="Q2171" s="180">
        <f t="shared" si="2174"/>
        <v>0.0337435401</v>
      </c>
      <c r="R2171" s="180">
        <f t="shared" si="2174"/>
        <v>0.03945140261</v>
      </c>
      <c r="S2171" s="180">
        <f t="shared" si="2174"/>
        <v>0.04096230739</v>
      </c>
      <c r="T2171" s="181">
        <f t="shared" si="3"/>
        <v>5.062</v>
      </c>
      <c r="U2171" s="182">
        <f t="shared" si="4"/>
        <v>42753</v>
      </c>
      <c r="V2171" s="182">
        <f t="shared" si="5"/>
        <v>42843</v>
      </c>
      <c r="W2171" s="182">
        <f t="shared" si="6"/>
        <v>42934</v>
      </c>
      <c r="X2171" s="181">
        <f t="shared" si="7"/>
        <v>184</v>
      </c>
      <c r="Y2171" s="181">
        <f t="shared" si="8"/>
        <v>274</v>
      </c>
      <c r="Z2171" s="181">
        <f t="shared" si="9"/>
        <v>365</v>
      </c>
      <c r="AA2171" s="155"/>
      <c r="AB2171" s="9"/>
      <c r="AC2171" s="9"/>
      <c r="AD2171" s="9"/>
      <c r="AE2171" s="9"/>
      <c r="AF2171" s="9"/>
      <c r="AG2171" s="9"/>
      <c r="AH2171" s="9"/>
    </row>
    <row r="2172" ht="15.75" customHeight="1">
      <c r="A2172" s="177">
        <v>42566.0</v>
      </c>
      <c r="B2172" s="178">
        <v>1.13</v>
      </c>
      <c r="C2172" s="178">
        <v>1.3</v>
      </c>
      <c r="D2172" s="178">
        <v>1.6</v>
      </c>
      <c r="E2172" s="178">
        <v>2.33</v>
      </c>
      <c r="F2172" s="178">
        <v>3.43</v>
      </c>
      <c r="G2172" s="178">
        <v>4.1</v>
      </c>
      <c r="H2172" s="178">
        <v>4.66</v>
      </c>
      <c r="I2172" s="178">
        <v>4.9</v>
      </c>
      <c r="J2172" s="178">
        <v>5.06</v>
      </c>
      <c r="K2172" s="179">
        <f>MAX(0,((T2172*(365/365))-VLOOKUP(A2172,VBMA!$A:$D,4,0))  /  (T2172* (365/365)   ))</f>
        <v>0.1733860513</v>
      </c>
      <c r="L2172" s="180">
        <f t="shared" ref="L2172:S2172" si="2175">(B2172*(1-$K2172) * (365/365))/100</f>
        <v>0.00934073762</v>
      </c>
      <c r="M2172" s="180">
        <f t="shared" si="2175"/>
        <v>0.01074598133</v>
      </c>
      <c r="N2172" s="180">
        <f t="shared" si="2175"/>
        <v>0.01322582318</v>
      </c>
      <c r="O2172" s="180">
        <f t="shared" si="2175"/>
        <v>0.019260105</v>
      </c>
      <c r="P2172" s="180">
        <f t="shared" si="2175"/>
        <v>0.02835285844</v>
      </c>
      <c r="Q2172" s="180">
        <f t="shared" si="2175"/>
        <v>0.0338911719</v>
      </c>
      <c r="R2172" s="180">
        <f t="shared" si="2175"/>
        <v>0.03852021001</v>
      </c>
      <c r="S2172" s="180">
        <f t="shared" si="2175"/>
        <v>0.04050408348</v>
      </c>
      <c r="T2172" s="181">
        <f t="shared" si="3"/>
        <v>5.142666667</v>
      </c>
      <c r="U2172" s="182">
        <f t="shared" si="4"/>
        <v>42750</v>
      </c>
      <c r="V2172" s="182">
        <f t="shared" si="5"/>
        <v>42840</v>
      </c>
      <c r="W2172" s="182">
        <f t="shared" si="6"/>
        <v>42931</v>
      </c>
      <c r="X2172" s="181">
        <f t="shared" si="7"/>
        <v>184</v>
      </c>
      <c r="Y2172" s="181">
        <f t="shared" si="8"/>
        <v>274</v>
      </c>
      <c r="Z2172" s="181">
        <f t="shared" si="9"/>
        <v>365</v>
      </c>
      <c r="AA2172" s="155"/>
      <c r="AB2172" s="9"/>
      <c r="AC2172" s="9"/>
      <c r="AD2172" s="9"/>
      <c r="AE2172" s="9"/>
      <c r="AF2172" s="9"/>
      <c r="AG2172" s="9"/>
      <c r="AH2172" s="9"/>
    </row>
    <row r="2173" ht="15.75" customHeight="1">
      <c r="A2173" s="177">
        <v>42565.0</v>
      </c>
      <c r="B2173" s="178">
        <v>1.1</v>
      </c>
      <c r="C2173" s="178">
        <v>1.28</v>
      </c>
      <c r="D2173" s="178">
        <v>1.6</v>
      </c>
      <c r="E2173" s="178">
        <v>2.3</v>
      </c>
      <c r="F2173" s="178">
        <v>3.43</v>
      </c>
      <c r="G2173" s="178">
        <v>4.04</v>
      </c>
      <c r="H2173" s="178">
        <v>4.66</v>
      </c>
      <c r="I2173" s="178">
        <v>4.92</v>
      </c>
      <c r="J2173" s="178">
        <v>5.02</v>
      </c>
      <c r="K2173" s="179">
        <f>MAX(0,((T2173*(365/365))-VLOOKUP(A2173,VBMA!$A:$D,4,0))  /  (T2173* (365/365)   ))</f>
        <v>0.1763280882</v>
      </c>
      <c r="L2173" s="180">
        <f t="shared" ref="L2173:S2173" si="2176">(B2173*(1-$K2173) * (365/365))/100</f>
        <v>0.00906039103</v>
      </c>
      <c r="M2173" s="180">
        <f t="shared" si="2176"/>
        <v>0.01054300047</v>
      </c>
      <c r="N2173" s="180">
        <f t="shared" si="2176"/>
        <v>0.01317875059</v>
      </c>
      <c r="O2173" s="180">
        <f t="shared" si="2176"/>
        <v>0.01894445397</v>
      </c>
      <c r="P2173" s="180">
        <f t="shared" si="2176"/>
        <v>0.02825194658</v>
      </c>
      <c r="Q2173" s="180">
        <f t="shared" si="2176"/>
        <v>0.03327634524</v>
      </c>
      <c r="R2173" s="180">
        <f t="shared" si="2176"/>
        <v>0.03838311109</v>
      </c>
      <c r="S2173" s="180">
        <f t="shared" si="2176"/>
        <v>0.04052465806</v>
      </c>
      <c r="T2173" s="181">
        <f t="shared" si="3"/>
        <v>5.182888889</v>
      </c>
      <c r="U2173" s="182">
        <f t="shared" si="4"/>
        <v>42749</v>
      </c>
      <c r="V2173" s="182">
        <f t="shared" si="5"/>
        <v>42839</v>
      </c>
      <c r="W2173" s="182">
        <f t="shared" si="6"/>
        <v>42930</v>
      </c>
      <c r="X2173" s="181">
        <f t="shared" si="7"/>
        <v>184</v>
      </c>
      <c r="Y2173" s="181">
        <f t="shared" si="8"/>
        <v>274</v>
      </c>
      <c r="Z2173" s="181">
        <f t="shared" si="9"/>
        <v>365</v>
      </c>
      <c r="AA2173" s="155"/>
      <c r="AB2173" s="9"/>
      <c r="AC2173" s="9"/>
      <c r="AD2173" s="9"/>
      <c r="AE2173" s="9"/>
      <c r="AF2173" s="9"/>
      <c r="AG2173" s="9"/>
      <c r="AH2173" s="9"/>
    </row>
    <row r="2174" ht="15.75" customHeight="1">
      <c r="A2174" s="177">
        <v>42564.0</v>
      </c>
      <c r="B2174" s="178">
        <v>1.1</v>
      </c>
      <c r="C2174" s="178">
        <v>1.28</v>
      </c>
      <c r="D2174" s="178">
        <v>1.6</v>
      </c>
      <c r="E2174" s="178">
        <v>2.33</v>
      </c>
      <c r="F2174" s="178">
        <v>3.48</v>
      </c>
      <c r="G2174" s="178">
        <v>4.04</v>
      </c>
      <c r="H2174" s="178">
        <v>4.72</v>
      </c>
      <c r="I2174" s="178">
        <v>4.92</v>
      </c>
      <c r="J2174" s="178">
        <v>5.08</v>
      </c>
      <c r="K2174" s="179">
        <f>MAX(0,((T2174*(365/365))-VLOOKUP(A2174,VBMA!$A:$D,4,0))  /  (T2174* (365/365)   ))</f>
        <v>0.1618872017</v>
      </c>
      <c r="L2174" s="180">
        <f t="shared" ref="L2174:S2174" si="2177">(B2174*(1-$K2174) * (365/365))/100</f>
        <v>0.009219240781</v>
      </c>
      <c r="M2174" s="180">
        <f t="shared" si="2177"/>
        <v>0.01072784382</v>
      </c>
      <c r="N2174" s="180">
        <f t="shared" si="2177"/>
        <v>0.01340980477</v>
      </c>
      <c r="O2174" s="180">
        <f t="shared" si="2177"/>
        <v>0.0195280282</v>
      </c>
      <c r="P2174" s="180">
        <f t="shared" si="2177"/>
        <v>0.02916632538</v>
      </c>
      <c r="Q2174" s="180">
        <f t="shared" si="2177"/>
        <v>0.03385975705</v>
      </c>
      <c r="R2174" s="180">
        <f t="shared" si="2177"/>
        <v>0.03955892408</v>
      </c>
      <c r="S2174" s="180">
        <f t="shared" si="2177"/>
        <v>0.04123514967</v>
      </c>
      <c r="T2174" s="181">
        <f t="shared" si="3"/>
        <v>5.122222222</v>
      </c>
      <c r="U2174" s="182">
        <f t="shared" si="4"/>
        <v>42748</v>
      </c>
      <c r="V2174" s="182">
        <f t="shared" si="5"/>
        <v>42838</v>
      </c>
      <c r="W2174" s="182">
        <f t="shared" si="6"/>
        <v>42929</v>
      </c>
      <c r="X2174" s="181">
        <f t="shared" si="7"/>
        <v>184</v>
      </c>
      <c r="Y2174" s="181">
        <f t="shared" si="8"/>
        <v>274</v>
      </c>
      <c r="Z2174" s="181">
        <f t="shared" si="9"/>
        <v>365</v>
      </c>
      <c r="AA2174" s="155"/>
      <c r="AB2174" s="9"/>
      <c r="AC2174" s="9"/>
      <c r="AD2174" s="9"/>
      <c r="AE2174" s="9"/>
      <c r="AF2174" s="9"/>
      <c r="AG2174" s="9"/>
      <c r="AH2174" s="9"/>
    </row>
    <row r="2175" ht="15.75" customHeight="1">
      <c r="A2175" s="177">
        <v>42563.0</v>
      </c>
      <c r="B2175" s="178">
        <v>1.1</v>
      </c>
      <c r="C2175" s="178">
        <v>1.24</v>
      </c>
      <c r="D2175" s="178">
        <v>1.6</v>
      </c>
      <c r="E2175" s="178">
        <v>2.34</v>
      </c>
      <c r="F2175" s="178">
        <v>3.48</v>
      </c>
      <c r="G2175" s="178">
        <v>4.15</v>
      </c>
      <c r="H2175" s="178">
        <v>4.7</v>
      </c>
      <c r="I2175" s="178">
        <v>4.98</v>
      </c>
      <c r="J2175" s="178">
        <v>5.1</v>
      </c>
      <c r="K2175" s="179">
        <f>MAX(0,((T2175*(365/365))-VLOOKUP(A2175,VBMA!$A:$D,4,0))  /  (T2175* (365/365)   ))</f>
        <v>0.1843227495</v>
      </c>
      <c r="L2175" s="180">
        <f t="shared" ref="L2175:S2175" si="2178">(B2175*(1-$K2175) * (365/365))/100</f>
        <v>0.008972449755</v>
      </c>
      <c r="M2175" s="180">
        <f t="shared" si="2178"/>
        <v>0.01011439791</v>
      </c>
      <c r="N2175" s="180">
        <f t="shared" si="2178"/>
        <v>0.01305083601</v>
      </c>
      <c r="O2175" s="180">
        <f t="shared" si="2178"/>
        <v>0.01908684766</v>
      </c>
      <c r="P2175" s="180">
        <f t="shared" si="2178"/>
        <v>0.02838556832</v>
      </c>
      <c r="Q2175" s="180">
        <f t="shared" si="2178"/>
        <v>0.03385060589</v>
      </c>
      <c r="R2175" s="180">
        <f t="shared" si="2178"/>
        <v>0.03833683077</v>
      </c>
      <c r="S2175" s="180">
        <f t="shared" si="2178"/>
        <v>0.04062072707</v>
      </c>
      <c r="T2175" s="181">
        <f t="shared" si="3"/>
        <v>5.263111111</v>
      </c>
      <c r="U2175" s="182">
        <f t="shared" si="4"/>
        <v>42747</v>
      </c>
      <c r="V2175" s="182">
        <f t="shared" si="5"/>
        <v>42837</v>
      </c>
      <c r="W2175" s="182">
        <f t="shared" si="6"/>
        <v>42928</v>
      </c>
      <c r="X2175" s="181">
        <f t="shared" si="7"/>
        <v>184</v>
      </c>
      <c r="Y2175" s="181">
        <f t="shared" si="8"/>
        <v>274</v>
      </c>
      <c r="Z2175" s="181">
        <f t="shared" si="9"/>
        <v>365</v>
      </c>
      <c r="AA2175" s="155"/>
      <c r="AB2175" s="9"/>
      <c r="AC2175" s="9"/>
      <c r="AD2175" s="9"/>
      <c r="AE2175" s="9"/>
      <c r="AF2175" s="9"/>
      <c r="AG2175" s="9"/>
      <c r="AH2175" s="9"/>
    </row>
    <row r="2176" ht="15.75" customHeight="1">
      <c r="A2176" s="177">
        <v>42562.0</v>
      </c>
      <c r="B2176" s="178">
        <v>1.13</v>
      </c>
      <c r="C2176" s="178">
        <v>1.28</v>
      </c>
      <c r="D2176" s="178">
        <v>1.6</v>
      </c>
      <c r="E2176" s="178">
        <v>2.35</v>
      </c>
      <c r="F2176" s="178">
        <v>3.5</v>
      </c>
      <c r="G2176" s="178">
        <v>4.12</v>
      </c>
      <c r="H2176" s="178">
        <v>4.7</v>
      </c>
      <c r="I2176" s="178">
        <v>4.94</v>
      </c>
      <c r="J2176" s="178">
        <v>5.12</v>
      </c>
      <c r="K2176" s="179">
        <f>MAX(0,((T2176*(365/365))-VLOOKUP(A2176,VBMA!$A:$D,4,0))  /  (T2176* (365/365)   ))</f>
        <v>0.166259326</v>
      </c>
      <c r="L2176" s="180">
        <f t="shared" ref="L2176:S2176" si="2179">(B2176*(1-$K2176) * (365/365))/100</f>
        <v>0.009421269617</v>
      </c>
      <c r="M2176" s="180">
        <f t="shared" si="2179"/>
        <v>0.01067188063</v>
      </c>
      <c r="N2176" s="180">
        <f t="shared" si="2179"/>
        <v>0.01333985078</v>
      </c>
      <c r="O2176" s="180">
        <f t="shared" si="2179"/>
        <v>0.01959290584</v>
      </c>
      <c r="P2176" s="180">
        <f t="shared" si="2179"/>
        <v>0.02918092359</v>
      </c>
      <c r="Q2176" s="180">
        <f t="shared" si="2179"/>
        <v>0.03435011577</v>
      </c>
      <c r="R2176" s="180">
        <f t="shared" si="2179"/>
        <v>0.03918581168</v>
      </c>
      <c r="S2176" s="180">
        <f t="shared" si="2179"/>
        <v>0.0411867893</v>
      </c>
      <c r="T2176" s="181">
        <f t="shared" si="3"/>
        <v>5.182666667</v>
      </c>
      <c r="U2176" s="182">
        <f t="shared" si="4"/>
        <v>42746</v>
      </c>
      <c r="V2176" s="182">
        <f t="shared" si="5"/>
        <v>42836</v>
      </c>
      <c r="W2176" s="182">
        <f t="shared" si="6"/>
        <v>42927</v>
      </c>
      <c r="X2176" s="181">
        <f t="shared" si="7"/>
        <v>184</v>
      </c>
      <c r="Y2176" s="181">
        <f t="shared" si="8"/>
        <v>274</v>
      </c>
      <c r="Z2176" s="181">
        <f t="shared" si="9"/>
        <v>365</v>
      </c>
      <c r="AA2176" s="155"/>
      <c r="AB2176" s="9"/>
      <c r="AC2176" s="9"/>
      <c r="AD2176" s="9"/>
      <c r="AE2176" s="9"/>
      <c r="AF2176" s="9"/>
      <c r="AG2176" s="9"/>
      <c r="AH2176" s="9"/>
    </row>
    <row r="2177" ht="15.75" customHeight="1">
      <c r="A2177" s="177">
        <v>42559.0</v>
      </c>
      <c r="B2177" s="178">
        <v>1.2</v>
      </c>
      <c r="C2177" s="178">
        <v>1.4</v>
      </c>
      <c r="D2177" s="178">
        <v>1.7</v>
      </c>
      <c r="E2177" s="178">
        <v>2.35</v>
      </c>
      <c r="F2177" s="178">
        <v>3.5</v>
      </c>
      <c r="G2177" s="178">
        <v>4.06</v>
      </c>
      <c r="H2177" s="178">
        <v>4.68</v>
      </c>
      <c r="I2177" s="178">
        <v>4.96</v>
      </c>
      <c r="J2177" s="178">
        <v>5.06</v>
      </c>
      <c r="K2177" s="179">
        <f>MAX(0,((T2177*(365/365))-VLOOKUP(A2177,VBMA!$A:$D,4,0))  /  (T2177* (365/365)   ))</f>
        <v>0.1747266254</v>
      </c>
      <c r="L2177" s="180">
        <f t="shared" ref="L2177:S2177" si="2180">(B2177*(1-$K2177) * (365/365))/100</f>
        <v>0.009903280495</v>
      </c>
      <c r="M2177" s="180">
        <f t="shared" si="2180"/>
        <v>0.01155382724</v>
      </c>
      <c r="N2177" s="180">
        <f t="shared" si="2180"/>
        <v>0.01402964737</v>
      </c>
      <c r="O2177" s="180">
        <f t="shared" si="2180"/>
        <v>0.0193939243</v>
      </c>
      <c r="P2177" s="180">
        <f t="shared" si="2180"/>
        <v>0.02888456811</v>
      </c>
      <c r="Q2177" s="180">
        <f t="shared" si="2180"/>
        <v>0.03350609901</v>
      </c>
      <c r="R2177" s="180">
        <f t="shared" si="2180"/>
        <v>0.03862279393</v>
      </c>
      <c r="S2177" s="180">
        <f t="shared" si="2180"/>
        <v>0.04093355938</v>
      </c>
      <c r="T2177" s="181">
        <f t="shared" si="3"/>
        <v>5.243111111</v>
      </c>
      <c r="U2177" s="182">
        <f t="shared" si="4"/>
        <v>42743</v>
      </c>
      <c r="V2177" s="182">
        <f t="shared" si="5"/>
        <v>42833</v>
      </c>
      <c r="W2177" s="182">
        <f t="shared" si="6"/>
        <v>42924</v>
      </c>
      <c r="X2177" s="181">
        <f t="shared" si="7"/>
        <v>184</v>
      </c>
      <c r="Y2177" s="181">
        <f t="shared" si="8"/>
        <v>274</v>
      </c>
      <c r="Z2177" s="181">
        <f t="shared" si="9"/>
        <v>365</v>
      </c>
      <c r="AA2177" s="155"/>
      <c r="AB2177" s="9"/>
      <c r="AC2177" s="9"/>
      <c r="AD2177" s="9"/>
      <c r="AE2177" s="9"/>
      <c r="AF2177" s="9"/>
      <c r="AG2177" s="9"/>
      <c r="AH2177" s="9"/>
    </row>
    <row r="2178" ht="15.75" customHeight="1">
      <c r="A2178" s="177">
        <v>42558.0</v>
      </c>
      <c r="B2178" s="178">
        <v>1.35</v>
      </c>
      <c r="C2178" s="178">
        <v>1.6</v>
      </c>
      <c r="D2178" s="178">
        <v>2.05</v>
      </c>
      <c r="E2178" s="178">
        <v>2.58</v>
      </c>
      <c r="F2178" s="178">
        <v>3.5</v>
      </c>
      <c r="G2178" s="178">
        <v>4.06</v>
      </c>
      <c r="H2178" s="178">
        <v>4.58</v>
      </c>
      <c r="I2178" s="178">
        <v>4.94</v>
      </c>
      <c r="J2178" s="178">
        <v>5.06</v>
      </c>
      <c r="K2178" s="179">
        <f>MAX(0,((T2178*(365/365))-VLOOKUP(A2178,VBMA!$A:$D,4,0))  /  (T2178* (365/365)   ))</f>
        <v>0.1870286576</v>
      </c>
      <c r="L2178" s="180">
        <f t="shared" ref="L2178:S2178" si="2181">(B2178*(1-$K2178) * (365/365))/100</f>
        <v>0.01097511312</v>
      </c>
      <c r="M2178" s="180">
        <f t="shared" si="2181"/>
        <v>0.01300754148</v>
      </c>
      <c r="N2178" s="180">
        <f t="shared" si="2181"/>
        <v>0.01666591252</v>
      </c>
      <c r="O2178" s="180">
        <f t="shared" si="2181"/>
        <v>0.02097466063</v>
      </c>
      <c r="P2178" s="180">
        <f t="shared" si="2181"/>
        <v>0.02845399698</v>
      </c>
      <c r="Q2178" s="180">
        <f t="shared" si="2181"/>
        <v>0.0330066365</v>
      </c>
      <c r="R2178" s="180">
        <f t="shared" si="2181"/>
        <v>0.03723408748</v>
      </c>
      <c r="S2178" s="180">
        <f t="shared" si="2181"/>
        <v>0.04016078431</v>
      </c>
      <c r="T2178" s="181">
        <f t="shared" si="3"/>
        <v>5.304</v>
      </c>
      <c r="U2178" s="182">
        <f t="shared" si="4"/>
        <v>42742</v>
      </c>
      <c r="V2178" s="182">
        <f t="shared" si="5"/>
        <v>42832</v>
      </c>
      <c r="W2178" s="182">
        <f t="shared" si="6"/>
        <v>42923</v>
      </c>
      <c r="X2178" s="181">
        <f t="shared" si="7"/>
        <v>184</v>
      </c>
      <c r="Y2178" s="181">
        <f t="shared" si="8"/>
        <v>274</v>
      </c>
      <c r="Z2178" s="181">
        <f t="shared" si="9"/>
        <v>365</v>
      </c>
      <c r="AA2178" s="155"/>
      <c r="AB2178" s="9"/>
      <c r="AC2178" s="9"/>
      <c r="AD2178" s="9"/>
      <c r="AE2178" s="9"/>
      <c r="AF2178" s="9"/>
      <c r="AG2178" s="9"/>
      <c r="AH2178" s="9"/>
    </row>
    <row r="2179" ht="15.75" customHeight="1">
      <c r="A2179" s="177">
        <v>42557.0</v>
      </c>
      <c r="B2179" s="178">
        <v>1.46</v>
      </c>
      <c r="C2179" s="178">
        <v>1.74</v>
      </c>
      <c r="D2179" s="178">
        <v>2.16</v>
      </c>
      <c r="E2179" s="178">
        <v>2.66</v>
      </c>
      <c r="F2179" s="178">
        <v>3.6</v>
      </c>
      <c r="G2179" s="178">
        <v>4.12</v>
      </c>
      <c r="H2179" s="178">
        <v>4.62</v>
      </c>
      <c r="I2179" s="178">
        <v>4.92</v>
      </c>
      <c r="J2179" s="178">
        <v>5.1</v>
      </c>
      <c r="K2179" s="179">
        <f>MAX(0,((T2179*(365/365))-VLOOKUP(A2179,VBMA!$A:$D,4,0))  /  (T2179* (365/365)   ))</f>
        <v>0.1811742183</v>
      </c>
      <c r="L2179" s="180">
        <f t="shared" ref="L2179:S2179" si="2182">(B2179*(1-$K2179) * (365/365))/100</f>
        <v>0.01195485641</v>
      </c>
      <c r="M2179" s="180">
        <f t="shared" si="2182"/>
        <v>0.0142475686</v>
      </c>
      <c r="N2179" s="180">
        <f t="shared" si="2182"/>
        <v>0.01768663689</v>
      </c>
      <c r="O2179" s="180">
        <f t="shared" si="2182"/>
        <v>0.02178076579</v>
      </c>
      <c r="P2179" s="180">
        <f t="shared" si="2182"/>
        <v>0.02947772814</v>
      </c>
      <c r="Q2179" s="180">
        <f t="shared" si="2182"/>
        <v>0.03373562221</v>
      </c>
      <c r="R2179" s="180">
        <f t="shared" si="2182"/>
        <v>0.03782975112</v>
      </c>
      <c r="S2179" s="180">
        <f t="shared" si="2182"/>
        <v>0.04028622846</v>
      </c>
      <c r="T2179" s="181">
        <f t="shared" si="3"/>
        <v>5.223333333</v>
      </c>
      <c r="U2179" s="182">
        <f t="shared" si="4"/>
        <v>42741</v>
      </c>
      <c r="V2179" s="182">
        <f t="shared" si="5"/>
        <v>42831</v>
      </c>
      <c r="W2179" s="182">
        <f t="shared" si="6"/>
        <v>42922</v>
      </c>
      <c r="X2179" s="181">
        <f t="shared" si="7"/>
        <v>184</v>
      </c>
      <c r="Y2179" s="181">
        <f t="shared" si="8"/>
        <v>274</v>
      </c>
      <c r="Z2179" s="181">
        <f t="shared" si="9"/>
        <v>365</v>
      </c>
      <c r="AA2179" s="155"/>
      <c r="AB2179" s="9"/>
      <c r="AC2179" s="9"/>
      <c r="AD2179" s="9"/>
      <c r="AE2179" s="9"/>
      <c r="AF2179" s="9"/>
      <c r="AG2179" s="9"/>
      <c r="AH2179" s="9"/>
    </row>
    <row r="2180" ht="15.75" customHeight="1">
      <c r="A2180" s="177">
        <v>42556.0</v>
      </c>
      <c r="B2180" s="178">
        <v>1.5</v>
      </c>
      <c r="C2180" s="178">
        <v>1.71</v>
      </c>
      <c r="D2180" s="178">
        <v>2.15</v>
      </c>
      <c r="E2180" s="178">
        <v>2.65</v>
      </c>
      <c r="F2180" s="178">
        <v>3.58</v>
      </c>
      <c r="G2180" s="178">
        <v>4.12</v>
      </c>
      <c r="H2180" s="178">
        <v>4.72</v>
      </c>
      <c r="I2180" s="178">
        <v>4.94</v>
      </c>
      <c r="J2180" s="178">
        <v>5.12</v>
      </c>
      <c r="K2180" s="179">
        <f>MAX(0,((T2180*(365/365))-VLOOKUP(A2180,VBMA!$A:$D,4,0))  /  (T2180* (365/365)   ))</f>
        <v>0.1753906418</v>
      </c>
      <c r="L2180" s="180">
        <f t="shared" ref="L2180:S2180" si="2183">(B2180*(1-$K2180) * (365/365))/100</f>
        <v>0.01236914037</v>
      </c>
      <c r="M2180" s="180">
        <f t="shared" si="2183"/>
        <v>0.01410082002</v>
      </c>
      <c r="N2180" s="180">
        <f t="shared" si="2183"/>
        <v>0.0177291012</v>
      </c>
      <c r="O2180" s="180">
        <f t="shared" si="2183"/>
        <v>0.02185214799</v>
      </c>
      <c r="P2180" s="180">
        <f t="shared" si="2183"/>
        <v>0.02952101502</v>
      </c>
      <c r="Q2180" s="180">
        <f t="shared" si="2183"/>
        <v>0.03397390556</v>
      </c>
      <c r="R2180" s="180">
        <f t="shared" si="2183"/>
        <v>0.03892156171</v>
      </c>
      <c r="S2180" s="180">
        <f t="shared" si="2183"/>
        <v>0.04073570229</v>
      </c>
      <c r="T2180" s="181">
        <f t="shared" si="3"/>
        <v>5.162444444</v>
      </c>
      <c r="U2180" s="182">
        <f t="shared" si="4"/>
        <v>42740</v>
      </c>
      <c r="V2180" s="182">
        <f t="shared" si="5"/>
        <v>42830</v>
      </c>
      <c r="W2180" s="182">
        <f t="shared" si="6"/>
        <v>42921</v>
      </c>
      <c r="X2180" s="181">
        <f t="shared" si="7"/>
        <v>184</v>
      </c>
      <c r="Y2180" s="181">
        <f t="shared" si="8"/>
        <v>274</v>
      </c>
      <c r="Z2180" s="181">
        <f t="shared" si="9"/>
        <v>365</v>
      </c>
      <c r="AA2180" s="155"/>
      <c r="AB2180" s="9"/>
      <c r="AC2180" s="9"/>
      <c r="AD2180" s="9"/>
      <c r="AE2180" s="9"/>
      <c r="AF2180" s="9"/>
      <c r="AG2180" s="9"/>
      <c r="AH2180" s="9"/>
    </row>
    <row r="2181" ht="15.75" customHeight="1">
      <c r="A2181" s="177">
        <v>42555.0</v>
      </c>
      <c r="B2181" s="178">
        <v>1.62</v>
      </c>
      <c r="C2181" s="178">
        <v>1.82</v>
      </c>
      <c r="D2181" s="178">
        <v>2.17</v>
      </c>
      <c r="E2181" s="178">
        <v>2.65</v>
      </c>
      <c r="F2181" s="178">
        <v>3.58</v>
      </c>
      <c r="G2181" s="178">
        <v>4.1</v>
      </c>
      <c r="H2181" s="178">
        <v>4.7</v>
      </c>
      <c r="I2181" s="178">
        <v>4.94</v>
      </c>
      <c r="J2181" s="178">
        <v>5.06</v>
      </c>
      <c r="K2181" s="179">
        <f>MAX(0,((T2181*(365/365))-VLOOKUP(A2181,VBMA!$A:$D,4,0))  /  (T2181* (365/365)   ))</f>
        <v>0.1805376897</v>
      </c>
      <c r="L2181" s="180">
        <f t="shared" ref="L2181:S2181" si="2184">(B2181*(1-$K2181) * (365/365))/100</f>
        <v>0.01327528943</v>
      </c>
      <c r="M2181" s="180">
        <f t="shared" si="2184"/>
        <v>0.01491421405</v>
      </c>
      <c r="N2181" s="180">
        <f t="shared" si="2184"/>
        <v>0.01778233213</v>
      </c>
      <c r="O2181" s="180">
        <f t="shared" si="2184"/>
        <v>0.02171575122</v>
      </c>
      <c r="P2181" s="180">
        <f t="shared" si="2184"/>
        <v>0.02933675071</v>
      </c>
      <c r="Q2181" s="180">
        <f t="shared" si="2184"/>
        <v>0.03359795472</v>
      </c>
      <c r="R2181" s="180">
        <f t="shared" si="2184"/>
        <v>0.03851472858</v>
      </c>
      <c r="S2181" s="180">
        <f t="shared" si="2184"/>
        <v>0.04048143813</v>
      </c>
      <c r="T2181" s="181">
        <f t="shared" si="3"/>
        <v>5.182666667</v>
      </c>
      <c r="U2181" s="182">
        <f t="shared" si="4"/>
        <v>42739</v>
      </c>
      <c r="V2181" s="182">
        <f t="shared" si="5"/>
        <v>42829</v>
      </c>
      <c r="W2181" s="182">
        <f t="shared" si="6"/>
        <v>42920</v>
      </c>
      <c r="X2181" s="181">
        <f t="shared" si="7"/>
        <v>184</v>
      </c>
      <c r="Y2181" s="181">
        <f t="shared" si="8"/>
        <v>274</v>
      </c>
      <c r="Z2181" s="181">
        <f t="shared" si="9"/>
        <v>365</v>
      </c>
      <c r="AA2181" s="155"/>
      <c r="AB2181" s="9"/>
      <c r="AC2181" s="9"/>
      <c r="AD2181" s="9"/>
      <c r="AE2181" s="9"/>
      <c r="AF2181" s="9"/>
      <c r="AG2181" s="9"/>
      <c r="AH2181" s="9"/>
    </row>
    <row r="2182" ht="15.75" customHeight="1">
      <c r="A2182" s="177">
        <v>42552.0</v>
      </c>
      <c r="B2182" s="178">
        <v>1.61</v>
      </c>
      <c r="C2182" s="178">
        <v>1.86</v>
      </c>
      <c r="D2182" s="178">
        <v>2.18</v>
      </c>
      <c r="E2182" s="178">
        <v>2.56</v>
      </c>
      <c r="F2182" s="178">
        <v>3.64</v>
      </c>
      <c r="G2182" s="178">
        <v>4.13</v>
      </c>
      <c r="H2182" s="178">
        <v>4.8</v>
      </c>
      <c r="I2182" s="178">
        <v>5.0</v>
      </c>
      <c r="J2182" s="178">
        <v>5.08</v>
      </c>
      <c r="K2182" s="179">
        <f>MAX(0,((T2182*(365/365))-VLOOKUP(A2182,VBMA!$A:$D,4,0))  /  (T2182* (365/365)   ))</f>
        <v>0.1828492097</v>
      </c>
      <c r="L2182" s="180">
        <f t="shared" ref="L2182:S2182" si="2185">(B2182*(1-$K2182) * (365/365))/100</f>
        <v>0.01315612772</v>
      </c>
      <c r="M2182" s="180">
        <f t="shared" si="2185"/>
        <v>0.0151990047</v>
      </c>
      <c r="N2182" s="180">
        <f t="shared" si="2185"/>
        <v>0.01781388723</v>
      </c>
      <c r="O2182" s="180">
        <f t="shared" si="2185"/>
        <v>0.02091906023</v>
      </c>
      <c r="P2182" s="180">
        <f t="shared" si="2185"/>
        <v>0.02974428877</v>
      </c>
      <c r="Q2182" s="180">
        <f t="shared" si="2185"/>
        <v>0.03374832764</v>
      </c>
      <c r="R2182" s="180">
        <f t="shared" si="2185"/>
        <v>0.03922323793</v>
      </c>
      <c r="S2182" s="180">
        <f t="shared" si="2185"/>
        <v>0.04085753951</v>
      </c>
      <c r="T2182" s="181">
        <f t="shared" si="3"/>
        <v>5.202222222</v>
      </c>
      <c r="U2182" s="182">
        <f t="shared" si="4"/>
        <v>42736</v>
      </c>
      <c r="V2182" s="182">
        <f t="shared" si="5"/>
        <v>42826</v>
      </c>
      <c r="W2182" s="182">
        <f t="shared" si="6"/>
        <v>42917</v>
      </c>
      <c r="X2182" s="181">
        <f t="shared" si="7"/>
        <v>184</v>
      </c>
      <c r="Y2182" s="181">
        <f t="shared" si="8"/>
        <v>274</v>
      </c>
      <c r="Z2182" s="181">
        <f t="shared" si="9"/>
        <v>365</v>
      </c>
      <c r="AA2182" s="155"/>
      <c r="AB2182" s="9"/>
      <c r="AC2182" s="9"/>
      <c r="AD2182" s="9"/>
      <c r="AE2182" s="9"/>
      <c r="AF2182" s="9"/>
      <c r="AG2182" s="9"/>
      <c r="AH2182" s="9"/>
    </row>
    <row r="2183" ht="15.75" customHeight="1">
      <c r="A2183" s="177">
        <v>42551.0</v>
      </c>
      <c r="B2183" s="178">
        <v>1.38</v>
      </c>
      <c r="C2183" s="178">
        <v>1.83</v>
      </c>
      <c r="D2183" s="178">
        <v>2.23</v>
      </c>
      <c r="E2183" s="178">
        <v>2.75</v>
      </c>
      <c r="F2183" s="178">
        <v>3.68</v>
      </c>
      <c r="G2183" s="178">
        <v>4.12</v>
      </c>
      <c r="H2183" s="178">
        <v>4.64</v>
      </c>
      <c r="I2183" s="178">
        <v>4.96</v>
      </c>
      <c r="J2183" s="178">
        <v>5.1</v>
      </c>
      <c r="K2183" s="179">
        <f>MAX(0,((T2183*(365/365))-VLOOKUP(A2183,VBMA!$A:$D,4,0))  /  (T2183* (365/365)   ))</f>
        <v>0.1829186281</v>
      </c>
      <c r="L2183" s="180">
        <f t="shared" ref="L2183:S2183" si="2186">(B2183*(1-$K2183) * (365/365))/100</f>
        <v>0.01127572293</v>
      </c>
      <c r="M2183" s="180">
        <f t="shared" si="2186"/>
        <v>0.01495258911</v>
      </c>
      <c r="N2183" s="180">
        <f t="shared" si="2186"/>
        <v>0.01822091459</v>
      </c>
      <c r="O2183" s="180">
        <f t="shared" si="2186"/>
        <v>0.02246973773</v>
      </c>
      <c r="P2183" s="180">
        <f t="shared" si="2186"/>
        <v>0.03006859449</v>
      </c>
      <c r="Q2183" s="180">
        <f t="shared" si="2186"/>
        <v>0.03366375252</v>
      </c>
      <c r="R2183" s="180">
        <f t="shared" si="2186"/>
        <v>0.03791257566</v>
      </c>
      <c r="S2183" s="180">
        <f t="shared" si="2186"/>
        <v>0.04052723605</v>
      </c>
      <c r="T2183" s="181">
        <f t="shared" si="3"/>
        <v>5.287111111</v>
      </c>
      <c r="U2183" s="182">
        <f t="shared" si="4"/>
        <v>42734</v>
      </c>
      <c r="V2183" s="182">
        <f t="shared" si="5"/>
        <v>42824</v>
      </c>
      <c r="W2183" s="182">
        <f t="shared" si="6"/>
        <v>42916</v>
      </c>
      <c r="X2183" s="181">
        <f t="shared" si="7"/>
        <v>183</v>
      </c>
      <c r="Y2183" s="181">
        <f t="shared" si="8"/>
        <v>273</v>
      </c>
      <c r="Z2183" s="181">
        <f t="shared" si="9"/>
        <v>365</v>
      </c>
      <c r="AA2183" s="155"/>
      <c r="AB2183" s="9"/>
      <c r="AC2183" s="9"/>
      <c r="AD2183" s="9"/>
      <c r="AE2183" s="9"/>
      <c r="AF2183" s="9"/>
      <c r="AG2183" s="9"/>
      <c r="AH2183" s="9"/>
    </row>
    <row r="2184" ht="15.75" customHeight="1">
      <c r="A2184" s="177">
        <v>42550.0</v>
      </c>
      <c r="B2184" s="178">
        <v>1.48</v>
      </c>
      <c r="C2184" s="178">
        <v>1.85</v>
      </c>
      <c r="D2184" s="178">
        <v>2.23</v>
      </c>
      <c r="E2184" s="178">
        <v>2.73</v>
      </c>
      <c r="F2184" s="178">
        <v>3.7</v>
      </c>
      <c r="G2184" s="178">
        <v>4.15</v>
      </c>
      <c r="H2184" s="178">
        <v>4.7</v>
      </c>
      <c r="I2184" s="178">
        <v>4.98</v>
      </c>
      <c r="J2184" s="178">
        <v>5.05</v>
      </c>
      <c r="K2184" s="179">
        <f>MAX(0,((T2184*(365/365))-VLOOKUP(A2184,VBMA!$A:$D,4,0))  /  (T2184* (365/365)   ))</f>
        <v>0.1773989366</v>
      </c>
      <c r="L2184" s="180">
        <f t="shared" ref="L2184:S2184" si="2187">(B2184*(1-$K2184) * (365/365))/100</f>
        <v>0.01217449574</v>
      </c>
      <c r="M2184" s="180">
        <f t="shared" si="2187"/>
        <v>0.01521811967</v>
      </c>
      <c r="N2184" s="180">
        <f t="shared" si="2187"/>
        <v>0.01834400371</v>
      </c>
      <c r="O2184" s="180">
        <f t="shared" si="2187"/>
        <v>0.02245700903</v>
      </c>
      <c r="P2184" s="180">
        <f t="shared" si="2187"/>
        <v>0.03043623935</v>
      </c>
      <c r="Q2184" s="180">
        <f t="shared" si="2187"/>
        <v>0.03413794413</v>
      </c>
      <c r="R2184" s="180">
        <f t="shared" si="2187"/>
        <v>0.03866224998</v>
      </c>
      <c r="S2184" s="180">
        <f t="shared" si="2187"/>
        <v>0.04096553296</v>
      </c>
      <c r="T2184" s="181">
        <f t="shared" si="3"/>
        <v>5.266222222</v>
      </c>
      <c r="U2184" s="182">
        <f t="shared" si="4"/>
        <v>42733</v>
      </c>
      <c r="V2184" s="182">
        <f t="shared" si="5"/>
        <v>42823</v>
      </c>
      <c r="W2184" s="182">
        <f t="shared" si="6"/>
        <v>42915</v>
      </c>
      <c r="X2184" s="181">
        <f t="shared" si="7"/>
        <v>183</v>
      </c>
      <c r="Y2184" s="181">
        <f t="shared" si="8"/>
        <v>273</v>
      </c>
      <c r="Z2184" s="181">
        <f t="shared" si="9"/>
        <v>365</v>
      </c>
      <c r="AA2184" s="155"/>
      <c r="AB2184" s="9"/>
      <c r="AC2184" s="9"/>
      <c r="AD2184" s="9"/>
      <c r="AE2184" s="9"/>
      <c r="AF2184" s="9"/>
      <c r="AG2184" s="9"/>
      <c r="AH2184" s="9"/>
    </row>
    <row r="2185" ht="15.75" customHeight="1">
      <c r="A2185" s="177">
        <v>42549.0</v>
      </c>
      <c r="B2185" s="178">
        <v>1.5</v>
      </c>
      <c r="C2185" s="178">
        <v>1.81</v>
      </c>
      <c r="D2185" s="178">
        <v>2.2</v>
      </c>
      <c r="E2185" s="178">
        <v>2.66</v>
      </c>
      <c r="F2185" s="178">
        <v>3.66</v>
      </c>
      <c r="G2185" s="178">
        <v>4.15</v>
      </c>
      <c r="H2185" s="178">
        <v>4.83</v>
      </c>
      <c r="I2185" s="178">
        <v>4.98</v>
      </c>
      <c r="J2185" s="178">
        <v>5.08</v>
      </c>
      <c r="K2185" s="179">
        <f>MAX(0,((T2185*(365/365))-VLOOKUP(A2185,VBMA!$A:$D,4,0))  /  (T2185* (365/365)   ))</f>
        <v>0.1564935065</v>
      </c>
      <c r="L2185" s="180">
        <f t="shared" ref="L2185:S2185" si="2188">(B2185*(1-$K2185) * (365/365))/100</f>
        <v>0.0126525974</v>
      </c>
      <c r="M2185" s="180">
        <f t="shared" si="2188"/>
        <v>0.01526746753</v>
      </c>
      <c r="N2185" s="180">
        <f t="shared" si="2188"/>
        <v>0.01855714286</v>
      </c>
      <c r="O2185" s="180">
        <f t="shared" si="2188"/>
        <v>0.02243727273</v>
      </c>
      <c r="P2185" s="180">
        <f t="shared" si="2188"/>
        <v>0.03087233766</v>
      </c>
      <c r="Q2185" s="180">
        <f t="shared" si="2188"/>
        <v>0.03500551948</v>
      </c>
      <c r="R2185" s="180">
        <f t="shared" si="2188"/>
        <v>0.04074136364</v>
      </c>
      <c r="S2185" s="180">
        <f t="shared" si="2188"/>
        <v>0.04200662338</v>
      </c>
      <c r="T2185" s="181">
        <f t="shared" si="3"/>
        <v>5.133333333</v>
      </c>
      <c r="U2185" s="182">
        <f t="shared" si="4"/>
        <v>42732</v>
      </c>
      <c r="V2185" s="182">
        <f t="shared" si="5"/>
        <v>42822</v>
      </c>
      <c r="W2185" s="182">
        <f t="shared" si="6"/>
        <v>42914</v>
      </c>
      <c r="X2185" s="181">
        <f t="shared" si="7"/>
        <v>183</v>
      </c>
      <c r="Y2185" s="181">
        <f t="shared" si="8"/>
        <v>273</v>
      </c>
      <c r="Z2185" s="181">
        <f t="shared" si="9"/>
        <v>365</v>
      </c>
      <c r="AA2185" s="155"/>
      <c r="AB2185" s="9"/>
      <c r="AC2185" s="9"/>
      <c r="AD2185" s="9"/>
      <c r="AE2185" s="9"/>
      <c r="AF2185" s="9"/>
      <c r="AG2185" s="9"/>
      <c r="AH2185" s="9"/>
    </row>
    <row r="2186" ht="15.75" customHeight="1">
      <c r="A2186" s="177">
        <v>42548.0</v>
      </c>
      <c r="B2186" s="178">
        <v>1.6</v>
      </c>
      <c r="C2186" s="178">
        <v>1.81</v>
      </c>
      <c r="D2186" s="178">
        <v>2.2</v>
      </c>
      <c r="E2186" s="178">
        <v>2.7</v>
      </c>
      <c r="F2186" s="178">
        <v>3.64</v>
      </c>
      <c r="G2186" s="178">
        <v>4.13</v>
      </c>
      <c r="H2186" s="178">
        <v>4.83</v>
      </c>
      <c r="I2186" s="178">
        <v>4.98</v>
      </c>
      <c r="J2186" s="178">
        <v>5.08</v>
      </c>
      <c r="K2186" s="179">
        <f>MAX(0,((T2186*(365/365))-VLOOKUP(A2186,VBMA!$A:$D,4,0))  /  (T2186* (365/365)   ))</f>
        <v>0.1564935065</v>
      </c>
      <c r="L2186" s="180">
        <f t="shared" ref="L2186:S2186" si="2189">(B2186*(1-$K2186) * (365/365))/100</f>
        <v>0.0134961039</v>
      </c>
      <c r="M2186" s="180">
        <f t="shared" si="2189"/>
        <v>0.01526746753</v>
      </c>
      <c r="N2186" s="180">
        <f t="shared" si="2189"/>
        <v>0.01855714286</v>
      </c>
      <c r="O2186" s="180">
        <f t="shared" si="2189"/>
        <v>0.02277467532</v>
      </c>
      <c r="P2186" s="180">
        <f t="shared" si="2189"/>
        <v>0.03070363636</v>
      </c>
      <c r="Q2186" s="180">
        <f t="shared" si="2189"/>
        <v>0.03483681818</v>
      </c>
      <c r="R2186" s="180">
        <f t="shared" si="2189"/>
        <v>0.04074136364</v>
      </c>
      <c r="S2186" s="180">
        <f t="shared" si="2189"/>
        <v>0.04200662338</v>
      </c>
      <c r="T2186" s="181">
        <f t="shared" si="3"/>
        <v>5.133333333</v>
      </c>
      <c r="U2186" s="182">
        <f t="shared" si="4"/>
        <v>42731</v>
      </c>
      <c r="V2186" s="182">
        <f t="shared" si="5"/>
        <v>42821</v>
      </c>
      <c r="W2186" s="182">
        <f t="shared" si="6"/>
        <v>42913</v>
      </c>
      <c r="X2186" s="181">
        <f t="shared" si="7"/>
        <v>183</v>
      </c>
      <c r="Y2186" s="181">
        <f t="shared" si="8"/>
        <v>273</v>
      </c>
      <c r="Z2186" s="181">
        <f t="shared" si="9"/>
        <v>365</v>
      </c>
      <c r="AA2186" s="155"/>
      <c r="AB2186" s="9"/>
      <c r="AC2186" s="9"/>
      <c r="AD2186" s="9"/>
      <c r="AE2186" s="9"/>
      <c r="AF2186" s="9"/>
      <c r="AG2186" s="9"/>
      <c r="AH2186" s="9"/>
    </row>
    <row r="2187" ht="15.75" customHeight="1">
      <c r="A2187" s="177">
        <v>42545.0</v>
      </c>
      <c r="B2187" s="178">
        <v>0.9</v>
      </c>
      <c r="C2187" s="178">
        <v>1.15</v>
      </c>
      <c r="D2187" s="178">
        <v>1.73</v>
      </c>
      <c r="E2187" s="178">
        <v>2.53</v>
      </c>
      <c r="F2187" s="178">
        <v>3.58</v>
      </c>
      <c r="G2187" s="178">
        <v>4.06</v>
      </c>
      <c r="H2187" s="178">
        <v>4.82</v>
      </c>
      <c r="I2187" s="178">
        <v>4.96</v>
      </c>
      <c r="J2187" s="178">
        <v>5.1</v>
      </c>
      <c r="K2187" s="179">
        <f>MAX(0,((T2187*(365/365))-VLOOKUP(A2187,VBMA!$A:$D,4,0))  /  (T2187* (365/365)   ))</f>
        <v>0.1597282703</v>
      </c>
      <c r="L2187" s="180">
        <f t="shared" ref="L2187:S2187" si="2190">(B2187*(1-$K2187) * (365/365))/100</f>
        <v>0.007562445567</v>
      </c>
      <c r="M2187" s="180">
        <f t="shared" si="2190"/>
        <v>0.009663124891</v>
      </c>
      <c r="N2187" s="180">
        <f t="shared" si="2190"/>
        <v>0.01453670092</v>
      </c>
      <c r="O2187" s="180">
        <f t="shared" si="2190"/>
        <v>0.02125887476</v>
      </c>
      <c r="P2187" s="180">
        <f t="shared" si="2190"/>
        <v>0.03008172792</v>
      </c>
      <c r="Q2187" s="180">
        <f t="shared" si="2190"/>
        <v>0.03411503222</v>
      </c>
      <c r="R2187" s="180">
        <f t="shared" si="2190"/>
        <v>0.04050109737</v>
      </c>
      <c r="S2187" s="180">
        <f t="shared" si="2190"/>
        <v>0.04167747779</v>
      </c>
      <c r="T2187" s="181">
        <f t="shared" si="3"/>
        <v>5.103111111</v>
      </c>
      <c r="U2187" s="182">
        <f t="shared" si="4"/>
        <v>42728</v>
      </c>
      <c r="V2187" s="182">
        <f t="shared" si="5"/>
        <v>42818</v>
      </c>
      <c r="W2187" s="182">
        <f t="shared" si="6"/>
        <v>42910</v>
      </c>
      <c r="X2187" s="181">
        <f t="shared" si="7"/>
        <v>183</v>
      </c>
      <c r="Y2187" s="181">
        <f t="shared" si="8"/>
        <v>273</v>
      </c>
      <c r="Z2187" s="181">
        <f t="shared" si="9"/>
        <v>365</v>
      </c>
      <c r="AA2187" s="155"/>
      <c r="AB2187" s="9"/>
      <c r="AC2187" s="9"/>
      <c r="AD2187" s="9"/>
      <c r="AE2187" s="9"/>
      <c r="AF2187" s="9"/>
      <c r="AG2187" s="9"/>
      <c r="AH2187" s="9"/>
    </row>
    <row r="2188" ht="15.75" customHeight="1">
      <c r="A2188" s="177">
        <v>42544.0</v>
      </c>
      <c r="B2188" s="178">
        <v>1.14</v>
      </c>
      <c r="C2188" s="178">
        <v>1.4</v>
      </c>
      <c r="D2188" s="178">
        <v>1.96</v>
      </c>
      <c r="E2188" s="178">
        <v>2.72</v>
      </c>
      <c r="F2188" s="178">
        <v>3.66</v>
      </c>
      <c r="G2188" s="178">
        <v>4.08</v>
      </c>
      <c r="H2188" s="178">
        <v>4.83</v>
      </c>
      <c r="I2188" s="178">
        <v>4.95</v>
      </c>
      <c r="J2188" s="178">
        <v>5.13</v>
      </c>
      <c r="K2188" s="179">
        <f>MAX(0,((T2188*(365/365))-VLOOKUP(A2188,VBMA!$A:$D,4,0))  /  (T2188* (365/365)   ))</f>
        <v>0.1596136155</v>
      </c>
      <c r="L2188" s="180">
        <f t="shared" ref="L2188:S2188" si="2191">(B2188*(1-$K2188) * (365/365))/100</f>
        <v>0.009580404784</v>
      </c>
      <c r="M2188" s="180">
        <f t="shared" si="2191"/>
        <v>0.01176540938</v>
      </c>
      <c r="N2188" s="180">
        <f t="shared" si="2191"/>
        <v>0.01647157314</v>
      </c>
      <c r="O2188" s="180">
        <f t="shared" si="2191"/>
        <v>0.02285850966</v>
      </c>
      <c r="P2188" s="180">
        <f t="shared" si="2191"/>
        <v>0.03075814167</v>
      </c>
      <c r="Q2188" s="180">
        <f t="shared" si="2191"/>
        <v>0.03428776449</v>
      </c>
      <c r="R2188" s="180">
        <f t="shared" si="2191"/>
        <v>0.04059066237</v>
      </c>
      <c r="S2188" s="180">
        <f t="shared" si="2191"/>
        <v>0.04159912603</v>
      </c>
      <c r="T2188" s="181">
        <f t="shared" si="3"/>
        <v>5.072666667</v>
      </c>
      <c r="U2188" s="182">
        <f t="shared" si="4"/>
        <v>42727</v>
      </c>
      <c r="V2188" s="182">
        <f t="shared" si="5"/>
        <v>42817</v>
      </c>
      <c r="W2188" s="182">
        <f t="shared" si="6"/>
        <v>42909</v>
      </c>
      <c r="X2188" s="181">
        <f t="shared" si="7"/>
        <v>183</v>
      </c>
      <c r="Y2188" s="181">
        <f t="shared" si="8"/>
        <v>273</v>
      </c>
      <c r="Z2188" s="181">
        <f t="shared" si="9"/>
        <v>365</v>
      </c>
      <c r="AA2188" s="155"/>
      <c r="AB2188" s="9"/>
      <c r="AC2188" s="9"/>
      <c r="AD2188" s="9"/>
      <c r="AE2188" s="9"/>
      <c r="AF2188" s="9"/>
      <c r="AG2188" s="9"/>
      <c r="AH2188" s="9"/>
    </row>
    <row r="2189" ht="15.75" customHeight="1">
      <c r="A2189" s="177">
        <v>42543.0</v>
      </c>
      <c r="B2189" s="178">
        <v>1.18</v>
      </c>
      <c r="C2189" s="178">
        <v>1.43</v>
      </c>
      <c r="D2189" s="178">
        <v>1.95</v>
      </c>
      <c r="E2189" s="178">
        <v>2.68</v>
      </c>
      <c r="F2189" s="178">
        <v>3.7</v>
      </c>
      <c r="G2189" s="178">
        <v>4.08</v>
      </c>
      <c r="H2189" s="178">
        <v>4.76</v>
      </c>
      <c r="I2189" s="178">
        <v>4.92</v>
      </c>
      <c r="J2189" s="178">
        <v>5.06</v>
      </c>
      <c r="K2189" s="179">
        <f>MAX(0,((T2189*(365/365))-VLOOKUP(A2189,VBMA!$A:$D,4,0))  /  (T2189* (365/365)   ))</f>
        <v>0.1627906977</v>
      </c>
      <c r="L2189" s="180">
        <f t="shared" ref="L2189:S2189" si="2192">(B2189*(1-$K2189) * (365/365))/100</f>
        <v>0.009879069767</v>
      </c>
      <c r="M2189" s="180">
        <f t="shared" si="2192"/>
        <v>0.01197209302</v>
      </c>
      <c r="N2189" s="180">
        <f t="shared" si="2192"/>
        <v>0.0163255814</v>
      </c>
      <c r="O2189" s="180">
        <f t="shared" si="2192"/>
        <v>0.0224372093</v>
      </c>
      <c r="P2189" s="180">
        <f t="shared" si="2192"/>
        <v>0.03097674419</v>
      </c>
      <c r="Q2189" s="180">
        <f t="shared" si="2192"/>
        <v>0.03415813953</v>
      </c>
      <c r="R2189" s="180">
        <f t="shared" si="2192"/>
        <v>0.03985116279</v>
      </c>
      <c r="S2189" s="180">
        <f t="shared" si="2192"/>
        <v>0.04119069767</v>
      </c>
      <c r="T2189" s="181">
        <f t="shared" si="3"/>
        <v>5.083555556</v>
      </c>
      <c r="U2189" s="182">
        <f t="shared" si="4"/>
        <v>42726</v>
      </c>
      <c r="V2189" s="182">
        <f t="shared" si="5"/>
        <v>42816</v>
      </c>
      <c r="W2189" s="182">
        <f t="shared" si="6"/>
        <v>42908</v>
      </c>
      <c r="X2189" s="181">
        <f t="shared" si="7"/>
        <v>183</v>
      </c>
      <c r="Y2189" s="181">
        <f t="shared" si="8"/>
        <v>273</v>
      </c>
      <c r="Z2189" s="181">
        <f t="shared" si="9"/>
        <v>365</v>
      </c>
      <c r="AA2189" s="155"/>
      <c r="AB2189" s="9"/>
      <c r="AC2189" s="9"/>
      <c r="AD2189" s="9"/>
      <c r="AE2189" s="9"/>
      <c r="AF2189" s="9"/>
      <c r="AG2189" s="9"/>
      <c r="AH2189" s="9"/>
    </row>
    <row r="2190" ht="15.75" customHeight="1">
      <c r="A2190" s="177">
        <v>42542.0</v>
      </c>
      <c r="B2190" s="178">
        <v>1.2</v>
      </c>
      <c r="C2190" s="178">
        <v>1.53</v>
      </c>
      <c r="D2190" s="178">
        <v>1.98</v>
      </c>
      <c r="E2190" s="178">
        <v>2.7</v>
      </c>
      <c r="F2190" s="178">
        <v>3.73</v>
      </c>
      <c r="G2190" s="178">
        <v>4.1</v>
      </c>
      <c r="H2190" s="178">
        <v>4.76</v>
      </c>
      <c r="I2190" s="178">
        <v>4.92</v>
      </c>
      <c r="J2190" s="178">
        <v>5.06</v>
      </c>
      <c r="K2190" s="179">
        <f>MAX(0,((T2190*(365/365))-VLOOKUP(A2190,VBMA!$A:$D,4,0))  /  (T2190* (365/365)   ))</f>
        <v>0.1633808358</v>
      </c>
      <c r="L2190" s="180">
        <f t="shared" ref="L2190:S2190" si="2193">(B2190*(1-$K2190) * (365/365))/100</f>
        <v>0.01003942997</v>
      </c>
      <c r="M2190" s="180">
        <f t="shared" si="2193"/>
        <v>0.01280027321</v>
      </c>
      <c r="N2190" s="180">
        <f t="shared" si="2193"/>
        <v>0.01656505945</v>
      </c>
      <c r="O2190" s="180">
        <f t="shared" si="2193"/>
        <v>0.02258871743</v>
      </c>
      <c r="P2190" s="180">
        <f t="shared" si="2193"/>
        <v>0.03120589482</v>
      </c>
      <c r="Q2190" s="180">
        <f t="shared" si="2193"/>
        <v>0.03430138573</v>
      </c>
      <c r="R2190" s="180">
        <f t="shared" si="2193"/>
        <v>0.03982307222</v>
      </c>
      <c r="S2190" s="180">
        <f t="shared" si="2193"/>
        <v>0.04116166288</v>
      </c>
      <c r="T2190" s="181">
        <f t="shared" si="3"/>
        <v>5.083555556</v>
      </c>
      <c r="U2190" s="182">
        <f t="shared" si="4"/>
        <v>42725</v>
      </c>
      <c r="V2190" s="182">
        <f t="shared" si="5"/>
        <v>42815</v>
      </c>
      <c r="W2190" s="182">
        <f t="shared" si="6"/>
        <v>42907</v>
      </c>
      <c r="X2190" s="181">
        <f t="shared" si="7"/>
        <v>183</v>
      </c>
      <c r="Y2190" s="181">
        <f t="shared" si="8"/>
        <v>273</v>
      </c>
      <c r="Z2190" s="181">
        <f t="shared" si="9"/>
        <v>365</v>
      </c>
      <c r="AA2190" s="155"/>
      <c r="AB2190" s="9"/>
      <c r="AC2190" s="9"/>
      <c r="AD2190" s="9"/>
      <c r="AE2190" s="9"/>
      <c r="AF2190" s="9"/>
      <c r="AG2190" s="9"/>
      <c r="AH2190" s="9"/>
    </row>
    <row r="2191" ht="15.75" customHeight="1">
      <c r="A2191" s="177">
        <v>42541.0</v>
      </c>
      <c r="B2191" s="178">
        <v>1.26</v>
      </c>
      <c r="C2191" s="178">
        <v>1.52</v>
      </c>
      <c r="D2191" s="178">
        <v>1.98</v>
      </c>
      <c r="E2191" s="178">
        <v>2.7</v>
      </c>
      <c r="F2191" s="178">
        <v>3.7</v>
      </c>
      <c r="G2191" s="178">
        <v>4.15</v>
      </c>
      <c r="H2191" s="178">
        <v>4.68</v>
      </c>
      <c r="I2191" s="178">
        <v>4.98</v>
      </c>
      <c r="J2191" s="178">
        <v>5.03</v>
      </c>
      <c r="K2191" s="179">
        <f>MAX(0,((T2191*(365/365))-VLOOKUP(A2191,VBMA!$A:$D,4,0))  /  (T2191* (365/365)   ))</f>
        <v>0.1938209332</v>
      </c>
      <c r="L2191" s="180">
        <f t="shared" ref="L2191:S2191" si="2194">(B2191*(1-$K2191) * (365/365))/100</f>
        <v>0.01015785624</v>
      </c>
      <c r="M2191" s="180">
        <f t="shared" si="2194"/>
        <v>0.01225392182</v>
      </c>
      <c r="N2191" s="180">
        <f t="shared" si="2194"/>
        <v>0.01596234552</v>
      </c>
      <c r="O2191" s="180">
        <f t="shared" si="2194"/>
        <v>0.0217668348</v>
      </c>
      <c r="P2191" s="180">
        <f t="shared" si="2194"/>
        <v>0.02982862547</v>
      </c>
      <c r="Q2191" s="180">
        <f t="shared" si="2194"/>
        <v>0.03345643127</v>
      </c>
      <c r="R2191" s="180">
        <f t="shared" si="2194"/>
        <v>0.03772918033</v>
      </c>
      <c r="S2191" s="180">
        <f t="shared" si="2194"/>
        <v>0.04014771753</v>
      </c>
      <c r="T2191" s="181">
        <f t="shared" si="3"/>
        <v>5.286666667</v>
      </c>
      <c r="U2191" s="182">
        <f t="shared" si="4"/>
        <v>42724</v>
      </c>
      <c r="V2191" s="182">
        <f t="shared" si="5"/>
        <v>42814</v>
      </c>
      <c r="W2191" s="182">
        <f t="shared" si="6"/>
        <v>42906</v>
      </c>
      <c r="X2191" s="181">
        <f t="shared" si="7"/>
        <v>183</v>
      </c>
      <c r="Y2191" s="181">
        <f t="shared" si="8"/>
        <v>273</v>
      </c>
      <c r="Z2191" s="181">
        <f t="shared" si="9"/>
        <v>365</v>
      </c>
      <c r="AA2191" s="155"/>
      <c r="AB2191" s="9"/>
      <c r="AC2191" s="9"/>
      <c r="AD2191" s="9"/>
      <c r="AE2191" s="9"/>
      <c r="AF2191" s="9"/>
      <c r="AG2191" s="9"/>
      <c r="AH2191" s="9"/>
    </row>
    <row r="2192" ht="15.75" customHeight="1">
      <c r="A2192" s="177">
        <v>42538.0</v>
      </c>
      <c r="B2192" s="178">
        <v>1.1</v>
      </c>
      <c r="C2192" s="178">
        <v>1.43</v>
      </c>
      <c r="D2192" s="178">
        <v>1.93</v>
      </c>
      <c r="E2192" s="178">
        <v>2.68</v>
      </c>
      <c r="F2192" s="178">
        <v>3.73</v>
      </c>
      <c r="G2192" s="178">
        <v>4.1</v>
      </c>
      <c r="H2192" s="178">
        <v>4.74</v>
      </c>
      <c r="I2192" s="178">
        <v>4.92</v>
      </c>
      <c r="J2192" s="178">
        <v>5.02</v>
      </c>
      <c r="K2192" s="179">
        <f>MAX(0,((T2192*(365/365))-VLOOKUP(A2192,VBMA!$A:$D,4,0))  /  (T2192* (365/365)   ))</f>
        <v>0.1585031348</v>
      </c>
      <c r="L2192" s="180">
        <f t="shared" ref="L2192:S2192" si="2195">(B2192*(1-$K2192) * (365/365))/100</f>
        <v>0.009256465517</v>
      </c>
      <c r="M2192" s="180">
        <f t="shared" si="2195"/>
        <v>0.01203340517</v>
      </c>
      <c r="N2192" s="180">
        <f t="shared" si="2195"/>
        <v>0.0162408895</v>
      </c>
      <c r="O2192" s="180">
        <f t="shared" si="2195"/>
        <v>0.02255211599</v>
      </c>
      <c r="P2192" s="180">
        <f t="shared" si="2195"/>
        <v>0.03138783307</v>
      </c>
      <c r="Q2192" s="180">
        <f t="shared" si="2195"/>
        <v>0.03450137147</v>
      </c>
      <c r="R2192" s="180">
        <f t="shared" si="2195"/>
        <v>0.03988695141</v>
      </c>
      <c r="S2192" s="180">
        <f t="shared" si="2195"/>
        <v>0.04140164577</v>
      </c>
      <c r="T2192" s="181">
        <f t="shared" si="3"/>
        <v>5.104</v>
      </c>
      <c r="U2192" s="182">
        <f t="shared" si="4"/>
        <v>42721</v>
      </c>
      <c r="V2192" s="182">
        <f t="shared" si="5"/>
        <v>42811</v>
      </c>
      <c r="W2192" s="182">
        <f t="shared" si="6"/>
        <v>42903</v>
      </c>
      <c r="X2192" s="181">
        <f t="shared" si="7"/>
        <v>183</v>
      </c>
      <c r="Y2192" s="181">
        <f t="shared" si="8"/>
        <v>273</v>
      </c>
      <c r="Z2192" s="181">
        <f t="shared" si="9"/>
        <v>365</v>
      </c>
      <c r="AA2192" s="155"/>
      <c r="AB2192" s="9"/>
      <c r="AC2192" s="9"/>
      <c r="AD2192" s="9"/>
      <c r="AE2192" s="9"/>
      <c r="AF2192" s="9"/>
      <c r="AG2192" s="9"/>
      <c r="AH2192" s="9"/>
    </row>
    <row r="2193" ht="15.75" customHeight="1">
      <c r="A2193" s="177">
        <v>42537.0</v>
      </c>
      <c r="B2193" s="178">
        <v>1.25</v>
      </c>
      <c r="C2193" s="178">
        <v>1.58</v>
      </c>
      <c r="D2193" s="178">
        <v>2.03</v>
      </c>
      <c r="E2193" s="178">
        <v>3.03</v>
      </c>
      <c r="F2193" s="178">
        <v>3.85</v>
      </c>
      <c r="G2193" s="178">
        <v>4.26</v>
      </c>
      <c r="H2193" s="178">
        <v>4.8</v>
      </c>
      <c r="I2193" s="178">
        <v>4.94</v>
      </c>
      <c r="J2193" s="178">
        <v>5.08</v>
      </c>
      <c r="K2193" s="179">
        <f>MAX(0,((T2193*(365/365))-VLOOKUP(A2193,VBMA!$A:$D,4,0))  /  (T2193* (365/365)   ))</f>
        <v>0.1540613797</v>
      </c>
      <c r="L2193" s="180">
        <f t="shared" ref="L2193:S2193" si="2196">(B2193*(1-$K2193) * (365/365))/100</f>
        <v>0.01057423275</v>
      </c>
      <c r="M2193" s="180">
        <f t="shared" si="2196"/>
        <v>0.0133658302</v>
      </c>
      <c r="N2193" s="180">
        <f t="shared" si="2196"/>
        <v>0.01717255399</v>
      </c>
      <c r="O2193" s="180">
        <f t="shared" si="2196"/>
        <v>0.02563194019</v>
      </c>
      <c r="P2193" s="180">
        <f t="shared" si="2196"/>
        <v>0.03256863688</v>
      </c>
      <c r="Q2193" s="180">
        <f t="shared" si="2196"/>
        <v>0.03603698522</v>
      </c>
      <c r="R2193" s="180">
        <f t="shared" si="2196"/>
        <v>0.04060505377</v>
      </c>
      <c r="S2193" s="180">
        <f t="shared" si="2196"/>
        <v>0.04178936784</v>
      </c>
      <c r="T2193" s="181">
        <f t="shared" si="3"/>
        <v>5.083111111</v>
      </c>
      <c r="U2193" s="182">
        <f t="shared" si="4"/>
        <v>42720</v>
      </c>
      <c r="V2193" s="182">
        <f t="shared" si="5"/>
        <v>42810</v>
      </c>
      <c r="W2193" s="182">
        <f t="shared" si="6"/>
        <v>42902</v>
      </c>
      <c r="X2193" s="181">
        <f t="shared" si="7"/>
        <v>183</v>
      </c>
      <c r="Y2193" s="181">
        <f t="shared" si="8"/>
        <v>273</v>
      </c>
      <c r="Z2193" s="181">
        <f t="shared" si="9"/>
        <v>365</v>
      </c>
      <c r="AA2193" s="155"/>
      <c r="AB2193" s="9"/>
      <c r="AC2193" s="9"/>
      <c r="AD2193" s="9"/>
      <c r="AE2193" s="9"/>
      <c r="AF2193" s="9"/>
      <c r="AG2193" s="9"/>
      <c r="AH2193" s="9"/>
    </row>
    <row r="2194" ht="15.75" customHeight="1">
      <c r="A2194" s="177">
        <v>42536.0</v>
      </c>
      <c r="B2194" s="178">
        <v>1.4</v>
      </c>
      <c r="C2194" s="178">
        <v>1.66</v>
      </c>
      <c r="D2194" s="178">
        <v>2.18</v>
      </c>
      <c r="E2194" s="178">
        <v>2.96</v>
      </c>
      <c r="F2194" s="178">
        <v>3.82</v>
      </c>
      <c r="G2194" s="178">
        <v>4.2</v>
      </c>
      <c r="H2194" s="178">
        <v>4.68</v>
      </c>
      <c r="I2194" s="178">
        <v>4.93</v>
      </c>
      <c r="J2194" s="178">
        <v>5.05</v>
      </c>
      <c r="K2194" s="179">
        <f>MAX(0,((T2194*(365/365))-VLOOKUP(A2194,VBMA!$A:$D,4,0))  /  (T2194* (365/365)   ))</f>
        <v>0.1738590101</v>
      </c>
      <c r="L2194" s="180">
        <f t="shared" ref="L2194:S2194" si="2197">(B2194*(1-$K2194) * (365/365))/100</f>
        <v>0.01156597386</v>
      </c>
      <c r="M2194" s="180">
        <f t="shared" si="2197"/>
        <v>0.01371394043</v>
      </c>
      <c r="N2194" s="180">
        <f t="shared" si="2197"/>
        <v>0.01800987358</v>
      </c>
      <c r="O2194" s="180">
        <f t="shared" si="2197"/>
        <v>0.0244537733</v>
      </c>
      <c r="P2194" s="180">
        <f t="shared" si="2197"/>
        <v>0.03155858582</v>
      </c>
      <c r="Q2194" s="180">
        <f t="shared" si="2197"/>
        <v>0.03469792158</v>
      </c>
      <c r="R2194" s="180">
        <f t="shared" si="2197"/>
        <v>0.03866339833</v>
      </c>
      <c r="S2194" s="180">
        <f t="shared" si="2197"/>
        <v>0.0407287508</v>
      </c>
      <c r="T2194" s="181">
        <f t="shared" si="3"/>
        <v>5.185555556</v>
      </c>
      <c r="U2194" s="182">
        <f t="shared" si="4"/>
        <v>42719</v>
      </c>
      <c r="V2194" s="182">
        <f t="shared" si="5"/>
        <v>42809</v>
      </c>
      <c r="W2194" s="182">
        <f t="shared" si="6"/>
        <v>42901</v>
      </c>
      <c r="X2194" s="181">
        <f t="shared" si="7"/>
        <v>183</v>
      </c>
      <c r="Y2194" s="181">
        <f t="shared" si="8"/>
        <v>273</v>
      </c>
      <c r="Z2194" s="181">
        <f t="shared" si="9"/>
        <v>365</v>
      </c>
      <c r="AA2194" s="155"/>
      <c r="AB2194" s="9"/>
      <c r="AC2194" s="9"/>
      <c r="AD2194" s="9"/>
      <c r="AE2194" s="9"/>
      <c r="AF2194" s="9"/>
      <c r="AG2194" s="9"/>
      <c r="AH2194" s="9"/>
    </row>
    <row r="2195" ht="15.75" customHeight="1">
      <c r="A2195" s="177">
        <v>42535.0</v>
      </c>
      <c r="B2195" s="178">
        <v>1.45</v>
      </c>
      <c r="C2195" s="178">
        <v>1.78</v>
      </c>
      <c r="D2195" s="178">
        <v>2.23</v>
      </c>
      <c r="E2195" s="178">
        <v>3.18</v>
      </c>
      <c r="F2195" s="178">
        <v>3.92</v>
      </c>
      <c r="G2195" s="178">
        <v>4.32</v>
      </c>
      <c r="H2195" s="178">
        <v>4.9</v>
      </c>
      <c r="I2195" s="178">
        <v>5.02</v>
      </c>
      <c r="J2195" s="178">
        <v>5.06</v>
      </c>
      <c r="K2195" s="179">
        <f>MAX(0,((T2195*(365/365))-VLOOKUP(A2195,VBMA!$A:$D,4,0))  /  (T2195* (365/365)   ))</f>
        <v>0.1656079855</v>
      </c>
      <c r="L2195" s="180">
        <f t="shared" ref="L2195:S2195" si="2198">(B2195*(1-$K2195) * (365/365))/100</f>
        <v>0.01209868421</v>
      </c>
      <c r="M2195" s="180">
        <f t="shared" si="2198"/>
        <v>0.01485217786</v>
      </c>
      <c r="N2195" s="180">
        <f t="shared" si="2198"/>
        <v>0.01860694192</v>
      </c>
      <c r="O2195" s="180">
        <f t="shared" si="2198"/>
        <v>0.02653366606</v>
      </c>
      <c r="P2195" s="180">
        <f t="shared" si="2198"/>
        <v>0.03270816697</v>
      </c>
      <c r="Q2195" s="180">
        <f t="shared" si="2198"/>
        <v>0.03604573503</v>
      </c>
      <c r="R2195" s="180">
        <f t="shared" si="2198"/>
        <v>0.04088520871</v>
      </c>
      <c r="S2195" s="180">
        <f t="shared" si="2198"/>
        <v>0.04188647913</v>
      </c>
      <c r="T2195" s="181">
        <f t="shared" si="3"/>
        <v>5.142666667</v>
      </c>
      <c r="U2195" s="182">
        <f t="shared" si="4"/>
        <v>42718</v>
      </c>
      <c r="V2195" s="182">
        <f t="shared" si="5"/>
        <v>42808</v>
      </c>
      <c r="W2195" s="182">
        <f t="shared" si="6"/>
        <v>42900</v>
      </c>
      <c r="X2195" s="181">
        <f t="shared" si="7"/>
        <v>183</v>
      </c>
      <c r="Y2195" s="181">
        <f t="shared" si="8"/>
        <v>273</v>
      </c>
      <c r="Z2195" s="181">
        <f t="shared" si="9"/>
        <v>365</v>
      </c>
      <c r="AA2195" s="155"/>
      <c r="AB2195" s="9"/>
      <c r="AC2195" s="9"/>
      <c r="AD2195" s="9"/>
      <c r="AE2195" s="9"/>
      <c r="AF2195" s="9"/>
      <c r="AG2195" s="9"/>
      <c r="AH2195" s="9"/>
    </row>
    <row r="2196" ht="15.75" customHeight="1">
      <c r="A2196" s="177">
        <v>42534.0</v>
      </c>
      <c r="B2196" s="178">
        <v>1.62</v>
      </c>
      <c r="C2196" s="178">
        <v>1.86</v>
      </c>
      <c r="D2196" s="178">
        <v>2.32</v>
      </c>
      <c r="E2196" s="178">
        <v>3.24</v>
      </c>
      <c r="F2196" s="178">
        <v>3.98</v>
      </c>
      <c r="G2196" s="178">
        <v>4.33</v>
      </c>
      <c r="H2196" s="178">
        <v>4.88</v>
      </c>
      <c r="I2196" s="178">
        <v>5.05</v>
      </c>
      <c r="J2196" s="178">
        <v>5.08</v>
      </c>
      <c r="K2196" s="179">
        <f>MAX(0,((T2196*(365/365))-VLOOKUP(A2196,VBMA!$A:$D,4,0))  /  (T2196* (365/365)   ))</f>
        <v>0.1799038584</v>
      </c>
      <c r="L2196" s="180">
        <f t="shared" ref="L2196:S2196" si="2199">(B2196*(1-$K2196) * (365/365))/100</f>
        <v>0.01328555749</v>
      </c>
      <c r="M2196" s="180">
        <f t="shared" si="2199"/>
        <v>0.01525378823</v>
      </c>
      <c r="N2196" s="180">
        <f t="shared" si="2199"/>
        <v>0.01902623048</v>
      </c>
      <c r="O2196" s="180">
        <f t="shared" si="2199"/>
        <v>0.02657111499</v>
      </c>
      <c r="P2196" s="180">
        <f t="shared" si="2199"/>
        <v>0.03263982643</v>
      </c>
      <c r="Q2196" s="180">
        <f t="shared" si="2199"/>
        <v>0.03551016293</v>
      </c>
      <c r="R2196" s="180">
        <f t="shared" si="2199"/>
        <v>0.04002069171</v>
      </c>
      <c r="S2196" s="180">
        <f t="shared" si="2199"/>
        <v>0.04141485515</v>
      </c>
      <c r="T2196" s="181">
        <f t="shared" si="3"/>
        <v>5.223777778</v>
      </c>
      <c r="U2196" s="182">
        <f t="shared" si="4"/>
        <v>42717</v>
      </c>
      <c r="V2196" s="182">
        <f t="shared" si="5"/>
        <v>42807</v>
      </c>
      <c r="W2196" s="182">
        <f t="shared" si="6"/>
        <v>42899</v>
      </c>
      <c r="X2196" s="181">
        <f t="shared" si="7"/>
        <v>183</v>
      </c>
      <c r="Y2196" s="181">
        <f t="shared" si="8"/>
        <v>273</v>
      </c>
      <c r="Z2196" s="181">
        <f t="shared" si="9"/>
        <v>365</v>
      </c>
      <c r="AA2196" s="155"/>
      <c r="AB2196" s="9"/>
      <c r="AC2196" s="9"/>
      <c r="AD2196" s="9"/>
      <c r="AE2196" s="9"/>
      <c r="AF2196" s="9"/>
      <c r="AG2196" s="9"/>
      <c r="AH2196" s="9"/>
    </row>
    <row r="2197" ht="15.75" customHeight="1">
      <c r="A2197" s="177">
        <v>42531.0</v>
      </c>
      <c r="B2197" s="178">
        <v>1.5</v>
      </c>
      <c r="C2197" s="178">
        <v>1.74</v>
      </c>
      <c r="D2197" s="178">
        <v>2.32</v>
      </c>
      <c r="E2197" s="178">
        <v>3.22</v>
      </c>
      <c r="F2197" s="178">
        <v>3.96</v>
      </c>
      <c r="G2197" s="178">
        <v>4.25</v>
      </c>
      <c r="H2197" s="178">
        <v>4.78</v>
      </c>
      <c r="I2197" s="178">
        <v>4.98</v>
      </c>
      <c r="J2197" s="178">
        <v>5.03</v>
      </c>
      <c r="K2197" s="179">
        <f>MAX(0,((T2197*(365/365))-VLOOKUP(A2197,VBMA!$A:$D,4,0))  /  (T2197* (365/365)   ))</f>
        <v>0.1694384912</v>
      </c>
      <c r="L2197" s="180">
        <f t="shared" ref="L2197:S2197" si="2200">(B2197*(1-$K2197) * (365/365))/100</f>
        <v>0.01245842263</v>
      </c>
      <c r="M2197" s="180">
        <f t="shared" si="2200"/>
        <v>0.01445177025</v>
      </c>
      <c r="N2197" s="180">
        <f t="shared" si="2200"/>
        <v>0.019269027</v>
      </c>
      <c r="O2197" s="180">
        <f t="shared" si="2200"/>
        <v>0.02674408058</v>
      </c>
      <c r="P2197" s="180">
        <f t="shared" si="2200"/>
        <v>0.03289023575</v>
      </c>
      <c r="Q2197" s="180">
        <f t="shared" si="2200"/>
        <v>0.03529886412</v>
      </c>
      <c r="R2197" s="180">
        <f t="shared" si="2200"/>
        <v>0.03970084012</v>
      </c>
      <c r="S2197" s="180">
        <f t="shared" si="2200"/>
        <v>0.04136196314</v>
      </c>
      <c r="T2197" s="181">
        <f t="shared" si="3"/>
        <v>5.184444444</v>
      </c>
      <c r="U2197" s="182">
        <f t="shared" si="4"/>
        <v>42714</v>
      </c>
      <c r="V2197" s="182">
        <f t="shared" si="5"/>
        <v>42804</v>
      </c>
      <c r="W2197" s="182">
        <f t="shared" si="6"/>
        <v>42896</v>
      </c>
      <c r="X2197" s="181">
        <f t="shared" si="7"/>
        <v>183</v>
      </c>
      <c r="Y2197" s="181">
        <f t="shared" si="8"/>
        <v>273</v>
      </c>
      <c r="Z2197" s="181">
        <f t="shared" si="9"/>
        <v>365</v>
      </c>
      <c r="AA2197" s="155"/>
      <c r="AB2197" s="9"/>
      <c r="AC2197" s="9"/>
      <c r="AD2197" s="9"/>
      <c r="AE2197" s="9"/>
      <c r="AF2197" s="9"/>
      <c r="AG2197" s="9"/>
      <c r="AH2197" s="9"/>
    </row>
    <row r="2198" ht="15.75" customHeight="1">
      <c r="A2198" s="177">
        <v>42530.0</v>
      </c>
      <c r="B2198" s="178">
        <v>1.1</v>
      </c>
      <c r="C2198" s="178">
        <v>1.4</v>
      </c>
      <c r="D2198" s="178">
        <v>2.08</v>
      </c>
      <c r="E2198" s="178">
        <v>3.14</v>
      </c>
      <c r="F2198" s="178">
        <v>4.0</v>
      </c>
      <c r="G2198" s="178">
        <v>4.28</v>
      </c>
      <c r="H2198" s="178">
        <v>4.83</v>
      </c>
      <c r="I2198" s="178">
        <v>5.03</v>
      </c>
      <c r="J2198" s="178">
        <v>5.05</v>
      </c>
      <c r="K2198" s="179">
        <f>MAX(0,((T2198*(365/365))-VLOOKUP(A2198,VBMA!$A:$D,4,0))  /  (T2198* (365/365)   ))</f>
        <v>0.1733602208</v>
      </c>
      <c r="L2198" s="180">
        <f t="shared" ref="L2198:S2198" si="2201">(B2198*(1-$K2198) * (365/365))/100</f>
        <v>0.009093037572</v>
      </c>
      <c r="M2198" s="180">
        <f t="shared" si="2201"/>
        <v>0.01157295691</v>
      </c>
      <c r="N2198" s="180">
        <f t="shared" si="2201"/>
        <v>0.01719410741</v>
      </c>
      <c r="O2198" s="180">
        <f t="shared" si="2201"/>
        <v>0.02595648907</v>
      </c>
      <c r="P2198" s="180">
        <f t="shared" si="2201"/>
        <v>0.03306559117</v>
      </c>
      <c r="Q2198" s="180">
        <f t="shared" si="2201"/>
        <v>0.03538018255</v>
      </c>
      <c r="R2198" s="180">
        <f t="shared" si="2201"/>
        <v>0.03992670134</v>
      </c>
      <c r="S2198" s="180">
        <f t="shared" si="2201"/>
        <v>0.0415799809</v>
      </c>
      <c r="T2198" s="181">
        <f t="shared" si="3"/>
        <v>5.234444444</v>
      </c>
      <c r="U2198" s="182">
        <f t="shared" si="4"/>
        <v>42713</v>
      </c>
      <c r="V2198" s="182">
        <f t="shared" si="5"/>
        <v>42803</v>
      </c>
      <c r="W2198" s="182">
        <f t="shared" si="6"/>
        <v>42895</v>
      </c>
      <c r="X2198" s="181">
        <f t="shared" si="7"/>
        <v>183</v>
      </c>
      <c r="Y2198" s="181">
        <f t="shared" si="8"/>
        <v>273</v>
      </c>
      <c r="Z2198" s="181">
        <f t="shared" si="9"/>
        <v>365</v>
      </c>
      <c r="AA2198" s="155"/>
      <c r="AB2198" s="9"/>
      <c r="AC2198" s="9"/>
      <c r="AD2198" s="9"/>
      <c r="AE2198" s="9"/>
      <c r="AF2198" s="9"/>
      <c r="AG2198" s="9"/>
      <c r="AH2198" s="9"/>
    </row>
    <row r="2199" ht="15.75" customHeight="1">
      <c r="A2199" s="177">
        <v>42529.0</v>
      </c>
      <c r="B2199" s="178">
        <v>1.48</v>
      </c>
      <c r="C2199" s="178">
        <v>1.84</v>
      </c>
      <c r="D2199" s="178">
        <v>2.42</v>
      </c>
      <c r="E2199" s="178">
        <v>3.46</v>
      </c>
      <c r="F2199" s="178">
        <v>4.04</v>
      </c>
      <c r="G2199" s="178">
        <v>4.35</v>
      </c>
      <c r="H2199" s="178">
        <v>4.85</v>
      </c>
      <c r="I2199" s="178">
        <v>5.0</v>
      </c>
      <c r="J2199" s="178">
        <v>5.05</v>
      </c>
      <c r="K2199" s="179">
        <f>MAX(0,((T2199*(365/365))-VLOOKUP(A2199,VBMA!$A:$D,4,0))  /  (T2199* (365/365)   ))</f>
        <v>0.154915912</v>
      </c>
      <c r="L2199" s="180">
        <f t="shared" ref="L2199:S2199" si="2202">(B2199*(1-$K2199) * (365/365))/100</f>
        <v>0.0125072445</v>
      </c>
      <c r="M2199" s="180">
        <f t="shared" si="2202"/>
        <v>0.01554954722</v>
      </c>
      <c r="N2199" s="180">
        <f t="shared" si="2202"/>
        <v>0.02045103493</v>
      </c>
      <c r="O2199" s="180">
        <f t="shared" si="2202"/>
        <v>0.02923990944</v>
      </c>
      <c r="P2199" s="180">
        <f t="shared" si="2202"/>
        <v>0.03414139715</v>
      </c>
      <c r="Q2199" s="180">
        <f t="shared" si="2202"/>
        <v>0.03676115783</v>
      </c>
      <c r="R2199" s="180">
        <f t="shared" si="2202"/>
        <v>0.04098657827</v>
      </c>
      <c r="S2199" s="180">
        <f t="shared" si="2202"/>
        <v>0.0422542044</v>
      </c>
      <c r="T2199" s="181">
        <f t="shared" si="3"/>
        <v>5.153333333</v>
      </c>
      <c r="U2199" s="182">
        <f t="shared" si="4"/>
        <v>42712</v>
      </c>
      <c r="V2199" s="182">
        <f t="shared" si="5"/>
        <v>42802</v>
      </c>
      <c r="W2199" s="182">
        <f t="shared" si="6"/>
        <v>42894</v>
      </c>
      <c r="X2199" s="181">
        <f t="shared" si="7"/>
        <v>183</v>
      </c>
      <c r="Y2199" s="181">
        <f t="shared" si="8"/>
        <v>273</v>
      </c>
      <c r="Z2199" s="181">
        <f t="shared" si="9"/>
        <v>365</v>
      </c>
      <c r="AA2199" s="155"/>
      <c r="AB2199" s="9"/>
      <c r="AC2199" s="9"/>
      <c r="AD2199" s="9"/>
      <c r="AE2199" s="9"/>
      <c r="AF2199" s="9"/>
      <c r="AG2199" s="9"/>
      <c r="AH2199" s="9"/>
    </row>
    <row r="2200" ht="15.75" customHeight="1">
      <c r="A2200" s="177">
        <v>42528.0</v>
      </c>
      <c r="B2200" s="178">
        <v>1.95</v>
      </c>
      <c r="C2200" s="178">
        <v>2.33</v>
      </c>
      <c r="D2200" s="178">
        <v>2.83</v>
      </c>
      <c r="E2200" s="178">
        <v>3.53</v>
      </c>
      <c r="F2200" s="178">
        <v>4.08</v>
      </c>
      <c r="G2200" s="178">
        <v>4.54</v>
      </c>
      <c r="H2200" s="178">
        <v>4.92</v>
      </c>
      <c r="I2200" s="178">
        <v>5.04</v>
      </c>
      <c r="J2200" s="178">
        <v>5.12</v>
      </c>
      <c r="K2200" s="179">
        <f>MAX(0,((T2200*(365/365))-VLOOKUP(A2200,VBMA!$A:$D,4,0))  /  (T2200* (365/365)   ))</f>
        <v>0.1448217975</v>
      </c>
      <c r="L2200" s="180">
        <f t="shared" ref="L2200:S2200" si="2203">(B2200*(1-$K2200) * (365/365))/100</f>
        <v>0.01667597495</v>
      </c>
      <c r="M2200" s="180">
        <f t="shared" si="2203"/>
        <v>0.01992565212</v>
      </c>
      <c r="N2200" s="180">
        <f t="shared" si="2203"/>
        <v>0.02420154313</v>
      </c>
      <c r="O2200" s="180">
        <f t="shared" si="2203"/>
        <v>0.03018779055</v>
      </c>
      <c r="P2200" s="180">
        <f t="shared" si="2203"/>
        <v>0.03489127066</v>
      </c>
      <c r="Q2200" s="180">
        <f t="shared" si="2203"/>
        <v>0.03882509039</v>
      </c>
      <c r="R2200" s="180">
        <f t="shared" si="2203"/>
        <v>0.04207476756</v>
      </c>
      <c r="S2200" s="180">
        <f t="shared" si="2203"/>
        <v>0.0431009814</v>
      </c>
      <c r="T2200" s="181">
        <f t="shared" si="3"/>
        <v>5.162666667</v>
      </c>
      <c r="U2200" s="182">
        <f t="shared" si="4"/>
        <v>42711</v>
      </c>
      <c r="V2200" s="182">
        <f t="shared" si="5"/>
        <v>42801</v>
      </c>
      <c r="W2200" s="182">
        <f t="shared" si="6"/>
        <v>42893</v>
      </c>
      <c r="X2200" s="181">
        <f t="shared" si="7"/>
        <v>183</v>
      </c>
      <c r="Y2200" s="181">
        <f t="shared" si="8"/>
        <v>273</v>
      </c>
      <c r="Z2200" s="181">
        <f t="shared" si="9"/>
        <v>365</v>
      </c>
      <c r="AA2200" s="155"/>
      <c r="AB2200" s="9"/>
      <c r="AC2200" s="9"/>
      <c r="AD2200" s="9"/>
      <c r="AE2200" s="9"/>
      <c r="AF2200" s="9"/>
      <c r="AG2200" s="9"/>
      <c r="AH2200" s="9"/>
    </row>
    <row r="2201" ht="15.75" customHeight="1">
      <c r="A2201" s="177">
        <v>42527.0</v>
      </c>
      <c r="B2201" s="178">
        <v>2.43</v>
      </c>
      <c r="C2201" s="178">
        <v>2.63</v>
      </c>
      <c r="D2201" s="178">
        <v>3.05</v>
      </c>
      <c r="E2201" s="178">
        <v>3.6</v>
      </c>
      <c r="F2201" s="178">
        <v>4.13</v>
      </c>
      <c r="G2201" s="178">
        <v>4.6</v>
      </c>
      <c r="H2201" s="178">
        <v>4.9</v>
      </c>
      <c r="I2201" s="178">
        <v>5.02</v>
      </c>
      <c r="J2201" s="178">
        <v>5.08</v>
      </c>
      <c r="K2201" s="179">
        <f>MAX(0,((T2201*(365/365))-VLOOKUP(A2201,VBMA!$A:$D,4,0))  /  (T2201* (365/365)   ))</f>
        <v>0.132356754</v>
      </c>
      <c r="L2201" s="180">
        <f t="shared" ref="L2201:S2201" si="2204">(B2201*(1-$K2201) * (365/365))/100</f>
        <v>0.02108373088</v>
      </c>
      <c r="M2201" s="180">
        <f t="shared" si="2204"/>
        <v>0.02281901737</v>
      </c>
      <c r="N2201" s="180">
        <f t="shared" si="2204"/>
        <v>0.026463119</v>
      </c>
      <c r="O2201" s="180">
        <f t="shared" si="2204"/>
        <v>0.03123515686</v>
      </c>
      <c r="P2201" s="180">
        <f t="shared" si="2204"/>
        <v>0.03583366606</v>
      </c>
      <c r="Q2201" s="180">
        <f t="shared" si="2204"/>
        <v>0.03991158932</v>
      </c>
      <c r="R2201" s="180">
        <f t="shared" si="2204"/>
        <v>0.04251451906</v>
      </c>
      <c r="S2201" s="180">
        <f t="shared" si="2204"/>
        <v>0.04355569095</v>
      </c>
      <c r="T2201" s="181">
        <f t="shared" si="3"/>
        <v>5.142666667</v>
      </c>
      <c r="U2201" s="182">
        <f t="shared" si="4"/>
        <v>42710</v>
      </c>
      <c r="V2201" s="182">
        <f t="shared" si="5"/>
        <v>42800</v>
      </c>
      <c r="W2201" s="182">
        <f t="shared" si="6"/>
        <v>42892</v>
      </c>
      <c r="X2201" s="181">
        <f t="shared" si="7"/>
        <v>183</v>
      </c>
      <c r="Y2201" s="181">
        <f t="shared" si="8"/>
        <v>273</v>
      </c>
      <c r="Z2201" s="181">
        <f t="shared" si="9"/>
        <v>365</v>
      </c>
      <c r="AA2201" s="155"/>
      <c r="AB2201" s="9"/>
      <c r="AC2201" s="9"/>
      <c r="AD2201" s="9"/>
      <c r="AE2201" s="9"/>
      <c r="AF2201" s="9"/>
      <c r="AG2201" s="9"/>
      <c r="AH2201" s="9"/>
    </row>
    <row r="2202" ht="15.75" customHeight="1">
      <c r="A2202" s="177">
        <v>42524.0</v>
      </c>
      <c r="B2202" s="178">
        <v>2.46</v>
      </c>
      <c r="C2202" s="178">
        <v>2.78</v>
      </c>
      <c r="D2202" s="178">
        <v>3.08</v>
      </c>
      <c r="E2202" s="178">
        <v>3.76</v>
      </c>
      <c r="F2202" s="178">
        <v>4.22</v>
      </c>
      <c r="G2202" s="178">
        <v>4.5</v>
      </c>
      <c r="H2202" s="178">
        <v>4.88</v>
      </c>
      <c r="I2202" s="178">
        <v>5.03</v>
      </c>
      <c r="J2202" s="178">
        <v>5.15</v>
      </c>
      <c r="K2202" s="179">
        <f>MAX(0,((T2202*(365/365))-VLOOKUP(A2202,VBMA!$A:$D,4,0))  /  (T2202* (365/365)   ))</f>
        <v>0.1414790997</v>
      </c>
      <c r="L2202" s="180">
        <f t="shared" ref="L2202:S2202" si="2205">(B2202*(1-$K2202) * (365/365))/100</f>
        <v>0.02111961415</v>
      </c>
      <c r="M2202" s="180">
        <f t="shared" si="2205"/>
        <v>0.02386688103</v>
      </c>
      <c r="N2202" s="180">
        <f t="shared" si="2205"/>
        <v>0.02644244373</v>
      </c>
      <c r="O2202" s="180">
        <f t="shared" si="2205"/>
        <v>0.03228038585</v>
      </c>
      <c r="P2202" s="180">
        <f t="shared" si="2205"/>
        <v>0.03622958199</v>
      </c>
      <c r="Q2202" s="180">
        <f t="shared" si="2205"/>
        <v>0.03863344051</v>
      </c>
      <c r="R2202" s="180">
        <f t="shared" si="2205"/>
        <v>0.04189581994</v>
      </c>
      <c r="S2202" s="180">
        <f t="shared" si="2205"/>
        <v>0.04318360129</v>
      </c>
      <c r="T2202" s="181">
        <f t="shared" si="3"/>
        <v>5.183333333</v>
      </c>
      <c r="U2202" s="182">
        <f t="shared" si="4"/>
        <v>42707</v>
      </c>
      <c r="V2202" s="182">
        <f t="shared" si="5"/>
        <v>42797</v>
      </c>
      <c r="W2202" s="182">
        <f t="shared" si="6"/>
        <v>42889</v>
      </c>
      <c r="X2202" s="181">
        <f t="shared" si="7"/>
        <v>183</v>
      </c>
      <c r="Y2202" s="181">
        <f t="shared" si="8"/>
        <v>273</v>
      </c>
      <c r="Z2202" s="181">
        <f t="shared" si="9"/>
        <v>365</v>
      </c>
      <c r="AA2202" s="155"/>
      <c r="AB2202" s="9"/>
      <c r="AC2202" s="9"/>
      <c r="AD2202" s="9"/>
      <c r="AE2202" s="9"/>
      <c r="AF2202" s="9"/>
      <c r="AG2202" s="9"/>
      <c r="AH2202" s="9"/>
    </row>
    <row r="2203" ht="15.75" customHeight="1">
      <c r="A2203" s="177">
        <v>42523.0</v>
      </c>
      <c r="B2203" s="178">
        <v>2.0</v>
      </c>
      <c r="C2203" s="178">
        <v>2.5</v>
      </c>
      <c r="D2203" s="178">
        <v>2.85</v>
      </c>
      <c r="E2203" s="178">
        <v>3.3</v>
      </c>
      <c r="F2203" s="178">
        <v>4.2</v>
      </c>
      <c r="G2203" s="178">
        <v>4.5</v>
      </c>
      <c r="H2203" s="178">
        <v>4.9</v>
      </c>
      <c r="I2203" s="178">
        <v>5.02</v>
      </c>
      <c r="J2203" s="178">
        <v>5.12</v>
      </c>
      <c r="K2203" s="179">
        <f>MAX(0,((T2203*(365/365))-VLOOKUP(A2203,VBMA!$A:$D,4,0))  /  (T2203* (365/365)   ))</f>
        <v>0.1572465647</v>
      </c>
      <c r="L2203" s="180">
        <f t="shared" ref="L2203:S2203" si="2206">(B2203*(1-$K2203) * (365/365))/100</f>
        <v>0.01685506871</v>
      </c>
      <c r="M2203" s="180">
        <f t="shared" si="2206"/>
        <v>0.02106883588</v>
      </c>
      <c r="N2203" s="180">
        <f t="shared" si="2206"/>
        <v>0.02401847291</v>
      </c>
      <c r="O2203" s="180">
        <f t="shared" si="2206"/>
        <v>0.02781086337</v>
      </c>
      <c r="P2203" s="180">
        <f t="shared" si="2206"/>
        <v>0.03539564428</v>
      </c>
      <c r="Q2203" s="180">
        <f t="shared" si="2206"/>
        <v>0.03792390459</v>
      </c>
      <c r="R2203" s="180">
        <f t="shared" si="2206"/>
        <v>0.04129491833</v>
      </c>
      <c r="S2203" s="180">
        <f t="shared" si="2206"/>
        <v>0.04230622245</v>
      </c>
      <c r="T2203" s="181">
        <f t="shared" si="3"/>
        <v>5.142666667</v>
      </c>
      <c r="U2203" s="182">
        <f t="shared" si="4"/>
        <v>42706</v>
      </c>
      <c r="V2203" s="182">
        <f t="shared" si="5"/>
        <v>42796</v>
      </c>
      <c r="W2203" s="182">
        <f t="shared" si="6"/>
        <v>42888</v>
      </c>
      <c r="X2203" s="181">
        <f t="shared" si="7"/>
        <v>183</v>
      </c>
      <c r="Y2203" s="181">
        <f t="shared" si="8"/>
        <v>273</v>
      </c>
      <c r="Z2203" s="181">
        <f t="shared" si="9"/>
        <v>365</v>
      </c>
      <c r="AA2203" s="155"/>
      <c r="AB2203" s="9"/>
      <c r="AC2203" s="9"/>
      <c r="AD2203" s="9"/>
      <c r="AE2203" s="9"/>
      <c r="AF2203" s="9"/>
      <c r="AG2203" s="9"/>
      <c r="AH2203" s="9"/>
    </row>
    <row r="2204" ht="15.75" customHeight="1">
      <c r="A2204" s="177">
        <v>42522.0</v>
      </c>
      <c r="B2204" s="178">
        <v>1.54</v>
      </c>
      <c r="C2204" s="178">
        <v>1.88</v>
      </c>
      <c r="D2204" s="178">
        <v>2.6</v>
      </c>
      <c r="E2204" s="178">
        <v>3.16</v>
      </c>
      <c r="F2204" s="178">
        <v>4.1</v>
      </c>
      <c r="G2204" s="178">
        <v>4.5</v>
      </c>
      <c r="H2204" s="178">
        <v>4.93</v>
      </c>
      <c r="I2204" s="178">
        <v>5.03</v>
      </c>
      <c r="J2204" s="178">
        <v>5.13</v>
      </c>
      <c r="K2204" s="179">
        <f>MAX(0,((T2204*(365/365))-VLOOKUP(A2204,VBMA!$A:$D,4,0))  /  (T2204* (365/365)   ))</f>
        <v>0.157479974</v>
      </c>
      <c r="L2204" s="180">
        <f t="shared" ref="L2204:S2204" si="2207">(B2204*(1-$K2204) * (365/365))/100</f>
        <v>0.0129748084</v>
      </c>
      <c r="M2204" s="180">
        <f t="shared" si="2207"/>
        <v>0.01583937649</v>
      </c>
      <c r="N2204" s="180">
        <f t="shared" si="2207"/>
        <v>0.02190552068</v>
      </c>
      <c r="O2204" s="180">
        <f t="shared" si="2207"/>
        <v>0.02662363282</v>
      </c>
      <c r="P2204" s="180">
        <f t="shared" si="2207"/>
        <v>0.03454332107</v>
      </c>
      <c r="Q2204" s="180">
        <f t="shared" si="2207"/>
        <v>0.03791340117</v>
      </c>
      <c r="R2204" s="180">
        <f t="shared" si="2207"/>
        <v>0.04153623728</v>
      </c>
      <c r="S2204" s="180">
        <f t="shared" si="2207"/>
        <v>0.04237875731</v>
      </c>
      <c r="T2204" s="181">
        <f t="shared" si="3"/>
        <v>5.132222222</v>
      </c>
      <c r="U2204" s="182">
        <f t="shared" si="4"/>
        <v>42705</v>
      </c>
      <c r="V2204" s="182">
        <f t="shared" si="5"/>
        <v>42795</v>
      </c>
      <c r="W2204" s="182">
        <f t="shared" si="6"/>
        <v>42887</v>
      </c>
      <c r="X2204" s="181">
        <f t="shared" si="7"/>
        <v>183</v>
      </c>
      <c r="Y2204" s="181">
        <f t="shared" si="8"/>
        <v>273</v>
      </c>
      <c r="Z2204" s="181">
        <f t="shared" si="9"/>
        <v>365</v>
      </c>
      <c r="AA2204" s="155"/>
      <c r="AB2204" s="9"/>
      <c r="AC2204" s="9"/>
      <c r="AD2204" s="9"/>
      <c r="AE2204" s="9"/>
      <c r="AF2204" s="9"/>
      <c r="AG2204" s="9"/>
      <c r="AH2204" s="9"/>
    </row>
    <row r="2205" ht="15.75" customHeight="1">
      <c r="A2205" s="177">
        <v>42521.0</v>
      </c>
      <c r="B2205" s="178">
        <v>0.74</v>
      </c>
      <c r="C2205" s="178">
        <v>1.44</v>
      </c>
      <c r="D2205" s="178">
        <v>2.38</v>
      </c>
      <c r="E2205" s="178">
        <v>3.18</v>
      </c>
      <c r="F2205" s="178">
        <v>4.15</v>
      </c>
      <c r="G2205" s="178">
        <v>4.45</v>
      </c>
      <c r="H2205" s="178">
        <v>4.88</v>
      </c>
      <c r="I2205" s="178">
        <v>5.0</v>
      </c>
      <c r="J2205" s="178">
        <v>5.13</v>
      </c>
      <c r="K2205" s="179">
        <f>MAX(0,((T2205*(365/365))-VLOOKUP(A2205,VBMA!$A:$D,4,0))  /  (T2205* (365/365)   ))</f>
        <v>0.1526727288</v>
      </c>
      <c r="L2205" s="180">
        <f t="shared" ref="L2205:S2205" si="2208">(B2205*(1-$K2205) * (365/365))/100</f>
        <v>0.006270221807</v>
      </c>
      <c r="M2205" s="180">
        <f t="shared" si="2208"/>
        <v>0.01220151271</v>
      </c>
      <c r="N2205" s="180">
        <f t="shared" si="2208"/>
        <v>0.02016638905</v>
      </c>
      <c r="O2205" s="180">
        <f t="shared" si="2208"/>
        <v>0.02694500722</v>
      </c>
      <c r="P2205" s="180">
        <f t="shared" si="2208"/>
        <v>0.03516408175</v>
      </c>
      <c r="Q2205" s="180">
        <f t="shared" si="2208"/>
        <v>0.03770606357</v>
      </c>
      <c r="R2205" s="180">
        <f t="shared" si="2208"/>
        <v>0.04134957083</v>
      </c>
      <c r="S2205" s="180">
        <f t="shared" si="2208"/>
        <v>0.04236636356</v>
      </c>
      <c r="T2205" s="181">
        <f t="shared" si="3"/>
        <v>5.116086957</v>
      </c>
      <c r="U2205" s="182">
        <f t="shared" si="4"/>
        <v>42705</v>
      </c>
      <c r="V2205" s="182">
        <f t="shared" si="5"/>
        <v>42797</v>
      </c>
      <c r="W2205" s="182">
        <f t="shared" si="6"/>
        <v>42886</v>
      </c>
      <c r="X2205" s="181">
        <f t="shared" si="7"/>
        <v>184</v>
      </c>
      <c r="Y2205" s="181">
        <f t="shared" si="8"/>
        <v>276</v>
      </c>
      <c r="Z2205" s="181">
        <f t="shared" si="9"/>
        <v>365</v>
      </c>
      <c r="AA2205" s="155"/>
      <c r="AB2205" s="9"/>
      <c r="AC2205" s="9"/>
      <c r="AD2205" s="9"/>
      <c r="AE2205" s="9"/>
      <c r="AF2205" s="9"/>
      <c r="AG2205" s="9"/>
      <c r="AH2205" s="9"/>
    </row>
    <row r="2206" ht="15.75" customHeight="1">
      <c r="A2206" s="177">
        <v>42520.0</v>
      </c>
      <c r="B2206" s="178">
        <v>0.6</v>
      </c>
      <c r="C2206" s="178">
        <v>1.15</v>
      </c>
      <c r="D2206" s="178">
        <v>2.28</v>
      </c>
      <c r="E2206" s="178">
        <v>3.2</v>
      </c>
      <c r="F2206" s="178">
        <v>4.12</v>
      </c>
      <c r="G2206" s="178">
        <v>4.5</v>
      </c>
      <c r="H2206" s="178">
        <v>4.9</v>
      </c>
      <c r="I2206" s="178">
        <v>5.02</v>
      </c>
      <c r="J2206" s="178">
        <v>5.12</v>
      </c>
      <c r="K2206" s="179">
        <f>MAX(0,((T2206*(365/365))-VLOOKUP(A2206,VBMA!$A:$D,4,0))  /  (T2206* (365/365)   ))</f>
        <v>0.1481842038</v>
      </c>
      <c r="L2206" s="180">
        <f t="shared" ref="L2206:S2206" si="2209">(B2206*(1-$K2206) * (365/365))/100</f>
        <v>0.005110894777</v>
      </c>
      <c r="M2206" s="180">
        <f t="shared" si="2209"/>
        <v>0.009795881656</v>
      </c>
      <c r="N2206" s="180">
        <f t="shared" si="2209"/>
        <v>0.01942140015</v>
      </c>
      <c r="O2206" s="180">
        <f t="shared" si="2209"/>
        <v>0.02725810548</v>
      </c>
      <c r="P2206" s="180">
        <f t="shared" si="2209"/>
        <v>0.0350948108</v>
      </c>
      <c r="Q2206" s="180">
        <f t="shared" si="2209"/>
        <v>0.03833171083</v>
      </c>
      <c r="R2206" s="180">
        <f t="shared" si="2209"/>
        <v>0.04173897401</v>
      </c>
      <c r="S2206" s="180">
        <f t="shared" si="2209"/>
        <v>0.04276115297</v>
      </c>
      <c r="T2206" s="181">
        <f t="shared" si="3"/>
        <v>5.136086957</v>
      </c>
      <c r="U2206" s="182">
        <f t="shared" si="4"/>
        <v>42704</v>
      </c>
      <c r="V2206" s="182">
        <f t="shared" si="5"/>
        <v>42796</v>
      </c>
      <c r="W2206" s="182">
        <f t="shared" si="6"/>
        <v>42885</v>
      </c>
      <c r="X2206" s="181">
        <f t="shared" si="7"/>
        <v>184</v>
      </c>
      <c r="Y2206" s="181">
        <f t="shared" si="8"/>
        <v>276</v>
      </c>
      <c r="Z2206" s="181">
        <f t="shared" si="9"/>
        <v>365</v>
      </c>
      <c r="AA2206" s="155"/>
      <c r="AB2206" s="9"/>
      <c r="AC2206" s="9"/>
      <c r="AD2206" s="9"/>
      <c r="AE2206" s="9"/>
      <c r="AF2206" s="9"/>
      <c r="AG2206" s="9"/>
      <c r="AH2206" s="9"/>
    </row>
    <row r="2207" ht="15.75" customHeight="1">
      <c r="A2207" s="177">
        <v>42517.0</v>
      </c>
      <c r="B2207" s="178">
        <v>0.78</v>
      </c>
      <c r="C2207" s="178">
        <v>1.12</v>
      </c>
      <c r="D2207" s="178">
        <v>2.2</v>
      </c>
      <c r="E2207" s="178">
        <v>3.2</v>
      </c>
      <c r="F2207" s="178">
        <v>4.06</v>
      </c>
      <c r="G2207" s="178">
        <v>4.48</v>
      </c>
      <c r="H2207" s="178">
        <v>4.9</v>
      </c>
      <c r="I2207" s="178">
        <v>5.0</v>
      </c>
      <c r="J2207" s="178">
        <v>5.1</v>
      </c>
      <c r="K2207" s="179">
        <f>MAX(0,((T2207*(365/365))-VLOOKUP(A2207,VBMA!$A:$D,4,0))  /  (T2207* (365/365)   ))</f>
        <v>0.1394497761</v>
      </c>
      <c r="L2207" s="180">
        <f t="shared" ref="L2207:S2207" si="2210">(B2207*(1-$K2207) * (365/365))/100</f>
        <v>0.006712291747</v>
      </c>
      <c r="M2207" s="180">
        <f t="shared" si="2210"/>
        <v>0.009638162508</v>
      </c>
      <c r="N2207" s="180">
        <f t="shared" si="2210"/>
        <v>0.01893210493</v>
      </c>
      <c r="O2207" s="180">
        <f t="shared" si="2210"/>
        <v>0.02753760717</v>
      </c>
      <c r="P2207" s="180">
        <f t="shared" si="2210"/>
        <v>0.03493833909</v>
      </c>
      <c r="Q2207" s="180">
        <f t="shared" si="2210"/>
        <v>0.03855265003</v>
      </c>
      <c r="R2207" s="180">
        <f t="shared" si="2210"/>
        <v>0.04216696097</v>
      </c>
      <c r="S2207" s="180">
        <f t="shared" si="2210"/>
        <v>0.0430275112</v>
      </c>
      <c r="T2207" s="181">
        <f t="shared" si="3"/>
        <v>5.09673913</v>
      </c>
      <c r="U2207" s="182">
        <f t="shared" si="4"/>
        <v>42701</v>
      </c>
      <c r="V2207" s="182">
        <f t="shared" si="5"/>
        <v>42793</v>
      </c>
      <c r="W2207" s="182">
        <f t="shared" si="6"/>
        <v>42882</v>
      </c>
      <c r="X2207" s="181">
        <f t="shared" si="7"/>
        <v>184</v>
      </c>
      <c r="Y2207" s="181">
        <f t="shared" si="8"/>
        <v>276</v>
      </c>
      <c r="Z2207" s="181">
        <f t="shared" si="9"/>
        <v>365</v>
      </c>
      <c r="AA2207" s="155"/>
      <c r="AB2207" s="9"/>
      <c r="AC2207" s="9"/>
      <c r="AD2207" s="9"/>
      <c r="AE2207" s="9"/>
      <c r="AF2207" s="9"/>
      <c r="AG2207" s="9"/>
      <c r="AH2207" s="9"/>
    </row>
    <row r="2208" ht="15.75" customHeight="1">
      <c r="A2208" s="177">
        <v>42516.0</v>
      </c>
      <c r="B2208" s="178">
        <v>0.78</v>
      </c>
      <c r="C2208" s="178">
        <v>1.18</v>
      </c>
      <c r="D2208" s="178">
        <v>2.28</v>
      </c>
      <c r="E2208" s="178">
        <v>3.38</v>
      </c>
      <c r="F2208" s="178">
        <v>4.1</v>
      </c>
      <c r="G2208" s="178">
        <v>4.58</v>
      </c>
      <c r="H2208" s="178">
        <v>4.9</v>
      </c>
      <c r="I2208" s="178">
        <v>5.0</v>
      </c>
      <c r="J2208" s="178">
        <v>5.05</v>
      </c>
      <c r="K2208" s="179">
        <f>MAX(0,((T2208*(365/365))-VLOOKUP(A2208,VBMA!$A:$D,4,0))  /  (T2208* (365/365)   ))</f>
        <v>0.1386649605</v>
      </c>
      <c r="L2208" s="180">
        <f t="shared" ref="L2208:S2208" si="2211">(B2208*(1-$K2208) * (365/365))/100</f>
        <v>0.006718413308</v>
      </c>
      <c r="M2208" s="180">
        <f t="shared" si="2211"/>
        <v>0.01016375347</v>
      </c>
      <c r="N2208" s="180">
        <f t="shared" si="2211"/>
        <v>0.0196384389</v>
      </c>
      <c r="O2208" s="180">
        <f t="shared" si="2211"/>
        <v>0.02911312433</v>
      </c>
      <c r="P2208" s="180">
        <f t="shared" si="2211"/>
        <v>0.03531473662</v>
      </c>
      <c r="Q2208" s="180">
        <f t="shared" si="2211"/>
        <v>0.03944914481</v>
      </c>
      <c r="R2208" s="180">
        <f t="shared" si="2211"/>
        <v>0.04220541693</v>
      </c>
      <c r="S2208" s="180">
        <f t="shared" si="2211"/>
        <v>0.04306675197</v>
      </c>
      <c r="T2208" s="181">
        <f t="shared" si="3"/>
        <v>5.09673913</v>
      </c>
      <c r="U2208" s="182">
        <f t="shared" si="4"/>
        <v>42700</v>
      </c>
      <c r="V2208" s="182">
        <f t="shared" si="5"/>
        <v>42792</v>
      </c>
      <c r="W2208" s="182">
        <f t="shared" si="6"/>
        <v>42881</v>
      </c>
      <c r="X2208" s="181">
        <f t="shared" si="7"/>
        <v>184</v>
      </c>
      <c r="Y2208" s="181">
        <f t="shared" si="8"/>
        <v>276</v>
      </c>
      <c r="Z2208" s="181">
        <f t="shared" si="9"/>
        <v>365</v>
      </c>
      <c r="AA2208" s="155"/>
      <c r="AB2208" s="9"/>
      <c r="AC2208" s="9"/>
      <c r="AD2208" s="9"/>
      <c r="AE2208" s="9"/>
      <c r="AF2208" s="9"/>
      <c r="AG2208" s="9"/>
      <c r="AH2208" s="9"/>
    </row>
    <row r="2209" ht="15.75" customHeight="1">
      <c r="A2209" s="177">
        <v>42515.0</v>
      </c>
      <c r="B2209" s="178">
        <v>0.98</v>
      </c>
      <c r="C2209" s="178">
        <v>1.34</v>
      </c>
      <c r="D2209" s="178">
        <v>2.26</v>
      </c>
      <c r="E2209" s="178">
        <v>3.36</v>
      </c>
      <c r="F2209" s="178">
        <v>4.1</v>
      </c>
      <c r="G2209" s="178">
        <v>4.68</v>
      </c>
      <c r="H2209" s="178">
        <v>4.98</v>
      </c>
      <c r="I2209" s="178">
        <v>5.0</v>
      </c>
      <c r="J2209" s="178">
        <v>5.08</v>
      </c>
      <c r="K2209" s="179">
        <f>MAX(0,((T2209*(365/365))-VLOOKUP(A2209,VBMA!$A:$D,4,0))  /  (T2209* (365/365)   ))</f>
        <v>0.1233920915</v>
      </c>
      <c r="L2209" s="180">
        <f t="shared" ref="L2209:S2209" si="2212">(B2209*(1-$K2209) * (365/365))/100</f>
        <v>0.008590757504</v>
      </c>
      <c r="M2209" s="180">
        <f t="shared" si="2212"/>
        <v>0.01174654597</v>
      </c>
      <c r="N2209" s="180">
        <f t="shared" si="2212"/>
        <v>0.01981133873</v>
      </c>
      <c r="O2209" s="180">
        <f t="shared" si="2212"/>
        <v>0.02945402573</v>
      </c>
      <c r="P2209" s="180">
        <f t="shared" si="2212"/>
        <v>0.03594092425</v>
      </c>
      <c r="Q2209" s="180">
        <f t="shared" si="2212"/>
        <v>0.04102525012</v>
      </c>
      <c r="R2209" s="180">
        <f t="shared" si="2212"/>
        <v>0.04365507384</v>
      </c>
      <c r="S2209" s="180">
        <f t="shared" si="2212"/>
        <v>0.04383039543</v>
      </c>
      <c r="T2209" s="181">
        <f t="shared" si="3"/>
        <v>5.019347826</v>
      </c>
      <c r="U2209" s="182">
        <f t="shared" si="4"/>
        <v>42699</v>
      </c>
      <c r="V2209" s="182">
        <f t="shared" si="5"/>
        <v>42791</v>
      </c>
      <c r="W2209" s="182">
        <f t="shared" si="6"/>
        <v>42880</v>
      </c>
      <c r="X2209" s="181">
        <f t="shared" si="7"/>
        <v>184</v>
      </c>
      <c r="Y2209" s="181">
        <f t="shared" si="8"/>
        <v>276</v>
      </c>
      <c r="Z2209" s="181">
        <f t="shared" si="9"/>
        <v>365</v>
      </c>
      <c r="AA2209" s="155"/>
      <c r="AB2209" s="9"/>
      <c r="AC2209" s="9"/>
      <c r="AD2209" s="9"/>
      <c r="AE2209" s="9"/>
      <c r="AF2209" s="9"/>
      <c r="AG2209" s="9"/>
      <c r="AH2209" s="9"/>
    </row>
    <row r="2210" ht="15.75" customHeight="1">
      <c r="A2210" s="177">
        <v>42514.0</v>
      </c>
      <c r="B2210" s="178">
        <v>1.0</v>
      </c>
      <c r="C2210" s="178">
        <v>1.33</v>
      </c>
      <c r="D2210" s="178">
        <v>2.25</v>
      </c>
      <c r="E2210" s="178">
        <v>3.37</v>
      </c>
      <c r="F2210" s="178">
        <v>4.13</v>
      </c>
      <c r="G2210" s="178">
        <v>4.64</v>
      </c>
      <c r="H2210" s="178">
        <v>4.92</v>
      </c>
      <c r="I2210" s="178">
        <v>5.0</v>
      </c>
      <c r="J2210" s="178">
        <v>5.06</v>
      </c>
      <c r="K2210" s="179">
        <f>MAX(0,((T2210*(365/365))-VLOOKUP(A2210,VBMA!$A:$D,4,0))  /  (T2210* (365/365)   ))</f>
        <v>0.135382771</v>
      </c>
      <c r="L2210" s="180">
        <f t="shared" ref="L2210:S2210" si="2213">(B2210*(1-$K2210) * (365/365))/100</f>
        <v>0.00864617229</v>
      </c>
      <c r="M2210" s="180">
        <f t="shared" si="2213"/>
        <v>0.01149940915</v>
      </c>
      <c r="N2210" s="180">
        <f t="shared" si="2213"/>
        <v>0.01945388765</v>
      </c>
      <c r="O2210" s="180">
        <f t="shared" si="2213"/>
        <v>0.02913760062</v>
      </c>
      <c r="P2210" s="180">
        <f t="shared" si="2213"/>
        <v>0.03570869156</v>
      </c>
      <c r="Q2210" s="180">
        <f t="shared" si="2213"/>
        <v>0.04011823942</v>
      </c>
      <c r="R2210" s="180">
        <f t="shared" si="2213"/>
        <v>0.04253916767</v>
      </c>
      <c r="S2210" s="180">
        <f t="shared" si="2213"/>
        <v>0.04323086145</v>
      </c>
      <c r="T2210" s="181">
        <f t="shared" si="3"/>
        <v>5.077391304</v>
      </c>
      <c r="U2210" s="182">
        <f t="shared" si="4"/>
        <v>42698</v>
      </c>
      <c r="V2210" s="182">
        <f t="shared" si="5"/>
        <v>42790</v>
      </c>
      <c r="W2210" s="182">
        <f t="shared" si="6"/>
        <v>42879</v>
      </c>
      <c r="X2210" s="181">
        <f t="shared" si="7"/>
        <v>184</v>
      </c>
      <c r="Y2210" s="181">
        <f t="shared" si="8"/>
        <v>276</v>
      </c>
      <c r="Z2210" s="181">
        <f t="shared" si="9"/>
        <v>365</v>
      </c>
      <c r="AA2210" s="155"/>
      <c r="AB2210" s="9"/>
      <c r="AC2210" s="9"/>
      <c r="AD2210" s="9"/>
      <c r="AE2210" s="9"/>
      <c r="AF2210" s="9"/>
      <c r="AG2210" s="9"/>
      <c r="AH2210" s="9"/>
    </row>
    <row r="2211" ht="15.75" customHeight="1">
      <c r="A2211" s="177">
        <v>42513.0</v>
      </c>
      <c r="B2211" s="178">
        <v>1.0</v>
      </c>
      <c r="C2211" s="178">
        <v>1.38</v>
      </c>
      <c r="D2211" s="178">
        <v>2.35</v>
      </c>
      <c r="E2211" s="178">
        <v>3.43</v>
      </c>
      <c r="F2211" s="178">
        <v>4.13</v>
      </c>
      <c r="G2211" s="178">
        <v>4.68</v>
      </c>
      <c r="H2211" s="178">
        <v>5.03</v>
      </c>
      <c r="I2211" s="178">
        <v>5.08</v>
      </c>
      <c r="J2211" s="178">
        <v>5.15</v>
      </c>
      <c r="K2211" s="179">
        <f>MAX(0,((T2211*(365/365))-VLOOKUP(A2211,VBMA!$A:$D,4,0))  /  (T2211* (365/365)   ))</f>
        <v>0.145927386</v>
      </c>
      <c r="L2211" s="180">
        <f t="shared" ref="L2211:S2211" si="2214">(B2211*(1-$K2211) * (365/365))/100</f>
        <v>0.00854072614</v>
      </c>
      <c r="M2211" s="180">
        <f t="shared" si="2214"/>
        <v>0.01178620207</v>
      </c>
      <c r="N2211" s="180">
        <f t="shared" si="2214"/>
        <v>0.02007070643</v>
      </c>
      <c r="O2211" s="180">
        <f t="shared" si="2214"/>
        <v>0.02929469066</v>
      </c>
      <c r="P2211" s="180">
        <f t="shared" si="2214"/>
        <v>0.03527319896</v>
      </c>
      <c r="Q2211" s="180">
        <f t="shared" si="2214"/>
        <v>0.03997059833</v>
      </c>
      <c r="R2211" s="180">
        <f t="shared" si="2214"/>
        <v>0.04295985248</v>
      </c>
      <c r="S2211" s="180">
        <f t="shared" si="2214"/>
        <v>0.04338688879</v>
      </c>
      <c r="T2211" s="181">
        <f t="shared" si="3"/>
        <v>5.128369565</v>
      </c>
      <c r="U2211" s="182">
        <f t="shared" si="4"/>
        <v>42697</v>
      </c>
      <c r="V2211" s="182">
        <f t="shared" si="5"/>
        <v>42789</v>
      </c>
      <c r="W2211" s="182">
        <f t="shared" si="6"/>
        <v>42878</v>
      </c>
      <c r="X2211" s="181">
        <f t="shared" si="7"/>
        <v>184</v>
      </c>
      <c r="Y2211" s="181">
        <f t="shared" si="8"/>
        <v>276</v>
      </c>
      <c r="Z2211" s="181">
        <f t="shared" si="9"/>
        <v>365</v>
      </c>
      <c r="AA2211" s="155"/>
      <c r="AB2211" s="9"/>
      <c r="AC2211" s="9"/>
      <c r="AD2211" s="9"/>
      <c r="AE2211" s="9"/>
      <c r="AF2211" s="9"/>
      <c r="AG2211" s="9"/>
      <c r="AH2211" s="9"/>
    </row>
    <row r="2212" ht="15.75" customHeight="1">
      <c r="A2212" s="177">
        <v>42510.0</v>
      </c>
      <c r="B2212" s="178">
        <v>1.02</v>
      </c>
      <c r="C2212" s="178">
        <v>1.36</v>
      </c>
      <c r="D2212" s="178">
        <v>1.88</v>
      </c>
      <c r="E2212" s="178">
        <v>3.44</v>
      </c>
      <c r="F2212" s="178">
        <v>4.13</v>
      </c>
      <c r="G2212" s="178">
        <v>4.65</v>
      </c>
      <c r="H2212" s="178">
        <v>4.98</v>
      </c>
      <c r="I2212" s="178">
        <v>5.03</v>
      </c>
      <c r="J2212" s="178">
        <v>5.08</v>
      </c>
      <c r="K2212" s="179">
        <f>MAX(0,((T2212*(365/365))-VLOOKUP(A2212,VBMA!$A:$D,4,0))  /  (T2212* (365/365)   ))</f>
        <v>0.1424413005</v>
      </c>
      <c r="L2212" s="180">
        <f t="shared" ref="L2212:S2212" si="2215">(B2212*(1-$K2212) * (365/365))/100</f>
        <v>0.008747098735</v>
      </c>
      <c r="M2212" s="180">
        <f t="shared" si="2215"/>
        <v>0.01166279831</v>
      </c>
      <c r="N2212" s="180">
        <f t="shared" si="2215"/>
        <v>0.01612210355</v>
      </c>
      <c r="O2212" s="180">
        <f t="shared" si="2215"/>
        <v>0.02950001926</v>
      </c>
      <c r="P2212" s="180">
        <f t="shared" si="2215"/>
        <v>0.03541717429</v>
      </c>
      <c r="Q2212" s="180">
        <f t="shared" si="2215"/>
        <v>0.03987647953</v>
      </c>
      <c r="R2212" s="180">
        <f t="shared" si="2215"/>
        <v>0.04270642324</v>
      </c>
      <c r="S2212" s="180">
        <f t="shared" si="2215"/>
        <v>0.04313520259</v>
      </c>
      <c r="T2212" s="181">
        <f t="shared" si="3"/>
        <v>5.078369565</v>
      </c>
      <c r="U2212" s="182">
        <f t="shared" si="4"/>
        <v>42694</v>
      </c>
      <c r="V2212" s="182">
        <f t="shared" si="5"/>
        <v>42786</v>
      </c>
      <c r="W2212" s="182">
        <f t="shared" si="6"/>
        <v>42875</v>
      </c>
      <c r="X2212" s="181">
        <f t="shared" si="7"/>
        <v>184</v>
      </c>
      <c r="Y2212" s="181">
        <f t="shared" si="8"/>
        <v>276</v>
      </c>
      <c r="Z2212" s="181">
        <f t="shared" si="9"/>
        <v>365</v>
      </c>
      <c r="AA2212" s="155"/>
      <c r="AB2212" s="9"/>
      <c r="AC2212" s="9"/>
      <c r="AD2212" s="9"/>
      <c r="AE2212" s="9"/>
      <c r="AF2212" s="9"/>
      <c r="AG2212" s="9"/>
      <c r="AH2212" s="9"/>
    </row>
    <row r="2213" ht="15.75" customHeight="1">
      <c r="A2213" s="177">
        <v>42509.0</v>
      </c>
      <c r="B2213" s="178">
        <v>1.05</v>
      </c>
      <c r="C2213" s="178">
        <v>1.38</v>
      </c>
      <c r="D2213" s="178">
        <v>1.95</v>
      </c>
      <c r="E2213" s="178">
        <v>3.53</v>
      </c>
      <c r="F2213" s="178">
        <v>4.22</v>
      </c>
      <c r="G2213" s="178">
        <v>4.72</v>
      </c>
      <c r="H2213" s="178">
        <v>5.06</v>
      </c>
      <c r="I2213" s="178">
        <v>5.12</v>
      </c>
      <c r="J2213" s="178">
        <v>5.16</v>
      </c>
      <c r="K2213" s="179">
        <f>MAX(0,((T2213*(365/365))-VLOOKUP(A2213,VBMA!$A:$D,4,0))  /  (T2213* (365/365)   ))</f>
        <v>0.1222553424</v>
      </c>
      <c r="L2213" s="180">
        <f t="shared" ref="L2213:S2213" si="2216">(B2213*(1-$K2213) * (365/365))/100</f>
        <v>0.009216318905</v>
      </c>
      <c r="M2213" s="180">
        <f t="shared" si="2216"/>
        <v>0.01211287628</v>
      </c>
      <c r="N2213" s="180">
        <f t="shared" si="2216"/>
        <v>0.01711602082</v>
      </c>
      <c r="O2213" s="180">
        <f t="shared" si="2216"/>
        <v>0.03098438641</v>
      </c>
      <c r="P2213" s="180">
        <f t="shared" si="2216"/>
        <v>0.03704082455</v>
      </c>
      <c r="Q2213" s="180">
        <f t="shared" si="2216"/>
        <v>0.04142954784</v>
      </c>
      <c r="R2213" s="180">
        <f t="shared" si="2216"/>
        <v>0.04441387968</v>
      </c>
      <c r="S2213" s="180">
        <f t="shared" si="2216"/>
        <v>0.04494052647</v>
      </c>
      <c r="T2213" s="181">
        <f t="shared" si="3"/>
        <v>5.178043478</v>
      </c>
      <c r="U2213" s="182">
        <f t="shared" si="4"/>
        <v>42693</v>
      </c>
      <c r="V2213" s="182">
        <f t="shared" si="5"/>
        <v>42785</v>
      </c>
      <c r="W2213" s="182">
        <f t="shared" si="6"/>
        <v>42874</v>
      </c>
      <c r="X2213" s="181">
        <f t="shared" si="7"/>
        <v>184</v>
      </c>
      <c r="Y2213" s="181">
        <f t="shared" si="8"/>
        <v>276</v>
      </c>
      <c r="Z2213" s="181">
        <f t="shared" si="9"/>
        <v>365</v>
      </c>
      <c r="AA2213" s="155"/>
      <c r="AB2213" s="9"/>
      <c r="AC2213" s="9"/>
      <c r="AD2213" s="9"/>
      <c r="AE2213" s="9"/>
      <c r="AF2213" s="9"/>
      <c r="AG2213" s="9"/>
      <c r="AH2213" s="9"/>
    </row>
    <row r="2214" ht="15.75" customHeight="1">
      <c r="A2214" s="177">
        <v>42508.0</v>
      </c>
      <c r="B2214" s="178">
        <v>1.36</v>
      </c>
      <c r="C2214" s="178">
        <v>1.76</v>
      </c>
      <c r="D2214" s="178">
        <v>2.6</v>
      </c>
      <c r="E2214" s="178">
        <v>3.8</v>
      </c>
      <c r="F2214" s="178">
        <v>4.3</v>
      </c>
      <c r="G2214" s="178">
        <v>4.73</v>
      </c>
      <c r="H2214" s="178">
        <v>5.1</v>
      </c>
      <c r="I2214" s="178">
        <v>5.18</v>
      </c>
      <c r="J2214" s="178">
        <v>5.23</v>
      </c>
      <c r="K2214" s="179">
        <f>MAX(0,((T2214*(365/365))-VLOOKUP(A2214,VBMA!$A:$D,4,0))  /  (T2214* (365/365)   ))</f>
        <v>0.1164819716</v>
      </c>
      <c r="L2214" s="180">
        <f t="shared" ref="L2214:S2214" si="2217">(B2214*(1-$K2214) * (365/365))/100</f>
        <v>0.01201584519</v>
      </c>
      <c r="M2214" s="180">
        <f t="shared" si="2217"/>
        <v>0.0155499173</v>
      </c>
      <c r="N2214" s="180">
        <f t="shared" si="2217"/>
        <v>0.02297146874</v>
      </c>
      <c r="O2214" s="180">
        <f t="shared" si="2217"/>
        <v>0.03357368508</v>
      </c>
      <c r="P2214" s="180">
        <f t="shared" si="2217"/>
        <v>0.03799127522</v>
      </c>
      <c r="Q2214" s="180">
        <f t="shared" si="2217"/>
        <v>0.04179040275</v>
      </c>
      <c r="R2214" s="180">
        <f t="shared" si="2217"/>
        <v>0.04505941945</v>
      </c>
      <c r="S2214" s="180">
        <f t="shared" si="2217"/>
        <v>0.04576623387</v>
      </c>
      <c r="T2214" s="181">
        <f t="shared" si="3"/>
        <v>5.257391304</v>
      </c>
      <c r="U2214" s="182">
        <f t="shared" si="4"/>
        <v>42692</v>
      </c>
      <c r="V2214" s="182">
        <f t="shared" si="5"/>
        <v>42784</v>
      </c>
      <c r="W2214" s="182">
        <f t="shared" si="6"/>
        <v>42873</v>
      </c>
      <c r="X2214" s="181">
        <f t="shared" si="7"/>
        <v>184</v>
      </c>
      <c r="Y2214" s="181">
        <f t="shared" si="8"/>
        <v>276</v>
      </c>
      <c r="Z2214" s="181">
        <f t="shared" si="9"/>
        <v>365</v>
      </c>
      <c r="AA2214" s="155"/>
      <c r="AB2214" s="9"/>
      <c r="AC2214" s="9"/>
      <c r="AD2214" s="9"/>
      <c r="AE2214" s="9"/>
      <c r="AF2214" s="9"/>
      <c r="AG2214" s="9"/>
      <c r="AH2214" s="9"/>
    </row>
    <row r="2215" ht="15.75" customHeight="1">
      <c r="A2215" s="177">
        <v>42507.0</v>
      </c>
      <c r="B2215" s="178">
        <v>2.13</v>
      </c>
      <c r="C2215" s="178">
        <v>2.53</v>
      </c>
      <c r="D2215" s="178">
        <v>2.85</v>
      </c>
      <c r="E2215" s="178">
        <v>4.2</v>
      </c>
      <c r="F2215" s="178">
        <v>4.6</v>
      </c>
      <c r="G2215" s="178">
        <v>4.85</v>
      </c>
      <c r="H2215" s="178">
        <v>5.0</v>
      </c>
      <c r="I2215" s="178">
        <v>5.13</v>
      </c>
      <c r="J2215" s="178">
        <v>5.28</v>
      </c>
      <c r="K2215" s="179">
        <f>MAX(0,((T2215*(365/365))-VLOOKUP(A2215,VBMA!$A:$D,4,0))  /  (T2215* (365/365)   ))</f>
        <v>0.1087874589</v>
      </c>
      <c r="L2215" s="180">
        <f t="shared" ref="L2215:S2215" si="2218">(B2215*(1-$K2215) * (365/365))/100</f>
        <v>0.01898282713</v>
      </c>
      <c r="M2215" s="180">
        <f t="shared" si="2218"/>
        <v>0.02254767729</v>
      </c>
      <c r="N2215" s="180">
        <f t="shared" si="2218"/>
        <v>0.02539955742</v>
      </c>
      <c r="O2215" s="180">
        <f t="shared" si="2218"/>
        <v>0.03743092673</v>
      </c>
      <c r="P2215" s="180">
        <f t="shared" si="2218"/>
        <v>0.04099577689</v>
      </c>
      <c r="Q2215" s="180">
        <f t="shared" si="2218"/>
        <v>0.04322380824</v>
      </c>
      <c r="R2215" s="180">
        <f t="shared" si="2218"/>
        <v>0.04456062706</v>
      </c>
      <c r="S2215" s="180">
        <f t="shared" si="2218"/>
        <v>0.04571920336</v>
      </c>
      <c r="T2215" s="181">
        <f t="shared" si="3"/>
        <v>5.25576087</v>
      </c>
      <c r="U2215" s="182">
        <f t="shared" si="4"/>
        <v>42691</v>
      </c>
      <c r="V2215" s="182">
        <f t="shared" si="5"/>
        <v>42783</v>
      </c>
      <c r="W2215" s="182">
        <f t="shared" si="6"/>
        <v>42872</v>
      </c>
      <c r="X2215" s="181">
        <f t="shared" si="7"/>
        <v>184</v>
      </c>
      <c r="Y2215" s="181">
        <f t="shared" si="8"/>
        <v>276</v>
      </c>
      <c r="Z2215" s="181">
        <f t="shared" si="9"/>
        <v>365</v>
      </c>
      <c r="AA2215" s="155"/>
      <c r="AB2215" s="9"/>
      <c r="AC2215" s="9"/>
      <c r="AD2215" s="9"/>
      <c r="AE2215" s="9"/>
      <c r="AF2215" s="9"/>
      <c r="AG2215" s="9"/>
      <c r="AH2215" s="9"/>
    </row>
    <row r="2216" ht="15.75" customHeight="1">
      <c r="A2216" s="177">
        <v>42506.0</v>
      </c>
      <c r="B2216" s="178">
        <v>2.75</v>
      </c>
      <c r="C2216" s="178">
        <v>3.18</v>
      </c>
      <c r="D2216" s="178">
        <v>3.68</v>
      </c>
      <c r="E2216" s="178">
        <v>4.48</v>
      </c>
      <c r="F2216" s="178">
        <v>4.7</v>
      </c>
      <c r="G2216" s="178">
        <v>4.95</v>
      </c>
      <c r="H2216" s="178">
        <v>5.23</v>
      </c>
      <c r="I2216" s="178">
        <v>5.35</v>
      </c>
      <c r="J2216" s="178">
        <v>5.38</v>
      </c>
      <c r="K2216" s="179">
        <f>MAX(0,((T2216*(365/365))-VLOOKUP(A2216,VBMA!$A:$D,4,0))  /  (T2216* (365/365)   ))</f>
        <v>0.1341154948</v>
      </c>
      <c r="L2216" s="180">
        <f t="shared" ref="L2216:S2216" si="2219">(B2216*(1-$K2216) * (365/365))/100</f>
        <v>0.02381182389</v>
      </c>
      <c r="M2216" s="180">
        <f t="shared" si="2219"/>
        <v>0.02753512727</v>
      </c>
      <c r="N2216" s="180">
        <f t="shared" si="2219"/>
        <v>0.03186454979</v>
      </c>
      <c r="O2216" s="180">
        <f t="shared" si="2219"/>
        <v>0.03879162584</v>
      </c>
      <c r="P2216" s="180">
        <f t="shared" si="2219"/>
        <v>0.04069657175</v>
      </c>
      <c r="Q2216" s="180">
        <f t="shared" si="2219"/>
        <v>0.04286128301</v>
      </c>
      <c r="R2216" s="180">
        <f t="shared" si="2219"/>
        <v>0.04528575962</v>
      </c>
      <c r="S2216" s="180">
        <f t="shared" si="2219"/>
        <v>0.04632482103</v>
      </c>
      <c r="T2216" s="181">
        <f t="shared" si="3"/>
        <v>5.466086957</v>
      </c>
      <c r="U2216" s="182">
        <f t="shared" si="4"/>
        <v>42690</v>
      </c>
      <c r="V2216" s="182">
        <f t="shared" si="5"/>
        <v>42782</v>
      </c>
      <c r="W2216" s="182">
        <f t="shared" si="6"/>
        <v>42871</v>
      </c>
      <c r="X2216" s="181">
        <f t="shared" si="7"/>
        <v>184</v>
      </c>
      <c r="Y2216" s="181">
        <f t="shared" si="8"/>
        <v>276</v>
      </c>
      <c r="Z2216" s="181">
        <f t="shared" si="9"/>
        <v>365</v>
      </c>
      <c r="AA2216" s="155"/>
      <c r="AB2216" s="9"/>
      <c r="AC2216" s="9"/>
      <c r="AD2216" s="9"/>
      <c r="AE2216" s="9"/>
      <c r="AF2216" s="9"/>
      <c r="AG2216" s="9"/>
      <c r="AH2216" s="9"/>
    </row>
    <row r="2217" ht="15.75" customHeight="1">
      <c r="A2217" s="177">
        <v>42503.0</v>
      </c>
      <c r="B2217" s="178">
        <v>2.72</v>
      </c>
      <c r="C2217" s="178">
        <v>3.12</v>
      </c>
      <c r="D2217" s="178">
        <v>3.56</v>
      </c>
      <c r="E2217" s="178">
        <v>4.42</v>
      </c>
      <c r="F2217" s="178">
        <v>4.78</v>
      </c>
      <c r="G2217" s="178">
        <v>4.95</v>
      </c>
      <c r="H2217" s="178">
        <v>5.1</v>
      </c>
      <c r="I2217" s="178">
        <v>5.18</v>
      </c>
      <c r="J2217" s="178">
        <v>5.28</v>
      </c>
      <c r="K2217" s="179">
        <f>MAX(0,((T2217*(365/365))-VLOOKUP(A2217,VBMA!$A:$D,4,0))  /  (T2217* (365/365)   ))</f>
        <v>0.08909196163</v>
      </c>
      <c r="L2217" s="180">
        <f t="shared" ref="L2217:S2217" si="2220">(B2217*(1-$K2217) * (365/365))/100</f>
        <v>0.02477669864</v>
      </c>
      <c r="M2217" s="180">
        <f t="shared" si="2220"/>
        <v>0.0284203308</v>
      </c>
      <c r="N2217" s="180">
        <f t="shared" si="2220"/>
        <v>0.03242832617</v>
      </c>
      <c r="O2217" s="180">
        <f t="shared" si="2220"/>
        <v>0.0402621353</v>
      </c>
      <c r="P2217" s="180">
        <f t="shared" si="2220"/>
        <v>0.04354140423</v>
      </c>
      <c r="Q2217" s="180">
        <f t="shared" si="2220"/>
        <v>0.0450899479</v>
      </c>
      <c r="R2217" s="180">
        <f t="shared" si="2220"/>
        <v>0.04645630996</v>
      </c>
      <c r="S2217" s="180">
        <f t="shared" si="2220"/>
        <v>0.04718503639</v>
      </c>
      <c r="T2217" s="181">
        <f t="shared" si="3"/>
        <v>5.257391304</v>
      </c>
      <c r="U2217" s="182">
        <f t="shared" si="4"/>
        <v>42687</v>
      </c>
      <c r="V2217" s="182">
        <f t="shared" si="5"/>
        <v>42779</v>
      </c>
      <c r="W2217" s="182">
        <f t="shared" si="6"/>
        <v>42868</v>
      </c>
      <c r="X2217" s="181">
        <f t="shared" si="7"/>
        <v>184</v>
      </c>
      <c r="Y2217" s="181">
        <f t="shared" si="8"/>
        <v>276</v>
      </c>
      <c r="Z2217" s="181">
        <f t="shared" si="9"/>
        <v>365</v>
      </c>
      <c r="AA2217" s="155"/>
      <c r="AB2217" s="9"/>
      <c r="AC2217" s="9"/>
      <c r="AD2217" s="9"/>
      <c r="AE2217" s="9"/>
      <c r="AF2217" s="9"/>
      <c r="AG2217" s="9"/>
      <c r="AH2217" s="9"/>
    </row>
    <row r="2218" ht="15.75" customHeight="1">
      <c r="A2218" s="177">
        <v>42502.0</v>
      </c>
      <c r="B2218" s="178">
        <v>2.86</v>
      </c>
      <c r="C2218" s="178">
        <v>3.2</v>
      </c>
      <c r="D2218" s="178">
        <v>3.66</v>
      </c>
      <c r="E2218" s="178">
        <v>4.44</v>
      </c>
      <c r="F2218" s="178">
        <v>4.78</v>
      </c>
      <c r="G2218" s="178">
        <v>4.95</v>
      </c>
      <c r="H2218" s="178">
        <v>5.1</v>
      </c>
      <c r="I2218" s="178">
        <v>5.18</v>
      </c>
      <c r="J2218" s="178">
        <v>5.2</v>
      </c>
      <c r="K2218" s="179">
        <f>MAX(0,((T2218*(365/365))-VLOOKUP(A2218,VBMA!$A:$D,4,0))  /  (T2218* (365/365)   ))</f>
        <v>0.07482633146</v>
      </c>
      <c r="L2218" s="180">
        <f t="shared" ref="L2218:S2218" si="2221">(B2218*(1-$K2218) * (365/365))/100</f>
        <v>0.02645996692</v>
      </c>
      <c r="M2218" s="180">
        <f t="shared" si="2221"/>
        <v>0.02960555739</v>
      </c>
      <c r="N2218" s="180">
        <f t="shared" si="2221"/>
        <v>0.03386135627</v>
      </c>
      <c r="O2218" s="180">
        <f t="shared" si="2221"/>
        <v>0.04107771088</v>
      </c>
      <c r="P2218" s="180">
        <f t="shared" si="2221"/>
        <v>0.04422330136</v>
      </c>
      <c r="Q2218" s="180">
        <f t="shared" si="2221"/>
        <v>0.04579609659</v>
      </c>
      <c r="R2218" s="180">
        <f t="shared" si="2221"/>
        <v>0.0471838571</v>
      </c>
      <c r="S2218" s="180">
        <f t="shared" si="2221"/>
        <v>0.04792399603</v>
      </c>
      <c r="T2218" s="181">
        <f t="shared" si="3"/>
        <v>5.257391304</v>
      </c>
      <c r="U2218" s="182">
        <f t="shared" si="4"/>
        <v>42686</v>
      </c>
      <c r="V2218" s="182">
        <f t="shared" si="5"/>
        <v>42778</v>
      </c>
      <c r="W2218" s="182">
        <f t="shared" si="6"/>
        <v>42867</v>
      </c>
      <c r="X2218" s="181">
        <f t="shared" si="7"/>
        <v>184</v>
      </c>
      <c r="Y2218" s="181">
        <f t="shared" si="8"/>
        <v>276</v>
      </c>
      <c r="Z2218" s="181">
        <f t="shared" si="9"/>
        <v>365</v>
      </c>
      <c r="AA2218" s="155"/>
      <c r="AB2218" s="9"/>
      <c r="AC2218" s="9"/>
      <c r="AD2218" s="9"/>
      <c r="AE2218" s="9"/>
      <c r="AF2218" s="9"/>
      <c r="AG2218" s="9"/>
      <c r="AH2218" s="9"/>
    </row>
    <row r="2219" ht="15.75" customHeight="1">
      <c r="A2219" s="177">
        <v>42501.0</v>
      </c>
      <c r="B2219" s="178">
        <v>3.15</v>
      </c>
      <c r="C2219" s="178">
        <v>3.48</v>
      </c>
      <c r="D2219" s="178">
        <v>3.88</v>
      </c>
      <c r="E2219" s="178">
        <v>4.6</v>
      </c>
      <c r="F2219" s="178">
        <v>4.88</v>
      </c>
      <c r="G2219" s="178">
        <v>5.02</v>
      </c>
      <c r="H2219" s="178">
        <v>5.16</v>
      </c>
      <c r="I2219" s="178">
        <v>5.24</v>
      </c>
      <c r="J2219" s="178">
        <v>5.32</v>
      </c>
      <c r="K2219" s="179">
        <f>MAX(0,((T2219*(365/365))-VLOOKUP(A2219,VBMA!$A:$D,4,0))  /  (T2219* (365/365)   ))</f>
        <v>0.0848896157</v>
      </c>
      <c r="L2219" s="180">
        <f t="shared" ref="L2219:S2219" si="2222">(B2219*(1-$K2219) * (365/365))/100</f>
        <v>0.02882597711</v>
      </c>
      <c r="M2219" s="180">
        <f t="shared" si="2222"/>
        <v>0.03184584137</v>
      </c>
      <c r="N2219" s="180">
        <f t="shared" si="2222"/>
        <v>0.03550628291</v>
      </c>
      <c r="O2219" s="180">
        <f t="shared" si="2222"/>
        <v>0.04209507768</v>
      </c>
      <c r="P2219" s="180">
        <f t="shared" si="2222"/>
        <v>0.04465738675</v>
      </c>
      <c r="Q2219" s="180">
        <f t="shared" si="2222"/>
        <v>0.04593854129</v>
      </c>
      <c r="R2219" s="180">
        <f t="shared" si="2222"/>
        <v>0.04721969583</v>
      </c>
      <c r="S2219" s="180">
        <f t="shared" si="2222"/>
        <v>0.04795178414</v>
      </c>
      <c r="T2219" s="181">
        <f t="shared" si="3"/>
        <v>5.317391304</v>
      </c>
      <c r="U2219" s="182">
        <f t="shared" si="4"/>
        <v>42685</v>
      </c>
      <c r="V2219" s="182">
        <f t="shared" si="5"/>
        <v>42777</v>
      </c>
      <c r="W2219" s="182">
        <f t="shared" si="6"/>
        <v>42866</v>
      </c>
      <c r="X2219" s="181">
        <f t="shared" si="7"/>
        <v>184</v>
      </c>
      <c r="Y2219" s="181">
        <f t="shared" si="8"/>
        <v>276</v>
      </c>
      <c r="Z2219" s="181">
        <f t="shared" si="9"/>
        <v>365</v>
      </c>
      <c r="AA2219" s="155"/>
      <c r="AB2219" s="9"/>
      <c r="AC2219" s="9"/>
      <c r="AD2219" s="9"/>
      <c r="AE2219" s="9"/>
      <c r="AF2219" s="9"/>
      <c r="AG2219" s="9"/>
      <c r="AH2219" s="9"/>
    </row>
    <row r="2220" ht="15.75" customHeight="1">
      <c r="A2220" s="177">
        <v>42500.0</v>
      </c>
      <c r="B2220" s="178">
        <v>3.68</v>
      </c>
      <c r="C2220" s="178">
        <v>3.92</v>
      </c>
      <c r="D2220" s="178">
        <v>4.3</v>
      </c>
      <c r="E2220" s="178">
        <v>4.7</v>
      </c>
      <c r="F2220" s="178">
        <v>4.94</v>
      </c>
      <c r="G2220" s="178">
        <v>5.04</v>
      </c>
      <c r="H2220" s="178">
        <v>5.18</v>
      </c>
      <c r="I2220" s="178">
        <v>5.26</v>
      </c>
      <c r="J2220" s="178">
        <v>5.28</v>
      </c>
      <c r="K2220" s="179">
        <f>MAX(0,((T2220*(365/365))-VLOOKUP(A2220,VBMA!$A:$D,4,0))  /  (T2220* (365/365)   ))</f>
        <v>0.08794395569</v>
      </c>
      <c r="L2220" s="180">
        <f t="shared" ref="L2220:S2220" si="2223">(B2220*(1-$K2220) * (365/365))/100</f>
        <v>0.03356366243</v>
      </c>
      <c r="M2220" s="180">
        <f t="shared" si="2223"/>
        <v>0.03575259694</v>
      </c>
      <c r="N2220" s="180">
        <f t="shared" si="2223"/>
        <v>0.03921840991</v>
      </c>
      <c r="O2220" s="180">
        <f t="shared" si="2223"/>
        <v>0.04286663408</v>
      </c>
      <c r="P2220" s="180">
        <f t="shared" si="2223"/>
        <v>0.04505556859</v>
      </c>
      <c r="Q2220" s="180">
        <f t="shared" si="2223"/>
        <v>0.04596762463</v>
      </c>
      <c r="R2220" s="180">
        <f t="shared" si="2223"/>
        <v>0.0472445031</v>
      </c>
      <c r="S2220" s="180">
        <f t="shared" si="2223"/>
        <v>0.04797414793</v>
      </c>
      <c r="T2220" s="181">
        <f t="shared" si="3"/>
        <v>5.337391304</v>
      </c>
      <c r="U2220" s="182">
        <f t="shared" si="4"/>
        <v>42684</v>
      </c>
      <c r="V2220" s="182">
        <f t="shared" si="5"/>
        <v>42776</v>
      </c>
      <c r="W2220" s="182">
        <f t="shared" si="6"/>
        <v>42865</v>
      </c>
      <c r="X2220" s="181">
        <f t="shared" si="7"/>
        <v>184</v>
      </c>
      <c r="Y2220" s="181">
        <f t="shared" si="8"/>
        <v>276</v>
      </c>
      <c r="Z2220" s="181">
        <f t="shared" si="9"/>
        <v>365</v>
      </c>
      <c r="AA2220" s="155"/>
      <c r="AB2220" s="9"/>
      <c r="AC2220" s="9"/>
      <c r="AD2220" s="9"/>
      <c r="AE2220" s="9"/>
      <c r="AF2220" s="9"/>
      <c r="AG2220" s="9"/>
      <c r="AH2220" s="9"/>
    </row>
    <row r="2221" ht="15.75" customHeight="1">
      <c r="A2221" s="177">
        <v>42499.0</v>
      </c>
      <c r="B2221" s="178">
        <v>3.84</v>
      </c>
      <c r="C2221" s="178">
        <v>4.14</v>
      </c>
      <c r="D2221" s="178">
        <v>4.5</v>
      </c>
      <c r="E2221" s="178">
        <v>4.82</v>
      </c>
      <c r="F2221" s="178">
        <v>4.96</v>
      </c>
      <c r="G2221" s="178">
        <v>5.05</v>
      </c>
      <c r="H2221" s="178">
        <v>5.23</v>
      </c>
      <c r="I2221" s="178">
        <v>5.25</v>
      </c>
      <c r="J2221" s="178">
        <v>5.38</v>
      </c>
      <c r="K2221" s="179">
        <f>MAX(0,((T2221*(365/365))-VLOOKUP(A2221,VBMA!$A:$D,4,0))  /  (T2221* (365/365)   ))</f>
        <v>0.07616650852</v>
      </c>
      <c r="L2221" s="180">
        <f t="shared" ref="L2221:S2221" si="2224">(B2221*(1-$K2221) * (365/365))/100</f>
        <v>0.03547520607</v>
      </c>
      <c r="M2221" s="180">
        <f t="shared" si="2224"/>
        <v>0.03824670655</v>
      </c>
      <c r="N2221" s="180">
        <f t="shared" si="2224"/>
        <v>0.04157250712</v>
      </c>
      <c r="O2221" s="180">
        <f t="shared" si="2224"/>
        <v>0.04452877429</v>
      </c>
      <c r="P2221" s="180">
        <f t="shared" si="2224"/>
        <v>0.04582214118</v>
      </c>
      <c r="Q2221" s="180">
        <f t="shared" si="2224"/>
        <v>0.04665359132</v>
      </c>
      <c r="R2221" s="180">
        <f t="shared" si="2224"/>
        <v>0.0483164916</v>
      </c>
      <c r="S2221" s="180">
        <f t="shared" si="2224"/>
        <v>0.0485012583</v>
      </c>
      <c r="T2221" s="181">
        <f t="shared" si="3"/>
        <v>5.269347826</v>
      </c>
      <c r="U2221" s="182">
        <f t="shared" si="4"/>
        <v>42683</v>
      </c>
      <c r="V2221" s="182">
        <f t="shared" si="5"/>
        <v>42775</v>
      </c>
      <c r="W2221" s="182">
        <f t="shared" si="6"/>
        <v>42864</v>
      </c>
      <c r="X2221" s="181">
        <f t="shared" si="7"/>
        <v>184</v>
      </c>
      <c r="Y2221" s="181">
        <f t="shared" si="8"/>
        <v>276</v>
      </c>
      <c r="Z2221" s="181">
        <f t="shared" si="9"/>
        <v>365</v>
      </c>
      <c r="AA2221" s="155"/>
      <c r="AB2221" s="9"/>
      <c r="AC2221" s="9"/>
      <c r="AD2221" s="9"/>
      <c r="AE2221" s="9"/>
      <c r="AF2221" s="9"/>
      <c r="AG2221" s="9"/>
      <c r="AH2221" s="9"/>
    </row>
    <row r="2222" ht="15.75" customHeight="1">
      <c r="A2222" s="177">
        <v>42496.0</v>
      </c>
      <c r="B2222" s="178">
        <v>4.3</v>
      </c>
      <c r="C2222" s="178">
        <v>4.6</v>
      </c>
      <c r="D2222" s="178">
        <v>4.74</v>
      </c>
      <c r="E2222" s="178">
        <v>4.94</v>
      </c>
      <c r="F2222" s="178">
        <v>5.0</v>
      </c>
      <c r="G2222" s="178">
        <v>5.04</v>
      </c>
      <c r="H2222" s="178">
        <v>5.2</v>
      </c>
      <c r="I2222" s="178">
        <v>5.23</v>
      </c>
      <c r="J2222" s="178">
        <v>5.23</v>
      </c>
      <c r="K2222" s="179">
        <f>MAX(0,((T2222*(365/365))-VLOOKUP(A2222,VBMA!$A:$D,4,0))  /  (T2222* (365/365)   ))</f>
        <v>0.07378211355</v>
      </c>
      <c r="L2222" s="180">
        <f t="shared" ref="L2222:S2222" si="2225">(B2222*(1-$K2222) * (365/365))/100</f>
        <v>0.03982736912</v>
      </c>
      <c r="M2222" s="180">
        <f t="shared" si="2225"/>
        <v>0.04260602278</v>
      </c>
      <c r="N2222" s="180">
        <f t="shared" si="2225"/>
        <v>0.04390272782</v>
      </c>
      <c r="O2222" s="180">
        <f t="shared" si="2225"/>
        <v>0.04575516359</v>
      </c>
      <c r="P2222" s="180">
        <f t="shared" si="2225"/>
        <v>0.04631089432</v>
      </c>
      <c r="Q2222" s="180">
        <f t="shared" si="2225"/>
        <v>0.04668138148</v>
      </c>
      <c r="R2222" s="180">
        <f t="shared" si="2225"/>
        <v>0.0481633301</v>
      </c>
      <c r="S2222" s="180">
        <f t="shared" si="2225"/>
        <v>0.04844119546</v>
      </c>
      <c r="T2222" s="181">
        <f t="shared" si="3"/>
        <v>5.259021739</v>
      </c>
      <c r="U2222" s="182">
        <f t="shared" si="4"/>
        <v>42680</v>
      </c>
      <c r="V2222" s="182">
        <f t="shared" si="5"/>
        <v>42772</v>
      </c>
      <c r="W2222" s="182">
        <f t="shared" si="6"/>
        <v>42861</v>
      </c>
      <c r="X2222" s="181">
        <f t="shared" si="7"/>
        <v>184</v>
      </c>
      <c r="Y2222" s="181">
        <f t="shared" si="8"/>
        <v>276</v>
      </c>
      <c r="Z2222" s="181">
        <f t="shared" si="9"/>
        <v>365</v>
      </c>
      <c r="AA2222" s="155"/>
      <c r="AB2222" s="9"/>
      <c r="AC2222" s="9"/>
      <c r="AD2222" s="9"/>
      <c r="AE2222" s="9"/>
      <c r="AF2222" s="9"/>
      <c r="AG2222" s="9"/>
      <c r="AH2222" s="9"/>
    </row>
    <row r="2223" ht="15.75" customHeight="1">
      <c r="A2223" s="177">
        <v>42495.0</v>
      </c>
      <c r="B2223" s="178">
        <v>4.54</v>
      </c>
      <c r="C2223" s="178">
        <v>4.78</v>
      </c>
      <c r="D2223" s="178">
        <v>4.88</v>
      </c>
      <c r="E2223" s="178">
        <v>5.0</v>
      </c>
      <c r="F2223" s="178">
        <v>5.02</v>
      </c>
      <c r="G2223" s="178">
        <v>5.1</v>
      </c>
      <c r="H2223" s="178">
        <v>5.18</v>
      </c>
      <c r="I2223" s="178">
        <v>5.2</v>
      </c>
      <c r="J2223" s="178">
        <v>5.23</v>
      </c>
      <c r="K2223" s="179">
        <f>MAX(0,((T2223*(365/365))-VLOOKUP(A2223,VBMA!$A:$D,4,0))  /  (T2223* (365/365)   ))</f>
        <v>0.06712482819</v>
      </c>
      <c r="L2223" s="180">
        <f t="shared" ref="L2223:S2223" si="2226">(B2223*(1-$K2223) * (365/365))/100</f>
        <v>0.0423525328</v>
      </c>
      <c r="M2223" s="180">
        <f t="shared" si="2226"/>
        <v>0.04459143321</v>
      </c>
      <c r="N2223" s="180">
        <f t="shared" si="2226"/>
        <v>0.04552430838</v>
      </c>
      <c r="O2223" s="180">
        <f t="shared" si="2226"/>
        <v>0.04664375859</v>
      </c>
      <c r="P2223" s="180">
        <f t="shared" si="2226"/>
        <v>0.04683033362</v>
      </c>
      <c r="Q2223" s="180">
        <f t="shared" si="2226"/>
        <v>0.04757663376</v>
      </c>
      <c r="R2223" s="180">
        <f t="shared" si="2226"/>
        <v>0.0483229339</v>
      </c>
      <c r="S2223" s="180">
        <f t="shared" si="2226"/>
        <v>0.04850950893</v>
      </c>
      <c r="T2223" s="181">
        <f t="shared" si="3"/>
        <v>5.219347826</v>
      </c>
      <c r="U2223" s="182">
        <f t="shared" si="4"/>
        <v>42679</v>
      </c>
      <c r="V2223" s="182">
        <f t="shared" si="5"/>
        <v>42771</v>
      </c>
      <c r="W2223" s="182">
        <f t="shared" si="6"/>
        <v>42860</v>
      </c>
      <c r="X2223" s="181">
        <f t="shared" si="7"/>
        <v>184</v>
      </c>
      <c r="Y2223" s="181">
        <f t="shared" si="8"/>
        <v>276</v>
      </c>
      <c r="Z2223" s="181">
        <f t="shared" si="9"/>
        <v>365</v>
      </c>
      <c r="AA2223" s="155"/>
      <c r="AB2223" s="9"/>
      <c r="AC2223" s="9"/>
      <c r="AD2223" s="9"/>
      <c r="AE2223" s="9"/>
      <c r="AF2223" s="9"/>
      <c r="AG2223" s="9"/>
      <c r="AH2223" s="9"/>
    </row>
    <row r="2224" ht="15.75" customHeight="1">
      <c r="A2224" s="177">
        <v>42494.0</v>
      </c>
      <c r="B2224" s="178">
        <v>4.47</v>
      </c>
      <c r="C2224" s="178">
        <v>4.67</v>
      </c>
      <c r="D2224" s="178">
        <v>4.76</v>
      </c>
      <c r="E2224" s="178">
        <v>4.94</v>
      </c>
      <c r="F2224" s="178">
        <v>5.0</v>
      </c>
      <c r="G2224" s="178">
        <v>5.1</v>
      </c>
      <c r="H2224" s="178">
        <v>5.2</v>
      </c>
      <c r="I2224" s="178">
        <v>5.23</v>
      </c>
      <c r="J2224" s="178">
        <v>5.23</v>
      </c>
      <c r="K2224" s="179">
        <f>MAX(0,((T2224*(365/365))-VLOOKUP(A2224,VBMA!$A:$D,4,0))  /  (T2224* (365/365)   ))</f>
        <v>0.07397226298</v>
      </c>
      <c r="L2224" s="180">
        <f t="shared" ref="L2224:S2224" si="2227">(B2224*(1-$K2224) * (365/365))/100</f>
        <v>0.04139343984</v>
      </c>
      <c r="M2224" s="180">
        <f t="shared" si="2227"/>
        <v>0.04324549532</v>
      </c>
      <c r="N2224" s="180">
        <f t="shared" si="2227"/>
        <v>0.04407892028</v>
      </c>
      <c r="O2224" s="180">
        <f t="shared" si="2227"/>
        <v>0.04574577021</v>
      </c>
      <c r="P2224" s="180">
        <f t="shared" si="2227"/>
        <v>0.04630138685</v>
      </c>
      <c r="Q2224" s="180">
        <f t="shared" si="2227"/>
        <v>0.04722741459</v>
      </c>
      <c r="R2224" s="180">
        <f t="shared" si="2227"/>
        <v>0.04815344232</v>
      </c>
      <c r="S2224" s="180">
        <f t="shared" si="2227"/>
        <v>0.04843125065</v>
      </c>
      <c r="T2224" s="181">
        <f t="shared" si="3"/>
        <v>5.259021739</v>
      </c>
      <c r="U2224" s="182">
        <f t="shared" si="4"/>
        <v>42678</v>
      </c>
      <c r="V2224" s="182">
        <f t="shared" si="5"/>
        <v>42770</v>
      </c>
      <c r="W2224" s="182">
        <f t="shared" si="6"/>
        <v>42859</v>
      </c>
      <c r="X2224" s="181">
        <f t="shared" si="7"/>
        <v>184</v>
      </c>
      <c r="Y2224" s="181">
        <f t="shared" si="8"/>
        <v>276</v>
      </c>
      <c r="Z2224" s="181">
        <f t="shared" si="9"/>
        <v>365</v>
      </c>
      <c r="AA2224" s="155"/>
      <c r="AB2224" s="9"/>
      <c r="AC2224" s="9"/>
      <c r="AD2224" s="9"/>
      <c r="AE2224" s="9"/>
      <c r="AF2224" s="9"/>
      <c r="AG2224" s="9"/>
      <c r="AH2224" s="9"/>
    </row>
    <row r="2225" ht="15.75" customHeight="1">
      <c r="A2225" s="177">
        <v>42489.0</v>
      </c>
      <c r="B2225" s="178">
        <v>3.38</v>
      </c>
      <c r="C2225" s="178">
        <v>3.8</v>
      </c>
      <c r="D2225" s="178">
        <v>4.34</v>
      </c>
      <c r="E2225" s="178">
        <v>4.86</v>
      </c>
      <c r="F2225" s="178">
        <v>5.0</v>
      </c>
      <c r="G2225" s="178">
        <v>5.08</v>
      </c>
      <c r="H2225" s="178">
        <v>5.23</v>
      </c>
      <c r="I2225" s="178">
        <v>5.25</v>
      </c>
      <c r="J2225" s="178">
        <v>5.25</v>
      </c>
      <c r="K2225" s="179">
        <f>MAX(0,((T2225*(365/365))-VLOOKUP(A2225,VBMA!$A:$D,4,0))  /  (T2225* (365/365)   ))</f>
        <v>0.07658415842</v>
      </c>
      <c r="L2225" s="180">
        <f t="shared" ref="L2225:S2225" si="2228">(B2225*(1-$K2225) * (365/365))/100</f>
        <v>0.03121145545</v>
      </c>
      <c r="M2225" s="180">
        <f t="shared" si="2228"/>
        <v>0.03508980198</v>
      </c>
      <c r="N2225" s="180">
        <f t="shared" si="2228"/>
        <v>0.04007624752</v>
      </c>
      <c r="O2225" s="180">
        <f t="shared" si="2228"/>
        <v>0.0448780099</v>
      </c>
      <c r="P2225" s="180">
        <f t="shared" si="2228"/>
        <v>0.04617079208</v>
      </c>
      <c r="Q2225" s="180">
        <f t="shared" si="2228"/>
        <v>0.04690952475</v>
      </c>
      <c r="R2225" s="180">
        <f t="shared" si="2228"/>
        <v>0.04829464851</v>
      </c>
      <c r="S2225" s="180">
        <f t="shared" si="2228"/>
        <v>0.04847933168</v>
      </c>
      <c r="T2225" s="181">
        <f t="shared" si="3"/>
        <v>5.269565217</v>
      </c>
      <c r="U2225" s="182">
        <f t="shared" si="4"/>
        <v>42672</v>
      </c>
      <c r="V2225" s="182">
        <f t="shared" si="5"/>
        <v>42764</v>
      </c>
      <c r="W2225" s="182">
        <f t="shared" si="6"/>
        <v>42854</v>
      </c>
      <c r="X2225" s="181">
        <f t="shared" si="7"/>
        <v>183</v>
      </c>
      <c r="Y2225" s="181">
        <f t="shared" si="8"/>
        <v>275</v>
      </c>
      <c r="Z2225" s="181">
        <f t="shared" si="9"/>
        <v>365</v>
      </c>
      <c r="AA2225" s="155"/>
      <c r="AB2225" s="9"/>
      <c r="AC2225" s="9"/>
      <c r="AD2225" s="9"/>
      <c r="AE2225" s="9"/>
      <c r="AF2225" s="9"/>
      <c r="AG2225" s="9"/>
      <c r="AH2225" s="9"/>
    </row>
    <row r="2226" ht="15.75" customHeight="1">
      <c r="A2226" s="177">
        <v>42488.0</v>
      </c>
      <c r="B2226" s="178">
        <v>2.5</v>
      </c>
      <c r="C2226" s="178">
        <v>3.65</v>
      </c>
      <c r="D2226" s="178">
        <v>4.38</v>
      </c>
      <c r="E2226" s="178">
        <v>4.88</v>
      </c>
      <c r="F2226" s="178">
        <v>5.03</v>
      </c>
      <c r="G2226" s="178">
        <v>5.13</v>
      </c>
      <c r="H2226" s="178">
        <v>5.33</v>
      </c>
      <c r="I2226" s="178">
        <v>5.33</v>
      </c>
      <c r="J2226" s="178">
        <v>5.33</v>
      </c>
      <c r="K2226" s="179">
        <f>MAX(0,((T2226*(365/365))-VLOOKUP(A2226,VBMA!$A:$D,4,0))  /  (T2226* (365/365)   ))</f>
        <v>0.08574108818</v>
      </c>
      <c r="L2226" s="180">
        <f t="shared" ref="L2226:S2226" si="2229">(B2226*(1-$K2226) * (365/365))/100</f>
        <v>0.0228564728</v>
      </c>
      <c r="M2226" s="180">
        <f t="shared" si="2229"/>
        <v>0.03337045028</v>
      </c>
      <c r="N2226" s="180">
        <f t="shared" si="2229"/>
        <v>0.04004454034</v>
      </c>
      <c r="O2226" s="180">
        <f t="shared" si="2229"/>
        <v>0.0446158349</v>
      </c>
      <c r="P2226" s="180">
        <f t="shared" si="2229"/>
        <v>0.04598722326</v>
      </c>
      <c r="Q2226" s="180">
        <f t="shared" si="2229"/>
        <v>0.04690148218</v>
      </c>
      <c r="R2226" s="180">
        <f t="shared" si="2229"/>
        <v>0.04873</v>
      </c>
      <c r="S2226" s="180">
        <f t="shared" si="2229"/>
        <v>0.04873</v>
      </c>
      <c r="T2226" s="181">
        <f t="shared" si="3"/>
        <v>5.33</v>
      </c>
      <c r="U2226" s="182">
        <f t="shared" si="4"/>
        <v>42671</v>
      </c>
      <c r="V2226" s="182">
        <f t="shared" si="5"/>
        <v>42763</v>
      </c>
      <c r="W2226" s="182">
        <f t="shared" si="6"/>
        <v>42853</v>
      </c>
      <c r="X2226" s="181">
        <f t="shared" si="7"/>
        <v>183</v>
      </c>
      <c r="Y2226" s="181">
        <f t="shared" si="8"/>
        <v>275</v>
      </c>
      <c r="Z2226" s="181">
        <f t="shared" si="9"/>
        <v>365</v>
      </c>
      <c r="AA2226" s="155"/>
      <c r="AB2226" s="9"/>
      <c r="AC2226" s="9"/>
      <c r="AD2226" s="9"/>
      <c r="AE2226" s="9"/>
      <c r="AF2226" s="9"/>
      <c r="AG2226" s="9"/>
      <c r="AH2226" s="9"/>
    </row>
    <row r="2227" ht="15.75" customHeight="1">
      <c r="A2227" s="177">
        <v>42487.0</v>
      </c>
      <c r="B2227" s="178">
        <v>3.25</v>
      </c>
      <c r="C2227" s="178">
        <v>3.88</v>
      </c>
      <c r="D2227" s="178">
        <v>4.4</v>
      </c>
      <c r="E2227" s="178">
        <v>4.9</v>
      </c>
      <c r="F2227" s="178">
        <v>5.02</v>
      </c>
      <c r="G2227" s="178">
        <v>5.08</v>
      </c>
      <c r="H2227" s="178">
        <v>5.15</v>
      </c>
      <c r="I2227" s="178">
        <v>5.16</v>
      </c>
      <c r="J2227" s="178">
        <v>5.26</v>
      </c>
      <c r="K2227" s="179">
        <f>MAX(0,((T2227*(365/365))-VLOOKUP(A2227,VBMA!$A:$D,4,0))  /  (T2227* (365/365)   ))</f>
        <v>0.0568268786</v>
      </c>
      <c r="L2227" s="180">
        <f t="shared" ref="L2227:S2227" si="2230">(B2227*(1-$K2227) * (365/365))/100</f>
        <v>0.03065312645</v>
      </c>
      <c r="M2227" s="180">
        <f t="shared" si="2230"/>
        <v>0.03659511711</v>
      </c>
      <c r="N2227" s="180">
        <f t="shared" si="2230"/>
        <v>0.04149961734</v>
      </c>
      <c r="O2227" s="180">
        <f t="shared" si="2230"/>
        <v>0.04621548295</v>
      </c>
      <c r="P2227" s="180">
        <f t="shared" si="2230"/>
        <v>0.04734729069</v>
      </c>
      <c r="Q2227" s="180">
        <f t="shared" si="2230"/>
        <v>0.04791319457</v>
      </c>
      <c r="R2227" s="180">
        <f t="shared" si="2230"/>
        <v>0.04857341575</v>
      </c>
      <c r="S2227" s="180">
        <f t="shared" si="2230"/>
        <v>0.04866773306</v>
      </c>
      <c r="T2227" s="181">
        <f t="shared" si="3"/>
        <v>5.169782609</v>
      </c>
      <c r="U2227" s="182">
        <f t="shared" si="4"/>
        <v>42670</v>
      </c>
      <c r="V2227" s="182">
        <f t="shared" si="5"/>
        <v>42762</v>
      </c>
      <c r="W2227" s="182">
        <f t="shared" si="6"/>
        <v>42852</v>
      </c>
      <c r="X2227" s="181">
        <f t="shared" si="7"/>
        <v>183</v>
      </c>
      <c r="Y2227" s="181">
        <f t="shared" si="8"/>
        <v>275</v>
      </c>
      <c r="Z2227" s="181">
        <f t="shared" si="9"/>
        <v>365</v>
      </c>
      <c r="AA2227" s="155"/>
      <c r="AB2227" s="9"/>
      <c r="AC2227" s="9"/>
      <c r="AD2227" s="9"/>
      <c r="AE2227" s="9"/>
      <c r="AF2227" s="9"/>
      <c r="AG2227" s="9"/>
      <c r="AH2227" s="9"/>
    </row>
    <row r="2228" ht="15.75" customHeight="1">
      <c r="A2228" s="177">
        <v>42486.0</v>
      </c>
      <c r="B2228" s="178">
        <v>4.28</v>
      </c>
      <c r="C2228" s="178">
        <v>4.65</v>
      </c>
      <c r="D2228" s="178">
        <v>4.8</v>
      </c>
      <c r="E2228" s="178">
        <v>5.0</v>
      </c>
      <c r="F2228" s="178">
        <v>5.06</v>
      </c>
      <c r="G2228" s="178">
        <v>5.16</v>
      </c>
      <c r="H2228" s="178">
        <v>5.19</v>
      </c>
      <c r="I2228" s="178">
        <v>5.2</v>
      </c>
      <c r="J2228" s="178">
        <v>5.28</v>
      </c>
      <c r="K2228" s="179">
        <f>MAX(0,((T2228*(365/365))-VLOOKUP(A2228,VBMA!$A:$D,4,0))  /  (T2228* (365/365)   ))</f>
        <v>0.06349259337</v>
      </c>
      <c r="L2228" s="180">
        <f t="shared" ref="L2228:S2228" si="2231">(B2228*(1-$K2228) * (365/365))/100</f>
        <v>0.040082517</v>
      </c>
      <c r="M2228" s="180">
        <f t="shared" si="2231"/>
        <v>0.04354759441</v>
      </c>
      <c r="N2228" s="180">
        <f t="shared" si="2231"/>
        <v>0.04495235552</v>
      </c>
      <c r="O2228" s="180">
        <f t="shared" si="2231"/>
        <v>0.04682537033</v>
      </c>
      <c r="P2228" s="180">
        <f t="shared" si="2231"/>
        <v>0.04738727478</v>
      </c>
      <c r="Q2228" s="180">
        <f t="shared" si="2231"/>
        <v>0.04832378218</v>
      </c>
      <c r="R2228" s="180">
        <f t="shared" si="2231"/>
        <v>0.0486047344</v>
      </c>
      <c r="S2228" s="180">
        <f t="shared" si="2231"/>
        <v>0.04869838515</v>
      </c>
      <c r="T2228" s="181">
        <f t="shared" si="3"/>
        <v>5.209782609</v>
      </c>
      <c r="U2228" s="182">
        <f t="shared" si="4"/>
        <v>42669</v>
      </c>
      <c r="V2228" s="182">
        <f t="shared" si="5"/>
        <v>42761</v>
      </c>
      <c r="W2228" s="182">
        <f t="shared" si="6"/>
        <v>42851</v>
      </c>
      <c r="X2228" s="181">
        <f t="shared" si="7"/>
        <v>183</v>
      </c>
      <c r="Y2228" s="181">
        <f t="shared" si="8"/>
        <v>275</v>
      </c>
      <c r="Z2228" s="181">
        <f t="shared" si="9"/>
        <v>365</v>
      </c>
      <c r="AA2228" s="155"/>
      <c r="AB2228" s="9"/>
      <c r="AC2228" s="9"/>
      <c r="AD2228" s="9"/>
      <c r="AE2228" s="9"/>
      <c r="AF2228" s="9"/>
      <c r="AG2228" s="9"/>
      <c r="AH2228" s="9"/>
    </row>
    <row r="2229" ht="15.75" customHeight="1">
      <c r="A2229" s="177">
        <v>42485.0</v>
      </c>
      <c r="B2229" s="178">
        <v>4.83</v>
      </c>
      <c r="C2229" s="178">
        <v>4.85</v>
      </c>
      <c r="D2229" s="178">
        <v>4.88</v>
      </c>
      <c r="E2229" s="178">
        <v>5.0</v>
      </c>
      <c r="F2229" s="178">
        <v>5.06</v>
      </c>
      <c r="G2229" s="178">
        <v>5.14</v>
      </c>
      <c r="H2229" s="178">
        <v>5.22</v>
      </c>
      <c r="I2229" s="178">
        <v>5.24</v>
      </c>
      <c r="J2229" s="178">
        <v>5.24</v>
      </c>
      <c r="K2229" s="179">
        <f>MAX(0,((T2229*(365/365))-VLOOKUP(A2229,VBMA!$A:$D,4,0))  /  (T2229* (365/365)   ))</f>
        <v>0.07178639332</v>
      </c>
      <c r="L2229" s="180">
        <f t="shared" ref="L2229:S2229" si="2232">(B2229*(1-$K2229) * (365/365))/100</f>
        <v>0.0448327172</v>
      </c>
      <c r="M2229" s="180">
        <f t="shared" si="2232"/>
        <v>0.04501835992</v>
      </c>
      <c r="N2229" s="180">
        <f t="shared" si="2232"/>
        <v>0.04529682401</v>
      </c>
      <c r="O2229" s="180">
        <f t="shared" si="2232"/>
        <v>0.04641068033</v>
      </c>
      <c r="P2229" s="180">
        <f t="shared" si="2232"/>
        <v>0.0469676085</v>
      </c>
      <c r="Q2229" s="180">
        <f t="shared" si="2232"/>
        <v>0.04771017938</v>
      </c>
      <c r="R2229" s="180">
        <f t="shared" si="2232"/>
        <v>0.04845275027</v>
      </c>
      <c r="S2229" s="180">
        <f t="shared" si="2232"/>
        <v>0.04863839299</v>
      </c>
      <c r="T2229" s="181">
        <f t="shared" si="3"/>
        <v>5.259565217</v>
      </c>
      <c r="U2229" s="182">
        <f t="shared" si="4"/>
        <v>42668</v>
      </c>
      <c r="V2229" s="182">
        <f t="shared" si="5"/>
        <v>42760</v>
      </c>
      <c r="W2229" s="182">
        <f t="shared" si="6"/>
        <v>42850</v>
      </c>
      <c r="X2229" s="181">
        <f t="shared" si="7"/>
        <v>183</v>
      </c>
      <c r="Y2229" s="181">
        <f t="shared" si="8"/>
        <v>275</v>
      </c>
      <c r="Z2229" s="181">
        <f t="shared" si="9"/>
        <v>365</v>
      </c>
      <c r="AA2229" s="155"/>
      <c r="AB2229" s="9"/>
      <c r="AC2229" s="9"/>
      <c r="AD2229" s="9"/>
      <c r="AE2229" s="9"/>
      <c r="AF2229" s="9"/>
      <c r="AG2229" s="9"/>
      <c r="AH2229" s="9"/>
    </row>
    <row r="2230" ht="15.75" customHeight="1">
      <c r="A2230" s="177">
        <v>42482.0</v>
      </c>
      <c r="B2230" s="178">
        <v>5.0</v>
      </c>
      <c r="C2230" s="178">
        <v>5.02</v>
      </c>
      <c r="D2230" s="178">
        <v>5.04</v>
      </c>
      <c r="E2230" s="178">
        <v>5.08</v>
      </c>
      <c r="F2230" s="178">
        <v>5.1</v>
      </c>
      <c r="G2230" s="178">
        <v>5.15</v>
      </c>
      <c r="H2230" s="178">
        <v>5.2</v>
      </c>
      <c r="I2230" s="178">
        <v>5.23</v>
      </c>
      <c r="J2230" s="178">
        <v>5.23</v>
      </c>
      <c r="K2230" s="179">
        <f>MAX(0,((T2230*(365/365))-VLOOKUP(A2230,VBMA!$A:$D,4,0))  /  (T2230* (365/365)   ))</f>
        <v>0.0726987145</v>
      </c>
      <c r="L2230" s="180">
        <f t="shared" ref="L2230:S2230" si="2233">(B2230*(1-$K2230) * (365/365))/100</f>
        <v>0.04636506427</v>
      </c>
      <c r="M2230" s="180">
        <f t="shared" si="2233"/>
        <v>0.04655052453</v>
      </c>
      <c r="N2230" s="180">
        <f t="shared" si="2233"/>
        <v>0.04673598479</v>
      </c>
      <c r="O2230" s="180">
        <f t="shared" si="2233"/>
        <v>0.0471069053</v>
      </c>
      <c r="P2230" s="180">
        <f t="shared" si="2233"/>
        <v>0.04729236556</v>
      </c>
      <c r="Q2230" s="180">
        <f t="shared" si="2233"/>
        <v>0.0477560162</v>
      </c>
      <c r="R2230" s="180">
        <f t="shared" si="2233"/>
        <v>0.04821966685</v>
      </c>
      <c r="S2230" s="180">
        <f t="shared" si="2233"/>
        <v>0.04849785723</v>
      </c>
      <c r="T2230" s="181">
        <f t="shared" si="3"/>
        <v>5.259347826</v>
      </c>
      <c r="U2230" s="182">
        <f t="shared" si="4"/>
        <v>42665</v>
      </c>
      <c r="V2230" s="182">
        <f t="shared" si="5"/>
        <v>42757</v>
      </c>
      <c r="W2230" s="182">
        <f t="shared" si="6"/>
        <v>42847</v>
      </c>
      <c r="X2230" s="181">
        <f t="shared" si="7"/>
        <v>183</v>
      </c>
      <c r="Y2230" s="181">
        <f t="shared" si="8"/>
        <v>275</v>
      </c>
      <c r="Z2230" s="181">
        <f t="shared" si="9"/>
        <v>365</v>
      </c>
      <c r="AA2230" s="155"/>
      <c r="AB2230" s="9"/>
      <c r="AC2230" s="9"/>
      <c r="AD2230" s="9"/>
      <c r="AE2230" s="9"/>
      <c r="AF2230" s="9"/>
      <c r="AG2230" s="9"/>
      <c r="AH2230" s="9"/>
    </row>
    <row r="2231" ht="15.75" customHeight="1">
      <c r="A2231" s="177">
        <v>42481.0</v>
      </c>
      <c r="B2231" s="178">
        <v>5.0</v>
      </c>
      <c r="C2231" s="178">
        <v>5.03</v>
      </c>
      <c r="D2231" s="178">
        <v>5.03</v>
      </c>
      <c r="E2231" s="178">
        <v>5.05</v>
      </c>
      <c r="F2231" s="178">
        <v>5.04</v>
      </c>
      <c r="G2231" s="178">
        <v>5.09</v>
      </c>
      <c r="H2231" s="178">
        <v>5.2</v>
      </c>
      <c r="I2231" s="178">
        <v>5.23</v>
      </c>
      <c r="J2231" s="178">
        <v>5.23</v>
      </c>
      <c r="K2231" s="179">
        <f>MAX(0,((T2231*(365/365))-VLOOKUP(A2231,VBMA!$A:$D,4,0))  /  (T2231* (365/365)   ))</f>
        <v>0.07574091679</v>
      </c>
      <c r="L2231" s="180">
        <f t="shared" ref="L2231:S2231" si="2234">(B2231*(1-$K2231) * (365/365))/100</f>
        <v>0.04621295416</v>
      </c>
      <c r="M2231" s="180">
        <f t="shared" si="2234"/>
        <v>0.04649023189</v>
      </c>
      <c r="N2231" s="180">
        <f t="shared" si="2234"/>
        <v>0.04649023189</v>
      </c>
      <c r="O2231" s="180">
        <f t="shared" si="2234"/>
        <v>0.0466750837</v>
      </c>
      <c r="P2231" s="180">
        <f t="shared" si="2234"/>
        <v>0.04658265779</v>
      </c>
      <c r="Q2231" s="180">
        <f t="shared" si="2234"/>
        <v>0.04704478734</v>
      </c>
      <c r="R2231" s="180">
        <f t="shared" si="2234"/>
        <v>0.04806147233</v>
      </c>
      <c r="S2231" s="180">
        <f t="shared" si="2234"/>
        <v>0.04833875005</v>
      </c>
      <c r="T2231" s="181">
        <f t="shared" si="3"/>
        <v>5.259347826</v>
      </c>
      <c r="U2231" s="182">
        <f t="shared" si="4"/>
        <v>42664</v>
      </c>
      <c r="V2231" s="182">
        <f t="shared" si="5"/>
        <v>42756</v>
      </c>
      <c r="W2231" s="182">
        <f t="shared" si="6"/>
        <v>42846</v>
      </c>
      <c r="X2231" s="181">
        <f t="shared" si="7"/>
        <v>183</v>
      </c>
      <c r="Y2231" s="181">
        <f t="shared" si="8"/>
        <v>275</v>
      </c>
      <c r="Z2231" s="181">
        <f t="shared" si="9"/>
        <v>365</v>
      </c>
      <c r="AA2231" s="155"/>
      <c r="AB2231" s="9"/>
      <c r="AC2231" s="9"/>
      <c r="AD2231" s="9"/>
      <c r="AE2231" s="9"/>
      <c r="AF2231" s="9"/>
      <c r="AG2231" s="9"/>
      <c r="AH2231" s="9"/>
    </row>
    <row r="2232" ht="15.75" customHeight="1">
      <c r="A2232" s="177">
        <v>42480.0</v>
      </c>
      <c r="B2232" s="178">
        <v>4.93</v>
      </c>
      <c r="C2232" s="178">
        <v>4.95</v>
      </c>
      <c r="D2232" s="178">
        <v>5.0</v>
      </c>
      <c r="E2232" s="178">
        <v>5.05</v>
      </c>
      <c r="F2232" s="178">
        <v>5.02</v>
      </c>
      <c r="G2232" s="178">
        <v>5.09</v>
      </c>
      <c r="H2232" s="178">
        <v>5.2</v>
      </c>
      <c r="I2232" s="178">
        <v>5.23</v>
      </c>
      <c r="J2232" s="178">
        <v>5.23</v>
      </c>
      <c r="K2232" s="179">
        <f>MAX(0,((T2232*(365/365))-VLOOKUP(A2232,VBMA!$A:$D,4,0))  /  (T2232* (365/365)   ))</f>
        <v>0.07650146737</v>
      </c>
      <c r="L2232" s="180">
        <f t="shared" ref="L2232:S2232" si="2235">(B2232*(1-$K2232) * (365/365))/100</f>
        <v>0.04552847766</v>
      </c>
      <c r="M2232" s="180">
        <f t="shared" si="2235"/>
        <v>0.04571317737</v>
      </c>
      <c r="N2232" s="180">
        <f t="shared" si="2235"/>
        <v>0.04617492663</v>
      </c>
      <c r="O2232" s="180">
        <f t="shared" si="2235"/>
        <v>0.0466366759</v>
      </c>
      <c r="P2232" s="180">
        <f t="shared" si="2235"/>
        <v>0.04635962634</v>
      </c>
      <c r="Q2232" s="180">
        <f t="shared" si="2235"/>
        <v>0.04700607531</v>
      </c>
      <c r="R2232" s="180">
        <f t="shared" si="2235"/>
        <v>0.0480219237</v>
      </c>
      <c r="S2232" s="180">
        <f t="shared" si="2235"/>
        <v>0.04829897326</v>
      </c>
      <c r="T2232" s="181">
        <f t="shared" si="3"/>
        <v>5.259347826</v>
      </c>
      <c r="U2232" s="182">
        <f t="shared" si="4"/>
        <v>42663</v>
      </c>
      <c r="V2232" s="182">
        <f t="shared" si="5"/>
        <v>42755</v>
      </c>
      <c r="W2232" s="182">
        <f t="shared" si="6"/>
        <v>42845</v>
      </c>
      <c r="X2232" s="181">
        <f t="shared" si="7"/>
        <v>183</v>
      </c>
      <c r="Y2232" s="181">
        <f t="shared" si="8"/>
        <v>275</v>
      </c>
      <c r="Z2232" s="181">
        <f t="shared" si="9"/>
        <v>365</v>
      </c>
      <c r="AA2232" s="155"/>
      <c r="AB2232" s="9"/>
      <c r="AC2232" s="9"/>
      <c r="AD2232" s="9"/>
      <c r="AE2232" s="9"/>
      <c r="AF2232" s="9"/>
      <c r="AG2232" s="9"/>
      <c r="AH2232" s="9"/>
    </row>
    <row r="2233" ht="15.75" customHeight="1">
      <c r="A2233" s="177">
        <v>42479.0</v>
      </c>
      <c r="B2233" s="178">
        <v>4.95</v>
      </c>
      <c r="C2233" s="178">
        <v>4.98</v>
      </c>
      <c r="D2233" s="178">
        <v>5.03</v>
      </c>
      <c r="E2233" s="178">
        <v>5.08</v>
      </c>
      <c r="F2233" s="178">
        <v>5.06</v>
      </c>
      <c r="G2233" s="178">
        <v>5.12</v>
      </c>
      <c r="H2233" s="178">
        <v>5.17</v>
      </c>
      <c r="I2233" s="178">
        <v>5.2</v>
      </c>
      <c r="J2233" s="178">
        <v>5.24</v>
      </c>
      <c r="K2233" s="179">
        <f>MAX(0,((T2233*(365/365))-VLOOKUP(A2233,VBMA!$A:$D,4,0))  /  (T2233* (365/365)   ))</f>
        <v>0.071203492</v>
      </c>
      <c r="L2233" s="180">
        <f t="shared" ref="L2233:S2233" si="2236">(B2233*(1-$K2233) * (365/365))/100</f>
        <v>0.04597542715</v>
      </c>
      <c r="M2233" s="180">
        <f t="shared" si="2236"/>
        <v>0.0462540661</v>
      </c>
      <c r="N2233" s="180">
        <f t="shared" si="2236"/>
        <v>0.04671846435</v>
      </c>
      <c r="O2233" s="180">
        <f t="shared" si="2236"/>
        <v>0.04718286261</v>
      </c>
      <c r="P2233" s="180">
        <f t="shared" si="2236"/>
        <v>0.0469971033</v>
      </c>
      <c r="Q2233" s="180">
        <f t="shared" si="2236"/>
        <v>0.04755438121</v>
      </c>
      <c r="R2233" s="180">
        <f t="shared" si="2236"/>
        <v>0.04801877946</v>
      </c>
      <c r="S2233" s="180">
        <f t="shared" si="2236"/>
        <v>0.04829741842</v>
      </c>
      <c r="T2233" s="181">
        <f t="shared" si="3"/>
        <v>5.229347826</v>
      </c>
      <c r="U2233" s="182">
        <f t="shared" si="4"/>
        <v>42662</v>
      </c>
      <c r="V2233" s="182">
        <f t="shared" si="5"/>
        <v>42754</v>
      </c>
      <c r="W2233" s="182">
        <f t="shared" si="6"/>
        <v>42844</v>
      </c>
      <c r="X2233" s="181">
        <f t="shared" si="7"/>
        <v>183</v>
      </c>
      <c r="Y2233" s="181">
        <f t="shared" si="8"/>
        <v>275</v>
      </c>
      <c r="Z2233" s="181">
        <f t="shared" si="9"/>
        <v>365</v>
      </c>
      <c r="AA2233" s="155"/>
      <c r="AB2233" s="9"/>
      <c r="AC2233" s="9"/>
      <c r="AD2233" s="9"/>
      <c r="AE2233" s="9"/>
      <c r="AF2233" s="9"/>
      <c r="AG2233" s="9"/>
      <c r="AH2233" s="9"/>
    </row>
    <row r="2234" ht="15.75" customHeight="1">
      <c r="A2234" s="177">
        <v>42475.0</v>
      </c>
      <c r="B2234" s="178">
        <v>4.92</v>
      </c>
      <c r="C2234" s="178">
        <v>4.94</v>
      </c>
      <c r="D2234" s="178">
        <v>5.0</v>
      </c>
      <c r="E2234" s="178">
        <v>5.02</v>
      </c>
      <c r="F2234" s="178">
        <v>5.01</v>
      </c>
      <c r="G2234" s="178">
        <v>5.09</v>
      </c>
      <c r="H2234" s="178">
        <v>5.16</v>
      </c>
      <c r="I2234" s="178">
        <v>5.2</v>
      </c>
      <c r="J2234" s="178">
        <v>5.25</v>
      </c>
      <c r="K2234" s="179">
        <f>MAX(0,((T2234*(365/365))-VLOOKUP(A2234,VBMA!$A:$D,4,0))  /  (T2234* (365/365)   ))</f>
        <v>0.07274688797</v>
      </c>
      <c r="L2234" s="180">
        <f t="shared" ref="L2234:S2234" si="2237">(B2234*(1-$K2234) * (365/365))/100</f>
        <v>0.04562085311</v>
      </c>
      <c r="M2234" s="180">
        <f t="shared" si="2237"/>
        <v>0.04580630373</v>
      </c>
      <c r="N2234" s="180">
        <f t="shared" si="2237"/>
        <v>0.0463626556</v>
      </c>
      <c r="O2234" s="180">
        <f t="shared" si="2237"/>
        <v>0.04654810622</v>
      </c>
      <c r="P2234" s="180">
        <f t="shared" si="2237"/>
        <v>0.04645538091</v>
      </c>
      <c r="Q2234" s="180">
        <f t="shared" si="2237"/>
        <v>0.0471971834</v>
      </c>
      <c r="R2234" s="180">
        <f t="shared" si="2237"/>
        <v>0.04784626058</v>
      </c>
      <c r="S2234" s="180">
        <f t="shared" si="2237"/>
        <v>0.04821716183</v>
      </c>
      <c r="T2234" s="181">
        <f t="shared" si="3"/>
        <v>5.239130435</v>
      </c>
      <c r="U2234" s="182">
        <f t="shared" si="4"/>
        <v>42658</v>
      </c>
      <c r="V2234" s="182">
        <f t="shared" si="5"/>
        <v>42750</v>
      </c>
      <c r="W2234" s="182">
        <f t="shared" si="6"/>
        <v>42840</v>
      </c>
      <c r="X2234" s="181">
        <f t="shared" si="7"/>
        <v>183</v>
      </c>
      <c r="Y2234" s="181">
        <f t="shared" si="8"/>
        <v>275</v>
      </c>
      <c r="Z2234" s="181">
        <f t="shared" si="9"/>
        <v>365</v>
      </c>
      <c r="AA2234" s="155"/>
      <c r="AB2234" s="9"/>
      <c r="AC2234" s="9"/>
      <c r="AD2234" s="9"/>
      <c r="AE2234" s="9"/>
      <c r="AF2234" s="9"/>
      <c r="AG2234" s="9"/>
      <c r="AH2234" s="9"/>
    </row>
    <row r="2235" ht="15.75" customHeight="1">
      <c r="A2235" s="177">
        <v>42474.0</v>
      </c>
      <c r="B2235" s="178">
        <v>4.94</v>
      </c>
      <c r="C2235" s="178">
        <v>5.0</v>
      </c>
      <c r="D2235" s="178">
        <v>5.04</v>
      </c>
      <c r="E2235" s="178">
        <v>5.02</v>
      </c>
      <c r="F2235" s="178">
        <v>5.01</v>
      </c>
      <c r="G2235" s="178">
        <v>5.06</v>
      </c>
      <c r="H2235" s="178">
        <v>5.23</v>
      </c>
      <c r="I2235" s="178">
        <v>5.25</v>
      </c>
      <c r="J2235" s="178">
        <v>5.25</v>
      </c>
      <c r="K2235" s="179">
        <f>MAX(0,((T2235*(365/365))-VLOOKUP(A2235,VBMA!$A:$D,4,0))  /  (T2235* (365/365)   ))</f>
        <v>0.07487623762</v>
      </c>
      <c r="L2235" s="180">
        <f t="shared" ref="L2235:S2235" si="2238">(B2235*(1-$K2235) * (365/365))/100</f>
        <v>0.04570111386</v>
      </c>
      <c r="M2235" s="180">
        <f t="shared" si="2238"/>
        <v>0.04625618812</v>
      </c>
      <c r="N2235" s="180">
        <f t="shared" si="2238"/>
        <v>0.04662623762</v>
      </c>
      <c r="O2235" s="180">
        <f t="shared" si="2238"/>
        <v>0.04644121287</v>
      </c>
      <c r="P2235" s="180">
        <f t="shared" si="2238"/>
        <v>0.0463487005</v>
      </c>
      <c r="Q2235" s="180">
        <f t="shared" si="2238"/>
        <v>0.04681126238</v>
      </c>
      <c r="R2235" s="180">
        <f t="shared" si="2238"/>
        <v>0.04838397277</v>
      </c>
      <c r="S2235" s="180">
        <f t="shared" si="2238"/>
        <v>0.04856899752</v>
      </c>
      <c r="T2235" s="181">
        <f t="shared" si="3"/>
        <v>5.269565217</v>
      </c>
      <c r="U2235" s="182">
        <f t="shared" si="4"/>
        <v>42657</v>
      </c>
      <c r="V2235" s="182">
        <f t="shared" si="5"/>
        <v>42749</v>
      </c>
      <c r="W2235" s="182">
        <f t="shared" si="6"/>
        <v>42839</v>
      </c>
      <c r="X2235" s="181">
        <f t="shared" si="7"/>
        <v>183</v>
      </c>
      <c r="Y2235" s="181">
        <f t="shared" si="8"/>
        <v>275</v>
      </c>
      <c r="Z2235" s="181">
        <f t="shared" si="9"/>
        <v>365</v>
      </c>
      <c r="AA2235" s="155"/>
      <c r="AB2235" s="9"/>
      <c r="AC2235" s="9"/>
      <c r="AD2235" s="9"/>
      <c r="AE2235" s="9"/>
      <c r="AF2235" s="9"/>
      <c r="AG2235" s="9"/>
      <c r="AH2235" s="9"/>
    </row>
    <row r="2236" ht="15.75" customHeight="1">
      <c r="A2236" s="177">
        <v>42473.0</v>
      </c>
      <c r="B2236" s="178">
        <v>5.02</v>
      </c>
      <c r="C2236" s="178">
        <v>5.06</v>
      </c>
      <c r="D2236" s="178">
        <v>5.08</v>
      </c>
      <c r="E2236" s="178">
        <v>5.08</v>
      </c>
      <c r="F2236" s="178">
        <v>5.05</v>
      </c>
      <c r="G2236" s="178">
        <v>5.13</v>
      </c>
      <c r="H2236" s="178">
        <v>5.23</v>
      </c>
      <c r="I2236" s="178">
        <v>5.25</v>
      </c>
      <c r="J2236" s="178">
        <v>5.33</v>
      </c>
      <c r="K2236" s="179">
        <f>MAX(0,((T2236*(365/365))-VLOOKUP(A2236,VBMA!$A:$D,4,0))  /  (T2236* (365/365)   ))</f>
        <v>0.07278877888</v>
      </c>
      <c r="L2236" s="180">
        <f t="shared" ref="L2236:S2236" si="2239">(B2236*(1-$K2236) * (365/365))/100</f>
        <v>0.0465460033</v>
      </c>
      <c r="M2236" s="180">
        <f t="shared" si="2239"/>
        <v>0.04691688779</v>
      </c>
      <c r="N2236" s="180">
        <f t="shared" si="2239"/>
        <v>0.04710233003</v>
      </c>
      <c r="O2236" s="180">
        <f t="shared" si="2239"/>
        <v>0.04710233003</v>
      </c>
      <c r="P2236" s="180">
        <f t="shared" si="2239"/>
        <v>0.04682416667</v>
      </c>
      <c r="Q2236" s="180">
        <f t="shared" si="2239"/>
        <v>0.04756593564</v>
      </c>
      <c r="R2236" s="180">
        <f t="shared" si="2239"/>
        <v>0.04849314686</v>
      </c>
      <c r="S2236" s="180">
        <f t="shared" si="2239"/>
        <v>0.04867858911</v>
      </c>
      <c r="T2236" s="181">
        <f t="shared" si="3"/>
        <v>5.269565217</v>
      </c>
      <c r="U2236" s="182">
        <f t="shared" si="4"/>
        <v>42656</v>
      </c>
      <c r="V2236" s="182">
        <f t="shared" si="5"/>
        <v>42748</v>
      </c>
      <c r="W2236" s="182">
        <f t="shared" si="6"/>
        <v>42838</v>
      </c>
      <c r="X2236" s="181">
        <f t="shared" si="7"/>
        <v>183</v>
      </c>
      <c r="Y2236" s="181">
        <f t="shared" si="8"/>
        <v>275</v>
      </c>
      <c r="Z2236" s="181">
        <f t="shared" si="9"/>
        <v>365</v>
      </c>
      <c r="AA2236" s="155"/>
      <c r="AB2236" s="9"/>
      <c r="AC2236" s="9"/>
      <c r="AD2236" s="9"/>
      <c r="AE2236" s="9"/>
      <c r="AF2236" s="9"/>
      <c r="AG2236" s="9"/>
      <c r="AH2236" s="9"/>
    </row>
    <row r="2237" ht="15.75" customHeight="1">
      <c r="A2237" s="177">
        <v>42472.0</v>
      </c>
      <c r="B2237" s="178">
        <v>5.0</v>
      </c>
      <c r="C2237" s="178">
        <v>5.02</v>
      </c>
      <c r="D2237" s="178">
        <v>5.04</v>
      </c>
      <c r="E2237" s="178">
        <v>5.04</v>
      </c>
      <c r="F2237" s="178">
        <v>5.0</v>
      </c>
      <c r="G2237" s="178">
        <v>5.08</v>
      </c>
      <c r="H2237" s="178">
        <v>5.23</v>
      </c>
      <c r="I2237" s="178">
        <v>5.25</v>
      </c>
      <c r="J2237" s="178">
        <v>5.25</v>
      </c>
      <c r="K2237" s="179">
        <f>MAX(0,((T2237*(365/365))-VLOOKUP(A2237,VBMA!$A:$D,4,0))  /  (T2237* (365/365)   ))</f>
        <v>0.07316831683</v>
      </c>
      <c r="L2237" s="180">
        <f t="shared" ref="L2237:S2237" si="2240">(B2237*(1-$K2237) * (365/365))/100</f>
        <v>0.04634158416</v>
      </c>
      <c r="M2237" s="180">
        <f t="shared" si="2240"/>
        <v>0.0465269505</v>
      </c>
      <c r="N2237" s="180">
        <f t="shared" si="2240"/>
        <v>0.04671231683</v>
      </c>
      <c r="O2237" s="180">
        <f t="shared" si="2240"/>
        <v>0.04671231683</v>
      </c>
      <c r="P2237" s="180">
        <f t="shared" si="2240"/>
        <v>0.04634158416</v>
      </c>
      <c r="Q2237" s="180">
        <f t="shared" si="2240"/>
        <v>0.0470830495</v>
      </c>
      <c r="R2237" s="180">
        <f t="shared" si="2240"/>
        <v>0.04847329703</v>
      </c>
      <c r="S2237" s="180">
        <f t="shared" si="2240"/>
        <v>0.04865866337</v>
      </c>
      <c r="T2237" s="181">
        <f t="shared" si="3"/>
        <v>5.269565217</v>
      </c>
      <c r="U2237" s="182">
        <f t="shared" si="4"/>
        <v>42655</v>
      </c>
      <c r="V2237" s="182">
        <f t="shared" si="5"/>
        <v>42747</v>
      </c>
      <c r="W2237" s="182">
        <f t="shared" si="6"/>
        <v>42837</v>
      </c>
      <c r="X2237" s="181">
        <f t="shared" si="7"/>
        <v>183</v>
      </c>
      <c r="Y2237" s="181">
        <f t="shared" si="8"/>
        <v>275</v>
      </c>
      <c r="Z2237" s="181">
        <f t="shared" si="9"/>
        <v>365</v>
      </c>
      <c r="AA2237" s="155"/>
      <c r="AB2237" s="9"/>
      <c r="AC2237" s="9"/>
      <c r="AD2237" s="9"/>
      <c r="AE2237" s="9"/>
      <c r="AF2237" s="9"/>
      <c r="AG2237" s="9"/>
      <c r="AH2237" s="9"/>
    </row>
    <row r="2238" ht="15.75" customHeight="1">
      <c r="A2238" s="177">
        <v>42471.0</v>
      </c>
      <c r="B2238" s="178">
        <v>4.96</v>
      </c>
      <c r="C2238" s="178">
        <v>5.02</v>
      </c>
      <c r="D2238" s="178">
        <v>5.04</v>
      </c>
      <c r="E2238" s="178">
        <v>5.04</v>
      </c>
      <c r="F2238" s="178">
        <v>5.0</v>
      </c>
      <c r="G2238" s="178">
        <v>5.08</v>
      </c>
      <c r="H2238" s="178">
        <v>5.23</v>
      </c>
      <c r="I2238" s="178">
        <v>5.25</v>
      </c>
      <c r="J2238" s="178">
        <v>5.25</v>
      </c>
      <c r="K2238" s="179">
        <f>MAX(0,((T2238*(365/365))-VLOOKUP(A2238,VBMA!$A:$D,4,0))  /  (T2238* (365/365)   ))</f>
        <v>0.07316831683</v>
      </c>
      <c r="L2238" s="180">
        <f t="shared" ref="L2238:S2238" si="2241">(B2238*(1-$K2238) * (365/365))/100</f>
        <v>0.04597085149</v>
      </c>
      <c r="M2238" s="180">
        <f t="shared" si="2241"/>
        <v>0.0465269505</v>
      </c>
      <c r="N2238" s="180">
        <f t="shared" si="2241"/>
        <v>0.04671231683</v>
      </c>
      <c r="O2238" s="180">
        <f t="shared" si="2241"/>
        <v>0.04671231683</v>
      </c>
      <c r="P2238" s="180">
        <f t="shared" si="2241"/>
        <v>0.04634158416</v>
      </c>
      <c r="Q2238" s="180">
        <f t="shared" si="2241"/>
        <v>0.0470830495</v>
      </c>
      <c r="R2238" s="180">
        <f t="shared" si="2241"/>
        <v>0.04847329703</v>
      </c>
      <c r="S2238" s="180">
        <f t="shared" si="2241"/>
        <v>0.04865866337</v>
      </c>
      <c r="T2238" s="181">
        <f t="shared" si="3"/>
        <v>5.269565217</v>
      </c>
      <c r="U2238" s="182">
        <f t="shared" si="4"/>
        <v>42654</v>
      </c>
      <c r="V2238" s="182">
        <f t="shared" si="5"/>
        <v>42746</v>
      </c>
      <c r="W2238" s="182">
        <f t="shared" si="6"/>
        <v>42836</v>
      </c>
      <c r="X2238" s="181">
        <f t="shared" si="7"/>
        <v>183</v>
      </c>
      <c r="Y2238" s="181">
        <f t="shared" si="8"/>
        <v>275</v>
      </c>
      <c r="Z2238" s="181">
        <f t="shared" si="9"/>
        <v>365</v>
      </c>
      <c r="AA2238" s="155"/>
      <c r="AB2238" s="9"/>
      <c r="AC2238" s="9"/>
      <c r="AD2238" s="9"/>
      <c r="AE2238" s="9"/>
      <c r="AF2238" s="9"/>
      <c r="AG2238" s="9"/>
      <c r="AH2238" s="9"/>
    </row>
    <row r="2239" ht="15.75" customHeight="1">
      <c r="A2239" s="177">
        <v>42468.0</v>
      </c>
      <c r="B2239" s="178">
        <v>4.96</v>
      </c>
      <c r="C2239" s="178">
        <v>4.98</v>
      </c>
      <c r="D2239" s="178">
        <v>5.04</v>
      </c>
      <c r="E2239" s="178">
        <v>5.04</v>
      </c>
      <c r="F2239" s="178">
        <v>5.04</v>
      </c>
      <c r="G2239" s="178">
        <v>5.1</v>
      </c>
      <c r="H2239" s="178">
        <v>5.28</v>
      </c>
      <c r="I2239" s="178">
        <v>5.3</v>
      </c>
      <c r="J2239" s="178">
        <v>5.3</v>
      </c>
      <c r="K2239" s="179">
        <f>MAX(0,((T2239*(365/365))-VLOOKUP(A2239,VBMA!$A:$D,4,0))  /  (T2239* (365/365)   ))</f>
        <v>0.08432366163</v>
      </c>
      <c r="L2239" s="180">
        <f t="shared" ref="L2239:S2239" si="2242">(B2239*(1-$K2239) * (365/365))/100</f>
        <v>0.04541754638</v>
      </c>
      <c r="M2239" s="180">
        <f t="shared" si="2242"/>
        <v>0.04560068165</v>
      </c>
      <c r="N2239" s="180">
        <f t="shared" si="2242"/>
        <v>0.04615008745</v>
      </c>
      <c r="O2239" s="180">
        <f t="shared" si="2242"/>
        <v>0.04615008745</v>
      </c>
      <c r="P2239" s="180">
        <f t="shared" si="2242"/>
        <v>0.04615008745</v>
      </c>
      <c r="Q2239" s="180">
        <f t="shared" si="2242"/>
        <v>0.04669949326</v>
      </c>
      <c r="R2239" s="180">
        <f t="shared" si="2242"/>
        <v>0.04834771067</v>
      </c>
      <c r="S2239" s="180">
        <f t="shared" si="2242"/>
        <v>0.04853084593</v>
      </c>
      <c r="T2239" s="181">
        <f t="shared" si="3"/>
        <v>5.319565217</v>
      </c>
      <c r="U2239" s="182">
        <f t="shared" si="4"/>
        <v>42651</v>
      </c>
      <c r="V2239" s="182">
        <f t="shared" si="5"/>
        <v>42743</v>
      </c>
      <c r="W2239" s="182">
        <f t="shared" si="6"/>
        <v>42833</v>
      </c>
      <c r="X2239" s="181">
        <f t="shared" si="7"/>
        <v>183</v>
      </c>
      <c r="Y2239" s="181">
        <f t="shared" si="8"/>
        <v>275</v>
      </c>
      <c r="Z2239" s="181">
        <f t="shared" si="9"/>
        <v>365</v>
      </c>
      <c r="AA2239" s="155"/>
      <c r="AB2239" s="9"/>
      <c r="AC2239" s="9"/>
      <c r="AD2239" s="9"/>
      <c r="AE2239" s="9"/>
      <c r="AF2239" s="9"/>
      <c r="AG2239" s="9"/>
      <c r="AH2239" s="9"/>
    </row>
    <row r="2240" ht="15.75" customHeight="1">
      <c r="A2240" s="177">
        <v>42467.0</v>
      </c>
      <c r="B2240" s="178">
        <v>4.73</v>
      </c>
      <c r="C2240" s="178">
        <v>4.88</v>
      </c>
      <c r="D2240" s="178">
        <v>4.93</v>
      </c>
      <c r="E2240" s="178">
        <v>4.98</v>
      </c>
      <c r="F2240" s="178">
        <v>5.0</v>
      </c>
      <c r="G2240" s="178">
        <v>5.04</v>
      </c>
      <c r="H2240" s="178">
        <v>5.14</v>
      </c>
      <c r="I2240" s="178">
        <v>5.16</v>
      </c>
      <c r="J2240" s="178">
        <v>5.28</v>
      </c>
      <c r="K2240" s="179">
        <f>MAX(0,((T2240*(365/365))-VLOOKUP(A2240,VBMA!$A:$D,4,0))  /  (T2240* (365/365)   ))</f>
        <v>0.06131117267</v>
      </c>
      <c r="L2240" s="180">
        <f t="shared" ref="L2240:S2240" si="2243">(B2240*(1-$K2240) * (365/365))/100</f>
        <v>0.04439998153</v>
      </c>
      <c r="M2240" s="180">
        <f t="shared" si="2243"/>
        <v>0.04580801477</v>
      </c>
      <c r="N2240" s="180">
        <f t="shared" si="2243"/>
        <v>0.04627735919</v>
      </c>
      <c r="O2240" s="180">
        <f t="shared" si="2243"/>
        <v>0.0467467036</v>
      </c>
      <c r="P2240" s="180">
        <f t="shared" si="2243"/>
        <v>0.04693444137</v>
      </c>
      <c r="Q2240" s="180">
        <f t="shared" si="2243"/>
        <v>0.0473099169</v>
      </c>
      <c r="R2240" s="180">
        <f t="shared" si="2243"/>
        <v>0.04824860572</v>
      </c>
      <c r="S2240" s="180">
        <f t="shared" si="2243"/>
        <v>0.04843634349</v>
      </c>
      <c r="T2240" s="181">
        <f t="shared" si="3"/>
        <v>5.179565217</v>
      </c>
      <c r="U2240" s="182">
        <f t="shared" si="4"/>
        <v>42650</v>
      </c>
      <c r="V2240" s="182">
        <f t="shared" si="5"/>
        <v>42742</v>
      </c>
      <c r="W2240" s="182">
        <f t="shared" si="6"/>
        <v>42832</v>
      </c>
      <c r="X2240" s="181">
        <f t="shared" si="7"/>
        <v>183</v>
      </c>
      <c r="Y2240" s="181">
        <f t="shared" si="8"/>
        <v>275</v>
      </c>
      <c r="Z2240" s="181">
        <f t="shared" si="9"/>
        <v>365</v>
      </c>
      <c r="AA2240" s="155"/>
      <c r="AB2240" s="9"/>
      <c r="AC2240" s="9"/>
      <c r="AD2240" s="9"/>
      <c r="AE2240" s="9"/>
      <c r="AF2240" s="9"/>
      <c r="AG2240" s="9"/>
      <c r="AH2240" s="9"/>
    </row>
    <row r="2241" ht="15.75" customHeight="1">
      <c r="A2241" s="177">
        <v>42466.0</v>
      </c>
      <c r="B2241" s="178">
        <v>4.75</v>
      </c>
      <c r="C2241" s="178">
        <v>4.9</v>
      </c>
      <c r="D2241" s="178">
        <v>4.95</v>
      </c>
      <c r="E2241" s="178">
        <v>4.98</v>
      </c>
      <c r="F2241" s="178">
        <v>5.0</v>
      </c>
      <c r="G2241" s="178">
        <v>5.05</v>
      </c>
      <c r="H2241" s="178">
        <v>5.13</v>
      </c>
      <c r="I2241" s="178">
        <v>5.15</v>
      </c>
      <c r="J2241" s="178">
        <v>5.23</v>
      </c>
      <c r="K2241" s="179">
        <f>MAX(0,((T2241*(365/365))-VLOOKUP(A2241,VBMA!$A:$D,4,0))  /  (T2241* (365/365)   ))</f>
        <v>0.06142977292</v>
      </c>
      <c r="L2241" s="180">
        <f t="shared" ref="L2241:S2241" si="2244">(B2241*(1-$K2241) * (365/365))/100</f>
        <v>0.04458208579</v>
      </c>
      <c r="M2241" s="180">
        <f t="shared" si="2244"/>
        <v>0.04598994113</v>
      </c>
      <c r="N2241" s="180">
        <f t="shared" si="2244"/>
        <v>0.04645922624</v>
      </c>
      <c r="O2241" s="180">
        <f t="shared" si="2244"/>
        <v>0.04674079731</v>
      </c>
      <c r="P2241" s="180">
        <f t="shared" si="2244"/>
        <v>0.04692851135</v>
      </c>
      <c r="Q2241" s="180">
        <f t="shared" si="2244"/>
        <v>0.04739779647</v>
      </c>
      <c r="R2241" s="180">
        <f t="shared" si="2244"/>
        <v>0.04814865265</v>
      </c>
      <c r="S2241" s="180">
        <f t="shared" si="2244"/>
        <v>0.04833636669</v>
      </c>
      <c r="T2241" s="181">
        <f t="shared" si="3"/>
        <v>5.169565217</v>
      </c>
      <c r="U2241" s="182">
        <f t="shared" si="4"/>
        <v>42649</v>
      </c>
      <c r="V2241" s="182">
        <f t="shared" si="5"/>
        <v>42741</v>
      </c>
      <c r="W2241" s="182">
        <f t="shared" si="6"/>
        <v>42831</v>
      </c>
      <c r="X2241" s="181">
        <f t="shared" si="7"/>
        <v>183</v>
      </c>
      <c r="Y2241" s="181">
        <f t="shared" si="8"/>
        <v>275</v>
      </c>
      <c r="Z2241" s="181">
        <f t="shared" si="9"/>
        <v>365</v>
      </c>
      <c r="AA2241" s="155"/>
      <c r="AB2241" s="9"/>
      <c r="AC2241" s="9"/>
      <c r="AD2241" s="9"/>
      <c r="AE2241" s="9"/>
      <c r="AF2241" s="9"/>
      <c r="AG2241" s="9"/>
      <c r="AH2241" s="9"/>
    </row>
    <row r="2242" ht="15.75" customHeight="1">
      <c r="A2242" s="177">
        <v>42465.0</v>
      </c>
      <c r="B2242" s="178">
        <v>4.56</v>
      </c>
      <c r="C2242" s="178">
        <v>4.76</v>
      </c>
      <c r="D2242" s="178">
        <v>4.86</v>
      </c>
      <c r="E2242" s="178">
        <v>4.92</v>
      </c>
      <c r="F2242" s="178">
        <v>5.0</v>
      </c>
      <c r="G2242" s="178">
        <v>5.04</v>
      </c>
      <c r="H2242" s="178">
        <v>5.16</v>
      </c>
      <c r="I2242" s="178">
        <v>5.18</v>
      </c>
      <c r="J2242" s="178">
        <v>5.28</v>
      </c>
      <c r="K2242" s="179">
        <f>MAX(0,((T2242*(365/365))-VLOOKUP(A2242,VBMA!$A:$D,4,0))  /  (T2242* (365/365)   ))</f>
        <v>0.06799899657</v>
      </c>
      <c r="L2242" s="180">
        <f t="shared" ref="L2242:S2242" si="2245">(B2242*(1-$K2242) * (365/365))/100</f>
        <v>0.04249924576</v>
      </c>
      <c r="M2242" s="180">
        <f t="shared" si="2245"/>
        <v>0.04436324776</v>
      </c>
      <c r="N2242" s="180">
        <f t="shared" si="2245"/>
        <v>0.04529524877</v>
      </c>
      <c r="O2242" s="180">
        <f t="shared" si="2245"/>
        <v>0.04585444937</v>
      </c>
      <c r="P2242" s="180">
        <f t="shared" si="2245"/>
        <v>0.04660005017</v>
      </c>
      <c r="Q2242" s="180">
        <f t="shared" si="2245"/>
        <v>0.04697285057</v>
      </c>
      <c r="R2242" s="180">
        <f t="shared" si="2245"/>
        <v>0.04809125178</v>
      </c>
      <c r="S2242" s="180">
        <f t="shared" si="2245"/>
        <v>0.04827765198</v>
      </c>
      <c r="T2242" s="181">
        <f t="shared" si="3"/>
        <v>5.199565217</v>
      </c>
      <c r="U2242" s="182">
        <f t="shared" si="4"/>
        <v>42648</v>
      </c>
      <c r="V2242" s="182">
        <f t="shared" si="5"/>
        <v>42740</v>
      </c>
      <c r="W2242" s="182">
        <f t="shared" si="6"/>
        <v>42830</v>
      </c>
      <c r="X2242" s="181">
        <f t="shared" si="7"/>
        <v>183</v>
      </c>
      <c r="Y2242" s="181">
        <f t="shared" si="8"/>
        <v>275</v>
      </c>
      <c r="Z2242" s="181">
        <f t="shared" si="9"/>
        <v>365</v>
      </c>
      <c r="AA2242" s="155"/>
      <c r="AB2242" s="9"/>
      <c r="AC2242" s="9"/>
      <c r="AD2242" s="9"/>
      <c r="AE2242" s="9"/>
      <c r="AF2242" s="9"/>
      <c r="AG2242" s="9"/>
      <c r="AH2242" s="9"/>
    </row>
    <row r="2243" ht="15.75" customHeight="1">
      <c r="A2243" s="177">
        <v>42464.0</v>
      </c>
      <c r="B2243" s="178">
        <v>4.58</v>
      </c>
      <c r="C2243" s="178">
        <v>4.7</v>
      </c>
      <c r="D2243" s="178">
        <v>4.88</v>
      </c>
      <c r="E2243" s="178">
        <v>4.9</v>
      </c>
      <c r="F2243" s="178">
        <v>5.0</v>
      </c>
      <c r="G2243" s="178">
        <v>5.1</v>
      </c>
      <c r="H2243" s="178">
        <v>5.2</v>
      </c>
      <c r="I2243" s="178">
        <v>5.23</v>
      </c>
      <c r="J2243" s="178">
        <v>5.23</v>
      </c>
      <c r="K2243" s="179">
        <f>MAX(0,((T2243*(365/365))-VLOOKUP(A2243,VBMA!$A:$D,4,0))  /  (T2243* (365/365)   ))</f>
        <v>0.07859298144</v>
      </c>
      <c r="L2243" s="180">
        <f t="shared" ref="L2243:S2243" si="2246">(B2243*(1-$K2243) * (365/365))/100</f>
        <v>0.04220044145</v>
      </c>
      <c r="M2243" s="180">
        <f t="shared" si="2246"/>
        <v>0.04330612987</v>
      </c>
      <c r="N2243" s="180">
        <f t="shared" si="2246"/>
        <v>0.04496466251</v>
      </c>
      <c r="O2243" s="180">
        <f t="shared" si="2246"/>
        <v>0.04514894391</v>
      </c>
      <c r="P2243" s="180">
        <f t="shared" si="2246"/>
        <v>0.04607035093</v>
      </c>
      <c r="Q2243" s="180">
        <f t="shared" si="2246"/>
        <v>0.04699175795</v>
      </c>
      <c r="R2243" s="180">
        <f t="shared" si="2246"/>
        <v>0.04791316497</v>
      </c>
      <c r="S2243" s="180">
        <f t="shared" si="2246"/>
        <v>0.04818958707</v>
      </c>
      <c r="T2243" s="181">
        <f t="shared" si="3"/>
        <v>5.259347826</v>
      </c>
      <c r="U2243" s="182">
        <f t="shared" si="4"/>
        <v>42647</v>
      </c>
      <c r="V2243" s="182">
        <f t="shared" si="5"/>
        <v>42739</v>
      </c>
      <c r="W2243" s="182">
        <f t="shared" si="6"/>
        <v>42829</v>
      </c>
      <c r="X2243" s="181">
        <f t="shared" si="7"/>
        <v>183</v>
      </c>
      <c r="Y2243" s="181">
        <f t="shared" si="8"/>
        <v>275</v>
      </c>
      <c r="Z2243" s="181">
        <f t="shared" si="9"/>
        <v>365</v>
      </c>
      <c r="AA2243" s="155"/>
      <c r="AB2243" s="9"/>
      <c r="AC2243" s="9"/>
      <c r="AD2243" s="9"/>
      <c r="AE2243" s="9"/>
      <c r="AF2243" s="9"/>
      <c r="AG2243" s="9"/>
      <c r="AH2243" s="9"/>
    </row>
    <row r="2244" ht="15.75" customHeight="1">
      <c r="A2244" s="177">
        <v>42461.0</v>
      </c>
      <c r="B2244" s="178">
        <v>4.58</v>
      </c>
      <c r="C2244" s="178">
        <v>4.68</v>
      </c>
      <c r="D2244" s="178">
        <v>4.83</v>
      </c>
      <c r="E2244" s="178">
        <v>4.95</v>
      </c>
      <c r="F2244" s="178">
        <v>5.0</v>
      </c>
      <c r="G2244" s="178">
        <v>5.04</v>
      </c>
      <c r="H2244" s="178">
        <v>5.18</v>
      </c>
      <c r="I2244" s="178">
        <v>5.2</v>
      </c>
      <c r="J2244" s="178">
        <v>5.2</v>
      </c>
      <c r="K2244" s="179">
        <f>MAX(0,((T2244*(365/365))-VLOOKUP(A2244,VBMA!$A:$D,4,0))  /  (T2244* (365/365)   ))</f>
        <v>0.07348604748</v>
      </c>
      <c r="L2244" s="180">
        <f t="shared" ref="L2244:S2244" si="2247">(B2244*(1-$K2244) * (365/365))/100</f>
        <v>0.04243433903</v>
      </c>
      <c r="M2244" s="180">
        <f t="shared" si="2247"/>
        <v>0.04336085298</v>
      </c>
      <c r="N2244" s="180">
        <f t="shared" si="2247"/>
        <v>0.04475062391</v>
      </c>
      <c r="O2244" s="180">
        <f t="shared" si="2247"/>
        <v>0.04586244065</v>
      </c>
      <c r="P2244" s="180">
        <f t="shared" si="2247"/>
        <v>0.04632569763</v>
      </c>
      <c r="Q2244" s="180">
        <f t="shared" si="2247"/>
        <v>0.04669630321</v>
      </c>
      <c r="R2244" s="180">
        <f t="shared" si="2247"/>
        <v>0.04799342274</v>
      </c>
      <c r="S2244" s="180">
        <f t="shared" si="2247"/>
        <v>0.04817872553</v>
      </c>
      <c r="T2244" s="181">
        <f t="shared" si="3"/>
        <v>5.219565217</v>
      </c>
      <c r="U2244" s="182">
        <f t="shared" si="4"/>
        <v>42644</v>
      </c>
      <c r="V2244" s="182">
        <f t="shared" si="5"/>
        <v>42736</v>
      </c>
      <c r="W2244" s="182">
        <f t="shared" si="6"/>
        <v>42826</v>
      </c>
      <c r="X2244" s="181">
        <f t="shared" si="7"/>
        <v>183</v>
      </c>
      <c r="Y2244" s="181">
        <f t="shared" si="8"/>
        <v>275</v>
      </c>
      <c r="Z2244" s="181">
        <f t="shared" si="9"/>
        <v>365</v>
      </c>
      <c r="AA2244" s="155"/>
      <c r="AB2244" s="9"/>
      <c r="AC2244" s="9"/>
      <c r="AD2244" s="9"/>
      <c r="AE2244" s="9"/>
      <c r="AF2244" s="9"/>
      <c r="AG2244" s="9"/>
      <c r="AH2244" s="9"/>
    </row>
    <row r="2245" ht="15.75" customHeight="1">
      <c r="A2245" s="177">
        <v>42460.0</v>
      </c>
      <c r="B2245" s="178">
        <v>3.8</v>
      </c>
      <c r="C2245" s="178">
        <v>4.25</v>
      </c>
      <c r="D2245" s="178">
        <v>4.48</v>
      </c>
      <c r="E2245" s="178">
        <v>4.85</v>
      </c>
      <c r="F2245" s="178">
        <v>5.0</v>
      </c>
      <c r="G2245" s="178">
        <v>5.05</v>
      </c>
      <c r="H2245" s="178">
        <v>5.2</v>
      </c>
      <c r="I2245" s="178">
        <v>5.25</v>
      </c>
      <c r="J2245" s="178">
        <v>5.25</v>
      </c>
      <c r="K2245" s="179">
        <f>MAX(0,((T2245*(365/365))-VLOOKUP(A2245,VBMA!$A:$D,4,0))  /  (T2245* (365/365)   ))</f>
        <v>0.08726386729</v>
      </c>
      <c r="L2245" s="180">
        <f t="shared" ref="L2245:S2245" si="2248">(B2245*(1-$K2245) * (365/365))/100</f>
        <v>0.03468397304</v>
      </c>
      <c r="M2245" s="180">
        <f t="shared" si="2248"/>
        <v>0.03879128564</v>
      </c>
      <c r="N2245" s="180">
        <f t="shared" si="2248"/>
        <v>0.04089057875</v>
      </c>
      <c r="O2245" s="180">
        <f t="shared" si="2248"/>
        <v>0.04426770244</v>
      </c>
      <c r="P2245" s="180">
        <f t="shared" si="2248"/>
        <v>0.04563680664</v>
      </c>
      <c r="Q2245" s="180">
        <f t="shared" si="2248"/>
        <v>0.0460931747</v>
      </c>
      <c r="R2245" s="180">
        <f t="shared" si="2248"/>
        <v>0.0474622789</v>
      </c>
      <c r="S2245" s="180">
        <f t="shared" si="2248"/>
        <v>0.04791864697</v>
      </c>
      <c r="T2245" s="181">
        <f t="shared" si="3"/>
        <v>5.299450549</v>
      </c>
      <c r="U2245" s="182">
        <f t="shared" si="4"/>
        <v>42644</v>
      </c>
      <c r="V2245" s="182">
        <f t="shared" si="5"/>
        <v>42735</v>
      </c>
      <c r="W2245" s="182">
        <f t="shared" si="6"/>
        <v>42825</v>
      </c>
      <c r="X2245" s="181">
        <f t="shared" si="7"/>
        <v>184</v>
      </c>
      <c r="Y2245" s="181">
        <f t="shared" si="8"/>
        <v>275</v>
      </c>
      <c r="Z2245" s="181">
        <f t="shared" si="9"/>
        <v>365</v>
      </c>
      <c r="AA2245" s="155"/>
      <c r="AB2245" s="9"/>
      <c r="AC2245" s="9"/>
      <c r="AD2245" s="9"/>
      <c r="AE2245" s="9"/>
      <c r="AF2245" s="9"/>
      <c r="AG2245" s="9"/>
      <c r="AH2245" s="9"/>
    </row>
    <row r="2246" ht="15.75" customHeight="1">
      <c r="A2246" s="177">
        <v>42459.0</v>
      </c>
      <c r="B2246" s="178">
        <v>3.58</v>
      </c>
      <c r="C2246" s="178">
        <v>4.04</v>
      </c>
      <c r="D2246" s="178">
        <v>4.36</v>
      </c>
      <c r="E2246" s="178">
        <v>4.8</v>
      </c>
      <c r="F2246" s="178">
        <v>4.98</v>
      </c>
      <c r="G2246" s="178">
        <v>5.02</v>
      </c>
      <c r="H2246" s="178">
        <v>5.12</v>
      </c>
      <c r="I2246" s="178">
        <v>5.16</v>
      </c>
      <c r="J2246" s="178">
        <v>5.22</v>
      </c>
      <c r="K2246" s="179">
        <f>MAX(0,((T2246*(365/365))-VLOOKUP(A2246,VBMA!$A:$D,4,0))  /  (T2246* (365/365)   ))</f>
        <v>0.07069067546</v>
      </c>
      <c r="L2246" s="180">
        <f t="shared" ref="L2246:S2246" si="2249">(B2246*(1-$K2246) * (365/365))/100</f>
        <v>0.03326927382</v>
      </c>
      <c r="M2246" s="180">
        <f t="shared" si="2249"/>
        <v>0.03754409671</v>
      </c>
      <c r="N2246" s="180">
        <f t="shared" si="2249"/>
        <v>0.04051788655</v>
      </c>
      <c r="O2246" s="180">
        <f t="shared" si="2249"/>
        <v>0.04460684758</v>
      </c>
      <c r="P2246" s="180">
        <f t="shared" si="2249"/>
        <v>0.04627960436</v>
      </c>
      <c r="Q2246" s="180">
        <f t="shared" si="2249"/>
        <v>0.04665132809</v>
      </c>
      <c r="R2246" s="180">
        <f t="shared" si="2249"/>
        <v>0.04758063742</v>
      </c>
      <c r="S2246" s="180">
        <f t="shared" si="2249"/>
        <v>0.04795236115</v>
      </c>
      <c r="T2246" s="181">
        <f t="shared" si="3"/>
        <v>5.19956044</v>
      </c>
      <c r="U2246" s="182">
        <f t="shared" si="4"/>
        <v>42643</v>
      </c>
      <c r="V2246" s="182">
        <f t="shared" si="5"/>
        <v>42734</v>
      </c>
      <c r="W2246" s="182">
        <f t="shared" si="6"/>
        <v>42824</v>
      </c>
      <c r="X2246" s="181">
        <f t="shared" si="7"/>
        <v>184</v>
      </c>
      <c r="Y2246" s="181">
        <f t="shared" si="8"/>
        <v>275</v>
      </c>
      <c r="Z2246" s="181">
        <f t="shared" si="9"/>
        <v>365</v>
      </c>
      <c r="AA2246" s="155"/>
      <c r="AB2246" s="9"/>
      <c r="AC2246" s="9"/>
      <c r="AD2246" s="9"/>
      <c r="AE2246" s="9"/>
      <c r="AF2246" s="9"/>
      <c r="AG2246" s="9"/>
      <c r="AH2246" s="9"/>
    </row>
    <row r="2247" ht="15.75" customHeight="1">
      <c r="A2247" s="177">
        <v>42458.0</v>
      </c>
      <c r="B2247" s="178">
        <v>3.2</v>
      </c>
      <c r="C2247" s="178">
        <v>3.73</v>
      </c>
      <c r="D2247" s="178">
        <v>4.05</v>
      </c>
      <c r="E2247" s="178">
        <v>4.73</v>
      </c>
      <c r="F2247" s="178">
        <v>4.9</v>
      </c>
      <c r="G2247" s="178">
        <v>5.0</v>
      </c>
      <c r="H2247" s="178">
        <v>5.13</v>
      </c>
      <c r="I2247" s="178">
        <v>5.18</v>
      </c>
      <c r="J2247" s="178">
        <v>5.25</v>
      </c>
      <c r="K2247" s="179">
        <f>MAX(0,((T2247*(365/365))-VLOOKUP(A2247,VBMA!$A:$D,4,0))  /  (T2247* (365/365)   ))</f>
        <v>0.07351643271</v>
      </c>
      <c r="L2247" s="180">
        <f t="shared" ref="L2247:S2247" si="2250">(B2247*(1-$K2247) * (365/365))/100</f>
        <v>0.02964747415</v>
      </c>
      <c r="M2247" s="180">
        <f t="shared" si="2250"/>
        <v>0.03455783706</v>
      </c>
      <c r="N2247" s="180">
        <f t="shared" si="2250"/>
        <v>0.03752258448</v>
      </c>
      <c r="O2247" s="180">
        <f t="shared" si="2250"/>
        <v>0.04382267273</v>
      </c>
      <c r="P2247" s="180">
        <f t="shared" si="2250"/>
        <v>0.0453976948</v>
      </c>
      <c r="Q2247" s="180">
        <f t="shared" si="2250"/>
        <v>0.04632417836</v>
      </c>
      <c r="R2247" s="180">
        <f t="shared" si="2250"/>
        <v>0.047528607</v>
      </c>
      <c r="S2247" s="180">
        <f t="shared" si="2250"/>
        <v>0.04799184879</v>
      </c>
      <c r="T2247" s="181">
        <f t="shared" si="3"/>
        <v>5.229450549</v>
      </c>
      <c r="U2247" s="182">
        <f t="shared" si="4"/>
        <v>42642</v>
      </c>
      <c r="V2247" s="182">
        <f t="shared" si="5"/>
        <v>42733</v>
      </c>
      <c r="W2247" s="182">
        <f t="shared" si="6"/>
        <v>42823</v>
      </c>
      <c r="X2247" s="181">
        <f t="shared" si="7"/>
        <v>184</v>
      </c>
      <c r="Y2247" s="181">
        <f t="shared" si="8"/>
        <v>275</v>
      </c>
      <c r="Z2247" s="181">
        <f t="shared" si="9"/>
        <v>365</v>
      </c>
      <c r="AA2247" s="155"/>
      <c r="AB2247" s="9"/>
      <c r="AC2247" s="9"/>
      <c r="AD2247" s="9"/>
      <c r="AE2247" s="9"/>
      <c r="AF2247" s="9"/>
      <c r="AG2247" s="9"/>
      <c r="AH2247" s="9"/>
    </row>
    <row r="2248" ht="15.75" customHeight="1">
      <c r="A2248" s="177">
        <v>42457.0</v>
      </c>
      <c r="B2248" s="178">
        <v>3.2</v>
      </c>
      <c r="C2248" s="178">
        <v>3.6</v>
      </c>
      <c r="D2248" s="178">
        <v>3.98</v>
      </c>
      <c r="E2248" s="178">
        <v>4.7</v>
      </c>
      <c r="F2248" s="178">
        <v>4.93</v>
      </c>
      <c r="G2248" s="178">
        <v>4.98</v>
      </c>
      <c r="H2248" s="178">
        <v>5.1</v>
      </c>
      <c r="I2248" s="178">
        <v>5.13</v>
      </c>
      <c r="J2248" s="178">
        <v>5.23</v>
      </c>
      <c r="K2248" s="179">
        <f>MAX(0,((T2248*(365/365))-VLOOKUP(A2248,VBMA!$A:$D,4,0))  /  (T2248* (365/365)   ))</f>
        <v>0.06214938343</v>
      </c>
      <c r="L2248" s="180">
        <f t="shared" ref="L2248:S2248" si="2251">(B2248*(1-$K2248) * (365/365))/100</f>
        <v>0.03001121973</v>
      </c>
      <c r="M2248" s="180">
        <f t="shared" si="2251"/>
        <v>0.0337626222</v>
      </c>
      <c r="N2248" s="180">
        <f t="shared" si="2251"/>
        <v>0.03732645454</v>
      </c>
      <c r="O2248" s="180">
        <f t="shared" si="2251"/>
        <v>0.04407897898</v>
      </c>
      <c r="P2248" s="180">
        <f t="shared" si="2251"/>
        <v>0.0462360354</v>
      </c>
      <c r="Q2248" s="180">
        <f t="shared" si="2251"/>
        <v>0.04670496071</v>
      </c>
      <c r="R2248" s="180">
        <f t="shared" si="2251"/>
        <v>0.04783038145</v>
      </c>
      <c r="S2248" s="180">
        <f t="shared" si="2251"/>
        <v>0.04811173663</v>
      </c>
      <c r="T2248" s="181">
        <f t="shared" si="3"/>
        <v>5.15967033</v>
      </c>
      <c r="U2248" s="182">
        <f t="shared" si="4"/>
        <v>42641</v>
      </c>
      <c r="V2248" s="182">
        <f t="shared" si="5"/>
        <v>42732</v>
      </c>
      <c r="W2248" s="182">
        <f t="shared" si="6"/>
        <v>42822</v>
      </c>
      <c r="X2248" s="181">
        <f t="shared" si="7"/>
        <v>184</v>
      </c>
      <c r="Y2248" s="181">
        <f t="shared" si="8"/>
        <v>275</v>
      </c>
      <c r="Z2248" s="181">
        <f t="shared" si="9"/>
        <v>365</v>
      </c>
      <c r="AA2248" s="155"/>
      <c r="AB2248" s="9"/>
      <c r="AC2248" s="9"/>
      <c r="AD2248" s="9"/>
      <c r="AE2248" s="9"/>
      <c r="AF2248" s="9"/>
      <c r="AG2248" s="9"/>
      <c r="AH2248" s="9"/>
    </row>
    <row r="2249" ht="15.75" customHeight="1">
      <c r="A2249" s="177">
        <v>42454.0</v>
      </c>
      <c r="B2249" s="178">
        <v>3.2</v>
      </c>
      <c r="C2249" s="178">
        <v>3.54</v>
      </c>
      <c r="D2249" s="178">
        <v>3.92</v>
      </c>
      <c r="E2249" s="178">
        <v>4.66</v>
      </c>
      <c r="F2249" s="178">
        <v>4.9</v>
      </c>
      <c r="G2249" s="178">
        <v>4.94</v>
      </c>
      <c r="H2249" s="178">
        <v>5.04</v>
      </c>
      <c r="I2249" s="178">
        <v>5.06</v>
      </c>
      <c r="J2249" s="178">
        <v>5.16</v>
      </c>
      <c r="K2249" s="179">
        <f>MAX(0,((T2249*(365/365))-VLOOKUP(A2249,VBMA!$A:$D,4,0))  /  (T2249* (365/365)   ))</f>
        <v>0.04799030848</v>
      </c>
      <c r="L2249" s="180">
        <f t="shared" ref="L2249:S2249" si="2252">(B2249*(1-$K2249) * (365/365))/100</f>
        <v>0.03046431013</v>
      </c>
      <c r="M2249" s="180">
        <f t="shared" si="2252"/>
        <v>0.03370114308</v>
      </c>
      <c r="N2249" s="180">
        <f t="shared" si="2252"/>
        <v>0.03731877991</v>
      </c>
      <c r="O2249" s="180">
        <f t="shared" si="2252"/>
        <v>0.04436365162</v>
      </c>
      <c r="P2249" s="180">
        <f t="shared" si="2252"/>
        <v>0.04664847488</v>
      </c>
      <c r="Q2249" s="180">
        <f t="shared" si="2252"/>
        <v>0.04702927876</v>
      </c>
      <c r="R2249" s="180">
        <f t="shared" si="2252"/>
        <v>0.04798128845</v>
      </c>
      <c r="S2249" s="180">
        <f t="shared" si="2252"/>
        <v>0.04817169039</v>
      </c>
      <c r="T2249" s="181">
        <f t="shared" si="3"/>
        <v>5.07978022</v>
      </c>
      <c r="U2249" s="182">
        <f t="shared" si="4"/>
        <v>42638</v>
      </c>
      <c r="V2249" s="182">
        <f t="shared" si="5"/>
        <v>42729</v>
      </c>
      <c r="W2249" s="182">
        <f t="shared" si="6"/>
        <v>42819</v>
      </c>
      <c r="X2249" s="181">
        <f t="shared" si="7"/>
        <v>184</v>
      </c>
      <c r="Y2249" s="181">
        <f t="shared" si="8"/>
        <v>275</v>
      </c>
      <c r="Z2249" s="181">
        <f t="shared" si="9"/>
        <v>365</v>
      </c>
      <c r="AA2249" s="155"/>
      <c r="AB2249" s="9"/>
      <c r="AC2249" s="9"/>
      <c r="AD2249" s="9"/>
      <c r="AE2249" s="9"/>
      <c r="AF2249" s="9"/>
      <c r="AG2249" s="9"/>
      <c r="AH2249" s="9"/>
    </row>
    <row r="2250" ht="15.75" customHeight="1">
      <c r="A2250" s="177">
        <v>42453.0</v>
      </c>
      <c r="B2250" s="178">
        <v>3.34</v>
      </c>
      <c r="C2250" s="178">
        <v>3.7</v>
      </c>
      <c r="D2250" s="178">
        <v>4.1</v>
      </c>
      <c r="E2250" s="178">
        <v>4.68</v>
      </c>
      <c r="F2250" s="178">
        <v>4.9</v>
      </c>
      <c r="G2250" s="178">
        <v>4.96</v>
      </c>
      <c r="H2250" s="178">
        <v>5.14</v>
      </c>
      <c r="I2250" s="178">
        <v>5.16</v>
      </c>
      <c r="J2250" s="178">
        <v>5.2</v>
      </c>
      <c r="K2250" s="179">
        <f>MAX(0,((T2250*(365/365))-VLOOKUP(A2250,VBMA!$A:$D,4,0))  /  (T2250* (365/365)   ))</f>
        <v>0.06810717923</v>
      </c>
      <c r="L2250" s="180">
        <f t="shared" ref="L2250:S2250" si="2253">(B2250*(1-$K2250) * (365/365))/100</f>
        <v>0.03112522021</v>
      </c>
      <c r="M2250" s="180">
        <f t="shared" si="2253"/>
        <v>0.03448003437</v>
      </c>
      <c r="N2250" s="180">
        <f t="shared" si="2253"/>
        <v>0.03820760565</v>
      </c>
      <c r="O2250" s="180">
        <f t="shared" si="2253"/>
        <v>0.04361258401</v>
      </c>
      <c r="P2250" s="180">
        <f t="shared" si="2253"/>
        <v>0.04566274822</v>
      </c>
      <c r="Q2250" s="180">
        <f t="shared" si="2253"/>
        <v>0.04622188391</v>
      </c>
      <c r="R2250" s="180">
        <f t="shared" si="2253"/>
        <v>0.04789929099</v>
      </c>
      <c r="S2250" s="180">
        <f t="shared" si="2253"/>
        <v>0.04808566955</v>
      </c>
      <c r="T2250" s="181">
        <f t="shared" si="3"/>
        <v>5.17978022</v>
      </c>
      <c r="U2250" s="182">
        <f t="shared" si="4"/>
        <v>42637</v>
      </c>
      <c r="V2250" s="182">
        <f t="shared" si="5"/>
        <v>42728</v>
      </c>
      <c r="W2250" s="182">
        <f t="shared" si="6"/>
        <v>42818</v>
      </c>
      <c r="X2250" s="181">
        <f t="shared" si="7"/>
        <v>184</v>
      </c>
      <c r="Y2250" s="181">
        <f t="shared" si="8"/>
        <v>275</v>
      </c>
      <c r="Z2250" s="181">
        <f t="shared" si="9"/>
        <v>365</v>
      </c>
      <c r="AA2250" s="155"/>
      <c r="AB2250" s="9"/>
      <c r="AC2250" s="9"/>
      <c r="AD2250" s="9"/>
      <c r="AE2250" s="9"/>
      <c r="AF2250" s="9"/>
      <c r="AG2250" s="9"/>
      <c r="AH2250" s="9"/>
    </row>
    <row r="2251" ht="15.75" customHeight="1">
      <c r="A2251" s="177">
        <v>42452.0</v>
      </c>
      <c r="B2251" s="178">
        <v>3.7</v>
      </c>
      <c r="C2251" s="178">
        <v>3.93</v>
      </c>
      <c r="D2251" s="178">
        <v>4.2</v>
      </c>
      <c r="E2251" s="178">
        <v>4.73</v>
      </c>
      <c r="F2251" s="178">
        <v>4.9</v>
      </c>
      <c r="G2251" s="178">
        <v>4.98</v>
      </c>
      <c r="H2251" s="178">
        <v>5.05</v>
      </c>
      <c r="I2251" s="178">
        <v>5.06</v>
      </c>
      <c r="J2251" s="178">
        <v>5.18</v>
      </c>
      <c r="K2251" s="179">
        <f>MAX(0,((T2251*(365/365))-VLOOKUP(A2251,VBMA!$A:$D,4,0))  /  (T2251* (365/365)   ))</f>
        <v>0.04751387203</v>
      </c>
      <c r="L2251" s="180">
        <f t="shared" ref="L2251:S2251" si="2254">(B2251*(1-$K2251) * (365/365))/100</f>
        <v>0.03524198673</v>
      </c>
      <c r="M2251" s="180">
        <f t="shared" si="2254"/>
        <v>0.03743270483</v>
      </c>
      <c r="N2251" s="180">
        <f t="shared" si="2254"/>
        <v>0.04000441737</v>
      </c>
      <c r="O2251" s="180">
        <f t="shared" si="2254"/>
        <v>0.04505259385</v>
      </c>
      <c r="P2251" s="180">
        <f t="shared" si="2254"/>
        <v>0.04667182027</v>
      </c>
      <c r="Q2251" s="180">
        <f t="shared" si="2254"/>
        <v>0.04743380917</v>
      </c>
      <c r="R2251" s="180">
        <f t="shared" si="2254"/>
        <v>0.04810054946</v>
      </c>
      <c r="S2251" s="180">
        <f t="shared" si="2254"/>
        <v>0.04819579808</v>
      </c>
      <c r="T2251" s="181">
        <f t="shared" si="3"/>
        <v>5.06989011</v>
      </c>
      <c r="U2251" s="182">
        <f t="shared" si="4"/>
        <v>42636</v>
      </c>
      <c r="V2251" s="182">
        <f t="shared" si="5"/>
        <v>42727</v>
      </c>
      <c r="W2251" s="182">
        <f t="shared" si="6"/>
        <v>42817</v>
      </c>
      <c r="X2251" s="181">
        <f t="shared" si="7"/>
        <v>184</v>
      </c>
      <c r="Y2251" s="181">
        <f t="shared" si="8"/>
        <v>275</v>
      </c>
      <c r="Z2251" s="181">
        <f t="shared" si="9"/>
        <v>365</v>
      </c>
      <c r="AA2251" s="155"/>
      <c r="AB2251" s="9"/>
      <c r="AC2251" s="9"/>
      <c r="AD2251" s="9"/>
      <c r="AE2251" s="9"/>
      <c r="AF2251" s="9"/>
      <c r="AG2251" s="9"/>
      <c r="AH2251" s="9"/>
    </row>
    <row r="2252" ht="15.75" customHeight="1">
      <c r="A2252" s="177">
        <v>42451.0</v>
      </c>
      <c r="B2252" s="178">
        <v>3.73</v>
      </c>
      <c r="C2252" s="178">
        <v>3.98</v>
      </c>
      <c r="D2252" s="178">
        <v>4.18</v>
      </c>
      <c r="E2252" s="178">
        <v>4.73</v>
      </c>
      <c r="F2252" s="178">
        <v>4.9</v>
      </c>
      <c r="G2252" s="178">
        <v>4.98</v>
      </c>
      <c r="H2252" s="178">
        <v>5.1</v>
      </c>
      <c r="I2252" s="178">
        <v>5.14</v>
      </c>
      <c r="J2252" s="178">
        <v>5.23</v>
      </c>
      <c r="K2252" s="179">
        <f>MAX(0,((T2252*(365/365))-VLOOKUP(A2252,VBMA!$A:$D,4,0))  /  (T2252* (365/365)   ))</f>
        <v>0.07057750244</v>
      </c>
      <c r="L2252" s="180">
        <f t="shared" ref="L2252:S2252" si="2255">(B2252*(1-$K2252) * (365/365))/100</f>
        <v>0.03466745916</v>
      </c>
      <c r="M2252" s="180">
        <f t="shared" si="2255"/>
        <v>0.0369910154</v>
      </c>
      <c r="N2252" s="180">
        <f t="shared" si="2255"/>
        <v>0.0388498604</v>
      </c>
      <c r="O2252" s="180">
        <f t="shared" si="2255"/>
        <v>0.04396168413</v>
      </c>
      <c r="P2252" s="180">
        <f t="shared" si="2255"/>
        <v>0.04554170238</v>
      </c>
      <c r="Q2252" s="180">
        <f t="shared" si="2255"/>
        <v>0.04628524038</v>
      </c>
      <c r="R2252" s="180">
        <f t="shared" si="2255"/>
        <v>0.04740054738</v>
      </c>
      <c r="S2252" s="180">
        <f t="shared" si="2255"/>
        <v>0.04777231637</v>
      </c>
      <c r="T2252" s="181">
        <f t="shared" si="3"/>
        <v>5.17956044</v>
      </c>
      <c r="U2252" s="182">
        <f t="shared" si="4"/>
        <v>42635</v>
      </c>
      <c r="V2252" s="182">
        <f t="shared" si="5"/>
        <v>42726</v>
      </c>
      <c r="W2252" s="182">
        <f t="shared" si="6"/>
        <v>42816</v>
      </c>
      <c r="X2252" s="181">
        <f t="shared" si="7"/>
        <v>184</v>
      </c>
      <c r="Y2252" s="181">
        <f t="shared" si="8"/>
        <v>275</v>
      </c>
      <c r="Z2252" s="181">
        <f t="shared" si="9"/>
        <v>365</v>
      </c>
      <c r="AA2252" s="155"/>
      <c r="AB2252" s="9"/>
      <c r="AC2252" s="9"/>
      <c r="AD2252" s="9"/>
      <c r="AE2252" s="9"/>
      <c r="AF2252" s="9"/>
      <c r="AG2252" s="9"/>
      <c r="AH2252" s="9"/>
    </row>
    <row r="2253" ht="15.75" customHeight="1">
      <c r="A2253" s="177">
        <v>42450.0</v>
      </c>
      <c r="B2253" s="178">
        <v>3.75</v>
      </c>
      <c r="C2253" s="178">
        <v>3.98</v>
      </c>
      <c r="D2253" s="178">
        <v>4.27</v>
      </c>
      <c r="E2253" s="178">
        <v>4.73</v>
      </c>
      <c r="F2253" s="178">
        <v>4.9</v>
      </c>
      <c r="G2253" s="178">
        <v>4.98</v>
      </c>
      <c r="H2253" s="178">
        <v>5.08</v>
      </c>
      <c r="I2253" s="178">
        <v>5.11</v>
      </c>
      <c r="J2253" s="178">
        <v>5.2</v>
      </c>
      <c r="K2253" s="179">
        <f>MAX(0,((T2253*(365/365))-VLOOKUP(A2253,VBMA!$A:$D,4,0))  /  (T2253* (365/365)   ))</f>
        <v>0.05772166513</v>
      </c>
      <c r="L2253" s="180">
        <f t="shared" ref="L2253:S2253" si="2256">(B2253*(1-$K2253) * (365/365))/100</f>
        <v>0.03533543756</v>
      </c>
      <c r="M2253" s="180">
        <f t="shared" si="2256"/>
        <v>0.03750267773</v>
      </c>
      <c r="N2253" s="180">
        <f t="shared" si="2256"/>
        <v>0.0402352849</v>
      </c>
      <c r="O2253" s="180">
        <f t="shared" si="2256"/>
        <v>0.04456976524</v>
      </c>
      <c r="P2253" s="180">
        <f t="shared" si="2256"/>
        <v>0.04617163841</v>
      </c>
      <c r="Q2253" s="180">
        <f t="shared" si="2256"/>
        <v>0.04692546108</v>
      </c>
      <c r="R2253" s="180">
        <f t="shared" si="2256"/>
        <v>0.04786773941</v>
      </c>
      <c r="S2253" s="180">
        <f t="shared" si="2256"/>
        <v>0.04815042291</v>
      </c>
      <c r="T2253" s="181">
        <f t="shared" si="3"/>
        <v>5.13967033</v>
      </c>
      <c r="U2253" s="182">
        <f t="shared" si="4"/>
        <v>42634</v>
      </c>
      <c r="V2253" s="182">
        <f t="shared" si="5"/>
        <v>42725</v>
      </c>
      <c r="W2253" s="182">
        <f t="shared" si="6"/>
        <v>42815</v>
      </c>
      <c r="X2253" s="181">
        <f t="shared" si="7"/>
        <v>184</v>
      </c>
      <c r="Y2253" s="181">
        <f t="shared" si="8"/>
        <v>275</v>
      </c>
      <c r="Z2253" s="181">
        <f t="shared" si="9"/>
        <v>365</v>
      </c>
      <c r="AA2253" s="155"/>
      <c r="AB2253" s="9"/>
      <c r="AC2253" s="9"/>
      <c r="AD2253" s="9"/>
      <c r="AE2253" s="9"/>
      <c r="AF2253" s="9"/>
      <c r="AG2253" s="9"/>
      <c r="AH2253" s="9"/>
    </row>
    <row r="2254" ht="15.75" customHeight="1">
      <c r="A2254" s="177">
        <v>42447.0</v>
      </c>
      <c r="B2254" s="178">
        <v>3.78</v>
      </c>
      <c r="C2254" s="178">
        <v>4.04</v>
      </c>
      <c r="D2254" s="178">
        <v>4.34</v>
      </c>
      <c r="E2254" s="178">
        <v>4.76</v>
      </c>
      <c r="F2254" s="178">
        <v>4.95</v>
      </c>
      <c r="G2254" s="178">
        <v>5.0</v>
      </c>
      <c r="H2254" s="178">
        <v>5.1</v>
      </c>
      <c r="I2254" s="178">
        <v>5.14</v>
      </c>
      <c r="J2254" s="178">
        <v>5.23</v>
      </c>
      <c r="K2254" s="179">
        <f>MAX(0,((T2254*(365/365))-VLOOKUP(A2254,VBMA!$A:$D,4,0))  /  (T2254* (365/365)   ))</f>
        <v>0.06497857173</v>
      </c>
      <c r="L2254" s="180">
        <f t="shared" ref="L2254:S2254" si="2257">(B2254*(1-$K2254) * (365/365))/100</f>
        <v>0.03534380999</v>
      </c>
      <c r="M2254" s="180">
        <f t="shared" si="2257"/>
        <v>0.0377748657</v>
      </c>
      <c r="N2254" s="180">
        <f t="shared" si="2257"/>
        <v>0.04057992999</v>
      </c>
      <c r="O2254" s="180">
        <f t="shared" si="2257"/>
        <v>0.04450701999</v>
      </c>
      <c r="P2254" s="180">
        <f t="shared" si="2257"/>
        <v>0.0462835607</v>
      </c>
      <c r="Q2254" s="180">
        <f t="shared" si="2257"/>
        <v>0.04675107141</v>
      </c>
      <c r="R2254" s="180">
        <f t="shared" si="2257"/>
        <v>0.04768609284</v>
      </c>
      <c r="S2254" s="180">
        <f t="shared" si="2257"/>
        <v>0.04806010141</v>
      </c>
      <c r="T2254" s="181">
        <f t="shared" si="3"/>
        <v>5.17956044</v>
      </c>
      <c r="U2254" s="182">
        <f t="shared" si="4"/>
        <v>42631</v>
      </c>
      <c r="V2254" s="182">
        <f t="shared" si="5"/>
        <v>42722</v>
      </c>
      <c r="W2254" s="182">
        <f t="shared" si="6"/>
        <v>42812</v>
      </c>
      <c r="X2254" s="181">
        <f t="shared" si="7"/>
        <v>184</v>
      </c>
      <c r="Y2254" s="181">
        <f t="shared" si="8"/>
        <v>275</v>
      </c>
      <c r="Z2254" s="181">
        <f t="shared" si="9"/>
        <v>365</v>
      </c>
      <c r="AA2254" s="155"/>
      <c r="AB2254" s="9"/>
      <c r="AC2254" s="9"/>
      <c r="AD2254" s="9"/>
      <c r="AE2254" s="9"/>
      <c r="AF2254" s="9"/>
      <c r="AG2254" s="9"/>
      <c r="AH2254" s="9"/>
    </row>
    <row r="2255" ht="15.75" customHeight="1">
      <c r="A2255" s="177">
        <v>42446.0</v>
      </c>
      <c r="B2255" s="178">
        <v>4.12</v>
      </c>
      <c r="C2255" s="178">
        <v>4.38</v>
      </c>
      <c r="D2255" s="178">
        <v>4.58</v>
      </c>
      <c r="E2255" s="178">
        <v>4.82</v>
      </c>
      <c r="F2255" s="178">
        <v>4.98</v>
      </c>
      <c r="G2255" s="178">
        <v>5.0</v>
      </c>
      <c r="H2255" s="178">
        <v>5.05</v>
      </c>
      <c r="I2255" s="178">
        <v>5.06</v>
      </c>
      <c r="J2255" s="178">
        <v>5.18</v>
      </c>
      <c r="K2255" s="179">
        <f>MAX(0,((T2255*(365/365))-VLOOKUP(A2255,VBMA!$A:$D,4,0))  /  (T2255* (365/365)   ))</f>
        <v>0.04416074215</v>
      </c>
      <c r="L2255" s="180">
        <f t="shared" ref="L2255:S2255" si="2258">(B2255*(1-$K2255) * (365/365))/100</f>
        <v>0.03938057742</v>
      </c>
      <c r="M2255" s="180">
        <f t="shared" si="2258"/>
        <v>0.04186575949</v>
      </c>
      <c r="N2255" s="180">
        <f t="shared" si="2258"/>
        <v>0.04377743801</v>
      </c>
      <c r="O2255" s="180">
        <f t="shared" si="2258"/>
        <v>0.04607145223</v>
      </c>
      <c r="P2255" s="180">
        <f t="shared" si="2258"/>
        <v>0.04760079504</v>
      </c>
      <c r="Q2255" s="180">
        <f t="shared" si="2258"/>
        <v>0.04779196289</v>
      </c>
      <c r="R2255" s="180">
        <f t="shared" si="2258"/>
        <v>0.04826988252</v>
      </c>
      <c r="S2255" s="180">
        <f t="shared" si="2258"/>
        <v>0.04836546645</v>
      </c>
      <c r="T2255" s="181">
        <f t="shared" si="3"/>
        <v>5.06989011</v>
      </c>
      <c r="U2255" s="182">
        <f t="shared" si="4"/>
        <v>42630</v>
      </c>
      <c r="V2255" s="182">
        <f t="shared" si="5"/>
        <v>42721</v>
      </c>
      <c r="W2255" s="182">
        <f t="shared" si="6"/>
        <v>42811</v>
      </c>
      <c r="X2255" s="181">
        <f t="shared" si="7"/>
        <v>184</v>
      </c>
      <c r="Y2255" s="181">
        <f t="shared" si="8"/>
        <v>275</v>
      </c>
      <c r="Z2255" s="181">
        <f t="shared" si="9"/>
        <v>365</v>
      </c>
      <c r="AA2255" s="155"/>
      <c r="AB2255" s="9"/>
      <c r="AC2255" s="9"/>
      <c r="AD2255" s="9"/>
      <c r="AE2255" s="9"/>
      <c r="AF2255" s="9"/>
      <c r="AG2255" s="9"/>
      <c r="AH2255" s="9"/>
    </row>
    <row r="2256" ht="15.75" customHeight="1">
      <c r="A2256" s="177">
        <v>42445.0</v>
      </c>
      <c r="B2256" s="178">
        <v>4.56</v>
      </c>
      <c r="C2256" s="178">
        <v>4.76</v>
      </c>
      <c r="D2256" s="178">
        <v>4.84</v>
      </c>
      <c r="E2256" s="178">
        <v>4.98</v>
      </c>
      <c r="F2256" s="178">
        <v>5.0</v>
      </c>
      <c r="G2256" s="178">
        <v>5.05</v>
      </c>
      <c r="H2256" s="178">
        <v>5.13</v>
      </c>
      <c r="I2256" s="178">
        <v>5.13</v>
      </c>
      <c r="J2256" s="178">
        <v>5.25</v>
      </c>
      <c r="K2256" s="179">
        <f>MAX(0,((T2256*(365/365))-VLOOKUP(A2256,VBMA!$A:$D,4,0))  /  (T2256* (365/365)   ))</f>
        <v>0.05243664717</v>
      </c>
      <c r="L2256" s="180">
        <f t="shared" ref="L2256:S2256" si="2259">(B2256*(1-$K2256) * (365/365))/100</f>
        <v>0.04320888889</v>
      </c>
      <c r="M2256" s="180">
        <f t="shared" si="2259"/>
        <v>0.04510401559</v>
      </c>
      <c r="N2256" s="180">
        <f t="shared" si="2259"/>
        <v>0.04586206628</v>
      </c>
      <c r="O2256" s="180">
        <f t="shared" si="2259"/>
        <v>0.04718865497</v>
      </c>
      <c r="P2256" s="180">
        <f t="shared" si="2259"/>
        <v>0.04737816764</v>
      </c>
      <c r="Q2256" s="180">
        <f t="shared" si="2259"/>
        <v>0.04785194932</v>
      </c>
      <c r="R2256" s="180">
        <f t="shared" si="2259"/>
        <v>0.04861</v>
      </c>
      <c r="S2256" s="180">
        <f t="shared" si="2259"/>
        <v>0.04861</v>
      </c>
      <c r="T2256" s="181">
        <f t="shared" si="3"/>
        <v>5.13</v>
      </c>
      <c r="U2256" s="182">
        <f t="shared" si="4"/>
        <v>42629</v>
      </c>
      <c r="V2256" s="182">
        <f t="shared" si="5"/>
        <v>42720</v>
      </c>
      <c r="W2256" s="182">
        <f t="shared" si="6"/>
        <v>42810</v>
      </c>
      <c r="X2256" s="181">
        <f t="shared" si="7"/>
        <v>184</v>
      </c>
      <c r="Y2256" s="181">
        <f t="shared" si="8"/>
        <v>275</v>
      </c>
      <c r="Z2256" s="181">
        <f t="shared" si="9"/>
        <v>365</v>
      </c>
      <c r="AA2256" s="155"/>
      <c r="AB2256" s="9"/>
      <c r="AC2256" s="9"/>
      <c r="AD2256" s="9"/>
      <c r="AE2256" s="9"/>
      <c r="AF2256" s="9"/>
      <c r="AG2256" s="9"/>
      <c r="AH2256" s="9"/>
    </row>
    <row r="2257" ht="15.75" customHeight="1">
      <c r="A2257" s="177">
        <v>42444.0</v>
      </c>
      <c r="B2257" s="178">
        <v>4.55</v>
      </c>
      <c r="C2257" s="178">
        <v>4.68</v>
      </c>
      <c r="D2257" s="178">
        <v>4.8</v>
      </c>
      <c r="E2257" s="178">
        <v>4.95</v>
      </c>
      <c r="F2257" s="178">
        <v>5.02</v>
      </c>
      <c r="G2257" s="178">
        <v>5.08</v>
      </c>
      <c r="H2257" s="178">
        <v>5.18</v>
      </c>
      <c r="I2257" s="178">
        <v>5.2</v>
      </c>
      <c r="J2257" s="178">
        <v>5.2</v>
      </c>
      <c r="K2257" s="179">
        <f>MAX(0,((T2257*(365/365))-VLOOKUP(A2257,VBMA!$A:$D,4,0))  /  (T2257* (365/365)   ))</f>
        <v>0.06509473684</v>
      </c>
      <c r="L2257" s="180">
        <f t="shared" ref="L2257:S2257" si="2260">(B2257*(1-$K2257) * (365/365))/100</f>
        <v>0.04253818947</v>
      </c>
      <c r="M2257" s="180">
        <f t="shared" si="2260"/>
        <v>0.04375356632</v>
      </c>
      <c r="N2257" s="180">
        <f t="shared" si="2260"/>
        <v>0.04487545263</v>
      </c>
      <c r="O2257" s="180">
        <f t="shared" si="2260"/>
        <v>0.04627781053</v>
      </c>
      <c r="P2257" s="180">
        <f t="shared" si="2260"/>
        <v>0.04693224421</v>
      </c>
      <c r="Q2257" s="180">
        <f t="shared" si="2260"/>
        <v>0.04749318737</v>
      </c>
      <c r="R2257" s="180">
        <f t="shared" si="2260"/>
        <v>0.04842809263</v>
      </c>
      <c r="S2257" s="180">
        <f t="shared" si="2260"/>
        <v>0.04861507368</v>
      </c>
      <c r="T2257" s="181">
        <f t="shared" si="3"/>
        <v>5.21978022</v>
      </c>
      <c r="U2257" s="182">
        <f t="shared" si="4"/>
        <v>42628</v>
      </c>
      <c r="V2257" s="182">
        <f t="shared" si="5"/>
        <v>42719</v>
      </c>
      <c r="W2257" s="182">
        <f t="shared" si="6"/>
        <v>42809</v>
      </c>
      <c r="X2257" s="181">
        <f t="shared" si="7"/>
        <v>184</v>
      </c>
      <c r="Y2257" s="181">
        <f t="shared" si="8"/>
        <v>275</v>
      </c>
      <c r="Z2257" s="181">
        <f t="shared" si="9"/>
        <v>365</v>
      </c>
      <c r="AA2257" s="155"/>
      <c r="AB2257" s="9"/>
      <c r="AC2257" s="9"/>
      <c r="AD2257" s="9"/>
      <c r="AE2257" s="9"/>
      <c r="AF2257" s="9"/>
      <c r="AG2257" s="9"/>
      <c r="AH2257" s="9"/>
    </row>
    <row r="2258" ht="15.75" customHeight="1">
      <c r="A2258" s="177">
        <v>42443.0</v>
      </c>
      <c r="B2258" s="178">
        <v>4.34</v>
      </c>
      <c r="C2258" s="178">
        <v>4.5</v>
      </c>
      <c r="D2258" s="178">
        <v>4.64</v>
      </c>
      <c r="E2258" s="178">
        <v>4.9</v>
      </c>
      <c r="F2258" s="178">
        <v>5.0</v>
      </c>
      <c r="G2258" s="178">
        <v>5.03</v>
      </c>
      <c r="H2258" s="178">
        <v>5.1</v>
      </c>
      <c r="I2258" s="178">
        <v>5.1</v>
      </c>
      <c r="J2258" s="178">
        <v>5.2</v>
      </c>
      <c r="K2258" s="179">
        <f>MAX(0,((T2258*(365/365))-VLOOKUP(A2258,VBMA!$A:$D,4,0))  /  (T2258* (365/365)   ))</f>
        <v>0.04235294118</v>
      </c>
      <c r="L2258" s="180">
        <f t="shared" ref="L2258:S2258" si="2261">(B2258*(1-$K2258) * (365/365))/100</f>
        <v>0.04156188235</v>
      </c>
      <c r="M2258" s="180">
        <f t="shared" si="2261"/>
        <v>0.04309411765</v>
      </c>
      <c r="N2258" s="180">
        <f t="shared" si="2261"/>
        <v>0.04443482353</v>
      </c>
      <c r="O2258" s="180">
        <f t="shared" si="2261"/>
        <v>0.04692470588</v>
      </c>
      <c r="P2258" s="180">
        <f t="shared" si="2261"/>
        <v>0.04788235294</v>
      </c>
      <c r="Q2258" s="180">
        <f t="shared" si="2261"/>
        <v>0.04816964706</v>
      </c>
      <c r="R2258" s="180">
        <f t="shared" si="2261"/>
        <v>0.04884</v>
      </c>
      <c r="S2258" s="180">
        <f t="shared" si="2261"/>
        <v>0.04884</v>
      </c>
      <c r="T2258" s="181">
        <f t="shared" si="3"/>
        <v>5.1</v>
      </c>
      <c r="U2258" s="182">
        <f t="shared" si="4"/>
        <v>42627</v>
      </c>
      <c r="V2258" s="182">
        <f t="shared" si="5"/>
        <v>42718</v>
      </c>
      <c r="W2258" s="182">
        <f t="shared" si="6"/>
        <v>42808</v>
      </c>
      <c r="X2258" s="181">
        <f t="shared" si="7"/>
        <v>184</v>
      </c>
      <c r="Y2258" s="181">
        <f t="shared" si="8"/>
        <v>275</v>
      </c>
      <c r="Z2258" s="181">
        <f t="shared" si="9"/>
        <v>365</v>
      </c>
      <c r="AA2258" s="155"/>
      <c r="AB2258" s="9"/>
      <c r="AC2258" s="9"/>
      <c r="AD2258" s="9"/>
      <c r="AE2258" s="9"/>
      <c r="AF2258" s="9"/>
      <c r="AG2258" s="9"/>
      <c r="AH2258" s="9"/>
    </row>
    <row r="2259" ht="15.75" customHeight="1">
      <c r="A2259" s="177">
        <v>42440.0</v>
      </c>
      <c r="B2259" s="178">
        <v>4.26</v>
      </c>
      <c r="C2259" s="178">
        <v>4.46</v>
      </c>
      <c r="D2259" s="178">
        <v>4.64</v>
      </c>
      <c r="E2259" s="178">
        <v>4.84</v>
      </c>
      <c r="F2259" s="178">
        <v>4.95</v>
      </c>
      <c r="G2259" s="178">
        <v>5.03</v>
      </c>
      <c r="H2259" s="178">
        <v>5.1</v>
      </c>
      <c r="I2259" s="178">
        <v>5.13</v>
      </c>
      <c r="J2259" s="178">
        <v>5.15</v>
      </c>
      <c r="K2259" s="179">
        <f>MAX(0,((T2259*(365/365))-VLOOKUP(A2259,VBMA!$A:$D,4,0))  /  (T2259* (365/365)   ))</f>
        <v>0.05284646348</v>
      </c>
      <c r="L2259" s="180">
        <f t="shared" ref="L2259:S2259" si="2262">(B2259*(1-$K2259) * (365/365))/100</f>
        <v>0.04034874066</v>
      </c>
      <c r="M2259" s="180">
        <f t="shared" si="2262"/>
        <v>0.04224304773</v>
      </c>
      <c r="N2259" s="180">
        <f t="shared" si="2262"/>
        <v>0.04394792409</v>
      </c>
      <c r="O2259" s="180">
        <f t="shared" si="2262"/>
        <v>0.04584223117</v>
      </c>
      <c r="P2259" s="180">
        <f t="shared" si="2262"/>
        <v>0.04688410006</v>
      </c>
      <c r="Q2259" s="180">
        <f t="shared" si="2262"/>
        <v>0.04764182289</v>
      </c>
      <c r="R2259" s="180">
        <f t="shared" si="2262"/>
        <v>0.04830483036</v>
      </c>
      <c r="S2259" s="180">
        <f t="shared" si="2262"/>
        <v>0.04858897642</v>
      </c>
      <c r="T2259" s="181">
        <f t="shared" si="3"/>
        <v>5.15967033</v>
      </c>
      <c r="U2259" s="182">
        <f t="shared" si="4"/>
        <v>42624</v>
      </c>
      <c r="V2259" s="182">
        <f t="shared" si="5"/>
        <v>42715</v>
      </c>
      <c r="W2259" s="182">
        <f t="shared" si="6"/>
        <v>42805</v>
      </c>
      <c r="X2259" s="181">
        <f t="shared" si="7"/>
        <v>184</v>
      </c>
      <c r="Y2259" s="181">
        <f t="shared" si="8"/>
        <v>275</v>
      </c>
      <c r="Z2259" s="181">
        <f t="shared" si="9"/>
        <v>365</v>
      </c>
      <c r="AA2259" s="155"/>
      <c r="AB2259" s="9"/>
      <c r="AC2259" s="9"/>
      <c r="AD2259" s="9"/>
      <c r="AE2259" s="9"/>
      <c r="AF2259" s="9"/>
      <c r="AG2259" s="9"/>
      <c r="AH2259" s="9"/>
    </row>
    <row r="2260" ht="15.75" customHeight="1">
      <c r="A2260" s="177">
        <v>42439.0</v>
      </c>
      <c r="B2260" s="178">
        <v>4.6</v>
      </c>
      <c r="C2260" s="178">
        <v>4.75</v>
      </c>
      <c r="D2260" s="178">
        <v>4.93</v>
      </c>
      <c r="E2260" s="178">
        <v>5.0</v>
      </c>
      <c r="F2260" s="178">
        <v>5.04</v>
      </c>
      <c r="G2260" s="178">
        <v>5.12</v>
      </c>
      <c r="H2260" s="178">
        <v>5.09</v>
      </c>
      <c r="I2260" s="178">
        <v>5.12</v>
      </c>
      <c r="J2260" s="178">
        <v>5.2</v>
      </c>
      <c r="K2260" s="179">
        <f>MAX(0,((T2260*(365/365))-VLOOKUP(A2260,VBMA!$A:$D,4,0))  /  (T2260* (365/365)   ))</f>
        <v>0.04537578422</v>
      </c>
      <c r="L2260" s="180">
        <f t="shared" ref="L2260:S2260" si="2263">(B2260*(1-$K2260) * (365/365))/100</f>
        <v>0.04391271393</v>
      </c>
      <c r="M2260" s="180">
        <f t="shared" si="2263"/>
        <v>0.04534465025</v>
      </c>
      <c r="N2260" s="180">
        <f t="shared" si="2263"/>
        <v>0.04706297384</v>
      </c>
      <c r="O2260" s="180">
        <f t="shared" si="2263"/>
        <v>0.04773121079</v>
      </c>
      <c r="P2260" s="180">
        <f t="shared" si="2263"/>
        <v>0.04811306048</v>
      </c>
      <c r="Q2260" s="180">
        <f t="shared" si="2263"/>
        <v>0.04887675985</v>
      </c>
      <c r="R2260" s="180">
        <f t="shared" si="2263"/>
        <v>0.04859037258</v>
      </c>
      <c r="S2260" s="180">
        <f t="shared" si="2263"/>
        <v>0.04887675985</v>
      </c>
      <c r="T2260" s="181">
        <f t="shared" si="3"/>
        <v>5.14967033</v>
      </c>
      <c r="U2260" s="182">
        <f t="shared" si="4"/>
        <v>42623</v>
      </c>
      <c r="V2260" s="182">
        <f t="shared" si="5"/>
        <v>42714</v>
      </c>
      <c r="W2260" s="182">
        <f t="shared" si="6"/>
        <v>42804</v>
      </c>
      <c r="X2260" s="181">
        <f t="shared" si="7"/>
        <v>184</v>
      </c>
      <c r="Y2260" s="181">
        <f t="shared" si="8"/>
        <v>275</v>
      </c>
      <c r="Z2260" s="181">
        <f t="shared" si="9"/>
        <v>365</v>
      </c>
      <c r="AA2260" s="155"/>
      <c r="AB2260" s="9"/>
      <c r="AC2260" s="9"/>
      <c r="AD2260" s="9"/>
      <c r="AE2260" s="9"/>
      <c r="AF2260" s="9"/>
      <c r="AG2260" s="9"/>
      <c r="AH2260" s="9"/>
    </row>
    <row r="2261" ht="15.75" customHeight="1">
      <c r="A2261" s="177">
        <v>42438.0</v>
      </c>
      <c r="B2261" s="178">
        <v>4.82</v>
      </c>
      <c r="C2261" s="178">
        <v>4.94</v>
      </c>
      <c r="D2261" s="178">
        <v>5.0</v>
      </c>
      <c r="E2261" s="178">
        <v>5.04</v>
      </c>
      <c r="F2261" s="178">
        <v>5.13</v>
      </c>
      <c r="G2261" s="178">
        <v>5.15</v>
      </c>
      <c r="H2261" s="178">
        <v>5.13</v>
      </c>
      <c r="I2261" s="178">
        <v>5.15</v>
      </c>
      <c r="J2261" s="178">
        <v>5.18</v>
      </c>
      <c r="K2261" s="179">
        <f>MAX(0,((T2261*(365/365))-VLOOKUP(A2261,VBMA!$A:$D,4,0))  /  (T2261* (365/365)   ))</f>
        <v>0.05141035179</v>
      </c>
      <c r="L2261" s="180">
        <f t="shared" ref="L2261:S2261" si="2264">(B2261*(1-$K2261) * (365/365))/100</f>
        <v>0.04572202104</v>
      </c>
      <c r="M2261" s="180">
        <f t="shared" si="2264"/>
        <v>0.04686032862</v>
      </c>
      <c r="N2261" s="180">
        <f t="shared" si="2264"/>
        <v>0.04742948241</v>
      </c>
      <c r="O2261" s="180">
        <f t="shared" si="2264"/>
        <v>0.04780891827</v>
      </c>
      <c r="P2261" s="180">
        <f t="shared" si="2264"/>
        <v>0.04866264895</v>
      </c>
      <c r="Q2261" s="180">
        <f t="shared" si="2264"/>
        <v>0.04885236688</v>
      </c>
      <c r="R2261" s="180">
        <f t="shared" si="2264"/>
        <v>0.04866264895</v>
      </c>
      <c r="S2261" s="180">
        <f t="shared" si="2264"/>
        <v>0.04885236688</v>
      </c>
      <c r="T2261" s="181">
        <f t="shared" si="3"/>
        <v>5.16978022</v>
      </c>
      <c r="U2261" s="182">
        <f t="shared" si="4"/>
        <v>42622</v>
      </c>
      <c r="V2261" s="182">
        <f t="shared" si="5"/>
        <v>42713</v>
      </c>
      <c r="W2261" s="182">
        <f t="shared" si="6"/>
        <v>42803</v>
      </c>
      <c r="X2261" s="181">
        <f t="shared" si="7"/>
        <v>184</v>
      </c>
      <c r="Y2261" s="181">
        <f t="shared" si="8"/>
        <v>275</v>
      </c>
      <c r="Z2261" s="181">
        <f t="shared" si="9"/>
        <v>365</v>
      </c>
      <c r="AA2261" s="155"/>
      <c r="AB2261" s="9"/>
      <c r="AC2261" s="9"/>
      <c r="AD2261" s="9"/>
      <c r="AE2261" s="9"/>
      <c r="AF2261" s="9"/>
      <c r="AG2261" s="9"/>
      <c r="AH2261" s="9"/>
    </row>
    <row r="2262" ht="15.75" customHeight="1">
      <c r="A2262" s="177">
        <v>42437.0</v>
      </c>
      <c r="B2262" s="178">
        <v>5.03</v>
      </c>
      <c r="C2262" s="178">
        <v>5.15</v>
      </c>
      <c r="D2262" s="178">
        <v>5.15</v>
      </c>
      <c r="E2262" s="178">
        <v>5.18</v>
      </c>
      <c r="F2262" s="178">
        <v>5.2</v>
      </c>
      <c r="G2262" s="178">
        <v>5.23</v>
      </c>
      <c r="H2262" s="178">
        <v>5.2</v>
      </c>
      <c r="I2262" s="178">
        <v>5.23</v>
      </c>
      <c r="J2262" s="178">
        <v>5.33</v>
      </c>
      <c r="K2262" s="179">
        <f>MAX(0,((T2262*(365/365))-VLOOKUP(A2262,VBMA!$A:$D,4,0))  /  (T2262* (365/365)   ))</f>
        <v>0.06419990389</v>
      </c>
      <c r="L2262" s="180">
        <f t="shared" ref="L2262:S2262" si="2265">(B2262*(1-$K2262) * (365/365))/100</f>
        <v>0.04707074483</v>
      </c>
      <c r="M2262" s="180">
        <f t="shared" si="2265"/>
        <v>0.04819370495</v>
      </c>
      <c r="N2262" s="180">
        <f t="shared" si="2265"/>
        <v>0.04819370495</v>
      </c>
      <c r="O2262" s="180">
        <f t="shared" si="2265"/>
        <v>0.04847444498</v>
      </c>
      <c r="P2262" s="180">
        <f t="shared" si="2265"/>
        <v>0.048661605</v>
      </c>
      <c r="Q2262" s="180">
        <f t="shared" si="2265"/>
        <v>0.04894234503</v>
      </c>
      <c r="R2262" s="180">
        <f t="shared" si="2265"/>
        <v>0.048661605</v>
      </c>
      <c r="S2262" s="180">
        <f t="shared" si="2265"/>
        <v>0.04894234503</v>
      </c>
      <c r="T2262" s="181">
        <f t="shared" si="3"/>
        <v>5.25967033</v>
      </c>
      <c r="U2262" s="182">
        <f t="shared" si="4"/>
        <v>42621</v>
      </c>
      <c r="V2262" s="182">
        <f t="shared" si="5"/>
        <v>42712</v>
      </c>
      <c r="W2262" s="182">
        <f t="shared" si="6"/>
        <v>42802</v>
      </c>
      <c r="X2262" s="181">
        <f t="shared" si="7"/>
        <v>184</v>
      </c>
      <c r="Y2262" s="181">
        <f t="shared" si="8"/>
        <v>275</v>
      </c>
      <c r="Z2262" s="181">
        <f t="shared" si="9"/>
        <v>365</v>
      </c>
      <c r="AA2262" s="155"/>
      <c r="AB2262" s="9"/>
      <c r="AC2262" s="9"/>
      <c r="AD2262" s="9"/>
      <c r="AE2262" s="9"/>
      <c r="AF2262" s="9"/>
      <c r="AG2262" s="9"/>
      <c r="AH2262" s="9"/>
    </row>
    <row r="2263" ht="15.75" customHeight="1">
      <c r="A2263" s="177">
        <v>42436.0</v>
      </c>
      <c r="B2263" s="178">
        <v>4.88</v>
      </c>
      <c r="C2263" s="178">
        <v>5.06</v>
      </c>
      <c r="D2263" s="178">
        <v>5.06</v>
      </c>
      <c r="E2263" s="178">
        <v>5.08</v>
      </c>
      <c r="F2263" s="178">
        <v>5.08</v>
      </c>
      <c r="G2263" s="178">
        <v>5.16</v>
      </c>
      <c r="H2263" s="178">
        <v>5.18</v>
      </c>
      <c r="I2263" s="178">
        <v>5.2</v>
      </c>
      <c r="J2263" s="178">
        <v>5.32</v>
      </c>
      <c r="K2263" s="179">
        <f>MAX(0,((T2263*(365/365))-VLOOKUP(A2263,VBMA!$A:$D,4,0))  /  (T2263* (365/365)   ))</f>
        <v>0.05819789474</v>
      </c>
      <c r="L2263" s="180">
        <f t="shared" ref="L2263:S2263" si="2266">(B2263*(1-$K2263) * (365/365))/100</f>
        <v>0.04595994274</v>
      </c>
      <c r="M2263" s="180">
        <f t="shared" si="2266"/>
        <v>0.04765518653</v>
      </c>
      <c r="N2263" s="180">
        <f t="shared" si="2266"/>
        <v>0.04765518653</v>
      </c>
      <c r="O2263" s="180">
        <f t="shared" si="2266"/>
        <v>0.04784354695</v>
      </c>
      <c r="P2263" s="180">
        <f t="shared" si="2266"/>
        <v>0.04784354695</v>
      </c>
      <c r="Q2263" s="180">
        <f t="shared" si="2266"/>
        <v>0.04859698863</v>
      </c>
      <c r="R2263" s="180">
        <f t="shared" si="2266"/>
        <v>0.04878534905</v>
      </c>
      <c r="S2263" s="180">
        <f t="shared" si="2266"/>
        <v>0.04897370947</v>
      </c>
      <c r="T2263" s="181">
        <f t="shared" si="3"/>
        <v>5.21978022</v>
      </c>
      <c r="U2263" s="182">
        <f t="shared" si="4"/>
        <v>42620</v>
      </c>
      <c r="V2263" s="182">
        <f t="shared" si="5"/>
        <v>42711</v>
      </c>
      <c r="W2263" s="182">
        <f t="shared" si="6"/>
        <v>42801</v>
      </c>
      <c r="X2263" s="181">
        <f t="shared" si="7"/>
        <v>184</v>
      </c>
      <c r="Y2263" s="181">
        <f t="shared" si="8"/>
        <v>275</v>
      </c>
      <c r="Z2263" s="181">
        <f t="shared" si="9"/>
        <v>365</v>
      </c>
      <c r="AA2263" s="155"/>
      <c r="AB2263" s="9"/>
      <c r="AC2263" s="9"/>
      <c r="AD2263" s="9"/>
      <c r="AE2263" s="9"/>
      <c r="AF2263" s="9"/>
      <c r="AG2263" s="9"/>
      <c r="AH2263" s="9"/>
    </row>
    <row r="2264" ht="15.75" customHeight="1">
      <c r="A2264" s="177">
        <v>42433.0</v>
      </c>
      <c r="B2264" s="178">
        <v>4.33</v>
      </c>
      <c r="C2264" s="178">
        <v>4.43</v>
      </c>
      <c r="D2264" s="178">
        <v>4.5</v>
      </c>
      <c r="E2264" s="178">
        <v>4.83</v>
      </c>
      <c r="F2264" s="178">
        <v>4.96</v>
      </c>
      <c r="G2264" s="178">
        <v>5.02</v>
      </c>
      <c r="H2264" s="178">
        <v>5.08</v>
      </c>
      <c r="I2264" s="178">
        <v>5.14</v>
      </c>
      <c r="J2264" s="178">
        <v>5.16</v>
      </c>
      <c r="K2264" s="179">
        <f>MAX(0,((T2264*(365/365))-VLOOKUP(A2264,VBMA!$A:$D,4,0))  /  (T2264* (365/365)   ))</f>
        <v>0.06315044173</v>
      </c>
      <c r="L2264" s="180">
        <f t="shared" ref="L2264:S2264" si="2267">(B2264*(1-$K2264) * (365/365))/100</f>
        <v>0.04056558587</v>
      </c>
      <c r="M2264" s="180">
        <f t="shared" si="2267"/>
        <v>0.04150243543</v>
      </c>
      <c r="N2264" s="180">
        <f t="shared" si="2267"/>
        <v>0.04215823012</v>
      </c>
      <c r="O2264" s="180">
        <f t="shared" si="2267"/>
        <v>0.04524983366</v>
      </c>
      <c r="P2264" s="180">
        <f t="shared" si="2267"/>
        <v>0.04646773809</v>
      </c>
      <c r="Q2264" s="180">
        <f t="shared" si="2267"/>
        <v>0.04702984783</v>
      </c>
      <c r="R2264" s="180">
        <f t="shared" si="2267"/>
        <v>0.04759195756</v>
      </c>
      <c r="S2264" s="180">
        <f t="shared" si="2267"/>
        <v>0.0481540673</v>
      </c>
      <c r="T2264" s="181">
        <f t="shared" si="3"/>
        <v>5.199340659</v>
      </c>
      <c r="U2264" s="182">
        <f t="shared" si="4"/>
        <v>42617</v>
      </c>
      <c r="V2264" s="182">
        <f t="shared" si="5"/>
        <v>42708</v>
      </c>
      <c r="W2264" s="182">
        <f t="shared" si="6"/>
        <v>42798</v>
      </c>
      <c r="X2264" s="181">
        <f t="shared" si="7"/>
        <v>184</v>
      </c>
      <c r="Y2264" s="181">
        <f t="shared" si="8"/>
        <v>275</v>
      </c>
      <c r="Z2264" s="181">
        <f t="shared" si="9"/>
        <v>365</v>
      </c>
      <c r="AA2264" s="155"/>
      <c r="AB2264" s="9"/>
      <c r="AC2264" s="9"/>
      <c r="AD2264" s="9"/>
      <c r="AE2264" s="9"/>
      <c r="AF2264" s="9"/>
      <c r="AG2264" s="9"/>
      <c r="AH2264" s="9"/>
    </row>
    <row r="2265" ht="15.75" customHeight="1">
      <c r="A2265" s="177">
        <v>42432.0</v>
      </c>
      <c r="B2265" s="178">
        <v>3.66</v>
      </c>
      <c r="C2265" s="178">
        <v>3.82</v>
      </c>
      <c r="D2265" s="178">
        <v>4.08</v>
      </c>
      <c r="E2265" s="178">
        <v>4.54</v>
      </c>
      <c r="F2265" s="178">
        <v>4.68</v>
      </c>
      <c r="G2265" s="178">
        <v>4.85</v>
      </c>
      <c r="H2265" s="178">
        <v>5.03</v>
      </c>
      <c r="I2265" s="178">
        <v>5.13</v>
      </c>
      <c r="J2265" s="178">
        <v>5.18</v>
      </c>
      <c r="K2265" s="179">
        <f>MAX(0,((T2265*(365/365))-VLOOKUP(A2265,VBMA!$A:$D,4,0))  /  (T2265* (365/365)   ))</f>
        <v>0.07208036484</v>
      </c>
      <c r="L2265" s="180">
        <f t="shared" ref="L2265:S2265" si="2268">(B2265*(1-$K2265) * (365/365))/100</f>
        <v>0.03396185865</v>
      </c>
      <c r="M2265" s="180">
        <f t="shared" si="2268"/>
        <v>0.03544653006</v>
      </c>
      <c r="N2265" s="180">
        <f t="shared" si="2268"/>
        <v>0.03785912111</v>
      </c>
      <c r="O2265" s="180">
        <f t="shared" si="2268"/>
        <v>0.04212755144</v>
      </c>
      <c r="P2265" s="180">
        <f t="shared" si="2268"/>
        <v>0.04342663893</v>
      </c>
      <c r="Q2265" s="180">
        <f t="shared" si="2268"/>
        <v>0.04500410231</v>
      </c>
      <c r="R2265" s="180">
        <f t="shared" si="2268"/>
        <v>0.04667435765</v>
      </c>
      <c r="S2265" s="180">
        <f t="shared" si="2268"/>
        <v>0.04760227728</v>
      </c>
      <c r="T2265" s="181">
        <f t="shared" si="3"/>
        <v>5.228901099</v>
      </c>
      <c r="U2265" s="182">
        <f t="shared" si="4"/>
        <v>42616</v>
      </c>
      <c r="V2265" s="182">
        <f t="shared" si="5"/>
        <v>42707</v>
      </c>
      <c r="W2265" s="182">
        <f t="shared" si="6"/>
        <v>42797</v>
      </c>
      <c r="X2265" s="181">
        <f t="shared" si="7"/>
        <v>184</v>
      </c>
      <c r="Y2265" s="181">
        <f t="shared" si="8"/>
        <v>275</v>
      </c>
      <c r="Z2265" s="181">
        <f t="shared" si="9"/>
        <v>365</v>
      </c>
      <c r="AA2265" s="155"/>
      <c r="AB2265" s="9"/>
      <c r="AC2265" s="9"/>
      <c r="AD2265" s="9"/>
      <c r="AE2265" s="9"/>
      <c r="AF2265" s="9"/>
      <c r="AG2265" s="9"/>
      <c r="AH2265" s="9"/>
    </row>
    <row r="2266" ht="15.75" customHeight="1">
      <c r="A2266" s="177">
        <v>42431.0</v>
      </c>
      <c r="B2266" s="178">
        <v>3.25</v>
      </c>
      <c r="C2266" s="178">
        <v>3.58</v>
      </c>
      <c r="D2266" s="178">
        <v>3.93</v>
      </c>
      <c r="E2266" s="178">
        <v>4.45</v>
      </c>
      <c r="F2266" s="178">
        <v>4.66</v>
      </c>
      <c r="G2266" s="178">
        <v>4.9</v>
      </c>
      <c r="H2266" s="178">
        <v>5.06</v>
      </c>
      <c r="I2266" s="178">
        <v>5.16</v>
      </c>
      <c r="J2266" s="178">
        <v>5.32</v>
      </c>
      <c r="K2266" s="179">
        <f>MAX(0,((T2266*(365/365))-VLOOKUP(A2266,VBMA!$A:$D,4,0))  /  (T2266* (365/365)   ))</f>
        <v>0.07813440321</v>
      </c>
      <c r="L2266" s="180">
        <f t="shared" ref="L2266:S2266" si="2269">(B2266*(1-$K2266) * (365/365))/100</f>
        <v>0.0299606319</v>
      </c>
      <c r="M2266" s="180">
        <f t="shared" si="2269"/>
        <v>0.03300278837</v>
      </c>
      <c r="N2266" s="180">
        <f t="shared" si="2269"/>
        <v>0.03622931795</v>
      </c>
      <c r="O2266" s="180">
        <f t="shared" si="2269"/>
        <v>0.04102301906</v>
      </c>
      <c r="P2266" s="180">
        <f t="shared" si="2269"/>
        <v>0.04295893681</v>
      </c>
      <c r="Q2266" s="180">
        <f t="shared" si="2269"/>
        <v>0.04517141424</v>
      </c>
      <c r="R2266" s="180">
        <f t="shared" si="2269"/>
        <v>0.0466463992</v>
      </c>
      <c r="S2266" s="180">
        <f t="shared" si="2269"/>
        <v>0.04756826479</v>
      </c>
      <c r="T2266" s="181">
        <f t="shared" si="3"/>
        <v>5.258901099</v>
      </c>
      <c r="U2266" s="182">
        <f t="shared" si="4"/>
        <v>42615</v>
      </c>
      <c r="V2266" s="182">
        <f t="shared" si="5"/>
        <v>42706</v>
      </c>
      <c r="W2266" s="182">
        <f t="shared" si="6"/>
        <v>42796</v>
      </c>
      <c r="X2266" s="181">
        <f t="shared" si="7"/>
        <v>184</v>
      </c>
      <c r="Y2266" s="181">
        <f t="shared" si="8"/>
        <v>275</v>
      </c>
      <c r="Z2266" s="181">
        <f t="shared" si="9"/>
        <v>365</v>
      </c>
      <c r="AA2266" s="155"/>
      <c r="AB2266" s="9"/>
      <c r="AC2266" s="9"/>
      <c r="AD2266" s="9"/>
      <c r="AE2266" s="9"/>
      <c r="AF2266" s="9"/>
      <c r="AG2266" s="9"/>
      <c r="AH2266" s="9"/>
    </row>
    <row r="2267" ht="15.75" customHeight="1">
      <c r="A2267" s="177">
        <v>42430.0</v>
      </c>
      <c r="B2267" s="178">
        <v>2.6</v>
      </c>
      <c r="C2267" s="178">
        <v>3.05</v>
      </c>
      <c r="D2267" s="178">
        <v>3.48</v>
      </c>
      <c r="E2267" s="178">
        <v>4.28</v>
      </c>
      <c r="F2267" s="178">
        <v>4.58</v>
      </c>
      <c r="G2267" s="178">
        <v>4.84</v>
      </c>
      <c r="H2267" s="178">
        <v>4.98</v>
      </c>
      <c r="I2267" s="178">
        <v>5.06</v>
      </c>
      <c r="J2267" s="178">
        <v>5.2</v>
      </c>
      <c r="K2267" s="179">
        <f>MAX(0,((T2267*(365/365))-VLOOKUP(A2267,VBMA!$A:$D,4,0))  /  (T2267* (365/365)   ))</f>
        <v>0.05898302185</v>
      </c>
      <c r="L2267" s="180">
        <f t="shared" ref="L2267:S2267" si="2270">(B2267*(1-$K2267) * (365/365))/100</f>
        <v>0.02446644143</v>
      </c>
      <c r="M2267" s="180">
        <f t="shared" si="2270"/>
        <v>0.02870101783</v>
      </c>
      <c r="N2267" s="180">
        <f t="shared" si="2270"/>
        <v>0.03274739084</v>
      </c>
      <c r="O2267" s="180">
        <f t="shared" si="2270"/>
        <v>0.04027552666</v>
      </c>
      <c r="P2267" s="180">
        <f t="shared" si="2270"/>
        <v>0.0430985776</v>
      </c>
      <c r="Q2267" s="180">
        <f t="shared" si="2270"/>
        <v>0.04554522174</v>
      </c>
      <c r="R2267" s="180">
        <f t="shared" si="2270"/>
        <v>0.04686264551</v>
      </c>
      <c r="S2267" s="180">
        <f t="shared" si="2270"/>
        <v>0.04761545909</v>
      </c>
      <c r="T2267" s="181">
        <f t="shared" si="3"/>
        <v>5.139120879</v>
      </c>
      <c r="U2267" s="182">
        <f t="shared" si="4"/>
        <v>42614</v>
      </c>
      <c r="V2267" s="182">
        <f t="shared" si="5"/>
        <v>42705</v>
      </c>
      <c r="W2267" s="182">
        <f t="shared" si="6"/>
        <v>42795</v>
      </c>
      <c r="X2267" s="181">
        <f t="shared" si="7"/>
        <v>184</v>
      </c>
      <c r="Y2267" s="181">
        <f t="shared" si="8"/>
        <v>275</v>
      </c>
      <c r="Z2267" s="181">
        <f t="shared" si="9"/>
        <v>365</v>
      </c>
      <c r="AA2267" s="155"/>
      <c r="AB2267" s="9"/>
      <c r="AC2267" s="9"/>
      <c r="AD2267" s="9"/>
      <c r="AE2267" s="9"/>
      <c r="AF2267" s="9"/>
      <c r="AG2267" s="9"/>
      <c r="AH2267" s="9"/>
    </row>
    <row r="2268" ht="15.75" customHeight="1">
      <c r="A2268" s="177">
        <v>42429.0</v>
      </c>
      <c r="B2268" s="178">
        <v>1.46</v>
      </c>
      <c r="C2268" s="178">
        <v>2.12</v>
      </c>
      <c r="D2268" s="178">
        <v>2.72</v>
      </c>
      <c r="E2268" s="178">
        <v>3.96</v>
      </c>
      <c r="F2268" s="178">
        <v>4.48</v>
      </c>
      <c r="G2268" s="178">
        <v>4.85</v>
      </c>
      <c r="H2268" s="178">
        <v>5.0</v>
      </c>
      <c r="I2268" s="178">
        <v>5.08</v>
      </c>
      <c r="J2268" s="178">
        <v>5.13</v>
      </c>
      <c r="K2268" s="179">
        <f>MAX(0,((T2268*(365/365))-VLOOKUP(A2268,VBMA!$A:$D,4,0))  /  (T2268* (365/365)   ))</f>
        <v>0.06724806202</v>
      </c>
      <c r="L2268" s="180">
        <f t="shared" ref="L2268:S2268" si="2271">(B2268*(1-$K2268) * (365/365))/100</f>
        <v>0.01361817829</v>
      </c>
      <c r="M2268" s="180">
        <f t="shared" si="2271"/>
        <v>0.01977434109</v>
      </c>
      <c r="N2268" s="180">
        <f t="shared" si="2271"/>
        <v>0.02537085271</v>
      </c>
      <c r="O2268" s="180">
        <f t="shared" si="2271"/>
        <v>0.03693697674</v>
      </c>
      <c r="P2268" s="180">
        <f t="shared" si="2271"/>
        <v>0.04178728682</v>
      </c>
      <c r="Q2268" s="180">
        <f t="shared" si="2271"/>
        <v>0.04523846899</v>
      </c>
      <c r="R2268" s="180">
        <f t="shared" si="2271"/>
        <v>0.0466375969</v>
      </c>
      <c r="S2268" s="180">
        <f t="shared" si="2271"/>
        <v>0.04738379845</v>
      </c>
      <c r="T2268" s="181">
        <f t="shared" si="3"/>
        <v>5.16</v>
      </c>
      <c r="U2268" s="182">
        <f t="shared" si="4"/>
        <v>42611</v>
      </c>
      <c r="V2268" s="182">
        <f t="shared" si="5"/>
        <v>42703</v>
      </c>
      <c r="W2268" s="182">
        <f t="shared" si="6"/>
        <v>42795</v>
      </c>
      <c r="X2268" s="181">
        <f t="shared" si="7"/>
        <v>182</v>
      </c>
      <c r="Y2268" s="181">
        <f t="shared" si="8"/>
        <v>274</v>
      </c>
      <c r="Z2268" s="181">
        <f t="shared" si="9"/>
        <v>366</v>
      </c>
      <c r="AA2268" s="155"/>
      <c r="AB2268" s="9"/>
      <c r="AC2268" s="9"/>
      <c r="AD2268" s="9"/>
      <c r="AE2268" s="9"/>
      <c r="AF2268" s="9"/>
      <c r="AG2268" s="9"/>
      <c r="AH2268" s="9"/>
    </row>
    <row r="2269" ht="15.75" customHeight="1">
      <c r="A2269" s="177">
        <v>42426.0</v>
      </c>
      <c r="B2269" s="178">
        <v>1.76</v>
      </c>
      <c r="C2269" s="178">
        <v>2.24</v>
      </c>
      <c r="D2269" s="178">
        <v>2.76</v>
      </c>
      <c r="E2269" s="178">
        <v>3.84</v>
      </c>
      <c r="F2269" s="178">
        <v>4.45</v>
      </c>
      <c r="G2269" s="178">
        <v>4.85</v>
      </c>
      <c r="H2269" s="178">
        <v>5.0</v>
      </c>
      <c r="I2269" s="178">
        <v>5.08</v>
      </c>
      <c r="J2269" s="178">
        <v>5.13</v>
      </c>
      <c r="K2269" s="179">
        <f>MAX(0,((T2269*(365/365))-VLOOKUP(A2269,VBMA!$A:$D,4,0))  /  (T2269* (365/365)   ))</f>
        <v>0.06860465116</v>
      </c>
      <c r="L2269" s="180">
        <f t="shared" ref="L2269:S2269" si="2272">(B2269*(1-$K2269) * (365/365))/100</f>
        <v>0.01639255814</v>
      </c>
      <c r="M2269" s="180">
        <f t="shared" si="2272"/>
        <v>0.02086325581</v>
      </c>
      <c r="N2269" s="180">
        <f t="shared" si="2272"/>
        <v>0.02570651163</v>
      </c>
      <c r="O2269" s="180">
        <f t="shared" si="2272"/>
        <v>0.0357655814</v>
      </c>
      <c r="P2269" s="180">
        <f t="shared" si="2272"/>
        <v>0.04144709302</v>
      </c>
      <c r="Q2269" s="180">
        <f t="shared" si="2272"/>
        <v>0.04517267442</v>
      </c>
      <c r="R2269" s="180">
        <f t="shared" si="2272"/>
        <v>0.04656976744</v>
      </c>
      <c r="S2269" s="180">
        <f t="shared" si="2272"/>
        <v>0.04731488372</v>
      </c>
      <c r="T2269" s="181">
        <f t="shared" si="3"/>
        <v>5.16</v>
      </c>
      <c r="U2269" s="182">
        <f t="shared" si="4"/>
        <v>42608</v>
      </c>
      <c r="V2269" s="182">
        <f t="shared" si="5"/>
        <v>42700</v>
      </c>
      <c r="W2269" s="182">
        <f t="shared" si="6"/>
        <v>42792</v>
      </c>
      <c r="X2269" s="181">
        <f t="shared" si="7"/>
        <v>182</v>
      </c>
      <c r="Y2269" s="181">
        <f t="shared" si="8"/>
        <v>274</v>
      </c>
      <c r="Z2269" s="181">
        <f t="shared" si="9"/>
        <v>366</v>
      </c>
      <c r="AA2269" s="155"/>
      <c r="AB2269" s="9"/>
      <c r="AC2269" s="9"/>
      <c r="AD2269" s="9"/>
      <c r="AE2269" s="9"/>
      <c r="AF2269" s="9"/>
      <c r="AG2269" s="9"/>
      <c r="AH2269" s="9"/>
    </row>
    <row r="2270" ht="15.75" customHeight="1">
      <c r="A2270" s="177">
        <v>42425.0</v>
      </c>
      <c r="B2270" s="178">
        <v>1.8</v>
      </c>
      <c r="C2270" s="178">
        <v>2.2</v>
      </c>
      <c r="D2270" s="178">
        <v>2.7</v>
      </c>
      <c r="E2270" s="178">
        <v>3.78</v>
      </c>
      <c r="F2270" s="178">
        <v>4.45</v>
      </c>
      <c r="G2270" s="178">
        <v>4.8</v>
      </c>
      <c r="H2270" s="178">
        <v>5.05</v>
      </c>
      <c r="I2270" s="178">
        <v>5.15</v>
      </c>
      <c r="J2270" s="178">
        <v>5.2</v>
      </c>
      <c r="K2270" s="179">
        <f>MAX(0,((T2270*(365/365))-VLOOKUP(A2270,VBMA!$A:$D,4,0))  /  (T2270* (365/365)   ))</f>
        <v>0.08552380952</v>
      </c>
      <c r="L2270" s="180">
        <f t="shared" ref="L2270:S2270" si="2273">(B2270*(1-$K2270) * (365/365))/100</f>
        <v>0.01646057143</v>
      </c>
      <c r="M2270" s="180">
        <f t="shared" si="2273"/>
        <v>0.02011847619</v>
      </c>
      <c r="N2270" s="180">
        <f t="shared" si="2273"/>
        <v>0.02469085714</v>
      </c>
      <c r="O2270" s="180">
        <f t="shared" si="2273"/>
        <v>0.0345672</v>
      </c>
      <c r="P2270" s="180">
        <f t="shared" si="2273"/>
        <v>0.04069419048</v>
      </c>
      <c r="Q2270" s="180">
        <f t="shared" si="2273"/>
        <v>0.04389485714</v>
      </c>
      <c r="R2270" s="180">
        <f t="shared" si="2273"/>
        <v>0.04618104762</v>
      </c>
      <c r="S2270" s="180">
        <f t="shared" si="2273"/>
        <v>0.04709552381</v>
      </c>
      <c r="T2270" s="181">
        <f t="shared" si="3"/>
        <v>5.25</v>
      </c>
      <c r="U2270" s="182">
        <f t="shared" si="4"/>
        <v>42607</v>
      </c>
      <c r="V2270" s="182">
        <f t="shared" si="5"/>
        <v>42699</v>
      </c>
      <c r="W2270" s="182">
        <f t="shared" si="6"/>
        <v>42791</v>
      </c>
      <c r="X2270" s="181">
        <f t="shared" si="7"/>
        <v>182</v>
      </c>
      <c r="Y2270" s="181">
        <f t="shared" si="8"/>
        <v>274</v>
      </c>
      <c r="Z2270" s="181">
        <f t="shared" si="9"/>
        <v>366</v>
      </c>
      <c r="AA2270" s="155"/>
      <c r="AB2270" s="9"/>
      <c r="AC2270" s="9"/>
      <c r="AD2270" s="9"/>
      <c r="AE2270" s="9"/>
      <c r="AF2270" s="9"/>
      <c r="AG2270" s="9"/>
      <c r="AH2270" s="9"/>
    </row>
    <row r="2271" ht="15.75" customHeight="1">
      <c r="A2271" s="177">
        <v>42424.0</v>
      </c>
      <c r="B2271" s="178">
        <v>1.98</v>
      </c>
      <c r="C2271" s="178">
        <v>2.18</v>
      </c>
      <c r="D2271" s="178">
        <v>2.73</v>
      </c>
      <c r="E2271" s="178">
        <v>3.88</v>
      </c>
      <c r="F2271" s="178">
        <v>4.58</v>
      </c>
      <c r="G2271" s="178">
        <v>4.88</v>
      </c>
      <c r="H2271" s="178">
        <v>5.08</v>
      </c>
      <c r="I2271" s="178">
        <v>5.14</v>
      </c>
      <c r="J2271" s="178">
        <v>5.28</v>
      </c>
      <c r="K2271" s="179">
        <f>MAX(0,((T2271*(365/365))-VLOOKUP(A2271,VBMA!$A:$D,4,0))  /  (T2271* (365/365)   ))</f>
        <v>0.07442307692</v>
      </c>
      <c r="L2271" s="180">
        <f t="shared" ref="L2271:S2271" si="2274">(B2271*(1-$K2271) * (365/365))/100</f>
        <v>0.01832642308</v>
      </c>
      <c r="M2271" s="180">
        <f t="shared" si="2274"/>
        <v>0.02017757692</v>
      </c>
      <c r="N2271" s="180">
        <f t="shared" si="2274"/>
        <v>0.02526825</v>
      </c>
      <c r="O2271" s="180">
        <f t="shared" si="2274"/>
        <v>0.03591238462</v>
      </c>
      <c r="P2271" s="180">
        <f t="shared" si="2274"/>
        <v>0.04239142308</v>
      </c>
      <c r="Q2271" s="180">
        <f t="shared" si="2274"/>
        <v>0.04516815385</v>
      </c>
      <c r="R2271" s="180">
        <f t="shared" si="2274"/>
        <v>0.04701930769</v>
      </c>
      <c r="S2271" s="180">
        <f t="shared" si="2274"/>
        <v>0.04757465385</v>
      </c>
      <c r="T2271" s="181">
        <f t="shared" si="3"/>
        <v>5.2</v>
      </c>
      <c r="U2271" s="182">
        <f t="shared" si="4"/>
        <v>42606</v>
      </c>
      <c r="V2271" s="182">
        <f t="shared" si="5"/>
        <v>42698</v>
      </c>
      <c r="W2271" s="182">
        <f t="shared" si="6"/>
        <v>42790</v>
      </c>
      <c r="X2271" s="181">
        <f t="shared" si="7"/>
        <v>182</v>
      </c>
      <c r="Y2271" s="181">
        <f t="shared" si="8"/>
        <v>274</v>
      </c>
      <c r="Z2271" s="181">
        <f t="shared" si="9"/>
        <v>366</v>
      </c>
      <c r="AA2271" s="155"/>
      <c r="AB2271" s="9"/>
      <c r="AC2271" s="9"/>
      <c r="AD2271" s="9"/>
      <c r="AE2271" s="9"/>
      <c r="AF2271" s="9"/>
      <c r="AG2271" s="9"/>
      <c r="AH2271" s="9"/>
    </row>
    <row r="2272" ht="15.75" customHeight="1">
      <c r="A2272" s="177">
        <v>42423.0</v>
      </c>
      <c r="B2272" s="178">
        <v>2.0</v>
      </c>
      <c r="C2272" s="178">
        <v>2.3</v>
      </c>
      <c r="D2272" s="178">
        <v>2.8</v>
      </c>
      <c r="E2272" s="178">
        <v>3.82</v>
      </c>
      <c r="F2272" s="178">
        <v>4.45</v>
      </c>
      <c r="G2272" s="178">
        <v>4.85</v>
      </c>
      <c r="H2272" s="178">
        <v>5.05</v>
      </c>
      <c r="I2272" s="178">
        <v>5.13</v>
      </c>
      <c r="J2272" s="178">
        <v>5.18</v>
      </c>
      <c r="K2272" s="179">
        <f>MAX(0,((T2272*(365/365))-VLOOKUP(A2272,VBMA!$A:$D,4,0))  /  (T2272* (365/365)   ))</f>
        <v>0.0773512476</v>
      </c>
      <c r="L2272" s="180">
        <f t="shared" ref="L2272:S2272" si="2275">(B2272*(1-$K2272) * (365/365))/100</f>
        <v>0.01845297505</v>
      </c>
      <c r="M2272" s="180">
        <f t="shared" si="2275"/>
        <v>0.02122092131</v>
      </c>
      <c r="N2272" s="180">
        <f t="shared" si="2275"/>
        <v>0.02583416507</v>
      </c>
      <c r="O2272" s="180">
        <f t="shared" si="2275"/>
        <v>0.03524518234</v>
      </c>
      <c r="P2272" s="180">
        <f t="shared" si="2275"/>
        <v>0.04105786948</v>
      </c>
      <c r="Q2272" s="180">
        <f t="shared" si="2275"/>
        <v>0.04474846449</v>
      </c>
      <c r="R2272" s="180">
        <f t="shared" si="2275"/>
        <v>0.046593762</v>
      </c>
      <c r="S2272" s="180">
        <f t="shared" si="2275"/>
        <v>0.047331881</v>
      </c>
      <c r="T2272" s="181">
        <f t="shared" si="3"/>
        <v>5.21</v>
      </c>
      <c r="U2272" s="182">
        <f t="shared" si="4"/>
        <v>42605</v>
      </c>
      <c r="V2272" s="182">
        <f t="shared" si="5"/>
        <v>42697</v>
      </c>
      <c r="W2272" s="182">
        <f t="shared" si="6"/>
        <v>42789</v>
      </c>
      <c r="X2272" s="181">
        <f t="shared" si="7"/>
        <v>182</v>
      </c>
      <c r="Y2272" s="181">
        <f t="shared" si="8"/>
        <v>274</v>
      </c>
      <c r="Z2272" s="181">
        <f t="shared" si="9"/>
        <v>366</v>
      </c>
      <c r="AA2272" s="155"/>
      <c r="AB2272" s="9"/>
      <c r="AC2272" s="9"/>
      <c r="AD2272" s="9"/>
      <c r="AE2272" s="9"/>
      <c r="AF2272" s="9"/>
      <c r="AG2272" s="9"/>
      <c r="AH2272" s="9"/>
    </row>
    <row r="2273" ht="15.75" customHeight="1">
      <c r="A2273" s="177">
        <v>42422.0</v>
      </c>
      <c r="B2273" s="178">
        <v>2.0</v>
      </c>
      <c r="C2273" s="178">
        <v>2.38</v>
      </c>
      <c r="D2273" s="178">
        <v>2.88</v>
      </c>
      <c r="E2273" s="178">
        <v>3.85</v>
      </c>
      <c r="F2273" s="178">
        <v>4.48</v>
      </c>
      <c r="G2273" s="178">
        <v>4.86</v>
      </c>
      <c r="H2273" s="178">
        <v>5.2</v>
      </c>
      <c r="I2273" s="178">
        <v>5.28</v>
      </c>
      <c r="J2273" s="178">
        <v>5.32</v>
      </c>
      <c r="K2273" s="179">
        <f>MAX(0,((T2273*(365/365))-VLOOKUP(A2273,VBMA!$A:$D,4,0))  /  (T2273* (365/365)   ))</f>
        <v>0.1007462687</v>
      </c>
      <c r="L2273" s="180">
        <f t="shared" ref="L2273:S2273" si="2276">(B2273*(1-$K2273) * (365/365))/100</f>
        <v>0.01798507463</v>
      </c>
      <c r="M2273" s="180">
        <f t="shared" si="2276"/>
        <v>0.02140223881</v>
      </c>
      <c r="N2273" s="180">
        <f t="shared" si="2276"/>
        <v>0.02589850746</v>
      </c>
      <c r="O2273" s="180">
        <f t="shared" si="2276"/>
        <v>0.03462126866</v>
      </c>
      <c r="P2273" s="180">
        <f t="shared" si="2276"/>
        <v>0.04028656716</v>
      </c>
      <c r="Q2273" s="180">
        <f t="shared" si="2276"/>
        <v>0.04370373134</v>
      </c>
      <c r="R2273" s="180">
        <f t="shared" si="2276"/>
        <v>0.04676119403</v>
      </c>
      <c r="S2273" s="180">
        <f t="shared" si="2276"/>
        <v>0.04748059701</v>
      </c>
      <c r="T2273" s="181">
        <f t="shared" si="3"/>
        <v>5.36</v>
      </c>
      <c r="U2273" s="182">
        <f t="shared" si="4"/>
        <v>42604</v>
      </c>
      <c r="V2273" s="182">
        <f t="shared" si="5"/>
        <v>42696</v>
      </c>
      <c r="W2273" s="182">
        <f t="shared" si="6"/>
        <v>42788</v>
      </c>
      <c r="X2273" s="181">
        <f t="shared" si="7"/>
        <v>182</v>
      </c>
      <c r="Y2273" s="181">
        <f t="shared" si="8"/>
        <v>274</v>
      </c>
      <c r="Z2273" s="181">
        <f t="shared" si="9"/>
        <v>366</v>
      </c>
      <c r="AA2273" s="155"/>
      <c r="AB2273" s="9"/>
      <c r="AC2273" s="9"/>
      <c r="AD2273" s="9"/>
      <c r="AE2273" s="9"/>
      <c r="AF2273" s="9"/>
      <c r="AG2273" s="9"/>
      <c r="AH2273" s="9"/>
    </row>
    <row r="2274" ht="15.75" customHeight="1">
      <c r="A2274" s="177">
        <v>42419.0</v>
      </c>
      <c r="B2274" s="178">
        <v>2.5</v>
      </c>
      <c r="C2274" s="178">
        <v>2.86</v>
      </c>
      <c r="D2274" s="178">
        <v>3.34</v>
      </c>
      <c r="E2274" s="178">
        <v>3.94</v>
      </c>
      <c r="F2274" s="178">
        <v>4.55</v>
      </c>
      <c r="G2274" s="178">
        <v>4.9</v>
      </c>
      <c r="H2274" s="178">
        <v>5.2</v>
      </c>
      <c r="I2274" s="178">
        <v>5.23</v>
      </c>
      <c r="J2274" s="178">
        <v>5.3</v>
      </c>
      <c r="K2274" s="179">
        <f>MAX(0,((T2274*(365/365))-VLOOKUP(A2274,VBMA!$A:$D,4,0))  /  (T2274* (365/365)   ))</f>
        <v>0.07984790875</v>
      </c>
      <c r="L2274" s="180">
        <f t="shared" ref="L2274:S2274" si="2277">(B2274*(1-$K2274) * (365/365))/100</f>
        <v>0.02300380228</v>
      </c>
      <c r="M2274" s="180">
        <f t="shared" si="2277"/>
        <v>0.02631634981</v>
      </c>
      <c r="N2274" s="180">
        <f t="shared" si="2277"/>
        <v>0.03073307985</v>
      </c>
      <c r="O2274" s="180">
        <f t="shared" si="2277"/>
        <v>0.0362539924</v>
      </c>
      <c r="P2274" s="180">
        <f t="shared" si="2277"/>
        <v>0.04186692015</v>
      </c>
      <c r="Q2274" s="180">
        <f t="shared" si="2277"/>
        <v>0.04508745247</v>
      </c>
      <c r="R2274" s="180">
        <f t="shared" si="2277"/>
        <v>0.04784790875</v>
      </c>
      <c r="S2274" s="180">
        <f t="shared" si="2277"/>
        <v>0.04812395437</v>
      </c>
      <c r="T2274" s="181">
        <f t="shared" si="3"/>
        <v>5.26</v>
      </c>
      <c r="U2274" s="182">
        <f t="shared" si="4"/>
        <v>42601</v>
      </c>
      <c r="V2274" s="182">
        <f t="shared" si="5"/>
        <v>42693</v>
      </c>
      <c r="W2274" s="182">
        <f t="shared" si="6"/>
        <v>42785</v>
      </c>
      <c r="X2274" s="181">
        <f t="shared" si="7"/>
        <v>182</v>
      </c>
      <c r="Y2274" s="181">
        <f t="shared" si="8"/>
        <v>274</v>
      </c>
      <c r="Z2274" s="181">
        <f t="shared" si="9"/>
        <v>366</v>
      </c>
      <c r="AA2274" s="155"/>
      <c r="AB2274" s="9"/>
      <c r="AC2274" s="9"/>
      <c r="AD2274" s="9"/>
      <c r="AE2274" s="9"/>
      <c r="AF2274" s="9"/>
      <c r="AG2274" s="9"/>
      <c r="AH2274" s="9"/>
    </row>
    <row r="2275" ht="15.75" customHeight="1">
      <c r="A2275" s="177">
        <v>42418.0</v>
      </c>
      <c r="B2275" s="178">
        <v>3.18</v>
      </c>
      <c r="C2275" s="178">
        <v>3.36</v>
      </c>
      <c r="D2275" s="178">
        <v>3.6</v>
      </c>
      <c r="E2275" s="178">
        <v>4.18</v>
      </c>
      <c r="F2275" s="178">
        <v>4.63</v>
      </c>
      <c r="G2275" s="178">
        <v>4.95</v>
      </c>
      <c r="H2275" s="178">
        <v>5.28</v>
      </c>
      <c r="I2275" s="178">
        <v>5.3</v>
      </c>
      <c r="J2275" s="178">
        <v>5.43</v>
      </c>
      <c r="K2275" s="179">
        <f>MAX(0,((T2275*(365/365))-VLOOKUP(A2275,VBMA!$A:$D,4,0))  /  (T2275* (365/365)   ))</f>
        <v>0.0734962406</v>
      </c>
      <c r="L2275" s="180">
        <f t="shared" ref="L2275:S2275" si="2278">(B2275*(1-$K2275) * (365/365))/100</f>
        <v>0.02946281955</v>
      </c>
      <c r="M2275" s="180">
        <f t="shared" si="2278"/>
        <v>0.03113052632</v>
      </c>
      <c r="N2275" s="180">
        <f t="shared" si="2278"/>
        <v>0.03335413534</v>
      </c>
      <c r="O2275" s="180">
        <f t="shared" si="2278"/>
        <v>0.03872785714</v>
      </c>
      <c r="P2275" s="180">
        <f t="shared" si="2278"/>
        <v>0.04289712406</v>
      </c>
      <c r="Q2275" s="180">
        <f t="shared" si="2278"/>
        <v>0.04586193609</v>
      </c>
      <c r="R2275" s="180">
        <f t="shared" si="2278"/>
        <v>0.0489193985</v>
      </c>
      <c r="S2275" s="180">
        <f t="shared" si="2278"/>
        <v>0.04910469925</v>
      </c>
      <c r="T2275" s="181">
        <f t="shared" si="3"/>
        <v>5.32</v>
      </c>
      <c r="U2275" s="182">
        <f t="shared" si="4"/>
        <v>42600</v>
      </c>
      <c r="V2275" s="182">
        <f t="shared" si="5"/>
        <v>42692</v>
      </c>
      <c r="W2275" s="182">
        <f t="shared" si="6"/>
        <v>42784</v>
      </c>
      <c r="X2275" s="181">
        <f t="shared" si="7"/>
        <v>182</v>
      </c>
      <c r="Y2275" s="181">
        <f t="shared" si="8"/>
        <v>274</v>
      </c>
      <c r="Z2275" s="181">
        <f t="shared" si="9"/>
        <v>366</v>
      </c>
      <c r="AA2275" s="155"/>
      <c r="AB2275" s="9"/>
      <c r="AC2275" s="9"/>
      <c r="AD2275" s="9"/>
      <c r="AE2275" s="9"/>
      <c r="AF2275" s="9"/>
      <c r="AG2275" s="9"/>
      <c r="AH2275" s="9"/>
    </row>
    <row r="2276" ht="15.75" customHeight="1">
      <c r="A2276" s="177">
        <v>42417.0</v>
      </c>
      <c r="B2276" s="178">
        <v>3.98</v>
      </c>
      <c r="C2276" s="178">
        <v>4.23</v>
      </c>
      <c r="D2276" s="178">
        <v>4.4</v>
      </c>
      <c r="E2276" s="178">
        <v>4.8</v>
      </c>
      <c r="F2276" s="178">
        <v>5.02</v>
      </c>
      <c r="G2276" s="178">
        <v>5.08</v>
      </c>
      <c r="H2276" s="178">
        <v>5.3</v>
      </c>
      <c r="I2276" s="178">
        <v>5.38</v>
      </c>
      <c r="J2276" s="178">
        <v>5.44</v>
      </c>
      <c r="K2276" s="179">
        <f>MAX(0,((T2276*(365/365))-VLOOKUP(A2276,VBMA!$A:$D,4,0))  /  (T2276* (365/365)   ))</f>
        <v>0.08443223443</v>
      </c>
      <c r="L2276" s="180">
        <f t="shared" ref="L2276:S2276" si="2279">(B2276*(1-$K2276) * (365/365))/100</f>
        <v>0.03643959707</v>
      </c>
      <c r="M2276" s="180">
        <f t="shared" si="2279"/>
        <v>0.03872851648</v>
      </c>
      <c r="N2276" s="180">
        <f t="shared" si="2279"/>
        <v>0.04028498168</v>
      </c>
      <c r="O2276" s="180">
        <f t="shared" si="2279"/>
        <v>0.04394725275</v>
      </c>
      <c r="P2276" s="180">
        <f t="shared" si="2279"/>
        <v>0.04596150183</v>
      </c>
      <c r="Q2276" s="180">
        <f t="shared" si="2279"/>
        <v>0.04651084249</v>
      </c>
      <c r="R2276" s="180">
        <f t="shared" si="2279"/>
        <v>0.04852509158</v>
      </c>
      <c r="S2276" s="180">
        <f t="shared" si="2279"/>
        <v>0.04925754579</v>
      </c>
      <c r="T2276" s="181">
        <f t="shared" si="3"/>
        <v>5.46</v>
      </c>
      <c r="U2276" s="182">
        <f t="shared" si="4"/>
        <v>42599</v>
      </c>
      <c r="V2276" s="182">
        <f t="shared" si="5"/>
        <v>42691</v>
      </c>
      <c r="W2276" s="182">
        <f t="shared" si="6"/>
        <v>42783</v>
      </c>
      <c r="X2276" s="181">
        <f t="shared" si="7"/>
        <v>182</v>
      </c>
      <c r="Y2276" s="181">
        <f t="shared" si="8"/>
        <v>274</v>
      </c>
      <c r="Z2276" s="181">
        <f t="shared" si="9"/>
        <v>366</v>
      </c>
      <c r="AA2276" s="155"/>
      <c r="AB2276" s="9"/>
      <c r="AC2276" s="9"/>
      <c r="AD2276" s="9"/>
      <c r="AE2276" s="9"/>
      <c r="AF2276" s="9"/>
      <c r="AG2276" s="9"/>
      <c r="AH2276" s="9"/>
    </row>
    <row r="2277" ht="15.75" customHeight="1">
      <c r="A2277" s="177">
        <v>42416.0</v>
      </c>
      <c r="B2277" s="178">
        <v>4.78</v>
      </c>
      <c r="C2277" s="178">
        <v>4.88</v>
      </c>
      <c r="D2277" s="178">
        <v>5.0</v>
      </c>
      <c r="E2277" s="178">
        <v>5.15</v>
      </c>
      <c r="F2277" s="178">
        <v>5.26</v>
      </c>
      <c r="G2277" s="178">
        <v>5.26</v>
      </c>
      <c r="H2277" s="178">
        <v>5.42</v>
      </c>
      <c r="I2277" s="178">
        <v>5.46</v>
      </c>
      <c r="J2277" s="178">
        <v>5.5</v>
      </c>
      <c r="K2277" s="179">
        <f>MAX(0,((T2277*(365/365))-VLOOKUP(A2277,VBMA!$A:$D,4,0))  /  (T2277* (365/365)   ))</f>
        <v>0.07145454545</v>
      </c>
      <c r="L2277" s="180">
        <f t="shared" ref="L2277:S2277" si="2280">(B2277*(1-$K2277) * (365/365))/100</f>
        <v>0.04438447273</v>
      </c>
      <c r="M2277" s="180">
        <f t="shared" si="2280"/>
        <v>0.04531301818</v>
      </c>
      <c r="N2277" s="180">
        <f t="shared" si="2280"/>
        <v>0.04642727273</v>
      </c>
      <c r="O2277" s="180">
        <f t="shared" si="2280"/>
        <v>0.04782009091</v>
      </c>
      <c r="P2277" s="180">
        <f t="shared" si="2280"/>
        <v>0.04884149091</v>
      </c>
      <c r="Q2277" s="180">
        <f t="shared" si="2280"/>
        <v>0.04884149091</v>
      </c>
      <c r="R2277" s="180">
        <f t="shared" si="2280"/>
        <v>0.05032716364</v>
      </c>
      <c r="S2277" s="180">
        <f t="shared" si="2280"/>
        <v>0.05069858182</v>
      </c>
      <c r="T2277" s="181">
        <f t="shared" si="3"/>
        <v>5.5</v>
      </c>
      <c r="U2277" s="182">
        <f t="shared" si="4"/>
        <v>42598</v>
      </c>
      <c r="V2277" s="182">
        <f t="shared" si="5"/>
        <v>42690</v>
      </c>
      <c r="W2277" s="182">
        <f t="shared" si="6"/>
        <v>42782</v>
      </c>
      <c r="X2277" s="181">
        <f t="shared" si="7"/>
        <v>182</v>
      </c>
      <c r="Y2277" s="181">
        <f t="shared" si="8"/>
        <v>274</v>
      </c>
      <c r="Z2277" s="181">
        <f t="shared" si="9"/>
        <v>366</v>
      </c>
      <c r="AA2277" s="155"/>
      <c r="AB2277" s="9"/>
      <c r="AC2277" s="9"/>
      <c r="AD2277" s="9"/>
      <c r="AE2277" s="9"/>
      <c r="AF2277" s="9"/>
      <c r="AG2277" s="9"/>
      <c r="AH2277" s="9"/>
    </row>
    <row r="2278" ht="15.75" customHeight="1">
      <c r="A2278" s="177">
        <v>42415.0</v>
      </c>
      <c r="B2278" s="178">
        <v>5.4</v>
      </c>
      <c r="C2278" s="178">
        <v>5.44</v>
      </c>
      <c r="D2278" s="178">
        <v>5.44</v>
      </c>
      <c r="E2278" s="178">
        <v>5.5</v>
      </c>
      <c r="F2278" s="178">
        <v>5.5</v>
      </c>
      <c r="G2278" s="178">
        <v>5.44</v>
      </c>
      <c r="H2278" s="178">
        <v>5.56</v>
      </c>
      <c r="I2278" s="178">
        <v>5.56</v>
      </c>
      <c r="J2278" s="178">
        <v>5.54</v>
      </c>
      <c r="K2278" s="179">
        <f>MAX(0,((T2278*(365/365))-VLOOKUP(A2278,VBMA!$A:$D,4,0))  /  (T2278* (365/365)   ))</f>
        <v>0.08111510791</v>
      </c>
      <c r="L2278" s="180">
        <f t="shared" ref="L2278:S2278" si="2281">(B2278*(1-$K2278) * (365/365))/100</f>
        <v>0.04961978417</v>
      </c>
      <c r="M2278" s="180">
        <f t="shared" si="2281"/>
        <v>0.04998733813</v>
      </c>
      <c r="N2278" s="180">
        <f t="shared" si="2281"/>
        <v>0.04998733813</v>
      </c>
      <c r="O2278" s="180">
        <f t="shared" si="2281"/>
        <v>0.05053866906</v>
      </c>
      <c r="P2278" s="180">
        <f t="shared" si="2281"/>
        <v>0.05053866906</v>
      </c>
      <c r="Q2278" s="180">
        <f t="shared" si="2281"/>
        <v>0.04998733813</v>
      </c>
      <c r="R2278" s="180">
        <f t="shared" si="2281"/>
        <v>0.05109</v>
      </c>
      <c r="S2278" s="180">
        <f t="shared" si="2281"/>
        <v>0.05109</v>
      </c>
      <c r="T2278" s="181">
        <f t="shared" si="3"/>
        <v>5.56</v>
      </c>
      <c r="U2278" s="182">
        <f t="shared" si="4"/>
        <v>42597</v>
      </c>
      <c r="V2278" s="182">
        <f t="shared" si="5"/>
        <v>42689</v>
      </c>
      <c r="W2278" s="182">
        <f t="shared" si="6"/>
        <v>42781</v>
      </c>
      <c r="X2278" s="181">
        <f t="shared" si="7"/>
        <v>182</v>
      </c>
      <c r="Y2278" s="181">
        <f t="shared" si="8"/>
        <v>274</v>
      </c>
      <c r="Z2278" s="181">
        <f t="shared" si="9"/>
        <v>366</v>
      </c>
      <c r="AA2278" s="155"/>
      <c r="AB2278" s="9"/>
      <c r="AC2278" s="9"/>
      <c r="AD2278" s="9"/>
      <c r="AE2278" s="9"/>
      <c r="AF2278" s="9"/>
      <c r="AG2278" s="9"/>
      <c r="AH2278" s="9"/>
    </row>
    <row r="2279" ht="15.75" customHeight="1">
      <c r="A2279" s="177">
        <v>42405.0</v>
      </c>
      <c r="B2279" s="178">
        <v>5.64</v>
      </c>
      <c r="C2279" s="178">
        <v>5.66</v>
      </c>
      <c r="D2279" s="178">
        <v>5.66</v>
      </c>
      <c r="E2279" s="178">
        <v>5.68</v>
      </c>
      <c r="F2279" s="178">
        <v>5.68</v>
      </c>
      <c r="G2279" s="178">
        <v>5.68</v>
      </c>
      <c r="H2279" s="178">
        <v>5.54</v>
      </c>
      <c r="I2279" s="178">
        <v>5.64</v>
      </c>
      <c r="J2279" s="178">
        <v>5.62</v>
      </c>
      <c r="K2279" s="179">
        <f>MAX(0,((T2279*(365/365))-VLOOKUP(A2279,VBMA!$A:$D,4,0))  /  (T2279* (365/365)   ))</f>
        <v>0.1092334495</v>
      </c>
      <c r="L2279" s="180">
        <f t="shared" ref="L2279:S2279" si="2282">(B2279*(1-$K2279) * (365/365))/100</f>
        <v>0.05023923345</v>
      </c>
      <c r="M2279" s="180">
        <f t="shared" si="2282"/>
        <v>0.05041738676</v>
      </c>
      <c r="N2279" s="180">
        <f t="shared" si="2282"/>
        <v>0.05041738676</v>
      </c>
      <c r="O2279" s="180">
        <f t="shared" si="2282"/>
        <v>0.05059554007</v>
      </c>
      <c r="P2279" s="180">
        <f t="shared" si="2282"/>
        <v>0.05059554007</v>
      </c>
      <c r="Q2279" s="180">
        <f t="shared" si="2282"/>
        <v>0.05059554007</v>
      </c>
      <c r="R2279" s="180">
        <f t="shared" si="2282"/>
        <v>0.0493484669</v>
      </c>
      <c r="S2279" s="180">
        <f t="shared" si="2282"/>
        <v>0.05023923345</v>
      </c>
      <c r="T2279" s="181">
        <f t="shared" si="3"/>
        <v>5.74</v>
      </c>
      <c r="U2279" s="182">
        <f t="shared" si="4"/>
        <v>42587</v>
      </c>
      <c r="V2279" s="182">
        <f t="shared" si="5"/>
        <v>42679</v>
      </c>
      <c r="W2279" s="182">
        <f t="shared" si="6"/>
        <v>42771</v>
      </c>
      <c r="X2279" s="181">
        <f t="shared" si="7"/>
        <v>182</v>
      </c>
      <c r="Y2279" s="181">
        <f t="shared" si="8"/>
        <v>274</v>
      </c>
      <c r="Z2279" s="181">
        <f t="shared" si="9"/>
        <v>366</v>
      </c>
      <c r="AA2279" s="155"/>
      <c r="AB2279" s="9"/>
      <c r="AC2279" s="9"/>
      <c r="AD2279" s="9"/>
      <c r="AE2279" s="9"/>
      <c r="AF2279" s="9"/>
      <c r="AG2279" s="9"/>
      <c r="AH2279" s="9"/>
    </row>
    <row r="2280" ht="15.75" customHeight="1">
      <c r="A2280" s="177">
        <v>42404.0</v>
      </c>
      <c r="B2280" s="178">
        <v>5.78</v>
      </c>
      <c r="C2280" s="178">
        <v>5.78</v>
      </c>
      <c r="D2280" s="178">
        <v>5.84</v>
      </c>
      <c r="E2280" s="178">
        <v>5.8</v>
      </c>
      <c r="F2280" s="178">
        <v>5.74</v>
      </c>
      <c r="G2280" s="178">
        <v>5.74</v>
      </c>
      <c r="H2280" s="178">
        <v>5.66</v>
      </c>
      <c r="I2280" s="178">
        <v>5.66</v>
      </c>
      <c r="J2280" s="178">
        <v>5.64</v>
      </c>
      <c r="K2280" s="179">
        <f>MAX(0,((T2280*(365/365))-VLOOKUP(A2280,VBMA!$A:$D,4,0))  /  (T2280* (365/365)   ))</f>
        <v>0.09558303887</v>
      </c>
      <c r="L2280" s="180">
        <f t="shared" ref="L2280:S2280" si="2283">(B2280*(1-$K2280) * (365/365))/100</f>
        <v>0.05227530035</v>
      </c>
      <c r="M2280" s="180">
        <f t="shared" si="2283"/>
        <v>0.05227530035</v>
      </c>
      <c r="N2280" s="180">
        <f t="shared" si="2283"/>
        <v>0.05281795053</v>
      </c>
      <c r="O2280" s="180">
        <f t="shared" si="2283"/>
        <v>0.05245618375</v>
      </c>
      <c r="P2280" s="180">
        <f t="shared" si="2283"/>
        <v>0.05191353357</v>
      </c>
      <c r="Q2280" s="180">
        <f t="shared" si="2283"/>
        <v>0.05191353357</v>
      </c>
      <c r="R2280" s="180">
        <f t="shared" si="2283"/>
        <v>0.05119</v>
      </c>
      <c r="S2280" s="180">
        <f t="shared" si="2283"/>
        <v>0.05119</v>
      </c>
      <c r="T2280" s="181">
        <f t="shared" si="3"/>
        <v>5.66</v>
      </c>
      <c r="U2280" s="182">
        <f t="shared" si="4"/>
        <v>42586</v>
      </c>
      <c r="V2280" s="182">
        <f t="shared" si="5"/>
        <v>42678</v>
      </c>
      <c r="W2280" s="182">
        <f t="shared" si="6"/>
        <v>42770</v>
      </c>
      <c r="X2280" s="181">
        <f t="shared" si="7"/>
        <v>182</v>
      </c>
      <c r="Y2280" s="181">
        <f t="shared" si="8"/>
        <v>274</v>
      </c>
      <c r="Z2280" s="181">
        <f t="shared" si="9"/>
        <v>366</v>
      </c>
      <c r="AA2280" s="155"/>
      <c r="AB2280" s="9"/>
      <c r="AC2280" s="9"/>
      <c r="AD2280" s="9"/>
      <c r="AE2280" s="9"/>
      <c r="AF2280" s="9"/>
      <c r="AG2280" s="9"/>
      <c r="AH2280" s="9"/>
    </row>
    <row r="2281" ht="15.75" customHeight="1">
      <c r="A2281" s="177">
        <v>42403.0</v>
      </c>
      <c r="B2281" s="178">
        <v>5.64</v>
      </c>
      <c r="C2281" s="178">
        <v>5.68</v>
      </c>
      <c r="D2281" s="178">
        <v>5.72</v>
      </c>
      <c r="E2281" s="178">
        <v>5.68</v>
      </c>
      <c r="F2281" s="178">
        <v>5.68</v>
      </c>
      <c r="G2281" s="178">
        <v>5.66</v>
      </c>
      <c r="H2281" s="178">
        <v>5.64</v>
      </c>
      <c r="I2281" s="178">
        <v>5.66</v>
      </c>
      <c r="J2281" s="178">
        <v>5.62</v>
      </c>
      <c r="K2281" s="179">
        <f>MAX(0,((T2281*(365/365))-VLOOKUP(A2281,VBMA!$A:$D,4,0))  /  (T2281* (365/365)   ))</f>
        <v>0.1052816901</v>
      </c>
      <c r="L2281" s="180">
        <f t="shared" ref="L2281:S2281" si="2284">(B2281*(1-$K2281) * (365/365))/100</f>
        <v>0.05046211268</v>
      </c>
      <c r="M2281" s="180">
        <f t="shared" si="2284"/>
        <v>0.05082</v>
      </c>
      <c r="N2281" s="180">
        <f t="shared" si="2284"/>
        <v>0.05117788732</v>
      </c>
      <c r="O2281" s="180">
        <f t="shared" si="2284"/>
        <v>0.05082</v>
      </c>
      <c r="P2281" s="180">
        <f t="shared" si="2284"/>
        <v>0.05082</v>
      </c>
      <c r="Q2281" s="180">
        <f t="shared" si="2284"/>
        <v>0.05064105634</v>
      </c>
      <c r="R2281" s="180">
        <f t="shared" si="2284"/>
        <v>0.05046211268</v>
      </c>
      <c r="S2281" s="180">
        <f t="shared" si="2284"/>
        <v>0.05064105634</v>
      </c>
      <c r="T2281" s="181">
        <f t="shared" si="3"/>
        <v>5.68</v>
      </c>
      <c r="U2281" s="182">
        <f t="shared" si="4"/>
        <v>42585</v>
      </c>
      <c r="V2281" s="182">
        <f t="shared" si="5"/>
        <v>42677</v>
      </c>
      <c r="W2281" s="182">
        <f t="shared" si="6"/>
        <v>42769</v>
      </c>
      <c r="X2281" s="181">
        <f t="shared" si="7"/>
        <v>182</v>
      </c>
      <c r="Y2281" s="181">
        <f t="shared" si="8"/>
        <v>274</v>
      </c>
      <c r="Z2281" s="181">
        <f t="shared" si="9"/>
        <v>366</v>
      </c>
      <c r="AA2281" s="155"/>
      <c r="AB2281" s="9"/>
      <c r="AC2281" s="9"/>
      <c r="AD2281" s="9"/>
      <c r="AE2281" s="9"/>
      <c r="AF2281" s="9"/>
      <c r="AG2281" s="9"/>
      <c r="AH2281" s="9"/>
    </row>
    <row r="2282" ht="15.75" customHeight="1">
      <c r="A2282" s="177">
        <v>42402.0</v>
      </c>
      <c r="B2282" s="178">
        <v>5.6</v>
      </c>
      <c r="C2282" s="178">
        <v>5.63</v>
      </c>
      <c r="D2282" s="178">
        <v>5.68</v>
      </c>
      <c r="E2282" s="178">
        <v>5.65</v>
      </c>
      <c r="F2282" s="178">
        <v>5.65</v>
      </c>
      <c r="G2282" s="178">
        <v>5.58</v>
      </c>
      <c r="H2282" s="178">
        <v>5.55</v>
      </c>
      <c r="I2282" s="178">
        <v>5.55</v>
      </c>
      <c r="J2282" s="178">
        <v>5.48</v>
      </c>
      <c r="K2282" s="179">
        <f>MAX(0,((T2282*(365/365))-VLOOKUP(A2282,VBMA!$A:$D,4,0))  /  (T2282* (365/365)   ))</f>
        <v>0.08828828829</v>
      </c>
      <c r="L2282" s="180">
        <f t="shared" ref="L2282:S2282" si="2285">(B2282*(1-$K2282) * (365/365))/100</f>
        <v>0.05105585586</v>
      </c>
      <c r="M2282" s="180">
        <f t="shared" si="2285"/>
        <v>0.05132936937</v>
      </c>
      <c r="N2282" s="180">
        <f t="shared" si="2285"/>
        <v>0.05178522523</v>
      </c>
      <c r="O2282" s="180">
        <f t="shared" si="2285"/>
        <v>0.05151171171</v>
      </c>
      <c r="P2282" s="180">
        <f t="shared" si="2285"/>
        <v>0.05151171171</v>
      </c>
      <c r="Q2282" s="180">
        <f t="shared" si="2285"/>
        <v>0.05087351351</v>
      </c>
      <c r="R2282" s="180">
        <f t="shared" si="2285"/>
        <v>0.0506</v>
      </c>
      <c r="S2282" s="180">
        <f t="shared" si="2285"/>
        <v>0.0506</v>
      </c>
      <c r="T2282" s="181">
        <f t="shared" si="3"/>
        <v>5.55</v>
      </c>
      <c r="U2282" s="182">
        <f t="shared" si="4"/>
        <v>42584</v>
      </c>
      <c r="V2282" s="182">
        <f t="shared" si="5"/>
        <v>42676</v>
      </c>
      <c r="W2282" s="182">
        <f t="shared" si="6"/>
        <v>42768</v>
      </c>
      <c r="X2282" s="181">
        <f t="shared" si="7"/>
        <v>182</v>
      </c>
      <c r="Y2282" s="181">
        <f t="shared" si="8"/>
        <v>274</v>
      </c>
      <c r="Z2282" s="181">
        <f t="shared" si="9"/>
        <v>366</v>
      </c>
      <c r="AA2282" s="155"/>
      <c r="AB2282" s="9"/>
      <c r="AC2282" s="9"/>
      <c r="AD2282" s="9"/>
      <c r="AE2282" s="9"/>
      <c r="AF2282" s="9"/>
      <c r="AG2282" s="9"/>
      <c r="AH2282" s="9"/>
    </row>
    <row r="2283" ht="15.75" customHeight="1">
      <c r="A2283" s="177">
        <v>42401.0</v>
      </c>
      <c r="B2283" s="178">
        <v>5.62</v>
      </c>
      <c r="C2283" s="178">
        <v>5.64</v>
      </c>
      <c r="D2283" s="178">
        <v>5.64</v>
      </c>
      <c r="E2283" s="178">
        <v>5.62</v>
      </c>
      <c r="F2283" s="178">
        <v>5.65</v>
      </c>
      <c r="G2283" s="178">
        <v>5.65</v>
      </c>
      <c r="H2283" s="178">
        <v>5.5</v>
      </c>
      <c r="I2283" s="178">
        <v>5.58</v>
      </c>
      <c r="J2283" s="178">
        <v>5.6</v>
      </c>
      <c r="K2283" s="179">
        <f>MAX(0,((T2283*(365/365))-VLOOKUP(A2283,VBMA!$A:$D,4,0))  /  (T2283* (365/365)   ))</f>
        <v>0.1068904594</v>
      </c>
      <c r="L2283" s="180">
        <f t="shared" ref="L2283:S2283" si="2286">(B2283*(1-$K2283) * (365/365))/100</f>
        <v>0.05019275618</v>
      </c>
      <c r="M2283" s="180">
        <f t="shared" si="2286"/>
        <v>0.05037137809</v>
      </c>
      <c r="N2283" s="180">
        <f t="shared" si="2286"/>
        <v>0.05037137809</v>
      </c>
      <c r="O2283" s="180">
        <f t="shared" si="2286"/>
        <v>0.05019275618</v>
      </c>
      <c r="P2283" s="180">
        <f t="shared" si="2286"/>
        <v>0.05046068905</v>
      </c>
      <c r="Q2283" s="180">
        <f t="shared" si="2286"/>
        <v>0.05046068905</v>
      </c>
      <c r="R2283" s="180">
        <f t="shared" si="2286"/>
        <v>0.04912102473</v>
      </c>
      <c r="S2283" s="180">
        <f t="shared" si="2286"/>
        <v>0.04983551237</v>
      </c>
      <c r="T2283" s="181">
        <f t="shared" si="3"/>
        <v>5.66</v>
      </c>
      <c r="U2283" s="182">
        <f t="shared" si="4"/>
        <v>42583</v>
      </c>
      <c r="V2283" s="182">
        <f t="shared" si="5"/>
        <v>42675</v>
      </c>
      <c r="W2283" s="182">
        <f t="shared" si="6"/>
        <v>42767</v>
      </c>
      <c r="X2283" s="181">
        <f t="shared" si="7"/>
        <v>182</v>
      </c>
      <c r="Y2283" s="181">
        <f t="shared" si="8"/>
        <v>274</v>
      </c>
      <c r="Z2283" s="181">
        <f t="shared" si="9"/>
        <v>366</v>
      </c>
      <c r="AA2283" s="155"/>
      <c r="AB2283" s="9"/>
      <c r="AC2283" s="9"/>
      <c r="AD2283" s="9"/>
      <c r="AE2283" s="9"/>
      <c r="AF2283" s="9"/>
      <c r="AG2283" s="9"/>
      <c r="AH2283" s="9"/>
    </row>
    <row r="2284" ht="15.75" customHeight="1">
      <c r="A2284" s="177">
        <v>42398.0</v>
      </c>
      <c r="B2284" s="178">
        <v>5.25</v>
      </c>
      <c r="C2284" s="178">
        <v>5.33</v>
      </c>
      <c r="D2284" s="178">
        <v>5.33</v>
      </c>
      <c r="E2284" s="178">
        <v>5.4</v>
      </c>
      <c r="F2284" s="178">
        <v>5.4</v>
      </c>
      <c r="G2284" s="178">
        <v>5.4</v>
      </c>
      <c r="H2284" s="178">
        <v>5.43</v>
      </c>
      <c r="I2284" s="178">
        <v>5.48</v>
      </c>
      <c r="J2284" s="178">
        <v>5.5</v>
      </c>
      <c r="K2284" s="179">
        <f>MAX(0,((T2284*(365/365))-VLOOKUP(A2284,VBMA!$A:$D,4,0))  /  (T2284* (365/365)   ))</f>
        <v>0.09059674503</v>
      </c>
      <c r="L2284" s="180">
        <f t="shared" ref="L2284:S2284" si="2287">(B2284*(1-$K2284) * (365/365))/100</f>
        <v>0.04774367089</v>
      </c>
      <c r="M2284" s="180">
        <f t="shared" si="2287"/>
        <v>0.04847119349</v>
      </c>
      <c r="N2284" s="180">
        <f t="shared" si="2287"/>
        <v>0.04847119349</v>
      </c>
      <c r="O2284" s="180">
        <f t="shared" si="2287"/>
        <v>0.04910777577</v>
      </c>
      <c r="P2284" s="180">
        <f t="shared" si="2287"/>
        <v>0.04910777577</v>
      </c>
      <c r="Q2284" s="180">
        <f t="shared" si="2287"/>
        <v>0.04910777577</v>
      </c>
      <c r="R2284" s="180">
        <f t="shared" si="2287"/>
        <v>0.04938059675</v>
      </c>
      <c r="S2284" s="180">
        <f t="shared" si="2287"/>
        <v>0.04983529837</v>
      </c>
      <c r="T2284" s="181">
        <f t="shared" si="3"/>
        <v>5.53</v>
      </c>
      <c r="U2284" s="182">
        <f t="shared" si="4"/>
        <v>42580</v>
      </c>
      <c r="V2284" s="182">
        <f t="shared" si="5"/>
        <v>42672</v>
      </c>
      <c r="W2284" s="182">
        <f t="shared" si="6"/>
        <v>42764</v>
      </c>
      <c r="X2284" s="181">
        <f t="shared" si="7"/>
        <v>182</v>
      </c>
      <c r="Y2284" s="181">
        <f t="shared" si="8"/>
        <v>274</v>
      </c>
      <c r="Z2284" s="181">
        <f t="shared" si="9"/>
        <v>366</v>
      </c>
      <c r="AA2284" s="155"/>
      <c r="AB2284" s="9"/>
      <c r="AC2284" s="9"/>
      <c r="AD2284" s="9"/>
      <c r="AE2284" s="9"/>
      <c r="AF2284" s="9"/>
      <c r="AG2284" s="9"/>
      <c r="AH2284" s="9"/>
    </row>
    <row r="2285" ht="15.75" customHeight="1">
      <c r="A2285" s="177">
        <v>42397.0</v>
      </c>
      <c r="B2285" s="178">
        <v>5.2</v>
      </c>
      <c r="C2285" s="178">
        <v>5.25</v>
      </c>
      <c r="D2285" s="178">
        <v>5.25</v>
      </c>
      <c r="E2285" s="178">
        <v>5.33</v>
      </c>
      <c r="F2285" s="178">
        <v>5.28</v>
      </c>
      <c r="G2285" s="178">
        <v>5.33</v>
      </c>
      <c r="H2285" s="178">
        <v>5.4</v>
      </c>
      <c r="I2285" s="178">
        <v>5.45</v>
      </c>
      <c r="J2285" s="178">
        <v>5.48</v>
      </c>
      <c r="K2285" s="179">
        <f>MAX(0,((T2285*(365/365))-VLOOKUP(A2285,VBMA!$A:$D,4,0))  /  (T2285* (365/365)   ))</f>
        <v>0.08636363636</v>
      </c>
      <c r="L2285" s="180">
        <f t="shared" ref="L2285:S2285" si="2288">(B2285*(1-$K2285) * (365/365))/100</f>
        <v>0.04750909091</v>
      </c>
      <c r="M2285" s="180">
        <f t="shared" si="2288"/>
        <v>0.04796590909</v>
      </c>
      <c r="N2285" s="180">
        <f t="shared" si="2288"/>
        <v>0.04796590909</v>
      </c>
      <c r="O2285" s="180">
        <f t="shared" si="2288"/>
        <v>0.04869681818</v>
      </c>
      <c r="P2285" s="180">
        <f t="shared" si="2288"/>
        <v>0.04824</v>
      </c>
      <c r="Q2285" s="180">
        <f t="shared" si="2288"/>
        <v>0.04869681818</v>
      </c>
      <c r="R2285" s="180">
        <f t="shared" si="2288"/>
        <v>0.04933636364</v>
      </c>
      <c r="S2285" s="180">
        <f t="shared" si="2288"/>
        <v>0.04979318182</v>
      </c>
      <c r="T2285" s="181">
        <f t="shared" si="3"/>
        <v>5.5</v>
      </c>
      <c r="U2285" s="182">
        <f t="shared" si="4"/>
        <v>42579</v>
      </c>
      <c r="V2285" s="182">
        <f t="shared" si="5"/>
        <v>42671</v>
      </c>
      <c r="W2285" s="182">
        <f t="shared" si="6"/>
        <v>42763</v>
      </c>
      <c r="X2285" s="181">
        <f t="shared" si="7"/>
        <v>182</v>
      </c>
      <c r="Y2285" s="181">
        <f t="shared" si="8"/>
        <v>274</v>
      </c>
      <c r="Z2285" s="181">
        <f t="shared" si="9"/>
        <v>366</v>
      </c>
      <c r="AA2285" s="155"/>
      <c r="AB2285" s="9"/>
      <c r="AC2285" s="9"/>
      <c r="AD2285" s="9"/>
      <c r="AE2285" s="9"/>
      <c r="AF2285" s="9"/>
      <c r="AG2285" s="9"/>
      <c r="AH2285" s="9"/>
    </row>
    <row r="2286" ht="15.75" customHeight="1">
      <c r="A2286" s="177">
        <v>42396.0</v>
      </c>
      <c r="B2286" s="178">
        <v>5.1</v>
      </c>
      <c r="C2286" s="178">
        <v>5.2</v>
      </c>
      <c r="D2286" s="178">
        <v>5.23</v>
      </c>
      <c r="E2286" s="178">
        <v>5.33</v>
      </c>
      <c r="F2286" s="178">
        <v>5.34</v>
      </c>
      <c r="G2286" s="178">
        <v>5.36</v>
      </c>
      <c r="H2286" s="178">
        <v>5.38</v>
      </c>
      <c r="I2286" s="178">
        <v>5.44</v>
      </c>
      <c r="J2286" s="178">
        <v>5.48</v>
      </c>
      <c r="K2286" s="179">
        <f>MAX(0,((T2286*(365/365))-VLOOKUP(A2286,VBMA!$A:$D,4,0))  /  (T2286* (365/365)   ))</f>
        <v>0.08563636364</v>
      </c>
      <c r="L2286" s="180">
        <f t="shared" ref="L2286:S2286" si="2289">(B2286*(1-$K2286) * (365/365))/100</f>
        <v>0.04663254545</v>
      </c>
      <c r="M2286" s="180">
        <f t="shared" si="2289"/>
        <v>0.04754690909</v>
      </c>
      <c r="N2286" s="180">
        <f t="shared" si="2289"/>
        <v>0.04782121818</v>
      </c>
      <c r="O2286" s="180">
        <f t="shared" si="2289"/>
        <v>0.04873558182</v>
      </c>
      <c r="P2286" s="180">
        <f t="shared" si="2289"/>
        <v>0.04882701818</v>
      </c>
      <c r="Q2286" s="180">
        <f t="shared" si="2289"/>
        <v>0.04900989091</v>
      </c>
      <c r="R2286" s="180">
        <f t="shared" si="2289"/>
        <v>0.04919276364</v>
      </c>
      <c r="S2286" s="180">
        <f t="shared" si="2289"/>
        <v>0.04974138182</v>
      </c>
      <c r="T2286" s="181">
        <f t="shared" si="3"/>
        <v>5.5</v>
      </c>
      <c r="U2286" s="182">
        <f t="shared" si="4"/>
        <v>42578</v>
      </c>
      <c r="V2286" s="182">
        <f t="shared" si="5"/>
        <v>42670</v>
      </c>
      <c r="W2286" s="182">
        <f t="shared" si="6"/>
        <v>42762</v>
      </c>
      <c r="X2286" s="181">
        <f t="shared" si="7"/>
        <v>182</v>
      </c>
      <c r="Y2286" s="181">
        <f t="shared" si="8"/>
        <v>274</v>
      </c>
      <c r="Z2286" s="181">
        <f t="shared" si="9"/>
        <v>366</v>
      </c>
      <c r="AA2286" s="155"/>
      <c r="AB2286" s="9"/>
      <c r="AC2286" s="9"/>
      <c r="AD2286" s="9"/>
      <c r="AE2286" s="9"/>
      <c r="AF2286" s="9"/>
      <c r="AG2286" s="9"/>
      <c r="AH2286" s="9"/>
    </row>
    <row r="2287" ht="15.75" customHeight="1">
      <c r="A2287" s="177">
        <v>42395.0</v>
      </c>
      <c r="B2287" s="178">
        <v>5.15</v>
      </c>
      <c r="C2287" s="178">
        <v>5.25</v>
      </c>
      <c r="D2287" s="178">
        <v>5.28</v>
      </c>
      <c r="E2287" s="178">
        <v>5.35</v>
      </c>
      <c r="F2287" s="178">
        <v>5.32</v>
      </c>
      <c r="G2287" s="178">
        <v>5.34</v>
      </c>
      <c r="H2287" s="178">
        <v>5.38</v>
      </c>
      <c r="I2287" s="178">
        <v>5.42</v>
      </c>
      <c r="J2287" s="178">
        <v>5.46</v>
      </c>
      <c r="K2287" s="179">
        <f>MAX(0,((T2287*(365/365))-VLOOKUP(A2287,VBMA!$A:$D,4,0))  /  (T2287* (365/365)   ))</f>
        <v>0.07948717949</v>
      </c>
      <c r="L2287" s="180">
        <f t="shared" ref="L2287:S2287" si="2290">(B2287*(1-$K2287) * (365/365))/100</f>
        <v>0.04740641026</v>
      </c>
      <c r="M2287" s="180">
        <f t="shared" si="2290"/>
        <v>0.04832692308</v>
      </c>
      <c r="N2287" s="180">
        <f t="shared" si="2290"/>
        <v>0.04860307692</v>
      </c>
      <c r="O2287" s="180">
        <f t="shared" si="2290"/>
        <v>0.0492474359</v>
      </c>
      <c r="P2287" s="180">
        <f t="shared" si="2290"/>
        <v>0.04897128205</v>
      </c>
      <c r="Q2287" s="180">
        <f t="shared" si="2290"/>
        <v>0.04915538462</v>
      </c>
      <c r="R2287" s="180">
        <f t="shared" si="2290"/>
        <v>0.04952358974</v>
      </c>
      <c r="S2287" s="180">
        <f t="shared" si="2290"/>
        <v>0.04989179487</v>
      </c>
      <c r="T2287" s="181">
        <f t="shared" si="3"/>
        <v>5.46</v>
      </c>
      <c r="U2287" s="182">
        <f t="shared" si="4"/>
        <v>42577</v>
      </c>
      <c r="V2287" s="182">
        <f t="shared" si="5"/>
        <v>42669</v>
      </c>
      <c r="W2287" s="182">
        <f t="shared" si="6"/>
        <v>42761</v>
      </c>
      <c r="X2287" s="181">
        <f t="shared" si="7"/>
        <v>182</v>
      </c>
      <c r="Y2287" s="181">
        <f t="shared" si="8"/>
        <v>274</v>
      </c>
      <c r="Z2287" s="181">
        <f t="shared" si="9"/>
        <v>366</v>
      </c>
      <c r="AA2287" s="155"/>
      <c r="AB2287" s="9"/>
      <c r="AC2287" s="9"/>
      <c r="AD2287" s="9"/>
      <c r="AE2287" s="9"/>
      <c r="AF2287" s="9"/>
      <c r="AG2287" s="9"/>
      <c r="AH2287" s="9"/>
    </row>
    <row r="2288" ht="15.75" customHeight="1">
      <c r="A2288" s="177">
        <v>42394.0</v>
      </c>
      <c r="B2288" s="178">
        <v>5.14</v>
      </c>
      <c r="C2288" s="178">
        <v>5.18</v>
      </c>
      <c r="D2288" s="178">
        <v>5.26</v>
      </c>
      <c r="E2288" s="178">
        <v>5.32</v>
      </c>
      <c r="F2288" s="178">
        <v>5.3</v>
      </c>
      <c r="G2288" s="178">
        <v>5.32</v>
      </c>
      <c r="H2288" s="178">
        <v>5.36</v>
      </c>
      <c r="I2288" s="178">
        <v>5.4</v>
      </c>
      <c r="J2288" s="178">
        <v>5.4</v>
      </c>
      <c r="K2288" s="179">
        <f>MAX(0,((T2288*(365/365))-VLOOKUP(A2288,VBMA!$A:$D,4,0))  /  (T2288* (365/365)   ))</f>
        <v>0.078125</v>
      </c>
      <c r="L2288" s="180">
        <f t="shared" ref="L2288:S2288" si="2291">(B2288*(1-$K2288) * (365/365))/100</f>
        <v>0.047384375</v>
      </c>
      <c r="M2288" s="180">
        <f t="shared" si="2291"/>
        <v>0.047753125</v>
      </c>
      <c r="N2288" s="180">
        <f t="shared" si="2291"/>
        <v>0.048490625</v>
      </c>
      <c r="O2288" s="180">
        <f t="shared" si="2291"/>
        <v>0.04904375</v>
      </c>
      <c r="P2288" s="180">
        <f t="shared" si="2291"/>
        <v>0.048859375</v>
      </c>
      <c r="Q2288" s="180">
        <f t="shared" si="2291"/>
        <v>0.04904375</v>
      </c>
      <c r="R2288" s="180">
        <f t="shared" si="2291"/>
        <v>0.0494125</v>
      </c>
      <c r="S2288" s="180">
        <f t="shared" si="2291"/>
        <v>0.04978125</v>
      </c>
      <c r="T2288" s="181">
        <f t="shared" si="3"/>
        <v>5.44</v>
      </c>
      <c r="U2288" s="182">
        <f t="shared" si="4"/>
        <v>42576</v>
      </c>
      <c r="V2288" s="182">
        <f t="shared" si="5"/>
        <v>42668</v>
      </c>
      <c r="W2288" s="182">
        <f t="shared" si="6"/>
        <v>42760</v>
      </c>
      <c r="X2288" s="181">
        <f t="shared" si="7"/>
        <v>182</v>
      </c>
      <c r="Y2288" s="181">
        <f t="shared" si="8"/>
        <v>274</v>
      </c>
      <c r="Z2288" s="181">
        <f t="shared" si="9"/>
        <v>366</v>
      </c>
      <c r="AA2288" s="155"/>
      <c r="AB2288" s="9"/>
      <c r="AC2288" s="9"/>
      <c r="AD2288" s="9"/>
      <c r="AE2288" s="9"/>
      <c r="AF2288" s="9"/>
      <c r="AG2288" s="9"/>
      <c r="AH2288" s="9"/>
    </row>
    <row r="2289" ht="15.75" customHeight="1">
      <c r="A2289" s="177">
        <v>42391.0</v>
      </c>
      <c r="B2289" s="178">
        <v>5.1</v>
      </c>
      <c r="C2289" s="178">
        <v>5.18</v>
      </c>
      <c r="D2289" s="178">
        <v>5.23</v>
      </c>
      <c r="E2289" s="178">
        <v>5.3</v>
      </c>
      <c r="F2289" s="178">
        <v>5.28</v>
      </c>
      <c r="G2289" s="178">
        <v>5.29</v>
      </c>
      <c r="H2289" s="178">
        <v>5.35</v>
      </c>
      <c r="I2289" s="178">
        <v>5.4</v>
      </c>
      <c r="J2289" s="178">
        <v>5.4</v>
      </c>
      <c r="K2289" s="179">
        <f>MAX(0,((T2289*(365/365))-VLOOKUP(A2289,VBMA!$A:$D,4,0))  /  (T2289* (365/365)   ))</f>
        <v>0.07834862385</v>
      </c>
      <c r="L2289" s="180">
        <f t="shared" ref="L2289:S2289" si="2292">(B2289*(1-$K2289) * (365/365))/100</f>
        <v>0.04700422018</v>
      </c>
      <c r="M2289" s="180">
        <f t="shared" si="2292"/>
        <v>0.04774154128</v>
      </c>
      <c r="N2289" s="180">
        <f t="shared" si="2292"/>
        <v>0.04820236697</v>
      </c>
      <c r="O2289" s="180">
        <f t="shared" si="2292"/>
        <v>0.04884752294</v>
      </c>
      <c r="P2289" s="180">
        <f t="shared" si="2292"/>
        <v>0.04866319266</v>
      </c>
      <c r="Q2289" s="180">
        <f t="shared" si="2292"/>
        <v>0.0487553578</v>
      </c>
      <c r="R2289" s="180">
        <f t="shared" si="2292"/>
        <v>0.04930834862</v>
      </c>
      <c r="S2289" s="180">
        <f t="shared" si="2292"/>
        <v>0.04976917431</v>
      </c>
      <c r="T2289" s="181">
        <f t="shared" si="3"/>
        <v>5.45</v>
      </c>
      <c r="U2289" s="182">
        <f t="shared" si="4"/>
        <v>42573</v>
      </c>
      <c r="V2289" s="182">
        <f t="shared" si="5"/>
        <v>42665</v>
      </c>
      <c r="W2289" s="182">
        <f t="shared" si="6"/>
        <v>42757</v>
      </c>
      <c r="X2289" s="181">
        <f t="shared" si="7"/>
        <v>182</v>
      </c>
      <c r="Y2289" s="181">
        <f t="shared" si="8"/>
        <v>274</v>
      </c>
      <c r="Z2289" s="181">
        <f t="shared" si="9"/>
        <v>366</v>
      </c>
      <c r="AA2289" s="155"/>
      <c r="AB2289" s="9"/>
      <c r="AC2289" s="9"/>
      <c r="AD2289" s="9"/>
      <c r="AE2289" s="9"/>
      <c r="AF2289" s="9"/>
      <c r="AG2289" s="9"/>
      <c r="AH2289" s="9"/>
    </row>
    <row r="2290" ht="15.75" customHeight="1">
      <c r="A2290" s="177">
        <v>42390.0</v>
      </c>
      <c r="B2290" s="178">
        <v>4.98</v>
      </c>
      <c r="C2290" s="178">
        <v>5.05</v>
      </c>
      <c r="D2290" s="178">
        <v>5.13</v>
      </c>
      <c r="E2290" s="178">
        <v>5.2</v>
      </c>
      <c r="F2290" s="178">
        <v>5.18</v>
      </c>
      <c r="G2290" s="178">
        <v>5.2</v>
      </c>
      <c r="H2290" s="178">
        <v>5.32</v>
      </c>
      <c r="I2290" s="178">
        <v>5.44</v>
      </c>
      <c r="J2290" s="178">
        <v>5.48</v>
      </c>
      <c r="K2290" s="179">
        <f>MAX(0,((T2290*(365/365))-VLOOKUP(A2290,VBMA!$A:$D,4,0))  /  (T2290* (365/365)   ))</f>
        <v>0.0964028777</v>
      </c>
      <c r="L2290" s="180">
        <f t="shared" ref="L2290:S2290" si="2293">(B2290*(1-$K2290) * (365/365))/100</f>
        <v>0.04499913669</v>
      </c>
      <c r="M2290" s="180">
        <f t="shared" si="2293"/>
        <v>0.04563165468</v>
      </c>
      <c r="N2290" s="180">
        <f t="shared" si="2293"/>
        <v>0.04635453237</v>
      </c>
      <c r="O2290" s="180">
        <f t="shared" si="2293"/>
        <v>0.04698705036</v>
      </c>
      <c r="P2290" s="180">
        <f t="shared" si="2293"/>
        <v>0.04680633094</v>
      </c>
      <c r="Q2290" s="180">
        <f t="shared" si="2293"/>
        <v>0.04698705036</v>
      </c>
      <c r="R2290" s="180">
        <f t="shared" si="2293"/>
        <v>0.04807136691</v>
      </c>
      <c r="S2290" s="180">
        <f t="shared" si="2293"/>
        <v>0.04915568345</v>
      </c>
      <c r="T2290" s="181">
        <f t="shared" si="3"/>
        <v>5.56</v>
      </c>
      <c r="U2290" s="182">
        <f t="shared" si="4"/>
        <v>42572</v>
      </c>
      <c r="V2290" s="182">
        <f t="shared" si="5"/>
        <v>42664</v>
      </c>
      <c r="W2290" s="182">
        <f t="shared" si="6"/>
        <v>42756</v>
      </c>
      <c r="X2290" s="181">
        <f t="shared" si="7"/>
        <v>182</v>
      </c>
      <c r="Y2290" s="181">
        <f t="shared" si="8"/>
        <v>274</v>
      </c>
      <c r="Z2290" s="181">
        <f t="shared" si="9"/>
        <v>366</v>
      </c>
      <c r="AA2290" s="155"/>
      <c r="AB2290" s="9"/>
      <c r="AC2290" s="9"/>
      <c r="AD2290" s="9"/>
      <c r="AE2290" s="9"/>
      <c r="AF2290" s="9"/>
      <c r="AG2290" s="9"/>
      <c r="AH2290" s="9"/>
    </row>
    <row r="2291" ht="15.75" customHeight="1">
      <c r="A2291" s="177">
        <v>42389.0</v>
      </c>
      <c r="B2291" s="178">
        <v>5.04</v>
      </c>
      <c r="C2291" s="178">
        <v>5.1</v>
      </c>
      <c r="D2291" s="178">
        <v>5.16</v>
      </c>
      <c r="E2291" s="178">
        <v>5.22</v>
      </c>
      <c r="F2291" s="178">
        <v>5.23</v>
      </c>
      <c r="G2291" s="178">
        <v>5.26</v>
      </c>
      <c r="H2291" s="178">
        <v>5.3</v>
      </c>
      <c r="I2291" s="178">
        <v>5.33</v>
      </c>
      <c r="J2291" s="178">
        <v>5.33</v>
      </c>
      <c r="K2291" s="179">
        <f>MAX(0,((T2291*(365/365))-VLOOKUP(A2291,VBMA!$A:$D,4,0))  /  (T2291* (365/365)   ))</f>
        <v>0.06119402985</v>
      </c>
      <c r="L2291" s="180">
        <f t="shared" ref="L2291:S2291" si="2294">(B2291*(1-$K2291) * (365/365))/100</f>
        <v>0.0473158209</v>
      </c>
      <c r="M2291" s="180">
        <f t="shared" si="2294"/>
        <v>0.04787910448</v>
      </c>
      <c r="N2291" s="180">
        <f t="shared" si="2294"/>
        <v>0.04844238806</v>
      </c>
      <c r="O2291" s="180">
        <f t="shared" si="2294"/>
        <v>0.04900567164</v>
      </c>
      <c r="P2291" s="180">
        <f t="shared" si="2294"/>
        <v>0.04909955224</v>
      </c>
      <c r="Q2291" s="180">
        <f t="shared" si="2294"/>
        <v>0.04938119403</v>
      </c>
      <c r="R2291" s="180">
        <f t="shared" si="2294"/>
        <v>0.04975671642</v>
      </c>
      <c r="S2291" s="180">
        <f t="shared" si="2294"/>
        <v>0.05003835821</v>
      </c>
      <c r="T2291" s="181">
        <f t="shared" si="3"/>
        <v>5.36</v>
      </c>
      <c r="U2291" s="182">
        <f t="shared" si="4"/>
        <v>42571</v>
      </c>
      <c r="V2291" s="182">
        <f t="shared" si="5"/>
        <v>42663</v>
      </c>
      <c r="W2291" s="182">
        <f t="shared" si="6"/>
        <v>42755</v>
      </c>
      <c r="X2291" s="181">
        <f t="shared" si="7"/>
        <v>182</v>
      </c>
      <c r="Y2291" s="181">
        <f t="shared" si="8"/>
        <v>274</v>
      </c>
      <c r="Z2291" s="181">
        <f t="shared" si="9"/>
        <v>366</v>
      </c>
      <c r="AA2291" s="155"/>
      <c r="AB2291" s="9"/>
      <c r="AC2291" s="9"/>
      <c r="AD2291" s="9"/>
      <c r="AE2291" s="9"/>
      <c r="AF2291" s="9"/>
      <c r="AG2291" s="9"/>
      <c r="AH2291" s="9"/>
    </row>
    <row r="2292" ht="15.75" customHeight="1">
      <c r="A2292" s="177">
        <v>42388.0</v>
      </c>
      <c r="B2292" s="178">
        <v>5.0</v>
      </c>
      <c r="C2292" s="178">
        <v>5.13</v>
      </c>
      <c r="D2292" s="178">
        <v>5.18</v>
      </c>
      <c r="E2292" s="178">
        <v>5.25</v>
      </c>
      <c r="F2292" s="178">
        <v>5.2</v>
      </c>
      <c r="G2292" s="178">
        <v>5.25</v>
      </c>
      <c r="H2292" s="178">
        <v>5.35</v>
      </c>
      <c r="I2292" s="178">
        <v>5.43</v>
      </c>
      <c r="J2292" s="178">
        <v>5.43</v>
      </c>
      <c r="K2292" s="179">
        <f>MAX(0,((T2292*(365/365))-VLOOKUP(A2292,VBMA!$A:$D,4,0))  /  (T2292* (365/365)   ))</f>
        <v>0.08765880218</v>
      </c>
      <c r="L2292" s="180">
        <f t="shared" ref="L2292:S2292" si="2295">(B2292*(1-$K2292) * (365/365))/100</f>
        <v>0.04561705989</v>
      </c>
      <c r="M2292" s="180">
        <f t="shared" si="2295"/>
        <v>0.04680310345</v>
      </c>
      <c r="N2292" s="180">
        <f t="shared" si="2295"/>
        <v>0.04725927405</v>
      </c>
      <c r="O2292" s="180">
        <f t="shared" si="2295"/>
        <v>0.04789791289</v>
      </c>
      <c r="P2292" s="180">
        <f t="shared" si="2295"/>
        <v>0.04744174229</v>
      </c>
      <c r="Q2292" s="180">
        <f t="shared" si="2295"/>
        <v>0.04789791289</v>
      </c>
      <c r="R2292" s="180">
        <f t="shared" si="2295"/>
        <v>0.04881025408</v>
      </c>
      <c r="S2292" s="180">
        <f t="shared" si="2295"/>
        <v>0.04954012704</v>
      </c>
      <c r="T2292" s="181">
        <f t="shared" si="3"/>
        <v>5.51</v>
      </c>
      <c r="U2292" s="182">
        <f t="shared" si="4"/>
        <v>42570</v>
      </c>
      <c r="V2292" s="182">
        <f t="shared" si="5"/>
        <v>42662</v>
      </c>
      <c r="W2292" s="182">
        <f t="shared" si="6"/>
        <v>42754</v>
      </c>
      <c r="X2292" s="181">
        <f t="shared" si="7"/>
        <v>182</v>
      </c>
      <c r="Y2292" s="181">
        <f t="shared" si="8"/>
        <v>274</v>
      </c>
      <c r="Z2292" s="181">
        <f t="shared" si="9"/>
        <v>366</v>
      </c>
      <c r="AA2292" s="155"/>
      <c r="AB2292" s="9"/>
      <c r="AC2292" s="9"/>
      <c r="AD2292" s="9"/>
      <c r="AE2292" s="9"/>
      <c r="AF2292" s="9"/>
      <c r="AG2292" s="9"/>
      <c r="AH2292" s="9"/>
    </row>
    <row r="2293" ht="15.75" customHeight="1">
      <c r="A2293" s="177">
        <v>42387.0</v>
      </c>
      <c r="B2293" s="178">
        <v>5.04</v>
      </c>
      <c r="C2293" s="178">
        <v>5.14</v>
      </c>
      <c r="D2293" s="178">
        <v>5.18</v>
      </c>
      <c r="E2293" s="178">
        <v>5.26</v>
      </c>
      <c r="F2293" s="178">
        <v>5.23</v>
      </c>
      <c r="G2293" s="178">
        <v>5.25</v>
      </c>
      <c r="H2293" s="178">
        <v>5.3</v>
      </c>
      <c r="I2293" s="178">
        <v>5.33</v>
      </c>
      <c r="J2293" s="178">
        <v>5.33</v>
      </c>
      <c r="K2293" s="179">
        <f>MAX(0,((T2293*(365/365))-VLOOKUP(A2293,VBMA!$A:$D,4,0))  /  (T2293* (365/365)   ))</f>
        <v>0.06268656716</v>
      </c>
      <c r="L2293" s="180">
        <f t="shared" ref="L2293:S2293" si="2296">(B2293*(1-$K2293) * (365/365))/100</f>
        <v>0.04724059701</v>
      </c>
      <c r="M2293" s="180">
        <f t="shared" si="2296"/>
        <v>0.04817791045</v>
      </c>
      <c r="N2293" s="180">
        <f t="shared" si="2296"/>
        <v>0.04855283582</v>
      </c>
      <c r="O2293" s="180">
        <f t="shared" si="2296"/>
        <v>0.04930268657</v>
      </c>
      <c r="P2293" s="180">
        <f t="shared" si="2296"/>
        <v>0.04902149254</v>
      </c>
      <c r="Q2293" s="180">
        <f t="shared" si="2296"/>
        <v>0.04920895522</v>
      </c>
      <c r="R2293" s="180">
        <f t="shared" si="2296"/>
        <v>0.04967761194</v>
      </c>
      <c r="S2293" s="180">
        <f t="shared" si="2296"/>
        <v>0.04995880597</v>
      </c>
      <c r="T2293" s="181">
        <f t="shared" si="3"/>
        <v>5.36</v>
      </c>
      <c r="U2293" s="182">
        <f t="shared" si="4"/>
        <v>42569</v>
      </c>
      <c r="V2293" s="182">
        <f t="shared" si="5"/>
        <v>42661</v>
      </c>
      <c r="W2293" s="182">
        <f t="shared" si="6"/>
        <v>42753</v>
      </c>
      <c r="X2293" s="181">
        <f t="shared" si="7"/>
        <v>182</v>
      </c>
      <c r="Y2293" s="181">
        <f t="shared" si="8"/>
        <v>274</v>
      </c>
      <c r="Z2293" s="181">
        <f t="shared" si="9"/>
        <v>366</v>
      </c>
      <c r="AA2293" s="155"/>
      <c r="AB2293" s="9"/>
      <c r="AC2293" s="9"/>
      <c r="AD2293" s="9"/>
      <c r="AE2293" s="9"/>
      <c r="AF2293" s="9"/>
      <c r="AG2293" s="9"/>
      <c r="AH2293" s="9"/>
    </row>
    <row r="2294" ht="15.75" customHeight="1">
      <c r="A2294" s="177">
        <v>42384.0</v>
      </c>
      <c r="B2294" s="178">
        <v>5.1</v>
      </c>
      <c r="C2294" s="178">
        <v>5.16</v>
      </c>
      <c r="D2294" s="178">
        <v>5.22</v>
      </c>
      <c r="E2294" s="178">
        <v>5.3</v>
      </c>
      <c r="F2294" s="178">
        <v>5.24</v>
      </c>
      <c r="G2294" s="178">
        <v>5.28</v>
      </c>
      <c r="H2294" s="178">
        <v>5.36</v>
      </c>
      <c r="I2294" s="178">
        <v>5.4</v>
      </c>
      <c r="J2294" s="178">
        <v>5.4</v>
      </c>
      <c r="K2294" s="179">
        <f>MAX(0,((T2294*(365/365))-VLOOKUP(A2294,VBMA!$A:$D,4,0))  /  (T2294* (365/365)   ))</f>
        <v>0.07610294118</v>
      </c>
      <c r="L2294" s="180">
        <f t="shared" ref="L2294:S2294" si="2297">(B2294*(1-$K2294) * (365/365))/100</f>
        <v>0.04711875</v>
      </c>
      <c r="M2294" s="180">
        <f t="shared" si="2297"/>
        <v>0.04767308824</v>
      </c>
      <c r="N2294" s="180">
        <f t="shared" si="2297"/>
        <v>0.04822742647</v>
      </c>
      <c r="O2294" s="180">
        <f t="shared" si="2297"/>
        <v>0.04896654412</v>
      </c>
      <c r="P2294" s="180">
        <f t="shared" si="2297"/>
        <v>0.04841220588</v>
      </c>
      <c r="Q2294" s="180">
        <f t="shared" si="2297"/>
        <v>0.04878176471</v>
      </c>
      <c r="R2294" s="180">
        <f t="shared" si="2297"/>
        <v>0.04952088235</v>
      </c>
      <c r="S2294" s="180">
        <f t="shared" si="2297"/>
        <v>0.04989044118</v>
      </c>
      <c r="T2294" s="181">
        <f t="shared" si="3"/>
        <v>5.44</v>
      </c>
      <c r="U2294" s="182">
        <f t="shared" si="4"/>
        <v>42566</v>
      </c>
      <c r="V2294" s="182">
        <f t="shared" si="5"/>
        <v>42658</v>
      </c>
      <c r="W2294" s="182">
        <f t="shared" si="6"/>
        <v>42750</v>
      </c>
      <c r="X2294" s="181">
        <f t="shared" si="7"/>
        <v>182</v>
      </c>
      <c r="Y2294" s="181">
        <f t="shared" si="8"/>
        <v>274</v>
      </c>
      <c r="Z2294" s="181">
        <f t="shared" si="9"/>
        <v>366</v>
      </c>
      <c r="AA2294" s="155"/>
      <c r="AB2294" s="9"/>
      <c r="AC2294" s="9"/>
      <c r="AD2294" s="9"/>
      <c r="AE2294" s="9"/>
      <c r="AF2294" s="9"/>
      <c r="AG2294" s="9"/>
      <c r="AH2294" s="9"/>
    </row>
    <row r="2295" ht="15.75" customHeight="1">
      <c r="A2295" s="177">
        <v>42383.0</v>
      </c>
      <c r="B2295" s="178">
        <v>5.06</v>
      </c>
      <c r="C2295" s="178">
        <v>5.16</v>
      </c>
      <c r="D2295" s="178">
        <v>5.24</v>
      </c>
      <c r="E2295" s="178">
        <v>5.3</v>
      </c>
      <c r="F2295" s="178">
        <v>5.26</v>
      </c>
      <c r="G2295" s="178">
        <v>5.3</v>
      </c>
      <c r="H2295" s="178">
        <v>5.36</v>
      </c>
      <c r="I2295" s="178">
        <v>5.4</v>
      </c>
      <c r="J2295" s="178">
        <v>5.4</v>
      </c>
      <c r="K2295" s="179">
        <f>MAX(0,((T2295*(365/365))-VLOOKUP(A2295,VBMA!$A:$D,4,0))  /  (T2295* (365/365)   ))</f>
        <v>0.07573529412</v>
      </c>
      <c r="L2295" s="180">
        <f t="shared" ref="L2295:S2295" si="2298">(B2295*(1-$K2295) * (365/365))/100</f>
        <v>0.04676779412</v>
      </c>
      <c r="M2295" s="180">
        <f t="shared" si="2298"/>
        <v>0.04769205882</v>
      </c>
      <c r="N2295" s="180">
        <f t="shared" si="2298"/>
        <v>0.04843147059</v>
      </c>
      <c r="O2295" s="180">
        <f t="shared" si="2298"/>
        <v>0.04898602941</v>
      </c>
      <c r="P2295" s="180">
        <f t="shared" si="2298"/>
        <v>0.04861632353</v>
      </c>
      <c r="Q2295" s="180">
        <f t="shared" si="2298"/>
        <v>0.04898602941</v>
      </c>
      <c r="R2295" s="180">
        <f t="shared" si="2298"/>
        <v>0.04954058824</v>
      </c>
      <c r="S2295" s="180">
        <f t="shared" si="2298"/>
        <v>0.04991029412</v>
      </c>
      <c r="T2295" s="181">
        <f t="shared" si="3"/>
        <v>5.44</v>
      </c>
      <c r="U2295" s="182">
        <f t="shared" si="4"/>
        <v>42565</v>
      </c>
      <c r="V2295" s="182">
        <f t="shared" si="5"/>
        <v>42657</v>
      </c>
      <c r="W2295" s="182">
        <f t="shared" si="6"/>
        <v>42749</v>
      </c>
      <c r="X2295" s="181">
        <f t="shared" si="7"/>
        <v>182</v>
      </c>
      <c r="Y2295" s="181">
        <f t="shared" si="8"/>
        <v>274</v>
      </c>
      <c r="Z2295" s="181">
        <f t="shared" si="9"/>
        <v>366</v>
      </c>
      <c r="AA2295" s="155"/>
      <c r="AB2295" s="9"/>
      <c r="AC2295" s="9"/>
      <c r="AD2295" s="9"/>
      <c r="AE2295" s="9"/>
      <c r="AF2295" s="9"/>
      <c r="AG2295" s="9"/>
      <c r="AH2295" s="9"/>
    </row>
    <row r="2296" ht="15.75" customHeight="1">
      <c r="A2296" s="177">
        <v>42382.0</v>
      </c>
      <c r="B2296" s="178">
        <v>4.98</v>
      </c>
      <c r="C2296" s="178">
        <v>5.06</v>
      </c>
      <c r="D2296" s="178">
        <v>5.14</v>
      </c>
      <c r="E2296" s="178">
        <v>5.26</v>
      </c>
      <c r="F2296" s="178">
        <v>5.23</v>
      </c>
      <c r="G2296" s="178">
        <v>5.28</v>
      </c>
      <c r="H2296" s="178">
        <v>5.35</v>
      </c>
      <c r="I2296" s="178">
        <v>5.38</v>
      </c>
      <c r="J2296" s="178">
        <v>5.38</v>
      </c>
      <c r="K2296" s="179">
        <f>MAX(0,((T2296*(365/365))-VLOOKUP(A2296,VBMA!$A:$D,4,0))  /  (T2296* (365/365)   ))</f>
        <v>0.07042513863</v>
      </c>
      <c r="L2296" s="180">
        <f t="shared" ref="L2296:S2296" si="2299">(B2296*(1-$K2296) * (365/365))/100</f>
        <v>0.0462928281</v>
      </c>
      <c r="M2296" s="180">
        <f t="shared" si="2299"/>
        <v>0.04703648799</v>
      </c>
      <c r="N2296" s="180">
        <f t="shared" si="2299"/>
        <v>0.04778014787</v>
      </c>
      <c r="O2296" s="180">
        <f t="shared" si="2299"/>
        <v>0.04889563771</v>
      </c>
      <c r="P2296" s="180">
        <f t="shared" si="2299"/>
        <v>0.04861676525</v>
      </c>
      <c r="Q2296" s="180">
        <f t="shared" si="2299"/>
        <v>0.04908155268</v>
      </c>
      <c r="R2296" s="180">
        <f t="shared" si="2299"/>
        <v>0.04973225508</v>
      </c>
      <c r="S2296" s="180">
        <f t="shared" si="2299"/>
        <v>0.05001112754</v>
      </c>
      <c r="T2296" s="181">
        <f t="shared" si="3"/>
        <v>5.41</v>
      </c>
      <c r="U2296" s="182">
        <f t="shared" si="4"/>
        <v>42564</v>
      </c>
      <c r="V2296" s="182">
        <f t="shared" si="5"/>
        <v>42656</v>
      </c>
      <c r="W2296" s="182">
        <f t="shared" si="6"/>
        <v>42748</v>
      </c>
      <c r="X2296" s="181">
        <f t="shared" si="7"/>
        <v>182</v>
      </c>
      <c r="Y2296" s="181">
        <f t="shared" si="8"/>
        <v>274</v>
      </c>
      <c r="Z2296" s="181">
        <f t="shared" si="9"/>
        <v>366</v>
      </c>
      <c r="AA2296" s="155"/>
      <c r="AB2296" s="9"/>
      <c r="AC2296" s="9"/>
      <c r="AD2296" s="9"/>
      <c r="AE2296" s="9"/>
      <c r="AF2296" s="9"/>
      <c r="AG2296" s="9"/>
      <c r="AH2296" s="9"/>
    </row>
    <row r="2297" ht="15.75" customHeight="1">
      <c r="A2297" s="177">
        <v>42381.0</v>
      </c>
      <c r="B2297" s="178">
        <v>5.03</v>
      </c>
      <c r="C2297" s="178">
        <v>5.08</v>
      </c>
      <c r="D2297" s="178">
        <v>5.15</v>
      </c>
      <c r="E2297" s="178">
        <v>5.28</v>
      </c>
      <c r="F2297" s="178">
        <v>5.28</v>
      </c>
      <c r="G2297" s="178">
        <v>5.33</v>
      </c>
      <c r="H2297" s="178">
        <v>5.38</v>
      </c>
      <c r="I2297" s="178">
        <v>5.43</v>
      </c>
      <c r="J2297" s="178">
        <v>5.43</v>
      </c>
      <c r="K2297" s="179">
        <f>MAX(0,((T2297*(365/365))-VLOOKUP(A2297,VBMA!$A:$D,4,0))  /  (T2297* (365/365)   ))</f>
        <v>0.08120437956</v>
      </c>
      <c r="L2297" s="180">
        <f t="shared" ref="L2297:S2297" si="2300">(B2297*(1-$K2297) * (365/365))/100</f>
        <v>0.04621541971</v>
      </c>
      <c r="M2297" s="180">
        <f t="shared" si="2300"/>
        <v>0.04667481752</v>
      </c>
      <c r="N2297" s="180">
        <f t="shared" si="2300"/>
        <v>0.04731797445</v>
      </c>
      <c r="O2297" s="180">
        <f t="shared" si="2300"/>
        <v>0.04851240876</v>
      </c>
      <c r="P2297" s="180">
        <f t="shared" si="2300"/>
        <v>0.04851240876</v>
      </c>
      <c r="Q2297" s="180">
        <f t="shared" si="2300"/>
        <v>0.04897180657</v>
      </c>
      <c r="R2297" s="180">
        <f t="shared" si="2300"/>
        <v>0.04943120438</v>
      </c>
      <c r="S2297" s="180">
        <f t="shared" si="2300"/>
        <v>0.04989060219</v>
      </c>
      <c r="T2297" s="181">
        <f t="shared" si="3"/>
        <v>5.48</v>
      </c>
      <c r="U2297" s="182">
        <f t="shared" si="4"/>
        <v>42563</v>
      </c>
      <c r="V2297" s="182">
        <f t="shared" si="5"/>
        <v>42655</v>
      </c>
      <c r="W2297" s="182">
        <f t="shared" si="6"/>
        <v>42747</v>
      </c>
      <c r="X2297" s="181">
        <f t="shared" si="7"/>
        <v>182</v>
      </c>
      <c r="Y2297" s="181">
        <f t="shared" si="8"/>
        <v>274</v>
      </c>
      <c r="Z2297" s="181">
        <f t="shared" si="9"/>
        <v>366</v>
      </c>
      <c r="AA2297" s="155"/>
      <c r="AB2297" s="9"/>
      <c r="AC2297" s="9"/>
      <c r="AD2297" s="9"/>
      <c r="AE2297" s="9"/>
      <c r="AF2297" s="9"/>
      <c r="AG2297" s="9"/>
      <c r="AH2297" s="9"/>
    </row>
    <row r="2298" ht="15.75" customHeight="1">
      <c r="A2298" s="177">
        <v>42380.0</v>
      </c>
      <c r="B2298" s="178">
        <v>5.0</v>
      </c>
      <c r="C2298" s="178">
        <v>5.08</v>
      </c>
      <c r="D2298" s="178">
        <v>5.15</v>
      </c>
      <c r="E2298" s="178">
        <v>5.23</v>
      </c>
      <c r="F2298" s="178">
        <v>5.22</v>
      </c>
      <c r="G2298" s="178">
        <v>5.26</v>
      </c>
      <c r="H2298" s="178">
        <v>5.36</v>
      </c>
      <c r="I2298" s="178">
        <v>5.4</v>
      </c>
      <c r="J2298" s="178">
        <v>5.42</v>
      </c>
      <c r="K2298" s="179">
        <f>MAX(0,((T2298*(365/365))-VLOOKUP(A2298,VBMA!$A:$D,4,0))  /  (T2298* (365/365)   ))</f>
        <v>0.07683823529</v>
      </c>
      <c r="L2298" s="180">
        <f t="shared" ref="L2298:S2298" si="2301">(B2298*(1-$K2298) * (365/365))/100</f>
        <v>0.04615808824</v>
      </c>
      <c r="M2298" s="180">
        <f t="shared" si="2301"/>
        <v>0.04689661765</v>
      </c>
      <c r="N2298" s="180">
        <f t="shared" si="2301"/>
        <v>0.04754283088</v>
      </c>
      <c r="O2298" s="180">
        <f t="shared" si="2301"/>
        <v>0.04828136029</v>
      </c>
      <c r="P2298" s="180">
        <f t="shared" si="2301"/>
        <v>0.04818904412</v>
      </c>
      <c r="Q2298" s="180">
        <f t="shared" si="2301"/>
        <v>0.04855830882</v>
      </c>
      <c r="R2298" s="180">
        <f t="shared" si="2301"/>
        <v>0.04948147059</v>
      </c>
      <c r="S2298" s="180">
        <f t="shared" si="2301"/>
        <v>0.04985073529</v>
      </c>
      <c r="T2298" s="181">
        <f t="shared" si="3"/>
        <v>5.44</v>
      </c>
      <c r="U2298" s="182">
        <f t="shared" si="4"/>
        <v>42562</v>
      </c>
      <c r="V2298" s="182">
        <f t="shared" si="5"/>
        <v>42654</v>
      </c>
      <c r="W2298" s="182">
        <f t="shared" si="6"/>
        <v>42746</v>
      </c>
      <c r="X2298" s="181">
        <f t="shared" si="7"/>
        <v>182</v>
      </c>
      <c r="Y2298" s="181">
        <f t="shared" si="8"/>
        <v>274</v>
      </c>
      <c r="Z2298" s="181">
        <f t="shared" si="9"/>
        <v>366</v>
      </c>
      <c r="AA2298" s="155"/>
      <c r="AB2298" s="9"/>
      <c r="AC2298" s="9"/>
      <c r="AD2298" s="9"/>
      <c r="AE2298" s="9"/>
      <c r="AF2298" s="9"/>
      <c r="AG2298" s="9"/>
      <c r="AH2298" s="9"/>
    </row>
    <row r="2299" ht="15.75" customHeight="1">
      <c r="A2299" s="177">
        <v>42377.0</v>
      </c>
      <c r="B2299" s="178">
        <v>5.03</v>
      </c>
      <c r="C2299" s="178">
        <v>5.08</v>
      </c>
      <c r="D2299" s="178">
        <v>5.15</v>
      </c>
      <c r="E2299" s="178">
        <v>5.18</v>
      </c>
      <c r="F2299" s="178">
        <v>5.2</v>
      </c>
      <c r="G2299" s="178">
        <v>5.26</v>
      </c>
      <c r="H2299" s="178">
        <v>5.28</v>
      </c>
      <c r="I2299" s="178">
        <v>5.28</v>
      </c>
      <c r="J2299" s="178">
        <v>5.28</v>
      </c>
      <c r="K2299" s="179">
        <f>MAX(0,((T2299*(365/365))-VLOOKUP(A2299,VBMA!$A:$D,4,0))  /  (T2299* (365/365)   ))</f>
        <v>0.04981060606</v>
      </c>
      <c r="L2299" s="180">
        <f t="shared" ref="L2299:S2299" si="2302">(B2299*(1-$K2299) * (365/365))/100</f>
        <v>0.04779452652</v>
      </c>
      <c r="M2299" s="180">
        <f t="shared" si="2302"/>
        <v>0.04826962121</v>
      </c>
      <c r="N2299" s="180">
        <f t="shared" si="2302"/>
        <v>0.04893475379</v>
      </c>
      <c r="O2299" s="180">
        <f t="shared" si="2302"/>
        <v>0.04921981061</v>
      </c>
      <c r="P2299" s="180">
        <f t="shared" si="2302"/>
        <v>0.04940984848</v>
      </c>
      <c r="Q2299" s="180">
        <f t="shared" si="2302"/>
        <v>0.04997996212</v>
      </c>
      <c r="R2299" s="180">
        <f t="shared" si="2302"/>
        <v>0.05017</v>
      </c>
      <c r="S2299" s="180">
        <f t="shared" si="2302"/>
        <v>0.05017</v>
      </c>
      <c r="T2299" s="181">
        <f t="shared" si="3"/>
        <v>5.28</v>
      </c>
      <c r="U2299" s="182">
        <f t="shared" si="4"/>
        <v>42559</v>
      </c>
      <c r="V2299" s="182">
        <f t="shared" si="5"/>
        <v>42651</v>
      </c>
      <c r="W2299" s="182">
        <f t="shared" si="6"/>
        <v>42743</v>
      </c>
      <c r="X2299" s="181">
        <f t="shared" si="7"/>
        <v>182</v>
      </c>
      <c r="Y2299" s="181">
        <f t="shared" si="8"/>
        <v>274</v>
      </c>
      <c r="Z2299" s="181">
        <f t="shared" si="9"/>
        <v>366</v>
      </c>
      <c r="AA2299" s="155"/>
      <c r="AB2299" s="9"/>
      <c r="AC2299" s="9"/>
      <c r="AD2299" s="9"/>
      <c r="AE2299" s="9"/>
      <c r="AF2299" s="9"/>
      <c r="AG2299" s="9"/>
      <c r="AH2299" s="9"/>
    </row>
    <row r="2300" ht="15.75" customHeight="1">
      <c r="A2300" s="177">
        <v>42376.0</v>
      </c>
      <c r="B2300" s="178">
        <v>5.12</v>
      </c>
      <c r="C2300" s="178">
        <v>5.16</v>
      </c>
      <c r="D2300" s="178">
        <v>5.22</v>
      </c>
      <c r="E2300" s="178">
        <v>5.28</v>
      </c>
      <c r="F2300" s="178">
        <v>5.25</v>
      </c>
      <c r="G2300" s="178">
        <v>5.3</v>
      </c>
      <c r="H2300" s="178">
        <v>5.35</v>
      </c>
      <c r="I2300" s="178">
        <v>5.38</v>
      </c>
      <c r="J2300" s="178">
        <v>5.38</v>
      </c>
      <c r="K2300" s="179">
        <f>MAX(0,((T2300*(365/365))-VLOOKUP(A2300,VBMA!$A:$D,4,0))  /  (T2300* (365/365)   ))</f>
        <v>0.07486136784</v>
      </c>
      <c r="L2300" s="180">
        <f t="shared" ref="L2300:S2300" si="2303">(B2300*(1-$K2300) * (365/365))/100</f>
        <v>0.04736709797</v>
      </c>
      <c r="M2300" s="180">
        <f t="shared" si="2303"/>
        <v>0.04773715342</v>
      </c>
      <c r="N2300" s="180">
        <f t="shared" si="2303"/>
        <v>0.0482922366</v>
      </c>
      <c r="O2300" s="180">
        <f t="shared" si="2303"/>
        <v>0.04884731978</v>
      </c>
      <c r="P2300" s="180">
        <f t="shared" si="2303"/>
        <v>0.04856977819</v>
      </c>
      <c r="Q2300" s="180">
        <f t="shared" si="2303"/>
        <v>0.0490323475</v>
      </c>
      <c r="R2300" s="180">
        <f t="shared" si="2303"/>
        <v>0.04949491682</v>
      </c>
      <c r="S2300" s="180">
        <f t="shared" si="2303"/>
        <v>0.04977245841</v>
      </c>
      <c r="T2300" s="181">
        <f t="shared" si="3"/>
        <v>5.41</v>
      </c>
      <c r="U2300" s="182">
        <f t="shared" si="4"/>
        <v>42558</v>
      </c>
      <c r="V2300" s="182">
        <f t="shared" si="5"/>
        <v>42650</v>
      </c>
      <c r="W2300" s="182">
        <f t="shared" si="6"/>
        <v>42742</v>
      </c>
      <c r="X2300" s="181">
        <f t="shared" si="7"/>
        <v>182</v>
      </c>
      <c r="Y2300" s="181">
        <f t="shared" si="8"/>
        <v>274</v>
      </c>
      <c r="Z2300" s="181">
        <f t="shared" si="9"/>
        <v>366</v>
      </c>
      <c r="AA2300" s="155"/>
      <c r="AB2300" s="9"/>
      <c r="AC2300" s="9"/>
      <c r="AD2300" s="9"/>
      <c r="AE2300" s="9"/>
      <c r="AF2300" s="9"/>
      <c r="AG2300" s="9"/>
      <c r="AH2300" s="9"/>
    </row>
    <row r="2301" ht="15.75" customHeight="1">
      <c r="A2301" s="177">
        <v>42375.0</v>
      </c>
      <c r="B2301" s="178">
        <v>5.03</v>
      </c>
      <c r="C2301" s="178">
        <v>5.08</v>
      </c>
      <c r="D2301" s="178">
        <v>5.1</v>
      </c>
      <c r="E2301" s="178">
        <v>5.15</v>
      </c>
      <c r="F2301" s="178">
        <v>5.26</v>
      </c>
      <c r="G2301" s="178">
        <v>5.32</v>
      </c>
      <c r="H2301" s="178">
        <v>5.36</v>
      </c>
      <c r="I2301" s="178">
        <v>5.4</v>
      </c>
      <c r="J2301" s="178">
        <v>5.44</v>
      </c>
      <c r="K2301" s="179">
        <f>MAX(0,((T2301*(365/365))-VLOOKUP(A2301,VBMA!$A:$D,4,0))  /  (T2301* (365/365)   ))</f>
        <v>0.08125</v>
      </c>
      <c r="L2301" s="180">
        <f t="shared" ref="L2301:S2301" si="2304">(B2301*(1-$K2301) * (365/365))/100</f>
        <v>0.046213125</v>
      </c>
      <c r="M2301" s="180">
        <f t="shared" si="2304"/>
        <v>0.0466725</v>
      </c>
      <c r="N2301" s="180">
        <f t="shared" si="2304"/>
        <v>0.04685625</v>
      </c>
      <c r="O2301" s="180">
        <f t="shared" si="2304"/>
        <v>0.047315625</v>
      </c>
      <c r="P2301" s="180">
        <f t="shared" si="2304"/>
        <v>0.04832625</v>
      </c>
      <c r="Q2301" s="180">
        <f t="shared" si="2304"/>
        <v>0.0488775</v>
      </c>
      <c r="R2301" s="180">
        <f t="shared" si="2304"/>
        <v>0.049245</v>
      </c>
      <c r="S2301" s="180">
        <f t="shared" si="2304"/>
        <v>0.0496125</v>
      </c>
      <c r="T2301" s="181">
        <f t="shared" si="3"/>
        <v>5.44</v>
      </c>
      <c r="U2301" s="182">
        <f t="shared" si="4"/>
        <v>42557</v>
      </c>
      <c r="V2301" s="182">
        <f t="shared" si="5"/>
        <v>42649</v>
      </c>
      <c r="W2301" s="182">
        <f t="shared" si="6"/>
        <v>42741</v>
      </c>
      <c r="X2301" s="181">
        <f t="shared" si="7"/>
        <v>182</v>
      </c>
      <c r="Y2301" s="181">
        <f t="shared" si="8"/>
        <v>274</v>
      </c>
      <c r="Z2301" s="181">
        <f t="shared" si="9"/>
        <v>366</v>
      </c>
      <c r="AA2301" s="155"/>
      <c r="AB2301" s="9"/>
      <c r="AC2301" s="9"/>
      <c r="AD2301" s="9"/>
      <c r="AE2301" s="9"/>
      <c r="AF2301" s="9"/>
      <c r="AG2301" s="9"/>
      <c r="AH2301" s="9"/>
    </row>
    <row r="2302" ht="15.75" customHeight="1">
      <c r="A2302" s="177">
        <v>42374.0</v>
      </c>
      <c r="B2302" s="178">
        <v>5.03</v>
      </c>
      <c r="C2302" s="178">
        <v>5.15</v>
      </c>
      <c r="D2302" s="178">
        <v>5.2</v>
      </c>
      <c r="E2302" s="178">
        <v>5.25</v>
      </c>
      <c r="F2302" s="178">
        <v>5.2</v>
      </c>
      <c r="G2302" s="178">
        <v>5.24</v>
      </c>
      <c r="H2302" s="178">
        <v>5.24</v>
      </c>
      <c r="I2302" s="178">
        <v>5.24</v>
      </c>
      <c r="J2302" s="178">
        <v>5.28</v>
      </c>
      <c r="K2302" s="179">
        <f>MAX(0,((T2302*(365/365))-VLOOKUP(A2302,VBMA!$A:$D,4,0))  /  (T2302* (365/365)   ))</f>
        <v>0.04713740458</v>
      </c>
      <c r="L2302" s="180">
        <f t="shared" ref="L2302:S2302" si="2305">(B2302*(1-$K2302) * (365/365))/100</f>
        <v>0.04792898855</v>
      </c>
      <c r="M2302" s="180">
        <f t="shared" si="2305"/>
        <v>0.04907242366</v>
      </c>
      <c r="N2302" s="180">
        <f t="shared" si="2305"/>
        <v>0.04954885496</v>
      </c>
      <c r="O2302" s="180">
        <f t="shared" si="2305"/>
        <v>0.05002528626</v>
      </c>
      <c r="P2302" s="180">
        <f t="shared" si="2305"/>
        <v>0.04954885496</v>
      </c>
      <c r="Q2302" s="180">
        <f t="shared" si="2305"/>
        <v>0.04993</v>
      </c>
      <c r="R2302" s="180">
        <f t="shared" si="2305"/>
        <v>0.04993</v>
      </c>
      <c r="S2302" s="180">
        <f t="shared" si="2305"/>
        <v>0.04993</v>
      </c>
      <c r="T2302" s="181">
        <f t="shared" si="3"/>
        <v>5.24</v>
      </c>
      <c r="U2302" s="182">
        <f t="shared" si="4"/>
        <v>42556</v>
      </c>
      <c r="V2302" s="182">
        <f t="shared" si="5"/>
        <v>42648</v>
      </c>
      <c r="W2302" s="182">
        <f t="shared" si="6"/>
        <v>42740</v>
      </c>
      <c r="X2302" s="181">
        <f t="shared" si="7"/>
        <v>182</v>
      </c>
      <c r="Y2302" s="181">
        <f t="shared" si="8"/>
        <v>274</v>
      </c>
      <c r="Z2302" s="181">
        <f t="shared" si="9"/>
        <v>366</v>
      </c>
      <c r="AA2302" s="155"/>
      <c r="AB2302" s="9"/>
      <c r="AC2302" s="9"/>
      <c r="AD2302" s="9"/>
      <c r="AE2302" s="9"/>
      <c r="AF2302" s="9"/>
      <c r="AG2302" s="9"/>
      <c r="AH2302" s="9"/>
    </row>
    <row r="2303" ht="15.75" customHeight="1">
      <c r="A2303" s="177">
        <v>42373.0</v>
      </c>
      <c r="B2303" s="178">
        <v>5.04</v>
      </c>
      <c r="C2303" s="178">
        <v>5.16</v>
      </c>
      <c r="D2303" s="178">
        <v>5.18</v>
      </c>
      <c r="E2303" s="178">
        <v>5.26</v>
      </c>
      <c r="F2303" s="178">
        <v>5.23</v>
      </c>
      <c r="G2303" s="178">
        <v>5.28</v>
      </c>
      <c r="H2303" s="178">
        <v>5.25</v>
      </c>
      <c r="I2303" s="178">
        <v>5.3</v>
      </c>
      <c r="J2303" s="178">
        <v>5.33</v>
      </c>
      <c r="K2303" s="179">
        <f>MAX(0,((T2303*(365/365))-VLOOKUP(A2303,VBMA!$A:$D,4,0))  /  (T2303* (365/365)   ))</f>
        <v>0.0723364486</v>
      </c>
      <c r="L2303" s="180">
        <f t="shared" ref="L2303:S2303" si="2306">(B2303*(1-$K2303) * (365/365))/100</f>
        <v>0.04675424299</v>
      </c>
      <c r="M2303" s="180">
        <f t="shared" si="2306"/>
        <v>0.04786743925</v>
      </c>
      <c r="N2303" s="180">
        <f t="shared" si="2306"/>
        <v>0.04805297196</v>
      </c>
      <c r="O2303" s="180">
        <f t="shared" si="2306"/>
        <v>0.0487951028</v>
      </c>
      <c r="P2303" s="180">
        <f t="shared" si="2306"/>
        <v>0.04851680374</v>
      </c>
      <c r="Q2303" s="180">
        <f t="shared" si="2306"/>
        <v>0.04898063551</v>
      </c>
      <c r="R2303" s="180">
        <f t="shared" si="2306"/>
        <v>0.04870233645</v>
      </c>
      <c r="S2303" s="180">
        <f t="shared" si="2306"/>
        <v>0.04916616822</v>
      </c>
      <c r="T2303" s="181">
        <f t="shared" si="3"/>
        <v>5.35</v>
      </c>
      <c r="U2303" s="182">
        <f t="shared" si="4"/>
        <v>42555</v>
      </c>
      <c r="V2303" s="182">
        <f t="shared" si="5"/>
        <v>42647</v>
      </c>
      <c r="W2303" s="182">
        <f t="shared" si="6"/>
        <v>42739</v>
      </c>
      <c r="X2303" s="181">
        <f t="shared" si="7"/>
        <v>182</v>
      </c>
      <c r="Y2303" s="181">
        <f t="shared" si="8"/>
        <v>274</v>
      </c>
      <c r="Z2303" s="181">
        <f t="shared" si="9"/>
        <v>366</v>
      </c>
      <c r="AA2303" s="155"/>
      <c r="AB2303" s="9"/>
      <c r="AC2303" s="9"/>
      <c r="AD2303" s="9"/>
      <c r="AE2303" s="9"/>
      <c r="AF2303" s="9"/>
      <c r="AG2303" s="9"/>
      <c r="AH2303" s="9"/>
    </row>
    <row r="2304" ht="15.75" customHeight="1">
      <c r="A2304" s="177">
        <v>42369.0</v>
      </c>
      <c r="B2304" s="178">
        <v>5.1</v>
      </c>
      <c r="C2304" s="178">
        <v>5.2</v>
      </c>
      <c r="D2304" s="178">
        <v>5.2</v>
      </c>
      <c r="E2304" s="178">
        <v>5.38</v>
      </c>
      <c r="F2304" s="178">
        <v>5.28</v>
      </c>
      <c r="G2304" s="178">
        <v>5.33</v>
      </c>
      <c r="H2304" s="178">
        <v>5.33</v>
      </c>
      <c r="I2304" s="178">
        <v>5.38</v>
      </c>
      <c r="J2304" s="178">
        <v>5.38</v>
      </c>
      <c r="K2304" s="179">
        <f>MAX(0,((T2304*(365/365))-VLOOKUP(A2304,VBMA!$A:$D,4,0))  /  (T2304* (365/365)   ))</f>
        <v>0.08830654041</v>
      </c>
      <c r="L2304" s="180">
        <f t="shared" ref="L2304:S2304" si="2307">(B2304*(1-$K2304) * (365/365))/100</f>
        <v>0.04649636644</v>
      </c>
      <c r="M2304" s="180">
        <f t="shared" si="2307"/>
        <v>0.0474080599</v>
      </c>
      <c r="N2304" s="180">
        <f t="shared" si="2307"/>
        <v>0.0474080599</v>
      </c>
      <c r="O2304" s="180">
        <f t="shared" si="2307"/>
        <v>0.04904910813</v>
      </c>
      <c r="P2304" s="180">
        <f t="shared" si="2307"/>
        <v>0.04813741467</v>
      </c>
      <c r="Q2304" s="180">
        <f t="shared" si="2307"/>
        <v>0.0485932614</v>
      </c>
      <c r="R2304" s="180">
        <f t="shared" si="2307"/>
        <v>0.0485932614</v>
      </c>
      <c r="S2304" s="180">
        <f t="shared" si="2307"/>
        <v>0.04904910813</v>
      </c>
      <c r="T2304" s="181">
        <f t="shared" si="3"/>
        <v>5.429456522</v>
      </c>
      <c r="U2304" s="182">
        <f t="shared" si="4"/>
        <v>42552</v>
      </c>
      <c r="V2304" s="182">
        <f t="shared" si="5"/>
        <v>42644</v>
      </c>
      <c r="W2304" s="182">
        <f t="shared" si="6"/>
        <v>42735</v>
      </c>
      <c r="X2304" s="181">
        <f t="shared" si="7"/>
        <v>183</v>
      </c>
      <c r="Y2304" s="181">
        <f t="shared" si="8"/>
        <v>275</v>
      </c>
      <c r="Z2304" s="181">
        <f t="shared" si="9"/>
        <v>366</v>
      </c>
      <c r="AA2304" s="155"/>
      <c r="AB2304" s="9"/>
      <c r="AC2304" s="9"/>
      <c r="AD2304" s="9"/>
      <c r="AE2304" s="9"/>
      <c r="AF2304" s="9"/>
      <c r="AG2304" s="9"/>
      <c r="AH2304" s="9"/>
    </row>
    <row r="2305" ht="15.75" customHeight="1">
      <c r="A2305" s="177">
        <v>42368.0</v>
      </c>
      <c r="B2305" s="178">
        <v>4.96</v>
      </c>
      <c r="C2305" s="178">
        <v>5.08</v>
      </c>
      <c r="D2305" s="178">
        <v>5.1</v>
      </c>
      <c r="E2305" s="178">
        <v>5.18</v>
      </c>
      <c r="F2305" s="178">
        <v>5.18</v>
      </c>
      <c r="G2305" s="178">
        <v>5.22</v>
      </c>
      <c r="H2305" s="178">
        <v>5.2</v>
      </c>
      <c r="I2305" s="178">
        <v>5.24</v>
      </c>
      <c r="J2305" s="178">
        <v>5.28</v>
      </c>
      <c r="K2305" s="179">
        <f>MAX(0,((T2305*(365/365))-VLOOKUP(A2305,VBMA!$A:$D,4,0))  /  (T2305* (365/365)   ))</f>
        <v>0.06621098575</v>
      </c>
      <c r="L2305" s="180">
        <f t="shared" ref="L2305:S2305" si="2308">(B2305*(1-$K2305) * (365/365))/100</f>
        <v>0.04631593511</v>
      </c>
      <c r="M2305" s="180">
        <f t="shared" si="2308"/>
        <v>0.04743648192</v>
      </c>
      <c r="N2305" s="180">
        <f t="shared" si="2308"/>
        <v>0.04762323973</v>
      </c>
      <c r="O2305" s="180">
        <f t="shared" si="2308"/>
        <v>0.04837027094</v>
      </c>
      <c r="P2305" s="180">
        <f t="shared" si="2308"/>
        <v>0.04837027094</v>
      </c>
      <c r="Q2305" s="180">
        <f t="shared" si="2308"/>
        <v>0.04874378654</v>
      </c>
      <c r="R2305" s="180">
        <f t="shared" si="2308"/>
        <v>0.04855702874</v>
      </c>
      <c r="S2305" s="180">
        <f t="shared" si="2308"/>
        <v>0.04893054435</v>
      </c>
      <c r="T2305" s="181">
        <f t="shared" si="3"/>
        <v>5.279565217</v>
      </c>
      <c r="U2305" s="182">
        <f t="shared" si="4"/>
        <v>42551</v>
      </c>
      <c r="V2305" s="182">
        <f t="shared" si="5"/>
        <v>42643</v>
      </c>
      <c r="W2305" s="182">
        <f t="shared" si="6"/>
        <v>42734</v>
      </c>
      <c r="X2305" s="181">
        <f t="shared" si="7"/>
        <v>183</v>
      </c>
      <c r="Y2305" s="181">
        <f t="shared" si="8"/>
        <v>275</v>
      </c>
      <c r="Z2305" s="181">
        <f t="shared" si="9"/>
        <v>366</v>
      </c>
      <c r="AA2305" s="155"/>
      <c r="AB2305" s="9"/>
      <c r="AC2305" s="9"/>
      <c r="AD2305" s="9"/>
      <c r="AE2305" s="9"/>
      <c r="AF2305" s="9"/>
      <c r="AG2305" s="9"/>
      <c r="AH2305" s="9"/>
    </row>
    <row r="2306" ht="15.75" customHeight="1">
      <c r="A2306" s="177">
        <v>42367.0</v>
      </c>
      <c r="B2306" s="178">
        <v>5.0</v>
      </c>
      <c r="C2306" s="178">
        <v>5.05</v>
      </c>
      <c r="D2306" s="178">
        <v>5.13</v>
      </c>
      <c r="E2306" s="178">
        <v>5.2</v>
      </c>
      <c r="F2306" s="178">
        <v>5.2</v>
      </c>
      <c r="G2306" s="178">
        <v>5.25</v>
      </c>
      <c r="H2306" s="178">
        <v>5.33</v>
      </c>
      <c r="I2306" s="178">
        <v>5.38</v>
      </c>
      <c r="J2306" s="178">
        <v>5.38</v>
      </c>
      <c r="K2306" s="179">
        <f>MAX(0,((T2306*(365/365))-VLOOKUP(A2306,VBMA!$A:$D,4,0))  /  (T2306* (365/365)   ))</f>
        <v>0.09327941383</v>
      </c>
      <c r="L2306" s="180">
        <f t="shared" ref="L2306:S2306" si="2309">(B2306*(1-$K2306) * (365/365))/100</f>
        <v>0.04533602931</v>
      </c>
      <c r="M2306" s="180">
        <f t="shared" si="2309"/>
        <v>0.0457893896</v>
      </c>
      <c r="N2306" s="180">
        <f t="shared" si="2309"/>
        <v>0.04651476607</v>
      </c>
      <c r="O2306" s="180">
        <f t="shared" si="2309"/>
        <v>0.04714947048</v>
      </c>
      <c r="P2306" s="180">
        <f t="shared" si="2309"/>
        <v>0.04714947048</v>
      </c>
      <c r="Q2306" s="180">
        <f t="shared" si="2309"/>
        <v>0.04760283077</v>
      </c>
      <c r="R2306" s="180">
        <f t="shared" si="2309"/>
        <v>0.04832820724</v>
      </c>
      <c r="S2306" s="180">
        <f t="shared" si="2309"/>
        <v>0.04878156754</v>
      </c>
      <c r="T2306" s="181">
        <f t="shared" si="3"/>
        <v>5.429456522</v>
      </c>
      <c r="U2306" s="182">
        <f t="shared" si="4"/>
        <v>42550</v>
      </c>
      <c r="V2306" s="182">
        <f t="shared" si="5"/>
        <v>42642</v>
      </c>
      <c r="W2306" s="182">
        <f t="shared" si="6"/>
        <v>42733</v>
      </c>
      <c r="X2306" s="181">
        <f t="shared" si="7"/>
        <v>183</v>
      </c>
      <c r="Y2306" s="181">
        <f t="shared" si="8"/>
        <v>275</v>
      </c>
      <c r="Z2306" s="181">
        <f t="shared" si="9"/>
        <v>366</v>
      </c>
      <c r="AA2306" s="155"/>
      <c r="AB2306" s="9"/>
      <c r="AC2306" s="9"/>
      <c r="AD2306" s="9"/>
      <c r="AE2306" s="9"/>
      <c r="AF2306" s="9"/>
      <c r="AG2306" s="9"/>
      <c r="AH2306" s="9"/>
    </row>
    <row r="2307" ht="15.75" customHeight="1">
      <c r="A2307" s="177">
        <v>42366.0</v>
      </c>
      <c r="B2307" s="178">
        <v>5.04</v>
      </c>
      <c r="C2307" s="178">
        <v>5.12</v>
      </c>
      <c r="D2307" s="178">
        <v>5.16</v>
      </c>
      <c r="E2307" s="178">
        <v>5.22</v>
      </c>
      <c r="F2307" s="178">
        <v>5.22</v>
      </c>
      <c r="G2307" s="178">
        <v>5.26</v>
      </c>
      <c r="H2307" s="178">
        <v>5.26</v>
      </c>
      <c r="I2307" s="178">
        <v>5.3</v>
      </c>
      <c r="J2307" s="178">
        <v>5.32</v>
      </c>
      <c r="K2307" s="179">
        <f>MAX(0,((T2307*(365/365))-VLOOKUP(A2307,VBMA!$A:$D,4,0))  /  (T2307* (365/365)   ))</f>
        <v>0.07801481964</v>
      </c>
      <c r="L2307" s="180">
        <f t="shared" ref="L2307:S2307" si="2310">(B2307*(1-$K2307) * (365/365))/100</f>
        <v>0.04646805309</v>
      </c>
      <c r="M2307" s="180">
        <f t="shared" si="2310"/>
        <v>0.04720564123</v>
      </c>
      <c r="N2307" s="180">
        <f t="shared" si="2310"/>
        <v>0.04757443531</v>
      </c>
      <c r="O2307" s="180">
        <f t="shared" si="2310"/>
        <v>0.04812762641</v>
      </c>
      <c r="P2307" s="180">
        <f t="shared" si="2310"/>
        <v>0.04812762641</v>
      </c>
      <c r="Q2307" s="180">
        <f t="shared" si="2310"/>
        <v>0.04849642049</v>
      </c>
      <c r="R2307" s="180">
        <f t="shared" si="2310"/>
        <v>0.04849642049</v>
      </c>
      <c r="S2307" s="180">
        <f t="shared" si="2310"/>
        <v>0.04886521456</v>
      </c>
      <c r="T2307" s="181">
        <f t="shared" si="3"/>
        <v>5.339565217</v>
      </c>
      <c r="U2307" s="182">
        <f t="shared" si="4"/>
        <v>42549</v>
      </c>
      <c r="V2307" s="182">
        <f t="shared" si="5"/>
        <v>42641</v>
      </c>
      <c r="W2307" s="182">
        <f t="shared" si="6"/>
        <v>42732</v>
      </c>
      <c r="X2307" s="181">
        <f t="shared" si="7"/>
        <v>183</v>
      </c>
      <c r="Y2307" s="181">
        <f t="shared" si="8"/>
        <v>275</v>
      </c>
      <c r="Z2307" s="181">
        <f t="shared" si="9"/>
        <v>366</v>
      </c>
      <c r="AA2307" s="155"/>
      <c r="AB2307" s="9"/>
      <c r="AC2307" s="9"/>
      <c r="AD2307" s="9"/>
      <c r="AE2307" s="9"/>
      <c r="AF2307" s="9"/>
      <c r="AG2307" s="9"/>
      <c r="AH2307" s="9"/>
    </row>
    <row r="2308" ht="15.75" customHeight="1">
      <c r="A2308" s="177">
        <v>42363.0</v>
      </c>
      <c r="B2308" s="178">
        <v>5.0</v>
      </c>
      <c r="C2308" s="178">
        <v>5.05</v>
      </c>
      <c r="D2308" s="178">
        <v>5.1</v>
      </c>
      <c r="E2308" s="178">
        <v>5.13</v>
      </c>
      <c r="F2308" s="178">
        <v>5.18</v>
      </c>
      <c r="G2308" s="178">
        <v>5.23</v>
      </c>
      <c r="H2308" s="178">
        <v>5.13</v>
      </c>
      <c r="I2308" s="178">
        <v>5.13</v>
      </c>
      <c r="J2308" s="178">
        <v>5.2</v>
      </c>
      <c r="K2308" s="179">
        <f>MAX(0,((T2308*(365/365))-VLOOKUP(A2308,VBMA!$A:$D,4,0))  /  (T2308* (365/365)   ))</f>
        <v>0.04015594542</v>
      </c>
      <c r="L2308" s="180">
        <f t="shared" ref="L2308:S2308" si="2311">(B2308*(1-$K2308) * (365/365))/100</f>
        <v>0.04799220273</v>
      </c>
      <c r="M2308" s="180">
        <f t="shared" si="2311"/>
        <v>0.04847212476</v>
      </c>
      <c r="N2308" s="180">
        <f t="shared" si="2311"/>
        <v>0.04895204678</v>
      </c>
      <c r="O2308" s="180">
        <f t="shared" si="2311"/>
        <v>0.04924</v>
      </c>
      <c r="P2308" s="180">
        <f t="shared" si="2311"/>
        <v>0.04971992203</v>
      </c>
      <c r="Q2308" s="180">
        <f t="shared" si="2311"/>
        <v>0.05019984405</v>
      </c>
      <c r="R2308" s="180">
        <f t="shared" si="2311"/>
        <v>0.04924</v>
      </c>
      <c r="S2308" s="180">
        <f t="shared" si="2311"/>
        <v>0.04924</v>
      </c>
      <c r="T2308" s="181">
        <f t="shared" si="3"/>
        <v>5.13</v>
      </c>
      <c r="U2308" s="182">
        <f t="shared" si="4"/>
        <v>42546</v>
      </c>
      <c r="V2308" s="182">
        <f t="shared" si="5"/>
        <v>42638</v>
      </c>
      <c r="W2308" s="182">
        <f t="shared" si="6"/>
        <v>42729</v>
      </c>
      <c r="X2308" s="181">
        <f t="shared" si="7"/>
        <v>183</v>
      </c>
      <c r="Y2308" s="181">
        <f t="shared" si="8"/>
        <v>275</v>
      </c>
      <c r="Z2308" s="181">
        <f t="shared" si="9"/>
        <v>366</v>
      </c>
      <c r="AA2308" s="155"/>
      <c r="AB2308" s="9"/>
      <c r="AC2308" s="9"/>
      <c r="AD2308" s="9"/>
      <c r="AE2308" s="9"/>
      <c r="AF2308" s="9"/>
      <c r="AG2308" s="9"/>
      <c r="AH2308" s="9"/>
    </row>
    <row r="2309" ht="15.75" customHeight="1">
      <c r="A2309" s="177">
        <v>42362.0</v>
      </c>
      <c r="B2309" s="178">
        <v>5.03</v>
      </c>
      <c r="C2309" s="178">
        <v>5.1</v>
      </c>
      <c r="D2309" s="178">
        <v>5.15</v>
      </c>
      <c r="E2309" s="178">
        <v>5.23</v>
      </c>
      <c r="F2309" s="178">
        <v>5.25</v>
      </c>
      <c r="G2309" s="178">
        <v>5.3</v>
      </c>
      <c r="H2309" s="178">
        <v>5.2</v>
      </c>
      <c r="I2309" s="178">
        <v>5.23</v>
      </c>
      <c r="J2309" s="178">
        <v>5.28</v>
      </c>
      <c r="K2309" s="179">
        <f>MAX(0,((T2309*(365/365))-VLOOKUP(A2309,VBMA!$A:$D,4,0))  /  (T2309* (365/365)   ))</f>
        <v>0.06229928289</v>
      </c>
      <c r="L2309" s="180">
        <f t="shared" ref="L2309:S2309" si="2312">(B2309*(1-$K2309) * (365/365))/100</f>
        <v>0.04716634607</v>
      </c>
      <c r="M2309" s="180">
        <f t="shared" si="2312"/>
        <v>0.04782273657</v>
      </c>
      <c r="N2309" s="180">
        <f t="shared" si="2312"/>
        <v>0.04829158693</v>
      </c>
      <c r="O2309" s="180">
        <f t="shared" si="2312"/>
        <v>0.0490417475</v>
      </c>
      <c r="P2309" s="180">
        <f t="shared" si="2312"/>
        <v>0.04922928765</v>
      </c>
      <c r="Q2309" s="180">
        <f t="shared" si="2312"/>
        <v>0.04969813801</v>
      </c>
      <c r="R2309" s="180">
        <f t="shared" si="2312"/>
        <v>0.04876043729</v>
      </c>
      <c r="S2309" s="180">
        <f t="shared" si="2312"/>
        <v>0.0490417475</v>
      </c>
      <c r="T2309" s="181">
        <f t="shared" si="3"/>
        <v>5.259673913</v>
      </c>
      <c r="U2309" s="182">
        <f t="shared" si="4"/>
        <v>42545</v>
      </c>
      <c r="V2309" s="182">
        <f t="shared" si="5"/>
        <v>42637</v>
      </c>
      <c r="W2309" s="182">
        <f t="shared" si="6"/>
        <v>42728</v>
      </c>
      <c r="X2309" s="181">
        <f t="shared" si="7"/>
        <v>183</v>
      </c>
      <c r="Y2309" s="181">
        <f t="shared" si="8"/>
        <v>275</v>
      </c>
      <c r="Z2309" s="181">
        <f t="shared" si="9"/>
        <v>366</v>
      </c>
      <c r="AA2309" s="155"/>
      <c r="AB2309" s="9"/>
      <c r="AC2309" s="9"/>
      <c r="AD2309" s="9"/>
      <c r="AE2309" s="9"/>
      <c r="AF2309" s="9"/>
      <c r="AG2309" s="9"/>
      <c r="AH2309" s="9"/>
    </row>
    <row r="2310" ht="15.75" customHeight="1">
      <c r="A2310" s="177">
        <v>42361.0</v>
      </c>
      <c r="B2310" s="178">
        <v>5.03</v>
      </c>
      <c r="C2310" s="178">
        <v>5.1</v>
      </c>
      <c r="D2310" s="178">
        <v>5.1</v>
      </c>
      <c r="E2310" s="178">
        <v>5.15</v>
      </c>
      <c r="F2310" s="178">
        <v>5.2</v>
      </c>
      <c r="G2310" s="178">
        <v>5.25</v>
      </c>
      <c r="H2310" s="178">
        <v>5.18</v>
      </c>
      <c r="I2310" s="178">
        <v>5.2</v>
      </c>
      <c r="J2310" s="178">
        <v>5.25</v>
      </c>
      <c r="K2310" s="179">
        <f>MAX(0,((T2310*(365/365))-VLOOKUP(A2310,VBMA!$A:$D,4,0))  /  (T2310* (365/365)   ))</f>
        <v>0.05609095831</v>
      </c>
      <c r="L2310" s="180">
        <f t="shared" ref="L2310:S2310" si="2313">(B2310*(1-$K2310) * (365/365))/100</f>
        <v>0.0474786248</v>
      </c>
      <c r="M2310" s="180">
        <f t="shared" si="2313"/>
        <v>0.04813936113</v>
      </c>
      <c r="N2310" s="180">
        <f t="shared" si="2313"/>
        <v>0.04813936113</v>
      </c>
      <c r="O2310" s="180">
        <f t="shared" si="2313"/>
        <v>0.04861131565</v>
      </c>
      <c r="P2310" s="180">
        <f t="shared" si="2313"/>
        <v>0.04908327017</v>
      </c>
      <c r="Q2310" s="180">
        <f t="shared" si="2313"/>
        <v>0.04955522469</v>
      </c>
      <c r="R2310" s="180">
        <f t="shared" si="2313"/>
        <v>0.04889448836</v>
      </c>
      <c r="S2310" s="180">
        <f t="shared" si="2313"/>
        <v>0.04908327017</v>
      </c>
      <c r="T2310" s="181">
        <f t="shared" si="3"/>
        <v>5.219782609</v>
      </c>
      <c r="U2310" s="182">
        <f t="shared" si="4"/>
        <v>42544</v>
      </c>
      <c r="V2310" s="182">
        <f t="shared" si="5"/>
        <v>42636</v>
      </c>
      <c r="W2310" s="182">
        <f t="shared" si="6"/>
        <v>42727</v>
      </c>
      <c r="X2310" s="181">
        <f t="shared" si="7"/>
        <v>183</v>
      </c>
      <c r="Y2310" s="181">
        <f t="shared" si="8"/>
        <v>275</v>
      </c>
      <c r="Z2310" s="181">
        <f t="shared" si="9"/>
        <v>366</v>
      </c>
      <c r="AA2310" s="155"/>
      <c r="AB2310" s="9"/>
      <c r="AC2310" s="9"/>
      <c r="AD2310" s="9"/>
      <c r="AE2310" s="9"/>
      <c r="AF2310" s="9"/>
      <c r="AG2310" s="9"/>
      <c r="AH2310" s="9"/>
    </row>
    <row r="2311" ht="15.75" customHeight="1">
      <c r="A2311" s="177">
        <v>42360.0</v>
      </c>
      <c r="B2311" s="178">
        <v>5.0</v>
      </c>
      <c r="C2311" s="178">
        <v>5.08</v>
      </c>
      <c r="D2311" s="178">
        <v>5.08</v>
      </c>
      <c r="E2311" s="178">
        <v>5.08</v>
      </c>
      <c r="F2311" s="178">
        <v>5.13</v>
      </c>
      <c r="G2311" s="178">
        <v>5.18</v>
      </c>
      <c r="H2311" s="178">
        <v>5.1</v>
      </c>
      <c r="I2311" s="178">
        <v>5.13</v>
      </c>
      <c r="J2311" s="178">
        <v>5.2</v>
      </c>
      <c r="K2311" s="179">
        <f>MAX(0,((T2311*(365/365))-VLOOKUP(A2311,VBMA!$A:$D,4,0))  /  (T2311* (365/365)   ))</f>
        <v>0.05168425709</v>
      </c>
      <c r="L2311" s="180">
        <f t="shared" ref="L2311:S2311" si="2314">(B2311*(1-$K2311) * (365/365))/100</f>
        <v>0.04741578715</v>
      </c>
      <c r="M2311" s="180">
        <f t="shared" si="2314"/>
        <v>0.04817443974</v>
      </c>
      <c r="N2311" s="180">
        <f t="shared" si="2314"/>
        <v>0.04817443974</v>
      </c>
      <c r="O2311" s="180">
        <f t="shared" si="2314"/>
        <v>0.04817443974</v>
      </c>
      <c r="P2311" s="180">
        <f t="shared" si="2314"/>
        <v>0.04864859761</v>
      </c>
      <c r="Q2311" s="180">
        <f t="shared" si="2314"/>
        <v>0.04912275548</v>
      </c>
      <c r="R2311" s="180">
        <f t="shared" si="2314"/>
        <v>0.04836410289</v>
      </c>
      <c r="S2311" s="180">
        <f t="shared" si="2314"/>
        <v>0.04864859761</v>
      </c>
      <c r="T2311" s="181">
        <f t="shared" si="3"/>
        <v>5.159673913</v>
      </c>
      <c r="U2311" s="182">
        <f t="shared" si="4"/>
        <v>42543</v>
      </c>
      <c r="V2311" s="182">
        <f t="shared" si="5"/>
        <v>42635</v>
      </c>
      <c r="W2311" s="182">
        <f t="shared" si="6"/>
        <v>42726</v>
      </c>
      <c r="X2311" s="181">
        <f t="shared" si="7"/>
        <v>183</v>
      </c>
      <c r="Y2311" s="181">
        <f t="shared" si="8"/>
        <v>275</v>
      </c>
      <c r="Z2311" s="181">
        <f t="shared" si="9"/>
        <v>366</v>
      </c>
      <c r="AA2311" s="155"/>
      <c r="AB2311" s="9"/>
      <c r="AC2311" s="9"/>
      <c r="AD2311" s="9"/>
      <c r="AE2311" s="9"/>
      <c r="AF2311" s="9"/>
      <c r="AG2311" s="9"/>
      <c r="AH2311" s="9"/>
    </row>
    <row r="2312" ht="15.75" customHeight="1">
      <c r="A2312" s="177">
        <v>42359.0</v>
      </c>
      <c r="B2312" s="178">
        <v>5.0</v>
      </c>
      <c r="C2312" s="178">
        <v>5.05</v>
      </c>
      <c r="D2312" s="178">
        <v>5.05</v>
      </c>
      <c r="E2312" s="178">
        <v>5.08</v>
      </c>
      <c r="F2312" s="178">
        <v>5.18</v>
      </c>
      <c r="G2312" s="178">
        <v>5.24</v>
      </c>
      <c r="H2312" s="178">
        <v>5.22</v>
      </c>
      <c r="I2312" s="178">
        <v>5.26</v>
      </c>
      <c r="J2312" s="178">
        <v>5.32</v>
      </c>
      <c r="K2312" s="179">
        <f>MAX(0,((T2312*(365/365))-VLOOKUP(A2312,VBMA!$A:$D,4,0))  /  (T2312* (365/365)   ))</f>
        <v>0.07577323817</v>
      </c>
      <c r="L2312" s="180">
        <f t="shared" ref="L2312:S2312" si="2315">(B2312*(1-$K2312) * (365/365))/100</f>
        <v>0.04621133809</v>
      </c>
      <c r="M2312" s="180">
        <f t="shared" si="2315"/>
        <v>0.04667345147</v>
      </c>
      <c r="N2312" s="180">
        <f t="shared" si="2315"/>
        <v>0.04667345147</v>
      </c>
      <c r="O2312" s="180">
        <f t="shared" si="2315"/>
        <v>0.0469507195</v>
      </c>
      <c r="P2312" s="180">
        <f t="shared" si="2315"/>
        <v>0.04787494626</v>
      </c>
      <c r="Q2312" s="180">
        <f t="shared" si="2315"/>
        <v>0.04842948232</v>
      </c>
      <c r="R2312" s="180">
        <f t="shared" si="2315"/>
        <v>0.04824463697</v>
      </c>
      <c r="S2312" s="180">
        <f t="shared" si="2315"/>
        <v>0.04861432767</v>
      </c>
      <c r="T2312" s="181">
        <f t="shared" si="3"/>
        <v>5.299565217</v>
      </c>
      <c r="U2312" s="182">
        <f t="shared" si="4"/>
        <v>42542</v>
      </c>
      <c r="V2312" s="182">
        <f t="shared" si="5"/>
        <v>42634</v>
      </c>
      <c r="W2312" s="182">
        <f t="shared" si="6"/>
        <v>42725</v>
      </c>
      <c r="X2312" s="181">
        <f t="shared" si="7"/>
        <v>183</v>
      </c>
      <c r="Y2312" s="181">
        <f t="shared" si="8"/>
        <v>275</v>
      </c>
      <c r="Z2312" s="181">
        <f t="shared" si="9"/>
        <v>366</v>
      </c>
      <c r="AA2312" s="155"/>
      <c r="AB2312" s="9"/>
      <c r="AC2312" s="9"/>
      <c r="AD2312" s="9"/>
      <c r="AE2312" s="9"/>
      <c r="AF2312" s="9"/>
      <c r="AG2312" s="9"/>
      <c r="AH2312" s="9"/>
    </row>
    <row r="2313" ht="15.75" customHeight="1">
      <c r="A2313" s="177">
        <v>42356.0</v>
      </c>
      <c r="B2313" s="178">
        <v>5.02</v>
      </c>
      <c r="C2313" s="178">
        <v>5.04</v>
      </c>
      <c r="D2313" s="178">
        <v>5.04</v>
      </c>
      <c r="E2313" s="178">
        <v>5.12</v>
      </c>
      <c r="F2313" s="178">
        <v>5.14</v>
      </c>
      <c r="G2313" s="178">
        <v>5.2</v>
      </c>
      <c r="H2313" s="178">
        <v>5.2</v>
      </c>
      <c r="I2313" s="178">
        <v>5.22</v>
      </c>
      <c r="J2313" s="178">
        <v>5.24</v>
      </c>
      <c r="K2313" s="179">
        <f>MAX(0,((T2313*(365/365))-VLOOKUP(A2313,VBMA!$A:$D,4,0))  /  (T2313* (365/365)   ))</f>
        <v>0.06522839481</v>
      </c>
      <c r="L2313" s="180">
        <f t="shared" ref="L2313:S2313" si="2316">(B2313*(1-$K2313) * (365/365))/100</f>
        <v>0.04692553458</v>
      </c>
      <c r="M2313" s="180">
        <f t="shared" si="2316"/>
        <v>0.0471124889</v>
      </c>
      <c r="N2313" s="180">
        <f t="shared" si="2316"/>
        <v>0.0471124889</v>
      </c>
      <c r="O2313" s="180">
        <f t="shared" si="2316"/>
        <v>0.04786030619</v>
      </c>
      <c r="P2313" s="180">
        <f t="shared" si="2316"/>
        <v>0.04804726051</v>
      </c>
      <c r="Q2313" s="180">
        <f t="shared" si="2316"/>
        <v>0.04860812347</v>
      </c>
      <c r="R2313" s="180">
        <f t="shared" si="2316"/>
        <v>0.04860812347</v>
      </c>
      <c r="S2313" s="180">
        <f t="shared" si="2316"/>
        <v>0.04879507779</v>
      </c>
      <c r="T2313" s="181">
        <f t="shared" si="3"/>
        <v>5.239782609</v>
      </c>
      <c r="U2313" s="182">
        <f t="shared" si="4"/>
        <v>42539</v>
      </c>
      <c r="V2313" s="182">
        <f t="shared" si="5"/>
        <v>42631</v>
      </c>
      <c r="W2313" s="182">
        <f t="shared" si="6"/>
        <v>42722</v>
      </c>
      <c r="X2313" s="181">
        <f t="shared" si="7"/>
        <v>183</v>
      </c>
      <c r="Y2313" s="181">
        <f t="shared" si="8"/>
        <v>275</v>
      </c>
      <c r="Z2313" s="181">
        <f t="shared" si="9"/>
        <v>366</v>
      </c>
      <c r="AA2313" s="155"/>
      <c r="AB2313" s="9"/>
      <c r="AC2313" s="9"/>
      <c r="AD2313" s="9"/>
      <c r="AE2313" s="9"/>
      <c r="AF2313" s="9"/>
      <c r="AG2313" s="9"/>
      <c r="AH2313" s="9"/>
    </row>
    <row r="2314" ht="15.75" customHeight="1">
      <c r="A2314" s="177">
        <v>42355.0</v>
      </c>
      <c r="B2314" s="178">
        <v>5.0</v>
      </c>
      <c r="C2314" s="178">
        <v>5.02</v>
      </c>
      <c r="D2314" s="178">
        <v>5.02</v>
      </c>
      <c r="E2314" s="178">
        <v>5.12</v>
      </c>
      <c r="F2314" s="178">
        <v>5.16</v>
      </c>
      <c r="G2314" s="178">
        <v>5.24</v>
      </c>
      <c r="H2314" s="178">
        <v>5.28</v>
      </c>
      <c r="I2314" s="178">
        <v>5.32</v>
      </c>
      <c r="J2314" s="178">
        <v>5.32</v>
      </c>
      <c r="K2314" s="179">
        <f>MAX(0,((T2314*(365/365))-VLOOKUP(A2314,VBMA!$A:$D,4,0))  /  (T2314* (365/365)   ))</f>
        <v>0.08611989941</v>
      </c>
      <c r="L2314" s="180">
        <f t="shared" ref="L2314:S2314" si="2317">(B2314*(1-$K2314) * (365/365))/100</f>
        <v>0.04569400503</v>
      </c>
      <c r="M2314" s="180">
        <f t="shared" si="2317"/>
        <v>0.04587678105</v>
      </c>
      <c r="N2314" s="180">
        <f t="shared" si="2317"/>
        <v>0.04587678105</v>
      </c>
      <c r="O2314" s="180">
        <f t="shared" si="2317"/>
        <v>0.04679066115</v>
      </c>
      <c r="P2314" s="180">
        <f t="shared" si="2317"/>
        <v>0.04715621319</v>
      </c>
      <c r="Q2314" s="180">
        <f t="shared" si="2317"/>
        <v>0.04788731727</v>
      </c>
      <c r="R2314" s="180">
        <f t="shared" si="2317"/>
        <v>0.04825286931</v>
      </c>
      <c r="S2314" s="180">
        <f t="shared" si="2317"/>
        <v>0.04861842135</v>
      </c>
      <c r="T2314" s="181">
        <f t="shared" si="3"/>
        <v>5.359565217</v>
      </c>
      <c r="U2314" s="182">
        <f t="shared" si="4"/>
        <v>42538</v>
      </c>
      <c r="V2314" s="182">
        <f t="shared" si="5"/>
        <v>42630</v>
      </c>
      <c r="W2314" s="182">
        <f t="shared" si="6"/>
        <v>42721</v>
      </c>
      <c r="X2314" s="181">
        <f t="shared" si="7"/>
        <v>183</v>
      </c>
      <c r="Y2314" s="181">
        <f t="shared" si="8"/>
        <v>275</v>
      </c>
      <c r="Z2314" s="181">
        <f t="shared" si="9"/>
        <v>366</v>
      </c>
      <c r="AA2314" s="155"/>
      <c r="AB2314" s="9"/>
      <c r="AC2314" s="9"/>
      <c r="AD2314" s="9"/>
      <c r="AE2314" s="9"/>
      <c r="AF2314" s="9"/>
      <c r="AG2314" s="9"/>
      <c r="AH2314" s="9"/>
    </row>
    <row r="2315" ht="15.75" customHeight="1">
      <c r="A2315" s="177">
        <v>42354.0</v>
      </c>
      <c r="B2315" s="178">
        <v>4.95</v>
      </c>
      <c r="C2315" s="178">
        <v>5.0</v>
      </c>
      <c r="D2315" s="178">
        <v>5.03</v>
      </c>
      <c r="E2315" s="178">
        <v>5.08</v>
      </c>
      <c r="F2315" s="178">
        <v>5.14</v>
      </c>
      <c r="G2315" s="178">
        <v>5.18</v>
      </c>
      <c r="H2315" s="178">
        <v>5.26</v>
      </c>
      <c r="I2315" s="178">
        <v>5.3</v>
      </c>
      <c r="J2315" s="178">
        <v>5.32</v>
      </c>
      <c r="K2315" s="179">
        <f>MAX(0,((T2315*(365/365))-VLOOKUP(A2315,VBMA!$A:$D,4,0))  /  (T2315* (365/365)   ))</f>
        <v>0.08026219363</v>
      </c>
      <c r="L2315" s="180">
        <f t="shared" ref="L2315:S2315" si="2318">(B2315*(1-$K2315) * (365/365))/100</f>
        <v>0.04552702142</v>
      </c>
      <c r="M2315" s="180">
        <f t="shared" si="2318"/>
        <v>0.04598689032</v>
      </c>
      <c r="N2315" s="180">
        <f t="shared" si="2318"/>
        <v>0.04626281166</v>
      </c>
      <c r="O2315" s="180">
        <f t="shared" si="2318"/>
        <v>0.04672268056</v>
      </c>
      <c r="P2315" s="180">
        <f t="shared" si="2318"/>
        <v>0.04727452325</v>
      </c>
      <c r="Q2315" s="180">
        <f t="shared" si="2318"/>
        <v>0.04764241837</v>
      </c>
      <c r="R2315" s="180">
        <f t="shared" si="2318"/>
        <v>0.04837820861</v>
      </c>
      <c r="S2315" s="180">
        <f t="shared" si="2318"/>
        <v>0.04874610374</v>
      </c>
      <c r="T2315" s="181">
        <f t="shared" si="3"/>
        <v>5.339565217</v>
      </c>
      <c r="U2315" s="182">
        <f t="shared" si="4"/>
        <v>42537</v>
      </c>
      <c r="V2315" s="182">
        <f t="shared" si="5"/>
        <v>42629</v>
      </c>
      <c r="W2315" s="182">
        <f t="shared" si="6"/>
        <v>42720</v>
      </c>
      <c r="X2315" s="181">
        <f t="shared" si="7"/>
        <v>183</v>
      </c>
      <c r="Y2315" s="181">
        <f t="shared" si="8"/>
        <v>275</v>
      </c>
      <c r="Z2315" s="181">
        <f t="shared" si="9"/>
        <v>366</v>
      </c>
      <c r="AA2315" s="155"/>
      <c r="AB2315" s="9"/>
      <c r="AC2315" s="9"/>
      <c r="AD2315" s="9"/>
      <c r="AE2315" s="9"/>
      <c r="AF2315" s="9"/>
      <c r="AG2315" s="9"/>
      <c r="AH2315" s="9"/>
    </row>
    <row r="2316" ht="15.75" customHeight="1">
      <c r="A2316" s="177">
        <v>42353.0</v>
      </c>
      <c r="B2316" s="178">
        <v>4.98</v>
      </c>
      <c r="C2316" s="178">
        <v>5.04</v>
      </c>
      <c r="D2316" s="178">
        <v>5.04</v>
      </c>
      <c r="E2316" s="178">
        <v>5.12</v>
      </c>
      <c r="F2316" s="178">
        <v>5.14</v>
      </c>
      <c r="G2316" s="178">
        <v>5.18</v>
      </c>
      <c r="H2316" s="178">
        <v>5.22</v>
      </c>
      <c r="I2316" s="178">
        <v>5.3</v>
      </c>
      <c r="J2316" s="178">
        <v>5.3</v>
      </c>
      <c r="K2316" s="179">
        <f>MAX(0,((T2316*(365/365))-VLOOKUP(A2316,VBMA!$A:$D,4,0))  /  (T2316* (365/365)   ))</f>
        <v>0.0870271581</v>
      </c>
      <c r="L2316" s="180">
        <f t="shared" ref="L2316:S2316" si="2319">(B2316*(1-$K2316) * (365/365))/100</f>
        <v>0.04546604753</v>
      </c>
      <c r="M2316" s="180">
        <f t="shared" si="2319"/>
        <v>0.04601383123</v>
      </c>
      <c r="N2316" s="180">
        <f t="shared" si="2319"/>
        <v>0.04601383123</v>
      </c>
      <c r="O2316" s="180">
        <f t="shared" si="2319"/>
        <v>0.04674420951</v>
      </c>
      <c r="P2316" s="180">
        <f t="shared" si="2319"/>
        <v>0.04692680407</v>
      </c>
      <c r="Q2316" s="180">
        <f t="shared" si="2319"/>
        <v>0.04729199321</v>
      </c>
      <c r="R2316" s="180">
        <f t="shared" si="2319"/>
        <v>0.04765718235</v>
      </c>
      <c r="S2316" s="180">
        <f t="shared" si="2319"/>
        <v>0.04838756062</v>
      </c>
      <c r="T2316" s="181">
        <f t="shared" si="3"/>
        <v>5.379130435</v>
      </c>
      <c r="U2316" s="182">
        <f t="shared" si="4"/>
        <v>42536</v>
      </c>
      <c r="V2316" s="182">
        <f t="shared" si="5"/>
        <v>42628</v>
      </c>
      <c r="W2316" s="182">
        <f t="shared" si="6"/>
        <v>42719</v>
      </c>
      <c r="X2316" s="181">
        <f t="shared" si="7"/>
        <v>183</v>
      </c>
      <c r="Y2316" s="181">
        <f t="shared" si="8"/>
        <v>275</v>
      </c>
      <c r="Z2316" s="181">
        <f t="shared" si="9"/>
        <v>366</v>
      </c>
      <c r="AA2316" s="155"/>
      <c r="AB2316" s="9"/>
      <c r="AC2316" s="9"/>
      <c r="AD2316" s="9"/>
      <c r="AE2316" s="9"/>
      <c r="AF2316" s="9"/>
      <c r="AG2316" s="9"/>
      <c r="AH2316" s="9"/>
    </row>
    <row r="2317" ht="15.75" customHeight="1">
      <c r="A2317" s="177">
        <v>42352.0</v>
      </c>
      <c r="B2317" s="178">
        <v>5.0</v>
      </c>
      <c r="C2317" s="178">
        <v>5.04</v>
      </c>
      <c r="D2317" s="178">
        <v>5.04</v>
      </c>
      <c r="E2317" s="178">
        <v>5.1</v>
      </c>
      <c r="F2317" s="178">
        <v>5.1</v>
      </c>
      <c r="G2317" s="178">
        <v>5.14</v>
      </c>
      <c r="H2317" s="178">
        <v>5.16</v>
      </c>
      <c r="I2317" s="178">
        <v>5.24</v>
      </c>
      <c r="J2317" s="178">
        <v>5.28</v>
      </c>
      <c r="K2317" s="179">
        <f>MAX(0,((T2317*(365/365))-VLOOKUP(A2317,VBMA!$A:$D,4,0))  /  (T2317* (365/365)   ))</f>
        <v>0.07334477685</v>
      </c>
      <c r="L2317" s="180">
        <f t="shared" ref="L2317:S2317" si="2320">(B2317*(1-$K2317) * (365/365))/100</f>
        <v>0.04633276116</v>
      </c>
      <c r="M2317" s="180">
        <f t="shared" si="2320"/>
        <v>0.04670342325</v>
      </c>
      <c r="N2317" s="180">
        <f t="shared" si="2320"/>
        <v>0.04670342325</v>
      </c>
      <c r="O2317" s="180">
        <f t="shared" si="2320"/>
        <v>0.04725941638</v>
      </c>
      <c r="P2317" s="180">
        <f t="shared" si="2320"/>
        <v>0.04725941638</v>
      </c>
      <c r="Q2317" s="180">
        <f t="shared" si="2320"/>
        <v>0.04763007847</v>
      </c>
      <c r="R2317" s="180">
        <f t="shared" si="2320"/>
        <v>0.04781540951</v>
      </c>
      <c r="S2317" s="180">
        <f t="shared" si="2320"/>
        <v>0.04855673369</v>
      </c>
      <c r="T2317" s="181">
        <f t="shared" si="3"/>
        <v>5.319130435</v>
      </c>
      <c r="U2317" s="182">
        <f t="shared" si="4"/>
        <v>42535</v>
      </c>
      <c r="V2317" s="182">
        <f t="shared" si="5"/>
        <v>42627</v>
      </c>
      <c r="W2317" s="182">
        <f t="shared" si="6"/>
        <v>42718</v>
      </c>
      <c r="X2317" s="181">
        <f t="shared" si="7"/>
        <v>183</v>
      </c>
      <c r="Y2317" s="181">
        <f t="shared" si="8"/>
        <v>275</v>
      </c>
      <c r="Z2317" s="181">
        <f t="shared" si="9"/>
        <v>366</v>
      </c>
      <c r="AA2317" s="155"/>
      <c r="AB2317" s="9"/>
      <c r="AC2317" s="9"/>
      <c r="AD2317" s="9"/>
      <c r="AE2317" s="9"/>
      <c r="AF2317" s="9"/>
      <c r="AG2317" s="9"/>
      <c r="AH2317" s="9"/>
    </row>
    <row r="2318" ht="15.75" customHeight="1">
      <c r="A2318" s="177">
        <v>42349.0</v>
      </c>
      <c r="B2318" s="178">
        <v>5.0</v>
      </c>
      <c r="C2318" s="178">
        <v>5.0</v>
      </c>
      <c r="D2318" s="178">
        <v>5.0</v>
      </c>
      <c r="E2318" s="178">
        <v>5.03</v>
      </c>
      <c r="F2318" s="178">
        <v>5.03</v>
      </c>
      <c r="G2318" s="178">
        <v>5.05</v>
      </c>
      <c r="H2318" s="178">
        <v>5.08</v>
      </c>
      <c r="I2318" s="178">
        <v>5.15</v>
      </c>
      <c r="J2318" s="178">
        <v>5.23</v>
      </c>
      <c r="K2318" s="179">
        <f>MAX(0,((T2318*(365/365))-VLOOKUP(A2318,VBMA!$A:$D,4,0))  /  (T2318* (365/365)   ))</f>
        <v>0.05982464544</v>
      </c>
      <c r="L2318" s="180">
        <f t="shared" ref="L2318:S2318" si="2321">(B2318*(1-$K2318) * (365/365))/100</f>
        <v>0.04700876773</v>
      </c>
      <c r="M2318" s="180">
        <f t="shared" si="2321"/>
        <v>0.04700876773</v>
      </c>
      <c r="N2318" s="180">
        <f t="shared" si="2321"/>
        <v>0.04700876773</v>
      </c>
      <c r="O2318" s="180">
        <f t="shared" si="2321"/>
        <v>0.04729082033</v>
      </c>
      <c r="P2318" s="180">
        <f t="shared" si="2321"/>
        <v>0.04729082033</v>
      </c>
      <c r="Q2318" s="180">
        <f t="shared" si="2321"/>
        <v>0.04747885541</v>
      </c>
      <c r="R2318" s="180">
        <f t="shared" si="2321"/>
        <v>0.04776090801</v>
      </c>
      <c r="S2318" s="180">
        <f t="shared" si="2321"/>
        <v>0.04841903076</v>
      </c>
      <c r="T2318" s="181">
        <f t="shared" si="3"/>
        <v>5.21923913</v>
      </c>
      <c r="U2318" s="182">
        <f t="shared" si="4"/>
        <v>42532</v>
      </c>
      <c r="V2318" s="182">
        <f t="shared" si="5"/>
        <v>42624</v>
      </c>
      <c r="W2318" s="182">
        <f t="shared" si="6"/>
        <v>42715</v>
      </c>
      <c r="X2318" s="181">
        <f t="shared" si="7"/>
        <v>183</v>
      </c>
      <c r="Y2318" s="181">
        <f t="shared" si="8"/>
        <v>275</v>
      </c>
      <c r="Z2318" s="181">
        <f t="shared" si="9"/>
        <v>366</v>
      </c>
      <c r="AA2318" s="155"/>
      <c r="AB2318" s="9"/>
      <c r="AC2318" s="9"/>
      <c r="AD2318" s="9"/>
      <c r="AE2318" s="9"/>
      <c r="AF2318" s="9"/>
      <c r="AG2318" s="9"/>
      <c r="AH2318" s="9"/>
    </row>
    <row r="2319" ht="15.75" customHeight="1">
      <c r="A2319" s="177">
        <v>42348.0</v>
      </c>
      <c r="B2319" s="178">
        <v>5.0</v>
      </c>
      <c r="C2319" s="178">
        <v>5.04</v>
      </c>
      <c r="D2319" s="178">
        <v>5.04</v>
      </c>
      <c r="E2319" s="178">
        <v>5.1</v>
      </c>
      <c r="F2319" s="178">
        <v>5.1</v>
      </c>
      <c r="G2319" s="178">
        <v>5.14</v>
      </c>
      <c r="H2319" s="178">
        <v>5.2</v>
      </c>
      <c r="I2319" s="178">
        <v>5.24</v>
      </c>
      <c r="J2319" s="178">
        <v>5.3</v>
      </c>
      <c r="K2319" s="179">
        <f>MAX(0,((T2319*(365/365))-VLOOKUP(A2319,VBMA!$A:$D,4,0))  /  (T2319* (365/365)   ))</f>
        <v>0.06848390019</v>
      </c>
      <c r="L2319" s="180">
        <f t="shared" ref="L2319:S2319" si="2322">(B2319*(1-$K2319) * (365/365))/100</f>
        <v>0.04657580499</v>
      </c>
      <c r="M2319" s="180">
        <f t="shared" si="2322"/>
        <v>0.04694841143</v>
      </c>
      <c r="N2319" s="180">
        <f t="shared" si="2322"/>
        <v>0.04694841143</v>
      </c>
      <c r="O2319" s="180">
        <f t="shared" si="2322"/>
        <v>0.04750732109</v>
      </c>
      <c r="P2319" s="180">
        <f t="shared" si="2322"/>
        <v>0.04750732109</v>
      </c>
      <c r="Q2319" s="180">
        <f t="shared" si="2322"/>
        <v>0.04787992753</v>
      </c>
      <c r="R2319" s="180">
        <f t="shared" si="2322"/>
        <v>0.04843883719</v>
      </c>
      <c r="S2319" s="180">
        <f t="shared" si="2322"/>
        <v>0.04881144363</v>
      </c>
      <c r="T2319" s="181">
        <f t="shared" si="3"/>
        <v>5.279565217</v>
      </c>
      <c r="U2319" s="182">
        <f t="shared" si="4"/>
        <v>42531</v>
      </c>
      <c r="V2319" s="182">
        <f t="shared" si="5"/>
        <v>42623</v>
      </c>
      <c r="W2319" s="182">
        <f t="shared" si="6"/>
        <v>42714</v>
      </c>
      <c r="X2319" s="181">
        <f t="shared" si="7"/>
        <v>183</v>
      </c>
      <c r="Y2319" s="181">
        <f t="shared" si="8"/>
        <v>275</v>
      </c>
      <c r="Z2319" s="181">
        <f t="shared" si="9"/>
        <v>366</v>
      </c>
      <c r="AA2319" s="155"/>
      <c r="AB2319" s="9"/>
      <c r="AC2319" s="9"/>
      <c r="AD2319" s="9"/>
      <c r="AE2319" s="9"/>
      <c r="AF2319" s="9"/>
      <c r="AG2319" s="9"/>
      <c r="AH2319" s="9"/>
    </row>
    <row r="2320" ht="15.75" customHeight="1">
      <c r="A2320" s="177">
        <v>42347.0</v>
      </c>
      <c r="B2320" s="178">
        <v>4.98</v>
      </c>
      <c r="C2320" s="178">
        <v>5.0</v>
      </c>
      <c r="D2320" s="178">
        <v>5.0</v>
      </c>
      <c r="E2320" s="178">
        <v>5.06</v>
      </c>
      <c r="F2320" s="178">
        <v>5.06</v>
      </c>
      <c r="G2320" s="178">
        <v>5.08</v>
      </c>
      <c r="H2320" s="178">
        <v>5.16</v>
      </c>
      <c r="I2320" s="178">
        <v>5.18</v>
      </c>
      <c r="J2320" s="178">
        <v>5.24</v>
      </c>
      <c r="K2320" s="179">
        <f>MAX(0,((T2320*(365/365))-VLOOKUP(A2320,VBMA!$A:$D,4,0))  /  (T2320* (365/365)   ))</f>
        <v>0.05322965007</v>
      </c>
      <c r="L2320" s="180">
        <f t="shared" ref="L2320:S2320" si="2323">(B2320*(1-$K2320) * (365/365))/100</f>
        <v>0.04714916343</v>
      </c>
      <c r="M2320" s="180">
        <f t="shared" si="2323"/>
        <v>0.0473385175</v>
      </c>
      <c r="N2320" s="180">
        <f t="shared" si="2323"/>
        <v>0.0473385175</v>
      </c>
      <c r="O2320" s="180">
        <f t="shared" si="2323"/>
        <v>0.04790657971</v>
      </c>
      <c r="P2320" s="180">
        <f t="shared" si="2323"/>
        <v>0.04790657971</v>
      </c>
      <c r="Q2320" s="180">
        <f t="shared" si="2323"/>
        <v>0.04809593378</v>
      </c>
      <c r="R2320" s="180">
        <f t="shared" si="2323"/>
        <v>0.04885335006</v>
      </c>
      <c r="S2320" s="180">
        <f t="shared" si="2323"/>
        <v>0.04904270413</v>
      </c>
      <c r="T2320" s="181">
        <f t="shared" si="3"/>
        <v>5.199782609</v>
      </c>
      <c r="U2320" s="182">
        <f t="shared" si="4"/>
        <v>42530</v>
      </c>
      <c r="V2320" s="182">
        <f t="shared" si="5"/>
        <v>42622</v>
      </c>
      <c r="W2320" s="182">
        <f t="shared" si="6"/>
        <v>42713</v>
      </c>
      <c r="X2320" s="181">
        <f t="shared" si="7"/>
        <v>183</v>
      </c>
      <c r="Y2320" s="181">
        <f t="shared" si="8"/>
        <v>275</v>
      </c>
      <c r="Z2320" s="181">
        <f t="shared" si="9"/>
        <v>366</v>
      </c>
      <c r="AA2320" s="155"/>
      <c r="AB2320" s="9"/>
      <c r="AC2320" s="9"/>
      <c r="AD2320" s="9"/>
      <c r="AE2320" s="9"/>
      <c r="AF2320" s="9"/>
      <c r="AG2320" s="9"/>
      <c r="AH2320" s="9"/>
    </row>
    <row r="2321" ht="15.75" customHeight="1">
      <c r="A2321" s="177">
        <v>42346.0</v>
      </c>
      <c r="B2321" s="178">
        <v>4.93</v>
      </c>
      <c r="C2321" s="178">
        <v>5.0</v>
      </c>
      <c r="D2321" s="178">
        <v>5.0</v>
      </c>
      <c r="E2321" s="178">
        <v>5.0</v>
      </c>
      <c r="F2321" s="178">
        <v>5.03</v>
      </c>
      <c r="G2321" s="178">
        <v>5.03</v>
      </c>
      <c r="H2321" s="178">
        <v>5.18</v>
      </c>
      <c r="I2321" s="178">
        <v>5.18</v>
      </c>
      <c r="J2321" s="178">
        <v>5.2</v>
      </c>
      <c r="K2321" s="179">
        <f>MAX(0,((T2321*(365/365))-VLOOKUP(A2321,VBMA!$A:$D,4,0))  /  (T2321* (365/365)   ))</f>
        <v>0.05057915058</v>
      </c>
      <c r="L2321" s="180">
        <f t="shared" ref="L2321:S2321" si="2324">(B2321*(1-$K2321) * (365/365))/100</f>
        <v>0.04680644788</v>
      </c>
      <c r="M2321" s="180">
        <f t="shared" si="2324"/>
        <v>0.04747104247</v>
      </c>
      <c r="N2321" s="180">
        <f t="shared" si="2324"/>
        <v>0.04747104247</v>
      </c>
      <c r="O2321" s="180">
        <f t="shared" si="2324"/>
        <v>0.04747104247</v>
      </c>
      <c r="P2321" s="180">
        <f t="shared" si="2324"/>
        <v>0.04775586873</v>
      </c>
      <c r="Q2321" s="180">
        <f t="shared" si="2324"/>
        <v>0.04775586873</v>
      </c>
      <c r="R2321" s="180">
        <f t="shared" si="2324"/>
        <v>0.04918</v>
      </c>
      <c r="S2321" s="180">
        <f t="shared" si="2324"/>
        <v>0.04918</v>
      </c>
      <c r="T2321" s="181">
        <f t="shared" si="3"/>
        <v>5.18</v>
      </c>
      <c r="U2321" s="182">
        <f t="shared" si="4"/>
        <v>42529</v>
      </c>
      <c r="V2321" s="182">
        <f t="shared" si="5"/>
        <v>42621</v>
      </c>
      <c r="W2321" s="182">
        <f t="shared" si="6"/>
        <v>42712</v>
      </c>
      <c r="X2321" s="181">
        <f t="shared" si="7"/>
        <v>183</v>
      </c>
      <c r="Y2321" s="181">
        <f t="shared" si="8"/>
        <v>275</v>
      </c>
      <c r="Z2321" s="181">
        <f t="shared" si="9"/>
        <v>366</v>
      </c>
      <c r="AA2321" s="155"/>
      <c r="AB2321" s="9"/>
      <c r="AC2321" s="9"/>
      <c r="AD2321" s="9"/>
      <c r="AE2321" s="9"/>
      <c r="AF2321" s="9"/>
      <c r="AG2321" s="9"/>
      <c r="AH2321" s="9"/>
    </row>
    <row r="2322" ht="15.75" customHeight="1">
      <c r="A2322" s="177">
        <v>42345.0</v>
      </c>
      <c r="B2322" s="178">
        <v>4.78</v>
      </c>
      <c r="C2322" s="178">
        <v>4.95</v>
      </c>
      <c r="D2322" s="178">
        <v>4.95</v>
      </c>
      <c r="E2322" s="178">
        <v>5.03</v>
      </c>
      <c r="F2322" s="178">
        <v>5.06</v>
      </c>
      <c r="G2322" s="178">
        <v>5.06</v>
      </c>
      <c r="H2322" s="178">
        <v>5.22</v>
      </c>
      <c r="I2322" s="178">
        <v>5.24</v>
      </c>
      <c r="J2322" s="178">
        <v>5.28</v>
      </c>
      <c r="K2322" s="179">
        <f>MAX(0,((T2322*(365/365))-VLOOKUP(A2322,VBMA!$A:$D,4,0))  /  (T2322* (365/365)   ))</f>
        <v>0.06783219673</v>
      </c>
      <c r="L2322" s="180">
        <f t="shared" ref="L2322:S2322" si="2325">(B2322*(1-$K2322) * (365/365))/100</f>
        <v>0.044557621</v>
      </c>
      <c r="M2322" s="180">
        <f t="shared" si="2325"/>
        <v>0.04614230626</v>
      </c>
      <c r="N2322" s="180">
        <f t="shared" si="2325"/>
        <v>0.04614230626</v>
      </c>
      <c r="O2322" s="180">
        <f t="shared" si="2325"/>
        <v>0.0468880405</v>
      </c>
      <c r="P2322" s="180">
        <f t="shared" si="2325"/>
        <v>0.04716769085</v>
      </c>
      <c r="Q2322" s="180">
        <f t="shared" si="2325"/>
        <v>0.04716769085</v>
      </c>
      <c r="R2322" s="180">
        <f t="shared" si="2325"/>
        <v>0.04865915933</v>
      </c>
      <c r="S2322" s="180">
        <f t="shared" si="2325"/>
        <v>0.04884559289</v>
      </c>
      <c r="T2322" s="181">
        <f t="shared" si="3"/>
        <v>5.259782609</v>
      </c>
      <c r="U2322" s="182">
        <f t="shared" si="4"/>
        <v>42528</v>
      </c>
      <c r="V2322" s="182">
        <f t="shared" si="5"/>
        <v>42620</v>
      </c>
      <c r="W2322" s="182">
        <f t="shared" si="6"/>
        <v>42711</v>
      </c>
      <c r="X2322" s="181">
        <f t="shared" si="7"/>
        <v>183</v>
      </c>
      <c r="Y2322" s="181">
        <f t="shared" si="8"/>
        <v>275</v>
      </c>
      <c r="Z2322" s="181">
        <f t="shared" si="9"/>
        <v>366</v>
      </c>
      <c r="AA2322" s="155"/>
      <c r="AB2322" s="9"/>
      <c r="AC2322" s="9"/>
      <c r="AD2322" s="9"/>
      <c r="AE2322" s="9"/>
      <c r="AF2322" s="9"/>
      <c r="AG2322" s="9"/>
      <c r="AH2322" s="9"/>
    </row>
    <row r="2323" ht="15.75" customHeight="1">
      <c r="A2323" s="177">
        <v>42342.0</v>
      </c>
      <c r="B2323" s="178">
        <v>4.33</v>
      </c>
      <c r="C2323" s="178">
        <v>4.6</v>
      </c>
      <c r="D2323" s="178">
        <v>4.7</v>
      </c>
      <c r="E2323" s="178">
        <v>4.85</v>
      </c>
      <c r="F2323" s="178">
        <v>4.94</v>
      </c>
      <c r="G2323" s="178">
        <v>5.0</v>
      </c>
      <c r="H2323" s="178">
        <v>5.02</v>
      </c>
      <c r="I2323" s="178">
        <v>5.08</v>
      </c>
      <c r="J2323" s="178">
        <v>5.16</v>
      </c>
      <c r="K2323" s="179">
        <f>MAX(0,((T2323*(365/365))-VLOOKUP(A2323,VBMA!$A:$D,4,0))  /  (T2323* (365/365)   ))</f>
        <v>0.04890656064</v>
      </c>
      <c r="L2323" s="180">
        <f t="shared" ref="L2323:S2323" si="2326">(B2323*(1-$K2323) * (365/365))/100</f>
        <v>0.04118234592</v>
      </c>
      <c r="M2323" s="180">
        <f t="shared" si="2326"/>
        <v>0.04375029821</v>
      </c>
      <c r="N2323" s="180">
        <f t="shared" si="2326"/>
        <v>0.04470139165</v>
      </c>
      <c r="O2323" s="180">
        <f t="shared" si="2326"/>
        <v>0.04612803181</v>
      </c>
      <c r="P2323" s="180">
        <f t="shared" si="2326"/>
        <v>0.0469840159</v>
      </c>
      <c r="Q2323" s="180">
        <f t="shared" si="2326"/>
        <v>0.04755467197</v>
      </c>
      <c r="R2323" s="180">
        <f t="shared" si="2326"/>
        <v>0.04774489066</v>
      </c>
      <c r="S2323" s="180">
        <f t="shared" si="2326"/>
        <v>0.04831554672</v>
      </c>
      <c r="T2323" s="181">
        <f t="shared" si="3"/>
        <v>5.139347826</v>
      </c>
      <c r="U2323" s="182">
        <f t="shared" si="4"/>
        <v>42525</v>
      </c>
      <c r="V2323" s="182">
        <f t="shared" si="5"/>
        <v>42617</v>
      </c>
      <c r="W2323" s="182">
        <f t="shared" si="6"/>
        <v>42708</v>
      </c>
      <c r="X2323" s="181">
        <f t="shared" si="7"/>
        <v>183</v>
      </c>
      <c r="Y2323" s="181">
        <f t="shared" si="8"/>
        <v>275</v>
      </c>
      <c r="Z2323" s="181">
        <f t="shared" si="9"/>
        <v>366</v>
      </c>
      <c r="AA2323" s="155"/>
      <c r="AB2323" s="9"/>
      <c r="AC2323" s="9"/>
      <c r="AD2323" s="9"/>
      <c r="AE2323" s="9"/>
      <c r="AF2323" s="9"/>
      <c r="AG2323" s="9"/>
      <c r="AH2323" s="9"/>
    </row>
    <row r="2324" ht="15.75" customHeight="1">
      <c r="A2324" s="177">
        <v>42341.0</v>
      </c>
      <c r="B2324" s="178">
        <v>4.24</v>
      </c>
      <c r="C2324" s="178">
        <v>4.48</v>
      </c>
      <c r="D2324" s="178">
        <v>4.58</v>
      </c>
      <c r="E2324" s="178">
        <v>4.8</v>
      </c>
      <c r="F2324" s="178">
        <v>4.93</v>
      </c>
      <c r="G2324" s="178">
        <v>4.98</v>
      </c>
      <c r="H2324" s="178">
        <v>5.08</v>
      </c>
      <c r="I2324" s="178">
        <v>5.18</v>
      </c>
      <c r="J2324" s="178">
        <v>5.25</v>
      </c>
      <c r="K2324" s="179">
        <f>MAX(0,((T2324*(365/365))-VLOOKUP(A2324,VBMA!$A:$D,4,0))  /  (T2324* (365/365)   ))</f>
        <v>0.07386237285</v>
      </c>
      <c r="L2324" s="180">
        <f t="shared" ref="L2324:S2324" si="2327">(B2324*(1-$K2324) * (365/365))/100</f>
        <v>0.03926823539</v>
      </c>
      <c r="M2324" s="180">
        <f t="shared" si="2327"/>
        <v>0.0414909657</v>
      </c>
      <c r="N2324" s="180">
        <f t="shared" si="2327"/>
        <v>0.04241710332</v>
      </c>
      <c r="O2324" s="180">
        <f t="shared" si="2327"/>
        <v>0.0444546061</v>
      </c>
      <c r="P2324" s="180">
        <f t="shared" si="2327"/>
        <v>0.04565858502</v>
      </c>
      <c r="Q2324" s="180">
        <f t="shared" si="2327"/>
        <v>0.04612165383</v>
      </c>
      <c r="R2324" s="180">
        <f t="shared" si="2327"/>
        <v>0.04704779146</v>
      </c>
      <c r="S2324" s="180">
        <f t="shared" si="2327"/>
        <v>0.04797392909</v>
      </c>
      <c r="T2324" s="181">
        <f t="shared" si="3"/>
        <v>5.278913043</v>
      </c>
      <c r="U2324" s="182">
        <f t="shared" si="4"/>
        <v>42524</v>
      </c>
      <c r="V2324" s="182">
        <f t="shared" si="5"/>
        <v>42616</v>
      </c>
      <c r="W2324" s="182">
        <f t="shared" si="6"/>
        <v>42707</v>
      </c>
      <c r="X2324" s="181">
        <f t="shared" si="7"/>
        <v>183</v>
      </c>
      <c r="Y2324" s="181">
        <f t="shared" si="8"/>
        <v>275</v>
      </c>
      <c r="Z2324" s="181">
        <f t="shared" si="9"/>
        <v>366</v>
      </c>
      <c r="AA2324" s="155"/>
      <c r="AB2324" s="9"/>
      <c r="AC2324" s="9"/>
      <c r="AD2324" s="9"/>
      <c r="AE2324" s="9"/>
      <c r="AF2324" s="9"/>
      <c r="AG2324" s="9"/>
      <c r="AH2324" s="9"/>
    </row>
    <row r="2325" ht="15.75" customHeight="1">
      <c r="A2325" s="177">
        <v>42340.0</v>
      </c>
      <c r="B2325" s="178">
        <v>4.05</v>
      </c>
      <c r="C2325" s="178">
        <v>4.25</v>
      </c>
      <c r="D2325" s="178">
        <v>4.38</v>
      </c>
      <c r="E2325" s="178">
        <v>4.63</v>
      </c>
      <c r="F2325" s="178">
        <v>4.8</v>
      </c>
      <c r="G2325" s="178">
        <v>4.92</v>
      </c>
      <c r="H2325" s="178">
        <v>5.06</v>
      </c>
      <c r="I2325" s="178">
        <v>5.1</v>
      </c>
      <c r="J2325" s="178">
        <v>5.26</v>
      </c>
      <c r="K2325" s="179">
        <f>MAX(0,((T2325*(365/365))-VLOOKUP(A2325,VBMA!$A:$D,4,0))  /  (T2325* (365/365)   ))</f>
        <v>0.05128161746</v>
      </c>
      <c r="L2325" s="180">
        <f t="shared" ref="L2325:S2325" si="2328">(B2325*(1-$K2325) * (365/365))/100</f>
        <v>0.03842309449</v>
      </c>
      <c r="M2325" s="180">
        <f t="shared" si="2328"/>
        <v>0.04032053126</v>
      </c>
      <c r="N2325" s="180">
        <f t="shared" si="2328"/>
        <v>0.04155386516</v>
      </c>
      <c r="O2325" s="180">
        <f t="shared" si="2328"/>
        <v>0.04392566111</v>
      </c>
      <c r="P2325" s="180">
        <f t="shared" si="2328"/>
        <v>0.04553848236</v>
      </c>
      <c r="Q2325" s="180">
        <f t="shared" si="2328"/>
        <v>0.04667694442</v>
      </c>
      <c r="R2325" s="180">
        <f t="shared" si="2328"/>
        <v>0.04800515016</v>
      </c>
      <c r="S2325" s="180">
        <f t="shared" si="2328"/>
        <v>0.04838463751</v>
      </c>
      <c r="T2325" s="181">
        <f t="shared" si="3"/>
        <v>5.139565217</v>
      </c>
      <c r="U2325" s="182">
        <f t="shared" si="4"/>
        <v>42523</v>
      </c>
      <c r="V2325" s="182">
        <f t="shared" si="5"/>
        <v>42615</v>
      </c>
      <c r="W2325" s="182">
        <f t="shared" si="6"/>
        <v>42706</v>
      </c>
      <c r="X2325" s="181">
        <f t="shared" si="7"/>
        <v>183</v>
      </c>
      <c r="Y2325" s="181">
        <f t="shared" si="8"/>
        <v>275</v>
      </c>
      <c r="Z2325" s="181">
        <f t="shared" si="9"/>
        <v>366</v>
      </c>
      <c r="AA2325" s="155"/>
      <c r="AB2325" s="9"/>
      <c r="AC2325" s="9"/>
      <c r="AD2325" s="9"/>
      <c r="AE2325" s="9"/>
      <c r="AF2325" s="9"/>
      <c r="AG2325" s="9"/>
      <c r="AH2325" s="9"/>
    </row>
    <row r="2326" ht="15.75" customHeight="1">
      <c r="A2326" s="177">
        <v>42339.0</v>
      </c>
      <c r="B2326" s="178">
        <v>4.0</v>
      </c>
      <c r="C2326" s="178">
        <v>4.14</v>
      </c>
      <c r="D2326" s="178">
        <v>4.3</v>
      </c>
      <c r="E2326" s="178">
        <v>4.64</v>
      </c>
      <c r="F2326" s="178">
        <v>4.76</v>
      </c>
      <c r="G2326" s="178">
        <v>4.9</v>
      </c>
      <c r="H2326" s="178">
        <v>4.98</v>
      </c>
      <c r="I2326" s="178">
        <v>5.03</v>
      </c>
      <c r="J2326" s="178">
        <v>5.1</v>
      </c>
      <c r="K2326" s="179">
        <f>MAX(0,((T2326*(365/365))-VLOOKUP(A2326,VBMA!$A:$D,4,0))  /  (T2326* (365/365)   ))</f>
        <v>0.04084226745</v>
      </c>
      <c r="L2326" s="180">
        <f t="shared" ref="L2326:S2326" si="2329">(B2326*(1-$K2326) * (365/365))/100</f>
        <v>0.0383663093</v>
      </c>
      <c r="M2326" s="180">
        <f t="shared" si="2329"/>
        <v>0.03970913013</v>
      </c>
      <c r="N2326" s="180">
        <f t="shared" si="2329"/>
        <v>0.0412437825</v>
      </c>
      <c r="O2326" s="180">
        <f t="shared" si="2329"/>
        <v>0.04450491879</v>
      </c>
      <c r="P2326" s="180">
        <f t="shared" si="2329"/>
        <v>0.04565590807</v>
      </c>
      <c r="Q2326" s="180">
        <f t="shared" si="2329"/>
        <v>0.0469987289</v>
      </c>
      <c r="R2326" s="180">
        <f t="shared" si="2329"/>
        <v>0.04776605508</v>
      </c>
      <c r="S2326" s="180">
        <f t="shared" si="2329"/>
        <v>0.04824563395</v>
      </c>
      <c r="T2326" s="181">
        <f t="shared" si="3"/>
        <v>5.079456522</v>
      </c>
      <c r="U2326" s="182">
        <f t="shared" si="4"/>
        <v>42522</v>
      </c>
      <c r="V2326" s="182">
        <f t="shared" si="5"/>
        <v>42614</v>
      </c>
      <c r="W2326" s="182">
        <f t="shared" si="6"/>
        <v>42705</v>
      </c>
      <c r="X2326" s="181">
        <f t="shared" si="7"/>
        <v>183</v>
      </c>
      <c r="Y2326" s="181">
        <f t="shared" si="8"/>
        <v>275</v>
      </c>
      <c r="Z2326" s="181">
        <f t="shared" si="9"/>
        <v>366</v>
      </c>
      <c r="AA2326" s="155"/>
      <c r="AB2326" s="9"/>
      <c r="AC2326" s="9"/>
      <c r="AD2326" s="9"/>
      <c r="AE2326" s="9"/>
      <c r="AF2326" s="9"/>
      <c r="AG2326" s="9"/>
      <c r="AH2326" s="9"/>
    </row>
    <row r="2327" ht="15.75" customHeight="1">
      <c r="A2327" s="177">
        <v>42338.0</v>
      </c>
      <c r="B2327" s="178">
        <v>3.98</v>
      </c>
      <c r="C2327" s="178">
        <v>4.05</v>
      </c>
      <c r="D2327" s="178">
        <v>4.18</v>
      </c>
      <c r="E2327" s="178">
        <v>4.33</v>
      </c>
      <c r="F2327" s="178">
        <v>4.58</v>
      </c>
      <c r="G2327" s="178">
        <v>4.8</v>
      </c>
      <c r="H2327" s="178">
        <v>4.96</v>
      </c>
      <c r="I2327" s="178">
        <v>5.08</v>
      </c>
      <c r="J2327" s="178">
        <v>5.18</v>
      </c>
      <c r="K2327" s="179">
        <f>MAX(0,((T2327*(365/365))-VLOOKUP(A2327,VBMA!$A:$D,4,0))  /  (T2327* (365/365)   ))</f>
        <v>0.06519230769</v>
      </c>
      <c r="L2327" s="180">
        <f t="shared" ref="L2327:S2327" si="2330">(B2327*(1-$K2327) * (365/365))/100</f>
        <v>0.03720534615</v>
      </c>
      <c r="M2327" s="180">
        <f t="shared" si="2330"/>
        <v>0.03785971154</v>
      </c>
      <c r="N2327" s="180">
        <f t="shared" si="2330"/>
        <v>0.03907496154</v>
      </c>
      <c r="O2327" s="180">
        <f t="shared" si="2330"/>
        <v>0.04047717308</v>
      </c>
      <c r="P2327" s="180">
        <f t="shared" si="2330"/>
        <v>0.04281419231</v>
      </c>
      <c r="Q2327" s="180">
        <f t="shared" si="2330"/>
        <v>0.04487076923</v>
      </c>
      <c r="R2327" s="180">
        <f t="shared" si="2330"/>
        <v>0.04636646154</v>
      </c>
      <c r="S2327" s="180">
        <f t="shared" si="2330"/>
        <v>0.04748823077</v>
      </c>
      <c r="T2327" s="181">
        <f t="shared" si="3"/>
        <v>5.2</v>
      </c>
      <c r="U2327" s="182">
        <f t="shared" si="4"/>
        <v>42520</v>
      </c>
      <c r="V2327" s="182">
        <f t="shared" si="5"/>
        <v>42612</v>
      </c>
      <c r="W2327" s="182">
        <f t="shared" si="6"/>
        <v>42704</v>
      </c>
      <c r="X2327" s="181">
        <f t="shared" si="7"/>
        <v>182</v>
      </c>
      <c r="Y2327" s="181">
        <f t="shared" si="8"/>
        <v>274</v>
      </c>
      <c r="Z2327" s="181">
        <f t="shared" si="9"/>
        <v>366</v>
      </c>
      <c r="AA2327" s="155"/>
      <c r="AB2327" s="9"/>
      <c r="AC2327" s="9"/>
      <c r="AD2327" s="9"/>
      <c r="AE2327" s="9"/>
      <c r="AF2327" s="9"/>
      <c r="AG2327" s="9"/>
      <c r="AH2327" s="9"/>
    </row>
    <row r="2328" ht="15.75" customHeight="1">
      <c r="A2328" s="177">
        <v>42335.0</v>
      </c>
      <c r="B2328" s="178">
        <v>3.28</v>
      </c>
      <c r="C2328" s="178">
        <v>3.53</v>
      </c>
      <c r="D2328" s="178">
        <v>3.68</v>
      </c>
      <c r="E2328" s="178">
        <v>4.15</v>
      </c>
      <c r="F2328" s="178">
        <v>4.55</v>
      </c>
      <c r="G2328" s="178">
        <v>4.75</v>
      </c>
      <c r="H2328" s="178">
        <v>4.95</v>
      </c>
      <c r="I2328" s="178">
        <v>5.08</v>
      </c>
      <c r="J2328" s="178">
        <v>5.15</v>
      </c>
      <c r="K2328" s="179">
        <f>MAX(0,((T2328*(365/365))-VLOOKUP(A2328,VBMA!$A:$D,4,0))  /  (T2328* (365/365)   ))</f>
        <v>0.06871401152</v>
      </c>
      <c r="L2328" s="180">
        <f t="shared" ref="L2328:S2328" si="2331">(B2328*(1-$K2328) * (365/365))/100</f>
        <v>0.03054618042</v>
      </c>
      <c r="M2328" s="180">
        <f t="shared" si="2331"/>
        <v>0.03287439539</v>
      </c>
      <c r="N2328" s="180">
        <f t="shared" si="2331"/>
        <v>0.03427132438</v>
      </c>
      <c r="O2328" s="180">
        <f t="shared" si="2331"/>
        <v>0.03864836852</v>
      </c>
      <c r="P2328" s="180">
        <f t="shared" si="2331"/>
        <v>0.04237351248</v>
      </c>
      <c r="Q2328" s="180">
        <f t="shared" si="2331"/>
        <v>0.04423608445</v>
      </c>
      <c r="R2328" s="180">
        <f t="shared" si="2331"/>
        <v>0.04609865643</v>
      </c>
      <c r="S2328" s="180">
        <f t="shared" si="2331"/>
        <v>0.04730932821</v>
      </c>
      <c r="T2328" s="181">
        <f t="shared" si="3"/>
        <v>5.21</v>
      </c>
      <c r="U2328" s="182">
        <f t="shared" si="4"/>
        <v>42517</v>
      </c>
      <c r="V2328" s="182">
        <f t="shared" si="5"/>
        <v>42609</v>
      </c>
      <c r="W2328" s="182">
        <f t="shared" si="6"/>
        <v>42701</v>
      </c>
      <c r="X2328" s="181">
        <f t="shared" si="7"/>
        <v>182</v>
      </c>
      <c r="Y2328" s="181">
        <f t="shared" si="8"/>
        <v>274</v>
      </c>
      <c r="Z2328" s="181">
        <f t="shared" si="9"/>
        <v>366</v>
      </c>
      <c r="AA2328" s="155"/>
      <c r="AB2328" s="9"/>
      <c r="AC2328" s="9"/>
      <c r="AD2328" s="9"/>
      <c r="AE2328" s="9"/>
      <c r="AF2328" s="9"/>
      <c r="AG2328" s="9"/>
      <c r="AH2328" s="9"/>
    </row>
    <row r="2329" ht="15.75" customHeight="1">
      <c r="A2329" s="177">
        <v>42334.0</v>
      </c>
      <c r="B2329" s="178">
        <v>3.24</v>
      </c>
      <c r="C2329" s="178">
        <v>3.44</v>
      </c>
      <c r="D2329" s="178">
        <v>3.6</v>
      </c>
      <c r="E2329" s="178">
        <v>4.0</v>
      </c>
      <c r="F2329" s="178">
        <v>4.5</v>
      </c>
      <c r="G2329" s="178">
        <v>4.73</v>
      </c>
      <c r="H2329" s="178">
        <v>4.95</v>
      </c>
      <c r="I2329" s="178">
        <v>5.13</v>
      </c>
      <c r="J2329" s="178">
        <v>5.23</v>
      </c>
      <c r="K2329" s="179">
        <f>MAX(0,((T2329*(365/365))-VLOOKUP(A2329,VBMA!$A:$D,4,0))  /  (T2329* (365/365)   ))</f>
        <v>0.08757062147</v>
      </c>
      <c r="L2329" s="180">
        <f t="shared" ref="L2329:S2329" si="2332">(B2329*(1-$K2329) * (365/365))/100</f>
        <v>0.02956271186</v>
      </c>
      <c r="M2329" s="180">
        <f t="shared" si="2332"/>
        <v>0.03138757062</v>
      </c>
      <c r="N2329" s="180">
        <f t="shared" si="2332"/>
        <v>0.03284745763</v>
      </c>
      <c r="O2329" s="180">
        <f t="shared" si="2332"/>
        <v>0.03649717514</v>
      </c>
      <c r="P2329" s="180">
        <f t="shared" si="2332"/>
        <v>0.04105932203</v>
      </c>
      <c r="Q2329" s="180">
        <f t="shared" si="2332"/>
        <v>0.0431579096</v>
      </c>
      <c r="R2329" s="180">
        <f t="shared" si="2332"/>
        <v>0.04516525424</v>
      </c>
      <c r="S2329" s="180">
        <f t="shared" si="2332"/>
        <v>0.04680762712</v>
      </c>
      <c r="T2329" s="181">
        <f t="shared" si="3"/>
        <v>5.31</v>
      </c>
      <c r="U2329" s="182">
        <f t="shared" si="4"/>
        <v>42516</v>
      </c>
      <c r="V2329" s="182">
        <f t="shared" si="5"/>
        <v>42608</v>
      </c>
      <c r="W2329" s="182">
        <f t="shared" si="6"/>
        <v>42700</v>
      </c>
      <c r="X2329" s="181">
        <f t="shared" si="7"/>
        <v>182</v>
      </c>
      <c r="Y2329" s="181">
        <f t="shared" si="8"/>
        <v>274</v>
      </c>
      <c r="Z2329" s="181">
        <f t="shared" si="9"/>
        <v>366</v>
      </c>
      <c r="AA2329" s="155"/>
      <c r="AB2329" s="9"/>
      <c r="AC2329" s="9"/>
      <c r="AD2329" s="9"/>
      <c r="AE2329" s="9"/>
      <c r="AF2329" s="9"/>
      <c r="AG2329" s="9"/>
      <c r="AH2329" s="9"/>
    </row>
    <row r="2330" ht="15.75" customHeight="1">
      <c r="A2330" s="177">
        <v>42333.0</v>
      </c>
      <c r="B2330" s="178">
        <v>2.87</v>
      </c>
      <c r="C2330" s="178">
        <v>3.12</v>
      </c>
      <c r="D2330" s="178">
        <v>3.25</v>
      </c>
      <c r="E2330" s="178">
        <v>3.63</v>
      </c>
      <c r="F2330" s="178">
        <v>4.27</v>
      </c>
      <c r="G2330" s="178">
        <v>4.57</v>
      </c>
      <c r="H2330" s="178">
        <v>4.87</v>
      </c>
      <c r="I2330" s="178">
        <v>5.06</v>
      </c>
      <c r="J2330" s="178">
        <v>5.16</v>
      </c>
      <c r="K2330" s="179">
        <f>MAX(0,((T2330*(365/365))-VLOOKUP(A2330,VBMA!$A:$D,4,0))  /  (T2330* (365/365)   ))</f>
        <v>0.07771428571</v>
      </c>
      <c r="L2330" s="180">
        <f t="shared" ref="L2330:S2330" si="2333">(B2330*(1-$K2330) * (365/365))/100</f>
        <v>0.0264696</v>
      </c>
      <c r="M2330" s="180">
        <f t="shared" si="2333"/>
        <v>0.02877531429</v>
      </c>
      <c r="N2330" s="180">
        <f t="shared" si="2333"/>
        <v>0.02997428571</v>
      </c>
      <c r="O2330" s="180">
        <f t="shared" si="2333"/>
        <v>0.03347897143</v>
      </c>
      <c r="P2330" s="180">
        <f t="shared" si="2333"/>
        <v>0.0393816</v>
      </c>
      <c r="Q2330" s="180">
        <f t="shared" si="2333"/>
        <v>0.04214845714</v>
      </c>
      <c r="R2330" s="180">
        <f t="shared" si="2333"/>
        <v>0.04491531429</v>
      </c>
      <c r="S2330" s="180">
        <f t="shared" si="2333"/>
        <v>0.04666765714</v>
      </c>
      <c r="T2330" s="181">
        <f t="shared" si="3"/>
        <v>5.25</v>
      </c>
      <c r="U2330" s="182">
        <f t="shared" si="4"/>
        <v>42515</v>
      </c>
      <c r="V2330" s="182">
        <f t="shared" si="5"/>
        <v>42607</v>
      </c>
      <c r="W2330" s="182">
        <f t="shared" si="6"/>
        <v>42699</v>
      </c>
      <c r="X2330" s="181">
        <f t="shared" si="7"/>
        <v>182</v>
      </c>
      <c r="Y2330" s="181">
        <f t="shared" si="8"/>
        <v>274</v>
      </c>
      <c r="Z2330" s="181">
        <f t="shared" si="9"/>
        <v>366</v>
      </c>
      <c r="AA2330" s="155"/>
      <c r="AB2330" s="9"/>
      <c r="AC2330" s="9"/>
      <c r="AD2330" s="9"/>
      <c r="AE2330" s="9"/>
      <c r="AF2330" s="9"/>
      <c r="AG2330" s="9"/>
      <c r="AH2330" s="9"/>
    </row>
    <row r="2331" ht="15.75" customHeight="1">
      <c r="A2331" s="177">
        <v>42332.0</v>
      </c>
      <c r="B2331" s="178">
        <v>2.48</v>
      </c>
      <c r="C2331" s="178">
        <v>2.75</v>
      </c>
      <c r="D2331" s="178">
        <v>3.03</v>
      </c>
      <c r="E2331" s="178">
        <v>3.5</v>
      </c>
      <c r="F2331" s="178">
        <v>4.2</v>
      </c>
      <c r="G2331" s="178">
        <v>4.53</v>
      </c>
      <c r="H2331" s="178">
        <v>4.8</v>
      </c>
      <c r="I2331" s="178">
        <v>5.02</v>
      </c>
      <c r="J2331" s="178">
        <v>5.12</v>
      </c>
      <c r="K2331" s="179">
        <f>MAX(0,((T2331*(365/365))-VLOOKUP(A2331,VBMA!$A:$D,4,0))  /  (T2331* (365/365)   ))</f>
        <v>0.07824427481</v>
      </c>
      <c r="L2331" s="180">
        <f t="shared" ref="L2331:S2331" si="2334">(B2331*(1-$K2331) * (365/365))/100</f>
        <v>0.02285954198</v>
      </c>
      <c r="M2331" s="180">
        <f t="shared" si="2334"/>
        <v>0.02534828244</v>
      </c>
      <c r="N2331" s="180">
        <f t="shared" si="2334"/>
        <v>0.02792919847</v>
      </c>
      <c r="O2331" s="180">
        <f t="shared" si="2334"/>
        <v>0.03226145038</v>
      </c>
      <c r="P2331" s="180">
        <f t="shared" si="2334"/>
        <v>0.03871374046</v>
      </c>
      <c r="Q2331" s="180">
        <f t="shared" si="2334"/>
        <v>0.04175553435</v>
      </c>
      <c r="R2331" s="180">
        <f t="shared" si="2334"/>
        <v>0.04424427481</v>
      </c>
      <c r="S2331" s="180">
        <f t="shared" si="2334"/>
        <v>0.0462721374</v>
      </c>
      <c r="T2331" s="181">
        <f t="shared" si="3"/>
        <v>5.24</v>
      </c>
      <c r="U2331" s="182">
        <f t="shared" si="4"/>
        <v>42514</v>
      </c>
      <c r="V2331" s="182">
        <f t="shared" si="5"/>
        <v>42606</v>
      </c>
      <c r="W2331" s="182">
        <f t="shared" si="6"/>
        <v>42698</v>
      </c>
      <c r="X2331" s="181">
        <f t="shared" si="7"/>
        <v>182</v>
      </c>
      <c r="Y2331" s="181">
        <f t="shared" si="8"/>
        <v>274</v>
      </c>
      <c r="Z2331" s="181">
        <f t="shared" si="9"/>
        <v>366</v>
      </c>
      <c r="AA2331" s="155"/>
      <c r="AB2331" s="9"/>
      <c r="AC2331" s="9"/>
      <c r="AD2331" s="9"/>
      <c r="AE2331" s="9"/>
      <c r="AF2331" s="9"/>
      <c r="AG2331" s="9"/>
      <c r="AH2331" s="9"/>
    </row>
    <row r="2332" ht="15.75" customHeight="1">
      <c r="A2332" s="177">
        <v>42331.0</v>
      </c>
      <c r="B2332" s="178">
        <v>2.34</v>
      </c>
      <c r="C2332" s="178">
        <v>2.6</v>
      </c>
      <c r="D2332" s="178">
        <v>2.9</v>
      </c>
      <c r="E2332" s="178">
        <v>3.44</v>
      </c>
      <c r="F2332" s="178">
        <v>4.22</v>
      </c>
      <c r="G2332" s="178">
        <v>4.58</v>
      </c>
      <c r="H2332" s="178">
        <v>4.83</v>
      </c>
      <c r="I2332" s="178">
        <v>5.0</v>
      </c>
      <c r="J2332" s="178">
        <v>5.1</v>
      </c>
      <c r="K2332" s="179">
        <f>MAX(0,((T2332*(365/365))-VLOOKUP(A2332,VBMA!$A:$D,4,0))  /  (T2332* (365/365)   ))</f>
        <v>0.06441005803</v>
      </c>
      <c r="L2332" s="180">
        <f t="shared" ref="L2332:S2332" si="2335">(B2332*(1-$K2332) * (365/365))/100</f>
        <v>0.02189280464</v>
      </c>
      <c r="M2332" s="180">
        <f t="shared" si="2335"/>
        <v>0.02432533849</v>
      </c>
      <c r="N2332" s="180">
        <f t="shared" si="2335"/>
        <v>0.02713210832</v>
      </c>
      <c r="O2332" s="180">
        <f t="shared" si="2335"/>
        <v>0.032184294</v>
      </c>
      <c r="P2332" s="180">
        <f t="shared" si="2335"/>
        <v>0.03948189555</v>
      </c>
      <c r="Q2332" s="180">
        <f t="shared" si="2335"/>
        <v>0.04285001934</v>
      </c>
      <c r="R2332" s="180">
        <f t="shared" si="2335"/>
        <v>0.0451889942</v>
      </c>
      <c r="S2332" s="180">
        <f t="shared" si="2335"/>
        <v>0.0467794971</v>
      </c>
      <c r="T2332" s="181">
        <f t="shared" si="3"/>
        <v>5.17</v>
      </c>
      <c r="U2332" s="182">
        <f t="shared" si="4"/>
        <v>42513</v>
      </c>
      <c r="V2332" s="182">
        <f t="shared" si="5"/>
        <v>42605</v>
      </c>
      <c r="W2332" s="182">
        <f t="shared" si="6"/>
        <v>42697</v>
      </c>
      <c r="X2332" s="181">
        <f t="shared" si="7"/>
        <v>182</v>
      </c>
      <c r="Y2332" s="181">
        <f t="shared" si="8"/>
        <v>274</v>
      </c>
      <c r="Z2332" s="181">
        <f t="shared" si="9"/>
        <v>366</v>
      </c>
      <c r="AA2332" s="155"/>
      <c r="AB2332" s="9"/>
      <c r="AC2332" s="9"/>
      <c r="AD2332" s="9"/>
      <c r="AE2332" s="9"/>
      <c r="AF2332" s="9"/>
      <c r="AG2332" s="9"/>
      <c r="AH2332" s="9"/>
    </row>
    <row r="2333" ht="15.75" customHeight="1">
      <c r="A2333" s="177">
        <v>42328.0</v>
      </c>
      <c r="B2333" s="178">
        <v>2.4</v>
      </c>
      <c r="C2333" s="178">
        <v>2.65</v>
      </c>
      <c r="D2333" s="178">
        <v>2.88</v>
      </c>
      <c r="E2333" s="178">
        <v>3.48</v>
      </c>
      <c r="F2333" s="178">
        <v>4.2</v>
      </c>
      <c r="G2333" s="178">
        <v>4.58</v>
      </c>
      <c r="H2333" s="178">
        <v>4.88</v>
      </c>
      <c r="I2333" s="178">
        <v>5.04</v>
      </c>
      <c r="J2333" s="178">
        <v>5.16</v>
      </c>
      <c r="K2333" s="179">
        <f>MAX(0,((T2333*(365/365))-VLOOKUP(A2333,VBMA!$A:$D,4,0))  /  (T2333* (365/365)   ))</f>
        <v>0.07019230769</v>
      </c>
      <c r="L2333" s="180">
        <f t="shared" ref="L2333:S2333" si="2336">(B2333*(1-$K2333) * (365/365))/100</f>
        <v>0.02231538462</v>
      </c>
      <c r="M2333" s="180">
        <f t="shared" si="2336"/>
        <v>0.02463990385</v>
      </c>
      <c r="N2333" s="180">
        <f t="shared" si="2336"/>
        <v>0.02677846154</v>
      </c>
      <c r="O2333" s="180">
        <f t="shared" si="2336"/>
        <v>0.03235730769</v>
      </c>
      <c r="P2333" s="180">
        <f t="shared" si="2336"/>
        <v>0.03905192308</v>
      </c>
      <c r="Q2333" s="180">
        <f t="shared" si="2336"/>
        <v>0.04258519231</v>
      </c>
      <c r="R2333" s="180">
        <f t="shared" si="2336"/>
        <v>0.04537461538</v>
      </c>
      <c r="S2333" s="180">
        <f t="shared" si="2336"/>
        <v>0.04686230769</v>
      </c>
      <c r="T2333" s="181">
        <f t="shared" si="3"/>
        <v>5.2</v>
      </c>
      <c r="U2333" s="182">
        <f t="shared" si="4"/>
        <v>42510</v>
      </c>
      <c r="V2333" s="182">
        <f t="shared" si="5"/>
        <v>42602</v>
      </c>
      <c r="W2333" s="182">
        <f t="shared" si="6"/>
        <v>42694</v>
      </c>
      <c r="X2333" s="181">
        <f t="shared" si="7"/>
        <v>182</v>
      </c>
      <c r="Y2333" s="181">
        <f t="shared" si="8"/>
        <v>274</v>
      </c>
      <c r="Z2333" s="181">
        <f t="shared" si="9"/>
        <v>366</v>
      </c>
      <c r="AA2333" s="155"/>
      <c r="AB2333" s="9"/>
      <c r="AC2333" s="9"/>
      <c r="AD2333" s="9"/>
      <c r="AE2333" s="9"/>
      <c r="AF2333" s="9"/>
      <c r="AG2333" s="9"/>
      <c r="AH2333" s="9"/>
    </row>
    <row r="2334" ht="15.75" customHeight="1">
      <c r="A2334" s="177">
        <v>42327.0</v>
      </c>
      <c r="B2334" s="178">
        <v>2.4</v>
      </c>
      <c r="C2334" s="178">
        <v>2.66</v>
      </c>
      <c r="D2334" s="178">
        <v>2.88</v>
      </c>
      <c r="E2334" s="178">
        <v>3.46</v>
      </c>
      <c r="F2334" s="178">
        <v>4.28</v>
      </c>
      <c r="G2334" s="178">
        <v>4.56</v>
      </c>
      <c r="H2334" s="178">
        <v>4.88</v>
      </c>
      <c r="I2334" s="178">
        <v>5.04</v>
      </c>
      <c r="J2334" s="178">
        <v>5.22</v>
      </c>
      <c r="K2334" s="179">
        <f>MAX(0,((T2334*(365/365))-VLOOKUP(A2334,VBMA!$A:$D,4,0))  /  (T2334* (365/365)   ))</f>
        <v>0.06596153846</v>
      </c>
      <c r="L2334" s="180">
        <f t="shared" ref="L2334:S2334" si="2337">(B2334*(1-$K2334) * (365/365))/100</f>
        <v>0.02241692308</v>
      </c>
      <c r="M2334" s="180">
        <f t="shared" si="2337"/>
        <v>0.02484542308</v>
      </c>
      <c r="N2334" s="180">
        <f t="shared" si="2337"/>
        <v>0.02690030769</v>
      </c>
      <c r="O2334" s="180">
        <f t="shared" si="2337"/>
        <v>0.03231773077</v>
      </c>
      <c r="P2334" s="180">
        <f t="shared" si="2337"/>
        <v>0.03997684615</v>
      </c>
      <c r="Q2334" s="180">
        <f t="shared" si="2337"/>
        <v>0.04259215385</v>
      </c>
      <c r="R2334" s="180">
        <f t="shared" si="2337"/>
        <v>0.04558107692</v>
      </c>
      <c r="S2334" s="180">
        <f t="shared" si="2337"/>
        <v>0.04707553846</v>
      </c>
      <c r="T2334" s="181">
        <f t="shared" si="3"/>
        <v>5.2</v>
      </c>
      <c r="U2334" s="182">
        <f t="shared" si="4"/>
        <v>42509</v>
      </c>
      <c r="V2334" s="182">
        <f t="shared" si="5"/>
        <v>42601</v>
      </c>
      <c r="W2334" s="182">
        <f t="shared" si="6"/>
        <v>42693</v>
      </c>
      <c r="X2334" s="181">
        <f t="shared" si="7"/>
        <v>182</v>
      </c>
      <c r="Y2334" s="181">
        <f t="shared" si="8"/>
        <v>274</v>
      </c>
      <c r="Z2334" s="181">
        <f t="shared" si="9"/>
        <v>366</v>
      </c>
      <c r="AA2334" s="155"/>
      <c r="AB2334" s="9"/>
      <c r="AC2334" s="9"/>
      <c r="AD2334" s="9"/>
      <c r="AE2334" s="9"/>
      <c r="AF2334" s="9"/>
      <c r="AG2334" s="9"/>
      <c r="AH2334" s="9"/>
    </row>
    <row r="2335" ht="15.75" customHeight="1">
      <c r="A2335" s="177">
        <v>42326.0</v>
      </c>
      <c r="B2335" s="178">
        <v>2.48</v>
      </c>
      <c r="C2335" s="178">
        <v>2.72</v>
      </c>
      <c r="D2335" s="178">
        <v>2.9</v>
      </c>
      <c r="E2335" s="178">
        <v>3.48</v>
      </c>
      <c r="F2335" s="178">
        <v>4.22</v>
      </c>
      <c r="G2335" s="178">
        <v>4.56</v>
      </c>
      <c r="H2335" s="178">
        <v>4.9</v>
      </c>
      <c r="I2335" s="178">
        <v>5.05</v>
      </c>
      <c r="J2335" s="178">
        <v>5.2</v>
      </c>
      <c r="K2335" s="179">
        <f>MAX(0,((T2335*(365/365))-VLOOKUP(A2335,VBMA!$A:$D,4,0))  /  (T2335* (365/365)   ))</f>
        <v>0.06596153846</v>
      </c>
      <c r="L2335" s="180">
        <f t="shared" ref="L2335:S2335" si="2338">(B2335*(1-$K2335) * (365/365))/100</f>
        <v>0.02316415385</v>
      </c>
      <c r="M2335" s="180">
        <f t="shared" si="2338"/>
        <v>0.02540584615</v>
      </c>
      <c r="N2335" s="180">
        <f t="shared" si="2338"/>
        <v>0.02708711538</v>
      </c>
      <c r="O2335" s="180">
        <f t="shared" si="2338"/>
        <v>0.03250453846</v>
      </c>
      <c r="P2335" s="180">
        <f t="shared" si="2338"/>
        <v>0.03941642308</v>
      </c>
      <c r="Q2335" s="180">
        <f t="shared" si="2338"/>
        <v>0.04259215385</v>
      </c>
      <c r="R2335" s="180">
        <f t="shared" si="2338"/>
        <v>0.04576788462</v>
      </c>
      <c r="S2335" s="180">
        <f t="shared" si="2338"/>
        <v>0.04716894231</v>
      </c>
      <c r="T2335" s="181">
        <f t="shared" si="3"/>
        <v>5.2</v>
      </c>
      <c r="U2335" s="182">
        <f t="shared" si="4"/>
        <v>42508</v>
      </c>
      <c r="V2335" s="182">
        <f t="shared" si="5"/>
        <v>42600</v>
      </c>
      <c r="W2335" s="182">
        <f t="shared" si="6"/>
        <v>42692</v>
      </c>
      <c r="X2335" s="181">
        <f t="shared" si="7"/>
        <v>182</v>
      </c>
      <c r="Y2335" s="181">
        <f t="shared" si="8"/>
        <v>274</v>
      </c>
      <c r="Z2335" s="181">
        <f t="shared" si="9"/>
        <v>366</v>
      </c>
      <c r="AA2335" s="155"/>
      <c r="AB2335" s="9"/>
      <c r="AC2335" s="9"/>
      <c r="AD2335" s="9"/>
      <c r="AE2335" s="9"/>
      <c r="AF2335" s="9"/>
      <c r="AG2335" s="9"/>
      <c r="AH2335" s="9"/>
    </row>
    <row r="2336" ht="15.75" customHeight="1">
      <c r="A2336" s="177">
        <v>42325.0</v>
      </c>
      <c r="B2336" s="178">
        <v>2.56</v>
      </c>
      <c r="C2336" s="178">
        <v>2.8</v>
      </c>
      <c r="D2336" s="178">
        <v>3.0</v>
      </c>
      <c r="E2336" s="178">
        <v>3.54</v>
      </c>
      <c r="F2336" s="178">
        <v>4.24</v>
      </c>
      <c r="G2336" s="178">
        <v>4.56</v>
      </c>
      <c r="H2336" s="178">
        <v>4.92</v>
      </c>
      <c r="I2336" s="178">
        <v>5.08</v>
      </c>
      <c r="J2336" s="178">
        <v>5.22</v>
      </c>
      <c r="K2336" s="179">
        <f>MAX(0,((T2336*(365/365))-VLOOKUP(A2336,VBMA!$A:$D,4,0))  /  (T2336* (365/365)   ))</f>
        <v>0.07309160305</v>
      </c>
      <c r="L2336" s="180">
        <f t="shared" ref="L2336:S2336" si="2339">(B2336*(1-$K2336) * (365/365))/100</f>
        <v>0.02372885496</v>
      </c>
      <c r="M2336" s="180">
        <f t="shared" si="2339"/>
        <v>0.02595343511</v>
      </c>
      <c r="N2336" s="180">
        <f t="shared" si="2339"/>
        <v>0.02780725191</v>
      </c>
      <c r="O2336" s="180">
        <f t="shared" si="2339"/>
        <v>0.03281255725</v>
      </c>
      <c r="P2336" s="180">
        <f t="shared" si="2339"/>
        <v>0.03930091603</v>
      </c>
      <c r="Q2336" s="180">
        <f t="shared" si="2339"/>
        <v>0.0422670229</v>
      </c>
      <c r="R2336" s="180">
        <f t="shared" si="2339"/>
        <v>0.04560389313</v>
      </c>
      <c r="S2336" s="180">
        <f t="shared" si="2339"/>
        <v>0.04708694656</v>
      </c>
      <c r="T2336" s="181">
        <f t="shared" si="3"/>
        <v>5.24</v>
      </c>
      <c r="U2336" s="182">
        <f t="shared" si="4"/>
        <v>42507</v>
      </c>
      <c r="V2336" s="182">
        <f t="shared" si="5"/>
        <v>42599</v>
      </c>
      <c r="W2336" s="182">
        <f t="shared" si="6"/>
        <v>42691</v>
      </c>
      <c r="X2336" s="181">
        <f t="shared" si="7"/>
        <v>182</v>
      </c>
      <c r="Y2336" s="181">
        <f t="shared" si="8"/>
        <v>274</v>
      </c>
      <c r="Z2336" s="181">
        <f t="shared" si="9"/>
        <v>366</v>
      </c>
      <c r="AA2336" s="155"/>
      <c r="AB2336" s="9"/>
      <c r="AC2336" s="9"/>
      <c r="AD2336" s="9"/>
      <c r="AE2336" s="9"/>
      <c r="AF2336" s="9"/>
      <c r="AG2336" s="9"/>
      <c r="AH2336" s="9"/>
    </row>
    <row r="2337" ht="15.75" customHeight="1">
      <c r="A2337" s="177">
        <v>42324.0</v>
      </c>
      <c r="B2337" s="178">
        <v>2.4</v>
      </c>
      <c r="C2337" s="178">
        <v>2.63</v>
      </c>
      <c r="D2337" s="178">
        <v>2.88</v>
      </c>
      <c r="E2337" s="178">
        <v>3.48</v>
      </c>
      <c r="F2337" s="178">
        <v>4.23</v>
      </c>
      <c r="G2337" s="178">
        <v>4.58</v>
      </c>
      <c r="H2337" s="178">
        <v>4.92</v>
      </c>
      <c r="I2337" s="178">
        <v>5.06</v>
      </c>
      <c r="J2337" s="178">
        <v>5.16</v>
      </c>
      <c r="K2337" s="179">
        <f>MAX(0,((T2337*(365/365))-VLOOKUP(A2337,VBMA!$A:$D,4,0))  /  (T2337* (365/365)   ))</f>
        <v>0.06538461538</v>
      </c>
      <c r="L2337" s="180">
        <f t="shared" ref="L2337:S2337" si="2340">(B2337*(1-$K2337) * (365/365))/100</f>
        <v>0.02243076923</v>
      </c>
      <c r="M2337" s="180">
        <f t="shared" si="2340"/>
        <v>0.02458038462</v>
      </c>
      <c r="N2337" s="180">
        <f t="shared" si="2340"/>
        <v>0.02691692308</v>
      </c>
      <c r="O2337" s="180">
        <f t="shared" si="2340"/>
        <v>0.03252461538</v>
      </c>
      <c r="P2337" s="180">
        <f t="shared" si="2340"/>
        <v>0.03953423077</v>
      </c>
      <c r="Q2337" s="180">
        <f t="shared" si="2340"/>
        <v>0.04280538462</v>
      </c>
      <c r="R2337" s="180">
        <f t="shared" si="2340"/>
        <v>0.04598307692</v>
      </c>
      <c r="S2337" s="180">
        <f t="shared" si="2340"/>
        <v>0.04729153846</v>
      </c>
      <c r="T2337" s="181">
        <f t="shared" si="3"/>
        <v>5.2</v>
      </c>
      <c r="U2337" s="182">
        <f t="shared" si="4"/>
        <v>42506</v>
      </c>
      <c r="V2337" s="182">
        <f t="shared" si="5"/>
        <v>42598</v>
      </c>
      <c r="W2337" s="182">
        <f t="shared" si="6"/>
        <v>42690</v>
      </c>
      <c r="X2337" s="181">
        <f t="shared" si="7"/>
        <v>182</v>
      </c>
      <c r="Y2337" s="181">
        <f t="shared" si="8"/>
        <v>274</v>
      </c>
      <c r="Z2337" s="181">
        <f t="shared" si="9"/>
        <v>366</v>
      </c>
      <c r="AA2337" s="155"/>
      <c r="AB2337" s="9"/>
      <c r="AC2337" s="9"/>
      <c r="AD2337" s="9"/>
      <c r="AE2337" s="9"/>
      <c r="AF2337" s="9"/>
      <c r="AG2337" s="9"/>
      <c r="AH2337" s="9"/>
    </row>
    <row r="2338" ht="15.75" customHeight="1">
      <c r="A2338" s="177">
        <v>42321.0</v>
      </c>
      <c r="B2338" s="178">
        <v>2.14</v>
      </c>
      <c r="C2338" s="178">
        <v>2.4</v>
      </c>
      <c r="D2338" s="178">
        <v>2.74</v>
      </c>
      <c r="E2338" s="178">
        <v>3.42</v>
      </c>
      <c r="F2338" s="178">
        <v>4.2</v>
      </c>
      <c r="G2338" s="178">
        <v>4.56</v>
      </c>
      <c r="H2338" s="178">
        <v>4.9</v>
      </c>
      <c r="I2338" s="178">
        <v>5.1</v>
      </c>
      <c r="J2338" s="178">
        <v>5.22</v>
      </c>
      <c r="K2338" s="179">
        <f>MAX(0,((T2338*(365/365))-VLOOKUP(A2338,VBMA!$A:$D,4,0))  /  (T2338* (365/365)   ))</f>
        <v>0.08622641509</v>
      </c>
      <c r="L2338" s="180">
        <f t="shared" ref="L2338:S2338" si="2341">(B2338*(1-$K2338) * (365/365))/100</f>
        <v>0.01955475472</v>
      </c>
      <c r="M2338" s="180">
        <f t="shared" si="2341"/>
        <v>0.02193056604</v>
      </c>
      <c r="N2338" s="180">
        <f t="shared" si="2341"/>
        <v>0.02503739623</v>
      </c>
      <c r="O2338" s="180">
        <f t="shared" si="2341"/>
        <v>0.0312510566</v>
      </c>
      <c r="P2338" s="180">
        <f t="shared" si="2341"/>
        <v>0.03837849057</v>
      </c>
      <c r="Q2338" s="180">
        <f t="shared" si="2341"/>
        <v>0.04166807547</v>
      </c>
      <c r="R2338" s="180">
        <f t="shared" si="2341"/>
        <v>0.04477490566</v>
      </c>
      <c r="S2338" s="180">
        <f t="shared" si="2341"/>
        <v>0.04660245283</v>
      </c>
      <c r="T2338" s="181">
        <f t="shared" si="3"/>
        <v>5.3</v>
      </c>
      <c r="U2338" s="182">
        <f t="shared" si="4"/>
        <v>42503</v>
      </c>
      <c r="V2338" s="182">
        <f t="shared" si="5"/>
        <v>42595</v>
      </c>
      <c r="W2338" s="182">
        <f t="shared" si="6"/>
        <v>42687</v>
      </c>
      <c r="X2338" s="181">
        <f t="shared" si="7"/>
        <v>182</v>
      </c>
      <c r="Y2338" s="181">
        <f t="shared" si="8"/>
        <v>274</v>
      </c>
      <c r="Z2338" s="181">
        <f t="shared" si="9"/>
        <v>366</v>
      </c>
      <c r="AA2338" s="155"/>
      <c r="AB2338" s="9"/>
      <c r="AC2338" s="9"/>
      <c r="AD2338" s="9"/>
      <c r="AE2338" s="9"/>
      <c r="AF2338" s="9"/>
      <c r="AG2338" s="9"/>
      <c r="AH2338" s="9"/>
    </row>
    <row r="2339" ht="15.75" customHeight="1">
      <c r="A2339" s="177">
        <v>42320.0</v>
      </c>
      <c r="B2339" s="178">
        <v>2.15</v>
      </c>
      <c r="C2339" s="178">
        <v>2.33</v>
      </c>
      <c r="D2339" s="178">
        <v>2.83</v>
      </c>
      <c r="E2339" s="178">
        <v>3.45</v>
      </c>
      <c r="F2339" s="178">
        <v>4.25</v>
      </c>
      <c r="G2339" s="178">
        <v>4.55</v>
      </c>
      <c r="H2339" s="178">
        <v>4.9</v>
      </c>
      <c r="I2339" s="178">
        <v>5.1</v>
      </c>
      <c r="J2339" s="178">
        <v>5.22</v>
      </c>
      <c r="K2339" s="179">
        <f>MAX(0,((T2339*(365/365))-VLOOKUP(A2339,VBMA!$A:$D,4,0))  /  (T2339* (365/365)   ))</f>
        <v>0.08320754717</v>
      </c>
      <c r="L2339" s="180">
        <f t="shared" ref="L2339:S2339" si="2342">(B2339*(1-$K2339) * (365/365))/100</f>
        <v>0.01971103774</v>
      </c>
      <c r="M2339" s="180">
        <f t="shared" si="2342"/>
        <v>0.02136126415</v>
      </c>
      <c r="N2339" s="180">
        <f t="shared" si="2342"/>
        <v>0.02594522642</v>
      </c>
      <c r="O2339" s="180">
        <f t="shared" si="2342"/>
        <v>0.03162933962</v>
      </c>
      <c r="P2339" s="180">
        <f t="shared" si="2342"/>
        <v>0.03896367925</v>
      </c>
      <c r="Q2339" s="180">
        <f t="shared" si="2342"/>
        <v>0.0417140566</v>
      </c>
      <c r="R2339" s="180">
        <f t="shared" si="2342"/>
        <v>0.04492283019</v>
      </c>
      <c r="S2339" s="180">
        <f t="shared" si="2342"/>
        <v>0.04675641509</v>
      </c>
      <c r="T2339" s="181">
        <f t="shared" si="3"/>
        <v>5.3</v>
      </c>
      <c r="U2339" s="182">
        <f t="shared" si="4"/>
        <v>42502</v>
      </c>
      <c r="V2339" s="182">
        <f t="shared" si="5"/>
        <v>42594</v>
      </c>
      <c r="W2339" s="182">
        <f t="shared" si="6"/>
        <v>42686</v>
      </c>
      <c r="X2339" s="181">
        <f t="shared" si="7"/>
        <v>182</v>
      </c>
      <c r="Y2339" s="181">
        <f t="shared" si="8"/>
        <v>274</v>
      </c>
      <c r="Z2339" s="181">
        <f t="shared" si="9"/>
        <v>366</v>
      </c>
      <c r="AA2339" s="155"/>
      <c r="AB2339" s="9"/>
      <c r="AC2339" s="9"/>
      <c r="AD2339" s="9"/>
      <c r="AE2339" s="9"/>
      <c r="AF2339" s="9"/>
      <c r="AG2339" s="9"/>
      <c r="AH2339" s="9"/>
    </row>
    <row r="2340" ht="15.75" customHeight="1">
      <c r="A2340" s="177">
        <v>42319.0</v>
      </c>
      <c r="B2340" s="178">
        <v>2.35</v>
      </c>
      <c r="C2340" s="178">
        <v>2.53</v>
      </c>
      <c r="D2340" s="178">
        <v>2.95</v>
      </c>
      <c r="E2340" s="178">
        <v>3.65</v>
      </c>
      <c r="F2340" s="178">
        <v>4.3</v>
      </c>
      <c r="G2340" s="178">
        <v>4.55</v>
      </c>
      <c r="H2340" s="178">
        <v>4.88</v>
      </c>
      <c r="I2340" s="178">
        <v>5.08</v>
      </c>
      <c r="J2340" s="178">
        <v>5.23</v>
      </c>
      <c r="K2340" s="179">
        <f>MAX(0,((T2340*(365/365))-VLOOKUP(A2340,VBMA!$A:$D,4,0))  /  (T2340* (365/365)   ))</f>
        <v>0.07481060606</v>
      </c>
      <c r="L2340" s="180">
        <f t="shared" ref="L2340:S2340" si="2343">(B2340*(1-$K2340) * (365/365))/100</f>
        <v>0.02174195076</v>
      </c>
      <c r="M2340" s="180">
        <f t="shared" si="2343"/>
        <v>0.02340729167</v>
      </c>
      <c r="N2340" s="180">
        <f t="shared" si="2343"/>
        <v>0.02729308712</v>
      </c>
      <c r="O2340" s="180">
        <f t="shared" si="2343"/>
        <v>0.03376941288</v>
      </c>
      <c r="P2340" s="180">
        <f t="shared" si="2343"/>
        <v>0.03978314394</v>
      </c>
      <c r="Q2340" s="180">
        <f t="shared" si="2343"/>
        <v>0.04209611742</v>
      </c>
      <c r="R2340" s="180">
        <f t="shared" si="2343"/>
        <v>0.04514924242</v>
      </c>
      <c r="S2340" s="180">
        <f t="shared" si="2343"/>
        <v>0.04699962121</v>
      </c>
      <c r="T2340" s="181">
        <f t="shared" si="3"/>
        <v>5.28</v>
      </c>
      <c r="U2340" s="182">
        <f t="shared" si="4"/>
        <v>42501</v>
      </c>
      <c r="V2340" s="182">
        <f t="shared" si="5"/>
        <v>42593</v>
      </c>
      <c r="W2340" s="182">
        <f t="shared" si="6"/>
        <v>42685</v>
      </c>
      <c r="X2340" s="181">
        <f t="shared" si="7"/>
        <v>182</v>
      </c>
      <c r="Y2340" s="181">
        <f t="shared" si="8"/>
        <v>274</v>
      </c>
      <c r="Z2340" s="181">
        <f t="shared" si="9"/>
        <v>366</v>
      </c>
      <c r="AA2340" s="155"/>
      <c r="AB2340" s="9"/>
      <c r="AC2340" s="9"/>
      <c r="AD2340" s="9"/>
      <c r="AE2340" s="9"/>
      <c r="AF2340" s="9"/>
      <c r="AG2340" s="9"/>
      <c r="AH2340" s="9"/>
    </row>
    <row r="2341" ht="15.75" customHeight="1">
      <c r="A2341" s="177">
        <v>42318.0</v>
      </c>
      <c r="B2341" s="178">
        <v>2.4</v>
      </c>
      <c r="C2341" s="178">
        <v>2.74</v>
      </c>
      <c r="D2341" s="178">
        <v>3.04</v>
      </c>
      <c r="E2341" s="178">
        <v>3.58</v>
      </c>
      <c r="F2341" s="178">
        <v>4.24</v>
      </c>
      <c r="G2341" s="178">
        <v>4.52</v>
      </c>
      <c r="H2341" s="178">
        <v>4.88</v>
      </c>
      <c r="I2341" s="178">
        <v>5.1</v>
      </c>
      <c r="J2341" s="178">
        <v>5.2</v>
      </c>
      <c r="K2341" s="179">
        <f>MAX(0,((T2341*(365/365))-VLOOKUP(A2341,VBMA!$A:$D,4,0))  /  (T2341* (365/365)   ))</f>
        <v>0.08364661654</v>
      </c>
      <c r="L2341" s="180">
        <f t="shared" ref="L2341:S2341" si="2344">(B2341*(1-$K2341) * (365/365))/100</f>
        <v>0.0219924812</v>
      </c>
      <c r="M2341" s="180">
        <f t="shared" si="2344"/>
        <v>0.02510808271</v>
      </c>
      <c r="N2341" s="180">
        <f t="shared" si="2344"/>
        <v>0.02785714286</v>
      </c>
      <c r="O2341" s="180">
        <f t="shared" si="2344"/>
        <v>0.03280545113</v>
      </c>
      <c r="P2341" s="180">
        <f t="shared" si="2344"/>
        <v>0.03885338346</v>
      </c>
      <c r="Q2341" s="180">
        <f t="shared" si="2344"/>
        <v>0.04141917293</v>
      </c>
      <c r="R2341" s="180">
        <f t="shared" si="2344"/>
        <v>0.04471804511</v>
      </c>
      <c r="S2341" s="180">
        <f t="shared" si="2344"/>
        <v>0.04673402256</v>
      </c>
      <c r="T2341" s="181">
        <f t="shared" si="3"/>
        <v>5.32</v>
      </c>
      <c r="U2341" s="182">
        <f t="shared" si="4"/>
        <v>42500</v>
      </c>
      <c r="V2341" s="182">
        <f t="shared" si="5"/>
        <v>42592</v>
      </c>
      <c r="W2341" s="182">
        <f t="shared" si="6"/>
        <v>42684</v>
      </c>
      <c r="X2341" s="181">
        <f t="shared" si="7"/>
        <v>182</v>
      </c>
      <c r="Y2341" s="181">
        <f t="shared" si="8"/>
        <v>274</v>
      </c>
      <c r="Z2341" s="181">
        <f t="shared" si="9"/>
        <v>366</v>
      </c>
      <c r="AA2341" s="155"/>
      <c r="AB2341" s="9"/>
      <c r="AC2341" s="9"/>
      <c r="AD2341" s="9"/>
      <c r="AE2341" s="9"/>
      <c r="AF2341" s="9"/>
      <c r="AG2341" s="9"/>
      <c r="AH2341" s="9"/>
    </row>
    <row r="2342" ht="15.75" customHeight="1">
      <c r="A2342" s="177">
        <v>42317.0</v>
      </c>
      <c r="B2342" s="178">
        <v>2.3</v>
      </c>
      <c r="C2342" s="178">
        <v>2.54</v>
      </c>
      <c r="D2342" s="178">
        <v>3.06</v>
      </c>
      <c r="E2342" s="178">
        <v>3.64</v>
      </c>
      <c r="F2342" s="178">
        <v>4.26</v>
      </c>
      <c r="G2342" s="178">
        <v>4.54</v>
      </c>
      <c r="H2342" s="178">
        <v>4.86</v>
      </c>
      <c r="I2342" s="178">
        <v>5.06</v>
      </c>
      <c r="J2342" s="178">
        <v>5.16</v>
      </c>
      <c r="K2342" s="179">
        <f>MAX(0,((T2342*(365/365))-VLOOKUP(A2342,VBMA!$A:$D,4,0))  /  (T2342* (365/365)   ))</f>
        <v>0.07756653992</v>
      </c>
      <c r="L2342" s="180">
        <f t="shared" ref="L2342:S2342" si="2345">(B2342*(1-$K2342) * (365/365))/100</f>
        <v>0.02121596958</v>
      </c>
      <c r="M2342" s="180">
        <f t="shared" si="2345"/>
        <v>0.02342980989</v>
      </c>
      <c r="N2342" s="180">
        <f t="shared" si="2345"/>
        <v>0.02822646388</v>
      </c>
      <c r="O2342" s="180">
        <f t="shared" si="2345"/>
        <v>0.03357657795</v>
      </c>
      <c r="P2342" s="180">
        <f t="shared" si="2345"/>
        <v>0.0392956654</v>
      </c>
      <c r="Q2342" s="180">
        <f t="shared" si="2345"/>
        <v>0.04187847909</v>
      </c>
      <c r="R2342" s="180">
        <f t="shared" si="2345"/>
        <v>0.04483026616</v>
      </c>
      <c r="S2342" s="180">
        <f t="shared" si="2345"/>
        <v>0.04667513308</v>
      </c>
      <c r="T2342" s="181">
        <f t="shared" si="3"/>
        <v>5.26</v>
      </c>
      <c r="U2342" s="182">
        <f t="shared" si="4"/>
        <v>42499</v>
      </c>
      <c r="V2342" s="182">
        <f t="shared" si="5"/>
        <v>42591</v>
      </c>
      <c r="W2342" s="182">
        <f t="shared" si="6"/>
        <v>42683</v>
      </c>
      <c r="X2342" s="181">
        <f t="shared" si="7"/>
        <v>182</v>
      </c>
      <c r="Y2342" s="181">
        <f t="shared" si="8"/>
        <v>274</v>
      </c>
      <c r="Z2342" s="181">
        <f t="shared" si="9"/>
        <v>366</v>
      </c>
      <c r="AA2342" s="155"/>
      <c r="AB2342" s="9"/>
      <c r="AC2342" s="9"/>
      <c r="AD2342" s="9"/>
      <c r="AE2342" s="9"/>
      <c r="AF2342" s="9"/>
      <c r="AG2342" s="9"/>
      <c r="AH2342" s="9"/>
    </row>
    <row r="2343" ht="15.75" customHeight="1">
      <c r="A2343" s="177">
        <v>42314.0</v>
      </c>
      <c r="B2343" s="178">
        <v>1.84</v>
      </c>
      <c r="C2343" s="178">
        <v>2.1</v>
      </c>
      <c r="D2343" s="178">
        <v>2.6</v>
      </c>
      <c r="E2343" s="178">
        <v>3.34</v>
      </c>
      <c r="F2343" s="178">
        <v>4.26</v>
      </c>
      <c r="G2343" s="178">
        <v>4.52</v>
      </c>
      <c r="H2343" s="178">
        <v>4.9</v>
      </c>
      <c r="I2343" s="178">
        <v>5.13</v>
      </c>
      <c r="J2343" s="178">
        <v>5.28</v>
      </c>
      <c r="K2343" s="179">
        <f>MAX(0,((T2343*(365/365))-VLOOKUP(A2343,VBMA!$A:$D,4,0))  /  (T2343* (365/365)   ))</f>
        <v>0.1007462687</v>
      </c>
      <c r="L2343" s="180">
        <f t="shared" ref="L2343:S2343" si="2346">(B2343*(1-$K2343) * (365/365))/100</f>
        <v>0.01654626866</v>
      </c>
      <c r="M2343" s="180">
        <f t="shared" si="2346"/>
        <v>0.01888432836</v>
      </c>
      <c r="N2343" s="180">
        <f t="shared" si="2346"/>
        <v>0.02338059701</v>
      </c>
      <c r="O2343" s="180">
        <f t="shared" si="2346"/>
        <v>0.03003507463</v>
      </c>
      <c r="P2343" s="180">
        <f t="shared" si="2346"/>
        <v>0.03830820896</v>
      </c>
      <c r="Q2343" s="180">
        <f t="shared" si="2346"/>
        <v>0.04064626866</v>
      </c>
      <c r="R2343" s="180">
        <f t="shared" si="2346"/>
        <v>0.04406343284</v>
      </c>
      <c r="S2343" s="180">
        <f t="shared" si="2346"/>
        <v>0.04613171642</v>
      </c>
      <c r="T2343" s="181">
        <f t="shared" si="3"/>
        <v>5.36</v>
      </c>
      <c r="U2343" s="182">
        <f t="shared" si="4"/>
        <v>42496</v>
      </c>
      <c r="V2343" s="182">
        <f t="shared" si="5"/>
        <v>42588</v>
      </c>
      <c r="W2343" s="182">
        <f t="shared" si="6"/>
        <v>42680</v>
      </c>
      <c r="X2343" s="181">
        <f t="shared" si="7"/>
        <v>182</v>
      </c>
      <c r="Y2343" s="181">
        <f t="shared" si="8"/>
        <v>274</v>
      </c>
      <c r="Z2343" s="181">
        <f t="shared" si="9"/>
        <v>366</v>
      </c>
      <c r="AA2343" s="155"/>
      <c r="AB2343" s="9"/>
      <c r="AC2343" s="9"/>
      <c r="AD2343" s="9"/>
      <c r="AE2343" s="9"/>
      <c r="AF2343" s="9"/>
      <c r="AG2343" s="9"/>
      <c r="AH2343" s="9"/>
    </row>
    <row r="2344" ht="15.75" customHeight="1">
      <c r="A2344" s="177">
        <v>42313.0</v>
      </c>
      <c r="B2344" s="178">
        <v>2.05</v>
      </c>
      <c r="C2344" s="178">
        <v>2.18</v>
      </c>
      <c r="D2344" s="178">
        <v>2.55</v>
      </c>
      <c r="E2344" s="178">
        <v>3.38</v>
      </c>
      <c r="F2344" s="178">
        <v>4.23</v>
      </c>
      <c r="G2344" s="178">
        <v>4.57</v>
      </c>
      <c r="H2344" s="178">
        <v>4.9</v>
      </c>
      <c r="I2344" s="178">
        <v>5.06</v>
      </c>
      <c r="J2344" s="178">
        <v>5.2</v>
      </c>
      <c r="K2344" s="179">
        <f>MAX(0,((T2344*(365/365))-VLOOKUP(A2344,VBMA!$A:$D,4,0))  /  (T2344* (365/365)   ))</f>
        <v>0.06743295019</v>
      </c>
      <c r="L2344" s="180">
        <f t="shared" ref="L2344:S2344" si="2347">(B2344*(1-$K2344) * (365/365))/100</f>
        <v>0.01911762452</v>
      </c>
      <c r="M2344" s="180">
        <f t="shared" si="2347"/>
        <v>0.02032996169</v>
      </c>
      <c r="N2344" s="180">
        <f t="shared" si="2347"/>
        <v>0.02378045977</v>
      </c>
      <c r="O2344" s="180">
        <f t="shared" si="2347"/>
        <v>0.03152076628</v>
      </c>
      <c r="P2344" s="180">
        <f t="shared" si="2347"/>
        <v>0.03944758621</v>
      </c>
      <c r="Q2344" s="180">
        <f t="shared" si="2347"/>
        <v>0.04261831418</v>
      </c>
      <c r="R2344" s="180">
        <f t="shared" si="2347"/>
        <v>0.04569578544</v>
      </c>
      <c r="S2344" s="180">
        <f t="shared" si="2347"/>
        <v>0.04718789272</v>
      </c>
      <c r="T2344" s="181">
        <f t="shared" si="3"/>
        <v>5.22</v>
      </c>
      <c r="U2344" s="182">
        <f t="shared" si="4"/>
        <v>42495</v>
      </c>
      <c r="V2344" s="182">
        <f t="shared" si="5"/>
        <v>42587</v>
      </c>
      <c r="W2344" s="182">
        <f t="shared" si="6"/>
        <v>42679</v>
      </c>
      <c r="X2344" s="181">
        <f t="shared" si="7"/>
        <v>182</v>
      </c>
      <c r="Y2344" s="181">
        <f t="shared" si="8"/>
        <v>274</v>
      </c>
      <c r="Z2344" s="181">
        <f t="shared" si="9"/>
        <v>366</v>
      </c>
      <c r="AA2344" s="155"/>
      <c r="AB2344" s="9"/>
      <c r="AC2344" s="9"/>
      <c r="AD2344" s="9"/>
      <c r="AE2344" s="9"/>
      <c r="AF2344" s="9"/>
      <c r="AG2344" s="9"/>
      <c r="AH2344" s="9"/>
    </row>
    <row r="2345" ht="15.75" customHeight="1">
      <c r="A2345" s="177">
        <v>42312.0</v>
      </c>
      <c r="B2345" s="178">
        <v>2.2</v>
      </c>
      <c r="C2345" s="178">
        <v>2.35</v>
      </c>
      <c r="D2345" s="178">
        <v>2.73</v>
      </c>
      <c r="E2345" s="178">
        <v>3.53</v>
      </c>
      <c r="F2345" s="178">
        <v>4.35</v>
      </c>
      <c r="G2345" s="178">
        <v>4.63</v>
      </c>
      <c r="H2345" s="178">
        <v>4.95</v>
      </c>
      <c r="I2345" s="178">
        <v>5.08</v>
      </c>
      <c r="J2345" s="178">
        <v>5.2</v>
      </c>
      <c r="K2345" s="179">
        <f>MAX(0,((T2345*(365/365))-VLOOKUP(A2345,VBMA!$A:$D,4,0))  /  (T2345* (365/365)   ))</f>
        <v>0.05700575816</v>
      </c>
      <c r="L2345" s="180">
        <f t="shared" ref="L2345:S2345" si="2348">(B2345*(1-$K2345) * (365/365))/100</f>
        <v>0.02074587332</v>
      </c>
      <c r="M2345" s="180">
        <f t="shared" si="2348"/>
        <v>0.02216036468</v>
      </c>
      <c r="N2345" s="180">
        <f t="shared" si="2348"/>
        <v>0.0257437428</v>
      </c>
      <c r="O2345" s="180">
        <f t="shared" si="2348"/>
        <v>0.03328769674</v>
      </c>
      <c r="P2345" s="180">
        <f t="shared" si="2348"/>
        <v>0.04102024952</v>
      </c>
      <c r="Q2345" s="180">
        <f t="shared" si="2348"/>
        <v>0.0436606334</v>
      </c>
      <c r="R2345" s="180">
        <f t="shared" si="2348"/>
        <v>0.04667821497</v>
      </c>
      <c r="S2345" s="180">
        <f t="shared" si="2348"/>
        <v>0.04790410749</v>
      </c>
      <c r="T2345" s="181">
        <f t="shared" si="3"/>
        <v>5.21</v>
      </c>
      <c r="U2345" s="182">
        <f t="shared" si="4"/>
        <v>42494</v>
      </c>
      <c r="V2345" s="182">
        <f t="shared" si="5"/>
        <v>42586</v>
      </c>
      <c r="W2345" s="182">
        <f t="shared" si="6"/>
        <v>42678</v>
      </c>
      <c r="X2345" s="181">
        <f t="shared" si="7"/>
        <v>182</v>
      </c>
      <c r="Y2345" s="181">
        <f t="shared" si="8"/>
        <v>274</v>
      </c>
      <c r="Z2345" s="181">
        <f t="shared" si="9"/>
        <v>366</v>
      </c>
      <c r="AA2345" s="155"/>
      <c r="AB2345" s="9"/>
      <c r="AC2345" s="9"/>
      <c r="AD2345" s="9"/>
      <c r="AE2345" s="9"/>
      <c r="AF2345" s="9"/>
      <c r="AG2345" s="9"/>
      <c r="AH2345" s="9"/>
    </row>
    <row r="2346" ht="15.75" customHeight="1">
      <c r="A2346" s="177">
        <v>42311.0</v>
      </c>
      <c r="B2346" s="178">
        <v>2.3</v>
      </c>
      <c r="C2346" s="178">
        <v>2.5</v>
      </c>
      <c r="D2346" s="178">
        <v>2.98</v>
      </c>
      <c r="E2346" s="178">
        <v>3.56</v>
      </c>
      <c r="F2346" s="178">
        <v>4.42</v>
      </c>
      <c r="G2346" s="178">
        <v>4.64</v>
      </c>
      <c r="H2346" s="178">
        <v>5.0</v>
      </c>
      <c r="I2346" s="178">
        <v>5.1</v>
      </c>
      <c r="J2346" s="178">
        <v>5.2</v>
      </c>
      <c r="K2346" s="179">
        <f>MAX(0,((T2346*(365/365))-VLOOKUP(A2346,VBMA!$A:$D,4,0))  /  (T2346* (365/365)   ))</f>
        <v>0.05403846154</v>
      </c>
      <c r="L2346" s="180">
        <f t="shared" ref="L2346:S2346" si="2349">(B2346*(1-$K2346) * (365/365))/100</f>
        <v>0.02175711538</v>
      </c>
      <c r="M2346" s="180">
        <f t="shared" si="2349"/>
        <v>0.02364903846</v>
      </c>
      <c r="N2346" s="180">
        <f t="shared" si="2349"/>
        <v>0.02818965385</v>
      </c>
      <c r="O2346" s="180">
        <f t="shared" si="2349"/>
        <v>0.03367623077</v>
      </c>
      <c r="P2346" s="180">
        <f t="shared" si="2349"/>
        <v>0.0418115</v>
      </c>
      <c r="Q2346" s="180">
        <f t="shared" si="2349"/>
        <v>0.04389261538</v>
      </c>
      <c r="R2346" s="180">
        <f t="shared" si="2349"/>
        <v>0.04729807692</v>
      </c>
      <c r="S2346" s="180">
        <f t="shared" si="2349"/>
        <v>0.04824403846</v>
      </c>
      <c r="T2346" s="181">
        <f t="shared" si="3"/>
        <v>5.2</v>
      </c>
      <c r="U2346" s="182">
        <f t="shared" si="4"/>
        <v>42493</v>
      </c>
      <c r="V2346" s="182">
        <f t="shared" si="5"/>
        <v>42585</v>
      </c>
      <c r="W2346" s="182">
        <f t="shared" si="6"/>
        <v>42677</v>
      </c>
      <c r="X2346" s="181">
        <f t="shared" si="7"/>
        <v>182</v>
      </c>
      <c r="Y2346" s="181">
        <f t="shared" si="8"/>
        <v>274</v>
      </c>
      <c r="Z2346" s="181">
        <f t="shared" si="9"/>
        <v>366</v>
      </c>
      <c r="AA2346" s="155"/>
      <c r="AB2346" s="9"/>
      <c r="AC2346" s="9"/>
      <c r="AD2346" s="9"/>
      <c r="AE2346" s="9"/>
      <c r="AF2346" s="9"/>
      <c r="AG2346" s="9"/>
      <c r="AH2346" s="9"/>
    </row>
    <row r="2347" ht="15.75" customHeight="1">
      <c r="A2347" s="177">
        <v>42310.0</v>
      </c>
      <c r="B2347" s="178">
        <v>2.38</v>
      </c>
      <c r="C2347" s="178">
        <v>2.58</v>
      </c>
      <c r="D2347" s="178">
        <v>3.05</v>
      </c>
      <c r="E2347" s="178">
        <v>3.53</v>
      </c>
      <c r="F2347" s="178">
        <v>4.4</v>
      </c>
      <c r="G2347" s="178">
        <v>4.65</v>
      </c>
      <c r="H2347" s="178">
        <v>5.0</v>
      </c>
      <c r="I2347" s="178">
        <v>5.12</v>
      </c>
      <c r="J2347" s="178">
        <v>5.22</v>
      </c>
      <c r="K2347" s="179">
        <f>MAX(0,((T2347*(365/365))-VLOOKUP(A2347,VBMA!$A:$D,4,0))  /  (T2347* (365/365)   ))</f>
        <v>0.05992366412</v>
      </c>
      <c r="L2347" s="180">
        <f t="shared" ref="L2347:S2347" si="2350">(B2347*(1-$K2347) * (365/365))/100</f>
        <v>0.02237381679</v>
      </c>
      <c r="M2347" s="180">
        <f t="shared" si="2350"/>
        <v>0.02425396947</v>
      </c>
      <c r="N2347" s="180">
        <f t="shared" si="2350"/>
        <v>0.02867232824</v>
      </c>
      <c r="O2347" s="180">
        <f t="shared" si="2350"/>
        <v>0.03318469466</v>
      </c>
      <c r="P2347" s="180">
        <f t="shared" si="2350"/>
        <v>0.04136335878</v>
      </c>
      <c r="Q2347" s="180">
        <f t="shared" si="2350"/>
        <v>0.04371354962</v>
      </c>
      <c r="R2347" s="180">
        <f t="shared" si="2350"/>
        <v>0.04700381679</v>
      </c>
      <c r="S2347" s="180">
        <f t="shared" si="2350"/>
        <v>0.0481319084</v>
      </c>
      <c r="T2347" s="181">
        <f t="shared" si="3"/>
        <v>5.24</v>
      </c>
      <c r="U2347" s="182">
        <f t="shared" si="4"/>
        <v>42492</v>
      </c>
      <c r="V2347" s="182">
        <f t="shared" si="5"/>
        <v>42584</v>
      </c>
      <c r="W2347" s="182">
        <f t="shared" si="6"/>
        <v>42676</v>
      </c>
      <c r="X2347" s="181">
        <f t="shared" si="7"/>
        <v>182</v>
      </c>
      <c r="Y2347" s="181">
        <f t="shared" si="8"/>
        <v>274</v>
      </c>
      <c r="Z2347" s="181">
        <f t="shared" si="9"/>
        <v>366</v>
      </c>
      <c r="AA2347" s="155"/>
      <c r="AB2347" s="9"/>
      <c r="AC2347" s="9"/>
      <c r="AD2347" s="9"/>
      <c r="AE2347" s="9"/>
      <c r="AF2347" s="9"/>
      <c r="AG2347" s="9"/>
      <c r="AH2347" s="9"/>
    </row>
    <row r="2348" ht="15.75" customHeight="1">
      <c r="A2348" s="177">
        <v>42307.0</v>
      </c>
      <c r="B2348" s="178">
        <v>1.55</v>
      </c>
      <c r="C2348" s="178">
        <v>2.13</v>
      </c>
      <c r="D2348" s="178">
        <v>2.6</v>
      </c>
      <c r="E2348" s="178">
        <v>3.43</v>
      </c>
      <c r="F2348" s="178">
        <v>4.37</v>
      </c>
      <c r="G2348" s="178">
        <v>4.6</v>
      </c>
      <c r="H2348" s="178">
        <v>5.0</v>
      </c>
      <c r="I2348" s="178">
        <v>5.08</v>
      </c>
      <c r="J2348" s="178">
        <v>5.2</v>
      </c>
      <c r="K2348" s="179">
        <f>MAX(0,((T2348*(365/365))-VLOOKUP(A2348,VBMA!$A:$D,4,0))  /  (T2348* (365/365)   ))</f>
        <v>0.04473639383</v>
      </c>
      <c r="L2348" s="180">
        <f t="shared" ref="L2348:S2348" si="2351">(B2348*(1-$K2348) * (365/365))/100</f>
        <v>0.0148065859</v>
      </c>
      <c r="M2348" s="180">
        <f t="shared" si="2351"/>
        <v>0.02034711481</v>
      </c>
      <c r="N2348" s="180">
        <f t="shared" si="2351"/>
        <v>0.02483685376</v>
      </c>
      <c r="O2348" s="180">
        <f t="shared" si="2351"/>
        <v>0.03276554169</v>
      </c>
      <c r="P2348" s="180">
        <f t="shared" si="2351"/>
        <v>0.04174501959</v>
      </c>
      <c r="Q2348" s="180">
        <f t="shared" si="2351"/>
        <v>0.04394212588</v>
      </c>
      <c r="R2348" s="180">
        <f t="shared" si="2351"/>
        <v>0.04776318031</v>
      </c>
      <c r="S2348" s="180">
        <f t="shared" si="2351"/>
        <v>0.04852739119</v>
      </c>
      <c r="T2348" s="181">
        <f t="shared" si="3"/>
        <v>5.160879121</v>
      </c>
      <c r="U2348" s="182">
        <f t="shared" si="4"/>
        <v>42490</v>
      </c>
      <c r="V2348" s="182">
        <f t="shared" si="5"/>
        <v>42581</v>
      </c>
      <c r="W2348" s="182">
        <f t="shared" si="6"/>
        <v>42673</v>
      </c>
      <c r="X2348" s="181">
        <f t="shared" si="7"/>
        <v>183</v>
      </c>
      <c r="Y2348" s="181">
        <f t="shared" si="8"/>
        <v>274</v>
      </c>
      <c r="Z2348" s="181">
        <f t="shared" si="9"/>
        <v>366</v>
      </c>
      <c r="AA2348" s="155"/>
      <c r="AB2348" s="9"/>
      <c r="AC2348" s="9"/>
      <c r="AD2348" s="9"/>
      <c r="AE2348" s="9"/>
      <c r="AF2348" s="9"/>
      <c r="AG2348" s="9"/>
      <c r="AH2348" s="9"/>
    </row>
    <row r="2349" ht="15.75" customHeight="1">
      <c r="A2349" s="177">
        <v>42306.0</v>
      </c>
      <c r="B2349" s="178">
        <v>1.63</v>
      </c>
      <c r="C2349" s="178">
        <v>2.23</v>
      </c>
      <c r="D2349" s="178">
        <v>2.7</v>
      </c>
      <c r="E2349" s="178">
        <v>3.58</v>
      </c>
      <c r="F2349" s="178">
        <v>4.38</v>
      </c>
      <c r="G2349" s="178">
        <v>4.63</v>
      </c>
      <c r="H2349" s="178">
        <v>5.0</v>
      </c>
      <c r="I2349" s="178">
        <v>5.13</v>
      </c>
      <c r="J2349" s="178">
        <v>5.25</v>
      </c>
      <c r="K2349" s="179">
        <f>MAX(0,((T2349*(365/365))-VLOOKUP(A2349,VBMA!$A:$D,4,0))  /  (T2349* (365/365)   ))</f>
        <v>0.0588107521</v>
      </c>
      <c r="L2349" s="180">
        <f t="shared" ref="L2349:S2349" si="2352">(B2349*(1-$K2349) * (365/365))/100</f>
        <v>0.01534138474</v>
      </c>
      <c r="M2349" s="180">
        <f t="shared" si="2352"/>
        <v>0.02098852023</v>
      </c>
      <c r="N2349" s="180">
        <f t="shared" si="2352"/>
        <v>0.02541210969</v>
      </c>
      <c r="O2349" s="180">
        <f t="shared" si="2352"/>
        <v>0.03369457507</v>
      </c>
      <c r="P2349" s="180">
        <f t="shared" si="2352"/>
        <v>0.04122408906</v>
      </c>
      <c r="Q2349" s="180">
        <f t="shared" si="2352"/>
        <v>0.04357706218</v>
      </c>
      <c r="R2349" s="180">
        <f t="shared" si="2352"/>
        <v>0.04705946239</v>
      </c>
      <c r="S2349" s="180">
        <f t="shared" si="2352"/>
        <v>0.04828300842</v>
      </c>
      <c r="T2349" s="181">
        <f t="shared" si="3"/>
        <v>5.261428571</v>
      </c>
      <c r="U2349" s="182">
        <f t="shared" si="4"/>
        <v>42489</v>
      </c>
      <c r="V2349" s="182">
        <f t="shared" si="5"/>
        <v>42580</v>
      </c>
      <c r="W2349" s="182">
        <f t="shared" si="6"/>
        <v>42672</v>
      </c>
      <c r="X2349" s="181">
        <f t="shared" si="7"/>
        <v>183</v>
      </c>
      <c r="Y2349" s="181">
        <f t="shared" si="8"/>
        <v>274</v>
      </c>
      <c r="Z2349" s="181">
        <f t="shared" si="9"/>
        <v>366</v>
      </c>
      <c r="AA2349" s="155"/>
      <c r="AB2349" s="9"/>
      <c r="AC2349" s="9"/>
      <c r="AD2349" s="9"/>
      <c r="AE2349" s="9"/>
      <c r="AF2349" s="9"/>
      <c r="AG2349" s="9"/>
      <c r="AH2349" s="9"/>
    </row>
    <row r="2350" ht="15.75" customHeight="1">
      <c r="A2350" s="177">
        <v>42305.0</v>
      </c>
      <c r="B2350" s="178">
        <v>1.76</v>
      </c>
      <c r="C2350" s="178">
        <v>2.28</v>
      </c>
      <c r="D2350" s="178">
        <v>2.78</v>
      </c>
      <c r="E2350" s="178">
        <v>3.5</v>
      </c>
      <c r="F2350" s="178">
        <v>4.34</v>
      </c>
      <c r="G2350" s="178">
        <v>4.6</v>
      </c>
      <c r="H2350" s="178">
        <v>5.0</v>
      </c>
      <c r="I2350" s="178">
        <v>5.1</v>
      </c>
      <c r="J2350" s="178">
        <v>5.2</v>
      </c>
      <c r="K2350" s="179">
        <f>MAX(0,((T2350*(365/365))-VLOOKUP(A2350,VBMA!$A:$D,4,0))  /  (T2350* (365/365)   ))</f>
        <v>0.04193323473</v>
      </c>
      <c r="L2350" s="180">
        <f t="shared" ref="L2350:S2350" si="2353">(B2350*(1-$K2350) * (365/365))/100</f>
        <v>0.01686197507</v>
      </c>
      <c r="M2350" s="180">
        <f t="shared" si="2353"/>
        <v>0.02184392225</v>
      </c>
      <c r="N2350" s="180">
        <f t="shared" si="2353"/>
        <v>0.02663425607</v>
      </c>
      <c r="O2350" s="180">
        <f t="shared" si="2353"/>
        <v>0.03353233678</v>
      </c>
      <c r="P2350" s="180">
        <f t="shared" si="2353"/>
        <v>0.04158009761</v>
      </c>
      <c r="Q2350" s="180">
        <f t="shared" si="2353"/>
        <v>0.0440710712</v>
      </c>
      <c r="R2350" s="180">
        <f t="shared" si="2353"/>
        <v>0.04790333826</v>
      </c>
      <c r="S2350" s="180">
        <f t="shared" si="2353"/>
        <v>0.04886140503</v>
      </c>
      <c r="T2350" s="181">
        <f t="shared" si="3"/>
        <v>5.201098901</v>
      </c>
      <c r="U2350" s="182">
        <f t="shared" si="4"/>
        <v>42488</v>
      </c>
      <c r="V2350" s="182">
        <f t="shared" si="5"/>
        <v>42579</v>
      </c>
      <c r="W2350" s="182">
        <f t="shared" si="6"/>
        <v>42671</v>
      </c>
      <c r="X2350" s="181">
        <f t="shared" si="7"/>
        <v>183</v>
      </c>
      <c r="Y2350" s="181">
        <f t="shared" si="8"/>
        <v>274</v>
      </c>
      <c r="Z2350" s="181">
        <f t="shared" si="9"/>
        <v>366</v>
      </c>
      <c r="AA2350" s="155"/>
      <c r="AB2350" s="9"/>
      <c r="AC2350" s="9"/>
      <c r="AD2350" s="9"/>
      <c r="AE2350" s="9"/>
      <c r="AF2350" s="9"/>
      <c r="AG2350" s="9"/>
      <c r="AH2350" s="9"/>
    </row>
    <row r="2351" ht="15.75" customHeight="1">
      <c r="A2351" s="177">
        <v>42304.0</v>
      </c>
      <c r="B2351" s="178">
        <v>1.97</v>
      </c>
      <c r="C2351" s="178">
        <v>2.47</v>
      </c>
      <c r="D2351" s="178">
        <v>2.87</v>
      </c>
      <c r="E2351" s="178">
        <v>3.53</v>
      </c>
      <c r="F2351" s="178">
        <v>4.35</v>
      </c>
      <c r="G2351" s="178">
        <v>4.63</v>
      </c>
      <c r="H2351" s="178">
        <v>4.97</v>
      </c>
      <c r="I2351" s="178">
        <v>5.08</v>
      </c>
      <c r="J2351" s="178">
        <v>5.2</v>
      </c>
      <c r="K2351" s="179">
        <f>MAX(0,((T2351*(365/365))-VLOOKUP(A2351,VBMA!$A:$D,4,0))  /  (T2351* (365/365)   ))</f>
        <v>0.03625529213</v>
      </c>
      <c r="L2351" s="180">
        <f t="shared" ref="L2351:S2351" si="2354">(B2351*(1-$K2351) * (365/365))/100</f>
        <v>0.01898577075</v>
      </c>
      <c r="M2351" s="180">
        <f t="shared" si="2354"/>
        <v>0.02380449428</v>
      </c>
      <c r="N2351" s="180">
        <f t="shared" si="2354"/>
        <v>0.02765947312</v>
      </c>
      <c r="O2351" s="180">
        <f t="shared" si="2354"/>
        <v>0.03402018819</v>
      </c>
      <c r="P2351" s="180">
        <f t="shared" si="2354"/>
        <v>0.04192289479</v>
      </c>
      <c r="Q2351" s="180">
        <f t="shared" si="2354"/>
        <v>0.04462137997</v>
      </c>
      <c r="R2351" s="180">
        <f t="shared" si="2354"/>
        <v>0.04789811198</v>
      </c>
      <c r="S2351" s="180">
        <f t="shared" si="2354"/>
        <v>0.04895823116</v>
      </c>
      <c r="T2351" s="181">
        <f t="shared" si="3"/>
        <v>5.191208791</v>
      </c>
      <c r="U2351" s="182">
        <f t="shared" si="4"/>
        <v>42487</v>
      </c>
      <c r="V2351" s="182">
        <f t="shared" si="5"/>
        <v>42578</v>
      </c>
      <c r="W2351" s="182">
        <f t="shared" si="6"/>
        <v>42670</v>
      </c>
      <c r="X2351" s="181">
        <f t="shared" si="7"/>
        <v>183</v>
      </c>
      <c r="Y2351" s="181">
        <f t="shared" si="8"/>
        <v>274</v>
      </c>
      <c r="Z2351" s="181">
        <f t="shared" si="9"/>
        <v>366</v>
      </c>
      <c r="AA2351" s="155"/>
      <c r="AB2351" s="9"/>
      <c r="AC2351" s="9"/>
      <c r="AD2351" s="9"/>
      <c r="AE2351" s="9"/>
      <c r="AF2351" s="9"/>
      <c r="AG2351" s="9"/>
      <c r="AH2351" s="9"/>
    </row>
    <row r="2352" ht="15.75" customHeight="1">
      <c r="A2352" s="177">
        <v>42303.0</v>
      </c>
      <c r="B2352" s="178">
        <v>2.26</v>
      </c>
      <c r="C2352" s="178">
        <v>2.64</v>
      </c>
      <c r="D2352" s="178">
        <v>3.08</v>
      </c>
      <c r="E2352" s="178">
        <v>3.74</v>
      </c>
      <c r="F2352" s="178">
        <v>4.38</v>
      </c>
      <c r="G2352" s="178">
        <v>4.66</v>
      </c>
      <c r="H2352" s="178">
        <v>5.0</v>
      </c>
      <c r="I2352" s="178">
        <v>5.1</v>
      </c>
      <c r="J2352" s="178">
        <v>5.2</v>
      </c>
      <c r="K2352" s="179">
        <f>MAX(0,((T2352*(365/365))-VLOOKUP(A2352,VBMA!$A:$D,4,0))  /  (T2352* (365/365)   ))</f>
        <v>0.03789562645</v>
      </c>
      <c r="L2352" s="180">
        <f t="shared" ref="L2352:S2352" si="2355">(B2352*(1-$K2352) * (365/365))/100</f>
        <v>0.02174355884</v>
      </c>
      <c r="M2352" s="180">
        <f t="shared" si="2355"/>
        <v>0.02539955546</v>
      </c>
      <c r="N2352" s="180">
        <f t="shared" si="2355"/>
        <v>0.02963281471</v>
      </c>
      <c r="O2352" s="180">
        <f t="shared" si="2355"/>
        <v>0.03598270357</v>
      </c>
      <c r="P2352" s="180">
        <f t="shared" si="2355"/>
        <v>0.04214017156</v>
      </c>
      <c r="Q2352" s="180">
        <f t="shared" si="2355"/>
        <v>0.04483406381</v>
      </c>
      <c r="R2352" s="180">
        <f t="shared" si="2355"/>
        <v>0.04810521868</v>
      </c>
      <c r="S2352" s="180">
        <f t="shared" si="2355"/>
        <v>0.04906732305</v>
      </c>
      <c r="T2352" s="181">
        <f t="shared" si="3"/>
        <v>5.201098901</v>
      </c>
      <c r="U2352" s="182">
        <f t="shared" si="4"/>
        <v>42486</v>
      </c>
      <c r="V2352" s="182">
        <f t="shared" si="5"/>
        <v>42577</v>
      </c>
      <c r="W2352" s="182">
        <f t="shared" si="6"/>
        <v>42669</v>
      </c>
      <c r="X2352" s="181">
        <f t="shared" si="7"/>
        <v>183</v>
      </c>
      <c r="Y2352" s="181">
        <f t="shared" si="8"/>
        <v>274</v>
      </c>
      <c r="Z2352" s="181">
        <f t="shared" si="9"/>
        <v>366</v>
      </c>
      <c r="AA2352" s="155"/>
      <c r="AB2352" s="9"/>
      <c r="AC2352" s="9"/>
      <c r="AD2352" s="9"/>
      <c r="AE2352" s="9"/>
      <c r="AF2352" s="9"/>
      <c r="AG2352" s="9"/>
      <c r="AH2352" s="9"/>
    </row>
    <row r="2353" ht="15.75" customHeight="1">
      <c r="A2353" s="177">
        <v>42300.0</v>
      </c>
      <c r="B2353" s="178">
        <v>2.4</v>
      </c>
      <c r="C2353" s="178">
        <v>2.78</v>
      </c>
      <c r="D2353" s="178">
        <v>3.18</v>
      </c>
      <c r="E2353" s="178">
        <v>3.75</v>
      </c>
      <c r="F2353" s="178">
        <v>4.45</v>
      </c>
      <c r="G2353" s="178">
        <v>4.68</v>
      </c>
      <c r="H2353" s="178">
        <v>5.0</v>
      </c>
      <c r="I2353" s="178">
        <v>5.08</v>
      </c>
      <c r="J2353" s="178">
        <v>5.2</v>
      </c>
      <c r="K2353" s="179">
        <f>MAX(0,((T2353*(365/365))-VLOOKUP(A2353,VBMA!$A:$D,4,0))  /  (T2353* (365/365)   ))</f>
        <v>0.03194787497</v>
      </c>
      <c r="L2353" s="180">
        <f t="shared" ref="L2353:S2353" si="2356">(B2353*(1-$K2353) * (365/365))/100</f>
        <v>0.023233251</v>
      </c>
      <c r="M2353" s="180">
        <f t="shared" si="2356"/>
        <v>0.02691184908</v>
      </c>
      <c r="N2353" s="180">
        <f t="shared" si="2356"/>
        <v>0.03078405758</v>
      </c>
      <c r="O2353" s="180">
        <f t="shared" si="2356"/>
        <v>0.03630195469</v>
      </c>
      <c r="P2353" s="180">
        <f t="shared" si="2356"/>
        <v>0.04307831956</v>
      </c>
      <c r="Q2353" s="180">
        <f t="shared" si="2356"/>
        <v>0.04530483945</v>
      </c>
      <c r="R2353" s="180">
        <f t="shared" si="2356"/>
        <v>0.04840260625</v>
      </c>
      <c r="S2353" s="180">
        <f t="shared" si="2356"/>
        <v>0.04917704795</v>
      </c>
      <c r="T2353" s="181">
        <f t="shared" si="3"/>
        <v>5.160879121</v>
      </c>
      <c r="U2353" s="182">
        <f t="shared" si="4"/>
        <v>42483</v>
      </c>
      <c r="V2353" s="182">
        <f t="shared" si="5"/>
        <v>42574</v>
      </c>
      <c r="W2353" s="182">
        <f t="shared" si="6"/>
        <v>42666</v>
      </c>
      <c r="X2353" s="181">
        <f t="shared" si="7"/>
        <v>183</v>
      </c>
      <c r="Y2353" s="181">
        <f t="shared" si="8"/>
        <v>274</v>
      </c>
      <c r="Z2353" s="181">
        <f t="shared" si="9"/>
        <v>366</v>
      </c>
      <c r="AA2353" s="155"/>
      <c r="AB2353" s="9"/>
      <c r="AC2353" s="9"/>
      <c r="AD2353" s="9"/>
      <c r="AE2353" s="9"/>
      <c r="AF2353" s="9"/>
      <c r="AG2353" s="9"/>
      <c r="AH2353" s="9"/>
    </row>
    <row r="2354" ht="15.75" customHeight="1">
      <c r="A2354" s="177">
        <v>42299.0</v>
      </c>
      <c r="B2354" s="178">
        <v>2.43</v>
      </c>
      <c r="C2354" s="178">
        <v>2.73</v>
      </c>
      <c r="D2354" s="178">
        <v>3.13</v>
      </c>
      <c r="E2354" s="178">
        <v>3.73</v>
      </c>
      <c r="F2354" s="178">
        <v>4.35</v>
      </c>
      <c r="G2354" s="178">
        <v>4.65</v>
      </c>
      <c r="H2354" s="178">
        <v>5.0</v>
      </c>
      <c r="I2354" s="178">
        <v>5.08</v>
      </c>
      <c r="J2354" s="178">
        <v>5.2</v>
      </c>
      <c r="K2354" s="179">
        <f>MAX(0,((T2354*(365/365))-VLOOKUP(A2354,VBMA!$A:$D,4,0))  /  (T2354* (365/365)   ))</f>
        <v>0.0352418874</v>
      </c>
      <c r="L2354" s="180">
        <f t="shared" ref="L2354:S2354" si="2357">(B2354*(1-$K2354) * (365/365))/100</f>
        <v>0.02344362214</v>
      </c>
      <c r="M2354" s="180">
        <f t="shared" si="2357"/>
        <v>0.02633789647</v>
      </c>
      <c r="N2354" s="180">
        <f t="shared" si="2357"/>
        <v>0.03019692892</v>
      </c>
      <c r="O2354" s="180">
        <f t="shared" si="2357"/>
        <v>0.0359854776</v>
      </c>
      <c r="P2354" s="180">
        <f t="shared" si="2357"/>
        <v>0.0419669779</v>
      </c>
      <c r="Q2354" s="180">
        <f t="shared" si="2357"/>
        <v>0.04486125224</v>
      </c>
      <c r="R2354" s="180">
        <f t="shared" si="2357"/>
        <v>0.04823790563</v>
      </c>
      <c r="S2354" s="180">
        <f t="shared" si="2357"/>
        <v>0.04900971212</v>
      </c>
      <c r="T2354" s="181">
        <f t="shared" si="3"/>
        <v>5.160879121</v>
      </c>
      <c r="U2354" s="182">
        <f t="shared" si="4"/>
        <v>42482</v>
      </c>
      <c r="V2354" s="182">
        <f t="shared" si="5"/>
        <v>42573</v>
      </c>
      <c r="W2354" s="182">
        <f t="shared" si="6"/>
        <v>42665</v>
      </c>
      <c r="X2354" s="181">
        <f t="shared" si="7"/>
        <v>183</v>
      </c>
      <c r="Y2354" s="181">
        <f t="shared" si="8"/>
        <v>274</v>
      </c>
      <c r="Z2354" s="181">
        <f t="shared" si="9"/>
        <v>366</v>
      </c>
      <c r="AA2354" s="155"/>
      <c r="AB2354" s="9"/>
      <c r="AC2354" s="9"/>
      <c r="AD2354" s="9"/>
      <c r="AE2354" s="9"/>
      <c r="AF2354" s="9"/>
      <c r="AG2354" s="9"/>
      <c r="AH2354" s="9"/>
    </row>
    <row r="2355" ht="15.75" customHeight="1">
      <c r="A2355" s="177">
        <v>42298.0</v>
      </c>
      <c r="B2355" s="178">
        <v>2.65</v>
      </c>
      <c r="C2355" s="178">
        <v>3.1</v>
      </c>
      <c r="D2355" s="178">
        <v>3.4</v>
      </c>
      <c r="E2355" s="178">
        <v>3.88</v>
      </c>
      <c r="F2355" s="178">
        <v>4.45</v>
      </c>
      <c r="G2355" s="178">
        <v>4.7</v>
      </c>
      <c r="H2355" s="178">
        <v>5.0</v>
      </c>
      <c r="I2355" s="178">
        <v>5.1</v>
      </c>
      <c r="J2355" s="178">
        <v>5.2</v>
      </c>
      <c r="K2355" s="179">
        <f>MAX(0,((T2355*(365/365))-VLOOKUP(A2355,VBMA!$A:$D,4,0))  /  (T2355* (365/365)   ))</f>
        <v>0.04154870061</v>
      </c>
      <c r="L2355" s="180">
        <f t="shared" ref="L2355:S2355" si="2358">(B2355*(1-$K2355) * (365/365))/100</f>
        <v>0.02539895943</v>
      </c>
      <c r="M2355" s="180">
        <f t="shared" si="2358"/>
        <v>0.02971199028</v>
      </c>
      <c r="N2355" s="180">
        <f t="shared" si="2358"/>
        <v>0.03258734418</v>
      </c>
      <c r="O2355" s="180">
        <f t="shared" si="2358"/>
        <v>0.03718791042</v>
      </c>
      <c r="P2355" s="180">
        <f t="shared" si="2358"/>
        <v>0.04265108282</v>
      </c>
      <c r="Q2355" s="180">
        <f t="shared" si="2358"/>
        <v>0.04504721107</v>
      </c>
      <c r="R2355" s="180">
        <f t="shared" si="2358"/>
        <v>0.04792256497</v>
      </c>
      <c r="S2355" s="180">
        <f t="shared" si="2358"/>
        <v>0.04888101627</v>
      </c>
      <c r="T2355" s="181">
        <f t="shared" si="3"/>
        <v>5.201098901</v>
      </c>
      <c r="U2355" s="182">
        <f t="shared" si="4"/>
        <v>42481</v>
      </c>
      <c r="V2355" s="182">
        <f t="shared" si="5"/>
        <v>42572</v>
      </c>
      <c r="W2355" s="182">
        <f t="shared" si="6"/>
        <v>42664</v>
      </c>
      <c r="X2355" s="181">
        <f t="shared" si="7"/>
        <v>183</v>
      </c>
      <c r="Y2355" s="181">
        <f t="shared" si="8"/>
        <v>274</v>
      </c>
      <c r="Z2355" s="181">
        <f t="shared" si="9"/>
        <v>366</v>
      </c>
      <c r="AA2355" s="155"/>
      <c r="AB2355" s="9"/>
      <c r="AC2355" s="9"/>
      <c r="AD2355" s="9"/>
      <c r="AE2355" s="9"/>
      <c r="AF2355" s="9"/>
      <c r="AG2355" s="9"/>
      <c r="AH2355" s="9"/>
    </row>
    <row r="2356" ht="15.75" customHeight="1">
      <c r="A2356" s="177">
        <v>42297.0</v>
      </c>
      <c r="B2356" s="178">
        <v>2.93</v>
      </c>
      <c r="C2356" s="178">
        <v>3.18</v>
      </c>
      <c r="D2356" s="178">
        <v>3.45</v>
      </c>
      <c r="E2356" s="178">
        <v>3.93</v>
      </c>
      <c r="F2356" s="178">
        <v>4.45</v>
      </c>
      <c r="G2356" s="178">
        <v>4.58</v>
      </c>
      <c r="H2356" s="178">
        <v>4.98</v>
      </c>
      <c r="I2356" s="178">
        <v>5.06</v>
      </c>
      <c r="J2356" s="178">
        <v>5.22</v>
      </c>
      <c r="K2356" s="179">
        <f>MAX(0,((T2356*(365/365))-VLOOKUP(A2356,VBMA!$A:$D,4,0))  /  (T2356* (365/365)   ))</f>
        <v>0.03129408747</v>
      </c>
      <c r="L2356" s="180">
        <f t="shared" ref="L2356:S2356" si="2359">(B2356*(1-$K2356) * (365/365))/100</f>
        <v>0.02838308324</v>
      </c>
      <c r="M2356" s="180">
        <f t="shared" si="2359"/>
        <v>0.03080484802</v>
      </c>
      <c r="N2356" s="180">
        <f t="shared" si="2359"/>
        <v>0.03342035398</v>
      </c>
      <c r="O2356" s="180">
        <f t="shared" si="2359"/>
        <v>0.03807014236</v>
      </c>
      <c r="P2356" s="180">
        <f t="shared" si="2359"/>
        <v>0.04310741311</v>
      </c>
      <c r="Q2356" s="180">
        <f t="shared" si="2359"/>
        <v>0.04436673079</v>
      </c>
      <c r="R2356" s="180">
        <f t="shared" si="2359"/>
        <v>0.04824155444</v>
      </c>
      <c r="S2356" s="180">
        <f t="shared" si="2359"/>
        <v>0.04901651917</v>
      </c>
      <c r="T2356" s="181">
        <f t="shared" si="3"/>
        <v>5.140879121</v>
      </c>
      <c r="U2356" s="182">
        <f t="shared" si="4"/>
        <v>42480</v>
      </c>
      <c r="V2356" s="182">
        <f t="shared" si="5"/>
        <v>42571</v>
      </c>
      <c r="W2356" s="182">
        <f t="shared" si="6"/>
        <v>42663</v>
      </c>
      <c r="X2356" s="181">
        <f t="shared" si="7"/>
        <v>183</v>
      </c>
      <c r="Y2356" s="181">
        <f t="shared" si="8"/>
        <v>274</v>
      </c>
      <c r="Z2356" s="181">
        <f t="shared" si="9"/>
        <v>366</v>
      </c>
      <c r="AA2356" s="155"/>
      <c r="AB2356" s="9"/>
      <c r="AC2356" s="9"/>
      <c r="AD2356" s="9"/>
      <c r="AE2356" s="9"/>
      <c r="AF2356" s="9"/>
      <c r="AG2356" s="9"/>
      <c r="AH2356" s="9"/>
    </row>
    <row r="2357" ht="15.75" customHeight="1">
      <c r="A2357" s="177">
        <v>42296.0</v>
      </c>
      <c r="B2357" s="178">
        <v>3.08</v>
      </c>
      <c r="C2357" s="178">
        <v>3.4</v>
      </c>
      <c r="D2357" s="178">
        <v>3.68</v>
      </c>
      <c r="E2357" s="178">
        <v>4.08</v>
      </c>
      <c r="F2357" s="178">
        <v>4.65</v>
      </c>
      <c r="G2357" s="178">
        <v>4.78</v>
      </c>
      <c r="H2357" s="178">
        <v>4.98</v>
      </c>
      <c r="I2357" s="178">
        <v>5.04</v>
      </c>
      <c r="J2357" s="178">
        <v>5.14</v>
      </c>
      <c r="K2357" s="179">
        <f>MAX(0,((T2357*(365/365))-VLOOKUP(A2357,VBMA!$A:$D,4,0))  /  (T2357* (365/365)   ))</f>
        <v>0.01993062737</v>
      </c>
      <c r="L2357" s="180">
        <f t="shared" ref="L2357:S2357" si="2360">(B2357*(1-$K2357) * (365/365))/100</f>
        <v>0.03018613668</v>
      </c>
      <c r="M2357" s="180">
        <f t="shared" si="2360"/>
        <v>0.03332235867</v>
      </c>
      <c r="N2357" s="180">
        <f t="shared" si="2360"/>
        <v>0.03606655291</v>
      </c>
      <c r="O2357" s="180">
        <f t="shared" si="2360"/>
        <v>0.0399868304</v>
      </c>
      <c r="P2357" s="180">
        <f t="shared" si="2360"/>
        <v>0.04557322583</v>
      </c>
      <c r="Q2357" s="180">
        <f t="shared" si="2360"/>
        <v>0.04684731601</v>
      </c>
      <c r="R2357" s="180">
        <f t="shared" si="2360"/>
        <v>0.04880745476</v>
      </c>
      <c r="S2357" s="180">
        <f t="shared" si="2360"/>
        <v>0.04939549638</v>
      </c>
      <c r="T2357" s="181">
        <f t="shared" si="3"/>
        <v>5.100659341</v>
      </c>
      <c r="U2357" s="182">
        <f t="shared" si="4"/>
        <v>42479</v>
      </c>
      <c r="V2357" s="182">
        <f t="shared" si="5"/>
        <v>42570</v>
      </c>
      <c r="W2357" s="182">
        <f t="shared" si="6"/>
        <v>42662</v>
      </c>
      <c r="X2357" s="181">
        <f t="shared" si="7"/>
        <v>183</v>
      </c>
      <c r="Y2357" s="181">
        <f t="shared" si="8"/>
        <v>274</v>
      </c>
      <c r="Z2357" s="181">
        <f t="shared" si="9"/>
        <v>366</v>
      </c>
      <c r="AA2357" s="155"/>
      <c r="AB2357" s="9"/>
      <c r="AC2357" s="9"/>
      <c r="AD2357" s="9"/>
      <c r="AE2357" s="9"/>
      <c r="AF2357" s="9"/>
      <c r="AG2357" s="9"/>
      <c r="AH2357" s="9"/>
    </row>
    <row r="2358" ht="15.75" customHeight="1">
      <c r="A2358" s="177">
        <v>42293.0</v>
      </c>
      <c r="B2358" s="178">
        <v>3.28</v>
      </c>
      <c r="C2358" s="178">
        <v>3.53</v>
      </c>
      <c r="D2358" s="178">
        <v>3.7</v>
      </c>
      <c r="E2358" s="178">
        <v>4.13</v>
      </c>
      <c r="F2358" s="178">
        <v>4.65</v>
      </c>
      <c r="G2358" s="178">
        <v>4.78</v>
      </c>
      <c r="H2358" s="178">
        <v>4.98</v>
      </c>
      <c r="I2358" s="178">
        <v>5.04</v>
      </c>
      <c r="J2358" s="178">
        <v>5.18</v>
      </c>
      <c r="K2358" s="179">
        <f>MAX(0,((T2358*(365/365))-VLOOKUP(A2358,VBMA!$A:$D,4,0))  /  (T2358* (365/365)   ))</f>
        <v>0.01973457428</v>
      </c>
      <c r="L2358" s="180">
        <f t="shared" ref="L2358:S2358" si="2361">(B2358*(1-$K2358) * (365/365))/100</f>
        <v>0.03215270596</v>
      </c>
      <c r="M2358" s="180">
        <f t="shared" si="2361"/>
        <v>0.03460336953</v>
      </c>
      <c r="N2358" s="180">
        <f t="shared" si="2361"/>
        <v>0.03626982075</v>
      </c>
      <c r="O2358" s="180">
        <f t="shared" si="2361"/>
        <v>0.04048496208</v>
      </c>
      <c r="P2358" s="180">
        <f t="shared" si="2361"/>
        <v>0.0455823423</v>
      </c>
      <c r="Q2358" s="180">
        <f t="shared" si="2361"/>
        <v>0.04685668735</v>
      </c>
      <c r="R2358" s="180">
        <f t="shared" si="2361"/>
        <v>0.0488172182</v>
      </c>
      <c r="S2358" s="180">
        <f t="shared" si="2361"/>
        <v>0.04940537746</v>
      </c>
      <c r="T2358" s="181">
        <f t="shared" si="3"/>
        <v>5.100659341</v>
      </c>
      <c r="U2358" s="182">
        <f t="shared" si="4"/>
        <v>42476</v>
      </c>
      <c r="V2358" s="182">
        <f t="shared" si="5"/>
        <v>42567</v>
      </c>
      <c r="W2358" s="182">
        <f t="shared" si="6"/>
        <v>42659</v>
      </c>
      <c r="X2358" s="181">
        <f t="shared" si="7"/>
        <v>183</v>
      </c>
      <c r="Y2358" s="181">
        <f t="shared" si="8"/>
        <v>274</v>
      </c>
      <c r="Z2358" s="181">
        <f t="shared" si="9"/>
        <v>366</v>
      </c>
      <c r="AA2358" s="155"/>
      <c r="AB2358" s="9"/>
      <c r="AC2358" s="9"/>
      <c r="AD2358" s="9"/>
      <c r="AE2358" s="9"/>
      <c r="AF2358" s="9"/>
      <c r="AG2358" s="9"/>
      <c r="AH2358" s="9"/>
    </row>
    <row r="2359" ht="15.75" customHeight="1">
      <c r="A2359" s="177">
        <v>42292.0</v>
      </c>
      <c r="B2359" s="178">
        <v>3.4</v>
      </c>
      <c r="C2359" s="178">
        <v>3.6</v>
      </c>
      <c r="D2359" s="178">
        <v>3.82</v>
      </c>
      <c r="E2359" s="178">
        <v>4.16</v>
      </c>
      <c r="F2359" s="178">
        <v>4.62</v>
      </c>
      <c r="G2359" s="178">
        <v>4.8</v>
      </c>
      <c r="H2359" s="178">
        <v>5.04</v>
      </c>
      <c r="I2359" s="178">
        <v>5.1</v>
      </c>
      <c r="J2359" s="178">
        <v>5.2</v>
      </c>
      <c r="K2359" s="179">
        <f>MAX(0,((T2359*(365/365))-VLOOKUP(A2359,VBMA!$A:$D,4,0))  /  (T2359* (365/365)   ))</f>
        <v>0.04101401133</v>
      </c>
      <c r="L2359" s="180">
        <f t="shared" ref="L2359:S2359" si="2362">(B2359*(1-$K2359) * (365/365))/100</f>
        <v>0.03260552361</v>
      </c>
      <c r="M2359" s="180">
        <f t="shared" si="2362"/>
        <v>0.03452349559</v>
      </c>
      <c r="N2359" s="180">
        <f t="shared" si="2362"/>
        <v>0.03663326477</v>
      </c>
      <c r="O2359" s="180">
        <f t="shared" si="2362"/>
        <v>0.03989381713</v>
      </c>
      <c r="P2359" s="180">
        <f t="shared" si="2362"/>
        <v>0.04430515268</v>
      </c>
      <c r="Q2359" s="180">
        <f t="shared" si="2362"/>
        <v>0.04603132746</v>
      </c>
      <c r="R2359" s="180">
        <f t="shared" si="2362"/>
        <v>0.04833289383</v>
      </c>
      <c r="S2359" s="180">
        <f t="shared" si="2362"/>
        <v>0.04890828542</v>
      </c>
      <c r="T2359" s="181">
        <f t="shared" si="3"/>
        <v>5.160659341</v>
      </c>
      <c r="U2359" s="182">
        <f t="shared" si="4"/>
        <v>42475</v>
      </c>
      <c r="V2359" s="182">
        <f t="shared" si="5"/>
        <v>42566</v>
      </c>
      <c r="W2359" s="182">
        <f t="shared" si="6"/>
        <v>42658</v>
      </c>
      <c r="X2359" s="181">
        <f t="shared" si="7"/>
        <v>183</v>
      </c>
      <c r="Y2359" s="181">
        <f t="shared" si="8"/>
        <v>274</v>
      </c>
      <c r="Z2359" s="181">
        <f t="shared" si="9"/>
        <v>366</v>
      </c>
      <c r="AA2359" s="155"/>
      <c r="AB2359" s="9"/>
      <c r="AC2359" s="9"/>
      <c r="AD2359" s="9"/>
      <c r="AE2359" s="9"/>
      <c r="AF2359" s="9"/>
      <c r="AG2359" s="9"/>
      <c r="AH2359" s="9"/>
    </row>
    <row r="2360" ht="15.75" customHeight="1">
      <c r="A2360" s="177">
        <v>42291.0</v>
      </c>
      <c r="B2360" s="178">
        <v>3.46</v>
      </c>
      <c r="C2360" s="178">
        <v>3.64</v>
      </c>
      <c r="D2360" s="178">
        <v>3.86</v>
      </c>
      <c r="E2360" s="178">
        <v>4.18</v>
      </c>
      <c r="F2360" s="178">
        <v>4.6</v>
      </c>
      <c r="G2360" s="178">
        <v>4.76</v>
      </c>
      <c r="H2360" s="178">
        <v>5.0</v>
      </c>
      <c r="I2360" s="178">
        <v>5.03</v>
      </c>
      <c r="J2360" s="178">
        <v>5.15</v>
      </c>
      <c r="K2360" s="179">
        <f>MAX(0,((T2360*(365/365))-VLOOKUP(A2360,VBMA!$A:$D,4,0))  /  (T2360* (365/365)   ))</f>
        <v>0.03939064909</v>
      </c>
      <c r="L2360" s="180">
        <f t="shared" ref="L2360:S2360" si="2363">(B2360*(1-$K2360) * (365/365))/100</f>
        <v>0.03323708354</v>
      </c>
      <c r="M2360" s="180">
        <f t="shared" si="2363"/>
        <v>0.03496618037</v>
      </c>
      <c r="N2360" s="180">
        <f t="shared" si="2363"/>
        <v>0.03707952095</v>
      </c>
      <c r="O2360" s="180">
        <f t="shared" si="2363"/>
        <v>0.04015347087</v>
      </c>
      <c r="P2360" s="180">
        <f t="shared" si="2363"/>
        <v>0.04418803014</v>
      </c>
      <c r="Q2360" s="180">
        <f t="shared" si="2363"/>
        <v>0.0457250051</v>
      </c>
      <c r="R2360" s="180">
        <f t="shared" si="2363"/>
        <v>0.04803046755</v>
      </c>
      <c r="S2360" s="180">
        <f t="shared" si="2363"/>
        <v>0.04831865035</v>
      </c>
      <c r="T2360" s="181">
        <f t="shared" si="3"/>
        <v>5.06032967</v>
      </c>
      <c r="U2360" s="182">
        <f t="shared" si="4"/>
        <v>42474</v>
      </c>
      <c r="V2360" s="182">
        <f t="shared" si="5"/>
        <v>42565</v>
      </c>
      <c r="W2360" s="182">
        <f t="shared" si="6"/>
        <v>42657</v>
      </c>
      <c r="X2360" s="181">
        <f t="shared" si="7"/>
        <v>183</v>
      </c>
      <c r="Y2360" s="181">
        <f t="shared" si="8"/>
        <v>274</v>
      </c>
      <c r="Z2360" s="181">
        <f t="shared" si="9"/>
        <v>366</v>
      </c>
      <c r="AA2360" s="155"/>
      <c r="AB2360" s="9"/>
      <c r="AC2360" s="9"/>
      <c r="AD2360" s="9"/>
      <c r="AE2360" s="9"/>
      <c r="AF2360" s="9"/>
      <c r="AG2360" s="9"/>
      <c r="AH2360" s="9"/>
    </row>
    <row r="2361" ht="15.75" customHeight="1">
      <c r="A2361" s="177">
        <v>42290.0</v>
      </c>
      <c r="B2361" s="178">
        <v>3.4</v>
      </c>
      <c r="C2361" s="178">
        <v>3.58</v>
      </c>
      <c r="D2361" s="178">
        <v>3.76</v>
      </c>
      <c r="E2361" s="178">
        <v>4.1</v>
      </c>
      <c r="F2361" s="178">
        <v>4.64</v>
      </c>
      <c r="G2361" s="178">
        <v>4.76</v>
      </c>
      <c r="H2361" s="178">
        <v>5.0</v>
      </c>
      <c r="I2361" s="178">
        <v>5.06</v>
      </c>
      <c r="J2361" s="178">
        <v>5.18</v>
      </c>
      <c r="K2361" s="179">
        <f>MAX(0,((T2361*(365/365))-VLOOKUP(A2361,VBMA!$A:$D,4,0))  /  (T2361* (365/365)   ))</f>
        <v>0.0510987596</v>
      </c>
      <c r="L2361" s="180">
        <f t="shared" ref="L2361:S2361" si="2364">(B2361*(1-$K2361) * (365/365))/100</f>
        <v>0.03226264217</v>
      </c>
      <c r="M2361" s="180">
        <f t="shared" si="2364"/>
        <v>0.03397066441</v>
      </c>
      <c r="N2361" s="180">
        <f t="shared" si="2364"/>
        <v>0.03567868664</v>
      </c>
      <c r="O2361" s="180">
        <f t="shared" si="2364"/>
        <v>0.03890495086</v>
      </c>
      <c r="P2361" s="180">
        <f t="shared" si="2364"/>
        <v>0.04402901755</v>
      </c>
      <c r="Q2361" s="180">
        <f t="shared" si="2364"/>
        <v>0.04516769904</v>
      </c>
      <c r="R2361" s="180">
        <f t="shared" si="2364"/>
        <v>0.04744506202</v>
      </c>
      <c r="S2361" s="180">
        <f t="shared" si="2364"/>
        <v>0.04801440276</v>
      </c>
      <c r="T2361" s="181">
        <f t="shared" si="3"/>
        <v>5.120659341</v>
      </c>
      <c r="U2361" s="182">
        <f t="shared" si="4"/>
        <v>42473</v>
      </c>
      <c r="V2361" s="182">
        <f t="shared" si="5"/>
        <v>42564</v>
      </c>
      <c r="W2361" s="182">
        <f t="shared" si="6"/>
        <v>42656</v>
      </c>
      <c r="X2361" s="181">
        <f t="shared" si="7"/>
        <v>183</v>
      </c>
      <c r="Y2361" s="181">
        <f t="shared" si="8"/>
        <v>274</v>
      </c>
      <c r="Z2361" s="181">
        <f t="shared" si="9"/>
        <v>366</v>
      </c>
      <c r="AA2361" s="155"/>
      <c r="AB2361" s="9"/>
      <c r="AC2361" s="9"/>
      <c r="AD2361" s="9"/>
      <c r="AE2361" s="9"/>
      <c r="AF2361" s="9"/>
      <c r="AG2361" s="9"/>
      <c r="AH2361" s="9"/>
    </row>
    <row r="2362" ht="15.75" customHeight="1">
      <c r="A2362" s="177">
        <v>42289.0</v>
      </c>
      <c r="B2362" s="178">
        <v>3.16</v>
      </c>
      <c r="C2362" s="178">
        <v>3.38</v>
      </c>
      <c r="D2362" s="178">
        <v>3.56</v>
      </c>
      <c r="E2362" s="178">
        <v>4.02</v>
      </c>
      <c r="F2362" s="178">
        <v>4.64</v>
      </c>
      <c r="G2362" s="178">
        <v>4.76</v>
      </c>
      <c r="H2362" s="178">
        <v>5.0</v>
      </c>
      <c r="I2362" s="178">
        <v>5.06</v>
      </c>
      <c r="J2362" s="178">
        <v>5.18</v>
      </c>
      <c r="K2362" s="179">
        <f>MAX(0,((T2362*(365/365))-VLOOKUP(A2362,VBMA!$A:$D,4,0))  /  (T2362* (365/365)   ))</f>
        <v>0.05402806987</v>
      </c>
      <c r="L2362" s="180">
        <f t="shared" ref="L2362:S2362" si="2365">(B2362*(1-$K2362) * (365/365))/100</f>
        <v>0.02989271299</v>
      </c>
      <c r="M2362" s="180">
        <f t="shared" si="2365"/>
        <v>0.03197385124</v>
      </c>
      <c r="N2362" s="180">
        <f t="shared" si="2365"/>
        <v>0.03367660071</v>
      </c>
      <c r="O2362" s="180">
        <f t="shared" si="2365"/>
        <v>0.03802807159</v>
      </c>
      <c r="P2362" s="180">
        <f t="shared" si="2365"/>
        <v>0.04389309756</v>
      </c>
      <c r="Q2362" s="180">
        <f t="shared" si="2365"/>
        <v>0.04502826387</v>
      </c>
      <c r="R2362" s="180">
        <f t="shared" si="2365"/>
        <v>0.04729859651</v>
      </c>
      <c r="S2362" s="180">
        <f t="shared" si="2365"/>
        <v>0.04786617966</v>
      </c>
      <c r="T2362" s="181">
        <f t="shared" si="3"/>
        <v>5.120659341</v>
      </c>
      <c r="U2362" s="182">
        <f t="shared" si="4"/>
        <v>42472</v>
      </c>
      <c r="V2362" s="182">
        <f t="shared" si="5"/>
        <v>42563</v>
      </c>
      <c r="W2362" s="182">
        <f t="shared" si="6"/>
        <v>42655</v>
      </c>
      <c r="X2362" s="181">
        <f t="shared" si="7"/>
        <v>183</v>
      </c>
      <c r="Y2362" s="181">
        <f t="shared" si="8"/>
        <v>274</v>
      </c>
      <c r="Z2362" s="181">
        <f t="shared" si="9"/>
        <v>366</v>
      </c>
      <c r="AA2362" s="155"/>
      <c r="AB2362" s="9"/>
      <c r="AC2362" s="9"/>
      <c r="AD2362" s="9"/>
      <c r="AE2362" s="9"/>
      <c r="AF2362" s="9"/>
      <c r="AG2362" s="9"/>
      <c r="AH2362" s="9"/>
    </row>
    <row r="2363" ht="15.75" customHeight="1">
      <c r="A2363" s="177">
        <v>42286.0</v>
      </c>
      <c r="B2363" s="178">
        <v>3.08</v>
      </c>
      <c r="C2363" s="178">
        <v>3.25</v>
      </c>
      <c r="D2363" s="178">
        <v>3.5</v>
      </c>
      <c r="E2363" s="178">
        <v>4.03</v>
      </c>
      <c r="F2363" s="178">
        <v>4.55</v>
      </c>
      <c r="G2363" s="178">
        <v>4.78</v>
      </c>
      <c r="H2363" s="178">
        <v>5.03</v>
      </c>
      <c r="I2363" s="178">
        <v>5.08</v>
      </c>
      <c r="J2363" s="178">
        <v>5.13</v>
      </c>
      <c r="K2363" s="179">
        <f>MAX(0,((T2363*(365/365))-VLOOKUP(A2363,VBMA!$A:$D,4,0))  /  (T2363* (365/365)   ))</f>
        <v>0.05585161069</v>
      </c>
      <c r="L2363" s="180">
        <f t="shared" ref="L2363:S2363" si="2366">(B2363*(1-$K2363) * (365/365))/100</f>
        <v>0.02907977039</v>
      </c>
      <c r="M2363" s="180">
        <f t="shared" si="2366"/>
        <v>0.03068482265</v>
      </c>
      <c r="N2363" s="180">
        <f t="shared" si="2366"/>
        <v>0.03304519363</v>
      </c>
      <c r="O2363" s="180">
        <f t="shared" si="2366"/>
        <v>0.03804918009</v>
      </c>
      <c r="P2363" s="180">
        <f t="shared" si="2366"/>
        <v>0.04295875171</v>
      </c>
      <c r="Q2363" s="180">
        <f t="shared" si="2366"/>
        <v>0.04513029301</v>
      </c>
      <c r="R2363" s="180">
        <f t="shared" si="2366"/>
        <v>0.04749066398</v>
      </c>
      <c r="S2363" s="180">
        <f t="shared" si="2366"/>
        <v>0.04796273818</v>
      </c>
      <c r="T2363" s="181">
        <f t="shared" si="3"/>
        <v>5.130549451</v>
      </c>
      <c r="U2363" s="182">
        <f t="shared" si="4"/>
        <v>42469</v>
      </c>
      <c r="V2363" s="182">
        <f t="shared" si="5"/>
        <v>42560</v>
      </c>
      <c r="W2363" s="182">
        <f t="shared" si="6"/>
        <v>42652</v>
      </c>
      <c r="X2363" s="181">
        <f t="shared" si="7"/>
        <v>183</v>
      </c>
      <c r="Y2363" s="181">
        <f t="shared" si="8"/>
        <v>274</v>
      </c>
      <c r="Z2363" s="181">
        <f t="shared" si="9"/>
        <v>366</v>
      </c>
      <c r="AA2363" s="155"/>
      <c r="AB2363" s="9"/>
      <c r="AC2363" s="9"/>
      <c r="AD2363" s="9"/>
      <c r="AE2363" s="9"/>
      <c r="AF2363" s="9"/>
      <c r="AG2363" s="9"/>
      <c r="AH2363" s="9"/>
    </row>
    <row r="2364" ht="15.75" customHeight="1">
      <c r="A2364" s="177">
        <v>42285.0</v>
      </c>
      <c r="B2364" s="178">
        <v>3.04</v>
      </c>
      <c r="C2364" s="178">
        <v>3.28</v>
      </c>
      <c r="D2364" s="178">
        <v>3.52</v>
      </c>
      <c r="E2364" s="178">
        <v>4.02</v>
      </c>
      <c r="F2364" s="178">
        <v>4.6</v>
      </c>
      <c r="G2364" s="178">
        <v>4.8</v>
      </c>
      <c r="H2364" s="178">
        <v>5.0</v>
      </c>
      <c r="I2364" s="178">
        <v>5.1</v>
      </c>
      <c r="J2364" s="178">
        <v>5.18</v>
      </c>
      <c r="K2364" s="179">
        <f>MAX(0,((T2364*(365/365))-VLOOKUP(A2364,VBMA!$A:$D,4,0))  /  (T2364* (365/365)   ))</f>
        <v>0.07000422565</v>
      </c>
      <c r="L2364" s="180">
        <f t="shared" ref="L2364:S2364" si="2367">(B2364*(1-$K2364) * (365/365))/100</f>
        <v>0.02827187154</v>
      </c>
      <c r="M2364" s="180">
        <f t="shared" si="2367"/>
        <v>0.0305038614</v>
      </c>
      <c r="N2364" s="180">
        <f t="shared" si="2367"/>
        <v>0.03273585126</v>
      </c>
      <c r="O2364" s="180">
        <f t="shared" si="2367"/>
        <v>0.03738583013</v>
      </c>
      <c r="P2364" s="180">
        <f t="shared" si="2367"/>
        <v>0.04277980562</v>
      </c>
      <c r="Q2364" s="180">
        <f t="shared" si="2367"/>
        <v>0.04463979717</v>
      </c>
      <c r="R2364" s="180">
        <f t="shared" si="2367"/>
        <v>0.04649978872</v>
      </c>
      <c r="S2364" s="180">
        <f t="shared" si="2367"/>
        <v>0.04742978449</v>
      </c>
      <c r="T2364" s="181">
        <f t="shared" si="3"/>
        <v>5.201098901</v>
      </c>
      <c r="U2364" s="182">
        <f t="shared" si="4"/>
        <v>42468</v>
      </c>
      <c r="V2364" s="182">
        <f t="shared" si="5"/>
        <v>42559</v>
      </c>
      <c r="W2364" s="182">
        <f t="shared" si="6"/>
        <v>42651</v>
      </c>
      <c r="X2364" s="181">
        <f t="shared" si="7"/>
        <v>183</v>
      </c>
      <c r="Y2364" s="181">
        <f t="shared" si="8"/>
        <v>274</v>
      </c>
      <c r="Z2364" s="181">
        <f t="shared" si="9"/>
        <v>366</v>
      </c>
      <c r="AA2364" s="155"/>
      <c r="AB2364" s="9"/>
      <c r="AC2364" s="9"/>
      <c r="AD2364" s="9"/>
      <c r="AE2364" s="9"/>
      <c r="AF2364" s="9"/>
      <c r="AG2364" s="9"/>
      <c r="AH2364" s="9"/>
    </row>
    <row r="2365" ht="15.75" customHeight="1">
      <c r="A2365" s="177">
        <v>42284.0</v>
      </c>
      <c r="B2365" s="178">
        <v>3.07</v>
      </c>
      <c r="C2365" s="178">
        <v>3.32</v>
      </c>
      <c r="D2365" s="178">
        <v>3.58</v>
      </c>
      <c r="E2365" s="178">
        <v>4.05</v>
      </c>
      <c r="F2365" s="178">
        <v>4.6</v>
      </c>
      <c r="G2365" s="178">
        <v>4.75</v>
      </c>
      <c r="H2365" s="178">
        <v>5.0</v>
      </c>
      <c r="I2365" s="178">
        <v>5.06</v>
      </c>
      <c r="J2365" s="178">
        <v>5.18</v>
      </c>
      <c r="K2365" s="179">
        <f>MAX(0,((T2365*(365/365))-VLOOKUP(A2365,VBMA!$A:$D,4,0))  /  (T2365* (365/365)   ))</f>
        <v>0.05266105841</v>
      </c>
      <c r="L2365" s="180">
        <f t="shared" ref="L2365:S2365" si="2368">(B2365*(1-$K2365) * (365/365))/100</f>
        <v>0.02908330551</v>
      </c>
      <c r="M2365" s="180">
        <f t="shared" si="2368"/>
        <v>0.03145165286</v>
      </c>
      <c r="N2365" s="180">
        <f t="shared" si="2368"/>
        <v>0.03391473411</v>
      </c>
      <c r="O2365" s="180">
        <f t="shared" si="2368"/>
        <v>0.03836722713</v>
      </c>
      <c r="P2365" s="180">
        <f t="shared" si="2368"/>
        <v>0.04357759131</v>
      </c>
      <c r="Q2365" s="180">
        <f t="shared" si="2368"/>
        <v>0.04499859973</v>
      </c>
      <c r="R2365" s="180">
        <f t="shared" si="2368"/>
        <v>0.04736694708</v>
      </c>
      <c r="S2365" s="180">
        <f t="shared" si="2368"/>
        <v>0.04793535044</v>
      </c>
      <c r="T2365" s="181">
        <f t="shared" si="3"/>
        <v>5.120659341</v>
      </c>
      <c r="U2365" s="182">
        <f t="shared" si="4"/>
        <v>42467</v>
      </c>
      <c r="V2365" s="182">
        <f t="shared" si="5"/>
        <v>42558</v>
      </c>
      <c r="W2365" s="182">
        <f t="shared" si="6"/>
        <v>42650</v>
      </c>
      <c r="X2365" s="181">
        <f t="shared" si="7"/>
        <v>183</v>
      </c>
      <c r="Y2365" s="181">
        <f t="shared" si="8"/>
        <v>274</v>
      </c>
      <c r="Z2365" s="181">
        <f t="shared" si="9"/>
        <v>366</v>
      </c>
      <c r="AA2365" s="155"/>
      <c r="AB2365" s="9"/>
      <c r="AC2365" s="9"/>
      <c r="AD2365" s="9"/>
      <c r="AE2365" s="9"/>
      <c r="AF2365" s="9"/>
      <c r="AG2365" s="9"/>
      <c r="AH2365" s="9"/>
    </row>
    <row r="2366" ht="15.75" customHeight="1">
      <c r="A2366" s="177">
        <v>42283.0</v>
      </c>
      <c r="B2366" s="178">
        <v>3.16</v>
      </c>
      <c r="C2366" s="178">
        <v>3.46</v>
      </c>
      <c r="D2366" s="178">
        <v>3.72</v>
      </c>
      <c r="E2366" s="178">
        <v>4.14</v>
      </c>
      <c r="F2366" s="178">
        <v>4.66</v>
      </c>
      <c r="G2366" s="178">
        <v>4.8</v>
      </c>
      <c r="H2366" s="178">
        <v>5.0</v>
      </c>
      <c r="I2366" s="178">
        <v>5.05</v>
      </c>
      <c r="J2366" s="178">
        <v>5.18</v>
      </c>
      <c r="K2366" s="179">
        <f>MAX(0,((T2366*(365/365))-VLOOKUP(A2366,VBMA!$A:$D,4,0))  /  (T2366* (365/365)   ))</f>
        <v>0.03873101368</v>
      </c>
      <c r="L2366" s="180">
        <f t="shared" ref="L2366:S2366" si="2369">(B2366*(1-$K2366) * (365/365))/100</f>
        <v>0.03037609997</v>
      </c>
      <c r="M2366" s="180">
        <f t="shared" si="2369"/>
        <v>0.03325990693</v>
      </c>
      <c r="N2366" s="180">
        <f t="shared" si="2369"/>
        <v>0.03575920629</v>
      </c>
      <c r="O2366" s="180">
        <f t="shared" si="2369"/>
        <v>0.03979653603</v>
      </c>
      <c r="P2366" s="180">
        <f t="shared" si="2369"/>
        <v>0.04479513476</v>
      </c>
      <c r="Q2366" s="180">
        <f t="shared" si="2369"/>
        <v>0.04614091134</v>
      </c>
      <c r="R2366" s="180">
        <f t="shared" si="2369"/>
        <v>0.04806344932</v>
      </c>
      <c r="S2366" s="180">
        <f t="shared" si="2369"/>
        <v>0.04854408381</v>
      </c>
      <c r="T2366" s="181">
        <f t="shared" si="3"/>
        <v>5.100549451</v>
      </c>
      <c r="U2366" s="182">
        <f t="shared" si="4"/>
        <v>42466</v>
      </c>
      <c r="V2366" s="182">
        <f t="shared" si="5"/>
        <v>42557</v>
      </c>
      <c r="W2366" s="182">
        <f t="shared" si="6"/>
        <v>42649</v>
      </c>
      <c r="X2366" s="181">
        <f t="shared" si="7"/>
        <v>183</v>
      </c>
      <c r="Y2366" s="181">
        <f t="shared" si="8"/>
        <v>274</v>
      </c>
      <c r="Z2366" s="181">
        <f t="shared" si="9"/>
        <v>366</v>
      </c>
      <c r="AA2366" s="155"/>
      <c r="AB2366" s="9"/>
      <c r="AC2366" s="9"/>
      <c r="AD2366" s="9"/>
      <c r="AE2366" s="9"/>
      <c r="AF2366" s="9"/>
      <c r="AG2366" s="9"/>
      <c r="AH2366" s="9"/>
    </row>
    <row r="2367" ht="15.75" customHeight="1">
      <c r="A2367" s="177">
        <v>42282.0</v>
      </c>
      <c r="B2367" s="178">
        <v>3.45</v>
      </c>
      <c r="C2367" s="178">
        <v>3.68</v>
      </c>
      <c r="D2367" s="178">
        <v>3.88</v>
      </c>
      <c r="E2367" s="178">
        <v>4.3</v>
      </c>
      <c r="F2367" s="178">
        <v>4.68</v>
      </c>
      <c r="G2367" s="178">
        <v>4.83</v>
      </c>
      <c r="H2367" s="178">
        <v>4.98</v>
      </c>
      <c r="I2367" s="178">
        <v>5.04</v>
      </c>
      <c r="J2367" s="178">
        <v>5.14</v>
      </c>
      <c r="K2367" s="179">
        <f>MAX(0,((T2367*(365/365))-VLOOKUP(A2367,VBMA!$A:$D,4,0))  /  (T2367* (365/365)   ))</f>
        <v>0.01895036194</v>
      </c>
      <c r="L2367" s="180">
        <f t="shared" ref="L2367:S2367" si="2370">(B2367*(1-$K2367) * (365/365))/100</f>
        <v>0.03384621251</v>
      </c>
      <c r="M2367" s="180">
        <f t="shared" si="2370"/>
        <v>0.03610262668</v>
      </c>
      <c r="N2367" s="180">
        <f t="shared" si="2370"/>
        <v>0.03806472596</v>
      </c>
      <c r="O2367" s="180">
        <f t="shared" si="2370"/>
        <v>0.04218513444</v>
      </c>
      <c r="P2367" s="180">
        <f t="shared" si="2370"/>
        <v>0.04591312306</v>
      </c>
      <c r="Q2367" s="180">
        <f t="shared" si="2370"/>
        <v>0.04738469752</v>
      </c>
      <c r="R2367" s="180">
        <f t="shared" si="2370"/>
        <v>0.04885627198</v>
      </c>
      <c r="S2367" s="180">
        <f t="shared" si="2370"/>
        <v>0.04944490176</v>
      </c>
      <c r="T2367" s="181">
        <f t="shared" si="3"/>
        <v>5.100659341</v>
      </c>
      <c r="U2367" s="182">
        <f t="shared" si="4"/>
        <v>42465</v>
      </c>
      <c r="V2367" s="182">
        <f t="shared" si="5"/>
        <v>42556</v>
      </c>
      <c r="W2367" s="182">
        <f t="shared" si="6"/>
        <v>42648</v>
      </c>
      <c r="X2367" s="181">
        <f t="shared" si="7"/>
        <v>183</v>
      </c>
      <c r="Y2367" s="181">
        <f t="shared" si="8"/>
        <v>274</v>
      </c>
      <c r="Z2367" s="181">
        <f t="shared" si="9"/>
        <v>366</v>
      </c>
      <c r="AA2367" s="155"/>
      <c r="AB2367" s="9"/>
      <c r="AC2367" s="9"/>
      <c r="AD2367" s="9"/>
      <c r="AE2367" s="9"/>
      <c r="AF2367" s="9"/>
      <c r="AG2367" s="9"/>
      <c r="AH2367" s="9"/>
    </row>
    <row r="2368" ht="15.75" customHeight="1">
      <c r="A2368" s="177">
        <v>42279.0</v>
      </c>
      <c r="B2368" s="178">
        <v>3.54</v>
      </c>
      <c r="C2368" s="178">
        <v>3.78</v>
      </c>
      <c r="D2368" s="178">
        <v>4.0</v>
      </c>
      <c r="E2368" s="178">
        <v>4.42</v>
      </c>
      <c r="F2368" s="178">
        <v>4.7</v>
      </c>
      <c r="G2368" s="178">
        <v>4.86</v>
      </c>
      <c r="H2368" s="178">
        <v>5.0</v>
      </c>
      <c r="I2368" s="178">
        <v>5.03</v>
      </c>
      <c r="J2368" s="178">
        <v>5.18</v>
      </c>
      <c r="K2368" s="179">
        <f>MAX(0,((T2368*(365/365))-VLOOKUP(A2368,VBMA!$A:$D,4,0))  /  (T2368* (365/365)   ))</f>
        <v>0.009945927165</v>
      </c>
      <c r="L2368" s="180">
        <f t="shared" ref="L2368:S2368" si="2371">(B2368*(1-$K2368) * (365/365))/100</f>
        <v>0.03504791418</v>
      </c>
      <c r="M2368" s="180">
        <f t="shared" si="2371"/>
        <v>0.03742404395</v>
      </c>
      <c r="N2368" s="180">
        <f t="shared" si="2371"/>
        <v>0.03960216291</v>
      </c>
      <c r="O2368" s="180">
        <f t="shared" si="2371"/>
        <v>0.04376039002</v>
      </c>
      <c r="P2368" s="180">
        <f t="shared" si="2371"/>
        <v>0.04653254142</v>
      </c>
      <c r="Q2368" s="180">
        <f t="shared" si="2371"/>
        <v>0.04811662794</v>
      </c>
      <c r="R2368" s="180">
        <f t="shared" si="2371"/>
        <v>0.04950270364</v>
      </c>
      <c r="S2368" s="180">
        <f t="shared" si="2371"/>
        <v>0.04979971986</v>
      </c>
      <c r="T2368" s="181">
        <f t="shared" si="3"/>
        <v>5.06032967</v>
      </c>
      <c r="U2368" s="182">
        <f t="shared" si="4"/>
        <v>42462</v>
      </c>
      <c r="V2368" s="182">
        <f t="shared" si="5"/>
        <v>42553</v>
      </c>
      <c r="W2368" s="182">
        <f t="shared" si="6"/>
        <v>42645</v>
      </c>
      <c r="X2368" s="181">
        <f t="shared" si="7"/>
        <v>183</v>
      </c>
      <c r="Y2368" s="181">
        <f t="shared" si="8"/>
        <v>274</v>
      </c>
      <c r="Z2368" s="181">
        <f t="shared" si="9"/>
        <v>366</v>
      </c>
      <c r="AA2368" s="155"/>
      <c r="AB2368" s="9"/>
      <c r="AC2368" s="9"/>
      <c r="AD2368" s="9"/>
      <c r="AE2368" s="9"/>
      <c r="AF2368" s="9"/>
      <c r="AG2368" s="9"/>
      <c r="AH2368" s="9"/>
    </row>
    <row r="2369" ht="15.75" customHeight="1">
      <c r="A2369" s="177">
        <v>42278.0</v>
      </c>
      <c r="B2369" s="178">
        <v>3.6</v>
      </c>
      <c r="C2369" s="178">
        <v>3.9</v>
      </c>
      <c r="D2369" s="178">
        <v>4.1</v>
      </c>
      <c r="E2369" s="178">
        <v>4.48</v>
      </c>
      <c r="F2369" s="178">
        <v>4.7</v>
      </c>
      <c r="G2369" s="178">
        <v>4.83</v>
      </c>
      <c r="H2369" s="178">
        <v>5.0</v>
      </c>
      <c r="I2369" s="178">
        <v>5.1</v>
      </c>
      <c r="J2369" s="178">
        <v>5.24</v>
      </c>
      <c r="K2369" s="179">
        <f>MAX(0,((T2369*(365/365))-VLOOKUP(A2369,VBMA!$A:$D,4,0))  /  (T2369* (365/365)   ))</f>
        <v>0.03674202409</v>
      </c>
      <c r="L2369" s="180">
        <f t="shared" ref="L2369:S2369" si="2372">(B2369*(1-$K2369) * (365/365))/100</f>
        <v>0.03467728713</v>
      </c>
      <c r="M2369" s="180">
        <f t="shared" si="2372"/>
        <v>0.03756706106</v>
      </c>
      <c r="N2369" s="180">
        <f t="shared" si="2372"/>
        <v>0.03949357701</v>
      </c>
      <c r="O2369" s="180">
        <f t="shared" si="2372"/>
        <v>0.04315395732</v>
      </c>
      <c r="P2369" s="180">
        <f t="shared" si="2372"/>
        <v>0.04527312487</v>
      </c>
      <c r="Q2369" s="180">
        <f t="shared" si="2372"/>
        <v>0.04652536024</v>
      </c>
      <c r="R2369" s="180">
        <f t="shared" si="2372"/>
        <v>0.0481628988</v>
      </c>
      <c r="S2369" s="180">
        <f t="shared" si="2372"/>
        <v>0.04912615677</v>
      </c>
      <c r="T2369" s="181">
        <f t="shared" si="3"/>
        <v>5.201098901</v>
      </c>
      <c r="U2369" s="182">
        <f t="shared" si="4"/>
        <v>42461</v>
      </c>
      <c r="V2369" s="182">
        <f t="shared" si="5"/>
        <v>42552</v>
      </c>
      <c r="W2369" s="182">
        <f t="shared" si="6"/>
        <v>42644</v>
      </c>
      <c r="X2369" s="181">
        <f t="shared" si="7"/>
        <v>183</v>
      </c>
      <c r="Y2369" s="181">
        <f t="shared" si="8"/>
        <v>274</v>
      </c>
      <c r="Z2369" s="181">
        <f t="shared" si="9"/>
        <v>366</v>
      </c>
      <c r="AA2369" s="155"/>
      <c r="AB2369" s="9"/>
      <c r="AC2369" s="9"/>
      <c r="AD2369" s="9"/>
      <c r="AE2369" s="9"/>
      <c r="AF2369" s="9"/>
      <c r="AG2369" s="9"/>
      <c r="AH2369" s="9"/>
    </row>
    <row r="2370" ht="15.75" customHeight="1">
      <c r="A2370" s="177">
        <v>42277.0</v>
      </c>
      <c r="B2370" s="178">
        <v>2.34</v>
      </c>
      <c r="C2370" s="178">
        <v>3.14</v>
      </c>
      <c r="D2370" s="178">
        <v>3.68</v>
      </c>
      <c r="E2370" s="178">
        <v>4.28</v>
      </c>
      <c r="F2370" s="178">
        <v>4.7</v>
      </c>
      <c r="G2370" s="178">
        <v>4.82</v>
      </c>
      <c r="H2370" s="178">
        <v>5.0</v>
      </c>
      <c r="I2370" s="178">
        <v>5.08</v>
      </c>
      <c r="J2370" s="178">
        <v>5.23</v>
      </c>
      <c r="K2370" s="179">
        <f>MAX(0,((T2370*(365/365))-VLOOKUP(A2370,VBMA!$A:$D,4,0))  /  (T2370* (365/365)   ))</f>
        <v>0.03003875969</v>
      </c>
      <c r="L2370" s="180">
        <f t="shared" ref="L2370:S2370" si="2373">(B2370*(1-$K2370) * (365/365))/100</f>
        <v>0.02269709302</v>
      </c>
      <c r="M2370" s="180">
        <f t="shared" si="2373"/>
        <v>0.03045678295</v>
      </c>
      <c r="N2370" s="180">
        <f t="shared" si="2373"/>
        <v>0.03569457364</v>
      </c>
      <c r="O2370" s="180">
        <f t="shared" si="2373"/>
        <v>0.04151434109</v>
      </c>
      <c r="P2370" s="180">
        <f t="shared" si="2373"/>
        <v>0.04558817829</v>
      </c>
      <c r="Q2370" s="180">
        <f t="shared" si="2373"/>
        <v>0.04675213178</v>
      </c>
      <c r="R2370" s="180">
        <f t="shared" si="2373"/>
        <v>0.04849806202</v>
      </c>
      <c r="S2370" s="180">
        <f t="shared" si="2373"/>
        <v>0.04927403101</v>
      </c>
      <c r="T2370" s="181">
        <f t="shared" si="3"/>
        <v>5.16</v>
      </c>
      <c r="U2370" s="182">
        <f t="shared" si="4"/>
        <v>42459</v>
      </c>
      <c r="V2370" s="182">
        <f t="shared" si="5"/>
        <v>42551</v>
      </c>
      <c r="W2370" s="182">
        <f t="shared" si="6"/>
        <v>42643</v>
      </c>
      <c r="X2370" s="181">
        <f t="shared" si="7"/>
        <v>182</v>
      </c>
      <c r="Y2370" s="181">
        <f t="shared" si="8"/>
        <v>274</v>
      </c>
      <c r="Z2370" s="181">
        <f t="shared" si="9"/>
        <v>366</v>
      </c>
      <c r="AA2370" s="155"/>
      <c r="AB2370" s="9"/>
      <c r="AC2370" s="9"/>
      <c r="AD2370" s="9"/>
      <c r="AE2370" s="9"/>
      <c r="AF2370" s="9"/>
      <c r="AG2370" s="9"/>
      <c r="AH2370" s="9"/>
    </row>
    <row r="2371" ht="15.75" customHeight="1">
      <c r="A2371" s="177">
        <v>42276.0</v>
      </c>
      <c r="B2371" s="178">
        <v>2.78</v>
      </c>
      <c r="C2371" s="178">
        <v>3.08</v>
      </c>
      <c r="D2371" s="178">
        <v>3.7</v>
      </c>
      <c r="E2371" s="178">
        <v>4.26</v>
      </c>
      <c r="F2371" s="178">
        <v>4.7</v>
      </c>
      <c r="G2371" s="178">
        <v>4.86</v>
      </c>
      <c r="H2371" s="178">
        <v>5.0</v>
      </c>
      <c r="I2371" s="178">
        <v>5.1</v>
      </c>
      <c r="J2371" s="178">
        <v>5.25</v>
      </c>
      <c r="K2371" s="179">
        <f>MAX(0,((T2371*(365/365))-VLOOKUP(A2371,VBMA!$A:$D,4,0))  /  (T2371* (365/365)   ))</f>
        <v>0.03461538462</v>
      </c>
      <c r="L2371" s="180">
        <f t="shared" ref="L2371:S2371" si="2374">(B2371*(1-$K2371) * (365/365))/100</f>
        <v>0.02683769231</v>
      </c>
      <c r="M2371" s="180">
        <f t="shared" si="2374"/>
        <v>0.02973384615</v>
      </c>
      <c r="N2371" s="180">
        <f t="shared" si="2374"/>
        <v>0.03571923077</v>
      </c>
      <c r="O2371" s="180">
        <f t="shared" si="2374"/>
        <v>0.04112538462</v>
      </c>
      <c r="P2371" s="180">
        <f t="shared" si="2374"/>
        <v>0.04537307692</v>
      </c>
      <c r="Q2371" s="180">
        <f t="shared" si="2374"/>
        <v>0.04691769231</v>
      </c>
      <c r="R2371" s="180">
        <f t="shared" si="2374"/>
        <v>0.04826923077</v>
      </c>
      <c r="S2371" s="180">
        <f t="shared" si="2374"/>
        <v>0.04923461538</v>
      </c>
      <c r="T2371" s="181">
        <f t="shared" si="3"/>
        <v>5.2</v>
      </c>
      <c r="U2371" s="182">
        <f t="shared" si="4"/>
        <v>42458</v>
      </c>
      <c r="V2371" s="182">
        <f t="shared" si="5"/>
        <v>42550</v>
      </c>
      <c r="W2371" s="182">
        <f t="shared" si="6"/>
        <v>42642</v>
      </c>
      <c r="X2371" s="181">
        <f t="shared" si="7"/>
        <v>182</v>
      </c>
      <c r="Y2371" s="181">
        <f t="shared" si="8"/>
        <v>274</v>
      </c>
      <c r="Z2371" s="181">
        <f t="shared" si="9"/>
        <v>366</v>
      </c>
      <c r="AA2371" s="155"/>
      <c r="AB2371" s="9"/>
      <c r="AC2371" s="9"/>
      <c r="AD2371" s="9"/>
      <c r="AE2371" s="9"/>
      <c r="AF2371" s="9"/>
      <c r="AG2371" s="9"/>
      <c r="AH2371" s="9"/>
    </row>
    <row r="2372" ht="15.75" customHeight="1">
      <c r="A2372" s="177">
        <v>42275.0</v>
      </c>
      <c r="B2372" s="178">
        <v>3.15</v>
      </c>
      <c r="C2372" s="178">
        <v>3.35</v>
      </c>
      <c r="D2372" s="178">
        <v>3.7</v>
      </c>
      <c r="E2372" s="178">
        <v>4.3</v>
      </c>
      <c r="F2372" s="178">
        <v>4.7</v>
      </c>
      <c r="G2372" s="178">
        <v>4.88</v>
      </c>
      <c r="H2372" s="178">
        <v>5.0</v>
      </c>
      <c r="I2372" s="178">
        <v>5.16</v>
      </c>
      <c r="J2372" s="178">
        <v>5.24</v>
      </c>
      <c r="K2372" s="179">
        <f>MAX(0,((T2372*(365/365))-VLOOKUP(A2372,VBMA!$A:$D,4,0))  /  (T2372* (365/365)   ))</f>
        <v>0.05601503759</v>
      </c>
      <c r="L2372" s="180">
        <f t="shared" ref="L2372:S2372" si="2375">(B2372*(1-$K2372) * (365/365))/100</f>
        <v>0.02973552632</v>
      </c>
      <c r="M2372" s="180">
        <f t="shared" si="2375"/>
        <v>0.03162349624</v>
      </c>
      <c r="N2372" s="180">
        <f t="shared" si="2375"/>
        <v>0.03492744361</v>
      </c>
      <c r="O2372" s="180">
        <f t="shared" si="2375"/>
        <v>0.04059135338</v>
      </c>
      <c r="P2372" s="180">
        <f t="shared" si="2375"/>
        <v>0.04436729323</v>
      </c>
      <c r="Q2372" s="180">
        <f t="shared" si="2375"/>
        <v>0.04606646617</v>
      </c>
      <c r="R2372" s="180">
        <f t="shared" si="2375"/>
        <v>0.04719924812</v>
      </c>
      <c r="S2372" s="180">
        <f t="shared" si="2375"/>
        <v>0.04870962406</v>
      </c>
      <c r="T2372" s="181">
        <f t="shared" si="3"/>
        <v>5.32</v>
      </c>
      <c r="U2372" s="182">
        <f t="shared" si="4"/>
        <v>42457</v>
      </c>
      <c r="V2372" s="182">
        <f t="shared" si="5"/>
        <v>42549</v>
      </c>
      <c r="W2372" s="182">
        <f t="shared" si="6"/>
        <v>42641</v>
      </c>
      <c r="X2372" s="181">
        <f t="shared" si="7"/>
        <v>182</v>
      </c>
      <c r="Y2372" s="181">
        <f t="shared" si="8"/>
        <v>274</v>
      </c>
      <c r="Z2372" s="181">
        <f t="shared" si="9"/>
        <v>366</v>
      </c>
      <c r="AA2372" s="155"/>
      <c r="AB2372" s="9"/>
      <c r="AC2372" s="9"/>
      <c r="AD2372" s="9"/>
      <c r="AE2372" s="9"/>
      <c r="AF2372" s="9"/>
      <c r="AG2372" s="9"/>
      <c r="AH2372" s="9"/>
    </row>
    <row r="2373" ht="15.75" customHeight="1">
      <c r="A2373" s="177">
        <v>42272.0</v>
      </c>
      <c r="B2373" s="178">
        <v>3.35</v>
      </c>
      <c r="C2373" s="178">
        <v>3.65</v>
      </c>
      <c r="D2373" s="178">
        <v>4.05</v>
      </c>
      <c r="E2373" s="178">
        <v>4.45</v>
      </c>
      <c r="F2373" s="178">
        <v>4.7</v>
      </c>
      <c r="G2373" s="178">
        <v>4.85</v>
      </c>
      <c r="H2373" s="178">
        <v>4.98</v>
      </c>
      <c r="I2373" s="178">
        <v>5.05</v>
      </c>
      <c r="J2373" s="178">
        <v>5.23</v>
      </c>
      <c r="K2373" s="179">
        <f>MAX(0,((T2373*(365/365))-VLOOKUP(A2373,VBMA!$A:$D,4,0))  /  (T2373* (365/365)   ))</f>
        <v>0.019140625</v>
      </c>
      <c r="L2373" s="180">
        <f t="shared" ref="L2373:S2373" si="2376">(B2373*(1-$K2373) * (365/365))/100</f>
        <v>0.03285878906</v>
      </c>
      <c r="M2373" s="180">
        <f t="shared" si="2376"/>
        <v>0.03580136719</v>
      </c>
      <c r="N2373" s="180">
        <f t="shared" si="2376"/>
        <v>0.03972480469</v>
      </c>
      <c r="O2373" s="180">
        <f t="shared" si="2376"/>
        <v>0.04364824219</v>
      </c>
      <c r="P2373" s="180">
        <f t="shared" si="2376"/>
        <v>0.04610039063</v>
      </c>
      <c r="Q2373" s="180">
        <f t="shared" si="2376"/>
        <v>0.04757167969</v>
      </c>
      <c r="R2373" s="180">
        <f t="shared" si="2376"/>
        <v>0.04884679688</v>
      </c>
      <c r="S2373" s="180">
        <f t="shared" si="2376"/>
        <v>0.04953339844</v>
      </c>
      <c r="T2373" s="181">
        <f t="shared" si="3"/>
        <v>5.12</v>
      </c>
      <c r="U2373" s="182">
        <f t="shared" si="4"/>
        <v>42454</v>
      </c>
      <c r="V2373" s="182">
        <f t="shared" si="5"/>
        <v>42546</v>
      </c>
      <c r="W2373" s="182">
        <f t="shared" si="6"/>
        <v>42638</v>
      </c>
      <c r="X2373" s="181">
        <f t="shared" si="7"/>
        <v>182</v>
      </c>
      <c r="Y2373" s="181">
        <f t="shared" si="8"/>
        <v>274</v>
      </c>
      <c r="Z2373" s="181">
        <f t="shared" si="9"/>
        <v>366</v>
      </c>
      <c r="AA2373" s="155"/>
      <c r="AB2373" s="9"/>
      <c r="AC2373" s="9"/>
      <c r="AD2373" s="9"/>
      <c r="AE2373" s="9"/>
      <c r="AF2373" s="9"/>
      <c r="AG2373" s="9"/>
      <c r="AH2373" s="9"/>
    </row>
    <row r="2374" ht="15.75" customHeight="1">
      <c r="A2374" s="177">
        <v>42271.0</v>
      </c>
      <c r="B2374" s="178">
        <v>3.85</v>
      </c>
      <c r="C2374" s="178">
        <v>4.15</v>
      </c>
      <c r="D2374" s="178">
        <v>4.35</v>
      </c>
      <c r="E2374" s="178">
        <v>4.6</v>
      </c>
      <c r="F2374" s="178">
        <v>4.78</v>
      </c>
      <c r="G2374" s="178">
        <v>4.88</v>
      </c>
      <c r="H2374" s="178">
        <v>5.0</v>
      </c>
      <c r="I2374" s="178">
        <v>5.05</v>
      </c>
      <c r="J2374" s="178">
        <v>5.18</v>
      </c>
      <c r="K2374" s="179">
        <f>MAX(0,((T2374*(365/365))-VLOOKUP(A2374,VBMA!$A:$D,4,0))  /  (T2374* (365/365)   ))</f>
        <v>0.01529411765</v>
      </c>
      <c r="L2374" s="180">
        <f t="shared" ref="L2374:S2374" si="2377">(B2374*(1-$K2374) * (365/365))/100</f>
        <v>0.03791117647</v>
      </c>
      <c r="M2374" s="180">
        <f t="shared" si="2377"/>
        <v>0.04086529412</v>
      </c>
      <c r="N2374" s="180">
        <f t="shared" si="2377"/>
        <v>0.04283470588</v>
      </c>
      <c r="O2374" s="180">
        <f t="shared" si="2377"/>
        <v>0.04529647059</v>
      </c>
      <c r="P2374" s="180">
        <f t="shared" si="2377"/>
        <v>0.04706894118</v>
      </c>
      <c r="Q2374" s="180">
        <f t="shared" si="2377"/>
        <v>0.04805364706</v>
      </c>
      <c r="R2374" s="180">
        <f t="shared" si="2377"/>
        <v>0.04923529412</v>
      </c>
      <c r="S2374" s="180">
        <f t="shared" si="2377"/>
        <v>0.04972764706</v>
      </c>
      <c r="T2374" s="181">
        <f t="shared" si="3"/>
        <v>5.1</v>
      </c>
      <c r="U2374" s="182">
        <f t="shared" si="4"/>
        <v>42453</v>
      </c>
      <c r="V2374" s="182">
        <f t="shared" si="5"/>
        <v>42545</v>
      </c>
      <c r="W2374" s="182">
        <f t="shared" si="6"/>
        <v>42637</v>
      </c>
      <c r="X2374" s="181">
        <f t="shared" si="7"/>
        <v>182</v>
      </c>
      <c r="Y2374" s="181">
        <f t="shared" si="8"/>
        <v>274</v>
      </c>
      <c r="Z2374" s="181">
        <f t="shared" si="9"/>
        <v>366</v>
      </c>
      <c r="AA2374" s="155"/>
      <c r="AB2374" s="9"/>
      <c r="AC2374" s="9"/>
      <c r="AD2374" s="9"/>
      <c r="AE2374" s="9"/>
      <c r="AF2374" s="9"/>
      <c r="AG2374" s="9"/>
      <c r="AH2374" s="9"/>
    </row>
    <row r="2375" ht="15.75" customHeight="1">
      <c r="A2375" s="177">
        <v>42270.0</v>
      </c>
      <c r="B2375" s="178">
        <v>4.35</v>
      </c>
      <c r="C2375" s="178">
        <v>4.55</v>
      </c>
      <c r="D2375" s="178">
        <v>4.65</v>
      </c>
      <c r="E2375" s="178">
        <v>4.73</v>
      </c>
      <c r="F2375" s="178">
        <v>4.8</v>
      </c>
      <c r="G2375" s="178">
        <v>4.93</v>
      </c>
      <c r="H2375" s="178">
        <v>5.0</v>
      </c>
      <c r="I2375" s="178">
        <v>5.05</v>
      </c>
      <c r="J2375" s="178">
        <v>5.18</v>
      </c>
      <c r="K2375" s="179">
        <f>MAX(0,((T2375*(365/365))-VLOOKUP(A2375,VBMA!$A:$D,4,0))  /  (T2375* (365/365)   ))</f>
        <v>0.01725490196</v>
      </c>
      <c r="L2375" s="180">
        <f t="shared" ref="L2375:S2375" si="2378">(B2375*(1-$K2375) * (365/365))/100</f>
        <v>0.04274941176</v>
      </c>
      <c r="M2375" s="180">
        <f t="shared" si="2378"/>
        <v>0.04471490196</v>
      </c>
      <c r="N2375" s="180">
        <f t="shared" si="2378"/>
        <v>0.04569764706</v>
      </c>
      <c r="O2375" s="180">
        <f t="shared" si="2378"/>
        <v>0.04648384314</v>
      </c>
      <c r="P2375" s="180">
        <f t="shared" si="2378"/>
        <v>0.04717176471</v>
      </c>
      <c r="Q2375" s="180">
        <f t="shared" si="2378"/>
        <v>0.04844933333</v>
      </c>
      <c r="R2375" s="180">
        <f t="shared" si="2378"/>
        <v>0.0491372549</v>
      </c>
      <c r="S2375" s="180">
        <f t="shared" si="2378"/>
        <v>0.04962862745</v>
      </c>
      <c r="T2375" s="181">
        <f t="shared" si="3"/>
        <v>5.1</v>
      </c>
      <c r="U2375" s="182">
        <f t="shared" si="4"/>
        <v>42452</v>
      </c>
      <c r="V2375" s="182">
        <f t="shared" si="5"/>
        <v>42544</v>
      </c>
      <c r="W2375" s="182">
        <f t="shared" si="6"/>
        <v>42636</v>
      </c>
      <c r="X2375" s="181">
        <f t="shared" si="7"/>
        <v>182</v>
      </c>
      <c r="Y2375" s="181">
        <f t="shared" si="8"/>
        <v>274</v>
      </c>
      <c r="Z2375" s="181">
        <f t="shared" si="9"/>
        <v>366</v>
      </c>
      <c r="AA2375" s="155"/>
      <c r="AB2375" s="9"/>
      <c r="AC2375" s="9"/>
      <c r="AD2375" s="9"/>
      <c r="AE2375" s="9"/>
      <c r="AF2375" s="9"/>
      <c r="AG2375" s="9"/>
      <c r="AH2375" s="9"/>
    </row>
    <row r="2376" ht="15.75" customHeight="1">
      <c r="A2376" s="177">
        <v>42269.0</v>
      </c>
      <c r="B2376" s="178">
        <v>4.58</v>
      </c>
      <c r="C2376" s="178">
        <v>4.68</v>
      </c>
      <c r="D2376" s="178">
        <v>4.73</v>
      </c>
      <c r="E2376" s="178">
        <v>4.75</v>
      </c>
      <c r="F2376" s="178">
        <v>4.83</v>
      </c>
      <c r="G2376" s="178">
        <v>4.9</v>
      </c>
      <c r="H2376" s="178">
        <v>5.0</v>
      </c>
      <c r="I2376" s="178">
        <v>5.1</v>
      </c>
      <c r="J2376" s="178">
        <v>5.22</v>
      </c>
      <c r="K2376" s="179">
        <f>MAX(0,((T2376*(365/365))-VLOOKUP(A2376,VBMA!$A:$D,4,0))  /  (T2376* (365/365)   ))</f>
        <v>0.03403846154</v>
      </c>
      <c r="L2376" s="180">
        <f t="shared" ref="L2376:S2376" si="2379">(B2376*(1-$K2376) * (365/365))/100</f>
        <v>0.04424103846</v>
      </c>
      <c r="M2376" s="180">
        <f t="shared" si="2379"/>
        <v>0.045207</v>
      </c>
      <c r="N2376" s="180">
        <f t="shared" si="2379"/>
        <v>0.04568998077</v>
      </c>
      <c r="O2376" s="180">
        <f t="shared" si="2379"/>
        <v>0.04588317308</v>
      </c>
      <c r="P2376" s="180">
        <f t="shared" si="2379"/>
        <v>0.04665594231</v>
      </c>
      <c r="Q2376" s="180">
        <f t="shared" si="2379"/>
        <v>0.04733211538</v>
      </c>
      <c r="R2376" s="180">
        <f t="shared" si="2379"/>
        <v>0.04829807692</v>
      </c>
      <c r="S2376" s="180">
        <f t="shared" si="2379"/>
        <v>0.04926403846</v>
      </c>
      <c r="T2376" s="181">
        <f t="shared" si="3"/>
        <v>5.2</v>
      </c>
      <c r="U2376" s="182">
        <f t="shared" si="4"/>
        <v>42451</v>
      </c>
      <c r="V2376" s="182">
        <f t="shared" si="5"/>
        <v>42543</v>
      </c>
      <c r="W2376" s="182">
        <f t="shared" si="6"/>
        <v>42635</v>
      </c>
      <c r="X2376" s="181">
        <f t="shared" si="7"/>
        <v>182</v>
      </c>
      <c r="Y2376" s="181">
        <f t="shared" si="8"/>
        <v>274</v>
      </c>
      <c r="Z2376" s="181">
        <f t="shared" si="9"/>
        <v>366</v>
      </c>
      <c r="AA2376" s="155"/>
      <c r="AB2376" s="9"/>
      <c r="AC2376" s="9"/>
      <c r="AD2376" s="9"/>
      <c r="AE2376" s="9"/>
      <c r="AF2376" s="9"/>
      <c r="AG2376" s="9"/>
      <c r="AH2376" s="9"/>
    </row>
    <row r="2377" ht="15.75" customHeight="1">
      <c r="A2377" s="177">
        <v>42268.0</v>
      </c>
      <c r="B2377" s="178">
        <v>4.48</v>
      </c>
      <c r="C2377" s="178">
        <v>4.65</v>
      </c>
      <c r="D2377" s="178">
        <v>4.68</v>
      </c>
      <c r="E2377" s="178">
        <v>4.75</v>
      </c>
      <c r="F2377" s="178">
        <v>4.78</v>
      </c>
      <c r="G2377" s="178">
        <v>4.9</v>
      </c>
      <c r="H2377" s="178">
        <v>5.0</v>
      </c>
      <c r="I2377" s="178">
        <v>5.1</v>
      </c>
      <c r="J2377" s="178">
        <v>5.22</v>
      </c>
      <c r="K2377" s="179">
        <f>MAX(0,((T2377*(365/365))-VLOOKUP(A2377,VBMA!$A:$D,4,0))  /  (T2377* (365/365)   ))</f>
        <v>0.03403846154</v>
      </c>
      <c r="L2377" s="180">
        <f t="shared" ref="L2377:S2377" si="2380">(B2377*(1-$K2377) * (365/365))/100</f>
        <v>0.04327507692</v>
      </c>
      <c r="M2377" s="180">
        <f t="shared" si="2380"/>
        <v>0.04491721154</v>
      </c>
      <c r="N2377" s="180">
        <f t="shared" si="2380"/>
        <v>0.045207</v>
      </c>
      <c r="O2377" s="180">
        <f t="shared" si="2380"/>
        <v>0.04588317308</v>
      </c>
      <c r="P2377" s="180">
        <f t="shared" si="2380"/>
        <v>0.04617296154</v>
      </c>
      <c r="Q2377" s="180">
        <f t="shared" si="2380"/>
        <v>0.04733211538</v>
      </c>
      <c r="R2377" s="180">
        <f t="shared" si="2380"/>
        <v>0.04829807692</v>
      </c>
      <c r="S2377" s="180">
        <f t="shared" si="2380"/>
        <v>0.04926403846</v>
      </c>
      <c r="T2377" s="181">
        <f t="shared" si="3"/>
        <v>5.2</v>
      </c>
      <c r="U2377" s="182">
        <f t="shared" si="4"/>
        <v>42450</v>
      </c>
      <c r="V2377" s="182">
        <f t="shared" si="5"/>
        <v>42542</v>
      </c>
      <c r="W2377" s="182">
        <f t="shared" si="6"/>
        <v>42634</v>
      </c>
      <c r="X2377" s="181">
        <f t="shared" si="7"/>
        <v>182</v>
      </c>
      <c r="Y2377" s="181">
        <f t="shared" si="8"/>
        <v>274</v>
      </c>
      <c r="Z2377" s="181">
        <f t="shared" si="9"/>
        <v>366</v>
      </c>
      <c r="AA2377" s="155"/>
      <c r="AB2377" s="9"/>
      <c r="AC2377" s="9"/>
      <c r="AD2377" s="9"/>
      <c r="AE2377" s="9"/>
      <c r="AF2377" s="9"/>
      <c r="AG2377" s="9"/>
      <c r="AH2377" s="9"/>
    </row>
    <row r="2378" ht="15.75" customHeight="1">
      <c r="A2378" s="177">
        <v>42265.0</v>
      </c>
      <c r="B2378" s="178">
        <v>4.48</v>
      </c>
      <c r="C2378" s="178">
        <v>4.65</v>
      </c>
      <c r="D2378" s="178">
        <v>4.68</v>
      </c>
      <c r="E2378" s="178">
        <v>4.75</v>
      </c>
      <c r="F2378" s="178">
        <v>4.75</v>
      </c>
      <c r="G2378" s="178">
        <v>4.9</v>
      </c>
      <c r="H2378" s="178">
        <v>5.0</v>
      </c>
      <c r="I2378" s="178">
        <v>5.04</v>
      </c>
      <c r="J2378" s="178">
        <v>5.16</v>
      </c>
      <c r="K2378" s="179">
        <f>MAX(0,((T2378*(365/365))-VLOOKUP(A2378,VBMA!$A:$D,4,0))  /  (T2378* (365/365)   ))</f>
        <v>0.01122047244</v>
      </c>
      <c r="L2378" s="180">
        <f t="shared" ref="L2378:S2378" si="2381">(B2378*(1-$K2378) * (365/365))/100</f>
        <v>0.04429732283</v>
      </c>
      <c r="M2378" s="180">
        <f t="shared" si="2381"/>
        <v>0.04597824803</v>
      </c>
      <c r="N2378" s="180">
        <f t="shared" si="2381"/>
        <v>0.04627488189</v>
      </c>
      <c r="O2378" s="180">
        <f t="shared" si="2381"/>
        <v>0.04696702756</v>
      </c>
      <c r="P2378" s="180">
        <f t="shared" si="2381"/>
        <v>0.04696702756</v>
      </c>
      <c r="Q2378" s="180">
        <f t="shared" si="2381"/>
        <v>0.04845019685</v>
      </c>
      <c r="R2378" s="180">
        <f t="shared" si="2381"/>
        <v>0.04943897638</v>
      </c>
      <c r="S2378" s="180">
        <f t="shared" si="2381"/>
        <v>0.04983448819</v>
      </c>
      <c r="T2378" s="181">
        <f t="shared" si="3"/>
        <v>5.08</v>
      </c>
      <c r="U2378" s="182">
        <f t="shared" si="4"/>
        <v>42447</v>
      </c>
      <c r="V2378" s="182">
        <f t="shared" si="5"/>
        <v>42539</v>
      </c>
      <c r="W2378" s="182">
        <f t="shared" si="6"/>
        <v>42631</v>
      </c>
      <c r="X2378" s="181">
        <f t="shared" si="7"/>
        <v>182</v>
      </c>
      <c r="Y2378" s="181">
        <f t="shared" si="8"/>
        <v>274</v>
      </c>
      <c r="Z2378" s="181">
        <f t="shared" si="9"/>
        <v>366</v>
      </c>
      <c r="AA2378" s="155"/>
      <c r="AB2378" s="9"/>
      <c r="AC2378" s="9"/>
      <c r="AD2378" s="9"/>
      <c r="AE2378" s="9"/>
      <c r="AF2378" s="9"/>
      <c r="AG2378" s="9"/>
      <c r="AH2378" s="9"/>
    </row>
    <row r="2379" ht="15.75" customHeight="1">
      <c r="A2379" s="177">
        <v>42264.0</v>
      </c>
      <c r="B2379" s="178">
        <v>4.58</v>
      </c>
      <c r="C2379" s="178">
        <v>4.7</v>
      </c>
      <c r="D2379" s="178">
        <v>4.74</v>
      </c>
      <c r="E2379" s="178">
        <v>4.78</v>
      </c>
      <c r="F2379" s="178">
        <v>4.82</v>
      </c>
      <c r="G2379" s="178">
        <v>4.92</v>
      </c>
      <c r="H2379" s="178">
        <v>5.04</v>
      </c>
      <c r="I2379" s="178">
        <v>5.1</v>
      </c>
      <c r="J2379" s="178">
        <v>5.22</v>
      </c>
      <c r="K2379" s="179">
        <f>MAX(0,((T2379*(365/365))-VLOOKUP(A2379,VBMA!$A:$D,4,0))  /  (T2379* (365/365)   ))</f>
        <v>0.02519379845</v>
      </c>
      <c r="L2379" s="180">
        <f t="shared" ref="L2379:S2379" si="2382">(B2379*(1-$K2379) * (365/365))/100</f>
        <v>0.04464612403</v>
      </c>
      <c r="M2379" s="180">
        <f t="shared" si="2382"/>
        <v>0.04581589147</v>
      </c>
      <c r="N2379" s="180">
        <f t="shared" si="2382"/>
        <v>0.04620581395</v>
      </c>
      <c r="O2379" s="180">
        <f t="shared" si="2382"/>
        <v>0.04659573643</v>
      </c>
      <c r="P2379" s="180">
        <f t="shared" si="2382"/>
        <v>0.04698565891</v>
      </c>
      <c r="Q2379" s="180">
        <f t="shared" si="2382"/>
        <v>0.04796046512</v>
      </c>
      <c r="R2379" s="180">
        <f t="shared" si="2382"/>
        <v>0.04913023256</v>
      </c>
      <c r="S2379" s="180">
        <f t="shared" si="2382"/>
        <v>0.04971511628</v>
      </c>
      <c r="T2379" s="181">
        <f t="shared" si="3"/>
        <v>5.16</v>
      </c>
      <c r="U2379" s="182">
        <f t="shared" si="4"/>
        <v>42446</v>
      </c>
      <c r="V2379" s="182">
        <f t="shared" si="5"/>
        <v>42538</v>
      </c>
      <c r="W2379" s="182">
        <f t="shared" si="6"/>
        <v>42630</v>
      </c>
      <c r="X2379" s="181">
        <f t="shared" si="7"/>
        <v>182</v>
      </c>
      <c r="Y2379" s="181">
        <f t="shared" si="8"/>
        <v>274</v>
      </c>
      <c r="Z2379" s="181">
        <f t="shared" si="9"/>
        <v>366</v>
      </c>
      <c r="AA2379" s="155"/>
      <c r="AB2379" s="9"/>
      <c r="AC2379" s="9"/>
      <c r="AD2379" s="9"/>
      <c r="AE2379" s="9"/>
      <c r="AF2379" s="9"/>
      <c r="AG2379" s="9"/>
      <c r="AH2379" s="9"/>
    </row>
    <row r="2380" ht="15.75" customHeight="1">
      <c r="A2380" s="177">
        <v>42263.0</v>
      </c>
      <c r="B2380" s="178">
        <v>4.43</v>
      </c>
      <c r="C2380" s="178">
        <v>4.53</v>
      </c>
      <c r="D2380" s="178">
        <v>4.6</v>
      </c>
      <c r="E2380" s="178">
        <v>4.7</v>
      </c>
      <c r="F2380" s="178">
        <v>4.73</v>
      </c>
      <c r="G2380" s="178">
        <v>4.88</v>
      </c>
      <c r="H2380" s="178">
        <v>5.0</v>
      </c>
      <c r="I2380" s="178">
        <v>5.0</v>
      </c>
      <c r="J2380" s="178">
        <v>5.08</v>
      </c>
      <c r="K2380" s="179">
        <f>MAX(0,((T2380*(365/365))-VLOOKUP(A2380,VBMA!$A:$D,4,0))  /  (T2380* (365/365)   ))</f>
        <v>0</v>
      </c>
      <c r="L2380" s="180">
        <f t="shared" ref="L2380:S2380" si="2383">(B2380*(1-$K2380) * (365/365))/100</f>
        <v>0.0443</v>
      </c>
      <c r="M2380" s="180">
        <f t="shared" si="2383"/>
        <v>0.0453</v>
      </c>
      <c r="N2380" s="180">
        <f t="shared" si="2383"/>
        <v>0.046</v>
      </c>
      <c r="O2380" s="180">
        <f t="shared" si="2383"/>
        <v>0.047</v>
      </c>
      <c r="P2380" s="180">
        <f t="shared" si="2383"/>
        <v>0.0473</v>
      </c>
      <c r="Q2380" s="180">
        <f t="shared" si="2383"/>
        <v>0.0488</v>
      </c>
      <c r="R2380" s="180">
        <f t="shared" si="2383"/>
        <v>0.05</v>
      </c>
      <c r="S2380" s="180">
        <f t="shared" si="2383"/>
        <v>0.05</v>
      </c>
      <c r="T2380" s="181">
        <f t="shared" si="3"/>
        <v>5</v>
      </c>
      <c r="U2380" s="182">
        <f t="shared" si="4"/>
        <v>42445</v>
      </c>
      <c r="V2380" s="182">
        <f t="shared" si="5"/>
        <v>42537</v>
      </c>
      <c r="W2380" s="182">
        <f t="shared" si="6"/>
        <v>42629</v>
      </c>
      <c r="X2380" s="181">
        <f t="shared" si="7"/>
        <v>182</v>
      </c>
      <c r="Y2380" s="181">
        <f t="shared" si="8"/>
        <v>274</v>
      </c>
      <c r="Z2380" s="181">
        <f t="shared" si="9"/>
        <v>366</v>
      </c>
      <c r="AA2380" s="155"/>
      <c r="AB2380" s="9"/>
      <c r="AC2380" s="9"/>
      <c r="AD2380" s="9"/>
      <c r="AE2380" s="9"/>
      <c r="AF2380" s="9"/>
      <c r="AG2380" s="9"/>
      <c r="AH2380" s="9"/>
    </row>
    <row r="2381" ht="15.75" customHeight="1">
      <c r="A2381" s="177">
        <v>42262.0</v>
      </c>
      <c r="B2381" s="178">
        <v>4.33</v>
      </c>
      <c r="C2381" s="178">
        <v>4.45</v>
      </c>
      <c r="D2381" s="178">
        <v>4.55</v>
      </c>
      <c r="E2381" s="178">
        <v>4.63</v>
      </c>
      <c r="F2381" s="178">
        <v>4.73</v>
      </c>
      <c r="G2381" s="178">
        <v>4.85</v>
      </c>
      <c r="H2381" s="178">
        <v>4.95</v>
      </c>
      <c r="I2381" s="178">
        <v>5.0</v>
      </c>
      <c r="J2381" s="178">
        <v>5.07</v>
      </c>
      <c r="K2381" s="179">
        <f>MAX(0,((T2381*(365/365))-VLOOKUP(A2381,VBMA!$A:$D,4,0))  /  (T2381* (365/365)   ))</f>
        <v>0.005940594059</v>
      </c>
      <c r="L2381" s="180">
        <f t="shared" ref="L2381:S2381" si="2384">(B2381*(1-$K2381) * (365/365))/100</f>
        <v>0.04304277228</v>
      </c>
      <c r="M2381" s="180">
        <f t="shared" si="2384"/>
        <v>0.04423564356</v>
      </c>
      <c r="N2381" s="180">
        <f t="shared" si="2384"/>
        <v>0.04522970297</v>
      </c>
      <c r="O2381" s="180">
        <f t="shared" si="2384"/>
        <v>0.0460249505</v>
      </c>
      <c r="P2381" s="180">
        <f t="shared" si="2384"/>
        <v>0.0470190099</v>
      </c>
      <c r="Q2381" s="180">
        <f t="shared" si="2384"/>
        <v>0.04821188119</v>
      </c>
      <c r="R2381" s="180">
        <f t="shared" si="2384"/>
        <v>0.04920594059</v>
      </c>
      <c r="S2381" s="180">
        <f t="shared" si="2384"/>
        <v>0.0497029703</v>
      </c>
      <c r="T2381" s="181">
        <f t="shared" si="3"/>
        <v>5.05</v>
      </c>
      <c r="U2381" s="182">
        <f t="shared" si="4"/>
        <v>42444</v>
      </c>
      <c r="V2381" s="182">
        <f t="shared" si="5"/>
        <v>42536</v>
      </c>
      <c r="W2381" s="182">
        <f t="shared" si="6"/>
        <v>42628</v>
      </c>
      <c r="X2381" s="181">
        <f t="shared" si="7"/>
        <v>182</v>
      </c>
      <c r="Y2381" s="181">
        <f t="shared" si="8"/>
        <v>274</v>
      </c>
      <c r="Z2381" s="181">
        <f t="shared" si="9"/>
        <v>366</v>
      </c>
      <c r="AA2381" s="155"/>
      <c r="AB2381" s="9"/>
      <c r="AC2381" s="9"/>
      <c r="AD2381" s="9"/>
      <c r="AE2381" s="9"/>
      <c r="AF2381" s="9"/>
      <c r="AG2381" s="9"/>
      <c r="AH2381" s="9"/>
    </row>
    <row r="2382" ht="15.75" customHeight="1">
      <c r="A2382" s="177">
        <v>42261.0</v>
      </c>
      <c r="B2382" s="178">
        <v>4.0</v>
      </c>
      <c r="C2382" s="178">
        <v>4.2</v>
      </c>
      <c r="D2382" s="178">
        <v>4.4</v>
      </c>
      <c r="E2382" s="178">
        <v>4.6</v>
      </c>
      <c r="F2382" s="178">
        <v>4.7</v>
      </c>
      <c r="G2382" s="178">
        <v>4.85</v>
      </c>
      <c r="H2382" s="178">
        <v>5.0</v>
      </c>
      <c r="I2382" s="178">
        <v>5.05</v>
      </c>
      <c r="J2382" s="178">
        <v>5.15</v>
      </c>
      <c r="K2382" s="179">
        <f>MAX(0,((T2382*(365/365))-VLOOKUP(A2382,VBMA!$A:$D,4,0))  /  (T2382* (365/365)   ))</f>
        <v>0.01607843137</v>
      </c>
      <c r="L2382" s="180">
        <f t="shared" ref="L2382:S2382" si="2385">(B2382*(1-$K2382) * (365/365))/100</f>
        <v>0.03935686275</v>
      </c>
      <c r="M2382" s="180">
        <f t="shared" si="2385"/>
        <v>0.04132470588</v>
      </c>
      <c r="N2382" s="180">
        <f t="shared" si="2385"/>
        <v>0.04329254902</v>
      </c>
      <c r="O2382" s="180">
        <f t="shared" si="2385"/>
        <v>0.04526039216</v>
      </c>
      <c r="P2382" s="180">
        <f t="shared" si="2385"/>
        <v>0.04624431373</v>
      </c>
      <c r="Q2382" s="180">
        <f t="shared" si="2385"/>
        <v>0.04772019608</v>
      </c>
      <c r="R2382" s="180">
        <f t="shared" si="2385"/>
        <v>0.04919607843</v>
      </c>
      <c r="S2382" s="180">
        <f t="shared" si="2385"/>
        <v>0.04968803922</v>
      </c>
      <c r="T2382" s="181">
        <f t="shared" si="3"/>
        <v>5.1</v>
      </c>
      <c r="U2382" s="182">
        <f t="shared" si="4"/>
        <v>42443</v>
      </c>
      <c r="V2382" s="182">
        <f t="shared" si="5"/>
        <v>42535</v>
      </c>
      <c r="W2382" s="182">
        <f t="shared" si="6"/>
        <v>42627</v>
      </c>
      <c r="X2382" s="181">
        <f t="shared" si="7"/>
        <v>182</v>
      </c>
      <c r="Y2382" s="181">
        <f t="shared" si="8"/>
        <v>274</v>
      </c>
      <c r="Z2382" s="181">
        <f t="shared" si="9"/>
        <v>366</v>
      </c>
      <c r="AA2382" s="155"/>
      <c r="AB2382" s="9"/>
      <c r="AC2382" s="9"/>
      <c r="AD2382" s="9"/>
      <c r="AE2382" s="9"/>
      <c r="AF2382" s="9"/>
      <c r="AG2382" s="9"/>
      <c r="AH2382" s="9"/>
    </row>
    <row r="2383" ht="15.75" customHeight="1">
      <c r="A2383" s="177">
        <v>42258.0</v>
      </c>
      <c r="B2383" s="178">
        <v>4.1</v>
      </c>
      <c r="C2383" s="178">
        <v>4.2</v>
      </c>
      <c r="D2383" s="178">
        <v>4.38</v>
      </c>
      <c r="E2383" s="178">
        <v>4.6</v>
      </c>
      <c r="F2383" s="178">
        <v>4.73</v>
      </c>
      <c r="G2383" s="178">
        <v>4.8</v>
      </c>
      <c r="H2383" s="178">
        <v>5.0</v>
      </c>
      <c r="I2383" s="178">
        <v>5.14</v>
      </c>
      <c r="J2383" s="178">
        <v>5.26</v>
      </c>
      <c r="K2383" s="179">
        <f>MAX(0,((T2383*(365/365))-VLOOKUP(A2383,VBMA!$A:$D,4,0))  /  (T2383* (365/365)   ))</f>
        <v>0.0509469697</v>
      </c>
      <c r="L2383" s="180">
        <f t="shared" ref="L2383:S2383" si="2386">(B2383*(1-$K2383) * (365/365))/100</f>
        <v>0.03891117424</v>
      </c>
      <c r="M2383" s="180">
        <f t="shared" si="2386"/>
        <v>0.03986022727</v>
      </c>
      <c r="N2383" s="180">
        <f t="shared" si="2386"/>
        <v>0.04156852273</v>
      </c>
      <c r="O2383" s="180">
        <f t="shared" si="2386"/>
        <v>0.04365643939</v>
      </c>
      <c r="P2383" s="180">
        <f t="shared" si="2386"/>
        <v>0.04489020833</v>
      </c>
      <c r="Q2383" s="180">
        <f t="shared" si="2386"/>
        <v>0.04555454545</v>
      </c>
      <c r="R2383" s="180">
        <f t="shared" si="2386"/>
        <v>0.04745265152</v>
      </c>
      <c r="S2383" s="180">
        <f t="shared" si="2386"/>
        <v>0.04878132576</v>
      </c>
      <c r="T2383" s="181">
        <f t="shared" si="3"/>
        <v>5.28</v>
      </c>
      <c r="U2383" s="182">
        <f t="shared" si="4"/>
        <v>42440</v>
      </c>
      <c r="V2383" s="182">
        <f t="shared" si="5"/>
        <v>42532</v>
      </c>
      <c r="W2383" s="182">
        <f t="shared" si="6"/>
        <v>42624</v>
      </c>
      <c r="X2383" s="181">
        <f t="shared" si="7"/>
        <v>182</v>
      </c>
      <c r="Y2383" s="181">
        <f t="shared" si="8"/>
        <v>274</v>
      </c>
      <c r="Z2383" s="181">
        <f t="shared" si="9"/>
        <v>366</v>
      </c>
      <c r="AA2383" s="155"/>
      <c r="AB2383" s="9"/>
      <c r="AC2383" s="9"/>
      <c r="AD2383" s="9"/>
      <c r="AE2383" s="9"/>
      <c r="AF2383" s="9"/>
      <c r="AG2383" s="9"/>
      <c r="AH2383" s="9"/>
    </row>
    <row r="2384" ht="15.75" customHeight="1">
      <c r="A2384" s="177">
        <v>42257.0</v>
      </c>
      <c r="B2384" s="178">
        <v>3.9</v>
      </c>
      <c r="C2384" s="178">
        <v>4.08</v>
      </c>
      <c r="D2384" s="178">
        <v>4.32</v>
      </c>
      <c r="E2384" s="178">
        <v>4.5</v>
      </c>
      <c r="F2384" s="178">
        <v>4.72</v>
      </c>
      <c r="G2384" s="178">
        <v>4.84</v>
      </c>
      <c r="H2384" s="178">
        <v>5.02</v>
      </c>
      <c r="I2384" s="178">
        <v>5.1</v>
      </c>
      <c r="J2384" s="178">
        <v>5.18</v>
      </c>
      <c r="K2384" s="179">
        <f>MAX(0,((T2384*(365/365))-VLOOKUP(A2384,VBMA!$A:$D,4,0))  /  (T2384* (365/365)   ))</f>
        <v>0.03223938224</v>
      </c>
      <c r="L2384" s="180">
        <f t="shared" ref="L2384:S2384" si="2387">(B2384*(1-$K2384) * (365/365))/100</f>
        <v>0.03774266409</v>
      </c>
      <c r="M2384" s="180">
        <f t="shared" si="2387"/>
        <v>0.0394846332</v>
      </c>
      <c r="N2384" s="180">
        <f t="shared" si="2387"/>
        <v>0.04180725869</v>
      </c>
      <c r="O2384" s="180">
        <f t="shared" si="2387"/>
        <v>0.0435492278</v>
      </c>
      <c r="P2384" s="180">
        <f t="shared" si="2387"/>
        <v>0.04567830116</v>
      </c>
      <c r="Q2384" s="180">
        <f t="shared" si="2387"/>
        <v>0.0468396139</v>
      </c>
      <c r="R2384" s="180">
        <f t="shared" si="2387"/>
        <v>0.04858158301</v>
      </c>
      <c r="S2384" s="180">
        <f t="shared" si="2387"/>
        <v>0.04935579151</v>
      </c>
      <c r="T2384" s="181">
        <f t="shared" si="3"/>
        <v>5.18</v>
      </c>
      <c r="U2384" s="182">
        <f t="shared" si="4"/>
        <v>42439</v>
      </c>
      <c r="V2384" s="182">
        <f t="shared" si="5"/>
        <v>42531</v>
      </c>
      <c r="W2384" s="182">
        <f t="shared" si="6"/>
        <v>42623</v>
      </c>
      <c r="X2384" s="181">
        <f t="shared" si="7"/>
        <v>182</v>
      </c>
      <c r="Y2384" s="181">
        <f t="shared" si="8"/>
        <v>274</v>
      </c>
      <c r="Z2384" s="181">
        <f t="shared" si="9"/>
        <v>366</v>
      </c>
      <c r="AA2384" s="155"/>
      <c r="AB2384" s="9"/>
      <c r="AC2384" s="9"/>
      <c r="AD2384" s="9"/>
      <c r="AE2384" s="9"/>
      <c r="AF2384" s="9"/>
      <c r="AG2384" s="9"/>
      <c r="AH2384" s="9"/>
    </row>
    <row r="2385" ht="15.75" customHeight="1">
      <c r="A2385" s="177">
        <v>42256.0</v>
      </c>
      <c r="B2385" s="178">
        <v>4.1</v>
      </c>
      <c r="C2385" s="178">
        <v>4.25</v>
      </c>
      <c r="D2385" s="178">
        <v>4.45</v>
      </c>
      <c r="E2385" s="178">
        <v>4.63</v>
      </c>
      <c r="F2385" s="178">
        <v>4.75</v>
      </c>
      <c r="G2385" s="178">
        <v>4.88</v>
      </c>
      <c r="H2385" s="178">
        <v>5.0</v>
      </c>
      <c r="I2385" s="178">
        <v>5.05</v>
      </c>
      <c r="J2385" s="178">
        <v>5.18</v>
      </c>
      <c r="K2385" s="179">
        <f>MAX(0,((T2385*(365/365))-VLOOKUP(A2385,VBMA!$A:$D,4,0))  /  (T2385* (365/365)   ))</f>
        <v>0.008039215686</v>
      </c>
      <c r="L2385" s="180">
        <f t="shared" ref="L2385:S2385" si="2388">(B2385*(1-$K2385) * (365/365))/100</f>
        <v>0.04067039216</v>
      </c>
      <c r="M2385" s="180">
        <f t="shared" si="2388"/>
        <v>0.04215833333</v>
      </c>
      <c r="N2385" s="180">
        <f t="shared" si="2388"/>
        <v>0.0441422549</v>
      </c>
      <c r="O2385" s="180">
        <f t="shared" si="2388"/>
        <v>0.04592778431</v>
      </c>
      <c r="P2385" s="180">
        <f t="shared" si="2388"/>
        <v>0.04711813725</v>
      </c>
      <c r="Q2385" s="180">
        <f t="shared" si="2388"/>
        <v>0.04840768627</v>
      </c>
      <c r="R2385" s="180">
        <f t="shared" si="2388"/>
        <v>0.04959803922</v>
      </c>
      <c r="S2385" s="180">
        <f t="shared" si="2388"/>
        <v>0.05009401961</v>
      </c>
      <c r="T2385" s="181">
        <f t="shared" si="3"/>
        <v>5.1</v>
      </c>
      <c r="U2385" s="182">
        <f t="shared" si="4"/>
        <v>42438</v>
      </c>
      <c r="V2385" s="182">
        <f t="shared" si="5"/>
        <v>42530</v>
      </c>
      <c r="W2385" s="182">
        <f t="shared" si="6"/>
        <v>42622</v>
      </c>
      <c r="X2385" s="181">
        <f t="shared" si="7"/>
        <v>182</v>
      </c>
      <c r="Y2385" s="181">
        <f t="shared" si="8"/>
        <v>274</v>
      </c>
      <c r="Z2385" s="181">
        <f t="shared" si="9"/>
        <v>366</v>
      </c>
      <c r="AA2385" s="155"/>
      <c r="AB2385" s="9"/>
      <c r="AC2385" s="9"/>
      <c r="AD2385" s="9"/>
      <c r="AE2385" s="9"/>
      <c r="AF2385" s="9"/>
      <c r="AG2385" s="9"/>
      <c r="AH2385" s="9"/>
    </row>
    <row r="2386" ht="15.75" customHeight="1">
      <c r="A2386" s="177">
        <v>42255.0</v>
      </c>
      <c r="B2386" s="178">
        <v>4.05</v>
      </c>
      <c r="C2386" s="178">
        <v>4.25</v>
      </c>
      <c r="D2386" s="178">
        <v>4.43</v>
      </c>
      <c r="E2386" s="178">
        <v>4.63</v>
      </c>
      <c r="F2386" s="178">
        <v>4.75</v>
      </c>
      <c r="G2386" s="178">
        <v>4.85</v>
      </c>
      <c r="H2386" s="178">
        <v>5.0</v>
      </c>
      <c r="I2386" s="178">
        <v>5.08</v>
      </c>
      <c r="J2386" s="178">
        <v>5.14</v>
      </c>
      <c r="K2386" s="179">
        <f>MAX(0,((T2386*(365/365))-VLOOKUP(A2386,VBMA!$A:$D,4,0))  /  (T2386* (365/365)   ))</f>
        <v>0.01511627907</v>
      </c>
      <c r="L2386" s="180">
        <f t="shared" ref="L2386:S2386" si="2389">(B2386*(1-$K2386) * (365/365))/100</f>
        <v>0.0398877907</v>
      </c>
      <c r="M2386" s="180">
        <f t="shared" si="2389"/>
        <v>0.04185755814</v>
      </c>
      <c r="N2386" s="180">
        <f t="shared" si="2389"/>
        <v>0.04363034884</v>
      </c>
      <c r="O2386" s="180">
        <f t="shared" si="2389"/>
        <v>0.04560011628</v>
      </c>
      <c r="P2386" s="180">
        <f t="shared" si="2389"/>
        <v>0.04678197674</v>
      </c>
      <c r="Q2386" s="180">
        <f t="shared" si="2389"/>
        <v>0.04776686047</v>
      </c>
      <c r="R2386" s="180">
        <f t="shared" si="2389"/>
        <v>0.04924418605</v>
      </c>
      <c r="S2386" s="180">
        <f t="shared" si="2389"/>
        <v>0.05003209302</v>
      </c>
      <c r="T2386" s="181">
        <f t="shared" si="3"/>
        <v>5.16</v>
      </c>
      <c r="U2386" s="182">
        <f t="shared" si="4"/>
        <v>42437</v>
      </c>
      <c r="V2386" s="182">
        <f t="shared" si="5"/>
        <v>42529</v>
      </c>
      <c r="W2386" s="182">
        <f t="shared" si="6"/>
        <v>42621</v>
      </c>
      <c r="X2386" s="181">
        <f t="shared" si="7"/>
        <v>182</v>
      </c>
      <c r="Y2386" s="181">
        <f t="shared" si="8"/>
        <v>274</v>
      </c>
      <c r="Z2386" s="181">
        <f t="shared" si="9"/>
        <v>366</v>
      </c>
      <c r="AA2386" s="155"/>
      <c r="AB2386" s="9"/>
      <c r="AC2386" s="9"/>
      <c r="AD2386" s="9"/>
      <c r="AE2386" s="9"/>
      <c r="AF2386" s="9"/>
      <c r="AG2386" s="9"/>
      <c r="AH2386" s="9"/>
    </row>
    <row r="2387" ht="15.75" customHeight="1">
      <c r="A2387" s="177">
        <v>42254.0</v>
      </c>
      <c r="B2387" s="178">
        <v>4.24</v>
      </c>
      <c r="C2387" s="178">
        <v>4.42</v>
      </c>
      <c r="D2387" s="178">
        <v>4.56</v>
      </c>
      <c r="E2387" s="178">
        <v>4.74</v>
      </c>
      <c r="F2387" s="178">
        <v>4.78</v>
      </c>
      <c r="G2387" s="178">
        <v>4.86</v>
      </c>
      <c r="H2387" s="178">
        <v>5.0</v>
      </c>
      <c r="I2387" s="178">
        <v>5.08</v>
      </c>
      <c r="J2387" s="178">
        <v>5.2</v>
      </c>
      <c r="K2387" s="179">
        <f>MAX(0,((T2387*(365/365))-VLOOKUP(A2387,VBMA!$A:$D,4,0))  /  (T2387* (365/365)   ))</f>
        <v>0.01337209302</v>
      </c>
      <c r="L2387" s="180">
        <f t="shared" ref="L2387:S2387" si="2390">(B2387*(1-$K2387) * (365/365))/100</f>
        <v>0.04183302326</v>
      </c>
      <c r="M2387" s="180">
        <f t="shared" si="2390"/>
        <v>0.04360895349</v>
      </c>
      <c r="N2387" s="180">
        <f t="shared" si="2390"/>
        <v>0.04499023256</v>
      </c>
      <c r="O2387" s="180">
        <f t="shared" si="2390"/>
        <v>0.04676616279</v>
      </c>
      <c r="P2387" s="180">
        <f t="shared" si="2390"/>
        <v>0.04716081395</v>
      </c>
      <c r="Q2387" s="180">
        <f t="shared" si="2390"/>
        <v>0.04795011628</v>
      </c>
      <c r="R2387" s="180">
        <f t="shared" si="2390"/>
        <v>0.04933139535</v>
      </c>
      <c r="S2387" s="180">
        <f t="shared" si="2390"/>
        <v>0.05012069767</v>
      </c>
      <c r="T2387" s="181">
        <f t="shared" si="3"/>
        <v>5.16</v>
      </c>
      <c r="U2387" s="182">
        <f t="shared" si="4"/>
        <v>42436</v>
      </c>
      <c r="V2387" s="182">
        <f t="shared" si="5"/>
        <v>42528</v>
      </c>
      <c r="W2387" s="182">
        <f t="shared" si="6"/>
        <v>42620</v>
      </c>
      <c r="X2387" s="181">
        <f t="shared" si="7"/>
        <v>182</v>
      </c>
      <c r="Y2387" s="181">
        <f t="shared" si="8"/>
        <v>274</v>
      </c>
      <c r="Z2387" s="181">
        <f t="shared" si="9"/>
        <v>366</v>
      </c>
      <c r="AA2387" s="155"/>
      <c r="AB2387" s="9"/>
      <c r="AC2387" s="9"/>
      <c r="AD2387" s="9"/>
      <c r="AE2387" s="9"/>
      <c r="AF2387" s="9"/>
      <c r="AG2387" s="9"/>
      <c r="AH2387" s="9"/>
    </row>
    <row r="2388" ht="15.75" customHeight="1">
      <c r="A2388" s="177">
        <v>42251.0</v>
      </c>
      <c r="B2388" s="178">
        <v>4.22</v>
      </c>
      <c r="C2388" s="178">
        <v>4.46</v>
      </c>
      <c r="D2388" s="178">
        <v>4.6</v>
      </c>
      <c r="E2388" s="178">
        <v>4.76</v>
      </c>
      <c r="F2388" s="178">
        <v>4.78</v>
      </c>
      <c r="G2388" s="178">
        <v>4.88</v>
      </c>
      <c r="H2388" s="178">
        <v>4.94</v>
      </c>
      <c r="I2388" s="178">
        <v>5.02</v>
      </c>
      <c r="J2388" s="178">
        <v>5.1</v>
      </c>
      <c r="K2388" s="179">
        <f>MAX(0,((T2388*(365/365))-VLOOKUP(A2388,VBMA!$A:$D,4,0))  /  (T2388* (365/365)   ))</f>
        <v>0</v>
      </c>
      <c r="L2388" s="180">
        <f t="shared" ref="L2388:S2388" si="2391">(B2388*(1-$K2388) * (365/365))/100</f>
        <v>0.0422</v>
      </c>
      <c r="M2388" s="180">
        <f t="shared" si="2391"/>
        <v>0.0446</v>
      </c>
      <c r="N2388" s="180">
        <f t="shared" si="2391"/>
        <v>0.046</v>
      </c>
      <c r="O2388" s="180">
        <f t="shared" si="2391"/>
        <v>0.0476</v>
      </c>
      <c r="P2388" s="180">
        <f t="shared" si="2391"/>
        <v>0.0478</v>
      </c>
      <c r="Q2388" s="180">
        <f t="shared" si="2391"/>
        <v>0.0488</v>
      </c>
      <c r="R2388" s="180">
        <f t="shared" si="2391"/>
        <v>0.0494</v>
      </c>
      <c r="S2388" s="180">
        <f t="shared" si="2391"/>
        <v>0.0502</v>
      </c>
      <c r="T2388" s="181">
        <f t="shared" si="3"/>
        <v>5.1</v>
      </c>
      <c r="U2388" s="182">
        <f t="shared" si="4"/>
        <v>42433</v>
      </c>
      <c r="V2388" s="182">
        <f t="shared" si="5"/>
        <v>42525</v>
      </c>
      <c r="W2388" s="182">
        <f t="shared" si="6"/>
        <v>42617</v>
      </c>
      <c r="X2388" s="181">
        <f t="shared" si="7"/>
        <v>182</v>
      </c>
      <c r="Y2388" s="181">
        <f t="shared" si="8"/>
        <v>274</v>
      </c>
      <c r="Z2388" s="181">
        <f t="shared" si="9"/>
        <v>366</v>
      </c>
      <c r="AA2388" s="155"/>
      <c r="AB2388" s="9"/>
      <c r="AC2388" s="9"/>
      <c r="AD2388" s="9"/>
      <c r="AE2388" s="9"/>
      <c r="AF2388" s="9"/>
      <c r="AG2388" s="9"/>
      <c r="AH2388" s="9"/>
    </row>
    <row r="2389" ht="15.75" customHeight="1">
      <c r="A2389" s="177">
        <v>42250.0</v>
      </c>
      <c r="B2389" s="178">
        <v>4.25</v>
      </c>
      <c r="C2389" s="178">
        <v>4.5</v>
      </c>
      <c r="D2389" s="178">
        <v>4.58</v>
      </c>
      <c r="E2389" s="178">
        <v>4.7</v>
      </c>
      <c r="F2389" s="178">
        <v>4.77</v>
      </c>
      <c r="G2389" s="178">
        <v>4.87</v>
      </c>
      <c r="H2389" s="178">
        <v>4.98</v>
      </c>
      <c r="I2389" s="178">
        <v>5.0</v>
      </c>
      <c r="J2389" s="178">
        <v>5.08</v>
      </c>
      <c r="K2389" s="179">
        <f>MAX(0,((T2389*(365/365))-VLOOKUP(A2389,VBMA!$A:$D,4,0))  /  (T2389* (365/365)   ))</f>
        <v>0</v>
      </c>
      <c r="L2389" s="180">
        <f t="shared" ref="L2389:S2389" si="2392">(B2389*(1-$K2389) * (365/365))/100</f>
        <v>0.0425</v>
      </c>
      <c r="M2389" s="180">
        <f t="shared" si="2392"/>
        <v>0.045</v>
      </c>
      <c r="N2389" s="180">
        <f t="shared" si="2392"/>
        <v>0.0458</v>
      </c>
      <c r="O2389" s="180">
        <f t="shared" si="2392"/>
        <v>0.047</v>
      </c>
      <c r="P2389" s="180">
        <f t="shared" si="2392"/>
        <v>0.0477</v>
      </c>
      <c r="Q2389" s="180">
        <f t="shared" si="2392"/>
        <v>0.0487</v>
      </c>
      <c r="R2389" s="180">
        <f t="shared" si="2392"/>
        <v>0.0498</v>
      </c>
      <c r="S2389" s="180">
        <f t="shared" si="2392"/>
        <v>0.05</v>
      </c>
      <c r="T2389" s="181">
        <f t="shared" si="3"/>
        <v>5.02</v>
      </c>
      <c r="U2389" s="182">
        <f t="shared" si="4"/>
        <v>42432</v>
      </c>
      <c r="V2389" s="182">
        <f t="shared" si="5"/>
        <v>42524</v>
      </c>
      <c r="W2389" s="182">
        <f t="shared" si="6"/>
        <v>42616</v>
      </c>
      <c r="X2389" s="181">
        <f t="shared" si="7"/>
        <v>182</v>
      </c>
      <c r="Y2389" s="181">
        <f t="shared" si="8"/>
        <v>274</v>
      </c>
      <c r="Z2389" s="181">
        <f t="shared" si="9"/>
        <v>366</v>
      </c>
      <c r="AA2389" s="155"/>
      <c r="AB2389" s="9"/>
      <c r="AC2389" s="9"/>
      <c r="AD2389" s="9"/>
      <c r="AE2389" s="9"/>
      <c r="AF2389" s="9"/>
      <c r="AG2389" s="9"/>
      <c r="AH2389" s="9"/>
    </row>
    <row r="2390" ht="15.75" customHeight="1">
      <c r="A2390" s="177">
        <v>42248.0</v>
      </c>
      <c r="B2390" s="178">
        <v>4.13</v>
      </c>
      <c r="C2390" s="178">
        <v>4.38</v>
      </c>
      <c r="D2390" s="178">
        <v>4.5</v>
      </c>
      <c r="E2390" s="178">
        <v>4.6</v>
      </c>
      <c r="F2390" s="178">
        <v>4.75</v>
      </c>
      <c r="G2390" s="178">
        <v>4.83</v>
      </c>
      <c r="H2390" s="178">
        <v>4.98</v>
      </c>
      <c r="I2390" s="178">
        <v>5.04</v>
      </c>
      <c r="J2390" s="178">
        <v>5.12</v>
      </c>
      <c r="K2390" s="179">
        <f>MAX(0,((T2390*(365/365))-VLOOKUP(A2390,VBMA!$A:$D,4,0))  /  (T2390* (365/365)   ))</f>
        <v>0.0009803921569</v>
      </c>
      <c r="L2390" s="180">
        <f t="shared" ref="L2390:S2390" si="2393">(B2390*(1-$K2390) * (365/365))/100</f>
        <v>0.0412595098</v>
      </c>
      <c r="M2390" s="180">
        <f t="shared" si="2393"/>
        <v>0.04375705882</v>
      </c>
      <c r="N2390" s="180">
        <f t="shared" si="2393"/>
        <v>0.04495588235</v>
      </c>
      <c r="O2390" s="180">
        <f t="shared" si="2393"/>
        <v>0.04595490196</v>
      </c>
      <c r="P2390" s="180">
        <f t="shared" si="2393"/>
        <v>0.04745343137</v>
      </c>
      <c r="Q2390" s="180">
        <f t="shared" si="2393"/>
        <v>0.04825264706</v>
      </c>
      <c r="R2390" s="180">
        <f t="shared" si="2393"/>
        <v>0.04975117647</v>
      </c>
      <c r="S2390" s="180">
        <f t="shared" si="2393"/>
        <v>0.05035058824</v>
      </c>
      <c r="T2390" s="181">
        <f t="shared" si="3"/>
        <v>5.1</v>
      </c>
      <c r="U2390" s="182">
        <f t="shared" si="4"/>
        <v>42430</v>
      </c>
      <c r="V2390" s="182">
        <f t="shared" si="5"/>
        <v>42522</v>
      </c>
      <c r="W2390" s="182">
        <f t="shared" si="6"/>
        <v>42614</v>
      </c>
      <c r="X2390" s="181">
        <f t="shared" si="7"/>
        <v>182</v>
      </c>
      <c r="Y2390" s="181">
        <f t="shared" si="8"/>
        <v>274</v>
      </c>
      <c r="Z2390" s="181">
        <f t="shared" si="9"/>
        <v>366</v>
      </c>
      <c r="AA2390" s="155"/>
      <c r="AB2390" s="9"/>
      <c r="AC2390" s="9"/>
      <c r="AD2390" s="9"/>
      <c r="AE2390" s="9"/>
      <c r="AF2390" s="9"/>
      <c r="AG2390" s="9"/>
      <c r="AH2390" s="9"/>
    </row>
    <row r="2391" ht="15.75" customHeight="1">
      <c r="A2391" s="177">
        <v>42247.0</v>
      </c>
      <c r="B2391" s="178">
        <v>3.35</v>
      </c>
      <c r="C2391" s="178">
        <v>3.88</v>
      </c>
      <c r="D2391" s="178">
        <v>4.3</v>
      </c>
      <c r="E2391" s="178">
        <v>4.63</v>
      </c>
      <c r="F2391" s="178">
        <v>4.78</v>
      </c>
      <c r="G2391" s="178">
        <v>4.83</v>
      </c>
      <c r="H2391" s="178">
        <v>4.98</v>
      </c>
      <c r="I2391" s="178">
        <v>5.02</v>
      </c>
      <c r="J2391" s="178">
        <v>5.1</v>
      </c>
      <c r="K2391" s="179">
        <f>MAX(0,((T2391*(365/365))-VLOOKUP(A2391,VBMA!$A:$D,4,0))  /  (T2391* (365/365)   ))</f>
        <v>0</v>
      </c>
      <c r="L2391" s="180">
        <f t="shared" ref="L2391:S2391" si="2394">(B2391*(1-$K2391) * (365/365))/100</f>
        <v>0.0335</v>
      </c>
      <c r="M2391" s="180">
        <f t="shared" si="2394"/>
        <v>0.0388</v>
      </c>
      <c r="N2391" s="180">
        <f t="shared" si="2394"/>
        <v>0.043</v>
      </c>
      <c r="O2391" s="180">
        <f t="shared" si="2394"/>
        <v>0.0463</v>
      </c>
      <c r="P2391" s="180">
        <f t="shared" si="2394"/>
        <v>0.0478</v>
      </c>
      <c r="Q2391" s="180">
        <f t="shared" si="2394"/>
        <v>0.0483</v>
      </c>
      <c r="R2391" s="180">
        <f t="shared" si="2394"/>
        <v>0.0498</v>
      </c>
      <c r="S2391" s="180">
        <f t="shared" si="2394"/>
        <v>0.0502</v>
      </c>
      <c r="T2391" s="181">
        <f t="shared" si="3"/>
        <v>5.060888889</v>
      </c>
      <c r="U2391" s="182">
        <f t="shared" si="4"/>
        <v>42431</v>
      </c>
      <c r="V2391" s="182">
        <f t="shared" si="5"/>
        <v>42521</v>
      </c>
      <c r="W2391" s="182">
        <f t="shared" si="6"/>
        <v>42613</v>
      </c>
      <c r="X2391" s="181">
        <f t="shared" si="7"/>
        <v>184</v>
      </c>
      <c r="Y2391" s="181">
        <f t="shared" si="8"/>
        <v>274</v>
      </c>
      <c r="Z2391" s="181">
        <f t="shared" si="9"/>
        <v>366</v>
      </c>
      <c r="AA2391" s="155"/>
      <c r="AB2391" s="9"/>
      <c r="AC2391" s="9"/>
      <c r="AD2391" s="9"/>
      <c r="AE2391" s="9"/>
      <c r="AF2391" s="9"/>
      <c r="AG2391" s="9"/>
      <c r="AH2391" s="9"/>
    </row>
    <row r="2392" ht="15.75" customHeight="1">
      <c r="A2392" s="177">
        <v>42244.0</v>
      </c>
      <c r="B2392" s="178">
        <v>3.2</v>
      </c>
      <c r="C2392" s="178">
        <v>3.6</v>
      </c>
      <c r="D2392" s="178">
        <v>4.13</v>
      </c>
      <c r="E2392" s="178">
        <v>4.58</v>
      </c>
      <c r="F2392" s="178">
        <v>4.78</v>
      </c>
      <c r="G2392" s="178">
        <v>4.85</v>
      </c>
      <c r="H2392" s="178">
        <v>4.96</v>
      </c>
      <c r="I2392" s="178">
        <v>5.0</v>
      </c>
      <c r="J2392" s="178">
        <v>5.08</v>
      </c>
      <c r="K2392" s="179">
        <f>MAX(0,((T2392*(365/365))-VLOOKUP(A2392,VBMA!$A:$D,4,0))  /  (T2392* (365/365)   ))</f>
        <v>0</v>
      </c>
      <c r="L2392" s="180">
        <f t="shared" ref="L2392:S2392" si="2395">(B2392*(1-$K2392) * (365/365))/100</f>
        <v>0.032</v>
      </c>
      <c r="M2392" s="180">
        <f t="shared" si="2395"/>
        <v>0.036</v>
      </c>
      <c r="N2392" s="180">
        <f t="shared" si="2395"/>
        <v>0.0413</v>
      </c>
      <c r="O2392" s="180">
        <f t="shared" si="2395"/>
        <v>0.0458</v>
      </c>
      <c r="P2392" s="180">
        <f t="shared" si="2395"/>
        <v>0.0478</v>
      </c>
      <c r="Q2392" s="180">
        <f t="shared" si="2395"/>
        <v>0.0485</v>
      </c>
      <c r="R2392" s="180">
        <f t="shared" si="2395"/>
        <v>0.0496</v>
      </c>
      <c r="S2392" s="180">
        <f t="shared" si="2395"/>
        <v>0.05</v>
      </c>
      <c r="T2392" s="181">
        <f t="shared" si="3"/>
        <v>5.040888889</v>
      </c>
      <c r="U2392" s="182">
        <f t="shared" si="4"/>
        <v>42428</v>
      </c>
      <c r="V2392" s="182">
        <f t="shared" si="5"/>
        <v>42518</v>
      </c>
      <c r="W2392" s="182">
        <f t="shared" si="6"/>
        <v>42610</v>
      </c>
      <c r="X2392" s="181">
        <f t="shared" si="7"/>
        <v>184</v>
      </c>
      <c r="Y2392" s="181">
        <f t="shared" si="8"/>
        <v>274</v>
      </c>
      <c r="Z2392" s="181">
        <f t="shared" si="9"/>
        <v>366</v>
      </c>
      <c r="AA2392" s="155"/>
      <c r="AB2392" s="9"/>
      <c r="AC2392" s="9"/>
      <c r="AD2392" s="9"/>
      <c r="AE2392" s="9"/>
      <c r="AF2392" s="9"/>
      <c r="AG2392" s="9"/>
      <c r="AH2392" s="9"/>
    </row>
    <row r="2393" ht="15.75" customHeight="1">
      <c r="A2393" s="177">
        <v>42243.0</v>
      </c>
      <c r="B2393" s="178">
        <v>3.82</v>
      </c>
      <c r="C2393" s="178">
        <v>4.03</v>
      </c>
      <c r="D2393" s="178">
        <v>4.42</v>
      </c>
      <c r="E2393" s="178">
        <v>4.68</v>
      </c>
      <c r="F2393" s="178">
        <v>4.83</v>
      </c>
      <c r="G2393" s="178">
        <v>4.85</v>
      </c>
      <c r="H2393" s="178">
        <v>4.98</v>
      </c>
      <c r="I2393" s="178">
        <v>5.0</v>
      </c>
      <c r="J2393" s="178">
        <v>5.08</v>
      </c>
      <c r="K2393" s="179">
        <f>MAX(0,((T2393*(365/365))-VLOOKUP(A2393,VBMA!$A:$D,4,0))  /  (T2393* (365/365)   ))</f>
        <v>0</v>
      </c>
      <c r="L2393" s="180">
        <f t="shared" ref="L2393:S2393" si="2396">(B2393*(1-$K2393) * (365/365))/100</f>
        <v>0.0382</v>
      </c>
      <c r="M2393" s="180">
        <f t="shared" si="2396"/>
        <v>0.0403</v>
      </c>
      <c r="N2393" s="180">
        <f t="shared" si="2396"/>
        <v>0.0442</v>
      </c>
      <c r="O2393" s="180">
        <f t="shared" si="2396"/>
        <v>0.0468</v>
      </c>
      <c r="P2393" s="180">
        <f t="shared" si="2396"/>
        <v>0.0483</v>
      </c>
      <c r="Q2393" s="180">
        <f t="shared" si="2396"/>
        <v>0.0485</v>
      </c>
      <c r="R2393" s="180">
        <f t="shared" si="2396"/>
        <v>0.0498</v>
      </c>
      <c r="S2393" s="180">
        <f t="shared" si="2396"/>
        <v>0.05</v>
      </c>
      <c r="T2393" s="181">
        <f t="shared" si="3"/>
        <v>5.020444444</v>
      </c>
      <c r="U2393" s="182">
        <f t="shared" si="4"/>
        <v>42427</v>
      </c>
      <c r="V2393" s="182">
        <f t="shared" si="5"/>
        <v>42517</v>
      </c>
      <c r="W2393" s="182">
        <f t="shared" si="6"/>
        <v>42609</v>
      </c>
      <c r="X2393" s="181">
        <f t="shared" si="7"/>
        <v>184</v>
      </c>
      <c r="Y2393" s="181">
        <f t="shared" si="8"/>
        <v>274</v>
      </c>
      <c r="Z2393" s="181">
        <f t="shared" si="9"/>
        <v>366</v>
      </c>
      <c r="AA2393" s="155"/>
      <c r="AB2393" s="9"/>
      <c r="AC2393" s="9"/>
      <c r="AD2393" s="9"/>
      <c r="AE2393" s="9"/>
      <c r="AF2393" s="9"/>
      <c r="AG2393" s="9"/>
      <c r="AH2393" s="9"/>
    </row>
    <row r="2394" ht="15.75" customHeight="1">
      <c r="A2394" s="177">
        <v>42242.0</v>
      </c>
      <c r="B2394" s="178">
        <v>4.76</v>
      </c>
      <c r="C2394" s="178">
        <v>4.94</v>
      </c>
      <c r="D2394" s="178">
        <v>4.96</v>
      </c>
      <c r="E2394" s="178">
        <v>4.96</v>
      </c>
      <c r="F2394" s="178">
        <v>4.94</v>
      </c>
      <c r="G2394" s="178">
        <v>4.96</v>
      </c>
      <c r="H2394" s="178">
        <v>5.0</v>
      </c>
      <c r="I2394" s="178">
        <v>5.0</v>
      </c>
      <c r="J2394" s="178">
        <v>5.08</v>
      </c>
      <c r="K2394" s="179">
        <f>MAX(0,((T2394*(365/365))-VLOOKUP(A2394,VBMA!$A:$D,4,0))  /  (T2394* (365/365)   ))</f>
        <v>0</v>
      </c>
      <c r="L2394" s="180">
        <f t="shared" ref="L2394:S2394" si="2397">(B2394*(1-$K2394) * (365/365))/100</f>
        <v>0.0476</v>
      </c>
      <c r="M2394" s="180">
        <f t="shared" si="2397"/>
        <v>0.0494</v>
      </c>
      <c r="N2394" s="180">
        <f t="shared" si="2397"/>
        <v>0.0496</v>
      </c>
      <c r="O2394" s="180">
        <f t="shared" si="2397"/>
        <v>0.0496</v>
      </c>
      <c r="P2394" s="180">
        <f t="shared" si="2397"/>
        <v>0.0494</v>
      </c>
      <c r="Q2394" s="180">
        <f t="shared" si="2397"/>
        <v>0.0496</v>
      </c>
      <c r="R2394" s="180">
        <f t="shared" si="2397"/>
        <v>0.05</v>
      </c>
      <c r="S2394" s="180">
        <f t="shared" si="2397"/>
        <v>0.05</v>
      </c>
      <c r="T2394" s="181">
        <f t="shared" si="3"/>
        <v>5</v>
      </c>
      <c r="U2394" s="182">
        <f t="shared" si="4"/>
        <v>42426</v>
      </c>
      <c r="V2394" s="182">
        <f t="shared" si="5"/>
        <v>42516</v>
      </c>
      <c r="W2394" s="182">
        <f t="shared" si="6"/>
        <v>42608</v>
      </c>
      <c r="X2394" s="181">
        <f t="shared" si="7"/>
        <v>184</v>
      </c>
      <c r="Y2394" s="181">
        <f t="shared" si="8"/>
        <v>274</v>
      </c>
      <c r="Z2394" s="181">
        <f t="shared" si="9"/>
        <v>366</v>
      </c>
      <c r="AA2394" s="155"/>
      <c r="AB2394" s="9"/>
      <c r="AC2394" s="9"/>
      <c r="AD2394" s="9"/>
      <c r="AE2394" s="9"/>
      <c r="AF2394" s="9"/>
      <c r="AG2394" s="9"/>
      <c r="AH2394" s="9"/>
    </row>
    <row r="2395" ht="15.75" customHeight="1">
      <c r="A2395" s="177">
        <v>42241.0</v>
      </c>
      <c r="B2395" s="178">
        <v>5.03</v>
      </c>
      <c r="C2395" s="178">
        <v>5.07</v>
      </c>
      <c r="D2395" s="178">
        <v>5.02</v>
      </c>
      <c r="E2395" s="178">
        <v>5.0</v>
      </c>
      <c r="F2395" s="178">
        <v>4.98</v>
      </c>
      <c r="G2395" s="178">
        <v>4.98</v>
      </c>
      <c r="H2395" s="178">
        <v>4.98</v>
      </c>
      <c r="I2395" s="178">
        <v>5.02</v>
      </c>
      <c r="J2395" s="178">
        <v>5.14</v>
      </c>
      <c r="K2395" s="179">
        <f>MAX(0,((T2395*(365/365))-VLOOKUP(A2395,VBMA!$A:$D,4,0))  /  (T2395* (365/365)   ))</f>
        <v>0</v>
      </c>
      <c r="L2395" s="180">
        <f t="shared" ref="L2395:S2395" si="2398">(B2395*(1-$K2395) * (365/365))/100</f>
        <v>0.0503</v>
      </c>
      <c r="M2395" s="180">
        <f t="shared" si="2398"/>
        <v>0.0507</v>
      </c>
      <c r="N2395" s="180">
        <f t="shared" si="2398"/>
        <v>0.0502</v>
      </c>
      <c r="O2395" s="180">
        <f t="shared" si="2398"/>
        <v>0.05</v>
      </c>
      <c r="P2395" s="180">
        <f t="shared" si="2398"/>
        <v>0.0498</v>
      </c>
      <c r="Q2395" s="180">
        <f t="shared" si="2398"/>
        <v>0.0498</v>
      </c>
      <c r="R2395" s="180">
        <f t="shared" si="2398"/>
        <v>0.0498</v>
      </c>
      <c r="S2395" s="180">
        <f t="shared" si="2398"/>
        <v>0.0502</v>
      </c>
      <c r="T2395" s="181">
        <f t="shared" si="3"/>
        <v>5.060888889</v>
      </c>
      <c r="U2395" s="182">
        <f t="shared" si="4"/>
        <v>42425</v>
      </c>
      <c r="V2395" s="182">
        <f t="shared" si="5"/>
        <v>42515</v>
      </c>
      <c r="W2395" s="182">
        <f t="shared" si="6"/>
        <v>42607</v>
      </c>
      <c r="X2395" s="181">
        <f t="shared" si="7"/>
        <v>184</v>
      </c>
      <c r="Y2395" s="181">
        <f t="shared" si="8"/>
        <v>274</v>
      </c>
      <c r="Z2395" s="181">
        <f t="shared" si="9"/>
        <v>366</v>
      </c>
      <c r="AA2395" s="155"/>
      <c r="AB2395" s="9"/>
      <c r="AC2395" s="9"/>
      <c r="AD2395" s="9"/>
      <c r="AE2395" s="9"/>
      <c r="AF2395" s="9"/>
      <c r="AG2395" s="9"/>
      <c r="AH2395" s="9"/>
    </row>
    <row r="2396" ht="15.75" customHeight="1">
      <c r="A2396" s="177">
        <v>42240.0</v>
      </c>
      <c r="B2396" s="178">
        <v>5.18</v>
      </c>
      <c r="C2396" s="178">
        <v>5.16</v>
      </c>
      <c r="D2396" s="178">
        <v>5.04</v>
      </c>
      <c r="E2396" s="178">
        <v>4.98</v>
      </c>
      <c r="F2396" s="178">
        <v>4.96</v>
      </c>
      <c r="G2396" s="178">
        <v>4.92</v>
      </c>
      <c r="H2396" s="178">
        <v>4.92</v>
      </c>
      <c r="I2396" s="178">
        <v>5.03</v>
      </c>
      <c r="J2396" s="178">
        <v>5.15</v>
      </c>
      <c r="K2396" s="179">
        <f>MAX(0,((T2396*(365/365))-VLOOKUP(A2396,VBMA!$A:$D,4,0))  /  (T2396* (365/365)   ))</f>
        <v>0.00222548723</v>
      </c>
      <c r="L2396" s="180">
        <f t="shared" ref="L2396:S2396" si="2399">(B2396*(1-$K2396) * (365/365))/100</f>
        <v>0.05168471976</v>
      </c>
      <c r="M2396" s="180">
        <f t="shared" si="2399"/>
        <v>0.05148516486</v>
      </c>
      <c r="N2396" s="180">
        <f t="shared" si="2399"/>
        <v>0.05028783544</v>
      </c>
      <c r="O2396" s="180">
        <f t="shared" si="2399"/>
        <v>0.04968917074</v>
      </c>
      <c r="P2396" s="180">
        <f t="shared" si="2399"/>
        <v>0.04948961583</v>
      </c>
      <c r="Q2396" s="180">
        <f t="shared" si="2399"/>
        <v>0.04909050603</v>
      </c>
      <c r="R2396" s="180">
        <f t="shared" si="2399"/>
        <v>0.04909050603</v>
      </c>
      <c r="S2396" s="180">
        <f t="shared" si="2399"/>
        <v>0.05018805799</v>
      </c>
      <c r="T2396" s="181">
        <f t="shared" si="3"/>
        <v>5.142444444</v>
      </c>
      <c r="U2396" s="182">
        <f t="shared" si="4"/>
        <v>42424</v>
      </c>
      <c r="V2396" s="182">
        <f t="shared" si="5"/>
        <v>42514</v>
      </c>
      <c r="W2396" s="182">
        <f t="shared" si="6"/>
        <v>42606</v>
      </c>
      <c r="X2396" s="181">
        <f t="shared" si="7"/>
        <v>184</v>
      </c>
      <c r="Y2396" s="181">
        <f t="shared" si="8"/>
        <v>274</v>
      </c>
      <c r="Z2396" s="181">
        <f t="shared" si="9"/>
        <v>366</v>
      </c>
      <c r="AA2396" s="155"/>
      <c r="AB2396" s="9"/>
      <c r="AC2396" s="9"/>
      <c r="AD2396" s="9"/>
      <c r="AE2396" s="9"/>
      <c r="AF2396" s="9"/>
      <c r="AG2396" s="9"/>
      <c r="AH2396" s="9"/>
    </row>
    <row r="2397" ht="15.75" customHeight="1">
      <c r="A2397" s="177">
        <v>42237.0</v>
      </c>
      <c r="B2397" s="178">
        <v>5.03</v>
      </c>
      <c r="C2397" s="178">
        <v>5.03</v>
      </c>
      <c r="D2397" s="178">
        <v>5.0</v>
      </c>
      <c r="E2397" s="178">
        <v>5.0</v>
      </c>
      <c r="F2397" s="178">
        <v>4.95</v>
      </c>
      <c r="G2397" s="178">
        <v>4.93</v>
      </c>
      <c r="H2397" s="178">
        <v>4.98</v>
      </c>
      <c r="I2397" s="178">
        <v>5.0</v>
      </c>
      <c r="J2397" s="178">
        <v>5.13</v>
      </c>
      <c r="K2397" s="179">
        <f>MAX(0,((T2397*(365/365))-VLOOKUP(A2397,VBMA!$A:$D,4,0))  /  (T2397* (365/365)   ))</f>
        <v>0</v>
      </c>
      <c r="L2397" s="180">
        <f t="shared" ref="L2397:S2397" si="2400">(B2397*(1-$K2397) * (365/365))/100</f>
        <v>0.0503</v>
      </c>
      <c r="M2397" s="180">
        <f t="shared" si="2400"/>
        <v>0.0503</v>
      </c>
      <c r="N2397" s="180">
        <f t="shared" si="2400"/>
        <v>0.05</v>
      </c>
      <c r="O2397" s="180">
        <f t="shared" si="2400"/>
        <v>0.05</v>
      </c>
      <c r="P2397" s="180">
        <f t="shared" si="2400"/>
        <v>0.0495</v>
      </c>
      <c r="Q2397" s="180">
        <f t="shared" si="2400"/>
        <v>0.0493</v>
      </c>
      <c r="R2397" s="180">
        <f t="shared" si="2400"/>
        <v>0.0498</v>
      </c>
      <c r="S2397" s="180">
        <f t="shared" si="2400"/>
        <v>0.05</v>
      </c>
      <c r="T2397" s="181">
        <f t="shared" si="3"/>
        <v>5.020444444</v>
      </c>
      <c r="U2397" s="182">
        <f t="shared" si="4"/>
        <v>42421</v>
      </c>
      <c r="V2397" s="182">
        <f t="shared" si="5"/>
        <v>42511</v>
      </c>
      <c r="W2397" s="182">
        <f t="shared" si="6"/>
        <v>42603</v>
      </c>
      <c r="X2397" s="181">
        <f t="shared" si="7"/>
        <v>184</v>
      </c>
      <c r="Y2397" s="181">
        <f t="shared" si="8"/>
        <v>274</v>
      </c>
      <c r="Z2397" s="181">
        <f t="shared" si="9"/>
        <v>366</v>
      </c>
      <c r="AA2397" s="155"/>
      <c r="AB2397" s="9"/>
      <c r="AC2397" s="9"/>
      <c r="AD2397" s="9"/>
      <c r="AE2397" s="9"/>
      <c r="AF2397" s="9"/>
      <c r="AG2397" s="9"/>
      <c r="AH2397" s="9"/>
    </row>
    <row r="2398" ht="15.75" customHeight="1">
      <c r="A2398" s="177">
        <v>42236.0</v>
      </c>
      <c r="B2398" s="178">
        <v>5.0</v>
      </c>
      <c r="C2398" s="178">
        <v>5.0</v>
      </c>
      <c r="D2398" s="178">
        <v>5.0</v>
      </c>
      <c r="E2398" s="178">
        <v>4.96</v>
      </c>
      <c r="F2398" s="178">
        <v>4.92</v>
      </c>
      <c r="G2398" s="178">
        <v>4.88</v>
      </c>
      <c r="H2398" s="178">
        <v>4.96</v>
      </c>
      <c r="I2398" s="178">
        <v>5.0</v>
      </c>
      <c r="J2398" s="178">
        <v>5.13</v>
      </c>
      <c r="K2398" s="179">
        <f>MAX(0,((T2398*(365/365))-VLOOKUP(A2398,VBMA!$A:$D,4,0))  /  (T2398* (365/365)   ))</f>
        <v>0</v>
      </c>
      <c r="L2398" s="180">
        <f t="shared" ref="L2398:S2398" si="2401">(B2398*(1-$K2398) * (365/365))/100</f>
        <v>0.05</v>
      </c>
      <c r="M2398" s="180">
        <f t="shared" si="2401"/>
        <v>0.05</v>
      </c>
      <c r="N2398" s="180">
        <f t="shared" si="2401"/>
        <v>0.05</v>
      </c>
      <c r="O2398" s="180">
        <f t="shared" si="2401"/>
        <v>0.0496</v>
      </c>
      <c r="P2398" s="180">
        <f t="shared" si="2401"/>
        <v>0.0492</v>
      </c>
      <c r="Q2398" s="180">
        <f t="shared" si="2401"/>
        <v>0.0488</v>
      </c>
      <c r="R2398" s="180">
        <f t="shared" si="2401"/>
        <v>0.0496</v>
      </c>
      <c r="S2398" s="180">
        <f t="shared" si="2401"/>
        <v>0.05</v>
      </c>
      <c r="T2398" s="181">
        <f t="shared" si="3"/>
        <v>5.040888889</v>
      </c>
      <c r="U2398" s="182">
        <f t="shared" si="4"/>
        <v>42420</v>
      </c>
      <c r="V2398" s="182">
        <f t="shared" si="5"/>
        <v>42510</v>
      </c>
      <c r="W2398" s="182">
        <f t="shared" si="6"/>
        <v>42602</v>
      </c>
      <c r="X2398" s="181">
        <f t="shared" si="7"/>
        <v>184</v>
      </c>
      <c r="Y2398" s="181">
        <f t="shared" si="8"/>
        <v>274</v>
      </c>
      <c r="Z2398" s="181">
        <f t="shared" si="9"/>
        <v>366</v>
      </c>
      <c r="AA2398" s="155"/>
      <c r="AB2398" s="9"/>
      <c r="AC2398" s="9"/>
      <c r="AD2398" s="9"/>
      <c r="AE2398" s="9"/>
      <c r="AF2398" s="9"/>
      <c r="AG2398" s="9"/>
      <c r="AH2398" s="9"/>
    </row>
    <row r="2399" ht="15.75" customHeight="1">
      <c r="A2399" s="177">
        <v>42235.0</v>
      </c>
      <c r="B2399" s="178">
        <v>5.04</v>
      </c>
      <c r="C2399" s="178">
        <v>5.0</v>
      </c>
      <c r="D2399" s="178">
        <v>5.0</v>
      </c>
      <c r="E2399" s="178">
        <v>5.0</v>
      </c>
      <c r="F2399" s="178">
        <v>5.0</v>
      </c>
      <c r="G2399" s="178">
        <v>4.98</v>
      </c>
      <c r="H2399" s="178">
        <v>4.98</v>
      </c>
      <c r="I2399" s="178">
        <v>5.03</v>
      </c>
      <c r="J2399" s="178">
        <v>5.13</v>
      </c>
      <c r="K2399" s="179">
        <f>MAX(0,((T2399*(365/365))-VLOOKUP(A2399,VBMA!$A:$D,4,0))  /  (T2399* (365/365)   ))</f>
        <v>0</v>
      </c>
      <c r="L2399" s="180">
        <f t="shared" ref="L2399:S2399" si="2402">(B2399*(1-$K2399) * (365/365))/100</f>
        <v>0.0504</v>
      </c>
      <c r="M2399" s="180">
        <f t="shared" si="2402"/>
        <v>0.05</v>
      </c>
      <c r="N2399" s="180">
        <f t="shared" si="2402"/>
        <v>0.05</v>
      </c>
      <c r="O2399" s="180">
        <f t="shared" si="2402"/>
        <v>0.05</v>
      </c>
      <c r="P2399" s="180">
        <f t="shared" si="2402"/>
        <v>0.05</v>
      </c>
      <c r="Q2399" s="180">
        <f t="shared" si="2402"/>
        <v>0.0498</v>
      </c>
      <c r="R2399" s="180">
        <f t="shared" si="2402"/>
        <v>0.0498</v>
      </c>
      <c r="S2399" s="180">
        <f t="shared" si="2402"/>
        <v>0.0503</v>
      </c>
      <c r="T2399" s="181">
        <f t="shared" si="3"/>
        <v>5.081111111</v>
      </c>
      <c r="U2399" s="182">
        <f t="shared" si="4"/>
        <v>42419</v>
      </c>
      <c r="V2399" s="182">
        <f t="shared" si="5"/>
        <v>42509</v>
      </c>
      <c r="W2399" s="182">
        <f t="shared" si="6"/>
        <v>42601</v>
      </c>
      <c r="X2399" s="181">
        <f t="shared" si="7"/>
        <v>184</v>
      </c>
      <c r="Y2399" s="181">
        <f t="shared" si="8"/>
        <v>274</v>
      </c>
      <c r="Z2399" s="181">
        <f t="shared" si="9"/>
        <v>366</v>
      </c>
      <c r="AA2399" s="155"/>
      <c r="AB2399" s="9"/>
      <c r="AC2399" s="9"/>
      <c r="AD2399" s="9"/>
      <c r="AE2399" s="9"/>
      <c r="AF2399" s="9"/>
      <c r="AG2399" s="9"/>
      <c r="AH2399" s="9"/>
    </row>
    <row r="2400" ht="15.75" customHeight="1">
      <c r="A2400" s="177">
        <v>42234.0</v>
      </c>
      <c r="B2400" s="178">
        <v>5.04</v>
      </c>
      <c r="C2400" s="178">
        <v>5.04</v>
      </c>
      <c r="D2400" s="178">
        <v>5.02</v>
      </c>
      <c r="E2400" s="178">
        <v>5.0</v>
      </c>
      <c r="F2400" s="178">
        <v>5.0</v>
      </c>
      <c r="G2400" s="178">
        <v>4.96</v>
      </c>
      <c r="H2400" s="178">
        <v>4.98</v>
      </c>
      <c r="I2400" s="178">
        <v>5.05</v>
      </c>
      <c r="J2400" s="178">
        <v>5.15</v>
      </c>
      <c r="K2400" s="179">
        <f>MAX(0,((T2400*(365/365))-VLOOKUP(A2400,VBMA!$A:$D,4,0))  /  (T2400* (365/365)   ))</f>
        <v>0.01006638608</v>
      </c>
      <c r="L2400" s="180">
        <f t="shared" ref="L2400:S2400" si="2403">(B2400*(1-$K2400) * (365/365))/100</f>
        <v>0.04989265414</v>
      </c>
      <c r="M2400" s="180">
        <f t="shared" si="2403"/>
        <v>0.04989265414</v>
      </c>
      <c r="N2400" s="180">
        <f t="shared" si="2403"/>
        <v>0.04969466742</v>
      </c>
      <c r="O2400" s="180">
        <f t="shared" si="2403"/>
        <v>0.0494966807</v>
      </c>
      <c r="P2400" s="180">
        <f t="shared" si="2403"/>
        <v>0.0494966807</v>
      </c>
      <c r="Q2400" s="180">
        <f t="shared" si="2403"/>
        <v>0.04910070725</v>
      </c>
      <c r="R2400" s="180">
        <f t="shared" si="2403"/>
        <v>0.04929869397</v>
      </c>
      <c r="S2400" s="180">
        <f t="shared" si="2403"/>
        <v>0.0499916475</v>
      </c>
      <c r="T2400" s="181">
        <f t="shared" si="3"/>
        <v>5.121555556</v>
      </c>
      <c r="U2400" s="182">
        <f t="shared" si="4"/>
        <v>42418</v>
      </c>
      <c r="V2400" s="182">
        <f t="shared" si="5"/>
        <v>42508</v>
      </c>
      <c r="W2400" s="182">
        <f t="shared" si="6"/>
        <v>42600</v>
      </c>
      <c r="X2400" s="181">
        <f t="shared" si="7"/>
        <v>184</v>
      </c>
      <c r="Y2400" s="181">
        <f t="shared" si="8"/>
        <v>274</v>
      </c>
      <c r="Z2400" s="181">
        <f t="shared" si="9"/>
        <v>366</v>
      </c>
      <c r="AA2400" s="155"/>
      <c r="AB2400" s="9"/>
      <c r="AC2400" s="9"/>
      <c r="AD2400" s="9"/>
      <c r="AE2400" s="9"/>
      <c r="AF2400" s="9"/>
      <c r="AG2400" s="9"/>
      <c r="AH2400" s="9"/>
    </row>
    <row r="2401" ht="15.75" customHeight="1">
      <c r="A2401" s="177">
        <v>42233.0</v>
      </c>
      <c r="B2401" s="178">
        <v>5.0</v>
      </c>
      <c r="C2401" s="178">
        <v>5.0</v>
      </c>
      <c r="D2401" s="178">
        <v>5.0</v>
      </c>
      <c r="E2401" s="178">
        <v>4.98</v>
      </c>
      <c r="F2401" s="178">
        <v>4.92</v>
      </c>
      <c r="G2401" s="178">
        <v>4.9</v>
      </c>
      <c r="H2401" s="178">
        <v>4.94</v>
      </c>
      <c r="I2401" s="178">
        <v>5.05</v>
      </c>
      <c r="J2401" s="178">
        <v>5.15</v>
      </c>
      <c r="K2401" s="179">
        <f>MAX(0,((T2401*(365/365))-VLOOKUP(A2401,VBMA!$A:$D,4,0))  /  (T2401* (365/365)   ))</f>
        <v>0.01790710688</v>
      </c>
      <c r="L2401" s="180">
        <f t="shared" ref="L2401:S2401" si="2404">(B2401*(1-$K2401) * (365/365))/100</f>
        <v>0.04910464466</v>
      </c>
      <c r="M2401" s="180">
        <f t="shared" si="2404"/>
        <v>0.04910464466</v>
      </c>
      <c r="N2401" s="180">
        <f t="shared" si="2404"/>
        <v>0.04910464466</v>
      </c>
      <c r="O2401" s="180">
        <f t="shared" si="2404"/>
        <v>0.04890822608</v>
      </c>
      <c r="P2401" s="180">
        <f t="shared" si="2404"/>
        <v>0.04831897034</v>
      </c>
      <c r="Q2401" s="180">
        <f t="shared" si="2404"/>
        <v>0.04812255176</v>
      </c>
      <c r="R2401" s="180">
        <f t="shared" si="2404"/>
        <v>0.04851538892</v>
      </c>
      <c r="S2401" s="180">
        <f t="shared" si="2404"/>
        <v>0.0495956911</v>
      </c>
      <c r="T2401" s="181">
        <f t="shared" si="3"/>
        <v>5.162444444</v>
      </c>
      <c r="U2401" s="182">
        <f t="shared" si="4"/>
        <v>42417</v>
      </c>
      <c r="V2401" s="182">
        <f t="shared" si="5"/>
        <v>42507</v>
      </c>
      <c r="W2401" s="182">
        <f t="shared" si="6"/>
        <v>42599</v>
      </c>
      <c r="X2401" s="181">
        <f t="shared" si="7"/>
        <v>184</v>
      </c>
      <c r="Y2401" s="181">
        <f t="shared" si="8"/>
        <v>274</v>
      </c>
      <c r="Z2401" s="181">
        <f t="shared" si="9"/>
        <v>366</v>
      </c>
      <c r="AA2401" s="155"/>
      <c r="AB2401" s="9"/>
      <c r="AC2401" s="9"/>
      <c r="AD2401" s="9"/>
      <c r="AE2401" s="9"/>
      <c r="AF2401" s="9"/>
      <c r="AG2401" s="9"/>
      <c r="AH2401" s="9"/>
    </row>
    <row r="2402" ht="15.75" customHeight="1">
      <c r="A2402" s="177">
        <v>42230.0</v>
      </c>
      <c r="B2402" s="178">
        <v>5.04</v>
      </c>
      <c r="C2402" s="178">
        <v>5.04</v>
      </c>
      <c r="D2402" s="178">
        <v>5.0</v>
      </c>
      <c r="E2402" s="178">
        <v>4.92</v>
      </c>
      <c r="F2402" s="178">
        <v>4.9</v>
      </c>
      <c r="G2402" s="178">
        <v>4.88</v>
      </c>
      <c r="H2402" s="178">
        <v>4.94</v>
      </c>
      <c r="I2402" s="178">
        <v>5.02</v>
      </c>
      <c r="J2402" s="178">
        <v>5.08</v>
      </c>
      <c r="K2402" s="179">
        <f>MAX(0,((T2402*(365/365))-VLOOKUP(A2402,VBMA!$A:$D,4,0))  /  (T2402* (365/365)   ))</f>
        <v>0.01112901821</v>
      </c>
      <c r="L2402" s="180">
        <f t="shared" ref="L2402:S2402" si="2405">(B2402*(1-$K2402) * (365/365))/100</f>
        <v>0.04983909748</v>
      </c>
      <c r="M2402" s="180">
        <f t="shared" si="2405"/>
        <v>0.04983909748</v>
      </c>
      <c r="N2402" s="180">
        <f t="shared" si="2405"/>
        <v>0.04944354909</v>
      </c>
      <c r="O2402" s="180">
        <f t="shared" si="2405"/>
        <v>0.0486524523</v>
      </c>
      <c r="P2402" s="180">
        <f t="shared" si="2405"/>
        <v>0.04845467811</v>
      </c>
      <c r="Q2402" s="180">
        <f t="shared" si="2405"/>
        <v>0.04825690391</v>
      </c>
      <c r="R2402" s="180">
        <f t="shared" si="2405"/>
        <v>0.0488502265</v>
      </c>
      <c r="S2402" s="180">
        <f t="shared" si="2405"/>
        <v>0.04964132329</v>
      </c>
      <c r="T2402" s="181">
        <f t="shared" si="3"/>
        <v>5.101777778</v>
      </c>
      <c r="U2402" s="182">
        <f t="shared" si="4"/>
        <v>42414</v>
      </c>
      <c r="V2402" s="182">
        <f t="shared" si="5"/>
        <v>42504</v>
      </c>
      <c r="W2402" s="182">
        <f t="shared" si="6"/>
        <v>42596</v>
      </c>
      <c r="X2402" s="181">
        <f t="shared" si="7"/>
        <v>184</v>
      </c>
      <c r="Y2402" s="181">
        <f t="shared" si="8"/>
        <v>274</v>
      </c>
      <c r="Z2402" s="181">
        <f t="shared" si="9"/>
        <v>366</v>
      </c>
      <c r="AA2402" s="155"/>
      <c r="AB2402" s="9"/>
      <c r="AC2402" s="9"/>
      <c r="AD2402" s="9"/>
      <c r="AE2402" s="9"/>
      <c r="AF2402" s="9"/>
      <c r="AG2402" s="9"/>
      <c r="AH2402" s="9"/>
    </row>
    <row r="2403" ht="15.75" customHeight="1">
      <c r="A2403" s="177">
        <v>42229.0</v>
      </c>
      <c r="B2403" s="178">
        <v>4.86</v>
      </c>
      <c r="C2403" s="178">
        <v>4.9</v>
      </c>
      <c r="D2403" s="178">
        <v>4.88</v>
      </c>
      <c r="E2403" s="178">
        <v>4.74</v>
      </c>
      <c r="F2403" s="178">
        <v>4.68</v>
      </c>
      <c r="G2403" s="178">
        <v>4.7</v>
      </c>
      <c r="H2403" s="178">
        <v>4.84</v>
      </c>
      <c r="I2403" s="178">
        <v>5.0</v>
      </c>
      <c r="J2403" s="178">
        <v>5.13</v>
      </c>
      <c r="K2403" s="179">
        <f>MAX(0,((T2403*(365/365))-VLOOKUP(A2403,VBMA!$A:$D,4,0))  /  (T2403* (365/365)   ))</f>
        <v>0.02973833706</v>
      </c>
      <c r="L2403" s="180">
        <f t="shared" ref="L2403:S2403" si="2406">(B2403*(1-$K2403) * (365/365))/100</f>
        <v>0.04715471682</v>
      </c>
      <c r="M2403" s="180">
        <f t="shared" si="2406"/>
        <v>0.04754282148</v>
      </c>
      <c r="N2403" s="180">
        <f t="shared" si="2406"/>
        <v>0.04734876915</v>
      </c>
      <c r="O2403" s="180">
        <f t="shared" si="2406"/>
        <v>0.04599040282</v>
      </c>
      <c r="P2403" s="180">
        <f t="shared" si="2406"/>
        <v>0.04540824583</v>
      </c>
      <c r="Q2403" s="180">
        <f t="shared" si="2406"/>
        <v>0.04560229816</v>
      </c>
      <c r="R2403" s="180">
        <f t="shared" si="2406"/>
        <v>0.04696066449</v>
      </c>
      <c r="S2403" s="180">
        <f t="shared" si="2406"/>
        <v>0.04851308315</v>
      </c>
      <c r="T2403" s="181">
        <f t="shared" si="3"/>
        <v>5.163555556</v>
      </c>
      <c r="U2403" s="182">
        <f t="shared" si="4"/>
        <v>42413</v>
      </c>
      <c r="V2403" s="182">
        <f t="shared" si="5"/>
        <v>42503</v>
      </c>
      <c r="W2403" s="182">
        <f t="shared" si="6"/>
        <v>42595</v>
      </c>
      <c r="X2403" s="181">
        <f t="shared" si="7"/>
        <v>184</v>
      </c>
      <c r="Y2403" s="181">
        <f t="shared" si="8"/>
        <v>274</v>
      </c>
      <c r="Z2403" s="181">
        <f t="shared" si="9"/>
        <v>366</v>
      </c>
      <c r="AA2403" s="155"/>
      <c r="AB2403" s="9"/>
      <c r="AC2403" s="9"/>
      <c r="AD2403" s="9"/>
      <c r="AE2403" s="9"/>
      <c r="AF2403" s="9"/>
      <c r="AG2403" s="9"/>
      <c r="AH2403" s="9"/>
    </row>
    <row r="2404" ht="15.75" customHeight="1">
      <c r="A2404" s="177">
        <v>42228.0</v>
      </c>
      <c r="B2404" s="178">
        <v>4.73</v>
      </c>
      <c r="C2404" s="178">
        <v>4.8</v>
      </c>
      <c r="D2404" s="178">
        <v>4.78</v>
      </c>
      <c r="E2404" s="178">
        <v>4.73</v>
      </c>
      <c r="F2404" s="178">
        <v>4.7</v>
      </c>
      <c r="G2404" s="178">
        <v>4.7</v>
      </c>
      <c r="H2404" s="178">
        <v>4.83</v>
      </c>
      <c r="I2404" s="178">
        <v>4.96</v>
      </c>
      <c r="J2404" s="178">
        <v>5.1</v>
      </c>
      <c r="K2404" s="179">
        <f>MAX(0,((T2404*(365/365))-VLOOKUP(A2404,VBMA!$A:$D,4,0))  /  (T2404* (365/365)   ))</f>
        <v>0.0162754167</v>
      </c>
      <c r="L2404" s="180">
        <f t="shared" ref="L2404:S2404" si="2407">(B2404*(1-$K2404) * (365/365))/100</f>
        <v>0.04653017279</v>
      </c>
      <c r="M2404" s="180">
        <f t="shared" si="2407"/>
        <v>0.04721878</v>
      </c>
      <c r="N2404" s="180">
        <f t="shared" si="2407"/>
        <v>0.04702203508</v>
      </c>
      <c r="O2404" s="180">
        <f t="shared" si="2407"/>
        <v>0.04653017279</v>
      </c>
      <c r="P2404" s="180">
        <f t="shared" si="2407"/>
        <v>0.04623505541</v>
      </c>
      <c r="Q2404" s="180">
        <f t="shared" si="2407"/>
        <v>0.04623505541</v>
      </c>
      <c r="R2404" s="180">
        <f t="shared" si="2407"/>
        <v>0.04751389737</v>
      </c>
      <c r="S2404" s="180">
        <f t="shared" si="2407"/>
        <v>0.04879273933</v>
      </c>
      <c r="T2404" s="181">
        <f t="shared" si="3"/>
        <v>5.092888889</v>
      </c>
      <c r="U2404" s="182">
        <f t="shared" si="4"/>
        <v>42412</v>
      </c>
      <c r="V2404" s="182">
        <f t="shared" si="5"/>
        <v>42502</v>
      </c>
      <c r="W2404" s="182">
        <f t="shared" si="6"/>
        <v>42594</v>
      </c>
      <c r="X2404" s="181">
        <f t="shared" si="7"/>
        <v>184</v>
      </c>
      <c r="Y2404" s="181">
        <f t="shared" si="8"/>
        <v>274</v>
      </c>
      <c r="Z2404" s="181">
        <f t="shared" si="9"/>
        <v>366</v>
      </c>
      <c r="AA2404" s="155"/>
      <c r="AB2404" s="9"/>
      <c r="AC2404" s="9"/>
      <c r="AD2404" s="9"/>
      <c r="AE2404" s="9"/>
      <c r="AF2404" s="9"/>
      <c r="AG2404" s="9"/>
      <c r="AH2404" s="9"/>
    </row>
    <row r="2405" ht="15.75" customHeight="1">
      <c r="A2405" s="177">
        <v>42227.0</v>
      </c>
      <c r="B2405" s="178">
        <v>3.95</v>
      </c>
      <c r="C2405" s="178">
        <v>4.03</v>
      </c>
      <c r="D2405" s="178">
        <v>4.1</v>
      </c>
      <c r="E2405" s="178">
        <v>4.25</v>
      </c>
      <c r="F2405" s="178">
        <v>4.35</v>
      </c>
      <c r="G2405" s="178">
        <v>4.48</v>
      </c>
      <c r="H2405" s="178">
        <v>4.7</v>
      </c>
      <c r="I2405" s="178">
        <v>4.97</v>
      </c>
      <c r="J2405" s="178">
        <v>5.03</v>
      </c>
      <c r="K2405" s="179">
        <f>MAX(0,((T2405*(365/365))-VLOOKUP(A2405,VBMA!$A:$D,4,0))  /  (T2405* (365/365)   ))</f>
        <v>0.06138009912</v>
      </c>
      <c r="L2405" s="180">
        <f t="shared" ref="L2405:S2405" si="2408">(B2405*(1-$K2405) * (365/365))/100</f>
        <v>0.03707548608</v>
      </c>
      <c r="M2405" s="180">
        <f t="shared" si="2408"/>
        <v>0.03782638201</v>
      </c>
      <c r="N2405" s="180">
        <f t="shared" si="2408"/>
        <v>0.03848341594</v>
      </c>
      <c r="O2405" s="180">
        <f t="shared" si="2408"/>
        <v>0.03989134579</v>
      </c>
      <c r="P2405" s="180">
        <f t="shared" si="2408"/>
        <v>0.04082996569</v>
      </c>
      <c r="Q2405" s="180">
        <f t="shared" si="2408"/>
        <v>0.04205017156</v>
      </c>
      <c r="R2405" s="180">
        <f t="shared" si="2408"/>
        <v>0.04411513534</v>
      </c>
      <c r="S2405" s="180">
        <f t="shared" si="2408"/>
        <v>0.04664940907</v>
      </c>
      <c r="T2405" s="181">
        <f t="shared" si="3"/>
        <v>5.246</v>
      </c>
      <c r="U2405" s="182">
        <f t="shared" si="4"/>
        <v>42411</v>
      </c>
      <c r="V2405" s="182">
        <f t="shared" si="5"/>
        <v>42501</v>
      </c>
      <c r="W2405" s="182">
        <f t="shared" si="6"/>
        <v>42593</v>
      </c>
      <c r="X2405" s="181">
        <f t="shared" si="7"/>
        <v>184</v>
      </c>
      <c r="Y2405" s="181">
        <f t="shared" si="8"/>
        <v>274</v>
      </c>
      <c r="Z2405" s="181">
        <f t="shared" si="9"/>
        <v>366</v>
      </c>
      <c r="AA2405" s="155"/>
      <c r="AB2405" s="9"/>
      <c r="AC2405" s="9"/>
      <c r="AD2405" s="9"/>
      <c r="AE2405" s="9"/>
      <c r="AF2405" s="9"/>
      <c r="AG2405" s="9"/>
      <c r="AH2405" s="9"/>
    </row>
    <row r="2406" ht="15.75" customHeight="1">
      <c r="A2406" s="177">
        <v>42226.0</v>
      </c>
      <c r="B2406" s="178">
        <v>3.66</v>
      </c>
      <c r="C2406" s="178">
        <v>3.8</v>
      </c>
      <c r="D2406" s="178">
        <v>3.96</v>
      </c>
      <c r="E2406" s="178">
        <v>4.14</v>
      </c>
      <c r="F2406" s="178">
        <v>4.3</v>
      </c>
      <c r="G2406" s="178">
        <v>4.44</v>
      </c>
      <c r="H2406" s="178">
        <v>4.76</v>
      </c>
      <c r="I2406" s="178">
        <v>5.03</v>
      </c>
      <c r="J2406" s="178">
        <v>5.15</v>
      </c>
      <c r="K2406" s="179">
        <f>MAX(0,((T2406*(365/365))-VLOOKUP(A2406,VBMA!$A:$D,4,0))  /  (T2406* (365/365)   ))</f>
        <v>0.07255936675</v>
      </c>
      <c r="L2406" s="180">
        <f t="shared" ref="L2406:S2406" si="2409">(B2406*(1-$K2406) * (365/365))/100</f>
        <v>0.03394432718</v>
      </c>
      <c r="M2406" s="180">
        <f t="shared" si="2409"/>
        <v>0.03524274406</v>
      </c>
      <c r="N2406" s="180">
        <f t="shared" si="2409"/>
        <v>0.03672664908</v>
      </c>
      <c r="O2406" s="180">
        <f t="shared" si="2409"/>
        <v>0.03839604222</v>
      </c>
      <c r="P2406" s="180">
        <f t="shared" si="2409"/>
        <v>0.03987994723</v>
      </c>
      <c r="Q2406" s="180">
        <f t="shared" si="2409"/>
        <v>0.04117836412</v>
      </c>
      <c r="R2406" s="180">
        <f t="shared" si="2409"/>
        <v>0.04414617414</v>
      </c>
      <c r="S2406" s="180">
        <f t="shared" si="2409"/>
        <v>0.04665026385</v>
      </c>
      <c r="T2406" s="181">
        <f t="shared" si="3"/>
        <v>5.306</v>
      </c>
      <c r="U2406" s="182">
        <f t="shared" si="4"/>
        <v>42410</v>
      </c>
      <c r="V2406" s="182">
        <f t="shared" si="5"/>
        <v>42500</v>
      </c>
      <c r="W2406" s="182">
        <f t="shared" si="6"/>
        <v>42592</v>
      </c>
      <c r="X2406" s="181">
        <f t="shared" si="7"/>
        <v>184</v>
      </c>
      <c r="Y2406" s="181">
        <f t="shared" si="8"/>
        <v>274</v>
      </c>
      <c r="Z2406" s="181">
        <f t="shared" si="9"/>
        <v>366</v>
      </c>
      <c r="AA2406" s="155"/>
      <c r="AB2406" s="9"/>
      <c r="AC2406" s="9"/>
      <c r="AD2406" s="9"/>
      <c r="AE2406" s="9"/>
      <c r="AF2406" s="9"/>
      <c r="AG2406" s="9"/>
      <c r="AH2406" s="9"/>
    </row>
    <row r="2407" ht="15.75" customHeight="1">
      <c r="A2407" s="177">
        <v>42223.0</v>
      </c>
      <c r="B2407" s="178">
        <v>3.64</v>
      </c>
      <c r="C2407" s="178">
        <v>3.76</v>
      </c>
      <c r="D2407" s="178">
        <v>3.92</v>
      </c>
      <c r="E2407" s="178">
        <v>4.12</v>
      </c>
      <c r="F2407" s="178">
        <v>4.3</v>
      </c>
      <c r="G2407" s="178">
        <v>4.44</v>
      </c>
      <c r="H2407" s="178">
        <v>4.76</v>
      </c>
      <c r="I2407" s="178">
        <v>5.03</v>
      </c>
      <c r="J2407" s="178">
        <v>5.15</v>
      </c>
      <c r="K2407" s="179">
        <f>MAX(0,((T2407*(365/365))-VLOOKUP(A2407,VBMA!$A:$D,4,0))  /  (T2407* (365/365)   ))</f>
        <v>0.07255936675</v>
      </c>
      <c r="L2407" s="180">
        <f t="shared" ref="L2407:S2407" si="2410">(B2407*(1-$K2407) * (365/365))/100</f>
        <v>0.03375883905</v>
      </c>
      <c r="M2407" s="180">
        <f t="shared" si="2410"/>
        <v>0.03487176781</v>
      </c>
      <c r="N2407" s="180">
        <f t="shared" si="2410"/>
        <v>0.03635567282</v>
      </c>
      <c r="O2407" s="180">
        <f t="shared" si="2410"/>
        <v>0.03821055409</v>
      </c>
      <c r="P2407" s="180">
        <f t="shared" si="2410"/>
        <v>0.03987994723</v>
      </c>
      <c r="Q2407" s="180">
        <f t="shared" si="2410"/>
        <v>0.04117836412</v>
      </c>
      <c r="R2407" s="180">
        <f t="shared" si="2410"/>
        <v>0.04414617414</v>
      </c>
      <c r="S2407" s="180">
        <f t="shared" si="2410"/>
        <v>0.04665026385</v>
      </c>
      <c r="T2407" s="181">
        <f t="shared" si="3"/>
        <v>5.306</v>
      </c>
      <c r="U2407" s="182">
        <f t="shared" si="4"/>
        <v>42407</v>
      </c>
      <c r="V2407" s="182">
        <f t="shared" si="5"/>
        <v>42497</v>
      </c>
      <c r="W2407" s="182">
        <f t="shared" si="6"/>
        <v>42589</v>
      </c>
      <c r="X2407" s="181">
        <f t="shared" si="7"/>
        <v>184</v>
      </c>
      <c r="Y2407" s="181">
        <f t="shared" si="8"/>
        <v>274</v>
      </c>
      <c r="Z2407" s="181">
        <f t="shared" si="9"/>
        <v>366</v>
      </c>
      <c r="AA2407" s="155"/>
      <c r="AB2407" s="9"/>
      <c r="AC2407" s="9"/>
      <c r="AD2407" s="9"/>
      <c r="AE2407" s="9"/>
      <c r="AF2407" s="9"/>
      <c r="AG2407" s="9"/>
      <c r="AH2407" s="9"/>
    </row>
    <row r="2408" ht="15.75" customHeight="1">
      <c r="A2408" s="177">
        <v>42222.0</v>
      </c>
      <c r="B2408" s="178">
        <v>3.68</v>
      </c>
      <c r="C2408" s="178">
        <v>3.78</v>
      </c>
      <c r="D2408" s="178">
        <v>3.95</v>
      </c>
      <c r="E2408" s="178">
        <v>4.15</v>
      </c>
      <c r="F2408" s="178">
        <v>4.33</v>
      </c>
      <c r="G2408" s="178">
        <v>4.43</v>
      </c>
      <c r="H2408" s="178">
        <v>4.78</v>
      </c>
      <c r="I2408" s="178">
        <v>5.02</v>
      </c>
      <c r="J2408" s="178">
        <v>5.16</v>
      </c>
      <c r="K2408" s="179">
        <f>MAX(0,((T2408*(365/365))-VLOOKUP(A2408,VBMA!$A:$D,4,0))  /  (T2408* (365/365)   ))</f>
        <v>0.06444669537</v>
      </c>
      <c r="L2408" s="180">
        <f t="shared" ref="L2408:S2408" si="2411">(B2408*(1-$K2408) * (365/365))/100</f>
        <v>0.03442836161</v>
      </c>
      <c r="M2408" s="180">
        <f t="shared" si="2411"/>
        <v>0.03536391492</v>
      </c>
      <c r="N2408" s="180">
        <f t="shared" si="2411"/>
        <v>0.03695435553</v>
      </c>
      <c r="O2408" s="180">
        <f t="shared" si="2411"/>
        <v>0.03882546214</v>
      </c>
      <c r="P2408" s="180">
        <f t="shared" si="2411"/>
        <v>0.04050945809</v>
      </c>
      <c r="Q2408" s="180">
        <f t="shared" si="2411"/>
        <v>0.0414450114</v>
      </c>
      <c r="R2408" s="180">
        <f t="shared" si="2411"/>
        <v>0.04471944796</v>
      </c>
      <c r="S2408" s="180">
        <f t="shared" si="2411"/>
        <v>0.04696477589</v>
      </c>
      <c r="T2408" s="181">
        <f t="shared" si="3"/>
        <v>5.265333333</v>
      </c>
      <c r="U2408" s="182">
        <f t="shared" si="4"/>
        <v>42406</v>
      </c>
      <c r="V2408" s="182">
        <f t="shared" si="5"/>
        <v>42496</v>
      </c>
      <c r="W2408" s="182">
        <f t="shared" si="6"/>
        <v>42588</v>
      </c>
      <c r="X2408" s="181">
        <f t="shared" si="7"/>
        <v>184</v>
      </c>
      <c r="Y2408" s="181">
        <f t="shared" si="8"/>
        <v>274</v>
      </c>
      <c r="Z2408" s="181">
        <f t="shared" si="9"/>
        <v>366</v>
      </c>
      <c r="AA2408" s="155"/>
      <c r="AB2408" s="9"/>
      <c r="AC2408" s="9"/>
      <c r="AD2408" s="9"/>
      <c r="AE2408" s="9"/>
      <c r="AF2408" s="9"/>
      <c r="AG2408" s="9"/>
      <c r="AH2408" s="9"/>
    </row>
    <row r="2409" ht="15.75" customHeight="1">
      <c r="A2409" s="177">
        <v>42221.0</v>
      </c>
      <c r="B2409" s="178">
        <v>3.78</v>
      </c>
      <c r="C2409" s="178">
        <v>3.92</v>
      </c>
      <c r="D2409" s="178">
        <v>4.1</v>
      </c>
      <c r="E2409" s="178">
        <v>4.2</v>
      </c>
      <c r="F2409" s="178">
        <v>4.38</v>
      </c>
      <c r="G2409" s="178">
        <v>4.48</v>
      </c>
      <c r="H2409" s="178">
        <v>4.8</v>
      </c>
      <c r="I2409" s="178">
        <v>5.05</v>
      </c>
      <c r="J2409" s="178">
        <v>5.15</v>
      </c>
      <c r="K2409" s="179">
        <f>MAX(0,((T2409*(365/365))-VLOOKUP(A2409,VBMA!$A:$D,4,0))  /  (T2409* (365/365)   ))</f>
        <v>0.07304712042</v>
      </c>
      <c r="L2409" s="180">
        <f t="shared" ref="L2409:S2409" si="2412">(B2409*(1-$K2409) * (365/365))/100</f>
        <v>0.03503881885</v>
      </c>
      <c r="M2409" s="180">
        <f t="shared" si="2412"/>
        <v>0.03633655288</v>
      </c>
      <c r="N2409" s="180">
        <f t="shared" si="2412"/>
        <v>0.03800506806</v>
      </c>
      <c r="O2409" s="180">
        <f t="shared" si="2412"/>
        <v>0.03893202094</v>
      </c>
      <c r="P2409" s="180">
        <f t="shared" si="2412"/>
        <v>0.04060053613</v>
      </c>
      <c r="Q2409" s="180">
        <f t="shared" si="2412"/>
        <v>0.04152748901</v>
      </c>
      <c r="R2409" s="180">
        <f t="shared" si="2412"/>
        <v>0.04449373822</v>
      </c>
      <c r="S2409" s="180">
        <f t="shared" si="2412"/>
        <v>0.04681112042</v>
      </c>
      <c r="T2409" s="181">
        <f t="shared" si="3"/>
        <v>5.305555556</v>
      </c>
      <c r="U2409" s="182">
        <f t="shared" si="4"/>
        <v>42405</v>
      </c>
      <c r="V2409" s="182">
        <f t="shared" si="5"/>
        <v>42495</v>
      </c>
      <c r="W2409" s="182">
        <f t="shared" si="6"/>
        <v>42587</v>
      </c>
      <c r="X2409" s="181">
        <f t="shared" si="7"/>
        <v>184</v>
      </c>
      <c r="Y2409" s="181">
        <f t="shared" si="8"/>
        <v>274</v>
      </c>
      <c r="Z2409" s="181">
        <f t="shared" si="9"/>
        <v>366</v>
      </c>
      <c r="AA2409" s="155"/>
      <c r="AB2409" s="9"/>
      <c r="AC2409" s="9"/>
      <c r="AD2409" s="9"/>
      <c r="AE2409" s="9"/>
      <c r="AF2409" s="9"/>
      <c r="AG2409" s="9"/>
      <c r="AH2409" s="9"/>
    </row>
    <row r="2410" ht="15.75" customHeight="1">
      <c r="A2410" s="177">
        <v>42220.0</v>
      </c>
      <c r="B2410" s="178">
        <v>4.14</v>
      </c>
      <c r="C2410" s="178">
        <v>4.22</v>
      </c>
      <c r="D2410" s="178">
        <v>4.34</v>
      </c>
      <c r="E2410" s="178">
        <v>4.38</v>
      </c>
      <c r="F2410" s="178">
        <v>4.44</v>
      </c>
      <c r="G2410" s="178">
        <v>4.54</v>
      </c>
      <c r="H2410" s="178">
        <v>4.82</v>
      </c>
      <c r="I2410" s="178">
        <v>5.05</v>
      </c>
      <c r="J2410" s="178">
        <v>5.18</v>
      </c>
      <c r="K2410" s="179">
        <f>MAX(0,((T2410*(365/365))-VLOOKUP(A2410,VBMA!$A:$D,4,0))  /  (T2410* (365/365)   ))</f>
        <v>0.06567716436</v>
      </c>
      <c r="L2410" s="180">
        <f t="shared" ref="L2410:S2410" si="2413">(B2410*(1-$K2410) * (365/365))/100</f>
        <v>0.0386809654</v>
      </c>
      <c r="M2410" s="180">
        <f t="shared" si="2413"/>
        <v>0.03942842366</v>
      </c>
      <c r="N2410" s="180">
        <f t="shared" si="2413"/>
        <v>0.04054961107</v>
      </c>
      <c r="O2410" s="180">
        <f t="shared" si="2413"/>
        <v>0.0409233402</v>
      </c>
      <c r="P2410" s="180">
        <f t="shared" si="2413"/>
        <v>0.0414839339</v>
      </c>
      <c r="Q2410" s="180">
        <f t="shared" si="2413"/>
        <v>0.04241825674</v>
      </c>
      <c r="R2410" s="180">
        <f t="shared" si="2413"/>
        <v>0.04503436068</v>
      </c>
      <c r="S2410" s="180">
        <f t="shared" si="2413"/>
        <v>0.0471833032</v>
      </c>
      <c r="T2410" s="181">
        <f t="shared" si="3"/>
        <v>5.285111111</v>
      </c>
      <c r="U2410" s="182">
        <f t="shared" si="4"/>
        <v>42404</v>
      </c>
      <c r="V2410" s="182">
        <f t="shared" si="5"/>
        <v>42494</v>
      </c>
      <c r="W2410" s="182">
        <f t="shared" si="6"/>
        <v>42586</v>
      </c>
      <c r="X2410" s="181">
        <f t="shared" si="7"/>
        <v>184</v>
      </c>
      <c r="Y2410" s="181">
        <f t="shared" si="8"/>
        <v>274</v>
      </c>
      <c r="Z2410" s="181">
        <f t="shared" si="9"/>
        <v>366</v>
      </c>
      <c r="AA2410" s="155"/>
      <c r="AB2410" s="9"/>
      <c r="AC2410" s="9"/>
      <c r="AD2410" s="9"/>
      <c r="AE2410" s="9"/>
      <c r="AF2410" s="9"/>
      <c r="AG2410" s="9"/>
      <c r="AH2410" s="9"/>
    </row>
    <row r="2411" ht="15.75" customHeight="1">
      <c r="A2411" s="177">
        <v>42219.0</v>
      </c>
      <c r="B2411" s="178">
        <v>4.36</v>
      </c>
      <c r="C2411" s="178">
        <v>4.4</v>
      </c>
      <c r="D2411" s="178">
        <v>4.4</v>
      </c>
      <c r="E2411" s="178">
        <v>4.4</v>
      </c>
      <c r="F2411" s="178">
        <v>4.46</v>
      </c>
      <c r="G2411" s="178">
        <v>4.6</v>
      </c>
      <c r="H2411" s="178">
        <v>4.9</v>
      </c>
      <c r="I2411" s="178">
        <v>5.1</v>
      </c>
      <c r="J2411" s="178">
        <v>5.23</v>
      </c>
      <c r="K2411" s="179">
        <f>MAX(0,((T2411*(365/365))-VLOOKUP(A2411,VBMA!$A:$D,4,0))  /  (T2411* (365/365)   ))</f>
        <v>0.0594679514</v>
      </c>
      <c r="L2411" s="180">
        <f t="shared" ref="L2411:S2411" si="2414">(B2411*(1-$K2411) * (365/365))/100</f>
        <v>0.04100719732</v>
      </c>
      <c r="M2411" s="180">
        <f t="shared" si="2414"/>
        <v>0.04138341014</v>
      </c>
      <c r="N2411" s="180">
        <f t="shared" si="2414"/>
        <v>0.04138341014</v>
      </c>
      <c r="O2411" s="180">
        <f t="shared" si="2414"/>
        <v>0.04138341014</v>
      </c>
      <c r="P2411" s="180">
        <f t="shared" si="2414"/>
        <v>0.04194772937</v>
      </c>
      <c r="Q2411" s="180">
        <f t="shared" si="2414"/>
        <v>0.04326447424</v>
      </c>
      <c r="R2411" s="180">
        <f t="shared" si="2414"/>
        <v>0.04608607038</v>
      </c>
      <c r="S2411" s="180">
        <f t="shared" si="2414"/>
        <v>0.04796713448</v>
      </c>
      <c r="T2411" s="181">
        <f t="shared" si="3"/>
        <v>5.304444444</v>
      </c>
      <c r="U2411" s="182">
        <f t="shared" si="4"/>
        <v>42403</v>
      </c>
      <c r="V2411" s="182">
        <f t="shared" si="5"/>
        <v>42493</v>
      </c>
      <c r="W2411" s="182">
        <f t="shared" si="6"/>
        <v>42585</v>
      </c>
      <c r="X2411" s="181">
        <f t="shared" si="7"/>
        <v>184</v>
      </c>
      <c r="Y2411" s="181">
        <f t="shared" si="8"/>
        <v>274</v>
      </c>
      <c r="Z2411" s="181">
        <f t="shared" si="9"/>
        <v>366</v>
      </c>
      <c r="AA2411" s="155"/>
      <c r="AB2411" s="9"/>
      <c r="AC2411" s="9"/>
      <c r="AD2411" s="9"/>
      <c r="AE2411" s="9"/>
      <c r="AF2411" s="9"/>
      <c r="AG2411" s="9"/>
      <c r="AH2411" s="9"/>
    </row>
    <row r="2412" ht="15.75" customHeight="1">
      <c r="A2412" s="177">
        <v>42216.0</v>
      </c>
      <c r="B2412" s="178">
        <v>4.03</v>
      </c>
      <c r="C2412" s="178">
        <v>4.15</v>
      </c>
      <c r="D2412" s="178">
        <v>4.28</v>
      </c>
      <c r="E2412" s="178">
        <v>4.4</v>
      </c>
      <c r="F2412" s="178">
        <v>4.43</v>
      </c>
      <c r="G2412" s="178">
        <v>4.58</v>
      </c>
      <c r="H2412" s="178">
        <v>5.04</v>
      </c>
      <c r="I2412" s="178">
        <v>5.28</v>
      </c>
      <c r="J2412" s="178">
        <v>5.48</v>
      </c>
      <c r="K2412" s="179">
        <f>MAX(0,((T2412*(365/365))-VLOOKUP(A2412,VBMA!$A:$D,4,0))  /  (T2412* (365/365)   ))</f>
        <v>0.1032608696</v>
      </c>
      <c r="L2412" s="180">
        <f t="shared" ref="L2412:S2412" si="2415">(B2412*(1-$K2412) * (365/365))/100</f>
        <v>0.03613858696</v>
      </c>
      <c r="M2412" s="180">
        <f t="shared" si="2415"/>
        <v>0.03721467391</v>
      </c>
      <c r="N2412" s="180">
        <f t="shared" si="2415"/>
        <v>0.03838043478</v>
      </c>
      <c r="O2412" s="180">
        <f t="shared" si="2415"/>
        <v>0.03945652174</v>
      </c>
      <c r="P2412" s="180">
        <f t="shared" si="2415"/>
        <v>0.03972554348</v>
      </c>
      <c r="Q2412" s="180">
        <f t="shared" si="2415"/>
        <v>0.04107065217</v>
      </c>
      <c r="R2412" s="180">
        <f t="shared" si="2415"/>
        <v>0.04519565217</v>
      </c>
      <c r="S2412" s="180">
        <f t="shared" si="2415"/>
        <v>0.04734782609</v>
      </c>
      <c r="T2412" s="181">
        <f t="shared" si="3"/>
        <v>5.52</v>
      </c>
      <c r="U2412" s="182">
        <f t="shared" si="4"/>
        <v>42400</v>
      </c>
      <c r="V2412" s="182">
        <f t="shared" si="5"/>
        <v>42491</v>
      </c>
      <c r="W2412" s="182">
        <f t="shared" si="6"/>
        <v>42582</v>
      </c>
      <c r="X2412" s="181">
        <f t="shared" si="7"/>
        <v>184</v>
      </c>
      <c r="Y2412" s="181">
        <f t="shared" si="8"/>
        <v>275</v>
      </c>
      <c r="Z2412" s="181">
        <f t="shared" si="9"/>
        <v>366</v>
      </c>
      <c r="AA2412" s="155"/>
      <c r="AB2412" s="9"/>
      <c r="AC2412" s="9"/>
      <c r="AD2412" s="9"/>
      <c r="AE2412" s="9"/>
      <c r="AF2412" s="9"/>
      <c r="AG2412" s="9"/>
      <c r="AH2412" s="9"/>
    </row>
    <row r="2413" ht="15.75" customHeight="1">
      <c r="A2413" s="177">
        <v>42215.0</v>
      </c>
      <c r="B2413" s="178">
        <v>3.3</v>
      </c>
      <c r="C2413" s="178">
        <v>3.55</v>
      </c>
      <c r="D2413" s="178">
        <v>3.83</v>
      </c>
      <c r="E2413" s="178">
        <v>4.15</v>
      </c>
      <c r="F2413" s="178">
        <v>4.28</v>
      </c>
      <c r="G2413" s="178">
        <v>4.45</v>
      </c>
      <c r="H2413" s="178">
        <v>4.94</v>
      </c>
      <c r="I2413" s="178">
        <v>5.22</v>
      </c>
      <c r="J2413" s="178">
        <v>5.42</v>
      </c>
      <c r="K2413" s="179">
        <f>MAX(0,((T2413*(365/365))-VLOOKUP(A2413,VBMA!$A:$D,4,0))  /  (T2413* (365/365)   ))</f>
        <v>0.11</v>
      </c>
      <c r="L2413" s="180">
        <f t="shared" ref="L2413:S2413" si="2416">(B2413*(1-$K2413) * (365/365))/100</f>
        <v>0.02937</v>
      </c>
      <c r="M2413" s="180">
        <f t="shared" si="2416"/>
        <v>0.031595</v>
      </c>
      <c r="N2413" s="180">
        <f t="shared" si="2416"/>
        <v>0.034087</v>
      </c>
      <c r="O2413" s="180">
        <f t="shared" si="2416"/>
        <v>0.036935</v>
      </c>
      <c r="P2413" s="180">
        <f t="shared" si="2416"/>
        <v>0.038092</v>
      </c>
      <c r="Q2413" s="180">
        <f t="shared" si="2416"/>
        <v>0.039605</v>
      </c>
      <c r="R2413" s="180">
        <f t="shared" si="2416"/>
        <v>0.043966</v>
      </c>
      <c r="S2413" s="180">
        <f t="shared" si="2416"/>
        <v>0.046458</v>
      </c>
      <c r="T2413" s="181">
        <f t="shared" si="3"/>
        <v>5.5</v>
      </c>
      <c r="U2413" s="182">
        <f t="shared" si="4"/>
        <v>42399</v>
      </c>
      <c r="V2413" s="182">
        <f t="shared" si="5"/>
        <v>42490</v>
      </c>
      <c r="W2413" s="182">
        <f t="shared" si="6"/>
        <v>42581</v>
      </c>
      <c r="X2413" s="181">
        <f t="shared" si="7"/>
        <v>184</v>
      </c>
      <c r="Y2413" s="181">
        <f t="shared" si="8"/>
        <v>275</v>
      </c>
      <c r="Z2413" s="181">
        <f t="shared" si="9"/>
        <v>366</v>
      </c>
      <c r="AA2413" s="155"/>
      <c r="AB2413" s="9"/>
      <c r="AC2413" s="9"/>
      <c r="AD2413" s="9"/>
      <c r="AE2413" s="9"/>
      <c r="AF2413" s="9"/>
      <c r="AG2413" s="9"/>
      <c r="AH2413" s="9"/>
    </row>
    <row r="2414" ht="15.75" customHeight="1">
      <c r="A2414" s="177">
        <v>42214.0</v>
      </c>
      <c r="B2414" s="178">
        <v>3.03</v>
      </c>
      <c r="C2414" s="178">
        <v>3.33</v>
      </c>
      <c r="D2414" s="178">
        <v>3.73</v>
      </c>
      <c r="E2414" s="178">
        <v>4.08</v>
      </c>
      <c r="F2414" s="178">
        <v>4.23</v>
      </c>
      <c r="G2414" s="178">
        <v>4.4</v>
      </c>
      <c r="H2414" s="178">
        <v>4.78</v>
      </c>
      <c r="I2414" s="178">
        <v>5.06</v>
      </c>
      <c r="J2414" s="178">
        <v>5.12</v>
      </c>
      <c r="K2414" s="179">
        <f>MAX(0,((T2414*(365/365))-VLOOKUP(A2414,VBMA!$A:$D,4,0))  /  (T2414* (365/365)   ))</f>
        <v>0.08857677903</v>
      </c>
      <c r="L2414" s="180">
        <f t="shared" ref="L2414:S2414" si="2417">(B2414*(1-$K2414) * (365/365))/100</f>
        <v>0.0276161236</v>
      </c>
      <c r="M2414" s="180">
        <f t="shared" si="2417"/>
        <v>0.03035039326</v>
      </c>
      <c r="N2414" s="180">
        <f t="shared" si="2417"/>
        <v>0.03399608614</v>
      </c>
      <c r="O2414" s="180">
        <f t="shared" si="2417"/>
        <v>0.03718606742</v>
      </c>
      <c r="P2414" s="180">
        <f t="shared" si="2417"/>
        <v>0.03855320225</v>
      </c>
      <c r="Q2414" s="180">
        <f t="shared" si="2417"/>
        <v>0.04010262172</v>
      </c>
      <c r="R2414" s="180">
        <f t="shared" si="2417"/>
        <v>0.04356602996</v>
      </c>
      <c r="S2414" s="180">
        <f t="shared" si="2417"/>
        <v>0.04611801498</v>
      </c>
      <c r="T2414" s="181">
        <f t="shared" si="3"/>
        <v>5.34</v>
      </c>
      <c r="U2414" s="182">
        <f t="shared" si="4"/>
        <v>42398</v>
      </c>
      <c r="V2414" s="182">
        <f t="shared" si="5"/>
        <v>42489</v>
      </c>
      <c r="W2414" s="182">
        <f t="shared" si="6"/>
        <v>42580</v>
      </c>
      <c r="X2414" s="181">
        <f t="shared" si="7"/>
        <v>184</v>
      </c>
      <c r="Y2414" s="181">
        <f t="shared" si="8"/>
        <v>275</v>
      </c>
      <c r="Z2414" s="181">
        <f t="shared" si="9"/>
        <v>366</v>
      </c>
      <c r="AA2414" s="155"/>
      <c r="AB2414" s="9"/>
      <c r="AC2414" s="9"/>
      <c r="AD2414" s="9"/>
      <c r="AE2414" s="9"/>
      <c r="AF2414" s="9"/>
      <c r="AG2414" s="9"/>
      <c r="AH2414" s="9"/>
    </row>
    <row r="2415" ht="15.75" customHeight="1">
      <c r="A2415" s="177">
        <v>42213.0</v>
      </c>
      <c r="B2415" s="178">
        <v>2.9</v>
      </c>
      <c r="C2415" s="178">
        <v>3.26</v>
      </c>
      <c r="D2415" s="178">
        <v>3.68</v>
      </c>
      <c r="E2415" s="178">
        <v>4.06</v>
      </c>
      <c r="F2415" s="178">
        <v>4.22</v>
      </c>
      <c r="G2415" s="178">
        <v>4.42</v>
      </c>
      <c r="H2415" s="178">
        <v>4.75</v>
      </c>
      <c r="I2415" s="178">
        <v>5.03</v>
      </c>
      <c r="J2415" s="178">
        <v>5.13</v>
      </c>
      <c r="K2415" s="179">
        <f>MAX(0,((T2415*(365/365))-VLOOKUP(A2415,VBMA!$A:$D,4,0))  /  (T2415* (365/365)   ))</f>
        <v>0.0856873823</v>
      </c>
      <c r="L2415" s="180">
        <f t="shared" ref="L2415:S2415" si="2418">(B2415*(1-$K2415) * (365/365))/100</f>
        <v>0.02651506591</v>
      </c>
      <c r="M2415" s="180">
        <f t="shared" si="2418"/>
        <v>0.02980659134</v>
      </c>
      <c r="N2415" s="180">
        <f t="shared" si="2418"/>
        <v>0.03364670433</v>
      </c>
      <c r="O2415" s="180">
        <f t="shared" si="2418"/>
        <v>0.03712109228</v>
      </c>
      <c r="P2415" s="180">
        <f t="shared" si="2418"/>
        <v>0.03858399247</v>
      </c>
      <c r="Q2415" s="180">
        <f t="shared" si="2418"/>
        <v>0.0404126177</v>
      </c>
      <c r="R2415" s="180">
        <f t="shared" si="2418"/>
        <v>0.04342984934</v>
      </c>
      <c r="S2415" s="180">
        <f t="shared" si="2418"/>
        <v>0.04598992467</v>
      </c>
      <c r="T2415" s="181">
        <f t="shared" si="3"/>
        <v>5.31</v>
      </c>
      <c r="U2415" s="182">
        <f t="shared" si="4"/>
        <v>42397</v>
      </c>
      <c r="V2415" s="182">
        <f t="shared" si="5"/>
        <v>42488</v>
      </c>
      <c r="W2415" s="182">
        <f t="shared" si="6"/>
        <v>42579</v>
      </c>
      <c r="X2415" s="181">
        <f t="shared" si="7"/>
        <v>184</v>
      </c>
      <c r="Y2415" s="181">
        <f t="shared" si="8"/>
        <v>275</v>
      </c>
      <c r="Z2415" s="181">
        <f t="shared" si="9"/>
        <v>366</v>
      </c>
      <c r="AA2415" s="155"/>
      <c r="AB2415" s="9"/>
      <c r="AC2415" s="9"/>
      <c r="AD2415" s="9"/>
      <c r="AE2415" s="9"/>
      <c r="AF2415" s="9"/>
      <c r="AG2415" s="9"/>
      <c r="AH2415" s="9"/>
    </row>
    <row r="2416" ht="15.75" customHeight="1">
      <c r="A2416" s="177">
        <v>42212.0</v>
      </c>
      <c r="B2416" s="178">
        <v>2.66</v>
      </c>
      <c r="C2416" s="178">
        <v>3.1</v>
      </c>
      <c r="D2416" s="178">
        <v>3.64</v>
      </c>
      <c r="E2416" s="178">
        <v>3.96</v>
      </c>
      <c r="F2416" s="178">
        <v>4.14</v>
      </c>
      <c r="G2416" s="178">
        <v>4.34</v>
      </c>
      <c r="H2416" s="178">
        <v>4.7</v>
      </c>
      <c r="I2416" s="178">
        <v>5.0</v>
      </c>
      <c r="J2416" s="178">
        <v>5.18</v>
      </c>
      <c r="K2416" s="179">
        <f>MAX(0,((T2416*(365/365))-VLOOKUP(A2416,VBMA!$A:$D,4,0))  /  (T2416* (365/365)   ))</f>
        <v>0.09245283019</v>
      </c>
      <c r="L2416" s="180">
        <f t="shared" ref="L2416:S2416" si="2419">(B2416*(1-$K2416) * (365/365))/100</f>
        <v>0.02414075472</v>
      </c>
      <c r="M2416" s="180">
        <f t="shared" si="2419"/>
        <v>0.02813396226</v>
      </c>
      <c r="N2416" s="180">
        <f t="shared" si="2419"/>
        <v>0.03303471698</v>
      </c>
      <c r="O2416" s="180">
        <f t="shared" si="2419"/>
        <v>0.03593886792</v>
      </c>
      <c r="P2416" s="180">
        <f t="shared" si="2419"/>
        <v>0.03757245283</v>
      </c>
      <c r="Q2416" s="180">
        <f t="shared" si="2419"/>
        <v>0.03938754717</v>
      </c>
      <c r="R2416" s="180">
        <f t="shared" si="2419"/>
        <v>0.04265471698</v>
      </c>
      <c r="S2416" s="180">
        <f t="shared" si="2419"/>
        <v>0.04537735849</v>
      </c>
      <c r="T2416" s="181">
        <f t="shared" si="3"/>
        <v>5.3</v>
      </c>
      <c r="U2416" s="182">
        <f t="shared" si="4"/>
        <v>42396</v>
      </c>
      <c r="V2416" s="182">
        <f t="shared" si="5"/>
        <v>42487</v>
      </c>
      <c r="W2416" s="182">
        <f t="shared" si="6"/>
        <v>42578</v>
      </c>
      <c r="X2416" s="181">
        <f t="shared" si="7"/>
        <v>184</v>
      </c>
      <c r="Y2416" s="181">
        <f t="shared" si="8"/>
        <v>275</v>
      </c>
      <c r="Z2416" s="181">
        <f t="shared" si="9"/>
        <v>366</v>
      </c>
      <c r="AA2416" s="155"/>
      <c r="AB2416" s="9"/>
      <c r="AC2416" s="9"/>
      <c r="AD2416" s="9"/>
      <c r="AE2416" s="9"/>
      <c r="AF2416" s="9"/>
      <c r="AG2416" s="9"/>
      <c r="AH2416" s="9"/>
    </row>
    <row r="2417" ht="15.75" customHeight="1">
      <c r="A2417" s="177">
        <v>42209.0</v>
      </c>
      <c r="B2417" s="178">
        <v>2.52</v>
      </c>
      <c r="C2417" s="178">
        <v>2.84</v>
      </c>
      <c r="D2417" s="178">
        <v>3.44</v>
      </c>
      <c r="E2417" s="178">
        <v>3.88</v>
      </c>
      <c r="F2417" s="178">
        <v>4.02</v>
      </c>
      <c r="G2417" s="178">
        <v>4.22</v>
      </c>
      <c r="H2417" s="178">
        <v>4.65</v>
      </c>
      <c r="I2417" s="178">
        <v>5.05</v>
      </c>
      <c r="J2417" s="178">
        <v>5.2</v>
      </c>
      <c r="K2417" s="179">
        <f>MAX(0,((T2417*(365/365))-VLOOKUP(A2417,VBMA!$A:$D,4,0))  /  (T2417* (365/365)   ))</f>
        <v>0.1211009174</v>
      </c>
      <c r="L2417" s="180">
        <f t="shared" ref="L2417:S2417" si="2420">(B2417*(1-$K2417) * (365/365))/100</f>
        <v>0.02214825688</v>
      </c>
      <c r="M2417" s="180">
        <f t="shared" si="2420"/>
        <v>0.02496073394</v>
      </c>
      <c r="N2417" s="180">
        <f t="shared" si="2420"/>
        <v>0.03023412844</v>
      </c>
      <c r="O2417" s="180">
        <f t="shared" si="2420"/>
        <v>0.0341012844</v>
      </c>
      <c r="P2417" s="180">
        <f t="shared" si="2420"/>
        <v>0.03533174312</v>
      </c>
      <c r="Q2417" s="180">
        <f t="shared" si="2420"/>
        <v>0.03708954128</v>
      </c>
      <c r="R2417" s="180">
        <f t="shared" si="2420"/>
        <v>0.04086880734</v>
      </c>
      <c r="S2417" s="180">
        <f t="shared" si="2420"/>
        <v>0.04438440367</v>
      </c>
      <c r="T2417" s="181">
        <f t="shared" si="3"/>
        <v>5.45</v>
      </c>
      <c r="U2417" s="182">
        <f t="shared" si="4"/>
        <v>42393</v>
      </c>
      <c r="V2417" s="182">
        <f t="shared" si="5"/>
        <v>42484</v>
      </c>
      <c r="W2417" s="182">
        <f t="shared" si="6"/>
        <v>42575</v>
      </c>
      <c r="X2417" s="181">
        <f t="shared" si="7"/>
        <v>184</v>
      </c>
      <c r="Y2417" s="181">
        <f t="shared" si="8"/>
        <v>275</v>
      </c>
      <c r="Z2417" s="181">
        <f t="shared" si="9"/>
        <v>366</v>
      </c>
      <c r="AA2417" s="155"/>
      <c r="AB2417" s="9"/>
      <c r="AC2417" s="9"/>
      <c r="AD2417" s="9"/>
      <c r="AE2417" s="9"/>
      <c r="AF2417" s="9"/>
      <c r="AG2417" s="9"/>
      <c r="AH2417" s="9"/>
    </row>
    <row r="2418" ht="15.75" customHeight="1">
      <c r="A2418" s="177">
        <v>42208.0</v>
      </c>
      <c r="B2418" s="178">
        <v>2.15</v>
      </c>
      <c r="C2418" s="178">
        <v>2.73</v>
      </c>
      <c r="D2418" s="178">
        <v>3.38</v>
      </c>
      <c r="E2418" s="178">
        <v>3.63</v>
      </c>
      <c r="F2418" s="178">
        <v>3.9</v>
      </c>
      <c r="G2418" s="178">
        <v>4.15</v>
      </c>
      <c r="H2418" s="178">
        <v>4.88</v>
      </c>
      <c r="I2418" s="178">
        <v>5.2</v>
      </c>
      <c r="J2418" s="178">
        <v>5.36</v>
      </c>
      <c r="K2418" s="179">
        <f>MAX(0,((T2418*(365/365))-VLOOKUP(A2418,VBMA!$A:$D,4,0))  /  (T2418* (365/365)   ))</f>
        <v>0.1349637681</v>
      </c>
      <c r="L2418" s="180">
        <f t="shared" ref="L2418:S2418" si="2421">(B2418*(1-$K2418) * (365/365))/100</f>
        <v>0.01859827899</v>
      </c>
      <c r="M2418" s="180">
        <f t="shared" si="2421"/>
        <v>0.02361548913</v>
      </c>
      <c r="N2418" s="180">
        <f t="shared" si="2421"/>
        <v>0.02923822464</v>
      </c>
      <c r="O2418" s="180">
        <f t="shared" si="2421"/>
        <v>0.03140081522</v>
      </c>
      <c r="P2418" s="180">
        <f t="shared" si="2421"/>
        <v>0.03373641304</v>
      </c>
      <c r="Q2418" s="180">
        <f t="shared" si="2421"/>
        <v>0.03589900362</v>
      </c>
      <c r="R2418" s="180">
        <f t="shared" si="2421"/>
        <v>0.04221376812</v>
      </c>
      <c r="S2418" s="180">
        <f t="shared" si="2421"/>
        <v>0.04498188406</v>
      </c>
      <c r="T2418" s="181">
        <f t="shared" si="3"/>
        <v>5.52</v>
      </c>
      <c r="U2418" s="182">
        <f t="shared" si="4"/>
        <v>42392</v>
      </c>
      <c r="V2418" s="182">
        <f t="shared" si="5"/>
        <v>42483</v>
      </c>
      <c r="W2418" s="182">
        <f t="shared" si="6"/>
        <v>42574</v>
      </c>
      <c r="X2418" s="181">
        <f t="shared" si="7"/>
        <v>184</v>
      </c>
      <c r="Y2418" s="181">
        <f t="shared" si="8"/>
        <v>275</v>
      </c>
      <c r="Z2418" s="181">
        <f t="shared" si="9"/>
        <v>366</v>
      </c>
      <c r="AA2418" s="155"/>
      <c r="AB2418" s="9"/>
      <c r="AC2418" s="9"/>
      <c r="AD2418" s="9"/>
      <c r="AE2418" s="9"/>
      <c r="AF2418" s="9"/>
      <c r="AG2418" s="9"/>
      <c r="AH2418" s="9"/>
    </row>
    <row r="2419" ht="15.75" customHeight="1">
      <c r="A2419" s="177">
        <v>42207.0</v>
      </c>
      <c r="B2419" s="178">
        <v>2.0</v>
      </c>
      <c r="C2419" s="178">
        <v>2.43</v>
      </c>
      <c r="D2419" s="178">
        <v>3.15</v>
      </c>
      <c r="E2419" s="178">
        <v>3.58</v>
      </c>
      <c r="F2419" s="178">
        <v>3.85</v>
      </c>
      <c r="G2419" s="178">
        <v>4.18</v>
      </c>
      <c r="H2419" s="178">
        <v>4.76</v>
      </c>
      <c r="I2419" s="178">
        <v>5.04</v>
      </c>
      <c r="J2419" s="178">
        <v>5.18</v>
      </c>
      <c r="K2419" s="179">
        <f>MAX(0,((T2419*(365/365))-VLOOKUP(A2419,VBMA!$A:$D,4,0))  /  (T2419* (365/365)   ))</f>
        <v>0.1084586466</v>
      </c>
      <c r="L2419" s="180">
        <f t="shared" ref="L2419:S2419" si="2422">(B2419*(1-$K2419) * (365/365))/100</f>
        <v>0.01783082707</v>
      </c>
      <c r="M2419" s="180">
        <f t="shared" si="2422"/>
        <v>0.02166445489</v>
      </c>
      <c r="N2419" s="180">
        <f t="shared" si="2422"/>
        <v>0.02808355263</v>
      </c>
      <c r="O2419" s="180">
        <f t="shared" si="2422"/>
        <v>0.03191718045</v>
      </c>
      <c r="P2419" s="180">
        <f t="shared" si="2422"/>
        <v>0.03432434211</v>
      </c>
      <c r="Q2419" s="180">
        <f t="shared" si="2422"/>
        <v>0.03726642857</v>
      </c>
      <c r="R2419" s="180">
        <f t="shared" si="2422"/>
        <v>0.04243736842</v>
      </c>
      <c r="S2419" s="180">
        <f t="shared" si="2422"/>
        <v>0.04493368421</v>
      </c>
      <c r="T2419" s="181">
        <f t="shared" si="3"/>
        <v>5.32</v>
      </c>
      <c r="U2419" s="182">
        <f t="shared" si="4"/>
        <v>42391</v>
      </c>
      <c r="V2419" s="182">
        <f t="shared" si="5"/>
        <v>42482</v>
      </c>
      <c r="W2419" s="182">
        <f t="shared" si="6"/>
        <v>42573</v>
      </c>
      <c r="X2419" s="181">
        <f t="shared" si="7"/>
        <v>184</v>
      </c>
      <c r="Y2419" s="181">
        <f t="shared" si="8"/>
        <v>275</v>
      </c>
      <c r="Z2419" s="181">
        <f t="shared" si="9"/>
        <v>366</v>
      </c>
      <c r="AA2419" s="155"/>
      <c r="AB2419" s="9"/>
      <c r="AC2419" s="9"/>
      <c r="AD2419" s="9"/>
      <c r="AE2419" s="9"/>
      <c r="AF2419" s="9"/>
      <c r="AG2419" s="9"/>
      <c r="AH2419" s="9"/>
    </row>
    <row r="2420" ht="15.75" customHeight="1">
      <c r="A2420" s="177">
        <v>42206.0</v>
      </c>
      <c r="B2420" s="178">
        <v>1.8</v>
      </c>
      <c r="C2420" s="178">
        <v>2.05</v>
      </c>
      <c r="D2420" s="178">
        <v>2.8</v>
      </c>
      <c r="E2420" s="178">
        <v>3.35</v>
      </c>
      <c r="F2420" s="178">
        <v>3.85</v>
      </c>
      <c r="G2420" s="178">
        <v>4.15</v>
      </c>
      <c r="H2420" s="178">
        <v>4.9</v>
      </c>
      <c r="I2420" s="178">
        <v>5.2</v>
      </c>
      <c r="J2420" s="178">
        <v>5.4</v>
      </c>
      <c r="K2420" s="179">
        <f>MAX(0,((T2420*(365/365))-VLOOKUP(A2420,VBMA!$A:$D,4,0))  /  (T2420* (365/365)   ))</f>
        <v>0.1185454545</v>
      </c>
      <c r="L2420" s="180">
        <f t="shared" ref="L2420:S2420" si="2423">(B2420*(1-$K2420) * (365/365))/100</f>
        <v>0.01586618182</v>
      </c>
      <c r="M2420" s="180">
        <f t="shared" si="2423"/>
        <v>0.01806981818</v>
      </c>
      <c r="N2420" s="180">
        <f t="shared" si="2423"/>
        <v>0.02468072727</v>
      </c>
      <c r="O2420" s="180">
        <f t="shared" si="2423"/>
        <v>0.02952872727</v>
      </c>
      <c r="P2420" s="180">
        <f t="shared" si="2423"/>
        <v>0.033936</v>
      </c>
      <c r="Q2420" s="180">
        <f t="shared" si="2423"/>
        <v>0.03658036364</v>
      </c>
      <c r="R2420" s="180">
        <f t="shared" si="2423"/>
        <v>0.04319127273</v>
      </c>
      <c r="S2420" s="180">
        <f t="shared" si="2423"/>
        <v>0.04583563636</v>
      </c>
      <c r="T2420" s="181">
        <f t="shared" si="3"/>
        <v>5.5</v>
      </c>
      <c r="U2420" s="182">
        <f t="shared" si="4"/>
        <v>42390</v>
      </c>
      <c r="V2420" s="182">
        <f t="shared" si="5"/>
        <v>42481</v>
      </c>
      <c r="W2420" s="182">
        <f t="shared" si="6"/>
        <v>42572</v>
      </c>
      <c r="X2420" s="181">
        <f t="shared" si="7"/>
        <v>184</v>
      </c>
      <c r="Y2420" s="181">
        <f t="shared" si="8"/>
        <v>275</v>
      </c>
      <c r="Z2420" s="181">
        <f t="shared" si="9"/>
        <v>366</v>
      </c>
      <c r="AA2420" s="155"/>
      <c r="AB2420" s="9"/>
      <c r="AC2420" s="9"/>
      <c r="AD2420" s="9"/>
      <c r="AE2420" s="9"/>
      <c r="AF2420" s="9"/>
      <c r="AG2420" s="9"/>
      <c r="AH2420" s="9"/>
    </row>
    <row r="2421" ht="15.75" customHeight="1">
      <c r="A2421" s="177">
        <v>42205.0</v>
      </c>
      <c r="B2421" s="178">
        <v>1.88</v>
      </c>
      <c r="C2421" s="178">
        <v>2.23</v>
      </c>
      <c r="D2421" s="178">
        <v>3.0</v>
      </c>
      <c r="E2421" s="178">
        <v>3.45</v>
      </c>
      <c r="F2421" s="178">
        <v>3.88</v>
      </c>
      <c r="G2421" s="178">
        <v>4.13</v>
      </c>
      <c r="H2421" s="178">
        <v>4.78</v>
      </c>
      <c r="I2421" s="178">
        <v>5.02</v>
      </c>
      <c r="J2421" s="178">
        <v>5.14</v>
      </c>
      <c r="K2421" s="179">
        <f>MAX(0,((T2421*(365/365))-VLOOKUP(A2421,VBMA!$A:$D,4,0))  /  (T2421* (365/365)   ))</f>
        <v>0.07699619772</v>
      </c>
      <c r="L2421" s="180">
        <f t="shared" ref="L2421:S2421" si="2424">(B2421*(1-$K2421) * (365/365))/100</f>
        <v>0.01735247148</v>
      </c>
      <c r="M2421" s="180">
        <f t="shared" si="2424"/>
        <v>0.02058298479</v>
      </c>
      <c r="N2421" s="180">
        <f t="shared" si="2424"/>
        <v>0.02769011407</v>
      </c>
      <c r="O2421" s="180">
        <f t="shared" si="2424"/>
        <v>0.03184363118</v>
      </c>
      <c r="P2421" s="180">
        <f t="shared" si="2424"/>
        <v>0.03581254753</v>
      </c>
      <c r="Q2421" s="180">
        <f t="shared" si="2424"/>
        <v>0.03812005703</v>
      </c>
      <c r="R2421" s="180">
        <f t="shared" si="2424"/>
        <v>0.04411958175</v>
      </c>
      <c r="S2421" s="180">
        <f t="shared" si="2424"/>
        <v>0.04633479087</v>
      </c>
      <c r="T2421" s="181">
        <f t="shared" si="3"/>
        <v>5.26</v>
      </c>
      <c r="U2421" s="182">
        <f t="shared" si="4"/>
        <v>42389</v>
      </c>
      <c r="V2421" s="182">
        <f t="shared" si="5"/>
        <v>42480</v>
      </c>
      <c r="W2421" s="182">
        <f t="shared" si="6"/>
        <v>42571</v>
      </c>
      <c r="X2421" s="181">
        <f t="shared" si="7"/>
        <v>184</v>
      </c>
      <c r="Y2421" s="181">
        <f t="shared" si="8"/>
        <v>275</v>
      </c>
      <c r="Z2421" s="181">
        <f t="shared" si="9"/>
        <v>366</v>
      </c>
      <c r="AA2421" s="155"/>
      <c r="AB2421" s="9"/>
      <c r="AC2421" s="9"/>
      <c r="AD2421" s="9"/>
      <c r="AE2421" s="9"/>
      <c r="AF2421" s="9"/>
      <c r="AG2421" s="9"/>
      <c r="AH2421" s="9"/>
    </row>
    <row r="2422" ht="15.75" customHeight="1">
      <c r="A2422" s="177">
        <v>42202.0</v>
      </c>
      <c r="B2422" s="178">
        <v>2.03</v>
      </c>
      <c r="C2422" s="178">
        <v>2.43</v>
      </c>
      <c r="D2422" s="178">
        <v>3.18</v>
      </c>
      <c r="E2422" s="178">
        <v>3.6</v>
      </c>
      <c r="F2422" s="178">
        <v>4.0</v>
      </c>
      <c r="G2422" s="178">
        <v>4.2</v>
      </c>
      <c r="H2422" s="178">
        <v>4.8</v>
      </c>
      <c r="I2422" s="178">
        <v>5.04</v>
      </c>
      <c r="J2422" s="178">
        <v>5.18</v>
      </c>
      <c r="K2422" s="179">
        <f>MAX(0,((T2422*(365/365))-VLOOKUP(A2422,VBMA!$A:$D,4,0))  /  (T2422* (365/365)   ))</f>
        <v>0.08049242424</v>
      </c>
      <c r="L2422" s="180">
        <f t="shared" ref="L2422:S2422" si="2425">(B2422*(1-$K2422) * (365/365))/100</f>
        <v>0.01866600379</v>
      </c>
      <c r="M2422" s="180">
        <f t="shared" si="2425"/>
        <v>0.02234403409</v>
      </c>
      <c r="N2422" s="180">
        <f t="shared" si="2425"/>
        <v>0.02924034091</v>
      </c>
      <c r="O2422" s="180">
        <f t="shared" si="2425"/>
        <v>0.03310227273</v>
      </c>
      <c r="P2422" s="180">
        <f t="shared" si="2425"/>
        <v>0.03678030303</v>
      </c>
      <c r="Q2422" s="180">
        <f t="shared" si="2425"/>
        <v>0.03861931818</v>
      </c>
      <c r="R2422" s="180">
        <f t="shared" si="2425"/>
        <v>0.04413636364</v>
      </c>
      <c r="S2422" s="180">
        <f t="shared" si="2425"/>
        <v>0.04634318182</v>
      </c>
      <c r="T2422" s="181">
        <f t="shared" si="3"/>
        <v>5.28</v>
      </c>
      <c r="U2422" s="182">
        <f t="shared" si="4"/>
        <v>42386</v>
      </c>
      <c r="V2422" s="182">
        <f t="shared" si="5"/>
        <v>42477</v>
      </c>
      <c r="W2422" s="182">
        <f t="shared" si="6"/>
        <v>42568</v>
      </c>
      <c r="X2422" s="181">
        <f t="shared" si="7"/>
        <v>184</v>
      </c>
      <c r="Y2422" s="181">
        <f t="shared" si="8"/>
        <v>275</v>
      </c>
      <c r="Z2422" s="181">
        <f t="shared" si="9"/>
        <v>366</v>
      </c>
      <c r="AA2422" s="155"/>
      <c r="AB2422" s="9"/>
      <c r="AC2422" s="9"/>
      <c r="AD2422" s="9"/>
      <c r="AE2422" s="9"/>
      <c r="AF2422" s="9"/>
      <c r="AG2422" s="9"/>
      <c r="AH2422" s="9"/>
    </row>
    <row r="2423" ht="15.75" customHeight="1">
      <c r="A2423" s="177">
        <v>42201.0</v>
      </c>
      <c r="B2423" s="178">
        <v>2.08</v>
      </c>
      <c r="C2423" s="178">
        <v>2.48</v>
      </c>
      <c r="D2423" s="178">
        <v>3.22</v>
      </c>
      <c r="E2423" s="178">
        <v>3.7</v>
      </c>
      <c r="F2423" s="178">
        <v>4.08</v>
      </c>
      <c r="G2423" s="178">
        <v>4.28</v>
      </c>
      <c r="H2423" s="178">
        <v>4.8</v>
      </c>
      <c r="I2423" s="178">
        <v>5.06</v>
      </c>
      <c r="J2423" s="178">
        <v>5.14</v>
      </c>
      <c r="K2423" s="179">
        <f>MAX(0,((T2423*(365/365))-VLOOKUP(A2423,VBMA!$A:$D,4,0))  /  (T2423* (365/365)   ))</f>
        <v>0.08364661654</v>
      </c>
      <c r="L2423" s="180">
        <f t="shared" ref="L2423:S2423" si="2426">(B2423*(1-$K2423) * (365/365))/100</f>
        <v>0.01906015038</v>
      </c>
      <c r="M2423" s="180">
        <f t="shared" si="2426"/>
        <v>0.02272556391</v>
      </c>
      <c r="N2423" s="180">
        <f t="shared" si="2426"/>
        <v>0.02950657895</v>
      </c>
      <c r="O2423" s="180">
        <f t="shared" si="2426"/>
        <v>0.03390507519</v>
      </c>
      <c r="P2423" s="180">
        <f t="shared" si="2426"/>
        <v>0.03738721805</v>
      </c>
      <c r="Q2423" s="180">
        <f t="shared" si="2426"/>
        <v>0.03921992481</v>
      </c>
      <c r="R2423" s="180">
        <f t="shared" si="2426"/>
        <v>0.04398496241</v>
      </c>
      <c r="S2423" s="180">
        <f t="shared" si="2426"/>
        <v>0.0463674812</v>
      </c>
      <c r="T2423" s="181">
        <f t="shared" si="3"/>
        <v>5.32</v>
      </c>
      <c r="U2423" s="182">
        <f t="shared" si="4"/>
        <v>42385</v>
      </c>
      <c r="V2423" s="182">
        <f t="shared" si="5"/>
        <v>42476</v>
      </c>
      <c r="W2423" s="182">
        <f t="shared" si="6"/>
        <v>42567</v>
      </c>
      <c r="X2423" s="181">
        <f t="shared" si="7"/>
        <v>184</v>
      </c>
      <c r="Y2423" s="181">
        <f t="shared" si="8"/>
        <v>275</v>
      </c>
      <c r="Z2423" s="181">
        <f t="shared" si="9"/>
        <v>366</v>
      </c>
      <c r="AA2423" s="155"/>
      <c r="AB2423" s="9"/>
      <c r="AC2423" s="9"/>
      <c r="AD2423" s="9"/>
      <c r="AE2423" s="9"/>
      <c r="AF2423" s="9"/>
      <c r="AG2423" s="9"/>
      <c r="AH2423" s="9"/>
    </row>
    <row r="2424" ht="15.75" customHeight="1">
      <c r="A2424" s="177">
        <v>42200.0</v>
      </c>
      <c r="B2424" s="178">
        <v>2.18</v>
      </c>
      <c r="C2424" s="178">
        <v>2.54</v>
      </c>
      <c r="D2424" s="178">
        <v>3.36</v>
      </c>
      <c r="E2424" s="178">
        <v>3.82</v>
      </c>
      <c r="F2424" s="178">
        <v>4.14</v>
      </c>
      <c r="G2424" s="178">
        <v>4.36</v>
      </c>
      <c r="H2424" s="178">
        <v>4.83</v>
      </c>
      <c r="I2424" s="178">
        <v>5.08</v>
      </c>
      <c r="J2424" s="178">
        <v>5.2</v>
      </c>
      <c r="K2424" s="179">
        <f>MAX(0,((T2424*(365/365))-VLOOKUP(A2424,VBMA!$A:$D,4,0))  /  (T2424* (365/365)   ))</f>
        <v>0.08348968105</v>
      </c>
      <c r="L2424" s="180">
        <f t="shared" ref="L2424:S2424" si="2427">(B2424*(1-$K2424) * (365/365))/100</f>
        <v>0.01997992495</v>
      </c>
      <c r="M2424" s="180">
        <f t="shared" si="2427"/>
        <v>0.0232793621</v>
      </c>
      <c r="N2424" s="180">
        <f t="shared" si="2427"/>
        <v>0.03079474672</v>
      </c>
      <c r="O2424" s="180">
        <f t="shared" si="2427"/>
        <v>0.03501069418</v>
      </c>
      <c r="P2424" s="180">
        <f t="shared" si="2427"/>
        <v>0.0379435272</v>
      </c>
      <c r="Q2424" s="180">
        <f t="shared" si="2427"/>
        <v>0.03995984991</v>
      </c>
      <c r="R2424" s="180">
        <f t="shared" si="2427"/>
        <v>0.04426744841</v>
      </c>
      <c r="S2424" s="180">
        <f t="shared" si="2427"/>
        <v>0.0465587242</v>
      </c>
      <c r="T2424" s="181">
        <f t="shared" si="3"/>
        <v>5.33</v>
      </c>
      <c r="U2424" s="182">
        <f t="shared" si="4"/>
        <v>42384</v>
      </c>
      <c r="V2424" s="182">
        <f t="shared" si="5"/>
        <v>42475</v>
      </c>
      <c r="W2424" s="182">
        <f t="shared" si="6"/>
        <v>42566</v>
      </c>
      <c r="X2424" s="181">
        <f t="shared" si="7"/>
        <v>184</v>
      </c>
      <c r="Y2424" s="181">
        <f t="shared" si="8"/>
        <v>275</v>
      </c>
      <c r="Z2424" s="181">
        <f t="shared" si="9"/>
        <v>366</v>
      </c>
      <c r="AA2424" s="155"/>
      <c r="AB2424" s="9"/>
      <c r="AC2424" s="9"/>
      <c r="AD2424" s="9"/>
      <c r="AE2424" s="9"/>
      <c r="AF2424" s="9"/>
      <c r="AG2424" s="9"/>
      <c r="AH2424" s="9"/>
    </row>
    <row r="2425" ht="15.75" customHeight="1">
      <c r="A2425" s="177">
        <v>42199.0</v>
      </c>
      <c r="B2425" s="178">
        <v>2.24</v>
      </c>
      <c r="C2425" s="178">
        <v>2.6</v>
      </c>
      <c r="D2425" s="178">
        <v>3.4</v>
      </c>
      <c r="E2425" s="178">
        <v>3.84</v>
      </c>
      <c r="F2425" s="178">
        <v>4.14</v>
      </c>
      <c r="G2425" s="178">
        <v>4.38</v>
      </c>
      <c r="H2425" s="178">
        <v>4.85</v>
      </c>
      <c r="I2425" s="178">
        <v>5.08</v>
      </c>
      <c r="J2425" s="178">
        <v>5.2</v>
      </c>
      <c r="K2425" s="179">
        <f>MAX(0,((T2425*(365/365))-VLOOKUP(A2425,VBMA!$A:$D,4,0))  /  (T2425* (365/365)   ))</f>
        <v>0.07815442561</v>
      </c>
      <c r="L2425" s="180">
        <f t="shared" ref="L2425:S2425" si="2428">(B2425*(1-$K2425) * (365/365))/100</f>
        <v>0.02064934087</v>
      </c>
      <c r="M2425" s="180">
        <f t="shared" si="2428"/>
        <v>0.02396798493</v>
      </c>
      <c r="N2425" s="180">
        <f t="shared" si="2428"/>
        <v>0.03134274953</v>
      </c>
      <c r="O2425" s="180">
        <f t="shared" si="2428"/>
        <v>0.03539887006</v>
      </c>
      <c r="P2425" s="180">
        <f t="shared" si="2428"/>
        <v>0.03816440678</v>
      </c>
      <c r="Q2425" s="180">
        <f t="shared" si="2428"/>
        <v>0.04037683616</v>
      </c>
      <c r="R2425" s="180">
        <f t="shared" si="2428"/>
        <v>0.04470951036</v>
      </c>
      <c r="S2425" s="180">
        <f t="shared" si="2428"/>
        <v>0.04682975518</v>
      </c>
      <c r="T2425" s="181">
        <f t="shared" si="3"/>
        <v>5.31</v>
      </c>
      <c r="U2425" s="182">
        <f t="shared" si="4"/>
        <v>42383</v>
      </c>
      <c r="V2425" s="182">
        <f t="shared" si="5"/>
        <v>42474</v>
      </c>
      <c r="W2425" s="182">
        <f t="shared" si="6"/>
        <v>42565</v>
      </c>
      <c r="X2425" s="181">
        <f t="shared" si="7"/>
        <v>184</v>
      </c>
      <c r="Y2425" s="181">
        <f t="shared" si="8"/>
        <v>275</v>
      </c>
      <c r="Z2425" s="181">
        <f t="shared" si="9"/>
        <v>366</v>
      </c>
      <c r="AA2425" s="155"/>
      <c r="AB2425" s="9"/>
      <c r="AC2425" s="9"/>
      <c r="AD2425" s="9"/>
      <c r="AE2425" s="9"/>
      <c r="AF2425" s="9"/>
      <c r="AG2425" s="9"/>
      <c r="AH2425" s="9"/>
    </row>
    <row r="2426" ht="15.75" customHeight="1">
      <c r="A2426" s="177">
        <v>42198.0</v>
      </c>
      <c r="B2426" s="178">
        <v>2.18</v>
      </c>
      <c r="C2426" s="178">
        <v>2.64</v>
      </c>
      <c r="D2426" s="178">
        <v>3.44</v>
      </c>
      <c r="E2426" s="178">
        <v>3.9</v>
      </c>
      <c r="F2426" s="178">
        <v>4.16</v>
      </c>
      <c r="G2426" s="178">
        <v>4.39</v>
      </c>
      <c r="H2426" s="178">
        <v>4.85</v>
      </c>
      <c r="I2426" s="178">
        <v>5.08</v>
      </c>
      <c r="J2426" s="178">
        <v>5.25</v>
      </c>
      <c r="K2426" s="179">
        <f>MAX(0,((T2426*(365/365))-VLOOKUP(A2426,VBMA!$A:$D,4,0))  /  (T2426* (365/365)   ))</f>
        <v>0.07815442561</v>
      </c>
      <c r="L2426" s="180">
        <f t="shared" ref="L2426:S2426" si="2429">(B2426*(1-$K2426) * (365/365))/100</f>
        <v>0.02009623352</v>
      </c>
      <c r="M2426" s="180">
        <f t="shared" si="2429"/>
        <v>0.02433672316</v>
      </c>
      <c r="N2426" s="180">
        <f t="shared" si="2429"/>
        <v>0.03171148776</v>
      </c>
      <c r="O2426" s="180">
        <f t="shared" si="2429"/>
        <v>0.0359519774</v>
      </c>
      <c r="P2426" s="180">
        <f t="shared" si="2429"/>
        <v>0.03834877589</v>
      </c>
      <c r="Q2426" s="180">
        <f t="shared" si="2429"/>
        <v>0.04046902072</v>
      </c>
      <c r="R2426" s="180">
        <f t="shared" si="2429"/>
        <v>0.04470951036</v>
      </c>
      <c r="S2426" s="180">
        <f t="shared" si="2429"/>
        <v>0.04682975518</v>
      </c>
      <c r="T2426" s="181">
        <f t="shared" si="3"/>
        <v>5.31</v>
      </c>
      <c r="U2426" s="182">
        <f t="shared" si="4"/>
        <v>42382</v>
      </c>
      <c r="V2426" s="182">
        <f t="shared" si="5"/>
        <v>42473</v>
      </c>
      <c r="W2426" s="182">
        <f t="shared" si="6"/>
        <v>42564</v>
      </c>
      <c r="X2426" s="181">
        <f t="shared" si="7"/>
        <v>184</v>
      </c>
      <c r="Y2426" s="181">
        <f t="shared" si="8"/>
        <v>275</v>
      </c>
      <c r="Z2426" s="181">
        <f t="shared" si="9"/>
        <v>366</v>
      </c>
      <c r="AA2426" s="155"/>
      <c r="AB2426" s="9"/>
      <c r="AC2426" s="9"/>
      <c r="AD2426" s="9"/>
      <c r="AE2426" s="9"/>
      <c r="AF2426" s="9"/>
      <c r="AG2426" s="9"/>
      <c r="AH2426" s="9"/>
    </row>
    <row r="2427" ht="15.75" customHeight="1">
      <c r="A2427" s="177">
        <v>42195.0</v>
      </c>
      <c r="B2427" s="178">
        <v>2.15</v>
      </c>
      <c r="C2427" s="178">
        <v>2.63</v>
      </c>
      <c r="D2427" s="178">
        <v>3.5</v>
      </c>
      <c r="E2427" s="178">
        <v>3.95</v>
      </c>
      <c r="F2427" s="178">
        <v>4.25</v>
      </c>
      <c r="G2427" s="178">
        <v>4.44</v>
      </c>
      <c r="H2427" s="178">
        <v>4.9</v>
      </c>
      <c r="I2427" s="178">
        <v>5.1</v>
      </c>
      <c r="J2427" s="178">
        <v>5.22</v>
      </c>
      <c r="K2427" s="179">
        <f>MAX(0,((T2427*(365/365))-VLOOKUP(A2427,VBMA!$A:$D,4,0))  /  (T2427* (365/365)   ))</f>
        <v>0.07924528302</v>
      </c>
      <c r="L2427" s="180">
        <f t="shared" ref="L2427:S2427" si="2430">(B2427*(1-$K2427) * (365/365))/100</f>
        <v>0.01979622642</v>
      </c>
      <c r="M2427" s="180">
        <f t="shared" si="2430"/>
        <v>0.02421584906</v>
      </c>
      <c r="N2427" s="180">
        <f t="shared" si="2430"/>
        <v>0.03222641509</v>
      </c>
      <c r="O2427" s="180">
        <f t="shared" si="2430"/>
        <v>0.03636981132</v>
      </c>
      <c r="P2427" s="180">
        <f t="shared" si="2430"/>
        <v>0.03913207547</v>
      </c>
      <c r="Q2427" s="180">
        <f t="shared" si="2430"/>
        <v>0.04088150943</v>
      </c>
      <c r="R2427" s="180">
        <f t="shared" si="2430"/>
        <v>0.04511698113</v>
      </c>
      <c r="S2427" s="180">
        <f t="shared" si="2430"/>
        <v>0.04695849057</v>
      </c>
      <c r="T2427" s="181">
        <f t="shared" si="3"/>
        <v>5.3</v>
      </c>
      <c r="U2427" s="182">
        <f t="shared" si="4"/>
        <v>42379</v>
      </c>
      <c r="V2427" s="182">
        <f t="shared" si="5"/>
        <v>42470</v>
      </c>
      <c r="W2427" s="182">
        <f t="shared" si="6"/>
        <v>42561</v>
      </c>
      <c r="X2427" s="181">
        <f t="shared" si="7"/>
        <v>184</v>
      </c>
      <c r="Y2427" s="181">
        <f t="shared" si="8"/>
        <v>275</v>
      </c>
      <c r="Z2427" s="181">
        <f t="shared" si="9"/>
        <v>366</v>
      </c>
      <c r="AA2427" s="155"/>
      <c r="AB2427" s="9"/>
      <c r="AC2427" s="9"/>
      <c r="AD2427" s="9"/>
      <c r="AE2427" s="9"/>
      <c r="AF2427" s="9"/>
      <c r="AG2427" s="9"/>
      <c r="AH2427" s="9"/>
    </row>
    <row r="2428" ht="15.75" customHeight="1">
      <c r="A2428" s="177">
        <v>42194.0</v>
      </c>
      <c r="B2428" s="178">
        <v>2.42</v>
      </c>
      <c r="C2428" s="178">
        <v>2.72</v>
      </c>
      <c r="D2428" s="178">
        <v>3.48</v>
      </c>
      <c r="E2428" s="178">
        <v>3.96</v>
      </c>
      <c r="F2428" s="178">
        <v>4.22</v>
      </c>
      <c r="G2428" s="178">
        <v>4.41</v>
      </c>
      <c r="H2428" s="178">
        <v>4.83</v>
      </c>
      <c r="I2428" s="178">
        <v>5.05</v>
      </c>
      <c r="J2428" s="178">
        <v>5.2</v>
      </c>
      <c r="K2428" s="179">
        <f>MAX(0,((T2428*(365/365))-VLOOKUP(A2428,VBMA!$A:$D,4,0))  /  (T2428* (365/365)   ))</f>
        <v>0.07685009488</v>
      </c>
      <c r="L2428" s="180">
        <f t="shared" ref="L2428:S2428" si="2431">(B2428*(1-$K2428) * (365/365))/100</f>
        <v>0.0223402277</v>
      </c>
      <c r="M2428" s="180">
        <f t="shared" si="2431"/>
        <v>0.02510967742</v>
      </c>
      <c r="N2428" s="180">
        <f t="shared" si="2431"/>
        <v>0.0321256167</v>
      </c>
      <c r="O2428" s="180">
        <f t="shared" si="2431"/>
        <v>0.03655673624</v>
      </c>
      <c r="P2428" s="180">
        <f t="shared" si="2431"/>
        <v>0.038956926</v>
      </c>
      <c r="Q2428" s="180">
        <f t="shared" si="2431"/>
        <v>0.04071091082</v>
      </c>
      <c r="R2428" s="180">
        <f t="shared" si="2431"/>
        <v>0.04458814042</v>
      </c>
      <c r="S2428" s="180">
        <f t="shared" si="2431"/>
        <v>0.04661907021</v>
      </c>
      <c r="T2428" s="181">
        <f t="shared" si="3"/>
        <v>5.27</v>
      </c>
      <c r="U2428" s="182">
        <f t="shared" si="4"/>
        <v>42378</v>
      </c>
      <c r="V2428" s="182">
        <f t="shared" si="5"/>
        <v>42469</v>
      </c>
      <c r="W2428" s="182">
        <f t="shared" si="6"/>
        <v>42560</v>
      </c>
      <c r="X2428" s="181">
        <f t="shared" si="7"/>
        <v>184</v>
      </c>
      <c r="Y2428" s="181">
        <f t="shared" si="8"/>
        <v>275</v>
      </c>
      <c r="Z2428" s="181">
        <f t="shared" si="9"/>
        <v>366</v>
      </c>
      <c r="AA2428" s="155"/>
      <c r="AB2428" s="9"/>
      <c r="AC2428" s="9"/>
      <c r="AD2428" s="9"/>
      <c r="AE2428" s="9"/>
      <c r="AF2428" s="9"/>
      <c r="AG2428" s="9"/>
      <c r="AH2428" s="9"/>
    </row>
    <row r="2429" ht="15.75" customHeight="1">
      <c r="A2429" s="177">
        <v>42193.0</v>
      </c>
      <c r="B2429" s="178">
        <v>2.55</v>
      </c>
      <c r="C2429" s="178">
        <v>2.9</v>
      </c>
      <c r="D2429" s="178">
        <v>3.58</v>
      </c>
      <c r="E2429" s="178">
        <v>4.03</v>
      </c>
      <c r="F2429" s="178">
        <v>4.28</v>
      </c>
      <c r="G2429" s="178">
        <v>4.46</v>
      </c>
      <c r="H2429" s="178">
        <v>4.9</v>
      </c>
      <c r="I2429" s="178">
        <v>5.08</v>
      </c>
      <c r="J2429" s="178">
        <v>5.24</v>
      </c>
      <c r="K2429" s="179">
        <f>MAX(0,((T2429*(365/365))-VLOOKUP(A2429,VBMA!$A:$D,4,0))  /  (T2429* (365/365)   ))</f>
        <v>0.07604562738</v>
      </c>
      <c r="L2429" s="180">
        <f t="shared" ref="L2429:S2429" si="2432">(B2429*(1-$K2429) * (365/365))/100</f>
        <v>0.0235608365</v>
      </c>
      <c r="M2429" s="180">
        <f t="shared" si="2432"/>
        <v>0.02679467681</v>
      </c>
      <c r="N2429" s="180">
        <f t="shared" si="2432"/>
        <v>0.03307756654</v>
      </c>
      <c r="O2429" s="180">
        <f t="shared" si="2432"/>
        <v>0.03723536122</v>
      </c>
      <c r="P2429" s="180">
        <f t="shared" si="2432"/>
        <v>0.03954524715</v>
      </c>
      <c r="Q2429" s="180">
        <f t="shared" si="2432"/>
        <v>0.04120836502</v>
      </c>
      <c r="R2429" s="180">
        <f t="shared" si="2432"/>
        <v>0.04527376426</v>
      </c>
      <c r="S2429" s="180">
        <f t="shared" si="2432"/>
        <v>0.04693688213</v>
      </c>
      <c r="T2429" s="181">
        <f t="shared" si="3"/>
        <v>5.26</v>
      </c>
      <c r="U2429" s="182">
        <f t="shared" si="4"/>
        <v>42377</v>
      </c>
      <c r="V2429" s="182">
        <f t="shared" si="5"/>
        <v>42468</v>
      </c>
      <c r="W2429" s="182">
        <f t="shared" si="6"/>
        <v>42559</v>
      </c>
      <c r="X2429" s="181">
        <f t="shared" si="7"/>
        <v>184</v>
      </c>
      <c r="Y2429" s="181">
        <f t="shared" si="8"/>
        <v>275</v>
      </c>
      <c r="Z2429" s="181">
        <f t="shared" si="9"/>
        <v>366</v>
      </c>
      <c r="AA2429" s="155"/>
      <c r="AB2429" s="9"/>
      <c r="AC2429" s="9"/>
      <c r="AD2429" s="9"/>
      <c r="AE2429" s="9"/>
      <c r="AF2429" s="9"/>
      <c r="AG2429" s="9"/>
      <c r="AH2429" s="9"/>
    </row>
    <row r="2430" ht="15.75" customHeight="1">
      <c r="A2430" s="177">
        <v>42192.0</v>
      </c>
      <c r="B2430" s="178">
        <v>2.85</v>
      </c>
      <c r="C2430" s="178">
        <v>3.15</v>
      </c>
      <c r="D2430" s="178">
        <v>3.65</v>
      </c>
      <c r="E2430" s="178">
        <v>4.13</v>
      </c>
      <c r="F2430" s="178">
        <v>4.35</v>
      </c>
      <c r="G2430" s="178">
        <v>4.5</v>
      </c>
      <c r="H2430" s="178">
        <v>4.86</v>
      </c>
      <c r="I2430" s="178">
        <v>5.04</v>
      </c>
      <c r="J2430" s="178">
        <v>5.16</v>
      </c>
      <c r="K2430" s="179">
        <f>MAX(0,((T2430*(365/365))-VLOOKUP(A2430,VBMA!$A:$D,4,0))  /  (T2430* (365/365)   ))</f>
        <v>0.06609195402</v>
      </c>
      <c r="L2430" s="180">
        <f t="shared" ref="L2430:S2430" si="2433">(B2430*(1-$K2430) * (365/365))/100</f>
        <v>0.02661637931</v>
      </c>
      <c r="M2430" s="180">
        <f t="shared" si="2433"/>
        <v>0.02941810345</v>
      </c>
      <c r="N2430" s="180">
        <f t="shared" si="2433"/>
        <v>0.03408764368</v>
      </c>
      <c r="O2430" s="180">
        <f t="shared" si="2433"/>
        <v>0.0385704023</v>
      </c>
      <c r="P2430" s="180">
        <f t="shared" si="2433"/>
        <v>0.040625</v>
      </c>
      <c r="Q2430" s="180">
        <f t="shared" si="2433"/>
        <v>0.04202586207</v>
      </c>
      <c r="R2430" s="180">
        <f t="shared" si="2433"/>
        <v>0.04538793103</v>
      </c>
      <c r="S2430" s="180">
        <f t="shared" si="2433"/>
        <v>0.04706896552</v>
      </c>
      <c r="T2430" s="181">
        <f t="shared" si="3"/>
        <v>5.22</v>
      </c>
      <c r="U2430" s="182">
        <f t="shared" si="4"/>
        <v>42376</v>
      </c>
      <c r="V2430" s="182">
        <f t="shared" si="5"/>
        <v>42467</v>
      </c>
      <c r="W2430" s="182">
        <f t="shared" si="6"/>
        <v>42558</v>
      </c>
      <c r="X2430" s="181">
        <f t="shared" si="7"/>
        <v>184</v>
      </c>
      <c r="Y2430" s="181">
        <f t="shared" si="8"/>
        <v>275</v>
      </c>
      <c r="Z2430" s="181">
        <f t="shared" si="9"/>
        <v>366</v>
      </c>
      <c r="AA2430" s="155"/>
      <c r="AB2430" s="9"/>
      <c r="AC2430" s="9"/>
      <c r="AD2430" s="9"/>
      <c r="AE2430" s="9"/>
      <c r="AF2430" s="9"/>
      <c r="AG2430" s="9"/>
      <c r="AH2430" s="9"/>
    </row>
    <row r="2431" ht="15.75" customHeight="1">
      <c r="A2431" s="177">
        <v>42191.0</v>
      </c>
      <c r="B2431" s="178">
        <v>3.26</v>
      </c>
      <c r="C2431" s="178">
        <v>3.54</v>
      </c>
      <c r="D2431" s="178">
        <v>3.84</v>
      </c>
      <c r="E2431" s="178">
        <v>4.18</v>
      </c>
      <c r="F2431" s="178">
        <v>4.38</v>
      </c>
      <c r="G2431" s="178">
        <v>4.54</v>
      </c>
      <c r="H2431" s="178">
        <v>4.9</v>
      </c>
      <c r="I2431" s="178">
        <v>5.08</v>
      </c>
      <c r="J2431" s="178">
        <v>5.22</v>
      </c>
      <c r="K2431" s="179">
        <f>MAX(0,((T2431*(365/365))-VLOOKUP(A2431,VBMA!$A:$D,4,0))  /  (T2431* (365/365)   ))</f>
        <v>0.07015209125</v>
      </c>
      <c r="L2431" s="180">
        <f t="shared" ref="L2431:S2431" si="2434">(B2431*(1-$K2431) * (365/365))/100</f>
        <v>0.03031304183</v>
      </c>
      <c r="M2431" s="180">
        <f t="shared" si="2434"/>
        <v>0.03291661597</v>
      </c>
      <c r="N2431" s="180">
        <f t="shared" si="2434"/>
        <v>0.0357061597</v>
      </c>
      <c r="O2431" s="180">
        <f t="shared" si="2434"/>
        <v>0.03886764259</v>
      </c>
      <c r="P2431" s="180">
        <f t="shared" si="2434"/>
        <v>0.0407273384</v>
      </c>
      <c r="Q2431" s="180">
        <f t="shared" si="2434"/>
        <v>0.04221509506</v>
      </c>
      <c r="R2431" s="180">
        <f t="shared" si="2434"/>
        <v>0.04556254753</v>
      </c>
      <c r="S2431" s="180">
        <f t="shared" si="2434"/>
        <v>0.04723627376</v>
      </c>
      <c r="T2431" s="181">
        <f t="shared" si="3"/>
        <v>5.26</v>
      </c>
      <c r="U2431" s="182">
        <f t="shared" si="4"/>
        <v>42375</v>
      </c>
      <c r="V2431" s="182">
        <f t="shared" si="5"/>
        <v>42466</v>
      </c>
      <c r="W2431" s="182">
        <f t="shared" si="6"/>
        <v>42557</v>
      </c>
      <c r="X2431" s="181">
        <f t="shared" si="7"/>
        <v>184</v>
      </c>
      <c r="Y2431" s="181">
        <f t="shared" si="8"/>
        <v>275</v>
      </c>
      <c r="Z2431" s="181">
        <f t="shared" si="9"/>
        <v>366</v>
      </c>
      <c r="AA2431" s="155"/>
      <c r="AB2431" s="9"/>
      <c r="AC2431" s="9"/>
      <c r="AD2431" s="9"/>
      <c r="AE2431" s="9"/>
      <c r="AF2431" s="9"/>
      <c r="AG2431" s="9"/>
      <c r="AH2431" s="9"/>
    </row>
    <row r="2432" ht="15.75" customHeight="1">
      <c r="A2432" s="177">
        <v>42188.0</v>
      </c>
      <c r="B2432" s="178">
        <v>3.34</v>
      </c>
      <c r="C2432" s="178">
        <v>3.68</v>
      </c>
      <c r="D2432" s="178">
        <v>3.9</v>
      </c>
      <c r="E2432" s="178">
        <v>4.24</v>
      </c>
      <c r="F2432" s="178">
        <v>4.4</v>
      </c>
      <c r="G2432" s="178">
        <v>4.56</v>
      </c>
      <c r="H2432" s="178">
        <v>4.93</v>
      </c>
      <c r="I2432" s="178">
        <v>5.05</v>
      </c>
      <c r="J2432" s="178">
        <v>5.2</v>
      </c>
      <c r="K2432" s="179">
        <f>MAX(0,((T2432*(365/365))-VLOOKUP(A2432,VBMA!$A:$D,4,0))  /  (T2432* (365/365)   ))</f>
        <v>0.04545454545</v>
      </c>
      <c r="L2432" s="180">
        <f t="shared" ref="L2432:S2432" si="2435">(B2432*(1-$K2432) * (365/365))/100</f>
        <v>0.03188181818</v>
      </c>
      <c r="M2432" s="180">
        <f t="shared" si="2435"/>
        <v>0.03512727273</v>
      </c>
      <c r="N2432" s="180">
        <f t="shared" si="2435"/>
        <v>0.03722727273</v>
      </c>
      <c r="O2432" s="180">
        <f t="shared" si="2435"/>
        <v>0.04047272727</v>
      </c>
      <c r="P2432" s="180">
        <f t="shared" si="2435"/>
        <v>0.042</v>
      </c>
      <c r="Q2432" s="180">
        <f t="shared" si="2435"/>
        <v>0.04352727273</v>
      </c>
      <c r="R2432" s="180">
        <f t="shared" si="2435"/>
        <v>0.04705909091</v>
      </c>
      <c r="S2432" s="180">
        <f t="shared" si="2435"/>
        <v>0.04820454545</v>
      </c>
      <c r="T2432" s="181">
        <f t="shared" si="3"/>
        <v>5.17</v>
      </c>
      <c r="U2432" s="182">
        <f t="shared" si="4"/>
        <v>42372</v>
      </c>
      <c r="V2432" s="182">
        <f t="shared" si="5"/>
        <v>42463</v>
      </c>
      <c r="W2432" s="182">
        <f t="shared" si="6"/>
        <v>42554</v>
      </c>
      <c r="X2432" s="181">
        <f t="shared" si="7"/>
        <v>184</v>
      </c>
      <c r="Y2432" s="181">
        <f t="shared" si="8"/>
        <v>275</v>
      </c>
      <c r="Z2432" s="181">
        <f t="shared" si="9"/>
        <v>366</v>
      </c>
      <c r="AA2432" s="155"/>
      <c r="AB2432" s="9"/>
      <c r="AC2432" s="9"/>
      <c r="AD2432" s="9"/>
      <c r="AE2432" s="9"/>
      <c r="AF2432" s="9"/>
      <c r="AG2432" s="9"/>
      <c r="AH2432" s="9"/>
    </row>
    <row r="2433" ht="15.75" customHeight="1">
      <c r="A2433" s="177">
        <v>42187.0</v>
      </c>
      <c r="B2433" s="178">
        <v>3.53</v>
      </c>
      <c r="C2433" s="178">
        <v>3.73</v>
      </c>
      <c r="D2433" s="178">
        <v>4.03</v>
      </c>
      <c r="E2433" s="178">
        <v>4.25</v>
      </c>
      <c r="F2433" s="178">
        <v>4.45</v>
      </c>
      <c r="G2433" s="178">
        <v>4.65</v>
      </c>
      <c r="H2433" s="178">
        <v>4.96</v>
      </c>
      <c r="I2433" s="178">
        <v>5.1</v>
      </c>
      <c r="J2433" s="178">
        <v>5.2</v>
      </c>
      <c r="K2433" s="179">
        <f>MAX(0,((T2433*(365/365))-VLOOKUP(A2433,VBMA!$A:$D,4,0))  /  (T2433* (365/365)   ))</f>
        <v>0.05553435115</v>
      </c>
      <c r="L2433" s="180">
        <f t="shared" ref="L2433:S2433" si="2436">(B2433*(1-$K2433) * (365/365))/100</f>
        <v>0.0333396374</v>
      </c>
      <c r="M2433" s="180">
        <f t="shared" si="2436"/>
        <v>0.0352285687</v>
      </c>
      <c r="N2433" s="180">
        <f t="shared" si="2436"/>
        <v>0.03806196565</v>
      </c>
      <c r="O2433" s="180">
        <f t="shared" si="2436"/>
        <v>0.04013979008</v>
      </c>
      <c r="P2433" s="180">
        <f t="shared" si="2436"/>
        <v>0.04202872137</v>
      </c>
      <c r="Q2433" s="180">
        <f t="shared" si="2436"/>
        <v>0.04391765267</v>
      </c>
      <c r="R2433" s="180">
        <f t="shared" si="2436"/>
        <v>0.04684549618</v>
      </c>
      <c r="S2433" s="180">
        <f t="shared" si="2436"/>
        <v>0.04816774809</v>
      </c>
      <c r="T2433" s="181">
        <f t="shared" si="3"/>
        <v>5.24</v>
      </c>
      <c r="U2433" s="182">
        <f t="shared" si="4"/>
        <v>42371</v>
      </c>
      <c r="V2433" s="182">
        <f t="shared" si="5"/>
        <v>42462</v>
      </c>
      <c r="W2433" s="182">
        <f t="shared" si="6"/>
        <v>42553</v>
      </c>
      <c r="X2433" s="181">
        <f t="shared" si="7"/>
        <v>184</v>
      </c>
      <c r="Y2433" s="181">
        <f t="shared" si="8"/>
        <v>275</v>
      </c>
      <c r="Z2433" s="181">
        <f t="shared" si="9"/>
        <v>366</v>
      </c>
      <c r="AA2433" s="155"/>
      <c r="AB2433" s="9"/>
      <c r="AC2433" s="9"/>
      <c r="AD2433" s="9"/>
      <c r="AE2433" s="9"/>
      <c r="AF2433" s="9"/>
      <c r="AG2433" s="9"/>
      <c r="AH2433" s="9"/>
    </row>
    <row r="2434" ht="15.75" customHeight="1">
      <c r="A2434" s="177">
        <v>42186.0</v>
      </c>
      <c r="B2434" s="178">
        <v>3.62</v>
      </c>
      <c r="C2434" s="178">
        <v>3.84</v>
      </c>
      <c r="D2434" s="178">
        <v>4.1</v>
      </c>
      <c r="E2434" s="178">
        <v>4.34</v>
      </c>
      <c r="F2434" s="178">
        <v>4.52</v>
      </c>
      <c r="G2434" s="178">
        <v>4.7</v>
      </c>
      <c r="H2434" s="178">
        <v>5.0</v>
      </c>
      <c r="I2434" s="178">
        <v>5.14</v>
      </c>
      <c r="J2434" s="178">
        <v>5.26</v>
      </c>
      <c r="K2434" s="179">
        <f>MAX(0,((T2434*(365/365))-VLOOKUP(A2434,VBMA!$A:$D,4,0))  /  (T2434* (365/365)   ))</f>
        <v>0.05965909091</v>
      </c>
      <c r="L2434" s="180">
        <f t="shared" ref="L2434:S2434" si="2437">(B2434*(1-$K2434) * (365/365))/100</f>
        <v>0.03404034091</v>
      </c>
      <c r="M2434" s="180">
        <f t="shared" si="2437"/>
        <v>0.03610909091</v>
      </c>
      <c r="N2434" s="180">
        <f t="shared" si="2437"/>
        <v>0.03855397727</v>
      </c>
      <c r="O2434" s="180">
        <f t="shared" si="2437"/>
        <v>0.04081079545</v>
      </c>
      <c r="P2434" s="180">
        <f t="shared" si="2437"/>
        <v>0.04250340909</v>
      </c>
      <c r="Q2434" s="180">
        <f t="shared" si="2437"/>
        <v>0.04419602273</v>
      </c>
      <c r="R2434" s="180">
        <f t="shared" si="2437"/>
        <v>0.04701704545</v>
      </c>
      <c r="S2434" s="180">
        <f t="shared" si="2437"/>
        <v>0.04833352273</v>
      </c>
      <c r="T2434" s="181">
        <f t="shared" si="3"/>
        <v>5.28</v>
      </c>
      <c r="U2434" s="182">
        <f t="shared" si="4"/>
        <v>42370</v>
      </c>
      <c r="V2434" s="182">
        <f t="shared" si="5"/>
        <v>42461</v>
      </c>
      <c r="W2434" s="182">
        <f t="shared" si="6"/>
        <v>42552</v>
      </c>
      <c r="X2434" s="181">
        <f t="shared" si="7"/>
        <v>184</v>
      </c>
      <c r="Y2434" s="181">
        <f t="shared" si="8"/>
        <v>275</v>
      </c>
      <c r="Z2434" s="181">
        <f t="shared" si="9"/>
        <v>366</v>
      </c>
      <c r="AA2434" s="155"/>
      <c r="AB2434" s="9"/>
      <c r="AC2434" s="9"/>
      <c r="AD2434" s="9"/>
      <c r="AE2434" s="9"/>
      <c r="AF2434" s="9"/>
      <c r="AG2434" s="9"/>
      <c r="AH2434" s="9"/>
    </row>
    <row r="2435" ht="15.75" customHeight="1">
      <c r="A2435" s="177">
        <v>42185.0</v>
      </c>
      <c r="B2435" s="178">
        <v>2.38</v>
      </c>
      <c r="C2435" s="178">
        <v>3.28</v>
      </c>
      <c r="D2435" s="178">
        <v>3.88</v>
      </c>
      <c r="E2435" s="178">
        <v>4.28</v>
      </c>
      <c r="F2435" s="178">
        <v>4.52</v>
      </c>
      <c r="G2435" s="178">
        <v>4.7</v>
      </c>
      <c r="H2435" s="178">
        <v>5.0</v>
      </c>
      <c r="I2435" s="178">
        <v>5.12</v>
      </c>
      <c r="J2435" s="178">
        <v>5.26</v>
      </c>
      <c r="K2435" s="179">
        <f>MAX(0,((T2435*(365/365))-VLOOKUP(A2435,VBMA!$A:$D,4,0))  /  (T2435* (365/365)   ))</f>
        <v>0.04890347199</v>
      </c>
      <c r="L2435" s="180">
        <f t="shared" ref="L2435:S2435" si="2438">(B2435*(1-$K2435) * (365/365))/100</f>
        <v>0.02263609737</v>
      </c>
      <c r="M2435" s="180">
        <f t="shared" si="2438"/>
        <v>0.03119596612</v>
      </c>
      <c r="N2435" s="180">
        <f t="shared" si="2438"/>
        <v>0.03690254529</v>
      </c>
      <c r="O2435" s="180">
        <f t="shared" si="2438"/>
        <v>0.0407069314</v>
      </c>
      <c r="P2435" s="180">
        <f t="shared" si="2438"/>
        <v>0.04298956307</v>
      </c>
      <c r="Q2435" s="180">
        <f t="shared" si="2438"/>
        <v>0.04470153682</v>
      </c>
      <c r="R2435" s="180">
        <f t="shared" si="2438"/>
        <v>0.0475548264</v>
      </c>
      <c r="S2435" s="180">
        <f t="shared" si="2438"/>
        <v>0.04869614223</v>
      </c>
      <c r="T2435" s="181">
        <f t="shared" si="3"/>
        <v>5.241318681</v>
      </c>
      <c r="U2435" s="182">
        <f t="shared" si="4"/>
        <v>42368</v>
      </c>
      <c r="V2435" s="182">
        <f t="shared" si="5"/>
        <v>42459</v>
      </c>
      <c r="W2435" s="182">
        <f t="shared" si="6"/>
        <v>42551</v>
      </c>
      <c r="X2435" s="181">
        <f t="shared" si="7"/>
        <v>183</v>
      </c>
      <c r="Y2435" s="181">
        <f t="shared" si="8"/>
        <v>274</v>
      </c>
      <c r="Z2435" s="181">
        <f t="shared" si="9"/>
        <v>366</v>
      </c>
      <c r="AA2435" s="155"/>
      <c r="AB2435" s="9"/>
      <c r="AC2435" s="9"/>
      <c r="AD2435" s="9"/>
      <c r="AE2435" s="9"/>
      <c r="AF2435" s="9"/>
      <c r="AG2435" s="9"/>
      <c r="AH2435" s="9"/>
    </row>
    <row r="2436" ht="15.75" customHeight="1">
      <c r="A2436" s="177">
        <v>42184.0</v>
      </c>
      <c r="B2436" s="178">
        <v>2.36</v>
      </c>
      <c r="C2436" s="178">
        <v>3.02</v>
      </c>
      <c r="D2436" s="178">
        <v>3.82</v>
      </c>
      <c r="E2436" s="178">
        <v>4.18</v>
      </c>
      <c r="F2436" s="178">
        <v>4.46</v>
      </c>
      <c r="G2436" s="178">
        <v>4.62</v>
      </c>
      <c r="H2436" s="178">
        <v>4.96</v>
      </c>
      <c r="I2436" s="178">
        <v>5.1</v>
      </c>
      <c r="J2436" s="178">
        <v>5.22</v>
      </c>
      <c r="K2436" s="179">
        <f>MAX(0,((T2436*(365/365))-VLOOKUP(A2436,VBMA!$A:$D,4,0))  /  (T2436* (365/365)   ))</f>
        <v>0.04798943352</v>
      </c>
      <c r="L2436" s="180">
        <f t="shared" ref="L2436:S2436" si="2439">(B2436*(1-$K2436) * (365/365))/100</f>
        <v>0.02246744937</v>
      </c>
      <c r="M2436" s="180">
        <f t="shared" si="2439"/>
        <v>0.02875071911</v>
      </c>
      <c r="N2436" s="180">
        <f t="shared" si="2439"/>
        <v>0.03636680364</v>
      </c>
      <c r="O2436" s="180">
        <f t="shared" si="2439"/>
        <v>0.03979404168</v>
      </c>
      <c r="P2436" s="180">
        <f t="shared" si="2439"/>
        <v>0.04245967127</v>
      </c>
      <c r="Q2436" s="180">
        <f t="shared" si="2439"/>
        <v>0.04398288817</v>
      </c>
      <c r="R2436" s="180">
        <f t="shared" si="2439"/>
        <v>0.0472197241</v>
      </c>
      <c r="S2436" s="180">
        <f t="shared" si="2439"/>
        <v>0.04855253889</v>
      </c>
      <c r="T2436" s="181">
        <f t="shared" si="3"/>
        <v>5.241538462</v>
      </c>
      <c r="U2436" s="182">
        <f t="shared" si="4"/>
        <v>42367</v>
      </c>
      <c r="V2436" s="182">
        <f t="shared" si="5"/>
        <v>42458</v>
      </c>
      <c r="W2436" s="182">
        <f t="shared" si="6"/>
        <v>42550</v>
      </c>
      <c r="X2436" s="181">
        <f t="shared" si="7"/>
        <v>183</v>
      </c>
      <c r="Y2436" s="181">
        <f t="shared" si="8"/>
        <v>274</v>
      </c>
      <c r="Z2436" s="181">
        <f t="shared" si="9"/>
        <v>366</v>
      </c>
      <c r="AA2436" s="155"/>
      <c r="AB2436" s="9"/>
      <c r="AC2436" s="9"/>
      <c r="AD2436" s="9"/>
      <c r="AE2436" s="9"/>
      <c r="AF2436" s="9"/>
      <c r="AG2436" s="9"/>
      <c r="AH2436" s="9"/>
    </row>
    <row r="2437" ht="15.75" customHeight="1">
      <c r="A2437" s="177">
        <v>42181.0</v>
      </c>
      <c r="B2437" s="178">
        <v>2.45</v>
      </c>
      <c r="C2437" s="178">
        <v>2.75</v>
      </c>
      <c r="D2437" s="178">
        <v>3.85</v>
      </c>
      <c r="E2437" s="178">
        <v>4.25</v>
      </c>
      <c r="F2437" s="178">
        <v>4.53</v>
      </c>
      <c r="G2437" s="178">
        <v>4.65</v>
      </c>
      <c r="H2437" s="178">
        <v>4.98</v>
      </c>
      <c r="I2437" s="178">
        <v>5.13</v>
      </c>
      <c r="J2437" s="178">
        <v>5.23</v>
      </c>
      <c r="K2437" s="179">
        <f>MAX(0,((T2437*(365/365))-VLOOKUP(A2437,VBMA!$A:$D,4,0))  /  (T2437* (365/365)   ))</f>
        <v>0.05427251732</v>
      </c>
      <c r="L2437" s="180">
        <f t="shared" ref="L2437:S2437" si="2440">(B2437*(1-$K2437) * (365/365))/100</f>
        <v>0.02317032333</v>
      </c>
      <c r="M2437" s="180">
        <f t="shared" si="2440"/>
        <v>0.02600750577</v>
      </c>
      <c r="N2437" s="180">
        <f t="shared" si="2440"/>
        <v>0.03641050808</v>
      </c>
      <c r="O2437" s="180">
        <f t="shared" si="2440"/>
        <v>0.04019341801</v>
      </c>
      <c r="P2437" s="180">
        <f t="shared" si="2440"/>
        <v>0.04284145497</v>
      </c>
      <c r="Q2437" s="180">
        <f t="shared" si="2440"/>
        <v>0.04397632794</v>
      </c>
      <c r="R2437" s="180">
        <f t="shared" si="2440"/>
        <v>0.04709722864</v>
      </c>
      <c r="S2437" s="180">
        <f t="shared" si="2440"/>
        <v>0.04851581986</v>
      </c>
      <c r="T2437" s="181">
        <f t="shared" si="3"/>
        <v>5.281648352</v>
      </c>
      <c r="U2437" s="182">
        <f t="shared" si="4"/>
        <v>42364</v>
      </c>
      <c r="V2437" s="182">
        <f t="shared" si="5"/>
        <v>42455</v>
      </c>
      <c r="W2437" s="182">
        <f t="shared" si="6"/>
        <v>42547</v>
      </c>
      <c r="X2437" s="181">
        <f t="shared" si="7"/>
        <v>183</v>
      </c>
      <c r="Y2437" s="181">
        <f t="shared" si="8"/>
        <v>274</v>
      </c>
      <c r="Z2437" s="181">
        <f t="shared" si="9"/>
        <v>366</v>
      </c>
      <c r="AA2437" s="155"/>
      <c r="AB2437" s="9"/>
      <c r="AC2437" s="9"/>
      <c r="AD2437" s="9"/>
      <c r="AE2437" s="9"/>
      <c r="AF2437" s="9"/>
      <c r="AG2437" s="9"/>
      <c r="AH2437" s="9"/>
    </row>
    <row r="2438" ht="15.75" customHeight="1">
      <c r="A2438" s="177">
        <v>42180.0</v>
      </c>
      <c r="B2438" s="178">
        <v>2.4</v>
      </c>
      <c r="C2438" s="178">
        <v>2.66</v>
      </c>
      <c r="D2438" s="178">
        <v>3.78</v>
      </c>
      <c r="E2438" s="178">
        <v>4.26</v>
      </c>
      <c r="F2438" s="178">
        <v>4.5</v>
      </c>
      <c r="G2438" s="178">
        <v>4.62</v>
      </c>
      <c r="H2438" s="178">
        <v>5.0</v>
      </c>
      <c r="I2438" s="178">
        <v>5.24</v>
      </c>
      <c r="J2438" s="178">
        <v>5.42</v>
      </c>
      <c r="K2438" s="179">
        <f>MAX(0,((T2438*(365/365))-VLOOKUP(A2438,VBMA!$A:$D,4,0))  /  (T2438* (365/365)   ))</f>
        <v>0.08803014511</v>
      </c>
      <c r="L2438" s="180">
        <f t="shared" ref="L2438:S2438" si="2441">(B2438*(1-$K2438) * (365/365))/100</f>
        <v>0.02188727652</v>
      </c>
      <c r="M2438" s="180">
        <f t="shared" si="2441"/>
        <v>0.02425839814</v>
      </c>
      <c r="N2438" s="180">
        <f t="shared" si="2441"/>
        <v>0.03447246051</v>
      </c>
      <c r="O2438" s="180">
        <f t="shared" si="2441"/>
        <v>0.03884991582</v>
      </c>
      <c r="P2438" s="180">
        <f t="shared" si="2441"/>
        <v>0.04103864347</v>
      </c>
      <c r="Q2438" s="180">
        <f t="shared" si="2441"/>
        <v>0.0421330073</v>
      </c>
      <c r="R2438" s="180">
        <f t="shared" si="2441"/>
        <v>0.04559849274</v>
      </c>
      <c r="S2438" s="180">
        <f t="shared" si="2441"/>
        <v>0.0477872204</v>
      </c>
      <c r="T2438" s="181">
        <f t="shared" si="3"/>
        <v>5.482637363</v>
      </c>
      <c r="U2438" s="182">
        <f t="shared" si="4"/>
        <v>42363</v>
      </c>
      <c r="V2438" s="182">
        <f t="shared" si="5"/>
        <v>42454</v>
      </c>
      <c r="W2438" s="182">
        <f t="shared" si="6"/>
        <v>42546</v>
      </c>
      <c r="X2438" s="181">
        <f t="shared" si="7"/>
        <v>183</v>
      </c>
      <c r="Y2438" s="181">
        <f t="shared" si="8"/>
        <v>274</v>
      </c>
      <c r="Z2438" s="181">
        <f t="shared" si="9"/>
        <v>366</v>
      </c>
      <c r="AA2438" s="155"/>
      <c r="AB2438" s="9"/>
      <c r="AC2438" s="9"/>
      <c r="AD2438" s="9"/>
      <c r="AE2438" s="9"/>
      <c r="AF2438" s="9"/>
      <c r="AG2438" s="9"/>
      <c r="AH2438" s="9"/>
    </row>
    <row r="2439" ht="15.75" customHeight="1">
      <c r="A2439" s="177">
        <v>42179.0</v>
      </c>
      <c r="B2439" s="178">
        <v>2.7</v>
      </c>
      <c r="C2439" s="178">
        <v>3.0</v>
      </c>
      <c r="D2439" s="178">
        <v>3.9</v>
      </c>
      <c r="E2439" s="178">
        <v>4.28</v>
      </c>
      <c r="F2439" s="178">
        <v>4.5</v>
      </c>
      <c r="G2439" s="178">
        <v>4.6</v>
      </c>
      <c r="H2439" s="178">
        <v>5.0</v>
      </c>
      <c r="I2439" s="178">
        <v>5.14</v>
      </c>
      <c r="J2439" s="178">
        <v>5.3</v>
      </c>
      <c r="K2439" s="179">
        <f>MAX(0,((T2439*(365/365))-VLOOKUP(A2439,VBMA!$A:$D,4,0))  /  (T2439* (365/365)   ))</f>
        <v>0.05141275852</v>
      </c>
      <c r="L2439" s="180">
        <f t="shared" ref="L2439:S2439" si="2442">(B2439*(1-$K2439) * (365/365))/100</f>
        <v>0.02561185552</v>
      </c>
      <c r="M2439" s="180">
        <f t="shared" si="2442"/>
        <v>0.02845761724</v>
      </c>
      <c r="N2439" s="180">
        <f t="shared" si="2442"/>
        <v>0.03699490242</v>
      </c>
      <c r="O2439" s="180">
        <f t="shared" si="2442"/>
        <v>0.04059953394</v>
      </c>
      <c r="P2439" s="180">
        <f t="shared" si="2442"/>
        <v>0.04268642587</v>
      </c>
      <c r="Q2439" s="180">
        <f t="shared" si="2442"/>
        <v>0.04363501311</v>
      </c>
      <c r="R2439" s="180">
        <f t="shared" si="2442"/>
        <v>0.04742936207</v>
      </c>
      <c r="S2439" s="180">
        <f t="shared" si="2442"/>
        <v>0.04875738421</v>
      </c>
      <c r="T2439" s="181">
        <f t="shared" si="3"/>
        <v>5.281538462</v>
      </c>
      <c r="U2439" s="182">
        <f t="shared" si="4"/>
        <v>42362</v>
      </c>
      <c r="V2439" s="182">
        <f t="shared" si="5"/>
        <v>42453</v>
      </c>
      <c r="W2439" s="182">
        <f t="shared" si="6"/>
        <v>42545</v>
      </c>
      <c r="X2439" s="181">
        <f t="shared" si="7"/>
        <v>183</v>
      </c>
      <c r="Y2439" s="181">
        <f t="shared" si="8"/>
        <v>274</v>
      </c>
      <c r="Z2439" s="181">
        <f t="shared" si="9"/>
        <v>366</v>
      </c>
      <c r="AA2439" s="155"/>
      <c r="AB2439" s="9"/>
      <c r="AC2439" s="9"/>
      <c r="AD2439" s="9"/>
      <c r="AE2439" s="9"/>
      <c r="AF2439" s="9"/>
      <c r="AG2439" s="9"/>
      <c r="AH2439" s="9"/>
    </row>
    <row r="2440" ht="15.75" customHeight="1">
      <c r="A2440" s="177">
        <v>42178.0</v>
      </c>
      <c r="B2440" s="178">
        <v>2.8</v>
      </c>
      <c r="C2440" s="178">
        <v>3.08</v>
      </c>
      <c r="D2440" s="178">
        <v>3.88</v>
      </c>
      <c r="E2440" s="178">
        <v>4.25</v>
      </c>
      <c r="F2440" s="178">
        <v>4.45</v>
      </c>
      <c r="G2440" s="178">
        <v>4.6</v>
      </c>
      <c r="H2440" s="178">
        <v>4.96</v>
      </c>
      <c r="I2440" s="178">
        <v>5.12</v>
      </c>
      <c r="J2440" s="178">
        <v>5.28</v>
      </c>
      <c r="K2440" s="179">
        <f>MAX(0,((T2440*(365/365))-VLOOKUP(A2440,VBMA!$A:$D,4,0))  /  (T2440* (365/365)   ))</f>
        <v>0.04671895806</v>
      </c>
      <c r="L2440" s="180">
        <f t="shared" ref="L2440:S2440" si="2443">(B2440*(1-$K2440) * (365/365))/100</f>
        <v>0.02669186917</v>
      </c>
      <c r="M2440" s="180">
        <f t="shared" si="2443"/>
        <v>0.02936105609</v>
      </c>
      <c r="N2440" s="180">
        <f t="shared" si="2443"/>
        <v>0.03698730443</v>
      </c>
      <c r="O2440" s="180">
        <f t="shared" si="2443"/>
        <v>0.04051444428</v>
      </c>
      <c r="P2440" s="180">
        <f t="shared" si="2443"/>
        <v>0.04242100637</v>
      </c>
      <c r="Q2440" s="180">
        <f t="shared" si="2443"/>
        <v>0.04385092793</v>
      </c>
      <c r="R2440" s="180">
        <f t="shared" si="2443"/>
        <v>0.04728273968</v>
      </c>
      <c r="S2440" s="180">
        <f t="shared" si="2443"/>
        <v>0.04880798935</v>
      </c>
      <c r="T2440" s="181">
        <f t="shared" si="3"/>
        <v>5.281758242</v>
      </c>
      <c r="U2440" s="182">
        <f t="shared" si="4"/>
        <v>42361</v>
      </c>
      <c r="V2440" s="182">
        <f t="shared" si="5"/>
        <v>42452</v>
      </c>
      <c r="W2440" s="182">
        <f t="shared" si="6"/>
        <v>42544</v>
      </c>
      <c r="X2440" s="181">
        <f t="shared" si="7"/>
        <v>183</v>
      </c>
      <c r="Y2440" s="181">
        <f t="shared" si="8"/>
        <v>274</v>
      </c>
      <c r="Z2440" s="181">
        <f t="shared" si="9"/>
        <v>366</v>
      </c>
      <c r="AA2440" s="155"/>
      <c r="AB2440" s="9"/>
      <c r="AC2440" s="9"/>
      <c r="AD2440" s="9"/>
      <c r="AE2440" s="9"/>
      <c r="AF2440" s="9"/>
      <c r="AG2440" s="9"/>
      <c r="AH2440" s="9"/>
    </row>
    <row r="2441" ht="15.75" customHeight="1">
      <c r="A2441" s="177">
        <v>42177.0</v>
      </c>
      <c r="B2441" s="178">
        <v>3.04</v>
      </c>
      <c r="C2441" s="178">
        <v>3.38</v>
      </c>
      <c r="D2441" s="178">
        <v>3.84</v>
      </c>
      <c r="E2441" s="178">
        <v>4.3</v>
      </c>
      <c r="F2441" s="178">
        <v>4.54</v>
      </c>
      <c r="G2441" s="178">
        <v>4.64</v>
      </c>
      <c r="H2441" s="178">
        <v>5.0</v>
      </c>
      <c r="I2441" s="178">
        <v>5.18</v>
      </c>
      <c r="J2441" s="178">
        <v>5.3</v>
      </c>
      <c r="K2441" s="179">
        <f>MAX(0,((T2441*(365/365))-VLOOKUP(A2441,VBMA!$A:$D,4,0))  /  (T2441* (365/365)   ))</f>
        <v>0.0563183998</v>
      </c>
      <c r="L2441" s="180">
        <f t="shared" ref="L2441:S2441" si="2444">(B2441*(1-$K2441) * (365/365))/100</f>
        <v>0.02868792065</v>
      </c>
      <c r="M2441" s="180">
        <f t="shared" si="2444"/>
        <v>0.03189643809</v>
      </c>
      <c r="N2441" s="180">
        <f t="shared" si="2444"/>
        <v>0.03623737345</v>
      </c>
      <c r="O2441" s="180">
        <f t="shared" si="2444"/>
        <v>0.04057830881</v>
      </c>
      <c r="P2441" s="180">
        <f t="shared" si="2444"/>
        <v>0.04284314465</v>
      </c>
      <c r="Q2441" s="180">
        <f t="shared" si="2444"/>
        <v>0.04378682625</v>
      </c>
      <c r="R2441" s="180">
        <f t="shared" si="2444"/>
        <v>0.04718408001</v>
      </c>
      <c r="S2441" s="180">
        <f t="shared" si="2444"/>
        <v>0.04888270689</v>
      </c>
      <c r="T2441" s="181">
        <f t="shared" si="3"/>
        <v>5.361978022</v>
      </c>
      <c r="U2441" s="182">
        <f t="shared" si="4"/>
        <v>42360</v>
      </c>
      <c r="V2441" s="182">
        <f t="shared" si="5"/>
        <v>42451</v>
      </c>
      <c r="W2441" s="182">
        <f t="shared" si="6"/>
        <v>42543</v>
      </c>
      <c r="X2441" s="181">
        <f t="shared" si="7"/>
        <v>183</v>
      </c>
      <c r="Y2441" s="181">
        <f t="shared" si="8"/>
        <v>274</v>
      </c>
      <c r="Z2441" s="181">
        <f t="shared" si="9"/>
        <v>366</v>
      </c>
      <c r="AA2441" s="155"/>
      <c r="AB2441" s="9"/>
      <c r="AC2441" s="9"/>
      <c r="AD2441" s="9"/>
      <c r="AE2441" s="9"/>
      <c r="AF2441" s="9"/>
      <c r="AG2441" s="9"/>
      <c r="AH2441" s="9"/>
    </row>
    <row r="2442" ht="15.75" customHeight="1">
      <c r="A2442" s="177">
        <v>42174.0</v>
      </c>
      <c r="B2442" s="178">
        <v>3.2</v>
      </c>
      <c r="C2442" s="178">
        <v>3.53</v>
      </c>
      <c r="D2442" s="178">
        <v>3.93</v>
      </c>
      <c r="E2442" s="178">
        <v>4.4</v>
      </c>
      <c r="F2442" s="178">
        <v>4.63</v>
      </c>
      <c r="G2442" s="178">
        <v>4.65</v>
      </c>
      <c r="H2442" s="178">
        <v>5.04</v>
      </c>
      <c r="I2442" s="178">
        <v>5.12</v>
      </c>
      <c r="J2442" s="178">
        <v>5.24</v>
      </c>
      <c r="K2442" s="179">
        <f>MAX(0,((T2442*(365/365))-VLOOKUP(A2442,VBMA!$A:$D,4,0))  /  (T2442* (365/365)   ))</f>
        <v>0.02727983435</v>
      </c>
      <c r="L2442" s="180">
        <f t="shared" ref="L2442:S2442" si="2445">(B2442*(1-$K2442) * (365/365))/100</f>
        <v>0.0311270453</v>
      </c>
      <c r="M2442" s="180">
        <f t="shared" si="2445"/>
        <v>0.03433702185</v>
      </c>
      <c r="N2442" s="180">
        <f t="shared" si="2445"/>
        <v>0.03822790251</v>
      </c>
      <c r="O2442" s="180">
        <f t="shared" si="2445"/>
        <v>0.04279968729</v>
      </c>
      <c r="P2442" s="180">
        <f t="shared" si="2445"/>
        <v>0.04503694367</v>
      </c>
      <c r="Q2442" s="180">
        <f t="shared" si="2445"/>
        <v>0.0452314877</v>
      </c>
      <c r="R2442" s="180">
        <f t="shared" si="2445"/>
        <v>0.04902509635</v>
      </c>
      <c r="S2442" s="180">
        <f t="shared" si="2445"/>
        <v>0.04980327248</v>
      </c>
      <c r="T2442" s="181">
        <f t="shared" si="3"/>
        <v>5.200879121</v>
      </c>
      <c r="U2442" s="182">
        <f t="shared" si="4"/>
        <v>42357</v>
      </c>
      <c r="V2442" s="182">
        <f t="shared" si="5"/>
        <v>42448</v>
      </c>
      <c r="W2442" s="182">
        <f t="shared" si="6"/>
        <v>42540</v>
      </c>
      <c r="X2442" s="181">
        <f t="shared" si="7"/>
        <v>183</v>
      </c>
      <c r="Y2442" s="181">
        <f t="shared" si="8"/>
        <v>274</v>
      </c>
      <c r="Z2442" s="181">
        <f t="shared" si="9"/>
        <v>366</v>
      </c>
      <c r="AA2442" s="155"/>
      <c r="AB2442" s="9"/>
      <c r="AC2442" s="9"/>
      <c r="AD2442" s="9"/>
      <c r="AE2442" s="9"/>
      <c r="AF2442" s="9"/>
      <c r="AG2442" s="9"/>
      <c r="AH2442" s="9"/>
    </row>
    <row r="2443" ht="15.75" customHeight="1">
      <c r="A2443" s="177">
        <v>42173.0</v>
      </c>
      <c r="B2443" s="178">
        <v>3.4</v>
      </c>
      <c r="C2443" s="178">
        <v>3.66</v>
      </c>
      <c r="D2443" s="178">
        <v>4.04</v>
      </c>
      <c r="E2443" s="178">
        <v>4.5</v>
      </c>
      <c r="F2443" s="178">
        <v>4.7</v>
      </c>
      <c r="G2443" s="178">
        <v>4.78</v>
      </c>
      <c r="H2443" s="178">
        <v>5.06</v>
      </c>
      <c r="I2443" s="178">
        <v>5.16</v>
      </c>
      <c r="J2443" s="178">
        <v>5.28</v>
      </c>
      <c r="K2443" s="179">
        <f>MAX(0,((T2443*(365/365))-VLOOKUP(A2443,VBMA!$A:$D,4,0))  /  (T2443* (365/365)   ))</f>
        <v>0.03537262929</v>
      </c>
      <c r="L2443" s="180">
        <f t="shared" ref="L2443:S2443" si="2446">(B2443*(1-$K2443) * (365/365))/100</f>
        <v>0.0327973306</v>
      </c>
      <c r="M2443" s="180">
        <f t="shared" si="2446"/>
        <v>0.03530536177</v>
      </c>
      <c r="N2443" s="180">
        <f t="shared" si="2446"/>
        <v>0.03897094578</v>
      </c>
      <c r="O2443" s="180">
        <f t="shared" si="2446"/>
        <v>0.04340823168</v>
      </c>
      <c r="P2443" s="180">
        <f t="shared" si="2446"/>
        <v>0.04533748642</v>
      </c>
      <c r="Q2443" s="180">
        <f t="shared" si="2446"/>
        <v>0.04610918832</v>
      </c>
      <c r="R2443" s="180">
        <f t="shared" si="2446"/>
        <v>0.04881014496</v>
      </c>
      <c r="S2443" s="180">
        <f t="shared" si="2446"/>
        <v>0.04977477233</v>
      </c>
      <c r="T2443" s="181">
        <f t="shared" si="3"/>
        <v>5.261098901</v>
      </c>
      <c r="U2443" s="182">
        <f t="shared" si="4"/>
        <v>42356</v>
      </c>
      <c r="V2443" s="182">
        <f t="shared" si="5"/>
        <v>42447</v>
      </c>
      <c r="W2443" s="182">
        <f t="shared" si="6"/>
        <v>42539</v>
      </c>
      <c r="X2443" s="181">
        <f t="shared" si="7"/>
        <v>183</v>
      </c>
      <c r="Y2443" s="181">
        <f t="shared" si="8"/>
        <v>274</v>
      </c>
      <c r="Z2443" s="181">
        <f t="shared" si="9"/>
        <v>366</v>
      </c>
      <c r="AA2443" s="155"/>
      <c r="AB2443" s="9"/>
      <c r="AC2443" s="9"/>
      <c r="AD2443" s="9"/>
      <c r="AE2443" s="9"/>
      <c r="AF2443" s="9"/>
      <c r="AG2443" s="9"/>
      <c r="AH2443" s="9"/>
    </row>
    <row r="2444" ht="15.75" customHeight="1">
      <c r="A2444" s="177">
        <v>42172.0</v>
      </c>
      <c r="B2444" s="178">
        <v>3.3</v>
      </c>
      <c r="C2444" s="178">
        <v>3.55</v>
      </c>
      <c r="D2444" s="178">
        <v>4.1</v>
      </c>
      <c r="E2444" s="178">
        <v>4.48</v>
      </c>
      <c r="F2444" s="178">
        <v>4.7</v>
      </c>
      <c r="G2444" s="178">
        <v>4.78</v>
      </c>
      <c r="H2444" s="178">
        <v>5.1</v>
      </c>
      <c r="I2444" s="178">
        <v>5.24</v>
      </c>
      <c r="J2444" s="178">
        <v>5.38</v>
      </c>
      <c r="K2444" s="179">
        <f>MAX(0,((T2444*(365/365))-VLOOKUP(A2444,VBMA!$A:$D,4,0))  /  (T2444* (365/365)   ))</f>
        <v>0.04952830189</v>
      </c>
      <c r="L2444" s="180">
        <f t="shared" ref="L2444:S2444" si="2447">(B2444*(1-$K2444) * (365/365))/100</f>
        <v>0.03136556604</v>
      </c>
      <c r="M2444" s="180">
        <f t="shared" si="2447"/>
        <v>0.03374174528</v>
      </c>
      <c r="N2444" s="180">
        <f t="shared" si="2447"/>
        <v>0.03896933962</v>
      </c>
      <c r="O2444" s="180">
        <f t="shared" si="2447"/>
        <v>0.04258113208</v>
      </c>
      <c r="P2444" s="180">
        <f t="shared" si="2447"/>
        <v>0.04467216981</v>
      </c>
      <c r="Q2444" s="180">
        <f t="shared" si="2447"/>
        <v>0.04543254717</v>
      </c>
      <c r="R2444" s="180">
        <f t="shared" si="2447"/>
        <v>0.0484740566</v>
      </c>
      <c r="S2444" s="180">
        <f t="shared" si="2447"/>
        <v>0.04980471698</v>
      </c>
      <c r="T2444" s="181">
        <f t="shared" si="3"/>
        <v>5.381538462</v>
      </c>
      <c r="U2444" s="182">
        <f t="shared" si="4"/>
        <v>42355</v>
      </c>
      <c r="V2444" s="182">
        <f t="shared" si="5"/>
        <v>42446</v>
      </c>
      <c r="W2444" s="182">
        <f t="shared" si="6"/>
        <v>42538</v>
      </c>
      <c r="X2444" s="181">
        <f t="shared" si="7"/>
        <v>183</v>
      </c>
      <c r="Y2444" s="181">
        <f t="shared" si="8"/>
        <v>274</v>
      </c>
      <c r="Z2444" s="181">
        <f t="shared" si="9"/>
        <v>366</v>
      </c>
      <c r="AA2444" s="155"/>
      <c r="AB2444" s="9"/>
      <c r="AC2444" s="9"/>
      <c r="AD2444" s="9"/>
      <c r="AE2444" s="9"/>
      <c r="AF2444" s="9"/>
      <c r="AG2444" s="9"/>
      <c r="AH2444" s="9"/>
    </row>
    <row r="2445" ht="15.75" customHeight="1">
      <c r="A2445" s="177">
        <v>42171.0</v>
      </c>
      <c r="B2445" s="178">
        <v>4.2</v>
      </c>
      <c r="C2445" s="178">
        <v>4.38</v>
      </c>
      <c r="D2445" s="178">
        <v>4.56</v>
      </c>
      <c r="E2445" s="178">
        <v>4.72</v>
      </c>
      <c r="F2445" s="178">
        <v>4.84</v>
      </c>
      <c r="G2445" s="178">
        <v>4.9</v>
      </c>
      <c r="H2445" s="178">
        <v>5.08</v>
      </c>
      <c r="I2445" s="178">
        <v>5.15</v>
      </c>
      <c r="J2445" s="178">
        <v>5.3</v>
      </c>
      <c r="K2445" s="179">
        <f>MAX(0,((T2445*(365/365))-VLOOKUP(A2445,VBMA!$A:$D,4,0))  /  (T2445* (365/365)   ))</f>
        <v>0.02160011787</v>
      </c>
      <c r="L2445" s="180">
        <f t="shared" ref="L2445:S2445" si="2448">(B2445*(1-$K2445) * (365/365))/100</f>
        <v>0.04109279505</v>
      </c>
      <c r="M2445" s="180">
        <f t="shared" si="2448"/>
        <v>0.04285391484</v>
      </c>
      <c r="N2445" s="180">
        <f t="shared" si="2448"/>
        <v>0.04461503463</v>
      </c>
      <c r="O2445" s="180">
        <f t="shared" si="2448"/>
        <v>0.04618047444</v>
      </c>
      <c r="P2445" s="180">
        <f t="shared" si="2448"/>
        <v>0.04735455429</v>
      </c>
      <c r="Q2445" s="180">
        <f t="shared" si="2448"/>
        <v>0.04794159422</v>
      </c>
      <c r="R2445" s="180">
        <f t="shared" si="2448"/>
        <v>0.04970271401</v>
      </c>
      <c r="S2445" s="180">
        <f t="shared" si="2448"/>
        <v>0.05038759393</v>
      </c>
      <c r="T2445" s="181">
        <f t="shared" si="3"/>
        <v>5.220769231</v>
      </c>
      <c r="U2445" s="182">
        <f t="shared" si="4"/>
        <v>42354</v>
      </c>
      <c r="V2445" s="182">
        <f t="shared" si="5"/>
        <v>42445</v>
      </c>
      <c r="W2445" s="182">
        <f t="shared" si="6"/>
        <v>42537</v>
      </c>
      <c r="X2445" s="181">
        <f t="shared" si="7"/>
        <v>183</v>
      </c>
      <c r="Y2445" s="181">
        <f t="shared" si="8"/>
        <v>274</v>
      </c>
      <c r="Z2445" s="181">
        <f t="shared" si="9"/>
        <v>366</v>
      </c>
      <c r="AA2445" s="155"/>
      <c r="AB2445" s="9"/>
      <c r="AC2445" s="9"/>
      <c r="AD2445" s="9"/>
      <c r="AE2445" s="9"/>
      <c r="AF2445" s="9"/>
      <c r="AG2445" s="9"/>
      <c r="AH2445" s="9"/>
    </row>
    <row r="2446" ht="15.75" customHeight="1">
      <c r="A2446" s="177">
        <v>42170.0</v>
      </c>
      <c r="B2446" s="178">
        <v>4.5</v>
      </c>
      <c r="C2446" s="178">
        <v>4.58</v>
      </c>
      <c r="D2446" s="178">
        <v>4.73</v>
      </c>
      <c r="E2446" s="178">
        <v>4.83</v>
      </c>
      <c r="F2446" s="178">
        <v>4.9</v>
      </c>
      <c r="G2446" s="178">
        <v>4.97</v>
      </c>
      <c r="H2446" s="178">
        <v>5.07</v>
      </c>
      <c r="I2446" s="178">
        <v>5.2</v>
      </c>
      <c r="J2446" s="178">
        <v>5.3</v>
      </c>
      <c r="K2446" s="179">
        <f>MAX(0,((T2446*(365/365))-VLOOKUP(A2446,VBMA!$A:$D,4,0))  /  (T2446* (365/365)   ))</f>
        <v>0.04059485531</v>
      </c>
      <c r="L2446" s="180">
        <f t="shared" ref="L2446:S2446" si="2449">(B2446*(1-$K2446) * (365/365))/100</f>
        <v>0.04317323151</v>
      </c>
      <c r="M2446" s="180">
        <f t="shared" si="2449"/>
        <v>0.04394075563</v>
      </c>
      <c r="N2446" s="180">
        <f t="shared" si="2449"/>
        <v>0.04537986334</v>
      </c>
      <c r="O2446" s="180">
        <f t="shared" si="2449"/>
        <v>0.04633926849</v>
      </c>
      <c r="P2446" s="180">
        <f t="shared" si="2449"/>
        <v>0.04701085209</v>
      </c>
      <c r="Q2446" s="180">
        <f t="shared" si="2449"/>
        <v>0.04768243569</v>
      </c>
      <c r="R2446" s="180">
        <f t="shared" si="2449"/>
        <v>0.04864184084</v>
      </c>
      <c r="S2446" s="180">
        <f t="shared" si="2449"/>
        <v>0.04988906752</v>
      </c>
      <c r="T2446" s="181">
        <f t="shared" si="3"/>
        <v>5.331428571</v>
      </c>
      <c r="U2446" s="182">
        <f t="shared" si="4"/>
        <v>42353</v>
      </c>
      <c r="V2446" s="182">
        <f t="shared" si="5"/>
        <v>42444</v>
      </c>
      <c r="W2446" s="182">
        <f t="shared" si="6"/>
        <v>42536</v>
      </c>
      <c r="X2446" s="181">
        <f t="shared" si="7"/>
        <v>183</v>
      </c>
      <c r="Y2446" s="181">
        <f t="shared" si="8"/>
        <v>274</v>
      </c>
      <c r="Z2446" s="181">
        <f t="shared" si="9"/>
        <v>366</v>
      </c>
      <c r="AA2446" s="155"/>
      <c r="AB2446" s="9"/>
      <c r="AC2446" s="9"/>
      <c r="AD2446" s="9"/>
      <c r="AE2446" s="9"/>
      <c r="AF2446" s="9"/>
      <c r="AG2446" s="9"/>
      <c r="AH2446" s="9"/>
    </row>
    <row r="2447" ht="15.75" customHeight="1">
      <c r="A2447" s="177">
        <v>42167.0</v>
      </c>
      <c r="B2447" s="178">
        <v>4.48</v>
      </c>
      <c r="C2447" s="178">
        <v>4.7</v>
      </c>
      <c r="D2447" s="178">
        <v>4.76</v>
      </c>
      <c r="E2447" s="178">
        <v>4.84</v>
      </c>
      <c r="F2447" s="178">
        <v>4.86</v>
      </c>
      <c r="G2447" s="178">
        <v>4.85</v>
      </c>
      <c r="H2447" s="178">
        <v>5.03</v>
      </c>
      <c r="I2447" s="178">
        <v>5.33</v>
      </c>
      <c r="J2447" s="178">
        <v>5.53</v>
      </c>
      <c r="K2447" s="179">
        <f>MAX(0,((T2447*(365/365))-VLOOKUP(A2447,VBMA!$A:$D,4,0))  /  (T2447* (365/365)   ))</f>
        <v>0.102656887</v>
      </c>
      <c r="L2447" s="180">
        <f t="shared" ref="L2447:S2447" si="2450">(B2447*(1-$K2447) * (365/365))/100</f>
        <v>0.04020097146</v>
      </c>
      <c r="M2447" s="180">
        <f t="shared" si="2450"/>
        <v>0.04217512631</v>
      </c>
      <c r="N2447" s="180">
        <f t="shared" si="2450"/>
        <v>0.04271353218</v>
      </c>
      <c r="O2447" s="180">
        <f t="shared" si="2450"/>
        <v>0.04343140667</v>
      </c>
      <c r="P2447" s="180">
        <f t="shared" si="2450"/>
        <v>0.04361087529</v>
      </c>
      <c r="Q2447" s="180">
        <f t="shared" si="2450"/>
        <v>0.04352114098</v>
      </c>
      <c r="R2447" s="180">
        <f t="shared" si="2450"/>
        <v>0.04513635858</v>
      </c>
      <c r="S2447" s="180">
        <f t="shared" si="2450"/>
        <v>0.04782838792</v>
      </c>
      <c r="T2447" s="181">
        <f t="shared" si="3"/>
        <v>5.633296703</v>
      </c>
      <c r="U2447" s="182">
        <f t="shared" si="4"/>
        <v>42350</v>
      </c>
      <c r="V2447" s="182">
        <f t="shared" si="5"/>
        <v>42441</v>
      </c>
      <c r="W2447" s="182">
        <f t="shared" si="6"/>
        <v>42533</v>
      </c>
      <c r="X2447" s="181">
        <f t="shared" si="7"/>
        <v>183</v>
      </c>
      <c r="Y2447" s="181">
        <f t="shared" si="8"/>
        <v>274</v>
      </c>
      <c r="Z2447" s="181">
        <f t="shared" si="9"/>
        <v>366</v>
      </c>
      <c r="AA2447" s="155"/>
      <c r="AB2447" s="9"/>
      <c r="AC2447" s="9"/>
      <c r="AD2447" s="9"/>
      <c r="AE2447" s="9"/>
      <c r="AF2447" s="9"/>
      <c r="AG2447" s="9"/>
      <c r="AH2447" s="9"/>
    </row>
    <row r="2448" ht="15.75" customHeight="1">
      <c r="A2448" s="177">
        <v>42166.0</v>
      </c>
      <c r="B2448" s="178">
        <v>4.5</v>
      </c>
      <c r="C2448" s="178">
        <v>4.68</v>
      </c>
      <c r="D2448" s="178">
        <v>4.7</v>
      </c>
      <c r="E2448" s="178">
        <v>4.74</v>
      </c>
      <c r="F2448" s="178">
        <v>4.76</v>
      </c>
      <c r="G2448" s="178">
        <v>4.85</v>
      </c>
      <c r="H2448" s="178">
        <v>4.98</v>
      </c>
      <c r="I2448" s="178">
        <v>5.08</v>
      </c>
      <c r="J2448" s="178">
        <v>5.13</v>
      </c>
      <c r="K2448" s="179">
        <f>MAX(0,((T2448*(365/365))-VLOOKUP(A2448,VBMA!$A:$D,4,0))  /  (T2448* (365/365)   ))</f>
        <v>0.02626834648</v>
      </c>
      <c r="L2448" s="180">
        <f t="shared" ref="L2448:S2448" si="2451">(B2448*(1-$K2448) * (365/365))/100</f>
        <v>0.04381792441</v>
      </c>
      <c r="M2448" s="180">
        <f t="shared" si="2451"/>
        <v>0.04557064138</v>
      </c>
      <c r="N2448" s="180">
        <f t="shared" si="2451"/>
        <v>0.04576538772</v>
      </c>
      <c r="O2448" s="180">
        <f t="shared" si="2451"/>
        <v>0.04615488038</v>
      </c>
      <c r="P2448" s="180">
        <f t="shared" si="2451"/>
        <v>0.04634962671</v>
      </c>
      <c r="Q2448" s="180">
        <f t="shared" si="2451"/>
        <v>0.0472259852</v>
      </c>
      <c r="R2448" s="180">
        <f t="shared" si="2451"/>
        <v>0.04849183635</v>
      </c>
      <c r="S2448" s="180">
        <f t="shared" si="2451"/>
        <v>0.049465568</v>
      </c>
      <c r="T2448" s="181">
        <f t="shared" si="3"/>
        <v>5.181098901</v>
      </c>
      <c r="U2448" s="182">
        <f t="shared" si="4"/>
        <v>42349</v>
      </c>
      <c r="V2448" s="182">
        <f t="shared" si="5"/>
        <v>42440</v>
      </c>
      <c r="W2448" s="182">
        <f t="shared" si="6"/>
        <v>42532</v>
      </c>
      <c r="X2448" s="181">
        <f t="shared" si="7"/>
        <v>183</v>
      </c>
      <c r="Y2448" s="181">
        <f t="shared" si="8"/>
        <v>274</v>
      </c>
      <c r="Z2448" s="181">
        <f t="shared" si="9"/>
        <v>366</v>
      </c>
      <c r="AA2448" s="155"/>
      <c r="AB2448" s="9"/>
      <c r="AC2448" s="9"/>
      <c r="AD2448" s="9"/>
      <c r="AE2448" s="9"/>
      <c r="AF2448" s="9"/>
      <c r="AG2448" s="9"/>
      <c r="AH2448" s="9"/>
    </row>
    <row r="2449" ht="15.75" customHeight="1">
      <c r="A2449" s="177">
        <v>42165.0</v>
      </c>
      <c r="B2449" s="178">
        <v>4.55</v>
      </c>
      <c r="C2449" s="178">
        <v>4.68</v>
      </c>
      <c r="D2449" s="178">
        <v>4.68</v>
      </c>
      <c r="E2449" s="178">
        <v>4.75</v>
      </c>
      <c r="F2449" s="178">
        <v>4.75</v>
      </c>
      <c r="G2449" s="178">
        <v>4.82</v>
      </c>
      <c r="H2449" s="178">
        <v>4.98</v>
      </c>
      <c r="I2449" s="178">
        <v>5.1</v>
      </c>
      <c r="J2449" s="178">
        <v>5.18</v>
      </c>
      <c r="K2449" s="179">
        <f>MAX(0,((T2449*(365/365))-VLOOKUP(A2449,VBMA!$A:$D,4,0))  /  (T2449* (365/365)   ))</f>
        <v>0.0337689944</v>
      </c>
      <c r="L2449" s="180">
        <f t="shared" ref="L2449:S2449" si="2452">(B2449*(1-$K2449) * (365/365))/100</f>
        <v>0.04396351075</v>
      </c>
      <c r="M2449" s="180">
        <f t="shared" si="2452"/>
        <v>0.04521961106</v>
      </c>
      <c r="N2449" s="180">
        <f t="shared" si="2452"/>
        <v>0.04521961106</v>
      </c>
      <c r="O2449" s="180">
        <f t="shared" si="2452"/>
        <v>0.04589597277</v>
      </c>
      <c r="P2449" s="180">
        <f t="shared" si="2452"/>
        <v>0.04589597277</v>
      </c>
      <c r="Q2449" s="180">
        <f t="shared" si="2452"/>
        <v>0.04657233447</v>
      </c>
      <c r="R2449" s="180">
        <f t="shared" si="2452"/>
        <v>0.04811830408</v>
      </c>
      <c r="S2449" s="180">
        <f t="shared" si="2452"/>
        <v>0.04927778129</v>
      </c>
      <c r="T2449" s="181">
        <f t="shared" si="3"/>
        <v>5.221318681</v>
      </c>
      <c r="U2449" s="182">
        <f t="shared" si="4"/>
        <v>42348</v>
      </c>
      <c r="V2449" s="182">
        <f t="shared" si="5"/>
        <v>42439</v>
      </c>
      <c r="W2449" s="182">
        <f t="shared" si="6"/>
        <v>42531</v>
      </c>
      <c r="X2449" s="181">
        <f t="shared" si="7"/>
        <v>183</v>
      </c>
      <c r="Y2449" s="181">
        <f t="shared" si="8"/>
        <v>274</v>
      </c>
      <c r="Z2449" s="181">
        <f t="shared" si="9"/>
        <v>366</v>
      </c>
      <c r="AA2449" s="155"/>
      <c r="AB2449" s="9"/>
      <c r="AC2449" s="9"/>
      <c r="AD2449" s="9"/>
      <c r="AE2449" s="9"/>
      <c r="AF2449" s="9"/>
      <c r="AG2449" s="9"/>
      <c r="AH2449" s="9"/>
    </row>
    <row r="2450" ht="15.75" customHeight="1">
      <c r="A2450" s="177">
        <v>42164.0</v>
      </c>
      <c r="B2450" s="178">
        <v>4.14</v>
      </c>
      <c r="C2450" s="178">
        <v>4.34</v>
      </c>
      <c r="D2450" s="178">
        <v>4.5</v>
      </c>
      <c r="E2450" s="178">
        <v>4.62</v>
      </c>
      <c r="F2450" s="178">
        <v>4.68</v>
      </c>
      <c r="G2450" s="178">
        <v>4.76</v>
      </c>
      <c r="H2450" s="178">
        <v>4.94</v>
      </c>
      <c r="I2450" s="178">
        <v>5.04</v>
      </c>
      <c r="J2450" s="178">
        <v>5.12</v>
      </c>
      <c r="K2450" s="179">
        <f>MAX(0,((T2450*(365/365))-VLOOKUP(A2450,VBMA!$A:$D,4,0))  /  (T2450* (365/365)   ))</f>
        <v>0.03639278386</v>
      </c>
      <c r="L2450" s="180">
        <f t="shared" ref="L2450:S2450" si="2453">(B2450*(1-$K2450) * (365/365))/100</f>
        <v>0.03989333875</v>
      </c>
      <c r="M2450" s="180">
        <f t="shared" si="2453"/>
        <v>0.04182055318</v>
      </c>
      <c r="N2450" s="180">
        <f t="shared" si="2453"/>
        <v>0.04336232473</v>
      </c>
      <c r="O2450" s="180">
        <f t="shared" si="2453"/>
        <v>0.04451865339</v>
      </c>
      <c r="P2450" s="180">
        <f t="shared" si="2453"/>
        <v>0.04509681772</v>
      </c>
      <c r="Q2450" s="180">
        <f t="shared" si="2453"/>
        <v>0.04586770349</v>
      </c>
      <c r="R2450" s="180">
        <f t="shared" si="2453"/>
        <v>0.04760219648</v>
      </c>
      <c r="S2450" s="180">
        <f t="shared" si="2453"/>
        <v>0.04856580369</v>
      </c>
      <c r="T2450" s="181">
        <f t="shared" si="3"/>
        <v>5.141098901</v>
      </c>
      <c r="U2450" s="182">
        <f t="shared" si="4"/>
        <v>42347</v>
      </c>
      <c r="V2450" s="182">
        <f t="shared" si="5"/>
        <v>42438</v>
      </c>
      <c r="W2450" s="182">
        <f t="shared" si="6"/>
        <v>42530</v>
      </c>
      <c r="X2450" s="181">
        <f t="shared" si="7"/>
        <v>183</v>
      </c>
      <c r="Y2450" s="181">
        <f t="shared" si="8"/>
        <v>274</v>
      </c>
      <c r="Z2450" s="181">
        <f t="shared" si="9"/>
        <v>366</v>
      </c>
      <c r="AA2450" s="155"/>
      <c r="AB2450" s="9"/>
      <c r="AC2450" s="9"/>
      <c r="AD2450" s="9"/>
      <c r="AE2450" s="9"/>
      <c r="AF2450" s="9"/>
      <c r="AG2450" s="9"/>
      <c r="AH2450" s="9"/>
    </row>
    <row r="2451" ht="15.75" customHeight="1">
      <c r="A2451" s="177">
        <v>42163.0</v>
      </c>
      <c r="B2451" s="178">
        <v>3.92</v>
      </c>
      <c r="C2451" s="178">
        <v>4.2</v>
      </c>
      <c r="D2451" s="178">
        <v>4.32</v>
      </c>
      <c r="E2451" s="178">
        <v>4.46</v>
      </c>
      <c r="F2451" s="178">
        <v>4.58</v>
      </c>
      <c r="G2451" s="178">
        <v>4.75</v>
      </c>
      <c r="H2451" s="178">
        <v>5.03</v>
      </c>
      <c r="I2451" s="178">
        <v>5.1</v>
      </c>
      <c r="J2451" s="178">
        <v>5.18</v>
      </c>
      <c r="K2451" s="179">
        <f>MAX(0,((T2451*(365/365))-VLOOKUP(A2451,VBMA!$A:$D,4,0))  /  (T2451* (365/365)   ))</f>
        <v>0.04385599524</v>
      </c>
      <c r="L2451" s="180">
        <f t="shared" ref="L2451:S2451" si="2454">(B2451*(1-$K2451) * (365/365))/100</f>
        <v>0.03748084499</v>
      </c>
      <c r="M2451" s="180">
        <f t="shared" si="2454"/>
        <v>0.0401580482</v>
      </c>
      <c r="N2451" s="180">
        <f t="shared" si="2454"/>
        <v>0.04130542101</v>
      </c>
      <c r="O2451" s="180">
        <f t="shared" si="2454"/>
        <v>0.04264402261</v>
      </c>
      <c r="P2451" s="180">
        <f t="shared" si="2454"/>
        <v>0.04379139542</v>
      </c>
      <c r="Q2451" s="180">
        <f t="shared" si="2454"/>
        <v>0.04541684023</v>
      </c>
      <c r="R2451" s="180">
        <f t="shared" si="2454"/>
        <v>0.04809404344</v>
      </c>
      <c r="S2451" s="180">
        <f t="shared" si="2454"/>
        <v>0.04876334424</v>
      </c>
      <c r="T2451" s="181">
        <f t="shared" si="3"/>
        <v>5.170769231</v>
      </c>
      <c r="U2451" s="182">
        <f t="shared" si="4"/>
        <v>42346</v>
      </c>
      <c r="V2451" s="182">
        <f t="shared" si="5"/>
        <v>42437</v>
      </c>
      <c r="W2451" s="182">
        <f t="shared" si="6"/>
        <v>42529</v>
      </c>
      <c r="X2451" s="181">
        <f t="shared" si="7"/>
        <v>183</v>
      </c>
      <c r="Y2451" s="181">
        <f t="shared" si="8"/>
        <v>274</v>
      </c>
      <c r="Z2451" s="181">
        <f t="shared" si="9"/>
        <v>366</v>
      </c>
      <c r="AA2451" s="155"/>
      <c r="AB2451" s="9"/>
      <c r="AC2451" s="9"/>
      <c r="AD2451" s="9"/>
      <c r="AE2451" s="9"/>
      <c r="AF2451" s="9"/>
      <c r="AG2451" s="9"/>
      <c r="AH2451" s="9"/>
    </row>
    <row r="2452" ht="15.75" customHeight="1">
      <c r="A2452" s="177">
        <v>42160.0</v>
      </c>
      <c r="B2452" s="178">
        <v>3.52</v>
      </c>
      <c r="C2452" s="178">
        <v>3.9</v>
      </c>
      <c r="D2452" s="178">
        <v>4.12</v>
      </c>
      <c r="E2452" s="178">
        <v>4.28</v>
      </c>
      <c r="F2452" s="178">
        <v>4.4</v>
      </c>
      <c r="G2452" s="178">
        <v>4.6</v>
      </c>
      <c r="H2452" s="178">
        <v>4.93</v>
      </c>
      <c r="I2452" s="178">
        <v>4.98</v>
      </c>
      <c r="J2452" s="178">
        <v>5.03</v>
      </c>
      <c r="K2452" s="179">
        <f>MAX(0,((T2452*(365/365))-VLOOKUP(A2452,VBMA!$A:$D,4,0))  /  (T2452* (365/365)   ))</f>
        <v>0.01799991262</v>
      </c>
      <c r="L2452" s="180">
        <f t="shared" ref="L2452:S2452" si="2455">(B2452*(1-$K2452) * (365/365))/100</f>
        <v>0.03456640308</v>
      </c>
      <c r="M2452" s="180">
        <f t="shared" si="2455"/>
        <v>0.03829800341</v>
      </c>
      <c r="N2452" s="180">
        <f t="shared" si="2455"/>
        <v>0.0404584036</v>
      </c>
      <c r="O2452" s="180">
        <f t="shared" si="2455"/>
        <v>0.04202960374</v>
      </c>
      <c r="P2452" s="180">
        <f t="shared" si="2455"/>
        <v>0.04320800384</v>
      </c>
      <c r="Q2452" s="180">
        <f t="shared" si="2455"/>
        <v>0.04517200402</v>
      </c>
      <c r="R2452" s="180">
        <f t="shared" si="2455"/>
        <v>0.04841260431</v>
      </c>
      <c r="S2452" s="180">
        <f t="shared" si="2455"/>
        <v>0.04890360435</v>
      </c>
      <c r="T2452" s="181">
        <f t="shared" si="3"/>
        <v>5.030549451</v>
      </c>
      <c r="U2452" s="182">
        <f t="shared" si="4"/>
        <v>42343</v>
      </c>
      <c r="V2452" s="182">
        <f t="shared" si="5"/>
        <v>42434</v>
      </c>
      <c r="W2452" s="182">
        <f t="shared" si="6"/>
        <v>42526</v>
      </c>
      <c r="X2452" s="181">
        <f t="shared" si="7"/>
        <v>183</v>
      </c>
      <c r="Y2452" s="181">
        <f t="shared" si="8"/>
        <v>274</v>
      </c>
      <c r="Z2452" s="181">
        <f t="shared" si="9"/>
        <v>366</v>
      </c>
      <c r="AA2452" s="155"/>
      <c r="AB2452" s="9"/>
      <c r="AC2452" s="9"/>
      <c r="AD2452" s="9"/>
      <c r="AE2452" s="9"/>
      <c r="AF2452" s="9"/>
      <c r="AG2452" s="9"/>
      <c r="AH2452" s="9"/>
    </row>
    <row r="2453" ht="15.75" customHeight="1">
      <c r="A2453" s="177">
        <v>42159.0</v>
      </c>
      <c r="B2453" s="178">
        <v>3.46</v>
      </c>
      <c r="C2453" s="178">
        <v>3.68</v>
      </c>
      <c r="D2453" s="178">
        <v>4.0</v>
      </c>
      <c r="E2453" s="178">
        <v>4.2</v>
      </c>
      <c r="F2453" s="178">
        <v>4.34</v>
      </c>
      <c r="G2453" s="178">
        <v>4.53</v>
      </c>
      <c r="H2453" s="178">
        <v>4.88</v>
      </c>
      <c r="I2453" s="178">
        <v>5.0</v>
      </c>
      <c r="J2453" s="178">
        <v>5.03</v>
      </c>
      <c r="K2453" s="179">
        <f>MAX(0,((T2453*(365/365))-VLOOKUP(A2453,VBMA!$A:$D,4,0))  /  (T2453* (365/365)   ))</f>
        <v>0.04028624152</v>
      </c>
      <c r="L2453" s="180">
        <f t="shared" ref="L2453:S2453" si="2456">(B2453*(1-$K2453) * (365/365))/100</f>
        <v>0.03320609604</v>
      </c>
      <c r="M2453" s="180">
        <f t="shared" si="2456"/>
        <v>0.03531746631</v>
      </c>
      <c r="N2453" s="180">
        <f t="shared" si="2456"/>
        <v>0.03838855034</v>
      </c>
      <c r="O2453" s="180">
        <f t="shared" si="2456"/>
        <v>0.04030797786</v>
      </c>
      <c r="P2453" s="180">
        <f t="shared" si="2456"/>
        <v>0.04165157712</v>
      </c>
      <c r="Q2453" s="180">
        <f t="shared" si="2456"/>
        <v>0.04347503326</v>
      </c>
      <c r="R2453" s="180">
        <f t="shared" si="2456"/>
        <v>0.04683403141</v>
      </c>
      <c r="S2453" s="180">
        <f t="shared" si="2456"/>
        <v>0.04798568792</v>
      </c>
      <c r="T2453" s="181">
        <f t="shared" si="3"/>
        <v>5.121318681</v>
      </c>
      <c r="U2453" s="182">
        <f t="shared" si="4"/>
        <v>42342</v>
      </c>
      <c r="V2453" s="182">
        <f t="shared" si="5"/>
        <v>42433</v>
      </c>
      <c r="W2453" s="182">
        <f t="shared" si="6"/>
        <v>42525</v>
      </c>
      <c r="X2453" s="181">
        <f t="shared" si="7"/>
        <v>183</v>
      </c>
      <c r="Y2453" s="181">
        <f t="shared" si="8"/>
        <v>274</v>
      </c>
      <c r="Z2453" s="181">
        <f t="shared" si="9"/>
        <v>366</v>
      </c>
      <c r="AA2453" s="155"/>
      <c r="AB2453" s="9"/>
      <c r="AC2453" s="9"/>
      <c r="AD2453" s="9"/>
      <c r="AE2453" s="9"/>
      <c r="AF2453" s="9"/>
      <c r="AG2453" s="9"/>
      <c r="AH2453" s="9"/>
    </row>
    <row r="2454" ht="15.75" customHeight="1">
      <c r="A2454" s="177">
        <v>42158.0</v>
      </c>
      <c r="B2454" s="178">
        <v>3.18</v>
      </c>
      <c r="C2454" s="178">
        <v>3.56</v>
      </c>
      <c r="D2454" s="178">
        <v>3.7</v>
      </c>
      <c r="E2454" s="178">
        <v>3.9</v>
      </c>
      <c r="F2454" s="178">
        <v>4.1</v>
      </c>
      <c r="G2454" s="178">
        <v>4.38</v>
      </c>
      <c r="H2454" s="178">
        <v>4.85</v>
      </c>
      <c r="I2454" s="178">
        <v>4.98</v>
      </c>
      <c r="J2454" s="178">
        <v>5.03</v>
      </c>
      <c r="K2454" s="179">
        <f>MAX(0,((T2454*(365/365))-VLOOKUP(A2454,VBMA!$A:$D,4,0))  /  (T2454* (365/365)   ))</f>
        <v>0.04821129122</v>
      </c>
      <c r="L2454" s="180">
        <f t="shared" ref="L2454:S2454" si="2457">(B2454*(1-$K2454) * (365/365))/100</f>
        <v>0.03026688094</v>
      </c>
      <c r="M2454" s="180">
        <f t="shared" si="2457"/>
        <v>0.03388367803</v>
      </c>
      <c r="N2454" s="180">
        <f t="shared" si="2457"/>
        <v>0.03521618222</v>
      </c>
      <c r="O2454" s="180">
        <f t="shared" si="2457"/>
        <v>0.03711975964</v>
      </c>
      <c r="P2454" s="180">
        <f t="shared" si="2457"/>
        <v>0.03902333706</v>
      </c>
      <c r="Q2454" s="180">
        <f t="shared" si="2457"/>
        <v>0.04168834544</v>
      </c>
      <c r="R2454" s="180">
        <f t="shared" si="2457"/>
        <v>0.04616175238</v>
      </c>
      <c r="S2454" s="180">
        <f t="shared" si="2457"/>
        <v>0.0473990777</v>
      </c>
      <c r="T2454" s="181">
        <f t="shared" si="3"/>
        <v>5.111428571</v>
      </c>
      <c r="U2454" s="182">
        <f t="shared" si="4"/>
        <v>42341</v>
      </c>
      <c r="V2454" s="182">
        <f t="shared" si="5"/>
        <v>42432</v>
      </c>
      <c r="W2454" s="182">
        <f t="shared" si="6"/>
        <v>42524</v>
      </c>
      <c r="X2454" s="181">
        <f t="shared" si="7"/>
        <v>183</v>
      </c>
      <c r="Y2454" s="181">
        <f t="shared" si="8"/>
        <v>274</v>
      </c>
      <c r="Z2454" s="181">
        <f t="shared" si="9"/>
        <v>366</v>
      </c>
      <c r="AA2454" s="155"/>
      <c r="AB2454" s="9"/>
      <c r="AC2454" s="9"/>
      <c r="AD2454" s="9"/>
      <c r="AE2454" s="9"/>
      <c r="AF2454" s="9"/>
      <c r="AG2454" s="9"/>
      <c r="AH2454" s="9"/>
    </row>
    <row r="2455" ht="15.75" customHeight="1">
      <c r="A2455" s="177">
        <v>42157.0</v>
      </c>
      <c r="B2455" s="178">
        <v>3.0</v>
      </c>
      <c r="C2455" s="178">
        <v>3.35</v>
      </c>
      <c r="D2455" s="178">
        <v>3.55</v>
      </c>
      <c r="E2455" s="178">
        <v>3.83</v>
      </c>
      <c r="F2455" s="178">
        <v>4.08</v>
      </c>
      <c r="G2455" s="178">
        <v>4.34</v>
      </c>
      <c r="H2455" s="178">
        <v>4.84</v>
      </c>
      <c r="I2455" s="178">
        <v>4.98</v>
      </c>
      <c r="J2455" s="178">
        <v>5.02</v>
      </c>
      <c r="K2455" s="179">
        <f>MAX(0,((T2455*(365/365))-VLOOKUP(A2455,VBMA!$A:$D,4,0))  /  (T2455* (365/365)   ))</f>
        <v>0.0510663863</v>
      </c>
      <c r="L2455" s="180">
        <f t="shared" ref="L2455:S2455" si="2458">(B2455*(1-$K2455) * (365/365))/100</f>
        <v>0.02846800841</v>
      </c>
      <c r="M2455" s="180">
        <f t="shared" si="2458"/>
        <v>0.03178927606</v>
      </c>
      <c r="N2455" s="180">
        <f t="shared" si="2458"/>
        <v>0.03368714329</v>
      </c>
      <c r="O2455" s="180">
        <f t="shared" si="2458"/>
        <v>0.0363441574</v>
      </c>
      <c r="P2455" s="180">
        <f t="shared" si="2458"/>
        <v>0.03871649144</v>
      </c>
      <c r="Q2455" s="180">
        <f t="shared" si="2458"/>
        <v>0.04118371883</v>
      </c>
      <c r="R2455" s="180">
        <f t="shared" si="2458"/>
        <v>0.0459283869</v>
      </c>
      <c r="S2455" s="180">
        <f t="shared" si="2458"/>
        <v>0.04725689396</v>
      </c>
      <c r="T2455" s="181">
        <f t="shared" si="3"/>
        <v>5.121538462</v>
      </c>
      <c r="U2455" s="182">
        <f t="shared" si="4"/>
        <v>42340</v>
      </c>
      <c r="V2455" s="182">
        <f t="shared" si="5"/>
        <v>42431</v>
      </c>
      <c r="W2455" s="182">
        <f t="shared" si="6"/>
        <v>42523</v>
      </c>
      <c r="X2455" s="181">
        <f t="shared" si="7"/>
        <v>183</v>
      </c>
      <c r="Y2455" s="181">
        <f t="shared" si="8"/>
        <v>274</v>
      </c>
      <c r="Z2455" s="181">
        <f t="shared" si="9"/>
        <v>366</v>
      </c>
      <c r="AA2455" s="155"/>
      <c r="AB2455" s="9"/>
      <c r="AC2455" s="9"/>
      <c r="AD2455" s="9"/>
      <c r="AE2455" s="9"/>
      <c r="AF2455" s="9"/>
      <c r="AG2455" s="9"/>
      <c r="AH2455" s="9"/>
    </row>
    <row r="2456" ht="15.75" customHeight="1">
      <c r="A2456" s="177">
        <v>42156.0</v>
      </c>
      <c r="B2456" s="178">
        <v>2.18</v>
      </c>
      <c r="C2456" s="178">
        <v>2.48</v>
      </c>
      <c r="D2456" s="178">
        <v>3.04</v>
      </c>
      <c r="E2456" s="178">
        <v>3.76</v>
      </c>
      <c r="F2456" s="178">
        <v>4.12</v>
      </c>
      <c r="G2456" s="178">
        <v>4.4</v>
      </c>
      <c r="H2456" s="178">
        <v>4.88</v>
      </c>
      <c r="I2456" s="178">
        <v>5.03</v>
      </c>
      <c r="J2456" s="178">
        <v>5.08</v>
      </c>
      <c r="K2456" s="179">
        <f>MAX(0,((T2456*(365/365))-VLOOKUP(A2456,VBMA!$A:$D,4,0))  /  (T2456* (365/365)   ))</f>
        <v>0.06400441117</v>
      </c>
      <c r="L2456" s="180">
        <f t="shared" ref="L2456:S2456" si="2459">(B2456*(1-$K2456) * (365/365))/100</f>
        <v>0.02040470384</v>
      </c>
      <c r="M2456" s="180">
        <f t="shared" si="2459"/>
        <v>0.0232126906</v>
      </c>
      <c r="N2456" s="180">
        <f t="shared" si="2459"/>
        <v>0.0284542659</v>
      </c>
      <c r="O2456" s="180">
        <f t="shared" si="2459"/>
        <v>0.03519343414</v>
      </c>
      <c r="P2456" s="180">
        <f t="shared" si="2459"/>
        <v>0.03856301826</v>
      </c>
      <c r="Q2456" s="180">
        <f t="shared" si="2459"/>
        <v>0.04118380591</v>
      </c>
      <c r="R2456" s="180">
        <f t="shared" si="2459"/>
        <v>0.04567658473</v>
      </c>
      <c r="S2456" s="180">
        <f t="shared" si="2459"/>
        <v>0.04708057812</v>
      </c>
      <c r="T2456" s="181">
        <f t="shared" si="3"/>
        <v>5.181648352</v>
      </c>
      <c r="U2456" s="182">
        <f t="shared" si="4"/>
        <v>42339</v>
      </c>
      <c r="V2456" s="182">
        <f t="shared" si="5"/>
        <v>42430</v>
      </c>
      <c r="W2456" s="182">
        <f t="shared" si="6"/>
        <v>42522</v>
      </c>
      <c r="X2456" s="181">
        <f t="shared" si="7"/>
        <v>183</v>
      </c>
      <c r="Y2456" s="181">
        <f t="shared" si="8"/>
        <v>274</v>
      </c>
      <c r="Z2456" s="181">
        <f t="shared" si="9"/>
        <v>366</v>
      </c>
      <c r="AA2456" s="155"/>
      <c r="AB2456" s="9"/>
      <c r="AC2456" s="9"/>
      <c r="AD2456" s="9"/>
      <c r="AE2456" s="9"/>
      <c r="AF2456" s="9"/>
      <c r="AG2456" s="9"/>
      <c r="AH2456" s="9"/>
    </row>
    <row r="2457" ht="15.75" customHeight="1">
      <c r="A2457" s="177">
        <v>42153.0</v>
      </c>
      <c r="B2457" s="178">
        <v>1.24</v>
      </c>
      <c r="C2457" s="178">
        <v>1.86</v>
      </c>
      <c r="D2457" s="178">
        <v>2.8</v>
      </c>
      <c r="E2457" s="178">
        <v>3.74</v>
      </c>
      <c r="F2457" s="178">
        <v>4.12</v>
      </c>
      <c r="G2457" s="178">
        <v>4.45</v>
      </c>
      <c r="H2457" s="178">
        <v>4.88</v>
      </c>
      <c r="I2457" s="178">
        <v>5.03</v>
      </c>
      <c r="J2457" s="178">
        <v>5.08</v>
      </c>
      <c r="K2457" s="179">
        <f>MAX(0,((T2457*(365/365))-VLOOKUP(A2457,VBMA!$A:$D,4,0))  /  (T2457* (365/365)   ))</f>
        <v>0.06408264393</v>
      </c>
      <c r="L2457" s="180">
        <f t="shared" ref="L2457:S2457" si="2460">(B2457*(1-$K2457) * (365/365))/100</f>
        <v>0.01160537522</v>
      </c>
      <c r="M2457" s="180">
        <f t="shared" si="2460"/>
        <v>0.01740806282</v>
      </c>
      <c r="N2457" s="180">
        <f t="shared" si="2460"/>
        <v>0.02620568597</v>
      </c>
      <c r="O2457" s="180">
        <f t="shared" si="2460"/>
        <v>0.03500330912</v>
      </c>
      <c r="P2457" s="180">
        <f t="shared" si="2460"/>
        <v>0.03855979507</v>
      </c>
      <c r="Q2457" s="180">
        <f t="shared" si="2460"/>
        <v>0.04164832234</v>
      </c>
      <c r="R2457" s="180">
        <f t="shared" si="2460"/>
        <v>0.04567276698</v>
      </c>
      <c r="S2457" s="180">
        <f t="shared" si="2460"/>
        <v>0.04707664301</v>
      </c>
      <c r="T2457" s="181">
        <f t="shared" si="3"/>
        <v>5.17673913</v>
      </c>
      <c r="U2457" s="182">
        <f t="shared" si="4"/>
        <v>42337</v>
      </c>
      <c r="V2457" s="182">
        <f t="shared" si="5"/>
        <v>42429</v>
      </c>
      <c r="W2457" s="182">
        <f t="shared" si="6"/>
        <v>42519</v>
      </c>
      <c r="X2457" s="181">
        <f t="shared" si="7"/>
        <v>184</v>
      </c>
      <c r="Y2457" s="181">
        <f t="shared" si="8"/>
        <v>276</v>
      </c>
      <c r="Z2457" s="181">
        <f t="shared" si="9"/>
        <v>366</v>
      </c>
      <c r="AA2457" s="155"/>
      <c r="AB2457" s="9"/>
      <c r="AC2457" s="9"/>
      <c r="AD2457" s="9"/>
      <c r="AE2457" s="9"/>
      <c r="AF2457" s="9"/>
      <c r="AG2457" s="9"/>
      <c r="AH2457" s="9"/>
    </row>
    <row r="2458" ht="15.75" customHeight="1">
      <c r="A2458" s="177">
        <v>42152.0</v>
      </c>
      <c r="B2458" s="178">
        <v>1.5</v>
      </c>
      <c r="C2458" s="178">
        <v>2.05</v>
      </c>
      <c r="D2458" s="178">
        <v>2.78</v>
      </c>
      <c r="E2458" s="178">
        <v>3.78</v>
      </c>
      <c r="F2458" s="178">
        <v>4.15</v>
      </c>
      <c r="G2458" s="178">
        <v>4.42</v>
      </c>
      <c r="H2458" s="178">
        <v>4.86</v>
      </c>
      <c r="I2458" s="178">
        <v>5.02</v>
      </c>
      <c r="J2458" s="178">
        <v>5.06</v>
      </c>
      <c r="K2458" s="179">
        <f>MAX(0,((T2458*(365/365))-VLOOKUP(A2458,VBMA!$A:$D,4,0))  /  (T2458* (365/365)   ))</f>
        <v>0.06404333949</v>
      </c>
      <c r="L2458" s="180">
        <f t="shared" ref="L2458:S2458" si="2461">(B2458*(1-$K2458) * (365/365))/100</f>
        <v>0.01403934991</v>
      </c>
      <c r="M2458" s="180">
        <f t="shared" si="2461"/>
        <v>0.01918711154</v>
      </c>
      <c r="N2458" s="180">
        <f t="shared" si="2461"/>
        <v>0.02601959516</v>
      </c>
      <c r="O2458" s="180">
        <f t="shared" si="2461"/>
        <v>0.03537916177</v>
      </c>
      <c r="P2458" s="180">
        <f t="shared" si="2461"/>
        <v>0.03884220141</v>
      </c>
      <c r="Q2458" s="180">
        <f t="shared" si="2461"/>
        <v>0.04136928439</v>
      </c>
      <c r="R2458" s="180">
        <f t="shared" si="2461"/>
        <v>0.0454874937</v>
      </c>
      <c r="S2458" s="180">
        <f t="shared" si="2461"/>
        <v>0.04698502436</v>
      </c>
      <c r="T2458" s="181">
        <f t="shared" si="3"/>
        <v>5.176521739</v>
      </c>
      <c r="U2458" s="182">
        <f t="shared" si="4"/>
        <v>42336</v>
      </c>
      <c r="V2458" s="182">
        <f t="shared" si="5"/>
        <v>42428</v>
      </c>
      <c r="W2458" s="182">
        <f t="shared" si="6"/>
        <v>42518</v>
      </c>
      <c r="X2458" s="181">
        <f t="shared" si="7"/>
        <v>184</v>
      </c>
      <c r="Y2458" s="181">
        <f t="shared" si="8"/>
        <v>276</v>
      </c>
      <c r="Z2458" s="181">
        <f t="shared" si="9"/>
        <v>366</v>
      </c>
      <c r="AA2458" s="155"/>
      <c r="AB2458" s="9"/>
      <c r="AC2458" s="9"/>
      <c r="AD2458" s="9"/>
      <c r="AE2458" s="9"/>
      <c r="AF2458" s="9"/>
      <c r="AG2458" s="9"/>
      <c r="AH2458" s="9"/>
    </row>
    <row r="2459" ht="15.75" customHeight="1">
      <c r="A2459" s="177">
        <v>42151.0</v>
      </c>
      <c r="B2459" s="178">
        <v>1.8</v>
      </c>
      <c r="C2459" s="178">
        <v>2.14</v>
      </c>
      <c r="D2459" s="178">
        <v>2.8</v>
      </c>
      <c r="E2459" s="178">
        <v>3.8</v>
      </c>
      <c r="F2459" s="178">
        <v>4.14</v>
      </c>
      <c r="G2459" s="178">
        <v>4.45</v>
      </c>
      <c r="H2459" s="178">
        <v>4.88</v>
      </c>
      <c r="I2459" s="178">
        <v>5.03</v>
      </c>
      <c r="J2459" s="178">
        <v>5.08</v>
      </c>
      <c r="K2459" s="179">
        <f>MAX(0,((T2459*(365/365))-VLOOKUP(A2459,VBMA!$A:$D,4,0))  /  (T2459* (365/365)   ))</f>
        <v>0.06408264393</v>
      </c>
      <c r="L2459" s="180">
        <f t="shared" ref="L2459:S2459" si="2462">(B2459*(1-$K2459) * (365/365))/100</f>
        <v>0.01684651241</v>
      </c>
      <c r="M2459" s="180">
        <f t="shared" si="2462"/>
        <v>0.02002863142</v>
      </c>
      <c r="N2459" s="180">
        <f t="shared" si="2462"/>
        <v>0.02620568597</v>
      </c>
      <c r="O2459" s="180">
        <f t="shared" si="2462"/>
        <v>0.03556485953</v>
      </c>
      <c r="P2459" s="180">
        <f t="shared" si="2462"/>
        <v>0.03874697854</v>
      </c>
      <c r="Q2459" s="180">
        <f t="shared" si="2462"/>
        <v>0.04164832234</v>
      </c>
      <c r="R2459" s="180">
        <f t="shared" si="2462"/>
        <v>0.04567276698</v>
      </c>
      <c r="S2459" s="180">
        <f t="shared" si="2462"/>
        <v>0.04707664301</v>
      </c>
      <c r="T2459" s="181">
        <f t="shared" si="3"/>
        <v>5.17673913</v>
      </c>
      <c r="U2459" s="182">
        <f t="shared" si="4"/>
        <v>42335</v>
      </c>
      <c r="V2459" s="182">
        <f t="shared" si="5"/>
        <v>42427</v>
      </c>
      <c r="W2459" s="182">
        <f t="shared" si="6"/>
        <v>42517</v>
      </c>
      <c r="X2459" s="181">
        <f t="shared" si="7"/>
        <v>184</v>
      </c>
      <c r="Y2459" s="181">
        <f t="shared" si="8"/>
        <v>276</v>
      </c>
      <c r="Z2459" s="181">
        <f t="shared" si="9"/>
        <v>366</v>
      </c>
      <c r="AA2459" s="155"/>
      <c r="AB2459" s="9"/>
      <c r="AC2459" s="9"/>
      <c r="AD2459" s="9"/>
      <c r="AE2459" s="9"/>
      <c r="AF2459" s="9"/>
      <c r="AG2459" s="9"/>
      <c r="AH2459" s="9"/>
    </row>
    <row r="2460" ht="15.75" customHeight="1">
      <c r="A2460" s="177">
        <v>42150.0</v>
      </c>
      <c r="B2460" s="178">
        <v>1.83</v>
      </c>
      <c r="C2460" s="178">
        <v>2.15</v>
      </c>
      <c r="D2460" s="178">
        <v>2.83</v>
      </c>
      <c r="E2460" s="178">
        <v>3.78</v>
      </c>
      <c r="F2460" s="178">
        <v>4.18</v>
      </c>
      <c r="G2460" s="178">
        <v>4.44</v>
      </c>
      <c r="H2460" s="178">
        <v>4.86</v>
      </c>
      <c r="I2460" s="178">
        <v>5.02</v>
      </c>
      <c r="J2460" s="178">
        <v>5.06</v>
      </c>
      <c r="K2460" s="179">
        <f>MAX(0,((T2460*(365/365))-VLOOKUP(A2460,VBMA!$A:$D,4,0))  /  (T2460* (365/365)   ))</f>
        <v>0.06404333949</v>
      </c>
      <c r="L2460" s="180">
        <f t="shared" ref="L2460:S2460" si="2463">(B2460*(1-$K2460) * (365/365))/100</f>
        <v>0.01712800689</v>
      </c>
      <c r="M2460" s="180">
        <f t="shared" si="2463"/>
        <v>0.0201230682</v>
      </c>
      <c r="N2460" s="180">
        <f t="shared" si="2463"/>
        <v>0.02648757349</v>
      </c>
      <c r="O2460" s="180">
        <f t="shared" si="2463"/>
        <v>0.03537916177</v>
      </c>
      <c r="P2460" s="180">
        <f t="shared" si="2463"/>
        <v>0.03912298841</v>
      </c>
      <c r="Q2460" s="180">
        <f t="shared" si="2463"/>
        <v>0.04155647573</v>
      </c>
      <c r="R2460" s="180">
        <f t="shared" si="2463"/>
        <v>0.0454874937</v>
      </c>
      <c r="S2460" s="180">
        <f t="shared" si="2463"/>
        <v>0.04698502436</v>
      </c>
      <c r="T2460" s="181">
        <f t="shared" si="3"/>
        <v>5.176521739</v>
      </c>
      <c r="U2460" s="182">
        <f t="shared" si="4"/>
        <v>42334</v>
      </c>
      <c r="V2460" s="182">
        <f t="shared" si="5"/>
        <v>42426</v>
      </c>
      <c r="W2460" s="182">
        <f t="shared" si="6"/>
        <v>42516</v>
      </c>
      <c r="X2460" s="181">
        <f t="shared" si="7"/>
        <v>184</v>
      </c>
      <c r="Y2460" s="181">
        <f t="shared" si="8"/>
        <v>276</v>
      </c>
      <c r="Z2460" s="181">
        <f t="shared" si="9"/>
        <v>366</v>
      </c>
      <c r="AA2460" s="155"/>
      <c r="AB2460" s="9"/>
      <c r="AC2460" s="9"/>
      <c r="AD2460" s="9"/>
      <c r="AE2460" s="9"/>
      <c r="AF2460" s="9"/>
      <c r="AG2460" s="9"/>
      <c r="AH2460" s="9"/>
    </row>
    <row r="2461" ht="15.75" customHeight="1">
      <c r="A2461" s="177">
        <v>42149.0</v>
      </c>
      <c r="B2461" s="178">
        <v>2.0</v>
      </c>
      <c r="C2461" s="178">
        <v>2.32</v>
      </c>
      <c r="D2461" s="178">
        <v>2.84</v>
      </c>
      <c r="E2461" s="178">
        <v>3.8</v>
      </c>
      <c r="F2461" s="178">
        <v>4.18</v>
      </c>
      <c r="G2461" s="178">
        <v>4.53</v>
      </c>
      <c r="H2461" s="178">
        <v>4.88</v>
      </c>
      <c r="I2461" s="178">
        <v>5.03</v>
      </c>
      <c r="J2461" s="178">
        <v>5.08</v>
      </c>
      <c r="K2461" s="179">
        <f>MAX(0,((T2461*(365/365))-VLOOKUP(A2461,VBMA!$A:$D,4,0))  /  (T2461* (365/365)   ))</f>
        <v>0.05635577206</v>
      </c>
      <c r="L2461" s="180">
        <f t="shared" ref="L2461:S2461" si="2464">(B2461*(1-$K2461) * (365/365))/100</f>
        <v>0.01887288456</v>
      </c>
      <c r="M2461" s="180">
        <f t="shared" si="2464"/>
        <v>0.02189254609</v>
      </c>
      <c r="N2461" s="180">
        <f t="shared" si="2464"/>
        <v>0.02679949607</v>
      </c>
      <c r="O2461" s="180">
        <f t="shared" si="2464"/>
        <v>0.03585848066</v>
      </c>
      <c r="P2461" s="180">
        <f t="shared" si="2464"/>
        <v>0.03944432873</v>
      </c>
      <c r="Q2461" s="180">
        <f t="shared" si="2464"/>
        <v>0.04274708353</v>
      </c>
      <c r="R2461" s="180">
        <f t="shared" si="2464"/>
        <v>0.04604983832</v>
      </c>
      <c r="S2461" s="180">
        <f t="shared" si="2464"/>
        <v>0.04746530467</v>
      </c>
      <c r="T2461" s="181">
        <f t="shared" si="3"/>
        <v>5.17673913</v>
      </c>
      <c r="U2461" s="182">
        <f t="shared" si="4"/>
        <v>42333</v>
      </c>
      <c r="V2461" s="182">
        <f t="shared" si="5"/>
        <v>42425</v>
      </c>
      <c r="W2461" s="182">
        <f t="shared" si="6"/>
        <v>42515</v>
      </c>
      <c r="X2461" s="181">
        <f t="shared" si="7"/>
        <v>184</v>
      </c>
      <c r="Y2461" s="181">
        <f t="shared" si="8"/>
        <v>276</v>
      </c>
      <c r="Z2461" s="181">
        <f t="shared" si="9"/>
        <v>366</v>
      </c>
      <c r="AA2461" s="155"/>
      <c r="AB2461" s="9"/>
      <c r="AC2461" s="9"/>
      <c r="AD2461" s="9"/>
      <c r="AE2461" s="9"/>
      <c r="AF2461" s="9"/>
      <c r="AG2461" s="9"/>
      <c r="AH2461" s="9"/>
    </row>
    <row r="2462" ht="15.75" customHeight="1">
      <c r="A2462" s="177">
        <v>42146.0</v>
      </c>
      <c r="B2462" s="178">
        <v>2.1</v>
      </c>
      <c r="C2462" s="178">
        <v>2.5</v>
      </c>
      <c r="D2462" s="178">
        <v>2.98</v>
      </c>
      <c r="E2462" s="178">
        <v>3.86</v>
      </c>
      <c r="F2462" s="178">
        <v>4.26</v>
      </c>
      <c r="G2462" s="178">
        <v>4.53</v>
      </c>
      <c r="H2462" s="178">
        <v>4.9</v>
      </c>
      <c r="I2462" s="178">
        <v>5.03</v>
      </c>
      <c r="J2462" s="178">
        <v>5.08</v>
      </c>
      <c r="K2462" s="179">
        <f>MAX(0,((T2462*(365/365))-VLOOKUP(A2462,VBMA!$A:$D,4,0))  /  (T2462* (365/365)   ))</f>
        <v>0.04598912448</v>
      </c>
      <c r="L2462" s="180">
        <f t="shared" ref="L2462:S2462" si="2465">(B2462*(1-$K2462) * (365/365))/100</f>
        <v>0.02003422839</v>
      </c>
      <c r="M2462" s="180">
        <f t="shared" si="2465"/>
        <v>0.02385027189</v>
      </c>
      <c r="N2462" s="180">
        <f t="shared" si="2465"/>
        <v>0.02842952409</v>
      </c>
      <c r="O2462" s="180">
        <f t="shared" si="2465"/>
        <v>0.0368248198</v>
      </c>
      <c r="P2462" s="180">
        <f t="shared" si="2465"/>
        <v>0.0406408633</v>
      </c>
      <c r="Q2462" s="180">
        <f t="shared" si="2465"/>
        <v>0.04321669266</v>
      </c>
      <c r="R2462" s="180">
        <f t="shared" si="2465"/>
        <v>0.0467465329</v>
      </c>
      <c r="S2462" s="180">
        <f t="shared" si="2465"/>
        <v>0.04798674704</v>
      </c>
      <c r="T2462" s="181">
        <f t="shared" si="3"/>
        <v>5.157173913</v>
      </c>
      <c r="U2462" s="182">
        <f t="shared" si="4"/>
        <v>42330</v>
      </c>
      <c r="V2462" s="182">
        <f t="shared" si="5"/>
        <v>42422</v>
      </c>
      <c r="W2462" s="182">
        <f t="shared" si="6"/>
        <v>42512</v>
      </c>
      <c r="X2462" s="181">
        <f t="shared" si="7"/>
        <v>184</v>
      </c>
      <c r="Y2462" s="181">
        <f t="shared" si="8"/>
        <v>276</v>
      </c>
      <c r="Z2462" s="181">
        <f t="shared" si="9"/>
        <v>366</v>
      </c>
      <c r="AA2462" s="155"/>
      <c r="AB2462" s="9"/>
      <c r="AC2462" s="9"/>
      <c r="AD2462" s="9"/>
      <c r="AE2462" s="9"/>
      <c r="AF2462" s="9"/>
      <c r="AG2462" s="9"/>
      <c r="AH2462" s="9"/>
    </row>
    <row r="2463" ht="15.75" customHeight="1">
      <c r="A2463" s="177">
        <v>42145.0</v>
      </c>
      <c r="B2463" s="178">
        <v>2.4</v>
      </c>
      <c r="C2463" s="178">
        <v>2.66</v>
      </c>
      <c r="D2463" s="178">
        <v>3.2</v>
      </c>
      <c r="E2463" s="178">
        <v>4.08</v>
      </c>
      <c r="F2463" s="178">
        <v>4.4</v>
      </c>
      <c r="G2463" s="178">
        <v>4.56</v>
      </c>
      <c r="H2463" s="178">
        <v>4.9</v>
      </c>
      <c r="I2463" s="178">
        <v>5.04</v>
      </c>
      <c r="J2463" s="178">
        <v>5.16</v>
      </c>
      <c r="K2463" s="179">
        <f>MAX(0,((T2463*(365/365))-VLOOKUP(A2463,VBMA!$A:$D,4,0))  /  (T2463* (365/365)   ))</f>
        <v>0.04094230285</v>
      </c>
      <c r="L2463" s="180">
        <f t="shared" ref="L2463:S2463" si="2466">(B2463*(1-$K2463) * (365/365))/100</f>
        <v>0.02301738473</v>
      </c>
      <c r="M2463" s="180">
        <f t="shared" si="2466"/>
        <v>0.02551093474</v>
      </c>
      <c r="N2463" s="180">
        <f t="shared" si="2466"/>
        <v>0.03068984631</v>
      </c>
      <c r="O2463" s="180">
        <f t="shared" si="2466"/>
        <v>0.03912955404</v>
      </c>
      <c r="P2463" s="180">
        <f t="shared" si="2466"/>
        <v>0.04219853867</v>
      </c>
      <c r="Q2463" s="180">
        <f t="shared" si="2466"/>
        <v>0.04373303099</v>
      </c>
      <c r="R2463" s="180">
        <f t="shared" si="2466"/>
        <v>0.04699382716</v>
      </c>
      <c r="S2463" s="180">
        <f t="shared" si="2466"/>
        <v>0.04833650794</v>
      </c>
      <c r="T2463" s="181">
        <f t="shared" si="3"/>
        <v>5.176956522</v>
      </c>
      <c r="U2463" s="182">
        <f t="shared" si="4"/>
        <v>42329</v>
      </c>
      <c r="V2463" s="182">
        <f t="shared" si="5"/>
        <v>42421</v>
      </c>
      <c r="W2463" s="182">
        <f t="shared" si="6"/>
        <v>42511</v>
      </c>
      <c r="X2463" s="181">
        <f t="shared" si="7"/>
        <v>184</v>
      </c>
      <c r="Y2463" s="181">
        <f t="shared" si="8"/>
        <v>276</v>
      </c>
      <c r="Z2463" s="181">
        <f t="shared" si="9"/>
        <v>366</v>
      </c>
      <c r="AA2463" s="155"/>
      <c r="AB2463" s="9"/>
      <c r="AC2463" s="9"/>
      <c r="AD2463" s="9"/>
      <c r="AE2463" s="9"/>
      <c r="AF2463" s="9"/>
      <c r="AG2463" s="9"/>
      <c r="AH2463" s="9"/>
    </row>
    <row r="2464" ht="15.75" customHeight="1">
      <c r="A2464" s="177">
        <v>42144.0</v>
      </c>
      <c r="B2464" s="178">
        <v>2.9</v>
      </c>
      <c r="C2464" s="178">
        <v>3.34</v>
      </c>
      <c r="D2464" s="178">
        <v>3.7</v>
      </c>
      <c r="E2464" s="178">
        <v>4.22</v>
      </c>
      <c r="F2464" s="178">
        <v>4.48</v>
      </c>
      <c r="G2464" s="178">
        <v>4.64</v>
      </c>
      <c r="H2464" s="178">
        <v>5.0</v>
      </c>
      <c r="I2464" s="178">
        <v>5.1</v>
      </c>
      <c r="J2464" s="178">
        <v>5.14</v>
      </c>
      <c r="K2464" s="179">
        <f>MAX(0,((T2464*(365/365))-VLOOKUP(A2464,VBMA!$A:$D,4,0))  /  (T2464* (365/365)   ))</f>
        <v>0.03421162693</v>
      </c>
      <c r="L2464" s="180">
        <f t="shared" ref="L2464:S2464" si="2467">(B2464*(1-$K2464) * (365/365))/100</f>
        <v>0.02800786282</v>
      </c>
      <c r="M2464" s="180">
        <f t="shared" si="2467"/>
        <v>0.03225733166</v>
      </c>
      <c r="N2464" s="180">
        <f t="shared" si="2467"/>
        <v>0.0357341698</v>
      </c>
      <c r="O2464" s="180">
        <f t="shared" si="2467"/>
        <v>0.04075626934</v>
      </c>
      <c r="P2464" s="180">
        <f t="shared" si="2467"/>
        <v>0.04326731911</v>
      </c>
      <c r="Q2464" s="180">
        <f t="shared" si="2467"/>
        <v>0.04481258051</v>
      </c>
      <c r="R2464" s="180">
        <f t="shared" si="2467"/>
        <v>0.04828941865</v>
      </c>
      <c r="S2464" s="180">
        <f t="shared" si="2467"/>
        <v>0.04925520703</v>
      </c>
      <c r="T2464" s="181">
        <f t="shared" si="3"/>
        <v>5.197826087</v>
      </c>
      <c r="U2464" s="182">
        <f t="shared" si="4"/>
        <v>42328</v>
      </c>
      <c r="V2464" s="182">
        <f t="shared" si="5"/>
        <v>42420</v>
      </c>
      <c r="W2464" s="182">
        <f t="shared" si="6"/>
        <v>42510</v>
      </c>
      <c r="X2464" s="181">
        <f t="shared" si="7"/>
        <v>184</v>
      </c>
      <c r="Y2464" s="181">
        <f t="shared" si="8"/>
        <v>276</v>
      </c>
      <c r="Z2464" s="181">
        <f t="shared" si="9"/>
        <v>366</v>
      </c>
      <c r="AA2464" s="155"/>
      <c r="AB2464" s="9"/>
      <c r="AC2464" s="9"/>
      <c r="AD2464" s="9"/>
      <c r="AE2464" s="9"/>
      <c r="AF2464" s="9"/>
      <c r="AG2464" s="9"/>
      <c r="AH2464" s="9"/>
    </row>
    <row r="2465" ht="15.75" customHeight="1">
      <c r="A2465" s="177">
        <v>42143.0</v>
      </c>
      <c r="B2465" s="178">
        <v>3.05</v>
      </c>
      <c r="C2465" s="178">
        <v>3.48</v>
      </c>
      <c r="D2465" s="178">
        <v>3.85</v>
      </c>
      <c r="E2465" s="178">
        <v>4.28</v>
      </c>
      <c r="F2465" s="178">
        <v>4.53</v>
      </c>
      <c r="G2465" s="178">
        <v>4.74</v>
      </c>
      <c r="H2465" s="178">
        <v>5.0</v>
      </c>
      <c r="I2465" s="178">
        <v>5.04</v>
      </c>
      <c r="J2465" s="178">
        <v>5.04</v>
      </c>
      <c r="K2465" s="179">
        <f>MAX(0,((T2465*(365/365))-VLOOKUP(A2465,VBMA!$A:$D,4,0))  /  (T2465* (365/365)   ))</f>
        <v>0</v>
      </c>
      <c r="L2465" s="180">
        <f t="shared" ref="L2465:S2465" si="2468">(B2465*(1-$K2465) * (365/365))/100</f>
        <v>0.0305</v>
      </c>
      <c r="M2465" s="180">
        <f t="shared" si="2468"/>
        <v>0.0348</v>
      </c>
      <c r="N2465" s="180">
        <f t="shared" si="2468"/>
        <v>0.0385</v>
      </c>
      <c r="O2465" s="180">
        <f t="shared" si="2468"/>
        <v>0.0428</v>
      </c>
      <c r="P2465" s="180">
        <f t="shared" si="2468"/>
        <v>0.0453</v>
      </c>
      <c r="Q2465" s="180">
        <f t="shared" si="2468"/>
        <v>0.0474</v>
      </c>
      <c r="R2465" s="180">
        <f t="shared" si="2468"/>
        <v>0.05</v>
      </c>
      <c r="S2465" s="180">
        <f t="shared" si="2468"/>
        <v>0.0504</v>
      </c>
      <c r="T2465" s="181">
        <f t="shared" si="3"/>
        <v>5.079130435</v>
      </c>
      <c r="U2465" s="182">
        <f t="shared" si="4"/>
        <v>42327</v>
      </c>
      <c r="V2465" s="182">
        <f t="shared" si="5"/>
        <v>42419</v>
      </c>
      <c r="W2465" s="182">
        <f t="shared" si="6"/>
        <v>42509</v>
      </c>
      <c r="X2465" s="181">
        <f t="shared" si="7"/>
        <v>184</v>
      </c>
      <c r="Y2465" s="181">
        <f t="shared" si="8"/>
        <v>276</v>
      </c>
      <c r="Z2465" s="181">
        <f t="shared" si="9"/>
        <v>366</v>
      </c>
      <c r="AA2465" s="155"/>
      <c r="AB2465" s="9"/>
      <c r="AC2465" s="9"/>
      <c r="AD2465" s="9"/>
      <c r="AE2465" s="9"/>
      <c r="AF2465" s="9"/>
      <c r="AG2465" s="9"/>
      <c r="AH2465" s="9"/>
    </row>
    <row r="2466" ht="15.75" customHeight="1">
      <c r="A2466" s="177">
        <v>42142.0</v>
      </c>
      <c r="B2466" s="178">
        <v>3.38</v>
      </c>
      <c r="C2466" s="178">
        <v>3.6</v>
      </c>
      <c r="D2466" s="178">
        <v>3.95</v>
      </c>
      <c r="E2466" s="178">
        <v>4.35</v>
      </c>
      <c r="F2466" s="178">
        <v>4.55</v>
      </c>
      <c r="G2466" s="178">
        <v>4.8</v>
      </c>
      <c r="H2466" s="178">
        <v>5.0</v>
      </c>
      <c r="I2466" s="178">
        <v>5.04</v>
      </c>
      <c r="J2466" s="178">
        <v>5.04</v>
      </c>
      <c r="K2466" s="179">
        <f>MAX(0,((T2466*(365/365))-VLOOKUP(A2466,VBMA!$A:$D,4,0))  /  (T2466* (365/365)   ))</f>
        <v>0</v>
      </c>
      <c r="L2466" s="180">
        <f t="shared" ref="L2466:S2466" si="2469">(B2466*(1-$K2466) * (365/365))/100</f>
        <v>0.0338</v>
      </c>
      <c r="M2466" s="180">
        <f t="shared" si="2469"/>
        <v>0.036</v>
      </c>
      <c r="N2466" s="180">
        <f t="shared" si="2469"/>
        <v>0.0395</v>
      </c>
      <c r="O2466" s="180">
        <f t="shared" si="2469"/>
        <v>0.0435</v>
      </c>
      <c r="P2466" s="180">
        <f t="shared" si="2469"/>
        <v>0.0455</v>
      </c>
      <c r="Q2466" s="180">
        <f t="shared" si="2469"/>
        <v>0.048</v>
      </c>
      <c r="R2466" s="180">
        <f t="shared" si="2469"/>
        <v>0.05</v>
      </c>
      <c r="S2466" s="180">
        <f t="shared" si="2469"/>
        <v>0.0504</v>
      </c>
      <c r="T2466" s="181">
        <f t="shared" si="3"/>
        <v>5.079130435</v>
      </c>
      <c r="U2466" s="182">
        <f t="shared" si="4"/>
        <v>42326</v>
      </c>
      <c r="V2466" s="182">
        <f t="shared" si="5"/>
        <v>42418</v>
      </c>
      <c r="W2466" s="182">
        <f t="shared" si="6"/>
        <v>42508</v>
      </c>
      <c r="X2466" s="181">
        <f t="shared" si="7"/>
        <v>184</v>
      </c>
      <c r="Y2466" s="181">
        <f t="shared" si="8"/>
        <v>276</v>
      </c>
      <c r="Z2466" s="181">
        <f t="shared" si="9"/>
        <v>366</v>
      </c>
      <c r="AA2466" s="155"/>
      <c r="AB2466" s="9"/>
      <c r="AC2466" s="9"/>
      <c r="AD2466" s="9"/>
      <c r="AE2466" s="9"/>
      <c r="AF2466" s="9"/>
      <c r="AG2466" s="9"/>
      <c r="AH2466" s="9"/>
    </row>
    <row r="2467" ht="15.75" customHeight="1">
      <c r="A2467" s="177">
        <v>42139.0</v>
      </c>
      <c r="B2467" s="178">
        <v>3.4</v>
      </c>
      <c r="C2467" s="178">
        <v>3.7</v>
      </c>
      <c r="D2467" s="178">
        <v>3.95</v>
      </c>
      <c r="E2467" s="178">
        <v>4.38</v>
      </c>
      <c r="F2467" s="178">
        <v>4.55</v>
      </c>
      <c r="G2467" s="178">
        <v>4.78</v>
      </c>
      <c r="H2467" s="178">
        <v>5.0</v>
      </c>
      <c r="I2467" s="178">
        <v>5.05</v>
      </c>
      <c r="J2467" s="178">
        <v>5.05</v>
      </c>
      <c r="K2467" s="179">
        <f>MAX(0,((T2467*(365/365))-VLOOKUP(A2467,VBMA!$A:$D,4,0))  /  (T2467* (365/365)   ))</f>
        <v>0</v>
      </c>
      <c r="L2467" s="180">
        <f t="shared" ref="L2467:S2467" si="2470">(B2467*(1-$K2467) * (365/365))/100</f>
        <v>0.034</v>
      </c>
      <c r="M2467" s="180">
        <f t="shared" si="2470"/>
        <v>0.037</v>
      </c>
      <c r="N2467" s="180">
        <f t="shared" si="2470"/>
        <v>0.0395</v>
      </c>
      <c r="O2467" s="180">
        <f t="shared" si="2470"/>
        <v>0.0438</v>
      </c>
      <c r="P2467" s="180">
        <f t="shared" si="2470"/>
        <v>0.0455</v>
      </c>
      <c r="Q2467" s="180">
        <f t="shared" si="2470"/>
        <v>0.0478</v>
      </c>
      <c r="R2467" s="180">
        <f t="shared" si="2470"/>
        <v>0.05</v>
      </c>
      <c r="S2467" s="180">
        <f t="shared" si="2470"/>
        <v>0.0505</v>
      </c>
      <c r="T2467" s="181">
        <f t="shared" si="3"/>
        <v>5.098913043</v>
      </c>
      <c r="U2467" s="182">
        <f t="shared" si="4"/>
        <v>42323</v>
      </c>
      <c r="V2467" s="182">
        <f t="shared" si="5"/>
        <v>42415</v>
      </c>
      <c r="W2467" s="182">
        <f t="shared" si="6"/>
        <v>42505</v>
      </c>
      <c r="X2467" s="181">
        <f t="shared" si="7"/>
        <v>184</v>
      </c>
      <c r="Y2467" s="181">
        <f t="shared" si="8"/>
        <v>276</v>
      </c>
      <c r="Z2467" s="181">
        <f t="shared" si="9"/>
        <v>366</v>
      </c>
      <c r="AA2467" s="155"/>
      <c r="AB2467" s="9"/>
      <c r="AC2467" s="9"/>
      <c r="AD2467" s="9"/>
      <c r="AE2467" s="9"/>
      <c r="AF2467" s="9"/>
      <c r="AG2467" s="9"/>
      <c r="AH2467" s="9"/>
    </row>
    <row r="2468" ht="15.75" customHeight="1">
      <c r="A2468" s="177">
        <v>42138.0</v>
      </c>
      <c r="B2468" s="178">
        <v>3.18</v>
      </c>
      <c r="C2468" s="178">
        <v>3.6</v>
      </c>
      <c r="D2468" s="178">
        <v>3.9</v>
      </c>
      <c r="E2468" s="178">
        <v>4.38</v>
      </c>
      <c r="F2468" s="178">
        <v>4.62</v>
      </c>
      <c r="G2468" s="178">
        <v>4.78</v>
      </c>
      <c r="H2468" s="178">
        <v>5.0</v>
      </c>
      <c r="I2468" s="178">
        <v>5.05</v>
      </c>
      <c r="J2468" s="178">
        <v>5.05</v>
      </c>
      <c r="K2468" s="179">
        <f>MAX(0,((T2468*(365/365))-VLOOKUP(A2468,VBMA!$A:$D,4,0))  /  (T2468* (365/365)   ))</f>
        <v>0.0007674269878</v>
      </c>
      <c r="L2468" s="180">
        <f t="shared" ref="L2468:S2468" si="2471">(B2468*(1-$K2468) * (365/365))/100</f>
        <v>0.03177559582</v>
      </c>
      <c r="M2468" s="180">
        <f t="shared" si="2471"/>
        <v>0.03597237263</v>
      </c>
      <c r="N2468" s="180">
        <f t="shared" si="2471"/>
        <v>0.03897007035</v>
      </c>
      <c r="O2468" s="180">
        <f t="shared" si="2471"/>
        <v>0.0437663867</v>
      </c>
      <c r="P2468" s="180">
        <f t="shared" si="2471"/>
        <v>0.04616454487</v>
      </c>
      <c r="Q2468" s="180">
        <f t="shared" si="2471"/>
        <v>0.04776331699</v>
      </c>
      <c r="R2468" s="180">
        <f t="shared" si="2471"/>
        <v>0.04996162865</v>
      </c>
      <c r="S2468" s="180">
        <f t="shared" si="2471"/>
        <v>0.05046124494</v>
      </c>
      <c r="T2468" s="181">
        <f t="shared" si="3"/>
        <v>5.098913043</v>
      </c>
      <c r="U2468" s="182">
        <f t="shared" si="4"/>
        <v>42322</v>
      </c>
      <c r="V2468" s="182">
        <f t="shared" si="5"/>
        <v>42414</v>
      </c>
      <c r="W2468" s="182">
        <f t="shared" si="6"/>
        <v>42504</v>
      </c>
      <c r="X2468" s="181">
        <f t="shared" si="7"/>
        <v>184</v>
      </c>
      <c r="Y2468" s="181">
        <f t="shared" si="8"/>
        <v>276</v>
      </c>
      <c r="Z2468" s="181">
        <f t="shared" si="9"/>
        <v>366</v>
      </c>
      <c r="AA2468" s="155"/>
      <c r="AB2468" s="9"/>
      <c r="AC2468" s="9"/>
      <c r="AD2468" s="9"/>
      <c r="AE2468" s="9"/>
      <c r="AF2468" s="9"/>
      <c r="AG2468" s="9"/>
      <c r="AH2468" s="9"/>
    </row>
    <row r="2469" ht="15.75" customHeight="1">
      <c r="A2469" s="177">
        <v>42137.0</v>
      </c>
      <c r="B2469" s="178">
        <v>3.28</v>
      </c>
      <c r="C2469" s="178">
        <v>3.55</v>
      </c>
      <c r="D2469" s="178">
        <v>3.93</v>
      </c>
      <c r="E2469" s="178">
        <v>4.3</v>
      </c>
      <c r="F2469" s="178">
        <v>4.55</v>
      </c>
      <c r="G2469" s="178">
        <v>4.8</v>
      </c>
      <c r="H2469" s="178">
        <v>5.0</v>
      </c>
      <c r="I2469" s="178">
        <v>5.04</v>
      </c>
      <c r="J2469" s="178">
        <v>5.04</v>
      </c>
      <c r="K2469" s="179">
        <f>MAX(0,((T2469*(365/365))-VLOOKUP(A2469,VBMA!$A:$D,4,0))  /  (T2469* (365/365)   ))</f>
        <v>0</v>
      </c>
      <c r="L2469" s="180">
        <f t="shared" ref="L2469:S2469" si="2472">(B2469*(1-$K2469) * (365/365))/100</f>
        <v>0.0328</v>
      </c>
      <c r="M2469" s="180">
        <f t="shared" si="2472"/>
        <v>0.0355</v>
      </c>
      <c r="N2469" s="180">
        <f t="shared" si="2472"/>
        <v>0.0393</v>
      </c>
      <c r="O2469" s="180">
        <f t="shared" si="2472"/>
        <v>0.043</v>
      </c>
      <c r="P2469" s="180">
        <f t="shared" si="2472"/>
        <v>0.0455</v>
      </c>
      <c r="Q2469" s="180">
        <f t="shared" si="2472"/>
        <v>0.048</v>
      </c>
      <c r="R2469" s="180">
        <f t="shared" si="2472"/>
        <v>0.05</v>
      </c>
      <c r="S2469" s="180">
        <f t="shared" si="2472"/>
        <v>0.0504</v>
      </c>
      <c r="T2469" s="181">
        <f t="shared" si="3"/>
        <v>5.079130435</v>
      </c>
      <c r="U2469" s="182">
        <f t="shared" si="4"/>
        <v>42321</v>
      </c>
      <c r="V2469" s="182">
        <f t="shared" si="5"/>
        <v>42413</v>
      </c>
      <c r="W2469" s="182">
        <f t="shared" si="6"/>
        <v>42503</v>
      </c>
      <c r="X2469" s="181">
        <f t="shared" si="7"/>
        <v>184</v>
      </c>
      <c r="Y2469" s="181">
        <f t="shared" si="8"/>
        <v>276</v>
      </c>
      <c r="Z2469" s="181">
        <f t="shared" si="9"/>
        <v>366</v>
      </c>
      <c r="AA2469" s="155"/>
      <c r="AB2469" s="9"/>
      <c r="AC2469" s="9"/>
      <c r="AD2469" s="9"/>
      <c r="AE2469" s="9"/>
      <c r="AF2469" s="9"/>
      <c r="AG2469" s="9"/>
      <c r="AH2469" s="9"/>
    </row>
    <row r="2470" ht="15.75" customHeight="1">
      <c r="A2470" s="177">
        <v>42136.0</v>
      </c>
      <c r="B2470" s="178">
        <v>3.18</v>
      </c>
      <c r="C2470" s="178">
        <v>3.56</v>
      </c>
      <c r="D2470" s="178">
        <v>3.88</v>
      </c>
      <c r="E2470" s="178">
        <v>4.3</v>
      </c>
      <c r="F2470" s="178">
        <v>4.54</v>
      </c>
      <c r="G2470" s="178">
        <v>4.75</v>
      </c>
      <c r="H2470" s="178">
        <v>5.0</v>
      </c>
      <c r="I2470" s="178">
        <v>5.05</v>
      </c>
      <c r="J2470" s="178">
        <v>5.05</v>
      </c>
      <c r="K2470" s="179">
        <f>MAX(0,((T2470*(365/365))-VLOOKUP(A2470,VBMA!$A:$D,4,0))  /  (T2470* (365/365)   ))</f>
        <v>0.003120869751</v>
      </c>
      <c r="L2470" s="180">
        <f t="shared" ref="L2470:S2470" si="2473">(B2470*(1-$K2470) * (365/365))/100</f>
        <v>0.03170075634</v>
      </c>
      <c r="M2470" s="180">
        <f t="shared" si="2473"/>
        <v>0.03548889704</v>
      </c>
      <c r="N2470" s="180">
        <f t="shared" si="2473"/>
        <v>0.03867891025</v>
      </c>
      <c r="O2470" s="180">
        <f t="shared" si="2473"/>
        <v>0.0428658026</v>
      </c>
      <c r="P2470" s="180">
        <f t="shared" si="2473"/>
        <v>0.04525831251</v>
      </c>
      <c r="Q2470" s="180">
        <f t="shared" si="2473"/>
        <v>0.04735175869</v>
      </c>
      <c r="R2470" s="180">
        <f t="shared" si="2473"/>
        <v>0.04984395651</v>
      </c>
      <c r="S2470" s="180">
        <f t="shared" si="2473"/>
        <v>0.05034239608</v>
      </c>
      <c r="T2470" s="181">
        <f t="shared" si="3"/>
        <v>5.098913043</v>
      </c>
      <c r="U2470" s="182">
        <f t="shared" si="4"/>
        <v>42320</v>
      </c>
      <c r="V2470" s="182">
        <f t="shared" si="5"/>
        <v>42412</v>
      </c>
      <c r="W2470" s="182">
        <f t="shared" si="6"/>
        <v>42502</v>
      </c>
      <c r="X2470" s="181">
        <f t="shared" si="7"/>
        <v>184</v>
      </c>
      <c r="Y2470" s="181">
        <f t="shared" si="8"/>
        <v>276</v>
      </c>
      <c r="Z2470" s="181">
        <f t="shared" si="9"/>
        <v>366</v>
      </c>
      <c r="AA2470" s="155"/>
      <c r="AB2470" s="9"/>
      <c r="AC2470" s="9"/>
      <c r="AD2470" s="9"/>
      <c r="AE2470" s="9"/>
      <c r="AF2470" s="9"/>
      <c r="AG2470" s="9"/>
      <c r="AH2470" s="9"/>
    </row>
    <row r="2471" ht="15.75" customHeight="1">
      <c r="A2471" s="177">
        <v>42135.0</v>
      </c>
      <c r="B2471" s="178">
        <v>3.3</v>
      </c>
      <c r="C2471" s="178">
        <v>3.6</v>
      </c>
      <c r="D2471" s="178">
        <v>3.9</v>
      </c>
      <c r="E2471" s="178">
        <v>4.36</v>
      </c>
      <c r="F2471" s="178">
        <v>4.58</v>
      </c>
      <c r="G2471" s="178">
        <v>4.85</v>
      </c>
      <c r="H2471" s="178">
        <v>5.05</v>
      </c>
      <c r="I2471" s="178">
        <v>5.08</v>
      </c>
      <c r="J2471" s="178">
        <v>5.08</v>
      </c>
      <c r="K2471" s="179">
        <f>MAX(0,((T2471*(365/365))-VLOOKUP(A2471,VBMA!$A:$D,4,0))  /  (T2471* (365/365)   ))</f>
        <v>0.003199591542</v>
      </c>
      <c r="L2471" s="180">
        <f t="shared" ref="L2471:S2471" si="2474">(B2471*(1-$K2471) * (365/365))/100</f>
        <v>0.03289441348</v>
      </c>
      <c r="M2471" s="180">
        <f t="shared" si="2474"/>
        <v>0.0358848147</v>
      </c>
      <c r="N2471" s="180">
        <f t="shared" si="2474"/>
        <v>0.03887521593</v>
      </c>
      <c r="O2471" s="180">
        <f t="shared" si="2474"/>
        <v>0.04346049781</v>
      </c>
      <c r="P2471" s="180">
        <f t="shared" si="2474"/>
        <v>0.04565345871</v>
      </c>
      <c r="Q2471" s="180">
        <f t="shared" si="2474"/>
        <v>0.04834481981</v>
      </c>
      <c r="R2471" s="180">
        <f t="shared" si="2474"/>
        <v>0.05033842063</v>
      </c>
      <c r="S2471" s="180">
        <f t="shared" si="2474"/>
        <v>0.05063746075</v>
      </c>
      <c r="T2471" s="181">
        <f t="shared" si="3"/>
        <v>5.109347826</v>
      </c>
      <c r="U2471" s="182">
        <f t="shared" si="4"/>
        <v>42319</v>
      </c>
      <c r="V2471" s="182">
        <f t="shared" si="5"/>
        <v>42411</v>
      </c>
      <c r="W2471" s="182">
        <f t="shared" si="6"/>
        <v>42501</v>
      </c>
      <c r="X2471" s="181">
        <f t="shared" si="7"/>
        <v>184</v>
      </c>
      <c r="Y2471" s="181">
        <f t="shared" si="8"/>
        <v>276</v>
      </c>
      <c r="Z2471" s="181">
        <f t="shared" si="9"/>
        <v>366</v>
      </c>
      <c r="AA2471" s="155"/>
      <c r="AB2471" s="9"/>
      <c r="AC2471" s="9"/>
      <c r="AD2471" s="9"/>
      <c r="AE2471" s="9"/>
      <c r="AF2471" s="9"/>
      <c r="AG2471" s="9"/>
      <c r="AH2471" s="9"/>
    </row>
    <row r="2472" ht="15.75" customHeight="1">
      <c r="A2472" s="177">
        <v>42132.0</v>
      </c>
      <c r="B2472" s="178">
        <v>3.63</v>
      </c>
      <c r="C2472" s="178">
        <v>3.9</v>
      </c>
      <c r="D2472" s="178">
        <v>4.23</v>
      </c>
      <c r="E2472" s="178">
        <v>4.53</v>
      </c>
      <c r="F2472" s="178">
        <v>4.9</v>
      </c>
      <c r="G2472" s="178">
        <v>5.0</v>
      </c>
      <c r="H2472" s="178">
        <v>5.13</v>
      </c>
      <c r="I2472" s="178">
        <v>5.15</v>
      </c>
      <c r="J2472" s="178">
        <v>5.14</v>
      </c>
      <c r="K2472" s="179">
        <f>MAX(0,((T2472*(365/365))-VLOOKUP(A2472,VBMA!$A:$D,4,0))  /  (T2472* (365/365)   ))</f>
        <v>0.016745164</v>
      </c>
      <c r="L2472" s="180">
        <f t="shared" ref="L2472:S2472" si="2475">(B2472*(1-$K2472) * (365/365))/100</f>
        <v>0.03569215055</v>
      </c>
      <c r="M2472" s="180">
        <f t="shared" si="2475"/>
        <v>0.0383469386</v>
      </c>
      <c r="N2472" s="180">
        <f t="shared" si="2475"/>
        <v>0.04159167956</v>
      </c>
      <c r="O2472" s="180">
        <f t="shared" si="2475"/>
        <v>0.04454144407</v>
      </c>
      <c r="P2472" s="180">
        <f t="shared" si="2475"/>
        <v>0.04817948696</v>
      </c>
      <c r="Q2472" s="180">
        <f t="shared" si="2475"/>
        <v>0.0491627418</v>
      </c>
      <c r="R2472" s="180">
        <f t="shared" si="2475"/>
        <v>0.05044097309</v>
      </c>
      <c r="S2472" s="180">
        <f t="shared" si="2475"/>
        <v>0.05063762405</v>
      </c>
      <c r="T2472" s="181">
        <f t="shared" si="3"/>
        <v>5.169565217</v>
      </c>
      <c r="U2472" s="182">
        <f t="shared" si="4"/>
        <v>42316</v>
      </c>
      <c r="V2472" s="182">
        <f t="shared" si="5"/>
        <v>42408</v>
      </c>
      <c r="W2472" s="182">
        <f t="shared" si="6"/>
        <v>42498</v>
      </c>
      <c r="X2472" s="181">
        <f t="shared" si="7"/>
        <v>184</v>
      </c>
      <c r="Y2472" s="181">
        <f t="shared" si="8"/>
        <v>276</v>
      </c>
      <c r="Z2472" s="181">
        <f t="shared" si="9"/>
        <v>366</v>
      </c>
      <c r="AA2472" s="155"/>
      <c r="AB2472" s="9"/>
      <c r="AC2472" s="9"/>
      <c r="AD2472" s="9"/>
      <c r="AE2472" s="9"/>
      <c r="AF2472" s="9"/>
      <c r="AG2472" s="9"/>
      <c r="AH2472" s="9"/>
    </row>
    <row r="2473" ht="15.75" customHeight="1">
      <c r="A2473" s="177">
        <v>42131.0</v>
      </c>
      <c r="B2473" s="178">
        <v>4.44</v>
      </c>
      <c r="C2473" s="178">
        <v>4.64</v>
      </c>
      <c r="D2473" s="178">
        <v>4.68</v>
      </c>
      <c r="E2473" s="178">
        <v>4.88</v>
      </c>
      <c r="F2473" s="178">
        <v>5.0</v>
      </c>
      <c r="G2473" s="178">
        <v>5.0</v>
      </c>
      <c r="H2473" s="178">
        <v>5.2</v>
      </c>
      <c r="I2473" s="178">
        <v>5.25</v>
      </c>
      <c r="J2473" s="178">
        <v>5.28</v>
      </c>
      <c r="K2473" s="179">
        <f>MAX(0,((T2473*(365/365))-VLOOKUP(A2473,VBMA!$A:$D,4,0))  /  (T2473* (365/365)   ))</f>
        <v>0.02489435897</v>
      </c>
      <c r="L2473" s="180">
        <f t="shared" ref="L2473:S2473" si="2476">(B2473*(1-$K2473) * (365/365))/100</f>
        <v>0.04329469046</v>
      </c>
      <c r="M2473" s="180">
        <f t="shared" si="2476"/>
        <v>0.04524490174</v>
      </c>
      <c r="N2473" s="180">
        <f t="shared" si="2476"/>
        <v>0.045634944</v>
      </c>
      <c r="O2473" s="180">
        <f t="shared" si="2476"/>
        <v>0.04758515528</v>
      </c>
      <c r="P2473" s="180">
        <f t="shared" si="2476"/>
        <v>0.04875528205</v>
      </c>
      <c r="Q2473" s="180">
        <f t="shared" si="2476"/>
        <v>0.04875528205</v>
      </c>
      <c r="R2473" s="180">
        <f t="shared" si="2476"/>
        <v>0.05070549333</v>
      </c>
      <c r="S2473" s="180">
        <f t="shared" si="2476"/>
        <v>0.05119304615</v>
      </c>
      <c r="T2473" s="181">
        <f t="shared" si="3"/>
        <v>5.298913043</v>
      </c>
      <c r="U2473" s="182">
        <f t="shared" si="4"/>
        <v>42315</v>
      </c>
      <c r="V2473" s="182">
        <f t="shared" si="5"/>
        <v>42407</v>
      </c>
      <c r="W2473" s="182">
        <f t="shared" si="6"/>
        <v>42497</v>
      </c>
      <c r="X2473" s="181">
        <f t="shared" si="7"/>
        <v>184</v>
      </c>
      <c r="Y2473" s="181">
        <f t="shared" si="8"/>
        <v>276</v>
      </c>
      <c r="Z2473" s="181">
        <f t="shared" si="9"/>
        <v>366</v>
      </c>
      <c r="AA2473" s="155"/>
      <c r="AB2473" s="9"/>
      <c r="AC2473" s="9"/>
      <c r="AD2473" s="9"/>
      <c r="AE2473" s="9"/>
      <c r="AF2473" s="9"/>
      <c r="AG2473" s="9"/>
      <c r="AH2473" s="9"/>
    </row>
    <row r="2474" ht="15.75" customHeight="1">
      <c r="A2474" s="177">
        <v>42130.0</v>
      </c>
      <c r="B2474" s="178">
        <v>5.0</v>
      </c>
      <c r="C2474" s="178">
        <v>5.0</v>
      </c>
      <c r="D2474" s="178">
        <v>5.0</v>
      </c>
      <c r="E2474" s="178">
        <v>5.08</v>
      </c>
      <c r="F2474" s="178">
        <v>5.02</v>
      </c>
      <c r="G2474" s="178">
        <v>5.03</v>
      </c>
      <c r="H2474" s="178">
        <v>5.13</v>
      </c>
      <c r="I2474" s="178">
        <v>5.18</v>
      </c>
      <c r="J2474" s="178">
        <v>5.14</v>
      </c>
      <c r="K2474" s="179">
        <f>MAX(0,((T2474*(365/365))-VLOOKUP(A2474,VBMA!$A:$D,4,0))  /  (T2474* (365/365)   ))</f>
        <v>0.002278302083</v>
      </c>
      <c r="L2474" s="180">
        <f t="shared" ref="L2474:S2474" si="2477">(B2474*(1-$K2474) * (365/365))/100</f>
        <v>0.0498860849</v>
      </c>
      <c r="M2474" s="180">
        <f t="shared" si="2477"/>
        <v>0.0498860849</v>
      </c>
      <c r="N2474" s="180">
        <f t="shared" si="2477"/>
        <v>0.0498860849</v>
      </c>
      <c r="O2474" s="180">
        <f t="shared" si="2477"/>
        <v>0.05068426225</v>
      </c>
      <c r="P2474" s="180">
        <f t="shared" si="2477"/>
        <v>0.05008562924</v>
      </c>
      <c r="Q2474" s="180">
        <f t="shared" si="2477"/>
        <v>0.05018540141</v>
      </c>
      <c r="R2474" s="180">
        <f t="shared" si="2477"/>
        <v>0.0511831231</v>
      </c>
      <c r="S2474" s="180">
        <f t="shared" si="2477"/>
        <v>0.05168198395</v>
      </c>
      <c r="T2474" s="181">
        <f t="shared" si="3"/>
        <v>5.228913043</v>
      </c>
      <c r="U2474" s="182">
        <f t="shared" si="4"/>
        <v>42314</v>
      </c>
      <c r="V2474" s="182">
        <f t="shared" si="5"/>
        <v>42406</v>
      </c>
      <c r="W2474" s="182">
        <f t="shared" si="6"/>
        <v>42496</v>
      </c>
      <c r="X2474" s="181">
        <f t="shared" si="7"/>
        <v>184</v>
      </c>
      <c r="Y2474" s="181">
        <f t="shared" si="8"/>
        <v>276</v>
      </c>
      <c r="Z2474" s="181">
        <f t="shared" si="9"/>
        <v>366</v>
      </c>
      <c r="AA2474" s="155"/>
      <c r="AB2474" s="9"/>
      <c r="AC2474" s="9"/>
      <c r="AD2474" s="9"/>
      <c r="AE2474" s="9"/>
      <c r="AF2474" s="9"/>
      <c r="AG2474" s="9"/>
      <c r="AH2474" s="9"/>
    </row>
    <row r="2475" ht="15.75" customHeight="1">
      <c r="A2475" s="177">
        <v>42129.0</v>
      </c>
      <c r="B2475" s="178">
        <v>5.0</v>
      </c>
      <c r="C2475" s="178">
        <v>5.0</v>
      </c>
      <c r="D2475" s="178">
        <v>5.0</v>
      </c>
      <c r="E2475" s="178">
        <v>5.08</v>
      </c>
      <c r="F2475" s="178">
        <v>5.03</v>
      </c>
      <c r="G2475" s="178">
        <v>5.03</v>
      </c>
      <c r="H2475" s="178">
        <v>5.03</v>
      </c>
      <c r="I2475" s="178">
        <v>5.05</v>
      </c>
      <c r="J2475" s="178">
        <v>5.05</v>
      </c>
      <c r="K2475" s="179">
        <f>MAX(0,((T2475*(365/365))-VLOOKUP(A2475,VBMA!$A:$D,4,0))  /  (T2475* (365/365)   ))</f>
        <v>0</v>
      </c>
      <c r="L2475" s="180">
        <f t="shared" ref="L2475:S2475" si="2478">(B2475*(1-$K2475) * (365/365))/100</f>
        <v>0.05</v>
      </c>
      <c r="M2475" s="180">
        <f t="shared" si="2478"/>
        <v>0.05</v>
      </c>
      <c r="N2475" s="180">
        <f t="shared" si="2478"/>
        <v>0.05</v>
      </c>
      <c r="O2475" s="180">
        <f t="shared" si="2478"/>
        <v>0.0508</v>
      </c>
      <c r="P2475" s="180">
        <f t="shared" si="2478"/>
        <v>0.0503</v>
      </c>
      <c r="Q2475" s="180">
        <f t="shared" si="2478"/>
        <v>0.0503</v>
      </c>
      <c r="R2475" s="180">
        <f t="shared" si="2478"/>
        <v>0.0503</v>
      </c>
      <c r="S2475" s="180">
        <f t="shared" si="2478"/>
        <v>0.0505</v>
      </c>
      <c r="T2475" s="181">
        <f t="shared" si="3"/>
        <v>5.069565217</v>
      </c>
      <c r="U2475" s="182">
        <f t="shared" si="4"/>
        <v>42313</v>
      </c>
      <c r="V2475" s="182">
        <f t="shared" si="5"/>
        <v>42405</v>
      </c>
      <c r="W2475" s="182">
        <f t="shared" si="6"/>
        <v>42495</v>
      </c>
      <c r="X2475" s="181">
        <f t="shared" si="7"/>
        <v>184</v>
      </c>
      <c r="Y2475" s="181">
        <f t="shared" si="8"/>
        <v>276</v>
      </c>
      <c r="Z2475" s="181">
        <f t="shared" si="9"/>
        <v>366</v>
      </c>
      <c r="AA2475" s="155"/>
      <c r="AB2475" s="9"/>
      <c r="AC2475" s="9"/>
      <c r="AD2475" s="9"/>
      <c r="AE2475" s="9"/>
      <c r="AF2475" s="9"/>
      <c r="AG2475" s="9"/>
      <c r="AH2475" s="9"/>
    </row>
    <row r="2476" ht="15.75" customHeight="1">
      <c r="A2476" s="177">
        <v>42128.0</v>
      </c>
      <c r="B2476" s="178">
        <v>4.93</v>
      </c>
      <c r="C2476" s="178">
        <v>4.95</v>
      </c>
      <c r="D2476" s="178">
        <v>4.98</v>
      </c>
      <c r="E2476" s="178">
        <v>5.03</v>
      </c>
      <c r="F2476" s="178">
        <v>5.0</v>
      </c>
      <c r="G2476" s="178">
        <v>5.0</v>
      </c>
      <c r="H2476" s="178">
        <v>5.03</v>
      </c>
      <c r="I2476" s="178">
        <v>5.05</v>
      </c>
      <c r="J2476" s="178">
        <v>5.05</v>
      </c>
      <c r="K2476" s="179">
        <f>MAX(0,((T2476*(365/365))-VLOOKUP(A2476,VBMA!$A:$D,4,0))  /  (T2476* (365/365)   ))</f>
        <v>0.004845626072</v>
      </c>
      <c r="L2476" s="180">
        <f t="shared" ref="L2476:S2476" si="2479">(B2476*(1-$K2476) * (365/365))/100</f>
        <v>0.04906111063</v>
      </c>
      <c r="M2476" s="180">
        <f t="shared" si="2479"/>
        <v>0.04926014151</v>
      </c>
      <c r="N2476" s="180">
        <f t="shared" si="2479"/>
        <v>0.04955868782</v>
      </c>
      <c r="O2476" s="180">
        <f t="shared" si="2479"/>
        <v>0.05005626501</v>
      </c>
      <c r="P2476" s="180">
        <f t="shared" si="2479"/>
        <v>0.0497577187</v>
      </c>
      <c r="Q2476" s="180">
        <f t="shared" si="2479"/>
        <v>0.0497577187</v>
      </c>
      <c r="R2476" s="180">
        <f t="shared" si="2479"/>
        <v>0.05005626501</v>
      </c>
      <c r="S2476" s="180">
        <f t="shared" si="2479"/>
        <v>0.05025529588</v>
      </c>
      <c r="T2476" s="181">
        <f t="shared" si="3"/>
        <v>5.069565217</v>
      </c>
      <c r="U2476" s="182">
        <f t="shared" si="4"/>
        <v>42312</v>
      </c>
      <c r="V2476" s="182">
        <f t="shared" si="5"/>
        <v>42404</v>
      </c>
      <c r="W2476" s="182">
        <f t="shared" si="6"/>
        <v>42494</v>
      </c>
      <c r="X2476" s="181">
        <f t="shared" si="7"/>
        <v>184</v>
      </c>
      <c r="Y2476" s="181">
        <f t="shared" si="8"/>
        <v>276</v>
      </c>
      <c r="Z2476" s="181">
        <f t="shared" si="9"/>
        <v>366</v>
      </c>
      <c r="AA2476" s="155"/>
      <c r="AB2476" s="9"/>
      <c r="AC2476" s="9"/>
      <c r="AD2476" s="9"/>
      <c r="AE2476" s="9"/>
      <c r="AF2476" s="9"/>
      <c r="AG2476" s="9"/>
      <c r="AH2476" s="9"/>
    </row>
    <row r="2477" ht="15.75" customHeight="1">
      <c r="A2477" s="177">
        <v>42121.0</v>
      </c>
      <c r="B2477" s="178">
        <v>3.6</v>
      </c>
      <c r="C2477" s="178">
        <v>4.05</v>
      </c>
      <c r="D2477" s="178">
        <v>4.2</v>
      </c>
      <c r="E2477" s="178">
        <v>4.7</v>
      </c>
      <c r="F2477" s="178">
        <v>4.8</v>
      </c>
      <c r="G2477" s="178">
        <v>4.9</v>
      </c>
      <c r="H2477" s="178">
        <v>5.15</v>
      </c>
      <c r="I2477" s="178">
        <v>5.45</v>
      </c>
      <c r="J2477" s="178">
        <v>5.65</v>
      </c>
      <c r="K2477" s="179">
        <f>MAX(0,((T2477*(365/365))-VLOOKUP(A2477,VBMA!$A:$D,4,0))  /  (T2477* (365/365)   ))</f>
        <v>0.1247210138</v>
      </c>
      <c r="L2477" s="180">
        <f t="shared" ref="L2477:S2477" si="2480">(B2477*(1-$K2477) * (365/365))/100</f>
        <v>0.0315100435</v>
      </c>
      <c r="M2477" s="180">
        <f t="shared" si="2480"/>
        <v>0.03544879894</v>
      </c>
      <c r="N2477" s="180">
        <f t="shared" si="2480"/>
        <v>0.03676171742</v>
      </c>
      <c r="O2477" s="180">
        <f t="shared" si="2480"/>
        <v>0.04113811235</v>
      </c>
      <c r="P2477" s="180">
        <f t="shared" si="2480"/>
        <v>0.04201339134</v>
      </c>
      <c r="Q2477" s="180">
        <f t="shared" si="2480"/>
        <v>0.04288867032</v>
      </c>
      <c r="R2477" s="180">
        <f t="shared" si="2480"/>
        <v>0.04507686779</v>
      </c>
      <c r="S2477" s="180">
        <f t="shared" si="2480"/>
        <v>0.04770270475</v>
      </c>
      <c r="T2477" s="181">
        <f t="shared" si="3"/>
        <v>5.74673913</v>
      </c>
      <c r="U2477" s="182">
        <f t="shared" si="4"/>
        <v>42304</v>
      </c>
      <c r="V2477" s="182">
        <f t="shared" si="5"/>
        <v>42396</v>
      </c>
      <c r="W2477" s="182">
        <f t="shared" si="6"/>
        <v>42487</v>
      </c>
      <c r="X2477" s="181">
        <f t="shared" si="7"/>
        <v>183</v>
      </c>
      <c r="Y2477" s="181">
        <f t="shared" si="8"/>
        <v>275</v>
      </c>
      <c r="Z2477" s="181">
        <f t="shared" si="9"/>
        <v>366</v>
      </c>
      <c r="AA2477" s="155"/>
      <c r="AB2477" s="9"/>
      <c r="AC2477" s="9"/>
      <c r="AD2477" s="9"/>
      <c r="AE2477" s="9"/>
      <c r="AF2477" s="9"/>
      <c r="AG2477" s="9"/>
      <c r="AH2477" s="9"/>
    </row>
    <row r="2478" ht="15.75" customHeight="1">
      <c r="A2478" s="177">
        <v>42119.0</v>
      </c>
      <c r="B2478" s="178">
        <v>3.23</v>
      </c>
      <c r="C2478" s="178">
        <v>4.0</v>
      </c>
      <c r="D2478" s="178">
        <v>4.13</v>
      </c>
      <c r="E2478" s="178">
        <v>4.67</v>
      </c>
      <c r="F2478" s="178">
        <v>4.93</v>
      </c>
      <c r="G2478" s="178">
        <v>5.0</v>
      </c>
      <c r="H2478" s="178">
        <v>5.0</v>
      </c>
      <c r="I2478" s="178">
        <v>5.2</v>
      </c>
      <c r="J2478" s="178">
        <v>5.23</v>
      </c>
      <c r="K2478" s="179" t="str">
        <f>MAX(0,((T2478*(365/365))-VLOOKUP(A2478,VBMA!$A:$D,4,0))  /  (T2478* (365/365)   ))</f>
        <v>#N/A</v>
      </c>
      <c r="L2478" s="180" t="str">
        <f t="shared" ref="L2478:S2478" si="2481">(B2478*(1-$K2478) * (365/365))/100</f>
        <v>#N/A</v>
      </c>
      <c r="M2478" s="180" t="str">
        <f t="shared" si="2481"/>
        <v>#N/A</v>
      </c>
      <c r="N2478" s="180" t="str">
        <f t="shared" si="2481"/>
        <v>#N/A</v>
      </c>
      <c r="O2478" s="180" t="str">
        <f t="shared" si="2481"/>
        <v>#N/A</v>
      </c>
      <c r="P2478" s="180" t="str">
        <f t="shared" si="2481"/>
        <v>#N/A</v>
      </c>
      <c r="Q2478" s="180" t="str">
        <f t="shared" si="2481"/>
        <v>#N/A</v>
      </c>
      <c r="R2478" s="180" t="str">
        <f t="shared" si="2481"/>
        <v>#N/A</v>
      </c>
      <c r="S2478" s="180" t="str">
        <f t="shared" si="2481"/>
        <v>#N/A</v>
      </c>
      <c r="T2478" s="181">
        <f t="shared" si="3"/>
        <v>5.397826087</v>
      </c>
      <c r="U2478" s="182">
        <f t="shared" si="4"/>
        <v>42302</v>
      </c>
      <c r="V2478" s="182">
        <f t="shared" si="5"/>
        <v>42394</v>
      </c>
      <c r="W2478" s="182">
        <f t="shared" si="6"/>
        <v>42485</v>
      </c>
      <c r="X2478" s="181">
        <f t="shared" si="7"/>
        <v>183</v>
      </c>
      <c r="Y2478" s="181">
        <f t="shared" si="8"/>
        <v>275</v>
      </c>
      <c r="Z2478" s="181">
        <f t="shared" si="9"/>
        <v>366</v>
      </c>
      <c r="AA2478" s="155"/>
      <c r="AB2478" s="9"/>
      <c r="AC2478" s="9"/>
      <c r="AD2478" s="9"/>
      <c r="AE2478" s="9"/>
      <c r="AF2478" s="9"/>
      <c r="AG2478" s="9"/>
      <c r="AH2478" s="9"/>
    </row>
    <row r="2479" ht="15.75" customHeight="1">
      <c r="A2479" s="177">
        <v>42118.0</v>
      </c>
      <c r="B2479" s="178">
        <v>3.7</v>
      </c>
      <c r="C2479" s="178">
        <v>4.1</v>
      </c>
      <c r="D2479" s="178">
        <v>4.4</v>
      </c>
      <c r="E2479" s="178">
        <v>4.8</v>
      </c>
      <c r="F2479" s="178">
        <v>4.95</v>
      </c>
      <c r="G2479" s="178">
        <v>5.0</v>
      </c>
      <c r="H2479" s="178">
        <v>5.0</v>
      </c>
      <c r="I2479" s="178">
        <v>5.1</v>
      </c>
      <c r="J2479" s="178">
        <v>5.18</v>
      </c>
      <c r="K2479" s="179">
        <f>MAX(0,((T2479*(365/365))-VLOOKUP(A2479,VBMA!$A:$D,4,0))  /  (T2479* (365/365)   ))</f>
        <v>0.03537528748</v>
      </c>
      <c r="L2479" s="180">
        <f t="shared" ref="L2479:S2479" si="2482">(B2479*(1-$K2479) * (365/365))/100</f>
        <v>0.03569111436</v>
      </c>
      <c r="M2479" s="180">
        <f t="shared" si="2482"/>
        <v>0.03954961321</v>
      </c>
      <c r="N2479" s="180">
        <f t="shared" si="2482"/>
        <v>0.04244348735</v>
      </c>
      <c r="O2479" s="180">
        <f t="shared" si="2482"/>
        <v>0.0463019862</v>
      </c>
      <c r="P2479" s="180">
        <f t="shared" si="2482"/>
        <v>0.04774892327</v>
      </c>
      <c r="Q2479" s="180">
        <f t="shared" si="2482"/>
        <v>0.04823123563</v>
      </c>
      <c r="R2479" s="180">
        <f t="shared" si="2482"/>
        <v>0.04823123563</v>
      </c>
      <c r="S2479" s="180">
        <f t="shared" si="2482"/>
        <v>0.04919586034</v>
      </c>
      <c r="T2479" s="181">
        <f t="shared" si="3"/>
        <v>5.198913043</v>
      </c>
      <c r="U2479" s="182">
        <f t="shared" si="4"/>
        <v>42301</v>
      </c>
      <c r="V2479" s="182">
        <f t="shared" si="5"/>
        <v>42393</v>
      </c>
      <c r="W2479" s="182">
        <f t="shared" si="6"/>
        <v>42484</v>
      </c>
      <c r="X2479" s="181">
        <f t="shared" si="7"/>
        <v>183</v>
      </c>
      <c r="Y2479" s="181">
        <f t="shared" si="8"/>
        <v>275</v>
      </c>
      <c r="Z2479" s="181">
        <f t="shared" si="9"/>
        <v>366</v>
      </c>
      <c r="AA2479" s="155"/>
      <c r="AB2479" s="9"/>
      <c r="AC2479" s="9"/>
      <c r="AD2479" s="9"/>
      <c r="AE2479" s="9"/>
      <c r="AF2479" s="9"/>
      <c r="AG2479" s="9"/>
      <c r="AH2479" s="9"/>
    </row>
    <row r="2480" ht="15.75" customHeight="1">
      <c r="A2480" s="177">
        <v>42117.0</v>
      </c>
      <c r="B2480" s="178">
        <v>4.57</v>
      </c>
      <c r="C2480" s="178">
        <v>4.8</v>
      </c>
      <c r="D2480" s="178">
        <v>5.0</v>
      </c>
      <c r="E2480" s="178">
        <v>5.13</v>
      </c>
      <c r="F2480" s="178">
        <v>5.13</v>
      </c>
      <c r="G2480" s="178">
        <v>5.13</v>
      </c>
      <c r="H2480" s="178">
        <v>5.17</v>
      </c>
      <c r="I2480" s="178">
        <v>5.33</v>
      </c>
      <c r="J2480" s="178">
        <v>5.33</v>
      </c>
      <c r="K2480" s="179">
        <f>MAX(0,((T2480*(365/365))-VLOOKUP(A2480,VBMA!$A:$D,4,0))  /  (T2480* (365/365)   ))</f>
        <v>0.0689218094</v>
      </c>
      <c r="L2480" s="180">
        <f t="shared" ref="L2480:S2480" si="2483">(B2480*(1-$K2480) * (365/365))/100</f>
        <v>0.04255027331</v>
      </c>
      <c r="M2480" s="180">
        <f t="shared" si="2483"/>
        <v>0.04469175315</v>
      </c>
      <c r="N2480" s="180">
        <f t="shared" si="2483"/>
        <v>0.04655390953</v>
      </c>
      <c r="O2480" s="180">
        <f t="shared" si="2483"/>
        <v>0.04776431118</v>
      </c>
      <c r="P2480" s="180">
        <f t="shared" si="2483"/>
        <v>0.04776431118</v>
      </c>
      <c r="Q2480" s="180">
        <f t="shared" si="2483"/>
        <v>0.04776431118</v>
      </c>
      <c r="R2480" s="180">
        <f t="shared" si="2483"/>
        <v>0.04813674245</v>
      </c>
      <c r="S2480" s="180">
        <f t="shared" si="2483"/>
        <v>0.04962646756</v>
      </c>
      <c r="T2480" s="181">
        <f t="shared" si="3"/>
        <v>5.48826087</v>
      </c>
      <c r="U2480" s="182">
        <f t="shared" si="4"/>
        <v>42300</v>
      </c>
      <c r="V2480" s="182">
        <f t="shared" si="5"/>
        <v>42392</v>
      </c>
      <c r="W2480" s="182">
        <f t="shared" si="6"/>
        <v>42483</v>
      </c>
      <c r="X2480" s="181">
        <f t="shared" si="7"/>
        <v>183</v>
      </c>
      <c r="Y2480" s="181">
        <f t="shared" si="8"/>
        <v>275</v>
      </c>
      <c r="Z2480" s="181">
        <f t="shared" si="9"/>
        <v>366</v>
      </c>
      <c r="AA2480" s="155"/>
      <c r="AB2480" s="9"/>
      <c r="AC2480" s="9"/>
      <c r="AD2480" s="9"/>
      <c r="AE2480" s="9"/>
      <c r="AF2480" s="9"/>
      <c r="AG2480" s="9"/>
      <c r="AH2480" s="9"/>
    </row>
    <row r="2481" ht="15.75" customHeight="1">
      <c r="A2481" s="177">
        <v>42116.0</v>
      </c>
      <c r="B2481" s="178">
        <v>5.03</v>
      </c>
      <c r="C2481" s="178">
        <v>5.13</v>
      </c>
      <c r="D2481" s="178">
        <v>5.2</v>
      </c>
      <c r="E2481" s="178">
        <v>5.23</v>
      </c>
      <c r="F2481" s="178">
        <v>5.18</v>
      </c>
      <c r="G2481" s="178">
        <v>5.18</v>
      </c>
      <c r="H2481" s="178">
        <v>5.1</v>
      </c>
      <c r="I2481" s="178">
        <v>5.25</v>
      </c>
      <c r="J2481" s="178">
        <v>5.23</v>
      </c>
      <c r="K2481" s="179">
        <f>MAX(0,((T2481*(365/365))-VLOOKUP(A2481,VBMA!$A:$D,4,0))  /  (T2481* (365/365)   ))</f>
        <v>0.03693144065</v>
      </c>
      <c r="L2481" s="180">
        <f t="shared" ref="L2481:S2481" si="2484">(B2481*(1-$K2481) * (365/365))/100</f>
        <v>0.04844234854</v>
      </c>
      <c r="M2481" s="180">
        <f t="shared" si="2484"/>
        <v>0.04940541709</v>
      </c>
      <c r="N2481" s="180">
        <f t="shared" si="2484"/>
        <v>0.05007956509</v>
      </c>
      <c r="O2481" s="180">
        <f t="shared" si="2484"/>
        <v>0.05036848565</v>
      </c>
      <c r="P2481" s="180">
        <f t="shared" si="2484"/>
        <v>0.04988695137</v>
      </c>
      <c r="Q2481" s="180">
        <f t="shared" si="2484"/>
        <v>0.04988695137</v>
      </c>
      <c r="R2481" s="180">
        <f t="shared" si="2484"/>
        <v>0.04911649653</v>
      </c>
      <c r="S2481" s="180">
        <f t="shared" si="2484"/>
        <v>0.05056109937</v>
      </c>
      <c r="T2481" s="181">
        <f t="shared" si="3"/>
        <v>5.398369565</v>
      </c>
      <c r="U2481" s="182">
        <f t="shared" si="4"/>
        <v>42299</v>
      </c>
      <c r="V2481" s="182">
        <f t="shared" si="5"/>
        <v>42391</v>
      </c>
      <c r="W2481" s="182">
        <f t="shared" si="6"/>
        <v>42482</v>
      </c>
      <c r="X2481" s="181">
        <f t="shared" si="7"/>
        <v>183</v>
      </c>
      <c r="Y2481" s="181">
        <f t="shared" si="8"/>
        <v>275</v>
      </c>
      <c r="Z2481" s="181">
        <f t="shared" si="9"/>
        <v>366</v>
      </c>
      <c r="AA2481" s="155"/>
      <c r="AB2481" s="9"/>
      <c r="AC2481" s="9"/>
      <c r="AD2481" s="9"/>
      <c r="AE2481" s="9"/>
      <c r="AF2481" s="9"/>
      <c r="AG2481" s="9"/>
      <c r="AH2481" s="9"/>
    </row>
    <row r="2482" ht="15.75" customHeight="1">
      <c r="A2482" s="177">
        <v>42115.0</v>
      </c>
      <c r="B2482" s="178">
        <v>5.14</v>
      </c>
      <c r="C2482" s="178">
        <v>5.2</v>
      </c>
      <c r="D2482" s="178">
        <v>5.26</v>
      </c>
      <c r="E2482" s="178">
        <v>5.26</v>
      </c>
      <c r="F2482" s="178">
        <v>5.16</v>
      </c>
      <c r="G2482" s="178">
        <v>5.16</v>
      </c>
      <c r="H2482" s="178">
        <v>5.2</v>
      </c>
      <c r="I2482" s="178">
        <v>5.32</v>
      </c>
      <c r="J2482" s="178">
        <v>5.24</v>
      </c>
      <c r="K2482" s="179">
        <f>MAX(0,((T2482*(365/365))-VLOOKUP(A2482,VBMA!$A:$D,4,0))  /  (T2482* (365/365)   ))</f>
        <v>0.04388840035</v>
      </c>
      <c r="L2482" s="180">
        <f t="shared" ref="L2482:S2482" si="2485">(B2482*(1-$K2482) * (365/365))/100</f>
        <v>0.04914413622</v>
      </c>
      <c r="M2482" s="180">
        <f t="shared" si="2485"/>
        <v>0.04971780318</v>
      </c>
      <c r="N2482" s="180">
        <f t="shared" si="2485"/>
        <v>0.05029147014</v>
      </c>
      <c r="O2482" s="180">
        <f t="shared" si="2485"/>
        <v>0.05029147014</v>
      </c>
      <c r="P2482" s="180">
        <f t="shared" si="2485"/>
        <v>0.04933535854</v>
      </c>
      <c r="Q2482" s="180">
        <f t="shared" si="2485"/>
        <v>0.04933535854</v>
      </c>
      <c r="R2482" s="180">
        <f t="shared" si="2485"/>
        <v>0.04971780318</v>
      </c>
      <c r="S2482" s="180">
        <f t="shared" si="2485"/>
        <v>0.0508651371</v>
      </c>
      <c r="T2482" s="181">
        <f t="shared" si="3"/>
        <v>5.438695652</v>
      </c>
      <c r="U2482" s="182">
        <f t="shared" si="4"/>
        <v>42298</v>
      </c>
      <c r="V2482" s="182">
        <f t="shared" si="5"/>
        <v>42390</v>
      </c>
      <c r="W2482" s="182">
        <f t="shared" si="6"/>
        <v>42481</v>
      </c>
      <c r="X2482" s="181">
        <f t="shared" si="7"/>
        <v>183</v>
      </c>
      <c r="Y2482" s="181">
        <f t="shared" si="8"/>
        <v>275</v>
      </c>
      <c r="Z2482" s="181">
        <f t="shared" si="9"/>
        <v>366</v>
      </c>
      <c r="AA2482" s="155"/>
      <c r="AB2482" s="9"/>
      <c r="AC2482" s="9"/>
      <c r="AD2482" s="9"/>
      <c r="AE2482" s="9"/>
      <c r="AF2482" s="9"/>
      <c r="AG2482" s="9"/>
      <c r="AH2482" s="9"/>
    </row>
    <row r="2483" ht="15.75" customHeight="1">
      <c r="A2483" s="177">
        <v>42114.0</v>
      </c>
      <c r="B2483" s="178">
        <v>5.1</v>
      </c>
      <c r="C2483" s="178">
        <v>5.18</v>
      </c>
      <c r="D2483" s="178">
        <v>5.25</v>
      </c>
      <c r="E2483" s="178">
        <v>5.25</v>
      </c>
      <c r="F2483" s="178">
        <v>5.15</v>
      </c>
      <c r="G2483" s="178">
        <v>5.15</v>
      </c>
      <c r="H2483" s="178">
        <v>5.18</v>
      </c>
      <c r="I2483" s="178">
        <v>5.28</v>
      </c>
      <c r="J2483" s="178">
        <v>5.3</v>
      </c>
      <c r="K2483" s="179">
        <f>MAX(0,((T2483*(365/365))-VLOOKUP(A2483,VBMA!$A:$D,4,0))  /  (T2483* (365/365)   ))</f>
        <v>0.04571798084</v>
      </c>
      <c r="L2483" s="180">
        <f t="shared" ref="L2483:S2483" si="2486">(B2483*(1-$K2483) * (365/365))/100</f>
        <v>0.04866838298</v>
      </c>
      <c r="M2483" s="180">
        <f t="shared" si="2486"/>
        <v>0.04943180859</v>
      </c>
      <c r="N2483" s="180">
        <f t="shared" si="2486"/>
        <v>0.05009980601</v>
      </c>
      <c r="O2483" s="180">
        <f t="shared" si="2486"/>
        <v>0.05009980601</v>
      </c>
      <c r="P2483" s="180">
        <f t="shared" si="2486"/>
        <v>0.04914552399</v>
      </c>
      <c r="Q2483" s="180">
        <f t="shared" si="2486"/>
        <v>0.04914552399</v>
      </c>
      <c r="R2483" s="180">
        <f t="shared" si="2486"/>
        <v>0.04943180859</v>
      </c>
      <c r="S2483" s="180">
        <f t="shared" si="2486"/>
        <v>0.05038609061</v>
      </c>
      <c r="T2483" s="181">
        <f t="shared" si="3"/>
        <v>5.378913043</v>
      </c>
      <c r="U2483" s="182">
        <f t="shared" si="4"/>
        <v>42297</v>
      </c>
      <c r="V2483" s="182">
        <f t="shared" si="5"/>
        <v>42389</v>
      </c>
      <c r="W2483" s="182">
        <f t="shared" si="6"/>
        <v>42480</v>
      </c>
      <c r="X2483" s="181">
        <f t="shared" si="7"/>
        <v>183</v>
      </c>
      <c r="Y2483" s="181">
        <f t="shared" si="8"/>
        <v>275</v>
      </c>
      <c r="Z2483" s="181">
        <f t="shared" si="9"/>
        <v>366</v>
      </c>
      <c r="AA2483" s="155"/>
      <c r="AB2483" s="9"/>
      <c r="AC2483" s="9"/>
      <c r="AD2483" s="9"/>
      <c r="AE2483" s="9"/>
      <c r="AF2483" s="9"/>
      <c r="AG2483" s="9"/>
      <c r="AH2483" s="9"/>
    </row>
    <row r="2484" ht="15.75" customHeight="1">
      <c r="A2484" s="177">
        <v>42111.0</v>
      </c>
      <c r="B2484" s="178">
        <v>5.05</v>
      </c>
      <c r="C2484" s="178">
        <v>5.15</v>
      </c>
      <c r="D2484" s="178">
        <v>5.2</v>
      </c>
      <c r="E2484" s="178">
        <v>5.23</v>
      </c>
      <c r="F2484" s="178">
        <v>5.13</v>
      </c>
      <c r="G2484" s="178">
        <v>5.13</v>
      </c>
      <c r="H2484" s="178">
        <v>5.1</v>
      </c>
      <c r="I2484" s="178">
        <v>5.2</v>
      </c>
      <c r="J2484" s="178">
        <v>5.15</v>
      </c>
      <c r="K2484" s="179">
        <f>MAX(0,((T2484*(365/365))-VLOOKUP(A2484,VBMA!$A:$D,4,0))  /  (T2484* (365/365)   ))</f>
        <v>0.03716102564</v>
      </c>
      <c r="L2484" s="180">
        <f t="shared" ref="L2484:S2484" si="2487">(B2484*(1-$K2484) * (365/365))/100</f>
        <v>0.04862336821</v>
      </c>
      <c r="M2484" s="180">
        <f t="shared" si="2487"/>
        <v>0.04958620718</v>
      </c>
      <c r="N2484" s="180">
        <f t="shared" si="2487"/>
        <v>0.05006762667</v>
      </c>
      <c r="O2484" s="180">
        <f t="shared" si="2487"/>
        <v>0.05035647836</v>
      </c>
      <c r="P2484" s="180">
        <f t="shared" si="2487"/>
        <v>0.04939363938</v>
      </c>
      <c r="Q2484" s="180">
        <f t="shared" si="2487"/>
        <v>0.04939363938</v>
      </c>
      <c r="R2484" s="180">
        <f t="shared" si="2487"/>
        <v>0.04910478769</v>
      </c>
      <c r="S2484" s="180">
        <f t="shared" si="2487"/>
        <v>0.05006762667</v>
      </c>
      <c r="T2484" s="181">
        <f t="shared" si="3"/>
        <v>5.298913043</v>
      </c>
      <c r="U2484" s="182">
        <f t="shared" si="4"/>
        <v>42294</v>
      </c>
      <c r="V2484" s="182">
        <f t="shared" si="5"/>
        <v>42386</v>
      </c>
      <c r="W2484" s="182">
        <f t="shared" si="6"/>
        <v>42477</v>
      </c>
      <c r="X2484" s="181">
        <f t="shared" si="7"/>
        <v>183</v>
      </c>
      <c r="Y2484" s="181">
        <f t="shared" si="8"/>
        <v>275</v>
      </c>
      <c r="Z2484" s="181">
        <f t="shared" si="9"/>
        <v>366</v>
      </c>
      <c r="AA2484" s="155"/>
      <c r="AB2484" s="9"/>
      <c r="AC2484" s="9"/>
      <c r="AD2484" s="9"/>
      <c r="AE2484" s="9"/>
      <c r="AF2484" s="9"/>
      <c r="AG2484" s="9"/>
      <c r="AH2484" s="9"/>
    </row>
    <row r="2485" ht="15.75" customHeight="1">
      <c r="A2485" s="177">
        <v>42110.0</v>
      </c>
      <c r="B2485" s="178">
        <v>5.03</v>
      </c>
      <c r="C2485" s="178">
        <v>5.1</v>
      </c>
      <c r="D2485" s="178">
        <v>5.18</v>
      </c>
      <c r="E2485" s="178">
        <v>5.2</v>
      </c>
      <c r="F2485" s="178">
        <v>5.08</v>
      </c>
      <c r="G2485" s="178">
        <v>5.08</v>
      </c>
      <c r="H2485" s="178">
        <v>5.1</v>
      </c>
      <c r="I2485" s="178">
        <v>5.2</v>
      </c>
      <c r="J2485" s="178">
        <v>5.23</v>
      </c>
      <c r="K2485" s="179">
        <f>MAX(0,((T2485*(365/365))-VLOOKUP(A2485,VBMA!$A:$D,4,0))  /  (T2485* (365/365)   ))</f>
        <v>0.04395487179</v>
      </c>
      <c r="L2485" s="180">
        <f t="shared" ref="L2485:S2485" si="2488">(B2485*(1-$K2485) * (365/365))/100</f>
        <v>0.04808906995</v>
      </c>
      <c r="M2485" s="180">
        <f t="shared" si="2488"/>
        <v>0.04875830154</v>
      </c>
      <c r="N2485" s="180">
        <f t="shared" si="2488"/>
        <v>0.04952313764</v>
      </c>
      <c r="O2485" s="180">
        <f t="shared" si="2488"/>
        <v>0.04971434667</v>
      </c>
      <c r="P2485" s="180">
        <f t="shared" si="2488"/>
        <v>0.04856709251</v>
      </c>
      <c r="Q2485" s="180">
        <f t="shared" si="2488"/>
        <v>0.04856709251</v>
      </c>
      <c r="R2485" s="180">
        <f t="shared" si="2488"/>
        <v>0.04875830154</v>
      </c>
      <c r="S2485" s="180">
        <f t="shared" si="2488"/>
        <v>0.04971434667</v>
      </c>
      <c r="T2485" s="181">
        <f t="shared" si="3"/>
        <v>5.298913043</v>
      </c>
      <c r="U2485" s="182">
        <f t="shared" si="4"/>
        <v>42293</v>
      </c>
      <c r="V2485" s="182">
        <f t="shared" si="5"/>
        <v>42385</v>
      </c>
      <c r="W2485" s="182">
        <f t="shared" si="6"/>
        <v>42476</v>
      </c>
      <c r="X2485" s="181">
        <f t="shared" si="7"/>
        <v>183</v>
      </c>
      <c r="Y2485" s="181">
        <f t="shared" si="8"/>
        <v>275</v>
      </c>
      <c r="Z2485" s="181">
        <f t="shared" si="9"/>
        <v>366</v>
      </c>
      <c r="AA2485" s="155"/>
      <c r="AB2485" s="9"/>
      <c r="AC2485" s="9"/>
      <c r="AD2485" s="9"/>
      <c r="AE2485" s="9"/>
      <c r="AF2485" s="9"/>
      <c r="AG2485" s="9"/>
      <c r="AH2485" s="9"/>
    </row>
    <row r="2486" ht="15.75" customHeight="1">
      <c r="A2486" s="177">
        <v>42109.0</v>
      </c>
      <c r="B2486" s="178">
        <v>5.03</v>
      </c>
      <c r="C2486" s="178">
        <v>5.08</v>
      </c>
      <c r="D2486" s="178">
        <v>5.13</v>
      </c>
      <c r="E2486" s="178">
        <v>5.13</v>
      </c>
      <c r="F2486" s="178">
        <v>5.0</v>
      </c>
      <c r="G2486" s="178">
        <v>5.0</v>
      </c>
      <c r="H2486" s="178">
        <v>5.03</v>
      </c>
      <c r="I2486" s="178">
        <v>5.1</v>
      </c>
      <c r="J2486" s="178">
        <v>5.13</v>
      </c>
      <c r="K2486" s="179">
        <f>MAX(0,((T2486*(365/365))-VLOOKUP(A2486,VBMA!$A:$D,4,0))  /  (T2486* (365/365)   ))</f>
        <v>0.02906407048</v>
      </c>
      <c r="L2486" s="180">
        <f t="shared" ref="L2486:S2486" si="2489">(B2486*(1-$K2486) * (365/365))/100</f>
        <v>0.04883807725</v>
      </c>
      <c r="M2486" s="180">
        <f t="shared" si="2489"/>
        <v>0.04932354522</v>
      </c>
      <c r="N2486" s="180">
        <f t="shared" si="2489"/>
        <v>0.04980901318</v>
      </c>
      <c r="O2486" s="180">
        <f t="shared" si="2489"/>
        <v>0.04980901318</v>
      </c>
      <c r="P2486" s="180">
        <f t="shared" si="2489"/>
        <v>0.04854679648</v>
      </c>
      <c r="Q2486" s="180">
        <f t="shared" si="2489"/>
        <v>0.04854679648</v>
      </c>
      <c r="R2486" s="180">
        <f t="shared" si="2489"/>
        <v>0.04883807725</v>
      </c>
      <c r="S2486" s="180">
        <f t="shared" si="2489"/>
        <v>0.04951773241</v>
      </c>
      <c r="T2486" s="181">
        <f t="shared" si="3"/>
        <v>5.16923913</v>
      </c>
      <c r="U2486" s="182">
        <f t="shared" si="4"/>
        <v>42292</v>
      </c>
      <c r="V2486" s="182">
        <f t="shared" si="5"/>
        <v>42384</v>
      </c>
      <c r="W2486" s="182">
        <f t="shared" si="6"/>
        <v>42475</v>
      </c>
      <c r="X2486" s="181">
        <f t="shared" si="7"/>
        <v>183</v>
      </c>
      <c r="Y2486" s="181">
        <f t="shared" si="8"/>
        <v>275</v>
      </c>
      <c r="Z2486" s="181">
        <f t="shared" si="9"/>
        <v>366</v>
      </c>
      <c r="AA2486" s="155"/>
      <c r="AB2486" s="9"/>
      <c r="AC2486" s="9"/>
      <c r="AD2486" s="9"/>
      <c r="AE2486" s="9"/>
      <c r="AF2486" s="9"/>
      <c r="AG2486" s="9"/>
      <c r="AH2486" s="9"/>
    </row>
    <row r="2487" ht="15.75" customHeight="1">
      <c r="A2487" s="177">
        <v>42108.0</v>
      </c>
      <c r="B2487" s="178">
        <v>5.0</v>
      </c>
      <c r="C2487" s="178">
        <v>5.06</v>
      </c>
      <c r="D2487" s="178">
        <v>5.1</v>
      </c>
      <c r="E2487" s="178">
        <v>5.12</v>
      </c>
      <c r="F2487" s="178">
        <v>5.02</v>
      </c>
      <c r="G2487" s="178">
        <v>5.02</v>
      </c>
      <c r="H2487" s="178">
        <v>5.08</v>
      </c>
      <c r="I2487" s="178">
        <v>5.14</v>
      </c>
      <c r="J2487" s="178">
        <v>5.16</v>
      </c>
      <c r="K2487" s="179">
        <f>MAX(0,((T2487*(365/365))-VLOOKUP(A2487,VBMA!$A:$D,4,0))  /  (T2487* (365/365)   ))</f>
        <v>0.06238240582</v>
      </c>
      <c r="L2487" s="180">
        <f t="shared" ref="L2487:S2487" si="2490">(B2487*(1-$K2487) * (365/365))/100</f>
        <v>0.04688087971</v>
      </c>
      <c r="M2487" s="180">
        <f t="shared" si="2490"/>
        <v>0.04744345027</v>
      </c>
      <c r="N2487" s="180">
        <f t="shared" si="2490"/>
        <v>0.0478184973</v>
      </c>
      <c r="O2487" s="180">
        <f t="shared" si="2490"/>
        <v>0.04800602082</v>
      </c>
      <c r="P2487" s="180">
        <f t="shared" si="2490"/>
        <v>0.04706840323</v>
      </c>
      <c r="Q2487" s="180">
        <f t="shared" si="2490"/>
        <v>0.04706840323</v>
      </c>
      <c r="R2487" s="180">
        <f t="shared" si="2490"/>
        <v>0.04763097378</v>
      </c>
      <c r="S2487" s="180">
        <f t="shared" si="2490"/>
        <v>0.04819354434</v>
      </c>
      <c r="T2487" s="181">
        <f t="shared" si="3"/>
        <v>5.199347826</v>
      </c>
      <c r="U2487" s="182">
        <f t="shared" si="4"/>
        <v>42291</v>
      </c>
      <c r="V2487" s="182">
        <f t="shared" si="5"/>
        <v>42383</v>
      </c>
      <c r="W2487" s="182">
        <f t="shared" si="6"/>
        <v>42474</v>
      </c>
      <c r="X2487" s="181">
        <f t="shared" si="7"/>
        <v>183</v>
      </c>
      <c r="Y2487" s="181">
        <f t="shared" si="8"/>
        <v>275</v>
      </c>
      <c r="Z2487" s="181">
        <f t="shared" si="9"/>
        <v>366</v>
      </c>
      <c r="AA2487" s="155"/>
      <c r="AB2487" s="9"/>
      <c r="AC2487" s="9"/>
      <c r="AD2487" s="9"/>
      <c r="AE2487" s="9"/>
      <c r="AF2487" s="9"/>
      <c r="AG2487" s="9"/>
      <c r="AH2487" s="9"/>
    </row>
    <row r="2488" ht="15.75" customHeight="1">
      <c r="A2488" s="177">
        <v>42107.0</v>
      </c>
      <c r="B2488" s="178">
        <v>4.85</v>
      </c>
      <c r="C2488" s="178">
        <v>4.95</v>
      </c>
      <c r="D2488" s="178">
        <v>5.0</v>
      </c>
      <c r="E2488" s="178">
        <v>4.98</v>
      </c>
      <c r="F2488" s="178">
        <v>4.9</v>
      </c>
      <c r="G2488" s="178">
        <v>4.9</v>
      </c>
      <c r="H2488" s="178">
        <v>5.0</v>
      </c>
      <c r="I2488" s="178">
        <v>5.03</v>
      </c>
      <c r="J2488" s="178">
        <v>5.08</v>
      </c>
      <c r="K2488" s="179">
        <f>MAX(0,((T2488*(365/365))-VLOOKUP(A2488,VBMA!$A:$D,4,0))  /  (T2488* (365/365)   ))</f>
        <v>0.04638123268</v>
      </c>
      <c r="L2488" s="180">
        <f t="shared" ref="L2488:S2488" si="2491">(B2488*(1-$K2488) * (365/365))/100</f>
        <v>0.04625051022</v>
      </c>
      <c r="M2488" s="180">
        <f t="shared" si="2491"/>
        <v>0.04720412898</v>
      </c>
      <c r="N2488" s="180">
        <f t="shared" si="2491"/>
        <v>0.04768093837</v>
      </c>
      <c r="O2488" s="180">
        <f t="shared" si="2491"/>
        <v>0.04749021461</v>
      </c>
      <c r="P2488" s="180">
        <f t="shared" si="2491"/>
        <v>0.0467273196</v>
      </c>
      <c r="Q2488" s="180">
        <f t="shared" si="2491"/>
        <v>0.0467273196</v>
      </c>
      <c r="R2488" s="180">
        <f t="shared" si="2491"/>
        <v>0.04768093837</v>
      </c>
      <c r="S2488" s="180">
        <f t="shared" si="2491"/>
        <v>0.047967024</v>
      </c>
      <c r="T2488" s="181">
        <f t="shared" si="3"/>
        <v>5.059673913</v>
      </c>
      <c r="U2488" s="182">
        <f t="shared" si="4"/>
        <v>42290</v>
      </c>
      <c r="V2488" s="182">
        <f t="shared" si="5"/>
        <v>42382</v>
      </c>
      <c r="W2488" s="182">
        <f t="shared" si="6"/>
        <v>42473</v>
      </c>
      <c r="X2488" s="181">
        <f t="shared" si="7"/>
        <v>183</v>
      </c>
      <c r="Y2488" s="181">
        <f t="shared" si="8"/>
        <v>275</v>
      </c>
      <c r="Z2488" s="181">
        <f t="shared" si="9"/>
        <v>366</v>
      </c>
      <c r="AA2488" s="155"/>
      <c r="AB2488" s="9"/>
      <c r="AC2488" s="9"/>
      <c r="AD2488" s="9"/>
      <c r="AE2488" s="9"/>
      <c r="AF2488" s="9"/>
      <c r="AG2488" s="9"/>
      <c r="AH2488" s="9"/>
    </row>
    <row r="2489" ht="15.75" customHeight="1">
      <c r="A2489" s="177">
        <v>42104.0</v>
      </c>
      <c r="B2489" s="178">
        <v>4.75</v>
      </c>
      <c r="C2489" s="178">
        <v>4.9</v>
      </c>
      <c r="D2489" s="178">
        <v>4.93</v>
      </c>
      <c r="E2489" s="178">
        <v>4.9</v>
      </c>
      <c r="F2489" s="178">
        <v>4.85</v>
      </c>
      <c r="G2489" s="178">
        <v>4.9</v>
      </c>
      <c r="H2489" s="178">
        <v>4.95</v>
      </c>
      <c r="I2489" s="178">
        <v>5.0</v>
      </c>
      <c r="J2489" s="178">
        <v>5.0</v>
      </c>
      <c r="K2489" s="179">
        <f>MAX(0,((T2489*(365/365))-VLOOKUP(A2489,VBMA!$A:$D,4,0))  /  (T2489* (365/365)   ))</f>
        <v>0.05059089441</v>
      </c>
      <c r="L2489" s="180">
        <f t="shared" ref="L2489:S2489" si="2492">(B2489*(1-$K2489) * (365/365))/100</f>
        <v>0.04509693252</v>
      </c>
      <c r="M2489" s="180">
        <f t="shared" si="2492"/>
        <v>0.04652104617</v>
      </c>
      <c r="N2489" s="180">
        <f t="shared" si="2492"/>
        <v>0.04680586891</v>
      </c>
      <c r="O2489" s="180">
        <f t="shared" si="2492"/>
        <v>0.04652104617</v>
      </c>
      <c r="P2489" s="180">
        <f t="shared" si="2492"/>
        <v>0.04604634162</v>
      </c>
      <c r="Q2489" s="180">
        <f t="shared" si="2492"/>
        <v>0.04652104617</v>
      </c>
      <c r="R2489" s="180">
        <f t="shared" si="2492"/>
        <v>0.04699575073</v>
      </c>
      <c r="S2489" s="180">
        <f t="shared" si="2492"/>
        <v>0.04747045528</v>
      </c>
      <c r="T2489" s="181">
        <f t="shared" si="3"/>
        <v>5.049456522</v>
      </c>
      <c r="U2489" s="182">
        <f t="shared" si="4"/>
        <v>42287</v>
      </c>
      <c r="V2489" s="182">
        <f t="shared" si="5"/>
        <v>42379</v>
      </c>
      <c r="W2489" s="182">
        <f t="shared" si="6"/>
        <v>42470</v>
      </c>
      <c r="X2489" s="181">
        <f t="shared" si="7"/>
        <v>183</v>
      </c>
      <c r="Y2489" s="181">
        <f t="shared" si="8"/>
        <v>275</v>
      </c>
      <c r="Z2489" s="181">
        <f t="shared" si="9"/>
        <v>366</v>
      </c>
      <c r="AA2489" s="155"/>
      <c r="AB2489" s="9"/>
      <c r="AC2489" s="9"/>
      <c r="AD2489" s="9"/>
      <c r="AE2489" s="9"/>
      <c r="AF2489" s="9"/>
      <c r="AG2489" s="9"/>
      <c r="AH2489" s="9"/>
    </row>
    <row r="2490" ht="15.75" customHeight="1">
      <c r="A2490" s="177">
        <v>42103.0</v>
      </c>
      <c r="B2490" s="178">
        <v>4.4</v>
      </c>
      <c r="C2490" s="178">
        <v>4.58</v>
      </c>
      <c r="D2490" s="178">
        <v>4.63</v>
      </c>
      <c r="E2490" s="178">
        <v>4.63</v>
      </c>
      <c r="F2490" s="178">
        <v>4.65</v>
      </c>
      <c r="G2490" s="178">
        <v>4.68</v>
      </c>
      <c r="H2490" s="178">
        <v>4.78</v>
      </c>
      <c r="I2490" s="178">
        <v>4.95</v>
      </c>
      <c r="J2490" s="178">
        <v>4.95</v>
      </c>
      <c r="K2490" s="179">
        <f>MAX(0,((T2490*(365/365))-VLOOKUP(A2490,VBMA!$A:$D,4,0))  /  (T2490* (365/365)   ))</f>
        <v>0.06626457409</v>
      </c>
      <c r="L2490" s="180">
        <f t="shared" ref="L2490:S2490" si="2493">(B2490*(1-$K2490) * (365/365))/100</f>
        <v>0.04108435874</v>
      </c>
      <c r="M2490" s="180">
        <f t="shared" si="2493"/>
        <v>0.04276508251</v>
      </c>
      <c r="N2490" s="180">
        <f t="shared" si="2493"/>
        <v>0.04323195022</v>
      </c>
      <c r="O2490" s="180">
        <f t="shared" si="2493"/>
        <v>0.04323195022</v>
      </c>
      <c r="P2490" s="180">
        <f t="shared" si="2493"/>
        <v>0.0434186973</v>
      </c>
      <c r="Q2490" s="180">
        <f t="shared" si="2493"/>
        <v>0.04369881793</v>
      </c>
      <c r="R2490" s="180">
        <f t="shared" si="2493"/>
        <v>0.04463255336</v>
      </c>
      <c r="S2490" s="180">
        <f t="shared" si="2493"/>
        <v>0.04621990358</v>
      </c>
      <c r="T2490" s="181">
        <f t="shared" si="3"/>
        <v>5.118152174</v>
      </c>
      <c r="U2490" s="182">
        <f t="shared" si="4"/>
        <v>42286</v>
      </c>
      <c r="V2490" s="182">
        <f t="shared" si="5"/>
        <v>42378</v>
      </c>
      <c r="W2490" s="182">
        <f t="shared" si="6"/>
        <v>42469</v>
      </c>
      <c r="X2490" s="181">
        <f t="shared" si="7"/>
        <v>183</v>
      </c>
      <c r="Y2490" s="181">
        <f t="shared" si="8"/>
        <v>275</v>
      </c>
      <c r="Z2490" s="181">
        <f t="shared" si="9"/>
        <v>366</v>
      </c>
      <c r="AA2490" s="155"/>
      <c r="AB2490" s="9"/>
      <c r="AC2490" s="9"/>
      <c r="AD2490" s="9"/>
      <c r="AE2490" s="9"/>
      <c r="AF2490" s="9"/>
      <c r="AG2490" s="9"/>
      <c r="AH2490" s="9"/>
    </row>
    <row r="2491" ht="15.75" customHeight="1">
      <c r="A2491" s="177">
        <v>42102.0</v>
      </c>
      <c r="B2491" s="178">
        <v>3.83</v>
      </c>
      <c r="C2491" s="178">
        <v>4.08</v>
      </c>
      <c r="D2491" s="178">
        <v>4.28</v>
      </c>
      <c r="E2491" s="178">
        <v>4.4</v>
      </c>
      <c r="F2491" s="178">
        <v>4.53</v>
      </c>
      <c r="G2491" s="178">
        <v>4.65</v>
      </c>
      <c r="H2491" s="178">
        <v>4.85</v>
      </c>
      <c r="I2491" s="178">
        <v>4.98</v>
      </c>
      <c r="J2491" s="178">
        <v>4.98</v>
      </c>
      <c r="K2491" s="179">
        <f>MAX(0,((T2491*(365/365))-VLOOKUP(A2491,VBMA!$A:$D,4,0))  /  (T2491* (365/365)   ))</f>
        <v>0.0717589736</v>
      </c>
      <c r="L2491" s="180">
        <f t="shared" ref="L2491:S2491" si="2494">(B2491*(1-$K2491) * (365/365))/100</f>
        <v>0.03555163131</v>
      </c>
      <c r="M2491" s="180">
        <f t="shared" si="2494"/>
        <v>0.03787223388</v>
      </c>
      <c r="N2491" s="180">
        <f t="shared" si="2494"/>
        <v>0.03972871593</v>
      </c>
      <c r="O2491" s="180">
        <f t="shared" si="2494"/>
        <v>0.04084260516</v>
      </c>
      <c r="P2491" s="180">
        <f t="shared" si="2494"/>
        <v>0.0420493185</v>
      </c>
      <c r="Q2491" s="180">
        <f t="shared" si="2494"/>
        <v>0.04316320773</v>
      </c>
      <c r="R2491" s="180">
        <f t="shared" si="2494"/>
        <v>0.04501968978</v>
      </c>
      <c r="S2491" s="180">
        <f t="shared" si="2494"/>
        <v>0.04622640311</v>
      </c>
      <c r="T2491" s="181">
        <f t="shared" si="3"/>
        <v>5.108586957</v>
      </c>
      <c r="U2491" s="182">
        <f t="shared" si="4"/>
        <v>42285</v>
      </c>
      <c r="V2491" s="182">
        <f t="shared" si="5"/>
        <v>42377</v>
      </c>
      <c r="W2491" s="182">
        <f t="shared" si="6"/>
        <v>42468</v>
      </c>
      <c r="X2491" s="181">
        <f t="shared" si="7"/>
        <v>183</v>
      </c>
      <c r="Y2491" s="181">
        <f t="shared" si="8"/>
        <v>275</v>
      </c>
      <c r="Z2491" s="181">
        <f t="shared" si="9"/>
        <v>366</v>
      </c>
      <c r="AA2491" s="155"/>
      <c r="AB2491" s="9"/>
      <c r="AC2491" s="9"/>
      <c r="AD2491" s="9"/>
      <c r="AE2491" s="9"/>
      <c r="AF2491" s="9"/>
      <c r="AG2491" s="9"/>
      <c r="AH2491" s="9"/>
    </row>
    <row r="2492" ht="15.75" customHeight="1">
      <c r="A2492" s="177">
        <v>42101.0</v>
      </c>
      <c r="B2492" s="178">
        <v>3.23</v>
      </c>
      <c r="C2492" s="178">
        <v>3.53</v>
      </c>
      <c r="D2492" s="178">
        <v>3.78</v>
      </c>
      <c r="E2492" s="178">
        <v>4.25</v>
      </c>
      <c r="F2492" s="178">
        <v>4.5</v>
      </c>
      <c r="G2492" s="178">
        <v>4.63</v>
      </c>
      <c r="H2492" s="178">
        <v>4.9</v>
      </c>
      <c r="I2492" s="178">
        <v>4.98</v>
      </c>
      <c r="J2492" s="178">
        <v>4.98</v>
      </c>
      <c r="K2492" s="179">
        <f>MAX(0,((T2492*(365/365))-VLOOKUP(A2492,VBMA!$A:$D,4,0))  /  (T2492* (365/365)   ))</f>
        <v>0.0656497078</v>
      </c>
      <c r="L2492" s="180">
        <f t="shared" ref="L2492:S2492" si="2495">(B2492*(1-$K2492) * (365/365))/100</f>
        <v>0.03017951444</v>
      </c>
      <c r="M2492" s="180">
        <f t="shared" si="2495"/>
        <v>0.03298256531</v>
      </c>
      <c r="N2492" s="180">
        <f t="shared" si="2495"/>
        <v>0.03531844105</v>
      </c>
      <c r="O2492" s="180">
        <f t="shared" si="2495"/>
        <v>0.03970988742</v>
      </c>
      <c r="P2492" s="180">
        <f t="shared" si="2495"/>
        <v>0.04204576315</v>
      </c>
      <c r="Q2492" s="180">
        <f t="shared" si="2495"/>
        <v>0.04326041853</v>
      </c>
      <c r="R2492" s="180">
        <f t="shared" si="2495"/>
        <v>0.04578316432</v>
      </c>
      <c r="S2492" s="180">
        <f t="shared" si="2495"/>
        <v>0.04653064455</v>
      </c>
      <c r="T2492" s="181">
        <f t="shared" si="3"/>
        <v>5.059130435</v>
      </c>
      <c r="U2492" s="182">
        <f t="shared" si="4"/>
        <v>42284</v>
      </c>
      <c r="V2492" s="182">
        <f t="shared" si="5"/>
        <v>42376</v>
      </c>
      <c r="W2492" s="182">
        <f t="shared" si="6"/>
        <v>42467</v>
      </c>
      <c r="X2492" s="181">
        <f t="shared" si="7"/>
        <v>183</v>
      </c>
      <c r="Y2492" s="181">
        <f t="shared" si="8"/>
        <v>275</v>
      </c>
      <c r="Z2492" s="181">
        <f t="shared" si="9"/>
        <v>366</v>
      </c>
      <c r="AA2492" s="155"/>
      <c r="AB2492" s="9"/>
      <c r="AC2492" s="9"/>
      <c r="AD2492" s="9"/>
      <c r="AE2492" s="9"/>
      <c r="AF2492" s="9"/>
      <c r="AG2492" s="9"/>
      <c r="AH2492" s="9"/>
    </row>
    <row r="2493" ht="15.75" customHeight="1">
      <c r="A2493" s="177">
        <v>42100.0</v>
      </c>
      <c r="B2493" s="178">
        <v>3.2</v>
      </c>
      <c r="C2493" s="178">
        <v>3.48</v>
      </c>
      <c r="D2493" s="178">
        <v>3.8</v>
      </c>
      <c r="E2493" s="178">
        <v>4.25</v>
      </c>
      <c r="F2493" s="178">
        <v>4.53</v>
      </c>
      <c r="G2493" s="178">
        <v>4.65</v>
      </c>
      <c r="H2493" s="178">
        <v>4.83</v>
      </c>
      <c r="I2493" s="178">
        <v>4.95</v>
      </c>
      <c r="J2493" s="178">
        <v>5.0</v>
      </c>
      <c r="K2493" s="179">
        <f>MAX(0,((T2493*(365/365))-VLOOKUP(A2493,VBMA!$A:$D,4,0))  /  (T2493* (365/365)   ))</f>
        <v>0.06918854006</v>
      </c>
      <c r="L2493" s="180">
        <f t="shared" ref="L2493:S2493" si="2496">(B2493*(1-$K2493) * (365/365))/100</f>
        <v>0.02978596672</v>
      </c>
      <c r="M2493" s="180">
        <f t="shared" si="2496"/>
        <v>0.03239223881</v>
      </c>
      <c r="N2493" s="180">
        <f t="shared" si="2496"/>
        <v>0.03537083548</v>
      </c>
      <c r="O2493" s="180">
        <f t="shared" si="2496"/>
        <v>0.03955948705</v>
      </c>
      <c r="P2493" s="180">
        <f t="shared" si="2496"/>
        <v>0.04216575914</v>
      </c>
      <c r="Q2493" s="180">
        <f t="shared" si="2496"/>
        <v>0.04328273289</v>
      </c>
      <c r="R2493" s="180">
        <f t="shared" si="2496"/>
        <v>0.04495819352</v>
      </c>
      <c r="S2493" s="180">
        <f t="shared" si="2496"/>
        <v>0.04607516727</v>
      </c>
      <c r="T2493" s="181">
        <f t="shared" si="3"/>
        <v>5.068695652</v>
      </c>
      <c r="U2493" s="182">
        <f t="shared" si="4"/>
        <v>42283</v>
      </c>
      <c r="V2493" s="182">
        <f t="shared" si="5"/>
        <v>42375</v>
      </c>
      <c r="W2493" s="182">
        <f t="shared" si="6"/>
        <v>42466</v>
      </c>
      <c r="X2493" s="181">
        <f t="shared" si="7"/>
        <v>183</v>
      </c>
      <c r="Y2493" s="181">
        <f t="shared" si="8"/>
        <v>275</v>
      </c>
      <c r="Z2493" s="181">
        <f t="shared" si="9"/>
        <v>366</v>
      </c>
      <c r="AA2493" s="155"/>
      <c r="AB2493" s="9"/>
      <c r="AC2493" s="9"/>
      <c r="AD2493" s="9"/>
      <c r="AE2493" s="9"/>
      <c r="AF2493" s="9"/>
      <c r="AG2493" s="9"/>
      <c r="AH2493" s="9"/>
    </row>
    <row r="2494" ht="15.75" customHeight="1">
      <c r="A2494" s="177">
        <v>42097.0</v>
      </c>
      <c r="B2494" s="178">
        <v>3.32</v>
      </c>
      <c r="C2494" s="178">
        <v>3.72</v>
      </c>
      <c r="D2494" s="178">
        <v>4.1</v>
      </c>
      <c r="E2494" s="178">
        <v>4.36</v>
      </c>
      <c r="F2494" s="178">
        <v>4.58</v>
      </c>
      <c r="G2494" s="178">
        <v>4.68</v>
      </c>
      <c r="H2494" s="178">
        <v>4.82</v>
      </c>
      <c r="I2494" s="178">
        <v>4.94</v>
      </c>
      <c r="J2494" s="178">
        <v>4.98</v>
      </c>
      <c r="K2494" s="179">
        <f>MAX(0,((T2494*(365/365))-VLOOKUP(A2494,VBMA!$A:$D,4,0))  /  (T2494* (365/365)   ))</f>
        <v>0.07031370864</v>
      </c>
      <c r="L2494" s="180">
        <f t="shared" ref="L2494:S2494" si="2497">(B2494*(1-$K2494) * (365/365))/100</f>
        <v>0.03086558487</v>
      </c>
      <c r="M2494" s="180">
        <f t="shared" si="2497"/>
        <v>0.03458433004</v>
      </c>
      <c r="N2494" s="180">
        <f t="shared" si="2497"/>
        <v>0.03811713795</v>
      </c>
      <c r="O2494" s="180">
        <f t="shared" si="2497"/>
        <v>0.0405343223</v>
      </c>
      <c r="P2494" s="180">
        <f t="shared" si="2497"/>
        <v>0.04257963214</v>
      </c>
      <c r="Q2494" s="180">
        <f t="shared" si="2497"/>
        <v>0.04350931844</v>
      </c>
      <c r="R2494" s="180">
        <f t="shared" si="2497"/>
        <v>0.04481087924</v>
      </c>
      <c r="S2494" s="180">
        <f t="shared" si="2497"/>
        <v>0.04592650279</v>
      </c>
      <c r="T2494" s="181">
        <f t="shared" si="3"/>
        <v>5.058695652</v>
      </c>
      <c r="U2494" s="182">
        <f t="shared" si="4"/>
        <v>42280</v>
      </c>
      <c r="V2494" s="182">
        <f t="shared" si="5"/>
        <v>42372</v>
      </c>
      <c r="W2494" s="182">
        <f t="shared" si="6"/>
        <v>42463</v>
      </c>
      <c r="X2494" s="181">
        <f t="shared" si="7"/>
        <v>183</v>
      </c>
      <c r="Y2494" s="181">
        <f t="shared" si="8"/>
        <v>275</v>
      </c>
      <c r="Z2494" s="181">
        <f t="shared" si="9"/>
        <v>366</v>
      </c>
      <c r="AA2494" s="155"/>
      <c r="AB2494" s="9"/>
      <c r="AC2494" s="9"/>
      <c r="AD2494" s="9"/>
      <c r="AE2494" s="9"/>
      <c r="AF2494" s="9"/>
      <c r="AG2494" s="9"/>
      <c r="AH2494" s="9"/>
    </row>
    <row r="2495" ht="15.75" customHeight="1">
      <c r="A2495" s="177">
        <v>42096.0</v>
      </c>
      <c r="B2495" s="178">
        <v>3.5</v>
      </c>
      <c r="C2495" s="178">
        <v>3.84</v>
      </c>
      <c r="D2495" s="178">
        <v>4.14</v>
      </c>
      <c r="E2495" s="178">
        <v>4.36</v>
      </c>
      <c r="F2495" s="178">
        <v>4.58</v>
      </c>
      <c r="G2495" s="178">
        <v>4.68</v>
      </c>
      <c r="H2495" s="178">
        <v>4.84</v>
      </c>
      <c r="I2495" s="178">
        <v>5.0</v>
      </c>
      <c r="J2495" s="178">
        <v>5.06</v>
      </c>
      <c r="K2495" s="179">
        <f>MAX(0,((T2495*(365/365))-VLOOKUP(A2495,VBMA!$A:$D,4,0))  /  (T2495* (365/365)   ))</f>
        <v>0.08825859744</v>
      </c>
      <c r="L2495" s="180">
        <f t="shared" ref="L2495:S2495" si="2498">(B2495*(1-$K2495) * (365/365))/100</f>
        <v>0.03191094909</v>
      </c>
      <c r="M2495" s="180">
        <f t="shared" si="2498"/>
        <v>0.03501086986</v>
      </c>
      <c r="N2495" s="180">
        <f t="shared" si="2498"/>
        <v>0.03774609407</v>
      </c>
      <c r="O2495" s="180">
        <f t="shared" si="2498"/>
        <v>0.03975192515</v>
      </c>
      <c r="P2495" s="180">
        <f t="shared" si="2498"/>
        <v>0.04175775624</v>
      </c>
      <c r="Q2495" s="180">
        <f t="shared" si="2498"/>
        <v>0.04266949764</v>
      </c>
      <c r="R2495" s="180">
        <f t="shared" si="2498"/>
        <v>0.04412828388</v>
      </c>
      <c r="S2495" s="180">
        <f t="shared" si="2498"/>
        <v>0.04558707013</v>
      </c>
      <c r="T2495" s="181">
        <f t="shared" si="3"/>
        <v>5.15826087</v>
      </c>
      <c r="U2495" s="182">
        <f t="shared" si="4"/>
        <v>42279</v>
      </c>
      <c r="V2495" s="182">
        <f t="shared" si="5"/>
        <v>42371</v>
      </c>
      <c r="W2495" s="182">
        <f t="shared" si="6"/>
        <v>42462</v>
      </c>
      <c r="X2495" s="181">
        <f t="shared" si="7"/>
        <v>183</v>
      </c>
      <c r="Y2495" s="181">
        <f t="shared" si="8"/>
        <v>275</v>
      </c>
      <c r="Z2495" s="181">
        <f t="shared" si="9"/>
        <v>366</v>
      </c>
      <c r="AA2495" s="155"/>
      <c r="AB2495" s="9"/>
      <c r="AC2495" s="9"/>
      <c r="AD2495" s="9"/>
      <c r="AE2495" s="9"/>
      <c r="AF2495" s="9"/>
      <c r="AG2495" s="9"/>
      <c r="AH2495" s="9"/>
    </row>
    <row r="2496" ht="15.75" customHeight="1">
      <c r="A2496" s="177">
        <v>42095.0</v>
      </c>
      <c r="B2496" s="178">
        <v>3.66</v>
      </c>
      <c r="C2496" s="178">
        <v>4.0</v>
      </c>
      <c r="D2496" s="178">
        <v>4.28</v>
      </c>
      <c r="E2496" s="178">
        <v>4.46</v>
      </c>
      <c r="F2496" s="178">
        <v>4.74</v>
      </c>
      <c r="G2496" s="178">
        <v>4.78</v>
      </c>
      <c r="H2496" s="178">
        <v>4.82</v>
      </c>
      <c r="I2496" s="178">
        <v>5.02</v>
      </c>
      <c r="J2496" s="178">
        <v>5.08</v>
      </c>
      <c r="K2496" s="179">
        <f>MAX(0,((T2496*(365/365))-VLOOKUP(A2496,VBMA!$A:$D,4,0))  /  (T2496* (365/365)   ))</f>
        <v>0.09866677777</v>
      </c>
      <c r="L2496" s="180">
        <f t="shared" ref="L2496:S2496" si="2499">(B2496*(1-$K2496) * (365/365))/100</f>
        <v>0.03298879593</v>
      </c>
      <c r="M2496" s="180">
        <f t="shared" si="2499"/>
        <v>0.03605332889</v>
      </c>
      <c r="N2496" s="180">
        <f t="shared" si="2499"/>
        <v>0.03857706191</v>
      </c>
      <c r="O2496" s="180">
        <f t="shared" si="2499"/>
        <v>0.04019946171</v>
      </c>
      <c r="P2496" s="180">
        <f t="shared" si="2499"/>
        <v>0.04272319473</v>
      </c>
      <c r="Q2496" s="180">
        <f t="shared" si="2499"/>
        <v>0.04308372802</v>
      </c>
      <c r="R2496" s="180">
        <f t="shared" si="2499"/>
        <v>0.04344426131</v>
      </c>
      <c r="S2496" s="180">
        <f t="shared" si="2499"/>
        <v>0.04524692776</v>
      </c>
      <c r="T2496" s="181">
        <f t="shared" si="3"/>
        <v>5.217826087</v>
      </c>
      <c r="U2496" s="182">
        <f t="shared" si="4"/>
        <v>42278</v>
      </c>
      <c r="V2496" s="182">
        <f t="shared" si="5"/>
        <v>42370</v>
      </c>
      <c r="W2496" s="182">
        <f t="shared" si="6"/>
        <v>42461</v>
      </c>
      <c r="X2496" s="181">
        <f t="shared" si="7"/>
        <v>183</v>
      </c>
      <c r="Y2496" s="181">
        <f t="shared" si="8"/>
        <v>275</v>
      </c>
      <c r="Z2496" s="181">
        <f t="shared" si="9"/>
        <v>366</v>
      </c>
      <c r="AA2496" s="155"/>
      <c r="AB2496" s="9"/>
      <c r="AC2496" s="9"/>
      <c r="AD2496" s="9"/>
      <c r="AE2496" s="9"/>
      <c r="AF2496" s="9"/>
      <c r="AG2496" s="9"/>
      <c r="AH2496" s="9"/>
    </row>
    <row r="2497" ht="15.75" customHeight="1">
      <c r="A2497" s="177">
        <v>42094.0</v>
      </c>
      <c r="B2497" s="178">
        <v>3.1</v>
      </c>
      <c r="C2497" s="178">
        <v>3.76</v>
      </c>
      <c r="D2497" s="178">
        <v>4.22</v>
      </c>
      <c r="E2497" s="178">
        <v>4.48</v>
      </c>
      <c r="F2497" s="178">
        <v>4.74</v>
      </c>
      <c r="G2497" s="178">
        <v>4.74</v>
      </c>
      <c r="H2497" s="178">
        <v>4.8</v>
      </c>
      <c r="I2497" s="178">
        <v>4.94</v>
      </c>
      <c r="J2497" s="178">
        <v>4.95</v>
      </c>
      <c r="K2497" s="179">
        <f>MAX(0,((T2497*(365/365))-VLOOKUP(A2497,VBMA!$A:$D,4,0))  /  (T2497* (365/365)   ))</f>
        <v>0.07283464567</v>
      </c>
      <c r="L2497" s="180">
        <f t="shared" ref="L2497:S2497" si="2500">(B2497*(1-$K2497) * (365/365))/100</f>
        <v>0.02874212598</v>
      </c>
      <c r="M2497" s="180">
        <f t="shared" si="2500"/>
        <v>0.03486141732</v>
      </c>
      <c r="N2497" s="180">
        <f t="shared" si="2500"/>
        <v>0.03912637795</v>
      </c>
      <c r="O2497" s="180">
        <f t="shared" si="2500"/>
        <v>0.04153700787</v>
      </c>
      <c r="P2497" s="180">
        <f t="shared" si="2500"/>
        <v>0.0439476378</v>
      </c>
      <c r="Q2497" s="180">
        <f t="shared" si="2500"/>
        <v>0.0439476378</v>
      </c>
      <c r="R2497" s="180">
        <f t="shared" si="2500"/>
        <v>0.04450393701</v>
      </c>
      <c r="S2497" s="180">
        <f t="shared" si="2500"/>
        <v>0.0458019685</v>
      </c>
      <c r="T2497" s="181">
        <f t="shared" si="3"/>
        <v>5.08</v>
      </c>
      <c r="U2497" s="182">
        <f t="shared" si="4"/>
        <v>42278</v>
      </c>
      <c r="V2497" s="182">
        <f t="shared" si="5"/>
        <v>42369</v>
      </c>
      <c r="W2497" s="182">
        <f t="shared" si="6"/>
        <v>42460</v>
      </c>
      <c r="X2497" s="181">
        <f t="shared" si="7"/>
        <v>184</v>
      </c>
      <c r="Y2497" s="181">
        <f t="shared" si="8"/>
        <v>275</v>
      </c>
      <c r="Z2497" s="181">
        <f t="shared" si="9"/>
        <v>366</v>
      </c>
      <c r="AA2497" s="155"/>
      <c r="AB2497" s="9"/>
      <c r="AC2497" s="9"/>
      <c r="AD2497" s="9"/>
      <c r="AE2497" s="9"/>
      <c r="AF2497" s="9"/>
      <c r="AG2497" s="9"/>
      <c r="AH2497" s="9"/>
    </row>
    <row r="2498" ht="15.75" customHeight="1">
      <c r="A2498" s="177">
        <v>42093.0</v>
      </c>
      <c r="B2498" s="178">
        <v>3.92</v>
      </c>
      <c r="C2498" s="178">
        <v>4.14</v>
      </c>
      <c r="D2498" s="178">
        <v>4.38</v>
      </c>
      <c r="E2498" s="178">
        <v>4.54</v>
      </c>
      <c r="F2498" s="178">
        <v>4.72</v>
      </c>
      <c r="G2498" s="178">
        <v>4.7</v>
      </c>
      <c r="H2498" s="178">
        <v>4.78</v>
      </c>
      <c r="I2498" s="178">
        <v>5.0</v>
      </c>
      <c r="J2498" s="178">
        <v>5.06</v>
      </c>
      <c r="K2498" s="179">
        <f>MAX(0,((T2498*(365/365))-VLOOKUP(A2498,VBMA!$A:$D,4,0))  /  (T2498* (365/365)   ))</f>
        <v>0.1</v>
      </c>
      <c r="L2498" s="180">
        <f t="shared" ref="L2498:S2498" si="2501">(B2498*(1-$K2498) * (365/365))/100</f>
        <v>0.03528</v>
      </c>
      <c r="M2498" s="180">
        <f t="shared" si="2501"/>
        <v>0.03726</v>
      </c>
      <c r="N2498" s="180">
        <f t="shared" si="2501"/>
        <v>0.03942</v>
      </c>
      <c r="O2498" s="180">
        <f t="shared" si="2501"/>
        <v>0.04086</v>
      </c>
      <c r="P2498" s="180">
        <f t="shared" si="2501"/>
        <v>0.04248</v>
      </c>
      <c r="Q2498" s="180">
        <f t="shared" si="2501"/>
        <v>0.0423</v>
      </c>
      <c r="R2498" s="180">
        <f t="shared" si="2501"/>
        <v>0.04302</v>
      </c>
      <c r="S2498" s="180">
        <f t="shared" si="2501"/>
        <v>0.045</v>
      </c>
      <c r="T2498" s="181">
        <f t="shared" si="3"/>
        <v>5.22</v>
      </c>
      <c r="U2498" s="182">
        <f t="shared" si="4"/>
        <v>42277</v>
      </c>
      <c r="V2498" s="182">
        <f t="shared" si="5"/>
        <v>42368</v>
      </c>
      <c r="W2498" s="182">
        <f t="shared" si="6"/>
        <v>42459</v>
      </c>
      <c r="X2498" s="181">
        <f t="shared" si="7"/>
        <v>184</v>
      </c>
      <c r="Y2498" s="181">
        <f t="shared" si="8"/>
        <v>275</v>
      </c>
      <c r="Z2498" s="181">
        <f t="shared" si="9"/>
        <v>366</v>
      </c>
      <c r="AA2498" s="155"/>
      <c r="AB2498" s="9"/>
      <c r="AC2498" s="9"/>
      <c r="AD2498" s="9"/>
      <c r="AE2498" s="9"/>
      <c r="AF2498" s="9"/>
      <c r="AG2498" s="9"/>
      <c r="AH2498" s="9"/>
    </row>
    <row r="2499" ht="15.75" customHeight="1">
      <c r="A2499" s="177">
        <v>42090.0</v>
      </c>
      <c r="B2499" s="178">
        <v>4.05</v>
      </c>
      <c r="C2499" s="178">
        <v>4.35</v>
      </c>
      <c r="D2499" s="178">
        <v>4.5</v>
      </c>
      <c r="E2499" s="178">
        <v>4.58</v>
      </c>
      <c r="F2499" s="178">
        <v>4.75</v>
      </c>
      <c r="G2499" s="178">
        <v>4.75</v>
      </c>
      <c r="H2499" s="178">
        <v>4.8</v>
      </c>
      <c r="I2499" s="178">
        <v>4.98</v>
      </c>
      <c r="J2499" s="178">
        <v>5.03</v>
      </c>
      <c r="K2499" s="179">
        <f>MAX(0,((T2499*(365/365))-VLOOKUP(A2499,VBMA!$A:$D,4,0))  /  (T2499* (365/365)   ))</f>
        <v>0.08992248062</v>
      </c>
      <c r="L2499" s="180">
        <f t="shared" ref="L2499:S2499" si="2502">(B2499*(1-$K2499) * (365/365))/100</f>
        <v>0.03685813953</v>
      </c>
      <c r="M2499" s="180">
        <f t="shared" si="2502"/>
        <v>0.03958837209</v>
      </c>
      <c r="N2499" s="180">
        <f t="shared" si="2502"/>
        <v>0.04095348837</v>
      </c>
      <c r="O2499" s="180">
        <f t="shared" si="2502"/>
        <v>0.04168155039</v>
      </c>
      <c r="P2499" s="180">
        <f t="shared" si="2502"/>
        <v>0.04322868217</v>
      </c>
      <c r="Q2499" s="180">
        <f t="shared" si="2502"/>
        <v>0.04322868217</v>
      </c>
      <c r="R2499" s="180">
        <f t="shared" si="2502"/>
        <v>0.04368372093</v>
      </c>
      <c r="S2499" s="180">
        <f t="shared" si="2502"/>
        <v>0.04532186047</v>
      </c>
      <c r="T2499" s="181">
        <f t="shared" si="3"/>
        <v>5.16</v>
      </c>
      <c r="U2499" s="182">
        <f t="shared" si="4"/>
        <v>42274</v>
      </c>
      <c r="V2499" s="182">
        <f t="shared" si="5"/>
        <v>42365</v>
      </c>
      <c r="W2499" s="182">
        <f t="shared" si="6"/>
        <v>42456</v>
      </c>
      <c r="X2499" s="181">
        <f t="shared" si="7"/>
        <v>184</v>
      </c>
      <c r="Y2499" s="181">
        <f t="shared" si="8"/>
        <v>275</v>
      </c>
      <c r="Z2499" s="181">
        <f t="shared" si="9"/>
        <v>366</v>
      </c>
      <c r="AA2499" s="155"/>
      <c r="AB2499" s="9"/>
      <c r="AC2499" s="9"/>
      <c r="AD2499" s="9"/>
      <c r="AE2499" s="9"/>
      <c r="AF2499" s="9"/>
      <c r="AG2499" s="9"/>
      <c r="AH2499" s="9"/>
    </row>
    <row r="2500" ht="15.75" customHeight="1">
      <c r="A2500" s="177">
        <v>42089.0</v>
      </c>
      <c r="B2500" s="178">
        <v>4.6</v>
      </c>
      <c r="C2500" s="178">
        <v>4.7</v>
      </c>
      <c r="D2500" s="178">
        <v>4.78</v>
      </c>
      <c r="E2500" s="178">
        <v>4.8</v>
      </c>
      <c r="F2500" s="178">
        <v>4.8</v>
      </c>
      <c r="G2500" s="178">
        <v>4.8</v>
      </c>
      <c r="H2500" s="178">
        <v>4.9</v>
      </c>
      <c r="I2500" s="178">
        <v>5.0</v>
      </c>
      <c r="J2500" s="178">
        <v>5.05</v>
      </c>
      <c r="K2500" s="179">
        <f>MAX(0,((T2500*(365/365))-VLOOKUP(A2500,VBMA!$A:$D,4,0))  /  (T2500* (365/365)   ))</f>
        <v>0.08058823529</v>
      </c>
      <c r="L2500" s="180">
        <f t="shared" ref="L2500:S2500" si="2503">(B2500*(1-$K2500) * (365/365))/100</f>
        <v>0.04229294118</v>
      </c>
      <c r="M2500" s="180">
        <f t="shared" si="2503"/>
        <v>0.04321235294</v>
      </c>
      <c r="N2500" s="180">
        <f t="shared" si="2503"/>
        <v>0.04394788235</v>
      </c>
      <c r="O2500" s="180">
        <f t="shared" si="2503"/>
        <v>0.04413176471</v>
      </c>
      <c r="P2500" s="180">
        <f t="shared" si="2503"/>
        <v>0.04413176471</v>
      </c>
      <c r="Q2500" s="180">
        <f t="shared" si="2503"/>
        <v>0.04413176471</v>
      </c>
      <c r="R2500" s="180">
        <f t="shared" si="2503"/>
        <v>0.04505117647</v>
      </c>
      <c r="S2500" s="180">
        <f t="shared" si="2503"/>
        <v>0.04597058824</v>
      </c>
      <c r="T2500" s="181">
        <f t="shared" si="3"/>
        <v>5.1</v>
      </c>
      <c r="U2500" s="182">
        <f t="shared" si="4"/>
        <v>42273</v>
      </c>
      <c r="V2500" s="182">
        <f t="shared" si="5"/>
        <v>42364</v>
      </c>
      <c r="W2500" s="182">
        <f t="shared" si="6"/>
        <v>42455</v>
      </c>
      <c r="X2500" s="181">
        <f t="shared" si="7"/>
        <v>184</v>
      </c>
      <c r="Y2500" s="181">
        <f t="shared" si="8"/>
        <v>275</v>
      </c>
      <c r="Z2500" s="181">
        <f t="shared" si="9"/>
        <v>366</v>
      </c>
      <c r="AA2500" s="155"/>
      <c r="AB2500" s="9"/>
      <c r="AC2500" s="9"/>
      <c r="AD2500" s="9"/>
      <c r="AE2500" s="9"/>
      <c r="AF2500" s="9"/>
      <c r="AG2500" s="9"/>
      <c r="AH2500" s="9"/>
    </row>
    <row r="2501" ht="15.75" customHeight="1">
      <c r="A2501" s="177">
        <v>42088.0</v>
      </c>
      <c r="B2501" s="178">
        <v>4.68</v>
      </c>
      <c r="C2501" s="178">
        <v>4.76</v>
      </c>
      <c r="D2501" s="178">
        <v>4.78</v>
      </c>
      <c r="E2501" s="178">
        <v>4.8</v>
      </c>
      <c r="F2501" s="178">
        <v>4.8</v>
      </c>
      <c r="G2501" s="178">
        <v>4.78</v>
      </c>
      <c r="H2501" s="178">
        <v>4.84</v>
      </c>
      <c r="I2501" s="178">
        <v>5.02</v>
      </c>
      <c r="J2501" s="178">
        <v>5.08</v>
      </c>
      <c r="K2501" s="179">
        <f>MAX(0,((T2501*(365/365))-VLOOKUP(A2501,VBMA!$A:$D,4,0))  /  (T2501* (365/365)   ))</f>
        <v>0.09615384615</v>
      </c>
      <c r="L2501" s="180">
        <f t="shared" ref="L2501:S2501" si="2504">(B2501*(1-$K2501) * (365/365))/100</f>
        <v>0.0423</v>
      </c>
      <c r="M2501" s="180">
        <f t="shared" si="2504"/>
        <v>0.04302307692</v>
      </c>
      <c r="N2501" s="180">
        <f t="shared" si="2504"/>
        <v>0.04320384615</v>
      </c>
      <c r="O2501" s="180">
        <f t="shared" si="2504"/>
        <v>0.04338461538</v>
      </c>
      <c r="P2501" s="180">
        <f t="shared" si="2504"/>
        <v>0.04338461538</v>
      </c>
      <c r="Q2501" s="180">
        <f t="shared" si="2504"/>
        <v>0.04320384615</v>
      </c>
      <c r="R2501" s="180">
        <f t="shared" si="2504"/>
        <v>0.04374615385</v>
      </c>
      <c r="S2501" s="180">
        <f t="shared" si="2504"/>
        <v>0.04537307692</v>
      </c>
      <c r="T2501" s="181">
        <f t="shared" si="3"/>
        <v>5.2</v>
      </c>
      <c r="U2501" s="182">
        <f t="shared" si="4"/>
        <v>42272</v>
      </c>
      <c r="V2501" s="182">
        <f t="shared" si="5"/>
        <v>42363</v>
      </c>
      <c r="W2501" s="182">
        <f t="shared" si="6"/>
        <v>42454</v>
      </c>
      <c r="X2501" s="181">
        <f t="shared" si="7"/>
        <v>184</v>
      </c>
      <c r="Y2501" s="181">
        <f t="shared" si="8"/>
        <v>275</v>
      </c>
      <c r="Z2501" s="181">
        <f t="shared" si="9"/>
        <v>366</v>
      </c>
      <c r="AA2501" s="155"/>
      <c r="AB2501" s="9"/>
      <c r="AC2501" s="9"/>
      <c r="AD2501" s="9"/>
      <c r="AE2501" s="9"/>
      <c r="AF2501" s="9"/>
      <c r="AG2501" s="9"/>
      <c r="AH2501" s="9"/>
    </row>
    <row r="2502" ht="15.75" customHeight="1">
      <c r="A2502" s="177">
        <v>42087.0</v>
      </c>
      <c r="B2502" s="178">
        <v>4.48</v>
      </c>
      <c r="C2502" s="178">
        <v>4.62</v>
      </c>
      <c r="D2502" s="178">
        <v>4.7</v>
      </c>
      <c r="E2502" s="178">
        <v>4.66</v>
      </c>
      <c r="F2502" s="178">
        <v>4.7</v>
      </c>
      <c r="G2502" s="178">
        <v>4.7</v>
      </c>
      <c r="H2502" s="178">
        <v>4.8</v>
      </c>
      <c r="I2502" s="178">
        <v>5.0</v>
      </c>
      <c r="J2502" s="178">
        <v>5.06</v>
      </c>
      <c r="K2502" s="179">
        <f>MAX(0,((T2502*(365/365))-VLOOKUP(A2502,VBMA!$A:$D,4,0))  /  (T2502* (365/365)   ))</f>
        <v>0.1084615385</v>
      </c>
      <c r="L2502" s="180">
        <f t="shared" ref="L2502:S2502" si="2505">(B2502*(1-$K2502) * (365/365))/100</f>
        <v>0.03994092308</v>
      </c>
      <c r="M2502" s="180">
        <f t="shared" si="2505"/>
        <v>0.04118907692</v>
      </c>
      <c r="N2502" s="180">
        <f t="shared" si="2505"/>
        <v>0.04190230769</v>
      </c>
      <c r="O2502" s="180">
        <f t="shared" si="2505"/>
        <v>0.04154569231</v>
      </c>
      <c r="P2502" s="180">
        <f t="shared" si="2505"/>
        <v>0.04190230769</v>
      </c>
      <c r="Q2502" s="180">
        <f t="shared" si="2505"/>
        <v>0.04190230769</v>
      </c>
      <c r="R2502" s="180">
        <f t="shared" si="2505"/>
        <v>0.04279384615</v>
      </c>
      <c r="S2502" s="180">
        <f t="shared" si="2505"/>
        <v>0.04457692308</v>
      </c>
      <c r="T2502" s="181">
        <f t="shared" si="3"/>
        <v>5.2</v>
      </c>
      <c r="U2502" s="182">
        <f t="shared" si="4"/>
        <v>42271</v>
      </c>
      <c r="V2502" s="182">
        <f t="shared" si="5"/>
        <v>42362</v>
      </c>
      <c r="W2502" s="182">
        <f t="shared" si="6"/>
        <v>42453</v>
      </c>
      <c r="X2502" s="181">
        <f t="shared" si="7"/>
        <v>184</v>
      </c>
      <c r="Y2502" s="181">
        <f t="shared" si="8"/>
        <v>275</v>
      </c>
      <c r="Z2502" s="181">
        <f t="shared" si="9"/>
        <v>366</v>
      </c>
      <c r="AA2502" s="155"/>
      <c r="AB2502" s="9"/>
      <c r="AC2502" s="9"/>
      <c r="AD2502" s="9"/>
      <c r="AE2502" s="9"/>
      <c r="AF2502" s="9"/>
      <c r="AG2502" s="9"/>
      <c r="AH2502" s="9"/>
    </row>
    <row r="2503" ht="15.75" customHeight="1">
      <c r="A2503" s="177">
        <v>42086.0</v>
      </c>
      <c r="B2503" s="178">
        <v>4.2</v>
      </c>
      <c r="C2503" s="178">
        <v>4.43</v>
      </c>
      <c r="D2503" s="178">
        <v>4.57</v>
      </c>
      <c r="E2503" s="178">
        <v>4.57</v>
      </c>
      <c r="F2503" s="178">
        <v>4.53</v>
      </c>
      <c r="G2503" s="178">
        <v>4.57</v>
      </c>
      <c r="H2503" s="178">
        <v>4.77</v>
      </c>
      <c r="I2503" s="178">
        <v>5.03</v>
      </c>
      <c r="J2503" s="178">
        <v>5.1</v>
      </c>
      <c r="K2503" s="179">
        <f>MAX(0,((T2503*(365/365))-VLOOKUP(A2503,VBMA!$A:$D,4,0))  /  (T2503* (365/365)   ))</f>
        <v>0.1438563327</v>
      </c>
      <c r="L2503" s="180">
        <f t="shared" ref="L2503:S2503" si="2506">(B2503*(1-$K2503) * (365/365))/100</f>
        <v>0.03595803403</v>
      </c>
      <c r="M2503" s="180">
        <f t="shared" si="2506"/>
        <v>0.03792716446</v>
      </c>
      <c r="N2503" s="180">
        <f t="shared" si="2506"/>
        <v>0.0391257656</v>
      </c>
      <c r="O2503" s="180">
        <f t="shared" si="2506"/>
        <v>0.0391257656</v>
      </c>
      <c r="P2503" s="180">
        <f t="shared" si="2506"/>
        <v>0.03878330813</v>
      </c>
      <c r="Q2503" s="180">
        <f t="shared" si="2506"/>
        <v>0.0391257656</v>
      </c>
      <c r="R2503" s="180">
        <f t="shared" si="2506"/>
        <v>0.04083805293</v>
      </c>
      <c r="S2503" s="180">
        <f t="shared" si="2506"/>
        <v>0.04306402647</v>
      </c>
      <c r="T2503" s="181">
        <f t="shared" si="3"/>
        <v>5.29</v>
      </c>
      <c r="U2503" s="182">
        <f t="shared" si="4"/>
        <v>42270</v>
      </c>
      <c r="V2503" s="182">
        <f t="shared" si="5"/>
        <v>42361</v>
      </c>
      <c r="W2503" s="182">
        <f t="shared" si="6"/>
        <v>42452</v>
      </c>
      <c r="X2503" s="181">
        <f t="shared" si="7"/>
        <v>184</v>
      </c>
      <c r="Y2503" s="181">
        <f t="shared" si="8"/>
        <v>275</v>
      </c>
      <c r="Z2503" s="181">
        <f t="shared" si="9"/>
        <v>366</v>
      </c>
      <c r="AA2503" s="155"/>
      <c r="AB2503" s="9"/>
      <c r="AC2503" s="9"/>
      <c r="AD2503" s="9"/>
      <c r="AE2503" s="9"/>
      <c r="AF2503" s="9"/>
      <c r="AG2503" s="9"/>
      <c r="AH2503" s="9"/>
    </row>
    <row r="2504" ht="15.75" customHeight="1">
      <c r="A2504" s="177">
        <v>42083.0</v>
      </c>
      <c r="B2504" s="178">
        <v>4.2</v>
      </c>
      <c r="C2504" s="178">
        <v>4.36</v>
      </c>
      <c r="D2504" s="178">
        <v>4.52</v>
      </c>
      <c r="E2504" s="178">
        <v>4.56</v>
      </c>
      <c r="F2504" s="178">
        <v>4.58</v>
      </c>
      <c r="G2504" s="178">
        <v>4.62</v>
      </c>
      <c r="H2504" s="178">
        <v>4.78</v>
      </c>
      <c r="I2504" s="178">
        <v>4.98</v>
      </c>
      <c r="J2504" s="178">
        <v>5.04</v>
      </c>
      <c r="K2504" s="179">
        <f>MAX(0,((T2504*(365/365))-VLOOKUP(A2504,VBMA!$A:$D,4,0))  /  (T2504* (365/365)   ))</f>
        <v>0.1303088803</v>
      </c>
      <c r="L2504" s="180">
        <f t="shared" ref="L2504:S2504" si="2507">(B2504*(1-$K2504) * (365/365))/100</f>
        <v>0.03652702703</v>
      </c>
      <c r="M2504" s="180">
        <f t="shared" si="2507"/>
        <v>0.03791853282</v>
      </c>
      <c r="N2504" s="180">
        <f t="shared" si="2507"/>
        <v>0.03931003861</v>
      </c>
      <c r="O2504" s="180">
        <f t="shared" si="2507"/>
        <v>0.03965791506</v>
      </c>
      <c r="P2504" s="180">
        <f t="shared" si="2507"/>
        <v>0.03983185328</v>
      </c>
      <c r="Q2504" s="180">
        <f t="shared" si="2507"/>
        <v>0.04017972973</v>
      </c>
      <c r="R2504" s="180">
        <f t="shared" si="2507"/>
        <v>0.04157123552</v>
      </c>
      <c r="S2504" s="180">
        <f t="shared" si="2507"/>
        <v>0.04331061776</v>
      </c>
      <c r="T2504" s="181">
        <f t="shared" si="3"/>
        <v>5.18</v>
      </c>
      <c r="U2504" s="182">
        <f t="shared" si="4"/>
        <v>42267</v>
      </c>
      <c r="V2504" s="182">
        <f t="shared" si="5"/>
        <v>42358</v>
      </c>
      <c r="W2504" s="182">
        <f t="shared" si="6"/>
        <v>42449</v>
      </c>
      <c r="X2504" s="181">
        <f t="shared" si="7"/>
        <v>184</v>
      </c>
      <c r="Y2504" s="181">
        <f t="shared" si="8"/>
        <v>275</v>
      </c>
      <c r="Z2504" s="181">
        <f t="shared" si="9"/>
        <v>366</v>
      </c>
      <c r="AA2504" s="155"/>
      <c r="AB2504" s="9"/>
      <c r="AC2504" s="9"/>
      <c r="AD2504" s="9"/>
      <c r="AE2504" s="9"/>
      <c r="AF2504" s="9"/>
      <c r="AG2504" s="9"/>
      <c r="AH2504" s="9"/>
    </row>
    <row r="2505" ht="15.75" customHeight="1">
      <c r="A2505" s="177">
        <v>42082.0</v>
      </c>
      <c r="B2505" s="178">
        <v>4.18</v>
      </c>
      <c r="C2505" s="178">
        <v>4.28</v>
      </c>
      <c r="D2505" s="178">
        <v>4.44</v>
      </c>
      <c r="E2505" s="178">
        <v>4.54</v>
      </c>
      <c r="F2505" s="178">
        <v>4.56</v>
      </c>
      <c r="G2505" s="178">
        <v>4.58</v>
      </c>
      <c r="H2505" s="178">
        <v>4.74</v>
      </c>
      <c r="I2505" s="178">
        <v>4.98</v>
      </c>
      <c r="J2505" s="178">
        <v>5.04</v>
      </c>
      <c r="K2505" s="179">
        <f>MAX(0,((T2505*(365/365))-VLOOKUP(A2505,VBMA!$A:$D,4,0))  /  (T2505* (365/365)   ))</f>
        <v>0.1392720307</v>
      </c>
      <c r="L2505" s="180">
        <f t="shared" ref="L2505:S2505" si="2508">(B2505*(1-$K2505) * (365/365))/100</f>
        <v>0.03597842912</v>
      </c>
      <c r="M2505" s="180">
        <f t="shared" si="2508"/>
        <v>0.03683915709</v>
      </c>
      <c r="N2505" s="180">
        <f t="shared" si="2508"/>
        <v>0.03821632184</v>
      </c>
      <c r="O2505" s="180">
        <f t="shared" si="2508"/>
        <v>0.03907704981</v>
      </c>
      <c r="P2505" s="180">
        <f t="shared" si="2508"/>
        <v>0.0392491954</v>
      </c>
      <c r="Q2505" s="180">
        <f t="shared" si="2508"/>
        <v>0.039421341</v>
      </c>
      <c r="R2505" s="180">
        <f t="shared" si="2508"/>
        <v>0.04079850575</v>
      </c>
      <c r="S2505" s="180">
        <f t="shared" si="2508"/>
        <v>0.04286425287</v>
      </c>
      <c r="T2505" s="181">
        <f t="shared" si="3"/>
        <v>5.22</v>
      </c>
      <c r="U2505" s="182">
        <f t="shared" si="4"/>
        <v>42266</v>
      </c>
      <c r="V2505" s="182">
        <f t="shared" si="5"/>
        <v>42357</v>
      </c>
      <c r="W2505" s="182">
        <f t="shared" si="6"/>
        <v>42448</v>
      </c>
      <c r="X2505" s="181">
        <f t="shared" si="7"/>
        <v>184</v>
      </c>
      <c r="Y2505" s="181">
        <f t="shared" si="8"/>
        <v>275</v>
      </c>
      <c r="Z2505" s="181">
        <f t="shared" si="9"/>
        <v>366</v>
      </c>
      <c r="AA2505" s="155"/>
      <c r="AB2505" s="9"/>
      <c r="AC2505" s="9"/>
      <c r="AD2505" s="9"/>
      <c r="AE2505" s="9"/>
      <c r="AF2505" s="9"/>
      <c r="AG2505" s="9"/>
      <c r="AH2505" s="9"/>
    </row>
    <row r="2506" ht="15.75" customHeight="1">
      <c r="A2506" s="177">
        <v>42081.0</v>
      </c>
      <c r="B2506" s="178">
        <v>4.3</v>
      </c>
      <c r="C2506" s="178">
        <v>4.38</v>
      </c>
      <c r="D2506" s="178">
        <v>4.48</v>
      </c>
      <c r="E2506" s="178">
        <v>4.53</v>
      </c>
      <c r="F2506" s="178">
        <v>4.55</v>
      </c>
      <c r="G2506" s="178">
        <v>4.58</v>
      </c>
      <c r="H2506" s="178">
        <v>4.75</v>
      </c>
      <c r="I2506" s="178">
        <v>5.03</v>
      </c>
      <c r="J2506" s="178">
        <v>5.08</v>
      </c>
      <c r="K2506" s="179">
        <f>MAX(0,((T2506*(365/365))-VLOOKUP(A2506,VBMA!$A:$D,4,0))  /  (T2506* (365/365)   ))</f>
        <v>0.1538606403</v>
      </c>
      <c r="L2506" s="180">
        <f t="shared" ref="L2506:S2506" si="2509">(B2506*(1-$K2506) * (365/365))/100</f>
        <v>0.03638399247</v>
      </c>
      <c r="M2506" s="180">
        <f t="shared" si="2509"/>
        <v>0.03706090395</v>
      </c>
      <c r="N2506" s="180">
        <f t="shared" si="2509"/>
        <v>0.03790704331</v>
      </c>
      <c r="O2506" s="180">
        <f t="shared" si="2509"/>
        <v>0.03833011299</v>
      </c>
      <c r="P2506" s="180">
        <f t="shared" si="2509"/>
        <v>0.03849934087</v>
      </c>
      <c r="Q2506" s="180">
        <f t="shared" si="2509"/>
        <v>0.03875318267</v>
      </c>
      <c r="R2506" s="180">
        <f t="shared" si="2509"/>
        <v>0.04019161959</v>
      </c>
      <c r="S2506" s="180">
        <f t="shared" si="2509"/>
        <v>0.04256080979</v>
      </c>
      <c r="T2506" s="181">
        <f t="shared" si="3"/>
        <v>5.31</v>
      </c>
      <c r="U2506" s="182">
        <f t="shared" si="4"/>
        <v>42265</v>
      </c>
      <c r="V2506" s="182">
        <f t="shared" si="5"/>
        <v>42356</v>
      </c>
      <c r="W2506" s="182">
        <f t="shared" si="6"/>
        <v>42447</v>
      </c>
      <c r="X2506" s="181">
        <f t="shared" si="7"/>
        <v>184</v>
      </c>
      <c r="Y2506" s="181">
        <f t="shared" si="8"/>
        <v>275</v>
      </c>
      <c r="Z2506" s="181">
        <f t="shared" si="9"/>
        <v>366</v>
      </c>
      <c r="AA2506" s="155"/>
      <c r="AB2506" s="9"/>
      <c r="AC2506" s="9"/>
      <c r="AD2506" s="9"/>
      <c r="AE2506" s="9"/>
      <c r="AF2506" s="9"/>
      <c r="AG2506" s="9"/>
      <c r="AH2506" s="9"/>
    </row>
    <row r="2507" ht="15.75" customHeight="1">
      <c r="A2507" s="177">
        <v>42080.0</v>
      </c>
      <c r="B2507" s="178">
        <v>4.35</v>
      </c>
      <c r="C2507" s="178">
        <v>4.38</v>
      </c>
      <c r="D2507" s="178">
        <v>4.48</v>
      </c>
      <c r="E2507" s="178">
        <v>4.5</v>
      </c>
      <c r="F2507" s="178">
        <v>4.55</v>
      </c>
      <c r="G2507" s="178">
        <v>4.55</v>
      </c>
      <c r="H2507" s="178">
        <v>4.65</v>
      </c>
      <c r="I2507" s="178">
        <v>4.93</v>
      </c>
      <c r="J2507" s="178">
        <v>4.98</v>
      </c>
      <c r="K2507" s="179">
        <f>MAX(0,((T2507*(365/365))-VLOOKUP(A2507,VBMA!$A:$D,4,0))  /  (T2507* (365/365)   ))</f>
        <v>0.1418426104</v>
      </c>
      <c r="L2507" s="180">
        <f t="shared" ref="L2507:S2507" si="2510">(B2507*(1-$K2507) * (365/365))/100</f>
        <v>0.03732984645</v>
      </c>
      <c r="M2507" s="180">
        <f t="shared" si="2510"/>
        <v>0.03758729367</v>
      </c>
      <c r="N2507" s="180">
        <f t="shared" si="2510"/>
        <v>0.03844545106</v>
      </c>
      <c r="O2507" s="180">
        <f t="shared" si="2510"/>
        <v>0.03861708253</v>
      </c>
      <c r="P2507" s="180">
        <f t="shared" si="2510"/>
        <v>0.03904616123</v>
      </c>
      <c r="Q2507" s="180">
        <f t="shared" si="2510"/>
        <v>0.03904616123</v>
      </c>
      <c r="R2507" s="180">
        <f t="shared" si="2510"/>
        <v>0.03990431862</v>
      </c>
      <c r="S2507" s="180">
        <f t="shared" si="2510"/>
        <v>0.04230715931</v>
      </c>
      <c r="T2507" s="181">
        <f t="shared" si="3"/>
        <v>5.21</v>
      </c>
      <c r="U2507" s="182">
        <f t="shared" si="4"/>
        <v>42264</v>
      </c>
      <c r="V2507" s="182">
        <f t="shared" si="5"/>
        <v>42355</v>
      </c>
      <c r="W2507" s="182">
        <f t="shared" si="6"/>
        <v>42446</v>
      </c>
      <c r="X2507" s="181">
        <f t="shared" si="7"/>
        <v>184</v>
      </c>
      <c r="Y2507" s="181">
        <f t="shared" si="8"/>
        <v>275</v>
      </c>
      <c r="Z2507" s="181">
        <f t="shared" si="9"/>
        <v>366</v>
      </c>
      <c r="AA2507" s="155"/>
      <c r="AB2507" s="9"/>
      <c r="AC2507" s="9"/>
      <c r="AD2507" s="9"/>
      <c r="AE2507" s="9"/>
      <c r="AF2507" s="9"/>
      <c r="AG2507" s="9"/>
      <c r="AH2507" s="9"/>
    </row>
    <row r="2508" ht="15.75" customHeight="1">
      <c r="A2508" s="177">
        <v>42079.0</v>
      </c>
      <c r="B2508" s="178">
        <v>4.13</v>
      </c>
      <c r="C2508" s="178">
        <v>4.23</v>
      </c>
      <c r="D2508" s="178">
        <v>4.43</v>
      </c>
      <c r="E2508" s="178">
        <v>4.5</v>
      </c>
      <c r="F2508" s="178">
        <v>4.53</v>
      </c>
      <c r="G2508" s="178">
        <v>4.53</v>
      </c>
      <c r="H2508" s="178">
        <v>4.65</v>
      </c>
      <c r="I2508" s="178">
        <v>4.93</v>
      </c>
      <c r="J2508" s="178">
        <v>4.98</v>
      </c>
      <c r="K2508" s="179">
        <f>MAX(0,((T2508*(365/365))-VLOOKUP(A2508,VBMA!$A:$D,4,0))  /  (T2508* (365/365)   ))</f>
        <v>0.1476007678</v>
      </c>
      <c r="L2508" s="180">
        <f t="shared" ref="L2508:S2508" si="2511">(B2508*(1-$K2508) * (365/365))/100</f>
        <v>0.03520408829</v>
      </c>
      <c r="M2508" s="180">
        <f t="shared" si="2511"/>
        <v>0.03605648752</v>
      </c>
      <c r="N2508" s="180">
        <f t="shared" si="2511"/>
        <v>0.03776128599</v>
      </c>
      <c r="O2508" s="180">
        <f t="shared" si="2511"/>
        <v>0.03835796545</v>
      </c>
      <c r="P2508" s="180">
        <f t="shared" si="2511"/>
        <v>0.03861368522</v>
      </c>
      <c r="Q2508" s="180">
        <f t="shared" si="2511"/>
        <v>0.03861368522</v>
      </c>
      <c r="R2508" s="180">
        <f t="shared" si="2511"/>
        <v>0.0396365643</v>
      </c>
      <c r="S2508" s="180">
        <f t="shared" si="2511"/>
        <v>0.04202328215</v>
      </c>
      <c r="T2508" s="181">
        <f t="shared" si="3"/>
        <v>5.21</v>
      </c>
      <c r="U2508" s="182">
        <f t="shared" si="4"/>
        <v>42263</v>
      </c>
      <c r="V2508" s="182">
        <f t="shared" si="5"/>
        <v>42354</v>
      </c>
      <c r="W2508" s="182">
        <f t="shared" si="6"/>
        <v>42445</v>
      </c>
      <c r="X2508" s="181">
        <f t="shared" si="7"/>
        <v>184</v>
      </c>
      <c r="Y2508" s="181">
        <f t="shared" si="8"/>
        <v>275</v>
      </c>
      <c r="Z2508" s="181">
        <f t="shared" si="9"/>
        <v>366</v>
      </c>
      <c r="AA2508" s="155"/>
      <c r="AB2508" s="9"/>
      <c r="AC2508" s="9"/>
      <c r="AD2508" s="9"/>
      <c r="AE2508" s="9"/>
      <c r="AF2508" s="9"/>
      <c r="AG2508" s="9"/>
      <c r="AH2508" s="9"/>
    </row>
    <row r="2509" ht="15.75" customHeight="1">
      <c r="A2509" s="177">
        <v>42076.0</v>
      </c>
      <c r="B2509" s="178">
        <v>4.08</v>
      </c>
      <c r="C2509" s="178">
        <v>4.23</v>
      </c>
      <c r="D2509" s="178">
        <v>4.4</v>
      </c>
      <c r="E2509" s="178">
        <v>4.5</v>
      </c>
      <c r="F2509" s="178">
        <v>4.53</v>
      </c>
      <c r="G2509" s="178">
        <v>4.53</v>
      </c>
      <c r="H2509" s="178">
        <v>4.65</v>
      </c>
      <c r="I2509" s="178">
        <v>4.93</v>
      </c>
      <c r="J2509" s="178">
        <v>5.0</v>
      </c>
      <c r="K2509" s="179">
        <f>MAX(0,((T2509*(365/365))-VLOOKUP(A2509,VBMA!$A:$D,4,0))  /  (T2509* (365/365)   ))</f>
        <v>0.149328215</v>
      </c>
      <c r="L2509" s="180">
        <f t="shared" ref="L2509:S2509" si="2512">(B2509*(1-$K2509) * (365/365))/100</f>
        <v>0.03470740883</v>
      </c>
      <c r="M2509" s="180">
        <f t="shared" si="2512"/>
        <v>0.03598341651</v>
      </c>
      <c r="N2509" s="180">
        <f t="shared" si="2512"/>
        <v>0.03742955854</v>
      </c>
      <c r="O2509" s="180">
        <f t="shared" si="2512"/>
        <v>0.03828023033</v>
      </c>
      <c r="P2509" s="180">
        <f t="shared" si="2512"/>
        <v>0.03853543186</v>
      </c>
      <c r="Q2509" s="180">
        <f t="shared" si="2512"/>
        <v>0.03853543186</v>
      </c>
      <c r="R2509" s="180">
        <f t="shared" si="2512"/>
        <v>0.039556238</v>
      </c>
      <c r="S2509" s="180">
        <f t="shared" si="2512"/>
        <v>0.041938119</v>
      </c>
      <c r="T2509" s="181">
        <f t="shared" si="3"/>
        <v>5.21</v>
      </c>
      <c r="U2509" s="182">
        <f t="shared" si="4"/>
        <v>42260</v>
      </c>
      <c r="V2509" s="182">
        <f t="shared" si="5"/>
        <v>42351</v>
      </c>
      <c r="W2509" s="182">
        <f t="shared" si="6"/>
        <v>42442</v>
      </c>
      <c r="X2509" s="181">
        <f t="shared" si="7"/>
        <v>184</v>
      </c>
      <c r="Y2509" s="181">
        <f t="shared" si="8"/>
        <v>275</v>
      </c>
      <c r="Z2509" s="181">
        <f t="shared" si="9"/>
        <v>366</v>
      </c>
      <c r="AA2509" s="155"/>
      <c r="AB2509" s="9"/>
      <c r="AC2509" s="9"/>
      <c r="AD2509" s="9"/>
      <c r="AE2509" s="9"/>
      <c r="AF2509" s="9"/>
      <c r="AG2509" s="9"/>
      <c r="AH2509" s="9"/>
    </row>
    <row r="2510" ht="15.75" customHeight="1">
      <c r="A2510" s="177">
        <v>42075.0</v>
      </c>
      <c r="B2510" s="178">
        <v>3.98</v>
      </c>
      <c r="C2510" s="178">
        <v>4.16</v>
      </c>
      <c r="D2510" s="178">
        <v>4.36</v>
      </c>
      <c r="E2510" s="178">
        <v>4.46</v>
      </c>
      <c r="F2510" s="178">
        <v>4.58</v>
      </c>
      <c r="G2510" s="178">
        <v>4.6</v>
      </c>
      <c r="H2510" s="178">
        <v>4.72</v>
      </c>
      <c r="I2510" s="178">
        <v>4.9</v>
      </c>
      <c r="J2510" s="178">
        <v>5.02</v>
      </c>
      <c r="K2510" s="179">
        <f>MAX(0,((T2510*(365/365))-VLOOKUP(A2510,VBMA!$A:$D,4,0))  /  (T2510* (365/365)   ))</f>
        <v>0.1301181102</v>
      </c>
      <c r="L2510" s="180">
        <f t="shared" ref="L2510:S2510" si="2513">(B2510*(1-$K2510) * (365/365))/100</f>
        <v>0.03462129921</v>
      </c>
      <c r="M2510" s="180">
        <f t="shared" si="2513"/>
        <v>0.03618708661</v>
      </c>
      <c r="N2510" s="180">
        <f t="shared" si="2513"/>
        <v>0.03792685039</v>
      </c>
      <c r="O2510" s="180">
        <f t="shared" si="2513"/>
        <v>0.03879673228</v>
      </c>
      <c r="P2510" s="180">
        <f t="shared" si="2513"/>
        <v>0.03984059055</v>
      </c>
      <c r="Q2510" s="180">
        <f t="shared" si="2513"/>
        <v>0.04001456693</v>
      </c>
      <c r="R2510" s="180">
        <f t="shared" si="2513"/>
        <v>0.0410584252</v>
      </c>
      <c r="S2510" s="180">
        <f t="shared" si="2513"/>
        <v>0.0426242126</v>
      </c>
      <c r="T2510" s="181">
        <f t="shared" si="3"/>
        <v>5.08</v>
      </c>
      <c r="U2510" s="182">
        <f t="shared" si="4"/>
        <v>42259</v>
      </c>
      <c r="V2510" s="182">
        <f t="shared" si="5"/>
        <v>42350</v>
      </c>
      <c r="W2510" s="182">
        <f t="shared" si="6"/>
        <v>42441</v>
      </c>
      <c r="X2510" s="181">
        <f t="shared" si="7"/>
        <v>184</v>
      </c>
      <c r="Y2510" s="181">
        <f t="shared" si="8"/>
        <v>275</v>
      </c>
      <c r="Z2510" s="181">
        <f t="shared" si="9"/>
        <v>366</v>
      </c>
      <c r="AA2510" s="155"/>
      <c r="AB2510" s="9"/>
      <c r="AC2510" s="9"/>
      <c r="AD2510" s="9"/>
      <c r="AE2510" s="9"/>
      <c r="AF2510" s="9"/>
      <c r="AG2510" s="9"/>
      <c r="AH2510" s="9"/>
    </row>
    <row r="2511" ht="15.75" customHeight="1">
      <c r="A2511" s="177">
        <v>42074.0</v>
      </c>
      <c r="B2511" s="178">
        <v>4.62</v>
      </c>
      <c r="C2511" s="178">
        <v>4.68</v>
      </c>
      <c r="D2511" s="178">
        <v>4.72</v>
      </c>
      <c r="E2511" s="178">
        <v>4.7</v>
      </c>
      <c r="F2511" s="178">
        <v>4.68</v>
      </c>
      <c r="G2511" s="178">
        <v>4.66</v>
      </c>
      <c r="H2511" s="178">
        <v>4.76</v>
      </c>
      <c r="I2511" s="178">
        <v>4.84</v>
      </c>
      <c r="J2511" s="178">
        <v>4.96</v>
      </c>
      <c r="K2511" s="179">
        <f>MAX(0,((T2511*(365/365))-VLOOKUP(A2511,VBMA!$A:$D,4,0))  /  (T2511* (365/365)   ))</f>
        <v>0.1026422764</v>
      </c>
      <c r="L2511" s="180">
        <f t="shared" ref="L2511:S2511" si="2514">(B2511*(1-$K2511) * (365/365))/100</f>
        <v>0.04145792683</v>
      </c>
      <c r="M2511" s="180">
        <f t="shared" si="2514"/>
        <v>0.04199634146</v>
      </c>
      <c r="N2511" s="180">
        <f t="shared" si="2514"/>
        <v>0.04235528455</v>
      </c>
      <c r="O2511" s="180">
        <f t="shared" si="2514"/>
        <v>0.04217581301</v>
      </c>
      <c r="P2511" s="180">
        <f t="shared" si="2514"/>
        <v>0.04199634146</v>
      </c>
      <c r="Q2511" s="180">
        <f t="shared" si="2514"/>
        <v>0.04181686992</v>
      </c>
      <c r="R2511" s="180">
        <f t="shared" si="2514"/>
        <v>0.04271422764</v>
      </c>
      <c r="S2511" s="180">
        <f t="shared" si="2514"/>
        <v>0.04343211382</v>
      </c>
      <c r="T2511" s="181">
        <f t="shared" si="3"/>
        <v>4.92</v>
      </c>
      <c r="U2511" s="182">
        <f t="shared" si="4"/>
        <v>42258</v>
      </c>
      <c r="V2511" s="182">
        <f t="shared" si="5"/>
        <v>42349</v>
      </c>
      <c r="W2511" s="182">
        <f t="shared" si="6"/>
        <v>42440</v>
      </c>
      <c r="X2511" s="181">
        <f t="shared" si="7"/>
        <v>184</v>
      </c>
      <c r="Y2511" s="181">
        <f t="shared" si="8"/>
        <v>275</v>
      </c>
      <c r="Z2511" s="181">
        <f t="shared" si="9"/>
        <v>366</v>
      </c>
      <c r="AA2511" s="155"/>
      <c r="AB2511" s="9"/>
      <c r="AC2511" s="9"/>
      <c r="AD2511" s="9"/>
      <c r="AE2511" s="9"/>
      <c r="AF2511" s="9"/>
      <c r="AG2511" s="9"/>
      <c r="AH2511" s="9"/>
    </row>
    <row r="2512" ht="15.75" customHeight="1">
      <c r="A2512" s="177">
        <v>42073.0</v>
      </c>
      <c r="B2512" s="178">
        <v>4.78</v>
      </c>
      <c r="C2512" s="178">
        <v>4.8</v>
      </c>
      <c r="D2512" s="178">
        <v>4.86</v>
      </c>
      <c r="E2512" s="178">
        <v>4.78</v>
      </c>
      <c r="F2512" s="178">
        <v>4.68</v>
      </c>
      <c r="G2512" s="178">
        <v>4.66</v>
      </c>
      <c r="H2512" s="178">
        <v>4.76</v>
      </c>
      <c r="I2512" s="178">
        <v>4.88</v>
      </c>
      <c r="J2512" s="178">
        <v>4.98</v>
      </c>
      <c r="K2512" s="179">
        <f>MAX(0,((T2512*(365/365))-VLOOKUP(A2512,VBMA!$A:$D,4,0))  /  (T2512* (365/365)   ))</f>
        <v>0.118</v>
      </c>
      <c r="L2512" s="180">
        <f t="shared" ref="L2512:S2512" si="2515">(B2512*(1-$K2512) * (365/365))/100</f>
        <v>0.0421596</v>
      </c>
      <c r="M2512" s="180">
        <f t="shared" si="2515"/>
        <v>0.042336</v>
      </c>
      <c r="N2512" s="180">
        <f t="shared" si="2515"/>
        <v>0.0428652</v>
      </c>
      <c r="O2512" s="180">
        <f t="shared" si="2515"/>
        <v>0.0421596</v>
      </c>
      <c r="P2512" s="180">
        <f t="shared" si="2515"/>
        <v>0.0412776</v>
      </c>
      <c r="Q2512" s="180">
        <f t="shared" si="2515"/>
        <v>0.0411012</v>
      </c>
      <c r="R2512" s="180">
        <f t="shared" si="2515"/>
        <v>0.0419832</v>
      </c>
      <c r="S2512" s="180">
        <f t="shared" si="2515"/>
        <v>0.0430416</v>
      </c>
      <c r="T2512" s="181">
        <f t="shared" si="3"/>
        <v>5</v>
      </c>
      <c r="U2512" s="182">
        <f t="shared" si="4"/>
        <v>42257</v>
      </c>
      <c r="V2512" s="182">
        <f t="shared" si="5"/>
        <v>42348</v>
      </c>
      <c r="W2512" s="182">
        <f t="shared" si="6"/>
        <v>42439</v>
      </c>
      <c r="X2512" s="181">
        <f t="shared" si="7"/>
        <v>184</v>
      </c>
      <c r="Y2512" s="181">
        <f t="shared" si="8"/>
        <v>275</v>
      </c>
      <c r="Z2512" s="181">
        <f t="shared" si="9"/>
        <v>366</v>
      </c>
      <c r="AA2512" s="155"/>
      <c r="AB2512" s="9"/>
      <c r="AC2512" s="9"/>
      <c r="AD2512" s="9"/>
      <c r="AE2512" s="9"/>
      <c r="AF2512" s="9"/>
      <c r="AG2512" s="9"/>
      <c r="AH2512" s="9"/>
    </row>
    <row r="2513" ht="15.75" customHeight="1">
      <c r="A2513" s="177">
        <v>42072.0</v>
      </c>
      <c r="B2513" s="178">
        <v>4.63</v>
      </c>
      <c r="C2513" s="178">
        <v>4.7</v>
      </c>
      <c r="D2513" s="178">
        <v>4.75</v>
      </c>
      <c r="E2513" s="178">
        <v>4.68</v>
      </c>
      <c r="F2513" s="178">
        <v>4.63</v>
      </c>
      <c r="G2513" s="178">
        <v>4.65</v>
      </c>
      <c r="H2513" s="178">
        <v>4.73</v>
      </c>
      <c r="I2513" s="178">
        <v>4.98</v>
      </c>
      <c r="J2513" s="178">
        <v>5.03</v>
      </c>
      <c r="K2513" s="179">
        <f>MAX(0,((T2513*(365/365))-VLOOKUP(A2513,VBMA!$A:$D,4,0))  /  (T2513* (365/365)   ))</f>
        <v>0.1598470363</v>
      </c>
      <c r="L2513" s="180">
        <f t="shared" ref="L2513:S2513" si="2516">(B2513*(1-$K2513) * (365/365))/100</f>
        <v>0.03889908222</v>
      </c>
      <c r="M2513" s="180">
        <f t="shared" si="2516"/>
        <v>0.03948718929</v>
      </c>
      <c r="N2513" s="180">
        <f t="shared" si="2516"/>
        <v>0.03990726577</v>
      </c>
      <c r="O2513" s="180">
        <f t="shared" si="2516"/>
        <v>0.0393191587</v>
      </c>
      <c r="P2513" s="180">
        <f t="shared" si="2516"/>
        <v>0.03889908222</v>
      </c>
      <c r="Q2513" s="180">
        <f t="shared" si="2516"/>
        <v>0.03906711281</v>
      </c>
      <c r="R2513" s="180">
        <f t="shared" si="2516"/>
        <v>0.03973923518</v>
      </c>
      <c r="S2513" s="180">
        <f t="shared" si="2516"/>
        <v>0.04183961759</v>
      </c>
      <c r="T2513" s="181">
        <f t="shared" si="3"/>
        <v>5.23</v>
      </c>
      <c r="U2513" s="182">
        <f t="shared" si="4"/>
        <v>42256</v>
      </c>
      <c r="V2513" s="182">
        <f t="shared" si="5"/>
        <v>42347</v>
      </c>
      <c r="W2513" s="182">
        <f t="shared" si="6"/>
        <v>42438</v>
      </c>
      <c r="X2513" s="181">
        <f t="shared" si="7"/>
        <v>184</v>
      </c>
      <c r="Y2513" s="181">
        <f t="shared" si="8"/>
        <v>275</v>
      </c>
      <c r="Z2513" s="181">
        <f t="shared" si="9"/>
        <v>366</v>
      </c>
      <c r="AA2513" s="155"/>
      <c r="AB2513" s="9"/>
      <c r="AC2513" s="9"/>
      <c r="AD2513" s="9"/>
      <c r="AE2513" s="9"/>
      <c r="AF2513" s="9"/>
      <c r="AG2513" s="9"/>
      <c r="AH2513" s="9"/>
    </row>
    <row r="2514" ht="15.75" customHeight="1">
      <c r="A2514" s="177">
        <v>42069.0</v>
      </c>
      <c r="B2514" s="178">
        <v>3.9</v>
      </c>
      <c r="C2514" s="178">
        <v>4.04</v>
      </c>
      <c r="D2514" s="178">
        <v>4.24</v>
      </c>
      <c r="E2514" s="178">
        <v>4.3</v>
      </c>
      <c r="F2514" s="178">
        <v>4.4</v>
      </c>
      <c r="G2514" s="178">
        <v>4.42</v>
      </c>
      <c r="H2514" s="178">
        <v>4.68</v>
      </c>
      <c r="I2514" s="178">
        <v>4.98</v>
      </c>
      <c r="J2514" s="178">
        <v>5.02</v>
      </c>
      <c r="K2514" s="179">
        <f>MAX(0,((T2514*(365/365))-VLOOKUP(A2514,VBMA!$A:$D,4,0))  /  (T2514* (365/365)   ))</f>
        <v>0.1672348485</v>
      </c>
      <c r="L2514" s="180">
        <f t="shared" ref="L2514:S2514" si="2517">(B2514*(1-$K2514) * (365/365))/100</f>
        <v>0.03247784091</v>
      </c>
      <c r="M2514" s="180">
        <f t="shared" si="2517"/>
        <v>0.03364371212</v>
      </c>
      <c r="N2514" s="180">
        <f t="shared" si="2517"/>
        <v>0.03530924242</v>
      </c>
      <c r="O2514" s="180">
        <f t="shared" si="2517"/>
        <v>0.03580890152</v>
      </c>
      <c r="P2514" s="180">
        <f t="shared" si="2517"/>
        <v>0.03664166667</v>
      </c>
      <c r="Q2514" s="180">
        <f t="shared" si="2517"/>
        <v>0.0368082197</v>
      </c>
      <c r="R2514" s="180">
        <f t="shared" si="2517"/>
        <v>0.03897340909</v>
      </c>
      <c r="S2514" s="180">
        <f t="shared" si="2517"/>
        <v>0.04147170455</v>
      </c>
      <c r="T2514" s="181">
        <f t="shared" si="3"/>
        <v>5.28</v>
      </c>
      <c r="U2514" s="182">
        <f t="shared" si="4"/>
        <v>42253</v>
      </c>
      <c r="V2514" s="182">
        <f t="shared" si="5"/>
        <v>42344</v>
      </c>
      <c r="W2514" s="182">
        <f t="shared" si="6"/>
        <v>42435</v>
      </c>
      <c r="X2514" s="181">
        <f t="shared" si="7"/>
        <v>184</v>
      </c>
      <c r="Y2514" s="181">
        <f t="shared" si="8"/>
        <v>275</v>
      </c>
      <c r="Z2514" s="181">
        <f t="shared" si="9"/>
        <v>366</v>
      </c>
      <c r="AA2514" s="155"/>
      <c r="AB2514" s="9"/>
      <c r="AC2514" s="9"/>
      <c r="AD2514" s="9"/>
      <c r="AE2514" s="9"/>
      <c r="AF2514" s="9"/>
      <c r="AG2514" s="9"/>
      <c r="AH2514" s="9"/>
    </row>
    <row r="2515" ht="15.75" customHeight="1">
      <c r="A2515" s="177">
        <v>42068.0</v>
      </c>
      <c r="B2515" s="178">
        <v>3.82</v>
      </c>
      <c r="C2515" s="178">
        <v>4.04</v>
      </c>
      <c r="D2515" s="178">
        <v>4.24</v>
      </c>
      <c r="E2515" s="178">
        <v>4.28</v>
      </c>
      <c r="F2515" s="178">
        <v>4.38</v>
      </c>
      <c r="G2515" s="178">
        <v>4.42</v>
      </c>
      <c r="H2515" s="178">
        <v>4.68</v>
      </c>
      <c r="I2515" s="178">
        <v>4.98</v>
      </c>
      <c r="J2515" s="178">
        <v>5.04</v>
      </c>
      <c r="K2515" s="179">
        <f>MAX(0,((T2515*(365/365))-VLOOKUP(A2515,VBMA!$A:$D,4,0))  /  (T2515* (365/365)   ))</f>
        <v>0.1695075758</v>
      </c>
      <c r="L2515" s="180">
        <f t="shared" ref="L2515:S2515" si="2518">(B2515*(1-$K2515) * (365/365))/100</f>
        <v>0.03172481061</v>
      </c>
      <c r="M2515" s="180">
        <f t="shared" si="2518"/>
        <v>0.03355189394</v>
      </c>
      <c r="N2515" s="180">
        <f t="shared" si="2518"/>
        <v>0.03521287879</v>
      </c>
      <c r="O2515" s="180">
        <f t="shared" si="2518"/>
        <v>0.03554507576</v>
      </c>
      <c r="P2515" s="180">
        <f t="shared" si="2518"/>
        <v>0.03637556818</v>
      </c>
      <c r="Q2515" s="180">
        <f t="shared" si="2518"/>
        <v>0.03670776515</v>
      </c>
      <c r="R2515" s="180">
        <f t="shared" si="2518"/>
        <v>0.03886704545</v>
      </c>
      <c r="S2515" s="180">
        <f t="shared" si="2518"/>
        <v>0.04135852273</v>
      </c>
      <c r="T2515" s="181">
        <f t="shared" si="3"/>
        <v>5.28</v>
      </c>
      <c r="U2515" s="182">
        <f t="shared" si="4"/>
        <v>42252</v>
      </c>
      <c r="V2515" s="182">
        <f t="shared" si="5"/>
        <v>42343</v>
      </c>
      <c r="W2515" s="182">
        <f t="shared" si="6"/>
        <v>42434</v>
      </c>
      <c r="X2515" s="181">
        <f t="shared" si="7"/>
        <v>184</v>
      </c>
      <c r="Y2515" s="181">
        <f t="shared" si="8"/>
        <v>275</v>
      </c>
      <c r="Z2515" s="181">
        <f t="shared" si="9"/>
        <v>366</v>
      </c>
      <c r="AA2515" s="155"/>
      <c r="AB2515" s="9"/>
      <c r="AC2515" s="9"/>
      <c r="AD2515" s="9"/>
      <c r="AE2515" s="9"/>
      <c r="AF2515" s="9"/>
      <c r="AG2515" s="9"/>
      <c r="AH2515" s="9"/>
    </row>
    <row r="2516" ht="15.75" customHeight="1">
      <c r="A2516" s="177">
        <v>42067.0</v>
      </c>
      <c r="B2516" s="178">
        <v>3.82</v>
      </c>
      <c r="C2516" s="178">
        <v>4.02</v>
      </c>
      <c r="D2516" s="178">
        <v>4.22</v>
      </c>
      <c r="E2516" s="178">
        <v>4.26</v>
      </c>
      <c r="F2516" s="178">
        <v>4.32</v>
      </c>
      <c r="G2516" s="178">
        <v>4.4</v>
      </c>
      <c r="H2516" s="178">
        <v>4.64</v>
      </c>
      <c r="I2516" s="178">
        <v>4.92</v>
      </c>
      <c r="J2516" s="178">
        <v>4.96</v>
      </c>
      <c r="K2516" s="179">
        <f>MAX(0,((T2516*(365/365))-VLOOKUP(A2516,VBMA!$A:$D,4,0))  /  (T2516* (365/365)   ))</f>
        <v>0.1526923077</v>
      </c>
      <c r="L2516" s="180">
        <f t="shared" ref="L2516:S2516" si="2519">(B2516*(1-$K2516) * (365/365))/100</f>
        <v>0.03236715385</v>
      </c>
      <c r="M2516" s="180">
        <f t="shared" si="2519"/>
        <v>0.03406176923</v>
      </c>
      <c r="N2516" s="180">
        <f t="shared" si="2519"/>
        <v>0.03575638462</v>
      </c>
      <c r="O2516" s="180">
        <f t="shared" si="2519"/>
        <v>0.03609530769</v>
      </c>
      <c r="P2516" s="180">
        <f t="shared" si="2519"/>
        <v>0.03660369231</v>
      </c>
      <c r="Q2516" s="180">
        <f t="shared" si="2519"/>
        <v>0.03728153846</v>
      </c>
      <c r="R2516" s="180">
        <f t="shared" si="2519"/>
        <v>0.03931507692</v>
      </c>
      <c r="S2516" s="180">
        <f t="shared" si="2519"/>
        <v>0.04168753846</v>
      </c>
      <c r="T2516" s="181">
        <f t="shared" si="3"/>
        <v>5.2</v>
      </c>
      <c r="U2516" s="182">
        <f t="shared" si="4"/>
        <v>42251</v>
      </c>
      <c r="V2516" s="182">
        <f t="shared" si="5"/>
        <v>42342</v>
      </c>
      <c r="W2516" s="182">
        <f t="shared" si="6"/>
        <v>42433</v>
      </c>
      <c r="X2516" s="181">
        <f t="shared" si="7"/>
        <v>184</v>
      </c>
      <c r="Y2516" s="181">
        <f t="shared" si="8"/>
        <v>275</v>
      </c>
      <c r="Z2516" s="181">
        <f t="shared" si="9"/>
        <v>366</v>
      </c>
      <c r="AA2516" s="155"/>
      <c r="AB2516" s="9"/>
      <c r="AC2516" s="9"/>
      <c r="AD2516" s="9"/>
      <c r="AE2516" s="9"/>
      <c r="AF2516" s="9"/>
      <c r="AG2516" s="9"/>
      <c r="AH2516" s="9"/>
    </row>
    <row r="2517" ht="15.75" customHeight="1">
      <c r="A2517" s="177">
        <v>42066.0</v>
      </c>
      <c r="B2517" s="178">
        <v>3.88</v>
      </c>
      <c r="C2517" s="178">
        <v>4.1</v>
      </c>
      <c r="D2517" s="178">
        <v>4.25</v>
      </c>
      <c r="E2517" s="178">
        <v>4.35</v>
      </c>
      <c r="F2517" s="178">
        <v>4.48</v>
      </c>
      <c r="G2517" s="178">
        <v>4.55</v>
      </c>
      <c r="H2517" s="178">
        <v>4.75</v>
      </c>
      <c r="I2517" s="178">
        <v>4.98</v>
      </c>
      <c r="J2517" s="178">
        <v>5.05</v>
      </c>
      <c r="K2517" s="179">
        <f>MAX(0,((T2517*(365/365))-VLOOKUP(A2517,VBMA!$A:$D,4,0))  /  (T2517* (365/365)   ))</f>
        <v>0.1520153551</v>
      </c>
      <c r="L2517" s="180">
        <f t="shared" ref="L2517:S2517" si="2520">(B2517*(1-$K2517) * (365/365))/100</f>
        <v>0.03290180422</v>
      </c>
      <c r="M2517" s="180">
        <f t="shared" si="2520"/>
        <v>0.03476737044</v>
      </c>
      <c r="N2517" s="180">
        <f t="shared" si="2520"/>
        <v>0.03603934741</v>
      </c>
      <c r="O2517" s="180">
        <f t="shared" si="2520"/>
        <v>0.03688733205</v>
      </c>
      <c r="P2517" s="180">
        <f t="shared" si="2520"/>
        <v>0.03798971209</v>
      </c>
      <c r="Q2517" s="180">
        <f t="shared" si="2520"/>
        <v>0.03858330134</v>
      </c>
      <c r="R2517" s="180">
        <f t="shared" si="2520"/>
        <v>0.04027927063</v>
      </c>
      <c r="S2517" s="180">
        <f t="shared" si="2520"/>
        <v>0.04222963532</v>
      </c>
      <c r="T2517" s="181">
        <f t="shared" si="3"/>
        <v>5.21</v>
      </c>
      <c r="U2517" s="182">
        <f t="shared" si="4"/>
        <v>42250</v>
      </c>
      <c r="V2517" s="182">
        <f t="shared" si="5"/>
        <v>42341</v>
      </c>
      <c r="W2517" s="182">
        <f t="shared" si="6"/>
        <v>42432</v>
      </c>
      <c r="X2517" s="181">
        <f t="shared" si="7"/>
        <v>184</v>
      </c>
      <c r="Y2517" s="181">
        <f t="shared" si="8"/>
        <v>275</v>
      </c>
      <c r="Z2517" s="181">
        <f t="shared" si="9"/>
        <v>366</v>
      </c>
      <c r="AA2517" s="155"/>
      <c r="AB2517" s="9"/>
      <c r="AC2517" s="9"/>
      <c r="AD2517" s="9"/>
      <c r="AE2517" s="9"/>
      <c r="AF2517" s="9"/>
      <c r="AG2517" s="9"/>
      <c r="AH2517" s="9"/>
    </row>
    <row r="2518" ht="15.75" customHeight="1">
      <c r="A2518" s="177">
        <v>42065.0</v>
      </c>
      <c r="B2518" s="178">
        <v>3.85</v>
      </c>
      <c r="C2518" s="178">
        <v>4.1</v>
      </c>
      <c r="D2518" s="178">
        <v>4.28</v>
      </c>
      <c r="E2518" s="178">
        <v>4.38</v>
      </c>
      <c r="F2518" s="178">
        <v>4.53</v>
      </c>
      <c r="G2518" s="178">
        <v>4.63</v>
      </c>
      <c r="H2518" s="178">
        <v>4.88</v>
      </c>
      <c r="I2518" s="178">
        <v>5.05</v>
      </c>
      <c r="J2518" s="178">
        <v>5.13</v>
      </c>
      <c r="K2518" s="179">
        <f>MAX(0,((T2518*(365/365))-VLOOKUP(A2518,VBMA!$A:$D,4,0))  /  (T2518* (365/365)   ))</f>
        <v>0.1526819923</v>
      </c>
      <c r="L2518" s="180">
        <f t="shared" ref="L2518:S2518" si="2521">(B2518*(1-$K2518) * (365/365))/100</f>
        <v>0.0326217433</v>
      </c>
      <c r="M2518" s="180">
        <f t="shared" si="2521"/>
        <v>0.03474003831</v>
      </c>
      <c r="N2518" s="180">
        <f t="shared" si="2521"/>
        <v>0.03626521073</v>
      </c>
      <c r="O2518" s="180">
        <f t="shared" si="2521"/>
        <v>0.03711252874</v>
      </c>
      <c r="P2518" s="180">
        <f t="shared" si="2521"/>
        <v>0.03838350575</v>
      </c>
      <c r="Q2518" s="180">
        <f t="shared" si="2521"/>
        <v>0.03923082375</v>
      </c>
      <c r="R2518" s="180">
        <f t="shared" si="2521"/>
        <v>0.04134911877</v>
      </c>
      <c r="S2518" s="180">
        <f t="shared" si="2521"/>
        <v>0.04278955939</v>
      </c>
      <c r="T2518" s="181">
        <f t="shared" si="3"/>
        <v>5.22</v>
      </c>
      <c r="U2518" s="182">
        <f t="shared" si="4"/>
        <v>42249</v>
      </c>
      <c r="V2518" s="182">
        <f t="shared" si="5"/>
        <v>42340</v>
      </c>
      <c r="W2518" s="182">
        <f t="shared" si="6"/>
        <v>42431</v>
      </c>
      <c r="X2518" s="181">
        <f t="shared" si="7"/>
        <v>184</v>
      </c>
      <c r="Y2518" s="181">
        <f t="shared" si="8"/>
        <v>275</v>
      </c>
      <c r="Z2518" s="181">
        <f t="shared" si="9"/>
        <v>366</v>
      </c>
      <c r="AA2518" s="155"/>
      <c r="AB2518" s="9"/>
      <c r="AC2518" s="9"/>
      <c r="AD2518" s="9"/>
      <c r="AE2518" s="9"/>
      <c r="AF2518" s="9"/>
      <c r="AG2518" s="9"/>
      <c r="AH2518" s="9"/>
    </row>
    <row r="2519" ht="15.75" customHeight="1">
      <c r="A2519" s="177">
        <v>42062.0</v>
      </c>
      <c r="B2519" s="178">
        <v>3.17</v>
      </c>
      <c r="C2519" s="178">
        <v>3.73</v>
      </c>
      <c r="D2519" s="178">
        <v>4.1</v>
      </c>
      <c r="E2519" s="178">
        <v>4.33</v>
      </c>
      <c r="F2519" s="178">
        <v>4.5</v>
      </c>
      <c r="G2519" s="178">
        <v>4.63</v>
      </c>
      <c r="H2519" s="178">
        <v>4.93</v>
      </c>
      <c r="I2519" s="178">
        <v>5.07</v>
      </c>
      <c r="J2519" s="178">
        <v>5.17</v>
      </c>
      <c r="K2519" s="179">
        <f>MAX(0,((T2519*(365/365))-VLOOKUP(A2519,VBMA!$A:$D,4,0))  /  (T2519* (365/365)   ))</f>
        <v>0.1564299424</v>
      </c>
      <c r="L2519" s="180">
        <f t="shared" ref="L2519:S2519" si="2522">(B2519*(1-$K2519) * (365/365))/100</f>
        <v>0.02674117083</v>
      </c>
      <c r="M2519" s="180">
        <f t="shared" si="2522"/>
        <v>0.03146516315</v>
      </c>
      <c r="N2519" s="180">
        <f t="shared" si="2522"/>
        <v>0.03458637236</v>
      </c>
      <c r="O2519" s="180">
        <f t="shared" si="2522"/>
        <v>0.03652658349</v>
      </c>
      <c r="P2519" s="180">
        <f t="shared" si="2522"/>
        <v>0.03796065259</v>
      </c>
      <c r="Q2519" s="180">
        <f t="shared" si="2522"/>
        <v>0.03905729367</v>
      </c>
      <c r="R2519" s="180">
        <f t="shared" si="2522"/>
        <v>0.04158800384</v>
      </c>
      <c r="S2519" s="180">
        <f t="shared" si="2522"/>
        <v>0.04276900192</v>
      </c>
      <c r="T2519" s="181">
        <f t="shared" si="3"/>
        <v>5.21</v>
      </c>
      <c r="U2519" s="182">
        <f t="shared" si="4"/>
        <v>42243</v>
      </c>
      <c r="V2519" s="182">
        <f t="shared" si="5"/>
        <v>42335</v>
      </c>
      <c r="W2519" s="182">
        <f t="shared" si="6"/>
        <v>42427</v>
      </c>
      <c r="X2519" s="181">
        <f t="shared" si="7"/>
        <v>181</v>
      </c>
      <c r="Y2519" s="181">
        <f t="shared" si="8"/>
        <v>273</v>
      </c>
      <c r="Z2519" s="181">
        <f t="shared" si="9"/>
        <v>365</v>
      </c>
      <c r="AA2519" s="155"/>
      <c r="AB2519" s="9"/>
      <c r="AC2519" s="9"/>
      <c r="AD2519" s="9"/>
      <c r="AE2519" s="9"/>
      <c r="AF2519" s="9"/>
      <c r="AG2519" s="9"/>
      <c r="AH2519" s="9"/>
    </row>
    <row r="2520" ht="15.75" customHeight="1">
      <c r="A2520" s="177">
        <v>42061.0</v>
      </c>
      <c r="B2520" s="178">
        <v>4.03</v>
      </c>
      <c r="C2520" s="178">
        <v>4.25</v>
      </c>
      <c r="D2520" s="178">
        <v>4.55</v>
      </c>
      <c r="E2520" s="178">
        <v>4.7</v>
      </c>
      <c r="F2520" s="178">
        <v>4.73</v>
      </c>
      <c r="G2520" s="178">
        <v>4.78</v>
      </c>
      <c r="H2520" s="178">
        <v>4.95</v>
      </c>
      <c r="I2520" s="178">
        <v>5.17</v>
      </c>
      <c r="J2520" s="178">
        <v>5.3</v>
      </c>
      <c r="K2520" s="179">
        <f>MAX(0,((T2520*(365/365))-VLOOKUP(A2520,VBMA!$A:$D,4,0))  /  (T2520* (365/365)   ))</f>
        <v>0.1781076067</v>
      </c>
      <c r="L2520" s="180">
        <f t="shared" ref="L2520:S2520" si="2523">(B2520*(1-$K2520) * (365/365))/100</f>
        <v>0.03312226345</v>
      </c>
      <c r="M2520" s="180">
        <f t="shared" si="2523"/>
        <v>0.03493042672</v>
      </c>
      <c r="N2520" s="180">
        <f t="shared" si="2523"/>
        <v>0.0373961039</v>
      </c>
      <c r="O2520" s="180">
        <f t="shared" si="2523"/>
        <v>0.03862894249</v>
      </c>
      <c r="P2520" s="180">
        <f t="shared" si="2523"/>
        <v>0.0388755102</v>
      </c>
      <c r="Q2520" s="180">
        <f t="shared" si="2523"/>
        <v>0.0392864564</v>
      </c>
      <c r="R2520" s="180">
        <f t="shared" si="2523"/>
        <v>0.04068367347</v>
      </c>
      <c r="S2520" s="180">
        <f t="shared" si="2523"/>
        <v>0.04249183673</v>
      </c>
      <c r="T2520" s="181">
        <f t="shared" si="3"/>
        <v>5.39</v>
      </c>
      <c r="U2520" s="182">
        <f t="shared" si="4"/>
        <v>42242</v>
      </c>
      <c r="V2520" s="182">
        <f t="shared" si="5"/>
        <v>42334</v>
      </c>
      <c r="W2520" s="182">
        <f t="shared" si="6"/>
        <v>42426</v>
      </c>
      <c r="X2520" s="181">
        <f t="shared" si="7"/>
        <v>181</v>
      </c>
      <c r="Y2520" s="181">
        <f t="shared" si="8"/>
        <v>273</v>
      </c>
      <c r="Z2520" s="181">
        <f t="shared" si="9"/>
        <v>365</v>
      </c>
      <c r="AA2520" s="155"/>
      <c r="AB2520" s="9"/>
      <c r="AC2520" s="9"/>
      <c r="AD2520" s="9"/>
      <c r="AE2520" s="9"/>
      <c r="AF2520" s="9"/>
      <c r="AG2520" s="9"/>
      <c r="AH2520" s="9"/>
    </row>
    <row r="2521" ht="15.75" customHeight="1">
      <c r="A2521" s="177">
        <v>42060.0</v>
      </c>
      <c r="B2521" s="178">
        <v>4.64</v>
      </c>
      <c r="C2521" s="178">
        <v>4.76</v>
      </c>
      <c r="D2521" s="178">
        <v>4.9</v>
      </c>
      <c r="E2521" s="178">
        <v>4.84</v>
      </c>
      <c r="F2521" s="178">
        <v>4.82</v>
      </c>
      <c r="G2521" s="178">
        <v>4.86</v>
      </c>
      <c r="H2521" s="178">
        <v>4.92</v>
      </c>
      <c r="I2521" s="178">
        <v>5.0</v>
      </c>
      <c r="J2521" s="178">
        <v>5.08</v>
      </c>
      <c r="K2521" s="179">
        <f>MAX(0,((T2521*(365/365))-VLOOKUP(A2521,VBMA!$A:$D,4,0))  /  (T2521* (365/365)   ))</f>
        <v>0.1181102362</v>
      </c>
      <c r="L2521" s="180">
        <f t="shared" ref="L2521:S2521" si="2524">(B2521*(1-$K2521) * (365/365))/100</f>
        <v>0.04091968504</v>
      </c>
      <c r="M2521" s="180">
        <f t="shared" si="2524"/>
        <v>0.04197795276</v>
      </c>
      <c r="N2521" s="180">
        <f t="shared" si="2524"/>
        <v>0.04321259843</v>
      </c>
      <c r="O2521" s="180">
        <f t="shared" si="2524"/>
        <v>0.04268346457</v>
      </c>
      <c r="P2521" s="180">
        <f t="shared" si="2524"/>
        <v>0.04250708661</v>
      </c>
      <c r="Q2521" s="180">
        <f t="shared" si="2524"/>
        <v>0.04285984252</v>
      </c>
      <c r="R2521" s="180">
        <f t="shared" si="2524"/>
        <v>0.04338897638</v>
      </c>
      <c r="S2521" s="180">
        <f t="shared" si="2524"/>
        <v>0.04409448819</v>
      </c>
      <c r="T2521" s="181">
        <f t="shared" si="3"/>
        <v>5.08</v>
      </c>
      <c r="U2521" s="182">
        <f t="shared" si="4"/>
        <v>42241</v>
      </c>
      <c r="V2521" s="182">
        <f t="shared" si="5"/>
        <v>42333</v>
      </c>
      <c r="W2521" s="182">
        <f t="shared" si="6"/>
        <v>42425</v>
      </c>
      <c r="X2521" s="181">
        <f t="shared" si="7"/>
        <v>181</v>
      </c>
      <c r="Y2521" s="181">
        <f t="shared" si="8"/>
        <v>273</v>
      </c>
      <c r="Z2521" s="181">
        <f t="shared" si="9"/>
        <v>365</v>
      </c>
      <c r="AA2521" s="155"/>
      <c r="AB2521" s="9"/>
      <c r="AC2521" s="9"/>
      <c r="AD2521" s="9"/>
      <c r="AE2521" s="9"/>
      <c r="AF2521" s="9"/>
      <c r="AG2521" s="9"/>
      <c r="AH2521" s="9"/>
    </row>
    <row r="2522" ht="15.75" customHeight="1">
      <c r="A2522" s="177">
        <v>42059.0</v>
      </c>
      <c r="B2522" s="178">
        <v>4.66</v>
      </c>
      <c r="C2522" s="178">
        <v>4.74</v>
      </c>
      <c r="D2522" s="178">
        <v>4.89</v>
      </c>
      <c r="E2522" s="178">
        <v>4.9</v>
      </c>
      <c r="F2522" s="178">
        <v>4.89</v>
      </c>
      <c r="G2522" s="178">
        <v>4.91</v>
      </c>
      <c r="H2522" s="178">
        <v>4.91</v>
      </c>
      <c r="I2522" s="178">
        <v>5.1</v>
      </c>
      <c r="J2522" s="178">
        <v>5.24</v>
      </c>
      <c r="K2522" s="179">
        <f>MAX(0,((T2522*(365/365))-VLOOKUP(A2522,VBMA!$A:$D,4,0))  /  (T2522* (365/365)   ))</f>
        <v>0.1531190926</v>
      </c>
      <c r="L2522" s="180">
        <f t="shared" ref="L2522:S2522" si="2525">(B2522*(1-$K2522) * (365/365))/100</f>
        <v>0.03946465028</v>
      </c>
      <c r="M2522" s="180">
        <f t="shared" si="2525"/>
        <v>0.04014215501</v>
      </c>
      <c r="N2522" s="180">
        <f t="shared" si="2525"/>
        <v>0.04141247637</v>
      </c>
      <c r="O2522" s="180">
        <f t="shared" si="2525"/>
        <v>0.04149716446</v>
      </c>
      <c r="P2522" s="180">
        <f t="shared" si="2525"/>
        <v>0.04141247637</v>
      </c>
      <c r="Q2522" s="180">
        <f t="shared" si="2525"/>
        <v>0.04158185255</v>
      </c>
      <c r="R2522" s="180">
        <f t="shared" si="2525"/>
        <v>0.04158185255</v>
      </c>
      <c r="S2522" s="180">
        <f t="shared" si="2525"/>
        <v>0.04319092628</v>
      </c>
      <c r="T2522" s="181">
        <f t="shared" si="3"/>
        <v>5.29</v>
      </c>
      <c r="U2522" s="182">
        <f t="shared" si="4"/>
        <v>42240</v>
      </c>
      <c r="V2522" s="182">
        <f t="shared" si="5"/>
        <v>42332</v>
      </c>
      <c r="W2522" s="182">
        <f t="shared" si="6"/>
        <v>42424</v>
      </c>
      <c r="X2522" s="181">
        <f t="shared" si="7"/>
        <v>181</v>
      </c>
      <c r="Y2522" s="181">
        <f t="shared" si="8"/>
        <v>273</v>
      </c>
      <c r="Z2522" s="181">
        <f t="shared" si="9"/>
        <v>365</v>
      </c>
      <c r="AA2522" s="155"/>
      <c r="AB2522" s="9"/>
      <c r="AC2522" s="9"/>
      <c r="AD2522" s="9"/>
      <c r="AE2522" s="9"/>
      <c r="AF2522" s="9"/>
      <c r="AG2522" s="9"/>
      <c r="AH2522" s="9"/>
    </row>
    <row r="2523" ht="15.75" customHeight="1">
      <c r="A2523" s="177">
        <v>42049.0</v>
      </c>
      <c r="B2523" s="178">
        <v>5.05</v>
      </c>
      <c r="C2523" s="178">
        <v>5.05</v>
      </c>
      <c r="D2523" s="178">
        <v>5.05</v>
      </c>
      <c r="E2523" s="178">
        <v>5.05</v>
      </c>
      <c r="F2523" s="178">
        <v>4.93</v>
      </c>
      <c r="G2523" s="178">
        <v>4.93</v>
      </c>
      <c r="H2523" s="178">
        <v>4.93</v>
      </c>
      <c r="I2523" s="178">
        <v>4.93</v>
      </c>
      <c r="J2523" s="178">
        <v>5.05</v>
      </c>
      <c r="K2523" s="179" t="str">
        <f>MAX(0,((T2523*(365/365))-VLOOKUP(A2523,VBMA!$A:$D,4,0))  /  (T2523* (365/365)   ))</f>
        <v>#N/A</v>
      </c>
      <c r="L2523" s="180" t="str">
        <f t="shared" ref="L2523:S2523" si="2526">(B2523*(1-$K2523) * (365/365))/100</f>
        <v>#N/A</v>
      </c>
      <c r="M2523" s="180" t="str">
        <f t="shared" si="2526"/>
        <v>#N/A</v>
      </c>
      <c r="N2523" s="180" t="str">
        <f t="shared" si="2526"/>
        <v>#N/A</v>
      </c>
      <c r="O2523" s="180" t="str">
        <f t="shared" si="2526"/>
        <v>#N/A</v>
      </c>
      <c r="P2523" s="180" t="str">
        <f t="shared" si="2526"/>
        <v>#N/A</v>
      </c>
      <c r="Q2523" s="180" t="str">
        <f t="shared" si="2526"/>
        <v>#N/A</v>
      </c>
      <c r="R2523" s="180" t="str">
        <f t="shared" si="2526"/>
        <v>#N/A</v>
      </c>
      <c r="S2523" s="180" t="str">
        <f t="shared" si="2526"/>
        <v>#N/A</v>
      </c>
      <c r="T2523" s="181">
        <f t="shared" si="3"/>
        <v>4.93</v>
      </c>
      <c r="U2523" s="182">
        <f t="shared" si="4"/>
        <v>42230</v>
      </c>
      <c r="V2523" s="182">
        <f t="shared" si="5"/>
        <v>42322</v>
      </c>
      <c r="W2523" s="182">
        <f t="shared" si="6"/>
        <v>42414</v>
      </c>
      <c r="X2523" s="181">
        <f t="shared" si="7"/>
        <v>181</v>
      </c>
      <c r="Y2523" s="181">
        <f t="shared" si="8"/>
        <v>273</v>
      </c>
      <c r="Z2523" s="181">
        <f t="shared" si="9"/>
        <v>365</v>
      </c>
      <c r="AA2523" s="155"/>
      <c r="AB2523" s="9"/>
      <c r="AC2523" s="9"/>
      <c r="AD2523" s="9"/>
      <c r="AE2523" s="9"/>
      <c r="AF2523" s="9"/>
      <c r="AG2523" s="9"/>
      <c r="AH2523" s="9"/>
    </row>
    <row r="2524" ht="15.75" customHeight="1">
      <c r="A2524" s="177">
        <v>42048.0</v>
      </c>
      <c r="B2524" s="178">
        <v>5.08</v>
      </c>
      <c r="C2524" s="178">
        <v>5.04</v>
      </c>
      <c r="D2524" s="178">
        <v>5.04</v>
      </c>
      <c r="E2524" s="178">
        <v>5.04</v>
      </c>
      <c r="F2524" s="178">
        <v>4.98</v>
      </c>
      <c r="G2524" s="178">
        <v>4.96</v>
      </c>
      <c r="H2524" s="178">
        <v>4.96</v>
      </c>
      <c r="I2524" s="178">
        <v>4.96</v>
      </c>
      <c r="J2524" s="178">
        <v>5.04</v>
      </c>
      <c r="K2524" s="179">
        <f>MAX(0,((T2524*(365/365))-VLOOKUP(A2524,VBMA!$A:$D,4,0))  /  (T2524* (365/365)   ))</f>
        <v>0.09737903226</v>
      </c>
      <c r="L2524" s="180">
        <f t="shared" ref="L2524:S2524" si="2527">(B2524*(1-$K2524) * (365/365))/100</f>
        <v>0.04585314516</v>
      </c>
      <c r="M2524" s="180">
        <f t="shared" si="2527"/>
        <v>0.04549209677</v>
      </c>
      <c r="N2524" s="180">
        <f t="shared" si="2527"/>
        <v>0.04549209677</v>
      </c>
      <c r="O2524" s="180">
        <f t="shared" si="2527"/>
        <v>0.04549209677</v>
      </c>
      <c r="P2524" s="180">
        <f t="shared" si="2527"/>
        <v>0.04495052419</v>
      </c>
      <c r="Q2524" s="180">
        <f t="shared" si="2527"/>
        <v>0.04477</v>
      </c>
      <c r="R2524" s="180">
        <f t="shared" si="2527"/>
        <v>0.04477</v>
      </c>
      <c r="S2524" s="180">
        <f t="shared" si="2527"/>
        <v>0.04477</v>
      </c>
      <c r="T2524" s="181">
        <f t="shared" si="3"/>
        <v>4.96</v>
      </c>
      <c r="U2524" s="182">
        <f t="shared" si="4"/>
        <v>42229</v>
      </c>
      <c r="V2524" s="182">
        <f t="shared" si="5"/>
        <v>42321</v>
      </c>
      <c r="W2524" s="182">
        <f t="shared" si="6"/>
        <v>42413</v>
      </c>
      <c r="X2524" s="181">
        <f t="shared" si="7"/>
        <v>181</v>
      </c>
      <c r="Y2524" s="181">
        <f t="shared" si="8"/>
        <v>273</v>
      </c>
      <c r="Z2524" s="181">
        <f t="shared" si="9"/>
        <v>365</v>
      </c>
      <c r="AA2524" s="155"/>
      <c r="AB2524" s="9"/>
      <c r="AC2524" s="9"/>
      <c r="AD2524" s="9"/>
      <c r="AE2524" s="9"/>
      <c r="AF2524" s="9"/>
      <c r="AG2524" s="9"/>
      <c r="AH2524" s="9"/>
    </row>
    <row r="2525" ht="15.75" customHeight="1">
      <c r="A2525" s="177">
        <v>42047.0</v>
      </c>
      <c r="B2525" s="178">
        <v>5.05</v>
      </c>
      <c r="C2525" s="178">
        <v>5.04</v>
      </c>
      <c r="D2525" s="178">
        <v>5.03</v>
      </c>
      <c r="E2525" s="178">
        <v>5.0</v>
      </c>
      <c r="F2525" s="178">
        <v>5.0</v>
      </c>
      <c r="G2525" s="178">
        <v>5.0</v>
      </c>
      <c r="H2525" s="178">
        <v>5.0</v>
      </c>
      <c r="I2525" s="178">
        <v>4.98</v>
      </c>
      <c r="J2525" s="178">
        <v>5.08</v>
      </c>
      <c r="K2525" s="179">
        <f>MAX(0,((T2525*(365/365))-VLOOKUP(A2525,VBMA!$A:$D,4,0))  /  (T2525* (365/365)   ))</f>
        <v>0.09274193548</v>
      </c>
      <c r="L2525" s="180">
        <f t="shared" ref="L2525:S2525" si="2528">(B2525*(1-$K2525) * (365/365))/100</f>
        <v>0.04581653226</v>
      </c>
      <c r="M2525" s="180">
        <f t="shared" si="2528"/>
        <v>0.04572580645</v>
      </c>
      <c r="N2525" s="180">
        <f t="shared" si="2528"/>
        <v>0.04563508065</v>
      </c>
      <c r="O2525" s="180">
        <f t="shared" si="2528"/>
        <v>0.04536290323</v>
      </c>
      <c r="P2525" s="180">
        <f t="shared" si="2528"/>
        <v>0.04536290323</v>
      </c>
      <c r="Q2525" s="180">
        <f t="shared" si="2528"/>
        <v>0.04536290323</v>
      </c>
      <c r="R2525" s="180">
        <f t="shared" si="2528"/>
        <v>0.04536290323</v>
      </c>
      <c r="S2525" s="180">
        <f t="shared" si="2528"/>
        <v>0.04518145161</v>
      </c>
      <c r="T2525" s="181">
        <f t="shared" si="3"/>
        <v>4.96</v>
      </c>
      <c r="U2525" s="182">
        <f t="shared" si="4"/>
        <v>42228</v>
      </c>
      <c r="V2525" s="182">
        <f t="shared" si="5"/>
        <v>42320</v>
      </c>
      <c r="W2525" s="182">
        <f t="shared" si="6"/>
        <v>42412</v>
      </c>
      <c r="X2525" s="181">
        <f t="shared" si="7"/>
        <v>181</v>
      </c>
      <c r="Y2525" s="181">
        <f t="shared" si="8"/>
        <v>273</v>
      </c>
      <c r="Z2525" s="181">
        <f t="shared" si="9"/>
        <v>365</v>
      </c>
      <c r="AA2525" s="155"/>
      <c r="AB2525" s="9"/>
      <c r="AC2525" s="9"/>
      <c r="AD2525" s="9"/>
      <c r="AE2525" s="9"/>
      <c r="AF2525" s="9"/>
      <c r="AG2525" s="9"/>
      <c r="AH2525" s="9"/>
    </row>
    <row r="2526" ht="15.75" customHeight="1">
      <c r="A2526" s="177">
        <v>42046.0</v>
      </c>
      <c r="B2526" s="178">
        <v>5.1</v>
      </c>
      <c r="C2526" s="178">
        <v>5.03</v>
      </c>
      <c r="D2526" s="178">
        <v>5.03</v>
      </c>
      <c r="E2526" s="178">
        <v>5.03</v>
      </c>
      <c r="F2526" s="178">
        <v>5.0</v>
      </c>
      <c r="G2526" s="178">
        <v>5.0</v>
      </c>
      <c r="H2526" s="178">
        <v>5.0</v>
      </c>
      <c r="I2526" s="178">
        <v>5.0</v>
      </c>
      <c r="J2526" s="178">
        <v>5.1</v>
      </c>
      <c r="K2526" s="179">
        <f>MAX(0,((T2526*(365/365))-VLOOKUP(A2526,VBMA!$A:$D,4,0))  /  (T2526* (365/365)   ))</f>
        <v>0.1012</v>
      </c>
      <c r="L2526" s="180">
        <f t="shared" ref="L2526:S2526" si="2529">(B2526*(1-$K2526) * (365/365))/100</f>
        <v>0.0458388</v>
      </c>
      <c r="M2526" s="180">
        <f t="shared" si="2529"/>
        <v>0.04520964</v>
      </c>
      <c r="N2526" s="180">
        <f t="shared" si="2529"/>
        <v>0.04520964</v>
      </c>
      <c r="O2526" s="180">
        <f t="shared" si="2529"/>
        <v>0.04520964</v>
      </c>
      <c r="P2526" s="180">
        <f t="shared" si="2529"/>
        <v>0.04494</v>
      </c>
      <c r="Q2526" s="180">
        <f t="shared" si="2529"/>
        <v>0.04494</v>
      </c>
      <c r="R2526" s="180">
        <f t="shared" si="2529"/>
        <v>0.04494</v>
      </c>
      <c r="S2526" s="180">
        <f t="shared" si="2529"/>
        <v>0.04494</v>
      </c>
      <c r="T2526" s="181">
        <f t="shared" si="3"/>
        <v>5</v>
      </c>
      <c r="U2526" s="182">
        <f t="shared" si="4"/>
        <v>42227</v>
      </c>
      <c r="V2526" s="182">
        <f t="shared" si="5"/>
        <v>42319</v>
      </c>
      <c r="W2526" s="182">
        <f t="shared" si="6"/>
        <v>42411</v>
      </c>
      <c r="X2526" s="181">
        <f t="shared" si="7"/>
        <v>181</v>
      </c>
      <c r="Y2526" s="181">
        <f t="shared" si="8"/>
        <v>273</v>
      </c>
      <c r="Z2526" s="181">
        <f t="shared" si="9"/>
        <v>365</v>
      </c>
      <c r="AA2526" s="155"/>
      <c r="AB2526" s="9"/>
      <c r="AC2526" s="9"/>
      <c r="AD2526" s="9"/>
      <c r="AE2526" s="9"/>
      <c r="AF2526" s="9"/>
      <c r="AG2526" s="9"/>
      <c r="AH2526" s="9"/>
    </row>
    <row r="2527" ht="15.75" customHeight="1">
      <c r="A2527" s="177">
        <v>42045.0</v>
      </c>
      <c r="B2527" s="178">
        <v>5.05</v>
      </c>
      <c r="C2527" s="178">
        <v>5.05</v>
      </c>
      <c r="D2527" s="178">
        <v>5.05</v>
      </c>
      <c r="E2527" s="178">
        <v>5.05</v>
      </c>
      <c r="F2527" s="178">
        <v>5.0</v>
      </c>
      <c r="G2527" s="178">
        <v>5.0</v>
      </c>
      <c r="H2527" s="178">
        <v>5.0</v>
      </c>
      <c r="I2527" s="178">
        <v>5.0</v>
      </c>
      <c r="J2527" s="178">
        <v>5.2</v>
      </c>
      <c r="K2527" s="179">
        <f>MAX(0,((T2527*(365/365))-VLOOKUP(A2527,VBMA!$A:$D,4,0))  /  (T2527* (365/365)   ))</f>
        <v>0.1036</v>
      </c>
      <c r="L2527" s="180">
        <f t="shared" ref="L2527:S2527" si="2530">(B2527*(1-$K2527) * (365/365))/100</f>
        <v>0.0452682</v>
      </c>
      <c r="M2527" s="180">
        <f t="shared" si="2530"/>
        <v>0.0452682</v>
      </c>
      <c r="N2527" s="180">
        <f t="shared" si="2530"/>
        <v>0.0452682</v>
      </c>
      <c r="O2527" s="180">
        <f t="shared" si="2530"/>
        <v>0.0452682</v>
      </c>
      <c r="P2527" s="180">
        <f t="shared" si="2530"/>
        <v>0.04482</v>
      </c>
      <c r="Q2527" s="180">
        <f t="shared" si="2530"/>
        <v>0.04482</v>
      </c>
      <c r="R2527" s="180">
        <f t="shared" si="2530"/>
        <v>0.04482</v>
      </c>
      <c r="S2527" s="180">
        <f t="shared" si="2530"/>
        <v>0.04482</v>
      </c>
      <c r="T2527" s="181">
        <f t="shared" si="3"/>
        <v>5</v>
      </c>
      <c r="U2527" s="182">
        <f t="shared" si="4"/>
        <v>42226</v>
      </c>
      <c r="V2527" s="182">
        <f t="shared" si="5"/>
        <v>42318</v>
      </c>
      <c r="W2527" s="182">
        <f t="shared" si="6"/>
        <v>42410</v>
      </c>
      <c r="X2527" s="181">
        <f t="shared" si="7"/>
        <v>181</v>
      </c>
      <c r="Y2527" s="181">
        <f t="shared" si="8"/>
        <v>273</v>
      </c>
      <c r="Z2527" s="181">
        <f t="shared" si="9"/>
        <v>365</v>
      </c>
      <c r="AA2527" s="155"/>
      <c r="AB2527" s="9"/>
      <c r="AC2527" s="9"/>
      <c r="AD2527" s="9"/>
      <c r="AE2527" s="9"/>
      <c r="AF2527" s="9"/>
      <c r="AG2527" s="9"/>
      <c r="AH2527" s="9"/>
    </row>
    <row r="2528" ht="15.75" customHeight="1">
      <c r="A2528" s="177">
        <v>42044.0</v>
      </c>
      <c r="B2528" s="178">
        <v>4.97</v>
      </c>
      <c r="C2528" s="178">
        <v>5.0</v>
      </c>
      <c r="D2528" s="178">
        <v>5.0</v>
      </c>
      <c r="E2528" s="178">
        <v>5.0</v>
      </c>
      <c r="F2528" s="178">
        <v>4.93</v>
      </c>
      <c r="G2528" s="178">
        <v>4.9</v>
      </c>
      <c r="H2528" s="178">
        <v>4.9</v>
      </c>
      <c r="I2528" s="178">
        <v>4.97</v>
      </c>
      <c r="J2528" s="178">
        <v>5.1</v>
      </c>
      <c r="K2528" s="179">
        <f>MAX(0,((T2528*(365/365))-VLOOKUP(A2528,VBMA!$A:$D,4,0))  /  (T2528* (365/365)   ))</f>
        <v>0.1101190476</v>
      </c>
      <c r="L2528" s="180">
        <f t="shared" ref="L2528:S2528" si="2531">(B2528*(1-$K2528) * (365/365))/100</f>
        <v>0.04422708333</v>
      </c>
      <c r="M2528" s="180">
        <f t="shared" si="2531"/>
        <v>0.04449404762</v>
      </c>
      <c r="N2528" s="180">
        <f t="shared" si="2531"/>
        <v>0.04449404762</v>
      </c>
      <c r="O2528" s="180">
        <f t="shared" si="2531"/>
        <v>0.04449404762</v>
      </c>
      <c r="P2528" s="180">
        <f t="shared" si="2531"/>
        <v>0.04387113095</v>
      </c>
      <c r="Q2528" s="180">
        <f t="shared" si="2531"/>
        <v>0.04360416667</v>
      </c>
      <c r="R2528" s="180">
        <f t="shared" si="2531"/>
        <v>0.04360416667</v>
      </c>
      <c r="S2528" s="180">
        <f t="shared" si="2531"/>
        <v>0.04422708333</v>
      </c>
      <c r="T2528" s="181">
        <f t="shared" si="3"/>
        <v>5.04</v>
      </c>
      <c r="U2528" s="182">
        <f t="shared" si="4"/>
        <v>42225</v>
      </c>
      <c r="V2528" s="182">
        <f t="shared" si="5"/>
        <v>42317</v>
      </c>
      <c r="W2528" s="182">
        <f t="shared" si="6"/>
        <v>42409</v>
      </c>
      <c r="X2528" s="181">
        <f t="shared" si="7"/>
        <v>181</v>
      </c>
      <c r="Y2528" s="181">
        <f t="shared" si="8"/>
        <v>273</v>
      </c>
      <c r="Z2528" s="181">
        <f t="shared" si="9"/>
        <v>365</v>
      </c>
      <c r="AA2528" s="155"/>
      <c r="AB2528" s="9"/>
      <c r="AC2528" s="9"/>
      <c r="AD2528" s="9"/>
      <c r="AE2528" s="9"/>
      <c r="AF2528" s="9"/>
      <c r="AG2528" s="9"/>
      <c r="AH2528" s="9"/>
    </row>
    <row r="2529" ht="15.75" customHeight="1">
      <c r="A2529" s="177">
        <v>42041.0</v>
      </c>
      <c r="B2529" s="178">
        <v>4.87</v>
      </c>
      <c r="C2529" s="178">
        <v>4.9</v>
      </c>
      <c r="D2529" s="178">
        <v>4.9</v>
      </c>
      <c r="E2529" s="178">
        <v>4.93</v>
      </c>
      <c r="F2529" s="178">
        <v>4.87</v>
      </c>
      <c r="G2529" s="178">
        <v>4.87</v>
      </c>
      <c r="H2529" s="178">
        <v>4.87</v>
      </c>
      <c r="I2529" s="178">
        <v>5.0</v>
      </c>
      <c r="J2529" s="178">
        <v>5.1</v>
      </c>
      <c r="K2529" s="179">
        <f>MAX(0,((T2529*(365/365))-VLOOKUP(A2529,VBMA!$A:$D,4,0))  /  (T2529* (365/365)   ))</f>
        <v>0.126705653</v>
      </c>
      <c r="L2529" s="180">
        <f t="shared" ref="L2529:S2529" si="2532">(B2529*(1-$K2529) * (365/365))/100</f>
        <v>0.0425294347</v>
      </c>
      <c r="M2529" s="180">
        <f t="shared" si="2532"/>
        <v>0.042791423</v>
      </c>
      <c r="N2529" s="180">
        <f t="shared" si="2532"/>
        <v>0.042791423</v>
      </c>
      <c r="O2529" s="180">
        <f t="shared" si="2532"/>
        <v>0.04305341131</v>
      </c>
      <c r="P2529" s="180">
        <f t="shared" si="2532"/>
        <v>0.0425294347</v>
      </c>
      <c r="Q2529" s="180">
        <f t="shared" si="2532"/>
        <v>0.0425294347</v>
      </c>
      <c r="R2529" s="180">
        <f t="shared" si="2532"/>
        <v>0.0425294347</v>
      </c>
      <c r="S2529" s="180">
        <f t="shared" si="2532"/>
        <v>0.04366471735</v>
      </c>
      <c r="T2529" s="181">
        <f t="shared" si="3"/>
        <v>5.13</v>
      </c>
      <c r="U2529" s="182">
        <f t="shared" si="4"/>
        <v>42222</v>
      </c>
      <c r="V2529" s="182">
        <f t="shared" si="5"/>
        <v>42314</v>
      </c>
      <c r="W2529" s="182">
        <f t="shared" si="6"/>
        <v>42406</v>
      </c>
      <c r="X2529" s="181">
        <f t="shared" si="7"/>
        <v>181</v>
      </c>
      <c r="Y2529" s="181">
        <f t="shared" si="8"/>
        <v>273</v>
      </c>
      <c r="Z2529" s="181">
        <f t="shared" si="9"/>
        <v>365</v>
      </c>
      <c r="AA2529" s="155"/>
      <c r="AB2529" s="9"/>
      <c r="AC2529" s="9"/>
      <c r="AD2529" s="9"/>
      <c r="AE2529" s="9"/>
      <c r="AF2529" s="9"/>
      <c r="AG2529" s="9"/>
      <c r="AH2529" s="9"/>
    </row>
    <row r="2530" ht="15.75" customHeight="1">
      <c r="A2530" s="177">
        <v>42040.0</v>
      </c>
      <c r="B2530" s="178">
        <v>4.68</v>
      </c>
      <c r="C2530" s="178">
        <v>4.8</v>
      </c>
      <c r="D2530" s="178">
        <v>4.84</v>
      </c>
      <c r="E2530" s="178">
        <v>4.9</v>
      </c>
      <c r="F2530" s="178">
        <v>4.84</v>
      </c>
      <c r="G2530" s="178">
        <v>4.84</v>
      </c>
      <c r="H2530" s="178">
        <v>4.84</v>
      </c>
      <c r="I2530" s="178">
        <v>4.96</v>
      </c>
      <c r="J2530" s="178">
        <v>5.08</v>
      </c>
      <c r="K2530" s="179">
        <f>MAX(0,((T2530*(365/365))-VLOOKUP(A2530,VBMA!$A:$D,4,0))  /  (T2530* (365/365)   ))</f>
        <v>0.1187007874</v>
      </c>
      <c r="L2530" s="180">
        <f t="shared" ref="L2530:S2530" si="2533">(B2530*(1-$K2530) * (365/365))/100</f>
        <v>0.04124480315</v>
      </c>
      <c r="M2530" s="180">
        <f t="shared" si="2533"/>
        <v>0.0423023622</v>
      </c>
      <c r="N2530" s="180">
        <f t="shared" si="2533"/>
        <v>0.04265488189</v>
      </c>
      <c r="O2530" s="180">
        <f t="shared" si="2533"/>
        <v>0.04318366142</v>
      </c>
      <c r="P2530" s="180">
        <f t="shared" si="2533"/>
        <v>0.04265488189</v>
      </c>
      <c r="Q2530" s="180">
        <f t="shared" si="2533"/>
        <v>0.04265488189</v>
      </c>
      <c r="R2530" s="180">
        <f t="shared" si="2533"/>
        <v>0.04265488189</v>
      </c>
      <c r="S2530" s="180">
        <f t="shared" si="2533"/>
        <v>0.04371244094</v>
      </c>
      <c r="T2530" s="181">
        <f t="shared" si="3"/>
        <v>5.08</v>
      </c>
      <c r="U2530" s="182">
        <f t="shared" si="4"/>
        <v>42221</v>
      </c>
      <c r="V2530" s="182">
        <f t="shared" si="5"/>
        <v>42313</v>
      </c>
      <c r="W2530" s="182">
        <f t="shared" si="6"/>
        <v>42405</v>
      </c>
      <c r="X2530" s="181">
        <f t="shared" si="7"/>
        <v>181</v>
      </c>
      <c r="Y2530" s="181">
        <f t="shared" si="8"/>
        <v>273</v>
      </c>
      <c r="Z2530" s="181">
        <f t="shared" si="9"/>
        <v>365</v>
      </c>
      <c r="AA2530" s="155"/>
      <c r="AB2530" s="9"/>
      <c r="AC2530" s="9"/>
      <c r="AD2530" s="9"/>
      <c r="AE2530" s="9"/>
      <c r="AF2530" s="9"/>
      <c r="AG2530" s="9"/>
      <c r="AH2530" s="9"/>
    </row>
    <row r="2531" ht="15.75" customHeight="1">
      <c r="A2531" s="177">
        <v>42039.0</v>
      </c>
      <c r="B2531" s="178">
        <v>4.8</v>
      </c>
      <c r="C2531" s="178">
        <v>4.9</v>
      </c>
      <c r="D2531" s="178">
        <v>4.93</v>
      </c>
      <c r="E2531" s="178">
        <v>4.93</v>
      </c>
      <c r="F2531" s="178">
        <v>4.9</v>
      </c>
      <c r="G2531" s="178">
        <v>4.9</v>
      </c>
      <c r="H2531" s="178">
        <v>4.9</v>
      </c>
      <c r="I2531" s="178">
        <v>4.98</v>
      </c>
      <c r="J2531" s="178">
        <v>5.13</v>
      </c>
      <c r="K2531" s="179">
        <f>MAX(0,((T2531*(365/365))-VLOOKUP(A2531,VBMA!$A:$D,4,0))  /  (T2531* (365/365)   ))</f>
        <v>0.1152173913</v>
      </c>
      <c r="L2531" s="180">
        <f t="shared" ref="L2531:S2531" si="2534">(B2531*(1-$K2531) * (365/365))/100</f>
        <v>0.04246956522</v>
      </c>
      <c r="M2531" s="180">
        <f t="shared" si="2534"/>
        <v>0.04335434783</v>
      </c>
      <c r="N2531" s="180">
        <f t="shared" si="2534"/>
        <v>0.04361978261</v>
      </c>
      <c r="O2531" s="180">
        <f t="shared" si="2534"/>
        <v>0.04361978261</v>
      </c>
      <c r="P2531" s="180">
        <f t="shared" si="2534"/>
        <v>0.04335434783</v>
      </c>
      <c r="Q2531" s="180">
        <f t="shared" si="2534"/>
        <v>0.04335434783</v>
      </c>
      <c r="R2531" s="180">
        <f t="shared" si="2534"/>
        <v>0.04335434783</v>
      </c>
      <c r="S2531" s="180">
        <f t="shared" si="2534"/>
        <v>0.04406217391</v>
      </c>
      <c r="T2531" s="181">
        <f t="shared" si="3"/>
        <v>5.06</v>
      </c>
      <c r="U2531" s="182">
        <f t="shared" si="4"/>
        <v>42220</v>
      </c>
      <c r="V2531" s="182">
        <f t="shared" si="5"/>
        <v>42312</v>
      </c>
      <c r="W2531" s="182">
        <f t="shared" si="6"/>
        <v>42404</v>
      </c>
      <c r="X2531" s="181">
        <f t="shared" si="7"/>
        <v>181</v>
      </c>
      <c r="Y2531" s="181">
        <f t="shared" si="8"/>
        <v>273</v>
      </c>
      <c r="Z2531" s="181">
        <f t="shared" si="9"/>
        <v>365</v>
      </c>
      <c r="AA2531" s="155"/>
      <c r="AB2531" s="9"/>
      <c r="AC2531" s="9"/>
      <c r="AD2531" s="9"/>
      <c r="AE2531" s="9"/>
      <c r="AF2531" s="9"/>
      <c r="AG2531" s="9"/>
      <c r="AH2531" s="9"/>
    </row>
    <row r="2532" ht="15.75" customHeight="1">
      <c r="A2532" s="177">
        <v>42038.0</v>
      </c>
      <c r="B2532" s="178">
        <v>4.88</v>
      </c>
      <c r="C2532" s="178">
        <v>4.96</v>
      </c>
      <c r="D2532" s="178">
        <v>4.96</v>
      </c>
      <c r="E2532" s="178">
        <v>4.96</v>
      </c>
      <c r="F2532" s="178">
        <v>4.84</v>
      </c>
      <c r="G2532" s="178">
        <v>4.86</v>
      </c>
      <c r="H2532" s="178">
        <v>4.86</v>
      </c>
      <c r="I2532" s="178">
        <v>4.98</v>
      </c>
      <c r="J2532" s="178">
        <v>5.18</v>
      </c>
      <c r="K2532" s="179">
        <f>MAX(0,((T2532*(365/365))-VLOOKUP(A2532,VBMA!$A:$D,4,0))  /  (T2532* (365/365)   ))</f>
        <v>0.1221568627</v>
      </c>
      <c r="L2532" s="180">
        <f t="shared" ref="L2532:S2532" si="2535">(B2532*(1-$K2532) * (365/365))/100</f>
        <v>0.0428387451</v>
      </c>
      <c r="M2532" s="180">
        <f t="shared" si="2535"/>
        <v>0.04354101961</v>
      </c>
      <c r="N2532" s="180">
        <f t="shared" si="2535"/>
        <v>0.04354101961</v>
      </c>
      <c r="O2532" s="180">
        <f t="shared" si="2535"/>
        <v>0.04354101961</v>
      </c>
      <c r="P2532" s="180">
        <f t="shared" si="2535"/>
        <v>0.04248760784</v>
      </c>
      <c r="Q2532" s="180">
        <f t="shared" si="2535"/>
        <v>0.04266317647</v>
      </c>
      <c r="R2532" s="180">
        <f t="shared" si="2535"/>
        <v>0.04266317647</v>
      </c>
      <c r="S2532" s="180">
        <f t="shared" si="2535"/>
        <v>0.04371658824</v>
      </c>
      <c r="T2532" s="181">
        <f t="shared" si="3"/>
        <v>5.1</v>
      </c>
      <c r="U2532" s="182">
        <f t="shared" si="4"/>
        <v>42219</v>
      </c>
      <c r="V2532" s="182">
        <f t="shared" si="5"/>
        <v>42311</v>
      </c>
      <c r="W2532" s="182">
        <f t="shared" si="6"/>
        <v>42403</v>
      </c>
      <c r="X2532" s="181">
        <f t="shared" si="7"/>
        <v>181</v>
      </c>
      <c r="Y2532" s="181">
        <f t="shared" si="8"/>
        <v>273</v>
      </c>
      <c r="Z2532" s="181">
        <f t="shared" si="9"/>
        <v>365</v>
      </c>
      <c r="AA2532" s="155"/>
      <c r="AB2532" s="9"/>
      <c r="AC2532" s="9"/>
      <c r="AD2532" s="9"/>
      <c r="AE2532" s="9"/>
      <c r="AF2532" s="9"/>
      <c r="AG2532" s="9"/>
      <c r="AH2532" s="9"/>
    </row>
    <row r="2533" ht="15.75" customHeight="1">
      <c r="A2533" s="177">
        <v>42037.0</v>
      </c>
      <c r="B2533" s="178">
        <v>4.65</v>
      </c>
      <c r="C2533" s="178">
        <v>4.83</v>
      </c>
      <c r="D2533" s="178">
        <v>4.83</v>
      </c>
      <c r="E2533" s="178">
        <v>4.83</v>
      </c>
      <c r="F2533" s="178">
        <v>4.78</v>
      </c>
      <c r="G2533" s="178">
        <v>4.83</v>
      </c>
      <c r="H2533" s="178">
        <v>4.85</v>
      </c>
      <c r="I2533" s="178">
        <v>4.98</v>
      </c>
      <c r="J2533" s="178">
        <v>5.08</v>
      </c>
      <c r="K2533" s="179">
        <f>MAX(0,((T2533*(365/365))-VLOOKUP(A2533,VBMA!$A:$D,4,0))  /  (T2533* (365/365)   ))</f>
        <v>0.126223092</v>
      </c>
      <c r="L2533" s="180">
        <f t="shared" ref="L2533:S2533" si="2536">(B2533*(1-$K2533) * (365/365))/100</f>
        <v>0.04063062622</v>
      </c>
      <c r="M2533" s="180">
        <f t="shared" si="2536"/>
        <v>0.04220342466</v>
      </c>
      <c r="N2533" s="180">
        <f t="shared" si="2536"/>
        <v>0.04220342466</v>
      </c>
      <c r="O2533" s="180">
        <f t="shared" si="2536"/>
        <v>0.04220342466</v>
      </c>
      <c r="P2533" s="180">
        <f t="shared" si="2536"/>
        <v>0.0417665362</v>
      </c>
      <c r="Q2533" s="180">
        <f t="shared" si="2536"/>
        <v>0.04220342466</v>
      </c>
      <c r="R2533" s="180">
        <f t="shared" si="2536"/>
        <v>0.04237818004</v>
      </c>
      <c r="S2533" s="180">
        <f t="shared" si="2536"/>
        <v>0.04351409002</v>
      </c>
      <c r="T2533" s="181">
        <f t="shared" si="3"/>
        <v>5.11</v>
      </c>
      <c r="U2533" s="182">
        <f t="shared" si="4"/>
        <v>42218</v>
      </c>
      <c r="V2533" s="182">
        <f t="shared" si="5"/>
        <v>42310</v>
      </c>
      <c r="W2533" s="182">
        <f t="shared" si="6"/>
        <v>42402</v>
      </c>
      <c r="X2533" s="181">
        <f t="shared" si="7"/>
        <v>181</v>
      </c>
      <c r="Y2533" s="181">
        <f t="shared" si="8"/>
        <v>273</v>
      </c>
      <c r="Z2533" s="181">
        <f t="shared" si="9"/>
        <v>365</v>
      </c>
      <c r="AA2533" s="155"/>
      <c r="AB2533" s="9"/>
      <c r="AC2533" s="9"/>
      <c r="AD2533" s="9"/>
      <c r="AE2533" s="9"/>
      <c r="AF2533" s="9"/>
      <c r="AG2533" s="9"/>
      <c r="AH2533" s="9"/>
    </row>
    <row r="2534" ht="15.75" customHeight="1">
      <c r="A2534" s="177">
        <v>42034.0</v>
      </c>
      <c r="B2534" s="178">
        <v>3.6</v>
      </c>
      <c r="C2534" s="178">
        <v>3.78</v>
      </c>
      <c r="D2534" s="178">
        <v>4.08</v>
      </c>
      <c r="E2534" s="178">
        <v>4.4</v>
      </c>
      <c r="F2534" s="178">
        <v>4.53</v>
      </c>
      <c r="G2534" s="178">
        <v>4.68</v>
      </c>
      <c r="H2534" s="178">
        <v>4.78</v>
      </c>
      <c r="I2534" s="178">
        <v>4.98</v>
      </c>
      <c r="J2534" s="178">
        <v>5.13</v>
      </c>
      <c r="K2534" s="179">
        <f>MAX(0,((T2534*(365/365))-VLOOKUP(A2534,VBMA!$A:$D,4,0))  /  (T2534* (365/365)   ))</f>
        <v>0.1428571429</v>
      </c>
      <c r="L2534" s="180">
        <f t="shared" ref="L2534:S2534" si="2537">(B2534*(1-$K2534) * (365/365))/100</f>
        <v>0.03085714286</v>
      </c>
      <c r="M2534" s="180">
        <f t="shared" si="2537"/>
        <v>0.0324</v>
      </c>
      <c r="N2534" s="180">
        <f t="shared" si="2537"/>
        <v>0.03497142857</v>
      </c>
      <c r="O2534" s="180">
        <f t="shared" si="2537"/>
        <v>0.03771428571</v>
      </c>
      <c r="P2534" s="180">
        <f t="shared" si="2537"/>
        <v>0.03882857143</v>
      </c>
      <c r="Q2534" s="180">
        <f t="shared" si="2537"/>
        <v>0.04011428571</v>
      </c>
      <c r="R2534" s="180">
        <f t="shared" si="2537"/>
        <v>0.04097142857</v>
      </c>
      <c r="S2534" s="180">
        <f t="shared" si="2537"/>
        <v>0.04268571429</v>
      </c>
      <c r="T2534" s="181">
        <f t="shared" si="3"/>
        <v>5.18</v>
      </c>
      <c r="U2534" s="182">
        <f t="shared" si="4"/>
        <v>42215</v>
      </c>
      <c r="V2534" s="182">
        <f t="shared" si="5"/>
        <v>42307</v>
      </c>
      <c r="W2534" s="182">
        <f t="shared" si="6"/>
        <v>42399</v>
      </c>
      <c r="X2534" s="181">
        <f t="shared" si="7"/>
        <v>181</v>
      </c>
      <c r="Y2534" s="181">
        <f t="shared" si="8"/>
        <v>273</v>
      </c>
      <c r="Z2534" s="181">
        <f t="shared" si="9"/>
        <v>365</v>
      </c>
      <c r="AA2534" s="155"/>
      <c r="AB2534" s="9"/>
      <c r="AC2534" s="9"/>
      <c r="AD2534" s="9"/>
      <c r="AE2534" s="9"/>
      <c r="AF2534" s="9"/>
      <c r="AG2534" s="9"/>
      <c r="AH2534" s="9"/>
    </row>
    <row r="2535" ht="15.75" customHeight="1">
      <c r="A2535" s="177">
        <v>42033.0</v>
      </c>
      <c r="B2535" s="178">
        <v>3.64</v>
      </c>
      <c r="C2535" s="178">
        <v>3.76</v>
      </c>
      <c r="D2535" s="178">
        <v>4.04</v>
      </c>
      <c r="E2535" s="178">
        <v>4.38</v>
      </c>
      <c r="F2535" s="178">
        <v>4.5</v>
      </c>
      <c r="G2535" s="178">
        <v>4.64</v>
      </c>
      <c r="H2535" s="178">
        <v>4.74</v>
      </c>
      <c r="I2535" s="178">
        <v>4.94</v>
      </c>
      <c r="J2535" s="178">
        <v>5.12</v>
      </c>
      <c r="K2535" s="179">
        <f>MAX(0,((T2535*(365/365))-VLOOKUP(A2535,VBMA!$A:$D,4,0))  /  (T2535* (365/365)   ))</f>
        <v>0.1361867704</v>
      </c>
      <c r="L2535" s="180">
        <f t="shared" ref="L2535:S2535" si="2538">(B2535*(1-$K2535) * (365/365))/100</f>
        <v>0.03144280156</v>
      </c>
      <c r="M2535" s="180">
        <f t="shared" si="2538"/>
        <v>0.03247937743</v>
      </c>
      <c r="N2535" s="180">
        <f t="shared" si="2538"/>
        <v>0.03489805447</v>
      </c>
      <c r="O2535" s="180">
        <f t="shared" si="2538"/>
        <v>0.03783501946</v>
      </c>
      <c r="P2535" s="180">
        <f t="shared" si="2538"/>
        <v>0.03887159533</v>
      </c>
      <c r="Q2535" s="180">
        <f t="shared" si="2538"/>
        <v>0.04008093385</v>
      </c>
      <c r="R2535" s="180">
        <f t="shared" si="2538"/>
        <v>0.04094474708</v>
      </c>
      <c r="S2535" s="180">
        <f t="shared" si="2538"/>
        <v>0.04267237354</v>
      </c>
      <c r="T2535" s="181">
        <f t="shared" si="3"/>
        <v>5.14</v>
      </c>
      <c r="U2535" s="182">
        <f t="shared" si="4"/>
        <v>42214</v>
      </c>
      <c r="V2535" s="182">
        <f t="shared" si="5"/>
        <v>42306</v>
      </c>
      <c r="W2535" s="182">
        <f t="shared" si="6"/>
        <v>42398</v>
      </c>
      <c r="X2535" s="181">
        <f t="shared" si="7"/>
        <v>181</v>
      </c>
      <c r="Y2535" s="181">
        <f t="shared" si="8"/>
        <v>273</v>
      </c>
      <c r="Z2535" s="181">
        <f t="shared" si="9"/>
        <v>365</v>
      </c>
      <c r="AA2535" s="155"/>
      <c r="AB2535" s="9"/>
      <c r="AC2535" s="9"/>
      <c r="AD2535" s="9"/>
      <c r="AE2535" s="9"/>
      <c r="AF2535" s="9"/>
      <c r="AG2535" s="9"/>
      <c r="AH2535" s="9"/>
    </row>
    <row r="2536" ht="15.75" customHeight="1">
      <c r="A2536" s="177">
        <v>42032.0</v>
      </c>
      <c r="B2536" s="178">
        <v>3.65</v>
      </c>
      <c r="C2536" s="178">
        <v>3.8</v>
      </c>
      <c r="D2536" s="178">
        <v>4.05</v>
      </c>
      <c r="E2536" s="178">
        <v>4.38</v>
      </c>
      <c r="F2536" s="178">
        <v>4.53</v>
      </c>
      <c r="G2536" s="178">
        <v>4.65</v>
      </c>
      <c r="H2536" s="178">
        <v>4.78</v>
      </c>
      <c r="I2536" s="178">
        <v>4.98</v>
      </c>
      <c r="J2536" s="178">
        <v>5.13</v>
      </c>
      <c r="K2536" s="179">
        <f>MAX(0,((T2536*(365/365))-VLOOKUP(A2536,VBMA!$A:$D,4,0))  /  (T2536* (365/365)   ))</f>
        <v>0.1409266409</v>
      </c>
      <c r="L2536" s="180">
        <f t="shared" ref="L2536:S2536" si="2539">(B2536*(1-$K2536) * (365/365))/100</f>
        <v>0.03135617761</v>
      </c>
      <c r="M2536" s="180">
        <f t="shared" si="2539"/>
        <v>0.03264478764</v>
      </c>
      <c r="N2536" s="180">
        <f t="shared" si="2539"/>
        <v>0.03479247104</v>
      </c>
      <c r="O2536" s="180">
        <f t="shared" si="2539"/>
        <v>0.03762741313</v>
      </c>
      <c r="P2536" s="180">
        <f t="shared" si="2539"/>
        <v>0.03891602317</v>
      </c>
      <c r="Q2536" s="180">
        <f t="shared" si="2539"/>
        <v>0.0399469112</v>
      </c>
      <c r="R2536" s="180">
        <f t="shared" si="2539"/>
        <v>0.04106370656</v>
      </c>
      <c r="S2536" s="180">
        <f t="shared" si="2539"/>
        <v>0.04278185328</v>
      </c>
      <c r="T2536" s="181">
        <f t="shared" si="3"/>
        <v>5.18</v>
      </c>
      <c r="U2536" s="182">
        <f t="shared" si="4"/>
        <v>42213</v>
      </c>
      <c r="V2536" s="182">
        <f t="shared" si="5"/>
        <v>42305</v>
      </c>
      <c r="W2536" s="182">
        <f t="shared" si="6"/>
        <v>42397</v>
      </c>
      <c r="X2536" s="181">
        <f t="shared" si="7"/>
        <v>181</v>
      </c>
      <c r="Y2536" s="181">
        <f t="shared" si="8"/>
        <v>273</v>
      </c>
      <c r="Z2536" s="181">
        <f t="shared" si="9"/>
        <v>365</v>
      </c>
      <c r="AA2536" s="155"/>
      <c r="AB2536" s="9"/>
      <c r="AC2536" s="9"/>
      <c r="AD2536" s="9"/>
      <c r="AE2536" s="9"/>
      <c r="AF2536" s="9"/>
      <c r="AG2536" s="9"/>
      <c r="AH2536" s="9"/>
    </row>
    <row r="2537" ht="15.75" customHeight="1">
      <c r="A2537" s="177">
        <v>42031.0</v>
      </c>
      <c r="B2537" s="178">
        <v>3.48</v>
      </c>
      <c r="C2537" s="178">
        <v>3.64</v>
      </c>
      <c r="D2537" s="178">
        <v>4.0</v>
      </c>
      <c r="E2537" s="178">
        <v>4.34</v>
      </c>
      <c r="F2537" s="178">
        <v>4.48</v>
      </c>
      <c r="G2537" s="178">
        <v>4.66</v>
      </c>
      <c r="H2537" s="178">
        <v>4.8</v>
      </c>
      <c r="I2537" s="178">
        <v>4.98</v>
      </c>
      <c r="J2537" s="178">
        <v>5.18</v>
      </c>
      <c r="K2537" s="179">
        <f>MAX(0,((T2537*(365/365))-VLOOKUP(A2537,VBMA!$A:$D,4,0))  /  (T2537* (365/365)   ))</f>
        <v>0.1385658915</v>
      </c>
      <c r="L2537" s="180">
        <f t="shared" ref="L2537:S2537" si="2540">(B2537*(1-$K2537) * (365/365))/100</f>
        <v>0.02997790698</v>
      </c>
      <c r="M2537" s="180">
        <f t="shared" si="2540"/>
        <v>0.03135620155</v>
      </c>
      <c r="N2537" s="180">
        <f t="shared" si="2540"/>
        <v>0.03445736434</v>
      </c>
      <c r="O2537" s="180">
        <f t="shared" si="2540"/>
        <v>0.03738624031</v>
      </c>
      <c r="P2537" s="180">
        <f t="shared" si="2540"/>
        <v>0.03859224806</v>
      </c>
      <c r="Q2537" s="180">
        <f t="shared" si="2540"/>
        <v>0.04014282946</v>
      </c>
      <c r="R2537" s="180">
        <f t="shared" si="2540"/>
        <v>0.04134883721</v>
      </c>
      <c r="S2537" s="180">
        <f t="shared" si="2540"/>
        <v>0.0428994186</v>
      </c>
      <c r="T2537" s="181">
        <f t="shared" si="3"/>
        <v>5.16</v>
      </c>
      <c r="U2537" s="182">
        <f t="shared" si="4"/>
        <v>42212</v>
      </c>
      <c r="V2537" s="182">
        <f t="shared" si="5"/>
        <v>42304</v>
      </c>
      <c r="W2537" s="182">
        <f t="shared" si="6"/>
        <v>42396</v>
      </c>
      <c r="X2537" s="181">
        <f t="shared" si="7"/>
        <v>181</v>
      </c>
      <c r="Y2537" s="181">
        <f t="shared" si="8"/>
        <v>273</v>
      </c>
      <c r="Z2537" s="181">
        <f t="shared" si="9"/>
        <v>365</v>
      </c>
      <c r="AA2537" s="155"/>
      <c r="AB2537" s="9"/>
      <c r="AC2537" s="9"/>
      <c r="AD2537" s="9"/>
      <c r="AE2537" s="9"/>
      <c r="AF2537" s="9"/>
      <c r="AG2537" s="9"/>
      <c r="AH2537" s="9"/>
    </row>
    <row r="2538" ht="15.75" customHeight="1">
      <c r="A2538" s="177">
        <v>42030.0</v>
      </c>
      <c r="B2538" s="178">
        <v>3.38</v>
      </c>
      <c r="C2538" s="178">
        <v>3.63</v>
      </c>
      <c r="D2538" s="178">
        <v>4.0</v>
      </c>
      <c r="E2538" s="178">
        <v>4.35</v>
      </c>
      <c r="F2538" s="178">
        <v>4.45</v>
      </c>
      <c r="G2538" s="178">
        <v>4.63</v>
      </c>
      <c r="H2538" s="178">
        <v>4.78</v>
      </c>
      <c r="I2538" s="178">
        <v>4.98</v>
      </c>
      <c r="J2538" s="178">
        <v>5.1</v>
      </c>
      <c r="K2538" s="179">
        <f>MAX(0,((T2538*(365/365))-VLOOKUP(A2538,VBMA!$A:$D,4,0))  /  (T2538* (365/365)   ))</f>
        <v>0.13996139</v>
      </c>
      <c r="L2538" s="180">
        <f t="shared" ref="L2538:S2538" si="2541">(B2538*(1-$K2538) * (365/365))/100</f>
        <v>0.02906930502</v>
      </c>
      <c r="M2538" s="180">
        <f t="shared" si="2541"/>
        <v>0.03121940154</v>
      </c>
      <c r="N2538" s="180">
        <f t="shared" si="2541"/>
        <v>0.0344015444</v>
      </c>
      <c r="O2538" s="180">
        <f t="shared" si="2541"/>
        <v>0.03741167954</v>
      </c>
      <c r="P2538" s="180">
        <f t="shared" si="2541"/>
        <v>0.03827171815</v>
      </c>
      <c r="Q2538" s="180">
        <f t="shared" si="2541"/>
        <v>0.03981978764</v>
      </c>
      <c r="R2538" s="180">
        <f t="shared" si="2541"/>
        <v>0.04110984556</v>
      </c>
      <c r="S2538" s="180">
        <f t="shared" si="2541"/>
        <v>0.04282992278</v>
      </c>
      <c r="T2538" s="181">
        <f t="shared" si="3"/>
        <v>5.18</v>
      </c>
      <c r="U2538" s="182">
        <f t="shared" si="4"/>
        <v>42211</v>
      </c>
      <c r="V2538" s="182">
        <f t="shared" si="5"/>
        <v>42303</v>
      </c>
      <c r="W2538" s="182">
        <f t="shared" si="6"/>
        <v>42395</v>
      </c>
      <c r="X2538" s="181">
        <f t="shared" si="7"/>
        <v>181</v>
      </c>
      <c r="Y2538" s="181">
        <f t="shared" si="8"/>
        <v>273</v>
      </c>
      <c r="Z2538" s="181">
        <f t="shared" si="9"/>
        <v>365</v>
      </c>
      <c r="AA2538" s="155"/>
      <c r="AB2538" s="9"/>
      <c r="AC2538" s="9"/>
      <c r="AD2538" s="9"/>
      <c r="AE2538" s="9"/>
      <c r="AF2538" s="9"/>
      <c r="AG2538" s="9"/>
      <c r="AH2538" s="9"/>
    </row>
    <row r="2539" ht="15.75" customHeight="1">
      <c r="A2539" s="177">
        <v>42027.0</v>
      </c>
      <c r="B2539" s="178">
        <v>3.35</v>
      </c>
      <c r="C2539" s="178">
        <v>3.63</v>
      </c>
      <c r="D2539" s="178">
        <v>3.98</v>
      </c>
      <c r="E2539" s="178">
        <v>4.35</v>
      </c>
      <c r="F2539" s="178">
        <v>4.45</v>
      </c>
      <c r="G2539" s="178">
        <v>4.63</v>
      </c>
      <c r="H2539" s="178">
        <v>4.78</v>
      </c>
      <c r="I2539" s="178">
        <v>4.98</v>
      </c>
      <c r="J2539" s="178">
        <v>5.1</v>
      </c>
      <c r="K2539" s="179">
        <f>MAX(0,((T2539*(365/365))-VLOOKUP(A2539,VBMA!$A:$D,4,0))  /  (T2539* (365/365)   ))</f>
        <v>0.138996139</v>
      </c>
      <c r="L2539" s="180">
        <f t="shared" ref="L2539:S2539" si="2542">(B2539*(1-$K2539) * (365/365))/100</f>
        <v>0.02884362934</v>
      </c>
      <c r="M2539" s="180">
        <f t="shared" si="2542"/>
        <v>0.03125444015</v>
      </c>
      <c r="N2539" s="180">
        <f t="shared" si="2542"/>
        <v>0.03426795367</v>
      </c>
      <c r="O2539" s="180">
        <f t="shared" si="2542"/>
        <v>0.03745366795</v>
      </c>
      <c r="P2539" s="180">
        <f t="shared" si="2542"/>
        <v>0.03831467181</v>
      </c>
      <c r="Q2539" s="180">
        <f t="shared" si="2542"/>
        <v>0.03986447876</v>
      </c>
      <c r="R2539" s="180">
        <f t="shared" si="2542"/>
        <v>0.04115598456</v>
      </c>
      <c r="S2539" s="180">
        <f t="shared" si="2542"/>
        <v>0.04287799228</v>
      </c>
      <c r="T2539" s="181">
        <f t="shared" si="3"/>
        <v>5.18</v>
      </c>
      <c r="U2539" s="182">
        <f t="shared" si="4"/>
        <v>42208</v>
      </c>
      <c r="V2539" s="182">
        <f t="shared" si="5"/>
        <v>42300</v>
      </c>
      <c r="W2539" s="182">
        <f t="shared" si="6"/>
        <v>42392</v>
      </c>
      <c r="X2539" s="181">
        <f t="shared" si="7"/>
        <v>181</v>
      </c>
      <c r="Y2539" s="181">
        <f t="shared" si="8"/>
        <v>273</v>
      </c>
      <c r="Z2539" s="181">
        <f t="shared" si="9"/>
        <v>365</v>
      </c>
      <c r="AA2539" s="155"/>
      <c r="AB2539" s="9"/>
      <c r="AC2539" s="9"/>
      <c r="AD2539" s="9"/>
      <c r="AE2539" s="9"/>
      <c r="AF2539" s="9"/>
      <c r="AG2539" s="9"/>
      <c r="AH2539" s="9"/>
    </row>
    <row r="2540" ht="15.75" customHeight="1">
      <c r="A2540" s="177">
        <v>42026.0</v>
      </c>
      <c r="B2540" s="178">
        <v>3.48</v>
      </c>
      <c r="C2540" s="178">
        <v>3.73</v>
      </c>
      <c r="D2540" s="178">
        <v>4.05</v>
      </c>
      <c r="E2540" s="178">
        <v>4.38</v>
      </c>
      <c r="F2540" s="178">
        <v>4.5</v>
      </c>
      <c r="G2540" s="178">
        <v>4.65</v>
      </c>
      <c r="H2540" s="178">
        <v>4.78</v>
      </c>
      <c r="I2540" s="178">
        <v>4.95</v>
      </c>
      <c r="J2540" s="178">
        <v>5.1</v>
      </c>
      <c r="K2540" s="179">
        <f>MAX(0,((T2540*(365/365))-VLOOKUP(A2540,VBMA!$A:$D,4,0))  /  (T2540* (365/365)   ))</f>
        <v>0.1291015625</v>
      </c>
      <c r="L2540" s="180">
        <f t="shared" ref="L2540:S2540" si="2543">(B2540*(1-$K2540) * (365/365))/100</f>
        <v>0.03030726563</v>
      </c>
      <c r="M2540" s="180">
        <f t="shared" si="2543"/>
        <v>0.03248451172</v>
      </c>
      <c r="N2540" s="180">
        <f t="shared" si="2543"/>
        <v>0.03527138672</v>
      </c>
      <c r="O2540" s="180">
        <f t="shared" si="2543"/>
        <v>0.03814535156</v>
      </c>
      <c r="P2540" s="180">
        <f t="shared" si="2543"/>
        <v>0.03919042969</v>
      </c>
      <c r="Q2540" s="180">
        <f t="shared" si="2543"/>
        <v>0.04049677734</v>
      </c>
      <c r="R2540" s="180">
        <f t="shared" si="2543"/>
        <v>0.04162894531</v>
      </c>
      <c r="S2540" s="180">
        <f t="shared" si="2543"/>
        <v>0.04310947266</v>
      </c>
      <c r="T2540" s="181">
        <f t="shared" si="3"/>
        <v>5.12</v>
      </c>
      <c r="U2540" s="182">
        <f t="shared" si="4"/>
        <v>42207</v>
      </c>
      <c r="V2540" s="182">
        <f t="shared" si="5"/>
        <v>42299</v>
      </c>
      <c r="W2540" s="182">
        <f t="shared" si="6"/>
        <v>42391</v>
      </c>
      <c r="X2540" s="181">
        <f t="shared" si="7"/>
        <v>181</v>
      </c>
      <c r="Y2540" s="181">
        <f t="shared" si="8"/>
        <v>273</v>
      </c>
      <c r="Z2540" s="181">
        <f t="shared" si="9"/>
        <v>365</v>
      </c>
      <c r="AA2540" s="155"/>
      <c r="AB2540" s="9"/>
      <c r="AC2540" s="9"/>
      <c r="AD2540" s="9"/>
      <c r="AE2540" s="9"/>
      <c r="AF2540" s="9"/>
      <c r="AG2540" s="9"/>
      <c r="AH2540" s="9"/>
    </row>
    <row r="2541" ht="15.75" customHeight="1">
      <c r="A2541" s="177">
        <v>42025.0</v>
      </c>
      <c r="B2541" s="178">
        <v>3.68</v>
      </c>
      <c r="C2541" s="178">
        <v>3.83</v>
      </c>
      <c r="D2541" s="178">
        <v>4.08</v>
      </c>
      <c r="E2541" s="178">
        <v>4.43</v>
      </c>
      <c r="F2541" s="178">
        <v>4.6</v>
      </c>
      <c r="G2541" s="178">
        <v>4.78</v>
      </c>
      <c r="H2541" s="178">
        <v>4.88</v>
      </c>
      <c r="I2541" s="178">
        <v>5.0</v>
      </c>
      <c r="J2541" s="178">
        <v>5.23</v>
      </c>
      <c r="K2541" s="179">
        <f>MAX(0,((T2541*(365/365))-VLOOKUP(A2541,VBMA!$A:$D,4,0))  /  (T2541* (365/365)   ))</f>
        <v>0.130078125</v>
      </c>
      <c r="L2541" s="180">
        <f t="shared" ref="L2541:S2541" si="2544">(B2541*(1-$K2541) * (365/365))/100</f>
        <v>0.032013125</v>
      </c>
      <c r="M2541" s="180">
        <f t="shared" si="2544"/>
        <v>0.03331800781</v>
      </c>
      <c r="N2541" s="180">
        <f t="shared" si="2544"/>
        <v>0.0354928125</v>
      </c>
      <c r="O2541" s="180">
        <f t="shared" si="2544"/>
        <v>0.03853753906</v>
      </c>
      <c r="P2541" s="180">
        <f t="shared" si="2544"/>
        <v>0.04001640625</v>
      </c>
      <c r="Q2541" s="180">
        <f t="shared" si="2544"/>
        <v>0.04158226563</v>
      </c>
      <c r="R2541" s="180">
        <f t="shared" si="2544"/>
        <v>0.0424521875</v>
      </c>
      <c r="S2541" s="180">
        <f t="shared" si="2544"/>
        <v>0.04349609375</v>
      </c>
      <c r="T2541" s="181">
        <f t="shared" si="3"/>
        <v>5.12</v>
      </c>
      <c r="U2541" s="182">
        <f t="shared" si="4"/>
        <v>42206</v>
      </c>
      <c r="V2541" s="182">
        <f t="shared" si="5"/>
        <v>42298</v>
      </c>
      <c r="W2541" s="182">
        <f t="shared" si="6"/>
        <v>42390</v>
      </c>
      <c r="X2541" s="181">
        <f t="shared" si="7"/>
        <v>181</v>
      </c>
      <c r="Y2541" s="181">
        <f t="shared" si="8"/>
        <v>273</v>
      </c>
      <c r="Z2541" s="181">
        <f t="shared" si="9"/>
        <v>365</v>
      </c>
      <c r="AA2541" s="155"/>
      <c r="AB2541" s="9"/>
      <c r="AC2541" s="9"/>
      <c r="AD2541" s="9"/>
      <c r="AE2541" s="9"/>
      <c r="AF2541" s="9"/>
      <c r="AG2541" s="9"/>
      <c r="AH2541" s="9"/>
    </row>
    <row r="2542" ht="15.75" customHeight="1">
      <c r="A2542" s="177">
        <v>42024.0</v>
      </c>
      <c r="B2542" s="178">
        <v>3.82</v>
      </c>
      <c r="C2542" s="178">
        <v>3.94</v>
      </c>
      <c r="D2542" s="178">
        <v>4.16</v>
      </c>
      <c r="E2542" s="178">
        <v>4.46</v>
      </c>
      <c r="F2542" s="178">
        <v>4.6</v>
      </c>
      <c r="G2542" s="178">
        <v>4.76</v>
      </c>
      <c r="H2542" s="178">
        <v>4.86</v>
      </c>
      <c r="I2542" s="178">
        <v>4.98</v>
      </c>
      <c r="J2542" s="178">
        <v>5.2</v>
      </c>
      <c r="K2542" s="179">
        <f>MAX(0,((T2542*(365/365))-VLOOKUP(A2542,VBMA!$A:$D,4,0))  /  (T2542* (365/365)   ))</f>
        <v>0.1274509804</v>
      </c>
      <c r="L2542" s="180">
        <f t="shared" ref="L2542:S2542" si="2545">(B2542*(1-$K2542) * (365/365))/100</f>
        <v>0.03333137255</v>
      </c>
      <c r="M2542" s="180">
        <f t="shared" si="2545"/>
        <v>0.03437843137</v>
      </c>
      <c r="N2542" s="180">
        <f t="shared" si="2545"/>
        <v>0.03629803922</v>
      </c>
      <c r="O2542" s="180">
        <f t="shared" si="2545"/>
        <v>0.03891568627</v>
      </c>
      <c r="P2542" s="180">
        <f t="shared" si="2545"/>
        <v>0.0401372549</v>
      </c>
      <c r="Q2542" s="180">
        <f t="shared" si="2545"/>
        <v>0.04153333333</v>
      </c>
      <c r="R2542" s="180">
        <f t="shared" si="2545"/>
        <v>0.04240588235</v>
      </c>
      <c r="S2542" s="180">
        <f t="shared" si="2545"/>
        <v>0.04345294118</v>
      </c>
      <c r="T2542" s="181">
        <f t="shared" si="3"/>
        <v>5.1</v>
      </c>
      <c r="U2542" s="182">
        <f t="shared" si="4"/>
        <v>42205</v>
      </c>
      <c r="V2542" s="182">
        <f t="shared" si="5"/>
        <v>42297</v>
      </c>
      <c r="W2542" s="182">
        <f t="shared" si="6"/>
        <v>42389</v>
      </c>
      <c r="X2542" s="181">
        <f t="shared" si="7"/>
        <v>181</v>
      </c>
      <c r="Y2542" s="181">
        <f t="shared" si="8"/>
        <v>273</v>
      </c>
      <c r="Z2542" s="181">
        <f t="shared" si="9"/>
        <v>365</v>
      </c>
      <c r="AA2542" s="155"/>
      <c r="AB2542" s="9"/>
      <c r="AC2542" s="9"/>
      <c r="AD2542" s="9"/>
      <c r="AE2542" s="9"/>
      <c r="AF2542" s="9"/>
      <c r="AG2542" s="9"/>
      <c r="AH2542" s="9"/>
    </row>
    <row r="2543" ht="15.75" customHeight="1">
      <c r="A2543" s="177">
        <v>42023.0</v>
      </c>
      <c r="B2543" s="178">
        <v>3.83</v>
      </c>
      <c r="C2543" s="178">
        <v>3.93</v>
      </c>
      <c r="D2543" s="178">
        <v>4.15</v>
      </c>
      <c r="E2543" s="178">
        <v>4.45</v>
      </c>
      <c r="F2543" s="178">
        <v>4.58</v>
      </c>
      <c r="G2543" s="178">
        <v>4.75</v>
      </c>
      <c r="H2543" s="178">
        <v>4.85</v>
      </c>
      <c r="I2543" s="178">
        <v>4.98</v>
      </c>
      <c r="J2543" s="178">
        <v>5.13</v>
      </c>
      <c r="K2543" s="179">
        <f>MAX(0,((T2543*(365/365))-VLOOKUP(A2543,VBMA!$A:$D,4,0))  /  (T2543* (365/365)   ))</f>
        <v>0.1320939335</v>
      </c>
      <c r="L2543" s="180">
        <f t="shared" ref="L2543:S2543" si="2546">(B2543*(1-$K2543) * (365/365))/100</f>
        <v>0.03324080235</v>
      </c>
      <c r="M2543" s="180">
        <f t="shared" si="2546"/>
        <v>0.03410870841</v>
      </c>
      <c r="N2543" s="180">
        <f t="shared" si="2546"/>
        <v>0.03601810176</v>
      </c>
      <c r="O2543" s="180">
        <f t="shared" si="2546"/>
        <v>0.03862181996</v>
      </c>
      <c r="P2543" s="180">
        <f t="shared" si="2546"/>
        <v>0.03975009785</v>
      </c>
      <c r="Q2543" s="180">
        <f t="shared" si="2546"/>
        <v>0.04122553816</v>
      </c>
      <c r="R2543" s="180">
        <f t="shared" si="2546"/>
        <v>0.04209344423</v>
      </c>
      <c r="S2543" s="180">
        <f t="shared" si="2546"/>
        <v>0.04322172211</v>
      </c>
      <c r="T2543" s="181">
        <f t="shared" si="3"/>
        <v>5.11</v>
      </c>
      <c r="U2543" s="182">
        <f t="shared" si="4"/>
        <v>42204</v>
      </c>
      <c r="V2543" s="182">
        <f t="shared" si="5"/>
        <v>42296</v>
      </c>
      <c r="W2543" s="182">
        <f t="shared" si="6"/>
        <v>42388</v>
      </c>
      <c r="X2543" s="181">
        <f t="shared" si="7"/>
        <v>181</v>
      </c>
      <c r="Y2543" s="181">
        <f t="shared" si="8"/>
        <v>273</v>
      </c>
      <c r="Z2543" s="181">
        <f t="shared" si="9"/>
        <v>365</v>
      </c>
      <c r="AA2543" s="155"/>
      <c r="AB2543" s="9"/>
      <c r="AC2543" s="9"/>
      <c r="AD2543" s="9"/>
      <c r="AE2543" s="9"/>
      <c r="AF2543" s="9"/>
      <c r="AG2543" s="9"/>
      <c r="AH2543" s="9"/>
    </row>
    <row r="2544" ht="15.75" customHeight="1">
      <c r="A2544" s="177">
        <v>42020.0</v>
      </c>
      <c r="B2544" s="178">
        <v>3.82</v>
      </c>
      <c r="C2544" s="178">
        <v>3.98</v>
      </c>
      <c r="D2544" s="178">
        <v>4.18</v>
      </c>
      <c r="E2544" s="178">
        <v>4.48</v>
      </c>
      <c r="F2544" s="178">
        <v>4.6</v>
      </c>
      <c r="G2544" s="178">
        <v>4.76</v>
      </c>
      <c r="H2544" s="178">
        <v>4.86</v>
      </c>
      <c r="I2544" s="178">
        <v>4.98</v>
      </c>
      <c r="J2544" s="178">
        <v>5.2</v>
      </c>
      <c r="K2544" s="179">
        <f>MAX(0,((T2544*(365/365))-VLOOKUP(A2544,VBMA!$A:$D,4,0))  /  (T2544* (365/365)   ))</f>
        <v>0.131372549</v>
      </c>
      <c r="L2544" s="180">
        <f t="shared" ref="L2544:S2544" si="2547">(B2544*(1-$K2544) * (365/365))/100</f>
        <v>0.03318156863</v>
      </c>
      <c r="M2544" s="180">
        <f t="shared" si="2547"/>
        <v>0.03457137255</v>
      </c>
      <c r="N2544" s="180">
        <f t="shared" si="2547"/>
        <v>0.03630862745</v>
      </c>
      <c r="O2544" s="180">
        <f t="shared" si="2547"/>
        <v>0.0389145098</v>
      </c>
      <c r="P2544" s="180">
        <f t="shared" si="2547"/>
        <v>0.03995686275</v>
      </c>
      <c r="Q2544" s="180">
        <f t="shared" si="2547"/>
        <v>0.04134666667</v>
      </c>
      <c r="R2544" s="180">
        <f t="shared" si="2547"/>
        <v>0.04221529412</v>
      </c>
      <c r="S2544" s="180">
        <f t="shared" si="2547"/>
        <v>0.04325764706</v>
      </c>
      <c r="T2544" s="181">
        <f t="shared" si="3"/>
        <v>5.1</v>
      </c>
      <c r="U2544" s="182">
        <f t="shared" si="4"/>
        <v>42201</v>
      </c>
      <c r="V2544" s="182">
        <f t="shared" si="5"/>
        <v>42293</v>
      </c>
      <c r="W2544" s="182">
        <f t="shared" si="6"/>
        <v>42385</v>
      </c>
      <c r="X2544" s="181">
        <f t="shared" si="7"/>
        <v>181</v>
      </c>
      <c r="Y2544" s="181">
        <f t="shared" si="8"/>
        <v>273</v>
      </c>
      <c r="Z2544" s="181">
        <f t="shared" si="9"/>
        <v>365</v>
      </c>
      <c r="AA2544" s="155"/>
      <c r="AB2544" s="9"/>
      <c r="AC2544" s="9"/>
      <c r="AD2544" s="9"/>
      <c r="AE2544" s="9"/>
      <c r="AF2544" s="9"/>
      <c r="AG2544" s="9"/>
      <c r="AH2544" s="9"/>
    </row>
    <row r="2545" ht="15.75" customHeight="1">
      <c r="A2545" s="177">
        <v>42019.0</v>
      </c>
      <c r="B2545" s="178">
        <v>3.8</v>
      </c>
      <c r="C2545" s="178">
        <v>3.9</v>
      </c>
      <c r="D2545" s="178">
        <v>4.12</v>
      </c>
      <c r="E2545" s="178">
        <v>4.46</v>
      </c>
      <c r="F2545" s="178">
        <v>4.6</v>
      </c>
      <c r="G2545" s="178">
        <v>4.76</v>
      </c>
      <c r="H2545" s="178">
        <v>4.86</v>
      </c>
      <c r="I2545" s="178">
        <v>4.98</v>
      </c>
      <c r="J2545" s="178">
        <v>5.18</v>
      </c>
      <c r="K2545" s="179">
        <f>MAX(0,((T2545*(365/365))-VLOOKUP(A2545,VBMA!$A:$D,4,0))  /  (T2545* (365/365)   ))</f>
        <v>0.1333333333</v>
      </c>
      <c r="L2545" s="180">
        <f t="shared" ref="L2545:S2545" si="2548">(B2545*(1-$K2545) * (365/365))/100</f>
        <v>0.03293333333</v>
      </c>
      <c r="M2545" s="180">
        <f t="shared" si="2548"/>
        <v>0.0338</v>
      </c>
      <c r="N2545" s="180">
        <f t="shared" si="2548"/>
        <v>0.03570666667</v>
      </c>
      <c r="O2545" s="180">
        <f t="shared" si="2548"/>
        <v>0.03865333333</v>
      </c>
      <c r="P2545" s="180">
        <f t="shared" si="2548"/>
        <v>0.03986666667</v>
      </c>
      <c r="Q2545" s="180">
        <f t="shared" si="2548"/>
        <v>0.04125333333</v>
      </c>
      <c r="R2545" s="180">
        <f t="shared" si="2548"/>
        <v>0.04212</v>
      </c>
      <c r="S2545" s="180">
        <f t="shared" si="2548"/>
        <v>0.04316</v>
      </c>
      <c r="T2545" s="181">
        <f t="shared" si="3"/>
        <v>5.1</v>
      </c>
      <c r="U2545" s="182">
        <f t="shared" si="4"/>
        <v>42200</v>
      </c>
      <c r="V2545" s="182">
        <f t="shared" si="5"/>
        <v>42292</v>
      </c>
      <c r="W2545" s="182">
        <f t="shared" si="6"/>
        <v>42384</v>
      </c>
      <c r="X2545" s="181">
        <f t="shared" si="7"/>
        <v>181</v>
      </c>
      <c r="Y2545" s="181">
        <f t="shared" si="8"/>
        <v>273</v>
      </c>
      <c r="Z2545" s="181">
        <f t="shared" si="9"/>
        <v>365</v>
      </c>
      <c r="AA2545" s="155"/>
      <c r="AB2545" s="9"/>
      <c r="AC2545" s="9"/>
      <c r="AD2545" s="9"/>
      <c r="AE2545" s="9"/>
      <c r="AF2545" s="9"/>
      <c r="AG2545" s="9"/>
      <c r="AH2545" s="9"/>
    </row>
    <row r="2546" ht="15.75" customHeight="1">
      <c r="A2546" s="177">
        <v>42018.0</v>
      </c>
      <c r="B2546" s="178">
        <v>3.78</v>
      </c>
      <c r="C2546" s="178">
        <v>3.9</v>
      </c>
      <c r="D2546" s="178">
        <v>4.13</v>
      </c>
      <c r="E2546" s="178">
        <v>4.45</v>
      </c>
      <c r="F2546" s="178">
        <v>4.58</v>
      </c>
      <c r="G2546" s="178">
        <v>4.75</v>
      </c>
      <c r="H2546" s="178">
        <v>4.85</v>
      </c>
      <c r="I2546" s="178">
        <v>5.0</v>
      </c>
      <c r="J2546" s="178">
        <v>5.2</v>
      </c>
      <c r="K2546" s="179">
        <f>MAX(0,((T2546*(365/365))-VLOOKUP(A2546,VBMA!$A:$D,4,0))  /  (T2546* (365/365)   ))</f>
        <v>0.1368932039</v>
      </c>
      <c r="L2546" s="180">
        <f t="shared" ref="L2546:S2546" si="2549">(B2546*(1-$K2546) * (365/365))/100</f>
        <v>0.03262543689</v>
      </c>
      <c r="M2546" s="180">
        <f t="shared" si="2549"/>
        <v>0.03366116505</v>
      </c>
      <c r="N2546" s="180">
        <f t="shared" si="2549"/>
        <v>0.03564631068</v>
      </c>
      <c r="O2546" s="180">
        <f t="shared" si="2549"/>
        <v>0.03840825243</v>
      </c>
      <c r="P2546" s="180">
        <f t="shared" si="2549"/>
        <v>0.03953029126</v>
      </c>
      <c r="Q2546" s="180">
        <f t="shared" si="2549"/>
        <v>0.04099757282</v>
      </c>
      <c r="R2546" s="180">
        <f t="shared" si="2549"/>
        <v>0.04186067961</v>
      </c>
      <c r="S2546" s="180">
        <f t="shared" si="2549"/>
        <v>0.04315533981</v>
      </c>
      <c r="T2546" s="181">
        <f t="shared" si="3"/>
        <v>5.15</v>
      </c>
      <c r="U2546" s="182">
        <f t="shared" si="4"/>
        <v>42199</v>
      </c>
      <c r="V2546" s="182">
        <f t="shared" si="5"/>
        <v>42291</v>
      </c>
      <c r="W2546" s="182">
        <f t="shared" si="6"/>
        <v>42383</v>
      </c>
      <c r="X2546" s="181">
        <f t="shared" si="7"/>
        <v>181</v>
      </c>
      <c r="Y2546" s="181">
        <f t="shared" si="8"/>
        <v>273</v>
      </c>
      <c r="Z2546" s="181">
        <f t="shared" si="9"/>
        <v>365</v>
      </c>
      <c r="AA2546" s="155"/>
      <c r="AB2546" s="9"/>
      <c r="AC2546" s="9"/>
      <c r="AD2546" s="9"/>
      <c r="AE2546" s="9"/>
      <c r="AF2546" s="9"/>
      <c r="AG2546" s="9"/>
      <c r="AH2546" s="9"/>
    </row>
    <row r="2547" ht="15.75" customHeight="1">
      <c r="A2547" s="177">
        <v>42017.0</v>
      </c>
      <c r="B2547" s="178">
        <v>3.72</v>
      </c>
      <c r="C2547" s="178">
        <v>3.9</v>
      </c>
      <c r="D2547" s="178">
        <v>4.14</v>
      </c>
      <c r="E2547" s="178">
        <v>4.46</v>
      </c>
      <c r="F2547" s="178">
        <v>4.6</v>
      </c>
      <c r="G2547" s="178">
        <v>4.72</v>
      </c>
      <c r="H2547" s="178">
        <v>4.82</v>
      </c>
      <c r="I2547" s="178">
        <v>4.96</v>
      </c>
      <c r="J2547" s="178">
        <v>5.06</v>
      </c>
      <c r="K2547" s="179">
        <f>MAX(0,((T2547*(365/365))-VLOOKUP(A2547,VBMA!$A:$D,4,0))  /  (T2547* (365/365)   ))</f>
        <v>0.118627451</v>
      </c>
      <c r="L2547" s="180">
        <f t="shared" ref="L2547:S2547" si="2550">(B2547*(1-$K2547) * (365/365))/100</f>
        <v>0.03278705882</v>
      </c>
      <c r="M2547" s="180">
        <f t="shared" si="2550"/>
        <v>0.03437352941</v>
      </c>
      <c r="N2547" s="180">
        <f t="shared" si="2550"/>
        <v>0.03648882353</v>
      </c>
      <c r="O2547" s="180">
        <f t="shared" si="2550"/>
        <v>0.03930921569</v>
      </c>
      <c r="P2547" s="180">
        <f t="shared" si="2550"/>
        <v>0.04054313725</v>
      </c>
      <c r="Q2547" s="180">
        <f t="shared" si="2550"/>
        <v>0.04160078431</v>
      </c>
      <c r="R2547" s="180">
        <f t="shared" si="2550"/>
        <v>0.04248215686</v>
      </c>
      <c r="S2547" s="180">
        <f t="shared" si="2550"/>
        <v>0.04371607843</v>
      </c>
      <c r="T2547" s="181">
        <f t="shared" si="3"/>
        <v>5.1</v>
      </c>
      <c r="U2547" s="182">
        <f t="shared" si="4"/>
        <v>42198</v>
      </c>
      <c r="V2547" s="182">
        <f t="shared" si="5"/>
        <v>42290</v>
      </c>
      <c r="W2547" s="182">
        <f t="shared" si="6"/>
        <v>42382</v>
      </c>
      <c r="X2547" s="181">
        <f t="shared" si="7"/>
        <v>181</v>
      </c>
      <c r="Y2547" s="181">
        <f t="shared" si="8"/>
        <v>273</v>
      </c>
      <c r="Z2547" s="181">
        <f t="shared" si="9"/>
        <v>365</v>
      </c>
      <c r="AA2547" s="155"/>
      <c r="AB2547" s="9"/>
      <c r="AC2547" s="9"/>
      <c r="AD2547" s="9"/>
      <c r="AE2547" s="9"/>
      <c r="AF2547" s="9"/>
      <c r="AG2547" s="9"/>
      <c r="AH2547" s="9"/>
    </row>
    <row r="2548" ht="15.75" customHeight="1">
      <c r="A2548" s="177">
        <v>42016.0</v>
      </c>
      <c r="B2548" s="178">
        <v>3.68</v>
      </c>
      <c r="C2548" s="178">
        <v>3.83</v>
      </c>
      <c r="D2548" s="178">
        <v>4.1</v>
      </c>
      <c r="E2548" s="178">
        <v>4.45</v>
      </c>
      <c r="F2548" s="178">
        <v>4.63</v>
      </c>
      <c r="G2548" s="178">
        <v>4.75</v>
      </c>
      <c r="H2548" s="178">
        <v>4.85</v>
      </c>
      <c r="I2548" s="178">
        <v>4.98</v>
      </c>
      <c r="J2548" s="178">
        <v>5.1</v>
      </c>
      <c r="K2548" s="179">
        <f>MAX(0,((T2548*(365/365))-VLOOKUP(A2548,VBMA!$A:$D,4,0))  /  (T2548* (365/365)   ))</f>
        <v>0.102739726</v>
      </c>
      <c r="L2548" s="180">
        <f t="shared" ref="L2548:S2548" si="2551">(B2548*(1-$K2548) * (365/365))/100</f>
        <v>0.03301917808</v>
      </c>
      <c r="M2548" s="180">
        <f t="shared" si="2551"/>
        <v>0.03436506849</v>
      </c>
      <c r="N2548" s="180">
        <f t="shared" si="2551"/>
        <v>0.03678767123</v>
      </c>
      <c r="O2548" s="180">
        <f t="shared" si="2551"/>
        <v>0.03992808219</v>
      </c>
      <c r="P2548" s="180">
        <f t="shared" si="2551"/>
        <v>0.04154315068</v>
      </c>
      <c r="Q2548" s="180">
        <f t="shared" si="2551"/>
        <v>0.04261986301</v>
      </c>
      <c r="R2548" s="180">
        <f t="shared" si="2551"/>
        <v>0.04351712329</v>
      </c>
      <c r="S2548" s="180">
        <f t="shared" si="2551"/>
        <v>0.04468356164</v>
      </c>
      <c r="T2548" s="181">
        <f t="shared" si="3"/>
        <v>5.11</v>
      </c>
      <c r="U2548" s="182">
        <f t="shared" si="4"/>
        <v>42197</v>
      </c>
      <c r="V2548" s="182">
        <f t="shared" si="5"/>
        <v>42289</v>
      </c>
      <c r="W2548" s="182">
        <f t="shared" si="6"/>
        <v>42381</v>
      </c>
      <c r="X2548" s="181">
        <f t="shared" si="7"/>
        <v>181</v>
      </c>
      <c r="Y2548" s="181">
        <f t="shared" si="8"/>
        <v>273</v>
      </c>
      <c r="Z2548" s="181">
        <f t="shared" si="9"/>
        <v>365</v>
      </c>
      <c r="AA2548" s="155"/>
      <c r="AB2548" s="9"/>
      <c r="AC2548" s="9"/>
      <c r="AD2548" s="9"/>
      <c r="AE2548" s="9"/>
      <c r="AF2548" s="9"/>
      <c r="AG2548" s="9"/>
      <c r="AH2548" s="9"/>
    </row>
    <row r="2549" ht="15.75" customHeight="1">
      <c r="A2549" s="177">
        <v>42013.0</v>
      </c>
      <c r="B2549" s="178">
        <v>3.68</v>
      </c>
      <c r="C2549" s="178">
        <v>3.88</v>
      </c>
      <c r="D2549" s="178">
        <v>4.14</v>
      </c>
      <c r="E2549" s="178">
        <v>4.5</v>
      </c>
      <c r="F2549" s="178">
        <v>4.64</v>
      </c>
      <c r="G2549" s="178">
        <v>4.76</v>
      </c>
      <c r="H2549" s="178">
        <v>4.84</v>
      </c>
      <c r="I2549" s="178">
        <v>4.96</v>
      </c>
      <c r="J2549" s="178">
        <v>5.06</v>
      </c>
      <c r="K2549" s="179">
        <f>MAX(0,((T2549*(365/365))-VLOOKUP(A2549,VBMA!$A:$D,4,0))  /  (T2549* (365/365)   ))</f>
        <v>0.08937007874</v>
      </c>
      <c r="L2549" s="180">
        <f t="shared" ref="L2549:S2549" si="2552">(B2549*(1-$K2549) * (365/365))/100</f>
        <v>0.0335111811</v>
      </c>
      <c r="M2549" s="180">
        <f t="shared" si="2552"/>
        <v>0.03533244094</v>
      </c>
      <c r="N2549" s="180">
        <f t="shared" si="2552"/>
        <v>0.03770007874</v>
      </c>
      <c r="O2549" s="180">
        <f t="shared" si="2552"/>
        <v>0.04097834646</v>
      </c>
      <c r="P2549" s="180">
        <f t="shared" si="2552"/>
        <v>0.04225322835</v>
      </c>
      <c r="Q2549" s="180">
        <f t="shared" si="2552"/>
        <v>0.04334598425</v>
      </c>
      <c r="R2549" s="180">
        <f t="shared" si="2552"/>
        <v>0.04407448819</v>
      </c>
      <c r="S2549" s="180">
        <f t="shared" si="2552"/>
        <v>0.04516724409</v>
      </c>
      <c r="T2549" s="181">
        <f t="shared" si="3"/>
        <v>5.08</v>
      </c>
      <c r="U2549" s="182">
        <f t="shared" si="4"/>
        <v>42194</v>
      </c>
      <c r="V2549" s="182">
        <f t="shared" si="5"/>
        <v>42286</v>
      </c>
      <c r="W2549" s="182">
        <f t="shared" si="6"/>
        <v>42378</v>
      </c>
      <c r="X2549" s="181">
        <f t="shared" si="7"/>
        <v>181</v>
      </c>
      <c r="Y2549" s="181">
        <f t="shared" si="8"/>
        <v>273</v>
      </c>
      <c r="Z2549" s="181">
        <f t="shared" si="9"/>
        <v>365</v>
      </c>
      <c r="AA2549" s="155"/>
      <c r="AB2549" s="9"/>
      <c r="AC2549" s="9"/>
      <c r="AD2549" s="9"/>
      <c r="AE2549" s="9"/>
      <c r="AF2549" s="9"/>
      <c r="AG2549" s="9"/>
      <c r="AH2549" s="9"/>
    </row>
    <row r="2550" ht="15.75" customHeight="1">
      <c r="A2550" s="177">
        <v>42012.0</v>
      </c>
      <c r="B2550" s="178">
        <v>3.83</v>
      </c>
      <c r="C2550" s="178">
        <v>3.98</v>
      </c>
      <c r="D2550" s="178">
        <v>4.2</v>
      </c>
      <c r="E2550" s="178">
        <v>4.5</v>
      </c>
      <c r="F2550" s="178">
        <v>4.7</v>
      </c>
      <c r="G2550" s="178">
        <v>4.78</v>
      </c>
      <c r="H2550" s="178">
        <v>4.85</v>
      </c>
      <c r="I2550" s="178">
        <v>4.98</v>
      </c>
      <c r="J2550" s="178">
        <v>5.1</v>
      </c>
      <c r="K2550" s="179">
        <f>MAX(0,((T2550*(365/365))-VLOOKUP(A2550,VBMA!$A:$D,4,0))  /  (T2550* (365/365)   ))</f>
        <v>0.07964774951</v>
      </c>
      <c r="L2550" s="180">
        <f t="shared" ref="L2550:S2550" si="2553">(B2550*(1-$K2550) * (365/365))/100</f>
        <v>0.03524949119</v>
      </c>
      <c r="M2550" s="180">
        <f t="shared" si="2553"/>
        <v>0.03663001957</v>
      </c>
      <c r="N2550" s="180">
        <f t="shared" si="2553"/>
        <v>0.03865479452</v>
      </c>
      <c r="O2550" s="180">
        <f t="shared" si="2553"/>
        <v>0.04141585127</v>
      </c>
      <c r="P2550" s="180">
        <f t="shared" si="2553"/>
        <v>0.04325655577</v>
      </c>
      <c r="Q2550" s="180">
        <f t="shared" si="2553"/>
        <v>0.04399283757</v>
      </c>
      <c r="R2550" s="180">
        <f t="shared" si="2553"/>
        <v>0.04463708415</v>
      </c>
      <c r="S2550" s="180">
        <f t="shared" si="2553"/>
        <v>0.04583354207</v>
      </c>
      <c r="T2550" s="181">
        <f t="shared" si="3"/>
        <v>5.11</v>
      </c>
      <c r="U2550" s="182">
        <f t="shared" si="4"/>
        <v>42193</v>
      </c>
      <c r="V2550" s="182">
        <f t="shared" si="5"/>
        <v>42285</v>
      </c>
      <c r="W2550" s="182">
        <f t="shared" si="6"/>
        <v>42377</v>
      </c>
      <c r="X2550" s="181">
        <f t="shared" si="7"/>
        <v>181</v>
      </c>
      <c r="Y2550" s="181">
        <f t="shared" si="8"/>
        <v>273</v>
      </c>
      <c r="Z2550" s="181">
        <f t="shared" si="9"/>
        <v>365</v>
      </c>
      <c r="AA2550" s="155"/>
      <c r="AB2550" s="9"/>
      <c r="AC2550" s="9"/>
      <c r="AD2550" s="9"/>
      <c r="AE2550" s="9"/>
      <c r="AF2550" s="9"/>
      <c r="AG2550" s="9"/>
      <c r="AH2550" s="9"/>
    </row>
    <row r="2551" ht="15.75" customHeight="1">
      <c r="A2551" s="177">
        <v>42011.0</v>
      </c>
      <c r="B2551" s="178">
        <v>3.94</v>
      </c>
      <c r="C2551" s="178">
        <v>4.12</v>
      </c>
      <c r="D2551" s="178">
        <v>4.26</v>
      </c>
      <c r="E2551" s="178">
        <v>4.48</v>
      </c>
      <c r="F2551" s="178">
        <v>4.56</v>
      </c>
      <c r="G2551" s="178">
        <v>4.7</v>
      </c>
      <c r="H2551" s="178">
        <v>4.84</v>
      </c>
      <c r="I2551" s="178">
        <v>4.96</v>
      </c>
      <c r="J2551" s="178">
        <v>5.08</v>
      </c>
      <c r="K2551" s="179">
        <f>MAX(0,((T2551*(365/365))-VLOOKUP(A2551,VBMA!$A:$D,4,0))  /  (T2551* (365/365)   ))</f>
        <v>0.07224409449</v>
      </c>
      <c r="L2551" s="180">
        <f t="shared" ref="L2551:S2551" si="2554">(B2551*(1-$K2551) * (365/365))/100</f>
        <v>0.03655358268</v>
      </c>
      <c r="M2551" s="180">
        <f t="shared" si="2554"/>
        <v>0.03822354331</v>
      </c>
      <c r="N2551" s="180">
        <f t="shared" si="2554"/>
        <v>0.03952240157</v>
      </c>
      <c r="O2551" s="180">
        <f t="shared" si="2554"/>
        <v>0.04156346457</v>
      </c>
      <c r="P2551" s="180">
        <f t="shared" si="2554"/>
        <v>0.04230566929</v>
      </c>
      <c r="Q2551" s="180">
        <f t="shared" si="2554"/>
        <v>0.04360452756</v>
      </c>
      <c r="R2551" s="180">
        <f t="shared" si="2554"/>
        <v>0.04490338583</v>
      </c>
      <c r="S2551" s="180">
        <f t="shared" si="2554"/>
        <v>0.04601669291</v>
      </c>
      <c r="T2551" s="181">
        <f t="shared" si="3"/>
        <v>5.08</v>
      </c>
      <c r="U2551" s="182">
        <f t="shared" si="4"/>
        <v>42192</v>
      </c>
      <c r="V2551" s="182">
        <f t="shared" si="5"/>
        <v>42284</v>
      </c>
      <c r="W2551" s="182">
        <f t="shared" si="6"/>
        <v>42376</v>
      </c>
      <c r="X2551" s="181">
        <f t="shared" si="7"/>
        <v>181</v>
      </c>
      <c r="Y2551" s="181">
        <f t="shared" si="8"/>
        <v>273</v>
      </c>
      <c r="Z2551" s="181">
        <f t="shared" si="9"/>
        <v>365</v>
      </c>
      <c r="AA2551" s="155"/>
      <c r="AB2551" s="9"/>
      <c r="AC2551" s="9"/>
      <c r="AD2551" s="9"/>
      <c r="AE2551" s="9"/>
      <c r="AF2551" s="9"/>
      <c r="AG2551" s="9"/>
      <c r="AH2551" s="9"/>
    </row>
    <row r="2552" ht="15.75" customHeight="1">
      <c r="A2552" s="177">
        <v>42010.0</v>
      </c>
      <c r="B2552" s="178">
        <v>4.04</v>
      </c>
      <c r="C2552" s="178">
        <v>4.14</v>
      </c>
      <c r="D2552" s="178">
        <v>4.3</v>
      </c>
      <c r="E2552" s="178">
        <v>4.5</v>
      </c>
      <c r="F2552" s="178">
        <v>4.58</v>
      </c>
      <c r="G2552" s="178">
        <v>4.72</v>
      </c>
      <c r="H2552" s="178">
        <v>4.84</v>
      </c>
      <c r="I2552" s="178">
        <v>4.98</v>
      </c>
      <c r="J2552" s="178">
        <v>5.18</v>
      </c>
      <c r="K2552" s="179">
        <f>MAX(0,((T2552*(365/365))-VLOOKUP(A2552,VBMA!$A:$D,4,0))  /  (T2552* (365/365)   ))</f>
        <v>0.0810546875</v>
      </c>
      <c r="L2552" s="180">
        <f t="shared" ref="L2552:S2552" si="2555">(B2552*(1-$K2552) * (365/365))/100</f>
        <v>0.03712539063</v>
      </c>
      <c r="M2552" s="180">
        <f t="shared" si="2555"/>
        <v>0.03804433594</v>
      </c>
      <c r="N2552" s="180">
        <f t="shared" si="2555"/>
        <v>0.03951464844</v>
      </c>
      <c r="O2552" s="180">
        <f t="shared" si="2555"/>
        <v>0.04135253906</v>
      </c>
      <c r="P2552" s="180">
        <f t="shared" si="2555"/>
        <v>0.04208769531</v>
      </c>
      <c r="Q2552" s="180">
        <f t="shared" si="2555"/>
        <v>0.04337421875</v>
      </c>
      <c r="R2552" s="180">
        <f t="shared" si="2555"/>
        <v>0.04447695313</v>
      </c>
      <c r="S2552" s="180">
        <f t="shared" si="2555"/>
        <v>0.04576347656</v>
      </c>
      <c r="T2552" s="181">
        <f t="shared" si="3"/>
        <v>5.12</v>
      </c>
      <c r="U2552" s="182">
        <f t="shared" si="4"/>
        <v>42191</v>
      </c>
      <c r="V2552" s="182">
        <f t="shared" si="5"/>
        <v>42283</v>
      </c>
      <c r="W2552" s="182">
        <f t="shared" si="6"/>
        <v>42375</v>
      </c>
      <c r="X2552" s="181">
        <f t="shared" si="7"/>
        <v>181</v>
      </c>
      <c r="Y2552" s="181">
        <f t="shared" si="8"/>
        <v>273</v>
      </c>
      <c r="Z2552" s="181">
        <f t="shared" si="9"/>
        <v>365</v>
      </c>
      <c r="AA2552" s="155"/>
      <c r="AB2552" s="9"/>
      <c r="AC2552" s="9"/>
      <c r="AD2552" s="9"/>
      <c r="AE2552" s="9"/>
      <c r="AF2552" s="9"/>
      <c r="AG2552" s="9"/>
      <c r="AH2552" s="9"/>
    </row>
    <row r="2553" ht="15.75" customHeight="1">
      <c r="A2553" s="177">
        <v>42009.0</v>
      </c>
      <c r="B2553" s="178">
        <v>4.03</v>
      </c>
      <c r="C2553" s="178">
        <v>4.13</v>
      </c>
      <c r="D2553" s="178">
        <v>4.35</v>
      </c>
      <c r="E2553" s="178">
        <v>4.53</v>
      </c>
      <c r="F2553" s="178">
        <v>4.58</v>
      </c>
      <c r="G2553" s="178">
        <v>4.73</v>
      </c>
      <c r="H2553" s="178">
        <v>4.83</v>
      </c>
      <c r="I2553" s="178">
        <v>4.95</v>
      </c>
      <c r="J2553" s="178">
        <v>5.1</v>
      </c>
      <c r="K2553" s="179">
        <f>MAX(0,((T2553*(365/365))-VLOOKUP(A2553,VBMA!$A:$D,4,0))  /  (T2553* (365/365)   ))</f>
        <v>0.07495069034</v>
      </c>
      <c r="L2553" s="180">
        <f t="shared" ref="L2553:S2553" si="2556">(B2553*(1-$K2553) * (365/365))/100</f>
        <v>0.03727948718</v>
      </c>
      <c r="M2553" s="180">
        <f t="shared" si="2556"/>
        <v>0.03820453649</v>
      </c>
      <c r="N2553" s="180">
        <f t="shared" si="2556"/>
        <v>0.04023964497</v>
      </c>
      <c r="O2553" s="180">
        <f t="shared" si="2556"/>
        <v>0.04190473373</v>
      </c>
      <c r="P2553" s="180">
        <f t="shared" si="2556"/>
        <v>0.04236725838</v>
      </c>
      <c r="Q2553" s="180">
        <f t="shared" si="2556"/>
        <v>0.04375483235</v>
      </c>
      <c r="R2553" s="180">
        <f t="shared" si="2556"/>
        <v>0.04467988166</v>
      </c>
      <c r="S2553" s="180">
        <f t="shared" si="2556"/>
        <v>0.04578994083</v>
      </c>
      <c r="T2553" s="181">
        <f t="shared" si="3"/>
        <v>5.07</v>
      </c>
      <c r="U2553" s="182">
        <f t="shared" si="4"/>
        <v>42190</v>
      </c>
      <c r="V2553" s="182">
        <f t="shared" si="5"/>
        <v>42282</v>
      </c>
      <c r="W2553" s="182">
        <f t="shared" si="6"/>
        <v>42374</v>
      </c>
      <c r="X2553" s="181">
        <f t="shared" si="7"/>
        <v>181</v>
      </c>
      <c r="Y2553" s="181">
        <f t="shared" si="8"/>
        <v>273</v>
      </c>
      <c r="Z2553" s="181">
        <f t="shared" si="9"/>
        <v>365</v>
      </c>
      <c r="AA2553" s="155"/>
      <c r="AB2553" s="9"/>
      <c r="AC2553" s="9"/>
      <c r="AD2553" s="9"/>
      <c r="AE2553" s="9"/>
      <c r="AF2553" s="9"/>
      <c r="AG2553" s="9"/>
      <c r="AH2553" s="9"/>
    </row>
    <row r="2554" ht="15.75" customHeight="1">
      <c r="A2554" s="177">
        <v>42004.0</v>
      </c>
      <c r="B2554" s="178">
        <v>3.6</v>
      </c>
      <c r="C2554" s="178">
        <v>3.98</v>
      </c>
      <c r="D2554" s="178">
        <v>4.08</v>
      </c>
      <c r="E2554" s="178">
        <v>4.38</v>
      </c>
      <c r="F2554" s="178">
        <v>4.58</v>
      </c>
      <c r="G2554" s="178">
        <v>4.68</v>
      </c>
      <c r="H2554" s="178">
        <v>4.8</v>
      </c>
      <c r="I2554" s="178">
        <v>4.92</v>
      </c>
      <c r="J2554" s="178">
        <v>5.1</v>
      </c>
      <c r="K2554" s="179">
        <f>MAX(0,((T2554*(365/365))-VLOOKUP(A2554,VBMA!$A:$D,4,0))  /  (T2554* (365/365)   ))</f>
        <v>0.06821123479</v>
      </c>
      <c r="L2554" s="180">
        <f t="shared" ref="L2554:S2554" si="2557">(B2554*(1-$K2554) * (365/365))/100</f>
        <v>0.03354439555</v>
      </c>
      <c r="M2554" s="180">
        <f t="shared" si="2557"/>
        <v>0.03708519286</v>
      </c>
      <c r="N2554" s="180">
        <f t="shared" si="2557"/>
        <v>0.03801698162</v>
      </c>
      <c r="O2554" s="180">
        <f t="shared" si="2557"/>
        <v>0.04081234792</v>
      </c>
      <c r="P2554" s="180">
        <f t="shared" si="2557"/>
        <v>0.04267592545</v>
      </c>
      <c r="Q2554" s="180">
        <f t="shared" si="2557"/>
        <v>0.04360771421</v>
      </c>
      <c r="R2554" s="180">
        <f t="shared" si="2557"/>
        <v>0.04472586073</v>
      </c>
      <c r="S2554" s="180">
        <f t="shared" si="2557"/>
        <v>0.04584400725</v>
      </c>
      <c r="T2554" s="181">
        <f t="shared" si="3"/>
        <v>5.038695652</v>
      </c>
      <c r="U2554" s="182">
        <f t="shared" si="4"/>
        <v>42186</v>
      </c>
      <c r="V2554" s="182">
        <f t="shared" si="5"/>
        <v>42278</v>
      </c>
      <c r="W2554" s="182">
        <f t="shared" si="6"/>
        <v>42369</v>
      </c>
      <c r="X2554" s="181">
        <f t="shared" si="7"/>
        <v>182</v>
      </c>
      <c r="Y2554" s="181">
        <f t="shared" si="8"/>
        <v>274</v>
      </c>
      <c r="Z2554" s="181">
        <f t="shared" si="9"/>
        <v>365</v>
      </c>
      <c r="AA2554" s="155"/>
      <c r="AB2554" s="9"/>
      <c r="AC2554" s="9"/>
      <c r="AD2554" s="9"/>
      <c r="AE2554" s="9"/>
      <c r="AF2554" s="9"/>
      <c r="AG2554" s="9"/>
      <c r="AH2554" s="9"/>
    </row>
    <row r="2555" ht="15.75" customHeight="1">
      <c r="A2555" s="177">
        <v>42003.0</v>
      </c>
      <c r="B2555" s="178">
        <v>2.98</v>
      </c>
      <c r="C2555" s="178">
        <v>3.45</v>
      </c>
      <c r="D2555" s="178">
        <v>3.73</v>
      </c>
      <c r="E2555" s="178">
        <v>4.15</v>
      </c>
      <c r="F2555" s="178">
        <v>4.48</v>
      </c>
      <c r="G2555" s="178">
        <v>4.65</v>
      </c>
      <c r="H2555" s="178">
        <v>4.83</v>
      </c>
      <c r="I2555" s="178">
        <v>4.95</v>
      </c>
      <c r="J2555" s="178">
        <v>5.1</v>
      </c>
      <c r="K2555" s="179">
        <f>MAX(0,((T2555*(365/365))-VLOOKUP(A2555,VBMA!$A:$D,4,0))  /  (T2555* (365/365)   ))</f>
        <v>0.0737261966</v>
      </c>
      <c r="L2555" s="180">
        <f t="shared" ref="L2555:S2555" si="2558">(B2555*(1-$K2555) * (365/365))/100</f>
        <v>0.02760295934</v>
      </c>
      <c r="M2555" s="180">
        <f t="shared" si="2558"/>
        <v>0.03195644622</v>
      </c>
      <c r="N2555" s="180">
        <f t="shared" si="2558"/>
        <v>0.03455001287</v>
      </c>
      <c r="O2555" s="180">
        <f t="shared" si="2558"/>
        <v>0.03844036284</v>
      </c>
      <c r="P2555" s="180">
        <f t="shared" si="2558"/>
        <v>0.04149706639</v>
      </c>
      <c r="Q2555" s="180">
        <f t="shared" si="2558"/>
        <v>0.04307173186</v>
      </c>
      <c r="R2555" s="180">
        <f t="shared" si="2558"/>
        <v>0.0447390247</v>
      </c>
      <c r="S2555" s="180">
        <f t="shared" si="2558"/>
        <v>0.04585055327</v>
      </c>
      <c r="T2555" s="181">
        <f t="shared" si="3"/>
        <v>5.068695652</v>
      </c>
      <c r="U2555" s="182">
        <f t="shared" si="4"/>
        <v>42185</v>
      </c>
      <c r="V2555" s="182">
        <f t="shared" si="5"/>
        <v>42277</v>
      </c>
      <c r="W2555" s="182">
        <f t="shared" si="6"/>
        <v>42368</v>
      </c>
      <c r="X2555" s="181">
        <f t="shared" si="7"/>
        <v>182</v>
      </c>
      <c r="Y2555" s="181">
        <f t="shared" si="8"/>
        <v>274</v>
      </c>
      <c r="Z2555" s="181">
        <f t="shared" si="9"/>
        <v>365</v>
      </c>
      <c r="AA2555" s="155"/>
      <c r="AB2555" s="9"/>
      <c r="AC2555" s="9"/>
      <c r="AD2555" s="9"/>
      <c r="AE2555" s="9"/>
      <c r="AF2555" s="9"/>
      <c r="AG2555" s="9"/>
      <c r="AH2555" s="9"/>
    </row>
    <row r="2556" ht="15.75" customHeight="1">
      <c r="A2556" s="177">
        <v>42002.0</v>
      </c>
      <c r="B2556" s="178">
        <v>2.78</v>
      </c>
      <c r="C2556" s="178">
        <v>3.25</v>
      </c>
      <c r="D2556" s="178">
        <v>3.73</v>
      </c>
      <c r="E2556" s="178">
        <v>4.15</v>
      </c>
      <c r="F2556" s="178">
        <v>4.48</v>
      </c>
      <c r="G2556" s="178">
        <v>4.65</v>
      </c>
      <c r="H2556" s="178">
        <v>4.83</v>
      </c>
      <c r="I2556" s="178">
        <v>4.95</v>
      </c>
      <c r="J2556" s="178">
        <v>5.13</v>
      </c>
      <c r="K2556" s="179">
        <f>MAX(0,((T2556*(365/365))-VLOOKUP(A2556,VBMA!$A:$D,4,0))  /  (T2556* (365/365)   ))</f>
        <v>0.0737261966</v>
      </c>
      <c r="L2556" s="180">
        <f t="shared" ref="L2556:S2556" si="2559">(B2556*(1-$K2556) * (365/365))/100</f>
        <v>0.02575041173</v>
      </c>
      <c r="M2556" s="180">
        <f t="shared" si="2559"/>
        <v>0.03010389861</v>
      </c>
      <c r="N2556" s="180">
        <f t="shared" si="2559"/>
        <v>0.03455001287</v>
      </c>
      <c r="O2556" s="180">
        <f t="shared" si="2559"/>
        <v>0.03844036284</v>
      </c>
      <c r="P2556" s="180">
        <f t="shared" si="2559"/>
        <v>0.04149706639</v>
      </c>
      <c r="Q2556" s="180">
        <f t="shared" si="2559"/>
        <v>0.04307173186</v>
      </c>
      <c r="R2556" s="180">
        <f t="shared" si="2559"/>
        <v>0.0447390247</v>
      </c>
      <c r="S2556" s="180">
        <f t="shared" si="2559"/>
        <v>0.04585055327</v>
      </c>
      <c r="T2556" s="181">
        <f t="shared" si="3"/>
        <v>5.068695652</v>
      </c>
      <c r="U2556" s="182">
        <f t="shared" si="4"/>
        <v>42184</v>
      </c>
      <c r="V2556" s="182">
        <f t="shared" si="5"/>
        <v>42276</v>
      </c>
      <c r="W2556" s="182">
        <f t="shared" si="6"/>
        <v>42367</v>
      </c>
      <c r="X2556" s="181">
        <f t="shared" si="7"/>
        <v>182</v>
      </c>
      <c r="Y2556" s="181">
        <f t="shared" si="8"/>
        <v>274</v>
      </c>
      <c r="Z2556" s="181">
        <f t="shared" si="9"/>
        <v>365</v>
      </c>
      <c r="AA2556" s="155"/>
      <c r="AB2556" s="9"/>
      <c r="AC2556" s="9"/>
      <c r="AD2556" s="9"/>
      <c r="AE2556" s="9"/>
      <c r="AF2556" s="9"/>
      <c r="AG2556" s="9"/>
      <c r="AH2556" s="9"/>
    </row>
    <row r="2557" ht="15.75" customHeight="1">
      <c r="A2557" s="177">
        <v>41999.0</v>
      </c>
      <c r="B2557" s="178">
        <v>2.8</v>
      </c>
      <c r="C2557" s="178">
        <v>3.18</v>
      </c>
      <c r="D2557" s="178">
        <v>3.66</v>
      </c>
      <c r="E2557" s="178">
        <v>4.16</v>
      </c>
      <c r="F2557" s="178">
        <v>4.5</v>
      </c>
      <c r="G2557" s="178">
        <v>4.62</v>
      </c>
      <c r="H2557" s="178">
        <v>4.8</v>
      </c>
      <c r="I2557" s="178">
        <v>4.96</v>
      </c>
      <c r="J2557" s="178">
        <v>5.16</v>
      </c>
      <c r="K2557" s="179">
        <f>MAX(0,((T2557*(365/365))-VLOOKUP(A2557,VBMA!$A:$D,4,0))  /  (T2557* (365/365)   ))</f>
        <v>0.08171933401</v>
      </c>
      <c r="L2557" s="180">
        <f t="shared" ref="L2557:S2557" si="2560">(B2557*(1-$K2557) * (365/365))/100</f>
        <v>0.02571185865</v>
      </c>
      <c r="M2557" s="180">
        <f t="shared" si="2560"/>
        <v>0.02920132518</v>
      </c>
      <c r="N2557" s="180">
        <f t="shared" si="2560"/>
        <v>0.03360907238</v>
      </c>
      <c r="O2557" s="180">
        <f t="shared" si="2560"/>
        <v>0.03820047571</v>
      </c>
      <c r="P2557" s="180">
        <f t="shared" si="2560"/>
        <v>0.04132262997</v>
      </c>
      <c r="Q2557" s="180">
        <f t="shared" si="2560"/>
        <v>0.04242456677</v>
      </c>
      <c r="R2557" s="180">
        <f t="shared" si="2560"/>
        <v>0.04407747197</v>
      </c>
      <c r="S2557" s="180">
        <f t="shared" si="2560"/>
        <v>0.04554672103</v>
      </c>
      <c r="T2557" s="181">
        <f t="shared" si="3"/>
        <v>5.11826087</v>
      </c>
      <c r="U2557" s="182">
        <f t="shared" si="4"/>
        <v>42181</v>
      </c>
      <c r="V2557" s="182">
        <f t="shared" si="5"/>
        <v>42273</v>
      </c>
      <c r="W2557" s="182">
        <f t="shared" si="6"/>
        <v>42364</v>
      </c>
      <c r="X2557" s="181">
        <f t="shared" si="7"/>
        <v>182</v>
      </c>
      <c r="Y2557" s="181">
        <f t="shared" si="8"/>
        <v>274</v>
      </c>
      <c r="Z2557" s="181">
        <f t="shared" si="9"/>
        <v>365</v>
      </c>
      <c r="AA2557" s="155"/>
      <c r="AB2557" s="9"/>
      <c r="AC2557" s="9"/>
      <c r="AD2557" s="9"/>
      <c r="AE2557" s="9"/>
      <c r="AF2557" s="9"/>
      <c r="AG2557" s="9"/>
      <c r="AH2557" s="9"/>
    </row>
    <row r="2558" ht="15.75" customHeight="1">
      <c r="A2558" s="177">
        <v>41998.0</v>
      </c>
      <c r="B2558" s="178">
        <v>2.94</v>
      </c>
      <c r="C2558" s="178">
        <v>3.28</v>
      </c>
      <c r="D2558" s="178">
        <v>3.68</v>
      </c>
      <c r="E2558" s="178">
        <v>4.12</v>
      </c>
      <c r="F2558" s="178">
        <v>4.48</v>
      </c>
      <c r="G2558" s="178">
        <v>4.58</v>
      </c>
      <c r="H2558" s="178">
        <v>4.76</v>
      </c>
      <c r="I2558" s="178">
        <v>4.92</v>
      </c>
      <c r="J2558" s="178">
        <v>5.04</v>
      </c>
      <c r="K2558" s="179">
        <f>MAX(0,((T2558*(365/365))-VLOOKUP(A2558,VBMA!$A:$D,4,0))  /  (T2558* (365/365)   ))</f>
        <v>0.06759417808</v>
      </c>
      <c r="L2558" s="180">
        <f t="shared" ref="L2558:S2558" si="2561">(B2558*(1-$K2558) * (365/365))/100</f>
        <v>0.02741273116</v>
      </c>
      <c r="M2558" s="180">
        <f t="shared" si="2561"/>
        <v>0.03058291096</v>
      </c>
      <c r="N2558" s="180">
        <f t="shared" si="2561"/>
        <v>0.03431253425</v>
      </c>
      <c r="O2558" s="180">
        <f t="shared" si="2561"/>
        <v>0.03841511986</v>
      </c>
      <c r="P2558" s="180">
        <f t="shared" si="2561"/>
        <v>0.04177178082</v>
      </c>
      <c r="Q2558" s="180">
        <f t="shared" si="2561"/>
        <v>0.04270418664</v>
      </c>
      <c r="R2558" s="180">
        <f t="shared" si="2561"/>
        <v>0.04438251712</v>
      </c>
      <c r="S2558" s="180">
        <f t="shared" si="2561"/>
        <v>0.04587436644</v>
      </c>
      <c r="T2558" s="181">
        <f t="shared" si="3"/>
        <v>5.07826087</v>
      </c>
      <c r="U2558" s="182">
        <f t="shared" si="4"/>
        <v>42180</v>
      </c>
      <c r="V2558" s="182">
        <f t="shared" si="5"/>
        <v>42272</v>
      </c>
      <c r="W2558" s="182">
        <f t="shared" si="6"/>
        <v>42363</v>
      </c>
      <c r="X2558" s="181">
        <f t="shared" si="7"/>
        <v>182</v>
      </c>
      <c r="Y2558" s="181">
        <f t="shared" si="8"/>
        <v>274</v>
      </c>
      <c r="Z2558" s="181">
        <f t="shared" si="9"/>
        <v>365</v>
      </c>
      <c r="AA2558" s="155"/>
      <c r="AB2558" s="9"/>
      <c r="AC2558" s="9"/>
      <c r="AD2558" s="9"/>
      <c r="AE2558" s="9"/>
      <c r="AF2558" s="9"/>
      <c r="AG2558" s="9"/>
      <c r="AH2558" s="9"/>
    </row>
    <row r="2559" ht="15.75" customHeight="1">
      <c r="A2559" s="177">
        <v>41997.0</v>
      </c>
      <c r="B2559" s="178">
        <v>3.7</v>
      </c>
      <c r="C2559" s="178">
        <v>3.9</v>
      </c>
      <c r="D2559" s="178">
        <v>4.08</v>
      </c>
      <c r="E2559" s="178">
        <v>4.18</v>
      </c>
      <c r="F2559" s="178">
        <v>4.5</v>
      </c>
      <c r="G2559" s="178">
        <v>4.6</v>
      </c>
      <c r="H2559" s="178">
        <v>4.76</v>
      </c>
      <c r="I2559" s="178">
        <v>4.92</v>
      </c>
      <c r="J2559" s="178">
        <v>5.04</v>
      </c>
      <c r="K2559" s="179">
        <f>MAX(0,((T2559*(365/365))-VLOOKUP(A2559,VBMA!$A:$D,4,0))  /  (T2559* (365/365)   ))</f>
        <v>0.06464041096</v>
      </c>
      <c r="L2559" s="180">
        <f t="shared" ref="L2559:S2559" si="2562">(B2559*(1-$K2559) * (365/365))/100</f>
        <v>0.03460830479</v>
      </c>
      <c r="M2559" s="180">
        <f t="shared" si="2562"/>
        <v>0.03647902397</v>
      </c>
      <c r="N2559" s="180">
        <f t="shared" si="2562"/>
        <v>0.03816267123</v>
      </c>
      <c r="O2559" s="180">
        <f t="shared" si="2562"/>
        <v>0.03909803082</v>
      </c>
      <c r="P2559" s="180">
        <f t="shared" si="2562"/>
        <v>0.04209118151</v>
      </c>
      <c r="Q2559" s="180">
        <f t="shared" si="2562"/>
        <v>0.0430265411</v>
      </c>
      <c r="R2559" s="180">
        <f t="shared" si="2562"/>
        <v>0.04452311644</v>
      </c>
      <c r="S2559" s="180">
        <f t="shared" si="2562"/>
        <v>0.04601969178</v>
      </c>
      <c r="T2559" s="181">
        <f t="shared" si="3"/>
        <v>5.07826087</v>
      </c>
      <c r="U2559" s="182">
        <f t="shared" si="4"/>
        <v>42179</v>
      </c>
      <c r="V2559" s="182">
        <f t="shared" si="5"/>
        <v>42271</v>
      </c>
      <c r="W2559" s="182">
        <f t="shared" si="6"/>
        <v>42362</v>
      </c>
      <c r="X2559" s="181">
        <f t="shared" si="7"/>
        <v>182</v>
      </c>
      <c r="Y2559" s="181">
        <f t="shared" si="8"/>
        <v>274</v>
      </c>
      <c r="Z2559" s="181">
        <f t="shared" si="9"/>
        <v>365</v>
      </c>
      <c r="AA2559" s="155"/>
      <c r="AB2559" s="9"/>
      <c r="AC2559" s="9"/>
      <c r="AD2559" s="9"/>
      <c r="AE2559" s="9"/>
      <c r="AF2559" s="9"/>
      <c r="AG2559" s="9"/>
      <c r="AH2559" s="9"/>
    </row>
    <row r="2560" ht="15.75" customHeight="1">
      <c r="A2560" s="177">
        <v>41996.0</v>
      </c>
      <c r="B2560" s="178">
        <v>3.64</v>
      </c>
      <c r="C2560" s="178">
        <v>3.82</v>
      </c>
      <c r="D2560" s="178">
        <v>4.0</v>
      </c>
      <c r="E2560" s="178">
        <v>4.12</v>
      </c>
      <c r="F2560" s="178">
        <v>4.42</v>
      </c>
      <c r="G2560" s="178">
        <v>4.56</v>
      </c>
      <c r="H2560" s="178">
        <v>4.74</v>
      </c>
      <c r="I2560" s="178">
        <v>4.9</v>
      </c>
      <c r="J2560" s="178">
        <v>5.04</v>
      </c>
      <c r="K2560" s="179">
        <f>MAX(0,((T2560*(365/365))-VLOOKUP(A2560,VBMA!$A:$D,4,0))  /  (T2560* (365/365)   ))</f>
        <v>0.05995358432</v>
      </c>
      <c r="L2560" s="180">
        <f t="shared" ref="L2560:S2560" si="2563">(B2560*(1-$K2560) * (365/365))/100</f>
        <v>0.03421768953</v>
      </c>
      <c r="M2560" s="180">
        <f t="shared" si="2563"/>
        <v>0.03590977308</v>
      </c>
      <c r="N2560" s="180">
        <f t="shared" si="2563"/>
        <v>0.03760185663</v>
      </c>
      <c r="O2560" s="180">
        <f t="shared" si="2563"/>
        <v>0.03872991233</v>
      </c>
      <c r="P2560" s="180">
        <f t="shared" si="2563"/>
        <v>0.04155005157</v>
      </c>
      <c r="Q2560" s="180">
        <f t="shared" si="2563"/>
        <v>0.04286611655</v>
      </c>
      <c r="R2560" s="180">
        <f t="shared" si="2563"/>
        <v>0.0445582001</v>
      </c>
      <c r="S2560" s="180">
        <f t="shared" si="2563"/>
        <v>0.04606227437</v>
      </c>
      <c r="T2560" s="181">
        <f t="shared" si="3"/>
        <v>5.05826087</v>
      </c>
      <c r="U2560" s="182">
        <f t="shared" si="4"/>
        <v>42178</v>
      </c>
      <c r="V2560" s="182">
        <f t="shared" si="5"/>
        <v>42270</v>
      </c>
      <c r="W2560" s="182">
        <f t="shared" si="6"/>
        <v>42361</v>
      </c>
      <c r="X2560" s="181">
        <f t="shared" si="7"/>
        <v>182</v>
      </c>
      <c r="Y2560" s="181">
        <f t="shared" si="8"/>
        <v>274</v>
      </c>
      <c r="Z2560" s="181">
        <f t="shared" si="9"/>
        <v>365</v>
      </c>
      <c r="AA2560" s="155"/>
      <c r="AB2560" s="9"/>
      <c r="AC2560" s="9"/>
      <c r="AD2560" s="9"/>
      <c r="AE2560" s="9"/>
      <c r="AF2560" s="9"/>
      <c r="AG2560" s="9"/>
      <c r="AH2560" s="9"/>
    </row>
    <row r="2561" ht="15.75" customHeight="1">
      <c r="A2561" s="177">
        <v>41995.0</v>
      </c>
      <c r="B2561" s="178">
        <v>3.48</v>
      </c>
      <c r="C2561" s="178">
        <v>3.68</v>
      </c>
      <c r="D2561" s="178">
        <v>3.75</v>
      </c>
      <c r="E2561" s="178">
        <v>4.05</v>
      </c>
      <c r="F2561" s="178">
        <v>4.4</v>
      </c>
      <c r="G2561" s="178">
        <v>4.55</v>
      </c>
      <c r="H2561" s="178">
        <v>4.75</v>
      </c>
      <c r="I2561" s="178">
        <v>4.9</v>
      </c>
      <c r="J2561" s="178">
        <v>5.08</v>
      </c>
      <c r="K2561" s="179">
        <f>MAX(0,((T2561*(365/365))-VLOOKUP(A2561,VBMA!$A:$D,4,0))  /  (T2561* (365/365)   ))</f>
        <v>0.0571213263</v>
      </c>
      <c r="L2561" s="180">
        <f t="shared" ref="L2561:S2561" si="2564">(B2561*(1-$K2561) * (365/365))/100</f>
        <v>0.03281217784</v>
      </c>
      <c r="M2561" s="180">
        <f t="shared" si="2564"/>
        <v>0.03469793519</v>
      </c>
      <c r="N2561" s="180">
        <f t="shared" si="2564"/>
        <v>0.03535795026</v>
      </c>
      <c r="O2561" s="180">
        <f t="shared" si="2564"/>
        <v>0.03818658628</v>
      </c>
      <c r="P2561" s="180">
        <f t="shared" si="2564"/>
        <v>0.04148666164</v>
      </c>
      <c r="Q2561" s="180">
        <f t="shared" si="2564"/>
        <v>0.04290097965</v>
      </c>
      <c r="R2561" s="180">
        <f t="shared" si="2564"/>
        <v>0.044786737</v>
      </c>
      <c r="S2561" s="180">
        <f t="shared" si="2564"/>
        <v>0.04620105501</v>
      </c>
      <c r="T2561" s="181">
        <f t="shared" si="3"/>
        <v>5.048369565</v>
      </c>
      <c r="U2561" s="182">
        <f t="shared" si="4"/>
        <v>42177</v>
      </c>
      <c r="V2561" s="182">
        <f t="shared" si="5"/>
        <v>42269</v>
      </c>
      <c r="W2561" s="182">
        <f t="shared" si="6"/>
        <v>42360</v>
      </c>
      <c r="X2561" s="181">
        <f t="shared" si="7"/>
        <v>182</v>
      </c>
      <c r="Y2561" s="181">
        <f t="shared" si="8"/>
        <v>274</v>
      </c>
      <c r="Z2561" s="181">
        <f t="shared" si="9"/>
        <v>365</v>
      </c>
      <c r="AA2561" s="155"/>
      <c r="AB2561" s="9"/>
      <c r="AC2561" s="9"/>
      <c r="AD2561" s="9"/>
      <c r="AE2561" s="9"/>
      <c r="AF2561" s="9"/>
      <c r="AG2561" s="9"/>
      <c r="AH2561" s="9"/>
    </row>
    <row r="2562" ht="15.75" customHeight="1">
      <c r="A2562" s="177">
        <v>41992.0</v>
      </c>
      <c r="B2562" s="178">
        <v>2.58</v>
      </c>
      <c r="C2562" s="178">
        <v>2.9</v>
      </c>
      <c r="D2562" s="178">
        <v>3.45</v>
      </c>
      <c r="E2562" s="178">
        <v>3.7</v>
      </c>
      <c r="F2562" s="178">
        <v>4.4</v>
      </c>
      <c r="G2562" s="178">
        <v>4.5</v>
      </c>
      <c r="H2562" s="178">
        <v>4.7</v>
      </c>
      <c r="I2562" s="178">
        <v>4.9</v>
      </c>
      <c r="J2562" s="178">
        <v>5.08</v>
      </c>
      <c r="K2562" s="179">
        <f>MAX(0,((T2562*(365/365))-VLOOKUP(A2562,VBMA!$A:$D,4,0))  /  (T2562* (365/365)   ))</f>
        <v>0.06724946695</v>
      </c>
      <c r="L2562" s="180">
        <f t="shared" ref="L2562:S2562" si="2565">(B2562*(1-$K2562) * (365/365))/100</f>
        <v>0.02406496375</v>
      </c>
      <c r="M2562" s="180">
        <f t="shared" si="2565"/>
        <v>0.02704976546</v>
      </c>
      <c r="N2562" s="180">
        <f t="shared" si="2565"/>
        <v>0.03217989339</v>
      </c>
      <c r="O2562" s="180">
        <f t="shared" si="2565"/>
        <v>0.03451176972</v>
      </c>
      <c r="P2562" s="180">
        <f t="shared" si="2565"/>
        <v>0.04104102345</v>
      </c>
      <c r="Q2562" s="180">
        <f t="shared" si="2565"/>
        <v>0.04197377399</v>
      </c>
      <c r="R2562" s="180">
        <f t="shared" si="2565"/>
        <v>0.04383927505</v>
      </c>
      <c r="S2562" s="180">
        <f t="shared" si="2565"/>
        <v>0.04570477612</v>
      </c>
      <c r="T2562" s="181">
        <f t="shared" si="3"/>
        <v>5.097826087</v>
      </c>
      <c r="U2562" s="182">
        <f t="shared" si="4"/>
        <v>42174</v>
      </c>
      <c r="V2562" s="182">
        <f t="shared" si="5"/>
        <v>42266</v>
      </c>
      <c r="W2562" s="182">
        <f t="shared" si="6"/>
        <v>42357</v>
      </c>
      <c r="X2562" s="181">
        <f t="shared" si="7"/>
        <v>182</v>
      </c>
      <c r="Y2562" s="181">
        <f t="shared" si="8"/>
        <v>274</v>
      </c>
      <c r="Z2562" s="181">
        <f t="shared" si="9"/>
        <v>365</v>
      </c>
      <c r="AA2562" s="155"/>
      <c r="AB2562" s="9"/>
      <c r="AC2562" s="9"/>
      <c r="AD2562" s="9"/>
      <c r="AE2562" s="9"/>
      <c r="AF2562" s="9"/>
      <c r="AG2562" s="9"/>
      <c r="AH2562" s="9"/>
    </row>
    <row r="2563" ht="15.75" customHeight="1">
      <c r="A2563" s="177">
        <v>41991.0</v>
      </c>
      <c r="B2563" s="178">
        <v>2.63</v>
      </c>
      <c r="C2563" s="178">
        <v>3.05</v>
      </c>
      <c r="D2563" s="178">
        <v>3.48</v>
      </c>
      <c r="E2563" s="178">
        <v>3.75</v>
      </c>
      <c r="F2563" s="178">
        <v>4.43</v>
      </c>
      <c r="G2563" s="178">
        <v>4.55</v>
      </c>
      <c r="H2563" s="178">
        <v>4.75</v>
      </c>
      <c r="I2563" s="178">
        <v>4.93</v>
      </c>
      <c r="J2563" s="178">
        <v>5.08</v>
      </c>
      <c r="K2563" s="179">
        <f>MAX(0,((T2563*(365/365))-VLOOKUP(A2563,VBMA!$A:$D,4,0))  /  (T2563* (365/365)   ))</f>
        <v>0.06226326765</v>
      </c>
      <c r="L2563" s="180">
        <f t="shared" ref="L2563:S2563" si="2566">(B2563*(1-$K2563) * (365/365))/100</f>
        <v>0.02466247606</v>
      </c>
      <c r="M2563" s="180">
        <f t="shared" si="2566"/>
        <v>0.02860097034</v>
      </c>
      <c r="N2563" s="180">
        <f t="shared" si="2566"/>
        <v>0.03263323829</v>
      </c>
      <c r="O2563" s="180">
        <f t="shared" si="2566"/>
        <v>0.03516512746</v>
      </c>
      <c r="P2563" s="180">
        <f t="shared" si="2566"/>
        <v>0.04154173724</v>
      </c>
      <c r="Q2563" s="180">
        <f t="shared" si="2566"/>
        <v>0.04266702132</v>
      </c>
      <c r="R2563" s="180">
        <f t="shared" si="2566"/>
        <v>0.04454249479</v>
      </c>
      <c r="S2563" s="180">
        <f t="shared" si="2566"/>
        <v>0.0462304209</v>
      </c>
      <c r="T2563" s="181">
        <f t="shared" si="3"/>
        <v>5.108043478</v>
      </c>
      <c r="U2563" s="182">
        <f t="shared" si="4"/>
        <v>42173</v>
      </c>
      <c r="V2563" s="182">
        <f t="shared" si="5"/>
        <v>42265</v>
      </c>
      <c r="W2563" s="182">
        <f t="shared" si="6"/>
        <v>42356</v>
      </c>
      <c r="X2563" s="181">
        <f t="shared" si="7"/>
        <v>182</v>
      </c>
      <c r="Y2563" s="181">
        <f t="shared" si="8"/>
        <v>274</v>
      </c>
      <c r="Z2563" s="181">
        <f t="shared" si="9"/>
        <v>365</v>
      </c>
      <c r="AA2563" s="155"/>
      <c r="AB2563" s="9"/>
      <c r="AC2563" s="9"/>
      <c r="AD2563" s="9"/>
      <c r="AE2563" s="9"/>
      <c r="AF2563" s="9"/>
      <c r="AG2563" s="9"/>
      <c r="AH2563" s="9"/>
    </row>
    <row r="2564" ht="15.75" customHeight="1">
      <c r="A2564" s="177">
        <v>41990.0</v>
      </c>
      <c r="B2564" s="178">
        <v>2.9</v>
      </c>
      <c r="C2564" s="178">
        <v>3.18</v>
      </c>
      <c r="D2564" s="178">
        <v>3.48</v>
      </c>
      <c r="E2564" s="178">
        <v>3.78</v>
      </c>
      <c r="F2564" s="178">
        <v>4.4</v>
      </c>
      <c r="G2564" s="178">
        <v>4.53</v>
      </c>
      <c r="H2564" s="178">
        <v>4.75</v>
      </c>
      <c r="I2564" s="178">
        <v>4.93</v>
      </c>
      <c r="J2564" s="178">
        <v>5.1</v>
      </c>
      <c r="K2564" s="179">
        <f>MAX(0,((T2564*(365/365))-VLOOKUP(A2564,VBMA!$A:$D,4,0))  /  (T2564* (365/365)   ))</f>
        <v>0.07694599311</v>
      </c>
      <c r="L2564" s="180">
        <f t="shared" ref="L2564:S2564" si="2567">(B2564*(1-$K2564) * (365/365))/100</f>
        <v>0.0267685662</v>
      </c>
      <c r="M2564" s="180">
        <f t="shared" si="2567"/>
        <v>0.02935311742</v>
      </c>
      <c r="N2564" s="180">
        <f t="shared" si="2567"/>
        <v>0.03212227944</v>
      </c>
      <c r="O2564" s="180">
        <f t="shared" si="2567"/>
        <v>0.03489144146</v>
      </c>
      <c r="P2564" s="180">
        <f t="shared" si="2567"/>
        <v>0.0406143763</v>
      </c>
      <c r="Q2564" s="180">
        <f t="shared" si="2567"/>
        <v>0.04181434651</v>
      </c>
      <c r="R2564" s="180">
        <f t="shared" si="2567"/>
        <v>0.04384506533</v>
      </c>
      <c r="S2564" s="180">
        <f t="shared" si="2567"/>
        <v>0.04550656254</v>
      </c>
      <c r="T2564" s="181">
        <f t="shared" si="3"/>
        <v>5.108043478</v>
      </c>
      <c r="U2564" s="182">
        <f t="shared" si="4"/>
        <v>42172</v>
      </c>
      <c r="V2564" s="182">
        <f t="shared" si="5"/>
        <v>42264</v>
      </c>
      <c r="W2564" s="182">
        <f t="shared" si="6"/>
        <v>42355</v>
      </c>
      <c r="X2564" s="181">
        <f t="shared" si="7"/>
        <v>182</v>
      </c>
      <c r="Y2564" s="181">
        <f t="shared" si="8"/>
        <v>274</v>
      </c>
      <c r="Z2564" s="181">
        <f t="shared" si="9"/>
        <v>365</v>
      </c>
      <c r="AA2564" s="155"/>
      <c r="AB2564" s="9"/>
      <c r="AC2564" s="9"/>
      <c r="AD2564" s="9"/>
      <c r="AE2564" s="9"/>
      <c r="AF2564" s="9"/>
      <c r="AG2564" s="9"/>
      <c r="AH2564" s="9"/>
    </row>
    <row r="2565" ht="15.75" customHeight="1">
      <c r="A2565" s="177">
        <v>41989.0</v>
      </c>
      <c r="B2565" s="178">
        <v>3.0</v>
      </c>
      <c r="C2565" s="178">
        <v>3.28</v>
      </c>
      <c r="D2565" s="178">
        <v>3.55</v>
      </c>
      <c r="E2565" s="178">
        <v>3.83</v>
      </c>
      <c r="F2565" s="178">
        <v>4.43</v>
      </c>
      <c r="G2565" s="178">
        <v>4.58</v>
      </c>
      <c r="H2565" s="178">
        <v>4.75</v>
      </c>
      <c r="I2565" s="178">
        <v>4.93</v>
      </c>
      <c r="J2565" s="178">
        <v>5.1</v>
      </c>
      <c r="K2565" s="179">
        <f>MAX(0,((T2565*(365/365))-VLOOKUP(A2565,VBMA!$A:$D,4,0))  /  (T2565* (365/365)   ))</f>
        <v>0.07635868409</v>
      </c>
      <c r="L2565" s="180">
        <f t="shared" ref="L2565:S2565" si="2568">(B2565*(1-$K2565) * (365/365))/100</f>
        <v>0.02770923948</v>
      </c>
      <c r="M2565" s="180">
        <f t="shared" si="2568"/>
        <v>0.03029543516</v>
      </c>
      <c r="N2565" s="180">
        <f t="shared" si="2568"/>
        <v>0.03278926671</v>
      </c>
      <c r="O2565" s="180">
        <f t="shared" si="2568"/>
        <v>0.0353754624</v>
      </c>
      <c r="P2565" s="180">
        <f t="shared" si="2568"/>
        <v>0.04091731029</v>
      </c>
      <c r="Q2565" s="180">
        <f t="shared" si="2568"/>
        <v>0.04230277227</v>
      </c>
      <c r="R2565" s="180">
        <f t="shared" si="2568"/>
        <v>0.04387296251</v>
      </c>
      <c r="S2565" s="180">
        <f t="shared" si="2568"/>
        <v>0.04553551687</v>
      </c>
      <c r="T2565" s="181">
        <f t="shared" si="3"/>
        <v>5.108043478</v>
      </c>
      <c r="U2565" s="182">
        <f t="shared" si="4"/>
        <v>42171</v>
      </c>
      <c r="V2565" s="182">
        <f t="shared" si="5"/>
        <v>42263</v>
      </c>
      <c r="W2565" s="182">
        <f t="shared" si="6"/>
        <v>42354</v>
      </c>
      <c r="X2565" s="181">
        <f t="shared" si="7"/>
        <v>182</v>
      </c>
      <c r="Y2565" s="181">
        <f t="shared" si="8"/>
        <v>274</v>
      </c>
      <c r="Z2565" s="181">
        <f t="shared" si="9"/>
        <v>365</v>
      </c>
      <c r="AA2565" s="155"/>
      <c r="AB2565" s="9"/>
      <c r="AC2565" s="9"/>
      <c r="AD2565" s="9"/>
      <c r="AE2565" s="9"/>
      <c r="AF2565" s="9"/>
      <c r="AG2565" s="9"/>
      <c r="AH2565" s="9"/>
    </row>
    <row r="2566" ht="15.75" customHeight="1">
      <c r="A2566" s="177">
        <v>41988.0</v>
      </c>
      <c r="B2566" s="178">
        <v>3.3</v>
      </c>
      <c r="C2566" s="178">
        <v>3.55</v>
      </c>
      <c r="D2566" s="178">
        <v>3.73</v>
      </c>
      <c r="E2566" s="178">
        <v>4.05</v>
      </c>
      <c r="F2566" s="178">
        <v>4.53</v>
      </c>
      <c r="G2566" s="178">
        <v>4.7</v>
      </c>
      <c r="H2566" s="178">
        <v>4.8</v>
      </c>
      <c r="I2566" s="178">
        <v>4.95</v>
      </c>
      <c r="J2566" s="178">
        <v>5.1</v>
      </c>
      <c r="K2566" s="179">
        <f>MAX(0,((T2566*(365/365))-VLOOKUP(A2566,VBMA!$A:$D,4,0))  /  (T2566* (365/365)   ))</f>
        <v>0.07362541307</v>
      </c>
      <c r="L2566" s="180">
        <f t="shared" ref="L2566:S2566" si="2569">(B2566*(1-$K2566) * (365/365))/100</f>
        <v>0.03057036137</v>
      </c>
      <c r="M2566" s="180">
        <f t="shared" si="2569"/>
        <v>0.03288629784</v>
      </c>
      <c r="N2566" s="180">
        <f t="shared" si="2569"/>
        <v>0.03455377209</v>
      </c>
      <c r="O2566" s="180">
        <f t="shared" si="2569"/>
        <v>0.03751817077</v>
      </c>
      <c r="P2566" s="180">
        <f t="shared" si="2569"/>
        <v>0.04196476879</v>
      </c>
      <c r="Q2566" s="180">
        <f t="shared" si="2569"/>
        <v>0.04353960559</v>
      </c>
      <c r="R2566" s="180">
        <f t="shared" si="2569"/>
        <v>0.04446598017</v>
      </c>
      <c r="S2566" s="180">
        <f t="shared" si="2569"/>
        <v>0.04585554205</v>
      </c>
      <c r="T2566" s="181">
        <f t="shared" si="3"/>
        <v>5.098369565</v>
      </c>
      <c r="U2566" s="182">
        <f t="shared" si="4"/>
        <v>42170</v>
      </c>
      <c r="V2566" s="182">
        <f t="shared" si="5"/>
        <v>42262</v>
      </c>
      <c r="W2566" s="182">
        <f t="shared" si="6"/>
        <v>42353</v>
      </c>
      <c r="X2566" s="181">
        <f t="shared" si="7"/>
        <v>182</v>
      </c>
      <c r="Y2566" s="181">
        <f t="shared" si="8"/>
        <v>274</v>
      </c>
      <c r="Z2566" s="181">
        <f t="shared" si="9"/>
        <v>365</v>
      </c>
      <c r="AA2566" s="155"/>
      <c r="AB2566" s="9"/>
      <c r="AC2566" s="9"/>
      <c r="AD2566" s="9"/>
      <c r="AE2566" s="9"/>
      <c r="AF2566" s="9"/>
      <c r="AG2566" s="9"/>
      <c r="AH2566" s="9"/>
    </row>
    <row r="2567" ht="15.75" customHeight="1">
      <c r="A2567" s="177">
        <v>41985.0</v>
      </c>
      <c r="B2567" s="178">
        <v>3.43</v>
      </c>
      <c r="C2567" s="178">
        <v>3.68</v>
      </c>
      <c r="D2567" s="178">
        <v>3.95</v>
      </c>
      <c r="E2567" s="178">
        <v>4.3</v>
      </c>
      <c r="F2567" s="178">
        <v>4.58</v>
      </c>
      <c r="G2567" s="178">
        <v>4.73</v>
      </c>
      <c r="H2567" s="178">
        <v>4.8</v>
      </c>
      <c r="I2567" s="178">
        <v>4.95</v>
      </c>
      <c r="J2567" s="178">
        <v>5.1</v>
      </c>
      <c r="K2567" s="179">
        <f>MAX(0,((T2567*(365/365))-VLOOKUP(A2567,VBMA!$A:$D,4,0))  /  (T2567* (365/365)   ))</f>
        <v>0.07519454216</v>
      </c>
      <c r="L2567" s="180">
        <f t="shared" ref="L2567:S2567" si="2570">(B2567*(1-$K2567) * (365/365))/100</f>
        <v>0.0317208272</v>
      </c>
      <c r="M2567" s="180">
        <f t="shared" si="2570"/>
        <v>0.03403284085</v>
      </c>
      <c r="N2567" s="180">
        <f t="shared" si="2570"/>
        <v>0.03652981558</v>
      </c>
      <c r="O2567" s="180">
        <f t="shared" si="2570"/>
        <v>0.03976663469</v>
      </c>
      <c r="P2567" s="180">
        <f t="shared" si="2570"/>
        <v>0.04235608997</v>
      </c>
      <c r="Q2567" s="180">
        <f t="shared" si="2570"/>
        <v>0.04374329816</v>
      </c>
      <c r="R2567" s="180">
        <f t="shared" si="2570"/>
        <v>0.04439066198</v>
      </c>
      <c r="S2567" s="180">
        <f t="shared" si="2570"/>
        <v>0.04577787016</v>
      </c>
      <c r="T2567" s="181">
        <f t="shared" si="3"/>
        <v>5.098369565</v>
      </c>
      <c r="U2567" s="182">
        <f t="shared" si="4"/>
        <v>42167</v>
      </c>
      <c r="V2567" s="182">
        <f t="shared" si="5"/>
        <v>42259</v>
      </c>
      <c r="W2567" s="182">
        <f t="shared" si="6"/>
        <v>42350</v>
      </c>
      <c r="X2567" s="181">
        <f t="shared" si="7"/>
        <v>182</v>
      </c>
      <c r="Y2567" s="181">
        <f t="shared" si="8"/>
        <v>274</v>
      </c>
      <c r="Z2567" s="181">
        <f t="shared" si="9"/>
        <v>365</v>
      </c>
      <c r="AA2567" s="155"/>
      <c r="AB2567" s="9"/>
      <c r="AC2567" s="9"/>
      <c r="AD2567" s="9"/>
      <c r="AE2567" s="9"/>
      <c r="AF2567" s="9"/>
      <c r="AG2567" s="9"/>
      <c r="AH2567" s="9"/>
    </row>
    <row r="2568" ht="15.75" customHeight="1">
      <c r="A2568" s="177">
        <v>41984.0</v>
      </c>
      <c r="B2568" s="178">
        <v>4.28</v>
      </c>
      <c r="C2568" s="178">
        <v>4.35</v>
      </c>
      <c r="D2568" s="178">
        <v>4.5</v>
      </c>
      <c r="E2568" s="178">
        <v>4.58</v>
      </c>
      <c r="F2568" s="178">
        <v>4.7</v>
      </c>
      <c r="G2568" s="178">
        <v>4.75</v>
      </c>
      <c r="H2568" s="178">
        <v>4.78</v>
      </c>
      <c r="I2568" s="178">
        <v>4.93</v>
      </c>
      <c r="J2568" s="178">
        <v>5.1</v>
      </c>
      <c r="K2568" s="179">
        <f>MAX(0,((T2568*(365/365))-VLOOKUP(A2568,VBMA!$A:$D,4,0))  /  (T2568* (365/365)   ))</f>
        <v>0.07726290105</v>
      </c>
      <c r="L2568" s="180">
        <f t="shared" ref="L2568:S2568" si="2571">(B2568*(1-$K2568) * (365/365))/100</f>
        <v>0.03949314784</v>
      </c>
      <c r="M2568" s="180">
        <f t="shared" si="2571"/>
        <v>0.0401390638</v>
      </c>
      <c r="N2568" s="180">
        <f t="shared" si="2571"/>
        <v>0.04152316945</v>
      </c>
      <c r="O2568" s="180">
        <f t="shared" si="2571"/>
        <v>0.04226135913</v>
      </c>
      <c r="P2568" s="180">
        <f t="shared" si="2571"/>
        <v>0.04336864365</v>
      </c>
      <c r="Q2568" s="180">
        <f t="shared" si="2571"/>
        <v>0.0438300122</v>
      </c>
      <c r="R2568" s="180">
        <f t="shared" si="2571"/>
        <v>0.04410683333</v>
      </c>
      <c r="S2568" s="180">
        <f t="shared" si="2571"/>
        <v>0.04549093898</v>
      </c>
      <c r="T2568" s="181">
        <f t="shared" si="3"/>
        <v>5.078369565</v>
      </c>
      <c r="U2568" s="182">
        <f t="shared" si="4"/>
        <v>42166</v>
      </c>
      <c r="V2568" s="182">
        <f t="shared" si="5"/>
        <v>42258</v>
      </c>
      <c r="W2568" s="182">
        <f t="shared" si="6"/>
        <v>42349</v>
      </c>
      <c r="X2568" s="181">
        <f t="shared" si="7"/>
        <v>182</v>
      </c>
      <c r="Y2568" s="181">
        <f t="shared" si="8"/>
        <v>274</v>
      </c>
      <c r="Z2568" s="181">
        <f t="shared" si="9"/>
        <v>365</v>
      </c>
      <c r="AA2568" s="155"/>
      <c r="AB2568" s="9"/>
      <c r="AC2568" s="9"/>
      <c r="AD2568" s="9"/>
      <c r="AE2568" s="9"/>
      <c r="AF2568" s="9"/>
      <c r="AG2568" s="9"/>
      <c r="AH2568" s="9"/>
    </row>
    <row r="2569" ht="15.75" customHeight="1">
      <c r="A2569" s="177">
        <v>41983.0</v>
      </c>
      <c r="B2569" s="178">
        <v>4.38</v>
      </c>
      <c r="C2569" s="178">
        <v>4.5</v>
      </c>
      <c r="D2569" s="178">
        <v>4.6</v>
      </c>
      <c r="E2569" s="178">
        <v>4.65</v>
      </c>
      <c r="F2569" s="178">
        <v>4.7</v>
      </c>
      <c r="G2569" s="178">
        <v>4.78</v>
      </c>
      <c r="H2569" s="178">
        <v>4.8</v>
      </c>
      <c r="I2569" s="178">
        <v>4.93</v>
      </c>
      <c r="J2569" s="178">
        <v>5.1</v>
      </c>
      <c r="K2569" s="179">
        <f>MAX(0,((T2569*(365/365))-VLOOKUP(A2569,VBMA!$A:$D,4,0))  /  (T2569* (365/365)   ))</f>
        <v>0.07681729302</v>
      </c>
      <c r="L2569" s="180">
        <f t="shared" ref="L2569:S2569" si="2572">(B2569*(1-$K2569) * (365/365))/100</f>
        <v>0.04043540257</v>
      </c>
      <c r="M2569" s="180">
        <f t="shared" si="2572"/>
        <v>0.04154322181</v>
      </c>
      <c r="N2569" s="180">
        <f t="shared" si="2572"/>
        <v>0.04246640452</v>
      </c>
      <c r="O2569" s="180">
        <f t="shared" si="2572"/>
        <v>0.04292799587</v>
      </c>
      <c r="P2569" s="180">
        <f t="shared" si="2572"/>
        <v>0.04338958723</v>
      </c>
      <c r="Q2569" s="180">
        <f t="shared" si="2572"/>
        <v>0.04412813339</v>
      </c>
      <c r="R2569" s="180">
        <f t="shared" si="2572"/>
        <v>0.04431276993</v>
      </c>
      <c r="S2569" s="180">
        <f t="shared" si="2572"/>
        <v>0.04551290745</v>
      </c>
      <c r="T2569" s="181">
        <f t="shared" si="3"/>
        <v>5.058586957</v>
      </c>
      <c r="U2569" s="182">
        <f t="shared" si="4"/>
        <v>42165</v>
      </c>
      <c r="V2569" s="182">
        <f t="shared" si="5"/>
        <v>42257</v>
      </c>
      <c r="W2569" s="182">
        <f t="shared" si="6"/>
        <v>42348</v>
      </c>
      <c r="X2569" s="181">
        <f t="shared" si="7"/>
        <v>182</v>
      </c>
      <c r="Y2569" s="181">
        <f t="shared" si="8"/>
        <v>274</v>
      </c>
      <c r="Z2569" s="181">
        <f t="shared" si="9"/>
        <v>365</v>
      </c>
      <c r="AA2569" s="155"/>
      <c r="AB2569" s="9"/>
      <c r="AC2569" s="9"/>
      <c r="AD2569" s="9"/>
      <c r="AE2569" s="9"/>
      <c r="AF2569" s="9"/>
      <c r="AG2569" s="9"/>
      <c r="AH2569" s="9"/>
    </row>
    <row r="2570" ht="15.75" customHeight="1">
      <c r="A2570" s="177">
        <v>41982.0</v>
      </c>
      <c r="B2570" s="178">
        <v>4.28</v>
      </c>
      <c r="C2570" s="178">
        <v>4.35</v>
      </c>
      <c r="D2570" s="178">
        <v>4.35</v>
      </c>
      <c r="E2570" s="178">
        <v>4.43</v>
      </c>
      <c r="F2570" s="178">
        <v>4.5</v>
      </c>
      <c r="G2570" s="178">
        <v>4.55</v>
      </c>
      <c r="H2570" s="178">
        <v>4.68</v>
      </c>
      <c r="I2570" s="178">
        <v>4.9</v>
      </c>
      <c r="J2570" s="178">
        <v>5.1</v>
      </c>
      <c r="K2570" s="179">
        <f>MAX(0,((T2570*(365/365))-VLOOKUP(A2570,VBMA!$A:$D,4,0))  /  (T2570* (365/365)   ))</f>
        <v>0.1009472835</v>
      </c>
      <c r="L2570" s="180">
        <f t="shared" ref="L2570:S2570" si="2573">(B2570*(1-$K2570) * (365/365))/100</f>
        <v>0.03847945627</v>
      </c>
      <c r="M2570" s="180">
        <f t="shared" si="2573"/>
        <v>0.03910879317</v>
      </c>
      <c r="N2570" s="180">
        <f t="shared" si="2573"/>
        <v>0.03910879317</v>
      </c>
      <c r="O2570" s="180">
        <f t="shared" si="2573"/>
        <v>0.03982803534</v>
      </c>
      <c r="P2570" s="180">
        <f t="shared" si="2573"/>
        <v>0.04045737224</v>
      </c>
      <c r="Q2570" s="180">
        <f t="shared" si="2573"/>
        <v>0.0409068986</v>
      </c>
      <c r="R2570" s="180">
        <f t="shared" si="2573"/>
        <v>0.04207566713</v>
      </c>
      <c r="S2570" s="180">
        <f t="shared" si="2573"/>
        <v>0.04405358311</v>
      </c>
      <c r="T2570" s="181">
        <f t="shared" si="3"/>
        <v>5.117608696</v>
      </c>
      <c r="U2570" s="182">
        <f t="shared" si="4"/>
        <v>42164</v>
      </c>
      <c r="V2570" s="182">
        <f t="shared" si="5"/>
        <v>42256</v>
      </c>
      <c r="W2570" s="182">
        <f t="shared" si="6"/>
        <v>42347</v>
      </c>
      <c r="X2570" s="181">
        <f t="shared" si="7"/>
        <v>182</v>
      </c>
      <c r="Y2570" s="181">
        <f t="shared" si="8"/>
        <v>274</v>
      </c>
      <c r="Z2570" s="181">
        <f t="shared" si="9"/>
        <v>365</v>
      </c>
      <c r="AA2570" s="155"/>
      <c r="AB2570" s="9"/>
      <c r="AC2570" s="9"/>
      <c r="AD2570" s="9"/>
      <c r="AE2570" s="9"/>
      <c r="AF2570" s="9"/>
      <c r="AG2570" s="9"/>
      <c r="AH2570" s="9"/>
    </row>
    <row r="2571" ht="15.75" customHeight="1">
      <c r="A2571" s="177">
        <v>41981.0</v>
      </c>
      <c r="B2571" s="178">
        <v>4.03</v>
      </c>
      <c r="C2571" s="178">
        <v>4.05</v>
      </c>
      <c r="D2571" s="178">
        <v>4.08</v>
      </c>
      <c r="E2571" s="178">
        <v>4.18</v>
      </c>
      <c r="F2571" s="178">
        <v>4.25</v>
      </c>
      <c r="G2571" s="178">
        <v>4.3</v>
      </c>
      <c r="H2571" s="178">
        <v>4.6</v>
      </c>
      <c r="I2571" s="178">
        <v>4.88</v>
      </c>
      <c r="J2571" s="178">
        <v>5.1</v>
      </c>
      <c r="K2571" s="179">
        <f>MAX(0,((T2571*(365/365))-VLOOKUP(A2571,VBMA!$A:$D,4,0))  /  (T2571* (365/365)   ))</f>
        <v>0.1109097041</v>
      </c>
      <c r="L2571" s="180">
        <f t="shared" ref="L2571:S2571" si="2574">(B2571*(1-$K2571) * (365/365))/100</f>
        <v>0.03583033893</v>
      </c>
      <c r="M2571" s="180">
        <f t="shared" si="2574"/>
        <v>0.03600815699</v>
      </c>
      <c r="N2571" s="180">
        <f t="shared" si="2574"/>
        <v>0.03627488407</v>
      </c>
      <c r="O2571" s="180">
        <f t="shared" si="2574"/>
        <v>0.03716397437</v>
      </c>
      <c r="P2571" s="180">
        <f t="shared" si="2574"/>
        <v>0.03778633758</v>
      </c>
      <c r="Q2571" s="180">
        <f t="shared" si="2574"/>
        <v>0.03823088272</v>
      </c>
      <c r="R2571" s="180">
        <f t="shared" si="2574"/>
        <v>0.04089815361</v>
      </c>
      <c r="S2571" s="180">
        <f t="shared" si="2574"/>
        <v>0.04338760644</v>
      </c>
      <c r="T2571" s="181">
        <f t="shared" si="3"/>
        <v>5.156956522</v>
      </c>
      <c r="U2571" s="182">
        <f t="shared" si="4"/>
        <v>42163</v>
      </c>
      <c r="V2571" s="182">
        <f t="shared" si="5"/>
        <v>42255</v>
      </c>
      <c r="W2571" s="182">
        <f t="shared" si="6"/>
        <v>42346</v>
      </c>
      <c r="X2571" s="181">
        <f t="shared" si="7"/>
        <v>182</v>
      </c>
      <c r="Y2571" s="181">
        <f t="shared" si="8"/>
        <v>274</v>
      </c>
      <c r="Z2571" s="181">
        <f t="shared" si="9"/>
        <v>365</v>
      </c>
      <c r="AA2571" s="155"/>
      <c r="AB2571" s="9"/>
      <c r="AC2571" s="9"/>
      <c r="AD2571" s="9"/>
      <c r="AE2571" s="9"/>
      <c r="AF2571" s="9"/>
      <c r="AG2571" s="9"/>
      <c r="AH2571" s="9"/>
    </row>
    <row r="2572" ht="15.75" customHeight="1">
      <c r="A2572" s="177">
        <v>41978.0</v>
      </c>
      <c r="B2572" s="178">
        <v>3.9</v>
      </c>
      <c r="C2572" s="178">
        <v>3.95</v>
      </c>
      <c r="D2572" s="178">
        <v>3.98</v>
      </c>
      <c r="E2572" s="178">
        <v>4.05</v>
      </c>
      <c r="F2572" s="178">
        <v>4.25</v>
      </c>
      <c r="G2572" s="178">
        <v>4.3</v>
      </c>
      <c r="H2572" s="178">
        <v>4.6</v>
      </c>
      <c r="I2572" s="178">
        <v>4.88</v>
      </c>
      <c r="J2572" s="178">
        <v>5.1</v>
      </c>
      <c r="K2572" s="179">
        <f>MAX(0,((T2572*(365/365))-VLOOKUP(A2572,VBMA!$A:$D,4,0))  /  (T2572* (365/365)   ))</f>
        <v>0.113236658</v>
      </c>
      <c r="L2572" s="180">
        <f t="shared" ref="L2572:S2572" si="2575">(B2572*(1-$K2572) * (365/365))/100</f>
        <v>0.03458377034</v>
      </c>
      <c r="M2572" s="180">
        <f t="shared" si="2575"/>
        <v>0.03502715201</v>
      </c>
      <c r="N2572" s="180">
        <f t="shared" si="2575"/>
        <v>0.03529318101</v>
      </c>
      <c r="O2572" s="180">
        <f t="shared" si="2575"/>
        <v>0.03591391535</v>
      </c>
      <c r="P2572" s="180">
        <f t="shared" si="2575"/>
        <v>0.03768744204</v>
      </c>
      <c r="Q2572" s="180">
        <f t="shared" si="2575"/>
        <v>0.03813082371</v>
      </c>
      <c r="R2572" s="180">
        <f t="shared" si="2575"/>
        <v>0.04079111373</v>
      </c>
      <c r="S2572" s="180">
        <f t="shared" si="2575"/>
        <v>0.04327405109</v>
      </c>
      <c r="T2572" s="181">
        <f t="shared" si="3"/>
        <v>5.156956522</v>
      </c>
      <c r="U2572" s="182">
        <f t="shared" si="4"/>
        <v>42160</v>
      </c>
      <c r="V2572" s="182">
        <f t="shared" si="5"/>
        <v>42252</v>
      </c>
      <c r="W2572" s="182">
        <f t="shared" si="6"/>
        <v>42343</v>
      </c>
      <c r="X2572" s="181">
        <f t="shared" si="7"/>
        <v>182</v>
      </c>
      <c r="Y2572" s="181">
        <f t="shared" si="8"/>
        <v>274</v>
      </c>
      <c r="Z2572" s="181">
        <f t="shared" si="9"/>
        <v>365</v>
      </c>
      <c r="AA2572" s="155"/>
      <c r="AB2572" s="9"/>
      <c r="AC2572" s="9"/>
      <c r="AD2572" s="9"/>
      <c r="AE2572" s="9"/>
      <c r="AF2572" s="9"/>
      <c r="AG2572" s="9"/>
      <c r="AH2572" s="9"/>
    </row>
    <row r="2573" ht="15.75" customHeight="1">
      <c r="A2573" s="177">
        <v>41977.0</v>
      </c>
      <c r="B2573" s="178">
        <v>3.78</v>
      </c>
      <c r="C2573" s="178">
        <v>3.85</v>
      </c>
      <c r="D2573" s="178">
        <v>3.88</v>
      </c>
      <c r="E2573" s="178">
        <v>4.03</v>
      </c>
      <c r="F2573" s="178">
        <v>4.18</v>
      </c>
      <c r="G2573" s="178">
        <v>4.28</v>
      </c>
      <c r="H2573" s="178">
        <v>4.55</v>
      </c>
      <c r="I2573" s="178">
        <v>4.88</v>
      </c>
      <c r="J2573" s="178">
        <v>5.1</v>
      </c>
      <c r="K2573" s="179">
        <f>MAX(0,((T2573*(365/365))-VLOOKUP(A2573,VBMA!$A:$D,4,0))  /  (T2573* (365/365)   ))</f>
        <v>0.1356813295</v>
      </c>
      <c r="L2573" s="180">
        <f t="shared" ref="L2573:S2573" si="2576">(B2573*(1-$K2573) * (365/365))/100</f>
        <v>0.03267124575</v>
      </c>
      <c r="M2573" s="180">
        <f t="shared" si="2576"/>
        <v>0.03327626882</v>
      </c>
      <c r="N2573" s="180">
        <f t="shared" si="2576"/>
        <v>0.03353556442</v>
      </c>
      <c r="O2573" s="180">
        <f t="shared" si="2576"/>
        <v>0.03483204242</v>
      </c>
      <c r="P2573" s="180">
        <f t="shared" si="2576"/>
        <v>0.03612852043</v>
      </c>
      <c r="Q2573" s="180">
        <f t="shared" si="2576"/>
        <v>0.0369928391</v>
      </c>
      <c r="R2573" s="180">
        <f t="shared" si="2576"/>
        <v>0.03932649951</v>
      </c>
      <c r="S2573" s="180">
        <f t="shared" si="2576"/>
        <v>0.04217875112</v>
      </c>
      <c r="T2573" s="181">
        <f t="shared" si="3"/>
        <v>5.206413043</v>
      </c>
      <c r="U2573" s="182">
        <f t="shared" si="4"/>
        <v>42159</v>
      </c>
      <c r="V2573" s="182">
        <f t="shared" si="5"/>
        <v>42251</v>
      </c>
      <c r="W2573" s="182">
        <f t="shared" si="6"/>
        <v>42342</v>
      </c>
      <c r="X2573" s="181">
        <f t="shared" si="7"/>
        <v>182</v>
      </c>
      <c r="Y2573" s="181">
        <f t="shared" si="8"/>
        <v>274</v>
      </c>
      <c r="Z2573" s="181">
        <f t="shared" si="9"/>
        <v>365</v>
      </c>
      <c r="AA2573" s="155"/>
      <c r="AB2573" s="9"/>
      <c r="AC2573" s="9"/>
      <c r="AD2573" s="9"/>
      <c r="AE2573" s="9"/>
      <c r="AF2573" s="9"/>
      <c r="AG2573" s="9"/>
      <c r="AH2573" s="9"/>
    </row>
    <row r="2574" ht="15.75" customHeight="1">
      <c r="A2574" s="177">
        <v>41976.0</v>
      </c>
      <c r="B2574" s="178">
        <v>3.83</v>
      </c>
      <c r="C2574" s="178">
        <v>3.9</v>
      </c>
      <c r="D2574" s="178">
        <v>3.93</v>
      </c>
      <c r="E2574" s="178">
        <v>4.03</v>
      </c>
      <c r="F2574" s="178">
        <v>4.18</v>
      </c>
      <c r="G2574" s="178">
        <v>4.28</v>
      </c>
      <c r="H2574" s="178">
        <v>4.55</v>
      </c>
      <c r="I2574" s="178">
        <v>4.88</v>
      </c>
      <c r="J2574" s="178">
        <v>5.1</v>
      </c>
      <c r="K2574" s="179">
        <f>MAX(0,((T2574*(365/365))-VLOOKUP(A2574,VBMA!$A:$D,4,0))  /  (T2574* (365/365)   ))</f>
        <v>0.1356813295</v>
      </c>
      <c r="L2574" s="180">
        <f t="shared" ref="L2574:S2574" si="2577">(B2574*(1-$K2574) * (365/365))/100</f>
        <v>0.03310340508</v>
      </c>
      <c r="M2574" s="180">
        <f t="shared" si="2577"/>
        <v>0.03370842815</v>
      </c>
      <c r="N2574" s="180">
        <f t="shared" si="2577"/>
        <v>0.03396772375</v>
      </c>
      <c r="O2574" s="180">
        <f t="shared" si="2577"/>
        <v>0.03483204242</v>
      </c>
      <c r="P2574" s="180">
        <f t="shared" si="2577"/>
        <v>0.03612852043</v>
      </c>
      <c r="Q2574" s="180">
        <f t="shared" si="2577"/>
        <v>0.0369928391</v>
      </c>
      <c r="R2574" s="180">
        <f t="shared" si="2577"/>
        <v>0.03932649951</v>
      </c>
      <c r="S2574" s="180">
        <f t="shared" si="2577"/>
        <v>0.04217875112</v>
      </c>
      <c r="T2574" s="181">
        <f t="shared" si="3"/>
        <v>5.206413043</v>
      </c>
      <c r="U2574" s="182">
        <f t="shared" si="4"/>
        <v>42158</v>
      </c>
      <c r="V2574" s="182">
        <f t="shared" si="5"/>
        <v>42250</v>
      </c>
      <c r="W2574" s="182">
        <f t="shared" si="6"/>
        <v>42341</v>
      </c>
      <c r="X2574" s="181">
        <f t="shared" si="7"/>
        <v>182</v>
      </c>
      <c r="Y2574" s="181">
        <f t="shared" si="8"/>
        <v>274</v>
      </c>
      <c r="Z2574" s="181">
        <f t="shared" si="9"/>
        <v>365</v>
      </c>
      <c r="AA2574" s="155"/>
      <c r="AB2574" s="9"/>
      <c r="AC2574" s="9"/>
      <c r="AD2574" s="9"/>
      <c r="AE2574" s="9"/>
      <c r="AF2574" s="9"/>
      <c r="AG2574" s="9"/>
      <c r="AH2574" s="9"/>
    </row>
    <row r="2575" ht="15.75" customHeight="1">
      <c r="A2575" s="177">
        <v>41975.0</v>
      </c>
      <c r="B2575" s="178">
        <v>3.78</v>
      </c>
      <c r="C2575" s="178">
        <v>3.88</v>
      </c>
      <c r="D2575" s="178">
        <v>3.93</v>
      </c>
      <c r="E2575" s="178">
        <v>3.98</v>
      </c>
      <c r="F2575" s="178">
        <v>4.1</v>
      </c>
      <c r="G2575" s="178">
        <v>4.2</v>
      </c>
      <c r="H2575" s="178">
        <v>4.53</v>
      </c>
      <c r="I2575" s="178">
        <v>4.88</v>
      </c>
      <c r="J2575" s="178">
        <v>5.1</v>
      </c>
      <c r="K2575" s="179">
        <f>MAX(0,((T2575*(365/365))-VLOOKUP(A2575,VBMA!$A:$D,4,0))  /  (T2575* (365/365)   ))</f>
        <v>0.1483288617</v>
      </c>
      <c r="L2575" s="180">
        <f t="shared" ref="L2575:S2575" si="2578">(B2575*(1-$K2575) * (365/365))/100</f>
        <v>0.03219316903</v>
      </c>
      <c r="M2575" s="180">
        <f t="shared" si="2578"/>
        <v>0.03304484017</v>
      </c>
      <c r="N2575" s="180">
        <f t="shared" si="2578"/>
        <v>0.03347067573</v>
      </c>
      <c r="O2575" s="180">
        <f t="shared" si="2578"/>
        <v>0.0338965113</v>
      </c>
      <c r="P2575" s="180">
        <f t="shared" si="2578"/>
        <v>0.03491851667</v>
      </c>
      <c r="Q2575" s="180">
        <f t="shared" si="2578"/>
        <v>0.03577018781</v>
      </c>
      <c r="R2575" s="180">
        <f t="shared" si="2578"/>
        <v>0.03858070256</v>
      </c>
      <c r="S2575" s="180">
        <f t="shared" si="2578"/>
        <v>0.04156155155</v>
      </c>
      <c r="T2575" s="181">
        <f t="shared" si="3"/>
        <v>5.226195652</v>
      </c>
      <c r="U2575" s="182">
        <f t="shared" si="4"/>
        <v>42157</v>
      </c>
      <c r="V2575" s="182">
        <f t="shared" si="5"/>
        <v>42249</v>
      </c>
      <c r="W2575" s="182">
        <f t="shared" si="6"/>
        <v>42340</v>
      </c>
      <c r="X2575" s="181">
        <f t="shared" si="7"/>
        <v>182</v>
      </c>
      <c r="Y2575" s="181">
        <f t="shared" si="8"/>
        <v>274</v>
      </c>
      <c r="Z2575" s="181">
        <f t="shared" si="9"/>
        <v>365</v>
      </c>
      <c r="AA2575" s="155"/>
      <c r="AB2575" s="9"/>
      <c r="AC2575" s="9"/>
      <c r="AD2575" s="9"/>
      <c r="AE2575" s="9"/>
      <c r="AF2575" s="9"/>
      <c r="AG2575" s="9"/>
      <c r="AH2575" s="9"/>
    </row>
    <row r="2576" ht="15.75" customHeight="1">
      <c r="A2576" s="177">
        <v>41974.0</v>
      </c>
      <c r="B2576" s="178">
        <v>3.58</v>
      </c>
      <c r="C2576" s="178">
        <v>3.68</v>
      </c>
      <c r="D2576" s="178">
        <v>3.73</v>
      </c>
      <c r="E2576" s="178">
        <v>3.85</v>
      </c>
      <c r="F2576" s="178">
        <v>3.93</v>
      </c>
      <c r="G2576" s="178">
        <v>4.0</v>
      </c>
      <c r="H2576" s="178">
        <v>4.48</v>
      </c>
      <c r="I2576" s="178">
        <v>4.9</v>
      </c>
      <c r="J2576" s="178">
        <v>5.13</v>
      </c>
      <c r="K2576" s="179">
        <f>MAX(0,((T2576*(365/365))-VLOOKUP(A2576,VBMA!$A:$D,4,0))  /  (T2576* (365/365)   ))</f>
        <v>0.1891538178</v>
      </c>
      <c r="L2576" s="180">
        <f t="shared" ref="L2576:S2576" si="2579">(B2576*(1-$K2576) * (365/365))/100</f>
        <v>0.02902829332</v>
      </c>
      <c r="M2576" s="180">
        <f t="shared" si="2579"/>
        <v>0.0298391395</v>
      </c>
      <c r="N2576" s="180">
        <f t="shared" si="2579"/>
        <v>0.03024456259</v>
      </c>
      <c r="O2576" s="180">
        <f t="shared" si="2579"/>
        <v>0.03121757801</v>
      </c>
      <c r="P2576" s="180">
        <f t="shared" si="2579"/>
        <v>0.03186625496</v>
      </c>
      <c r="Q2576" s="180">
        <f t="shared" si="2579"/>
        <v>0.03243384729</v>
      </c>
      <c r="R2576" s="180">
        <f t="shared" si="2579"/>
        <v>0.03632590896</v>
      </c>
      <c r="S2576" s="180">
        <f t="shared" si="2579"/>
        <v>0.03973146293</v>
      </c>
      <c r="T2576" s="181">
        <f t="shared" si="3"/>
        <v>5.315434783</v>
      </c>
      <c r="U2576" s="182">
        <f t="shared" si="4"/>
        <v>42156</v>
      </c>
      <c r="V2576" s="182">
        <f t="shared" si="5"/>
        <v>42248</v>
      </c>
      <c r="W2576" s="182">
        <f t="shared" si="6"/>
        <v>42339</v>
      </c>
      <c r="X2576" s="181">
        <f t="shared" si="7"/>
        <v>182</v>
      </c>
      <c r="Y2576" s="181">
        <f t="shared" si="8"/>
        <v>274</v>
      </c>
      <c r="Z2576" s="181">
        <f t="shared" si="9"/>
        <v>365</v>
      </c>
      <c r="AA2576" s="155"/>
      <c r="AB2576" s="9"/>
      <c r="AC2576" s="9"/>
      <c r="AD2576" s="9"/>
      <c r="AE2576" s="9"/>
      <c r="AF2576" s="9"/>
      <c r="AG2576" s="9"/>
      <c r="AH2576" s="9"/>
    </row>
    <row r="2577" ht="15.75" customHeight="1">
      <c r="A2577" s="177">
        <v>41971.0</v>
      </c>
      <c r="B2577" s="178">
        <v>3.5</v>
      </c>
      <c r="C2577" s="178">
        <v>3.6</v>
      </c>
      <c r="D2577" s="178">
        <v>3.68</v>
      </c>
      <c r="E2577" s="178">
        <v>3.7</v>
      </c>
      <c r="F2577" s="178">
        <v>3.83</v>
      </c>
      <c r="G2577" s="178">
        <v>3.95</v>
      </c>
      <c r="H2577" s="178">
        <v>4.5</v>
      </c>
      <c r="I2577" s="178">
        <v>4.93</v>
      </c>
      <c r="J2577" s="178">
        <v>5.18</v>
      </c>
      <c r="K2577" s="179">
        <f>MAX(0,((T2577*(365/365))-VLOOKUP(A2577,VBMA!$A:$D,4,0))  /  (T2577* (365/365)   ))</f>
        <v>0.2020522388</v>
      </c>
      <c r="L2577" s="180">
        <f t="shared" ref="L2577:S2577" si="2580">(B2577*(1-$K2577) * (365/365))/100</f>
        <v>0.02792817164</v>
      </c>
      <c r="M2577" s="180">
        <f t="shared" si="2580"/>
        <v>0.0287261194</v>
      </c>
      <c r="N2577" s="180">
        <f t="shared" si="2580"/>
        <v>0.02936447761</v>
      </c>
      <c r="O2577" s="180">
        <f t="shared" si="2580"/>
        <v>0.02952406716</v>
      </c>
      <c r="P2577" s="180">
        <f t="shared" si="2580"/>
        <v>0.03056139925</v>
      </c>
      <c r="Q2577" s="180">
        <f t="shared" si="2580"/>
        <v>0.03151893657</v>
      </c>
      <c r="R2577" s="180">
        <f t="shared" si="2580"/>
        <v>0.03590764925</v>
      </c>
      <c r="S2577" s="180">
        <f t="shared" si="2580"/>
        <v>0.03933882463</v>
      </c>
      <c r="T2577" s="181">
        <f t="shared" si="3"/>
        <v>5.36</v>
      </c>
      <c r="U2577" s="182">
        <f t="shared" si="4"/>
        <v>42152</v>
      </c>
      <c r="V2577" s="182">
        <f t="shared" si="5"/>
        <v>42244</v>
      </c>
      <c r="W2577" s="182">
        <f t="shared" si="6"/>
        <v>42336</v>
      </c>
      <c r="X2577" s="181">
        <f t="shared" si="7"/>
        <v>181</v>
      </c>
      <c r="Y2577" s="181">
        <f t="shared" si="8"/>
        <v>273</v>
      </c>
      <c r="Z2577" s="181">
        <f t="shared" si="9"/>
        <v>365</v>
      </c>
      <c r="AA2577" s="155"/>
      <c r="AB2577" s="9"/>
      <c r="AC2577" s="9"/>
      <c r="AD2577" s="9"/>
      <c r="AE2577" s="9"/>
      <c r="AF2577" s="9"/>
      <c r="AG2577" s="9"/>
      <c r="AH2577" s="9"/>
    </row>
    <row r="2578" ht="15.75" customHeight="1">
      <c r="A2578" s="177">
        <v>41970.0</v>
      </c>
      <c r="B2578" s="178">
        <v>3.35</v>
      </c>
      <c r="C2578" s="178">
        <v>3.6</v>
      </c>
      <c r="D2578" s="178">
        <v>3.65</v>
      </c>
      <c r="E2578" s="178">
        <v>3.73</v>
      </c>
      <c r="F2578" s="178">
        <v>3.8</v>
      </c>
      <c r="G2578" s="178">
        <v>3.98</v>
      </c>
      <c r="H2578" s="178">
        <v>4.4</v>
      </c>
      <c r="I2578" s="178">
        <v>4.88</v>
      </c>
      <c r="J2578" s="178">
        <v>5.1</v>
      </c>
      <c r="K2578" s="179">
        <f>MAX(0,((T2578*(365/365))-VLOOKUP(A2578,VBMA!$A:$D,4,0))  /  (T2578* (365/365)   ))</f>
        <v>0.2001865672</v>
      </c>
      <c r="L2578" s="180">
        <f t="shared" ref="L2578:S2578" si="2581">(B2578*(1-$K2578) * (365/365))/100</f>
        <v>0.02679375</v>
      </c>
      <c r="M2578" s="180">
        <f t="shared" si="2581"/>
        <v>0.02879328358</v>
      </c>
      <c r="N2578" s="180">
        <f t="shared" si="2581"/>
        <v>0.0291931903</v>
      </c>
      <c r="O2578" s="180">
        <f t="shared" si="2581"/>
        <v>0.02983304104</v>
      </c>
      <c r="P2578" s="180">
        <f t="shared" si="2581"/>
        <v>0.03039291045</v>
      </c>
      <c r="Q2578" s="180">
        <f t="shared" si="2581"/>
        <v>0.03183257463</v>
      </c>
      <c r="R2578" s="180">
        <f t="shared" si="2581"/>
        <v>0.03519179104</v>
      </c>
      <c r="S2578" s="180">
        <f t="shared" si="2581"/>
        <v>0.03903089552</v>
      </c>
      <c r="T2578" s="181">
        <f t="shared" si="3"/>
        <v>5.36</v>
      </c>
      <c r="U2578" s="182">
        <f t="shared" si="4"/>
        <v>42151</v>
      </c>
      <c r="V2578" s="182">
        <f t="shared" si="5"/>
        <v>42243</v>
      </c>
      <c r="W2578" s="182">
        <f t="shared" si="6"/>
        <v>42335</v>
      </c>
      <c r="X2578" s="181">
        <f t="shared" si="7"/>
        <v>181</v>
      </c>
      <c r="Y2578" s="181">
        <f t="shared" si="8"/>
        <v>273</v>
      </c>
      <c r="Z2578" s="181">
        <f t="shared" si="9"/>
        <v>365</v>
      </c>
      <c r="AA2578" s="155"/>
      <c r="AB2578" s="9"/>
      <c r="AC2578" s="9"/>
      <c r="AD2578" s="9"/>
      <c r="AE2578" s="9"/>
      <c r="AF2578" s="9"/>
      <c r="AG2578" s="9"/>
      <c r="AH2578" s="9"/>
    </row>
    <row r="2579" ht="15.75" customHeight="1">
      <c r="A2579" s="177">
        <v>41969.0</v>
      </c>
      <c r="B2579" s="178">
        <v>3.34</v>
      </c>
      <c r="C2579" s="178">
        <v>3.52</v>
      </c>
      <c r="D2579" s="178">
        <v>3.64</v>
      </c>
      <c r="E2579" s="178">
        <v>3.7</v>
      </c>
      <c r="F2579" s="178">
        <v>3.8</v>
      </c>
      <c r="G2579" s="178">
        <v>3.96</v>
      </c>
      <c r="H2579" s="178">
        <v>4.36</v>
      </c>
      <c r="I2579" s="178">
        <v>4.8</v>
      </c>
      <c r="J2579" s="178">
        <v>5.08</v>
      </c>
      <c r="K2579" s="179">
        <f>MAX(0,((T2579*(365/365))-VLOOKUP(A2579,VBMA!$A:$D,4,0))  /  (T2579* (365/365)   ))</f>
        <v>0.1864503817</v>
      </c>
      <c r="L2579" s="180">
        <f t="shared" ref="L2579:S2579" si="2582">(B2579*(1-$K2579) * (365/365))/100</f>
        <v>0.02717255725</v>
      </c>
      <c r="M2579" s="180">
        <f t="shared" si="2582"/>
        <v>0.02863694656</v>
      </c>
      <c r="N2579" s="180">
        <f t="shared" si="2582"/>
        <v>0.02961320611</v>
      </c>
      <c r="O2579" s="180">
        <f t="shared" si="2582"/>
        <v>0.03010133588</v>
      </c>
      <c r="P2579" s="180">
        <f t="shared" si="2582"/>
        <v>0.0309148855</v>
      </c>
      <c r="Q2579" s="180">
        <f t="shared" si="2582"/>
        <v>0.03221656489</v>
      </c>
      <c r="R2579" s="180">
        <f t="shared" si="2582"/>
        <v>0.03547076336</v>
      </c>
      <c r="S2579" s="180">
        <f t="shared" si="2582"/>
        <v>0.03905038168</v>
      </c>
      <c r="T2579" s="181">
        <f t="shared" si="3"/>
        <v>5.24</v>
      </c>
      <c r="U2579" s="182">
        <f t="shared" si="4"/>
        <v>42150</v>
      </c>
      <c r="V2579" s="182">
        <f t="shared" si="5"/>
        <v>42242</v>
      </c>
      <c r="W2579" s="182">
        <f t="shared" si="6"/>
        <v>42334</v>
      </c>
      <c r="X2579" s="181">
        <f t="shared" si="7"/>
        <v>181</v>
      </c>
      <c r="Y2579" s="181">
        <f t="shared" si="8"/>
        <v>273</v>
      </c>
      <c r="Z2579" s="181">
        <f t="shared" si="9"/>
        <v>365</v>
      </c>
      <c r="AA2579" s="155"/>
      <c r="AB2579" s="9"/>
      <c r="AC2579" s="9"/>
      <c r="AD2579" s="9"/>
      <c r="AE2579" s="9"/>
      <c r="AF2579" s="9"/>
      <c r="AG2579" s="9"/>
      <c r="AH2579" s="9"/>
    </row>
    <row r="2580" ht="15.75" customHeight="1">
      <c r="A2580" s="177">
        <v>41968.0</v>
      </c>
      <c r="B2580" s="178">
        <v>3.28</v>
      </c>
      <c r="C2580" s="178">
        <v>3.4</v>
      </c>
      <c r="D2580" s="178">
        <v>3.58</v>
      </c>
      <c r="E2580" s="178">
        <v>3.65</v>
      </c>
      <c r="F2580" s="178">
        <v>3.83</v>
      </c>
      <c r="G2580" s="178">
        <v>3.98</v>
      </c>
      <c r="H2580" s="178">
        <v>4.4</v>
      </c>
      <c r="I2580" s="178">
        <v>4.88</v>
      </c>
      <c r="J2580" s="178">
        <v>5.13</v>
      </c>
      <c r="K2580" s="179">
        <f>MAX(0,((T2580*(365/365))-VLOOKUP(A2580,VBMA!$A:$D,4,0))  /  (T2580* (365/365)   ))</f>
        <v>0.2082089552</v>
      </c>
      <c r="L2580" s="180">
        <f t="shared" ref="L2580:S2580" si="2583">(B2580*(1-$K2580) * (365/365))/100</f>
        <v>0.02597074627</v>
      </c>
      <c r="M2580" s="180">
        <f t="shared" si="2583"/>
        <v>0.02692089552</v>
      </c>
      <c r="N2580" s="180">
        <f t="shared" si="2583"/>
        <v>0.0283461194</v>
      </c>
      <c r="O2580" s="180">
        <f t="shared" si="2583"/>
        <v>0.02890037313</v>
      </c>
      <c r="P2580" s="180">
        <f t="shared" si="2583"/>
        <v>0.03032559701</v>
      </c>
      <c r="Q2580" s="180">
        <f t="shared" si="2583"/>
        <v>0.03151328358</v>
      </c>
      <c r="R2580" s="180">
        <f t="shared" si="2583"/>
        <v>0.03483880597</v>
      </c>
      <c r="S2580" s="180">
        <f t="shared" si="2583"/>
        <v>0.03863940299</v>
      </c>
      <c r="T2580" s="181">
        <f t="shared" si="3"/>
        <v>5.36</v>
      </c>
      <c r="U2580" s="182">
        <f t="shared" si="4"/>
        <v>42149</v>
      </c>
      <c r="V2580" s="182">
        <f t="shared" si="5"/>
        <v>42241</v>
      </c>
      <c r="W2580" s="182">
        <f t="shared" si="6"/>
        <v>42333</v>
      </c>
      <c r="X2580" s="181">
        <f t="shared" si="7"/>
        <v>181</v>
      </c>
      <c r="Y2580" s="181">
        <f t="shared" si="8"/>
        <v>273</v>
      </c>
      <c r="Z2580" s="181">
        <f t="shared" si="9"/>
        <v>365</v>
      </c>
      <c r="AA2580" s="155"/>
      <c r="AB2580" s="9"/>
      <c r="AC2580" s="9"/>
      <c r="AD2580" s="9"/>
      <c r="AE2580" s="9"/>
      <c r="AF2580" s="9"/>
      <c r="AG2580" s="9"/>
      <c r="AH2580" s="9"/>
    </row>
    <row r="2581" ht="15.75" customHeight="1">
      <c r="A2581" s="177">
        <v>41967.0</v>
      </c>
      <c r="B2581" s="178">
        <v>3.4</v>
      </c>
      <c r="C2581" s="178">
        <v>3.53</v>
      </c>
      <c r="D2581" s="178">
        <v>3.63</v>
      </c>
      <c r="E2581" s="178">
        <v>3.7</v>
      </c>
      <c r="F2581" s="178">
        <v>3.88</v>
      </c>
      <c r="G2581" s="178">
        <v>4.0</v>
      </c>
      <c r="H2581" s="178">
        <v>4.4</v>
      </c>
      <c r="I2581" s="178">
        <v>4.9</v>
      </c>
      <c r="J2581" s="178">
        <v>5.18</v>
      </c>
      <c r="K2581" s="179">
        <f>MAX(0,((T2581*(365/365))-VLOOKUP(A2581,VBMA!$A:$D,4,0))  /  (T2581* (365/365)   ))</f>
        <v>0.2140740741</v>
      </c>
      <c r="L2581" s="180">
        <f t="shared" ref="L2581:S2581" si="2584">(B2581*(1-$K2581) * (365/365))/100</f>
        <v>0.02672148148</v>
      </c>
      <c r="M2581" s="180">
        <f t="shared" si="2584"/>
        <v>0.02774318519</v>
      </c>
      <c r="N2581" s="180">
        <f t="shared" si="2584"/>
        <v>0.02852911111</v>
      </c>
      <c r="O2581" s="180">
        <f t="shared" si="2584"/>
        <v>0.02907925926</v>
      </c>
      <c r="P2581" s="180">
        <f t="shared" si="2584"/>
        <v>0.03049392593</v>
      </c>
      <c r="Q2581" s="180">
        <f t="shared" si="2584"/>
        <v>0.03143703704</v>
      </c>
      <c r="R2581" s="180">
        <f t="shared" si="2584"/>
        <v>0.03458074074</v>
      </c>
      <c r="S2581" s="180">
        <f t="shared" si="2584"/>
        <v>0.03851037037</v>
      </c>
      <c r="T2581" s="181">
        <f t="shared" si="3"/>
        <v>5.4</v>
      </c>
      <c r="U2581" s="182">
        <f t="shared" si="4"/>
        <v>42148</v>
      </c>
      <c r="V2581" s="182">
        <f t="shared" si="5"/>
        <v>42240</v>
      </c>
      <c r="W2581" s="182">
        <f t="shared" si="6"/>
        <v>42332</v>
      </c>
      <c r="X2581" s="181">
        <f t="shared" si="7"/>
        <v>181</v>
      </c>
      <c r="Y2581" s="181">
        <f t="shared" si="8"/>
        <v>273</v>
      </c>
      <c r="Z2581" s="181">
        <f t="shared" si="9"/>
        <v>365</v>
      </c>
      <c r="AA2581" s="155"/>
      <c r="AB2581" s="9"/>
      <c r="AC2581" s="9"/>
      <c r="AD2581" s="9"/>
      <c r="AE2581" s="9"/>
      <c r="AF2581" s="9"/>
      <c r="AG2581" s="9"/>
      <c r="AH2581" s="9"/>
    </row>
    <row r="2582" ht="15.75" customHeight="1">
      <c r="A2582" s="177">
        <v>41964.0</v>
      </c>
      <c r="B2582" s="178">
        <v>3.52</v>
      </c>
      <c r="C2582" s="178">
        <v>3.64</v>
      </c>
      <c r="D2582" s="178">
        <v>3.74</v>
      </c>
      <c r="E2582" s="178">
        <v>3.8</v>
      </c>
      <c r="F2582" s="178">
        <v>3.92</v>
      </c>
      <c r="G2582" s="178">
        <v>4.04</v>
      </c>
      <c r="H2582" s="178">
        <v>4.42</v>
      </c>
      <c r="I2582" s="178">
        <v>5.02</v>
      </c>
      <c r="J2582" s="178">
        <v>5.42</v>
      </c>
      <c r="K2582" s="179">
        <f>MAX(0,((T2582*(365/365))-VLOOKUP(A2582,VBMA!$A:$D,4,0))  /  (T2582* (365/365)   ))</f>
        <v>0.2731316726</v>
      </c>
      <c r="L2582" s="180">
        <f t="shared" ref="L2582:S2582" si="2585">(B2582*(1-$K2582) * (365/365))/100</f>
        <v>0.02558576512</v>
      </c>
      <c r="M2582" s="180">
        <f t="shared" si="2585"/>
        <v>0.02645800712</v>
      </c>
      <c r="N2582" s="180">
        <f t="shared" si="2585"/>
        <v>0.02718487544</v>
      </c>
      <c r="O2582" s="180">
        <f t="shared" si="2585"/>
        <v>0.02762099644</v>
      </c>
      <c r="P2582" s="180">
        <f t="shared" si="2585"/>
        <v>0.02849323843</v>
      </c>
      <c r="Q2582" s="180">
        <f t="shared" si="2585"/>
        <v>0.02936548043</v>
      </c>
      <c r="R2582" s="180">
        <f t="shared" si="2585"/>
        <v>0.03212758007</v>
      </c>
      <c r="S2582" s="180">
        <f t="shared" si="2585"/>
        <v>0.03648879004</v>
      </c>
      <c r="T2582" s="181">
        <f t="shared" si="3"/>
        <v>5.62</v>
      </c>
      <c r="U2582" s="182">
        <f t="shared" si="4"/>
        <v>42145</v>
      </c>
      <c r="V2582" s="182">
        <f t="shared" si="5"/>
        <v>42237</v>
      </c>
      <c r="W2582" s="182">
        <f t="shared" si="6"/>
        <v>42329</v>
      </c>
      <c r="X2582" s="181">
        <f t="shared" si="7"/>
        <v>181</v>
      </c>
      <c r="Y2582" s="181">
        <f t="shared" si="8"/>
        <v>273</v>
      </c>
      <c r="Z2582" s="181">
        <f t="shared" si="9"/>
        <v>365</v>
      </c>
      <c r="AA2582" s="155"/>
      <c r="AB2582" s="9"/>
      <c r="AC2582" s="9"/>
      <c r="AD2582" s="9"/>
      <c r="AE2582" s="9"/>
      <c r="AF2582" s="9"/>
      <c r="AG2582" s="9"/>
      <c r="AH2582" s="9"/>
    </row>
    <row r="2583" ht="15.75" customHeight="1">
      <c r="A2583" s="177">
        <v>41963.0</v>
      </c>
      <c r="B2583" s="178">
        <v>3.55</v>
      </c>
      <c r="C2583" s="178">
        <v>3.65</v>
      </c>
      <c r="D2583" s="178">
        <v>3.8</v>
      </c>
      <c r="E2583" s="178">
        <v>3.85</v>
      </c>
      <c r="F2583" s="178">
        <v>3.95</v>
      </c>
      <c r="G2583" s="178">
        <v>4.03</v>
      </c>
      <c r="H2583" s="178">
        <v>4.45</v>
      </c>
      <c r="I2583" s="178">
        <v>4.9</v>
      </c>
      <c r="J2583" s="178">
        <v>5.25</v>
      </c>
      <c r="K2583" s="179">
        <f>MAX(0,((T2583*(365/365))-VLOOKUP(A2583,VBMA!$A:$D,4,0))  /  (T2583* (365/365)   ))</f>
        <v>0.2312149533</v>
      </c>
      <c r="L2583" s="180">
        <f t="shared" ref="L2583:S2583" si="2586">(B2583*(1-$K2583) * (365/365))/100</f>
        <v>0.02729186916</v>
      </c>
      <c r="M2583" s="180">
        <f t="shared" si="2586"/>
        <v>0.02806065421</v>
      </c>
      <c r="N2583" s="180">
        <f t="shared" si="2586"/>
        <v>0.02921383178</v>
      </c>
      <c r="O2583" s="180">
        <f t="shared" si="2586"/>
        <v>0.0295982243</v>
      </c>
      <c r="P2583" s="180">
        <f t="shared" si="2586"/>
        <v>0.03036700935</v>
      </c>
      <c r="Q2583" s="180">
        <f t="shared" si="2586"/>
        <v>0.03098203738</v>
      </c>
      <c r="R2583" s="180">
        <f t="shared" si="2586"/>
        <v>0.03421093458</v>
      </c>
      <c r="S2583" s="180">
        <f t="shared" si="2586"/>
        <v>0.03767046729</v>
      </c>
      <c r="T2583" s="181">
        <f t="shared" si="3"/>
        <v>5.35</v>
      </c>
      <c r="U2583" s="182">
        <f t="shared" si="4"/>
        <v>42144</v>
      </c>
      <c r="V2583" s="182">
        <f t="shared" si="5"/>
        <v>42236</v>
      </c>
      <c r="W2583" s="182">
        <f t="shared" si="6"/>
        <v>42328</v>
      </c>
      <c r="X2583" s="181">
        <f t="shared" si="7"/>
        <v>181</v>
      </c>
      <c r="Y2583" s="181">
        <f t="shared" si="8"/>
        <v>273</v>
      </c>
      <c r="Z2583" s="181">
        <f t="shared" si="9"/>
        <v>365</v>
      </c>
      <c r="AA2583" s="155"/>
      <c r="AB2583" s="9"/>
      <c r="AC2583" s="9"/>
      <c r="AD2583" s="9"/>
      <c r="AE2583" s="9"/>
      <c r="AF2583" s="9"/>
      <c r="AG2583" s="9"/>
      <c r="AH2583" s="9"/>
    </row>
    <row r="2584" ht="15.75" customHeight="1">
      <c r="A2584" s="177">
        <v>41962.0</v>
      </c>
      <c r="B2584" s="178">
        <v>3.83</v>
      </c>
      <c r="C2584" s="178">
        <v>3.9</v>
      </c>
      <c r="D2584" s="178">
        <v>3.93</v>
      </c>
      <c r="E2584" s="178">
        <v>3.93</v>
      </c>
      <c r="F2584" s="178">
        <v>4.0</v>
      </c>
      <c r="G2584" s="178">
        <v>4.0</v>
      </c>
      <c r="H2584" s="178">
        <v>4.33</v>
      </c>
      <c r="I2584" s="178">
        <v>4.88</v>
      </c>
      <c r="J2584" s="178">
        <v>5.15</v>
      </c>
      <c r="K2584" s="179">
        <f>MAX(0,((T2584*(365/365))-VLOOKUP(A2584,VBMA!$A:$D,4,0))  /  (T2584* (365/365)   ))</f>
        <v>0.2414364641</v>
      </c>
      <c r="L2584" s="180">
        <f t="shared" ref="L2584:S2584" si="2587">(B2584*(1-$K2584) * (365/365))/100</f>
        <v>0.02905298343</v>
      </c>
      <c r="M2584" s="180">
        <f t="shared" si="2587"/>
        <v>0.0295839779</v>
      </c>
      <c r="N2584" s="180">
        <f t="shared" si="2587"/>
        <v>0.02981154696</v>
      </c>
      <c r="O2584" s="180">
        <f t="shared" si="2587"/>
        <v>0.02981154696</v>
      </c>
      <c r="P2584" s="180">
        <f t="shared" si="2587"/>
        <v>0.03034254144</v>
      </c>
      <c r="Q2584" s="180">
        <f t="shared" si="2587"/>
        <v>0.03034254144</v>
      </c>
      <c r="R2584" s="180">
        <f t="shared" si="2587"/>
        <v>0.0328458011</v>
      </c>
      <c r="S2584" s="180">
        <f t="shared" si="2587"/>
        <v>0.03701790055</v>
      </c>
      <c r="T2584" s="181">
        <f t="shared" si="3"/>
        <v>5.43</v>
      </c>
      <c r="U2584" s="182">
        <f t="shared" si="4"/>
        <v>42143</v>
      </c>
      <c r="V2584" s="182">
        <f t="shared" si="5"/>
        <v>42235</v>
      </c>
      <c r="W2584" s="182">
        <f t="shared" si="6"/>
        <v>42327</v>
      </c>
      <c r="X2584" s="181">
        <f t="shared" si="7"/>
        <v>181</v>
      </c>
      <c r="Y2584" s="181">
        <f t="shared" si="8"/>
        <v>273</v>
      </c>
      <c r="Z2584" s="181">
        <f t="shared" si="9"/>
        <v>365</v>
      </c>
      <c r="AA2584" s="155"/>
      <c r="AB2584" s="9"/>
      <c r="AC2584" s="9"/>
      <c r="AD2584" s="9"/>
      <c r="AE2584" s="9"/>
      <c r="AF2584" s="9"/>
      <c r="AG2584" s="9"/>
      <c r="AH2584" s="9"/>
    </row>
    <row r="2585" ht="15.75" customHeight="1">
      <c r="A2585" s="177">
        <v>41961.0</v>
      </c>
      <c r="B2585" s="178">
        <v>3.73</v>
      </c>
      <c r="C2585" s="178">
        <v>3.8</v>
      </c>
      <c r="D2585" s="178">
        <v>3.88</v>
      </c>
      <c r="E2585" s="178">
        <v>3.9</v>
      </c>
      <c r="F2585" s="178">
        <v>3.95</v>
      </c>
      <c r="G2585" s="178">
        <v>4.0</v>
      </c>
      <c r="H2585" s="178">
        <v>4.33</v>
      </c>
      <c r="I2585" s="178">
        <v>4.9</v>
      </c>
      <c r="J2585" s="178">
        <v>5.28</v>
      </c>
      <c r="K2585" s="179">
        <f>MAX(0,((T2585*(365/365))-VLOOKUP(A2585,VBMA!$A:$D,4,0))  /  (T2585* (365/365)   ))</f>
        <v>0.2585009141</v>
      </c>
      <c r="L2585" s="180">
        <f t="shared" ref="L2585:S2585" si="2588">(B2585*(1-$K2585) * (365/365))/100</f>
        <v>0.0276579159</v>
      </c>
      <c r="M2585" s="180">
        <f t="shared" si="2588"/>
        <v>0.02817696527</v>
      </c>
      <c r="N2585" s="180">
        <f t="shared" si="2588"/>
        <v>0.02877016453</v>
      </c>
      <c r="O2585" s="180">
        <f t="shared" si="2588"/>
        <v>0.02891846435</v>
      </c>
      <c r="P2585" s="180">
        <f t="shared" si="2588"/>
        <v>0.02928921389</v>
      </c>
      <c r="Q2585" s="180">
        <f t="shared" si="2588"/>
        <v>0.02965996344</v>
      </c>
      <c r="R2585" s="180">
        <f t="shared" si="2588"/>
        <v>0.03210691042</v>
      </c>
      <c r="S2585" s="180">
        <f t="shared" si="2588"/>
        <v>0.03633345521</v>
      </c>
      <c r="T2585" s="181">
        <f t="shared" si="3"/>
        <v>5.47</v>
      </c>
      <c r="U2585" s="182">
        <f t="shared" si="4"/>
        <v>42142</v>
      </c>
      <c r="V2585" s="182">
        <f t="shared" si="5"/>
        <v>42234</v>
      </c>
      <c r="W2585" s="182">
        <f t="shared" si="6"/>
        <v>42326</v>
      </c>
      <c r="X2585" s="181">
        <f t="shared" si="7"/>
        <v>181</v>
      </c>
      <c r="Y2585" s="181">
        <f t="shared" si="8"/>
        <v>273</v>
      </c>
      <c r="Z2585" s="181">
        <f t="shared" si="9"/>
        <v>365</v>
      </c>
      <c r="AA2585" s="155"/>
      <c r="AB2585" s="9"/>
      <c r="AC2585" s="9"/>
      <c r="AD2585" s="9"/>
      <c r="AE2585" s="9"/>
      <c r="AF2585" s="9"/>
      <c r="AG2585" s="9"/>
      <c r="AH2585" s="9"/>
    </row>
    <row r="2586" ht="15.75" customHeight="1">
      <c r="A2586" s="177">
        <v>41960.0</v>
      </c>
      <c r="B2586" s="178">
        <v>3.63</v>
      </c>
      <c r="C2586" s="178">
        <v>3.78</v>
      </c>
      <c r="D2586" s="178">
        <v>3.85</v>
      </c>
      <c r="E2586" s="178">
        <v>3.86</v>
      </c>
      <c r="F2586" s="178">
        <v>3.93</v>
      </c>
      <c r="G2586" s="178">
        <v>3.96</v>
      </c>
      <c r="H2586" s="178">
        <v>4.33</v>
      </c>
      <c r="I2586" s="178">
        <v>4.9</v>
      </c>
      <c r="J2586" s="178">
        <v>5.28</v>
      </c>
      <c r="K2586" s="179">
        <f>MAX(0,((T2586*(365/365))-VLOOKUP(A2586,VBMA!$A:$D,4,0))  /  (T2586* (365/365)   ))</f>
        <v>0.2641681901</v>
      </c>
      <c r="L2586" s="180">
        <f t="shared" ref="L2586:S2586" si="2589">(B2586*(1-$K2586) * (365/365))/100</f>
        <v>0.0267106947</v>
      </c>
      <c r="M2586" s="180">
        <f t="shared" si="2589"/>
        <v>0.02781444241</v>
      </c>
      <c r="N2586" s="180">
        <f t="shared" si="2589"/>
        <v>0.02832952468</v>
      </c>
      <c r="O2586" s="180">
        <f t="shared" si="2589"/>
        <v>0.02840310786</v>
      </c>
      <c r="P2586" s="180">
        <f t="shared" si="2589"/>
        <v>0.02891819013</v>
      </c>
      <c r="Q2586" s="180">
        <f t="shared" si="2589"/>
        <v>0.02913893967</v>
      </c>
      <c r="R2586" s="180">
        <f t="shared" si="2589"/>
        <v>0.03186151737</v>
      </c>
      <c r="S2586" s="180">
        <f t="shared" si="2589"/>
        <v>0.03605575868</v>
      </c>
      <c r="T2586" s="181">
        <f t="shared" si="3"/>
        <v>5.47</v>
      </c>
      <c r="U2586" s="182">
        <f t="shared" si="4"/>
        <v>42141</v>
      </c>
      <c r="V2586" s="182">
        <f t="shared" si="5"/>
        <v>42233</v>
      </c>
      <c r="W2586" s="182">
        <f t="shared" si="6"/>
        <v>42325</v>
      </c>
      <c r="X2586" s="181">
        <f t="shared" si="7"/>
        <v>181</v>
      </c>
      <c r="Y2586" s="181">
        <f t="shared" si="8"/>
        <v>273</v>
      </c>
      <c r="Z2586" s="181">
        <f t="shared" si="9"/>
        <v>365</v>
      </c>
      <c r="AA2586" s="155"/>
      <c r="AB2586" s="9"/>
      <c r="AC2586" s="9"/>
      <c r="AD2586" s="9"/>
      <c r="AE2586" s="9"/>
      <c r="AF2586" s="9"/>
      <c r="AG2586" s="9"/>
      <c r="AH2586" s="9"/>
    </row>
    <row r="2587" ht="15.75" customHeight="1">
      <c r="A2587" s="177">
        <v>41957.0</v>
      </c>
      <c r="B2587" s="178">
        <v>3.6</v>
      </c>
      <c r="C2587" s="178">
        <v>3.7</v>
      </c>
      <c r="D2587" s="178">
        <v>3.79</v>
      </c>
      <c r="E2587" s="178">
        <v>3.8</v>
      </c>
      <c r="F2587" s="178">
        <v>3.86</v>
      </c>
      <c r="G2587" s="178">
        <v>3.9</v>
      </c>
      <c r="H2587" s="178">
        <v>4.33</v>
      </c>
      <c r="I2587" s="178">
        <v>4.9</v>
      </c>
      <c r="J2587" s="178">
        <v>5.28</v>
      </c>
      <c r="K2587" s="179">
        <f>MAX(0,((T2587*(365/365))-VLOOKUP(A2587,VBMA!$A:$D,4,0))  /  (T2587* (365/365)   ))</f>
        <v>0.271297989</v>
      </c>
      <c r="L2587" s="180">
        <f t="shared" ref="L2587:S2587" si="2590">(B2587*(1-$K2587) * (365/365))/100</f>
        <v>0.02623327239</v>
      </c>
      <c r="M2587" s="180">
        <f t="shared" si="2590"/>
        <v>0.02696197441</v>
      </c>
      <c r="N2587" s="180">
        <f t="shared" si="2590"/>
        <v>0.02761780622</v>
      </c>
      <c r="O2587" s="180">
        <f t="shared" si="2590"/>
        <v>0.02769067642</v>
      </c>
      <c r="P2587" s="180">
        <f t="shared" si="2590"/>
        <v>0.02812789762</v>
      </c>
      <c r="Q2587" s="180">
        <f t="shared" si="2590"/>
        <v>0.02841937843</v>
      </c>
      <c r="R2587" s="180">
        <f t="shared" si="2590"/>
        <v>0.03155279707</v>
      </c>
      <c r="S2587" s="180">
        <f t="shared" si="2590"/>
        <v>0.03570639854</v>
      </c>
      <c r="T2587" s="181">
        <f t="shared" si="3"/>
        <v>5.47</v>
      </c>
      <c r="U2587" s="182">
        <f t="shared" si="4"/>
        <v>42138</v>
      </c>
      <c r="V2587" s="182">
        <f t="shared" si="5"/>
        <v>42230</v>
      </c>
      <c r="W2587" s="182">
        <f t="shared" si="6"/>
        <v>42322</v>
      </c>
      <c r="X2587" s="181">
        <f t="shared" si="7"/>
        <v>181</v>
      </c>
      <c r="Y2587" s="181">
        <f t="shared" si="8"/>
        <v>273</v>
      </c>
      <c r="Z2587" s="181">
        <f t="shared" si="9"/>
        <v>365</v>
      </c>
      <c r="AA2587" s="155"/>
      <c r="AB2587" s="9"/>
      <c r="AC2587" s="9"/>
      <c r="AD2587" s="9"/>
      <c r="AE2587" s="9"/>
      <c r="AF2587" s="9"/>
      <c r="AG2587" s="9"/>
      <c r="AH2587" s="9"/>
    </row>
    <row r="2588" ht="15.75" customHeight="1">
      <c r="A2588" s="177">
        <v>41956.0</v>
      </c>
      <c r="B2588" s="178">
        <v>3.58</v>
      </c>
      <c r="C2588" s="178">
        <v>3.68</v>
      </c>
      <c r="D2588" s="178">
        <v>3.71</v>
      </c>
      <c r="E2588" s="178">
        <v>3.78</v>
      </c>
      <c r="F2588" s="178">
        <v>3.75</v>
      </c>
      <c r="G2588" s="178">
        <v>3.83</v>
      </c>
      <c r="H2588" s="178">
        <v>4.33</v>
      </c>
      <c r="I2588" s="178">
        <v>4.9</v>
      </c>
      <c r="J2588" s="178">
        <v>5.28</v>
      </c>
      <c r="K2588" s="179">
        <f>MAX(0,((T2588*(365/365))-VLOOKUP(A2588,VBMA!$A:$D,4,0))  /  (T2588* (365/365)   ))</f>
        <v>0.2851919561</v>
      </c>
      <c r="L2588" s="180">
        <f t="shared" ref="L2588:S2588" si="2591">(B2588*(1-$K2588) * (365/365))/100</f>
        <v>0.02559012797</v>
      </c>
      <c r="M2588" s="180">
        <f t="shared" si="2591"/>
        <v>0.02630493601</v>
      </c>
      <c r="N2588" s="180">
        <f t="shared" si="2591"/>
        <v>0.02651937843</v>
      </c>
      <c r="O2588" s="180">
        <f t="shared" si="2591"/>
        <v>0.02701974406</v>
      </c>
      <c r="P2588" s="180">
        <f t="shared" si="2591"/>
        <v>0.02680530165</v>
      </c>
      <c r="Q2588" s="180">
        <f t="shared" si="2591"/>
        <v>0.02737714808</v>
      </c>
      <c r="R2588" s="180">
        <f t="shared" si="2591"/>
        <v>0.0309511883</v>
      </c>
      <c r="S2588" s="180">
        <f t="shared" si="2591"/>
        <v>0.03502559415</v>
      </c>
      <c r="T2588" s="181">
        <f t="shared" si="3"/>
        <v>5.47</v>
      </c>
      <c r="U2588" s="182">
        <f t="shared" si="4"/>
        <v>42137</v>
      </c>
      <c r="V2588" s="182">
        <f t="shared" si="5"/>
        <v>42229</v>
      </c>
      <c r="W2588" s="182">
        <f t="shared" si="6"/>
        <v>42321</v>
      </c>
      <c r="X2588" s="181">
        <f t="shared" si="7"/>
        <v>181</v>
      </c>
      <c r="Y2588" s="181">
        <f t="shared" si="8"/>
        <v>273</v>
      </c>
      <c r="Z2588" s="181">
        <f t="shared" si="9"/>
        <v>365</v>
      </c>
      <c r="AA2588" s="155"/>
      <c r="AB2588" s="9"/>
      <c r="AC2588" s="9"/>
      <c r="AD2588" s="9"/>
      <c r="AE2588" s="9"/>
      <c r="AF2588" s="9"/>
      <c r="AG2588" s="9"/>
      <c r="AH2588" s="9"/>
    </row>
    <row r="2589" ht="15.75" customHeight="1">
      <c r="A2589" s="177">
        <v>41955.0</v>
      </c>
      <c r="B2589" s="178">
        <v>3.55</v>
      </c>
      <c r="C2589" s="178">
        <v>3.65</v>
      </c>
      <c r="D2589" s="178">
        <v>3.68</v>
      </c>
      <c r="E2589" s="178">
        <v>3.73</v>
      </c>
      <c r="F2589" s="178">
        <v>3.7</v>
      </c>
      <c r="G2589" s="178">
        <v>3.8</v>
      </c>
      <c r="H2589" s="178">
        <v>4.33</v>
      </c>
      <c r="I2589" s="178">
        <v>4.9</v>
      </c>
      <c r="J2589" s="178">
        <v>5.28</v>
      </c>
      <c r="K2589" s="179">
        <f>MAX(0,((T2589*(365/365))-VLOOKUP(A2589,VBMA!$A:$D,4,0))  /  (T2589* (365/365)   ))</f>
        <v>0.2906764168</v>
      </c>
      <c r="L2589" s="180">
        <f t="shared" ref="L2589:S2589" si="2592">(B2589*(1-$K2589) * (365/365))/100</f>
        <v>0.0251809872</v>
      </c>
      <c r="M2589" s="180">
        <f t="shared" si="2592"/>
        <v>0.02589031079</v>
      </c>
      <c r="N2589" s="180">
        <f t="shared" si="2592"/>
        <v>0.02610310786</v>
      </c>
      <c r="O2589" s="180">
        <f t="shared" si="2592"/>
        <v>0.02645776965</v>
      </c>
      <c r="P2589" s="180">
        <f t="shared" si="2592"/>
        <v>0.02624497258</v>
      </c>
      <c r="Q2589" s="180">
        <f t="shared" si="2592"/>
        <v>0.02695429616</v>
      </c>
      <c r="R2589" s="180">
        <f t="shared" si="2592"/>
        <v>0.03071371115</v>
      </c>
      <c r="S2589" s="180">
        <f t="shared" si="2592"/>
        <v>0.03475685558</v>
      </c>
      <c r="T2589" s="181">
        <f t="shared" si="3"/>
        <v>5.47</v>
      </c>
      <c r="U2589" s="182">
        <f t="shared" si="4"/>
        <v>42136</v>
      </c>
      <c r="V2589" s="182">
        <f t="shared" si="5"/>
        <v>42228</v>
      </c>
      <c r="W2589" s="182">
        <f t="shared" si="6"/>
        <v>42320</v>
      </c>
      <c r="X2589" s="181">
        <f t="shared" si="7"/>
        <v>181</v>
      </c>
      <c r="Y2589" s="181">
        <f t="shared" si="8"/>
        <v>273</v>
      </c>
      <c r="Z2589" s="181">
        <f t="shared" si="9"/>
        <v>365</v>
      </c>
      <c r="AA2589" s="155"/>
      <c r="AB2589" s="9"/>
      <c r="AC2589" s="9"/>
      <c r="AD2589" s="9"/>
      <c r="AE2589" s="9"/>
      <c r="AF2589" s="9"/>
      <c r="AG2589" s="9"/>
      <c r="AH2589" s="9"/>
    </row>
    <row r="2590" ht="15.75" customHeight="1">
      <c r="A2590" s="177">
        <v>41954.0</v>
      </c>
      <c r="B2590" s="178">
        <v>3.25</v>
      </c>
      <c r="C2590" s="178">
        <v>3.38</v>
      </c>
      <c r="D2590" s="178">
        <v>3.48</v>
      </c>
      <c r="E2590" s="178">
        <v>3.55</v>
      </c>
      <c r="F2590" s="178">
        <v>3.6</v>
      </c>
      <c r="G2590" s="178">
        <v>3.78</v>
      </c>
      <c r="H2590" s="178">
        <v>4.35</v>
      </c>
      <c r="I2590" s="178">
        <v>4.9</v>
      </c>
      <c r="J2590" s="178">
        <v>5.28</v>
      </c>
      <c r="K2590" s="179">
        <f>MAX(0,((T2590*(365/365))-VLOOKUP(A2590,VBMA!$A:$D,4,0))  /  (T2590* (365/365)   ))</f>
        <v>0.2935779817</v>
      </c>
      <c r="L2590" s="180">
        <f t="shared" ref="L2590:S2590" si="2593">(B2590*(1-$K2590) * (365/365))/100</f>
        <v>0.0229587156</v>
      </c>
      <c r="M2590" s="180">
        <f t="shared" si="2593"/>
        <v>0.02387706422</v>
      </c>
      <c r="N2590" s="180">
        <f t="shared" si="2593"/>
        <v>0.02458348624</v>
      </c>
      <c r="O2590" s="180">
        <f t="shared" si="2593"/>
        <v>0.02507798165</v>
      </c>
      <c r="P2590" s="180">
        <f t="shared" si="2593"/>
        <v>0.02543119266</v>
      </c>
      <c r="Q2590" s="180">
        <f t="shared" si="2593"/>
        <v>0.02670275229</v>
      </c>
      <c r="R2590" s="180">
        <f t="shared" si="2593"/>
        <v>0.0307293578</v>
      </c>
      <c r="S2590" s="180">
        <f t="shared" si="2593"/>
        <v>0.0346146789</v>
      </c>
      <c r="T2590" s="181">
        <f t="shared" si="3"/>
        <v>5.45</v>
      </c>
      <c r="U2590" s="182">
        <f t="shared" si="4"/>
        <v>42135</v>
      </c>
      <c r="V2590" s="182">
        <f t="shared" si="5"/>
        <v>42227</v>
      </c>
      <c r="W2590" s="182">
        <f t="shared" si="6"/>
        <v>42319</v>
      </c>
      <c r="X2590" s="181">
        <f t="shared" si="7"/>
        <v>181</v>
      </c>
      <c r="Y2590" s="181">
        <f t="shared" si="8"/>
        <v>273</v>
      </c>
      <c r="Z2590" s="181">
        <f t="shared" si="9"/>
        <v>365</v>
      </c>
      <c r="AA2590" s="155"/>
      <c r="AB2590" s="9"/>
      <c r="AC2590" s="9"/>
      <c r="AD2590" s="9"/>
      <c r="AE2590" s="9"/>
      <c r="AF2590" s="9"/>
      <c r="AG2590" s="9"/>
      <c r="AH2590" s="9"/>
    </row>
    <row r="2591" ht="15.75" customHeight="1">
      <c r="A2591" s="177">
        <v>41953.0</v>
      </c>
      <c r="B2591" s="178">
        <v>2.05</v>
      </c>
      <c r="C2591" s="178">
        <v>2.3</v>
      </c>
      <c r="D2591" s="178">
        <v>2.53</v>
      </c>
      <c r="E2591" s="178">
        <v>2.85</v>
      </c>
      <c r="F2591" s="178">
        <v>3.35</v>
      </c>
      <c r="G2591" s="178">
        <v>3.68</v>
      </c>
      <c r="H2591" s="178">
        <v>4.3</v>
      </c>
      <c r="I2591" s="178">
        <v>4.9</v>
      </c>
      <c r="J2591" s="178">
        <v>5.28</v>
      </c>
      <c r="K2591" s="179">
        <f>MAX(0,((T2591*(365/365))-VLOOKUP(A2591,VBMA!$A:$D,4,0))  /  (T2591* (365/365)   ))</f>
        <v>0.3036363636</v>
      </c>
      <c r="L2591" s="180">
        <f t="shared" ref="L2591:S2591" si="2594">(B2591*(1-$K2591) * (365/365))/100</f>
        <v>0.01427545455</v>
      </c>
      <c r="M2591" s="180">
        <f t="shared" si="2594"/>
        <v>0.01601636364</v>
      </c>
      <c r="N2591" s="180">
        <f t="shared" si="2594"/>
        <v>0.017618</v>
      </c>
      <c r="O2591" s="180">
        <f t="shared" si="2594"/>
        <v>0.01984636364</v>
      </c>
      <c r="P2591" s="180">
        <f t="shared" si="2594"/>
        <v>0.02332818182</v>
      </c>
      <c r="Q2591" s="180">
        <f t="shared" si="2594"/>
        <v>0.02562618182</v>
      </c>
      <c r="R2591" s="180">
        <f t="shared" si="2594"/>
        <v>0.02994363636</v>
      </c>
      <c r="S2591" s="180">
        <f t="shared" si="2594"/>
        <v>0.03412181818</v>
      </c>
      <c r="T2591" s="181">
        <f t="shared" si="3"/>
        <v>5.5</v>
      </c>
      <c r="U2591" s="182">
        <f t="shared" si="4"/>
        <v>42134</v>
      </c>
      <c r="V2591" s="182">
        <f t="shared" si="5"/>
        <v>42226</v>
      </c>
      <c r="W2591" s="182">
        <f t="shared" si="6"/>
        <v>42318</v>
      </c>
      <c r="X2591" s="181">
        <f t="shared" si="7"/>
        <v>181</v>
      </c>
      <c r="Y2591" s="181">
        <f t="shared" si="8"/>
        <v>273</v>
      </c>
      <c r="Z2591" s="181">
        <f t="shared" si="9"/>
        <v>365</v>
      </c>
      <c r="AA2591" s="155"/>
      <c r="AB2591" s="9"/>
      <c r="AC2591" s="9"/>
      <c r="AD2591" s="9"/>
      <c r="AE2591" s="9"/>
      <c r="AF2591" s="9"/>
      <c r="AG2591" s="9"/>
      <c r="AH2591" s="9"/>
    </row>
    <row r="2592" ht="15.75" customHeight="1">
      <c r="A2592" s="177">
        <v>41950.0</v>
      </c>
      <c r="B2592" s="178">
        <v>2.03</v>
      </c>
      <c r="C2592" s="178">
        <v>2.25</v>
      </c>
      <c r="D2592" s="178">
        <v>2.55</v>
      </c>
      <c r="E2592" s="178">
        <v>2.85</v>
      </c>
      <c r="F2592" s="178">
        <v>3.35</v>
      </c>
      <c r="G2592" s="178">
        <v>3.68</v>
      </c>
      <c r="H2592" s="178">
        <v>4.3</v>
      </c>
      <c r="I2592" s="178">
        <v>4.9</v>
      </c>
      <c r="J2592" s="178">
        <v>5.25</v>
      </c>
      <c r="K2592" s="179">
        <f>MAX(0,((T2592*(365/365))-VLOOKUP(A2592,VBMA!$A:$D,4,0))  /  (T2592* (365/365)   ))</f>
        <v>0.3063636364</v>
      </c>
      <c r="L2592" s="180">
        <f t="shared" ref="L2592:S2592" si="2595">(B2592*(1-$K2592) * (365/365))/100</f>
        <v>0.01408081818</v>
      </c>
      <c r="M2592" s="180">
        <f t="shared" si="2595"/>
        <v>0.01560681818</v>
      </c>
      <c r="N2592" s="180">
        <f t="shared" si="2595"/>
        <v>0.01768772727</v>
      </c>
      <c r="O2592" s="180">
        <f t="shared" si="2595"/>
        <v>0.01976863636</v>
      </c>
      <c r="P2592" s="180">
        <f t="shared" si="2595"/>
        <v>0.02323681818</v>
      </c>
      <c r="Q2592" s="180">
        <f t="shared" si="2595"/>
        <v>0.02552581818</v>
      </c>
      <c r="R2592" s="180">
        <f t="shared" si="2595"/>
        <v>0.02982636364</v>
      </c>
      <c r="S2592" s="180">
        <f t="shared" si="2595"/>
        <v>0.03398818182</v>
      </c>
      <c r="T2592" s="181">
        <f t="shared" si="3"/>
        <v>5.5</v>
      </c>
      <c r="U2592" s="182">
        <f t="shared" si="4"/>
        <v>42131</v>
      </c>
      <c r="V2592" s="182">
        <f t="shared" si="5"/>
        <v>42223</v>
      </c>
      <c r="W2592" s="182">
        <f t="shared" si="6"/>
        <v>42315</v>
      </c>
      <c r="X2592" s="181">
        <f t="shared" si="7"/>
        <v>181</v>
      </c>
      <c r="Y2592" s="181">
        <f t="shared" si="8"/>
        <v>273</v>
      </c>
      <c r="Z2592" s="181">
        <f t="shared" si="9"/>
        <v>365</v>
      </c>
      <c r="AA2592" s="155"/>
      <c r="AB2592" s="9"/>
      <c r="AC2592" s="9"/>
      <c r="AD2592" s="9"/>
      <c r="AE2592" s="9"/>
      <c r="AF2592" s="9"/>
      <c r="AG2592" s="9"/>
      <c r="AH2592" s="9"/>
    </row>
    <row r="2593" ht="15.75" customHeight="1">
      <c r="A2593" s="177">
        <v>41949.0</v>
      </c>
      <c r="B2593" s="178">
        <v>2.08</v>
      </c>
      <c r="C2593" s="178">
        <v>2.25</v>
      </c>
      <c r="D2593" s="178">
        <v>2.55</v>
      </c>
      <c r="E2593" s="178">
        <v>2.88</v>
      </c>
      <c r="F2593" s="178">
        <v>3.38</v>
      </c>
      <c r="G2593" s="178">
        <v>3.7</v>
      </c>
      <c r="H2593" s="178">
        <v>4.3</v>
      </c>
      <c r="I2593" s="178">
        <v>4.88</v>
      </c>
      <c r="J2593" s="178">
        <v>5.15</v>
      </c>
      <c r="K2593" s="179">
        <f>MAX(0,((T2593*(365/365))-VLOOKUP(A2593,VBMA!$A:$D,4,0))  /  (T2593* (365/365)   ))</f>
        <v>0.3076923077</v>
      </c>
      <c r="L2593" s="180">
        <f t="shared" ref="L2593:S2593" si="2596">(B2593*(1-$K2593) * (365/365))/100</f>
        <v>0.0144</v>
      </c>
      <c r="M2593" s="180">
        <f t="shared" si="2596"/>
        <v>0.01557692308</v>
      </c>
      <c r="N2593" s="180">
        <f t="shared" si="2596"/>
        <v>0.01765384615</v>
      </c>
      <c r="O2593" s="180">
        <f t="shared" si="2596"/>
        <v>0.01993846154</v>
      </c>
      <c r="P2593" s="180">
        <f t="shared" si="2596"/>
        <v>0.0234</v>
      </c>
      <c r="Q2593" s="180">
        <f t="shared" si="2596"/>
        <v>0.02561538462</v>
      </c>
      <c r="R2593" s="180">
        <f t="shared" si="2596"/>
        <v>0.02976923077</v>
      </c>
      <c r="S2593" s="180">
        <f t="shared" si="2596"/>
        <v>0.03378461538</v>
      </c>
      <c r="T2593" s="181">
        <f t="shared" si="3"/>
        <v>5.46</v>
      </c>
      <c r="U2593" s="182">
        <f t="shared" si="4"/>
        <v>42130</v>
      </c>
      <c r="V2593" s="182">
        <f t="shared" si="5"/>
        <v>42222</v>
      </c>
      <c r="W2593" s="182">
        <f t="shared" si="6"/>
        <v>42314</v>
      </c>
      <c r="X2593" s="181">
        <f t="shared" si="7"/>
        <v>181</v>
      </c>
      <c r="Y2593" s="181">
        <f t="shared" si="8"/>
        <v>273</v>
      </c>
      <c r="Z2593" s="181">
        <f t="shared" si="9"/>
        <v>365</v>
      </c>
      <c r="AA2593" s="155"/>
      <c r="AB2593" s="9"/>
      <c r="AC2593" s="9"/>
      <c r="AD2593" s="9"/>
      <c r="AE2593" s="9"/>
      <c r="AF2593" s="9"/>
      <c r="AG2593" s="9"/>
      <c r="AH2593" s="9"/>
    </row>
    <row r="2594" ht="15.75" customHeight="1">
      <c r="A2594" s="177">
        <v>41948.0</v>
      </c>
      <c r="B2594" s="178">
        <v>2.1</v>
      </c>
      <c r="C2594" s="178">
        <v>2.28</v>
      </c>
      <c r="D2594" s="178">
        <v>2.58</v>
      </c>
      <c r="E2594" s="178">
        <v>2.95</v>
      </c>
      <c r="F2594" s="178">
        <v>3.48</v>
      </c>
      <c r="G2594" s="178">
        <v>3.75</v>
      </c>
      <c r="H2594" s="178">
        <v>4.3</v>
      </c>
      <c r="I2594" s="178">
        <v>4.9</v>
      </c>
      <c r="J2594" s="178">
        <v>5.28</v>
      </c>
      <c r="K2594" s="179">
        <f>MAX(0,((T2594*(365/365))-VLOOKUP(A2594,VBMA!$A:$D,4,0))  /  (T2594* (365/365)   ))</f>
        <v>0.3127272727</v>
      </c>
      <c r="L2594" s="180">
        <f t="shared" ref="L2594:S2594" si="2597">(B2594*(1-$K2594) * (365/365))/100</f>
        <v>0.01443272727</v>
      </c>
      <c r="M2594" s="180">
        <f t="shared" si="2597"/>
        <v>0.01566981818</v>
      </c>
      <c r="N2594" s="180">
        <f t="shared" si="2597"/>
        <v>0.01773163636</v>
      </c>
      <c r="O2594" s="180">
        <f t="shared" si="2597"/>
        <v>0.02027454545</v>
      </c>
      <c r="P2594" s="180">
        <f t="shared" si="2597"/>
        <v>0.02391709091</v>
      </c>
      <c r="Q2594" s="180">
        <f t="shared" si="2597"/>
        <v>0.02577272727</v>
      </c>
      <c r="R2594" s="180">
        <f t="shared" si="2597"/>
        <v>0.02955272727</v>
      </c>
      <c r="S2594" s="180">
        <f t="shared" si="2597"/>
        <v>0.03367636364</v>
      </c>
      <c r="T2594" s="181">
        <f t="shared" si="3"/>
        <v>5.5</v>
      </c>
      <c r="U2594" s="182">
        <f t="shared" si="4"/>
        <v>42129</v>
      </c>
      <c r="V2594" s="182">
        <f t="shared" si="5"/>
        <v>42221</v>
      </c>
      <c r="W2594" s="182">
        <f t="shared" si="6"/>
        <v>42313</v>
      </c>
      <c r="X2594" s="181">
        <f t="shared" si="7"/>
        <v>181</v>
      </c>
      <c r="Y2594" s="181">
        <f t="shared" si="8"/>
        <v>273</v>
      </c>
      <c r="Z2594" s="181">
        <f t="shared" si="9"/>
        <v>365</v>
      </c>
      <c r="AA2594" s="155"/>
      <c r="AB2594" s="9"/>
      <c r="AC2594" s="9"/>
      <c r="AD2594" s="9"/>
      <c r="AE2594" s="9"/>
      <c r="AF2594" s="9"/>
      <c r="AG2594" s="9"/>
      <c r="AH2594" s="9"/>
    </row>
    <row r="2595" ht="15.75" customHeight="1">
      <c r="A2595" s="177">
        <v>41947.0</v>
      </c>
      <c r="B2595" s="178">
        <v>2.15</v>
      </c>
      <c r="C2595" s="178">
        <v>2.48</v>
      </c>
      <c r="D2595" s="178">
        <v>2.65</v>
      </c>
      <c r="E2595" s="178">
        <v>2.98</v>
      </c>
      <c r="F2595" s="178">
        <v>3.48</v>
      </c>
      <c r="G2595" s="178">
        <v>3.75</v>
      </c>
      <c r="H2595" s="178">
        <v>4.3</v>
      </c>
      <c r="I2595" s="178">
        <v>4.9</v>
      </c>
      <c r="J2595" s="178">
        <v>5.28</v>
      </c>
      <c r="K2595" s="179">
        <f>MAX(0,((T2595*(365/365))-VLOOKUP(A2595,VBMA!$A:$D,4,0))  /  (T2595* (365/365)   ))</f>
        <v>0.3136363636</v>
      </c>
      <c r="L2595" s="180">
        <f t="shared" ref="L2595:S2595" si="2598">(B2595*(1-$K2595) * (365/365))/100</f>
        <v>0.01475681818</v>
      </c>
      <c r="M2595" s="180">
        <f t="shared" si="2598"/>
        <v>0.01702181818</v>
      </c>
      <c r="N2595" s="180">
        <f t="shared" si="2598"/>
        <v>0.01818863636</v>
      </c>
      <c r="O2595" s="180">
        <f t="shared" si="2598"/>
        <v>0.02045363636</v>
      </c>
      <c r="P2595" s="180">
        <f t="shared" si="2598"/>
        <v>0.02388545455</v>
      </c>
      <c r="Q2595" s="180">
        <f t="shared" si="2598"/>
        <v>0.02573863636</v>
      </c>
      <c r="R2595" s="180">
        <f t="shared" si="2598"/>
        <v>0.02951363636</v>
      </c>
      <c r="S2595" s="180">
        <f t="shared" si="2598"/>
        <v>0.03363181818</v>
      </c>
      <c r="T2595" s="181">
        <f t="shared" si="3"/>
        <v>5.5</v>
      </c>
      <c r="U2595" s="182">
        <f t="shared" si="4"/>
        <v>42128</v>
      </c>
      <c r="V2595" s="182">
        <f t="shared" si="5"/>
        <v>42220</v>
      </c>
      <c r="W2595" s="182">
        <f t="shared" si="6"/>
        <v>42312</v>
      </c>
      <c r="X2595" s="181">
        <f t="shared" si="7"/>
        <v>181</v>
      </c>
      <c r="Y2595" s="181">
        <f t="shared" si="8"/>
        <v>273</v>
      </c>
      <c r="Z2595" s="181">
        <f t="shared" si="9"/>
        <v>365</v>
      </c>
      <c r="AA2595" s="155"/>
      <c r="AB2595" s="9"/>
      <c r="AC2595" s="9"/>
      <c r="AD2595" s="9"/>
      <c r="AE2595" s="9"/>
      <c r="AF2595" s="9"/>
      <c r="AG2595" s="9"/>
      <c r="AH2595" s="9"/>
    </row>
    <row r="2596" ht="15.75" customHeight="1">
      <c r="A2596" s="177">
        <v>41946.0</v>
      </c>
      <c r="B2596" s="178">
        <v>2.38</v>
      </c>
      <c r="C2596" s="178">
        <v>2.48</v>
      </c>
      <c r="D2596" s="178">
        <v>2.68</v>
      </c>
      <c r="E2596" s="178">
        <v>3.05</v>
      </c>
      <c r="F2596" s="178">
        <v>3.53</v>
      </c>
      <c r="G2596" s="178">
        <v>3.75</v>
      </c>
      <c r="H2596" s="178">
        <v>4.3</v>
      </c>
      <c r="I2596" s="178">
        <v>4.9</v>
      </c>
      <c r="J2596" s="178">
        <v>5.25</v>
      </c>
      <c r="K2596" s="179">
        <f>MAX(0,((T2596*(365/365))-VLOOKUP(A2596,VBMA!$A:$D,4,0))  /  (T2596* (365/365)   ))</f>
        <v>0.3172727273</v>
      </c>
      <c r="L2596" s="180">
        <f t="shared" ref="L2596:S2596" si="2599">(B2596*(1-$K2596) * (365/365))/100</f>
        <v>0.01624890909</v>
      </c>
      <c r="M2596" s="180">
        <f t="shared" si="2599"/>
        <v>0.01693163636</v>
      </c>
      <c r="N2596" s="180">
        <f t="shared" si="2599"/>
        <v>0.01829709091</v>
      </c>
      <c r="O2596" s="180">
        <f t="shared" si="2599"/>
        <v>0.02082318182</v>
      </c>
      <c r="P2596" s="180">
        <f t="shared" si="2599"/>
        <v>0.02410027273</v>
      </c>
      <c r="Q2596" s="180">
        <f t="shared" si="2599"/>
        <v>0.02560227273</v>
      </c>
      <c r="R2596" s="180">
        <f t="shared" si="2599"/>
        <v>0.02935727273</v>
      </c>
      <c r="S2596" s="180">
        <f t="shared" si="2599"/>
        <v>0.03345363636</v>
      </c>
      <c r="T2596" s="181">
        <f t="shared" si="3"/>
        <v>5.5</v>
      </c>
      <c r="U2596" s="182">
        <f t="shared" si="4"/>
        <v>42127</v>
      </c>
      <c r="V2596" s="182">
        <f t="shared" si="5"/>
        <v>42219</v>
      </c>
      <c r="W2596" s="182">
        <f t="shared" si="6"/>
        <v>42311</v>
      </c>
      <c r="X2596" s="181">
        <f t="shared" si="7"/>
        <v>181</v>
      </c>
      <c r="Y2596" s="181">
        <f t="shared" si="8"/>
        <v>273</v>
      </c>
      <c r="Z2596" s="181">
        <f t="shared" si="9"/>
        <v>365</v>
      </c>
      <c r="AA2596" s="155"/>
      <c r="AB2596" s="9"/>
      <c r="AC2596" s="9"/>
      <c r="AD2596" s="9"/>
      <c r="AE2596" s="9"/>
      <c r="AF2596" s="9"/>
      <c r="AG2596" s="9"/>
      <c r="AH2596" s="9"/>
    </row>
    <row r="2597" ht="15.75" customHeight="1">
      <c r="A2597" s="177">
        <v>41943.0</v>
      </c>
      <c r="B2597" s="178">
        <v>1.54</v>
      </c>
      <c r="C2597" s="178">
        <v>2.1</v>
      </c>
      <c r="D2597" s="178">
        <v>2.56</v>
      </c>
      <c r="E2597" s="178">
        <v>2.98</v>
      </c>
      <c r="F2597" s="178">
        <v>3.42</v>
      </c>
      <c r="G2597" s="178">
        <v>3.72</v>
      </c>
      <c r="H2597" s="178">
        <v>4.28</v>
      </c>
      <c r="I2597" s="178">
        <v>4.88</v>
      </c>
      <c r="J2597" s="178">
        <v>5.14</v>
      </c>
      <c r="K2597" s="179">
        <f>MAX(0,((T2597*(365/365))-VLOOKUP(A2597,VBMA!$A:$D,4,0))  /  (T2597* (365/365)   ))</f>
        <v>0.3165157827</v>
      </c>
      <c r="L2597" s="180">
        <f t="shared" ref="L2597:S2597" si="2600">(B2597*(1-$K2597) * (365/365))/100</f>
        <v>0.01052565695</v>
      </c>
      <c r="M2597" s="180">
        <f t="shared" si="2600"/>
        <v>0.01435316856</v>
      </c>
      <c r="N2597" s="180">
        <f t="shared" si="2600"/>
        <v>0.01749719596</v>
      </c>
      <c r="O2597" s="180">
        <f t="shared" si="2600"/>
        <v>0.02036782967</v>
      </c>
      <c r="P2597" s="180">
        <f t="shared" si="2600"/>
        <v>0.02337516023</v>
      </c>
      <c r="Q2597" s="180">
        <f t="shared" si="2600"/>
        <v>0.02542561288</v>
      </c>
      <c r="R2597" s="180">
        <f t="shared" si="2600"/>
        <v>0.0292531245</v>
      </c>
      <c r="S2597" s="180">
        <f t="shared" si="2600"/>
        <v>0.0333540298</v>
      </c>
      <c r="T2597" s="181">
        <f t="shared" si="3"/>
        <v>5.486593407</v>
      </c>
      <c r="U2597" s="182">
        <f t="shared" si="4"/>
        <v>42125</v>
      </c>
      <c r="V2597" s="182">
        <f t="shared" si="5"/>
        <v>42216</v>
      </c>
      <c r="W2597" s="182">
        <f t="shared" si="6"/>
        <v>42308</v>
      </c>
      <c r="X2597" s="181">
        <f t="shared" si="7"/>
        <v>182</v>
      </c>
      <c r="Y2597" s="181">
        <f t="shared" si="8"/>
        <v>273</v>
      </c>
      <c r="Z2597" s="181">
        <f t="shared" si="9"/>
        <v>365</v>
      </c>
      <c r="AA2597" s="155"/>
      <c r="AB2597" s="9"/>
      <c r="AC2597" s="9"/>
      <c r="AD2597" s="9"/>
      <c r="AE2597" s="9"/>
      <c r="AF2597" s="9"/>
      <c r="AG2597" s="9"/>
      <c r="AH2597" s="9"/>
    </row>
    <row r="2598" ht="15.75" customHeight="1">
      <c r="A2598" s="177">
        <v>41942.0</v>
      </c>
      <c r="B2598" s="178">
        <v>1.56</v>
      </c>
      <c r="C2598" s="178">
        <v>2.1</v>
      </c>
      <c r="D2598" s="178">
        <v>2.54</v>
      </c>
      <c r="E2598" s="178">
        <v>2.98</v>
      </c>
      <c r="F2598" s="178">
        <v>3.44</v>
      </c>
      <c r="G2598" s="178">
        <v>3.74</v>
      </c>
      <c r="H2598" s="178">
        <v>4.28</v>
      </c>
      <c r="I2598" s="178">
        <v>4.86</v>
      </c>
      <c r="J2598" s="178">
        <v>5.06</v>
      </c>
      <c r="K2598" s="179">
        <f>MAX(0,((T2598*(365/365))-VLOOKUP(A2598,VBMA!$A:$D,4,0))  /  (T2598* (365/365)   ))</f>
        <v>0.3149570235</v>
      </c>
      <c r="L2598" s="180">
        <f t="shared" ref="L2598:S2598" si="2601">(B2598*(1-$K2598) * (365/365))/100</f>
        <v>0.01068667043</v>
      </c>
      <c r="M2598" s="180">
        <f t="shared" si="2601"/>
        <v>0.01438590251</v>
      </c>
      <c r="N2598" s="180">
        <f t="shared" si="2601"/>
        <v>0.0174000916</v>
      </c>
      <c r="O2598" s="180">
        <f t="shared" si="2601"/>
        <v>0.0204142807</v>
      </c>
      <c r="P2598" s="180">
        <f t="shared" si="2601"/>
        <v>0.02356547839</v>
      </c>
      <c r="Q2598" s="180">
        <f t="shared" si="2601"/>
        <v>0.02562060732</v>
      </c>
      <c r="R2598" s="180">
        <f t="shared" si="2601"/>
        <v>0.02931983939</v>
      </c>
      <c r="S2598" s="180">
        <f t="shared" si="2601"/>
        <v>0.03329308866</v>
      </c>
      <c r="T2598" s="181">
        <f t="shared" si="3"/>
        <v>5.446373626</v>
      </c>
      <c r="U2598" s="182">
        <f t="shared" si="4"/>
        <v>42124</v>
      </c>
      <c r="V2598" s="182">
        <f t="shared" si="5"/>
        <v>42215</v>
      </c>
      <c r="W2598" s="182">
        <f t="shared" si="6"/>
        <v>42307</v>
      </c>
      <c r="X2598" s="181">
        <f t="shared" si="7"/>
        <v>182</v>
      </c>
      <c r="Y2598" s="181">
        <f t="shared" si="8"/>
        <v>273</v>
      </c>
      <c r="Z2598" s="181">
        <f t="shared" si="9"/>
        <v>365</v>
      </c>
      <c r="AA2598" s="155"/>
      <c r="AB2598" s="9"/>
      <c r="AC2598" s="9"/>
      <c r="AD2598" s="9"/>
      <c r="AE2598" s="9"/>
      <c r="AF2598" s="9"/>
      <c r="AG2598" s="9"/>
      <c r="AH2598" s="9"/>
    </row>
    <row r="2599" ht="15.75" customHeight="1">
      <c r="A2599" s="177">
        <v>41941.0</v>
      </c>
      <c r="B2599" s="178">
        <v>1.66</v>
      </c>
      <c r="C2599" s="178">
        <v>2.12</v>
      </c>
      <c r="D2599" s="178">
        <v>2.56</v>
      </c>
      <c r="E2599" s="178">
        <v>2.98</v>
      </c>
      <c r="F2599" s="178">
        <v>3.44</v>
      </c>
      <c r="G2599" s="178">
        <v>3.74</v>
      </c>
      <c r="H2599" s="178">
        <v>4.28</v>
      </c>
      <c r="I2599" s="178">
        <v>4.88</v>
      </c>
      <c r="J2599" s="178">
        <v>5.16</v>
      </c>
      <c r="K2599" s="179">
        <f>MAX(0,((T2599*(365/365))-VLOOKUP(A2599,VBMA!$A:$D,4,0))  /  (T2599* (365/365)   ))</f>
        <v>0.317427095</v>
      </c>
      <c r="L2599" s="180">
        <f t="shared" ref="L2599:S2599" si="2602">(B2599*(1-$K2599) * (365/365))/100</f>
        <v>0.01133071022</v>
      </c>
      <c r="M2599" s="180">
        <f t="shared" si="2602"/>
        <v>0.01447054559</v>
      </c>
      <c r="N2599" s="180">
        <f t="shared" si="2602"/>
        <v>0.01747386637</v>
      </c>
      <c r="O2599" s="180">
        <f t="shared" si="2602"/>
        <v>0.02034067257</v>
      </c>
      <c r="P2599" s="180">
        <f t="shared" si="2602"/>
        <v>0.02348050793</v>
      </c>
      <c r="Q2599" s="180">
        <f t="shared" si="2602"/>
        <v>0.02552822665</v>
      </c>
      <c r="R2599" s="180">
        <f t="shared" si="2602"/>
        <v>0.02921412033</v>
      </c>
      <c r="S2599" s="180">
        <f t="shared" si="2602"/>
        <v>0.03330955776</v>
      </c>
      <c r="T2599" s="181">
        <f t="shared" si="3"/>
        <v>5.486593407</v>
      </c>
      <c r="U2599" s="182">
        <f t="shared" si="4"/>
        <v>42123</v>
      </c>
      <c r="V2599" s="182">
        <f t="shared" si="5"/>
        <v>42214</v>
      </c>
      <c r="W2599" s="182">
        <f t="shared" si="6"/>
        <v>42306</v>
      </c>
      <c r="X2599" s="181">
        <f t="shared" si="7"/>
        <v>182</v>
      </c>
      <c r="Y2599" s="181">
        <f t="shared" si="8"/>
        <v>273</v>
      </c>
      <c r="Z2599" s="181">
        <f t="shared" si="9"/>
        <v>365</v>
      </c>
      <c r="AA2599" s="155"/>
      <c r="AB2599" s="9"/>
      <c r="AC2599" s="9"/>
      <c r="AD2599" s="9"/>
      <c r="AE2599" s="9"/>
      <c r="AF2599" s="9"/>
      <c r="AG2599" s="9"/>
      <c r="AH2599" s="9"/>
    </row>
    <row r="2600" ht="15.75" customHeight="1">
      <c r="A2600" s="177">
        <v>41940.0</v>
      </c>
      <c r="B2600" s="178">
        <v>1.8</v>
      </c>
      <c r="C2600" s="178">
        <v>2.16</v>
      </c>
      <c r="D2600" s="178">
        <v>2.58</v>
      </c>
      <c r="E2600" s="178">
        <v>2.98</v>
      </c>
      <c r="F2600" s="178">
        <v>3.48</v>
      </c>
      <c r="G2600" s="178">
        <v>3.74</v>
      </c>
      <c r="H2600" s="178">
        <v>4.28</v>
      </c>
      <c r="I2600" s="178">
        <v>4.88</v>
      </c>
      <c r="J2600" s="178">
        <v>5.14</v>
      </c>
      <c r="K2600" s="179">
        <f>MAX(0,((T2600*(365/365))-VLOOKUP(A2600,VBMA!$A:$D,4,0))  /  (T2600* (365/365)   ))</f>
        <v>0.3201610319</v>
      </c>
      <c r="L2600" s="180">
        <f t="shared" ref="L2600:S2600" si="2603">(B2600*(1-$K2600) * (365/365))/100</f>
        <v>0.01223710143</v>
      </c>
      <c r="M2600" s="180">
        <f t="shared" si="2603"/>
        <v>0.01468452171</v>
      </c>
      <c r="N2600" s="180">
        <f t="shared" si="2603"/>
        <v>0.01753984538</v>
      </c>
      <c r="O2600" s="180">
        <f t="shared" si="2603"/>
        <v>0.02025920125</v>
      </c>
      <c r="P2600" s="180">
        <f t="shared" si="2603"/>
        <v>0.02365839609</v>
      </c>
      <c r="Q2600" s="180">
        <f t="shared" si="2603"/>
        <v>0.02542597741</v>
      </c>
      <c r="R2600" s="180">
        <f t="shared" si="2603"/>
        <v>0.02909710784</v>
      </c>
      <c r="S2600" s="180">
        <f t="shared" si="2603"/>
        <v>0.03317614164</v>
      </c>
      <c r="T2600" s="181">
        <f t="shared" si="3"/>
        <v>5.486593407</v>
      </c>
      <c r="U2600" s="182">
        <f t="shared" si="4"/>
        <v>42122</v>
      </c>
      <c r="V2600" s="182">
        <f t="shared" si="5"/>
        <v>42213</v>
      </c>
      <c r="W2600" s="182">
        <f t="shared" si="6"/>
        <v>42305</v>
      </c>
      <c r="X2600" s="181">
        <f t="shared" si="7"/>
        <v>182</v>
      </c>
      <c r="Y2600" s="181">
        <f t="shared" si="8"/>
        <v>273</v>
      </c>
      <c r="Z2600" s="181">
        <f t="shared" si="9"/>
        <v>365</v>
      </c>
      <c r="AA2600" s="155"/>
      <c r="AB2600" s="9"/>
      <c r="AC2600" s="9"/>
      <c r="AD2600" s="9"/>
      <c r="AE2600" s="9"/>
      <c r="AF2600" s="9"/>
      <c r="AG2600" s="9"/>
      <c r="AH2600" s="9"/>
    </row>
    <row r="2601" ht="15.75" customHeight="1">
      <c r="A2601" s="177">
        <v>41939.0</v>
      </c>
      <c r="B2601" s="178">
        <v>2.32</v>
      </c>
      <c r="C2601" s="178">
        <v>2.56</v>
      </c>
      <c r="D2601" s="178">
        <v>2.74</v>
      </c>
      <c r="E2601" s="178">
        <v>3.2</v>
      </c>
      <c r="F2601" s="178">
        <v>3.56</v>
      </c>
      <c r="G2601" s="178">
        <v>3.76</v>
      </c>
      <c r="H2601" s="178">
        <v>4.28</v>
      </c>
      <c r="I2601" s="178">
        <v>4.86</v>
      </c>
      <c r="J2601" s="178">
        <v>5.08</v>
      </c>
      <c r="K2601" s="179">
        <f>MAX(0,((T2601*(365/365))-VLOOKUP(A2601,VBMA!$A:$D,4,0))  /  (T2601* (365/365)   ))</f>
        <v>0.3178947581</v>
      </c>
      <c r="L2601" s="180">
        <f t="shared" ref="L2601:S2601" si="2604">(B2601*(1-$K2601) * (365/365))/100</f>
        <v>0.01582484161</v>
      </c>
      <c r="M2601" s="180">
        <f t="shared" si="2604"/>
        <v>0.01746189419</v>
      </c>
      <c r="N2601" s="180">
        <f t="shared" si="2604"/>
        <v>0.01868968363</v>
      </c>
      <c r="O2601" s="180">
        <f t="shared" si="2604"/>
        <v>0.02182736774</v>
      </c>
      <c r="P2601" s="180">
        <f t="shared" si="2604"/>
        <v>0.02428294661</v>
      </c>
      <c r="Q2601" s="180">
        <f t="shared" si="2604"/>
        <v>0.0256471571</v>
      </c>
      <c r="R2601" s="180">
        <f t="shared" si="2604"/>
        <v>0.02919410435</v>
      </c>
      <c r="S2601" s="180">
        <f t="shared" si="2604"/>
        <v>0.03315031476</v>
      </c>
      <c r="T2601" s="181">
        <f t="shared" si="3"/>
        <v>5.446373626</v>
      </c>
      <c r="U2601" s="182">
        <f t="shared" si="4"/>
        <v>42121</v>
      </c>
      <c r="V2601" s="182">
        <f t="shared" si="5"/>
        <v>42212</v>
      </c>
      <c r="W2601" s="182">
        <f t="shared" si="6"/>
        <v>42304</v>
      </c>
      <c r="X2601" s="181">
        <f t="shared" si="7"/>
        <v>182</v>
      </c>
      <c r="Y2601" s="181">
        <f t="shared" si="8"/>
        <v>273</v>
      </c>
      <c r="Z2601" s="181">
        <f t="shared" si="9"/>
        <v>365</v>
      </c>
      <c r="AA2601" s="155"/>
      <c r="AB2601" s="9"/>
      <c r="AC2601" s="9"/>
      <c r="AD2601" s="9"/>
      <c r="AE2601" s="9"/>
      <c r="AF2601" s="9"/>
      <c r="AG2601" s="9"/>
      <c r="AH2601" s="9"/>
    </row>
    <row r="2602" ht="15.75" customHeight="1">
      <c r="A2602" s="177">
        <v>41936.0</v>
      </c>
      <c r="B2602" s="178">
        <v>2.63</v>
      </c>
      <c r="C2602" s="178">
        <v>2.85</v>
      </c>
      <c r="D2602" s="178">
        <v>3.1</v>
      </c>
      <c r="E2602" s="178">
        <v>3.45</v>
      </c>
      <c r="F2602" s="178">
        <v>3.63</v>
      </c>
      <c r="G2602" s="178">
        <v>3.8</v>
      </c>
      <c r="H2602" s="178">
        <v>4.25</v>
      </c>
      <c r="I2602" s="178">
        <v>4.85</v>
      </c>
      <c r="J2602" s="178">
        <v>5.05</v>
      </c>
      <c r="K2602" s="179">
        <f>MAX(0,((T2602*(365/365))-VLOOKUP(A2602,VBMA!$A:$D,4,0))  /  (T2602* (365/365)   ))</f>
        <v>0.3228375793</v>
      </c>
      <c r="L2602" s="180">
        <f t="shared" ref="L2602:S2602" si="2605">(B2602*(1-$K2602) * (365/365))/100</f>
        <v>0.01780937166</v>
      </c>
      <c r="M2602" s="180">
        <f t="shared" si="2605"/>
        <v>0.01929912899</v>
      </c>
      <c r="N2602" s="180">
        <f t="shared" si="2605"/>
        <v>0.02099203504</v>
      </c>
      <c r="O2602" s="180">
        <f t="shared" si="2605"/>
        <v>0.02336210351</v>
      </c>
      <c r="P2602" s="180">
        <f t="shared" si="2605"/>
        <v>0.02458099587</v>
      </c>
      <c r="Q2602" s="180">
        <f t="shared" si="2605"/>
        <v>0.02573217199</v>
      </c>
      <c r="R2602" s="180">
        <f t="shared" si="2605"/>
        <v>0.02877940288</v>
      </c>
      <c r="S2602" s="180">
        <f t="shared" si="2605"/>
        <v>0.0328423774</v>
      </c>
      <c r="T2602" s="181">
        <f t="shared" si="3"/>
        <v>5.456593407</v>
      </c>
      <c r="U2602" s="182">
        <f t="shared" si="4"/>
        <v>42118</v>
      </c>
      <c r="V2602" s="182">
        <f t="shared" si="5"/>
        <v>42209</v>
      </c>
      <c r="W2602" s="182">
        <f t="shared" si="6"/>
        <v>42301</v>
      </c>
      <c r="X2602" s="181">
        <f t="shared" si="7"/>
        <v>182</v>
      </c>
      <c r="Y2602" s="181">
        <f t="shared" si="8"/>
        <v>273</v>
      </c>
      <c r="Z2602" s="181">
        <f t="shared" si="9"/>
        <v>365</v>
      </c>
      <c r="AA2602" s="155"/>
      <c r="AB2602" s="9"/>
      <c r="AC2602" s="9"/>
      <c r="AD2602" s="9"/>
      <c r="AE2602" s="9"/>
      <c r="AF2602" s="9"/>
      <c r="AG2602" s="9"/>
      <c r="AH2602" s="9"/>
    </row>
    <row r="2603" ht="15.75" customHeight="1">
      <c r="A2603" s="177">
        <v>41935.0</v>
      </c>
      <c r="B2603" s="178">
        <v>3.43</v>
      </c>
      <c r="C2603" s="178">
        <v>3.48</v>
      </c>
      <c r="D2603" s="178">
        <v>3.5</v>
      </c>
      <c r="E2603" s="178">
        <v>3.6</v>
      </c>
      <c r="F2603" s="178">
        <v>3.7</v>
      </c>
      <c r="G2603" s="178">
        <v>3.8</v>
      </c>
      <c r="H2603" s="178">
        <v>4.3</v>
      </c>
      <c r="I2603" s="178">
        <v>4.85</v>
      </c>
      <c r="J2603" s="178">
        <v>5.05</v>
      </c>
      <c r="K2603" s="179">
        <f>MAX(0,((T2603*(365/365))-VLOOKUP(A2603,VBMA!$A:$D,4,0))  /  (T2603* (365/365)   ))</f>
        <v>0.3220550869</v>
      </c>
      <c r="L2603" s="180">
        <f t="shared" ref="L2603:S2603" si="2606">(B2603*(1-$K2603) * (365/365))/100</f>
        <v>0.02325351052</v>
      </c>
      <c r="M2603" s="180">
        <f t="shared" si="2606"/>
        <v>0.02359248298</v>
      </c>
      <c r="N2603" s="180">
        <f t="shared" si="2606"/>
        <v>0.02372807196</v>
      </c>
      <c r="O2603" s="180">
        <f t="shared" si="2606"/>
        <v>0.02440601687</v>
      </c>
      <c r="P2603" s="180">
        <f t="shared" si="2606"/>
        <v>0.02508396178</v>
      </c>
      <c r="Q2603" s="180">
        <f t="shared" si="2606"/>
        <v>0.0257619067</v>
      </c>
      <c r="R2603" s="180">
        <f t="shared" si="2606"/>
        <v>0.02915163126</v>
      </c>
      <c r="S2603" s="180">
        <f t="shared" si="2606"/>
        <v>0.03288032829</v>
      </c>
      <c r="T2603" s="181">
        <f t="shared" si="3"/>
        <v>5.406043956</v>
      </c>
      <c r="U2603" s="182">
        <f t="shared" si="4"/>
        <v>42117</v>
      </c>
      <c r="V2603" s="182">
        <f t="shared" si="5"/>
        <v>42208</v>
      </c>
      <c r="W2603" s="182">
        <f t="shared" si="6"/>
        <v>42300</v>
      </c>
      <c r="X2603" s="181">
        <f t="shared" si="7"/>
        <v>182</v>
      </c>
      <c r="Y2603" s="181">
        <f t="shared" si="8"/>
        <v>273</v>
      </c>
      <c r="Z2603" s="181">
        <f t="shared" si="9"/>
        <v>365</v>
      </c>
      <c r="AA2603" s="155"/>
      <c r="AB2603" s="9"/>
      <c r="AC2603" s="9"/>
      <c r="AD2603" s="9"/>
      <c r="AE2603" s="9"/>
      <c r="AF2603" s="9"/>
      <c r="AG2603" s="9"/>
      <c r="AH2603" s="9"/>
    </row>
    <row r="2604" ht="15.75" customHeight="1">
      <c r="A2604" s="177">
        <v>41934.0</v>
      </c>
      <c r="B2604" s="178">
        <v>3.48</v>
      </c>
      <c r="C2604" s="178">
        <v>3.53</v>
      </c>
      <c r="D2604" s="178">
        <v>3.53</v>
      </c>
      <c r="E2604" s="178">
        <v>3.6</v>
      </c>
      <c r="F2604" s="178">
        <v>3.68</v>
      </c>
      <c r="G2604" s="178">
        <v>3.8</v>
      </c>
      <c r="H2604" s="178">
        <v>4.3</v>
      </c>
      <c r="I2604" s="178">
        <v>4.85</v>
      </c>
      <c r="J2604" s="178">
        <v>5.05</v>
      </c>
      <c r="K2604" s="179">
        <f>MAX(0,((T2604*(365/365))-VLOOKUP(A2604,VBMA!$A:$D,4,0))  /  (T2604* (365/365)   ))</f>
        <v>0.3211301962</v>
      </c>
      <c r="L2604" s="180">
        <f t="shared" ref="L2604:S2604" si="2607">(B2604*(1-$K2604) * (365/365))/100</f>
        <v>0.02362466917</v>
      </c>
      <c r="M2604" s="180">
        <f t="shared" si="2607"/>
        <v>0.02396410408</v>
      </c>
      <c r="N2604" s="180">
        <f t="shared" si="2607"/>
        <v>0.02396410408</v>
      </c>
      <c r="O2604" s="180">
        <f t="shared" si="2607"/>
        <v>0.02443931294</v>
      </c>
      <c r="P2604" s="180">
        <f t="shared" si="2607"/>
        <v>0.02498240878</v>
      </c>
      <c r="Q2604" s="180">
        <f t="shared" si="2607"/>
        <v>0.02579705255</v>
      </c>
      <c r="R2604" s="180">
        <f t="shared" si="2607"/>
        <v>0.02919140157</v>
      </c>
      <c r="S2604" s="180">
        <f t="shared" si="2607"/>
        <v>0.03292518549</v>
      </c>
      <c r="T2604" s="181">
        <f t="shared" si="3"/>
        <v>5.406043956</v>
      </c>
      <c r="U2604" s="182">
        <f t="shared" si="4"/>
        <v>42116</v>
      </c>
      <c r="V2604" s="182">
        <f t="shared" si="5"/>
        <v>42207</v>
      </c>
      <c r="W2604" s="182">
        <f t="shared" si="6"/>
        <v>42299</v>
      </c>
      <c r="X2604" s="181">
        <f t="shared" si="7"/>
        <v>182</v>
      </c>
      <c r="Y2604" s="181">
        <f t="shared" si="8"/>
        <v>273</v>
      </c>
      <c r="Z2604" s="181">
        <f t="shared" si="9"/>
        <v>365</v>
      </c>
      <c r="AA2604" s="155"/>
      <c r="AB2604" s="9"/>
      <c r="AC2604" s="9"/>
      <c r="AD2604" s="9"/>
      <c r="AE2604" s="9"/>
      <c r="AF2604" s="9"/>
      <c r="AG2604" s="9"/>
      <c r="AH2604" s="9"/>
    </row>
    <row r="2605" ht="15.75" customHeight="1">
      <c r="A2605" s="177">
        <v>41933.0</v>
      </c>
      <c r="B2605" s="178">
        <v>3.43</v>
      </c>
      <c r="C2605" s="178">
        <v>3.5</v>
      </c>
      <c r="D2605" s="178">
        <v>3.5</v>
      </c>
      <c r="E2605" s="178">
        <v>3.58</v>
      </c>
      <c r="F2605" s="178">
        <v>3.63</v>
      </c>
      <c r="G2605" s="178">
        <v>3.8</v>
      </c>
      <c r="H2605" s="178">
        <v>4.3</v>
      </c>
      <c r="I2605" s="178">
        <v>4.83</v>
      </c>
      <c r="J2605" s="178">
        <v>5.08</v>
      </c>
      <c r="K2605" s="179">
        <f>MAX(0,((T2605*(365/365))-VLOOKUP(A2605,VBMA!$A:$D,4,0))  /  (T2605* (365/365)   ))</f>
        <v>0.3029961703</v>
      </c>
      <c r="L2605" s="180">
        <f t="shared" ref="L2605:S2605" si="2608">(B2605*(1-$K2605) * (365/365))/100</f>
        <v>0.02390723136</v>
      </c>
      <c r="M2605" s="180">
        <f t="shared" si="2608"/>
        <v>0.02439513404</v>
      </c>
      <c r="N2605" s="180">
        <f t="shared" si="2608"/>
        <v>0.02439513404</v>
      </c>
      <c r="O2605" s="180">
        <f t="shared" si="2608"/>
        <v>0.0249527371</v>
      </c>
      <c r="P2605" s="180">
        <f t="shared" si="2608"/>
        <v>0.02530123902</v>
      </c>
      <c r="Q2605" s="180">
        <f t="shared" si="2608"/>
        <v>0.02648614553</v>
      </c>
      <c r="R2605" s="180">
        <f t="shared" si="2608"/>
        <v>0.02997116468</v>
      </c>
      <c r="S2605" s="180">
        <f t="shared" si="2608"/>
        <v>0.03366528497</v>
      </c>
      <c r="T2605" s="181">
        <f t="shared" si="3"/>
        <v>5.365824176</v>
      </c>
      <c r="U2605" s="182">
        <f t="shared" si="4"/>
        <v>42115</v>
      </c>
      <c r="V2605" s="182">
        <f t="shared" si="5"/>
        <v>42206</v>
      </c>
      <c r="W2605" s="182">
        <f t="shared" si="6"/>
        <v>42298</v>
      </c>
      <c r="X2605" s="181">
        <f t="shared" si="7"/>
        <v>182</v>
      </c>
      <c r="Y2605" s="181">
        <f t="shared" si="8"/>
        <v>273</v>
      </c>
      <c r="Z2605" s="181">
        <f t="shared" si="9"/>
        <v>365</v>
      </c>
      <c r="AA2605" s="155"/>
      <c r="AB2605" s="9"/>
      <c r="AC2605" s="9"/>
      <c r="AD2605" s="9"/>
      <c r="AE2605" s="9"/>
      <c r="AF2605" s="9"/>
      <c r="AG2605" s="9"/>
      <c r="AH2605" s="9"/>
    </row>
    <row r="2606" ht="15.75" customHeight="1">
      <c r="A2606" s="177">
        <v>41932.0</v>
      </c>
      <c r="B2606" s="178">
        <v>2.9</v>
      </c>
      <c r="C2606" s="178">
        <v>3.16</v>
      </c>
      <c r="D2606" s="178">
        <v>3.34</v>
      </c>
      <c r="E2606" s="178">
        <v>3.44</v>
      </c>
      <c r="F2606" s="178">
        <v>3.6</v>
      </c>
      <c r="G2606" s="178">
        <v>3.78</v>
      </c>
      <c r="H2606" s="178">
        <v>4.28</v>
      </c>
      <c r="I2606" s="178">
        <v>4.78</v>
      </c>
      <c r="J2606" s="178">
        <v>5.12</v>
      </c>
      <c r="K2606" s="179">
        <f>MAX(0,((T2606*(365/365))-VLOOKUP(A2606,VBMA!$A:$D,4,0))  /  (T2606* (365/365)   ))</f>
        <v>0.29051104</v>
      </c>
      <c r="L2606" s="180">
        <f t="shared" ref="L2606:S2606" si="2609">(B2606*(1-$K2606) * (365/365))/100</f>
        <v>0.02057517984</v>
      </c>
      <c r="M2606" s="180">
        <f t="shared" si="2609"/>
        <v>0.02241985114</v>
      </c>
      <c r="N2606" s="180">
        <f t="shared" si="2609"/>
        <v>0.02369693127</v>
      </c>
      <c r="O2606" s="180">
        <f t="shared" si="2609"/>
        <v>0.02440642023</v>
      </c>
      <c r="P2606" s="180">
        <f t="shared" si="2609"/>
        <v>0.02554160256</v>
      </c>
      <c r="Q2606" s="180">
        <f t="shared" si="2609"/>
        <v>0.02681868269</v>
      </c>
      <c r="R2606" s="180">
        <f t="shared" si="2609"/>
        <v>0.03036612749</v>
      </c>
      <c r="S2606" s="180">
        <f t="shared" si="2609"/>
        <v>0.03391357229</v>
      </c>
      <c r="T2606" s="181">
        <f t="shared" si="3"/>
        <v>5.285494505</v>
      </c>
      <c r="U2606" s="182">
        <f t="shared" si="4"/>
        <v>42114</v>
      </c>
      <c r="V2606" s="182">
        <f t="shared" si="5"/>
        <v>42205</v>
      </c>
      <c r="W2606" s="182">
        <f t="shared" si="6"/>
        <v>42297</v>
      </c>
      <c r="X2606" s="181">
        <f t="shared" si="7"/>
        <v>182</v>
      </c>
      <c r="Y2606" s="181">
        <f t="shared" si="8"/>
        <v>273</v>
      </c>
      <c r="Z2606" s="181">
        <f t="shared" si="9"/>
        <v>365</v>
      </c>
      <c r="AA2606" s="155"/>
      <c r="AB2606" s="9"/>
      <c r="AC2606" s="9"/>
      <c r="AD2606" s="9"/>
      <c r="AE2606" s="9"/>
      <c r="AF2606" s="9"/>
      <c r="AG2606" s="9"/>
      <c r="AH2606" s="9"/>
    </row>
    <row r="2607" ht="15.75" customHeight="1">
      <c r="A2607" s="177">
        <v>41929.0</v>
      </c>
      <c r="B2607" s="178">
        <v>2.55</v>
      </c>
      <c r="C2607" s="178">
        <v>2.8</v>
      </c>
      <c r="D2607" s="178">
        <v>3.0</v>
      </c>
      <c r="E2607" s="178">
        <v>3.33</v>
      </c>
      <c r="F2607" s="178">
        <v>3.55</v>
      </c>
      <c r="G2607" s="178">
        <v>3.75</v>
      </c>
      <c r="H2607" s="178">
        <v>4.25</v>
      </c>
      <c r="I2607" s="178">
        <v>4.83</v>
      </c>
      <c r="J2607" s="178">
        <v>5.18</v>
      </c>
      <c r="K2607" s="179">
        <f>MAX(0,((T2607*(365/365))-VLOOKUP(A2607,VBMA!$A:$D,4,0))  /  (T2607* (365/365)   ))</f>
        <v>0.3080241027</v>
      </c>
      <c r="L2607" s="180">
        <f t="shared" ref="L2607:S2607" si="2610">(B2607*(1-$K2607) * (365/365))/100</f>
        <v>0.01764538538</v>
      </c>
      <c r="M2607" s="180">
        <f t="shared" si="2610"/>
        <v>0.01937532512</v>
      </c>
      <c r="N2607" s="180">
        <f t="shared" si="2610"/>
        <v>0.02075927692</v>
      </c>
      <c r="O2607" s="180">
        <f t="shared" si="2610"/>
        <v>0.02304279738</v>
      </c>
      <c r="P2607" s="180">
        <f t="shared" si="2610"/>
        <v>0.02456514435</v>
      </c>
      <c r="Q2607" s="180">
        <f t="shared" si="2610"/>
        <v>0.02594909615</v>
      </c>
      <c r="R2607" s="180">
        <f t="shared" si="2610"/>
        <v>0.02940897563</v>
      </c>
      <c r="S2607" s="180">
        <f t="shared" si="2610"/>
        <v>0.03342243584</v>
      </c>
      <c r="T2607" s="181">
        <f t="shared" si="3"/>
        <v>5.416373626</v>
      </c>
      <c r="U2607" s="182">
        <f t="shared" si="4"/>
        <v>42111</v>
      </c>
      <c r="V2607" s="182">
        <f t="shared" si="5"/>
        <v>42202</v>
      </c>
      <c r="W2607" s="182">
        <f t="shared" si="6"/>
        <v>42294</v>
      </c>
      <c r="X2607" s="181">
        <f t="shared" si="7"/>
        <v>182</v>
      </c>
      <c r="Y2607" s="181">
        <f t="shared" si="8"/>
        <v>273</v>
      </c>
      <c r="Z2607" s="181">
        <f t="shared" si="9"/>
        <v>365</v>
      </c>
      <c r="AA2607" s="155"/>
      <c r="AB2607" s="9"/>
      <c r="AC2607" s="9"/>
      <c r="AD2607" s="9"/>
      <c r="AE2607" s="9"/>
      <c r="AF2607" s="9"/>
      <c r="AG2607" s="9"/>
      <c r="AH2607" s="9"/>
    </row>
    <row r="2608" ht="15.75" customHeight="1">
      <c r="A2608" s="177">
        <v>41928.0</v>
      </c>
      <c r="B2608" s="178">
        <v>3.0</v>
      </c>
      <c r="C2608" s="178">
        <v>3.23</v>
      </c>
      <c r="D2608" s="178">
        <v>3.35</v>
      </c>
      <c r="E2608" s="178">
        <v>3.45</v>
      </c>
      <c r="F2608" s="178">
        <v>3.6</v>
      </c>
      <c r="G2608" s="178">
        <v>3.78</v>
      </c>
      <c r="H2608" s="178">
        <v>4.25</v>
      </c>
      <c r="I2608" s="178">
        <v>4.83</v>
      </c>
      <c r="J2608" s="178">
        <v>5.13</v>
      </c>
      <c r="K2608" s="179">
        <f>MAX(0,((T2608*(365/365))-VLOOKUP(A2608,VBMA!$A:$D,4,0))  /  (T2608* (365/365)   ))</f>
        <v>0.3085779789</v>
      </c>
      <c r="L2608" s="180">
        <f t="shared" ref="L2608:S2608" si="2611">(B2608*(1-$K2608) * (365/365))/100</f>
        <v>0.02074266063</v>
      </c>
      <c r="M2608" s="180">
        <f t="shared" si="2611"/>
        <v>0.02233293128</v>
      </c>
      <c r="N2608" s="180">
        <f t="shared" si="2611"/>
        <v>0.02316263771</v>
      </c>
      <c r="O2608" s="180">
        <f t="shared" si="2611"/>
        <v>0.02385405973</v>
      </c>
      <c r="P2608" s="180">
        <f t="shared" si="2611"/>
        <v>0.02489119276</v>
      </c>
      <c r="Q2608" s="180">
        <f t="shared" si="2611"/>
        <v>0.0261357524</v>
      </c>
      <c r="R2608" s="180">
        <f t="shared" si="2611"/>
        <v>0.0293854359</v>
      </c>
      <c r="S2608" s="180">
        <f t="shared" si="2611"/>
        <v>0.03339568362</v>
      </c>
      <c r="T2608" s="181">
        <f t="shared" si="3"/>
        <v>5.416373626</v>
      </c>
      <c r="U2608" s="182">
        <f t="shared" si="4"/>
        <v>42110</v>
      </c>
      <c r="V2608" s="182">
        <f t="shared" si="5"/>
        <v>42201</v>
      </c>
      <c r="W2608" s="182">
        <f t="shared" si="6"/>
        <v>42293</v>
      </c>
      <c r="X2608" s="181">
        <f t="shared" si="7"/>
        <v>182</v>
      </c>
      <c r="Y2608" s="181">
        <f t="shared" si="8"/>
        <v>273</v>
      </c>
      <c r="Z2608" s="181">
        <f t="shared" si="9"/>
        <v>365</v>
      </c>
      <c r="AA2608" s="155"/>
      <c r="AB2608" s="9"/>
      <c r="AC2608" s="9"/>
      <c r="AD2608" s="9"/>
      <c r="AE2608" s="9"/>
      <c r="AF2608" s="9"/>
      <c r="AG2608" s="9"/>
      <c r="AH2608" s="9"/>
    </row>
    <row r="2609" ht="15.75" customHeight="1">
      <c r="A2609" s="177">
        <v>41927.0</v>
      </c>
      <c r="B2609" s="178">
        <v>3.32</v>
      </c>
      <c r="C2609" s="178">
        <v>3.46</v>
      </c>
      <c r="D2609" s="178">
        <v>3.5</v>
      </c>
      <c r="E2609" s="178">
        <v>3.62</v>
      </c>
      <c r="F2609" s="178">
        <v>3.64</v>
      </c>
      <c r="G2609" s="178">
        <v>3.78</v>
      </c>
      <c r="H2609" s="178">
        <v>4.26</v>
      </c>
      <c r="I2609" s="178">
        <v>4.76</v>
      </c>
      <c r="J2609" s="178">
        <v>5.18</v>
      </c>
      <c r="K2609" s="179">
        <f>MAX(0,((T2609*(365/365))-VLOOKUP(A2609,VBMA!$A:$D,4,0))  /  (T2609* (365/365)   ))</f>
        <v>0.2859170215</v>
      </c>
      <c r="L2609" s="180">
        <f t="shared" ref="L2609:S2609" si="2612">(B2609*(1-$K2609) * (365/365))/100</f>
        <v>0.02370755489</v>
      </c>
      <c r="M2609" s="180">
        <f t="shared" si="2612"/>
        <v>0.02470727106</v>
      </c>
      <c r="N2609" s="180">
        <f t="shared" si="2612"/>
        <v>0.02499290425</v>
      </c>
      <c r="O2609" s="180">
        <f t="shared" si="2612"/>
        <v>0.02584980382</v>
      </c>
      <c r="P2609" s="180">
        <f t="shared" si="2612"/>
        <v>0.02599262042</v>
      </c>
      <c r="Q2609" s="180">
        <f t="shared" si="2612"/>
        <v>0.02699233659</v>
      </c>
      <c r="R2609" s="180">
        <f t="shared" si="2612"/>
        <v>0.03041993489</v>
      </c>
      <c r="S2609" s="180">
        <f t="shared" si="2612"/>
        <v>0.03399034978</v>
      </c>
      <c r="T2609" s="181">
        <f t="shared" si="3"/>
        <v>5.265494505</v>
      </c>
      <c r="U2609" s="182">
        <f t="shared" si="4"/>
        <v>42109</v>
      </c>
      <c r="V2609" s="182">
        <f t="shared" si="5"/>
        <v>42200</v>
      </c>
      <c r="W2609" s="182">
        <f t="shared" si="6"/>
        <v>42292</v>
      </c>
      <c r="X2609" s="181">
        <f t="shared" si="7"/>
        <v>182</v>
      </c>
      <c r="Y2609" s="181">
        <f t="shared" si="8"/>
        <v>273</v>
      </c>
      <c r="Z2609" s="181">
        <f t="shared" si="9"/>
        <v>365</v>
      </c>
      <c r="AA2609" s="155"/>
      <c r="AB2609" s="9"/>
      <c r="AC2609" s="9"/>
      <c r="AD2609" s="9"/>
      <c r="AE2609" s="9"/>
      <c r="AF2609" s="9"/>
      <c r="AG2609" s="9"/>
      <c r="AH2609" s="9"/>
    </row>
    <row r="2610" ht="15.75" customHeight="1">
      <c r="A2610" s="177">
        <v>41926.0</v>
      </c>
      <c r="B2610" s="178">
        <v>3.3</v>
      </c>
      <c r="C2610" s="178">
        <v>3.43</v>
      </c>
      <c r="D2610" s="178">
        <v>3.48</v>
      </c>
      <c r="E2610" s="178">
        <v>3.6</v>
      </c>
      <c r="F2610" s="178">
        <v>3.63</v>
      </c>
      <c r="G2610" s="178">
        <v>3.78</v>
      </c>
      <c r="H2610" s="178">
        <v>4.25</v>
      </c>
      <c r="I2610" s="178">
        <v>4.75</v>
      </c>
      <c r="J2610" s="178">
        <v>5.08</v>
      </c>
      <c r="K2610" s="179">
        <f>MAX(0,((T2610*(365/365))-VLOOKUP(A2610,VBMA!$A:$D,4,0))  /  (T2610* (365/365)   ))</f>
        <v>0.2885541035</v>
      </c>
      <c r="L2610" s="180">
        <f t="shared" ref="L2610:S2610" si="2613">(B2610*(1-$K2610) * (365/365))/100</f>
        <v>0.02347771458</v>
      </c>
      <c r="M2610" s="180">
        <f t="shared" si="2613"/>
        <v>0.02440259425</v>
      </c>
      <c r="N2610" s="180">
        <f t="shared" si="2613"/>
        <v>0.0247583172</v>
      </c>
      <c r="O2610" s="180">
        <f t="shared" si="2613"/>
        <v>0.02561205227</v>
      </c>
      <c r="P2610" s="180">
        <f t="shared" si="2613"/>
        <v>0.02582548604</v>
      </c>
      <c r="Q2610" s="180">
        <f t="shared" si="2613"/>
        <v>0.02689265489</v>
      </c>
      <c r="R2610" s="180">
        <f t="shared" si="2613"/>
        <v>0.0302364506</v>
      </c>
      <c r="S2610" s="180">
        <f t="shared" si="2613"/>
        <v>0.03379368008</v>
      </c>
      <c r="T2610" s="181">
        <f t="shared" si="3"/>
        <v>5.255494505</v>
      </c>
      <c r="U2610" s="182">
        <f t="shared" si="4"/>
        <v>42108</v>
      </c>
      <c r="V2610" s="182">
        <f t="shared" si="5"/>
        <v>42199</v>
      </c>
      <c r="W2610" s="182">
        <f t="shared" si="6"/>
        <v>42291</v>
      </c>
      <c r="X2610" s="181">
        <f t="shared" si="7"/>
        <v>182</v>
      </c>
      <c r="Y2610" s="181">
        <f t="shared" si="8"/>
        <v>273</v>
      </c>
      <c r="Z2610" s="181">
        <f t="shared" si="9"/>
        <v>365</v>
      </c>
      <c r="AA2610" s="155"/>
      <c r="AB2610" s="9"/>
      <c r="AC2610" s="9"/>
      <c r="AD2610" s="9"/>
      <c r="AE2610" s="9"/>
      <c r="AF2610" s="9"/>
      <c r="AG2610" s="9"/>
      <c r="AH2610" s="9"/>
    </row>
    <row r="2611" ht="15.75" customHeight="1">
      <c r="A2611" s="177">
        <v>41925.0</v>
      </c>
      <c r="B2611" s="178">
        <v>3.05</v>
      </c>
      <c r="C2611" s="178">
        <v>3.48</v>
      </c>
      <c r="D2611" s="178">
        <v>3.5</v>
      </c>
      <c r="E2611" s="178">
        <v>3.53</v>
      </c>
      <c r="F2611" s="178">
        <v>3.65</v>
      </c>
      <c r="G2611" s="178">
        <v>3.85</v>
      </c>
      <c r="H2611" s="178">
        <v>4.38</v>
      </c>
      <c r="I2611" s="178">
        <v>4.85</v>
      </c>
      <c r="J2611" s="178">
        <v>5.28</v>
      </c>
      <c r="K2611" s="179">
        <f>MAX(0,((T2611*(365/365))-VLOOKUP(A2611,VBMA!$A:$D,4,0))  /  (T2611* (365/365)   ))</f>
        <v>0.3126973318</v>
      </c>
      <c r="L2611" s="180">
        <f t="shared" ref="L2611:S2611" si="2614">(B2611*(1-$K2611) * (365/365))/100</f>
        <v>0.02096273138</v>
      </c>
      <c r="M2611" s="180">
        <f t="shared" si="2614"/>
        <v>0.02391813285</v>
      </c>
      <c r="N2611" s="180">
        <f t="shared" si="2614"/>
        <v>0.02405559339</v>
      </c>
      <c r="O2611" s="180">
        <f t="shared" si="2614"/>
        <v>0.02426178419</v>
      </c>
      <c r="P2611" s="180">
        <f t="shared" si="2614"/>
        <v>0.02508654739</v>
      </c>
      <c r="Q2611" s="180">
        <f t="shared" si="2614"/>
        <v>0.02646115273</v>
      </c>
      <c r="R2611" s="180">
        <f t="shared" si="2614"/>
        <v>0.03010385687</v>
      </c>
      <c r="S2611" s="180">
        <f t="shared" si="2614"/>
        <v>0.03333417941</v>
      </c>
      <c r="T2611" s="181">
        <f t="shared" si="3"/>
        <v>5.325164835</v>
      </c>
      <c r="U2611" s="182">
        <f t="shared" si="4"/>
        <v>42107</v>
      </c>
      <c r="V2611" s="182">
        <f t="shared" si="5"/>
        <v>42198</v>
      </c>
      <c r="W2611" s="182">
        <f t="shared" si="6"/>
        <v>42290</v>
      </c>
      <c r="X2611" s="181">
        <f t="shared" si="7"/>
        <v>182</v>
      </c>
      <c r="Y2611" s="181">
        <f t="shared" si="8"/>
        <v>273</v>
      </c>
      <c r="Z2611" s="181">
        <f t="shared" si="9"/>
        <v>365</v>
      </c>
      <c r="AA2611" s="155"/>
      <c r="AB2611" s="9"/>
      <c r="AC2611" s="9"/>
      <c r="AD2611" s="9"/>
      <c r="AE2611" s="9"/>
      <c r="AF2611" s="9"/>
      <c r="AG2611" s="9"/>
      <c r="AH2611" s="9"/>
    </row>
    <row r="2612" ht="15.75" customHeight="1">
      <c r="A2612" s="177">
        <v>41922.0</v>
      </c>
      <c r="B2612" s="178">
        <v>2.4</v>
      </c>
      <c r="C2612" s="178">
        <v>2.78</v>
      </c>
      <c r="D2612" s="178">
        <v>2.93</v>
      </c>
      <c r="E2612" s="178">
        <v>3.03</v>
      </c>
      <c r="F2612" s="178">
        <v>3.43</v>
      </c>
      <c r="G2612" s="178">
        <v>3.7</v>
      </c>
      <c r="H2612" s="178">
        <v>4.28</v>
      </c>
      <c r="I2612" s="178">
        <v>4.85</v>
      </c>
      <c r="J2612" s="178">
        <v>5.28</v>
      </c>
      <c r="K2612" s="179">
        <f>MAX(0,((T2612*(365/365))-VLOOKUP(A2612,VBMA!$A:$D,4,0))  /  (T2612* (365/365)   ))</f>
        <v>0.3264241884</v>
      </c>
      <c r="L2612" s="180">
        <f t="shared" ref="L2612:S2612" si="2615">(B2612*(1-$K2612) * (365/365))/100</f>
        <v>0.01616581948</v>
      </c>
      <c r="M2612" s="180">
        <f t="shared" si="2615"/>
        <v>0.01872540756</v>
      </c>
      <c r="N2612" s="180">
        <f t="shared" si="2615"/>
        <v>0.01973577128</v>
      </c>
      <c r="O2612" s="180">
        <f t="shared" si="2615"/>
        <v>0.02040934709</v>
      </c>
      <c r="P2612" s="180">
        <f t="shared" si="2615"/>
        <v>0.02310365034</v>
      </c>
      <c r="Q2612" s="180">
        <f t="shared" si="2615"/>
        <v>0.02492230503</v>
      </c>
      <c r="R2612" s="180">
        <f t="shared" si="2615"/>
        <v>0.02882904474</v>
      </c>
      <c r="S2612" s="180">
        <f t="shared" si="2615"/>
        <v>0.03266842686</v>
      </c>
      <c r="T2612" s="181">
        <f t="shared" si="3"/>
        <v>5.426263736</v>
      </c>
      <c r="U2612" s="182">
        <f t="shared" si="4"/>
        <v>42104</v>
      </c>
      <c r="V2612" s="182">
        <f t="shared" si="5"/>
        <v>42195</v>
      </c>
      <c r="W2612" s="182">
        <f t="shared" si="6"/>
        <v>42287</v>
      </c>
      <c r="X2612" s="181">
        <f t="shared" si="7"/>
        <v>182</v>
      </c>
      <c r="Y2612" s="181">
        <f t="shared" si="8"/>
        <v>273</v>
      </c>
      <c r="Z2612" s="181">
        <f t="shared" si="9"/>
        <v>365</v>
      </c>
      <c r="AA2612" s="155"/>
      <c r="AB2612" s="9"/>
      <c r="AC2612" s="9"/>
      <c r="AD2612" s="9"/>
      <c r="AE2612" s="9"/>
      <c r="AF2612" s="9"/>
      <c r="AG2612" s="9"/>
      <c r="AH2612" s="9"/>
    </row>
    <row r="2613" ht="15.75" customHeight="1">
      <c r="A2613" s="177">
        <v>41921.0</v>
      </c>
      <c r="B2613" s="178">
        <v>1.88</v>
      </c>
      <c r="C2613" s="178">
        <v>2.05</v>
      </c>
      <c r="D2613" s="178">
        <v>2.43</v>
      </c>
      <c r="E2613" s="178">
        <v>2.78</v>
      </c>
      <c r="F2613" s="178">
        <v>3.23</v>
      </c>
      <c r="G2613" s="178">
        <v>3.73</v>
      </c>
      <c r="H2613" s="178">
        <v>4.28</v>
      </c>
      <c r="I2613" s="178">
        <v>4.85</v>
      </c>
      <c r="J2613" s="178">
        <v>5.25</v>
      </c>
      <c r="K2613" s="179">
        <f>MAX(0,((T2613*(365/365))-VLOOKUP(A2613,VBMA!$A:$D,4,0))  /  (T2613* (365/365)   ))</f>
        <v>0.3107596347</v>
      </c>
      <c r="L2613" s="180">
        <f t="shared" ref="L2613:S2613" si="2616">(B2613*(1-$K2613) * (365/365))/100</f>
        <v>0.01295771887</v>
      </c>
      <c r="M2613" s="180">
        <f t="shared" si="2616"/>
        <v>0.01412942749</v>
      </c>
      <c r="N2613" s="180">
        <f t="shared" si="2616"/>
        <v>0.01674854088</v>
      </c>
      <c r="O2613" s="180">
        <f t="shared" si="2616"/>
        <v>0.01916088216</v>
      </c>
      <c r="P2613" s="180">
        <f t="shared" si="2616"/>
        <v>0.0222624638</v>
      </c>
      <c r="Q2613" s="180">
        <f t="shared" si="2616"/>
        <v>0.02570866563</v>
      </c>
      <c r="R2613" s="180">
        <f t="shared" si="2616"/>
        <v>0.02949948764</v>
      </c>
      <c r="S2613" s="180">
        <f t="shared" si="2616"/>
        <v>0.03342815772</v>
      </c>
      <c r="T2613" s="181">
        <f t="shared" si="3"/>
        <v>5.426263736</v>
      </c>
      <c r="U2613" s="182">
        <f t="shared" si="4"/>
        <v>42103</v>
      </c>
      <c r="V2613" s="182">
        <f t="shared" si="5"/>
        <v>42194</v>
      </c>
      <c r="W2613" s="182">
        <f t="shared" si="6"/>
        <v>42286</v>
      </c>
      <c r="X2613" s="181">
        <f t="shared" si="7"/>
        <v>182</v>
      </c>
      <c r="Y2613" s="181">
        <f t="shared" si="8"/>
        <v>273</v>
      </c>
      <c r="Z2613" s="181">
        <f t="shared" si="9"/>
        <v>365</v>
      </c>
      <c r="AA2613" s="155"/>
      <c r="AB2613" s="9"/>
      <c r="AC2613" s="9"/>
      <c r="AD2613" s="9"/>
      <c r="AE2613" s="9"/>
      <c r="AF2613" s="9"/>
      <c r="AG2613" s="9"/>
      <c r="AH2613" s="9"/>
    </row>
    <row r="2614" ht="15.75" customHeight="1">
      <c r="A2614" s="177">
        <v>41920.0</v>
      </c>
      <c r="B2614" s="178">
        <v>1.75</v>
      </c>
      <c r="C2614" s="178">
        <v>1.9</v>
      </c>
      <c r="D2614" s="178">
        <v>2.3</v>
      </c>
      <c r="E2614" s="178">
        <v>2.7</v>
      </c>
      <c r="F2614" s="178">
        <v>3.23</v>
      </c>
      <c r="G2614" s="178">
        <v>3.73</v>
      </c>
      <c r="H2614" s="178">
        <v>4.3</v>
      </c>
      <c r="I2614" s="178">
        <v>4.85</v>
      </c>
      <c r="J2614" s="178">
        <v>5.13</v>
      </c>
      <c r="K2614" s="179">
        <f>MAX(0,((T2614*(365/365))-VLOOKUP(A2614,VBMA!$A:$D,4,0))  /  (T2614* (365/365)   ))</f>
        <v>0.3052220754</v>
      </c>
      <c r="L2614" s="180">
        <f t="shared" ref="L2614:S2614" si="2617">(B2614*(1-$K2614) * (365/365))/100</f>
        <v>0.01215861368</v>
      </c>
      <c r="M2614" s="180">
        <f t="shared" si="2617"/>
        <v>0.01320078057</v>
      </c>
      <c r="N2614" s="180">
        <f t="shared" si="2617"/>
        <v>0.01597989227</v>
      </c>
      <c r="O2614" s="180">
        <f t="shared" si="2617"/>
        <v>0.01875900396</v>
      </c>
      <c r="P2614" s="180">
        <f t="shared" si="2617"/>
        <v>0.02244132696</v>
      </c>
      <c r="Q2614" s="180">
        <f t="shared" si="2617"/>
        <v>0.02591521659</v>
      </c>
      <c r="R2614" s="180">
        <f t="shared" si="2617"/>
        <v>0.02987545076</v>
      </c>
      <c r="S2614" s="180">
        <f t="shared" si="2617"/>
        <v>0.03369672934</v>
      </c>
      <c r="T2614" s="181">
        <f t="shared" si="3"/>
        <v>5.406043956</v>
      </c>
      <c r="U2614" s="182">
        <f t="shared" si="4"/>
        <v>42102</v>
      </c>
      <c r="V2614" s="182">
        <f t="shared" si="5"/>
        <v>42193</v>
      </c>
      <c r="W2614" s="182">
        <f t="shared" si="6"/>
        <v>42285</v>
      </c>
      <c r="X2614" s="181">
        <f t="shared" si="7"/>
        <v>182</v>
      </c>
      <c r="Y2614" s="181">
        <f t="shared" si="8"/>
        <v>273</v>
      </c>
      <c r="Z2614" s="181">
        <f t="shared" si="9"/>
        <v>365</v>
      </c>
      <c r="AA2614" s="155"/>
      <c r="AB2614" s="9"/>
      <c r="AC2614" s="9"/>
      <c r="AD2614" s="9"/>
      <c r="AE2614" s="9"/>
      <c r="AF2614" s="9"/>
      <c r="AG2614" s="9"/>
      <c r="AH2614" s="9"/>
    </row>
    <row r="2615" ht="15.75" customHeight="1">
      <c r="A2615" s="177">
        <v>41919.0</v>
      </c>
      <c r="B2615" s="178">
        <v>1.68</v>
      </c>
      <c r="C2615" s="178">
        <v>1.8</v>
      </c>
      <c r="D2615" s="178">
        <v>2.25</v>
      </c>
      <c r="E2615" s="178">
        <v>2.7</v>
      </c>
      <c r="F2615" s="178">
        <v>3.28</v>
      </c>
      <c r="G2615" s="178">
        <v>3.78</v>
      </c>
      <c r="H2615" s="178">
        <v>4.35</v>
      </c>
      <c r="I2615" s="178">
        <v>4.85</v>
      </c>
      <c r="J2615" s="178">
        <v>5.18</v>
      </c>
      <c r="K2615" s="179">
        <f>MAX(0,((T2615*(365/365))-VLOOKUP(A2615,VBMA!$A:$D,4,0))  /  (T2615* (365/365)   ))</f>
        <v>0.2801785165</v>
      </c>
      <c r="L2615" s="180">
        <f t="shared" ref="L2615:S2615" si="2618">(B2615*(1-$K2615) * (365/365))/100</f>
        <v>0.01209300092</v>
      </c>
      <c r="M2615" s="180">
        <f t="shared" si="2618"/>
        <v>0.0129567867</v>
      </c>
      <c r="N2615" s="180">
        <f t="shared" si="2618"/>
        <v>0.01619598338</v>
      </c>
      <c r="O2615" s="180">
        <f t="shared" si="2618"/>
        <v>0.01943518006</v>
      </c>
      <c r="P2615" s="180">
        <f t="shared" si="2618"/>
        <v>0.02361014466</v>
      </c>
      <c r="Q2615" s="180">
        <f t="shared" si="2618"/>
        <v>0.02720925208</v>
      </c>
      <c r="R2615" s="180">
        <f t="shared" si="2618"/>
        <v>0.03131223453</v>
      </c>
      <c r="S2615" s="180">
        <f t="shared" si="2618"/>
        <v>0.03491134195</v>
      </c>
      <c r="T2615" s="181">
        <f t="shared" si="3"/>
        <v>5.355494505</v>
      </c>
      <c r="U2615" s="182">
        <f t="shared" si="4"/>
        <v>42101</v>
      </c>
      <c r="V2615" s="182">
        <f t="shared" si="5"/>
        <v>42192</v>
      </c>
      <c r="W2615" s="182">
        <f t="shared" si="6"/>
        <v>42284</v>
      </c>
      <c r="X2615" s="181">
        <f t="shared" si="7"/>
        <v>182</v>
      </c>
      <c r="Y2615" s="181">
        <f t="shared" si="8"/>
        <v>273</v>
      </c>
      <c r="Z2615" s="181">
        <f t="shared" si="9"/>
        <v>365</v>
      </c>
      <c r="AA2615" s="155"/>
      <c r="AB2615" s="9"/>
      <c r="AC2615" s="9"/>
      <c r="AD2615" s="9"/>
      <c r="AE2615" s="9"/>
      <c r="AF2615" s="9"/>
      <c r="AG2615" s="9"/>
      <c r="AH2615" s="9"/>
    </row>
    <row r="2616" ht="15.75" customHeight="1">
      <c r="A2616" s="177">
        <v>41918.0</v>
      </c>
      <c r="B2616" s="178">
        <v>1.65</v>
      </c>
      <c r="C2616" s="178">
        <v>1.83</v>
      </c>
      <c r="D2616" s="178">
        <v>2.3</v>
      </c>
      <c r="E2616" s="178">
        <v>2.73</v>
      </c>
      <c r="F2616" s="178">
        <v>3.33</v>
      </c>
      <c r="G2616" s="178">
        <v>3.78</v>
      </c>
      <c r="H2616" s="178">
        <v>4.38</v>
      </c>
      <c r="I2616" s="178">
        <v>5.0</v>
      </c>
      <c r="J2616" s="178">
        <v>5.38</v>
      </c>
      <c r="K2616" s="179">
        <f>MAX(0,((T2616*(365/365))-VLOOKUP(A2616,VBMA!$A:$D,4,0))  /  (T2616* (365/365)   ))</f>
        <v>0.301558472</v>
      </c>
      <c r="L2616" s="180">
        <f t="shared" ref="L2616:S2616" si="2619">(B2616*(1-$K2616) * (365/365))/100</f>
        <v>0.01152428521</v>
      </c>
      <c r="M2616" s="180">
        <f t="shared" si="2619"/>
        <v>0.01278147996</v>
      </c>
      <c r="N2616" s="180">
        <f t="shared" si="2619"/>
        <v>0.01606415514</v>
      </c>
      <c r="O2616" s="180">
        <f t="shared" si="2619"/>
        <v>0.01906745371</v>
      </c>
      <c r="P2616" s="180">
        <f t="shared" si="2619"/>
        <v>0.02325810288</v>
      </c>
      <c r="Q2616" s="180">
        <f t="shared" si="2619"/>
        <v>0.02640108976</v>
      </c>
      <c r="R2616" s="180">
        <f t="shared" si="2619"/>
        <v>0.03059173893</v>
      </c>
      <c r="S2616" s="180">
        <f t="shared" si="2619"/>
        <v>0.0349220764</v>
      </c>
      <c r="T2616" s="181">
        <f t="shared" si="3"/>
        <v>5.626813187</v>
      </c>
      <c r="U2616" s="182">
        <f t="shared" si="4"/>
        <v>42100</v>
      </c>
      <c r="V2616" s="182">
        <f t="shared" si="5"/>
        <v>42191</v>
      </c>
      <c r="W2616" s="182">
        <f t="shared" si="6"/>
        <v>42283</v>
      </c>
      <c r="X2616" s="181">
        <f t="shared" si="7"/>
        <v>182</v>
      </c>
      <c r="Y2616" s="181">
        <f t="shared" si="8"/>
        <v>273</v>
      </c>
      <c r="Z2616" s="181">
        <f t="shared" si="9"/>
        <v>365</v>
      </c>
      <c r="AA2616" s="155"/>
      <c r="AB2616" s="9"/>
      <c r="AC2616" s="9"/>
      <c r="AD2616" s="9"/>
      <c r="AE2616" s="9"/>
      <c r="AF2616" s="9"/>
      <c r="AG2616" s="9"/>
      <c r="AH2616" s="9"/>
    </row>
    <row r="2617" ht="15.75" customHeight="1">
      <c r="A2617" s="177">
        <v>41915.0</v>
      </c>
      <c r="B2617" s="178">
        <v>1.62</v>
      </c>
      <c r="C2617" s="178">
        <v>1.82</v>
      </c>
      <c r="D2617" s="178">
        <v>2.26</v>
      </c>
      <c r="E2617" s="178">
        <v>2.7</v>
      </c>
      <c r="F2617" s="178">
        <v>3.3</v>
      </c>
      <c r="G2617" s="178">
        <v>3.74</v>
      </c>
      <c r="H2617" s="178">
        <v>4.36</v>
      </c>
      <c r="I2617" s="178">
        <v>5.02</v>
      </c>
      <c r="J2617" s="178">
        <v>5.46</v>
      </c>
      <c r="K2617" s="179">
        <f>MAX(0,((T2617*(365/365))-VLOOKUP(A2617,VBMA!$A:$D,4,0))  /  (T2617* (365/365)   ))</f>
        <v>0.2843644936</v>
      </c>
      <c r="L2617" s="180">
        <f t="shared" ref="L2617:S2617" si="2620">(B2617*(1-$K2617) * (365/365))/100</f>
        <v>0.0115932952</v>
      </c>
      <c r="M2617" s="180">
        <f t="shared" si="2620"/>
        <v>0.01302456622</v>
      </c>
      <c r="N2617" s="180">
        <f t="shared" si="2620"/>
        <v>0.01617336245</v>
      </c>
      <c r="O2617" s="180">
        <f t="shared" si="2620"/>
        <v>0.01932215867</v>
      </c>
      <c r="P2617" s="180">
        <f t="shared" si="2620"/>
        <v>0.02361597171</v>
      </c>
      <c r="Q2617" s="180">
        <f t="shared" si="2620"/>
        <v>0.02676476794</v>
      </c>
      <c r="R2617" s="180">
        <f t="shared" si="2620"/>
        <v>0.03120170808</v>
      </c>
      <c r="S2617" s="180">
        <f t="shared" si="2620"/>
        <v>0.03592490242</v>
      </c>
      <c r="T2617" s="181">
        <f t="shared" si="3"/>
        <v>5.687252747</v>
      </c>
      <c r="U2617" s="182">
        <f t="shared" si="4"/>
        <v>42097</v>
      </c>
      <c r="V2617" s="182">
        <f t="shared" si="5"/>
        <v>42188</v>
      </c>
      <c r="W2617" s="182">
        <f t="shared" si="6"/>
        <v>42280</v>
      </c>
      <c r="X2617" s="181">
        <f t="shared" si="7"/>
        <v>182</v>
      </c>
      <c r="Y2617" s="181">
        <f t="shared" si="8"/>
        <v>273</v>
      </c>
      <c r="Z2617" s="181">
        <f t="shared" si="9"/>
        <v>365</v>
      </c>
      <c r="AA2617" s="155"/>
      <c r="AB2617" s="9"/>
      <c r="AC2617" s="9"/>
      <c r="AD2617" s="9"/>
      <c r="AE2617" s="9"/>
      <c r="AF2617" s="9"/>
      <c r="AG2617" s="9"/>
      <c r="AH2617" s="9"/>
    </row>
    <row r="2618" ht="15.75" customHeight="1">
      <c r="A2618" s="177">
        <v>41914.0</v>
      </c>
      <c r="B2618" s="178">
        <v>1.72</v>
      </c>
      <c r="C2618" s="178">
        <v>1.88</v>
      </c>
      <c r="D2618" s="178">
        <v>2.34</v>
      </c>
      <c r="E2618" s="178">
        <v>2.72</v>
      </c>
      <c r="F2618" s="178">
        <v>3.26</v>
      </c>
      <c r="G2618" s="178">
        <v>3.74</v>
      </c>
      <c r="H2618" s="178">
        <v>4.32</v>
      </c>
      <c r="I2618" s="178">
        <v>4.82</v>
      </c>
      <c r="J2618" s="178">
        <v>5.24</v>
      </c>
      <c r="K2618" s="179">
        <f>MAX(0,((T2618*(365/365))-VLOOKUP(A2618,VBMA!$A:$D,4,0))  /  (T2618* (365/365)   ))</f>
        <v>0.2141574842</v>
      </c>
      <c r="L2618" s="180">
        <f t="shared" ref="L2618:S2618" si="2621">(B2618*(1-$K2618) * (365/365))/100</f>
        <v>0.01351649127</v>
      </c>
      <c r="M2618" s="180">
        <f t="shared" si="2621"/>
        <v>0.0147738393</v>
      </c>
      <c r="N2618" s="180">
        <f t="shared" si="2621"/>
        <v>0.01838871487</v>
      </c>
      <c r="O2618" s="180">
        <f t="shared" si="2621"/>
        <v>0.02137491643</v>
      </c>
      <c r="P2618" s="180">
        <f t="shared" si="2621"/>
        <v>0.02561846601</v>
      </c>
      <c r="Q2618" s="180">
        <f t="shared" si="2621"/>
        <v>0.02939051009</v>
      </c>
      <c r="R2618" s="180">
        <f t="shared" si="2621"/>
        <v>0.03394839668</v>
      </c>
      <c r="S2618" s="180">
        <f t="shared" si="2621"/>
        <v>0.03787760926</v>
      </c>
      <c r="T2618" s="181">
        <f t="shared" si="3"/>
        <v>5.325494505</v>
      </c>
      <c r="U2618" s="182">
        <f t="shared" si="4"/>
        <v>42096</v>
      </c>
      <c r="V2618" s="182">
        <f t="shared" si="5"/>
        <v>42187</v>
      </c>
      <c r="W2618" s="182">
        <f t="shared" si="6"/>
        <v>42279</v>
      </c>
      <c r="X2618" s="181">
        <f t="shared" si="7"/>
        <v>182</v>
      </c>
      <c r="Y2618" s="181">
        <f t="shared" si="8"/>
        <v>273</v>
      </c>
      <c r="Z2618" s="181">
        <f t="shared" si="9"/>
        <v>365</v>
      </c>
      <c r="AA2618" s="155"/>
      <c r="AB2618" s="9"/>
      <c r="AC2618" s="9"/>
      <c r="AD2618" s="9"/>
      <c r="AE2618" s="9"/>
      <c r="AF2618" s="9"/>
      <c r="AG2618" s="9"/>
      <c r="AH2618" s="9"/>
    </row>
    <row r="2619" ht="15.75" customHeight="1">
      <c r="A2619" s="177">
        <v>41913.0</v>
      </c>
      <c r="B2619" s="178">
        <v>1.83</v>
      </c>
      <c r="C2619" s="178">
        <v>1.98</v>
      </c>
      <c r="D2619" s="178">
        <v>2.35</v>
      </c>
      <c r="E2619" s="178">
        <v>2.75</v>
      </c>
      <c r="F2619" s="178">
        <v>3.38</v>
      </c>
      <c r="G2619" s="178">
        <v>3.78</v>
      </c>
      <c r="H2619" s="178">
        <v>4.48</v>
      </c>
      <c r="I2619" s="178">
        <v>4.98</v>
      </c>
      <c r="J2619" s="178">
        <v>5.4</v>
      </c>
      <c r="K2619" s="179">
        <f>MAX(0,((T2619*(365/365))-VLOOKUP(A2619,VBMA!$A:$D,4,0))  /  (T2619* (365/365)   ))</f>
        <v>0.2275992628</v>
      </c>
      <c r="L2619" s="180">
        <f t="shared" ref="L2619:S2619" si="2622">(B2619*(1-$K2619) * (365/365))/100</f>
        <v>0.01413493349</v>
      </c>
      <c r="M2619" s="180">
        <f t="shared" si="2622"/>
        <v>0.0152935346</v>
      </c>
      <c r="N2619" s="180">
        <f t="shared" si="2622"/>
        <v>0.01815141732</v>
      </c>
      <c r="O2619" s="180">
        <f t="shared" si="2622"/>
        <v>0.02124102027</v>
      </c>
      <c r="P2619" s="180">
        <f t="shared" si="2622"/>
        <v>0.02610714492</v>
      </c>
      <c r="Q2619" s="180">
        <f t="shared" si="2622"/>
        <v>0.02919674787</v>
      </c>
      <c r="R2619" s="180">
        <f t="shared" si="2622"/>
        <v>0.03460355303</v>
      </c>
      <c r="S2619" s="180">
        <f t="shared" si="2622"/>
        <v>0.03846555671</v>
      </c>
      <c r="T2619" s="181">
        <f t="shared" si="3"/>
        <v>5.485494505</v>
      </c>
      <c r="U2619" s="182">
        <f t="shared" si="4"/>
        <v>42095</v>
      </c>
      <c r="V2619" s="182">
        <f t="shared" si="5"/>
        <v>42186</v>
      </c>
      <c r="W2619" s="182">
        <f t="shared" si="6"/>
        <v>42278</v>
      </c>
      <c r="X2619" s="181">
        <f t="shared" si="7"/>
        <v>182</v>
      </c>
      <c r="Y2619" s="181">
        <f t="shared" si="8"/>
        <v>273</v>
      </c>
      <c r="Z2619" s="181">
        <f t="shared" si="9"/>
        <v>365</v>
      </c>
      <c r="AA2619" s="155"/>
      <c r="AB2619" s="9"/>
      <c r="AC2619" s="9"/>
      <c r="AD2619" s="9"/>
      <c r="AE2619" s="9"/>
      <c r="AF2619" s="9"/>
      <c r="AG2619" s="9"/>
      <c r="AH2619" s="9"/>
    </row>
    <row r="2620" ht="15.75" customHeight="1">
      <c r="A2620" s="177">
        <v>41912.0</v>
      </c>
      <c r="B2620" s="178">
        <v>1.4</v>
      </c>
      <c r="C2620" s="178">
        <v>1.8</v>
      </c>
      <c r="D2620" s="178">
        <v>2.36</v>
      </c>
      <c r="E2620" s="178">
        <v>2.78</v>
      </c>
      <c r="F2620" s="178">
        <v>3.34</v>
      </c>
      <c r="G2620" s="178">
        <v>3.76</v>
      </c>
      <c r="H2620" s="178">
        <v>4.48</v>
      </c>
      <c r="I2620" s="178">
        <v>5.06</v>
      </c>
      <c r="J2620" s="178">
        <v>5.52</v>
      </c>
      <c r="K2620" s="179">
        <f>MAX(0,((T2620*(365/365))-VLOOKUP(A2620,VBMA!$A:$D,4,0))  /  (T2620* (365/365)   ))</f>
        <v>0.2475177305</v>
      </c>
      <c r="L2620" s="180">
        <f t="shared" ref="L2620:S2620" si="2623">(B2620*(1-$K2620) * (365/365))/100</f>
        <v>0.01053475177</v>
      </c>
      <c r="M2620" s="180">
        <f t="shared" si="2623"/>
        <v>0.01354468085</v>
      </c>
      <c r="N2620" s="180">
        <f t="shared" si="2623"/>
        <v>0.01775858156</v>
      </c>
      <c r="O2620" s="180">
        <f t="shared" si="2623"/>
        <v>0.02091900709</v>
      </c>
      <c r="P2620" s="180">
        <f t="shared" si="2623"/>
        <v>0.0251329078</v>
      </c>
      <c r="Q2620" s="180">
        <f t="shared" si="2623"/>
        <v>0.02829333333</v>
      </c>
      <c r="R2620" s="180">
        <f t="shared" si="2623"/>
        <v>0.03371120567</v>
      </c>
      <c r="S2620" s="180">
        <f t="shared" si="2623"/>
        <v>0.03807560284</v>
      </c>
      <c r="T2620" s="181">
        <f t="shared" si="3"/>
        <v>5.64</v>
      </c>
      <c r="U2620" s="182">
        <f t="shared" si="4"/>
        <v>42093</v>
      </c>
      <c r="V2620" s="182">
        <f t="shared" si="5"/>
        <v>42185</v>
      </c>
      <c r="W2620" s="182">
        <f t="shared" si="6"/>
        <v>42277</v>
      </c>
      <c r="X2620" s="181">
        <f t="shared" si="7"/>
        <v>181</v>
      </c>
      <c r="Y2620" s="181">
        <f t="shared" si="8"/>
        <v>273</v>
      </c>
      <c r="Z2620" s="181">
        <f t="shared" si="9"/>
        <v>365</v>
      </c>
      <c r="AA2620" s="155"/>
      <c r="AB2620" s="9"/>
      <c r="AC2620" s="9"/>
      <c r="AD2620" s="9"/>
      <c r="AE2620" s="9"/>
      <c r="AF2620" s="9"/>
      <c r="AG2620" s="9"/>
      <c r="AH2620" s="9"/>
    </row>
    <row r="2621" ht="15.75" customHeight="1">
      <c r="A2621" s="177">
        <v>41911.0</v>
      </c>
      <c r="B2621" s="178">
        <v>1.58</v>
      </c>
      <c r="C2621" s="178">
        <v>1.9</v>
      </c>
      <c r="D2621" s="178">
        <v>2.35</v>
      </c>
      <c r="E2621" s="178">
        <v>2.8</v>
      </c>
      <c r="F2621" s="178">
        <v>3.43</v>
      </c>
      <c r="G2621" s="178">
        <v>3.75</v>
      </c>
      <c r="H2621" s="178">
        <v>4.45</v>
      </c>
      <c r="I2621" s="178">
        <v>5.08</v>
      </c>
      <c r="J2621" s="178">
        <v>5.53</v>
      </c>
      <c r="K2621" s="179">
        <f>MAX(0,((T2621*(365/365))-VLOOKUP(A2621,VBMA!$A:$D,4,0))  /  (T2621* (365/365)   ))</f>
        <v>0.2583187391</v>
      </c>
      <c r="L2621" s="180">
        <f t="shared" ref="L2621:S2621" si="2624">(B2621*(1-$K2621) * (365/365))/100</f>
        <v>0.01171856392</v>
      </c>
      <c r="M2621" s="180">
        <f t="shared" si="2624"/>
        <v>0.01409194396</v>
      </c>
      <c r="N2621" s="180">
        <f t="shared" si="2624"/>
        <v>0.01742950963</v>
      </c>
      <c r="O2621" s="180">
        <f t="shared" si="2624"/>
        <v>0.02076707531</v>
      </c>
      <c r="P2621" s="180">
        <f t="shared" si="2624"/>
        <v>0.02543966725</v>
      </c>
      <c r="Q2621" s="180">
        <f t="shared" si="2624"/>
        <v>0.02781304729</v>
      </c>
      <c r="R2621" s="180">
        <f t="shared" si="2624"/>
        <v>0.03300481611</v>
      </c>
      <c r="S2621" s="180">
        <f t="shared" si="2624"/>
        <v>0.03767740806</v>
      </c>
      <c r="T2621" s="181">
        <f t="shared" si="3"/>
        <v>5.71</v>
      </c>
      <c r="U2621" s="182">
        <f t="shared" si="4"/>
        <v>42092</v>
      </c>
      <c r="V2621" s="182">
        <f t="shared" si="5"/>
        <v>42184</v>
      </c>
      <c r="W2621" s="182">
        <f t="shared" si="6"/>
        <v>42276</v>
      </c>
      <c r="X2621" s="181">
        <f t="shared" si="7"/>
        <v>181</v>
      </c>
      <c r="Y2621" s="181">
        <f t="shared" si="8"/>
        <v>273</v>
      </c>
      <c r="Z2621" s="181">
        <f t="shared" si="9"/>
        <v>365</v>
      </c>
      <c r="AA2621" s="155"/>
      <c r="AB2621" s="9"/>
      <c r="AC2621" s="9"/>
      <c r="AD2621" s="9"/>
      <c r="AE2621" s="9"/>
      <c r="AF2621" s="9"/>
      <c r="AG2621" s="9"/>
      <c r="AH2621" s="9"/>
    </row>
    <row r="2622" ht="15.75" customHeight="1">
      <c r="A2622" s="177">
        <v>41908.0</v>
      </c>
      <c r="B2622" s="178">
        <v>1.72</v>
      </c>
      <c r="C2622" s="178">
        <v>2.02</v>
      </c>
      <c r="D2622" s="178">
        <v>2.4</v>
      </c>
      <c r="E2622" s="178">
        <v>2.86</v>
      </c>
      <c r="F2622" s="178">
        <v>3.46</v>
      </c>
      <c r="G2622" s="178">
        <v>3.78</v>
      </c>
      <c r="H2622" s="178">
        <v>4.52</v>
      </c>
      <c r="I2622" s="178">
        <v>4.88</v>
      </c>
      <c r="J2622" s="178">
        <v>5.32</v>
      </c>
      <c r="K2622" s="179">
        <f>MAX(0,((T2622*(365/365))-VLOOKUP(A2622,VBMA!$A:$D,4,0))  /  (T2622* (365/365)   ))</f>
        <v>0.1898854962</v>
      </c>
      <c r="L2622" s="180">
        <f t="shared" ref="L2622:S2622" si="2625">(B2622*(1-$K2622) * (365/365))/100</f>
        <v>0.01393396947</v>
      </c>
      <c r="M2622" s="180">
        <f t="shared" si="2625"/>
        <v>0.01636431298</v>
      </c>
      <c r="N2622" s="180">
        <f t="shared" si="2625"/>
        <v>0.01944274809</v>
      </c>
      <c r="O2622" s="180">
        <f t="shared" si="2625"/>
        <v>0.02316927481</v>
      </c>
      <c r="P2622" s="180">
        <f t="shared" si="2625"/>
        <v>0.02802996183</v>
      </c>
      <c r="Q2622" s="180">
        <f t="shared" si="2625"/>
        <v>0.03062232824</v>
      </c>
      <c r="R2622" s="180">
        <f t="shared" si="2625"/>
        <v>0.03661717557</v>
      </c>
      <c r="S2622" s="180">
        <f t="shared" si="2625"/>
        <v>0.03953358779</v>
      </c>
      <c r="T2622" s="181">
        <f t="shared" si="3"/>
        <v>5.24</v>
      </c>
      <c r="U2622" s="182">
        <f t="shared" si="4"/>
        <v>42089</v>
      </c>
      <c r="V2622" s="182">
        <f t="shared" si="5"/>
        <v>42181</v>
      </c>
      <c r="W2622" s="182">
        <f t="shared" si="6"/>
        <v>42273</v>
      </c>
      <c r="X2622" s="181">
        <f t="shared" si="7"/>
        <v>181</v>
      </c>
      <c r="Y2622" s="181">
        <f t="shared" si="8"/>
        <v>273</v>
      </c>
      <c r="Z2622" s="181">
        <f t="shared" si="9"/>
        <v>365</v>
      </c>
      <c r="AA2622" s="155"/>
      <c r="AB2622" s="9"/>
      <c r="AC2622" s="9"/>
      <c r="AD2622" s="9"/>
      <c r="AE2622" s="9"/>
      <c r="AF2622" s="9"/>
      <c r="AG2622" s="9"/>
      <c r="AH2622" s="9"/>
    </row>
    <row r="2623" ht="15.75" customHeight="1">
      <c r="A2623" s="177">
        <v>41907.0</v>
      </c>
      <c r="B2623" s="178">
        <v>1.62</v>
      </c>
      <c r="C2623" s="178">
        <v>1.94</v>
      </c>
      <c r="D2623" s="178">
        <v>2.38</v>
      </c>
      <c r="E2623" s="178">
        <v>2.84</v>
      </c>
      <c r="F2623" s="178">
        <v>3.44</v>
      </c>
      <c r="G2623" s="178">
        <v>3.76</v>
      </c>
      <c r="H2623" s="178">
        <v>4.48</v>
      </c>
      <c r="I2623" s="178">
        <v>5.06</v>
      </c>
      <c r="J2623" s="178">
        <v>5.52</v>
      </c>
      <c r="K2623" s="179">
        <f>MAX(0,((T2623*(365/365))-VLOOKUP(A2623,VBMA!$A:$D,4,0))  /  (T2623* (365/365)   ))</f>
        <v>0.2491134752</v>
      </c>
      <c r="L2623" s="180">
        <f t="shared" ref="L2623:S2623" si="2626">(B2623*(1-$K2623) * (365/365))/100</f>
        <v>0.0121643617</v>
      </c>
      <c r="M2623" s="180">
        <f t="shared" si="2626"/>
        <v>0.01456719858</v>
      </c>
      <c r="N2623" s="180">
        <f t="shared" si="2626"/>
        <v>0.01787109929</v>
      </c>
      <c r="O2623" s="180">
        <f t="shared" si="2626"/>
        <v>0.0213251773</v>
      </c>
      <c r="P2623" s="180">
        <f t="shared" si="2626"/>
        <v>0.02583049645</v>
      </c>
      <c r="Q2623" s="180">
        <f t="shared" si="2626"/>
        <v>0.02823333333</v>
      </c>
      <c r="R2623" s="180">
        <f t="shared" si="2626"/>
        <v>0.03363971631</v>
      </c>
      <c r="S2623" s="180">
        <f t="shared" si="2626"/>
        <v>0.03799485816</v>
      </c>
      <c r="T2623" s="181">
        <f t="shared" si="3"/>
        <v>5.64</v>
      </c>
      <c r="U2623" s="182">
        <f t="shared" si="4"/>
        <v>42088</v>
      </c>
      <c r="V2623" s="182">
        <f t="shared" si="5"/>
        <v>42180</v>
      </c>
      <c r="W2623" s="182">
        <f t="shared" si="6"/>
        <v>42272</v>
      </c>
      <c r="X2623" s="181">
        <f t="shared" si="7"/>
        <v>181</v>
      </c>
      <c r="Y2623" s="181">
        <f t="shared" si="8"/>
        <v>273</v>
      </c>
      <c r="Z2623" s="181">
        <f t="shared" si="9"/>
        <v>365</v>
      </c>
      <c r="AA2623" s="155"/>
      <c r="AB2623" s="9"/>
      <c r="AC2623" s="9"/>
      <c r="AD2623" s="9"/>
      <c r="AE2623" s="9"/>
      <c r="AF2623" s="9"/>
      <c r="AG2623" s="9"/>
      <c r="AH2623" s="9"/>
    </row>
    <row r="2624" ht="15.75" customHeight="1">
      <c r="A2624" s="177">
        <v>41906.0</v>
      </c>
      <c r="B2624" s="178">
        <v>1.72</v>
      </c>
      <c r="C2624" s="178">
        <v>2.06</v>
      </c>
      <c r="D2624" s="178">
        <v>2.4</v>
      </c>
      <c r="E2624" s="178">
        <v>2.9</v>
      </c>
      <c r="F2624" s="178">
        <v>3.46</v>
      </c>
      <c r="G2624" s="178">
        <v>3.8</v>
      </c>
      <c r="H2624" s="178">
        <v>4.5</v>
      </c>
      <c r="I2624" s="178">
        <v>5.06</v>
      </c>
      <c r="J2624" s="178">
        <v>5.52</v>
      </c>
      <c r="K2624" s="179">
        <f>MAX(0,((T2624*(365/365))-VLOOKUP(A2624,VBMA!$A:$D,4,0))  /  (T2624* (365/365)   ))</f>
        <v>0.2473309609</v>
      </c>
      <c r="L2624" s="180">
        <f t="shared" ref="L2624:S2624" si="2627">(B2624*(1-$K2624) * (365/365))/100</f>
        <v>0.01294590747</v>
      </c>
      <c r="M2624" s="180">
        <f t="shared" si="2627"/>
        <v>0.01550498221</v>
      </c>
      <c r="N2624" s="180">
        <f t="shared" si="2627"/>
        <v>0.01806405694</v>
      </c>
      <c r="O2624" s="180">
        <f t="shared" si="2627"/>
        <v>0.02182740214</v>
      </c>
      <c r="P2624" s="180">
        <f t="shared" si="2627"/>
        <v>0.02604234875</v>
      </c>
      <c r="Q2624" s="180">
        <f t="shared" si="2627"/>
        <v>0.02860142349</v>
      </c>
      <c r="R2624" s="180">
        <f t="shared" si="2627"/>
        <v>0.03387010676</v>
      </c>
      <c r="S2624" s="180">
        <f t="shared" si="2627"/>
        <v>0.03808505338</v>
      </c>
      <c r="T2624" s="181">
        <f t="shared" si="3"/>
        <v>5.62</v>
      </c>
      <c r="U2624" s="182">
        <f t="shared" si="4"/>
        <v>42087</v>
      </c>
      <c r="V2624" s="182">
        <f t="shared" si="5"/>
        <v>42179</v>
      </c>
      <c r="W2624" s="182">
        <f t="shared" si="6"/>
        <v>42271</v>
      </c>
      <c r="X2624" s="181">
        <f t="shared" si="7"/>
        <v>181</v>
      </c>
      <c r="Y2624" s="181">
        <f t="shared" si="8"/>
        <v>273</v>
      </c>
      <c r="Z2624" s="181">
        <f t="shared" si="9"/>
        <v>365</v>
      </c>
      <c r="AA2624" s="155"/>
      <c r="AB2624" s="9"/>
      <c r="AC2624" s="9"/>
      <c r="AD2624" s="9"/>
      <c r="AE2624" s="9"/>
      <c r="AF2624" s="9"/>
      <c r="AG2624" s="9"/>
      <c r="AH2624" s="9"/>
    </row>
    <row r="2625" ht="15.75" customHeight="1">
      <c r="A2625" s="177">
        <v>41905.0</v>
      </c>
      <c r="B2625" s="178">
        <v>1.73</v>
      </c>
      <c r="C2625" s="178">
        <v>2.0</v>
      </c>
      <c r="D2625" s="178">
        <v>2.4</v>
      </c>
      <c r="E2625" s="178">
        <v>2.9</v>
      </c>
      <c r="F2625" s="178">
        <v>3.55</v>
      </c>
      <c r="G2625" s="178">
        <v>3.9</v>
      </c>
      <c r="H2625" s="178">
        <v>4.53</v>
      </c>
      <c r="I2625" s="178">
        <v>5.03</v>
      </c>
      <c r="J2625" s="178">
        <v>5.45</v>
      </c>
      <c r="K2625" s="179">
        <f>MAX(0,((T2625*(365/365))-VLOOKUP(A2625,VBMA!$A:$D,4,0))  /  (T2625* (365/365)   ))</f>
        <v>0.2332730561</v>
      </c>
      <c r="L2625" s="180">
        <f t="shared" ref="L2625:S2625" si="2628">(B2625*(1-$K2625) * (365/365))/100</f>
        <v>0.01326437613</v>
      </c>
      <c r="M2625" s="180">
        <f t="shared" si="2628"/>
        <v>0.01533453888</v>
      </c>
      <c r="N2625" s="180">
        <f t="shared" si="2628"/>
        <v>0.01840144665</v>
      </c>
      <c r="O2625" s="180">
        <f t="shared" si="2628"/>
        <v>0.02223508137</v>
      </c>
      <c r="P2625" s="180">
        <f t="shared" si="2628"/>
        <v>0.02721880651</v>
      </c>
      <c r="Q2625" s="180">
        <f t="shared" si="2628"/>
        <v>0.02990235081</v>
      </c>
      <c r="R2625" s="180">
        <f t="shared" si="2628"/>
        <v>0.03473273056</v>
      </c>
      <c r="S2625" s="180">
        <f t="shared" si="2628"/>
        <v>0.03856636528</v>
      </c>
      <c r="T2625" s="181">
        <f t="shared" si="3"/>
        <v>5.53</v>
      </c>
      <c r="U2625" s="182">
        <f t="shared" si="4"/>
        <v>42086</v>
      </c>
      <c r="V2625" s="182">
        <f t="shared" si="5"/>
        <v>42178</v>
      </c>
      <c r="W2625" s="182">
        <f t="shared" si="6"/>
        <v>42270</v>
      </c>
      <c r="X2625" s="181">
        <f t="shared" si="7"/>
        <v>181</v>
      </c>
      <c r="Y2625" s="181">
        <f t="shared" si="8"/>
        <v>273</v>
      </c>
      <c r="Z2625" s="181">
        <f t="shared" si="9"/>
        <v>365</v>
      </c>
      <c r="AA2625" s="155"/>
      <c r="AB2625" s="9"/>
      <c r="AC2625" s="9"/>
      <c r="AD2625" s="9"/>
      <c r="AE2625" s="9"/>
      <c r="AF2625" s="9"/>
      <c r="AG2625" s="9"/>
      <c r="AH2625" s="9"/>
    </row>
    <row r="2626" ht="15.75" customHeight="1">
      <c r="A2626" s="177">
        <v>41904.0</v>
      </c>
      <c r="B2626" s="178">
        <v>1.7</v>
      </c>
      <c r="C2626" s="178">
        <v>2.03</v>
      </c>
      <c r="D2626" s="178">
        <v>2.4</v>
      </c>
      <c r="E2626" s="178">
        <v>2.95</v>
      </c>
      <c r="F2626" s="178">
        <v>3.6</v>
      </c>
      <c r="G2626" s="178">
        <v>3.93</v>
      </c>
      <c r="H2626" s="178">
        <v>4.58</v>
      </c>
      <c r="I2626" s="178">
        <v>5.1</v>
      </c>
      <c r="J2626" s="178">
        <v>5.48</v>
      </c>
      <c r="K2626" s="179">
        <f>MAX(0,((T2626*(365/365))-VLOOKUP(A2626,VBMA!$A:$D,4,0))  /  (T2626* (365/365)   ))</f>
        <v>0.2418149466</v>
      </c>
      <c r="L2626" s="180">
        <f t="shared" ref="L2626:S2626" si="2629">(B2626*(1-$K2626) * (365/365))/100</f>
        <v>0.01288914591</v>
      </c>
      <c r="M2626" s="180">
        <f t="shared" si="2629"/>
        <v>0.01539115658</v>
      </c>
      <c r="N2626" s="180">
        <f t="shared" si="2629"/>
        <v>0.01819644128</v>
      </c>
      <c r="O2626" s="180">
        <f t="shared" si="2629"/>
        <v>0.02236645907</v>
      </c>
      <c r="P2626" s="180">
        <f t="shared" si="2629"/>
        <v>0.02729466192</v>
      </c>
      <c r="Q2626" s="180">
        <f t="shared" si="2629"/>
        <v>0.0297966726</v>
      </c>
      <c r="R2626" s="180">
        <f t="shared" si="2629"/>
        <v>0.03472487544</v>
      </c>
      <c r="S2626" s="180">
        <f t="shared" si="2629"/>
        <v>0.03866743772</v>
      </c>
      <c r="T2626" s="181">
        <f t="shared" si="3"/>
        <v>5.62</v>
      </c>
      <c r="U2626" s="182">
        <f t="shared" si="4"/>
        <v>42085</v>
      </c>
      <c r="V2626" s="182">
        <f t="shared" si="5"/>
        <v>42177</v>
      </c>
      <c r="W2626" s="182">
        <f t="shared" si="6"/>
        <v>42269</v>
      </c>
      <c r="X2626" s="181">
        <f t="shared" si="7"/>
        <v>181</v>
      </c>
      <c r="Y2626" s="181">
        <f t="shared" si="8"/>
        <v>273</v>
      </c>
      <c r="Z2626" s="181">
        <f t="shared" si="9"/>
        <v>365</v>
      </c>
      <c r="AA2626" s="155"/>
      <c r="AB2626" s="9"/>
      <c r="AC2626" s="9"/>
      <c r="AD2626" s="9"/>
      <c r="AE2626" s="9"/>
      <c r="AF2626" s="9"/>
      <c r="AG2626" s="9"/>
      <c r="AH2626" s="9"/>
    </row>
    <row r="2627" ht="15.75" customHeight="1">
      <c r="A2627" s="177">
        <v>41901.0</v>
      </c>
      <c r="B2627" s="178">
        <v>1.72</v>
      </c>
      <c r="C2627" s="178">
        <v>2.02</v>
      </c>
      <c r="D2627" s="178">
        <v>2.36</v>
      </c>
      <c r="E2627" s="178">
        <v>2.98</v>
      </c>
      <c r="F2627" s="178">
        <v>3.58</v>
      </c>
      <c r="G2627" s="178">
        <v>3.9</v>
      </c>
      <c r="H2627" s="178">
        <v>4.58</v>
      </c>
      <c r="I2627" s="178">
        <v>4.94</v>
      </c>
      <c r="J2627" s="178">
        <v>5.36</v>
      </c>
      <c r="K2627" s="179">
        <f>MAX(0,((T2627*(365/365))-VLOOKUP(A2627,VBMA!$A:$D,4,0))  /  (T2627* (365/365)   ))</f>
        <v>0.191509434</v>
      </c>
      <c r="L2627" s="180">
        <f t="shared" ref="L2627:S2627" si="2630">(B2627*(1-$K2627) * (365/365))/100</f>
        <v>0.01390603774</v>
      </c>
      <c r="M2627" s="180">
        <f t="shared" si="2630"/>
        <v>0.01633150943</v>
      </c>
      <c r="N2627" s="180">
        <f t="shared" si="2630"/>
        <v>0.01908037736</v>
      </c>
      <c r="O2627" s="180">
        <f t="shared" si="2630"/>
        <v>0.02409301887</v>
      </c>
      <c r="P2627" s="180">
        <f t="shared" si="2630"/>
        <v>0.02894396226</v>
      </c>
      <c r="Q2627" s="180">
        <f t="shared" si="2630"/>
        <v>0.03153113208</v>
      </c>
      <c r="R2627" s="180">
        <f t="shared" si="2630"/>
        <v>0.03702886792</v>
      </c>
      <c r="S2627" s="180">
        <f t="shared" si="2630"/>
        <v>0.03993943396</v>
      </c>
      <c r="T2627" s="181">
        <f t="shared" si="3"/>
        <v>5.3</v>
      </c>
      <c r="U2627" s="182">
        <f t="shared" si="4"/>
        <v>42082</v>
      </c>
      <c r="V2627" s="182">
        <f t="shared" si="5"/>
        <v>42174</v>
      </c>
      <c r="W2627" s="182">
        <f t="shared" si="6"/>
        <v>42266</v>
      </c>
      <c r="X2627" s="181">
        <f t="shared" si="7"/>
        <v>181</v>
      </c>
      <c r="Y2627" s="181">
        <f t="shared" si="8"/>
        <v>273</v>
      </c>
      <c r="Z2627" s="181">
        <f t="shared" si="9"/>
        <v>365</v>
      </c>
      <c r="AA2627" s="155"/>
      <c r="AB2627" s="9"/>
      <c r="AC2627" s="9"/>
      <c r="AD2627" s="9"/>
      <c r="AE2627" s="9"/>
      <c r="AF2627" s="9"/>
      <c r="AG2627" s="9"/>
      <c r="AH2627" s="9"/>
    </row>
    <row r="2628" ht="15.75" customHeight="1">
      <c r="A2628" s="177">
        <v>41900.0</v>
      </c>
      <c r="B2628" s="178">
        <v>1.8</v>
      </c>
      <c r="C2628" s="178">
        <v>2.05</v>
      </c>
      <c r="D2628" s="178">
        <v>2.45</v>
      </c>
      <c r="E2628" s="178">
        <v>3.1</v>
      </c>
      <c r="F2628" s="178">
        <v>3.68</v>
      </c>
      <c r="G2628" s="178">
        <v>3.93</v>
      </c>
      <c r="H2628" s="178">
        <v>4.68</v>
      </c>
      <c r="I2628" s="178">
        <v>5.08</v>
      </c>
      <c r="J2628" s="178">
        <v>5.45</v>
      </c>
      <c r="K2628" s="179">
        <f>MAX(0,((T2628*(365/365))-VLOOKUP(A2628,VBMA!$A:$D,4,0))  /  (T2628* (365/365)   ))</f>
        <v>0.2167883212</v>
      </c>
      <c r="L2628" s="180">
        <f t="shared" ref="L2628:S2628" si="2631">(B2628*(1-$K2628) * (365/365))/100</f>
        <v>0.01409781022</v>
      </c>
      <c r="M2628" s="180">
        <f t="shared" si="2631"/>
        <v>0.01605583942</v>
      </c>
      <c r="N2628" s="180">
        <f t="shared" si="2631"/>
        <v>0.01918868613</v>
      </c>
      <c r="O2628" s="180">
        <f t="shared" si="2631"/>
        <v>0.02427956204</v>
      </c>
      <c r="P2628" s="180">
        <f t="shared" si="2631"/>
        <v>0.02882218978</v>
      </c>
      <c r="Q2628" s="180">
        <f t="shared" si="2631"/>
        <v>0.03078021898</v>
      </c>
      <c r="R2628" s="180">
        <f t="shared" si="2631"/>
        <v>0.03665430657</v>
      </c>
      <c r="S2628" s="180">
        <f t="shared" si="2631"/>
        <v>0.03978715328</v>
      </c>
      <c r="T2628" s="181">
        <f t="shared" si="3"/>
        <v>5.48</v>
      </c>
      <c r="U2628" s="182">
        <f t="shared" si="4"/>
        <v>42081</v>
      </c>
      <c r="V2628" s="182">
        <f t="shared" si="5"/>
        <v>42173</v>
      </c>
      <c r="W2628" s="182">
        <f t="shared" si="6"/>
        <v>42265</v>
      </c>
      <c r="X2628" s="181">
        <f t="shared" si="7"/>
        <v>181</v>
      </c>
      <c r="Y2628" s="181">
        <f t="shared" si="8"/>
        <v>273</v>
      </c>
      <c r="Z2628" s="181">
        <f t="shared" si="9"/>
        <v>365</v>
      </c>
      <c r="AA2628" s="155"/>
      <c r="AB2628" s="9"/>
      <c r="AC2628" s="9"/>
      <c r="AD2628" s="9"/>
      <c r="AE2628" s="9"/>
      <c r="AF2628" s="9"/>
      <c r="AG2628" s="9"/>
      <c r="AH2628" s="9"/>
    </row>
    <row r="2629" ht="15.75" customHeight="1">
      <c r="A2629" s="177">
        <v>41899.0</v>
      </c>
      <c r="B2629" s="178">
        <v>1.88</v>
      </c>
      <c r="C2629" s="178">
        <v>2.18</v>
      </c>
      <c r="D2629" s="178">
        <v>2.58</v>
      </c>
      <c r="E2629" s="178">
        <v>3.16</v>
      </c>
      <c r="F2629" s="178">
        <v>3.72</v>
      </c>
      <c r="G2629" s="178">
        <v>4.0</v>
      </c>
      <c r="H2629" s="178">
        <v>4.68</v>
      </c>
      <c r="I2629" s="178">
        <v>5.18</v>
      </c>
      <c r="J2629" s="178">
        <v>5.56</v>
      </c>
      <c r="K2629" s="179">
        <f>MAX(0,((T2629*(365/365))-VLOOKUP(A2629,VBMA!$A:$D,4,0))  /  (T2629* (365/365)   ))</f>
        <v>0.2443661972</v>
      </c>
      <c r="L2629" s="180">
        <f t="shared" ref="L2629:S2629" si="2632">(B2629*(1-$K2629) * (365/365))/100</f>
        <v>0.01420591549</v>
      </c>
      <c r="M2629" s="180">
        <f t="shared" si="2632"/>
        <v>0.0164728169</v>
      </c>
      <c r="N2629" s="180">
        <f t="shared" si="2632"/>
        <v>0.01949535211</v>
      </c>
      <c r="O2629" s="180">
        <f t="shared" si="2632"/>
        <v>0.02387802817</v>
      </c>
      <c r="P2629" s="180">
        <f t="shared" si="2632"/>
        <v>0.02810957746</v>
      </c>
      <c r="Q2629" s="180">
        <f t="shared" si="2632"/>
        <v>0.03022535211</v>
      </c>
      <c r="R2629" s="180">
        <f t="shared" si="2632"/>
        <v>0.03536366197</v>
      </c>
      <c r="S2629" s="180">
        <f t="shared" si="2632"/>
        <v>0.03914183099</v>
      </c>
      <c r="T2629" s="181">
        <f t="shared" si="3"/>
        <v>5.68</v>
      </c>
      <c r="U2629" s="182">
        <f t="shared" si="4"/>
        <v>42080</v>
      </c>
      <c r="V2629" s="182">
        <f t="shared" si="5"/>
        <v>42172</v>
      </c>
      <c r="W2629" s="182">
        <f t="shared" si="6"/>
        <v>42264</v>
      </c>
      <c r="X2629" s="181">
        <f t="shared" si="7"/>
        <v>181</v>
      </c>
      <c r="Y2629" s="181">
        <f t="shared" si="8"/>
        <v>273</v>
      </c>
      <c r="Z2629" s="181">
        <f t="shared" si="9"/>
        <v>365</v>
      </c>
      <c r="AA2629" s="155"/>
      <c r="AB2629" s="9"/>
      <c r="AC2629" s="9"/>
      <c r="AD2629" s="9"/>
      <c r="AE2629" s="9"/>
      <c r="AF2629" s="9"/>
      <c r="AG2629" s="9"/>
      <c r="AH2629" s="9"/>
    </row>
    <row r="2630" ht="15.75" customHeight="1">
      <c r="A2630" s="177">
        <v>41898.0</v>
      </c>
      <c r="B2630" s="178">
        <v>1.98</v>
      </c>
      <c r="C2630" s="178">
        <v>2.23</v>
      </c>
      <c r="D2630" s="178">
        <v>2.6</v>
      </c>
      <c r="E2630" s="178">
        <v>3.18</v>
      </c>
      <c r="F2630" s="178">
        <v>3.8</v>
      </c>
      <c r="G2630" s="178">
        <v>4.05</v>
      </c>
      <c r="H2630" s="178">
        <v>4.78</v>
      </c>
      <c r="I2630" s="178">
        <v>5.26</v>
      </c>
      <c r="J2630" s="178">
        <v>5.45</v>
      </c>
      <c r="K2630" s="179">
        <f>MAX(0,((T2630*(365/365))-VLOOKUP(A2630,VBMA!$A:$D,4,0))  /  (T2630* (365/365)   ))</f>
        <v>0.256097561</v>
      </c>
      <c r="L2630" s="180">
        <f t="shared" ref="L2630:S2630" si="2633">(B2630*(1-$K2630) * (365/365))/100</f>
        <v>0.01472926829</v>
      </c>
      <c r="M2630" s="180">
        <f t="shared" si="2633"/>
        <v>0.01658902439</v>
      </c>
      <c r="N2630" s="180">
        <f t="shared" si="2633"/>
        <v>0.01934146341</v>
      </c>
      <c r="O2630" s="180">
        <f t="shared" si="2633"/>
        <v>0.02365609756</v>
      </c>
      <c r="P2630" s="180">
        <f t="shared" si="2633"/>
        <v>0.02826829268</v>
      </c>
      <c r="Q2630" s="180">
        <f t="shared" si="2633"/>
        <v>0.03012804878</v>
      </c>
      <c r="R2630" s="180">
        <f t="shared" si="2633"/>
        <v>0.03555853659</v>
      </c>
      <c r="S2630" s="180">
        <f t="shared" si="2633"/>
        <v>0.03912926829</v>
      </c>
      <c r="T2630" s="181">
        <f t="shared" si="3"/>
        <v>5.74</v>
      </c>
      <c r="U2630" s="182">
        <f t="shared" si="4"/>
        <v>42079</v>
      </c>
      <c r="V2630" s="182">
        <f t="shared" si="5"/>
        <v>42171</v>
      </c>
      <c r="W2630" s="182">
        <f t="shared" si="6"/>
        <v>42263</v>
      </c>
      <c r="X2630" s="181">
        <f t="shared" si="7"/>
        <v>181</v>
      </c>
      <c r="Y2630" s="181">
        <f t="shared" si="8"/>
        <v>273</v>
      </c>
      <c r="Z2630" s="181">
        <f t="shared" si="9"/>
        <v>365</v>
      </c>
      <c r="AA2630" s="155"/>
      <c r="AB2630" s="9"/>
      <c r="AC2630" s="9"/>
      <c r="AD2630" s="9"/>
      <c r="AE2630" s="9"/>
      <c r="AF2630" s="9"/>
      <c r="AG2630" s="9"/>
      <c r="AH2630" s="9"/>
    </row>
    <row r="2631" ht="15.75" customHeight="1">
      <c r="A2631" s="177">
        <v>41897.0</v>
      </c>
      <c r="B2631" s="178">
        <v>2.0</v>
      </c>
      <c r="C2631" s="178">
        <v>2.25</v>
      </c>
      <c r="D2631" s="178">
        <v>2.6</v>
      </c>
      <c r="E2631" s="178">
        <v>3.18</v>
      </c>
      <c r="F2631" s="178">
        <v>3.8</v>
      </c>
      <c r="G2631" s="178">
        <v>4.03</v>
      </c>
      <c r="H2631" s="178">
        <v>4.78</v>
      </c>
      <c r="I2631" s="178">
        <v>5.1</v>
      </c>
      <c r="J2631" s="178">
        <v>5.5</v>
      </c>
      <c r="K2631" s="179">
        <f>MAX(0,((T2631*(365/365))-VLOOKUP(A2631,VBMA!$A:$D,4,0))  /  (T2631* (365/365)   ))</f>
        <v>0.2177121771</v>
      </c>
      <c r="L2631" s="180">
        <f t="shared" ref="L2631:S2631" si="2634">(B2631*(1-$K2631) * (365/365))/100</f>
        <v>0.01564575646</v>
      </c>
      <c r="M2631" s="180">
        <f t="shared" si="2634"/>
        <v>0.01760147601</v>
      </c>
      <c r="N2631" s="180">
        <f t="shared" si="2634"/>
        <v>0.02033948339</v>
      </c>
      <c r="O2631" s="180">
        <f t="shared" si="2634"/>
        <v>0.02487675277</v>
      </c>
      <c r="P2631" s="180">
        <f t="shared" si="2634"/>
        <v>0.02972693727</v>
      </c>
      <c r="Q2631" s="180">
        <f t="shared" si="2634"/>
        <v>0.03152619926</v>
      </c>
      <c r="R2631" s="180">
        <f t="shared" si="2634"/>
        <v>0.03739335793</v>
      </c>
      <c r="S2631" s="180">
        <f t="shared" si="2634"/>
        <v>0.03989667897</v>
      </c>
      <c r="T2631" s="181">
        <f t="shared" si="3"/>
        <v>5.42</v>
      </c>
      <c r="U2631" s="182">
        <f t="shared" si="4"/>
        <v>42078</v>
      </c>
      <c r="V2631" s="182">
        <f t="shared" si="5"/>
        <v>42170</v>
      </c>
      <c r="W2631" s="182">
        <f t="shared" si="6"/>
        <v>42262</v>
      </c>
      <c r="X2631" s="181">
        <f t="shared" si="7"/>
        <v>181</v>
      </c>
      <c r="Y2631" s="181">
        <f t="shared" si="8"/>
        <v>273</v>
      </c>
      <c r="Z2631" s="181">
        <f t="shared" si="9"/>
        <v>365</v>
      </c>
      <c r="AA2631" s="155"/>
      <c r="AB2631" s="9"/>
      <c r="AC2631" s="9"/>
      <c r="AD2631" s="9"/>
      <c r="AE2631" s="9"/>
      <c r="AF2631" s="9"/>
      <c r="AG2631" s="9"/>
      <c r="AH2631" s="9"/>
    </row>
    <row r="2632" ht="15.75" customHeight="1">
      <c r="A2632" s="177">
        <v>41894.0</v>
      </c>
      <c r="B2632" s="178">
        <v>1.9</v>
      </c>
      <c r="C2632" s="178">
        <v>2.2</v>
      </c>
      <c r="D2632" s="178">
        <v>2.63</v>
      </c>
      <c r="E2632" s="178">
        <v>3.23</v>
      </c>
      <c r="F2632" s="178">
        <v>3.8</v>
      </c>
      <c r="G2632" s="178">
        <v>4.03</v>
      </c>
      <c r="H2632" s="178">
        <v>4.78</v>
      </c>
      <c r="I2632" s="178">
        <v>5.05</v>
      </c>
      <c r="J2632" s="178">
        <v>5.45</v>
      </c>
      <c r="K2632" s="179">
        <f>MAX(0,((T2632*(365/365))-VLOOKUP(A2632,VBMA!$A:$D,4,0))  /  (T2632* (365/365)   ))</f>
        <v>0.2020676692</v>
      </c>
      <c r="L2632" s="180">
        <f t="shared" ref="L2632:S2632" si="2635">(B2632*(1-$K2632) * (365/365))/100</f>
        <v>0.01516071429</v>
      </c>
      <c r="M2632" s="180">
        <f t="shared" si="2635"/>
        <v>0.01755451128</v>
      </c>
      <c r="N2632" s="180">
        <f t="shared" si="2635"/>
        <v>0.0209856203</v>
      </c>
      <c r="O2632" s="180">
        <f t="shared" si="2635"/>
        <v>0.02577321429</v>
      </c>
      <c r="P2632" s="180">
        <f t="shared" si="2635"/>
        <v>0.03032142857</v>
      </c>
      <c r="Q2632" s="180">
        <f t="shared" si="2635"/>
        <v>0.03215667293</v>
      </c>
      <c r="R2632" s="180">
        <f t="shared" si="2635"/>
        <v>0.03814116541</v>
      </c>
      <c r="S2632" s="180">
        <f t="shared" si="2635"/>
        <v>0.04029558271</v>
      </c>
      <c r="T2632" s="181">
        <f t="shared" si="3"/>
        <v>5.32</v>
      </c>
      <c r="U2632" s="182">
        <f t="shared" si="4"/>
        <v>42075</v>
      </c>
      <c r="V2632" s="182">
        <f t="shared" si="5"/>
        <v>42167</v>
      </c>
      <c r="W2632" s="182">
        <f t="shared" si="6"/>
        <v>42259</v>
      </c>
      <c r="X2632" s="181">
        <f t="shared" si="7"/>
        <v>181</v>
      </c>
      <c r="Y2632" s="181">
        <f t="shared" si="8"/>
        <v>273</v>
      </c>
      <c r="Z2632" s="181">
        <f t="shared" si="9"/>
        <v>365</v>
      </c>
      <c r="AA2632" s="155"/>
      <c r="AB2632" s="9"/>
      <c r="AC2632" s="9"/>
      <c r="AD2632" s="9"/>
      <c r="AE2632" s="9"/>
      <c r="AF2632" s="9"/>
      <c r="AG2632" s="9"/>
      <c r="AH2632" s="9"/>
    </row>
    <row r="2633" ht="15.75" customHeight="1">
      <c r="A2633" s="177">
        <v>41893.0</v>
      </c>
      <c r="B2633" s="178">
        <v>2.0</v>
      </c>
      <c r="C2633" s="178">
        <v>2.3</v>
      </c>
      <c r="D2633" s="178">
        <v>2.68</v>
      </c>
      <c r="E2633" s="178">
        <v>3.33</v>
      </c>
      <c r="F2633" s="178">
        <v>3.85</v>
      </c>
      <c r="G2633" s="178">
        <v>4.1</v>
      </c>
      <c r="H2633" s="178">
        <v>4.8</v>
      </c>
      <c r="I2633" s="178">
        <v>5.08</v>
      </c>
      <c r="J2633" s="178">
        <v>5.45</v>
      </c>
      <c r="K2633" s="179">
        <f>MAX(0,((T2633*(365/365))-VLOOKUP(A2633,VBMA!$A:$D,4,0))  /  (T2633* (365/365)   ))</f>
        <v>0.1986940299</v>
      </c>
      <c r="L2633" s="180">
        <f t="shared" ref="L2633:S2633" si="2636">(B2633*(1-$K2633) * (365/365))/100</f>
        <v>0.0160261194</v>
      </c>
      <c r="M2633" s="180">
        <f t="shared" si="2636"/>
        <v>0.01843003731</v>
      </c>
      <c r="N2633" s="180">
        <f t="shared" si="2636"/>
        <v>0.021475</v>
      </c>
      <c r="O2633" s="180">
        <f t="shared" si="2636"/>
        <v>0.02668348881</v>
      </c>
      <c r="P2633" s="180">
        <f t="shared" si="2636"/>
        <v>0.03085027985</v>
      </c>
      <c r="Q2633" s="180">
        <f t="shared" si="2636"/>
        <v>0.03285354478</v>
      </c>
      <c r="R2633" s="180">
        <f t="shared" si="2636"/>
        <v>0.03846268657</v>
      </c>
      <c r="S2633" s="180">
        <f t="shared" si="2636"/>
        <v>0.04070634328</v>
      </c>
      <c r="T2633" s="181">
        <f t="shared" si="3"/>
        <v>5.36</v>
      </c>
      <c r="U2633" s="182">
        <f t="shared" si="4"/>
        <v>42074</v>
      </c>
      <c r="V2633" s="182">
        <f t="shared" si="5"/>
        <v>42166</v>
      </c>
      <c r="W2633" s="182">
        <f t="shared" si="6"/>
        <v>42258</v>
      </c>
      <c r="X2633" s="181">
        <f t="shared" si="7"/>
        <v>181</v>
      </c>
      <c r="Y2633" s="181">
        <f t="shared" si="8"/>
        <v>273</v>
      </c>
      <c r="Z2633" s="181">
        <f t="shared" si="9"/>
        <v>365</v>
      </c>
      <c r="AA2633" s="155"/>
      <c r="AB2633" s="9"/>
      <c r="AC2633" s="9"/>
      <c r="AD2633" s="9"/>
      <c r="AE2633" s="9"/>
      <c r="AF2633" s="9"/>
      <c r="AG2633" s="9"/>
      <c r="AH2633" s="9"/>
    </row>
    <row r="2634" ht="15.75" customHeight="1">
      <c r="A2634" s="177">
        <v>41892.0</v>
      </c>
      <c r="B2634" s="178">
        <v>2.23</v>
      </c>
      <c r="C2634" s="178">
        <v>2.43</v>
      </c>
      <c r="D2634" s="178">
        <v>2.7</v>
      </c>
      <c r="E2634" s="178">
        <v>3.48</v>
      </c>
      <c r="F2634" s="178">
        <v>3.93</v>
      </c>
      <c r="G2634" s="178">
        <v>4.08</v>
      </c>
      <c r="H2634" s="178">
        <v>4.8</v>
      </c>
      <c r="I2634" s="178">
        <v>5.08</v>
      </c>
      <c r="J2634" s="178">
        <v>5.45</v>
      </c>
      <c r="K2634" s="179">
        <f>MAX(0,((T2634*(365/365))-VLOOKUP(A2634,VBMA!$A:$D,4,0))  /  (T2634* (365/365)   ))</f>
        <v>0.1912313433</v>
      </c>
      <c r="L2634" s="180">
        <f t="shared" ref="L2634:S2634" si="2637">(B2634*(1-$K2634) * (365/365))/100</f>
        <v>0.01803554104</v>
      </c>
      <c r="M2634" s="180">
        <f t="shared" si="2637"/>
        <v>0.01965307836</v>
      </c>
      <c r="N2634" s="180">
        <f t="shared" si="2637"/>
        <v>0.02183675373</v>
      </c>
      <c r="O2634" s="180">
        <f t="shared" si="2637"/>
        <v>0.02814514925</v>
      </c>
      <c r="P2634" s="180">
        <f t="shared" si="2637"/>
        <v>0.03178460821</v>
      </c>
      <c r="Q2634" s="180">
        <f t="shared" si="2637"/>
        <v>0.03299776119</v>
      </c>
      <c r="R2634" s="180">
        <f t="shared" si="2637"/>
        <v>0.03882089552</v>
      </c>
      <c r="S2634" s="180">
        <f t="shared" si="2637"/>
        <v>0.04108544776</v>
      </c>
      <c r="T2634" s="181">
        <f t="shared" si="3"/>
        <v>5.36</v>
      </c>
      <c r="U2634" s="182">
        <f t="shared" si="4"/>
        <v>42073</v>
      </c>
      <c r="V2634" s="182">
        <f t="shared" si="5"/>
        <v>42165</v>
      </c>
      <c r="W2634" s="182">
        <f t="shared" si="6"/>
        <v>42257</v>
      </c>
      <c r="X2634" s="181">
        <f t="shared" si="7"/>
        <v>181</v>
      </c>
      <c r="Y2634" s="181">
        <f t="shared" si="8"/>
        <v>273</v>
      </c>
      <c r="Z2634" s="181">
        <f t="shared" si="9"/>
        <v>365</v>
      </c>
      <c r="AA2634" s="155"/>
      <c r="AB2634" s="9"/>
      <c r="AC2634" s="9"/>
      <c r="AD2634" s="9"/>
      <c r="AE2634" s="9"/>
      <c r="AF2634" s="9"/>
      <c r="AG2634" s="9"/>
      <c r="AH2634" s="9"/>
    </row>
    <row r="2635" ht="15.75" customHeight="1">
      <c r="A2635" s="177">
        <v>41891.0</v>
      </c>
      <c r="B2635" s="178">
        <v>2.3</v>
      </c>
      <c r="C2635" s="178">
        <v>2.58</v>
      </c>
      <c r="D2635" s="178">
        <v>2.98</v>
      </c>
      <c r="E2635" s="178">
        <v>3.63</v>
      </c>
      <c r="F2635" s="178">
        <v>4.0</v>
      </c>
      <c r="G2635" s="178">
        <v>4.18</v>
      </c>
      <c r="H2635" s="178">
        <v>4.8</v>
      </c>
      <c r="I2635" s="178">
        <v>5.1</v>
      </c>
      <c r="J2635" s="178">
        <v>5.48</v>
      </c>
      <c r="K2635" s="179">
        <f>MAX(0,((T2635*(365/365))-VLOOKUP(A2635,VBMA!$A:$D,4,0))  /  (T2635* (365/365)   ))</f>
        <v>0.1666666667</v>
      </c>
      <c r="L2635" s="180">
        <f t="shared" ref="L2635:S2635" si="2638">(B2635*(1-$K2635) * (365/365))/100</f>
        <v>0.01916666667</v>
      </c>
      <c r="M2635" s="180">
        <f t="shared" si="2638"/>
        <v>0.0215</v>
      </c>
      <c r="N2635" s="180">
        <f t="shared" si="2638"/>
        <v>0.02483333333</v>
      </c>
      <c r="O2635" s="180">
        <f t="shared" si="2638"/>
        <v>0.03025</v>
      </c>
      <c r="P2635" s="180">
        <f t="shared" si="2638"/>
        <v>0.03333333333</v>
      </c>
      <c r="Q2635" s="180">
        <f t="shared" si="2638"/>
        <v>0.03483333333</v>
      </c>
      <c r="R2635" s="180">
        <f t="shared" si="2638"/>
        <v>0.04</v>
      </c>
      <c r="S2635" s="180">
        <f t="shared" si="2638"/>
        <v>0.0425</v>
      </c>
      <c r="T2635" s="181">
        <f t="shared" si="3"/>
        <v>5.4</v>
      </c>
      <c r="U2635" s="182">
        <f t="shared" si="4"/>
        <v>42072</v>
      </c>
      <c r="V2635" s="182">
        <f t="shared" si="5"/>
        <v>42164</v>
      </c>
      <c r="W2635" s="182">
        <f t="shared" si="6"/>
        <v>42256</v>
      </c>
      <c r="X2635" s="181">
        <f t="shared" si="7"/>
        <v>181</v>
      </c>
      <c r="Y2635" s="181">
        <f t="shared" si="8"/>
        <v>273</v>
      </c>
      <c r="Z2635" s="181">
        <f t="shared" si="9"/>
        <v>365</v>
      </c>
      <c r="AA2635" s="155"/>
      <c r="AB2635" s="9"/>
      <c r="AC2635" s="9"/>
      <c r="AD2635" s="9"/>
      <c r="AE2635" s="9"/>
      <c r="AF2635" s="9"/>
      <c r="AG2635" s="9"/>
      <c r="AH2635" s="9"/>
    </row>
    <row r="2636" ht="15.75" customHeight="1">
      <c r="A2636" s="177">
        <v>41890.0</v>
      </c>
      <c r="B2636" s="178">
        <v>2.85</v>
      </c>
      <c r="C2636" s="178">
        <v>3.05</v>
      </c>
      <c r="D2636" s="178">
        <v>3.43</v>
      </c>
      <c r="E2636" s="178">
        <v>3.78</v>
      </c>
      <c r="F2636" s="178">
        <v>4.0</v>
      </c>
      <c r="G2636" s="178">
        <v>4.18</v>
      </c>
      <c r="H2636" s="178">
        <v>4.83</v>
      </c>
      <c r="I2636" s="178">
        <v>5.2</v>
      </c>
      <c r="J2636" s="178">
        <v>5.55</v>
      </c>
      <c r="K2636" s="179">
        <f>MAX(0,((T2636*(365/365))-VLOOKUP(A2636,VBMA!$A:$D,4,0))  /  (T2636* (365/365)   ))</f>
        <v>0.1867145422</v>
      </c>
      <c r="L2636" s="180">
        <f t="shared" ref="L2636:S2636" si="2639">(B2636*(1-$K2636) * (365/365))/100</f>
        <v>0.02317863555</v>
      </c>
      <c r="M2636" s="180">
        <f t="shared" si="2639"/>
        <v>0.02480520646</v>
      </c>
      <c r="N2636" s="180">
        <f t="shared" si="2639"/>
        <v>0.0278956912</v>
      </c>
      <c r="O2636" s="180">
        <f t="shared" si="2639"/>
        <v>0.03074219031</v>
      </c>
      <c r="P2636" s="180">
        <f t="shared" si="2639"/>
        <v>0.03253141831</v>
      </c>
      <c r="Q2636" s="180">
        <f t="shared" si="2639"/>
        <v>0.03399533214</v>
      </c>
      <c r="R2636" s="180">
        <f t="shared" si="2639"/>
        <v>0.03928168761</v>
      </c>
      <c r="S2636" s="180">
        <f t="shared" si="2639"/>
        <v>0.04229084381</v>
      </c>
      <c r="T2636" s="181">
        <f t="shared" si="3"/>
        <v>5.57</v>
      </c>
      <c r="U2636" s="182">
        <f t="shared" si="4"/>
        <v>42071</v>
      </c>
      <c r="V2636" s="182">
        <f t="shared" si="5"/>
        <v>42163</v>
      </c>
      <c r="W2636" s="182">
        <f t="shared" si="6"/>
        <v>42255</v>
      </c>
      <c r="X2636" s="181">
        <f t="shared" si="7"/>
        <v>181</v>
      </c>
      <c r="Y2636" s="181">
        <f t="shared" si="8"/>
        <v>273</v>
      </c>
      <c r="Z2636" s="181">
        <f t="shared" si="9"/>
        <v>365</v>
      </c>
      <c r="AA2636" s="155"/>
      <c r="AB2636" s="9"/>
      <c r="AC2636" s="9"/>
      <c r="AD2636" s="9"/>
      <c r="AE2636" s="9"/>
      <c r="AF2636" s="9"/>
      <c r="AG2636" s="9"/>
      <c r="AH2636" s="9"/>
    </row>
    <row r="2637" ht="15.75" customHeight="1">
      <c r="A2637" s="177">
        <v>41887.0</v>
      </c>
      <c r="B2637" s="178">
        <v>3.12</v>
      </c>
      <c r="C2637" s="178">
        <v>3.3</v>
      </c>
      <c r="D2637" s="178">
        <v>3.54</v>
      </c>
      <c r="E2637" s="178">
        <v>3.84</v>
      </c>
      <c r="F2637" s="178">
        <v>4.12</v>
      </c>
      <c r="G2637" s="178">
        <v>4.26</v>
      </c>
      <c r="H2637" s="178">
        <v>4.7</v>
      </c>
      <c r="I2637" s="178">
        <v>5.06</v>
      </c>
      <c r="J2637" s="178">
        <v>5.46</v>
      </c>
      <c r="K2637" s="179">
        <f>MAX(0,((T2637*(365/365))-VLOOKUP(A2637,VBMA!$A:$D,4,0))  /  (T2637* (365/365)   ))</f>
        <v>0.1540590406</v>
      </c>
      <c r="L2637" s="180">
        <f t="shared" ref="L2637:S2637" si="2640">(B2637*(1-$K2637) * (365/365))/100</f>
        <v>0.02639335793</v>
      </c>
      <c r="M2637" s="180">
        <f t="shared" si="2640"/>
        <v>0.02791605166</v>
      </c>
      <c r="N2637" s="180">
        <f t="shared" si="2640"/>
        <v>0.02994630996</v>
      </c>
      <c r="O2637" s="180">
        <f t="shared" si="2640"/>
        <v>0.03248413284</v>
      </c>
      <c r="P2637" s="180">
        <f t="shared" si="2640"/>
        <v>0.03485276753</v>
      </c>
      <c r="Q2637" s="180">
        <f t="shared" si="2640"/>
        <v>0.03603708487</v>
      </c>
      <c r="R2637" s="180">
        <f t="shared" si="2640"/>
        <v>0.03975922509</v>
      </c>
      <c r="S2637" s="180">
        <f t="shared" si="2640"/>
        <v>0.04280461255</v>
      </c>
      <c r="T2637" s="181">
        <f t="shared" si="3"/>
        <v>5.42</v>
      </c>
      <c r="U2637" s="182">
        <f t="shared" si="4"/>
        <v>42068</v>
      </c>
      <c r="V2637" s="182">
        <f t="shared" si="5"/>
        <v>42160</v>
      </c>
      <c r="W2637" s="182">
        <f t="shared" si="6"/>
        <v>42252</v>
      </c>
      <c r="X2637" s="181">
        <f t="shared" si="7"/>
        <v>181</v>
      </c>
      <c r="Y2637" s="181">
        <f t="shared" si="8"/>
        <v>273</v>
      </c>
      <c r="Z2637" s="181">
        <f t="shared" si="9"/>
        <v>365</v>
      </c>
      <c r="AA2637" s="155"/>
      <c r="AB2637" s="9"/>
      <c r="AC2637" s="9"/>
      <c r="AD2637" s="9"/>
      <c r="AE2637" s="9"/>
      <c r="AF2637" s="9"/>
      <c r="AG2637" s="9"/>
      <c r="AH2637" s="9"/>
    </row>
    <row r="2638" ht="15.75" customHeight="1">
      <c r="A2638" s="177">
        <v>41886.0</v>
      </c>
      <c r="B2638" s="178">
        <v>3.56</v>
      </c>
      <c r="C2638" s="178">
        <v>3.72</v>
      </c>
      <c r="D2638" s="178">
        <v>3.8</v>
      </c>
      <c r="E2638" s="178">
        <v>3.98</v>
      </c>
      <c r="F2638" s="178">
        <v>4.14</v>
      </c>
      <c r="G2638" s="178">
        <v>4.3</v>
      </c>
      <c r="H2638" s="178">
        <v>4.86</v>
      </c>
      <c r="I2638" s="178">
        <v>5.1</v>
      </c>
      <c r="J2638" s="178">
        <v>5.42</v>
      </c>
      <c r="K2638" s="179">
        <f>MAX(0,((T2638*(365/365))-VLOOKUP(A2638,VBMA!$A:$D,4,0))  /  (T2638* (365/365)   ))</f>
        <v>0.1374531835</v>
      </c>
      <c r="L2638" s="180">
        <f t="shared" ref="L2638:S2638" si="2641">(B2638*(1-$K2638) * (365/365))/100</f>
        <v>0.03070666667</v>
      </c>
      <c r="M2638" s="180">
        <f t="shared" si="2641"/>
        <v>0.03208674157</v>
      </c>
      <c r="N2638" s="180">
        <f t="shared" si="2641"/>
        <v>0.03277677903</v>
      </c>
      <c r="O2638" s="180">
        <f t="shared" si="2641"/>
        <v>0.0343293633</v>
      </c>
      <c r="P2638" s="180">
        <f t="shared" si="2641"/>
        <v>0.0357094382</v>
      </c>
      <c r="Q2638" s="180">
        <f t="shared" si="2641"/>
        <v>0.03708951311</v>
      </c>
      <c r="R2638" s="180">
        <f t="shared" si="2641"/>
        <v>0.04191977528</v>
      </c>
      <c r="S2638" s="180">
        <f t="shared" si="2641"/>
        <v>0.04398988764</v>
      </c>
      <c r="T2638" s="181">
        <f t="shared" si="3"/>
        <v>5.34</v>
      </c>
      <c r="U2638" s="182">
        <f t="shared" si="4"/>
        <v>42067</v>
      </c>
      <c r="V2638" s="182">
        <f t="shared" si="5"/>
        <v>42159</v>
      </c>
      <c r="W2638" s="182">
        <f t="shared" si="6"/>
        <v>42251</v>
      </c>
      <c r="X2638" s="181">
        <f t="shared" si="7"/>
        <v>181</v>
      </c>
      <c r="Y2638" s="181">
        <f t="shared" si="8"/>
        <v>273</v>
      </c>
      <c r="Z2638" s="181">
        <f t="shared" si="9"/>
        <v>365</v>
      </c>
      <c r="AA2638" s="155"/>
      <c r="AB2638" s="9"/>
      <c r="AC2638" s="9"/>
      <c r="AD2638" s="9"/>
      <c r="AE2638" s="9"/>
      <c r="AF2638" s="9"/>
      <c r="AG2638" s="9"/>
      <c r="AH2638" s="9"/>
    </row>
    <row r="2639" ht="15.75" customHeight="1">
      <c r="A2639" s="177">
        <v>41885.0</v>
      </c>
      <c r="B2639" s="178">
        <v>3.68</v>
      </c>
      <c r="C2639" s="178">
        <v>3.8</v>
      </c>
      <c r="D2639" s="178">
        <v>3.9</v>
      </c>
      <c r="E2639" s="178">
        <v>4.0</v>
      </c>
      <c r="F2639" s="178">
        <v>4.13</v>
      </c>
      <c r="G2639" s="178">
        <v>4.25</v>
      </c>
      <c r="H2639" s="178">
        <v>4.83</v>
      </c>
      <c r="I2639" s="178">
        <v>5.1</v>
      </c>
      <c r="J2639" s="178">
        <v>5.45</v>
      </c>
      <c r="K2639" s="179">
        <f>MAX(0,((T2639*(365/365))-VLOOKUP(A2639,VBMA!$A:$D,4,0))  /  (T2639* (365/365)   ))</f>
        <v>0.1359404097</v>
      </c>
      <c r="L2639" s="180">
        <f t="shared" ref="L2639:S2639" si="2642">(B2639*(1-$K2639) * (365/365))/100</f>
        <v>0.03179739292</v>
      </c>
      <c r="M2639" s="180">
        <f t="shared" si="2642"/>
        <v>0.03283426443</v>
      </c>
      <c r="N2639" s="180">
        <f t="shared" si="2642"/>
        <v>0.03369832402</v>
      </c>
      <c r="O2639" s="180">
        <f t="shared" si="2642"/>
        <v>0.03456238361</v>
      </c>
      <c r="P2639" s="180">
        <f t="shared" si="2642"/>
        <v>0.03568566108</v>
      </c>
      <c r="Q2639" s="180">
        <f t="shared" si="2642"/>
        <v>0.03672253259</v>
      </c>
      <c r="R2639" s="180">
        <f t="shared" si="2642"/>
        <v>0.04173407821</v>
      </c>
      <c r="S2639" s="180">
        <f t="shared" si="2642"/>
        <v>0.04406703911</v>
      </c>
      <c r="T2639" s="181">
        <f t="shared" si="3"/>
        <v>5.37</v>
      </c>
      <c r="U2639" s="182">
        <f t="shared" si="4"/>
        <v>42066</v>
      </c>
      <c r="V2639" s="182">
        <f t="shared" si="5"/>
        <v>42158</v>
      </c>
      <c r="W2639" s="182">
        <f t="shared" si="6"/>
        <v>42250</v>
      </c>
      <c r="X2639" s="181">
        <f t="shared" si="7"/>
        <v>181</v>
      </c>
      <c r="Y2639" s="181">
        <f t="shared" si="8"/>
        <v>273</v>
      </c>
      <c r="Z2639" s="181">
        <f t="shared" si="9"/>
        <v>365</v>
      </c>
      <c r="AA2639" s="155"/>
      <c r="AB2639" s="9"/>
      <c r="AC2639" s="9"/>
      <c r="AD2639" s="9"/>
      <c r="AE2639" s="9"/>
      <c r="AF2639" s="9"/>
      <c r="AG2639" s="9"/>
      <c r="AH2639" s="9"/>
    </row>
    <row r="2640" ht="15.75" customHeight="1">
      <c r="A2640" s="177">
        <v>41880.0</v>
      </c>
      <c r="B2640" s="178">
        <v>3.25</v>
      </c>
      <c r="C2640" s="178">
        <v>3.38</v>
      </c>
      <c r="D2640" s="178">
        <v>3.6</v>
      </c>
      <c r="E2640" s="178">
        <v>3.93</v>
      </c>
      <c r="F2640" s="178">
        <v>4.18</v>
      </c>
      <c r="G2640" s="178">
        <v>4.3</v>
      </c>
      <c r="H2640" s="178">
        <v>4.83</v>
      </c>
      <c r="I2640" s="178">
        <v>5.13</v>
      </c>
      <c r="J2640" s="178">
        <v>5.45</v>
      </c>
      <c r="K2640" s="179">
        <f>MAX(0,((T2640*(365/365))-VLOOKUP(A2640,VBMA!$A:$D,4,0))  /  (T2640* (365/365)   ))</f>
        <v>0.1470764401</v>
      </c>
      <c r="L2640" s="180">
        <f t="shared" ref="L2640:S2640" si="2643">(B2640*(1-$K2640) * (365/365))/100</f>
        <v>0.0277200157</v>
      </c>
      <c r="M2640" s="180">
        <f t="shared" si="2643"/>
        <v>0.02882881632</v>
      </c>
      <c r="N2640" s="180">
        <f t="shared" si="2643"/>
        <v>0.03070524816</v>
      </c>
      <c r="O2640" s="180">
        <f t="shared" si="2643"/>
        <v>0.0335198959</v>
      </c>
      <c r="P2640" s="180">
        <f t="shared" si="2643"/>
        <v>0.0356522048</v>
      </c>
      <c r="Q2640" s="180">
        <f t="shared" si="2643"/>
        <v>0.03667571308</v>
      </c>
      <c r="R2640" s="180">
        <f t="shared" si="2643"/>
        <v>0.04119620794</v>
      </c>
      <c r="S2640" s="180">
        <f t="shared" si="2643"/>
        <v>0.04375497862</v>
      </c>
      <c r="T2640" s="181">
        <f t="shared" si="3"/>
        <v>5.44011236</v>
      </c>
      <c r="U2640" s="182">
        <f t="shared" si="4"/>
        <v>42064</v>
      </c>
      <c r="V2640" s="182">
        <f t="shared" si="5"/>
        <v>42153</v>
      </c>
      <c r="W2640" s="182">
        <f t="shared" si="6"/>
        <v>42245</v>
      </c>
      <c r="X2640" s="181">
        <f t="shared" si="7"/>
        <v>184</v>
      </c>
      <c r="Y2640" s="181">
        <f t="shared" si="8"/>
        <v>273</v>
      </c>
      <c r="Z2640" s="181">
        <f t="shared" si="9"/>
        <v>365</v>
      </c>
      <c r="AA2640" s="155"/>
      <c r="AB2640" s="9"/>
      <c r="AC2640" s="9"/>
      <c r="AD2640" s="9"/>
      <c r="AE2640" s="9"/>
      <c r="AF2640" s="9"/>
      <c r="AG2640" s="9"/>
      <c r="AH2640" s="9"/>
    </row>
    <row r="2641" ht="15.75" customHeight="1">
      <c r="A2641" s="177">
        <v>41879.0</v>
      </c>
      <c r="B2641" s="178">
        <v>3.28</v>
      </c>
      <c r="C2641" s="178">
        <v>3.48</v>
      </c>
      <c r="D2641" s="178">
        <v>3.6</v>
      </c>
      <c r="E2641" s="178">
        <v>3.95</v>
      </c>
      <c r="F2641" s="178">
        <v>4.18</v>
      </c>
      <c r="G2641" s="178">
        <v>4.3</v>
      </c>
      <c r="H2641" s="178">
        <v>4.83</v>
      </c>
      <c r="I2641" s="178">
        <v>5.13</v>
      </c>
      <c r="J2641" s="178">
        <v>5.48</v>
      </c>
      <c r="K2641" s="179">
        <f>MAX(0,((T2641*(365/365))-VLOOKUP(A2641,VBMA!$A:$D,4,0))  /  (T2641* (365/365)   ))</f>
        <v>0.142297127</v>
      </c>
      <c r="L2641" s="180">
        <f t="shared" ref="L2641:S2641" si="2644">(B2641*(1-$K2641) * (365/365))/100</f>
        <v>0.02813265423</v>
      </c>
      <c r="M2641" s="180">
        <f t="shared" si="2644"/>
        <v>0.02984805998</v>
      </c>
      <c r="N2641" s="180">
        <f t="shared" si="2644"/>
        <v>0.03087730343</v>
      </c>
      <c r="O2641" s="180">
        <f t="shared" si="2644"/>
        <v>0.03387926348</v>
      </c>
      <c r="P2641" s="180">
        <f t="shared" si="2644"/>
        <v>0.03585198009</v>
      </c>
      <c r="Q2641" s="180">
        <f t="shared" si="2644"/>
        <v>0.03688122354</v>
      </c>
      <c r="R2641" s="180">
        <f t="shared" si="2644"/>
        <v>0.04142704876</v>
      </c>
      <c r="S2641" s="180">
        <f t="shared" si="2644"/>
        <v>0.04400015738</v>
      </c>
      <c r="T2641" s="181">
        <f t="shared" si="3"/>
        <v>5.44011236</v>
      </c>
      <c r="U2641" s="182">
        <f t="shared" si="4"/>
        <v>42063</v>
      </c>
      <c r="V2641" s="182">
        <f t="shared" si="5"/>
        <v>42152</v>
      </c>
      <c r="W2641" s="182">
        <f t="shared" si="6"/>
        <v>42244</v>
      </c>
      <c r="X2641" s="181">
        <f t="shared" si="7"/>
        <v>184</v>
      </c>
      <c r="Y2641" s="181">
        <f t="shared" si="8"/>
        <v>273</v>
      </c>
      <c r="Z2641" s="181">
        <f t="shared" si="9"/>
        <v>365</v>
      </c>
      <c r="AA2641" s="155"/>
      <c r="AB2641" s="9"/>
      <c r="AC2641" s="9"/>
      <c r="AD2641" s="9"/>
      <c r="AE2641" s="9"/>
      <c r="AF2641" s="9"/>
      <c r="AG2641" s="9"/>
      <c r="AH2641" s="9"/>
    </row>
    <row r="2642" ht="15.75" customHeight="1">
      <c r="A2642" s="177">
        <v>41878.0</v>
      </c>
      <c r="B2642" s="178">
        <v>3.53</v>
      </c>
      <c r="C2642" s="178">
        <v>3.65</v>
      </c>
      <c r="D2642" s="178">
        <v>3.78</v>
      </c>
      <c r="E2642" s="178">
        <v>4.0</v>
      </c>
      <c r="F2642" s="178">
        <v>4.18</v>
      </c>
      <c r="G2642" s="178">
        <v>4.33</v>
      </c>
      <c r="H2642" s="178">
        <v>4.83</v>
      </c>
      <c r="I2642" s="178">
        <v>5.13</v>
      </c>
      <c r="J2642" s="178">
        <v>5.45</v>
      </c>
      <c r="K2642" s="179">
        <f>MAX(0,((T2642*(365/365))-VLOOKUP(A2642,VBMA!$A:$D,4,0))  /  (T2642* (365/365)   ))</f>
        <v>0.1432162257</v>
      </c>
      <c r="L2642" s="180">
        <f t="shared" ref="L2642:S2642" si="2645">(B2642*(1-$K2642) * (365/365))/100</f>
        <v>0.03024446723</v>
      </c>
      <c r="M2642" s="180">
        <f t="shared" si="2645"/>
        <v>0.03127260776</v>
      </c>
      <c r="N2642" s="180">
        <f t="shared" si="2645"/>
        <v>0.03238642667</v>
      </c>
      <c r="O2642" s="180">
        <f t="shared" si="2645"/>
        <v>0.03427135097</v>
      </c>
      <c r="P2642" s="180">
        <f t="shared" si="2645"/>
        <v>0.03581356177</v>
      </c>
      <c r="Q2642" s="180">
        <f t="shared" si="2645"/>
        <v>0.03709873743</v>
      </c>
      <c r="R2642" s="180">
        <f t="shared" si="2645"/>
        <v>0.0413826563</v>
      </c>
      <c r="S2642" s="180">
        <f t="shared" si="2645"/>
        <v>0.04395300762</v>
      </c>
      <c r="T2642" s="181">
        <f t="shared" si="3"/>
        <v>5.44011236</v>
      </c>
      <c r="U2642" s="182">
        <f t="shared" si="4"/>
        <v>42062</v>
      </c>
      <c r="V2642" s="182">
        <f t="shared" si="5"/>
        <v>42151</v>
      </c>
      <c r="W2642" s="182">
        <f t="shared" si="6"/>
        <v>42243</v>
      </c>
      <c r="X2642" s="181">
        <f t="shared" si="7"/>
        <v>184</v>
      </c>
      <c r="Y2642" s="181">
        <f t="shared" si="8"/>
        <v>273</v>
      </c>
      <c r="Z2642" s="181">
        <f t="shared" si="9"/>
        <v>365</v>
      </c>
      <c r="AA2642" s="155"/>
      <c r="AB2642" s="9"/>
      <c r="AC2642" s="9"/>
      <c r="AD2642" s="9"/>
      <c r="AE2642" s="9"/>
      <c r="AF2642" s="9"/>
      <c r="AG2642" s="9"/>
      <c r="AH2642" s="9"/>
    </row>
    <row r="2643" ht="15.75" customHeight="1">
      <c r="A2643" s="177">
        <v>41877.0</v>
      </c>
      <c r="B2643" s="178">
        <v>3.65</v>
      </c>
      <c r="C2643" s="178">
        <v>3.73</v>
      </c>
      <c r="D2643" s="178">
        <v>3.83</v>
      </c>
      <c r="E2643" s="178">
        <v>4.0</v>
      </c>
      <c r="F2643" s="178">
        <v>4.23</v>
      </c>
      <c r="G2643" s="178">
        <v>4.35</v>
      </c>
      <c r="H2643" s="178">
        <v>4.83</v>
      </c>
      <c r="I2643" s="178">
        <v>5.15</v>
      </c>
      <c r="J2643" s="178">
        <v>5.43</v>
      </c>
      <c r="K2643" s="179">
        <f>MAX(0,((T2643*(365/365))-VLOOKUP(A2643,VBMA!$A:$D,4,0))  /  (T2643* (365/365)   ))</f>
        <v>0.1515816232</v>
      </c>
      <c r="L2643" s="180">
        <f t="shared" ref="L2643:S2643" si="2646">(B2643*(1-$K2643) * (365/365))/100</f>
        <v>0.03096727075</v>
      </c>
      <c r="M2643" s="180">
        <f t="shared" si="2646"/>
        <v>0.03164600545</v>
      </c>
      <c r="N2643" s="180">
        <f t="shared" si="2646"/>
        <v>0.03249442383</v>
      </c>
      <c r="O2643" s="180">
        <f t="shared" si="2646"/>
        <v>0.03393673507</v>
      </c>
      <c r="P2643" s="180">
        <f t="shared" si="2646"/>
        <v>0.03588809734</v>
      </c>
      <c r="Q2643" s="180">
        <f t="shared" si="2646"/>
        <v>0.03690619939</v>
      </c>
      <c r="R2643" s="180">
        <f t="shared" si="2646"/>
        <v>0.0409786076</v>
      </c>
      <c r="S2643" s="180">
        <f t="shared" si="2646"/>
        <v>0.0436935464</v>
      </c>
      <c r="T2643" s="181">
        <f t="shared" si="3"/>
        <v>5.480786517</v>
      </c>
      <c r="U2643" s="182">
        <f t="shared" si="4"/>
        <v>42061</v>
      </c>
      <c r="V2643" s="182">
        <f t="shared" si="5"/>
        <v>42150</v>
      </c>
      <c r="W2643" s="182">
        <f t="shared" si="6"/>
        <v>42242</v>
      </c>
      <c r="X2643" s="181">
        <f t="shared" si="7"/>
        <v>184</v>
      </c>
      <c r="Y2643" s="181">
        <f t="shared" si="8"/>
        <v>273</v>
      </c>
      <c r="Z2643" s="181">
        <f t="shared" si="9"/>
        <v>365</v>
      </c>
      <c r="AA2643" s="155"/>
      <c r="AB2643" s="9"/>
      <c r="AC2643" s="9"/>
      <c r="AD2643" s="9"/>
      <c r="AE2643" s="9"/>
      <c r="AF2643" s="9"/>
      <c r="AG2643" s="9"/>
      <c r="AH2643" s="9"/>
    </row>
    <row r="2644" ht="15.75" customHeight="1">
      <c r="A2644" s="177">
        <v>41876.0</v>
      </c>
      <c r="B2644" s="178">
        <v>3.8</v>
      </c>
      <c r="C2644" s="178">
        <v>3.84</v>
      </c>
      <c r="D2644" s="178">
        <v>3.88</v>
      </c>
      <c r="E2644" s="178">
        <v>4.02</v>
      </c>
      <c r="F2644" s="178">
        <v>4.24</v>
      </c>
      <c r="G2644" s="178">
        <v>4.38</v>
      </c>
      <c r="H2644" s="178">
        <v>4.88</v>
      </c>
      <c r="I2644" s="178">
        <v>5.14</v>
      </c>
      <c r="J2644" s="178">
        <v>5.38</v>
      </c>
      <c r="K2644" s="179">
        <f>MAX(0,((T2644*(365/365))-VLOOKUP(A2644,VBMA!$A:$D,4,0))  /  (T2644* (365/365)   ))</f>
        <v>0.1406539532</v>
      </c>
      <c r="L2644" s="180">
        <f t="shared" ref="L2644:S2644" si="2647">(B2644*(1-$K2644) * (365/365))/100</f>
        <v>0.03265514978</v>
      </c>
      <c r="M2644" s="180">
        <f t="shared" si="2647"/>
        <v>0.0329988882</v>
      </c>
      <c r="N2644" s="180">
        <f t="shared" si="2647"/>
        <v>0.03334262662</v>
      </c>
      <c r="O2644" s="180">
        <f t="shared" si="2647"/>
        <v>0.03454571108</v>
      </c>
      <c r="P2644" s="180">
        <f t="shared" si="2647"/>
        <v>0.03643627238</v>
      </c>
      <c r="Q2644" s="180">
        <f t="shared" si="2647"/>
        <v>0.03763935685</v>
      </c>
      <c r="R2644" s="180">
        <f t="shared" si="2647"/>
        <v>0.04193608708</v>
      </c>
      <c r="S2644" s="180">
        <f t="shared" si="2647"/>
        <v>0.0441703868</v>
      </c>
      <c r="T2644" s="181">
        <f t="shared" si="3"/>
        <v>5.408764045</v>
      </c>
      <c r="U2644" s="182">
        <f t="shared" si="4"/>
        <v>42060</v>
      </c>
      <c r="V2644" s="182">
        <f t="shared" si="5"/>
        <v>42149</v>
      </c>
      <c r="W2644" s="182">
        <f t="shared" si="6"/>
        <v>42241</v>
      </c>
      <c r="X2644" s="181">
        <f t="shared" si="7"/>
        <v>184</v>
      </c>
      <c r="Y2644" s="181">
        <f t="shared" si="8"/>
        <v>273</v>
      </c>
      <c r="Z2644" s="181">
        <f t="shared" si="9"/>
        <v>365</v>
      </c>
      <c r="AA2644" s="155"/>
      <c r="AB2644" s="9"/>
      <c r="AC2644" s="9"/>
      <c r="AD2644" s="9"/>
      <c r="AE2644" s="9"/>
      <c r="AF2644" s="9"/>
      <c r="AG2644" s="9"/>
      <c r="AH2644" s="9"/>
    </row>
    <row r="2645" ht="15.75" customHeight="1">
      <c r="A2645" s="177">
        <v>41873.0</v>
      </c>
      <c r="B2645" s="178">
        <v>3.98</v>
      </c>
      <c r="C2645" s="178">
        <v>3.96</v>
      </c>
      <c r="D2645" s="178">
        <v>4.0</v>
      </c>
      <c r="E2645" s="178">
        <v>4.14</v>
      </c>
      <c r="F2645" s="178">
        <v>4.28</v>
      </c>
      <c r="G2645" s="178">
        <v>4.4</v>
      </c>
      <c r="H2645" s="178">
        <v>4.86</v>
      </c>
      <c r="I2645" s="178">
        <v>5.12</v>
      </c>
      <c r="J2645" s="178">
        <v>5.36</v>
      </c>
      <c r="K2645" s="179">
        <f>MAX(0,((T2645*(365/365))-VLOOKUP(A2645,VBMA!$A:$D,4,0))  /  (T2645* (365/365)   ))</f>
        <v>0.1380212677</v>
      </c>
      <c r="L2645" s="180">
        <f t="shared" ref="L2645:S2645" si="2648">(B2645*(1-$K2645) * (365/365))/100</f>
        <v>0.03430675354</v>
      </c>
      <c r="M2645" s="180">
        <f t="shared" si="2648"/>
        <v>0.0341343578</v>
      </c>
      <c r="N2645" s="180">
        <f t="shared" si="2648"/>
        <v>0.03447914929</v>
      </c>
      <c r="O2645" s="180">
        <f t="shared" si="2648"/>
        <v>0.03568591952</v>
      </c>
      <c r="P2645" s="180">
        <f t="shared" si="2648"/>
        <v>0.03689268974</v>
      </c>
      <c r="Q2645" s="180">
        <f t="shared" si="2648"/>
        <v>0.03792706422</v>
      </c>
      <c r="R2645" s="180">
        <f t="shared" si="2648"/>
        <v>0.04189216639</v>
      </c>
      <c r="S2645" s="180">
        <f t="shared" si="2648"/>
        <v>0.04413331109</v>
      </c>
      <c r="T2645" s="181">
        <f t="shared" si="3"/>
        <v>5.388764045</v>
      </c>
      <c r="U2645" s="182">
        <f t="shared" si="4"/>
        <v>42057</v>
      </c>
      <c r="V2645" s="182">
        <f t="shared" si="5"/>
        <v>42146</v>
      </c>
      <c r="W2645" s="182">
        <f t="shared" si="6"/>
        <v>42238</v>
      </c>
      <c r="X2645" s="181">
        <f t="shared" si="7"/>
        <v>184</v>
      </c>
      <c r="Y2645" s="181">
        <f t="shared" si="8"/>
        <v>273</v>
      </c>
      <c r="Z2645" s="181">
        <f t="shared" si="9"/>
        <v>365</v>
      </c>
      <c r="AA2645" s="155"/>
      <c r="AB2645" s="9"/>
      <c r="AC2645" s="9"/>
      <c r="AD2645" s="9"/>
      <c r="AE2645" s="9"/>
      <c r="AF2645" s="9"/>
      <c r="AG2645" s="9"/>
      <c r="AH2645" s="9"/>
    </row>
    <row r="2646" ht="15.75" customHeight="1">
      <c r="A2646" s="177">
        <v>41872.0</v>
      </c>
      <c r="B2646" s="178">
        <v>4.05</v>
      </c>
      <c r="C2646" s="178">
        <v>4.05</v>
      </c>
      <c r="D2646" s="178">
        <v>4.13</v>
      </c>
      <c r="E2646" s="178">
        <v>4.2</v>
      </c>
      <c r="F2646" s="178">
        <v>4.3</v>
      </c>
      <c r="G2646" s="178">
        <v>4.38</v>
      </c>
      <c r="H2646" s="178">
        <v>4.83</v>
      </c>
      <c r="I2646" s="178">
        <v>5.15</v>
      </c>
      <c r="J2646" s="178">
        <v>5.45</v>
      </c>
      <c r="K2646" s="179">
        <f>MAX(0,((T2646*(365/365))-VLOOKUP(A2646,VBMA!$A:$D,4,0))  /  (T2646* (365/365)   ))</f>
        <v>0.1486623342</v>
      </c>
      <c r="L2646" s="180">
        <f t="shared" ref="L2646:S2646" si="2649">(B2646*(1-$K2646) * (365/365))/100</f>
        <v>0.03447917546</v>
      </c>
      <c r="M2646" s="180">
        <f t="shared" si="2649"/>
        <v>0.03447917546</v>
      </c>
      <c r="N2646" s="180">
        <f t="shared" si="2649"/>
        <v>0.0351602456</v>
      </c>
      <c r="O2646" s="180">
        <f t="shared" si="2649"/>
        <v>0.03575618196</v>
      </c>
      <c r="P2646" s="180">
        <f t="shared" si="2649"/>
        <v>0.03660751963</v>
      </c>
      <c r="Q2646" s="180">
        <f t="shared" si="2649"/>
        <v>0.03728858976</v>
      </c>
      <c r="R2646" s="180">
        <f t="shared" si="2649"/>
        <v>0.04111960926</v>
      </c>
      <c r="S2646" s="180">
        <f t="shared" si="2649"/>
        <v>0.04384388979</v>
      </c>
      <c r="T2646" s="181">
        <f t="shared" si="3"/>
        <v>5.480786517</v>
      </c>
      <c r="U2646" s="182">
        <f t="shared" si="4"/>
        <v>42056</v>
      </c>
      <c r="V2646" s="182">
        <f t="shared" si="5"/>
        <v>42145</v>
      </c>
      <c r="W2646" s="182">
        <f t="shared" si="6"/>
        <v>42237</v>
      </c>
      <c r="X2646" s="181">
        <f t="shared" si="7"/>
        <v>184</v>
      </c>
      <c r="Y2646" s="181">
        <f t="shared" si="8"/>
        <v>273</v>
      </c>
      <c r="Z2646" s="181">
        <f t="shared" si="9"/>
        <v>365</v>
      </c>
      <c r="AA2646" s="155"/>
      <c r="AB2646" s="9"/>
      <c r="AC2646" s="9"/>
      <c r="AD2646" s="9"/>
      <c r="AE2646" s="9"/>
      <c r="AF2646" s="9"/>
      <c r="AG2646" s="9"/>
      <c r="AH2646" s="9"/>
    </row>
    <row r="2647" ht="15.75" customHeight="1">
      <c r="A2647" s="177">
        <v>41871.0</v>
      </c>
      <c r="B2647" s="178">
        <v>3.75</v>
      </c>
      <c r="C2647" s="178">
        <v>3.83</v>
      </c>
      <c r="D2647" s="178">
        <v>3.9</v>
      </c>
      <c r="E2647" s="178">
        <v>3.98</v>
      </c>
      <c r="F2647" s="178">
        <v>4.2</v>
      </c>
      <c r="G2647" s="178">
        <v>4.35</v>
      </c>
      <c r="H2647" s="178">
        <v>4.83</v>
      </c>
      <c r="I2647" s="178">
        <v>5.15</v>
      </c>
      <c r="J2647" s="178">
        <v>5.45</v>
      </c>
      <c r="K2647" s="179">
        <f>MAX(0,((T2647*(365/365))-VLOOKUP(A2647,VBMA!$A:$D,4,0))  /  (T2647* (365/365)   ))</f>
        <v>0.1459255007</v>
      </c>
      <c r="L2647" s="180">
        <f t="shared" ref="L2647:S2647" si="2650">(B2647*(1-$K2647) * (365/365))/100</f>
        <v>0.03202779372</v>
      </c>
      <c r="M2647" s="180">
        <f t="shared" si="2650"/>
        <v>0.03271105332</v>
      </c>
      <c r="N2647" s="180">
        <f t="shared" si="2650"/>
        <v>0.03330890547</v>
      </c>
      <c r="O2647" s="180">
        <f t="shared" si="2650"/>
        <v>0.03399216507</v>
      </c>
      <c r="P2647" s="180">
        <f t="shared" si="2650"/>
        <v>0.03587112897</v>
      </c>
      <c r="Q2647" s="180">
        <f t="shared" si="2650"/>
        <v>0.03715224072</v>
      </c>
      <c r="R2647" s="180">
        <f t="shared" si="2650"/>
        <v>0.04125179831</v>
      </c>
      <c r="S2647" s="180">
        <f t="shared" si="2650"/>
        <v>0.04398483671</v>
      </c>
      <c r="T2647" s="181">
        <f t="shared" si="3"/>
        <v>5.480786517</v>
      </c>
      <c r="U2647" s="182">
        <f t="shared" si="4"/>
        <v>42055</v>
      </c>
      <c r="V2647" s="182">
        <f t="shared" si="5"/>
        <v>42144</v>
      </c>
      <c r="W2647" s="182">
        <f t="shared" si="6"/>
        <v>42236</v>
      </c>
      <c r="X2647" s="181">
        <f t="shared" si="7"/>
        <v>184</v>
      </c>
      <c r="Y2647" s="181">
        <f t="shared" si="8"/>
        <v>273</v>
      </c>
      <c r="Z2647" s="181">
        <f t="shared" si="9"/>
        <v>365</v>
      </c>
      <c r="AA2647" s="155"/>
      <c r="AB2647" s="9"/>
      <c r="AC2647" s="9"/>
      <c r="AD2647" s="9"/>
      <c r="AE2647" s="9"/>
      <c r="AF2647" s="9"/>
      <c r="AG2647" s="9"/>
      <c r="AH2647" s="9"/>
    </row>
    <row r="2648" ht="15.75" customHeight="1">
      <c r="A2648" s="177">
        <v>41870.0</v>
      </c>
      <c r="B2648" s="178">
        <v>3.63</v>
      </c>
      <c r="C2648" s="178">
        <v>3.75</v>
      </c>
      <c r="D2648" s="178">
        <v>3.85</v>
      </c>
      <c r="E2648" s="178">
        <v>3.95</v>
      </c>
      <c r="F2648" s="178">
        <v>4.18</v>
      </c>
      <c r="G2648" s="178">
        <v>4.33</v>
      </c>
      <c r="H2648" s="178">
        <v>4.88</v>
      </c>
      <c r="I2648" s="178">
        <v>5.15</v>
      </c>
      <c r="J2648" s="178">
        <v>5.4</v>
      </c>
      <c r="K2648" s="179">
        <f>MAX(0,((T2648*(365/365))-VLOOKUP(A2648,VBMA!$A:$D,4,0))  /  (T2648* (365/365)   ))</f>
        <v>0.138347234</v>
      </c>
      <c r="L2648" s="180">
        <f t="shared" ref="L2648:S2648" si="2651">(B2648*(1-$K2648) * (365/365))/100</f>
        <v>0.03127799541</v>
      </c>
      <c r="M2648" s="180">
        <f t="shared" si="2651"/>
        <v>0.03231197872</v>
      </c>
      <c r="N2648" s="180">
        <f t="shared" si="2651"/>
        <v>0.03317363149</v>
      </c>
      <c r="O2648" s="180">
        <f t="shared" si="2651"/>
        <v>0.03403528426</v>
      </c>
      <c r="P2648" s="180">
        <f t="shared" si="2651"/>
        <v>0.03601708562</v>
      </c>
      <c r="Q2648" s="180">
        <f t="shared" si="2651"/>
        <v>0.03730956477</v>
      </c>
      <c r="R2648" s="180">
        <f t="shared" si="2651"/>
        <v>0.04204865498</v>
      </c>
      <c r="S2648" s="180">
        <f t="shared" si="2651"/>
        <v>0.04437511745</v>
      </c>
      <c r="T2648" s="181">
        <f t="shared" si="3"/>
        <v>5.429101124</v>
      </c>
      <c r="U2648" s="182">
        <f t="shared" si="4"/>
        <v>42054</v>
      </c>
      <c r="V2648" s="182">
        <f t="shared" si="5"/>
        <v>42143</v>
      </c>
      <c r="W2648" s="182">
        <f t="shared" si="6"/>
        <v>42235</v>
      </c>
      <c r="X2648" s="181">
        <f t="shared" si="7"/>
        <v>184</v>
      </c>
      <c r="Y2648" s="181">
        <f t="shared" si="8"/>
        <v>273</v>
      </c>
      <c r="Z2648" s="181">
        <f t="shared" si="9"/>
        <v>365</v>
      </c>
      <c r="AA2648" s="155"/>
      <c r="AB2648" s="9"/>
      <c r="AC2648" s="9"/>
      <c r="AD2648" s="9"/>
      <c r="AE2648" s="9"/>
      <c r="AF2648" s="9"/>
      <c r="AG2648" s="9"/>
      <c r="AH2648" s="9"/>
    </row>
    <row r="2649" ht="15.75" customHeight="1">
      <c r="A2649" s="177">
        <v>41869.0</v>
      </c>
      <c r="B2649" s="178">
        <v>3.58</v>
      </c>
      <c r="C2649" s="178">
        <v>3.73</v>
      </c>
      <c r="D2649" s="178">
        <v>3.8</v>
      </c>
      <c r="E2649" s="178">
        <v>3.9</v>
      </c>
      <c r="F2649" s="178">
        <v>4.18</v>
      </c>
      <c r="G2649" s="178">
        <v>4.3</v>
      </c>
      <c r="H2649" s="178">
        <v>4.83</v>
      </c>
      <c r="I2649" s="178">
        <v>5.15</v>
      </c>
      <c r="J2649" s="178">
        <v>5.45</v>
      </c>
      <c r="K2649" s="179">
        <f>MAX(0,((T2649*(365/365))-VLOOKUP(A2649,VBMA!$A:$D,4,0))  /  (T2649* (365/365)   ))</f>
        <v>0.1406342893</v>
      </c>
      <c r="L2649" s="180">
        <f t="shared" ref="L2649:S2649" si="2652">(B2649*(1-$K2649) * (365/365))/100</f>
        <v>0.03076529244</v>
      </c>
      <c r="M2649" s="180">
        <f t="shared" si="2652"/>
        <v>0.03205434101</v>
      </c>
      <c r="N2649" s="180">
        <f t="shared" si="2652"/>
        <v>0.032655897</v>
      </c>
      <c r="O2649" s="180">
        <f t="shared" si="2652"/>
        <v>0.03351526272</v>
      </c>
      <c r="P2649" s="180">
        <f t="shared" si="2652"/>
        <v>0.03592148671</v>
      </c>
      <c r="Q2649" s="180">
        <f t="shared" si="2652"/>
        <v>0.03695272556</v>
      </c>
      <c r="R2649" s="180">
        <f t="shared" si="2652"/>
        <v>0.04150736382</v>
      </c>
      <c r="S2649" s="180">
        <f t="shared" si="2652"/>
        <v>0.0442573341</v>
      </c>
      <c r="T2649" s="181">
        <f t="shared" si="3"/>
        <v>5.480786517</v>
      </c>
      <c r="U2649" s="182">
        <f t="shared" si="4"/>
        <v>42053</v>
      </c>
      <c r="V2649" s="182">
        <f t="shared" si="5"/>
        <v>42142</v>
      </c>
      <c r="W2649" s="182">
        <f t="shared" si="6"/>
        <v>42234</v>
      </c>
      <c r="X2649" s="181">
        <f t="shared" si="7"/>
        <v>184</v>
      </c>
      <c r="Y2649" s="181">
        <f t="shared" si="8"/>
        <v>273</v>
      </c>
      <c r="Z2649" s="181">
        <f t="shared" si="9"/>
        <v>365</v>
      </c>
      <c r="AA2649" s="155"/>
      <c r="AB2649" s="9"/>
      <c r="AC2649" s="9"/>
      <c r="AD2649" s="9"/>
      <c r="AE2649" s="9"/>
      <c r="AF2649" s="9"/>
      <c r="AG2649" s="9"/>
      <c r="AH2649" s="9"/>
    </row>
    <row r="2650" ht="15.75" customHeight="1">
      <c r="A2650" s="177">
        <v>41866.0</v>
      </c>
      <c r="B2650" s="178">
        <v>3.64</v>
      </c>
      <c r="C2650" s="178">
        <v>3.74</v>
      </c>
      <c r="D2650" s="178">
        <v>3.84</v>
      </c>
      <c r="E2650" s="178">
        <v>3.94</v>
      </c>
      <c r="F2650" s="178">
        <v>4.18</v>
      </c>
      <c r="G2650" s="178">
        <v>4.32</v>
      </c>
      <c r="H2650" s="178">
        <v>4.86</v>
      </c>
      <c r="I2650" s="178">
        <v>5.14</v>
      </c>
      <c r="J2650" s="178">
        <v>5.42</v>
      </c>
      <c r="K2650" s="179">
        <f>MAX(0,((T2650*(365/365))-VLOOKUP(A2650,VBMA!$A:$D,4,0))  /  (T2650* (365/365)   ))</f>
        <v>0.1315860271</v>
      </c>
      <c r="L2650" s="180">
        <f t="shared" ref="L2650:S2650" si="2653">(B2650*(1-$K2650) * (365/365))/100</f>
        <v>0.03161026861</v>
      </c>
      <c r="M2650" s="180">
        <f t="shared" si="2653"/>
        <v>0.03247868259</v>
      </c>
      <c r="N2650" s="180">
        <f t="shared" si="2653"/>
        <v>0.03334709656</v>
      </c>
      <c r="O2650" s="180">
        <f t="shared" si="2653"/>
        <v>0.03421551053</v>
      </c>
      <c r="P2650" s="180">
        <f t="shared" si="2653"/>
        <v>0.03629970407</v>
      </c>
      <c r="Q2650" s="180">
        <f t="shared" si="2653"/>
        <v>0.03751548363</v>
      </c>
      <c r="R2650" s="180">
        <f t="shared" si="2653"/>
        <v>0.04220491908</v>
      </c>
      <c r="S2650" s="180">
        <f t="shared" si="2653"/>
        <v>0.04463647821</v>
      </c>
      <c r="T2650" s="181">
        <f t="shared" si="3"/>
        <v>5.429438202</v>
      </c>
      <c r="U2650" s="182">
        <f t="shared" si="4"/>
        <v>42050</v>
      </c>
      <c r="V2650" s="182">
        <f t="shared" si="5"/>
        <v>42139</v>
      </c>
      <c r="W2650" s="182">
        <f t="shared" si="6"/>
        <v>42231</v>
      </c>
      <c r="X2650" s="181">
        <f t="shared" si="7"/>
        <v>184</v>
      </c>
      <c r="Y2650" s="181">
        <f t="shared" si="8"/>
        <v>273</v>
      </c>
      <c r="Z2650" s="181">
        <f t="shared" si="9"/>
        <v>365</v>
      </c>
      <c r="AA2650" s="155"/>
      <c r="AB2650" s="9"/>
      <c r="AC2650" s="9"/>
      <c r="AD2650" s="9"/>
      <c r="AE2650" s="9"/>
      <c r="AF2650" s="9"/>
      <c r="AG2650" s="9"/>
      <c r="AH2650" s="9"/>
    </row>
    <row r="2651" ht="15.75" customHeight="1">
      <c r="A2651" s="177">
        <v>41865.0</v>
      </c>
      <c r="B2651" s="178">
        <v>3.88</v>
      </c>
      <c r="C2651" s="178">
        <v>3.92</v>
      </c>
      <c r="D2651" s="178">
        <v>3.94</v>
      </c>
      <c r="E2651" s="178">
        <v>3.98</v>
      </c>
      <c r="F2651" s="178">
        <v>4.2</v>
      </c>
      <c r="G2651" s="178">
        <v>4.3</v>
      </c>
      <c r="H2651" s="178">
        <v>4.86</v>
      </c>
      <c r="I2651" s="178">
        <v>5.16</v>
      </c>
      <c r="J2651" s="178">
        <v>5.46</v>
      </c>
      <c r="K2651" s="179">
        <f>MAX(0,((T2651*(365/365))-VLOOKUP(A2651,VBMA!$A:$D,4,0))  /  (T2651* (365/365)   ))</f>
        <v>0.1380432996</v>
      </c>
      <c r="L2651" s="180">
        <f t="shared" ref="L2651:S2651" si="2654">(B2651*(1-$K2651) * (365/365))/100</f>
        <v>0.03344391997</v>
      </c>
      <c r="M2651" s="180">
        <f t="shared" si="2654"/>
        <v>0.03378870265</v>
      </c>
      <c r="N2651" s="180">
        <f t="shared" si="2654"/>
        <v>0.03396109399</v>
      </c>
      <c r="O2651" s="180">
        <f t="shared" si="2654"/>
        <v>0.03430587667</v>
      </c>
      <c r="P2651" s="180">
        <f t="shared" si="2654"/>
        <v>0.03620218141</v>
      </c>
      <c r="Q2651" s="180">
        <f t="shared" si="2654"/>
        <v>0.03706413812</v>
      </c>
      <c r="R2651" s="180">
        <f t="shared" si="2654"/>
        <v>0.04189109564</v>
      </c>
      <c r="S2651" s="180">
        <f t="shared" si="2654"/>
        <v>0.04447696574</v>
      </c>
      <c r="T2651" s="181">
        <f t="shared" si="3"/>
        <v>5.47011236</v>
      </c>
      <c r="U2651" s="182">
        <f t="shared" si="4"/>
        <v>42049</v>
      </c>
      <c r="V2651" s="182">
        <f t="shared" si="5"/>
        <v>42138</v>
      </c>
      <c r="W2651" s="182">
        <f t="shared" si="6"/>
        <v>42230</v>
      </c>
      <c r="X2651" s="181">
        <f t="shared" si="7"/>
        <v>184</v>
      </c>
      <c r="Y2651" s="181">
        <f t="shared" si="8"/>
        <v>273</v>
      </c>
      <c r="Z2651" s="181">
        <f t="shared" si="9"/>
        <v>365</v>
      </c>
      <c r="AA2651" s="155"/>
      <c r="AB2651" s="9"/>
      <c r="AC2651" s="9"/>
      <c r="AD2651" s="9"/>
      <c r="AE2651" s="9"/>
      <c r="AF2651" s="9"/>
      <c r="AG2651" s="9"/>
      <c r="AH2651" s="9"/>
    </row>
    <row r="2652" ht="15.75" customHeight="1">
      <c r="A2652" s="177">
        <v>41864.0</v>
      </c>
      <c r="B2652" s="178">
        <v>4.0</v>
      </c>
      <c r="C2652" s="178">
        <v>3.96</v>
      </c>
      <c r="D2652" s="178">
        <v>3.98</v>
      </c>
      <c r="E2652" s="178">
        <v>4.02</v>
      </c>
      <c r="F2652" s="178">
        <v>4.24</v>
      </c>
      <c r="G2652" s="178">
        <v>4.36</v>
      </c>
      <c r="H2652" s="178">
        <v>4.84</v>
      </c>
      <c r="I2652" s="178">
        <v>5.3</v>
      </c>
      <c r="J2652" s="178">
        <v>5.62</v>
      </c>
      <c r="K2652" s="179">
        <f>MAX(0,((T2652*(365/365))-VLOOKUP(A2652,VBMA!$A:$D,4,0))  /  (T2652* (365/365)   ))</f>
        <v>0.1836212599</v>
      </c>
      <c r="L2652" s="180">
        <f t="shared" ref="L2652:S2652" si="2655">(B2652*(1-$K2652) * (365/365))/100</f>
        <v>0.03265514961</v>
      </c>
      <c r="M2652" s="180">
        <f t="shared" si="2655"/>
        <v>0.03232859811</v>
      </c>
      <c r="N2652" s="180">
        <f t="shared" si="2655"/>
        <v>0.03249187386</v>
      </c>
      <c r="O2652" s="180">
        <f t="shared" si="2655"/>
        <v>0.03281842535</v>
      </c>
      <c r="P2652" s="180">
        <f t="shared" si="2655"/>
        <v>0.03461445858</v>
      </c>
      <c r="Q2652" s="180">
        <f t="shared" si="2655"/>
        <v>0.03559411307</v>
      </c>
      <c r="R2652" s="180">
        <f t="shared" si="2655"/>
        <v>0.03951273102</v>
      </c>
      <c r="S2652" s="180">
        <f t="shared" si="2655"/>
        <v>0.04326807323</v>
      </c>
      <c r="T2652" s="181">
        <f t="shared" si="3"/>
        <v>5.775505618</v>
      </c>
      <c r="U2652" s="182">
        <f t="shared" si="4"/>
        <v>42048</v>
      </c>
      <c r="V2652" s="182">
        <f t="shared" si="5"/>
        <v>42137</v>
      </c>
      <c r="W2652" s="182">
        <f t="shared" si="6"/>
        <v>42229</v>
      </c>
      <c r="X2652" s="181">
        <f t="shared" si="7"/>
        <v>184</v>
      </c>
      <c r="Y2652" s="181">
        <f t="shared" si="8"/>
        <v>273</v>
      </c>
      <c r="Z2652" s="181">
        <f t="shared" si="9"/>
        <v>365</v>
      </c>
      <c r="AA2652" s="155"/>
      <c r="AB2652" s="9"/>
      <c r="AC2652" s="9"/>
      <c r="AD2652" s="9"/>
      <c r="AE2652" s="9"/>
      <c r="AF2652" s="9"/>
      <c r="AG2652" s="9"/>
      <c r="AH2652" s="9"/>
    </row>
    <row r="2653" ht="15.75" customHeight="1">
      <c r="A2653" s="177">
        <v>41863.0</v>
      </c>
      <c r="B2653" s="178">
        <v>3.8</v>
      </c>
      <c r="C2653" s="178">
        <v>3.8</v>
      </c>
      <c r="D2653" s="178">
        <v>3.93</v>
      </c>
      <c r="E2653" s="178">
        <v>3.98</v>
      </c>
      <c r="F2653" s="178">
        <v>4.13</v>
      </c>
      <c r="G2653" s="178">
        <v>4.33</v>
      </c>
      <c r="H2653" s="178">
        <v>4.83</v>
      </c>
      <c r="I2653" s="178">
        <v>5.18</v>
      </c>
      <c r="J2653" s="178">
        <v>5.48</v>
      </c>
      <c r="K2653" s="179">
        <f>MAX(0,((T2653*(365/365))-VLOOKUP(A2653,VBMA!$A:$D,4,0))  /  (T2653* (365/365)   ))</f>
        <v>0.1573131665</v>
      </c>
      <c r="L2653" s="180">
        <f t="shared" ref="L2653:S2653" si="2656">(B2653*(1-$K2653) * (365/365))/100</f>
        <v>0.03202209967</v>
      </c>
      <c r="M2653" s="180">
        <f t="shared" si="2656"/>
        <v>0.03202209967</v>
      </c>
      <c r="N2653" s="180">
        <f t="shared" si="2656"/>
        <v>0.03311759256</v>
      </c>
      <c r="O2653" s="180">
        <f t="shared" si="2656"/>
        <v>0.03353893597</v>
      </c>
      <c r="P2653" s="180">
        <f t="shared" si="2656"/>
        <v>0.03480296622</v>
      </c>
      <c r="Q2653" s="180">
        <f t="shared" si="2656"/>
        <v>0.03648833989</v>
      </c>
      <c r="R2653" s="180">
        <f t="shared" si="2656"/>
        <v>0.04070177406</v>
      </c>
      <c r="S2653" s="180">
        <f t="shared" si="2656"/>
        <v>0.04365117797</v>
      </c>
      <c r="T2653" s="181">
        <f t="shared" si="3"/>
        <v>5.541797753</v>
      </c>
      <c r="U2653" s="182">
        <f t="shared" si="4"/>
        <v>42047</v>
      </c>
      <c r="V2653" s="182">
        <f t="shared" si="5"/>
        <v>42136</v>
      </c>
      <c r="W2653" s="182">
        <f t="shared" si="6"/>
        <v>42228</v>
      </c>
      <c r="X2653" s="181">
        <f t="shared" si="7"/>
        <v>184</v>
      </c>
      <c r="Y2653" s="181">
        <f t="shared" si="8"/>
        <v>273</v>
      </c>
      <c r="Z2653" s="181">
        <f t="shared" si="9"/>
        <v>365</v>
      </c>
      <c r="AA2653" s="155"/>
      <c r="AB2653" s="9"/>
      <c r="AC2653" s="9"/>
      <c r="AD2653" s="9"/>
      <c r="AE2653" s="9"/>
      <c r="AF2653" s="9"/>
      <c r="AG2653" s="9"/>
      <c r="AH2653" s="9"/>
    </row>
    <row r="2654" ht="15.75" customHeight="1">
      <c r="A2654" s="177">
        <v>41862.0</v>
      </c>
      <c r="B2654" s="178">
        <v>3.55</v>
      </c>
      <c r="C2654" s="178">
        <v>3.68</v>
      </c>
      <c r="D2654" s="178">
        <v>3.8</v>
      </c>
      <c r="E2654" s="178">
        <v>3.9</v>
      </c>
      <c r="F2654" s="178">
        <v>3.98</v>
      </c>
      <c r="G2654" s="178">
        <v>4.2</v>
      </c>
      <c r="H2654" s="178">
        <v>4.83</v>
      </c>
      <c r="I2654" s="178">
        <v>5.2</v>
      </c>
      <c r="J2654" s="178">
        <v>5.53</v>
      </c>
      <c r="K2654" s="179">
        <f>MAX(0,((T2654*(365/365))-VLOOKUP(A2654,VBMA!$A:$D,4,0))  /  (T2654* (365/365)   ))</f>
        <v>0.1745592142</v>
      </c>
      <c r="L2654" s="180">
        <f t="shared" ref="L2654:S2654" si="2657">(B2654*(1-$K2654) * (365/365))/100</f>
        <v>0.02930314789</v>
      </c>
      <c r="M2654" s="180">
        <f t="shared" si="2657"/>
        <v>0.03037622092</v>
      </c>
      <c r="N2654" s="180">
        <f t="shared" si="2657"/>
        <v>0.03136674986</v>
      </c>
      <c r="O2654" s="180">
        <f t="shared" si="2657"/>
        <v>0.03219219064</v>
      </c>
      <c r="P2654" s="180">
        <f t="shared" si="2657"/>
        <v>0.03285254327</v>
      </c>
      <c r="Q2654" s="180">
        <f t="shared" si="2657"/>
        <v>0.034668513</v>
      </c>
      <c r="R2654" s="180">
        <f t="shared" si="2657"/>
        <v>0.03986878995</v>
      </c>
      <c r="S2654" s="180">
        <f t="shared" si="2657"/>
        <v>0.04292292086</v>
      </c>
      <c r="T2654" s="181">
        <f t="shared" si="3"/>
        <v>5.58247191</v>
      </c>
      <c r="U2654" s="182">
        <f t="shared" si="4"/>
        <v>42046</v>
      </c>
      <c r="V2654" s="182">
        <f t="shared" si="5"/>
        <v>42135</v>
      </c>
      <c r="W2654" s="182">
        <f t="shared" si="6"/>
        <v>42227</v>
      </c>
      <c r="X2654" s="181">
        <f t="shared" si="7"/>
        <v>184</v>
      </c>
      <c r="Y2654" s="181">
        <f t="shared" si="8"/>
        <v>273</v>
      </c>
      <c r="Z2654" s="181">
        <f t="shared" si="9"/>
        <v>365</v>
      </c>
      <c r="AA2654" s="155"/>
      <c r="AB2654" s="9"/>
      <c r="AC2654" s="9"/>
      <c r="AD2654" s="9"/>
      <c r="AE2654" s="9"/>
      <c r="AF2654" s="9"/>
      <c r="AG2654" s="9"/>
      <c r="AH2654" s="9"/>
    </row>
    <row r="2655" ht="15.75" customHeight="1">
      <c r="A2655" s="177">
        <v>41859.0</v>
      </c>
      <c r="B2655" s="178">
        <v>3.2</v>
      </c>
      <c r="C2655" s="178">
        <v>3.35</v>
      </c>
      <c r="D2655" s="178">
        <v>3.5</v>
      </c>
      <c r="E2655" s="178">
        <v>3.58</v>
      </c>
      <c r="F2655" s="178">
        <v>3.93</v>
      </c>
      <c r="G2655" s="178">
        <v>4.18</v>
      </c>
      <c r="H2655" s="178">
        <v>4.83</v>
      </c>
      <c r="I2655" s="178">
        <v>5.18</v>
      </c>
      <c r="J2655" s="178">
        <v>5.5</v>
      </c>
      <c r="K2655" s="179">
        <f>MAX(0,((T2655*(365/365))-VLOOKUP(A2655,VBMA!$A:$D,4,0))  /  (T2655* (365/365)   ))</f>
        <v>0.1740947245</v>
      </c>
      <c r="L2655" s="180">
        <f t="shared" ref="L2655:S2655" si="2658">(B2655*(1-$K2655) * (365/365))/100</f>
        <v>0.02642896882</v>
      </c>
      <c r="M2655" s="180">
        <f t="shared" si="2658"/>
        <v>0.02766782673</v>
      </c>
      <c r="N2655" s="180">
        <f t="shared" si="2658"/>
        <v>0.02890668464</v>
      </c>
      <c r="O2655" s="180">
        <f t="shared" si="2658"/>
        <v>0.02956740886</v>
      </c>
      <c r="P2655" s="180">
        <f t="shared" si="2658"/>
        <v>0.03245807733</v>
      </c>
      <c r="Q2655" s="180">
        <f t="shared" si="2658"/>
        <v>0.03452284052</v>
      </c>
      <c r="R2655" s="180">
        <f t="shared" si="2658"/>
        <v>0.03989122481</v>
      </c>
      <c r="S2655" s="180">
        <f t="shared" si="2658"/>
        <v>0.04278189327</v>
      </c>
      <c r="T2655" s="181">
        <f t="shared" si="3"/>
        <v>5.541797753</v>
      </c>
      <c r="U2655" s="182">
        <f t="shared" si="4"/>
        <v>42043</v>
      </c>
      <c r="V2655" s="182">
        <f t="shared" si="5"/>
        <v>42132</v>
      </c>
      <c r="W2655" s="182">
        <f t="shared" si="6"/>
        <v>42224</v>
      </c>
      <c r="X2655" s="181">
        <f t="shared" si="7"/>
        <v>184</v>
      </c>
      <c r="Y2655" s="181">
        <f t="shared" si="8"/>
        <v>273</v>
      </c>
      <c r="Z2655" s="181">
        <f t="shared" si="9"/>
        <v>365</v>
      </c>
      <c r="AA2655" s="155"/>
      <c r="AB2655" s="9"/>
      <c r="AC2655" s="9"/>
      <c r="AD2655" s="9"/>
      <c r="AE2655" s="9"/>
      <c r="AF2655" s="9"/>
      <c r="AG2655" s="9"/>
      <c r="AH2655" s="9"/>
    </row>
    <row r="2656" ht="15.75" customHeight="1">
      <c r="A2656" s="177">
        <v>41858.0</v>
      </c>
      <c r="B2656" s="178">
        <v>3.12</v>
      </c>
      <c r="C2656" s="178">
        <v>3.3</v>
      </c>
      <c r="D2656" s="178">
        <v>3.46</v>
      </c>
      <c r="E2656" s="178">
        <v>3.54</v>
      </c>
      <c r="F2656" s="178">
        <v>3.92</v>
      </c>
      <c r="G2656" s="178">
        <v>4.12</v>
      </c>
      <c r="H2656" s="178">
        <v>4.84</v>
      </c>
      <c r="I2656" s="178">
        <v>5.3</v>
      </c>
      <c r="J2656" s="178">
        <v>5.62</v>
      </c>
      <c r="K2656" s="179">
        <f>MAX(0,((T2656*(365/365))-VLOOKUP(A2656,VBMA!$A:$D,4,0))  /  (T2656* (365/365)   ))</f>
        <v>0.2047449516</v>
      </c>
      <c r="L2656" s="180">
        <f t="shared" ref="L2656:S2656" si="2659">(B2656*(1-$K2656) * (365/365))/100</f>
        <v>0.02481195751</v>
      </c>
      <c r="M2656" s="180">
        <f t="shared" si="2659"/>
        <v>0.0262434166</v>
      </c>
      <c r="N2656" s="180">
        <f t="shared" si="2659"/>
        <v>0.02751582468</v>
      </c>
      <c r="O2656" s="180">
        <f t="shared" si="2659"/>
        <v>0.02815202871</v>
      </c>
      <c r="P2656" s="180">
        <f t="shared" si="2659"/>
        <v>0.0311739979</v>
      </c>
      <c r="Q2656" s="180">
        <f t="shared" si="2659"/>
        <v>0.032764508</v>
      </c>
      <c r="R2656" s="180">
        <f t="shared" si="2659"/>
        <v>0.03849034434</v>
      </c>
      <c r="S2656" s="180">
        <f t="shared" si="2659"/>
        <v>0.04214851757</v>
      </c>
      <c r="T2656" s="181">
        <f t="shared" si="3"/>
        <v>5.775505618</v>
      </c>
      <c r="U2656" s="182">
        <f t="shared" si="4"/>
        <v>42042</v>
      </c>
      <c r="V2656" s="182">
        <f t="shared" si="5"/>
        <v>42131</v>
      </c>
      <c r="W2656" s="182">
        <f t="shared" si="6"/>
        <v>42223</v>
      </c>
      <c r="X2656" s="181">
        <f t="shared" si="7"/>
        <v>184</v>
      </c>
      <c r="Y2656" s="181">
        <f t="shared" si="8"/>
        <v>273</v>
      </c>
      <c r="Z2656" s="181">
        <f t="shared" si="9"/>
        <v>365</v>
      </c>
      <c r="AA2656" s="155"/>
      <c r="AB2656" s="9"/>
      <c r="AC2656" s="9"/>
      <c r="AD2656" s="9"/>
      <c r="AE2656" s="9"/>
      <c r="AF2656" s="9"/>
      <c r="AG2656" s="9"/>
      <c r="AH2656" s="9"/>
    </row>
    <row r="2657" ht="15.75" customHeight="1">
      <c r="A2657" s="177">
        <v>41857.0</v>
      </c>
      <c r="B2657" s="178">
        <v>3.15</v>
      </c>
      <c r="C2657" s="178">
        <v>3.4</v>
      </c>
      <c r="D2657" s="178">
        <v>3.48</v>
      </c>
      <c r="E2657" s="178">
        <v>3.6</v>
      </c>
      <c r="F2657" s="178">
        <v>3.93</v>
      </c>
      <c r="G2657" s="178">
        <v>4.13</v>
      </c>
      <c r="H2657" s="178">
        <v>4.83</v>
      </c>
      <c r="I2657" s="178">
        <v>5.15</v>
      </c>
      <c r="J2657" s="178">
        <v>5.45</v>
      </c>
      <c r="K2657" s="179">
        <f>MAX(0,((T2657*(365/365))-VLOOKUP(A2657,VBMA!$A:$D,4,0))  /  (T2657* (365/365)   ))</f>
        <v>0.1610693126</v>
      </c>
      <c r="L2657" s="180">
        <f t="shared" ref="L2657:S2657" si="2660">(B2657*(1-$K2657) * (365/365))/100</f>
        <v>0.02642631665</v>
      </c>
      <c r="M2657" s="180">
        <f t="shared" si="2660"/>
        <v>0.02852364337</v>
      </c>
      <c r="N2657" s="180">
        <f t="shared" si="2660"/>
        <v>0.02919478792</v>
      </c>
      <c r="O2657" s="180">
        <f t="shared" si="2660"/>
        <v>0.03020150475</v>
      </c>
      <c r="P2657" s="180">
        <f t="shared" si="2660"/>
        <v>0.03296997601</v>
      </c>
      <c r="Q2657" s="180">
        <f t="shared" si="2660"/>
        <v>0.03464783739</v>
      </c>
      <c r="R2657" s="180">
        <f t="shared" si="2660"/>
        <v>0.0405203522</v>
      </c>
      <c r="S2657" s="180">
        <f t="shared" si="2660"/>
        <v>0.0432049304</v>
      </c>
      <c r="T2657" s="181">
        <f t="shared" si="3"/>
        <v>5.480786517</v>
      </c>
      <c r="U2657" s="182">
        <f t="shared" si="4"/>
        <v>42041</v>
      </c>
      <c r="V2657" s="182">
        <f t="shared" si="5"/>
        <v>42130</v>
      </c>
      <c r="W2657" s="182">
        <f t="shared" si="6"/>
        <v>42222</v>
      </c>
      <c r="X2657" s="181">
        <f t="shared" si="7"/>
        <v>184</v>
      </c>
      <c r="Y2657" s="181">
        <f t="shared" si="8"/>
        <v>273</v>
      </c>
      <c r="Z2657" s="181">
        <f t="shared" si="9"/>
        <v>365</v>
      </c>
      <c r="AA2657" s="155"/>
      <c r="AB2657" s="9"/>
      <c r="AC2657" s="9"/>
      <c r="AD2657" s="9"/>
      <c r="AE2657" s="9"/>
      <c r="AF2657" s="9"/>
      <c r="AG2657" s="9"/>
      <c r="AH2657" s="9"/>
    </row>
    <row r="2658" ht="15.75" customHeight="1">
      <c r="A2658" s="177">
        <v>41856.0</v>
      </c>
      <c r="B2658" s="178">
        <v>3.05</v>
      </c>
      <c r="C2658" s="178">
        <v>3.28</v>
      </c>
      <c r="D2658" s="178">
        <v>3.4</v>
      </c>
      <c r="E2658" s="178">
        <v>3.58</v>
      </c>
      <c r="F2658" s="178">
        <v>3.85</v>
      </c>
      <c r="G2658" s="178">
        <v>4.1</v>
      </c>
      <c r="H2658" s="178">
        <v>4.83</v>
      </c>
      <c r="I2658" s="178">
        <v>5.15</v>
      </c>
      <c r="J2658" s="178">
        <v>5.45</v>
      </c>
      <c r="K2658" s="179">
        <f>MAX(0,((T2658*(365/365))-VLOOKUP(A2658,VBMA!$A:$D,4,0))  /  (T2658* (365/365)   ))</f>
        <v>0.1619815904</v>
      </c>
      <c r="L2658" s="180">
        <f t="shared" ref="L2658:S2658" si="2661">(B2658*(1-$K2658) * (365/365))/100</f>
        <v>0.02555956149</v>
      </c>
      <c r="M2658" s="180">
        <f t="shared" si="2661"/>
        <v>0.02748700383</v>
      </c>
      <c r="N2658" s="180">
        <f t="shared" si="2661"/>
        <v>0.02849262593</v>
      </c>
      <c r="O2658" s="180">
        <f t="shared" si="2661"/>
        <v>0.03000105906</v>
      </c>
      <c r="P2658" s="180">
        <f t="shared" si="2661"/>
        <v>0.03226370877</v>
      </c>
      <c r="Q2658" s="180">
        <f t="shared" si="2661"/>
        <v>0.03435875479</v>
      </c>
      <c r="R2658" s="180">
        <f t="shared" si="2661"/>
        <v>0.04047628918</v>
      </c>
      <c r="S2658" s="180">
        <f t="shared" si="2661"/>
        <v>0.04315794809</v>
      </c>
      <c r="T2658" s="181">
        <f t="shared" si="3"/>
        <v>5.480786517</v>
      </c>
      <c r="U2658" s="182">
        <f t="shared" si="4"/>
        <v>42040</v>
      </c>
      <c r="V2658" s="182">
        <f t="shared" si="5"/>
        <v>42129</v>
      </c>
      <c r="W2658" s="182">
        <f t="shared" si="6"/>
        <v>42221</v>
      </c>
      <c r="X2658" s="181">
        <f t="shared" si="7"/>
        <v>184</v>
      </c>
      <c r="Y2658" s="181">
        <f t="shared" si="8"/>
        <v>273</v>
      </c>
      <c r="Z2658" s="181">
        <f t="shared" si="9"/>
        <v>365</v>
      </c>
      <c r="AA2658" s="155"/>
      <c r="AB2658" s="9"/>
      <c r="AC2658" s="9"/>
      <c r="AD2658" s="9"/>
      <c r="AE2658" s="9"/>
      <c r="AF2658" s="9"/>
      <c r="AG2658" s="9"/>
      <c r="AH2658" s="9"/>
    </row>
    <row r="2659" ht="15.75" customHeight="1">
      <c r="A2659" s="177">
        <v>41855.0</v>
      </c>
      <c r="B2659" s="178">
        <v>3.0</v>
      </c>
      <c r="C2659" s="178">
        <v>3.15</v>
      </c>
      <c r="D2659" s="178">
        <v>3.35</v>
      </c>
      <c r="E2659" s="178">
        <v>3.55</v>
      </c>
      <c r="F2659" s="178">
        <v>3.83</v>
      </c>
      <c r="G2659" s="178">
        <v>4.03</v>
      </c>
      <c r="H2659" s="178">
        <v>4.8</v>
      </c>
      <c r="I2659" s="178">
        <v>5.13</v>
      </c>
      <c r="J2659" s="178">
        <v>5.45</v>
      </c>
      <c r="K2659" s="179">
        <f>MAX(0,((T2659*(365/365))-VLOOKUP(A2659,VBMA!$A:$D,4,0))  /  (T2659* (365/365)   ))</f>
        <v>0.1601359538</v>
      </c>
      <c r="L2659" s="180">
        <f t="shared" ref="L2659:S2659" si="2662">(B2659*(1-$K2659) * (365/365))/100</f>
        <v>0.02519592139</v>
      </c>
      <c r="M2659" s="180">
        <f t="shared" si="2662"/>
        <v>0.02645571745</v>
      </c>
      <c r="N2659" s="180">
        <f t="shared" si="2662"/>
        <v>0.02813544555</v>
      </c>
      <c r="O2659" s="180">
        <f t="shared" si="2662"/>
        <v>0.02981517364</v>
      </c>
      <c r="P2659" s="180">
        <f t="shared" si="2662"/>
        <v>0.03216679297</v>
      </c>
      <c r="Q2659" s="180">
        <f t="shared" si="2662"/>
        <v>0.03384652106</v>
      </c>
      <c r="R2659" s="180">
        <f t="shared" si="2662"/>
        <v>0.04031347422</v>
      </c>
      <c r="S2659" s="180">
        <f t="shared" si="2662"/>
        <v>0.04308502557</v>
      </c>
      <c r="T2659" s="181">
        <f t="shared" si="3"/>
        <v>5.471123596</v>
      </c>
      <c r="U2659" s="182">
        <f t="shared" si="4"/>
        <v>42039</v>
      </c>
      <c r="V2659" s="182">
        <f t="shared" si="5"/>
        <v>42128</v>
      </c>
      <c r="W2659" s="182">
        <f t="shared" si="6"/>
        <v>42220</v>
      </c>
      <c r="X2659" s="181">
        <f t="shared" si="7"/>
        <v>184</v>
      </c>
      <c r="Y2659" s="181">
        <f t="shared" si="8"/>
        <v>273</v>
      </c>
      <c r="Z2659" s="181">
        <f t="shared" si="9"/>
        <v>365</v>
      </c>
      <c r="AA2659" s="155"/>
      <c r="AB2659" s="9"/>
      <c r="AC2659" s="9"/>
      <c r="AD2659" s="9"/>
      <c r="AE2659" s="9"/>
      <c r="AF2659" s="9"/>
      <c r="AG2659" s="9"/>
      <c r="AH2659" s="9"/>
    </row>
    <row r="2660" ht="15.75" customHeight="1">
      <c r="A2660" s="177">
        <v>41852.0</v>
      </c>
      <c r="B2660" s="178">
        <v>2.7</v>
      </c>
      <c r="C2660" s="178">
        <v>3.0</v>
      </c>
      <c r="D2660" s="178">
        <v>3.23</v>
      </c>
      <c r="E2660" s="178">
        <v>3.43</v>
      </c>
      <c r="F2660" s="178">
        <v>3.78</v>
      </c>
      <c r="G2660" s="178">
        <v>4.08</v>
      </c>
      <c r="H2660" s="178">
        <v>4.83</v>
      </c>
      <c r="I2660" s="178">
        <v>5.15</v>
      </c>
      <c r="J2660" s="178">
        <v>5.5</v>
      </c>
      <c r="K2660" s="179">
        <f>MAX(0,((T2660*(365/365))-VLOOKUP(A2660,VBMA!$A:$D,4,0))  /  (T2660* (365/365)   ))</f>
        <v>0.1603394904</v>
      </c>
      <c r="L2660" s="180">
        <f t="shared" ref="L2660:S2660" si="2663">(B2660*(1-$K2660) * (365/365))/100</f>
        <v>0.02267083376</v>
      </c>
      <c r="M2660" s="180">
        <f t="shared" si="2663"/>
        <v>0.02518981529</v>
      </c>
      <c r="N2660" s="180">
        <f t="shared" si="2663"/>
        <v>0.02712103446</v>
      </c>
      <c r="O2660" s="180">
        <f t="shared" si="2663"/>
        <v>0.02880035548</v>
      </c>
      <c r="P2660" s="180">
        <f t="shared" si="2663"/>
        <v>0.03173916726</v>
      </c>
      <c r="Q2660" s="180">
        <f t="shared" si="2663"/>
        <v>0.03425814879</v>
      </c>
      <c r="R2660" s="180">
        <f t="shared" si="2663"/>
        <v>0.04055560262</v>
      </c>
      <c r="S2660" s="180">
        <f t="shared" si="2663"/>
        <v>0.04324251625</v>
      </c>
      <c r="T2660" s="181">
        <f t="shared" si="3"/>
        <v>5.480786517</v>
      </c>
      <c r="U2660" s="182">
        <f t="shared" si="4"/>
        <v>42036</v>
      </c>
      <c r="V2660" s="182">
        <f t="shared" si="5"/>
        <v>42125</v>
      </c>
      <c r="W2660" s="182">
        <f t="shared" si="6"/>
        <v>42217</v>
      </c>
      <c r="X2660" s="181">
        <f t="shared" si="7"/>
        <v>184</v>
      </c>
      <c r="Y2660" s="181">
        <f t="shared" si="8"/>
        <v>273</v>
      </c>
      <c r="Z2660" s="181">
        <f t="shared" si="9"/>
        <v>365</v>
      </c>
      <c r="AA2660" s="155"/>
      <c r="AB2660" s="9"/>
      <c r="AC2660" s="9"/>
      <c r="AD2660" s="9"/>
      <c r="AE2660" s="9"/>
      <c r="AF2660" s="9"/>
      <c r="AG2660" s="9"/>
      <c r="AH2660" s="9"/>
    </row>
    <row r="2661" ht="15.75" customHeight="1">
      <c r="A2661" s="177">
        <v>41851.0</v>
      </c>
      <c r="B2661" s="178">
        <v>2.25</v>
      </c>
      <c r="C2661" s="178">
        <v>2.58</v>
      </c>
      <c r="D2661" s="178">
        <v>2.93</v>
      </c>
      <c r="E2661" s="178">
        <v>3.33</v>
      </c>
      <c r="F2661" s="178">
        <v>3.75</v>
      </c>
      <c r="G2661" s="178">
        <v>4.08</v>
      </c>
      <c r="H2661" s="178">
        <v>4.83</v>
      </c>
      <c r="I2661" s="178">
        <v>5.15</v>
      </c>
      <c r="J2661" s="178">
        <v>5.5</v>
      </c>
      <c r="K2661" s="179">
        <f>MAX(0,((T2661*(365/365))-VLOOKUP(A2661,VBMA!$A:$D,4,0))  /  (T2661* (365/365)   ))</f>
        <v>0.1568551825</v>
      </c>
      <c r="L2661" s="180">
        <f t="shared" ref="L2661:S2661" si="2664">(B2661*(1-$K2661) * (365/365))/100</f>
        <v>0.01897075839</v>
      </c>
      <c r="M2661" s="180">
        <f t="shared" si="2664"/>
        <v>0.02175313629</v>
      </c>
      <c r="N2661" s="180">
        <f t="shared" si="2664"/>
        <v>0.02470414315</v>
      </c>
      <c r="O2661" s="180">
        <f t="shared" si="2664"/>
        <v>0.02807672242</v>
      </c>
      <c r="P2661" s="180">
        <f t="shared" si="2664"/>
        <v>0.03161793066</v>
      </c>
      <c r="Q2661" s="180">
        <f t="shared" si="2664"/>
        <v>0.03440030855</v>
      </c>
      <c r="R2661" s="180">
        <f t="shared" si="2664"/>
        <v>0.04072389469</v>
      </c>
      <c r="S2661" s="180">
        <f t="shared" si="2664"/>
        <v>0.0434219581</v>
      </c>
      <c r="T2661" s="181">
        <f t="shared" si="3"/>
        <v>5.473555556</v>
      </c>
      <c r="U2661" s="182">
        <f t="shared" si="4"/>
        <v>42035</v>
      </c>
      <c r="V2661" s="182">
        <f t="shared" si="5"/>
        <v>42125</v>
      </c>
      <c r="W2661" s="182">
        <f t="shared" si="6"/>
        <v>42216</v>
      </c>
      <c r="X2661" s="181">
        <f t="shared" si="7"/>
        <v>184</v>
      </c>
      <c r="Y2661" s="181">
        <f t="shared" si="8"/>
        <v>274</v>
      </c>
      <c r="Z2661" s="181">
        <f t="shared" si="9"/>
        <v>365</v>
      </c>
      <c r="AA2661" s="155"/>
      <c r="AB2661" s="9"/>
      <c r="AC2661" s="9"/>
      <c r="AD2661" s="9"/>
      <c r="AE2661" s="9"/>
      <c r="AF2661" s="9"/>
      <c r="AG2661" s="9"/>
      <c r="AH2661" s="9"/>
    </row>
    <row r="2662" ht="15.75" customHeight="1">
      <c r="A2662" s="177">
        <v>41850.0</v>
      </c>
      <c r="B2662" s="178">
        <v>2.08</v>
      </c>
      <c r="C2662" s="178">
        <v>2.42</v>
      </c>
      <c r="D2662" s="178">
        <v>2.88</v>
      </c>
      <c r="E2662" s="178">
        <v>3.26</v>
      </c>
      <c r="F2662" s="178">
        <v>3.78</v>
      </c>
      <c r="G2662" s="178">
        <v>4.1</v>
      </c>
      <c r="H2662" s="178">
        <v>4.86</v>
      </c>
      <c r="I2662" s="178">
        <v>5.16</v>
      </c>
      <c r="J2662" s="178">
        <v>5.5</v>
      </c>
      <c r="K2662" s="179">
        <f>MAX(0,((T2662*(365/365))-VLOOKUP(A2662,VBMA!$A:$D,4,0))  /  (T2662* (365/365)   ))</f>
        <v>0.1419158023</v>
      </c>
      <c r="L2662" s="180">
        <f t="shared" ref="L2662:S2662" si="2665">(B2662*(1-$K2662) * (365/365))/100</f>
        <v>0.01784815131</v>
      </c>
      <c r="M2662" s="180">
        <f t="shared" si="2665"/>
        <v>0.02076563758</v>
      </c>
      <c r="N2662" s="180">
        <f t="shared" si="2665"/>
        <v>0.02471282489</v>
      </c>
      <c r="O2662" s="180">
        <f t="shared" si="2665"/>
        <v>0.02797354484</v>
      </c>
      <c r="P2662" s="180">
        <f t="shared" si="2665"/>
        <v>0.03243558267</v>
      </c>
      <c r="Q2662" s="180">
        <f t="shared" si="2665"/>
        <v>0.0351814521</v>
      </c>
      <c r="R2662" s="180">
        <f t="shared" si="2665"/>
        <v>0.04170289201</v>
      </c>
      <c r="S2662" s="180">
        <f t="shared" si="2665"/>
        <v>0.0442771446</v>
      </c>
      <c r="T2662" s="181">
        <f t="shared" si="3"/>
        <v>5.463333333</v>
      </c>
      <c r="U2662" s="182">
        <f t="shared" si="4"/>
        <v>42034</v>
      </c>
      <c r="V2662" s="182">
        <f t="shared" si="5"/>
        <v>42124</v>
      </c>
      <c r="W2662" s="182">
        <f t="shared" si="6"/>
        <v>42215</v>
      </c>
      <c r="X2662" s="181">
        <f t="shared" si="7"/>
        <v>184</v>
      </c>
      <c r="Y2662" s="181">
        <f t="shared" si="8"/>
        <v>274</v>
      </c>
      <c r="Z2662" s="181">
        <f t="shared" si="9"/>
        <v>365</v>
      </c>
      <c r="AA2662" s="155"/>
      <c r="AB2662" s="9"/>
      <c r="AC2662" s="9"/>
      <c r="AD2662" s="9"/>
      <c r="AE2662" s="9"/>
      <c r="AF2662" s="9"/>
      <c r="AG2662" s="9"/>
      <c r="AH2662" s="9"/>
    </row>
    <row r="2663" ht="15.75" customHeight="1">
      <c r="A2663" s="177">
        <v>41849.0</v>
      </c>
      <c r="B2663" s="178">
        <v>2.3</v>
      </c>
      <c r="C2663" s="178">
        <v>2.52</v>
      </c>
      <c r="D2663" s="178">
        <v>2.9</v>
      </c>
      <c r="E2663" s="178">
        <v>3.2</v>
      </c>
      <c r="F2663" s="178">
        <v>3.74</v>
      </c>
      <c r="G2663" s="178">
        <v>4.12</v>
      </c>
      <c r="H2663" s="178">
        <v>4.86</v>
      </c>
      <c r="I2663" s="178">
        <v>5.32</v>
      </c>
      <c r="J2663" s="178">
        <v>5.72</v>
      </c>
      <c r="K2663" s="179">
        <f>MAX(0,((T2663*(365/365))-VLOOKUP(A2663,VBMA!$A:$D,4,0))  /  (T2663* (365/365)   ))</f>
        <v>0.177025314</v>
      </c>
      <c r="L2663" s="180">
        <f t="shared" ref="L2663:S2663" si="2666">(B2663*(1-$K2663) * (365/365))/100</f>
        <v>0.01892841778</v>
      </c>
      <c r="M2663" s="180">
        <f t="shared" si="2666"/>
        <v>0.02073896209</v>
      </c>
      <c r="N2663" s="180">
        <f t="shared" si="2666"/>
        <v>0.02386626589</v>
      </c>
      <c r="O2663" s="180">
        <f t="shared" si="2666"/>
        <v>0.02633518995</v>
      </c>
      <c r="P2663" s="180">
        <f t="shared" si="2666"/>
        <v>0.03077925326</v>
      </c>
      <c r="Q2663" s="180">
        <f t="shared" si="2666"/>
        <v>0.03390655706</v>
      </c>
      <c r="R2663" s="180">
        <f t="shared" si="2666"/>
        <v>0.03999656974</v>
      </c>
      <c r="S2663" s="180">
        <f t="shared" si="2666"/>
        <v>0.04378225329</v>
      </c>
      <c r="T2663" s="181">
        <f t="shared" si="3"/>
        <v>5.785111111</v>
      </c>
      <c r="U2663" s="182">
        <f t="shared" si="4"/>
        <v>42033</v>
      </c>
      <c r="V2663" s="182">
        <f t="shared" si="5"/>
        <v>42123</v>
      </c>
      <c r="W2663" s="182">
        <f t="shared" si="6"/>
        <v>42214</v>
      </c>
      <c r="X2663" s="181">
        <f t="shared" si="7"/>
        <v>184</v>
      </c>
      <c r="Y2663" s="181">
        <f t="shared" si="8"/>
        <v>274</v>
      </c>
      <c r="Z2663" s="181">
        <f t="shared" si="9"/>
        <v>365</v>
      </c>
      <c r="AA2663" s="155"/>
      <c r="AB2663" s="9"/>
      <c r="AC2663" s="9"/>
      <c r="AD2663" s="9"/>
      <c r="AE2663" s="9"/>
      <c r="AF2663" s="9"/>
      <c r="AG2663" s="9"/>
      <c r="AH2663" s="9"/>
    </row>
    <row r="2664" ht="15.75" customHeight="1">
      <c r="A2664" s="177">
        <v>41848.0</v>
      </c>
      <c r="B2664" s="178">
        <v>2.58</v>
      </c>
      <c r="C2664" s="178">
        <v>2.78</v>
      </c>
      <c r="D2664" s="178">
        <v>3.1</v>
      </c>
      <c r="E2664" s="178">
        <v>3.42</v>
      </c>
      <c r="F2664" s="178">
        <v>3.86</v>
      </c>
      <c r="G2664" s="178">
        <v>4.22</v>
      </c>
      <c r="H2664" s="178">
        <v>4.88</v>
      </c>
      <c r="I2664" s="178">
        <v>5.2</v>
      </c>
      <c r="J2664" s="178">
        <v>5.52</v>
      </c>
      <c r="K2664" s="179">
        <f>MAX(0,((T2664*(365/365))-VLOOKUP(A2664,VBMA!$A:$D,4,0))  /  (T2664* (365/365)   ))</f>
        <v>0.1360637271</v>
      </c>
      <c r="L2664" s="180">
        <f t="shared" ref="L2664:S2664" si="2667">(B2664*(1-$K2664) * (365/365))/100</f>
        <v>0.02228955584</v>
      </c>
      <c r="M2664" s="180">
        <f t="shared" si="2667"/>
        <v>0.02401742839</v>
      </c>
      <c r="N2664" s="180">
        <f t="shared" si="2667"/>
        <v>0.02678202446</v>
      </c>
      <c r="O2664" s="180">
        <f t="shared" si="2667"/>
        <v>0.02954662053</v>
      </c>
      <c r="P2664" s="180">
        <f t="shared" si="2667"/>
        <v>0.03334794014</v>
      </c>
      <c r="Q2664" s="180">
        <f t="shared" si="2667"/>
        <v>0.03645811072</v>
      </c>
      <c r="R2664" s="180">
        <f t="shared" si="2667"/>
        <v>0.04216009012</v>
      </c>
      <c r="S2664" s="180">
        <f t="shared" si="2667"/>
        <v>0.04492468619</v>
      </c>
      <c r="T2664" s="181">
        <f t="shared" si="3"/>
        <v>5.523555556</v>
      </c>
      <c r="U2664" s="182">
        <f t="shared" si="4"/>
        <v>42032</v>
      </c>
      <c r="V2664" s="182">
        <f t="shared" si="5"/>
        <v>42122</v>
      </c>
      <c r="W2664" s="182">
        <f t="shared" si="6"/>
        <v>42213</v>
      </c>
      <c r="X2664" s="181">
        <f t="shared" si="7"/>
        <v>184</v>
      </c>
      <c r="Y2664" s="181">
        <f t="shared" si="8"/>
        <v>274</v>
      </c>
      <c r="Z2664" s="181">
        <f t="shared" si="9"/>
        <v>365</v>
      </c>
      <c r="AA2664" s="155"/>
      <c r="AB2664" s="9"/>
      <c r="AC2664" s="9"/>
      <c r="AD2664" s="9"/>
      <c r="AE2664" s="9"/>
      <c r="AF2664" s="9"/>
      <c r="AG2664" s="9"/>
      <c r="AH2664" s="9"/>
    </row>
    <row r="2665" ht="15.75" customHeight="1">
      <c r="A2665" s="177">
        <v>41845.0</v>
      </c>
      <c r="B2665" s="178">
        <v>3.18</v>
      </c>
      <c r="C2665" s="178">
        <v>3.36</v>
      </c>
      <c r="D2665" s="178">
        <v>3.48</v>
      </c>
      <c r="E2665" s="178">
        <v>3.64</v>
      </c>
      <c r="F2665" s="178">
        <v>3.94</v>
      </c>
      <c r="G2665" s="178">
        <v>4.24</v>
      </c>
      <c r="H2665" s="178">
        <v>4.86</v>
      </c>
      <c r="I2665" s="178">
        <v>5.16</v>
      </c>
      <c r="J2665" s="178">
        <v>5.62</v>
      </c>
      <c r="K2665" s="179">
        <f>MAX(0,((T2665*(365/365))-VLOOKUP(A2665,VBMA!$A:$D,4,0))  /  (T2665* (365/365)   ))</f>
        <v>0.1285539963</v>
      </c>
      <c r="L2665" s="180">
        <f t="shared" ref="L2665:S2665" si="2668">(B2665*(1-$K2665) * (365/365))/100</f>
        <v>0.02771198292</v>
      </c>
      <c r="M2665" s="180">
        <f t="shared" si="2668"/>
        <v>0.02928058572</v>
      </c>
      <c r="N2665" s="180">
        <f t="shared" si="2668"/>
        <v>0.03032632093</v>
      </c>
      <c r="O2665" s="180">
        <f t="shared" si="2668"/>
        <v>0.03172063453</v>
      </c>
      <c r="P2665" s="180">
        <f t="shared" si="2668"/>
        <v>0.03433497254</v>
      </c>
      <c r="Q2665" s="180">
        <f t="shared" si="2668"/>
        <v>0.03694931056</v>
      </c>
      <c r="R2665" s="180">
        <f t="shared" si="2668"/>
        <v>0.04235227578</v>
      </c>
      <c r="S2665" s="180">
        <f t="shared" si="2668"/>
        <v>0.04496661379</v>
      </c>
      <c r="T2665" s="181">
        <f t="shared" si="3"/>
        <v>5.463333333</v>
      </c>
      <c r="U2665" s="182">
        <f t="shared" si="4"/>
        <v>42029</v>
      </c>
      <c r="V2665" s="182">
        <f t="shared" si="5"/>
        <v>42119</v>
      </c>
      <c r="W2665" s="182">
        <f t="shared" si="6"/>
        <v>42210</v>
      </c>
      <c r="X2665" s="181">
        <f t="shared" si="7"/>
        <v>184</v>
      </c>
      <c r="Y2665" s="181">
        <f t="shared" si="8"/>
        <v>274</v>
      </c>
      <c r="Z2665" s="181">
        <f t="shared" si="9"/>
        <v>365</v>
      </c>
      <c r="AA2665" s="155"/>
      <c r="AB2665" s="9"/>
      <c r="AC2665" s="9"/>
      <c r="AD2665" s="9"/>
      <c r="AE2665" s="9"/>
      <c r="AF2665" s="9"/>
      <c r="AG2665" s="9"/>
      <c r="AH2665" s="9"/>
    </row>
    <row r="2666" ht="15.75" customHeight="1">
      <c r="A2666" s="177">
        <v>41844.0</v>
      </c>
      <c r="B2666" s="178">
        <v>3.38</v>
      </c>
      <c r="C2666" s="178">
        <v>3.52</v>
      </c>
      <c r="D2666" s="178">
        <v>3.6</v>
      </c>
      <c r="E2666" s="178">
        <v>3.82</v>
      </c>
      <c r="F2666" s="178">
        <v>4.08</v>
      </c>
      <c r="G2666" s="178">
        <v>4.26</v>
      </c>
      <c r="H2666" s="178">
        <v>4.86</v>
      </c>
      <c r="I2666" s="178">
        <v>5.18</v>
      </c>
      <c r="J2666" s="178">
        <v>5.68</v>
      </c>
      <c r="K2666" s="179">
        <f>MAX(0,((T2666*(365/365))-VLOOKUP(A2666,VBMA!$A:$D,4,0))  /  (T2666* (365/365)   ))</f>
        <v>0.1374666882</v>
      </c>
      <c r="L2666" s="180">
        <f t="shared" ref="L2666:S2666" si="2669">(B2666*(1-$K2666) * (365/365))/100</f>
        <v>0.02915362594</v>
      </c>
      <c r="M2666" s="180">
        <f t="shared" si="2669"/>
        <v>0.03036117258</v>
      </c>
      <c r="N2666" s="180">
        <f t="shared" si="2669"/>
        <v>0.03105119922</v>
      </c>
      <c r="O2666" s="180">
        <f t="shared" si="2669"/>
        <v>0.03294877251</v>
      </c>
      <c r="P2666" s="180">
        <f t="shared" si="2669"/>
        <v>0.03519135912</v>
      </c>
      <c r="Q2666" s="180">
        <f t="shared" si="2669"/>
        <v>0.03674391908</v>
      </c>
      <c r="R2666" s="180">
        <f t="shared" si="2669"/>
        <v>0.04191911895</v>
      </c>
      <c r="S2666" s="180">
        <f t="shared" si="2669"/>
        <v>0.04467922555</v>
      </c>
      <c r="T2666" s="181">
        <f t="shared" si="3"/>
        <v>5.503555556</v>
      </c>
      <c r="U2666" s="182">
        <f t="shared" si="4"/>
        <v>42028</v>
      </c>
      <c r="V2666" s="182">
        <f t="shared" si="5"/>
        <v>42118</v>
      </c>
      <c r="W2666" s="182">
        <f t="shared" si="6"/>
        <v>42209</v>
      </c>
      <c r="X2666" s="181">
        <f t="shared" si="7"/>
        <v>184</v>
      </c>
      <c r="Y2666" s="181">
        <f t="shared" si="8"/>
        <v>274</v>
      </c>
      <c r="Z2666" s="181">
        <f t="shared" si="9"/>
        <v>365</v>
      </c>
      <c r="AA2666" s="155"/>
      <c r="AB2666" s="9"/>
      <c r="AC2666" s="9"/>
      <c r="AD2666" s="9"/>
      <c r="AE2666" s="9"/>
      <c r="AF2666" s="9"/>
      <c r="AG2666" s="9"/>
      <c r="AH2666" s="9"/>
    </row>
    <row r="2667" ht="15.75" customHeight="1">
      <c r="A2667" s="177">
        <v>41843.0</v>
      </c>
      <c r="B2667" s="178">
        <v>3.45</v>
      </c>
      <c r="C2667" s="178">
        <v>3.5</v>
      </c>
      <c r="D2667" s="178">
        <v>3.58</v>
      </c>
      <c r="E2667" s="178">
        <v>3.6</v>
      </c>
      <c r="F2667" s="178">
        <v>4.05</v>
      </c>
      <c r="G2667" s="178">
        <v>4.28</v>
      </c>
      <c r="H2667" s="178">
        <v>4.85</v>
      </c>
      <c r="I2667" s="178">
        <v>5.2</v>
      </c>
      <c r="J2667" s="178">
        <v>5.73</v>
      </c>
      <c r="K2667" s="179">
        <f>MAX(0,((T2667*(365/365))-VLOOKUP(A2667,VBMA!$A:$D,4,0))  /  (T2667* (365/365)   ))</f>
        <v>0.144923477</v>
      </c>
      <c r="L2667" s="180">
        <f t="shared" ref="L2667:S2667" si="2670">(B2667*(1-$K2667) * (365/365))/100</f>
        <v>0.02950014004</v>
      </c>
      <c r="M2667" s="180">
        <f t="shared" si="2670"/>
        <v>0.0299276783</v>
      </c>
      <c r="N2667" s="180">
        <f t="shared" si="2670"/>
        <v>0.03061173952</v>
      </c>
      <c r="O2667" s="180">
        <f t="shared" si="2670"/>
        <v>0.03078275483</v>
      </c>
      <c r="P2667" s="180">
        <f t="shared" si="2670"/>
        <v>0.03463059918</v>
      </c>
      <c r="Q2667" s="180">
        <f t="shared" si="2670"/>
        <v>0.03659727518</v>
      </c>
      <c r="R2667" s="180">
        <f t="shared" si="2670"/>
        <v>0.04147121136</v>
      </c>
      <c r="S2667" s="180">
        <f t="shared" si="2670"/>
        <v>0.04446397919</v>
      </c>
      <c r="T2667" s="181">
        <f t="shared" si="3"/>
        <v>5.553888889</v>
      </c>
      <c r="U2667" s="182">
        <f t="shared" si="4"/>
        <v>42027</v>
      </c>
      <c r="V2667" s="182">
        <f t="shared" si="5"/>
        <v>42117</v>
      </c>
      <c r="W2667" s="182">
        <f t="shared" si="6"/>
        <v>42208</v>
      </c>
      <c r="X2667" s="181">
        <f t="shared" si="7"/>
        <v>184</v>
      </c>
      <c r="Y2667" s="181">
        <f t="shared" si="8"/>
        <v>274</v>
      </c>
      <c r="Z2667" s="181">
        <f t="shared" si="9"/>
        <v>365</v>
      </c>
      <c r="AA2667" s="155"/>
      <c r="AB2667" s="9"/>
      <c r="AC2667" s="9"/>
      <c r="AD2667" s="9"/>
      <c r="AE2667" s="9"/>
      <c r="AF2667" s="9"/>
      <c r="AG2667" s="9"/>
      <c r="AH2667" s="9"/>
    </row>
    <row r="2668" ht="15.75" customHeight="1">
      <c r="A2668" s="177">
        <v>41842.0</v>
      </c>
      <c r="B2668" s="178">
        <v>3.0</v>
      </c>
      <c r="C2668" s="178">
        <v>3.13</v>
      </c>
      <c r="D2668" s="178">
        <v>3.3</v>
      </c>
      <c r="E2668" s="178">
        <v>3.48</v>
      </c>
      <c r="F2668" s="178">
        <v>3.95</v>
      </c>
      <c r="G2668" s="178">
        <v>4.28</v>
      </c>
      <c r="H2668" s="178">
        <v>4.85</v>
      </c>
      <c r="I2668" s="178">
        <v>5.2</v>
      </c>
      <c r="J2668" s="178">
        <v>5.73</v>
      </c>
      <c r="K2668" s="179">
        <f>MAX(0,((T2668*(365/365))-VLOOKUP(A2668,VBMA!$A:$D,4,0))  /  (T2668* (365/365)   ))</f>
        <v>0.1433029909</v>
      </c>
      <c r="L2668" s="180">
        <f t="shared" ref="L2668:S2668" si="2671">(B2668*(1-$K2668) * (365/365))/100</f>
        <v>0.02570091027</v>
      </c>
      <c r="M2668" s="180">
        <f t="shared" si="2671"/>
        <v>0.02681461638</v>
      </c>
      <c r="N2668" s="180">
        <f t="shared" si="2671"/>
        <v>0.0282710013</v>
      </c>
      <c r="O2668" s="180">
        <f t="shared" si="2671"/>
        <v>0.02981305592</v>
      </c>
      <c r="P2668" s="180">
        <f t="shared" si="2671"/>
        <v>0.03383953186</v>
      </c>
      <c r="Q2668" s="180">
        <f t="shared" si="2671"/>
        <v>0.03666663199</v>
      </c>
      <c r="R2668" s="180">
        <f t="shared" si="2671"/>
        <v>0.04154980494</v>
      </c>
      <c r="S2668" s="180">
        <f t="shared" si="2671"/>
        <v>0.04454824447</v>
      </c>
      <c r="T2668" s="181">
        <f t="shared" si="3"/>
        <v>5.553888889</v>
      </c>
      <c r="U2668" s="182">
        <f t="shared" si="4"/>
        <v>42026</v>
      </c>
      <c r="V2668" s="182">
        <f t="shared" si="5"/>
        <v>42116</v>
      </c>
      <c r="W2668" s="182">
        <f t="shared" si="6"/>
        <v>42207</v>
      </c>
      <c r="X2668" s="181">
        <f t="shared" si="7"/>
        <v>184</v>
      </c>
      <c r="Y2668" s="181">
        <f t="shared" si="8"/>
        <v>274</v>
      </c>
      <c r="Z2668" s="181">
        <f t="shared" si="9"/>
        <v>365</v>
      </c>
      <c r="AA2668" s="155"/>
      <c r="AB2668" s="9"/>
      <c r="AC2668" s="9"/>
      <c r="AD2668" s="9"/>
      <c r="AE2668" s="9"/>
      <c r="AF2668" s="9"/>
      <c r="AG2668" s="9"/>
      <c r="AH2668" s="9"/>
    </row>
    <row r="2669" ht="15.75" customHeight="1">
      <c r="A2669" s="177">
        <v>41841.0</v>
      </c>
      <c r="B2669" s="178">
        <v>2.98</v>
      </c>
      <c r="C2669" s="178">
        <v>3.13</v>
      </c>
      <c r="D2669" s="178">
        <v>3.3</v>
      </c>
      <c r="E2669" s="178">
        <v>3.53</v>
      </c>
      <c r="F2669" s="178">
        <v>3.95</v>
      </c>
      <c r="G2669" s="178">
        <v>4.28</v>
      </c>
      <c r="H2669" s="178">
        <v>4.88</v>
      </c>
      <c r="I2669" s="178">
        <v>5.23</v>
      </c>
      <c r="J2669" s="178">
        <v>5.75</v>
      </c>
      <c r="K2669" s="179">
        <f>MAX(0,((T2669*(365/365))-VLOOKUP(A2669,VBMA!$A:$D,4,0))  /  (T2669* (365/365)   ))</f>
        <v>0.1369813949</v>
      </c>
      <c r="L2669" s="180">
        <f t="shared" ref="L2669:S2669" si="2672">(B2669*(1-$K2669) * (365/365))/100</f>
        <v>0.02571795443</v>
      </c>
      <c r="M2669" s="180">
        <f t="shared" si="2672"/>
        <v>0.02701248234</v>
      </c>
      <c r="N2669" s="180">
        <f t="shared" si="2672"/>
        <v>0.02847961397</v>
      </c>
      <c r="O2669" s="180">
        <f t="shared" si="2672"/>
        <v>0.03046455676</v>
      </c>
      <c r="P2669" s="180">
        <f t="shared" si="2672"/>
        <v>0.0340892349</v>
      </c>
      <c r="Q2669" s="180">
        <f t="shared" si="2672"/>
        <v>0.0369371963</v>
      </c>
      <c r="R2669" s="180">
        <f t="shared" si="2672"/>
        <v>0.04211530793</v>
      </c>
      <c r="S2669" s="180">
        <f t="shared" si="2672"/>
        <v>0.04513587305</v>
      </c>
      <c r="T2669" s="181">
        <f t="shared" si="3"/>
        <v>5.583888889</v>
      </c>
      <c r="U2669" s="182">
        <f t="shared" si="4"/>
        <v>42025</v>
      </c>
      <c r="V2669" s="182">
        <f t="shared" si="5"/>
        <v>42115</v>
      </c>
      <c r="W2669" s="182">
        <f t="shared" si="6"/>
        <v>42206</v>
      </c>
      <c r="X2669" s="181">
        <f t="shared" si="7"/>
        <v>184</v>
      </c>
      <c r="Y2669" s="181">
        <f t="shared" si="8"/>
        <v>274</v>
      </c>
      <c r="Z2669" s="181">
        <f t="shared" si="9"/>
        <v>365</v>
      </c>
      <c r="AA2669" s="155"/>
      <c r="AB2669" s="9"/>
      <c r="AC2669" s="9"/>
      <c r="AD2669" s="9"/>
      <c r="AE2669" s="9"/>
      <c r="AF2669" s="9"/>
      <c r="AG2669" s="9"/>
      <c r="AH2669" s="9"/>
    </row>
    <row r="2670" ht="15.75" customHeight="1">
      <c r="A2670" s="177">
        <v>41838.0</v>
      </c>
      <c r="B2670" s="178">
        <v>2.88</v>
      </c>
      <c r="C2670" s="178">
        <v>3.05</v>
      </c>
      <c r="D2670" s="178">
        <v>3.23</v>
      </c>
      <c r="E2670" s="178">
        <v>3.48</v>
      </c>
      <c r="F2670" s="178">
        <v>3.95</v>
      </c>
      <c r="G2670" s="178">
        <v>4.28</v>
      </c>
      <c r="H2670" s="178">
        <v>4.88</v>
      </c>
      <c r="I2670" s="178">
        <v>5.2</v>
      </c>
      <c r="J2670" s="178">
        <v>5.73</v>
      </c>
      <c r="K2670" s="179">
        <f>MAX(0,((T2670*(365/365))-VLOOKUP(A2670,VBMA!$A:$D,4,0))  /  (T2670* (365/365)   ))</f>
        <v>0.129546186</v>
      </c>
      <c r="L2670" s="180">
        <f t="shared" ref="L2670:S2670" si="2673">(B2670*(1-$K2670) * (365/365))/100</f>
        <v>0.02506906984</v>
      </c>
      <c r="M2670" s="180">
        <f t="shared" si="2673"/>
        <v>0.02654884133</v>
      </c>
      <c r="N2670" s="180">
        <f t="shared" si="2673"/>
        <v>0.02811565819</v>
      </c>
      <c r="O2670" s="180">
        <f t="shared" si="2673"/>
        <v>0.03029179273</v>
      </c>
      <c r="P2670" s="180">
        <f t="shared" si="2673"/>
        <v>0.03438292565</v>
      </c>
      <c r="Q2670" s="180">
        <f t="shared" si="2673"/>
        <v>0.03725542324</v>
      </c>
      <c r="R2670" s="180">
        <f t="shared" si="2673"/>
        <v>0.04247814612</v>
      </c>
      <c r="S2670" s="180">
        <f t="shared" si="2673"/>
        <v>0.04526359833</v>
      </c>
      <c r="T2670" s="181">
        <f t="shared" si="3"/>
        <v>5.523555556</v>
      </c>
      <c r="U2670" s="182">
        <f t="shared" si="4"/>
        <v>42022</v>
      </c>
      <c r="V2670" s="182">
        <f t="shared" si="5"/>
        <v>42112</v>
      </c>
      <c r="W2670" s="182">
        <f t="shared" si="6"/>
        <v>42203</v>
      </c>
      <c r="X2670" s="181">
        <f t="shared" si="7"/>
        <v>184</v>
      </c>
      <c r="Y2670" s="181">
        <f t="shared" si="8"/>
        <v>274</v>
      </c>
      <c r="Z2670" s="181">
        <f t="shared" si="9"/>
        <v>365</v>
      </c>
      <c r="AA2670" s="155"/>
      <c r="AB2670" s="9"/>
      <c r="AC2670" s="9"/>
      <c r="AD2670" s="9"/>
      <c r="AE2670" s="9"/>
      <c r="AF2670" s="9"/>
      <c r="AG2670" s="9"/>
      <c r="AH2670" s="9"/>
    </row>
    <row r="2671" ht="15.75" customHeight="1">
      <c r="A2671" s="177">
        <v>41837.0</v>
      </c>
      <c r="B2671" s="178">
        <v>2.92</v>
      </c>
      <c r="C2671" s="178">
        <v>3.1</v>
      </c>
      <c r="D2671" s="178">
        <v>3.32</v>
      </c>
      <c r="E2671" s="178">
        <v>3.56</v>
      </c>
      <c r="F2671" s="178">
        <v>4.0</v>
      </c>
      <c r="G2671" s="178">
        <v>4.32</v>
      </c>
      <c r="H2671" s="178">
        <v>4.9</v>
      </c>
      <c r="I2671" s="178">
        <v>5.34</v>
      </c>
      <c r="J2671" s="178">
        <v>5.82</v>
      </c>
      <c r="K2671" s="179">
        <f>MAX(0,((T2671*(365/365))-VLOOKUP(A2671,VBMA!$A:$D,4,0))  /  (T2671* (365/365)   ))</f>
        <v>0.1681776275</v>
      </c>
      <c r="L2671" s="180">
        <f t="shared" ref="L2671:S2671" si="2674">(B2671*(1-$K2671) * (365/365))/100</f>
        <v>0.02428921328</v>
      </c>
      <c r="M2671" s="180">
        <f t="shared" si="2674"/>
        <v>0.02578649355</v>
      </c>
      <c r="N2671" s="180">
        <f t="shared" si="2674"/>
        <v>0.02761650277</v>
      </c>
      <c r="O2671" s="180">
        <f t="shared" si="2674"/>
        <v>0.02961287646</v>
      </c>
      <c r="P2671" s="180">
        <f t="shared" si="2674"/>
        <v>0.0332728949</v>
      </c>
      <c r="Q2671" s="180">
        <f t="shared" si="2674"/>
        <v>0.03593472649</v>
      </c>
      <c r="R2671" s="180">
        <f t="shared" si="2674"/>
        <v>0.04075929625</v>
      </c>
      <c r="S2671" s="180">
        <f t="shared" si="2674"/>
        <v>0.04441931469</v>
      </c>
      <c r="T2671" s="181">
        <f t="shared" si="3"/>
        <v>5.784888889</v>
      </c>
      <c r="U2671" s="182">
        <f t="shared" si="4"/>
        <v>42021</v>
      </c>
      <c r="V2671" s="182">
        <f t="shared" si="5"/>
        <v>42111</v>
      </c>
      <c r="W2671" s="182">
        <f t="shared" si="6"/>
        <v>42202</v>
      </c>
      <c r="X2671" s="181">
        <f t="shared" si="7"/>
        <v>184</v>
      </c>
      <c r="Y2671" s="181">
        <f t="shared" si="8"/>
        <v>274</v>
      </c>
      <c r="Z2671" s="181">
        <f t="shared" si="9"/>
        <v>365</v>
      </c>
      <c r="AA2671" s="155"/>
      <c r="AB2671" s="9"/>
      <c r="AC2671" s="9"/>
      <c r="AD2671" s="9"/>
      <c r="AE2671" s="9"/>
      <c r="AF2671" s="9"/>
      <c r="AG2671" s="9"/>
      <c r="AH2671" s="9"/>
    </row>
    <row r="2672" ht="15.75" customHeight="1">
      <c r="A2672" s="177">
        <v>41836.0</v>
      </c>
      <c r="B2672" s="178">
        <v>3.04</v>
      </c>
      <c r="C2672" s="178">
        <v>3.22</v>
      </c>
      <c r="D2672" s="178">
        <v>3.46</v>
      </c>
      <c r="E2672" s="178">
        <v>3.62</v>
      </c>
      <c r="F2672" s="178">
        <v>4.0</v>
      </c>
      <c r="G2672" s="178">
        <v>4.32</v>
      </c>
      <c r="H2672" s="178">
        <v>4.9</v>
      </c>
      <c r="I2672" s="178">
        <v>5.32</v>
      </c>
      <c r="J2672" s="178">
        <v>5.8</v>
      </c>
      <c r="K2672" s="179">
        <f>MAX(0,((T2672*(365/365))-VLOOKUP(A2672,VBMA!$A:$D,4,0))  /  (T2672* (365/365)   ))</f>
        <v>0.172275734</v>
      </c>
      <c r="L2672" s="180">
        <f t="shared" ref="L2672:S2672" si="2675">(B2672*(1-$K2672) * (365/365))/100</f>
        <v>0.02516281769</v>
      </c>
      <c r="M2672" s="180">
        <f t="shared" si="2675"/>
        <v>0.02665272136</v>
      </c>
      <c r="N2672" s="180">
        <f t="shared" si="2675"/>
        <v>0.0286392596</v>
      </c>
      <c r="O2672" s="180">
        <f t="shared" si="2675"/>
        <v>0.02996361843</v>
      </c>
      <c r="P2672" s="180">
        <f t="shared" si="2675"/>
        <v>0.03310897064</v>
      </c>
      <c r="Q2672" s="180">
        <f t="shared" si="2675"/>
        <v>0.03575768829</v>
      </c>
      <c r="R2672" s="180">
        <f t="shared" si="2675"/>
        <v>0.04055848903</v>
      </c>
      <c r="S2672" s="180">
        <f t="shared" si="2675"/>
        <v>0.04403493095</v>
      </c>
      <c r="T2672" s="181">
        <f t="shared" si="3"/>
        <v>5.744666667</v>
      </c>
      <c r="U2672" s="182">
        <f t="shared" si="4"/>
        <v>42020</v>
      </c>
      <c r="V2672" s="182">
        <f t="shared" si="5"/>
        <v>42110</v>
      </c>
      <c r="W2672" s="182">
        <f t="shared" si="6"/>
        <v>42201</v>
      </c>
      <c r="X2672" s="181">
        <f t="shared" si="7"/>
        <v>184</v>
      </c>
      <c r="Y2672" s="181">
        <f t="shared" si="8"/>
        <v>274</v>
      </c>
      <c r="Z2672" s="181">
        <f t="shared" si="9"/>
        <v>365</v>
      </c>
      <c r="AA2672" s="155"/>
      <c r="AB2672" s="9"/>
      <c r="AC2672" s="9"/>
      <c r="AD2672" s="9"/>
      <c r="AE2672" s="9"/>
      <c r="AF2672" s="9"/>
      <c r="AG2672" s="9"/>
      <c r="AH2672" s="9"/>
    </row>
    <row r="2673" ht="15.75" customHeight="1">
      <c r="A2673" s="177">
        <v>41835.0</v>
      </c>
      <c r="B2673" s="178">
        <v>3.1</v>
      </c>
      <c r="C2673" s="178">
        <v>3.35</v>
      </c>
      <c r="D2673" s="178">
        <v>3.53</v>
      </c>
      <c r="E2673" s="178">
        <v>3.68</v>
      </c>
      <c r="F2673" s="178">
        <v>3.95</v>
      </c>
      <c r="G2673" s="178">
        <v>4.28</v>
      </c>
      <c r="H2673" s="178">
        <v>4.9</v>
      </c>
      <c r="I2673" s="178">
        <v>5.2</v>
      </c>
      <c r="J2673" s="178">
        <v>5.73</v>
      </c>
      <c r="K2673" s="179">
        <f>MAX(0,((T2673*(365/365))-VLOOKUP(A2673,VBMA!$A:$D,4,0))  /  (T2673* (365/365)   ))</f>
        <v>0.1305269534</v>
      </c>
      <c r="L2673" s="180">
        <f t="shared" ref="L2673:S2673" si="2676">(B2673*(1-$K2673) * (365/365))/100</f>
        <v>0.02695366445</v>
      </c>
      <c r="M2673" s="180">
        <f t="shared" si="2676"/>
        <v>0.02912734706</v>
      </c>
      <c r="N2673" s="180">
        <f t="shared" si="2676"/>
        <v>0.03069239855</v>
      </c>
      <c r="O2673" s="180">
        <f t="shared" si="2676"/>
        <v>0.03199660812</v>
      </c>
      <c r="P2673" s="180">
        <f t="shared" si="2676"/>
        <v>0.03434418534</v>
      </c>
      <c r="Q2673" s="180">
        <f t="shared" si="2676"/>
        <v>0.0372134464</v>
      </c>
      <c r="R2673" s="180">
        <f t="shared" si="2676"/>
        <v>0.04260417929</v>
      </c>
      <c r="S2673" s="180">
        <f t="shared" si="2676"/>
        <v>0.04521259843</v>
      </c>
      <c r="T2673" s="181">
        <f t="shared" si="3"/>
        <v>5.503333333</v>
      </c>
      <c r="U2673" s="182">
        <f t="shared" si="4"/>
        <v>42019</v>
      </c>
      <c r="V2673" s="182">
        <f t="shared" si="5"/>
        <v>42109</v>
      </c>
      <c r="W2673" s="182">
        <f t="shared" si="6"/>
        <v>42200</v>
      </c>
      <c r="X2673" s="181">
        <f t="shared" si="7"/>
        <v>184</v>
      </c>
      <c r="Y2673" s="181">
        <f t="shared" si="8"/>
        <v>274</v>
      </c>
      <c r="Z2673" s="181">
        <f t="shared" si="9"/>
        <v>365</v>
      </c>
      <c r="AA2673" s="155"/>
      <c r="AB2673" s="9"/>
      <c r="AC2673" s="9"/>
      <c r="AD2673" s="9"/>
      <c r="AE2673" s="9"/>
      <c r="AF2673" s="9"/>
      <c r="AG2673" s="9"/>
      <c r="AH2673" s="9"/>
    </row>
    <row r="2674" ht="15.75" customHeight="1">
      <c r="A2674" s="177">
        <v>41834.0</v>
      </c>
      <c r="B2674" s="178">
        <v>2.9</v>
      </c>
      <c r="C2674" s="178">
        <v>3.13</v>
      </c>
      <c r="D2674" s="178">
        <v>3.3</v>
      </c>
      <c r="E2674" s="178">
        <v>3.55</v>
      </c>
      <c r="F2674" s="178">
        <v>4.0</v>
      </c>
      <c r="G2674" s="178">
        <v>4.33</v>
      </c>
      <c r="H2674" s="178">
        <v>4.93</v>
      </c>
      <c r="I2674" s="178">
        <v>5.25</v>
      </c>
      <c r="J2674" s="178">
        <v>5.78</v>
      </c>
      <c r="K2674" s="179">
        <f>MAX(0,((T2674*(365/365))-VLOOKUP(A2674,VBMA!$A:$D,4,0))  /  (T2674* (365/365)   ))</f>
        <v>0.1334077589</v>
      </c>
      <c r="L2674" s="180">
        <f t="shared" ref="L2674:S2674" si="2677">(B2674*(1-$K2674) * (365/365))/100</f>
        <v>0.02513117499</v>
      </c>
      <c r="M2674" s="180">
        <f t="shared" si="2677"/>
        <v>0.02712433715</v>
      </c>
      <c r="N2674" s="180">
        <f t="shared" si="2677"/>
        <v>0.02859754396</v>
      </c>
      <c r="O2674" s="180">
        <f t="shared" si="2677"/>
        <v>0.03076402456</v>
      </c>
      <c r="P2674" s="180">
        <f t="shared" si="2677"/>
        <v>0.03466368965</v>
      </c>
      <c r="Q2674" s="180">
        <f t="shared" si="2677"/>
        <v>0.03752344404</v>
      </c>
      <c r="R2674" s="180">
        <f t="shared" si="2677"/>
        <v>0.04272299749</v>
      </c>
      <c r="S2674" s="180">
        <f t="shared" si="2677"/>
        <v>0.04549609266</v>
      </c>
      <c r="T2674" s="181">
        <f t="shared" si="3"/>
        <v>5.573555556</v>
      </c>
      <c r="U2674" s="182">
        <f t="shared" si="4"/>
        <v>42018</v>
      </c>
      <c r="V2674" s="182">
        <f t="shared" si="5"/>
        <v>42108</v>
      </c>
      <c r="W2674" s="182">
        <f t="shared" si="6"/>
        <v>42199</v>
      </c>
      <c r="X2674" s="181">
        <f t="shared" si="7"/>
        <v>184</v>
      </c>
      <c r="Y2674" s="181">
        <f t="shared" si="8"/>
        <v>274</v>
      </c>
      <c r="Z2674" s="181">
        <f t="shared" si="9"/>
        <v>365</v>
      </c>
      <c r="AA2674" s="155"/>
      <c r="AB2674" s="9"/>
      <c r="AC2674" s="9"/>
      <c r="AD2674" s="9"/>
      <c r="AE2674" s="9"/>
      <c r="AF2674" s="9"/>
      <c r="AG2674" s="9"/>
      <c r="AH2674" s="9"/>
    </row>
    <row r="2675" ht="15.75" customHeight="1">
      <c r="A2675" s="177">
        <v>41831.0</v>
      </c>
      <c r="B2675" s="178">
        <v>2.58</v>
      </c>
      <c r="C2675" s="178">
        <v>2.85</v>
      </c>
      <c r="D2675" s="178">
        <v>3.05</v>
      </c>
      <c r="E2675" s="178">
        <v>3.43</v>
      </c>
      <c r="F2675" s="178">
        <v>3.98</v>
      </c>
      <c r="G2675" s="178">
        <v>4.35</v>
      </c>
      <c r="H2675" s="178">
        <v>5.0</v>
      </c>
      <c r="I2675" s="178">
        <v>5.28</v>
      </c>
      <c r="J2675" s="178">
        <v>5.78</v>
      </c>
      <c r="K2675" s="179">
        <f>MAX(0,((T2675*(365/365))-VLOOKUP(A2675,VBMA!$A:$D,4,0))  /  (T2675* (365/365)   ))</f>
        <v>0.1254893345</v>
      </c>
      <c r="L2675" s="180">
        <f t="shared" ref="L2675:S2675" si="2678">(B2675*(1-$K2675) * (365/365))/100</f>
        <v>0.02256237517</v>
      </c>
      <c r="M2675" s="180">
        <f t="shared" si="2678"/>
        <v>0.02492355397</v>
      </c>
      <c r="N2675" s="180">
        <f t="shared" si="2678"/>
        <v>0.0266725753</v>
      </c>
      <c r="O2675" s="180">
        <f t="shared" si="2678"/>
        <v>0.02999571583</v>
      </c>
      <c r="P2675" s="180">
        <f t="shared" si="2678"/>
        <v>0.03480552449</v>
      </c>
      <c r="Q2675" s="180">
        <f t="shared" si="2678"/>
        <v>0.03804121395</v>
      </c>
      <c r="R2675" s="180">
        <f t="shared" si="2678"/>
        <v>0.04372553327</v>
      </c>
      <c r="S2675" s="180">
        <f t="shared" si="2678"/>
        <v>0.04617416314</v>
      </c>
      <c r="T2675" s="181">
        <f t="shared" si="3"/>
        <v>5.563111111</v>
      </c>
      <c r="U2675" s="182">
        <f t="shared" si="4"/>
        <v>42015</v>
      </c>
      <c r="V2675" s="182">
        <f t="shared" si="5"/>
        <v>42105</v>
      </c>
      <c r="W2675" s="182">
        <f t="shared" si="6"/>
        <v>42196</v>
      </c>
      <c r="X2675" s="181">
        <f t="shared" si="7"/>
        <v>184</v>
      </c>
      <c r="Y2675" s="181">
        <f t="shared" si="8"/>
        <v>274</v>
      </c>
      <c r="Z2675" s="181">
        <f t="shared" si="9"/>
        <v>365</v>
      </c>
      <c r="AA2675" s="155"/>
      <c r="AB2675" s="9"/>
      <c r="AC2675" s="9"/>
      <c r="AD2675" s="9"/>
      <c r="AE2675" s="9"/>
      <c r="AF2675" s="9"/>
      <c r="AG2675" s="9"/>
      <c r="AH2675" s="9"/>
    </row>
    <row r="2676" ht="15.75" customHeight="1">
      <c r="A2676" s="177">
        <v>41830.0</v>
      </c>
      <c r="B2676" s="178">
        <v>2.5</v>
      </c>
      <c r="C2676" s="178">
        <v>2.76</v>
      </c>
      <c r="D2676" s="178">
        <v>3.02</v>
      </c>
      <c r="E2676" s="178">
        <v>3.4</v>
      </c>
      <c r="F2676" s="178">
        <v>3.86</v>
      </c>
      <c r="G2676" s="178">
        <v>4.32</v>
      </c>
      <c r="H2676" s="178">
        <v>5.04</v>
      </c>
      <c r="I2676" s="178">
        <v>5.32</v>
      </c>
      <c r="J2676" s="178">
        <v>5.82</v>
      </c>
      <c r="K2676" s="179">
        <f>MAX(0,((T2676*(365/365))-VLOOKUP(A2676,VBMA!$A:$D,4,0))  /  (T2676* (365/365)   ))</f>
        <v>0.127270564</v>
      </c>
      <c r="L2676" s="180">
        <f t="shared" ref="L2676:S2676" si="2679">(B2676*(1-$K2676) * (365/365))/100</f>
        <v>0.0218182359</v>
      </c>
      <c r="M2676" s="180">
        <f t="shared" si="2679"/>
        <v>0.02408733243</v>
      </c>
      <c r="N2676" s="180">
        <f t="shared" si="2679"/>
        <v>0.02635642897</v>
      </c>
      <c r="O2676" s="180">
        <f t="shared" si="2679"/>
        <v>0.02967280082</v>
      </c>
      <c r="P2676" s="180">
        <f t="shared" si="2679"/>
        <v>0.03368735623</v>
      </c>
      <c r="Q2676" s="180">
        <f t="shared" si="2679"/>
        <v>0.03770191164</v>
      </c>
      <c r="R2676" s="180">
        <f t="shared" si="2679"/>
        <v>0.04398556358</v>
      </c>
      <c r="S2676" s="180">
        <f t="shared" si="2679"/>
        <v>0.046429206</v>
      </c>
      <c r="T2676" s="181">
        <f t="shared" si="3"/>
        <v>5.603111111</v>
      </c>
      <c r="U2676" s="182">
        <f t="shared" si="4"/>
        <v>42014</v>
      </c>
      <c r="V2676" s="182">
        <f t="shared" si="5"/>
        <v>42104</v>
      </c>
      <c r="W2676" s="182">
        <f t="shared" si="6"/>
        <v>42195</v>
      </c>
      <c r="X2676" s="181">
        <f t="shared" si="7"/>
        <v>184</v>
      </c>
      <c r="Y2676" s="181">
        <f t="shared" si="8"/>
        <v>274</v>
      </c>
      <c r="Z2676" s="181">
        <f t="shared" si="9"/>
        <v>365</v>
      </c>
      <c r="AA2676" s="155"/>
      <c r="AB2676" s="9"/>
      <c r="AC2676" s="9"/>
      <c r="AD2676" s="9"/>
      <c r="AE2676" s="9"/>
      <c r="AF2676" s="9"/>
      <c r="AG2676" s="9"/>
      <c r="AH2676" s="9"/>
    </row>
    <row r="2677" ht="15.75" customHeight="1">
      <c r="A2677" s="177">
        <v>41829.0</v>
      </c>
      <c r="B2677" s="178">
        <v>2.45</v>
      </c>
      <c r="C2677" s="178">
        <v>2.7</v>
      </c>
      <c r="D2677" s="178">
        <v>3.0</v>
      </c>
      <c r="E2677" s="178">
        <v>3.38</v>
      </c>
      <c r="F2677" s="178">
        <v>3.85</v>
      </c>
      <c r="G2677" s="178">
        <v>4.38</v>
      </c>
      <c r="H2677" s="178">
        <v>5.05</v>
      </c>
      <c r="I2677" s="178">
        <v>5.43</v>
      </c>
      <c r="J2677" s="178">
        <v>5.9</v>
      </c>
      <c r="K2677" s="179">
        <f>MAX(0,((T2677*(365/365))-VLOOKUP(A2677,VBMA!$A:$D,4,0))  /  (T2677* (365/365)   ))</f>
        <v>0.1501872802</v>
      </c>
      <c r="L2677" s="180">
        <f t="shared" ref="L2677:S2677" si="2680">(B2677*(1-$K2677) * (365/365))/100</f>
        <v>0.02082041163</v>
      </c>
      <c r="M2677" s="180">
        <f t="shared" si="2680"/>
        <v>0.02294494343</v>
      </c>
      <c r="N2677" s="180">
        <f t="shared" si="2680"/>
        <v>0.02549438159</v>
      </c>
      <c r="O2677" s="180">
        <f t="shared" si="2680"/>
        <v>0.02872366993</v>
      </c>
      <c r="P2677" s="180">
        <f t="shared" si="2680"/>
        <v>0.03271778971</v>
      </c>
      <c r="Q2677" s="180">
        <f t="shared" si="2680"/>
        <v>0.03722179713</v>
      </c>
      <c r="R2677" s="180">
        <f t="shared" si="2680"/>
        <v>0.04291554235</v>
      </c>
      <c r="S2677" s="180">
        <f t="shared" si="2680"/>
        <v>0.04614483068</v>
      </c>
      <c r="T2677" s="181">
        <f t="shared" si="3"/>
        <v>5.814222222</v>
      </c>
      <c r="U2677" s="182">
        <f t="shared" si="4"/>
        <v>42013</v>
      </c>
      <c r="V2677" s="182">
        <f t="shared" si="5"/>
        <v>42103</v>
      </c>
      <c r="W2677" s="182">
        <f t="shared" si="6"/>
        <v>42194</v>
      </c>
      <c r="X2677" s="181">
        <f t="shared" si="7"/>
        <v>184</v>
      </c>
      <c r="Y2677" s="181">
        <f t="shared" si="8"/>
        <v>274</v>
      </c>
      <c r="Z2677" s="181">
        <f t="shared" si="9"/>
        <v>365</v>
      </c>
      <c r="AA2677" s="155"/>
      <c r="AB2677" s="9"/>
      <c r="AC2677" s="9"/>
      <c r="AD2677" s="9"/>
      <c r="AE2677" s="9"/>
      <c r="AF2677" s="9"/>
      <c r="AG2677" s="9"/>
      <c r="AH2677" s="9"/>
    </row>
    <row r="2678" ht="15.75" customHeight="1">
      <c r="A2678" s="177">
        <v>41828.0</v>
      </c>
      <c r="B2678" s="178">
        <v>2.4</v>
      </c>
      <c r="C2678" s="178">
        <v>2.7</v>
      </c>
      <c r="D2678" s="178">
        <v>3.03</v>
      </c>
      <c r="E2678" s="178">
        <v>3.35</v>
      </c>
      <c r="F2678" s="178">
        <v>3.85</v>
      </c>
      <c r="G2678" s="178">
        <v>4.4</v>
      </c>
      <c r="H2678" s="178">
        <v>5.05</v>
      </c>
      <c r="I2678" s="178">
        <v>5.43</v>
      </c>
      <c r="J2678" s="178">
        <v>5.9</v>
      </c>
      <c r="K2678" s="179">
        <f>MAX(0,((T2678*(365/365))-VLOOKUP(A2678,VBMA!$A:$D,4,0))  /  (T2678* (365/365)   ))</f>
        <v>0.1450275187</v>
      </c>
      <c r="L2678" s="180">
        <f t="shared" ref="L2678:S2678" si="2681">(B2678*(1-$K2678) * (365/365))/100</f>
        <v>0.02051933955</v>
      </c>
      <c r="M2678" s="180">
        <f t="shared" si="2681"/>
        <v>0.02308425699</v>
      </c>
      <c r="N2678" s="180">
        <f t="shared" si="2681"/>
        <v>0.02590566618</v>
      </c>
      <c r="O2678" s="180">
        <f t="shared" si="2681"/>
        <v>0.02864157812</v>
      </c>
      <c r="P2678" s="180">
        <f t="shared" si="2681"/>
        <v>0.03291644053</v>
      </c>
      <c r="Q2678" s="180">
        <f t="shared" si="2681"/>
        <v>0.03761878918</v>
      </c>
      <c r="R2678" s="180">
        <f t="shared" si="2681"/>
        <v>0.0431761103</v>
      </c>
      <c r="S2678" s="180">
        <f t="shared" si="2681"/>
        <v>0.04642500573</v>
      </c>
      <c r="T2678" s="181">
        <f t="shared" si="3"/>
        <v>5.814222222</v>
      </c>
      <c r="U2678" s="182">
        <f t="shared" si="4"/>
        <v>42012</v>
      </c>
      <c r="V2678" s="182">
        <f t="shared" si="5"/>
        <v>42102</v>
      </c>
      <c r="W2678" s="182">
        <f t="shared" si="6"/>
        <v>42193</v>
      </c>
      <c r="X2678" s="181">
        <f t="shared" si="7"/>
        <v>184</v>
      </c>
      <c r="Y2678" s="181">
        <f t="shared" si="8"/>
        <v>274</v>
      </c>
      <c r="Z2678" s="181">
        <f t="shared" si="9"/>
        <v>365</v>
      </c>
      <c r="AA2678" s="155"/>
      <c r="AB2678" s="9"/>
      <c r="AC2678" s="9"/>
      <c r="AD2678" s="9"/>
      <c r="AE2678" s="9"/>
      <c r="AF2678" s="9"/>
      <c r="AG2678" s="9"/>
      <c r="AH2678" s="9"/>
    </row>
    <row r="2679" ht="15.75" customHeight="1">
      <c r="A2679" s="177">
        <v>41827.0</v>
      </c>
      <c r="B2679" s="178">
        <v>2.28</v>
      </c>
      <c r="C2679" s="178">
        <v>2.58</v>
      </c>
      <c r="D2679" s="178">
        <v>2.85</v>
      </c>
      <c r="E2679" s="178">
        <v>3.38</v>
      </c>
      <c r="F2679" s="178">
        <v>3.88</v>
      </c>
      <c r="G2679" s="178">
        <v>4.4</v>
      </c>
      <c r="H2679" s="178">
        <v>5.08</v>
      </c>
      <c r="I2679" s="178">
        <v>5.5</v>
      </c>
      <c r="J2679" s="178">
        <v>5.95</v>
      </c>
      <c r="K2679" s="179">
        <f>MAX(0,((T2679*(365/365))-VLOOKUP(A2679,VBMA!$A:$D,4,0))  /  (T2679* (365/365)   ))</f>
        <v>0.1645099584</v>
      </c>
      <c r="L2679" s="180">
        <f t="shared" ref="L2679:S2679" si="2682">(B2679*(1-$K2679) * (365/365))/100</f>
        <v>0.01904917295</v>
      </c>
      <c r="M2679" s="180">
        <f t="shared" si="2682"/>
        <v>0.02155564307</v>
      </c>
      <c r="N2679" s="180">
        <f t="shared" si="2682"/>
        <v>0.02381146619</v>
      </c>
      <c r="O2679" s="180">
        <f t="shared" si="2682"/>
        <v>0.02823956341</v>
      </c>
      <c r="P2679" s="180">
        <f t="shared" si="2682"/>
        <v>0.03241701362</v>
      </c>
      <c r="Q2679" s="180">
        <f t="shared" si="2682"/>
        <v>0.03676156183</v>
      </c>
      <c r="R2679" s="180">
        <f t="shared" si="2682"/>
        <v>0.04244289411</v>
      </c>
      <c r="S2679" s="180">
        <f t="shared" si="2682"/>
        <v>0.04595195229</v>
      </c>
      <c r="T2679" s="181">
        <f t="shared" si="3"/>
        <v>5.924666667</v>
      </c>
      <c r="U2679" s="182">
        <f t="shared" si="4"/>
        <v>42011</v>
      </c>
      <c r="V2679" s="182">
        <f t="shared" si="5"/>
        <v>42101</v>
      </c>
      <c r="W2679" s="182">
        <f t="shared" si="6"/>
        <v>42192</v>
      </c>
      <c r="X2679" s="181">
        <f t="shared" si="7"/>
        <v>184</v>
      </c>
      <c r="Y2679" s="181">
        <f t="shared" si="8"/>
        <v>274</v>
      </c>
      <c r="Z2679" s="181">
        <f t="shared" si="9"/>
        <v>365</v>
      </c>
      <c r="AA2679" s="155"/>
      <c r="AB2679" s="9"/>
      <c r="AC2679" s="9"/>
      <c r="AD2679" s="9"/>
      <c r="AE2679" s="9"/>
      <c r="AF2679" s="9"/>
      <c r="AG2679" s="9"/>
      <c r="AH2679" s="9"/>
    </row>
    <row r="2680" ht="15.75" customHeight="1">
      <c r="A2680" s="177">
        <v>41824.0</v>
      </c>
      <c r="B2680" s="178">
        <v>2.36</v>
      </c>
      <c r="C2680" s="178">
        <v>2.62</v>
      </c>
      <c r="D2680" s="178">
        <v>2.96</v>
      </c>
      <c r="E2680" s="178">
        <v>3.48</v>
      </c>
      <c r="F2680" s="178">
        <v>3.9</v>
      </c>
      <c r="G2680" s="178">
        <v>4.36</v>
      </c>
      <c r="H2680" s="178">
        <v>5.06</v>
      </c>
      <c r="I2680" s="178">
        <v>5.54</v>
      </c>
      <c r="J2680" s="178">
        <v>6.02</v>
      </c>
      <c r="K2680" s="179">
        <f>MAX(0,((T2680*(365/365))-VLOOKUP(A2680,VBMA!$A:$D,4,0))  /  (T2680* (365/365)   ))</f>
        <v>0.1693405621</v>
      </c>
      <c r="L2680" s="180">
        <f t="shared" ref="L2680:S2680" si="2683">(B2680*(1-$K2680) * (365/365))/100</f>
        <v>0.01960356274</v>
      </c>
      <c r="M2680" s="180">
        <f t="shared" si="2683"/>
        <v>0.02176327727</v>
      </c>
      <c r="N2680" s="180">
        <f t="shared" si="2683"/>
        <v>0.02458751936</v>
      </c>
      <c r="O2680" s="180">
        <f t="shared" si="2683"/>
        <v>0.02890694844</v>
      </c>
      <c r="P2680" s="180">
        <f t="shared" si="2683"/>
        <v>0.03239571808</v>
      </c>
      <c r="Q2680" s="180">
        <f t="shared" si="2683"/>
        <v>0.03621675149</v>
      </c>
      <c r="R2680" s="180">
        <f t="shared" si="2683"/>
        <v>0.04203136756</v>
      </c>
      <c r="S2680" s="180">
        <f t="shared" si="2683"/>
        <v>0.04601853286</v>
      </c>
      <c r="T2680" s="181">
        <f t="shared" si="3"/>
        <v>6.025333333</v>
      </c>
      <c r="U2680" s="182">
        <f t="shared" si="4"/>
        <v>42008</v>
      </c>
      <c r="V2680" s="182">
        <f t="shared" si="5"/>
        <v>42098</v>
      </c>
      <c r="W2680" s="182">
        <f t="shared" si="6"/>
        <v>42189</v>
      </c>
      <c r="X2680" s="181">
        <f t="shared" si="7"/>
        <v>184</v>
      </c>
      <c r="Y2680" s="181">
        <f t="shared" si="8"/>
        <v>274</v>
      </c>
      <c r="Z2680" s="181">
        <f t="shared" si="9"/>
        <v>365</v>
      </c>
      <c r="AA2680" s="155"/>
      <c r="AB2680" s="9"/>
      <c r="AC2680" s="9"/>
      <c r="AD2680" s="9"/>
      <c r="AE2680" s="9"/>
      <c r="AF2680" s="9"/>
      <c r="AG2680" s="9"/>
      <c r="AH2680" s="9"/>
    </row>
    <row r="2681" ht="15.75" customHeight="1">
      <c r="A2681" s="177">
        <v>41823.0</v>
      </c>
      <c r="B2681" s="178">
        <v>2.38</v>
      </c>
      <c r="C2681" s="178">
        <v>2.68</v>
      </c>
      <c r="D2681" s="178">
        <v>3.03</v>
      </c>
      <c r="E2681" s="178">
        <v>3.45</v>
      </c>
      <c r="F2681" s="178">
        <v>3.88</v>
      </c>
      <c r="G2681" s="178">
        <v>4.4</v>
      </c>
      <c r="H2681" s="178">
        <v>5.05</v>
      </c>
      <c r="I2681" s="178">
        <v>5.43</v>
      </c>
      <c r="J2681" s="178">
        <v>5.9</v>
      </c>
      <c r="K2681" s="179">
        <f>MAX(0,((T2681*(365/365))-VLOOKUP(A2681,VBMA!$A:$D,4,0))  /  (T2681* (365/365)   ))</f>
        <v>0.1298922183</v>
      </c>
      <c r="L2681" s="180">
        <f t="shared" ref="L2681:S2681" si="2684">(B2681*(1-$K2681) * (365/365))/100</f>
        <v>0.0207085652</v>
      </c>
      <c r="M2681" s="180">
        <f t="shared" si="2684"/>
        <v>0.02331888855</v>
      </c>
      <c r="N2681" s="180">
        <f t="shared" si="2684"/>
        <v>0.02636426579</v>
      </c>
      <c r="O2681" s="180">
        <f t="shared" si="2684"/>
        <v>0.03001871847</v>
      </c>
      <c r="P2681" s="180">
        <f t="shared" si="2684"/>
        <v>0.03376018193</v>
      </c>
      <c r="Q2681" s="180">
        <f t="shared" si="2684"/>
        <v>0.03828474239</v>
      </c>
      <c r="R2681" s="180">
        <f t="shared" si="2684"/>
        <v>0.04394044298</v>
      </c>
      <c r="S2681" s="180">
        <f t="shared" si="2684"/>
        <v>0.04724685255</v>
      </c>
      <c r="T2681" s="181">
        <f t="shared" si="3"/>
        <v>5.814222222</v>
      </c>
      <c r="U2681" s="182">
        <f t="shared" si="4"/>
        <v>42007</v>
      </c>
      <c r="V2681" s="182">
        <f t="shared" si="5"/>
        <v>42097</v>
      </c>
      <c r="W2681" s="182">
        <f t="shared" si="6"/>
        <v>42188</v>
      </c>
      <c r="X2681" s="181">
        <f t="shared" si="7"/>
        <v>184</v>
      </c>
      <c r="Y2681" s="181">
        <f t="shared" si="8"/>
        <v>274</v>
      </c>
      <c r="Z2681" s="181">
        <f t="shared" si="9"/>
        <v>365</v>
      </c>
      <c r="AA2681" s="155"/>
      <c r="AB2681" s="9"/>
      <c r="AC2681" s="9"/>
      <c r="AD2681" s="9"/>
      <c r="AE2681" s="9"/>
      <c r="AF2681" s="9"/>
      <c r="AG2681" s="9"/>
      <c r="AH2681" s="9"/>
    </row>
    <row r="2682" ht="15.75" customHeight="1">
      <c r="A2682" s="177">
        <v>41822.0</v>
      </c>
      <c r="B2682" s="178">
        <v>2.5</v>
      </c>
      <c r="C2682" s="178">
        <v>2.78</v>
      </c>
      <c r="D2682" s="178">
        <v>3.13</v>
      </c>
      <c r="E2682" s="178">
        <v>3.48</v>
      </c>
      <c r="F2682" s="178">
        <v>3.88</v>
      </c>
      <c r="G2682" s="178">
        <v>4.38</v>
      </c>
      <c r="H2682" s="178">
        <v>5.05</v>
      </c>
      <c r="I2682" s="178">
        <v>5.43</v>
      </c>
      <c r="J2682" s="178">
        <v>5.9</v>
      </c>
      <c r="K2682" s="179">
        <f>MAX(0,((T2682*(365/365))-VLOOKUP(A2682,VBMA!$A:$D,4,0))  /  (T2682* (365/365)   ))</f>
        <v>0.1250764409</v>
      </c>
      <c r="L2682" s="180">
        <f t="shared" ref="L2682:S2682" si="2685">(B2682*(1-$K2682) * (365/365))/100</f>
        <v>0.02187308898</v>
      </c>
      <c r="M2682" s="180">
        <f t="shared" si="2685"/>
        <v>0.02432287494</v>
      </c>
      <c r="N2682" s="180">
        <f t="shared" si="2685"/>
        <v>0.0273851074</v>
      </c>
      <c r="O2682" s="180">
        <f t="shared" si="2685"/>
        <v>0.03044733986</v>
      </c>
      <c r="P2682" s="180">
        <f t="shared" si="2685"/>
        <v>0.03394703409</v>
      </c>
      <c r="Q2682" s="180">
        <f t="shared" si="2685"/>
        <v>0.03832165189</v>
      </c>
      <c r="R2682" s="180">
        <f t="shared" si="2685"/>
        <v>0.04418363973</v>
      </c>
      <c r="S2682" s="180">
        <f t="shared" si="2685"/>
        <v>0.04750834926</v>
      </c>
      <c r="T2682" s="181">
        <f t="shared" si="3"/>
        <v>5.814222222</v>
      </c>
      <c r="U2682" s="182">
        <f t="shared" si="4"/>
        <v>42006</v>
      </c>
      <c r="V2682" s="182">
        <f t="shared" si="5"/>
        <v>42096</v>
      </c>
      <c r="W2682" s="182">
        <f t="shared" si="6"/>
        <v>42187</v>
      </c>
      <c r="X2682" s="181">
        <f t="shared" si="7"/>
        <v>184</v>
      </c>
      <c r="Y2682" s="181">
        <f t="shared" si="8"/>
        <v>274</v>
      </c>
      <c r="Z2682" s="181">
        <f t="shared" si="9"/>
        <v>365</v>
      </c>
      <c r="AA2682" s="155"/>
      <c r="AB2682" s="9"/>
      <c r="AC2682" s="9"/>
      <c r="AD2682" s="9"/>
      <c r="AE2682" s="9"/>
      <c r="AF2682" s="9"/>
      <c r="AG2682" s="9"/>
      <c r="AH2682" s="9"/>
    </row>
    <row r="2683" ht="15.75" customHeight="1">
      <c r="A2683" s="177">
        <v>41821.0</v>
      </c>
      <c r="B2683" s="178">
        <v>2.58</v>
      </c>
      <c r="C2683" s="178">
        <v>2.84</v>
      </c>
      <c r="D2683" s="178">
        <v>3.16</v>
      </c>
      <c r="E2683" s="178">
        <v>3.52</v>
      </c>
      <c r="F2683" s="178">
        <v>3.88</v>
      </c>
      <c r="G2683" s="178">
        <v>4.36</v>
      </c>
      <c r="H2683" s="178">
        <v>5.04</v>
      </c>
      <c r="I2683" s="178">
        <v>5.38</v>
      </c>
      <c r="J2683" s="178">
        <v>5.88</v>
      </c>
      <c r="K2683" s="179">
        <f>MAX(0,((T2683*(365/365))-VLOOKUP(A2683,VBMA!$A:$D,4,0))  /  (T2683* (365/365)   ))</f>
        <v>0.110727181</v>
      </c>
      <c r="L2683" s="180">
        <f t="shared" ref="L2683:S2683" si="2686">(B2683*(1-$K2683) * (365/365))/100</f>
        <v>0.02294323873</v>
      </c>
      <c r="M2683" s="180">
        <f t="shared" si="2686"/>
        <v>0.02525534806</v>
      </c>
      <c r="N2683" s="180">
        <f t="shared" si="2686"/>
        <v>0.02810102108</v>
      </c>
      <c r="O2683" s="180">
        <f t="shared" si="2686"/>
        <v>0.03130240323</v>
      </c>
      <c r="P2683" s="180">
        <f t="shared" si="2686"/>
        <v>0.03450378538</v>
      </c>
      <c r="Q2683" s="180">
        <f t="shared" si="2686"/>
        <v>0.03877229491</v>
      </c>
      <c r="R2683" s="180">
        <f t="shared" si="2686"/>
        <v>0.04481935008</v>
      </c>
      <c r="S2683" s="180">
        <f t="shared" si="2686"/>
        <v>0.04784287766</v>
      </c>
      <c r="T2683" s="181">
        <f t="shared" si="3"/>
        <v>5.723777778</v>
      </c>
      <c r="U2683" s="182">
        <f t="shared" si="4"/>
        <v>42005</v>
      </c>
      <c r="V2683" s="182">
        <f t="shared" si="5"/>
        <v>42095</v>
      </c>
      <c r="W2683" s="182">
        <f t="shared" si="6"/>
        <v>42186</v>
      </c>
      <c r="X2683" s="181">
        <f t="shared" si="7"/>
        <v>184</v>
      </c>
      <c r="Y2683" s="181">
        <f t="shared" si="8"/>
        <v>274</v>
      </c>
      <c r="Z2683" s="181">
        <f t="shared" si="9"/>
        <v>365</v>
      </c>
      <c r="AA2683" s="155"/>
      <c r="AB2683" s="9"/>
      <c r="AC2683" s="9"/>
      <c r="AD2683" s="9"/>
      <c r="AE2683" s="9"/>
      <c r="AF2683" s="9"/>
      <c r="AG2683" s="9"/>
      <c r="AH2683" s="9"/>
    </row>
    <row r="2684" ht="15.75" customHeight="1">
      <c r="A2684" s="177">
        <v>41820.0</v>
      </c>
      <c r="B2684" s="178">
        <v>2.28</v>
      </c>
      <c r="C2684" s="178">
        <v>2.6</v>
      </c>
      <c r="D2684" s="178">
        <v>2.93</v>
      </c>
      <c r="E2684" s="178">
        <v>3.43</v>
      </c>
      <c r="F2684" s="178">
        <v>3.9</v>
      </c>
      <c r="G2684" s="178">
        <v>4.43</v>
      </c>
      <c r="H2684" s="178">
        <v>5.1</v>
      </c>
      <c r="I2684" s="178">
        <v>5.45</v>
      </c>
      <c r="J2684" s="178">
        <v>5.93</v>
      </c>
      <c r="K2684" s="179">
        <f>MAX(0,((T2684*(365/365))-VLOOKUP(A2684,VBMA!$A:$D,4,0))  /  (T2684* (365/365)   ))</f>
        <v>0.128237995</v>
      </c>
      <c r="L2684" s="180">
        <f t="shared" ref="L2684:S2684" si="2687">(B2684*(1-$K2684) * (365/365))/100</f>
        <v>0.01987617371</v>
      </c>
      <c r="M2684" s="180">
        <f t="shared" si="2687"/>
        <v>0.02266581213</v>
      </c>
      <c r="N2684" s="180">
        <f t="shared" si="2687"/>
        <v>0.02554262675</v>
      </c>
      <c r="O2684" s="180">
        <f t="shared" si="2687"/>
        <v>0.02990143677</v>
      </c>
      <c r="P2684" s="180">
        <f t="shared" si="2687"/>
        <v>0.03399871819</v>
      </c>
      <c r="Q2684" s="180">
        <f t="shared" si="2687"/>
        <v>0.03861905682</v>
      </c>
      <c r="R2684" s="180">
        <f t="shared" si="2687"/>
        <v>0.04445986225</v>
      </c>
      <c r="S2684" s="180">
        <f t="shared" si="2687"/>
        <v>0.04751102927</v>
      </c>
      <c r="T2684" s="181">
        <f t="shared" si="3"/>
        <v>5.807777778</v>
      </c>
      <c r="U2684" s="182">
        <f t="shared" si="4"/>
        <v>42003</v>
      </c>
      <c r="V2684" s="182">
        <f t="shared" si="5"/>
        <v>42093</v>
      </c>
      <c r="W2684" s="182">
        <f t="shared" si="6"/>
        <v>42185</v>
      </c>
      <c r="X2684" s="181">
        <f t="shared" si="7"/>
        <v>183</v>
      </c>
      <c r="Y2684" s="181">
        <f t="shared" si="8"/>
        <v>273</v>
      </c>
      <c r="Z2684" s="181">
        <f t="shared" si="9"/>
        <v>365</v>
      </c>
      <c r="AA2684" s="155"/>
      <c r="AB2684" s="9"/>
      <c r="AC2684" s="9"/>
      <c r="AD2684" s="9"/>
      <c r="AE2684" s="9"/>
      <c r="AF2684" s="9"/>
      <c r="AG2684" s="9"/>
      <c r="AH2684" s="9"/>
    </row>
    <row r="2685" ht="15.75" customHeight="1">
      <c r="A2685" s="177">
        <v>41817.0</v>
      </c>
      <c r="B2685" s="178">
        <v>2.4</v>
      </c>
      <c r="C2685" s="178">
        <v>2.63</v>
      </c>
      <c r="D2685" s="178">
        <v>2.98</v>
      </c>
      <c r="E2685" s="178">
        <v>3.43</v>
      </c>
      <c r="F2685" s="178">
        <v>3.88</v>
      </c>
      <c r="G2685" s="178">
        <v>4.43</v>
      </c>
      <c r="H2685" s="178">
        <v>5.05</v>
      </c>
      <c r="I2685" s="178">
        <v>5.43</v>
      </c>
      <c r="J2685" s="178">
        <v>5.9</v>
      </c>
      <c r="K2685" s="179">
        <f>MAX(0,((T2685*(365/365))-VLOOKUP(A2685,VBMA!$A:$D,4,0))  /  (T2685* (365/365)   ))</f>
        <v>0.1286330825</v>
      </c>
      <c r="L2685" s="180">
        <f t="shared" ref="L2685:S2685" si="2688">(B2685*(1-$K2685) * (365/365))/100</f>
        <v>0.02091280602</v>
      </c>
      <c r="M2685" s="180">
        <f t="shared" si="2688"/>
        <v>0.02291694993</v>
      </c>
      <c r="N2685" s="180">
        <f t="shared" si="2688"/>
        <v>0.02596673414</v>
      </c>
      <c r="O2685" s="180">
        <f t="shared" si="2688"/>
        <v>0.02988788527</v>
      </c>
      <c r="P2685" s="180">
        <f t="shared" si="2688"/>
        <v>0.0338090364</v>
      </c>
      <c r="Q2685" s="180">
        <f t="shared" si="2688"/>
        <v>0.03860155444</v>
      </c>
      <c r="R2685" s="180">
        <f t="shared" si="2688"/>
        <v>0.04400402933</v>
      </c>
      <c r="S2685" s="180">
        <f t="shared" si="2688"/>
        <v>0.04731522362</v>
      </c>
      <c r="T2685" s="181">
        <f t="shared" si="3"/>
        <v>5.818444444</v>
      </c>
      <c r="U2685" s="182">
        <f t="shared" si="4"/>
        <v>42000</v>
      </c>
      <c r="V2685" s="182">
        <f t="shared" si="5"/>
        <v>42090</v>
      </c>
      <c r="W2685" s="182">
        <f t="shared" si="6"/>
        <v>42182</v>
      </c>
      <c r="X2685" s="181">
        <f t="shared" si="7"/>
        <v>183</v>
      </c>
      <c r="Y2685" s="181">
        <f t="shared" si="8"/>
        <v>273</v>
      </c>
      <c r="Z2685" s="181">
        <f t="shared" si="9"/>
        <v>365</v>
      </c>
      <c r="AA2685" s="155"/>
      <c r="AB2685" s="9"/>
      <c r="AC2685" s="9"/>
      <c r="AD2685" s="9"/>
      <c r="AE2685" s="9"/>
      <c r="AF2685" s="9"/>
      <c r="AG2685" s="9"/>
      <c r="AH2685" s="9"/>
    </row>
    <row r="2686" ht="15.75" customHeight="1">
      <c r="A2686" s="177">
        <v>41816.0</v>
      </c>
      <c r="B2686" s="178">
        <v>2.52</v>
      </c>
      <c r="C2686" s="178">
        <v>2.76</v>
      </c>
      <c r="D2686" s="178">
        <v>3.04</v>
      </c>
      <c r="E2686" s="178">
        <v>3.46</v>
      </c>
      <c r="F2686" s="178">
        <v>3.92</v>
      </c>
      <c r="G2686" s="178">
        <v>4.4</v>
      </c>
      <c r="H2686" s="178">
        <v>5.06</v>
      </c>
      <c r="I2686" s="178">
        <v>5.5</v>
      </c>
      <c r="J2686" s="178">
        <v>5.98</v>
      </c>
      <c r="K2686" s="179">
        <f>MAX(0,((T2686*(365/365))-VLOOKUP(A2686,VBMA!$A:$D,4,0))  /  (T2686* (365/365)   ))</f>
        <v>0.1465227459</v>
      </c>
      <c r="L2686" s="180">
        <f t="shared" ref="L2686:S2686" si="2689">(B2686*(1-$K2686) * (365/365))/100</f>
        <v>0.0215076268</v>
      </c>
      <c r="M2686" s="180">
        <f t="shared" si="2689"/>
        <v>0.02355597221</v>
      </c>
      <c r="N2686" s="180">
        <f t="shared" si="2689"/>
        <v>0.02594570852</v>
      </c>
      <c r="O2686" s="180">
        <f t="shared" si="2689"/>
        <v>0.02953031299</v>
      </c>
      <c r="P2686" s="180">
        <f t="shared" si="2689"/>
        <v>0.03345630836</v>
      </c>
      <c r="Q2686" s="180">
        <f t="shared" si="2689"/>
        <v>0.03755299918</v>
      </c>
      <c r="R2686" s="180">
        <f t="shared" si="2689"/>
        <v>0.04318594906</v>
      </c>
      <c r="S2686" s="180">
        <f t="shared" si="2689"/>
        <v>0.04694124897</v>
      </c>
      <c r="T2686" s="181">
        <f t="shared" si="3"/>
        <v>5.949777778</v>
      </c>
      <c r="U2686" s="182">
        <f t="shared" si="4"/>
        <v>41999</v>
      </c>
      <c r="V2686" s="182">
        <f t="shared" si="5"/>
        <v>42089</v>
      </c>
      <c r="W2686" s="182">
        <f t="shared" si="6"/>
        <v>42181</v>
      </c>
      <c r="X2686" s="181">
        <f t="shared" si="7"/>
        <v>183</v>
      </c>
      <c r="Y2686" s="181">
        <f t="shared" si="8"/>
        <v>273</v>
      </c>
      <c r="Z2686" s="181">
        <f t="shared" si="9"/>
        <v>365</v>
      </c>
      <c r="AA2686" s="155"/>
      <c r="AB2686" s="9"/>
      <c r="AC2686" s="9"/>
      <c r="AD2686" s="9"/>
      <c r="AE2686" s="9"/>
      <c r="AF2686" s="9"/>
      <c r="AG2686" s="9"/>
      <c r="AH2686" s="9"/>
    </row>
    <row r="2687" ht="15.75" customHeight="1">
      <c r="A2687" s="177">
        <v>41815.0</v>
      </c>
      <c r="B2687" s="178">
        <v>2.5</v>
      </c>
      <c r="C2687" s="178">
        <v>2.78</v>
      </c>
      <c r="D2687" s="178">
        <v>3.05</v>
      </c>
      <c r="E2687" s="178">
        <v>3.45</v>
      </c>
      <c r="F2687" s="178">
        <v>3.9</v>
      </c>
      <c r="G2687" s="178">
        <v>4.38</v>
      </c>
      <c r="H2687" s="178">
        <v>5.08</v>
      </c>
      <c r="I2687" s="178">
        <v>5.45</v>
      </c>
      <c r="J2687" s="178">
        <v>5.9</v>
      </c>
      <c r="K2687" s="179">
        <f>MAX(0,((T2687*(365/365))-VLOOKUP(A2687,VBMA!$A:$D,4,0))  /  (T2687* (365/365)   ))</f>
        <v>0.1282075723</v>
      </c>
      <c r="L2687" s="180">
        <f t="shared" ref="L2687:S2687" si="2690">(B2687*(1-$K2687) * (365/365))/100</f>
        <v>0.02179481069</v>
      </c>
      <c r="M2687" s="180">
        <f t="shared" si="2690"/>
        <v>0.02423582949</v>
      </c>
      <c r="N2687" s="180">
        <f t="shared" si="2690"/>
        <v>0.02658966904</v>
      </c>
      <c r="O2687" s="180">
        <f t="shared" si="2690"/>
        <v>0.03007683875</v>
      </c>
      <c r="P2687" s="180">
        <f t="shared" si="2690"/>
        <v>0.03399990468</v>
      </c>
      <c r="Q2687" s="180">
        <f t="shared" si="2690"/>
        <v>0.03818450833</v>
      </c>
      <c r="R2687" s="180">
        <f t="shared" si="2690"/>
        <v>0.04428705532</v>
      </c>
      <c r="S2687" s="180">
        <f t="shared" si="2690"/>
        <v>0.04751268731</v>
      </c>
      <c r="T2687" s="181">
        <f t="shared" si="3"/>
        <v>5.828222222</v>
      </c>
      <c r="U2687" s="182">
        <f t="shared" si="4"/>
        <v>41998</v>
      </c>
      <c r="V2687" s="182">
        <f t="shared" si="5"/>
        <v>42088</v>
      </c>
      <c r="W2687" s="182">
        <f t="shared" si="6"/>
        <v>42180</v>
      </c>
      <c r="X2687" s="181">
        <f t="shared" si="7"/>
        <v>183</v>
      </c>
      <c r="Y2687" s="181">
        <f t="shared" si="8"/>
        <v>273</v>
      </c>
      <c r="Z2687" s="181">
        <f t="shared" si="9"/>
        <v>365</v>
      </c>
      <c r="AA2687" s="155"/>
      <c r="AB2687" s="9"/>
      <c r="AC2687" s="9"/>
      <c r="AD2687" s="9"/>
      <c r="AE2687" s="9"/>
      <c r="AF2687" s="9"/>
      <c r="AG2687" s="9"/>
      <c r="AH2687" s="9"/>
    </row>
    <row r="2688" ht="15.75" customHeight="1">
      <c r="A2688" s="177">
        <v>41814.0</v>
      </c>
      <c r="B2688" s="178">
        <v>2.38</v>
      </c>
      <c r="C2688" s="178">
        <v>2.73</v>
      </c>
      <c r="D2688" s="178">
        <v>3.03</v>
      </c>
      <c r="E2688" s="178">
        <v>3.4</v>
      </c>
      <c r="F2688" s="178">
        <v>3.93</v>
      </c>
      <c r="G2688" s="178">
        <v>4.38</v>
      </c>
      <c r="H2688" s="178">
        <v>5.08</v>
      </c>
      <c r="I2688" s="178">
        <v>5.45</v>
      </c>
      <c r="J2688" s="178">
        <v>5.9</v>
      </c>
      <c r="K2688" s="179">
        <f>MAX(0,((T2688*(365/365))-VLOOKUP(A2688,VBMA!$A:$D,4,0))  /  (T2688* (365/365)   ))</f>
        <v>0.1295802036</v>
      </c>
      <c r="L2688" s="180">
        <f t="shared" ref="L2688:S2688" si="2691">(B2688*(1-$K2688) * (365/365))/100</f>
        <v>0.02071599115</v>
      </c>
      <c r="M2688" s="180">
        <f t="shared" si="2691"/>
        <v>0.02376246044</v>
      </c>
      <c r="N2688" s="180">
        <f t="shared" si="2691"/>
        <v>0.02637371983</v>
      </c>
      <c r="O2688" s="180">
        <f t="shared" si="2691"/>
        <v>0.02959427308</v>
      </c>
      <c r="P2688" s="180">
        <f t="shared" si="2691"/>
        <v>0.034207498</v>
      </c>
      <c r="Q2688" s="180">
        <f t="shared" si="2691"/>
        <v>0.03812438708</v>
      </c>
      <c r="R2688" s="180">
        <f t="shared" si="2691"/>
        <v>0.04421732566</v>
      </c>
      <c r="S2688" s="180">
        <f t="shared" si="2691"/>
        <v>0.0474378789</v>
      </c>
      <c r="T2688" s="181">
        <f t="shared" si="3"/>
        <v>5.828222222</v>
      </c>
      <c r="U2688" s="182">
        <f t="shared" si="4"/>
        <v>41997</v>
      </c>
      <c r="V2688" s="182">
        <f t="shared" si="5"/>
        <v>42087</v>
      </c>
      <c r="W2688" s="182">
        <f t="shared" si="6"/>
        <v>42179</v>
      </c>
      <c r="X2688" s="181">
        <f t="shared" si="7"/>
        <v>183</v>
      </c>
      <c r="Y2688" s="181">
        <f t="shared" si="8"/>
        <v>273</v>
      </c>
      <c r="Z2688" s="181">
        <f t="shared" si="9"/>
        <v>365</v>
      </c>
      <c r="AA2688" s="155"/>
      <c r="AB2688" s="9"/>
      <c r="AC2688" s="9"/>
      <c r="AD2688" s="9"/>
      <c r="AE2688" s="9"/>
      <c r="AF2688" s="9"/>
      <c r="AG2688" s="9"/>
      <c r="AH2688" s="9"/>
    </row>
    <row r="2689" ht="15.75" customHeight="1">
      <c r="A2689" s="177">
        <v>41813.0</v>
      </c>
      <c r="B2689" s="178">
        <v>2.35</v>
      </c>
      <c r="C2689" s="178">
        <v>2.7</v>
      </c>
      <c r="D2689" s="178">
        <v>3.0</v>
      </c>
      <c r="E2689" s="178">
        <v>3.35</v>
      </c>
      <c r="F2689" s="178">
        <v>3.93</v>
      </c>
      <c r="G2689" s="178">
        <v>4.35</v>
      </c>
      <c r="H2689" s="178">
        <v>5.1</v>
      </c>
      <c r="I2689" s="178">
        <v>5.45</v>
      </c>
      <c r="J2689" s="178">
        <v>5.9</v>
      </c>
      <c r="K2689" s="179">
        <f>MAX(0,((T2689*(365/365))-VLOOKUP(A2689,VBMA!$A:$D,4,0))  /  (T2689* (365/365)   ))</f>
        <v>0.1387411517</v>
      </c>
      <c r="L2689" s="180">
        <f t="shared" ref="L2689:S2689" si="2692">(B2689*(1-$K2689) * (365/365))/100</f>
        <v>0.02023958293</v>
      </c>
      <c r="M2689" s="180">
        <f t="shared" si="2692"/>
        <v>0.0232539889</v>
      </c>
      <c r="N2689" s="180">
        <f t="shared" si="2692"/>
        <v>0.02583776545</v>
      </c>
      <c r="O2689" s="180">
        <f t="shared" si="2692"/>
        <v>0.02885217142</v>
      </c>
      <c r="P2689" s="180">
        <f t="shared" si="2692"/>
        <v>0.03384747274</v>
      </c>
      <c r="Q2689" s="180">
        <f t="shared" si="2692"/>
        <v>0.0374647599</v>
      </c>
      <c r="R2689" s="180">
        <f t="shared" si="2692"/>
        <v>0.04392420126</v>
      </c>
      <c r="S2689" s="180">
        <f t="shared" si="2692"/>
        <v>0.04693860723</v>
      </c>
      <c r="T2689" s="181">
        <f t="shared" si="3"/>
        <v>5.807777778</v>
      </c>
      <c r="U2689" s="182">
        <f t="shared" si="4"/>
        <v>41996</v>
      </c>
      <c r="V2689" s="182">
        <f t="shared" si="5"/>
        <v>42086</v>
      </c>
      <c r="W2689" s="182">
        <f t="shared" si="6"/>
        <v>42178</v>
      </c>
      <c r="X2689" s="181">
        <f t="shared" si="7"/>
        <v>183</v>
      </c>
      <c r="Y2689" s="181">
        <f t="shared" si="8"/>
        <v>273</v>
      </c>
      <c r="Z2689" s="181">
        <f t="shared" si="9"/>
        <v>365</v>
      </c>
      <c r="AA2689" s="155"/>
      <c r="AB2689" s="9"/>
      <c r="AC2689" s="9"/>
      <c r="AD2689" s="9"/>
      <c r="AE2689" s="9"/>
      <c r="AF2689" s="9"/>
      <c r="AG2689" s="9"/>
      <c r="AH2689" s="9"/>
    </row>
    <row r="2690" ht="15.75" customHeight="1">
      <c r="A2690" s="177">
        <v>41810.0</v>
      </c>
      <c r="B2690" s="178">
        <v>2.52</v>
      </c>
      <c r="C2690" s="178">
        <v>2.84</v>
      </c>
      <c r="D2690" s="178">
        <v>3.08</v>
      </c>
      <c r="E2690" s="178">
        <v>3.5</v>
      </c>
      <c r="F2690" s="178">
        <v>4.0</v>
      </c>
      <c r="G2690" s="178">
        <v>4.38</v>
      </c>
      <c r="H2690" s="178">
        <v>5.1</v>
      </c>
      <c r="I2690" s="178">
        <v>5.4</v>
      </c>
      <c r="J2690" s="178">
        <v>5.92</v>
      </c>
      <c r="K2690" s="179">
        <f>MAX(0,((T2690*(365/365))-VLOOKUP(A2690,VBMA!$A:$D,4,0))  /  (T2690* (365/365)   ))</f>
        <v>0.1229556075</v>
      </c>
      <c r="L2690" s="180">
        <f t="shared" ref="L2690:S2690" si="2693">(B2690*(1-$K2690) * (365/365))/100</f>
        <v>0.02210151869</v>
      </c>
      <c r="M2690" s="180">
        <f t="shared" si="2693"/>
        <v>0.02490806075</v>
      </c>
      <c r="N2690" s="180">
        <f t="shared" si="2693"/>
        <v>0.02701296729</v>
      </c>
      <c r="O2690" s="180">
        <f t="shared" si="2693"/>
        <v>0.03069655374</v>
      </c>
      <c r="P2690" s="180">
        <f t="shared" si="2693"/>
        <v>0.0350817757</v>
      </c>
      <c r="Q2690" s="180">
        <f t="shared" si="2693"/>
        <v>0.03841454439</v>
      </c>
      <c r="R2690" s="180">
        <f t="shared" si="2693"/>
        <v>0.04472926402</v>
      </c>
      <c r="S2690" s="180">
        <f t="shared" si="2693"/>
        <v>0.0473603972</v>
      </c>
      <c r="T2690" s="181">
        <f t="shared" si="3"/>
        <v>5.706666667</v>
      </c>
      <c r="U2690" s="182">
        <f t="shared" si="4"/>
        <v>41993</v>
      </c>
      <c r="V2690" s="182">
        <f t="shared" si="5"/>
        <v>42083</v>
      </c>
      <c r="W2690" s="182">
        <f t="shared" si="6"/>
        <v>42175</v>
      </c>
      <c r="X2690" s="181">
        <f t="shared" si="7"/>
        <v>183</v>
      </c>
      <c r="Y2690" s="181">
        <f t="shared" si="8"/>
        <v>273</v>
      </c>
      <c r="Z2690" s="181">
        <f t="shared" si="9"/>
        <v>365</v>
      </c>
      <c r="AA2690" s="155"/>
      <c r="AB2690" s="9"/>
      <c r="AC2690" s="9"/>
      <c r="AD2690" s="9"/>
      <c r="AE2690" s="9"/>
      <c r="AF2690" s="9"/>
      <c r="AG2690" s="9"/>
      <c r="AH2690" s="9"/>
    </row>
    <row r="2691" ht="15.75" customHeight="1">
      <c r="A2691" s="177">
        <v>41809.0</v>
      </c>
      <c r="B2691" s="178">
        <v>2.68</v>
      </c>
      <c r="C2691" s="178">
        <v>3.04</v>
      </c>
      <c r="D2691" s="178">
        <v>3.28</v>
      </c>
      <c r="E2691" s="178">
        <v>3.58</v>
      </c>
      <c r="F2691" s="178">
        <v>4.06</v>
      </c>
      <c r="G2691" s="178">
        <v>4.32</v>
      </c>
      <c r="H2691" s="178">
        <v>5.06</v>
      </c>
      <c r="I2691" s="178">
        <v>5.42</v>
      </c>
      <c r="J2691" s="178">
        <v>5.96</v>
      </c>
      <c r="K2691" s="179">
        <f>MAX(0,((T2691*(365/365))-VLOOKUP(A2691,VBMA!$A:$D,4,0))  /  (T2691* (365/365)   ))</f>
        <v>0.1344160332</v>
      </c>
      <c r="L2691" s="180">
        <f t="shared" ref="L2691:S2691" si="2694">(B2691*(1-$K2691) * (365/365))/100</f>
        <v>0.02319765031</v>
      </c>
      <c r="M2691" s="180">
        <f t="shared" si="2694"/>
        <v>0.02631375259</v>
      </c>
      <c r="N2691" s="180">
        <f t="shared" si="2694"/>
        <v>0.02839115411</v>
      </c>
      <c r="O2691" s="180">
        <f t="shared" si="2694"/>
        <v>0.03098790601</v>
      </c>
      <c r="P2691" s="180">
        <f t="shared" si="2694"/>
        <v>0.03514270905</v>
      </c>
      <c r="Q2691" s="180">
        <f t="shared" si="2694"/>
        <v>0.03739322737</v>
      </c>
      <c r="R2691" s="180">
        <f t="shared" si="2694"/>
        <v>0.04379854872</v>
      </c>
      <c r="S2691" s="180">
        <f t="shared" si="2694"/>
        <v>0.046914651</v>
      </c>
      <c r="T2691" s="181">
        <f t="shared" si="3"/>
        <v>5.788</v>
      </c>
      <c r="U2691" s="182">
        <f t="shared" si="4"/>
        <v>41992</v>
      </c>
      <c r="V2691" s="182">
        <f t="shared" si="5"/>
        <v>42082</v>
      </c>
      <c r="W2691" s="182">
        <f t="shared" si="6"/>
        <v>42174</v>
      </c>
      <c r="X2691" s="181">
        <f t="shared" si="7"/>
        <v>183</v>
      </c>
      <c r="Y2691" s="181">
        <f t="shared" si="8"/>
        <v>273</v>
      </c>
      <c r="Z2691" s="181">
        <f t="shared" si="9"/>
        <v>365</v>
      </c>
      <c r="AA2691" s="155"/>
      <c r="AB2691" s="9"/>
      <c r="AC2691" s="9"/>
      <c r="AD2691" s="9"/>
      <c r="AE2691" s="9"/>
      <c r="AF2691" s="9"/>
      <c r="AG2691" s="9"/>
      <c r="AH2691" s="9"/>
    </row>
    <row r="2692" ht="15.75" customHeight="1">
      <c r="A2692" s="177">
        <v>41808.0</v>
      </c>
      <c r="B2692" s="178">
        <v>2.53</v>
      </c>
      <c r="C2692" s="178">
        <v>2.95</v>
      </c>
      <c r="D2692" s="178">
        <v>3.15</v>
      </c>
      <c r="E2692" s="178">
        <v>3.48</v>
      </c>
      <c r="F2692" s="178">
        <v>4.05</v>
      </c>
      <c r="G2692" s="178">
        <v>4.33</v>
      </c>
      <c r="H2692" s="178">
        <v>5.08</v>
      </c>
      <c r="I2692" s="178">
        <v>5.45</v>
      </c>
      <c r="J2692" s="178">
        <v>6.03</v>
      </c>
      <c r="K2692" s="179">
        <f>MAX(0,((T2692*(365/365))-VLOOKUP(A2692,VBMA!$A:$D,4,0))  /  (T2692* (365/365)   ))</f>
        <v>0.1412475693</v>
      </c>
      <c r="L2692" s="180">
        <f t="shared" ref="L2692:S2692" si="2695">(B2692*(1-$K2692) * (365/365))/100</f>
        <v>0.0217264365</v>
      </c>
      <c r="M2692" s="180">
        <f t="shared" si="2695"/>
        <v>0.02533319671</v>
      </c>
      <c r="N2692" s="180">
        <f t="shared" si="2695"/>
        <v>0.02705070157</v>
      </c>
      <c r="O2692" s="180">
        <f t="shared" si="2695"/>
        <v>0.02988458459</v>
      </c>
      <c r="P2692" s="180">
        <f t="shared" si="2695"/>
        <v>0.03477947344</v>
      </c>
      <c r="Q2692" s="180">
        <f t="shared" si="2695"/>
        <v>0.03718398025</v>
      </c>
      <c r="R2692" s="180">
        <f t="shared" si="2695"/>
        <v>0.04362462348</v>
      </c>
      <c r="S2692" s="180">
        <f t="shared" si="2695"/>
        <v>0.04680200747</v>
      </c>
      <c r="T2692" s="181">
        <f t="shared" si="3"/>
        <v>5.828222222</v>
      </c>
      <c r="U2692" s="182">
        <f t="shared" si="4"/>
        <v>41991</v>
      </c>
      <c r="V2692" s="182">
        <f t="shared" si="5"/>
        <v>42081</v>
      </c>
      <c r="W2692" s="182">
        <f t="shared" si="6"/>
        <v>42173</v>
      </c>
      <c r="X2692" s="181">
        <f t="shared" si="7"/>
        <v>183</v>
      </c>
      <c r="Y2692" s="181">
        <f t="shared" si="8"/>
        <v>273</v>
      </c>
      <c r="Z2692" s="181">
        <f t="shared" si="9"/>
        <v>365</v>
      </c>
      <c r="AA2692" s="155"/>
      <c r="AB2692" s="9"/>
      <c r="AC2692" s="9"/>
      <c r="AD2692" s="9"/>
      <c r="AE2692" s="9"/>
      <c r="AF2692" s="9"/>
      <c r="AG2692" s="9"/>
      <c r="AH2692" s="9"/>
    </row>
    <row r="2693" ht="15.75" customHeight="1">
      <c r="A2693" s="177">
        <v>41807.0</v>
      </c>
      <c r="B2693" s="178">
        <v>2.38</v>
      </c>
      <c r="C2693" s="178">
        <v>2.7</v>
      </c>
      <c r="D2693" s="178">
        <v>2.98</v>
      </c>
      <c r="E2693" s="178">
        <v>3.38</v>
      </c>
      <c r="F2693" s="178">
        <v>4.1</v>
      </c>
      <c r="G2693" s="178">
        <v>4.34</v>
      </c>
      <c r="H2693" s="178">
        <v>5.1</v>
      </c>
      <c r="I2693" s="178">
        <v>5.42</v>
      </c>
      <c r="J2693" s="178">
        <v>5.98</v>
      </c>
      <c r="K2693" s="179">
        <f>MAX(0,((T2693*(365/365))-VLOOKUP(A2693,VBMA!$A:$D,4,0))  /  (T2693* (365/365)   ))</f>
        <v>0.1343476916</v>
      </c>
      <c r="L2693" s="180">
        <f t="shared" ref="L2693:S2693" si="2696">(B2693*(1-$K2693) * (365/365))/100</f>
        <v>0.02060252494</v>
      </c>
      <c r="M2693" s="180">
        <f t="shared" si="2696"/>
        <v>0.02337261233</v>
      </c>
      <c r="N2693" s="180">
        <f t="shared" si="2696"/>
        <v>0.02579643879</v>
      </c>
      <c r="O2693" s="180">
        <f t="shared" si="2696"/>
        <v>0.02925904802</v>
      </c>
      <c r="P2693" s="180">
        <f t="shared" si="2696"/>
        <v>0.03549174464</v>
      </c>
      <c r="Q2693" s="180">
        <f t="shared" si="2696"/>
        <v>0.03756931018</v>
      </c>
      <c r="R2693" s="180">
        <f t="shared" si="2696"/>
        <v>0.04414826773</v>
      </c>
      <c r="S2693" s="180">
        <f t="shared" si="2696"/>
        <v>0.04691835512</v>
      </c>
      <c r="T2693" s="181">
        <f t="shared" si="3"/>
        <v>5.747111111</v>
      </c>
      <c r="U2693" s="182">
        <f t="shared" si="4"/>
        <v>41990</v>
      </c>
      <c r="V2693" s="182">
        <f t="shared" si="5"/>
        <v>42080</v>
      </c>
      <c r="W2693" s="182">
        <f t="shared" si="6"/>
        <v>42172</v>
      </c>
      <c r="X2693" s="181">
        <f t="shared" si="7"/>
        <v>183</v>
      </c>
      <c r="Y2693" s="181">
        <f t="shared" si="8"/>
        <v>273</v>
      </c>
      <c r="Z2693" s="181">
        <f t="shared" si="9"/>
        <v>365</v>
      </c>
      <c r="AA2693" s="155"/>
      <c r="AB2693" s="9"/>
      <c r="AC2693" s="9"/>
      <c r="AD2693" s="9"/>
      <c r="AE2693" s="9"/>
      <c r="AF2693" s="9"/>
      <c r="AG2693" s="9"/>
      <c r="AH2693" s="9"/>
    </row>
    <row r="2694" ht="15.75" customHeight="1">
      <c r="A2694" s="177">
        <v>41806.0</v>
      </c>
      <c r="B2694" s="178">
        <v>2.15</v>
      </c>
      <c r="C2694" s="178">
        <v>2.53</v>
      </c>
      <c r="D2694" s="178">
        <v>2.73</v>
      </c>
      <c r="E2694" s="178">
        <v>3.2</v>
      </c>
      <c r="F2694" s="178">
        <v>4.05</v>
      </c>
      <c r="G2694" s="178">
        <v>4.3</v>
      </c>
      <c r="H2694" s="178">
        <v>5.1</v>
      </c>
      <c r="I2694" s="178">
        <v>5.48</v>
      </c>
      <c r="J2694" s="178">
        <v>6.03</v>
      </c>
      <c r="K2694" s="179">
        <f>MAX(0,((T2694*(365/365))-VLOOKUP(A2694,VBMA!$A:$D,4,0))  /  (T2694* (365/365)   ))</f>
        <v>0.1513935171</v>
      </c>
      <c r="L2694" s="180">
        <f t="shared" ref="L2694:S2694" si="2697">(B2694*(1-$K2694) * (365/365))/100</f>
        <v>0.01824503938</v>
      </c>
      <c r="M2694" s="180">
        <f t="shared" si="2697"/>
        <v>0.02146974402</v>
      </c>
      <c r="N2694" s="180">
        <f t="shared" si="2697"/>
        <v>0.02316695698</v>
      </c>
      <c r="O2694" s="180">
        <f t="shared" si="2697"/>
        <v>0.02715540745</v>
      </c>
      <c r="P2694" s="180">
        <f t="shared" si="2697"/>
        <v>0.03436856256</v>
      </c>
      <c r="Q2694" s="180">
        <f t="shared" si="2697"/>
        <v>0.03649007876</v>
      </c>
      <c r="R2694" s="180">
        <f t="shared" si="2697"/>
        <v>0.04327893063</v>
      </c>
      <c r="S2694" s="180">
        <f t="shared" si="2697"/>
        <v>0.04650363526</v>
      </c>
      <c r="T2694" s="181">
        <f t="shared" si="3"/>
        <v>5.868444444</v>
      </c>
      <c r="U2694" s="182">
        <f t="shared" si="4"/>
        <v>41989</v>
      </c>
      <c r="V2694" s="182">
        <f t="shared" si="5"/>
        <v>42079</v>
      </c>
      <c r="W2694" s="182">
        <f t="shared" si="6"/>
        <v>42171</v>
      </c>
      <c r="X2694" s="181">
        <f t="shared" si="7"/>
        <v>183</v>
      </c>
      <c r="Y2694" s="181">
        <f t="shared" si="8"/>
        <v>273</v>
      </c>
      <c r="Z2694" s="181">
        <f t="shared" si="9"/>
        <v>365</v>
      </c>
      <c r="AA2694" s="155"/>
      <c r="AB2694" s="9"/>
      <c r="AC2694" s="9"/>
      <c r="AD2694" s="9"/>
      <c r="AE2694" s="9"/>
      <c r="AF2694" s="9"/>
      <c r="AG2694" s="9"/>
      <c r="AH2694" s="9"/>
    </row>
    <row r="2695" ht="15.75" customHeight="1">
      <c r="A2695" s="177">
        <v>41803.0</v>
      </c>
      <c r="B2695" s="178">
        <v>2.1</v>
      </c>
      <c r="C2695" s="178">
        <v>2.53</v>
      </c>
      <c r="D2695" s="178">
        <v>2.8</v>
      </c>
      <c r="E2695" s="178">
        <v>3.28</v>
      </c>
      <c r="F2695" s="178">
        <v>4.05</v>
      </c>
      <c r="G2695" s="178">
        <v>4.28</v>
      </c>
      <c r="H2695" s="178">
        <v>5.1</v>
      </c>
      <c r="I2695" s="178">
        <v>5.45</v>
      </c>
      <c r="J2695" s="178">
        <v>6.03</v>
      </c>
      <c r="K2695" s="179">
        <f>MAX(0,((T2695*(365/365))-VLOOKUP(A2695,VBMA!$A:$D,4,0))  /  (T2695* (365/365)   ))</f>
        <v>0.141668261</v>
      </c>
      <c r="L2695" s="180">
        <f t="shared" ref="L2695:S2695" si="2698">(B2695*(1-$K2695) * (365/365))/100</f>
        <v>0.01802496652</v>
      </c>
      <c r="M2695" s="180">
        <f t="shared" si="2698"/>
        <v>0.021715793</v>
      </c>
      <c r="N2695" s="180">
        <f t="shared" si="2698"/>
        <v>0.02403328869</v>
      </c>
      <c r="O2695" s="180">
        <f t="shared" si="2698"/>
        <v>0.02815328104</v>
      </c>
      <c r="P2695" s="180">
        <f t="shared" si="2698"/>
        <v>0.03476243543</v>
      </c>
      <c r="Q2695" s="180">
        <f t="shared" si="2698"/>
        <v>0.03673659843</v>
      </c>
      <c r="R2695" s="180">
        <f t="shared" si="2698"/>
        <v>0.04377491869</v>
      </c>
      <c r="S2695" s="180">
        <f t="shared" si="2698"/>
        <v>0.04677907978</v>
      </c>
      <c r="T2695" s="181">
        <f t="shared" si="3"/>
        <v>5.807777778</v>
      </c>
      <c r="U2695" s="182">
        <f t="shared" si="4"/>
        <v>41986</v>
      </c>
      <c r="V2695" s="182">
        <f t="shared" si="5"/>
        <v>42076</v>
      </c>
      <c r="W2695" s="182">
        <f t="shared" si="6"/>
        <v>42168</v>
      </c>
      <c r="X2695" s="181">
        <f t="shared" si="7"/>
        <v>183</v>
      </c>
      <c r="Y2695" s="181">
        <f t="shared" si="8"/>
        <v>273</v>
      </c>
      <c r="Z2695" s="181">
        <f t="shared" si="9"/>
        <v>365</v>
      </c>
      <c r="AA2695" s="155"/>
      <c r="AB2695" s="9"/>
      <c r="AC2695" s="9"/>
      <c r="AD2695" s="9"/>
      <c r="AE2695" s="9"/>
      <c r="AF2695" s="9"/>
      <c r="AG2695" s="9"/>
      <c r="AH2695" s="9"/>
    </row>
    <row r="2696" ht="15.75" customHeight="1">
      <c r="A2696" s="177">
        <v>41802.0</v>
      </c>
      <c r="B2696" s="178">
        <v>2.26</v>
      </c>
      <c r="C2696" s="178">
        <v>2.6</v>
      </c>
      <c r="D2696" s="178">
        <v>2.9</v>
      </c>
      <c r="E2696" s="178">
        <v>3.42</v>
      </c>
      <c r="F2696" s="178">
        <v>4.04</v>
      </c>
      <c r="G2696" s="178">
        <v>4.32</v>
      </c>
      <c r="H2696" s="178">
        <v>5.18</v>
      </c>
      <c r="I2696" s="178">
        <v>5.52</v>
      </c>
      <c r="J2696" s="178">
        <v>6.06</v>
      </c>
      <c r="K2696" s="179">
        <f>MAX(0,((T2696*(365/365))-VLOOKUP(A2696,VBMA!$A:$D,4,0))  /  (T2696* (365/365)   ))</f>
        <v>0.1444478109</v>
      </c>
      <c r="L2696" s="180">
        <f t="shared" ref="L2696:S2696" si="2699">(B2696*(1-$K2696) * (365/365))/100</f>
        <v>0.01933547947</v>
      </c>
      <c r="M2696" s="180">
        <f t="shared" si="2699"/>
        <v>0.02224435692</v>
      </c>
      <c r="N2696" s="180">
        <f t="shared" si="2699"/>
        <v>0.02481101348</v>
      </c>
      <c r="O2696" s="180">
        <f t="shared" si="2699"/>
        <v>0.02925988487</v>
      </c>
      <c r="P2696" s="180">
        <f t="shared" si="2699"/>
        <v>0.03456430844</v>
      </c>
      <c r="Q2696" s="180">
        <f t="shared" si="2699"/>
        <v>0.03695985457</v>
      </c>
      <c r="R2696" s="180">
        <f t="shared" si="2699"/>
        <v>0.04431760339</v>
      </c>
      <c r="S2696" s="180">
        <f t="shared" si="2699"/>
        <v>0.04722648084</v>
      </c>
      <c r="T2696" s="181">
        <f t="shared" si="3"/>
        <v>5.867555556</v>
      </c>
      <c r="U2696" s="182">
        <f t="shared" si="4"/>
        <v>41985</v>
      </c>
      <c r="V2696" s="182">
        <f t="shared" si="5"/>
        <v>42075</v>
      </c>
      <c r="W2696" s="182">
        <f t="shared" si="6"/>
        <v>42167</v>
      </c>
      <c r="X2696" s="181">
        <f t="shared" si="7"/>
        <v>183</v>
      </c>
      <c r="Y2696" s="181">
        <f t="shared" si="8"/>
        <v>273</v>
      </c>
      <c r="Z2696" s="181">
        <f t="shared" si="9"/>
        <v>365</v>
      </c>
      <c r="AA2696" s="155"/>
      <c r="AB2696" s="9"/>
      <c r="AC2696" s="9"/>
      <c r="AD2696" s="9"/>
      <c r="AE2696" s="9"/>
      <c r="AF2696" s="9"/>
      <c r="AG2696" s="9"/>
      <c r="AH2696" s="9"/>
    </row>
    <row r="2697" ht="15.75" customHeight="1">
      <c r="A2697" s="177">
        <v>41801.0</v>
      </c>
      <c r="B2697" s="178">
        <v>2.15</v>
      </c>
      <c r="C2697" s="178">
        <v>2.48</v>
      </c>
      <c r="D2697" s="178">
        <v>2.78</v>
      </c>
      <c r="E2697" s="178">
        <v>3.33</v>
      </c>
      <c r="F2697" s="178">
        <v>4.03</v>
      </c>
      <c r="G2697" s="178">
        <v>4.33</v>
      </c>
      <c r="H2697" s="178">
        <v>5.08</v>
      </c>
      <c r="I2697" s="178">
        <v>5.6</v>
      </c>
      <c r="J2697" s="178">
        <v>6.13</v>
      </c>
      <c r="K2697" s="179">
        <f>MAX(0,((T2697*(365/365))-VLOOKUP(A2697,VBMA!$A:$D,4,0))  /  (T2697* (365/365)   ))</f>
        <v>0.178838069</v>
      </c>
      <c r="L2697" s="180">
        <f t="shared" ref="L2697:S2697" si="2700">(B2697*(1-$K2697) * (365/365))/100</f>
        <v>0.01765498152</v>
      </c>
      <c r="M2697" s="180">
        <f t="shared" si="2700"/>
        <v>0.02036481589</v>
      </c>
      <c r="N2697" s="180">
        <f t="shared" si="2700"/>
        <v>0.02282830168</v>
      </c>
      <c r="O2697" s="180">
        <f t="shared" si="2700"/>
        <v>0.0273446923</v>
      </c>
      <c r="P2697" s="180">
        <f t="shared" si="2700"/>
        <v>0.03309282582</v>
      </c>
      <c r="Q2697" s="180">
        <f t="shared" si="2700"/>
        <v>0.03555631161</v>
      </c>
      <c r="R2697" s="180">
        <f t="shared" si="2700"/>
        <v>0.04171502609</v>
      </c>
      <c r="S2697" s="180">
        <f t="shared" si="2700"/>
        <v>0.04598506814</v>
      </c>
      <c r="T2697" s="181">
        <f t="shared" si="3"/>
        <v>6.131555556</v>
      </c>
      <c r="U2697" s="182">
        <f t="shared" si="4"/>
        <v>41984</v>
      </c>
      <c r="V2697" s="182">
        <f t="shared" si="5"/>
        <v>42074</v>
      </c>
      <c r="W2697" s="182">
        <f t="shared" si="6"/>
        <v>42166</v>
      </c>
      <c r="X2697" s="181">
        <f t="shared" si="7"/>
        <v>183</v>
      </c>
      <c r="Y2697" s="181">
        <f t="shared" si="8"/>
        <v>273</v>
      </c>
      <c r="Z2697" s="181">
        <f t="shared" si="9"/>
        <v>365</v>
      </c>
      <c r="AA2697" s="155"/>
      <c r="AB2697" s="9"/>
      <c r="AC2697" s="9"/>
      <c r="AD2697" s="9"/>
      <c r="AE2697" s="9"/>
      <c r="AF2697" s="9"/>
      <c r="AG2697" s="9"/>
      <c r="AH2697" s="9"/>
    </row>
    <row r="2698" ht="15.75" customHeight="1">
      <c r="A2698" s="177">
        <v>41800.0</v>
      </c>
      <c r="B2698" s="178">
        <v>2.3</v>
      </c>
      <c r="C2698" s="178">
        <v>2.53</v>
      </c>
      <c r="D2698" s="178">
        <v>2.9</v>
      </c>
      <c r="E2698" s="178">
        <v>3.5</v>
      </c>
      <c r="F2698" s="178">
        <v>4.13</v>
      </c>
      <c r="G2698" s="178">
        <v>4.35</v>
      </c>
      <c r="H2698" s="178">
        <v>5.1</v>
      </c>
      <c r="I2698" s="178">
        <v>5.45</v>
      </c>
      <c r="J2698" s="178">
        <v>6.03</v>
      </c>
      <c r="K2698" s="179">
        <f>MAX(0,((T2698*(365/365))-VLOOKUP(A2698,VBMA!$A:$D,4,0))  /  (T2698* (365/365)   ))</f>
        <v>0.1330591161</v>
      </c>
      <c r="L2698" s="180">
        <f t="shared" ref="L2698:S2698" si="2701">(B2698*(1-$K2698) * (365/365))/100</f>
        <v>0.01993964033</v>
      </c>
      <c r="M2698" s="180">
        <f t="shared" si="2701"/>
        <v>0.02193360436</v>
      </c>
      <c r="N2698" s="180">
        <f t="shared" si="2701"/>
        <v>0.02514128563</v>
      </c>
      <c r="O2698" s="180">
        <f t="shared" si="2701"/>
        <v>0.03034293094</v>
      </c>
      <c r="P2698" s="180">
        <f t="shared" si="2701"/>
        <v>0.0358046585</v>
      </c>
      <c r="Q2698" s="180">
        <f t="shared" si="2701"/>
        <v>0.03771192845</v>
      </c>
      <c r="R2698" s="180">
        <f t="shared" si="2701"/>
        <v>0.04421398508</v>
      </c>
      <c r="S2698" s="180">
        <f t="shared" si="2701"/>
        <v>0.04724827817</v>
      </c>
      <c r="T2698" s="181">
        <f t="shared" si="3"/>
        <v>5.807777778</v>
      </c>
      <c r="U2698" s="182">
        <f t="shared" si="4"/>
        <v>41983</v>
      </c>
      <c r="V2698" s="182">
        <f t="shared" si="5"/>
        <v>42073</v>
      </c>
      <c r="W2698" s="182">
        <f t="shared" si="6"/>
        <v>42165</v>
      </c>
      <c r="X2698" s="181">
        <f t="shared" si="7"/>
        <v>183</v>
      </c>
      <c r="Y2698" s="181">
        <f t="shared" si="8"/>
        <v>273</v>
      </c>
      <c r="Z2698" s="181">
        <f t="shared" si="9"/>
        <v>365</v>
      </c>
      <c r="AA2698" s="155"/>
      <c r="AB2698" s="9"/>
      <c r="AC2698" s="9"/>
      <c r="AD2698" s="9"/>
      <c r="AE2698" s="9"/>
      <c r="AF2698" s="9"/>
      <c r="AG2698" s="9"/>
      <c r="AH2698" s="9"/>
    </row>
    <row r="2699" ht="15.75" customHeight="1">
      <c r="A2699" s="177">
        <v>41799.0</v>
      </c>
      <c r="B2699" s="178">
        <v>2.08</v>
      </c>
      <c r="C2699" s="178">
        <v>2.43</v>
      </c>
      <c r="D2699" s="178">
        <v>2.83</v>
      </c>
      <c r="E2699" s="178">
        <v>3.5</v>
      </c>
      <c r="F2699" s="178">
        <v>4.2</v>
      </c>
      <c r="G2699" s="178">
        <v>4.43</v>
      </c>
      <c r="H2699" s="178">
        <v>5.15</v>
      </c>
      <c r="I2699" s="178">
        <v>5.48</v>
      </c>
      <c r="J2699" s="178">
        <v>6.03</v>
      </c>
      <c r="K2699" s="179">
        <f>MAX(0,((T2699*(365/365))-VLOOKUP(A2699,VBMA!$A:$D,4,0))  /  (T2699* (365/365)   ))</f>
        <v>0.1215906486</v>
      </c>
      <c r="L2699" s="180">
        <f t="shared" ref="L2699:S2699" si="2702">(B2699*(1-$K2699) * (365/365))/100</f>
        <v>0.01827091451</v>
      </c>
      <c r="M2699" s="180">
        <f t="shared" si="2702"/>
        <v>0.02134534724</v>
      </c>
      <c r="N2699" s="180">
        <f t="shared" si="2702"/>
        <v>0.02485898464</v>
      </c>
      <c r="O2699" s="180">
        <f t="shared" si="2702"/>
        <v>0.0307443273</v>
      </c>
      <c r="P2699" s="180">
        <f t="shared" si="2702"/>
        <v>0.03689319276</v>
      </c>
      <c r="Q2699" s="180">
        <f t="shared" si="2702"/>
        <v>0.03891353427</v>
      </c>
      <c r="R2699" s="180">
        <f t="shared" si="2702"/>
        <v>0.0452380816</v>
      </c>
      <c r="S2699" s="180">
        <f t="shared" si="2702"/>
        <v>0.04813683245</v>
      </c>
      <c r="T2699" s="181">
        <f t="shared" si="3"/>
        <v>5.817333333</v>
      </c>
      <c r="U2699" s="182">
        <f t="shared" si="4"/>
        <v>41982</v>
      </c>
      <c r="V2699" s="182">
        <f t="shared" si="5"/>
        <v>42072</v>
      </c>
      <c r="W2699" s="182">
        <f t="shared" si="6"/>
        <v>42164</v>
      </c>
      <c r="X2699" s="181">
        <f t="shared" si="7"/>
        <v>183</v>
      </c>
      <c r="Y2699" s="181">
        <f t="shared" si="8"/>
        <v>273</v>
      </c>
      <c r="Z2699" s="181">
        <f t="shared" si="9"/>
        <v>365</v>
      </c>
      <c r="AA2699" s="155"/>
      <c r="AB2699" s="9"/>
      <c r="AC2699" s="9"/>
      <c r="AD2699" s="9"/>
      <c r="AE2699" s="9"/>
      <c r="AF2699" s="9"/>
      <c r="AG2699" s="9"/>
      <c r="AH2699" s="9"/>
    </row>
    <row r="2700" ht="15.75" customHeight="1">
      <c r="A2700" s="177">
        <v>41796.0</v>
      </c>
      <c r="B2700" s="178">
        <v>2.32</v>
      </c>
      <c r="C2700" s="178">
        <v>2.58</v>
      </c>
      <c r="D2700" s="178">
        <v>3.06</v>
      </c>
      <c r="E2700" s="178">
        <v>3.6</v>
      </c>
      <c r="F2700" s="178">
        <v>4.24</v>
      </c>
      <c r="G2700" s="178">
        <v>4.5</v>
      </c>
      <c r="H2700" s="178">
        <v>5.22</v>
      </c>
      <c r="I2700" s="178">
        <v>5.5</v>
      </c>
      <c r="J2700" s="178">
        <v>6.02</v>
      </c>
      <c r="K2700" s="179">
        <f>MAX(0,((T2700*(365/365))-VLOOKUP(A2700,VBMA!$A:$D,4,0))  /  (T2700* (365/365)   ))</f>
        <v>0.122052385</v>
      </c>
      <c r="L2700" s="180">
        <f t="shared" ref="L2700:S2700" si="2703">(B2700*(1-$K2700) * (365/365))/100</f>
        <v>0.02036838467</v>
      </c>
      <c r="M2700" s="180">
        <f t="shared" si="2703"/>
        <v>0.02265104847</v>
      </c>
      <c r="N2700" s="180">
        <f t="shared" si="2703"/>
        <v>0.02686519702</v>
      </c>
      <c r="O2700" s="180">
        <f t="shared" si="2703"/>
        <v>0.03160611414</v>
      </c>
      <c r="P2700" s="180">
        <f t="shared" si="2703"/>
        <v>0.03722497888</v>
      </c>
      <c r="Q2700" s="180">
        <f t="shared" si="2703"/>
        <v>0.03950764268</v>
      </c>
      <c r="R2700" s="180">
        <f t="shared" si="2703"/>
        <v>0.0458288655</v>
      </c>
      <c r="S2700" s="180">
        <f t="shared" si="2703"/>
        <v>0.04828711883</v>
      </c>
      <c r="T2700" s="181">
        <f t="shared" si="3"/>
        <v>5.786222222</v>
      </c>
      <c r="U2700" s="182">
        <f t="shared" si="4"/>
        <v>41979</v>
      </c>
      <c r="V2700" s="182">
        <f t="shared" si="5"/>
        <v>42069</v>
      </c>
      <c r="W2700" s="182">
        <f t="shared" si="6"/>
        <v>42161</v>
      </c>
      <c r="X2700" s="181">
        <f t="shared" si="7"/>
        <v>183</v>
      </c>
      <c r="Y2700" s="181">
        <f t="shared" si="8"/>
        <v>273</v>
      </c>
      <c r="Z2700" s="181">
        <f t="shared" si="9"/>
        <v>365</v>
      </c>
      <c r="AA2700" s="155"/>
      <c r="AB2700" s="9"/>
      <c r="AC2700" s="9"/>
      <c r="AD2700" s="9"/>
      <c r="AE2700" s="9"/>
      <c r="AF2700" s="9"/>
      <c r="AG2700" s="9"/>
      <c r="AH2700" s="9"/>
    </row>
    <row r="2701" ht="15.75" customHeight="1">
      <c r="A2701" s="177">
        <v>41795.0</v>
      </c>
      <c r="B2701" s="178">
        <v>2.43</v>
      </c>
      <c r="C2701" s="178">
        <v>2.65</v>
      </c>
      <c r="D2701" s="178">
        <v>3.15</v>
      </c>
      <c r="E2701" s="178">
        <v>3.63</v>
      </c>
      <c r="F2701" s="178">
        <v>4.23</v>
      </c>
      <c r="G2701" s="178">
        <v>4.5</v>
      </c>
      <c r="H2701" s="178">
        <v>5.2</v>
      </c>
      <c r="I2701" s="178">
        <v>5.55</v>
      </c>
      <c r="J2701" s="178">
        <v>6.08</v>
      </c>
      <c r="K2701" s="179">
        <f>MAX(0,((T2701*(365/365))-VLOOKUP(A2701,VBMA!$A:$D,4,0))  /  (T2701* (365/365)   ))</f>
        <v>0.1468873425</v>
      </c>
      <c r="L2701" s="180">
        <f t="shared" ref="L2701:S2701" si="2704">(B2701*(1-$K2701) * (365/365))/100</f>
        <v>0.02073063758</v>
      </c>
      <c r="M2701" s="180">
        <f t="shared" si="2704"/>
        <v>0.02260748542</v>
      </c>
      <c r="N2701" s="180">
        <f t="shared" si="2704"/>
        <v>0.02687304871</v>
      </c>
      <c r="O2701" s="180">
        <f t="shared" si="2704"/>
        <v>0.03096798947</v>
      </c>
      <c r="P2701" s="180">
        <f t="shared" si="2704"/>
        <v>0.03608666541</v>
      </c>
      <c r="Q2701" s="180">
        <f t="shared" si="2704"/>
        <v>0.03839006959</v>
      </c>
      <c r="R2701" s="180">
        <f t="shared" si="2704"/>
        <v>0.04436185819</v>
      </c>
      <c r="S2701" s="180">
        <f t="shared" si="2704"/>
        <v>0.04734775249</v>
      </c>
      <c r="T2701" s="181">
        <f t="shared" si="3"/>
        <v>5.907777778</v>
      </c>
      <c r="U2701" s="182">
        <f t="shared" si="4"/>
        <v>41978</v>
      </c>
      <c r="V2701" s="182">
        <f t="shared" si="5"/>
        <v>42068</v>
      </c>
      <c r="W2701" s="182">
        <f t="shared" si="6"/>
        <v>42160</v>
      </c>
      <c r="X2701" s="181">
        <f t="shared" si="7"/>
        <v>183</v>
      </c>
      <c r="Y2701" s="181">
        <f t="shared" si="8"/>
        <v>273</v>
      </c>
      <c r="Z2701" s="181">
        <f t="shared" si="9"/>
        <v>365</v>
      </c>
      <c r="AA2701" s="155"/>
      <c r="AB2701" s="9"/>
      <c r="AC2701" s="9"/>
      <c r="AD2701" s="9"/>
      <c r="AE2701" s="9"/>
      <c r="AF2701" s="9"/>
      <c r="AG2701" s="9"/>
      <c r="AH2701" s="9"/>
    </row>
    <row r="2702" ht="15.75" customHeight="1">
      <c r="A2702" s="177">
        <v>41794.0</v>
      </c>
      <c r="B2702" s="178">
        <v>2.4</v>
      </c>
      <c r="C2702" s="178">
        <v>2.68</v>
      </c>
      <c r="D2702" s="178">
        <v>3.15</v>
      </c>
      <c r="E2702" s="178">
        <v>3.6</v>
      </c>
      <c r="F2702" s="178">
        <v>4.23</v>
      </c>
      <c r="G2702" s="178">
        <v>4.5</v>
      </c>
      <c r="H2702" s="178">
        <v>5.15</v>
      </c>
      <c r="I2702" s="178">
        <v>5.53</v>
      </c>
      <c r="J2702" s="178">
        <v>6.08</v>
      </c>
      <c r="K2702" s="179">
        <f>MAX(0,((T2702*(365/365))-VLOOKUP(A2702,VBMA!$A:$D,4,0))  /  (T2702* (365/365)   ))</f>
        <v>0.1475800698</v>
      </c>
      <c r="L2702" s="180">
        <f t="shared" ref="L2702:S2702" si="2705">(B2702*(1-$K2702) * (365/365))/100</f>
        <v>0.02045807832</v>
      </c>
      <c r="M2702" s="180">
        <f t="shared" si="2705"/>
        <v>0.02284485413</v>
      </c>
      <c r="N2702" s="180">
        <f t="shared" si="2705"/>
        <v>0.0268512278</v>
      </c>
      <c r="O2702" s="180">
        <f t="shared" si="2705"/>
        <v>0.03068711749</v>
      </c>
      <c r="P2702" s="180">
        <f t="shared" si="2705"/>
        <v>0.03605736305</v>
      </c>
      <c r="Q2702" s="180">
        <f t="shared" si="2705"/>
        <v>0.03835889686</v>
      </c>
      <c r="R2702" s="180">
        <f t="shared" si="2705"/>
        <v>0.0438996264</v>
      </c>
      <c r="S2702" s="180">
        <f t="shared" si="2705"/>
        <v>0.04713882214</v>
      </c>
      <c r="T2702" s="181">
        <f t="shared" si="3"/>
        <v>5.918444444</v>
      </c>
      <c r="U2702" s="182">
        <f t="shared" si="4"/>
        <v>41977</v>
      </c>
      <c r="V2702" s="182">
        <f t="shared" si="5"/>
        <v>42067</v>
      </c>
      <c r="W2702" s="182">
        <f t="shared" si="6"/>
        <v>42159</v>
      </c>
      <c r="X2702" s="181">
        <f t="shared" si="7"/>
        <v>183</v>
      </c>
      <c r="Y2702" s="181">
        <f t="shared" si="8"/>
        <v>273</v>
      </c>
      <c r="Z2702" s="181">
        <f t="shared" si="9"/>
        <v>365</v>
      </c>
      <c r="AA2702" s="155"/>
      <c r="AB2702" s="9"/>
      <c r="AC2702" s="9"/>
      <c r="AD2702" s="9"/>
      <c r="AE2702" s="9"/>
      <c r="AF2702" s="9"/>
      <c r="AG2702" s="9"/>
      <c r="AH2702" s="9"/>
    </row>
    <row r="2703" ht="15.75" customHeight="1">
      <c r="A2703" s="177">
        <v>41793.0</v>
      </c>
      <c r="B2703" s="178">
        <v>2.51</v>
      </c>
      <c r="C2703" s="178">
        <v>2.85</v>
      </c>
      <c r="D2703" s="178">
        <v>3.15</v>
      </c>
      <c r="E2703" s="178">
        <v>3.7</v>
      </c>
      <c r="F2703" s="178">
        <v>4.23</v>
      </c>
      <c r="G2703" s="178">
        <v>4.5</v>
      </c>
      <c r="H2703" s="178">
        <v>5.15</v>
      </c>
      <c r="I2703" s="178">
        <v>5.53</v>
      </c>
      <c r="J2703" s="178">
        <v>6.08</v>
      </c>
      <c r="K2703" s="179">
        <f>MAX(0,((T2703*(365/365))-VLOOKUP(A2703,VBMA!$A:$D,4,0))  /  (T2703* (365/365)   ))</f>
        <v>0.1501145196</v>
      </c>
      <c r="L2703" s="180">
        <f t="shared" ref="L2703:S2703" si="2706">(B2703*(1-$K2703) * (365/365))/100</f>
        <v>0.02133212556</v>
      </c>
      <c r="M2703" s="180">
        <f t="shared" si="2706"/>
        <v>0.02422173619</v>
      </c>
      <c r="N2703" s="180">
        <f t="shared" si="2706"/>
        <v>0.02677139263</v>
      </c>
      <c r="O2703" s="180">
        <f t="shared" si="2706"/>
        <v>0.03144576278</v>
      </c>
      <c r="P2703" s="180">
        <f t="shared" si="2706"/>
        <v>0.03595015582</v>
      </c>
      <c r="Q2703" s="180">
        <f t="shared" si="2706"/>
        <v>0.03824484662</v>
      </c>
      <c r="R2703" s="180">
        <f t="shared" si="2706"/>
        <v>0.04376910224</v>
      </c>
      <c r="S2703" s="180">
        <f t="shared" si="2706"/>
        <v>0.04699866707</v>
      </c>
      <c r="T2703" s="181">
        <f t="shared" si="3"/>
        <v>5.918444444</v>
      </c>
      <c r="U2703" s="182">
        <f t="shared" si="4"/>
        <v>41976</v>
      </c>
      <c r="V2703" s="182">
        <f t="shared" si="5"/>
        <v>42066</v>
      </c>
      <c r="W2703" s="182">
        <f t="shared" si="6"/>
        <v>42158</v>
      </c>
      <c r="X2703" s="181">
        <f t="shared" si="7"/>
        <v>183</v>
      </c>
      <c r="Y2703" s="181">
        <f t="shared" si="8"/>
        <v>273</v>
      </c>
      <c r="Z2703" s="181">
        <f t="shared" si="9"/>
        <v>365</v>
      </c>
      <c r="AA2703" s="155"/>
      <c r="AB2703" s="9"/>
      <c r="AC2703" s="9"/>
      <c r="AD2703" s="9"/>
      <c r="AE2703" s="9"/>
      <c r="AF2703" s="9"/>
      <c r="AG2703" s="9"/>
      <c r="AH2703" s="9"/>
    </row>
    <row r="2704" ht="15.75" customHeight="1">
      <c r="A2704" s="177">
        <v>41792.0</v>
      </c>
      <c r="B2704" s="178">
        <v>2.75</v>
      </c>
      <c r="C2704" s="178">
        <v>3.1</v>
      </c>
      <c r="D2704" s="178">
        <v>3.4</v>
      </c>
      <c r="E2704" s="178">
        <v>3.78</v>
      </c>
      <c r="F2704" s="178">
        <v>4.23</v>
      </c>
      <c r="G2704" s="178">
        <v>4.5</v>
      </c>
      <c r="H2704" s="178">
        <v>5.15</v>
      </c>
      <c r="I2704" s="178">
        <v>5.55</v>
      </c>
      <c r="J2704" s="178">
        <v>6.08</v>
      </c>
      <c r="K2704" s="179">
        <f>MAX(0,((T2704*(365/365))-VLOOKUP(A2704,VBMA!$A:$D,4,0))  /  (T2704* (365/365)   ))</f>
        <v>0.1516874883</v>
      </c>
      <c r="L2704" s="180">
        <f t="shared" ref="L2704:S2704" si="2707">(B2704*(1-$K2704) * (365/365))/100</f>
        <v>0.02332859407</v>
      </c>
      <c r="M2704" s="180">
        <f t="shared" si="2707"/>
        <v>0.02629768786</v>
      </c>
      <c r="N2704" s="180">
        <f t="shared" si="2707"/>
        <v>0.0288426254</v>
      </c>
      <c r="O2704" s="180">
        <f t="shared" si="2707"/>
        <v>0.03206621294</v>
      </c>
      <c r="P2704" s="180">
        <f t="shared" si="2707"/>
        <v>0.03588361924</v>
      </c>
      <c r="Q2704" s="180">
        <f t="shared" si="2707"/>
        <v>0.03817406302</v>
      </c>
      <c r="R2704" s="180">
        <f t="shared" si="2707"/>
        <v>0.04368809435</v>
      </c>
      <c r="S2704" s="180">
        <f t="shared" si="2707"/>
        <v>0.0470813444</v>
      </c>
      <c r="T2704" s="181">
        <f t="shared" si="3"/>
        <v>5.958888889</v>
      </c>
      <c r="U2704" s="182">
        <f t="shared" si="4"/>
        <v>41975</v>
      </c>
      <c r="V2704" s="182">
        <f t="shared" si="5"/>
        <v>42065</v>
      </c>
      <c r="W2704" s="182">
        <f t="shared" si="6"/>
        <v>42157</v>
      </c>
      <c r="X2704" s="181">
        <f t="shared" si="7"/>
        <v>183</v>
      </c>
      <c r="Y2704" s="181">
        <f t="shared" si="8"/>
        <v>273</v>
      </c>
      <c r="Z2704" s="181">
        <f t="shared" si="9"/>
        <v>365</v>
      </c>
      <c r="AA2704" s="155"/>
      <c r="AB2704" s="9"/>
      <c r="AC2704" s="9"/>
      <c r="AD2704" s="9"/>
      <c r="AE2704" s="9"/>
      <c r="AF2704" s="9"/>
      <c r="AG2704" s="9"/>
      <c r="AH2704" s="9"/>
    </row>
    <row r="2705" ht="15.75" customHeight="1">
      <c r="A2705" s="177">
        <v>41789.0</v>
      </c>
      <c r="B2705" s="178">
        <v>1.48</v>
      </c>
      <c r="C2705" s="178">
        <v>2.23</v>
      </c>
      <c r="D2705" s="178">
        <v>2.9</v>
      </c>
      <c r="E2705" s="178">
        <v>3.55</v>
      </c>
      <c r="F2705" s="178">
        <v>4.15</v>
      </c>
      <c r="G2705" s="178">
        <v>4.5</v>
      </c>
      <c r="H2705" s="178">
        <v>5.18</v>
      </c>
      <c r="I2705" s="178">
        <v>5.53</v>
      </c>
      <c r="J2705" s="178">
        <v>6.08</v>
      </c>
      <c r="K2705" s="179">
        <f>MAX(0,((T2705*(365/365))-VLOOKUP(A2705,VBMA!$A:$D,4,0))  /  (T2705* (365/365)   ))</f>
        <v>0.1514141246</v>
      </c>
      <c r="L2705" s="180">
        <f t="shared" ref="L2705:S2705" si="2708">(B2705*(1-$K2705) * (365/365))/100</f>
        <v>0.01255907096</v>
      </c>
      <c r="M2705" s="180">
        <f t="shared" si="2708"/>
        <v>0.01892346502</v>
      </c>
      <c r="N2705" s="180">
        <f t="shared" si="2708"/>
        <v>0.02460899039</v>
      </c>
      <c r="O2705" s="180">
        <f t="shared" si="2708"/>
        <v>0.03012479858</v>
      </c>
      <c r="P2705" s="180">
        <f t="shared" si="2708"/>
        <v>0.03521631383</v>
      </c>
      <c r="Q2705" s="180">
        <f t="shared" si="2708"/>
        <v>0.03818636439</v>
      </c>
      <c r="R2705" s="180">
        <f t="shared" si="2708"/>
        <v>0.04395674835</v>
      </c>
      <c r="S2705" s="180">
        <f t="shared" si="2708"/>
        <v>0.04692679891</v>
      </c>
      <c r="T2705" s="181">
        <f t="shared" si="3"/>
        <v>5.868586957</v>
      </c>
      <c r="U2705" s="182">
        <f t="shared" si="4"/>
        <v>41973</v>
      </c>
      <c r="V2705" s="182">
        <f t="shared" si="5"/>
        <v>42065</v>
      </c>
      <c r="W2705" s="182">
        <f t="shared" si="6"/>
        <v>42154</v>
      </c>
      <c r="X2705" s="181">
        <f t="shared" si="7"/>
        <v>184</v>
      </c>
      <c r="Y2705" s="181">
        <f t="shared" si="8"/>
        <v>276</v>
      </c>
      <c r="Z2705" s="181">
        <f t="shared" si="9"/>
        <v>365</v>
      </c>
      <c r="AA2705" s="155"/>
      <c r="AB2705" s="9"/>
      <c r="AC2705" s="9"/>
      <c r="AD2705" s="9"/>
      <c r="AE2705" s="9"/>
      <c r="AF2705" s="9"/>
      <c r="AG2705" s="9"/>
      <c r="AH2705" s="9"/>
    </row>
    <row r="2706" ht="15.75" customHeight="1">
      <c r="A2706" s="177">
        <v>41788.0</v>
      </c>
      <c r="B2706" s="178">
        <v>2.0</v>
      </c>
      <c r="C2706" s="178">
        <v>2.42</v>
      </c>
      <c r="D2706" s="178">
        <v>2.98</v>
      </c>
      <c r="E2706" s="178">
        <v>3.68</v>
      </c>
      <c r="F2706" s="178">
        <v>4.36</v>
      </c>
      <c r="G2706" s="178">
        <v>4.58</v>
      </c>
      <c r="H2706" s="178">
        <v>5.26</v>
      </c>
      <c r="I2706" s="178">
        <v>5.58</v>
      </c>
      <c r="J2706" s="178">
        <v>6.1</v>
      </c>
      <c r="K2706" s="179">
        <f>MAX(0,((T2706*(365/365))-VLOOKUP(A2706,VBMA!$A:$D,4,0))  /  (T2706* (365/365)   ))</f>
        <v>0.1493429795</v>
      </c>
      <c r="L2706" s="180">
        <f t="shared" ref="L2706:S2706" si="2709">(B2706*(1-$K2706) * (365/365))/100</f>
        <v>0.01701314041</v>
      </c>
      <c r="M2706" s="180">
        <f t="shared" si="2709"/>
        <v>0.0205858999</v>
      </c>
      <c r="N2706" s="180">
        <f t="shared" si="2709"/>
        <v>0.02534957921</v>
      </c>
      <c r="O2706" s="180">
        <f t="shared" si="2709"/>
        <v>0.03130417836</v>
      </c>
      <c r="P2706" s="180">
        <f t="shared" si="2709"/>
        <v>0.03708864609</v>
      </c>
      <c r="Q2706" s="180">
        <f t="shared" si="2709"/>
        <v>0.03896009154</v>
      </c>
      <c r="R2706" s="180">
        <f t="shared" si="2709"/>
        <v>0.04474455928</v>
      </c>
      <c r="S2706" s="180">
        <f t="shared" si="2709"/>
        <v>0.04746666175</v>
      </c>
      <c r="T2706" s="181">
        <f t="shared" si="3"/>
        <v>5.889565217</v>
      </c>
      <c r="U2706" s="182">
        <f t="shared" si="4"/>
        <v>41972</v>
      </c>
      <c r="V2706" s="182">
        <f t="shared" si="5"/>
        <v>42064</v>
      </c>
      <c r="W2706" s="182">
        <f t="shared" si="6"/>
        <v>42153</v>
      </c>
      <c r="X2706" s="181">
        <f t="shared" si="7"/>
        <v>184</v>
      </c>
      <c r="Y2706" s="181">
        <f t="shared" si="8"/>
        <v>276</v>
      </c>
      <c r="Z2706" s="181">
        <f t="shared" si="9"/>
        <v>365</v>
      </c>
      <c r="AA2706" s="155"/>
      <c r="AB2706" s="9"/>
      <c r="AC2706" s="9"/>
      <c r="AD2706" s="9"/>
      <c r="AE2706" s="9"/>
      <c r="AF2706" s="9"/>
      <c r="AG2706" s="9"/>
      <c r="AH2706" s="9"/>
    </row>
    <row r="2707" ht="15.75" customHeight="1">
      <c r="A2707" s="177">
        <v>41787.0</v>
      </c>
      <c r="B2707" s="178">
        <v>2.42</v>
      </c>
      <c r="C2707" s="178">
        <v>2.84</v>
      </c>
      <c r="D2707" s="178">
        <v>3.32</v>
      </c>
      <c r="E2707" s="178">
        <v>4.0</v>
      </c>
      <c r="F2707" s="178">
        <v>4.5</v>
      </c>
      <c r="G2707" s="178">
        <v>4.84</v>
      </c>
      <c r="H2707" s="178">
        <v>5.34</v>
      </c>
      <c r="I2707" s="178">
        <v>5.64</v>
      </c>
      <c r="J2707" s="178">
        <v>6.16</v>
      </c>
      <c r="K2707" s="179">
        <f>MAX(0,((T2707*(365/365))-VLOOKUP(A2707,VBMA!$A:$D,4,0))  /  (T2707* (365/365)   ))</f>
        <v>0.1560174493</v>
      </c>
      <c r="L2707" s="180">
        <f t="shared" ref="L2707:S2707" si="2710">(B2707*(1-$K2707) * (365/365))/100</f>
        <v>0.02042437773</v>
      </c>
      <c r="M2707" s="180">
        <f t="shared" si="2710"/>
        <v>0.02396910444</v>
      </c>
      <c r="N2707" s="180">
        <f t="shared" si="2710"/>
        <v>0.02802022068</v>
      </c>
      <c r="O2707" s="180">
        <f t="shared" si="2710"/>
        <v>0.03375930203</v>
      </c>
      <c r="P2707" s="180">
        <f t="shared" si="2710"/>
        <v>0.03797921478</v>
      </c>
      <c r="Q2707" s="180">
        <f t="shared" si="2710"/>
        <v>0.04084875545</v>
      </c>
      <c r="R2707" s="180">
        <f t="shared" si="2710"/>
        <v>0.04506866821</v>
      </c>
      <c r="S2707" s="180">
        <f t="shared" si="2710"/>
        <v>0.04760061586</v>
      </c>
      <c r="T2707" s="181">
        <f t="shared" si="3"/>
        <v>5.930217391</v>
      </c>
      <c r="U2707" s="182">
        <f t="shared" si="4"/>
        <v>41971</v>
      </c>
      <c r="V2707" s="182">
        <f t="shared" si="5"/>
        <v>42063</v>
      </c>
      <c r="W2707" s="182">
        <f t="shared" si="6"/>
        <v>42152</v>
      </c>
      <c r="X2707" s="181">
        <f t="shared" si="7"/>
        <v>184</v>
      </c>
      <c r="Y2707" s="181">
        <f t="shared" si="8"/>
        <v>276</v>
      </c>
      <c r="Z2707" s="181">
        <f t="shared" si="9"/>
        <v>365</v>
      </c>
      <c r="AA2707" s="155"/>
      <c r="AB2707" s="9"/>
      <c r="AC2707" s="9"/>
      <c r="AD2707" s="9"/>
      <c r="AE2707" s="9"/>
      <c r="AF2707" s="9"/>
      <c r="AG2707" s="9"/>
      <c r="AH2707" s="9"/>
    </row>
    <row r="2708" ht="15.75" customHeight="1">
      <c r="A2708" s="177">
        <v>41786.0</v>
      </c>
      <c r="B2708" s="178">
        <v>3.05</v>
      </c>
      <c r="C2708" s="178">
        <v>3.33</v>
      </c>
      <c r="D2708" s="178">
        <v>3.6</v>
      </c>
      <c r="E2708" s="178">
        <v>4.1</v>
      </c>
      <c r="F2708" s="178">
        <v>4.45</v>
      </c>
      <c r="G2708" s="178">
        <v>4.7</v>
      </c>
      <c r="H2708" s="178">
        <v>5.25</v>
      </c>
      <c r="I2708" s="178">
        <v>5.63</v>
      </c>
      <c r="J2708" s="178">
        <v>6.15</v>
      </c>
      <c r="K2708" s="179">
        <f>MAX(0,((T2708*(365/365))-VLOOKUP(A2708,VBMA!$A:$D,4,0))  /  (T2708* (365/365)   ))</f>
        <v>0.1604987495</v>
      </c>
      <c r="L2708" s="180">
        <f t="shared" ref="L2708:S2708" si="2711">(B2708*(1-$K2708) * (365/365))/100</f>
        <v>0.02560478814</v>
      </c>
      <c r="M2708" s="180">
        <f t="shared" si="2711"/>
        <v>0.02795539164</v>
      </c>
      <c r="N2708" s="180">
        <f t="shared" si="2711"/>
        <v>0.03022204502</v>
      </c>
      <c r="O2708" s="180">
        <f t="shared" si="2711"/>
        <v>0.03441955127</v>
      </c>
      <c r="P2708" s="180">
        <f t="shared" si="2711"/>
        <v>0.03735780565</v>
      </c>
      <c r="Q2708" s="180">
        <f t="shared" si="2711"/>
        <v>0.03945655877</v>
      </c>
      <c r="R2708" s="180">
        <f t="shared" si="2711"/>
        <v>0.04407381565</v>
      </c>
      <c r="S2708" s="180">
        <f t="shared" si="2711"/>
        <v>0.0472639204</v>
      </c>
      <c r="T2708" s="181">
        <f t="shared" si="3"/>
        <v>5.997608696</v>
      </c>
      <c r="U2708" s="182">
        <f t="shared" si="4"/>
        <v>41970</v>
      </c>
      <c r="V2708" s="182">
        <f t="shared" si="5"/>
        <v>42062</v>
      </c>
      <c r="W2708" s="182">
        <f t="shared" si="6"/>
        <v>42151</v>
      </c>
      <c r="X2708" s="181">
        <f t="shared" si="7"/>
        <v>184</v>
      </c>
      <c r="Y2708" s="181">
        <f t="shared" si="8"/>
        <v>276</v>
      </c>
      <c r="Z2708" s="181">
        <f t="shared" si="9"/>
        <v>365</v>
      </c>
      <c r="AA2708" s="155"/>
      <c r="AB2708" s="9"/>
      <c r="AC2708" s="9"/>
      <c r="AD2708" s="9"/>
      <c r="AE2708" s="9"/>
      <c r="AF2708" s="9"/>
      <c r="AG2708" s="9"/>
      <c r="AH2708" s="9"/>
    </row>
    <row r="2709" ht="15.75" customHeight="1">
      <c r="A2709" s="177">
        <v>41785.0</v>
      </c>
      <c r="B2709" s="178">
        <v>3.15</v>
      </c>
      <c r="C2709" s="178">
        <v>3.5</v>
      </c>
      <c r="D2709" s="178">
        <v>3.73</v>
      </c>
      <c r="E2709" s="178">
        <v>4.13</v>
      </c>
      <c r="F2709" s="178">
        <v>4.45</v>
      </c>
      <c r="G2709" s="178">
        <v>4.7</v>
      </c>
      <c r="H2709" s="178">
        <v>5.25</v>
      </c>
      <c r="I2709" s="178">
        <v>5.73</v>
      </c>
      <c r="J2709" s="178">
        <v>6.28</v>
      </c>
      <c r="K2709" s="179">
        <f>MAX(0,((T2709*(365/365))-VLOOKUP(A2709,VBMA!$A:$D,4,0))  /  (T2709* (365/365)   ))</f>
        <v>0.1863550221</v>
      </c>
      <c r="L2709" s="180">
        <f t="shared" ref="L2709:S2709" si="2712">(B2709*(1-$K2709) * (365/365))/100</f>
        <v>0.0256298168</v>
      </c>
      <c r="M2709" s="180">
        <f t="shared" si="2712"/>
        <v>0.02847757423</v>
      </c>
      <c r="N2709" s="180">
        <f t="shared" si="2712"/>
        <v>0.03034895768</v>
      </c>
      <c r="O2709" s="180">
        <f t="shared" si="2712"/>
        <v>0.03360353759</v>
      </c>
      <c r="P2709" s="180">
        <f t="shared" si="2712"/>
        <v>0.03620720152</v>
      </c>
      <c r="Q2709" s="180">
        <f t="shared" si="2712"/>
        <v>0.03824131396</v>
      </c>
      <c r="R2709" s="180">
        <f t="shared" si="2712"/>
        <v>0.04271636134</v>
      </c>
      <c r="S2709" s="180">
        <f t="shared" si="2712"/>
        <v>0.04662185723</v>
      </c>
      <c r="T2709" s="181">
        <f t="shared" si="3"/>
        <v>6.194347826</v>
      </c>
      <c r="U2709" s="182">
        <f t="shared" si="4"/>
        <v>41969</v>
      </c>
      <c r="V2709" s="182">
        <f t="shared" si="5"/>
        <v>42061</v>
      </c>
      <c r="W2709" s="182">
        <f t="shared" si="6"/>
        <v>42150</v>
      </c>
      <c r="X2709" s="181">
        <f t="shared" si="7"/>
        <v>184</v>
      </c>
      <c r="Y2709" s="181">
        <f t="shared" si="8"/>
        <v>276</v>
      </c>
      <c r="Z2709" s="181">
        <f t="shared" si="9"/>
        <v>365</v>
      </c>
      <c r="AA2709" s="155"/>
      <c r="AB2709" s="9"/>
      <c r="AC2709" s="9"/>
      <c r="AD2709" s="9"/>
      <c r="AE2709" s="9"/>
      <c r="AF2709" s="9"/>
      <c r="AG2709" s="9"/>
      <c r="AH2709" s="9"/>
    </row>
    <row r="2710" ht="15.75" customHeight="1">
      <c r="A2710" s="177">
        <v>41782.0</v>
      </c>
      <c r="B2710" s="178">
        <v>3.3</v>
      </c>
      <c r="C2710" s="178">
        <v>3.58</v>
      </c>
      <c r="D2710" s="178">
        <v>3.78</v>
      </c>
      <c r="E2710" s="178">
        <v>4.1</v>
      </c>
      <c r="F2710" s="178">
        <v>4.48</v>
      </c>
      <c r="G2710" s="178">
        <v>4.72</v>
      </c>
      <c r="H2710" s="178">
        <v>5.24</v>
      </c>
      <c r="I2710" s="178">
        <v>5.66</v>
      </c>
      <c r="J2710" s="178">
        <v>6.18</v>
      </c>
      <c r="K2710" s="179">
        <f>MAX(0,((T2710*(365/365))-VLOOKUP(A2710,VBMA!$A:$D,4,0))  /  (T2710* (365/365)   ))</f>
        <v>0.1691811503</v>
      </c>
      <c r="L2710" s="180">
        <f t="shared" ref="L2710:S2710" si="2713">(B2710*(1-$K2710) * (365/365))/100</f>
        <v>0.02741702204</v>
      </c>
      <c r="M2710" s="180">
        <f t="shared" si="2713"/>
        <v>0.02974331482</v>
      </c>
      <c r="N2710" s="180">
        <f t="shared" si="2713"/>
        <v>0.03140495252</v>
      </c>
      <c r="O2710" s="180">
        <f t="shared" si="2713"/>
        <v>0.03406357284</v>
      </c>
      <c r="P2710" s="180">
        <f t="shared" si="2713"/>
        <v>0.03722068447</v>
      </c>
      <c r="Q2710" s="180">
        <f t="shared" si="2713"/>
        <v>0.0392146497</v>
      </c>
      <c r="R2710" s="180">
        <f t="shared" si="2713"/>
        <v>0.04353490772</v>
      </c>
      <c r="S2710" s="180">
        <f t="shared" si="2713"/>
        <v>0.04702434689</v>
      </c>
      <c r="T2710" s="181">
        <f t="shared" si="3"/>
        <v>6.066304348</v>
      </c>
      <c r="U2710" s="182">
        <f t="shared" si="4"/>
        <v>41966</v>
      </c>
      <c r="V2710" s="182">
        <f t="shared" si="5"/>
        <v>42058</v>
      </c>
      <c r="W2710" s="182">
        <f t="shared" si="6"/>
        <v>42147</v>
      </c>
      <c r="X2710" s="181">
        <f t="shared" si="7"/>
        <v>184</v>
      </c>
      <c r="Y2710" s="181">
        <f t="shared" si="8"/>
        <v>276</v>
      </c>
      <c r="Z2710" s="181">
        <f t="shared" si="9"/>
        <v>365</v>
      </c>
      <c r="AA2710" s="155"/>
      <c r="AB2710" s="9"/>
      <c r="AC2710" s="9"/>
      <c r="AD2710" s="9"/>
      <c r="AE2710" s="9"/>
      <c r="AF2710" s="9"/>
      <c r="AG2710" s="9"/>
      <c r="AH2710" s="9"/>
    </row>
    <row r="2711" ht="15.75" customHeight="1">
      <c r="A2711" s="177">
        <v>41781.0</v>
      </c>
      <c r="B2711" s="178">
        <v>3.75</v>
      </c>
      <c r="C2711" s="178">
        <v>3.9</v>
      </c>
      <c r="D2711" s="178">
        <v>4.13</v>
      </c>
      <c r="E2711" s="178">
        <v>4.38</v>
      </c>
      <c r="F2711" s="178">
        <v>4.53</v>
      </c>
      <c r="G2711" s="178">
        <v>4.8</v>
      </c>
      <c r="H2711" s="178">
        <v>5.25</v>
      </c>
      <c r="I2711" s="178">
        <v>5.73</v>
      </c>
      <c r="J2711" s="178">
        <v>6.28</v>
      </c>
      <c r="K2711" s="179">
        <f>MAX(0,((T2711*(365/365))-VLOOKUP(A2711,VBMA!$A:$D,4,0))  /  (T2711* (365/365)   ))</f>
        <v>0.1855478346</v>
      </c>
      <c r="L2711" s="180">
        <f t="shared" ref="L2711:S2711" si="2714">(B2711*(1-$K2711) * (365/365))/100</f>
        <v>0.0305419562</v>
      </c>
      <c r="M2711" s="180">
        <f t="shared" si="2714"/>
        <v>0.03176363445</v>
      </c>
      <c r="N2711" s="180">
        <f t="shared" si="2714"/>
        <v>0.03363687443</v>
      </c>
      <c r="O2711" s="180">
        <f t="shared" si="2714"/>
        <v>0.03567300484</v>
      </c>
      <c r="P2711" s="180">
        <f t="shared" si="2714"/>
        <v>0.03689468309</v>
      </c>
      <c r="Q2711" s="180">
        <f t="shared" si="2714"/>
        <v>0.03909370394</v>
      </c>
      <c r="R2711" s="180">
        <f t="shared" si="2714"/>
        <v>0.04275873868</v>
      </c>
      <c r="S2711" s="180">
        <f t="shared" si="2714"/>
        <v>0.04666810908</v>
      </c>
      <c r="T2711" s="181">
        <f t="shared" si="3"/>
        <v>6.194347826</v>
      </c>
      <c r="U2711" s="182">
        <f t="shared" si="4"/>
        <v>41965</v>
      </c>
      <c r="V2711" s="182">
        <f t="shared" si="5"/>
        <v>42057</v>
      </c>
      <c r="W2711" s="182">
        <f t="shared" si="6"/>
        <v>42146</v>
      </c>
      <c r="X2711" s="181">
        <f t="shared" si="7"/>
        <v>184</v>
      </c>
      <c r="Y2711" s="181">
        <f t="shared" si="8"/>
        <v>276</v>
      </c>
      <c r="Z2711" s="181">
        <f t="shared" si="9"/>
        <v>365</v>
      </c>
      <c r="AA2711" s="155"/>
      <c r="AB2711" s="9"/>
      <c r="AC2711" s="9"/>
      <c r="AD2711" s="9"/>
      <c r="AE2711" s="9"/>
      <c r="AF2711" s="9"/>
      <c r="AG2711" s="9"/>
      <c r="AH2711" s="9"/>
    </row>
    <row r="2712" ht="15.75" customHeight="1">
      <c r="A2712" s="177">
        <v>41780.0</v>
      </c>
      <c r="B2712" s="178">
        <v>3.9</v>
      </c>
      <c r="C2712" s="178">
        <v>4.1</v>
      </c>
      <c r="D2712" s="178">
        <v>4.3</v>
      </c>
      <c r="E2712" s="178">
        <v>4.43</v>
      </c>
      <c r="F2712" s="178">
        <v>4.58</v>
      </c>
      <c r="G2712" s="178">
        <v>4.83</v>
      </c>
      <c r="H2712" s="178">
        <v>5.25</v>
      </c>
      <c r="I2712" s="178">
        <v>5.8</v>
      </c>
      <c r="J2712" s="178">
        <v>6.28</v>
      </c>
      <c r="K2712" s="179">
        <f>MAX(0,((T2712*(365/365))-VLOOKUP(A2712,VBMA!$A:$D,4,0))  /  (T2712* (365/365)   ))</f>
        <v>0.2024718908</v>
      </c>
      <c r="L2712" s="180">
        <f t="shared" ref="L2712:S2712" si="2715">(B2712*(1-$K2712) * (365/365))/100</f>
        <v>0.03110359626</v>
      </c>
      <c r="M2712" s="180">
        <f t="shared" si="2715"/>
        <v>0.03269865248</v>
      </c>
      <c r="N2712" s="180">
        <f t="shared" si="2715"/>
        <v>0.03429370869</v>
      </c>
      <c r="O2712" s="180">
        <f t="shared" si="2715"/>
        <v>0.03533049524</v>
      </c>
      <c r="P2712" s="180">
        <f t="shared" si="2715"/>
        <v>0.0365267874</v>
      </c>
      <c r="Q2712" s="180">
        <f t="shared" si="2715"/>
        <v>0.03852060767</v>
      </c>
      <c r="R2712" s="180">
        <f t="shared" si="2715"/>
        <v>0.04187022573</v>
      </c>
      <c r="S2712" s="180">
        <f t="shared" si="2715"/>
        <v>0.04625663033</v>
      </c>
      <c r="T2712" s="181">
        <f t="shared" si="3"/>
        <v>6.332065217</v>
      </c>
      <c r="U2712" s="182">
        <f t="shared" si="4"/>
        <v>41964</v>
      </c>
      <c r="V2712" s="182">
        <f t="shared" si="5"/>
        <v>42056</v>
      </c>
      <c r="W2712" s="182">
        <f t="shared" si="6"/>
        <v>42145</v>
      </c>
      <c r="X2712" s="181">
        <f t="shared" si="7"/>
        <v>184</v>
      </c>
      <c r="Y2712" s="181">
        <f t="shared" si="8"/>
        <v>276</v>
      </c>
      <c r="Z2712" s="181">
        <f t="shared" si="9"/>
        <v>365</v>
      </c>
      <c r="AA2712" s="155"/>
      <c r="AB2712" s="9"/>
      <c r="AC2712" s="9"/>
      <c r="AD2712" s="9"/>
      <c r="AE2712" s="9"/>
      <c r="AF2712" s="9"/>
      <c r="AG2712" s="9"/>
      <c r="AH2712" s="9"/>
    </row>
    <row r="2713" ht="15.75" customHeight="1">
      <c r="A2713" s="177">
        <v>41779.0</v>
      </c>
      <c r="B2713" s="178">
        <v>3.8</v>
      </c>
      <c r="C2713" s="178">
        <v>4.05</v>
      </c>
      <c r="D2713" s="178">
        <v>4.28</v>
      </c>
      <c r="E2713" s="178">
        <v>4.4</v>
      </c>
      <c r="F2713" s="178">
        <v>4.55</v>
      </c>
      <c r="G2713" s="178">
        <v>4.73</v>
      </c>
      <c r="H2713" s="178">
        <v>5.25</v>
      </c>
      <c r="I2713" s="178">
        <v>5.8</v>
      </c>
      <c r="J2713" s="178">
        <v>6.28</v>
      </c>
      <c r="K2713" s="179">
        <f>MAX(0,((T2713*(365/365))-VLOOKUP(A2713,VBMA!$A:$D,4,0))  /  (T2713* (365/365)   ))</f>
        <v>0.2032615226</v>
      </c>
      <c r="L2713" s="180">
        <f t="shared" ref="L2713:S2713" si="2716">(B2713*(1-$K2713) * (365/365))/100</f>
        <v>0.03027606214</v>
      </c>
      <c r="M2713" s="180">
        <f t="shared" si="2716"/>
        <v>0.03226790833</v>
      </c>
      <c r="N2713" s="180">
        <f t="shared" si="2716"/>
        <v>0.03410040683</v>
      </c>
      <c r="O2713" s="180">
        <f t="shared" si="2716"/>
        <v>0.035056493</v>
      </c>
      <c r="P2713" s="180">
        <f t="shared" si="2716"/>
        <v>0.03625160072</v>
      </c>
      <c r="Q2713" s="180">
        <f t="shared" si="2716"/>
        <v>0.03768572998</v>
      </c>
      <c r="R2713" s="180">
        <f t="shared" si="2716"/>
        <v>0.04182877006</v>
      </c>
      <c r="S2713" s="180">
        <f t="shared" si="2716"/>
        <v>0.04621083169</v>
      </c>
      <c r="T2713" s="181">
        <f t="shared" si="3"/>
        <v>6.332065217</v>
      </c>
      <c r="U2713" s="182">
        <f t="shared" si="4"/>
        <v>41963</v>
      </c>
      <c r="V2713" s="182">
        <f t="shared" si="5"/>
        <v>42055</v>
      </c>
      <c r="W2713" s="182">
        <f t="shared" si="6"/>
        <v>42144</v>
      </c>
      <c r="X2713" s="181">
        <f t="shared" si="7"/>
        <v>184</v>
      </c>
      <c r="Y2713" s="181">
        <f t="shared" si="8"/>
        <v>276</v>
      </c>
      <c r="Z2713" s="181">
        <f t="shared" si="9"/>
        <v>365</v>
      </c>
      <c r="AA2713" s="155"/>
      <c r="AB2713" s="9"/>
      <c r="AC2713" s="9"/>
      <c r="AD2713" s="9"/>
      <c r="AE2713" s="9"/>
      <c r="AF2713" s="9"/>
      <c r="AG2713" s="9"/>
      <c r="AH2713" s="9"/>
    </row>
    <row r="2714" ht="15.75" customHeight="1">
      <c r="A2714" s="177">
        <v>41778.0</v>
      </c>
      <c r="B2714" s="178">
        <v>3.9</v>
      </c>
      <c r="C2714" s="178">
        <v>4.1</v>
      </c>
      <c r="D2714" s="178">
        <v>4.3</v>
      </c>
      <c r="E2714" s="178">
        <v>4.43</v>
      </c>
      <c r="F2714" s="178">
        <v>4.53</v>
      </c>
      <c r="G2714" s="178">
        <v>4.68</v>
      </c>
      <c r="H2714" s="178">
        <v>5.25</v>
      </c>
      <c r="I2714" s="178">
        <v>5.8</v>
      </c>
      <c r="J2714" s="178">
        <v>6.28</v>
      </c>
      <c r="K2714" s="179">
        <f>MAX(0,((T2714*(365/365))-VLOOKUP(A2714,VBMA!$A:$D,4,0))  /  (T2714* (365/365)   ))</f>
        <v>0.2032615226</v>
      </c>
      <c r="L2714" s="180">
        <f t="shared" ref="L2714:S2714" si="2717">(B2714*(1-$K2714) * (365/365))/100</f>
        <v>0.03107280062</v>
      </c>
      <c r="M2714" s="180">
        <f t="shared" si="2717"/>
        <v>0.03266627757</v>
      </c>
      <c r="N2714" s="180">
        <f t="shared" si="2717"/>
        <v>0.03425975453</v>
      </c>
      <c r="O2714" s="180">
        <f t="shared" si="2717"/>
        <v>0.03529551455</v>
      </c>
      <c r="P2714" s="180">
        <f t="shared" si="2717"/>
        <v>0.03609225303</v>
      </c>
      <c r="Q2714" s="180">
        <f t="shared" si="2717"/>
        <v>0.03728736074</v>
      </c>
      <c r="R2714" s="180">
        <f t="shared" si="2717"/>
        <v>0.04182877006</v>
      </c>
      <c r="S2714" s="180">
        <f t="shared" si="2717"/>
        <v>0.04621083169</v>
      </c>
      <c r="T2714" s="181">
        <f t="shared" si="3"/>
        <v>6.332065217</v>
      </c>
      <c r="U2714" s="182">
        <f t="shared" si="4"/>
        <v>41962</v>
      </c>
      <c r="V2714" s="182">
        <f t="shared" si="5"/>
        <v>42054</v>
      </c>
      <c r="W2714" s="182">
        <f t="shared" si="6"/>
        <v>42143</v>
      </c>
      <c r="X2714" s="181">
        <f t="shared" si="7"/>
        <v>184</v>
      </c>
      <c r="Y2714" s="181">
        <f t="shared" si="8"/>
        <v>276</v>
      </c>
      <c r="Z2714" s="181">
        <f t="shared" si="9"/>
        <v>365</v>
      </c>
      <c r="AA2714" s="155"/>
      <c r="AB2714" s="9"/>
      <c r="AC2714" s="9"/>
      <c r="AD2714" s="9"/>
      <c r="AE2714" s="9"/>
      <c r="AF2714" s="9"/>
      <c r="AG2714" s="9"/>
      <c r="AH2714" s="9"/>
    </row>
    <row r="2715" ht="15.75" customHeight="1">
      <c r="A2715" s="177">
        <v>41775.0</v>
      </c>
      <c r="B2715" s="178">
        <v>3.73</v>
      </c>
      <c r="C2715" s="178">
        <v>3.9</v>
      </c>
      <c r="D2715" s="178">
        <v>4.1</v>
      </c>
      <c r="E2715" s="178">
        <v>4.3</v>
      </c>
      <c r="F2715" s="178">
        <v>4.45</v>
      </c>
      <c r="G2715" s="178">
        <v>4.6</v>
      </c>
      <c r="H2715" s="178">
        <v>5.25</v>
      </c>
      <c r="I2715" s="178">
        <v>5.8</v>
      </c>
      <c r="J2715" s="178">
        <v>6.28</v>
      </c>
      <c r="K2715" s="179">
        <f>MAX(0,((T2715*(365/365))-VLOOKUP(A2715,VBMA!$A:$D,4,0))  /  (T2715* (365/365)   ))</f>
        <v>0.2087889452</v>
      </c>
      <c r="L2715" s="180">
        <f t="shared" ref="L2715:S2715" si="2718">(B2715*(1-$K2715) * (365/365))/100</f>
        <v>0.02951217235</v>
      </c>
      <c r="M2715" s="180">
        <f t="shared" si="2718"/>
        <v>0.03085723114</v>
      </c>
      <c r="N2715" s="180">
        <f t="shared" si="2718"/>
        <v>0.03243965325</v>
      </c>
      <c r="O2715" s="180">
        <f t="shared" si="2718"/>
        <v>0.03402207536</v>
      </c>
      <c r="P2715" s="180">
        <f t="shared" si="2718"/>
        <v>0.03520889194</v>
      </c>
      <c r="Q2715" s="180">
        <f t="shared" si="2718"/>
        <v>0.03639570852</v>
      </c>
      <c r="R2715" s="180">
        <f t="shared" si="2718"/>
        <v>0.04153858038</v>
      </c>
      <c r="S2715" s="180">
        <f t="shared" si="2718"/>
        <v>0.04589024118</v>
      </c>
      <c r="T2715" s="181">
        <f t="shared" si="3"/>
        <v>6.332065217</v>
      </c>
      <c r="U2715" s="182">
        <f t="shared" si="4"/>
        <v>41959</v>
      </c>
      <c r="V2715" s="182">
        <f t="shared" si="5"/>
        <v>42051</v>
      </c>
      <c r="W2715" s="182">
        <f t="shared" si="6"/>
        <v>42140</v>
      </c>
      <c r="X2715" s="181">
        <f t="shared" si="7"/>
        <v>184</v>
      </c>
      <c r="Y2715" s="181">
        <f t="shared" si="8"/>
        <v>276</v>
      </c>
      <c r="Z2715" s="181">
        <f t="shared" si="9"/>
        <v>365</v>
      </c>
      <c r="AA2715" s="155"/>
      <c r="AB2715" s="9"/>
      <c r="AC2715" s="9"/>
      <c r="AD2715" s="9"/>
      <c r="AE2715" s="9"/>
      <c r="AF2715" s="9"/>
      <c r="AG2715" s="9"/>
      <c r="AH2715" s="9"/>
    </row>
    <row r="2716" ht="15.75" customHeight="1">
      <c r="A2716" s="177">
        <v>41774.0</v>
      </c>
      <c r="B2716" s="178">
        <v>3.48</v>
      </c>
      <c r="C2716" s="178">
        <v>3.76</v>
      </c>
      <c r="D2716" s="178">
        <v>4.02</v>
      </c>
      <c r="E2716" s="178">
        <v>4.28</v>
      </c>
      <c r="F2716" s="178">
        <v>4.44</v>
      </c>
      <c r="G2716" s="178">
        <v>4.66</v>
      </c>
      <c r="H2716" s="178">
        <v>5.3</v>
      </c>
      <c r="I2716" s="178">
        <v>5.84</v>
      </c>
      <c r="J2716" s="178">
        <v>6.32</v>
      </c>
      <c r="K2716" s="179">
        <f>MAX(0,((T2716*(365/365))-VLOOKUP(A2716,VBMA!$A:$D,4,0))  /  (T2716* (365/365)   ))</f>
        <v>0.2157036936</v>
      </c>
      <c r="L2716" s="180">
        <f t="shared" ref="L2716:S2716" si="2719">(B2716*(1-$K2716) * (365/365))/100</f>
        <v>0.02729351146</v>
      </c>
      <c r="M2716" s="180">
        <f t="shared" si="2719"/>
        <v>0.02948954112</v>
      </c>
      <c r="N2716" s="180">
        <f t="shared" si="2719"/>
        <v>0.03152871152</v>
      </c>
      <c r="O2716" s="180">
        <f t="shared" si="2719"/>
        <v>0.03356788191</v>
      </c>
      <c r="P2716" s="180">
        <f t="shared" si="2719"/>
        <v>0.03482275601</v>
      </c>
      <c r="Q2716" s="180">
        <f t="shared" si="2719"/>
        <v>0.03654820788</v>
      </c>
      <c r="R2716" s="180">
        <f t="shared" si="2719"/>
        <v>0.04156770424</v>
      </c>
      <c r="S2716" s="180">
        <f t="shared" si="2719"/>
        <v>0.04580290429</v>
      </c>
      <c r="T2716" s="181">
        <f t="shared" si="3"/>
        <v>6.362391304</v>
      </c>
      <c r="U2716" s="182">
        <f t="shared" si="4"/>
        <v>41958</v>
      </c>
      <c r="V2716" s="182">
        <f t="shared" si="5"/>
        <v>42050</v>
      </c>
      <c r="W2716" s="182">
        <f t="shared" si="6"/>
        <v>42139</v>
      </c>
      <c r="X2716" s="181">
        <f t="shared" si="7"/>
        <v>184</v>
      </c>
      <c r="Y2716" s="181">
        <f t="shared" si="8"/>
        <v>276</v>
      </c>
      <c r="Z2716" s="181">
        <f t="shared" si="9"/>
        <v>365</v>
      </c>
      <c r="AA2716" s="155"/>
      <c r="AB2716" s="9"/>
      <c r="AC2716" s="9"/>
      <c r="AD2716" s="9"/>
      <c r="AE2716" s="9"/>
      <c r="AF2716" s="9"/>
      <c r="AG2716" s="9"/>
      <c r="AH2716" s="9"/>
    </row>
    <row r="2717" ht="15.75" customHeight="1">
      <c r="A2717" s="177">
        <v>41773.0</v>
      </c>
      <c r="B2717" s="178">
        <v>3.55</v>
      </c>
      <c r="C2717" s="178">
        <v>3.85</v>
      </c>
      <c r="D2717" s="178">
        <v>4.08</v>
      </c>
      <c r="E2717" s="178">
        <v>4.13</v>
      </c>
      <c r="F2717" s="178">
        <v>4.43</v>
      </c>
      <c r="G2717" s="178">
        <v>4.6</v>
      </c>
      <c r="H2717" s="178">
        <v>5.25</v>
      </c>
      <c r="I2717" s="178">
        <v>5.83</v>
      </c>
      <c r="J2717" s="178">
        <v>6.28</v>
      </c>
      <c r="K2717" s="179">
        <f>MAX(0,((T2717*(365/365))-VLOOKUP(A2717,VBMA!$A:$D,4,0))  /  (T2717* (365/365)   ))</f>
        <v>0.2207898228</v>
      </c>
      <c r="L2717" s="180">
        <f t="shared" ref="L2717:S2717" si="2720">(B2717*(1-$K2717) * (365/365))/100</f>
        <v>0.02766196129</v>
      </c>
      <c r="M2717" s="180">
        <f t="shared" si="2720"/>
        <v>0.02999959182</v>
      </c>
      <c r="N2717" s="180">
        <f t="shared" si="2720"/>
        <v>0.03179177523</v>
      </c>
      <c r="O2717" s="180">
        <f t="shared" si="2720"/>
        <v>0.03218138032</v>
      </c>
      <c r="P2717" s="180">
        <f t="shared" si="2720"/>
        <v>0.03451901085</v>
      </c>
      <c r="Q2717" s="180">
        <f t="shared" si="2720"/>
        <v>0.03584366815</v>
      </c>
      <c r="R2717" s="180">
        <f t="shared" si="2720"/>
        <v>0.0409085343</v>
      </c>
      <c r="S2717" s="180">
        <f t="shared" si="2720"/>
        <v>0.04542795333</v>
      </c>
      <c r="T2717" s="181">
        <f t="shared" si="3"/>
        <v>6.391086957</v>
      </c>
      <c r="U2717" s="182">
        <f t="shared" si="4"/>
        <v>41957</v>
      </c>
      <c r="V2717" s="182">
        <f t="shared" si="5"/>
        <v>42049</v>
      </c>
      <c r="W2717" s="182">
        <f t="shared" si="6"/>
        <v>42138</v>
      </c>
      <c r="X2717" s="181">
        <f t="shared" si="7"/>
        <v>184</v>
      </c>
      <c r="Y2717" s="181">
        <f t="shared" si="8"/>
        <v>276</v>
      </c>
      <c r="Z2717" s="181">
        <f t="shared" si="9"/>
        <v>365</v>
      </c>
      <c r="AA2717" s="155"/>
      <c r="AB2717" s="9"/>
      <c r="AC2717" s="9"/>
      <c r="AD2717" s="9"/>
      <c r="AE2717" s="9"/>
      <c r="AF2717" s="9"/>
      <c r="AG2717" s="9"/>
      <c r="AH2717" s="9"/>
    </row>
    <row r="2718" ht="15.75" customHeight="1">
      <c r="A2718" s="177">
        <v>41772.0</v>
      </c>
      <c r="B2718" s="178">
        <v>3.7</v>
      </c>
      <c r="C2718" s="178">
        <v>4.0</v>
      </c>
      <c r="D2718" s="178">
        <v>4.18</v>
      </c>
      <c r="E2718" s="178">
        <v>4.25</v>
      </c>
      <c r="F2718" s="178">
        <v>4.38</v>
      </c>
      <c r="G2718" s="178">
        <v>4.58</v>
      </c>
      <c r="H2718" s="178">
        <v>5.3</v>
      </c>
      <c r="I2718" s="178">
        <v>5.83</v>
      </c>
      <c r="J2718" s="178">
        <v>6.28</v>
      </c>
      <c r="K2718" s="179">
        <f>MAX(0,((T2718*(365/365))-VLOOKUP(A2718,VBMA!$A:$D,4,0))  /  (T2718* (365/365)   ))</f>
        <v>0.2282487618</v>
      </c>
      <c r="L2718" s="180">
        <f t="shared" ref="L2718:S2718" si="2721">(B2718*(1-$K2718) * (365/365))/100</f>
        <v>0.02855479581</v>
      </c>
      <c r="M2718" s="180">
        <f t="shared" si="2721"/>
        <v>0.03087004953</v>
      </c>
      <c r="N2718" s="180">
        <f t="shared" si="2721"/>
        <v>0.03225920175</v>
      </c>
      <c r="O2718" s="180">
        <f t="shared" si="2721"/>
        <v>0.03279942762</v>
      </c>
      <c r="P2718" s="180">
        <f t="shared" si="2721"/>
        <v>0.03380270423</v>
      </c>
      <c r="Q2718" s="180">
        <f t="shared" si="2721"/>
        <v>0.03534620671</v>
      </c>
      <c r="R2718" s="180">
        <f t="shared" si="2721"/>
        <v>0.04090281562</v>
      </c>
      <c r="S2718" s="180">
        <f t="shared" si="2721"/>
        <v>0.04499309718</v>
      </c>
      <c r="T2718" s="181">
        <f t="shared" si="3"/>
        <v>6.342717391</v>
      </c>
      <c r="U2718" s="182">
        <f t="shared" si="4"/>
        <v>41956</v>
      </c>
      <c r="V2718" s="182">
        <f t="shared" si="5"/>
        <v>42048</v>
      </c>
      <c r="W2718" s="182">
        <f t="shared" si="6"/>
        <v>42137</v>
      </c>
      <c r="X2718" s="181">
        <f t="shared" si="7"/>
        <v>184</v>
      </c>
      <c r="Y2718" s="181">
        <f t="shared" si="8"/>
        <v>276</v>
      </c>
      <c r="Z2718" s="181">
        <f t="shared" si="9"/>
        <v>365</v>
      </c>
      <c r="AA2718" s="155"/>
      <c r="AB2718" s="9"/>
      <c r="AC2718" s="9"/>
      <c r="AD2718" s="9"/>
      <c r="AE2718" s="9"/>
      <c r="AF2718" s="9"/>
      <c r="AG2718" s="9"/>
      <c r="AH2718" s="9"/>
    </row>
    <row r="2719" ht="15.75" customHeight="1">
      <c r="A2719" s="177">
        <v>41771.0</v>
      </c>
      <c r="B2719" s="178">
        <v>2.85</v>
      </c>
      <c r="C2719" s="178">
        <v>3.05</v>
      </c>
      <c r="D2719" s="178">
        <v>3.28</v>
      </c>
      <c r="E2719" s="178">
        <v>3.6</v>
      </c>
      <c r="F2719" s="178">
        <v>4.18</v>
      </c>
      <c r="G2719" s="178">
        <v>4.5</v>
      </c>
      <c r="H2719" s="178">
        <v>5.15</v>
      </c>
      <c r="I2719" s="178">
        <v>5.88</v>
      </c>
      <c r="J2719" s="178">
        <v>6.25</v>
      </c>
      <c r="K2719" s="179">
        <f>MAX(0,((T2719*(365/365))-VLOOKUP(A2719,VBMA!$A:$D,4,0))  /  (T2719* (365/365)   ))</f>
        <v>0.2719621078</v>
      </c>
      <c r="L2719" s="180">
        <f t="shared" ref="L2719:S2719" si="2722">(B2719*(1-$K2719) * (365/365))/100</f>
        <v>0.02074907993</v>
      </c>
      <c r="M2719" s="180">
        <f t="shared" si="2722"/>
        <v>0.02220515571</v>
      </c>
      <c r="N2719" s="180">
        <f t="shared" si="2722"/>
        <v>0.02387964286</v>
      </c>
      <c r="O2719" s="180">
        <f t="shared" si="2722"/>
        <v>0.02620936412</v>
      </c>
      <c r="P2719" s="180">
        <f t="shared" si="2722"/>
        <v>0.03043198389</v>
      </c>
      <c r="Q2719" s="180">
        <f t="shared" si="2722"/>
        <v>0.03276170515</v>
      </c>
      <c r="R2719" s="180">
        <f t="shared" si="2722"/>
        <v>0.03749395145</v>
      </c>
      <c r="S2719" s="180">
        <f t="shared" si="2722"/>
        <v>0.04280862806</v>
      </c>
      <c r="T2719" s="181">
        <f t="shared" si="3"/>
        <v>6.586195652</v>
      </c>
      <c r="U2719" s="182">
        <f t="shared" si="4"/>
        <v>41955</v>
      </c>
      <c r="V2719" s="182">
        <f t="shared" si="5"/>
        <v>42047</v>
      </c>
      <c r="W2719" s="182">
        <f t="shared" si="6"/>
        <v>42136</v>
      </c>
      <c r="X2719" s="181">
        <f t="shared" si="7"/>
        <v>184</v>
      </c>
      <c r="Y2719" s="181">
        <f t="shared" si="8"/>
        <v>276</v>
      </c>
      <c r="Z2719" s="181">
        <f t="shared" si="9"/>
        <v>365</v>
      </c>
      <c r="AA2719" s="155"/>
      <c r="AB2719" s="9"/>
      <c r="AC2719" s="9"/>
      <c r="AD2719" s="9"/>
      <c r="AE2719" s="9"/>
      <c r="AF2719" s="9"/>
      <c r="AG2719" s="9"/>
      <c r="AH2719" s="9"/>
    </row>
    <row r="2720" ht="15.75" customHeight="1">
      <c r="A2720" s="177">
        <v>41768.0</v>
      </c>
      <c r="B2720" s="178">
        <v>2.36</v>
      </c>
      <c r="C2720" s="178">
        <v>2.54</v>
      </c>
      <c r="D2720" s="178">
        <v>2.88</v>
      </c>
      <c r="E2720" s="178">
        <v>3.44</v>
      </c>
      <c r="F2720" s="178">
        <v>4.16</v>
      </c>
      <c r="G2720" s="178">
        <v>4.5</v>
      </c>
      <c r="H2720" s="178">
        <v>5.18</v>
      </c>
      <c r="I2720" s="178">
        <v>5.86</v>
      </c>
      <c r="J2720" s="178">
        <v>6.24</v>
      </c>
      <c r="K2720" s="179">
        <f>MAX(0,((T2720*(365/365))-VLOOKUP(A2720,VBMA!$A:$D,4,0))  /  (T2720* (365/365)   ))</f>
        <v>0.2584950971</v>
      </c>
      <c r="L2720" s="180">
        <f t="shared" ref="L2720:S2720" si="2723">(B2720*(1-$K2720) * (365/365))/100</f>
        <v>0.01749951571</v>
      </c>
      <c r="M2720" s="180">
        <f t="shared" si="2723"/>
        <v>0.01883422453</v>
      </c>
      <c r="N2720" s="180">
        <f t="shared" si="2723"/>
        <v>0.0213553412</v>
      </c>
      <c r="O2720" s="180">
        <f t="shared" si="2723"/>
        <v>0.02550776866</v>
      </c>
      <c r="P2720" s="180">
        <f t="shared" si="2723"/>
        <v>0.03084660396</v>
      </c>
      <c r="Q2720" s="180">
        <f t="shared" si="2723"/>
        <v>0.03336772063</v>
      </c>
      <c r="R2720" s="180">
        <f t="shared" si="2723"/>
        <v>0.03840995397</v>
      </c>
      <c r="S2720" s="180">
        <f t="shared" si="2723"/>
        <v>0.04345218731</v>
      </c>
      <c r="T2720" s="181">
        <f t="shared" si="3"/>
        <v>6.517826087</v>
      </c>
      <c r="U2720" s="182">
        <f t="shared" si="4"/>
        <v>41952</v>
      </c>
      <c r="V2720" s="182">
        <f t="shared" si="5"/>
        <v>42044</v>
      </c>
      <c r="W2720" s="182">
        <f t="shared" si="6"/>
        <v>42133</v>
      </c>
      <c r="X2720" s="181">
        <f t="shared" si="7"/>
        <v>184</v>
      </c>
      <c r="Y2720" s="181">
        <f t="shared" si="8"/>
        <v>276</v>
      </c>
      <c r="Z2720" s="181">
        <f t="shared" si="9"/>
        <v>365</v>
      </c>
      <c r="AA2720" s="155"/>
      <c r="AB2720" s="9"/>
      <c r="AC2720" s="9"/>
      <c r="AD2720" s="9"/>
      <c r="AE2720" s="9"/>
      <c r="AF2720" s="9"/>
      <c r="AG2720" s="9"/>
      <c r="AH2720" s="9"/>
    </row>
    <row r="2721" ht="15.75" customHeight="1">
      <c r="A2721" s="177">
        <v>41767.0</v>
      </c>
      <c r="B2721" s="178">
        <v>2.73</v>
      </c>
      <c r="C2721" s="178">
        <v>3.0</v>
      </c>
      <c r="D2721" s="178">
        <v>3.43</v>
      </c>
      <c r="E2721" s="178">
        <v>3.8</v>
      </c>
      <c r="F2721" s="178">
        <v>4.25</v>
      </c>
      <c r="G2721" s="178">
        <v>4.5</v>
      </c>
      <c r="H2721" s="178">
        <v>5.35</v>
      </c>
      <c r="I2721" s="178">
        <v>5.78</v>
      </c>
      <c r="J2721" s="178">
        <v>6.18</v>
      </c>
      <c r="K2721" s="179">
        <f>MAX(0,((T2721*(365/365))-VLOOKUP(A2721,VBMA!$A:$D,4,0))  /  (T2721* (365/365)   ))</f>
        <v>0.2288546217</v>
      </c>
      <c r="L2721" s="180">
        <f t="shared" ref="L2721:S2721" si="2724">(B2721*(1-$K2721) * (365/365))/100</f>
        <v>0.02105226883</v>
      </c>
      <c r="M2721" s="180">
        <f t="shared" si="2724"/>
        <v>0.02313436135</v>
      </c>
      <c r="N2721" s="180">
        <f t="shared" si="2724"/>
        <v>0.02645028648</v>
      </c>
      <c r="O2721" s="180">
        <f t="shared" si="2724"/>
        <v>0.02930352438</v>
      </c>
      <c r="P2721" s="180">
        <f t="shared" si="2724"/>
        <v>0.03277367858</v>
      </c>
      <c r="Q2721" s="180">
        <f t="shared" si="2724"/>
        <v>0.03470154202</v>
      </c>
      <c r="R2721" s="180">
        <f t="shared" si="2724"/>
        <v>0.04125627774</v>
      </c>
      <c r="S2721" s="180">
        <f t="shared" si="2724"/>
        <v>0.04457220287</v>
      </c>
      <c r="T2721" s="181">
        <f t="shared" si="3"/>
        <v>6.195978261</v>
      </c>
      <c r="U2721" s="182">
        <f t="shared" si="4"/>
        <v>41951</v>
      </c>
      <c r="V2721" s="182">
        <f t="shared" si="5"/>
        <v>42043</v>
      </c>
      <c r="W2721" s="182">
        <f t="shared" si="6"/>
        <v>42132</v>
      </c>
      <c r="X2721" s="181">
        <f t="shared" si="7"/>
        <v>184</v>
      </c>
      <c r="Y2721" s="181">
        <f t="shared" si="8"/>
        <v>276</v>
      </c>
      <c r="Z2721" s="181">
        <f t="shared" si="9"/>
        <v>365</v>
      </c>
      <c r="AA2721" s="155"/>
      <c r="AB2721" s="9"/>
      <c r="AC2721" s="9"/>
      <c r="AD2721" s="9"/>
      <c r="AE2721" s="9"/>
      <c r="AF2721" s="9"/>
      <c r="AG2721" s="9"/>
      <c r="AH2721" s="9"/>
    </row>
    <row r="2722" ht="15.75" customHeight="1">
      <c r="A2722" s="177">
        <v>41766.0</v>
      </c>
      <c r="B2722" s="178">
        <v>3.55</v>
      </c>
      <c r="C2722" s="178">
        <v>3.83</v>
      </c>
      <c r="D2722" s="178">
        <v>4.1</v>
      </c>
      <c r="E2722" s="178">
        <v>4.28</v>
      </c>
      <c r="F2722" s="178">
        <v>4.4</v>
      </c>
      <c r="G2722" s="178">
        <v>4.58</v>
      </c>
      <c r="H2722" s="178">
        <v>5.38</v>
      </c>
      <c r="I2722" s="178">
        <v>5.73</v>
      </c>
      <c r="J2722" s="178">
        <v>6.18</v>
      </c>
      <c r="K2722" s="179">
        <f>MAX(0,((T2722*(365/365))-VLOOKUP(A2722,VBMA!$A:$D,4,0))  /  (T2722* (365/365)   ))</f>
        <v>0.2146441941</v>
      </c>
      <c r="L2722" s="180">
        <f t="shared" ref="L2722:S2722" si="2725">(B2722*(1-$K2722) * (365/365))/100</f>
        <v>0.02788013111</v>
      </c>
      <c r="M2722" s="180">
        <f t="shared" si="2725"/>
        <v>0.03007912737</v>
      </c>
      <c r="N2722" s="180">
        <f t="shared" si="2725"/>
        <v>0.03219958804</v>
      </c>
      <c r="O2722" s="180">
        <f t="shared" si="2725"/>
        <v>0.03361322849</v>
      </c>
      <c r="P2722" s="180">
        <f t="shared" si="2725"/>
        <v>0.03455565546</v>
      </c>
      <c r="Q2722" s="180">
        <f t="shared" si="2725"/>
        <v>0.03596929591</v>
      </c>
      <c r="R2722" s="180">
        <f t="shared" si="2725"/>
        <v>0.04225214236</v>
      </c>
      <c r="S2722" s="180">
        <f t="shared" si="2725"/>
        <v>0.04500088768</v>
      </c>
      <c r="T2722" s="181">
        <f t="shared" si="3"/>
        <v>6.068586957</v>
      </c>
      <c r="U2722" s="182">
        <f t="shared" si="4"/>
        <v>41950</v>
      </c>
      <c r="V2722" s="182">
        <f t="shared" si="5"/>
        <v>42042</v>
      </c>
      <c r="W2722" s="182">
        <f t="shared" si="6"/>
        <v>42131</v>
      </c>
      <c r="X2722" s="181">
        <f t="shared" si="7"/>
        <v>184</v>
      </c>
      <c r="Y2722" s="181">
        <f t="shared" si="8"/>
        <v>276</v>
      </c>
      <c r="Z2722" s="181">
        <f t="shared" si="9"/>
        <v>365</v>
      </c>
      <c r="AA2722" s="155"/>
      <c r="AB2722" s="9"/>
      <c r="AC2722" s="9"/>
      <c r="AD2722" s="9"/>
      <c r="AE2722" s="9"/>
      <c r="AF2722" s="9"/>
      <c r="AG2722" s="9"/>
      <c r="AH2722" s="9"/>
    </row>
    <row r="2723" ht="15.75" customHeight="1">
      <c r="A2723" s="177">
        <v>41765.0</v>
      </c>
      <c r="B2723" s="178">
        <v>3.9</v>
      </c>
      <c r="C2723" s="178">
        <v>4.05</v>
      </c>
      <c r="D2723" s="178">
        <v>4.28</v>
      </c>
      <c r="E2723" s="178">
        <v>4.45</v>
      </c>
      <c r="F2723" s="178">
        <v>4.48</v>
      </c>
      <c r="G2723" s="178">
        <v>4.63</v>
      </c>
      <c r="H2723" s="178">
        <v>5.4</v>
      </c>
      <c r="I2723" s="178">
        <v>5.73</v>
      </c>
      <c r="J2723" s="178">
        <v>6.18</v>
      </c>
      <c r="K2723" s="179">
        <f>MAX(0,((T2723*(365/365))-VLOOKUP(A2723,VBMA!$A:$D,4,0))  /  (T2723* (365/365)   ))</f>
        <v>0.2147772806</v>
      </c>
      <c r="L2723" s="180">
        <f t="shared" ref="L2723:S2723" si="2726">(B2723*(1-$K2723) * (365/365))/100</f>
        <v>0.03062368605</v>
      </c>
      <c r="M2723" s="180">
        <f t="shared" si="2726"/>
        <v>0.03180152013</v>
      </c>
      <c r="N2723" s="180">
        <f t="shared" si="2726"/>
        <v>0.03360753239</v>
      </c>
      <c r="O2723" s="180">
        <f t="shared" si="2726"/>
        <v>0.03494241101</v>
      </c>
      <c r="P2723" s="180">
        <f t="shared" si="2726"/>
        <v>0.03517797783</v>
      </c>
      <c r="Q2723" s="180">
        <f t="shared" si="2726"/>
        <v>0.03635581191</v>
      </c>
      <c r="R2723" s="180">
        <f t="shared" si="2726"/>
        <v>0.04240202684</v>
      </c>
      <c r="S2723" s="180">
        <f t="shared" si="2726"/>
        <v>0.04499326182</v>
      </c>
      <c r="T2723" s="181">
        <f t="shared" si="3"/>
        <v>6.04923913</v>
      </c>
      <c r="U2723" s="182">
        <f t="shared" si="4"/>
        <v>41949</v>
      </c>
      <c r="V2723" s="182">
        <f t="shared" si="5"/>
        <v>42041</v>
      </c>
      <c r="W2723" s="182">
        <f t="shared" si="6"/>
        <v>42130</v>
      </c>
      <c r="X2723" s="181">
        <f t="shared" si="7"/>
        <v>184</v>
      </c>
      <c r="Y2723" s="181">
        <f t="shared" si="8"/>
        <v>276</v>
      </c>
      <c r="Z2723" s="181">
        <f t="shared" si="9"/>
        <v>365</v>
      </c>
      <c r="AA2723" s="155"/>
      <c r="AB2723" s="9"/>
      <c r="AC2723" s="9"/>
      <c r="AD2723" s="9"/>
      <c r="AE2723" s="9"/>
      <c r="AF2723" s="9"/>
      <c r="AG2723" s="9"/>
      <c r="AH2723" s="9"/>
    </row>
    <row r="2724" ht="15.75" customHeight="1">
      <c r="A2724" s="177">
        <v>41764.0</v>
      </c>
      <c r="B2724" s="178">
        <v>3.8</v>
      </c>
      <c r="C2724" s="178">
        <v>4.1</v>
      </c>
      <c r="D2724" s="178">
        <v>4.25</v>
      </c>
      <c r="E2724" s="178">
        <v>4.55</v>
      </c>
      <c r="F2724" s="178">
        <v>4.55</v>
      </c>
      <c r="G2724" s="178">
        <v>4.8</v>
      </c>
      <c r="H2724" s="178">
        <v>5.25</v>
      </c>
      <c r="I2724" s="178">
        <v>5.7</v>
      </c>
      <c r="J2724" s="178">
        <v>6.15</v>
      </c>
      <c r="K2724" s="179">
        <f>MAX(0,((T2724*(365/365))-VLOOKUP(A2724,VBMA!$A:$D,4,0))  /  (T2724* (365/365)   ))</f>
        <v>0.2326406236</v>
      </c>
      <c r="L2724" s="180">
        <f t="shared" ref="L2724:S2724" si="2727">(B2724*(1-$K2724) * (365/365))/100</f>
        <v>0.0291596563</v>
      </c>
      <c r="M2724" s="180">
        <f t="shared" si="2727"/>
        <v>0.03146173443</v>
      </c>
      <c r="N2724" s="180">
        <f t="shared" si="2727"/>
        <v>0.0326127735</v>
      </c>
      <c r="O2724" s="180">
        <f t="shared" si="2727"/>
        <v>0.03491485163</v>
      </c>
      <c r="P2724" s="180">
        <f t="shared" si="2727"/>
        <v>0.03491485163</v>
      </c>
      <c r="Q2724" s="180">
        <f t="shared" si="2727"/>
        <v>0.03683325007</v>
      </c>
      <c r="R2724" s="180">
        <f t="shared" si="2727"/>
        <v>0.04028636726</v>
      </c>
      <c r="S2724" s="180">
        <f t="shared" si="2727"/>
        <v>0.04373948445</v>
      </c>
      <c r="T2724" s="181">
        <f t="shared" si="3"/>
        <v>6.135326087</v>
      </c>
      <c r="U2724" s="182">
        <f t="shared" si="4"/>
        <v>41948</v>
      </c>
      <c r="V2724" s="182">
        <f t="shared" si="5"/>
        <v>42040</v>
      </c>
      <c r="W2724" s="182">
        <f t="shared" si="6"/>
        <v>42129</v>
      </c>
      <c r="X2724" s="181">
        <f t="shared" si="7"/>
        <v>184</v>
      </c>
      <c r="Y2724" s="181">
        <f t="shared" si="8"/>
        <v>276</v>
      </c>
      <c r="Z2724" s="181">
        <f t="shared" si="9"/>
        <v>365</v>
      </c>
      <c r="AA2724" s="155"/>
      <c r="AB2724" s="9"/>
      <c r="AC2724" s="9"/>
      <c r="AD2724" s="9"/>
      <c r="AE2724" s="9"/>
      <c r="AF2724" s="9"/>
      <c r="AG2724" s="9"/>
      <c r="AH2724" s="9"/>
    </row>
    <row r="2725" ht="15.75" customHeight="1">
      <c r="A2725" s="177">
        <v>41758.0</v>
      </c>
      <c r="B2725" s="178">
        <v>2.43</v>
      </c>
      <c r="C2725" s="178">
        <v>2.6</v>
      </c>
      <c r="D2725" s="178">
        <v>2.85</v>
      </c>
      <c r="E2725" s="178">
        <v>3.43</v>
      </c>
      <c r="F2725" s="178">
        <v>3.8</v>
      </c>
      <c r="G2725" s="178">
        <v>4.35</v>
      </c>
      <c r="H2725" s="178">
        <v>5.0</v>
      </c>
      <c r="I2725" s="178">
        <v>5.73</v>
      </c>
      <c r="J2725" s="178">
        <v>6.18</v>
      </c>
      <c r="K2725" s="179">
        <f>MAX(0,((T2725*(365/365))-VLOOKUP(A2725,VBMA!$A:$D,4,0))  /  (T2725* (365/365)   ))</f>
        <v>0.2683264177</v>
      </c>
      <c r="L2725" s="180">
        <f t="shared" ref="L2725:S2725" si="2728">(B2725*(1-$K2725) * (365/365))/100</f>
        <v>0.01777966805</v>
      </c>
      <c r="M2725" s="180">
        <f t="shared" si="2728"/>
        <v>0.01902351314</v>
      </c>
      <c r="N2725" s="180">
        <f t="shared" si="2728"/>
        <v>0.0208526971</v>
      </c>
      <c r="O2725" s="180">
        <f t="shared" si="2728"/>
        <v>0.02509640387</v>
      </c>
      <c r="P2725" s="180">
        <f t="shared" si="2728"/>
        <v>0.02780359613</v>
      </c>
      <c r="Q2725" s="180">
        <f t="shared" si="2728"/>
        <v>0.03182780083</v>
      </c>
      <c r="R2725" s="180">
        <f t="shared" si="2728"/>
        <v>0.03658367911</v>
      </c>
      <c r="S2725" s="180">
        <f t="shared" si="2728"/>
        <v>0.04192489627</v>
      </c>
      <c r="T2725" s="181">
        <f t="shared" si="3"/>
        <v>6.444130435</v>
      </c>
      <c r="U2725" s="182">
        <f t="shared" si="4"/>
        <v>41941</v>
      </c>
      <c r="V2725" s="182">
        <f t="shared" si="5"/>
        <v>42033</v>
      </c>
      <c r="W2725" s="182">
        <f t="shared" si="6"/>
        <v>42123</v>
      </c>
      <c r="X2725" s="181">
        <f t="shared" si="7"/>
        <v>183</v>
      </c>
      <c r="Y2725" s="181">
        <f t="shared" si="8"/>
        <v>275</v>
      </c>
      <c r="Z2725" s="181">
        <f t="shared" si="9"/>
        <v>365</v>
      </c>
      <c r="AA2725" s="155"/>
      <c r="AB2725" s="9"/>
      <c r="AC2725" s="9"/>
      <c r="AD2725" s="9"/>
      <c r="AE2725" s="9"/>
      <c r="AF2725" s="9"/>
      <c r="AG2725" s="9"/>
      <c r="AH2725" s="9"/>
    </row>
    <row r="2726" ht="15.75" customHeight="1">
      <c r="A2726" s="177">
        <v>41757.0</v>
      </c>
      <c r="B2726" s="178">
        <v>1.98</v>
      </c>
      <c r="C2726" s="178">
        <v>2.28</v>
      </c>
      <c r="D2726" s="178">
        <v>2.53</v>
      </c>
      <c r="E2726" s="178">
        <v>3.2</v>
      </c>
      <c r="F2726" s="178">
        <v>3.8</v>
      </c>
      <c r="G2726" s="178">
        <v>4.3</v>
      </c>
      <c r="H2726" s="178">
        <v>5.05</v>
      </c>
      <c r="I2726" s="178">
        <v>5.8</v>
      </c>
      <c r="J2726" s="178">
        <v>6.18</v>
      </c>
      <c r="K2726" s="179">
        <f>MAX(0,((T2726*(365/365))-VLOOKUP(A2726,VBMA!$A:$D,4,0))  /  (T2726* (365/365)   ))</f>
        <v>0.2661121278</v>
      </c>
      <c r="L2726" s="180">
        <f t="shared" ref="L2726:S2726" si="2729">(B2726*(1-$K2726) * (365/365))/100</f>
        <v>0.01453097987</v>
      </c>
      <c r="M2726" s="180">
        <f t="shared" si="2729"/>
        <v>0.01673264349</v>
      </c>
      <c r="N2726" s="180">
        <f t="shared" si="2729"/>
        <v>0.01856736317</v>
      </c>
      <c r="O2726" s="180">
        <f t="shared" si="2729"/>
        <v>0.02348441191</v>
      </c>
      <c r="P2726" s="180">
        <f t="shared" si="2729"/>
        <v>0.02788773914</v>
      </c>
      <c r="Q2726" s="180">
        <f t="shared" si="2729"/>
        <v>0.03155717851</v>
      </c>
      <c r="R2726" s="180">
        <f t="shared" si="2729"/>
        <v>0.03706133755</v>
      </c>
      <c r="S2726" s="180">
        <f t="shared" si="2729"/>
        <v>0.04256549659</v>
      </c>
      <c r="T2726" s="181">
        <f t="shared" si="3"/>
        <v>6.533695652</v>
      </c>
      <c r="U2726" s="182">
        <f t="shared" si="4"/>
        <v>41940</v>
      </c>
      <c r="V2726" s="182">
        <f t="shared" si="5"/>
        <v>42032</v>
      </c>
      <c r="W2726" s="182">
        <f t="shared" si="6"/>
        <v>42122</v>
      </c>
      <c r="X2726" s="181">
        <f t="shared" si="7"/>
        <v>183</v>
      </c>
      <c r="Y2726" s="181">
        <f t="shared" si="8"/>
        <v>275</v>
      </c>
      <c r="Z2726" s="181">
        <f t="shared" si="9"/>
        <v>365</v>
      </c>
      <c r="AA2726" s="155"/>
      <c r="AB2726" s="9"/>
      <c r="AC2726" s="9"/>
      <c r="AD2726" s="9"/>
      <c r="AE2726" s="9"/>
      <c r="AF2726" s="9"/>
      <c r="AG2726" s="9"/>
      <c r="AH2726" s="9"/>
    </row>
    <row r="2727" ht="15.75" customHeight="1">
      <c r="A2727" s="177">
        <v>41755.0</v>
      </c>
      <c r="B2727" s="178">
        <v>2.13</v>
      </c>
      <c r="C2727" s="178">
        <v>2.28</v>
      </c>
      <c r="D2727" s="178">
        <v>2.55</v>
      </c>
      <c r="E2727" s="178">
        <v>3.25</v>
      </c>
      <c r="F2727" s="178">
        <v>3.8</v>
      </c>
      <c r="G2727" s="178">
        <v>4.4</v>
      </c>
      <c r="H2727" s="178">
        <v>5.23</v>
      </c>
      <c r="I2727" s="178">
        <v>5.9</v>
      </c>
      <c r="J2727" s="178">
        <v>6.25</v>
      </c>
      <c r="K2727" s="179" t="str">
        <f>MAX(0,((T2727*(365/365))-VLOOKUP(A2727,VBMA!$A:$D,4,0))  /  (T2727* (365/365)   ))</f>
        <v>#N/A</v>
      </c>
      <c r="L2727" s="180" t="str">
        <f t="shared" ref="L2727:S2727" si="2730">(B2727*(1-$K2727) * (365/365))/100</f>
        <v>#N/A</v>
      </c>
      <c r="M2727" s="180" t="str">
        <f t="shared" si="2730"/>
        <v>#N/A</v>
      </c>
      <c r="N2727" s="180" t="str">
        <f t="shared" si="2730"/>
        <v>#N/A</v>
      </c>
      <c r="O2727" s="180" t="str">
        <f t="shared" si="2730"/>
        <v>#N/A</v>
      </c>
      <c r="P2727" s="180" t="str">
        <f t="shared" si="2730"/>
        <v>#N/A</v>
      </c>
      <c r="Q2727" s="180" t="str">
        <f t="shared" si="2730"/>
        <v>#N/A</v>
      </c>
      <c r="R2727" s="180" t="str">
        <f t="shared" si="2730"/>
        <v>#N/A</v>
      </c>
      <c r="S2727" s="180" t="str">
        <f t="shared" si="2730"/>
        <v>#N/A</v>
      </c>
      <c r="T2727" s="181">
        <f t="shared" si="3"/>
        <v>6.555434783</v>
      </c>
      <c r="U2727" s="182">
        <f t="shared" si="4"/>
        <v>41938</v>
      </c>
      <c r="V2727" s="182">
        <f t="shared" si="5"/>
        <v>42030</v>
      </c>
      <c r="W2727" s="182">
        <f t="shared" si="6"/>
        <v>42120</v>
      </c>
      <c r="X2727" s="181">
        <f t="shared" si="7"/>
        <v>183</v>
      </c>
      <c r="Y2727" s="181">
        <f t="shared" si="8"/>
        <v>275</v>
      </c>
      <c r="Z2727" s="181">
        <f t="shared" si="9"/>
        <v>365</v>
      </c>
      <c r="AA2727" s="155"/>
      <c r="AB2727" s="9"/>
      <c r="AC2727" s="9"/>
      <c r="AD2727" s="9"/>
      <c r="AE2727" s="9"/>
      <c r="AF2727" s="9"/>
      <c r="AG2727" s="9"/>
      <c r="AH2727" s="9"/>
    </row>
    <row r="2728" ht="15.75" customHeight="1">
      <c r="A2728" s="177">
        <v>41754.0</v>
      </c>
      <c r="B2728" s="178">
        <v>1.98</v>
      </c>
      <c r="C2728" s="178">
        <v>2.18</v>
      </c>
      <c r="D2728" s="178">
        <v>2.48</v>
      </c>
      <c r="E2728" s="178">
        <v>3.2</v>
      </c>
      <c r="F2728" s="178">
        <v>3.8</v>
      </c>
      <c r="G2728" s="178">
        <v>4.3</v>
      </c>
      <c r="H2728" s="178">
        <v>5.03</v>
      </c>
      <c r="I2728" s="178">
        <v>5.8</v>
      </c>
      <c r="J2728" s="178">
        <v>6.2</v>
      </c>
      <c r="K2728" s="179">
        <f>MAX(0,((T2728*(365/365))-VLOOKUP(A2728,VBMA!$A:$D,4,0))  /  (T2728* (365/365)   ))</f>
        <v>0.2675402223</v>
      </c>
      <c r="L2728" s="180">
        <f t="shared" ref="L2728:S2728" si="2731">(B2728*(1-$K2728) * (365/365))/100</f>
        <v>0.0145027036</v>
      </c>
      <c r="M2728" s="180">
        <f t="shared" si="2731"/>
        <v>0.01596762315</v>
      </c>
      <c r="N2728" s="180">
        <f t="shared" si="2731"/>
        <v>0.01816500249</v>
      </c>
      <c r="O2728" s="180">
        <f t="shared" si="2731"/>
        <v>0.02343871289</v>
      </c>
      <c r="P2728" s="180">
        <f t="shared" si="2731"/>
        <v>0.02783347155</v>
      </c>
      <c r="Q2728" s="180">
        <f t="shared" si="2731"/>
        <v>0.03149577044</v>
      </c>
      <c r="R2728" s="180">
        <f t="shared" si="2731"/>
        <v>0.03684272682</v>
      </c>
      <c r="S2728" s="180">
        <f t="shared" si="2731"/>
        <v>0.04248266711</v>
      </c>
      <c r="T2728" s="181">
        <f t="shared" si="3"/>
        <v>6.55326087</v>
      </c>
      <c r="U2728" s="182">
        <f t="shared" si="4"/>
        <v>41937</v>
      </c>
      <c r="V2728" s="182">
        <f t="shared" si="5"/>
        <v>42029</v>
      </c>
      <c r="W2728" s="182">
        <f t="shared" si="6"/>
        <v>42119</v>
      </c>
      <c r="X2728" s="181">
        <f t="shared" si="7"/>
        <v>183</v>
      </c>
      <c r="Y2728" s="181">
        <f t="shared" si="8"/>
        <v>275</v>
      </c>
      <c r="Z2728" s="181">
        <f t="shared" si="9"/>
        <v>365</v>
      </c>
      <c r="AA2728" s="155"/>
      <c r="AB2728" s="9"/>
      <c r="AC2728" s="9"/>
      <c r="AD2728" s="9"/>
      <c r="AE2728" s="9"/>
      <c r="AF2728" s="9"/>
      <c r="AG2728" s="9"/>
      <c r="AH2728" s="9"/>
    </row>
    <row r="2729" ht="15.75" customHeight="1">
      <c r="A2729" s="177">
        <v>41753.0</v>
      </c>
      <c r="B2729" s="178">
        <v>2.08</v>
      </c>
      <c r="C2729" s="178">
        <v>2.25</v>
      </c>
      <c r="D2729" s="178">
        <v>2.63</v>
      </c>
      <c r="E2729" s="178">
        <v>3.28</v>
      </c>
      <c r="F2729" s="178">
        <v>3.8</v>
      </c>
      <c r="G2729" s="178">
        <v>4.3</v>
      </c>
      <c r="H2729" s="178">
        <v>5.03</v>
      </c>
      <c r="I2729" s="178">
        <v>5.8</v>
      </c>
      <c r="J2729" s="178">
        <v>6.2</v>
      </c>
      <c r="K2729" s="179">
        <f>MAX(0,((T2729*(365/365))-VLOOKUP(A2729,VBMA!$A:$D,4,0))  /  (T2729* (365/365)   ))</f>
        <v>0.2664720517</v>
      </c>
      <c r="L2729" s="180">
        <f t="shared" ref="L2729:S2729" si="2732">(B2729*(1-$K2729) * (365/365))/100</f>
        <v>0.01525738132</v>
      </c>
      <c r="M2729" s="180">
        <f t="shared" si="2732"/>
        <v>0.01650437884</v>
      </c>
      <c r="N2729" s="180">
        <f t="shared" si="2732"/>
        <v>0.01929178504</v>
      </c>
      <c r="O2729" s="180">
        <f t="shared" si="2732"/>
        <v>0.0240597167</v>
      </c>
      <c r="P2729" s="180">
        <f t="shared" si="2732"/>
        <v>0.02787406203</v>
      </c>
      <c r="Q2729" s="180">
        <f t="shared" si="2732"/>
        <v>0.03154170177</v>
      </c>
      <c r="R2729" s="180">
        <f t="shared" si="2732"/>
        <v>0.0368964558</v>
      </c>
      <c r="S2729" s="180">
        <f t="shared" si="2732"/>
        <v>0.042544621</v>
      </c>
      <c r="T2729" s="181">
        <f t="shared" si="3"/>
        <v>6.55326087</v>
      </c>
      <c r="U2729" s="182">
        <f t="shared" si="4"/>
        <v>41936</v>
      </c>
      <c r="V2729" s="182">
        <f t="shared" si="5"/>
        <v>42028</v>
      </c>
      <c r="W2729" s="182">
        <f t="shared" si="6"/>
        <v>42118</v>
      </c>
      <c r="X2729" s="181">
        <f t="shared" si="7"/>
        <v>183</v>
      </c>
      <c r="Y2729" s="181">
        <f t="shared" si="8"/>
        <v>275</v>
      </c>
      <c r="Z2729" s="181">
        <f t="shared" si="9"/>
        <v>365</v>
      </c>
      <c r="AA2729" s="155"/>
      <c r="AB2729" s="9"/>
      <c r="AC2729" s="9"/>
      <c r="AD2729" s="9"/>
      <c r="AE2729" s="9"/>
      <c r="AF2729" s="9"/>
      <c r="AG2729" s="9"/>
      <c r="AH2729" s="9"/>
    </row>
    <row r="2730" ht="15.75" customHeight="1">
      <c r="A2730" s="177">
        <v>41752.0</v>
      </c>
      <c r="B2730" s="178">
        <v>2.05</v>
      </c>
      <c r="C2730" s="178">
        <v>2.25</v>
      </c>
      <c r="D2730" s="178">
        <v>2.6</v>
      </c>
      <c r="E2730" s="178">
        <v>3.25</v>
      </c>
      <c r="F2730" s="178">
        <v>3.8</v>
      </c>
      <c r="G2730" s="178">
        <v>4.33</v>
      </c>
      <c r="H2730" s="178">
        <v>5.05</v>
      </c>
      <c r="I2730" s="178">
        <v>5.8</v>
      </c>
      <c r="J2730" s="178">
        <v>6.2</v>
      </c>
      <c r="K2730" s="179">
        <f>MAX(0,((T2730*(365/365))-VLOOKUP(A2730,VBMA!$A:$D,4,0))  /  (T2730* (365/365)   ))</f>
        <v>0.2612144402</v>
      </c>
      <c r="L2730" s="180">
        <f t="shared" ref="L2730:S2730" si="2733">(B2730*(1-$K2730) * (365/365))/100</f>
        <v>0.01514510398</v>
      </c>
      <c r="M2730" s="180">
        <f t="shared" si="2733"/>
        <v>0.0166226751</v>
      </c>
      <c r="N2730" s="180">
        <f t="shared" si="2733"/>
        <v>0.01920842455</v>
      </c>
      <c r="O2730" s="180">
        <f t="shared" si="2733"/>
        <v>0.02401053069</v>
      </c>
      <c r="P2730" s="180">
        <f t="shared" si="2733"/>
        <v>0.02807385127</v>
      </c>
      <c r="Q2730" s="180">
        <f t="shared" si="2733"/>
        <v>0.03198941474</v>
      </c>
      <c r="R2730" s="180">
        <f t="shared" si="2733"/>
        <v>0.03730867077</v>
      </c>
      <c r="S2730" s="180">
        <f t="shared" si="2733"/>
        <v>0.04284956247</v>
      </c>
      <c r="T2730" s="181">
        <f t="shared" si="3"/>
        <v>6.533695652</v>
      </c>
      <c r="U2730" s="182">
        <f t="shared" si="4"/>
        <v>41935</v>
      </c>
      <c r="V2730" s="182">
        <f t="shared" si="5"/>
        <v>42027</v>
      </c>
      <c r="W2730" s="182">
        <f t="shared" si="6"/>
        <v>42117</v>
      </c>
      <c r="X2730" s="181">
        <f t="shared" si="7"/>
        <v>183</v>
      </c>
      <c r="Y2730" s="181">
        <f t="shared" si="8"/>
        <v>275</v>
      </c>
      <c r="Z2730" s="181">
        <f t="shared" si="9"/>
        <v>365</v>
      </c>
      <c r="AA2730" s="155"/>
      <c r="AB2730" s="9"/>
      <c r="AC2730" s="9"/>
      <c r="AD2730" s="9"/>
      <c r="AE2730" s="9"/>
      <c r="AF2730" s="9"/>
      <c r="AG2730" s="9"/>
      <c r="AH2730" s="9"/>
    </row>
    <row r="2731" ht="15.75" customHeight="1">
      <c r="A2731" s="177">
        <v>41751.0</v>
      </c>
      <c r="B2731" s="178">
        <v>2.04</v>
      </c>
      <c r="C2731" s="178">
        <v>2.2</v>
      </c>
      <c r="D2731" s="178">
        <v>2.62</v>
      </c>
      <c r="E2731" s="178">
        <v>3.24</v>
      </c>
      <c r="F2731" s="178">
        <v>3.78</v>
      </c>
      <c r="G2731" s="178">
        <v>4.32</v>
      </c>
      <c r="H2731" s="178">
        <v>5.08</v>
      </c>
      <c r="I2731" s="178">
        <v>5.84</v>
      </c>
      <c r="J2731" s="178">
        <v>6.22</v>
      </c>
      <c r="K2731" s="179">
        <f>MAX(0,((T2731*(365/365))-VLOOKUP(A2731,VBMA!$A:$D,4,0))  /  (T2731* (365/365)   ))</f>
        <v>0.2681680095</v>
      </c>
      <c r="L2731" s="180">
        <f t="shared" ref="L2731:S2731" si="2734">(B2731*(1-$K2731) * (365/365))/100</f>
        <v>0.01492937261</v>
      </c>
      <c r="M2731" s="180">
        <f t="shared" si="2734"/>
        <v>0.01610030379</v>
      </c>
      <c r="N2731" s="180">
        <f t="shared" si="2734"/>
        <v>0.01917399815</v>
      </c>
      <c r="O2731" s="180">
        <f t="shared" si="2734"/>
        <v>0.02371135649</v>
      </c>
      <c r="P2731" s="180">
        <f t="shared" si="2734"/>
        <v>0.02766324924</v>
      </c>
      <c r="Q2731" s="180">
        <f t="shared" si="2734"/>
        <v>0.03161514199</v>
      </c>
      <c r="R2731" s="180">
        <f t="shared" si="2734"/>
        <v>0.03717706512</v>
      </c>
      <c r="S2731" s="180">
        <f t="shared" si="2734"/>
        <v>0.04273898824</v>
      </c>
      <c r="T2731" s="181">
        <f t="shared" si="3"/>
        <v>6.583478261</v>
      </c>
      <c r="U2731" s="182">
        <f t="shared" si="4"/>
        <v>41934</v>
      </c>
      <c r="V2731" s="182">
        <f t="shared" si="5"/>
        <v>42026</v>
      </c>
      <c r="W2731" s="182">
        <f t="shared" si="6"/>
        <v>42116</v>
      </c>
      <c r="X2731" s="181">
        <f t="shared" si="7"/>
        <v>183</v>
      </c>
      <c r="Y2731" s="181">
        <f t="shared" si="8"/>
        <v>275</v>
      </c>
      <c r="Z2731" s="181">
        <f t="shared" si="9"/>
        <v>365</v>
      </c>
      <c r="AA2731" s="155"/>
      <c r="AB2731" s="9"/>
      <c r="AC2731" s="9"/>
      <c r="AD2731" s="9"/>
      <c r="AE2731" s="9"/>
      <c r="AF2731" s="9"/>
      <c r="AG2731" s="9"/>
      <c r="AH2731" s="9"/>
    </row>
    <row r="2732" ht="15.75" customHeight="1">
      <c r="A2732" s="177">
        <v>41750.0</v>
      </c>
      <c r="B2732" s="178">
        <v>1.94</v>
      </c>
      <c r="C2732" s="178">
        <v>2.12</v>
      </c>
      <c r="D2732" s="178">
        <v>2.56</v>
      </c>
      <c r="E2732" s="178">
        <v>3.26</v>
      </c>
      <c r="F2732" s="178">
        <v>3.82</v>
      </c>
      <c r="G2732" s="178">
        <v>4.32</v>
      </c>
      <c r="H2732" s="178">
        <v>5.04</v>
      </c>
      <c r="I2732" s="178">
        <v>5.74</v>
      </c>
      <c r="J2732" s="178">
        <v>6.16</v>
      </c>
      <c r="K2732" s="179">
        <f>MAX(0,((T2732*(365/365))-VLOOKUP(A2732,VBMA!$A:$D,4,0))  /  (T2732* (365/365)   ))</f>
        <v>0.2384178115</v>
      </c>
      <c r="L2732" s="180">
        <f t="shared" ref="L2732:S2732" si="2735">(B2732*(1-$K2732) * (365/365))/100</f>
        <v>0.01477469446</v>
      </c>
      <c r="M2732" s="180">
        <f t="shared" si="2735"/>
        <v>0.0161455424</v>
      </c>
      <c r="N2732" s="180">
        <f t="shared" si="2735"/>
        <v>0.01949650403</v>
      </c>
      <c r="O2732" s="180">
        <f t="shared" si="2735"/>
        <v>0.02482757935</v>
      </c>
      <c r="P2732" s="180">
        <f t="shared" si="2735"/>
        <v>0.0290924396</v>
      </c>
      <c r="Q2732" s="180">
        <f t="shared" si="2735"/>
        <v>0.03290035054</v>
      </c>
      <c r="R2732" s="180">
        <f t="shared" si="2735"/>
        <v>0.0383837423</v>
      </c>
      <c r="S2732" s="180">
        <f t="shared" si="2735"/>
        <v>0.04371481762</v>
      </c>
      <c r="T2732" s="181">
        <f t="shared" si="3"/>
        <v>6.424782609</v>
      </c>
      <c r="U2732" s="182">
        <f t="shared" si="4"/>
        <v>41933</v>
      </c>
      <c r="V2732" s="182">
        <f t="shared" si="5"/>
        <v>42025</v>
      </c>
      <c r="W2732" s="182">
        <f t="shared" si="6"/>
        <v>42115</v>
      </c>
      <c r="X2732" s="181">
        <f t="shared" si="7"/>
        <v>183</v>
      </c>
      <c r="Y2732" s="181">
        <f t="shared" si="8"/>
        <v>275</v>
      </c>
      <c r="Z2732" s="181">
        <f t="shared" si="9"/>
        <v>365</v>
      </c>
      <c r="AA2732" s="155"/>
      <c r="AB2732" s="9"/>
      <c r="AC2732" s="9"/>
      <c r="AD2732" s="9"/>
      <c r="AE2732" s="9"/>
      <c r="AF2732" s="9"/>
      <c r="AG2732" s="9"/>
      <c r="AH2732" s="9"/>
    </row>
    <row r="2733" ht="15.75" customHeight="1">
      <c r="A2733" s="177">
        <v>41747.0</v>
      </c>
      <c r="B2733" s="178">
        <v>1.75</v>
      </c>
      <c r="C2733" s="178">
        <v>2.03</v>
      </c>
      <c r="D2733" s="178">
        <v>2.5</v>
      </c>
      <c r="E2733" s="178">
        <v>3.25</v>
      </c>
      <c r="F2733" s="178">
        <v>3.8</v>
      </c>
      <c r="G2733" s="178">
        <v>4.4</v>
      </c>
      <c r="H2733" s="178">
        <v>5.05</v>
      </c>
      <c r="I2733" s="178">
        <v>5.8</v>
      </c>
      <c r="J2733" s="178">
        <v>6.2</v>
      </c>
      <c r="K2733" s="179">
        <f>MAX(0,((T2733*(365/365))-VLOOKUP(A2733,VBMA!$A:$D,4,0))  /  (T2733* (365/365)   ))</f>
        <v>0.2511129596</v>
      </c>
      <c r="L2733" s="180">
        <f t="shared" ref="L2733:S2733" si="2736">(B2733*(1-$K2733) * (365/365))/100</f>
        <v>0.01310552321</v>
      </c>
      <c r="M2733" s="180">
        <f t="shared" si="2736"/>
        <v>0.01520240692</v>
      </c>
      <c r="N2733" s="180">
        <f t="shared" si="2736"/>
        <v>0.01872217601</v>
      </c>
      <c r="O2733" s="180">
        <f t="shared" si="2736"/>
        <v>0.02433882881</v>
      </c>
      <c r="P2733" s="180">
        <f t="shared" si="2736"/>
        <v>0.02845770754</v>
      </c>
      <c r="Q2733" s="180">
        <f t="shared" si="2736"/>
        <v>0.03295102978</v>
      </c>
      <c r="R2733" s="180">
        <f t="shared" si="2736"/>
        <v>0.03781879554</v>
      </c>
      <c r="S2733" s="180">
        <f t="shared" si="2736"/>
        <v>0.04343544834</v>
      </c>
      <c r="T2733" s="181">
        <f t="shared" si="3"/>
        <v>6.533695652</v>
      </c>
      <c r="U2733" s="182">
        <f t="shared" si="4"/>
        <v>41930</v>
      </c>
      <c r="V2733" s="182">
        <f t="shared" si="5"/>
        <v>42022</v>
      </c>
      <c r="W2733" s="182">
        <f t="shared" si="6"/>
        <v>42112</v>
      </c>
      <c r="X2733" s="181">
        <f t="shared" si="7"/>
        <v>183</v>
      </c>
      <c r="Y2733" s="181">
        <f t="shared" si="8"/>
        <v>275</v>
      </c>
      <c r="Z2733" s="181">
        <f t="shared" si="9"/>
        <v>365</v>
      </c>
      <c r="AA2733" s="155"/>
      <c r="AB2733" s="9"/>
      <c r="AC2733" s="9"/>
      <c r="AD2733" s="9"/>
      <c r="AE2733" s="9"/>
      <c r="AF2733" s="9"/>
      <c r="AG2733" s="9"/>
      <c r="AH2733" s="9"/>
    </row>
    <row r="2734" ht="15.75" customHeight="1">
      <c r="A2734" s="177">
        <v>41746.0</v>
      </c>
      <c r="B2734" s="178">
        <v>2.1</v>
      </c>
      <c r="C2734" s="178">
        <v>2.38</v>
      </c>
      <c r="D2734" s="178">
        <v>2.7</v>
      </c>
      <c r="E2734" s="178">
        <v>3.3</v>
      </c>
      <c r="F2734" s="178">
        <v>3.85</v>
      </c>
      <c r="G2734" s="178">
        <v>4.38</v>
      </c>
      <c r="H2734" s="178">
        <v>5.05</v>
      </c>
      <c r="I2734" s="178">
        <v>5.8</v>
      </c>
      <c r="J2734" s="178">
        <v>6.2</v>
      </c>
      <c r="K2734" s="179">
        <f>MAX(0,((T2734*(365/365))-VLOOKUP(A2734,VBMA!$A:$D,4,0))  /  (T2734* (365/365)   ))</f>
        <v>0.2477457994</v>
      </c>
      <c r="L2734" s="180">
        <f t="shared" ref="L2734:S2734" si="2737">(B2734*(1-$K2734) * (365/365))/100</f>
        <v>0.01579733821</v>
      </c>
      <c r="M2734" s="180">
        <f t="shared" si="2737"/>
        <v>0.01790364998</v>
      </c>
      <c r="N2734" s="180">
        <f t="shared" si="2737"/>
        <v>0.02031086342</v>
      </c>
      <c r="O2734" s="180">
        <f t="shared" si="2737"/>
        <v>0.02482438862</v>
      </c>
      <c r="P2734" s="180">
        <f t="shared" si="2737"/>
        <v>0.02896178672</v>
      </c>
      <c r="Q2734" s="180">
        <f t="shared" si="2737"/>
        <v>0.03294873399</v>
      </c>
      <c r="R2734" s="180">
        <f t="shared" si="2737"/>
        <v>0.03798883713</v>
      </c>
      <c r="S2734" s="180">
        <f t="shared" si="2737"/>
        <v>0.04363074364</v>
      </c>
      <c r="T2734" s="181">
        <f t="shared" si="3"/>
        <v>6.533695652</v>
      </c>
      <c r="U2734" s="182">
        <f t="shared" si="4"/>
        <v>41929</v>
      </c>
      <c r="V2734" s="182">
        <f t="shared" si="5"/>
        <v>42021</v>
      </c>
      <c r="W2734" s="182">
        <f t="shared" si="6"/>
        <v>42111</v>
      </c>
      <c r="X2734" s="181">
        <f t="shared" si="7"/>
        <v>183</v>
      </c>
      <c r="Y2734" s="181">
        <f t="shared" si="8"/>
        <v>275</v>
      </c>
      <c r="Z2734" s="181">
        <f t="shared" si="9"/>
        <v>365</v>
      </c>
      <c r="AA2734" s="155"/>
      <c r="AB2734" s="9"/>
      <c r="AC2734" s="9"/>
      <c r="AD2734" s="9"/>
      <c r="AE2734" s="9"/>
      <c r="AF2734" s="9"/>
      <c r="AG2734" s="9"/>
      <c r="AH2734" s="9"/>
    </row>
    <row r="2735" ht="15.75" customHeight="1">
      <c r="A2735" s="177">
        <v>41745.0</v>
      </c>
      <c r="B2735" s="178">
        <v>2.33</v>
      </c>
      <c r="C2735" s="178">
        <v>2.5</v>
      </c>
      <c r="D2735" s="178">
        <v>2.75</v>
      </c>
      <c r="E2735" s="178">
        <v>3.33</v>
      </c>
      <c r="F2735" s="178">
        <v>3.85</v>
      </c>
      <c r="G2735" s="178">
        <v>4.43</v>
      </c>
      <c r="H2735" s="178">
        <v>5.1</v>
      </c>
      <c r="I2735" s="178">
        <v>5.85</v>
      </c>
      <c r="J2735" s="178">
        <v>6.2</v>
      </c>
      <c r="K2735" s="179">
        <f>MAX(0,((T2735*(365/365))-VLOOKUP(A2735,VBMA!$A:$D,4,0))  /  (T2735* (365/365)   ))</f>
        <v>0.2511804524</v>
      </c>
      <c r="L2735" s="180">
        <f t="shared" ref="L2735:S2735" si="2738">(B2735*(1-$K2735) * (365/365))/100</f>
        <v>0.01744749546</v>
      </c>
      <c r="M2735" s="180">
        <f t="shared" si="2738"/>
        <v>0.01872048869</v>
      </c>
      <c r="N2735" s="180">
        <f t="shared" si="2738"/>
        <v>0.02059253756</v>
      </c>
      <c r="O2735" s="180">
        <f t="shared" si="2738"/>
        <v>0.02493569094</v>
      </c>
      <c r="P2735" s="180">
        <f t="shared" si="2738"/>
        <v>0.02882955258</v>
      </c>
      <c r="Q2735" s="180">
        <f t="shared" si="2738"/>
        <v>0.03317270596</v>
      </c>
      <c r="R2735" s="180">
        <f t="shared" si="2738"/>
        <v>0.03818979693</v>
      </c>
      <c r="S2735" s="180">
        <f t="shared" si="2738"/>
        <v>0.04380594354</v>
      </c>
      <c r="T2735" s="181">
        <f t="shared" si="3"/>
        <v>6.583695652</v>
      </c>
      <c r="U2735" s="182">
        <f t="shared" si="4"/>
        <v>41928</v>
      </c>
      <c r="V2735" s="182">
        <f t="shared" si="5"/>
        <v>42020</v>
      </c>
      <c r="W2735" s="182">
        <f t="shared" si="6"/>
        <v>42110</v>
      </c>
      <c r="X2735" s="181">
        <f t="shared" si="7"/>
        <v>183</v>
      </c>
      <c r="Y2735" s="181">
        <f t="shared" si="8"/>
        <v>275</v>
      </c>
      <c r="Z2735" s="181">
        <f t="shared" si="9"/>
        <v>365</v>
      </c>
      <c r="AA2735" s="155"/>
      <c r="AB2735" s="9"/>
      <c r="AC2735" s="9"/>
      <c r="AD2735" s="9"/>
      <c r="AE2735" s="9"/>
      <c r="AF2735" s="9"/>
      <c r="AG2735" s="9"/>
      <c r="AH2735" s="9"/>
    </row>
    <row r="2736" ht="15.75" customHeight="1">
      <c r="A2736" s="177">
        <v>41744.0</v>
      </c>
      <c r="B2736" s="178">
        <v>2.48</v>
      </c>
      <c r="C2736" s="178">
        <v>2.64</v>
      </c>
      <c r="D2736" s="178">
        <v>2.94</v>
      </c>
      <c r="E2736" s="178">
        <v>3.44</v>
      </c>
      <c r="F2736" s="178">
        <v>3.88</v>
      </c>
      <c r="G2736" s="178">
        <v>4.42</v>
      </c>
      <c r="H2736" s="178">
        <v>5.16</v>
      </c>
      <c r="I2736" s="178">
        <v>5.88</v>
      </c>
      <c r="J2736" s="178">
        <v>6.26</v>
      </c>
      <c r="K2736" s="179">
        <f>MAX(0,((T2736*(365/365))-VLOOKUP(A2736,VBMA!$A:$D,4,0))  /  (T2736* (365/365)   ))</f>
        <v>0.247457739</v>
      </c>
      <c r="L2736" s="180">
        <f t="shared" ref="L2736:S2736" si="2739">(B2736*(1-$K2736) * (365/365))/100</f>
        <v>0.01866304807</v>
      </c>
      <c r="M2736" s="180">
        <f t="shared" si="2739"/>
        <v>0.01986711569</v>
      </c>
      <c r="N2736" s="180">
        <f t="shared" si="2739"/>
        <v>0.02212474247</v>
      </c>
      <c r="O2736" s="180">
        <f t="shared" si="2739"/>
        <v>0.02588745378</v>
      </c>
      <c r="P2736" s="180">
        <f t="shared" si="2739"/>
        <v>0.02919863973</v>
      </c>
      <c r="Q2736" s="180">
        <f t="shared" si="2739"/>
        <v>0.03326236793</v>
      </c>
      <c r="R2736" s="180">
        <f t="shared" si="2739"/>
        <v>0.03883118067</v>
      </c>
      <c r="S2736" s="180">
        <f t="shared" si="2739"/>
        <v>0.04424948494</v>
      </c>
      <c r="T2736" s="181">
        <f t="shared" si="3"/>
        <v>6.584347826</v>
      </c>
      <c r="U2736" s="182">
        <f t="shared" si="4"/>
        <v>41927</v>
      </c>
      <c r="V2736" s="182">
        <f t="shared" si="5"/>
        <v>42019</v>
      </c>
      <c r="W2736" s="182">
        <f t="shared" si="6"/>
        <v>42109</v>
      </c>
      <c r="X2736" s="181">
        <f t="shared" si="7"/>
        <v>183</v>
      </c>
      <c r="Y2736" s="181">
        <f t="shared" si="8"/>
        <v>275</v>
      </c>
      <c r="Z2736" s="181">
        <f t="shared" si="9"/>
        <v>365</v>
      </c>
      <c r="AA2736" s="155"/>
      <c r="AB2736" s="9"/>
      <c r="AC2736" s="9"/>
      <c r="AD2736" s="9"/>
      <c r="AE2736" s="9"/>
      <c r="AF2736" s="9"/>
      <c r="AG2736" s="9"/>
      <c r="AH2736" s="9"/>
    </row>
    <row r="2737" ht="15.75" customHeight="1">
      <c r="A2737" s="177">
        <v>41743.0</v>
      </c>
      <c r="B2737" s="178">
        <v>2.73</v>
      </c>
      <c r="C2737" s="178">
        <v>3.0</v>
      </c>
      <c r="D2737" s="178">
        <v>3.23</v>
      </c>
      <c r="E2737" s="178">
        <v>3.55</v>
      </c>
      <c r="F2737" s="178">
        <v>3.9</v>
      </c>
      <c r="G2737" s="178">
        <v>4.5</v>
      </c>
      <c r="H2737" s="178">
        <v>5.2</v>
      </c>
      <c r="I2737" s="178">
        <v>5.95</v>
      </c>
      <c r="J2737" s="178">
        <v>6.33</v>
      </c>
      <c r="K2737" s="179">
        <f>MAX(0,((T2737*(365/365))-VLOOKUP(A2737,VBMA!$A:$D,4,0))  /  (T2737* (365/365)   ))</f>
        <v>0.2626833631</v>
      </c>
      <c r="L2737" s="180">
        <f t="shared" ref="L2737:S2737" si="2740">(B2737*(1-$K2737) * (365/365))/100</f>
        <v>0.02012874419</v>
      </c>
      <c r="M2737" s="180">
        <f t="shared" si="2740"/>
        <v>0.02211949911</v>
      </c>
      <c r="N2737" s="180">
        <f t="shared" si="2740"/>
        <v>0.02381532737</v>
      </c>
      <c r="O2737" s="180">
        <f t="shared" si="2740"/>
        <v>0.02617474061</v>
      </c>
      <c r="P2737" s="180">
        <f t="shared" si="2740"/>
        <v>0.02875534884</v>
      </c>
      <c r="Q2737" s="180">
        <f t="shared" si="2740"/>
        <v>0.03317924866</v>
      </c>
      <c r="R2737" s="180">
        <f t="shared" si="2740"/>
        <v>0.03834046512</v>
      </c>
      <c r="S2737" s="180">
        <f t="shared" si="2740"/>
        <v>0.04387033989</v>
      </c>
      <c r="T2737" s="181">
        <f t="shared" si="3"/>
        <v>6.683695652</v>
      </c>
      <c r="U2737" s="182">
        <f t="shared" si="4"/>
        <v>41926</v>
      </c>
      <c r="V2737" s="182">
        <f t="shared" si="5"/>
        <v>42018</v>
      </c>
      <c r="W2737" s="182">
        <f t="shared" si="6"/>
        <v>42108</v>
      </c>
      <c r="X2737" s="181">
        <f t="shared" si="7"/>
        <v>183</v>
      </c>
      <c r="Y2737" s="181">
        <f t="shared" si="8"/>
        <v>275</v>
      </c>
      <c r="Z2737" s="181">
        <f t="shared" si="9"/>
        <v>365</v>
      </c>
      <c r="AA2737" s="155"/>
      <c r="AB2737" s="9"/>
      <c r="AC2737" s="9"/>
      <c r="AD2737" s="9"/>
      <c r="AE2737" s="9"/>
      <c r="AF2737" s="9"/>
      <c r="AG2737" s="9"/>
      <c r="AH2737" s="9"/>
    </row>
    <row r="2738" ht="15.75" customHeight="1">
      <c r="A2738" s="177">
        <v>41740.0</v>
      </c>
      <c r="B2738" s="178">
        <v>2.86</v>
      </c>
      <c r="C2738" s="178">
        <v>3.1</v>
      </c>
      <c r="D2738" s="178">
        <v>3.42</v>
      </c>
      <c r="E2738" s="178">
        <v>3.62</v>
      </c>
      <c r="F2738" s="178">
        <v>3.9</v>
      </c>
      <c r="G2738" s="178">
        <v>4.5</v>
      </c>
      <c r="H2738" s="178">
        <v>5.18</v>
      </c>
      <c r="I2738" s="178">
        <v>5.96</v>
      </c>
      <c r="J2738" s="178">
        <v>6.36</v>
      </c>
      <c r="K2738" s="179">
        <f>MAX(0,((T2738*(365/365))-VLOOKUP(A2738,VBMA!$A:$D,4,0))  /  (T2738* (365/365)   ))</f>
        <v>0.2695272586</v>
      </c>
      <c r="L2738" s="180">
        <f t="shared" ref="L2738:S2738" si="2741">(B2738*(1-$K2738) * (365/365))/100</f>
        <v>0.0208915204</v>
      </c>
      <c r="M2738" s="180">
        <f t="shared" si="2741"/>
        <v>0.02264465498</v>
      </c>
      <c r="N2738" s="180">
        <f t="shared" si="2741"/>
        <v>0.02498216776</v>
      </c>
      <c r="O2738" s="180">
        <f t="shared" si="2741"/>
        <v>0.02644311324</v>
      </c>
      <c r="P2738" s="180">
        <f t="shared" si="2741"/>
        <v>0.02848843691</v>
      </c>
      <c r="Q2738" s="180">
        <f t="shared" si="2741"/>
        <v>0.03287127336</v>
      </c>
      <c r="R2738" s="180">
        <f t="shared" si="2741"/>
        <v>0.037838488</v>
      </c>
      <c r="S2738" s="180">
        <f t="shared" si="2741"/>
        <v>0.04353617539</v>
      </c>
      <c r="T2738" s="181">
        <f t="shared" si="3"/>
        <v>6.723043478</v>
      </c>
      <c r="U2738" s="182">
        <f t="shared" si="4"/>
        <v>41923</v>
      </c>
      <c r="V2738" s="182">
        <f t="shared" si="5"/>
        <v>42015</v>
      </c>
      <c r="W2738" s="182">
        <f t="shared" si="6"/>
        <v>42105</v>
      </c>
      <c r="X2738" s="181">
        <f t="shared" si="7"/>
        <v>183</v>
      </c>
      <c r="Y2738" s="181">
        <f t="shared" si="8"/>
        <v>275</v>
      </c>
      <c r="Z2738" s="181">
        <f t="shared" si="9"/>
        <v>365</v>
      </c>
      <c r="AA2738" s="155"/>
      <c r="AB2738" s="9"/>
      <c r="AC2738" s="9"/>
      <c r="AD2738" s="9"/>
      <c r="AE2738" s="9"/>
      <c r="AF2738" s="9"/>
      <c r="AG2738" s="9"/>
      <c r="AH2738" s="9"/>
    </row>
    <row r="2739" ht="15.75" customHeight="1">
      <c r="A2739" s="177">
        <v>41739.0</v>
      </c>
      <c r="B2739" s="178">
        <v>2.88</v>
      </c>
      <c r="C2739" s="178">
        <v>3.13</v>
      </c>
      <c r="D2739" s="178">
        <v>3.48</v>
      </c>
      <c r="E2739" s="178">
        <v>3.63</v>
      </c>
      <c r="F2739" s="178">
        <v>3.88</v>
      </c>
      <c r="G2739" s="178">
        <v>4.5</v>
      </c>
      <c r="H2739" s="178">
        <v>5.15</v>
      </c>
      <c r="I2739" s="178">
        <v>5.95</v>
      </c>
      <c r="J2739" s="178">
        <v>6.33</v>
      </c>
      <c r="K2739" s="179">
        <f>MAX(0,((T2739*(365/365))-VLOOKUP(A2739,VBMA!$A:$D,4,0))  /  (T2739* (365/365)   ))</f>
        <v>0.2684856313</v>
      </c>
      <c r="L2739" s="180">
        <f t="shared" ref="L2739:S2739" si="2742">(B2739*(1-$K2739) * (365/365))/100</f>
        <v>0.02106761382</v>
      </c>
      <c r="M2739" s="180">
        <f t="shared" si="2742"/>
        <v>0.02289639974</v>
      </c>
      <c r="N2739" s="180">
        <f t="shared" si="2742"/>
        <v>0.02545670003</v>
      </c>
      <c r="O2739" s="180">
        <f t="shared" si="2742"/>
        <v>0.02655397159</v>
      </c>
      <c r="P2739" s="180">
        <f t="shared" si="2742"/>
        <v>0.02838275751</v>
      </c>
      <c r="Q2739" s="180">
        <f t="shared" si="2742"/>
        <v>0.03291814659</v>
      </c>
      <c r="R2739" s="180">
        <f t="shared" si="2742"/>
        <v>0.03767298999</v>
      </c>
      <c r="S2739" s="180">
        <f t="shared" si="2742"/>
        <v>0.04352510494</v>
      </c>
      <c r="T2739" s="181">
        <f t="shared" si="3"/>
        <v>6.732608696</v>
      </c>
      <c r="U2739" s="182">
        <f t="shared" si="4"/>
        <v>41922</v>
      </c>
      <c r="V2739" s="182">
        <f t="shared" si="5"/>
        <v>42014</v>
      </c>
      <c r="W2739" s="182">
        <f t="shared" si="6"/>
        <v>42104</v>
      </c>
      <c r="X2739" s="181">
        <f t="shared" si="7"/>
        <v>183</v>
      </c>
      <c r="Y2739" s="181">
        <f t="shared" si="8"/>
        <v>275</v>
      </c>
      <c r="Z2739" s="181">
        <f t="shared" si="9"/>
        <v>365</v>
      </c>
      <c r="AA2739" s="155"/>
      <c r="AB2739" s="9"/>
      <c r="AC2739" s="9"/>
      <c r="AD2739" s="9"/>
      <c r="AE2739" s="9"/>
      <c r="AF2739" s="9"/>
      <c r="AG2739" s="9"/>
      <c r="AH2739" s="9"/>
    </row>
    <row r="2740" ht="15.75" customHeight="1">
      <c r="A2740" s="177">
        <v>41737.0</v>
      </c>
      <c r="B2740" s="178">
        <v>2.86</v>
      </c>
      <c r="C2740" s="178">
        <v>3.12</v>
      </c>
      <c r="D2740" s="178">
        <v>3.4</v>
      </c>
      <c r="E2740" s="178">
        <v>3.58</v>
      </c>
      <c r="F2740" s="178">
        <v>3.92</v>
      </c>
      <c r="G2740" s="178">
        <v>4.5</v>
      </c>
      <c r="H2740" s="178">
        <v>5.18</v>
      </c>
      <c r="I2740" s="178">
        <v>5.96</v>
      </c>
      <c r="J2740" s="178">
        <v>6.36</v>
      </c>
      <c r="K2740" s="179">
        <f>MAX(0,((T2740*(365/365))-VLOOKUP(A2740,VBMA!$A:$D,4,0))  /  (T2740* (365/365)   ))</f>
        <v>0.2674448684</v>
      </c>
      <c r="L2740" s="180">
        <f t="shared" ref="L2740:S2740" si="2743">(B2740*(1-$K2740) * (365/365))/100</f>
        <v>0.02095107676</v>
      </c>
      <c r="M2740" s="180">
        <f t="shared" si="2743"/>
        <v>0.02285572011</v>
      </c>
      <c r="N2740" s="180">
        <f t="shared" si="2743"/>
        <v>0.02490687447</v>
      </c>
      <c r="O2740" s="180">
        <f t="shared" si="2743"/>
        <v>0.02622547371</v>
      </c>
      <c r="P2740" s="180">
        <f t="shared" si="2743"/>
        <v>0.02871616116</v>
      </c>
      <c r="Q2740" s="180">
        <f t="shared" si="2743"/>
        <v>0.03296498092</v>
      </c>
      <c r="R2740" s="180">
        <f t="shared" si="2743"/>
        <v>0.03794635582</v>
      </c>
      <c r="S2740" s="180">
        <f t="shared" si="2743"/>
        <v>0.04366028584</v>
      </c>
      <c r="T2740" s="181">
        <f t="shared" si="3"/>
        <v>6.723043478</v>
      </c>
      <c r="U2740" s="182">
        <f t="shared" si="4"/>
        <v>41920</v>
      </c>
      <c r="V2740" s="182">
        <f t="shared" si="5"/>
        <v>42012</v>
      </c>
      <c r="W2740" s="182">
        <f t="shared" si="6"/>
        <v>42102</v>
      </c>
      <c r="X2740" s="181">
        <f t="shared" si="7"/>
        <v>183</v>
      </c>
      <c r="Y2740" s="181">
        <f t="shared" si="8"/>
        <v>275</v>
      </c>
      <c r="Z2740" s="181">
        <f t="shared" si="9"/>
        <v>365</v>
      </c>
      <c r="AA2740" s="155"/>
      <c r="AB2740" s="9"/>
      <c r="AC2740" s="9"/>
      <c r="AD2740" s="9"/>
      <c r="AE2740" s="9"/>
      <c r="AF2740" s="9"/>
      <c r="AG2740" s="9"/>
      <c r="AH2740" s="9"/>
    </row>
    <row r="2741" ht="15.75" customHeight="1">
      <c r="A2741" s="177">
        <v>41736.0</v>
      </c>
      <c r="B2741" s="178">
        <v>2.8</v>
      </c>
      <c r="C2741" s="178">
        <v>3.04</v>
      </c>
      <c r="D2741" s="178">
        <v>3.26</v>
      </c>
      <c r="E2741" s="178">
        <v>3.54</v>
      </c>
      <c r="F2741" s="178">
        <v>3.9</v>
      </c>
      <c r="G2741" s="178">
        <v>4.5</v>
      </c>
      <c r="H2741" s="178">
        <v>5.18</v>
      </c>
      <c r="I2741" s="178">
        <v>5.94</v>
      </c>
      <c r="J2741" s="178">
        <v>6.36</v>
      </c>
      <c r="K2741" s="179">
        <f>MAX(0,((T2741*(365/365))-VLOOKUP(A2741,VBMA!$A:$D,4,0))  /  (T2741* (365/365)   ))</f>
        <v>0.2593676815</v>
      </c>
      <c r="L2741" s="180">
        <f t="shared" ref="L2741:S2741" si="2744">(B2741*(1-$K2741) * (365/365))/100</f>
        <v>0.02073770492</v>
      </c>
      <c r="M2741" s="180">
        <f t="shared" si="2744"/>
        <v>0.02251522248</v>
      </c>
      <c r="N2741" s="180">
        <f t="shared" si="2744"/>
        <v>0.02414461358</v>
      </c>
      <c r="O2741" s="180">
        <f t="shared" si="2744"/>
        <v>0.02621838407</v>
      </c>
      <c r="P2741" s="180">
        <f t="shared" si="2744"/>
        <v>0.02888466042</v>
      </c>
      <c r="Q2741" s="180">
        <f t="shared" si="2744"/>
        <v>0.03332845433</v>
      </c>
      <c r="R2741" s="180">
        <f t="shared" si="2744"/>
        <v>0.0383647541</v>
      </c>
      <c r="S2741" s="180">
        <f t="shared" si="2744"/>
        <v>0.04399355972</v>
      </c>
      <c r="T2741" s="181">
        <f t="shared" si="3"/>
        <v>6.683478261</v>
      </c>
      <c r="U2741" s="182">
        <f t="shared" si="4"/>
        <v>41919</v>
      </c>
      <c r="V2741" s="182">
        <f t="shared" si="5"/>
        <v>42011</v>
      </c>
      <c r="W2741" s="182">
        <f t="shared" si="6"/>
        <v>42101</v>
      </c>
      <c r="X2741" s="181">
        <f t="shared" si="7"/>
        <v>183</v>
      </c>
      <c r="Y2741" s="181">
        <f t="shared" si="8"/>
        <v>275</v>
      </c>
      <c r="Z2741" s="181">
        <f t="shared" si="9"/>
        <v>365</v>
      </c>
      <c r="AA2741" s="155"/>
      <c r="AB2741" s="9"/>
      <c r="AC2741" s="9"/>
      <c r="AD2741" s="9"/>
      <c r="AE2741" s="9"/>
      <c r="AF2741" s="9"/>
      <c r="AG2741" s="9"/>
      <c r="AH2741" s="9"/>
    </row>
    <row r="2742" ht="15.75" customHeight="1">
      <c r="A2742" s="177">
        <v>41733.0</v>
      </c>
      <c r="B2742" s="178">
        <v>2.75</v>
      </c>
      <c r="C2742" s="178">
        <v>3.03</v>
      </c>
      <c r="D2742" s="178">
        <v>3.28</v>
      </c>
      <c r="E2742" s="178">
        <v>3.5</v>
      </c>
      <c r="F2742" s="178">
        <v>3.88</v>
      </c>
      <c r="G2742" s="178">
        <v>4.5</v>
      </c>
      <c r="H2742" s="178">
        <v>5.15</v>
      </c>
      <c r="I2742" s="178">
        <v>5.95</v>
      </c>
      <c r="J2742" s="178">
        <v>6.33</v>
      </c>
      <c r="K2742" s="179">
        <f>MAX(0,((T2742*(365/365))-VLOOKUP(A2742,VBMA!$A:$D,4,0))  /  (T2742* (365/365)   ))</f>
        <v>0.2647723603</v>
      </c>
      <c r="L2742" s="180">
        <f t="shared" ref="L2742:S2742" si="2745">(B2742*(1-$K2742) * (365/365))/100</f>
        <v>0.02021876009</v>
      </c>
      <c r="M2742" s="180">
        <f t="shared" si="2745"/>
        <v>0.02227739748</v>
      </c>
      <c r="N2742" s="180">
        <f t="shared" si="2745"/>
        <v>0.02411546658</v>
      </c>
      <c r="O2742" s="180">
        <f t="shared" si="2745"/>
        <v>0.02573296739</v>
      </c>
      <c r="P2742" s="180">
        <f t="shared" si="2745"/>
        <v>0.02852683242</v>
      </c>
      <c r="Q2742" s="180">
        <f t="shared" si="2745"/>
        <v>0.03308524378</v>
      </c>
      <c r="R2742" s="180">
        <f t="shared" si="2745"/>
        <v>0.03786422344</v>
      </c>
      <c r="S2742" s="180">
        <f t="shared" si="2745"/>
        <v>0.04374604456</v>
      </c>
      <c r="T2742" s="181">
        <f t="shared" si="3"/>
        <v>6.732608696</v>
      </c>
      <c r="U2742" s="182">
        <f t="shared" si="4"/>
        <v>41916</v>
      </c>
      <c r="V2742" s="182">
        <f t="shared" si="5"/>
        <v>42008</v>
      </c>
      <c r="W2742" s="182">
        <f t="shared" si="6"/>
        <v>42098</v>
      </c>
      <c r="X2742" s="181">
        <f t="shared" si="7"/>
        <v>183</v>
      </c>
      <c r="Y2742" s="181">
        <f t="shared" si="8"/>
        <v>275</v>
      </c>
      <c r="Z2742" s="181">
        <f t="shared" si="9"/>
        <v>365</v>
      </c>
      <c r="AA2742" s="155"/>
      <c r="AB2742" s="9"/>
      <c r="AC2742" s="9"/>
      <c r="AD2742" s="9"/>
      <c r="AE2742" s="9"/>
      <c r="AF2742" s="9"/>
      <c r="AG2742" s="9"/>
      <c r="AH2742" s="9"/>
    </row>
    <row r="2743" ht="15.75" customHeight="1">
      <c r="A2743" s="177">
        <v>41732.0</v>
      </c>
      <c r="B2743" s="178">
        <v>2.7</v>
      </c>
      <c r="C2743" s="178">
        <v>3.05</v>
      </c>
      <c r="D2743" s="178">
        <v>3.23</v>
      </c>
      <c r="E2743" s="178">
        <v>3.53</v>
      </c>
      <c r="F2743" s="178">
        <v>3.88</v>
      </c>
      <c r="G2743" s="178">
        <v>4.5</v>
      </c>
      <c r="H2743" s="178">
        <v>5.15</v>
      </c>
      <c r="I2743" s="178">
        <v>5.95</v>
      </c>
      <c r="J2743" s="178">
        <v>6.33</v>
      </c>
      <c r="K2743" s="179">
        <f>MAX(0,((T2743*(365/365))-VLOOKUP(A2743,VBMA!$A:$D,4,0))  /  (T2743* (365/365)   ))</f>
        <v>0.2692282854</v>
      </c>
      <c r="L2743" s="180">
        <f t="shared" ref="L2743:S2743" si="2746">(B2743*(1-$K2743) * (365/365))/100</f>
        <v>0.01973083629</v>
      </c>
      <c r="M2743" s="180">
        <f t="shared" si="2746"/>
        <v>0.02228853729</v>
      </c>
      <c r="N2743" s="180">
        <f t="shared" si="2746"/>
        <v>0.02360392638</v>
      </c>
      <c r="O2743" s="180">
        <f t="shared" si="2746"/>
        <v>0.02579624152</v>
      </c>
      <c r="P2743" s="180">
        <f t="shared" si="2746"/>
        <v>0.02835394253</v>
      </c>
      <c r="Q2743" s="180">
        <f t="shared" si="2746"/>
        <v>0.03288472716</v>
      </c>
      <c r="R2743" s="180">
        <f t="shared" si="2746"/>
        <v>0.0376347433</v>
      </c>
      <c r="S2743" s="180">
        <f t="shared" si="2746"/>
        <v>0.04348091702</v>
      </c>
      <c r="T2743" s="181">
        <f t="shared" si="3"/>
        <v>6.732608696</v>
      </c>
      <c r="U2743" s="182">
        <f t="shared" si="4"/>
        <v>41915</v>
      </c>
      <c r="V2743" s="182">
        <f t="shared" si="5"/>
        <v>42007</v>
      </c>
      <c r="W2743" s="182">
        <f t="shared" si="6"/>
        <v>42097</v>
      </c>
      <c r="X2743" s="181">
        <f t="shared" si="7"/>
        <v>183</v>
      </c>
      <c r="Y2743" s="181">
        <f t="shared" si="8"/>
        <v>275</v>
      </c>
      <c r="Z2743" s="181">
        <f t="shared" si="9"/>
        <v>365</v>
      </c>
      <c r="AA2743" s="155"/>
      <c r="AB2743" s="9"/>
      <c r="AC2743" s="9"/>
      <c r="AD2743" s="9"/>
      <c r="AE2743" s="9"/>
      <c r="AF2743" s="9"/>
      <c r="AG2743" s="9"/>
      <c r="AH2743" s="9"/>
    </row>
    <row r="2744" ht="15.75" customHeight="1">
      <c r="A2744" s="177">
        <v>41731.0</v>
      </c>
      <c r="B2744" s="178">
        <v>2.5</v>
      </c>
      <c r="C2744" s="178">
        <v>2.78</v>
      </c>
      <c r="D2744" s="178">
        <v>2.9</v>
      </c>
      <c r="E2744" s="178">
        <v>3.3</v>
      </c>
      <c r="F2744" s="178">
        <v>3.88</v>
      </c>
      <c r="G2744" s="178">
        <v>4.5</v>
      </c>
      <c r="H2744" s="178">
        <v>5.15</v>
      </c>
      <c r="I2744" s="178">
        <v>5.95</v>
      </c>
      <c r="J2744" s="178">
        <v>6.33</v>
      </c>
      <c r="K2744" s="179">
        <f>MAX(0,((T2744*(365/365))-VLOOKUP(A2744,VBMA!$A:$D,4,0))  /  (T2744* (365/365)   ))</f>
        <v>0.2818534065</v>
      </c>
      <c r="L2744" s="180">
        <f t="shared" ref="L2744:S2744" si="2747">(B2744*(1-$K2744) * (365/365))/100</f>
        <v>0.01795366484</v>
      </c>
      <c r="M2744" s="180">
        <f t="shared" si="2747"/>
        <v>0.0199644753</v>
      </c>
      <c r="N2744" s="180">
        <f t="shared" si="2747"/>
        <v>0.02082625121</v>
      </c>
      <c r="O2744" s="180">
        <f t="shared" si="2747"/>
        <v>0.02369883758</v>
      </c>
      <c r="P2744" s="180">
        <f t="shared" si="2747"/>
        <v>0.02786408783</v>
      </c>
      <c r="Q2744" s="180">
        <f t="shared" si="2747"/>
        <v>0.03231659671</v>
      </c>
      <c r="R2744" s="180">
        <f t="shared" si="2747"/>
        <v>0.03698454956</v>
      </c>
      <c r="S2744" s="180">
        <f t="shared" si="2747"/>
        <v>0.04272972231</v>
      </c>
      <c r="T2744" s="181">
        <f t="shared" si="3"/>
        <v>6.732608696</v>
      </c>
      <c r="U2744" s="182">
        <f t="shared" si="4"/>
        <v>41914</v>
      </c>
      <c r="V2744" s="182">
        <f t="shared" si="5"/>
        <v>42006</v>
      </c>
      <c r="W2744" s="182">
        <f t="shared" si="6"/>
        <v>42096</v>
      </c>
      <c r="X2744" s="181">
        <f t="shared" si="7"/>
        <v>183</v>
      </c>
      <c r="Y2744" s="181">
        <f t="shared" si="8"/>
        <v>275</v>
      </c>
      <c r="Z2744" s="181">
        <f t="shared" si="9"/>
        <v>365</v>
      </c>
      <c r="AA2744" s="155"/>
      <c r="AB2744" s="9"/>
      <c r="AC2744" s="9"/>
      <c r="AD2744" s="9"/>
      <c r="AE2744" s="9"/>
      <c r="AF2744" s="9"/>
      <c r="AG2744" s="9"/>
      <c r="AH2744" s="9"/>
    </row>
    <row r="2745" ht="15.75" customHeight="1">
      <c r="A2745" s="177">
        <v>41730.0</v>
      </c>
      <c r="B2745" s="178">
        <v>2.13</v>
      </c>
      <c r="C2745" s="178">
        <v>2.43</v>
      </c>
      <c r="D2745" s="178">
        <v>2.63</v>
      </c>
      <c r="E2745" s="178">
        <v>3.05</v>
      </c>
      <c r="F2745" s="178">
        <v>3.85</v>
      </c>
      <c r="G2745" s="178">
        <v>4.45</v>
      </c>
      <c r="H2745" s="178">
        <v>5.15</v>
      </c>
      <c r="I2745" s="178">
        <v>5.95</v>
      </c>
      <c r="J2745" s="178">
        <v>6.33</v>
      </c>
      <c r="K2745" s="179">
        <f>MAX(0,((T2745*(365/365))-VLOOKUP(A2745,VBMA!$A:$D,4,0))  /  (T2745* (365/365)   ))</f>
        <v>0.2825960607</v>
      </c>
      <c r="L2745" s="180">
        <f t="shared" ref="L2745:S2745" si="2748">(B2745*(1-$K2745) * (365/365))/100</f>
        <v>0.01528070391</v>
      </c>
      <c r="M2745" s="180">
        <f t="shared" si="2748"/>
        <v>0.01743291572</v>
      </c>
      <c r="N2745" s="180">
        <f t="shared" si="2748"/>
        <v>0.0188677236</v>
      </c>
      <c r="O2745" s="180">
        <f t="shared" si="2748"/>
        <v>0.02188082015</v>
      </c>
      <c r="P2745" s="180">
        <f t="shared" si="2748"/>
        <v>0.02762005166</v>
      </c>
      <c r="Q2745" s="180">
        <f t="shared" si="2748"/>
        <v>0.0319244753</v>
      </c>
      <c r="R2745" s="180">
        <f t="shared" si="2748"/>
        <v>0.03694630287</v>
      </c>
      <c r="S2745" s="180">
        <f t="shared" si="2748"/>
        <v>0.04268553439</v>
      </c>
      <c r="T2745" s="181">
        <f t="shared" si="3"/>
        <v>6.732608696</v>
      </c>
      <c r="U2745" s="182">
        <f t="shared" si="4"/>
        <v>41913</v>
      </c>
      <c r="V2745" s="182">
        <f t="shared" si="5"/>
        <v>42005</v>
      </c>
      <c r="W2745" s="182">
        <f t="shared" si="6"/>
        <v>42095</v>
      </c>
      <c r="X2745" s="181">
        <f t="shared" si="7"/>
        <v>183</v>
      </c>
      <c r="Y2745" s="181">
        <f t="shared" si="8"/>
        <v>275</v>
      </c>
      <c r="Z2745" s="181">
        <f t="shared" si="9"/>
        <v>365</v>
      </c>
      <c r="AA2745" s="155"/>
      <c r="AB2745" s="9"/>
      <c r="AC2745" s="9"/>
      <c r="AD2745" s="9"/>
      <c r="AE2745" s="9"/>
      <c r="AF2745" s="9"/>
      <c r="AG2745" s="9"/>
      <c r="AH2745" s="9"/>
    </row>
    <row r="2746" ht="15.75" customHeight="1">
      <c r="A2746" s="177">
        <v>41729.0</v>
      </c>
      <c r="B2746" s="178">
        <v>1.96</v>
      </c>
      <c r="C2746" s="178">
        <v>2.22</v>
      </c>
      <c r="D2746" s="178">
        <v>2.54</v>
      </c>
      <c r="E2746" s="178">
        <v>3.04</v>
      </c>
      <c r="F2746" s="178">
        <v>3.86</v>
      </c>
      <c r="G2746" s="178">
        <v>4.42</v>
      </c>
      <c r="H2746" s="178">
        <v>5.24</v>
      </c>
      <c r="I2746" s="178">
        <v>5.96</v>
      </c>
      <c r="J2746" s="178">
        <v>6.36</v>
      </c>
      <c r="K2746" s="179">
        <f>MAX(0,((T2746*(365/365))-VLOOKUP(A2746,VBMA!$A:$D,4,0))  /  (T2746* (365/365)   ))</f>
        <v>0.2798356282</v>
      </c>
      <c r="L2746" s="180">
        <f t="shared" ref="L2746:S2746" si="2749">(B2746*(1-$K2746) * (365/365))/100</f>
        <v>0.01411522169</v>
      </c>
      <c r="M2746" s="180">
        <f t="shared" si="2749"/>
        <v>0.01598764905</v>
      </c>
      <c r="N2746" s="180">
        <f t="shared" si="2749"/>
        <v>0.01829217504</v>
      </c>
      <c r="O2746" s="180">
        <f t="shared" si="2749"/>
        <v>0.0218929969</v>
      </c>
      <c r="P2746" s="180">
        <f t="shared" si="2749"/>
        <v>0.02779834475</v>
      </c>
      <c r="Q2746" s="180">
        <f t="shared" si="2749"/>
        <v>0.03183126523</v>
      </c>
      <c r="R2746" s="180">
        <f t="shared" si="2749"/>
        <v>0.03773661308</v>
      </c>
      <c r="S2746" s="180">
        <f t="shared" si="2749"/>
        <v>0.04292179656</v>
      </c>
      <c r="T2746" s="181">
        <f t="shared" si="3"/>
        <v>6.672087912</v>
      </c>
      <c r="U2746" s="182">
        <f t="shared" si="4"/>
        <v>41913</v>
      </c>
      <c r="V2746" s="182">
        <f t="shared" si="5"/>
        <v>42004</v>
      </c>
      <c r="W2746" s="182">
        <f t="shared" si="6"/>
        <v>42094</v>
      </c>
      <c r="X2746" s="181">
        <f t="shared" si="7"/>
        <v>184</v>
      </c>
      <c r="Y2746" s="181">
        <f t="shared" si="8"/>
        <v>275</v>
      </c>
      <c r="Z2746" s="181">
        <f t="shared" si="9"/>
        <v>365</v>
      </c>
      <c r="AA2746" s="155"/>
      <c r="AB2746" s="9"/>
      <c r="AC2746" s="9"/>
      <c r="AD2746" s="9"/>
      <c r="AE2746" s="9"/>
      <c r="AF2746" s="9"/>
      <c r="AG2746" s="9"/>
      <c r="AH2746" s="9"/>
    </row>
    <row r="2747" ht="15.75" customHeight="1">
      <c r="A2747" s="177">
        <v>41726.0</v>
      </c>
      <c r="B2747" s="178">
        <v>2.1</v>
      </c>
      <c r="C2747" s="178">
        <v>2.23</v>
      </c>
      <c r="D2747" s="178">
        <v>2.58</v>
      </c>
      <c r="E2747" s="178">
        <v>3.08</v>
      </c>
      <c r="F2747" s="178">
        <v>3.83</v>
      </c>
      <c r="G2747" s="178">
        <v>4.45</v>
      </c>
      <c r="H2747" s="178">
        <v>5.18</v>
      </c>
      <c r="I2747" s="178">
        <v>5.95</v>
      </c>
      <c r="J2747" s="178">
        <v>6.33</v>
      </c>
      <c r="K2747" s="179">
        <f>MAX(0,((T2747*(365/365))-VLOOKUP(A2747,VBMA!$A:$D,4,0))  /  (T2747* (365/365)   ))</f>
        <v>0.2892836676</v>
      </c>
      <c r="L2747" s="180">
        <f t="shared" ref="L2747:S2747" si="2750">(B2747*(1-$K2747) * (365/365))/100</f>
        <v>0.01492504298</v>
      </c>
      <c r="M2747" s="180">
        <f t="shared" si="2750"/>
        <v>0.01584897421</v>
      </c>
      <c r="N2747" s="180">
        <f t="shared" si="2750"/>
        <v>0.01833648138</v>
      </c>
      <c r="O2747" s="180">
        <f t="shared" si="2750"/>
        <v>0.02189006304</v>
      </c>
      <c r="P2747" s="180">
        <f t="shared" si="2750"/>
        <v>0.02722043553</v>
      </c>
      <c r="Q2747" s="180">
        <f t="shared" si="2750"/>
        <v>0.03162687679</v>
      </c>
      <c r="R2747" s="180">
        <f t="shared" si="2750"/>
        <v>0.03681510602</v>
      </c>
      <c r="S2747" s="180">
        <f t="shared" si="2750"/>
        <v>0.04228762178</v>
      </c>
      <c r="T2747" s="181">
        <f t="shared" si="3"/>
        <v>6.711538462</v>
      </c>
      <c r="U2747" s="182">
        <f t="shared" si="4"/>
        <v>41910</v>
      </c>
      <c r="V2747" s="182">
        <f t="shared" si="5"/>
        <v>42001</v>
      </c>
      <c r="W2747" s="182">
        <f t="shared" si="6"/>
        <v>42091</v>
      </c>
      <c r="X2747" s="181">
        <f t="shared" si="7"/>
        <v>184</v>
      </c>
      <c r="Y2747" s="181">
        <f t="shared" si="8"/>
        <v>275</v>
      </c>
      <c r="Z2747" s="181">
        <f t="shared" si="9"/>
        <v>365</v>
      </c>
      <c r="AA2747" s="155"/>
      <c r="AB2747" s="9"/>
      <c r="AC2747" s="9"/>
      <c r="AD2747" s="9"/>
      <c r="AE2747" s="9"/>
      <c r="AF2747" s="9"/>
      <c r="AG2747" s="9"/>
      <c r="AH2747" s="9"/>
    </row>
    <row r="2748" ht="15.75" customHeight="1">
      <c r="A2748" s="177">
        <v>41725.0</v>
      </c>
      <c r="B2748" s="178">
        <v>2.15</v>
      </c>
      <c r="C2748" s="178">
        <v>2.28</v>
      </c>
      <c r="D2748" s="178">
        <v>2.6</v>
      </c>
      <c r="E2748" s="178">
        <v>3.08</v>
      </c>
      <c r="F2748" s="178">
        <v>3.83</v>
      </c>
      <c r="G2748" s="178">
        <v>4.45</v>
      </c>
      <c r="H2748" s="178">
        <v>5.2</v>
      </c>
      <c r="I2748" s="178">
        <v>5.95</v>
      </c>
      <c r="J2748" s="178">
        <v>6.33</v>
      </c>
      <c r="K2748" s="179">
        <f>MAX(0,((T2748*(365/365))-VLOOKUP(A2748,VBMA!$A:$D,4,0))  /  (T2748* (365/365)   ))</f>
        <v>0.2812053535</v>
      </c>
      <c r="L2748" s="180">
        <f t="shared" ref="L2748:S2748" si="2751">(B2748*(1-$K2748) * (365/365))/100</f>
        <v>0.0154540849</v>
      </c>
      <c r="M2748" s="180">
        <f t="shared" si="2751"/>
        <v>0.01638851794</v>
      </c>
      <c r="N2748" s="180">
        <f t="shared" si="2751"/>
        <v>0.01868866081</v>
      </c>
      <c r="O2748" s="180">
        <f t="shared" si="2751"/>
        <v>0.02213887511</v>
      </c>
      <c r="P2748" s="180">
        <f t="shared" si="2751"/>
        <v>0.02752983496</v>
      </c>
      <c r="Q2748" s="180">
        <f t="shared" si="2751"/>
        <v>0.03198636177</v>
      </c>
      <c r="R2748" s="180">
        <f t="shared" si="2751"/>
        <v>0.03737732162</v>
      </c>
      <c r="S2748" s="180">
        <f t="shared" si="2751"/>
        <v>0.04276828147</v>
      </c>
      <c r="T2748" s="181">
        <f t="shared" si="3"/>
        <v>6.691758242</v>
      </c>
      <c r="U2748" s="182">
        <f t="shared" si="4"/>
        <v>41909</v>
      </c>
      <c r="V2748" s="182">
        <f t="shared" si="5"/>
        <v>42000</v>
      </c>
      <c r="W2748" s="182">
        <f t="shared" si="6"/>
        <v>42090</v>
      </c>
      <c r="X2748" s="181">
        <f t="shared" si="7"/>
        <v>184</v>
      </c>
      <c r="Y2748" s="181">
        <f t="shared" si="8"/>
        <v>275</v>
      </c>
      <c r="Z2748" s="181">
        <f t="shared" si="9"/>
        <v>365</v>
      </c>
      <c r="AA2748" s="155"/>
      <c r="AB2748" s="9"/>
      <c r="AC2748" s="9"/>
      <c r="AD2748" s="9"/>
      <c r="AE2748" s="9"/>
      <c r="AF2748" s="9"/>
      <c r="AG2748" s="9"/>
      <c r="AH2748" s="9"/>
    </row>
    <row r="2749" ht="15.75" customHeight="1">
      <c r="A2749" s="177">
        <v>41724.0</v>
      </c>
      <c r="B2749" s="178">
        <v>2.15</v>
      </c>
      <c r="C2749" s="178">
        <v>2.28</v>
      </c>
      <c r="D2749" s="178">
        <v>2.6</v>
      </c>
      <c r="E2749" s="178">
        <v>3.08</v>
      </c>
      <c r="F2749" s="178">
        <v>3.9</v>
      </c>
      <c r="G2749" s="178">
        <v>4.48</v>
      </c>
      <c r="H2749" s="178">
        <v>5.23</v>
      </c>
      <c r="I2749" s="178">
        <v>5.95</v>
      </c>
      <c r="J2749" s="178">
        <v>6.33</v>
      </c>
      <c r="K2749" s="179">
        <f>MAX(0,((T2749*(365/365))-VLOOKUP(A2749,VBMA!$A:$D,4,0))  /  (T2749* (365/365)   ))</f>
        <v>0.2780041237</v>
      </c>
      <c r="L2749" s="180">
        <f t="shared" ref="L2749:S2749" si="2752">(B2749*(1-$K2749) * (365/365))/100</f>
        <v>0.01552291134</v>
      </c>
      <c r="M2749" s="180">
        <f t="shared" si="2752"/>
        <v>0.01646150598</v>
      </c>
      <c r="N2749" s="180">
        <f t="shared" si="2752"/>
        <v>0.01877189278</v>
      </c>
      <c r="O2749" s="180">
        <f t="shared" si="2752"/>
        <v>0.02223747299</v>
      </c>
      <c r="P2749" s="180">
        <f t="shared" si="2752"/>
        <v>0.02815783918</v>
      </c>
      <c r="Q2749" s="180">
        <f t="shared" si="2752"/>
        <v>0.03234541526</v>
      </c>
      <c r="R2749" s="180">
        <f t="shared" si="2752"/>
        <v>0.03776038433</v>
      </c>
      <c r="S2749" s="180">
        <f t="shared" si="2752"/>
        <v>0.04295875464</v>
      </c>
      <c r="T2749" s="181">
        <f t="shared" si="3"/>
        <v>6.662087912</v>
      </c>
      <c r="U2749" s="182">
        <f t="shared" si="4"/>
        <v>41908</v>
      </c>
      <c r="V2749" s="182">
        <f t="shared" si="5"/>
        <v>41999</v>
      </c>
      <c r="W2749" s="182">
        <f t="shared" si="6"/>
        <v>42089</v>
      </c>
      <c r="X2749" s="181">
        <f t="shared" si="7"/>
        <v>184</v>
      </c>
      <c r="Y2749" s="181">
        <f t="shared" si="8"/>
        <v>275</v>
      </c>
      <c r="Z2749" s="181">
        <f t="shared" si="9"/>
        <v>365</v>
      </c>
      <c r="AA2749" s="155"/>
      <c r="AB2749" s="9"/>
      <c r="AC2749" s="9"/>
      <c r="AD2749" s="9"/>
      <c r="AE2749" s="9"/>
      <c r="AF2749" s="9"/>
      <c r="AG2749" s="9"/>
      <c r="AH2749" s="9"/>
    </row>
    <row r="2750" ht="15.75" customHeight="1">
      <c r="A2750" s="177">
        <v>41723.0</v>
      </c>
      <c r="B2750" s="178">
        <v>2.08</v>
      </c>
      <c r="C2750" s="178">
        <v>2.24</v>
      </c>
      <c r="D2750" s="178">
        <v>2.52</v>
      </c>
      <c r="E2750" s="178">
        <v>3.04</v>
      </c>
      <c r="F2750" s="178">
        <v>3.88</v>
      </c>
      <c r="G2750" s="178">
        <v>4.46</v>
      </c>
      <c r="H2750" s="178">
        <v>5.22</v>
      </c>
      <c r="I2750" s="178">
        <v>5.96</v>
      </c>
      <c r="J2750" s="178">
        <v>6.36</v>
      </c>
      <c r="K2750" s="179">
        <f>MAX(0,((T2750*(365/365))-VLOOKUP(A2750,VBMA!$A:$D,4,0))  /  (T2750* (365/365)   ))</f>
        <v>0.2789756306</v>
      </c>
      <c r="L2750" s="180">
        <f t="shared" ref="L2750:S2750" si="2753">(B2750*(1-$K2750) * (365/365))/100</f>
        <v>0.01499730688</v>
      </c>
      <c r="M2750" s="180">
        <f t="shared" si="2753"/>
        <v>0.01615094587</v>
      </c>
      <c r="N2750" s="180">
        <f t="shared" si="2753"/>
        <v>0.01816981411</v>
      </c>
      <c r="O2750" s="180">
        <f t="shared" si="2753"/>
        <v>0.02191914083</v>
      </c>
      <c r="P2750" s="180">
        <f t="shared" si="2753"/>
        <v>0.02797574553</v>
      </c>
      <c r="Q2750" s="180">
        <f t="shared" si="2753"/>
        <v>0.03215768688</v>
      </c>
      <c r="R2750" s="180">
        <f t="shared" si="2753"/>
        <v>0.03763747208</v>
      </c>
      <c r="S2750" s="180">
        <f t="shared" si="2753"/>
        <v>0.04297305242</v>
      </c>
      <c r="T2750" s="181">
        <f t="shared" si="3"/>
        <v>6.691868132</v>
      </c>
      <c r="U2750" s="182">
        <f t="shared" si="4"/>
        <v>41907</v>
      </c>
      <c r="V2750" s="182">
        <f t="shared" si="5"/>
        <v>41998</v>
      </c>
      <c r="W2750" s="182">
        <f t="shared" si="6"/>
        <v>42088</v>
      </c>
      <c r="X2750" s="181">
        <f t="shared" si="7"/>
        <v>184</v>
      </c>
      <c r="Y2750" s="181">
        <f t="shared" si="8"/>
        <v>275</v>
      </c>
      <c r="Z2750" s="181">
        <f t="shared" si="9"/>
        <v>365</v>
      </c>
      <c r="AA2750" s="155"/>
      <c r="AB2750" s="9"/>
      <c r="AC2750" s="9"/>
      <c r="AD2750" s="9"/>
      <c r="AE2750" s="9"/>
      <c r="AF2750" s="9"/>
      <c r="AG2750" s="9"/>
      <c r="AH2750" s="9"/>
    </row>
    <row r="2751" ht="15.75" customHeight="1">
      <c r="A2751" s="177">
        <v>41722.0</v>
      </c>
      <c r="B2751" s="178">
        <v>2.1</v>
      </c>
      <c r="C2751" s="178">
        <v>2.23</v>
      </c>
      <c r="D2751" s="178">
        <v>2.55</v>
      </c>
      <c r="E2751" s="178">
        <v>3.05</v>
      </c>
      <c r="F2751" s="178">
        <v>3.9</v>
      </c>
      <c r="G2751" s="178">
        <v>4.48</v>
      </c>
      <c r="H2751" s="178">
        <v>5.23</v>
      </c>
      <c r="I2751" s="178">
        <v>5.95</v>
      </c>
      <c r="J2751" s="178">
        <v>6.33</v>
      </c>
      <c r="K2751" s="179">
        <f>MAX(0,((T2751*(365/365))-VLOOKUP(A2751,VBMA!$A:$D,4,0))  /  (T2751* (365/365)   ))</f>
        <v>0.2637443299</v>
      </c>
      <c r="L2751" s="180">
        <f t="shared" ref="L2751:S2751" si="2754">(B2751*(1-$K2751) * (365/365))/100</f>
        <v>0.01546136907</v>
      </c>
      <c r="M2751" s="180">
        <f t="shared" si="2754"/>
        <v>0.01641850144</v>
      </c>
      <c r="N2751" s="180">
        <f t="shared" si="2754"/>
        <v>0.01877451959</v>
      </c>
      <c r="O2751" s="180">
        <f t="shared" si="2754"/>
        <v>0.02245579794</v>
      </c>
      <c r="P2751" s="180">
        <f t="shared" si="2754"/>
        <v>0.02871397113</v>
      </c>
      <c r="Q2751" s="180">
        <f t="shared" si="2754"/>
        <v>0.03298425402</v>
      </c>
      <c r="R2751" s="180">
        <f t="shared" si="2754"/>
        <v>0.03850617155</v>
      </c>
      <c r="S2751" s="180">
        <f t="shared" si="2754"/>
        <v>0.04380721237</v>
      </c>
      <c r="T2751" s="181">
        <f t="shared" si="3"/>
        <v>6.662087912</v>
      </c>
      <c r="U2751" s="182">
        <f t="shared" si="4"/>
        <v>41906</v>
      </c>
      <c r="V2751" s="182">
        <f t="shared" si="5"/>
        <v>41997</v>
      </c>
      <c r="W2751" s="182">
        <f t="shared" si="6"/>
        <v>42087</v>
      </c>
      <c r="X2751" s="181">
        <f t="shared" si="7"/>
        <v>184</v>
      </c>
      <c r="Y2751" s="181">
        <f t="shared" si="8"/>
        <v>275</v>
      </c>
      <c r="Z2751" s="181">
        <f t="shared" si="9"/>
        <v>365</v>
      </c>
      <c r="AA2751" s="155"/>
      <c r="AB2751" s="9"/>
      <c r="AC2751" s="9"/>
      <c r="AD2751" s="9"/>
      <c r="AE2751" s="9"/>
      <c r="AF2751" s="9"/>
      <c r="AG2751" s="9"/>
      <c r="AH2751" s="9"/>
    </row>
    <row r="2752" ht="15.75" customHeight="1">
      <c r="A2752" s="177">
        <v>41719.0</v>
      </c>
      <c r="B2752" s="178">
        <v>2.16</v>
      </c>
      <c r="C2752" s="178">
        <v>2.26</v>
      </c>
      <c r="D2752" s="178">
        <v>2.56</v>
      </c>
      <c r="E2752" s="178">
        <v>3.02</v>
      </c>
      <c r="F2752" s="178">
        <v>3.92</v>
      </c>
      <c r="G2752" s="178">
        <v>4.44</v>
      </c>
      <c r="H2752" s="178">
        <v>5.26</v>
      </c>
      <c r="I2752" s="178">
        <v>5.96</v>
      </c>
      <c r="J2752" s="178">
        <v>6.32</v>
      </c>
      <c r="K2752" s="179">
        <f>MAX(0,((T2752*(365/365))-VLOOKUP(A2752,VBMA!$A:$D,4,0))  /  (T2752* (365/365)   ))</f>
        <v>0.2589037928</v>
      </c>
      <c r="L2752" s="180">
        <f t="shared" ref="L2752:S2752" si="2755">(B2752*(1-$K2752) * (365/365))/100</f>
        <v>0.01600767808</v>
      </c>
      <c r="M2752" s="180">
        <f t="shared" si="2755"/>
        <v>0.01674877428</v>
      </c>
      <c r="N2752" s="180">
        <f t="shared" si="2755"/>
        <v>0.0189720629</v>
      </c>
      <c r="O2752" s="180">
        <f t="shared" si="2755"/>
        <v>0.02238110546</v>
      </c>
      <c r="P2752" s="180">
        <f t="shared" si="2755"/>
        <v>0.02905097132</v>
      </c>
      <c r="Q2752" s="180">
        <f t="shared" si="2755"/>
        <v>0.0329046716</v>
      </c>
      <c r="R2752" s="180">
        <f t="shared" si="2755"/>
        <v>0.0389816605</v>
      </c>
      <c r="S2752" s="180">
        <f t="shared" si="2755"/>
        <v>0.04416933395</v>
      </c>
      <c r="T2752" s="181">
        <f t="shared" si="3"/>
        <v>6.652307692</v>
      </c>
      <c r="U2752" s="182">
        <f t="shared" si="4"/>
        <v>41903</v>
      </c>
      <c r="V2752" s="182">
        <f t="shared" si="5"/>
        <v>41994</v>
      </c>
      <c r="W2752" s="182">
        <f t="shared" si="6"/>
        <v>42084</v>
      </c>
      <c r="X2752" s="181">
        <f t="shared" si="7"/>
        <v>184</v>
      </c>
      <c r="Y2752" s="181">
        <f t="shared" si="8"/>
        <v>275</v>
      </c>
      <c r="Z2752" s="181">
        <f t="shared" si="9"/>
        <v>365</v>
      </c>
      <c r="AA2752" s="155"/>
      <c r="AB2752" s="9"/>
      <c r="AC2752" s="9"/>
      <c r="AD2752" s="9"/>
      <c r="AE2752" s="9"/>
      <c r="AF2752" s="9"/>
      <c r="AG2752" s="9"/>
      <c r="AH2752" s="9"/>
    </row>
    <row r="2753" ht="15.75" customHeight="1">
      <c r="A2753" s="177">
        <v>41718.0</v>
      </c>
      <c r="B2753" s="178">
        <v>2.02</v>
      </c>
      <c r="C2753" s="178">
        <v>2.12</v>
      </c>
      <c r="D2753" s="178">
        <v>2.56</v>
      </c>
      <c r="E2753" s="178">
        <v>3.1</v>
      </c>
      <c r="F2753" s="178">
        <v>3.92</v>
      </c>
      <c r="G2753" s="178">
        <v>4.46</v>
      </c>
      <c r="H2753" s="178">
        <v>5.2</v>
      </c>
      <c r="I2753" s="178">
        <v>5.96</v>
      </c>
      <c r="J2753" s="178">
        <v>6.34</v>
      </c>
      <c r="K2753" s="179">
        <f>MAX(0,((T2753*(365/365))-VLOOKUP(A2753,VBMA!$A:$D,4,0))  /  (T2753* (365/365)   ))</f>
        <v>0.2766307551</v>
      </c>
      <c r="L2753" s="180">
        <f t="shared" ref="L2753:S2753" si="2756">(B2753*(1-$K2753) * (365/365))/100</f>
        <v>0.01461205875</v>
      </c>
      <c r="M2753" s="180">
        <f t="shared" si="2756"/>
        <v>0.01533542799</v>
      </c>
      <c r="N2753" s="180">
        <f t="shared" si="2756"/>
        <v>0.01851825267</v>
      </c>
      <c r="O2753" s="180">
        <f t="shared" si="2756"/>
        <v>0.02242444659</v>
      </c>
      <c r="P2753" s="180">
        <f t="shared" si="2756"/>
        <v>0.0283560744</v>
      </c>
      <c r="Q2753" s="180">
        <f t="shared" si="2756"/>
        <v>0.03226226832</v>
      </c>
      <c r="R2753" s="180">
        <f t="shared" si="2756"/>
        <v>0.03761520073</v>
      </c>
      <c r="S2753" s="180">
        <f t="shared" si="2756"/>
        <v>0.04311280699</v>
      </c>
      <c r="T2753" s="181">
        <f t="shared" si="3"/>
        <v>6.711648352</v>
      </c>
      <c r="U2753" s="182">
        <f t="shared" si="4"/>
        <v>41902</v>
      </c>
      <c r="V2753" s="182">
        <f t="shared" si="5"/>
        <v>41993</v>
      </c>
      <c r="W2753" s="182">
        <f t="shared" si="6"/>
        <v>42083</v>
      </c>
      <c r="X2753" s="181">
        <f t="shared" si="7"/>
        <v>184</v>
      </c>
      <c r="Y2753" s="181">
        <f t="shared" si="8"/>
        <v>275</v>
      </c>
      <c r="Z2753" s="181">
        <f t="shared" si="9"/>
        <v>365</v>
      </c>
      <c r="AA2753" s="155"/>
      <c r="AB2753" s="9"/>
      <c r="AC2753" s="9"/>
      <c r="AD2753" s="9"/>
      <c r="AE2753" s="9"/>
      <c r="AF2753" s="9"/>
      <c r="AG2753" s="9"/>
      <c r="AH2753" s="9"/>
    </row>
    <row r="2754" ht="15.75" customHeight="1">
      <c r="A2754" s="177">
        <v>41717.0</v>
      </c>
      <c r="B2754" s="178">
        <v>1.78</v>
      </c>
      <c r="C2754" s="178">
        <v>1.92</v>
      </c>
      <c r="D2754" s="178">
        <v>2.42</v>
      </c>
      <c r="E2754" s="178">
        <v>3.08</v>
      </c>
      <c r="F2754" s="178">
        <v>3.92</v>
      </c>
      <c r="G2754" s="178">
        <v>4.46</v>
      </c>
      <c r="H2754" s="178">
        <v>5.32</v>
      </c>
      <c r="I2754" s="178">
        <v>6.0</v>
      </c>
      <c r="J2754" s="178">
        <v>6.44</v>
      </c>
      <c r="K2754" s="179">
        <f>MAX(0,((T2754*(365/365))-VLOOKUP(A2754,VBMA!$A:$D,4,0))  /  (T2754* (365/365)   ))</f>
        <v>0.2731389987</v>
      </c>
      <c r="L2754" s="180">
        <f t="shared" ref="L2754:S2754" si="2757">(B2754*(1-$K2754) * (365/365))/100</f>
        <v>0.01293812582</v>
      </c>
      <c r="M2754" s="180">
        <f t="shared" si="2757"/>
        <v>0.01395573123</v>
      </c>
      <c r="N2754" s="180">
        <f t="shared" si="2757"/>
        <v>0.01759003623</v>
      </c>
      <c r="O2754" s="180">
        <f t="shared" si="2757"/>
        <v>0.02238731884</v>
      </c>
      <c r="P2754" s="180">
        <f t="shared" si="2757"/>
        <v>0.02849295125</v>
      </c>
      <c r="Q2754" s="180">
        <f t="shared" si="2757"/>
        <v>0.03241800066</v>
      </c>
      <c r="R2754" s="180">
        <f t="shared" si="2757"/>
        <v>0.03866900527</v>
      </c>
      <c r="S2754" s="180">
        <f t="shared" si="2757"/>
        <v>0.04361166008</v>
      </c>
      <c r="T2754" s="181">
        <f t="shared" si="3"/>
        <v>6.672527473</v>
      </c>
      <c r="U2754" s="182">
        <f t="shared" si="4"/>
        <v>41901</v>
      </c>
      <c r="V2754" s="182">
        <f t="shared" si="5"/>
        <v>41992</v>
      </c>
      <c r="W2754" s="182">
        <f t="shared" si="6"/>
        <v>42082</v>
      </c>
      <c r="X2754" s="181">
        <f t="shared" si="7"/>
        <v>184</v>
      </c>
      <c r="Y2754" s="181">
        <f t="shared" si="8"/>
        <v>275</v>
      </c>
      <c r="Z2754" s="181">
        <f t="shared" si="9"/>
        <v>365</v>
      </c>
      <c r="AA2754" s="155"/>
      <c r="AB2754" s="9"/>
      <c r="AC2754" s="9"/>
      <c r="AD2754" s="9"/>
      <c r="AE2754" s="9"/>
      <c r="AF2754" s="9"/>
      <c r="AG2754" s="9"/>
      <c r="AH2754" s="9"/>
    </row>
    <row r="2755" ht="15.75" customHeight="1">
      <c r="A2755" s="177">
        <v>41716.0</v>
      </c>
      <c r="B2755" s="178">
        <v>1.45</v>
      </c>
      <c r="C2755" s="178">
        <v>1.68</v>
      </c>
      <c r="D2755" s="178">
        <v>2.3</v>
      </c>
      <c r="E2755" s="178">
        <v>2.95</v>
      </c>
      <c r="F2755" s="178">
        <v>3.98</v>
      </c>
      <c r="G2755" s="178">
        <v>4.48</v>
      </c>
      <c r="H2755" s="178">
        <v>5.3</v>
      </c>
      <c r="I2755" s="178">
        <v>6.0</v>
      </c>
      <c r="J2755" s="178">
        <v>6.43</v>
      </c>
      <c r="K2755" s="179">
        <f>MAX(0,((T2755*(365/365))-VLOOKUP(A2755,VBMA!$A:$D,4,0))  /  (T2755* (365/365)   ))</f>
        <v>0.255862069</v>
      </c>
      <c r="L2755" s="180">
        <f t="shared" ref="L2755:S2755" si="2758">(B2755*(1-$K2755) * (365/365))/100</f>
        <v>0.01079</v>
      </c>
      <c r="M2755" s="180">
        <f t="shared" si="2758"/>
        <v>0.01250151724</v>
      </c>
      <c r="N2755" s="180">
        <f t="shared" si="2758"/>
        <v>0.01711517241</v>
      </c>
      <c r="O2755" s="180">
        <f t="shared" si="2758"/>
        <v>0.02195206897</v>
      </c>
      <c r="P2755" s="180">
        <f t="shared" si="2758"/>
        <v>0.02961668966</v>
      </c>
      <c r="Q2755" s="180">
        <f t="shared" si="2758"/>
        <v>0.03333737931</v>
      </c>
      <c r="R2755" s="180">
        <f t="shared" si="2758"/>
        <v>0.03943931034</v>
      </c>
      <c r="S2755" s="180">
        <f t="shared" si="2758"/>
        <v>0.04464827586</v>
      </c>
      <c r="T2755" s="181">
        <f t="shared" si="3"/>
        <v>6.692307692</v>
      </c>
      <c r="U2755" s="182">
        <f t="shared" si="4"/>
        <v>41900</v>
      </c>
      <c r="V2755" s="182">
        <f t="shared" si="5"/>
        <v>41991</v>
      </c>
      <c r="W2755" s="182">
        <f t="shared" si="6"/>
        <v>42081</v>
      </c>
      <c r="X2755" s="181">
        <f t="shared" si="7"/>
        <v>184</v>
      </c>
      <c r="Y2755" s="181">
        <f t="shared" si="8"/>
        <v>275</v>
      </c>
      <c r="Z2755" s="181">
        <f t="shared" si="9"/>
        <v>365</v>
      </c>
      <c r="AA2755" s="155"/>
      <c r="AB2755" s="9"/>
      <c r="AC2755" s="9"/>
      <c r="AD2755" s="9"/>
      <c r="AE2755" s="9"/>
      <c r="AF2755" s="9"/>
      <c r="AG2755" s="9"/>
      <c r="AH2755" s="9"/>
    </row>
    <row r="2756" ht="15.75" customHeight="1">
      <c r="A2756" s="177">
        <v>41715.0</v>
      </c>
      <c r="B2756" s="178">
        <v>1.55</v>
      </c>
      <c r="C2756" s="178">
        <v>1.9</v>
      </c>
      <c r="D2756" s="178">
        <v>2.48</v>
      </c>
      <c r="E2756" s="178">
        <v>3.1</v>
      </c>
      <c r="F2756" s="178">
        <v>4.08</v>
      </c>
      <c r="G2756" s="178">
        <v>4.5</v>
      </c>
      <c r="H2756" s="178">
        <v>5.45</v>
      </c>
      <c r="I2756" s="178">
        <v>6.0</v>
      </c>
      <c r="J2756" s="178">
        <v>6.38</v>
      </c>
      <c r="K2756" s="179">
        <f>MAX(0,((T2756*(365/365))-VLOOKUP(A2756,VBMA!$A:$D,4,0))  /  (T2756* (365/365)   ))</f>
        <v>0.2183627204</v>
      </c>
      <c r="L2756" s="180">
        <f t="shared" ref="L2756:S2756" si="2759">(B2756*(1-$K2756) * (365/365))/100</f>
        <v>0.01211537783</v>
      </c>
      <c r="M2756" s="180">
        <f t="shared" si="2759"/>
        <v>0.01485110831</v>
      </c>
      <c r="N2756" s="180">
        <f t="shared" si="2759"/>
        <v>0.01938460453</v>
      </c>
      <c r="O2756" s="180">
        <f t="shared" si="2759"/>
        <v>0.02423075567</v>
      </c>
      <c r="P2756" s="180">
        <f t="shared" si="2759"/>
        <v>0.03189080101</v>
      </c>
      <c r="Q2756" s="180">
        <f t="shared" si="2759"/>
        <v>0.03517367758</v>
      </c>
      <c r="R2756" s="180">
        <f t="shared" si="2759"/>
        <v>0.04259923174</v>
      </c>
      <c r="S2756" s="180">
        <f t="shared" si="2759"/>
        <v>0.04689823678</v>
      </c>
      <c r="T2756" s="181">
        <f t="shared" si="3"/>
        <v>6.543956044</v>
      </c>
      <c r="U2756" s="182">
        <f t="shared" si="4"/>
        <v>41899</v>
      </c>
      <c r="V2756" s="182">
        <f t="shared" si="5"/>
        <v>41990</v>
      </c>
      <c r="W2756" s="182">
        <f t="shared" si="6"/>
        <v>42080</v>
      </c>
      <c r="X2756" s="181">
        <f t="shared" si="7"/>
        <v>184</v>
      </c>
      <c r="Y2756" s="181">
        <f t="shared" si="8"/>
        <v>275</v>
      </c>
      <c r="Z2756" s="181">
        <f t="shared" si="9"/>
        <v>365</v>
      </c>
      <c r="AA2756" s="155"/>
      <c r="AB2756" s="9"/>
      <c r="AC2756" s="9"/>
      <c r="AD2756" s="9"/>
      <c r="AE2756" s="9"/>
      <c r="AF2756" s="9"/>
      <c r="AG2756" s="9"/>
      <c r="AH2756" s="9"/>
    </row>
    <row r="2757" ht="15.75" customHeight="1">
      <c r="A2757" s="177">
        <v>41712.0</v>
      </c>
      <c r="B2757" s="178">
        <v>1.7</v>
      </c>
      <c r="C2757" s="178">
        <v>2.06</v>
      </c>
      <c r="D2757" s="178">
        <v>2.52</v>
      </c>
      <c r="E2757" s="178">
        <v>3.14</v>
      </c>
      <c r="F2757" s="178">
        <v>4.06</v>
      </c>
      <c r="G2757" s="178">
        <v>4.56</v>
      </c>
      <c r="H2757" s="178">
        <v>5.42</v>
      </c>
      <c r="I2757" s="178">
        <v>6.02</v>
      </c>
      <c r="J2757" s="178">
        <v>6.4</v>
      </c>
      <c r="K2757" s="179">
        <f>MAX(0,((T2757*(365/365))-VLOOKUP(A2757,VBMA!$A:$D,4,0))  /  (T2757* (365/365)   ))</f>
        <v>0.1933053072</v>
      </c>
      <c r="L2757" s="180">
        <f t="shared" ref="L2757:S2757" si="2760">(B2757*(1-$K2757) * (365/365))/100</f>
        <v>0.01371380978</v>
      </c>
      <c r="M2757" s="180">
        <f t="shared" si="2760"/>
        <v>0.01661791067</v>
      </c>
      <c r="N2757" s="180">
        <f t="shared" si="2760"/>
        <v>0.02032870626</v>
      </c>
      <c r="O2757" s="180">
        <f t="shared" si="2760"/>
        <v>0.02533021335</v>
      </c>
      <c r="P2757" s="180">
        <f t="shared" si="2760"/>
        <v>0.03275180453</v>
      </c>
      <c r="Q2757" s="180">
        <f t="shared" si="2760"/>
        <v>0.03678527799</v>
      </c>
      <c r="R2757" s="180">
        <f t="shared" si="2760"/>
        <v>0.04372285235</v>
      </c>
      <c r="S2757" s="180">
        <f t="shared" si="2760"/>
        <v>0.0485630205</v>
      </c>
      <c r="T2757" s="181">
        <f t="shared" si="3"/>
        <v>6.613406593</v>
      </c>
      <c r="U2757" s="182">
        <f t="shared" si="4"/>
        <v>41896</v>
      </c>
      <c r="V2757" s="182">
        <f t="shared" si="5"/>
        <v>41987</v>
      </c>
      <c r="W2757" s="182">
        <f t="shared" si="6"/>
        <v>42077</v>
      </c>
      <c r="X2757" s="181">
        <f t="shared" si="7"/>
        <v>184</v>
      </c>
      <c r="Y2757" s="181">
        <f t="shared" si="8"/>
        <v>275</v>
      </c>
      <c r="Z2757" s="181">
        <f t="shared" si="9"/>
        <v>365</v>
      </c>
      <c r="AA2757" s="155"/>
      <c r="AB2757" s="9"/>
      <c r="AC2757" s="9"/>
      <c r="AD2757" s="9"/>
      <c r="AE2757" s="9"/>
      <c r="AF2757" s="9"/>
      <c r="AG2757" s="9"/>
      <c r="AH2757" s="9"/>
    </row>
    <row r="2758" ht="15.75" customHeight="1">
      <c r="A2758" s="177">
        <v>41711.0</v>
      </c>
      <c r="B2758" s="178">
        <v>2.35</v>
      </c>
      <c r="C2758" s="178">
        <v>2.53</v>
      </c>
      <c r="D2758" s="178">
        <v>2.75</v>
      </c>
      <c r="E2758" s="178">
        <v>3.33</v>
      </c>
      <c r="F2758" s="178">
        <v>4.23</v>
      </c>
      <c r="G2758" s="178">
        <v>4.73</v>
      </c>
      <c r="H2758" s="178">
        <v>5.58</v>
      </c>
      <c r="I2758" s="178">
        <v>6.2</v>
      </c>
      <c r="J2758" s="178">
        <v>6.5</v>
      </c>
      <c r="K2758" s="179">
        <f>MAX(0,((T2758*(365/365))-VLOOKUP(A2758,VBMA!$A:$D,4,0))  /  (T2758* (365/365)   ))</f>
        <v>0.2081532258</v>
      </c>
      <c r="L2758" s="180">
        <f t="shared" ref="L2758:S2758" si="2761">(B2758*(1-$K2758) * (365/365))/100</f>
        <v>0.01860839919</v>
      </c>
      <c r="M2758" s="180">
        <f t="shared" si="2761"/>
        <v>0.02003372339</v>
      </c>
      <c r="N2758" s="180">
        <f t="shared" si="2761"/>
        <v>0.02177578629</v>
      </c>
      <c r="O2758" s="180">
        <f t="shared" si="2761"/>
        <v>0.02636849758</v>
      </c>
      <c r="P2758" s="180">
        <f t="shared" si="2761"/>
        <v>0.03349511855</v>
      </c>
      <c r="Q2758" s="180">
        <f t="shared" si="2761"/>
        <v>0.03745435242</v>
      </c>
      <c r="R2758" s="180">
        <f t="shared" si="2761"/>
        <v>0.04418505</v>
      </c>
      <c r="S2758" s="180">
        <f t="shared" si="2761"/>
        <v>0.0490945</v>
      </c>
      <c r="T2758" s="181">
        <f t="shared" si="3"/>
        <v>6.813186813</v>
      </c>
      <c r="U2758" s="182">
        <f t="shared" si="4"/>
        <v>41895</v>
      </c>
      <c r="V2758" s="182">
        <f t="shared" si="5"/>
        <v>41986</v>
      </c>
      <c r="W2758" s="182">
        <f t="shared" si="6"/>
        <v>42076</v>
      </c>
      <c r="X2758" s="181">
        <f t="shared" si="7"/>
        <v>184</v>
      </c>
      <c r="Y2758" s="181">
        <f t="shared" si="8"/>
        <v>275</v>
      </c>
      <c r="Z2758" s="181">
        <f t="shared" si="9"/>
        <v>365</v>
      </c>
      <c r="AA2758" s="155"/>
      <c r="AB2758" s="9"/>
      <c r="AC2758" s="9"/>
      <c r="AD2758" s="9"/>
      <c r="AE2758" s="9"/>
      <c r="AF2758" s="9"/>
      <c r="AG2758" s="9"/>
      <c r="AH2758" s="9"/>
    </row>
    <row r="2759" ht="15.75" customHeight="1">
      <c r="A2759" s="177">
        <v>41710.0</v>
      </c>
      <c r="B2759" s="178">
        <v>2.43</v>
      </c>
      <c r="C2759" s="178">
        <v>2.63</v>
      </c>
      <c r="D2759" s="178">
        <v>2.93</v>
      </c>
      <c r="E2759" s="178">
        <v>3.4</v>
      </c>
      <c r="F2759" s="178">
        <v>4.23</v>
      </c>
      <c r="G2759" s="178">
        <v>4.78</v>
      </c>
      <c r="H2759" s="178">
        <v>5.58</v>
      </c>
      <c r="I2759" s="178">
        <v>6.23</v>
      </c>
      <c r="J2759" s="178">
        <v>6.5</v>
      </c>
      <c r="K2759" s="179">
        <f>MAX(0,((T2759*(365/365))-VLOOKUP(A2759,VBMA!$A:$D,4,0))  /  (T2759* (365/365)   ))</f>
        <v>0.2077530659</v>
      </c>
      <c r="L2759" s="180">
        <f t="shared" ref="L2759:S2759" si="2762">(B2759*(1-$K2759) * (365/365))/100</f>
        <v>0.0192516005</v>
      </c>
      <c r="M2759" s="180">
        <f t="shared" si="2762"/>
        <v>0.02083609437</v>
      </c>
      <c r="N2759" s="180">
        <f t="shared" si="2762"/>
        <v>0.02321283517</v>
      </c>
      <c r="O2759" s="180">
        <f t="shared" si="2762"/>
        <v>0.02693639576</v>
      </c>
      <c r="P2759" s="180">
        <f t="shared" si="2762"/>
        <v>0.03351204531</v>
      </c>
      <c r="Q2759" s="180">
        <f t="shared" si="2762"/>
        <v>0.03786940345</v>
      </c>
      <c r="R2759" s="180">
        <f t="shared" si="2762"/>
        <v>0.04420737892</v>
      </c>
      <c r="S2759" s="180">
        <f t="shared" si="2762"/>
        <v>0.049356984</v>
      </c>
      <c r="T2759" s="181">
        <f t="shared" si="3"/>
        <v>6.872857143</v>
      </c>
      <c r="U2759" s="182">
        <f t="shared" si="4"/>
        <v>41894</v>
      </c>
      <c r="V2759" s="182">
        <f t="shared" si="5"/>
        <v>41985</v>
      </c>
      <c r="W2759" s="182">
        <f t="shared" si="6"/>
        <v>42075</v>
      </c>
      <c r="X2759" s="181">
        <f t="shared" si="7"/>
        <v>184</v>
      </c>
      <c r="Y2759" s="181">
        <f t="shared" si="8"/>
        <v>275</v>
      </c>
      <c r="Z2759" s="181">
        <f t="shared" si="9"/>
        <v>365</v>
      </c>
      <c r="AA2759" s="155"/>
      <c r="AB2759" s="9"/>
      <c r="AC2759" s="9"/>
      <c r="AD2759" s="9"/>
      <c r="AE2759" s="9"/>
      <c r="AF2759" s="9"/>
      <c r="AG2759" s="9"/>
      <c r="AH2759" s="9"/>
    </row>
    <row r="2760" ht="15.75" customHeight="1">
      <c r="A2760" s="177">
        <v>41709.0</v>
      </c>
      <c r="B2760" s="178">
        <v>2.68</v>
      </c>
      <c r="C2760" s="178">
        <v>2.85</v>
      </c>
      <c r="D2760" s="178">
        <v>3.08</v>
      </c>
      <c r="E2760" s="178">
        <v>3.48</v>
      </c>
      <c r="F2760" s="178">
        <v>4.2</v>
      </c>
      <c r="G2760" s="178">
        <v>4.73</v>
      </c>
      <c r="H2760" s="178">
        <v>5.58</v>
      </c>
      <c r="I2760" s="178">
        <v>6.18</v>
      </c>
      <c r="J2760" s="178">
        <v>6.45</v>
      </c>
      <c r="K2760" s="179">
        <f>MAX(0,((T2760*(365/365))-VLOOKUP(A2760,VBMA!$A:$D,4,0))  /  (T2760* (365/365)   ))</f>
        <v>0.1961208994</v>
      </c>
      <c r="L2760" s="180">
        <f t="shared" ref="L2760:S2760" si="2763">(B2760*(1-$K2760) * (365/365))/100</f>
        <v>0.02154395989</v>
      </c>
      <c r="M2760" s="180">
        <f t="shared" si="2763"/>
        <v>0.02291055437</v>
      </c>
      <c r="N2760" s="180">
        <f t="shared" si="2763"/>
        <v>0.0247594763</v>
      </c>
      <c r="O2760" s="180">
        <f t="shared" si="2763"/>
        <v>0.0279749927</v>
      </c>
      <c r="P2760" s="180">
        <f t="shared" si="2763"/>
        <v>0.03376292222</v>
      </c>
      <c r="Q2760" s="180">
        <f t="shared" si="2763"/>
        <v>0.03802348146</v>
      </c>
      <c r="R2760" s="180">
        <f t="shared" si="2763"/>
        <v>0.04485645381</v>
      </c>
      <c r="S2760" s="180">
        <f t="shared" si="2763"/>
        <v>0.04967972841</v>
      </c>
      <c r="T2760" s="181">
        <f t="shared" si="3"/>
        <v>6.773406593</v>
      </c>
      <c r="U2760" s="182">
        <f t="shared" si="4"/>
        <v>41893</v>
      </c>
      <c r="V2760" s="182">
        <f t="shared" si="5"/>
        <v>41984</v>
      </c>
      <c r="W2760" s="182">
        <f t="shared" si="6"/>
        <v>42074</v>
      </c>
      <c r="X2760" s="181">
        <f t="shared" si="7"/>
        <v>184</v>
      </c>
      <c r="Y2760" s="181">
        <f t="shared" si="8"/>
        <v>275</v>
      </c>
      <c r="Z2760" s="181">
        <f t="shared" si="9"/>
        <v>365</v>
      </c>
      <c r="AA2760" s="155"/>
      <c r="AB2760" s="9"/>
      <c r="AC2760" s="9"/>
      <c r="AD2760" s="9"/>
      <c r="AE2760" s="9"/>
      <c r="AF2760" s="9"/>
      <c r="AG2760" s="9"/>
      <c r="AH2760" s="9"/>
    </row>
    <row r="2761" ht="15.75" customHeight="1">
      <c r="A2761" s="177">
        <v>41708.0</v>
      </c>
      <c r="B2761" s="178">
        <v>2.48</v>
      </c>
      <c r="C2761" s="178">
        <v>2.73</v>
      </c>
      <c r="D2761" s="178">
        <v>3.0</v>
      </c>
      <c r="E2761" s="178">
        <v>3.48</v>
      </c>
      <c r="F2761" s="178">
        <v>4.33</v>
      </c>
      <c r="G2761" s="178">
        <v>4.88</v>
      </c>
      <c r="H2761" s="178">
        <v>5.6</v>
      </c>
      <c r="I2761" s="178">
        <v>6.24</v>
      </c>
      <c r="J2761" s="178">
        <v>6.52</v>
      </c>
      <c r="K2761" s="179">
        <f>MAX(0,((T2761*(365/365))-VLOOKUP(A2761,VBMA!$A:$D,4,0))  /  (T2761* (365/365)   ))</f>
        <v>0.2034008058</v>
      </c>
      <c r="L2761" s="180">
        <f t="shared" ref="L2761:S2761" si="2764">(B2761*(1-$K2761) * (365/365))/100</f>
        <v>0.01975566002</v>
      </c>
      <c r="M2761" s="180">
        <f t="shared" si="2764"/>
        <v>0.021747158</v>
      </c>
      <c r="N2761" s="180">
        <f t="shared" si="2764"/>
        <v>0.02389797583</v>
      </c>
      <c r="O2761" s="180">
        <f t="shared" si="2764"/>
        <v>0.02772165196</v>
      </c>
      <c r="P2761" s="180">
        <f t="shared" si="2764"/>
        <v>0.03449274511</v>
      </c>
      <c r="Q2761" s="180">
        <f t="shared" si="2764"/>
        <v>0.03887404068</v>
      </c>
      <c r="R2761" s="180">
        <f t="shared" si="2764"/>
        <v>0.04460955487</v>
      </c>
      <c r="S2761" s="180">
        <f t="shared" si="2764"/>
        <v>0.04970778972</v>
      </c>
      <c r="T2761" s="181">
        <f t="shared" si="3"/>
        <v>6.872967033</v>
      </c>
      <c r="U2761" s="182">
        <f t="shared" si="4"/>
        <v>41892</v>
      </c>
      <c r="V2761" s="182">
        <f t="shared" si="5"/>
        <v>41983</v>
      </c>
      <c r="W2761" s="182">
        <f t="shared" si="6"/>
        <v>42073</v>
      </c>
      <c r="X2761" s="181">
        <f t="shared" si="7"/>
        <v>184</v>
      </c>
      <c r="Y2761" s="181">
        <f t="shared" si="8"/>
        <v>275</v>
      </c>
      <c r="Z2761" s="181">
        <f t="shared" si="9"/>
        <v>365</v>
      </c>
      <c r="AA2761" s="155"/>
      <c r="AB2761" s="9"/>
      <c r="AC2761" s="9"/>
      <c r="AD2761" s="9"/>
      <c r="AE2761" s="9"/>
      <c r="AF2761" s="9"/>
      <c r="AG2761" s="9"/>
      <c r="AH2761" s="9"/>
    </row>
    <row r="2762" ht="15.75" customHeight="1">
      <c r="A2762" s="177">
        <v>41705.0</v>
      </c>
      <c r="B2762" s="178">
        <v>2.15</v>
      </c>
      <c r="C2762" s="178">
        <v>2.5</v>
      </c>
      <c r="D2762" s="178">
        <v>2.78</v>
      </c>
      <c r="E2762" s="178">
        <v>3.35</v>
      </c>
      <c r="F2762" s="178">
        <v>4.28</v>
      </c>
      <c r="G2762" s="178">
        <v>4.9</v>
      </c>
      <c r="H2762" s="178">
        <v>5.66</v>
      </c>
      <c r="I2762" s="178">
        <v>6.3</v>
      </c>
      <c r="J2762" s="178">
        <v>6.56</v>
      </c>
      <c r="K2762" s="179">
        <f>MAX(0,((T2762*(365/365))-VLOOKUP(A2762,VBMA!$A:$D,4,0))  /  (T2762* (365/365)   ))</f>
        <v>0.2059676652</v>
      </c>
      <c r="L2762" s="180">
        <f t="shared" ref="L2762:S2762" si="2765">(B2762*(1-$K2762) * (365/365))/100</f>
        <v>0.0170716952</v>
      </c>
      <c r="M2762" s="180">
        <f t="shared" si="2765"/>
        <v>0.01985080837</v>
      </c>
      <c r="N2762" s="180">
        <f t="shared" si="2765"/>
        <v>0.02207409891</v>
      </c>
      <c r="O2762" s="180">
        <f t="shared" si="2765"/>
        <v>0.02660008321</v>
      </c>
      <c r="P2762" s="180">
        <f t="shared" si="2765"/>
        <v>0.03398458393</v>
      </c>
      <c r="Q2762" s="180">
        <f t="shared" si="2765"/>
        <v>0.0389075844</v>
      </c>
      <c r="R2762" s="180">
        <f t="shared" si="2765"/>
        <v>0.04494223015</v>
      </c>
      <c r="S2762" s="180">
        <f t="shared" si="2765"/>
        <v>0.05002403709</v>
      </c>
      <c r="T2762" s="181">
        <f t="shared" si="3"/>
        <v>6.932967033</v>
      </c>
      <c r="U2762" s="182">
        <f t="shared" si="4"/>
        <v>41889</v>
      </c>
      <c r="V2762" s="182">
        <f t="shared" si="5"/>
        <v>41980</v>
      </c>
      <c r="W2762" s="182">
        <f t="shared" si="6"/>
        <v>42070</v>
      </c>
      <c r="X2762" s="181">
        <f t="shared" si="7"/>
        <v>184</v>
      </c>
      <c r="Y2762" s="181">
        <f t="shared" si="8"/>
        <v>275</v>
      </c>
      <c r="Z2762" s="181">
        <f t="shared" si="9"/>
        <v>365</v>
      </c>
      <c r="AA2762" s="155"/>
      <c r="AB2762" s="9"/>
      <c r="AC2762" s="9"/>
      <c r="AD2762" s="9"/>
      <c r="AE2762" s="9"/>
      <c r="AF2762" s="9"/>
      <c r="AG2762" s="9"/>
      <c r="AH2762" s="9"/>
    </row>
    <row r="2763" ht="15.75" customHeight="1">
      <c r="A2763" s="177">
        <v>41704.0</v>
      </c>
      <c r="B2763" s="178">
        <v>2.16</v>
      </c>
      <c r="C2763" s="178">
        <v>2.5</v>
      </c>
      <c r="D2763" s="178">
        <v>2.78</v>
      </c>
      <c r="E2763" s="178">
        <v>3.32</v>
      </c>
      <c r="F2763" s="178">
        <v>4.26</v>
      </c>
      <c r="G2763" s="178">
        <v>4.84</v>
      </c>
      <c r="H2763" s="178">
        <v>5.66</v>
      </c>
      <c r="I2763" s="178">
        <v>6.3</v>
      </c>
      <c r="J2763" s="178">
        <v>6.56</v>
      </c>
      <c r="K2763" s="179">
        <f>MAX(0,((T2763*(365/365))-VLOOKUP(A2763,VBMA!$A:$D,4,0))  /  (T2763* (365/365)   ))</f>
        <v>0.2030828974</v>
      </c>
      <c r="L2763" s="180">
        <f t="shared" ref="L2763:S2763" si="2766">(B2763*(1-$K2763) * (365/365))/100</f>
        <v>0.01721340942</v>
      </c>
      <c r="M2763" s="180">
        <f t="shared" si="2766"/>
        <v>0.01992292756</v>
      </c>
      <c r="N2763" s="180">
        <f t="shared" si="2766"/>
        <v>0.02215429545</v>
      </c>
      <c r="O2763" s="180">
        <f t="shared" si="2766"/>
        <v>0.0264576478</v>
      </c>
      <c r="P2763" s="180">
        <f t="shared" si="2766"/>
        <v>0.03394866857</v>
      </c>
      <c r="Q2763" s="180">
        <f t="shared" si="2766"/>
        <v>0.03857078776</v>
      </c>
      <c r="R2763" s="180">
        <f t="shared" si="2766"/>
        <v>0.045105508</v>
      </c>
      <c r="S2763" s="180">
        <f t="shared" si="2766"/>
        <v>0.05020577746</v>
      </c>
      <c r="T2763" s="181">
        <f t="shared" si="3"/>
        <v>6.932967033</v>
      </c>
      <c r="U2763" s="182">
        <f t="shared" si="4"/>
        <v>41888</v>
      </c>
      <c r="V2763" s="182">
        <f t="shared" si="5"/>
        <v>41979</v>
      </c>
      <c r="W2763" s="182">
        <f t="shared" si="6"/>
        <v>42069</v>
      </c>
      <c r="X2763" s="181">
        <f t="shared" si="7"/>
        <v>184</v>
      </c>
      <c r="Y2763" s="181">
        <f t="shared" si="8"/>
        <v>275</v>
      </c>
      <c r="Z2763" s="181">
        <f t="shared" si="9"/>
        <v>365</v>
      </c>
      <c r="AA2763" s="155"/>
      <c r="AB2763" s="9"/>
      <c r="AC2763" s="9"/>
      <c r="AD2763" s="9"/>
      <c r="AE2763" s="9"/>
      <c r="AF2763" s="9"/>
      <c r="AG2763" s="9"/>
      <c r="AH2763" s="9"/>
    </row>
    <row r="2764" ht="15.75" customHeight="1">
      <c r="A2764" s="177">
        <v>41703.0</v>
      </c>
      <c r="B2764" s="178">
        <v>2.15</v>
      </c>
      <c r="C2764" s="178">
        <v>2.48</v>
      </c>
      <c r="D2764" s="178">
        <v>2.8</v>
      </c>
      <c r="E2764" s="178">
        <v>3.45</v>
      </c>
      <c r="F2764" s="178">
        <v>4.3</v>
      </c>
      <c r="G2764" s="178">
        <v>4.9</v>
      </c>
      <c r="H2764" s="178">
        <v>5.66</v>
      </c>
      <c r="I2764" s="178">
        <v>6.3</v>
      </c>
      <c r="J2764" s="178">
        <v>6.56</v>
      </c>
      <c r="K2764" s="179">
        <f>MAX(0,((T2764*(365/365))-VLOOKUP(A2764,VBMA!$A:$D,4,0))  /  (T2764* (365/365)   ))</f>
        <v>0.2009193216</v>
      </c>
      <c r="L2764" s="180">
        <f t="shared" ref="L2764:S2764" si="2767">(B2764*(1-$K2764) * (365/365))/100</f>
        <v>0.01718023459</v>
      </c>
      <c r="M2764" s="180">
        <f t="shared" si="2767"/>
        <v>0.01981720082</v>
      </c>
      <c r="N2764" s="180">
        <f t="shared" si="2767"/>
        <v>0.022374259</v>
      </c>
      <c r="O2764" s="180">
        <f t="shared" si="2767"/>
        <v>0.0275682834</v>
      </c>
      <c r="P2764" s="180">
        <f t="shared" si="2767"/>
        <v>0.03436046917</v>
      </c>
      <c r="Q2764" s="180">
        <f t="shared" si="2767"/>
        <v>0.03915495324</v>
      </c>
      <c r="R2764" s="180">
        <f t="shared" si="2767"/>
        <v>0.0452279664</v>
      </c>
      <c r="S2764" s="180">
        <f t="shared" si="2767"/>
        <v>0.05034208274</v>
      </c>
      <c r="T2764" s="181">
        <f t="shared" si="3"/>
        <v>6.932967033</v>
      </c>
      <c r="U2764" s="182">
        <f t="shared" si="4"/>
        <v>41887</v>
      </c>
      <c r="V2764" s="182">
        <f t="shared" si="5"/>
        <v>41978</v>
      </c>
      <c r="W2764" s="182">
        <f t="shared" si="6"/>
        <v>42068</v>
      </c>
      <c r="X2764" s="181">
        <f t="shared" si="7"/>
        <v>184</v>
      </c>
      <c r="Y2764" s="181">
        <f t="shared" si="8"/>
        <v>275</v>
      </c>
      <c r="Z2764" s="181">
        <f t="shared" si="9"/>
        <v>365</v>
      </c>
      <c r="AA2764" s="155"/>
      <c r="AB2764" s="9"/>
      <c r="AC2764" s="9"/>
      <c r="AD2764" s="9"/>
      <c r="AE2764" s="9"/>
      <c r="AF2764" s="9"/>
      <c r="AG2764" s="9"/>
      <c r="AH2764" s="9"/>
    </row>
    <row r="2765" ht="15.75" customHeight="1">
      <c r="A2765" s="177">
        <v>41702.0</v>
      </c>
      <c r="B2765" s="178">
        <v>2.08</v>
      </c>
      <c r="C2765" s="178">
        <v>2.45</v>
      </c>
      <c r="D2765" s="178">
        <v>2.78</v>
      </c>
      <c r="E2765" s="178">
        <v>3.48</v>
      </c>
      <c r="F2765" s="178">
        <v>4.35</v>
      </c>
      <c r="G2765" s="178">
        <v>4.93</v>
      </c>
      <c r="H2765" s="178">
        <v>5.68</v>
      </c>
      <c r="I2765" s="178">
        <v>6.34</v>
      </c>
      <c r="J2765" s="178">
        <v>6.62</v>
      </c>
      <c r="K2765" s="179">
        <f>MAX(0,((T2765*(365/365))-VLOOKUP(A2765,VBMA!$A:$D,4,0))  /  (T2765* (365/365)   ))</f>
        <v>0.1905899362</v>
      </c>
      <c r="L2765" s="180">
        <f t="shared" ref="L2765:S2765" si="2768">(B2765*(1-$K2765) * (365/365))/100</f>
        <v>0.01683572933</v>
      </c>
      <c r="M2765" s="180">
        <f t="shared" si="2768"/>
        <v>0.01983054656</v>
      </c>
      <c r="N2765" s="180">
        <f t="shared" si="2768"/>
        <v>0.02250159977</v>
      </c>
      <c r="O2765" s="180">
        <f t="shared" si="2768"/>
        <v>0.02816747022</v>
      </c>
      <c r="P2765" s="180">
        <f t="shared" si="2768"/>
        <v>0.03520933778</v>
      </c>
      <c r="Q2765" s="180">
        <f t="shared" si="2768"/>
        <v>0.03990391615</v>
      </c>
      <c r="R2765" s="180">
        <f t="shared" si="2768"/>
        <v>0.04597449162</v>
      </c>
      <c r="S2765" s="180">
        <f t="shared" si="2768"/>
        <v>0.05131659805</v>
      </c>
      <c r="T2765" s="181">
        <f t="shared" si="3"/>
        <v>6.992747253</v>
      </c>
      <c r="U2765" s="182">
        <f t="shared" si="4"/>
        <v>41886</v>
      </c>
      <c r="V2765" s="182">
        <f t="shared" si="5"/>
        <v>41977</v>
      </c>
      <c r="W2765" s="182">
        <f t="shared" si="6"/>
        <v>42067</v>
      </c>
      <c r="X2765" s="181">
        <f t="shared" si="7"/>
        <v>184</v>
      </c>
      <c r="Y2765" s="181">
        <f t="shared" si="8"/>
        <v>275</v>
      </c>
      <c r="Z2765" s="181">
        <f t="shared" si="9"/>
        <v>365</v>
      </c>
      <c r="AA2765" s="155"/>
      <c r="AB2765" s="9"/>
      <c r="AC2765" s="9"/>
      <c r="AD2765" s="9"/>
      <c r="AE2765" s="9"/>
      <c r="AF2765" s="9"/>
      <c r="AG2765" s="9"/>
      <c r="AH2765" s="9"/>
    </row>
    <row r="2766" ht="15.75" customHeight="1">
      <c r="A2766" s="177">
        <v>41701.0</v>
      </c>
      <c r="B2766" s="178">
        <v>2.13</v>
      </c>
      <c r="C2766" s="178">
        <v>2.5</v>
      </c>
      <c r="D2766" s="178">
        <v>2.78</v>
      </c>
      <c r="E2766" s="178">
        <v>3.53</v>
      </c>
      <c r="F2766" s="178">
        <v>4.43</v>
      </c>
      <c r="G2766" s="178">
        <v>4.95</v>
      </c>
      <c r="H2766" s="178">
        <v>5.68</v>
      </c>
      <c r="I2766" s="178">
        <v>6.34</v>
      </c>
      <c r="J2766" s="178">
        <v>6.62</v>
      </c>
      <c r="K2766" s="179">
        <f>MAX(0,((T2766*(365/365))-VLOOKUP(A2766,VBMA!$A:$D,4,0))  /  (T2766* (365/365)   ))</f>
        <v>0.1791495113</v>
      </c>
      <c r="L2766" s="180">
        <f t="shared" ref="L2766:S2766" si="2769">(B2766*(1-$K2766) * (365/365))/100</f>
        <v>0.01748411541</v>
      </c>
      <c r="M2766" s="180">
        <f t="shared" si="2769"/>
        <v>0.02052126222</v>
      </c>
      <c r="N2766" s="180">
        <f t="shared" si="2769"/>
        <v>0.02281964359</v>
      </c>
      <c r="O2766" s="180">
        <f t="shared" si="2769"/>
        <v>0.02897602225</v>
      </c>
      <c r="P2766" s="180">
        <f t="shared" si="2769"/>
        <v>0.03636367665</v>
      </c>
      <c r="Q2766" s="180">
        <f t="shared" si="2769"/>
        <v>0.04063209919</v>
      </c>
      <c r="R2766" s="180">
        <f t="shared" si="2769"/>
        <v>0.04662430776</v>
      </c>
      <c r="S2766" s="180">
        <f t="shared" si="2769"/>
        <v>0.05204192099</v>
      </c>
      <c r="T2766" s="181">
        <f t="shared" si="3"/>
        <v>6.992747253</v>
      </c>
      <c r="U2766" s="182">
        <f t="shared" si="4"/>
        <v>41885</v>
      </c>
      <c r="V2766" s="182">
        <f t="shared" si="5"/>
        <v>41976</v>
      </c>
      <c r="W2766" s="182">
        <f t="shared" si="6"/>
        <v>42066</v>
      </c>
      <c r="X2766" s="181">
        <f t="shared" si="7"/>
        <v>184</v>
      </c>
      <c r="Y2766" s="181">
        <f t="shared" si="8"/>
        <v>275</v>
      </c>
      <c r="Z2766" s="181">
        <f t="shared" si="9"/>
        <v>365</v>
      </c>
      <c r="AA2766" s="155"/>
      <c r="AB2766" s="9"/>
      <c r="AC2766" s="9"/>
      <c r="AD2766" s="9"/>
      <c r="AE2766" s="9"/>
      <c r="AF2766" s="9"/>
      <c r="AG2766" s="9"/>
      <c r="AH2766" s="9"/>
    </row>
    <row r="2767" ht="15.75" customHeight="1">
      <c r="A2767" s="177">
        <v>41698.0</v>
      </c>
      <c r="B2767" s="178">
        <v>1.64</v>
      </c>
      <c r="C2767" s="178">
        <v>1.96</v>
      </c>
      <c r="D2767" s="178">
        <v>2.52</v>
      </c>
      <c r="E2767" s="178">
        <v>3.48</v>
      </c>
      <c r="F2767" s="178">
        <v>4.46</v>
      </c>
      <c r="G2767" s="178">
        <v>5.02</v>
      </c>
      <c r="H2767" s="178">
        <v>5.7</v>
      </c>
      <c r="I2767" s="178">
        <v>6.43</v>
      </c>
      <c r="J2767" s="178">
        <v>6.7</v>
      </c>
      <c r="K2767" s="179">
        <f>MAX(0,((T2767*(365/365))-VLOOKUP(A2767,VBMA!$A:$D,4,0))  /  (T2767* (365/365)   ))</f>
        <v>0.1941340782</v>
      </c>
      <c r="L2767" s="180">
        <f t="shared" ref="L2767:S2767" si="2770">(B2767*(1-$K2767) * (365/365))/100</f>
        <v>0.01321620112</v>
      </c>
      <c r="M2767" s="180">
        <f t="shared" si="2770"/>
        <v>0.01579497207</v>
      </c>
      <c r="N2767" s="180">
        <f t="shared" si="2770"/>
        <v>0.02030782123</v>
      </c>
      <c r="O2767" s="180">
        <f t="shared" si="2770"/>
        <v>0.02804413408</v>
      </c>
      <c r="P2767" s="180">
        <f t="shared" si="2770"/>
        <v>0.03594162011</v>
      </c>
      <c r="Q2767" s="180">
        <f t="shared" si="2770"/>
        <v>0.04045446927</v>
      </c>
      <c r="R2767" s="180">
        <f t="shared" si="2770"/>
        <v>0.04593435754</v>
      </c>
      <c r="S2767" s="180">
        <f t="shared" si="2770"/>
        <v>0.05181717877</v>
      </c>
      <c r="T2767" s="181">
        <f t="shared" si="3"/>
        <v>7.16</v>
      </c>
      <c r="U2767" s="182">
        <f t="shared" si="4"/>
        <v>41879</v>
      </c>
      <c r="V2767" s="182">
        <f t="shared" si="5"/>
        <v>41971</v>
      </c>
      <c r="W2767" s="182">
        <f t="shared" si="6"/>
        <v>42063</v>
      </c>
      <c r="X2767" s="181">
        <f t="shared" si="7"/>
        <v>181</v>
      </c>
      <c r="Y2767" s="181">
        <f t="shared" si="8"/>
        <v>273</v>
      </c>
      <c r="Z2767" s="181">
        <f t="shared" si="9"/>
        <v>365</v>
      </c>
      <c r="AA2767" s="155"/>
      <c r="AB2767" s="9"/>
      <c r="AC2767" s="9"/>
      <c r="AD2767" s="9"/>
      <c r="AE2767" s="9"/>
      <c r="AF2767" s="9"/>
      <c r="AG2767" s="9"/>
      <c r="AH2767" s="9"/>
    </row>
    <row r="2768" ht="15.75" customHeight="1">
      <c r="A2768" s="177">
        <v>41697.0</v>
      </c>
      <c r="B2768" s="178">
        <v>1.83</v>
      </c>
      <c r="C2768" s="178">
        <v>2.35</v>
      </c>
      <c r="D2768" s="178">
        <v>2.8</v>
      </c>
      <c r="E2768" s="178">
        <v>3.68</v>
      </c>
      <c r="F2768" s="178">
        <v>4.5</v>
      </c>
      <c r="G2768" s="178">
        <v>4.95</v>
      </c>
      <c r="H2768" s="178">
        <v>5.78</v>
      </c>
      <c r="I2768" s="178">
        <v>6.34</v>
      </c>
      <c r="J2768" s="178">
        <v>6.62</v>
      </c>
      <c r="K2768" s="179">
        <f>MAX(0,((T2768*(365/365))-VLOOKUP(A2768,VBMA!$A:$D,4,0))  /  (T2768* (365/365)   ))</f>
        <v>0.1647826087</v>
      </c>
      <c r="L2768" s="180">
        <f t="shared" ref="L2768:S2768" si="2771">(B2768*(1-$K2768) * (365/365))/100</f>
        <v>0.01528447826</v>
      </c>
      <c r="M2768" s="180">
        <f t="shared" si="2771"/>
        <v>0.0196276087</v>
      </c>
      <c r="N2768" s="180">
        <f t="shared" si="2771"/>
        <v>0.02338608696</v>
      </c>
      <c r="O2768" s="180">
        <f t="shared" si="2771"/>
        <v>0.030736</v>
      </c>
      <c r="P2768" s="180">
        <f t="shared" si="2771"/>
        <v>0.03758478261</v>
      </c>
      <c r="Q2768" s="180">
        <f t="shared" si="2771"/>
        <v>0.04134326087</v>
      </c>
      <c r="R2768" s="180">
        <f t="shared" si="2771"/>
        <v>0.04827556522</v>
      </c>
      <c r="S2768" s="180">
        <f t="shared" si="2771"/>
        <v>0.05295278261</v>
      </c>
      <c r="T2768" s="181">
        <f t="shared" si="3"/>
        <v>6.9</v>
      </c>
      <c r="U2768" s="182">
        <f t="shared" si="4"/>
        <v>41878</v>
      </c>
      <c r="V2768" s="182">
        <f t="shared" si="5"/>
        <v>41970</v>
      </c>
      <c r="W2768" s="182">
        <f t="shared" si="6"/>
        <v>42062</v>
      </c>
      <c r="X2768" s="181">
        <f t="shared" si="7"/>
        <v>181</v>
      </c>
      <c r="Y2768" s="181">
        <f t="shared" si="8"/>
        <v>273</v>
      </c>
      <c r="Z2768" s="181">
        <f t="shared" si="9"/>
        <v>365</v>
      </c>
      <c r="AA2768" s="155"/>
      <c r="AB2768" s="9"/>
      <c r="AC2768" s="9"/>
      <c r="AD2768" s="9"/>
      <c r="AE2768" s="9"/>
      <c r="AF2768" s="9"/>
      <c r="AG2768" s="9"/>
      <c r="AH2768" s="9"/>
    </row>
    <row r="2769" ht="15.75" customHeight="1">
      <c r="A2769" s="177">
        <v>41696.0</v>
      </c>
      <c r="B2769" s="178">
        <v>2.23</v>
      </c>
      <c r="C2769" s="178">
        <v>2.5</v>
      </c>
      <c r="D2769" s="178">
        <v>2.85</v>
      </c>
      <c r="E2769" s="178">
        <v>3.7</v>
      </c>
      <c r="F2769" s="178">
        <v>4.53</v>
      </c>
      <c r="G2769" s="178">
        <v>5.0</v>
      </c>
      <c r="H2769" s="178">
        <v>5.78</v>
      </c>
      <c r="I2769" s="178">
        <v>6.34</v>
      </c>
      <c r="J2769" s="178">
        <v>6.62</v>
      </c>
      <c r="K2769" s="179">
        <f>MAX(0,((T2769*(365/365))-VLOOKUP(A2769,VBMA!$A:$D,4,0))  /  (T2769* (365/365)   ))</f>
        <v>0.168115942</v>
      </c>
      <c r="L2769" s="180">
        <f t="shared" ref="L2769:S2769" si="2772">(B2769*(1-$K2769) * (365/365))/100</f>
        <v>0.01855101449</v>
      </c>
      <c r="M2769" s="180">
        <f t="shared" si="2772"/>
        <v>0.02079710145</v>
      </c>
      <c r="N2769" s="180">
        <f t="shared" si="2772"/>
        <v>0.02370869565</v>
      </c>
      <c r="O2769" s="180">
        <f t="shared" si="2772"/>
        <v>0.03077971014</v>
      </c>
      <c r="P2769" s="180">
        <f t="shared" si="2772"/>
        <v>0.03768434783</v>
      </c>
      <c r="Q2769" s="180">
        <f t="shared" si="2772"/>
        <v>0.0415942029</v>
      </c>
      <c r="R2769" s="180">
        <f t="shared" si="2772"/>
        <v>0.04808289855</v>
      </c>
      <c r="S2769" s="180">
        <f t="shared" si="2772"/>
        <v>0.05274144928</v>
      </c>
      <c r="T2769" s="181">
        <f t="shared" si="3"/>
        <v>6.9</v>
      </c>
      <c r="U2769" s="182">
        <f t="shared" si="4"/>
        <v>41877</v>
      </c>
      <c r="V2769" s="182">
        <f t="shared" si="5"/>
        <v>41969</v>
      </c>
      <c r="W2769" s="182">
        <f t="shared" si="6"/>
        <v>42061</v>
      </c>
      <c r="X2769" s="181">
        <f t="shared" si="7"/>
        <v>181</v>
      </c>
      <c r="Y2769" s="181">
        <f t="shared" si="8"/>
        <v>273</v>
      </c>
      <c r="Z2769" s="181">
        <f t="shared" si="9"/>
        <v>365</v>
      </c>
      <c r="AA2769" s="155"/>
      <c r="AB2769" s="9"/>
      <c r="AC2769" s="9"/>
      <c r="AD2769" s="9"/>
      <c r="AE2769" s="9"/>
      <c r="AF2769" s="9"/>
      <c r="AG2769" s="9"/>
      <c r="AH2769" s="9"/>
    </row>
    <row r="2770" ht="15.75" customHeight="1">
      <c r="A2770" s="177">
        <v>41695.0</v>
      </c>
      <c r="B2770" s="178">
        <v>1.83</v>
      </c>
      <c r="C2770" s="178">
        <v>2.0</v>
      </c>
      <c r="D2770" s="178">
        <v>2.5</v>
      </c>
      <c r="E2770" s="178">
        <v>3.55</v>
      </c>
      <c r="F2770" s="178">
        <v>4.45</v>
      </c>
      <c r="G2770" s="178">
        <v>4.95</v>
      </c>
      <c r="H2770" s="178">
        <v>5.78</v>
      </c>
      <c r="I2770" s="178">
        <v>6.34</v>
      </c>
      <c r="J2770" s="178">
        <v>6.62</v>
      </c>
      <c r="K2770" s="179">
        <f>MAX(0,((T2770*(365/365))-VLOOKUP(A2770,VBMA!$A:$D,4,0))  /  (T2770* (365/365)   ))</f>
        <v>0.1782608696</v>
      </c>
      <c r="L2770" s="180">
        <f t="shared" ref="L2770:S2770" si="2773">(B2770*(1-$K2770) * (365/365))/100</f>
        <v>0.01503782609</v>
      </c>
      <c r="M2770" s="180">
        <f t="shared" si="2773"/>
        <v>0.01643478261</v>
      </c>
      <c r="N2770" s="180">
        <f t="shared" si="2773"/>
        <v>0.02054347826</v>
      </c>
      <c r="O2770" s="180">
        <f t="shared" si="2773"/>
        <v>0.02917173913</v>
      </c>
      <c r="P2770" s="180">
        <f t="shared" si="2773"/>
        <v>0.0365673913</v>
      </c>
      <c r="Q2770" s="180">
        <f t="shared" si="2773"/>
        <v>0.04067608696</v>
      </c>
      <c r="R2770" s="180">
        <f t="shared" si="2773"/>
        <v>0.04749652174</v>
      </c>
      <c r="S2770" s="180">
        <f t="shared" si="2773"/>
        <v>0.05209826087</v>
      </c>
      <c r="T2770" s="181">
        <f t="shared" si="3"/>
        <v>6.9</v>
      </c>
      <c r="U2770" s="182">
        <f t="shared" si="4"/>
        <v>41876</v>
      </c>
      <c r="V2770" s="182">
        <f t="shared" si="5"/>
        <v>41968</v>
      </c>
      <c r="W2770" s="182">
        <f t="shared" si="6"/>
        <v>42060</v>
      </c>
      <c r="X2770" s="181">
        <f t="shared" si="7"/>
        <v>181</v>
      </c>
      <c r="Y2770" s="181">
        <f t="shared" si="8"/>
        <v>273</v>
      </c>
      <c r="Z2770" s="181">
        <f t="shared" si="9"/>
        <v>365</v>
      </c>
      <c r="AA2770" s="155"/>
      <c r="AB2770" s="9"/>
      <c r="AC2770" s="9"/>
      <c r="AD2770" s="9"/>
      <c r="AE2770" s="9"/>
      <c r="AF2770" s="9"/>
      <c r="AG2770" s="9"/>
      <c r="AH2770" s="9"/>
    </row>
    <row r="2771" ht="15.75" customHeight="1">
      <c r="A2771" s="177">
        <v>41694.0</v>
      </c>
      <c r="B2771" s="178">
        <v>1.5</v>
      </c>
      <c r="C2771" s="178">
        <v>1.83</v>
      </c>
      <c r="D2771" s="178">
        <v>2.35</v>
      </c>
      <c r="E2771" s="178">
        <v>3.43</v>
      </c>
      <c r="F2771" s="178">
        <v>4.43</v>
      </c>
      <c r="G2771" s="178">
        <v>4.95</v>
      </c>
      <c r="H2771" s="178">
        <v>5.78</v>
      </c>
      <c r="I2771" s="178">
        <v>6.34</v>
      </c>
      <c r="J2771" s="178">
        <v>6.62</v>
      </c>
      <c r="K2771" s="179">
        <f>MAX(0,((T2771*(365/365))-VLOOKUP(A2771,VBMA!$A:$D,4,0))  /  (T2771* (365/365)   ))</f>
        <v>0.1717391304</v>
      </c>
      <c r="L2771" s="180">
        <f t="shared" ref="L2771:S2771" si="2774">(B2771*(1-$K2771) * (365/365))/100</f>
        <v>0.01242391304</v>
      </c>
      <c r="M2771" s="180">
        <f t="shared" si="2774"/>
        <v>0.01515717391</v>
      </c>
      <c r="N2771" s="180">
        <f t="shared" si="2774"/>
        <v>0.01946413043</v>
      </c>
      <c r="O2771" s="180">
        <f t="shared" si="2774"/>
        <v>0.02840934783</v>
      </c>
      <c r="P2771" s="180">
        <f t="shared" si="2774"/>
        <v>0.03669195652</v>
      </c>
      <c r="Q2771" s="180">
        <f t="shared" si="2774"/>
        <v>0.04099891304</v>
      </c>
      <c r="R2771" s="180">
        <f t="shared" si="2774"/>
        <v>0.04787347826</v>
      </c>
      <c r="S2771" s="180">
        <f t="shared" si="2774"/>
        <v>0.05251173913</v>
      </c>
      <c r="T2771" s="181">
        <f t="shared" si="3"/>
        <v>6.9</v>
      </c>
      <c r="U2771" s="182">
        <f t="shared" si="4"/>
        <v>41875</v>
      </c>
      <c r="V2771" s="182">
        <f t="shared" si="5"/>
        <v>41967</v>
      </c>
      <c r="W2771" s="182">
        <f t="shared" si="6"/>
        <v>42059</v>
      </c>
      <c r="X2771" s="181">
        <f t="shared" si="7"/>
        <v>181</v>
      </c>
      <c r="Y2771" s="181">
        <f t="shared" si="8"/>
        <v>273</v>
      </c>
      <c r="Z2771" s="181">
        <f t="shared" si="9"/>
        <v>365</v>
      </c>
      <c r="AA2771" s="155"/>
      <c r="AB2771" s="9"/>
      <c r="AC2771" s="9"/>
      <c r="AD2771" s="9"/>
      <c r="AE2771" s="9"/>
      <c r="AF2771" s="9"/>
      <c r="AG2771" s="9"/>
      <c r="AH2771" s="9"/>
    </row>
    <row r="2772" ht="15.75" customHeight="1">
      <c r="A2772" s="177">
        <v>41691.0</v>
      </c>
      <c r="B2772" s="178">
        <v>1.46</v>
      </c>
      <c r="C2772" s="178">
        <v>1.84</v>
      </c>
      <c r="D2772" s="178">
        <v>2.3</v>
      </c>
      <c r="E2772" s="178">
        <v>3.36</v>
      </c>
      <c r="F2772" s="178">
        <v>4.48</v>
      </c>
      <c r="G2772" s="178">
        <v>5.0</v>
      </c>
      <c r="H2772" s="178">
        <v>5.78</v>
      </c>
      <c r="I2772" s="178">
        <v>6.44</v>
      </c>
      <c r="J2772" s="178">
        <v>6.78</v>
      </c>
      <c r="K2772" s="179">
        <f>MAX(0,((T2772*(365/365))-VLOOKUP(A2772,VBMA!$A:$D,4,0))  /  (T2772* (365/365)   ))</f>
        <v>0.1985915493</v>
      </c>
      <c r="L2772" s="180">
        <f t="shared" ref="L2772:S2772" si="2775">(B2772*(1-$K2772) * (365/365))/100</f>
        <v>0.01170056338</v>
      </c>
      <c r="M2772" s="180">
        <f t="shared" si="2775"/>
        <v>0.01474591549</v>
      </c>
      <c r="N2772" s="180">
        <f t="shared" si="2775"/>
        <v>0.01843239437</v>
      </c>
      <c r="O2772" s="180">
        <f t="shared" si="2775"/>
        <v>0.02692732394</v>
      </c>
      <c r="P2772" s="180">
        <f t="shared" si="2775"/>
        <v>0.03590309859</v>
      </c>
      <c r="Q2772" s="180">
        <f t="shared" si="2775"/>
        <v>0.04007042254</v>
      </c>
      <c r="R2772" s="180">
        <f t="shared" si="2775"/>
        <v>0.04632140845</v>
      </c>
      <c r="S2772" s="180">
        <f t="shared" si="2775"/>
        <v>0.05161070423</v>
      </c>
      <c r="T2772" s="181">
        <f t="shared" si="3"/>
        <v>7.1</v>
      </c>
      <c r="U2772" s="182">
        <f t="shared" si="4"/>
        <v>41872</v>
      </c>
      <c r="V2772" s="182">
        <f t="shared" si="5"/>
        <v>41964</v>
      </c>
      <c r="W2772" s="182">
        <f t="shared" si="6"/>
        <v>42056</v>
      </c>
      <c r="X2772" s="181">
        <f t="shared" si="7"/>
        <v>181</v>
      </c>
      <c r="Y2772" s="181">
        <f t="shared" si="8"/>
        <v>273</v>
      </c>
      <c r="Z2772" s="181">
        <f t="shared" si="9"/>
        <v>365</v>
      </c>
      <c r="AA2772" s="155"/>
      <c r="AB2772" s="9"/>
      <c r="AC2772" s="9"/>
      <c r="AD2772" s="9"/>
      <c r="AE2772" s="9"/>
      <c r="AF2772" s="9"/>
      <c r="AG2772" s="9"/>
      <c r="AH2772" s="9"/>
    </row>
    <row r="2773" ht="15.75" customHeight="1">
      <c r="A2773" s="177">
        <v>41690.0</v>
      </c>
      <c r="B2773" s="178">
        <v>1.5</v>
      </c>
      <c r="C2773" s="178">
        <v>1.88</v>
      </c>
      <c r="D2773" s="178">
        <v>2.38</v>
      </c>
      <c r="E2773" s="178">
        <v>3.43</v>
      </c>
      <c r="F2773" s="178">
        <v>4.58</v>
      </c>
      <c r="G2773" s="178">
        <v>5.0</v>
      </c>
      <c r="H2773" s="178">
        <v>5.78</v>
      </c>
      <c r="I2773" s="178">
        <v>6.44</v>
      </c>
      <c r="J2773" s="178">
        <v>6.78</v>
      </c>
      <c r="K2773" s="179">
        <f>MAX(0,((T2773*(365/365))-VLOOKUP(A2773,VBMA!$A:$D,4,0))  /  (T2773* (365/365)   ))</f>
        <v>0.1929577465</v>
      </c>
      <c r="L2773" s="180">
        <f t="shared" ref="L2773:S2773" si="2776">(B2773*(1-$K2773) * (365/365))/100</f>
        <v>0.0121056338</v>
      </c>
      <c r="M2773" s="180">
        <f t="shared" si="2776"/>
        <v>0.01517239437</v>
      </c>
      <c r="N2773" s="180">
        <f t="shared" si="2776"/>
        <v>0.01920760563</v>
      </c>
      <c r="O2773" s="180">
        <f t="shared" si="2776"/>
        <v>0.0276815493</v>
      </c>
      <c r="P2773" s="180">
        <f t="shared" si="2776"/>
        <v>0.03696253521</v>
      </c>
      <c r="Q2773" s="180">
        <f t="shared" si="2776"/>
        <v>0.04035211268</v>
      </c>
      <c r="R2773" s="180">
        <f t="shared" si="2776"/>
        <v>0.04664704225</v>
      </c>
      <c r="S2773" s="180">
        <f t="shared" si="2776"/>
        <v>0.05197352113</v>
      </c>
      <c r="T2773" s="181">
        <f t="shared" si="3"/>
        <v>7.1</v>
      </c>
      <c r="U2773" s="182">
        <f t="shared" si="4"/>
        <v>41871</v>
      </c>
      <c r="V2773" s="182">
        <f t="shared" si="5"/>
        <v>41963</v>
      </c>
      <c r="W2773" s="182">
        <f t="shared" si="6"/>
        <v>42055</v>
      </c>
      <c r="X2773" s="181">
        <f t="shared" si="7"/>
        <v>181</v>
      </c>
      <c r="Y2773" s="181">
        <f t="shared" si="8"/>
        <v>273</v>
      </c>
      <c r="Z2773" s="181">
        <f t="shared" si="9"/>
        <v>365</v>
      </c>
      <c r="AA2773" s="155"/>
      <c r="AB2773" s="9"/>
      <c r="AC2773" s="9"/>
      <c r="AD2773" s="9"/>
      <c r="AE2773" s="9"/>
      <c r="AF2773" s="9"/>
      <c r="AG2773" s="9"/>
      <c r="AH2773" s="9"/>
    </row>
    <row r="2774" ht="15.75" customHeight="1">
      <c r="A2774" s="177">
        <v>41689.0</v>
      </c>
      <c r="B2774" s="178">
        <v>1.73</v>
      </c>
      <c r="C2774" s="178">
        <v>2.1</v>
      </c>
      <c r="D2774" s="178">
        <v>2.55</v>
      </c>
      <c r="E2774" s="178">
        <v>3.48</v>
      </c>
      <c r="F2774" s="178">
        <v>4.65</v>
      </c>
      <c r="G2774" s="178">
        <v>5.0</v>
      </c>
      <c r="H2774" s="178">
        <v>5.78</v>
      </c>
      <c r="I2774" s="178">
        <v>6.42</v>
      </c>
      <c r="J2774" s="178">
        <v>6.78</v>
      </c>
      <c r="K2774" s="179">
        <f>MAX(0,((T2774*(365/365))-VLOOKUP(A2774,VBMA!$A:$D,4,0))  /  (T2774* (365/365)   ))</f>
        <v>0.1820113314</v>
      </c>
      <c r="L2774" s="180">
        <f t="shared" ref="L2774:S2774" si="2777">(B2774*(1-$K2774) * (365/365))/100</f>
        <v>0.01415120397</v>
      </c>
      <c r="M2774" s="180">
        <f t="shared" si="2777"/>
        <v>0.01717776204</v>
      </c>
      <c r="N2774" s="180">
        <f t="shared" si="2777"/>
        <v>0.02085871105</v>
      </c>
      <c r="O2774" s="180">
        <f t="shared" si="2777"/>
        <v>0.02846600567</v>
      </c>
      <c r="P2774" s="180">
        <f t="shared" si="2777"/>
        <v>0.03803647309</v>
      </c>
      <c r="Q2774" s="180">
        <f t="shared" si="2777"/>
        <v>0.04089943343</v>
      </c>
      <c r="R2774" s="180">
        <f t="shared" si="2777"/>
        <v>0.04727974504</v>
      </c>
      <c r="S2774" s="180">
        <f t="shared" si="2777"/>
        <v>0.05251487252</v>
      </c>
      <c r="T2774" s="181">
        <f t="shared" si="3"/>
        <v>7.06</v>
      </c>
      <c r="U2774" s="182">
        <f t="shared" si="4"/>
        <v>41870</v>
      </c>
      <c r="V2774" s="182">
        <f t="shared" si="5"/>
        <v>41962</v>
      </c>
      <c r="W2774" s="182">
        <f t="shared" si="6"/>
        <v>42054</v>
      </c>
      <c r="X2774" s="181">
        <f t="shared" si="7"/>
        <v>181</v>
      </c>
      <c r="Y2774" s="181">
        <f t="shared" si="8"/>
        <v>273</v>
      </c>
      <c r="Z2774" s="181">
        <f t="shared" si="9"/>
        <v>365</v>
      </c>
      <c r="AA2774" s="155"/>
      <c r="AB2774" s="9"/>
      <c r="AC2774" s="9"/>
      <c r="AD2774" s="9"/>
      <c r="AE2774" s="9"/>
      <c r="AF2774" s="9"/>
      <c r="AG2774" s="9"/>
      <c r="AH2774" s="9"/>
    </row>
    <row r="2775" ht="15.75" customHeight="1">
      <c r="A2775" s="177">
        <v>41688.0</v>
      </c>
      <c r="B2775" s="178">
        <v>1.95</v>
      </c>
      <c r="C2775" s="178">
        <v>2.23</v>
      </c>
      <c r="D2775" s="178">
        <v>2.68</v>
      </c>
      <c r="E2775" s="178">
        <v>3.68</v>
      </c>
      <c r="F2775" s="178">
        <v>4.65</v>
      </c>
      <c r="G2775" s="178">
        <v>5.03</v>
      </c>
      <c r="H2775" s="178">
        <v>5.8</v>
      </c>
      <c r="I2775" s="178">
        <v>6.42</v>
      </c>
      <c r="J2775" s="178">
        <v>6.78</v>
      </c>
      <c r="K2775" s="179">
        <f>MAX(0,((T2775*(365/365))-VLOOKUP(A2775,VBMA!$A:$D,4,0))  /  (T2775* (365/365)   ))</f>
        <v>0.1725852273</v>
      </c>
      <c r="L2775" s="180">
        <f t="shared" ref="L2775:S2775" si="2778">(B2775*(1-$K2775) * (365/365))/100</f>
        <v>0.01613458807</v>
      </c>
      <c r="M2775" s="180">
        <f t="shared" si="2778"/>
        <v>0.01845134943</v>
      </c>
      <c r="N2775" s="180">
        <f t="shared" si="2778"/>
        <v>0.02217471591</v>
      </c>
      <c r="O2775" s="180">
        <f t="shared" si="2778"/>
        <v>0.03044886364</v>
      </c>
      <c r="P2775" s="180">
        <f t="shared" si="2778"/>
        <v>0.03847478693</v>
      </c>
      <c r="Q2775" s="180">
        <f t="shared" si="2778"/>
        <v>0.04161896307</v>
      </c>
      <c r="R2775" s="180">
        <f t="shared" si="2778"/>
        <v>0.04799005682</v>
      </c>
      <c r="S2775" s="180">
        <f t="shared" si="2778"/>
        <v>0.05312002841</v>
      </c>
      <c r="T2775" s="181">
        <f t="shared" si="3"/>
        <v>7.04</v>
      </c>
      <c r="U2775" s="182">
        <f t="shared" si="4"/>
        <v>41869</v>
      </c>
      <c r="V2775" s="182">
        <f t="shared" si="5"/>
        <v>41961</v>
      </c>
      <c r="W2775" s="182">
        <f t="shared" si="6"/>
        <v>42053</v>
      </c>
      <c r="X2775" s="181">
        <f t="shared" si="7"/>
        <v>181</v>
      </c>
      <c r="Y2775" s="181">
        <f t="shared" si="8"/>
        <v>273</v>
      </c>
      <c r="Z2775" s="181">
        <f t="shared" si="9"/>
        <v>365</v>
      </c>
      <c r="AA2775" s="155"/>
      <c r="AB2775" s="9"/>
      <c r="AC2775" s="9"/>
      <c r="AD2775" s="9"/>
      <c r="AE2775" s="9"/>
      <c r="AF2775" s="9"/>
      <c r="AG2775" s="9"/>
      <c r="AH2775" s="9"/>
    </row>
    <row r="2776" ht="15.75" customHeight="1">
      <c r="A2776" s="177">
        <v>41687.0</v>
      </c>
      <c r="B2776" s="178">
        <v>1.88</v>
      </c>
      <c r="C2776" s="178">
        <v>2.1</v>
      </c>
      <c r="D2776" s="178">
        <v>2.6</v>
      </c>
      <c r="E2776" s="178">
        <v>3.64</v>
      </c>
      <c r="F2776" s="178">
        <v>4.6</v>
      </c>
      <c r="G2776" s="178">
        <v>5.02</v>
      </c>
      <c r="H2776" s="178">
        <v>5.82</v>
      </c>
      <c r="I2776" s="178">
        <v>6.42</v>
      </c>
      <c r="J2776" s="178">
        <v>6.78</v>
      </c>
      <c r="K2776" s="179">
        <f>MAX(0,((T2776*(365/365))-VLOOKUP(A2776,VBMA!$A:$D,4,0))  /  (T2776* (365/365)   ))</f>
        <v>0.165954416</v>
      </c>
      <c r="L2776" s="180">
        <f t="shared" ref="L2776:S2776" si="2779">(B2776*(1-$K2776) * (365/365))/100</f>
        <v>0.01568005698</v>
      </c>
      <c r="M2776" s="180">
        <f t="shared" si="2779"/>
        <v>0.01751495726</v>
      </c>
      <c r="N2776" s="180">
        <f t="shared" si="2779"/>
        <v>0.02168518519</v>
      </c>
      <c r="O2776" s="180">
        <f t="shared" si="2779"/>
        <v>0.03035925926</v>
      </c>
      <c r="P2776" s="180">
        <f t="shared" si="2779"/>
        <v>0.03836609687</v>
      </c>
      <c r="Q2776" s="180">
        <f t="shared" si="2779"/>
        <v>0.04186908832</v>
      </c>
      <c r="R2776" s="180">
        <f t="shared" si="2779"/>
        <v>0.04854145299</v>
      </c>
      <c r="S2776" s="180">
        <f t="shared" si="2779"/>
        <v>0.0535457265</v>
      </c>
      <c r="T2776" s="181">
        <f t="shared" si="3"/>
        <v>7.02</v>
      </c>
      <c r="U2776" s="182">
        <f t="shared" si="4"/>
        <v>41868</v>
      </c>
      <c r="V2776" s="182">
        <f t="shared" si="5"/>
        <v>41960</v>
      </c>
      <c r="W2776" s="182">
        <f t="shared" si="6"/>
        <v>42052</v>
      </c>
      <c r="X2776" s="181">
        <f t="shared" si="7"/>
        <v>181</v>
      </c>
      <c r="Y2776" s="181">
        <f t="shared" si="8"/>
        <v>273</v>
      </c>
      <c r="Z2776" s="181">
        <f t="shared" si="9"/>
        <v>365</v>
      </c>
      <c r="AA2776" s="155"/>
      <c r="AB2776" s="9"/>
      <c r="AC2776" s="9"/>
      <c r="AD2776" s="9"/>
      <c r="AE2776" s="9"/>
      <c r="AF2776" s="9"/>
      <c r="AG2776" s="9"/>
      <c r="AH2776" s="9"/>
    </row>
    <row r="2777" ht="15.75" customHeight="1">
      <c r="A2777" s="177">
        <v>41684.0</v>
      </c>
      <c r="B2777" s="178">
        <v>1.95</v>
      </c>
      <c r="C2777" s="178">
        <v>2.33</v>
      </c>
      <c r="D2777" s="178">
        <v>2.78</v>
      </c>
      <c r="E2777" s="178">
        <v>4.08</v>
      </c>
      <c r="F2777" s="178">
        <v>4.7</v>
      </c>
      <c r="G2777" s="178">
        <v>5.08</v>
      </c>
      <c r="H2777" s="178">
        <v>5.84</v>
      </c>
      <c r="I2777" s="178">
        <v>6.44</v>
      </c>
      <c r="J2777" s="178">
        <v>6.8</v>
      </c>
      <c r="K2777" s="179">
        <f>MAX(0,((T2777*(365/365))-VLOOKUP(A2777,VBMA!$A:$D,4,0))  /  (T2777* (365/365)   ))</f>
        <v>0.1676136364</v>
      </c>
      <c r="L2777" s="180">
        <f t="shared" ref="L2777:S2777" si="2780">(B2777*(1-$K2777) * (365/365))/100</f>
        <v>0.01623153409</v>
      </c>
      <c r="M2777" s="180">
        <f t="shared" si="2780"/>
        <v>0.01939460227</v>
      </c>
      <c r="N2777" s="180">
        <f t="shared" si="2780"/>
        <v>0.02314034091</v>
      </c>
      <c r="O2777" s="180">
        <f t="shared" si="2780"/>
        <v>0.03396136364</v>
      </c>
      <c r="P2777" s="180">
        <f t="shared" si="2780"/>
        <v>0.03912215909</v>
      </c>
      <c r="Q2777" s="180">
        <f t="shared" si="2780"/>
        <v>0.04228522727</v>
      </c>
      <c r="R2777" s="180">
        <f t="shared" si="2780"/>
        <v>0.04861136364</v>
      </c>
      <c r="S2777" s="180">
        <f t="shared" si="2780"/>
        <v>0.05360568182</v>
      </c>
      <c r="T2777" s="181">
        <f t="shared" si="3"/>
        <v>7.04</v>
      </c>
      <c r="U2777" s="182">
        <f t="shared" si="4"/>
        <v>41865</v>
      </c>
      <c r="V2777" s="182">
        <f t="shared" si="5"/>
        <v>41957</v>
      </c>
      <c r="W2777" s="182">
        <f t="shared" si="6"/>
        <v>42049</v>
      </c>
      <c r="X2777" s="181">
        <f t="shared" si="7"/>
        <v>181</v>
      </c>
      <c r="Y2777" s="181">
        <f t="shared" si="8"/>
        <v>273</v>
      </c>
      <c r="Z2777" s="181">
        <f t="shared" si="9"/>
        <v>365</v>
      </c>
      <c r="AA2777" s="155"/>
      <c r="AB2777" s="9"/>
      <c r="AC2777" s="9"/>
      <c r="AD2777" s="9"/>
      <c r="AE2777" s="9"/>
      <c r="AF2777" s="9"/>
      <c r="AG2777" s="9"/>
      <c r="AH2777" s="9"/>
    </row>
    <row r="2778" ht="15.75" customHeight="1">
      <c r="A2778" s="177">
        <v>41683.0</v>
      </c>
      <c r="B2778" s="178">
        <v>2.06</v>
      </c>
      <c r="C2778" s="178">
        <v>2.36</v>
      </c>
      <c r="D2778" s="178">
        <v>2.82</v>
      </c>
      <c r="E2778" s="178">
        <v>4.18</v>
      </c>
      <c r="F2778" s="178">
        <v>4.7</v>
      </c>
      <c r="G2778" s="178">
        <v>5.06</v>
      </c>
      <c r="H2778" s="178">
        <v>5.8</v>
      </c>
      <c r="I2778" s="178">
        <v>6.43</v>
      </c>
      <c r="J2778" s="178">
        <v>6.75</v>
      </c>
      <c r="K2778" s="179">
        <f>MAX(0,((T2778*(365/365))-VLOOKUP(A2778,VBMA!$A:$D,4,0))  /  (T2778* (365/365)   ))</f>
        <v>0.164305949</v>
      </c>
      <c r="L2778" s="180">
        <f t="shared" ref="L2778:S2778" si="2781">(B2778*(1-$K2778) * (365/365))/100</f>
        <v>0.01721529745</v>
      </c>
      <c r="M2778" s="180">
        <f t="shared" si="2781"/>
        <v>0.0197223796</v>
      </c>
      <c r="N2778" s="180">
        <f t="shared" si="2781"/>
        <v>0.02356657224</v>
      </c>
      <c r="O2778" s="180">
        <f t="shared" si="2781"/>
        <v>0.03493201133</v>
      </c>
      <c r="P2778" s="180">
        <f t="shared" si="2781"/>
        <v>0.0392776204</v>
      </c>
      <c r="Q2778" s="180">
        <f t="shared" si="2781"/>
        <v>0.04228611898</v>
      </c>
      <c r="R2778" s="180">
        <f t="shared" si="2781"/>
        <v>0.04847025496</v>
      </c>
      <c r="S2778" s="180">
        <f t="shared" si="2781"/>
        <v>0.05373512748</v>
      </c>
      <c r="T2778" s="181">
        <f t="shared" si="3"/>
        <v>7.06</v>
      </c>
      <c r="U2778" s="182">
        <f t="shared" si="4"/>
        <v>41864</v>
      </c>
      <c r="V2778" s="182">
        <f t="shared" si="5"/>
        <v>41956</v>
      </c>
      <c r="W2778" s="182">
        <f t="shared" si="6"/>
        <v>42048</v>
      </c>
      <c r="X2778" s="181">
        <f t="shared" si="7"/>
        <v>181</v>
      </c>
      <c r="Y2778" s="181">
        <f t="shared" si="8"/>
        <v>273</v>
      </c>
      <c r="Z2778" s="181">
        <f t="shared" si="9"/>
        <v>365</v>
      </c>
      <c r="AA2778" s="155"/>
      <c r="AB2778" s="9"/>
      <c r="AC2778" s="9"/>
      <c r="AD2778" s="9"/>
      <c r="AE2778" s="9"/>
      <c r="AF2778" s="9"/>
      <c r="AG2778" s="9"/>
      <c r="AH2778" s="9"/>
    </row>
    <row r="2779" ht="15.75" customHeight="1">
      <c r="A2779" s="177">
        <v>41682.0</v>
      </c>
      <c r="B2779" s="178">
        <v>2.28</v>
      </c>
      <c r="C2779" s="178">
        <v>2.68</v>
      </c>
      <c r="D2779" s="178">
        <v>3.18</v>
      </c>
      <c r="E2779" s="178">
        <v>4.4</v>
      </c>
      <c r="F2779" s="178">
        <v>5.0</v>
      </c>
      <c r="G2779" s="178">
        <v>5.25</v>
      </c>
      <c r="H2779" s="178">
        <v>5.94</v>
      </c>
      <c r="I2779" s="178">
        <v>6.5</v>
      </c>
      <c r="J2779" s="178">
        <v>6.84</v>
      </c>
      <c r="K2779" s="179">
        <f>MAX(0,((T2779*(365/365))-VLOOKUP(A2779,VBMA!$A:$D,4,0))  /  (T2779* (365/365)   ))</f>
        <v>0.1621813031</v>
      </c>
      <c r="L2779" s="180">
        <f t="shared" ref="L2779:S2779" si="2782">(B2779*(1-$K2779) * (365/365))/100</f>
        <v>0.01910226629</v>
      </c>
      <c r="M2779" s="180">
        <f t="shared" si="2782"/>
        <v>0.02245354108</v>
      </c>
      <c r="N2779" s="180">
        <f t="shared" si="2782"/>
        <v>0.02664263456</v>
      </c>
      <c r="O2779" s="180">
        <f t="shared" si="2782"/>
        <v>0.03686402266</v>
      </c>
      <c r="P2779" s="180">
        <f t="shared" si="2782"/>
        <v>0.04189093484</v>
      </c>
      <c r="Q2779" s="180">
        <f t="shared" si="2782"/>
        <v>0.04398548159</v>
      </c>
      <c r="R2779" s="180">
        <f t="shared" si="2782"/>
        <v>0.04976643059</v>
      </c>
      <c r="S2779" s="180">
        <f t="shared" si="2782"/>
        <v>0.0544582153</v>
      </c>
      <c r="T2779" s="181">
        <f t="shared" si="3"/>
        <v>7.06</v>
      </c>
      <c r="U2779" s="182">
        <f t="shared" si="4"/>
        <v>41863</v>
      </c>
      <c r="V2779" s="182">
        <f t="shared" si="5"/>
        <v>41955</v>
      </c>
      <c r="W2779" s="182">
        <f t="shared" si="6"/>
        <v>42047</v>
      </c>
      <c r="X2779" s="181">
        <f t="shared" si="7"/>
        <v>181</v>
      </c>
      <c r="Y2779" s="181">
        <f t="shared" si="8"/>
        <v>273</v>
      </c>
      <c r="Z2779" s="181">
        <f t="shared" si="9"/>
        <v>365</v>
      </c>
      <c r="AA2779" s="155"/>
      <c r="AB2779" s="9"/>
      <c r="AC2779" s="9"/>
      <c r="AD2779" s="9"/>
      <c r="AE2779" s="9"/>
      <c r="AF2779" s="9"/>
      <c r="AG2779" s="9"/>
      <c r="AH2779" s="9"/>
    </row>
    <row r="2780" ht="15.75" customHeight="1">
      <c r="A2780" s="177">
        <v>41681.0</v>
      </c>
      <c r="B2780" s="178">
        <v>2.86</v>
      </c>
      <c r="C2780" s="178">
        <v>3.36</v>
      </c>
      <c r="D2780" s="178">
        <v>3.78</v>
      </c>
      <c r="E2780" s="178">
        <v>4.6</v>
      </c>
      <c r="F2780" s="178">
        <v>5.12</v>
      </c>
      <c r="G2780" s="178">
        <v>5.4</v>
      </c>
      <c r="H2780" s="178">
        <v>5.95</v>
      </c>
      <c r="I2780" s="178">
        <v>6.5</v>
      </c>
      <c r="J2780" s="178">
        <v>6.8</v>
      </c>
      <c r="K2780" s="179">
        <f>MAX(0,((T2780*(365/365))-VLOOKUP(A2780,VBMA!$A:$D,4,0))  /  (T2780* (365/365)   ))</f>
        <v>0.1553191489</v>
      </c>
      <c r="L2780" s="180">
        <f t="shared" ref="L2780:S2780" si="2783">(B2780*(1-$K2780) * (365/365))/100</f>
        <v>0.02415787234</v>
      </c>
      <c r="M2780" s="180">
        <f t="shared" si="2783"/>
        <v>0.0283812766</v>
      </c>
      <c r="N2780" s="180">
        <f t="shared" si="2783"/>
        <v>0.03192893617</v>
      </c>
      <c r="O2780" s="180">
        <f t="shared" si="2783"/>
        <v>0.03885531915</v>
      </c>
      <c r="P2780" s="180">
        <f t="shared" si="2783"/>
        <v>0.04324765957</v>
      </c>
      <c r="Q2780" s="180">
        <f t="shared" si="2783"/>
        <v>0.04561276596</v>
      </c>
      <c r="R2780" s="180">
        <f t="shared" si="2783"/>
        <v>0.05025851064</v>
      </c>
      <c r="S2780" s="180">
        <f t="shared" si="2783"/>
        <v>0.05490425532</v>
      </c>
      <c r="T2780" s="181">
        <f t="shared" si="3"/>
        <v>7.05</v>
      </c>
      <c r="U2780" s="182">
        <f t="shared" si="4"/>
        <v>41862</v>
      </c>
      <c r="V2780" s="182">
        <f t="shared" si="5"/>
        <v>41954</v>
      </c>
      <c r="W2780" s="182">
        <f t="shared" si="6"/>
        <v>42046</v>
      </c>
      <c r="X2780" s="181">
        <f t="shared" si="7"/>
        <v>181</v>
      </c>
      <c r="Y2780" s="181">
        <f t="shared" si="8"/>
        <v>273</v>
      </c>
      <c r="Z2780" s="181">
        <f t="shared" si="9"/>
        <v>365</v>
      </c>
      <c r="AA2780" s="155"/>
      <c r="AB2780" s="9"/>
      <c r="AC2780" s="9"/>
      <c r="AD2780" s="9"/>
      <c r="AE2780" s="9"/>
      <c r="AF2780" s="9"/>
      <c r="AG2780" s="9"/>
      <c r="AH2780" s="9"/>
    </row>
    <row r="2781" ht="15.75" customHeight="1">
      <c r="A2781" s="177">
        <v>41680.0</v>
      </c>
      <c r="B2781" s="178">
        <v>3.48</v>
      </c>
      <c r="C2781" s="178">
        <v>3.9</v>
      </c>
      <c r="D2781" s="178">
        <v>4.23</v>
      </c>
      <c r="E2781" s="178">
        <v>4.85</v>
      </c>
      <c r="F2781" s="178">
        <v>5.25</v>
      </c>
      <c r="G2781" s="178">
        <v>5.58</v>
      </c>
      <c r="H2781" s="178">
        <v>6.12</v>
      </c>
      <c r="I2781" s="178">
        <v>6.54</v>
      </c>
      <c r="J2781" s="178">
        <v>6.84</v>
      </c>
      <c r="K2781" s="179">
        <f>MAX(0,((T2781*(365/365))-VLOOKUP(A2781,VBMA!$A:$D,4,0))  /  (T2781* (365/365)   ))</f>
        <v>0.1336206897</v>
      </c>
      <c r="L2781" s="180">
        <f t="shared" ref="L2781:S2781" si="2784">(B2781*(1-$K2781) * (365/365))/100</f>
        <v>0.03015</v>
      </c>
      <c r="M2781" s="180">
        <f t="shared" si="2784"/>
        <v>0.0337887931</v>
      </c>
      <c r="N2781" s="180">
        <f t="shared" si="2784"/>
        <v>0.03664784483</v>
      </c>
      <c r="O2781" s="180">
        <f t="shared" si="2784"/>
        <v>0.04201939655</v>
      </c>
      <c r="P2781" s="180">
        <f t="shared" si="2784"/>
        <v>0.04548491379</v>
      </c>
      <c r="Q2781" s="180">
        <f t="shared" si="2784"/>
        <v>0.04834396552</v>
      </c>
      <c r="R2781" s="180">
        <f t="shared" si="2784"/>
        <v>0.05302241379</v>
      </c>
      <c r="S2781" s="180">
        <f t="shared" si="2784"/>
        <v>0.0566612069</v>
      </c>
      <c r="T2781" s="181">
        <f t="shared" si="3"/>
        <v>6.96</v>
      </c>
      <c r="U2781" s="182">
        <f t="shared" si="4"/>
        <v>41861</v>
      </c>
      <c r="V2781" s="182">
        <f t="shared" si="5"/>
        <v>41953</v>
      </c>
      <c r="W2781" s="182">
        <f t="shared" si="6"/>
        <v>42045</v>
      </c>
      <c r="X2781" s="181">
        <f t="shared" si="7"/>
        <v>181</v>
      </c>
      <c r="Y2781" s="181">
        <f t="shared" si="8"/>
        <v>273</v>
      </c>
      <c r="Z2781" s="181">
        <f t="shared" si="9"/>
        <v>365</v>
      </c>
      <c r="AA2781" s="155"/>
      <c r="AB2781" s="9"/>
      <c r="AC2781" s="9"/>
      <c r="AD2781" s="9"/>
      <c r="AE2781" s="9"/>
      <c r="AF2781" s="9"/>
      <c r="AG2781" s="9"/>
      <c r="AH2781" s="9"/>
    </row>
    <row r="2782" ht="15.75" customHeight="1">
      <c r="A2782" s="177">
        <v>41678.0</v>
      </c>
      <c r="B2782" s="178">
        <v>3.75</v>
      </c>
      <c r="C2782" s="178">
        <v>4.28</v>
      </c>
      <c r="D2782" s="178">
        <v>4.6</v>
      </c>
      <c r="E2782" s="178">
        <v>5.05</v>
      </c>
      <c r="F2782" s="178">
        <v>5.4</v>
      </c>
      <c r="G2782" s="178">
        <v>5.7</v>
      </c>
      <c r="H2782" s="178">
        <v>6.16</v>
      </c>
      <c r="I2782" s="178">
        <v>6.66</v>
      </c>
      <c r="J2782" s="178">
        <v>6.8</v>
      </c>
      <c r="K2782" s="179" t="str">
        <f>MAX(0,((T2782*(365/365))-VLOOKUP(A2782,VBMA!$A:$D,4,0))  /  (T2782* (365/365)   ))</f>
        <v>#N/A</v>
      </c>
      <c r="L2782" s="180" t="str">
        <f t="shared" ref="L2782:S2782" si="2785">(B2782*(1-$K2782) * (365/365))/100</f>
        <v>#N/A</v>
      </c>
      <c r="M2782" s="180" t="str">
        <f t="shared" si="2785"/>
        <v>#N/A</v>
      </c>
      <c r="N2782" s="180" t="str">
        <f t="shared" si="2785"/>
        <v>#N/A</v>
      </c>
      <c r="O2782" s="180" t="str">
        <f t="shared" si="2785"/>
        <v>#N/A</v>
      </c>
      <c r="P2782" s="180" t="str">
        <f t="shared" si="2785"/>
        <v>#N/A</v>
      </c>
      <c r="Q2782" s="180" t="str">
        <f t="shared" si="2785"/>
        <v>#N/A</v>
      </c>
      <c r="R2782" s="180" t="str">
        <f t="shared" si="2785"/>
        <v>#N/A</v>
      </c>
      <c r="S2782" s="180" t="str">
        <f t="shared" si="2785"/>
        <v>#N/A</v>
      </c>
      <c r="T2782" s="181">
        <f t="shared" si="3"/>
        <v>7.16</v>
      </c>
      <c r="U2782" s="182">
        <f t="shared" si="4"/>
        <v>41859</v>
      </c>
      <c r="V2782" s="182">
        <f t="shared" si="5"/>
        <v>41951</v>
      </c>
      <c r="W2782" s="182">
        <f t="shared" si="6"/>
        <v>42043</v>
      </c>
      <c r="X2782" s="181">
        <f t="shared" si="7"/>
        <v>181</v>
      </c>
      <c r="Y2782" s="181">
        <f t="shared" si="8"/>
        <v>273</v>
      </c>
      <c r="Z2782" s="181">
        <f t="shared" si="9"/>
        <v>365</v>
      </c>
      <c r="AA2782" s="155"/>
      <c r="AB2782" s="9"/>
      <c r="AC2782" s="9"/>
      <c r="AD2782" s="9"/>
      <c r="AE2782" s="9"/>
      <c r="AF2782" s="9"/>
      <c r="AG2782" s="9"/>
      <c r="AH2782" s="9"/>
    </row>
    <row r="2783" ht="15.75" customHeight="1">
      <c r="A2783" s="177">
        <v>41677.0</v>
      </c>
      <c r="B2783" s="178">
        <v>3.8</v>
      </c>
      <c r="C2783" s="178">
        <v>4.43</v>
      </c>
      <c r="D2783" s="178">
        <v>4.6</v>
      </c>
      <c r="E2783" s="178">
        <v>5.05</v>
      </c>
      <c r="F2783" s="178">
        <v>5.35</v>
      </c>
      <c r="G2783" s="178">
        <v>5.8</v>
      </c>
      <c r="H2783" s="178">
        <v>6.26</v>
      </c>
      <c r="I2783" s="178">
        <v>6.66</v>
      </c>
      <c r="J2783" s="178">
        <v>6.94</v>
      </c>
      <c r="K2783" s="179">
        <f>MAX(0,((T2783*(365/365))-VLOOKUP(A2783,VBMA!$A:$D,4,0))  /  (T2783* (365/365)   ))</f>
        <v>0.1423512748</v>
      </c>
      <c r="L2783" s="180">
        <f t="shared" ref="L2783:S2783" si="2786">(B2783*(1-$K2783) * (365/365))/100</f>
        <v>0.03259065156</v>
      </c>
      <c r="M2783" s="180">
        <f t="shared" si="2786"/>
        <v>0.03799383853</v>
      </c>
      <c r="N2783" s="180">
        <f t="shared" si="2786"/>
        <v>0.03945184136</v>
      </c>
      <c r="O2783" s="180">
        <f t="shared" si="2786"/>
        <v>0.04331126062</v>
      </c>
      <c r="P2783" s="180">
        <f t="shared" si="2786"/>
        <v>0.0458842068</v>
      </c>
      <c r="Q2783" s="180">
        <f t="shared" si="2786"/>
        <v>0.04974362606</v>
      </c>
      <c r="R2783" s="180">
        <f t="shared" si="2786"/>
        <v>0.0536888102</v>
      </c>
      <c r="S2783" s="180">
        <f t="shared" si="2786"/>
        <v>0.0571194051</v>
      </c>
      <c r="T2783" s="181">
        <f t="shared" si="3"/>
        <v>7.06</v>
      </c>
      <c r="U2783" s="182">
        <f t="shared" si="4"/>
        <v>41858</v>
      </c>
      <c r="V2783" s="182">
        <f t="shared" si="5"/>
        <v>41950</v>
      </c>
      <c r="W2783" s="182">
        <f t="shared" si="6"/>
        <v>42042</v>
      </c>
      <c r="X2783" s="181">
        <f t="shared" si="7"/>
        <v>181</v>
      </c>
      <c r="Y2783" s="181">
        <f t="shared" si="8"/>
        <v>273</v>
      </c>
      <c r="Z2783" s="181">
        <f t="shared" si="9"/>
        <v>365</v>
      </c>
      <c r="AA2783" s="155"/>
      <c r="AB2783" s="9"/>
      <c r="AC2783" s="9"/>
      <c r="AD2783" s="9"/>
      <c r="AE2783" s="9"/>
      <c r="AF2783" s="9"/>
      <c r="AG2783" s="9"/>
      <c r="AH2783" s="9"/>
    </row>
    <row r="2784" ht="15.75" customHeight="1">
      <c r="A2784" s="177">
        <v>41676.0</v>
      </c>
      <c r="B2784" s="178">
        <v>4.1</v>
      </c>
      <c r="C2784" s="178">
        <v>4.5</v>
      </c>
      <c r="D2784" s="178">
        <v>4.72</v>
      </c>
      <c r="E2784" s="178">
        <v>5.18</v>
      </c>
      <c r="F2784" s="178">
        <v>5.4</v>
      </c>
      <c r="G2784" s="178">
        <v>5.82</v>
      </c>
      <c r="H2784" s="178">
        <v>6.2</v>
      </c>
      <c r="I2784" s="178">
        <v>6.58</v>
      </c>
      <c r="J2784" s="178">
        <v>6.93</v>
      </c>
      <c r="K2784" s="179">
        <f>MAX(0,((T2784*(365/365))-VLOOKUP(A2784,VBMA!$A:$D,4,0))  /  (T2784* (365/365)   ))</f>
        <v>0.1278735632</v>
      </c>
      <c r="L2784" s="180">
        <f t="shared" ref="L2784:S2784" si="2787">(B2784*(1-$K2784) * (365/365))/100</f>
        <v>0.03575718391</v>
      </c>
      <c r="M2784" s="180">
        <f t="shared" si="2787"/>
        <v>0.03924568966</v>
      </c>
      <c r="N2784" s="180">
        <f t="shared" si="2787"/>
        <v>0.04116436782</v>
      </c>
      <c r="O2784" s="180">
        <f t="shared" si="2787"/>
        <v>0.04517614943</v>
      </c>
      <c r="P2784" s="180">
        <f t="shared" si="2787"/>
        <v>0.04709482759</v>
      </c>
      <c r="Q2784" s="180">
        <f t="shared" si="2787"/>
        <v>0.05075775862</v>
      </c>
      <c r="R2784" s="180">
        <f t="shared" si="2787"/>
        <v>0.05407183908</v>
      </c>
      <c r="S2784" s="180">
        <f t="shared" si="2787"/>
        <v>0.05738591954</v>
      </c>
      <c r="T2784" s="181">
        <f t="shared" si="3"/>
        <v>6.96</v>
      </c>
      <c r="U2784" s="182">
        <f t="shared" si="4"/>
        <v>41857</v>
      </c>
      <c r="V2784" s="182">
        <f t="shared" si="5"/>
        <v>41949</v>
      </c>
      <c r="W2784" s="182">
        <f t="shared" si="6"/>
        <v>42041</v>
      </c>
      <c r="X2784" s="181">
        <f t="shared" si="7"/>
        <v>181</v>
      </c>
      <c r="Y2784" s="181">
        <f t="shared" si="8"/>
        <v>273</v>
      </c>
      <c r="Z2784" s="181">
        <f t="shared" si="9"/>
        <v>365</v>
      </c>
      <c r="AA2784" s="155"/>
      <c r="AB2784" s="9"/>
      <c r="AC2784" s="9"/>
      <c r="AD2784" s="9"/>
      <c r="AE2784" s="9"/>
      <c r="AF2784" s="9"/>
      <c r="AG2784" s="9"/>
      <c r="AH2784" s="9"/>
    </row>
    <row r="2785" ht="15.75" customHeight="1">
      <c r="A2785" s="177">
        <v>41666.0</v>
      </c>
      <c r="B2785" s="178">
        <v>5.38</v>
      </c>
      <c r="C2785" s="178">
        <v>5.45</v>
      </c>
      <c r="D2785" s="178">
        <v>5.52</v>
      </c>
      <c r="E2785" s="178">
        <v>5.56</v>
      </c>
      <c r="F2785" s="178">
        <v>5.66</v>
      </c>
      <c r="G2785" s="178">
        <v>5.96</v>
      </c>
      <c r="H2785" s="178">
        <v>6.36</v>
      </c>
      <c r="I2785" s="178">
        <v>6.66</v>
      </c>
      <c r="J2785" s="178">
        <v>6.94</v>
      </c>
      <c r="K2785" s="179">
        <f>MAX(0,((T2785*(365/365))-VLOOKUP(A2785,VBMA!$A:$D,4,0))  /  (T2785* (365/365)   ))</f>
        <v>0.1271551724</v>
      </c>
      <c r="L2785" s="180">
        <f t="shared" ref="L2785:S2785" si="2788">(B2785*(1-$K2785) * (365/365))/100</f>
        <v>0.04695905172</v>
      </c>
      <c r="M2785" s="180">
        <f t="shared" si="2788"/>
        <v>0.0475700431</v>
      </c>
      <c r="N2785" s="180">
        <f t="shared" si="2788"/>
        <v>0.04818103448</v>
      </c>
      <c r="O2785" s="180">
        <f t="shared" si="2788"/>
        <v>0.04853017241</v>
      </c>
      <c r="P2785" s="180">
        <f t="shared" si="2788"/>
        <v>0.04940301724</v>
      </c>
      <c r="Q2785" s="180">
        <f t="shared" si="2788"/>
        <v>0.05202155172</v>
      </c>
      <c r="R2785" s="180">
        <f t="shared" si="2788"/>
        <v>0.05551293103</v>
      </c>
      <c r="S2785" s="180">
        <f t="shared" si="2788"/>
        <v>0.05813146552</v>
      </c>
      <c r="T2785" s="181">
        <f t="shared" si="3"/>
        <v>6.96</v>
      </c>
      <c r="U2785" s="182">
        <f t="shared" si="4"/>
        <v>41847</v>
      </c>
      <c r="V2785" s="182">
        <f t="shared" si="5"/>
        <v>41939</v>
      </c>
      <c r="W2785" s="182">
        <f t="shared" si="6"/>
        <v>42031</v>
      </c>
      <c r="X2785" s="181">
        <f t="shared" si="7"/>
        <v>181</v>
      </c>
      <c r="Y2785" s="181">
        <f t="shared" si="8"/>
        <v>273</v>
      </c>
      <c r="Z2785" s="181">
        <f t="shared" si="9"/>
        <v>365</v>
      </c>
      <c r="AA2785" s="155"/>
      <c r="AB2785" s="9"/>
      <c r="AC2785" s="9"/>
      <c r="AD2785" s="9"/>
      <c r="AE2785" s="9"/>
      <c r="AF2785" s="9"/>
      <c r="AG2785" s="9"/>
      <c r="AH2785" s="9"/>
    </row>
    <row r="2786" ht="15.75" customHeight="1">
      <c r="A2786" s="177">
        <v>41663.0</v>
      </c>
      <c r="B2786" s="178">
        <v>5.4</v>
      </c>
      <c r="C2786" s="178">
        <v>5.48</v>
      </c>
      <c r="D2786" s="178">
        <v>5.5</v>
      </c>
      <c r="E2786" s="178">
        <v>5.6</v>
      </c>
      <c r="F2786" s="178">
        <v>5.75</v>
      </c>
      <c r="G2786" s="178">
        <v>6.0</v>
      </c>
      <c r="H2786" s="178">
        <v>6.36</v>
      </c>
      <c r="I2786" s="178">
        <v>6.66</v>
      </c>
      <c r="J2786" s="178">
        <v>6.94</v>
      </c>
      <c r="K2786" s="179">
        <f>MAX(0,((T2786*(365/365))-VLOOKUP(A2786,VBMA!$A:$D,4,0))  /  (T2786* (365/365)   ))</f>
        <v>0.1271551724</v>
      </c>
      <c r="L2786" s="180">
        <f t="shared" ref="L2786:S2786" si="2789">(B2786*(1-$K2786) * (365/365))/100</f>
        <v>0.04713362069</v>
      </c>
      <c r="M2786" s="180">
        <f t="shared" si="2789"/>
        <v>0.04783189655</v>
      </c>
      <c r="N2786" s="180">
        <f t="shared" si="2789"/>
        <v>0.04800646552</v>
      </c>
      <c r="O2786" s="180">
        <f t="shared" si="2789"/>
        <v>0.04887931034</v>
      </c>
      <c r="P2786" s="180">
        <f t="shared" si="2789"/>
        <v>0.05018857759</v>
      </c>
      <c r="Q2786" s="180">
        <f t="shared" si="2789"/>
        <v>0.05237068966</v>
      </c>
      <c r="R2786" s="180">
        <f t="shared" si="2789"/>
        <v>0.05551293103</v>
      </c>
      <c r="S2786" s="180">
        <f t="shared" si="2789"/>
        <v>0.05813146552</v>
      </c>
      <c r="T2786" s="181">
        <f t="shared" si="3"/>
        <v>6.96</v>
      </c>
      <c r="U2786" s="182">
        <f t="shared" si="4"/>
        <v>41844</v>
      </c>
      <c r="V2786" s="182">
        <f t="shared" si="5"/>
        <v>41936</v>
      </c>
      <c r="W2786" s="182">
        <f t="shared" si="6"/>
        <v>42028</v>
      </c>
      <c r="X2786" s="181">
        <f t="shared" si="7"/>
        <v>181</v>
      </c>
      <c r="Y2786" s="181">
        <f t="shared" si="8"/>
        <v>273</v>
      </c>
      <c r="Z2786" s="181">
        <f t="shared" si="9"/>
        <v>365</v>
      </c>
      <c r="AA2786" s="155"/>
      <c r="AB2786" s="9"/>
      <c r="AC2786" s="9"/>
      <c r="AD2786" s="9"/>
      <c r="AE2786" s="9"/>
      <c r="AF2786" s="9"/>
      <c r="AG2786" s="9"/>
      <c r="AH2786" s="9"/>
    </row>
    <row r="2787" ht="15.75" customHeight="1">
      <c r="A2787" s="177">
        <v>41662.0</v>
      </c>
      <c r="B2787" s="178">
        <v>5.3</v>
      </c>
      <c r="C2787" s="178">
        <v>5.48</v>
      </c>
      <c r="D2787" s="178">
        <v>5.5</v>
      </c>
      <c r="E2787" s="178">
        <v>5.58</v>
      </c>
      <c r="F2787" s="178">
        <v>5.75</v>
      </c>
      <c r="G2787" s="178">
        <v>6.0</v>
      </c>
      <c r="H2787" s="178">
        <v>6.36</v>
      </c>
      <c r="I2787" s="178">
        <v>6.66</v>
      </c>
      <c r="J2787" s="178">
        <v>6.94</v>
      </c>
      <c r="K2787" s="179">
        <f>MAX(0,((T2787*(365/365))-VLOOKUP(A2787,VBMA!$A:$D,4,0))  /  (T2787* (365/365)   ))</f>
        <v>0.1264367816</v>
      </c>
      <c r="L2787" s="180">
        <f t="shared" ref="L2787:S2787" si="2790">(B2787*(1-$K2787) * (365/365))/100</f>
        <v>0.04629885057</v>
      </c>
      <c r="M2787" s="180">
        <f t="shared" si="2790"/>
        <v>0.04787126437</v>
      </c>
      <c r="N2787" s="180">
        <f t="shared" si="2790"/>
        <v>0.04804597701</v>
      </c>
      <c r="O2787" s="180">
        <f t="shared" si="2790"/>
        <v>0.04874482759</v>
      </c>
      <c r="P2787" s="180">
        <f t="shared" si="2790"/>
        <v>0.05022988506</v>
      </c>
      <c r="Q2787" s="180">
        <f t="shared" si="2790"/>
        <v>0.0524137931</v>
      </c>
      <c r="R2787" s="180">
        <f t="shared" si="2790"/>
        <v>0.05555862069</v>
      </c>
      <c r="S2787" s="180">
        <f t="shared" si="2790"/>
        <v>0.05817931034</v>
      </c>
      <c r="T2787" s="181">
        <f t="shared" si="3"/>
        <v>6.96</v>
      </c>
      <c r="U2787" s="182">
        <f t="shared" si="4"/>
        <v>41843</v>
      </c>
      <c r="V2787" s="182">
        <f t="shared" si="5"/>
        <v>41935</v>
      </c>
      <c r="W2787" s="182">
        <f t="shared" si="6"/>
        <v>42027</v>
      </c>
      <c r="X2787" s="181">
        <f t="shared" si="7"/>
        <v>181</v>
      </c>
      <c r="Y2787" s="181">
        <f t="shared" si="8"/>
        <v>273</v>
      </c>
      <c r="Z2787" s="181">
        <f t="shared" si="9"/>
        <v>365</v>
      </c>
      <c r="AA2787" s="155"/>
      <c r="AB2787" s="9"/>
      <c r="AC2787" s="9"/>
      <c r="AD2787" s="9"/>
      <c r="AE2787" s="9"/>
      <c r="AF2787" s="9"/>
      <c r="AG2787" s="9"/>
      <c r="AH2787" s="9"/>
    </row>
    <row r="2788" ht="15.75" customHeight="1">
      <c r="A2788" s="177">
        <v>41661.0</v>
      </c>
      <c r="B2788" s="178">
        <v>4.85</v>
      </c>
      <c r="C2788" s="178">
        <v>5.2</v>
      </c>
      <c r="D2788" s="178">
        <v>5.4</v>
      </c>
      <c r="E2788" s="178">
        <v>5.48</v>
      </c>
      <c r="F2788" s="178">
        <v>5.55</v>
      </c>
      <c r="G2788" s="178">
        <v>6.0</v>
      </c>
      <c r="H2788" s="178">
        <v>6.36</v>
      </c>
      <c r="I2788" s="178">
        <v>6.66</v>
      </c>
      <c r="J2788" s="178">
        <v>6.94</v>
      </c>
      <c r="K2788" s="179">
        <f>MAX(0,((T2788*(365/365))-VLOOKUP(A2788,VBMA!$A:$D,4,0))  /  (T2788* (365/365)   ))</f>
        <v>0.1257183908</v>
      </c>
      <c r="L2788" s="180">
        <f t="shared" ref="L2788:S2788" si="2791">(B2788*(1-$K2788) * (365/365))/100</f>
        <v>0.04240265805</v>
      </c>
      <c r="M2788" s="180">
        <f t="shared" si="2791"/>
        <v>0.04546264368</v>
      </c>
      <c r="N2788" s="180">
        <f t="shared" si="2791"/>
        <v>0.0472112069</v>
      </c>
      <c r="O2788" s="180">
        <f t="shared" si="2791"/>
        <v>0.04791063218</v>
      </c>
      <c r="P2788" s="180">
        <f t="shared" si="2791"/>
        <v>0.04852262931</v>
      </c>
      <c r="Q2788" s="180">
        <f t="shared" si="2791"/>
        <v>0.05245689655</v>
      </c>
      <c r="R2788" s="180">
        <f t="shared" si="2791"/>
        <v>0.05560431034</v>
      </c>
      <c r="S2788" s="180">
        <f t="shared" si="2791"/>
        <v>0.05822715517</v>
      </c>
      <c r="T2788" s="181">
        <f t="shared" si="3"/>
        <v>6.96</v>
      </c>
      <c r="U2788" s="182">
        <f t="shared" si="4"/>
        <v>41842</v>
      </c>
      <c r="V2788" s="182">
        <f t="shared" si="5"/>
        <v>41934</v>
      </c>
      <c r="W2788" s="182">
        <f t="shared" si="6"/>
        <v>42026</v>
      </c>
      <c r="X2788" s="181">
        <f t="shared" si="7"/>
        <v>181</v>
      </c>
      <c r="Y2788" s="181">
        <f t="shared" si="8"/>
        <v>273</v>
      </c>
      <c r="Z2788" s="181">
        <f t="shared" si="9"/>
        <v>365</v>
      </c>
      <c r="AA2788" s="155"/>
      <c r="AB2788" s="9"/>
      <c r="AC2788" s="9"/>
      <c r="AD2788" s="9"/>
      <c r="AE2788" s="9"/>
      <c r="AF2788" s="9"/>
      <c r="AG2788" s="9"/>
      <c r="AH2788" s="9"/>
    </row>
    <row r="2789" ht="15.75" customHeight="1">
      <c r="A2789" s="177">
        <v>41660.0</v>
      </c>
      <c r="B2789" s="178">
        <v>3.5</v>
      </c>
      <c r="C2789" s="178">
        <v>4.1</v>
      </c>
      <c r="D2789" s="178">
        <v>4.78</v>
      </c>
      <c r="E2789" s="178">
        <v>5.18</v>
      </c>
      <c r="F2789" s="178">
        <v>5.5</v>
      </c>
      <c r="G2789" s="178">
        <v>6.0</v>
      </c>
      <c r="H2789" s="178">
        <v>6.36</v>
      </c>
      <c r="I2789" s="178">
        <v>6.66</v>
      </c>
      <c r="J2789" s="178">
        <v>6.94</v>
      </c>
      <c r="K2789" s="179">
        <f>MAX(0,((T2789*(365/365))-VLOOKUP(A2789,VBMA!$A:$D,4,0))  /  (T2789* (365/365)   ))</f>
        <v>0.1242816092</v>
      </c>
      <c r="L2789" s="180">
        <f t="shared" ref="L2789:S2789" si="2792">(B2789*(1-$K2789) * (365/365))/100</f>
        <v>0.03065014368</v>
      </c>
      <c r="M2789" s="180">
        <f t="shared" si="2792"/>
        <v>0.03590445402</v>
      </c>
      <c r="N2789" s="180">
        <f t="shared" si="2792"/>
        <v>0.04185933908</v>
      </c>
      <c r="O2789" s="180">
        <f t="shared" si="2792"/>
        <v>0.04536221264</v>
      </c>
      <c r="P2789" s="180">
        <f t="shared" si="2792"/>
        <v>0.04816451149</v>
      </c>
      <c r="Q2789" s="180">
        <f t="shared" si="2792"/>
        <v>0.05254310345</v>
      </c>
      <c r="R2789" s="180">
        <f t="shared" si="2792"/>
        <v>0.05569568966</v>
      </c>
      <c r="S2789" s="180">
        <f t="shared" si="2792"/>
        <v>0.05832284483</v>
      </c>
      <c r="T2789" s="181">
        <f t="shared" si="3"/>
        <v>6.96</v>
      </c>
      <c r="U2789" s="182">
        <f t="shared" si="4"/>
        <v>41841</v>
      </c>
      <c r="V2789" s="182">
        <f t="shared" si="5"/>
        <v>41933</v>
      </c>
      <c r="W2789" s="182">
        <f t="shared" si="6"/>
        <v>42025</v>
      </c>
      <c r="X2789" s="181">
        <f t="shared" si="7"/>
        <v>181</v>
      </c>
      <c r="Y2789" s="181">
        <f t="shared" si="8"/>
        <v>273</v>
      </c>
      <c r="Z2789" s="181">
        <f t="shared" si="9"/>
        <v>365</v>
      </c>
      <c r="AA2789" s="155"/>
      <c r="AB2789" s="9"/>
      <c r="AC2789" s="9"/>
      <c r="AD2789" s="9"/>
      <c r="AE2789" s="9"/>
      <c r="AF2789" s="9"/>
      <c r="AG2789" s="9"/>
      <c r="AH2789" s="9"/>
    </row>
    <row r="2790" ht="15.75" customHeight="1">
      <c r="A2790" s="177">
        <v>41659.0</v>
      </c>
      <c r="B2790" s="178">
        <v>3.5</v>
      </c>
      <c r="C2790" s="178">
        <v>4.03</v>
      </c>
      <c r="D2790" s="178">
        <v>4.48</v>
      </c>
      <c r="E2790" s="178">
        <v>5.13</v>
      </c>
      <c r="F2790" s="178">
        <v>5.5</v>
      </c>
      <c r="G2790" s="178">
        <v>6.0</v>
      </c>
      <c r="H2790" s="178">
        <v>6.36</v>
      </c>
      <c r="I2790" s="178">
        <v>6.66</v>
      </c>
      <c r="J2790" s="178">
        <v>6.94</v>
      </c>
      <c r="K2790" s="179">
        <f>MAX(0,((T2790*(365/365))-VLOOKUP(A2790,VBMA!$A:$D,4,0))  /  (T2790* (365/365)   ))</f>
        <v>0.1242816092</v>
      </c>
      <c r="L2790" s="180">
        <f t="shared" ref="L2790:S2790" si="2793">(B2790*(1-$K2790) * (365/365))/100</f>
        <v>0.03065014368</v>
      </c>
      <c r="M2790" s="180">
        <f t="shared" si="2793"/>
        <v>0.03529145115</v>
      </c>
      <c r="N2790" s="180">
        <f t="shared" si="2793"/>
        <v>0.03923218391</v>
      </c>
      <c r="O2790" s="180">
        <f t="shared" si="2793"/>
        <v>0.04492435345</v>
      </c>
      <c r="P2790" s="180">
        <f t="shared" si="2793"/>
        <v>0.04816451149</v>
      </c>
      <c r="Q2790" s="180">
        <f t="shared" si="2793"/>
        <v>0.05254310345</v>
      </c>
      <c r="R2790" s="180">
        <f t="shared" si="2793"/>
        <v>0.05569568966</v>
      </c>
      <c r="S2790" s="180">
        <f t="shared" si="2793"/>
        <v>0.05832284483</v>
      </c>
      <c r="T2790" s="181">
        <f t="shared" si="3"/>
        <v>6.96</v>
      </c>
      <c r="U2790" s="182">
        <f t="shared" si="4"/>
        <v>41840</v>
      </c>
      <c r="V2790" s="182">
        <f t="shared" si="5"/>
        <v>41932</v>
      </c>
      <c r="W2790" s="182">
        <f t="shared" si="6"/>
        <v>42024</v>
      </c>
      <c r="X2790" s="181">
        <f t="shared" si="7"/>
        <v>181</v>
      </c>
      <c r="Y2790" s="181">
        <f t="shared" si="8"/>
        <v>273</v>
      </c>
      <c r="Z2790" s="181">
        <f t="shared" si="9"/>
        <v>365</v>
      </c>
      <c r="AA2790" s="155"/>
      <c r="AB2790" s="9"/>
      <c r="AC2790" s="9"/>
      <c r="AD2790" s="9"/>
      <c r="AE2790" s="9"/>
      <c r="AF2790" s="9"/>
      <c r="AG2790" s="9"/>
      <c r="AH2790" s="9"/>
    </row>
    <row r="2791" ht="15.75" customHeight="1">
      <c r="A2791" s="177">
        <v>41656.0</v>
      </c>
      <c r="B2791" s="178">
        <v>4.04</v>
      </c>
      <c r="C2791" s="178">
        <v>4.4</v>
      </c>
      <c r="D2791" s="178">
        <v>4.8</v>
      </c>
      <c r="E2791" s="178">
        <v>5.2</v>
      </c>
      <c r="F2791" s="178">
        <v>5.6</v>
      </c>
      <c r="G2791" s="178">
        <v>5.98</v>
      </c>
      <c r="H2791" s="178">
        <v>6.33</v>
      </c>
      <c r="I2791" s="178">
        <v>6.58</v>
      </c>
      <c r="J2791" s="178">
        <v>6.93</v>
      </c>
      <c r="K2791" s="179">
        <f>MAX(0,((T2791*(365/365))-VLOOKUP(A2791,VBMA!$A:$D,4,0))  /  (T2791* (365/365)   ))</f>
        <v>0.10761347</v>
      </c>
      <c r="L2791" s="180">
        <f t="shared" ref="L2791:S2791" si="2794">(B2791*(1-$K2791) * (365/365))/100</f>
        <v>0.03605241581</v>
      </c>
      <c r="M2791" s="180">
        <f t="shared" si="2794"/>
        <v>0.03926500732</v>
      </c>
      <c r="N2791" s="180">
        <f t="shared" si="2794"/>
        <v>0.04283455344</v>
      </c>
      <c r="O2791" s="180">
        <f t="shared" si="2794"/>
        <v>0.04640409956</v>
      </c>
      <c r="P2791" s="180">
        <f t="shared" si="2794"/>
        <v>0.04997364568</v>
      </c>
      <c r="Q2791" s="180">
        <f t="shared" si="2794"/>
        <v>0.05336471449</v>
      </c>
      <c r="R2791" s="180">
        <f t="shared" si="2794"/>
        <v>0.05648806735</v>
      </c>
      <c r="S2791" s="180">
        <f t="shared" si="2794"/>
        <v>0.05871903367</v>
      </c>
      <c r="T2791" s="181">
        <f t="shared" si="3"/>
        <v>6.83</v>
      </c>
      <c r="U2791" s="182">
        <f t="shared" si="4"/>
        <v>41837</v>
      </c>
      <c r="V2791" s="182">
        <f t="shared" si="5"/>
        <v>41929</v>
      </c>
      <c r="W2791" s="182">
        <f t="shared" si="6"/>
        <v>42021</v>
      </c>
      <c r="X2791" s="181">
        <f t="shared" si="7"/>
        <v>181</v>
      </c>
      <c r="Y2791" s="181">
        <f t="shared" si="8"/>
        <v>273</v>
      </c>
      <c r="Z2791" s="181">
        <f t="shared" si="9"/>
        <v>365</v>
      </c>
      <c r="AA2791" s="155"/>
      <c r="AB2791" s="9"/>
      <c r="AC2791" s="9"/>
      <c r="AD2791" s="9"/>
      <c r="AE2791" s="9"/>
      <c r="AF2791" s="9"/>
      <c r="AG2791" s="9"/>
      <c r="AH2791" s="9"/>
    </row>
    <row r="2792" ht="15.75" customHeight="1">
      <c r="A2792" s="177">
        <v>41655.0</v>
      </c>
      <c r="B2792" s="178">
        <v>4.63</v>
      </c>
      <c r="C2792" s="178">
        <v>4.98</v>
      </c>
      <c r="D2792" s="178">
        <v>5.2</v>
      </c>
      <c r="E2792" s="178">
        <v>5.35</v>
      </c>
      <c r="F2792" s="178">
        <v>5.58</v>
      </c>
      <c r="G2792" s="178">
        <v>6.0</v>
      </c>
      <c r="H2792" s="178">
        <v>6.36</v>
      </c>
      <c r="I2792" s="178">
        <v>6.66</v>
      </c>
      <c r="J2792" s="178">
        <v>6.94</v>
      </c>
      <c r="K2792" s="179">
        <f>MAX(0,((T2792*(365/365))-VLOOKUP(A2792,VBMA!$A:$D,4,0))  /  (T2792* (365/365)   ))</f>
        <v>0.1235632184</v>
      </c>
      <c r="L2792" s="180">
        <f t="shared" ref="L2792:S2792" si="2795">(B2792*(1-$K2792) * (365/365))/100</f>
        <v>0.04057902299</v>
      </c>
      <c r="M2792" s="180">
        <f t="shared" si="2795"/>
        <v>0.04364655172</v>
      </c>
      <c r="N2792" s="180">
        <f t="shared" si="2795"/>
        <v>0.04557471264</v>
      </c>
      <c r="O2792" s="180">
        <f t="shared" si="2795"/>
        <v>0.04688936782</v>
      </c>
      <c r="P2792" s="180">
        <f t="shared" si="2795"/>
        <v>0.04890517241</v>
      </c>
      <c r="Q2792" s="180">
        <f t="shared" si="2795"/>
        <v>0.0525862069</v>
      </c>
      <c r="R2792" s="180">
        <f t="shared" si="2795"/>
        <v>0.05574137931</v>
      </c>
      <c r="S2792" s="180">
        <f t="shared" si="2795"/>
        <v>0.05837068966</v>
      </c>
      <c r="T2792" s="181">
        <f t="shared" si="3"/>
        <v>6.96</v>
      </c>
      <c r="U2792" s="182">
        <f t="shared" si="4"/>
        <v>41836</v>
      </c>
      <c r="V2792" s="182">
        <f t="shared" si="5"/>
        <v>41928</v>
      </c>
      <c r="W2792" s="182">
        <f t="shared" si="6"/>
        <v>42020</v>
      </c>
      <c r="X2792" s="181">
        <f t="shared" si="7"/>
        <v>181</v>
      </c>
      <c r="Y2792" s="181">
        <f t="shared" si="8"/>
        <v>273</v>
      </c>
      <c r="Z2792" s="181">
        <f t="shared" si="9"/>
        <v>365</v>
      </c>
      <c r="AA2792" s="155"/>
      <c r="AB2792" s="9"/>
      <c r="AC2792" s="9"/>
      <c r="AD2792" s="9"/>
      <c r="AE2792" s="9"/>
      <c r="AF2792" s="9"/>
      <c r="AG2792" s="9"/>
      <c r="AH2792" s="9"/>
    </row>
    <row r="2793" ht="15.75" customHeight="1">
      <c r="A2793" s="177">
        <v>41654.0</v>
      </c>
      <c r="B2793" s="178">
        <v>5.04</v>
      </c>
      <c r="C2793" s="178">
        <v>5.26</v>
      </c>
      <c r="D2793" s="178">
        <v>5.36</v>
      </c>
      <c r="E2793" s="178">
        <v>5.5</v>
      </c>
      <c r="F2793" s="178">
        <v>5.56</v>
      </c>
      <c r="G2793" s="178">
        <v>5.94</v>
      </c>
      <c r="H2793" s="178">
        <v>6.36</v>
      </c>
      <c r="I2793" s="178">
        <v>6.66</v>
      </c>
      <c r="J2793" s="178">
        <v>6.94</v>
      </c>
      <c r="K2793" s="179">
        <f>MAX(0,((T2793*(365/365))-VLOOKUP(A2793,VBMA!$A:$D,4,0))  /  (T2793* (365/365)   ))</f>
        <v>0.1235632184</v>
      </c>
      <c r="L2793" s="180">
        <f t="shared" ref="L2793:S2793" si="2796">(B2793*(1-$K2793) * (365/365))/100</f>
        <v>0.04417241379</v>
      </c>
      <c r="M2793" s="180">
        <f t="shared" si="2796"/>
        <v>0.04610057471</v>
      </c>
      <c r="N2793" s="180">
        <f t="shared" si="2796"/>
        <v>0.04697701149</v>
      </c>
      <c r="O2793" s="180">
        <f t="shared" si="2796"/>
        <v>0.04820402299</v>
      </c>
      <c r="P2793" s="180">
        <f t="shared" si="2796"/>
        <v>0.04872988506</v>
      </c>
      <c r="Q2793" s="180">
        <f t="shared" si="2796"/>
        <v>0.05206034483</v>
      </c>
      <c r="R2793" s="180">
        <f t="shared" si="2796"/>
        <v>0.05574137931</v>
      </c>
      <c r="S2793" s="180">
        <f t="shared" si="2796"/>
        <v>0.05837068966</v>
      </c>
      <c r="T2793" s="181">
        <f t="shared" si="3"/>
        <v>6.96</v>
      </c>
      <c r="U2793" s="182">
        <f t="shared" si="4"/>
        <v>41835</v>
      </c>
      <c r="V2793" s="182">
        <f t="shared" si="5"/>
        <v>41927</v>
      </c>
      <c r="W2793" s="182">
        <f t="shared" si="6"/>
        <v>42019</v>
      </c>
      <c r="X2793" s="181">
        <f t="shared" si="7"/>
        <v>181</v>
      </c>
      <c r="Y2793" s="181">
        <f t="shared" si="8"/>
        <v>273</v>
      </c>
      <c r="Z2793" s="181">
        <f t="shared" si="9"/>
        <v>365</v>
      </c>
      <c r="AA2793" s="155"/>
      <c r="AB2793" s="9"/>
      <c r="AC2793" s="9"/>
      <c r="AD2793" s="9"/>
      <c r="AE2793" s="9"/>
      <c r="AF2793" s="9"/>
      <c r="AG2793" s="9"/>
      <c r="AH2793" s="9"/>
    </row>
    <row r="2794" ht="15.75" customHeight="1">
      <c r="A2794" s="177">
        <v>41653.0</v>
      </c>
      <c r="B2794" s="178">
        <v>5.03</v>
      </c>
      <c r="C2794" s="178">
        <v>5.28</v>
      </c>
      <c r="D2794" s="178">
        <v>5.45</v>
      </c>
      <c r="E2794" s="178">
        <v>5.53</v>
      </c>
      <c r="F2794" s="178">
        <v>5.58</v>
      </c>
      <c r="G2794" s="178">
        <v>6.0</v>
      </c>
      <c r="H2794" s="178">
        <v>6.36</v>
      </c>
      <c r="I2794" s="178">
        <v>6.66</v>
      </c>
      <c r="J2794" s="178">
        <v>6.94</v>
      </c>
      <c r="K2794" s="179">
        <f>MAX(0,((T2794*(365/365))-VLOOKUP(A2794,VBMA!$A:$D,4,0))  /  (T2794* (365/365)   ))</f>
        <v>0.117816092</v>
      </c>
      <c r="L2794" s="180">
        <f t="shared" ref="L2794:S2794" si="2797">(B2794*(1-$K2794) * (365/365))/100</f>
        <v>0.04437385057</v>
      </c>
      <c r="M2794" s="180">
        <f t="shared" si="2797"/>
        <v>0.04657931034</v>
      </c>
      <c r="N2794" s="180">
        <f t="shared" si="2797"/>
        <v>0.04807902299</v>
      </c>
      <c r="O2794" s="180">
        <f t="shared" si="2797"/>
        <v>0.04878477011</v>
      </c>
      <c r="P2794" s="180">
        <f t="shared" si="2797"/>
        <v>0.04922586207</v>
      </c>
      <c r="Q2794" s="180">
        <f t="shared" si="2797"/>
        <v>0.05293103448</v>
      </c>
      <c r="R2794" s="180">
        <f t="shared" si="2797"/>
        <v>0.05610689655</v>
      </c>
      <c r="S2794" s="180">
        <f t="shared" si="2797"/>
        <v>0.05875344828</v>
      </c>
      <c r="T2794" s="181">
        <f t="shared" si="3"/>
        <v>6.96</v>
      </c>
      <c r="U2794" s="182">
        <f t="shared" si="4"/>
        <v>41834</v>
      </c>
      <c r="V2794" s="182">
        <f t="shared" si="5"/>
        <v>41926</v>
      </c>
      <c r="W2794" s="182">
        <f t="shared" si="6"/>
        <v>42018</v>
      </c>
      <c r="X2794" s="181">
        <f t="shared" si="7"/>
        <v>181</v>
      </c>
      <c r="Y2794" s="181">
        <f t="shared" si="8"/>
        <v>273</v>
      </c>
      <c r="Z2794" s="181">
        <f t="shared" si="9"/>
        <v>365</v>
      </c>
      <c r="AA2794" s="155"/>
      <c r="AB2794" s="9"/>
      <c r="AC2794" s="9"/>
      <c r="AD2794" s="9"/>
      <c r="AE2794" s="9"/>
      <c r="AF2794" s="9"/>
      <c r="AG2794" s="9"/>
      <c r="AH2794" s="9"/>
    </row>
    <row r="2795" ht="15.75" customHeight="1">
      <c r="A2795" s="177">
        <v>41652.0</v>
      </c>
      <c r="B2795" s="178">
        <v>4.7</v>
      </c>
      <c r="C2795" s="178">
        <v>5.05</v>
      </c>
      <c r="D2795" s="178">
        <v>5.3</v>
      </c>
      <c r="E2795" s="178">
        <v>5.5</v>
      </c>
      <c r="F2795" s="178">
        <v>5.53</v>
      </c>
      <c r="G2795" s="178">
        <v>6.0</v>
      </c>
      <c r="H2795" s="178">
        <v>6.36</v>
      </c>
      <c r="I2795" s="178">
        <v>6.66</v>
      </c>
      <c r="J2795" s="178">
        <v>6.94</v>
      </c>
      <c r="K2795" s="179">
        <f>MAX(0,((T2795*(365/365))-VLOOKUP(A2795,VBMA!$A:$D,4,0))  /  (T2795* (365/365)   ))</f>
        <v>0.1063218391</v>
      </c>
      <c r="L2795" s="180">
        <f t="shared" ref="L2795:S2795" si="2798">(B2795*(1-$K2795) * (365/365))/100</f>
        <v>0.04200287356</v>
      </c>
      <c r="M2795" s="180">
        <f t="shared" si="2798"/>
        <v>0.04513074713</v>
      </c>
      <c r="N2795" s="180">
        <f t="shared" si="2798"/>
        <v>0.04736494253</v>
      </c>
      <c r="O2795" s="180">
        <f t="shared" si="2798"/>
        <v>0.04915229885</v>
      </c>
      <c r="P2795" s="180">
        <f t="shared" si="2798"/>
        <v>0.0494204023</v>
      </c>
      <c r="Q2795" s="180">
        <f t="shared" si="2798"/>
        <v>0.05362068966</v>
      </c>
      <c r="R2795" s="180">
        <f t="shared" si="2798"/>
        <v>0.05683793103</v>
      </c>
      <c r="S2795" s="180">
        <f t="shared" si="2798"/>
        <v>0.05951896552</v>
      </c>
      <c r="T2795" s="181">
        <f t="shared" si="3"/>
        <v>6.96</v>
      </c>
      <c r="U2795" s="182">
        <f t="shared" si="4"/>
        <v>41833</v>
      </c>
      <c r="V2795" s="182">
        <f t="shared" si="5"/>
        <v>41925</v>
      </c>
      <c r="W2795" s="182">
        <f t="shared" si="6"/>
        <v>42017</v>
      </c>
      <c r="X2795" s="181">
        <f t="shared" si="7"/>
        <v>181</v>
      </c>
      <c r="Y2795" s="181">
        <f t="shared" si="8"/>
        <v>273</v>
      </c>
      <c r="Z2795" s="181">
        <f t="shared" si="9"/>
        <v>365</v>
      </c>
      <c r="AA2795" s="155"/>
      <c r="AB2795" s="9"/>
      <c r="AC2795" s="9"/>
      <c r="AD2795" s="9"/>
      <c r="AE2795" s="9"/>
      <c r="AF2795" s="9"/>
      <c r="AG2795" s="9"/>
      <c r="AH2795" s="9"/>
    </row>
    <row r="2796" ht="15.75" customHeight="1">
      <c r="A2796" s="177">
        <v>41649.0</v>
      </c>
      <c r="B2796" s="178">
        <v>4.58</v>
      </c>
      <c r="C2796" s="178">
        <v>4.98</v>
      </c>
      <c r="D2796" s="178">
        <v>5.25</v>
      </c>
      <c r="E2796" s="178">
        <v>5.35</v>
      </c>
      <c r="F2796" s="178">
        <v>5.5</v>
      </c>
      <c r="G2796" s="178">
        <v>6.0</v>
      </c>
      <c r="H2796" s="178">
        <v>6.36</v>
      </c>
      <c r="I2796" s="178">
        <v>6.66</v>
      </c>
      <c r="J2796" s="178">
        <v>6.94</v>
      </c>
      <c r="K2796" s="179">
        <f>MAX(0,((T2796*(365/365))-VLOOKUP(A2796,VBMA!$A:$D,4,0))  /  (T2796* (365/365)   ))</f>
        <v>0.1084770115</v>
      </c>
      <c r="L2796" s="180">
        <f t="shared" ref="L2796:S2796" si="2799">(B2796*(1-$K2796) * (365/365))/100</f>
        <v>0.04083175287</v>
      </c>
      <c r="M2796" s="180">
        <f t="shared" si="2799"/>
        <v>0.04439784483</v>
      </c>
      <c r="N2796" s="180">
        <f t="shared" si="2799"/>
        <v>0.0468049569</v>
      </c>
      <c r="O2796" s="180">
        <f t="shared" si="2799"/>
        <v>0.04769647989</v>
      </c>
      <c r="P2796" s="180">
        <f t="shared" si="2799"/>
        <v>0.04903376437</v>
      </c>
      <c r="Q2796" s="180">
        <f t="shared" si="2799"/>
        <v>0.05349137931</v>
      </c>
      <c r="R2796" s="180">
        <f t="shared" si="2799"/>
        <v>0.05670086207</v>
      </c>
      <c r="S2796" s="180">
        <f t="shared" si="2799"/>
        <v>0.05937543103</v>
      </c>
      <c r="T2796" s="181">
        <f t="shared" si="3"/>
        <v>6.96</v>
      </c>
      <c r="U2796" s="182">
        <f t="shared" si="4"/>
        <v>41830</v>
      </c>
      <c r="V2796" s="182">
        <f t="shared" si="5"/>
        <v>41922</v>
      </c>
      <c r="W2796" s="182">
        <f t="shared" si="6"/>
        <v>42014</v>
      </c>
      <c r="X2796" s="181">
        <f t="shared" si="7"/>
        <v>181</v>
      </c>
      <c r="Y2796" s="181">
        <f t="shared" si="8"/>
        <v>273</v>
      </c>
      <c r="Z2796" s="181">
        <f t="shared" si="9"/>
        <v>365</v>
      </c>
      <c r="AA2796" s="155"/>
      <c r="AB2796" s="9"/>
      <c r="AC2796" s="9"/>
      <c r="AD2796" s="9"/>
      <c r="AE2796" s="9"/>
      <c r="AF2796" s="9"/>
      <c r="AG2796" s="9"/>
      <c r="AH2796" s="9"/>
    </row>
    <row r="2797" ht="15.75" customHeight="1">
      <c r="A2797" s="177">
        <v>41648.0</v>
      </c>
      <c r="B2797" s="178">
        <v>4.45</v>
      </c>
      <c r="C2797" s="178">
        <v>4.98</v>
      </c>
      <c r="D2797" s="178">
        <v>5.25</v>
      </c>
      <c r="E2797" s="178">
        <v>5.33</v>
      </c>
      <c r="F2797" s="178">
        <v>5.5</v>
      </c>
      <c r="G2797" s="178">
        <v>6.0</v>
      </c>
      <c r="H2797" s="178">
        <v>6.36</v>
      </c>
      <c r="I2797" s="178">
        <v>6.66</v>
      </c>
      <c r="J2797" s="178">
        <v>6.94</v>
      </c>
      <c r="K2797" s="179">
        <f>MAX(0,((T2797*(365/365))-VLOOKUP(A2797,VBMA!$A:$D,4,0))  /  (T2797* (365/365)   ))</f>
        <v>0.1063218391</v>
      </c>
      <c r="L2797" s="180">
        <f t="shared" ref="L2797:S2797" si="2800">(B2797*(1-$K2797) * (365/365))/100</f>
        <v>0.03976867816</v>
      </c>
      <c r="M2797" s="180">
        <f t="shared" si="2800"/>
        <v>0.04450517241</v>
      </c>
      <c r="N2797" s="180">
        <f t="shared" si="2800"/>
        <v>0.04691810345</v>
      </c>
      <c r="O2797" s="180">
        <f t="shared" si="2800"/>
        <v>0.04763304598</v>
      </c>
      <c r="P2797" s="180">
        <f t="shared" si="2800"/>
        <v>0.04915229885</v>
      </c>
      <c r="Q2797" s="180">
        <f t="shared" si="2800"/>
        <v>0.05362068966</v>
      </c>
      <c r="R2797" s="180">
        <f t="shared" si="2800"/>
        <v>0.05683793103</v>
      </c>
      <c r="S2797" s="180">
        <f t="shared" si="2800"/>
        <v>0.05951896552</v>
      </c>
      <c r="T2797" s="181">
        <f t="shared" si="3"/>
        <v>6.96</v>
      </c>
      <c r="U2797" s="182">
        <f t="shared" si="4"/>
        <v>41829</v>
      </c>
      <c r="V2797" s="182">
        <f t="shared" si="5"/>
        <v>41921</v>
      </c>
      <c r="W2797" s="182">
        <f t="shared" si="6"/>
        <v>42013</v>
      </c>
      <c r="X2797" s="181">
        <f t="shared" si="7"/>
        <v>181</v>
      </c>
      <c r="Y2797" s="181">
        <f t="shared" si="8"/>
        <v>273</v>
      </c>
      <c r="Z2797" s="181">
        <f t="shared" si="9"/>
        <v>365</v>
      </c>
      <c r="AA2797" s="155"/>
      <c r="AB2797" s="9"/>
      <c r="AC2797" s="9"/>
      <c r="AD2797" s="9"/>
      <c r="AE2797" s="9"/>
      <c r="AF2797" s="9"/>
      <c r="AG2797" s="9"/>
      <c r="AH2797" s="9"/>
    </row>
    <row r="2798" ht="15.75" customHeight="1">
      <c r="A2798" s="177">
        <v>41647.0</v>
      </c>
      <c r="B2798" s="178">
        <v>4.4</v>
      </c>
      <c r="C2798" s="178">
        <v>4.7</v>
      </c>
      <c r="D2798" s="178">
        <v>4.98</v>
      </c>
      <c r="E2798" s="178">
        <v>5.13</v>
      </c>
      <c r="F2798" s="178">
        <v>5.5</v>
      </c>
      <c r="G2798" s="178">
        <v>6.0</v>
      </c>
      <c r="H2798" s="178">
        <v>6.36</v>
      </c>
      <c r="I2798" s="178">
        <v>6.66</v>
      </c>
      <c r="J2798" s="178">
        <v>6.94</v>
      </c>
      <c r="K2798" s="179">
        <f>MAX(0,((T2798*(365/365))-VLOOKUP(A2798,VBMA!$A:$D,4,0))  /  (T2798* (365/365)   ))</f>
        <v>0.1063218391</v>
      </c>
      <c r="L2798" s="180">
        <f t="shared" ref="L2798:S2798" si="2801">(B2798*(1-$K2798) * (365/365))/100</f>
        <v>0.03932183908</v>
      </c>
      <c r="M2798" s="180">
        <f t="shared" si="2801"/>
        <v>0.04200287356</v>
      </c>
      <c r="N2798" s="180">
        <f t="shared" si="2801"/>
        <v>0.04450517241</v>
      </c>
      <c r="O2798" s="180">
        <f t="shared" si="2801"/>
        <v>0.04584568966</v>
      </c>
      <c r="P2798" s="180">
        <f t="shared" si="2801"/>
        <v>0.04915229885</v>
      </c>
      <c r="Q2798" s="180">
        <f t="shared" si="2801"/>
        <v>0.05362068966</v>
      </c>
      <c r="R2798" s="180">
        <f t="shared" si="2801"/>
        <v>0.05683793103</v>
      </c>
      <c r="S2798" s="180">
        <f t="shared" si="2801"/>
        <v>0.05951896552</v>
      </c>
      <c r="T2798" s="181">
        <f t="shared" si="3"/>
        <v>6.96</v>
      </c>
      <c r="U2798" s="182">
        <f t="shared" si="4"/>
        <v>41828</v>
      </c>
      <c r="V2798" s="182">
        <f t="shared" si="5"/>
        <v>41920</v>
      </c>
      <c r="W2798" s="182">
        <f t="shared" si="6"/>
        <v>42012</v>
      </c>
      <c r="X2798" s="181">
        <f t="shared" si="7"/>
        <v>181</v>
      </c>
      <c r="Y2798" s="181">
        <f t="shared" si="8"/>
        <v>273</v>
      </c>
      <c r="Z2798" s="181">
        <f t="shared" si="9"/>
        <v>365</v>
      </c>
      <c r="AA2798" s="155"/>
      <c r="AB2798" s="9"/>
      <c r="AC2798" s="9"/>
      <c r="AD2798" s="9"/>
      <c r="AE2798" s="9"/>
      <c r="AF2798" s="9"/>
      <c r="AG2798" s="9"/>
      <c r="AH2798" s="9"/>
    </row>
    <row r="2799" ht="15.75" customHeight="1">
      <c r="A2799" s="177">
        <v>41646.0</v>
      </c>
      <c r="B2799" s="178">
        <v>4.05</v>
      </c>
      <c r="C2799" s="178">
        <v>4.53</v>
      </c>
      <c r="D2799" s="178">
        <v>4.9</v>
      </c>
      <c r="E2799" s="178">
        <v>5.08</v>
      </c>
      <c r="F2799" s="178">
        <v>5.5</v>
      </c>
      <c r="G2799" s="178">
        <v>5.98</v>
      </c>
      <c r="H2799" s="178">
        <v>6.3</v>
      </c>
      <c r="I2799" s="178">
        <v>6.6</v>
      </c>
      <c r="J2799" s="178">
        <v>6.94</v>
      </c>
      <c r="K2799" s="179">
        <f>MAX(0,((T2799*(365/365))-VLOOKUP(A2799,VBMA!$A:$D,4,0))  /  (T2799* (365/365)   ))</f>
        <v>0.08405797101</v>
      </c>
      <c r="L2799" s="180">
        <f t="shared" ref="L2799:S2799" si="2802">(B2799*(1-$K2799) * (365/365))/100</f>
        <v>0.03709565217</v>
      </c>
      <c r="M2799" s="180">
        <f t="shared" si="2802"/>
        <v>0.04149217391</v>
      </c>
      <c r="N2799" s="180">
        <f t="shared" si="2802"/>
        <v>0.04488115942</v>
      </c>
      <c r="O2799" s="180">
        <f t="shared" si="2802"/>
        <v>0.04652985507</v>
      </c>
      <c r="P2799" s="180">
        <f t="shared" si="2802"/>
        <v>0.05037681159</v>
      </c>
      <c r="Q2799" s="180">
        <f t="shared" si="2802"/>
        <v>0.05477333333</v>
      </c>
      <c r="R2799" s="180">
        <f t="shared" si="2802"/>
        <v>0.05770434783</v>
      </c>
      <c r="S2799" s="180">
        <f t="shared" si="2802"/>
        <v>0.06045217391</v>
      </c>
      <c r="T2799" s="181">
        <f t="shared" si="3"/>
        <v>6.9</v>
      </c>
      <c r="U2799" s="182">
        <f t="shared" si="4"/>
        <v>41827</v>
      </c>
      <c r="V2799" s="182">
        <f t="shared" si="5"/>
        <v>41919</v>
      </c>
      <c r="W2799" s="182">
        <f t="shared" si="6"/>
        <v>42011</v>
      </c>
      <c r="X2799" s="181">
        <f t="shared" si="7"/>
        <v>181</v>
      </c>
      <c r="Y2799" s="181">
        <f t="shared" si="8"/>
        <v>273</v>
      </c>
      <c r="Z2799" s="181">
        <f t="shared" si="9"/>
        <v>365</v>
      </c>
      <c r="AA2799" s="155"/>
      <c r="AB2799" s="9"/>
      <c r="AC2799" s="9"/>
      <c r="AD2799" s="9"/>
      <c r="AE2799" s="9"/>
      <c r="AF2799" s="9"/>
      <c r="AG2799" s="9"/>
      <c r="AH2799" s="9"/>
    </row>
    <row r="2800" ht="15.75" customHeight="1">
      <c r="A2800" s="177">
        <v>41645.0</v>
      </c>
      <c r="B2800" s="178">
        <v>3.62</v>
      </c>
      <c r="C2800" s="178">
        <v>4.22</v>
      </c>
      <c r="D2800" s="178">
        <v>4.62</v>
      </c>
      <c r="E2800" s="178">
        <v>5.0</v>
      </c>
      <c r="F2800" s="178">
        <v>5.46</v>
      </c>
      <c r="G2800" s="178">
        <v>5.88</v>
      </c>
      <c r="H2800" s="178">
        <v>6.3</v>
      </c>
      <c r="I2800" s="178">
        <v>6.7</v>
      </c>
      <c r="J2800" s="178">
        <v>6.94</v>
      </c>
      <c r="K2800" s="179">
        <f>MAX(0,((T2800*(365/365))-VLOOKUP(A2800,VBMA!$A:$D,4,0))  /  (T2800* (365/365)   ))</f>
        <v>0.1028169014</v>
      </c>
      <c r="L2800" s="180">
        <f t="shared" ref="L2800:S2800" si="2803">(B2800*(1-$K2800) * (365/365))/100</f>
        <v>0.03247802817</v>
      </c>
      <c r="M2800" s="180">
        <f t="shared" si="2803"/>
        <v>0.03786112676</v>
      </c>
      <c r="N2800" s="180">
        <f t="shared" si="2803"/>
        <v>0.04144985915</v>
      </c>
      <c r="O2800" s="180">
        <f t="shared" si="2803"/>
        <v>0.04485915493</v>
      </c>
      <c r="P2800" s="180">
        <f t="shared" si="2803"/>
        <v>0.04898619718</v>
      </c>
      <c r="Q2800" s="180">
        <f t="shared" si="2803"/>
        <v>0.0527543662</v>
      </c>
      <c r="R2800" s="180">
        <f t="shared" si="2803"/>
        <v>0.05652253521</v>
      </c>
      <c r="S2800" s="180">
        <f t="shared" si="2803"/>
        <v>0.06011126761</v>
      </c>
      <c r="T2800" s="181">
        <f t="shared" si="3"/>
        <v>7.1</v>
      </c>
      <c r="U2800" s="182">
        <f t="shared" si="4"/>
        <v>41826</v>
      </c>
      <c r="V2800" s="182">
        <f t="shared" si="5"/>
        <v>41918</v>
      </c>
      <c r="W2800" s="182">
        <f t="shared" si="6"/>
        <v>42010</v>
      </c>
      <c r="X2800" s="181">
        <f t="shared" si="7"/>
        <v>181</v>
      </c>
      <c r="Y2800" s="181">
        <f t="shared" si="8"/>
        <v>273</v>
      </c>
      <c r="Z2800" s="181">
        <f t="shared" si="9"/>
        <v>365</v>
      </c>
      <c r="AA2800" s="155"/>
      <c r="AB2800" s="9"/>
      <c r="AC2800" s="9"/>
      <c r="AD2800" s="9"/>
      <c r="AE2800" s="9"/>
      <c r="AF2800" s="9"/>
      <c r="AG2800" s="9"/>
      <c r="AH2800" s="9"/>
    </row>
    <row r="2801" ht="15.75" customHeight="1">
      <c r="A2801" s="177">
        <v>41642.0</v>
      </c>
      <c r="B2801" s="178">
        <v>3.4</v>
      </c>
      <c r="C2801" s="178">
        <v>3.95</v>
      </c>
      <c r="D2801" s="178">
        <v>4.35</v>
      </c>
      <c r="E2801" s="178">
        <v>5.0</v>
      </c>
      <c r="F2801" s="178">
        <v>5.45</v>
      </c>
      <c r="G2801" s="178">
        <v>5.88</v>
      </c>
      <c r="H2801" s="178">
        <v>6.3</v>
      </c>
      <c r="I2801" s="178">
        <v>6.7</v>
      </c>
      <c r="J2801" s="178">
        <v>6.94</v>
      </c>
      <c r="K2801" s="179">
        <f>MAX(0,((T2801*(365/365))-VLOOKUP(A2801,VBMA!$A:$D,4,0))  /  (T2801* (365/365)   ))</f>
        <v>0.1021126761</v>
      </c>
      <c r="L2801" s="180">
        <f t="shared" ref="L2801:S2801" si="2804">(B2801*(1-$K2801) * (365/365))/100</f>
        <v>0.03052816901</v>
      </c>
      <c r="M2801" s="180">
        <f t="shared" si="2804"/>
        <v>0.0354665493</v>
      </c>
      <c r="N2801" s="180">
        <f t="shared" si="2804"/>
        <v>0.03905809859</v>
      </c>
      <c r="O2801" s="180">
        <f t="shared" si="2804"/>
        <v>0.0448943662</v>
      </c>
      <c r="P2801" s="180">
        <f t="shared" si="2804"/>
        <v>0.04893485915</v>
      </c>
      <c r="Q2801" s="180">
        <f t="shared" si="2804"/>
        <v>0.05279577465</v>
      </c>
      <c r="R2801" s="180">
        <f t="shared" si="2804"/>
        <v>0.05656690141</v>
      </c>
      <c r="S2801" s="180">
        <f t="shared" si="2804"/>
        <v>0.0601584507</v>
      </c>
      <c r="T2801" s="181">
        <f t="shared" si="3"/>
        <v>7.1</v>
      </c>
      <c r="U2801" s="182">
        <f t="shared" si="4"/>
        <v>41823</v>
      </c>
      <c r="V2801" s="182">
        <f t="shared" si="5"/>
        <v>41915</v>
      </c>
      <c r="W2801" s="182">
        <f t="shared" si="6"/>
        <v>42007</v>
      </c>
      <c r="X2801" s="181">
        <f t="shared" si="7"/>
        <v>181</v>
      </c>
      <c r="Y2801" s="181">
        <f t="shared" si="8"/>
        <v>273</v>
      </c>
      <c r="Z2801" s="181">
        <f t="shared" si="9"/>
        <v>365</v>
      </c>
      <c r="AA2801" s="155"/>
      <c r="AB2801" s="9"/>
      <c r="AC2801" s="9"/>
      <c r="AD2801" s="9"/>
      <c r="AE2801" s="9"/>
      <c r="AF2801" s="9"/>
      <c r="AG2801" s="9"/>
      <c r="AH2801" s="9"/>
    </row>
    <row r="2802" ht="15.75" customHeight="1">
      <c r="A2802" s="177">
        <v>41641.0</v>
      </c>
      <c r="B2802" s="178">
        <v>3.8</v>
      </c>
      <c r="C2802" s="178">
        <v>4.22</v>
      </c>
      <c r="D2802" s="178">
        <v>4.68</v>
      </c>
      <c r="E2802" s="178">
        <v>5.04</v>
      </c>
      <c r="F2802" s="178">
        <v>5.5</v>
      </c>
      <c r="G2802" s="178">
        <v>5.9</v>
      </c>
      <c r="H2802" s="178">
        <v>6.33</v>
      </c>
      <c r="I2802" s="178">
        <v>6.63</v>
      </c>
      <c r="J2802" s="178">
        <v>6.93</v>
      </c>
      <c r="K2802" s="179">
        <f>MAX(0,((T2802*(365/365))-VLOOKUP(A2802,VBMA!$A:$D,4,0))  /  (T2802* (365/365)   ))</f>
        <v>0.07575757576</v>
      </c>
      <c r="L2802" s="180">
        <f t="shared" ref="L2802:S2802" si="2805">(B2802*(1-$K2802) * (365/365))/100</f>
        <v>0.03512121212</v>
      </c>
      <c r="M2802" s="180">
        <f t="shared" si="2805"/>
        <v>0.0390030303</v>
      </c>
      <c r="N2802" s="180">
        <f t="shared" si="2805"/>
        <v>0.04325454545</v>
      </c>
      <c r="O2802" s="180">
        <f t="shared" si="2805"/>
        <v>0.04658181818</v>
      </c>
      <c r="P2802" s="180">
        <f t="shared" si="2805"/>
        <v>0.05083333333</v>
      </c>
      <c r="Q2802" s="180">
        <f t="shared" si="2805"/>
        <v>0.05453030303</v>
      </c>
      <c r="R2802" s="180">
        <f t="shared" si="2805"/>
        <v>0.05850454545</v>
      </c>
      <c r="S2802" s="180">
        <f t="shared" si="2805"/>
        <v>0.06127727273</v>
      </c>
      <c r="T2802" s="181">
        <f t="shared" si="3"/>
        <v>6.93</v>
      </c>
      <c r="U2802" s="182">
        <f t="shared" si="4"/>
        <v>41822</v>
      </c>
      <c r="V2802" s="182">
        <f t="shared" si="5"/>
        <v>41914</v>
      </c>
      <c r="W2802" s="182">
        <f t="shared" si="6"/>
        <v>42006</v>
      </c>
      <c r="X2802" s="181">
        <f t="shared" si="7"/>
        <v>181</v>
      </c>
      <c r="Y2802" s="181">
        <f t="shared" si="8"/>
        <v>273</v>
      </c>
      <c r="Z2802" s="181">
        <f t="shared" si="9"/>
        <v>365</v>
      </c>
      <c r="AA2802" s="155"/>
      <c r="AB2802" s="9"/>
      <c r="AC2802" s="9"/>
      <c r="AD2802" s="9"/>
      <c r="AE2802" s="9"/>
      <c r="AF2802" s="9"/>
      <c r="AG2802" s="9"/>
      <c r="AH2802" s="9"/>
    </row>
    <row r="2803" ht="15.75" customHeight="1">
      <c r="A2803" s="177">
        <v>41639.0</v>
      </c>
      <c r="B2803" s="178">
        <v>3.5</v>
      </c>
      <c r="C2803" s="178">
        <v>4.05</v>
      </c>
      <c r="D2803" s="178">
        <v>4.63</v>
      </c>
      <c r="E2803" s="178">
        <v>5.0</v>
      </c>
      <c r="F2803" s="178">
        <v>5.5</v>
      </c>
      <c r="G2803" s="178">
        <v>5.98</v>
      </c>
      <c r="H2803" s="178">
        <v>6.36</v>
      </c>
      <c r="I2803" s="178">
        <v>6.7</v>
      </c>
      <c r="J2803" s="178">
        <v>6.94</v>
      </c>
      <c r="K2803" s="179">
        <f>MAX(0,((T2803*(365/365))-VLOOKUP(A2803,VBMA!$A:$D,4,0))  /  (T2803* (365/365)   ))</f>
        <v>0.08865511169</v>
      </c>
      <c r="L2803" s="180">
        <f t="shared" ref="L2803:S2803" si="2806">(B2803*(1-$K2803) * (365/365))/100</f>
        <v>0.03189707109</v>
      </c>
      <c r="M2803" s="180">
        <f t="shared" si="2806"/>
        <v>0.03690946798</v>
      </c>
      <c r="N2803" s="180">
        <f t="shared" si="2806"/>
        <v>0.04219526833</v>
      </c>
      <c r="O2803" s="180">
        <f t="shared" si="2806"/>
        <v>0.04556724442</v>
      </c>
      <c r="P2803" s="180">
        <f t="shared" si="2806"/>
        <v>0.05012396886</v>
      </c>
      <c r="Q2803" s="180">
        <f t="shared" si="2806"/>
        <v>0.05449842432</v>
      </c>
      <c r="R2803" s="180">
        <f t="shared" si="2806"/>
        <v>0.0579615349</v>
      </c>
      <c r="S2803" s="180">
        <f t="shared" si="2806"/>
        <v>0.06106010752</v>
      </c>
      <c r="T2803" s="181">
        <f t="shared" si="3"/>
        <v>7.036304348</v>
      </c>
      <c r="U2803" s="182">
        <f t="shared" si="4"/>
        <v>41821</v>
      </c>
      <c r="V2803" s="182">
        <f t="shared" si="5"/>
        <v>41913</v>
      </c>
      <c r="W2803" s="182">
        <f t="shared" si="6"/>
        <v>42004</v>
      </c>
      <c r="X2803" s="181">
        <f t="shared" si="7"/>
        <v>182</v>
      </c>
      <c r="Y2803" s="181">
        <f t="shared" si="8"/>
        <v>274</v>
      </c>
      <c r="Z2803" s="181">
        <f t="shared" si="9"/>
        <v>365</v>
      </c>
      <c r="AA2803" s="155"/>
      <c r="AB2803" s="9"/>
      <c r="AC2803" s="9"/>
      <c r="AD2803" s="9"/>
      <c r="AE2803" s="9"/>
      <c r="AF2803" s="9"/>
      <c r="AG2803" s="9"/>
      <c r="AH2803" s="9"/>
    </row>
    <row r="2804" ht="15.75" customHeight="1">
      <c r="A2804" s="177">
        <v>41638.0</v>
      </c>
      <c r="B2804" s="178">
        <v>3.86</v>
      </c>
      <c r="C2804" s="178">
        <v>4.36</v>
      </c>
      <c r="D2804" s="178">
        <v>4.78</v>
      </c>
      <c r="E2804" s="178">
        <v>5.04</v>
      </c>
      <c r="F2804" s="178">
        <v>5.5</v>
      </c>
      <c r="G2804" s="178">
        <v>5.94</v>
      </c>
      <c r="H2804" s="178">
        <v>6.38</v>
      </c>
      <c r="I2804" s="178">
        <v>6.75</v>
      </c>
      <c r="J2804" s="178">
        <v>6.98</v>
      </c>
      <c r="K2804" s="179">
        <f>MAX(0,((T2804*(365/365))-VLOOKUP(A2804,VBMA!$A:$D,4,0))  /  (T2804* (365/365)   ))</f>
        <v>0.09769257794</v>
      </c>
      <c r="L2804" s="180">
        <f t="shared" ref="L2804:S2804" si="2807">(B2804*(1-$K2804) * (365/365))/100</f>
        <v>0.03482906649</v>
      </c>
      <c r="M2804" s="180">
        <f t="shared" si="2807"/>
        <v>0.0393406036</v>
      </c>
      <c r="N2804" s="180">
        <f t="shared" si="2807"/>
        <v>0.04313029477</v>
      </c>
      <c r="O2804" s="180">
        <f t="shared" si="2807"/>
        <v>0.04547629407</v>
      </c>
      <c r="P2804" s="180">
        <f t="shared" si="2807"/>
        <v>0.04962690821</v>
      </c>
      <c r="Q2804" s="180">
        <f t="shared" si="2807"/>
        <v>0.05359706087</v>
      </c>
      <c r="R2804" s="180">
        <f t="shared" si="2807"/>
        <v>0.05756721353</v>
      </c>
      <c r="S2804" s="180">
        <f t="shared" si="2807"/>
        <v>0.06090575099</v>
      </c>
      <c r="T2804" s="181">
        <f t="shared" si="3"/>
        <v>7.115978261</v>
      </c>
      <c r="U2804" s="182">
        <f t="shared" si="4"/>
        <v>41820</v>
      </c>
      <c r="V2804" s="182">
        <f t="shared" si="5"/>
        <v>41912</v>
      </c>
      <c r="W2804" s="182">
        <f t="shared" si="6"/>
        <v>42003</v>
      </c>
      <c r="X2804" s="181">
        <f t="shared" si="7"/>
        <v>182</v>
      </c>
      <c r="Y2804" s="181">
        <f t="shared" si="8"/>
        <v>274</v>
      </c>
      <c r="Z2804" s="181">
        <f t="shared" si="9"/>
        <v>365</v>
      </c>
      <c r="AA2804" s="155"/>
      <c r="AB2804" s="9"/>
      <c r="AC2804" s="9"/>
      <c r="AD2804" s="9"/>
      <c r="AE2804" s="9"/>
      <c r="AF2804" s="9"/>
      <c r="AG2804" s="9"/>
      <c r="AH2804" s="9"/>
    </row>
    <row r="2805" ht="15.75" customHeight="1">
      <c r="A2805" s="177">
        <v>41635.0</v>
      </c>
      <c r="B2805" s="178">
        <v>4.5</v>
      </c>
      <c r="C2805" s="178">
        <v>5.0</v>
      </c>
      <c r="D2805" s="178">
        <v>5.23</v>
      </c>
      <c r="E2805" s="178">
        <v>5.48</v>
      </c>
      <c r="F2805" s="178">
        <v>5.53</v>
      </c>
      <c r="G2805" s="178">
        <v>5.93</v>
      </c>
      <c r="H2805" s="178">
        <v>6.36</v>
      </c>
      <c r="I2805" s="178">
        <v>6.7</v>
      </c>
      <c r="J2805" s="178">
        <v>6.92</v>
      </c>
      <c r="K2805" s="179">
        <f>MAX(0,((T2805*(365/365))-VLOOKUP(A2805,VBMA!$A:$D,4,0))  /  (T2805* (365/365)   ))</f>
        <v>0.08805820743</v>
      </c>
      <c r="L2805" s="180">
        <f t="shared" ref="L2805:S2805" si="2808">(B2805*(1-$K2805) * (365/365))/100</f>
        <v>0.04103738067</v>
      </c>
      <c r="M2805" s="180">
        <f t="shared" si="2808"/>
        <v>0.04559708963</v>
      </c>
      <c r="N2805" s="180">
        <f t="shared" si="2808"/>
        <v>0.04769455575</v>
      </c>
      <c r="O2805" s="180">
        <f t="shared" si="2808"/>
        <v>0.04997441023</v>
      </c>
      <c r="P2805" s="180">
        <f t="shared" si="2808"/>
        <v>0.05043038113</v>
      </c>
      <c r="Q2805" s="180">
        <f t="shared" si="2808"/>
        <v>0.0540781483</v>
      </c>
      <c r="R2805" s="180">
        <f t="shared" si="2808"/>
        <v>0.05799949801</v>
      </c>
      <c r="S2805" s="180">
        <f t="shared" si="2808"/>
        <v>0.0611001001</v>
      </c>
      <c r="T2805" s="181">
        <f t="shared" si="3"/>
        <v>7.036304348</v>
      </c>
      <c r="U2805" s="182">
        <f t="shared" si="4"/>
        <v>41817</v>
      </c>
      <c r="V2805" s="182">
        <f t="shared" si="5"/>
        <v>41909</v>
      </c>
      <c r="W2805" s="182">
        <f t="shared" si="6"/>
        <v>42000</v>
      </c>
      <c r="X2805" s="181">
        <f t="shared" si="7"/>
        <v>182</v>
      </c>
      <c r="Y2805" s="181">
        <f t="shared" si="8"/>
        <v>274</v>
      </c>
      <c r="Z2805" s="181">
        <f t="shared" si="9"/>
        <v>365</v>
      </c>
      <c r="AA2805" s="155"/>
      <c r="AB2805" s="9"/>
      <c r="AC2805" s="9"/>
      <c r="AD2805" s="9"/>
      <c r="AE2805" s="9"/>
      <c r="AF2805" s="9"/>
      <c r="AG2805" s="9"/>
      <c r="AH2805" s="9"/>
    </row>
    <row r="2806" ht="15.75" customHeight="1">
      <c r="A2806" s="177">
        <v>41634.0</v>
      </c>
      <c r="B2806" s="178">
        <v>4.9</v>
      </c>
      <c r="C2806" s="178">
        <v>5.28</v>
      </c>
      <c r="D2806" s="178">
        <v>5.43</v>
      </c>
      <c r="E2806" s="178">
        <v>5.5</v>
      </c>
      <c r="F2806" s="178">
        <v>5.53</v>
      </c>
      <c r="G2806" s="178">
        <v>5.9</v>
      </c>
      <c r="H2806" s="178">
        <v>6.34</v>
      </c>
      <c r="I2806" s="178">
        <v>6.7</v>
      </c>
      <c r="J2806" s="178">
        <v>6.92</v>
      </c>
      <c r="K2806" s="179">
        <f>MAX(0,((T2806*(365/365))-VLOOKUP(A2806,VBMA!$A:$D,4,0))  /  (T2806* (365/365)   ))</f>
        <v>0.09061494855</v>
      </c>
      <c r="L2806" s="180">
        <f t="shared" ref="L2806:S2806" si="2809">(B2806*(1-$K2806) * (365/365))/100</f>
        <v>0.04455986752</v>
      </c>
      <c r="M2806" s="180">
        <f t="shared" si="2809"/>
        <v>0.04801553072</v>
      </c>
      <c r="N2806" s="180">
        <f t="shared" si="2809"/>
        <v>0.04937960829</v>
      </c>
      <c r="O2806" s="180">
        <f t="shared" si="2809"/>
        <v>0.05001617783</v>
      </c>
      <c r="P2806" s="180">
        <f t="shared" si="2809"/>
        <v>0.05028899335</v>
      </c>
      <c r="Q2806" s="180">
        <f t="shared" si="2809"/>
        <v>0.05365371804</v>
      </c>
      <c r="R2806" s="180">
        <f t="shared" si="2809"/>
        <v>0.05765501226</v>
      </c>
      <c r="S2806" s="180">
        <f t="shared" si="2809"/>
        <v>0.06092879845</v>
      </c>
      <c r="T2806" s="181">
        <f t="shared" si="3"/>
        <v>7.056086957</v>
      </c>
      <c r="U2806" s="182">
        <f t="shared" si="4"/>
        <v>41816</v>
      </c>
      <c r="V2806" s="182">
        <f t="shared" si="5"/>
        <v>41908</v>
      </c>
      <c r="W2806" s="182">
        <f t="shared" si="6"/>
        <v>41999</v>
      </c>
      <c r="X2806" s="181">
        <f t="shared" si="7"/>
        <v>182</v>
      </c>
      <c r="Y2806" s="181">
        <f t="shared" si="8"/>
        <v>274</v>
      </c>
      <c r="Z2806" s="181">
        <f t="shared" si="9"/>
        <v>365</v>
      </c>
      <c r="AA2806" s="155"/>
      <c r="AB2806" s="9"/>
      <c r="AC2806" s="9"/>
      <c r="AD2806" s="9"/>
      <c r="AE2806" s="9"/>
      <c r="AF2806" s="9"/>
      <c r="AG2806" s="9"/>
      <c r="AH2806" s="9"/>
    </row>
    <row r="2807" ht="15.75" customHeight="1">
      <c r="A2807" s="177">
        <v>41633.0</v>
      </c>
      <c r="B2807" s="178">
        <v>4.8</v>
      </c>
      <c r="C2807" s="178">
        <v>5.26</v>
      </c>
      <c r="D2807" s="178">
        <v>5.4</v>
      </c>
      <c r="E2807" s="178">
        <v>5.5</v>
      </c>
      <c r="F2807" s="178">
        <v>5.54</v>
      </c>
      <c r="G2807" s="178">
        <v>5.82</v>
      </c>
      <c r="H2807" s="178">
        <v>6.23</v>
      </c>
      <c r="I2807" s="178">
        <v>6.63</v>
      </c>
      <c r="J2807" s="178">
        <v>6.9</v>
      </c>
      <c r="K2807" s="179">
        <f>MAX(0,((T2807*(365/365))-VLOOKUP(A2807,VBMA!$A:$D,4,0))  /  (T2807* (365/365)   ))</f>
        <v>0.08431276688</v>
      </c>
      <c r="L2807" s="180">
        <f t="shared" ref="L2807:S2807" si="2810">(B2807*(1-$K2807) * (365/365))/100</f>
        <v>0.04395298719</v>
      </c>
      <c r="M2807" s="180">
        <f t="shared" si="2810"/>
        <v>0.04816514846</v>
      </c>
      <c r="N2807" s="180">
        <f t="shared" si="2810"/>
        <v>0.04944711059</v>
      </c>
      <c r="O2807" s="180">
        <f t="shared" si="2810"/>
        <v>0.05036279782</v>
      </c>
      <c r="P2807" s="180">
        <f t="shared" si="2810"/>
        <v>0.05072907271</v>
      </c>
      <c r="Q2807" s="180">
        <f t="shared" si="2810"/>
        <v>0.05329299697</v>
      </c>
      <c r="R2807" s="180">
        <f t="shared" si="2810"/>
        <v>0.05704731462</v>
      </c>
      <c r="S2807" s="180">
        <f t="shared" si="2810"/>
        <v>0.06071006356</v>
      </c>
      <c r="T2807" s="181">
        <f t="shared" si="3"/>
        <v>7.025652174</v>
      </c>
      <c r="U2807" s="182">
        <f t="shared" si="4"/>
        <v>41815</v>
      </c>
      <c r="V2807" s="182">
        <f t="shared" si="5"/>
        <v>41907</v>
      </c>
      <c r="W2807" s="182">
        <f t="shared" si="6"/>
        <v>41998</v>
      </c>
      <c r="X2807" s="181">
        <f t="shared" si="7"/>
        <v>182</v>
      </c>
      <c r="Y2807" s="181">
        <f t="shared" si="8"/>
        <v>274</v>
      </c>
      <c r="Z2807" s="181">
        <f t="shared" si="9"/>
        <v>365</v>
      </c>
      <c r="AA2807" s="155"/>
      <c r="AB2807" s="9"/>
      <c r="AC2807" s="9"/>
      <c r="AD2807" s="9"/>
      <c r="AE2807" s="9"/>
      <c r="AF2807" s="9"/>
      <c r="AG2807" s="9"/>
      <c r="AH2807" s="9"/>
    </row>
    <row r="2808" ht="15.75" customHeight="1">
      <c r="A2808" s="177">
        <v>41632.0</v>
      </c>
      <c r="B2808" s="178">
        <v>4.54</v>
      </c>
      <c r="C2808" s="178">
        <v>5.06</v>
      </c>
      <c r="D2808" s="178">
        <v>5.2</v>
      </c>
      <c r="E2808" s="178">
        <v>5.4</v>
      </c>
      <c r="F2808" s="178">
        <v>5.5</v>
      </c>
      <c r="G2808" s="178">
        <v>5.76</v>
      </c>
      <c r="H2808" s="178">
        <v>6.3</v>
      </c>
      <c r="I2808" s="178">
        <v>6.58</v>
      </c>
      <c r="J2808" s="178">
        <v>6.9</v>
      </c>
      <c r="K2808" s="179">
        <f>MAX(0,((T2808*(365/365))-VLOOKUP(A2808,VBMA!$A:$D,4,0))  /  (T2808* (365/365)   ))</f>
        <v>0.06117240505</v>
      </c>
      <c r="L2808" s="180">
        <f t="shared" ref="L2808:S2808" si="2811">(B2808*(1-$K2808) * (365/365))/100</f>
        <v>0.04262277281</v>
      </c>
      <c r="M2808" s="180">
        <f t="shared" si="2811"/>
        <v>0.0475046763</v>
      </c>
      <c r="N2808" s="180">
        <f t="shared" si="2811"/>
        <v>0.04881903494</v>
      </c>
      <c r="O2808" s="180">
        <f t="shared" si="2811"/>
        <v>0.05069669013</v>
      </c>
      <c r="P2808" s="180">
        <f t="shared" si="2811"/>
        <v>0.05163551772</v>
      </c>
      <c r="Q2808" s="180">
        <f t="shared" si="2811"/>
        <v>0.05407646947</v>
      </c>
      <c r="R2808" s="180">
        <f t="shared" si="2811"/>
        <v>0.05914613848</v>
      </c>
      <c r="S2808" s="180">
        <f t="shared" si="2811"/>
        <v>0.06177485575</v>
      </c>
      <c r="T2808" s="181">
        <f t="shared" si="3"/>
        <v>6.856956522</v>
      </c>
      <c r="U2808" s="182">
        <f t="shared" si="4"/>
        <v>41814</v>
      </c>
      <c r="V2808" s="182">
        <f t="shared" si="5"/>
        <v>41906</v>
      </c>
      <c r="W2808" s="182">
        <f t="shared" si="6"/>
        <v>41997</v>
      </c>
      <c r="X2808" s="181">
        <f t="shared" si="7"/>
        <v>182</v>
      </c>
      <c r="Y2808" s="181">
        <f t="shared" si="8"/>
        <v>274</v>
      </c>
      <c r="Z2808" s="181">
        <f t="shared" si="9"/>
        <v>365</v>
      </c>
      <c r="AA2808" s="155"/>
      <c r="AB2808" s="9"/>
      <c r="AC2808" s="9"/>
      <c r="AD2808" s="9"/>
      <c r="AE2808" s="9"/>
      <c r="AF2808" s="9"/>
      <c r="AG2808" s="9"/>
      <c r="AH2808" s="9"/>
    </row>
    <row r="2809" ht="15.75" customHeight="1">
      <c r="A2809" s="177">
        <v>41631.0</v>
      </c>
      <c r="B2809" s="178">
        <v>3.0</v>
      </c>
      <c r="C2809" s="178">
        <v>3.33</v>
      </c>
      <c r="D2809" s="178">
        <v>3.85</v>
      </c>
      <c r="E2809" s="178">
        <v>4.68</v>
      </c>
      <c r="F2809" s="178">
        <v>5.2</v>
      </c>
      <c r="G2809" s="178">
        <v>5.63</v>
      </c>
      <c r="H2809" s="178">
        <v>6.16</v>
      </c>
      <c r="I2809" s="178">
        <v>6.5</v>
      </c>
      <c r="J2809" s="178">
        <v>6.86</v>
      </c>
      <c r="K2809" s="179">
        <f>MAX(0,((T2809*(365/365))-VLOOKUP(A2809,VBMA!$A:$D,4,0))  /  (T2809* (365/365)   ))</f>
        <v>0.0619931949</v>
      </c>
      <c r="L2809" s="180">
        <f t="shared" ref="L2809:S2809" si="2812">(B2809*(1-$K2809) * (365/365))/100</f>
        <v>0.02814020415</v>
      </c>
      <c r="M2809" s="180">
        <f t="shared" si="2812"/>
        <v>0.03123562661</v>
      </c>
      <c r="N2809" s="180">
        <f t="shared" si="2812"/>
        <v>0.036113262</v>
      </c>
      <c r="O2809" s="180">
        <f t="shared" si="2812"/>
        <v>0.04389871848</v>
      </c>
      <c r="P2809" s="180">
        <f t="shared" si="2812"/>
        <v>0.04877635387</v>
      </c>
      <c r="Q2809" s="180">
        <f t="shared" si="2812"/>
        <v>0.05280978313</v>
      </c>
      <c r="R2809" s="180">
        <f t="shared" si="2812"/>
        <v>0.05778121919</v>
      </c>
      <c r="S2809" s="180">
        <f t="shared" si="2812"/>
        <v>0.06097044233</v>
      </c>
      <c r="T2809" s="181">
        <f t="shared" si="3"/>
        <v>6.836304348</v>
      </c>
      <c r="U2809" s="182">
        <f t="shared" si="4"/>
        <v>41813</v>
      </c>
      <c r="V2809" s="182">
        <f t="shared" si="5"/>
        <v>41905</v>
      </c>
      <c r="W2809" s="182">
        <f t="shared" si="6"/>
        <v>41996</v>
      </c>
      <c r="X2809" s="181">
        <f t="shared" si="7"/>
        <v>182</v>
      </c>
      <c r="Y2809" s="181">
        <f t="shared" si="8"/>
        <v>274</v>
      </c>
      <c r="Z2809" s="181">
        <f t="shared" si="9"/>
        <v>365</v>
      </c>
      <c r="AA2809" s="155"/>
      <c r="AB2809" s="9"/>
      <c r="AC2809" s="9"/>
      <c r="AD2809" s="9"/>
      <c r="AE2809" s="9"/>
      <c r="AF2809" s="9"/>
      <c r="AG2809" s="9"/>
      <c r="AH2809" s="9"/>
    </row>
    <row r="2810" ht="15.75" customHeight="1">
      <c r="A2810" s="177">
        <v>41628.0</v>
      </c>
      <c r="B2810" s="178">
        <v>2.35</v>
      </c>
      <c r="C2810" s="178">
        <v>2.75</v>
      </c>
      <c r="D2810" s="178">
        <v>3.38</v>
      </c>
      <c r="E2810" s="178">
        <v>4.5</v>
      </c>
      <c r="F2810" s="178">
        <v>5.23</v>
      </c>
      <c r="G2810" s="178">
        <v>5.7</v>
      </c>
      <c r="H2810" s="178">
        <v>6.26</v>
      </c>
      <c r="I2810" s="178">
        <v>6.66</v>
      </c>
      <c r="J2810" s="178">
        <v>6.92</v>
      </c>
      <c r="K2810" s="179">
        <f>MAX(0,((T2810*(365/365))-VLOOKUP(A2810,VBMA!$A:$D,4,0))  /  (T2810* (365/365)   ))</f>
        <v>0.08701565196</v>
      </c>
      <c r="L2810" s="180">
        <f t="shared" ref="L2810:S2810" si="2813">(B2810*(1-$K2810) * (365/365))/100</f>
        <v>0.02145513218</v>
      </c>
      <c r="M2810" s="180">
        <f t="shared" si="2813"/>
        <v>0.02510706957</v>
      </c>
      <c r="N2810" s="180">
        <f t="shared" si="2813"/>
        <v>0.03085887096</v>
      </c>
      <c r="O2810" s="180">
        <f t="shared" si="2813"/>
        <v>0.04108429566</v>
      </c>
      <c r="P2810" s="180">
        <f t="shared" si="2813"/>
        <v>0.0477490814</v>
      </c>
      <c r="Q2810" s="180">
        <f t="shared" si="2813"/>
        <v>0.05204010784</v>
      </c>
      <c r="R2810" s="180">
        <f t="shared" si="2813"/>
        <v>0.05715282019</v>
      </c>
      <c r="S2810" s="180">
        <f t="shared" si="2813"/>
        <v>0.06080475758</v>
      </c>
      <c r="T2810" s="181">
        <f t="shared" si="3"/>
        <v>7.055652174</v>
      </c>
      <c r="U2810" s="182">
        <f t="shared" si="4"/>
        <v>41810</v>
      </c>
      <c r="V2810" s="182">
        <f t="shared" si="5"/>
        <v>41902</v>
      </c>
      <c r="W2810" s="182">
        <f t="shared" si="6"/>
        <v>41993</v>
      </c>
      <c r="X2810" s="181">
        <f t="shared" si="7"/>
        <v>182</v>
      </c>
      <c r="Y2810" s="181">
        <f t="shared" si="8"/>
        <v>274</v>
      </c>
      <c r="Z2810" s="181">
        <f t="shared" si="9"/>
        <v>365</v>
      </c>
      <c r="AA2810" s="155"/>
      <c r="AB2810" s="9"/>
      <c r="AC2810" s="9"/>
      <c r="AD2810" s="9"/>
      <c r="AE2810" s="9"/>
      <c r="AF2810" s="9"/>
      <c r="AG2810" s="9"/>
      <c r="AH2810" s="9"/>
    </row>
    <row r="2811" ht="15.75" customHeight="1">
      <c r="A2811" s="177">
        <v>41627.0</v>
      </c>
      <c r="B2811" s="178">
        <v>2.3</v>
      </c>
      <c r="C2811" s="178">
        <v>2.8</v>
      </c>
      <c r="D2811" s="178">
        <v>3.28</v>
      </c>
      <c r="E2811" s="178">
        <v>4.5</v>
      </c>
      <c r="F2811" s="178">
        <v>5.23</v>
      </c>
      <c r="G2811" s="178">
        <v>5.7</v>
      </c>
      <c r="H2811" s="178">
        <v>6.26</v>
      </c>
      <c r="I2811" s="178">
        <v>6.66</v>
      </c>
      <c r="J2811" s="178">
        <v>6.92</v>
      </c>
      <c r="K2811" s="179">
        <f>MAX(0,((T2811*(365/365))-VLOOKUP(A2811,VBMA!$A:$D,4,0))  /  (T2811* (365/365)   ))</f>
        <v>0.07934804042</v>
      </c>
      <c r="L2811" s="180">
        <f t="shared" ref="L2811:S2811" si="2814">(B2811*(1-$K2811) * (365/365))/100</f>
        <v>0.02117499507</v>
      </c>
      <c r="M2811" s="180">
        <f t="shared" si="2814"/>
        <v>0.02577825487</v>
      </c>
      <c r="N2811" s="180">
        <f t="shared" si="2814"/>
        <v>0.03019738427</v>
      </c>
      <c r="O2811" s="180">
        <f t="shared" si="2814"/>
        <v>0.04142933818</v>
      </c>
      <c r="P2811" s="180">
        <f t="shared" si="2814"/>
        <v>0.04815009749</v>
      </c>
      <c r="Q2811" s="180">
        <f t="shared" si="2814"/>
        <v>0.0524771617</v>
      </c>
      <c r="R2811" s="180">
        <f t="shared" si="2814"/>
        <v>0.05763281267</v>
      </c>
      <c r="S2811" s="180">
        <f t="shared" si="2814"/>
        <v>0.06131542051</v>
      </c>
      <c r="T2811" s="181">
        <f t="shared" si="3"/>
        <v>7.055652174</v>
      </c>
      <c r="U2811" s="182">
        <f t="shared" si="4"/>
        <v>41809</v>
      </c>
      <c r="V2811" s="182">
        <f t="shared" si="5"/>
        <v>41901</v>
      </c>
      <c r="W2811" s="182">
        <f t="shared" si="6"/>
        <v>41992</v>
      </c>
      <c r="X2811" s="181">
        <f t="shared" si="7"/>
        <v>182</v>
      </c>
      <c r="Y2811" s="181">
        <f t="shared" si="8"/>
        <v>274</v>
      </c>
      <c r="Z2811" s="181">
        <f t="shared" si="9"/>
        <v>365</v>
      </c>
      <c r="AA2811" s="155"/>
      <c r="AB2811" s="9"/>
      <c r="AC2811" s="9"/>
      <c r="AD2811" s="9"/>
      <c r="AE2811" s="9"/>
      <c r="AF2811" s="9"/>
      <c r="AG2811" s="9"/>
      <c r="AH2811" s="9"/>
    </row>
    <row r="2812" ht="15.75" customHeight="1">
      <c r="A2812" s="177">
        <v>41626.0</v>
      </c>
      <c r="B2812" s="178">
        <v>2.33</v>
      </c>
      <c r="C2812" s="178">
        <v>2.78</v>
      </c>
      <c r="D2812" s="178">
        <v>3.3</v>
      </c>
      <c r="E2812" s="178">
        <v>4.5</v>
      </c>
      <c r="F2812" s="178">
        <v>5.23</v>
      </c>
      <c r="G2812" s="178">
        <v>5.7</v>
      </c>
      <c r="H2812" s="178">
        <v>6.26</v>
      </c>
      <c r="I2812" s="178">
        <v>6.66</v>
      </c>
      <c r="J2812" s="178">
        <v>6.92</v>
      </c>
      <c r="K2812" s="179">
        <f>MAX(0,((T2812*(365/365))-VLOOKUP(A2812,VBMA!$A:$D,4,0))  /  (T2812* (365/365)   ))</f>
        <v>0.07934804042</v>
      </c>
      <c r="L2812" s="180">
        <f t="shared" ref="L2812:S2812" si="2815">(B2812*(1-$K2812) * (365/365))/100</f>
        <v>0.02145119066</v>
      </c>
      <c r="M2812" s="180">
        <f t="shared" si="2815"/>
        <v>0.02559412448</v>
      </c>
      <c r="N2812" s="180">
        <f t="shared" si="2815"/>
        <v>0.03038151467</v>
      </c>
      <c r="O2812" s="180">
        <f t="shared" si="2815"/>
        <v>0.04142933818</v>
      </c>
      <c r="P2812" s="180">
        <f t="shared" si="2815"/>
        <v>0.04815009749</v>
      </c>
      <c r="Q2812" s="180">
        <f t="shared" si="2815"/>
        <v>0.0524771617</v>
      </c>
      <c r="R2812" s="180">
        <f t="shared" si="2815"/>
        <v>0.05763281267</v>
      </c>
      <c r="S2812" s="180">
        <f t="shared" si="2815"/>
        <v>0.06131542051</v>
      </c>
      <c r="T2812" s="181">
        <f t="shared" si="3"/>
        <v>7.055652174</v>
      </c>
      <c r="U2812" s="182">
        <f t="shared" si="4"/>
        <v>41808</v>
      </c>
      <c r="V2812" s="182">
        <f t="shared" si="5"/>
        <v>41900</v>
      </c>
      <c r="W2812" s="182">
        <f t="shared" si="6"/>
        <v>41991</v>
      </c>
      <c r="X2812" s="181">
        <f t="shared" si="7"/>
        <v>182</v>
      </c>
      <c r="Y2812" s="181">
        <f t="shared" si="8"/>
        <v>274</v>
      </c>
      <c r="Z2812" s="181">
        <f t="shared" si="9"/>
        <v>365</v>
      </c>
      <c r="AA2812" s="155"/>
      <c r="AB2812" s="9"/>
      <c r="AC2812" s="9"/>
      <c r="AD2812" s="9"/>
      <c r="AE2812" s="9"/>
      <c r="AF2812" s="9"/>
      <c r="AG2812" s="9"/>
      <c r="AH2812" s="9"/>
    </row>
    <row r="2813" ht="15.75" customHeight="1">
      <c r="A2813" s="177">
        <v>41625.0</v>
      </c>
      <c r="B2813" s="178">
        <v>2.35</v>
      </c>
      <c r="C2813" s="178">
        <v>2.75</v>
      </c>
      <c r="D2813" s="178">
        <v>3.38</v>
      </c>
      <c r="E2813" s="178">
        <v>4.5</v>
      </c>
      <c r="F2813" s="178">
        <v>5.23</v>
      </c>
      <c r="G2813" s="178">
        <v>5.73</v>
      </c>
      <c r="H2813" s="178">
        <v>6.26</v>
      </c>
      <c r="I2813" s="178">
        <v>6.66</v>
      </c>
      <c r="J2813" s="178">
        <v>6.92</v>
      </c>
      <c r="K2813" s="179">
        <f>MAX(0,((T2813*(365/365))-VLOOKUP(A2813,VBMA!$A:$D,4,0))  /  (T2813* (365/365)   ))</f>
        <v>0.07638587626</v>
      </c>
      <c r="L2813" s="180">
        <f t="shared" ref="L2813:S2813" si="2816">(B2813*(1-$K2813) * (365/365))/100</f>
        <v>0.02170493191</v>
      </c>
      <c r="M2813" s="180">
        <f t="shared" si="2816"/>
        <v>0.0253993884</v>
      </c>
      <c r="N2813" s="180">
        <f t="shared" si="2816"/>
        <v>0.03121815738</v>
      </c>
      <c r="O2813" s="180">
        <f t="shared" si="2816"/>
        <v>0.04156263557</v>
      </c>
      <c r="P2813" s="180">
        <f t="shared" si="2816"/>
        <v>0.04830501867</v>
      </c>
      <c r="Q2813" s="180">
        <f t="shared" si="2816"/>
        <v>0.05292308929</v>
      </c>
      <c r="R2813" s="180">
        <f t="shared" si="2816"/>
        <v>0.05781824415</v>
      </c>
      <c r="S2813" s="180">
        <f t="shared" si="2816"/>
        <v>0.06151270064</v>
      </c>
      <c r="T2813" s="181">
        <f t="shared" si="3"/>
        <v>7.055652174</v>
      </c>
      <c r="U2813" s="182">
        <f t="shared" si="4"/>
        <v>41807</v>
      </c>
      <c r="V2813" s="182">
        <f t="shared" si="5"/>
        <v>41899</v>
      </c>
      <c r="W2813" s="182">
        <f t="shared" si="6"/>
        <v>41990</v>
      </c>
      <c r="X2813" s="181">
        <f t="shared" si="7"/>
        <v>182</v>
      </c>
      <c r="Y2813" s="181">
        <f t="shared" si="8"/>
        <v>274</v>
      </c>
      <c r="Z2813" s="181">
        <f t="shared" si="9"/>
        <v>365</v>
      </c>
      <c r="AA2813" s="155"/>
      <c r="AB2813" s="9"/>
      <c r="AC2813" s="9"/>
      <c r="AD2813" s="9"/>
      <c r="AE2813" s="9"/>
      <c r="AF2813" s="9"/>
      <c r="AG2813" s="9"/>
      <c r="AH2813" s="9"/>
    </row>
    <row r="2814" ht="15.75" customHeight="1">
      <c r="A2814" s="177">
        <v>41624.0</v>
      </c>
      <c r="B2814" s="178">
        <v>2.32</v>
      </c>
      <c r="C2814" s="178">
        <v>2.82</v>
      </c>
      <c r="D2814" s="178">
        <v>3.4</v>
      </c>
      <c r="E2814" s="178">
        <v>4.5</v>
      </c>
      <c r="F2814" s="178">
        <v>5.26</v>
      </c>
      <c r="G2814" s="178">
        <v>5.78</v>
      </c>
      <c r="H2814" s="178">
        <v>6.3</v>
      </c>
      <c r="I2814" s="178">
        <v>6.7</v>
      </c>
      <c r="J2814" s="178">
        <v>6.98</v>
      </c>
      <c r="K2814" s="179">
        <f>MAX(0,((T2814*(365/365))-VLOOKUP(A2814,VBMA!$A:$D,4,0))  /  (T2814* (365/365)   ))</f>
        <v>0.0768995098</v>
      </c>
      <c r="L2814" s="180">
        <f t="shared" ref="L2814:S2814" si="2817">(B2814*(1-$K2814) * (365/365))/100</f>
        <v>0.02141593137</v>
      </c>
      <c r="M2814" s="180">
        <f t="shared" si="2817"/>
        <v>0.02603143382</v>
      </c>
      <c r="N2814" s="180">
        <f t="shared" si="2817"/>
        <v>0.03138541667</v>
      </c>
      <c r="O2814" s="180">
        <f t="shared" si="2817"/>
        <v>0.04153952206</v>
      </c>
      <c r="P2814" s="180">
        <f t="shared" si="2817"/>
        <v>0.04855508578</v>
      </c>
      <c r="Q2814" s="180">
        <f t="shared" si="2817"/>
        <v>0.05335520833</v>
      </c>
      <c r="R2814" s="180">
        <f t="shared" si="2817"/>
        <v>0.05815533088</v>
      </c>
      <c r="S2814" s="180">
        <f t="shared" si="2817"/>
        <v>0.06184773284</v>
      </c>
      <c r="T2814" s="181">
        <f t="shared" si="3"/>
        <v>7.095652174</v>
      </c>
      <c r="U2814" s="182">
        <f t="shared" si="4"/>
        <v>41806</v>
      </c>
      <c r="V2814" s="182">
        <f t="shared" si="5"/>
        <v>41898</v>
      </c>
      <c r="W2814" s="182">
        <f t="shared" si="6"/>
        <v>41989</v>
      </c>
      <c r="X2814" s="181">
        <f t="shared" si="7"/>
        <v>182</v>
      </c>
      <c r="Y2814" s="181">
        <f t="shared" si="8"/>
        <v>274</v>
      </c>
      <c r="Z2814" s="181">
        <f t="shared" si="9"/>
        <v>365</v>
      </c>
      <c r="AA2814" s="155"/>
      <c r="AB2814" s="9"/>
      <c r="AC2814" s="9"/>
      <c r="AD2814" s="9"/>
      <c r="AE2814" s="9"/>
      <c r="AF2814" s="9"/>
      <c r="AG2814" s="9"/>
      <c r="AH2814" s="9"/>
    </row>
    <row r="2815" ht="15.75" customHeight="1">
      <c r="A2815" s="177">
        <v>41621.0</v>
      </c>
      <c r="B2815" s="178">
        <v>2.48</v>
      </c>
      <c r="C2815" s="178">
        <v>2.93</v>
      </c>
      <c r="D2815" s="178">
        <v>3.53</v>
      </c>
      <c r="E2815" s="178">
        <v>4.5</v>
      </c>
      <c r="F2815" s="178">
        <v>5.33</v>
      </c>
      <c r="G2815" s="178">
        <v>5.78</v>
      </c>
      <c r="H2815" s="178">
        <v>6.3</v>
      </c>
      <c r="I2815" s="178">
        <v>6.66</v>
      </c>
      <c r="J2815" s="178">
        <v>6.98</v>
      </c>
      <c r="K2815" s="179">
        <f>MAX(0,((T2815*(365/365))-VLOOKUP(A2815,VBMA!$A:$D,4,0))  /  (T2815* (365/365)   ))</f>
        <v>0.0676141786</v>
      </c>
      <c r="L2815" s="180">
        <f t="shared" ref="L2815:S2815" si="2818">(B2815*(1-$K2815) * (365/365))/100</f>
        <v>0.02312316837</v>
      </c>
      <c r="M2815" s="180">
        <f t="shared" si="2818"/>
        <v>0.02731890457</v>
      </c>
      <c r="N2815" s="180">
        <f t="shared" si="2818"/>
        <v>0.0329132195</v>
      </c>
      <c r="O2815" s="180">
        <f t="shared" si="2818"/>
        <v>0.04195736196</v>
      </c>
      <c r="P2815" s="180">
        <f t="shared" si="2818"/>
        <v>0.04969616428</v>
      </c>
      <c r="Q2815" s="180">
        <f t="shared" si="2818"/>
        <v>0.05389190048</v>
      </c>
      <c r="R2815" s="180">
        <f t="shared" si="2818"/>
        <v>0.05874030675</v>
      </c>
      <c r="S2815" s="180">
        <f t="shared" si="2818"/>
        <v>0.06209689571</v>
      </c>
      <c r="T2815" s="181">
        <f t="shared" si="3"/>
        <v>7.016086957</v>
      </c>
      <c r="U2815" s="182">
        <f t="shared" si="4"/>
        <v>41803</v>
      </c>
      <c r="V2815" s="182">
        <f t="shared" si="5"/>
        <v>41895</v>
      </c>
      <c r="W2815" s="182">
        <f t="shared" si="6"/>
        <v>41986</v>
      </c>
      <c r="X2815" s="181">
        <f t="shared" si="7"/>
        <v>182</v>
      </c>
      <c r="Y2815" s="181">
        <f t="shared" si="8"/>
        <v>274</v>
      </c>
      <c r="Z2815" s="181">
        <f t="shared" si="9"/>
        <v>365</v>
      </c>
      <c r="AA2815" s="155"/>
      <c r="AB2815" s="9"/>
      <c r="AC2815" s="9"/>
      <c r="AD2815" s="9"/>
      <c r="AE2815" s="9"/>
      <c r="AF2815" s="9"/>
      <c r="AG2815" s="9"/>
      <c r="AH2815" s="9"/>
    </row>
    <row r="2816" ht="15.75" customHeight="1">
      <c r="A2816" s="177">
        <v>41620.0</v>
      </c>
      <c r="B2816" s="178">
        <v>2.53</v>
      </c>
      <c r="C2816" s="178">
        <v>2.98</v>
      </c>
      <c r="D2816" s="178">
        <v>3.53</v>
      </c>
      <c r="E2816" s="178">
        <v>4.5</v>
      </c>
      <c r="F2816" s="178">
        <v>5.33</v>
      </c>
      <c r="G2816" s="178">
        <v>5.78</v>
      </c>
      <c r="H2816" s="178">
        <v>6.3</v>
      </c>
      <c r="I2816" s="178">
        <v>6.66</v>
      </c>
      <c r="J2816" s="178">
        <v>6.98</v>
      </c>
      <c r="K2816" s="179">
        <f>MAX(0,((T2816*(365/365))-VLOOKUP(A2816,VBMA!$A:$D,4,0))  /  (T2816* (365/365)   ))</f>
        <v>0.06168494764</v>
      </c>
      <c r="L2816" s="180">
        <f t="shared" ref="L2816:S2816" si="2819">(B2816*(1-$K2816) * (365/365))/100</f>
        <v>0.02373937082</v>
      </c>
      <c r="M2816" s="180">
        <f t="shared" si="2819"/>
        <v>0.02796178856</v>
      </c>
      <c r="N2816" s="180">
        <f t="shared" si="2819"/>
        <v>0.03312252135</v>
      </c>
      <c r="O2816" s="180">
        <f t="shared" si="2819"/>
        <v>0.04222417736</v>
      </c>
      <c r="P2816" s="180">
        <f t="shared" si="2819"/>
        <v>0.05001219229</v>
      </c>
      <c r="Q2816" s="180">
        <f t="shared" si="2819"/>
        <v>0.05423461003</v>
      </c>
      <c r="R2816" s="180">
        <f t="shared" si="2819"/>
        <v>0.0591138483</v>
      </c>
      <c r="S2816" s="180">
        <f t="shared" si="2819"/>
        <v>0.06249178249</v>
      </c>
      <c r="T2816" s="181">
        <f t="shared" si="3"/>
        <v>7.016086957</v>
      </c>
      <c r="U2816" s="182">
        <f t="shared" si="4"/>
        <v>41802</v>
      </c>
      <c r="V2816" s="182">
        <f t="shared" si="5"/>
        <v>41894</v>
      </c>
      <c r="W2816" s="182">
        <f t="shared" si="6"/>
        <v>41985</v>
      </c>
      <c r="X2816" s="181">
        <f t="shared" si="7"/>
        <v>182</v>
      </c>
      <c r="Y2816" s="181">
        <f t="shared" si="8"/>
        <v>274</v>
      </c>
      <c r="Z2816" s="181">
        <f t="shared" si="9"/>
        <v>365</v>
      </c>
      <c r="AA2816" s="155"/>
      <c r="AB2816" s="9"/>
      <c r="AC2816" s="9"/>
      <c r="AD2816" s="9"/>
      <c r="AE2816" s="9"/>
      <c r="AF2816" s="9"/>
      <c r="AG2816" s="9"/>
      <c r="AH2816" s="9"/>
    </row>
    <row r="2817" ht="15.75" customHeight="1">
      <c r="A2817" s="177">
        <v>41619.0</v>
      </c>
      <c r="B2817" s="178">
        <v>2.52</v>
      </c>
      <c r="C2817" s="178">
        <v>2.88</v>
      </c>
      <c r="D2817" s="178">
        <v>3.46</v>
      </c>
      <c r="E2817" s="178">
        <v>4.5</v>
      </c>
      <c r="F2817" s="178">
        <v>5.33</v>
      </c>
      <c r="G2817" s="178">
        <v>5.78</v>
      </c>
      <c r="H2817" s="178">
        <v>6.24</v>
      </c>
      <c r="I2817" s="178">
        <v>6.66</v>
      </c>
      <c r="J2817" s="178">
        <v>6.98</v>
      </c>
      <c r="K2817" s="179">
        <f>MAX(0,((T2817*(365/365))-VLOOKUP(A2817,VBMA!$A:$D,4,0))  /  (T2817* (365/365)   ))</f>
        <v>0.06955541217</v>
      </c>
      <c r="L2817" s="180">
        <f t="shared" ref="L2817:S2817" si="2820">(B2817*(1-$K2817) * (365/365))/100</f>
        <v>0.02344720361</v>
      </c>
      <c r="M2817" s="180">
        <f t="shared" si="2820"/>
        <v>0.02679680413</v>
      </c>
      <c r="N2817" s="180">
        <f t="shared" si="2820"/>
        <v>0.03219338274</v>
      </c>
      <c r="O2817" s="180">
        <f t="shared" si="2820"/>
        <v>0.04187000645</v>
      </c>
      <c r="P2817" s="180">
        <f t="shared" si="2820"/>
        <v>0.04959269653</v>
      </c>
      <c r="Q2817" s="180">
        <f t="shared" si="2820"/>
        <v>0.05377969718</v>
      </c>
      <c r="R2817" s="180">
        <f t="shared" si="2820"/>
        <v>0.05805974228</v>
      </c>
      <c r="S2817" s="180">
        <f t="shared" si="2820"/>
        <v>0.06196760955</v>
      </c>
      <c r="T2817" s="181">
        <f t="shared" si="3"/>
        <v>7.075434783</v>
      </c>
      <c r="U2817" s="182">
        <f t="shared" si="4"/>
        <v>41801</v>
      </c>
      <c r="V2817" s="182">
        <f t="shared" si="5"/>
        <v>41893</v>
      </c>
      <c r="W2817" s="182">
        <f t="shared" si="6"/>
        <v>41984</v>
      </c>
      <c r="X2817" s="181">
        <f t="shared" si="7"/>
        <v>182</v>
      </c>
      <c r="Y2817" s="181">
        <f t="shared" si="8"/>
        <v>274</v>
      </c>
      <c r="Z2817" s="181">
        <f t="shared" si="9"/>
        <v>365</v>
      </c>
      <c r="AA2817" s="155"/>
      <c r="AB2817" s="9"/>
      <c r="AC2817" s="9"/>
      <c r="AD2817" s="9"/>
      <c r="AE2817" s="9"/>
      <c r="AF2817" s="9"/>
      <c r="AG2817" s="9"/>
      <c r="AH2817" s="9"/>
    </row>
    <row r="2818" ht="15.75" customHeight="1">
      <c r="A2818" s="177">
        <v>41618.0</v>
      </c>
      <c r="B2818" s="178">
        <v>2.38</v>
      </c>
      <c r="C2818" s="178">
        <v>2.64</v>
      </c>
      <c r="D2818" s="178">
        <v>3.32</v>
      </c>
      <c r="E2818" s="178">
        <v>4.42</v>
      </c>
      <c r="F2818" s="178">
        <v>5.38</v>
      </c>
      <c r="G2818" s="178">
        <v>5.78</v>
      </c>
      <c r="H2818" s="178">
        <v>6.3</v>
      </c>
      <c r="I2818" s="178">
        <v>6.7</v>
      </c>
      <c r="J2818" s="178">
        <v>7.0</v>
      </c>
      <c r="K2818" s="179">
        <f>MAX(0,((T2818*(365/365))-VLOOKUP(A2818,VBMA!$A:$D,4,0))  /  (T2818* (365/365)   ))</f>
        <v>0.0722064951</v>
      </c>
      <c r="L2818" s="180">
        <f t="shared" ref="L2818:S2818" si="2821">(B2818*(1-$K2818) * (365/365))/100</f>
        <v>0.02208148542</v>
      </c>
      <c r="M2818" s="180">
        <f t="shared" si="2821"/>
        <v>0.02449374853</v>
      </c>
      <c r="N2818" s="180">
        <f t="shared" si="2821"/>
        <v>0.03080274436</v>
      </c>
      <c r="O2818" s="180">
        <f t="shared" si="2821"/>
        <v>0.04100847292</v>
      </c>
      <c r="P2818" s="180">
        <f t="shared" si="2821"/>
        <v>0.04991529056</v>
      </c>
      <c r="Q2818" s="180">
        <f t="shared" si="2821"/>
        <v>0.05362646458</v>
      </c>
      <c r="R2818" s="180">
        <f t="shared" si="2821"/>
        <v>0.05845099081</v>
      </c>
      <c r="S2818" s="180">
        <f t="shared" si="2821"/>
        <v>0.06216216483</v>
      </c>
      <c r="T2818" s="181">
        <f t="shared" si="3"/>
        <v>7.095652174</v>
      </c>
      <c r="U2818" s="182">
        <f t="shared" si="4"/>
        <v>41800</v>
      </c>
      <c r="V2818" s="182">
        <f t="shared" si="5"/>
        <v>41892</v>
      </c>
      <c r="W2818" s="182">
        <f t="shared" si="6"/>
        <v>41983</v>
      </c>
      <c r="X2818" s="181">
        <f t="shared" si="7"/>
        <v>182</v>
      </c>
      <c r="Y2818" s="181">
        <f t="shared" si="8"/>
        <v>274</v>
      </c>
      <c r="Z2818" s="181">
        <f t="shared" si="9"/>
        <v>365</v>
      </c>
      <c r="AA2818" s="155"/>
      <c r="AB2818" s="9"/>
      <c r="AC2818" s="9"/>
      <c r="AD2818" s="9"/>
      <c r="AE2818" s="9"/>
      <c r="AF2818" s="9"/>
      <c r="AG2818" s="9"/>
      <c r="AH2818" s="9"/>
    </row>
    <row r="2819" ht="15.75" customHeight="1">
      <c r="A2819" s="177">
        <v>41617.0</v>
      </c>
      <c r="B2819" s="178">
        <v>2.45</v>
      </c>
      <c r="C2819" s="178">
        <v>2.68</v>
      </c>
      <c r="D2819" s="178">
        <v>3.25</v>
      </c>
      <c r="E2819" s="178">
        <v>4.48</v>
      </c>
      <c r="F2819" s="178">
        <v>5.4</v>
      </c>
      <c r="G2819" s="178">
        <v>5.78</v>
      </c>
      <c r="H2819" s="178">
        <v>6.3</v>
      </c>
      <c r="I2819" s="178">
        <v>6.66</v>
      </c>
      <c r="J2819" s="178">
        <v>6.98</v>
      </c>
      <c r="K2819" s="179">
        <f>MAX(0,((T2819*(365/365))-VLOOKUP(A2819,VBMA!$A:$D,4,0))  /  (T2819* (365/365)   ))</f>
        <v>0.06048769908</v>
      </c>
      <c r="L2819" s="180">
        <f t="shared" ref="L2819:S2819" si="2822">(B2819*(1-$K2819) * (365/365))/100</f>
        <v>0.02301805137</v>
      </c>
      <c r="M2819" s="180">
        <f t="shared" si="2822"/>
        <v>0.02517892966</v>
      </c>
      <c r="N2819" s="180">
        <f t="shared" si="2822"/>
        <v>0.03053414978</v>
      </c>
      <c r="O2819" s="180">
        <f t="shared" si="2822"/>
        <v>0.04209015108</v>
      </c>
      <c r="P2819" s="180">
        <f t="shared" si="2822"/>
        <v>0.05073366425</v>
      </c>
      <c r="Q2819" s="180">
        <f t="shared" si="2822"/>
        <v>0.05430381099</v>
      </c>
      <c r="R2819" s="180">
        <f t="shared" si="2822"/>
        <v>0.05918927496</v>
      </c>
      <c r="S2819" s="180">
        <f t="shared" si="2822"/>
        <v>0.06257151924</v>
      </c>
      <c r="T2819" s="181">
        <f t="shared" si="3"/>
        <v>7.016086957</v>
      </c>
      <c r="U2819" s="182">
        <f t="shared" si="4"/>
        <v>41799</v>
      </c>
      <c r="V2819" s="182">
        <f t="shared" si="5"/>
        <v>41891</v>
      </c>
      <c r="W2819" s="182">
        <f t="shared" si="6"/>
        <v>41982</v>
      </c>
      <c r="X2819" s="181">
        <f t="shared" si="7"/>
        <v>182</v>
      </c>
      <c r="Y2819" s="181">
        <f t="shared" si="8"/>
        <v>274</v>
      </c>
      <c r="Z2819" s="181">
        <f t="shared" si="9"/>
        <v>365</v>
      </c>
      <c r="AA2819" s="155"/>
      <c r="AB2819" s="9"/>
      <c r="AC2819" s="9"/>
      <c r="AD2819" s="9"/>
      <c r="AE2819" s="9"/>
      <c r="AF2819" s="9"/>
      <c r="AG2819" s="9"/>
      <c r="AH2819" s="9"/>
    </row>
    <row r="2820" ht="15.75" customHeight="1">
      <c r="A2820" s="177">
        <v>41614.0</v>
      </c>
      <c r="B2820" s="178">
        <v>2.45</v>
      </c>
      <c r="C2820" s="178">
        <v>2.65</v>
      </c>
      <c r="D2820" s="178">
        <v>3.28</v>
      </c>
      <c r="E2820" s="178">
        <v>4.45</v>
      </c>
      <c r="F2820" s="178">
        <v>5.43</v>
      </c>
      <c r="G2820" s="178">
        <v>5.78</v>
      </c>
      <c r="H2820" s="178">
        <v>6.34</v>
      </c>
      <c r="I2820" s="178">
        <v>6.7</v>
      </c>
      <c r="J2820" s="178">
        <v>6.98</v>
      </c>
      <c r="K2820" s="179">
        <f>MAX(0,((T2820*(365/365))-VLOOKUP(A2820,VBMA!$A:$D,4,0))  /  (T2820* (365/365)   ))</f>
        <v>0.07054716865</v>
      </c>
      <c r="L2820" s="180">
        <f t="shared" ref="L2820:S2820" si="2823">(B2820*(1-$K2820) * (365/365))/100</f>
        <v>0.02277159437</v>
      </c>
      <c r="M2820" s="180">
        <f t="shared" si="2823"/>
        <v>0.02463050003</v>
      </c>
      <c r="N2820" s="180">
        <f t="shared" si="2823"/>
        <v>0.03048605287</v>
      </c>
      <c r="O2820" s="180">
        <f t="shared" si="2823"/>
        <v>0.041360651</v>
      </c>
      <c r="P2820" s="180">
        <f t="shared" si="2823"/>
        <v>0.05046928874</v>
      </c>
      <c r="Q2820" s="180">
        <f t="shared" si="2823"/>
        <v>0.05372237365</v>
      </c>
      <c r="R2820" s="180">
        <f t="shared" si="2823"/>
        <v>0.05892730951</v>
      </c>
      <c r="S2820" s="180">
        <f t="shared" si="2823"/>
        <v>0.0622733397</v>
      </c>
      <c r="T2820" s="181">
        <f t="shared" si="3"/>
        <v>7.056086957</v>
      </c>
      <c r="U2820" s="182">
        <f t="shared" si="4"/>
        <v>41796</v>
      </c>
      <c r="V2820" s="182">
        <f t="shared" si="5"/>
        <v>41888</v>
      </c>
      <c r="W2820" s="182">
        <f t="shared" si="6"/>
        <v>41979</v>
      </c>
      <c r="X2820" s="181">
        <f t="shared" si="7"/>
        <v>182</v>
      </c>
      <c r="Y2820" s="181">
        <f t="shared" si="8"/>
        <v>274</v>
      </c>
      <c r="Z2820" s="181">
        <f t="shared" si="9"/>
        <v>365</v>
      </c>
      <c r="AA2820" s="155"/>
      <c r="AB2820" s="9"/>
      <c r="AC2820" s="9"/>
      <c r="AD2820" s="9"/>
      <c r="AE2820" s="9"/>
      <c r="AF2820" s="9"/>
      <c r="AG2820" s="9"/>
      <c r="AH2820" s="9"/>
    </row>
    <row r="2821" ht="15.75" customHeight="1">
      <c r="A2821" s="177">
        <v>41613.0</v>
      </c>
      <c r="B2821" s="178">
        <v>2.53</v>
      </c>
      <c r="C2821" s="178">
        <v>2.9</v>
      </c>
      <c r="D2821" s="178">
        <v>3.83</v>
      </c>
      <c r="E2821" s="178">
        <v>4.68</v>
      </c>
      <c r="F2821" s="178">
        <v>5.5</v>
      </c>
      <c r="G2821" s="178">
        <v>5.8</v>
      </c>
      <c r="H2821" s="178">
        <v>6.32</v>
      </c>
      <c r="I2821" s="178">
        <v>6.7</v>
      </c>
      <c r="J2821" s="178">
        <v>6.98</v>
      </c>
      <c r="K2821" s="179">
        <f>MAX(0,((T2821*(365/365))-VLOOKUP(A2821,VBMA!$A:$D,4,0))  /  (T2821* (365/365)   ))</f>
        <v>0.06607944945</v>
      </c>
      <c r="L2821" s="180">
        <f t="shared" ref="L2821:S2821" si="2824">(B2821*(1-$K2821) * (365/365))/100</f>
        <v>0.02362818993</v>
      </c>
      <c r="M2821" s="180">
        <f t="shared" si="2824"/>
        <v>0.02708369597</v>
      </c>
      <c r="N2821" s="180">
        <f t="shared" si="2824"/>
        <v>0.03576915709</v>
      </c>
      <c r="O2821" s="180">
        <f t="shared" si="2824"/>
        <v>0.04370748177</v>
      </c>
      <c r="P2821" s="180">
        <f t="shared" si="2824"/>
        <v>0.05136563028</v>
      </c>
      <c r="Q2821" s="180">
        <f t="shared" si="2824"/>
        <v>0.05416739193</v>
      </c>
      <c r="R2821" s="180">
        <f t="shared" si="2824"/>
        <v>0.0590237788</v>
      </c>
      <c r="S2821" s="180">
        <f t="shared" si="2824"/>
        <v>0.06257267689</v>
      </c>
      <c r="T2821" s="181">
        <f t="shared" si="3"/>
        <v>7.075869565</v>
      </c>
      <c r="U2821" s="182">
        <f t="shared" si="4"/>
        <v>41795</v>
      </c>
      <c r="V2821" s="182">
        <f t="shared" si="5"/>
        <v>41887</v>
      </c>
      <c r="W2821" s="182">
        <f t="shared" si="6"/>
        <v>41978</v>
      </c>
      <c r="X2821" s="181">
        <f t="shared" si="7"/>
        <v>182</v>
      </c>
      <c r="Y2821" s="181">
        <f t="shared" si="8"/>
        <v>274</v>
      </c>
      <c r="Z2821" s="181">
        <f t="shared" si="9"/>
        <v>365</v>
      </c>
      <c r="AA2821" s="155"/>
      <c r="AB2821" s="9"/>
      <c r="AC2821" s="9"/>
      <c r="AD2821" s="9"/>
      <c r="AE2821" s="9"/>
      <c r="AF2821" s="9"/>
      <c r="AG2821" s="9"/>
      <c r="AH2821" s="9"/>
    </row>
    <row r="2822" ht="15.75" customHeight="1">
      <c r="A2822" s="177">
        <v>41612.0</v>
      </c>
      <c r="B2822" s="178">
        <v>3.0</v>
      </c>
      <c r="C2822" s="178">
        <v>3.34</v>
      </c>
      <c r="D2822" s="178">
        <v>3.98</v>
      </c>
      <c r="E2822" s="178">
        <v>4.74</v>
      </c>
      <c r="F2822" s="178">
        <v>5.52</v>
      </c>
      <c r="G2822" s="178">
        <v>5.82</v>
      </c>
      <c r="H2822" s="178">
        <v>6.3</v>
      </c>
      <c r="I2822" s="178">
        <v>6.65</v>
      </c>
      <c r="J2822" s="178">
        <v>6.98</v>
      </c>
      <c r="K2822" s="179">
        <f>MAX(0,((T2822*(365/365))-VLOOKUP(A2822,VBMA!$A:$D,4,0))  /  (T2822* (365/365)   ))</f>
        <v>0.05544379709</v>
      </c>
      <c r="L2822" s="180">
        <f t="shared" ref="L2822:S2822" si="2825">(B2822*(1-$K2822) * (365/365))/100</f>
        <v>0.02833668609</v>
      </c>
      <c r="M2822" s="180">
        <f t="shared" si="2825"/>
        <v>0.03154817718</v>
      </c>
      <c r="N2822" s="180">
        <f t="shared" si="2825"/>
        <v>0.03759333688</v>
      </c>
      <c r="O2822" s="180">
        <f t="shared" si="2825"/>
        <v>0.04477196402</v>
      </c>
      <c r="P2822" s="180">
        <f t="shared" si="2825"/>
        <v>0.0521395024</v>
      </c>
      <c r="Q2822" s="180">
        <f t="shared" si="2825"/>
        <v>0.05497317101</v>
      </c>
      <c r="R2822" s="180">
        <f t="shared" si="2825"/>
        <v>0.05950704078</v>
      </c>
      <c r="S2822" s="180">
        <f t="shared" si="2825"/>
        <v>0.06281298749</v>
      </c>
      <c r="T2822" s="181">
        <f t="shared" si="3"/>
        <v>6.996195652</v>
      </c>
      <c r="U2822" s="182">
        <f t="shared" si="4"/>
        <v>41794</v>
      </c>
      <c r="V2822" s="182">
        <f t="shared" si="5"/>
        <v>41886</v>
      </c>
      <c r="W2822" s="182">
        <f t="shared" si="6"/>
        <v>41977</v>
      </c>
      <c r="X2822" s="181">
        <f t="shared" si="7"/>
        <v>182</v>
      </c>
      <c r="Y2822" s="181">
        <f t="shared" si="8"/>
        <v>274</v>
      </c>
      <c r="Z2822" s="181">
        <f t="shared" si="9"/>
        <v>365</v>
      </c>
      <c r="AA2822" s="155"/>
      <c r="AB2822" s="9"/>
      <c r="AC2822" s="9"/>
      <c r="AD2822" s="9"/>
      <c r="AE2822" s="9"/>
      <c r="AF2822" s="9"/>
      <c r="AG2822" s="9"/>
      <c r="AH2822" s="9"/>
    </row>
    <row r="2823" ht="15.75" customHeight="1">
      <c r="A2823" s="177">
        <v>41611.0</v>
      </c>
      <c r="B2823" s="178">
        <v>3.5</v>
      </c>
      <c r="C2823" s="178">
        <v>3.8</v>
      </c>
      <c r="D2823" s="178">
        <v>4.23</v>
      </c>
      <c r="E2823" s="178">
        <v>4.95</v>
      </c>
      <c r="F2823" s="178">
        <v>5.65</v>
      </c>
      <c r="G2823" s="178">
        <v>5.98</v>
      </c>
      <c r="H2823" s="178">
        <v>6.34</v>
      </c>
      <c r="I2823" s="178">
        <v>6.72</v>
      </c>
      <c r="J2823" s="178">
        <v>6.98</v>
      </c>
      <c r="K2823" s="179">
        <f>MAX(0,((T2823*(365/365))-VLOOKUP(A2823,VBMA!$A:$D,4,0))  /  (T2823* (365/365)   ))</f>
        <v>0.07575809565</v>
      </c>
      <c r="L2823" s="180">
        <f t="shared" ref="L2823:S2823" si="2826">(B2823*(1-$K2823) * (365/365))/100</f>
        <v>0.03234846665</v>
      </c>
      <c r="M2823" s="180">
        <f t="shared" si="2826"/>
        <v>0.03512119237</v>
      </c>
      <c r="N2823" s="180">
        <f t="shared" si="2826"/>
        <v>0.03909543255</v>
      </c>
      <c r="O2823" s="180">
        <f t="shared" si="2826"/>
        <v>0.04574997427</v>
      </c>
      <c r="P2823" s="180">
        <f t="shared" si="2826"/>
        <v>0.0522196676</v>
      </c>
      <c r="Q2823" s="180">
        <f t="shared" si="2826"/>
        <v>0.05526966588</v>
      </c>
      <c r="R2823" s="180">
        <f t="shared" si="2826"/>
        <v>0.05859693674</v>
      </c>
      <c r="S2823" s="180">
        <f t="shared" si="2826"/>
        <v>0.06210905597</v>
      </c>
      <c r="T2823" s="181">
        <f t="shared" si="3"/>
        <v>7.095869565</v>
      </c>
      <c r="U2823" s="182">
        <f t="shared" si="4"/>
        <v>41793</v>
      </c>
      <c r="V2823" s="182">
        <f t="shared" si="5"/>
        <v>41885</v>
      </c>
      <c r="W2823" s="182">
        <f t="shared" si="6"/>
        <v>41976</v>
      </c>
      <c r="X2823" s="181">
        <f t="shared" si="7"/>
        <v>182</v>
      </c>
      <c r="Y2823" s="181">
        <f t="shared" si="8"/>
        <v>274</v>
      </c>
      <c r="Z2823" s="181">
        <f t="shared" si="9"/>
        <v>365</v>
      </c>
      <c r="AA2823" s="155"/>
      <c r="AB2823" s="9"/>
      <c r="AC2823" s="9"/>
      <c r="AD2823" s="9"/>
      <c r="AE2823" s="9"/>
      <c r="AF2823" s="9"/>
      <c r="AG2823" s="9"/>
      <c r="AH2823" s="9"/>
    </row>
    <row r="2824" ht="15.75" customHeight="1">
      <c r="A2824" s="177">
        <v>41610.0</v>
      </c>
      <c r="B2824" s="178">
        <v>3.52</v>
      </c>
      <c r="C2824" s="178">
        <v>3.86</v>
      </c>
      <c r="D2824" s="178">
        <v>4.28</v>
      </c>
      <c r="E2824" s="178">
        <v>4.96</v>
      </c>
      <c r="F2824" s="178">
        <v>5.6</v>
      </c>
      <c r="G2824" s="178">
        <v>5.94</v>
      </c>
      <c r="H2824" s="178">
        <v>6.35</v>
      </c>
      <c r="I2824" s="178">
        <v>6.7</v>
      </c>
      <c r="J2824" s="178">
        <v>6.98</v>
      </c>
      <c r="K2824" s="179">
        <f>MAX(0,((T2824*(365/365))-VLOOKUP(A2824,VBMA!$A:$D,4,0))  /  (T2824* (365/365)   ))</f>
        <v>0.06569440802</v>
      </c>
      <c r="L2824" s="180">
        <f t="shared" ref="L2824:S2824" si="2827">(B2824*(1-$K2824) * (365/365))/100</f>
        <v>0.03288755684</v>
      </c>
      <c r="M2824" s="180">
        <f t="shared" si="2827"/>
        <v>0.03606419585</v>
      </c>
      <c r="N2824" s="180">
        <f t="shared" si="2827"/>
        <v>0.03998827934</v>
      </c>
      <c r="O2824" s="180">
        <f t="shared" si="2827"/>
        <v>0.04634155736</v>
      </c>
      <c r="P2824" s="180">
        <f t="shared" si="2827"/>
        <v>0.05232111315</v>
      </c>
      <c r="Q2824" s="180">
        <f t="shared" si="2827"/>
        <v>0.05549775216</v>
      </c>
      <c r="R2824" s="180">
        <f t="shared" si="2827"/>
        <v>0.05932840509</v>
      </c>
      <c r="S2824" s="180">
        <f t="shared" si="2827"/>
        <v>0.06259847466</v>
      </c>
      <c r="T2824" s="181">
        <f t="shared" si="3"/>
        <v>7.046195652</v>
      </c>
      <c r="U2824" s="182">
        <f t="shared" si="4"/>
        <v>41792</v>
      </c>
      <c r="V2824" s="182">
        <f t="shared" si="5"/>
        <v>41884</v>
      </c>
      <c r="W2824" s="182">
        <f t="shared" si="6"/>
        <v>41975</v>
      </c>
      <c r="X2824" s="181">
        <f t="shared" si="7"/>
        <v>182</v>
      </c>
      <c r="Y2824" s="181">
        <f t="shared" si="8"/>
        <v>274</v>
      </c>
      <c r="Z2824" s="181">
        <f t="shared" si="9"/>
        <v>365</v>
      </c>
      <c r="AA2824" s="155"/>
      <c r="AB2824" s="9"/>
      <c r="AC2824" s="9"/>
      <c r="AD2824" s="9"/>
      <c r="AE2824" s="9"/>
      <c r="AF2824" s="9"/>
      <c r="AG2824" s="9"/>
      <c r="AH2824" s="9"/>
    </row>
    <row r="2825" ht="15.75" customHeight="1">
      <c r="A2825" s="177">
        <v>41607.0</v>
      </c>
      <c r="B2825" s="178">
        <v>2.54</v>
      </c>
      <c r="C2825" s="178">
        <v>3.21</v>
      </c>
      <c r="D2825" s="178">
        <v>4.04</v>
      </c>
      <c r="E2825" s="178">
        <v>4.86</v>
      </c>
      <c r="F2825" s="178">
        <v>5.52</v>
      </c>
      <c r="G2825" s="178">
        <v>5.92</v>
      </c>
      <c r="H2825" s="178">
        <v>6.32</v>
      </c>
      <c r="I2825" s="178">
        <v>6.66</v>
      </c>
      <c r="J2825" s="178">
        <v>6.96</v>
      </c>
      <c r="K2825" s="179">
        <f>MAX(0,((T2825*(365/365))-VLOOKUP(A2825,VBMA!$A:$D,4,0))  /  (T2825* (365/365)   ))</f>
        <v>0.05892857143</v>
      </c>
      <c r="L2825" s="180">
        <f t="shared" ref="L2825:S2825" si="2828">(B2825*(1-$K2825) * (365/365))/100</f>
        <v>0.02390321429</v>
      </c>
      <c r="M2825" s="180">
        <f t="shared" si="2828"/>
        <v>0.03020839286</v>
      </c>
      <c r="N2825" s="180">
        <f t="shared" si="2828"/>
        <v>0.03801928571</v>
      </c>
      <c r="O2825" s="180">
        <f t="shared" si="2828"/>
        <v>0.04573607143</v>
      </c>
      <c r="P2825" s="180">
        <f t="shared" si="2828"/>
        <v>0.05194714286</v>
      </c>
      <c r="Q2825" s="180">
        <f t="shared" si="2828"/>
        <v>0.05571142857</v>
      </c>
      <c r="R2825" s="180">
        <f t="shared" si="2828"/>
        <v>0.05947571429</v>
      </c>
      <c r="S2825" s="180">
        <f t="shared" si="2828"/>
        <v>0.06267535714</v>
      </c>
      <c r="T2825" s="181">
        <f t="shared" si="3"/>
        <v>7</v>
      </c>
      <c r="U2825" s="182">
        <f t="shared" si="4"/>
        <v>41788</v>
      </c>
      <c r="V2825" s="182">
        <f t="shared" si="5"/>
        <v>41880</v>
      </c>
      <c r="W2825" s="182">
        <f t="shared" si="6"/>
        <v>41972</v>
      </c>
      <c r="X2825" s="181">
        <f t="shared" si="7"/>
        <v>181</v>
      </c>
      <c r="Y2825" s="181">
        <f t="shared" si="8"/>
        <v>273</v>
      </c>
      <c r="Z2825" s="181">
        <f t="shared" si="9"/>
        <v>365</v>
      </c>
      <c r="AA2825" s="155"/>
      <c r="AB2825" s="9"/>
      <c r="AC2825" s="9"/>
      <c r="AD2825" s="9"/>
      <c r="AE2825" s="9"/>
      <c r="AF2825" s="9"/>
      <c r="AG2825" s="9"/>
      <c r="AH2825" s="9"/>
    </row>
    <row r="2826" ht="15.75" customHeight="1">
      <c r="A2826" s="177">
        <v>41606.0</v>
      </c>
      <c r="B2826" s="178">
        <v>3.19</v>
      </c>
      <c r="C2826" s="178">
        <v>3.6</v>
      </c>
      <c r="D2826" s="178">
        <v>4.23</v>
      </c>
      <c r="E2826" s="178">
        <v>4.91</v>
      </c>
      <c r="F2826" s="178">
        <v>5.52</v>
      </c>
      <c r="G2826" s="178">
        <v>5.92</v>
      </c>
      <c r="H2826" s="178">
        <v>6.32</v>
      </c>
      <c r="I2826" s="178">
        <v>6.66</v>
      </c>
      <c r="J2826" s="178">
        <v>6.96</v>
      </c>
      <c r="K2826" s="179">
        <f>MAX(0,((T2826*(365/365))-VLOOKUP(A2826,VBMA!$A:$D,4,0))  /  (T2826* (365/365)   ))</f>
        <v>0.05714285714</v>
      </c>
      <c r="L2826" s="180">
        <f t="shared" ref="L2826:S2826" si="2829">(B2826*(1-$K2826) * (365/365))/100</f>
        <v>0.03007714286</v>
      </c>
      <c r="M2826" s="180">
        <f t="shared" si="2829"/>
        <v>0.03394285714</v>
      </c>
      <c r="N2826" s="180">
        <f t="shared" si="2829"/>
        <v>0.03988285714</v>
      </c>
      <c r="O2826" s="180">
        <f t="shared" si="2829"/>
        <v>0.04629428571</v>
      </c>
      <c r="P2826" s="180">
        <f t="shared" si="2829"/>
        <v>0.05204571429</v>
      </c>
      <c r="Q2826" s="180">
        <f t="shared" si="2829"/>
        <v>0.05581714286</v>
      </c>
      <c r="R2826" s="180">
        <f t="shared" si="2829"/>
        <v>0.05958857143</v>
      </c>
      <c r="S2826" s="180">
        <f t="shared" si="2829"/>
        <v>0.06279428571</v>
      </c>
      <c r="T2826" s="181">
        <f t="shared" si="3"/>
        <v>7</v>
      </c>
      <c r="U2826" s="182">
        <f t="shared" si="4"/>
        <v>41787</v>
      </c>
      <c r="V2826" s="182">
        <f t="shared" si="5"/>
        <v>41879</v>
      </c>
      <c r="W2826" s="182">
        <f t="shared" si="6"/>
        <v>41971</v>
      </c>
      <c r="X2826" s="181">
        <f t="shared" si="7"/>
        <v>181</v>
      </c>
      <c r="Y2826" s="181">
        <f t="shared" si="8"/>
        <v>273</v>
      </c>
      <c r="Z2826" s="181">
        <f t="shared" si="9"/>
        <v>365</v>
      </c>
      <c r="AA2826" s="155"/>
      <c r="AB2826" s="9"/>
      <c r="AC2826" s="9"/>
      <c r="AD2826" s="9"/>
      <c r="AE2826" s="9"/>
      <c r="AF2826" s="9"/>
      <c r="AG2826" s="9"/>
      <c r="AH2826" s="9"/>
    </row>
    <row r="2827" ht="15.75" customHeight="1">
      <c r="A2827" s="177">
        <v>41605.0</v>
      </c>
      <c r="B2827" s="178">
        <v>3.54</v>
      </c>
      <c r="C2827" s="178">
        <v>3.96</v>
      </c>
      <c r="D2827" s="178">
        <v>4.39</v>
      </c>
      <c r="E2827" s="178">
        <v>4.95</v>
      </c>
      <c r="F2827" s="178">
        <v>5.5</v>
      </c>
      <c r="G2827" s="178">
        <v>5.88</v>
      </c>
      <c r="H2827" s="178">
        <v>6.31</v>
      </c>
      <c r="I2827" s="178">
        <v>6.66</v>
      </c>
      <c r="J2827" s="178">
        <v>6.95</v>
      </c>
      <c r="K2827" s="179">
        <f>MAX(0,((T2827*(365/365))-VLOOKUP(A2827,VBMA!$A:$D,4,0))  /  (T2827* (365/365)   ))</f>
        <v>0.06027104137</v>
      </c>
      <c r="L2827" s="180">
        <f t="shared" ref="L2827:S2827" si="2830">(B2827*(1-$K2827) * (365/365))/100</f>
        <v>0.03326640514</v>
      </c>
      <c r="M2827" s="180">
        <f t="shared" si="2830"/>
        <v>0.03721326676</v>
      </c>
      <c r="N2827" s="180">
        <f t="shared" si="2830"/>
        <v>0.04125410128</v>
      </c>
      <c r="O2827" s="180">
        <f t="shared" si="2830"/>
        <v>0.04651658345</v>
      </c>
      <c r="P2827" s="180">
        <f t="shared" si="2830"/>
        <v>0.05168509272</v>
      </c>
      <c r="Q2827" s="180">
        <f t="shared" si="2830"/>
        <v>0.05525606277</v>
      </c>
      <c r="R2827" s="180">
        <f t="shared" si="2830"/>
        <v>0.05929689729</v>
      </c>
      <c r="S2827" s="180">
        <f t="shared" si="2830"/>
        <v>0.06258594864</v>
      </c>
      <c r="T2827" s="181">
        <f t="shared" si="3"/>
        <v>7.01</v>
      </c>
      <c r="U2827" s="182">
        <f t="shared" si="4"/>
        <v>41786</v>
      </c>
      <c r="V2827" s="182">
        <f t="shared" si="5"/>
        <v>41878</v>
      </c>
      <c r="W2827" s="182">
        <f t="shared" si="6"/>
        <v>41970</v>
      </c>
      <c r="X2827" s="181">
        <f t="shared" si="7"/>
        <v>181</v>
      </c>
      <c r="Y2827" s="181">
        <f t="shared" si="8"/>
        <v>273</v>
      </c>
      <c r="Z2827" s="181">
        <f t="shared" si="9"/>
        <v>365</v>
      </c>
      <c r="AA2827" s="155"/>
      <c r="AB2827" s="9"/>
      <c r="AC2827" s="9"/>
      <c r="AD2827" s="9"/>
      <c r="AE2827" s="9"/>
      <c r="AF2827" s="9"/>
      <c r="AG2827" s="9"/>
      <c r="AH2827" s="9"/>
    </row>
    <row r="2828" ht="15.75" customHeight="1">
      <c r="A2828" s="177">
        <v>41604.0</v>
      </c>
      <c r="B2828" s="178">
        <v>3.97</v>
      </c>
      <c r="C2828" s="178">
        <v>4.32</v>
      </c>
      <c r="D2828" s="178">
        <v>4.58</v>
      </c>
      <c r="E2828" s="178">
        <v>4.99</v>
      </c>
      <c r="F2828" s="178">
        <v>5.48</v>
      </c>
      <c r="G2828" s="178">
        <v>5.83</v>
      </c>
      <c r="H2828" s="178">
        <v>6.29</v>
      </c>
      <c r="I2828" s="178">
        <v>6.56</v>
      </c>
      <c r="J2828" s="178">
        <v>6.91</v>
      </c>
      <c r="K2828" s="179">
        <f>MAX(0,((T2828*(365/365))-VLOOKUP(A2828,VBMA!$A:$D,4,0))  /  (T2828* (365/365)   ))</f>
        <v>0.0403806735</v>
      </c>
      <c r="L2828" s="180">
        <f t="shared" ref="L2828:S2828" si="2831">(B2828*(1-$K2828) * (365/365))/100</f>
        <v>0.03809688726</v>
      </c>
      <c r="M2828" s="180">
        <f t="shared" si="2831"/>
        <v>0.0414555549</v>
      </c>
      <c r="N2828" s="180">
        <f t="shared" si="2831"/>
        <v>0.04395056515</v>
      </c>
      <c r="O2828" s="180">
        <f t="shared" si="2831"/>
        <v>0.04788500439</v>
      </c>
      <c r="P2828" s="180">
        <f t="shared" si="2831"/>
        <v>0.05258713909</v>
      </c>
      <c r="Q2828" s="180">
        <f t="shared" si="2831"/>
        <v>0.05594580673</v>
      </c>
      <c r="R2828" s="180">
        <f t="shared" si="2831"/>
        <v>0.06036005564</v>
      </c>
      <c r="S2828" s="180">
        <f t="shared" si="2831"/>
        <v>0.06295102782</v>
      </c>
      <c r="T2828" s="181">
        <f t="shared" si="3"/>
        <v>6.83</v>
      </c>
      <c r="U2828" s="182">
        <f t="shared" si="4"/>
        <v>41785</v>
      </c>
      <c r="V2828" s="182">
        <f t="shared" si="5"/>
        <v>41877</v>
      </c>
      <c r="W2828" s="182">
        <f t="shared" si="6"/>
        <v>41969</v>
      </c>
      <c r="X2828" s="181">
        <f t="shared" si="7"/>
        <v>181</v>
      </c>
      <c r="Y2828" s="181">
        <f t="shared" si="8"/>
        <v>273</v>
      </c>
      <c r="Z2828" s="181">
        <f t="shared" si="9"/>
        <v>365</v>
      </c>
      <c r="AA2828" s="155"/>
      <c r="AB2828" s="9"/>
      <c r="AC2828" s="9"/>
      <c r="AD2828" s="9"/>
      <c r="AE2828" s="9"/>
      <c r="AF2828" s="9"/>
      <c r="AG2828" s="9"/>
      <c r="AH2828" s="9"/>
    </row>
    <row r="2829" ht="15.75" customHeight="1">
      <c r="A2829" s="177">
        <v>41603.0</v>
      </c>
      <c r="B2829" s="178">
        <v>3.63</v>
      </c>
      <c r="C2829" s="178">
        <v>3.92</v>
      </c>
      <c r="D2829" s="178">
        <v>4.33</v>
      </c>
      <c r="E2829" s="178">
        <v>4.97</v>
      </c>
      <c r="F2829" s="178">
        <v>5.5</v>
      </c>
      <c r="G2829" s="178">
        <v>5.8</v>
      </c>
      <c r="H2829" s="178">
        <v>6.24</v>
      </c>
      <c r="I2829" s="178">
        <v>6.58</v>
      </c>
      <c r="J2829" s="178">
        <v>6.91</v>
      </c>
      <c r="K2829" s="179">
        <f>MAX(0,((T2829*(365/365))-VLOOKUP(A2829,VBMA!$A:$D,4,0))  /  (T2829* (365/365)   ))</f>
        <v>0.04684971098</v>
      </c>
      <c r="L2829" s="180">
        <f t="shared" ref="L2829:S2829" si="2832">(B2829*(1-$K2829) * (365/365))/100</f>
        <v>0.03459935549</v>
      </c>
      <c r="M2829" s="180">
        <f t="shared" si="2832"/>
        <v>0.03736349133</v>
      </c>
      <c r="N2829" s="180">
        <f t="shared" si="2832"/>
        <v>0.04127140751</v>
      </c>
      <c r="O2829" s="180">
        <f t="shared" si="2832"/>
        <v>0.04737156936</v>
      </c>
      <c r="P2829" s="180">
        <f t="shared" si="2832"/>
        <v>0.0524232659</v>
      </c>
      <c r="Q2829" s="180">
        <f t="shared" si="2832"/>
        <v>0.05528271676</v>
      </c>
      <c r="R2829" s="180">
        <f t="shared" si="2832"/>
        <v>0.05947657803</v>
      </c>
      <c r="S2829" s="180">
        <f t="shared" si="2832"/>
        <v>0.06271728902</v>
      </c>
      <c r="T2829" s="181">
        <f t="shared" si="3"/>
        <v>6.92</v>
      </c>
      <c r="U2829" s="182">
        <f t="shared" si="4"/>
        <v>41784</v>
      </c>
      <c r="V2829" s="182">
        <f t="shared" si="5"/>
        <v>41876</v>
      </c>
      <c r="W2829" s="182">
        <f t="shared" si="6"/>
        <v>41968</v>
      </c>
      <c r="X2829" s="181">
        <f t="shared" si="7"/>
        <v>181</v>
      </c>
      <c r="Y2829" s="181">
        <f t="shared" si="8"/>
        <v>273</v>
      </c>
      <c r="Z2829" s="181">
        <f t="shared" si="9"/>
        <v>365</v>
      </c>
      <c r="AA2829" s="155"/>
      <c r="AB2829" s="9"/>
      <c r="AC2829" s="9"/>
      <c r="AD2829" s="9"/>
      <c r="AE2829" s="9"/>
      <c r="AF2829" s="9"/>
      <c r="AG2829" s="9"/>
      <c r="AH2829" s="9"/>
    </row>
    <row r="2830" ht="15.75" customHeight="1">
      <c r="A2830" s="177">
        <v>41600.0</v>
      </c>
      <c r="B2830" s="178">
        <v>3.5</v>
      </c>
      <c r="C2830" s="178">
        <v>3.82</v>
      </c>
      <c r="D2830" s="178">
        <v>4.19</v>
      </c>
      <c r="E2830" s="178">
        <v>4.94</v>
      </c>
      <c r="F2830" s="178">
        <v>5.48</v>
      </c>
      <c r="G2830" s="178">
        <v>5.85</v>
      </c>
      <c r="H2830" s="178">
        <v>6.25</v>
      </c>
      <c r="I2830" s="178">
        <v>6.59</v>
      </c>
      <c r="J2830" s="178">
        <v>6.92</v>
      </c>
      <c r="K2830" s="179">
        <f>MAX(0,((T2830*(365/365))-VLOOKUP(A2830,VBMA!$A:$D,4,0))  /  (T2830* (365/365)   ))</f>
        <v>0.04701298701</v>
      </c>
      <c r="L2830" s="180">
        <f t="shared" ref="L2830:S2830" si="2833">(B2830*(1-$K2830) * (365/365))/100</f>
        <v>0.03335454545</v>
      </c>
      <c r="M2830" s="180">
        <f t="shared" si="2833"/>
        <v>0.0364041039</v>
      </c>
      <c r="N2830" s="180">
        <f t="shared" si="2833"/>
        <v>0.03993015584</v>
      </c>
      <c r="O2830" s="180">
        <f t="shared" si="2833"/>
        <v>0.04707755844</v>
      </c>
      <c r="P2830" s="180">
        <f t="shared" si="2833"/>
        <v>0.05222368831</v>
      </c>
      <c r="Q2830" s="180">
        <f t="shared" si="2833"/>
        <v>0.05574974026</v>
      </c>
      <c r="R2830" s="180">
        <f t="shared" si="2833"/>
        <v>0.05956168831</v>
      </c>
      <c r="S2830" s="180">
        <f t="shared" si="2833"/>
        <v>0.06280184416</v>
      </c>
      <c r="T2830" s="181">
        <f t="shared" si="3"/>
        <v>6.93</v>
      </c>
      <c r="U2830" s="182">
        <f t="shared" si="4"/>
        <v>41781</v>
      </c>
      <c r="V2830" s="182">
        <f t="shared" si="5"/>
        <v>41873</v>
      </c>
      <c r="W2830" s="182">
        <f t="shared" si="6"/>
        <v>41965</v>
      </c>
      <c r="X2830" s="181">
        <f t="shared" si="7"/>
        <v>181</v>
      </c>
      <c r="Y2830" s="181">
        <f t="shared" si="8"/>
        <v>273</v>
      </c>
      <c r="Z2830" s="181">
        <f t="shared" si="9"/>
        <v>365</v>
      </c>
      <c r="AA2830" s="155"/>
      <c r="AB2830" s="9"/>
      <c r="AC2830" s="9"/>
      <c r="AD2830" s="9"/>
      <c r="AE2830" s="9"/>
      <c r="AF2830" s="9"/>
      <c r="AG2830" s="9"/>
      <c r="AH2830" s="9"/>
    </row>
    <row r="2831" ht="15.75" customHeight="1">
      <c r="A2831" s="177">
        <v>41599.0</v>
      </c>
      <c r="B2831" s="178">
        <v>3.42</v>
      </c>
      <c r="C2831" s="178">
        <v>3.81</v>
      </c>
      <c r="D2831" s="178">
        <v>4.18</v>
      </c>
      <c r="E2831" s="178">
        <v>4.92</v>
      </c>
      <c r="F2831" s="178">
        <v>5.47</v>
      </c>
      <c r="G2831" s="178">
        <v>5.86</v>
      </c>
      <c r="H2831" s="178">
        <v>6.28</v>
      </c>
      <c r="I2831" s="178">
        <v>6.66</v>
      </c>
      <c r="J2831" s="178">
        <v>6.92</v>
      </c>
      <c r="K2831" s="179">
        <f>MAX(0,((T2831*(365/365))-VLOOKUP(A2831,VBMA!$A:$D,4,0))  /  (T2831* (365/365)   ))</f>
        <v>0.05894886364</v>
      </c>
      <c r="L2831" s="180">
        <f t="shared" ref="L2831:S2831" si="2834">(B2831*(1-$K2831) * (365/365))/100</f>
        <v>0.03218394886</v>
      </c>
      <c r="M2831" s="180">
        <f t="shared" si="2834"/>
        <v>0.0358540483</v>
      </c>
      <c r="N2831" s="180">
        <f t="shared" si="2834"/>
        <v>0.0393359375</v>
      </c>
      <c r="O2831" s="180">
        <f t="shared" si="2834"/>
        <v>0.04629971591</v>
      </c>
      <c r="P2831" s="180">
        <f t="shared" si="2834"/>
        <v>0.05147549716</v>
      </c>
      <c r="Q2831" s="180">
        <f t="shared" si="2834"/>
        <v>0.05514559659</v>
      </c>
      <c r="R2831" s="180">
        <f t="shared" si="2834"/>
        <v>0.05909801136</v>
      </c>
      <c r="S2831" s="180">
        <f t="shared" si="2834"/>
        <v>0.06267400568</v>
      </c>
      <c r="T2831" s="181">
        <f t="shared" si="3"/>
        <v>7.04</v>
      </c>
      <c r="U2831" s="182">
        <f t="shared" si="4"/>
        <v>41780</v>
      </c>
      <c r="V2831" s="182">
        <f t="shared" si="5"/>
        <v>41872</v>
      </c>
      <c r="W2831" s="182">
        <f t="shared" si="6"/>
        <v>41964</v>
      </c>
      <c r="X2831" s="181">
        <f t="shared" si="7"/>
        <v>181</v>
      </c>
      <c r="Y2831" s="181">
        <f t="shared" si="8"/>
        <v>273</v>
      </c>
      <c r="Z2831" s="181">
        <f t="shared" si="9"/>
        <v>365</v>
      </c>
      <c r="AA2831" s="155"/>
      <c r="AB2831" s="9"/>
      <c r="AC2831" s="9"/>
      <c r="AD2831" s="9"/>
      <c r="AE2831" s="9"/>
      <c r="AF2831" s="9"/>
      <c r="AG2831" s="9"/>
      <c r="AH2831" s="9"/>
    </row>
    <row r="2832" ht="15.75" customHeight="1">
      <c r="A2832" s="177">
        <v>41598.0</v>
      </c>
      <c r="B2832" s="178">
        <v>3.42</v>
      </c>
      <c r="C2832" s="178">
        <v>3.8</v>
      </c>
      <c r="D2832" s="178">
        <v>4.2</v>
      </c>
      <c r="E2832" s="178">
        <v>4.92</v>
      </c>
      <c r="F2832" s="178">
        <v>5.47</v>
      </c>
      <c r="G2832" s="178">
        <v>5.85</v>
      </c>
      <c r="H2832" s="178">
        <v>6.26</v>
      </c>
      <c r="I2832" s="178">
        <v>6.66</v>
      </c>
      <c r="J2832" s="178">
        <v>6.92</v>
      </c>
      <c r="K2832" s="179">
        <f>MAX(0,((T2832*(365/365))-VLOOKUP(A2832,VBMA!$A:$D,4,0))  /  (T2832* (365/365)   ))</f>
        <v>0.06220963173</v>
      </c>
      <c r="L2832" s="180">
        <f t="shared" ref="L2832:S2832" si="2835">(B2832*(1-$K2832) * (365/365))/100</f>
        <v>0.03207243059</v>
      </c>
      <c r="M2832" s="180">
        <f t="shared" si="2835"/>
        <v>0.03563603399</v>
      </c>
      <c r="N2832" s="180">
        <f t="shared" si="2835"/>
        <v>0.03938719547</v>
      </c>
      <c r="O2832" s="180">
        <f t="shared" si="2835"/>
        <v>0.04613928612</v>
      </c>
      <c r="P2832" s="180">
        <f t="shared" si="2835"/>
        <v>0.05129713314</v>
      </c>
      <c r="Q2832" s="180">
        <f t="shared" si="2835"/>
        <v>0.05486073654</v>
      </c>
      <c r="R2832" s="180">
        <f t="shared" si="2835"/>
        <v>0.05870567705</v>
      </c>
      <c r="S2832" s="180">
        <f t="shared" si="2835"/>
        <v>0.06245683853</v>
      </c>
      <c r="T2832" s="181">
        <f t="shared" si="3"/>
        <v>7.06</v>
      </c>
      <c r="U2832" s="182">
        <f t="shared" si="4"/>
        <v>41779</v>
      </c>
      <c r="V2832" s="182">
        <f t="shared" si="5"/>
        <v>41871</v>
      </c>
      <c r="W2832" s="182">
        <f t="shared" si="6"/>
        <v>41963</v>
      </c>
      <c r="X2832" s="181">
        <f t="shared" si="7"/>
        <v>181</v>
      </c>
      <c r="Y2832" s="181">
        <f t="shared" si="8"/>
        <v>273</v>
      </c>
      <c r="Z2832" s="181">
        <f t="shared" si="9"/>
        <v>365</v>
      </c>
      <c r="AA2832" s="155"/>
      <c r="AB2832" s="9"/>
      <c r="AC2832" s="9"/>
      <c r="AD2832" s="9"/>
      <c r="AE2832" s="9"/>
      <c r="AF2832" s="9"/>
      <c r="AG2832" s="9"/>
      <c r="AH2832" s="9"/>
    </row>
    <row r="2833" ht="15.75" customHeight="1">
      <c r="A2833" s="177">
        <v>41597.0</v>
      </c>
      <c r="B2833" s="178">
        <v>3.56</v>
      </c>
      <c r="C2833" s="178">
        <v>3.93</v>
      </c>
      <c r="D2833" s="178">
        <v>4.27</v>
      </c>
      <c r="E2833" s="178">
        <v>4.91</v>
      </c>
      <c r="F2833" s="178">
        <v>5.47</v>
      </c>
      <c r="G2833" s="178">
        <v>5.84</v>
      </c>
      <c r="H2833" s="178">
        <v>6.25</v>
      </c>
      <c r="I2833" s="178">
        <v>6.66</v>
      </c>
      <c r="J2833" s="178">
        <v>6.92</v>
      </c>
      <c r="K2833" s="179">
        <f>MAX(0,((T2833*(365/365))-VLOOKUP(A2833,VBMA!$A:$D,4,0))  /  (T2833* (365/365)   ))</f>
        <v>0.06234794908</v>
      </c>
      <c r="L2833" s="180">
        <f t="shared" ref="L2833:S2833" si="2836">(B2833*(1-$K2833) * (365/365))/100</f>
        <v>0.03338041301</v>
      </c>
      <c r="M2833" s="180">
        <f t="shared" si="2836"/>
        <v>0.0368497256</v>
      </c>
      <c r="N2833" s="180">
        <f t="shared" si="2836"/>
        <v>0.04003774257</v>
      </c>
      <c r="O2833" s="180">
        <f t="shared" si="2836"/>
        <v>0.0460387157</v>
      </c>
      <c r="P2833" s="180">
        <f t="shared" si="2836"/>
        <v>0.05128956719</v>
      </c>
      <c r="Q2833" s="180">
        <f t="shared" si="2836"/>
        <v>0.05475887977</v>
      </c>
      <c r="R2833" s="180">
        <f t="shared" si="2836"/>
        <v>0.05860325318</v>
      </c>
      <c r="S2833" s="180">
        <f t="shared" si="2836"/>
        <v>0.06244762659</v>
      </c>
      <c r="T2833" s="181">
        <f t="shared" si="3"/>
        <v>7.07</v>
      </c>
      <c r="U2833" s="182">
        <f t="shared" si="4"/>
        <v>41778</v>
      </c>
      <c r="V2833" s="182">
        <f t="shared" si="5"/>
        <v>41870</v>
      </c>
      <c r="W2833" s="182">
        <f t="shared" si="6"/>
        <v>41962</v>
      </c>
      <c r="X2833" s="181">
        <f t="shared" si="7"/>
        <v>181</v>
      </c>
      <c r="Y2833" s="181">
        <f t="shared" si="8"/>
        <v>273</v>
      </c>
      <c r="Z2833" s="181">
        <f t="shared" si="9"/>
        <v>365</v>
      </c>
      <c r="AA2833" s="155"/>
      <c r="AB2833" s="9"/>
      <c r="AC2833" s="9"/>
      <c r="AD2833" s="9"/>
      <c r="AE2833" s="9"/>
      <c r="AF2833" s="9"/>
      <c r="AG2833" s="9"/>
      <c r="AH2833" s="9"/>
    </row>
    <row r="2834" ht="15.75" customHeight="1">
      <c r="A2834" s="177">
        <v>41596.0</v>
      </c>
      <c r="B2834" s="178">
        <v>4.0</v>
      </c>
      <c r="C2834" s="178">
        <v>4.31</v>
      </c>
      <c r="D2834" s="178">
        <v>4.63</v>
      </c>
      <c r="E2834" s="178">
        <v>4.98</v>
      </c>
      <c r="F2834" s="178">
        <v>5.47</v>
      </c>
      <c r="G2834" s="178">
        <v>5.82</v>
      </c>
      <c r="H2834" s="178">
        <v>6.25</v>
      </c>
      <c r="I2834" s="178">
        <v>6.66</v>
      </c>
      <c r="J2834" s="178">
        <v>6.92</v>
      </c>
      <c r="K2834" s="179">
        <f>MAX(0,((T2834*(365/365))-VLOOKUP(A2834,VBMA!$A:$D,4,0))  /  (T2834* (365/365)   ))</f>
        <v>0.06234794908</v>
      </c>
      <c r="L2834" s="180">
        <f t="shared" ref="L2834:S2834" si="2837">(B2834*(1-$K2834) * (365/365))/100</f>
        <v>0.03750608204</v>
      </c>
      <c r="M2834" s="180">
        <f t="shared" si="2837"/>
        <v>0.04041280339</v>
      </c>
      <c r="N2834" s="180">
        <f t="shared" si="2837"/>
        <v>0.04341328996</v>
      </c>
      <c r="O2834" s="180">
        <f t="shared" si="2837"/>
        <v>0.04669507214</v>
      </c>
      <c r="P2834" s="180">
        <f t="shared" si="2837"/>
        <v>0.05128956719</v>
      </c>
      <c r="Q2834" s="180">
        <f t="shared" si="2837"/>
        <v>0.05457134936</v>
      </c>
      <c r="R2834" s="180">
        <f t="shared" si="2837"/>
        <v>0.05860325318</v>
      </c>
      <c r="S2834" s="180">
        <f t="shared" si="2837"/>
        <v>0.06244762659</v>
      </c>
      <c r="T2834" s="181">
        <f t="shared" si="3"/>
        <v>7.07</v>
      </c>
      <c r="U2834" s="182">
        <f t="shared" si="4"/>
        <v>41777</v>
      </c>
      <c r="V2834" s="182">
        <f t="shared" si="5"/>
        <v>41869</v>
      </c>
      <c r="W2834" s="182">
        <f t="shared" si="6"/>
        <v>41961</v>
      </c>
      <c r="X2834" s="181">
        <f t="shared" si="7"/>
        <v>181</v>
      </c>
      <c r="Y2834" s="181">
        <f t="shared" si="8"/>
        <v>273</v>
      </c>
      <c r="Z2834" s="181">
        <f t="shared" si="9"/>
        <v>365</v>
      </c>
      <c r="AA2834" s="155"/>
      <c r="AB2834" s="9"/>
      <c r="AC2834" s="9"/>
      <c r="AD2834" s="9"/>
      <c r="AE2834" s="9"/>
      <c r="AF2834" s="9"/>
      <c r="AG2834" s="9"/>
      <c r="AH2834" s="9"/>
    </row>
    <row r="2835" ht="15.75" customHeight="1">
      <c r="A2835" s="177">
        <v>41593.0</v>
      </c>
      <c r="B2835" s="178">
        <v>4.04</v>
      </c>
      <c r="C2835" s="178">
        <v>4.44</v>
      </c>
      <c r="D2835" s="178">
        <v>4.7</v>
      </c>
      <c r="E2835" s="178">
        <v>5.01</v>
      </c>
      <c r="F2835" s="178">
        <v>5.48</v>
      </c>
      <c r="G2835" s="178">
        <v>5.85</v>
      </c>
      <c r="H2835" s="178">
        <v>6.18</v>
      </c>
      <c r="I2835" s="178">
        <v>6.58</v>
      </c>
      <c r="J2835" s="178">
        <v>6.88</v>
      </c>
      <c r="K2835" s="179">
        <f>MAX(0,((T2835*(365/365))-VLOOKUP(A2835,VBMA!$A:$D,4,0))  /  (T2835* (365/365)   ))</f>
        <v>0.05146131805</v>
      </c>
      <c r="L2835" s="180">
        <f t="shared" ref="L2835:S2835" si="2838">(B2835*(1-$K2835) * (365/365))/100</f>
        <v>0.03832096275</v>
      </c>
      <c r="M2835" s="180">
        <f t="shared" si="2838"/>
        <v>0.04211511748</v>
      </c>
      <c r="N2835" s="180">
        <f t="shared" si="2838"/>
        <v>0.04458131805</v>
      </c>
      <c r="O2835" s="180">
        <f t="shared" si="2838"/>
        <v>0.04752178797</v>
      </c>
      <c r="P2835" s="180">
        <f t="shared" si="2838"/>
        <v>0.05197991977</v>
      </c>
      <c r="Q2835" s="180">
        <f t="shared" si="2838"/>
        <v>0.05548951289</v>
      </c>
      <c r="R2835" s="180">
        <f t="shared" si="2838"/>
        <v>0.05861969054</v>
      </c>
      <c r="S2835" s="180">
        <f t="shared" si="2838"/>
        <v>0.06241384527</v>
      </c>
      <c r="T2835" s="181">
        <f t="shared" si="3"/>
        <v>6.98</v>
      </c>
      <c r="U2835" s="182">
        <f t="shared" si="4"/>
        <v>41774</v>
      </c>
      <c r="V2835" s="182">
        <f t="shared" si="5"/>
        <v>41866</v>
      </c>
      <c r="W2835" s="182">
        <f t="shared" si="6"/>
        <v>41958</v>
      </c>
      <c r="X2835" s="181">
        <f t="shared" si="7"/>
        <v>181</v>
      </c>
      <c r="Y2835" s="181">
        <f t="shared" si="8"/>
        <v>273</v>
      </c>
      <c r="Z2835" s="181">
        <f t="shared" si="9"/>
        <v>365</v>
      </c>
      <c r="AA2835" s="155"/>
      <c r="AB2835" s="9"/>
      <c r="AC2835" s="9"/>
      <c r="AD2835" s="9"/>
      <c r="AE2835" s="9"/>
      <c r="AF2835" s="9"/>
      <c r="AG2835" s="9"/>
      <c r="AH2835" s="9"/>
    </row>
    <row r="2836" ht="15.75" customHeight="1">
      <c r="A2836" s="177">
        <v>41592.0</v>
      </c>
      <c r="B2836" s="178">
        <v>4.5</v>
      </c>
      <c r="C2836" s="178">
        <v>4.74</v>
      </c>
      <c r="D2836" s="178">
        <v>4.95</v>
      </c>
      <c r="E2836" s="178">
        <v>5.13</v>
      </c>
      <c r="F2836" s="178">
        <v>5.5</v>
      </c>
      <c r="G2836" s="178">
        <v>5.89</v>
      </c>
      <c r="H2836" s="178">
        <v>6.24</v>
      </c>
      <c r="I2836" s="178">
        <v>6.66</v>
      </c>
      <c r="J2836" s="178">
        <v>6.9</v>
      </c>
      <c r="K2836" s="179">
        <f>MAX(0,((T2836*(365/365))-VLOOKUP(A2836,VBMA!$A:$D,4,0))  /  (T2836* (365/365)   ))</f>
        <v>0.06779661017</v>
      </c>
      <c r="L2836" s="180">
        <f t="shared" ref="L2836:S2836" si="2839">(B2836*(1-$K2836) * (365/365))/100</f>
        <v>0.04194915254</v>
      </c>
      <c r="M2836" s="180">
        <f t="shared" si="2839"/>
        <v>0.04418644068</v>
      </c>
      <c r="N2836" s="180">
        <f t="shared" si="2839"/>
        <v>0.0461440678</v>
      </c>
      <c r="O2836" s="180">
        <f t="shared" si="2839"/>
        <v>0.0478220339</v>
      </c>
      <c r="P2836" s="180">
        <f t="shared" si="2839"/>
        <v>0.05127118644</v>
      </c>
      <c r="Q2836" s="180">
        <f t="shared" si="2839"/>
        <v>0.05490677966</v>
      </c>
      <c r="R2836" s="180">
        <f t="shared" si="2839"/>
        <v>0.05816949153</v>
      </c>
      <c r="S2836" s="180">
        <f t="shared" si="2839"/>
        <v>0.06208474576</v>
      </c>
      <c r="T2836" s="181">
        <f t="shared" si="3"/>
        <v>7.08</v>
      </c>
      <c r="U2836" s="182">
        <f t="shared" si="4"/>
        <v>41773</v>
      </c>
      <c r="V2836" s="182">
        <f t="shared" si="5"/>
        <v>41865</v>
      </c>
      <c r="W2836" s="182">
        <f t="shared" si="6"/>
        <v>41957</v>
      </c>
      <c r="X2836" s="181">
        <f t="shared" si="7"/>
        <v>181</v>
      </c>
      <c r="Y2836" s="181">
        <f t="shared" si="8"/>
        <v>273</v>
      </c>
      <c r="Z2836" s="181">
        <f t="shared" si="9"/>
        <v>365</v>
      </c>
      <c r="AA2836" s="155"/>
      <c r="AB2836" s="9"/>
      <c r="AC2836" s="9"/>
      <c r="AD2836" s="9"/>
      <c r="AE2836" s="9"/>
      <c r="AF2836" s="9"/>
      <c r="AG2836" s="9"/>
      <c r="AH2836" s="9"/>
    </row>
    <row r="2837" ht="15.75" customHeight="1">
      <c r="A2837" s="177">
        <v>41591.0</v>
      </c>
      <c r="B2837" s="178">
        <v>4.59</v>
      </c>
      <c r="C2837" s="178">
        <v>4.93</v>
      </c>
      <c r="D2837" s="178">
        <v>5.08</v>
      </c>
      <c r="E2837" s="178">
        <v>5.25</v>
      </c>
      <c r="F2837" s="178">
        <v>5.53</v>
      </c>
      <c r="G2837" s="178">
        <v>6.0</v>
      </c>
      <c r="H2837" s="178">
        <v>6.35</v>
      </c>
      <c r="I2837" s="178">
        <v>6.7</v>
      </c>
      <c r="J2837" s="178">
        <v>6.95</v>
      </c>
      <c r="K2837" s="179">
        <f>MAX(0,((T2837*(365/365))-VLOOKUP(A2837,VBMA!$A:$D,4,0))  /  (T2837* (365/365)   ))</f>
        <v>0.0650070922</v>
      </c>
      <c r="L2837" s="180">
        <f t="shared" ref="L2837:S2837" si="2840">(B2837*(1-$K2837) * (365/365))/100</f>
        <v>0.04291617447</v>
      </c>
      <c r="M2837" s="180">
        <f t="shared" si="2840"/>
        <v>0.04609515035</v>
      </c>
      <c r="N2837" s="180">
        <f t="shared" si="2840"/>
        <v>0.04749763972</v>
      </c>
      <c r="O2837" s="180">
        <f t="shared" si="2840"/>
        <v>0.04908712766</v>
      </c>
      <c r="P2837" s="180">
        <f t="shared" si="2840"/>
        <v>0.0517051078</v>
      </c>
      <c r="Q2837" s="180">
        <f t="shared" si="2840"/>
        <v>0.05609957447</v>
      </c>
      <c r="R2837" s="180">
        <f t="shared" si="2840"/>
        <v>0.05937204965</v>
      </c>
      <c r="S2837" s="180">
        <f t="shared" si="2840"/>
        <v>0.06264452482</v>
      </c>
      <c r="T2837" s="181">
        <f t="shared" si="3"/>
        <v>7.05</v>
      </c>
      <c r="U2837" s="182">
        <f t="shared" si="4"/>
        <v>41772</v>
      </c>
      <c r="V2837" s="182">
        <f t="shared" si="5"/>
        <v>41864</v>
      </c>
      <c r="W2837" s="182">
        <f t="shared" si="6"/>
        <v>41956</v>
      </c>
      <c r="X2837" s="181">
        <f t="shared" si="7"/>
        <v>181</v>
      </c>
      <c r="Y2837" s="181">
        <f t="shared" si="8"/>
        <v>273</v>
      </c>
      <c r="Z2837" s="181">
        <f t="shared" si="9"/>
        <v>365</v>
      </c>
      <c r="AA2837" s="155"/>
      <c r="AB2837" s="9"/>
      <c r="AC2837" s="9"/>
      <c r="AD2837" s="9"/>
      <c r="AE2837" s="9"/>
      <c r="AF2837" s="9"/>
      <c r="AG2837" s="9"/>
      <c r="AH2837" s="9"/>
    </row>
    <row r="2838" ht="15.75" customHeight="1">
      <c r="A2838" s="177">
        <v>41590.0</v>
      </c>
      <c r="B2838" s="178">
        <v>4.35</v>
      </c>
      <c r="C2838" s="178">
        <v>4.68</v>
      </c>
      <c r="D2838" s="178">
        <v>4.93</v>
      </c>
      <c r="E2838" s="178">
        <v>5.12</v>
      </c>
      <c r="F2838" s="178">
        <v>5.48</v>
      </c>
      <c r="G2838" s="178">
        <v>5.9</v>
      </c>
      <c r="H2838" s="178">
        <v>6.28</v>
      </c>
      <c r="I2838" s="178">
        <v>6.66</v>
      </c>
      <c r="J2838" s="178">
        <v>6.9</v>
      </c>
      <c r="K2838" s="179">
        <f>MAX(0,((T2838*(365/365))-VLOOKUP(A2838,VBMA!$A:$D,4,0))  /  (T2838* (365/365)   ))</f>
        <v>0.06367897727</v>
      </c>
      <c r="L2838" s="180">
        <f t="shared" ref="L2838:S2838" si="2841">(B2838*(1-$K2838) * (365/365))/100</f>
        <v>0.04072996449</v>
      </c>
      <c r="M2838" s="180">
        <f t="shared" si="2841"/>
        <v>0.04381982386</v>
      </c>
      <c r="N2838" s="180">
        <f t="shared" si="2841"/>
        <v>0.04616062642</v>
      </c>
      <c r="O2838" s="180">
        <f t="shared" si="2841"/>
        <v>0.04793963636</v>
      </c>
      <c r="P2838" s="180">
        <f t="shared" si="2841"/>
        <v>0.05131039205</v>
      </c>
      <c r="Q2838" s="180">
        <f t="shared" si="2841"/>
        <v>0.05524294034</v>
      </c>
      <c r="R2838" s="180">
        <f t="shared" si="2841"/>
        <v>0.05880096023</v>
      </c>
      <c r="S2838" s="180">
        <f t="shared" si="2841"/>
        <v>0.06235898011</v>
      </c>
      <c r="T2838" s="181">
        <f t="shared" si="3"/>
        <v>7.04</v>
      </c>
      <c r="U2838" s="182">
        <f t="shared" si="4"/>
        <v>41771</v>
      </c>
      <c r="V2838" s="182">
        <f t="shared" si="5"/>
        <v>41863</v>
      </c>
      <c r="W2838" s="182">
        <f t="shared" si="6"/>
        <v>41955</v>
      </c>
      <c r="X2838" s="181">
        <f t="shared" si="7"/>
        <v>181</v>
      </c>
      <c r="Y2838" s="181">
        <f t="shared" si="8"/>
        <v>273</v>
      </c>
      <c r="Z2838" s="181">
        <f t="shared" si="9"/>
        <v>365</v>
      </c>
      <c r="AA2838" s="155"/>
      <c r="AB2838" s="9"/>
      <c r="AC2838" s="9"/>
      <c r="AD2838" s="9"/>
      <c r="AE2838" s="9"/>
      <c r="AF2838" s="9"/>
      <c r="AG2838" s="9"/>
      <c r="AH2838" s="9"/>
    </row>
    <row r="2839" ht="15.75" customHeight="1">
      <c r="A2839" s="177">
        <v>41589.0</v>
      </c>
      <c r="B2839" s="178">
        <v>4.0</v>
      </c>
      <c r="C2839" s="178">
        <v>4.43</v>
      </c>
      <c r="D2839" s="178">
        <v>4.69</v>
      </c>
      <c r="E2839" s="178">
        <v>5.01</v>
      </c>
      <c r="F2839" s="178">
        <v>5.4</v>
      </c>
      <c r="G2839" s="178">
        <v>5.63</v>
      </c>
      <c r="H2839" s="178">
        <v>6.14</v>
      </c>
      <c r="I2839" s="178">
        <v>6.47</v>
      </c>
      <c r="J2839" s="178">
        <v>6.75</v>
      </c>
      <c r="K2839" s="179">
        <f>MAX(0,((T2839*(365/365))-VLOOKUP(A2839,VBMA!$A:$D,4,0))  /  (T2839* (365/365)   ))</f>
        <v>0.03554411765</v>
      </c>
      <c r="L2839" s="180">
        <f t="shared" ref="L2839:S2839" si="2842">(B2839*(1-$K2839) * (365/365))/100</f>
        <v>0.03857823529</v>
      </c>
      <c r="M2839" s="180">
        <f t="shared" si="2842"/>
        <v>0.04272539559</v>
      </c>
      <c r="N2839" s="180">
        <f t="shared" si="2842"/>
        <v>0.04523298088</v>
      </c>
      <c r="O2839" s="180">
        <f t="shared" si="2842"/>
        <v>0.04831923971</v>
      </c>
      <c r="P2839" s="180">
        <f t="shared" si="2842"/>
        <v>0.05208061765</v>
      </c>
      <c r="Q2839" s="180">
        <f t="shared" si="2842"/>
        <v>0.05429886618</v>
      </c>
      <c r="R2839" s="180">
        <f t="shared" si="2842"/>
        <v>0.05921759118</v>
      </c>
      <c r="S2839" s="180">
        <f t="shared" si="2842"/>
        <v>0.06240029559</v>
      </c>
      <c r="T2839" s="181">
        <f t="shared" si="3"/>
        <v>6.8</v>
      </c>
      <c r="U2839" s="182">
        <f t="shared" si="4"/>
        <v>41770</v>
      </c>
      <c r="V2839" s="182">
        <f t="shared" si="5"/>
        <v>41862</v>
      </c>
      <c r="W2839" s="182">
        <f t="shared" si="6"/>
        <v>41954</v>
      </c>
      <c r="X2839" s="181">
        <f t="shared" si="7"/>
        <v>181</v>
      </c>
      <c r="Y2839" s="181">
        <f t="shared" si="8"/>
        <v>273</v>
      </c>
      <c r="Z2839" s="181">
        <f t="shared" si="9"/>
        <v>365</v>
      </c>
      <c r="AA2839" s="155"/>
      <c r="AB2839" s="9"/>
      <c r="AC2839" s="9"/>
      <c r="AD2839" s="9"/>
      <c r="AE2839" s="9"/>
      <c r="AF2839" s="9"/>
      <c r="AG2839" s="9"/>
      <c r="AH2839" s="9"/>
    </row>
    <row r="2840" ht="15.75" customHeight="1">
      <c r="A2840" s="177">
        <v>41586.0</v>
      </c>
      <c r="B2840" s="178">
        <v>3.55</v>
      </c>
      <c r="C2840" s="178">
        <v>4.02</v>
      </c>
      <c r="D2840" s="178">
        <v>4.38</v>
      </c>
      <c r="E2840" s="178">
        <v>4.99</v>
      </c>
      <c r="F2840" s="178">
        <v>5.38</v>
      </c>
      <c r="G2840" s="178">
        <v>5.7</v>
      </c>
      <c r="H2840" s="178">
        <v>6.23</v>
      </c>
      <c r="I2840" s="178">
        <v>6.53</v>
      </c>
      <c r="J2840" s="178">
        <v>6.78</v>
      </c>
      <c r="K2840" s="179">
        <f>MAX(0,((T2840*(365/365))-VLOOKUP(A2840,VBMA!$A:$D,4,0))  /  (T2840* (365/365)   ))</f>
        <v>0.04099560761</v>
      </c>
      <c r="L2840" s="180">
        <f t="shared" ref="L2840:S2840" si="2843">(B2840*(1-$K2840) * (365/365))/100</f>
        <v>0.03404465593</v>
      </c>
      <c r="M2840" s="180">
        <f t="shared" si="2843"/>
        <v>0.03855197657</v>
      </c>
      <c r="N2840" s="180">
        <f t="shared" si="2843"/>
        <v>0.04200439239</v>
      </c>
      <c r="O2840" s="180">
        <f t="shared" si="2843"/>
        <v>0.04785431918</v>
      </c>
      <c r="P2840" s="180">
        <f t="shared" si="2843"/>
        <v>0.05159443631</v>
      </c>
      <c r="Q2840" s="180">
        <f t="shared" si="2843"/>
        <v>0.05466325037</v>
      </c>
      <c r="R2840" s="180">
        <f t="shared" si="2843"/>
        <v>0.05974597365</v>
      </c>
      <c r="S2840" s="180">
        <f t="shared" si="2843"/>
        <v>0.06262298682</v>
      </c>
      <c r="T2840" s="181">
        <f t="shared" si="3"/>
        <v>6.83</v>
      </c>
      <c r="U2840" s="182">
        <f t="shared" si="4"/>
        <v>41767</v>
      </c>
      <c r="V2840" s="182">
        <f t="shared" si="5"/>
        <v>41859</v>
      </c>
      <c r="W2840" s="182">
        <f t="shared" si="6"/>
        <v>41951</v>
      </c>
      <c r="X2840" s="181">
        <f t="shared" si="7"/>
        <v>181</v>
      </c>
      <c r="Y2840" s="181">
        <f t="shared" si="8"/>
        <v>273</v>
      </c>
      <c r="Z2840" s="181">
        <f t="shared" si="9"/>
        <v>365</v>
      </c>
      <c r="AA2840" s="155"/>
      <c r="AB2840" s="9"/>
      <c r="AC2840" s="9"/>
      <c r="AD2840" s="9"/>
      <c r="AE2840" s="9"/>
      <c r="AF2840" s="9"/>
      <c r="AG2840" s="9"/>
      <c r="AH2840" s="9"/>
    </row>
    <row r="2841" ht="15.75" customHeight="1">
      <c r="A2841" s="177">
        <v>41585.0</v>
      </c>
      <c r="B2841" s="178">
        <v>3.93</v>
      </c>
      <c r="C2841" s="178">
        <v>4.34</v>
      </c>
      <c r="D2841" s="178">
        <v>4.66</v>
      </c>
      <c r="E2841" s="178">
        <v>5.11</v>
      </c>
      <c r="F2841" s="178">
        <v>5.45</v>
      </c>
      <c r="G2841" s="178">
        <v>5.78</v>
      </c>
      <c r="H2841" s="178">
        <v>6.28</v>
      </c>
      <c r="I2841" s="178">
        <v>6.62</v>
      </c>
      <c r="J2841" s="178">
        <v>6.82</v>
      </c>
      <c r="K2841" s="179">
        <f>MAX(0,((T2841*(365/365))-VLOOKUP(A2841,VBMA!$A:$D,4,0))  /  (T2841* (365/365)   ))</f>
        <v>0.06070402299</v>
      </c>
      <c r="L2841" s="180">
        <f t="shared" ref="L2841:S2841" si="2844">(B2841*(1-$K2841) * (365/365))/100</f>
        <v>0.0369143319</v>
      </c>
      <c r="M2841" s="180">
        <f t="shared" si="2844"/>
        <v>0.0407654454</v>
      </c>
      <c r="N2841" s="180">
        <f t="shared" si="2844"/>
        <v>0.04377119253</v>
      </c>
      <c r="O2841" s="180">
        <f t="shared" si="2844"/>
        <v>0.04799802443</v>
      </c>
      <c r="P2841" s="180">
        <f t="shared" si="2844"/>
        <v>0.05119163075</v>
      </c>
      <c r="Q2841" s="180">
        <f t="shared" si="2844"/>
        <v>0.05429130747</v>
      </c>
      <c r="R2841" s="180">
        <f t="shared" si="2844"/>
        <v>0.05898778736</v>
      </c>
      <c r="S2841" s="180">
        <f t="shared" si="2844"/>
        <v>0.06218139368</v>
      </c>
      <c r="T2841" s="181">
        <f t="shared" si="3"/>
        <v>6.96</v>
      </c>
      <c r="U2841" s="182">
        <f t="shared" si="4"/>
        <v>41766</v>
      </c>
      <c r="V2841" s="182">
        <f t="shared" si="5"/>
        <v>41858</v>
      </c>
      <c r="W2841" s="182">
        <f t="shared" si="6"/>
        <v>41950</v>
      </c>
      <c r="X2841" s="181">
        <f t="shared" si="7"/>
        <v>181</v>
      </c>
      <c r="Y2841" s="181">
        <f t="shared" si="8"/>
        <v>273</v>
      </c>
      <c r="Z2841" s="181">
        <f t="shared" si="9"/>
        <v>365</v>
      </c>
      <c r="AA2841" s="155"/>
      <c r="AB2841" s="9"/>
      <c r="AC2841" s="9"/>
      <c r="AD2841" s="9"/>
      <c r="AE2841" s="9"/>
      <c r="AF2841" s="9"/>
      <c r="AG2841" s="9"/>
      <c r="AH2841" s="9"/>
    </row>
    <row r="2842" ht="15.75" customHeight="1">
      <c r="A2842" s="177">
        <v>41584.0</v>
      </c>
      <c r="B2842" s="178">
        <v>4.42</v>
      </c>
      <c r="C2842" s="178">
        <v>4.75</v>
      </c>
      <c r="D2842" s="178">
        <v>4.98</v>
      </c>
      <c r="E2842" s="178">
        <v>5.27</v>
      </c>
      <c r="F2842" s="178">
        <v>5.52</v>
      </c>
      <c r="G2842" s="178">
        <v>5.87</v>
      </c>
      <c r="H2842" s="178">
        <v>6.3</v>
      </c>
      <c r="I2842" s="178">
        <v>6.62</v>
      </c>
      <c r="J2842" s="178">
        <v>6.82</v>
      </c>
      <c r="K2842" s="179">
        <f>MAX(0,((T2842*(365/365))-VLOOKUP(A2842,VBMA!$A:$D,4,0))  /  (T2842* (365/365)   ))</f>
        <v>0.05680115274</v>
      </c>
      <c r="L2842" s="180">
        <f t="shared" ref="L2842:S2842" si="2845">(B2842*(1-$K2842) * (365/365))/100</f>
        <v>0.04168938905</v>
      </c>
      <c r="M2842" s="180">
        <f t="shared" si="2845"/>
        <v>0.04480194524</v>
      </c>
      <c r="N2842" s="180">
        <f t="shared" si="2845"/>
        <v>0.04697130259</v>
      </c>
      <c r="O2842" s="180">
        <f t="shared" si="2845"/>
        <v>0.04970657925</v>
      </c>
      <c r="P2842" s="180">
        <f t="shared" si="2845"/>
        <v>0.05206457637</v>
      </c>
      <c r="Q2842" s="180">
        <f t="shared" si="2845"/>
        <v>0.05536577233</v>
      </c>
      <c r="R2842" s="180">
        <f t="shared" si="2845"/>
        <v>0.05942152738</v>
      </c>
      <c r="S2842" s="180">
        <f t="shared" si="2845"/>
        <v>0.06243976369</v>
      </c>
      <c r="T2842" s="181">
        <f t="shared" si="3"/>
        <v>6.94</v>
      </c>
      <c r="U2842" s="182">
        <f t="shared" si="4"/>
        <v>41765</v>
      </c>
      <c r="V2842" s="182">
        <f t="shared" si="5"/>
        <v>41857</v>
      </c>
      <c r="W2842" s="182">
        <f t="shared" si="6"/>
        <v>41949</v>
      </c>
      <c r="X2842" s="181">
        <f t="shared" si="7"/>
        <v>181</v>
      </c>
      <c r="Y2842" s="181">
        <f t="shared" si="8"/>
        <v>273</v>
      </c>
      <c r="Z2842" s="181">
        <f t="shared" si="9"/>
        <v>365</v>
      </c>
      <c r="AA2842" s="155"/>
      <c r="AB2842" s="9"/>
      <c r="AC2842" s="9"/>
      <c r="AD2842" s="9"/>
      <c r="AE2842" s="9"/>
      <c r="AF2842" s="9"/>
      <c r="AG2842" s="9"/>
      <c r="AH2842" s="9"/>
    </row>
    <row r="2843" ht="15.75" customHeight="1">
      <c r="A2843" s="177">
        <v>41583.0</v>
      </c>
      <c r="B2843" s="178">
        <v>4.63</v>
      </c>
      <c r="C2843" s="178">
        <v>4.96</v>
      </c>
      <c r="D2843" s="178">
        <v>5.14</v>
      </c>
      <c r="E2843" s="178">
        <v>5.33</v>
      </c>
      <c r="F2843" s="178">
        <v>5.5</v>
      </c>
      <c r="G2843" s="178">
        <v>5.83</v>
      </c>
      <c r="H2843" s="178">
        <v>6.3</v>
      </c>
      <c r="I2843" s="178">
        <v>6.62</v>
      </c>
      <c r="J2843" s="178">
        <v>6.82</v>
      </c>
      <c r="K2843" s="179">
        <f>MAX(0,((T2843*(365/365))-VLOOKUP(A2843,VBMA!$A:$D,4,0))  /  (T2843* (365/365)   ))</f>
        <v>0.05799711816</v>
      </c>
      <c r="L2843" s="180">
        <f t="shared" ref="L2843:S2843" si="2846">(B2843*(1-$K2843) * (365/365))/100</f>
        <v>0.04361473343</v>
      </c>
      <c r="M2843" s="180">
        <f t="shared" si="2846"/>
        <v>0.04672334294</v>
      </c>
      <c r="N2843" s="180">
        <f t="shared" si="2846"/>
        <v>0.04841894813</v>
      </c>
      <c r="O2843" s="180">
        <f t="shared" si="2846"/>
        <v>0.0502087536</v>
      </c>
      <c r="P2843" s="180">
        <f t="shared" si="2846"/>
        <v>0.0518101585</v>
      </c>
      <c r="Q2843" s="180">
        <f t="shared" si="2846"/>
        <v>0.05491876801</v>
      </c>
      <c r="R2843" s="180">
        <f t="shared" si="2846"/>
        <v>0.05934618156</v>
      </c>
      <c r="S2843" s="180">
        <f t="shared" si="2846"/>
        <v>0.06236059078</v>
      </c>
      <c r="T2843" s="181">
        <f t="shared" si="3"/>
        <v>6.94</v>
      </c>
      <c r="U2843" s="182">
        <f t="shared" si="4"/>
        <v>41764</v>
      </c>
      <c r="V2843" s="182">
        <f t="shared" si="5"/>
        <v>41856</v>
      </c>
      <c r="W2843" s="182">
        <f t="shared" si="6"/>
        <v>41948</v>
      </c>
      <c r="X2843" s="181">
        <f t="shared" si="7"/>
        <v>181</v>
      </c>
      <c r="Y2843" s="181">
        <f t="shared" si="8"/>
        <v>273</v>
      </c>
      <c r="Z2843" s="181">
        <f t="shared" si="9"/>
        <v>365</v>
      </c>
      <c r="AA2843" s="155"/>
      <c r="AB2843" s="9"/>
      <c r="AC2843" s="9"/>
      <c r="AD2843" s="9"/>
      <c r="AE2843" s="9"/>
      <c r="AF2843" s="9"/>
      <c r="AG2843" s="9"/>
      <c r="AH2843" s="9"/>
    </row>
    <row r="2844" ht="15.75" customHeight="1">
      <c r="A2844" s="177">
        <v>41582.0</v>
      </c>
      <c r="B2844" s="178">
        <v>3.78</v>
      </c>
      <c r="C2844" s="178">
        <v>4.15</v>
      </c>
      <c r="D2844" s="178">
        <v>4.54</v>
      </c>
      <c r="E2844" s="178">
        <v>4.89</v>
      </c>
      <c r="F2844" s="178">
        <v>5.37</v>
      </c>
      <c r="G2844" s="178">
        <v>5.73</v>
      </c>
      <c r="H2844" s="178">
        <v>6.24</v>
      </c>
      <c r="I2844" s="178">
        <v>6.62</v>
      </c>
      <c r="J2844" s="178">
        <v>6.82</v>
      </c>
      <c r="K2844" s="179">
        <f>MAX(0,((T2844*(365/365))-VLOOKUP(A2844,VBMA!$A:$D,4,0))  /  (T2844* (365/365)   ))</f>
        <v>0.06845714286</v>
      </c>
      <c r="L2844" s="180">
        <f t="shared" ref="L2844:S2844" si="2847">(B2844*(1-$K2844) * (365/365))/100</f>
        <v>0.03521232</v>
      </c>
      <c r="M2844" s="180">
        <f t="shared" si="2847"/>
        <v>0.03865902857</v>
      </c>
      <c r="N2844" s="180">
        <f t="shared" si="2847"/>
        <v>0.04229204571</v>
      </c>
      <c r="O2844" s="180">
        <f t="shared" si="2847"/>
        <v>0.04555244571</v>
      </c>
      <c r="P2844" s="180">
        <f t="shared" si="2847"/>
        <v>0.05002385143</v>
      </c>
      <c r="Q2844" s="180">
        <f t="shared" si="2847"/>
        <v>0.05337740571</v>
      </c>
      <c r="R2844" s="180">
        <f t="shared" si="2847"/>
        <v>0.05812827429</v>
      </c>
      <c r="S2844" s="180">
        <f t="shared" si="2847"/>
        <v>0.06166813714</v>
      </c>
      <c r="T2844" s="181">
        <f t="shared" si="3"/>
        <v>7</v>
      </c>
      <c r="U2844" s="182">
        <f t="shared" si="4"/>
        <v>41763</v>
      </c>
      <c r="V2844" s="182">
        <f t="shared" si="5"/>
        <v>41855</v>
      </c>
      <c r="W2844" s="182">
        <f t="shared" si="6"/>
        <v>41947</v>
      </c>
      <c r="X2844" s="181">
        <f t="shared" si="7"/>
        <v>181</v>
      </c>
      <c r="Y2844" s="181">
        <f t="shared" si="8"/>
        <v>273</v>
      </c>
      <c r="Z2844" s="181">
        <f t="shared" si="9"/>
        <v>365</v>
      </c>
      <c r="AA2844" s="155"/>
      <c r="AB2844" s="9"/>
      <c r="AC2844" s="9"/>
      <c r="AD2844" s="9"/>
      <c r="AE2844" s="9"/>
      <c r="AF2844" s="9"/>
      <c r="AG2844" s="9"/>
      <c r="AH2844" s="9"/>
    </row>
    <row r="2845" ht="15.75" customHeight="1">
      <c r="A2845" s="177">
        <v>41579.0</v>
      </c>
      <c r="B2845" s="178">
        <v>3.05</v>
      </c>
      <c r="C2845" s="178">
        <v>3.45</v>
      </c>
      <c r="D2845" s="178">
        <v>3.92</v>
      </c>
      <c r="E2845" s="178">
        <v>4.7</v>
      </c>
      <c r="F2845" s="178">
        <v>5.32</v>
      </c>
      <c r="G2845" s="178">
        <v>5.73</v>
      </c>
      <c r="H2845" s="178">
        <v>6.25</v>
      </c>
      <c r="I2845" s="178">
        <v>6.62</v>
      </c>
      <c r="J2845" s="178">
        <v>6.83</v>
      </c>
      <c r="K2845" s="179">
        <f>MAX(0,((T2845*(365/365))-VLOOKUP(A2845,VBMA!$A:$D,4,0))  /  (T2845* (365/365)   ))</f>
        <v>0.06949928469</v>
      </c>
      <c r="L2845" s="180">
        <f t="shared" ref="L2845:S2845" si="2848">(B2845*(1-$K2845) * (365/365))/100</f>
        <v>0.02838027182</v>
      </c>
      <c r="M2845" s="180">
        <f t="shared" si="2848"/>
        <v>0.03210227468</v>
      </c>
      <c r="N2845" s="180">
        <f t="shared" si="2848"/>
        <v>0.03647562804</v>
      </c>
      <c r="O2845" s="180">
        <f t="shared" si="2848"/>
        <v>0.04373353362</v>
      </c>
      <c r="P2845" s="180">
        <f t="shared" si="2848"/>
        <v>0.04950263805</v>
      </c>
      <c r="Q2845" s="180">
        <f t="shared" si="2848"/>
        <v>0.05331769099</v>
      </c>
      <c r="R2845" s="180">
        <f t="shared" si="2848"/>
        <v>0.05815629471</v>
      </c>
      <c r="S2845" s="180">
        <f t="shared" si="2848"/>
        <v>0.06159914735</v>
      </c>
      <c r="T2845" s="181">
        <f t="shared" si="3"/>
        <v>6.99</v>
      </c>
      <c r="U2845" s="182">
        <f t="shared" si="4"/>
        <v>41760</v>
      </c>
      <c r="V2845" s="182">
        <f t="shared" si="5"/>
        <v>41852</v>
      </c>
      <c r="W2845" s="182">
        <f t="shared" si="6"/>
        <v>41944</v>
      </c>
      <c r="X2845" s="181">
        <f t="shared" si="7"/>
        <v>181</v>
      </c>
      <c r="Y2845" s="181">
        <f t="shared" si="8"/>
        <v>273</v>
      </c>
      <c r="Z2845" s="181">
        <f t="shared" si="9"/>
        <v>365</v>
      </c>
      <c r="AA2845" s="155"/>
      <c r="AB2845" s="9"/>
      <c r="AC2845" s="9"/>
      <c r="AD2845" s="9"/>
      <c r="AE2845" s="9"/>
      <c r="AF2845" s="9"/>
      <c r="AG2845" s="9"/>
      <c r="AH2845" s="9"/>
    </row>
    <row r="2846" ht="15.75" customHeight="1">
      <c r="A2846" s="177">
        <v>41578.0</v>
      </c>
      <c r="B2846" s="178">
        <v>2.46</v>
      </c>
      <c r="C2846" s="178">
        <v>3.13</v>
      </c>
      <c r="D2846" s="178">
        <v>3.8</v>
      </c>
      <c r="E2846" s="178">
        <v>4.64</v>
      </c>
      <c r="F2846" s="178">
        <v>5.27</v>
      </c>
      <c r="G2846" s="178">
        <v>5.74</v>
      </c>
      <c r="H2846" s="178">
        <v>6.18</v>
      </c>
      <c r="I2846" s="178">
        <v>6.53</v>
      </c>
      <c r="J2846" s="178">
        <v>6.79</v>
      </c>
      <c r="K2846" s="179">
        <f>MAX(0,((T2846*(365/365))-VLOOKUP(A2846,VBMA!$A:$D,4,0))  /  (T2846* (365/365)   ))</f>
        <v>0.05515029612</v>
      </c>
      <c r="L2846" s="180">
        <f t="shared" ref="L2846:S2846" si="2849">(B2846*(1-$K2846) * (365/365))/100</f>
        <v>0.02324330272</v>
      </c>
      <c r="M2846" s="180">
        <f t="shared" si="2849"/>
        <v>0.02957379573</v>
      </c>
      <c r="N2846" s="180">
        <f t="shared" si="2849"/>
        <v>0.03590428875</v>
      </c>
      <c r="O2846" s="180">
        <f t="shared" si="2849"/>
        <v>0.04384102626</v>
      </c>
      <c r="P2846" s="180">
        <f t="shared" si="2849"/>
        <v>0.04979357939</v>
      </c>
      <c r="Q2846" s="180">
        <f t="shared" si="2849"/>
        <v>0.054234373</v>
      </c>
      <c r="R2846" s="180">
        <f t="shared" si="2849"/>
        <v>0.0583917117</v>
      </c>
      <c r="S2846" s="180">
        <f t="shared" si="2849"/>
        <v>0.06169868566</v>
      </c>
      <c r="T2846" s="181">
        <f t="shared" si="3"/>
        <v>6.883846154</v>
      </c>
      <c r="U2846" s="182">
        <f t="shared" si="4"/>
        <v>41760</v>
      </c>
      <c r="V2846" s="182">
        <f t="shared" si="5"/>
        <v>41851</v>
      </c>
      <c r="W2846" s="182">
        <f t="shared" si="6"/>
        <v>41943</v>
      </c>
      <c r="X2846" s="181">
        <f t="shared" si="7"/>
        <v>182</v>
      </c>
      <c r="Y2846" s="181">
        <f t="shared" si="8"/>
        <v>273</v>
      </c>
      <c r="Z2846" s="181">
        <f t="shared" si="9"/>
        <v>365</v>
      </c>
      <c r="AA2846" s="155"/>
      <c r="AB2846" s="9"/>
      <c r="AC2846" s="9"/>
      <c r="AD2846" s="9"/>
      <c r="AE2846" s="9"/>
      <c r="AF2846" s="9"/>
      <c r="AG2846" s="9"/>
      <c r="AH2846" s="9"/>
    </row>
    <row r="2847" ht="15.75" customHeight="1">
      <c r="A2847" s="177">
        <v>41577.0</v>
      </c>
      <c r="B2847" s="178">
        <v>2.7</v>
      </c>
      <c r="C2847" s="178">
        <v>3.32</v>
      </c>
      <c r="D2847" s="178">
        <v>3.94</v>
      </c>
      <c r="E2847" s="178">
        <v>4.76</v>
      </c>
      <c r="F2847" s="178">
        <v>5.35</v>
      </c>
      <c r="G2847" s="178">
        <v>5.78</v>
      </c>
      <c r="H2847" s="178">
        <v>6.2</v>
      </c>
      <c r="I2847" s="178">
        <v>6.54</v>
      </c>
      <c r="J2847" s="178">
        <v>6.8</v>
      </c>
      <c r="K2847" s="179">
        <f>MAX(0,((T2847*(365/365))-VLOOKUP(A2847,VBMA!$A:$D,4,0))  /  (T2847* (365/365)   ))</f>
        <v>0.05331933846</v>
      </c>
      <c r="L2847" s="180">
        <f t="shared" ref="L2847:S2847" si="2850">(B2847*(1-$K2847) * (365/365))/100</f>
        <v>0.02556037786</v>
      </c>
      <c r="M2847" s="180">
        <f t="shared" si="2850"/>
        <v>0.03142979796</v>
      </c>
      <c r="N2847" s="180">
        <f t="shared" si="2850"/>
        <v>0.03729921806</v>
      </c>
      <c r="O2847" s="180">
        <f t="shared" si="2850"/>
        <v>0.04506199949</v>
      </c>
      <c r="P2847" s="180">
        <f t="shared" si="2850"/>
        <v>0.05064741539</v>
      </c>
      <c r="Q2847" s="180">
        <f t="shared" si="2850"/>
        <v>0.05471814224</v>
      </c>
      <c r="R2847" s="180">
        <f t="shared" si="2850"/>
        <v>0.05869420102</v>
      </c>
      <c r="S2847" s="180">
        <f t="shared" si="2850"/>
        <v>0.06191291526</v>
      </c>
      <c r="T2847" s="181">
        <f t="shared" si="3"/>
        <v>6.883736264</v>
      </c>
      <c r="U2847" s="182">
        <f t="shared" si="4"/>
        <v>41759</v>
      </c>
      <c r="V2847" s="182">
        <f t="shared" si="5"/>
        <v>41850</v>
      </c>
      <c r="W2847" s="182">
        <f t="shared" si="6"/>
        <v>41942</v>
      </c>
      <c r="X2847" s="181">
        <f t="shared" si="7"/>
        <v>182</v>
      </c>
      <c r="Y2847" s="181">
        <f t="shared" si="8"/>
        <v>273</v>
      </c>
      <c r="Z2847" s="181">
        <f t="shared" si="9"/>
        <v>365</v>
      </c>
      <c r="AA2847" s="155"/>
      <c r="AB2847" s="9"/>
      <c r="AC2847" s="9"/>
      <c r="AD2847" s="9"/>
      <c r="AE2847" s="9"/>
      <c r="AF2847" s="9"/>
      <c r="AG2847" s="9"/>
      <c r="AH2847" s="9"/>
    </row>
    <row r="2848" ht="15.75" customHeight="1">
      <c r="A2848" s="177">
        <v>41576.0</v>
      </c>
      <c r="B2848" s="178">
        <v>3.66</v>
      </c>
      <c r="C2848" s="178">
        <v>4.05</v>
      </c>
      <c r="D2848" s="178">
        <v>4.54</v>
      </c>
      <c r="E2848" s="178">
        <v>5.09</v>
      </c>
      <c r="F2848" s="178">
        <v>5.47</v>
      </c>
      <c r="G2848" s="178">
        <v>5.85</v>
      </c>
      <c r="H2848" s="178">
        <v>6.25</v>
      </c>
      <c r="I2848" s="178">
        <v>6.62</v>
      </c>
      <c r="J2848" s="178">
        <v>6.83</v>
      </c>
      <c r="K2848" s="179">
        <f>MAX(0,((T2848*(365/365))-VLOOKUP(A2848,VBMA!$A:$D,4,0))  /  (T2848* (365/365)   ))</f>
        <v>0.07182745184</v>
      </c>
      <c r="L2848" s="180">
        <f t="shared" ref="L2848:S2848" si="2851">(B2848*(1-$K2848) * (365/365))/100</f>
        <v>0.03397111526</v>
      </c>
      <c r="M2848" s="180">
        <f t="shared" si="2851"/>
        <v>0.0375909882</v>
      </c>
      <c r="N2848" s="180">
        <f t="shared" si="2851"/>
        <v>0.04213903369</v>
      </c>
      <c r="O2848" s="180">
        <f t="shared" si="2851"/>
        <v>0.0472439827</v>
      </c>
      <c r="P2848" s="180">
        <f t="shared" si="2851"/>
        <v>0.05077103838</v>
      </c>
      <c r="Q2848" s="180">
        <f t="shared" si="2851"/>
        <v>0.05429809407</v>
      </c>
      <c r="R2848" s="180">
        <f t="shared" si="2851"/>
        <v>0.05801078426</v>
      </c>
      <c r="S2848" s="180">
        <f t="shared" si="2851"/>
        <v>0.06144502269</v>
      </c>
      <c r="T2848" s="181">
        <f t="shared" si="3"/>
        <v>6.994065934</v>
      </c>
      <c r="U2848" s="182">
        <f t="shared" si="4"/>
        <v>41758</v>
      </c>
      <c r="V2848" s="182">
        <f t="shared" si="5"/>
        <v>41849</v>
      </c>
      <c r="W2848" s="182">
        <f t="shared" si="6"/>
        <v>41941</v>
      </c>
      <c r="X2848" s="181">
        <f t="shared" si="7"/>
        <v>182</v>
      </c>
      <c r="Y2848" s="181">
        <f t="shared" si="8"/>
        <v>273</v>
      </c>
      <c r="Z2848" s="181">
        <f t="shared" si="9"/>
        <v>365</v>
      </c>
      <c r="AA2848" s="155"/>
      <c r="AB2848" s="9"/>
      <c r="AC2848" s="9"/>
      <c r="AD2848" s="9"/>
      <c r="AE2848" s="9"/>
      <c r="AF2848" s="9"/>
      <c r="AG2848" s="9"/>
      <c r="AH2848" s="9"/>
    </row>
    <row r="2849" ht="15.75" customHeight="1">
      <c r="A2849" s="177">
        <v>41575.0</v>
      </c>
      <c r="B2849" s="178">
        <v>4.91</v>
      </c>
      <c r="C2849" s="178">
        <v>5.09</v>
      </c>
      <c r="D2849" s="178">
        <v>5.24</v>
      </c>
      <c r="E2849" s="178">
        <v>5.35</v>
      </c>
      <c r="F2849" s="178">
        <v>5.54</v>
      </c>
      <c r="G2849" s="178">
        <v>5.84</v>
      </c>
      <c r="H2849" s="178">
        <v>6.19</v>
      </c>
      <c r="I2849" s="178">
        <v>6.54</v>
      </c>
      <c r="J2849" s="178">
        <v>6.79</v>
      </c>
      <c r="K2849" s="179">
        <f>MAX(0,((T2849*(365/365))-VLOOKUP(A2849,VBMA!$A:$D,4,0))  /  (T2849* (365/365)   ))</f>
        <v>0.05894331622</v>
      </c>
      <c r="L2849" s="180">
        <f t="shared" ref="L2849:S2849" si="2852">(B2849*(1-$K2849) * (365/365))/100</f>
        <v>0.04620588317</v>
      </c>
      <c r="M2849" s="180">
        <f t="shared" si="2852"/>
        <v>0.0478997852</v>
      </c>
      <c r="N2849" s="180">
        <f t="shared" si="2852"/>
        <v>0.04931137023</v>
      </c>
      <c r="O2849" s="180">
        <f t="shared" si="2852"/>
        <v>0.05034653258</v>
      </c>
      <c r="P2849" s="180">
        <f t="shared" si="2852"/>
        <v>0.05213454028</v>
      </c>
      <c r="Q2849" s="180">
        <f t="shared" si="2852"/>
        <v>0.05495771033</v>
      </c>
      <c r="R2849" s="180">
        <f t="shared" si="2852"/>
        <v>0.05825140873</v>
      </c>
      <c r="S2849" s="180">
        <f t="shared" si="2852"/>
        <v>0.06154510712</v>
      </c>
      <c r="T2849" s="181">
        <f t="shared" si="3"/>
        <v>6.893846154</v>
      </c>
      <c r="U2849" s="182">
        <f t="shared" si="4"/>
        <v>41757</v>
      </c>
      <c r="V2849" s="182">
        <f t="shared" si="5"/>
        <v>41848</v>
      </c>
      <c r="W2849" s="182">
        <f t="shared" si="6"/>
        <v>41940</v>
      </c>
      <c r="X2849" s="181">
        <f t="shared" si="7"/>
        <v>182</v>
      </c>
      <c r="Y2849" s="181">
        <f t="shared" si="8"/>
        <v>273</v>
      </c>
      <c r="Z2849" s="181">
        <f t="shared" si="9"/>
        <v>365</v>
      </c>
      <c r="AA2849" s="155"/>
      <c r="AB2849" s="9"/>
      <c r="AC2849" s="9"/>
      <c r="AD2849" s="9"/>
      <c r="AE2849" s="9"/>
      <c r="AF2849" s="9"/>
      <c r="AG2849" s="9"/>
      <c r="AH2849" s="9"/>
    </row>
    <row r="2850" ht="15.75" customHeight="1">
      <c r="A2850" s="177">
        <v>41572.0</v>
      </c>
      <c r="B2850" s="178">
        <v>4.95</v>
      </c>
      <c r="C2850" s="178">
        <v>5.26</v>
      </c>
      <c r="D2850" s="178">
        <v>5.33</v>
      </c>
      <c r="E2850" s="178">
        <v>5.44</v>
      </c>
      <c r="F2850" s="178">
        <v>5.55</v>
      </c>
      <c r="G2850" s="178">
        <v>5.88</v>
      </c>
      <c r="H2850" s="178">
        <v>6.19</v>
      </c>
      <c r="I2850" s="178">
        <v>6.55</v>
      </c>
      <c r="J2850" s="178">
        <v>6.79</v>
      </c>
      <c r="K2850" s="179">
        <f>MAX(0,((T2850*(365/365))-VLOOKUP(A2850,VBMA!$A:$D,4,0))  /  (T2850* (365/365)   ))</f>
        <v>0.06168046792</v>
      </c>
      <c r="L2850" s="180">
        <f t="shared" ref="L2850:S2850" si="2853">(B2850*(1-$K2850) * (365/365))/100</f>
        <v>0.04644681684</v>
      </c>
      <c r="M2850" s="180">
        <f t="shared" si="2853"/>
        <v>0.04935560739</v>
      </c>
      <c r="N2850" s="180">
        <f t="shared" si="2853"/>
        <v>0.05001243106</v>
      </c>
      <c r="O2850" s="180">
        <f t="shared" si="2853"/>
        <v>0.05104458255</v>
      </c>
      <c r="P2850" s="180">
        <f t="shared" si="2853"/>
        <v>0.05207673403</v>
      </c>
      <c r="Q2850" s="180">
        <f t="shared" si="2853"/>
        <v>0.05517318849</v>
      </c>
      <c r="R2850" s="180">
        <f t="shared" si="2853"/>
        <v>0.05808197904</v>
      </c>
      <c r="S2850" s="180">
        <f t="shared" si="2853"/>
        <v>0.06145992935</v>
      </c>
      <c r="T2850" s="181">
        <f t="shared" si="3"/>
        <v>6.913956044</v>
      </c>
      <c r="U2850" s="182">
        <f t="shared" si="4"/>
        <v>41754</v>
      </c>
      <c r="V2850" s="182">
        <f t="shared" si="5"/>
        <v>41845</v>
      </c>
      <c r="W2850" s="182">
        <f t="shared" si="6"/>
        <v>41937</v>
      </c>
      <c r="X2850" s="181">
        <f t="shared" si="7"/>
        <v>182</v>
      </c>
      <c r="Y2850" s="181">
        <f t="shared" si="8"/>
        <v>273</v>
      </c>
      <c r="Z2850" s="181">
        <f t="shared" si="9"/>
        <v>365</v>
      </c>
      <c r="AA2850" s="155"/>
      <c r="AB2850" s="9"/>
      <c r="AC2850" s="9"/>
      <c r="AD2850" s="9"/>
      <c r="AE2850" s="9"/>
      <c r="AF2850" s="9"/>
      <c r="AG2850" s="9"/>
      <c r="AH2850" s="9"/>
    </row>
    <row r="2851" ht="15.75" customHeight="1">
      <c r="A2851" s="177">
        <v>41571.0</v>
      </c>
      <c r="B2851" s="178">
        <v>4.71</v>
      </c>
      <c r="C2851" s="178">
        <v>5.16</v>
      </c>
      <c r="D2851" s="178">
        <v>5.31</v>
      </c>
      <c r="E2851" s="178">
        <v>5.38</v>
      </c>
      <c r="F2851" s="178">
        <v>5.47</v>
      </c>
      <c r="G2851" s="178">
        <v>5.79</v>
      </c>
      <c r="H2851" s="178">
        <v>6.14</v>
      </c>
      <c r="I2851" s="178">
        <v>6.55</v>
      </c>
      <c r="J2851" s="178">
        <v>6.81</v>
      </c>
      <c r="K2851" s="179">
        <f>MAX(0,((T2851*(365/365))-VLOOKUP(A2851,VBMA!$A:$D,4,0))  /  (T2851* (365/365)   ))</f>
        <v>0.06968269246</v>
      </c>
      <c r="L2851" s="180">
        <f t="shared" ref="L2851:S2851" si="2854">(B2851*(1-$K2851) * (365/365))/100</f>
        <v>0.04381794519</v>
      </c>
      <c r="M2851" s="180">
        <f t="shared" si="2854"/>
        <v>0.04800437307</v>
      </c>
      <c r="N2851" s="180">
        <f t="shared" si="2854"/>
        <v>0.04939984903</v>
      </c>
      <c r="O2851" s="180">
        <f t="shared" si="2854"/>
        <v>0.05005107115</v>
      </c>
      <c r="P2851" s="180">
        <f t="shared" si="2854"/>
        <v>0.05088835672</v>
      </c>
      <c r="Q2851" s="180">
        <f t="shared" si="2854"/>
        <v>0.05386537211</v>
      </c>
      <c r="R2851" s="180">
        <f t="shared" si="2854"/>
        <v>0.05712148268</v>
      </c>
      <c r="S2851" s="180">
        <f t="shared" si="2854"/>
        <v>0.06093578364</v>
      </c>
      <c r="T2851" s="181">
        <f t="shared" si="3"/>
        <v>6.964505495</v>
      </c>
      <c r="U2851" s="182">
        <f t="shared" si="4"/>
        <v>41753</v>
      </c>
      <c r="V2851" s="182">
        <f t="shared" si="5"/>
        <v>41844</v>
      </c>
      <c r="W2851" s="182">
        <f t="shared" si="6"/>
        <v>41936</v>
      </c>
      <c r="X2851" s="181">
        <f t="shared" si="7"/>
        <v>182</v>
      </c>
      <c r="Y2851" s="181">
        <f t="shared" si="8"/>
        <v>273</v>
      </c>
      <c r="Z2851" s="181">
        <f t="shared" si="9"/>
        <v>365</v>
      </c>
      <c r="AA2851" s="155"/>
      <c r="AB2851" s="9"/>
      <c r="AC2851" s="9"/>
      <c r="AD2851" s="9"/>
      <c r="AE2851" s="9"/>
      <c r="AF2851" s="9"/>
      <c r="AG2851" s="9"/>
      <c r="AH2851" s="9"/>
    </row>
    <row r="2852" ht="15.75" customHeight="1">
      <c r="A2852" s="177">
        <v>41570.0</v>
      </c>
      <c r="B2852" s="178">
        <v>3.95</v>
      </c>
      <c r="C2852" s="178">
        <v>4.27</v>
      </c>
      <c r="D2852" s="178">
        <v>4.5</v>
      </c>
      <c r="E2852" s="178">
        <v>4.79</v>
      </c>
      <c r="F2852" s="178">
        <v>5.3</v>
      </c>
      <c r="G2852" s="178">
        <v>5.64</v>
      </c>
      <c r="H2852" s="178">
        <v>6.13</v>
      </c>
      <c r="I2852" s="178">
        <v>6.53</v>
      </c>
      <c r="J2852" s="178">
        <v>6.79</v>
      </c>
      <c r="K2852" s="179">
        <f>MAX(0,((T2852*(365/365))-VLOOKUP(A2852,VBMA!$A:$D,4,0))  /  (T2852* (365/365)   ))</f>
        <v>0.07105098014</v>
      </c>
      <c r="L2852" s="180">
        <f t="shared" ref="L2852:S2852" si="2855">(B2852*(1-$K2852) * (365/365))/100</f>
        <v>0.03669348628</v>
      </c>
      <c r="M2852" s="180">
        <f t="shared" si="2855"/>
        <v>0.03966612315</v>
      </c>
      <c r="N2852" s="180">
        <f t="shared" si="2855"/>
        <v>0.04180270589</v>
      </c>
      <c r="O2852" s="180">
        <f t="shared" si="2855"/>
        <v>0.04449665805</v>
      </c>
      <c r="P2852" s="180">
        <f t="shared" si="2855"/>
        <v>0.04923429805</v>
      </c>
      <c r="Q2852" s="180">
        <f t="shared" si="2855"/>
        <v>0.05239272472</v>
      </c>
      <c r="R2852" s="180">
        <f t="shared" si="2855"/>
        <v>0.05694457492</v>
      </c>
      <c r="S2852" s="180">
        <f t="shared" si="2855"/>
        <v>0.060660371</v>
      </c>
      <c r="T2852" s="181">
        <f t="shared" si="3"/>
        <v>6.934395604</v>
      </c>
      <c r="U2852" s="182">
        <f t="shared" si="4"/>
        <v>41752</v>
      </c>
      <c r="V2852" s="182">
        <f t="shared" si="5"/>
        <v>41843</v>
      </c>
      <c r="W2852" s="182">
        <f t="shared" si="6"/>
        <v>41935</v>
      </c>
      <c r="X2852" s="181">
        <f t="shared" si="7"/>
        <v>182</v>
      </c>
      <c r="Y2852" s="181">
        <f t="shared" si="8"/>
        <v>273</v>
      </c>
      <c r="Z2852" s="181">
        <f t="shared" si="9"/>
        <v>365</v>
      </c>
      <c r="AA2852" s="155"/>
      <c r="AB2852" s="9"/>
      <c r="AC2852" s="9"/>
      <c r="AD2852" s="9"/>
      <c r="AE2852" s="9"/>
      <c r="AF2852" s="9"/>
      <c r="AG2852" s="9"/>
      <c r="AH2852" s="9"/>
    </row>
    <row r="2853" ht="15.75" customHeight="1">
      <c r="A2853" s="177">
        <v>41569.0</v>
      </c>
      <c r="B2853" s="178">
        <v>3.48</v>
      </c>
      <c r="C2853" s="178">
        <v>3.73</v>
      </c>
      <c r="D2853" s="178">
        <v>3.91</v>
      </c>
      <c r="E2853" s="178">
        <v>4.5</v>
      </c>
      <c r="F2853" s="178">
        <v>5.0</v>
      </c>
      <c r="G2853" s="178">
        <v>5.43</v>
      </c>
      <c r="H2853" s="178">
        <v>6.06</v>
      </c>
      <c r="I2853" s="178">
        <v>6.44</v>
      </c>
      <c r="J2853" s="178">
        <v>6.81</v>
      </c>
      <c r="K2853" s="179">
        <f>MAX(0,((T2853*(365/365))-VLOOKUP(A2853,VBMA!$A:$D,4,0))  /  (T2853* (365/365)   ))</f>
        <v>0.05604718196</v>
      </c>
      <c r="L2853" s="180">
        <f t="shared" ref="L2853:S2853" si="2856">(B2853*(1-$K2853) * (365/365))/100</f>
        <v>0.03284955807</v>
      </c>
      <c r="M2853" s="180">
        <f t="shared" si="2856"/>
        <v>0.03520944011</v>
      </c>
      <c r="N2853" s="180">
        <f t="shared" si="2856"/>
        <v>0.03690855519</v>
      </c>
      <c r="O2853" s="180">
        <f t="shared" si="2856"/>
        <v>0.04247787681</v>
      </c>
      <c r="P2853" s="180">
        <f t="shared" si="2856"/>
        <v>0.0471976409</v>
      </c>
      <c r="Q2853" s="180">
        <f t="shared" si="2856"/>
        <v>0.05125663802</v>
      </c>
      <c r="R2853" s="180">
        <f t="shared" si="2856"/>
        <v>0.05720354077</v>
      </c>
      <c r="S2853" s="180">
        <f t="shared" si="2856"/>
        <v>0.06079056148</v>
      </c>
      <c r="T2853" s="181">
        <f t="shared" si="3"/>
        <v>6.824175824</v>
      </c>
      <c r="U2853" s="182">
        <f t="shared" si="4"/>
        <v>41751</v>
      </c>
      <c r="V2853" s="182">
        <f t="shared" si="5"/>
        <v>41842</v>
      </c>
      <c r="W2853" s="182">
        <f t="shared" si="6"/>
        <v>41934</v>
      </c>
      <c r="X2853" s="181">
        <f t="shared" si="7"/>
        <v>182</v>
      </c>
      <c r="Y2853" s="181">
        <f t="shared" si="8"/>
        <v>273</v>
      </c>
      <c r="Z2853" s="181">
        <f t="shared" si="9"/>
        <v>365</v>
      </c>
      <c r="AA2853" s="155"/>
      <c r="AB2853" s="9"/>
      <c r="AC2853" s="9"/>
      <c r="AD2853" s="9"/>
      <c r="AE2853" s="9"/>
      <c r="AF2853" s="9"/>
      <c r="AG2853" s="9"/>
      <c r="AH2853" s="9"/>
    </row>
    <row r="2854" ht="15.75" customHeight="1">
      <c r="A2854" s="177">
        <v>41568.0</v>
      </c>
      <c r="B2854" s="178">
        <v>3.2</v>
      </c>
      <c r="C2854" s="178">
        <v>3.42</v>
      </c>
      <c r="D2854" s="178">
        <v>3.7</v>
      </c>
      <c r="E2854" s="178">
        <v>4.46</v>
      </c>
      <c r="F2854" s="178">
        <v>5.02</v>
      </c>
      <c r="G2854" s="178">
        <v>5.45</v>
      </c>
      <c r="H2854" s="178">
        <v>6.16</v>
      </c>
      <c r="I2854" s="178">
        <v>6.54</v>
      </c>
      <c r="J2854" s="178">
        <v>6.84</v>
      </c>
      <c r="K2854" s="179">
        <f>MAX(0,((T2854*(365/365))-VLOOKUP(A2854,VBMA!$A:$D,4,0))  /  (T2854* (365/365)   ))</f>
        <v>0.06908776385</v>
      </c>
      <c r="L2854" s="180">
        <f t="shared" ref="L2854:S2854" si="2857">(B2854*(1-$K2854) * (365/365))/100</f>
        <v>0.02978919156</v>
      </c>
      <c r="M2854" s="180">
        <f t="shared" si="2857"/>
        <v>0.03183719848</v>
      </c>
      <c r="N2854" s="180">
        <f t="shared" si="2857"/>
        <v>0.03444375274</v>
      </c>
      <c r="O2854" s="180">
        <f t="shared" si="2857"/>
        <v>0.04151868573</v>
      </c>
      <c r="P2854" s="180">
        <f t="shared" si="2857"/>
        <v>0.04673179425</v>
      </c>
      <c r="Q2854" s="180">
        <f t="shared" si="2857"/>
        <v>0.05073471687</v>
      </c>
      <c r="R2854" s="180">
        <f t="shared" si="2857"/>
        <v>0.05734419375</v>
      </c>
      <c r="S2854" s="180">
        <f t="shared" si="2857"/>
        <v>0.06088166024</v>
      </c>
      <c r="T2854" s="181">
        <f t="shared" si="3"/>
        <v>6.924175824</v>
      </c>
      <c r="U2854" s="182">
        <f t="shared" si="4"/>
        <v>41750</v>
      </c>
      <c r="V2854" s="182">
        <f t="shared" si="5"/>
        <v>41841</v>
      </c>
      <c r="W2854" s="182">
        <f t="shared" si="6"/>
        <v>41933</v>
      </c>
      <c r="X2854" s="181">
        <f t="shared" si="7"/>
        <v>182</v>
      </c>
      <c r="Y2854" s="181">
        <f t="shared" si="8"/>
        <v>273</v>
      </c>
      <c r="Z2854" s="181">
        <f t="shared" si="9"/>
        <v>365</v>
      </c>
      <c r="AA2854" s="155"/>
      <c r="AB2854" s="9"/>
      <c r="AC2854" s="9"/>
      <c r="AD2854" s="9"/>
      <c r="AE2854" s="9"/>
      <c r="AF2854" s="9"/>
      <c r="AG2854" s="9"/>
      <c r="AH2854" s="9"/>
    </row>
    <row r="2855" ht="15.75" customHeight="1">
      <c r="A2855" s="177">
        <v>41565.0</v>
      </c>
      <c r="B2855" s="178">
        <v>3.22</v>
      </c>
      <c r="C2855" s="178">
        <v>3.4</v>
      </c>
      <c r="D2855" s="178">
        <v>3.72</v>
      </c>
      <c r="E2855" s="178">
        <v>4.45</v>
      </c>
      <c r="F2855" s="178">
        <v>5.02</v>
      </c>
      <c r="G2855" s="178">
        <v>5.44</v>
      </c>
      <c r="H2855" s="178">
        <v>6.16</v>
      </c>
      <c r="I2855" s="178">
        <v>6.54</v>
      </c>
      <c r="J2855" s="178">
        <v>6.84</v>
      </c>
      <c r="K2855" s="179">
        <f>MAX(0,((T2855*(365/365))-VLOOKUP(A2855,VBMA!$A:$D,4,0))  /  (T2855* (365/365)   ))</f>
        <v>0.07750753849</v>
      </c>
      <c r="L2855" s="180">
        <f t="shared" ref="L2855:S2855" si="2858">(B2855*(1-$K2855) * (365/365))/100</f>
        <v>0.02970425726</v>
      </c>
      <c r="M2855" s="180">
        <f t="shared" si="2858"/>
        <v>0.03136474369</v>
      </c>
      <c r="N2855" s="180">
        <f t="shared" si="2858"/>
        <v>0.03431671957</v>
      </c>
      <c r="O2855" s="180">
        <f t="shared" si="2858"/>
        <v>0.04105091454</v>
      </c>
      <c r="P2855" s="180">
        <f t="shared" si="2858"/>
        <v>0.04630912157</v>
      </c>
      <c r="Q2855" s="180">
        <f t="shared" si="2858"/>
        <v>0.05018358991</v>
      </c>
      <c r="R2855" s="180">
        <f t="shared" si="2858"/>
        <v>0.05682553563</v>
      </c>
      <c r="S2855" s="180">
        <f t="shared" si="2858"/>
        <v>0.06033100698</v>
      </c>
      <c r="T2855" s="181">
        <f t="shared" si="3"/>
        <v>6.924175824</v>
      </c>
      <c r="U2855" s="182">
        <f t="shared" si="4"/>
        <v>41747</v>
      </c>
      <c r="V2855" s="182">
        <f t="shared" si="5"/>
        <v>41838</v>
      </c>
      <c r="W2855" s="182">
        <f t="shared" si="6"/>
        <v>41930</v>
      </c>
      <c r="X2855" s="181">
        <f t="shared" si="7"/>
        <v>182</v>
      </c>
      <c r="Y2855" s="181">
        <f t="shared" si="8"/>
        <v>273</v>
      </c>
      <c r="Z2855" s="181">
        <f t="shared" si="9"/>
        <v>365</v>
      </c>
      <c r="AA2855" s="155"/>
      <c r="AB2855" s="9"/>
      <c r="AC2855" s="9"/>
      <c r="AD2855" s="9"/>
      <c r="AE2855" s="9"/>
      <c r="AF2855" s="9"/>
      <c r="AG2855" s="9"/>
      <c r="AH2855" s="9"/>
    </row>
    <row r="2856" ht="15.75" customHeight="1">
      <c r="A2856" s="177">
        <v>41564.0</v>
      </c>
      <c r="B2856" s="178">
        <v>3.25</v>
      </c>
      <c r="C2856" s="178">
        <v>3.45</v>
      </c>
      <c r="D2856" s="178">
        <v>3.76</v>
      </c>
      <c r="E2856" s="178">
        <v>4.48</v>
      </c>
      <c r="F2856" s="178">
        <v>5.04</v>
      </c>
      <c r="G2856" s="178">
        <v>5.42</v>
      </c>
      <c r="H2856" s="178">
        <v>6.16</v>
      </c>
      <c r="I2856" s="178">
        <v>6.54</v>
      </c>
      <c r="J2856" s="178">
        <v>6.84</v>
      </c>
      <c r="K2856" s="179">
        <f>MAX(0,((T2856*(365/365))-VLOOKUP(A2856,VBMA!$A:$D,4,0))  /  (T2856* (365/365)   ))</f>
        <v>0.0769009681</v>
      </c>
      <c r="L2856" s="180">
        <f t="shared" ref="L2856:S2856" si="2859">(B2856*(1-$K2856) * (365/365))/100</f>
        <v>0.03000071854</v>
      </c>
      <c r="M2856" s="180">
        <f t="shared" si="2859"/>
        <v>0.0318469166</v>
      </c>
      <c r="N2856" s="180">
        <f t="shared" si="2859"/>
        <v>0.0347085236</v>
      </c>
      <c r="O2856" s="180">
        <f t="shared" si="2859"/>
        <v>0.04135483663</v>
      </c>
      <c r="P2856" s="180">
        <f t="shared" si="2859"/>
        <v>0.04652419121</v>
      </c>
      <c r="Q2856" s="180">
        <f t="shared" si="2859"/>
        <v>0.05003196753</v>
      </c>
      <c r="R2856" s="180">
        <f t="shared" si="2859"/>
        <v>0.05686290037</v>
      </c>
      <c r="S2856" s="180">
        <f t="shared" si="2859"/>
        <v>0.06037067669</v>
      </c>
      <c r="T2856" s="181">
        <f t="shared" si="3"/>
        <v>6.924175824</v>
      </c>
      <c r="U2856" s="182">
        <f t="shared" si="4"/>
        <v>41746</v>
      </c>
      <c r="V2856" s="182">
        <f t="shared" si="5"/>
        <v>41837</v>
      </c>
      <c r="W2856" s="182">
        <f t="shared" si="6"/>
        <v>41929</v>
      </c>
      <c r="X2856" s="181">
        <f t="shared" si="7"/>
        <v>182</v>
      </c>
      <c r="Y2856" s="181">
        <f t="shared" si="8"/>
        <v>273</v>
      </c>
      <c r="Z2856" s="181">
        <f t="shared" si="9"/>
        <v>365</v>
      </c>
      <c r="AA2856" s="155"/>
      <c r="AB2856" s="9"/>
      <c r="AC2856" s="9"/>
      <c r="AD2856" s="9"/>
      <c r="AE2856" s="9"/>
      <c r="AF2856" s="9"/>
      <c r="AG2856" s="9"/>
      <c r="AH2856" s="9"/>
    </row>
    <row r="2857" ht="15.75" customHeight="1">
      <c r="A2857" s="177">
        <v>41563.0</v>
      </c>
      <c r="B2857" s="178">
        <v>3.23</v>
      </c>
      <c r="C2857" s="178">
        <v>3.44</v>
      </c>
      <c r="D2857" s="178">
        <v>3.77</v>
      </c>
      <c r="E2857" s="178">
        <v>4.44</v>
      </c>
      <c r="F2857" s="178">
        <v>5.03</v>
      </c>
      <c r="G2857" s="178">
        <v>5.43</v>
      </c>
      <c r="H2857" s="178">
        <v>6.16</v>
      </c>
      <c r="I2857" s="178">
        <v>6.57</v>
      </c>
      <c r="J2857" s="178">
        <v>6.85</v>
      </c>
      <c r="K2857" s="179">
        <f>MAX(0,((T2857*(365/365))-VLOOKUP(A2857,VBMA!$A:$D,4,0))  /  (T2857* (365/365)   ))</f>
        <v>0.0848743687</v>
      </c>
      <c r="L2857" s="180">
        <f t="shared" ref="L2857:S2857" si="2860">(B2857*(1-$K2857) * (365/365))/100</f>
        <v>0.02955855789</v>
      </c>
      <c r="M2857" s="180">
        <f t="shared" si="2860"/>
        <v>0.03148032172</v>
      </c>
      <c r="N2857" s="180">
        <f t="shared" si="2860"/>
        <v>0.0345002363</v>
      </c>
      <c r="O2857" s="180">
        <f t="shared" si="2860"/>
        <v>0.04063157803</v>
      </c>
      <c r="P2857" s="180">
        <f t="shared" si="2860"/>
        <v>0.04603081925</v>
      </c>
      <c r="Q2857" s="180">
        <f t="shared" si="2860"/>
        <v>0.04969132178</v>
      </c>
      <c r="R2857" s="180">
        <f t="shared" si="2860"/>
        <v>0.05637173889</v>
      </c>
      <c r="S2857" s="180">
        <f t="shared" si="2860"/>
        <v>0.06012375398</v>
      </c>
      <c r="T2857" s="181">
        <f t="shared" si="3"/>
        <v>6.984505495</v>
      </c>
      <c r="U2857" s="182">
        <f t="shared" si="4"/>
        <v>41745</v>
      </c>
      <c r="V2857" s="182">
        <f t="shared" si="5"/>
        <v>41836</v>
      </c>
      <c r="W2857" s="182">
        <f t="shared" si="6"/>
        <v>41928</v>
      </c>
      <c r="X2857" s="181">
        <f t="shared" si="7"/>
        <v>182</v>
      </c>
      <c r="Y2857" s="181">
        <f t="shared" si="8"/>
        <v>273</v>
      </c>
      <c r="Z2857" s="181">
        <f t="shared" si="9"/>
        <v>365</v>
      </c>
      <c r="AA2857" s="155"/>
      <c r="AB2857" s="9"/>
      <c r="AC2857" s="9"/>
      <c r="AD2857" s="9"/>
      <c r="AE2857" s="9"/>
      <c r="AF2857" s="9"/>
      <c r="AG2857" s="9"/>
      <c r="AH2857" s="9"/>
    </row>
    <row r="2858" ht="15.75" customHeight="1">
      <c r="A2858" s="177">
        <v>41562.0</v>
      </c>
      <c r="B2858" s="178">
        <v>3.17</v>
      </c>
      <c r="C2858" s="178">
        <v>3.37</v>
      </c>
      <c r="D2858" s="178">
        <v>3.72</v>
      </c>
      <c r="E2858" s="178">
        <v>4.45</v>
      </c>
      <c r="F2858" s="178">
        <v>5.04</v>
      </c>
      <c r="G2858" s="178">
        <v>5.41</v>
      </c>
      <c r="H2858" s="178">
        <v>6.16</v>
      </c>
      <c r="I2858" s="178">
        <v>6.54</v>
      </c>
      <c r="J2858" s="178">
        <v>6.83</v>
      </c>
      <c r="K2858" s="179">
        <f>MAX(0,((T2858*(365/365))-VLOOKUP(A2858,VBMA!$A:$D,4,0))  /  (T2858* (365/365)   ))</f>
        <v>0.07811410887</v>
      </c>
      <c r="L2858" s="180">
        <f t="shared" ref="L2858:S2858" si="2861">(B2858*(1-$K2858) * (365/365))/100</f>
        <v>0.02922378275</v>
      </c>
      <c r="M2858" s="180">
        <f t="shared" si="2861"/>
        <v>0.03106755453</v>
      </c>
      <c r="N2858" s="180">
        <f t="shared" si="2861"/>
        <v>0.03429415515</v>
      </c>
      <c r="O2858" s="180">
        <f t="shared" si="2861"/>
        <v>0.04102392216</v>
      </c>
      <c r="P2858" s="180">
        <f t="shared" si="2861"/>
        <v>0.04646304891</v>
      </c>
      <c r="Q2858" s="180">
        <f t="shared" si="2861"/>
        <v>0.04987402671</v>
      </c>
      <c r="R2858" s="180">
        <f t="shared" si="2861"/>
        <v>0.05678817089</v>
      </c>
      <c r="S2858" s="180">
        <f t="shared" si="2861"/>
        <v>0.06029133728</v>
      </c>
      <c r="T2858" s="181">
        <f t="shared" si="3"/>
        <v>6.924175824</v>
      </c>
      <c r="U2858" s="182">
        <f t="shared" si="4"/>
        <v>41744</v>
      </c>
      <c r="V2858" s="182">
        <f t="shared" si="5"/>
        <v>41835</v>
      </c>
      <c r="W2858" s="182">
        <f t="shared" si="6"/>
        <v>41927</v>
      </c>
      <c r="X2858" s="181">
        <f t="shared" si="7"/>
        <v>182</v>
      </c>
      <c r="Y2858" s="181">
        <f t="shared" si="8"/>
        <v>273</v>
      </c>
      <c r="Z2858" s="181">
        <f t="shared" si="9"/>
        <v>365</v>
      </c>
      <c r="AA2858" s="155"/>
      <c r="AB2858" s="9"/>
      <c r="AC2858" s="9"/>
      <c r="AD2858" s="9"/>
      <c r="AE2858" s="9"/>
      <c r="AF2858" s="9"/>
      <c r="AG2858" s="9"/>
      <c r="AH2858" s="9"/>
    </row>
    <row r="2859" ht="15.75" customHeight="1">
      <c r="A2859" s="177">
        <v>41561.0</v>
      </c>
      <c r="B2859" s="178">
        <v>2.98</v>
      </c>
      <c r="C2859" s="178">
        <v>3.23</v>
      </c>
      <c r="D2859" s="178">
        <v>3.59</v>
      </c>
      <c r="E2859" s="178">
        <v>4.34</v>
      </c>
      <c r="F2859" s="178">
        <v>5.01</v>
      </c>
      <c r="G2859" s="178">
        <v>5.36</v>
      </c>
      <c r="H2859" s="178">
        <v>6.06</v>
      </c>
      <c r="I2859" s="178">
        <v>6.45</v>
      </c>
      <c r="J2859" s="178">
        <v>6.78</v>
      </c>
      <c r="K2859" s="179">
        <f>MAX(0,((T2859*(365/365))-VLOOKUP(A2859,VBMA!$A:$D,4,0))  /  (T2859* (365/365)   ))</f>
        <v>0.06199123356</v>
      </c>
      <c r="L2859" s="180">
        <f t="shared" ref="L2859:S2859" si="2862">(B2859*(1-$K2859) * (365/365))/100</f>
        <v>0.02795266124</v>
      </c>
      <c r="M2859" s="180">
        <f t="shared" si="2862"/>
        <v>0.03029768316</v>
      </c>
      <c r="N2859" s="180">
        <f t="shared" si="2862"/>
        <v>0.03367451472</v>
      </c>
      <c r="O2859" s="180">
        <f t="shared" si="2862"/>
        <v>0.04070958046</v>
      </c>
      <c r="P2859" s="180">
        <f t="shared" si="2862"/>
        <v>0.0469942392</v>
      </c>
      <c r="Q2859" s="180">
        <f t="shared" si="2862"/>
        <v>0.05027726988</v>
      </c>
      <c r="R2859" s="180">
        <f t="shared" si="2862"/>
        <v>0.05684333125</v>
      </c>
      <c r="S2859" s="180">
        <f t="shared" si="2862"/>
        <v>0.06050156544</v>
      </c>
      <c r="T2859" s="181">
        <f t="shared" si="3"/>
        <v>6.844285714</v>
      </c>
      <c r="U2859" s="182">
        <f t="shared" si="4"/>
        <v>41743</v>
      </c>
      <c r="V2859" s="182">
        <f t="shared" si="5"/>
        <v>41834</v>
      </c>
      <c r="W2859" s="182">
        <f t="shared" si="6"/>
        <v>41926</v>
      </c>
      <c r="X2859" s="181">
        <f t="shared" si="7"/>
        <v>182</v>
      </c>
      <c r="Y2859" s="181">
        <f t="shared" si="8"/>
        <v>273</v>
      </c>
      <c r="Z2859" s="181">
        <f t="shared" si="9"/>
        <v>365</v>
      </c>
      <c r="AA2859" s="155"/>
      <c r="AB2859" s="9"/>
      <c r="AC2859" s="9"/>
      <c r="AD2859" s="9"/>
      <c r="AE2859" s="9"/>
      <c r="AF2859" s="9"/>
      <c r="AG2859" s="9"/>
      <c r="AH2859" s="9"/>
    </row>
    <row r="2860" ht="15.75" customHeight="1">
      <c r="A2860" s="177">
        <v>41558.0</v>
      </c>
      <c r="B2860" s="178">
        <v>2.7</v>
      </c>
      <c r="C2860" s="178">
        <v>2.98</v>
      </c>
      <c r="D2860" s="178">
        <v>3.36</v>
      </c>
      <c r="E2860" s="178">
        <v>4.34</v>
      </c>
      <c r="F2860" s="178">
        <v>5.02</v>
      </c>
      <c r="G2860" s="178">
        <v>5.36</v>
      </c>
      <c r="H2860" s="178">
        <v>6.16</v>
      </c>
      <c r="I2860" s="178">
        <v>6.54</v>
      </c>
      <c r="J2860" s="178">
        <v>6.83</v>
      </c>
      <c r="K2860" s="179">
        <f>MAX(0,((T2860*(365/365))-VLOOKUP(A2860,VBMA!$A:$D,4,0))  /  (T2860* (365/365)   ))</f>
        <v>0.07281383907</v>
      </c>
      <c r="L2860" s="180">
        <f t="shared" ref="L2860:S2860" si="2863">(B2860*(1-$K2860) * (365/365))/100</f>
        <v>0.02503402635</v>
      </c>
      <c r="M2860" s="180">
        <f t="shared" si="2863"/>
        <v>0.0276301476</v>
      </c>
      <c r="N2860" s="180">
        <f t="shared" si="2863"/>
        <v>0.03115345501</v>
      </c>
      <c r="O2860" s="180">
        <f t="shared" si="2863"/>
        <v>0.04023987938</v>
      </c>
      <c r="P2860" s="180">
        <f t="shared" si="2863"/>
        <v>0.04654474528</v>
      </c>
      <c r="Q2860" s="180">
        <f t="shared" si="2863"/>
        <v>0.04969717823</v>
      </c>
      <c r="R2860" s="180">
        <f t="shared" si="2863"/>
        <v>0.05711466751</v>
      </c>
      <c r="S2860" s="180">
        <f t="shared" si="2863"/>
        <v>0.06063797492</v>
      </c>
      <c r="T2860" s="181">
        <f t="shared" si="3"/>
        <v>6.924175824</v>
      </c>
      <c r="U2860" s="182">
        <f t="shared" si="4"/>
        <v>41740</v>
      </c>
      <c r="V2860" s="182">
        <f t="shared" si="5"/>
        <v>41831</v>
      </c>
      <c r="W2860" s="182">
        <f t="shared" si="6"/>
        <v>41923</v>
      </c>
      <c r="X2860" s="181">
        <f t="shared" si="7"/>
        <v>182</v>
      </c>
      <c r="Y2860" s="181">
        <f t="shared" si="8"/>
        <v>273</v>
      </c>
      <c r="Z2860" s="181">
        <f t="shared" si="9"/>
        <v>365</v>
      </c>
      <c r="AA2860" s="155"/>
      <c r="AB2860" s="9"/>
      <c r="AC2860" s="9"/>
      <c r="AD2860" s="9"/>
      <c r="AE2860" s="9"/>
      <c r="AF2860" s="9"/>
      <c r="AG2860" s="9"/>
      <c r="AH2860" s="9"/>
    </row>
    <row r="2861" ht="15.75" customHeight="1">
      <c r="A2861" s="177">
        <v>41557.0</v>
      </c>
      <c r="B2861" s="178">
        <v>2.57</v>
      </c>
      <c r="C2861" s="178">
        <v>2.88</v>
      </c>
      <c r="D2861" s="178">
        <v>3.26</v>
      </c>
      <c r="E2861" s="178">
        <v>4.34</v>
      </c>
      <c r="F2861" s="178">
        <v>5.0</v>
      </c>
      <c r="G2861" s="178">
        <v>5.35</v>
      </c>
      <c r="H2861" s="178">
        <v>6.16</v>
      </c>
      <c r="I2861" s="178">
        <v>6.54</v>
      </c>
      <c r="J2861" s="178">
        <v>6.82</v>
      </c>
      <c r="K2861" s="179">
        <f>MAX(0,((T2861*(365/365))-VLOOKUP(A2861,VBMA!$A:$D,4,0))  /  (T2861* (365/365)   ))</f>
        <v>0.07281383907</v>
      </c>
      <c r="L2861" s="180">
        <f t="shared" ref="L2861:S2861" si="2864">(B2861*(1-$K2861) * (365/365))/100</f>
        <v>0.02382868434</v>
      </c>
      <c r="M2861" s="180">
        <f t="shared" si="2864"/>
        <v>0.02670296143</v>
      </c>
      <c r="N2861" s="180">
        <f t="shared" si="2864"/>
        <v>0.03022626885</v>
      </c>
      <c r="O2861" s="180">
        <f t="shared" si="2864"/>
        <v>0.04023987938</v>
      </c>
      <c r="P2861" s="180">
        <f t="shared" si="2864"/>
        <v>0.04635930805</v>
      </c>
      <c r="Q2861" s="180">
        <f t="shared" si="2864"/>
        <v>0.04960445961</v>
      </c>
      <c r="R2861" s="180">
        <f t="shared" si="2864"/>
        <v>0.05711466751</v>
      </c>
      <c r="S2861" s="180">
        <f t="shared" si="2864"/>
        <v>0.06063797492</v>
      </c>
      <c r="T2861" s="181">
        <f t="shared" si="3"/>
        <v>6.924175824</v>
      </c>
      <c r="U2861" s="182">
        <f t="shared" si="4"/>
        <v>41739</v>
      </c>
      <c r="V2861" s="182">
        <f t="shared" si="5"/>
        <v>41830</v>
      </c>
      <c r="W2861" s="182">
        <f t="shared" si="6"/>
        <v>41922</v>
      </c>
      <c r="X2861" s="181">
        <f t="shared" si="7"/>
        <v>182</v>
      </c>
      <c r="Y2861" s="181">
        <f t="shared" si="8"/>
        <v>273</v>
      </c>
      <c r="Z2861" s="181">
        <f t="shared" si="9"/>
        <v>365</v>
      </c>
      <c r="AA2861" s="155"/>
      <c r="AB2861" s="9"/>
      <c r="AC2861" s="9"/>
      <c r="AD2861" s="9"/>
      <c r="AE2861" s="9"/>
      <c r="AF2861" s="9"/>
      <c r="AG2861" s="9"/>
      <c r="AH2861" s="9"/>
    </row>
    <row r="2862" ht="15.75" customHeight="1">
      <c r="A2862" s="177">
        <v>41556.0</v>
      </c>
      <c r="B2862" s="178">
        <v>2.56</v>
      </c>
      <c r="C2862" s="178">
        <v>2.81</v>
      </c>
      <c r="D2862" s="178">
        <v>3.25</v>
      </c>
      <c r="E2862" s="178">
        <v>4.37</v>
      </c>
      <c r="F2862" s="178">
        <v>5.02</v>
      </c>
      <c r="G2862" s="178">
        <v>5.32</v>
      </c>
      <c r="H2862" s="178">
        <v>6.16</v>
      </c>
      <c r="I2862" s="178">
        <v>6.54</v>
      </c>
      <c r="J2862" s="178">
        <v>6.82</v>
      </c>
      <c r="K2862" s="179">
        <f>MAX(0,((T2862*(365/365))-VLOOKUP(A2862,VBMA!$A:$D,4,0))  /  (T2862* (365/365)   ))</f>
        <v>0.06848119346</v>
      </c>
      <c r="L2862" s="180">
        <f t="shared" ref="L2862:S2862" si="2865">(B2862*(1-$K2862) * (365/365))/100</f>
        <v>0.02384688145</v>
      </c>
      <c r="M2862" s="180">
        <f t="shared" si="2865"/>
        <v>0.02617567846</v>
      </c>
      <c r="N2862" s="180">
        <f t="shared" si="2865"/>
        <v>0.03027436121</v>
      </c>
      <c r="O2862" s="180">
        <f t="shared" si="2865"/>
        <v>0.04070737185</v>
      </c>
      <c r="P2862" s="180">
        <f t="shared" si="2865"/>
        <v>0.04676224409</v>
      </c>
      <c r="Q2862" s="180">
        <f t="shared" si="2865"/>
        <v>0.04955680051</v>
      </c>
      <c r="R2862" s="180">
        <f t="shared" si="2865"/>
        <v>0.05738155848</v>
      </c>
      <c r="S2862" s="180">
        <f t="shared" si="2865"/>
        <v>0.06092132995</v>
      </c>
      <c r="T2862" s="181">
        <f t="shared" si="3"/>
        <v>6.924175824</v>
      </c>
      <c r="U2862" s="182">
        <f t="shared" si="4"/>
        <v>41738</v>
      </c>
      <c r="V2862" s="182">
        <f t="shared" si="5"/>
        <v>41829</v>
      </c>
      <c r="W2862" s="182">
        <f t="shared" si="6"/>
        <v>41921</v>
      </c>
      <c r="X2862" s="181">
        <f t="shared" si="7"/>
        <v>182</v>
      </c>
      <c r="Y2862" s="181">
        <f t="shared" si="8"/>
        <v>273</v>
      </c>
      <c r="Z2862" s="181">
        <f t="shared" si="9"/>
        <v>365</v>
      </c>
      <c r="AA2862" s="155"/>
      <c r="AB2862" s="9"/>
      <c r="AC2862" s="9"/>
      <c r="AD2862" s="9"/>
      <c r="AE2862" s="9"/>
      <c r="AF2862" s="9"/>
      <c r="AG2862" s="9"/>
      <c r="AH2862" s="9"/>
    </row>
    <row r="2863" ht="15.75" customHeight="1">
      <c r="A2863" s="177">
        <v>41555.0</v>
      </c>
      <c r="B2863" s="178">
        <v>2.66</v>
      </c>
      <c r="C2863" s="178">
        <v>2.9</v>
      </c>
      <c r="D2863" s="178">
        <v>3.33</v>
      </c>
      <c r="E2863" s="178">
        <v>4.44</v>
      </c>
      <c r="F2863" s="178">
        <v>5.02</v>
      </c>
      <c r="G2863" s="178">
        <v>5.3</v>
      </c>
      <c r="H2863" s="178">
        <v>6.15</v>
      </c>
      <c r="I2863" s="178">
        <v>6.54</v>
      </c>
      <c r="J2863" s="178">
        <v>6.82</v>
      </c>
      <c r="K2863" s="179">
        <f>MAX(0,((T2863*(365/365))-VLOOKUP(A2863,VBMA!$A:$D,4,0))  /  (T2863* (365/365)   ))</f>
        <v>0.06864235682</v>
      </c>
      <c r="L2863" s="180">
        <f t="shared" ref="L2863:S2863" si="2866">(B2863*(1-$K2863) * (365/365))/100</f>
        <v>0.02477411331</v>
      </c>
      <c r="M2863" s="180">
        <f t="shared" si="2866"/>
        <v>0.02700937165</v>
      </c>
      <c r="N2863" s="180">
        <f t="shared" si="2866"/>
        <v>0.03101420952</v>
      </c>
      <c r="O2863" s="180">
        <f t="shared" si="2866"/>
        <v>0.04135227936</v>
      </c>
      <c r="P2863" s="180">
        <f t="shared" si="2866"/>
        <v>0.04675415369</v>
      </c>
      <c r="Q2863" s="180">
        <f t="shared" si="2866"/>
        <v>0.04936195509</v>
      </c>
      <c r="R2863" s="180">
        <f t="shared" si="2866"/>
        <v>0.05727849506</v>
      </c>
      <c r="S2863" s="180">
        <f t="shared" si="2866"/>
        <v>0.06091078986</v>
      </c>
      <c r="T2863" s="181">
        <f t="shared" si="3"/>
        <v>6.934285714</v>
      </c>
      <c r="U2863" s="182">
        <f t="shared" si="4"/>
        <v>41737</v>
      </c>
      <c r="V2863" s="182">
        <f t="shared" si="5"/>
        <v>41828</v>
      </c>
      <c r="W2863" s="182">
        <f t="shared" si="6"/>
        <v>41920</v>
      </c>
      <c r="X2863" s="181">
        <f t="shared" si="7"/>
        <v>182</v>
      </c>
      <c r="Y2863" s="181">
        <f t="shared" si="8"/>
        <v>273</v>
      </c>
      <c r="Z2863" s="181">
        <f t="shared" si="9"/>
        <v>365</v>
      </c>
      <c r="AA2863" s="155"/>
      <c r="AB2863" s="9"/>
      <c r="AC2863" s="9"/>
      <c r="AD2863" s="9"/>
      <c r="AE2863" s="9"/>
      <c r="AF2863" s="9"/>
      <c r="AG2863" s="9"/>
      <c r="AH2863" s="9"/>
    </row>
    <row r="2864" ht="15.75" customHeight="1">
      <c r="A2864" s="177">
        <v>41554.0</v>
      </c>
      <c r="B2864" s="178">
        <v>2.63</v>
      </c>
      <c r="C2864" s="178">
        <v>2.94</v>
      </c>
      <c r="D2864" s="178">
        <v>3.35</v>
      </c>
      <c r="E2864" s="178">
        <v>4.43</v>
      </c>
      <c r="F2864" s="178">
        <v>5.02</v>
      </c>
      <c r="G2864" s="178">
        <v>5.32</v>
      </c>
      <c r="H2864" s="178">
        <v>6.15</v>
      </c>
      <c r="I2864" s="178">
        <v>6.54</v>
      </c>
      <c r="J2864" s="178">
        <v>6.83</v>
      </c>
      <c r="K2864" s="179">
        <f>MAX(0,((T2864*(365/365))-VLOOKUP(A2864,VBMA!$A:$D,4,0))  /  (T2864* (365/365)   ))</f>
        <v>0.06503708282</v>
      </c>
      <c r="L2864" s="180">
        <f t="shared" ref="L2864:S2864" si="2867">(B2864*(1-$K2864) * (365/365))/100</f>
        <v>0.02458952472</v>
      </c>
      <c r="M2864" s="180">
        <f t="shared" si="2867"/>
        <v>0.02748790977</v>
      </c>
      <c r="N2864" s="180">
        <f t="shared" si="2867"/>
        <v>0.03132125773</v>
      </c>
      <c r="O2864" s="180">
        <f t="shared" si="2867"/>
        <v>0.04141885723</v>
      </c>
      <c r="P2864" s="180">
        <f t="shared" si="2867"/>
        <v>0.04693513844</v>
      </c>
      <c r="Q2864" s="180">
        <f t="shared" si="2867"/>
        <v>0.04974002719</v>
      </c>
      <c r="R2864" s="180">
        <f t="shared" si="2867"/>
        <v>0.05750021941</v>
      </c>
      <c r="S2864" s="180">
        <f t="shared" si="2867"/>
        <v>0.06114657478</v>
      </c>
      <c r="T2864" s="181">
        <f t="shared" si="3"/>
        <v>6.934285714</v>
      </c>
      <c r="U2864" s="182">
        <f t="shared" si="4"/>
        <v>41736</v>
      </c>
      <c r="V2864" s="182">
        <f t="shared" si="5"/>
        <v>41827</v>
      </c>
      <c r="W2864" s="182">
        <f t="shared" si="6"/>
        <v>41919</v>
      </c>
      <c r="X2864" s="181">
        <f t="shared" si="7"/>
        <v>182</v>
      </c>
      <c r="Y2864" s="181">
        <f t="shared" si="8"/>
        <v>273</v>
      </c>
      <c r="Z2864" s="181">
        <f t="shared" si="9"/>
        <v>365</v>
      </c>
      <c r="AA2864" s="155"/>
      <c r="AB2864" s="9"/>
      <c r="AC2864" s="9"/>
      <c r="AD2864" s="9"/>
      <c r="AE2864" s="9"/>
      <c r="AF2864" s="9"/>
      <c r="AG2864" s="9"/>
      <c r="AH2864" s="9"/>
    </row>
    <row r="2865" ht="15.75" customHeight="1">
      <c r="A2865" s="177">
        <v>41551.0</v>
      </c>
      <c r="B2865" s="178">
        <v>2.69</v>
      </c>
      <c r="C2865" s="178">
        <v>3.0</v>
      </c>
      <c r="D2865" s="178">
        <v>3.43</v>
      </c>
      <c r="E2865" s="178">
        <v>4.46</v>
      </c>
      <c r="F2865" s="178">
        <v>4.98</v>
      </c>
      <c r="G2865" s="178">
        <v>5.24</v>
      </c>
      <c r="H2865" s="178">
        <v>6.07</v>
      </c>
      <c r="I2865" s="178">
        <v>6.55</v>
      </c>
      <c r="J2865" s="178">
        <v>6.88</v>
      </c>
      <c r="K2865" s="179">
        <f>MAX(0,((T2865*(365/365))-VLOOKUP(A2865,VBMA!$A:$D,4,0))  /  (T2865* (365/365)   ))</f>
        <v>0.07371065744</v>
      </c>
      <c r="L2865" s="180">
        <f t="shared" ref="L2865:S2865" si="2868">(B2865*(1-$K2865) * (365/365))/100</f>
        <v>0.02491718331</v>
      </c>
      <c r="M2865" s="180">
        <f t="shared" si="2868"/>
        <v>0.02778868028</v>
      </c>
      <c r="N2865" s="180">
        <f t="shared" si="2868"/>
        <v>0.03177172445</v>
      </c>
      <c r="O2865" s="180">
        <f t="shared" si="2868"/>
        <v>0.04131250468</v>
      </c>
      <c r="P2865" s="180">
        <f t="shared" si="2868"/>
        <v>0.04612920926</v>
      </c>
      <c r="Q2865" s="180">
        <f t="shared" si="2868"/>
        <v>0.04853756155</v>
      </c>
      <c r="R2865" s="180">
        <f t="shared" si="2868"/>
        <v>0.05622576309</v>
      </c>
      <c r="S2865" s="180">
        <f t="shared" si="2868"/>
        <v>0.06067195194</v>
      </c>
      <c r="T2865" s="181">
        <f t="shared" si="3"/>
        <v>7.035274725</v>
      </c>
      <c r="U2865" s="182">
        <f t="shared" si="4"/>
        <v>41733</v>
      </c>
      <c r="V2865" s="182">
        <f t="shared" si="5"/>
        <v>41824</v>
      </c>
      <c r="W2865" s="182">
        <f t="shared" si="6"/>
        <v>41916</v>
      </c>
      <c r="X2865" s="181">
        <f t="shared" si="7"/>
        <v>182</v>
      </c>
      <c r="Y2865" s="181">
        <f t="shared" si="8"/>
        <v>273</v>
      </c>
      <c r="Z2865" s="181">
        <f t="shared" si="9"/>
        <v>365</v>
      </c>
      <c r="AA2865" s="155"/>
      <c r="AB2865" s="9"/>
      <c r="AC2865" s="9"/>
      <c r="AD2865" s="9"/>
      <c r="AE2865" s="9"/>
      <c r="AF2865" s="9"/>
      <c r="AG2865" s="9"/>
      <c r="AH2865" s="9"/>
    </row>
    <row r="2866" ht="15.75" customHeight="1">
      <c r="A2866" s="177">
        <v>41550.0</v>
      </c>
      <c r="B2866" s="178">
        <v>2.91</v>
      </c>
      <c r="C2866" s="178">
        <v>3.21</v>
      </c>
      <c r="D2866" s="178">
        <v>3.54</v>
      </c>
      <c r="E2866" s="178">
        <v>4.5</v>
      </c>
      <c r="F2866" s="178">
        <v>5.04</v>
      </c>
      <c r="G2866" s="178">
        <v>5.35</v>
      </c>
      <c r="H2866" s="178">
        <v>6.16</v>
      </c>
      <c r="I2866" s="178">
        <v>6.54</v>
      </c>
      <c r="J2866" s="178">
        <v>6.83</v>
      </c>
      <c r="K2866" s="179">
        <f>MAX(0,((T2866*(365/365))-VLOOKUP(A2866,VBMA!$A:$D,4,0))  /  (T2866* (365/365)   ))</f>
        <v>0.05884827805</v>
      </c>
      <c r="L2866" s="180">
        <f t="shared" ref="L2866:S2866" si="2869">(B2866*(1-$K2866) * (365/365))/100</f>
        <v>0.02738751511</v>
      </c>
      <c r="M2866" s="180">
        <f t="shared" si="2869"/>
        <v>0.03021097027</v>
      </c>
      <c r="N2866" s="180">
        <f t="shared" si="2869"/>
        <v>0.03331677096</v>
      </c>
      <c r="O2866" s="180">
        <f t="shared" si="2869"/>
        <v>0.04235182749</v>
      </c>
      <c r="P2866" s="180">
        <f t="shared" si="2869"/>
        <v>0.04743404679</v>
      </c>
      <c r="Q2866" s="180">
        <f t="shared" si="2869"/>
        <v>0.05035161712</v>
      </c>
      <c r="R2866" s="180">
        <f t="shared" si="2869"/>
        <v>0.05797494607</v>
      </c>
      <c r="S2866" s="180">
        <f t="shared" si="2869"/>
        <v>0.06155132262</v>
      </c>
      <c r="T2866" s="181">
        <f t="shared" si="3"/>
        <v>6.924175824</v>
      </c>
      <c r="U2866" s="182">
        <f t="shared" si="4"/>
        <v>41732</v>
      </c>
      <c r="V2866" s="182">
        <f t="shared" si="5"/>
        <v>41823</v>
      </c>
      <c r="W2866" s="182">
        <f t="shared" si="6"/>
        <v>41915</v>
      </c>
      <c r="X2866" s="181">
        <f t="shared" si="7"/>
        <v>182</v>
      </c>
      <c r="Y2866" s="181">
        <f t="shared" si="8"/>
        <v>273</v>
      </c>
      <c r="Z2866" s="181">
        <f t="shared" si="9"/>
        <v>365</v>
      </c>
      <c r="AA2866" s="155"/>
      <c r="AB2866" s="9"/>
      <c r="AC2866" s="9"/>
      <c r="AD2866" s="9"/>
      <c r="AE2866" s="9"/>
      <c r="AF2866" s="9"/>
      <c r="AG2866" s="9"/>
      <c r="AH2866" s="9"/>
    </row>
    <row r="2867" ht="15.75" customHeight="1">
      <c r="A2867" s="177">
        <v>41549.0</v>
      </c>
      <c r="B2867" s="178">
        <v>3.0</v>
      </c>
      <c r="C2867" s="178">
        <v>3.33</v>
      </c>
      <c r="D2867" s="178">
        <v>3.7</v>
      </c>
      <c r="E2867" s="178">
        <v>4.56</v>
      </c>
      <c r="F2867" s="178">
        <v>5.02</v>
      </c>
      <c r="G2867" s="178">
        <v>5.28</v>
      </c>
      <c r="H2867" s="178">
        <v>6.16</v>
      </c>
      <c r="I2867" s="178">
        <v>6.54</v>
      </c>
      <c r="J2867" s="178">
        <v>6.83</v>
      </c>
      <c r="K2867" s="179">
        <f>MAX(0,((T2867*(365/365))-VLOOKUP(A2867,VBMA!$A:$D,4,0))  /  (T2867* (365/365)   ))</f>
        <v>0.05884827805</v>
      </c>
      <c r="L2867" s="180">
        <f t="shared" ref="L2867:S2867" si="2870">(B2867*(1-$K2867) * (365/365))/100</f>
        <v>0.02823455166</v>
      </c>
      <c r="M2867" s="180">
        <f t="shared" si="2870"/>
        <v>0.03134035234</v>
      </c>
      <c r="N2867" s="180">
        <f t="shared" si="2870"/>
        <v>0.03482261371</v>
      </c>
      <c r="O2867" s="180">
        <f t="shared" si="2870"/>
        <v>0.04291651852</v>
      </c>
      <c r="P2867" s="180">
        <f t="shared" si="2870"/>
        <v>0.04724581644</v>
      </c>
      <c r="Q2867" s="180">
        <f t="shared" si="2870"/>
        <v>0.04969281092</v>
      </c>
      <c r="R2867" s="180">
        <f t="shared" si="2870"/>
        <v>0.05797494607</v>
      </c>
      <c r="S2867" s="180">
        <f t="shared" si="2870"/>
        <v>0.06155132262</v>
      </c>
      <c r="T2867" s="181">
        <f t="shared" si="3"/>
        <v>6.924175824</v>
      </c>
      <c r="U2867" s="182">
        <f t="shared" si="4"/>
        <v>41731</v>
      </c>
      <c r="V2867" s="182">
        <f t="shared" si="5"/>
        <v>41822</v>
      </c>
      <c r="W2867" s="182">
        <f t="shared" si="6"/>
        <v>41914</v>
      </c>
      <c r="X2867" s="181">
        <f t="shared" si="7"/>
        <v>182</v>
      </c>
      <c r="Y2867" s="181">
        <f t="shared" si="8"/>
        <v>273</v>
      </c>
      <c r="Z2867" s="181">
        <f t="shared" si="9"/>
        <v>365</v>
      </c>
      <c r="AA2867" s="155"/>
      <c r="AB2867" s="9"/>
      <c r="AC2867" s="9"/>
      <c r="AD2867" s="9"/>
      <c r="AE2867" s="9"/>
      <c r="AF2867" s="9"/>
      <c r="AG2867" s="9"/>
      <c r="AH2867" s="9"/>
    </row>
    <row r="2868" ht="15.75" customHeight="1">
      <c r="A2868" s="177">
        <v>41548.0</v>
      </c>
      <c r="B2868" s="178">
        <v>2.97</v>
      </c>
      <c r="C2868" s="178">
        <v>3.3</v>
      </c>
      <c r="D2868" s="178">
        <v>3.64</v>
      </c>
      <c r="E2868" s="178">
        <v>4.54</v>
      </c>
      <c r="F2868" s="178">
        <v>5.05</v>
      </c>
      <c r="G2868" s="178">
        <v>5.3</v>
      </c>
      <c r="H2868" s="178">
        <v>6.15</v>
      </c>
      <c r="I2868" s="178">
        <v>6.54</v>
      </c>
      <c r="J2868" s="178">
        <v>6.83</v>
      </c>
      <c r="K2868" s="179">
        <f>MAX(0,((T2868*(365/365))-VLOOKUP(A2868,VBMA!$A:$D,4,0))  /  (T2868* (365/365)   ))</f>
        <v>0.06143180882</v>
      </c>
      <c r="L2868" s="180">
        <f t="shared" ref="L2868:S2868" si="2871">(B2868*(1-$K2868) * (365/365))/100</f>
        <v>0.02787547528</v>
      </c>
      <c r="M2868" s="180">
        <f t="shared" si="2871"/>
        <v>0.03097275031</v>
      </c>
      <c r="N2868" s="180">
        <f t="shared" si="2871"/>
        <v>0.03416388216</v>
      </c>
      <c r="O2868" s="180">
        <f t="shared" si="2871"/>
        <v>0.04261099588</v>
      </c>
      <c r="P2868" s="180">
        <f t="shared" si="2871"/>
        <v>0.04739769365</v>
      </c>
      <c r="Q2868" s="180">
        <f t="shared" si="2871"/>
        <v>0.04974411413</v>
      </c>
      <c r="R2868" s="180">
        <f t="shared" si="2871"/>
        <v>0.05772194376</v>
      </c>
      <c r="S2868" s="180">
        <f t="shared" si="2871"/>
        <v>0.0613823597</v>
      </c>
      <c r="T2868" s="181">
        <f t="shared" si="3"/>
        <v>6.934285714</v>
      </c>
      <c r="U2868" s="182">
        <f t="shared" si="4"/>
        <v>41730</v>
      </c>
      <c r="V2868" s="182">
        <f t="shared" si="5"/>
        <v>41821</v>
      </c>
      <c r="W2868" s="182">
        <f t="shared" si="6"/>
        <v>41913</v>
      </c>
      <c r="X2868" s="181">
        <f t="shared" si="7"/>
        <v>182</v>
      </c>
      <c r="Y2868" s="181">
        <f t="shared" si="8"/>
        <v>273</v>
      </c>
      <c r="Z2868" s="181">
        <f t="shared" si="9"/>
        <v>365</v>
      </c>
      <c r="AA2868" s="155"/>
      <c r="AB2868" s="9"/>
      <c r="AC2868" s="9"/>
      <c r="AD2868" s="9"/>
      <c r="AE2868" s="9"/>
      <c r="AF2868" s="9"/>
      <c r="AG2868" s="9"/>
      <c r="AH2868" s="9"/>
    </row>
    <row r="2869" ht="15.75" customHeight="1">
      <c r="A2869" s="177">
        <v>41547.0</v>
      </c>
      <c r="B2869" s="178">
        <v>2.6</v>
      </c>
      <c r="C2869" s="178">
        <v>3.01</v>
      </c>
      <c r="D2869" s="178">
        <v>3.33</v>
      </c>
      <c r="E2869" s="178">
        <v>4.47</v>
      </c>
      <c r="F2869" s="178">
        <v>4.98</v>
      </c>
      <c r="G2869" s="178">
        <v>5.2</v>
      </c>
      <c r="H2869" s="178">
        <v>6.07</v>
      </c>
      <c r="I2869" s="178">
        <v>6.48</v>
      </c>
      <c r="J2869" s="178">
        <v>6.79</v>
      </c>
      <c r="K2869" s="179">
        <f>MAX(0,((T2869*(365/365))-VLOOKUP(A2869,VBMA!$A:$D,4,0))  /  (T2869* (365/365)   ))</f>
        <v>0.05539912917</v>
      </c>
      <c r="L2869" s="180">
        <f t="shared" ref="L2869:S2869" si="2872">(B2869*(1-$K2869) * (365/365))/100</f>
        <v>0.02455962264</v>
      </c>
      <c r="M2869" s="180">
        <f t="shared" si="2872"/>
        <v>0.02843248621</v>
      </c>
      <c r="N2869" s="180">
        <f t="shared" si="2872"/>
        <v>0.031455209</v>
      </c>
      <c r="O2869" s="180">
        <f t="shared" si="2872"/>
        <v>0.04222365893</v>
      </c>
      <c r="P2869" s="180">
        <f t="shared" si="2872"/>
        <v>0.04704112337</v>
      </c>
      <c r="Q2869" s="180">
        <f t="shared" si="2872"/>
        <v>0.04911924528</v>
      </c>
      <c r="R2869" s="180">
        <f t="shared" si="2872"/>
        <v>0.05733727286</v>
      </c>
      <c r="S2869" s="180">
        <f t="shared" si="2872"/>
        <v>0.06121013643</v>
      </c>
      <c r="T2869" s="181">
        <f t="shared" si="3"/>
        <v>6.89</v>
      </c>
      <c r="U2869" s="182">
        <f t="shared" si="4"/>
        <v>41728</v>
      </c>
      <c r="V2869" s="182">
        <f t="shared" si="5"/>
        <v>41820</v>
      </c>
      <c r="W2869" s="182">
        <f t="shared" si="6"/>
        <v>41912</v>
      </c>
      <c r="X2869" s="181">
        <f t="shared" si="7"/>
        <v>181</v>
      </c>
      <c r="Y2869" s="181">
        <f t="shared" si="8"/>
        <v>273</v>
      </c>
      <c r="Z2869" s="181">
        <f t="shared" si="9"/>
        <v>365</v>
      </c>
      <c r="AA2869" s="155"/>
      <c r="AB2869" s="9"/>
      <c r="AC2869" s="9"/>
      <c r="AD2869" s="9"/>
      <c r="AE2869" s="9"/>
      <c r="AF2869" s="9"/>
      <c r="AG2869" s="9"/>
      <c r="AH2869" s="9"/>
    </row>
    <row r="2870" ht="15.75" customHeight="1">
      <c r="A2870" s="177">
        <v>41544.0</v>
      </c>
      <c r="B2870" s="178">
        <v>2.55</v>
      </c>
      <c r="C2870" s="178">
        <v>2.87</v>
      </c>
      <c r="D2870" s="178">
        <v>3.32</v>
      </c>
      <c r="E2870" s="178">
        <v>4.38</v>
      </c>
      <c r="F2870" s="178">
        <v>5.01</v>
      </c>
      <c r="G2870" s="178">
        <v>5.31</v>
      </c>
      <c r="H2870" s="178">
        <v>6.15</v>
      </c>
      <c r="I2870" s="178">
        <v>6.54</v>
      </c>
      <c r="J2870" s="178">
        <v>6.83</v>
      </c>
      <c r="K2870" s="179">
        <f>MAX(0,((T2870*(365/365))-VLOOKUP(A2870,VBMA!$A:$D,4,0))  /  (T2870* (365/365)   ))</f>
        <v>0.05844155844</v>
      </c>
      <c r="L2870" s="180">
        <f t="shared" ref="L2870:S2870" si="2873">(B2870*(1-$K2870) * (365/365))/100</f>
        <v>0.02400974026</v>
      </c>
      <c r="M2870" s="180">
        <f t="shared" si="2873"/>
        <v>0.02702272727</v>
      </c>
      <c r="N2870" s="180">
        <f t="shared" si="2873"/>
        <v>0.03125974026</v>
      </c>
      <c r="O2870" s="180">
        <f t="shared" si="2873"/>
        <v>0.04124025974</v>
      </c>
      <c r="P2870" s="180">
        <f t="shared" si="2873"/>
        <v>0.04717207792</v>
      </c>
      <c r="Q2870" s="180">
        <f t="shared" si="2873"/>
        <v>0.04999675325</v>
      </c>
      <c r="R2870" s="180">
        <f t="shared" si="2873"/>
        <v>0.05790584416</v>
      </c>
      <c r="S2870" s="180">
        <f t="shared" si="2873"/>
        <v>0.06157792208</v>
      </c>
      <c r="T2870" s="181">
        <f t="shared" si="3"/>
        <v>6.93</v>
      </c>
      <c r="U2870" s="182">
        <f t="shared" si="4"/>
        <v>41725</v>
      </c>
      <c r="V2870" s="182">
        <f t="shared" si="5"/>
        <v>41817</v>
      </c>
      <c r="W2870" s="182">
        <f t="shared" si="6"/>
        <v>41909</v>
      </c>
      <c r="X2870" s="181">
        <f t="shared" si="7"/>
        <v>181</v>
      </c>
      <c r="Y2870" s="181">
        <f t="shared" si="8"/>
        <v>273</v>
      </c>
      <c r="Z2870" s="181">
        <f t="shared" si="9"/>
        <v>365</v>
      </c>
      <c r="AA2870" s="155"/>
      <c r="AB2870" s="9"/>
      <c r="AC2870" s="9"/>
      <c r="AD2870" s="9"/>
      <c r="AE2870" s="9"/>
      <c r="AF2870" s="9"/>
      <c r="AG2870" s="9"/>
      <c r="AH2870" s="9"/>
    </row>
    <row r="2871" ht="15.75" customHeight="1">
      <c r="A2871" s="177">
        <v>41543.0</v>
      </c>
      <c r="B2871" s="178">
        <v>2.65</v>
      </c>
      <c r="C2871" s="178">
        <v>2.91</v>
      </c>
      <c r="D2871" s="178">
        <v>3.29</v>
      </c>
      <c r="E2871" s="178">
        <v>4.37</v>
      </c>
      <c r="F2871" s="178">
        <v>5.0</v>
      </c>
      <c r="G2871" s="178">
        <v>5.31</v>
      </c>
      <c r="H2871" s="178">
        <v>6.15</v>
      </c>
      <c r="I2871" s="178">
        <v>6.54</v>
      </c>
      <c r="J2871" s="178">
        <v>6.82</v>
      </c>
      <c r="K2871" s="179">
        <f>MAX(0,((T2871*(365/365))-VLOOKUP(A2871,VBMA!$A:$D,4,0))  /  (T2871* (365/365)   ))</f>
        <v>0.04761904762</v>
      </c>
      <c r="L2871" s="180">
        <f t="shared" ref="L2871:S2871" si="2874">(B2871*(1-$K2871) * (365/365))/100</f>
        <v>0.02523809524</v>
      </c>
      <c r="M2871" s="180">
        <f t="shared" si="2874"/>
        <v>0.02771428571</v>
      </c>
      <c r="N2871" s="180">
        <f t="shared" si="2874"/>
        <v>0.03133333333</v>
      </c>
      <c r="O2871" s="180">
        <f t="shared" si="2874"/>
        <v>0.04161904762</v>
      </c>
      <c r="P2871" s="180">
        <f t="shared" si="2874"/>
        <v>0.04761904762</v>
      </c>
      <c r="Q2871" s="180">
        <f t="shared" si="2874"/>
        <v>0.05057142857</v>
      </c>
      <c r="R2871" s="180">
        <f t="shared" si="2874"/>
        <v>0.05857142857</v>
      </c>
      <c r="S2871" s="180">
        <f t="shared" si="2874"/>
        <v>0.06228571429</v>
      </c>
      <c r="T2871" s="181">
        <f t="shared" si="3"/>
        <v>6.93</v>
      </c>
      <c r="U2871" s="182">
        <f t="shared" si="4"/>
        <v>41724</v>
      </c>
      <c r="V2871" s="182">
        <f t="shared" si="5"/>
        <v>41816</v>
      </c>
      <c r="W2871" s="182">
        <f t="shared" si="6"/>
        <v>41908</v>
      </c>
      <c r="X2871" s="181">
        <f t="shared" si="7"/>
        <v>181</v>
      </c>
      <c r="Y2871" s="181">
        <f t="shared" si="8"/>
        <v>273</v>
      </c>
      <c r="Z2871" s="181">
        <f t="shared" si="9"/>
        <v>365</v>
      </c>
      <c r="AA2871" s="155"/>
      <c r="AB2871" s="9"/>
      <c r="AC2871" s="9"/>
      <c r="AD2871" s="9"/>
      <c r="AE2871" s="9"/>
      <c r="AF2871" s="9"/>
      <c r="AG2871" s="9"/>
      <c r="AH2871" s="9"/>
    </row>
    <row r="2872" ht="15.75" customHeight="1">
      <c r="A2872" s="177">
        <v>41542.0</v>
      </c>
      <c r="B2872" s="178">
        <v>2.72</v>
      </c>
      <c r="C2872" s="178">
        <v>2.92</v>
      </c>
      <c r="D2872" s="178">
        <v>3.34</v>
      </c>
      <c r="E2872" s="178">
        <v>4.42</v>
      </c>
      <c r="F2872" s="178">
        <v>5.01</v>
      </c>
      <c r="G2872" s="178">
        <v>5.3</v>
      </c>
      <c r="H2872" s="178">
        <v>6.15</v>
      </c>
      <c r="I2872" s="178">
        <v>6.54</v>
      </c>
      <c r="J2872" s="178">
        <v>6.82</v>
      </c>
      <c r="K2872" s="179">
        <f>MAX(0,((T2872*(365/365))-VLOOKUP(A2872,VBMA!$A:$D,4,0))  /  (T2872* (365/365)   ))</f>
        <v>0.04340548341</v>
      </c>
      <c r="L2872" s="180">
        <f t="shared" ref="L2872:S2872" si="2875">(B2872*(1-$K2872) * (365/365))/100</f>
        <v>0.02601937085</v>
      </c>
      <c r="M2872" s="180">
        <f t="shared" si="2875"/>
        <v>0.02793255988</v>
      </c>
      <c r="N2872" s="180">
        <f t="shared" si="2875"/>
        <v>0.03195025685</v>
      </c>
      <c r="O2872" s="180">
        <f t="shared" si="2875"/>
        <v>0.04228147763</v>
      </c>
      <c r="P2872" s="180">
        <f t="shared" si="2875"/>
        <v>0.04792538528</v>
      </c>
      <c r="Q2872" s="180">
        <f t="shared" si="2875"/>
        <v>0.05069950938</v>
      </c>
      <c r="R2872" s="180">
        <f t="shared" si="2875"/>
        <v>0.05883056277</v>
      </c>
      <c r="S2872" s="180">
        <f t="shared" si="2875"/>
        <v>0.06256128139</v>
      </c>
      <c r="T2872" s="181">
        <f t="shared" si="3"/>
        <v>6.93</v>
      </c>
      <c r="U2872" s="182">
        <f t="shared" si="4"/>
        <v>41723</v>
      </c>
      <c r="V2872" s="182">
        <f t="shared" si="5"/>
        <v>41815</v>
      </c>
      <c r="W2872" s="182">
        <f t="shared" si="6"/>
        <v>41907</v>
      </c>
      <c r="X2872" s="181">
        <f t="shared" si="7"/>
        <v>181</v>
      </c>
      <c r="Y2872" s="181">
        <f t="shared" si="8"/>
        <v>273</v>
      </c>
      <c r="Z2872" s="181">
        <f t="shared" si="9"/>
        <v>365</v>
      </c>
      <c r="AA2872" s="155"/>
      <c r="AB2872" s="9"/>
      <c r="AC2872" s="9"/>
      <c r="AD2872" s="9"/>
      <c r="AE2872" s="9"/>
      <c r="AF2872" s="9"/>
      <c r="AG2872" s="9"/>
      <c r="AH2872" s="9"/>
    </row>
    <row r="2873" ht="15.75" customHeight="1">
      <c r="A2873" s="177">
        <v>41541.0</v>
      </c>
      <c r="B2873" s="178">
        <v>2.72</v>
      </c>
      <c r="C2873" s="178">
        <v>2.95</v>
      </c>
      <c r="D2873" s="178">
        <v>3.4</v>
      </c>
      <c r="E2873" s="178">
        <v>4.46</v>
      </c>
      <c r="F2873" s="178">
        <v>4.99</v>
      </c>
      <c r="G2873" s="178">
        <v>5.26</v>
      </c>
      <c r="H2873" s="178">
        <v>6.15</v>
      </c>
      <c r="I2873" s="178">
        <v>6.53</v>
      </c>
      <c r="J2873" s="178">
        <v>6.81</v>
      </c>
      <c r="K2873" s="179">
        <f>MAX(0,((T2873*(365/365))-VLOOKUP(A2873,VBMA!$A:$D,4,0))  /  (T2873* (365/365)   ))</f>
        <v>0.03642547033</v>
      </c>
      <c r="L2873" s="180">
        <f t="shared" ref="L2873:S2873" si="2876">(B2873*(1-$K2873) * (365/365))/100</f>
        <v>0.02620922721</v>
      </c>
      <c r="M2873" s="180">
        <f t="shared" si="2876"/>
        <v>0.02842544863</v>
      </c>
      <c r="N2873" s="180">
        <f t="shared" si="2876"/>
        <v>0.03276153401</v>
      </c>
      <c r="O2873" s="180">
        <f t="shared" si="2876"/>
        <v>0.04297542402</v>
      </c>
      <c r="P2873" s="180">
        <f t="shared" si="2876"/>
        <v>0.04808236903</v>
      </c>
      <c r="Q2873" s="180">
        <f t="shared" si="2876"/>
        <v>0.05068402026</v>
      </c>
      <c r="R2873" s="180">
        <f t="shared" si="2876"/>
        <v>0.05925983357</v>
      </c>
      <c r="S2873" s="180">
        <f t="shared" si="2876"/>
        <v>0.06292141679</v>
      </c>
      <c r="T2873" s="181">
        <f t="shared" si="3"/>
        <v>6.91</v>
      </c>
      <c r="U2873" s="182">
        <f t="shared" si="4"/>
        <v>41722</v>
      </c>
      <c r="V2873" s="182">
        <f t="shared" si="5"/>
        <v>41814</v>
      </c>
      <c r="W2873" s="182">
        <f t="shared" si="6"/>
        <v>41906</v>
      </c>
      <c r="X2873" s="181">
        <f t="shared" si="7"/>
        <v>181</v>
      </c>
      <c r="Y2873" s="181">
        <f t="shared" si="8"/>
        <v>273</v>
      </c>
      <c r="Z2873" s="181">
        <f t="shared" si="9"/>
        <v>365</v>
      </c>
      <c r="AA2873" s="155"/>
      <c r="AB2873" s="9"/>
      <c r="AC2873" s="9"/>
      <c r="AD2873" s="9"/>
      <c r="AE2873" s="9"/>
      <c r="AF2873" s="9"/>
      <c r="AG2873" s="9"/>
      <c r="AH2873" s="9"/>
    </row>
    <row r="2874" ht="15.75" customHeight="1">
      <c r="A2874" s="177">
        <v>41540.0</v>
      </c>
      <c r="B2874" s="178">
        <v>2.54</v>
      </c>
      <c r="C2874" s="178">
        <v>2.83</v>
      </c>
      <c r="D2874" s="178">
        <v>3.27</v>
      </c>
      <c r="E2874" s="178">
        <v>4.35</v>
      </c>
      <c r="F2874" s="178">
        <v>4.98</v>
      </c>
      <c r="G2874" s="178">
        <v>5.26</v>
      </c>
      <c r="H2874" s="178">
        <v>6.12</v>
      </c>
      <c r="I2874" s="178">
        <v>6.52</v>
      </c>
      <c r="J2874" s="178">
        <v>6.78</v>
      </c>
      <c r="K2874" s="179">
        <f>MAX(0,((T2874*(365/365))-VLOOKUP(A2874,VBMA!$A:$D,4,0))  /  (T2874* (365/365)   ))</f>
        <v>0.03420520231</v>
      </c>
      <c r="L2874" s="180">
        <f t="shared" ref="L2874:S2874" si="2877">(B2874*(1-$K2874) * (365/365))/100</f>
        <v>0.02453118786</v>
      </c>
      <c r="M2874" s="180">
        <f t="shared" si="2877"/>
        <v>0.02733199277</v>
      </c>
      <c r="N2874" s="180">
        <f t="shared" si="2877"/>
        <v>0.03158148988</v>
      </c>
      <c r="O2874" s="180">
        <f t="shared" si="2877"/>
        <v>0.0420120737</v>
      </c>
      <c r="P2874" s="180">
        <f t="shared" si="2877"/>
        <v>0.04809658092</v>
      </c>
      <c r="Q2874" s="180">
        <f t="shared" si="2877"/>
        <v>0.05080080636</v>
      </c>
      <c r="R2874" s="180">
        <f t="shared" si="2877"/>
        <v>0.05910664162</v>
      </c>
      <c r="S2874" s="180">
        <f t="shared" si="2877"/>
        <v>0.06296982081</v>
      </c>
      <c r="T2874" s="181">
        <f t="shared" si="3"/>
        <v>6.92</v>
      </c>
      <c r="U2874" s="182">
        <f t="shared" si="4"/>
        <v>41721</v>
      </c>
      <c r="V2874" s="182">
        <f t="shared" si="5"/>
        <v>41813</v>
      </c>
      <c r="W2874" s="182">
        <f t="shared" si="6"/>
        <v>41905</v>
      </c>
      <c r="X2874" s="181">
        <f t="shared" si="7"/>
        <v>181</v>
      </c>
      <c r="Y2874" s="181">
        <f t="shared" si="8"/>
        <v>273</v>
      </c>
      <c r="Z2874" s="181">
        <f t="shared" si="9"/>
        <v>365</v>
      </c>
      <c r="AA2874" s="155"/>
      <c r="AB2874" s="9"/>
      <c r="AC2874" s="9"/>
      <c r="AD2874" s="9"/>
      <c r="AE2874" s="9"/>
      <c r="AF2874" s="9"/>
      <c r="AG2874" s="9"/>
      <c r="AH2874" s="9"/>
    </row>
    <row r="2875" ht="15.75" customHeight="1">
      <c r="A2875" s="177">
        <v>41537.0</v>
      </c>
      <c r="B2875" s="178">
        <v>2.45</v>
      </c>
      <c r="C2875" s="178">
        <v>2.81</v>
      </c>
      <c r="D2875" s="178">
        <v>3.24</v>
      </c>
      <c r="E2875" s="178">
        <v>4.37</v>
      </c>
      <c r="F2875" s="178">
        <v>5.0</v>
      </c>
      <c r="G2875" s="178">
        <v>5.29</v>
      </c>
      <c r="H2875" s="178">
        <v>6.15</v>
      </c>
      <c r="I2875" s="178">
        <v>6.53</v>
      </c>
      <c r="J2875" s="178">
        <v>6.79</v>
      </c>
      <c r="K2875" s="179">
        <f>MAX(0,((T2875*(365/365))-VLOOKUP(A2875,VBMA!$A:$D,4,0))  /  (T2875* (365/365)   ))</f>
        <v>0.02557163531</v>
      </c>
      <c r="L2875" s="180">
        <f t="shared" ref="L2875:S2875" si="2878">(B2875*(1-$K2875) * (365/365))/100</f>
        <v>0.02387349493</v>
      </c>
      <c r="M2875" s="180">
        <f t="shared" si="2878"/>
        <v>0.02738143705</v>
      </c>
      <c r="N2875" s="180">
        <f t="shared" si="2878"/>
        <v>0.03157147902</v>
      </c>
      <c r="O2875" s="180">
        <f t="shared" si="2878"/>
        <v>0.04258251954</v>
      </c>
      <c r="P2875" s="180">
        <f t="shared" si="2878"/>
        <v>0.04872141823</v>
      </c>
      <c r="Q2875" s="180">
        <f t="shared" si="2878"/>
        <v>0.05154726049</v>
      </c>
      <c r="R2875" s="180">
        <f t="shared" si="2878"/>
        <v>0.05992734443</v>
      </c>
      <c r="S2875" s="180">
        <f t="shared" si="2878"/>
        <v>0.06363017221</v>
      </c>
      <c r="T2875" s="181">
        <f t="shared" si="3"/>
        <v>6.91</v>
      </c>
      <c r="U2875" s="182">
        <f t="shared" si="4"/>
        <v>41718</v>
      </c>
      <c r="V2875" s="182">
        <f t="shared" si="5"/>
        <v>41810</v>
      </c>
      <c r="W2875" s="182">
        <f t="shared" si="6"/>
        <v>41902</v>
      </c>
      <c r="X2875" s="181">
        <f t="shared" si="7"/>
        <v>181</v>
      </c>
      <c r="Y2875" s="181">
        <f t="shared" si="8"/>
        <v>273</v>
      </c>
      <c r="Z2875" s="181">
        <f t="shared" si="9"/>
        <v>365</v>
      </c>
      <c r="AA2875" s="155"/>
      <c r="AB2875" s="9"/>
      <c r="AC2875" s="9"/>
      <c r="AD2875" s="9"/>
      <c r="AE2875" s="9"/>
      <c r="AF2875" s="9"/>
      <c r="AG2875" s="9"/>
      <c r="AH2875" s="9"/>
    </row>
    <row r="2876" ht="15.75" customHeight="1">
      <c r="A2876" s="177">
        <v>41536.0</v>
      </c>
      <c r="B2876" s="178">
        <v>2.45</v>
      </c>
      <c r="C2876" s="178">
        <v>2.78</v>
      </c>
      <c r="D2876" s="178">
        <v>3.24</v>
      </c>
      <c r="E2876" s="178">
        <v>4.39</v>
      </c>
      <c r="F2876" s="178">
        <v>5.03</v>
      </c>
      <c r="G2876" s="178">
        <v>5.35</v>
      </c>
      <c r="H2876" s="178">
        <v>6.14</v>
      </c>
      <c r="I2876" s="178">
        <v>6.52</v>
      </c>
      <c r="J2876" s="178">
        <v>6.78</v>
      </c>
      <c r="K2876" s="179">
        <f>MAX(0,((T2876*(365/365))-VLOOKUP(A2876,VBMA!$A:$D,4,0))  /  (T2876* (365/365)   ))</f>
        <v>0.002420289855</v>
      </c>
      <c r="L2876" s="180">
        <f t="shared" ref="L2876:S2876" si="2879">(B2876*(1-$K2876) * (365/365))/100</f>
        <v>0.0244407029</v>
      </c>
      <c r="M2876" s="180">
        <f t="shared" si="2879"/>
        <v>0.02773271594</v>
      </c>
      <c r="N2876" s="180">
        <f t="shared" si="2879"/>
        <v>0.03232158261</v>
      </c>
      <c r="O2876" s="180">
        <f t="shared" si="2879"/>
        <v>0.04379374928</v>
      </c>
      <c r="P2876" s="180">
        <f t="shared" si="2879"/>
        <v>0.05017825942</v>
      </c>
      <c r="Q2876" s="180">
        <f t="shared" si="2879"/>
        <v>0.05337051449</v>
      </c>
      <c r="R2876" s="180">
        <f t="shared" si="2879"/>
        <v>0.0612513942</v>
      </c>
      <c r="S2876" s="180">
        <f t="shared" si="2879"/>
        <v>0.0650421971</v>
      </c>
      <c r="T2876" s="181">
        <f t="shared" si="3"/>
        <v>6.9</v>
      </c>
      <c r="U2876" s="182">
        <f t="shared" si="4"/>
        <v>41717</v>
      </c>
      <c r="V2876" s="182">
        <f t="shared" si="5"/>
        <v>41809</v>
      </c>
      <c r="W2876" s="182">
        <f t="shared" si="6"/>
        <v>41901</v>
      </c>
      <c r="X2876" s="181">
        <f t="shared" si="7"/>
        <v>181</v>
      </c>
      <c r="Y2876" s="181">
        <f t="shared" si="8"/>
        <v>273</v>
      </c>
      <c r="Z2876" s="181">
        <f t="shared" si="9"/>
        <v>365</v>
      </c>
      <c r="AA2876" s="155"/>
      <c r="AB2876" s="9"/>
      <c r="AC2876" s="9"/>
      <c r="AD2876" s="9"/>
      <c r="AE2876" s="9"/>
      <c r="AF2876" s="9"/>
      <c r="AG2876" s="9"/>
      <c r="AH2876" s="9"/>
    </row>
    <row r="2877" ht="15.75" customHeight="1">
      <c r="A2877" s="177">
        <v>41535.0</v>
      </c>
      <c r="B2877" s="178">
        <v>2.49</v>
      </c>
      <c r="C2877" s="178">
        <v>2.85</v>
      </c>
      <c r="D2877" s="178">
        <v>3.23</v>
      </c>
      <c r="E2877" s="178">
        <v>4.4</v>
      </c>
      <c r="F2877" s="178">
        <v>5.0</v>
      </c>
      <c r="G2877" s="178">
        <v>5.34</v>
      </c>
      <c r="H2877" s="178">
        <v>6.06</v>
      </c>
      <c r="I2877" s="178">
        <v>6.45</v>
      </c>
      <c r="J2877" s="178">
        <v>6.71</v>
      </c>
      <c r="K2877" s="179">
        <f>MAX(0,((T2877*(365/365))-VLOOKUP(A2877,VBMA!$A:$D,4,0))  /  (T2877* (365/365)   ))</f>
        <v>0</v>
      </c>
      <c r="L2877" s="180">
        <f t="shared" ref="L2877:S2877" si="2880">(B2877*(1-$K2877) * (365/365))/100</f>
        <v>0.0249</v>
      </c>
      <c r="M2877" s="180">
        <f t="shared" si="2880"/>
        <v>0.0285</v>
      </c>
      <c r="N2877" s="180">
        <f t="shared" si="2880"/>
        <v>0.0323</v>
      </c>
      <c r="O2877" s="180">
        <f t="shared" si="2880"/>
        <v>0.044</v>
      </c>
      <c r="P2877" s="180">
        <f t="shared" si="2880"/>
        <v>0.05</v>
      </c>
      <c r="Q2877" s="180">
        <f t="shared" si="2880"/>
        <v>0.0534</v>
      </c>
      <c r="R2877" s="180">
        <f t="shared" si="2880"/>
        <v>0.0606</v>
      </c>
      <c r="S2877" s="180">
        <f t="shared" si="2880"/>
        <v>0.0645</v>
      </c>
      <c r="T2877" s="181">
        <f t="shared" si="3"/>
        <v>6.84</v>
      </c>
      <c r="U2877" s="182">
        <f t="shared" si="4"/>
        <v>41716</v>
      </c>
      <c r="V2877" s="182">
        <f t="shared" si="5"/>
        <v>41808</v>
      </c>
      <c r="W2877" s="182">
        <f t="shared" si="6"/>
        <v>41900</v>
      </c>
      <c r="X2877" s="181">
        <f t="shared" si="7"/>
        <v>181</v>
      </c>
      <c r="Y2877" s="181">
        <f t="shared" si="8"/>
        <v>273</v>
      </c>
      <c r="Z2877" s="181">
        <f t="shared" si="9"/>
        <v>365</v>
      </c>
      <c r="AA2877" s="155"/>
      <c r="AB2877" s="9"/>
      <c r="AC2877" s="9"/>
      <c r="AD2877" s="9"/>
      <c r="AE2877" s="9"/>
      <c r="AF2877" s="9"/>
      <c r="AG2877" s="9"/>
      <c r="AH2877" s="9"/>
    </row>
    <row r="2878" ht="15.75" customHeight="1">
      <c r="A2878" s="177">
        <v>41534.0</v>
      </c>
      <c r="B2878" s="178">
        <v>2.62</v>
      </c>
      <c r="C2878" s="178">
        <v>2.84</v>
      </c>
      <c r="D2878" s="178">
        <v>3.26</v>
      </c>
      <c r="E2878" s="178">
        <v>4.41</v>
      </c>
      <c r="F2878" s="178">
        <v>5.02</v>
      </c>
      <c r="G2878" s="178">
        <v>5.36</v>
      </c>
      <c r="H2878" s="178">
        <v>6.07</v>
      </c>
      <c r="I2878" s="178">
        <v>6.44</v>
      </c>
      <c r="J2878" s="178">
        <v>6.72</v>
      </c>
      <c r="K2878" s="179">
        <f>MAX(0,((T2878*(365/365))-VLOOKUP(A2878,VBMA!$A:$D,4,0))  /  (T2878* (365/365)   ))</f>
        <v>0</v>
      </c>
      <c r="L2878" s="180">
        <f t="shared" ref="L2878:S2878" si="2881">(B2878*(1-$K2878) * (365/365))/100</f>
        <v>0.0262</v>
      </c>
      <c r="M2878" s="180">
        <f t="shared" si="2881"/>
        <v>0.0284</v>
      </c>
      <c r="N2878" s="180">
        <f t="shared" si="2881"/>
        <v>0.0326</v>
      </c>
      <c r="O2878" s="180">
        <f t="shared" si="2881"/>
        <v>0.0441</v>
      </c>
      <c r="P2878" s="180">
        <f t="shared" si="2881"/>
        <v>0.0502</v>
      </c>
      <c r="Q2878" s="180">
        <f t="shared" si="2881"/>
        <v>0.0536</v>
      </c>
      <c r="R2878" s="180">
        <f t="shared" si="2881"/>
        <v>0.0607</v>
      </c>
      <c r="S2878" s="180">
        <f t="shared" si="2881"/>
        <v>0.0644</v>
      </c>
      <c r="T2878" s="181">
        <f t="shared" si="3"/>
        <v>6.81</v>
      </c>
      <c r="U2878" s="182">
        <f t="shared" si="4"/>
        <v>41715</v>
      </c>
      <c r="V2878" s="182">
        <f t="shared" si="5"/>
        <v>41807</v>
      </c>
      <c r="W2878" s="182">
        <f t="shared" si="6"/>
        <v>41899</v>
      </c>
      <c r="X2878" s="181">
        <f t="shared" si="7"/>
        <v>181</v>
      </c>
      <c r="Y2878" s="181">
        <f t="shared" si="8"/>
        <v>273</v>
      </c>
      <c r="Z2878" s="181">
        <f t="shared" si="9"/>
        <v>365</v>
      </c>
      <c r="AA2878" s="155"/>
      <c r="AB2878" s="9"/>
      <c r="AC2878" s="9"/>
      <c r="AD2878" s="9"/>
      <c r="AE2878" s="9"/>
      <c r="AF2878" s="9"/>
      <c r="AG2878" s="9"/>
      <c r="AH2878" s="9"/>
    </row>
    <row r="2879" ht="15.75" customHeight="1">
      <c r="A2879" s="177">
        <v>41533.0</v>
      </c>
      <c r="B2879" s="178">
        <v>2.83</v>
      </c>
      <c r="C2879" s="178">
        <v>3.04</v>
      </c>
      <c r="D2879" s="178">
        <v>3.43</v>
      </c>
      <c r="E2879" s="178">
        <v>4.49</v>
      </c>
      <c r="F2879" s="178">
        <v>5.05</v>
      </c>
      <c r="G2879" s="178">
        <v>5.43</v>
      </c>
      <c r="H2879" s="178">
        <v>6.1</v>
      </c>
      <c r="I2879" s="178">
        <v>6.47</v>
      </c>
      <c r="J2879" s="178">
        <v>6.72</v>
      </c>
      <c r="K2879" s="179">
        <f>MAX(0,((T2879*(365/365))-VLOOKUP(A2879,VBMA!$A:$D,4,0))  /  (T2879* (365/365)   ))</f>
        <v>0</v>
      </c>
      <c r="L2879" s="180">
        <f t="shared" ref="L2879:S2879" si="2882">(B2879*(1-$K2879) * (365/365))/100</f>
        <v>0.0283</v>
      </c>
      <c r="M2879" s="180">
        <f t="shared" si="2882"/>
        <v>0.0304</v>
      </c>
      <c r="N2879" s="180">
        <f t="shared" si="2882"/>
        <v>0.0343</v>
      </c>
      <c r="O2879" s="180">
        <f t="shared" si="2882"/>
        <v>0.0449</v>
      </c>
      <c r="P2879" s="180">
        <f t="shared" si="2882"/>
        <v>0.0505</v>
      </c>
      <c r="Q2879" s="180">
        <f t="shared" si="2882"/>
        <v>0.0543</v>
      </c>
      <c r="R2879" s="180">
        <f t="shared" si="2882"/>
        <v>0.061</v>
      </c>
      <c r="S2879" s="180">
        <f t="shared" si="2882"/>
        <v>0.0647</v>
      </c>
      <c r="T2879" s="181">
        <f t="shared" si="3"/>
        <v>6.84</v>
      </c>
      <c r="U2879" s="182">
        <f t="shared" si="4"/>
        <v>41714</v>
      </c>
      <c r="V2879" s="182">
        <f t="shared" si="5"/>
        <v>41806</v>
      </c>
      <c r="W2879" s="182">
        <f t="shared" si="6"/>
        <v>41898</v>
      </c>
      <c r="X2879" s="181">
        <f t="shared" si="7"/>
        <v>181</v>
      </c>
      <c r="Y2879" s="181">
        <f t="shared" si="8"/>
        <v>273</v>
      </c>
      <c r="Z2879" s="181">
        <f t="shared" si="9"/>
        <v>365</v>
      </c>
      <c r="AA2879" s="155"/>
      <c r="AB2879" s="9"/>
      <c r="AC2879" s="9"/>
      <c r="AD2879" s="9"/>
      <c r="AE2879" s="9"/>
      <c r="AF2879" s="9"/>
      <c r="AG2879" s="9"/>
      <c r="AH2879" s="9"/>
    </row>
    <row r="2880" ht="15.75" customHeight="1">
      <c r="A2880" s="177">
        <v>41530.0</v>
      </c>
      <c r="B2880" s="178">
        <v>2.97</v>
      </c>
      <c r="C2880" s="178">
        <v>3.24</v>
      </c>
      <c r="D2880" s="178">
        <v>3.57</v>
      </c>
      <c r="E2880" s="178">
        <v>4.58</v>
      </c>
      <c r="F2880" s="178">
        <v>5.13</v>
      </c>
      <c r="G2880" s="178">
        <v>5.47</v>
      </c>
      <c r="H2880" s="178">
        <v>6.08</v>
      </c>
      <c r="I2880" s="178">
        <v>6.45</v>
      </c>
      <c r="J2880" s="178">
        <v>6.74</v>
      </c>
      <c r="K2880" s="179">
        <f>MAX(0,((T2880*(365/365))-VLOOKUP(A2880,VBMA!$A:$D,4,0))  /  (T2880* (365/365)   ))</f>
        <v>0</v>
      </c>
      <c r="L2880" s="180">
        <f t="shared" ref="L2880:S2880" si="2883">(B2880*(1-$K2880) * (365/365))/100</f>
        <v>0.0297</v>
      </c>
      <c r="M2880" s="180">
        <f t="shared" si="2883"/>
        <v>0.0324</v>
      </c>
      <c r="N2880" s="180">
        <f t="shared" si="2883"/>
        <v>0.0357</v>
      </c>
      <c r="O2880" s="180">
        <f t="shared" si="2883"/>
        <v>0.0458</v>
      </c>
      <c r="P2880" s="180">
        <f t="shared" si="2883"/>
        <v>0.0513</v>
      </c>
      <c r="Q2880" s="180">
        <f t="shared" si="2883"/>
        <v>0.0547</v>
      </c>
      <c r="R2880" s="180">
        <f t="shared" si="2883"/>
        <v>0.0608</v>
      </c>
      <c r="S2880" s="180">
        <f t="shared" si="2883"/>
        <v>0.0645</v>
      </c>
      <c r="T2880" s="181">
        <f t="shared" si="3"/>
        <v>6.82</v>
      </c>
      <c r="U2880" s="182">
        <f t="shared" si="4"/>
        <v>41711</v>
      </c>
      <c r="V2880" s="182">
        <f t="shared" si="5"/>
        <v>41803</v>
      </c>
      <c r="W2880" s="182">
        <f t="shared" si="6"/>
        <v>41895</v>
      </c>
      <c r="X2880" s="181">
        <f t="shared" si="7"/>
        <v>181</v>
      </c>
      <c r="Y2880" s="181">
        <f t="shared" si="8"/>
        <v>273</v>
      </c>
      <c r="Z2880" s="181">
        <f t="shared" si="9"/>
        <v>365</v>
      </c>
      <c r="AA2880" s="155"/>
      <c r="AB2880" s="9"/>
      <c r="AC2880" s="9"/>
      <c r="AD2880" s="9"/>
      <c r="AE2880" s="9"/>
      <c r="AF2880" s="9"/>
      <c r="AG2880" s="9"/>
      <c r="AH2880" s="9"/>
    </row>
    <row r="2881" ht="15.75" customHeight="1">
      <c r="A2881" s="177">
        <v>41529.0</v>
      </c>
      <c r="B2881" s="178">
        <v>3.0</v>
      </c>
      <c r="C2881" s="178">
        <v>3.33</v>
      </c>
      <c r="D2881" s="178">
        <v>3.64</v>
      </c>
      <c r="E2881" s="178">
        <v>4.56</v>
      </c>
      <c r="F2881" s="178">
        <v>5.11</v>
      </c>
      <c r="G2881" s="178">
        <v>5.47</v>
      </c>
      <c r="H2881" s="178">
        <v>5.99</v>
      </c>
      <c r="I2881" s="178">
        <v>6.4</v>
      </c>
      <c r="J2881" s="178">
        <v>6.73</v>
      </c>
      <c r="K2881" s="179">
        <f>MAX(0,((T2881*(365/365))-VLOOKUP(A2881,VBMA!$A:$D,4,0))  /  (T2881* (365/365)   ))</f>
        <v>0</v>
      </c>
      <c r="L2881" s="180">
        <f t="shared" ref="L2881:S2881" si="2884">(B2881*(1-$K2881) * (365/365))/100</f>
        <v>0.03</v>
      </c>
      <c r="M2881" s="180">
        <f t="shared" si="2884"/>
        <v>0.0333</v>
      </c>
      <c r="N2881" s="180">
        <f t="shared" si="2884"/>
        <v>0.0364</v>
      </c>
      <c r="O2881" s="180">
        <f t="shared" si="2884"/>
        <v>0.0456</v>
      </c>
      <c r="P2881" s="180">
        <f t="shared" si="2884"/>
        <v>0.0511</v>
      </c>
      <c r="Q2881" s="180">
        <f t="shared" si="2884"/>
        <v>0.0547</v>
      </c>
      <c r="R2881" s="180">
        <f t="shared" si="2884"/>
        <v>0.0599</v>
      </c>
      <c r="S2881" s="180">
        <f t="shared" si="2884"/>
        <v>0.064</v>
      </c>
      <c r="T2881" s="181">
        <f t="shared" si="3"/>
        <v>6.81</v>
      </c>
      <c r="U2881" s="182">
        <f t="shared" si="4"/>
        <v>41710</v>
      </c>
      <c r="V2881" s="182">
        <f t="shared" si="5"/>
        <v>41802</v>
      </c>
      <c r="W2881" s="182">
        <f t="shared" si="6"/>
        <v>41894</v>
      </c>
      <c r="X2881" s="181">
        <f t="shared" si="7"/>
        <v>181</v>
      </c>
      <c r="Y2881" s="181">
        <f t="shared" si="8"/>
        <v>273</v>
      </c>
      <c r="Z2881" s="181">
        <f t="shared" si="9"/>
        <v>365</v>
      </c>
      <c r="AA2881" s="155"/>
      <c r="AB2881" s="9"/>
      <c r="AC2881" s="9"/>
      <c r="AD2881" s="9"/>
      <c r="AE2881" s="9"/>
      <c r="AF2881" s="9"/>
      <c r="AG2881" s="9"/>
      <c r="AH2881" s="9"/>
    </row>
    <row r="2882" ht="15.75" customHeight="1">
      <c r="A2882" s="177">
        <v>41528.0</v>
      </c>
      <c r="B2882" s="178">
        <v>2.71</v>
      </c>
      <c r="C2882" s="178">
        <v>2.97</v>
      </c>
      <c r="D2882" s="178">
        <v>3.45</v>
      </c>
      <c r="E2882" s="178">
        <v>4.5</v>
      </c>
      <c r="F2882" s="178">
        <v>5.08</v>
      </c>
      <c r="G2882" s="178">
        <v>5.46</v>
      </c>
      <c r="H2882" s="178">
        <v>5.97</v>
      </c>
      <c r="I2882" s="178">
        <v>6.39</v>
      </c>
      <c r="J2882" s="178">
        <v>6.72</v>
      </c>
      <c r="K2882" s="179">
        <f>MAX(0,((T2882*(365/365))-VLOOKUP(A2882,VBMA!$A:$D,4,0))  /  (T2882* (365/365)   ))</f>
        <v>0</v>
      </c>
      <c r="L2882" s="180">
        <f t="shared" ref="L2882:S2882" si="2885">(B2882*(1-$K2882) * (365/365))/100</f>
        <v>0.0271</v>
      </c>
      <c r="M2882" s="180">
        <f t="shared" si="2885"/>
        <v>0.0297</v>
      </c>
      <c r="N2882" s="180">
        <f t="shared" si="2885"/>
        <v>0.0345</v>
      </c>
      <c r="O2882" s="180">
        <f t="shared" si="2885"/>
        <v>0.045</v>
      </c>
      <c r="P2882" s="180">
        <f t="shared" si="2885"/>
        <v>0.0508</v>
      </c>
      <c r="Q2882" s="180">
        <f t="shared" si="2885"/>
        <v>0.0546</v>
      </c>
      <c r="R2882" s="180">
        <f t="shared" si="2885"/>
        <v>0.0597</v>
      </c>
      <c r="S2882" s="180">
        <f t="shared" si="2885"/>
        <v>0.0639</v>
      </c>
      <c r="T2882" s="181">
        <f t="shared" si="3"/>
        <v>6.81</v>
      </c>
      <c r="U2882" s="182">
        <f t="shared" si="4"/>
        <v>41709</v>
      </c>
      <c r="V2882" s="182">
        <f t="shared" si="5"/>
        <v>41801</v>
      </c>
      <c r="W2882" s="182">
        <f t="shared" si="6"/>
        <v>41893</v>
      </c>
      <c r="X2882" s="181">
        <f t="shared" si="7"/>
        <v>181</v>
      </c>
      <c r="Y2882" s="181">
        <f t="shared" si="8"/>
        <v>273</v>
      </c>
      <c r="Z2882" s="181">
        <f t="shared" si="9"/>
        <v>365</v>
      </c>
      <c r="AA2882" s="155"/>
      <c r="AB2882" s="9"/>
      <c r="AC2882" s="9"/>
      <c r="AD2882" s="9"/>
      <c r="AE2882" s="9"/>
      <c r="AF2882" s="9"/>
      <c r="AG2882" s="9"/>
      <c r="AH2882" s="9"/>
    </row>
    <row r="2883" ht="15.75" customHeight="1">
      <c r="A2883" s="177">
        <v>41527.0</v>
      </c>
      <c r="B2883" s="178">
        <v>2.41</v>
      </c>
      <c r="C2883" s="178">
        <v>2.62</v>
      </c>
      <c r="D2883" s="178">
        <v>3.22</v>
      </c>
      <c r="E2883" s="178">
        <v>4.46</v>
      </c>
      <c r="F2883" s="178">
        <v>5.1</v>
      </c>
      <c r="G2883" s="178">
        <v>5.46</v>
      </c>
      <c r="H2883" s="178">
        <v>5.97</v>
      </c>
      <c r="I2883" s="178">
        <v>6.38</v>
      </c>
      <c r="J2883" s="178">
        <v>6.71</v>
      </c>
      <c r="K2883" s="179">
        <f>MAX(0,((T2883*(365/365))-VLOOKUP(A2883,VBMA!$A:$D,4,0))  /  (T2883* (365/365)   ))</f>
        <v>0</v>
      </c>
      <c r="L2883" s="180">
        <f t="shared" ref="L2883:S2883" si="2886">(B2883*(1-$K2883) * (365/365))/100</f>
        <v>0.0241</v>
      </c>
      <c r="M2883" s="180">
        <f t="shared" si="2886"/>
        <v>0.0262</v>
      </c>
      <c r="N2883" s="180">
        <f t="shared" si="2886"/>
        <v>0.0322</v>
      </c>
      <c r="O2883" s="180">
        <f t="shared" si="2886"/>
        <v>0.0446</v>
      </c>
      <c r="P2883" s="180">
        <f t="shared" si="2886"/>
        <v>0.051</v>
      </c>
      <c r="Q2883" s="180">
        <f t="shared" si="2886"/>
        <v>0.0546</v>
      </c>
      <c r="R2883" s="180">
        <f t="shared" si="2886"/>
        <v>0.0597</v>
      </c>
      <c r="S2883" s="180">
        <f t="shared" si="2886"/>
        <v>0.0638</v>
      </c>
      <c r="T2883" s="181">
        <f t="shared" si="3"/>
        <v>6.79</v>
      </c>
      <c r="U2883" s="182">
        <f t="shared" si="4"/>
        <v>41708</v>
      </c>
      <c r="V2883" s="182">
        <f t="shared" si="5"/>
        <v>41800</v>
      </c>
      <c r="W2883" s="182">
        <f t="shared" si="6"/>
        <v>41892</v>
      </c>
      <c r="X2883" s="181">
        <f t="shared" si="7"/>
        <v>181</v>
      </c>
      <c r="Y2883" s="181">
        <f t="shared" si="8"/>
        <v>273</v>
      </c>
      <c r="Z2883" s="181">
        <f t="shared" si="9"/>
        <v>365</v>
      </c>
      <c r="AA2883" s="155"/>
      <c r="AB2883" s="9"/>
      <c r="AC2883" s="9"/>
      <c r="AD2883" s="9"/>
      <c r="AE2883" s="9"/>
      <c r="AF2883" s="9"/>
      <c r="AG2883" s="9"/>
      <c r="AH2883" s="9"/>
    </row>
    <row r="2884" ht="15.75" customHeight="1">
      <c r="A2884" s="177">
        <v>41526.0</v>
      </c>
      <c r="B2884" s="178">
        <v>2.48</v>
      </c>
      <c r="C2884" s="178">
        <v>2.76</v>
      </c>
      <c r="D2884" s="178">
        <v>3.32</v>
      </c>
      <c r="E2884" s="178">
        <v>4.45</v>
      </c>
      <c r="F2884" s="178">
        <v>5.15</v>
      </c>
      <c r="G2884" s="178">
        <v>5.46</v>
      </c>
      <c r="H2884" s="178">
        <v>5.94</v>
      </c>
      <c r="I2884" s="178">
        <v>6.35</v>
      </c>
      <c r="J2884" s="178">
        <v>6.68</v>
      </c>
      <c r="K2884" s="179">
        <f>MAX(0,((T2884*(365/365))-VLOOKUP(A2884,VBMA!$A:$D,4,0))  /  (T2884* (365/365)   ))</f>
        <v>0</v>
      </c>
      <c r="L2884" s="180">
        <f t="shared" ref="L2884:S2884" si="2887">(B2884*(1-$K2884) * (365/365))/100</f>
        <v>0.0248</v>
      </c>
      <c r="M2884" s="180">
        <f t="shared" si="2887"/>
        <v>0.0276</v>
      </c>
      <c r="N2884" s="180">
        <f t="shared" si="2887"/>
        <v>0.0332</v>
      </c>
      <c r="O2884" s="180">
        <f t="shared" si="2887"/>
        <v>0.0445</v>
      </c>
      <c r="P2884" s="180">
        <f t="shared" si="2887"/>
        <v>0.0515</v>
      </c>
      <c r="Q2884" s="180">
        <f t="shared" si="2887"/>
        <v>0.0546</v>
      </c>
      <c r="R2884" s="180">
        <f t="shared" si="2887"/>
        <v>0.0594</v>
      </c>
      <c r="S2884" s="180">
        <f t="shared" si="2887"/>
        <v>0.0635</v>
      </c>
      <c r="T2884" s="181">
        <f t="shared" si="3"/>
        <v>6.76</v>
      </c>
      <c r="U2884" s="182">
        <f t="shared" si="4"/>
        <v>41707</v>
      </c>
      <c r="V2884" s="182">
        <f t="shared" si="5"/>
        <v>41799</v>
      </c>
      <c r="W2884" s="182">
        <f t="shared" si="6"/>
        <v>41891</v>
      </c>
      <c r="X2884" s="181">
        <f t="shared" si="7"/>
        <v>181</v>
      </c>
      <c r="Y2884" s="181">
        <f t="shared" si="8"/>
        <v>273</v>
      </c>
      <c r="Z2884" s="181">
        <f t="shared" si="9"/>
        <v>365</v>
      </c>
      <c r="AA2884" s="155"/>
      <c r="AB2884" s="9"/>
      <c r="AC2884" s="9"/>
      <c r="AD2884" s="9"/>
      <c r="AE2884" s="9"/>
      <c r="AF2884" s="9"/>
      <c r="AG2884" s="9"/>
      <c r="AH2884" s="9"/>
    </row>
    <row r="2885" ht="15.75" customHeight="1">
      <c r="A2885" s="177">
        <v>41523.0</v>
      </c>
      <c r="B2885" s="178">
        <v>2.95</v>
      </c>
      <c r="C2885" s="178">
        <v>3.11</v>
      </c>
      <c r="D2885" s="178">
        <v>3.51</v>
      </c>
      <c r="E2885" s="178">
        <v>4.52</v>
      </c>
      <c r="F2885" s="178">
        <v>5.16</v>
      </c>
      <c r="G2885" s="178">
        <v>5.46</v>
      </c>
      <c r="H2885" s="178">
        <v>5.86</v>
      </c>
      <c r="I2885" s="178">
        <v>6.32</v>
      </c>
      <c r="J2885" s="178">
        <v>6.62</v>
      </c>
      <c r="K2885" s="179">
        <f>MAX(0,((T2885*(365/365))-VLOOKUP(A2885,VBMA!$A:$D,4,0))  /  (T2885* (365/365)   ))</f>
        <v>0</v>
      </c>
      <c r="L2885" s="180">
        <f t="shared" ref="L2885:S2885" si="2888">(B2885*(1-$K2885) * (365/365))/100</f>
        <v>0.0295</v>
      </c>
      <c r="M2885" s="180">
        <f t="shared" si="2888"/>
        <v>0.0311</v>
      </c>
      <c r="N2885" s="180">
        <f t="shared" si="2888"/>
        <v>0.0351</v>
      </c>
      <c r="O2885" s="180">
        <f t="shared" si="2888"/>
        <v>0.0452</v>
      </c>
      <c r="P2885" s="180">
        <f t="shared" si="2888"/>
        <v>0.0516</v>
      </c>
      <c r="Q2885" s="180">
        <f t="shared" si="2888"/>
        <v>0.0546</v>
      </c>
      <c r="R2885" s="180">
        <f t="shared" si="2888"/>
        <v>0.0586</v>
      </c>
      <c r="S2885" s="180">
        <f t="shared" si="2888"/>
        <v>0.0632</v>
      </c>
      <c r="T2885" s="181">
        <f t="shared" si="3"/>
        <v>6.78</v>
      </c>
      <c r="U2885" s="182">
        <f t="shared" si="4"/>
        <v>41704</v>
      </c>
      <c r="V2885" s="182">
        <f t="shared" si="5"/>
        <v>41796</v>
      </c>
      <c r="W2885" s="182">
        <f t="shared" si="6"/>
        <v>41888</v>
      </c>
      <c r="X2885" s="181">
        <f t="shared" si="7"/>
        <v>181</v>
      </c>
      <c r="Y2885" s="181">
        <f t="shared" si="8"/>
        <v>273</v>
      </c>
      <c r="Z2885" s="181">
        <f t="shared" si="9"/>
        <v>365</v>
      </c>
      <c r="AA2885" s="155"/>
      <c r="AB2885" s="9"/>
      <c r="AC2885" s="9"/>
      <c r="AD2885" s="9"/>
      <c r="AE2885" s="9"/>
      <c r="AF2885" s="9"/>
      <c r="AG2885" s="9"/>
      <c r="AH2885" s="9"/>
    </row>
    <row r="2886" ht="15.75" customHeight="1">
      <c r="A2886" s="177">
        <v>41522.0</v>
      </c>
      <c r="B2886" s="178">
        <v>3.28</v>
      </c>
      <c r="C2886" s="178">
        <v>3.58</v>
      </c>
      <c r="D2886" s="178">
        <v>3.86</v>
      </c>
      <c r="E2886" s="178">
        <v>4.68</v>
      </c>
      <c r="F2886" s="178">
        <v>5.18</v>
      </c>
      <c r="G2886" s="178">
        <v>5.46</v>
      </c>
      <c r="H2886" s="178">
        <v>5.93</v>
      </c>
      <c r="I2886" s="178">
        <v>6.4</v>
      </c>
      <c r="J2886" s="178">
        <v>6.68</v>
      </c>
      <c r="K2886" s="179">
        <f>MAX(0,((T2886*(365/365))-VLOOKUP(A2886,VBMA!$A:$D,4,0))  /  (T2886* (365/365)   ))</f>
        <v>0.01601164483</v>
      </c>
      <c r="L2886" s="180">
        <f t="shared" ref="L2886:S2886" si="2889">(B2886*(1-$K2886) * (365/365))/100</f>
        <v>0.03227481805</v>
      </c>
      <c r="M2886" s="180">
        <f t="shared" si="2889"/>
        <v>0.03522678311</v>
      </c>
      <c r="N2886" s="180">
        <f t="shared" si="2889"/>
        <v>0.03798195051</v>
      </c>
      <c r="O2886" s="180">
        <f t="shared" si="2889"/>
        <v>0.04605065502</v>
      </c>
      <c r="P2886" s="180">
        <f t="shared" si="2889"/>
        <v>0.0509705968</v>
      </c>
      <c r="Q2886" s="180">
        <f t="shared" si="2889"/>
        <v>0.05372576419</v>
      </c>
      <c r="R2886" s="180">
        <f t="shared" si="2889"/>
        <v>0.05835050946</v>
      </c>
      <c r="S2886" s="180">
        <f t="shared" si="2889"/>
        <v>0.06297525473</v>
      </c>
      <c r="T2886" s="181">
        <f t="shared" si="3"/>
        <v>6.87</v>
      </c>
      <c r="U2886" s="182">
        <f t="shared" si="4"/>
        <v>41703</v>
      </c>
      <c r="V2886" s="182">
        <f t="shared" si="5"/>
        <v>41795</v>
      </c>
      <c r="W2886" s="182">
        <f t="shared" si="6"/>
        <v>41887</v>
      </c>
      <c r="X2886" s="181">
        <f t="shared" si="7"/>
        <v>181</v>
      </c>
      <c r="Y2886" s="181">
        <f t="shared" si="8"/>
        <v>273</v>
      </c>
      <c r="Z2886" s="181">
        <f t="shared" si="9"/>
        <v>365</v>
      </c>
      <c r="AA2886" s="155"/>
      <c r="AB2886" s="9"/>
      <c r="AC2886" s="9"/>
      <c r="AD2886" s="9"/>
      <c r="AE2886" s="9"/>
      <c r="AF2886" s="9"/>
      <c r="AG2886" s="9"/>
      <c r="AH2886" s="9"/>
    </row>
    <row r="2887" ht="15.75" customHeight="1">
      <c r="A2887" s="177">
        <v>41521.0</v>
      </c>
      <c r="B2887" s="178">
        <v>3.56</v>
      </c>
      <c r="C2887" s="178">
        <v>3.79</v>
      </c>
      <c r="D2887" s="178">
        <v>4.06</v>
      </c>
      <c r="E2887" s="178">
        <v>4.82</v>
      </c>
      <c r="F2887" s="178">
        <v>5.18</v>
      </c>
      <c r="G2887" s="178">
        <v>5.48</v>
      </c>
      <c r="H2887" s="178">
        <v>5.94</v>
      </c>
      <c r="I2887" s="178">
        <v>6.36</v>
      </c>
      <c r="J2887" s="178">
        <v>6.65</v>
      </c>
      <c r="K2887" s="179">
        <f>MAX(0,((T2887*(365/365))-VLOOKUP(A2887,VBMA!$A:$D,4,0))  /  (T2887* (365/365)   ))</f>
        <v>0.001474926254</v>
      </c>
      <c r="L2887" s="180">
        <f t="shared" ref="L2887:S2887" si="2890">(B2887*(1-$K2887) * (365/365))/100</f>
        <v>0.03554749263</v>
      </c>
      <c r="M2887" s="180">
        <f t="shared" si="2890"/>
        <v>0.03784410029</v>
      </c>
      <c r="N2887" s="180">
        <f t="shared" si="2890"/>
        <v>0.04054011799</v>
      </c>
      <c r="O2887" s="180">
        <f t="shared" si="2890"/>
        <v>0.04812890855</v>
      </c>
      <c r="P2887" s="180">
        <f t="shared" si="2890"/>
        <v>0.05172359882</v>
      </c>
      <c r="Q2887" s="180">
        <f t="shared" si="2890"/>
        <v>0.05471917404</v>
      </c>
      <c r="R2887" s="180">
        <f t="shared" si="2890"/>
        <v>0.05931238938</v>
      </c>
      <c r="S2887" s="180">
        <f t="shared" si="2890"/>
        <v>0.06350619469</v>
      </c>
      <c r="T2887" s="181">
        <f t="shared" si="3"/>
        <v>6.78</v>
      </c>
      <c r="U2887" s="182">
        <f t="shared" si="4"/>
        <v>41702</v>
      </c>
      <c r="V2887" s="182">
        <f t="shared" si="5"/>
        <v>41794</v>
      </c>
      <c r="W2887" s="182">
        <f t="shared" si="6"/>
        <v>41886</v>
      </c>
      <c r="X2887" s="181">
        <f t="shared" si="7"/>
        <v>181</v>
      </c>
      <c r="Y2887" s="181">
        <f t="shared" si="8"/>
        <v>273</v>
      </c>
      <c r="Z2887" s="181">
        <f t="shared" si="9"/>
        <v>365</v>
      </c>
      <c r="AA2887" s="155"/>
      <c r="AB2887" s="9"/>
      <c r="AC2887" s="9"/>
      <c r="AD2887" s="9"/>
      <c r="AE2887" s="9"/>
      <c r="AF2887" s="9"/>
      <c r="AG2887" s="9"/>
      <c r="AH2887" s="9"/>
    </row>
    <row r="2888" ht="15.75" customHeight="1">
      <c r="A2888" s="177">
        <v>41520.0</v>
      </c>
      <c r="B2888" s="178">
        <v>3.57</v>
      </c>
      <c r="C2888" s="178">
        <v>3.89</v>
      </c>
      <c r="D2888" s="178">
        <v>4.11</v>
      </c>
      <c r="E2888" s="178">
        <v>4.86</v>
      </c>
      <c r="F2888" s="178">
        <v>5.21</v>
      </c>
      <c r="G2888" s="178">
        <v>5.5</v>
      </c>
      <c r="H2888" s="178">
        <v>5.93</v>
      </c>
      <c r="I2888" s="178">
        <v>6.35</v>
      </c>
      <c r="J2888" s="178">
        <v>6.66</v>
      </c>
      <c r="K2888" s="179">
        <f>MAX(0,((T2888*(365/365))-VLOOKUP(A2888,VBMA!$A:$D,4,0))  /  (T2888* (365/365)   ))</f>
        <v>0.001477104874</v>
      </c>
      <c r="L2888" s="180">
        <f t="shared" ref="L2888:S2888" si="2891">(B2888*(1-$K2888) * (365/365))/100</f>
        <v>0.03564726736</v>
      </c>
      <c r="M2888" s="180">
        <f t="shared" si="2891"/>
        <v>0.03884254062</v>
      </c>
      <c r="N2888" s="180">
        <f t="shared" si="2891"/>
        <v>0.04103929099</v>
      </c>
      <c r="O2888" s="180">
        <f t="shared" si="2891"/>
        <v>0.0485282127</v>
      </c>
      <c r="P2888" s="180">
        <f t="shared" si="2891"/>
        <v>0.05202304284</v>
      </c>
      <c r="Q2888" s="180">
        <f t="shared" si="2891"/>
        <v>0.05491875923</v>
      </c>
      <c r="R2888" s="180">
        <f t="shared" si="2891"/>
        <v>0.05921240768</v>
      </c>
      <c r="S2888" s="180">
        <f t="shared" si="2891"/>
        <v>0.06340620384</v>
      </c>
      <c r="T2888" s="181">
        <f t="shared" si="3"/>
        <v>6.77</v>
      </c>
      <c r="U2888" s="182">
        <f t="shared" si="4"/>
        <v>41701</v>
      </c>
      <c r="V2888" s="182">
        <f t="shared" si="5"/>
        <v>41793</v>
      </c>
      <c r="W2888" s="182">
        <f t="shared" si="6"/>
        <v>41885</v>
      </c>
      <c r="X2888" s="181">
        <f t="shared" si="7"/>
        <v>181</v>
      </c>
      <c r="Y2888" s="181">
        <f t="shared" si="8"/>
        <v>273</v>
      </c>
      <c r="Z2888" s="181">
        <f t="shared" si="9"/>
        <v>365</v>
      </c>
      <c r="AA2888" s="155"/>
      <c r="AB2888" s="9"/>
      <c r="AC2888" s="9"/>
      <c r="AD2888" s="9"/>
      <c r="AE2888" s="9"/>
      <c r="AF2888" s="9"/>
      <c r="AG2888" s="9"/>
      <c r="AH2888" s="9"/>
    </row>
    <row r="2889" ht="15.75" customHeight="1">
      <c r="A2889" s="177">
        <v>41516.0</v>
      </c>
      <c r="B2889" s="178">
        <v>2.23</v>
      </c>
      <c r="C2889" s="178">
        <v>3.0</v>
      </c>
      <c r="D2889" s="178">
        <v>3.9</v>
      </c>
      <c r="E2889" s="178">
        <v>4.74</v>
      </c>
      <c r="F2889" s="178">
        <v>5.23</v>
      </c>
      <c r="G2889" s="178">
        <v>5.49</v>
      </c>
      <c r="H2889" s="178">
        <v>5.88</v>
      </c>
      <c r="I2889" s="178">
        <v>6.35</v>
      </c>
      <c r="J2889" s="178">
        <v>6.66</v>
      </c>
      <c r="K2889" s="179">
        <f>MAX(0,((T2889*(365/365))-VLOOKUP(A2889,VBMA!$A:$D,4,0))  /  (T2889* (365/365)   ))</f>
        <v>0.01255773435</v>
      </c>
      <c r="L2889" s="180">
        <f t="shared" ref="L2889:S2889" si="2892">(B2889*(1-$K2889) * (365/365))/100</f>
        <v>0.02201996252</v>
      </c>
      <c r="M2889" s="180">
        <f t="shared" si="2892"/>
        <v>0.02962326797</v>
      </c>
      <c r="N2889" s="180">
        <f t="shared" si="2892"/>
        <v>0.03851024836</v>
      </c>
      <c r="O2889" s="180">
        <f t="shared" si="2892"/>
        <v>0.04680476339</v>
      </c>
      <c r="P2889" s="180">
        <f t="shared" si="2892"/>
        <v>0.05164323049</v>
      </c>
      <c r="Q2889" s="180">
        <f t="shared" si="2892"/>
        <v>0.05421058038</v>
      </c>
      <c r="R2889" s="180">
        <f t="shared" si="2892"/>
        <v>0.05806160522</v>
      </c>
      <c r="S2889" s="180">
        <f t="shared" si="2892"/>
        <v>0.06270258387</v>
      </c>
      <c r="T2889" s="181">
        <f t="shared" si="3"/>
        <v>6.835842697</v>
      </c>
      <c r="U2889" s="182">
        <f t="shared" si="4"/>
        <v>41700</v>
      </c>
      <c r="V2889" s="182">
        <f t="shared" si="5"/>
        <v>41789</v>
      </c>
      <c r="W2889" s="182">
        <f t="shared" si="6"/>
        <v>41881</v>
      </c>
      <c r="X2889" s="181">
        <f t="shared" si="7"/>
        <v>184</v>
      </c>
      <c r="Y2889" s="181">
        <f t="shared" si="8"/>
        <v>273</v>
      </c>
      <c r="Z2889" s="181">
        <f t="shared" si="9"/>
        <v>365</v>
      </c>
      <c r="AA2889" s="155"/>
      <c r="AB2889" s="9"/>
      <c r="AC2889" s="9"/>
      <c r="AD2889" s="9"/>
      <c r="AE2889" s="9"/>
      <c r="AF2889" s="9"/>
      <c r="AG2889" s="9"/>
      <c r="AH2889" s="9"/>
    </row>
    <row r="2890" ht="15.75" customHeight="1">
      <c r="A2890" s="177">
        <v>41515.0</v>
      </c>
      <c r="B2890" s="178">
        <v>3.0</v>
      </c>
      <c r="C2890" s="178">
        <v>3.36</v>
      </c>
      <c r="D2890" s="178">
        <v>4.07</v>
      </c>
      <c r="E2890" s="178">
        <v>4.92</v>
      </c>
      <c r="F2890" s="178">
        <v>5.25</v>
      </c>
      <c r="G2890" s="178">
        <v>5.49</v>
      </c>
      <c r="H2890" s="178">
        <v>5.89</v>
      </c>
      <c r="I2890" s="178">
        <v>6.35</v>
      </c>
      <c r="J2890" s="178">
        <v>6.65</v>
      </c>
      <c r="K2890" s="179">
        <f>MAX(0,((T2890*(365/365))-VLOOKUP(A2890,VBMA!$A:$D,4,0))  /  (T2890* (365/365)   ))</f>
        <v>0.01106227468</v>
      </c>
      <c r="L2890" s="180">
        <f t="shared" ref="L2890:S2890" si="2893">(B2890*(1-$K2890) * (365/365))/100</f>
        <v>0.02966813176</v>
      </c>
      <c r="M2890" s="180">
        <f t="shared" si="2893"/>
        <v>0.03322830757</v>
      </c>
      <c r="N2890" s="180">
        <f t="shared" si="2893"/>
        <v>0.04024976542</v>
      </c>
      <c r="O2890" s="180">
        <f t="shared" si="2893"/>
        <v>0.04865573609</v>
      </c>
      <c r="P2890" s="180">
        <f t="shared" si="2893"/>
        <v>0.05191923058</v>
      </c>
      <c r="Q2890" s="180">
        <f t="shared" si="2893"/>
        <v>0.05429268112</v>
      </c>
      <c r="R2890" s="180">
        <f t="shared" si="2893"/>
        <v>0.05824843202</v>
      </c>
      <c r="S2890" s="180">
        <f t="shared" si="2893"/>
        <v>0.06279754556</v>
      </c>
      <c r="T2890" s="181">
        <f t="shared" si="3"/>
        <v>6.825505618</v>
      </c>
      <c r="U2890" s="182">
        <f t="shared" si="4"/>
        <v>41699</v>
      </c>
      <c r="V2890" s="182">
        <f t="shared" si="5"/>
        <v>41788</v>
      </c>
      <c r="W2890" s="182">
        <f t="shared" si="6"/>
        <v>41880</v>
      </c>
      <c r="X2890" s="181">
        <f t="shared" si="7"/>
        <v>184</v>
      </c>
      <c r="Y2890" s="181">
        <f t="shared" si="8"/>
        <v>273</v>
      </c>
      <c r="Z2890" s="181">
        <f t="shared" si="9"/>
        <v>365</v>
      </c>
      <c r="AA2890" s="155"/>
      <c r="AB2890" s="9"/>
      <c r="AC2890" s="9"/>
      <c r="AD2890" s="9"/>
      <c r="AE2890" s="9"/>
      <c r="AF2890" s="9"/>
      <c r="AG2890" s="9"/>
      <c r="AH2890" s="9"/>
    </row>
    <row r="2891" ht="15.75" customHeight="1">
      <c r="A2891" s="177">
        <v>41514.0</v>
      </c>
      <c r="B2891" s="178">
        <v>3.49</v>
      </c>
      <c r="C2891" s="178">
        <v>3.81</v>
      </c>
      <c r="D2891" s="178">
        <v>4.15</v>
      </c>
      <c r="E2891" s="178">
        <v>4.94</v>
      </c>
      <c r="F2891" s="178">
        <v>5.3</v>
      </c>
      <c r="G2891" s="178">
        <v>5.5</v>
      </c>
      <c r="H2891" s="178">
        <v>5.9</v>
      </c>
      <c r="I2891" s="178">
        <v>6.35</v>
      </c>
      <c r="J2891" s="178">
        <v>6.65</v>
      </c>
      <c r="K2891" s="179">
        <f>MAX(0,((T2891*(365/365))-VLOOKUP(A2891,VBMA!$A:$D,4,0))  /  (T2891* (365/365)   ))</f>
        <v>0.0110295936</v>
      </c>
      <c r="L2891" s="180">
        <f t="shared" ref="L2891:S2891" si="2894">(B2891*(1-$K2891) * (365/365))/100</f>
        <v>0.03451506718</v>
      </c>
      <c r="M2891" s="180">
        <f t="shared" si="2894"/>
        <v>0.03767977248</v>
      </c>
      <c r="N2891" s="180">
        <f t="shared" si="2894"/>
        <v>0.04104227187</v>
      </c>
      <c r="O2891" s="180">
        <f t="shared" si="2894"/>
        <v>0.04885513808</v>
      </c>
      <c r="P2891" s="180">
        <f t="shared" si="2894"/>
        <v>0.05241543154</v>
      </c>
      <c r="Q2891" s="180">
        <f t="shared" si="2894"/>
        <v>0.05439337235</v>
      </c>
      <c r="R2891" s="180">
        <f t="shared" si="2894"/>
        <v>0.05834925398</v>
      </c>
      <c r="S2891" s="180">
        <f t="shared" si="2894"/>
        <v>0.06279962081</v>
      </c>
      <c r="T2891" s="181">
        <f t="shared" si="3"/>
        <v>6.815168539</v>
      </c>
      <c r="U2891" s="182">
        <f t="shared" si="4"/>
        <v>41698</v>
      </c>
      <c r="V2891" s="182">
        <f t="shared" si="5"/>
        <v>41787</v>
      </c>
      <c r="W2891" s="182">
        <f t="shared" si="6"/>
        <v>41879</v>
      </c>
      <c r="X2891" s="181">
        <f t="shared" si="7"/>
        <v>184</v>
      </c>
      <c r="Y2891" s="181">
        <f t="shared" si="8"/>
        <v>273</v>
      </c>
      <c r="Z2891" s="181">
        <f t="shared" si="9"/>
        <v>365</v>
      </c>
      <c r="AA2891" s="155"/>
      <c r="AB2891" s="9"/>
      <c r="AC2891" s="9"/>
      <c r="AD2891" s="9"/>
      <c r="AE2891" s="9"/>
      <c r="AF2891" s="9"/>
      <c r="AG2891" s="9"/>
      <c r="AH2891" s="9"/>
    </row>
    <row r="2892" ht="15.75" customHeight="1">
      <c r="A2892" s="177">
        <v>41513.0</v>
      </c>
      <c r="B2892" s="178">
        <v>3.72</v>
      </c>
      <c r="C2892" s="178">
        <v>3.9</v>
      </c>
      <c r="D2892" s="178">
        <v>4.26</v>
      </c>
      <c r="E2892" s="178">
        <v>4.91</v>
      </c>
      <c r="F2892" s="178">
        <v>5.33</v>
      </c>
      <c r="G2892" s="178">
        <v>5.52</v>
      </c>
      <c r="H2892" s="178">
        <v>5.94</v>
      </c>
      <c r="I2892" s="178">
        <v>6.42</v>
      </c>
      <c r="J2892" s="178">
        <v>6.72</v>
      </c>
      <c r="K2892" s="179">
        <f>MAX(0,((T2892*(365/365))-VLOOKUP(A2892,VBMA!$A:$D,4,0))  /  (T2892* (365/365)   ))</f>
        <v>0.03848653215</v>
      </c>
      <c r="L2892" s="180">
        <f t="shared" ref="L2892:S2892" si="2895">(B2892*(1-$K2892) * (365/365))/100</f>
        <v>0.035768301</v>
      </c>
      <c r="M2892" s="180">
        <f t="shared" si="2895"/>
        <v>0.03749902525</v>
      </c>
      <c r="N2892" s="180">
        <f t="shared" si="2895"/>
        <v>0.04096047373</v>
      </c>
      <c r="O2892" s="180">
        <f t="shared" si="2895"/>
        <v>0.04721031127</v>
      </c>
      <c r="P2892" s="180">
        <f t="shared" si="2895"/>
        <v>0.05124866784</v>
      </c>
      <c r="Q2892" s="180">
        <f t="shared" si="2895"/>
        <v>0.05307554343</v>
      </c>
      <c r="R2892" s="180">
        <f t="shared" si="2895"/>
        <v>0.05711389999</v>
      </c>
      <c r="S2892" s="180">
        <f t="shared" si="2895"/>
        <v>0.06172916464</v>
      </c>
      <c r="T2892" s="181">
        <f t="shared" si="3"/>
        <v>6.916179775</v>
      </c>
      <c r="U2892" s="182">
        <f t="shared" si="4"/>
        <v>41697</v>
      </c>
      <c r="V2892" s="182">
        <f t="shared" si="5"/>
        <v>41786</v>
      </c>
      <c r="W2892" s="182">
        <f t="shared" si="6"/>
        <v>41878</v>
      </c>
      <c r="X2892" s="181">
        <f t="shared" si="7"/>
        <v>184</v>
      </c>
      <c r="Y2892" s="181">
        <f t="shared" si="8"/>
        <v>273</v>
      </c>
      <c r="Z2892" s="181">
        <f t="shared" si="9"/>
        <v>365</v>
      </c>
      <c r="AA2892" s="155"/>
      <c r="AB2892" s="9"/>
      <c r="AC2892" s="9"/>
      <c r="AD2892" s="9"/>
      <c r="AE2892" s="9"/>
      <c r="AF2892" s="9"/>
      <c r="AG2892" s="9"/>
      <c r="AH2892" s="9"/>
    </row>
    <row r="2893" ht="15.75" customHeight="1">
      <c r="A2893" s="177">
        <v>41512.0</v>
      </c>
      <c r="B2893" s="178">
        <v>3.8</v>
      </c>
      <c r="C2893" s="178">
        <v>4.02</v>
      </c>
      <c r="D2893" s="178">
        <v>4.34</v>
      </c>
      <c r="E2893" s="178">
        <v>4.94</v>
      </c>
      <c r="F2893" s="178">
        <v>5.34</v>
      </c>
      <c r="G2893" s="178">
        <v>5.54</v>
      </c>
      <c r="H2893" s="178">
        <v>5.91</v>
      </c>
      <c r="I2893" s="178">
        <v>6.35</v>
      </c>
      <c r="J2893" s="178">
        <v>6.65</v>
      </c>
      <c r="K2893" s="179">
        <f>MAX(0,((T2893*(365/365))-VLOOKUP(A2893,VBMA!$A:$D,4,0))  /  (T2893* (365/365)   ))</f>
        <v>0.02716179846</v>
      </c>
      <c r="L2893" s="180">
        <f t="shared" ref="L2893:S2893" si="2896">(B2893*(1-$K2893) * (365/365))/100</f>
        <v>0.03696785166</v>
      </c>
      <c r="M2893" s="180">
        <f t="shared" si="2896"/>
        <v>0.0391080957</v>
      </c>
      <c r="N2893" s="180">
        <f t="shared" si="2896"/>
        <v>0.04222117795</v>
      </c>
      <c r="O2893" s="180">
        <f t="shared" si="2896"/>
        <v>0.04805820716</v>
      </c>
      <c r="P2893" s="180">
        <f t="shared" si="2896"/>
        <v>0.05194955996</v>
      </c>
      <c r="Q2893" s="180">
        <f t="shared" si="2896"/>
        <v>0.05389523637</v>
      </c>
      <c r="R2893" s="180">
        <f t="shared" si="2896"/>
        <v>0.05749473771</v>
      </c>
      <c r="S2893" s="180">
        <f t="shared" si="2896"/>
        <v>0.0617752258</v>
      </c>
      <c r="T2893" s="181">
        <f t="shared" si="3"/>
        <v>6.804831461</v>
      </c>
      <c r="U2893" s="182">
        <f t="shared" si="4"/>
        <v>41696</v>
      </c>
      <c r="V2893" s="182">
        <f t="shared" si="5"/>
        <v>41785</v>
      </c>
      <c r="W2893" s="182">
        <f t="shared" si="6"/>
        <v>41877</v>
      </c>
      <c r="X2893" s="181">
        <f t="shared" si="7"/>
        <v>184</v>
      </c>
      <c r="Y2893" s="181">
        <f t="shared" si="8"/>
        <v>273</v>
      </c>
      <c r="Z2893" s="181">
        <f t="shared" si="9"/>
        <v>365</v>
      </c>
      <c r="AA2893" s="155"/>
      <c r="AB2893" s="9"/>
      <c r="AC2893" s="9"/>
      <c r="AD2893" s="9"/>
      <c r="AE2893" s="9"/>
      <c r="AF2893" s="9"/>
      <c r="AG2893" s="9"/>
      <c r="AH2893" s="9"/>
    </row>
    <row r="2894" ht="15.75" customHeight="1">
      <c r="A2894" s="177">
        <v>41509.0</v>
      </c>
      <c r="B2894" s="178">
        <v>3.97</v>
      </c>
      <c r="C2894" s="178">
        <v>4.19</v>
      </c>
      <c r="D2894" s="178">
        <v>4.45</v>
      </c>
      <c r="E2894" s="178">
        <v>4.97</v>
      </c>
      <c r="F2894" s="178">
        <v>5.35</v>
      </c>
      <c r="G2894" s="178">
        <v>5.56</v>
      </c>
      <c r="H2894" s="178">
        <v>5.88</v>
      </c>
      <c r="I2894" s="178">
        <v>6.3</v>
      </c>
      <c r="J2894" s="178">
        <v>6.58</v>
      </c>
      <c r="K2894" s="179">
        <f>MAX(0,((T2894*(365/365))-VLOOKUP(A2894,VBMA!$A:$D,4,0))  /  (T2894* (365/365)   ))</f>
        <v>0.01695198051</v>
      </c>
      <c r="L2894" s="180">
        <f t="shared" ref="L2894:S2894" si="2897">(B2894*(1-$K2894) * (365/365))/100</f>
        <v>0.03902700637</v>
      </c>
      <c r="M2894" s="180">
        <f t="shared" si="2897"/>
        <v>0.04118971202</v>
      </c>
      <c r="N2894" s="180">
        <f t="shared" si="2897"/>
        <v>0.04374563687</v>
      </c>
      <c r="O2894" s="180">
        <f t="shared" si="2897"/>
        <v>0.04885748657</v>
      </c>
      <c r="P2894" s="180">
        <f t="shared" si="2897"/>
        <v>0.05259306904</v>
      </c>
      <c r="Q2894" s="180">
        <f t="shared" si="2897"/>
        <v>0.05465746988</v>
      </c>
      <c r="R2894" s="180">
        <f t="shared" si="2897"/>
        <v>0.05780322355</v>
      </c>
      <c r="S2894" s="180">
        <f t="shared" si="2897"/>
        <v>0.06193202523</v>
      </c>
      <c r="T2894" s="181">
        <f t="shared" si="3"/>
        <v>6.734157303</v>
      </c>
      <c r="U2894" s="182">
        <f t="shared" si="4"/>
        <v>41693</v>
      </c>
      <c r="V2894" s="182">
        <f t="shared" si="5"/>
        <v>41782</v>
      </c>
      <c r="W2894" s="182">
        <f t="shared" si="6"/>
        <v>41874</v>
      </c>
      <c r="X2894" s="181">
        <f t="shared" si="7"/>
        <v>184</v>
      </c>
      <c r="Y2894" s="181">
        <f t="shared" si="8"/>
        <v>273</v>
      </c>
      <c r="Z2894" s="181">
        <f t="shared" si="9"/>
        <v>365</v>
      </c>
      <c r="AA2894" s="155"/>
      <c r="AB2894" s="9"/>
      <c r="AC2894" s="9"/>
      <c r="AD2894" s="9"/>
      <c r="AE2894" s="9"/>
      <c r="AF2894" s="9"/>
      <c r="AG2894" s="9"/>
      <c r="AH2894" s="9"/>
    </row>
    <row r="2895" ht="15.75" customHeight="1">
      <c r="A2895" s="177">
        <v>41508.0</v>
      </c>
      <c r="B2895" s="178">
        <v>4.13</v>
      </c>
      <c r="C2895" s="178">
        <v>4.37</v>
      </c>
      <c r="D2895" s="178">
        <v>4.59</v>
      </c>
      <c r="E2895" s="178">
        <v>5.01</v>
      </c>
      <c r="F2895" s="178">
        <v>5.39</v>
      </c>
      <c r="G2895" s="178">
        <v>5.55</v>
      </c>
      <c r="H2895" s="178">
        <v>5.9</v>
      </c>
      <c r="I2895" s="178">
        <v>6.38</v>
      </c>
      <c r="J2895" s="178">
        <v>6.65</v>
      </c>
      <c r="K2895" s="179">
        <f>MAX(0,((T2895*(365/365))-VLOOKUP(A2895,VBMA!$A:$D,4,0))  /  (T2895* (365/365)   ))</f>
        <v>0.05907055786</v>
      </c>
      <c r="L2895" s="180">
        <f t="shared" ref="L2895:S2895" si="2898">(B2895*(1-$K2895) * (365/365))/100</f>
        <v>0.03886038596</v>
      </c>
      <c r="M2895" s="180">
        <f t="shared" si="2898"/>
        <v>0.04111861662</v>
      </c>
      <c r="N2895" s="180">
        <f t="shared" si="2898"/>
        <v>0.04318866139</v>
      </c>
      <c r="O2895" s="180">
        <f t="shared" si="2898"/>
        <v>0.04714056505</v>
      </c>
      <c r="P2895" s="180">
        <f t="shared" si="2898"/>
        <v>0.05071609693</v>
      </c>
      <c r="Q2895" s="180">
        <f t="shared" si="2898"/>
        <v>0.05222158404</v>
      </c>
      <c r="R2895" s="180">
        <f t="shared" si="2898"/>
        <v>0.05551483709</v>
      </c>
      <c r="S2895" s="180">
        <f t="shared" si="2898"/>
        <v>0.06003129841</v>
      </c>
      <c r="T2895" s="181">
        <f t="shared" si="3"/>
        <v>6.876179775</v>
      </c>
      <c r="U2895" s="182">
        <f t="shared" si="4"/>
        <v>41692</v>
      </c>
      <c r="V2895" s="182">
        <f t="shared" si="5"/>
        <v>41781</v>
      </c>
      <c r="W2895" s="182">
        <f t="shared" si="6"/>
        <v>41873</v>
      </c>
      <c r="X2895" s="181">
        <f t="shared" si="7"/>
        <v>184</v>
      </c>
      <c r="Y2895" s="181">
        <f t="shared" si="8"/>
        <v>273</v>
      </c>
      <c r="Z2895" s="181">
        <f t="shared" si="9"/>
        <v>365</v>
      </c>
      <c r="AA2895" s="155"/>
      <c r="AB2895" s="9"/>
      <c r="AC2895" s="9"/>
      <c r="AD2895" s="9"/>
      <c r="AE2895" s="9"/>
      <c r="AF2895" s="9"/>
      <c r="AG2895" s="9"/>
      <c r="AH2895" s="9"/>
    </row>
    <row r="2896" ht="15.75" customHeight="1">
      <c r="A2896" s="177">
        <v>41507.0</v>
      </c>
      <c r="B2896" s="178">
        <v>4.45</v>
      </c>
      <c r="C2896" s="178">
        <v>4.61</v>
      </c>
      <c r="D2896" s="178">
        <v>4.78</v>
      </c>
      <c r="E2896" s="178">
        <v>5.1</v>
      </c>
      <c r="F2896" s="178">
        <v>5.42</v>
      </c>
      <c r="G2896" s="178">
        <v>5.66</v>
      </c>
      <c r="H2896" s="178">
        <v>5.98</v>
      </c>
      <c r="I2896" s="178">
        <v>6.38</v>
      </c>
      <c r="J2896" s="178">
        <v>6.65</v>
      </c>
      <c r="K2896" s="179">
        <f>MAX(0,((T2896*(365/365))-VLOOKUP(A2896,VBMA!$A:$D,4,0))  /  (T2896* (365/365)   ))</f>
        <v>0.05571267904</v>
      </c>
      <c r="L2896" s="180">
        <f t="shared" ref="L2896:S2896" si="2899">(B2896*(1-$K2896) * (365/365))/100</f>
        <v>0.04202078578</v>
      </c>
      <c r="M2896" s="180">
        <f t="shared" si="2899"/>
        <v>0.0435316455</v>
      </c>
      <c r="N2896" s="180">
        <f t="shared" si="2899"/>
        <v>0.04513693394</v>
      </c>
      <c r="O2896" s="180">
        <f t="shared" si="2899"/>
        <v>0.04815865337</v>
      </c>
      <c r="P2896" s="180">
        <f t="shared" si="2899"/>
        <v>0.0511803728</v>
      </c>
      <c r="Q2896" s="180">
        <f t="shared" si="2899"/>
        <v>0.05344666237</v>
      </c>
      <c r="R2896" s="180">
        <f t="shared" si="2899"/>
        <v>0.05646838179</v>
      </c>
      <c r="S2896" s="180">
        <f t="shared" si="2899"/>
        <v>0.06024553108</v>
      </c>
      <c r="T2896" s="181">
        <f t="shared" si="3"/>
        <v>6.793483146</v>
      </c>
      <c r="U2896" s="182">
        <f t="shared" si="4"/>
        <v>41691</v>
      </c>
      <c r="V2896" s="182">
        <f t="shared" si="5"/>
        <v>41780</v>
      </c>
      <c r="W2896" s="182">
        <f t="shared" si="6"/>
        <v>41872</v>
      </c>
      <c r="X2896" s="181">
        <f t="shared" si="7"/>
        <v>184</v>
      </c>
      <c r="Y2896" s="181">
        <f t="shared" si="8"/>
        <v>273</v>
      </c>
      <c r="Z2896" s="181">
        <f t="shared" si="9"/>
        <v>365</v>
      </c>
      <c r="AA2896" s="155"/>
      <c r="AB2896" s="9"/>
      <c r="AC2896" s="9"/>
      <c r="AD2896" s="9"/>
      <c r="AE2896" s="9"/>
      <c r="AF2896" s="9"/>
      <c r="AG2896" s="9"/>
      <c r="AH2896" s="9"/>
    </row>
    <row r="2897" ht="15.75" customHeight="1">
      <c r="A2897" s="177">
        <v>41506.0</v>
      </c>
      <c r="B2897" s="178">
        <v>4.66</v>
      </c>
      <c r="C2897" s="178">
        <v>4.81</v>
      </c>
      <c r="D2897" s="178">
        <v>4.94</v>
      </c>
      <c r="E2897" s="178">
        <v>5.17</v>
      </c>
      <c r="F2897" s="178">
        <v>5.42</v>
      </c>
      <c r="G2897" s="178">
        <v>5.64</v>
      </c>
      <c r="H2897" s="178">
        <v>5.85</v>
      </c>
      <c r="I2897" s="178">
        <v>6.25</v>
      </c>
      <c r="J2897" s="178">
        <v>6.48</v>
      </c>
      <c r="K2897" s="179">
        <f>MAX(0,((T2897*(365/365))-VLOOKUP(A2897,VBMA!$A:$D,4,0))  /  (T2897* (365/365)   ))</f>
        <v>0.04554422055</v>
      </c>
      <c r="L2897" s="180">
        <f t="shared" ref="L2897:S2897" si="2900">(B2897*(1-$K2897) * (365/365))/100</f>
        <v>0.04447763932</v>
      </c>
      <c r="M2897" s="180">
        <f t="shared" si="2900"/>
        <v>0.04590932299</v>
      </c>
      <c r="N2897" s="180">
        <f t="shared" si="2900"/>
        <v>0.0471501155</v>
      </c>
      <c r="O2897" s="180">
        <f t="shared" si="2900"/>
        <v>0.0493453638</v>
      </c>
      <c r="P2897" s="180">
        <f t="shared" si="2900"/>
        <v>0.05173150325</v>
      </c>
      <c r="Q2897" s="180">
        <f t="shared" si="2900"/>
        <v>0.05383130596</v>
      </c>
      <c r="R2897" s="180">
        <f t="shared" si="2900"/>
        <v>0.0558356631</v>
      </c>
      <c r="S2897" s="180">
        <f t="shared" si="2900"/>
        <v>0.05965348622</v>
      </c>
      <c r="T2897" s="181">
        <f t="shared" si="3"/>
        <v>6.663483146</v>
      </c>
      <c r="U2897" s="182">
        <f t="shared" si="4"/>
        <v>41690</v>
      </c>
      <c r="V2897" s="182">
        <f t="shared" si="5"/>
        <v>41779</v>
      </c>
      <c r="W2897" s="182">
        <f t="shared" si="6"/>
        <v>41871</v>
      </c>
      <c r="X2897" s="181">
        <f t="shared" si="7"/>
        <v>184</v>
      </c>
      <c r="Y2897" s="181">
        <f t="shared" si="8"/>
        <v>273</v>
      </c>
      <c r="Z2897" s="181">
        <f t="shared" si="9"/>
        <v>365</v>
      </c>
      <c r="AA2897" s="155"/>
      <c r="AB2897" s="9"/>
      <c r="AC2897" s="9"/>
      <c r="AD2897" s="9"/>
      <c r="AE2897" s="9"/>
      <c r="AF2897" s="9"/>
      <c r="AG2897" s="9"/>
      <c r="AH2897" s="9"/>
    </row>
    <row r="2898" ht="15.75" customHeight="1">
      <c r="A2898" s="177">
        <v>41505.0</v>
      </c>
      <c r="B2898" s="178">
        <v>4.54</v>
      </c>
      <c r="C2898" s="178">
        <v>4.73</v>
      </c>
      <c r="D2898" s="178">
        <v>4.84</v>
      </c>
      <c r="E2898" s="178">
        <v>5.14</v>
      </c>
      <c r="F2898" s="178">
        <v>5.44</v>
      </c>
      <c r="G2898" s="178">
        <v>5.65</v>
      </c>
      <c r="H2898" s="178">
        <v>5.99</v>
      </c>
      <c r="I2898" s="178">
        <v>6.38</v>
      </c>
      <c r="J2898" s="178">
        <v>6.65</v>
      </c>
      <c r="K2898" s="179">
        <f>MAX(0,((T2898*(365/365))-VLOOKUP(A2898,VBMA!$A:$D,4,0))  /  (T2898* (365/365)   ))</f>
        <v>0.06533046215</v>
      </c>
      <c r="L2898" s="180">
        <f t="shared" ref="L2898:S2898" si="2901">(B2898*(1-$K2898) * (365/365))/100</f>
        <v>0.04243399702</v>
      </c>
      <c r="M2898" s="180">
        <f t="shared" si="2901"/>
        <v>0.04420986914</v>
      </c>
      <c r="N2898" s="180">
        <f t="shared" si="2901"/>
        <v>0.04523800563</v>
      </c>
      <c r="O2898" s="180">
        <f t="shared" si="2901"/>
        <v>0.04804201425</v>
      </c>
      <c r="P2898" s="180">
        <f t="shared" si="2901"/>
        <v>0.05084602286</v>
      </c>
      <c r="Q2898" s="180">
        <f t="shared" si="2901"/>
        <v>0.05280882889</v>
      </c>
      <c r="R2898" s="180">
        <f t="shared" si="2901"/>
        <v>0.05598670532</v>
      </c>
      <c r="S2898" s="180">
        <f t="shared" si="2901"/>
        <v>0.05963191651</v>
      </c>
      <c r="T2898" s="181">
        <f t="shared" si="3"/>
        <v>6.783146067</v>
      </c>
      <c r="U2898" s="182">
        <f t="shared" si="4"/>
        <v>41689</v>
      </c>
      <c r="V2898" s="182">
        <f t="shared" si="5"/>
        <v>41778</v>
      </c>
      <c r="W2898" s="182">
        <f t="shared" si="6"/>
        <v>41870</v>
      </c>
      <c r="X2898" s="181">
        <f t="shared" si="7"/>
        <v>184</v>
      </c>
      <c r="Y2898" s="181">
        <f t="shared" si="8"/>
        <v>273</v>
      </c>
      <c r="Z2898" s="181">
        <f t="shared" si="9"/>
        <v>365</v>
      </c>
      <c r="AA2898" s="155"/>
      <c r="AB2898" s="9"/>
      <c r="AC2898" s="9"/>
      <c r="AD2898" s="9"/>
      <c r="AE2898" s="9"/>
      <c r="AF2898" s="9"/>
      <c r="AG2898" s="9"/>
      <c r="AH2898" s="9"/>
    </row>
    <row r="2899" ht="15.75" customHeight="1">
      <c r="A2899" s="177">
        <v>41502.0</v>
      </c>
      <c r="B2899" s="178">
        <v>4.54</v>
      </c>
      <c r="C2899" s="178">
        <v>4.66</v>
      </c>
      <c r="D2899" s="178">
        <v>4.8</v>
      </c>
      <c r="E2899" s="178">
        <v>5.08</v>
      </c>
      <c r="F2899" s="178">
        <v>5.42</v>
      </c>
      <c r="G2899" s="178">
        <v>5.64</v>
      </c>
      <c r="H2899" s="178">
        <v>5.97</v>
      </c>
      <c r="I2899" s="178">
        <v>6.38</v>
      </c>
      <c r="J2899" s="178">
        <v>6.65</v>
      </c>
      <c r="K2899" s="179">
        <f>MAX(0,((T2899*(365/365))-VLOOKUP(A2899,VBMA!$A:$D,4,0))  /  (T2899* (365/365)   ))</f>
        <v>0.07111008356</v>
      </c>
      <c r="L2899" s="180">
        <f t="shared" ref="L2899:S2899" si="2902">(B2899*(1-$K2899) * (365/365))/100</f>
        <v>0.04217160221</v>
      </c>
      <c r="M2899" s="180">
        <f t="shared" si="2902"/>
        <v>0.04328627011</v>
      </c>
      <c r="N2899" s="180">
        <f t="shared" si="2902"/>
        <v>0.04458671599</v>
      </c>
      <c r="O2899" s="180">
        <f t="shared" si="2902"/>
        <v>0.04718760776</v>
      </c>
      <c r="P2899" s="180">
        <f t="shared" si="2902"/>
        <v>0.05034583347</v>
      </c>
      <c r="Q2899" s="180">
        <f t="shared" si="2902"/>
        <v>0.05238939129</v>
      </c>
      <c r="R2899" s="180">
        <f t="shared" si="2902"/>
        <v>0.05545472801</v>
      </c>
      <c r="S2899" s="180">
        <f t="shared" si="2902"/>
        <v>0.05926317667</v>
      </c>
      <c r="T2899" s="181">
        <f t="shared" si="3"/>
        <v>6.803820225</v>
      </c>
      <c r="U2899" s="182">
        <f t="shared" si="4"/>
        <v>41686</v>
      </c>
      <c r="V2899" s="182">
        <f t="shared" si="5"/>
        <v>41775</v>
      </c>
      <c r="W2899" s="182">
        <f t="shared" si="6"/>
        <v>41867</v>
      </c>
      <c r="X2899" s="181">
        <f t="shared" si="7"/>
        <v>184</v>
      </c>
      <c r="Y2899" s="181">
        <f t="shared" si="8"/>
        <v>273</v>
      </c>
      <c r="Z2899" s="181">
        <f t="shared" si="9"/>
        <v>365</v>
      </c>
      <c r="AA2899" s="155"/>
      <c r="AB2899" s="9"/>
      <c r="AC2899" s="9"/>
      <c r="AD2899" s="9"/>
      <c r="AE2899" s="9"/>
      <c r="AF2899" s="9"/>
      <c r="AG2899" s="9"/>
      <c r="AH2899" s="9"/>
    </row>
    <row r="2900" ht="15.75" customHeight="1">
      <c r="A2900" s="177">
        <v>41501.0</v>
      </c>
      <c r="B2900" s="178">
        <v>4.43</v>
      </c>
      <c r="C2900" s="178">
        <v>4.56</v>
      </c>
      <c r="D2900" s="178">
        <v>4.72</v>
      </c>
      <c r="E2900" s="178">
        <v>5.07</v>
      </c>
      <c r="F2900" s="178">
        <v>5.44</v>
      </c>
      <c r="G2900" s="178">
        <v>5.65</v>
      </c>
      <c r="H2900" s="178">
        <v>5.96</v>
      </c>
      <c r="I2900" s="178">
        <v>6.38</v>
      </c>
      <c r="J2900" s="178">
        <v>6.65</v>
      </c>
      <c r="K2900" s="179">
        <f>MAX(0,((T2900*(365/365))-VLOOKUP(A2900,VBMA!$A:$D,4,0))  /  (T2900* (365/365)   ))</f>
        <v>0.07251920984</v>
      </c>
      <c r="L2900" s="180">
        <f t="shared" ref="L2900:S2900" si="2903">(B2900*(1-$K2900) * (365/365))/100</f>
        <v>0.041087399</v>
      </c>
      <c r="M2900" s="180">
        <f t="shared" si="2903"/>
        <v>0.04229312403</v>
      </c>
      <c r="N2900" s="180">
        <f t="shared" si="2903"/>
        <v>0.0437770933</v>
      </c>
      <c r="O2900" s="180">
        <f t="shared" si="2903"/>
        <v>0.04702327606</v>
      </c>
      <c r="P2900" s="180">
        <f t="shared" si="2903"/>
        <v>0.05045495498</v>
      </c>
      <c r="Q2900" s="180">
        <f t="shared" si="2903"/>
        <v>0.05240266464</v>
      </c>
      <c r="R2900" s="180">
        <f t="shared" si="2903"/>
        <v>0.05527785509</v>
      </c>
      <c r="S2900" s="180">
        <f t="shared" si="2903"/>
        <v>0.05917327441</v>
      </c>
      <c r="T2900" s="181">
        <f t="shared" si="3"/>
        <v>6.814157303</v>
      </c>
      <c r="U2900" s="182">
        <f t="shared" si="4"/>
        <v>41685</v>
      </c>
      <c r="V2900" s="182">
        <f t="shared" si="5"/>
        <v>41774</v>
      </c>
      <c r="W2900" s="182">
        <f t="shared" si="6"/>
        <v>41866</v>
      </c>
      <c r="X2900" s="181">
        <f t="shared" si="7"/>
        <v>184</v>
      </c>
      <c r="Y2900" s="181">
        <f t="shared" si="8"/>
        <v>273</v>
      </c>
      <c r="Z2900" s="181">
        <f t="shared" si="9"/>
        <v>365</v>
      </c>
      <c r="AA2900" s="155"/>
      <c r="AB2900" s="9"/>
      <c r="AC2900" s="9"/>
      <c r="AD2900" s="9"/>
      <c r="AE2900" s="9"/>
      <c r="AF2900" s="9"/>
      <c r="AG2900" s="9"/>
      <c r="AH2900" s="9"/>
    </row>
    <row r="2901" ht="15.75" customHeight="1">
      <c r="A2901" s="177">
        <v>41500.0</v>
      </c>
      <c r="B2901" s="178">
        <v>4.31</v>
      </c>
      <c r="C2901" s="178">
        <v>4.49</v>
      </c>
      <c r="D2901" s="178">
        <v>4.65</v>
      </c>
      <c r="E2901" s="178">
        <v>4.97</v>
      </c>
      <c r="F2901" s="178">
        <v>5.36</v>
      </c>
      <c r="G2901" s="178">
        <v>5.62</v>
      </c>
      <c r="H2901" s="178">
        <v>5.96</v>
      </c>
      <c r="I2901" s="178">
        <v>6.38</v>
      </c>
      <c r="J2901" s="178">
        <v>6.65</v>
      </c>
      <c r="K2901" s="179">
        <f>MAX(0,((T2901*(365/365))-VLOOKUP(A2901,VBMA!$A:$D,4,0))  /  (T2901* (365/365)   ))</f>
        <v>0.07398674274</v>
      </c>
      <c r="L2901" s="180">
        <f t="shared" ref="L2901:S2901" si="2904">(B2901*(1-$K2901) * (365/365))/100</f>
        <v>0.03991117139</v>
      </c>
      <c r="M2901" s="180">
        <f t="shared" si="2904"/>
        <v>0.04157799525</v>
      </c>
      <c r="N2901" s="180">
        <f t="shared" si="2904"/>
        <v>0.04305961646</v>
      </c>
      <c r="O2901" s="180">
        <f t="shared" si="2904"/>
        <v>0.04602285889</v>
      </c>
      <c r="P2901" s="180">
        <f t="shared" si="2904"/>
        <v>0.04963431059</v>
      </c>
      <c r="Q2901" s="180">
        <f t="shared" si="2904"/>
        <v>0.05204194506</v>
      </c>
      <c r="R2901" s="180">
        <f t="shared" si="2904"/>
        <v>0.05519039013</v>
      </c>
      <c r="S2901" s="180">
        <f t="shared" si="2904"/>
        <v>0.05907964581</v>
      </c>
      <c r="T2901" s="181">
        <f t="shared" si="3"/>
        <v>6.814157303</v>
      </c>
      <c r="U2901" s="182">
        <f t="shared" si="4"/>
        <v>41684</v>
      </c>
      <c r="V2901" s="182">
        <f t="shared" si="5"/>
        <v>41773</v>
      </c>
      <c r="W2901" s="182">
        <f t="shared" si="6"/>
        <v>41865</v>
      </c>
      <c r="X2901" s="181">
        <f t="shared" si="7"/>
        <v>184</v>
      </c>
      <c r="Y2901" s="181">
        <f t="shared" si="8"/>
        <v>273</v>
      </c>
      <c r="Z2901" s="181">
        <f t="shared" si="9"/>
        <v>365</v>
      </c>
      <c r="AA2901" s="155"/>
      <c r="AB2901" s="9"/>
      <c r="AC2901" s="9"/>
      <c r="AD2901" s="9"/>
      <c r="AE2901" s="9"/>
      <c r="AF2901" s="9"/>
      <c r="AG2901" s="9"/>
      <c r="AH2901" s="9"/>
    </row>
    <row r="2902" ht="15.75" customHeight="1">
      <c r="A2902" s="177">
        <v>41499.0</v>
      </c>
      <c r="B2902" s="178">
        <v>4.1</v>
      </c>
      <c r="C2902" s="178">
        <v>4.28</v>
      </c>
      <c r="D2902" s="178">
        <v>4.43</v>
      </c>
      <c r="E2902" s="178">
        <v>4.7</v>
      </c>
      <c r="F2902" s="178">
        <v>5.2</v>
      </c>
      <c r="G2902" s="178">
        <v>5.49</v>
      </c>
      <c r="H2902" s="178">
        <v>5.8</v>
      </c>
      <c r="I2902" s="178">
        <v>6.25</v>
      </c>
      <c r="J2902" s="178">
        <v>6.53</v>
      </c>
      <c r="K2902" s="179">
        <f>MAX(0,((T2902*(365/365))-VLOOKUP(A2902,VBMA!$A:$D,4,0))  /  (T2902* (365/365)   ))</f>
        <v>0.06480381494</v>
      </c>
      <c r="L2902" s="180">
        <f t="shared" ref="L2902:S2902" si="2905">(B2902*(1-$K2902) * (365/365))/100</f>
        <v>0.03834304359</v>
      </c>
      <c r="M2902" s="180">
        <f t="shared" si="2905"/>
        <v>0.04002639672</v>
      </c>
      <c r="N2902" s="180">
        <f t="shared" si="2905"/>
        <v>0.041429191</v>
      </c>
      <c r="O2902" s="180">
        <f t="shared" si="2905"/>
        <v>0.0439542207</v>
      </c>
      <c r="P2902" s="180">
        <f t="shared" si="2905"/>
        <v>0.04863020162</v>
      </c>
      <c r="Q2902" s="180">
        <f t="shared" si="2905"/>
        <v>0.05134227056</v>
      </c>
      <c r="R2902" s="180">
        <f t="shared" si="2905"/>
        <v>0.05424137873</v>
      </c>
      <c r="S2902" s="180">
        <f t="shared" si="2905"/>
        <v>0.05844976157</v>
      </c>
      <c r="T2902" s="181">
        <f t="shared" si="3"/>
        <v>6.715168539</v>
      </c>
      <c r="U2902" s="182">
        <f t="shared" si="4"/>
        <v>41683</v>
      </c>
      <c r="V2902" s="182">
        <f t="shared" si="5"/>
        <v>41772</v>
      </c>
      <c r="W2902" s="182">
        <f t="shared" si="6"/>
        <v>41864</v>
      </c>
      <c r="X2902" s="181">
        <f t="shared" si="7"/>
        <v>184</v>
      </c>
      <c r="Y2902" s="181">
        <f t="shared" si="8"/>
        <v>273</v>
      </c>
      <c r="Z2902" s="181">
        <f t="shared" si="9"/>
        <v>365</v>
      </c>
      <c r="AA2902" s="155"/>
      <c r="AB2902" s="9"/>
      <c r="AC2902" s="9"/>
      <c r="AD2902" s="9"/>
      <c r="AE2902" s="9"/>
      <c r="AF2902" s="9"/>
      <c r="AG2902" s="9"/>
      <c r="AH2902" s="9"/>
    </row>
    <row r="2903" ht="15.75" customHeight="1">
      <c r="A2903" s="177">
        <v>41498.0</v>
      </c>
      <c r="B2903" s="178">
        <v>3.9</v>
      </c>
      <c r="C2903" s="178">
        <v>4.02</v>
      </c>
      <c r="D2903" s="178">
        <v>4.27</v>
      </c>
      <c r="E2903" s="178">
        <v>4.5</v>
      </c>
      <c r="F2903" s="178">
        <v>5.07</v>
      </c>
      <c r="G2903" s="178">
        <v>5.54</v>
      </c>
      <c r="H2903" s="178">
        <v>6.03</v>
      </c>
      <c r="I2903" s="178">
        <v>6.47</v>
      </c>
      <c r="J2903" s="178">
        <v>6.68</v>
      </c>
      <c r="K2903" s="179">
        <f>MAX(0,((T2903*(365/365))-VLOOKUP(A2903,VBMA!$A:$D,4,0))  /  (T2903* (365/365)   ))</f>
        <v>0.09023056579</v>
      </c>
      <c r="L2903" s="180">
        <f t="shared" ref="L2903:S2903" si="2906">(B2903*(1-$K2903) * (365/365))/100</f>
        <v>0.03548100793</v>
      </c>
      <c r="M2903" s="180">
        <f t="shared" si="2906"/>
        <v>0.03657273126</v>
      </c>
      <c r="N2903" s="180">
        <f t="shared" si="2906"/>
        <v>0.03884715484</v>
      </c>
      <c r="O2903" s="180">
        <f t="shared" si="2906"/>
        <v>0.04093962454</v>
      </c>
      <c r="P2903" s="180">
        <f t="shared" si="2906"/>
        <v>0.04612531031</v>
      </c>
      <c r="Q2903" s="180">
        <f t="shared" si="2906"/>
        <v>0.05040122666</v>
      </c>
      <c r="R2903" s="180">
        <f t="shared" si="2906"/>
        <v>0.05485909688</v>
      </c>
      <c r="S2903" s="180">
        <f t="shared" si="2906"/>
        <v>0.05886208239</v>
      </c>
      <c r="T2903" s="181">
        <f t="shared" si="3"/>
        <v>6.924831461</v>
      </c>
      <c r="U2903" s="182">
        <f t="shared" si="4"/>
        <v>41682</v>
      </c>
      <c r="V2903" s="182">
        <f t="shared" si="5"/>
        <v>41771</v>
      </c>
      <c r="W2903" s="182">
        <f t="shared" si="6"/>
        <v>41863</v>
      </c>
      <c r="X2903" s="181">
        <f t="shared" si="7"/>
        <v>184</v>
      </c>
      <c r="Y2903" s="181">
        <f t="shared" si="8"/>
        <v>273</v>
      </c>
      <c r="Z2903" s="181">
        <f t="shared" si="9"/>
        <v>365</v>
      </c>
      <c r="AA2903" s="155"/>
      <c r="AB2903" s="9"/>
      <c r="AC2903" s="9"/>
      <c r="AD2903" s="9"/>
      <c r="AE2903" s="9"/>
      <c r="AF2903" s="9"/>
      <c r="AG2903" s="9"/>
      <c r="AH2903" s="9"/>
    </row>
    <row r="2904" ht="15.75" customHeight="1">
      <c r="A2904" s="177">
        <v>41495.0</v>
      </c>
      <c r="B2904" s="178">
        <v>3.83</v>
      </c>
      <c r="C2904" s="178">
        <v>4.06</v>
      </c>
      <c r="D2904" s="178">
        <v>4.29</v>
      </c>
      <c r="E2904" s="178">
        <v>4.57</v>
      </c>
      <c r="F2904" s="178">
        <v>5.07</v>
      </c>
      <c r="G2904" s="178">
        <v>5.49</v>
      </c>
      <c r="H2904" s="178">
        <v>6.04</v>
      </c>
      <c r="I2904" s="178">
        <v>6.43</v>
      </c>
      <c r="J2904" s="178">
        <v>6.68</v>
      </c>
      <c r="K2904" s="179">
        <f>MAX(0,((T2904*(365/365))-VLOOKUP(A2904,VBMA!$A:$D,4,0))  /  (T2904* (365/365)   ))</f>
        <v>0.0765600592</v>
      </c>
      <c r="L2904" s="180">
        <f t="shared" ref="L2904:S2904" si="2907">(B2904*(1-$K2904) * (365/365))/100</f>
        <v>0.03536774973</v>
      </c>
      <c r="M2904" s="180">
        <f t="shared" si="2907"/>
        <v>0.0374916616</v>
      </c>
      <c r="N2904" s="180">
        <f t="shared" si="2907"/>
        <v>0.03961557346</v>
      </c>
      <c r="O2904" s="180">
        <f t="shared" si="2907"/>
        <v>0.04220120529</v>
      </c>
      <c r="P2904" s="180">
        <f t="shared" si="2907"/>
        <v>0.046818405</v>
      </c>
      <c r="Q2904" s="180">
        <f t="shared" si="2907"/>
        <v>0.05069685275</v>
      </c>
      <c r="R2904" s="180">
        <f t="shared" si="2907"/>
        <v>0.05577577242</v>
      </c>
      <c r="S2904" s="180">
        <f t="shared" si="2907"/>
        <v>0.05937718819</v>
      </c>
      <c r="T2904" s="181">
        <f t="shared" si="3"/>
        <v>6.833146067</v>
      </c>
      <c r="U2904" s="182">
        <f t="shared" si="4"/>
        <v>41679</v>
      </c>
      <c r="V2904" s="182">
        <f t="shared" si="5"/>
        <v>41768</v>
      </c>
      <c r="W2904" s="182">
        <f t="shared" si="6"/>
        <v>41860</v>
      </c>
      <c r="X2904" s="181">
        <f t="shared" si="7"/>
        <v>184</v>
      </c>
      <c r="Y2904" s="181">
        <f t="shared" si="8"/>
        <v>273</v>
      </c>
      <c r="Z2904" s="181">
        <f t="shared" si="9"/>
        <v>365</v>
      </c>
      <c r="AA2904" s="155"/>
      <c r="AB2904" s="9"/>
      <c r="AC2904" s="9"/>
      <c r="AD2904" s="9"/>
      <c r="AE2904" s="9"/>
      <c r="AF2904" s="9"/>
      <c r="AG2904" s="9"/>
      <c r="AH2904" s="9"/>
    </row>
    <row r="2905" ht="15.75" customHeight="1">
      <c r="A2905" s="177">
        <v>41494.0</v>
      </c>
      <c r="B2905" s="178">
        <v>3.81</v>
      </c>
      <c r="C2905" s="178">
        <v>4.07</v>
      </c>
      <c r="D2905" s="178">
        <v>4.29</v>
      </c>
      <c r="E2905" s="178">
        <v>4.52</v>
      </c>
      <c r="F2905" s="178">
        <v>5.01</v>
      </c>
      <c r="G2905" s="178">
        <v>5.47</v>
      </c>
      <c r="H2905" s="178">
        <v>5.96</v>
      </c>
      <c r="I2905" s="178">
        <v>6.36</v>
      </c>
      <c r="J2905" s="178">
        <v>6.62</v>
      </c>
      <c r="K2905" s="179">
        <f>MAX(0,((T2905*(365/365))-VLOOKUP(A2905,VBMA!$A:$D,4,0))  /  (T2905* (365/365)   ))</f>
        <v>0.07137880698</v>
      </c>
      <c r="L2905" s="180">
        <f t="shared" ref="L2905:S2905" si="2908">(B2905*(1-$K2905) * (365/365))/100</f>
        <v>0.03538046745</v>
      </c>
      <c r="M2905" s="180">
        <f t="shared" si="2908"/>
        <v>0.03779488256</v>
      </c>
      <c r="N2905" s="180">
        <f t="shared" si="2908"/>
        <v>0.03983784918</v>
      </c>
      <c r="O2905" s="180">
        <f t="shared" si="2908"/>
        <v>0.04197367792</v>
      </c>
      <c r="P2905" s="180">
        <f t="shared" si="2908"/>
        <v>0.04652392177</v>
      </c>
      <c r="Q2905" s="180">
        <f t="shared" si="2908"/>
        <v>0.05079557926</v>
      </c>
      <c r="R2905" s="180">
        <f t="shared" si="2908"/>
        <v>0.0553458231</v>
      </c>
      <c r="S2905" s="180">
        <f t="shared" si="2908"/>
        <v>0.05906030788</v>
      </c>
      <c r="T2905" s="181">
        <f t="shared" si="3"/>
        <v>6.773483146</v>
      </c>
      <c r="U2905" s="182">
        <f t="shared" si="4"/>
        <v>41678</v>
      </c>
      <c r="V2905" s="182">
        <f t="shared" si="5"/>
        <v>41767</v>
      </c>
      <c r="W2905" s="182">
        <f t="shared" si="6"/>
        <v>41859</v>
      </c>
      <c r="X2905" s="181">
        <f t="shared" si="7"/>
        <v>184</v>
      </c>
      <c r="Y2905" s="181">
        <f t="shared" si="8"/>
        <v>273</v>
      </c>
      <c r="Z2905" s="181">
        <f t="shared" si="9"/>
        <v>365</v>
      </c>
      <c r="AA2905" s="155"/>
      <c r="AB2905" s="9"/>
      <c r="AC2905" s="9"/>
      <c r="AD2905" s="9"/>
      <c r="AE2905" s="9"/>
      <c r="AF2905" s="9"/>
      <c r="AG2905" s="9"/>
      <c r="AH2905" s="9"/>
    </row>
    <row r="2906" ht="15.75" customHeight="1">
      <c r="A2906" s="177">
        <v>41493.0</v>
      </c>
      <c r="B2906" s="178">
        <v>3.8</v>
      </c>
      <c r="C2906" s="178">
        <v>4.22</v>
      </c>
      <c r="D2906" s="178">
        <v>4.38</v>
      </c>
      <c r="E2906" s="178">
        <v>4.69</v>
      </c>
      <c r="F2906" s="178">
        <v>5.25</v>
      </c>
      <c r="G2906" s="178">
        <v>5.57</v>
      </c>
      <c r="H2906" s="178">
        <v>6.05</v>
      </c>
      <c r="I2906" s="178">
        <v>6.36</v>
      </c>
      <c r="J2906" s="178">
        <v>6.62</v>
      </c>
      <c r="K2906" s="179">
        <f>MAX(0,((T2906*(365/365))-VLOOKUP(A2906,VBMA!$A:$D,4,0))  /  (T2906* (365/365)   ))</f>
        <v>0.0434775296</v>
      </c>
      <c r="L2906" s="180">
        <f t="shared" ref="L2906:S2906" si="2909">(B2906*(1-$K2906) * (365/365))/100</f>
        <v>0.03634785388</v>
      </c>
      <c r="M2906" s="180">
        <f t="shared" si="2909"/>
        <v>0.04036524825</v>
      </c>
      <c r="N2906" s="180">
        <f t="shared" si="2909"/>
        <v>0.0418956842</v>
      </c>
      <c r="O2906" s="180">
        <f t="shared" si="2909"/>
        <v>0.04486090386</v>
      </c>
      <c r="P2906" s="180">
        <f t="shared" si="2909"/>
        <v>0.0502174297</v>
      </c>
      <c r="Q2906" s="180">
        <f t="shared" si="2909"/>
        <v>0.0532783016</v>
      </c>
      <c r="R2906" s="180">
        <f t="shared" si="2909"/>
        <v>0.05786960946</v>
      </c>
      <c r="S2906" s="180">
        <f t="shared" si="2909"/>
        <v>0.06083482912</v>
      </c>
      <c r="T2906" s="181">
        <f t="shared" si="3"/>
        <v>6.680449438</v>
      </c>
      <c r="U2906" s="182">
        <f t="shared" si="4"/>
        <v>41677</v>
      </c>
      <c r="V2906" s="182">
        <f t="shared" si="5"/>
        <v>41766</v>
      </c>
      <c r="W2906" s="182">
        <f t="shared" si="6"/>
        <v>41858</v>
      </c>
      <c r="X2906" s="181">
        <f t="shared" si="7"/>
        <v>184</v>
      </c>
      <c r="Y2906" s="181">
        <f t="shared" si="8"/>
        <v>273</v>
      </c>
      <c r="Z2906" s="181">
        <f t="shared" si="9"/>
        <v>365</v>
      </c>
      <c r="AA2906" s="155"/>
      <c r="AB2906" s="9"/>
      <c r="AC2906" s="9"/>
      <c r="AD2906" s="9"/>
      <c r="AE2906" s="9"/>
      <c r="AF2906" s="9"/>
      <c r="AG2906" s="9"/>
      <c r="AH2906" s="9"/>
    </row>
    <row r="2907" ht="15.75" customHeight="1">
      <c r="A2907" s="177">
        <v>41492.0</v>
      </c>
      <c r="B2907" s="178">
        <v>4.0</v>
      </c>
      <c r="C2907" s="178">
        <v>4.4</v>
      </c>
      <c r="D2907" s="178">
        <v>4.58</v>
      </c>
      <c r="E2907" s="178">
        <v>4.89</v>
      </c>
      <c r="F2907" s="178">
        <v>5.31</v>
      </c>
      <c r="G2907" s="178">
        <v>5.62</v>
      </c>
      <c r="H2907" s="178">
        <v>6.14</v>
      </c>
      <c r="I2907" s="178">
        <v>6.47</v>
      </c>
      <c r="J2907" s="178">
        <v>6.77</v>
      </c>
      <c r="K2907" s="179">
        <f>MAX(0,((T2907*(365/365))-VLOOKUP(A2907,VBMA!$A:$D,4,0))  /  (T2907* (365/365)   ))</f>
        <v>0.05595605338</v>
      </c>
      <c r="L2907" s="180">
        <f t="shared" ref="L2907:S2907" si="2910">(B2907*(1-$K2907) * (365/365))/100</f>
        <v>0.03776175786</v>
      </c>
      <c r="M2907" s="180">
        <f t="shared" si="2910"/>
        <v>0.04153793365</v>
      </c>
      <c r="N2907" s="180">
        <f t="shared" si="2910"/>
        <v>0.04323721276</v>
      </c>
      <c r="O2907" s="180">
        <f t="shared" si="2910"/>
        <v>0.04616374899</v>
      </c>
      <c r="P2907" s="180">
        <f t="shared" si="2910"/>
        <v>0.05012873357</v>
      </c>
      <c r="Q2907" s="180">
        <f t="shared" si="2910"/>
        <v>0.0530552698</v>
      </c>
      <c r="R2907" s="180">
        <f t="shared" si="2910"/>
        <v>0.05796429832</v>
      </c>
      <c r="S2907" s="180">
        <f t="shared" si="2910"/>
        <v>0.06107964335</v>
      </c>
      <c r="T2907" s="181">
        <f t="shared" si="3"/>
        <v>6.811123596</v>
      </c>
      <c r="U2907" s="182">
        <f t="shared" si="4"/>
        <v>41676</v>
      </c>
      <c r="V2907" s="182">
        <f t="shared" si="5"/>
        <v>41765</v>
      </c>
      <c r="W2907" s="182">
        <f t="shared" si="6"/>
        <v>41857</v>
      </c>
      <c r="X2907" s="181">
        <f t="shared" si="7"/>
        <v>184</v>
      </c>
      <c r="Y2907" s="181">
        <f t="shared" si="8"/>
        <v>273</v>
      </c>
      <c r="Z2907" s="181">
        <f t="shared" si="9"/>
        <v>365</v>
      </c>
      <c r="AA2907" s="155"/>
      <c r="AB2907" s="9"/>
      <c r="AC2907" s="9"/>
      <c r="AD2907" s="9"/>
      <c r="AE2907" s="9"/>
      <c r="AF2907" s="9"/>
      <c r="AG2907" s="9"/>
      <c r="AH2907" s="9"/>
    </row>
    <row r="2908" ht="15.75" customHeight="1">
      <c r="A2908" s="177">
        <v>41491.0</v>
      </c>
      <c r="B2908" s="178">
        <v>4.4</v>
      </c>
      <c r="C2908" s="178">
        <v>4.66</v>
      </c>
      <c r="D2908" s="178">
        <v>4.85</v>
      </c>
      <c r="E2908" s="178">
        <v>5.21</v>
      </c>
      <c r="F2908" s="178">
        <v>5.57</v>
      </c>
      <c r="G2908" s="178">
        <v>5.67</v>
      </c>
      <c r="H2908" s="178">
        <v>5.99</v>
      </c>
      <c r="I2908" s="178">
        <v>6.33</v>
      </c>
      <c r="J2908" s="178">
        <v>6.78</v>
      </c>
      <c r="K2908" s="179">
        <f>MAX(0,((T2908*(365/365))-VLOOKUP(A2908,VBMA!$A:$D,4,0))  /  (T2908* (365/365)   ))</f>
        <v>0.02566215421</v>
      </c>
      <c r="L2908" s="180">
        <f t="shared" ref="L2908:S2908" si="2911">(B2908*(1-$K2908) * (365/365))/100</f>
        <v>0.04287086521</v>
      </c>
      <c r="M2908" s="180">
        <f t="shared" si="2911"/>
        <v>0.04540414361</v>
      </c>
      <c r="N2908" s="180">
        <f t="shared" si="2911"/>
        <v>0.04725538552</v>
      </c>
      <c r="O2908" s="180">
        <f t="shared" si="2911"/>
        <v>0.05076300177</v>
      </c>
      <c r="P2908" s="180">
        <f t="shared" si="2911"/>
        <v>0.05427061801</v>
      </c>
      <c r="Q2908" s="180">
        <f t="shared" si="2911"/>
        <v>0.05524495586</v>
      </c>
      <c r="R2908" s="180">
        <f t="shared" si="2911"/>
        <v>0.05836283696</v>
      </c>
      <c r="S2908" s="180">
        <f t="shared" si="2911"/>
        <v>0.06167558564</v>
      </c>
      <c r="T2908" s="181">
        <f t="shared" si="3"/>
        <v>6.681460674</v>
      </c>
      <c r="U2908" s="182">
        <f t="shared" si="4"/>
        <v>41675</v>
      </c>
      <c r="V2908" s="182">
        <f t="shared" si="5"/>
        <v>41764</v>
      </c>
      <c r="W2908" s="182">
        <f t="shared" si="6"/>
        <v>41856</v>
      </c>
      <c r="X2908" s="181">
        <f t="shared" si="7"/>
        <v>184</v>
      </c>
      <c r="Y2908" s="181">
        <f t="shared" si="8"/>
        <v>273</v>
      </c>
      <c r="Z2908" s="181">
        <f t="shared" si="9"/>
        <v>365</v>
      </c>
      <c r="AA2908" s="155"/>
      <c r="AB2908" s="9"/>
      <c r="AC2908" s="9"/>
      <c r="AD2908" s="9"/>
      <c r="AE2908" s="9"/>
      <c r="AF2908" s="9"/>
      <c r="AG2908" s="9"/>
      <c r="AH2908" s="9"/>
    </row>
    <row r="2909" ht="15.75" customHeight="1">
      <c r="A2909" s="177">
        <v>41488.0</v>
      </c>
      <c r="B2909" s="178">
        <v>4.9</v>
      </c>
      <c r="C2909" s="178">
        <v>5.33</v>
      </c>
      <c r="D2909" s="178">
        <v>5.49</v>
      </c>
      <c r="E2909" s="178">
        <v>5.66</v>
      </c>
      <c r="F2909" s="178">
        <v>5.82</v>
      </c>
      <c r="G2909" s="178">
        <v>5.98</v>
      </c>
      <c r="H2909" s="178">
        <v>6.22</v>
      </c>
      <c r="I2909" s="178">
        <v>6.5</v>
      </c>
      <c r="J2909" s="178">
        <v>6.85</v>
      </c>
      <c r="K2909" s="179">
        <f>MAX(0,((T2909*(365/365))-VLOOKUP(A2909,VBMA!$A:$D,4,0))  /  (T2909* (365/365)   ))</f>
        <v>0.03673915202</v>
      </c>
      <c r="L2909" s="180">
        <f t="shared" ref="L2909:S2909" si="2912">(B2909*(1-$K2909) * (365/365))/100</f>
        <v>0.04719978155</v>
      </c>
      <c r="M2909" s="180">
        <f t="shared" si="2912"/>
        <v>0.0513418032</v>
      </c>
      <c r="N2909" s="180">
        <f t="shared" si="2912"/>
        <v>0.05288302055</v>
      </c>
      <c r="O2909" s="180">
        <f t="shared" si="2912"/>
        <v>0.054520564</v>
      </c>
      <c r="P2909" s="180">
        <f t="shared" si="2912"/>
        <v>0.05606178135</v>
      </c>
      <c r="Q2909" s="180">
        <f t="shared" si="2912"/>
        <v>0.05760299871</v>
      </c>
      <c r="R2909" s="180">
        <f t="shared" si="2912"/>
        <v>0.05991482474</v>
      </c>
      <c r="S2909" s="180">
        <f t="shared" si="2912"/>
        <v>0.06261195512</v>
      </c>
      <c r="T2909" s="181">
        <f t="shared" si="3"/>
        <v>6.789438202</v>
      </c>
      <c r="U2909" s="182">
        <f t="shared" si="4"/>
        <v>41672</v>
      </c>
      <c r="V2909" s="182">
        <f t="shared" si="5"/>
        <v>41761</v>
      </c>
      <c r="W2909" s="182">
        <f t="shared" si="6"/>
        <v>41853</v>
      </c>
      <c r="X2909" s="181">
        <f t="shared" si="7"/>
        <v>184</v>
      </c>
      <c r="Y2909" s="181">
        <f t="shared" si="8"/>
        <v>273</v>
      </c>
      <c r="Z2909" s="181">
        <f t="shared" si="9"/>
        <v>365</v>
      </c>
      <c r="AA2909" s="155"/>
      <c r="AB2909" s="9"/>
      <c r="AC2909" s="9"/>
      <c r="AD2909" s="9"/>
      <c r="AE2909" s="9"/>
      <c r="AF2909" s="9"/>
      <c r="AG2909" s="9"/>
      <c r="AH2909" s="9"/>
    </row>
    <row r="2910" ht="15.75" customHeight="1">
      <c r="A2910" s="177">
        <v>41487.0</v>
      </c>
      <c r="B2910" s="178">
        <v>5.06</v>
      </c>
      <c r="C2910" s="178">
        <v>5.42</v>
      </c>
      <c r="D2910" s="178">
        <v>5.53</v>
      </c>
      <c r="E2910" s="178">
        <v>5.69</v>
      </c>
      <c r="F2910" s="178">
        <v>5.85</v>
      </c>
      <c r="G2910" s="178">
        <v>6.04</v>
      </c>
      <c r="H2910" s="178">
        <v>6.22</v>
      </c>
      <c r="I2910" s="178">
        <v>6.5</v>
      </c>
      <c r="J2910" s="178">
        <v>6.85</v>
      </c>
      <c r="K2910" s="179">
        <f>MAX(0,((T2910*(365/365))-VLOOKUP(A2910,VBMA!$A:$D,4,0))  /  (T2910* (365/365)   ))</f>
        <v>0.03673915202</v>
      </c>
      <c r="L2910" s="180">
        <f t="shared" ref="L2910:S2910" si="2913">(B2910*(1-$K2910) * (365/365))/100</f>
        <v>0.04874099891</v>
      </c>
      <c r="M2910" s="180">
        <f t="shared" si="2913"/>
        <v>0.05220873796</v>
      </c>
      <c r="N2910" s="180">
        <f t="shared" si="2913"/>
        <v>0.05326832489</v>
      </c>
      <c r="O2910" s="180">
        <f t="shared" si="2913"/>
        <v>0.05480954225</v>
      </c>
      <c r="P2910" s="180">
        <f t="shared" si="2913"/>
        <v>0.05635075961</v>
      </c>
      <c r="Q2910" s="180">
        <f t="shared" si="2913"/>
        <v>0.05818095522</v>
      </c>
      <c r="R2910" s="180">
        <f t="shared" si="2913"/>
        <v>0.05991482474</v>
      </c>
      <c r="S2910" s="180">
        <f t="shared" si="2913"/>
        <v>0.06261195512</v>
      </c>
      <c r="T2910" s="181">
        <f t="shared" si="3"/>
        <v>6.789438202</v>
      </c>
      <c r="U2910" s="182">
        <f t="shared" si="4"/>
        <v>41671</v>
      </c>
      <c r="V2910" s="182">
        <f t="shared" si="5"/>
        <v>41760</v>
      </c>
      <c r="W2910" s="182">
        <f t="shared" si="6"/>
        <v>41852</v>
      </c>
      <c r="X2910" s="181">
        <f t="shared" si="7"/>
        <v>184</v>
      </c>
      <c r="Y2910" s="181">
        <f t="shared" si="8"/>
        <v>273</v>
      </c>
      <c r="Z2910" s="181">
        <f t="shared" si="9"/>
        <v>365</v>
      </c>
      <c r="AA2910" s="155"/>
      <c r="AB2910" s="9"/>
      <c r="AC2910" s="9"/>
      <c r="AD2910" s="9"/>
      <c r="AE2910" s="9"/>
      <c r="AF2910" s="9"/>
      <c r="AG2910" s="9"/>
      <c r="AH2910" s="9"/>
    </row>
    <row r="2911" ht="15.75" customHeight="1">
      <c r="A2911" s="177">
        <v>41486.0</v>
      </c>
      <c r="B2911" s="178">
        <v>4.97</v>
      </c>
      <c r="C2911" s="178">
        <v>5.45</v>
      </c>
      <c r="D2911" s="178">
        <v>5.53</v>
      </c>
      <c r="E2911" s="178">
        <v>5.69</v>
      </c>
      <c r="F2911" s="178">
        <v>5.88</v>
      </c>
      <c r="G2911" s="178">
        <v>6.03</v>
      </c>
      <c r="H2911" s="178">
        <v>6.27</v>
      </c>
      <c r="I2911" s="178">
        <v>6.55</v>
      </c>
      <c r="J2911" s="178">
        <v>6.9</v>
      </c>
      <c r="K2911" s="179">
        <f>MAX(0,((T2911*(365/365))-VLOOKUP(A2911,VBMA!$A:$D,4,0))  /  (T2911* (365/365)   ))</f>
        <v>0.04582262838</v>
      </c>
      <c r="L2911" s="180">
        <f t="shared" ref="L2911:S2911" si="2914">(B2911*(1-$K2911) * (365/365))/100</f>
        <v>0.04742261537</v>
      </c>
      <c r="M2911" s="180">
        <f t="shared" si="2914"/>
        <v>0.05200266675</v>
      </c>
      <c r="N2911" s="180">
        <f t="shared" si="2914"/>
        <v>0.05276600865</v>
      </c>
      <c r="O2911" s="180">
        <f t="shared" si="2914"/>
        <v>0.05429269245</v>
      </c>
      <c r="P2911" s="180">
        <f t="shared" si="2914"/>
        <v>0.05610562945</v>
      </c>
      <c r="Q2911" s="180">
        <f t="shared" si="2914"/>
        <v>0.05753689551</v>
      </c>
      <c r="R2911" s="180">
        <f t="shared" si="2914"/>
        <v>0.0598269212</v>
      </c>
      <c r="S2911" s="180">
        <f t="shared" si="2914"/>
        <v>0.06249861784</v>
      </c>
      <c r="T2911" s="181">
        <f t="shared" si="3"/>
        <v>6.833111111</v>
      </c>
      <c r="U2911" s="182">
        <f t="shared" si="4"/>
        <v>41670</v>
      </c>
      <c r="V2911" s="182">
        <f t="shared" si="5"/>
        <v>41760</v>
      </c>
      <c r="W2911" s="182">
        <f t="shared" si="6"/>
        <v>41851</v>
      </c>
      <c r="X2911" s="181">
        <f t="shared" si="7"/>
        <v>184</v>
      </c>
      <c r="Y2911" s="181">
        <f t="shared" si="8"/>
        <v>274</v>
      </c>
      <c r="Z2911" s="181">
        <f t="shared" si="9"/>
        <v>365</v>
      </c>
      <c r="AA2911" s="155"/>
      <c r="AB2911" s="9"/>
      <c r="AC2911" s="9"/>
      <c r="AD2911" s="9"/>
      <c r="AE2911" s="9"/>
      <c r="AF2911" s="9"/>
      <c r="AG2911" s="9"/>
      <c r="AH2911" s="9"/>
    </row>
    <row r="2912" ht="15.75" customHeight="1">
      <c r="A2912" s="177">
        <v>41485.0</v>
      </c>
      <c r="B2912" s="178">
        <v>5.13</v>
      </c>
      <c r="C2912" s="178">
        <v>5.49</v>
      </c>
      <c r="D2912" s="178">
        <v>5.57</v>
      </c>
      <c r="E2912" s="178">
        <v>5.69</v>
      </c>
      <c r="F2912" s="178">
        <v>5.86</v>
      </c>
      <c r="G2912" s="178">
        <v>6.03</v>
      </c>
      <c r="H2912" s="178">
        <v>6.24</v>
      </c>
      <c r="I2912" s="178">
        <v>6.58</v>
      </c>
      <c r="J2912" s="178">
        <v>7.02</v>
      </c>
      <c r="K2912" s="179">
        <f>MAX(0,((T2912*(365/365))-VLOOKUP(A2912,VBMA!$A:$D,4,0))  /  (T2912* (365/365)   ))</f>
        <v>0.05687325481</v>
      </c>
      <c r="L2912" s="180">
        <f t="shared" ref="L2912:S2912" si="2915">(B2912*(1-$K2912) * (365/365))/100</f>
        <v>0.04838240203</v>
      </c>
      <c r="M2912" s="180">
        <f t="shared" si="2915"/>
        <v>0.05177765831</v>
      </c>
      <c r="N2912" s="180">
        <f t="shared" si="2915"/>
        <v>0.05253215971</v>
      </c>
      <c r="O2912" s="180">
        <f t="shared" si="2915"/>
        <v>0.0536639118</v>
      </c>
      <c r="P2912" s="180">
        <f t="shared" si="2915"/>
        <v>0.05526722727</v>
      </c>
      <c r="Q2912" s="180">
        <f t="shared" si="2915"/>
        <v>0.05687054274</v>
      </c>
      <c r="R2912" s="180">
        <f t="shared" si="2915"/>
        <v>0.0588511089</v>
      </c>
      <c r="S2912" s="180">
        <f t="shared" si="2915"/>
        <v>0.06205773983</v>
      </c>
      <c r="T2912" s="181">
        <f t="shared" si="3"/>
        <v>6.923777778</v>
      </c>
      <c r="U2912" s="182">
        <f t="shared" si="4"/>
        <v>41669</v>
      </c>
      <c r="V2912" s="182">
        <f t="shared" si="5"/>
        <v>41759</v>
      </c>
      <c r="W2912" s="182">
        <f t="shared" si="6"/>
        <v>41850</v>
      </c>
      <c r="X2912" s="181">
        <f t="shared" si="7"/>
        <v>184</v>
      </c>
      <c r="Y2912" s="181">
        <f t="shared" si="8"/>
        <v>274</v>
      </c>
      <c r="Z2912" s="181">
        <f t="shared" si="9"/>
        <v>365</v>
      </c>
      <c r="AA2912" s="155"/>
      <c r="AB2912" s="9"/>
      <c r="AC2912" s="9"/>
      <c r="AD2912" s="9"/>
      <c r="AE2912" s="9"/>
      <c r="AF2912" s="9"/>
      <c r="AG2912" s="9"/>
      <c r="AH2912" s="9"/>
    </row>
    <row r="2913" ht="15.75" customHeight="1">
      <c r="A2913" s="177">
        <v>41484.0</v>
      </c>
      <c r="B2913" s="178">
        <v>5.21</v>
      </c>
      <c r="C2913" s="178">
        <v>5.49</v>
      </c>
      <c r="D2913" s="178">
        <v>5.57</v>
      </c>
      <c r="E2913" s="178">
        <v>5.7</v>
      </c>
      <c r="F2913" s="178">
        <v>5.79</v>
      </c>
      <c r="G2913" s="178">
        <v>5.93</v>
      </c>
      <c r="H2913" s="178">
        <v>6.18</v>
      </c>
      <c r="I2913" s="178">
        <v>6.5</v>
      </c>
      <c r="J2913" s="178">
        <v>6.92</v>
      </c>
      <c r="K2913" s="179">
        <f>MAX(0,((T2913*(365/365))-VLOOKUP(A2913,VBMA!$A:$D,4,0))  /  (T2913* (365/365)   ))</f>
        <v>0.05474500098</v>
      </c>
      <c r="L2913" s="180">
        <f t="shared" ref="L2913:S2913" si="2916">(B2913*(1-$K2913) * (365/365))/100</f>
        <v>0.04924778545</v>
      </c>
      <c r="M2913" s="180">
        <f t="shared" si="2916"/>
        <v>0.05189449945</v>
      </c>
      <c r="N2913" s="180">
        <f t="shared" si="2916"/>
        <v>0.05265070345</v>
      </c>
      <c r="O2913" s="180">
        <f t="shared" si="2916"/>
        <v>0.05387953494</v>
      </c>
      <c r="P2913" s="180">
        <f t="shared" si="2916"/>
        <v>0.05473026444</v>
      </c>
      <c r="Q2913" s="180">
        <f t="shared" si="2916"/>
        <v>0.05605362144</v>
      </c>
      <c r="R2913" s="180">
        <f t="shared" si="2916"/>
        <v>0.05841675894</v>
      </c>
      <c r="S2913" s="180">
        <f t="shared" si="2916"/>
        <v>0.06144157494</v>
      </c>
      <c r="T2913" s="181">
        <f t="shared" si="3"/>
        <v>6.823555556</v>
      </c>
      <c r="U2913" s="182">
        <f t="shared" si="4"/>
        <v>41668</v>
      </c>
      <c r="V2913" s="182">
        <f t="shared" si="5"/>
        <v>41758</v>
      </c>
      <c r="W2913" s="182">
        <f t="shared" si="6"/>
        <v>41849</v>
      </c>
      <c r="X2913" s="181">
        <f t="shared" si="7"/>
        <v>184</v>
      </c>
      <c r="Y2913" s="181">
        <f t="shared" si="8"/>
        <v>274</v>
      </c>
      <c r="Z2913" s="181">
        <f t="shared" si="9"/>
        <v>365</v>
      </c>
      <c r="AA2913" s="155"/>
      <c r="AB2913" s="9"/>
      <c r="AC2913" s="9"/>
      <c r="AD2913" s="9"/>
      <c r="AE2913" s="9"/>
      <c r="AF2913" s="9"/>
      <c r="AG2913" s="9"/>
      <c r="AH2913" s="9"/>
    </row>
    <row r="2914" ht="15.75" customHeight="1">
      <c r="A2914" s="177">
        <v>41481.0</v>
      </c>
      <c r="B2914" s="178">
        <v>5.18</v>
      </c>
      <c r="C2914" s="178">
        <v>5.48</v>
      </c>
      <c r="D2914" s="178">
        <v>5.56</v>
      </c>
      <c r="E2914" s="178">
        <v>5.68</v>
      </c>
      <c r="F2914" s="178">
        <v>5.66</v>
      </c>
      <c r="G2914" s="178">
        <v>5.81</v>
      </c>
      <c r="H2914" s="178">
        <v>5.98</v>
      </c>
      <c r="I2914" s="178">
        <v>6.38</v>
      </c>
      <c r="J2914" s="178">
        <v>6.78</v>
      </c>
      <c r="K2914" s="179">
        <f>MAX(0,((T2914*(365/365))-VLOOKUP(A2914,VBMA!$A:$D,4,0))  /  (T2914* (365/365)   ))</f>
        <v>0.05150671471</v>
      </c>
      <c r="L2914" s="180">
        <f t="shared" ref="L2914:S2914" si="2917">(B2914*(1-$K2914) * (365/365))/100</f>
        <v>0.04913195218</v>
      </c>
      <c r="M2914" s="180">
        <f t="shared" si="2917"/>
        <v>0.05197743203</v>
      </c>
      <c r="N2914" s="180">
        <f t="shared" si="2917"/>
        <v>0.05273622666</v>
      </c>
      <c r="O2914" s="180">
        <f t="shared" si="2917"/>
        <v>0.0538744186</v>
      </c>
      <c r="P2914" s="180">
        <f t="shared" si="2917"/>
        <v>0.05368471995</v>
      </c>
      <c r="Q2914" s="180">
        <f t="shared" si="2917"/>
        <v>0.05510745988</v>
      </c>
      <c r="R2914" s="180">
        <f t="shared" si="2917"/>
        <v>0.05671989846</v>
      </c>
      <c r="S2914" s="180">
        <f t="shared" si="2917"/>
        <v>0.0605138716</v>
      </c>
      <c r="T2914" s="181">
        <f t="shared" si="3"/>
        <v>6.784444444</v>
      </c>
      <c r="U2914" s="182">
        <f t="shared" si="4"/>
        <v>41665</v>
      </c>
      <c r="V2914" s="182">
        <f t="shared" si="5"/>
        <v>41755</v>
      </c>
      <c r="W2914" s="182">
        <f t="shared" si="6"/>
        <v>41846</v>
      </c>
      <c r="X2914" s="181">
        <f t="shared" si="7"/>
        <v>184</v>
      </c>
      <c r="Y2914" s="181">
        <f t="shared" si="8"/>
        <v>274</v>
      </c>
      <c r="Z2914" s="181">
        <f t="shared" si="9"/>
        <v>365</v>
      </c>
      <c r="AA2914" s="155"/>
      <c r="AB2914" s="9"/>
      <c r="AC2914" s="9"/>
      <c r="AD2914" s="9"/>
      <c r="AE2914" s="9"/>
      <c r="AF2914" s="9"/>
      <c r="AG2914" s="9"/>
      <c r="AH2914" s="9"/>
    </row>
    <row r="2915" ht="15.75" customHeight="1">
      <c r="A2915" s="177">
        <v>41480.0</v>
      </c>
      <c r="B2915" s="178">
        <v>5.16</v>
      </c>
      <c r="C2915" s="178">
        <v>5.5</v>
      </c>
      <c r="D2915" s="178">
        <v>5.61</v>
      </c>
      <c r="E2915" s="178">
        <v>5.66</v>
      </c>
      <c r="F2915" s="178">
        <v>5.7</v>
      </c>
      <c r="G2915" s="178">
        <v>5.81</v>
      </c>
      <c r="H2915" s="178">
        <v>6.0</v>
      </c>
      <c r="I2915" s="178">
        <v>6.42</v>
      </c>
      <c r="J2915" s="178">
        <v>6.82</v>
      </c>
      <c r="K2915" s="179">
        <f>MAX(0,((T2915*(365/365))-VLOOKUP(A2915,VBMA!$A:$D,4,0))  /  (T2915* (365/365)   ))</f>
        <v>0.05985195286</v>
      </c>
      <c r="L2915" s="180">
        <f t="shared" ref="L2915:S2915" si="2918">(B2915*(1-$K2915) * (365/365))/100</f>
        <v>0.04851163923</v>
      </c>
      <c r="M2915" s="180">
        <f t="shared" si="2918"/>
        <v>0.05170814259</v>
      </c>
      <c r="N2915" s="180">
        <f t="shared" si="2918"/>
        <v>0.05274230544</v>
      </c>
      <c r="O2915" s="180">
        <f t="shared" si="2918"/>
        <v>0.05321237947</v>
      </c>
      <c r="P2915" s="180">
        <f t="shared" si="2918"/>
        <v>0.05358843869</v>
      </c>
      <c r="Q2915" s="180">
        <f t="shared" si="2918"/>
        <v>0.05462260154</v>
      </c>
      <c r="R2915" s="180">
        <f t="shared" si="2918"/>
        <v>0.05640888283</v>
      </c>
      <c r="S2915" s="180">
        <f t="shared" si="2918"/>
        <v>0.06035750463</v>
      </c>
      <c r="T2915" s="181">
        <f t="shared" si="3"/>
        <v>6.844666667</v>
      </c>
      <c r="U2915" s="182">
        <f t="shared" si="4"/>
        <v>41664</v>
      </c>
      <c r="V2915" s="182">
        <f t="shared" si="5"/>
        <v>41754</v>
      </c>
      <c r="W2915" s="182">
        <f t="shared" si="6"/>
        <v>41845</v>
      </c>
      <c r="X2915" s="181">
        <f t="shared" si="7"/>
        <v>184</v>
      </c>
      <c r="Y2915" s="181">
        <f t="shared" si="8"/>
        <v>274</v>
      </c>
      <c r="Z2915" s="181">
        <f t="shared" si="9"/>
        <v>365</v>
      </c>
      <c r="AA2915" s="155"/>
      <c r="AB2915" s="9"/>
      <c r="AC2915" s="9"/>
      <c r="AD2915" s="9"/>
      <c r="AE2915" s="9"/>
      <c r="AF2915" s="9"/>
      <c r="AG2915" s="9"/>
      <c r="AH2915" s="9"/>
    </row>
    <row r="2916" ht="15.75" customHeight="1">
      <c r="A2916" s="177">
        <v>41479.0</v>
      </c>
      <c r="B2916" s="178">
        <v>5.41</v>
      </c>
      <c r="C2916" s="178">
        <v>5.51</v>
      </c>
      <c r="D2916" s="178">
        <v>5.65</v>
      </c>
      <c r="E2916" s="178">
        <v>5.68</v>
      </c>
      <c r="F2916" s="178">
        <v>5.69</v>
      </c>
      <c r="G2916" s="178">
        <v>5.85</v>
      </c>
      <c r="H2916" s="178">
        <v>6.06</v>
      </c>
      <c r="I2916" s="178">
        <v>6.5</v>
      </c>
      <c r="J2916" s="178">
        <v>6.92</v>
      </c>
      <c r="K2916" s="179">
        <f>MAX(0,((T2916*(365/365))-VLOOKUP(A2916,VBMA!$A:$D,4,0))  /  (T2916* (365/365)   ))</f>
        <v>0.07557916293</v>
      </c>
      <c r="L2916" s="180">
        <f t="shared" ref="L2916:S2916" si="2919">(B2916*(1-$K2916) * (365/365))/100</f>
        <v>0.05001116729</v>
      </c>
      <c r="M2916" s="180">
        <f t="shared" si="2919"/>
        <v>0.05093558812</v>
      </c>
      <c r="N2916" s="180">
        <f t="shared" si="2919"/>
        <v>0.05222977729</v>
      </c>
      <c r="O2916" s="180">
        <f t="shared" si="2919"/>
        <v>0.05250710355</v>
      </c>
      <c r="P2916" s="180">
        <f t="shared" si="2919"/>
        <v>0.05259954563</v>
      </c>
      <c r="Q2916" s="180">
        <f t="shared" si="2919"/>
        <v>0.05407861897</v>
      </c>
      <c r="R2916" s="180">
        <f t="shared" si="2919"/>
        <v>0.05601990273</v>
      </c>
      <c r="S2916" s="180">
        <f t="shared" si="2919"/>
        <v>0.06008735441</v>
      </c>
      <c r="T2916" s="181">
        <f t="shared" si="3"/>
        <v>6.944888889</v>
      </c>
      <c r="U2916" s="182">
        <f t="shared" si="4"/>
        <v>41663</v>
      </c>
      <c r="V2916" s="182">
        <f t="shared" si="5"/>
        <v>41753</v>
      </c>
      <c r="W2916" s="182">
        <f t="shared" si="6"/>
        <v>41844</v>
      </c>
      <c r="X2916" s="181">
        <f t="shared" si="7"/>
        <v>184</v>
      </c>
      <c r="Y2916" s="181">
        <f t="shared" si="8"/>
        <v>274</v>
      </c>
      <c r="Z2916" s="181">
        <f t="shared" si="9"/>
        <v>365</v>
      </c>
      <c r="AA2916" s="155"/>
      <c r="AB2916" s="9"/>
      <c r="AC2916" s="9"/>
      <c r="AD2916" s="9"/>
      <c r="AE2916" s="9"/>
      <c r="AF2916" s="9"/>
      <c r="AG2916" s="9"/>
      <c r="AH2916" s="9"/>
    </row>
    <row r="2917" ht="15.75" customHeight="1">
      <c r="A2917" s="177">
        <v>41478.0</v>
      </c>
      <c r="B2917" s="178">
        <v>5.38</v>
      </c>
      <c r="C2917" s="178">
        <v>5.51</v>
      </c>
      <c r="D2917" s="178">
        <v>5.67</v>
      </c>
      <c r="E2917" s="178">
        <v>5.79</v>
      </c>
      <c r="F2917" s="178">
        <v>5.82</v>
      </c>
      <c r="G2917" s="178">
        <v>5.95</v>
      </c>
      <c r="H2917" s="178">
        <v>6.08</v>
      </c>
      <c r="I2917" s="178">
        <v>6.5</v>
      </c>
      <c r="J2917" s="178">
        <v>6.92</v>
      </c>
      <c r="K2917" s="179">
        <f>MAX(0,((T2917*(365/365))-VLOOKUP(A2917,VBMA!$A:$D,4,0))  /  (T2917* (365/365)   ))</f>
        <v>0.07865601232</v>
      </c>
      <c r="L2917" s="180">
        <f t="shared" ref="L2917:S2917" si="2920">(B2917*(1-$K2917) * (365/365))/100</f>
        <v>0.04956830654</v>
      </c>
      <c r="M2917" s="180">
        <f t="shared" si="2920"/>
        <v>0.05076605372</v>
      </c>
      <c r="N2917" s="180">
        <f t="shared" si="2920"/>
        <v>0.0522402041</v>
      </c>
      <c r="O2917" s="180">
        <f t="shared" si="2920"/>
        <v>0.05334581689</v>
      </c>
      <c r="P2917" s="180">
        <f t="shared" si="2920"/>
        <v>0.05362222008</v>
      </c>
      <c r="Q2917" s="180">
        <f t="shared" si="2920"/>
        <v>0.05481996727</v>
      </c>
      <c r="R2917" s="180">
        <f t="shared" si="2920"/>
        <v>0.05601771445</v>
      </c>
      <c r="S2917" s="180">
        <f t="shared" si="2920"/>
        <v>0.0598873592</v>
      </c>
      <c r="T2917" s="181">
        <f t="shared" si="3"/>
        <v>6.924666667</v>
      </c>
      <c r="U2917" s="182">
        <f t="shared" si="4"/>
        <v>41662</v>
      </c>
      <c r="V2917" s="182">
        <f t="shared" si="5"/>
        <v>41752</v>
      </c>
      <c r="W2917" s="182">
        <f t="shared" si="6"/>
        <v>41843</v>
      </c>
      <c r="X2917" s="181">
        <f t="shared" si="7"/>
        <v>184</v>
      </c>
      <c r="Y2917" s="181">
        <f t="shared" si="8"/>
        <v>274</v>
      </c>
      <c r="Z2917" s="181">
        <f t="shared" si="9"/>
        <v>365</v>
      </c>
      <c r="AA2917" s="155"/>
      <c r="AB2917" s="9"/>
      <c r="AC2917" s="9"/>
      <c r="AD2917" s="9"/>
      <c r="AE2917" s="9"/>
      <c r="AF2917" s="9"/>
      <c r="AG2917" s="9"/>
      <c r="AH2917" s="9"/>
    </row>
    <row r="2918" ht="15.75" customHeight="1">
      <c r="A2918" s="177">
        <v>41477.0</v>
      </c>
      <c r="B2918" s="178">
        <v>5.18</v>
      </c>
      <c r="C2918" s="178">
        <v>5.53</v>
      </c>
      <c r="D2918" s="178">
        <v>5.7</v>
      </c>
      <c r="E2918" s="178">
        <v>5.75</v>
      </c>
      <c r="F2918" s="178">
        <v>5.54</v>
      </c>
      <c r="G2918" s="178">
        <v>5.61</v>
      </c>
      <c r="H2918" s="178">
        <v>5.84</v>
      </c>
      <c r="I2918" s="178">
        <v>6.31</v>
      </c>
      <c r="J2918" s="178">
        <v>6.68</v>
      </c>
      <c r="K2918" s="179">
        <f>MAX(0,((T2918*(365/365))-VLOOKUP(A2918,VBMA!$A:$D,4,0))  /  (T2918* (365/365)   ))</f>
        <v>0.06709024514</v>
      </c>
      <c r="L2918" s="180">
        <f t="shared" ref="L2918:S2918" si="2921">(B2918*(1-$K2918) * (365/365))/100</f>
        <v>0.0483247253</v>
      </c>
      <c r="M2918" s="180">
        <f t="shared" si="2921"/>
        <v>0.05158990944</v>
      </c>
      <c r="N2918" s="180">
        <f t="shared" si="2921"/>
        <v>0.05317585603</v>
      </c>
      <c r="O2918" s="180">
        <f t="shared" si="2921"/>
        <v>0.0536423109</v>
      </c>
      <c r="P2918" s="180">
        <f t="shared" si="2921"/>
        <v>0.05168320042</v>
      </c>
      <c r="Q2918" s="180">
        <f t="shared" si="2921"/>
        <v>0.05233623725</v>
      </c>
      <c r="R2918" s="180">
        <f t="shared" si="2921"/>
        <v>0.05448192968</v>
      </c>
      <c r="S2918" s="180">
        <f t="shared" si="2921"/>
        <v>0.05886660553</v>
      </c>
      <c r="T2918" s="181">
        <f t="shared" si="3"/>
        <v>6.785222222</v>
      </c>
      <c r="U2918" s="182">
        <f t="shared" si="4"/>
        <v>41661</v>
      </c>
      <c r="V2918" s="182">
        <f t="shared" si="5"/>
        <v>41751</v>
      </c>
      <c r="W2918" s="182">
        <f t="shared" si="6"/>
        <v>41842</v>
      </c>
      <c r="X2918" s="181">
        <f t="shared" si="7"/>
        <v>184</v>
      </c>
      <c r="Y2918" s="181">
        <f t="shared" si="8"/>
        <v>274</v>
      </c>
      <c r="Z2918" s="181">
        <f t="shared" si="9"/>
        <v>365</v>
      </c>
      <c r="AA2918" s="155"/>
      <c r="AB2918" s="9"/>
      <c r="AC2918" s="9"/>
      <c r="AD2918" s="9"/>
      <c r="AE2918" s="9"/>
      <c r="AF2918" s="9"/>
      <c r="AG2918" s="9"/>
      <c r="AH2918" s="9"/>
    </row>
    <row r="2919" ht="15.75" customHeight="1">
      <c r="A2919" s="177">
        <v>41474.0</v>
      </c>
      <c r="B2919" s="178">
        <v>5.25</v>
      </c>
      <c r="C2919" s="178">
        <v>5.54</v>
      </c>
      <c r="D2919" s="178">
        <v>5.83</v>
      </c>
      <c r="E2919" s="178">
        <v>5.89</v>
      </c>
      <c r="F2919" s="178">
        <v>5.42</v>
      </c>
      <c r="G2919" s="178">
        <v>5.75</v>
      </c>
      <c r="H2919" s="178">
        <v>5.93</v>
      </c>
      <c r="I2919" s="178">
        <v>6.35</v>
      </c>
      <c r="J2919" s="178">
        <v>6.75</v>
      </c>
      <c r="K2919" s="179">
        <f>MAX(0,((T2919*(365/365))-VLOOKUP(A2919,VBMA!$A:$D,4,0))  /  (T2919* (365/365)   ))</f>
        <v>0.06563668569</v>
      </c>
      <c r="L2919" s="180">
        <f t="shared" ref="L2919:S2919" si="2922">(B2919*(1-$K2919) * (365/365))/100</f>
        <v>0.049054074</v>
      </c>
      <c r="M2919" s="180">
        <f t="shared" si="2922"/>
        <v>0.05176372761</v>
      </c>
      <c r="N2919" s="180">
        <f t="shared" si="2922"/>
        <v>0.05447338122</v>
      </c>
      <c r="O2919" s="180">
        <f t="shared" si="2922"/>
        <v>0.05503399921</v>
      </c>
      <c r="P2919" s="180">
        <f t="shared" si="2922"/>
        <v>0.05064249164</v>
      </c>
      <c r="Q2919" s="180">
        <f t="shared" si="2922"/>
        <v>0.05372589057</v>
      </c>
      <c r="R2919" s="180">
        <f t="shared" si="2922"/>
        <v>0.05540774454</v>
      </c>
      <c r="S2919" s="180">
        <f t="shared" si="2922"/>
        <v>0.05933207046</v>
      </c>
      <c r="T2919" s="181">
        <f t="shared" si="3"/>
        <v>6.774666667</v>
      </c>
      <c r="U2919" s="182">
        <f t="shared" si="4"/>
        <v>41658</v>
      </c>
      <c r="V2919" s="182">
        <f t="shared" si="5"/>
        <v>41748</v>
      </c>
      <c r="W2919" s="182">
        <f t="shared" si="6"/>
        <v>41839</v>
      </c>
      <c r="X2919" s="181">
        <f t="shared" si="7"/>
        <v>184</v>
      </c>
      <c r="Y2919" s="181">
        <f t="shared" si="8"/>
        <v>274</v>
      </c>
      <c r="Z2919" s="181">
        <f t="shared" si="9"/>
        <v>365</v>
      </c>
      <c r="AA2919" s="155"/>
      <c r="AB2919" s="9"/>
      <c r="AC2919" s="9"/>
      <c r="AD2919" s="9"/>
      <c r="AE2919" s="9"/>
      <c r="AF2919" s="9"/>
      <c r="AG2919" s="9"/>
      <c r="AH2919" s="9"/>
    </row>
    <row r="2920" ht="15.75" customHeight="1">
      <c r="A2920" s="177">
        <v>41473.0</v>
      </c>
      <c r="B2920" s="178">
        <v>4.59</v>
      </c>
      <c r="C2920" s="178">
        <v>4.84</v>
      </c>
      <c r="D2920" s="178">
        <v>4.87</v>
      </c>
      <c r="E2920" s="178">
        <v>5.01</v>
      </c>
      <c r="F2920" s="178">
        <v>5.15</v>
      </c>
      <c r="G2920" s="178">
        <v>5.42</v>
      </c>
      <c r="H2920" s="178">
        <v>5.83</v>
      </c>
      <c r="I2920" s="178">
        <v>6.27</v>
      </c>
      <c r="J2920" s="178">
        <v>6.66</v>
      </c>
      <c r="K2920" s="179">
        <f>MAX(0,((T2920*(365/365))-VLOOKUP(A2920,VBMA!$A:$D,4,0))  /  (T2920* (365/365)   ))</f>
        <v>0.06178641162</v>
      </c>
      <c r="L2920" s="180">
        <f t="shared" ref="L2920:S2920" si="2923">(B2920*(1-$K2920) * (365/365))/100</f>
        <v>0.04306400371</v>
      </c>
      <c r="M2920" s="180">
        <f t="shared" si="2923"/>
        <v>0.04540953768</v>
      </c>
      <c r="N2920" s="180">
        <f t="shared" si="2923"/>
        <v>0.04569100175</v>
      </c>
      <c r="O2920" s="180">
        <f t="shared" si="2923"/>
        <v>0.04700450078</v>
      </c>
      <c r="P2920" s="180">
        <f t="shared" si="2923"/>
        <v>0.0483179998</v>
      </c>
      <c r="Q2920" s="180">
        <f t="shared" si="2923"/>
        <v>0.05085117649</v>
      </c>
      <c r="R2920" s="180">
        <f t="shared" si="2923"/>
        <v>0.0546978522</v>
      </c>
      <c r="S2920" s="180">
        <f t="shared" si="2923"/>
        <v>0.05882599199</v>
      </c>
      <c r="T2920" s="181">
        <f t="shared" si="3"/>
        <v>6.714888889</v>
      </c>
      <c r="U2920" s="182">
        <f t="shared" si="4"/>
        <v>41657</v>
      </c>
      <c r="V2920" s="182">
        <f t="shared" si="5"/>
        <v>41747</v>
      </c>
      <c r="W2920" s="182">
        <f t="shared" si="6"/>
        <v>41838</v>
      </c>
      <c r="X2920" s="181">
        <f t="shared" si="7"/>
        <v>184</v>
      </c>
      <c r="Y2920" s="181">
        <f t="shared" si="8"/>
        <v>274</v>
      </c>
      <c r="Z2920" s="181">
        <f t="shared" si="9"/>
        <v>365</v>
      </c>
      <c r="AA2920" s="155"/>
      <c r="AB2920" s="9"/>
      <c r="AC2920" s="9"/>
      <c r="AD2920" s="9"/>
      <c r="AE2920" s="9"/>
      <c r="AF2920" s="9"/>
      <c r="AG2920" s="9"/>
      <c r="AH2920" s="9"/>
    </row>
    <row r="2921" ht="15.75" customHeight="1">
      <c r="A2921" s="177">
        <v>41472.0</v>
      </c>
      <c r="B2921" s="178">
        <v>4.38</v>
      </c>
      <c r="C2921" s="178">
        <v>4.8</v>
      </c>
      <c r="D2921" s="178">
        <v>4.99</v>
      </c>
      <c r="E2921" s="178">
        <v>5.11</v>
      </c>
      <c r="F2921" s="178">
        <v>5.23</v>
      </c>
      <c r="G2921" s="178">
        <v>5.55</v>
      </c>
      <c r="H2921" s="178">
        <v>5.95</v>
      </c>
      <c r="I2921" s="178">
        <v>6.43</v>
      </c>
      <c r="J2921" s="178">
        <v>6.88</v>
      </c>
      <c r="K2921" s="179">
        <f>MAX(0,((T2921*(365/365))-VLOOKUP(A2921,VBMA!$A:$D,4,0))  /  (T2921* (365/365)   ))</f>
        <v>0.08464282271</v>
      </c>
      <c r="L2921" s="180">
        <f t="shared" ref="L2921:S2921" si="2924">(B2921*(1-$K2921) * (365/365))/100</f>
        <v>0.04009264437</v>
      </c>
      <c r="M2921" s="180">
        <f t="shared" si="2924"/>
        <v>0.04393714451</v>
      </c>
      <c r="N2921" s="180">
        <f t="shared" si="2924"/>
        <v>0.04567632315</v>
      </c>
      <c r="O2921" s="180">
        <f t="shared" si="2924"/>
        <v>0.04677475176</v>
      </c>
      <c r="P2921" s="180">
        <f t="shared" si="2924"/>
        <v>0.04787318037</v>
      </c>
      <c r="Q2921" s="180">
        <f t="shared" si="2924"/>
        <v>0.05080232334</v>
      </c>
      <c r="R2921" s="180">
        <f t="shared" si="2924"/>
        <v>0.05446375205</v>
      </c>
      <c r="S2921" s="180">
        <f t="shared" si="2924"/>
        <v>0.0588574665</v>
      </c>
      <c r="T2921" s="181">
        <f t="shared" si="3"/>
        <v>6.915333333</v>
      </c>
      <c r="U2921" s="182">
        <f t="shared" si="4"/>
        <v>41656</v>
      </c>
      <c r="V2921" s="182">
        <f t="shared" si="5"/>
        <v>41746</v>
      </c>
      <c r="W2921" s="182">
        <f t="shared" si="6"/>
        <v>41837</v>
      </c>
      <c r="X2921" s="181">
        <f t="shared" si="7"/>
        <v>184</v>
      </c>
      <c r="Y2921" s="181">
        <f t="shared" si="8"/>
        <v>274</v>
      </c>
      <c r="Z2921" s="181">
        <f t="shared" si="9"/>
        <v>365</v>
      </c>
      <c r="AA2921" s="155"/>
      <c r="AB2921" s="9"/>
      <c r="AC2921" s="9"/>
      <c r="AD2921" s="9"/>
      <c r="AE2921" s="9"/>
      <c r="AF2921" s="9"/>
      <c r="AG2921" s="9"/>
      <c r="AH2921" s="9"/>
    </row>
    <row r="2922" ht="15.75" customHeight="1">
      <c r="A2922" s="177">
        <v>41471.0</v>
      </c>
      <c r="B2922" s="178">
        <v>3.95</v>
      </c>
      <c r="C2922" s="178">
        <v>4.43</v>
      </c>
      <c r="D2922" s="178">
        <v>4.65</v>
      </c>
      <c r="E2922" s="178">
        <v>4.9</v>
      </c>
      <c r="F2922" s="178">
        <v>5.08</v>
      </c>
      <c r="G2922" s="178">
        <v>5.43</v>
      </c>
      <c r="H2922" s="178">
        <v>5.82</v>
      </c>
      <c r="I2922" s="178">
        <v>6.36</v>
      </c>
      <c r="J2922" s="178">
        <v>6.77</v>
      </c>
      <c r="K2922" s="179">
        <f>MAX(0,((T2922*(365/365))-VLOOKUP(A2922,VBMA!$A:$D,4,0))  /  (T2922* (365/365)   ))</f>
        <v>0.08340573414</v>
      </c>
      <c r="L2922" s="180">
        <f t="shared" ref="L2922:S2922" si="2925">(B2922*(1-$K2922) * (365/365))/100</f>
        <v>0.0362054735</v>
      </c>
      <c r="M2922" s="180">
        <f t="shared" si="2925"/>
        <v>0.04060512598</v>
      </c>
      <c r="N2922" s="180">
        <f t="shared" si="2925"/>
        <v>0.04262163336</v>
      </c>
      <c r="O2922" s="180">
        <f t="shared" si="2925"/>
        <v>0.04491311903</v>
      </c>
      <c r="P2922" s="180">
        <f t="shared" si="2925"/>
        <v>0.04656298871</v>
      </c>
      <c r="Q2922" s="180">
        <f t="shared" si="2925"/>
        <v>0.04977106864</v>
      </c>
      <c r="R2922" s="180">
        <f t="shared" si="2925"/>
        <v>0.05334578627</v>
      </c>
      <c r="S2922" s="180">
        <f t="shared" si="2925"/>
        <v>0.05829539531</v>
      </c>
      <c r="T2922" s="181">
        <f t="shared" si="3"/>
        <v>6.906</v>
      </c>
      <c r="U2922" s="182">
        <f t="shared" si="4"/>
        <v>41655</v>
      </c>
      <c r="V2922" s="182">
        <f t="shared" si="5"/>
        <v>41745</v>
      </c>
      <c r="W2922" s="182">
        <f t="shared" si="6"/>
        <v>41836</v>
      </c>
      <c r="X2922" s="181">
        <f t="shared" si="7"/>
        <v>184</v>
      </c>
      <c r="Y2922" s="181">
        <f t="shared" si="8"/>
        <v>274</v>
      </c>
      <c r="Z2922" s="181">
        <f t="shared" si="9"/>
        <v>365</v>
      </c>
      <c r="AA2922" s="155"/>
      <c r="AB2922" s="9"/>
      <c r="AC2922" s="9"/>
      <c r="AD2922" s="9"/>
      <c r="AE2922" s="9"/>
      <c r="AF2922" s="9"/>
      <c r="AG2922" s="9"/>
      <c r="AH2922" s="9"/>
    </row>
    <row r="2923" ht="15.75" customHeight="1">
      <c r="A2923" s="177">
        <v>41470.0</v>
      </c>
      <c r="B2923" s="178">
        <v>2.92</v>
      </c>
      <c r="C2923" s="178">
        <v>3.33</v>
      </c>
      <c r="D2923" s="178">
        <v>3.54</v>
      </c>
      <c r="E2923" s="178">
        <v>4.08</v>
      </c>
      <c r="F2923" s="178">
        <v>4.41</v>
      </c>
      <c r="G2923" s="178">
        <v>4.83</v>
      </c>
      <c r="H2923" s="178">
        <v>5.64</v>
      </c>
      <c r="I2923" s="178">
        <v>6.3</v>
      </c>
      <c r="J2923" s="178">
        <v>6.72</v>
      </c>
      <c r="K2923" s="179">
        <f>MAX(0,((T2923*(365/365))-VLOOKUP(A2923,VBMA!$A:$D,4,0))  /  (T2923* (365/365)   ))</f>
        <v>0.1015213855</v>
      </c>
      <c r="L2923" s="180">
        <f t="shared" ref="L2923:S2923" si="2926">(B2923*(1-$K2923) * (365/365))/100</f>
        <v>0.02623557554</v>
      </c>
      <c r="M2923" s="180">
        <f t="shared" si="2926"/>
        <v>0.02991933786</v>
      </c>
      <c r="N2923" s="180">
        <f t="shared" si="2926"/>
        <v>0.03180614295</v>
      </c>
      <c r="O2923" s="180">
        <f t="shared" si="2926"/>
        <v>0.03665792747</v>
      </c>
      <c r="P2923" s="180">
        <f t="shared" si="2926"/>
        <v>0.0396229069</v>
      </c>
      <c r="Q2923" s="180">
        <f t="shared" si="2926"/>
        <v>0.04339651708</v>
      </c>
      <c r="R2923" s="180">
        <f t="shared" si="2926"/>
        <v>0.05067419386</v>
      </c>
      <c r="S2923" s="180">
        <f t="shared" si="2926"/>
        <v>0.05660415271</v>
      </c>
      <c r="T2923" s="181">
        <f t="shared" si="3"/>
        <v>6.967333333</v>
      </c>
      <c r="U2923" s="182">
        <f t="shared" si="4"/>
        <v>41654</v>
      </c>
      <c r="V2923" s="182">
        <f t="shared" si="5"/>
        <v>41744</v>
      </c>
      <c r="W2923" s="182">
        <f t="shared" si="6"/>
        <v>41835</v>
      </c>
      <c r="X2923" s="181">
        <f t="shared" si="7"/>
        <v>184</v>
      </c>
      <c r="Y2923" s="181">
        <f t="shared" si="8"/>
        <v>274</v>
      </c>
      <c r="Z2923" s="181">
        <f t="shared" si="9"/>
        <v>365</v>
      </c>
      <c r="AA2923" s="155"/>
      <c r="AB2923" s="9"/>
      <c r="AC2923" s="9"/>
      <c r="AD2923" s="9"/>
      <c r="AE2923" s="9"/>
      <c r="AF2923" s="9"/>
      <c r="AG2923" s="9"/>
      <c r="AH2923" s="9"/>
    </row>
    <row r="2924" ht="15.75" customHeight="1">
      <c r="A2924" s="177">
        <v>41467.0</v>
      </c>
      <c r="B2924" s="178">
        <v>1.57</v>
      </c>
      <c r="C2924" s="178">
        <v>1.97</v>
      </c>
      <c r="D2924" s="178">
        <v>2.38</v>
      </c>
      <c r="E2924" s="178">
        <v>2.85</v>
      </c>
      <c r="F2924" s="178">
        <v>3.75</v>
      </c>
      <c r="G2924" s="178">
        <v>4.49</v>
      </c>
      <c r="H2924" s="178">
        <v>5.47</v>
      </c>
      <c r="I2924" s="178">
        <v>6.25</v>
      </c>
      <c r="J2924" s="178">
        <v>6.62</v>
      </c>
      <c r="K2924" s="179">
        <f>MAX(0,((T2924*(365/365))-VLOOKUP(A2924,VBMA!$A:$D,4,0))  /  (T2924* (365/365)   ))</f>
        <v>0.1276756962</v>
      </c>
      <c r="L2924" s="180">
        <f t="shared" ref="L2924:S2924" si="2927">(B2924*(1-$K2924) * (365/365))/100</f>
        <v>0.01369549157</v>
      </c>
      <c r="M2924" s="180">
        <f t="shared" si="2927"/>
        <v>0.01718478879</v>
      </c>
      <c r="N2924" s="180">
        <f t="shared" si="2927"/>
        <v>0.02076131843</v>
      </c>
      <c r="O2924" s="180">
        <f t="shared" si="2927"/>
        <v>0.02486124266</v>
      </c>
      <c r="P2924" s="180">
        <f t="shared" si="2927"/>
        <v>0.03271216139</v>
      </c>
      <c r="Q2924" s="180">
        <f t="shared" si="2927"/>
        <v>0.03916736124</v>
      </c>
      <c r="R2924" s="180">
        <f t="shared" si="2927"/>
        <v>0.04771613942</v>
      </c>
      <c r="S2924" s="180">
        <f t="shared" si="2927"/>
        <v>0.05452026899</v>
      </c>
      <c r="T2924" s="181">
        <f t="shared" si="3"/>
        <v>7.038666667</v>
      </c>
      <c r="U2924" s="182">
        <f t="shared" si="4"/>
        <v>41651</v>
      </c>
      <c r="V2924" s="182">
        <f t="shared" si="5"/>
        <v>41741</v>
      </c>
      <c r="W2924" s="182">
        <f t="shared" si="6"/>
        <v>41832</v>
      </c>
      <c r="X2924" s="181">
        <f t="shared" si="7"/>
        <v>184</v>
      </c>
      <c r="Y2924" s="181">
        <f t="shared" si="8"/>
        <v>274</v>
      </c>
      <c r="Z2924" s="181">
        <f t="shared" si="9"/>
        <v>365</v>
      </c>
      <c r="AA2924" s="155"/>
      <c r="AB2924" s="9"/>
      <c r="AC2924" s="9"/>
      <c r="AD2924" s="9"/>
      <c r="AE2924" s="9"/>
      <c r="AF2924" s="9"/>
      <c r="AG2924" s="9"/>
      <c r="AH2924" s="9"/>
    </row>
    <row r="2925" ht="15.75" customHeight="1">
      <c r="A2925" s="177">
        <v>41466.0</v>
      </c>
      <c r="B2925" s="178">
        <v>0.96</v>
      </c>
      <c r="C2925" s="178">
        <v>1.11</v>
      </c>
      <c r="D2925" s="178">
        <v>1.31</v>
      </c>
      <c r="E2925" s="178">
        <v>2.07</v>
      </c>
      <c r="F2925" s="178">
        <v>3.42</v>
      </c>
      <c r="G2925" s="178">
        <v>4.35</v>
      </c>
      <c r="H2925" s="178">
        <v>5.5</v>
      </c>
      <c r="I2925" s="178">
        <v>6.36</v>
      </c>
      <c r="J2925" s="178">
        <v>6.84</v>
      </c>
      <c r="K2925" s="179">
        <f>MAX(0,((T2925*(365/365))-VLOOKUP(A2925,VBMA!$A:$D,4,0))  /  (T2925* (365/365)   ))</f>
        <v>0.1555497495</v>
      </c>
      <c r="L2925" s="180">
        <f t="shared" ref="L2925:S2925" si="2928">(B2925*(1-$K2925) * (365/365))/100</f>
        <v>0.008106722405</v>
      </c>
      <c r="M2925" s="180">
        <f t="shared" si="2928"/>
        <v>0.009373397781</v>
      </c>
      <c r="N2925" s="180">
        <f t="shared" si="2928"/>
        <v>0.01106229828</v>
      </c>
      <c r="O2925" s="180">
        <f t="shared" si="2928"/>
        <v>0.01748012019</v>
      </c>
      <c r="P2925" s="180">
        <f t="shared" si="2928"/>
        <v>0.02888019857</v>
      </c>
      <c r="Q2925" s="180">
        <f t="shared" si="2928"/>
        <v>0.0367335859</v>
      </c>
      <c r="R2925" s="180">
        <f t="shared" si="2928"/>
        <v>0.04644476378</v>
      </c>
      <c r="S2925" s="180">
        <f t="shared" si="2928"/>
        <v>0.05370703593</v>
      </c>
      <c r="T2925" s="181">
        <f t="shared" si="3"/>
        <v>7.229555556</v>
      </c>
      <c r="U2925" s="182">
        <f t="shared" si="4"/>
        <v>41650</v>
      </c>
      <c r="V2925" s="182">
        <f t="shared" si="5"/>
        <v>41740</v>
      </c>
      <c r="W2925" s="182">
        <f t="shared" si="6"/>
        <v>41831</v>
      </c>
      <c r="X2925" s="181">
        <f t="shared" si="7"/>
        <v>184</v>
      </c>
      <c r="Y2925" s="181">
        <f t="shared" si="8"/>
        <v>274</v>
      </c>
      <c r="Z2925" s="181">
        <f t="shared" si="9"/>
        <v>365</v>
      </c>
      <c r="AA2925" s="155"/>
      <c r="AB2925" s="9"/>
      <c r="AC2925" s="9"/>
      <c r="AD2925" s="9"/>
      <c r="AE2925" s="9"/>
      <c r="AF2925" s="9"/>
      <c r="AG2925" s="9"/>
      <c r="AH2925" s="9"/>
    </row>
    <row r="2926" ht="15.75" customHeight="1">
      <c r="A2926" s="177">
        <v>41465.0</v>
      </c>
      <c r="B2926" s="178">
        <v>0.95</v>
      </c>
      <c r="C2926" s="178">
        <v>1.09</v>
      </c>
      <c r="D2926" s="178">
        <v>1.28</v>
      </c>
      <c r="E2926" s="178">
        <v>2.06</v>
      </c>
      <c r="F2926" s="178">
        <v>3.41</v>
      </c>
      <c r="G2926" s="178">
        <v>4.33</v>
      </c>
      <c r="H2926" s="178">
        <v>5.5</v>
      </c>
      <c r="I2926" s="178">
        <v>6.37</v>
      </c>
      <c r="J2926" s="178">
        <v>6.85</v>
      </c>
      <c r="K2926" s="179">
        <f>MAX(0,((T2926*(365/365))-VLOOKUP(A2926,VBMA!$A:$D,4,0))  /  (T2926* (365/365)   ))</f>
        <v>0.1592716907</v>
      </c>
      <c r="L2926" s="180">
        <f t="shared" ref="L2926:S2926" si="2929">(B2926*(1-$K2926) * (365/365))/100</f>
        <v>0.007986918939</v>
      </c>
      <c r="M2926" s="180">
        <f t="shared" si="2929"/>
        <v>0.009163938572</v>
      </c>
      <c r="N2926" s="180">
        <f t="shared" si="2929"/>
        <v>0.01076132236</v>
      </c>
      <c r="O2926" s="180">
        <f t="shared" si="2929"/>
        <v>0.01731900317</v>
      </c>
      <c r="P2926" s="180">
        <f t="shared" si="2929"/>
        <v>0.02866883535</v>
      </c>
      <c r="Q2926" s="180">
        <f t="shared" si="2929"/>
        <v>0.03640353579</v>
      </c>
      <c r="R2926" s="180">
        <f t="shared" si="2929"/>
        <v>0.04624005701</v>
      </c>
      <c r="S2926" s="180">
        <f t="shared" si="2929"/>
        <v>0.05355439331</v>
      </c>
      <c r="T2926" s="181">
        <f t="shared" si="3"/>
        <v>7.249666667</v>
      </c>
      <c r="U2926" s="182">
        <f t="shared" si="4"/>
        <v>41649</v>
      </c>
      <c r="V2926" s="182">
        <f t="shared" si="5"/>
        <v>41739</v>
      </c>
      <c r="W2926" s="182">
        <f t="shared" si="6"/>
        <v>41830</v>
      </c>
      <c r="X2926" s="181">
        <f t="shared" si="7"/>
        <v>184</v>
      </c>
      <c r="Y2926" s="181">
        <f t="shared" si="8"/>
        <v>274</v>
      </c>
      <c r="Z2926" s="181">
        <f t="shared" si="9"/>
        <v>365</v>
      </c>
      <c r="AA2926" s="155"/>
      <c r="AB2926" s="9"/>
      <c r="AC2926" s="9"/>
      <c r="AD2926" s="9"/>
      <c r="AE2926" s="9"/>
      <c r="AF2926" s="9"/>
      <c r="AG2926" s="9"/>
      <c r="AH2926" s="9"/>
    </row>
    <row r="2927" ht="15.75" customHeight="1">
      <c r="A2927" s="177">
        <v>41464.0</v>
      </c>
      <c r="B2927" s="178">
        <v>0.93</v>
      </c>
      <c r="C2927" s="178">
        <v>1.13</v>
      </c>
      <c r="D2927" s="178">
        <v>1.33</v>
      </c>
      <c r="E2927" s="178">
        <v>2.11</v>
      </c>
      <c r="F2927" s="178">
        <v>3.45</v>
      </c>
      <c r="G2927" s="178">
        <v>4.3</v>
      </c>
      <c r="H2927" s="178">
        <v>5.6</v>
      </c>
      <c r="I2927" s="178">
        <v>6.4</v>
      </c>
      <c r="J2927" s="178">
        <v>6.85</v>
      </c>
      <c r="K2927" s="179">
        <f>MAX(0,((T2927*(365/365))-VLOOKUP(A2927,VBMA!$A:$D,4,0))  /  (T2927* (365/365)   ))</f>
        <v>0.147580148</v>
      </c>
      <c r="L2927" s="180">
        <f t="shared" ref="L2927:S2927" si="2930">(B2927*(1-$K2927) * (365/365))/100</f>
        <v>0.007927504624</v>
      </c>
      <c r="M2927" s="180">
        <f t="shared" si="2930"/>
        <v>0.009632344328</v>
      </c>
      <c r="N2927" s="180">
        <f t="shared" si="2930"/>
        <v>0.01133718403</v>
      </c>
      <c r="O2927" s="180">
        <f t="shared" si="2930"/>
        <v>0.01798605888</v>
      </c>
      <c r="P2927" s="180">
        <f t="shared" si="2930"/>
        <v>0.0294084849</v>
      </c>
      <c r="Q2927" s="180">
        <f t="shared" si="2930"/>
        <v>0.03665405364</v>
      </c>
      <c r="R2927" s="180">
        <f t="shared" si="2930"/>
        <v>0.04773551171</v>
      </c>
      <c r="S2927" s="180">
        <f t="shared" si="2930"/>
        <v>0.05455487053</v>
      </c>
      <c r="T2927" s="181">
        <f t="shared" si="3"/>
        <v>7.208888889</v>
      </c>
      <c r="U2927" s="182">
        <f t="shared" si="4"/>
        <v>41648</v>
      </c>
      <c r="V2927" s="182">
        <f t="shared" si="5"/>
        <v>41738</v>
      </c>
      <c r="W2927" s="182">
        <f t="shared" si="6"/>
        <v>41829</v>
      </c>
      <c r="X2927" s="181">
        <f t="shared" si="7"/>
        <v>184</v>
      </c>
      <c r="Y2927" s="181">
        <f t="shared" si="8"/>
        <v>274</v>
      </c>
      <c r="Z2927" s="181">
        <f t="shared" si="9"/>
        <v>365</v>
      </c>
      <c r="AA2927" s="155"/>
      <c r="AB2927" s="9"/>
      <c r="AC2927" s="9"/>
      <c r="AD2927" s="9"/>
      <c r="AE2927" s="9"/>
      <c r="AF2927" s="9"/>
      <c r="AG2927" s="9"/>
      <c r="AH2927" s="9"/>
    </row>
    <row r="2928" ht="15.75" customHeight="1">
      <c r="A2928" s="177">
        <v>41463.0</v>
      </c>
      <c r="B2928" s="178">
        <v>1.0</v>
      </c>
      <c r="C2928" s="178">
        <v>1.16</v>
      </c>
      <c r="D2928" s="178">
        <v>1.35</v>
      </c>
      <c r="E2928" s="178">
        <v>2.09</v>
      </c>
      <c r="F2928" s="178">
        <v>3.48</v>
      </c>
      <c r="G2928" s="178">
        <v>4.33</v>
      </c>
      <c r="H2928" s="178">
        <v>5.5</v>
      </c>
      <c r="I2928" s="178">
        <v>6.33</v>
      </c>
      <c r="J2928" s="178">
        <v>6.73</v>
      </c>
      <c r="K2928" s="179">
        <f>MAX(0,((T2928*(365/365))-VLOOKUP(A2928,VBMA!$A:$D,4,0))  /  (T2928* (365/365)   ))</f>
        <v>0.1414689336</v>
      </c>
      <c r="L2928" s="180">
        <f t="shared" ref="L2928:S2928" si="2931">(B2928*(1-$K2928) * (365/365))/100</f>
        <v>0.008585310664</v>
      </c>
      <c r="M2928" s="180">
        <f t="shared" si="2931"/>
        <v>0.009958960371</v>
      </c>
      <c r="N2928" s="180">
        <f t="shared" si="2931"/>
        <v>0.0115901694</v>
      </c>
      <c r="O2928" s="180">
        <f t="shared" si="2931"/>
        <v>0.01794329929</v>
      </c>
      <c r="P2928" s="180">
        <f t="shared" si="2931"/>
        <v>0.02987688111</v>
      </c>
      <c r="Q2928" s="180">
        <f t="shared" si="2931"/>
        <v>0.03717439518</v>
      </c>
      <c r="R2928" s="180">
        <f t="shared" si="2931"/>
        <v>0.04721920865</v>
      </c>
      <c r="S2928" s="180">
        <f t="shared" si="2931"/>
        <v>0.05434501651</v>
      </c>
      <c r="T2928" s="181">
        <f t="shared" si="3"/>
        <v>7.169222222</v>
      </c>
      <c r="U2928" s="182">
        <f t="shared" si="4"/>
        <v>41647</v>
      </c>
      <c r="V2928" s="182">
        <f t="shared" si="5"/>
        <v>41737</v>
      </c>
      <c r="W2928" s="182">
        <f t="shared" si="6"/>
        <v>41828</v>
      </c>
      <c r="X2928" s="181">
        <f t="shared" si="7"/>
        <v>184</v>
      </c>
      <c r="Y2928" s="181">
        <f t="shared" si="8"/>
        <v>274</v>
      </c>
      <c r="Z2928" s="181">
        <f t="shared" si="9"/>
        <v>365</v>
      </c>
      <c r="AA2928" s="155"/>
      <c r="AB2928" s="9"/>
      <c r="AC2928" s="9"/>
      <c r="AD2928" s="9"/>
      <c r="AE2928" s="9"/>
      <c r="AF2928" s="9"/>
      <c r="AG2928" s="9"/>
      <c r="AH2928" s="9"/>
    </row>
    <row r="2929" ht="15.75" customHeight="1">
      <c r="A2929" s="177">
        <v>41460.0</v>
      </c>
      <c r="B2929" s="178">
        <v>0.97</v>
      </c>
      <c r="C2929" s="178">
        <v>1.12</v>
      </c>
      <c r="D2929" s="178">
        <v>1.3</v>
      </c>
      <c r="E2929" s="178">
        <v>2.09</v>
      </c>
      <c r="F2929" s="178">
        <v>3.48</v>
      </c>
      <c r="G2929" s="178">
        <v>4.33</v>
      </c>
      <c r="H2929" s="178">
        <v>5.58</v>
      </c>
      <c r="I2929" s="178">
        <v>6.45</v>
      </c>
      <c r="J2929" s="178">
        <v>6.85</v>
      </c>
      <c r="K2929" s="179">
        <f>MAX(0,((T2929*(365/365))-VLOOKUP(A2929,VBMA!$A:$D,4,0))  /  (T2929* (365/365)   ))</f>
        <v>0.1636727455</v>
      </c>
      <c r="L2929" s="180">
        <f t="shared" ref="L2929:S2929" si="2932">(B2929*(1-$K2929) * (365/365))/100</f>
        <v>0.008112374369</v>
      </c>
      <c r="M2929" s="180">
        <f t="shared" si="2932"/>
        <v>0.009366865251</v>
      </c>
      <c r="N2929" s="180">
        <f t="shared" si="2932"/>
        <v>0.01087225431</v>
      </c>
      <c r="O2929" s="180">
        <f t="shared" si="2932"/>
        <v>0.01747923962</v>
      </c>
      <c r="P2929" s="180">
        <f t="shared" si="2932"/>
        <v>0.02910418846</v>
      </c>
      <c r="Q2929" s="180">
        <f t="shared" si="2932"/>
        <v>0.03621297012</v>
      </c>
      <c r="R2929" s="180">
        <f t="shared" si="2932"/>
        <v>0.0466670608</v>
      </c>
      <c r="S2929" s="180">
        <f t="shared" si="2932"/>
        <v>0.05394310792</v>
      </c>
      <c r="T2929" s="181">
        <f t="shared" si="3"/>
        <v>7.329666667</v>
      </c>
      <c r="U2929" s="182">
        <f t="shared" si="4"/>
        <v>41644</v>
      </c>
      <c r="V2929" s="182">
        <f t="shared" si="5"/>
        <v>41734</v>
      </c>
      <c r="W2929" s="182">
        <f t="shared" si="6"/>
        <v>41825</v>
      </c>
      <c r="X2929" s="181">
        <f t="shared" si="7"/>
        <v>184</v>
      </c>
      <c r="Y2929" s="181">
        <f t="shared" si="8"/>
        <v>274</v>
      </c>
      <c r="Z2929" s="181">
        <f t="shared" si="9"/>
        <v>365</v>
      </c>
      <c r="AA2929" s="155"/>
      <c r="AB2929" s="9"/>
      <c r="AC2929" s="9"/>
      <c r="AD2929" s="9"/>
      <c r="AE2929" s="9"/>
      <c r="AF2929" s="9"/>
      <c r="AG2929" s="9"/>
      <c r="AH2929" s="9"/>
    </row>
    <row r="2930" ht="15.75" customHeight="1">
      <c r="A2930" s="177">
        <v>41459.0</v>
      </c>
      <c r="B2930" s="178">
        <v>0.95</v>
      </c>
      <c r="C2930" s="178">
        <v>1.1</v>
      </c>
      <c r="D2930" s="178">
        <v>1.31</v>
      </c>
      <c r="E2930" s="178">
        <v>2.1</v>
      </c>
      <c r="F2930" s="178">
        <v>3.48</v>
      </c>
      <c r="G2930" s="178">
        <v>4.31</v>
      </c>
      <c r="H2930" s="178">
        <v>5.57</v>
      </c>
      <c r="I2930" s="178">
        <v>6.39</v>
      </c>
      <c r="J2930" s="178">
        <v>6.77</v>
      </c>
      <c r="K2930" s="179">
        <f>MAX(0,((T2930*(365/365))-VLOOKUP(A2930,VBMA!$A:$D,4,0))  /  (T2930* (365/365)   ))</f>
        <v>0.1522502001</v>
      </c>
      <c r="L2930" s="180">
        <f t="shared" ref="L2930:S2930" si="2933">(B2930*(1-$K2930) * (365/365))/100</f>
        <v>0.008053623099</v>
      </c>
      <c r="M2930" s="180">
        <f t="shared" si="2933"/>
        <v>0.009325247799</v>
      </c>
      <c r="N2930" s="180">
        <f t="shared" si="2933"/>
        <v>0.01110552238</v>
      </c>
      <c r="O2930" s="180">
        <f t="shared" si="2933"/>
        <v>0.0178027458</v>
      </c>
      <c r="P2930" s="180">
        <f t="shared" si="2933"/>
        <v>0.02950169304</v>
      </c>
      <c r="Q2930" s="180">
        <f t="shared" si="2933"/>
        <v>0.03653801638</v>
      </c>
      <c r="R2930" s="180">
        <f t="shared" si="2933"/>
        <v>0.04721966386</v>
      </c>
      <c r="S2930" s="180">
        <f t="shared" si="2933"/>
        <v>0.05417121221</v>
      </c>
      <c r="T2930" s="181">
        <f t="shared" si="3"/>
        <v>7.219111111</v>
      </c>
      <c r="U2930" s="182">
        <f t="shared" si="4"/>
        <v>41643</v>
      </c>
      <c r="V2930" s="182">
        <f t="shared" si="5"/>
        <v>41733</v>
      </c>
      <c r="W2930" s="182">
        <f t="shared" si="6"/>
        <v>41824</v>
      </c>
      <c r="X2930" s="181">
        <f t="shared" si="7"/>
        <v>184</v>
      </c>
      <c r="Y2930" s="181">
        <f t="shared" si="8"/>
        <v>274</v>
      </c>
      <c r="Z2930" s="181">
        <f t="shared" si="9"/>
        <v>365</v>
      </c>
      <c r="AA2930" s="155"/>
      <c r="AB2930" s="9"/>
      <c r="AC2930" s="9"/>
      <c r="AD2930" s="9"/>
      <c r="AE2930" s="9"/>
      <c r="AF2930" s="9"/>
      <c r="AG2930" s="9"/>
      <c r="AH2930" s="9"/>
    </row>
    <row r="2931" ht="15.75" customHeight="1">
      <c r="A2931" s="177">
        <v>41458.0</v>
      </c>
      <c r="B2931" s="178">
        <v>0.97</v>
      </c>
      <c r="C2931" s="178">
        <v>1.14</v>
      </c>
      <c r="D2931" s="178">
        <v>1.32</v>
      </c>
      <c r="E2931" s="178">
        <v>2.07</v>
      </c>
      <c r="F2931" s="178">
        <v>3.45</v>
      </c>
      <c r="G2931" s="178">
        <v>4.36</v>
      </c>
      <c r="H2931" s="178">
        <v>5.64</v>
      </c>
      <c r="I2931" s="178">
        <v>6.47</v>
      </c>
      <c r="J2931" s="178">
        <v>6.84</v>
      </c>
      <c r="K2931" s="179">
        <f>MAX(0,((T2931*(365/365))-VLOOKUP(A2931,VBMA!$A:$D,4,0))  /  (T2931* (365/365)   ))</f>
        <v>0.1791192253</v>
      </c>
      <c r="L2931" s="180">
        <f t="shared" ref="L2931:S2931" si="2934">(B2931*(1-$K2931) * (365/365))/100</f>
        <v>0.007962543514</v>
      </c>
      <c r="M2931" s="180">
        <f t="shared" si="2934"/>
        <v>0.009358040831</v>
      </c>
      <c r="N2931" s="180">
        <f t="shared" si="2934"/>
        <v>0.01083562623</v>
      </c>
      <c r="O2931" s="180">
        <f t="shared" si="2934"/>
        <v>0.01699223204</v>
      </c>
      <c r="P2931" s="180">
        <f t="shared" si="2934"/>
        <v>0.02832038673</v>
      </c>
      <c r="Q2931" s="180">
        <f t="shared" si="2934"/>
        <v>0.03579040178</v>
      </c>
      <c r="R2931" s="180">
        <f t="shared" si="2934"/>
        <v>0.04629767569</v>
      </c>
      <c r="S2931" s="180">
        <f t="shared" si="2934"/>
        <v>0.05311098612</v>
      </c>
      <c r="T2931" s="181">
        <f t="shared" si="3"/>
        <v>7.309222222</v>
      </c>
      <c r="U2931" s="182">
        <f t="shared" si="4"/>
        <v>41642</v>
      </c>
      <c r="V2931" s="182">
        <f t="shared" si="5"/>
        <v>41732</v>
      </c>
      <c r="W2931" s="182">
        <f t="shared" si="6"/>
        <v>41823</v>
      </c>
      <c r="X2931" s="181">
        <f t="shared" si="7"/>
        <v>184</v>
      </c>
      <c r="Y2931" s="181">
        <f t="shared" si="8"/>
        <v>274</v>
      </c>
      <c r="Z2931" s="181">
        <f t="shared" si="9"/>
        <v>365</v>
      </c>
      <c r="AA2931" s="155"/>
      <c r="AB2931" s="9"/>
      <c r="AC2931" s="9"/>
      <c r="AD2931" s="9"/>
      <c r="AE2931" s="9"/>
      <c r="AF2931" s="9"/>
      <c r="AG2931" s="9"/>
      <c r="AH2931" s="9"/>
    </row>
    <row r="2932" ht="15.75" customHeight="1">
      <c r="A2932" s="177">
        <v>41457.0</v>
      </c>
      <c r="B2932" s="178">
        <v>1.05</v>
      </c>
      <c r="C2932" s="178">
        <v>1.23</v>
      </c>
      <c r="D2932" s="178">
        <v>1.43</v>
      </c>
      <c r="E2932" s="178">
        <v>2.12</v>
      </c>
      <c r="F2932" s="178">
        <v>3.49</v>
      </c>
      <c r="G2932" s="178">
        <v>4.33</v>
      </c>
      <c r="H2932" s="178">
        <v>5.67</v>
      </c>
      <c r="I2932" s="178">
        <v>6.53</v>
      </c>
      <c r="J2932" s="178">
        <v>6.93</v>
      </c>
      <c r="K2932" s="179">
        <f>MAX(0,((T2932*(365/365))-VLOOKUP(A2932,VBMA!$A:$D,4,0))  /  (T2932* (365/365)   ))</f>
        <v>0.194546219</v>
      </c>
      <c r="L2932" s="180">
        <f t="shared" ref="L2932:S2932" si="2935">(B2932*(1-$K2932) * (365/365))/100</f>
        <v>0.008457264701</v>
      </c>
      <c r="M2932" s="180">
        <f t="shared" si="2935"/>
        <v>0.009907081506</v>
      </c>
      <c r="N2932" s="180">
        <f t="shared" si="2935"/>
        <v>0.01151798907</v>
      </c>
      <c r="O2932" s="180">
        <f t="shared" si="2935"/>
        <v>0.01707562016</v>
      </c>
      <c r="P2932" s="180">
        <f t="shared" si="2935"/>
        <v>0.02811033696</v>
      </c>
      <c r="Q2932" s="180">
        <f t="shared" si="2935"/>
        <v>0.03487614872</v>
      </c>
      <c r="R2932" s="180">
        <f t="shared" si="2935"/>
        <v>0.04566922938</v>
      </c>
      <c r="S2932" s="180">
        <f t="shared" si="2935"/>
        <v>0.0525961319</v>
      </c>
      <c r="T2932" s="181">
        <f t="shared" si="3"/>
        <v>7.399555556</v>
      </c>
      <c r="U2932" s="182">
        <f t="shared" si="4"/>
        <v>41641</v>
      </c>
      <c r="V2932" s="182">
        <f t="shared" si="5"/>
        <v>41731</v>
      </c>
      <c r="W2932" s="182">
        <f t="shared" si="6"/>
        <v>41822</v>
      </c>
      <c r="X2932" s="181">
        <f t="shared" si="7"/>
        <v>184</v>
      </c>
      <c r="Y2932" s="181">
        <f t="shared" si="8"/>
        <v>274</v>
      </c>
      <c r="Z2932" s="181">
        <f t="shared" si="9"/>
        <v>365</v>
      </c>
      <c r="AA2932" s="155"/>
      <c r="AB2932" s="9"/>
      <c r="AC2932" s="9"/>
      <c r="AD2932" s="9"/>
      <c r="AE2932" s="9"/>
      <c r="AF2932" s="9"/>
      <c r="AG2932" s="9"/>
      <c r="AH2932" s="9"/>
    </row>
    <row r="2933" ht="15.75" customHeight="1">
      <c r="A2933" s="177">
        <v>41456.0</v>
      </c>
      <c r="B2933" s="178">
        <v>1.1</v>
      </c>
      <c r="C2933" s="178">
        <v>1.27</v>
      </c>
      <c r="D2933" s="178">
        <v>1.47</v>
      </c>
      <c r="E2933" s="178">
        <v>2.17</v>
      </c>
      <c r="F2933" s="178">
        <v>3.52</v>
      </c>
      <c r="G2933" s="178">
        <v>4.36</v>
      </c>
      <c r="H2933" s="178">
        <v>5.64</v>
      </c>
      <c r="I2933" s="178">
        <v>6.46</v>
      </c>
      <c r="J2933" s="178">
        <v>6.84</v>
      </c>
      <c r="K2933" s="179">
        <f>MAX(0,((T2933*(365/365))-VLOOKUP(A2933,VBMA!$A:$D,4,0))  /  (T2933* (365/365)   ))</f>
        <v>0.1774305661</v>
      </c>
      <c r="L2933" s="180">
        <f t="shared" ref="L2933:S2933" si="2936">(B2933*(1-$K2933) * (365/365))/100</f>
        <v>0.009048263772</v>
      </c>
      <c r="M2933" s="180">
        <f t="shared" si="2936"/>
        <v>0.01044663181</v>
      </c>
      <c r="N2933" s="180">
        <f t="shared" si="2936"/>
        <v>0.01209177068</v>
      </c>
      <c r="O2933" s="180">
        <f t="shared" si="2936"/>
        <v>0.01784975671</v>
      </c>
      <c r="P2933" s="180">
        <f t="shared" si="2936"/>
        <v>0.02895444407</v>
      </c>
      <c r="Q2933" s="180">
        <f t="shared" si="2936"/>
        <v>0.03586402732</v>
      </c>
      <c r="R2933" s="180">
        <f t="shared" si="2936"/>
        <v>0.04639291607</v>
      </c>
      <c r="S2933" s="180">
        <f t="shared" si="2936"/>
        <v>0.05313798543</v>
      </c>
      <c r="T2933" s="181">
        <f t="shared" si="3"/>
        <v>7.289111111</v>
      </c>
      <c r="U2933" s="182">
        <f t="shared" si="4"/>
        <v>41640</v>
      </c>
      <c r="V2933" s="182">
        <f t="shared" si="5"/>
        <v>41730</v>
      </c>
      <c r="W2933" s="182">
        <f t="shared" si="6"/>
        <v>41821</v>
      </c>
      <c r="X2933" s="181">
        <f t="shared" si="7"/>
        <v>184</v>
      </c>
      <c r="Y2933" s="181">
        <f t="shared" si="8"/>
        <v>274</v>
      </c>
      <c r="Z2933" s="181">
        <f t="shared" si="9"/>
        <v>365</v>
      </c>
      <c r="AA2933" s="155"/>
      <c r="AB2933" s="9"/>
      <c r="AC2933" s="9"/>
      <c r="AD2933" s="9"/>
      <c r="AE2933" s="9"/>
      <c r="AF2933" s="9"/>
      <c r="AG2933" s="9"/>
      <c r="AH2933" s="9"/>
    </row>
    <row r="2934" ht="15.75" customHeight="1">
      <c r="A2934" s="177">
        <v>41453.0</v>
      </c>
      <c r="B2934" s="178">
        <v>0.96</v>
      </c>
      <c r="C2934" s="178">
        <v>1.1</v>
      </c>
      <c r="D2934" s="178">
        <v>1.29</v>
      </c>
      <c r="E2934" s="178">
        <v>2.06</v>
      </c>
      <c r="F2934" s="178">
        <v>3.46</v>
      </c>
      <c r="G2934" s="178">
        <v>4.34</v>
      </c>
      <c r="H2934" s="178">
        <v>5.67</v>
      </c>
      <c r="I2934" s="178">
        <v>6.53</v>
      </c>
      <c r="J2934" s="178">
        <v>6.93</v>
      </c>
      <c r="K2934" s="179">
        <f>MAX(0,((T2934*(365/365))-VLOOKUP(A2934,VBMA!$A:$D,4,0))  /  (T2934* (365/365)   ))</f>
        <v>0.1935604811</v>
      </c>
      <c r="L2934" s="180">
        <f t="shared" ref="L2934:S2934" si="2937">(B2934*(1-$K2934) * (365/365))/100</f>
        <v>0.007741819382</v>
      </c>
      <c r="M2934" s="180">
        <f t="shared" si="2937"/>
        <v>0.008870834708</v>
      </c>
      <c r="N2934" s="180">
        <f t="shared" si="2937"/>
        <v>0.01040306979</v>
      </c>
      <c r="O2934" s="180">
        <f t="shared" si="2937"/>
        <v>0.01661265409</v>
      </c>
      <c r="P2934" s="180">
        <f t="shared" si="2937"/>
        <v>0.02790280735</v>
      </c>
      <c r="Q2934" s="180">
        <f t="shared" si="2937"/>
        <v>0.03499947512</v>
      </c>
      <c r="R2934" s="180">
        <f t="shared" si="2937"/>
        <v>0.04572512072</v>
      </c>
      <c r="S2934" s="180">
        <f t="shared" si="2937"/>
        <v>0.05266050058</v>
      </c>
      <c r="T2934" s="181">
        <f t="shared" si="3"/>
        <v>7.409111111</v>
      </c>
      <c r="U2934" s="182">
        <f t="shared" si="4"/>
        <v>41636</v>
      </c>
      <c r="V2934" s="182">
        <f t="shared" si="5"/>
        <v>41726</v>
      </c>
      <c r="W2934" s="182">
        <f t="shared" si="6"/>
        <v>41818</v>
      </c>
      <c r="X2934" s="181">
        <f t="shared" si="7"/>
        <v>183</v>
      </c>
      <c r="Y2934" s="181">
        <f t="shared" si="8"/>
        <v>273</v>
      </c>
      <c r="Z2934" s="181">
        <f t="shared" si="9"/>
        <v>365</v>
      </c>
      <c r="AA2934" s="155"/>
      <c r="AB2934" s="9"/>
      <c r="AC2934" s="9"/>
      <c r="AD2934" s="9"/>
      <c r="AE2934" s="9"/>
      <c r="AF2934" s="9"/>
      <c r="AG2934" s="9"/>
      <c r="AH2934" s="9"/>
    </row>
    <row r="2935" ht="15.75" customHeight="1">
      <c r="A2935" s="177">
        <v>41452.0</v>
      </c>
      <c r="B2935" s="178">
        <v>0.98</v>
      </c>
      <c r="C2935" s="178">
        <v>1.13</v>
      </c>
      <c r="D2935" s="178">
        <v>1.33</v>
      </c>
      <c r="E2935" s="178">
        <v>2.12</v>
      </c>
      <c r="F2935" s="178">
        <v>3.53</v>
      </c>
      <c r="G2935" s="178">
        <v>4.45</v>
      </c>
      <c r="H2935" s="178">
        <v>5.64</v>
      </c>
      <c r="I2935" s="178">
        <v>6.51</v>
      </c>
      <c r="J2935" s="178">
        <v>6.92</v>
      </c>
      <c r="K2935" s="179">
        <f>MAX(0,((T2935*(365/365))-VLOOKUP(A2935,VBMA!$A:$D,4,0))  /  (T2935* (365/365)   ))</f>
        <v>0.1941841607</v>
      </c>
      <c r="L2935" s="180">
        <f t="shared" ref="L2935:S2935" si="2938">(B2935*(1-$K2935) * (365/365))/100</f>
        <v>0.007896995225</v>
      </c>
      <c r="M2935" s="180">
        <f t="shared" si="2938"/>
        <v>0.009105718984</v>
      </c>
      <c r="N2935" s="180">
        <f t="shared" si="2938"/>
        <v>0.01071735066</v>
      </c>
      <c r="O2935" s="180">
        <f t="shared" si="2938"/>
        <v>0.01708329579</v>
      </c>
      <c r="P2935" s="180">
        <f t="shared" si="2938"/>
        <v>0.02844529913</v>
      </c>
      <c r="Q2935" s="180">
        <f t="shared" si="2938"/>
        <v>0.03585880485</v>
      </c>
      <c r="R2935" s="180">
        <f t="shared" si="2938"/>
        <v>0.04544801333</v>
      </c>
      <c r="S2935" s="180">
        <f t="shared" si="2938"/>
        <v>0.05245861114</v>
      </c>
      <c r="T2935" s="181">
        <f t="shared" si="3"/>
        <v>7.399333333</v>
      </c>
      <c r="U2935" s="182">
        <f t="shared" si="4"/>
        <v>41635</v>
      </c>
      <c r="V2935" s="182">
        <f t="shared" si="5"/>
        <v>41725</v>
      </c>
      <c r="W2935" s="182">
        <f t="shared" si="6"/>
        <v>41817</v>
      </c>
      <c r="X2935" s="181">
        <f t="shared" si="7"/>
        <v>183</v>
      </c>
      <c r="Y2935" s="181">
        <f t="shared" si="8"/>
        <v>273</v>
      </c>
      <c r="Z2935" s="181">
        <f t="shared" si="9"/>
        <v>365</v>
      </c>
      <c r="AA2935" s="155"/>
      <c r="AB2935" s="9"/>
      <c r="AC2935" s="9"/>
      <c r="AD2935" s="9"/>
      <c r="AE2935" s="9"/>
      <c r="AF2935" s="9"/>
      <c r="AG2935" s="9"/>
      <c r="AH2935" s="9"/>
    </row>
    <row r="2936" ht="15.75" customHeight="1">
      <c r="A2936" s="177">
        <v>41451.0</v>
      </c>
      <c r="B2936" s="178">
        <v>0.98</v>
      </c>
      <c r="C2936" s="178">
        <v>1.1</v>
      </c>
      <c r="D2936" s="178">
        <v>1.32</v>
      </c>
      <c r="E2936" s="178">
        <v>2.08</v>
      </c>
      <c r="F2936" s="178">
        <v>3.49</v>
      </c>
      <c r="G2936" s="178">
        <v>4.39</v>
      </c>
      <c r="H2936" s="178">
        <v>5.67</v>
      </c>
      <c r="I2936" s="178">
        <v>6.54</v>
      </c>
      <c r="J2936" s="178">
        <v>6.94</v>
      </c>
      <c r="K2936" s="179">
        <f>MAX(0,((T2936*(365/365))-VLOOKUP(A2936,VBMA!$A:$D,4,0))  /  (T2936* (365/365)   ))</f>
        <v>0.1856604451</v>
      </c>
      <c r="L2936" s="180">
        <f t="shared" ref="L2936:S2936" si="2939">(B2936*(1-$K2936) * (365/365))/100</f>
        <v>0.007980527638</v>
      </c>
      <c r="M2936" s="180">
        <f t="shared" si="2939"/>
        <v>0.008957735104</v>
      </c>
      <c r="N2936" s="180">
        <f t="shared" si="2939"/>
        <v>0.01074928212</v>
      </c>
      <c r="O2936" s="180">
        <f t="shared" si="2939"/>
        <v>0.01693826274</v>
      </c>
      <c r="P2936" s="180">
        <f t="shared" si="2939"/>
        <v>0.02842045047</v>
      </c>
      <c r="Q2936" s="180">
        <f t="shared" si="2939"/>
        <v>0.03574950646</v>
      </c>
      <c r="R2936" s="180">
        <f t="shared" si="2939"/>
        <v>0.04617305276</v>
      </c>
      <c r="S2936" s="180">
        <f t="shared" si="2939"/>
        <v>0.05325780689</v>
      </c>
      <c r="T2936" s="181">
        <f t="shared" si="3"/>
        <v>7.429333333</v>
      </c>
      <c r="U2936" s="182">
        <f t="shared" si="4"/>
        <v>41634</v>
      </c>
      <c r="V2936" s="182">
        <f t="shared" si="5"/>
        <v>41724</v>
      </c>
      <c r="W2936" s="182">
        <f t="shared" si="6"/>
        <v>41816</v>
      </c>
      <c r="X2936" s="181">
        <f t="shared" si="7"/>
        <v>183</v>
      </c>
      <c r="Y2936" s="181">
        <f t="shared" si="8"/>
        <v>273</v>
      </c>
      <c r="Z2936" s="181">
        <f t="shared" si="9"/>
        <v>365</v>
      </c>
      <c r="AA2936" s="155"/>
      <c r="AB2936" s="9"/>
      <c r="AC2936" s="9"/>
      <c r="AD2936" s="9"/>
      <c r="AE2936" s="9"/>
      <c r="AF2936" s="9"/>
      <c r="AG2936" s="9"/>
      <c r="AH2936" s="9"/>
    </row>
    <row r="2937" ht="15.75" customHeight="1">
      <c r="A2937" s="177">
        <v>41450.0</v>
      </c>
      <c r="B2937" s="178">
        <v>1.0</v>
      </c>
      <c r="C2937" s="178">
        <v>1.12</v>
      </c>
      <c r="D2937" s="178">
        <v>1.33</v>
      </c>
      <c r="E2937" s="178">
        <v>2.11</v>
      </c>
      <c r="F2937" s="178">
        <v>3.49</v>
      </c>
      <c r="G2937" s="178">
        <v>4.39</v>
      </c>
      <c r="H2937" s="178">
        <v>5.67</v>
      </c>
      <c r="I2937" s="178">
        <v>6.55</v>
      </c>
      <c r="J2937" s="178">
        <v>6.95</v>
      </c>
      <c r="K2937" s="179">
        <f>MAX(0,((T2937*(365/365))-VLOOKUP(A2937,VBMA!$A:$D,4,0))  /  (T2937* (365/365)   ))</f>
        <v>0.1554261253</v>
      </c>
      <c r="L2937" s="180">
        <f t="shared" ref="L2937:S2937" si="2940">(B2937*(1-$K2937) * (365/365))/100</f>
        <v>0.008445738747</v>
      </c>
      <c r="M2937" s="180">
        <f t="shared" si="2940"/>
        <v>0.009459227396</v>
      </c>
      <c r="N2937" s="180">
        <f t="shared" si="2940"/>
        <v>0.01123283253</v>
      </c>
      <c r="O2937" s="180">
        <f t="shared" si="2940"/>
        <v>0.01782050876</v>
      </c>
      <c r="P2937" s="180">
        <f t="shared" si="2940"/>
        <v>0.02947562823</v>
      </c>
      <c r="Q2937" s="180">
        <f t="shared" si="2940"/>
        <v>0.0370767931</v>
      </c>
      <c r="R2937" s="180">
        <f t="shared" si="2940"/>
        <v>0.04788733869</v>
      </c>
      <c r="S2937" s="180">
        <f t="shared" si="2940"/>
        <v>0.05531958879</v>
      </c>
      <c r="T2937" s="181">
        <f t="shared" si="3"/>
        <v>7.449555556</v>
      </c>
      <c r="U2937" s="182">
        <f t="shared" si="4"/>
        <v>41633</v>
      </c>
      <c r="V2937" s="182">
        <f t="shared" si="5"/>
        <v>41723</v>
      </c>
      <c r="W2937" s="182">
        <f t="shared" si="6"/>
        <v>41815</v>
      </c>
      <c r="X2937" s="181">
        <f t="shared" si="7"/>
        <v>183</v>
      </c>
      <c r="Y2937" s="181">
        <f t="shared" si="8"/>
        <v>273</v>
      </c>
      <c r="Z2937" s="181">
        <f t="shared" si="9"/>
        <v>365</v>
      </c>
      <c r="AA2937" s="155"/>
      <c r="AB2937" s="9"/>
      <c r="AC2937" s="9"/>
      <c r="AD2937" s="9"/>
      <c r="AE2937" s="9"/>
      <c r="AF2937" s="9"/>
      <c r="AG2937" s="9"/>
      <c r="AH2937" s="9"/>
    </row>
    <row r="2938" ht="15.75" customHeight="1">
      <c r="A2938" s="177">
        <v>41449.0</v>
      </c>
      <c r="B2938" s="178">
        <v>1.0</v>
      </c>
      <c r="C2938" s="178">
        <v>1.12</v>
      </c>
      <c r="D2938" s="178">
        <v>1.33</v>
      </c>
      <c r="E2938" s="178">
        <v>2.07</v>
      </c>
      <c r="F2938" s="178">
        <v>3.47</v>
      </c>
      <c r="G2938" s="178">
        <v>4.31</v>
      </c>
      <c r="H2938" s="178">
        <v>5.6</v>
      </c>
      <c r="I2938" s="178">
        <v>6.44</v>
      </c>
      <c r="J2938" s="178">
        <v>6.84</v>
      </c>
      <c r="K2938" s="179">
        <f>MAX(0,((T2938*(365/365))-VLOOKUP(A2938,VBMA!$A:$D,4,0))  /  (T2938* (365/365)   ))</f>
        <v>0.1368286445</v>
      </c>
      <c r="L2938" s="180">
        <f t="shared" ref="L2938:S2938" si="2941">(B2938*(1-$K2938) * (365/365))/100</f>
        <v>0.008631713555</v>
      </c>
      <c r="M2938" s="180">
        <f t="shared" si="2941"/>
        <v>0.009667519182</v>
      </c>
      <c r="N2938" s="180">
        <f t="shared" si="2941"/>
        <v>0.01148017903</v>
      </c>
      <c r="O2938" s="180">
        <f t="shared" si="2941"/>
        <v>0.01786764706</v>
      </c>
      <c r="P2938" s="180">
        <f t="shared" si="2941"/>
        <v>0.02995204604</v>
      </c>
      <c r="Q2938" s="180">
        <f t="shared" si="2941"/>
        <v>0.03720268542</v>
      </c>
      <c r="R2938" s="180">
        <f t="shared" si="2941"/>
        <v>0.04833759591</v>
      </c>
      <c r="S2938" s="180">
        <f t="shared" si="2941"/>
        <v>0.05558823529</v>
      </c>
      <c r="T2938" s="181">
        <f t="shared" si="3"/>
        <v>7.298666667</v>
      </c>
      <c r="U2938" s="182">
        <f t="shared" si="4"/>
        <v>41632</v>
      </c>
      <c r="V2938" s="182">
        <f t="shared" si="5"/>
        <v>41722</v>
      </c>
      <c r="W2938" s="182">
        <f t="shared" si="6"/>
        <v>41814</v>
      </c>
      <c r="X2938" s="181">
        <f t="shared" si="7"/>
        <v>183</v>
      </c>
      <c r="Y2938" s="181">
        <f t="shared" si="8"/>
        <v>273</v>
      </c>
      <c r="Z2938" s="181">
        <f t="shared" si="9"/>
        <v>365</v>
      </c>
      <c r="AA2938" s="155"/>
      <c r="AB2938" s="9"/>
      <c r="AC2938" s="9"/>
      <c r="AD2938" s="9"/>
      <c r="AE2938" s="9"/>
      <c r="AF2938" s="9"/>
      <c r="AG2938" s="9"/>
      <c r="AH2938" s="9"/>
    </row>
    <row r="2939" ht="15.75" customHeight="1">
      <c r="A2939" s="177">
        <v>41446.0</v>
      </c>
      <c r="B2939" s="178">
        <v>1.06</v>
      </c>
      <c r="C2939" s="178">
        <v>1.17</v>
      </c>
      <c r="D2939" s="178">
        <v>1.37</v>
      </c>
      <c r="E2939" s="178">
        <v>2.18</v>
      </c>
      <c r="F2939" s="178">
        <v>3.56</v>
      </c>
      <c r="G2939" s="178">
        <v>4.4</v>
      </c>
      <c r="H2939" s="178">
        <v>5.72</v>
      </c>
      <c r="I2939" s="178">
        <v>6.52</v>
      </c>
      <c r="J2939" s="178">
        <v>6.93</v>
      </c>
      <c r="K2939" s="179">
        <f>MAX(0,((T2939*(365/365))-VLOOKUP(A2939,VBMA!$A:$D,4,0))  /  (T2939* (365/365)   ))</f>
        <v>0.1527816475</v>
      </c>
      <c r="L2939" s="180">
        <f t="shared" ref="L2939:S2939" si="2942">(B2939*(1-$K2939) * (365/365))/100</f>
        <v>0.008980514537</v>
      </c>
      <c r="M2939" s="180">
        <f t="shared" si="2942"/>
        <v>0.009912454724</v>
      </c>
      <c r="N2939" s="180">
        <f t="shared" si="2942"/>
        <v>0.01160689143</v>
      </c>
      <c r="O2939" s="180">
        <f t="shared" si="2942"/>
        <v>0.01846936008</v>
      </c>
      <c r="P2939" s="180">
        <f t="shared" si="2942"/>
        <v>0.03016097335</v>
      </c>
      <c r="Q2939" s="180">
        <f t="shared" si="2942"/>
        <v>0.03727760751</v>
      </c>
      <c r="R2939" s="180">
        <f t="shared" si="2942"/>
        <v>0.04846088976</v>
      </c>
      <c r="S2939" s="180">
        <f t="shared" si="2942"/>
        <v>0.05523863658</v>
      </c>
      <c r="T2939" s="181">
        <f t="shared" si="3"/>
        <v>7.337777778</v>
      </c>
      <c r="U2939" s="182">
        <f t="shared" si="4"/>
        <v>41629</v>
      </c>
      <c r="V2939" s="182">
        <f t="shared" si="5"/>
        <v>41719</v>
      </c>
      <c r="W2939" s="182">
        <f t="shared" si="6"/>
        <v>41811</v>
      </c>
      <c r="X2939" s="181">
        <f t="shared" si="7"/>
        <v>183</v>
      </c>
      <c r="Y2939" s="181">
        <f t="shared" si="8"/>
        <v>273</v>
      </c>
      <c r="Z2939" s="181">
        <f t="shared" si="9"/>
        <v>365</v>
      </c>
      <c r="AA2939" s="155"/>
      <c r="AB2939" s="9"/>
      <c r="AC2939" s="9"/>
      <c r="AD2939" s="9"/>
      <c r="AE2939" s="9"/>
      <c r="AF2939" s="9"/>
      <c r="AG2939" s="9"/>
      <c r="AH2939" s="9"/>
    </row>
    <row r="2940" ht="15.75" customHeight="1">
      <c r="A2940" s="177">
        <v>41445.0</v>
      </c>
      <c r="B2940" s="178">
        <v>1.0</v>
      </c>
      <c r="C2940" s="178">
        <v>1.11</v>
      </c>
      <c r="D2940" s="178">
        <v>1.33</v>
      </c>
      <c r="E2940" s="178">
        <v>2.05</v>
      </c>
      <c r="F2940" s="178">
        <v>3.49</v>
      </c>
      <c r="G2940" s="178">
        <v>4.35</v>
      </c>
      <c r="H2940" s="178">
        <v>5.69</v>
      </c>
      <c r="I2940" s="178">
        <v>6.55</v>
      </c>
      <c r="J2940" s="178">
        <v>6.95</v>
      </c>
      <c r="K2940" s="179">
        <f>MAX(0,((T2940*(365/365))-VLOOKUP(A2940,VBMA!$A:$D,4,0))  /  (T2940* (365/365)   ))</f>
        <v>0.1766578924</v>
      </c>
      <c r="L2940" s="180">
        <f t="shared" ref="L2940:S2940" si="2943">(B2940*(1-$K2940) * (365/365))/100</f>
        <v>0.008233421076</v>
      </c>
      <c r="M2940" s="180">
        <f t="shared" si="2943"/>
        <v>0.009139097395</v>
      </c>
      <c r="N2940" s="180">
        <f t="shared" si="2943"/>
        <v>0.01095045003</v>
      </c>
      <c r="O2940" s="180">
        <f t="shared" si="2943"/>
        <v>0.01687851321</v>
      </c>
      <c r="P2940" s="180">
        <f t="shared" si="2943"/>
        <v>0.02873463956</v>
      </c>
      <c r="Q2940" s="180">
        <f t="shared" si="2943"/>
        <v>0.03581538168</v>
      </c>
      <c r="R2940" s="180">
        <f t="shared" si="2943"/>
        <v>0.04684816592</v>
      </c>
      <c r="S2940" s="180">
        <f t="shared" si="2943"/>
        <v>0.05392890805</v>
      </c>
      <c r="T2940" s="181">
        <f t="shared" si="3"/>
        <v>7.429111111</v>
      </c>
      <c r="U2940" s="182">
        <f t="shared" si="4"/>
        <v>41628</v>
      </c>
      <c r="V2940" s="182">
        <f t="shared" si="5"/>
        <v>41718</v>
      </c>
      <c r="W2940" s="182">
        <f t="shared" si="6"/>
        <v>41810</v>
      </c>
      <c r="X2940" s="181">
        <f t="shared" si="7"/>
        <v>183</v>
      </c>
      <c r="Y2940" s="181">
        <f t="shared" si="8"/>
        <v>273</v>
      </c>
      <c r="Z2940" s="181">
        <f t="shared" si="9"/>
        <v>365</v>
      </c>
      <c r="AA2940" s="155"/>
      <c r="AB2940" s="9"/>
      <c r="AC2940" s="9"/>
      <c r="AD2940" s="9"/>
      <c r="AE2940" s="9"/>
      <c r="AF2940" s="9"/>
      <c r="AG2940" s="9"/>
      <c r="AH2940" s="9"/>
    </row>
    <row r="2941" ht="15.75" customHeight="1">
      <c r="A2941" s="177">
        <v>41444.0</v>
      </c>
      <c r="B2941" s="178">
        <v>1.0</v>
      </c>
      <c r="C2941" s="178">
        <v>1.16</v>
      </c>
      <c r="D2941" s="178">
        <v>1.36</v>
      </c>
      <c r="E2941" s="178">
        <v>2.13</v>
      </c>
      <c r="F2941" s="178">
        <v>3.59</v>
      </c>
      <c r="G2941" s="178">
        <v>4.44</v>
      </c>
      <c r="H2941" s="178">
        <v>5.71</v>
      </c>
      <c r="I2941" s="178">
        <v>6.6</v>
      </c>
      <c r="J2941" s="178">
        <v>7.04</v>
      </c>
      <c r="K2941" s="179">
        <f>MAX(0,((T2941*(365/365))-VLOOKUP(A2941,VBMA!$A:$D,4,0))  /  (T2941* (365/365)   ))</f>
        <v>0.1921598509</v>
      </c>
      <c r="L2941" s="180">
        <f t="shared" ref="L2941:S2941" si="2944">(B2941*(1-$K2941) * (365/365))/100</f>
        <v>0.008078401491</v>
      </c>
      <c r="M2941" s="180">
        <f t="shared" si="2944"/>
        <v>0.00937094573</v>
      </c>
      <c r="N2941" s="180">
        <f t="shared" si="2944"/>
        <v>0.01098662603</v>
      </c>
      <c r="O2941" s="180">
        <f t="shared" si="2944"/>
        <v>0.01720699518</v>
      </c>
      <c r="P2941" s="180">
        <f t="shared" si="2944"/>
        <v>0.02900146135</v>
      </c>
      <c r="Q2941" s="180">
        <f t="shared" si="2944"/>
        <v>0.03586810262</v>
      </c>
      <c r="R2941" s="180">
        <f t="shared" si="2944"/>
        <v>0.04612767252</v>
      </c>
      <c r="S2941" s="180">
        <f t="shared" si="2944"/>
        <v>0.05331744984</v>
      </c>
      <c r="T2941" s="181">
        <f t="shared" si="3"/>
        <v>7.509777778</v>
      </c>
      <c r="U2941" s="182">
        <f t="shared" si="4"/>
        <v>41627</v>
      </c>
      <c r="V2941" s="182">
        <f t="shared" si="5"/>
        <v>41717</v>
      </c>
      <c r="W2941" s="182">
        <f t="shared" si="6"/>
        <v>41809</v>
      </c>
      <c r="X2941" s="181">
        <f t="shared" si="7"/>
        <v>183</v>
      </c>
      <c r="Y2941" s="181">
        <f t="shared" si="8"/>
        <v>273</v>
      </c>
      <c r="Z2941" s="181">
        <f t="shared" si="9"/>
        <v>365</v>
      </c>
      <c r="AA2941" s="155"/>
      <c r="AB2941" s="9"/>
      <c r="AC2941" s="9"/>
      <c r="AD2941" s="9"/>
      <c r="AE2941" s="9"/>
      <c r="AF2941" s="9"/>
      <c r="AG2941" s="9"/>
      <c r="AH2941" s="9"/>
    </row>
    <row r="2942" ht="15.75" customHeight="1">
      <c r="A2942" s="177">
        <v>41443.0</v>
      </c>
      <c r="B2942" s="178">
        <v>1.01</v>
      </c>
      <c r="C2942" s="178">
        <v>1.16</v>
      </c>
      <c r="D2942" s="178">
        <v>1.39</v>
      </c>
      <c r="E2942" s="178">
        <v>2.22</v>
      </c>
      <c r="F2942" s="178">
        <v>3.57</v>
      </c>
      <c r="G2942" s="178">
        <v>4.5</v>
      </c>
      <c r="H2942" s="178">
        <v>5.84</v>
      </c>
      <c r="I2942" s="178">
        <v>6.74</v>
      </c>
      <c r="J2942" s="178">
        <v>7.15</v>
      </c>
      <c r="K2942" s="179">
        <f>MAX(0,((T2942*(365/365))-VLOOKUP(A2942,VBMA!$A:$D,4,0))  /  (T2942* (365/365)   ))</f>
        <v>0.2134464752</v>
      </c>
      <c r="L2942" s="180">
        <f t="shared" ref="L2942:S2942" si="2945">(B2942*(1-$K2942) * (365/365))/100</f>
        <v>0.007944190601</v>
      </c>
      <c r="M2942" s="180">
        <f t="shared" si="2945"/>
        <v>0.009124020888</v>
      </c>
      <c r="N2942" s="180">
        <f t="shared" si="2945"/>
        <v>0.01093309399</v>
      </c>
      <c r="O2942" s="180">
        <f t="shared" si="2945"/>
        <v>0.01746148825</v>
      </c>
      <c r="P2942" s="180">
        <f t="shared" si="2945"/>
        <v>0.02807996084</v>
      </c>
      <c r="Q2942" s="180">
        <f t="shared" si="2945"/>
        <v>0.03539490862</v>
      </c>
      <c r="R2942" s="180">
        <f t="shared" si="2945"/>
        <v>0.04593472585</v>
      </c>
      <c r="S2942" s="180">
        <f t="shared" si="2945"/>
        <v>0.05301370757</v>
      </c>
      <c r="T2942" s="181">
        <f t="shared" si="3"/>
        <v>7.66</v>
      </c>
      <c r="U2942" s="182">
        <f t="shared" si="4"/>
        <v>41626</v>
      </c>
      <c r="V2942" s="182">
        <f t="shared" si="5"/>
        <v>41716</v>
      </c>
      <c r="W2942" s="182">
        <f t="shared" si="6"/>
        <v>41808</v>
      </c>
      <c r="X2942" s="181">
        <f t="shared" si="7"/>
        <v>183</v>
      </c>
      <c r="Y2942" s="181">
        <f t="shared" si="8"/>
        <v>273</v>
      </c>
      <c r="Z2942" s="181">
        <f t="shared" si="9"/>
        <v>365</v>
      </c>
      <c r="AA2942" s="155"/>
      <c r="AB2942" s="9"/>
      <c r="AC2942" s="9"/>
      <c r="AD2942" s="9"/>
      <c r="AE2942" s="9"/>
      <c r="AF2942" s="9"/>
      <c r="AG2942" s="9"/>
      <c r="AH2942" s="9"/>
    </row>
    <row r="2943" ht="15.75" customHeight="1">
      <c r="A2943" s="177">
        <v>41442.0</v>
      </c>
      <c r="B2943" s="178">
        <v>1.02</v>
      </c>
      <c r="C2943" s="178">
        <v>1.16</v>
      </c>
      <c r="D2943" s="178">
        <v>1.39</v>
      </c>
      <c r="E2943" s="178">
        <v>2.17</v>
      </c>
      <c r="F2943" s="178">
        <v>3.5</v>
      </c>
      <c r="G2943" s="178">
        <v>4.45</v>
      </c>
      <c r="H2943" s="178">
        <v>5.72</v>
      </c>
      <c r="I2943" s="178">
        <v>6.6</v>
      </c>
      <c r="J2943" s="178">
        <v>7.0</v>
      </c>
      <c r="K2943" s="179">
        <f>MAX(0,((T2943*(365/365))-VLOOKUP(A2943,VBMA!$A:$D,4,0))  /  (T2943* (365/365)   ))</f>
        <v>0.1999525898</v>
      </c>
      <c r="L2943" s="180">
        <f t="shared" ref="L2943:S2943" si="2946">(B2943*(1-$K2943) * (365/365))/100</f>
        <v>0.008160483584</v>
      </c>
      <c r="M2943" s="180">
        <f t="shared" si="2946"/>
        <v>0.009280549959</v>
      </c>
      <c r="N2943" s="180">
        <f t="shared" si="2946"/>
        <v>0.011120659</v>
      </c>
      <c r="O2943" s="180">
        <f t="shared" si="2946"/>
        <v>0.0173610288</v>
      </c>
      <c r="P2943" s="180">
        <f t="shared" si="2946"/>
        <v>0.02800165936</v>
      </c>
      <c r="Q2943" s="180">
        <f t="shared" si="2946"/>
        <v>0.03560210975</v>
      </c>
      <c r="R2943" s="180">
        <f t="shared" si="2946"/>
        <v>0.04576271186</v>
      </c>
      <c r="S2943" s="180">
        <f t="shared" si="2946"/>
        <v>0.05280312907</v>
      </c>
      <c r="T2943" s="181">
        <f t="shared" si="3"/>
        <v>7.499555556</v>
      </c>
      <c r="U2943" s="182">
        <f t="shared" si="4"/>
        <v>41625</v>
      </c>
      <c r="V2943" s="182">
        <f t="shared" si="5"/>
        <v>41715</v>
      </c>
      <c r="W2943" s="182">
        <f t="shared" si="6"/>
        <v>41807</v>
      </c>
      <c r="X2943" s="181">
        <f t="shared" si="7"/>
        <v>183</v>
      </c>
      <c r="Y2943" s="181">
        <f t="shared" si="8"/>
        <v>273</v>
      </c>
      <c r="Z2943" s="181">
        <f t="shared" si="9"/>
        <v>365</v>
      </c>
      <c r="AA2943" s="155"/>
      <c r="AB2943" s="9"/>
      <c r="AC2943" s="9"/>
      <c r="AD2943" s="9"/>
      <c r="AE2943" s="9"/>
      <c r="AF2943" s="9"/>
      <c r="AG2943" s="9"/>
      <c r="AH2943" s="9"/>
    </row>
    <row r="2944" ht="15.75" customHeight="1">
      <c r="A2944" s="177">
        <v>41439.0</v>
      </c>
      <c r="B2944" s="178">
        <v>1.05</v>
      </c>
      <c r="C2944" s="178">
        <v>1.19</v>
      </c>
      <c r="D2944" s="178">
        <v>1.39</v>
      </c>
      <c r="E2944" s="178">
        <v>2.19</v>
      </c>
      <c r="F2944" s="178">
        <v>3.58</v>
      </c>
      <c r="G2944" s="178">
        <v>4.51</v>
      </c>
      <c r="H2944" s="178">
        <v>5.81</v>
      </c>
      <c r="I2944" s="178">
        <v>6.73</v>
      </c>
      <c r="J2944" s="178">
        <v>7.12</v>
      </c>
      <c r="K2944" s="179">
        <f>MAX(0,((T2944*(365/365))-VLOOKUP(A2944,VBMA!$A:$D,4,0))  /  (T2944* (365/365)   ))</f>
        <v>0.2242952748</v>
      </c>
      <c r="L2944" s="180">
        <f t="shared" ref="L2944:S2944" si="2947">(B2944*(1-$K2944) * (365/365))/100</f>
        <v>0.008144899615</v>
      </c>
      <c r="M2944" s="180">
        <f t="shared" si="2947"/>
        <v>0.00923088623</v>
      </c>
      <c r="N2944" s="180">
        <f t="shared" si="2947"/>
        <v>0.01078229568</v>
      </c>
      <c r="O2944" s="180">
        <f t="shared" si="2947"/>
        <v>0.01698793348</v>
      </c>
      <c r="P2944" s="180">
        <f t="shared" si="2947"/>
        <v>0.02777022916</v>
      </c>
      <c r="Q2944" s="180">
        <f t="shared" si="2947"/>
        <v>0.03498428311</v>
      </c>
      <c r="R2944" s="180">
        <f t="shared" si="2947"/>
        <v>0.04506844453</v>
      </c>
      <c r="S2944" s="180">
        <f t="shared" si="2947"/>
        <v>0.05220492801</v>
      </c>
      <c r="T2944" s="181">
        <f t="shared" si="3"/>
        <v>7.670444444</v>
      </c>
      <c r="U2944" s="182">
        <f t="shared" si="4"/>
        <v>41622</v>
      </c>
      <c r="V2944" s="182">
        <f t="shared" si="5"/>
        <v>41712</v>
      </c>
      <c r="W2944" s="182">
        <f t="shared" si="6"/>
        <v>41804</v>
      </c>
      <c r="X2944" s="181">
        <f t="shared" si="7"/>
        <v>183</v>
      </c>
      <c r="Y2944" s="181">
        <f t="shared" si="8"/>
        <v>273</v>
      </c>
      <c r="Z2944" s="181">
        <f t="shared" si="9"/>
        <v>365</v>
      </c>
      <c r="AA2944" s="155"/>
      <c r="AB2944" s="9"/>
      <c r="AC2944" s="9"/>
      <c r="AD2944" s="9"/>
      <c r="AE2944" s="9"/>
      <c r="AF2944" s="9"/>
      <c r="AG2944" s="9"/>
      <c r="AH2944" s="9"/>
    </row>
    <row r="2945" ht="15.75" customHeight="1">
      <c r="A2945" s="177">
        <v>41438.0</v>
      </c>
      <c r="B2945" s="178">
        <v>1.05</v>
      </c>
      <c r="C2945" s="178">
        <v>1.19</v>
      </c>
      <c r="D2945" s="178">
        <v>1.37</v>
      </c>
      <c r="E2945" s="178">
        <v>2.1</v>
      </c>
      <c r="F2945" s="178">
        <v>3.6</v>
      </c>
      <c r="G2945" s="178">
        <v>4.55</v>
      </c>
      <c r="H2945" s="178">
        <v>5.69</v>
      </c>
      <c r="I2945" s="178">
        <v>6.59</v>
      </c>
      <c r="J2945" s="178">
        <v>7.09</v>
      </c>
      <c r="K2945" s="179">
        <f>MAX(0,((T2945*(365/365))-VLOOKUP(A2945,VBMA!$A:$D,4,0))  /  (T2945* (365/365)   ))</f>
        <v>0.2099467377</v>
      </c>
      <c r="L2945" s="180">
        <f t="shared" ref="L2945:S2945" si="2948">(B2945*(1-$K2945) * (365/365))/100</f>
        <v>0.008295559254</v>
      </c>
      <c r="M2945" s="180">
        <f t="shared" si="2948"/>
        <v>0.009401633822</v>
      </c>
      <c r="N2945" s="180">
        <f t="shared" si="2948"/>
        <v>0.01082372969</v>
      </c>
      <c r="O2945" s="180">
        <f t="shared" si="2948"/>
        <v>0.01659111851</v>
      </c>
      <c r="P2945" s="180">
        <f t="shared" si="2948"/>
        <v>0.02844191744</v>
      </c>
      <c r="Q2945" s="180">
        <f t="shared" si="2948"/>
        <v>0.03594742344</v>
      </c>
      <c r="R2945" s="180">
        <f t="shared" si="2948"/>
        <v>0.04495403063</v>
      </c>
      <c r="S2945" s="180">
        <f t="shared" si="2948"/>
        <v>0.05206450999</v>
      </c>
      <c r="T2945" s="181">
        <f t="shared" si="3"/>
        <v>7.51</v>
      </c>
      <c r="U2945" s="182">
        <f t="shared" si="4"/>
        <v>41621</v>
      </c>
      <c r="V2945" s="182">
        <f t="shared" si="5"/>
        <v>41711</v>
      </c>
      <c r="W2945" s="182">
        <f t="shared" si="6"/>
        <v>41803</v>
      </c>
      <c r="X2945" s="181">
        <f t="shared" si="7"/>
        <v>183</v>
      </c>
      <c r="Y2945" s="181">
        <f t="shared" si="8"/>
        <v>273</v>
      </c>
      <c r="Z2945" s="181">
        <f t="shared" si="9"/>
        <v>365</v>
      </c>
      <c r="AA2945" s="155"/>
      <c r="AB2945" s="9"/>
      <c r="AC2945" s="9"/>
      <c r="AD2945" s="9"/>
      <c r="AE2945" s="9"/>
      <c r="AF2945" s="9"/>
      <c r="AG2945" s="9"/>
      <c r="AH2945" s="9"/>
    </row>
    <row r="2946" ht="15.75" customHeight="1">
      <c r="A2946" s="177">
        <v>41437.0</v>
      </c>
      <c r="B2946" s="178">
        <v>1.04</v>
      </c>
      <c r="C2946" s="178">
        <v>1.22</v>
      </c>
      <c r="D2946" s="178">
        <v>1.43</v>
      </c>
      <c r="E2946" s="178">
        <v>2.33</v>
      </c>
      <c r="F2946" s="178">
        <v>3.88</v>
      </c>
      <c r="G2946" s="178">
        <v>4.7</v>
      </c>
      <c r="H2946" s="178">
        <v>5.93</v>
      </c>
      <c r="I2946" s="178">
        <v>6.67</v>
      </c>
      <c r="J2946" s="178">
        <v>6.96</v>
      </c>
      <c r="K2946" s="179">
        <f>MAX(0,((T2946*(365/365))-VLOOKUP(A2946,VBMA!$A:$D,4,0))  /  (T2946* (365/365)   ))</f>
        <v>0.2122744547</v>
      </c>
      <c r="L2946" s="180">
        <f t="shared" ref="L2946:S2946" si="2949">(B2946*(1-$K2946) * (365/365))/100</f>
        <v>0.008192345672</v>
      </c>
      <c r="M2946" s="180">
        <f t="shared" si="2949"/>
        <v>0.009610251653</v>
      </c>
      <c r="N2946" s="180">
        <f t="shared" si="2949"/>
        <v>0.0112644753</v>
      </c>
      <c r="O2946" s="180">
        <f t="shared" si="2949"/>
        <v>0.01835400521</v>
      </c>
      <c r="P2946" s="180">
        <f t="shared" si="2949"/>
        <v>0.03056375116</v>
      </c>
      <c r="Q2946" s="180">
        <f t="shared" si="2949"/>
        <v>0.03702310063</v>
      </c>
      <c r="R2946" s="180">
        <f t="shared" si="2949"/>
        <v>0.04671212484</v>
      </c>
      <c r="S2946" s="180">
        <f t="shared" si="2949"/>
        <v>0.05254129387</v>
      </c>
      <c r="T2946" s="181">
        <f t="shared" si="3"/>
        <v>7.426444444</v>
      </c>
      <c r="U2946" s="182">
        <f t="shared" si="4"/>
        <v>41620</v>
      </c>
      <c r="V2946" s="182">
        <f t="shared" si="5"/>
        <v>41710</v>
      </c>
      <c r="W2946" s="182">
        <f t="shared" si="6"/>
        <v>41802</v>
      </c>
      <c r="X2946" s="181">
        <f t="shared" si="7"/>
        <v>183</v>
      </c>
      <c r="Y2946" s="181">
        <f t="shared" si="8"/>
        <v>273</v>
      </c>
      <c r="Z2946" s="181">
        <f t="shared" si="9"/>
        <v>365</v>
      </c>
      <c r="AA2946" s="155"/>
      <c r="AB2946" s="9"/>
      <c r="AC2946" s="9"/>
      <c r="AD2946" s="9"/>
      <c r="AE2946" s="9"/>
      <c r="AF2946" s="9"/>
      <c r="AG2946" s="9"/>
      <c r="AH2946" s="9"/>
    </row>
    <row r="2947" ht="15.75" customHeight="1">
      <c r="A2947" s="177">
        <v>41436.0</v>
      </c>
      <c r="B2947" s="178">
        <v>1.08</v>
      </c>
      <c r="C2947" s="178">
        <v>1.23</v>
      </c>
      <c r="D2947" s="178">
        <v>1.52</v>
      </c>
      <c r="E2947" s="178">
        <v>2.41</v>
      </c>
      <c r="F2947" s="178">
        <v>3.92</v>
      </c>
      <c r="G2947" s="178">
        <v>4.66</v>
      </c>
      <c r="H2947" s="178">
        <v>5.85</v>
      </c>
      <c r="I2947" s="178">
        <v>6.71</v>
      </c>
      <c r="J2947" s="178">
        <v>7.1</v>
      </c>
      <c r="K2947" s="179">
        <f>MAX(0,((T2947*(365/365))-VLOOKUP(A2947,VBMA!$A:$D,4,0))  /  (T2947* (365/365)   ))</f>
        <v>0.2505709935</v>
      </c>
      <c r="L2947" s="180">
        <f t="shared" ref="L2947:S2947" si="2950">(B2947*(1-$K2947) * (365/365))/100</f>
        <v>0.00809383327</v>
      </c>
      <c r="M2947" s="180">
        <f t="shared" si="2950"/>
        <v>0.00921797678</v>
      </c>
      <c r="N2947" s="180">
        <f t="shared" si="2950"/>
        <v>0.0113913209</v>
      </c>
      <c r="O2947" s="180">
        <f t="shared" si="2950"/>
        <v>0.01806123906</v>
      </c>
      <c r="P2947" s="180">
        <f t="shared" si="2950"/>
        <v>0.02937761705</v>
      </c>
      <c r="Q2947" s="180">
        <f t="shared" si="2950"/>
        <v>0.0349233917</v>
      </c>
      <c r="R2947" s="180">
        <f t="shared" si="2950"/>
        <v>0.04384159688</v>
      </c>
      <c r="S2947" s="180">
        <f t="shared" si="2950"/>
        <v>0.05028668633</v>
      </c>
      <c r="T2947" s="181">
        <f t="shared" si="3"/>
        <v>7.589111111</v>
      </c>
      <c r="U2947" s="182">
        <f t="shared" si="4"/>
        <v>41619</v>
      </c>
      <c r="V2947" s="182">
        <f t="shared" si="5"/>
        <v>41709</v>
      </c>
      <c r="W2947" s="182">
        <f t="shared" si="6"/>
        <v>41801</v>
      </c>
      <c r="X2947" s="181">
        <f t="shared" si="7"/>
        <v>183</v>
      </c>
      <c r="Y2947" s="181">
        <f t="shared" si="8"/>
        <v>273</v>
      </c>
      <c r="Z2947" s="181">
        <f t="shared" si="9"/>
        <v>365</v>
      </c>
      <c r="AA2947" s="155"/>
      <c r="AB2947" s="9"/>
      <c r="AC2947" s="9"/>
      <c r="AD2947" s="9"/>
      <c r="AE2947" s="9"/>
      <c r="AF2947" s="9"/>
      <c r="AG2947" s="9"/>
      <c r="AH2947" s="9"/>
    </row>
    <row r="2948" ht="15.75" customHeight="1">
      <c r="A2948" s="177">
        <v>41435.0</v>
      </c>
      <c r="B2948" s="178">
        <v>1.06</v>
      </c>
      <c r="C2948" s="178">
        <v>1.19</v>
      </c>
      <c r="D2948" s="178">
        <v>1.54</v>
      </c>
      <c r="E2948" s="178">
        <v>2.39</v>
      </c>
      <c r="F2948" s="178">
        <v>3.89</v>
      </c>
      <c r="G2948" s="178">
        <v>4.8</v>
      </c>
      <c r="H2948" s="178">
        <v>5.82</v>
      </c>
      <c r="I2948" s="178">
        <v>6.65</v>
      </c>
      <c r="J2948" s="178">
        <v>6.94</v>
      </c>
      <c r="K2948" s="179">
        <f>MAX(0,((T2948*(365/365))-VLOOKUP(A2948,VBMA!$A:$D,4,0))  /  (T2948* (365/365)   ))</f>
        <v>0.2437364787</v>
      </c>
      <c r="L2948" s="180">
        <f t="shared" ref="L2948:S2948" si="2951">(B2948*(1-$K2948) * (365/365))/100</f>
        <v>0.008016393326</v>
      </c>
      <c r="M2948" s="180">
        <f t="shared" si="2951"/>
        <v>0.008999535904</v>
      </c>
      <c r="N2948" s="180">
        <f t="shared" si="2951"/>
        <v>0.01164645823</v>
      </c>
      <c r="O2948" s="180">
        <f t="shared" si="2951"/>
        <v>0.01807469816</v>
      </c>
      <c r="P2948" s="180">
        <f t="shared" si="2951"/>
        <v>0.02941865098</v>
      </c>
      <c r="Q2948" s="180">
        <f t="shared" si="2951"/>
        <v>0.03630064902</v>
      </c>
      <c r="R2948" s="180">
        <f t="shared" si="2951"/>
        <v>0.04401453694</v>
      </c>
      <c r="S2948" s="180">
        <f t="shared" si="2951"/>
        <v>0.05029152417</v>
      </c>
      <c r="T2948" s="181">
        <f t="shared" si="3"/>
        <v>7.498444444</v>
      </c>
      <c r="U2948" s="182">
        <f t="shared" si="4"/>
        <v>41618</v>
      </c>
      <c r="V2948" s="182">
        <f t="shared" si="5"/>
        <v>41708</v>
      </c>
      <c r="W2948" s="182">
        <f t="shared" si="6"/>
        <v>41800</v>
      </c>
      <c r="X2948" s="181">
        <f t="shared" si="7"/>
        <v>183</v>
      </c>
      <c r="Y2948" s="181">
        <f t="shared" si="8"/>
        <v>273</v>
      </c>
      <c r="Z2948" s="181">
        <f t="shared" si="9"/>
        <v>365</v>
      </c>
      <c r="AA2948" s="155"/>
      <c r="AB2948" s="9"/>
      <c r="AC2948" s="9"/>
      <c r="AD2948" s="9"/>
      <c r="AE2948" s="9"/>
      <c r="AF2948" s="9"/>
      <c r="AG2948" s="9"/>
      <c r="AH2948" s="9"/>
    </row>
    <row r="2949" ht="15.75" customHeight="1">
      <c r="A2949" s="177">
        <v>41432.0</v>
      </c>
      <c r="B2949" s="178">
        <v>1.09</v>
      </c>
      <c r="C2949" s="178">
        <v>1.26</v>
      </c>
      <c r="D2949" s="178">
        <v>1.64</v>
      </c>
      <c r="E2949" s="178">
        <v>2.41</v>
      </c>
      <c r="F2949" s="178">
        <v>3.83</v>
      </c>
      <c r="G2949" s="178">
        <v>4.76</v>
      </c>
      <c r="H2949" s="178">
        <v>5.92</v>
      </c>
      <c r="I2949" s="178">
        <v>6.6</v>
      </c>
      <c r="J2949" s="178">
        <v>6.88</v>
      </c>
      <c r="K2949" s="179">
        <f>MAX(0,((T2949*(365/365))-VLOOKUP(A2949,VBMA!$A:$D,4,0))  /  (T2949* (365/365)   ))</f>
        <v>0.2283599366</v>
      </c>
      <c r="L2949" s="180">
        <f t="shared" ref="L2949:S2949" si="2952">(B2949*(1-$K2949) * (365/365))/100</f>
        <v>0.008410876691</v>
      </c>
      <c r="M2949" s="180">
        <f t="shared" si="2952"/>
        <v>0.009722664798</v>
      </c>
      <c r="N2949" s="180">
        <f t="shared" si="2952"/>
        <v>0.01265489704</v>
      </c>
      <c r="O2949" s="180">
        <f t="shared" si="2952"/>
        <v>0.01859652553</v>
      </c>
      <c r="P2949" s="180">
        <f t="shared" si="2952"/>
        <v>0.02955381443</v>
      </c>
      <c r="Q2949" s="180">
        <f t="shared" si="2952"/>
        <v>0.03673006702</v>
      </c>
      <c r="R2949" s="180">
        <f t="shared" si="2952"/>
        <v>0.04568109175</v>
      </c>
      <c r="S2949" s="180">
        <f t="shared" si="2952"/>
        <v>0.05092824418</v>
      </c>
      <c r="T2949" s="181">
        <f t="shared" si="3"/>
        <v>7.295111111</v>
      </c>
      <c r="U2949" s="182">
        <f t="shared" si="4"/>
        <v>41615</v>
      </c>
      <c r="V2949" s="182">
        <f t="shared" si="5"/>
        <v>41705</v>
      </c>
      <c r="W2949" s="182">
        <f t="shared" si="6"/>
        <v>41797</v>
      </c>
      <c r="X2949" s="181">
        <f t="shared" si="7"/>
        <v>183</v>
      </c>
      <c r="Y2949" s="181">
        <f t="shared" si="8"/>
        <v>273</v>
      </c>
      <c r="Z2949" s="181">
        <f t="shared" si="9"/>
        <v>365</v>
      </c>
      <c r="AA2949" s="155"/>
      <c r="AB2949" s="9"/>
      <c r="AC2949" s="9"/>
      <c r="AD2949" s="9"/>
      <c r="AE2949" s="9"/>
      <c r="AF2949" s="9"/>
      <c r="AG2949" s="9"/>
      <c r="AH2949" s="9"/>
    </row>
    <row r="2950" ht="15.75" customHeight="1">
      <c r="A2950" s="177">
        <v>41431.0</v>
      </c>
      <c r="B2950" s="178">
        <v>1.32</v>
      </c>
      <c r="C2950" s="178">
        <v>1.44</v>
      </c>
      <c r="D2950" s="178">
        <v>1.84</v>
      </c>
      <c r="E2950" s="178">
        <v>2.6</v>
      </c>
      <c r="F2950" s="178">
        <v>4.07</v>
      </c>
      <c r="G2950" s="178">
        <v>4.94</v>
      </c>
      <c r="H2950" s="178">
        <v>6.09</v>
      </c>
      <c r="I2950" s="178">
        <v>6.79</v>
      </c>
      <c r="J2950" s="178">
        <v>7.13</v>
      </c>
      <c r="K2950" s="179">
        <f>MAX(0,((T2950*(365/365))-VLOOKUP(A2950,VBMA!$A:$D,4,0))  /  (T2950* (365/365)   ))</f>
        <v>0.2566572909</v>
      </c>
      <c r="L2950" s="180">
        <f t="shared" ref="L2950:S2950" si="2953">(B2950*(1-$K2950) * (365/365))/100</f>
        <v>0.00981212376</v>
      </c>
      <c r="M2950" s="180">
        <f t="shared" si="2953"/>
        <v>0.01070413501</v>
      </c>
      <c r="N2950" s="180">
        <f t="shared" si="2953"/>
        <v>0.01367750585</v>
      </c>
      <c r="O2950" s="180">
        <f t="shared" si="2953"/>
        <v>0.01932691044</v>
      </c>
      <c r="P2950" s="180">
        <f t="shared" si="2953"/>
        <v>0.03025404826</v>
      </c>
      <c r="Q2950" s="180">
        <f t="shared" si="2953"/>
        <v>0.03672112983</v>
      </c>
      <c r="R2950" s="180">
        <f t="shared" si="2953"/>
        <v>0.04526957098</v>
      </c>
      <c r="S2950" s="180">
        <f t="shared" si="2953"/>
        <v>0.05047296995</v>
      </c>
      <c r="T2950" s="181">
        <f t="shared" si="3"/>
        <v>7.505555556</v>
      </c>
      <c r="U2950" s="182">
        <f t="shared" si="4"/>
        <v>41614</v>
      </c>
      <c r="V2950" s="182">
        <f t="shared" si="5"/>
        <v>41704</v>
      </c>
      <c r="W2950" s="182">
        <f t="shared" si="6"/>
        <v>41796</v>
      </c>
      <c r="X2950" s="181">
        <f t="shared" si="7"/>
        <v>183</v>
      </c>
      <c r="Y2950" s="181">
        <f t="shared" si="8"/>
        <v>273</v>
      </c>
      <c r="Z2950" s="181">
        <f t="shared" si="9"/>
        <v>365</v>
      </c>
      <c r="AA2950" s="155"/>
      <c r="AB2950" s="9"/>
      <c r="AC2950" s="9"/>
      <c r="AD2950" s="9"/>
      <c r="AE2950" s="9"/>
      <c r="AF2950" s="9"/>
      <c r="AG2950" s="9"/>
      <c r="AH2950" s="9"/>
    </row>
    <row r="2951" ht="15.75" customHeight="1">
      <c r="A2951" s="177">
        <v>41430.0</v>
      </c>
      <c r="B2951" s="178">
        <v>1.45</v>
      </c>
      <c r="C2951" s="178">
        <v>1.5</v>
      </c>
      <c r="D2951" s="178">
        <v>1.83</v>
      </c>
      <c r="E2951" s="178">
        <v>2.63</v>
      </c>
      <c r="F2951" s="178">
        <v>4.08</v>
      </c>
      <c r="G2951" s="178">
        <v>4.93</v>
      </c>
      <c r="H2951" s="178">
        <v>6.15</v>
      </c>
      <c r="I2951" s="178">
        <v>6.75</v>
      </c>
      <c r="J2951" s="178">
        <v>7.14</v>
      </c>
      <c r="K2951" s="179">
        <f>MAX(0,((T2951*(365/365))-VLOOKUP(A2951,VBMA!$A:$D,4,0))  /  (T2951* (365/365)   ))</f>
        <v>0.2434404708</v>
      </c>
      <c r="L2951" s="180">
        <f t="shared" ref="L2951:S2951" si="2954">(B2951*(1-$K2951) * (365/365))/100</f>
        <v>0.01097011317</v>
      </c>
      <c r="M2951" s="180">
        <f t="shared" si="2954"/>
        <v>0.01134839294</v>
      </c>
      <c r="N2951" s="180">
        <f t="shared" si="2954"/>
        <v>0.01384503938</v>
      </c>
      <c r="O2951" s="180">
        <f t="shared" si="2954"/>
        <v>0.01989751562</v>
      </c>
      <c r="P2951" s="180">
        <f t="shared" si="2954"/>
        <v>0.03086762879</v>
      </c>
      <c r="Q2951" s="180">
        <f t="shared" si="2954"/>
        <v>0.03729838479</v>
      </c>
      <c r="R2951" s="180">
        <f t="shared" si="2954"/>
        <v>0.04652841105</v>
      </c>
      <c r="S2951" s="180">
        <f t="shared" si="2954"/>
        <v>0.05106776822</v>
      </c>
      <c r="T2951" s="181">
        <f t="shared" si="3"/>
        <v>7.363333333</v>
      </c>
      <c r="U2951" s="182">
        <f t="shared" si="4"/>
        <v>41613</v>
      </c>
      <c r="V2951" s="182">
        <f t="shared" si="5"/>
        <v>41703</v>
      </c>
      <c r="W2951" s="182">
        <f t="shared" si="6"/>
        <v>41795</v>
      </c>
      <c r="X2951" s="181">
        <f t="shared" si="7"/>
        <v>183</v>
      </c>
      <c r="Y2951" s="181">
        <f t="shared" si="8"/>
        <v>273</v>
      </c>
      <c r="Z2951" s="181">
        <f t="shared" si="9"/>
        <v>365</v>
      </c>
      <c r="AA2951" s="155"/>
      <c r="AB2951" s="9"/>
      <c r="AC2951" s="9"/>
      <c r="AD2951" s="9"/>
      <c r="AE2951" s="9"/>
      <c r="AF2951" s="9"/>
      <c r="AG2951" s="9"/>
      <c r="AH2951" s="9"/>
    </row>
    <row r="2952" ht="15.75" customHeight="1">
      <c r="A2952" s="177">
        <v>41429.0</v>
      </c>
      <c r="B2952" s="178">
        <v>1.5</v>
      </c>
      <c r="C2952" s="178">
        <v>1.51</v>
      </c>
      <c r="D2952" s="178">
        <v>1.85</v>
      </c>
      <c r="E2952" s="178">
        <v>2.5</v>
      </c>
      <c r="F2952" s="178">
        <v>4.1</v>
      </c>
      <c r="G2952" s="178">
        <v>4.94</v>
      </c>
      <c r="H2952" s="178">
        <v>5.97</v>
      </c>
      <c r="I2952" s="178">
        <v>6.55</v>
      </c>
      <c r="J2952" s="178">
        <v>6.91</v>
      </c>
      <c r="K2952" s="179">
        <f>MAX(0,((T2952*(365/365))-VLOOKUP(A2952,VBMA!$A:$D,4,0))  /  (T2952* (365/365)   ))</f>
        <v>0.2078415207</v>
      </c>
      <c r="L2952" s="180">
        <f t="shared" ref="L2952:S2952" si="2955">(B2952*(1-$K2952) * (365/365))/100</f>
        <v>0.01188237719</v>
      </c>
      <c r="M2952" s="180">
        <f t="shared" si="2955"/>
        <v>0.01196159304</v>
      </c>
      <c r="N2952" s="180">
        <f t="shared" si="2955"/>
        <v>0.01465493187</v>
      </c>
      <c r="O2952" s="180">
        <f t="shared" si="2955"/>
        <v>0.01980396198</v>
      </c>
      <c r="P2952" s="180">
        <f t="shared" si="2955"/>
        <v>0.03247849765</v>
      </c>
      <c r="Q2952" s="180">
        <f t="shared" si="2955"/>
        <v>0.03913262888</v>
      </c>
      <c r="R2952" s="180">
        <f t="shared" si="2955"/>
        <v>0.04729186121</v>
      </c>
      <c r="S2952" s="180">
        <f t="shared" si="2955"/>
        <v>0.05188638039</v>
      </c>
      <c r="T2952" s="181">
        <f t="shared" si="3"/>
        <v>7.142888889</v>
      </c>
      <c r="U2952" s="182">
        <f t="shared" si="4"/>
        <v>41612</v>
      </c>
      <c r="V2952" s="182">
        <f t="shared" si="5"/>
        <v>41702</v>
      </c>
      <c r="W2952" s="182">
        <f t="shared" si="6"/>
        <v>41794</v>
      </c>
      <c r="X2952" s="181">
        <f t="shared" si="7"/>
        <v>183</v>
      </c>
      <c r="Y2952" s="181">
        <f t="shared" si="8"/>
        <v>273</v>
      </c>
      <c r="Z2952" s="181">
        <f t="shared" si="9"/>
        <v>365</v>
      </c>
      <c r="AA2952" s="155"/>
      <c r="AB2952" s="9"/>
      <c r="AC2952" s="9"/>
      <c r="AD2952" s="9"/>
      <c r="AE2952" s="9"/>
      <c r="AF2952" s="9"/>
      <c r="AG2952" s="9"/>
      <c r="AH2952" s="9"/>
    </row>
    <row r="2953" ht="15.75" customHeight="1">
      <c r="A2953" s="177">
        <v>41428.0</v>
      </c>
      <c r="B2953" s="178">
        <v>1.5</v>
      </c>
      <c r="C2953" s="178">
        <v>1.63</v>
      </c>
      <c r="D2953" s="178">
        <v>1.95</v>
      </c>
      <c r="E2953" s="178">
        <v>2.79</v>
      </c>
      <c r="F2953" s="178">
        <v>4.21</v>
      </c>
      <c r="G2953" s="178">
        <v>4.97</v>
      </c>
      <c r="H2953" s="178">
        <v>6.13</v>
      </c>
      <c r="I2953" s="178">
        <v>6.83</v>
      </c>
      <c r="J2953" s="178">
        <v>7.17</v>
      </c>
      <c r="K2953" s="179">
        <f>MAX(0,((T2953*(365/365))-VLOOKUP(A2953,VBMA!$A:$D,4,0))  /  (T2953* (365/365)   ))</f>
        <v>0.225265793</v>
      </c>
      <c r="L2953" s="180">
        <f t="shared" ref="L2953:S2953" si="2956">(B2953*(1-$K2953) * (365/365))/100</f>
        <v>0.01162101311</v>
      </c>
      <c r="M2953" s="180">
        <f t="shared" si="2956"/>
        <v>0.01262816757</v>
      </c>
      <c r="N2953" s="180">
        <f t="shared" si="2956"/>
        <v>0.01510731704</v>
      </c>
      <c r="O2953" s="180">
        <f t="shared" si="2956"/>
        <v>0.02161508438</v>
      </c>
      <c r="P2953" s="180">
        <f t="shared" si="2956"/>
        <v>0.03261631012</v>
      </c>
      <c r="Q2953" s="180">
        <f t="shared" si="2956"/>
        <v>0.03850429009</v>
      </c>
      <c r="R2953" s="180">
        <f t="shared" si="2956"/>
        <v>0.04749120689</v>
      </c>
      <c r="S2953" s="180">
        <f t="shared" si="2956"/>
        <v>0.05291434634</v>
      </c>
      <c r="T2953" s="181">
        <f t="shared" si="3"/>
        <v>7.545555556</v>
      </c>
      <c r="U2953" s="182">
        <f t="shared" si="4"/>
        <v>41611</v>
      </c>
      <c r="V2953" s="182">
        <f t="shared" si="5"/>
        <v>41701</v>
      </c>
      <c r="W2953" s="182">
        <f t="shared" si="6"/>
        <v>41793</v>
      </c>
      <c r="X2953" s="181">
        <f t="shared" si="7"/>
        <v>183</v>
      </c>
      <c r="Y2953" s="181">
        <f t="shared" si="8"/>
        <v>273</v>
      </c>
      <c r="Z2953" s="181">
        <f t="shared" si="9"/>
        <v>365</v>
      </c>
      <c r="AA2953" s="155"/>
      <c r="AB2953" s="9"/>
      <c r="AC2953" s="9"/>
      <c r="AD2953" s="9"/>
      <c r="AE2953" s="9"/>
      <c r="AF2953" s="9"/>
      <c r="AG2953" s="9"/>
      <c r="AH2953" s="9"/>
    </row>
    <row r="2954" ht="15.75" customHeight="1">
      <c r="A2954" s="177">
        <v>41425.0</v>
      </c>
      <c r="B2954" s="178">
        <v>1.03</v>
      </c>
      <c r="C2954" s="178">
        <v>1.13</v>
      </c>
      <c r="D2954" s="178">
        <v>1.42</v>
      </c>
      <c r="E2954" s="178">
        <v>2.54</v>
      </c>
      <c r="F2954" s="178">
        <v>4.16</v>
      </c>
      <c r="G2954" s="178">
        <v>4.96</v>
      </c>
      <c r="H2954" s="178">
        <v>6.14</v>
      </c>
      <c r="I2954" s="178">
        <v>6.74</v>
      </c>
      <c r="J2954" s="178">
        <v>7.04</v>
      </c>
      <c r="K2954" s="179">
        <f>MAX(0,((T2954*(365/365))-VLOOKUP(A2954,VBMA!$A:$D,4,0))  /  (T2954* (365/365)   ))</f>
        <v>0.1997333254</v>
      </c>
      <c r="L2954" s="180">
        <f t="shared" ref="L2954:S2954" si="2957">(B2954*(1-$K2954) * (365/365))/100</f>
        <v>0.008242746748</v>
      </c>
      <c r="M2954" s="180">
        <f t="shared" si="2957"/>
        <v>0.009043013423</v>
      </c>
      <c r="N2954" s="180">
        <f t="shared" si="2957"/>
        <v>0.01136378678</v>
      </c>
      <c r="O2954" s="180">
        <f t="shared" si="2957"/>
        <v>0.02032677353</v>
      </c>
      <c r="P2954" s="180">
        <f t="shared" si="2957"/>
        <v>0.03329109366</v>
      </c>
      <c r="Q2954" s="180">
        <f t="shared" si="2957"/>
        <v>0.03969322706</v>
      </c>
      <c r="R2954" s="180">
        <f t="shared" si="2957"/>
        <v>0.04913637382</v>
      </c>
      <c r="S2954" s="180">
        <f t="shared" si="2957"/>
        <v>0.05393797387</v>
      </c>
      <c r="T2954" s="181">
        <f t="shared" si="3"/>
        <v>7.320434783</v>
      </c>
      <c r="U2954" s="182">
        <f t="shared" si="4"/>
        <v>41609</v>
      </c>
      <c r="V2954" s="182">
        <f t="shared" si="5"/>
        <v>41701</v>
      </c>
      <c r="W2954" s="182">
        <f t="shared" si="6"/>
        <v>41790</v>
      </c>
      <c r="X2954" s="181">
        <f t="shared" si="7"/>
        <v>184</v>
      </c>
      <c r="Y2954" s="181">
        <f t="shared" si="8"/>
        <v>276</v>
      </c>
      <c r="Z2954" s="181">
        <f t="shared" si="9"/>
        <v>365</v>
      </c>
      <c r="AA2954" s="155"/>
      <c r="AB2954" s="9"/>
      <c r="AC2954" s="9"/>
      <c r="AD2954" s="9"/>
      <c r="AE2954" s="9"/>
      <c r="AF2954" s="9"/>
      <c r="AG2954" s="9"/>
      <c r="AH2954" s="9"/>
    </row>
    <row r="2955" ht="15.75" customHeight="1">
      <c r="A2955" s="177">
        <v>41424.0</v>
      </c>
      <c r="B2955" s="178">
        <v>1.0</v>
      </c>
      <c r="C2955" s="178">
        <v>1.08</v>
      </c>
      <c r="D2955" s="178">
        <v>1.37</v>
      </c>
      <c r="E2955" s="178">
        <v>2.54</v>
      </c>
      <c r="F2955" s="178">
        <v>4.17</v>
      </c>
      <c r="G2955" s="178">
        <v>4.95</v>
      </c>
      <c r="H2955" s="178">
        <v>6.07</v>
      </c>
      <c r="I2955" s="178">
        <v>6.72</v>
      </c>
      <c r="J2955" s="178">
        <v>7.02</v>
      </c>
      <c r="K2955" s="179">
        <f>MAX(0,((T2955*(365/365))-VLOOKUP(A2955,VBMA!$A:$D,4,0))  /  (T2955* (365/365)   ))</f>
        <v>0.2005502226</v>
      </c>
      <c r="L2955" s="180">
        <f t="shared" ref="L2955:S2955" si="2958">(B2955*(1-$K2955) * (365/365))/100</f>
        <v>0.007994497774</v>
      </c>
      <c r="M2955" s="180">
        <f t="shared" si="2958"/>
        <v>0.008634057596</v>
      </c>
      <c r="N2955" s="180">
        <f t="shared" si="2958"/>
        <v>0.01095246195</v>
      </c>
      <c r="O2955" s="180">
        <f t="shared" si="2958"/>
        <v>0.02030602435</v>
      </c>
      <c r="P2955" s="180">
        <f t="shared" si="2958"/>
        <v>0.03333705572</v>
      </c>
      <c r="Q2955" s="180">
        <f t="shared" si="2958"/>
        <v>0.03957276398</v>
      </c>
      <c r="R2955" s="180">
        <f t="shared" si="2958"/>
        <v>0.04852660149</v>
      </c>
      <c r="S2955" s="180">
        <f t="shared" si="2958"/>
        <v>0.05372302504</v>
      </c>
      <c r="T2955" s="181">
        <f t="shared" si="3"/>
        <v>7.348804348</v>
      </c>
      <c r="U2955" s="182">
        <f t="shared" si="4"/>
        <v>41608</v>
      </c>
      <c r="V2955" s="182">
        <f t="shared" si="5"/>
        <v>41700</v>
      </c>
      <c r="W2955" s="182">
        <f t="shared" si="6"/>
        <v>41789</v>
      </c>
      <c r="X2955" s="181">
        <f t="shared" si="7"/>
        <v>184</v>
      </c>
      <c r="Y2955" s="181">
        <f t="shared" si="8"/>
        <v>276</v>
      </c>
      <c r="Z2955" s="181">
        <f t="shared" si="9"/>
        <v>365</v>
      </c>
      <c r="AA2955" s="155"/>
      <c r="AB2955" s="9"/>
      <c r="AC2955" s="9"/>
      <c r="AD2955" s="9"/>
      <c r="AE2955" s="9"/>
      <c r="AF2955" s="9"/>
      <c r="AG2955" s="9"/>
      <c r="AH2955" s="9"/>
    </row>
    <row r="2956" ht="15.75" customHeight="1">
      <c r="A2956" s="177">
        <v>41423.0</v>
      </c>
      <c r="B2956" s="178">
        <v>1.03</v>
      </c>
      <c r="C2956" s="178">
        <v>1.11</v>
      </c>
      <c r="D2956" s="178">
        <v>1.49</v>
      </c>
      <c r="E2956" s="178">
        <v>2.65</v>
      </c>
      <c r="F2956" s="178">
        <v>4.21</v>
      </c>
      <c r="G2956" s="178">
        <v>4.96</v>
      </c>
      <c r="H2956" s="178">
        <v>6.21</v>
      </c>
      <c r="I2956" s="178">
        <v>6.83</v>
      </c>
      <c r="J2956" s="178">
        <v>7.16</v>
      </c>
      <c r="K2956" s="179">
        <f>MAX(0,((T2956*(365/365))-VLOOKUP(A2956,VBMA!$A:$D,4,0))  /  (T2956* (365/365)   ))</f>
        <v>0.2064639963</v>
      </c>
      <c r="L2956" s="180">
        <f t="shared" ref="L2956:S2956" si="2959">(B2956*(1-$K2956) * (365/365))/100</f>
        <v>0.008173420839</v>
      </c>
      <c r="M2956" s="180">
        <f t="shared" si="2959"/>
        <v>0.008808249642</v>
      </c>
      <c r="N2956" s="180">
        <f t="shared" si="2959"/>
        <v>0.01182368646</v>
      </c>
      <c r="O2956" s="180">
        <f t="shared" si="2959"/>
        <v>0.0210287041</v>
      </c>
      <c r="P2956" s="180">
        <f t="shared" si="2959"/>
        <v>0.03340786576</v>
      </c>
      <c r="Q2956" s="180">
        <f t="shared" si="2959"/>
        <v>0.03935938579</v>
      </c>
      <c r="R2956" s="180">
        <f t="shared" si="2959"/>
        <v>0.04927858583</v>
      </c>
      <c r="S2956" s="180">
        <f t="shared" si="2959"/>
        <v>0.05419850906</v>
      </c>
      <c r="T2956" s="181">
        <f t="shared" si="3"/>
        <v>7.429782609</v>
      </c>
      <c r="U2956" s="182">
        <f t="shared" si="4"/>
        <v>41607</v>
      </c>
      <c r="V2956" s="182">
        <f t="shared" si="5"/>
        <v>41699</v>
      </c>
      <c r="W2956" s="182">
        <f t="shared" si="6"/>
        <v>41788</v>
      </c>
      <c r="X2956" s="181">
        <f t="shared" si="7"/>
        <v>184</v>
      </c>
      <c r="Y2956" s="181">
        <f t="shared" si="8"/>
        <v>276</v>
      </c>
      <c r="Z2956" s="181">
        <f t="shared" si="9"/>
        <v>365</v>
      </c>
      <c r="AA2956" s="155"/>
      <c r="AB2956" s="9"/>
      <c r="AC2956" s="9"/>
      <c r="AD2956" s="9"/>
      <c r="AE2956" s="9"/>
      <c r="AF2956" s="9"/>
      <c r="AG2956" s="9"/>
      <c r="AH2956" s="9"/>
    </row>
    <row r="2957" ht="15.75" customHeight="1">
      <c r="A2957" s="177">
        <v>41422.0</v>
      </c>
      <c r="B2957" s="178">
        <v>1.0</v>
      </c>
      <c r="C2957" s="178">
        <v>1.07</v>
      </c>
      <c r="D2957" s="178">
        <v>1.38</v>
      </c>
      <c r="E2957" s="178">
        <v>2.55</v>
      </c>
      <c r="F2957" s="178">
        <v>4.17</v>
      </c>
      <c r="G2957" s="178">
        <v>4.95</v>
      </c>
      <c r="H2957" s="178">
        <v>6.18</v>
      </c>
      <c r="I2957" s="178">
        <v>6.77</v>
      </c>
      <c r="J2957" s="178">
        <v>7.07</v>
      </c>
      <c r="K2957" s="179">
        <f>MAX(0,((T2957*(365/365))-VLOOKUP(A2957,VBMA!$A:$D,4,0))  /  (T2957* (365/365)   ))</f>
        <v>0.1928629599</v>
      </c>
      <c r="L2957" s="180">
        <f t="shared" ref="L2957:S2957" si="2960">(B2957*(1-$K2957) * (365/365))/100</f>
        <v>0.008071370401</v>
      </c>
      <c r="M2957" s="180">
        <f t="shared" si="2960"/>
        <v>0.008636366329</v>
      </c>
      <c r="N2957" s="180">
        <f t="shared" si="2960"/>
        <v>0.01113849115</v>
      </c>
      <c r="O2957" s="180">
        <f t="shared" si="2960"/>
        <v>0.02058199452</v>
      </c>
      <c r="P2957" s="180">
        <f t="shared" si="2960"/>
        <v>0.03365761457</v>
      </c>
      <c r="Q2957" s="180">
        <f t="shared" si="2960"/>
        <v>0.03995328348</v>
      </c>
      <c r="R2957" s="180">
        <f t="shared" si="2960"/>
        <v>0.04988106908</v>
      </c>
      <c r="S2957" s="180">
        <f t="shared" si="2960"/>
        <v>0.05464317761</v>
      </c>
      <c r="T2957" s="181">
        <f t="shared" si="3"/>
        <v>7.34076087</v>
      </c>
      <c r="U2957" s="182">
        <f t="shared" si="4"/>
        <v>41606</v>
      </c>
      <c r="V2957" s="182">
        <f t="shared" si="5"/>
        <v>41698</v>
      </c>
      <c r="W2957" s="182">
        <f t="shared" si="6"/>
        <v>41787</v>
      </c>
      <c r="X2957" s="181">
        <f t="shared" si="7"/>
        <v>184</v>
      </c>
      <c r="Y2957" s="181">
        <f t="shared" si="8"/>
        <v>276</v>
      </c>
      <c r="Z2957" s="181">
        <f t="shared" si="9"/>
        <v>365</v>
      </c>
      <c r="AA2957" s="155"/>
      <c r="AB2957" s="9"/>
      <c r="AC2957" s="9"/>
      <c r="AD2957" s="9"/>
      <c r="AE2957" s="9"/>
      <c r="AF2957" s="9"/>
      <c r="AG2957" s="9"/>
      <c r="AH2957" s="9"/>
    </row>
    <row r="2958" ht="15.75" customHeight="1">
      <c r="A2958" s="177">
        <v>41421.0</v>
      </c>
      <c r="B2958" s="178">
        <v>1.0</v>
      </c>
      <c r="C2958" s="178">
        <v>1.17</v>
      </c>
      <c r="D2958" s="178">
        <v>1.47</v>
      </c>
      <c r="E2958" s="178">
        <v>2.74</v>
      </c>
      <c r="F2958" s="178">
        <v>4.27</v>
      </c>
      <c r="G2958" s="178">
        <v>4.97</v>
      </c>
      <c r="H2958" s="178">
        <v>6.23</v>
      </c>
      <c r="I2958" s="178">
        <v>6.86</v>
      </c>
      <c r="J2958" s="178">
        <v>7.21</v>
      </c>
      <c r="K2958" s="179">
        <f>MAX(0,((T2958*(365/365))-VLOOKUP(A2958,VBMA!$A:$D,4,0))  /  (T2958* (365/365)   ))</f>
        <v>0.2078807899</v>
      </c>
      <c r="L2958" s="180">
        <f t="shared" ref="L2958:S2958" si="2961">(B2958*(1-$K2958) * (365/365))/100</f>
        <v>0.007921192101</v>
      </c>
      <c r="M2958" s="180">
        <f t="shared" si="2961"/>
        <v>0.009267794758</v>
      </c>
      <c r="N2958" s="180">
        <f t="shared" si="2961"/>
        <v>0.01164415239</v>
      </c>
      <c r="O2958" s="180">
        <f t="shared" si="2961"/>
        <v>0.02170406636</v>
      </c>
      <c r="P2958" s="180">
        <f t="shared" si="2961"/>
        <v>0.03382349027</v>
      </c>
      <c r="Q2958" s="180">
        <f t="shared" si="2961"/>
        <v>0.03936832474</v>
      </c>
      <c r="R2958" s="180">
        <f t="shared" si="2961"/>
        <v>0.04934902679</v>
      </c>
      <c r="S2958" s="180">
        <f t="shared" si="2961"/>
        <v>0.05433937781</v>
      </c>
      <c r="T2958" s="181">
        <f t="shared" si="3"/>
        <v>7.469456522</v>
      </c>
      <c r="U2958" s="182">
        <f t="shared" si="4"/>
        <v>41605</v>
      </c>
      <c r="V2958" s="182">
        <f t="shared" si="5"/>
        <v>41697</v>
      </c>
      <c r="W2958" s="182">
        <f t="shared" si="6"/>
        <v>41786</v>
      </c>
      <c r="X2958" s="181">
        <f t="shared" si="7"/>
        <v>184</v>
      </c>
      <c r="Y2958" s="181">
        <f t="shared" si="8"/>
        <v>276</v>
      </c>
      <c r="Z2958" s="181">
        <f t="shared" si="9"/>
        <v>365</v>
      </c>
      <c r="AA2958" s="155"/>
      <c r="AB2958" s="9"/>
      <c r="AC2958" s="9"/>
      <c r="AD2958" s="9"/>
      <c r="AE2958" s="9"/>
      <c r="AF2958" s="9"/>
      <c r="AG2958" s="9"/>
      <c r="AH2958" s="9"/>
    </row>
    <row r="2959" ht="15.75" customHeight="1">
      <c r="A2959" s="177">
        <v>41418.0</v>
      </c>
      <c r="B2959" s="178">
        <v>1.0</v>
      </c>
      <c r="C2959" s="178">
        <v>1.2</v>
      </c>
      <c r="D2959" s="178">
        <v>1.49</v>
      </c>
      <c r="E2959" s="178">
        <v>2.9</v>
      </c>
      <c r="F2959" s="178">
        <v>4.27</v>
      </c>
      <c r="G2959" s="178">
        <v>4.97</v>
      </c>
      <c r="H2959" s="178">
        <v>6.23</v>
      </c>
      <c r="I2959" s="178">
        <v>6.86</v>
      </c>
      <c r="J2959" s="178">
        <v>7.21</v>
      </c>
      <c r="K2959" s="179">
        <f>MAX(0,((T2959*(365/365))-VLOOKUP(A2959,VBMA!$A:$D,4,0))  /  (T2959* (365/365)   ))</f>
        <v>0.2034226342</v>
      </c>
      <c r="L2959" s="180">
        <f t="shared" ref="L2959:S2959" si="2962">(B2959*(1-$K2959) * (365/365))/100</f>
        <v>0.007965773658</v>
      </c>
      <c r="M2959" s="180">
        <f t="shared" si="2962"/>
        <v>0.00955892839</v>
      </c>
      <c r="N2959" s="180">
        <f t="shared" si="2962"/>
        <v>0.01186900275</v>
      </c>
      <c r="O2959" s="180">
        <f t="shared" si="2962"/>
        <v>0.02310074361</v>
      </c>
      <c r="P2959" s="180">
        <f t="shared" si="2962"/>
        <v>0.03401385352</v>
      </c>
      <c r="Q2959" s="180">
        <f t="shared" si="2962"/>
        <v>0.03958989508</v>
      </c>
      <c r="R2959" s="180">
        <f t="shared" si="2962"/>
        <v>0.04962676989</v>
      </c>
      <c r="S2959" s="180">
        <f t="shared" si="2962"/>
        <v>0.05464520729</v>
      </c>
      <c r="T2959" s="181">
        <f t="shared" si="3"/>
        <v>7.469456522</v>
      </c>
      <c r="U2959" s="182">
        <f t="shared" si="4"/>
        <v>41602</v>
      </c>
      <c r="V2959" s="182">
        <f t="shared" si="5"/>
        <v>41694</v>
      </c>
      <c r="W2959" s="182">
        <f t="shared" si="6"/>
        <v>41783</v>
      </c>
      <c r="X2959" s="181">
        <f t="shared" si="7"/>
        <v>184</v>
      </c>
      <c r="Y2959" s="181">
        <f t="shared" si="8"/>
        <v>276</v>
      </c>
      <c r="Z2959" s="181">
        <f t="shared" si="9"/>
        <v>365</v>
      </c>
      <c r="AA2959" s="155"/>
      <c r="AB2959" s="9"/>
      <c r="AC2959" s="9"/>
      <c r="AD2959" s="9"/>
      <c r="AE2959" s="9"/>
      <c r="AF2959" s="9"/>
      <c r="AG2959" s="9"/>
      <c r="AH2959" s="9"/>
    </row>
    <row r="2960" ht="15.75" customHeight="1">
      <c r="A2960" s="177">
        <v>41417.0</v>
      </c>
      <c r="B2960" s="178">
        <v>1.0</v>
      </c>
      <c r="C2960" s="178">
        <v>1.11</v>
      </c>
      <c r="D2960" s="178">
        <v>1.44</v>
      </c>
      <c r="E2960" s="178">
        <v>2.92</v>
      </c>
      <c r="F2960" s="178">
        <v>4.23</v>
      </c>
      <c r="G2960" s="178">
        <v>4.97</v>
      </c>
      <c r="H2960" s="178">
        <v>6.17</v>
      </c>
      <c r="I2960" s="178">
        <v>6.82</v>
      </c>
      <c r="J2960" s="178">
        <v>7.1</v>
      </c>
      <c r="K2960" s="179">
        <f>MAX(0,((T2960*(365/365))-VLOOKUP(A2960,VBMA!$A:$D,4,0))  /  (T2960* (365/365)   ))</f>
        <v>0.1956158707</v>
      </c>
      <c r="L2960" s="180">
        <f t="shared" ref="L2960:S2960" si="2963">(B2960*(1-$K2960) * (365/365))/100</f>
        <v>0.008043841293</v>
      </c>
      <c r="M2960" s="180">
        <f t="shared" si="2963"/>
        <v>0.008928663836</v>
      </c>
      <c r="N2960" s="180">
        <f t="shared" si="2963"/>
        <v>0.01158313146</v>
      </c>
      <c r="O2960" s="180">
        <f t="shared" si="2963"/>
        <v>0.02348801658</v>
      </c>
      <c r="P2960" s="180">
        <f t="shared" si="2963"/>
        <v>0.03402544867</v>
      </c>
      <c r="Q2960" s="180">
        <f t="shared" si="2963"/>
        <v>0.03997789123</v>
      </c>
      <c r="R2960" s="180">
        <f t="shared" si="2963"/>
        <v>0.04963050078</v>
      </c>
      <c r="S2960" s="180">
        <f t="shared" si="2963"/>
        <v>0.05485899762</v>
      </c>
      <c r="T2960" s="181">
        <f t="shared" si="3"/>
        <v>7.448804348</v>
      </c>
      <c r="U2960" s="182">
        <f t="shared" si="4"/>
        <v>41601</v>
      </c>
      <c r="V2960" s="182">
        <f t="shared" si="5"/>
        <v>41693</v>
      </c>
      <c r="W2960" s="182">
        <f t="shared" si="6"/>
        <v>41782</v>
      </c>
      <c r="X2960" s="181">
        <f t="shared" si="7"/>
        <v>184</v>
      </c>
      <c r="Y2960" s="181">
        <f t="shared" si="8"/>
        <v>276</v>
      </c>
      <c r="Z2960" s="181">
        <f t="shared" si="9"/>
        <v>365</v>
      </c>
      <c r="AA2960" s="155"/>
      <c r="AB2960" s="9"/>
      <c r="AC2960" s="9"/>
      <c r="AD2960" s="9"/>
      <c r="AE2960" s="9"/>
      <c r="AF2960" s="9"/>
      <c r="AG2960" s="9"/>
      <c r="AH2960" s="9"/>
    </row>
    <row r="2961" ht="15.75" customHeight="1">
      <c r="A2961" s="177">
        <v>41416.0</v>
      </c>
      <c r="B2961" s="178">
        <v>1.0</v>
      </c>
      <c r="C2961" s="178">
        <v>1.18</v>
      </c>
      <c r="D2961" s="178">
        <v>1.55</v>
      </c>
      <c r="E2961" s="178">
        <v>3.0</v>
      </c>
      <c r="F2961" s="178">
        <v>4.44</v>
      </c>
      <c r="G2961" s="178">
        <v>5.02</v>
      </c>
      <c r="H2961" s="178">
        <v>6.23</v>
      </c>
      <c r="I2961" s="178">
        <v>6.87</v>
      </c>
      <c r="J2961" s="178">
        <v>7.21</v>
      </c>
      <c r="K2961" s="179">
        <f>MAX(0,((T2961*(365/365))-VLOOKUP(A2961,VBMA!$A:$D,4,0))  /  (T2961* (365/365)   ))</f>
        <v>0.1955007257</v>
      </c>
      <c r="L2961" s="180">
        <f t="shared" ref="L2961:S2961" si="2964">(B2961*(1-$K2961) * (365/365))/100</f>
        <v>0.008044992743</v>
      </c>
      <c r="M2961" s="180">
        <f t="shared" si="2964"/>
        <v>0.009493091437</v>
      </c>
      <c r="N2961" s="180">
        <f t="shared" si="2964"/>
        <v>0.01246973875</v>
      </c>
      <c r="O2961" s="180">
        <f t="shared" si="2964"/>
        <v>0.02413497823</v>
      </c>
      <c r="P2961" s="180">
        <f t="shared" si="2964"/>
        <v>0.03571976778</v>
      </c>
      <c r="Q2961" s="180">
        <f t="shared" si="2964"/>
        <v>0.04038586357</v>
      </c>
      <c r="R2961" s="180">
        <f t="shared" si="2964"/>
        <v>0.05012030479</v>
      </c>
      <c r="S2961" s="180">
        <f t="shared" si="2964"/>
        <v>0.05526910015</v>
      </c>
      <c r="T2961" s="181">
        <f t="shared" si="3"/>
        <v>7.489130435</v>
      </c>
      <c r="U2961" s="182">
        <f t="shared" si="4"/>
        <v>41600</v>
      </c>
      <c r="V2961" s="182">
        <f t="shared" si="5"/>
        <v>41692</v>
      </c>
      <c r="W2961" s="182">
        <f t="shared" si="6"/>
        <v>41781</v>
      </c>
      <c r="X2961" s="181">
        <f t="shared" si="7"/>
        <v>184</v>
      </c>
      <c r="Y2961" s="181">
        <f t="shared" si="8"/>
        <v>276</v>
      </c>
      <c r="Z2961" s="181">
        <f t="shared" si="9"/>
        <v>365</v>
      </c>
      <c r="AA2961" s="155"/>
      <c r="AB2961" s="9"/>
      <c r="AC2961" s="9"/>
      <c r="AD2961" s="9"/>
      <c r="AE2961" s="9"/>
      <c r="AF2961" s="9"/>
      <c r="AG2961" s="9"/>
      <c r="AH2961" s="9"/>
    </row>
    <row r="2962" ht="15.75" customHeight="1">
      <c r="A2962" s="177">
        <v>41415.0</v>
      </c>
      <c r="B2962" s="178">
        <v>1.0</v>
      </c>
      <c r="C2962" s="178">
        <v>1.1</v>
      </c>
      <c r="D2962" s="178">
        <v>1.59</v>
      </c>
      <c r="E2962" s="178">
        <v>3.08</v>
      </c>
      <c r="F2962" s="178">
        <v>4.51</v>
      </c>
      <c r="G2962" s="178">
        <v>5.21</v>
      </c>
      <c r="H2962" s="178">
        <v>6.28</v>
      </c>
      <c r="I2962" s="178">
        <v>6.95</v>
      </c>
      <c r="J2962" s="178">
        <v>7.26</v>
      </c>
      <c r="K2962" s="179">
        <f>MAX(0,((T2962*(365/365))-VLOOKUP(A2962,VBMA!$A:$D,4,0))  /  (T2962* (365/365)   ))</f>
        <v>0.1949753229</v>
      </c>
      <c r="L2962" s="180">
        <f t="shared" ref="L2962:S2962" si="2965">(B2962*(1-$K2962) * (365/365))/100</f>
        <v>0.008050246771</v>
      </c>
      <c r="M2962" s="180">
        <f t="shared" si="2965"/>
        <v>0.008855271448</v>
      </c>
      <c r="N2962" s="180">
        <f t="shared" si="2965"/>
        <v>0.01279989237</v>
      </c>
      <c r="O2962" s="180">
        <f t="shared" si="2965"/>
        <v>0.02479476005</v>
      </c>
      <c r="P2962" s="180">
        <f t="shared" si="2965"/>
        <v>0.03630661294</v>
      </c>
      <c r="Q2962" s="180">
        <f t="shared" si="2965"/>
        <v>0.04194178567</v>
      </c>
      <c r="R2962" s="180">
        <f t="shared" si="2965"/>
        <v>0.05055554972</v>
      </c>
      <c r="S2962" s="180">
        <f t="shared" si="2965"/>
        <v>0.05594921506</v>
      </c>
      <c r="T2962" s="181">
        <f t="shared" si="3"/>
        <v>7.598152174</v>
      </c>
      <c r="U2962" s="182">
        <f t="shared" si="4"/>
        <v>41599</v>
      </c>
      <c r="V2962" s="182">
        <f t="shared" si="5"/>
        <v>41691</v>
      </c>
      <c r="W2962" s="182">
        <f t="shared" si="6"/>
        <v>41780</v>
      </c>
      <c r="X2962" s="181">
        <f t="shared" si="7"/>
        <v>184</v>
      </c>
      <c r="Y2962" s="181">
        <f t="shared" si="8"/>
        <v>276</v>
      </c>
      <c r="Z2962" s="181">
        <f t="shared" si="9"/>
        <v>365</v>
      </c>
      <c r="AA2962" s="155"/>
      <c r="AB2962" s="9"/>
      <c r="AC2962" s="9"/>
      <c r="AD2962" s="9"/>
      <c r="AE2962" s="9"/>
      <c r="AF2962" s="9"/>
      <c r="AG2962" s="9"/>
      <c r="AH2962" s="9"/>
    </row>
    <row r="2963" ht="15.75" customHeight="1">
      <c r="A2963" s="177">
        <v>41414.0</v>
      </c>
      <c r="B2963" s="178">
        <v>1.03</v>
      </c>
      <c r="C2963" s="178">
        <v>1.22</v>
      </c>
      <c r="D2963" s="178">
        <v>1.57</v>
      </c>
      <c r="E2963" s="178">
        <v>3.33</v>
      </c>
      <c r="F2963" s="178">
        <v>4.65</v>
      </c>
      <c r="G2963" s="178">
        <v>5.37</v>
      </c>
      <c r="H2963" s="178">
        <v>6.4</v>
      </c>
      <c r="I2963" s="178">
        <v>7.1</v>
      </c>
      <c r="J2963" s="178">
        <v>7.6</v>
      </c>
      <c r="K2963" s="179">
        <f>MAX(0,((T2963*(365/365))-VLOOKUP(A2963,VBMA!$A:$D,4,0))  /  (T2963* (365/365)   ))</f>
        <v>0.1931516422</v>
      </c>
      <c r="L2963" s="180">
        <f t="shared" ref="L2963:S2963" si="2966">(B2963*(1-$K2963) * (365/365))/100</f>
        <v>0.008310538085</v>
      </c>
      <c r="M2963" s="180">
        <f t="shared" si="2966"/>
        <v>0.009843549965</v>
      </c>
      <c r="N2963" s="180">
        <f t="shared" si="2966"/>
        <v>0.01266751922</v>
      </c>
      <c r="O2963" s="180">
        <f t="shared" si="2966"/>
        <v>0.02686805031</v>
      </c>
      <c r="P2963" s="180">
        <f t="shared" si="2966"/>
        <v>0.03751844864</v>
      </c>
      <c r="Q2963" s="180">
        <f t="shared" si="2966"/>
        <v>0.04332775681</v>
      </c>
      <c r="R2963" s="180">
        <f t="shared" si="2966"/>
        <v>0.0516382949</v>
      </c>
      <c r="S2963" s="180">
        <f t="shared" si="2966"/>
        <v>0.0572862334</v>
      </c>
      <c r="T2963" s="181">
        <f t="shared" si="3"/>
        <v>7.777173913</v>
      </c>
      <c r="U2963" s="182">
        <f t="shared" si="4"/>
        <v>41598</v>
      </c>
      <c r="V2963" s="182">
        <f t="shared" si="5"/>
        <v>41690</v>
      </c>
      <c r="W2963" s="182">
        <f t="shared" si="6"/>
        <v>41779</v>
      </c>
      <c r="X2963" s="181">
        <f t="shared" si="7"/>
        <v>184</v>
      </c>
      <c r="Y2963" s="181">
        <f t="shared" si="8"/>
        <v>276</v>
      </c>
      <c r="Z2963" s="181">
        <f t="shared" si="9"/>
        <v>365</v>
      </c>
      <c r="AA2963" s="155"/>
      <c r="AB2963" s="9"/>
      <c r="AC2963" s="9"/>
      <c r="AD2963" s="9"/>
      <c r="AE2963" s="9"/>
      <c r="AF2963" s="9"/>
      <c r="AG2963" s="9"/>
      <c r="AH2963" s="9"/>
    </row>
    <row r="2964" ht="15.75" customHeight="1">
      <c r="A2964" s="177">
        <v>41411.0</v>
      </c>
      <c r="B2964" s="178">
        <v>1.15</v>
      </c>
      <c r="C2964" s="178">
        <v>1.4</v>
      </c>
      <c r="D2964" s="178">
        <v>1.75</v>
      </c>
      <c r="E2964" s="178">
        <v>3.49</v>
      </c>
      <c r="F2964" s="178">
        <v>4.78</v>
      </c>
      <c r="G2964" s="178">
        <v>5.41</v>
      </c>
      <c r="H2964" s="178">
        <v>6.51</v>
      </c>
      <c r="I2964" s="178">
        <v>7.12</v>
      </c>
      <c r="J2964" s="178">
        <v>7.63</v>
      </c>
      <c r="K2964" s="179">
        <f>MAX(0,((T2964*(365/365))-VLOOKUP(A2964,VBMA!$A:$D,4,0))  /  (T2964* (365/365)   ))</f>
        <v>0.1731634077</v>
      </c>
      <c r="L2964" s="180">
        <f t="shared" ref="L2964:S2964" si="2967">(B2964*(1-$K2964) * (365/365))/100</f>
        <v>0.009508620811</v>
      </c>
      <c r="M2964" s="180">
        <f t="shared" si="2967"/>
        <v>0.01157571229</v>
      </c>
      <c r="N2964" s="180">
        <f t="shared" si="2967"/>
        <v>0.01446964036</v>
      </c>
      <c r="O2964" s="180">
        <f t="shared" si="2967"/>
        <v>0.02885659707</v>
      </c>
      <c r="P2964" s="180">
        <f t="shared" si="2967"/>
        <v>0.03952278911</v>
      </c>
      <c r="Q2964" s="180">
        <f t="shared" si="2967"/>
        <v>0.04473185964</v>
      </c>
      <c r="R2964" s="180">
        <f t="shared" si="2967"/>
        <v>0.05382706216</v>
      </c>
      <c r="S2964" s="180">
        <f t="shared" si="2967"/>
        <v>0.05887076537</v>
      </c>
      <c r="T2964" s="181">
        <f t="shared" si="3"/>
        <v>7.710108696</v>
      </c>
      <c r="U2964" s="182">
        <f t="shared" si="4"/>
        <v>41595</v>
      </c>
      <c r="V2964" s="182">
        <f t="shared" si="5"/>
        <v>41687</v>
      </c>
      <c r="W2964" s="182">
        <f t="shared" si="6"/>
        <v>41776</v>
      </c>
      <c r="X2964" s="181">
        <f t="shared" si="7"/>
        <v>184</v>
      </c>
      <c r="Y2964" s="181">
        <f t="shared" si="8"/>
        <v>276</v>
      </c>
      <c r="Z2964" s="181">
        <f t="shared" si="9"/>
        <v>365</v>
      </c>
      <c r="AA2964" s="155"/>
      <c r="AB2964" s="9"/>
      <c r="AC2964" s="9"/>
      <c r="AD2964" s="9"/>
      <c r="AE2964" s="9"/>
      <c r="AF2964" s="9"/>
      <c r="AG2964" s="9"/>
      <c r="AH2964" s="9"/>
    </row>
    <row r="2965" ht="15.75" customHeight="1">
      <c r="A2965" s="177">
        <v>41410.0</v>
      </c>
      <c r="B2965" s="178">
        <v>1.49</v>
      </c>
      <c r="C2965" s="178">
        <v>1.71</v>
      </c>
      <c r="D2965" s="178">
        <v>2.04</v>
      </c>
      <c r="E2965" s="178">
        <v>3.66</v>
      </c>
      <c r="F2965" s="178">
        <v>4.91</v>
      </c>
      <c r="G2965" s="178">
        <v>5.54</v>
      </c>
      <c r="H2965" s="178">
        <v>6.44</v>
      </c>
      <c r="I2965" s="178">
        <v>7.02</v>
      </c>
      <c r="J2965" s="178">
        <v>7.32</v>
      </c>
      <c r="K2965" s="179">
        <f>MAX(0,((T2965*(365/365))-VLOOKUP(A2965,VBMA!$A:$D,4,0))  /  (T2965* (365/365)   ))</f>
        <v>0.1568887105</v>
      </c>
      <c r="L2965" s="180">
        <f t="shared" ref="L2965:S2965" si="2968">(B2965*(1-$K2965) * (365/365))/100</f>
        <v>0.01256235821</v>
      </c>
      <c r="M2965" s="180">
        <f t="shared" si="2968"/>
        <v>0.01441720305</v>
      </c>
      <c r="N2965" s="180">
        <f t="shared" si="2968"/>
        <v>0.01719947031</v>
      </c>
      <c r="O2965" s="180">
        <f t="shared" si="2968"/>
        <v>0.0308578732</v>
      </c>
      <c r="P2965" s="180">
        <f t="shared" si="2968"/>
        <v>0.04139676432</v>
      </c>
      <c r="Q2965" s="180">
        <f t="shared" si="2968"/>
        <v>0.04670836544</v>
      </c>
      <c r="R2965" s="180">
        <f t="shared" si="2968"/>
        <v>0.05429636705</v>
      </c>
      <c r="S2965" s="180">
        <f t="shared" si="2968"/>
        <v>0.05918641253</v>
      </c>
      <c r="T2965" s="181">
        <f t="shared" si="3"/>
        <v>7.581086957</v>
      </c>
      <c r="U2965" s="182">
        <f t="shared" si="4"/>
        <v>41594</v>
      </c>
      <c r="V2965" s="182">
        <f t="shared" si="5"/>
        <v>41686</v>
      </c>
      <c r="W2965" s="182">
        <f t="shared" si="6"/>
        <v>41775</v>
      </c>
      <c r="X2965" s="181">
        <f t="shared" si="7"/>
        <v>184</v>
      </c>
      <c r="Y2965" s="181">
        <f t="shared" si="8"/>
        <v>276</v>
      </c>
      <c r="Z2965" s="181">
        <f t="shared" si="9"/>
        <v>365</v>
      </c>
      <c r="AA2965" s="155"/>
      <c r="AB2965" s="9"/>
      <c r="AC2965" s="9"/>
      <c r="AD2965" s="9"/>
      <c r="AE2965" s="9"/>
      <c r="AF2965" s="9"/>
      <c r="AG2965" s="9"/>
      <c r="AH2965" s="9"/>
    </row>
    <row r="2966" ht="15.75" customHeight="1">
      <c r="A2966" s="177">
        <v>41409.0</v>
      </c>
      <c r="B2966" s="178">
        <v>1.77</v>
      </c>
      <c r="C2966" s="178">
        <v>1.97</v>
      </c>
      <c r="D2966" s="178">
        <v>2.42</v>
      </c>
      <c r="E2966" s="178">
        <v>4.33</v>
      </c>
      <c r="F2966" s="178">
        <v>5.27</v>
      </c>
      <c r="G2966" s="178">
        <v>5.95</v>
      </c>
      <c r="H2966" s="178">
        <v>6.86</v>
      </c>
      <c r="I2966" s="178">
        <v>7.59</v>
      </c>
      <c r="J2966" s="178">
        <v>7.98</v>
      </c>
      <c r="K2966" s="179">
        <f>MAX(0,((T2966*(365/365))-VLOOKUP(A2966,VBMA!$A:$D,4,0))  /  (T2966* (365/365)   ))</f>
        <v>0.2275616115</v>
      </c>
      <c r="L2966" s="180">
        <f t="shared" ref="L2966:S2966" si="2969">(B2966*(1-$K2966) * (365/365))/100</f>
        <v>0.01367215948</v>
      </c>
      <c r="M2966" s="180">
        <f t="shared" si="2969"/>
        <v>0.01521703625</v>
      </c>
      <c r="N2966" s="180">
        <f t="shared" si="2969"/>
        <v>0.018693009</v>
      </c>
      <c r="O2966" s="180">
        <f t="shared" si="2969"/>
        <v>0.03344658222</v>
      </c>
      <c r="P2966" s="180">
        <f t="shared" si="2969"/>
        <v>0.04070750307</v>
      </c>
      <c r="Q2966" s="180">
        <f t="shared" si="2969"/>
        <v>0.04596008411</v>
      </c>
      <c r="R2966" s="180">
        <f t="shared" si="2969"/>
        <v>0.05298927345</v>
      </c>
      <c r="S2966" s="180">
        <f t="shared" si="2969"/>
        <v>0.05862807368</v>
      </c>
      <c r="T2966" s="181">
        <f t="shared" si="3"/>
        <v>8.296195652</v>
      </c>
      <c r="U2966" s="182">
        <f t="shared" si="4"/>
        <v>41593</v>
      </c>
      <c r="V2966" s="182">
        <f t="shared" si="5"/>
        <v>41685</v>
      </c>
      <c r="W2966" s="182">
        <f t="shared" si="6"/>
        <v>41774</v>
      </c>
      <c r="X2966" s="181">
        <f t="shared" si="7"/>
        <v>184</v>
      </c>
      <c r="Y2966" s="181">
        <f t="shared" si="8"/>
        <v>276</v>
      </c>
      <c r="Z2966" s="181">
        <f t="shared" si="9"/>
        <v>365</v>
      </c>
      <c r="AA2966" s="155"/>
      <c r="AB2966" s="9"/>
      <c r="AC2966" s="9"/>
      <c r="AD2966" s="9"/>
      <c r="AE2966" s="9"/>
      <c r="AF2966" s="9"/>
      <c r="AG2966" s="9"/>
      <c r="AH2966" s="9"/>
    </row>
    <row r="2967" ht="15.75" customHeight="1">
      <c r="A2967" s="177">
        <v>41408.0</v>
      </c>
      <c r="B2967" s="178">
        <v>1.86</v>
      </c>
      <c r="C2967" s="178">
        <v>2.11</v>
      </c>
      <c r="D2967" s="178">
        <v>2.57</v>
      </c>
      <c r="E2967" s="178">
        <v>4.31</v>
      </c>
      <c r="F2967" s="178">
        <v>5.2</v>
      </c>
      <c r="G2967" s="178">
        <v>5.92</v>
      </c>
      <c r="H2967" s="178">
        <v>6.82</v>
      </c>
      <c r="I2967" s="178">
        <v>7.51</v>
      </c>
      <c r="J2967" s="178">
        <v>7.9</v>
      </c>
      <c r="K2967" s="179">
        <f>MAX(0,((T2967*(365/365))-VLOOKUP(A2967,VBMA!$A:$D,4,0))  /  (T2967* (365/365)   ))</f>
        <v>0.2056496484</v>
      </c>
      <c r="L2967" s="180">
        <f t="shared" ref="L2967:S2967" si="2970">(B2967*(1-$K2967) * (365/365))/100</f>
        <v>0.01477491654</v>
      </c>
      <c r="M2967" s="180">
        <f t="shared" si="2970"/>
        <v>0.01676079242</v>
      </c>
      <c r="N2967" s="180">
        <f t="shared" si="2970"/>
        <v>0.02041480404</v>
      </c>
      <c r="O2967" s="180">
        <f t="shared" si="2970"/>
        <v>0.03423650015</v>
      </c>
      <c r="P2967" s="180">
        <f t="shared" si="2970"/>
        <v>0.04130621828</v>
      </c>
      <c r="Q2967" s="180">
        <f t="shared" si="2970"/>
        <v>0.04702554081</v>
      </c>
      <c r="R2967" s="180">
        <f t="shared" si="2970"/>
        <v>0.05417469398</v>
      </c>
      <c r="S2967" s="180">
        <f t="shared" si="2970"/>
        <v>0.0596557114</v>
      </c>
      <c r="T2967" s="181">
        <f t="shared" si="3"/>
        <v>8.1775</v>
      </c>
      <c r="U2967" s="182">
        <f t="shared" si="4"/>
        <v>41592</v>
      </c>
      <c r="V2967" s="182">
        <f t="shared" si="5"/>
        <v>41684</v>
      </c>
      <c r="W2967" s="182">
        <f t="shared" si="6"/>
        <v>41773</v>
      </c>
      <c r="X2967" s="181">
        <f t="shared" si="7"/>
        <v>184</v>
      </c>
      <c r="Y2967" s="181">
        <f t="shared" si="8"/>
        <v>276</v>
      </c>
      <c r="Z2967" s="181">
        <f t="shared" si="9"/>
        <v>365</v>
      </c>
      <c r="AA2967" s="155"/>
      <c r="AB2967" s="9"/>
      <c r="AC2967" s="9"/>
      <c r="AD2967" s="9"/>
      <c r="AE2967" s="9"/>
      <c r="AF2967" s="9"/>
      <c r="AG2967" s="9"/>
      <c r="AH2967" s="9"/>
    </row>
    <row r="2968" ht="15.75" customHeight="1">
      <c r="A2968" s="177">
        <v>41407.0</v>
      </c>
      <c r="B2968" s="178">
        <v>2.06</v>
      </c>
      <c r="C2968" s="178">
        <v>2.41</v>
      </c>
      <c r="D2968" s="178">
        <v>2.89</v>
      </c>
      <c r="E2968" s="178">
        <v>4.34</v>
      </c>
      <c r="F2968" s="178">
        <v>5.18</v>
      </c>
      <c r="G2968" s="178">
        <v>5.9</v>
      </c>
      <c r="H2968" s="178">
        <v>6.8</v>
      </c>
      <c r="I2968" s="178">
        <v>7.43</v>
      </c>
      <c r="J2968" s="178">
        <v>7.72</v>
      </c>
      <c r="K2968" s="179">
        <f>MAX(0,((T2968*(365/365))-VLOOKUP(A2968,VBMA!$A:$D,4,0))  /  (T2968* (365/365)   ))</f>
        <v>0.179048984</v>
      </c>
      <c r="L2968" s="180">
        <f t="shared" ref="L2968:S2968" si="2971">(B2968*(1-$K2968) * (365/365))/100</f>
        <v>0.01691159093</v>
      </c>
      <c r="M2968" s="180">
        <f t="shared" si="2971"/>
        <v>0.01978491949</v>
      </c>
      <c r="N2968" s="180">
        <f t="shared" si="2971"/>
        <v>0.02372548436</v>
      </c>
      <c r="O2968" s="180">
        <f t="shared" si="2971"/>
        <v>0.0356292741</v>
      </c>
      <c r="P2968" s="180">
        <f t="shared" si="2971"/>
        <v>0.04252526263</v>
      </c>
      <c r="Q2968" s="180">
        <f t="shared" si="2971"/>
        <v>0.04843610995</v>
      </c>
      <c r="R2968" s="180">
        <f t="shared" si="2971"/>
        <v>0.05582466909</v>
      </c>
      <c r="S2968" s="180">
        <f t="shared" si="2971"/>
        <v>0.06099666049</v>
      </c>
      <c r="T2968" s="181">
        <f t="shared" si="3"/>
        <v>8.039456522</v>
      </c>
      <c r="U2968" s="182">
        <f t="shared" si="4"/>
        <v>41591</v>
      </c>
      <c r="V2968" s="182">
        <f t="shared" si="5"/>
        <v>41683</v>
      </c>
      <c r="W2968" s="182">
        <f t="shared" si="6"/>
        <v>41772</v>
      </c>
      <c r="X2968" s="181">
        <f t="shared" si="7"/>
        <v>184</v>
      </c>
      <c r="Y2968" s="181">
        <f t="shared" si="8"/>
        <v>276</v>
      </c>
      <c r="Z2968" s="181">
        <f t="shared" si="9"/>
        <v>365</v>
      </c>
      <c r="AA2968" s="155"/>
      <c r="AB2968" s="9"/>
      <c r="AC2968" s="9"/>
      <c r="AD2968" s="9"/>
      <c r="AE2968" s="9"/>
      <c r="AF2968" s="9"/>
      <c r="AG2968" s="9"/>
      <c r="AH2968" s="9"/>
    </row>
    <row r="2969" ht="15.75" customHeight="1">
      <c r="A2969" s="177">
        <v>41404.0</v>
      </c>
      <c r="B2969" s="178">
        <v>2.47</v>
      </c>
      <c r="C2969" s="178">
        <v>2.64</v>
      </c>
      <c r="D2969" s="178">
        <v>3.06</v>
      </c>
      <c r="E2969" s="178">
        <v>4.37</v>
      </c>
      <c r="F2969" s="178">
        <v>5.18</v>
      </c>
      <c r="G2969" s="178">
        <v>5.88</v>
      </c>
      <c r="H2969" s="178">
        <v>6.82</v>
      </c>
      <c r="I2969" s="178">
        <v>7.3</v>
      </c>
      <c r="J2969" s="178">
        <v>7.67</v>
      </c>
      <c r="K2969" s="179">
        <f>MAX(0,((T2969*(365/365))-VLOOKUP(A2969,VBMA!$A:$D,4,0))  /  (T2969* (365/365)   ))</f>
        <v>0.1424521223</v>
      </c>
      <c r="L2969" s="180">
        <f t="shared" ref="L2969:S2969" si="2972">(B2969*(1-$K2969) * (365/365))/100</f>
        <v>0.02118143258</v>
      </c>
      <c r="M2969" s="180">
        <f t="shared" si="2972"/>
        <v>0.02263926397</v>
      </c>
      <c r="N2969" s="180">
        <f t="shared" si="2972"/>
        <v>0.02624096506</v>
      </c>
      <c r="O2969" s="180">
        <f t="shared" si="2972"/>
        <v>0.03747484226</v>
      </c>
      <c r="P2969" s="180">
        <f t="shared" si="2972"/>
        <v>0.04442098006</v>
      </c>
      <c r="Q2969" s="180">
        <f t="shared" si="2972"/>
        <v>0.05042381521</v>
      </c>
      <c r="R2969" s="180">
        <f t="shared" si="2972"/>
        <v>0.05848476526</v>
      </c>
      <c r="S2969" s="180">
        <f t="shared" si="2972"/>
        <v>0.06260099507</v>
      </c>
      <c r="T2969" s="181">
        <f t="shared" si="3"/>
        <v>7.764347826</v>
      </c>
      <c r="U2969" s="182">
        <f t="shared" si="4"/>
        <v>41588</v>
      </c>
      <c r="V2969" s="182">
        <f t="shared" si="5"/>
        <v>41680</v>
      </c>
      <c r="W2969" s="182">
        <f t="shared" si="6"/>
        <v>41769</v>
      </c>
      <c r="X2969" s="181">
        <f t="shared" si="7"/>
        <v>184</v>
      </c>
      <c r="Y2969" s="181">
        <f t="shared" si="8"/>
        <v>276</v>
      </c>
      <c r="Z2969" s="181">
        <f t="shared" si="9"/>
        <v>365</v>
      </c>
      <c r="AA2969" s="155"/>
      <c r="AB2969" s="9"/>
      <c r="AC2969" s="9"/>
      <c r="AD2969" s="9"/>
      <c r="AE2969" s="9"/>
      <c r="AF2969" s="9"/>
      <c r="AG2969" s="9"/>
      <c r="AH2969" s="9"/>
    </row>
    <row r="2970" ht="15.75" customHeight="1">
      <c r="A2970" s="177">
        <v>41403.0</v>
      </c>
      <c r="B2970" s="178">
        <v>2.87</v>
      </c>
      <c r="C2970" s="178">
        <v>3.17</v>
      </c>
      <c r="D2970" s="178">
        <v>3.5</v>
      </c>
      <c r="E2970" s="178">
        <v>4.64</v>
      </c>
      <c r="F2970" s="178">
        <v>5.32</v>
      </c>
      <c r="G2970" s="178">
        <v>5.98</v>
      </c>
      <c r="H2970" s="178">
        <v>6.92</v>
      </c>
      <c r="I2970" s="178">
        <v>7.52</v>
      </c>
      <c r="J2970" s="178">
        <v>7.91</v>
      </c>
      <c r="K2970" s="179">
        <f>MAX(0,((T2970*(365/365))-VLOOKUP(A2970,VBMA!$A:$D,4,0))  /  (T2970* (365/365)   ))</f>
        <v>0.1636251409</v>
      </c>
      <c r="L2970" s="180">
        <f t="shared" ref="L2970:S2970" si="2973">(B2970*(1-$K2970) * (365/365))/100</f>
        <v>0.02400395846</v>
      </c>
      <c r="M2970" s="180">
        <f t="shared" si="2973"/>
        <v>0.02651308303</v>
      </c>
      <c r="N2970" s="180">
        <f t="shared" si="2973"/>
        <v>0.02927312007</v>
      </c>
      <c r="O2970" s="180">
        <f t="shared" si="2973"/>
        <v>0.03880779346</v>
      </c>
      <c r="P2970" s="180">
        <f t="shared" si="2973"/>
        <v>0.0444951425</v>
      </c>
      <c r="Q2970" s="180">
        <f t="shared" si="2973"/>
        <v>0.05001521657</v>
      </c>
      <c r="R2970" s="180">
        <f t="shared" si="2973"/>
        <v>0.05787714025</v>
      </c>
      <c r="S2970" s="180">
        <f t="shared" si="2973"/>
        <v>0.0628953894</v>
      </c>
      <c r="T2970" s="181">
        <f t="shared" si="3"/>
        <v>8.100434783</v>
      </c>
      <c r="U2970" s="182">
        <f t="shared" si="4"/>
        <v>41587</v>
      </c>
      <c r="V2970" s="182">
        <f t="shared" si="5"/>
        <v>41679</v>
      </c>
      <c r="W2970" s="182">
        <f t="shared" si="6"/>
        <v>41768</v>
      </c>
      <c r="X2970" s="181">
        <f t="shared" si="7"/>
        <v>184</v>
      </c>
      <c r="Y2970" s="181">
        <f t="shared" si="8"/>
        <v>276</v>
      </c>
      <c r="Z2970" s="181">
        <f t="shared" si="9"/>
        <v>365</v>
      </c>
      <c r="AA2970" s="155"/>
      <c r="AB2970" s="9"/>
      <c r="AC2970" s="9"/>
      <c r="AD2970" s="9"/>
      <c r="AE2970" s="9"/>
      <c r="AF2970" s="9"/>
      <c r="AG2970" s="9"/>
      <c r="AH2970" s="9"/>
    </row>
    <row r="2971" ht="15.75" customHeight="1">
      <c r="A2971" s="177">
        <v>41402.0</v>
      </c>
      <c r="B2971" s="178">
        <v>3.2</v>
      </c>
      <c r="C2971" s="178">
        <v>3.5</v>
      </c>
      <c r="D2971" s="178">
        <v>3.89</v>
      </c>
      <c r="E2971" s="178">
        <v>4.72</v>
      </c>
      <c r="F2971" s="178">
        <v>5.34</v>
      </c>
      <c r="G2971" s="178">
        <v>5.97</v>
      </c>
      <c r="H2971" s="178">
        <v>6.83</v>
      </c>
      <c r="I2971" s="178">
        <v>7.29</v>
      </c>
      <c r="J2971" s="178">
        <v>7.61</v>
      </c>
      <c r="K2971" s="179">
        <f>MAX(0,((T2971*(365/365))-VLOOKUP(A2971,VBMA!$A:$D,4,0))  /  (T2971* (365/365)   ))</f>
        <v>0.1246541694</v>
      </c>
      <c r="L2971" s="180">
        <f t="shared" ref="L2971:S2971" si="2974">(B2971*(1-$K2971) * (365/365))/100</f>
        <v>0.02801106658</v>
      </c>
      <c r="M2971" s="180">
        <f t="shared" si="2974"/>
        <v>0.03063710407</v>
      </c>
      <c r="N2971" s="180">
        <f t="shared" si="2974"/>
        <v>0.03405095281</v>
      </c>
      <c r="O2971" s="180">
        <f t="shared" si="2974"/>
        <v>0.04131632321</v>
      </c>
      <c r="P2971" s="180">
        <f t="shared" si="2974"/>
        <v>0.04674346736</v>
      </c>
      <c r="Q2971" s="180">
        <f t="shared" si="2974"/>
        <v>0.05225814609</v>
      </c>
      <c r="R2971" s="180">
        <f t="shared" si="2974"/>
        <v>0.05978612023</v>
      </c>
      <c r="S2971" s="180">
        <f t="shared" si="2974"/>
        <v>0.06381271105</v>
      </c>
      <c r="T2971" s="181">
        <f t="shared" si="3"/>
        <v>7.735</v>
      </c>
      <c r="U2971" s="182">
        <f t="shared" si="4"/>
        <v>41586</v>
      </c>
      <c r="V2971" s="182">
        <f t="shared" si="5"/>
        <v>41678</v>
      </c>
      <c r="W2971" s="182">
        <f t="shared" si="6"/>
        <v>41767</v>
      </c>
      <c r="X2971" s="181">
        <f t="shared" si="7"/>
        <v>184</v>
      </c>
      <c r="Y2971" s="181">
        <f t="shared" si="8"/>
        <v>276</v>
      </c>
      <c r="Z2971" s="181">
        <f t="shared" si="9"/>
        <v>365</v>
      </c>
      <c r="AA2971" s="155"/>
      <c r="AB2971" s="9"/>
      <c r="AC2971" s="9"/>
      <c r="AD2971" s="9"/>
      <c r="AE2971" s="9"/>
      <c r="AF2971" s="9"/>
      <c r="AG2971" s="9"/>
      <c r="AH2971" s="9"/>
    </row>
    <row r="2972" ht="15.75" customHeight="1">
      <c r="A2972" s="177">
        <v>41401.0</v>
      </c>
      <c r="B2972" s="178">
        <v>3.46</v>
      </c>
      <c r="C2972" s="178">
        <v>3.58</v>
      </c>
      <c r="D2972" s="178">
        <v>3.96</v>
      </c>
      <c r="E2972" s="178">
        <v>4.68</v>
      </c>
      <c r="F2972" s="178">
        <v>5.31</v>
      </c>
      <c r="G2972" s="178">
        <v>5.96</v>
      </c>
      <c r="H2972" s="178">
        <v>6.88</v>
      </c>
      <c r="I2972" s="178">
        <v>7.15</v>
      </c>
      <c r="J2972" s="178">
        <v>7.34</v>
      </c>
      <c r="K2972" s="179">
        <f>MAX(0,((T2972*(365/365))-VLOOKUP(A2972,VBMA!$A:$D,4,0))  /  (T2972* (365/365)   ))</f>
        <v>0.08358916445</v>
      </c>
      <c r="L2972" s="180">
        <f t="shared" ref="L2972:S2972" si="2975">(B2972*(1-$K2972) * (365/365))/100</f>
        <v>0.03170781491</v>
      </c>
      <c r="M2972" s="180">
        <f t="shared" si="2975"/>
        <v>0.03280750791</v>
      </c>
      <c r="N2972" s="180">
        <f t="shared" si="2975"/>
        <v>0.03628986909</v>
      </c>
      <c r="O2972" s="180">
        <f t="shared" si="2975"/>
        <v>0.0428880271</v>
      </c>
      <c r="P2972" s="180">
        <f t="shared" si="2975"/>
        <v>0.04866141537</v>
      </c>
      <c r="Q2972" s="180">
        <f t="shared" si="2975"/>
        <v>0.0546180858</v>
      </c>
      <c r="R2972" s="180">
        <f t="shared" si="2975"/>
        <v>0.06304906549</v>
      </c>
      <c r="S2972" s="180">
        <f t="shared" si="2975"/>
        <v>0.06552337474</v>
      </c>
      <c r="T2972" s="181">
        <f t="shared" si="3"/>
        <v>7.411195652</v>
      </c>
      <c r="U2972" s="182">
        <f t="shared" si="4"/>
        <v>41585</v>
      </c>
      <c r="V2972" s="182">
        <f t="shared" si="5"/>
        <v>41677</v>
      </c>
      <c r="W2972" s="182">
        <f t="shared" si="6"/>
        <v>41766</v>
      </c>
      <c r="X2972" s="181">
        <f t="shared" si="7"/>
        <v>184</v>
      </c>
      <c r="Y2972" s="181">
        <f t="shared" si="8"/>
        <v>276</v>
      </c>
      <c r="Z2972" s="181">
        <f t="shared" si="9"/>
        <v>365</v>
      </c>
      <c r="AA2972" s="155"/>
      <c r="AB2972" s="9"/>
      <c r="AC2972" s="9"/>
      <c r="AD2972" s="9"/>
      <c r="AE2972" s="9"/>
      <c r="AF2972" s="9"/>
      <c r="AG2972" s="9"/>
      <c r="AH2972" s="9"/>
    </row>
    <row r="2973" ht="15.75" customHeight="1">
      <c r="A2973" s="177">
        <v>41400.0</v>
      </c>
      <c r="B2973" s="178">
        <v>3.32</v>
      </c>
      <c r="C2973" s="178">
        <v>3.57</v>
      </c>
      <c r="D2973" s="178">
        <v>3.97</v>
      </c>
      <c r="E2973" s="178">
        <v>4.72</v>
      </c>
      <c r="F2973" s="178">
        <v>5.42</v>
      </c>
      <c r="G2973" s="178">
        <v>6.04</v>
      </c>
      <c r="H2973" s="178">
        <v>6.95</v>
      </c>
      <c r="I2973" s="178">
        <v>7.56</v>
      </c>
      <c r="J2973" s="178">
        <v>7.89</v>
      </c>
      <c r="K2973" s="179">
        <f>MAX(0,((T2973*(365/365))-VLOOKUP(A2973,VBMA!$A:$D,4,0))  /  (T2973* (365/365)   ))</f>
        <v>0.152367133</v>
      </c>
      <c r="L2973" s="180">
        <f t="shared" ref="L2973:S2973" si="2976">(B2973*(1-$K2973) * (365/365))/100</f>
        <v>0.02814141118</v>
      </c>
      <c r="M2973" s="180">
        <f t="shared" si="2976"/>
        <v>0.03026049335</v>
      </c>
      <c r="N2973" s="180">
        <f t="shared" si="2976"/>
        <v>0.03365102482</v>
      </c>
      <c r="O2973" s="180">
        <f t="shared" si="2976"/>
        <v>0.04000827132</v>
      </c>
      <c r="P2973" s="180">
        <f t="shared" si="2976"/>
        <v>0.04594170139</v>
      </c>
      <c r="Q2973" s="180">
        <f t="shared" si="2976"/>
        <v>0.05119702517</v>
      </c>
      <c r="R2973" s="180">
        <f t="shared" si="2976"/>
        <v>0.05891048426</v>
      </c>
      <c r="S2973" s="180">
        <f t="shared" si="2976"/>
        <v>0.06408104474</v>
      </c>
      <c r="T2973" s="181">
        <f t="shared" si="3"/>
        <v>8.150108696</v>
      </c>
      <c r="U2973" s="182">
        <f t="shared" si="4"/>
        <v>41584</v>
      </c>
      <c r="V2973" s="182">
        <f t="shared" si="5"/>
        <v>41676</v>
      </c>
      <c r="W2973" s="182">
        <f t="shared" si="6"/>
        <v>41765</v>
      </c>
      <c r="X2973" s="181">
        <f t="shared" si="7"/>
        <v>184</v>
      </c>
      <c r="Y2973" s="181">
        <f t="shared" si="8"/>
        <v>276</v>
      </c>
      <c r="Z2973" s="181">
        <f t="shared" si="9"/>
        <v>365</v>
      </c>
      <c r="AA2973" s="155"/>
      <c r="AB2973" s="9"/>
      <c r="AC2973" s="9"/>
      <c r="AD2973" s="9"/>
      <c r="AE2973" s="9"/>
      <c r="AF2973" s="9"/>
      <c r="AG2973" s="9"/>
      <c r="AH2973" s="9"/>
    </row>
    <row r="2974" ht="15.75" customHeight="1">
      <c r="A2974" s="177">
        <v>41397.0</v>
      </c>
      <c r="B2974" s="178">
        <v>3.13</v>
      </c>
      <c r="C2974" s="178">
        <v>3.47</v>
      </c>
      <c r="D2974" s="178">
        <v>3.73</v>
      </c>
      <c r="E2974" s="178">
        <v>4.58</v>
      </c>
      <c r="F2974" s="178">
        <v>5.37</v>
      </c>
      <c r="G2974" s="178">
        <v>6.02</v>
      </c>
      <c r="H2974" s="178">
        <v>6.83</v>
      </c>
      <c r="I2974" s="178">
        <v>7.52</v>
      </c>
      <c r="J2974" s="178">
        <v>7.89</v>
      </c>
      <c r="K2974" s="179">
        <f>MAX(0,((T2974*(365/365))-VLOOKUP(A2974,VBMA!$A:$D,4,0))  /  (T2974* (365/365)   ))</f>
        <v>0.1531847328</v>
      </c>
      <c r="L2974" s="180">
        <f t="shared" ref="L2974:S2974" si="2977">(B2974*(1-$K2974) * (365/365))/100</f>
        <v>0.02650531786</v>
      </c>
      <c r="M2974" s="180">
        <f t="shared" si="2977"/>
        <v>0.02938448977</v>
      </c>
      <c r="N2974" s="180">
        <f t="shared" si="2977"/>
        <v>0.03158620947</v>
      </c>
      <c r="O2974" s="180">
        <f t="shared" si="2977"/>
        <v>0.03878413924</v>
      </c>
      <c r="P2974" s="180">
        <f t="shared" si="2977"/>
        <v>0.04547397985</v>
      </c>
      <c r="Q2974" s="180">
        <f t="shared" si="2977"/>
        <v>0.05097827908</v>
      </c>
      <c r="R2974" s="180">
        <f t="shared" si="2977"/>
        <v>0.05783748275</v>
      </c>
      <c r="S2974" s="180">
        <f t="shared" si="2977"/>
        <v>0.06368050809</v>
      </c>
      <c r="T2974" s="181">
        <f t="shared" si="3"/>
        <v>8.1875</v>
      </c>
      <c r="U2974" s="182">
        <f t="shared" si="4"/>
        <v>41581</v>
      </c>
      <c r="V2974" s="182">
        <f t="shared" si="5"/>
        <v>41673</v>
      </c>
      <c r="W2974" s="182">
        <f t="shared" si="6"/>
        <v>41762</v>
      </c>
      <c r="X2974" s="181">
        <f t="shared" si="7"/>
        <v>184</v>
      </c>
      <c r="Y2974" s="181">
        <f t="shared" si="8"/>
        <v>276</v>
      </c>
      <c r="Z2974" s="181">
        <f t="shared" si="9"/>
        <v>365</v>
      </c>
      <c r="AA2974" s="155"/>
      <c r="AB2974" s="9"/>
      <c r="AC2974" s="9"/>
      <c r="AD2974" s="9"/>
      <c r="AE2974" s="9"/>
      <c r="AF2974" s="9"/>
      <c r="AG2974" s="9"/>
      <c r="AH2974" s="9"/>
    </row>
    <row r="2975" ht="15.75" customHeight="1">
      <c r="A2975" s="177">
        <v>41396.0</v>
      </c>
      <c r="B2975" s="178">
        <v>2.98</v>
      </c>
      <c r="C2975" s="178">
        <v>3.27</v>
      </c>
      <c r="D2975" s="178">
        <v>3.6</v>
      </c>
      <c r="E2975" s="178">
        <v>4.36</v>
      </c>
      <c r="F2975" s="178">
        <v>5.24</v>
      </c>
      <c r="G2975" s="178">
        <v>5.9</v>
      </c>
      <c r="H2975" s="178">
        <v>6.71</v>
      </c>
      <c r="I2975" s="178">
        <v>7.11</v>
      </c>
      <c r="J2975" s="178">
        <v>7.33</v>
      </c>
      <c r="K2975" s="179">
        <f>MAX(0,((T2975*(365/365))-VLOOKUP(A2975,VBMA!$A:$D,4,0))  /  (T2975* (365/365)   ))</f>
        <v>0.08073363104</v>
      </c>
      <c r="L2975" s="180">
        <f t="shared" ref="L2975:S2975" si="2978">(B2975*(1-$K2975) * (365/365))/100</f>
        <v>0.0273941378</v>
      </c>
      <c r="M2975" s="180">
        <f t="shared" si="2978"/>
        <v>0.03006001027</v>
      </c>
      <c r="N2975" s="180">
        <f t="shared" si="2978"/>
        <v>0.03309358928</v>
      </c>
      <c r="O2975" s="180">
        <f t="shared" si="2978"/>
        <v>0.04008001369</v>
      </c>
      <c r="P2975" s="180">
        <f t="shared" si="2978"/>
        <v>0.04816955773</v>
      </c>
      <c r="Q2975" s="180">
        <f t="shared" si="2978"/>
        <v>0.05423671577</v>
      </c>
      <c r="R2975" s="180">
        <f t="shared" si="2978"/>
        <v>0.06168277336</v>
      </c>
      <c r="S2975" s="180">
        <f t="shared" si="2978"/>
        <v>0.06535983883</v>
      </c>
      <c r="T2975" s="181">
        <f t="shared" si="3"/>
        <v>7.496956522</v>
      </c>
      <c r="U2975" s="182">
        <f t="shared" si="4"/>
        <v>41580</v>
      </c>
      <c r="V2975" s="182">
        <f t="shared" si="5"/>
        <v>41672</v>
      </c>
      <c r="W2975" s="182">
        <f t="shared" si="6"/>
        <v>41761</v>
      </c>
      <c r="X2975" s="181">
        <f t="shared" si="7"/>
        <v>184</v>
      </c>
      <c r="Y2975" s="181">
        <f t="shared" si="8"/>
        <v>276</v>
      </c>
      <c r="Z2975" s="181">
        <f t="shared" si="9"/>
        <v>365</v>
      </c>
      <c r="AA2975" s="155"/>
      <c r="AB2975" s="9"/>
      <c r="AC2975" s="9"/>
      <c r="AD2975" s="9"/>
      <c r="AE2975" s="9"/>
      <c r="AF2975" s="9"/>
      <c r="AG2975" s="9"/>
      <c r="AH2975" s="9"/>
    </row>
    <row r="2976" ht="15.75" customHeight="1">
      <c r="A2976" s="177">
        <v>41393.0</v>
      </c>
      <c r="B2976" s="178">
        <v>2.57</v>
      </c>
      <c r="C2976" s="178">
        <v>2.97</v>
      </c>
      <c r="D2976" s="178">
        <v>3.38</v>
      </c>
      <c r="E2976" s="178">
        <v>4.38</v>
      </c>
      <c r="F2976" s="178">
        <v>5.26</v>
      </c>
      <c r="G2976" s="178">
        <v>5.94</v>
      </c>
      <c r="H2976" s="178">
        <v>6.78</v>
      </c>
      <c r="I2976" s="178">
        <v>7.28</v>
      </c>
      <c r="J2976" s="178">
        <v>7.67</v>
      </c>
      <c r="K2976" s="179" t="str">
        <f>MAX(0,((T2976*(365/365))-VLOOKUP(A2976,VBMA!$A:$D,4,0))  /  (T2976* (365/365)   ))</f>
        <v>#N/A</v>
      </c>
      <c r="L2976" s="180" t="str">
        <f t="shared" ref="L2976:S2976" si="2979">(B2976*(1-$K2976) * (365/365))/100</f>
        <v>#N/A</v>
      </c>
      <c r="M2976" s="180" t="str">
        <f t="shared" si="2979"/>
        <v>#N/A</v>
      </c>
      <c r="N2976" s="180" t="str">
        <f t="shared" si="2979"/>
        <v>#N/A</v>
      </c>
      <c r="O2976" s="180" t="str">
        <f t="shared" si="2979"/>
        <v>#N/A</v>
      </c>
      <c r="P2976" s="180" t="str">
        <f t="shared" si="2979"/>
        <v>#N/A</v>
      </c>
      <c r="Q2976" s="180" t="str">
        <f t="shared" si="2979"/>
        <v>#N/A</v>
      </c>
      <c r="R2976" s="180" t="str">
        <f t="shared" si="2979"/>
        <v>#N/A</v>
      </c>
      <c r="S2976" s="180" t="str">
        <f t="shared" si="2979"/>
        <v>#N/A</v>
      </c>
      <c r="T2976" s="181">
        <f t="shared" si="3"/>
        <v>7.769130435</v>
      </c>
      <c r="U2976" s="182">
        <f t="shared" si="4"/>
        <v>41576</v>
      </c>
      <c r="V2976" s="182">
        <f t="shared" si="5"/>
        <v>41668</v>
      </c>
      <c r="W2976" s="182">
        <f t="shared" si="6"/>
        <v>41758</v>
      </c>
      <c r="X2976" s="181">
        <f t="shared" si="7"/>
        <v>183</v>
      </c>
      <c r="Y2976" s="181">
        <f t="shared" si="8"/>
        <v>275</v>
      </c>
      <c r="Z2976" s="181">
        <f t="shared" si="9"/>
        <v>365</v>
      </c>
      <c r="AA2976" s="155"/>
      <c r="AB2976" s="9"/>
      <c r="AC2976" s="9"/>
      <c r="AD2976" s="9"/>
      <c r="AE2976" s="9"/>
      <c r="AF2976" s="9"/>
      <c r="AG2976" s="9"/>
      <c r="AH2976" s="9"/>
    </row>
    <row r="2977" ht="15.75" customHeight="1">
      <c r="A2977" s="177">
        <v>41390.0</v>
      </c>
      <c r="B2977" s="178">
        <v>2.57</v>
      </c>
      <c r="C2977" s="178">
        <v>2.97</v>
      </c>
      <c r="D2977" s="178">
        <v>3.38</v>
      </c>
      <c r="E2977" s="178">
        <v>4.38</v>
      </c>
      <c r="F2977" s="178">
        <v>5.26</v>
      </c>
      <c r="G2977" s="178">
        <v>5.94</v>
      </c>
      <c r="H2977" s="178">
        <v>6.78</v>
      </c>
      <c r="I2977" s="178">
        <v>7.28</v>
      </c>
      <c r="J2977" s="178">
        <v>7.67</v>
      </c>
      <c r="K2977" s="179">
        <f>MAX(0,((T2977*(365/365))-VLOOKUP(A2977,VBMA!$A:$D,4,0))  /  (T2977* (365/365)   ))</f>
        <v>0.1183054452</v>
      </c>
      <c r="L2977" s="180">
        <f t="shared" ref="L2977:S2977" si="2980">(B2977*(1-$K2977) * (365/365))/100</f>
        <v>0.02265955006</v>
      </c>
      <c r="M2977" s="180">
        <f t="shared" si="2980"/>
        <v>0.02618632828</v>
      </c>
      <c r="N2977" s="180">
        <f t="shared" si="2980"/>
        <v>0.02980127595</v>
      </c>
      <c r="O2977" s="180">
        <f t="shared" si="2980"/>
        <v>0.0386182215</v>
      </c>
      <c r="P2977" s="180">
        <f t="shared" si="2980"/>
        <v>0.04637713358</v>
      </c>
      <c r="Q2977" s="180">
        <f t="shared" si="2980"/>
        <v>0.05237265656</v>
      </c>
      <c r="R2977" s="180">
        <f t="shared" si="2980"/>
        <v>0.05977889082</v>
      </c>
      <c r="S2977" s="180">
        <f t="shared" si="2980"/>
        <v>0.06418736359</v>
      </c>
      <c r="T2977" s="181">
        <f t="shared" si="3"/>
        <v>7.769130435</v>
      </c>
      <c r="U2977" s="182">
        <f t="shared" si="4"/>
        <v>41573</v>
      </c>
      <c r="V2977" s="182">
        <f t="shared" si="5"/>
        <v>41665</v>
      </c>
      <c r="W2977" s="182">
        <f t="shared" si="6"/>
        <v>41755</v>
      </c>
      <c r="X2977" s="181">
        <f t="shared" si="7"/>
        <v>183</v>
      </c>
      <c r="Y2977" s="181">
        <f t="shared" si="8"/>
        <v>275</v>
      </c>
      <c r="Z2977" s="181">
        <f t="shared" si="9"/>
        <v>365</v>
      </c>
      <c r="AA2977" s="155"/>
      <c r="AB2977" s="9"/>
      <c r="AC2977" s="9"/>
      <c r="AD2977" s="9"/>
      <c r="AE2977" s="9"/>
      <c r="AF2977" s="9"/>
      <c r="AG2977" s="9"/>
      <c r="AH2977" s="9"/>
    </row>
    <row r="2978" ht="15.75" customHeight="1">
      <c r="A2978" s="177">
        <v>41389.0</v>
      </c>
      <c r="B2978" s="178">
        <v>2.57</v>
      </c>
      <c r="C2978" s="178">
        <v>2.73</v>
      </c>
      <c r="D2978" s="178">
        <v>3.32</v>
      </c>
      <c r="E2978" s="178">
        <v>4.35</v>
      </c>
      <c r="F2978" s="178">
        <v>5.27</v>
      </c>
      <c r="G2978" s="178">
        <v>5.96</v>
      </c>
      <c r="H2978" s="178">
        <v>6.78</v>
      </c>
      <c r="I2978" s="178">
        <v>7.28</v>
      </c>
      <c r="J2978" s="178">
        <v>7.67</v>
      </c>
      <c r="K2978" s="179">
        <f>MAX(0,((T2978*(365/365))-VLOOKUP(A2978,VBMA!$A:$D,4,0))  /  (T2978* (365/365)   ))</f>
        <v>0.1199143769</v>
      </c>
      <c r="L2978" s="180">
        <f t="shared" ref="L2978:S2978" si="2981">(B2978*(1-$K2978) * (365/365))/100</f>
        <v>0.02261820051</v>
      </c>
      <c r="M2978" s="180">
        <f t="shared" si="2981"/>
        <v>0.02402633751</v>
      </c>
      <c r="N2978" s="180">
        <f t="shared" si="2981"/>
        <v>0.02921884269</v>
      </c>
      <c r="O2978" s="180">
        <f t="shared" si="2981"/>
        <v>0.03828372461</v>
      </c>
      <c r="P2978" s="180">
        <f t="shared" si="2981"/>
        <v>0.04638051234</v>
      </c>
      <c r="Q2978" s="180">
        <f t="shared" si="2981"/>
        <v>0.05245310314</v>
      </c>
      <c r="R2978" s="180">
        <f t="shared" si="2981"/>
        <v>0.05966980525</v>
      </c>
      <c r="S2978" s="180">
        <f t="shared" si="2981"/>
        <v>0.06407023337</v>
      </c>
      <c r="T2978" s="181">
        <f t="shared" si="3"/>
        <v>7.769130435</v>
      </c>
      <c r="U2978" s="182">
        <f t="shared" si="4"/>
        <v>41572</v>
      </c>
      <c r="V2978" s="182">
        <f t="shared" si="5"/>
        <v>41664</v>
      </c>
      <c r="W2978" s="182">
        <f t="shared" si="6"/>
        <v>41754</v>
      </c>
      <c r="X2978" s="181">
        <f t="shared" si="7"/>
        <v>183</v>
      </c>
      <c r="Y2978" s="181">
        <f t="shared" si="8"/>
        <v>275</v>
      </c>
      <c r="Z2978" s="181">
        <f t="shared" si="9"/>
        <v>365</v>
      </c>
      <c r="AA2978" s="155"/>
      <c r="AB2978" s="9"/>
      <c r="AC2978" s="9"/>
      <c r="AD2978" s="9"/>
      <c r="AE2978" s="9"/>
      <c r="AF2978" s="9"/>
      <c r="AG2978" s="9"/>
      <c r="AH2978" s="9"/>
    </row>
    <row r="2979" ht="15.75" customHeight="1">
      <c r="A2979" s="177">
        <v>41388.0</v>
      </c>
      <c r="B2979" s="178">
        <v>2.5</v>
      </c>
      <c r="C2979" s="178">
        <v>2.72</v>
      </c>
      <c r="D2979" s="178">
        <v>3.01</v>
      </c>
      <c r="E2979" s="178">
        <v>4.31</v>
      </c>
      <c r="F2979" s="178">
        <v>5.22</v>
      </c>
      <c r="G2979" s="178">
        <v>5.97</v>
      </c>
      <c r="H2979" s="178">
        <v>6.79</v>
      </c>
      <c r="I2979" s="178">
        <v>7.3</v>
      </c>
      <c r="J2979" s="178">
        <v>7.7</v>
      </c>
      <c r="K2979" s="179">
        <f>MAX(0,((T2979*(365/365))-VLOOKUP(A2979,VBMA!$A:$D,4,0))  /  (T2979* (365/365)   ))</f>
        <v>0.1232752613</v>
      </c>
      <c r="L2979" s="180">
        <f t="shared" ref="L2979:S2979" si="2982">(B2979*(1-$K2979) * (365/365))/100</f>
        <v>0.02191811847</v>
      </c>
      <c r="M2979" s="180">
        <f t="shared" si="2982"/>
        <v>0.02384691289</v>
      </c>
      <c r="N2979" s="180">
        <f t="shared" si="2982"/>
        <v>0.02638941463</v>
      </c>
      <c r="O2979" s="180">
        <f t="shared" si="2982"/>
        <v>0.03778683624</v>
      </c>
      <c r="P2979" s="180">
        <f t="shared" si="2982"/>
        <v>0.04576503136</v>
      </c>
      <c r="Q2979" s="180">
        <f t="shared" si="2982"/>
        <v>0.0523404669</v>
      </c>
      <c r="R2979" s="180">
        <f t="shared" si="2982"/>
        <v>0.05952960976</v>
      </c>
      <c r="S2979" s="180">
        <f t="shared" si="2982"/>
        <v>0.06400090592</v>
      </c>
      <c r="T2979" s="181">
        <f t="shared" si="3"/>
        <v>7.798913043</v>
      </c>
      <c r="U2979" s="182">
        <f t="shared" si="4"/>
        <v>41571</v>
      </c>
      <c r="V2979" s="182">
        <f t="shared" si="5"/>
        <v>41663</v>
      </c>
      <c r="W2979" s="182">
        <f t="shared" si="6"/>
        <v>41753</v>
      </c>
      <c r="X2979" s="181">
        <f t="shared" si="7"/>
        <v>183</v>
      </c>
      <c r="Y2979" s="181">
        <f t="shared" si="8"/>
        <v>275</v>
      </c>
      <c r="Z2979" s="181">
        <f t="shared" si="9"/>
        <v>365</v>
      </c>
      <c r="AA2979" s="155"/>
      <c r="AB2979" s="9"/>
      <c r="AC2979" s="9"/>
      <c r="AD2979" s="9"/>
      <c r="AE2979" s="9"/>
      <c r="AF2979" s="9"/>
      <c r="AG2979" s="9"/>
      <c r="AH2979" s="9"/>
    </row>
    <row r="2980" ht="15.75" customHeight="1">
      <c r="A2980" s="177">
        <v>41387.0</v>
      </c>
      <c r="B2980" s="178">
        <v>2.53</v>
      </c>
      <c r="C2980" s="178">
        <v>2.83</v>
      </c>
      <c r="D2980" s="178">
        <v>3.15</v>
      </c>
      <c r="E2980" s="178">
        <v>4.38</v>
      </c>
      <c r="F2980" s="178">
        <v>5.23</v>
      </c>
      <c r="G2980" s="178">
        <v>5.96</v>
      </c>
      <c r="H2980" s="178">
        <v>6.78</v>
      </c>
      <c r="I2980" s="178">
        <v>7.24</v>
      </c>
      <c r="J2980" s="178">
        <v>7.63</v>
      </c>
      <c r="K2980" s="179">
        <f>MAX(0,((T2980*(365/365))-VLOOKUP(A2980,VBMA!$A:$D,4,0))  /  (T2980* (365/365)   ))</f>
        <v>0.1092327698</v>
      </c>
      <c r="L2980" s="180">
        <f t="shared" ref="L2980:S2980" si="2983">(B2980*(1-$K2980) * (365/365))/100</f>
        <v>0.02253641092</v>
      </c>
      <c r="M2980" s="180">
        <f t="shared" si="2983"/>
        <v>0.02520871261</v>
      </c>
      <c r="N2980" s="180">
        <f t="shared" si="2983"/>
        <v>0.02805916775</v>
      </c>
      <c r="O2980" s="180">
        <f t="shared" si="2983"/>
        <v>0.03901560468</v>
      </c>
      <c r="P2980" s="180">
        <f t="shared" si="2983"/>
        <v>0.04658712614</v>
      </c>
      <c r="Q2980" s="180">
        <f t="shared" si="2983"/>
        <v>0.05308972692</v>
      </c>
      <c r="R2980" s="180">
        <f t="shared" si="2983"/>
        <v>0.06039401821</v>
      </c>
      <c r="S2980" s="180">
        <f t="shared" si="2983"/>
        <v>0.06449154746</v>
      </c>
      <c r="T2980" s="181">
        <f t="shared" si="3"/>
        <v>7.69</v>
      </c>
      <c r="U2980" s="182">
        <f t="shared" si="4"/>
        <v>41570</v>
      </c>
      <c r="V2980" s="182">
        <f t="shared" si="5"/>
        <v>41662</v>
      </c>
      <c r="W2980" s="182">
        <f t="shared" si="6"/>
        <v>41752</v>
      </c>
      <c r="X2980" s="181">
        <f t="shared" si="7"/>
        <v>183</v>
      </c>
      <c r="Y2980" s="181">
        <f t="shared" si="8"/>
        <v>275</v>
      </c>
      <c r="Z2980" s="181">
        <f t="shared" si="9"/>
        <v>365</v>
      </c>
      <c r="AA2980" s="155"/>
      <c r="AB2980" s="9"/>
      <c r="AC2980" s="9"/>
      <c r="AD2980" s="9"/>
      <c r="AE2980" s="9"/>
      <c r="AF2980" s="9"/>
      <c r="AG2980" s="9"/>
      <c r="AH2980" s="9"/>
    </row>
    <row r="2981" ht="15.75" customHeight="1">
      <c r="A2981" s="177">
        <v>41386.0</v>
      </c>
      <c r="B2981" s="178">
        <v>2.53</v>
      </c>
      <c r="C2981" s="178">
        <v>2.87</v>
      </c>
      <c r="D2981" s="178">
        <v>3.18</v>
      </c>
      <c r="E2981" s="178">
        <v>4.4</v>
      </c>
      <c r="F2981" s="178">
        <v>5.28</v>
      </c>
      <c r="G2981" s="178">
        <v>5.94</v>
      </c>
      <c r="H2981" s="178">
        <v>6.76</v>
      </c>
      <c r="I2981" s="178">
        <v>7.28</v>
      </c>
      <c r="J2981" s="178">
        <v>7.69</v>
      </c>
      <c r="K2981" s="179">
        <f>MAX(0,((T2981*(365/365))-VLOOKUP(A2981,VBMA!$A:$D,4,0))  /  (T2981* (365/365)   ))</f>
        <v>0.1215859105</v>
      </c>
      <c r="L2981" s="180">
        <f t="shared" ref="L2981:S2981" si="2984">(B2981*(1-$K2981) * (365/365))/100</f>
        <v>0.02222387647</v>
      </c>
      <c r="M2981" s="180">
        <f t="shared" si="2984"/>
        <v>0.02521048437</v>
      </c>
      <c r="N2981" s="180">
        <f t="shared" si="2984"/>
        <v>0.02793356805</v>
      </c>
      <c r="O2981" s="180">
        <f t="shared" si="2984"/>
        <v>0.03865021994</v>
      </c>
      <c r="P2981" s="180">
        <f t="shared" si="2984"/>
        <v>0.04638026393</v>
      </c>
      <c r="Q2981" s="180">
        <f t="shared" si="2984"/>
        <v>0.05217779692</v>
      </c>
      <c r="R2981" s="180">
        <f t="shared" si="2984"/>
        <v>0.05938079245</v>
      </c>
      <c r="S2981" s="180">
        <f t="shared" si="2984"/>
        <v>0.06394854572</v>
      </c>
      <c r="T2981" s="181">
        <f t="shared" si="3"/>
        <v>7.788695652</v>
      </c>
      <c r="U2981" s="182">
        <f t="shared" si="4"/>
        <v>41569</v>
      </c>
      <c r="V2981" s="182">
        <f t="shared" si="5"/>
        <v>41661</v>
      </c>
      <c r="W2981" s="182">
        <f t="shared" si="6"/>
        <v>41751</v>
      </c>
      <c r="X2981" s="181">
        <f t="shared" si="7"/>
        <v>183</v>
      </c>
      <c r="Y2981" s="181">
        <f t="shared" si="8"/>
        <v>275</v>
      </c>
      <c r="Z2981" s="181">
        <f t="shared" si="9"/>
        <v>365</v>
      </c>
      <c r="AA2981" s="155"/>
      <c r="AB2981" s="9"/>
      <c r="AC2981" s="9"/>
      <c r="AD2981" s="9"/>
      <c r="AE2981" s="9"/>
      <c r="AF2981" s="9"/>
      <c r="AG2981" s="9"/>
      <c r="AH2981" s="9"/>
    </row>
    <row r="2982" ht="15.75" customHeight="1">
      <c r="A2982" s="177">
        <v>41382.0</v>
      </c>
      <c r="B2982" s="178">
        <v>2.53</v>
      </c>
      <c r="C2982" s="178">
        <v>2.89</v>
      </c>
      <c r="D2982" s="178">
        <v>3.29</v>
      </c>
      <c r="E2982" s="178">
        <v>4.41</v>
      </c>
      <c r="F2982" s="178">
        <v>5.27</v>
      </c>
      <c r="G2982" s="178">
        <v>5.94</v>
      </c>
      <c r="H2982" s="178">
        <v>6.76</v>
      </c>
      <c r="I2982" s="178">
        <v>7.52</v>
      </c>
      <c r="J2982" s="178">
        <v>7.94</v>
      </c>
      <c r="K2982" s="179">
        <f>MAX(0,((T2982*(365/365))-VLOOKUP(A2982,VBMA!$A:$D,4,0))  /  (T2982* (365/365)   ))</f>
        <v>0.1730721877</v>
      </c>
      <c r="L2982" s="180">
        <f t="shared" ref="L2982:S2982" si="2985">(B2982*(1-$K2982) * (365/365))/100</f>
        <v>0.02092127365</v>
      </c>
      <c r="M2982" s="180">
        <f t="shared" si="2985"/>
        <v>0.02389821377</v>
      </c>
      <c r="N2982" s="180">
        <f t="shared" si="2985"/>
        <v>0.02720592502</v>
      </c>
      <c r="O2982" s="180">
        <f t="shared" si="2985"/>
        <v>0.03646751652</v>
      </c>
      <c r="P2982" s="180">
        <f t="shared" si="2985"/>
        <v>0.04357909571</v>
      </c>
      <c r="Q2982" s="180">
        <f t="shared" si="2985"/>
        <v>0.04911951205</v>
      </c>
      <c r="R2982" s="180">
        <f t="shared" si="2985"/>
        <v>0.05590032011</v>
      </c>
      <c r="S2982" s="180">
        <f t="shared" si="2985"/>
        <v>0.06218497148</v>
      </c>
      <c r="T2982" s="181">
        <f t="shared" si="3"/>
        <v>8.263478261</v>
      </c>
      <c r="U2982" s="182">
        <f t="shared" si="4"/>
        <v>41565</v>
      </c>
      <c r="V2982" s="182">
        <f t="shared" si="5"/>
        <v>41657</v>
      </c>
      <c r="W2982" s="182">
        <f t="shared" si="6"/>
        <v>41747</v>
      </c>
      <c r="X2982" s="181">
        <f t="shared" si="7"/>
        <v>183</v>
      </c>
      <c r="Y2982" s="181">
        <f t="shared" si="8"/>
        <v>275</v>
      </c>
      <c r="Z2982" s="181">
        <f t="shared" si="9"/>
        <v>365</v>
      </c>
      <c r="AA2982" s="155"/>
      <c r="AB2982" s="9"/>
      <c r="AC2982" s="9"/>
      <c r="AD2982" s="9"/>
      <c r="AE2982" s="9"/>
      <c r="AF2982" s="9"/>
      <c r="AG2982" s="9"/>
      <c r="AH2982" s="9"/>
    </row>
    <row r="2983" ht="15.75" customHeight="1">
      <c r="A2983" s="177">
        <v>41381.0</v>
      </c>
      <c r="B2983" s="178">
        <v>2.67</v>
      </c>
      <c r="C2983" s="178">
        <v>2.97</v>
      </c>
      <c r="D2983" s="178">
        <v>3.39</v>
      </c>
      <c r="E2983" s="178">
        <v>4.53</v>
      </c>
      <c r="F2983" s="178">
        <v>5.3</v>
      </c>
      <c r="G2983" s="178">
        <v>5.96</v>
      </c>
      <c r="H2983" s="178">
        <v>6.81</v>
      </c>
      <c r="I2983" s="178">
        <v>7.28</v>
      </c>
      <c r="J2983" s="178">
        <v>7.69</v>
      </c>
      <c r="K2983" s="179">
        <f>MAX(0,((T2983*(365/365))-VLOOKUP(A2983,VBMA!$A:$D,4,0))  /  (T2983* (365/365)   ))</f>
        <v>0.1198073196</v>
      </c>
      <c r="L2983" s="180">
        <f t="shared" ref="L2983:S2983" si="2986">(B2983*(1-$K2983) * (365/365))/100</f>
        <v>0.02350114457</v>
      </c>
      <c r="M2983" s="180">
        <f t="shared" si="2986"/>
        <v>0.02614172261</v>
      </c>
      <c r="N2983" s="180">
        <f t="shared" si="2986"/>
        <v>0.02983853187</v>
      </c>
      <c r="O2983" s="180">
        <f t="shared" si="2986"/>
        <v>0.03987272842</v>
      </c>
      <c r="P2983" s="180">
        <f t="shared" si="2986"/>
        <v>0.04665021206</v>
      </c>
      <c r="Q2983" s="180">
        <f t="shared" si="2986"/>
        <v>0.05245948375</v>
      </c>
      <c r="R2983" s="180">
        <f t="shared" si="2986"/>
        <v>0.05994112153</v>
      </c>
      <c r="S2983" s="180">
        <f t="shared" si="2986"/>
        <v>0.06407802713</v>
      </c>
      <c r="T2983" s="181">
        <f t="shared" si="3"/>
        <v>7.739782609</v>
      </c>
      <c r="U2983" s="182">
        <f t="shared" si="4"/>
        <v>41564</v>
      </c>
      <c r="V2983" s="182">
        <f t="shared" si="5"/>
        <v>41656</v>
      </c>
      <c r="W2983" s="182">
        <f t="shared" si="6"/>
        <v>41746</v>
      </c>
      <c r="X2983" s="181">
        <f t="shared" si="7"/>
        <v>183</v>
      </c>
      <c r="Y2983" s="181">
        <f t="shared" si="8"/>
        <v>275</v>
      </c>
      <c r="Z2983" s="181">
        <f t="shared" si="9"/>
        <v>365</v>
      </c>
      <c r="AA2983" s="155"/>
      <c r="AB2983" s="9"/>
      <c r="AC2983" s="9"/>
      <c r="AD2983" s="9"/>
      <c r="AE2983" s="9"/>
      <c r="AF2983" s="9"/>
      <c r="AG2983" s="9"/>
      <c r="AH2983" s="9"/>
    </row>
    <row r="2984" ht="15.75" customHeight="1">
      <c r="A2984" s="177">
        <v>41380.0</v>
      </c>
      <c r="B2984" s="178">
        <v>2.72</v>
      </c>
      <c r="C2984" s="178">
        <v>3.01</v>
      </c>
      <c r="D2984" s="178">
        <v>3.48</v>
      </c>
      <c r="E2984" s="178">
        <v>4.6</v>
      </c>
      <c r="F2984" s="178">
        <v>5.3</v>
      </c>
      <c r="G2984" s="178">
        <v>5.96</v>
      </c>
      <c r="H2984" s="178">
        <v>6.8</v>
      </c>
      <c r="I2984" s="178">
        <v>7.28</v>
      </c>
      <c r="J2984" s="178">
        <v>7.68</v>
      </c>
      <c r="K2984" s="179">
        <f>MAX(0,((T2984*(365/365))-VLOOKUP(A2984,VBMA!$A:$D,4,0))  /  (T2984* (365/365)   ))</f>
        <v>0.1198473968</v>
      </c>
      <c r="L2984" s="180">
        <f t="shared" ref="L2984:S2984" si="2987">(B2984*(1-$K2984) * (365/365))/100</f>
        <v>0.02394015081</v>
      </c>
      <c r="M2984" s="180">
        <f t="shared" si="2987"/>
        <v>0.02649259336</v>
      </c>
      <c r="N2984" s="180">
        <f t="shared" si="2987"/>
        <v>0.03062931059</v>
      </c>
      <c r="O2984" s="180">
        <f t="shared" si="2987"/>
        <v>0.04048701975</v>
      </c>
      <c r="P2984" s="180">
        <f t="shared" si="2987"/>
        <v>0.04664808797</v>
      </c>
      <c r="Q2984" s="180">
        <f t="shared" si="2987"/>
        <v>0.05245709515</v>
      </c>
      <c r="R2984" s="180">
        <f t="shared" si="2987"/>
        <v>0.05985037702</v>
      </c>
      <c r="S2984" s="180">
        <f t="shared" si="2987"/>
        <v>0.06407510952</v>
      </c>
      <c r="T2984" s="181">
        <f t="shared" si="3"/>
        <v>7.749565217</v>
      </c>
      <c r="U2984" s="182">
        <f t="shared" si="4"/>
        <v>41563</v>
      </c>
      <c r="V2984" s="182">
        <f t="shared" si="5"/>
        <v>41655</v>
      </c>
      <c r="W2984" s="182">
        <f t="shared" si="6"/>
        <v>41745</v>
      </c>
      <c r="X2984" s="181">
        <f t="shared" si="7"/>
        <v>183</v>
      </c>
      <c r="Y2984" s="181">
        <f t="shared" si="8"/>
        <v>275</v>
      </c>
      <c r="Z2984" s="181">
        <f t="shared" si="9"/>
        <v>365</v>
      </c>
      <c r="AA2984" s="155"/>
      <c r="AB2984" s="9"/>
      <c r="AC2984" s="9"/>
      <c r="AD2984" s="9"/>
      <c r="AE2984" s="9"/>
      <c r="AF2984" s="9"/>
      <c r="AG2984" s="9"/>
      <c r="AH2984" s="9"/>
    </row>
    <row r="2985" ht="15.75" customHeight="1">
      <c r="A2985" s="177">
        <v>41379.0</v>
      </c>
      <c r="B2985" s="178">
        <v>2.78</v>
      </c>
      <c r="C2985" s="178">
        <v>3.12</v>
      </c>
      <c r="D2985" s="178">
        <v>3.55</v>
      </c>
      <c r="E2985" s="178">
        <v>4.62</v>
      </c>
      <c r="F2985" s="178">
        <v>5.39</v>
      </c>
      <c r="G2985" s="178">
        <v>6.12</v>
      </c>
      <c r="H2985" s="178">
        <v>6.96</v>
      </c>
      <c r="I2985" s="178">
        <v>7.63</v>
      </c>
      <c r="J2985" s="178">
        <v>8.04</v>
      </c>
      <c r="K2985" s="179">
        <f>MAX(0,((T2985*(365/365))-VLOOKUP(A2985,VBMA!$A:$D,4,0))  /  (T2985* (365/365)   ))</f>
        <v>0.1712323879</v>
      </c>
      <c r="L2985" s="180">
        <f t="shared" ref="L2985:S2985" si="2988">(B2985*(1-$K2985) * (365/365))/100</f>
        <v>0.02303973962</v>
      </c>
      <c r="M2985" s="180">
        <f t="shared" si="2988"/>
        <v>0.0258575495</v>
      </c>
      <c r="N2985" s="180">
        <f t="shared" si="2988"/>
        <v>0.02942125023</v>
      </c>
      <c r="O2985" s="180">
        <f t="shared" si="2988"/>
        <v>0.03828906368</v>
      </c>
      <c r="P2985" s="180">
        <f t="shared" si="2988"/>
        <v>0.04467057429</v>
      </c>
      <c r="Q2985" s="180">
        <f t="shared" si="2988"/>
        <v>0.05072057786</v>
      </c>
      <c r="R2985" s="180">
        <f t="shared" si="2988"/>
        <v>0.0576822258</v>
      </c>
      <c r="S2985" s="180">
        <f t="shared" si="2988"/>
        <v>0.0632349688</v>
      </c>
      <c r="T2985" s="181">
        <f t="shared" si="3"/>
        <v>8.285434783</v>
      </c>
      <c r="U2985" s="182">
        <f t="shared" si="4"/>
        <v>41562</v>
      </c>
      <c r="V2985" s="182">
        <f t="shared" si="5"/>
        <v>41654</v>
      </c>
      <c r="W2985" s="182">
        <f t="shared" si="6"/>
        <v>41744</v>
      </c>
      <c r="X2985" s="181">
        <f t="shared" si="7"/>
        <v>183</v>
      </c>
      <c r="Y2985" s="181">
        <f t="shared" si="8"/>
        <v>275</v>
      </c>
      <c r="Z2985" s="181">
        <f t="shared" si="9"/>
        <v>365</v>
      </c>
      <c r="AA2985" s="155"/>
      <c r="AB2985" s="9"/>
      <c r="AC2985" s="9"/>
      <c r="AD2985" s="9"/>
      <c r="AE2985" s="9"/>
      <c r="AF2985" s="9"/>
      <c r="AG2985" s="9"/>
      <c r="AH2985" s="9"/>
    </row>
    <row r="2986" ht="15.75" customHeight="1">
      <c r="A2986" s="177">
        <v>41376.0</v>
      </c>
      <c r="B2986" s="178">
        <v>2.87</v>
      </c>
      <c r="C2986" s="178">
        <v>3.13</v>
      </c>
      <c r="D2986" s="178">
        <v>3.53</v>
      </c>
      <c r="E2986" s="178">
        <v>4.66</v>
      </c>
      <c r="F2986" s="178">
        <v>5.45</v>
      </c>
      <c r="G2986" s="178">
        <v>6.08</v>
      </c>
      <c r="H2986" s="178">
        <v>6.93</v>
      </c>
      <c r="I2986" s="178">
        <v>7.64</v>
      </c>
      <c r="J2986" s="178">
        <v>8.05</v>
      </c>
      <c r="K2986" s="179">
        <f>MAX(0,((T2986*(365/365))-VLOOKUP(A2986,VBMA!$A:$D,4,0))  /  (T2986* (365/365)   ))</f>
        <v>0.1726263074</v>
      </c>
      <c r="L2986" s="180">
        <f t="shared" ref="L2986:S2986" si="2989">(B2986*(1-$K2986) * (365/365))/100</f>
        <v>0.02374562498</v>
      </c>
      <c r="M2986" s="180">
        <f t="shared" si="2989"/>
        <v>0.02589679658</v>
      </c>
      <c r="N2986" s="180">
        <f t="shared" si="2989"/>
        <v>0.02920629135</v>
      </c>
      <c r="O2986" s="180">
        <f t="shared" si="2989"/>
        <v>0.03855561407</v>
      </c>
      <c r="P2986" s="180">
        <f t="shared" si="2989"/>
        <v>0.04509186625</v>
      </c>
      <c r="Q2986" s="180">
        <f t="shared" si="2989"/>
        <v>0.05030432051</v>
      </c>
      <c r="R2986" s="180">
        <f t="shared" si="2989"/>
        <v>0.0573369969</v>
      </c>
      <c r="S2986" s="180">
        <f t="shared" si="2989"/>
        <v>0.06321135011</v>
      </c>
      <c r="T2986" s="181">
        <f t="shared" si="3"/>
        <v>8.334565217</v>
      </c>
      <c r="U2986" s="182">
        <f t="shared" si="4"/>
        <v>41559</v>
      </c>
      <c r="V2986" s="182">
        <f t="shared" si="5"/>
        <v>41651</v>
      </c>
      <c r="W2986" s="182">
        <f t="shared" si="6"/>
        <v>41741</v>
      </c>
      <c r="X2986" s="181">
        <f t="shared" si="7"/>
        <v>183</v>
      </c>
      <c r="Y2986" s="181">
        <f t="shared" si="8"/>
        <v>275</v>
      </c>
      <c r="Z2986" s="181">
        <f t="shared" si="9"/>
        <v>365</v>
      </c>
      <c r="AA2986" s="155"/>
      <c r="AB2986" s="9"/>
      <c r="AC2986" s="9"/>
      <c r="AD2986" s="9"/>
      <c r="AE2986" s="9"/>
      <c r="AF2986" s="9"/>
      <c r="AG2986" s="9"/>
      <c r="AH2986" s="9"/>
    </row>
    <row r="2987" ht="15.75" customHeight="1">
      <c r="A2987" s="177">
        <v>41375.0</v>
      </c>
      <c r="B2987" s="178">
        <v>3.03</v>
      </c>
      <c r="C2987" s="178">
        <v>3.43</v>
      </c>
      <c r="D2987" s="178">
        <v>3.84</v>
      </c>
      <c r="E2987" s="178">
        <v>4.86</v>
      </c>
      <c r="F2987" s="178">
        <v>5.51</v>
      </c>
      <c r="G2987" s="178">
        <v>6.12</v>
      </c>
      <c r="H2987" s="178">
        <v>6.97</v>
      </c>
      <c r="I2987" s="178">
        <v>7.29</v>
      </c>
      <c r="J2987" s="178">
        <v>7.7</v>
      </c>
      <c r="K2987" s="179">
        <f>MAX(0,((T2987*(365/365))-VLOOKUP(A2987,VBMA!$A:$D,4,0))  /  (T2987* (365/365)   ))</f>
        <v>0.0848007091</v>
      </c>
      <c r="L2987" s="180">
        <f t="shared" ref="L2987:S2987" si="2990">(B2987*(1-$K2987) * (365/365))/100</f>
        <v>0.02773053851</v>
      </c>
      <c r="M2987" s="180">
        <f t="shared" si="2990"/>
        <v>0.03139133568</v>
      </c>
      <c r="N2987" s="180">
        <f t="shared" si="2990"/>
        <v>0.03514365277</v>
      </c>
      <c r="O2987" s="180">
        <f t="shared" si="2990"/>
        <v>0.04447868554</v>
      </c>
      <c r="P2987" s="180">
        <f t="shared" si="2990"/>
        <v>0.05042748093</v>
      </c>
      <c r="Q2987" s="180">
        <f t="shared" si="2990"/>
        <v>0.0560101966</v>
      </c>
      <c r="R2987" s="180">
        <f t="shared" si="2990"/>
        <v>0.06378939058</v>
      </c>
      <c r="S2987" s="180">
        <f t="shared" si="2990"/>
        <v>0.06671802831</v>
      </c>
      <c r="T2987" s="181">
        <f t="shared" si="3"/>
        <v>7.603043478</v>
      </c>
      <c r="U2987" s="182">
        <f t="shared" si="4"/>
        <v>41558</v>
      </c>
      <c r="V2987" s="182">
        <f t="shared" si="5"/>
        <v>41650</v>
      </c>
      <c r="W2987" s="182">
        <f t="shared" si="6"/>
        <v>41740</v>
      </c>
      <c r="X2987" s="181">
        <f t="shared" si="7"/>
        <v>183</v>
      </c>
      <c r="Y2987" s="181">
        <f t="shared" si="8"/>
        <v>275</v>
      </c>
      <c r="Z2987" s="181">
        <f t="shared" si="9"/>
        <v>365</v>
      </c>
      <c r="AA2987" s="155"/>
      <c r="AB2987" s="9"/>
      <c r="AC2987" s="9"/>
      <c r="AD2987" s="9"/>
      <c r="AE2987" s="9"/>
      <c r="AF2987" s="9"/>
      <c r="AG2987" s="9"/>
      <c r="AH2987" s="9"/>
    </row>
    <row r="2988" ht="15.75" customHeight="1">
      <c r="A2988" s="177">
        <v>41374.0</v>
      </c>
      <c r="B2988" s="178">
        <v>3.08</v>
      </c>
      <c r="C2988" s="178">
        <v>3.53</v>
      </c>
      <c r="D2988" s="178">
        <v>4.0</v>
      </c>
      <c r="E2988" s="178">
        <v>4.97</v>
      </c>
      <c r="F2988" s="178">
        <v>5.53</v>
      </c>
      <c r="G2988" s="178">
        <v>6.15</v>
      </c>
      <c r="H2988" s="178">
        <v>6.96</v>
      </c>
      <c r="I2988" s="178">
        <v>7.34</v>
      </c>
      <c r="J2988" s="178">
        <v>7.75</v>
      </c>
      <c r="K2988" s="179">
        <f>MAX(0,((T2988*(365/365))-VLOOKUP(A2988,VBMA!$A:$D,4,0))  /  (T2988* (365/365)   ))</f>
        <v>0.09985284997</v>
      </c>
      <c r="L2988" s="180">
        <f t="shared" ref="L2988:S2988" si="2991">(B2988*(1-$K2988) * (365/365))/100</f>
        <v>0.02772453222</v>
      </c>
      <c r="M2988" s="180">
        <f t="shared" si="2991"/>
        <v>0.0317751944</v>
      </c>
      <c r="N2988" s="180">
        <f t="shared" si="2991"/>
        <v>0.036005886</v>
      </c>
      <c r="O2988" s="180">
        <f t="shared" si="2991"/>
        <v>0.04473731336</v>
      </c>
      <c r="P2988" s="180">
        <f t="shared" si="2991"/>
        <v>0.0497781374</v>
      </c>
      <c r="Q2988" s="180">
        <f t="shared" si="2991"/>
        <v>0.05535904973</v>
      </c>
      <c r="R2988" s="180">
        <f t="shared" si="2991"/>
        <v>0.06265024164</v>
      </c>
      <c r="S2988" s="180">
        <f t="shared" si="2991"/>
        <v>0.06607080081</v>
      </c>
      <c r="T2988" s="181">
        <f t="shared" si="3"/>
        <v>7.71173913</v>
      </c>
      <c r="U2988" s="182">
        <f t="shared" si="4"/>
        <v>41557</v>
      </c>
      <c r="V2988" s="182">
        <f t="shared" si="5"/>
        <v>41649</v>
      </c>
      <c r="W2988" s="182">
        <f t="shared" si="6"/>
        <v>41739</v>
      </c>
      <c r="X2988" s="181">
        <f t="shared" si="7"/>
        <v>183</v>
      </c>
      <c r="Y2988" s="181">
        <f t="shared" si="8"/>
        <v>275</v>
      </c>
      <c r="Z2988" s="181">
        <f t="shared" si="9"/>
        <v>365</v>
      </c>
      <c r="AA2988" s="155"/>
      <c r="AB2988" s="9"/>
      <c r="AC2988" s="9"/>
      <c r="AD2988" s="9"/>
      <c r="AE2988" s="9"/>
      <c r="AF2988" s="9"/>
      <c r="AG2988" s="9"/>
      <c r="AH2988" s="9"/>
    </row>
    <row r="2989" ht="15.75" customHeight="1">
      <c r="A2989" s="177">
        <v>41373.0</v>
      </c>
      <c r="B2989" s="178">
        <v>3.18</v>
      </c>
      <c r="C2989" s="178">
        <v>3.53</v>
      </c>
      <c r="D2989" s="178">
        <v>4.0</v>
      </c>
      <c r="E2989" s="178">
        <v>5.02</v>
      </c>
      <c r="F2989" s="178">
        <v>5.53</v>
      </c>
      <c r="G2989" s="178">
        <v>6.18</v>
      </c>
      <c r="H2989" s="178">
        <v>7.01</v>
      </c>
      <c r="I2989" s="178">
        <v>7.34</v>
      </c>
      <c r="J2989" s="178">
        <v>7.75</v>
      </c>
      <c r="K2989" s="179">
        <f>MAX(0,((T2989*(365/365))-VLOOKUP(A2989,VBMA!$A:$D,4,0))  /  (T2989* (365/365)   ))</f>
        <v>0.09302391557</v>
      </c>
      <c r="L2989" s="180">
        <f t="shared" ref="L2989:S2989" si="2992">(B2989*(1-$K2989) * (365/365))/100</f>
        <v>0.02884183948</v>
      </c>
      <c r="M2989" s="180">
        <f t="shared" si="2992"/>
        <v>0.03201625578</v>
      </c>
      <c r="N2989" s="180">
        <f t="shared" si="2992"/>
        <v>0.03627904338</v>
      </c>
      <c r="O2989" s="180">
        <f t="shared" si="2992"/>
        <v>0.04553019944</v>
      </c>
      <c r="P2989" s="180">
        <f t="shared" si="2992"/>
        <v>0.05015577747</v>
      </c>
      <c r="Q2989" s="180">
        <f t="shared" si="2992"/>
        <v>0.05605112202</v>
      </c>
      <c r="R2989" s="180">
        <f t="shared" si="2992"/>
        <v>0.06357902352</v>
      </c>
      <c r="S2989" s="180">
        <f t="shared" si="2992"/>
        <v>0.0665720446</v>
      </c>
      <c r="T2989" s="181">
        <f t="shared" si="3"/>
        <v>7.662826087</v>
      </c>
      <c r="U2989" s="182">
        <f t="shared" si="4"/>
        <v>41556</v>
      </c>
      <c r="V2989" s="182">
        <f t="shared" si="5"/>
        <v>41648</v>
      </c>
      <c r="W2989" s="182">
        <f t="shared" si="6"/>
        <v>41738</v>
      </c>
      <c r="X2989" s="181">
        <f t="shared" si="7"/>
        <v>183</v>
      </c>
      <c r="Y2989" s="181">
        <f t="shared" si="8"/>
        <v>275</v>
      </c>
      <c r="Z2989" s="181">
        <f t="shared" si="9"/>
        <v>365</v>
      </c>
      <c r="AA2989" s="155"/>
      <c r="AB2989" s="9"/>
      <c r="AC2989" s="9"/>
      <c r="AD2989" s="9"/>
      <c r="AE2989" s="9"/>
      <c r="AF2989" s="9"/>
      <c r="AG2989" s="9"/>
      <c r="AH2989" s="9"/>
    </row>
    <row r="2990" ht="15.75" customHeight="1">
      <c r="A2990" s="177">
        <v>41372.0</v>
      </c>
      <c r="B2990" s="178">
        <v>3.13</v>
      </c>
      <c r="C2990" s="178">
        <v>3.5</v>
      </c>
      <c r="D2990" s="178">
        <v>4.01</v>
      </c>
      <c r="E2990" s="178">
        <v>5.09</v>
      </c>
      <c r="F2990" s="178">
        <v>5.63</v>
      </c>
      <c r="G2990" s="178">
        <v>6.3</v>
      </c>
      <c r="H2990" s="178">
        <v>7.13</v>
      </c>
      <c r="I2990" s="178">
        <v>7.68</v>
      </c>
      <c r="J2990" s="178">
        <v>8.09</v>
      </c>
      <c r="K2990" s="179">
        <f>MAX(0,((T2990*(365/365))-VLOOKUP(A2990,VBMA!$A:$D,4,0))  /  (T2990* (365/365)   ))</f>
        <v>0.1608951671</v>
      </c>
      <c r="L2990" s="180">
        <f t="shared" ref="L2990:S2990" si="2993">(B2990*(1-$K2990) * (365/365))/100</f>
        <v>0.02626398127</v>
      </c>
      <c r="M2990" s="180">
        <f t="shared" si="2993"/>
        <v>0.02936866915</v>
      </c>
      <c r="N2990" s="180">
        <f t="shared" si="2993"/>
        <v>0.0336481038</v>
      </c>
      <c r="O2990" s="180">
        <f t="shared" si="2993"/>
        <v>0.042710436</v>
      </c>
      <c r="P2990" s="180">
        <f t="shared" si="2993"/>
        <v>0.0472416021</v>
      </c>
      <c r="Q2990" s="180">
        <f t="shared" si="2993"/>
        <v>0.05286360448</v>
      </c>
      <c r="R2990" s="180">
        <f t="shared" si="2993"/>
        <v>0.05982817459</v>
      </c>
      <c r="S2990" s="180">
        <f t="shared" si="2993"/>
        <v>0.06444325117</v>
      </c>
      <c r="T2990" s="181">
        <f t="shared" si="3"/>
        <v>8.218043478</v>
      </c>
      <c r="U2990" s="182">
        <f t="shared" si="4"/>
        <v>41555</v>
      </c>
      <c r="V2990" s="182">
        <f t="shared" si="5"/>
        <v>41647</v>
      </c>
      <c r="W2990" s="182">
        <f t="shared" si="6"/>
        <v>41737</v>
      </c>
      <c r="X2990" s="181">
        <f t="shared" si="7"/>
        <v>183</v>
      </c>
      <c r="Y2990" s="181">
        <f t="shared" si="8"/>
        <v>275</v>
      </c>
      <c r="Z2990" s="181">
        <f t="shared" si="9"/>
        <v>365</v>
      </c>
      <c r="AA2990" s="155"/>
      <c r="AB2990" s="9"/>
      <c r="AC2990" s="9"/>
      <c r="AD2990" s="9"/>
      <c r="AE2990" s="9"/>
      <c r="AF2990" s="9"/>
      <c r="AG2990" s="9"/>
      <c r="AH2990" s="9"/>
    </row>
    <row r="2991" ht="15.75" customHeight="1">
      <c r="A2991" s="177">
        <v>41369.0</v>
      </c>
      <c r="B2991" s="178">
        <v>3.1</v>
      </c>
      <c r="C2991" s="178">
        <v>3.56</v>
      </c>
      <c r="D2991" s="178">
        <v>4.11</v>
      </c>
      <c r="E2991" s="178">
        <v>4.95</v>
      </c>
      <c r="F2991" s="178">
        <v>5.36</v>
      </c>
      <c r="G2991" s="178">
        <v>6.07</v>
      </c>
      <c r="H2991" s="178">
        <v>6.88</v>
      </c>
      <c r="I2991" s="178">
        <v>7.08</v>
      </c>
      <c r="J2991" s="178">
        <v>7.45</v>
      </c>
      <c r="K2991" s="179">
        <f>MAX(0,((T2991*(365/365))-VLOOKUP(A2991,VBMA!$A:$D,4,0))  /  (T2991* (365/365)   ))</f>
        <v>0.05506752719</v>
      </c>
      <c r="L2991" s="180">
        <f t="shared" ref="L2991:S2991" si="2994">(B2991*(1-$K2991) * (365/365))/100</f>
        <v>0.02929290666</v>
      </c>
      <c r="M2991" s="180">
        <f t="shared" si="2994"/>
        <v>0.03363959603</v>
      </c>
      <c r="N2991" s="180">
        <f t="shared" si="2994"/>
        <v>0.03883672463</v>
      </c>
      <c r="O2991" s="180">
        <f t="shared" si="2994"/>
        <v>0.0467741574</v>
      </c>
      <c r="P2991" s="180">
        <f t="shared" si="2994"/>
        <v>0.05064838054</v>
      </c>
      <c r="Q2991" s="180">
        <f t="shared" si="2994"/>
        <v>0.0573574011</v>
      </c>
      <c r="R2991" s="180">
        <f t="shared" si="2994"/>
        <v>0.06501135413</v>
      </c>
      <c r="S2991" s="180">
        <f t="shared" si="2994"/>
        <v>0.06690121907</v>
      </c>
      <c r="T2991" s="181">
        <f t="shared" si="3"/>
        <v>7.275652174</v>
      </c>
      <c r="U2991" s="182">
        <f t="shared" si="4"/>
        <v>41552</v>
      </c>
      <c r="V2991" s="182">
        <f t="shared" si="5"/>
        <v>41644</v>
      </c>
      <c r="W2991" s="182">
        <f t="shared" si="6"/>
        <v>41734</v>
      </c>
      <c r="X2991" s="181">
        <f t="shared" si="7"/>
        <v>183</v>
      </c>
      <c r="Y2991" s="181">
        <f t="shared" si="8"/>
        <v>275</v>
      </c>
      <c r="Z2991" s="181">
        <f t="shared" si="9"/>
        <v>365</v>
      </c>
      <c r="AA2991" s="155"/>
      <c r="AB2991" s="9"/>
      <c r="AC2991" s="9"/>
      <c r="AD2991" s="9"/>
      <c r="AE2991" s="9"/>
      <c r="AF2991" s="9"/>
      <c r="AG2991" s="9"/>
      <c r="AH2991" s="9"/>
    </row>
    <row r="2992" ht="15.75" customHeight="1">
      <c r="A2992" s="177">
        <v>41368.0</v>
      </c>
      <c r="B2992" s="178">
        <v>3.8</v>
      </c>
      <c r="C2992" s="178">
        <v>4.25</v>
      </c>
      <c r="D2992" s="178">
        <v>4.7</v>
      </c>
      <c r="E2992" s="178">
        <v>5.15</v>
      </c>
      <c r="F2992" s="178">
        <v>5.55</v>
      </c>
      <c r="G2992" s="178">
        <v>6.24</v>
      </c>
      <c r="H2992" s="178">
        <v>7.01</v>
      </c>
      <c r="I2992" s="178">
        <v>7.38</v>
      </c>
      <c r="J2992" s="178">
        <v>7.77</v>
      </c>
      <c r="K2992" s="179">
        <f>MAX(0,((T2992*(365/365))-VLOOKUP(A2992,VBMA!$A:$D,4,0))  /  (T2992* (365/365)   ))</f>
        <v>0.1114390812</v>
      </c>
      <c r="L2992" s="180">
        <f t="shared" ref="L2992:S2992" si="2995">(B2992*(1-$K2992) * (365/365))/100</f>
        <v>0.03376531491</v>
      </c>
      <c r="M2992" s="180">
        <f t="shared" si="2995"/>
        <v>0.03776383905</v>
      </c>
      <c r="N2992" s="180">
        <f t="shared" si="2995"/>
        <v>0.04176236318</v>
      </c>
      <c r="O2992" s="180">
        <f t="shared" si="2995"/>
        <v>0.04576088732</v>
      </c>
      <c r="P2992" s="180">
        <f t="shared" si="2995"/>
        <v>0.04931513099</v>
      </c>
      <c r="Q2992" s="180">
        <f t="shared" si="2995"/>
        <v>0.05544620133</v>
      </c>
      <c r="R2992" s="180">
        <f t="shared" si="2995"/>
        <v>0.06228812041</v>
      </c>
      <c r="S2992" s="180">
        <f t="shared" si="2995"/>
        <v>0.0655757958</v>
      </c>
      <c r="T2992" s="181">
        <f t="shared" si="3"/>
        <v>7.741956522</v>
      </c>
      <c r="U2992" s="182">
        <f t="shared" si="4"/>
        <v>41551</v>
      </c>
      <c r="V2992" s="182">
        <f t="shared" si="5"/>
        <v>41643</v>
      </c>
      <c r="W2992" s="182">
        <f t="shared" si="6"/>
        <v>41733</v>
      </c>
      <c r="X2992" s="181">
        <f t="shared" si="7"/>
        <v>183</v>
      </c>
      <c r="Y2992" s="181">
        <f t="shared" si="8"/>
        <v>275</v>
      </c>
      <c r="Z2992" s="181">
        <f t="shared" si="9"/>
        <v>365</v>
      </c>
      <c r="AA2992" s="155"/>
      <c r="AB2992" s="9"/>
      <c r="AC2992" s="9"/>
      <c r="AD2992" s="9"/>
      <c r="AE2992" s="9"/>
      <c r="AF2992" s="9"/>
      <c r="AG2992" s="9"/>
      <c r="AH2992" s="9"/>
    </row>
    <row r="2993" ht="15.75" customHeight="1">
      <c r="A2993" s="177">
        <v>41367.0</v>
      </c>
      <c r="B2993" s="178">
        <v>4.48</v>
      </c>
      <c r="C2993" s="178">
        <v>4.79</v>
      </c>
      <c r="D2993" s="178">
        <v>5.08</v>
      </c>
      <c r="E2993" s="178">
        <v>5.49</v>
      </c>
      <c r="F2993" s="178">
        <v>5.75</v>
      </c>
      <c r="G2993" s="178">
        <v>6.39</v>
      </c>
      <c r="H2993" s="178">
        <v>7.03</v>
      </c>
      <c r="I2993" s="178">
        <v>7.41</v>
      </c>
      <c r="J2993" s="178">
        <v>7.81</v>
      </c>
      <c r="K2993" s="179">
        <f>MAX(0,((T2993*(365/365))-VLOOKUP(A2993,VBMA!$A:$D,4,0))  /  (T2993* (365/365)   ))</f>
        <v>0.116521399</v>
      </c>
      <c r="L2993" s="180">
        <f t="shared" ref="L2993:S2993" si="2996">(B2993*(1-$K2993) * (365/365))/100</f>
        <v>0.03957984132</v>
      </c>
      <c r="M2993" s="180">
        <f t="shared" si="2996"/>
        <v>0.04231862499</v>
      </c>
      <c r="N2993" s="180">
        <f t="shared" si="2996"/>
        <v>0.04488071293</v>
      </c>
      <c r="O2993" s="180">
        <f t="shared" si="2996"/>
        <v>0.04850297519</v>
      </c>
      <c r="P2993" s="180">
        <f t="shared" si="2996"/>
        <v>0.05080001956</v>
      </c>
      <c r="Q2993" s="180">
        <f t="shared" si="2996"/>
        <v>0.0564542826</v>
      </c>
      <c r="R2993" s="180">
        <f t="shared" si="2996"/>
        <v>0.06210854565</v>
      </c>
      <c r="S2993" s="180">
        <f t="shared" si="2996"/>
        <v>0.06546576433</v>
      </c>
      <c r="T2993" s="181">
        <f t="shared" si="3"/>
        <v>7.78173913</v>
      </c>
      <c r="U2993" s="182">
        <f t="shared" si="4"/>
        <v>41550</v>
      </c>
      <c r="V2993" s="182">
        <f t="shared" si="5"/>
        <v>41642</v>
      </c>
      <c r="W2993" s="182">
        <f t="shared" si="6"/>
        <v>41732</v>
      </c>
      <c r="X2993" s="181">
        <f t="shared" si="7"/>
        <v>183</v>
      </c>
      <c r="Y2993" s="181">
        <f t="shared" si="8"/>
        <v>275</v>
      </c>
      <c r="Z2993" s="181">
        <f t="shared" si="9"/>
        <v>365</v>
      </c>
      <c r="AA2993" s="155"/>
      <c r="AB2993" s="9"/>
      <c r="AC2993" s="9"/>
      <c r="AD2993" s="9"/>
      <c r="AE2993" s="9"/>
      <c r="AF2993" s="9"/>
      <c r="AG2993" s="9"/>
      <c r="AH2993" s="9"/>
    </row>
    <row r="2994" ht="15.75" customHeight="1">
      <c r="A2994" s="177">
        <v>41366.0</v>
      </c>
      <c r="B2994" s="178">
        <v>4.51</v>
      </c>
      <c r="C2994" s="178">
        <v>4.92</v>
      </c>
      <c r="D2994" s="178">
        <v>5.23</v>
      </c>
      <c r="E2994" s="178">
        <v>5.55</v>
      </c>
      <c r="F2994" s="178">
        <v>5.85</v>
      </c>
      <c r="G2994" s="178">
        <v>6.35</v>
      </c>
      <c r="H2994" s="178">
        <v>7.12</v>
      </c>
      <c r="I2994" s="178">
        <v>7.68</v>
      </c>
      <c r="J2994" s="178">
        <v>8.11</v>
      </c>
      <c r="K2994" s="179">
        <f>MAX(0,((T2994*(365/365))-VLOOKUP(A2994,VBMA!$A:$D,4,0))  /  (T2994* (365/365)   ))</f>
        <v>0.1704977806</v>
      </c>
      <c r="L2994" s="180">
        <f t="shared" ref="L2994:S2994" si="2997">(B2994*(1-$K2994) * (365/365))/100</f>
        <v>0.0374105501</v>
      </c>
      <c r="M2994" s="180">
        <f t="shared" si="2997"/>
        <v>0.04081150919</v>
      </c>
      <c r="N2994" s="180">
        <f t="shared" si="2997"/>
        <v>0.04338296607</v>
      </c>
      <c r="O2994" s="180">
        <f t="shared" si="2997"/>
        <v>0.04603737318</v>
      </c>
      <c r="P2994" s="180">
        <f t="shared" si="2997"/>
        <v>0.04852587984</v>
      </c>
      <c r="Q2994" s="180">
        <f t="shared" si="2997"/>
        <v>0.05267339093</v>
      </c>
      <c r="R2994" s="180">
        <f t="shared" si="2997"/>
        <v>0.05906055802</v>
      </c>
      <c r="S2994" s="180">
        <f t="shared" si="2997"/>
        <v>0.06370577045</v>
      </c>
      <c r="T2994" s="181">
        <f t="shared" si="3"/>
        <v>8.227826087</v>
      </c>
      <c r="U2994" s="182">
        <f t="shared" si="4"/>
        <v>41549</v>
      </c>
      <c r="V2994" s="182">
        <f t="shared" si="5"/>
        <v>41641</v>
      </c>
      <c r="W2994" s="182">
        <f t="shared" si="6"/>
        <v>41731</v>
      </c>
      <c r="X2994" s="181">
        <f t="shared" si="7"/>
        <v>183</v>
      </c>
      <c r="Y2994" s="181">
        <f t="shared" si="8"/>
        <v>275</v>
      </c>
      <c r="Z2994" s="181">
        <f t="shared" si="9"/>
        <v>365</v>
      </c>
      <c r="AA2994" s="155"/>
      <c r="AB2994" s="9"/>
      <c r="AC2994" s="9"/>
      <c r="AD2994" s="9"/>
      <c r="AE2994" s="9"/>
      <c r="AF2994" s="9"/>
      <c r="AG2994" s="9"/>
      <c r="AH2994" s="9"/>
    </row>
    <row r="2995" ht="15.75" customHeight="1">
      <c r="A2995" s="177">
        <v>41365.0</v>
      </c>
      <c r="B2995" s="178">
        <v>3.31</v>
      </c>
      <c r="C2995" s="178">
        <v>3.76</v>
      </c>
      <c r="D2995" s="178">
        <v>4.03</v>
      </c>
      <c r="E2995" s="178">
        <v>4.69</v>
      </c>
      <c r="F2995" s="178">
        <v>5.49</v>
      </c>
      <c r="G2995" s="178">
        <v>6.21</v>
      </c>
      <c r="H2995" s="178">
        <v>7.04</v>
      </c>
      <c r="I2995" s="178">
        <v>7.43</v>
      </c>
      <c r="J2995" s="178">
        <v>7.79</v>
      </c>
      <c r="K2995" s="179">
        <f>MAX(0,((T2995*(365/365))-VLOOKUP(A2995,VBMA!$A:$D,4,0))  /  (T2995* (365/365)   ))</f>
        <v>0.1337539309</v>
      </c>
      <c r="L2995" s="180">
        <f t="shared" ref="L2995:S2995" si="2998">(B2995*(1-$K2995) * (365/365))/100</f>
        <v>0.02867274489</v>
      </c>
      <c r="M2995" s="180">
        <f t="shared" si="2998"/>
        <v>0.0325708522</v>
      </c>
      <c r="N2995" s="180">
        <f t="shared" si="2998"/>
        <v>0.03490971658</v>
      </c>
      <c r="O2995" s="180">
        <f t="shared" si="2998"/>
        <v>0.04062694064</v>
      </c>
      <c r="P2995" s="180">
        <f t="shared" si="2998"/>
        <v>0.04755690919</v>
      </c>
      <c r="Q2995" s="180">
        <f t="shared" si="2998"/>
        <v>0.05379388089</v>
      </c>
      <c r="R2995" s="180">
        <f t="shared" si="2998"/>
        <v>0.06098372326</v>
      </c>
      <c r="S2995" s="180">
        <f t="shared" si="2998"/>
        <v>0.06436208293</v>
      </c>
      <c r="T2995" s="181">
        <f t="shared" si="3"/>
        <v>7.811521739</v>
      </c>
      <c r="U2995" s="182">
        <f t="shared" si="4"/>
        <v>41548</v>
      </c>
      <c r="V2995" s="182">
        <f t="shared" si="5"/>
        <v>41640</v>
      </c>
      <c r="W2995" s="182">
        <f t="shared" si="6"/>
        <v>41730</v>
      </c>
      <c r="X2995" s="181">
        <f t="shared" si="7"/>
        <v>183</v>
      </c>
      <c r="Y2995" s="181">
        <f t="shared" si="8"/>
        <v>275</v>
      </c>
      <c r="Z2995" s="181">
        <f t="shared" si="9"/>
        <v>365</v>
      </c>
      <c r="AA2995" s="155"/>
      <c r="AB2995" s="9"/>
      <c r="AC2995" s="9"/>
      <c r="AD2995" s="9"/>
      <c r="AE2995" s="9"/>
      <c r="AF2995" s="9"/>
      <c r="AG2995" s="9"/>
      <c r="AH2995" s="9"/>
    </row>
    <row r="2996" ht="15.75" customHeight="1">
      <c r="A2996" s="177">
        <v>41362.0</v>
      </c>
      <c r="B2996" s="178">
        <v>2.83</v>
      </c>
      <c r="C2996" s="178">
        <v>3.57</v>
      </c>
      <c r="D2996" s="178">
        <v>4.0</v>
      </c>
      <c r="E2996" s="178">
        <v>4.69</v>
      </c>
      <c r="F2996" s="178">
        <v>5.43</v>
      </c>
      <c r="G2996" s="178">
        <v>6.1</v>
      </c>
      <c r="H2996" s="178">
        <v>7.16</v>
      </c>
      <c r="I2996" s="178">
        <v>7.73</v>
      </c>
      <c r="J2996" s="178">
        <v>8.13</v>
      </c>
      <c r="K2996" s="179">
        <f>MAX(0,((T2996*(365/365))-VLOOKUP(A2996,VBMA!$A:$D,4,0))  /  (T2996* (365/365)   ))</f>
        <v>0.1856263829</v>
      </c>
      <c r="L2996" s="180">
        <f t="shared" ref="L2996:S2996" si="2999">(B2996*(1-$K2996) * (365/365))/100</f>
        <v>0.02304677336</v>
      </c>
      <c r="M2996" s="180">
        <f t="shared" si="2999"/>
        <v>0.02907313813</v>
      </c>
      <c r="N2996" s="180">
        <f t="shared" si="2999"/>
        <v>0.03257494468</v>
      </c>
      <c r="O2996" s="180">
        <f t="shared" si="2999"/>
        <v>0.03819412264</v>
      </c>
      <c r="P2996" s="180">
        <f t="shared" si="2999"/>
        <v>0.04422048741</v>
      </c>
      <c r="Q2996" s="180">
        <f t="shared" si="2999"/>
        <v>0.04967679064</v>
      </c>
      <c r="R2996" s="180">
        <f t="shared" si="2999"/>
        <v>0.05830915098</v>
      </c>
      <c r="S2996" s="180">
        <f t="shared" si="2999"/>
        <v>0.0629510806</v>
      </c>
      <c r="T2996" s="181">
        <f t="shared" si="3"/>
        <v>8.293736264</v>
      </c>
      <c r="U2996" s="182">
        <f t="shared" si="4"/>
        <v>41546</v>
      </c>
      <c r="V2996" s="182">
        <f t="shared" si="5"/>
        <v>41637</v>
      </c>
      <c r="W2996" s="182">
        <f t="shared" si="6"/>
        <v>41727</v>
      </c>
      <c r="X2996" s="181">
        <f t="shared" si="7"/>
        <v>184</v>
      </c>
      <c r="Y2996" s="181">
        <f t="shared" si="8"/>
        <v>275</v>
      </c>
      <c r="Z2996" s="181">
        <f t="shared" si="9"/>
        <v>365</v>
      </c>
      <c r="AA2996" s="155"/>
      <c r="AB2996" s="9"/>
      <c r="AC2996" s="9"/>
      <c r="AD2996" s="9"/>
      <c r="AE2996" s="9"/>
      <c r="AF2996" s="9"/>
      <c r="AG2996" s="9"/>
      <c r="AH2996" s="9"/>
    </row>
    <row r="2997" ht="15.75" customHeight="1">
      <c r="A2997" s="177">
        <v>41361.0</v>
      </c>
      <c r="B2997" s="178">
        <v>3.24</v>
      </c>
      <c r="C2997" s="178">
        <v>3.67</v>
      </c>
      <c r="D2997" s="178">
        <v>4.06</v>
      </c>
      <c r="E2997" s="178">
        <v>4.67</v>
      </c>
      <c r="F2997" s="178">
        <v>5.47</v>
      </c>
      <c r="G2997" s="178">
        <v>6.15</v>
      </c>
      <c r="H2997" s="178">
        <v>7.14</v>
      </c>
      <c r="I2997" s="178">
        <v>7.67</v>
      </c>
      <c r="J2997" s="178">
        <v>8.05</v>
      </c>
      <c r="K2997" s="179">
        <f>MAX(0,((T2997*(365/365))-VLOOKUP(A2997,VBMA!$A:$D,4,0))  /  (T2997* (365/365)   ))</f>
        <v>0.163527834</v>
      </c>
      <c r="L2997" s="180">
        <f t="shared" ref="L2997:S2997" si="3000">(B2997*(1-$K2997) * (365/365))/100</f>
        <v>0.02710169818</v>
      </c>
      <c r="M2997" s="180">
        <f t="shared" si="3000"/>
        <v>0.03069852849</v>
      </c>
      <c r="N2997" s="180">
        <f t="shared" si="3000"/>
        <v>0.03396076994</v>
      </c>
      <c r="O2997" s="180">
        <f t="shared" si="3000"/>
        <v>0.03906325015</v>
      </c>
      <c r="P2997" s="180">
        <f t="shared" si="3000"/>
        <v>0.04575502748</v>
      </c>
      <c r="Q2997" s="180">
        <f t="shared" si="3000"/>
        <v>0.05144303821</v>
      </c>
      <c r="R2997" s="180">
        <f t="shared" si="3000"/>
        <v>0.05972411265</v>
      </c>
      <c r="S2997" s="180">
        <f t="shared" si="3000"/>
        <v>0.06415741513</v>
      </c>
      <c r="T2997" s="181">
        <f t="shared" si="3"/>
        <v>8.194175824</v>
      </c>
      <c r="U2997" s="182">
        <f t="shared" si="4"/>
        <v>41545</v>
      </c>
      <c r="V2997" s="182">
        <f t="shared" si="5"/>
        <v>41636</v>
      </c>
      <c r="W2997" s="182">
        <f t="shared" si="6"/>
        <v>41726</v>
      </c>
      <c r="X2997" s="181">
        <f t="shared" si="7"/>
        <v>184</v>
      </c>
      <c r="Y2997" s="181">
        <f t="shared" si="8"/>
        <v>275</v>
      </c>
      <c r="Z2997" s="181">
        <f t="shared" si="9"/>
        <v>365</v>
      </c>
      <c r="AA2997" s="155"/>
      <c r="AB2997" s="9"/>
      <c r="AC2997" s="9"/>
      <c r="AD2997" s="9"/>
      <c r="AE2997" s="9"/>
      <c r="AF2997" s="9"/>
      <c r="AG2997" s="9"/>
      <c r="AH2997" s="9"/>
    </row>
    <row r="2998" ht="15.75" customHeight="1">
      <c r="A2998" s="177">
        <v>41360.0</v>
      </c>
      <c r="B2998" s="178">
        <v>3.69</v>
      </c>
      <c r="C2998" s="178">
        <v>4.03</v>
      </c>
      <c r="D2998" s="178">
        <v>4.37</v>
      </c>
      <c r="E2998" s="178">
        <v>4.93</v>
      </c>
      <c r="F2998" s="178">
        <v>5.54</v>
      </c>
      <c r="G2998" s="178">
        <v>6.15</v>
      </c>
      <c r="H2998" s="178">
        <v>7.17</v>
      </c>
      <c r="I2998" s="178">
        <v>7.62</v>
      </c>
      <c r="J2998" s="178">
        <v>8.03</v>
      </c>
      <c r="K2998" s="179">
        <f>MAX(0,((T2998*(365/365))-VLOOKUP(A2998,VBMA!$A:$D,4,0))  /  (T2998* (365/365)   ))</f>
        <v>0.1501359821</v>
      </c>
      <c r="L2998" s="180">
        <f t="shared" ref="L2998:S2998" si="3001">(B2998*(1-$K2998) * (365/365))/100</f>
        <v>0.03135998226</v>
      </c>
      <c r="M2998" s="180">
        <f t="shared" si="3001"/>
        <v>0.03424951992</v>
      </c>
      <c r="N2998" s="180">
        <f t="shared" si="3001"/>
        <v>0.03713905758</v>
      </c>
      <c r="O2998" s="180">
        <f t="shared" si="3001"/>
        <v>0.04189829608</v>
      </c>
      <c r="P2998" s="180">
        <f t="shared" si="3001"/>
        <v>0.04708246659</v>
      </c>
      <c r="Q2998" s="180">
        <f t="shared" si="3001"/>
        <v>0.0522666371</v>
      </c>
      <c r="R2998" s="180">
        <f t="shared" si="3001"/>
        <v>0.06093525008</v>
      </c>
      <c r="S2998" s="180">
        <f t="shared" si="3001"/>
        <v>0.06475963816</v>
      </c>
      <c r="T2998" s="181">
        <f t="shared" si="3"/>
        <v>8.065054945</v>
      </c>
      <c r="U2998" s="182">
        <f t="shared" si="4"/>
        <v>41544</v>
      </c>
      <c r="V2998" s="182">
        <f t="shared" si="5"/>
        <v>41635</v>
      </c>
      <c r="W2998" s="182">
        <f t="shared" si="6"/>
        <v>41725</v>
      </c>
      <c r="X2998" s="181">
        <f t="shared" si="7"/>
        <v>184</v>
      </c>
      <c r="Y2998" s="181">
        <f t="shared" si="8"/>
        <v>275</v>
      </c>
      <c r="Z2998" s="181">
        <f t="shared" si="9"/>
        <v>365</v>
      </c>
      <c r="AA2998" s="155"/>
      <c r="AB2998" s="9"/>
      <c r="AC2998" s="9"/>
      <c r="AD2998" s="9"/>
      <c r="AE2998" s="9"/>
      <c r="AF2998" s="9"/>
      <c r="AG2998" s="9"/>
      <c r="AH2998" s="9"/>
    </row>
    <row r="2999" ht="15.75" customHeight="1">
      <c r="A2999" s="177">
        <v>41359.0</v>
      </c>
      <c r="B2999" s="178">
        <v>3.92</v>
      </c>
      <c r="C2999" s="178">
        <v>4.08</v>
      </c>
      <c r="D2999" s="178">
        <v>4.54</v>
      </c>
      <c r="E2999" s="178">
        <v>4.88</v>
      </c>
      <c r="F2999" s="178">
        <v>5.52</v>
      </c>
      <c r="G2999" s="178">
        <v>6.04</v>
      </c>
      <c r="H2999" s="178">
        <v>7.1</v>
      </c>
      <c r="I2999" s="178">
        <v>7.5</v>
      </c>
      <c r="J2999" s="178">
        <v>7.84</v>
      </c>
      <c r="K2999" s="179">
        <f>MAX(0,((T2999*(365/365))-VLOOKUP(A2999,VBMA!$A:$D,4,0))  /  (T2999* (365/365)   ))</f>
        <v>0.1287304106</v>
      </c>
      <c r="L2999" s="180">
        <f t="shared" ref="L2999:S2999" si="3002">(B2999*(1-$K2999) * (365/365))/100</f>
        <v>0.03415376791</v>
      </c>
      <c r="M2999" s="180">
        <f t="shared" si="3002"/>
        <v>0.03554779925</v>
      </c>
      <c r="N2999" s="180">
        <f t="shared" si="3002"/>
        <v>0.03955563936</v>
      </c>
      <c r="O2999" s="180">
        <f t="shared" si="3002"/>
        <v>0.04251795596</v>
      </c>
      <c r="P2999" s="180">
        <f t="shared" si="3002"/>
        <v>0.04809408134</v>
      </c>
      <c r="Q2999" s="180">
        <f t="shared" si="3002"/>
        <v>0.0526246832</v>
      </c>
      <c r="R2999" s="180">
        <f t="shared" si="3002"/>
        <v>0.06186014085</v>
      </c>
      <c r="S2999" s="180">
        <f t="shared" si="3002"/>
        <v>0.06534521921</v>
      </c>
      <c r="T2999" s="181">
        <f t="shared" si="3"/>
        <v>7.895604396</v>
      </c>
      <c r="U2999" s="182">
        <f t="shared" si="4"/>
        <v>41543</v>
      </c>
      <c r="V2999" s="182">
        <f t="shared" si="5"/>
        <v>41634</v>
      </c>
      <c r="W2999" s="182">
        <f t="shared" si="6"/>
        <v>41724</v>
      </c>
      <c r="X2999" s="181">
        <f t="shared" si="7"/>
        <v>184</v>
      </c>
      <c r="Y2999" s="181">
        <f t="shared" si="8"/>
        <v>275</v>
      </c>
      <c r="Z2999" s="181">
        <f t="shared" si="9"/>
        <v>365</v>
      </c>
      <c r="AA2999" s="155"/>
      <c r="AB2999" s="9"/>
      <c r="AC2999" s="9"/>
      <c r="AD2999" s="9"/>
      <c r="AE2999" s="9"/>
      <c r="AF2999" s="9"/>
      <c r="AG2999" s="9"/>
      <c r="AH2999" s="9"/>
    </row>
    <row r="3000" ht="15.75" customHeight="1">
      <c r="A3000" s="177">
        <v>41358.0</v>
      </c>
      <c r="B3000" s="178">
        <v>3.66</v>
      </c>
      <c r="C3000" s="178">
        <v>4.15</v>
      </c>
      <c r="D3000" s="178">
        <v>4.3</v>
      </c>
      <c r="E3000" s="178">
        <v>4.81</v>
      </c>
      <c r="F3000" s="178">
        <v>5.47</v>
      </c>
      <c r="G3000" s="178">
        <v>6.05</v>
      </c>
      <c r="H3000" s="178">
        <v>7.22</v>
      </c>
      <c r="I3000" s="178">
        <v>7.63</v>
      </c>
      <c r="J3000" s="178">
        <v>8.03</v>
      </c>
      <c r="K3000" s="179">
        <f>MAX(0,((T3000*(365/365))-VLOOKUP(A3000,VBMA!$A:$D,4,0))  /  (T3000* (365/365)   ))</f>
        <v>0.1361203725</v>
      </c>
      <c r="L3000" s="180">
        <f t="shared" ref="L3000:S3000" si="3003">(B3000*(1-$K3000) * (365/365))/100</f>
        <v>0.03161799437</v>
      </c>
      <c r="M3000" s="180">
        <f t="shared" si="3003"/>
        <v>0.03585100454</v>
      </c>
      <c r="N3000" s="180">
        <f t="shared" si="3003"/>
        <v>0.03714682398</v>
      </c>
      <c r="O3000" s="180">
        <f t="shared" si="3003"/>
        <v>0.04155261008</v>
      </c>
      <c r="P3000" s="180">
        <f t="shared" si="3003"/>
        <v>0.04725421562</v>
      </c>
      <c r="Q3000" s="180">
        <f t="shared" si="3003"/>
        <v>0.05226471746</v>
      </c>
      <c r="R3000" s="180">
        <f t="shared" si="3003"/>
        <v>0.0623721091</v>
      </c>
      <c r="S3000" s="180">
        <f t="shared" si="3003"/>
        <v>0.06591401558</v>
      </c>
      <c r="T3000" s="181">
        <f t="shared" si="3"/>
        <v>8.035494505</v>
      </c>
      <c r="U3000" s="182">
        <f t="shared" si="4"/>
        <v>41542</v>
      </c>
      <c r="V3000" s="182">
        <f t="shared" si="5"/>
        <v>41633</v>
      </c>
      <c r="W3000" s="182">
        <f t="shared" si="6"/>
        <v>41723</v>
      </c>
      <c r="X3000" s="181">
        <f t="shared" si="7"/>
        <v>184</v>
      </c>
      <c r="Y3000" s="181">
        <f t="shared" si="8"/>
        <v>275</v>
      </c>
      <c r="Z3000" s="181">
        <f t="shared" si="9"/>
        <v>365</v>
      </c>
      <c r="AA3000" s="155"/>
      <c r="AB3000" s="9"/>
      <c r="AC3000" s="9"/>
      <c r="AD3000" s="9"/>
      <c r="AE3000" s="9"/>
      <c r="AF3000" s="9"/>
      <c r="AG3000" s="9"/>
      <c r="AH3000" s="9"/>
    </row>
    <row r="3001" ht="15.75" customHeight="1">
      <c r="A3001" s="177">
        <v>41355.0</v>
      </c>
      <c r="B3001" s="178">
        <v>3.14</v>
      </c>
      <c r="C3001" s="178">
        <v>3.64</v>
      </c>
      <c r="D3001" s="178">
        <v>4.04</v>
      </c>
      <c r="E3001" s="178">
        <v>4.74</v>
      </c>
      <c r="F3001" s="178">
        <v>5.44</v>
      </c>
      <c r="G3001" s="178">
        <v>6.04</v>
      </c>
      <c r="H3001" s="178">
        <v>7.24</v>
      </c>
      <c r="I3001" s="178">
        <v>7.82</v>
      </c>
      <c r="J3001" s="178">
        <v>8.19</v>
      </c>
      <c r="K3001" s="179">
        <f>MAX(0,((T3001*(365/365))-VLOOKUP(A3001,VBMA!$A:$D,4,0))  /  (T3001* (365/365)   ))</f>
        <v>0.1630554319</v>
      </c>
      <c r="L3001" s="180">
        <f t="shared" ref="L3001:S3001" si="3004">(B3001*(1-$K3001) * (365/365))/100</f>
        <v>0.02628005944</v>
      </c>
      <c r="M3001" s="180">
        <f t="shared" si="3004"/>
        <v>0.03046478228</v>
      </c>
      <c r="N3001" s="180">
        <f t="shared" si="3004"/>
        <v>0.03381256055</v>
      </c>
      <c r="O3001" s="180">
        <f t="shared" si="3004"/>
        <v>0.03967117253</v>
      </c>
      <c r="P3001" s="180">
        <f t="shared" si="3004"/>
        <v>0.0455297845</v>
      </c>
      <c r="Q3001" s="180">
        <f t="shared" si="3004"/>
        <v>0.05055145191</v>
      </c>
      <c r="R3001" s="180">
        <f t="shared" si="3004"/>
        <v>0.06059478673</v>
      </c>
      <c r="S3001" s="180">
        <f t="shared" si="3004"/>
        <v>0.06544906522</v>
      </c>
      <c r="T3001" s="181">
        <f t="shared" si="3"/>
        <v>8.393626374</v>
      </c>
      <c r="U3001" s="182">
        <f t="shared" si="4"/>
        <v>41539</v>
      </c>
      <c r="V3001" s="182">
        <f t="shared" si="5"/>
        <v>41630</v>
      </c>
      <c r="W3001" s="182">
        <f t="shared" si="6"/>
        <v>41720</v>
      </c>
      <c r="X3001" s="181">
        <f t="shared" si="7"/>
        <v>184</v>
      </c>
      <c r="Y3001" s="181">
        <f t="shared" si="8"/>
        <v>275</v>
      </c>
      <c r="Z3001" s="181">
        <f t="shared" si="9"/>
        <v>365</v>
      </c>
      <c r="AA3001" s="155"/>
      <c r="AB3001" s="9"/>
      <c r="AC3001" s="9"/>
      <c r="AD3001" s="9"/>
      <c r="AE3001" s="9"/>
      <c r="AF3001" s="9"/>
      <c r="AG3001" s="9"/>
      <c r="AH3001" s="9"/>
    </row>
    <row r="3002" ht="15.75" customHeight="1">
      <c r="A3002" s="177">
        <v>41354.0</v>
      </c>
      <c r="B3002" s="178">
        <v>2.88</v>
      </c>
      <c r="C3002" s="178">
        <v>3.38</v>
      </c>
      <c r="D3002" s="178">
        <v>3.77</v>
      </c>
      <c r="E3002" s="178">
        <v>4.55</v>
      </c>
      <c r="F3002" s="178">
        <v>5.35</v>
      </c>
      <c r="G3002" s="178">
        <v>5.92</v>
      </c>
      <c r="H3002" s="178">
        <v>7.06</v>
      </c>
      <c r="I3002" s="178">
        <v>7.47</v>
      </c>
      <c r="J3002" s="178">
        <v>7.81</v>
      </c>
      <c r="K3002" s="179">
        <f>MAX(0,((T3002*(365/365))-VLOOKUP(A3002,VBMA!$A:$D,4,0))  /  (T3002* (365/365)   ))</f>
        <v>0.107992521</v>
      </c>
      <c r="L3002" s="180">
        <f t="shared" ref="L3002:S3002" si="3005">(B3002*(1-$K3002) * (365/365))/100</f>
        <v>0.0256898154</v>
      </c>
      <c r="M3002" s="180">
        <f t="shared" si="3005"/>
        <v>0.03014985279</v>
      </c>
      <c r="N3002" s="180">
        <f t="shared" si="3005"/>
        <v>0.03362868196</v>
      </c>
      <c r="O3002" s="180">
        <f t="shared" si="3005"/>
        <v>0.0405863403</v>
      </c>
      <c r="P3002" s="180">
        <f t="shared" si="3005"/>
        <v>0.04772240013</v>
      </c>
      <c r="Q3002" s="180">
        <f t="shared" si="3005"/>
        <v>0.05280684276</v>
      </c>
      <c r="R3002" s="180">
        <f t="shared" si="3005"/>
        <v>0.06297572802</v>
      </c>
      <c r="S3002" s="180">
        <f t="shared" si="3005"/>
        <v>0.06663295868</v>
      </c>
      <c r="T3002" s="181">
        <f t="shared" si="3"/>
        <v>7.875494505</v>
      </c>
      <c r="U3002" s="182">
        <f t="shared" si="4"/>
        <v>41538</v>
      </c>
      <c r="V3002" s="182">
        <f t="shared" si="5"/>
        <v>41629</v>
      </c>
      <c r="W3002" s="182">
        <f t="shared" si="6"/>
        <v>41719</v>
      </c>
      <c r="X3002" s="181">
        <f t="shared" si="7"/>
        <v>184</v>
      </c>
      <c r="Y3002" s="181">
        <f t="shared" si="8"/>
        <v>275</v>
      </c>
      <c r="Z3002" s="181">
        <f t="shared" si="9"/>
        <v>365</v>
      </c>
      <c r="AA3002" s="155"/>
      <c r="AB3002" s="9"/>
      <c r="AC3002" s="9"/>
      <c r="AD3002" s="9"/>
      <c r="AE3002" s="9"/>
      <c r="AF3002" s="9"/>
      <c r="AG3002" s="9"/>
      <c r="AH3002" s="9"/>
    </row>
    <row r="3003" ht="15.75" customHeight="1">
      <c r="A3003" s="177">
        <v>41353.0</v>
      </c>
      <c r="B3003" s="178">
        <v>2.72</v>
      </c>
      <c r="C3003" s="178">
        <v>3.17</v>
      </c>
      <c r="D3003" s="178">
        <v>3.61</v>
      </c>
      <c r="E3003" s="178">
        <v>4.58</v>
      </c>
      <c r="F3003" s="178">
        <v>5.41</v>
      </c>
      <c r="G3003" s="178">
        <v>6.02</v>
      </c>
      <c r="H3003" s="178">
        <v>7.18</v>
      </c>
      <c r="I3003" s="178">
        <v>7.64</v>
      </c>
      <c r="J3003" s="178">
        <v>8.1</v>
      </c>
      <c r="K3003" s="179">
        <f>MAX(0,((T3003*(365/365))-VLOOKUP(A3003,VBMA!$A:$D,4,0))  /  (T3003* (365/365)   ))</f>
        <v>0.1141632276</v>
      </c>
      <c r="L3003" s="180">
        <f t="shared" ref="L3003:S3003" si="3006">(B3003*(1-$K3003) * (365/365))/100</f>
        <v>0.02409476021</v>
      </c>
      <c r="M3003" s="180">
        <f t="shared" si="3006"/>
        <v>0.02808102568</v>
      </c>
      <c r="N3003" s="180">
        <f t="shared" si="3006"/>
        <v>0.03197870748</v>
      </c>
      <c r="O3003" s="180">
        <f t="shared" si="3006"/>
        <v>0.04057132417</v>
      </c>
      <c r="P3003" s="180">
        <f t="shared" si="3006"/>
        <v>0.04792376939</v>
      </c>
      <c r="Q3003" s="180">
        <f t="shared" si="3006"/>
        <v>0.0533273737</v>
      </c>
      <c r="R3003" s="180">
        <f t="shared" si="3006"/>
        <v>0.06360308026</v>
      </c>
      <c r="S3003" s="180">
        <f t="shared" si="3006"/>
        <v>0.06767792941</v>
      </c>
      <c r="T3003" s="181">
        <f t="shared" si="3"/>
        <v>8.094945055</v>
      </c>
      <c r="U3003" s="182">
        <f t="shared" si="4"/>
        <v>41537</v>
      </c>
      <c r="V3003" s="182">
        <f t="shared" si="5"/>
        <v>41628</v>
      </c>
      <c r="W3003" s="182">
        <f t="shared" si="6"/>
        <v>41718</v>
      </c>
      <c r="X3003" s="181">
        <f t="shared" si="7"/>
        <v>184</v>
      </c>
      <c r="Y3003" s="181">
        <f t="shared" si="8"/>
        <v>275</v>
      </c>
      <c r="Z3003" s="181">
        <f t="shared" si="9"/>
        <v>365</v>
      </c>
      <c r="AA3003" s="155"/>
      <c r="AB3003" s="9"/>
      <c r="AC3003" s="9"/>
      <c r="AD3003" s="9"/>
      <c r="AE3003" s="9"/>
      <c r="AF3003" s="9"/>
      <c r="AG3003" s="9"/>
      <c r="AH3003" s="9"/>
    </row>
    <row r="3004" ht="15.75" customHeight="1">
      <c r="A3004" s="177">
        <v>41352.0</v>
      </c>
      <c r="B3004" s="178">
        <v>2.75</v>
      </c>
      <c r="C3004" s="178">
        <v>3.25</v>
      </c>
      <c r="D3004" s="178">
        <v>3.63</v>
      </c>
      <c r="E3004" s="178">
        <v>4.66</v>
      </c>
      <c r="F3004" s="178">
        <v>5.47</v>
      </c>
      <c r="G3004" s="178">
        <v>6.02</v>
      </c>
      <c r="H3004" s="178">
        <v>7.22</v>
      </c>
      <c r="I3004" s="178">
        <v>7.66</v>
      </c>
      <c r="J3004" s="178">
        <v>8.11</v>
      </c>
      <c r="K3004" s="179">
        <f>MAX(0,((T3004*(365/365))-VLOOKUP(A3004,VBMA!$A:$D,4,0))  /  (T3004* (365/365)   ))</f>
        <v>0.1013153965</v>
      </c>
      <c r="L3004" s="180">
        <f t="shared" ref="L3004:S3004" si="3007">(B3004*(1-$K3004) * (365/365))/100</f>
        <v>0.0247138266</v>
      </c>
      <c r="M3004" s="180">
        <f t="shared" si="3007"/>
        <v>0.02920724961</v>
      </c>
      <c r="N3004" s="180">
        <f t="shared" si="3007"/>
        <v>0.03262225111</v>
      </c>
      <c r="O3004" s="180">
        <f t="shared" si="3007"/>
        <v>0.04187870252</v>
      </c>
      <c r="P3004" s="180">
        <f t="shared" si="3007"/>
        <v>0.04915804781</v>
      </c>
      <c r="Q3004" s="180">
        <f t="shared" si="3007"/>
        <v>0.05410081313</v>
      </c>
      <c r="R3004" s="180">
        <f t="shared" si="3007"/>
        <v>0.06488502837</v>
      </c>
      <c r="S3004" s="180">
        <f t="shared" si="3007"/>
        <v>0.06883924063</v>
      </c>
      <c r="T3004" s="181">
        <f t="shared" si="3"/>
        <v>8.095164835</v>
      </c>
      <c r="U3004" s="182">
        <f t="shared" si="4"/>
        <v>41536</v>
      </c>
      <c r="V3004" s="182">
        <f t="shared" si="5"/>
        <v>41627</v>
      </c>
      <c r="W3004" s="182">
        <f t="shared" si="6"/>
        <v>41717</v>
      </c>
      <c r="X3004" s="181">
        <f t="shared" si="7"/>
        <v>184</v>
      </c>
      <c r="Y3004" s="181">
        <f t="shared" si="8"/>
        <v>275</v>
      </c>
      <c r="Z3004" s="181">
        <f t="shared" si="9"/>
        <v>365</v>
      </c>
      <c r="AA3004" s="155"/>
      <c r="AB3004" s="9"/>
      <c r="AC3004" s="9"/>
      <c r="AD3004" s="9"/>
      <c r="AE3004" s="9"/>
      <c r="AF3004" s="9"/>
      <c r="AG3004" s="9"/>
      <c r="AH3004" s="9"/>
    </row>
    <row r="3005" ht="15.75" customHeight="1">
      <c r="A3005" s="177">
        <v>41351.0</v>
      </c>
      <c r="B3005" s="178">
        <v>2.99</v>
      </c>
      <c r="C3005" s="178">
        <v>3.26</v>
      </c>
      <c r="D3005" s="178">
        <v>3.7</v>
      </c>
      <c r="E3005" s="178">
        <v>4.67</v>
      </c>
      <c r="F3005" s="178">
        <v>5.48</v>
      </c>
      <c r="G3005" s="178">
        <v>6.09</v>
      </c>
      <c r="H3005" s="178">
        <v>7.33</v>
      </c>
      <c r="I3005" s="178">
        <v>7.88</v>
      </c>
      <c r="J3005" s="178">
        <v>8.25</v>
      </c>
      <c r="K3005" s="179">
        <f>MAX(0,((T3005*(365/365))-VLOOKUP(A3005,VBMA!$A:$D,4,0))  /  (T3005* (365/365)   ))</f>
        <v>0.117101281</v>
      </c>
      <c r="L3005" s="180">
        <f t="shared" ref="L3005:S3005" si="3008">(B3005*(1-$K3005) * (365/365))/100</f>
        <v>0.0263986717</v>
      </c>
      <c r="M3005" s="180">
        <f t="shared" si="3008"/>
        <v>0.02878249824</v>
      </c>
      <c r="N3005" s="180">
        <f t="shared" si="3008"/>
        <v>0.0326672526</v>
      </c>
      <c r="O3005" s="180">
        <f t="shared" si="3008"/>
        <v>0.04123137018</v>
      </c>
      <c r="P3005" s="180">
        <f t="shared" si="3008"/>
        <v>0.0483828498</v>
      </c>
      <c r="Q3005" s="180">
        <f t="shared" si="3008"/>
        <v>0.05376853199</v>
      </c>
      <c r="R3005" s="180">
        <f t="shared" si="3008"/>
        <v>0.0647164761</v>
      </c>
      <c r="S3005" s="180">
        <f t="shared" si="3008"/>
        <v>0.06957241906</v>
      </c>
      <c r="T3005" s="181">
        <f t="shared" si="3"/>
        <v>8.423956044</v>
      </c>
      <c r="U3005" s="182">
        <f t="shared" si="4"/>
        <v>41535</v>
      </c>
      <c r="V3005" s="182">
        <f t="shared" si="5"/>
        <v>41626</v>
      </c>
      <c r="W3005" s="182">
        <f t="shared" si="6"/>
        <v>41716</v>
      </c>
      <c r="X3005" s="181">
        <f t="shared" si="7"/>
        <v>184</v>
      </c>
      <c r="Y3005" s="181">
        <f t="shared" si="8"/>
        <v>275</v>
      </c>
      <c r="Z3005" s="181">
        <f t="shared" si="9"/>
        <v>365</v>
      </c>
      <c r="AA3005" s="155"/>
      <c r="AB3005" s="9"/>
      <c r="AC3005" s="9"/>
      <c r="AD3005" s="9"/>
      <c r="AE3005" s="9"/>
      <c r="AF3005" s="9"/>
      <c r="AG3005" s="9"/>
      <c r="AH3005" s="9"/>
    </row>
    <row r="3006" ht="15.75" customHeight="1">
      <c r="A3006" s="177">
        <v>41348.0</v>
      </c>
      <c r="B3006" s="178">
        <v>3.0</v>
      </c>
      <c r="C3006" s="178">
        <v>3.28</v>
      </c>
      <c r="D3006" s="178">
        <v>3.84</v>
      </c>
      <c r="E3006" s="178">
        <v>4.74</v>
      </c>
      <c r="F3006" s="178">
        <v>5.54</v>
      </c>
      <c r="G3006" s="178">
        <v>6.12</v>
      </c>
      <c r="H3006" s="178">
        <v>7.21</v>
      </c>
      <c r="I3006" s="178">
        <v>7.72</v>
      </c>
      <c r="J3006" s="178">
        <v>8.13</v>
      </c>
      <c r="K3006" s="179">
        <f>MAX(0,((T3006*(365/365))-VLOOKUP(A3006,VBMA!$A:$D,4,0))  /  (T3006* (365/365)   ))</f>
        <v>0.1006755565</v>
      </c>
      <c r="L3006" s="180">
        <f t="shared" ref="L3006:S3006" si="3009">(B3006*(1-$K3006) * (365/365))/100</f>
        <v>0.0269797333</v>
      </c>
      <c r="M3006" s="180">
        <f t="shared" si="3009"/>
        <v>0.02949784175</v>
      </c>
      <c r="N3006" s="180">
        <f t="shared" si="3009"/>
        <v>0.03453405863</v>
      </c>
      <c r="O3006" s="180">
        <f t="shared" si="3009"/>
        <v>0.04262797862</v>
      </c>
      <c r="P3006" s="180">
        <f t="shared" si="3009"/>
        <v>0.04982257417</v>
      </c>
      <c r="Q3006" s="180">
        <f t="shared" si="3009"/>
        <v>0.05503865594</v>
      </c>
      <c r="R3006" s="180">
        <f t="shared" si="3009"/>
        <v>0.06484129238</v>
      </c>
      <c r="S3006" s="180">
        <f t="shared" si="3009"/>
        <v>0.06942784704</v>
      </c>
      <c r="T3006" s="181">
        <f t="shared" si="3"/>
        <v>8.224395604</v>
      </c>
      <c r="U3006" s="182">
        <f t="shared" si="4"/>
        <v>41532</v>
      </c>
      <c r="V3006" s="182">
        <f t="shared" si="5"/>
        <v>41623</v>
      </c>
      <c r="W3006" s="182">
        <f t="shared" si="6"/>
        <v>41713</v>
      </c>
      <c r="X3006" s="181">
        <f t="shared" si="7"/>
        <v>184</v>
      </c>
      <c r="Y3006" s="181">
        <f t="shared" si="8"/>
        <v>275</v>
      </c>
      <c r="Z3006" s="181">
        <f t="shared" si="9"/>
        <v>365</v>
      </c>
      <c r="AA3006" s="155"/>
      <c r="AB3006" s="9"/>
      <c r="AC3006" s="9"/>
      <c r="AD3006" s="9"/>
      <c r="AE3006" s="9"/>
      <c r="AF3006" s="9"/>
      <c r="AG3006" s="9"/>
      <c r="AH3006" s="9"/>
    </row>
    <row r="3007" ht="15.75" customHeight="1">
      <c r="A3007" s="177">
        <v>41347.0</v>
      </c>
      <c r="B3007" s="178">
        <v>3.21</v>
      </c>
      <c r="C3007" s="178">
        <v>3.59</v>
      </c>
      <c r="D3007" s="178">
        <v>4.03</v>
      </c>
      <c r="E3007" s="178">
        <v>4.91</v>
      </c>
      <c r="F3007" s="178">
        <v>5.69</v>
      </c>
      <c r="G3007" s="178">
        <v>6.18</v>
      </c>
      <c r="H3007" s="178">
        <v>7.23</v>
      </c>
      <c r="I3007" s="178">
        <v>7.67</v>
      </c>
      <c r="J3007" s="178">
        <v>8.08</v>
      </c>
      <c r="K3007" s="179">
        <f>MAX(0,((T3007*(365/365))-VLOOKUP(A3007,VBMA!$A:$D,4,0))  /  (T3007* (365/365)   ))</f>
        <v>0.08083300568</v>
      </c>
      <c r="L3007" s="180">
        <f t="shared" ref="L3007:S3007" si="3010">(B3007*(1-$K3007) * (365/365))/100</f>
        <v>0.02950526052</v>
      </c>
      <c r="M3007" s="180">
        <f t="shared" si="3010"/>
        <v>0.0329980951</v>
      </c>
      <c r="N3007" s="180">
        <f t="shared" si="3010"/>
        <v>0.03704242987</v>
      </c>
      <c r="O3007" s="180">
        <f t="shared" si="3010"/>
        <v>0.04513109942</v>
      </c>
      <c r="P3007" s="180">
        <f t="shared" si="3010"/>
        <v>0.05230060198</v>
      </c>
      <c r="Q3007" s="180">
        <f t="shared" si="3010"/>
        <v>0.05680452025</v>
      </c>
      <c r="R3007" s="180">
        <f t="shared" si="3010"/>
        <v>0.06645577369</v>
      </c>
      <c r="S3007" s="180">
        <f t="shared" si="3010"/>
        <v>0.07050010846</v>
      </c>
      <c r="T3007" s="181">
        <f t="shared" si="3"/>
        <v>8.105164835</v>
      </c>
      <c r="U3007" s="182">
        <f t="shared" si="4"/>
        <v>41531</v>
      </c>
      <c r="V3007" s="182">
        <f t="shared" si="5"/>
        <v>41622</v>
      </c>
      <c r="W3007" s="182">
        <f t="shared" si="6"/>
        <v>41712</v>
      </c>
      <c r="X3007" s="181">
        <f t="shared" si="7"/>
        <v>184</v>
      </c>
      <c r="Y3007" s="181">
        <f t="shared" si="8"/>
        <v>275</v>
      </c>
      <c r="Z3007" s="181">
        <f t="shared" si="9"/>
        <v>365</v>
      </c>
      <c r="AA3007" s="155"/>
      <c r="AB3007" s="9"/>
      <c r="AC3007" s="9"/>
      <c r="AD3007" s="9"/>
      <c r="AE3007" s="9"/>
      <c r="AF3007" s="9"/>
      <c r="AG3007" s="9"/>
      <c r="AH3007" s="9"/>
    </row>
    <row r="3008" ht="15.75" customHeight="1">
      <c r="A3008" s="177">
        <v>41346.0</v>
      </c>
      <c r="B3008" s="178">
        <v>3.27</v>
      </c>
      <c r="C3008" s="178">
        <v>3.58</v>
      </c>
      <c r="D3008" s="178">
        <v>4.12</v>
      </c>
      <c r="E3008" s="178">
        <v>4.93</v>
      </c>
      <c r="F3008" s="178">
        <v>5.81</v>
      </c>
      <c r="G3008" s="178">
        <v>6.2</v>
      </c>
      <c r="H3008" s="178">
        <v>7.21</v>
      </c>
      <c r="I3008" s="178">
        <v>7.72</v>
      </c>
      <c r="J3008" s="178">
        <v>8.23</v>
      </c>
      <c r="K3008" s="179">
        <f>MAX(0,((T3008*(365/365))-VLOOKUP(A3008,VBMA!$A:$D,4,0))  /  (T3008* (365/365)   ))</f>
        <v>0.08503914914</v>
      </c>
      <c r="L3008" s="180">
        <f t="shared" ref="L3008:S3008" si="3011">(B3008*(1-$K3008) * (365/365))/100</f>
        <v>0.02991921982</v>
      </c>
      <c r="M3008" s="180">
        <f t="shared" si="3011"/>
        <v>0.03275559846</v>
      </c>
      <c r="N3008" s="180">
        <f t="shared" si="3011"/>
        <v>0.03769638706</v>
      </c>
      <c r="O3008" s="180">
        <f t="shared" si="3011"/>
        <v>0.04510756995</v>
      </c>
      <c r="P3008" s="180">
        <f t="shared" si="3011"/>
        <v>0.05315922543</v>
      </c>
      <c r="Q3008" s="180">
        <f t="shared" si="3011"/>
        <v>0.05672757275</v>
      </c>
      <c r="R3008" s="180">
        <f t="shared" si="3011"/>
        <v>0.06596867735</v>
      </c>
      <c r="S3008" s="180">
        <f t="shared" si="3011"/>
        <v>0.07063497769</v>
      </c>
      <c r="T3008" s="181">
        <f t="shared" si="3"/>
        <v>8.224395604</v>
      </c>
      <c r="U3008" s="182">
        <f t="shared" si="4"/>
        <v>41530</v>
      </c>
      <c r="V3008" s="182">
        <f t="shared" si="5"/>
        <v>41621</v>
      </c>
      <c r="W3008" s="182">
        <f t="shared" si="6"/>
        <v>41711</v>
      </c>
      <c r="X3008" s="181">
        <f t="shared" si="7"/>
        <v>184</v>
      </c>
      <c r="Y3008" s="181">
        <f t="shared" si="8"/>
        <v>275</v>
      </c>
      <c r="Z3008" s="181">
        <f t="shared" si="9"/>
        <v>365</v>
      </c>
      <c r="AA3008" s="155"/>
      <c r="AB3008" s="9"/>
      <c r="AC3008" s="9"/>
      <c r="AD3008" s="9"/>
      <c r="AE3008" s="9"/>
      <c r="AF3008" s="9"/>
      <c r="AG3008" s="9"/>
      <c r="AH3008" s="9"/>
    </row>
    <row r="3009" ht="15.75" customHeight="1">
      <c r="A3009" s="177">
        <v>41345.0</v>
      </c>
      <c r="B3009" s="178">
        <v>3.2</v>
      </c>
      <c r="C3009" s="178">
        <v>3.58</v>
      </c>
      <c r="D3009" s="178">
        <v>4.17</v>
      </c>
      <c r="E3009" s="178">
        <v>5.12</v>
      </c>
      <c r="F3009" s="178">
        <v>5.91</v>
      </c>
      <c r="G3009" s="178">
        <v>6.38</v>
      </c>
      <c r="H3009" s="178">
        <v>7.33</v>
      </c>
      <c r="I3009" s="178">
        <v>7.79</v>
      </c>
      <c r="J3009" s="178">
        <v>8.21</v>
      </c>
      <c r="K3009" s="179">
        <f>MAX(0,((T3009*(365/365))-VLOOKUP(A3009,VBMA!$A:$D,4,0))  /  (T3009* (365/365)   ))</f>
        <v>0.08731956977</v>
      </c>
      <c r="L3009" s="180">
        <f t="shared" ref="L3009:S3009" si="3012">(B3009*(1-$K3009) * (365/365))/100</f>
        <v>0.02920577377</v>
      </c>
      <c r="M3009" s="180">
        <f t="shared" si="3012"/>
        <v>0.0326739594</v>
      </c>
      <c r="N3009" s="180">
        <f t="shared" si="3012"/>
        <v>0.03805877394</v>
      </c>
      <c r="O3009" s="180">
        <f t="shared" si="3012"/>
        <v>0.04672923803</v>
      </c>
      <c r="P3009" s="180">
        <f t="shared" si="3012"/>
        <v>0.05393941343</v>
      </c>
      <c r="Q3009" s="180">
        <f t="shared" si="3012"/>
        <v>0.05822901145</v>
      </c>
      <c r="R3009" s="180">
        <f t="shared" si="3012"/>
        <v>0.06689947554</v>
      </c>
      <c r="S3009" s="180">
        <f t="shared" si="3012"/>
        <v>0.07109780552</v>
      </c>
      <c r="T3009" s="181">
        <f t="shared" si="3"/>
        <v>8.244945055</v>
      </c>
      <c r="U3009" s="182">
        <f t="shared" si="4"/>
        <v>41529</v>
      </c>
      <c r="V3009" s="182">
        <f t="shared" si="5"/>
        <v>41620</v>
      </c>
      <c r="W3009" s="182">
        <f t="shared" si="6"/>
        <v>41710</v>
      </c>
      <c r="X3009" s="181">
        <f t="shared" si="7"/>
        <v>184</v>
      </c>
      <c r="Y3009" s="181">
        <f t="shared" si="8"/>
        <v>275</v>
      </c>
      <c r="Z3009" s="181">
        <f t="shared" si="9"/>
        <v>365</v>
      </c>
      <c r="AA3009" s="155"/>
      <c r="AB3009" s="9"/>
      <c r="AC3009" s="9"/>
      <c r="AD3009" s="9"/>
      <c r="AE3009" s="9"/>
      <c r="AF3009" s="9"/>
      <c r="AG3009" s="9"/>
      <c r="AH3009" s="9"/>
    </row>
    <row r="3010" ht="15.75" customHeight="1">
      <c r="A3010" s="177">
        <v>41344.0</v>
      </c>
      <c r="B3010" s="178">
        <v>3.3</v>
      </c>
      <c r="C3010" s="178">
        <v>3.63</v>
      </c>
      <c r="D3010" s="178">
        <v>4.24</v>
      </c>
      <c r="E3010" s="178">
        <v>5.23</v>
      </c>
      <c r="F3010" s="178">
        <v>5.93</v>
      </c>
      <c r="G3010" s="178">
        <v>6.45</v>
      </c>
      <c r="H3010" s="178">
        <v>7.57</v>
      </c>
      <c r="I3010" s="178">
        <v>8.08</v>
      </c>
      <c r="J3010" s="178">
        <v>8.52</v>
      </c>
      <c r="K3010" s="179">
        <f>MAX(0,((T3010*(365/365))-VLOOKUP(A3010,VBMA!$A:$D,4,0))  /  (T3010* (365/365)   ))</f>
        <v>0.1250752707</v>
      </c>
      <c r="L3010" s="180">
        <f t="shared" ref="L3010:S3010" si="3013">(B3010*(1-$K3010) * (365/365))/100</f>
        <v>0.02887251607</v>
      </c>
      <c r="M3010" s="180">
        <f t="shared" si="3013"/>
        <v>0.03175976767</v>
      </c>
      <c r="N3010" s="180">
        <f t="shared" si="3013"/>
        <v>0.03709680852</v>
      </c>
      <c r="O3010" s="180">
        <f t="shared" si="3013"/>
        <v>0.04575856334</v>
      </c>
      <c r="P3010" s="180">
        <f t="shared" si="3013"/>
        <v>0.05188303644</v>
      </c>
      <c r="Q3010" s="180">
        <f t="shared" si="3013"/>
        <v>0.05643264504</v>
      </c>
      <c r="R3010" s="180">
        <f t="shared" si="3013"/>
        <v>0.066231802</v>
      </c>
      <c r="S3010" s="180">
        <f t="shared" si="3013"/>
        <v>0.07069391812</v>
      </c>
      <c r="T3010" s="181">
        <f t="shared" si="3"/>
        <v>8.584395604</v>
      </c>
      <c r="U3010" s="182">
        <f t="shared" si="4"/>
        <v>41528</v>
      </c>
      <c r="V3010" s="182">
        <f t="shared" si="5"/>
        <v>41619</v>
      </c>
      <c r="W3010" s="182">
        <f t="shared" si="6"/>
        <v>41709</v>
      </c>
      <c r="X3010" s="181">
        <f t="shared" si="7"/>
        <v>184</v>
      </c>
      <c r="Y3010" s="181">
        <f t="shared" si="8"/>
        <v>275</v>
      </c>
      <c r="Z3010" s="181">
        <f t="shared" si="9"/>
        <v>365</v>
      </c>
      <c r="AA3010" s="155"/>
      <c r="AB3010" s="9"/>
      <c r="AC3010" s="9"/>
      <c r="AD3010" s="9"/>
      <c r="AE3010" s="9"/>
      <c r="AF3010" s="9"/>
      <c r="AG3010" s="9"/>
      <c r="AH3010" s="9"/>
    </row>
    <row r="3011" ht="15.75" customHeight="1">
      <c r="A3011" s="177">
        <v>41341.0</v>
      </c>
      <c r="B3011" s="178">
        <v>3.0</v>
      </c>
      <c r="C3011" s="178">
        <v>3.49</v>
      </c>
      <c r="D3011" s="178">
        <v>3.99</v>
      </c>
      <c r="E3011" s="178">
        <v>5.14</v>
      </c>
      <c r="F3011" s="178">
        <v>5.97</v>
      </c>
      <c r="G3011" s="178">
        <v>6.48</v>
      </c>
      <c r="H3011" s="178">
        <v>7.5</v>
      </c>
      <c r="I3011" s="178">
        <v>7.87</v>
      </c>
      <c r="J3011" s="178">
        <v>8.32</v>
      </c>
      <c r="K3011" s="179">
        <f>MAX(0,((T3011*(365/365))-VLOOKUP(A3011,VBMA!$A:$D,4,0))  /  (T3011* (365/365)   ))</f>
        <v>0.08366192109</v>
      </c>
      <c r="L3011" s="180">
        <f t="shared" ref="L3011:S3011" si="3014">(B3011*(1-$K3011) * (365/365))/100</f>
        <v>0.02749014237</v>
      </c>
      <c r="M3011" s="180">
        <f t="shared" si="3014"/>
        <v>0.03198019895</v>
      </c>
      <c r="N3011" s="180">
        <f t="shared" si="3014"/>
        <v>0.03656188935</v>
      </c>
      <c r="O3011" s="180">
        <f t="shared" si="3014"/>
        <v>0.04709977726</v>
      </c>
      <c r="P3011" s="180">
        <f t="shared" si="3014"/>
        <v>0.05470538331</v>
      </c>
      <c r="Q3011" s="180">
        <f t="shared" si="3014"/>
        <v>0.05937870751</v>
      </c>
      <c r="R3011" s="180">
        <f t="shared" si="3014"/>
        <v>0.06872535592</v>
      </c>
      <c r="S3011" s="180">
        <f t="shared" si="3014"/>
        <v>0.07211580681</v>
      </c>
      <c r="T3011" s="181">
        <f t="shared" si="3"/>
        <v>8.235934066</v>
      </c>
      <c r="U3011" s="182">
        <f t="shared" si="4"/>
        <v>41525</v>
      </c>
      <c r="V3011" s="182">
        <f t="shared" si="5"/>
        <v>41616</v>
      </c>
      <c r="W3011" s="182">
        <f t="shared" si="6"/>
        <v>41706</v>
      </c>
      <c r="X3011" s="181">
        <f t="shared" si="7"/>
        <v>184</v>
      </c>
      <c r="Y3011" s="181">
        <f t="shared" si="8"/>
        <v>275</v>
      </c>
      <c r="Z3011" s="181">
        <f t="shared" si="9"/>
        <v>365</v>
      </c>
      <c r="AA3011" s="155"/>
      <c r="AB3011" s="9"/>
      <c r="AC3011" s="9"/>
      <c r="AD3011" s="9"/>
      <c r="AE3011" s="9"/>
      <c r="AF3011" s="9"/>
      <c r="AG3011" s="9"/>
      <c r="AH3011" s="9"/>
    </row>
    <row r="3012" ht="15.75" customHeight="1">
      <c r="A3012" s="177">
        <v>41340.0</v>
      </c>
      <c r="B3012" s="178">
        <v>2.8</v>
      </c>
      <c r="C3012" s="178">
        <v>3.43</v>
      </c>
      <c r="D3012" s="178">
        <v>3.91</v>
      </c>
      <c r="E3012" s="178">
        <v>5.1</v>
      </c>
      <c r="F3012" s="178">
        <v>5.97</v>
      </c>
      <c r="G3012" s="178">
        <v>6.51</v>
      </c>
      <c r="H3012" s="178">
        <v>7.51</v>
      </c>
      <c r="I3012" s="178">
        <v>8.03</v>
      </c>
      <c r="J3012" s="178">
        <v>8.49</v>
      </c>
      <c r="K3012" s="179">
        <f>MAX(0,((T3012*(365/365))-VLOOKUP(A3012,VBMA!$A:$D,4,0))  /  (T3012* (365/365)   ))</f>
        <v>0.1083163351</v>
      </c>
      <c r="L3012" s="180">
        <f t="shared" ref="L3012:S3012" si="3015">(B3012*(1-$K3012) * (365/365))/100</f>
        <v>0.02496714262</v>
      </c>
      <c r="M3012" s="180">
        <f t="shared" si="3015"/>
        <v>0.03058474971</v>
      </c>
      <c r="N3012" s="180">
        <f t="shared" si="3015"/>
        <v>0.0348648313</v>
      </c>
      <c r="O3012" s="180">
        <f t="shared" si="3015"/>
        <v>0.04547586691</v>
      </c>
      <c r="P3012" s="180">
        <f t="shared" si="3015"/>
        <v>0.0532335148</v>
      </c>
      <c r="Q3012" s="180">
        <f t="shared" si="3015"/>
        <v>0.05804860659</v>
      </c>
      <c r="R3012" s="180">
        <f t="shared" si="3015"/>
        <v>0.06696544324</v>
      </c>
      <c r="S3012" s="180">
        <f t="shared" si="3015"/>
        <v>0.07160219829</v>
      </c>
      <c r="T3012" s="181">
        <f t="shared" si="3"/>
        <v>8.544285714</v>
      </c>
      <c r="U3012" s="182">
        <f t="shared" si="4"/>
        <v>41524</v>
      </c>
      <c r="V3012" s="182">
        <f t="shared" si="5"/>
        <v>41615</v>
      </c>
      <c r="W3012" s="182">
        <f t="shared" si="6"/>
        <v>41705</v>
      </c>
      <c r="X3012" s="181">
        <f t="shared" si="7"/>
        <v>184</v>
      </c>
      <c r="Y3012" s="181">
        <f t="shared" si="8"/>
        <v>275</v>
      </c>
      <c r="Z3012" s="181">
        <f t="shared" si="9"/>
        <v>365</v>
      </c>
      <c r="AA3012" s="155"/>
      <c r="AB3012" s="9"/>
      <c r="AC3012" s="9"/>
      <c r="AD3012" s="9"/>
      <c r="AE3012" s="9"/>
      <c r="AF3012" s="9"/>
      <c r="AG3012" s="9"/>
      <c r="AH3012" s="9"/>
    </row>
    <row r="3013" ht="15.75" customHeight="1">
      <c r="A3013" s="177">
        <v>41339.0</v>
      </c>
      <c r="B3013" s="178">
        <v>2.66</v>
      </c>
      <c r="C3013" s="178">
        <v>3.19</v>
      </c>
      <c r="D3013" s="178">
        <v>3.66</v>
      </c>
      <c r="E3013" s="178">
        <v>5.0</v>
      </c>
      <c r="F3013" s="178">
        <v>6.0</v>
      </c>
      <c r="G3013" s="178">
        <v>6.57</v>
      </c>
      <c r="H3013" s="178">
        <v>7.5</v>
      </c>
      <c r="I3013" s="178">
        <v>7.95</v>
      </c>
      <c r="J3013" s="178">
        <v>8.5</v>
      </c>
      <c r="K3013" s="179">
        <f>MAX(0,((T3013*(365/365))-VLOOKUP(A3013,VBMA!$A:$D,4,0))  /  (T3013* (365/365)   ))</f>
        <v>0.09246573729</v>
      </c>
      <c r="L3013" s="180">
        <f t="shared" ref="L3013:S3013" si="3016">(B3013*(1-$K3013) * (365/365))/100</f>
        <v>0.02414041139</v>
      </c>
      <c r="M3013" s="180">
        <f t="shared" si="3016"/>
        <v>0.02895034298</v>
      </c>
      <c r="N3013" s="180">
        <f t="shared" si="3016"/>
        <v>0.03321575402</v>
      </c>
      <c r="O3013" s="180">
        <f t="shared" si="3016"/>
        <v>0.04537671314</v>
      </c>
      <c r="P3013" s="180">
        <f t="shared" si="3016"/>
        <v>0.05445205576</v>
      </c>
      <c r="Q3013" s="180">
        <f t="shared" si="3016"/>
        <v>0.05962500106</v>
      </c>
      <c r="R3013" s="180">
        <f t="shared" si="3016"/>
        <v>0.0680650697</v>
      </c>
      <c r="S3013" s="180">
        <f t="shared" si="3016"/>
        <v>0.07214897389</v>
      </c>
      <c r="T3013" s="181">
        <f t="shared" si="3"/>
        <v>8.395054945</v>
      </c>
      <c r="U3013" s="182">
        <f t="shared" si="4"/>
        <v>41523</v>
      </c>
      <c r="V3013" s="182">
        <f t="shared" si="5"/>
        <v>41614</v>
      </c>
      <c r="W3013" s="182">
        <f t="shared" si="6"/>
        <v>41704</v>
      </c>
      <c r="X3013" s="181">
        <f t="shared" si="7"/>
        <v>184</v>
      </c>
      <c r="Y3013" s="181">
        <f t="shared" si="8"/>
        <v>275</v>
      </c>
      <c r="Z3013" s="181">
        <f t="shared" si="9"/>
        <v>365</v>
      </c>
      <c r="AA3013" s="155"/>
      <c r="AB3013" s="9"/>
      <c r="AC3013" s="9"/>
      <c r="AD3013" s="9"/>
      <c r="AE3013" s="9"/>
      <c r="AF3013" s="9"/>
      <c r="AG3013" s="9"/>
      <c r="AH3013" s="9"/>
    </row>
    <row r="3014" ht="15.75" customHeight="1">
      <c r="A3014" s="177">
        <v>41338.0</v>
      </c>
      <c r="B3014" s="178">
        <v>2.45</v>
      </c>
      <c r="C3014" s="178">
        <v>2.99</v>
      </c>
      <c r="D3014" s="178">
        <v>3.5</v>
      </c>
      <c r="E3014" s="178">
        <v>4.95</v>
      </c>
      <c r="F3014" s="178">
        <v>6.08</v>
      </c>
      <c r="G3014" s="178">
        <v>6.6</v>
      </c>
      <c r="H3014" s="178">
        <v>7.42</v>
      </c>
      <c r="I3014" s="178">
        <v>7.88</v>
      </c>
      <c r="J3014" s="178">
        <v>8.32</v>
      </c>
      <c r="K3014" s="179">
        <f>MAX(0,((T3014*(365/365))-VLOOKUP(A3014,VBMA!$A:$D,4,0))  /  (T3014* (365/365)   ))</f>
        <v>0.08404915093</v>
      </c>
      <c r="L3014" s="180">
        <f t="shared" ref="L3014:S3014" si="3017">(B3014*(1-$K3014) * (365/365))/100</f>
        <v>0.0224407958</v>
      </c>
      <c r="M3014" s="180">
        <f t="shared" si="3017"/>
        <v>0.02738693039</v>
      </c>
      <c r="N3014" s="180">
        <f t="shared" si="3017"/>
        <v>0.03205827972</v>
      </c>
      <c r="O3014" s="180">
        <f t="shared" si="3017"/>
        <v>0.04533956703</v>
      </c>
      <c r="P3014" s="180">
        <f t="shared" si="3017"/>
        <v>0.05568981162</v>
      </c>
      <c r="Q3014" s="180">
        <f t="shared" si="3017"/>
        <v>0.06045275604</v>
      </c>
      <c r="R3014" s="180">
        <f t="shared" si="3017"/>
        <v>0.067963553</v>
      </c>
      <c r="S3014" s="180">
        <f t="shared" si="3017"/>
        <v>0.07217692691</v>
      </c>
      <c r="T3014" s="181">
        <f t="shared" si="3"/>
        <v>8.334945055</v>
      </c>
      <c r="U3014" s="182">
        <f t="shared" si="4"/>
        <v>41522</v>
      </c>
      <c r="V3014" s="182">
        <f t="shared" si="5"/>
        <v>41613</v>
      </c>
      <c r="W3014" s="182">
        <f t="shared" si="6"/>
        <v>41703</v>
      </c>
      <c r="X3014" s="181">
        <f t="shared" si="7"/>
        <v>184</v>
      </c>
      <c r="Y3014" s="181">
        <f t="shared" si="8"/>
        <v>275</v>
      </c>
      <c r="Z3014" s="181">
        <f t="shared" si="9"/>
        <v>365</v>
      </c>
      <c r="AA3014" s="155"/>
      <c r="AB3014" s="9"/>
      <c r="AC3014" s="9"/>
      <c r="AD3014" s="9"/>
      <c r="AE3014" s="9"/>
      <c r="AF3014" s="9"/>
      <c r="AG3014" s="9"/>
      <c r="AH3014" s="9"/>
    </row>
    <row r="3015" ht="15.75" customHeight="1">
      <c r="A3015" s="177">
        <v>41337.0</v>
      </c>
      <c r="B3015" s="178">
        <v>2.61</v>
      </c>
      <c r="C3015" s="178">
        <v>3.0</v>
      </c>
      <c r="D3015" s="178">
        <v>3.57</v>
      </c>
      <c r="E3015" s="178">
        <v>4.98</v>
      </c>
      <c r="F3015" s="178">
        <v>6.05</v>
      </c>
      <c r="G3015" s="178">
        <v>6.57</v>
      </c>
      <c r="H3015" s="178">
        <v>7.35</v>
      </c>
      <c r="I3015" s="178">
        <v>7.83</v>
      </c>
      <c r="J3015" s="178">
        <v>8.42</v>
      </c>
      <c r="K3015" s="179">
        <f>MAX(0,((T3015*(365/365))-VLOOKUP(A3015,VBMA!$A:$D,4,0))  /  (T3015* (365/365)   ))</f>
        <v>0.07168512564</v>
      </c>
      <c r="L3015" s="180">
        <f t="shared" ref="L3015:S3015" si="3018">(B3015*(1-$K3015) * (365/365))/100</f>
        <v>0.02422901822</v>
      </c>
      <c r="M3015" s="180">
        <f t="shared" si="3018"/>
        <v>0.02784944623</v>
      </c>
      <c r="N3015" s="180">
        <f t="shared" si="3018"/>
        <v>0.03314084101</v>
      </c>
      <c r="O3015" s="180">
        <f t="shared" si="3018"/>
        <v>0.04623008074</v>
      </c>
      <c r="P3015" s="180">
        <f t="shared" si="3018"/>
        <v>0.0561630499</v>
      </c>
      <c r="Q3015" s="180">
        <f t="shared" si="3018"/>
        <v>0.06099028725</v>
      </c>
      <c r="R3015" s="180">
        <f t="shared" si="3018"/>
        <v>0.06823114327</v>
      </c>
      <c r="S3015" s="180">
        <f t="shared" si="3018"/>
        <v>0.07268705466</v>
      </c>
      <c r="T3015" s="181">
        <f t="shared" si="3"/>
        <v>8.304725275</v>
      </c>
      <c r="U3015" s="182">
        <f t="shared" si="4"/>
        <v>41521</v>
      </c>
      <c r="V3015" s="182">
        <f t="shared" si="5"/>
        <v>41612</v>
      </c>
      <c r="W3015" s="182">
        <f t="shared" si="6"/>
        <v>41702</v>
      </c>
      <c r="X3015" s="181">
        <f t="shared" si="7"/>
        <v>184</v>
      </c>
      <c r="Y3015" s="181">
        <f t="shared" si="8"/>
        <v>275</v>
      </c>
      <c r="Z3015" s="181">
        <f t="shared" si="9"/>
        <v>365</v>
      </c>
      <c r="AA3015" s="155"/>
      <c r="AB3015" s="9"/>
      <c r="AC3015" s="9"/>
      <c r="AD3015" s="9"/>
      <c r="AE3015" s="9"/>
      <c r="AF3015" s="9"/>
      <c r="AG3015" s="9"/>
      <c r="AH3015" s="9"/>
    </row>
    <row r="3016" ht="15.75" customHeight="1">
      <c r="A3016" s="177">
        <v>41334.0</v>
      </c>
      <c r="B3016" s="178">
        <v>2.53</v>
      </c>
      <c r="C3016" s="178">
        <v>3.0</v>
      </c>
      <c r="D3016" s="178">
        <v>3.5</v>
      </c>
      <c r="E3016" s="178">
        <v>5.0</v>
      </c>
      <c r="F3016" s="178">
        <v>5.98</v>
      </c>
      <c r="G3016" s="178">
        <v>6.55</v>
      </c>
      <c r="H3016" s="178">
        <v>7.42</v>
      </c>
      <c r="I3016" s="178">
        <v>7.88</v>
      </c>
      <c r="J3016" s="178">
        <v>8.5</v>
      </c>
      <c r="K3016" s="179">
        <f>MAX(0,((T3016*(365/365))-VLOOKUP(A3016,VBMA!$A:$D,4,0))  /  (T3016* (365/365)   ))</f>
        <v>0.0686801234</v>
      </c>
      <c r="L3016" s="180">
        <f t="shared" ref="L3016:S3016" si="3019">(B3016*(1-$K3016) * (365/365))/100</f>
        <v>0.02356239288</v>
      </c>
      <c r="M3016" s="180">
        <f t="shared" si="3019"/>
        <v>0.0279395963</v>
      </c>
      <c r="N3016" s="180">
        <f t="shared" si="3019"/>
        <v>0.03259619568</v>
      </c>
      <c r="O3016" s="180">
        <f t="shared" si="3019"/>
        <v>0.04656599383</v>
      </c>
      <c r="P3016" s="180">
        <f t="shared" si="3019"/>
        <v>0.05569292862</v>
      </c>
      <c r="Q3016" s="180">
        <f t="shared" si="3019"/>
        <v>0.06100145192</v>
      </c>
      <c r="R3016" s="180">
        <f t="shared" si="3019"/>
        <v>0.06910393484</v>
      </c>
      <c r="S3016" s="180">
        <f t="shared" si="3019"/>
        <v>0.07338800628</v>
      </c>
      <c r="T3016" s="181">
        <f t="shared" si="3"/>
        <v>8.334945055</v>
      </c>
      <c r="U3016" s="182">
        <f t="shared" si="4"/>
        <v>41518</v>
      </c>
      <c r="V3016" s="182">
        <f t="shared" si="5"/>
        <v>41609</v>
      </c>
      <c r="W3016" s="182">
        <f t="shared" si="6"/>
        <v>41699</v>
      </c>
      <c r="X3016" s="181">
        <f t="shared" si="7"/>
        <v>184</v>
      </c>
      <c r="Y3016" s="181">
        <f t="shared" si="8"/>
        <v>275</v>
      </c>
      <c r="Z3016" s="181">
        <f t="shared" si="9"/>
        <v>365</v>
      </c>
      <c r="AA3016" s="155"/>
      <c r="AB3016" s="9"/>
      <c r="AC3016" s="9"/>
      <c r="AD3016" s="9"/>
      <c r="AE3016" s="9"/>
      <c r="AF3016" s="9"/>
      <c r="AG3016" s="9"/>
      <c r="AH3016" s="9"/>
    </row>
    <row r="3017" ht="15.75" customHeight="1">
      <c r="A3017" s="177">
        <v>41333.0</v>
      </c>
      <c r="B3017" s="178">
        <v>1.82</v>
      </c>
      <c r="C3017" s="178">
        <v>2.42</v>
      </c>
      <c r="D3017" s="178">
        <v>3.5</v>
      </c>
      <c r="E3017" s="178">
        <v>4.9</v>
      </c>
      <c r="F3017" s="178">
        <v>6.0</v>
      </c>
      <c r="G3017" s="178">
        <v>6.55</v>
      </c>
      <c r="H3017" s="178">
        <v>7.21</v>
      </c>
      <c r="I3017" s="178">
        <v>7.83</v>
      </c>
      <c r="J3017" s="178">
        <v>8.42</v>
      </c>
      <c r="K3017" s="179">
        <f>MAX(0,((T3017*(365/365))-VLOOKUP(A3017,VBMA!$A:$D,4,0))  /  (T3017* (365/365)   ))</f>
        <v>0.0798816568</v>
      </c>
      <c r="L3017" s="180">
        <f t="shared" ref="L3017:S3017" si="3020">(B3017*(1-$K3017) * (365/365))/100</f>
        <v>0.01674615385</v>
      </c>
      <c r="M3017" s="180">
        <f t="shared" si="3020"/>
        <v>0.02226686391</v>
      </c>
      <c r="N3017" s="180">
        <f t="shared" si="3020"/>
        <v>0.03220414201</v>
      </c>
      <c r="O3017" s="180">
        <f t="shared" si="3020"/>
        <v>0.04508579882</v>
      </c>
      <c r="P3017" s="180">
        <f t="shared" si="3020"/>
        <v>0.05520710059</v>
      </c>
      <c r="Q3017" s="180">
        <f t="shared" si="3020"/>
        <v>0.06026775148</v>
      </c>
      <c r="R3017" s="180">
        <f t="shared" si="3020"/>
        <v>0.06634053254</v>
      </c>
      <c r="S3017" s="180">
        <f t="shared" si="3020"/>
        <v>0.07204526627</v>
      </c>
      <c r="T3017" s="181">
        <f t="shared" si="3"/>
        <v>8.45</v>
      </c>
      <c r="U3017" s="182">
        <f t="shared" si="4"/>
        <v>41514</v>
      </c>
      <c r="V3017" s="182">
        <f t="shared" si="5"/>
        <v>41606</v>
      </c>
      <c r="W3017" s="182">
        <f t="shared" si="6"/>
        <v>41698</v>
      </c>
      <c r="X3017" s="181">
        <f t="shared" si="7"/>
        <v>181</v>
      </c>
      <c r="Y3017" s="181">
        <f t="shared" si="8"/>
        <v>273</v>
      </c>
      <c r="Z3017" s="181">
        <f t="shared" si="9"/>
        <v>365</v>
      </c>
      <c r="AA3017" s="155"/>
      <c r="AB3017" s="9"/>
      <c r="AC3017" s="9"/>
      <c r="AD3017" s="9"/>
      <c r="AE3017" s="9"/>
      <c r="AF3017" s="9"/>
      <c r="AG3017" s="9"/>
      <c r="AH3017" s="9"/>
    </row>
    <row r="3018" ht="15.75" customHeight="1">
      <c r="A3018" s="177">
        <v>41332.0</v>
      </c>
      <c r="B3018" s="178">
        <v>1.95</v>
      </c>
      <c r="C3018" s="178">
        <v>2.58</v>
      </c>
      <c r="D3018" s="178">
        <v>3.5</v>
      </c>
      <c r="E3018" s="178">
        <v>5.0</v>
      </c>
      <c r="F3018" s="178">
        <v>5.95</v>
      </c>
      <c r="G3018" s="178">
        <v>6.47</v>
      </c>
      <c r="H3018" s="178">
        <v>7.42</v>
      </c>
      <c r="I3018" s="178">
        <v>7.88</v>
      </c>
      <c r="J3018" s="178">
        <v>8.5</v>
      </c>
      <c r="K3018" s="179">
        <f>MAX(0,((T3018*(365/365))-VLOOKUP(A3018,VBMA!$A:$D,4,0))  /  (T3018* (365/365)   ))</f>
        <v>0.0662470024</v>
      </c>
      <c r="L3018" s="180">
        <f t="shared" ref="L3018:S3018" si="3021">(B3018*(1-$K3018) * (365/365))/100</f>
        <v>0.01820818345</v>
      </c>
      <c r="M3018" s="180">
        <f t="shared" si="3021"/>
        <v>0.02409082734</v>
      </c>
      <c r="N3018" s="180">
        <f t="shared" si="3021"/>
        <v>0.03268135492</v>
      </c>
      <c r="O3018" s="180">
        <f t="shared" si="3021"/>
        <v>0.04668764988</v>
      </c>
      <c r="P3018" s="180">
        <f t="shared" si="3021"/>
        <v>0.05555830336</v>
      </c>
      <c r="Q3018" s="180">
        <f t="shared" si="3021"/>
        <v>0.06041381894</v>
      </c>
      <c r="R3018" s="180">
        <f t="shared" si="3021"/>
        <v>0.06928447242</v>
      </c>
      <c r="S3018" s="180">
        <f t="shared" si="3021"/>
        <v>0.07357973621</v>
      </c>
      <c r="T3018" s="181">
        <f t="shared" si="3"/>
        <v>8.34</v>
      </c>
      <c r="U3018" s="182">
        <f t="shared" si="4"/>
        <v>41513</v>
      </c>
      <c r="V3018" s="182">
        <f t="shared" si="5"/>
        <v>41605</v>
      </c>
      <c r="W3018" s="182">
        <f t="shared" si="6"/>
        <v>41697</v>
      </c>
      <c r="X3018" s="181">
        <f t="shared" si="7"/>
        <v>181</v>
      </c>
      <c r="Y3018" s="181">
        <f t="shared" si="8"/>
        <v>273</v>
      </c>
      <c r="Z3018" s="181">
        <f t="shared" si="9"/>
        <v>365</v>
      </c>
      <c r="AA3018" s="155"/>
      <c r="AB3018" s="9"/>
      <c r="AC3018" s="9"/>
      <c r="AD3018" s="9"/>
      <c r="AE3018" s="9"/>
      <c r="AF3018" s="9"/>
      <c r="AG3018" s="9"/>
      <c r="AH3018" s="9"/>
    </row>
    <row r="3019" ht="15.75" customHeight="1">
      <c r="A3019" s="177">
        <v>41331.0</v>
      </c>
      <c r="B3019" s="178">
        <v>2.03</v>
      </c>
      <c r="C3019" s="178">
        <v>2.67</v>
      </c>
      <c r="D3019" s="178">
        <v>3.5</v>
      </c>
      <c r="E3019" s="178">
        <v>5.0</v>
      </c>
      <c r="F3019" s="178">
        <v>6.06</v>
      </c>
      <c r="G3019" s="178">
        <v>6.53</v>
      </c>
      <c r="H3019" s="178">
        <v>7.43</v>
      </c>
      <c r="I3019" s="178">
        <v>7.88</v>
      </c>
      <c r="J3019" s="178">
        <v>8.5</v>
      </c>
      <c r="K3019" s="179">
        <f>MAX(0,((T3019*(365/365))-VLOOKUP(A3019,VBMA!$A:$D,4,0))  /  (T3019* (365/365)   ))</f>
        <v>0.05799519808</v>
      </c>
      <c r="L3019" s="180">
        <f t="shared" ref="L3019:S3019" si="3022">(B3019*(1-$K3019) * (365/365))/100</f>
        <v>0.01912269748</v>
      </c>
      <c r="M3019" s="180">
        <f t="shared" si="3022"/>
        <v>0.02515152821</v>
      </c>
      <c r="N3019" s="180">
        <f t="shared" si="3022"/>
        <v>0.03297016807</v>
      </c>
      <c r="O3019" s="180">
        <f t="shared" si="3022"/>
        <v>0.0471002401</v>
      </c>
      <c r="P3019" s="180">
        <f t="shared" si="3022"/>
        <v>0.057085491</v>
      </c>
      <c r="Q3019" s="180">
        <f t="shared" si="3022"/>
        <v>0.06151291357</v>
      </c>
      <c r="R3019" s="180">
        <f t="shared" si="3022"/>
        <v>0.06999095678</v>
      </c>
      <c r="S3019" s="180">
        <f t="shared" si="3022"/>
        <v>0.07422997839</v>
      </c>
      <c r="T3019" s="181">
        <f t="shared" si="3"/>
        <v>8.33</v>
      </c>
      <c r="U3019" s="182">
        <f t="shared" si="4"/>
        <v>41512</v>
      </c>
      <c r="V3019" s="182">
        <f t="shared" si="5"/>
        <v>41604</v>
      </c>
      <c r="W3019" s="182">
        <f t="shared" si="6"/>
        <v>41696</v>
      </c>
      <c r="X3019" s="181">
        <f t="shared" si="7"/>
        <v>181</v>
      </c>
      <c r="Y3019" s="181">
        <f t="shared" si="8"/>
        <v>273</v>
      </c>
      <c r="Z3019" s="181">
        <f t="shared" si="9"/>
        <v>365</v>
      </c>
      <c r="AA3019" s="155"/>
      <c r="AB3019" s="9"/>
      <c r="AC3019" s="9"/>
      <c r="AD3019" s="9"/>
      <c r="AE3019" s="9"/>
      <c r="AF3019" s="9"/>
      <c r="AG3019" s="9"/>
      <c r="AH3019" s="9"/>
    </row>
    <row r="3020" ht="15.75" customHeight="1">
      <c r="A3020" s="177">
        <v>41330.0</v>
      </c>
      <c r="B3020" s="178">
        <v>2.07</v>
      </c>
      <c r="C3020" s="178">
        <v>2.98</v>
      </c>
      <c r="D3020" s="178">
        <v>3.84</v>
      </c>
      <c r="E3020" s="178">
        <v>5.05</v>
      </c>
      <c r="F3020" s="178">
        <v>6.05</v>
      </c>
      <c r="G3020" s="178">
        <v>6.53</v>
      </c>
      <c r="H3020" s="178">
        <v>7.44</v>
      </c>
      <c r="I3020" s="178">
        <v>7.89</v>
      </c>
      <c r="J3020" s="178">
        <v>8.5</v>
      </c>
      <c r="K3020" s="179">
        <f>MAX(0,((T3020*(365/365))-VLOOKUP(A3020,VBMA!$A:$D,4,0))  /  (T3020* (365/365)   ))</f>
        <v>0.05612709832</v>
      </c>
      <c r="L3020" s="180">
        <f t="shared" ref="L3020:S3020" si="3023">(B3020*(1-$K3020) * (365/365))/100</f>
        <v>0.01953816906</v>
      </c>
      <c r="M3020" s="180">
        <f t="shared" si="3023"/>
        <v>0.02812741247</v>
      </c>
      <c r="N3020" s="180">
        <f t="shared" si="3023"/>
        <v>0.03624471942</v>
      </c>
      <c r="O3020" s="180">
        <f t="shared" si="3023"/>
        <v>0.04766558153</v>
      </c>
      <c r="P3020" s="180">
        <f t="shared" si="3023"/>
        <v>0.05710431055</v>
      </c>
      <c r="Q3020" s="180">
        <f t="shared" si="3023"/>
        <v>0.06163490048</v>
      </c>
      <c r="R3020" s="180">
        <f t="shared" si="3023"/>
        <v>0.07022414388</v>
      </c>
      <c r="S3020" s="180">
        <f t="shared" si="3023"/>
        <v>0.07447157194</v>
      </c>
      <c r="T3020" s="181">
        <f t="shared" si="3"/>
        <v>8.34</v>
      </c>
      <c r="U3020" s="182">
        <f t="shared" si="4"/>
        <v>41511</v>
      </c>
      <c r="V3020" s="182">
        <f t="shared" si="5"/>
        <v>41603</v>
      </c>
      <c r="W3020" s="182">
        <f t="shared" si="6"/>
        <v>41695</v>
      </c>
      <c r="X3020" s="181">
        <f t="shared" si="7"/>
        <v>181</v>
      </c>
      <c r="Y3020" s="181">
        <f t="shared" si="8"/>
        <v>273</v>
      </c>
      <c r="Z3020" s="181">
        <f t="shared" si="9"/>
        <v>365</v>
      </c>
      <c r="AA3020" s="155"/>
      <c r="AB3020" s="9"/>
      <c r="AC3020" s="9"/>
      <c r="AD3020" s="9"/>
      <c r="AE3020" s="9"/>
      <c r="AF3020" s="9"/>
      <c r="AG3020" s="9"/>
      <c r="AH3020" s="9"/>
    </row>
    <row r="3021" ht="15.75" customHeight="1">
      <c r="A3021" s="177">
        <v>41327.0</v>
      </c>
      <c r="B3021" s="178">
        <v>2.0</v>
      </c>
      <c r="C3021" s="178">
        <v>2.99</v>
      </c>
      <c r="D3021" s="178">
        <v>3.77</v>
      </c>
      <c r="E3021" s="178">
        <v>5.01</v>
      </c>
      <c r="F3021" s="178">
        <v>5.96</v>
      </c>
      <c r="G3021" s="178">
        <v>6.46</v>
      </c>
      <c r="H3021" s="178">
        <v>7.22</v>
      </c>
      <c r="I3021" s="178">
        <v>7.87</v>
      </c>
      <c r="J3021" s="178">
        <v>8.28</v>
      </c>
      <c r="K3021" s="179">
        <f>MAX(0,((T3021*(365/365))-VLOOKUP(A3021,VBMA!$A:$D,4,0))  /  (T3021* (365/365)   ))</f>
        <v>0.07789906103</v>
      </c>
      <c r="L3021" s="180">
        <f t="shared" ref="L3021:S3021" si="3024">(B3021*(1-$K3021) * (365/365))/100</f>
        <v>0.01844201878</v>
      </c>
      <c r="M3021" s="180">
        <f t="shared" si="3024"/>
        <v>0.02757081808</v>
      </c>
      <c r="N3021" s="180">
        <f t="shared" si="3024"/>
        <v>0.0347632054</v>
      </c>
      <c r="O3021" s="180">
        <f t="shared" si="3024"/>
        <v>0.04619725704</v>
      </c>
      <c r="P3021" s="180">
        <f t="shared" si="3024"/>
        <v>0.05495721596</v>
      </c>
      <c r="Q3021" s="180">
        <f t="shared" si="3024"/>
        <v>0.05956772066</v>
      </c>
      <c r="R3021" s="180">
        <f t="shared" si="3024"/>
        <v>0.06657568779</v>
      </c>
      <c r="S3021" s="180">
        <f t="shared" si="3024"/>
        <v>0.0725693439</v>
      </c>
      <c r="T3021" s="181">
        <f t="shared" si="3"/>
        <v>8.52</v>
      </c>
      <c r="U3021" s="182">
        <f t="shared" si="4"/>
        <v>41508</v>
      </c>
      <c r="V3021" s="182">
        <f t="shared" si="5"/>
        <v>41600</v>
      </c>
      <c r="W3021" s="182">
        <f t="shared" si="6"/>
        <v>41692</v>
      </c>
      <c r="X3021" s="181">
        <f t="shared" si="7"/>
        <v>181</v>
      </c>
      <c r="Y3021" s="181">
        <f t="shared" si="8"/>
        <v>273</v>
      </c>
      <c r="Z3021" s="181">
        <f t="shared" si="9"/>
        <v>365</v>
      </c>
      <c r="AA3021" s="155"/>
      <c r="AB3021" s="9"/>
      <c r="AC3021" s="9"/>
      <c r="AD3021" s="9"/>
      <c r="AE3021" s="9"/>
      <c r="AF3021" s="9"/>
      <c r="AG3021" s="9"/>
      <c r="AH3021" s="9"/>
    </row>
    <row r="3022" ht="15.75" customHeight="1">
      <c r="A3022" s="177">
        <v>41326.0</v>
      </c>
      <c r="B3022" s="178">
        <v>2.43</v>
      </c>
      <c r="C3022" s="178">
        <v>3.0</v>
      </c>
      <c r="D3022" s="178">
        <v>3.88</v>
      </c>
      <c r="E3022" s="178">
        <v>5.35</v>
      </c>
      <c r="F3022" s="178">
        <v>6.06</v>
      </c>
      <c r="G3022" s="178">
        <v>6.49</v>
      </c>
      <c r="H3022" s="178">
        <v>7.44</v>
      </c>
      <c r="I3022" s="178">
        <v>7.87</v>
      </c>
      <c r="J3022" s="178">
        <v>8.49</v>
      </c>
      <c r="K3022" s="179">
        <f>MAX(0,((T3022*(365/365))-VLOOKUP(A3022,VBMA!$A:$D,4,0))  /  (T3022* (365/365)   ))</f>
        <v>0.05534939759</v>
      </c>
      <c r="L3022" s="180">
        <f t="shared" ref="L3022:S3022" si="3025">(B3022*(1-$K3022) * (365/365))/100</f>
        <v>0.02295500964</v>
      </c>
      <c r="M3022" s="180">
        <f t="shared" si="3025"/>
        <v>0.02833951807</v>
      </c>
      <c r="N3022" s="180">
        <f t="shared" si="3025"/>
        <v>0.03665244337</v>
      </c>
      <c r="O3022" s="180">
        <f t="shared" si="3025"/>
        <v>0.05053880723</v>
      </c>
      <c r="P3022" s="180">
        <f t="shared" si="3025"/>
        <v>0.05724582651</v>
      </c>
      <c r="Q3022" s="180">
        <f t="shared" si="3025"/>
        <v>0.0613078241</v>
      </c>
      <c r="R3022" s="180">
        <f t="shared" si="3025"/>
        <v>0.07028200482</v>
      </c>
      <c r="S3022" s="180">
        <f t="shared" si="3025"/>
        <v>0.07434400241</v>
      </c>
      <c r="T3022" s="181">
        <f t="shared" si="3"/>
        <v>8.3</v>
      </c>
      <c r="U3022" s="182">
        <f t="shared" si="4"/>
        <v>41507</v>
      </c>
      <c r="V3022" s="182">
        <f t="shared" si="5"/>
        <v>41599</v>
      </c>
      <c r="W3022" s="182">
        <f t="shared" si="6"/>
        <v>41691</v>
      </c>
      <c r="X3022" s="181">
        <f t="shared" si="7"/>
        <v>181</v>
      </c>
      <c r="Y3022" s="181">
        <f t="shared" si="8"/>
        <v>273</v>
      </c>
      <c r="Z3022" s="181">
        <f t="shared" si="9"/>
        <v>365</v>
      </c>
      <c r="AA3022" s="155"/>
      <c r="AB3022" s="9"/>
      <c r="AC3022" s="9"/>
      <c r="AD3022" s="9"/>
      <c r="AE3022" s="9"/>
      <c r="AF3022" s="9"/>
      <c r="AG3022" s="9"/>
      <c r="AH3022" s="9"/>
    </row>
    <row r="3023" ht="15.75" customHeight="1">
      <c r="A3023" s="177">
        <v>41325.0</v>
      </c>
      <c r="B3023" s="178">
        <v>2.81</v>
      </c>
      <c r="C3023" s="178">
        <v>3.37</v>
      </c>
      <c r="D3023" s="178">
        <v>4.06</v>
      </c>
      <c r="E3023" s="178">
        <v>5.47</v>
      </c>
      <c r="F3023" s="178">
        <v>6.18</v>
      </c>
      <c r="G3023" s="178">
        <v>6.66</v>
      </c>
      <c r="H3023" s="178">
        <v>7.45</v>
      </c>
      <c r="I3023" s="178">
        <v>7.89</v>
      </c>
      <c r="J3023" s="178">
        <v>8.42</v>
      </c>
      <c r="K3023" s="179">
        <f>MAX(0,((T3023*(365/365))-VLOOKUP(A3023,VBMA!$A:$D,4,0))  /  (T3023* (365/365)   ))</f>
        <v>0.05949579832</v>
      </c>
      <c r="L3023" s="180">
        <f t="shared" ref="L3023:S3023" si="3026">(B3023*(1-$K3023) * (365/365))/100</f>
        <v>0.02642816807</v>
      </c>
      <c r="M3023" s="180">
        <f t="shared" si="3026"/>
        <v>0.0316949916</v>
      </c>
      <c r="N3023" s="180">
        <f t="shared" si="3026"/>
        <v>0.03818447059</v>
      </c>
      <c r="O3023" s="180">
        <f t="shared" si="3026"/>
        <v>0.05144557983</v>
      </c>
      <c r="P3023" s="180">
        <f t="shared" si="3026"/>
        <v>0.05812315966</v>
      </c>
      <c r="Q3023" s="180">
        <f t="shared" si="3026"/>
        <v>0.06263757983</v>
      </c>
      <c r="R3023" s="180">
        <f t="shared" si="3026"/>
        <v>0.07006756303</v>
      </c>
      <c r="S3023" s="180">
        <f t="shared" si="3026"/>
        <v>0.07420578151</v>
      </c>
      <c r="T3023" s="181">
        <f t="shared" si="3"/>
        <v>8.33</v>
      </c>
      <c r="U3023" s="182">
        <f t="shared" si="4"/>
        <v>41506</v>
      </c>
      <c r="V3023" s="182">
        <f t="shared" si="5"/>
        <v>41598</v>
      </c>
      <c r="W3023" s="182">
        <f t="shared" si="6"/>
        <v>41690</v>
      </c>
      <c r="X3023" s="181">
        <f t="shared" si="7"/>
        <v>181</v>
      </c>
      <c r="Y3023" s="181">
        <f t="shared" si="8"/>
        <v>273</v>
      </c>
      <c r="Z3023" s="181">
        <f t="shared" si="9"/>
        <v>365</v>
      </c>
      <c r="AA3023" s="155"/>
      <c r="AB3023" s="9"/>
      <c r="AC3023" s="9"/>
      <c r="AD3023" s="9"/>
      <c r="AE3023" s="9"/>
      <c r="AF3023" s="9"/>
      <c r="AG3023" s="9"/>
      <c r="AH3023" s="9"/>
    </row>
    <row r="3024" ht="15.75" customHeight="1">
      <c r="A3024" s="177">
        <v>41324.0</v>
      </c>
      <c r="B3024" s="178">
        <v>3.28</v>
      </c>
      <c r="C3024" s="178">
        <v>4.31</v>
      </c>
      <c r="D3024" s="178">
        <v>4.85</v>
      </c>
      <c r="E3024" s="178">
        <v>5.76</v>
      </c>
      <c r="F3024" s="178">
        <v>6.27</v>
      </c>
      <c r="G3024" s="178">
        <v>6.81</v>
      </c>
      <c r="H3024" s="178">
        <v>7.38</v>
      </c>
      <c r="I3024" s="178">
        <v>7.83</v>
      </c>
      <c r="J3024" s="178">
        <v>8.25</v>
      </c>
      <c r="K3024" s="179">
        <f>MAX(0,((T3024*(365/365))-VLOOKUP(A3024,VBMA!$A:$D,4,0))  /  (T3024* (365/365)   ))</f>
        <v>0.05646135266</v>
      </c>
      <c r="L3024" s="180">
        <f t="shared" ref="L3024:S3024" si="3027">(B3024*(1-$K3024) * (365/365))/100</f>
        <v>0.03094806763</v>
      </c>
      <c r="M3024" s="180">
        <f t="shared" si="3027"/>
        <v>0.0406665157</v>
      </c>
      <c r="N3024" s="180">
        <f t="shared" si="3027"/>
        <v>0.0457616244</v>
      </c>
      <c r="O3024" s="180">
        <f t="shared" si="3027"/>
        <v>0.05434782609</v>
      </c>
      <c r="P3024" s="180">
        <f t="shared" si="3027"/>
        <v>0.05915987319</v>
      </c>
      <c r="Q3024" s="180">
        <f t="shared" si="3027"/>
        <v>0.06425498188</v>
      </c>
      <c r="R3024" s="180">
        <f t="shared" si="3027"/>
        <v>0.06963315217</v>
      </c>
      <c r="S3024" s="180">
        <f t="shared" si="3027"/>
        <v>0.07387907609</v>
      </c>
      <c r="T3024" s="181">
        <f t="shared" si="3"/>
        <v>8.28</v>
      </c>
      <c r="U3024" s="182">
        <f t="shared" si="4"/>
        <v>41505</v>
      </c>
      <c r="V3024" s="182">
        <f t="shared" si="5"/>
        <v>41597</v>
      </c>
      <c r="W3024" s="182">
        <f t="shared" si="6"/>
        <v>41689</v>
      </c>
      <c r="X3024" s="181">
        <f t="shared" si="7"/>
        <v>181</v>
      </c>
      <c r="Y3024" s="181">
        <f t="shared" si="8"/>
        <v>273</v>
      </c>
      <c r="Z3024" s="181">
        <f t="shared" si="9"/>
        <v>365</v>
      </c>
      <c r="AA3024" s="155"/>
      <c r="AB3024" s="9"/>
      <c r="AC3024" s="9"/>
      <c r="AD3024" s="9"/>
      <c r="AE3024" s="9"/>
      <c r="AF3024" s="9"/>
      <c r="AG3024" s="9"/>
      <c r="AH3024" s="9"/>
    </row>
    <row r="3025" ht="15.75" customHeight="1">
      <c r="A3025" s="177">
        <v>41323.0</v>
      </c>
      <c r="B3025" s="178">
        <v>5.68</v>
      </c>
      <c r="C3025" s="178">
        <v>6.08</v>
      </c>
      <c r="D3025" s="178">
        <v>6.25</v>
      </c>
      <c r="E3025" s="178">
        <v>6.42</v>
      </c>
      <c r="F3025" s="178">
        <v>6.54</v>
      </c>
      <c r="G3025" s="178">
        <v>7.0</v>
      </c>
      <c r="H3025" s="178">
        <v>7.54</v>
      </c>
      <c r="I3025" s="178">
        <v>8.03</v>
      </c>
      <c r="J3025" s="178">
        <v>8.33</v>
      </c>
      <c r="K3025" s="179">
        <f>MAX(0,((T3025*(365/365))-VLOOKUP(A3025,VBMA!$A:$D,4,0))  /  (T3025* (365/365)   ))</f>
        <v>0.07936619718</v>
      </c>
      <c r="L3025" s="180">
        <f t="shared" ref="L3025:S3025" si="3028">(B3025*(1-$K3025) * (365/365))/100</f>
        <v>0.052292</v>
      </c>
      <c r="M3025" s="180">
        <f t="shared" si="3028"/>
        <v>0.05597453521</v>
      </c>
      <c r="N3025" s="180">
        <f t="shared" si="3028"/>
        <v>0.05753961268</v>
      </c>
      <c r="O3025" s="180">
        <f t="shared" si="3028"/>
        <v>0.05910469014</v>
      </c>
      <c r="P3025" s="180">
        <f t="shared" si="3028"/>
        <v>0.0602094507</v>
      </c>
      <c r="Q3025" s="180">
        <f t="shared" si="3028"/>
        <v>0.0644443662</v>
      </c>
      <c r="R3025" s="180">
        <f t="shared" si="3028"/>
        <v>0.06941578873</v>
      </c>
      <c r="S3025" s="180">
        <f t="shared" si="3028"/>
        <v>0.07392689437</v>
      </c>
      <c r="T3025" s="181">
        <f t="shared" si="3"/>
        <v>8.52</v>
      </c>
      <c r="U3025" s="182">
        <f t="shared" si="4"/>
        <v>41504</v>
      </c>
      <c r="V3025" s="182">
        <f t="shared" si="5"/>
        <v>41596</v>
      </c>
      <c r="W3025" s="182">
        <f t="shared" si="6"/>
        <v>41688</v>
      </c>
      <c r="X3025" s="181">
        <f t="shared" si="7"/>
        <v>181</v>
      </c>
      <c r="Y3025" s="181">
        <f t="shared" si="8"/>
        <v>273</v>
      </c>
      <c r="Z3025" s="181">
        <f t="shared" si="9"/>
        <v>365</v>
      </c>
      <c r="AA3025" s="155"/>
      <c r="AB3025" s="9"/>
      <c r="AC3025" s="9"/>
      <c r="AD3025" s="9"/>
      <c r="AE3025" s="9"/>
      <c r="AF3025" s="9"/>
      <c r="AG3025" s="9"/>
      <c r="AH3025" s="9"/>
    </row>
    <row r="3026" ht="15.75" customHeight="1">
      <c r="A3026" s="177">
        <v>41320.0</v>
      </c>
      <c r="B3026" s="178">
        <v>5.33</v>
      </c>
      <c r="C3026" s="178">
        <v>5.58</v>
      </c>
      <c r="D3026" s="178">
        <v>5.95</v>
      </c>
      <c r="E3026" s="178">
        <v>6.11</v>
      </c>
      <c r="F3026" s="178">
        <v>6.43</v>
      </c>
      <c r="G3026" s="178">
        <v>6.92</v>
      </c>
      <c r="H3026" s="178">
        <v>7.56</v>
      </c>
      <c r="I3026" s="178">
        <v>8.2</v>
      </c>
      <c r="J3026" s="178">
        <v>8.58</v>
      </c>
      <c r="K3026" s="179" t="str">
        <f>MAX(0,((T3026*(365/365))-VLOOKUP(A3026,VBMA!$A:$D,4,0))  /  (T3026* (365/365)   ))</f>
        <v>#N/A</v>
      </c>
      <c r="L3026" s="180" t="str">
        <f t="shared" ref="L3026:S3026" si="3029">(B3026*(1-$K3026) * (365/365))/100</f>
        <v>#N/A</v>
      </c>
      <c r="M3026" s="180" t="str">
        <f t="shared" si="3029"/>
        <v>#N/A</v>
      </c>
      <c r="N3026" s="180" t="str">
        <f t="shared" si="3029"/>
        <v>#N/A</v>
      </c>
      <c r="O3026" s="180" t="str">
        <f t="shared" si="3029"/>
        <v>#N/A</v>
      </c>
      <c r="P3026" s="180" t="str">
        <f t="shared" si="3029"/>
        <v>#N/A</v>
      </c>
      <c r="Q3026" s="180" t="str">
        <f t="shared" si="3029"/>
        <v>#N/A</v>
      </c>
      <c r="R3026" s="180" t="str">
        <f t="shared" si="3029"/>
        <v>#N/A</v>
      </c>
      <c r="S3026" s="180" t="str">
        <f t="shared" si="3029"/>
        <v>#N/A</v>
      </c>
      <c r="T3026" s="181">
        <f t="shared" si="3"/>
        <v>8.84</v>
      </c>
      <c r="U3026" s="182">
        <f t="shared" si="4"/>
        <v>41501</v>
      </c>
      <c r="V3026" s="182">
        <f t="shared" si="5"/>
        <v>41593</v>
      </c>
      <c r="W3026" s="182">
        <f t="shared" si="6"/>
        <v>41685</v>
      </c>
      <c r="X3026" s="181">
        <f t="shared" si="7"/>
        <v>181</v>
      </c>
      <c r="Y3026" s="181">
        <f t="shared" si="8"/>
        <v>273</v>
      </c>
      <c r="Z3026" s="181">
        <f t="shared" si="9"/>
        <v>365</v>
      </c>
      <c r="AA3026" s="155"/>
      <c r="AB3026" s="9"/>
      <c r="AC3026" s="9"/>
      <c r="AD3026" s="9"/>
      <c r="AE3026" s="9"/>
      <c r="AF3026" s="9"/>
      <c r="AG3026" s="9"/>
      <c r="AH3026" s="9"/>
    </row>
    <row r="3027" ht="15.75" customHeight="1">
      <c r="A3027" s="177">
        <v>41313.0</v>
      </c>
      <c r="B3027" s="178">
        <v>5.33</v>
      </c>
      <c r="C3027" s="178">
        <v>5.58</v>
      </c>
      <c r="D3027" s="178">
        <v>5.95</v>
      </c>
      <c r="E3027" s="178">
        <v>6.11</v>
      </c>
      <c r="F3027" s="178">
        <v>6.43</v>
      </c>
      <c r="G3027" s="178">
        <v>6.92</v>
      </c>
      <c r="H3027" s="178">
        <v>7.56</v>
      </c>
      <c r="I3027" s="178">
        <v>8.2</v>
      </c>
      <c r="J3027" s="178">
        <v>8.58</v>
      </c>
      <c r="K3027" s="179">
        <f>MAX(0,((T3027*(365/365))-VLOOKUP(A3027,VBMA!$A:$D,4,0))  /  (T3027* (365/365)   ))</f>
        <v>0.112341629</v>
      </c>
      <c r="L3027" s="180">
        <f t="shared" ref="L3027:S3027" si="3030">(B3027*(1-$K3027) * (365/365))/100</f>
        <v>0.04731219118</v>
      </c>
      <c r="M3027" s="180">
        <f t="shared" si="3030"/>
        <v>0.0495313371</v>
      </c>
      <c r="N3027" s="180">
        <f t="shared" si="3030"/>
        <v>0.05281567308</v>
      </c>
      <c r="O3027" s="180">
        <f t="shared" si="3030"/>
        <v>0.05423592647</v>
      </c>
      <c r="P3027" s="180">
        <f t="shared" si="3030"/>
        <v>0.05707643326</v>
      </c>
      <c r="Q3027" s="180">
        <f t="shared" si="3030"/>
        <v>0.06142595928</v>
      </c>
      <c r="R3027" s="180">
        <f t="shared" si="3030"/>
        <v>0.06710697285</v>
      </c>
      <c r="S3027" s="180">
        <f t="shared" si="3030"/>
        <v>0.07278798643</v>
      </c>
      <c r="T3027" s="181">
        <f t="shared" si="3"/>
        <v>8.84</v>
      </c>
      <c r="U3027" s="182">
        <f t="shared" si="4"/>
        <v>41494</v>
      </c>
      <c r="V3027" s="182">
        <f t="shared" si="5"/>
        <v>41586</v>
      </c>
      <c r="W3027" s="182">
        <f t="shared" si="6"/>
        <v>41678</v>
      </c>
      <c r="X3027" s="181">
        <f t="shared" si="7"/>
        <v>181</v>
      </c>
      <c r="Y3027" s="181">
        <f t="shared" si="8"/>
        <v>273</v>
      </c>
      <c r="Z3027" s="181">
        <f t="shared" si="9"/>
        <v>365</v>
      </c>
      <c r="AA3027" s="155"/>
      <c r="AB3027" s="9"/>
      <c r="AC3027" s="9"/>
      <c r="AD3027" s="9"/>
      <c r="AE3027" s="9"/>
      <c r="AF3027" s="9"/>
      <c r="AG3027" s="9"/>
      <c r="AH3027" s="9"/>
    </row>
    <row r="3028" ht="15.75" customHeight="1">
      <c r="A3028" s="177">
        <v>41312.0</v>
      </c>
      <c r="B3028" s="178">
        <v>5.1</v>
      </c>
      <c r="C3028" s="178">
        <v>5.76</v>
      </c>
      <c r="D3028" s="178">
        <v>6.02</v>
      </c>
      <c r="E3028" s="178">
        <v>6.07</v>
      </c>
      <c r="F3028" s="178">
        <v>6.26</v>
      </c>
      <c r="G3028" s="178">
        <v>6.86</v>
      </c>
      <c r="H3028" s="178">
        <v>7.56</v>
      </c>
      <c r="I3028" s="178">
        <v>8.17</v>
      </c>
      <c r="J3028" s="178">
        <v>8.47</v>
      </c>
      <c r="K3028" s="179">
        <f>MAX(0,((T3028*(365/365))-VLOOKUP(A3028,VBMA!$A:$D,4,0))  /  (T3028* (365/365)   ))</f>
        <v>0.1055694761</v>
      </c>
      <c r="L3028" s="180">
        <f t="shared" ref="L3028:S3028" si="3031">(B3028*(1-$K3028) * (365/365))/100</f>
        <v>0.04561595672</v>
      </c>
      <c r="M3028" s="180">
        <f t="shared" si="3031"/>
        <v>0.05151919818</v>
      </c>
      <c r="N3028" s="180">
        <f t="shared" si="3031"/>
        <v>0.05384471754</v>
      </c>
      <c r="O3028" s="180">
        <f t="shared" si="3031"/>
        <v>0.0542919328</v>
      </c>
      <c r="P3028" s="180">
        <f t="shared" si="3031"/>
        <v>0.0559913508</v>
      </c>
      <c r="Q3028" s="180">
        <f t="shared" si="3031"/>
        <v>0.06135793394</v>
      </c>
      <c r="R3028" s="180">
        <f t="shared" si="3031"/>
        <v>0.06761894761</v>
      </c>
      <c r="S3028" s="180">
        <f t="shared" si="3031"/>
        <v>0.0730749738</v>
      </c>
      <c r="T3028" s="181">
        <f t="shared" si="3"/>
        <v>8.78</v>
      </c>
      <c r="U3028" s="182">
        <f t="shared" si="4"/>
        <v>41493</v>
      </c>
      <c r="V3028" s="182">
        <f t="shared" si="5"/>
        <v>41585</v>
      </c>
      <c r="W3028" s="182">
        <f t="shared" si="6"/>
        <v>41677</v>
      </c>
      <c r="X3028" s="181">
        <f t="shared" si="7"/>
        <v>181</v>
      </c>
      <c r="Y3028" s="181">
        <f t="shared" si="8"/>
        <v>273</v>
      </c>
      <c r="Z3028" s="181">
        <f t="shared" si="9"/>
        <v>365</v>
      </c>
      <c r="AA3028" s="155"/>
      <c r="AB3028" s="9"/>
      <c r="AC3028" s="9"/>
      <c r="AD3028" s="9"/>
      <c r="AE3028" s="9"/>
      <c r="AF3028" s="9"/>
      <c r="AG3028" s="9"/>
      <c r="AH3028" s="9"/>
    </row>
    <row r="3029" ht="15.75" customHeight="1">
      <c r="A3029" s="177">
        <v>41311.0</v>
      </c>
      <c r="B3029" s="178">
        <v>5.0</v>
      </c>
      <c r="C3029" s="178">
        <v>5.5</v>
      </c>
      <c r="D3029" s="178">
        <v>5.63</v>
      </c>
      <c r="E3029" s="178">
        <v>5.96</v>
      </c>
      <c r="F3029" s="178">
        <v>6.42</v>
      </c>
      <c r="G3029" s="178">
        <v>7.04</v>
      </c>
      <c r="H3029" s="178">
        <v>7.65</v>
      </c>
      <c r="I3029" s="178">
        <v>8.27</v>
      </c>
      <c r="J3029" s="178">
        <v>8.58</v>
      </c>
      <c r="K3029" s="179">
        <f>MAX(0,((T3029*(365/365))-VLOOKUP(A3029,VBMA!$A:$D,4,0))  /  (T3029* (365/365)   ))</f>
        <v>0.1180427447</v>
      </c>
      <c r="L3029" s="180">
        <f t="shared" ref="L3029:S3029" si="3032">(B3029*(1-$K3029) * (365/365))/100</f>
        <v>0.04409786277</v>
      </c>
      <c r="M3029" s="180">
        <f t="shared" si="3032"/>
        <v>0.04850764904</v>
      </c>
      <c r="N3029" s="180">
        <f t="shared" si="3032"/>
        <v>0.04965419348</v>
      </c>
      <c r="O3029" s="180">
        <f t="shared" si="3032"/>
        <v>0.05256465242</v>
      </c>
      <c r="P3029" s="180">
        <f t="shared" si="3032"/>
        <v>0.05662165579</v>
      </c>
      <c r="Q3029" s="180">
        <f t="shared" si="3032"/>
        <v>0.06208979078</v>
      </c>
      <c r="R3029" s="180">
        <f t="shared" si="3032"/>
        <v>0.06746973003</v>
      </c>
      <c r="S3029" s="180">
        <f t="shared" si="3032"/>
        <v>0.07293786502</v>
      </c>
      <c r="T3029" s="181">
        <f t="shared" si="3"/>
        <v>8.89</v>
      </c>
      <c r="U3029" s="182">
        <f t="shared" si="4"/>
        <v>41492</v>
      </c>
      <c r="V3029" s="182">
        <f t="shared" si="5"/>
        <v>41584</v>
      </c>
      <c r="W3029" s="182">
        <f t="shared" si="6"/>
        <v>41676</v>
      </c>
      <c r="X3029" s="181">
        <f t="shared" si="7"/>
        <v>181</v>
      </c>
      <c r="Y3029" s="181">
        <f t="shared" si="8"/>
        <v>273</v>
      </c>
      <c r="Z3029" s="181">
        <f t="shared" si="9"/>
        <v>365</v>
      </c>
      <c r="AA3029" s="155"/>
      <c r="AB3029" s="9"/>
      <c r="AC3029" s="9"/>
      <c r="AD3029" s="9"/>
      <c r="AE3029" s="9"/>
      <c r="AF3029" s="9"/>
      <c r="AG3029" s="9"/>
      <c r="AH3029" s="9"/>
    </row>
    <row r="3030" ht="15.75" customHeight="1">
      <c r="A3030" s="177">
        <v>41310.0</v>
      </c>
      <c r="B3030" s="178">
        <v>4.67</v>
      </c>
      <c r="C3030" s="178">
        <v>5.37</v>
      </c>
      <c r="D3030" s="178">
        <v>5.5</v>
      </c>
      <c r="E3030" s="178">
        <v>5.65</v>
      </c>
      <c r="F3030" s="178">
        <v>6.1</v>
      </c>
      <c r="G3030" s="178">
        <v>6.77</v>
      </c>
      <c r="H3030" s="178">
        <v>7.48</v>
      </c>
      <c r="I3030" s="178">
        <v>8.05</v>
      </c>
      <c r="J3030" s="178">
        <v>8.35</v>
      </c>
      <c r="K3030" s="179">
        <f>MAX(0,((T3030*(365/365))-VLOOKUP(A3030,VBMA!$A:$D,4,0))  /  (T3030* (365/365)   ))</f>
        <v>0.0889675174</v>
      </c>
      <c r="L3030" s="180">
        <f t="shared" ref="L3030:S3030" si="3033">(B3030*(1-$K3030) * (365/365))/100</f>
        <v>0.04254521694</v>
      </c>
      <c r="M3030" s="180">
        <f t="shared" si="3033"/>
        <v>0.04892244432</v>
      </c>
      <c r="N3030" s="180">
        <f t="shared" si="3033"/>
        <v>0.05010678654</v>
      </c>
      <c r="O3030" s="180">
        <f t="shared" si="3033"/>
        <v>0.05147333527</v>
      </c>
      <c r="P3030" s="180">
        <f t="shared" si="3033"/>
        <v>0.05557298144</v>
      </c>
      <c r="Q3030" s="180">
        <f t="shared" si="3033"/>
        <v>0.06167689907</v>
      </c>
      <c r="R3030" s="180">
        <f t="shared" si="3033"/>
        <v>0.0681452297</v>
      </c>
      <c r="S3030" s="180">
        <f t="shared" si="3033"/>
        <v>0.07333811485</v>
      </c>
      <c r="T3030" s="181">
        <f t="shared" si="3"/>
        <v>8.62</v>
      </c>
      <c r="U3030" s="182">
        <f t="shared" si="4"/>
        <v>41491</v>
      </c>
      <c r="V3030" s="182">
        <f t="shared" si="5"/>
        <v>41583</v>
      </c>
      <c r="W3030" s="182">
        <f t="shared" si="6"/>
        <v>41675</v>
      </c>
      <c r="X3030" s="181">
        <f t="shared" si="7"/>
        <v>181</v>
      </c>
      <c r="Y3030" s="181">
        <f t="shared" si="8"/>
        <v>273</v>
      </c>
      <c r="Z3030" s="181">
        <f t="shared" si="9"/>
        <v>365</v>
      </c>
      <c r="AA3030" s="155"/>
      <c r="AB3030" s="9"/>
      <c r="AC3030" s="9"/>
      <c r="AD3030" s="9"/>
      <c r="AE3030" s="9"/>
      <c r="AF3030" s="9"/>
      <c r="AG3030" s="9"/>
      <c r="AH3030" s="9"/>
    </row>
    <row r="3031" ht="15.75" customHeight="1">
      <c r="A3031" s="177">
        <v>41309.0</v>
      </c>
      <c r="B3031" s="178">
        <v>3.67</v>
      </c>
      <c r="C3031" s="178">
        <v>4.13</v>
      </c>
      <c r="D3031" s="178">
        <v>4.65</v>
      </c>
      <c r="E3031" s="178">
        <v>5.11</v>
      </c>
      <c r="F3031" s="178">
        <v>6.09</v>
      </c>
      <c r="G3031" s="178">
        <v>6.77</v>
      </c>
      <c r="H3031" s="178">
        <v>7.37</v>
      </c>
      <c r="I3031" s="178">
        <v>8.19</v>
      </c>
      <c r="J3031" s="178">
        <v>8.61</v>
      </c>
      <c r="K3031" s="179">
        <f>MAX(0,((T3031*(365/365))-VLOOKUP(A3031,VBMA!$A:$D,4,0))  /  (T3031* (365/365)   ))</f>
        <v>0.132208657</v>
      </c>
      <c r="L3031" s="180">
        <f t="shared" ref="L3031:S3031" si="3034">(B3031*(1-$K3031) * (365/365))/100</f>
        <v>0.03184794229</v>
      </c>
      <c r="M3031" s="180">
        <f t="shared" si="3034"/>
        <v>0.03583978246</v>
      </c>
      <c r="N3031" s="180">
        <f t="shared" si="3034"/>
        <v>0.04035229745</v>
      </c>
      <c r="O3031" s="180">
        <f t="shared" si="3034"/>
        <v>0.04434413762</v>
      </c>
      <c r="P3031" s="180">
        <f t="shared" si="3034"/>
        <v>0.05284849279</v>
      </c>
      <c r="Q3031" s="180">
        <f t="shared" si="3034"/>
        <v>0.05874947392</v>
      </c>
      <c r="R3031" s="180">
        <f t="shared" si="3034"/>
        <v>0.06395622198</v>
      </c>
      <c r="S3031" s="180">
        <f t="shared" si="3034"/>
        <v>0.07107211099</v>
      </c>
      <c r="T3031" s="181">
        <f t="shared" si="3"/>
        <v>9.01</v>
      </c>
      <c r="U3031" s="182">
        <f t="shared" si="4"/>
        <v>41490</v>
      </c>
      <c r="V3031" s="182">
        <f t="shared" si="5"/>
        <v>41582</v>
      </c>
      <c r="W3031" s="182">
        <f t="shared" si="6"/>
        <v>41674</v>
      </c>
      <c r="X3031" s="181">
        <f t="shared" si="7"/>
        <v>181</v>
      </c>
      <c r="Y3031" s="181">
        <f t="shared" si="8"/>
        <v>273</v>
      </c>
      <c r="Z3031" s="181">
        <f t="shared" si="9"/>
        <v>365</v>
      </c>
      <c r="AA3031" s="155"/>
      <c r="AB3031" s="9"/>
      <c r="AC3031" s="9"/>
      <c r="AD3031" s="9"/>
      <c r="AE3031" s="9"/>
      <c r="AF3031" s="9"/>
      <c r="AG3031" s="9"/>
      <c r="AH3031" s="9"/>
    </row>
    <row r="3032" ht="15.75" customHeight="1">
      <c r="A3032" s="177">
        <v>41306.0</v>
      </c>
      <c r="B3032" s="178">
        <v>2.71</v>
      </c>
      <c r="C3032" s="178">
        <v>3.18</v>
      </c>
      <c r="D3032" s="178">
        <v>3.79</v>
      </c>
      <c r="E3032" s="178">
        <v>4.69</v>
      </c>
      <c r="F3032" s="178">
        <v>6.1</v>
      </c>
      <c r="G3032" s="178">
        <v>6.79</v>
      </c>
      <c r="H3032" s="178">
        <v>7.49</v>
      </c>
      <c r="I3032" s="178">
        <v>8.25</v>
      </c>
      <c r="J3032" s="178">
        <v>8.61</v>
      </c>
      <c r="K3032" s="179">
        <f>MAX(0,((T3032*(365/365))-VLOOKUP(A3032,VBMA!$A:$D,4,0))  /  (T3032* (365/365)   ))</f>
        <v>0.1318645949</v>
      </c>
      <c r="L3032" s="180">
        <f t="shared" ref="L3032:S3032" si="3035">(B3032*(1-$K3032) * (365/365))/100</f>
        <v>0.02352646948</v>
      </c>
      <c r="M3032" s="180">
        <f t="shared" si="3035"/>
        <v>0.02760670588</v>
      </c>
      <c r="N3032" s="180">
        <f t="shared" si="3035"/>
        <v>0.03290233185</v>
      </c>
      <c r="O3032" s="180">
        <f t="shared" si="3035"/>
        <v>0.0407155505</v>
      </c>
      <c r="P3032" s="180">
        <f t="shared" si="3035"/>
        <v>0.05295625971</v>
      </c>
      <c r="Q3032" s="180">
        <f t="shared" si="3035"/>
        <v>0.05894639401</v>
      </c>
      <c r="R3032" s="180">
        <f t="shared" si="3035"/>
        <v>0.06502334184</v>
      </c>
      <c r="S3032" s="180">
        <f t="shared" si="3035"/>
        <v>0.07162117092</v>
      </c>
      <c r="T3032" s="181">
        <f t="shared" si="3"/>
        <v>9.01</v>
      </c>
      <c r="U3032" s="182">
        <f t="shared" si="4"/>
        <v>41487</v>
      </c>
      <c r="V3032" s="182">
        <f t="shared" si="5"/>
        <v>41579</v>
      </c>
      <c r="W3032" s="182">
        <f t="shared" si="6"/>
        <v>41671</v>
      </c>
      <c r="X3032" s="181">
        <f t="shared" si="7"/>
        <v>181</v>
      </c>
      <c r="Y3032" s="181">
        <f t="shared" si="8"/>
        <v>273</v>
      </c>
      <c r="Z3032" s="181">
        <f t="shared" si="9"/>
        <v>365</v>
      </c>
      <c r="AA3032" s="155"/>
      <c r="AB3032" s="9"/>
      <c r="AC3032" s="9"/>
      <c r="AD3032" s="9"/>
      <c r="AE3032" s="9"/>
      <c r="AF3032" s="9"/>
      <c r="AG3032" s="9"/>
      <c r="AH3032" s="9"/>
    </row>
    <row r="3033" ht="15.75" customHeight="1">
      <c r="A3033" s="177">
        <v>41305.0</v>
      </c>
      <c r="B3033" s="178">
        <v>1.67</v>
      </c>
      <c r="C3033" s="178">
        <v>2.63</v>
      </c>
      <c r="D3033" s="178">
        <v>3.6</v>
      </c>
      <c r="E3033" s="178">
        <v>4.59</v>
      </c>
      <c r="F3033" s="178">
        <v>5.97</v>
      </c>
      <c r="G3033" s="178">
        <v>6.7</v>
      </c>
      <c r="H3033" s="178">
        <v>7.28</v>
      </c>
      <c r="I3033" s="178">
        <v>7.96</v>
      </c>
      <c r="J3033" s="178">
        <v>8.21</v>
      </c>
      <c r="K3033" s="179">
        <f>MAX(0,((T3033*(365/365))-VLOOKUP(A3033,VBMA!$A:$D,4,0))  /  (T3033* (365/365)   ))</f>
        <v>0.09541666667</v>
      </c>
      <c r="L3033" s="180">
        <f t="shared" ref="L3033:S3033" si="3036">(B3033*(1-$K3033) * (365/365))/100</f>
        <v>0.01510654167</v>
      </c>
      <c r="M3033" s="180">
        <f t="shared" si="3036"/>
        <v>0.02379054167</v>
      </c>
      <c r="N3033" s="180">
        <f t="shared" si="3036"/>
        <v>0.032565</v>
      </c>
      <c r="O3033" s="180">
        <f t="shared" si="3036"/>
        <v>0.041520375</v>
      </c>
      <c r="P3033" s="180">
        <f t="shared" si="3036"/>
        <v>0.054003625</v>
      </c>
      <c r="Q3033" s="180">
        <f t="shared" si="3036"/>
        <v>0.06060708333</v>
      </c>
      <c r="R3033" s="180">
        <f t="shared" si="3036"/>
        <v>0.06585366667</v>
      </c>
      <c r="S3033" s="180">
        <f t="shared" si="3036"/>
        <v>0.07200483333</v>
      </c>
      <c r="T3033" s="181">
        <f t="shared" si="3"/>
        <v>8.64</v>
      </c>
      <c r="U3033" s="182">
        <f t="shared" si="4"/>
        <v>41486</v>
      </c>
      <c r="V3033" s="182">
        <f t="shared" si="5"/>
        <v>41578</v>
      </c>
      <c r="W3033" s="182">
        <f t="shared" si="6"/>
        <v>41670</v>
      </c>
      <c r="X3033" s="181">
        <f t="shared" si="7"/>
        <v>181</v>
      </c>
      <c r="Y3033" s="181">
        <f t="shared" si="8"/>
        <v>273</v>
      </c>
      <c r="Z3033" s="181">
        <f t="shared" si="9"/>
        <v>365</v>
      </c>
      <c r="AA3033" s="155"/>
      <c r="AB3033" s="9"/>
      <c r="AC3033" s="9"/>
      <c r="AD3033" s="9"/>
      <c r="AE3033" s="9"/>
      <c r="AF3033" s="9"/>
      <c r="AG3033" s="9"/>
      <c r="AH3033" s="9"/>
    </row>
    <row r="3034" ht="15.75" customHeight="1">
      <c r="A3034" s="177">
        <v>41304.0</v>
      </c>
      <c r="B3034" s="178">
        <v>2.41</v>
      </c>
      <c r="C3034" s="178">
        <v>3.17</v>
      </c>
      <c r="D3034" s="178">
        <v>3.8</v>
      </c>
      <c r="E3034" s="178">
        <v>4.8</v>
      </c>
      <c r="F3034" s="178">
        <v>6.1</v>
      </c>
      <c r="G3034" s="178">
        <v>6.83</v>
      </c>
      <c r="H3034" s="178">
        <v>7.5</v>
      </c>
      <c r="I3034" s="178">
        <v>8.21</v>
      </c>
      <c r="J3034" s="178">
        <v>8.47</v>
      </c>
      <c r="K3034" s="179">
        <f>MAX(0,((T3034*(365/365))-VLOOKUP(A3034,VBMA!$A:$D,4,0))  /  (T3034* (365/365)   ))</f>
        <v>0.1203026906</v>
      </c>
      <c r="L3034" s="180">
        <f t="shared" ref="L3034:S3034" si="3037">(B3034*(1-$K3034) * (365/365))/100</f>
        <v>0.02120070516</v>
      </c>
      <c r="M3034" s="180">
        <f t="shared" si="3037"/>
        <v>0.02788640471</v>
      </c>
      <c r="N3034" s="180">
        <f t="shared" si="3037"/>
        <v>0.03342849776</v>
      </c>
      <c r="O3034" s="180">
        <f t="shared" si="3037"/>
        <v>0.04222547085</v>
      </c>
      <c r="P3034" s="180">
        <f t="shared" si="3037"/>
        <v>0.05366153587</v>
      </c>
      <c r="Q3034" s="180">
        <f t="shared" si="3037"/>
        <v>0.06008332623</v>
      </c>
      <c r="R3034" s="180">
        <f t="shared" si="3037"/>
        <v>0.06597729821</v>
      </c>
      <c r="S3034" s="180">
        <f t="shared" si="3037"/>
        <v>0.0722231491</v>
      </c>
      <c r="T3034" s="181">
        <f t="shared" si="3"/>
        <v>8.92</v>
      </c>
      <c r="U3034" s="182">
        <f t="shared" si="4"/>
        <v>41485</v>
      </c>
      <c r="V3034" s="182">
        <f t="shared" si="5"/>
        <v>41577</v>
      </c>
      <c r="W3034" s="182">
        <f t="shared" si="6"/>
        <v>41669</v>
      </c>
      <c r="X3034" s="181">
        <f t="shared" si="7"/>
        <v>181</v>
      </c>
      <c r="Y3034" s="181">
        <f t="shared" si="8"/>
        <v>273</v>
      </c>
      <c r="Z3034" s="181">
        <f t="shared" si="9"/>
        <v>365</v>
      </c>
      <c r="AA3034" s="155"/>
      <c r="AB3034" s="9"/>
      <c r="AC3034" s="9"/>
      <c r="AD3034" s="9"/>
      <c r="AE3034" s="9"/>
      <c r="AF3034" s="9"/>
      <c r="AG3034" s="9"/>
      <c r="AH3034" s="9"/>
    </row>
    <row r="3035" ht="15.75" customHeight="1">
      <c r="A3035" s="177">
        <v>41303.0</v>
      </c>
      <c r="B3035" s="178">
        <v>2.71</v>
      </c>
      <c r="C3035" s="178">
        <v>3.39</v>
      </c>
      <c r="D3035" s="178">
        <v>3.97</v>
      </c>
      <c r="E3035" s="178">
        <v>4.97</v>
      </c>
      <c r="F3035" s="178">
        <v>6.16</v>
      </c>
      <c r="G3035" s="178">
        <v>6.86</v>
      </c>
      <c r="H3035" s="178">
        <v>7.57</v>
      </c>
      <c r="I3035" s="178">
        <v>8.32</v>
      </c>
      <c r="J3035" s="178">
        <v>8.69</v>
      </c>
      <c r="K3035" s="179">
        <f>MAX(0,((T3035*(365/365))-VLOOKUP(A3035,VBMA!$A:$D,4,0))  /  (T3035* (365/365)   ))</f>
        <v>0.1393274531</v>
      </c>
      <c r="L3035" s="180">
        <f t="shared" ref="L3035:S3035" si="3038">(B3035*(1-$K3035) * (365/365))/100</f>
        <v>0.02332422602</v>
      </c>
      <c r="M3035" s="180">
        <f t="shared" si="3038"/>
        <v>0.02917679934</v>
      </c>
      <c r="N3035" s="180">
        <f t="shared" si="3038"/>
        <v>0.03416870011</v>
      </c>
      <c r="O3035" s="180">
        <f t="shared" si="3038"/>
        <v>0.04277542558</v>
      </c>
      <c r="P3035" s="180">
        <f t="shared" si="3038"/>
        <v>0.05301742889</v>
      </c>
      <c r="Q3035" s="180">
        <f t="shared" si="3038"/>
        <v>0.05904213671</v>
      </c>
      <c r="R3035" s="180">
        <f t="shared" si="3038"/>
        <v>0.0651529118</v>
      </c>
      <c r="S3035" s="180">
        <f t="shared" si="3038"/>
        <v>0.0716079559</v>
      </c>
      <c r="T3035" s="181">
        <f t="shared" si="3"/>
        <v>9.07</v>
      </c>
      <c r="U3035" s="182">
        <f t="shared" si="4"/>
        <v>41484</v>
      </c>
      <c r="V3035" s="182">
        <f t="shared" si="5"/>
        <v>41576</v>
      </c>
      <c r="W3035" s="182">
        <f t="shared" si="6"/>
        <v>41668</v>
      </c>
      <c r="X3035" s="181">
        <f t="shared" si="7"/>
        <v>181</v>
      </c>
      <c r="Y3035" s="181">
        <f t="shared" si="8"/>
        <v>273</v>
      </c>
      <c r="Z3035" s="181">
        <f t="shared" si="9"/>
        <v>365</v>
      </c>
      <c r="AA3035" s="155"/>
      <c r="AB3035" s="9"/>
      <c r="AC3035" s="9"/>
      <c r="AD3035" s="9"/>
      <c r="AE3035" s="9"/>
      <c r="AF3035" s="9"/>
      <c r="AG3035" s="9"/>
      <c r="AH3035" s="9"/>
    </row>
    <row r="3036" ht="15.75" customHeight="1">
      <c r="A3036" s="177">
        <v>41302.0</v>
      </c>
      <c r="B3036" s="178">
        <v>2.89</v>
      </c>
      <c r="C3036" s="178">
        <v>3.46</v>
      </c>
      <c r="D3036" s="178">
        <v>3.87</v>
      </c>
      <c r="E3036" s="178">
        <v>4.86</v>
      </c>
      <c r="F3036" s="178">
        <v>6.16</v>
      </c>
      <c r="G3036" s="178">
        <v>6.86</v>
      </c>
      <c r="H3036" s="178">
        <v>7.57</v>
      </c>
      <c r="I3036" s="178">
        <v>8.32</v>
      </c>
      <c r="J3036" s="178">
        <v>8.69</v>
      </c>
      <c r="K3036" s="179">
        <f>MAX(0,((T3036*(365/365))-VLOOKUP(A3036,VBMA!$A:$D,4,0))  /  (T3036* (365/365)   ))</f>
        <v>0.1582800441</v>
      </c>
      <c r="L3036" s="180">
        <f t="shared" ref="L3036:S3036" si="3039">(B3036*(1-$K3036) * (365/365))/100</f>
        <v>0.02432570673</v>
      </c>
      <c r="M3036" s="180">
        <f t="shared" si="3039"/>
        <v>0.02912351047</v>
      </c>
      <c r="N3036" s="180">
        <f t="shared" si="3039"/>
        <v>0.03257456229</v>
      </c>
      <c r="O3036" s="180">
        <f t="shared" si="3039"/>
        <v>0.04090758986</v>
      </c>
      <c r="P3036" s="180">
        <f t="shared" si="3039"/>
        <v>0.05184994928</v>
      </c>
      <c r="Q3036" s="180">
        <f t="shared" si="3039"/>
        <v>0.05774198897</v>
      </c>
      <c r="R3036" s="180">
        <f t="shared" si="3039"/>
        <v>0.06371820066</v>
      </c>
      <c r="S3036" s="180">
        <f t="shared" si="3039"/>
        <v>0.07003110033</v>
      </c>
      <c r="T3036" s="181">
        <f t="shared" si="3"/>
        <v>9.07</v>
      </c>
      <c r="U3036" s="182">
        <f t="shared" si="4"/>
        <v>41483</v>
      </c>
      <c r="V3036" s="182">
        <f t="shared" si="5"/>
        <v>41575</v>
      </c>
      <c r="W3036" s="182">
        <f t="shared" si="6"/>
        <v>41667</v>
      </c>
      <c r="X3036" s="181">
        <f t="shared" si="7"/>
        <v>181</v>
      </c>
      <c r="Y3036" s="181">
        <f t="shared" si="8"/>
        <v>273</v>
      </c>
      <c r="Z3036" s="181">
        <f t="shared" si="9"/>
        <v>365</v>
      </c>
      <c r="AA3036" s="155"/>
      <c r="AB3036" s="9"/>
      <c r="AC3036" s="9"/>
      <c r="AD3036" s="9"/>
      <c r="AE3036" s="9"/>
      <c r="AF3036" s="9"/>
      <c r="AG3036" s="9"/>
      <c r="AH3036" s="9"/>
    </row>
    <row r="3037" ht="15.75" customHeight="1">
      <c r="A3037" s="177">
        <v>41299.0</v>
      </c>
      <c r="B3037" s="178">
        <v>2.12</v>
      </c>
      <c r="C3037" s="178">
        <v>2.5</v>
      </c>
      <c r="D3037" s="178">
        <v>3.0</v>
      </c>
      <c r="E3037" s="178">
        <v>4.75</v>
      </c>
      <c r="F3037" s="178">
        <v>6.17</v>
      </c>
      <c r="G3037" s="178">
        <v>6.83</v>
      </c>
      <c r="H3037" s="178">
        <v>7.67</v>
      </c>
      <c r="I3037" s="178">
        <v>8.33</v>
      </c>
      <c r="J3037" s="178">
        <v>8.72</v>
      </c>
      <c r="K3037" s="179">
        <f>MAX(0,((T3037*(365/365))-VLOOKUP(A3037,VBMA!$A:$D,4,0))  /  (T3037* (365/365)   ))</f>
        <v>0.1514905451</v>
      </c>
      <c r="L3037" s="180">
        <f t="shared" ref="L3037:S3037" si="3040">(B3037*(1-$K3037) * (365/365))/100</f>
        <v>0.01798840044</v>
      </c>
      <c r="M3037" s="180">
        <f t="shared" si="3040"/>
        <v>0.02121273637</v>
      </c>
      <c r="N3037" s="180">
        <f t="shared" si="3040"/>
        <v>0.02545528365</v>
      </c>
      <c r="O3037" s="180">
        <f t="shared" si="3040"/>
        <v>0.04030419911</v>
      </c>
      <c r="P3037" s="180">
        <f t="shared" si="3040"/>
        <v>0.05235303337</v>
      </c>
      <c r="Q3037" s="180">
        <f t="shared" si="3040"/>
        <v>0.05795319577</v>
      </c>
      <c r="R3037" s="180">
        <f t="shared" si="3040"/>
        <v>0.06508067519</v>
      </c>
      <c r="S3037" s="180">
        <f t="shared" si="3040"/>
        <v>0.0706808376</v>
      </c>
      <c r="T3037" s="181">
        <f t="shared" si="3"/>
        <v>8.99</v>
      </c>
      <c r="U3037" s="182">
        <f t="shared" si="4"/>
        <v>41480</v>
      </c>
      <c r="V3037" s="182">
        <f t="shared" si="5"/>
        <v>41572</v>
      </c>
      <c r="W3037" s="182">
        <f t="shared" si="6"/>
        <v>41664</v>
      </c>
      <c r="X3037" s="181">
        <f t="shared" si="7"/>
        <v>181</v>
      </c>
      <c r="Y3037" s="181">
        <f t="shared" si="8"/>
        <v>273</v>
      </c>
      <c r="Z3037" s="181">
        <f t="shared" si="9"/>
        <v>365</v>
      </c>
      <c r="AA3037" s="155"/>
      <c r="AB3037" s="9"/>
      <c r="AC3037" s="9"/>
      <c r="AD3037" s="9"/>
      <c r="AE3037" s="9"/>
      <c r="AF3037" s="9"/>
      <c r="AG3037" s="9"/>
      <c r="AH3037" s="9"/>
    </row>
    <row r="3038" ht="15.75" customHeight="1">
      <c r="A3038" s="177">
        <v>41298.0</v>
      </c>
      <c r="B3038" s="178">
        <v>2.13</v>
      </c>
      <c r="C3038" s="178">
        <v>2.5</v>
      </c>
      <c r="D3038" s="178">
        <v>3.0</v>
      </c>
      <c r="E3038" s="178">
        <v>4.75</v>
      </c>
      <c r="F3038" s="178">
        <v>6.12</v>
      </c>
      <c r="G3038" s="178">
        <v>6.83</v>
      </c>
      <c r="H3038" s="178">
        <v>7.58</v>
      </c>
      <c r="I3038" s="178">
        <v>8.21</v>
      </c>
      <c r="J3038" s="178">
        <v>8.48</v>
      </c>
      <c r="K3038" s="179">
        <f>MAX(0,((T3038*(365/365))-VLOOKUP(A3038,VBMA!$A:$D,4,0))  /  (T3038* (365/365)   ))</f>
        <v>0.1416855204</v>
      </c>
      <c r="L3038" s="180">
        <f t="shared" ref="L3038:S3038" si="3041">(B3038*(1-$K3038) * (365/365))/100</f>
        <v>0.01828209842</v>
      </c>
      <c r="M3038" s="180">
        <f t="shared" si="3041"/>
        <v>0.02145786199</v>
      </c>
      <c r="N3038" s="180">
        <f t="shared" si="3041"/>
        <v>0.02574943439</v>
      </c>
      <c r="O3038" s="180">
        <f t="shared" si="3041"/>
        <v>0.04076993778</v>
      </c>
      <c r="P3038" s="180">
        <f t="shared" si="3041"/>
        <v>0.05252884615</v>
      </c>
      <c r="Q3038" s="180">
        <f t="shared" si="3041"/>
        <v>0.05862287896</v>
      </c>
      <c r="R3038" s="180">
        <f t="shared" si="3041"/>
        <v>0.06506023756</v>
      </c>
      <c r="S3038" s="180">
        <f t="shared" si="3041"/>
        <v>0.07046761878</v>
      </c>
      <c r="T3038" s="181">
        <f t="shared" si="3"/>
        <v>8.84</v>
      </c>
      <c r="U3038" s="182">
        <f t="shared" si="4"/>
        <v>41479</v>
      </c>
      <c r="V3038" s="182">
        <f t="shared" si="5"/>
        <v>41571</v>
      </c>
      <c r="W3038" s="182">
        <f t="shared" si="6"/>
        <v>41663</v>
      </c>
      <c r="X3038" s="181">
        <f t="shared" si="7"/>
        <v>181</v>
      </c>
      <c r="Y3038" s="181">
        <f t="shared" si="8"/>
        <v>273</v>
      </c>
      <c r="Z3038" s="181">
        <f t="shared" si="9"/>
        <v>365</v>
      </c>
      <c r="AA3038" s="155"/>
      <c r="AB3038" s="9"/>
      <c r="AC3038" s="9"/>
      <c r="AD3038" s="9"/>
      <c r="AE3038" s="9"/>
      <c r="AF3038" s="9"/>
      <c r="AG3038" s="9"/>
      <c r="AH3038" s="9"/>
    </row>
    <row r="3039" ht="15.75" customHeight="1">
      <c r="A3039" s="177">
        <v>41297.0</v>
      </c>
      <c r="B3039" s="178">
        <v>2.16</v>
      </c>
      <c r="C3039" s="178">
        <v>2.57</v>
      </c>
      <c r="D3039" s="178">
        <v>3.03</v>
      </c>
      <c r="E3039" s="178">
        <v>4.79</v>
      </c>
      <c r="F3039" s="178">
        <v>6.19</v>
      </c>
      <c r="G3039" s="178">
        <v>6.86</v>
      </c>
      <c r="H3039" s="178">
        <v>7.72</v>
      </c>
      <c r="I3039" s="178">
        <v>8.32</v>
      </c>
      <c r="J3039" s="178">
        <v>8.69</v>
      </c>
      <c r="K3039" s="179">
        <f>MAX(0,((T3039*(365/365))-VLOOKUP(A3039,VBMA!$A:$D,4,0))  /  (T3039* (365/365)   ))</f>
        <v>0.1535874439</v>
      </c>
      <c r="L3039" s="180">
        <f t="shared" ref="L3039:S3039" si="3042">(B3039*(1-$K3039) * (365/365))/100</f>
        <v>0.01828251121</v>
      </c>
      <c r="M3039" s="180">
        <f t="shared" si="3042"/>
        <v>0.02175280269</v>
      </c>
      <c r="N3039" s="180">
        <f t="shared" si="3042"/>
        <v>0.02564630045</v>
      </c>
      <c r="O3039" s="180">
        <f t="shared" si="3042"/>
        <v>0.04054316143</v>
      </c>
      <c r="P3039" s="180">
        <f t="shared" si="3042"/>
        <v>0.05239293722</v>
      </c>
      <c r="Q3039" s="180">
        <f t="shared" si="3042"/>
        <v>0.05806390135</v>
      </c>
      <c r="R3039" s="180">
        <f t="shared" si="3042"/>
        <v>0.06534304933</v>
      </c>
      <c r="S3039" s="180">
        <f t="shared" si="3042"/>
        <v>0.07042152466</v>
      </c>
      <c r="T3039" s="181">
        <f t="shared" si="3"/>
        <v>8.92</v>
      </c>
      <c r="U3039" s="182">
        <f t="shared" si="4"/>
        <v>41478</v>
      </c>
      <c r="V3039" s="182">
        <f t="shared" si="5"/>
        <v>41570</v>
      </c>
      <c r="W3039" s="182">
        <f t="shared" si="6"/>
        <v>41662</v>
      </c>
      <c r="X3039" s="181">
        <f t="shared" si="7"/>
        <v>181</v>
      </c>
      <c r="Y3039" s="181">
        <f t="shared" si="8"/>
        <v>273</v>
      </c>
      <c r="Z3039" s="181">
        <f t="shared" si="9"/>
        <v>365</v>
      </c>
      <c r="AA3039" s="155"/>
      <c r="AB3039" s="9"/>
      <c r="AC3039" s="9"/>
      <c r="AD3039" s="9"/>
      <c r="AE3039" s="9"/>
      <c r="AF3039" s="9"/>
      <c r="AG3039" s="9"/>
      <c r="AH3039" s="9"/>
    </row>
    <row r="3040" ht="15.75" customHeight="1">
      <c r="A3040" s="177">
        <v>41296.0</v>
      </c>
      <c r="B3040" s="178">
        <v>2.18</v>
      </c>
      <c r="C3040" s="178">
        <v>2.57</v>
      </c>
      <c r="D3040" s="178">
        <v>3.18</v>
      </c>
      <c r="E3040" s="178">
        <v>4.89</v>
      </c>
      <c r="F3040" s="178">
        <v>6.19</v>
      </c>
      <c r="G3040" s="178">
        <v>6.87</v>
      </c>
      <c r="H3040" s="178">
        <v>7.73</v>
      </c>
      <c r="I3040" s="178">
        <v>8.32</v>
      </c>
      <c r="J3040" s="178">
        <v>8.7</v>
      </c>
      <c r="K3040" s="179">
        <f>MAX(0,((T3040*(365/365))-VLOOKUP(A3040,VBMA!$A:$D,4,0))  /  (T3040* (365/365)   ))</f>
        <v>0.1547362514</v>
      </c>
      <c r="L3040" s="180">
        <f t="shared" ref="L3040:S3040" si="3043">(B3040*(1-$K3040) * (365/365))/100</f>
        <v>0.01842674972</v>
      </c>
      <c r="M3040" s="180">
        <f t="shared" si="3043"/>
        <v>0.02172327834</v>
      </c>
      <c r="N3040" s="180">
        <f t="shared" si="3043"/>
        <v>0.02687938721</v>
      </c>
      <c r="O3040" s="180">
        <f t="shared" si="3043"/>
        <v>0.04133339731</v>
      </c>
      <c r="P3040" s="180">
        <f t="shared" si="3043"/>
        <v>0.05232182604</v>
      </c>
      <c r="Q3040" s="180">
        <f t="shared" si="3043"/>
        <v>0.05806961953</v>
      </c>
      <c r="R3040" s="180">
        <f t="shared" si="3043"/>
        <v>0.06533888777</v>
      </c>
      <c r="S3040" s="180">
        <f t="shared" si="3043"/>
        <v>0.07032594388</v>
      </c>
      <c r="T3040" s="181">
        <f t="shared" si="3"/>
        <v>8.91</v>
      </c>
      <c r="U3040" s="182">
        <f t="shared" si="4"/>
        <v>41477</v>
      </c>
      <c r="V3040" s="182">
        <f t="shared" si="5"/>
        <v>41569</v>
      </c>
      <c r="W3040" s="182">
        <f t="shared" si="6"/>
        <v>41661</v>
      </c>
      <c r="X3040" s="181">
        <f t="shared" si="7"/>
        <v>181</v>
      </c>
      <c r="Y3040" s="181">
        <f t="shared" si="8"/>
        <v>273</v>
      </c>
      <c r="Z3040" s="181">
        <f t="shared" si="9"/>
        <v>365</v>
      </c>
      <c r="AA3040" s="155"/>
      <c r="AB3040" s="9"/>
      <c r="AC3040" s="9"/>
      <c r="AD3040" s="9"/>
      <c r="AE3040" s="9"/>
      <c r="AF3040" s="9"/>
      <c r="AG3040" s="9"/>
      <c r="AH3040" s="9"/>
    </row>
    <row r="3041" ht="15.75" customHeight="1">
      <c r="A3041" s="177">
        <v>41295.0</v>
      </c>
      <c r="B3041" s="178">
        <v>2.31</v>
      </c>
      <c r="C3041" s="178">
        <v>2.7</v>
      </c>
      <c r="D3041" s="178">
        <v>3.31</v>
      </c>
      <c r="E3041" s="178">
        <v>5.0</v>
      </c>
      <c r="F3041" s="178">
        <v>6.21</v>
      </c>
      <c r="G3041" s="178">
        <v>6.97</v>
      </c>
      <c r="H3041" s="178">
        <v>7.76</v>
      </c>
      <c r="I3041" s="178">
        <v>8.47</v>
      </c>
      <c r="J3041" s="178">
        <v>8.94</v>
      </c>
      <c r="K3041" s="179">
        <f>MAX(0,((T3041*(365/365))-VLOOKUP(A3041,VBMA!$A:$D,4,0))  /  (T3041* (365/365)   ))</f>
        <v>0.1853921569</v>
      </c>
      <c r="L3041" s="180">
        <f t="shared" ref="L3041:S3041" si="3044">(B3041*(1-$K3041) * (365/365))/100</f>
        <v>0.01881744118</v>
      </c>
      <c r="M3041" s="180">
        <f t="shared" si="3044"/>
        <v>0.02199441176</v>
      </c>
      <c r="N3041" s="180">
        <f t="shared" si="3044"/>
        <v>0.02696351961</v>
      </c>
      <c r="O3041" s="180">
        <f t="shared" si="3044"/>
        <v>0.04073039216</v>
      </c>
      <c r="P3041" s="180">
        <f t="shared" si="3044"/>
        <v>0.05058714706</v>
      </c>
      <c r="Q3041" s="180">
        <f t="shared" si="3044"/>
        <v>0.05677816667</v>
      </c>
      <c r="R3041" s="180">
        <f t="shared" si="3044"/>
        <v>0.06321356863</v>
      </c>
      <c r="S3041" s="180">
        <f t="shared" si="3044"/>
        <v>0.06899728431</v>
      </c>
      <c r="T3041" s="181">
        <f t="shared" si="3"/>
        <v>9.18</v>
      </c>
      <c r="U3041" s="182">
        <f t="shared" si="4"/>
        <v>41476</v>
      </c>
      <c r="V3041" s="182">
        <f t="shared" si="5"/>
        <v>41568</v>
      </c>
      <c r="W3041" s="182">
        <f t="shared" si="6"/>
        <v>41660</v>
      </c>
      <c r="X3041" s="181">
        <f t="shared" si="7"/>
        <v>181</v>
      </c>
      <c r="Y3041" s="181">
        <f t="shared" si="8"/>
        <v>273</v>
      </c>
      <c r="Z3041" s="181">
        <f t="shared" si="9"/>
        <v>365</v>
      </c>
      <c r="AA3041" s="155"/>
      <c r="AB3041" s="9"/>
      <c r="AC3041" s="9"/>
      <c r="AD3041" s="9"/>
      <c r="AE3041" s="9"/>
      <c r="AF3041" s="9"/>
      <c r="AG3041" s="9"/>
      <c r="AH3041" s="9"/>
    </row>
    <row r="3042" ht="15.75" customHeight="1">
      <c r="A3042" s="177">
        <v>41292.0</v>
      </c>
      <c r="B3042" s="178">
        <v>2.17</v>
      </c>
      <c r="C3042" s="178">
        <v>2.95</v>
      </c>
      <c r="D3042" s="178">
        <v>3.57</v>
      </c>
      <c r="E3042" s="178">
        <v>5.07</v>
      </c>
      <c r="F3042" s="178">
        <v>6.25</v>
      </c>
      <c r="G3042" s="178">
        <v>6.83</v>
      </c>
      <c r="H3042" s="178">
        <v>7.72</v>
      </c>
      <c r="I3042" s="178">
        <v>8.22</v>
      </c>
      <c r="J3042" s="178">
        <v>8.49</v>
      </c>
      <c r="K3042" s="179">
        <f>MAX(0,((T3042*(365/365))-VLOOKUP(A3042,VBMA!$A:$D,4,0))  /  (T3042* (365/365)   ))</f>
        <v>0.1334518349</v>
      </c>
      <c r="L3042" s="180">
        <f t="shared" ref="L3042:S3042" si="3045">(B3042*(1-$K3042) * (365/365))/100</f>
        <v>0.01880409518</v>
      </c>
      <c r="M3042" s="180">
        <f t="shared" si="3045"/>
        <v>0.02556317087</v>
      </c>
      <c r="N3042" s="180">
        <f t="shared" si="3045"/>
        <v>0.0309357695</v>
      </c>
      <c r="O3042" s="180">
        <f t="shared" si="3045"/>
        <v>0.04393399197</v>
      </c>
      <c r="P3042" s="180">
        <f t="shared" si="3045"/>
        <v>0.05415926032</v>
      </c>
      <c r="Q3042" s="180">
        <f t="shared" si="3045"/>
        <v>0.05918523968</v>
      </c>
      <c r="R3042" s="180">
        <f t="shared" si="3045"/>
        <v>0.06689751835</v>
      </c>
      <c r="S3042" s="180">
        <f t="shared" si="3045"/>
        <v>0.07123025917</v>
      </c>
      <c r="T3042" s="181">
        <f t="shared" si="3"/>
        <v>8.72</v>
      </c>
      <c r="U3042" s="182">
        <f t="shared" si="4"/>
        <v>41473</v>
      </c>
      <c r="V3042" s="182">
        <f t="shared" si="5"/>
        <v>41565</v>
      </c>
      <c r="W3042" s="182">
        <f t="shared" si="6"/>
        <v>41657</v>
      </c>
      <c r="X3042" s="181">
        <f t="shared" si="7"/>
        <v>181</v>
      </c>
      <c r="Y3042" s="181">
        <f t="shared" si="8"/>
        <v>273</v>
      </c>
      <c r="Z3042" s="181">
        <f t="shared" si="9"/>
        <v>365</v>
      </c>
      <c r="AA3042" s="155"/>
      <c r="AB3042" s="9"/>
      <c r="AC3042" s="9"/>
      <c r="AD3042" s="9"/>
      <c r="AE3042" s="9"/>
      <c r="AF3042" s="9"/>
      <c r="AG3042" s="9"/>
      <c r="AH3042" s="9"/>
    </row>
    <row r="3043" ht="15.75" customHeight="1">
      <c r="A3043" s="177">
        <v>41291.0</v>
      </c>
      <c r="B3043" s="178">
        <v>2.84</v>
      </c>
      <c r="C3043" s="178">
        <v>3.4</v>
      </c>
      <c r="D3043" s="178">
        <v>4.05</v>
      </c>
      <c r="E3043" s="178">
        <v>5.31</v>
      </c>
      <c r="F3043" s="178">
        <v>6.31</v>
      </c>
      <c r="G3043" s="178">
        <v>6.85</v>
      </c>
      <c r="H3043" s="178">
        <v>7.62</v>
      </c>
      <c r="I3043" s="178">
        <v>8.23</v>
      </c>
      <c r="J3043" s="178">
        <v>8.5</v>
      </c>
      <c r="K3043" s="179">
        <f>MAX(0,((T3043*(365/365))-VLOOKUP(A3043,VBMA!$A:$D,4,0))  /  (T3043* (365/365)   ))</f>
        <v>0.143800905</v>
      </c>
      <c r="L3043" s="180">
        <f t="shared" ref="L3043:S3043" si="3046">(B3043*(1-$K3043) * (365/365))/100</f>
        <v>0.0243160543</v>
      </c>
      <c r="M3043" s="180">
        <f t="shared" si="3046"/>
        <v>0.02911076923</v>
      </c>
      <c r="N3043" s="180">
        <f t="shared" si="3046"/>
        <v>0.03467606335</v>
      </c>
      <c r="O3043" s="180">
        <f t="shared" si="3046"/>
        <v>0.04546417195</v>
      </c>
      <c r="P3043" s="180">
        <f t="shared" si="3046"/>
        <v>0.0540261629</v>
      </c>
      <c r="Q3043" s="180">
        <f t="shared" si="3046"/>
        <v>0.05864963801</v>
      </c>
      <c r="R3043" s="180">
        <f t="shared" si="3046"/>
        <v>0.06524237104</v>
      </c>
      <c r="S3043" s="180">
        <f t="shared" si="3046"/>
        <v>0.07046518552</v>
      </c>
      <c r="T3043" s="181">
        <f t="shared" si="3"/>
        <v>8.84</v>
      </c>
      <c r="U3043" s="182">
        <f t="shared" si="4"/>
        <v>41472</v>
      </c>
      <c r="V3043" s="182">
        <f t="shared" si="5"/>
        <v>41564</v>
      </c>
      <c r="W3043" s="182">
        <f t="shared" si="6"/>
        <v>41656</v>
      </c>
      <c r="X3043" s="181">
        <f t="shared" si="7"/>
        <v>181</v>
      </c>
      <c r="Y3043" s="181">
        <f t="shared" si="8"/>
        <v>273</v>
      </c>
      <c r="Z3043" s="181">
        <f t="shared" si="9"/>
        <v>365</v>
      </c>
      <c r="AA3043" s="155"/>
      <c r="AB3043" s="9"/>
      <c r="AC3043" s="9"/>
      <c r="AD3043" s="9"/>
      <c r="AE3043" s="9"/>
      <c r="AF3043" s="9"/>
      <c r="AG3043" s="9"/>
      <c r="AH3043" s="9"/>
    </row>
    <row r="3044" ht="15.75" customHeight="1">
      <c r="A3044" s="177">
        <v>41290.0</v>
      </c>
      <c r="B3044" s="178">
        <v>3.24</v>
      </c>
      <c r="C3044" s="178">
        <v>3.88</v>
      </c>
      <c r="D3044" s="178">
        <v>4.39</v>
      </c>
      <c r="E3044" s="178">
        <v>5.46</v>
      </c>
      <c r="F3044" s="178">
        <v>6.36</v>
      </c>
      <c r="G3044" s="178">
        <v>7.05</v>
      </c>
      <c r="H3044" s="178">
        <v>7.87</v>
      </c>
      <c r="I3044" s="178">
        <v>8.61</v>
      </c>
      <c r="J3044" s="178">
        <v>8.97</v>
      </c>
      <c r="K3044" s="179">
        <f>MAX(0,((T3044*(365/365))-VLOOKUP(A3044,VBMA!$A:$D,4,0))  /  (T3044* (365/365)   ))</f>
        <v>0.1871657754</v>
      </c>
      <c r="L3044" s="180">
        <f t="shared" ref="L3044:S3044" si="3047">(B3044*(1-$K3044) * (365/365))/100</f>
        <v>0.02633582888</v>
      </c>
      <c r="M3044" s="180">
        <f t="shared" si="3047"/>
        <v>0.03153796791</v>
      </c>
      <c r="N3044" s="180">
        <f t="shared" si="3047"/>
        <v>0.03568342246</v>
      </c>
      <c r="O3044" s="180">
        <f t="shared" si="3047"/>
        <v>0.04438074866</v>
      </c>
      <c r="P3044" s="180">
        <f t="shared" si="3047"/>
        <v>0.05169625668</v>
      </c>
      <c r="Q3044" s="180">
        <f t="shared" si="3047"/>
        <v>0.05730481283</v>
      </c>
      <c r="R3044" s="180">
        <f t="shared" si="3047"/>
        <v>0.06397005348</v>
      </c>
      <c r="S3044" s="180">
        <f t="shared" si="3047"/>
        <v>0.06998502674</v>
      </c>
      <c r="T3044" s="181">
        <f t="shared" si="3"/>
        <v>9.35</v>
      </c>
      <c r="U3044" s="182">
        <f t="shared" si="4"/>
        <v>41471</v>
      </c>
      <c r="V3044" s="182">
        <f t="shared" si="5"/>
        <v>41563</v>
      </c>
      <c r="W3044" s="182">
        <f t="shared" si="6"/>
        <v>41655</v>
      </c>
      <c r="X3044" s="181">
        <f t="shared" si="7"/>
        <v>181</v>
      </c>
      <c r="Y3044" s="181">
        <f t="shared" si="8"/>
        <v>273</v>
      </c>
      <c r="Z3044" s="181">
        <f t="shared" si="9"/>
        <v>365</v>
      </c>
      <c r="AA3044" s="155"/>
      <c r="AB3044" s="9"/>
      <c r="AC3044" s="9"/>
      <c r="AD3044" s="9"/>
      <c r="AE3044" s="9"/>
      <c r="AF3044" s="9"/>
      <c r="AG3044" s="9"/>
      <c r="AH3044" s="9"/>
    </row>
    <row r="3045" ht="15.75" customHeight="1">
      <c r="A3045" s="177">
        <v>41289.0</v>
      </c>
      <c r="B3045" s="178">
        <v>3.54</v>
      </c>
      <c r="C3045" s="178">
        <v>4.13</v>
      </c>
      <c r="D3045" s="178">
        <v>4.69</v>
      </c>
      <c r="E3045" s="178">
        <v>5.54</v>
      </c>
      <c r="F3045" s="178">
        <v>6.54</v>
      </c>
      <c r="G3045" s="178">
        <v>7.19</v>
      </c>
      <c r="H3045" s="178">
        <v>7.94</v>
      </c>
      <c r="I3045" s="178">
        <v>8.76</v>
      </c>
      <c r="J3045" s="178">
        <v>9.11</v>
      </c>
      <c r="K3045" s="179">
        <f>MAX(0,((T3045*(365/365))-VLOOKUP(A3045,VBMA!$A:$D,4,0))  /  (T3045* (365/365)   ))</f>
        <v>0.1985281837</v>
      </c>
      <c r="L3045" s="180">
        <f t="shared" ref="L3045:S3045" si="3048">(B3045*(1-$K3045) * (365/365))/100</f>
        <v>0.0283721023</v>
      </c>
      <c r="M3045" s="180">
        <f t="shared" si="3048"/>
        <v>0.03310078601</v>
      </c>
      <c r="N3045" s="180">
        <f t="shared" si="3048"/>
        <v>0.03758902818</v>
      </c>
      <c r="O3045" s="180">
        <f t="shared" si="3048"/>
        <v>0.04440153862</v>
      </c>
      <c r="P3045" s="180">
        <f t="shared" si="3048"/>
        <v>0.05241625678</v>
      </c>
      <c r="Q3045" s="180">
        <f t="shared" si="3048"/>
        <v>0.05762582359</v>
      </c>
      <c r="R3045" s="180">
        <f t="shared" si="3048"/>
        <v>0.06363686221</v>
      </c>
      <c r="S3045" s="180">
        <f t="shared" si="3048"/>
        <v>0.07020893111</v>
      </c>
      <c r="T3045" s="181">
        <f t="shared" si="3"/>
        <v>9.58</v>
      </c>
      <c r="U3045" s="182">
        <f t="shared" si="4"/>
        <v>41470</v>
      </c>
      <c r="V3045" s="182">
        <f t="shared" si="5"/>
        <v>41562</v>
      </c>
      <c r="W3045" s="182">
        <f t="shared" si="6"/>
        <v>41654</v>
      </c>
      <c r="X3045" s="181">
        <f t="shared" si="7"/>
        <v>181</v>
      </c>
      <c r="Y3045" s="181">
        <f t="shared" si="8"/>
        <v>273</v>
      </c>
      <c r="Z3045" s="181">
        <f t="shared" si="9"/>
        <v>365</v>
      </c>
      <c r="AA3045" s="155"/>
      <c r="AB3045" s="9"/>
      <c r="AC3045" s="9"/>
      <c r="AD3045" s="9"/>
      <c r="AE3045" s="9"/>
      <c r="AF3045" s="9"/>
      <c r="AG3045" s="9"/>
      <c r="AH3045" s="9"/>
    </row>
    <row r="3046" ht="15.75" customHeight="1">
      <c r="A3046" s="177">
        <v>41288.0</v>
      </c>
      <c r="B3046" s="178">
        <v>3.79</v>
      </c>
      <c r="C3046" s="178">
        <v>4.46</v>
      </c>
      <c r="D3046" s="178">
        <v>4.9</v>
      </c>
      <c r="E3046" s="178">
        <v>5.55</v>
      </c>
      <c r="F3046" s="178">
        <v>6.63</v>
      </c>
      <c r="G3046" s="178">
        <v>7.3</v>
      </c>
      <c r="H3046" s="178">
        <v>8.02</v>
      </c>
      <c r="I3046" s="178">
        <v>8.73</v>
      </c>
      <c r="J3046" s="178">
        <v>9.09</v>
      </c>
      <c r="K3046" s="179">
        <f>MAX(0,((T3046*(365/365))-VLOOKUP(A3046,VBMA!$A:$D,4,0))  /  (T3046* (365/365)   ))</f>
        <v>0.1707521186</v>
      </c>
      <c r="L3046" s="180">
        <f t="shared" ref="L3046:S3046" si="3049">(B3046*(1-$K3046) * (365/365))/100</f>
        <v>0.0314284947</v>
      </c>
      <c r="M3046" s="180">
        <f t="shared" si="3049"/>
        <v>0.03698445551</v>
      </c>
      <c r="N3046" s="180">
        <f t="shared" si="3049"/>
        <v>0.04063314619</v>
      </c>
      <c r="O3046" s="180">
        <f t="shared" si="3049"/>
        <v>0.04602325742</v>
      </c>
      <c r="P3046" s="180">
        <f t="shared" si="3049"/>
        <v>0.05497913453</v>
      </c>
      <c r="Q3046" s="180">
        <f t="shared" si="3049"/>
        <v>0.06053509534</v>
      </c>
      <c r="R3046" s="180">
        <f t="shared" si="3049"/>
        <v>0.06650568008</v>
      </c>
      <c r="S3046" s="180">
        <f t="shared" si="3049"/>
        <v>0.07239334004</v>
      </c>
      <c r="T3046" s="181">
        <f t="shared" si="3"/>
        <v>9.44</v>
      </c>
      <c r="U3046" s="182">
        <f t="shared" si="4"/>
        <v>41469</v>
      </c>
      <c r="V3046" s="182">
        <f t="shared" si="5"/>
        <v>41561</v>
      </c>
      <c r="W3046" s="182">
        <f t="shared" si="6"/>
        <v>41653</v>
      </c>
      <c r="X3046" s="181">
        <f t="shared" si="7"/>
        <v>181</v>
      </c>
      <c r="Y3046" s="181">
        <f t="shared" si="8"/>
        <v>273</v>
      </c>
      <c r="Z3046" s="181">
        <f t="shared" si="9"/>
        <v>365</v>
      </c>
      <c r="AA3046" s="155"/>
      <c r="AB3046" s="9"/>
      <c r="AC3046" s="9"/>
      <c r="AD3046" s="9"/>
      <c r="AE3046" s="9"/>
      <c r="AF3046" s="9"/>
      <c r="AG3046" s="9"/>
      <c r="AH3046" s="9"/>
    </row>
    <row r="3047" ht="15.75" customHeight="1">
      <c r="A3047" s="177">
        <v>41285.0</v>
      </c>
      <c r="B3047" s="178">
        <v>3.96</v>
      </c>
      <c r="C3047" s="178">
        <v>4.43</v>
      </c>
      <c r="D3047" s="178">
        <v>5.02</v>
      </c>
      <c r="E3047" s="178">
        <v>5.64</v>
      </c>
      <c r="F3047" s="178">
        <v>6.71</v>
      </c>
      <c r="G3047" s="178">
        <v>7.47</v>
      </c>
      <c r="H3047" s="178">
        <v>8.37</v>
      </c>
      <c r="I3047" s="178">
        <v>8.91</v>
      </c>
      <c r="J3047" s="178">
        <v>9.36</v>
      </c>
      <c r="K3047" s="179">
        <f>MAX(0,((T3047*(365/365))-VLOOKUP(A3047,VBMA!$A:$D,4,0))  /  (T3047* (365/365)   ))</f>
        <v>0.1623703704</v>
      </c>
      <c r="L3047" s="180">
        <f t="shared" ref="L3047:S3047" si="3050">(B3047*(1-$K3047) * (365/365))/100</f>
        <v>0.03317013333</v>
      </c>
      <c r="M3047" s="180">
        <f t="shared" si="3050"/>
        <v>0.03710699259</v>
      </c>
      <c r="N3047" s="180">
        <f t="shared" si="3050"/>
        <v>0.04204900741</v>
      </c>
      <c r="O3047" s="180">
        <f t="shared" si="3050"/>
        <v>0.04724231111</v>
      </c>
      <c r="P3047" s="180">
        <f t="shared" si="3050"/>
        <v>0.05620494815</v>
      </c>
      <c r="Q3047" s="180">
        <f t="shared" si="3050"/>
        <v>0.06257093333</v>
      </c>
      <c r="R3047" s="180">
        <f t="shared" si="3050"/>
        <v>0.0701096</v>
      </c>
      <c r="S3047" s="180">
        <f t="shared" si="3050"/>
        <v>0.0746328</v>
      </c>
      <c r="T3047" s="181">
        <f t="shared" si="3"/>
        <v>9.45</v>
      </c>
      <c r="U3047" s="182">
        <f t="shared" si="4"/>
        <v>41466</v>
      </c>
      <c r="V3047" s="182">
        <f t="shared" si="5"/>
        <v>41558</v>
      </c>
      <c r="W3047" s="182">
        <f t="shared" si="6"/>
        <v>41650</v>
      </c>
      <c r="X3047" s="181">
        <f t="shared" si="7"/>
        <v>181</v>
      </c>
      <c r="Y3047" s="181">
        <f t="shared" si="8"/>
        <v>273</v>
      </c>
      <c r="Z3047" s="181">
        <f t="shared" si="9"/>
        <v>365</v>
      </c>
      <c r="AA3047" s="155"/>
      <c r="AB3047" s="9"/>
      <c r="AC3047" s="9"/>
      <c r="AD3047" s="9"/>
      <c r="AE3047" s="9"/>
      <c r="AF3047" s="9"/>
      <c r="AG3047" s="9"/>
      <c r="AH3047" s="9"/>
    </row>
    <row r="3048" ht="15.75" customHeight="1">
      <c r="A3048" s="177">
        <v>41284.0</v>
      </c>
      <c r="B3048" s="178">
        <v>3.96</v>
      </c>
      <c r="C3048" s="178">
        <v>4.42</v>
      </c>
      <c r="D3048" s="178">
        <v>5.05</v>
      </c>
      <c r="E3048" s="178">
        <v>5.64</v>
      </c>
      <c r="F3048" s="178">
        <v>6.81</v>
      </c>
      <c r="G3048" s="178">
        <v>7.47</v>
      </c>
      <c r="H3048" s="178">
        <v>8.41</v>
      </c>
      <c r="I3048" s="178">
        <v>8.94</v>
      </c>
      <c r="J3048" s="178">
        <v>9.36</v>
      </c>
      <c r="K3048" s="179">
        <f>MAX(0,((T3048*(365/365))-VLOOKUP(A3048,VBMA!$A:$D,4,0))  /  (T3048* (365/365)   ))</f>
        <v>0.1647940866</v>
      </c>
      <c r="L3048" s="180">
        <f t="shared" ref="L3048:S3048" si="3051">(B3048*(1-$K3048) * (365/365))/100</f>
        <v>0.03307415417</v>
      </c>
      <c r="M3048" s="180">
        <f t="shared" si="3051"/>
        <v>0.03691610137</v>
      </c>
      <c r="N3048" s="180">
        <f t="shared" si="3051"/>
        <v>0.04217789863</v>
      </c>
      <c r="O3048" s="180">
        <f t="shared" si="3051"/>
        <v>0.04710561352</v>
      </c>
      <c r="P3048" s="180">
        <f t="shared" si="3051"/>
        <v>0.0568775227</v>
      </c>
      <c r="Q3048" s="180">
        <f t="shared" si="3051"/>
        <v>0.06238988173</v>
      </c>
      <c r="R3048" s="180">
        <f t="shared" si="3051"/>
        <v>0.07024081732</v>
      </c>
      <c r="S3048" s="180">
        <f t="shared" si="3051"/>
        <v>0.07466740866</v>
      </c>
      <c r="T3048" s="181">
        <f t="shared" si="3"/>
        <v>9.47</v>
      </c>
      <c r="U3048" s="182">
        <f t="shared" si="4"/>
        <v>41465</v>
      </c>
      <c r="V3048" s="182">
        <f t="shared" si="5"/>
        <v>41557</v>
      </c>
      <c r="W3048" s="182">
        <f t="shared" si="6"/>
        <v>41649</v>
      </c>
      <c r="X3048" s="181">
        <f t="shared" si="7"/>
        <v>181</v>
      </c>
      <c r="Y3048" s="181">
        <f t="shared" si="8"/>
        <v>273</v>
      </c>
      <c r="Z3048" s="181">
        <f t="shared" si="9"/>
        <v>365</v>
      </c>
      <c r="AA3048" s="155"/>
      <c r="AB3048" s="9"/>
      <c r="AC3048" s="9"/>
      <c r="AD3048" s="9"/>
      <c r="AE3048" s="9"/>
      <c r="AF3048" s="9"/>
      <c r="AG3048" s="9"/>
      <c r="AH3048" s="9"/>
    </row>
    <row r="3049" ht="15.75" customHeight="1">
      <c r="A3049" s="177">
        <v>41283.0</v>
      </c>
      <c r="B3049" s="178">
        <v>4.03</v>
      </c>
      <c r="C3049" s="178">
        <v>4.54</v>
      </c>
      <c r="D3049" s="178">
        <v>5.08</v>
      </c>
      <c r="E3049" s="178">
        <v>5.64</v>
      </c>
      <c r="F3049" s="178">
        <v>6.87</v>
      </c>
      <c r="G3049" s="178">
        <v>7.47</v>
      </c>
      <c r="H3049" s="178">
        <v>8.5</v>
      </c>
      <c r="I3049" s="178">
        <v>8.96</v>
      </c>
      <c r="J3049" s="178">
        <v>9.39</v>
      </c>
      <c r="K3049" s="179">
        <f>MAX(0,((T3049*(365/365))-VLOOKUP(A3049,VBMA!$A:$D,4,0))  /  (T3049* (365/365)   ))</f>
        <v>0.1507430998</v>
      </c>
      <c r="L3049" s="180">
        <f t="shared" ref="L3049:S3049" si="3052">(B3049*(1-$K3049) * (365/365))/100</f>
        <v>0.03422505308</v>
      </c>
      <c r="M3049" s="180">
        <f t="shared" si="3052"/>
        <v>0.03855626327</v>
      </c>
      <c r="N3049" s="180">
        <f t="shared" si="3052"/>
        <v>0.04314225053</v>
      </c>
      <c r="O3049" s="180">
        <f t="shared" si="3052"/>
        <v>0.04789808917</v>
      </c>
      <c r="P3049" s="180">
        <f t="shared" si="3052"/>
        <v>0.05834394904</v>
      </c>
      <c r="Q3049" s="180">
        <f t="shared" si="3052"/>
        <v>0.06343949045</v>
      </c>
      <c r="R3049" s="180">
        <f t="shared" si="3052"/>
        <v>0.07218683652</v>
      </c>
      <c r="S3049" s="180">
        <f t="shared" si="3052"/>
        <v>0.07609341826</v>
      </c>
      <c r="T3049" s="181">
        <f t="shared" si="3"/>
        <v>9.42</v>
      </c>
      <c r="U3049" s="182">
        <f t="shared" si="4"/>
        <v>41464</v>
      </c>
      <c r="V3049" s="182">
        <f t="shared" si="5"/>
        <v>41556</v>
      </c>
      <c r="W3049" s="182">
        <f t="shared" si="6"/>
        <v>41648</v>
      </c>
      <c r="X3049" s="181">
        <f t="shared" si="7"/>
        <v>181</v>
      </c>
      <c r="Y3049" s="181">
        <f t="shared" si="8"/>
        <v>273</v>
      </c>
      <c r="Z3049" s="181">
        <f t="shared" si="9"/>
        <v>365</v>
      </c>
      <c r="AA3049" s="155"/>
      <c r="AB3049" s="9"/>
      <c r="AC3049" s="9"/>
      <c r="AD3049" s="9"/>
      <c r="AE3049" s="9"/>
      <c r="AF3049" s="9"/>
      <c r="AG3049" s="9"/>
      <c r="AH3049" s="9"/>
    </row>
    <row r="3050" ht="15.75" customHeight="1">
      <c r="A3050" s="177">
        <v>41282.0</v>
      </c>
      <c r="B3050" s="178">
        <v>3.83</v>
      </c>
      <c r="C3050" s="178">
        <v>4.37</v>
      </c>
      <c r="D3050" s="178">
        <v>4.91</v>
      </c>
      <c r="E3050" s="178">
        <v>5.58</v>
      </c>
      <c r="F3050" s="178">
        <v>6.87</v>
      </c>
      <c r="G3050" s="178">
        <v>7.47</v>
      </c>
      <c r="H3050" s="178">
        <v>8.33</v>
      </c>
      <c r="I3050" s="178">
        <v>8.79</v>
      </c>
      <c r="J3050" s="178">
        <v>9.25</v>
      </c>
      <c r="K3050" s="179">
        <f>MAX(0,((T3050*(365/365))-VLOOKUP(A3050,VBMA!$A:$D,4,0))  /  (T3050* (365/365)   ))</f>
        <v>0.1280432432</v>
      </c>
      <c r="L3050" s="180">
        <f t="shared" ref="L3050:S3050" si="3053">(B3050*(1-$K3050) * (365/365))/100</f>
        <v>0.03339594378</v>
      </c>
      <c r="M3050" s="180">
        <f t="shared" si="3053"/>
        <v>0.03810451027</v>
      </c>
      <c r="N3050" s="180">
        <f t="shared" si="3053"/>
        <v>0.04281307676</v>
      </c>
      <c r="O3050" s="180">
        <f t="shared" si="3053"/>
        <v>0.04865518703</v>
      </c>
      <c r="P3050" s="180">
        <f t="shared" si="3053"/>
        <v>0.05990342919</v>
      </c>
      <c r="Q3050" s="180">
        <f t="shared" si="3053"/>
        <v>0.06513516973</v>
      </c>
      <c r="R3050" s="180">
        <f t="shared" si="3053"/>
        <v>0.07263399784</v>
      </c>
      <c r="S3050" s="180">
        <f t="shared" si="3053"/>
        <v>0.07664499892</v>
      </c>
      <c r="T3050" s="181">
        <f t="shared" si="3"/>
        <v>9.25</v>
      </c>
      <c r="U3050" s="182">
        <f t="shared" si="4"/>
        <v>41463</v>
      </c>
      <c r="V3050" s="182">
        <f t="shared" si="5"/>
        <v>41555</v>
      </c>
      <c r="W3050" s="182">
        <f t="shared" si="6"/>
        <v>41647</v>
      </c>
      <c r="X3050" s="181">
        <f t="shared" si="7"/>
        <v>181</v>
      </c>
      <c r="Y3050" s="181">
        <f t="shared" si="8"/>
        <v>273</v>
      </c>
      <c r="Z3050" s="181">
        <f t="shared" si="9"/>
        <v>365</v>
      </c>
      <c r="AA3050" s="155"/>
      <c r="AB3050" s="9"/>
      <c r="AC3050" s="9"/>
      <c r="AD3050" s="9"/>
      <c r="AE3050" s="9"/>
      <c r="AF3050" s="9"/>
      <c r="AG3050" s="9"/>
      <c r="AH3050" s="9"/>
    </row>
    <row r="3051" ht="15.75" customHeight="1">
      <c r="A3051" s="177">
        <v>41281.0</v>
      </c>
      <c r="B3051" s="178">
        <v>4.15</v>
      </c>
      <c r="C3051" s="178">
        <v>4.53</v>
      </c>
      <c r="D3051" s="178">
        <v>5.08</v>
      </c>
      <c r="E3051" s="178">
        <v>6.0</v>
      </c>
      <c r="F3051" s="178">
        <v>7.03</v>
      </c>
      <c r="G3051" s="178">
        <v>7.38</v>
      </c>
      <c r="H3051" s="178">
        <v>8.25</v>
      </c>
      <c r="I3051" s="178">
        <v>8.75</v>
      </c>
      <c r="J3051" s="178">
        <v>9.25</v>
      </c>
      <c r="K3051" s="179">
        <f>MAX(0,((T3051*(365/365))-VLOOKUP(A3051,VBMA!$A:$D,4,0))  /  (T3051* (365/365)   ))</f>
        <v>0.09966486486</v>
      </c>
      <c r="L3051" s="180">
        <f t="shared" ref="L3051:S3051" si="3054">(B3051*(1-$K3051) * (365/365))/100</f>
        <v>0.03736390811</v>
      </c>
      <c r="M3051" s="180">
        <f t="shared" si="3054"/>
        <v>0.04078518162</v>
      </c>
      <c r="N3051" s="180">
        <f t="shared" si="3054"/>
        <v>0.04573702486</v>
      </c>
      <c r="O3051" s="180">
        <f t="shared" si="3054"/>
        <v>0.05402010811</v>
      </c>
      <c r="P3051" s="180">
        <f t="shared" si="3054"/>
        <v>0.06329356</v>
      </c>
      <c r="Q3051" s="180">
        <f t="shared" si="3054"/>
        <v>0.06644473297</v>
      </c>
      <c r="R3051" s="180">
        <f t="shared" si="3054"/>
        <v>0.07427764865</v>
      </c>
      <c r="S3051" s="180">
        <f t="shared" si="3054"/>
        <v>0.07877932432</v>
      </c>
      <c r="T3051" s="181">
        <f t="shared" si="3"/>
        <v>9.25</v>
      </c>
      <c r="U3051" s="182">
        <f t="shared" si="4"/>
        <v>41462</v>
      </c>
      <c r="V3051" s="182">
        <f t="shared" si="5"/>
        <v>41554</v>
      </c>
      <c r="W3051" s="182">
        <f t="shared" si="6"/>
        <v>41646</v>
      </c>
      <c r="X3051" s="181">
        <f t="shared" si="7"/>
        <v>181</v>
      </c>
      <c r="Y3051" s="181">
        <f t="shared" si="8"/>
        <v>273</v>
      </c>
      <c r="Z3051" s="181">
        <f t="shared" si="9"/>
        <v>365</v>
      </c>
      <c r="AA3051" s="155"/>
      <c r="AB3051" s="9"/>
      <c r="AC3051" s="9"/>
      <c r="AD3051" s="9"/>
      <c r="AE3051" s="9"/>
      <c r="AF3051" s="9"/>
      <c r="AG3051" s="9"/>
      <c r="AH3051" s="9"/>
    </row>
    <row r="3052" ht="15.75" customHeight="1">
      <c r="A3052" s="177">
        <v>41278.0</v>
      </c>
      <c r="B3052" s="178">
        <v>4.61</v>
      </c>
      <c r="C3052" s="178">
        <v>5.11</v>
      </c>
      <c r="D3052" s="178">
        <v>5.61</v>
      </c>
      <c r="E3052" s="178">
        <v>6.37</v>
      </c>
      <c r="F3052" s="178">
        <v>7.11</v>
      </c>
      <c r="G3052" s="178">
        <v>7.5</v>
      </c>
      <c r="H3052" s="178">
        <v>8.36</v>
      </c>
      <c r="I3052" s="178">
        <v>8.93</v>
      </c>
      <c r="J3052" s="178">
        <v>9.5</v>
      </c>
      <c r="K3052" s="179">
        <f>MAX(0,((T3052*(365/365))-VLOOKUP(A3052,VBMA!$A:$D,4,0))  /  (T3052* (365/365)   ))</f>
        <v>0.1213789474</v>
      </c>
      <c r="L3052" s="180">
        <f t="shared" ref="L3052:S3052" si="3055">(B3052*(1-$K3052) * (365/365))/100</f>
        <v>0.04050443053</v>
      </c>
      <c r="M3052" s="180">
        <f t="shared" si="3055"/>
        <v>0.04489753579</v>
      </c>
      <c r="N3052" s="180">
        <f t="shared" si="3055"/>
        <v>0.04929064105</v>
      </c>
      <c r="O3052" s="180">
        <f t="shared" si="3055"/>
        <v>0.05596816105</v>
      </c>
      <c r="P3052" s="180">
        <f t="shared" si="3055"/>
        <v>0.06246995684</v>
      </c>
      <c r="Q3052" s="180">
        <f t="shared" si="3055"/>
        <v>0.06589657895</v>
      </c>
      <c r="R3052" s="180">
        <f t="shared" si="3055"/>
        <v>0.07345272</v>
      </c>
      <c r="S3052" s="180">
        <f t="shared" si="3055"/>
        <v>0.07846086</v>
      </c>
      <c r="T3052" s="181">
        <f t="shared" si="3"/>
        <v>9.5</v>
      </c>
      <c r="U3052" s="182">
        <f t="shared" si="4"/>
        <v>41459</v>
      </c>
      <c r="V3052" s="182">
        <f t="shared" si="5"/>
        <v>41551</v>
      </c>
      <c r="W3052" s="182">
        <f t="shared" si="6"/>
        <v>41643</v>
      </c>
      <c r="X3052" s="181">
        <f t="shared" si="7"/>
        <v>181</v>
      </c>
      <c r="Y3052" s="181">
        <f t="shared" si="8"/>
        <v>273</v>
      </c>
      <c r="Z3052" s="181">
        <f t="shared" si="9"/>
        <v>365</v>
      </c>
      <c r="AA3052" s="155"/>
      <c r="AB3052" s="9"/>
      <c r="AC3052" s="9"/>
      <c r="AD3052" s="9"/>
      <c r="AE3052" s="9"/>
      <c r="AF3052" s="9"/>
      <c r="AG3052" s="9"/>
      <c r="AH3052" s="9"/>
    </row>
    <row r="3053" ht="15.75" customHeight="1">
      <c r="A3053" s="177">
        <v>41277.0</v>
      </c>
      <c r="B3053" s="178">
        <v>5.21</v>
      </c>
      <c r="C3053" s="178">
        <v>5.79</v>
      </c>
      <c r="D3053" s="178">
        <v>6.3</v>
      </c>
      <c r="E3053" s="178">
        <v>6.8</v>
      </c>
      <c r="F3053" s="178">
        <v>7.23</v>
      </c>
      <c r="G3053" s="178">
        <v>7.57</v>
      </c>
      <c r="H3053" s="178">
        <v>8.43</v>
      </c>
      <c r="I3053" s="178">
        <v>9.0</v>
      </c>
      <c r="J3053" s="178">
        <v>9.5</v>
      </c>
      <c r="K3053" s="179">
        <f>MAX(0,((T3053*(365/365))-VLOOKUP(A3053,VBMA!$A:$D,4,0))  /  (T3053* (365/365)   ))</f>
        <v>0.1232392894</v>
      </c>
      <c r="L3053" s="180">
        <f t="shared" ref="L3053:S3053" si="3056">(B3053*(1-$K3053) * (365/365))/100</f>
        <v>0.04567923302</v>
      </c>
      <c r="M3053" s="180">
        <f t="shared" si="3056"/>
        <v>0.05076444514</v>
      </c>
      <c r="N3053" s="180">
        <f t="shared" si="3056"/>
        <v>0.05523592476</v>
      </c>
      <c r="O3053" s="180">
        <f t="shared" si="3056"/>
        <v>0.05961972832</v>
      </c>
      <c r="P3053" s="180">
        <f t="shared" si="3056"/>
        <v>0.06338979937</v>
      </c>
      <c r="Q3053" s="180">
        <f t="shared" si="3056"/>
        <v>0.06637078579</v>
      </c>
      <c r="R3053" s="180">
        <f t="shared" si="3056"/>
        <v>0.0739109279</v>
      </c>
      <c r="S3053" s="180">
        <f t="shared" si="3056"/>
        <v>0.07890846395</v>
      </c>
      <c r="T3053" s="181">
        <f t="shared" si="3"/>
        <v>9.57</v>
      </c>
      <c r="U3053" s="182">
        <f t="shared" si="4"/>
        <v>41458</v>
      </c>
      <c r="V3053" s="182">
        <f t="shared" si="5"/>
        <v>41550</v>
      </c>
      <c r="W3053" s="182">
        <f t="shared" si="6"/>
        <v>41642</v>
      </c>
      <c r="X3053" s="181">
        <f t="shared" si="7"/>
        <v>181</v>
      </c>
      <c r="Y3053" s="181">
        <f t="shared" si="8"/>
        <v>273</v>
      </c>
      <c r="Z3053" s="181">
        <f t="shared" si="9"/>
        <v>365</v>
      </c>
      <c r="AA3053" s="155"/>
      <c r="AB3053" s="9"/>
      <c r="AC3053" s="9"/>
      <c r="AD3053" s="9"/>
      <c r="AE3053" s="9"/>
      <c r="AF3053" s="9"/>
      <c r="AG3053" s="9"/>
      <c r="AH3053" s="9"/>
    </row>
    <row r="3054" ht="15.75" customHeight="1">
      <c r="A3054" s="177">
        <v>41276.0</v>
      </c>
      <c r="B3054" s="178">
        <v>5.57</v>
      </c>
      <c r="C3054" s="178">
        <v>6.04</v>
      </c>
      <c r="D3054" s="178">
        <v>6.51</v>
      </c>
      <c r="E3054" s="178">
        <v>6.81</v>
      </c>
      <c r="F3054" s="178">
        <v>7.21</v>
      </c>
      <c r="G3054" s="178">
        <v>7.54</v>
      </c>
      <c r="H3054" s="178">
        <v>8.07</v>
      </c>
      <c r="I3054" s="178">
        <v>8.79</v>
      </c>
      <c r="J3054" s="178">
        <v>9.29</v>
      </c>
      <c r="K3054" s="179">
        <f>MAX(0,((T3054*(365/365))-VLOOKUP(A3054,VBMA!$A:$D,4,0))  /  (T3054* (365/365)   ))</f>
        <v>0.1167192429</v>
      </c>
      <c r="L3054" s="180">
        <f t="shared" ref="L3054:S3054" si="3057">(B3054*(1-$K3054) * (365/365))/100</f>
        <v>0.04919873817</v>
      </c>
      <c r="M3054" s="180">
        <f t="shared" si="3057"/>
        <v>0.05335015773</v>
      </c>
      <c r="N3054" s="180">
        <f t="shared" si="3057"/>
        <v>0.05750157729</v>
      </c>
      <c r="O3054" s="180">
        <f t="shared" si="3057"/>
        <v>0.06015141956</v>
      </c>
      <c r="P3054" s="180">
        <f t="shared" si="3057"/>
        <v>0.06368454259</v>
      </c>
      <c r="Q3054" s="180">
        <f t="shared" si="3057"/>
        <v>0.06659936909</v>
      </c>
      <c r="R3054" s="180">
        <f t="shared" si="3057"/>
        <v>0.0712807571</v>
      </c>
      <c r="S3054" s="180">
        <f t="shared" si="3057"/>
        <v>0.07764037855</v>
      </c>
      <c r="T3054" s="181">
        <f t="shared" si="3"/>
        <v>9.51</v>
      </c>
      <c r="U3054" s="182">
        <f t="shared" si="4"/>
        <v>41457</v>
      </c>
      <c r="V3054" s="182">
        <f t="shared" si="5"/>
        <v>41549</v>
      </c>
      <c r="W3054" s="182">
        <f t="shared" si="6"/>
        <v>41641</v>
      </c>
      <c r="X3054" s="181">
        <f t="shared" si="7"/>
        <v>181</v>
      </c>
      <c r="Y3054" s="181">
        <f t="shared" si="8"/>
        <v>273</v>
      </c>
      <c r="Z3054" s="181">
        <f t="shared" si="9"/>
        <v>365</v>
      </c>
      <c r="AA3054" s="155"/>
      <c r="AB3054" s="9"/>
      <c r="AC3054" s="9"/>
      <c r="AD3054" s="9"/>
      <c r="AE3054" s="9"/>
      <c r="AF3054" s="9"/>
      <c r="AG3054" s="9"/>
      <c r="AH3054" s="9"/>
    </row>
    <row r="3055" ht="15.75" customHeight="1">
      <c r="A3055" s="177">
        <v>41271.0</v>
      </c>
      <c r="B3055" s="178">
        <v>4.86</v>
      </c>
      <c r="C3055" s="178">
        <v>5.5</v>
      </c>
      <c r="D3055" s="178">
        <v>5.94</v>
      </c>
      <c r="E3055" s="178">
        <v>6.29</v>
      </c>
      <c r="F3055" s="178">
        <v>6.94</v>
      </c>
      <c r="G3055" s="178">
        <v>7.62</v>
      </c>
      <c r="H3055" s="178">
        <v>8.5</v>
      </c>
      <c r="I3055" s="178">
        <v>9.07</v>
      </c>
      <c r="J3055" s="178">
        <v>9.71</v>
      </c>
      <c r="K3055" s="179">
        <f>MAX(0,((T3055*(365/365))-VLOOKUP(A3055,VBMA!$A:$D,4,0))  /  (T3055* (365/365)   ))</f>
        <v>0.1170362514</v>
      </c>
      <c r="L3055" s="180">
        <f t="shared" ref="L3055:S3055" si="3058">(B3055*(1-$K3055) * (365/365))/100</f>
        <v>0.04291203818</v>
      </c>
      <c r="M3055" s="180">
        <f t="shared" si="3058"/>
        <v>0.04856300617</v>
      </c>
      <c r="N3055" s="180">
        <f t="shared" si="3058"/>
        <v>0.05244804667</v>
      </c>
      <c r="O3055" s="180">
        <f t="shared" si="3058"/>
        <v>0.05553841979</v>
      </c>
      <c r="P3055" s="180">
        <f t="shared" si="3058"/>
        <v>0.06127768415</v>
      </c>
      <c r="Q3055" s="180">
        <f t="shared" si="3058"/>
        <v>0.06728183764</v>
      </c>
      <c r="R3055" s="180">
        <f t="shared" si="3058"/>
        <v>0.07505191863</v>
      </c>
      <c r="S3055" s="180">
        <f t="shared" si="3058"/>
        <v>0.080084812</v>
      </c>
      <c r="T3055" s="181">
        <f t="shared" si="3"/>
        <v>9.633804348</v>
      </c>
      <c r="U3055" s="182">
        <f t="shared" si="4"/>
        <v>41453</v>
      </c>
      <c r="V3055" s="182">
        <f t="shared" si="5"/>
        <v>41545</v>
      </c>
      <c r="W3055" s="182">
        <f t="shared" si="6"/>
        <v>41636</v>
      </c>
      <c r="X3055" s="181">
        <f t="shared" si="7"/>
        <v>182</v>
      </c>
      <c r="Y3055" s="181">
        <f t="shared" si="8"/>
        <v>274</v>
      </c>
      <c r="Z3055" s="181">
        <f t="shared" si="9"/>
        <v>365</v>
      </c>
      <c r="AA3055" s="155"/>
      <c r="AB3055" s="9"/>
      <c r="AC3055" s="9"/>
      <c r="AD3055" s="9"/>
      <c r="AE3055" s="9"/>
      <c r="AF3055" s="9"/>
      <c r="AG3055" s="9"/>
      <c r="AH3055" s="9"/>
    </row>
    <row r="3056" ht="15.75" customHeight="1">
      <c r="A3056" s="177">
        <v>41270.0</v>
      </c>
      <c r="B3056" s="178">
        <v>4.43</v>
      </c>
      <c r="C3056" s="178">
        <v>4.94</v>
      </c>
      <c r="D3056" s="178">
        <v>5.46</v>
      </c>
      <c r="E3056" s="178">
        <v>6.01</v>
      </c>
      <c r="F3056" s="178">
        <v>6.66</v>
      </c>
      <c r="G3056" s="178">
        <v>7.38</v>
      </c>
      <c r="H3056" s="178">
        <v>8.14</v>
      </c>
      <c r="I3056" s="178">
        <v>8.71</v>
      </c>
      <c r="J3056" s="178">
        <v>9.29</v>
      </c>
      <c r="K3056" s="179">
        <f>MAX(0,((T3056*(365/365))-VLOOKUP(A3056,VBMA!$A:$D,4,0))  /  (T3056* (365/365)   ))</f>
        <v>0.09287497509</v>
      </c>
      <c r="L3056" s="180">
        <f t="shared" ref="L3056:S3056" si="3059">(B3056*(1-$K3056) * (365/365))/100</f>
        <v>0.0401856386</v>
      </c>
      <c r="M3056" s="180">
        <f t="shared" si="3059"/>
        <v>0.04481197623</v>
      </c>
      <c r="N3056" s="180">
        <f t="shared" si="3059"/>
        <v>0.04952902636</v>
      </c>
      <c r="O3056" s="180">
        <f t="shared" si="3059"/>
        <v>0.054518214</v>
      </c>
      <c r="P3056" s="180">
        <f t="shared" si="3059"/>
        <v>0.06041452666</v>
      </c>
      <c r="Q3056" s="180">
        <f t="shared" si="3059"/>
        <v>0.06694582684</v>
      </c>
      <c r="R3056" s="180">
        <f t="shared" si="3059"/>
        <v>0.07383997703</v>
      </c>
      <c r="S3056" s="180">
        <f t="shared" si="3059"/>
        <v>0.07901058967</v>
      </c>
      <c r="T3056" s="181">
        <f t="shared" si="3"/>
        <v>9.273804348</v>
      </c>
      <c r="U3056" s="182">
        <f t="shared" si="4"/>
        <v>41452</v>
      </c>
      <c r="V3056" s="182">
        <f t="shared" si="5"/>
        <v>41544</v>
      </c>
      <c r="W3056" s="182">
        <f t="shared" si="6"/>
        <v>41635</v>
      </c>
      <c r="X3056" s="181">
        <f t="shared" si="7"/>
        <v>182</v>
      </c>
      <c r="Y3056" s="181">
        <f t="shared" si="8"/>
        <v>274</v>
      </c>
      <c r="Z3056" s="181">
        <f t="shared" si="9"/>
        <v>365</v>
      </c>
      <c r="AA3056" s="155"/>
      <c r="AB3056" s="9"/>
      <c r="AC3056" s="9"/>
      <c r="AD3056" s="9"/>
      <c r="AE3056" s="9"/>
      <c r="AF3056" s="9"/>
      <c r="AG3056" s="9"/>
      <c r="AH3056" s="9"/>
    </row>
    <row r="3057" ht="15.75" customHeight="1">
      <c r="A3057" s="177">
        <v>41269.0</v>
      </c>
      <c r="B3057" s="178">
        <v>3.75</v>
      </c>
      <c r="C3057" s="178">
        <v>4.28</v>
      </c>
      <c r="D3057" s="178">
        <v>5.13</v>
      </c>
      <c r="E3057" s="178">
        <v>5.92</v>
      </c>
      <c r="F3057" s="178">
        <v>6.65</v>
      </c>
      <c r="G3057" s="178">
        <v>7.47</v>
      </c>
      <c r="H3057" s="178">
        <v>8.25</v>
      </c>
      <c r="I3057" s="178">
        <v>8.83</v>
      </c>
      <c r="J3057" s="178">
        <v>9.42</v>
      </c>
      <c r="K3057" s="179">
        <f>MAX(0,((T3057*(365/365))-VLOOKUP(A3057,VBMA!$A:$D,4,0))  /  (T3057* (365/365)   ))</f>
        <v>0.1073934854</v>
      </c>
      <c r="L3057" s="180">
        <f t="shared" ref="L3057:S3057" si="3060">(B3057*(1-$K3057) * (365/365))/100</f>
        <v>0.0334727443</v>
      </c>
      <c r="M3057" s="180">
        <f t="shared" si="3060"/>
        <v>0.03820355882</v>
      </c>
      <c r="N3057" s="180">
        <f t="shared" si="3060"/>
        <v>0.0457907142</v>
      </c>
      <c r="O3057" s="180">
        <f t="shared" si="3060"/>
        <v>0.05284230566</v>
      </c>
      <c r="P3057" s="180">
        <f t="shared" si="3060"/>
        <v>0.05935833322</v>
      </c>
      <c r="Q3057" s="180">
        <f t="shared" si="3060"/>
        <v>0.06667770664</v>
      </c>
      <c r="R3057" s="180">
        <f t="shared" si="3060"/>
        <v>0.07364003745</v>
      </c>
      <c r="S3057" s="180">
        <f t="shared" si="3060"/>
        <v>0.07881715523</v>
      </c>
      <c r="T3057" s="181">
        <f t="shared" si="3"/>
        <v>9.403695652</v>
      </c>
      <c r="U3057" s="182">
        <f t="shared" si="4"/>
        <v>41451</v>
      </c>
      <c r="V3057" s="182">
        <f t="shared" si="5"/>
        <v>41543</v>
      </c>
      <c r="W3057" s="182">
        <f t="shared" si="6"/>
        <v>41634</v>
      </c>
      <c r="X3057" s="181">
        <f t="shared" si="7"/>
        <v>182</v>
      </c>
      <c r="Y3057" s="181">
        <f t="shared" si="8"/>
        <v>274</v>
      </c>
      <c r="Z3057" s="181">
        <f t="shared" si="9"/>
        <v>365</v>
      </c>
      <c r="AA3057" s="155"/>
      <c r="AB3057" s="9"/>
      <c r="AC3057" s="9"/>
      <c r="AD3057" s="9"/>
      <c r="AE3057" s="9"/>
      <c r="AF3057" s="9"/>
      <c r="AG3057" s="9"/>
      <c r="AH3057" s="9"/>
    </row>
    <row r="3058" ht="15.75" customHeight="1">
      <c r="A3058" s="177">
        <v>41268.0</v>
      </c>
      <c r="B3058" s="178">
        <v>2.96</v>
      </c>
      <c r="C3058" s="178">
        <v>3.33</v>
      </c>
      <c r="D3058" s="178">
        <v>4.0</v>
      </c>
      <c r="E3058" s="178">
        <v>5.6</v>
      </c>
      <c r="F3058" s="178">
        <v>6.47</v>
      </c>
      <c r="G3058" s="178">
        <v>7.3</v>
      </c>
      <c r="H3058" s="178">
        <v>8.17</v>
      </c>
      <c r="I3058" s="178">
        <v>8.77</v>
      </c>
      <c r="J3058" s="178">
        <v>9.33</v>
      </c>
      <c r="K3058" s="179">
        <f>MAX(0,((T3058*(365/365))-VLOOKUP(A3058,VBMA!$A:$D,4,0))  /  (T3058* (365/365)   ))</f>
        <v>0.1035596211</v>
      </c>
      <c r="L3058" s="180">
        <f t="shared" ref="L3058:S3058" si="3061">(B3058*(1-$K3058) * (365/365))/100</f>
        <v>0.02653463522</v>
      </c>
      <c r="M3058" s="180">
        <f t="shared" si="3061"/>
        <v>0.02985146462</v>
      </c>
      <c r="N3058" s="180">
        <f t="shared" si="3061"/>
        <v>0.03585761516</v>
      </c>
      <c r="O3058" s="180">
        <f t="shared" si="3061"/>
        <v>0.05020066122</v>
      </c>
      <c r="P3058" s="180">
        <f t="shared" si="3061"/>
        <v>0.05799969251</v>
      </c>
      <c r="Q3058" s="180">
        <f t="shared" si="3061"/>
        <v>0.06544014766</v>
      </c>
      <c r="R3058" s="180">
        <f t="shared" si="3061"/>
        <v>0.07323917896</v>
      </c>
      <c r="S3058" s="180">
        <f t="shared" si="3061"/>
        <v>0.07861782123</v>
      </c>
      <c r="T3058" s="181">
        <f t="shared" si="3"/>
        <v>9.363478261</v>
      </c>
      <c r="U3058" s="182">
        <f t="shared" si="4"/>
        <v>41450</v>
      </c>
      <c r="V3058" s="182">
        <f t="shared" si="5"/>
        <v>41542</v>
      </c>
      <c r="W3058" s="182">
        <f t="shared" si="6"/>
        <v>41633</v>
      </c>
      <c r="X3058" s="181">
        <f t="shared" si="7"/>
        <v>182</v>
      </c>
      <c r="Y3058" s="181">
        <f t="shared" si="8"/>
        <v>274</v>
      </c>
      <c r="Z3058" s="181">
        <f t="shared" si="9"/>
        <v>365</v>
      </c>
      <c r="AA3058" s="155"/>
      <c r="AB3058" s="9"/>
      <c r="AC3058" s="9"/>
      <c r="AD3058" s="9"/>
      <c r="AE3058" s="9"/>
      <c r="AF3058" s="9"/>
      <c r="AG3058" s="9"/>
      <c r="AH3058" s="9"/>
    </row>
    <row r="3059" ht="15.75" customHeight="1">
      <c r="A3059" s="177">
        <v>41267.0</v>
      </c>
      <c r="B3059" s="178">
        <v>2.25</v>
      </c>
      <c r="C3059" s="178">
        <v>2.67</v>
      </c>
      <c r="D3059" s="178">
        <v>3.67</v>
      </c>
      <c r="E3059" s="178">
        <v>5.43</v>
      </c>
      <c r="F3059" s="178">
        <v>6.38</v>
      </c>
      <c r="G3059" s="178">
        <v>7.22</v>
      </c>
      <c r="H3059" s="178">
        <v>8.17</v>
      </c>
      <c r="I3059" s="178">
        <v>8.77</v>
      </c>
      <c r="J3059" s="178">
        <v>9.33</v>
      </c>
      <c r="K3059" s="179">
        <f>MAX(0,((T3059*(365/365))-VLOOKUP(A3059,VBMA!$A:$D,4,0))  /  (T3059* (365/365)   ))</f>
        <v>0.1015625</v>
      </c>
      <c r="L3059" s="180">
        <f t="shared" ref="L3059:S3059" si="3062">(B3059*(1-$K3059) * (365/365))/100</f>
        <v>0.02021484375</v>
      </c>
      <c r="M3059" s="180">
        <f t="shared" si="3062"/>
        <v>0.02398828125</v>
      </c>
      <c r="N3059" s="180">
        <f t="shared" si="3062"/>
        <v>0.03297265625</v>
      </c>
      <c r="O3059" s="180">
        <f t="shared" si="3062"/>
        <v>0.04878515625</v>
      </c>
      <c r="P3059" s="180">
        <f t="shared" si="3062"/>
        <v>0.0573203125</v>
      </c>
      <c r="Q3059" s="180">
        <f t="shared" si="3062"/>
        <v>0.0648671875</v>
      </c>
      <c r="R3059" s="180">
        <f t="shared" si="3062"/>
        <v>0.07340234375</v>
      </c>
      <c r="S3059" s="180">
        <f t="shared" si="3062"/>
        <v>0.07879296875</v>
      </c>
      <c r="T3059" s="181">
        <f t="shared" si="3"/>
        <v>9.363478261</v>
      </c>
      <c r="U3059" s="182">
        <f t="shared" si="4"/>
        <v>41449</v>
      </c>
      <c r="V3059" s="182">
        <f t="shared" si="5"/>
        <v>41541</v>
      </c>
      <c r="W3059" s="182">
        <f t="shared" si="6"/>
        <v>41632</v>
      </c>
      <c r="X3059" s="181">
        <f t="shared" si="7"/>
        <v>182</v>
      </c>
      <c r="Y3059" s="181">
        <f t="shared" si="8"/>
        <v>274</v>
      </c>
      <c r="Z3059" s="181">
        <f t="shared" si="9"/>
        <v>365</v>
      </c>
      <c r="AA3059" s="155"/>
      <c r="AB3059" s="9"/>
      <c r="AC3059" s="9"/>
      <c r="AD3059" s="9"/>
      <c r="AE3059" s="9"/>
      <c r="AF3059" s="9"/>
      <c r="AG3059" s="9"/>
      <c r="AH3059" s="9"/>
    </row>
    <row r="3060" ht="15.75" customHeight="1">
      <c r="A3060" s="177">
        <v>41264.0</v>
      </c>
      <c r="B3060" s="178">
        <v>1.86</v>
      </c>
      <c r="C3060" s="178">
        <v>2.4</v>
      </c>
      <c r="D3060" s="178">
        <v>3.5</v>
      </c>
      <c r="E3060" s="178">
        <v>5.37</v>
      </c>
      <c r="F3060" s="178">
        <v>6.33</v>
      </c>
      <c r="G3060" s="178">
        <v>7.24</v>
      </c>
      <c r="H3060" s="178">
        <v>8.31</v>
      </c>
      <c r="I3060" s="178">
        <v>8.98</v>
      </c>
      <c r="J3060" s="178">
        <v>9.57</v>
      </c>
      <c r="K3060" s="179">
        <f>MAX(0,((T3060*(365/365))-VLOOKUP(A3060,VBMA!$A:$D,4,0))  /  (T3060* (365/365)   ))</f>
        <v>0.1139634552</v>
      </c>
      <c r="L3060" s="180">
        <f t="shared" ref="L3060:S3060" si="3063">(B3060*(1-$K3060) * (365/365))/100</f>
        <v>0.01648027973</v>
      </c>
      <c r="M3060" s="180">
        <f t="shared" si="3063"/>
        <v>0.02126487708</v>
      </c>
      <c r="N3060" s="180">
        <f t="shared" si="3063"/>
        <v>0.03101127907</v>
      </c>
      <c r="O3060" s="180">
        <f t="shared" si="3063"/>
        <v>0.04758016246</v>
      </c>
      <c r="P3060" s="180">
        <f t="shared" si="3063"/>
        <v>0.05608611329</v>
      </c>
      <c r="Q3060" s="180">
        <f t="shared" si="3063"/>
        <v>0.06414904584</v>
      </c>
      <c r="R3060" s="180">
        <f t="shared" si="3063"/>
        <v>0.07362963687</v>
      </c>
      <c r="S3060" s="180">
        <f t="shared" si="3063"/>
        <v>0.07956608172</v>
      </c>
      <c r="T3060" s="181">
        <f t="shared" si="3"/>
        <v>9.642717391</v>
      </c>
      <c r="U3060" s="182">
        <f t="shared" si="4"/>
        <v>41446</v>
      </c>
      <c r="V3060" s="182">
        <f t="shared" si="5"/>
        <v>41538</v>
      </c>
      <c r="W3060" s="182">
        <f t="shared" si="6"/>
        <v>41629</v>
      </c>
      <c r="X3060" s="181">
        <f t="shared" si="7"/>
        <v>182</v>
      </c>
      <c r="Y3060" s="181">
        <f t="shared" si="8"/>
        <v>274</v>
      </c>
      <c r="Z3060" s="181">
        <f t="shared" si="9"/>
        <v>365</v>
      </c>
      <c r="AA3060" s="155"/>
      <c r="AB3060" s="9"/>
      <c r="AC3060" s="9"/>
      <c r="AD3060" s="9"/>
      <c r="AE3060" s="9"/>
      <c r="AF3060" s="9"/>
      <c r="AG3060" s="9"/>
      <c r="AH3060" s="9"/>
    </row>
    <row r="3061" ht="15.75" customHeight="1">
      <c r="A3061" s="177">
        <v>41263.0</v>
      </c>
      <c r="B3061" s="178">
        <v>1.9</v>
      </c>
      <c r="C3061" s="178">
        <v>2.4</v>
      </c>
      <c r="D3061" s="178">
        <v>3.47</v>
      </c>
      <c r="E3061" s="178">
        <v>5.5</v>
      </c>
      <c r="F3061" s="178">
        <v>6.34</v>
      </c>
      <c r="G3061" s="178">
        <v>7.41</v>
      </c>
      <c r="H3061" s="178">
        <v>8.45</v>
      </c>
      <c r="I3061" s="178">
        <v>9.13</v>
      </c>
      <c r="J3061" s="178">
        <v>9.64</v>
      </c>
      <c r="K3061" s="179">
        <f>MAX(0,((T3061*(365/365))-VLOOKUP(A3061,VBMA!$A:$D,4,0))  /  (T3061* (365/365)   ))</f>
        <v>0.1284156835</v>
      </c>
      <c r="L3061" s="180">
        <f t="shared" ref="L3061:S3061" si="3064">(B3061*(1-$K3061) * (365/365))/100</f>
        <v>0.01656010201</v>
      </c>
      <c r="M3061" s="180">
        <f t="shared" si="3064"/>
        <v>0.0209180236</v>
      </c>
      <c r="N3061" s="180">
        <f t="shared" si="3064"/>
        <v>0.03024397578</v>
      </c>
      <c r="O3061" s="180">
        <f t="shared" si="3064"/>
        <v>0.04793713741</v>
      </c>
      <c r="P3061" s="180">
        <f t="shared" si="3064"/>
        <v>0.05525844567</v>
      </c>
      <c r="Q3061" s="180">
        <f t="shared" si="3064"/>
        <v>0.06458439785</v>
      </c>
      <c r="R3061" s="180">
        <f t="shared" si="3064"/>
        <v>0.07364887474</v>
      </c>
      <c r="S3061" s="180">
        <f t="shared" si="3064"/>
        <v>0.0795756481</v>
      </c>
      <c r="T3061" s="181">
        <f t="shared" si="3"/>
        <v>9.802608696</v>
      </c>
      <c r="U3061" s="182">
        <f t="shared" si="4"/>
        <v>41445</v>
      </c>
      <c r="V3061" s="182">
        <f t="shared" si="5"/>
        <v>41537</v>
      </c>
      <c r="W3061" s="182">
        <f t="shared" si="6"/>
        <v>41628</v>
      </c>
      <c r="X3061" s="181">
        <f t="shared" si="7"/>
        <v>182</v>
      </c>
      <c r="Y3061" s="181">
        <f t="shared" si="8"/>
        <v>274</v>
      </c>
      <c r="Z3061" s="181">
        <f t="shared" si="9"/>
        <v>365</v>
      </c>
      <c r="AA3061" s="155"/>
      <c r="AB3061" s="9"/>
      <c r="AC3061" s="9"/>
      <c r="AD3061" s="9"/>
      <c r="AE3061" s="9"/>
      <c r="AF3061" s="9"/>
      <c r="AG3061" s="9"/>
      <c r="AH3061" s="9"/>
    </row>
    <row r="3062" ht="15.75" customHeight="1">
      <c r="A3062" s="177">
        <v>41262.0</v>
      </c>
      <c r="B3062" s="178">
        <v>1.92</v>
      </c>
      <c r="C3062" s="178">
        <v>2.5</v>
      </c>
      <c r="D3062" s="178">
        <v>3.5</v>
      </c>
      <c r="E3062" s="178">
        <v>5.5</v>
      </c>
      <c r="F3062" s="178">
        <v>6.3</v>
      </c>
      <c r="G3062" s="178">
        <v>7.22</v>
      </c>
      <c r="H3062" s="178">
        <v>8.4</v>
      </c>
      <c r="I3062" s="178">
        <v>9.0</v>
      </c>
      <c r="J3062" s="178">
        <v>9.42</v>
      </c>
      <c r="K3062" s="179">
        <f>MAX(0,((T3062*(365/365))-VLOOKUP(A3062,VBMA!$A:$D,4,0))  /  (T3062* (365/365)   ))</f>
        <v>0.1113754815</v>
      </c>
      <c r="L3062" s="180">
        <f t="shared" ref="L3062:S3062" si="3065">(B3062*(1-$K3062) * (365/365))/100</f>
        <v>0.01706159075</v>
      </c>
      <c r="M3062" s="180">
        <f t="shared" si="3065"/>
        <v>0.02221561296</v>
      </c>
      <c r="N3062" s="180">
        <f t="shared" si="3065"/>
        <v>0.03110185815</v>
      </c>
      <c r="O3062" s="180">
        <f t="shared" si="3065"/>
        <v>0.04887434852</v>
      </c>
      <c r="P3062" s="180">
        <f t="shared" si="3065"/>
        <v>0.05598334466</v>
      </c>
      <c r="Q3062" s="180">
        <f t="shared" si="3065"/>
        <v>0.06415869023</v>
      </c>
      <c r="R3062" s="180">
        <f t="shared" si="3065"/>
        <v>0.07464445955</v>
      </c>
      <c r="S3062" s="180">
        <f t="shared" si="3065"/>
        <v>0.07997620666</v>
      </c>
      <c r="T3062" s="181">
        <f t="shared" si="3"/>
        <v>9.593478261</v>
      </c>
      <c r="U3062" s="182">
        <f t="shared" si="4"/>
        <v>41444</v>
      </c>
      <c r="V3062" s="182">
        <f t="shared" si="5"/>
        <v>41536</v>
      </c>
      <c r="W3062" s="182">
        <f t="shared" si="6"/>
        <v>41627</v>
      </c>
      <c r="X3062" s="181">
        <f t="shared" si="7"/>
        <v>182</v>
      </c>
      <c r="Y3062" s="181">
        <f t="shared" si="8"/>
        <v>274</v>
      </c>
      <c r="Z3062" s="181">
        <f t="shared" si="9"/>
        <v>365</v>
      </c>
      <c r="AA3062" s="155"/>
      <c r="AB3062" s="9"/>
      <c r="AC3062" s="9"/>
      <c r="AD3062" s="9"/>
      <c r="AE3062" s="9"/>
      <c r="AF3062" s="9"/>
      <c r="AG3062" s="9"/>
      <c r="AH3062" s="9"/>
    </row>
    <row r="3063" ht="15.75" customHeight="1">
      <c r="A3063" s="177">
        <v>41261.0</v>
      </c>
      <c r="B3063" s="178">
        <v>2.36</v>
      </c>
      <c r="C3063" s="178">
        <v>2.79</v>
      </c>
      <c r="D3063" s="178">
        <v>3.86</v>
      </c>
      <c r="E3063" s="178">
        <v>5.5</v>
      </c>
      <c r="F3063" s="178">
        <v>6.33</v>
      </c>
      <c r="G3063" s="178">
        <v>7.26</v>
      </c>
      <c r="H3063" s="178">
        <v>8.37</v>
      </c>
      <c r="I3063" s="178">
        <v>8.82</v>
      </c>
      <c r="J3063" s="178">
        <v>9.29</v>
      </c>
      <c r="K3063" s="179">
        <f>MAX(0,((T3063*(365/365))-VLOOKUP(A3063,VBMA!$A:$D,4,0))  /  (T3063* (365/365)   ))</f>
        <v>0.0738047138</v>
      </c>
      <c r="L3063" s="180">
        <f t="shared" ref="L3063:S3063" si="3066">(B3063*(1-$K3063) * (365/365))/100</f>
        <v>0.02185820875</v>
      </c>
      <c r="M3063" s="180">
        <f t="shared" si="3066"/>
        <v>0.02584084848</v>
      </c>
      <c r="N3063" s="180">
        <f t="shared" si="3066"/>
        <v>0.03575113805</v>
      </c>
      <c r="O3063" s="180">
        <f t="shared" si="3066"/>
        <v>0.05094074074</v>
      </c>
      <c r="P3063" s="180">
        <f t="shared" si="3066"/>
        <v>0.05862816162</v>
      </c>
      <c r="Q3063" s="180">
        <f t="shared" si="3066"/>
        <v>0.06724177778</v>
      </c>
      <c r="R3063" s="180">
        <f t="shared" si="3066"/>
        <v>0.07752254545</v>
      </c>
      <c r="S3063" s="180">
        <f t="shared" si="3066"/>
        <v>0.08169042424</v>
      </c>
      <c r="T3063" s="181">
        <f t="shared" si="3"/>
        <v>9.265108696</v>
      </c>
      <c r="U3063" s="182">
        <f t="shared" si="4"/>
        <v>41443</v>
      </c>
      <c r="V3063" s="182">
        <f t="shared" si="5"/>
        <v>41535</v>
      </c>
      <c r="W3063" s="182">
        <f t="shared" si="6"/>
        <v>41626</v>
      </c>
      <c r="X3063" s="181">
        <f t="shared" si="7"/>
        <v>182</v>
      </c>
      <c r="Y3063" s="181">
        <f t="shared" si="8"/>
        <v>274</v>
      </c>
      <c r="Z3063" s="181">
        <f t="shared" si="9"/>
        <v>365</v>
      </c>
      <c r="AA3063" s="155"/>
      <c r="AB3063" s="9"/>
      <c r="AC3063" s="9"/>
      <c r="AD3063" s="9"/>
      <c r="AE3063" s="9"/>
      <c r="AF3063" s="9"/>
      <c r="AG3063" s="9"/>
      <c r="AH3063" s="9"/>
    </row>
    <row r="3064" ht="15.75" customHeight="1">
      <c r="A3064" s="177">
        <v>41260.0</v>
      </c>
      <c r="B3064" s="178">
        <v>2.5</v>
      </c>
      <c r="C3064" s="178">
        <v>3.0</v>
      </c>
      <c r="D3064" s="178">
        <v>4.0</v>
      </c>
      <c r="E3064" s="178">
        <v>5.67</v>
      </c>
      <c r="F3064" s="178">
        <v>6.42</v>
      </c>
      <c r="G3064" s="178">
        <v>7.22</v>
      </c>
      <c r="H3064" s="178">
        <v>8.4</v>
      </c>
      <c r="I3064" s="178">
        <v>8.97</v>
      </c>
      <c r="J3064" s="178">
        <v>9.42</v>
      </c>
      <c r="K3064" s="179">
        <f>MAX(0,((T3064*(365/365))-VLOOKUP(A3064,VBMA!$A:$D,4,0))  /  (T3064* (365/365)   ))</f>
        <v>0.09859698327</v>
      </c>
      <c r="L3064" s="180">
        <f t="shared" ref="L3064:S3064" si="3067">(B3064*(1-$K3064) * (365/365))/100</f>
        <v>0.02253507542</v>
      </c>
      <c r="M3064" s="180">
        <f t="shared" si="3067"/>
        <v>0.0270420905</v>
      </c>
      <c r="N3064" s="180">
        <f t="shared" si="3067"/>
        <v>0.03605612067</v>
      </c>
      <c r="O3064" s="180">
        <f t="shared" si="3067"/>
        <v>0.05110955105</v>
      </c>
      <c r="P3064" s="180">
        <f t="shared" si="3067"/>
        <v>0.05787007367</v>
      </c>
      <c r="Q3064" s="180">
        <f t="shared" si="3067"/>
        <v>0.06508129781</v>
      </c>
      <c r="R3064" s="180">
        <f t="shared" si="3067"/>
        <v>0.0757178534</v>
      </c>
      <c r="S3064" s="180">
        <f t="shared" si="3067"/>
        <v>0.0808558506</v>
      </c>
      <c r="T3064" s="181">
        <f t="shared" si="3"/>
        <v>9.533804348</v>
      </c>
      <c r="U3064" s="182">
        <f t="shared" si="4"/>
        <v>41442</v>
      </c>
      <c r="V3064" s="182">
        <f t="shared" si="5"/>
        <v>41534</v>
      </c>
      <c r="W3064" s="182">
        <f t="shared" si="6"/>
        <v>41625</v>
      </c>
      <c r="X3064" s="181">
        <f t="shared" si="7"/>
        <v>182</v>
      </c>
      <c r="Y3064" s="181">
        <f t="shared" si="8"/>
        <v>274</v>
      </c>
      <c r="Z3064" s="181">
        <f t="shared" si="9"/>
        <v>365</v>
      </c>
      <c r="AA3064" s="155"/>
      <c r="AB3064" s="9"/>
      <c r="AC3064" s="9"/>
      <c r="AD3064" s="9"/>
      <c r="AE3064" s="9"/>
      <c r="AF3064" s="9"/>
      <c r="AG3064" s="9"/>
      <c r="AH3064" s="9"/>
    </row>
    <row r="3065" ht="15.75" customHeight="1">
      <c r="A3065" s="177">
        <v>41257.0</v>
      </c>
      <c r="B3065" s="178">
        <v>2.8</v>
      </c>
      <c r="C3065" s="178">
        <v>3.46</v>
      </c>
      <c r="D3065" s="178">
        <v>4.46</v>
      </c>
      <c r="E3065" s="178">
        <v>5.85</v>
      </c>
      <c r="F3065" s="178">
        <v>6.38</v>
      </c>
      <c r="G3065" s="178">
        <v>7.04</v>
      </c>
      <c r="H3065" s="178">
        <v>8.1</v>
      </c>
      <c r="I3065" s="178">
        <v>8.42</v>
      </c>
      <c r="J3065" s="178">
        <v>8.64</v>
      </c>
      <c r="K3065" s="179">
        <f>MAX(0,((T3065*(365/365))-VLOOKUP(A3065,VBMA!$A:$D,4,0))  /  (T3065* (365/365)   ))</f>
        <v>0.01490544441</v>
      </c>
      <c r="L3065" s="180">
        <f t="shared" ref="L3065:S3065" si="3068">(B3065*(1-$K3065) * (365/365))/100</f>
        <v>0.02758264756</v>
      </c>
      <c r="M3065" s="180">
        <f t="shared" si="3068"/>
        <v>0.03408427162</v>
      </c>
      <c r="N3065" s="180">
        <f t="shared" si="3068"/>
        <v>0.04393521718</v>
      </c>
      <c r="O3065" s="180">
        <f t="shared" si="3068"/>
        <v>0.0576280315</v>
      </c>
      <c r="P3065" s="180">
        <f t="shared" si="3068"/>
        <v>0.06284903265</v>
      </c>
      <c r="Q3065" s="180">
        <f t="shared" si="3068"/>
        <v>0.06935065671</v>
      </c>
      <c r="R3065" s="180">
        <f t="shared" si="3068"/>
        <v>0.079792659</v>
      </c>
      <c r="S3065" s="180">
        <f t="shared" si="3068"/>
        <v>0.08294496158</v>
      </c>
      <c r="T3065" s="181">
        <f t="shared" si="3"/>
        <v>8.736521739</v>
      </c>
      <c r="U3065" s="182">
        <f t="shared" si="4"/>
        <v>41439</v>
      </c>
      <c r="V3065" s="182">
        <f t="shared" si="5"/>
        <v>41531</v>
      </c>
      <c r="W3065" s="182">
        <f t="shared" si="6"/>
        <v>41622</v>
      </c>
      <c r="X3065" s="181">
        <f t="shared" si="7"/>
        <v>182</v>
      </c>
      <c r="Y3065" s="181">
        <f t="shared" si="8"/>
        <v>274</v>
      </c>
      <c r="Z3065" s="181">
        <f t="shared" si="9"/>
        <v>365</v>
      </c>
      <c r="AA3065" s="155"/>
      <c r="AB3065" s="9"/>
      <c r="AC3065" s="9"/>
      <c r="AD3065" s="9"/>
      <c r="AE3065" s="9"/>
      <c r="AF3065" s="9"/>
      <c r="AG3065" s="9"/>
      <c r="AH3065" s="9"/>
    </row>
    <row r="3066" ht="15.75" customHeight="1">
      <c r="A3066" s="177">
        <v>41256.0</v>
      </c>
      <c r="B3066" s="178">
        <v>4.38</v>
      </c>
      <c r="C3066" s="178">
        <v>4.86</v>
      </c>
      <c r="D3066" s="178">
        <v>5.59</v>
      </c>
      <c r="E3066" s="178">
        <v>6.16</v>
      </c>
      <c r="F3066" s="178">
        <v>6.65</v>
      </c>
      <c r="G3066" s="178">
        <v>7.28</v>
      </c>
      <c r="H3066" s="178">
        <v>8.42</v>
      </c>
      <c r="I3066" s="178">
        <v>8.88</v>
      </c>
      <c r="J3066" s="178">
        <v>9.6</v>
      </c>
      <c r="K3066" s="179">
        <f>MAX(0,((T3066*(365/365))-VLOOKUP(A3066,VBMA!$A:$D,4,0))  /  (T3066* (365/365)   ))</f>
        <v>0.08073915372</v>
      </c>
      <c r="L3066" s="180">
        <f t="shared" ref="L3066:S3066" si="3069">(B3066*(1-$K3066) * (365/365))/100</f>
        <v>0.04026362507</v>
      </c>
      <c r="M3066" s="180">
        <f t="shared" si="3069"/>
        <v>0.04467607713</v>
      </c>
      <c r="N3066" s="180">
        <f t="shared" si="3069"/>
        <v>0.05138668131</v>
      </c>
      <c r="O3066" s="180">
        <f t="shared" si="3069"/>
        <v>0.05662646813</v>
      </c>
      <c r="P3066" s="180">
        <f t="shared" si="3069"/>
        <v>0.06113084628</v>
      </c>
      <c r="Q3066" s="180">
        <f t="shared" si="3069"/>
        <v>0.06692218961</v>
      </c>
      <c r="R3066" s="180">
        <f t="shared" si="3069"/>
        <v>0.07740176326</v>
      </c>
      <c r="S3066" s="180">
        <f t="shared" si="3069"/>
        <v>0.08163036315</v>
      </c>
      <c r="T3066" s="181">
        <f t="shared" si="3"/>
        <v>9.335</v>
      </c>
      <c r="U3066" s="182">
        <f t="shared" si="4"/>
        <v>41438</v>
      </c>
      <c r="V3066" s="182">
        <f t="shared" si="5"/>
        <v>41530</v>
      </c>
      <c r="W3066" s="182">
        <f t="shared" si="6"/>
        <v>41621</v>
      </c>
      <c r="X3066" s="181">
        <f t="shared" si="7"/>
        <v>182</v>
      </c>
      <c r="Y3066" s="181">
        <f t="shared" si="8"/>
        <v>274</v>
      </c>
      <c r="Z3066" s="181">
        <f t="shared" si="9"/>
        <v>365</v>
      </c>
      <c r="AA3066" s="155"/>
      <c r="AB3066" s="9"/>
      <c r="AC3066" s="9"/>
      <c r="AD3066" s="9"/>
      <c r="AE3066" s="9"/>
      <c r="AF3066" s="9"/>
      <c r="AG3066" s="9"/>
      <c r="AH3066" s="9"/>
    </row>
    <row r="3067" ht="15.75" customHeight="1">
      <c r="A3067" s="177">
        <v>41255.0</v>
      </c>
      <c r="B3067" s="178">
        <v>5.29</v>
      </c>
      <c r="C3067" s="178">
        <v>5.69</v>
      </c>
      <c r="D3067" s="178">
        <v>6.14</v>
      </c>
      <c r="E3067" s="178">
        <v>6.76</v>
      </c>
      <c r="F3067" s="178">
        <v>7.14</v>
      </c>
      <c r="G3067" s="178">
        <v>7.69</v>
      </c>
      <c r="H3067" s="178">
        <v>8.6</v>
      </c>
      <c r="I3067" s="178">
        <v>9.21</v>
      </c>
      <c r="J3067" s="178">
        <v>9.96</v>
      </c>
      <c r="K3067" s="179">
        <f>MAX(0,((T3067*(365/365))-VLOOKUP(A3067,VBMA!$A:$D,4,0))  /  (T3067* (365/365)   ))</f>
        <v>0.126823876</v>
      </c>
      <c r="L3067" s="180">
        <f t="shared" ref="L3067:S3067" si="3070">(B3067*(1-$K3067) * (365/365))/100</f>
        <v>0.04619101696</v>
      </c>
      <c r="M3067" s="180">
        <f t="shared" si="3070"/>
        <v>0.04968372145</v>
      </c>
      <c r="N3067" s="180">
        <f t="shared" si="3070"/>
        <v>0.05361301401</v>
      </c>
      <c r="O3067" s="180">
        <f t="shared" si="3070"/>
        <v>0.05902670598</v>
      </c>
      <c r="P3067" s="180">
        <f t="shared" si="3070"/>
        <v>0.06234477525</v>
      </c>
      <c r="Q3067" s="180">
        <f t="shared" si="3070"/>
        <v>0.06714724393</v>
      </c>
      <c r="R3067" s="180">
        <f t="shared" si="3070"/>
        <v>0.07509314666</v>
      </c>
      <c r="S3067" s="180">
        <f t="shared" si="3070"/>
        <v>0.08041952102</v>
      </c>
      <c r="T3067" s="181">
        <f t="shared" si="3"/>
        <v>9.813369565</v>
      </c>
      <c r="U3067" s="182">
        <f t="shared" si="4"/>
        <v>41437</v>
      </c>
      <c r="V3067" s="182">
        <f t="shared" si="5"/>
        <v>41529</v>
      </c>
      <c r="W3067" s="182">
        <f t="shared" si="6"/>
        <v>41620</v>
      </c>
      <c r="X3067" s="181">
        <f t="shared" si="7"/>
        <v>182</v>
      </c>
      <c r="Y3067" s="181">
        <f t="shared" si="8"/>
        <v>274</v>
      </c>
      <c r="Z3067" s="181">
        <f t="shared" si="9"/>
        <v>365</v>
      </c>
      <c r="AA3067" s="155"/>
      <c r="AB3067" s="9"/>
      <c r="AC3067" s="9"/>
      <c r="AD3067" s="9"/>
      <c r="AE3067" s="9"/>
      <c r="AF3067" s="9"/>
      <c r="AG3067" s="9"/>
      <c r="AH3067" s="9"/>
    </row>
    <row r="3068" ht="15.75" customHeight="1">
      <c r="A3068" s="177">
        <v>41254.0</v>
      </c>
      <c r="B3068" s="178">
        <v>5.18</v>
      </c>
      <c r="C3068" s="178">
        <v>5.64</v>
      </c>
      <c r="D3068" s="178">
        <v>6.0</v>
      </c>
      <c r="E3068" s="178">
        <v>6.38</v>
      </c>
      <c r="F3068" s="178">
        <v>6.73</v>
      </c>
      <c r="G3068" s="178">
        <v>7.34</v>
      </c>
      <c r="H3068" s="178">
        <v>8.43</v>
      </c>
      <c r="I3068" s="178">
        <v>9.08</v>
      </c>
      <c r="J3068" s="178">
        <v>9.78</v>
      </c>
      <c r="K3068" s="179">
        <f>MAX(0,((T3068*(365/365))-VLOOKUP(A3068,VBMA!$A:$D,4,0))  /  (T3068* (365/365)   ))</f>
        <v>0.1199879264</v>
      </c>
      <c r="L3068" s="180">
        <f t="shared" ref="L3068:S3068" si="3071">(B3068*(1-$K3068) * (365/365))/100</f>
        <v>0.04558462542</v>
      </c>
      <c r="M3068" s="180">
        <f t="shared" si="3071"/>
        <v>0.04963268095</v>
      </c>
      <c r="N3068" s="180">
        <f t="shared" si="3071"/>
        <v>0.05280072442</v>
      </c>
      <c r="O3068" s="180">
        <f t="shared" si="3071"/>
        <v>0.0561447703</v>
      </c>
      <c r="P3068" s="180">
        <f t="shared" si="3071"/>
        <v>0.05922481256</v>
      </c>
      <c r="Q3068" s="180">
        <f t="shared" si="3071"/>
        <v>0.06459288621</v>
      </c>
      <c r="R3068" s="180">
        <f t="shared" si="3071"/>
        <v>0.07418501781</v>
      </c>
      <c r="S3068" s="180">
        <f t="shared" si="3071"/>
        <v>0.07990509629</v>
      </c>
      <c r="T3068" s="181">
        <f t="shared" si="3"/>
        <v>9.722934783</v>
      </c>
      <c r="U3068" s="182">
        <f t="shared" si="4"/>
        <v>41436</v>
      </c>
      <c r="V3068" s="182">
        <f t="shared" si="5"/>
        <v>41528</v>
      </c>
      <c r="W3068" s="182">
        <f t="shared" si="6"/>
        <v>41619</v>
      </c>
      <c r="X3068" s="181">
        <f t="shared" si="7"/>
        <v>182</v>
      </c>
      <c r="Y3068" s="181">
        <f t="shared" si="8"/>
        <v>274</v>
      </c>
      <c r="Z3068" s="181">
        <f t="shared" si="9"/>
        <v>365</v>
      </c>
      <c r="AA3068" s="155"/>
      <c r="AB3068" s="9"/>
      <c r="AC3068" s="9"/>
      <c r="AD3068" s="9"/>
      <c r="AE3068" s="9"/>
      <c r="AF3068" s="9"/>
      <c r="AG3068" s="9"/>
      <c r="AH3068" s="9"/>
    </row>
    <row r="3069" ht="15.75" customHeight="1">
      <c r="A3069" s="177">
        <v>41253.0</v>
      </c>
      <c r="B3069" s="178">
        <v>4.43</v>
      </c>
      <c r="C3069" s="178">
        <v>4.96</v>
      </c>
      <c r="D3069" s="178">
        <v>5.39</v>
      </c>
      <c r="E3069" s="178">
        <v>6.09</v>
      </c>
      <c r="F3069" s="178">
        <v>6.66</v>
      </c>
      <c r="G3069" s="178">
        <v>7.31</v>
      </c>
      <c r="H3069" s="178">
        <v>8.57</v>
      </c>
      <c r="I3069" s="178">
        <v>9.26</v>
      </c>
      <c r="J3069" s="178">
        <v>9.94</v>
      </c>
      <c r="K3069" s="179">
        <f>MAX(0,((T3069*(365/365))-VLOOKUP(A3069,VBMA!$A:$D,4,0))  /  (T3069* (365/365)   ))</f>
        <v>0.1413125471</v>
      </c>
      <c r="L3069" s="180">
        <f t="shared" ref="L3069:S3069" si="3072">(B3069*(1-$K3069) * (365/365))/100</f>
        <v>0.03803985416</v>
      </c>
      <c r="M3069" s="180">
        <f t="shared" si="3072"/>
        <v>0.04259089766</v>
      </c>
      <c r="N3069" s="180">
        <f t="shared" si="3072"/>
        <v>0.04628325371</v>
      </c>
      <c r="O3069" s="180">
        <f t="shared" si="3072"/>
        <v>0.05229406588</v>
      </c>
      <c r="P3069" s="180">
        <f t="shared" si="3072"/>
        <v>0.05718858436</v>
      </c>
      <c r="Q3069" s="180">
        <f t="shared" si="3072"/>
        <v>0.0627700528</v>
      </c>
      <c r="R3069" s="180">
        <f t="shared" si="3072"/>
        <v>0.07358951471</v>
      </c>
      <c r="S3069" s="180">
        <f t="shared" si="3072"/>
        <v>0.07951445813</v>
      </c>
      <c r="T3069" s="181">
        <f t="shared" si="3"/>
        <v>9.9425</v>
      </c>
      <c r="U3069" s="182">
        <f t="shared" si="4"/>
        <v>41435</v>
      </c>
      <c r="V3069" s="182">
        <f t="shared" si="5"/>
        <v>41527</v>
      </c>
      <c r="W3069" s="182">
        <f t="shared" si="6"/>
        <v>41618</v>
      </c>
      <c r="X3069" s="181">
        <f t="shared" si="7"/>
        <v>182</v>
      </c>
      <c r="Y3069" s="181">
        <f t="shared" si="8"/>
        <v>274</v>
      </c>
      <c r="Z3069" s="181">
        <f t="shared" si="9"/>
        <v>365</v>
      </c>
      <c r="AA3069" s="155"/>
      <c r="AB3069" s="9"/>
      <c r="AC3069" s="9"/>
      <c r="AD3069" s="9"/>
      <c r="AE3069" s="9"/>
      <c r="AF3069" s="9"/>
      <c r="AG3069" s="9"/>
      <c r="AH3069" s="9"/>
    </row>
    <row r="3070" ht="15.75" customHeight="1">
      <c r="A3070" s="177">
        <v>41250.0</v>
      </c>
      <c r="B3070" s="178">
        <v>4.13</v>
      </c>
      <c r="C3070" s="178">
        <v>4.71</v>
      </c>
      <c r="D3070" s="178">
        <v>5.17</v>
      </c>
      <c r="E3070" s="178">
        <v>5.8</v>
      </c>
      <c r="F3070" s="178">
        <v>6.43</v>
      </c>
      <c r="G3070" s="178">
        <v>7.25</v>
      </c>
      <c r="H3070" s="178">
        <v>8.5</v>
      </c>
      <c r="I3070" s="178">
        <v>9.17</v>
      </c>
      <c r="J3070" s="178">
        <v>9.75</v>
      </c>
      <c r="K3070" s="179">
        <f>MAX(0,((T3070*(365/365))-VLOOKUP(A3070,VBMA!$A:$D,4,0))  /  (T3070* (365/365)   ))</f>
        <v>0.1310845558</v>
      </c>
      <c r="L3070" s="180">
        <f t="shared" ref="L3070:S3070" si="3073">(B3070*(1-$K3070) * (365/365))/100</f>
        <v>0.03588620785</v>
      </c>
      <c r="M3070" s="180">
        <f t="shared" si="3073"/>
        <v>0.04092591742</v>
      </c>
      <c r="N3070" s="180">
        <f t="shared" si="3073"/>
        <v>0.04492292847</v>
      </c>
      <c r="O3070" s="180">
        <f t="shared" si="3073"/>
        <v>0.05039709577</v>
      </c>
      <c r="P3070" s="180">
        <f t="shared" si="3073"/>
        <v>0.05587126306</v>
      </c>
      <c r="Q3070" s="180">
        <f t="shared" si="3073"/>
        <v>0.06299636971</v>
      </c>
      <c r="R3070" s="180">
        <f t="shared" si="3073"/>
        <v>0.07385781276</v>
      </c>
      <c r="S3070" s="180">
        <f t="shared" si="3073"/>
        <v>0.07967954624</v>
      </c>
      <c r="T3070" s="181">
        <f t="shared" si="3"/>
        <v>9.832717391</v>
      </c>
      <c r="U3070" s="182">
        <f t="shared" si="4"/>
        <v>41432</v>
      </c>
      <c r="V3070" s="182">
        <f t="shared" si="5"/>
        <v>41524</v>
      </c>
      <c r="W3070" s="182">
        <f t="shared" si="6"/>
        <v>41615</v>
      </c>
      <c r="X3070" s="181">
        <f t="shared" si="7"/>
        <v>182</v>
      </c>
      <c r="Y3070" s="181">
        <f t="shared" si="8"/>
        <v>274</v>
      </c>
      <c r="Z3070" s="181">
        <f t="shared" si="9"/>
        <v>365</v>
      </c>
      <c r="AA3070" s="155"/>
      <c r="AB3070" s="9"/>
      <c r="AC3070" s="9"/>
      <c r="AD3070" s="9"/>
      <c r="AE3070" s="9"/>
      <c r="AF3070" s="9"/>
      <c r="AG3070" s="9"/>
      <c r="AH3070" s="9"/>
    </row>
    <row r="3071" ht="15.75" customHeight="1">
      <c r="A3071" s="177">
        <v>41249.0</v>
      </c>
      <c r="B3071" s="178">
        <v>3.71</v>
      </c>
      <c r="C3071" s="178">
        <v>4.07</v>
      </c>
      <c r="D3071" s="178">
        <v>4.5</v>
      </c>
      <c r="E3071" s="178">
        <v>5.5</v>
      </c>
      <c r="F3071" s="178">
        <v>6.33</v>
      </c>
      <c r="G3071" s="178">
        <v>7.21</v>
      </c>
      <c r="H3071" s="178">
        <v>8.5</v>
      </c>
      <c r="I3071" s="178">
        <v>9.19</v>
      </c>
      <c r="J3071" s="178">
        <v>9.86</v>
      </c>
      <c r="K3071" s="179">
        <f>MAX(0,((T3071*(365/365))-VLOOKUP(A3071,VBMA!$A:$D,4,0))  /  (T3071* (365/365)   ))</f>
        <v>0.1345859711</v>
      </c>
      <c r="L3071" s="180">
        <f t="shared" ref="L3071:S3071" si="3074">(B3071*(1-$K3071) * (365/365))/100</f>
        <v>0.03210686047</v>
      </c>
      <c r="M3071" s="180">
        <f t="shared" si="3074"/>
        <v>0.03522235097</v>
      </c>
      <c r="N3071" s="180">
        <f t="shared" si="3074"/>
        <v>0.0389436313</v>
      </c>
      <c r="O3071" s="180">
        <f t="shared" si="3074"/>
        <v>0.04759777159</v>
      </c>
      <c r="P3071" s="180">
        <f t="shared" si="3074"/>
        <v>0.05478070803</v>
      </c>
      <c r="Q3071" s="180">
        <f t="shared" si="3074"/>
        <v>0.06239635148</v>
      </c>
      <c r="R3071" s="180">
        <f t="shared" si="3074"/>
        <v>0.07356019245</v>
      </c>
      <c r="S3071" s="180">
        <f t="shared" si="3074"/>
        <v>0.07953154925</v>
      </c>
      <c r="T3071" s="181">
        <f t="shared" si="3"/>
        <v>9.8725</v>
      </c>
      <c r="U3071" s="182">
        <f t="shared" si="4"/>
        <v>41431</v>
      </c>
      <c r="V3071" s="182">
        <f t="shared" si="5"/>
        <v>41523</v>
      </c>
      <c r="W3071" s="182">
        <f t="shared" si="6"/>
        <v>41614</v>
      </c>
      <c r="X3071" s="181">
        <f t="shared" si="7"/>
        <v>182</v>
      </c>
      <c r="Y3071" s="181">
        <f t="shared" si="8"/>
        <v>274</v>
      </c>
      <c r="Z3071" s="181">
        <f t="shared" si="9"/>
        <v>365</v>
      </c>
      <c r="AA3071" s="155"/>
      <c r="AB3071" s="9"/>
      <c r="AC3071" s="9"/>
      <c r="AD3071" s="9"/>
      <c r="AE3071" s="9"/>
      <c r="AF3071" s="9"/>
      <c r="AG3071" s="9"/>
      <c r="AH3071" s="9"/>
    </row>
    <row r="3072" ht="15.75" customHeight="1">
      <c r="A3072" s="177">
        <v>41248.0</v>
      </c>
      <c r="B3072" s="178">
        <v>3.0</v>
      </c>
      <c r="C3072" s="178">
        <v>3.34</v>
      </c>
      <c r="D3072" s="178">
        <v>3.88</v>
      </c>
      <c r="E3072" s="178">
        <v>5.12</v>
      </c>
      <c r="F3072" s="178">
        <v>6.22</v>
      </c>
      <c r="G3072" s="178">
        <v>7.17</v>
      </c>
      <c r="H3072" s="178">
        <v>8.42</v>
      </c>
      <c r="I3072" s="178">
        <v>9.05</v>
      </c>
      <c r="J3072" s="178">
        <v>9.67</v>
      </c>
      <c r="K3072" s="179">
        <f>MAX(0,((T3072*(365/365))-VLOOKUP(A3072,VBMA!$A:$D,4,0))  /  (T3072* (365/365)   ))</f>
        <v>0.1174024923</v>
      </c>
      <c r="L3072" s="180">
        <f t="shared" ref="L3072:S3072" si="3075">(B3072*(1-$K3072) * (365/365))/100</f>
        <v>0.02647792523</v>
      </c>
      <c r="M3072" s="180">
        <f t="shared" si="3075"/>
        <v>0.02947875676</v>
      </c>
      <c r="N3072" s="180">
        <f t="shared" si="3075"/>
        <v>0.0342447833</v>
      </c>
      <c r="O3072" s="180">
        <f t="shared" si="3075"/>
        <v>0.04518899239</v>
      </c>
      <c r="P3072" s="180">
        <f t="shared" si="3075"/>
        <v>0.05489756498</v>
      </c>
      <c r="Q3072" s="180">
        <f t="shared" si="3075"/>
        <v>0.0632822413</v>
      </c>
      <c r="R3072" s="180">
        <f t="shared" si="3075"/>
        <v>0.07431471015</v>
      </c>
      <c r="S3072" s="180">
        <f t="shared" si="3075"/>
        <v>0.07987507444</v>
      </c>
      <c r="T3072" s="181">
        <f t="shared" si="3"/>
        <v>9.673152174</v>
      </c>
      <c r="U3072" s="182">
        <f t="shared" si="4"/>
        <v>41430</v>
      </c>
      <c r="V3072" s="182">
        <f t="shared" si="5"/>
        <v>41522</v>
      </c>
      <c r="W3072" s="182">
        <f t="shared" si="6"/>
        <v>41613</v>
      </c>
      <c r="X3072" s="181">
        <f t="shared" si="7"/>
        <v>182</v>
      </c>
      <c r="Y3072" s="181">
        <f t="shared" si="8"/>
        <v>274</v>
      </c>
      <c r="Z3072" s="181">
        <f t="shared" si="9"/>
        <v>365</v>
      </c>
      <c r="AA3072" s="155"/>
      <c r="AB3072" s="9"/>
      <c r="AC3072" s="9"/>
      <c r="AD3072" s="9"/>
      <c r="AE3072" s="9"/>
      <c r="AF3072" s="9"/>
      <c r="AG3072" s="9"/>
      <c r="AH3072" s="9"/>
    </row>
    <row r="3073" ht="15.75" customHeight="1">
      <c r="A3073" s="177">
        <v>41247.0</v>
      </c>
      <c r="B3073" s="178">
        <v>2.24</v>
      </c>
      <c r="C3073" s="178">
        <v>2.73</v>
      </c>
      <c r="D3073" s="178">
        <v>3.26</v>
      </c>
      <c r="E3073" s="178">
        <v>4.71</v>
      </c>
      <c r="F3073" s="178">
        <v>6.14</v>
      </c>
      <c r="G3073" s="178">
        <v>7.13</v>
      </c>
      <c r="H3073" s="178">
        <v>8.33</v>
      </c>
      <c r="I3073" s="178">
        <v>8.97</v>
      </c>
      <c r="J3073" s="178">
        <v>9.79</v>
      </c>
      <c r="K3073" s="179">
        <f>MAX(0,((T3073*(365/365))-VLOOKUP(A3073,VBMA!$A:$D,4,0))  /  (T3073* (365/365)   ))</f>
        <v>0.1116045638</v>
      </c>
      <c r="L3073" s="180">
        <f t="shared" ref="L3073:S3073" si="3076">(B3073*(1-$K3073) * (365/365))/100</f>
        <v>0.01990005777</v>
      </c>
      <c r="M3073" s="180">
        <f t="shared" si="3076"/>
        <v>0.02425319541</v>
      </c>
      <c r="N3073" s="180">
        <f t="shared" si="3076"/>
        <v>0.02896169122</v>
      </c>
      <c r="O3073" s="180">
        <f t="shared" si="3076"/>
        <v>0.04184342505</v>
      </c>
      <c r="P3073" s="180">
        <f t="shared" si="3076"/>
        <v>0.05454747978</v>
      </c>
      <c r="Q3073" s="180">
        <f t="shared" si="3076"/>
        <v>0.0633425946</v>
      </c>
      <c r="R3073" s="180">
        <f t="shared" si="3076"/>
        <v>0.07400333984</v>
      </c>
      <c r="S3073" s="180">
        <f t="shared" si="3076"/>
        <v>0.07968907063</v>
      </c>
      <c r="T3073" s="181">
        <f t="shared" si="3"/>
        <v>9.603043478</v>
      </c>
      <c r="U3073" s="182">
        <f t="shared" si="4"/>
        <v>41429</v>
      </c>
      <c r="V3073" s="182">
        <f t="shared" si="5"/>
        <v>41521</v>
      </c>
      <c r="W3073" s="182">
        <f t="shared" si="6"/>
        <v>41612</v>
      </c>
      <c r="X3073" s="181">
        <f t="shared" si="7"/>
        <v>182</v>
      </c>
      <c r="Y3073" s="181">
        <f t="shared" si="8"/>
        <v>274</v>
      </c>
      <c r="Z3073" s="181">
        <f t="shared" si="9"/>
        <v>365</v>
      </c>
      <c r="AA3073" s="155"/>
      <c r="AB3073" s="9"/>
      <c r="AC3073" s="9"/>
      <c r="AD3073" s="9"/>
      <c r="AE3073" s="9"/>
      <c r="AF3073" s="9"/>
      <c r="AG3073" s="9"/>
      <c r="AH3073" s="9"/>
    </row>
    <row r="3074" ht="15.75" customHeight="1">
      <c r="A3074" s="177">
        <v>41246.0</v>
      </c>
      <c r="B3074" s="178">
        <v>2.03</v>
      </c>
      <c r="C3074" s="178">
        <v>2.51</v>
      </c>
      <c r="D3074" s="178">
        <v>3.19</v>
      </c>
      <c r="E3074" s="178">
        <v>4.61</v>
      </c>
      <c r="F3074" s="178">
        <v>6.14</v>
      </c>
      <c r="G3074" s="178">
        <v>7.13</v>
      </c>
      <c r="H3074" s="178">
        <v>8.33</v>
      </c>
      <c r="I3074" s="178">
        <v>8.97</v>
      </c>
      <c r="J3074" s="178">
        <v>9.79</v>
      </c>
      <c r="K3074" s="179">
        <f>MAX(0,((T3074*(365/365))-VLOOKUP(A3074,VBMA!$A:$D,4,0))  /  (T3074* (365/365)   ))</f>
        <v>0.1096572645</v>
      </c>
      <c r="L3074" s="180">
        <f t="shared" ref="L3074:S3074" si="3077">(B3074*(1-$K3074) * (365/365))/100</f>
        <v>0.01807395753</v>
      </c>
      <c r="M3074" s="180">
        <f t="shared" si="3077"/>
        <v>0.02234760266</v>
      </c>
      <c r="N3074" s="180">
        <f t="shared" si="3077"/>
        <v>0.02840193326</v>
      </c>
      <c r="O3074" s="180">
        <f t="shared" si="3077"/>
        <v>0.04104480011</v>
      </c>
      <c r="P3074" s="180">
        <f t="shared" si="3077"/>
        <v>0.05466704396</v>
      </c>
      <c r="Q3074" s="180">
        <f t="shared" si="3077"/>
        <v>0.06348143704</v>
      </c>
      <c r="R3074" s="180">
        <f t="shared" si="3077"/>
        <v>0.07416554987</v>
      </c>
      <c r="S3074" s="180">
        <f t="shared" si="3077"/>
        <v>0.07986374338</v>
      </c>
      <c r="T3074" s="181">
        <f t="shared" si="3"/>
        <v>9.603043478</v>
      </c>
      <c r="U3074" s="182">
        <f t="shared" si="4"/>
        <v>41428</v>
      </c>
      <c r="V3074" s="182">
        <f t="shared" si="5"/>
        <v>41520</v>
      </c>
      <c r="W3074" s="182">
        <f t="shared" si="6"/>
        <v>41611</v>
      </c>
      <c r="X3074" s="181">
        <f t="shared" si="7"/>
        <v>182</v>
      </c>
      <c r="Y3074" s="181">
        <f t="shared" si="8"/>
        <v>274</v>
      </c>
      <c r="Z3074" s="181">
        <f t="shared" si="9"/>
        <v>365</v>
      </c>
      <c r="AA3074" s="155"/>
      <c r="AB3074" s="9"/>
      <c r="AC3074" s="9"/>
      <c r="AD3074" s="9"/>
      <c r="AE3074" s="9"/>
      <c r="AF3074" s="9"/>
      <c r="AG3074" s="9"/>
      <c r="AH3074" s="9"/>
    </row>
    <row r="3075" ht="15.75" customHeight="1">
      <c r="A3075" s="177">
        <v>41243.0</v>
      </c>
      <c r="B3075" s="178">
        <v>2.0</v>
      </c>
      <c r="C3075" s="178">
        <v>2.29</v>
      </c>
      <c r="D3075" s="178">
        <v>2.86</v>
      </c>
      <c r="E3075" s="178">
        <v>4.47</v>
      </c>
      <c r="F3075" s="178">
        <v>6.13</v>
      </c>
      <c r="G3075" s="178">
        <v>7.09</v>
      </c>
      <c r="H3075" s="178">
        <v>8.33</v>
      </c>
      <c r="I3075" s="178">
        <v>8.97</v>
      </c>
      <c r="J3075" s="178">
        <v>9.79</v>
      </c>
      <c r="K3075" s="179">
        <f>MAX(0,((T3075*(365/365))-VLOOKUP(A3075,VBMA!$A:$D,4,0))  /  (T3075* (365/365)   ))</f>
        <v>0.1109469303</v>
      </c>
      <c r="L3075" s="180">
        <f t="shared" ref="L3075:S3075" si="3078">(B3075*(1-$K3075) * (365/365))/100</f>
        <v>0.01778106139</v>
      </c>
      <c r="M3075" s="180">
        <f t="shared" si="3078"/>
        <v>0.0203593153</v>
      </c>
      <c r="N3075" s="180">
        <f t="shared" si="3078"/>
        <v>0.02542691779</v>
      </c>
      <c r="O3075" s="180">
        <f t="shared" si="3078"/>
        <v>0.03974067222</v>
      </c>
      <c r="P3075" s="180">
        <f t="shared" si="3078"/>
        <v>0.05449895317</v>
      </c>
      <c r="Q3075" s="180">
        <f t="shared" si="3078"/>
        <v>0.06303386264</v>
      </c>
      <c r="R3075" s="180">
        <f t="shared" si="3078"/>
        <v>0.07405812071</v>
      </c>
      <c r="S3075" s="180">
        <f t="shared" si="3078"/>
        <v>0.07974806035</v>
      </c>
      <c r="T3075" s="181">
        <f t="shared" si="3"/>
        <v>9.61</v>
      </c>
      <c r="U3075" s="182">
        <f t="shared" si="4"/>
        <v>41424</v>
      </c>
      <c r="V3075" s="182">
        <f t="shared" si="5"/>
        <v>41516</v>
      </c>
      <c r="W3075" s="182">
        <f t="shared" si="6"/>
        <v>41608</v>
      </c>
      <c r="X3075" s="181">
        <f t="shared" si="7"/>
        <v>181</v>
      </c>
      <c r="Y3075" s="181">
        <f t="shared" si="8"/>
        <v>273</v>
      </c>
      <c r="Z3075" s="181">
        <f t="shared" si="9"/>
        <v>365</v>
      </c>
      <c r="AA3075" s="155"/>
      <c r="AB3075" s="9"/>
      <c r="AC3075" s="9"/>
      <c r="AD3075" s="9"/>
      <c r="AE3075" s="9"/>
      <c r="AF3075" s="9"/>
      <c r="AG3075" s="9"/>
      <c r="AH3075" s="9"/>
    </row>
    <row r="3076" ht="15.75" customHeight="1">
      <c r="A3076" s="177">
        <v>41242.0</v>
      </c>
      <c r="B3076" s="178">
        <v>1.96</v>
      </c>
      <c r="C3076" s="178">
        <v>2.29</v>
      </c>
      <c r="D3076" s="178">
        <v>2.75</v>
      </c>
      <c r="E3076" s="178">
        <v>4.38</v>
      </c>
      <c r="F3076" s="178">
        <v>6.05</v>
      </c>
      <c r="G3076" s="178">
        <v>7.1</v>
      </c>
      <c r="H3076" s="178">
        <v>8.27</v>
      </c>
      <c r="I3076" s="178">
        <v>8.8</v>
      </c>
      <c r="J3076" s="178">
        <v>9.58</v>
      </c>
      <c r="K3076" s="179">
        <f>MAX(0,((T3076*(365/365))-VLOOKUP(A3076,VBMA!$A:$D,4,0))  /  (T3076* (365/365)   ))</f>
        <v>0.08360128617</v>
      </c>
      <c r="L3076" s="180">
        <f t="shared" ref="L3076:S3076" si="3079">(B3076*(1-$K3076) * (365/365))/100</f>
        <v>0.01796141479</v>
      </c>
      <c r="M3076" s="180">
        <f t="shared" si="3079"/>
        <v>0.02098553055</v>
      </c>
      <c r="N3076" s="180">
        <f t="shared" si="3079"/>
        <v>0.02520096463</v>
      </c>
      <c r="O3076" s="180">
        <f t="shared" si="3079"/>
        <v>0.04013826367</v>
      </c>
      <c r="P3076" s="180">
        <f t="shared" si="3079"/>
        <v>0.05544212219</v>
      </c>
      <c r="Q3076" s="180">
        <f t="shared" si="3079"/>
        <v>0.06506430868</v>
      </c>
      <c r="R3076" s="180">
        <f t="shared" si="3079"/>
        <v>0.07578617363</v>
      </c>
      <c r="S3076" s="180">
        <f t="shared" si="3079"/>
        <v>0.08064308682</v>
      </c>
      <c r="T3076" s="181">
        <f t="shared" si="3"/>
        <v>9.33</v>
      </c>
      <c r="U3076" s="182">
        <f t="shared" si="4"/>
        <v>41423</v>
      </c>
      <c r="V3076" s="182">
        <f t="shared" si="5"/>
        <v>41515</v>
      </c>
      <c r="W3076" s="182">
        <f t="shared" si="6"/>
        <v>41607</v>
      </c>
      <c r="X3076" s="181">
        <f t="shared" si="7"/>
        <v>181</v>
      </c>
      <c r="Y3076" s="181">
        <f t="shared" si="8"/>
        <v>273</v>
      </c>
      <c r="Z3076" s="181">
        <f t="shared" si="9"/>
        <v>365</v>
      </c>
      <c r="AA3076" s="155"/>
      <c r="AB3076" s="9"/>
      <c r="AC3076" s="9"/>
      <c r="AD3076" s="9"/>
      <c r="AE3076" s="9"/>
      <c r="AF3076" s="9"/>
      <c r="AG3076" s="9"/>
      <c r="AH3076" s="9"/>
    </row>
    <row r="3077" ht="15.75" customHeight="1">
      <c r="A3077" s="177">
        <v>41241.0</v>
      </c>
      <c r="B3077" s="178">
        <v>2.0</v>
      </c>
      <c r="C3077" s="178">
        <v>2.32</v>
      </c>
      <c r="D3077" s="178">
        <v>2.83</v>
      </c>
      <c r="E3077" s="178">
        <v>4.5</v>
      </c>
      <c r="F3077" s="178">
        <v>6.09</v>
      </c>
      <c r="G3077" s="178">
        <v>7.16</v>
      </c>
      <c r="H3077" s="178">
        <v>8.3</v>
      </c>
      <c r="I3077" s="178">
        <v>8.97</v>
      </c>
      <c r="J3077" s="178">
        <v>9.79</v>
      </c>
      <c r="K3077" s="179">
        <f>MAX(0,((T3077*(365/365))-VLOOKUP(A3077,VBMA!$A:$D,4,0))  /  (T3077* (365/365)   ))</f>
        <v>0.1130705394</v>
      </c>
      <c r="L3077" s="180">
        <f t="shared" ref="L3077:S3077" si="3080">(B3077*(1-$K3077) * (365/365))/100</f>
        <v>0.01773858921</v>
      </c>
      <c r="M3077" s="180">
        <f t="shared" si="3080"/>
        <v>0.02057676349</v>
      </c>
      <c r="N3077" s="180">
        <f t="shared" si="3080"/>
        <v>0.02510010373</v>
      </c>
      <c r="O3077" s="180">
        <f t="shared" si="3080"/>
        <v>0.03991182573</v>
      </c>
      <c r="P3077" s="180">
        <f t="shared" si="3080"/>
        <v>0.05401400415</v>
      </c>
      <c r="Q3077" s="180">
        <f t="shared" si="3080"/>
        <v>0.06350414938</v>
      </c>
      <c r="R3077" s="180">
        <f t="shared" si="3080"/>
        <v>0.07361514523</v>
      </c>
      <c r="S3077" s="180">
        <f t="shared" si="3080"/>
        <v>0.07955757261</v>
      </c>
      <c r="T3077" s="181">
        <f t="shared" si="3"/>
        <v>9.64</v>
      </c>
      <c r="U3077" s="182">
        <f t="shared" si="4"/>
        <v>41422</v>
      </c>
      <c r="V3077" s="182">
        <f t="shared" si="5"/>
        <v>41514</v>
      </c>
      <c r="W3077" s="182">
        <f t="shared" si="6"/>
        <v>41606</v>
      </c>
      <c r="X3077" s="181">
        <f t="shared" si="7"/>
        <v>181</v>
      </c>
      <c r="Y3077" s="181">
        <f t="shared" si="8"/>
        <v>273</v>
      </c>
      <c r="Z3077" s="181">
        <f t="shared" si="9"/>
        <v>365</v>
      </c>
      <c r="AA3077" s="155"/>
      <c r="AB3077" s="9"/>
      <c r="AC3077" s="9"/>
      <c r="AD3077" s="9"/>
      <c r="AE3077" s="9"/>
      <c r="AF3077" s="9"/>
      <c r="AG3077" s="9"/>
      <c r="AH3077" s="9"/>
    </row>
    <row r="3078" ht="15.75" customHeight="1">
      <c r="A3078" s="177">
        <v>41240.0</v>
      </c>
      <c r="B3078" s="178">
        <v>2.0</v>
      </c>
      <c r="C3078" s="178">
        <v>2.3</v>
      </c>
      <c r="D3078" s="178">
        <v>3.05</v>
      </c>
      <c r="E3078" s="178">
        <v>4.42</v>
      </c>
      <c r="F3078" s="178">
        <v>6.0</v>
      </c>
      <c r="G3078" s="178">
        <v>7.03</v>
      </c>
      <c r="H3078" s="178">
        <v>8.18</v>
      </c>
      <c r="I3078" s="178">
        <v>8.8</v>
      </c>
      <c r="J3078" s="178">
        <v>9.58</v>
      </c>
      <c r="K3078" s="179">
        <f>MAX(0,((T3078*(365/365))-VLOOKUP(A3078,VBMA!$A:$D,4,0))  /  (T3078* (365/365)   ))</f>
        <v>0.09102972399</v>
      </c>
      <c r="L3078" s="180">
        <f t="shared" ref="L3078:S3078" si="3081">(B3078*(1-$K3078) * (365/365))/100</f>
        <v>0.01817940552</v>
      </c>
      <c r="M3078" s="180">
        <f t="shared" si="3081"/>
        <v>0.02090631635</v>
      </c>
      <c r="N3078" s="180">
        <f t="shared" si="3081"/>
        <v>0.02772359342</v>
      </c>
      <c r="O3078" s="180">
        <f t="shared" si="3081"/>
        <v>0.0401764862</v>
      </c>
      <c r="P3078" s="180">
        <f t="shared" si="3081"/>
        <v>0.05453821656</v>
      </c>
      <c r="Q3078" s="180">
        <f t="shared" si="3081"/>
        <v>0.0639006104</v>
      </c>
      <c r="R3078" s="180">
        <f t="shared" si="3081"/>
        <v>0.07435376858</v>
      </c>
      <c r="S3078" s="180">
        <f t="shared" si="3081"/>
        <v>0.07998938429</v>
      </c>
      <c r="T3078" s="181">
        <f t="shared" si="3"/>
        <v>9.42</v>
      </c>
      <c r="U3078" s="182">
        <f t="shared" si="4"/>
        <v>41421</v>
      </c>
      <c r="V3078" s="182">
        <f t="shared" si="5"/>
        <v>41513</v>
      </c>
      <c r="W3078" s="182">
        <f t="shared" si="6"/>
        <v>41605</v>
      </c>
      <c r="X3078" s="181">
        <f t="shared" si="7"/>
        <v>181</v>
      </c>
      <c r="Y3078" s="181">
        <f t="shared" si="8"/>
        <v>273</v>
      </c>
      <c r="Z3078" s="181">
        <f t="shared" si="9"/>
        <v>365</v>
      </c>
      <c r="AA3078" s="155"/>
      <c r="AB3078" s="9"/>
      <c r="AC3078" s="9"/>
      <c r="AD3078" s="9"/>
      <c r="AE3078" s="9"/>
      <c r="AF3078" s="9"/>
      <c r="AG3078" s="9"/>
      <c r="AH3078" s="9"/>
    </row>
    <row r="3079" ht="15.75" customHeight="1">
      <c r="A3079" s="177">
        <v>41239.0</v>
      </c>
      <c r="B3079" s="178">
        <v>2.0</v>
      </c>
      <c r="C3079" s="178">
        <v>2.3</v>
      </c>
      <c r="D3079" s="178">
        <v>3.0</v>
      </c>
      <c r="E3079" s="178">
        <v>4.42</v>
      </c>
      <c r="F3079" s="178">
        <v>6.0</v>
      </c>
      <c r="G3079" s="178">
        <v>7.03</v>
      </c>
      <c r="H3079" s="178">
        <v>8.22</v>
      </c>
      <c r="I3079" s="178">
        <v>8.8</v>
      </c>
      <c r="J3079" s="178">
        <v>9.58</v>
      </c>
      <c r="K3079" s="179">
        <f>MAX(0,((T3079*(365/365))-VLOOKUP(A3079,VBMA!$A:$D,4,0))  /  (T3079* (365/365)   ))</f>
        <v>0.08248400853</v>
      </c>
      <c r="L3079" s="180">
        <f t="shared" ref="L3079:S3079" si="3082">(B3079*(1-$K3079) * (365/365))/100</f>
        <v>0.01835031983</v>
      </c>
      <c r="M3079" s="180">
        <f t="shared" si="3082"/>
        <v>0.0211028678</v>
      </c>
      <c r="N3079" s="180">
        <f t="shared" si="3082"/>
        <v>0.02752547974</v>
      </c>
      <c r="O3079" s="180">
        <f t="shared" si="3082"/>
        <v>0.04055420682</v>
      </c>
      <c r="P3079" s="180">
        <f t="shared" si="3082"/>
        <v>0.05505095949</v>
      </c>
      <c r="Q3079" s="180">
        <f t="shared" si="3082"/>
        <v>0.0645013742</v>
      </c>
      <c r="R3079" s="180">
        <f t="shared" si="3082"/>
        <v>0.0754198145</v>
      </c>
      <c r="S3079" s="180">
        <f t="shared" si="3082"/>
        <v>0.08074140725</v>
      </c>
      <c r="T3079" s="181">
        <f t="shared" si="3"/>
        <v>9.38</v>
      </c>
      <c r="U3079" s="182">
        <f t="shared" si="4"/>
        <v>41420</v>
      </c>
      <c r="V3079" s="182">
        <f t="shared" si="5"/>
        <v>41512</v>
      </c>
      <c r="W3079" s="182">
        <f t="shared" si="6"/>
        <v>41604</v>
      </c>
      <c r="X3079" s="181">
        <f t="shared" si="7"/>
        <v>181</v>
      </c>
      <c r="Y3079" s="181">
        <f t="shared" si="8"/>
        <v>273</v>
      </c>
      <c r="Z3079" s="181">
        <f t="shared" si="9"/>
        <v>365</v>
      </c>
      <c r="AA3079" s="155"/>
      <c r="AB3079" s="9"/>
      <c r="AC3079" s="9"/>
      <c r="AD3079" s="9"/>
      <c r="AE3079" s="9"/>
      <c r="AF3079" s="9"/>
      <c r="AG3079" s="9"/>
      <c r="AH3079" s="9"/>
    </row>
    <row r="3080" ht="15.75" customHeight="1">
      <c r="A3080" s="177">
        <v>41236.0</v>
      </c>
      <c r="B3080" s="178">
        <v>2.0</v>
      </c>
      <c r="C3080" s="178">
        <v>2.47</v>
      </c>
      <c r="D3080" s="178">
        <v>3.14</v>
      </c>
      <c r="E3080" s="178">
        <v>4.57</v>
      </c>
      <c r="F3080" s="178">
        <v>6.14</v>
      </c>
      <c r="G3080" s="178">
        <v>7.17</v>
      </c>
      <c r="H3080" s="178">
        <v>8.33</v>
      </c>
      <c r="I3080" s="178">
        <v>8.97</v>
      </c>
      <c r="J3080" s="178">
        <v>9.79</v>
      </c>
      <c r="K3080" s="179">
        <f>MAX(0,((T3080*(365/365))-VLOOKUP(A3080,VBMA!$A:$D,4,0))  /  (T3080* (365/365)   ))</f>
        <v>0.1057440166</v>
      </c>
      <c r="L3080" s="180">
        <f t="shared" ref="L3080:S3080" si="3083">(B3080*(1-$K3080) * (365/365))/100</f>
        <v>0.01788511967</v>
      </c>
      <c r="M3080" s="180">
        <f t="shared" si="3083"/>
        <v>0.02208812279</v>
      </c>
      <c r="N3080" s="180">
        <f t="shared" si="3083"/>
        <v>0.02807963788</v>
      </c>
      <c r="O3080" s="180">
        <f t="shared" si="3083"/>
        <v>0.04086749844</v>
      </c>
      <c r="P3080" s="180">
        <f t="shared" si="3083"/>
        <v>0.05490731738</v>
      </c>
      <c r="Q3080" s="180">
        <f t="shared" si="3083"/>
        <v>0.06411815401</v>
      </c>
      <c r="R3080" s="180">
        <f t="shared" si="3083"/>
        <v>0.07449152341</v>
      </c>
      <c r="S3080" s="180">
        <f t="shared" si="3083"/>
        <v>0.08021476171</v>
      </c>
      <c r="T3080" s="181">
        <f t="shared" si="3"/>
        <v>9.61</v>
      </c>
      <c r="U3080" s="182">
        <f t="shared" si="4"/>
        <v>41417</v>
      </c>
      <c r="V3080" s="182">
        <f t="shared" si="5"/>
        <v>41509</v>
      </c>
      <c r="W3080" s="182">
        <f t="shared" si="6"/>
        <v>41601</v>
      </c>
      <c r="X3080" s="181">
        <f t="shared" si="7"/>
        <v>181</v>
      </c>
      <c r="Y3080" s="181">
        <f t="shared" si="8"/>
        <v>273</v>
      </c>
      <c r="Z3080" s="181">
        <f t="shared" si="9"/>
        <v>365</v>
      </c>
      <c r="AA3080" s="155"/>
      <c r="AB3080" s="9"/>
      <c r="AC3080" s="9"/>
      <c r="AD3080" s="9"/>
      <c r="AE3080" s="9"/>
      <c r="AF3080" s="9"/>
      <c r="AG3080" s="9"/>
      <c r="AH3080" s="9"/>
    </row>
    <row r="3081" ht="15.75" customHeight="1">
      <c r="A3081" s="177">
        <v>41235.0</v>
      </c>
      <c r="B3081" s="178">
        <v>2.0</v>
      </c>
      <c r="C3081" s="178">
        <v>2.5</v>
      </c>
      <c r="D3081" s="178">
        <v>3.25</v>
      </c>
      <c r="E3081" s="178">
        <v>4.58</v>
      </c>
      <c r="F3081" s="178">
        <v>6.0</v>
      </c>
      <c r="G3081" s="178">
        <v>7.07</v>
      </c>
      <c r="H3081" s="178">
        <v>8.22</v>
      </c>
      <c r="I3081" s="178">
        <v>8.8</v>
      </c>
      <c r="J3081" s="178">
        <v>9.58</v>
      </c>
      <c r="K3081" s="179">
        <f>MAX(0,((T3081*(365/365))-VLOOKUP(A3081,VBMA!$A:$D,4,0))  /  (T3081* (365/365)   ))</f>
        <v>0.08182302772</v>
      </c>
      <c r="L3081" s="180">
        <f t="shared" ref="L3081:S3081" si="3084">(B3081*(1-$K3081) * (365/365))/100</f>
        <v>0.01836353945</v>
      </c>
      <c r="M3081" s="180">
        <f t="shared" si="3084"/>
        <v>0.02295442431</v>
      </c>
      <c r="N3081" s="180">
        <f t="shared" si="3084"/>
        <v>0.0298407516</v>
      </c>
      <c r="O3081" s="180">
        <f t="shared" si="3084"/>
        <v>0.04205250533</v>
      </c>
      <c r="P3081" s="180">
        <f t="shared" si="3084"/>
        <v>0.05509061834</v>
      </c>
      <c r="Q3081" s="180">
        <f t="shared" si="3084"/>
        <v>0.06491511194</v>
      </c>
      <c r="R3081" s="180">
        <f t="shared" si="3084"/>
        <v>0.07547414712</v>
      </c>
      <c r="S3081" s="180">
        <f t="shared" si="3084"/>
        <v>0.08079957356</v>
      </c>
      <c r="T3081" s="181">
        <f t="shared" si="3"/>
        <v>9.38</v>
      </c>
      <c r="U3081" s="182">
        <f t="shared" si="4"/>
        <v>41416</v>
      </c>
      <c r="V3081" s="182">
        <f t="shared" si="5"/>
        <v>41508</v>
      </c>
      <c r="W3081" s="182">
        <f t="shared" si="6"/>
        <v>41600</v>
      </c>
      <c r="X3081" s="181">
        <f t="shared" si="7"/>
        <v>181</v>
      </c>
      <c r="Y3081" s="181">
        <f t="shared" si="8"/>
        <v>273</v>
      </c>
      <c r="Z3081" s="181">
        <f t="shared" si="9"/>
        <v>365</v>
      </c>
      <c r="AA3081" s="155"/>
      <c r="AB3081" s="9"/>
      <c r="AC3081" s="9"/>
      <c r="AD3081" s="9"/>
      <c r="AE3081" s="9"/>
      <c r="AF3081" s="9"/>
      <c r="AG3081" s="9"/>
      <c r="AH3081" s="9"/>
    </row>
    <row r="3082" ht="15.75" customHeight="1">
      <c r="A3082" s="177">
        <v>41234.0</v>
      </c>
      <c r="B3082" s="178">
        <v>2.07</v>
      </c>
      <c r="C3082" s="178">
        <v>2.68</v>
      </c>
      <c r="D3082" s="178">
        <v>3.43</v>
      </c>
      <c r="E3082" s="178">
        <v>4.74</v>
      </c>
      <c r="F3082" s="178">
        <v>6.21</v>
      </c>
      <c r="G3082" s="178">
        <v>7.27</v>
      </c>
      <c r="H3082" s="178">
        <v>8.47</v>
      </c>
      <c r="I3082" s="178">
        <v>9.07</v>
      </c>
      <c r="J3082" s="178">
        <v>9.79</v>
      </c>
      <c r="K3082" s="179">
        <f>MAX(0,((T3082*(365/365))-VLOOKUP(A3082,VBMA!$A:$D,4,0))  /  (T3082* (365/365)   ))</f>
        <v>0.1035367115</v>
      </c>
      <c r="L3082" s="180">
        <f t="shared" ref="L3082:S3082" si="3085">(B3082*(1-$K3082) * (365/365))/100</f>
        <v>0.01855679007</v>
      </c>
      <c r="M3082" s="180">
        <f t="shared" si="3085"/>
        <v>0.02402521613</v>
      </c>
      <c r="N3082" s="180">
        <f t="shared" si="3085"/>
        <v>0.0307486908</v>
      </c>
      <c r="O3082" s="180">
        <f t="shared" si="3085"/>
        <v>0.04249235988</v>
      </c>
      <c r="P3082" s="180">
        <f t="shared" si="3085"/>
        <v>0.05567037022</v>
      </c>
      <c r="Q3082" s="180">
        <f t="shared" si="3085"/>
        <v>0.06517288108</v>
      </c>
      <c r="R3082" s="180">
        <f t="shared" si="3085"/>
        <v>0.07593044054</v>
      </c>
      <c r="S3082" s="180">
        <f t="shared" si="3085"/>
        <v>0.08130922027</v>
      </c>
      <c r="T3082" s="181">
        <f t="shared" si="3"/>
        <v>9.67</v>
      </c>
      <c r="U3082" s="182">
        <f t="shared" si="4"/>
        <v>41415</v>
      </c>
      <c r="V3082" s="182">
        <f t="shared" si="5"/>
        <v>41507</v>
      </c>
      <c r="W3082" s="182">
        <f t="shared" si="6"/>
        <v>41599</v>
      </c>
      <c r="X3082" s="181">
        <f t="shared" si="7"/>
        <v>181</v>
      </c>
      <c r="Y3082" s="181">
        <f t="shared" si="8"/>
        <v>273</v>
      </c>
      <c r="Z3082" s="181">
        <f t="shared" si="9"/>
        <v>365</v>
      </c>
      <c r="AA3082" s="155"/>
      <c r="AB3082" s="9"/>
      <c r="AC3082" s="9"/>
      <c r="AD3082" s="9"/>
      <c r="AE3082" s="9"/>
      <c r="AF3082" s="9"/>
      <c r="AG3082" s="9"/>
      <c r="AH3082" s="9"/>
    </row>
    <row r="3083" ht="15.75" customHeight="1">
      <c r="A3083" s="177">
        <v>41233.0</v>
      </c>
      <c r="B3083" s="178">
        <v>2.43</v>
      </c>
      <c r="C3083" s="178">
        <v>3.0</v>
      </c>
      <c r="D3083" s="178">
        <v>3.5</v>
      </c>
      <c r="E3083" s="178">
        <v>4.84</v>
      </c>
      <c r="F3083" s="178">
        <v>6.1</v>
      </c>
      <c r="G3083" s="178">
        <v>7.17</v>
      </c>
      <c r="H3083" s="178">
        <v>8.36</v>
      </c>
      <c r="I3083" s="178">
        <v>9.0</v>
      </c>
      <c r="J3083" s="178">
        <v>9.79</v>
      </c>
      <c r="K3083" s="179">
        <f>MAX(0,((T3083*(365/365))-VLOOKUP(A3083,VBMA!$A:$D,4,0))  /  (T3083* (365/365)   ))</f>
        <v>0.100746888</v>
      </c>
      <c r="L3083" s="180">
        <f t="shared" ref="L3083:S3083" si="3086">(B3083*(1-$K3083) * (365/365))/100</f>
        <v>0.02185185062</v>
      </c>
      <c r="M3083" s="180">
        <f t="shared" si="3086"/>
        <v>0.02697759336</v>
      </c>
      <c r="N3083" s="180">
        <f t="shared" si="3086"/>
        <v>0.03147385892</v>
      </c>
      <c r="O3083" s="180">
        <f t="shared" si="3086"/>
        <v>0.04352385062</v>
      </c>
      <c r="P3083" s="180">
        <f t="shared" si="3086"/>
        <v>0.05485443983</v>
      </c>
      <c r="Q3083" s="180">
        <f t="shared" si="3086"/>
        <v>0.06447644813</v>
      </c>
      <c r="R3083" s="180">
        <f t="shared" si="3086"/>
        <v>0.07517756017</v>
      </c>
      <c r="S3083" s="180">
        <f t="shared" si="3086"/>
        <v>0.08093278008</v>
      </c>
      <c r="T3083" s="181">
        <f t="shared" si="3"/>
        <v>9.64</v>
      </c>
      <c r="U3083" s="182">
        <f t="shared" si="4"/>
        <v>41414</v>
      </c>
      <c r="V3083" s="182">
        <f t="shared" si="5"/>
        <v>41506</v>
      </c>
      <c r="W3083" s="182">
        <f t="shared" si="6"/>
        <v>41598</v>
      </c>
      <c r="X3083" s="181">
        <f t="shared" si="7"/>
        <v>181</v>
      </c>
      <c r="Y3083" s="181">
        <f t="shared" si="8"/>
        <v>273</v>
      </c>
      <c r="Z3083" s="181">
        <f t="shared" si="9"/>
        <v>365</v>
      </c>
      <c r="AA3083" s="155"/>
      <c r="AB3083" s="9"/>
      <c r="AC3083" s="9"/>
      <c r="AD3083" s="9"/>
      <c r="AE3083" s="9"/>
      <c r="AF3083" s="9"/>
      <c r="AG3083" s="9"/>
      <c r="AH3083" s="9"/>
    </row>
    <row r="3084" ht="15.75" customHeight="1">
      <c r="A3084" s="177">
        <v>41232.0</v>
      </c>
      <c r="B3084" s="178">
        <v>2.5</v>
      </c>
      <c r="C3084" s="178">
        <v>3.0</v>
      </c>
      <c r="D3084" s="178">
        <v>3.54</v>
      </c>
      <c r="E3084" s="178">
        <v>4.77</v>
      </c>
      <c r="F3084" s="178">
        <v>6.13</v>
      </c>
      <c r="G3084" s="178">
        <v>7.16</v>
      </c>
      <c r="H3084" s="178">
        <v>8.43</v>
      </c>
      <c r="I3084" s="178">
        <v>9.21</v>
      </c>
      <c r="J3084" s="178">
        <v>10.0</v>
      </c>
      <c r="K3084" s="179">
        <f>MAX(0,((T3084*(365/365))-VLOOKUP(A3084,VBMA!$A:$D,4,0))  /  (T3084* (365/365)   ))</f>
        <v>0.1297497497</v>
      </c>
      <c r="L3084" s="180">
        <f t="shared" ref="L3084:S3084" si="3087">(B3084*(1-$K3084) * (365/365))/100</f>
        <v>0.02175625626</v>
      </c>
      <c r="M3084" s="180">
        <f t="shared" si="3087"/>
        <v>0.02610750751</v>
      </c>
      <c r="N3084" s="180">
        <f t="shared" si="3087"/>
        <v>0.03080685886</v>
      </c>
      <c r="O3084" s="180">
        <f t="shared" si="3087"/>
        <v>0.04151093694</v>
      </c>
      <c r="P3084" s="180">
        <f t="shared" si="3087"/>
        <v>0.05334634034</v>
      </c>
      <c r="Q3084" s="180">
        <f t="shared" si="3087"/>
        <v>0.06230991792</v>
      </c>
      <c r="R3084" s="180">
        <f t="shared" si="3087"/>
        <v>0.0733620961</v>
      </c>
      <c r="S3084" s="180">
        <f t="shared" si="3087"/>
        <v>0.08015004805</v>
      </c>
      <c r="T3084" s="181">
        <f t="shared" si="3"/>
        <v>9.99</v>
      </c>
      <c r="U3084" s="182">
        <f t="shared" si="4"/>
        <v>41413</v>
      </c>
      <c r="V3084" s="182">
        <f t="shared" si="5"/>
        <v>41505</v>
      </c>
      <c r="W3084" s="182">
        <f t="shared" si="6"/>
        <v>41597</v>
      </c>
      <c r="X3084" s="181">
        <f t="shared" si="7"/>
        <v>181</v>
      </c>
      <c r="Y3084" s="181">
        <f t="shared" si="8"/>
        <v>273</v>
      </c>
      <c r="Z3084" s="181">
        <f t="shared" si="9"/>
        <v>365</v>
      </c>
      <c r="AA3084" s="155"/>
      <c r="AB3084" s="9"/>
      <c r="AC3084" s="9"/>
      <c r="AD3084" s="9"/>
      <c r="AE3084" s="9"/>
      <c r="AF3084" s="9"/>
      <c r="AG3084" s="9"/>
      <c r="AH3084" s="9"/>
    </row>
    <row r="3085" ht="15.75" customHeight="1">
      <c r="A3085" s="177">
        <v>41229.0</v>
      </c>
      <c r="B3085" s="178">
        <v>2.21</v>
      </c>
      <c r="C3085" s="178">
        <v>2.69</v>
      </c>
      <c r="D3085" s="178">
        <v>3.36</v>
      </c>
      <c r="E3085" s="178">
        <v>4.89</v>
      </c>
      <c r="F3085" s="178">
        <v>6.21</v>
      </c>
      <c r="G3085" s="178">
        <v>7.3</v>
      </c>
      <c r="H3085" s="178">
        <v>8.5</v>
      </c>
      <c r="I3085" s="178">
        <v>9.07</v>
      </c>
      <c r="J3085" s="178">
        <v>10.0</v>
      </c>
      <c r="K3085" s="179">
        <f>MAX(0,((T3085*(365/365))-VLOOKUP(A3085,VBMA!$A:$D,4,0))  /  (T3085* (365/365)   ))</f>
        <v>0.09556016598</v>
      </c>
      <c r="L3085" s="180">
        <f t="shared" ref="L3085:S3085" si="3088">(B3085*(1-$K3085) * (365/365))/100</f>
        <v>0.01998812033</v>
      </c>
      <c r="M3085" s="180">
        <f t="shared" si="3088"/>
        <v>0.02432943154</v>
      </c>
      <c r="N3085" s="180">
        <f t="shared" si="3088"/>
        <v>0.03038917842</v>
      </c>
      <c r="O3085" s="180">
        <f t="shared" si="3088"/>
        <v>0.04422710788</v>
      </c>
      <c r="P3085" s="180">
        <f t="shared" si="3088"/>
        <v>0.05616571369</v>
      </c>
      <c r="Q3085" s="180">
        <f t="shared" si="3088"/>
        <v>0.06602410788</v>
      </c>
      <c r="R3085" s="180">
        <f t="shared" si="3088"/>
        <v>0.07687738589</v>
      </c>
      <c r="S3085" s="180">
        <f t="shared" si="3088"/>
        <v>0.08203269295</v>
      </c>
      <c r="T3085" s="181">
        <f t="shared" si="3"/>
        <v>9.64</v>
      </c>
      <c r="U3085" s="182">
        <f t="shared" si="4"/>
        <v>41410</v>
      </c>
      <c r="V3085" s="182">
        <f t="shared" si="5"/>
        <v>41502</v>
      </c>
      <c r="W3085" s="182">
        <f t="shared" si="6"/>
        <v>41594</v>
      </c>
      <c r="X3085" s="181">
        <f t="shared" si="7"/>
        <v>181</v>
      </c>
      <c r="Y3085" s="181">
        <f t="shared" si="8"/>
        <v>273</v>
      </c>
      <c r="Z3085" s="181">
        <f t="shared" si="9"/>
        <v>365</v>
      </c>
      <c r="AA3085" s="155"/>
      <c r="AB3085" s="9"/>
      <c r="AC3085" s="9"/>
      <c r="AD3085" s="9"/>
      <c r="AE3085" s="9"/>
      <c r="AF3085" s="9"/>
      <c r="AG3085" s="9"/>
      <c r="AH3085" s="9"/>
    </row>
    <row r="3086" ht="15.75" customHeight="1">
      <c r="A3086" s="177">
        <v>41228.0</v>
      </c>
      <c r="B3086" s="178">
        <v>2.29</v>
      </c>
      <c r="C3086" s="178">
        <v>2.93</v>
      </c>
      <c r="D3086" s="178">
        <v>3.5</v>
      </c>
      <c r="E3086" s="178">
        <v>5.24</v>
      </c>
      <c r="F3086" s="178">
        <v>6.41</v>
      </c>
      <c r="G3086" s="178">
        <v>7.33</v>
      </c>
      <c r="H3086" s="178">
        <v>8.5</v>
      </c>
      <c r="I3086" s="178">
        <v>9.07</v>
      </c>
      <c r="J3086" s="178">
        <v>10.0</v>
      </c>
      <c r="K3086" s="179">
        <f>MAX(0,((T3086*(365/365))-VLOOKUP(A3086,VBMA!$A:$D,4,0))  /  (T3086* (365/365)   ))</f>
        <v>0.09621369295</v>
      </c>
      <c r="L3086" s="180">
        <f t="shared" ref="L3086:S3086" si="3089">(B3086*(1-$K3086) * (365/365))/100</f>
        <v>0.02069670643</v>
      </c>
      <c r="M3086" s="180">
        <f t="shared" si="3089"/>
        <v>0.0264809388</v>
      </c>
      <c r="N3086" s="180">
        <f t="shared" si="3089"/>
        <v>0.03163252075</v>
      </c>
      <c r="O3086" s="180">
        <f t="shared" si="3089"/>
        <v>0.04735840249</v>
      </c>
      <c r="P3086" s="180">
        <f t="shared" si="3089"/>
        <v>0.05793270228</v>
      </c>
      <c r="Q3086" s="180">
        <f t="shared" si="3089"/>
        <v>0.06624753631</v>
      </c>
      <c r="R3086" s="180">
        <f t="shared" si="3089"/>
        <v>0.0768218361</v>
      </c>
      <c r="S3086" s="180">
        <f t="shared" si="3089"/>
        <v>0.08197341805</v>
      </c>
      <c r="T3086" s="181">
        <f t="shared" si="3"/>
        <v>9.64</v>
      </c>
      <c r="U3086" s="182">
        <f t="shared" si="4"/>
        <v>41409</v>
      </c>
      <c r="V3086" s="182">
        <f t="shared" si="5"/>
        <v>41501</v>
      </c>
      <c r="W3086" s="182">
        <f t="shared" si="6"/>
        <v>41593</v>
      </c>
      <c r="X3086" s="181">
        <f t="shared" si="7"/>
        <v>181</v>
      </c>
      <c r="Y3086" s="181">
        <f t="shared" si="8"/>
        <v>273</v>
      </c>
      <c r="Z3086" s="181">
        <f t="shared" si="9"/>
        <v>365</v>
      </c>
      <c r="AA3086" s="155"/>
      <c r="AB3086" s="9"/>
      <c r="AC3086" s="9"/>
      <c r="AD3086" s="9"/>
      <c r="AE3086" s="9"/>
      <c r="AF3086" s="9"/>
      <c r="AG3086" s="9"/>
      <c r="AH3086" s="9"/>
    </row>
    <row r="3087" ht="15.75" customHeight="1">
      <c r="A3087" s="177">
        <v>41227.0</v>
      </c>
      <c r="B3087" s="178">
        <v>2.51</v>
      </c>
      <c r="C3087" s="178">
        <v>3.03</v>
      </c>
      <c r="D3087" s="178">
        <v>3.71</v>
      </c>
      <c r="E3087" s="178">
        <v>5.39</v>
      </c>
      <c r="F3087" s="178">
        <v>6.64</v>
      </c>
      <c r="G3087" s="178">
        <v>7.5</v>
      </c>
      <c r="H3087" s="178">
        <v>8.57</v>
      </c>
      <c r="I3087" s="178">
        <v>9.29</v>
      </c>
      <c r="J3087" s="178">
        <v>10.21</v>
      </c>
      <c r="K3087" s="179">
        <f>MAX(0,((T3087*(365/365))-VLOOKUP(A3087,VBMA!$A:$D,4,0))  /  (T3087* (365/365)   ))</f>
        <v>0.1271228771</v>
      </c>
      <c r="L3087" s="180">
        <f t="shared" ref="L3087:S3087" si="3090">(B3087*(1-$K3087) * (365/365))/100</f>
        <v>0.02190921578</v>
      </c>
      <c r="M3087" s="180">
        <f t="shared" si="3090"/>
        <v>0.02644817682</v>
      </c>
      <c r="N3087" s="180">
        <f t="shared" si="3090"/>
        <v>0.03238374126</v>
      </c>
      <c r="O3087" s="180">
        <f t="shared" si="3090"/>
        <v>0.04704807692</v>
      </c>
      <c r="P3087" s="180">
        <f t="shared" si="3090"/>
        <v>0.05795904096</v>
      </c>
      <c r="Q3087" s="180">
        <f t="shared" si="3090"/>
        <v>0.06546578422</v>
      </c>
      <c r="R3087" s="180">
        <f t="shared" si="3090"/>
        <v>0.07480556943</v>
      </c>
      <c r="S3087" s="180">
        <f t="shared" si="3090"/>
        <v>0.08109028472</v>
      </c>
      <c r="T3087" s="181">
        <f t="shared" si="3"/>
        <v>10.01</v>
      </c>
      <c r="U3087" s="182">
        <f t="shared" si="4"/>
        <v>41408</v>
      </c>
      <c r="V3087" s="182">
        <f t="shared" si="5"/>
        <v>41500</v>
      </c>
      <c r="W3087" s="182">
        <f t="shared" si="6"/>
        <v>41592</v>
      </c>
      <c r="X3087" s="181">
        <f t="shared" si="7"/>
        <v>181</v>
      </c>
      <c r="Y3087" s="181">
        <f t="shared" si="8"/>
        <v>273</v>
      </c>
      <c r="Z3087" s="181">
        <f t="shared" si="9"/>
        <v>365</v>
      </c>
      <c r="AA3087" s="155"/>
      <c r="AB3087" s="9"/>
      <c r="AC3087" s="9"/>
      <c r="AD3087" s="9"/>
      <c r="AE3087" s="9"/>
      <c r="AF3087" s="9"/>
      <c r="AG3087" s="9"/>
      <c r="AH3087" s="9"/>
    </row>
    <row r="3088" ht="15.75" customHeight="1">
      <c r="A3088" s="177">
        <v>41226.0</v>
      </c>
      <c r="B3088" s="178">
        <v>2.57</v>
      </c>
      <c r="C3088" s="178">
        <v>3.17</v>
      </c>
      <c r="D3088" s="178">
        <v>3.93</v>
      </c>
      <c r="E3088" s="178">
        <v>5.39</v>
      </c>
      <c r="F3088" s="178">
        <v>6.64</v>
      </c>
      <c r="G3088" s="178">
        <v>7.5</v>
      </c>
      <c r="H3088" s="178">
        <v>8.57</v>
      </c>
      <c r="I3088" s="178">
        <v>9.29</v>
      </c>
      <c r="J3088" s="178">
        <v>10.14</v>
      </c>
      <c r="K3088" s="179">
        <f>MAX(0,((T3088*(365/365))-VLOOKUP(A3088,VBMA!$A:$D,4,0))  /  (T3088* (365/365)   ))</f>
        <v>0.1264935065</v>
      </c>
      <c r="L3088" s="180">
        <f t="shared" ref="L3088:S3088" si="3091">(B3088*(1-$K3088) * (365/365))/100</f>
        <v>0.02244911688</v>
      </c>
      <c r="M3088" s="180">
        <f t="shared" si="3091"/>
        <v>0.02769015584</v>
      </c>
      <c r="N3088" s="180">
        <f t="shared" si="3091"/>
        <v>0.03432880519</v>
      </c>
      <c r="O3088" s="180">
        <f t="shared" si="3091"/>
        <v>0.047082</v>
      </c>
      <c r="P3088" s="180">
        <f t="shared" si="3091"/>
        <v>0.05800083117</v>
      </c>
      <c r="Q3088" s="180">
        <f t="shared" si="3091"/>
        <v>0.06551298701</v>
      </c>
      <c r="R3088" s="180">
        <f t="shared" si="3091"/>
        <v>0.07485950649</v>
      </c>
      <c r="S3088" s="180">
        <f t="shared" si="3091"/>
        <v>0.08114875325</v>
      </c>
      <c r="T3088" s="181">
        <f t="shared" si="3"/>
        <v>10.01</v>
      </c>
      <c r="U3088" s="182">
        <f t="shared" si="4"/>
        <v>41407</v>
      </c>
      <c r="V3088" s="182">
        <f t="shared" si="5"/>
        <v>41499</v>
      </c>
      <c r="W3088" s="182">
        <f t="shared" si="6"/>
        <v>41591</v>
      </c>
      <c r="X3088" s="181">
        <f t="shared" si="7"/>
        <v>181</v>
      </c>
      <c r="Y3088" s="181">
        <f t="shared" si="8"/>
        <v>273</v>
      </c>
      <c r="Z3088" s="181">
        <f t="shared" si="9"/>
        <v>365</v>
      </c>
      <c r="AA3088" s="155"/>
      <c r="AB3088" s="9"/>
      <c r="AC3088" s="9"/>
      <c r="AD3088" s="9"/>
      <c r="AE3088" s="9"/>
      <c r="AF3088" s="9"/>
      <c r="AG3088" s="9"/>
      <c r="AH3088" s="9"/>
    </row>
    <row r="3089" ht="15.75" customHeight="1">
      <c r="A3089" s="177">
        <v>41225.0</v>
      </c>
      <c r="B3089" s="178">
        <v>2.79</v>
      </c>
      <c r="C3089" s="178">
        <v>3.43</v>
      </c>
      <c r="D3089" s="178">
        <v>4.14</v>
      </c>
      <c r="E3089" s="178">
        <v>5.57</v>
      </c>
      <c r="F3089" s="178">
        <v>6.71</v>
      </c>
      <c r="G3089" s="178">
        <v>7.5</v>
      </c>
      <c r="H3089" s="178">
        <v>8.64</v>
      </c>
      <c r="I3089" s="178">
        <v>9.43</v>
      </c>
      <c r="J3089" s="178">
        <v>10.36</v>
      </c>
      <c r="K3089" s="179">
        <f>MAX(0,((T3089*(365/365))-VLOOKUP(A3089,VBMA!$A:$D,4,0))  /  (T3089* (365/365)   ))</f>
        <v>0.1432191781</v>
      </c>
      <c r="L3089" s="180">
        <f t="shared" ref="L3089:S3089" si="3092">(B3089*(1-$K3089) * (365/365))/100</f>
        <v>0.02390418493</v>
      </c>
      <c r="M3089" s="180">
        <f t="shared" si="3092"/>
        <v>0.02938758219</v>
      </c>
      <c r="N3089" s="180">
        <f t="shared" si="3092"/>
        <v>0.03547072603</v>
      </c>
      <c r="O3089" s="180">
        <f t="shared" si="3092"/>
        <v>0.04772269178</v>
      </c>
      <c r="P3089" s="180">
        <f t="shared" si="3092"/>
        <v>0.05748999315</v>
      </c>
      <c r="Q3089" s="180">
        <f t="shared" si="3092"/>
        <v>0.06425856164</v>
      </c>
      <c r="R3089" s="180">
        <f t="shared" si="3092"/>
        <v>0.07402586301</v>
      </c>
      <c r="S3089" s="180">
        <f t="shared" si="3092"/>
        <v>0.08079443151</v>
      </c>
      <c r="T3089" s="181">
        <f t="shared" si="3"/>
        <v>10.22</v>
      </c>
      <c r="U3089" s="182">
        <f t="shared" si="4"/>
        <v>41406</v>
      </c>
      <c r="V3089" s="182">
        <f t="shared" si="5"/>
        <v>41498</v>
      </c>
      <c r="W3089" s="182">
        <f t="shared" si="6"/>
        <v>41590</v>
      </c>
      <c r="X3089" s="181">
        <f t="shared" si="7"/>
        <v>181</v>
      </c>
      <c r="Y3089" s="181">
        <f t="shared" si="8"/>
        <v>273</v>
      </c>
      <c r="Z3089" s="181">
        <f t="shared" si="9"/>
        <v>365</v>
      </c>
      <c r="AA3089" s="155"/>
      <c r="AB3089" s="9"/>
      <c r="AC3089" s="9"/>
      <c r="AD3089" s="9"/>
      <c r="AE3089" s="9"/>
      <c r="AF3089" s="9"/>
      <c r="AG3089" s="9"/>
      <c r="AH3089" s="9"/>
    </row>
    <row r="3090" ht="15.75" customHeight="1">
      <c r="A3090" s="177">
        <v>41222.0</v>
      </c>
      <c r="B3090" s="178">
        <v>2.92</v>
      </c>
      <c r="C3090" s="178">
        <v>3.5</v>
      </c>
      <c r="D3090" s="178">
        <v>4.17</v>
      </c>
      <c r="E3090" s="178">
        <v>5.5</v>
      </c>
      <c r="F3090" s="178">
        <v>6.5</v>
      </c>
      <c r="G3090" s="178">
        <v>7.25</v>
      </c>
      <c r="H3090" s="178">
        <v>8.5</v>
      </c>
      <c r="I3090" s="178">
        <v>9.25</v>
      </c>
      <c r="J3090" s="178">
        <v>10.25</v>
      </c>
      <c r="K3090" s="179">
        <f>MAX(0,((T3090*(365/365))-VLOOKUP(A3090,VBMA!$A:$D,4,0))  /  (T3090* (365/365)   ))</f>
        <v>0.12187</v>
      </c>
      <c r="L3090" s="180">
        <f t="shared" ref="L3090:S3090" si="3093">(B3090*(1-$K3090) * (365/365))/100</f>
        <v>0.025641396</v>
      </c>
      <c r="M3090" s="180">
        <f t="shared" si="3093"/>
        <v>0.03073455</v>
      </c>
      <c r="N3090" s="180">
        <f t="shared" si="3093"/>
        <v>0.036618021</v>
      </c>
      <c r="O3090" s="180">
        <f t="shared" si="3093"/>
        <v>0.04829715</v>
      </c>
      <c r="P3090" s="180">
        <f t="shared" si="3093"/>
        <v>0.05707845</v>
      </c>
      <c r="Q3090" s="180">
        <f t="shared" si="3093"/>
        <v>0.063664425</v>
      </c>
      <c r="R3090" s="180">
        <f t="shared" si="3093"/>
        <v>0.07464105</v>
      </c>
      <c r="S3090" s="180">
        <f t="shared" si="3093"/>
        <v>0.081227025</v>
      </c>
      <c r="T3090" s="181">
        <f t="shared" si="3"/>
        <v>10</v>
      </c>
      <c r="U3090" s="182">
        <f t="shared" si="4"/>
        <v>41403</v>
      </c>
      <c r="V3090" s="182">
        <f t="shared" si="5"/>
        <v>41495</v>
      </c>
      <c r="W3090" s="182">
        <f t="shared" si="6"/>
        <v>41587</v>
      </c>
      <c r="X3090" s="181">
        <f t="shared" si="7"/>
        <v>181</v>
      </c>
      <c r="Y3090" s="181">
        <f t="shared" si="8"/>
        <v>273</v>
      </c>
      <c r="Z3090" s="181">
        <f t="shared" si="9"/>
        <v>365</v>
      </c>
      <c r="AA3090" s="155"/>
      <c r="AB3090" s="9"/>
      <c r="AC3090" s="9"/>
      <c r="AD3090" s="9"/>
      <c r="AE3090" s="9"/>
      <c r="AF3090" s="9"/>
      <c r="AG3090" s="9"/>
      <c r="AH3090" s="9"/>
    </row>
    <row r="3091" ht="15.75" customHeight="1">
      <c r="A3091" s="177">
        <v>41221.0</v>
      </c>
      <c r="B3091" s="178">
        <v>3.05</v>
      </c>
      <c r="C3091" s="178">
        <v>3.57</v>
      </c>
      <c r="D3091" s="178">
        <v>4.22</v>
      </c>
      <c r="E3091" s="178">
        <v>5.42</v>
      </c>
      <c r="F3091" s="178">
        <v>6.5</v>
      </c>
      <c r="G3091" s="178">
        <v>7.33</v>
      </c>
      <c r="H3091" s="178">
        <v>8.5</v>
      </c>
      <c r="I3091" s="178">
        <v>9.25</v>
      </c>
      <c r="J3091" s="178">
        <v>10.25</v>
      </c>
      <c r="K3091" s="179">
        <f>MAX(0,((T3091*(365/365))-VLOOKUP(A3091,VBMA!$A:$D,4,0))  /  (T3091* (365/365)   ))</f>
        <v>0.11937</v>
      </c>
      <c r="L3091" s="180">
        <f t="shared" ref="L3091:S3091" si="3094">(B3091*(1-$K3091) * (365/365))/100</f>
        <v>0.026859215</v>
      </c>
      <c r="M3091" s="180">
        <f t="shared" si="3094"/>
        <v>0.031438491</v>
      </c>
      <c r="N3091" s="180">
        <f t="shared" si="3094"/>
        <v>0.037162586</v>
      </c>
      <c r="O3091" s="180">
        <f t="shared" si="3094"/>
        <v>0.047730146</v>
      </c>
      <c r="P3091" s="180">
        <f t="shared" si="3094"/>
        <v>0.05724095</v>
      </c>
      <c r="Q3091" s="180">
        <f t="shared" si="3094"/>
        <v>0.064550179</v>
      </c>
      <c r="R3091" s="180">
        <f t="shared" si="3094"/>
        <v>0.07485355</v>
      </c>
      <c r="S3091" s="180">
        <f t="shared" si="3094"/>
        <v>0.081458275</v>
      </c>
      <c r="T3091" s="181">
        <f t="shared" si="3"/>
        <v>10</v>
      </c>
      <c r="U3091" s="182">
        <f t="shared" si="4"/>
        <v>41402</v>
      </c>
      <c r="V3091" s="182">
        <f t="shared" si="5"/>
        <v>41494</v>
      </c>
      <c r="W3091" s="182">
        <f t="shared" si="6"/>
        <v>41586</v>
      </c>
      <c r="X3091" s="181">
        <f t="shared" si="7"/>
        <v>181</v>
      </c>
      <c r="Y3091" s="181">
        <f t="shared" si="8"/>
        <v>273</v>
      </c>
      <c r="Z3091" s="181">
        <f t="shared" si="9"/>
        <v>365</v>
      </c>
      <c r="AA3091" s="155"/>
      <c r="AB3091" s="9"/>
      <c r="AC3091" s="9"/>
      <c r="AD3091" s="9"/>
      <c r="AE3091" s="9"/>
      <c r="AF3091" s="9"/>
      <c r="AG3091" s="9"/>
      <c r="AH3091" s="9"/>
    </row>
    <row r="3092" ht="15.75" customHeight="1">
      <c r="A3092" s="177">
        <v>41220.0</v>
      </c>
      <c r="B3092" s="178">
        <v>3.14</v>
      </c>
      <c r="C3092" s="178">
        <v>3.71</v>
      </c>
      <c r="D3092" s="178">
        <v>4.29</v>
      </c>
      <c r="E3092" s="178">
        <v>5.5</v>
      </c>
      <c r="F3092" s="178">
        <v>6.71</v>
      </c>
      <c r="G3092" s="178">
        <v>7.57</v>
      </c>
      <c r="H3092" s="178">
        <v>8.5</v>
      </c>
      <c r="I3092" s="178">
        <v>9.36</v>
      </c>
      <c r="J3092" s="178">
        <v>10.14</v>
      </c>
      <c r="K3092" s="179">
        <f>MAX(0,((T3092*(365/365))-VLOOKUP(A3092,VBMA!$A:$D,4,0))  /  (T3092* (365/365)   ))</f>
        <v>0.1371037182</v>
      </c>
      <c r="L3092" s="180">
        <f t="shared" ref="L3092:S3092" si="3095">(B3092*(1-$K3092) * (365/365))/100</f>
        <v>0.02709494325</v>
      </c>
      <c r="M3092" s="180">
        <f t="shared" si="3095"/>
        <v>0.03201345205</v>
      </c>
      <c r="N3092" s="180">
        <f t="shared" si="3095"/>
        <v>0.03701825049</v>
      </c>
      <c r="O3092" s="180">
        <f t="shared" si="3095"/>
        <v>0.0474592955</v>
      </c>
      <c r="P3092" s="180">
        <f t="shared" si="3095"/>
        <v>0.05790034051</v>
      </c>
      <c r="Q3092" s="180">
        <f t="shared" si="3095"/>
        <v>0.06532124853</v>
      </c>
      <c r="R3092" s="180">
        <f t="shared" si="3095"/>
        <v>0.07334618395</v>
      </c>
      <c r="S3092" s="180">
        <f t="shared" si="3095"/>
        <v>0.08076709198</v>
      </c>
      <c r="T3092" s="181">
        <f t="shared" si="3"/>
        <v>10.22</v>
      </c>
      <c r="U3092" s="182">
        <f t="shared" si="4"/>
        <v>41401</v>
      </c>
      <c r="V3092" s="182">
        <f t="shared" si="5"/>
        <v>41493</v>
      </c>
      <c r="W3092" s="182">
        <f t="shared" si="6"/>
        <v>41585</v>
      </c>
      <c r="X3092" s="181">
        <f t="shared" si="7"/>
        <v>181</v>
      </c>
      <c r="Y3092" s="181">
        <f t="shared" si="8"/>
        <v>273</v>
      </c>
      <c r="Z3092" s="181">
        <f t="shared" si="9"/>
        <v>365</v>
      </c>
      <c r="AA3092" s="155"/>
      <c r="AB3092" s="9"/>
      <c r="AC3092" s="9"/>
      <c r="AD3092" s="9"/>
      <c r="AE3092" s="9"/>
      <c r="AF3092" s="9"/>
      <c r="AG3092" s="9"/>
      <c r="AH3092" s="9"/>
    </row>
    <row r="3093" ht="15.75" customHeight="1">
      <c r="A3093" s="177">
        <v>41219.0</v>
      </c>
      <c r="B3093" s="178">
        <v>3.25</v>
      </c>
      <c r="C3093" s="178">
        <v>3.81</v>
      </c>
      <c r="D3093" s="178">
        <v>4.31</v>
      </c>
      <c r="E3093" s="178">
        <v>5.44</v>
      </c>
      <c r="F3093" s="178">
        <v>6.56</v>
      </c>
      <c r="G3093" s="178">
        <v>7.44</v>
      </c>
      <c r="H3093" s="178">
        <v>8.38</v>
      </c>
      <c r="I3093" s="178">
        <v>9.13</v>
      </c>
      <c r="J3093" s="178">
        <v>9.94</v>
      </c>
      <c r="K3093" s="179">
        <f>MAX(0,((T3093*(365/365))-VLOOKUP(A3093,VBMA!$A:$D,4,0))  /  (T3093* (365/365)   ))</f>
        <v>0.1023481781</v>
      </c>
      <c r="L3093" s="180">
        <f t="shared" ref="L3093:S3093" si="3096">(B3093*(1-$K3093) * (365/365))/100</f>
        <v>0.02917368421</v>
      </c>
      <c r="M3093" s="180">
        <f t="shared" si="3096"/>
        <v>0.03420053441</v>
      </c>
      <c r="N3093" s="180">
        <f t="shared" si="3096"/>
        <v>0.03868879352</v>
      </c>
      <c r="O3093" s="180">
        <f t="shared" si="3096"/>
        <v>0.04883225911</v>
      </c>
      <c r="P3093" s="180">
        <f t="shared" si="3096"/>
        <v>0.05888595951</v>
      </c>
      <c r="Q3093" s="180">
        <f t="shared" si="3096"/>
        <v>0.06678529555</v>
      </c>
      <c r="R3093" s="180">
        <f t="shared" si="3096"/>
        <v>0.07522322267</v>
      </c>
      <c r="S3093" s="180">
        <f t="shared" si="3096"/>
        <v>0.08195561134</v>
      </c>
      <c r="T3093" s="181">
        <f t="shared" si="3"/>
        <v>9.88</v>
      </c>
      <c r="U3093" s="182">
        <f t="shared" si="4"/>
        <v>41400</v>
      </c>
      <c r="V3093" s="182">
        <f t="shared" si="5"/>
        <v>41492</v>
      </c>
      <c r="W3093" s="182">
        <f t="shared" si="6"/>
        <v>41584</v>
      </c>
      <c r="X3093" s="181">
        <f t="shared" si="7"/>
        <v>181</v>
      </c>
      <c r="Y3093" s="181">
        <f t="shared" si="8"/>
        <v>273</v>
      </c>
      <c r="Z3093" s="181">
        <f t="shared" si="9"/>
        <v>365</v>
      </c>
      <c r="AA3093" s="155"/>
      <c r="AB3093" s="9"/>
      <c r="AC3093" s="9"/>
      <c r="AD3093" s="9"/>
      <c r="AE3093" s="9"/>
      <c r="AF3093" s="9"/>
      <c r="AG3093" s="9"/>
      <c r="AH3093" s="9"/>
    </row>
    <row r="3094" ht="15.75" customHeight="1">
      <c r="A3094" s="177">
        <v>41218.0</v>
      </c>
      <c r="B3094" s="178">
        <v>3.19</v>
      </c>
      <c r="C3094" s="178">
        <v>3.72</v>
      </c>
      <c r="D3094" s="178">
        <v>4.28</v>
      </c>
      <c r="E3094" s="178">
        <v>5.4</v>
      </c>
      <c r="F3094" s="178">
        <v>6.56</v>
      </c>
      <c r="G3094" s="178">
        <v>7.44</v>
      </c>
      <c r="H3094" s="178">
        <v>8.38</v>
      </c>
      <c r="I3094" s="178">
        <v>9.13</v>
      </c>
      <c r="J3094" s="178">
        <v>10.0</v>
      </c>
      <c r="K3094" s="179">
        <f>MAX(0,((T3094*(365/365))-VLOOKUP(A3094,VBMA!$A:$D,4,0))  /  (T3094* (365/365)   ))</f>
        <v>0.09981781377</v>
      </c>
      <c r="L3094" s="180">
        <f t="shared" ref="L3094:S3094" si="3097">(B3094*(1-$K3094) * (365/365))/100</f>
        <v>0.02871581174</v>
      </c>
      <c r="M3094" s="180">
        <f t="shared" si="3097"/>
        <v>0.03348677733</v>
      </c>
      <c r="N3094" s="180">
        <f t="shared" si="3097"/>
        <v>0.03852779757</v>
      </c>
      <c r="O3094" s="180">
        <f t="shared" si="3097"/>
        <v>0.04860983806</v>
      </c>
      <c r="P3094" s="180">
        <f t="shared" si="3097"/>
        <v>0.05905195142</v>
      </c>
      <c r="Q3094" s="180">
        <f t="shared" si="3097"/>
        <v>0.06697355466</v>
      </c>
      <c r="R3094" s="180">
        <f t="shared" si="3097"/>
        <v>0.07543526721</v>
      </c>
      <c r="S3094" s="180">
        <f t="shared" si="3097"/>
        <v>0.0821866336</v>
      </c>
      <c r="T3094" s="181">
        <f t="shared" si="3"/>
        <v>9.88</v>
      </c>
      <c r="U3094" s="182">
        <f t="shared" si="4"/>
        <v>41399</v>
      </c>
      <c r="V3094" s="182">
        <f t="shared" si="5"/>
        <v>41491</v>
      </c>
      <c r="W3094" s="182">
        <f t="shared" si="6"/>
        <v>41583</v>
      </c>
      <c r="X3094" s="181">
        <f t="shared" si="7"/>
        <v>181</v>
      </c>
      <c r="Y3094" s="181">
        <f t="shared" si="8"/>
        <v>273</v>
      </c>
      <c r="Z3094" s="181">
        <f t="shared" si="9"/>
        <v>365</v>
      </c>
      <c r="AA3094" s="155"/>
      <c r="AB3094" s="9"/>
      <c r="AC3094" s="9"/>
      <c r="AD3094" s="9"/>
      <c r="AE3094" s="9"/>
      <c r="AF3094" s="9"/>
      <c r="AG3094" s="9"/>
      <c r="AH3094" s="9"/>
    </row>
    <row r="3095" ht="15.75" customHeight="1">
      <c r="A3095" s="177">
        <v>41215.0</v>
      </c>
      <c r="B3095" s="178">
        <v>3.0</v>
      </c>
      <c r="C3095" s="178">
        <v>3.56</v>
      </c>
      <c r="D3095" s="178">
        <v>4.19</v>
      </c>
      <c r="E3095" s="178">
        <v>5.31</v>
      </c>
      <c r="F3095" s="178">
        <v>6.35</v>
      </c>
      <c r="G3095" s="178">
        <v>7.44</v>
      </c>
      <c r="H3095" s="178">
        <v>8.38</v>
      </c>
      <c r="I3095" s="178">
        <v>9.13</v>
      </c>
      <c r="J3095" s="178">
        <v>10.0</v>
      </c>
      <c r="K3095" s="179">
        <f>MAX(0,((T3095*(365/365))-VLOOKUP(A3095,VBMA!$A:$D,4,0))  /  (T3095* (365/365)   ))</f>
        <v>0.09981781377</v>
      </c>
      <c r="L3095" s="180">
        <f t="shared" ref="L3095:S3095" si="3098">(B3095*(1-$K3095) * (365/365))/100</f>
        <v>0.02700546559</v>
      </c>
      <c r="M3095" s="180">
        <f t="shared" si="3098"/>
        <v>0.03204648583</v>
      </c>
      <c r="N3095" s="180">
        <f t="shared" si="3098"/>
        <v>0.0377176336</v>
      </c>
      <c r="O3095" s="180">
        <f t="shared" si="3098"/>
        <v>0.04779967409</v>
      </c>
      <c r="P3095" s="180">
        <f t="shared" si="3098"/>
        <v>0.05716156883</v>
      </c>
      <c r="Q3095" s="180">
        <f t="shared" si="3098"/>
        <v>0.06697355466</v>
      </c>
      <c r="R3095" s="180">
        <f t="shared" si="3098"/>
        <v>0.07543526721</v>
      </c>
      <c r="S3095" s="180">
        <f t="shared" si="3098"/>
        <v>0.0821866336</v>
      </c>
      <c r="T3095" s="181">
        <f t="shared" si="3"/>
        <v>9.88</v>
      </c>
      <c r="U3095" s="182">
        <f t="shared" si="4"/>
        <v>41396</v>
      </c>
      <c r="V3095" s="182">
        <f t="shared" si="5"/>
        <v>41488</v>
      </c>
      <c r="W3095" s="182">
        <f t="shared" si="6"/>
        <v>41580</v>
      </c>
      <c r="X3095" s="181">
        <f t="shared" si="7"/>
        <v>181</v>
      </c>
      <c r="Y3095" s="181">
        <f t="shared" si="8"/>
        <v>273</v>
      </c>
      <c r="Z3095" s="181">
        <f t="shared" si="9"/>
        <v>365</v>
      </c>
      <c r="AA3095" s="155"/>
      <c r="AB3095" s="9"/>
      <c r="AC3095" s="9"/>
      <c r="AD3095" s="9"/>
      <c r="AE3095" s="9"/>
      <c r="AF3095" s="9"/>
      <c r="AG3095" s="9"/>
      <c r="AH3095" s="9"/>
    </row>
    <row r="3096" ht="15.75" customHeight="1">
      <c r="A3096" s="177">
        <v>41214.0</v>
      </c>
      <c r="B3096" s="178">
        <v>3.0</v>
      </c>
      <c r="C3096" s="178">
        <v>3.5</v>
      </c>
      <c r="D3096" s="178">
        <v>4.13</v>
      </c>
      <c r="E3096" s="178">
        <v>5.25</v>
      </c>
      <c r="F3096" s="178">
        <v>6.35</v>
      </c>
      <c r="G3096" s="178">
        <v>7.44</v>
      </c>
      <c r="H3096" s="178">
        <v>8.38</v>
      </c>
      <c r="I3096" s="178">
        <v>9.13</v>
      </c>
      <c r="J3096" s="178">
        <v>10.0</v>
      </c>
      <c r="K3096" s="179">
        <f>MAX(0,((T3096*(365/365))-VLOOKUP(A3096,VBMA!$A:$D,4,0))  /  (T3096* (365/365)   ))</f>
        <v>0.09855263158</v>
      </c>
      <c r="L3096" s="180">
        <f t="shared" ref="L3096:S3096" si="3099">(B3096*(1-$K3096) * (365/365))/100</f>
        <v>0.02704342105</v>
      </c>
      <c r="M3096" s="180">
        <f t="shared" si="3099"/>
        <v>0.03155065789</v>
      </c>
      <c r="N3096" s="180">
        <f t="shared" si="3099"/>
        <v>0.03722977632</v>
      </c>
      <c r="O3096" s="180">
        <f t="shared" si="3099"/>
        <v>0.04732598684</v>
      </c>
      <c r="P3096" s="180">
        <f t="shared" si="3099"/>
        <v>0.05724190789</v>
      </c>
      <c r="Q3096" s="180">
        <f t="shared" si="3099"/>
        <v>0.06706768421</v>
      </c>
      <c r="R3096" s="180">
        <f t="shared" si="3099"/>
        <v>0.07554128947</v>
      </c>
      <c r="S3096" s="180">
        <f t="shared" si="3099"/>
        <v>0.08230214474</v>
      </c>
      <c r="T3096" s="181">
        <f t="shared" si="3"/>
        <v>9.88</v>
      </c>
      <c r="U3096" s="182">
        <f t="shared" si="4"/>
        <v>41395</v>
      </c>
      <c r="V3096" s="182">
        <f t="shared" si="5"/>
        <v>41487</v>
      </c>
      <c r="W3096" s="182">
        <f t="shared" si="6"/>
        <v>41579</v>
      </c>
      <c r="X3096" s="181">
        <f t="shared" si="7"/>
        <v>181</v>
      </c>
      <c r="Y3096" s="181">
        <f t="shared" si="8"/>
        <v>273</v>
      </c>
      <c r="Z3096" s="181">
        <f t="shared" si="9"/>
        <v>365</v>
      </c>
      <c r="AA3096" s="155"/>
      <c r="AB3096" s="9"/>
      <c r="AC3096" s="9"/>
      <c r="AD3096" s="9"/>
      <c r="AE3096" s="9"/>
      <c r="AF3096" s="9"/>
      <c r="AG3096" s="9"/>
      <c r="AH3096" s="9"/>
    </row>
    <row r="3097" ht="15.75" customHeight="1">
      <c r="A3097" s="177">
        <v>41213.0</v>
      </c>
      <c r="B3097" s="178">
        <v>2.59</v>
      </c>
      <c r="C3097" s="178">
        <v>3.06</v>
      </c>
      <c r="D3097" s="178">
        <v>3.92</v>
      </c>
      <c r="E3097" s="178">
        <v>5.16</v>
      </c>
      <c r="F3097" s="178">
        <v>6.33</v>
      </c>
      <c r="G3097" s="178">
        <v>7.38</v>
      </c>
      <c r="H3097" s="178">
        <v>8.38</v>
      </c>
      <c r="I3097" s="178">
        <v>9.13</v>
      </c>
      <c r="J3097" s="178">
        <v>10.0</v>
      </c>
      <c r="K3097" s="179" t="str">
        <f>MAX(0,((T3097*(365/365))-VLOOKUP(A3097,VBMA!$A:$D,4,0))  /  (T3097* (365/365)   ))</f>
        <v>#N/A</v>
      </c>
      <c r="L3097" s="180" t="str">
        <f t="shared" ref="L3097:S3097" si="3100">(B3097*(1-$K3097) * (365/365))/100</f>
        <v>#N/A</v>
      </c>
      <c r="M3097" s="180" t="str">
        <f t="shared" si="3100"/>
        <v>#N/A</v>
      </c>
      <c r="N3097" s="180" t="str">
        <f t="shared" si="3100"/>
        <v>#N/A</v>
      </c>
      <c r="O3097" s="180" t="str">
        <f t="shared" si="3100"/>
        <v>#N/A</v>
      </c>
      <c r="P3097" s="180" t="str">
        <f t="shared" si="3100"/>
        <v>#N/A</v>
      </c>
      <c r="Q3097" s="180" t="str">
        <f t="shared" si="3100"/>
        <v>#N/A</v>
      </c>
      <c r="R3097" s="180" t="str">
        <f t="shared" si="3100"/>
        <v>#N/A</v>
      </c>
      <c r="S3097" s="180" t="str">
        <f t="shared" si="3100"/>
        <v>#N/A</v>
      </c>
      <c r="T3097" s="181">
        <f t="shared" si="3"/>
        <v>9.888241758</v>
      </c>
      <c r="U3097" s="182">
        <f t="shared" si="4"/>
        <v>41395</v>
      </c>
      <c r="V3097" s="182">
        <f t="shared" si="5"/>
        <v>41486</v>
      </c>
      <c r="W3097" s="182">
        <f t="shared" si="6"/>
        <v>41578</v>
      </c>
      <c r="X3097" s="181">
        <f t="shared" si="7"/>
        <v>182</v>
      </c>
      <c r="Y3097" s="181">
        <f t="shared" si="8"/>
        <v>273</v>
      </c>
      <c r="Z3097" s="181">
        <f t="shared" si="9"/>
        <v>365</v>
      </c>
      <c r="AA3097" s="155"/>
      <c r="AB3097" s="9"/>
      <c r="AC3097" s="9"/>
      <c r="AD3097" s="9"/>
      <c r="AE3097" s="9"/>
      <c r="AF3097" s="9"/>
      <c r="AG3097" s="9"/>
      <c r="AH3097" s="9"/>
    </row>
    <row r="3098" ht="15.75" customHeight="1">
      <c r="A3098" s="177">
        <v>41212.0</v>
      </c>
      <c r="B3098" s="178">
        <v>2.68</v>
      </c>
      <c r="C3098" s="178">
        <v>3.16</v>
      </c>
      <c r="D3098" s="178">
        <v>3.97</v>
      </c>
      <c r="E3098" s="178">
        <v>5.29</v>
      </c>
      <c r="F3098" s="178">
        <v>6.54</v>
      </c>
      <c r="G3098" s="178">
        <v>7.38</v>
      </c>
      <c r="H3098" s="178">
        <v>8.38</v>
      </c>
      <c r="I3098" s="178">
        <v>9.13</v>
      </c>
      <c r="J3098" s="178">
        <v>10.0</v>
      </c>
      <c r="K3098" s="179" t="str">
        <f>MAX(0,((T3098*(365/365))-VLOOKUP(A3098,VBMA!$A:$D,4,0))  /  (T3098* (365/365)   ))</f>
        <v>#N/A</v>
      </c>
      <c r="L3098" s="180" t="str">
        <f t="shared" ref="L3098:S3098" si="3101">(B3098*(1-$K3098) * (365/365))/100</f>
        <v>#N/A</v>
      </c>
      <c r="M3098" s="180" t="str">
        <f t="shared" si="3101"/>
        <v>#N/A</v>
      </c>
      <c r="N3098" s="180" t="str">
        <f t="shared" si="3101"/>
        <v>#N/A</v>
      </c>
      <c r="O3098" s="180" t="str">
        <f t="shared" si="3101"/>
        <v>#N/A</v>
      </c>
      <c r="P3098" s="180" t="str">
        <f t="shared" si="3101"/>
        <v>#N/A</v>
      </c>
      <c r="Q3098" s="180" t="str">
        <f t="shared" si="3101"/>
        <v>#N/A</v>
      </c>
      <c r="R3098" s="180" t="str">
        <f t="shared" si="3101"/>
        <v>#N/A</v>
      </c>
      <c r="S3098" s="180" t="str">
        <f t="shared" si="3101"/>
        <v>#N/A</v>
      </c>
      <c r="T3098" s="181">
        <f t="shared" si="3"/>
        <v>9.888241758</v>
      </c>
      <c r="U3098" s="182">
        <f t="shared" si="4"/>
        <v>41394</v>
      </c>
      <c r="V3098" s="182">
        <f t="shared" si="5"/>
        <v>41485</v>
      </c>
      <c r="W3098" s="182">
        <f t="shared" si="6"/>
        <v>41577</v>
      </c>
      <c r="X3098" s="181">
        <f t="shared" si="7"/>
        <v>182</v>
      </c>
      <c r="Y3098" s="181">
        <f t="shared" si="8"/>
        <v>273</v>
      </c>
      <c r="Z3098" s="181">
        <f t="shared" si="9"/>
        <v>365</v>
      </c>
      <c r="AA3098" s="155"/>
      <c r="AB3098" s="9"/>
      <c r="AC3098" s="9"/>
      <c r="AD3098" s="9"/>
      <c r="AE3098" s="9"/>
      <c r="AF3098" s="9"/>
      <c r="AG3098" s="9"/>
      <c r="AH3098" s="9"/>
    </row>
    <row r="3099" ht="15.75" customHeight="1">
      <c r="A3099" s="177">
        <v>41211.0</v>
      </c>
      <c r="B3099" s="178">
        <v>2.71</v>
      </c>
      <c r="C3099" s="178">
        <v>3.29</v>
      </c>
      <c r="D3099" s="178">
        <v>4.13</v>
      </c>
      <c r="E3099" s="178">
        <v>5.35</v>
      </c>
      <c r="F3099" s="178">
        <v>6.54</v>
      </c>
      <c r="G3099" s="178">
        <v>7.44</v>
      </c>
      <c r="H3099" s="178">
        <v>8.44</v>
      </c>
      <c r="I3099" s="178">
        <v>9.13</v>
      </c>
      <c r="J3099" s="178">
        <v>10.0</v>
      </c>
      <c r="K3099" s="179" t="str">
        <f>MAX(0,((T3099*(365/365))-VLOOKUP(A3099,VBMA!$A:$D,4,0))  /  (T3099* (365/365)   ))</f>
        <v>#N/A</v>
      </c>
      <c r="L3099" s="180" t="str">
        <f t="shared" ref="L3099:S3099" si="3102">(B3099*(1-$K3099) * (365/365))/100</f>
        <v>#N/A</v>
      </c>
      <c r="M3099" s="180" t="str">
        <f t="shared" si="3102"/>
        <v>#N/A</v>
      </c>
      <c r="N3099" s="180" t="str">
        <f t="shared" si="3102"/>
        <v>#N/A</v>
      </c>
      <c r="O3099" s="180" t="str">
        <f t="shared" si="3102"/>
        <v>#N/A</v>
      </c>
      <c r="P3099" s="180" t="str">
        <f t="shared" si="3102"/>
        <v>#N/A</v>
      </c>
      <c r="Q3099" s="180" t="str">
        <f t="shared" si="3102"/>
        <v>#N/A</v>
      </c>
      <c r="R3099" s="180" t="str">
        <f t="shared" si="3102"/>
        <v>#N/A</v>
      </c>
      <c r="S3099" s="180" t="str">
        <f t="shared" si="3102"/>
        <v>#N/A</v>
      </c>
      <c r="T3099" s="181">
        <f t="shared" si="3"/>
        <v>9.827582418</v>
      </c>
      <c r="U3099" s="182">
        <f t="shared" si="4"/>
        <v>41393</v>
      </c>
      <c r="V3099" s="182">
        <f t="shared" si="5"/>
        <v>41484</v>
      </c>
      <c r="W3099" s="182">
        <f t="shared" si="6"/>
        <v>41576</v>
      </c>
      <c r="X3099" s="181">
        <f t="shared" si="7"/>
        <v>182</v>
      </c>
      <c r="Y3099" s="181">
        <f t="shared" si="8"/>
        <v>273</v>
      </c>
      <c r="Z3099" s="181">
        <f t="shared" si="9"/>
        <v>365</v>
      </c>
      <c r="AA3099" s="155"/>
      <c r="AB3099" s="9"/>
      <c r="AC3099" s="9"/>
      <c r="AD3099" s="9"/>
      <c r="AE3099" s="9"/>
      <c r="AF3099" s="9"/>
      <c r="AG3099" s="9"/>
      <c r="AH3099" s="9"/>
    </row>
    <row r="3100" ht="15.75" customHeight="1">
      <c r="A3100" s="177">
        <v>41208.0</v>
      </c>
      <c r="B3100" s="178">
        <v>3.13</v>
      </c>
      <c r="C3100" s="178">
        <v>3.76</v>
      </c>
      <c r="D3100" s="178">
        <v>4.5</v>
      </c>
      <c r="E3100" s="178">
        <v>5.66</v>
      </c>
      <c r="F3100" s="178">
        <v>6.81</v>
      </c>
      <c r="G3100" s="178">
        <v>7.56</v>
      </c>
      <c r="H3100" s="178">
        <v>8.56</v>
      </c>
      <c r="I3100" s="178">
        <v>9.19</v>
      </c>
      <c r="J3100" s="178">
        <v>10.06</v>
      </c>
      <c r="K3100" s="179" t="str">
        <f>MAX(0,((T3100*(365/365))-VLOOKUP(A3100,VBMA!$A:$D,4,0))  /  (T3100* (365/365)   ))</f>
        <v>#N/A</v>
      </c>
      <c r="L3100" s="180" t="str">
        <f t="shared" ref="L3100:S3100" si="3103">(B3100*(1-$K3100) * (365/365))/100</f>
        <v>#N/A</v>
      </c>
      <c r="M3100" s="180" t="str">
        <f t="shared" si="3103"/>
        <v>#N/A</v>
      </c>
      <c r="N3100" s="180" t="str">
        <f t="shared" si="3103"/>
        <v>#N/A</v>
      </c>
      <c r="O3100" s="180" t="str">
        <f t="shared" si="3103"/>
        <v>#N/A</v>
      </c>
      <c r="P3100" s="180" t="str">
        <f t="shared" si="3103"/>
        <v>#N/A</v>
      </c>
      <c r="Q3100" s="180" t="str">
        <f t="shared" si="3103"/>
        <v>#N/A</v>
      </c>
      <c r="R3100" s="180" t="str">
        <f t="shared" si="3103"/>
        <v>#N/A</v>
      </c>
      <c r="S3100" s="180" t="str">
        <f t="shared" si="3103"/>
        <v>#N/A</v>
      </c>
      <c r="T3100" s="181">
        <f t="shared" si="3"/>
        <v>9.826923077</v>
      </c>
      <c r="U3100" s="182">
        <f t="shared" si="4"/>
        <v>41390</v>
      </c>
      <c r="V3100" s="182">
        <f t="shared" si="5"/>
        <v>41481</v>
      </c>
      <c r="W3100" s="182">
        <f t="shared" si="6"/>
        <v>41573</v>
      </c>
      <c r="X3100" s="181">
        <f t="shared" si="7"/>
        <v>182</v>
      </c>
      <c r="Y3100" s="181">
        <f t="shared" si="8"/>
        <v>273</v>
      </c>
      <c r="Z3100" s="181">
        <f t="shared" si="9"/>
        <v>365</v>
      </c>
      <c r="AA3100" s="155"/>
      <c r="AB3100" s="9"/>
      <c r="AC3100" s="9"/>
      <c r="AD3100" s="9"/>
      <c r="AE3100" s="9"/>
      <c r="AF3100" s="9"/>
      <c r="AG3100" s="9"/>
      <c r="AH3100" s="9"/>
    </row>
    <row r="3101" ht="15.75" customHeight="1">
      <c r="A3101" s="177">
        <v>41207.0</v>
      </c>
      <c r="B3101" s="178">
        <v>3.59</v>
      </c>
      <c r="C3101" s="178">
        <v>4.19</v>
      </c>
      <c r="D3101" s="178">
        <v>4.83</v>
      </c>
      <c r="E3101" s="178">
        <v>5.81</v>
      </c>
      <c r="F3101" s="178">
        <v>6.94</v>
      </c>
      <c r="G3101" s="178">
        <v>7.69</v>
      </c>
      <c r="H3101" s="178">
        <v>8.56</v>
      </c>
      <c r="I3101" s="178">
        <v>9.19</v>
      </c>
      <c r="J3101" s="178">
        <v>10.06</v>
      </c>
      <c r="K3101" s="179" t="str">
        <f>MAX(0,((T3101*(365/365))-VLOOKUP(A3101,VBMA!$A:$D,4,0))  /  (T3101* (365/365)   ))</f>
        <v>#N/A</v>
      </c>
      <c r="L3101" s="180" t="str">
        <f t="shared" ref="L3101:S3101" si="3104">(B3101*(1-$K3101) * (365/365))/100</f>
        <v>#N/A</v>
      </c>
      <c r="M3101" s="180" t="str">
        <f t="shared" si="3104"/>
        <v>#N/A</v>
      </c>
      <c r="N3101" s="180" t="str">
        <f t="shared" si="3104"/>
        <v>#N/A</v>
      </c>
      <c r="O3101" s="180" t="str">
        <f t="shared" si="3104"/>
        <v>#N/A</v>
      </c>
      <c r="P3101" s="180" t="str">
        <f t="shared" si="3104"/>
        <v>#N/A</v>
      </c>
      <c r="Q3101" s="180" t="str">
        <f t="shared" si="3104"/>
        <v>#N/A</v>
      </c>
      <c r="R3101" s="180" t="str">
        <f t="shared" si="3104"/>
        <v>#N/A</v>
      </c>
      <c r="S3101" s="180" t="str">
        <f t="shared" si="3104"/>
        <v>#N/A</v>
      </c>
      <c r="T3101" s="181">
        <f t="shared" si="3"/>
        <v>9.826923077</v>
      </c>
      <c r="U3101" s="182">
        <f t="shared" si="4"/>
        <v>41389</v>
      </c>
      <c r="V3101" s="182">
        <f t="shared" si="5"/>
        <v>41480</v>
      </c>
      <c r="W3101" s="182">
        <f t="shared" si="6"/>
        <v>41572</v>
      </c>
      <c r="X3101" s="181">
        <f t="shared" si="7"/>
        <v>182</v>
      </c>
      <c r="Y3101" s="181">
        <f t="shared" si="8"/>
        <v>273</v>
      </c>
      <c r="Z3101" s="181">
        <f t="shared" si="9"/>
        <v>365</v>
      </c>
      <c r="AA3101" s="155"/>
      <c r="AB3101" s="9"/>
      <c r="AC3101" s="9"/>
      <c r="AD3101" s="9"/>
      <c r="AE3101" s="9"/>
      <c r="AF3101" s="9"/>
      <c r="AG3101" s="9"/>
      <c r="AH3101" s="9"/>
    </row>
    <row r="3102" ht="15.75" customHeight="1">
      <c r="A3102" s="177">
        <v>41206.0</v>
      </c>
      <c r="B3102" s="178">
        <v>4.0</v>
      </c>
      <c r="C3102" s="178">
        <v>4.5</v>
      </c>
      <c r="D3102" s="178">
        <v>4.94</v>
      </c>
      <c r="E3102" s="178">
        <v>5.93</v>
      </c>
      <c r="F3102" s="178">
        <v>7.0</v>
      </c>
      <c r="G3102" s="178">
        <v>7.79</v>
      </c>
      <c r="H3102" s="178">
        <v>8.64</v>
      </c>
      <c r="I3102" s="178">
        <v>9.29</v>
      </c>
      <c r="J3102" s="178">
        <v>10.21</v>
      </c>
      <c r="K3102" s="179">
        <f>MAX(0,((T3102*(365/365))-VLOOKUP(A3102,VBMA!$A:$D,4,0))  /  (T3102* (365/365)   ))</f>
        <v>0.09421226483</v>
      </c>
      <c r="L3102" s="180">
        <f t="shared" ref="L3102:S3102" si="3105">(B3102*(1-$K3102) * (365/365))/100</f>
        <v>0.03623150941</v>
      </c>
      <c r="M3102" s="180">
        <f t="shared" si="3105"/>
        <v>0.04076044808</v>
      </c>
      <c r="N3102" s="180">
        <f t="shared" si="3105"/>
        <v>0.04474591412</v>
      </c>
      <c r="O3102" s="180">
        <f t="shared" si="3105"/>
        <v>0.0537132127</v>
      </c>
      <c r="P3102" s="180">
        <f t="shared" si="3105"/>
        <v>0.06340514146</v>
      </c>
      <c r="Q3102" s="180">
        <f t="shared" si="3105"/>
        <v>0.07056086457</v>
      </c>
      <c r="R3102" s="180">
        <f t="shared" si="3105"/>
        <v>0.07826006032</v>
      </c>
      <c r="S3102" s="180">
        <f t="shared" si="3105"/>
        <v>0.0841476806</v>
      </c>
      <c r="T3102" s="181">
        <f t="shared" si="3"/>
        <v>9.947142857</v>
      </c>
      <c r="U3102" s="182">
        <f t="shared" si="4"/>
        <v>41388</v>
      </c>
      <c r="V3102" s="182">
        <f t="shared" si="5"/>
        <v>41479</v>
      </c>
      <c r="W3102" s="182">
        <f t="shared" si="6"/>
        <v>41571</v>
      </c>
      <c r="X3102" s="181">
        <f t="shared" si="7"/>
        <v>182</v>
      </c>
      <c r="Y3102" s="181">
        <f t="shared" si="8"/>
        <v>273</v>
      </c>
      <c r="Z3102" s="181">
        <f t="shared" si="9"/>
        <v>365</v>
      </c>
      <c r="AA3102" s="155"/>
      <c r="AB3102" s="9"/>
      <c r="AC3102" s="9"/>
      <c r="AD3102" s="9"/>
      <c r="AE3102" s="9"/>
      <c r="AF3102" s="9"/>
      <c r="AG3102" s="9"/>
      <c r="AH3102" s="9"/>
    </row>
    <row r="3103" ht="15.75" customHeight="1">
      <c r="A3103" s="177">
        <v>41205.0</v>
      </c>
      <c r="B3103" s="178">
        <v>4.0</v>
      </c>
      <c r="C3103" s="178">
        <v>4.5</v>
      </c>
      <c r="D3103" s="178">
        <v>4.95</v>
      </c>
      <c r="E3103" s="178">
        <v>5.98</v>
      </c>
      <c r="F3103" s="178">
        <v>6.91</v>
      </c>
      <c r="G3103" s="178">
        <v>7.69</v>
      </c>
      <c r="H3103" s="178">
        <v>8.56</v>
      </c>
      <c r="I3103" s="178">
        <v>9.19</v>
      </c>
      <c r="J3103" s="178">
        <v>10.06</v>
      </c>
      <c r="K3103" s="179">
        <f>MAX(0,((T3103*(365/365))-VLOOKUP(A3103,VBMA!$A:$D,4,0))  /  (T3103* (365/365)   ))</f>
        <v>0.08313111546</v>
      </c>
      <c r="L3103" s="180">
        <f t="shared" ref="L3103:S3103" si="3106">(B3103*(1-$K3103) * (365/365))/100</f>
        <v>0.03667475538</v>
      </c>
      <c r="M3103" s="180">
        <f t="shared" si="3106"/>
        <v>0.0412590998</v>
      </c>
      <c r="N3103" s="180">
        <f t="shared" si="3106"/>
        <v>0.04538500978</v>
      </c>
      <c r="O3103" s="180">
        <f t="shared" si="3106"/>
        <v>0.0548287593</v>
      </c>
      <c r="P3103" s="180">
        <f t="shared" si="3106"/>
        <v>0.06335563992</v>
      </c>
      <c r="Q3103" s="180">
        <f t="shared" si="3106"/>
        <v>0.07050721722</v>
      </c>
      <c r="R3103" s="180">
        <f t="shared" si="3106"/>
        <v>0.07848397652</v>
      </c>
      <c r="S3103" s="180">
        <f t="shared" si="3106"/>
        <v>0.08426025049</v>
      </c>
      <c r="T3103" s="181">
        <f t="shared" si="3"/>
        <v>9.826923077</v>
      </c>
      <c r="U3103" s="182">
        <f t="shared" si="4"/>
        <v>41387</v>
      </c>
      <c r="V3103" s="182">
        <f t="shared" si="5"/>
        <v>41478</v>
      </c>
      <c r="W3103" s="182">
        <f t="shared" si="6"/>
        <v>41570</v>
      </c>
      <c r="X3103" s="181">
        <f t="shared" si="7"/>
        <v>182</v>
      </c>
      <c r="Y3103" s="181">
        <f t="shared" si="8"/>
        <v>273</v>
      </c>
      <c r="Z3103" s="181">
        <f t="shared" si="9"/>
        <v>365</v>
      </c>
      <c r="AA3103" s="155"/>
      <c r="AB3103" s="9"/>
      <c r="AC3103" s="9"/>
      <c r="AD3103" s="9"/>
      <c r="AE3103" s="9"/>
      <c r="AF3103" s="9"/>
      <c r="AG3103" s="9"/>
      <c r="AH3103" s="9"/>
    </row>
    <row r="3104" ht="15.75" customHeight="1">
      <c r="A3104" s="177">
        <v>41204.0</v>
      </c>
      <c r="B3104" s="178">
        <v>4.13</v>
      </c>
      <c r="C3104" s="178">
        <v>4.56</v>
      </c>
      <c r="D3104" s="178">
        <v>5.04</v>
      </c>
      <c r="E3104" s="178">
        <v>6.04</v>
      </c>
      <c r="F3104" s="178">
        <v>6.98</v>
      </c>
      <c r="G3104" s="178">
        <v>7.75</v>
      </c>
      <c r="H3104" s="178">
        <v>8.56</v>
      </c>
      <c r="I3104" s="178">
        <v>9.19</v>
      </c>
      <c r="J3104" s="178">
        <v>10.06</v>
      </c>
      <c r="K3104" s="179">
        <f>MAX(0,((T3104*(365/365))-VLOOKUP(A3104,VBMA!$A:$D,4,0))  /  (T3104* (365/365)   ))</f>
        <v>0.08109589041</v>
      </c>
      <c r="L3104" s="180">
        <f t="shared" ref="L3104:S3104" si="3107">(B3104*(1-$K3104) * (365/365))/100</f>
        <v>0.03795073973</v>
      </c>
      <c r="M3104" s="180">
        <f t="shared" si="3107"/>
        <v>0.0419020274</v>
      </c>
      <c r="N3104" s="180">
        <f t="shared" si="3107"/>
        <v>0.04631276712</v>
      </c>
      <c r="O3104" s="180">
        <f t="shared" si="3107"/>
        <v>0.05550180822</v>
      </c>
      <c r="P3104" s="180">
        <f t="shared" si="3107"/>
        <v>0.06413950685</v>
      </c>
      <c r="Q3104" s="180">
        <f t="shared" si="3107"/>
        <v>0.07121506849</v>
      </c>
      <c r="R3104" s="180">
        <f t="shared" si="3107"/>
        <v>0.07865819178</v>
      </c>
      <c r="S3104" s="180">
        <f t="shared" si="3107"/>
        <v>0.08444728767</v>
      </c>
      <c r="T3104" s="181">
        <f t="shared" si="3"/>
        <v>9.826923077</v>
      </c>
      <c r="U3104" s="182">
        <f t="shared" si="4"/>
        <v>41386</v>
      </c>
      <c r="V3104" s="182">
        <f t="shared" si="5"/>
        <v>41477</v>
      </c>
      <c r="W3104" s="182">
        <f t="shared" si="6"/>
        <v>41569</v>
      </c>
      <c r="X3104" s="181">
        <f t="shared" si="7"/>
        <v>182</v>
      </c>
      <c r="Y3104" s="181">
        <f t="shared" si="8"/>
        <v>273</v>
      </c>
      <c r="Z3104" s="181">
        <f t="shared" si="9"/>
        <v>365</v>
      </c>
      <c r="AA3104" s="155"/>
      <c r="AB3104" s="9"/>
      <c r="AC3104" s="9"/>
      <c r="AD3104" s="9"/>
      <c r="AE3104" s="9"/>
      <c r="AF3104" s="9"/>
      <c r="AG3104" s="9"/>
      <c r="AH3104" s="9"/>
    </row>
    <row r="3105" ht="15.75" customHeight="1">
      <c r="A3105" s="177">
        <v>41201.0</v>
      </c>
      <c r="B3105" s="178">
        <v>4.03</v>
      </c>
      <c r="C3105" s="178">
        <v>4.53</v>
      </c>
      <c r="D3105" s="178">
        <v>5.01</v>
      </c>
      <c r="E3105" s="178">
        <v>6.09</v>
      </c>
      <c r="F3105" s="178">
        <v>6.98</v>
      </c>
      <c r="G3105" s="178">
        <v>7.75</v>
      </c>
      <c r="H3105" s="178">
        <v>8.56</v>
      </c>
      <c r="I3105" s="178">
        <v>9.19</v>
      </c>
      <c r="J3105" s="178">
        <v>10.06</v>
      </c>
      <c r="K3105" s="179">
        <f>MAX(0,((T3105*(365/365))-VLOOKUP(A3105,VBMA!$A:$D,4,0))  /  (T3105* (365/365)   ))</f>
        <v>0.08109589041</v>
      </c>
      <c r="L3105" s="180">
        <f t="shared" ref="L3105:S3105" si="3108">(B3105*(1-$K3105) * (365/365))/100</f>
        <v>0.03703183562</v>
      </c>
      <c r="M3105" s="180">
        <f t="shared" si="3108"/>
        <v>0.04162635616</v>
      </c>
      <c r="N3105" s="180">
        <f t="shared" si="3108"/>
        <v>0.04603709589</v>
      </c>
      <c r="O3105" s="180">
        <f t="shared" si="3108"/>
        <v>0.05596126027</v>
      </c>
      <c r="P3105" s="180">
        <f t="shared" si="3108"/>
        <v>0.06413950685</v>
      </c>
      <c r="Q3105" s="180">
        <f t="shared" si="3108"/>
        <v>0.07121506849</v>
      </c>
      <c r="R3105" s="180">
        <f t="shared" si="3108"/>
        <v>0.07865819178</v>
      </c>
      <c r="S3105" s="180">
        <f t="shared" si="3108"/>
        <v>0.08444728767</v>
      </c>
      <c r="T3105" s="181">
        <f t="shared" si="3"/>
        <v>9.826923077</v>
      </c>
      <c r="U3105" s="182">
        <f t="shared" si="4"/>
        <v>41383</v>
      </c>
      <c r="V3105" s="182">
        <f t="shared" si="5"/>
        <v>41474</v>
      </c>
      <c r="W3105" s="182">
        <f t="shared" si="6"/>
        <v>41566</v>
      </c>
      <c r="X3105" s="181">
        <f t="shared" si="7"/>
        <v>182</v>
      </c>
      <c r="Y3105" s="181">
        <f t="shared" si="8"/>
        <v>273</v>
      </c>
      <c r="Z3105" s="181">
        <f t="shared" si="9"/>
        <v>365</v>
      </c>
      <c r="AA3105" s="155"/>
      <c r="AB3105" s="9"/>
      <c r="AC3105" s="9"/>
      <c r="AD3105" s="9"/>
      <c r="AE3105" s="9"/>
      <c r="AF3105" s="9"/>
      <c r="AG3105" s="9"/>
      <c r="AH3105" s="9"/>
    </row>
    <row r="3106" ht="15.75" customHeight="1">
      <c r="A3106" s="177">
        <v>41200.0</v>
      </c>
      <c r="B3106" s="178">
        <v>3.94</v>
      </c>
      <c r="C3106" s="178">
        <v>4.53</v>
      </c>
      <c r="D3106" s="178">
        <v>5.01</v>
      </c>
      <c r="E3106" s="178">
        <v>6.09</v>
      </c>
      <c r="F3106" s="178">
        <v>7.04</v>
      </c>
      <c r="G3106" s="178">
        <v>7.81</v>
      </c>
      <c r="H3106" s="178">
        <v>8.56</v>
      </c>
      <c r="I3106" s="178">
        <v>9.19</v>
      </c>
      <c r="J3106" s="178">
        <v>10.06</v>
      </c>
      <c r="K3106" s="179">
        <f>MAX(0,((T3106*(365/365))-VLOOKUP(A3106,VBMA!$A:$D,4,0))  /  (T3106* (365/365)   ))</f>
        <v>0.08109589041</v>
      </c>
      <c r="L3106" s="180">
        <f t="shared" ref="L3106:S3106" si="3109">(B3106*(1-$K3106) * (365/365))/100</f>
        <v>0.03620482192</v>
      </c>
      <c r="M3106" s="180">
        <f t="shared" si="3109"/>
        <v>0.04162635616</v>
      </c>
      <c r="N3106" s="180">
        <f t="shared" si="3109"/>
        <v>0.04603709589</v>
      </c>
      <c r="O3106" s="180">
        <f t="shared" si="3109"/>
        <v>0.05596126027</v>
      </c>
      <c r="P3106" s="180">
        <f t="shared" si="3109"/>
        <v>0.06469084932</v>
      </c>
      <c r="Q3106" s="180">
        <f t="shared" si="3109"/>
        <v>0.07176641096</v>
      </c>
      <c r="R3106" s="180">
        <f t="shared" si="3109"/>
        <v>0.07865819178</v>
      </c>
      <c r="S3106" s="180">
        <f t="shared" si="3109"/>
        <v>0.08444728767</v>
      </c>
      <c r="T3106" s="181">
        <f t="shared" si="3"/>
        <v>9.826923077</v>
      </c>
      <c r="U3106" s="182">
        <f t="shared" si="4"/>
        <v>41382</v>
      </c>
      <c r="V3106" s="182">
        <f t="shared" si="5"/>
        <v>41473</v>
      </c>
      <c r="W3106" s="182">
        <f t="shared" si="6"/>
        <v>41565</v>
      </c>
      <c r="X3106" s="181">
        <f t="shared" si="7"/>
        <v>182</v>
      </c>
      <c r="Y3106" s="181">
        <f t="shared" si="8"/>
        <v>273</v>
      </c>
      <c r="Z3106" s="181">
        <f t="shared" si="9"/>
        <v>365</v>
      </c>
      <c r="AA3106" s="155"/>
      <c r="AB3106" s="9"/>
      <c r="AC3106" s="9"/>
      <c r="AD3106" s="9"/>
      <c r="AE3106" s="9"/>
      <c r="AF3106" s="9"/>
      <c r="AG3106" s="9"/>
      <c r="AH3106" s="9"/>
    </row>
    <row r="3107" ht="15.75" customHeight="1">
      <c r="A3107" s="177">
        <v>41199.0</v>
      </c>
      <c r="B3107" s="178">
        <v>3.79</v>
      </c>
      <c r="C3107" s="178">
        <v>4.36</v>
      </c>
      <c r="D3107" s="178">
        <v>4.93</v>
      </c>
      <c r="E3107" s="178">
        <v>6.17</v>
      </c>
      <c r="F3107" s="178">
        <v>6.97</v>
      </c>
      <c r="G3107" s="178">
        <v>7.79</v>
      </c>
      <c r="H3107" s="178">
        <v>8.64</v>
      </c>
      <c r="I3107" s="178">
        <v>9.17</v>
      </c>
      <c r="J3107" s="178">
        <v>9.93</v>
      </c>
      <c r="K3107" s="179">
        <f>MAX(0,((T3107*(365/365))-VLOOKUP(A3107,VBMA!$A:$D,4,0))  /  (T3107* (365/365)   ))</f>
        <v>0.06860047779</v>
      </c>
      <c r="L3107" s="180">
        <f t="shared" ref="L3107:S3107" si="3110">(B3107*(1-$K3107) * (365/365))/100</f>
        <v>0.03530004189</v>
      </c>
      <c r="M3107" s="180">
        <f t="shared" si="3110"/>
        <v>0.04060901917</v>
      </c>
      <c r="N3107" s="180">
        <f t="shared" si="3110"/>
        <v>0.04591799644</v>
      </c>
      <c r="O3107" s="180">
        <f t="shared" si="3110"/>
        <v>0.05746735052</v>
      </c>
      <c r="P3107" s="180">
        <f t="shared" si="3110"/>
        <v>0.0649185467</v>
      </c>
      <c r="Q3107" s="180">
        <f t="shared" si="3110"/>
        <v>0.07255602278</v>
      </c>
      <c r="R3107" s="180">
        <f t="shared" si="3110"/>
        <v>0.08047291872</v>
      </c>
      <c r="S3107" s="180">
        <f t="shared" si="3110"/>
        <v>0.08540933619</v>
      </c>
      <c r="T3107" s="181">
        <f t="shared" si="3"/>
        <v>9.705824176</v>
      </c>
      <c r="U3107" s="182">
        <f t="shared" si="4"/>
        <v>41381</v>
      </c>
      <c r="V3107" s="182">
        <f t="shared" si="5"/>
        <v>41472</v>
      </c>
      <c r="W3107" s="182">
        <f t="shared" si="6"/>
        <v>41564</v>
      </c>
      <c r="X3107" s="181">
        <f t="shared" si="7"/>
        <v>182</v>
      </c>
      <c r="Y3107" s="181">
        <f t="shared" si="8"/>
        <v>273</v>
      </c>
      <c r="Z3107" s="181">
        <f t="shared" si="9"/>
        <v>365</v>
      </c>
      <c r="AA3107" s="155"/>
      <c r="AB3107" s="9"/>
      <c r="AC3107" s="9"/>
      <c r="AD3107" s="9"/>
      <c r="AE3107" s="9"/>
      <c r="AF3107" s="9"/>
      <c r="AG3107" s="9"/>
      <c r="AH3107" s="9"/>
    </row>
    <row r="3108" ht="15.75" customHeight="1">
      <c r="A3108" s="177">
        <v>41198.0</v>
      </c>
      <c r="B3108" s="178">
        <v>3.75</v>
      </c>
      <c r="C3108" s="178">
        <v>4.31</v>
      </c>
      <c r="D3108" s="178">
        <v>4.84</v>
      </c>
      <c r="E3108" s="178">
        <v>6.09</v>
      </c>
      <c r="F3108" s="178">
        <v>6.98</v>
      </c>
      <c r="G3108" s="178">
        <v>7.75</v>
      </c>
      <c r="H3108" s="178">
        <v>8.63</v>
      </c>
      <c r="I3108" s="178">
        <v>9.25</v>
      </c>
      <c r="J3108" s="178">
        <v>10.06</v>
      </c>
      <c r="K3108" s="179">
        <f>MAX(0,((T3108*(365/365))-VLOOKUP(A3108,VBMA!$A:$D,4,0))  /  (T3108* (365/365)   ))</f>
        <v>0.08674996384</v>
      </c>
      <c r="L3108" s="180">
        <f t="shared" ref="L3108:S3108" si="3111">(B3108*(1-$K3108) * (365/365))/100</f>
        <v>0.03424687636</v>
      </c>
      <c r="M3108" s="180">
        <f t="shared" si="3111"/>
        <v>0.03936107656</v>
      </c>
      <c r="N3108" s="180">
        <f t="shared" si="3111"/>
        <v>0.04420130175</v>
      </c>
      <c r="O3108" s="180">
        <f t="shared" si="3111"/>
        <v>0.0556169272</v>
      </c>
      <c r="P3108" s="180">
        <f t="shared" si="3111"/>
        <v>0.06374485252</v>
      </c>
      <c r="Q3108" s="180">
        <f t="shared" si="3111"/>
        <v>0.0707768778</v>
      </c>
      <c r="R3108" s="180">
        <f t="shared" si="3111"/>
        <v>0.07881347812</v>
      </c>
      <c r="S3108" s="180">
        <f t="shared" si="3111"/>
        <v>0.08447562834</v>
      </c>
      <c r="T3108" s="181">
        <f t="shared" si="3"/>
        <v>9.876813187</v>
      </c>
      <c r="U3108" s="182">
        <f t="shared" si="4"/>
        <v>41380</v>
      </c>
      <c r="V3108" s="182">
        <f t="shared" si="5"/>
        <v>41471</v>
      </c>
      <c r="W3108" s="182">
        <f t="shared" si="6"/>
        <v>41563</v>
      </c>
      <c r="X3108" s="181">
        <f t="shared" si="7"/>
        <v>182</v>
      </c>
      <c r="Y3108" s="181">
        <f t="shared" si="8"/>
        <v>273</v>
      </c>
      <c r="Z3108" s="181">
        <f t="shared" si="9"/>
        <v>365</v>
      </c>
      <c r="AA3108" s="155"/>
      <c r="AB3108" s="9"/>
      <c r="AC3108" s="9"/>
      <c r="AD3108" s="9"/>
      <c r="AE3108" s="9"/>
      <c r="AF3108" s="9"/>
      <c r="AG3108" s="9"/>
      <c r="AH3108" s="9"/>
    </row>
    <row r="3109" ht="15.75" customHeight="1">
      <c r="A3109" s="177">
        <v>41197.0</v>
      </c>
      <c r="B3109" s="178">
        <v>3.13</v>
      </c>
      <c r="C3109" s="178">
        <v>3.55</v>
      </c>
      <c r="D3109" s="178">
        <v>4.23</v>
      </c>
      <c r="E3109" s="178">
        <v>5.69</v>
      </c>
      <c r="F3109" s="178">
        <v>6.76</v>
      </c>
      <c r="G3109" s="178">
        <v>7.56</v>
      </c>
      <c r="H3109" s="178">
        <v>8.75</v>
      </c>
      <c r="I3109" s="178">
        <v>9.35</v>
      </c>
      <c r="J3109" s="178">
        <v>10.13</v>
      </c>
      <c r="K3109" s="179">
        <f>MAX(0,((T3109*(365/365))-VLOOKUP(A3109,VBMA!$A:$D,4,0))  /  (T3109* (365/365)   ))</f>
        <v>0.09306329673</v>
      </c>
      <c r="L3109" s="180">
        <f t="shared" ref="L3109:S3109" si="3112">(B3109*(1-$K3109) * (365/365))/100</f>
        <v>0.02838711881</v>
      </c>
      <c r="M3109" s="180">
        <f t="shared" si="3112"/>
        <v>0.03219625297</v>
      </c>
      <c r="N3109" s="180">
        <f t="shared" si="3112"/>
        <v>0.03836342255</v>
      </c>
      <c r="O3109" s="180">
        <f t="shared" si="3112"/>
        <v>0.05160469842</v>
      </c>
      <c r="P3109" s="180">
        <f t="shared" si="3112"/>
        <v>0.06130892114</v>
      </c>
      <c r="Q3109" s="180">
        <f t="shared" si="3112"/>
        <v>0.06856441477</v>
      </c>
      <c r="R3109" s="180">
        <f t="shared" si="3112"/>
        <v>0.07935696154</v>
      </c>
      <c r="S3109" s="180">
        <f t="shared" si="3112"/>
        <v>0.08479858176</v>
      </c>
      <c r="T3109" s="181">
        <f t="shared" si="3"/>
        <v>9.956593407</v>
      </c>
      <c r="U3109" s="182">
        <f t="shared" si="4"/>
        <v>41379</v>
      </c>
      <c r="V3109" s="182">
        <f t="shared" si="5"/>
        <v>41470</v>
      </c>
      <c r="W3109" s="182">
        <f t="shared" si="6"/>
        <v>41562</v>
      </c>
      <c r="X3109" s="181">
        <f t="shared" si="7"/>
        <v>182</v>
      </c>
      <c r="Y3109" s="181">
        <f t="shared" si="8"/>
        <v>273</v>
      </c>
      <c r="Z3109" s="181">
        <f t="shared" si="9"/>
        <v>365</v>
      </c>
      <c r="AA3109" s="155"/>
      <c r="AB3109" s="9"/>
      <c r="AC3109" s="9"/>
      <c r="AD3109" s="9"/>
      <c r="AE3109" s="9"/>
      <c r="AF3109" s="9"/>
      <c r="AG3109" s="9"/>
      <c r="AH3109" s="9"/>
    </row>
    <row r="3110" ht="15.75" customHeight="1">
      <c r="A3110" s="177">
        <v>41194.0</v>
      </c>
      <c r="B3110" s="178">
        <v>2.78</v>
      </c>
      <c r="C3110" s="178">
        <v>3.34</v>
      </c>
      <c r="D3110" s="178">
        <v>4.13</v>
      </c>
      <c r="E3110" s="178">
        <v>5.85</v>
      </c>
      <c r="F3110" s="178">
        <v>6.76</v>
      </c>
      <c r="G3110" s="178">
        <v>7.56</v>
      </c>
      <c r="H3110" s="178">
        <v>8.75</v>
      </c>
      <c r="I3110" s="178">
        <v>9.35</v>
      </c>
      <c r="J3110" s="178">
        <v>10.13</v>
      </c>
      <c r="K3110" s="179">
        <f>MAX(0,((T3110*(365/365))-VLOOKUP(A3110,VBMA!$A:$D,4,0))  /  (T3110* (365/365)   ))</f>
        <v>0.09306329673</v>
      </c>
      <c r="L3110" s="180">
        <f t="shared" ref="L3110:S3110" si="3113">(B3110*(1-$K3110) * (365/365))/100</f>
        <v>0.02521284035</v>
      </c>
      <c r="M3110" s="180">
        <f t="shared" si="3113"/>
        <v>0.03029168589</v>
      </c>
      <c r="N3110" s="180">
        <f t="shared" si="3113"/>
        <v>0.03745648585</v>
      </c>
      <c r="O3110" s="180">
        <f t="shared" si="3113"/>
        <v>0.05305579714</v>
      </c>
      <c r="P3110" s="180">
        <f t="shared" si="3113"/>
        <v>0.06130892114</v>
      </c>
      <c r="Q3110" s="180">
        <f t="shared" si="3113"/>
        <v>0.06856441477</v>
      </c>
      <c r="R3110" s="180">
        <f t="shared" si="3113"/>
        <v>0.07935696154</v>
      </c>
      <c r="S3110" s="180">
        <f t="shared" si="3113"/>
        <v>0.08479858176</v>
      </c>
      <c r="T3110" s="181">
        <f t="shared" si="3"/>
        <v>9.956593407</v>
      </c>
      <c r="U3110" s="182">
        <f t="shared" si="4"/>
        <v>41376</v>
      </c>
      <c r="V3110" s="182">
        <f t="shared" si="5"/>
        <v>41467</v>
      </c>
      <c r="W3110" s="182">
        <f t="shared" si="6"/>
        <v>41559</v>
      </c>
      <c r="X3110" s="181">
        <f t="shared" si="7"/>
        <v>182</v>
      </c>
      <c r="Y3110" s="181">
        <f t="shared" si="8"/>
        <v>273</v>
      </c>
      <c r="Z3110" s="181">
        <f t="shared" si="9"/>
        <v>365</v>
      </c>
      <c r="AA3110" s="155"/>
      <c r="AB3110" s="9"/>
      <c r="AC3110" s="9"/>
      <c r="AD3110" s="9"/>
      <c r="AE3110" s="9"/>
      <c r="AF3110" s="9"/>
      <c r="AG3110" s="9"/>
      <c r="AH3110" s="9"/>
    </row>
    <row r="3111" ht="15.75" customHeight="1">
      <c r="A3111" s="177">
        <v>41193.0</v>
      </c>
      <c r="B3111" s="178">
        <v>2.66</v>
      </c>
      <c r="C3111" s="178">
        <v>3.22</v>
      </c>
      <c r="D3111" s="178">
        <v>4.06</v>
      </c>
      <c r="E3111" s="178">
        <v>5.79</v>
      </c>
      <c r="F3111" s="178">
        <v>6.69</v>
      </c>
      <c r="G3111" s="178">
        <v>7.56</v>
      </c>
      <c r="H3111" s="178">
        <v>8.75</v>
      </c>
      <c r="I3111" s="178">
        <v>9.35</v>
      </c>
      <c r="J3111" s="178">
        <v>10.13</v>
      </c>
      <c r="K3111" s="179">
        <f>MAX(0,((T3111*(365/365))-VLOOKUP(A3111,VBMA!$A:$D,4,0))  /  (T3111* (365/365)   ))</f>
        <v>0.09708073506</v>
      </c>
      <c r="L3111" s="180">
        <f t="shared" ref="L3111:S3111" si="3114">(B3111*(1-$K3111) * (365/365))/100</f>
        <v>0.02401765245</v>
      </c>
      <c r="M3111" s="180">
        <f t="shared" si="3114"/>
        <v>0.02907400033</v>
      </c>
      <c r="N3111" s="180">
        <f t="shared" si="3114"/>
        <v>0.03665852216</v>
      </c>
      <c r="O3111" s="180">
        <f t="shared" si="3114"/>
        <v>0.05227902544</v>
      </c>
      <c r="P3111" s="180">
        <f t="shared" si="3114"/>
        <v>0.06040529882</v>
      </c>
      <c r="Q3111" s="180">
        <f t="shared" si="3114"/>
        <v>0.06826069643</v>
      </c>
      <c r="R3111" s="180">
        <f t="shared" si="3114"/>
        <v>0.07900543568</v>
      </c>
      <c r="S3111" s="180">
        <f t="shared" si="3114"/>
        <v>0.08442295127</v>
      </c>
      <c r="T3111" s="181">
        <f t="shared" si="3"/>
        <v>9.956593407</v>
      </c>
      <c r="U3111" s="182">
        <f t="shared" si="4"/>
        <v>41375</v>
      </c>
      <c r="V3111" s="182">
        <f t="shared" si="5"/>
        <v>41466</v>
      </c>
      <c r="W3111" s="182">
        <f t="shared" si="6"/>
        <v>41558</v>
      </c>
      <c r="X3111" s="181">
        <f t="shared" si="7"/>
        <v>182</v>
      </c>
      <c r="Y3111" s="181">
        <f t="shared" si="8"/>
        <v>273</v>
      </c>
      <c r="Z3111" s="181">
        <f t="shared" si="9"/>
        <v>365</v>
      </c>
      <c r="AA3111" s="155"/>
      <c r="AB3111" s="9"/>
      <c r="AC3111" s="9"/>
      <c r="AD3111" s="9"/>
      <c r="AE3111" s="9"/>
      <c r="AF3111" s="9"/>
      <c r="AG3111" s="9"/>
      <c r="AH3111" s="9"/>
    </row>
    <row r="3112" ht="15.75" customHeight="1">
      <c r="A3112" s="177">
        <v>41192.0</v>
      </c>
      <c r="B3112" s="178">
        <v>2.61</v>
      </c>
      <c r="C3112" s="178">
        <v>3.18</v>
      </c>
      <c r="D3112" s="178">
        <v>4.18</v>
      </c>
      <c r="E3112" s="178">
        <v>5.83</v>
      </c>
      <c r="F3112" s="178">
        <v>6.72</v>
      </c>
      <c r="G3112" s="178">
        <v>7.71</v>
      </c>
      <c r="H3112" s="178">
        <v>8.86</v>
      </c>
      <c r="I3112" s="178">
        <v>9.4</v>
      </c>
      <c r="J3112" s="178">
        <v>10.29</v>
      </c>
      <c r="K3112" s="179">
        <f>MAX(0,((T3112*(365/365))-VLOOKUP(A3112,VBMA!$A:$D,4,0))  /  (T3112* (365/365)   ))</f>
        <v>0.0951076148</v>
      </c>
      <c r="L3112" s="180">
        <f t="shared" ref="L3112:S3112" si="3115">(B3112*(1-$K3112) * (365/365))/100</f>
        <v>0.02361769125</v>
      </c>
      <c r="M3112" s="180">
        <f t="shared" si="3115"/>
        <v>0.02877557785</v>
      </c>
      <c r="N3112" s="180">
        <f t="shared" si="3115"/>
        <v>0.0378245017</v>
      </c>
      <c r="O3112" s="180">
        <f t="shared" si="3115"/>
        <v>0.05275522606</v>
      </c>
      <c r="P3112" s="180">
        <f t="shared" si="3115"/>
        <v>0.06080876829</v>
      </c>
      <c r="Q3112" s="180">
        <f t="shared" si="3115"/>
        <v>0.0697672029</v>
      </c>
      <c r="R3112" s="180">
        <f t="shared" si="3115"/>
        <v>0.08017346533</v>
      </c>
      <c r="S3112" s="180">
        <f t="shared" si="3115"/>
        <v>0.08505988421</v>
      </c>
      <c r="T3112" s="181">
        <f t="shared" si="3"/>
        <v>9.945934066</v>
      </c>
      <c r="U3112" s="182">
        <f t="shared" si="4"/>
        <v>41374</v>
      </c>
      <c r="V3112" s="182">
        <f t="shared" si="5"/>
        <v>41465</v>
      </c>
      <c r="W3112" s="182">
        <f t="shared" si="6"/>
        <v>41557</v>
      </c>
      <c r="X3112" s="181">
        <f t="shared" si="7"/>
        <v>182</v>
      </c>
      <c r="Y3112" s="181">
        <f t="shared" si="8"/>
        <v>273</v>
      </c>
      <c r="Z3112" s="181">
        <f t="shared" si="9"/>
        <v>365</v>
      </c>
      <c r="AA3112" s="155"/>
      <c r="AB3112" s="9"/>
      <c r="AC3112" s="9"/>
      <c r="AD3112" s="9"/>
      <c r="AE3112" s="9"/>
      <c r="AF3112" s="9"/>
      <c r="AG3112" s="9"/>
      <c r="AH3112" s="9"/>
    </row>
    <row r="3113" ht="15.75" customHeight="1">
      <c r="A3113" s="177">
        <v>41191.0</v>
      </c>
      <c r="B3113" s="178">
        <v>2.59</v>
      </c>
      <c r="C3113" s="178">
        <v>3.22</v>
      </c>
      <c r="D3113" s="178">
        <v>4.16</v>
      </c>
      <c r="E3113" s="178">
        <v>5.79</v>
      </c>
      <c r="F3113" s="178">
        <v>6.69</v>
      </c>
      <c r="G3113" s="178">
        <v>7.63</v>
      </c>
      <c r="H3113" s="178">
        <v>8.75</v>
      </c>
      <c r="I3113" s="178">
        <v>9.35</v>
      </c>
      <c r="J3113" s="178">
        <v>10.13</v>
      </c>
      <c r="K3113" s="179">
        <f>MAX(0,((T3113*(365/365))-VLOOKUP(A3113,VBMA!$A:$D,4,0))  /  (T3113* (365/365)   ))</f>
        <v>0.1000938138</v>
      </c>
      <c r="L3113" s="180">
        <f t="shared" ref="L3113:S3113" si="3116">(B3113*(1-$K3113) * (365/365))/100</f>
        <v>0.02330757022</v>
      </c>
      <c r="M3113" s="180">
        <f t="shared" si="3116"/>
        <v>0.0289769792</v>
      </c>
      <c r="N3113" s="180">
        <f t="shared" si="3116"/>
        <v>0.03743609735</v>
      </c>
      <c r="O3113" s="180">
        <f t="shared" si="3116"/>
        <v>0.05210456818</v>
      </c>
      <c r="P3113" s="180">
        <f t="shared" si="3116"/>
        <v>0.06020372386</v>
      </c>
      <c r="Q3113" s="180">
        <f t="shared" si="3116"/>
        <v>0.06866284201</v>
      </c>
      <c r="R3113" s="180">
        <f t="shared" si="3116"/>
        <v>0.07874179129</v>
      </c>
      <c r="S3113" s="180">
        <f t="shared" si="3116"/>
        <v>0.08414122841</v>
      </c>
      <c r="T3113" s="181">
        <f t="shared" si="3"/>
        <v>9.956593407</v>
      </c>
      <c r="U3113" s="182">
        <f t="shared" si="4"/>
        <v>41373</v>
      </c>
      <c r="V3113" s="182">
        <f t="shared" si="5"/>
        <v>41464</v>
      </c>
      <c r="W3113" s="182">
        <f t="shared" si="6"/>
        <v>41556</v>
      </c>
      <c r="X3113" s="181">
        <f t="shared" si="7"/>
        <v>182</v>
      </c>
      <c r="Y3113" s="181">
        <f t="shared" si="8"/>
        <v>273</v>
      </c>
      <c r="Z3113" s="181">
        <f t="shared" si="9"/>
        <v>365</v>
      </c>
      <c r="AA3113" s="155"/>
      <c r="AB3113" s="9"/>
      <c r="AC3113" s="9"/>
      <c r="AD3113" s="9"/>
      <c r="AE3113" s="9"/>
      <c r="AF3113" s="9"/>
      <c r="AG3113" s="9"/>
      <c r="AH3113" s="9"/>
    </row>
    <row r="3114" ht="15.75" customHeight="1">
      <c r="A3114" s="177">
        <v>41190.0</v>
      </c>
      <c r="B3114" s="178">
        <v>2.57</v>
      </c>
      <c r="C3114" s="178">
        <v>3.24</v>
      </c>
      <c r="D3114" s="178">
        <v>4.22</v>
      </c>
      <c r="E3114" s="178">
        <v>5.91</v>
      </c>
      <c r="F3114" s="178">
        <v>6.69</v>
      </c>
      <c r="G3114" s="178">
        <v>7.63</v>
      </c>
      <c r="H3114" s="178">
        <v>8.75</v>
      </c>
      <c r="I3114" s="178">
        <v>9.41</v>
      </c>
      <c r="J3114" s="178">
        <v>10.13</v>
      </c>
      <c r="K3114" s="179">
        <f>MAX(0,((T3114*(365/365))-VLOOKUP(A3114,VBMA!$A:$D,4,0))  /  (T3114* (365/365)   ))</f>
        <v>0.1059071132</v>
      </c>
      <c r="L3114" s="180">
        <f t="shared" ref="L3114:S3114" si="3117">(B3114*(1-$K3114) * (365/365))/100</f>
        <v>0.02297818719</v>
      </c>
      <c r="M3114" s="180">
        <f t="shared" si="3117"/>
        <v>0.02896860953</v>
      </c>
      <c r="N3114" s="180">
        <f t="shared" si="3117"/>
        <v>0.03773071982</v>
      </c>
      <c r="O3114" s="180">
        <f t="shared" si="3117"/>
        <v>0.05284088961</v>
      </c>
      <c r="P3114" s="180">
        <f t="shared" si="3117"/>
        <v>0.05981481413</v>
      </c>
      <c r="Q3114" s="180">
        <f t="shared" si="3117"/>
        <v>0.06821928726</v>
      </c>
      <c r="R3114" s="180">
        <f t="shared" si="3117"/>
        <v>0.0782331276</v>
      </c>
      <c r="S3114" s="180">
        <f t="shared" si="3117"/>
        <v>0.08413414065</v>
      </c>
      <c r="T3114" s="181">
        <f t="shared" si="3"/>
        <v>10.07725275</v>
      </c>
      <c r="U3114" s="182">
        <f t="shared" si="4"/>
        <v>41372</v>
      </c>
      <c r="V3114" s="182">
        <f t="shared" si="5"/>
        <v>41463</v>
      </c>
      <c r="W3114" s="182">
        <f t="shared" si="6"/>
        <v>41555</v>
      </c>
      <c r="X3114" s="181">
        <f t="shared" si="7"/>
        <v>182</v>
      </c>
      <c r="Y3114" s="181">
        <f t="shared" si="8"/>
        <v>273</v>
      </c>
      <c r="Z3114" s="181">
        <f t="shared" si="9"/>
        <v>365</v>
      </c>
      <c r="AA3114" s="155"/>
      <c r="AB3114" s="9"/>
      <c r="AC3114" s="9"/>
      <c r="AD3114" s="9"/>
      <c r="AE3114" s="9"/>
      <c r="AF3114" s="9"/>
      <c r="AG3114" s="9"/>
      <c r="AH3114" s="9"/>
    </row>
    <row r="3115" ht="15.75" customHeight="1">
      <c r="A3115" s="177">
        <v>41187.0</v>
      </c>
      <c r="B3115" s="178">
        <v>2.72</v>
      </c>
      <c r="C3115" s="178">
        <v>3.28</v>
      </c>
      <c r="D3115" s="178">
        <v>4.22</v>
      </c>
      <c r="E3115" s="178">
        <v>5.91</v>
      </c>
      <c r="F3115" s="178">
        <v>6.76</v>
      </c>
      <c r="G3115" s="178">
        <v>7.63</v>
      </c>
      <c r="H3115" s="178">
        <v>8.75</v>
      </c>
      <c r="I3115" s="178">
        <v>9.41</v>
      </c>
      <c r="J3115" s="178">
        <v>10.13</v>
      </c>
      <c r="K3115" s="179">
        <f>MAX(0,((T3115*(365/365))-VLOOKUP(A3115,VBMA!$A:$D,4,0))  /  (T3115* (365/365)   ))</f>
        <v>0.1158304527</v>
      </c>
      <c r="L3115" s="180">
        <f t="shared" ref="L3115:S3115" si="3118">(B3115*(1-$K3115) * (365/365))/100</f>
        <v>0.02404941169</v>
      </c>
      <c r="M3115" s="180">
        <f t="shared" si="3118"/>
        <v>0.02900076115</v>
      </c>
      <c r="N3115" s="180">
        <f t="shared" si="3118"/>
        <v>0.0373119549</v>
      </c>
      <c r="O3115" s="180">
        <f t="shared" si="3118"/>
        <v>0.05225442025</v>
      </c>
      <c r="P3115" s="180">
        <f t="shared" si="3118"/>
        <v>0.0597698614</v>
      </c>
      <c r="Q3115" s="180">
        <f t="shared" si="3118"/>
        <v>0.06746213646</v>
      </c>
      <c r="R3115" s="180">
        <f t="shared" si="3118"/>
        <v>0.07736483539</v>
      </c>
      <c r="S3115" s="180">
        <f t="shared" si="3118"/>
        <v>0.0832003544</v>
      </c>
      <c r="T3115" s="181">
        <f t="shared" si="3"/>
        <v>10.07725275</v>
      </c>
      <c r="U3115" s="182">
        <f t="shared" si="4"/>
        <v>41369</v>
      </c>
      <c r="V3115" s="182">
        <f t="shared" si="5"/>
        <v>41460</v>
      </c>
      <c r="W3115" s="182">
        <f t="shared" si="6"/>
        <v>41552</v>
      </c>
      <c r="X3115" s="181">
        <f t="shared" si="7"/>
        <v>182</v>
      </c>
      <c r="Y3115" s="181">
        <f t="shared" si="8"/>
        <v>273</v>
      </c>
      <c r="Z3115" s="181">
        <f t="shared" si="9"/>
        <v>365</v>
      </c>
      <c r="AA3115" s="155"/>
      <c r="AB3115" s="9"/>
      <c r="AC3115" s="9"/>
      <c r="AD3115" s="9"/>
      <c r="AE3115" s="9"/>
      <c r="AF3115" s="9"/>
      <c r="AG3115" s="9"/>
      <c r="AH3115" s="9"/>
    </row>
    <row r="3116" ht="15.75" customHeight="1">
      <c r="A3116" s="177">
        <v>41186.0</v>
      </c>
      <c r="B3116" s="178">
        <v>2.78</v>
      </c>
      <c r="C3116" s="178">
        <v>3.28</v>
      </c>
      <c r="D3116" s="178">
        <v>4.22</v>
      </c>
      <c r="E3116" s="178">
        <v>5.91</v>
      </c>
      <c r="F3116" s="178">
        <v>6.69</v>
      </c>
      <c r="G3116" s="178">
        <v>7.63</v>
      </c>
      <c r="H3116" s="178">
        <v>8.75</v>
      </c>
      <c r="I3116" s="178">
        <v>9.41</v>
      </c>
      <c r="J3116" s="178">
        <v>10.13</v>
      </c>
      <c r="K3116" s="179">
        <f>MAX(0,((T3116*(365/365))-VLOOKUP(A3116,VBMA!$A:$D,4,0))  /  (T3116* (365/365)   ))</f>
        <v>0.1158304527</v>
      </c>
      <c r="L3116" s="180">
        <f t="shared" ref="L3116:S3116" si="3119">(B3116*(1-$K3116) * (365/365))/100</f>
        <v>0.02457991342</v>
      </c>
      <c r="M3116" s="180">
        <f t="shared" si="3119"/>
        <v>0.02900076115</v>
      </c>
      <c r="N3116" s="180">
        <f t="shared" si="3119"/>
        <v>0.0373119549</v>
      </c>
      <c r="O3116" s="180">
        <f t="shared" si="3119"/>
        <v>0.05225442025</v>
      </c>
      <c r="P3116" s="180">
        <f t="shared" si="3119"/>
        <v>0.05915094272</v>
      </c>
      <c r="Q3116" s="180">
        <f t="shared" si="3119"/>
        <v>0.06746213646</v>
      </c>
      <c r="R3116" s="180">
        <f t="shared" si="3119"/>
        <v>0.07736483539</v>
      </c>
      <c r="S3116" s="180">
        <f t="shared" si="3119"/>
        <v>0.0832003544</v>
      </c>
      <c r="T3116" s="181">
        <f t="shared" si="3"/>
        <v>10.07725275</v>
      </c>
      <c r="U3116" s="182">
        <f t="shared" si="4"/>
        <v>41368</v>
      </c>
      <c r="V3116" s="182">
        <f t="shared" si="5"/>
        <v>41459</v>
      </c>
      <c r="W3116" s="182">
        <f t="shared" si="6"/>
        <v>41551</v>
      </c>
      <c r="X3116" s="181">
        <f t="shared" si="7"/>
        <v>182</v>
      </c>
      <c r="Y3116" s="181">
        <f t="shared" si="8"/>
        <v>273</v>
      </c>
      <c r="Z3116" s="181">
        <f t="shared" si="9"/>
        <v>365</v>
      </c>
      <c r="AA3116" s="155"/>
      <c r="AB3116" s="9"/>
      <c r="AC3116" s="9"/>
      <c r="AD3116" s="9"/>
      <c r="AE3116" s="9"/>
      <c r="AF3116" s="9"/>
      <c r="AG3116" s="9"/>
      <c r="AH3116" s="9"/>
    </row>
    <row r="3117" ht="15.75" customHeight="1">
      <c r="A3117" s="177">
        <v>41185.0</v>
      </c>
      <c r="B3117" s="178">
        <v>2.71</v>
      </c>
      <c r="C3117" s="178">
        <v>3.29</v>
      </c>
      <c r="D3117" s="178">
        <v>4.18</v>
      </c>
      <c r="E3117" s="178">
        <v>5.93</v>
      </c>
      <c r="F3117" s="178">
        <v>6.63</v>
      </c>
      <c r="G3117" s="178">
        <v>7.42</v>
      </c>
      <c r="H3117" s="178">
        <v>8.58</v>
      </c>
      <c r="I3117" s="178">
        <v>9.13</v>
      </c>
      <c r="J3117" s="178">
        <v>9.92</v>
      </c>
      <c r="K3117" s="179">
        <f>MAX(0,((T3117*(365/365))-VLOOKUP(A3117,VBMA!$A:$D,4,0))  /  (T3117* (365/365)   ))</f>
        <v>0.07908739208</v>
      </c>
      <c r="L3117" s="180">
        <f t="shared" ref="L3117:S3117" si="3120">(B3117*(1-$K3117) * (365/365))/100</f>
        <v>0.02495673167</v>
      </c>
      <c r="M3117" s="180">
        <f t="shared" si="3120"/>
        <v>0.0302980248</v>
      </c>
      <c r="N3117" s="180">
        <f t="shared" si="3120"/>
        <v>0.03849414701</v>
      </c>
      <c r="O3117" s="180">
        <f t="shared" si="3120"/>
        <v>0.05461011765</v>
      </c>
      <c r="P3117" s="180">
        <f t="shared" si="3120"/>
        <v>0.06105650591</v>
      </c>
      <c r="Q3117" s="180">
        <f t="shared" si="3120"/>
        <v>0.06833171551</v>
      </c>
      <c r="R3117" s="180">
        <f t="shared" si="3120"/>
        <v>0.07901430176</v>
      </c>
      <c r="S3117" s="180">
        <f t="shared" si="3120"/>
        <v>0.0840793211</v>
      </c>
      <c r="T3117" s="181">
        <f t="shared" si="3"/>
        <v>9.686043956</v>
      </c>
      <c r="U3117" s="182">
        <f t="shared" si="4"/>
        <v>41367</v>
      </c>
      <c r="V3117" s="182">
        <f t="shared" si="5"/>
        <v>41458</v>
      </c>
      <c r="W3117" s="182">
        <f t="shared" si="6"/>
        <v>41550</v>
      </c>
      <c r="X3117" s="181">
        <f t="shared" si="7"/>
        <v>182</v>
      </c>
      <c r="Y3117" s="181">
        <f t="shared" si="8"/>
        <v>273</v>
      </c>
      <c r="Z3117" s="181">
        <f t="shared" si="9"/>
        <v>365</v>
      </c>
      <c r="AA3117" s="155"/>
      <c r="AB3117" s="9"/>
      <c r="AC3117" s="9"/>
      <c r="AD3117" s="9"/>
      <c r="AE3117" s="9"/>
      <c r="AF3117" s="9"/>
      <c r="AG3117" s="9"/>
      <c r="AH3117" s="9"/>
    </row>
    <row r="3118" ht="15.75" customHeight="1">
      <c r="A3118" s="177">
        <v>41184.0</v>
      </c>
      <c r="B3118" s="178">
        <v>2.78</v>
      </c>
      <c r="C3118" s="178">
        <v>3.41</v>
      </c>
      <c r="D3118" s="178">
        <v>4.34</v>
      </c>
      <c r="E3118" s="178">
        <v>6.13</v>
      </c>
      <c r="F3118" s="178">
        <v>6.78</v>
      </c>
      <c r="G3118" s="178">
        <v>7.69</v>
      </c>
      <c r="H3118" s="178">
        <v>8.81</v>
      </c>
      <c r="I3118" s="178">
        <v>9.41</v>
      </c>
      <c r="J3118" s="178">
        <v>10.13</v>
      </c>
      <c r="K3118" s="179">
        <f>MAX(0,((T3118*(365/365))-VLOOKUP(A3118,VBMA!$A:$D,4,0))  /  (T3118* (365/365)   ))</f>
        <v>0.1084793365</v>
      </c>
      <c r="L3118" s="180">
        <f t="shared" ref="L3118:S3118" si="3121">(B3118*(1-$K3118) * (365/365))/100</f>
        <v>0.02478427445</v>
      </c>
      <c r="M3118" s="180">
        <f t="shared" si="3121"/>
        <v>0.03040085463</v>
      </c>
      <c r="N3118" s="180">
        <f t="shared" si="3121"/>
        <v>0.0386919968</v>
      </c>
      <c r="O3118" s="180">
        <f t="shared" si="3121"/>
        <v>0.05465021667</v>
      </c>
      <c r="P3118" s="180">
        <f t="shared" si="3121"/>
        <v>0.06044510099</v>
      </c>
      <c r="Q3118" s="180">
        <f t="shared" si="3121"/>
        <v>0.06855793902</v>
      </c>
      <c r="R3118" s="180">
        <f t="shared" si="3121"/>
        <v>0.07854297046</v>
      </c>
      <c r="S3118" s="180">
        <f t="shared" si="3121"/>
        <v>0.08389209444</v>
      </c>
      <c r="T3118" s="181">
        <f t="shared" si="3"/>
        <v>10.01659341</v>
      </c>
      <c r="U3118" s="182">
        <f t="shared" si="4"/>
        <v>41366</v>
      </c>
      <c r="V3118" s="182">
        <f t="shared" si="5"/>
        <v>41457</v>
      </c>
      <c r="W3118" s="182">
        <f t="shared" si="6"/>
        <v>41549</v>
      </c>
      <c r="X3118" s="181">
        <f t="shared" si="7"/>
        <v>182</v>
      </c>
      <c r="Y3118" s="181">
        <f t="shared" si="8"/>
        <v>273</v>
      </c>
      <c r="Z3118" s="181">
        <f t="shared" si="9"/>
        <v>365</v>
      </c>
      <c r="AA3118" s="155"/>
      <c r="AB3118" s="9"/>
      <c r="AC3118" s="9"/>
      <c r="AD3118" s="9"/>
      <c r="AE3118" s="9"/>
      <c r="AF3118" s="9"/>
      <c r="AG3118" s="9"/>
      <c r="AH3118" s="9"/>
    </row>
    <row r="3119" ht="15.75" customHeight="1">
      <c r="A3119" s="177">
        <v>41183.0</v>
      </c>
      <c r="B3119" s="178">
        <v>2.72</v>
      </c>
      <c r="C3119" s="178">
        <v>3.41</v>
      </c>
      <c r="D3119" s="178">
        <v>4.38</v>
      </c>
      <c r="E3119" s="178">
        <v>6.13</v>
      </c>
      <c r="F3119" s="178">
        <v>6.78</v>
      </c>
      <c r="G3119" s="178">
        <v>7.69</v>
      </c>
      <c r="H3119" s="178">
        <v>8.85</v>
      </c>
      <c r="I3119" s="178">
        <v>9.41</v>
      </c>
      <c r="J3119" s="178">
        <v>10.13</v>
      </c>
      <c r="K3119" s="179">
        <f>MAX(0,((T3119*(365/365))-VLOOKUP(A3119,VBMA!$A:$D,4,0))  /  (T3119* (365/365)   ))</f>
        <v>0.1038630581</v>
      </c>
      <c r="L3119" s="180">
        <f t="shared" ref="L3119:S3119" si="3122">(B3119*(1-$K3119) * (365/365))/100</f>
        <v>0.02437492482</v>
      </c>
      <c r="M3119" s="180">
        <f t="shared" si="3122"/>
        <v>0.03055826972</v>
      </c>
      <c r="N3119" s="180">
        <f t="shared" si="3122"/>
        <v>0.03925079806</v>
      </c>
      <c r="O3119" s="180">
        <f t="shared" si="3122"/>
        <v>0.05493319454</v>
      </c>
      <c r="P3119" s="180">
        <f t="shared" si="3122"/>
        <v>0.06075808466</v>
      </c>
      <c r="Q3119" s="180">
        <f t="shared" si="3122"/>
        <v>0.06891293084</v>
      </c>
      <c r="R3119" s="180">
        <f t="shared" si="3122"/>
        <v>0.07930811936</v>
      </c>
      <c r="S3119" s="180">
        <f t="shared" si="3122"/>
        <v>0.08432648624</v>
      </c>
      <c r="T3119" s="181">
        <f t="shared" si="3"/>
        <v>9.976153846</v>
      </c>
      <c r="U3119" s="182">
        <f t="shared" si="4"/>
        <v>41365</v>
      </c>
      <c r="V3119" s="182">
        <f t="shared" si="5"/>
        <v>41456</v>
      </c>
      <c r="W3119" s="182">
        <f t="shared" si="6"/>
        <v>41548</v>
      </c>
      <c r="X3119" s="181">
        <f t="shared" si="7"/>
        <v>182</v>
      </c>
      <c r="Y3119" s="181">
        <f t="shared" si="8"/>
        <v>273</v>
      </c>
      <c r="Z3119" s="181">
        <f t="shared" si="9"/>
        <v>365</v>
      </c>
      <c r="AA3119" s="155"/>
      <c r="AB3119" s="9"/>
      <c r="AC3119" s="9"/>
      <c r="AD3119" s="9"/>
      <c r="AE3119" s="9"/>
      <c r="AF3119" s="9"/>
      <c r="AG3119" s="9"/>
      <c r="AH3119" s="9"/>
    </row>
    <row r="3120" ht="15.75" customHeight="1">
      <c r="A3120" s="177">
        <v>41180.0</v>
      </c>
      <c r="B3120" s="178">
        <v>2.51</v>
      </c>
      <c r="C3120" s="178">
        <v>3.34</v>
      </c>
      <c r="D3120" s="178">
        <v>4.29</v>
      </c>
      <c r="E3120" s="178">
        <v>6.06</v>
      </c>
      <c r="F3120" s="178">
        <v>6.84</v>
      </c>
      <c r="G3120" s="178">
        <v>7.5</v>
      </c>
      <c r="H3120" s="178">
        <v>8.69</v>
      </c>
      <c r="I3120" s="178">
        <v>9.26</v>
      </c>
      <c r="J3120" s="178">
        <v>10.0</v>
      </c>
      <c r="K3120" s="179">
        <f>MAX(0,((T3120*(365/365))-VLOOKUP(A3120,VBMA!$A:$D,4,0))  /  (T3120* (365/365)   ))</f>
        <v>0.09053916582</v>
      </c>
      <c r="L3120" s="180">
        <f t="shared" ref="L3120:S3120" si="3123">(B3120*(1-$K3120) * (365/365))/100</f>
        <v>0.02282746694</v>
      </c>
      <c r="M3120" s="180">
        <f t="shared" si="3123"/>
        <v>0.03037599186</v>
      </c>
      <c r="N3120" s="180">
        <f t="shared" si="3123"/>
        <v>0.03901586979</v>
      </c>
      <c r="O3120" s="180">
        <f t="shared" si="3123"/>
        <v>0.05511332655</v>
      </c>
      <c r="P3120" s="180">
        <f t="shared" si="3123"/>
        <v>0.06220712106</v>
      </c>
      <c r="Q3120" s="180">
        <f t="shared" si="3123"/>
        <v>0.06820956256</v>
      </c>
      <c r="R3120" s="180">
        <f t="shared" si="3123"/>
        <v>0.07903214649</v>
      </c>
      <c r="S3120" s="180">
        <f t="shared" si="3123"/>
        <v>0.08421607325</v>
      </c>
      <c r="T3120" s="181">
        <f t="shared" si="3"/>
        <v>9.83</v>
      </c>
      <c r="U3120" s="182">
        <f t="shared" si="4"/>
        <v>41361</v>
      </c>
      <c r="V3120" s="182">
        <f t="shared" si="5"/>
        <v>41453</v>
      </c>
      <c r="W3120" s="182">
        <f t="shared" si="6"/>
        <v>41545</v>
      </c>
      <c r="X3120" s="181">
        <f t="shared" si="7"/>
        <v>181</v>
      </c>
      <c r="Y3120" s="181">
        <f t="shared" si="8"/>
        <v>273</v>
      </c>
      <c r="Z3120" s="181">
        <f t="shared" si="9"/>
        <v>365</v>
      </c>
      <c r="AA3120" s="155"/>
      <c r="AB3120" s="9"/>
      <c r="AC3120" s="9"/>
      <c r="AD3120" s="9"/>
      <c r="AE3120" s="9"/>
      <c r="AF3120" s="9"/>
      <c r="AG3120" s="9"/>
      <c r="AH3120" s="9"/>
    </row>
    <row r="3121" ht="15.75" customHeight="1">
      <c r="A3121" s="177">
        <v>41179.0</v>
      </c>
      <c r="B3121" s="178">
        <v>2.5</v>
      </c>
      <c r="C3121" s="178">
        <v>3.25</v>
      </c>
      <c r="D3121" s="178">
        <v>4.25</v>
      </c>
      <c r="E3121" s="178">
        <v>5.93</v>
      </c>
      <c r="F3121" s="178">
        <v>6.61</v>
      </c>
      <c r="G3121" s="178">
        <v>7.5</v>
      </c>
      <c r="H3121" s="178">
        <v>8.69</v>
      </c>
      <c r="I3121" s="178">
        <v>9.16</v>
      </c>
      <c r="J3121" s="178">
        <v>9.71</v>
      </c>
      <c r="K3121" s="179">
        <f>MAX(0,((T3121*(365/365))-VLOOKUP(A3121,VBMA!$A:$D,4,0))  /  (T3121* (365/365)   ))</f>
        <v>0.07580477674</v>
      </c>
      <c r="L3121" s="180">
        <f t="shared" ref="L3121:S3121" si="3124">(B3121*(1-$K3121) * (365/365))/100</f>
        <v>0.02310488058</v>
      </c>
      <c r="M3121" s="180">
        <f t="shared" si="3124"/>
        <v>0.03003634476</v>
      </c>
      <c r="N3121" s="180">
        <f t="shared" si="3124"/>
        <v>0.03927829699</v>
      </c>
      <c r="O3121" s="180">
        <f t="shared" si="3124"/>
        <v>0.05480477674</v>
      </c>
      <c r="P3121" s="180">
        <f t="shared" si="3124"/>
        <v>0.06108930426</v>
      </c>
      <c r="Q3121" s="180">
        <f t="shared" si="3124"/>
        <v>0.06931464174</v>
      </c>
      <c r="R3121" s="180">
        <f t="shared" si="3124"/>
        <v>0.0803125649</v>
      </c>
      <c r="S3121" s="180">
        <f t="shared" si="3124"/>
        <v>0.08465628245</v>
      </c>
      <c r="T3121" s="181">
        <f t="shared" si="3"/>
        <v>9.63</v>
      </c>
      <c r="U3121" s="182">
        <f t="shared" si="4"/>
        <v>41360</v>
      </c>
      <c r="V3121" s="182">
        <f t="shared" si="5"/>
        <v>41452</v>
      </c>
      <c r="W3121" s="182">
        <f t="shared" si="6"/>
        <v>41544</v>
      </c>
      <c r="X3121" s="181">
        <f t="shared" si="7"/>
        <v>181</v>
      </c>
      <c r="Y3121" s="181">
        <f t="shared" si="8"/>
        <v>273</v>
      </c>
      <c r="Z3121" s="181">
        <f t="shared" si="9"/>
        <v>365</v>
      </c>
      <c r="AA3121" s="155"/>
      <c r="AB3121" s="9"/>
      <c r="AC3121" s="9"/>
      <c r="AD3121" s="9"/>
      <c r="AE3121" s="9"/>
      <c r="AF3121" s="9"/>
      <c r="AG3121" s="9"/>
      <c r="AH3121" s="9"/>
    </row>
    <row r="3122" ht="15.75" customHeight="1">
      <c r="A3122" s="177">
        <v>41178.0</v>
      </c>
      <c r="B3122" s="178">
        <v>2.79</v>
      </c>
      <c r="C3122" s="178">
        <v>3.54</v>
      </c>
      <c r="D3122" s="178">
        <v>4.46</v>
      </c>
      <c r="E3122" s="178">
        <v>6.0</v>
      </c>
      <c r="F3122" s="178">
        <v>6.79</v>
      </c>
      <c r="G3122" s="178">
        <v>7.58</v>
      </c>
      <c r="H3122" s="178">
        <v>8.83</v>
      </c>
      <c r="I3122" s="178">
        <v>9.38</v>
      </c>
      <c r="J3122" s="178">
        <v>9.83</v>
      </c>
      <c r="K3122" s="179">
        <f>MAX(0,((T3122*(365/365))-VLOOKUP(A3122,VBMA!$A:$D,4,0))  /  (T3122* (365/365)   ))</f>
        <v>0.1027190332</v>
      </c>
      <c r="L3122" s="180">
        <f t="shared" ref="L3122:S3122" si="3125">(B3122*(1-$K3122) * (365/365))/100</f>
        <v>0.02503413897</v>
      </c>
      <c r="M3122" s="180">
        <f t="shared" si="3125"/>
        <v>0.03176374622</v>
      </c>
      <c r="N3122" s="180">
        <f t="shared" si="3125"/>
        <v>0.04001873112</v>
      </c>
      <c r="O3122" s="180">
        <f t="shared" si="3125"/>
        <v>0.05383685801</v>
      </c>
      <c r="P3122" s="180">
        <f t="shared" si="3125"/>
        <v>0.06092537764</v>
      </c>
      <c r="Q3122" s="180">
        <f t="shared" si="3125"/>
        <v>0.06801389728</v>
      </c>
      <c r="R3122" s="180">
        <f t="shared" si="3125"/>
        <v>0.07922990937</v>
      </c>
      <c r="S3122" s="180">
        <f t="shared" si="3125"/>
        <v>0.08416495468</v>
      </c>
      <c r="T3122" s="181">
        <f t="shared" si="3"/>
        <v>9.93</v>
      </c>
      <c r="U3122" s="182">
        <f t="shared" si="4"/>
        <v>41359</v>
      </c>
      <c r="V3122" s="182">
        <f t="shared" si="5"/>
        <v>41451</v>
      </c>
      <c r="W3122" s="182">
        <f t="shared" si="6"/>
        <v>41543</v>
      </c>
      <c r="X3122" s="181">
        <f t="shared" si="7"/>
        <v>181</v>
      </c>
      <c r="Y3122" s="181">
        <f t="shared" si="8"/>
        <v>273</v>
      </c>
      <c r="Z3122" s="181">
        <f t="shared" si="9"/>
        <v>365</v>
      </c>
      <c r="AA3122" s="155"/>
      <c r="AB3122" s="9"/>
      <c r="AC3122" s="9"/>
      <c r="AD3122" s="9"/>
      <c r="AE3122" s="9"/>
      <c r="AF3122" s="9"/>
      <c r="AG3122" s="9"/>
      <c r="AH3122" s="9"/>
    </row>
    <row r="3123" ht="15.75" customHeight="1">
      <c r="A3123" s="177">
        <v>41177.0</v>
      </c>
      <c r="B3123" s="178">
        <v>3.32</v>
      </c>
      <c r="C3123" s="178">
        <v>3.82</v>
      </c>
      <c r="D3123" s="178">
        <v>4.61</v>
      </c>
      <c r="E3123" s="178">
        <v>6.21</v>
      </c>
      <c r="F3123" s="178">
        <v>7.15</v>
      </c>
      <c r="G3123" s="178">
        <v>7.86</v>
      </c>
      <c r="H3123" s="178">
        <v>9.07</v>
      </c>
      <c r="I3123" s="178">
        <v>9.61</v>
      </c>
      <c r="J3123" s="178">
        <v>10.0</v>
      </c>
      <c r="K3123" s="179">
        <f>MAX(0,((T3123*(365/365))-VLOOKUP(A3123,VBMA!$A:$D,4,0))  /  (T3123* (365/365)   ))</f>
        <v>0.1231527094</v>
      </c>
      <c r="L3123" s="180">
        <f t="shared" ref="L3123:S3123" si="3126">(B3123*(1-$K3123) * (365/365))/100</f>
        <v>0.02911133005</v>
      </c>
      <c r="M3123" s="180">
        <f t="shared" si="3126"/>
        <v>0.0334955665</v>
      </c>
      <c r="N3123" s="180">
        <f t="shared" si="3126"/>
        <v>0.0404226601</v>
      </c>
      <c r="O3123" s="180">
        <f t="shared" si="3126"/>
        <v>0.05445221675</v>
      </c>
      <c r="P3123" s="180">
        <f t="shared" si="3126"/>
        <v>0.06269458128</v>
      </c>
      <c r="Q3123" s="180">
        <f t="shared" si="3126"/>
        <v>0.06892019704</v>
      </c>
      <c r="R3123" s="180">
        <f t="shared" si="3126"/>
        <v>0.07953004926</v>
      </c>
      <c r="S3123" s="180">
        <f t="shared" si="3126"/>
        <v>0.08426502463</v>
      </c>
      <c r="T3123" s="181">
        <f t="shared" si="3"/>
        <v>10.15</v>
      </c>
      <c r="U3123" s="182">
        <f t="shared" si="4"/>
        <v>41358</v>
      </c>
      <c r="V3123" s="182">
        <f t="shared" si="5"/>
        <v>41450</v>
      </c>
      <c r="W3123" s="182">
        <f t="shared" si="6"/>
        <v>41542</v>
      </c>
      <c r="X3123" s="181">
        <f t="shared" si="7"/>
        <v>181</v>
      </c>
      <c r="Y3123" s="181">
        <f t="shared" si="8"/>
        <v>273</v>
      </c>
      <c r="Z3123" s="181">
        <f t="shared" si="9"/>
        <v>365</v>
      </c>
      <c r="AA3123" s="155"/>
      <c r="AB3123" s="9"/>
      <c r="AC3123" s="9"/>
      <c r="AD3123" s="9"/>
      <c r="AE3123" s="9"/>
      <c r="AF3123" s="9"/>
      <c r="AG3123" s="9"/>
      <c r="AH3123" s="9"/>
    </row>
    <row r="3124" ht="15.75" customHeight="1">
      <c r="A3124" s="177">
        <v>41176.0</v>
      </c>
      <c r="B3124" s="178">
        <v>3.39</v>
      </c>
      <c r="C3124" s="178">
        <v>3.89</v>
      </c>
      <c r="D3124" s="178">
        <v>4.68</v>
      </c>
      <c r="E3124" s="178">
        <v>6.44</v>
      </c>
      <c r="F3124" s="178">
        <v>7.44</v>
      </c>
      <c r="G3124" s="178">
        <v>8.21</v>
      </c>
      <c r="H3124" s="178">
        <v>9.36</v>
      </c>
      <c r="I3124" s="178">
        <v>9.83</v>
      </c>
      <c r="J3124" s="178">
        <v>10.07</v>
      </c>
      <c r="K3124" s="179">
        <f>MAX(0,((T3124*(365/365))-VLOOKUP(A3124,VBMA!$A:$D,4,0))  /  (T3124* (365/365)   ))</f>
        <v>0.1427184466</v>
      </c>
      <c r="L3124" s="180">
        <f t="shared" ref="L3124:S3124" si="3127">(B3124*(1-$K3124) * (365/365))/100</f>
        <v>0.02906184466</v>
      </c>
      <c r="M3124" s="180">
        <f t="shared" si="3127"/>
        <v>0.03334825243</v>
      </c>
      <c r="N3124" s="180">
        <f t="shared" si="3127"/>
        <v>0.0401207767</v>
      </c>
      <c r="O3124" s="180">
        <f t="shared" si="3127"/>
        <v>0.05520893204</v>
      </c>
      <c r="P3124" s="180">
        <f t="shared" si="3127"/>
        <v>0.06378174757</v>
      </c>
      <c r="Q3124" s="180">
        <f t="shared" si="3127"/>
        <v>0.07038281553</v>
      </c>
      <c r="R3124" s="180">
        <f t="shared" si="3127"/>
        <v>0.0802415534</v>
      </c>
      <c r="S3124" s="180">
        <f t="shared" si="3127"/>
        <v>0.0842707767</v>
      </c>
      <c r="T3124" s="181">
        <f t="shared" si="3"/>
        <v>10.3</v>
      </c>
      <c r="U3124" s="182">
        <f t="shared" si="4"/>
        <v>41357</v>
      </c>
      <c r="V3124" s="182">
        <f t="shared" si="5"/>
        <v>41449</v>
      </c>
      <c r="W3124" s="182">
        <f t="shared" si="6"/>
        <v>41541</v>
      </c>
      <c r="X3124" s="181">
        <f t="shared" si="7"/>
        <v>181</v>
      </c>
      <c r="Y3124" s="181">
        <f t="shared" si="8"/>
        <v>273</v>
      </c>
      <c r="Z3124" s="181">
        <f t="shared" si="9"/>
        <v>365</v>
      </c>
      <c r="AA3124" s="155"/>
      <c r="AB3124" s="9"/>
      <c r="AC3124" s="9"/>
      <c r="AD3124" s="9"/>
      <c r="AE3124" s="9"/>
      <c r="AF3124" s="9"/>
      <c r="AG3124" s="9"/>
      <c r="AH3124" s="9"/>
    </row>
    <row r="3125" ht="15.75" customHeight="1">
      <c r="A3125" s="177">
        <v>41173.0</v>
      </c>
      <c r="B3125" s="178">
        <v>3.36</v>
      </c>
      <c r="C3125" s="178">
        <v>3.68</v>
      </c>
      <c r="D3125" s="178">
        <v>4.68</v>
      </c>
      <c r="E3125" s="178">
        <v>6.51</v>
      </c>
      <c r="F3125" s="178">
        <v>7.54</v>
      </c>
      <c r="G3125" s="178">
        <v>8.21</v>
      </c>
      <c r="H3125" s="178">
        <v>9.36</v>
      </c>
      <c r="I3125" s="178">
        <v>9.9</v>
      </c>
      <c r="J3125" s="178">
        <v>10.07</v>
      </c>
      <c r="K3125" s="179">
        <f>MAX(0,((T3125*(365/365))-VLOOKUP(A3125,VBMA!$A:$D,4,0))  /  (T3125* (365/365)   ))</f>
        <v>0.1561302682</v>
      </c>
      <c r="L3125" s="180">
        <f t="shared" ref="L3125:S3125" si="3128">(B3125*(1-$K3125) * (365/365))/100</f>
        <v>0.02835402299</v>
      </c>
      <c r="M3125" s="180">
        <f t="shared" si="3128"/>
        <v>0.03105440613</v>
      </c>
      <c r="N3125" s="180">
        <f t="shared" si="3128"/>
        <v>0.03949310345</v>
      </c>
      <c r="O3125" s="180">
        <f t="shared" si="3128"/>
        <v>0.05493591954</v>
      </c>
      <c r="P3125" s="180">
        <f t="shared" si="3128"/>
        <v>0.06362777778</v>
      </c>
      <c r="Q3125" s="180">
        <f t="shared" si="3128"/>
        <v>0.06928170498</v>
      </c>
      <c r="R3125" s="180">
        <f t="shared" si="3128"/>
        <v>0.0789862069</v>
      </c>
      <c r="S3125" s="180">
        <f t="shared" si="3128"/>
        <v>0.08354310345</v>
      </c>
      <c r="T3125" s="181">
        <f t="shared" si="3"/>
        <v>10.44</v>
      </c>
      <c r="U3125" s="182">
        <f t="shared" si="4"/>
        <v>41354</v>
      </c>
      <c r="V3125" s="182">
        <f t="shared" si="5"/>
        <v>41446</v>
      </c>
      <c r="W3125" s="182">
        <f t="shared" si="6"/>
        <v>41538</v>
      </c>
      <c r="X3125" s="181">
        <f t="shared" si="7"/>
        <v>181</v>
      </c>
      <c r="Y3125" s="181">
        <f t="shared" si="8"/>
        <v>273</v>
      </c>
      <c r="Z3125" s="181">
        <f t="shared" si="9"/>
        <v>365</v>
      </c>
      <c r="AA3125" s="155"/>
      <c r="AB3125" s="9"/>
      <c r="AC3125" s="9"/>
      <c r="AD3125" s="9"/>
      <c r="AE3125" s="9"/>
      <c r="AF3125" s="9"/>
      <c r="AG3125" s="9"/>
      <c r="AH3125" s="9"/>
    </row>
    <row r="3126" ht="15.75" customHeight="1">
      <c r="A3126" s="177">
        <v>41172.0</v>
      </c>
      <c r="B3126" s="178">
        <v>3.29</v>
      </c>
      <c r="C3126" s="178">
        <v>3.79</v>
      </c>
      <c r="D3126" s="178">
        <v>4.71</v>
      </c>
      <c r="E3126" s="178">
        <v>6.08</v>
      </c>
      <c r="F3126" s="178">
        <v>6.96</v>
      </c>
      <c r="G3126" s="178">
        <v>7.67</v>
      </c>
      <c r="H3126" s="178">
        <v>8.92</v>
      </c>
      <c r="I3126" s="178">
        <v>9.47</v>
      </c>
      <c r="J3126" s="178">
        <v>9.83</v>
      </c>
      <c r="K3126" s="179">
        <f>MAX(0,((T3126*(365/365))-VLOOKUP(A3126,VBMA!$A:$D,4,0))  /  (T3126* (365/365)   ))</f>
        <v>0.121756487</v>
      </c>
      <c r="L3126" s="180">
        <f t="shared" ref="L3126:S3126" si="3129">(B3126*(1-$K3126) * (365/365))/100</f>
        <v>0.02889421158</v>
      </c>
      <c r="M3126" s="180">
        <f t="shared" si="3129"/>
        <v>0.03328542914</v>
      </c>
      <c r="N3126" s="180">
        <f t="shared" si="3129"/>
        <v>0.04136526946</v>
      </c>
      <c r="O3126" s="180">
        <f t="shared" si="3129"/>
        <v>0.05339720559</v>
      </c>
      <c r="P3126" s="180">
        <f t="shared" si="3129"/>
        <v>0.0611257485</v>
      </c>
      <c r="Q3126" s="180">
        <f t="shared" si="3129"/>
        <v>0.06736127745</v>
      </c>
      <c r="R3126" s="180">
        <f t="shared" si="3129"/>
        <v>0.07833932136</v>
      </c>
      <c r="S3126" s="180">
        <f t="shared" si="3129"/>
        <v>0.08316966068</v>
      </c>
      <c r="T3126" s="181">
        <f t="shared" si="3"/>
        <v>10.02</v>
      </c>
      <c r="U3126" s="182">
        <f t="shared" si="4"/>
        <v>41353</v>
      </c>
      <c r="V3126" s="182">
        <f t="shared" si="5"/>
        <v>41445</v>
      </c>
      <c r="W3126" s="182">
        <f t="shared" si="6"/>
        <v>41537</v>
      </c>
      <c r="X3126" s="181">
        <f t="shared" si="7"/>
        <v>181</v>
      </c>
      <c r="Y3126" s="181">
        <f t="shared" si="8"/>
        <v>273</v>
      </c>
      <c r="Z3126" s="181">
        <f t="shared" si="9"/>
        <v>365</v>
      </c>
      <c r="AA3126" s="155"/>
      <c r="AB3126" s="9"/>
      <c r="AC3126" s="9"/>
      <c r="AD3126" s="9"/>
      <c r="AE3126" s="9"/>
      <c r="AF3126" s="9"/>
      <c r="AG3126" s="9"/>
      <c r="AH3126" s="9"/>
    </row>
    <row r="3127" ht="15.75" customHeight="1">
      <c r="A3127" s="177">
        <v>41171.0</v>
      </c>
      <c r="B3127" s="178">
        <v>3.41</v>
      </c>
      <c r="C3127" s="178">
        <v>3.88</v>
      </c>
      <c r="D3127" s="178">
        <v>4.75</v>
      </c>
      <c r="E3127" s="178">
        <v>6.53</v>
      </c>
      <c r="F3127" s="178">
        <v>7.41</v>
      </c>
      <c r="G3127" s="178">
        <v>8.1</v>
      </c>
      <c r="H3127" s="178">
        <v>9.31</v>
      </c>
      <c r="I3127" s="178">
        <v>9.85</v>
      </c>
      <c r="J3127" s="178">
        <v>10.31</v>
      </c>
      <c r="K3127" s="179">
        <f>MAX(0,((T3127*(365/365))-VLOOKUP(A3127,VBMA!$A:$D,4,0))  /  (T3127* (365/365)   ))</f>
        <v>0.1549566891</v>
      </c>
      <c r="L3127" s="180">
        <f t="shared" ref="L3127:S3127" si="3130">(B3127*(1-$K3127) * (365/365))/100</f>
        <v>0.0288159769</v>
      </c>
      <c r="M3127" s="180">
        <f t="shared" si="3130"/>
        <v>0.03278768046</v>
      </c>
      <c r="N3127" s="180">
        <f t="shared" si="3130"/>
        <v>0.04013955727</v>
      </c>
      <c r="O3127" s="180">
        <f t="shared" si="3130"/>
        <v>0.0551813282</v>
      </c>
      <c r="P3127" s="180">
        <f t="shared" si="3130"/>
        <v>0.06261770934</v>
      </c>
      <c r="Q3127" s="180">
        <f t="shared" si="3130"/>
        <v>0.06844850818</v>
      </c>
      <c r="R3127" s="180">
        <f t="shared" si="3130"/>
        <v>0.07867353224</v>
      </c>
      <c r="S3127" s="180">
        <f t="shared" si="3130"/>
        <v>0.08323676612</v>
      </c>
      <c r="T3127" s="181">
        <f t="shared" si="3"/>
        <v>10.39</v>
      </c>
      <c r="U3127" s="182">
        <f t="shared" si="4"/>
        <v>41352</v>
      </c>
      <c r="V3127" s="182">
        <f t="shared" si="5"/>
        <v>41444</v>
      </c>
      <c r="W3127" s="182">
        <f t="shared" si="6"/>
        <v>41536</v>
      </c>
      <c r="X3127" s="181">
        <f t="shared" si="7"/>
        <v>181</v>
      </c>
      <c r="Y3127" s="181">
        <f t="shared" si="8"/>
        <v>273</v>
      </c>
      <c r="Z3127" s="181">
        <f t="shared" si="9"/>
        <v>365</v>
      </c>
      <c r="AA3127" s="155"/>
      <c r="AB3127" s="9"/>
      <c r="AC3127" s="9"/>
      <c r="AD3127" s="9"/>
      <c r="AE3127" s="9"/>
      <c r="AF3127" s="9"/>
      <c r="AG3127" s="9"/>
      <c r="AH3127" s="9"/>
    </row>
    <row r="3128" ht="15.75" customHeight="1">
      <c r="A3128" s="177">
        <v>41170.0</v>
      </c>
      <c r="B3128" s="178">
        <v>3.72</v>
      </c>
      <c r="C3128" s="178">
        <v>4.12</v>
      </c>
      <c r="D3128" s="178">
        <v>4.97</v>
      </c>
      <c r="E3128" s="178">
        <v>6.5</v>
      </c>
      <c r="F3128" s="178">
        <v>7.53</v>
      </c>
      <c r="G3128" s="178">
        <v>8.22</v>
      </c>
      <c r="H3128" s="178">
        <v>9.31</v>
      </c>
      <c r="I3128" s="178">
        <v>9.85</v>
      </c>
      <c r="J3128" s="178">
        <v>10.31</v>
      </c>
      <c r="K3128" s="179">
        <f>MAX(0,((T3128*(365/365))-VLOOKUP(A3128,VBMA!$A:$D,4,0))  /  (T3128* (365/365)   ))</f>
        <v>0.1568816169</v>
      </c>
      <c r="L3128" s="180">
        <f t="shared" ref="L3128:S3128" si="3131">(B3128*(1-$K3128) * (365/365))/100</f>
        <v>0.03136400385</v>
      </c>
      <c r="M3128" s="180">
        <f t="shared" si="3131"/>
        <v>0.03473647738</v>
      </c>
      <c r="N3128" s="180">
        <f t="shared" si="3131"/>
        <v>0.04190298364</v>
      </c>
      <c r="O3128" s="180">
        <f t="shared" si="3131"/>
        <v>0.0548026949</v>
      </c>
      <c r="P3128" s="180">
        <f t="shared" si="3131"/>
        <v>0.06348681424</v>
      </c>
      <c r="Q3128" s="180">
        <f t="shared" si="3131"/>
        <v>0.06930433109</v>
      </c>
      <c r="R3128" s="180">
        <f t="shared" si="3131"/>
        <v>0.07849432146</v>
      </c>
      <c r="S3128" s="180">
        <f t="shared" si="3131"/>
        <v>0.08304716073</v>
      </c>
      <c r="T3128" s="181">
        <f t="shared" si="3"/>
        <v>10.39</v>
      </c>
      <c r="U3128" s="182">
        <f t="shared" si="4"/>
        <v>41351</v>
      </c>
      <c r="V3128" s="182">
        <f t="shared" si="5"/>
        <v>41443</v>
      </c>
      <c r="W3128" s="182">
        <f t="shared" si="6"/>
        <v>41535</v>
      </c>
      <c r="X3128" s="181">
        <f t="shared" si="7"/>
        <v>181</v>
      </c>
      <c r="Y3128" s="181">
        <f t="shared" si="8"/>
        <v>273</v>
      </c>
      <c r="Z3128" s="181">
        <f t="shared" si="9"/>
        <v>365</v>
      </c>
      <c r="AA3128" s="155"/>
      <c r="AB3128" s="9"/>
      <c r="AC3128" s="9"/>
      <c r="AD3128" s="9"/>
      <c r="AE3128" s="9"/>
      <c r="AF3128" s="9"/>
      <c r="AG3128" s="9"/>
      <c r="AH3128" s="9"/>
    </row>
    <row r="3129" ht="15.75" customHeight="1">
      <c r="A3129" s="177">
        <v>41169.0</v>
      </c>
      <c r="B3129" s="178">
        <v>3.93</v>
      </c>
      <c r="C3129" s="178">
        <v>4.39</v>
      </c>
      <c r="D3129" s="178">
        <v>5.24</v>
      </c>
      <c r="E3129" s="178">
        <v>6.89</v>
      </c>
      <c r="F3129" s="178">
        <v>7.71</v>
      </c>
      <c r="G3129" s="178">
        <v>8.36</v>
      </c>
      <c r="H3129" s="178">
        <v>9.43</v>
      </c>
      <c r="I3129" s="178">
        <v>9.97</v>
      </c>
      <c r="J3129" s="178">
        <v>10.57</v>
      </c>
      <c r="K3129" s="179">
        <f>MAX(0,((T3129*(365/365))-VLOOKUP(A3129,VBMA!$A:$D,4,0))  /  (T3129* (365/365)   ))</f>
        <v>0.1665080875</v>
      </c>
      <c r="L3129" s="180">
        <f t="shared" ref="L3129:S3129" si="3132">(B3129*(1-$K3129) * (365/365))/100</f>
        <v>0.03275623216</v>
      </c>
      <c r="M3129" s="180">
        <f t="shared" si="3132"/>
        <v>0.03659029496</v>
      </c>
      <c r="N3129" s="180">
        <f t="shared" si="3132"/>
        <v>0.04367497621</v>
      </c>
      <c r="O3129" s="180">
        <f t="shared" si="3132"/>
        <v>0.05742759277</v>
      </c>
      <c r="P3129" s="180">
        <f t="shared" si="3132"/>
        <v>0.06426222645</v>
      </c>
      <c r="Q3129" s="180">
        <f t="shared" si="3132"/>
        <v>0.06967992388</v>
      </c>
      <c r="R3129" s="180">
        <f t="shared" si="3132"/>
        <v>0.07859828735</v>
      </c>
      <c r="S3129" s="180">
        <f t="shared" si="3132"/>
        <v>0.08309914367</v>
      </c>
      <c r="T3129" s="181">
        <f t="shared" si="3"/>
        <v>10.51</v>
      </c>
      <c r="U3129" s="182">
        <f t="shared" si="4"/>
        <v>41350</v>
      </c>
      <c r="V3129" s="182">
        <f t="shared" si="5"/>
        <v>41442</v>
      </c>
      <c r="W3129" s="182">
        <f t="shared" si="6"/>
        <v>41534</v>
      </c>
      <c r="X3129" s="181">
        <f t="shared" si="7"/>
        <v>181</v>
      </c>
      <c r="Y3129" s="181">
        <f t="shared" si="8"/>
        <v>273</v>
      </c>
      <c r="Z3129" s="181">
        <f t="shared" si="9"/>
        <v>365</v>
      </c>
      <c r="AA3129" s="155"/>
      <c r="AB3129" s="9"/>
      <c r="AC3129" s="9"/>
      <c r="AD3129" s="9"/>
      <c r="AE3129" s="9"/>
      <c r="AF3129" s="9"/>
      <c r="AG3129" s="9"/>
      <c r="AH3129" s="9"/>
    </row>
    <row r="3130" ht="15.75" customHeight="1">
      <c r="A3130" s="177">
        <v>41166.0</v>
      </c>
      <c r="B3130" s="178">
        <v>4.17</v>
      </c>
      <c r="C3130" s="178">
        <v>4.8</v>
      </c>
      <c r="D3130" s="178">
        <v>5.67</v>
      </c>
      <c r="E3130" s="178">
        <v>6.58</v>
      </c>
      <c r="F3130" s="178">
        <v>7.25</v>
      </c>
      <c r="G3130" s="178">
        <v>8.0</v>
      </c>
      <c r="H3130" s="178">
        <v>8.92</v>
      </c>
      <c r="I3130" s="178">
        <v>9.47</v>
      </c>
      <c r="J3130" s="178">
        <v>9.87</v>
      </c>
      <c r="K3130" s="179">
        <f>MAX(0,((T3130*(365/365))-VLOOKUP(A3130,VBMA!$A:$D,4,0))  /  (T3130* (365/365)   ))</f>
        <v>0.125748503</v>
      </c>
      <c r="L3130" s="180">
        <f t="shared" ref="L3130:S3130" si="3133">(B3130*(1-$K3130) * (365/365))/100</f>
        <v>0.03645628743</v>
      </c>
      <c r="M3130" s="180">
        <f t="shared" si="3133"/>
        <v>0.04196407186</v>
      </c>
      <c r="N3130" s="180">
        <f t="shared" si="3133"/>
        <v>0.04957005988</v>
      </c>
      <c r="O3130" s="180">
        <f t="shared" si="3133"/>
        <v>0.0575257485</v>
      </c>
      <c r="P3130" s="180">
        <f t="shared" si="3133"/>
        <v>0.06338323353</v>
      </c>
      <c r="Q3130" s="180">
        <f t="shared" si="3133"/>
        <v>0.06994011976</v>
      </c>
      <c r="R3130" s="180">
        <f t="shared" si="3133"/>
        <v>0.07798323353</v>
      </c>
      <c r="S3130" s="180">
        <f t="shared" si="3133"/>
        <v>0.08279161677</v>
      </c>
      <c r="T3130" s="181">
        <f t="shared" si="3"/>
        <v>10.02</v>
      </c>
      <c r="U3130" s="182">
        <f t="shared" si="4"/>
        <v>41347</v>
      </c>
      <c r="V3130" s="182">
        <f t="shared" si="5"/>
        <v>41439</v>
      </c>
      <c r="W3130" s="182">
        <f t="shared" si="6"/>
        <v>41531</v>
      </c>
      <c r="X3130" s="181">
        <f t="shared" si="7"/>
        <v>181</v>
      </c>
      <c r="Y3130" s="181">
        <f t="shared" si="8"/>
        <v>273</v>
      </c>
      <c r="Z3130" s="181">
        <f t="shared" si="9"/>
        <v>365</v>
      </c>
      <c r="AA3130" s="155"/>
      <c r="AB3130" s="9"/>
      <c r="AC3130" s="9"/>
      <c r="AD3130" s="9"/>
      <c r="AE3130" s="9"/>
      <c r="AF3130" s="9"/>
      <c r="AG3130" s="9"/>
      <c r="AH3130" s="9"/>
    </row>
    <row r="3131" ht="15.75" customHeight="1">
      <c r="A3131" s="177">
        <v>41165.0</v>
      </c>
      <c r="B3131" s="178">
        <v>4.6</v>
      </c>
      <c r="C3131" s="178">
        <v>5.09</v>
      </c>
      <c r="D3131" s="178">
        <v>5.91</v>
      </c>
      <c r="E3131" s="178">
        <v>7.0</v>
      </c>
      <c r="F3131" s="178">
        <v>7.81</v>
      </c>
      <c r="G3131" s="178">
        <v>8.56</v>
      </c>
      <c r="H3131" s="178">
        <v>9.48</v>
      </c>
      <c r="I3131" s="178">
        <v>9.98</v>
      </c>
      <c r="J3131" s="178">
        <v>10.53</v>
      </c>
      <c r="K3131" s="179">
        <f>MAX(0,((T3131*(365/365))-VLOOKUP(A3131,VBMA!$A:$D,4,0))  /  (T3131* (365/365)   ))</f>
        <v>0.1698473282</v>
      </c>
      <c r="L3131" s="180">
        <f t="shared" ref="L3131:S3131" si="3134">(B3131*(1-$K3131) * (365/365))/100</f>
        <v>0.0381870229</v>
      </c>
      <c r="M3131" s="180">
        <f t="shared" si="3134"/>
        <v>0.04225477099</v>
      </c>
      <c r="N3131" s="180">
        <f t="shared" si="3134"/>
        <v>0.0490620229</v>
      </c>
      <c r="O3131" s="180">
        <f t="shared" si="3134"/>
        <v>0.05811068702</v>
      </c>
      <c r="P3131" s="180">
        <f t="shared" si="3134"/>
        <v>0.06483492366</v>
      </c>
      <c r="Q3131" s="180">
        <f t="shared" si="3134"/>
        <v>0.0710610687</v>
      </c>
      <c r="R3131" s="180">
        <f t="shared" si="3134"/>
        <v>0.07869847328</v>
      </c>
      <c r="S3131" s="180">
        <f t="shared" si="3134"/>
        <v>0.08284923664</v>
      </c>
      <c r="T3131" s="181">
        <f t="shared" si="3"/>
        <v>10.48</v>
      </c>
      <c r="U3131" s="182">
        <f t="shared" si="4"/>
        <v>41346</v>
      </c>
      <c r="V3131" s="182">
        <f t="shared" si="5"/>
        <v>41438</v>
      </c>
      <c r="W3131" s="182">
        <f t="shared" si="6"/>
        <v>41530</v>
      </c>
      <c r="X3131" s="181">
        <f t="shared" si="7"/>
        <v>181</v>
      </c>
      <c r="Y3131" s="181">
        <f t="shared" si="8"/>
        <v>273</v>
      </c>
      <c r="Z3131" s="181">
        <f t="shared" si="9"/>
        <v>365</v>
      </c>
      <c r="AA3131" s="155"/>
      <c r="AB3131" s="9"/>
      <c r="AC3131" s="9"/>
      <c r="AD3131" s="9"/>
      <c r="AE3131" s="9"/>
      <c r="AF3131" s="9"/>
      <c r="AG3131" s="9"/>
      <c r="AH3131" s="9"/>
    </row>
    <row r="3132" ht="15.75" customHeight="1">
      <c r="A3132" s="177">
        <v>41164.0</v>
      </c>
      <c r="B3132" s="178">
        <v>4.69</v>
      </c>
      <c r="C3132" s="178">
        <v>5.21</v>
      </c>
      <c r="D3132" s="178">
        <v>6.09</v>
      </c>
      <c r="E3132" s="178">
        <v>6.97</v>
      </c>
      <c r="F3132" s="178">
        <v>7.86</v>
      </c>
      <c r="G3132" s="178">
        <v>8.67</v>
      </c>
      <c r="H3132" s="178">
        <v>9.4</v>
      </c>
      <c r="I3132" s="178">
        <v>9.9</v>
      </c>
      <c r="J3132" s="178">
        <v>10.39</v>
      </c>
      <c r="K3132" s="179">
        <f>MAX(0,((T3132*(365/365))-VLOOKUP(A3132,VBMA!$A:$D,4,0))  /  (T3132* (365/365)   ))</f>
        <v>0.1634615385</v>
      </c>
      <c r="L3132" s="180">
        <f t="shared" ref="L3132:S3132" si="3135">(B3132*(1-$K3132) * (365/365))/100</f>
        <v>0.03923365385</v>
      </c>
      <c r="M3132" s="180">
        <f t="shared" si="3135"/>
        <v>0.04358365385</v>
      </c>
      <c r="N3132" s="180">
        <f t="shared" si="3135"/>
        <v>0.05094519231</v>
      </c>
      <c r="O3132" s="180">
        <f t="shared" si="3135"/>
        <v>0.05830673077</v>
      </c>
      <c r="P3132" s="180">
        <f t="shared" si="3135"/>
        <v>0.06575192308</v>
      </c>
      <c r="Q3132" s="180">
        <f t="shared" si="3135"/>
        <v>0.07252788462</v>
      </c>
      <c r="R3132" s="180">
        <f t="shared" si="3135"/>
        <v>0.07863461538</v>
      </c>
      <c r="S3132" s="180">
        <f t="shared" si="3135"/>
        <v>0.08281730769</v>
      </c>
      <c r="T3132" s="181">
        <f t="shared" si="3"/>
        <v>10.4</v>
      </c>
      <c r="U3132" s="182">
        <f t="shared" si="4"/>
        <v>41345</v>
      </c>
      <c r="V3132" s="182">
        <f t="shared" si="5"/>
        <v>41437</v>
      </c>
      <c r="W3132" s="182">
        <f t="shared" si="6"/>
        <v>41529</v>
      </c>
      <c r="X3132" s="181">
        <f t="shared" si="7"/>
        <v>181</v>
      </c>
      <c r="Y3132" s="181">
        <f t="shared" si="8"/>
        <v>273</v>
      </c>
      <c r="Z3132" s="181">
        <f t="shared" si="9"/>
        <v>365</v>
      </c>
      <c r="AA3132" s="155"/>
      <c r="AB3132" s="9"/>
      <c r="AC3132" s="9"/>
      <c r="AD3132" s="9"/>
      <c r="AE3132" s="9"/>
      <c r="AF3132" s="9"/>
      <c r="AG3132" s="9"/>
      <c r="AH3132" s="9"/>
    </row>
    <row r="3133" ht="15.75" customHeight="1">
      <c r="A3133" s="177">
        <v>41163.0</v>
      </c>
      <c r="B3133" s="178">
        <v>4.67</v>
      </c>
      <c r="C3133" s="178">
        <v>5.22</v>
      </c>
      <c r="D3133" s="178">
        <v>6.02</v>
      </c>
      <c r="E3133" s="178">
        <v>6.83</v>
      </c>
      <c r="F3133" s="178">
        <v>7.75</v>
      </c>
      <c r="G3133" s="178">
        <v>8.5</v>
      </c>
      <c r="H3133" s="178">
        <v>9.3</v>
      </c>
      <c r="I3133" s="178">
        <v>9.72</v>
      </c>
      <c r="J3133" s="178">
        <v>10.2</v>
      </c>
      <c r="K3133" s="179">
        <f>MAX(0,((T3133*(365/365))-VLOOKUP(A3133,VBMA!$A:$D,4,0))  /  (T3133* (365/365)   ))</f>
        <v>0.141025641</v>
      </c>
      <c r="L3133" s="180">
        <f t="shared" ref="L3133:S3133" si="3136">(B3133*(1-$K3133) * (365/365))/100</f>
        <v>0.04011410256</v>
      </c>
      <c r="M3133" s="180">
        <f t="shared" si="3136"/>
        <v>0.04483846154</v>
      </c>
      <c r="N3133" s="180">
        <f t="shared" si="3136"/>
        <v>0.05171025641</v>
      </c>
      <c r="O3133" s="180">
        <f t="shared" si="3136"/>
        <v>0.05866794872</v>
      </c>
      <c r="P3133" s="180">
        <f t="shared" si="3136"/>
        <v>0.06657051282</v>
      </c>
      <c r="Q3133" s="180">
        <f t="shared" si="3136"/>
        <v>0.07301282051</v>
      </c>
      <c r="R3133" s="180">
        <f t="shared" si="3136"/>
        <v>0.07988461538</v>
      </c>
      <c r="S3133" s="180">
        <f t="shared" si="3136"/>
        <v>0.08349230769</v>
      </c>
      <c r="T3133" s="181">
        <f t="shared" si="3"/>
        <v>10.14</v>
      </c>
      <c r="U3133" s="182">
        <f t="shared" si="4"/>
        <v>41344</v>
      </c>
      <c r="V3133" s="182">
        <f t="shared" si="5"/>
        <v>41436</v>
      </c>
      <c r="W3133" s="182">
        <f t="shared" si="6"/>
        <v>41528</v>
      </c>
      <c r="X3133" s="181">
        <f t="shared" si="7"/>
        <v>181</v>
      </c>
      <c r="Y3133" s="181">
        <f t="shared" si="8"/>
        <v>273</v>
      </c>
      <c r="Z3133" s="181">
        <f t="shared" si="9"/>
        <v>365</v>
      </c>
      <c r="AA3133" s="155"/>
      <c r="AB3133" s="9"/>
      <c r="AC3133" s="9"/>
      <c r="AD3133" s="9"/>
      <c r="AE3133" s="9"/>
      <c r="AF3133" s="9"/>
      <c r="AG3133" s="9"/>
      <c r="AH3133" s="9"/>
    </row>
    <row r="3134" ht="15.75" customHeight="1">
      <c r="A3134" s="177">
        <v>41162.0</v>
      </c>
      <c r="B3134" s="178">
        <v>4.75</v>
      </c>
      <c r="C3134" s="178">
        <v>5.33</v>
      </c>
      <c r="D3134" s="178">
        <v>6.0</v>
      </c>
      <c r="E3134" s="178">
        <v>6.75</v>
      </c>
      <c r="F3134" s="178">
        <v>7.58</v>
      </c>
      <c r="G3134" s="178">
        <v>8.42</v>
      </c>
      <c r="H3134" s="178">
        <v>9.17</v>
      </c>
      <c r="I3134" s="178">
        <v>9.72</v>
      </c>
      <c r="J3134" s="178">
        <v>10.2</v>
      </c>
      <c r="K3134" s="179">
        <f>MAX(0,((T3134*(365/365))-VLOOKUP(A3134,VBMA!$A:$D,4,0))  /  (T3134* (365/365)   ))</f>
        <v>0.1518987342</v>
      </c>
      <c r="L3134" s="180">
        <f t="shared" ref="L3134:S3134" si="3137">(B3134*(1-$K3134) * (365/365))/100</f>
        <v>0.04028481013</v>
      </c>
      <c r="M3134" s="180">
        <f t="shared" si="3137"/>
        <v>0.04520379747</v>
      </c>
      <c r="N3134" s="180">
        <f t="shared" si="3137"/>
        <v>0.05088607595</v>
      </c>
      <c r="O3134" s="180">
        <f t="shared" si="3137"/>
        <v>0.05724683544</v>
      </c>
      <c r="P3134" s="180">
        <f t="shared" si="3137"/>
        <v>0.06428607595</v>
      </c>
      <c r="Q3134" s="180">
        <f t="shared" si="3137"/>
        <v>0.07141012658</v>
      </c>
      <c r="R3134" s="180">
        <f t="shared" si="3137"/>
        <v>0.07777088608</v>
      </c>
      <c r="S3134" s="180">
        <f t="shared" si="3137"/>
        <v>0.08243544304</v>
      </c>
      <c r="T3134" s="181">
        <f t="shared" si="3"/>
        <v>10.27</v>
      </c>
      <c r="U3134" s="182">
        <f t="shared" si="4"/>
        <v>41343</v>
      </c>
      <c r="V3134" s="182">
        <f t="shared" si="5"/>
        <v>41435</v>
      </c>
      <c r="W3134" s="182">
        <f t="shared" si="6"/>
        <v>41527</v>
      </c>
      <c r="X3134" s="181">
        <f t="shared" si="7"/>
        <v>181</v>
      </c>
      <c r="Y3134" s="181">
        <f t="shared" si="8"/>
        <v>273</v>
      </c>
      <c r="Z3134" s="181">
        <f t="shared" si="9"/>
        <v>365</v>
      </c>
      <c r="AA3134" s="155"/>
      <c r="AB3134" s="9"/>
      <c r="AC3134" s="9"/>
      <c r="AD3134" s="9"/>
      <c r="AE3134" s="9"/>
      <c r="AF3134" s="9"/>
      <c r="AG3134" s="9"/>
      <c r="AH3134" s="9"/>
    </row>
    <row r="3135" ht="15.75" customHeight="1">
      <c r="A3135" s="177">
        <v>41159.0</v>
      </c>
      <c r="B3135" s="178">
        <v>4.81</v>
      </c>
      <c r="C3135" s="178">
        <v>5.38</v>
      </c>
      <c r="D3135" s="178">
        <v>6.09</v>
      </c>
      <c r="E3135" s="178">
        <v>7.0</v>
      </c>
      <c r="F3135" s="178">
        <v>7.88</v>
      </c>
      <c r="G3135" s="178">
        <v>8.63</v>
      </c>
      <c r="H3135" s="178">
        <v>9.38</v>
      </c>
      <c r="I3135" s="178">
        <v>9.98</v>
      </c>
      <c r="J3135" s="178">
        <v>10.46</v>
      </c>
      <c r="K3135" s="179">
        <f>MAX(0,((T3135*(365/365))-VLOOKUP(A3135,VBMA!$A:$D,4,0))  /  (T3135* (365/365)   ))</f>
        <v>0.1776937618</v>
      </c>
      <c r="L3135" s="180">
        <f t="shared" ref="L3135:S3135" si="3138">(B3135*(1-$K3135) * (365/365))/100</f>
        <v>0.03955293006</v>
      </c>
      <c r="M3135" s="180">
        <f t="shared" si="3138"/>
        <v>0.04424007561</v>
      </c>
      <c r="N3135" s="180">
        <f t="shared" si="3138"/>
        <v>0.05007844991</v>
      </c>
      <c r="O3135" s="180">
        <f t="shared" si="3138"/>
        <v>0.05756143667</v>
      </c>
      <c r="P3135" s="180">
        <f t="shared" si="3138"/>
        <v>0.06479773157</v>
      </c>
      <c r="Q3135" s="180">
        <f t="shared" si="3138"/>
        <v>0.07096502836</v>
      </c>
      <c r="R3135" s="180">
        <f t="shared" si="3138"/>
        <v>0.07713232514</v>
      </c>
      <c r="S3135" s="180">
        <f t="shared" si="3138"/>
        <v>0.08206616257</v>
      </c>
      <c r="T3135" s="181">
        <f t="shared" si="3"/>
        <v>10.58</v>
      </c>
      <c r="U3135" s="182">
        <f t="shared" si="4"/>
        <v>41340</v>
      </c>
      <c r="V3135" s="182">
        <f t="shared" si="5"/>
        <v>41432</v>
      </c>
      <c r="W3135" s="182">
        <f t="shared" si="6"/>
        <v>41524</v>
      </c>
      <c r="X3135" s="181">
        <f t="shared" si="7"/>
        <v>181</v>
      </c>
      <c r="Y3135" s="181">
        <f t="shared" si="8"/>
        <v>273</v>
      </c>
      <c r="Z3135" s="181">
        <f t="shared" si="9"/>
        <v>365</v>
      </c>
      <c r="AA3135" s="155"/>
      <c r="AB3135" s="9"/>
      <c r="AC3135" s="9"/>
      <c r="AD3135" s="9"/>
      <c r="AE3135" s="9"/>
      <c r="AF3135" s="9"/>
      <c r="AG3135" s="9"/>
      <c r="AH3135" s="9"/>
    </row>
    <row r="3136" ht="15.75" customHeight="1">
      <c r="A3136" s="177">
        <v>41158.0</v>
      </c>
      <c r="B3136" s="178">
        <v>4.66</v>
      </c>
      <c r="C3136" s="178">
        <v>5.38</v>
      </c>
      <c r="D3136" s="178">
        <v>6.05</v>
      </c>
      <c r="E3136" s="178">
        <v>7.0</v>
      </c>
      <c r="F3136" s="178">
        <v>7.88</v>
      </c>
      <c r="G3136" s="178">
        <v>8.56</v>
      </c>
      <c r="H3136" s="178">
        <v>9.38</v>
      </c>
      <c r="I3136" s="178">
        <v>10.04</v>
      </c>
      <c r="J3136" s="178">
        <v>10.46</v>
      </c>
      <c r="K3136" s="179">
        <f>MAX(0,((T3136*(365/365))-VLOOKUP(A3136,VBMA!$A:$D,4,0))  /  (T3136* (365/365)   ))</f>
        <v>0.1869158879</v>
      </c>
      <c r="L3136" s="180">
        <f t="shared" ref="L3136:S3136" si="3139">(B3136*(1-$K3136) * (365/365))/100</f>
        <v>0.03788971963</v>
      </c>
      <c r="M3136" s="180">
        <f t="shared" si="3139"/>
        <v>0.04374392523</v>
      </c>
      <c r="N3136" s="180">
        <f t="shared" si="3139"/>
        <v>0.04919158879</v>
      </c>
      <c r="O3136" s="180">
        <f t="shared" si="3139"/>
        <v>0.05691588785</v>
      </c>
      <c r="P3136" s="180">
        <f t="shared" si="3139"/>
        <v>0.06407102804</v>
      </c>
      <c r="Q3136" s="180">
        <f t="shared" si="3139"/>
        <v>0.0696</v>
      </c>
      <c r="R3136" s="180">
        <f t="shared" si="3139"/>
        <v>0.07626728972</v>
      </c>
      <c r="S3136" s="180">
        <f t="shared" si="3139"/>
        <v>0.08163364486</v>
      </c>
      <c r="T3136" s="181">
        <f t="shared" si="3"/>
        <v>10.7</v>
      </c>
      <c r="U3136" s="182">
        <f t="shared" si="4"/>
        <v>41339</v>
      </c>
      <c r="V3136" s="182">
        <f t="shared" si="5"/>
        <v>41431</v>
      </c>
      <c r="W3136" s="182">
        <f t="shared" si="6"/>
        <v>41523</v>
      </c>
      <c r="X3136" s="181">
        <f t="shared" si="7"/>
        <v>181</v>
      </c>
      <c r="Y3136" s="181">
        <f t="shared" si="8"/>
        <v>273</v>
      </c>
      <c r="Z3136" s="181">
        <f t="shared" si="9"/>
        <v>365</v>
      </c>
      <c r="AA3136" s="155"/>
      <c r="AB3136" s="9"/>
      <c r="AC3136" s="9"/>
      <c r="AD3136" s="9"/>
      <c r="AE3136" s="9"/>
      <c r="AF3136" s="9"/>
      <c r="AG3136" s="9"/>
      <c r="AH3136" s="9"/>
    </row>
    <row r="3137" ht="15.75" customHeight="1">
      <c r="A3137" s="177">
        <v>41157.0</v>
      </c>
      <c r="B3137" s="178">
        <v>4.34</v>
      </c>
      <c r="C3137" s="178">
        <v>4.98</v>
      </c>
      <c r="D3137" s="178">
        <v>5.78</v>
      </c>
      <c r="E3137" s="178">
        <v>7.15</v>
      </c>
      <c r="F3137" s="178">
        <v>8.0</v>
      </c>
      <c r="G3137" s="178">
        <v>8.63</v>
      </c>
      <c r="H3137" s="178">
        <v>9.38</v>
      </c>
      <c r="I3137" s="178">
        <v>10.1</v>
      </c>
      <c r="J3137" s="178">
        <v>10.5</v>
      </c>
      <c r="K3137" s="179">
        <f>MAX(0,((T3137*(365/365))-VLOOKUP(A3137,VBMA!$A:$D,4,0))  /  (T3137* (365/365)   ))</f>
        <v>0.196857671</v>
      </c>
      <c r="L3137" s="180">
        <f t="shared" ref="L3137:S3137" si="3140">(B3137*(1-$K3137) * (365/365))/100</f>
        <v>0.03485637708</v>
      </c>
      <c r="M3137" s="180">
        <f t="shared" si="3140"/>
        <v>0.03999648799</v>
      </c>
      <c r="N3137" s="180">
        <f t="shared" si="3140"/>
        <v>0.04642162662</v>
      </c>
      <c r="O3137" s="180">
        <f t="shared" si="3140"/>
        <v>0.05742467652</v>
      </c>
      <c r="P3137" s="180">
        <f t="shared" si="3140"/>
        <v>0.06425138632</v>
      </c>
      <c r="Q3137" s="180">
        <f t="shared" si="3140"/>
        <v>0.06931118299</v>
      </c>
      <c r="R3137" s="180">
        <f t="shared" si="3140"/>
        <v>0.07533475046</v>
      </c>
      <c r="S3137" s="180">
        <f t="shared" si="3140"/>
        <v>0.08111737523</v>
      </c>
      <c r="T3137" s="181">
        <f t="shared" si="3"/>
        <v>10.82</v>
      </c>
      <c r="U3137" s="182">
        <f t="shared" si="4"/>
        <v>41338</v>
      </c>
      <c r="V3137" s="182">
        <f t="shared" si="5"/>
        <v>41430</v>
      </c>
      <c r="W3137" s="182">
        <f t="shared" si="6"/>
        <v>41522</v>
      </c>
      <c r="X3137" s="181">
        <f t="shared" si="7"/>
        <v>181</v>
      </c>
      <c r="Y3137" s="181">
        <f t="shared" si="8"/>
        <v>273</v>
      </c>
      <c r="Z3137" s="181">
        <f t="shared" si="9"/>
        <v>365</v>
      </c>
      <c r="AA3137" s="155"/>
      <c r="AB3137" s="9"/>
      <c r="AC3137" s="9"/>
      <c r="AD3137" s="9"/>
      <c r="AE3137" s="9"/>
      <c r="AF3137" s="9"/>
      <c r="AG3137" s="9"/>
      <c r="AH3137" s="9"/>
    </row>
    <row r="3138" ht="15.75" customHeight="1">
      <c r="A3138" s="177">
        <v>41156.0</v>
      </c>
      <c r="B3138" s="178">
        <v>4.57</v>
      </c>
      <c r="C3138" s="178">
        <v>5.0</v>
      </c>
      <c r="D3138" s="178">
        <v>5.71</v>
      </c>
      <c r="E3138" s="178">
        <v>7.29</v>
      </c>
      <c r="F3138" s="178">
        <v>8.0</v>
      </c>
      <c r="G3138" s="178">
        <v>8.57</v>
      </c>
      <c r="H3138" s="178">
        <v>9.29</v>
      </c>
      <c r="I3138" s="178">
        <v>9.9</v>
      </c>
      <c r="J3138" s="178">
        <v>10.36</v>
      </c>
      <c r="K3138" s="179">
        <f>MAX(0,((T3138*(365/365))-VLOOKUP(A3138,VBMA!$A:$D,4,0))  /  (T3138* (365/365)   ))</f>
        <v>0.173168411</v>
      </c>
      <c r="L3138" s="180">
        <f t="shared" ref="L3138:S3138" si="3141">(B3138*(1-$K3138) * (365/365))/100</f>
        <v>0.03778620362</v>
      </c>
      <c r="M3138" s="180">
        <f t="shared" si="3141"/>
        <v>0.04134157945</v>
      </c>
      <c r="N3138" s="180">
        <f t="shared" si="3141"/>
        <v>0.04721208373</v>
      </c>
      <c r="O3138" s="180">
        <f t="shared" si="3141"/>
        <v>0.06027602284</v>
      </c>
      <c r="P3138" s="180">
        <f t="shared" si="3141"/>
        <v>0.06614652712</v>
      </c>
      <c r="Q3138" s="180">
        <f t="shared" si="3141"/>
        <v>0.07085946717</v>
      </c>
      <c r="R3138" s="180">
        <f t="shared" si="3141"/>
        <v>0.07681265461</v>
      </c>
      <c r="S3138" s="180">
        <f t="shared" si="3141"/>
        <v>0.08185632731</v>
      </c>
      <c r="T3138" s="181">
        <f t="shared" si="3"/>
        <v>10.51</v>
      </c>
      <c r="U3138" s="182">
        <f t="shared" si="4"/>
        <v>41337</v>
      </c>
      <c r="V3138" s="182">
        <f t="shared" si="5"/>
        <v>41429</v>
      </c>
      <c r="W3138" s="182">
        <f t="shared" si="6"/>
        <v>41521</v>
      </c>
      <c r="X3138" s="181">
        <f t="shared" si="7"/>
        <v>181</v>
      </c>
      <c r="Y3138" s="181">
        <f t="shared" si="8"/>
        <v>273</v>
      </c>
      <c r="Z3138" s="181">
        <f t="shared" si="9"/>
        <v>365</v>
      </c>
      <c r="AA3138" s="155"/>
      <c r="AB3138" s="9"/>
      <c r="AC3138" s="9"/>
      <c r="AD3138" s="9"/>
      <c r="AE3138" s="9"/>
      <c r="AF3138" s="9"/>
      <c r="AG3138" s="9"/>
      <c r="AH3138" s="9"/>
    </row>
    <row r="3139" ht="15.75" customHeight="1">
      <c r="A3139" s="177">
        <v>41152.0</v>
      </c>
      <c r="B3139" s="178">
        <v>2.73</v>
      </c>
      <c r="C3139" s="178">
        <v>3.81</v>
      </c>
      <c r="D3139" s="178">
        <v>4.94</v>
      </c>
      <c r="E3139" s="178">
        <v>7.06</v>
      </c>
      <c r="F3139" s="178">
        <v>7.81</v>
      </c>
      <c r="G3139" s="178">
        <v>8.5</v>
      </c>
      <c r="H3139" s="178">
        <v>9.31</v>
      </c>
      <c r="I3139" s="178">
        <v>10.04</v>
      </c>
      <c r="J3139" s="178">
        <v>10.44</v>
      </c>
      <c r="K3139" s="179">
        <f>MAX(0,((T3139*(365/365))-VLOOKUP(A3139,VBMA!$A:$D,4,0))  /  (T3139* (365/365)   ))</f>
        <v>0.19311558</v>
      </c>
      <c r="L3139" s="180">
        <f t="shared" ref="L3139:S3139" si="3142">(B3139*(1-$K3139) * (365/365))/100</f>
        <v>0.02202794467</v>
      </c>
      <c r="M3139" s="180">
        <f t="shared" si="3142"/>
        <v>0.0307422964</v>
      </c>
      <c r="N3139" s="180">
        <f t="shared" si="3142"/>
        <v>0.03986009035</v>
      </c>
      <c r="O3139" s="180">
        <f t="shared" si="3142"/>
        <v>0.05696604005</v>
      </c>
      <c r="P3139" s="180">
        <f t="shared" si="3142"/>
        <v>0.0630176732</v>
      </c>
      <c r="Q3139" s="180">
        <f t="shared" si="3142"/>
        <v>0.0685851757</v>
      </c>
      <c r="R3139" s="180">
        <f t="shared" si="3142"/>
        <v>0.0751209395</v>
      </c>
      <c r="S3139" s="180">
        <f t="shared" si="3142"/>
        <v>0.08101119577</v>
      </c>
      <c r="T3139" s="181">
        <f t="shared" si="3"/>
        <v>10.79460674</v>
      </c>
      <c r="U3139" s="182">
        <f t="shared" si="4"/>
        <v>41336</v>
      </c>
      <c r="V3139" s="182">
        <f t="shared" si="5"/>
        <v>41425</v>
      </c>
      <c r="W3139" s="182">
        <f t="shared" si="6"/>
        <v>41517</v>
      </c>
      <c r="X3139" s="181">
        <f t="shared" si="7"/>
        <v>184</v>
      </c>
      <c r="Y3139" s="181">
        <f t="shared" si="8"/>
        <v>273</v>
      </c>
      <c r="Z3139" s="181">
        <f t="shared" si="9"/>
        <v>365</v>
      </c>
      <c r="AA3139" s="155"/>
      <c r="AB3139" s="9"/>
      <c r="AC3139" s="9"/>
      <c r="AD3139" s="9"/>
      <c r="AE3139" s="9"/>
      <c r="AF3139" s="9"/>
      <c r="AG3139" s="9"/>
      <c r="AH3139" s="9"/>
    </row>
    <row r="3140" ht="15.75" customHeight="1">
      <c r="A3140" s="177">
        <v>41151.0</v>
      </c>
      <c r="B3140" s="178">
        <v>3.63</v>
      </c>
      <c r="C3140" s="178">
        <v>4.19</v>
      </c>
      <c r="D3140" s="178">
        <v>5.13</v>
      </c>
      <c r="E3140" s="178">
        <v>7.25</v>
      </c>
      <c r="F3140" s="178">
        <v>8.09</v>
      </c>
      <c r="G3140" s="178">
        <v>8.69</v>
      </c>
      <c r="H3140" s="178">
        <v>9.56</v>
      </c>
      <c r="I3140" s="178">
        <v>10.16</v>
      </c>
      <c r="J3140" s="178">
        <v>10.56</v>
      </c>
      <c r="K3140" s="179">
        <f>MAX(0,((T3140*(365/365))-VLOOKUP(A3140,VBMA!$A:$D,4,0))  /  (T3140* (365/365)   ))</f>
        <v>0.1901838573</v>
      </c>
      <c r="L3140" s="180">
        <f t="shared" ref="L3140:S3140" si="3143">(B3140*(1-$K3140) * (365/365))/100</f>
        <v>0.02939632598</v>
      </c>
      <c r="M3140" s="180">
        <f t="shared" si="3143"/>
        <v>0.03393129638</v>
      </c>
      <c r="N3140" s="180">
        <f t="shared" si="3143"/>
        <v>0.04154356812</v>
      </c>
      <c r="O3140" s="180">
        <f t="shared" si="3143"/>
        <v>0.05871167035</v>
      </c>
      <c r="P3140" s="180">
        <f t="shared" si="3143"/>
        <v>0.06551412595</v>
      </c>
      <c r="Q3140" s="180">
        <f t="shared" si="3143"/>
        <v>0.0703730228</v>
      </c>
      <c r="R3140" s="180">
        <f t="shared" si="3143"/>
        <v>0.07741842325</v>
      </c>
      <c r="S3140" s="180">
        <f t="shared" si="3143"/>
        <v>0.0822773201</v>
      </c>
      <c r="T3140" s="181">
        <f t="shared" si="3"/>
        <v>10.78022472</v>
      </c>
      <c r="U3140" s="182">
        <f t="shared" si="4"/>
        <v>41335</v>
      </c>
      <c r="V3140" s="182">
        <f t="shared" si="5"/>
        <v>41424</v>
      </c>
      <c r="W3140" s="182">
        <f t="shared" si="6"/>
        <v>41516</v>
      </c>
      <c r="X3140" s="181">
        <f t="shared" si="7"/>
        <v>184</v>
      </c>
      <c r="Y3140" s="181">
        <f t="shared" si="8"/>
        <v>273</v>
      </c>
      <c r="Z3140" s="181">
        <f t="shared" si="9"/>
        <v>365</v>
      </c>
      <c r="AA3140" s="155"/>
      <c r="AB3140" s="9"/>
      <c r="AC3140" s="9"/>
      <c r="AD3140" s="9"/>
      <c r="AE3140" s="9"/>
      <c r="AF3140" s="9"/>
      <c r="AG3140" s="9"/>
      <c r="AH3140" s="9"/>
    </row>
    <row r="3141" ht="15.75" customHeight="1">
      <c r="A3141" s="177">
        <v>41150.0</v>
      </c>
      <c r="B3141" s="178">
        <v>4.5</v>
      </c>
      <c r="C3141" s="178">
        <v>5.13</v>
      </c>
      <c r="D3141" s="178">
        <v>6.06</v>
      </c>
      <c r="E3141" s="178">
        <v>7.56</v>
      </c>
      <c r="F3141" s="178">
        <v>8.16</v>
      </c>
      <c r="G3141" s="178">
        <v>8.69</v>
      </c>
      <c r="H3141" s="178">
        <v>9.75</v>
      </c>
      <c r="I3141" s="178">
        <v>10.31</v>
      </c>
      <c r="J3141" s="178">
        <v>10.73</v>
      </c>
      <c r="K3141" s="179">
        <f>MAX(0,((T3141*(365/365))-VLOOKUP(A3141,VBMA!$A:$D,4,0))  /  (T3141* (365/365)   ))</f>
        <v>0.2019378605</v>
      </c>
      <c r="L3141" s="180">
        <f t="shared" ref="L3141:S3141" si="3144">(B3141*(1-$K3141) * (365/365))/100</f>
        <v>0.03591279628</v>
      </c>
      <c r="M3141" s="180">
        <f t="shared" si="3144"/>
        <v>0.04094058776</v>
      </c>
      <c r="N3141" s="180">
        <f t="shared" si="3144"/>
        <v>0.04836256565</v>
      </c>
      <c r="O3141" s="180">
        <f t="shared" si="3144"/>
        <v>0.06033349775</v>
      </c>
      <c r="P3141" s="180">
        <f t="shared" si="3144"/>
        <v>0.06512187058</v>
      </c>
      <c r="Q3141" s="180">
        <f t="shared" si="3144"/>
        <v>0.06935159992</v>
      </c>
      <c r="R3141" s="180">
        <f t="shared" si="3144"/>
        <v>0.0778110586</v>
      </c>
      <c r="S3141" s="180">
        <f t="shared" si="3144"/>
        <v>0.08228020658</v>
      </c>
      <c r="T3141" s="181">
        <f t="shared" si="3"/>
        <v>10.8888764</v>
      </c>
      <c r="U3141" s="182">
        <f t="shared" si="4"/>
        <v>41334</v>
      </c>
      <c r="V3141" s="182">
        <f t="shared" si="5"/>
        <v>41423</v>
      </c>
      <c r="W3141" s="182">
        <f t="shared" si="6"/>
        <v>41515</v>
      </c>
      <c r="X3141" s="181">
        <f t="shared" si="7"/>
        <v>184</v>
      </c>
      <c r="Y3141" s="181">
        <f t="shared" si="8"/>
        <v>273</v>
      </c>
      <c r="Z3141" s="181">
        <f t="shared" si="9"/>
        <v>365</v>
      </c>
      <c r="AA3141" s="155"/>
      <c r="AB3141" s="9"/>
      <c r="AC3141" s="9"/>
      <c r="AD3141" s="9"/>
      <c r="AE3141" s="9"/>
      <c r="AF3141" s="9"/>
      <c r="AG3141" s="9"/>
      <c r="AH3141" s="9"/>
    </row>
    <row r="3142" ht="15.75" customHeight="1">
      <c r="A3142" s="177">
        <v>41149.0</v>
      </c>
      <c r="B3142" s="178">
        <v>5.56</v>
      </c>
      <c r="C3142" s="178">
        <v>6.06</v>
      </c>
      <c r="D3142" s="178">
        <v>6.69</v>
      </c>
      <c r="E3142" s="178">
        <v>7.88</v>
      </c>
      <c r="F3142" s="178">
        <v>8.49</v>
      </c>
      <c r="G3142" s="178">
        <v>9.0</v>
      </c>
      <c r="H3142" s="178">
        <v>9.75</v>
      </c>
      <c r="I3142" s="178">
        <v>10.38</v>
      </c>
      <c r="J3142" s="178">
        <v>10.79</v>
      </c>
      <c r="K3142" s="179">
        <f>MAX(0,((T3142*(365/365))-VLOOKUP(A3142,VBMA!$A:$D,4,0))  /  (T3142* (365/365)   ))</f>
        <v>0.2122369574</v>
      </c>
      <c r="L3142" s="180">
        <f t="shared" ref="L3142:S3142" si="3145">(B3142*(1-$K3142) * (365/365))/100</f>
        <v>0.04379962517</v>
      </c>
      <c r="M3142" s="180">
        <f t="shared" si="3145"/>
        <v>0.04773844038</v>
      </c>
      <c r="N3142" s="180">
        <f t="shared" si="3145"/>
        <v>0.05270134755</v>
      </c>
      <c r="O3142" s="180">
        <f t="shared" si="3145"/>
        <v>0.06207572776</v>
      </c>
      <c r="P3142" s="180">
        <f t="shared" si="3145"/>
        <v>0.06688108232</v>
      </c>
      <c r="Q3142" s="180">
        <f t="shared" si="3145"/>
        <v>0.07089867384</v>
      </c>
      <c r="R3142" s="180">
        <f t="shared" si="3145"/>
        <v>0.07680689666</v>
      </c>
      <c r="S3142" s="180">
        <f t="shared" si="3145"/>
        <v>0.08176980383</v>
      </c>
      <c r="T3142" s="181">
        <f t="shared" si="3"/>
        <v>11.03123596</v>
      </c>
      <c r="U3142" s="182">
        <f t="shared" si="4"/>
        <v>41333</v>
      </c>
      <c r="V3142" s="182">
        <f t="shared" si="5"/>
        <v>41422</v>
      </c>
      <c r="W3142" s="182">
        <f t="shared" si="6"/>
        <v>41514</v>
      </c>
      <c r="X3142" s="181">
        <f t="shared" si="7"/>
        <v>184</v>
      </c>
      <c r="Y3142" s="181">
        <f t="shared" si="8"/>
        <v>273</v>
      </c>
      <c r="Z3142" s="181">
        <f t="shared" si="9"/>
        <v>365</v>
      </c>
      <c r="AA3142" s="155"/>
      <c r="AB3142" s="9"/>
      <c r="AC3142" s="9"/>
      <c r="AD3142" s="9"/>
      <c r="AE3142" s="9"/>
      <c r="AF3142" s="9"/>
      <c r="AG3142" s="9"/>
      <c r="AH3142" s="9"/>
    </row>
    <row r="3143" ht="15.75" customHeight="1">
      <c r="A3143" s="177">
        <v>41148.0</v>
      </c>
      <c r="B3143" s="178">
        <v>6.64</v>
      </c>
      <c r="C3143" s="178">
        <v>7.43</v>
      </c>
      <c r="D3143" s="178">
        <v>8.0</v>
      </c>
      <c r="E3143" s="178">
        <v>8.54</v>
      </c>
      <c r="F3143" s="178">
        <v>9.11</v>
      </c>
      <c r="G3143" s="178">
        <v>9.57</v>
      </c>
      <c r="H3143" s="178">
        <v>10.14</v>
      </c>
      <c r="I3143" s="178">
        <v>10.33</v>
      </c>
      <c r="J3143" s="178">
        <v>10.71</v>
      </c>
      <c r="K3143" s="179">
        <f>MAX(0,((T3143*(365/365))-VLOOKUP(A3143,VBMA!$A:$D,4,0))  /  (T3143* (365/365)   ))</f>
        <v>0.1744569568</v>
      </c>
      <c r="L3143" s="180">
        <f t="shared" ref="L3143:S3143" si="3146">(B3143*(1-$K3143) * (365/365))/100</f>
        <v>0.05481605807</v>
      </c>
      <c r="M3143" s="180">
        <f t="shared" si="3146"/>
        <v>0.06133784811</v>
      </c>
      <c r="N3143" s="180">
        <f t="shared" si="3146"/>
        <v>0.06604344345</v>
      </c>
      <c r="O3143" s="180">
        <f t="shared" si="3146"/>
        <v>0.07050137589</v>
      </c>
      <c r="P3143" s="180">
        <f t="shared" si="3146"/>
        <v>0.07520697123</v>
      </c>
      <c r="Q3143" s="180">
        <f t="shared" si="3146"/>
        <v>0.07900446923</v>
      </c>
      <c r="R3143" s="180">
        <f t="shared" si="3146"/>
        <v>0.08371006458</v>
      </c>
      <c r="S3143" s="180">
        <f t="shared" si="3146"/>
        <v>0.08527859636</v>
      </c>
      <c r="T3143" s="181">
        <f t="shared" si="3"/>
        <v>10.52640449</v>
      </c>
      <c r="U3143" s="182">
        <f t="shared" si="4"/>
        <v>41332</v>
      </c>
      <c r="V3143" s="182">
        <f t="shared" si="5"/>
        <v>41421</v>
      </c>
      <c r="W3143" s="182">
        <f t="shared" si="6"/>
        <v>41513</v>
      </c>
      <c r="X3143" s="181">
        <f t="shared" si="7"/>
        <v>184</v>
      </c>
      <c r="Y3143" s="181">
        <f t="shared" si="8"/>
        <v>273</v>
      </c>
      <c r="Z3143" s="181">
        <f t="shared" si="9"/>
        <v>365</v>
      </c>
      <c r="AA3143" s="155"/>
      <c r="AB3143" s="9"/>
      <c r="AC3143" s="9"/>
      <c r="AD3143" s="9"/>
      <c r="AE3143" s="9"/>
      <c r="AF3143" s="9"/>
      <c r="AG3143" s="9"/>
      <c r="AH3143" s="9"/>
    </row>
    <row r="3144" ht="15.75" customHeight="1">
      <c r="A3144" s="177">
        <v>41145.0</v>
      </c>
      <c r="B3144" s="178">
        <v>6.81</v>
      </c>
      <c r="C3144" s="178">
        <v>7.5</v>
      </c>
      <c r="D3144" s="178">
        <v>8.06</v>
      </c>
      <c r="E3144" s="178">
        <v>8.73</v>
      </c>
      <c r="F3144" s="178">
        <v>9.22</v>
      </c>
      <c r="G3144" s="178">
        <v>9.63</v>
      </c>
      <c r="H3144" s="178">
        <v>10.13</v>
      </c>
      <c r="I3144" s="178">
        <v>10.23</v>
      </c>
      <c r="J3144" s="178">
        <v>10.63</v>
      </c>
      <c r="K3144" s="179">
        <f>MAX(0,((T3144*(365/365))-VLOOKUP(A3144,VBMA!$A:$D,4,0))  /  (T3144* (365/365)   ))</f>
        <v>0.1638739983</v>
      </c>
      <c r="L3144" s="180">
        <f t="shared" ref="L3144:S3144" si="3147">(B3144*(1-$K3144) * (365/365))/100</f>
        <v>0.05694018072</v>
      </c>
      <c r="M3144" s="180">
        <f t="shared" si="3147"/>
        <v>0.06270945013</v>
      </c>
      <c r="N3144" s="180">
        <f t="shared" si="3147"/>
        <v>0.06739175574</v>
      </c>
      <c r="O3144" s="180">
        <f t="shared" si="3147"/>
        <v>0.07299379995</v>
      </c>
      <c r="P3144" s="180">
        <f t="shared" si="3147"/>
        <v>0.07709081736</v>
      </c>
      <c r="Q3144" s="180">
        <f t="shared" si="3147"/>
        <v>0.08051893397</v>
      </c>
      <c r="R3144" s="180">
        <f t="shared" si="3147"/>
        <v>0.08469956397</v>
      </c>
      <c r="S3144" s="180">
        <f t="shared" si="3147"/>
        <v>0.08553568998</v>
      </c>
      <c r="T3144" s="181">
        <f t="shared" si="3"/>
        <v>10.33337079</v>
      </c>
      <c r="U3144" s="182">
        <f t="shared" si="4"/>
        <v>41329</v>
      </c>
      <c r="V3144" s="182">
        <f t="shared" si="5"/>
        <v>41418</v>
      </c>
      <c r="W3144" s="182">
        <f t="shared" si="6"/>
        <v>41510</v>
      </c>
      <c r="X3144" s="181">
        <f t="shared" si="7"/>
        <v>184</v>
      </c>
      <c r="Y3144" s="181">
        <f t="shared" si="8"/>
        <v>273</v>
      </c>
      <c r="Z3144" s="181">
        <f t="shared" si="9"/>
        <v>365</v>
      </c>
      <c r="AA3144" s="155"/>
      <c r="AB3144" s="9"/>
      <c r="AC3144" s="9"/>
      <c r="AD3144" s="9"/>
      <c r="AE3144" s="9"/>
      <c r="AF3144" s="9"/>
      <c r="AG3144" s="9"/>
      <c r="AH3144" s="9"/>
    </row>
    <row r="3145" ht="15.75" customHeight="1">
      <c r="A3145" s="177">
        <v>41144.0</v>
      </c>
      <c r="B3145" s="178">
        <v>7.14</v>
      </c>
      <c r="C3145" s="178">
        <v>7.71</v>
      </c>
      <c r="D3145" s="178">
        <v>8.21</v>
      </c>
      <c r="E3145" s="178">
        <v>8.83</v>
      </c>
      <c r="F3145" s="178">
        <v>9.28</v>
      </c>
      <c r="G3145" s="178">
        <v>9.71</v>
      </c>
      <c r="H3145" s="178">
        <v>10.07</v>
      </c>
      <c r="I3145" s="178">
        <v>10.43</v>
      </c>
      <c r="J3145" s="178">
        <v>10.79</v>
      </c>
      <c r="K3145" s="179">
        <f>MAX(0,((T3145*(365/365))-VLOOKUP(A3145,VBMA!$A:$D,4,0))  /  (T3145* (365/365)   ))</f>
        <v>0.2001581044</v>
      </c>
      <c r="L3145" s="180">
        <f t="shared" ref="L3145:S3145" si="3148">(B3145*(1-$K3145) * (365/365))/100</f>
        <v>0.05710871135</v>
      </c>
      <c r="M3145" s="180">
        <f t="shared" si="3148"/>
        <v>0.06166781015</v>
      </c>
      <c r="N3145" s="180">
        <f t="shared" si="3148"/>
        <v>0.06566701963</v>
      </c>
      <c r="O3145" s="180">
        <f t="shared" si="3148"/>
        <v>0.07062603938</v>
      </c>
      <c r="P3145" s="180">
        <f t="shared" si="3148"/>
        <v>0.07422532791</v>
      </c>
      <c r="Q3145" s="180">
        <f t="shared" si="3148"/>
        <v>0.07766464806</v>
      </c>
      <c r="R3145" s="180">
        <f t="shared" si="3148"/>
        <v>0.08054407889</v>
      </c>
      <c r="S3145" s="180">
        <f t="shared" si="3148"/>
        <v>0.08342350971</v>
      </c>
      <c r="T3145" s="181">
        <f t="shared" si="3"/>
        <v>10.80213483</v>
      </c>
      <c r="U3145" s="182">
        <f t="shared" si="4"/>
        <v>41328</v>
      </c>
      <c r="V3145" s="182">
        <f t="shared" si="5"/>
        <v>41417</v>
      </c>
      <c r="W3145" s="182">
        <f t="shared" si="6"/>
        <v>41509</v>
      </c>
      <c r="X3145" s="181">
        <f t="shared" si="7"/>
        <v>184</v>
      </c>
      <c r="Y3145" s="181">
        <f t="shared" si="8"/>
        <v>273</v>
      </c>
      <c r="Z3145" s="181">
        <f t="shared" si="9"/>
        <v>365</v>
      </c>
      <c r="AA3145" s="155"/>
      <c r="AB3145" s="9"/>
      <c r="AC3145" s="9"/>
      <c r="AD3145" s="9"/>
      <c r="AE3145" s="9"/>
      <c r="AF3145" s="9"/>
      <c r="AG3145" s="9"/>
      <c r="AH3145" s="9"/>
    </row>
    <row r="3146" ht="15.75" customHeight="1">
      <c r="A3146" s="177">
        <v>41143.0</v>
      </c>
      <c r="B3146" s="178">
        <v>7.5</v>
      </c>
      <c r="C3146" s="178">
        <v>7.88</v>
      </c>
      <c r="D3146" s="178">
        <v>8.34</v>
      </c>
      <c r="E3146" s="178">
        <v>8.85</v>
      </c>
      <c r="F3146" s="178">
        <v>9.06</v>
      </c>
      <c r="G3146" s="178">
        <v>9.53</v>
      </c>
      <c r="H3146" s="178">
        <v>9.85</v>
      </c>
      <c r="I3146" s="178">
        <v>10.5</v>
      </c>
      <c r="J3146" s="178">
        <v>10.94</v>
      </c>
      <c r="K3146" s="179">
        <f>MAX(0,((T3146*(365/365))-VLOOKUP(A3146,VBMA!$A:$D,4,0))  /  (T3146* (365/365)   ))</f>
        <v>0.2302122096</v>
      </c>
      <c r="L3146" s="180">
        <f t="shared" ref="L3146:S3146" si="3149">(B3146*(1-$K3146) * (365/365))/100</f>
        <v>0.05773408428</v>
      </c>
      <c r="M3146" s="180">
        <f t="shared" si="3149"/>
        <v>0.06065927788</v>
      </c>
      <c r="N3146" s="180">
        <f t="shared" si="3149"/>
        <v>0.06420030172</v>
      </c>
      <c r="O3146" s="180">
        <f t="shared" si="3149"/>
        <v>0.06812621945</v>
      </c>
      <c r="P3146" s="180">
        <f t="shared" si="3149"/>
        <v>0.06974277381</v>
      </c>
      <c r="Q3146" s="180">
        <f t="shared" si="3149"/>
        <v>0.07336077643</v>
      </c>
      <c r="R3146" s="180">
        <f t="shared" si="3149"/>
        <v>0.07582409735</v>
      </c>
      <c r="S3146" s="180">
        <f t="shared" si="3149"/>
        <v>0.08082771799</v>
      </c>
      <c r="T3146" s="181">
        <f t="shared" si="3"/>
        <v>11.17191011</v>
      </c>
      <c r="U3146" s="182">
        <f t="shared" si="4"/>
        <v>41327</v>
      </c>
      <c r="V3146" s="182">
        <f t="shared" si="5"/>
        <v>41416</v>
      </c>
      <c r="W3146" s="182">
        <f t="shared" si="6"/>
        <v>41508</v>
      </c>
      <c r="X3146" s="181">
        <f t="shared" si="7"/>
        <v>184</v>
      </c>
      <c r="Y3146" s="181">
        <f t="shared" si="8"/>
        <v>273</v>
      </c>
      <c r="Z3146" s="181">
        <f t="shared" si="9"/>
        <v>365</v>
      </c>
      <c r="AA3146" s="155"/>
      <c r="AB3146" s="9"/>
      <c r="AC3146" s="9"/>
      <c r="AD3146" s="9"/>
      <c r="AE3146" s="9"/>
      <c r="AF3146" s="9"/>
      <c r="AG3146" s="9"/>
      <c r="AH3146" s="9"/>
    </row>
    <row r="3147" ht="15.75" customHeight="1">
      <c r="A3147" s="177">
        <v>41142.0</v>
      </c>
      <c r="B3147" s="178">
        <v>4.5</v>
      </c>
      <c r="C3147" s="178">
        <v>5.0</v>
      </c>
      <c r="D3147" s="178">
        <v>5.71</v>
      </c>
      <c r="E3147" s="178">
        <v>6.75</v>
      </c>
      <c r="F3147" s="178">
        <v>7.42</v>
      </c>
      <c r="G3147" s="178">
        <v>8.0</v>
      </c>
      <c r="H3147" s="178">
        <v>9.0</v>
      </c>
      <c r="I3147" s="178">
        <v>9.6</v>
      </c>
      <c r="J3147" s="178">
        <v>9.77</v>
      </c>
      <c r="K3147" s="179">
        <f>MAX(0,((T3147*(365/365))-VLOOKUP(A3147,VBMA!$A:$D,4,0))  /  (T3147* (365/365)   ))</f>
        <v>0.1761433597</v>
      </c>
      <c r="L3147" s="180">
        <f t="shared" ref="L3147:S3147" si="3150">(B3147*(1-$K3147) * (365/365))/100</f>
        <v>0.03707354881</v>
      </c>
      <c r="M3147" s="180">
        <f t="shared" si="3150"/>
        <v>0.04119283201</v>
      </c>
      <c r="N3147" s="180">
        <f t="shared" si="3150"/>
        <v>0.04704221416</v>
      </c>
      <c r="O3147" s="180">
        <f t="shared" si="3150"/>
        <v>0.05561032322</v>
      </c>
      <c r="P3147" s="180">
        <f t="shared" si="3150"/>
        <v>0.06113016271</v>
      </c>
      <c r="Q3147" s="180">
        <f t="shared" si="3150"/>
        <v>0.06590853122</v>
      </c>
      <c r="R3147" s="180">
        <f t="shared" si="3150"/>
        <v>0.07414709763</v>
      </c>
      <c r="S3147" s="180">
        <f t="shared" si="3150"/>
        <v>0.07909023747</v>
      </c>
      <c r="T3147" s="181">
        <f t="shared" si="3"/>
        <v>10.22022472</v>
      </c>
      <c r="U3147" s="182">
        <f t="shared" si="4"/>
        <v>41326</v>
      </c>
      <c r="V3147" s="182">
        <f t="shared" si="5"/>
        <v>41415</v>
      </c>
      <c r="W3147" s="182">
        <f t="shared" si="6"/>
        <v>41507</v>
      </c>
      <c r="X3147" s="181">
        <f t="shared" si="7"/>
        <v>184</v>
      </c>
      <c r="Y3147" s="181">
        <f t="shared" si="8"/>
        <v>273</v>
      </c>
      <c r="Z3147" s="181">
        <f t="shared" si="9"/>
        <v>365</v>
      </c>
      <c r="AA3147" s="155"/>
      <c r="AB3147" s="9"/>
      <c r="AC3147" s="9"/>
      <c r="AD3147" s="9"/>
      <c r="AE3147" s="9"/>
      <c r="AF3147" s="9"/>
      <c r="AG3147" s="9"/>
      <c r="AH3147" s="9"/>
    </row>
    <row r="3148" ht="15.75" customHeight="1">
      <c r="A3148" s="177">
        <v>41141.0</v>
      </c>
      <c r="B3148" s="178">
        <v>4.0</v>
      </c>
      <c r="C3148" s="178">
        <v>4.42</v>
      </c>
      <c r="D3148" s="178">
        <v>5.0</v>
      </c>
      <c r="E3148" s="178">
        <v>6.31</v>
      </c>
      <c r="F3148" s="178">
        <v>7.08</v>
      </c>
      <c r="G3148" s="178">
        <v>7.97</v>
      </c>
      <c r="H3148" s="178">
        <v>9.07</v>
      </c>
      <c r="I3148" s="178">
        <v>9.79</v>
      </c>
      <c r="J3148" s="178">
        <v>10.23</v>
      </c>
      <c r="K3148" s="179">
        <f>MAX(0,((T3148*(365/365))-VLOOKUP(A3148,VBMA!$A:$D,4,0))  /  (T3148* (365/365)   ))</f>
        <v>0.2016532452</v>
      </c>
      <c r="L3148" s="180">
        <f t="shared" ref="L3148:S3148" si="3151">(B3148*(1-$K3148) * (365/365))/100</f>
        <v>0.03193387019</v>
      </c>
      <c r="M3148" s="180">
        <f t="shared" si="3151"/>
        <v>0.03528692656</v>
      </c>
      <c r="N3148" s="180">
        <f t="shared" si="3151"/>
        <v>0.03991733774</v>
      </c>
      <c r="O3148" s="180">
        <f t="shared" si="3151"/>
        <v>0.05037568023</v>
      </c>
      <c r="P3148" s="180">
        <f t="shared" si="3151"/>
        <v>0.05652295024</v>
      </c>
      <c r="Q3148" s="180">
        <f t="shared" si="3151"/>
        <v>0.06362823636</v>
      </c>
      <c r="R3148" s="180">
        <f t="shared" si="3151"/>
        <v>0.07241005066</v>
      </c>
      <c r="S3148" s="180">
        <f t="shared" si="3151"/>
        <v>0.0781581473</v>
      </c>
      <c r="T3148" s="181">
        <f t="shared" si="3"/>
        <v>10.53426966</v>
      </c>
      <c r="U3148" s="182">
        <f t="shared" si="4"/>
        <v>41325</v>
      </c>
      <c r="V3148" s="182">
        <f t="shared" si="5"/>
        <v>41414</v>
      </c>
      <c r="W3148" s="182">
        <f t="shared" si="6"/>
        <v>41506</v>
      </c>
      <c r="X3148" s="181">
        <f t="shared" si="7"/>
        <v>184</v>
      </c>
      <c r="Y3148" s="181">
        <f t="shared" si="8"/>
        <v>273</v>
      </c>
      <c r="Z3148" s="181">
        <f t="shared" si="9"/>
        <v>365</v>
      </c>
      <c r="AA3148" s="155"/>
      <c r="AB3148" s="9"/>
      <c r="AC3148" s="9"/>
      <c r="AD3148" s="9"/>
      <c r="AE3148" s="9"/>
      <c r="AF3148" s="9"/>
      <c r="AG3148" s="9"/>
      <c r="AH3148" s="9"/>
    </row>
    <row r="3149" ht="15.75" customHeight="1">
      <c r="A3149" s="177">
        <v>41138.0</v>
      </c>
      <c r="B3149" s="178">
        <v>3.19</v>
      </c>
      <c r="C3149" s="178">
        <v>3.56</v>
      </c>
      <c r="D3149" s="178">
        <v>4.13</v>
      </c>
      <c r="E3149" s="178">
        <v>5.94</v>
      </c>
      <c r="F3149" s="178">
        <v>6.9</v>
      </c>
      <c r="G3149" s="178">
        <v>7.79</v>
      </c>
      <c r="H3149" s="178">
        <v>8.91</v>
      </c>
      <c r="I3149" s="178">
        <v>9.48</v>
      </c>
      <c r="J3149" s="178">
        <v>9.71</v>
      </c>
      <c r="K3149" s="179">
        <f>MAX(0,((T3149*(365/365))-VLOOKUP(A3149,VBMA!$A:$D,4,0))  /  (T3149* (365/365)   ))</f>
        <v>0.1657739689</v>
      </c>
      <c r="L3149" s="180">
        <f t="shared" ref="L3149:S3149" si="3152">(B3149*(1-$K3149) * (365/365))/100</f>
        <v>0.02661181039</v>
      </c>
      <c r="M3149" s="180">
        <f t="shared" si="3152"/>
        <v>0.02969844671</v>
      </c>
      <c r="N3149" s="180">
        <f t="shared" si="3152"/>
        <v>0.03445353508</v>
      </c>
      <c r="O3149" s="180">
        <f t="shared" si="3152"/>
        <v>0.04955302625</v>
      </c>
      <c r="P3149" s="180">
        <f t="shared" si="3152"/>
        <v>0.05756159614</v>
      </c>
      <c r="Q3149" s="180">
        <f t="shared" si="3152"/>
        <v>0.06498620782</v>
      </c>
      <c r="R3149" s="180">
        <f t="shared" si="3152"/>
        <v>0.07432953937</v>
      </c>
      <c r="S3149" s="180">
        <f t="shared" si="3152"/>
        <v>0.07908462775</v>
      </c>
      <c r="T3149" s="181">
        <f t="shared" si="3"/>
        <v>10.06921348</v>
      </c>
      <c r="U3149" s="182">
        <f t="shared" si="4"/>
        <v>41322</v>
      </c>
      <c r="V3149" s="182">
        <f t="shared" si="5"/>
        <v>41411</v>
      </c>
      <c r="W3149" s="182">
        <f t="shared" si="6"/>
        <v>41503</v>
      </c>
      <c r="X3149" s="181">
        <f t="shared" si="7"/>
        <v>184</v>
      </c>
      <c r="Y3149" s="181">
        <f t="shared" si="8"/>
        <v>273</v>
      </c>
      <c r="Z3149" s="181">
        <f t="shared" si="9"/>
        <v>365</v>
      </c>
      <c r="AA3149" s="155"/>
      <c r="AB3149" s="9"/>
      <c r="AC3149" s="9"/>
      <c r="AD3149" s="9"/>
      <c r="AE3149" s="9"/>
      <c r="AF3149" s="9"/>
      <c r="AG3149" s="9"/>
      <c r="AH3149" s="9"/>
    </row>
    <row r="3150" ht="15.75" customHeight="1">
      <c r="A3150" s="177">
        <v>41137.0</v>
      </c>
      <c r="B3150" s="178">
        <v>2.31</v>
      </c>
      <c r="C3150" s="178">
        <v>2.86</v>
      </c>
      <c r="D3150" s="178">
        <v>3.5</v>
      </c>
      <c r="E3150" s="178">
        <v>4.79</v>
      </c>
      <c r="F3150" s="178">
        <v>6.53</v>
      </c>
      <c r="G3150" s="178">
        <v>7.54</v>
      </c>
      <c r="H3150" s="178">
        <v>8.76</v>
      </c>
      <c r="I3150" s="178">
        <v>9.26</v>
      </c>
      <c r="J3150" s="178">
        <v>9.52</v>
      </c>
      <c r="K3150" s="179">
        <f>MAX(0,((T3150*(365/365))-VLOOKUP(A3150,VBMA!$A:$D,4,0))  /  (T3150* (365/365)   ))</f>
        <v>0.1398050888</v>
      </c>
      <c r="L3150" s="180">
        <f t="shared" ref="L3150:S3150" si="3153">(B3150*(1-$K3150) * (365/365))/100</f>
        <v>0.01987050245</v>
      </c>
      <c r="M3150" s="180">
        <f t="shared" si="3153"/>
        <v>0.02460157446</v>
      </c>
      <c r="N3150" s="180">
        <f t="shared" si="3153"/>
        <v>0.03010682189</v>
      </c>
      <c r="O3150" s="180">
        <f t="shared" si="3153"/>
        <v>0.04120333624</v>
      </c>
      <c r="P3150" s="180">
        <f t="shared" si="3153"/>
        <v>0.0561707277</v>
      </c>
      <c r="Q3150" s="180">
        <f t="shared" si="3153"/>
        <v>0.0648586963</v>
      </c>
      <c r="R3150" s="180">
        <f t="shared" si="3153"/>
        <v>0.07535307422</v>
      </c>
      <c r="S3150" s="180">
        <f t="shared" si="3153"/>
        <v>0.07965404877</v>
      </c>
      <c r="T3150" s="181">
        <f t="shared" si="3"/>
        <v>9.776853933</v>
      </c>
      <c r="U3150" s="182">
        <f t="shared" si="4"/>
        <v>41321</v>
      </c>
      <c r="V3150" s="182">
        <f t="shared" si="5"/>
        <v>41410</v>
      </c>
      <c r="W3150" s="182">
        <f t="shared" si="6"/>
        <v>41502</v>
      </c>
      <c r="X3150" s="181">
        <f t="shared" si="7"/>
        <v>184</v>
      </c>
      <c r="Y3150" s="181">
        <f t="shared" si="8"/>
        <v>273</v>
      </c>
      <c r="Z3150" s="181">
        <f t="shared" si="9"/>
        <v>365</v>
      </c>
      <c r="AA3150" s="155"/>
      <c r="AB3150" s="9"/>
      <c r="AC3150" s="9"/>
      <c r="AD3150" s="9"/>
      <c r="AE3150" s="9"/>
      <c r="AF3150" s="9"/>
      <c r="AG3150" s="9"/>
      <c r="AH3150" s="9"/>
    </row>
    <row r="3151" ht="15.75" customHeight="1">
      <c r="A3151" s="177">
        <v>41136.0</v>
      </c>
      <c r="B3151" s="178">
        <v>1.74</v>
      </c>
      <c r="C3151" s="178">
        <v>2.15</v>
      </c>
      <c r="D3151" s="178">
        <v>2.89</v>
      </c>
      <c r="E3151" s="178">
        <v>4.31</v>
      </c>
      <c r="F3151" s="178">
        <v>6.4</v>
      </c>
      <c r="G3151" s="178">
        <v>7.52</v>
      </c>
      <c r="H3151" s="178">
        <v>8.81</v>
      </c>
      <c r="I3151" s="178">
        <v>9.36</v>
      </c>
      <c r="J3151" s="178">
        <v>9.64</v>
      </c>
      <c r="K3151" s="179">
        <f>MAX(0,((T3151*(365/365))-VLOOKUP(A3151,VBMA!$A:$D,4,0))  /  (T3151* (365/365)   ))</f>
        <v>0.155968494</v>
      </c>
      <c r="L3151" s="180">
        <f t="shared" ref="L3151:S3151" si="3154">(B3151*(1-$K3151) * (365/365))/100</f>
        <v>0.01468614821</v>
      </c>
      <c r="M3151" s="180">
        <f t="shared" si="3154"/>
        <v>0.01814667738</v>
      </c>
      <c r="N3151" s="180">
        <f t="shared" si="3154"/>
        <v>0.02439251052</v>
      </c>
      <c r="O3151" s="180">
        <f t="shared" si="3154"/>
        <v>0.03637775791</v>
      </c>
      <c r="P3151" s="180">
        <f t="shared" si="3154"/>
        <v>0.05401801639</v>
      </c>
      <c r="Q3151" s="180">
        <f t="shared" si="3154"/>
        <v>0.06347116925</v>
      </c>
      <c r="R3151" s="180">
        <f t="shared" si="3154"/>
        <v>0.07435917568</v>
      </c>
      <c r="S3151" s="180">
        <f t="shared" si="3154"/>
        <v>0.07900134897</v>
      </c>
      <c r="T3151" s="181">
        <f t="shared" si="3"/>
        <v>9.928539326</v>
      </c>
      <c r="U3151" s="182">
        <f t="shared" si="4"/>
        <v>41320</v>
      </c>
      <c r="V3151" s="182">
        <f t="shared" si="5"/>
        <v>41409</v>
      </c>
      <c r="W3151" s="182">
        <f t="shared" si="6"/>
        <v>41501</v>
      </c>
      <c r="X3151" s="181">
        <f t="shared" si="7"/>
        <v>184</v>
      </c>
      <c r="Y3151" s="181">
        <f t="shared" si="8"/>
        <v>273</v>
      </c>
      <c r="Z3151" s="181">
        <f t="shared" si="9"/>
        <v>365</v>
      </c>
      <c r="AA3151" s="155"/>
      <c r="AB3151" s="9"/>
      <c r="AC3151" s="9"/>
      <c r="AD3151" s="9"/>
      <c r="AE3151" s="9"/>
      <c r="AF3151" s="9"/>
      <c r="AG3151" s="9"/>
      <c r="AH3151" s="9"/>
    </row>
    <row r="3152" ht="15.75" customHeight="1">
      <c r="A3152" s="177">
        <v>41135.0</v>
      </c>
      <c r="B3152" s="178">
        <v>1.7</v>
      </c>
      <c r="C3152" s="178">
        <v>2.19</v>
      </c>
      <c r="D3152" s="178">
        <v>2.96</v>
      </c>
      <c r="E3152" s="178">
        <v>4.38</v>
      </c>
      <c r="F3152" s="178">
        <v>6.31</v>
      </c>
      <c r="G3152" s="178">
        <v>7.35</v>
      </c>
      <c r="H3152" s="178">
        <v>8.88</v>
      </c>
      <c r="I3152" s="178">
        <v>9.36</v>
      </c>
      <c r="J3152" s="178">
        <v>9.64</v>
      </c>
      <c r="K3152" s="179">
        <f>MAX(0,((T3152*(365/365))-VLOOKUP(A3152,VBMA!$A:$D,4,0))  /  (T3152* (365/365)   ))</f>
        <v>0.1457136343</v>
      </c>
      <c r="L3152" s="180">
        <f t="shared" ref="L3152:S3152" si="3155">(B3152*(1-$K3152) * (365/365))/100</f>
        <v>0.01452286822</v>
      </c>
      <c r="M3152" s="180">
        <f t="shared" si="3155"/>
        <v>0.01870887141</v>
      </c>
      <c r="N3152" s="180">
        <f t="shared" si="3155"/>
        <v>0.02528687642</v>
      </c>
      <c r="O3152" s="180">
        <f t="shared" si="3155"/>
        <v>0.03741774282</v>
      </c>
      <c r="P3152" s="180">
        <f t="shared" si="3155"/>
        <v>0.05390546968</v>
      </c>
      <c r="Q3152" s="180">
        <f t="shared" si="3155"/>
        <v>0.06279004788</v>
      </c>
      <c r="R3152" s="180">
        <f t="shared" si="3155"/>
        <v>0.07586062927</v>
      </c>
      <c r="S3152" s="180">
        <f t="shared" si="3155"/>
        <v>0.07996120383</v>
      </c>
      <c r="T3152" s="181">
        <f t="shared" si="3"/>
        <v>9.856179775</v>
      </c>
      <c r="U3152" s="182">
        <f t="shared" si="4"/>
        <v>41319</v>
      </c>
      <c r="V3152" s="182">
        <f t="shared" si="5"/>
        <v>41408</v>
      </c>
      <c r="W3152" s="182">
        <f t="shared" si="6"/>
        <v>41500</v>
      </c>
      <c r="X3152" s="181">
        <f t="shared" si="7"/>
        <v>184</v>
      </c>
      <c r="Y3152" s="181">
        <f t="shared" si="8"/>
        <v>273</v>
      </c>
      <c r="Z3152" s="181">
        <f t="shared" si="9"/>
        <v>365</v>
      </c>
      <c r="AA3152" s="155"/>
      <c r="AB3152" s="9"/>
      <c r="AC3152" s="9"/>
      <c r="AD3152" s="9"/>
      <c r="AE3152" s="9"/>
      <c r="AF3152" s="9"/>
      <c r="AG3152" s="9"/>
      <c r="AH3152" s="9"/>
    </row>
    <row r="3153" ht="15.75" customHeight="1">
      <c r="A3153" s="177">
        <v>41134.0</v>
      </c>
      <c r="B3153" s="178">
        <v>1.73</v>
      </c>
      <c r="C3153" s="178">
        <v>2.25</v>
      </c>
      <c r="D3153" s="178">
        <v>3.03</v>
      </c>
      <c r="E3153" s="178">
        <v>4.44</v>
      </c>
      <c r="F3153" s="178">
        <v>6.34</v>
      </c>
      <c r="G3153" s="178">
        <v>7.54</v>
      </c>
      <c r="H3153" s="178">
        <v>8.88</v>
      </c>
      <c r="I3153" s="178">
        <v>9.36</v>
      </c>
      <c r="J3153" s="178">
        <v>9.58</v>
      </c>
      <c r="K3153" s="179">
        <f>MAX(0,((T3153*(365/365))-VLOOKUP(A3153,VBMA!$A:$D,4,0))  /  (T3153* (365/365)   ))</f>
        <v>0.1457136343</v>
      </c>
      <c r="L3153" s="180">
        <f t="shared" ref="L3153:S3153" si="3156">(B3153*(1-$K3153) * (365/365))/100</f>
        <v>0.01477915413</v>
      </c>
      <c r="M3153" s="180">
        <f t="shared" si="3156"/>
        <v>0.01922144323</v>
      </c>
      <c r="N3153" s="180">
        <f t="shared" si="3156"/>
        <v>0.02588487688</v>
      </c>
      <c r="O3153" s="180">
        <f t="shared" si="3156"/>
        <v>0.03793031464</v>
      </c>
      <c r="P3153" s="180">
        <f t="shared" si="3156"/>
        <v>0.05416175559</v>
      </c>
      <c r="Q3153" s="180">
        <f t="shared" si="3156"/>
        <v>0.06441319197</v>
      </c>
      <c r="R3153" s="180">
        <f t="shared" si="3156"/>
        <v>0.07586062927</v>
      </c>
      <c r="S3153" s="180">
        <f t="shared" si="3156"/>
        <v>0.07996120383</v>
      </c>
      <c r="T3153" s="181">
        <f t="shared" si="3"/>
        <v>9.856179775</v>
      </c>
      <c r="U3153" s="182">
        <f t="shared" si="4"/>
        <v>41318</v>
      </c>
      <c r="V3153" s="182">
        <f t="shared" si="5"/>
        <v>41407</v>
      </c>
      <c r="W3153" s="182">
        <f t="shared" si="6"/>
        <v>41499</v>
      </c>
      <c r="X3153" s="181">
        <f t="shared" si="7"/>
        <v>184</v>
      </c>
      <c r="Y3153" s="181">
        <f t="shared" si="8"/>
        <v>273</v>
      </c>
      <c r="Z3153" s="181">
        <f t="shared" si="9"/>
        <v>365</v>
      </c>
      <c r="AA3153" s="155"/>
      <c r="AB3153" s="9"/>
      <c r="AC3153" s="9"/>
      <c r="AD3153" s="9"/>
      <c r="AE3153" s="9"/>
      <c r="AF3153" s="9"/>
      <c r="AG3153" s="9"/>
      <c r="AH3153" s="9"/>
    </row>
    <row r="3154" ht="15.75" customHeight="1">
      <c r="A3154" s="177">
        <v>41131.0</v>
      </c>
      <c r="B3154" s="178">
        <v>1.69</v>
      </c>
      <c r="C3154" s="178">
        <v>2.25</v>
      </c>
      <c r="D3154" s="178">
        <v>3.03</v>
      </c>
      <c r="E3154" s="178">
        <v>4.59</v>
      </c>
      <c r="F3154" s="178">
        <v>6.6</v>
      </c>
      <c r="G3154" s="178">
        <v>7.73</v>
      </c>
      <c r="H3154" s="178">
        <v>8.88</v>
      </c>
      <c r="I3154" s="178">
        <v>9.29</v>
      </c>
      <c r="J3154" s="178">
        <v>9.64</v>
      </c>
      <c r="K3154" s="179">
        <f>MAX(0,((T3154*(365/365))-VLOOKUP(A3154,VBMA!$A:$D,4,0))  /  (T3154* (365/365)   ))</f>
        <v>0.1321642974</v>
      </c>
      <c r="L3154" s="180">
        <f t="shared" ref="L3154:S3154" si="3157">(B3154*(1-$K3154) * (365/365))/100</f>
        <v>0.01466642337</v>
      </c>
      <c r="M3154" s="180">
        <f t="shared" si="3157"/>
        <v>0.01952630331</v>
      </c>
      <c r="N3154" s="180">
        <f t="shared" si="3157"/>
        <v>0.02629542179</v>
      </c>
      <c r="O3154" s="180">
        <f t="shared" si="3157"/>
        <v>0.03983365875</v>
      </c>
      <c r="P3154" s="180">
        <f t="shared" si="3157"/>
        <v>0.05727715637</v>
      </c>
      <c r="Q3154" s="180">
        <f t="shared" si="3157"/>
        <v>0.06708369981</v>
      </c>
      <c r="R3154" s="180">
        <f t="shared" si="3157"/>
        <v>0.07706381039</v>
      </c>
      <c r="S3154" s="180">
        <f t="shared" si="3157"/>
        <v>0.08062193677</v>
      </c>
      <c r="T3154" s="181">
        <f t="shared" si="3"/>
        <v>9.713820225</v>
      </c>
      <c r="U3154" s="182">
        <f t="shared" si="4"/>
        <v>41315</v>
      </c>
      <c r="V3154" s="182">
        <f t="shared" si="5"/>
        <v>41404</v>
      </c>
      <c r="W3154" s="182">
        <f t="shared" si="6"/>
        <v>41496</v>
      </c>
      <c r="X3154" s="181">
        <f t="shared" si="7"/>
        <v>184</v>
      </c>
      <c r="Y3154" s="181">
        <f t="shared" si="8"/>
        <v>273</v>
      </c>
      <c r="Z3154" s="181">
        <f t="shared" si="9"/>
        <v>365</v>
      </c>
      <c r="AA3154" s="155"/>
      <c r="AB3154" s="9"/>
      <c r="AC3154" s="9"/>
      <c r="AD3154" s="9"/>
      <c r="AE3154" s="9"/>
      <c r="AF3154" s="9"/>
      <c r="AG3154" s="9"/>
      <c r="AH3154" s="9"/>
    </row>
    <row r="3155" ht="15.75" customHeight="1">
      <c r="A3155" s="177">
        <v>41130.0</v>
      </c>
      <c r="B3155" s="178">
        <v>1.69</v>
      </c>
      <c r="C3155" s="178">
        <v>2.31</v>
      </c>
      <c r="D3155" s="178">
        <v>3.11</v>
      </c>
      <c r="E3155" s="178">
        <v>4.59</v>
      </c>
      <c r="F3155" s="178">
        <v>6.66</v>
      </c>
      <c r="G3155" s="178">
        <v>7.79</v>
      </c>
      <c r="H3155" s="178">
        <v>8.94</v>
      </c>
      <c r="I3155" s="178">
        <v>9.36</v>
      </c>
      <c r="J3155" s="178">
        <v>9.71</v>
      </c>
      <c r="K3155" s="179">
        <f>MAX(0,((T3155*(365/365))-VLOOKUP(A3155,VBMA!$A:$D,4,0))  /  (T3155* (365/365)   ))</f>
        <v>0.1382617474</v>
      </c>
      <c r="L3155" s="180">
        <f t="shared" ref="L3155:S3155" si="3158">(B3155*(1-$K3155) * (365/365))/100</f>
        <v>0.01456337647</v>
      </c>
      <c r="M3155" s="180">
        <f t="shared" si="3158"/>
        <v>0.01990615363</v>
      </c>
      <c r="N3155" s="180">
        <f t="shared" si="3158"/>
        <v>0.02680005965</v>
      </c>
      <c r="O3155" s="180">
        <f t="shared" si="3158"/>
        <v>0.03955378579</v>
      </c>
      <c r="P3155" s="180">
        <f t="shared" si="3158"/>
        <v>0.05739176762</v>
      </c>
      <c r="Q3155" s="180">
        <f t="shared" si="3158"/>
        <v>0.06712940988</v>
      </c>
      <c r="R3155" s="180">
        <f t="shared" si="3158"/>
        <v>0.07703939978</v>
      </c>
      <c r="S3155" s="180">
        <f t="shared" si="3158"/>
        <v>0.08065870044</v>
      </c>
      <c r="T3155" s="181">
        <f t="shared" si="3"/>
        <v>9.794157303</v>
      </c>
      <c r="U3155" s="182">
        <f t="shared" si="4"/>
        <v>41314</v>
      </c>
      <c r="V3155" s="182">
        <f t="shared" si="5"/>
        <v>41403</v>
      </c>
      <c r="W3155" s="182">
        <f t="shared" si="6"/>
        <v>41495</v>
      </c>
      <c r="X3155" s="181">
        <f t="shared" si="7"/>
        <v>184</v>
      </c>
      <c r="Y3155" s="181">
        <f t="shared" si="8"/>
        <v>273</v>
      </c>
      <c r="Z3155" s="181">
        <f t="shared" si="9"/>
        <v>365</v>
      </c>
      <c r="AA3155" s="155"/>
      <c r="AB3155" s="9"/>
      <c r="AC3155" s="9"/>
      <c r="AD3155" s="9"/>
      <c r="AE3155" s="9"/>
      <c r="AF3155" s="9"/>
      <c r="AG3155" s="9"/>
      <c r="AH3155" s="9"/>
    </row>
    <row r="3156" ht="15.75" customHeight="1">
      <c r="A3156" s="177">
        <v>41129.0</v>
      </c>
      <c r="B3156" s="178">
        <v>1.75</v>
      </c>
      <c r="C3156" s="178">
        <v>2.47</v>
      </c>
      <c r="D3156" s="178">
        <v>3.29</v>
      </c>
      <c r="E3156" s="178">
        <v>4.73</v>
      </c>
      <c r="F3156" s="178">
        <v>6.73</v>
      </c>
      <c r="G3156" s="178">
        <v>7.91</v>
      </c>
      <c r="H3156" s="178">
        <v>9.15</v>
      </c>
      <c r="I3156" s="178">
        <v>9.69</v>
      </c>
      <c r="J3156" s="178">
        <v>10.04</v>
      </c>
      <c r="K3156" s="179">
        <f>MAX(0,((T3156*(365/365))-VLOOKUP(A3156,VBMA!$A:$D,4,0))  /  (T3156* (365/365)   ))</f>
        <v>0.1764409214</v>
      </c>
      <c r="L3156" s="180">
        <f t="shared" ref="L3156:S3156" si="3159">(B3156*(1-$K3156) * (365/365))/100</f>
        <v>0.01441228388</v>
      </c>
      <c r="M3156" s="180">
        <f t="shared" si="3159"/>
        <v>0.02034190924</v>
      </c>
      <c r="N3156" s="180">
        <f t="shared" si="3159"/>
        <v>0.02709509369</v>
      </c>
      <c r="O3156" s="180">
        <f t="shared" si="3159"/>
        <v>0.03895434442</v>
      </c>
      <c r="P3156" s="180">
        <f t="shared" si="3159"/>
        <v>0.05542552599</v>
      </c>
      <c r="Q3156" s="180">
        <f t="shared" si="3159"/>
        <v>0.06514352312</v>
      </c>
      <c r="R3156" s="180">
        <f t="shared" si="3159"/>
        <v>0.07535565569</v>
      </c>
      <c r="S3156" s="180">
        <f t="shared" si="3159"/>
        <v>0.07980287472</v>
      </c>
      <c r="T3156" s="181">
        <f t="shared" si="3"/>
        <v>10.24820225</v>
      </c>
      <c r="U3156" s="182">
        <f t="shared" si="4"/>
        <v>41313</v>
      </c>
      <c r="V3156" s="182">
        <f t="shared" si="5"/>
        <v>41402</v>
      </c>
      <c r="W3156" s="182">
        <f t="shared" si="6"/>
        <v>41494</v>
      </c>
      <c r="X3156" s="181">
        <f t="shared" si="7"/>
        <v>184</v>
      </c>
      <c r="Y3156" s="181">
        <f t="shared" si="8"/>
        <v>273</v>
      </c>
      <c r="Z3156" s="181">
        <f t="shared" si="9"/>
        <v>365</v>
      </c>
      <c r="AA3156" s="155"/>
      <c r="AB3156" s="9"/>
      <c r="AC3156" s="9"/>
      <c r="AD3156" s="9"/>
      <c r="AE3156" s="9"/>
      <c r="AF3156" s="9"/>
      <c r="AG3156" s="9"/>
      <c r="AH3156" s="9"/>
    </row>
    <row r="3157" ht="15.75" customHeight="1">
      <c r="A3157" s="177">
        <v>41128.0</v>
      </c>
      <c r="B3157" s="178">
        <v>1.81</v>
      </c>
      <c r="C3157" s="178">
        <v>2.57</v>
      </c>
      <c r="D3157" s="178">
        <v>3.38</v>
      </c>
      <c r="E3157" s="178">
        <v>5.0</v>
      </c>
      <c r="F3157" s="178">
        <v>6.94</v>
      </c>
      <c r="G3157" s="178">
        <v>8.06</v>
      </c>
      <c r="H3157" s="178">
        <v>9.34</v>
      </c>
      <c r="I3157" s="178">
        <v>9.94</v>
      </c>
      <c r="J3157" s="178">
        <v>10.29</v>
      </c>
      <c r="K3157" s="179">
        <f>MAX(0,((T3157*(365/365))-VLOOKUP(A3157,VBMA!$A:$D,4,0))  /  (T3157* (365/365)   ))</f>
        <v>0.2007745834</v>
      </c>
      <c r="L3157" s="180">
        <f t="shared" ref="L3157:S3157" si="3160">(B3157*(1-$K3157) * (365/365))/100</f>
        <v>0.01446598004</v>
      </c>
      <c r="M3157" s="180">
        <f t="shared" si="3160"/>
        <v>0.02054009321</v>
      </c>
      <c r="N3157" s="180">
        <f t="shared" si="3160"/>
        <v>0.02701381908</v>
      </c>
      <c r="O3157" s="180">
        <f t="shared" si="3160"/>
        <v>0.03996127083</v>
      </c>
      <c r="P3157" s="180">
        <f t="shared" si="3160"/>
        <v>0.05546624391</v>
      </c>
      <c r="Q3157" s="180">
        <f t="shared" si="3160"/>
        <v>0.06441756857</v>
      </c>
      <c r="R3157" s="180">
        <f t="shared" si="3160"/>
        <v>0.07464765391</v>
      </c>
      <c r="S3157" s="180">
        <f t="shared" si="3160"/>
        <v>0.07944300641</v>
      </c>
      <c r="T3157" s="181">
        <f t="shared" si="3"/>
        <v>10.56022472</v>
      </c>
      <c r="U3157" s="182">
        <f t="shared" si="4"/>
        <v>41312</v>
      </c>
      <c r="V3157" s="182">
        <f t="shared" si="5"/>
        <v>41401</v>
      </c>
      <c r="W3157" s="182">
        <f t="shared" si="6"/>
        <v>41493</v>
      </c>
      <c r="X3157" s="181">
        <f t="shared" si="7"/>
        <v>184</v>
      </c>
      <c r="Y3157" s="181">
        <f t="shared" si="8"/>
        <v>273</v>
      </c>
      <c r="Z3157" s="181">
        <f t="shared" si="9"/>
        <v>365</v>
      </c>
      <c r="AA3157" s="155"/>
      <c r="AB3157" s="9"/>
      <c r="AC3157" s="9"/>
      <c r="AD3157" s="9"/>
      <c r="AE3157" s="9"/>
      <c r="AF3157" s="9"/>
      <c r="AG3157" s="9"/>
      <c r="AH3157" s="9"/>
    </row>
    <row r="3158" ht="15.75" customHeight="1">
      <c r="A3158" s="177">
        <v>41127.0</v>
      </c>
      <c r="B3158" s="178">
        <v>2.06</v>
      </c>
      <c r="C3158" s="178">
        <v>2.72</v>
      </c>
      <c r="D3158" s="178">
        <v>3.53</v>
      </c>
      <c r="E3158" s="178">
        <v>5.35</v>
      </c>
      <c r="F3158" s="178">
        <v>6.94</v>
      </c>
      <c r="G3158" s="178">
        <v>8.13</v>
      </c>
      <c r="H3158" s="178">
        <v>9.34</v>
      </c>
      <c r="I3158" s="178">
        <v>9.94</v>
      </c>
      <c r="J3158" s="178">
        <v>10.29</v>
      </c>
      <c r="K3158" s="179">
        <f>MAX(0,((T3158*(365/365))-VLOOKUP(A3158,VBMA!$A:$D,4,0))  /  (T3158* (365/365)   ))</f>
        <v>0.201721533</v>
      </c>
      <c r="L3158" s="180">
        <f t="shared" ref="L3158:S3158" si="3161">(B3158*(1-$K3158) * (365/365))/100</f>
        <v>0.01644453642</v>
      </c>
      <c r="M3158" s="180">
        <f t="shared" si="3161"/>
        <v>0.0217131743</v>
      </c>
      <c r="N3158" s="180">
        <f t="shared" si="3161"/>
        <v>0.02817922989</v>
      </c>
      <c r="O3158" s="180">
        <f t="shared" si="3161"/>
        <v>0.04270789798</v>
      </c>
      <c r="P3158" s="180">
        <f t="shared" si="3161"/>
        <v>0.05540052561</v>
      </c>
      <c r="Q3158" s="180">
        <f t="shared" si="3161"/>
        <v>0.06490003937</v>
      </c>
      <c r="R3158" s="180">
        <f t="shared" si="3161"/>
        <v>0.07455920882</v>
      </c>
      <c r="S3158" s="180">
        <f t="shared" si="3161"/>
        <v>0.07934887962</v>
      </c>
      <c r="T3158" s="181">
        <f t="shared" si="3"/>
        <v>10.56022472</v>
      </c>
      <c r="U3158" s="182">
        <f t="shared" si="4"/>
        <v>41311</v>
      </c>
      <c r="V3158" s="182">
        <f t="shared" si="5"/>
        <v>41400</v>
      </c>
      <c r="W3158" s="182">
        <f t="shared" si="6"/>
        <v>41492</v>
      </c>
      <c r="X3158" s="181">
        <f t="shared" si="7"/>
        <v>184</v>
      </c>
      <c r="Y3158" s="181">
        <f t="shared" si="8"/>
        <v>273</v>
      </c>
      <c r="Z3158" s="181">
        <f t="shared" si="9"/>
        <v>365</v>
      </c>
      <c r="AA3158" s="155"/>
      <c r="AB3158" s="9"/>
      <c r="AC3158" s="9"/>
      <c r="AD3158" s="9"/>
      <c r="AE3158" s="9"/>
      <c r="AF3158" s="9"/>
      <c r="AG3158" s="9"/>
      <c r="AH3158" s="9"/>
    </row>
    <row r="3159" ht="15.75" customHeight="1">
      <c r="A3159" s="177">
        <v>41124.0</v>
      </c>
      <c r="B3159" s="178">
        <v>2.13</v>
      </c>
      <c r="C3159" s="178">
        <v>2.87</v>
      </c>
      <c r="D3159" s="178">
        <v>3.53</v>
      </c>
      <c r="E3159" s="178">
        <v>5.35</v>
      </c>
      <c r="F3159" s="178">
        <v>6.88</v>
      </c>
      <c r="G3159" s="178">
        <v>8.06</v>
      </c>
      <c r="H3159" s="178">
        <v>9.34</v>
      </c>
      <c r="I3159" s="178">
        <v>9.94</v>
      </c>
      <c r="J3159" s="178">
        <v>10.29</v>
      </c>
      <c r="K3159" s="179">
        <f>MAX(0,((T3159*(365/365))-VLOOKUP(A3159,VBMA!$A:$D,4,0))  /  (T3159* (365/365)   ))</f>
        <v>0.1998276339</v>
      </c>
      <c r="L3159" s="180">
        <f t="shared" ref="L3159:S3159" si="3162">(B3159*(1-$K3159) * (365/365))/100</f>
        <v>0.0170436714</v>
      </c>
      <c r="M3159" s="180">
        <f t="shared" si="3162"/>
        <v>0.02296494691</v>
      </c>
      <c r="N3159" s="180">
        <f t="shared" si="3162"/>
        <v>0.02824608452</v>
      </c>
      <c r="O3159" s="180">
        <f t="shared" si="3162"/>
        <v>0.04280922159</v>
      </c>
      <c r="P3159" s="180">
        <f t="shared" si="3162"/>
        <v>0.05505185879</v>
      </c>
      <c r="Q3159" s="180">
        <f t="shared" si="3162"/>
        <v>0.06449389271</v>
      </c>
      <c r="R3159" s="180">
        <f t="shared" si="3162"/>
        <v>0.07473609899</v>
      </c>
      <c r="S3159" s="180">
        <f t="shared" si="3162"/>
        <v>0.07953713319</v>
      </c>
      <c r="T3159" s="181">
        <f t="shared" si="3"/>
        <v>10.56022472</v>
      </c>
      <c r="U3159" s="182">
        <f t="shared" si="4"/>
        <v>41308</v>
      </c>
      <c r="V3159" s="182">
        <f t="shared" si="5"/>
        <v>41397</v>
      </c>
      <c r="W3159" s="182">
        <f t="shared" si="6"/>
        <v>41489</v>
      </c>
      <c r="X3159" s="181">
        <f t="shared" si="7"/>
        <v>184</v>
      </c>
      <c r="Y3159" s="181">
        <f t="shared" si="8"/>
        <v>273</v>
      </c>
      <c r="Z3159" s="181">
        <f t="shared" si="9"/>
        <v>365</v>
      </c>
      <c r="AA3159" s="155"/>
      <c r="AB3159" s="9"/>
      <c r="AC3159" s="9"/>
      <c r="AD3159" s="9"/>
      <c r="AE3159" s="9"/>
      <c r="AF3159" s="9"/>
      <c r="AG3159" s="9"/>
      <c r="AH3159" s="9"/>
    </row>
    <row r="3160" ht="15.75" customHeight="1">
      <c r="A3160" s="177">
        <v>41123.0</v>
      </c>
      <c r="B3160" s="178">
        <v>2.13</v>
      </c>
      <c r="C3160" s="178">
        <v>2.78</v>
      </c>
      <c r="D3160" s="178">
        <v>3.53</v>
      </c>
      <c r="E3160" s="178">
        <v>5.41</v>
      </c>
      <c r="F3160" s="178">
        <v>6.88</v>
      </c>
      <c r="G3160" s="178">
        <v>8.0</v>
      </c>
      <c r="H3160" s="178">
        <v>9.34</v>
      </c>
      <c r="I3160" s="178">
        <v>9.94</v>
      </c>
      <c r="J3160" s="178">
        <v>10.29</v>
      </c>
      <c r="K3160" s="179">
        <f>MAX(0,((T3160*(365/365))-VLOOKUP(A3160,VBMA!$A:$D,4,0))  /  (T3160* (365/365)   ))</f>
        <v>0.1998276339</v>
      </c>
      <c r="L3160" s="180">
        <f t="shared" ref="L3160:S3160" si="3163">(B3160*(1-$K3160) * (365/365))/100</f>
        <v>0.0170436714</v>
      </c>
      <c r="M3160" s="180">
        <f t="shared" si="3163"/>
        <v>0.02224479178</v>
      </c>
      <c r="N3160" s="180">
        <f t="shared" si="3163"/>
        <v>0.02824608452</v>
      </c>
      <c r="O3160" s="180">
        <f t="shared" si="3163"/>
        <v>0.04328932501</v>
      </c>
      <c r="P3160" s="180">
        <f t="shared" si="3163"/>
        <v>0.05505185879</v>
      </c>
      <c r="Q3160" s="180">
        <f t="shared" si="3163"/>
        <v>0.06401378929</v>
      </c>
      <c r="R3160" s="180">
        <f t="shared" si="3163"/>
        <v>0.07473609899</v>
      </c>
      <c r="S3160" s="180">
        <f t="shared" si="3163"/>
        <v>0.07953713319</v>
      </c>
      <c r="T3160" s="181">
        <f t="shared" si="3"/>
        <v>10.56022472</v>
      </c>
      <c r="U3160" s="182">
        <f t="shared" si="4"/>
        <v>41307</v>
      </c>
      <c r="V3160" s="182">
        <f t="shared" si="5"/>
        <v>41396</v>
      </c>
      <c r="W3160" s="182">
        <f t="shared" si="6"/>
        <v>41488</v>
      </c>
      <c r="X3160" s="181">
        <f t="shared" si="7"/>
        <v>184</v>
      </c>
      <c r="Y3160" s="181">
        <f t="shared" si="8"/>
        <v>273</v>
      </c>
      <c r="Z3160" s="181">
        <f t="shared" si="9"/>
        <v>365</v>
      </c>
      <c r="AA3160" s="155"/>
      <c r="AB3160" s="9"/>
      <c r="AC3160" s="9"/>
      <c r="AD3160" s="9"/>
      <c r="AE3160" s="9"/>
      <c r="AF3160" s="9"/>
      <c r="AG3160" s="9"/>
      <c r="AH3160" s="9"/>
    </row>
    <row r="3161" ht="15.75" customHeight="1">
      <c r="A3161" s="177">
        <v>41122.0</v>
      </c>
      <c r="B3161" s="178">
        <v>2.15</v>
      </c>
      <c r="C3161" s="178">
        <v>2.67</v>
      </c>
      <c r="D3161" s="178">
        <v>3.53</v>
      </c>
      <c r="E3161" s="178">
        <v>5.35</v>
      </c>
      <c r="F3161" s="178">
        <v>6.81</v>
      </c>
      <c r="G3161" s="178">
        <v>7.94</v>
      </c>
      <c r="H3161" s="178">
        <v>9.34</v>
      </c>
      <c r="I3161" s="178">
        <v>10.0</v>
      </c>
      <c r="J3161" s="178">
        <v>10.29</v>
      </c>
      <c r="K3161" s="179">
        <f>MAX(0,((T3161*(365/365))-VLOOKUP(A3161,VBMA!$A:$D,4,0))  /  (T3161* (365/365)   ))</f>
        <v>0.204287277</v>
      </c>
      <c r="L3161" s="180">
        <f t="shared" ref="L3161:S3161" si="3164">(B3161*(1-$K3161) * (365/365))/100</f>
        <v>0.01710782354</v>
      </c>
      <c r="M3161" s="180">
        <f t="shared" si="3164"/>
        <v>0.0212455297</v>
      </c>
      <c r="N3161" s="180">
        <f t="shared" si="3164"/>
        <v>0.02808865912</v>
      </c>
      <c r="O3161" s="180">
        <f t="shared" si="3164"/>
        <v>0.04257063068</v>
      </c>
      <c r="P3161" s="180">
        <f t="shared" si="3164"/>
        <v>0.05418803644</v>
      </c>
      <c r="Q3161" s="180">
        <f t="shared" si="3164"/>
        <v>0.06317959021</v>
      </c>
      <c r="R3161" s="180">
        <f t="shared" si="3164"/>
        <v>0.07431956833</v>
      </c>
      <c r="S3161" s="180">
        <f t="shared" si="3164"/>
        <v>0.0795712723</v>
      </c>
      <c r="T3161" s="181">
        <f t="shared" si="3"/>
        <v>10.68224719</v>
      </c>
      <c r="U3161" s="182">
        <f t="shared" si="4"/>
        <v>41306</v>
      </c>
      <c r="V3161" s="182">
        <f t="shared" si="5"/>
        <v>41395</v>
      </c>
      <c r="W3161" s="182">
        <f t="shared" si="6"/>
        <v>41487</v>
      </c>
      <c r="X3161" s="181">
        <f t="shared" si="7"/>
        <v>184</v>
      </c>
      <c r="Y3161" s="181">
        <f t="shared" si="8"/>
        <v>273</v>
      </c>
      <c r="Z3161" s="181">
        <f t="shared" si="9"/>
        <v>365</v>
      </c>
      <c r="AA3161" s="155"/>
      <c r="AB3161" s="9"/>
      <c r="AC3161" s="9"/>
      <c r="AD3161" s="9"/>
      <c r="AE3161" s="9"/>
      <c r="AF3161" s="9"/>
      <c r="AG3161" s="9"/>
      <c r="AH3161" s="9"/>
    </row>
    <row r="3162" ht="15.75" customHeight="1">
      <c r="A3162" s="177">
        <v>41121.0</v>
      </c>
      <c r="B3162" s="178">
        <v>1.75</v>
      </c>
      <c r="C3162" s="178">
        <v>2.5</v>
      </c>
      <c r="D3162" s="178">
        <v>3.5</v>
      </c>
      <c r="E3162" s="178">
        <v>5.53</v>
      </c>
      <c r="F3162" s="178">
        <v>6.81</v>
      </c>
      <c r="G3162" s="178">
        <v>7.88</v>
      </c>
      <c r="H3162" s="178">
        <v>9.28</v>
      </c>
      <c r="I3162" s="178">
        <v>10.0</v>
      </c>
      <c r="J3162" s="178">
        <v>10.29</v>
      </c>
      <c r="K3162" s="179">
        <f>MAX(0,((T3162*(365/365))-VLOOKUP(A3162,VBMA!$A:$D,4,0))  /  (T3162* (365/365)   ))</f>
        <v>0.1992915735</v>
      </c>
      <c r="L3162" s="180">
        <f t="shared" ref="L3162:S3162" si="3165">(B3162*(1-$K3162) * (365/365))/100</f>
        <v>0.01401239746</v>
      </c>
      <c r="M3162" s="180">
        <f t="shared" si="3165"/>
        <v>0.02001771066</v>
      </c>
      <c r="N3162" s="180">
        <f t="shared" si="3165"/>
        <v>0.02802479493</v>
      </c>
      <c r="O3162" s="180">
        <f t="shared" si="3165"/>
        <v>0.04427917599</v>
      </c>
      <c r="P3162" s="180">
        <f t="shared" si="3165"/>
        <v>0.05452824385</v>
      </c>
      <c r="Q3162" s="180">
        <f t="shared" si="3165"/>
        <v>0.06309582401</v>
      </c>
      <c r="R3162" s="180">
        <f t="shared" si="3165"/>
        <v>0.07430574198</v>
      </c>
      <c r="S3162" s="180">
        <f t="shared" si="3165"/>
        <v>0.08007084265</v>
      </c>
      <c r="T3162" s="181">
        <f t="shared" si="3"/>
        <v>10.728</v>
      </c>
      <c r="U3162" s="182">
        <f t="shared" si="4"/>
        <v>41305</v>
      </c>
      <c r="V3162" s="182">
        <f t="shared" si="5"/>
        <v>41395</v>
      </c>
      <c r="W3162" s="182">
        <f t="shared" si="6"/>
        <v>41486</v>
      </c>
      <c r="X3162" s="181">
        <f t="shared" si="7"/>
        <v>184</v>
      </c>
      <c r="Y3162" s="181">
        <f t="shared" si="8"/>
        <v>274</v>
      </c>
      <c r="Z3162" s="181">
        <f t="shared" si="9"/>
        <v>365</v>
      </c>
      <c r="AA3162" s="155"/>
      <c r="AB3162" s="9"/>
      <c r="AC3162" s="9"/>
      <c r="AD3162" s="9"/>
      <c r="AE3162" s="9"/>
      <c r="AF3162" s="9"/>
      <c r="AG3162" s="9"/>
      <c r="AH3162" s="9"/>
    </row>
    <row r="3163" ht="15.75" customHeight="1">
      <c r="A3163" s="177">
        <v>41120.0</v>
      </c>
      <c r="B3163" s="178">
        <v>1.81</v>
      </c>
      <c r="C3163" s="178">
        <v>2.69</v>
      </c>
      <c r="D3163" s="178">
        <v>3.63</v>
      </c>
      <c r="E3163" s="178">
        <v>5.5</v>
      </c>
      <c r="F3163" s="178">
        <v>6.85</v>
      </c>
      <c r="G3163" s="178">
        <v>7.88</v>
      </c>
      <c r="H3163" s="178">
        <v>9.25</v>
      </c>
      <c r="I3163" s="178">
        <v>10.0</v>
      </c>
      <c r="J3163" s="178">
        <v>10.29</v>
      </c>
      <c r="K3163" s="179">
        <f>MAX(0,((T3163*(365/365))-VLOOKUP(A3163,VBMA!$A:$D,4,0))  /  (T3163* (365/365)   ))</f>
        <v>0.1987606507</v>
      </c>
      <c r="L3163" s="180">
        <f t="shared" ref="L3163:S3163" si="3166">(B3163*(1-$K3163) * (365/365))/100</f>
        <v>0.01450243222</v>
      </c>
      <c r="M3163" s="180">
        <f t="shared" si="3166"/>
        <v>0.0215533385</v>
      </c>
      <c r="N3163" s="180">
        <f t="shared" si="3166"/>
        <v>0.02908498838</v>
      </c>
      <c r="O3163" s="180">
        <f t="shared" si="3166"/>
        <v>0.04406816421</v>
      </c>
      <c r="P3163" s="180">
        <f t="shared" si="3166"/>
        <v>0.05488489543</v>
      </c>
      <c r="Q3163" s="180">
        <f t="shared" si="3166"/>
        <v>0.06313766073</v>
      </c>
      <c r="R3163" s="180">
        <f t="shared" si="3166"/>
        <v>0.07411463981</v>
      </c>
      <c r="S3163" s="180">
        <f t="shared" si="3166"/>
        <v>0.08012393493</v>
      </c>
      <c r="T3163" s="181">
        <f t="shared" si="3"/>
        <v>10.75833333</v>
      </c>
      <c r="U3163" s="182">
        <f t="shared" si="4"/>
        <v>41304</v>
      </c>
      <c r="V3163" s="182">
        <f t="shared" si="5"/>
        <v>41394</v>
      </c>
      <c r="W3163" s="182">
        <f t="shared" si="6"/>
        <v>41485</v>
      </c>
      <c r="X3163" s="181">
        <f t="shared" si="7"/>
        <v>184</v>
      </c>
      <c r="Y3163" s="181">
        <f t="shared" si="8"/>
        <v>274</v>
      </c>
      <c r="Z3163" s="181">
        <f t="shared" si="9"/>
        <v>365</v>
      </c>
      <c r="AA3163" s="155"/>
      <c r="AB3163" s="9"/>
      <c r="AC3163" s="9"/>
      <c r="AD3163" s="9"/>
      <c r="AE3163" s="9"/>
      <c r="AF3163" s="9"/>
      <c r="AG3163" s="9"/>
      <c r="AH3163" s="9"/>
    </row>
    <row r="3164" ht="15.75" customHeight="1">
      <c r="A3164" s="177">
        <v>41117.0</v>
      </c>
      <c r="B3164" s="178">
        <v>2.25</v>
      </c>
      <c r="C3164" s="178">
        <v>2.88</v>
      </c>
      <c r="D3164" s="178">
        <v>3.94</v>
      </c>
      <c r="E3164" s="178">
        <v>5.63</v>
      </c>
      <c r="F3164" s="178">
        <v>7.1</v>
      </c>
      <c r="G3164" s="178">
        <v>8.06</v>
      </c>
      <c r="H3164" s="178">
        <v>9.25</v>
      </c>
      <c r="I3164" s="178">
        <v>10.0</v>
      </c>
      <c r="J3164" s="178">
        <v>10.29</v>
      </c>
      <c r="K3164" s="179">
        <f>MAX(0,((T3164*(365/365))-VLOOKUP(A3164,VBMA!$A:$D,4,0))  /  (T3164* (365/365)   ))</f>
        <v>0.1876065066</v>
      </c>
      <c r="L3164" s="180">
        <f t="shared" ref="L3164:S3164" si="3167">(B3164*(1-$K3164) * (365/365))/100</f>
        <v>0.0182788536</v>
      </c>
      <c r="M3164" s="180">
        <f t="shared" si="3167"/>
        <v>0.02339693261</v>
      </c>
      <c r="N3164" s="180">
        <f t="shared" si="3167"/>
        <v>0.03200830364</v>
      </c>
      <c r="O3164" s="180">
        <f t="shared" si="3167"/>
        <v>0.04573775368</v>
      </c>
      <c r="P3164" s="180">
        <f t="shared" si="3167"/>
        <v>0.05767993803</v>
      </c>
      <c r="Q3164" s="180">
        <f t="shared" si="3167"/>
        <v>0.06547891557</v>
      </c>
      <c r="R3164" s="180">
        <f t="shared" si="3167"/>
        <v>0.07514639814</v>
      </c>
      <c r="S3164" s="180">
        <f t="shared" si="3167"/>
        <v>0.08123934934</v>
      </c>
      <c r="T3164" s="181">
        <f t="shared" si="3"/>
        <v>10.75833333</v>
      </c>
      <c r="U3164" s="182">
        <f t="shared" si="4"/>
        <v>41301</v>
      </c>
      <c r="V3164" s="182">
        <f t="shared" si="5"/>
        <v>41391</v>
      </c>
      <c r="W3164" s="182">
        <f t="shared" si="6"/>
        <v>41482</v>
      </c>
      <c r="X3164" s="181">
        <f t="shared" si="7"/>
        <v>184</v>
      </c>
      <c r="Y3164" s="181">
        <f t="shared" si="8"/>
        <v>274</v>
      </c>
      <c r="Z3164" s="181">
        <f t="shared" si="9"/>
        <v>365</v>
      </c>
      <c r="AA3164" s="155"/>
      <c r="AB3164" s="9"/>
      <c r="AC3164" s="9"/>
      <c r="AD3164" s="9"/>
      <c r="AE3164" s="9"/>
      <c r="AF3164" s="9"/>
      <c r="AG3164" s="9"/>
      <c r="AH3164" s="9"/>
    </row>
    <row r="3165" ht="15.75" customHeight="1">
      <c r="A3165" s="177">
        <v>41116.0</v>
      </c>
      <c r="B3165" s="178">
        <v>2.55</v>
      </c>
      <c r="C3165" s="178">
        <v>3.11</v>
      </c>
      <c r="D3165" s="178">
        <v>4.06</v>
      </c>
      <c r="E3165" s="178">
        <v>5.71</v>
      </c>
      <c r="F3165" s="178">
        <v>7.08</v>
      </c>
      <c r="G3165" s="178">
        <v>8.04</v>
      </c>
      <c r="H3165" s="178">
        <v>9.14</v>
      </c>
      <c r="I3165" s="178">
        <v>9.86</v>
      </c>
      <c r="J3165" s="178">
        <v>10.19</v>
      </c>
      <c r="K3165" s="179">
        <f>MAX(0,((T3165*(365/365))-VLOOKUP(A3165,VBMA!$A:$D,4,0))  /  (T3165* (365/365)   ))</f>
        <v>0.1547034379</v>
      </c>
      <c r="L3165" s="180">
        <f t="shared" ref="L3165:S3165" si="3168">(B3165*(1-$K3165) * (365/365))/100</f>
        <v>0.02155506233</v>
      </c>
      <c r="M3165" s="180">
        <f t="shared" si="3168"/>
        <v>0.02628872308</v>
      </c>
      <c r="N3165" s="180">
        <f t="shared" si="3168"/>
        <v>0.03431904042</v>
      </c>
      <c r="O3165" s="180">
        <f t="shared" si="3168"/>
        <v>0.0482664337</v>
      </c>
      <c r="P3165" s="180">
        <f t="shared" si="3168"/>
        <v>0.0598469966</v>
      </c>
      <c r="Q3165" s="180">
        <f t="shared" si="3168"/>
        <v>0.0679618436</v>
      </c>
      <c r="R3165" s="180">
        <f t="shared" si="3168"/>
        <v>0.07726010578</v>
      </c>
      <c r="S3165" s="180">
        <f t="shared" si="3168"/>
        <v>0.08334624103</v>
      </c>
      <c r="T3165" s="181">
        <f t="shared" si="3"/>
        <v>10.588</v>
      </c>
      <c r="U3165" s="182">
        <f t="shared" si="4"/>
        <v>41300</v>
      </c>
      <c r="V3165" s="182">
        <f t="shared" si="5"/>
        <v>41390</v>
      </c>
      <c r="W3165" s="182">
        <f t="shared" si="6"/>
        <v>41481</v>
      </c>
      <c r="X3165" s="181">
        <f t="shared" si="7"/>
        <v>184</v>
      </c>
      <c r="Y3165" s="181">
        <f t="shared" si="8"/>
        <v>274</v>
      </c>
      <c r="Z3165" s="181">
        <f t="shared" si="9"/>
        <v>365</v>
      </c>
      <c r="AA3165" s="155"/>
      <c r="AB3165" s="9"/>
      <c r="AC3165" s="9"/>
      <c r="AD3165" s="9"/>
      <c r="AE3165" s="9"/>
      <c r="AF3165" s="9"/>
      <c r="AG3165" s="9"/>
      <c r="AH3165" s="9"/>
    </row>
    <row r="3166" ht="15.75" customHeight="1">
      <c r="A3166" s="177">
        <v>41115.0</v>
      </c>
      <c r="B3166" s="178">
        <v>3.31</v>
      </c>
      <c r="C3166" s="178">
        <v>3.63</v>
      </c>
      <c r="D3166" s="178">
        <v>4.5</v>
      </c>
      <c r="E3166" s="178">
        <v>6.04</v>
      </c>
      <c r="F3166" s="178">
        <v>7.25</v>
      </c>
      <c r="G3166" s="178">
        <v>8.21</v>
      </c>
      <c r="H3166" s="178">
        <v>9.45</v>
      </c>
      <c r="I3166" s="178">
        <v>10.0</v>
      </c>
      <c r="J3166" s="178">
        <v>10.29</v>
      </c>
      <c r="K3166" s="179">
        <f>MAX(0,((T3166*(365/365))-VLOOKUP(A3166,VBMA!$A:$D,4,0))  /  (T3166* (365/365)   ))</f>
        <v>0.1502552497</v>
      </c>
      <c r="L3166" s="180">
        <f t="shared" ref="L3166:S3166" si="3169">(B3166*(1-$K3166) * (365/365))/100</f>
        <v>0.02812655123</v>
      </c>
      <c r="M3166" s="180">
        <f t="shared" si="3169"/>
        <v>0.03084573444</v>
      </c>
      <c r="N3166" s="180">
        <f t="shared" si="3169"/>
        <v>0.03823851376</v>
      </c>
      <c r="O3166" s="180">
        <f t="shared" si="3169"/>
        <v>0.05132458292</v>
      </c>
      <c r="P3166" s="180">
        <f t="shared" si="3169"/>
        <v>0.0616064944</v>
      </c>
      <c r="Q3166" s="180">
        <f t="shared" si="3169"/>
        <v>0.069764044</v>
      </c>
      <c r="R3166" s="180">
        <f t="shared" si="3169"/>
        <v>0.0803008789</v>
      </c>
      <c r="S3166" s="180">
        <f t="shared" si="3169"/>
        <v>0.08497447503</v>
      </c>
      <c r="T3166" s="181">
        <f t="shared" si="3"/>
        <v>10.55611111</v>
      </c>
      <c r="U3166" s="182">
        <f t="shared" si="4"/>
        <v>41299</v>
      </c>
      <c r="V3166" s="182">
        <f t="shared" si="5"/>
        <v>41389</v>
      </c>
      <c r="W3166" s="182">
        <f t="shared" si="6"/>
        <v>41480</v>
      </c>
      <c r="X3166" s="181">
        <f t="shared" si="7"/>
        <v>184</v>
      </c>
      <c r="Y3166" s="181">
        <f t="shared" si="8"/>
        <v>274</v>
      </c>
      <c r="Z3166" s="181">
        <f t="shared" si="9"/>
        <v>365</v>
      </c>
      <c r="AA3166" s="155"/>
      <c r="AB3166" s="9"/>
      <c r="AC3166" s="9"/>
      <c r="AD3166" s="9"/>
      <c r="AE3166" s="9"/>
      <c r="AF3166" s="9"/>
      <c r="AG3166" s="9"/>
      <c r="AH3166" s="9"/>
    </row>
    <row r="3167" ht="15.75" customHeight="1">
      <c r="A3167" s="177">
        <v>41114.0</v>
      </c>
      <c r="B3167" s="178">
        <v>3.91</v>
      </c>
      <c r="C3167" s="178">
        <v>4.38</v>
      </c>
      <c r="D3167" s="178">
        <v>5.0</v>
      </c>
      <c r="E3167" s="178">
        <v>6.26</v>
      </c>
      <c r="F3167" s="178">
        <v>7.35</v>
      </c>
      <c r="G3167" s="178">
        <v>8.29</v>
      </c>
      <c r="H3167" s="178">
        <v>9.51</v>
      </c>
      <c r="I3167" s="178">
        <v>10.04</v>
      </c>
      <c r="J3167" s="178">
        <v>10.33</v>
      </c>
      <c r="K3167" s="179">
        <f>MAX(0,((T3167*(365/365))-VLOOKUP(A3167,VBMA!$A:$D,4,0))  /  (T3167* (365/365)   ))</f>
        <v>0.150898795</v>
      </c>
      <c r="L3167" s="180">
        <f t="shared" ref="L3167:S3167" si="3170">(B3167*(1-$K3167) * (365/365))/100</f>
        <v>0.03319985712</v>
      </c>
      <c r="M3167" s="180">
        <f t="shared" si="3170"/>
        <v>0.03719063278</v>
      </c>
      <c r="N3167" s="180">
        <f t="shared" si="3170"/>
        <v>0.04245506025</v>
      </c>
      <c r="O3167" s="180">
        <f t="shared" si="3170"/>
        <v>0.05315373544</v>
      </c>
      <c r="P3167" s="180">
        <f t="shared" si="3170"/>
        <v>0.06240893857</v>
      </c>
      <c r="Q3167" s="180">
        <f t="shared" si="3170"/>
        <v>0.0703904899</v>
      </c>
      <c r="R3167" s="180">
        <f t="shared" si="3170"/>
        <v>0.0807495246</v>
      </c>
      <c r="S3167" s="180">
        <f t="shared" si="3170"/>
        <v>0.08524976099</v>
      </c>
      <c r="T3167" s="181">
        <f t="shared" si="3"/>
        <v>10.57588889</v>
      </c>
      <c r="U3167" s="182">
        <f t="shared" si="4"/>
        <v>41298</v>
      </c>
      <c r="V3167" s="182">
        <f t="shared" si="5"/>
        <v>41388</v>
      </c>
      <c r="W3167" s="182">
        <f t="shared" si="6"/>
        <v>41479</v>
      </c>
      <c r="X3167" s="181">
        <f t="shared" si="7"/>
        <v>184</v>
      </c>
      <c r="Y3167" s="181">
        <f t="shared" si="8"/>
        <v>274</v>
      </c>
      <c r="Z3167" s="181">
        <f t="shared" si="9"/>
        <v>365</v>
      </c>
      <c r="AA3167" s="155"/>
      <c r="AB3167" s="9"/>
      <c r="AC3167" s="9"/>
      <c r="AD3167" s="9"/>
      <c r="AE3167" s="9"/>
      <c r="AF3167" s="9"/>
      <c r="AG3167" s="9"/>
      <c r="AH3167" s="9"/>
    </row>
    <row r="3168" ht="15.75" customHeight="1">
      <c r="A3168" s="177">
        <v>41113.0</v>
      </c>
      <c r="B3168" s="178">
        <v>4.0</v>
      </c>
      <c r="C3168" s="178">
        <v>4.5</v>
      </c>
      <c r="D3168" s="178">
        <v>5.03</v>
      </c>
      <c r="E3168" s="178">
        <v>6.29</v>
      </c>
      <c r="F3168" s="178">
        <v>7.41</v>
      </c>
      <c r="G3168" s="178">
        <v>8.41</v>
      </c>
      <c r="H3168" s="178">
        <v>9.51</v>
      </c>
      <c r="I3168" s="178">
        <v>10.29</v>
      </c>
      <c r="J3168" s="178">
        <v>10.54</v>
      </c>
      <c r="K3168" s="179">
        <f>MAX(0,((T3168*(365/365))-VLOOKUP(A3168,VBMA!$A:$D,4,0))  /  (T3168* (365/365)   ))</f>
        <v>0.1849199663</v>
      </c>
      <c r="L3168" s="180">
        <f t="shared" ref="L3168:S3168" si="3171">(B3168*(1-$K3168) * (365/365))/100</f>
        <v>0.03260320135</v>
      </c>
      <c r="M3168" s="180">
        <f t="shared" si="3171"/>
        <v>0.03667860152</v>
      </c>
      <c r="N3168" s="180">
        <f t="shared" si="3171"/>
        <v>0.0409985257</v>
      </c>
      <c r="O3168" s="180">
        <f t="shared" si="3171"/>
        <v>0.05126853412</v>
      </c>
      <c r="P3168" s="180">
        <f t="shared" si="3171"/>
        <v>0.0603974305</v>
      </c>
      <c r="Q3168" s="180">
        <f t="shared" si="3171"/>
        <v>0.06854823083</v>
      </c>
      <c r="R3168" s="180">
        <f t="shared" si="3171"/>
        <v>0.0775141112</v>
      </c>
      <c r="S3168" s="180">
        <f t="shared" si="3171"/>
        <v>0.08387173547</v>
      </c>
      <c r="T3168" s="181">
        <f t="shared" si="3"/>
        <v>11.07866667</v>
      </c>
      <c r="U3168" s="182">
        <f t="shared" si="4"/>
        <v>41297</v>
      </c>
      <c r="V3168" s="182">
        <f t="shared" si="5"/>
        <v>41387</v>
      </c>
      <c r="W3168" s="182">
        <f t="shared" si="6"/>
        <v>41478</v>
      </c>
      <c r="X3168" s="181">
        <f t="shared" si="7"/>
        <v>184</v>
      </c>
      <c r="Y3168" s="181">
        <f t="shared" si="8"/>
        <v>274</v>
      </c>
      <c r="Z3168" s="181">
        <f t="shared" si="9"/>
        <v>365</v>
      </c>
      <c r="AA3168" s="155"/>
      <c r="AB3168" s="9"/>
      <c r="AC3168" s="9"/>
      <c r="AD3168" s="9"/>
      <c r="AE3168" s="9"/>
      <c r="AF3168" s="9"/>
      <c r="AG3168" s="9"/>
      <c r="AH3168" s="9"/>
    </row>
    <row r="3169" ht="15.75" customHeight="1">
      <c r="A3169" s="177">
        <v>41110.0</v>
      </c>
      <c r="B3169" s="178">
        <v>4.44</v>
      </c>
      <c r="C3169" s="178">
        <v>4.95</v>
      </c>
      <c r="D3169" s="178">
        <v>5.41</v>
      </c>
      <c r="E3169" s="178">
        <v>6.41</v>
      </c>
      <c r="F3169" s="178">
        <v>7.5</v>
      </c>
      <c r="G3169" s="178">
        <v>8.41</v>
      </c>
      <c r="H3169" s="178">
        <v>9.51</v>
      </c>
      <c r="I3169" s="178">
        <v>10.29</v>
      </c>
      <c r="J3169" s="178">
        <v>10.54</v>
      </c>
      <c r="K3169" s="179">
        <f>MAX(0,((T3169*(365/365))-VLOOKUP(A3169,VBMA!$A:$D,4,0))  /  (T3169* (365/365)   ))</f>
        <v>0.1831146949</v>
      </c>
      <c r="L3169" s="180">
        <f t="shared" ref="L3169:S3169" si="3172">(B3169*(1-$K3169) * (365/365))/100</f>
        <v>0.03626970755</v>
      </c>
      <c r="M3169" s="180">
        <f t="shared" si="3172"/>
        <v>0.0404358226</v>
      </c>
      <c r="N3169" s="180">
        <f t="shared" si="3172"/>
        <v>0.04419349501</v>
      </c>
      <c r="O3169" s="180">
        <f t="shared" si="3172"/>
        <v>0.05236234806</v>
      </c>
      <c r="P3169" s="180">
        <f t="shared" si="3172"/>
        <v>0.06126639788</v>
      </c>
      <c r="Q3169" s="180">
        <f t="shared" si="3172"/>
        <v>0.06870005416</v>
      </c>
      <c r="R3169" s="180">
        <f t="shared" si="3172"/>
        <v>0.07768579251</v>
      </c>
      <c r="S3169" s="180">
        <f t="shared" si="3172"/>
        <v>0.08405749789</v>
      </c>
      <c r="T3169" s="181">
        <f t="shared" si="3"/>
        <v>11.07866667</v>
      </c>
      <c r="U3169" s="182">
        <f t="shared" si="4"/>
        <v>41294</v>
      </c>
      <c r="V3169" s="182">
        <f t="shared" si="5"/>
        <v>41384</v>
      </c>
      <c r="W3169" s="182">
        <f t="shared" si="6"/>
        <v>41475</v>
      </c>
      <c r="X3169" s="181">
        <f t="shared" si="7"/>
        <v>184</v>
      </c>
      <c r="Y3169" s="181">
        <f t="shared" si="8"/>
        <v>274</v>
      </c>
      <c r="Z3169" s="181">
        <f t="shared" si="9"/>
        <v>365</v>
      </c>
      <c r="AA3169" s="155"/>
      <c r="AB3169" s="9"/>
      <c r="AC3169" s="9"/>
      <c r="AD3169" s="9"/>
      <c r="AE3169" s="9"/>
      <c r="AF3169" s="9"/>
      <c r="AG3169" s="9"/>
      <c r="AH3169" s="9"/>
    </row>
    <row r="3170" ht="15.75" customHeight="1">
      <c r="A3170" s="177">
        <v>41109.0</v>
      </c>
      <c r="B3170" s="178">
        <v>4.56</v>
      </c>
      <c r="C3170" s="178">
        <v>5.0</v>
      </c>
      <c r="D3170" s="178">
        <v>5.5</v>
      </c>
      <c r="E3170" s="178">
        <v>6.44</v>
      </c>
      <c r="F3170" s="178">
        <v>7.5</v>
      </c>
      <c r="G3170" s="178">
        <v>8.44</v>
      </c>
      <c r="H3170" s="178">
        <v>9.45</v>
      </c>
      <c r="I3170" s="178">
        <v>10.29</v>
      </c>
      <c r="J3170" s="178">
        <v>10.54</v>
      </c>
      <c r="K3170" s="179">
        <f>MAX(0,((T3170*(365/365))-VLOOKUP(A3170,VBMA!$A:$D,4,0))  /  (T3170* (365/365)   ))</f>
        <v>0.1839727093</v>
      </c>
      <c r="L3170" s="180">
        <f t="shared" ref="L3170:S3170" si="3173">(B3170*(1-$K3170) * (365/365))/100</f>
        <v>0.03721084446</v>
      </c>
      <c r="M3170" s="180">
        <f t="shared" si="3173"/>
        <v>0.04080136453</v>
      </c>
      <c r="N3170" s="180">
        <f t="shared" si="3173"/>
        <v>0.04488150099</v>
      </c>
      <c r="O3170" s="180">
        <f t="shared" si="3173"/>
        <v>0.05255215752</v>
      </c>
      <c r="P3170" s="180">
        <f t="shared" si="3173"/>
        <v>0.0612020468</v>
      </c>
      <c r="Q3170" s="180">
        <f t="shared" si="3173"/>
        <v>0.06887270333</v>
      </c>
      <c r="R3170" s="180">
        <f t="shared" si="3173"/>
        <v>0.07711457897</v>
      </c>
      <c r="S3170" s="180">
        <f t="shared" si="3173"/>
        <v>0.08396920821</v>
      </c>
      <c r="T3170" s="181">
        <f t="shared" si="3"/>
        <v>11.13933333</v>
      </c>
      <c r="U3170" s="182">
        <f t="shared" si="4"/>
        <v>41293</v>
      </c>
      <c r="V3170" s="182">
        <f t="shared" si="5"/>
        <v>41383</v>
      </c>
      <c r="W3170" s="182">
        <f t="shared" si="6"/>
        <v>41474</v>
      </c>
      <c r="X3170" s="181">
        <f t="shared" si="7"/>
        <v>184</v>
      </c>
      <c r="Y3170" s="181">
        <f t="shared" si="8"/>
        <v>274</v>
      </c>
      <c r="Z3170" s="181">
        <f t="shared" si="9"/>
        <v>365</v>
      </c>
      <c r="AA3170" s="155"/>
      <c r="AB3170" s="9"/>
      <c r="AC3170" s="9"/>
      <c r="AD3170" s="9"/>
      <c r="AE3170" s="9"/>
      <c r="AF3170" s="9"/>
      <c r="AG3170" s="9"/>
      <c r="AH3170" s="9"/>
    </row>
    <row r="3171" ht="15.75" customHeight="1">
      <c r="A3171" s="177">
        <v>41108.0</v>
      </c>
      <c r="B3171" s="178">
        <v>4.53</v>
      </c>
      <c r="C3171" s="178">
        <v>5.0</v>
      </c>
      <c r="D3171" s="178">
        <v>5.5</v>
      </c>
      <c r="E3171" s="178">
        <v>6.44</v>
      </c>
      <c r="F3171" s="178">
        <v>7.44</v>
      </c>
      <c r="G3171" s="178">
        <v>8.38</v>
      </c>
      <c r="H3171" s="178">
        <v>9.45</v>
      </c>
      <c r="I3171" s="178">
        <v>10.29</v>
      </c>
      <c r="J3171" s="178">
        <v>10.54</v>
      </c>
      <c r="K3171" s="179">
        <f>MAX(0,((T3171*(365/365))-VLOOKUP(A3171,VBMA!$A:$D,4,0))  /  (T3171* (365/365)   ))</f>
        <v>0.1821772697</v>
      </c>
      <c r="L3171" s="180">
        <f t="shared" ref="L3171:S3171" si="3174">(B3171*(1-$K3171) * (365/365))/100</f>
        <v>0.03704736968</v>
      </c>
      <c r="M3171" s="180">
        <f t="shared" si="3174"/>
        <v>0.04089113651</v>
      </c>
      <c r="N3171" s="180">
        <f t="shared" si="3174"/>
        <v>0.04498025016</v>
      </c>
      <c r="O3171" s="180">
        <f t="shared" si="3174"/>
        <v>0.05266778383</v>
      </c>
      <c r="P3171" s="180">
        <f t="shared" si="3174"/>
        <v>0.06084601113</v>
      </c>
      <c r="Q3171" s="180">
        <f t="shared" si="3174"/>
        <v>0.0685335448</v>
      </c>
      <c r="R3171" s="180">
        <f t="shared" si="3174"/>
        <v>0.07728424801</v>
      </c>
      <c r="S3171" s="180">
        <f t="shared" si="3174"/>
        <v>0.08415395894</v>
      </c>
      <c r="T3171" s="181">
        <f t="shared" si="3"/>
        <v>11.13933333</v>
      </c>
      <c r="U3171" s="182">
        <f t="shared" si="4"/>
        <v>41292</v>
      </c>
      <c r="V3171" s="182">
        <f t="shared" si="5"/>
        <v>41382</v>
      </c>
      <c r="W3171" s="182">
        <f t="shared" si="6"/>
        <v>41473</v>
      </c>
      <c r="X3171" s="181">
        <f t="shared" si="7"/>
        <v>184</v>
      </c>
      <c r="Y3171" s="181">
        <f t="shared" si="8"/>
        <v>274</v>
      </c>
      <c r="Z3171" s="181">
        <f t="shared" si="9"/>
        <v>365</v>
      </c>
      <c r="AA3171" s="155"/>
      <c r="AB3171" s="9"/>
      <c r="AC3171" s="9"/>
      <c r="AD3171" s="9"/>
      <c r="AE3171" s="9"/>
      <c r="AF3171" s="9"/>
      <c r="AG3171" s="9"/>
      <c r="AH3171" s="9"/>
    </row>
    <row r="3172" ht="15.75" customHeight="1">
      <c r="A3172" s="177">
        <v>41107.0</v>
      </c>
      <c r="B3172" s="178">
        <v>4.57</v>
      </c>
      <c r="C3172" s="178">
        <v>5.0</v>
      </c>
      <c r="D3172" s="178">
        <v>5.5</v>
      </c>
      <c r="E3172" s="178">
        <v>6.43</v>
      </c>
      <c r="F3172" s="178">
        <v>7.39</v>
      </c>
      <c r="G3172" s="178">
        <v>8.36</v>
      </c>
      <c r="H3172" s="178">
        <v>9.49</v>
      </c>
      <c r="I3172" s="178">
        <v>10.11</v>
      </c>
      <c r="J3172" s="178">
        <v>10.41</v>
      </c>
      <c r="K3172" s="179">
        <f>MAX(0,((T3172*(365/365))-VLOOKUP(A3172,VBMA!$A:$D,4,0))  /  (T3172* (365/365)   ))</f>
        <v>0.145935094</v>
      </c>
      <c r="L3172" s="180">
        <f t="shared" ref="L3172:S3172" si="3175">(B3172*(1-$K3172) * (365/365))/100</f>
        <v>0.03903076621</v>
      </c>
      <c r="M3172" s="180">
        <f t="shared" si="3175"/>
        <v>0.0427032453</v>
      </c>
      <c r="N3172" s="180">
        <f t="shared" si="3175"/>
        <v>0.04697356983</v>
      </c>
      <c r="O3172" s="180">
        <f t="shared" si="3175"/>
        <v>0.05491637346</v>
      </c>
      <c r="P3172" s="180">
        <f t="shared" si="3175"/>
        <v>0.06311539656</v>
      </c>
      <c r="Q3172" s="180">
        <f t="shared" si="3175"/>
        <v>0.07139982614</v>
      </c>
      <c r="R3172" s="180">
        <f t="shared" si="3175"/>
        <v>0.08105075958</v>
      </c>
      <c r="S3172" s="180">
        <f t="shared" si="3175"/>
        <v>0.086345962</v>
      </c>
      <c r="T3172" s="181">
        <f t="shared" si="3"/>
        <v>10.73688889</v>
      </c>
      <c r="U3172" s="182">
        <f t="shared" si="4"/>
        <v>41291</v>
      </c>
      <c r="V3172" s="182">
        <f t="shared" si="5"/>
        <v>41381</v>
      </c>
      <c r="W3172" s="182">
        <f t="shared" si="6"/>
        <v>41472</v>
      </c>
      <c r="X3172" s="181">
        <f t="shared" si="7"/>
        <v>184</v>
      </c>
      <c r="Y3172" s="181">
        <f t="shared" si="8"/>
        <v>274</v>
      </c>
      <c r="Z3172" s="181">
        <f t="shared" si="9"/>
        <v>365</v>
      </c>
      <c r="AA3172" s="155"/>
      <c r="AB3172" s="9"/>
      <c r="AC3172" s="9"/>
      <c r="AD3172" s="9"/>
      <c r="AE3172" s="9"/>
      <c r="AF3172" s="9"/>
      <c r="AG3172" s="9"/>
      <c r="AH3172" s="9"/>
    </row>
    <row r="3173" ht="15.75" customHeight="1">
      <c r="A3173" s="177">
        <v>41106.0</v>
      </c>
      <c r="B3173" s="178">
        <v>4.56</v>
      </c>
      <c r="C3173" s="178">
        <v>5.0</v>
      </c>
      <c r="D3173" s="178">
        <v>5.5</v>
      </c>
      <c r="E3173" s="178">
        <v>6.5</v>
      </c>
      <c r="F3173" s="178">
        <v>7.5</v>
      </c>
      <c r="G3173" s="178">
        <v>8.44</v>
      </c>
      <c r="H3173" s="178">
        <v>9.58</v>
      </c>
      <c r="I3173" s="178">
        <v>10.35</v>
      </c>
      <c r="J3173" s="178">
        <v>10.51</v>
      </c>
      <c r="K3173" s="179">
        <f>MAX(0,((T3173*(365/365))-VLOOKUP(A3173,VBMA!$A:$D,4,0))  /  (T3173* (365/365)   ))</f>
        <v>0.1831824036</v>
      </c>
      <c r="L3173" s="180">
        <f t="shared" ref="L3173:S3173" si="3176">(B3173*(1-$K3173) * (365/365))/100</f>
        <v>0.03724688239</v>
      </c>
      <c r="M3173" s="180">
        <f t="shared" si="3176"/>
        <v>0.04084087982</v>
      </c>
      <c r="N3173" s="180">
        <f t="shared" si="3176"/>
        <v>0.0449249678</v>
      </c>
      <c r="O3173" s="180">
        <f t="shared" si="3176"/>
        <v>0.05309314376</v>
      </c>
      <c r="P3173" s="180">
        <f t="shared" si="3176"/>
        <v>0.06126131973</v>
      </c>
      <c r="Q3173" s="180">
        <f t="shared" si="3176"/>
        <v>0.06893940513</v>
      </c>
      <c r="R3173" s="180">
        <f t="shared" si="3176"/>
        <v>0.07825112573</v>
      </c>
      <c r="S3173" s="180">
        <f t="shared" si="3176"/>
        <v>0.08454062122</v>
      </c>
      <c r="T3173" s="181">
        <f t="shared" si="3"/>
        <v>11.12855556</v>
      </c>
      <c r="U3173" s="182">
        <f t="shared" si="4"/>
        <v>41290</v>
      </c>
      <c r="V3173" s="182">
        <f t="shared" si="5"/>
        <v>41380</v>
      </c>
      <c r="W3173" s="182">
        <f t="shared" si="6"/>
        <v>41471</v>
      </c>
      <c r="X3173" s="181">
        <f t="shared" si="7"/>
        <v>184</v>
      </c>
      <c r="Y3173" s="181">
        <f t="shared" si="8"/>
        <v>274</v>
      </c>
      <c r="Z3173" s="181">
        <f t="shared" si="9"/>
        <v>365</v>
      </c>
      <c r="AA3173" s="155"/>
      <c r="AB3173" s="9"/>
      <c r="AC3173" s="9"/>
      <c r="AD3173" s="9"/>
      <c r="AE3173" s="9"/>
      <c r="AF3173" s="9"/>
      <c r="AG3173" s="9"/>
      <c r="AH3173" s="9"/>
    </row>
    <row r="3174" ht="15.75" customHeight="1">
      <c r="A3174" s="177">
        <v>41103.0</v>
      </c>
      <c r="B3174" s="178">
        <v>3.88</v>
      </c>
      <c r="C3174" s="178">
        <v>4.38</v>
      </c>
      <c r="D3174" s="178">
        <v>5.06</v>
      </c>
      <c r="E3174" s="178">
        <v>6.01</v>
      </c>
      <c r="F3174" s="178">
        <v>7.38</v>
      </c>
      <c r="G3174" s="178">
        <v>8.38</v>
      </c>
      <c r="H3174" s="178">
        <v>9.61</v>
      </c>
      <c r="I3174" s="178">
        <v>10.35</v>
      </c>
      <c r="J3174" s="178">
        <v>10.54</v>
      </c>
      <c r="K3174" s="179">
        <f>MAX(0,((T3174*(365/365))-VLOOKUP(A3174,VBMA!$A:$D,4,0))  /  (T3174* (365/365)   ))</f>
        <v>0.1809499019</v>
      </c>
      <c r="L3174" s="180">
        <f t="shared" ref="L3174:S3174" si="3177">(B3174*(1-$K3174) * (365/365))/100</f>
        <v>0.03177914381</v>
      </c>
      <c r="M3174" s="180">
        <f t="shared" si="3177"/>
        <v>0.0358743943</v>
      </c>
      <c r="N3174" s="180">
        <f t="shared" si="3177"/>
        <v>0.04144393496</v>
      </c>
      <c r="O3174" s="180">
        <f t="shared" si="3177"/>
        <v>0.0492249109</v>
      </c>
      <c r="P3174" s="180">
        <f t="shared" si="3177"/>
        <v>0.06044589724</v>
      </c>
      <c r="Q3174" s="180">
        <f t="shared" si="3177"/>
        <v>0.06863639822</v>
      </c>
      <c r="R3174" s="180">
        <f t="shared" si="3177"/>
        <v>0.07871071443</v>
      </c>
      <c r="S3174" s="180">
        <f t="shared" si="3177"/>
        <v>0.08477168515</v>
      </c>
      <c r="T3174" s="181">
        <f t="shared" si="3"/>
        <v>11.09822222</v>
      </c>
      <c r="U3174" s="182">
        <f t="shared" si="4"/>
        <v>41287</v>
      </c>
      <c r="V3174" s="182">
        <f t="shared" si="5"/>
        <v>41377</v>
      </c>
      <c r="W3174" s="182">
        <f t="shared" si="6"/>
        <v>41468</v>
      </c>
      <c r="X3174" s="181">
        <f t="shared" si="7"/>
        <v>184</v>
      </c>
      <c r="Y3174" s="181">
        <f t="shared" si="8"/>
        <v>274</v>
      </c>
      <c r="Z3174" s="181">
        <f t="shared" si="9"/>
        <v>365</v>
      </c>
      <c r="AA3174" s="155"/>
      <c r="AB3174" s="9"/>
      <c r="AC3174" s="9"/>
      <c r="AD3174" s="9"/>
      <c r="AE3174" s="9"/>
      <c r="AF3174" s="9"/>
      <c r="AG3174" s="9"/>
      <c r="AH3174" s="9"/>
    </row>
    <row r="3175" ht="15.75" customHeight="1">
      <c r="A3175" s="177">
        <v>41102.0</v>
      </c>
      <c r="B3175" s="178">
        <v>3.93</v>
      </c>
      <c r="C3175" s="178">
        <v>4.35</v>
      </c>
      <c r="D3175" s="178">
        <v>5.02</v>
      </c>
      <c r="E3175" s="178">
        <v>6.01</v>
      </c>
      <c r="F3175" s="178">
        <v>7.43</v>
      </c>
      <c r="G3175" s="178">
        <v>8.36</v>
      </c>
      <c r="H3175" s="178">
        <v>9.64</v>
      </c>
      <c r="I3175" s="178">
        <v>10.36</v>
      </c>
      <c r="J3175" s="178">
        <v>10.51</v>
      </c>
      <c r="K3175" s="179">
        <f>MAX(0,((T3175*(365/365))-VLOOKUP(A3175,VBMA!$A:$D,4,0))  /  (T3175* (365/365)   ))</f>
        <v>0.1865079365</v>
      </c>
      <c r="L3175" s="180">
        <f t="shared" ref="L3175:S3175" si="3178">(B3175*(1-$K3175) * (365/365))/100</f>
        <v>0.0319702381</v>
      </c>
      <c r="M3175" s="180">
        <f t="shared" si="3178"/>
        <v>0.03538690476</v>
      </c>
      <c r="N3175" s="180">
        <f t="shared" si="3178"/>
        <v>0.04083730159</v>
      </c>
      <c r="O3175" s="180">
        <f t="shared" si="3178"/>
        <v>0.04889087302</v>
      </c>
      <c r="P3175" s="180">
        <f t="shared" si="3178"/>
        <v>0.06044246032</v>
      </c>
      <c r="Q3175" s="180">
        <f t="shared" si="3178"/>
        <v>0.06800793651</v>
      </c>
      <c r="R3175" s="180">
        <f t="shared" si="3178"/>
        <v>0.07842063492</v>
      </c>
      <c r="S3175" s="180">
        <f t="shared" si="3178"/>
        <v>0.08427777778</v>
      </c>
      <c r="T3175" s="181">
        <f t="shared" si="3"/>
        <v>11.088</v>
      </c>
      <c r="U3175" s="182">
        <f t="shared" si="4"/>
        <v>41286</v>
      </c>
      <c r="V3175" s="182">
        <f t="shared" si="5"/>
        <v>41376</v>
      </c>
      <c r="W3175" s="182">
        <f t="shared" si="6"/>
        <v>41467</v>
      </c>
      <c r="X3175" s="181">
        <f t="shared" si="7"/>
        <v>184</v>
      </c>
      <c r="Y3175" s="181">
        <f t="shared" si="8"/>
        <v>274</v>
      </c>
      <c r="Z3175" s="181">
        <f t="shared" si="9"/>
        <v>365</v>
      </c>
      <c r="AA3175" s="155"/>
      <c r="AB3175" s="9"/>
      <c r="AC3175" s="9"/>
      <c r="AD3175" s="9"/>
      <c r="AE3175" s="9"/>
      <c r="AF3175" s="9"/>
      <c r="AG3175" s="9"/>
      <c r="AH3175" s="9"/>
    </row>
    <row r="3176" ht="15.75" customHeight="1">
      <c r="A3176" s="177">
        <v>41101.0</v>
      </c>
      <c r="B3176" s="178">
        <v>3.97</v>
      </c>
      <c r="C3176" s="178">
        <v>4.34</v>
      </c>
      <c r="D3176" s="178">
        <v>5.06</v>
      </c>
      <c r="E3176" s="178">
        <v>6.01</v>
      </c>
      <c r="F3176" s="178">
        <v>7.44</v>
      </c>
      <c r="G3176" s="178">
        <v>8.44</v>
      </c>
      <c r="H3176" s="178">
        <v>9.56</v>
      </c>
      <c r="I3176" s="178">
        <v>10.13</v>
      </c>
      <c r="J3176" s="178">
        <v>10.33</v>
      </c>
      <c r="K3176" s="179">
        <f>MAX(0,((T3176*(365/365))-VLOOKUP(A3176,VBMA!$A:$D,4,0))  /  (T3176* (365/365)   ))</f>
        <v>0.1556399639</v>
      </c>
      <c r="L3176" s="180">
        <f t="shared" ref="L3176:S3176" si="3179">(B3176*(1-$K3176) * (365/365))/100</f>
        <v>0.03352109343</v>
      </c>
      <c r="M3176" s="180">
        <f t="shared" si="3179"/>
        <v>0.03664522557</v>
      </c>
      <c r="N3176" s="180">
        <f t="shared" si="3179"/>
        <v>0.04272461783</v>
      </c>
      <c r="O3176" s="180">
        <f t="shared" si="3179"/>
        <v>0.05074603817</v>
      </c>
      <c r="P3176" s="180">
        <f t="shared" si="3179"/>
        <v>0.06282038669</v>
      </c>
      <c r="Q3176" s="180">
        <f t="shared" si="3179"/>
        <v>0.07126398705</v>
      </c>
      <c r="R3176" s="180">
        <f t="shared" si="3179"/>
        <v>0.08072081945</v>
      </c>
      <c r="S3176" s="180">
        <f t="shared" si="3179"/>
        <v>0.08553367166</v>
      </c>
      <c r="T3176" s="181">
        <f t="shared" si="3"/>
        <v>10.70633333</v>
      </c>
      <c r="U3176" s="182">
        <f t="shared" si="4"/>
        <v>41285</v>
      </c>
      <c r="V3176" s="182">
        <f t="shared" si="5"/>
        <v>41375</v>
      </c>
      <c r="W3176" s="182">
        <f t="shared" si="6"/>
        <v>41466</v>
      </c>
      <c r="X3176" s="181">
        <f t="shared" si="7"/>
        <v>184</v>
      </c>
      <c r="Y3176" s="181">
        <f t="shared" si="8"/>
        <v>274</v>
      </c>
      <c r="Z3176" s="181">
        <f t="shared" si="9"/>
        <v>365</v>
      </c>
      <c r="AA3176" s="155"/>
      <c r="AB3176" s="9"/>
      <c r="AC3176" s="9"/>
      <c r="AD3176" s="9"/>
      <c r="AE3176" s="9"/>
      <c r="AF3176" s="9"/>
      <c r="AG3176" s="9"/>
      <c r="AH3176" s="9"/>
    </row>
    <row r="3177" ht="15.75" customHeight="1">
      <c r="A3177" s="177">
        <v>41100.0</v>
      </c>
      <c r="B3177" s="178">
        <v>3.97</v>
      </c>
      <c r="C3177" s="178">
        <v>4.47</v>
      </c>
      <c r="D3177" s="178">
        <v>5.19</v>
      </c>
      <c r="E3177" s="178">
        <v>6.35</v>
      </c>
      <c r="F3177" s="178">
        <v>7.88</v>
      </c>
      <c r="G3177" s="178">
        <v>8.75</v>
      </c>
      <c r="H3177" s="178">
        <v>9.75</v>
      </c>
      <c r="I3177" s="178">
        <v>10.31</v>
      </c>
      <c r="J3177" s="178">
        <v>10.51</v>
      </c>
      <c r="K3177" s="179">
        <f>MAX(0,((T3177*(365/365))-VLOOKUP(A3177,VBMA!$A:$D,4,0))  /  (T3177* (365/365)   ))</f>
        <v>0.1697484829</v>
      </c>
      <c r="L3177" s="180">
        <f t="shared" ref="L3177:S3177" si="3180">(B3177*(1-$K3177) * (365/365))/100</f>
        <v>0.03296098523</v>
      </c>
      <c r="M3177" s="180">
        <f t="shared" si="3180"/>
        <v>0.03711224281</v>
      </c>
      <c r="N3177" s="180">
        <f t="shared" si="3180"/>
        <v>0.04309005374</v>
      </c>
      <c r="O3177" s="180">
        <f t="shared" si="3180"/>
        <v>0.05272097133</v>
      </c>
      <c r="P3177" s="180">
        <f t="shared" si="3180"/>
        <v>0.06542381955</v>
      </c>
      <c r="Q3177" s="180">
        <f t="shared" si="3180"/>
        <v>0.07264700774</v>
      </c>
      <c r="R3177" s="180">
        <f t="shared" si="3180"/>
        <v>0.08094952291</v>
      </c>
      <c r="S3177" s="180">
        <f t="shared" si="3180"/>
        <v>0.08559893141</v>
      </c>
      <c r="T3177" s="181">
        <f t="shared" si="3"/>
        <v>10.87622222</v>
      </c>
      <c r="U3177" s="182">
        <f t="shared" si="4"/>
        <v>41284</v>
      </c>
      <c r="V3177" s="182">
        <f t="shared" si="5"/>
        <v>41374</v>
      </c>
      <c r="W3177" s="182">
        <f t="shared" si="6"/>
        <v>41465</v>
      </c>
      <c r="X3177" s="181">
        <f t="shared" si="7"/>
        <v>184</v>
      </c>
      <c r="Y3177" s="181">
        <f t="shared" si="8"/>
        <v>274</v>
      </c>
      <c r="Z3177" s="181">
        <f t="shared" si="9"/>
        <v>365</v>
      </c>
      <c r="AA3177" s="155"/>
      <c r="AB3177" s="9"/>
      <c r="AC3177" s="9"/>
      <c r="AD3177" s="9"/>
      <c r="AE3177" s="9"/>
      <c r="AF3177" s="9"/>
      <c r="AG3177" s="9"/>
      <c r="AH3177" s="9"/>
    </row>
    <row r="3178" ht="15.75" customHeight="1">
      <c r="A3178" s="177">
        <v>41099.0</v>
      </c>
      <c r="B3178" s="178">
        <v>4.28</v>
      </c>
      <c r="C3178" s="178">
        <v>4.88</v>
      </c>
      <c r="D3178" s="178">
        <v>5.53</v>
      </c>
      <c r="E3178" s="178">
        <v>6.81</v>
      </c>
      <c r="F3178" s="178">
        <v>8.09</v>
      </c>
      <c r="G3178" s="178">
        <v>8.94</v>
      </c>
      <c r="H3178" s="178">
        <v>9.88</v>
      </c>
      <c r="I3178" s="178">
        <v>10.38</v>
      </c>
      <c r="J3178" s="178">
        <v>10.59</v>
      </c>
      <c r="K3178" s="179">
        <f>MAX(0,((T3178*(365/365))-VLOOKUP(A3178,VBMA!$A:$D,4,0))  /  (T3178* (365/365)   ))</f>
        <v>0.1649484536</v>
      </c>
      <c r="L3178" s="180">
        <f t="shared" ref="L3178:S3178" si="3181">(B3178*(1-$K3178) * (365/365))/100</f>
        <v>0.03574020619</v>
      </c>
      <c r="M3178" s="180">
        <f t="shared" si="3181"/>
        <v>0.04075051546</v>
      </c>
      <c r="N3178" s="180">
        <f t="shared" si="3181"/>
        <v>0.04617835052</v>
      </c>
      <c r="O3178" s="180">
        <f t="shared" si="3181"/>
        <v>0.05686701031</v>
      </c>
      <c r="P3178" s="180">
        <f t="shared" si="3181"/>
        <v>0.0675556701</v>
      </c>
      <c r="Q3178" s="180">
        <f t="shared" si="3181"/>
        <v>0.07465360825</v>
      </c>
      <c r="R3178" s="180">
        <f t="shared" si="3181"/>
        <v>0.08250309278</v>
      </c>
      <c r="S3178" s="180">
        <f t="shared" si="3181"/>
        <v>0.08667835052</v>
      </c>
      <c r="T3178" s="181">
        <f t="shared" si="3"/>
        <v>10.88555556</v>
      </c>
      <c r="U3178" s="182">
        <f t="shared" si="4"/>
        <v>41283</v>
      </c>
      <c r="V3178" s="182">
        <f t="shared" si="5"/>
        <v>41373</v>
      </c>
      <c r="W3178" s="182">
        <f t="shared" si="6"/>
        <v>41464</v>
      </c>
      <c r="X3178" s="181">
        <f t="shared" si="7"/>
        <v>184</v>
      </c>
      <c r="Y3178" s="181">
        <f t="shared" si="8"/>
        <v>274</v>
      </c>
      <c r="Z3178" s="181">
        <f t="shared" si="9"/>
        <v>365</v>
      </c>
      <c r="AA3178" s="155"/>
      <c r="AB3178" s="9"/>
      <c r="AC3178" s="9"/>
      <c r="AD3178" s="9"/>
      <c r="AE3178" s="9"/>
      <c r="AF3178" s="9"/>
      <c r="AG3178" s="9"/>
      <c r="AH3178" s="9"/>
    </row>
    <row r="3179" ht="15.75" customHeight="1">
      <c r="A3179" s="177">
        <v>41096.0</v>
      </c>
      <c r="B3179" s="178">
        <v>4.56</v>
      </c>
      <c r="C3179" s="178">
        <v>5.34</v>
      </c>
      <c r="D3179" s="178">
        <v>6.03</v>
      </c>
      <c r="E3179" s="178">
        <v>7.29</v>
      </c>
      <c r="F3179" s="178">
        <v>8.38</v>
      </c>
      <c r="G3179" s="178">
        <v>9.13</v>
      </c>
      <c r="H3179" s="178">
        <v>10.0</v>
      </c>
      <c r="I3179" s="178">
        <v>10.56</v>
      </c>
      <c r="J3179" s="178">
        <v>10.75</v>
      </c>
      <c r="K3179" s="179">
        <f>MAX(0,((T3179*(365/365))-VLOOKUP(A3179,VBMA!$A:$D,4,0))  /  (T3179* (365/365)   ))</f>
        <v>0.1803147719</v>
      </c>
      <c r="L3179" s="180">
        <f t="shared" ref="L3179:S3179" si="3182">(B3179*(1-$K3179) * (365/365))/100</f>
        <v>0.0373776464</v>
      </c>
      <c r="M3179" s="180">
        <f t="shared" si="3182"/>
        <v>0.04377119118</v>
      </c>
      <c r="N3179" s="180">
        <f t="shared" si="3182"/>
        <v>0.04942701925</v>
      </c>
      <c r="O3179" s="180">
        <f t="shared" si="3182"/>
        <v>0.05975505313</v>
      </c>
      <c r="P3179" s="180">
        <f t="shared" si="3182"/>
        <v>0.06868962211</v>
      </c>
      <c r="Q3179" s="180">
        <f t="shared" si="3182"/>
        <v>0.07483726132</v>
      </c>
      <c r="R3179" s="180">
        <f t="shared" si="3182"/>
        <v>0.08196852281</v>
      </c>
      <c r="S3179" s="180">
        <f t="shared" si="3182"/>
        <v>0.08655876009</v>
      </c>
      <c r="T3179" s="181">
        <f t="shared" si="3"/>
        <v>11.12622222</v>
      </c>
      <c r="U3179" s="182">
        <f t="shared" si="4"/>
        <v>41280</v>
      </c>
      <c r="V3179" s="182">
        <f t="shared" si="5"/>
        <v>41370</v>
      </c>
      <c r="W3179" s="182">
        <f t="shared" si="6"/>
        <v>41461</v>
      </c>
      <c r="X3179" s="181">
        <f t="shared" si="7"/>
        <v>184</v>
      </c>
      <c r="Y3179" s="181">
        <f t="shared" si="8"/>
        <v>274</v>
      </c>
      <c r="Z3179" s="181">
        <f t="shared" si="9"/>
        <v>365</v>
      </c>
      <c r="AA3179" s="155"/>
      <c r="AB3179" s="9"/>
      <c r="AC3179" s="9"/>
      <c r="AD3179" s="9"/>
      <c r="AE3179" s="9"/>
      <c r="AF3179" s="9"/>
      <c r="AG3179" s="9"/>
      <c r="AH3179" s="9"/>
    </row>
    <row r="3180" ht="15.75" customHeight="1">
      <c r="A3180" s="177">
        <v>41095.0</v>
      </c>
      <c r="B3180" s="178">
        <v>4.64</v>
      </c>
      <c r="C3180" s="178">
        <v>5.57</v>
      </c>
      <c r="D3180" s="178">
        <v>6.39</v>
      </c>
      <c r="E3180" s="178">
        <v>7.61</v>
      </c>
      <c r="F3180" s="178">
        <v>8.57</v>
      </c>
      <c r="G3180" s="178">
        <v>9.07</v>
      </c>
      <c r="H3180" s="178">
        <v>9.93</v>
      </c>
      <c r="I3180" s="178">
        <v>10.43</v>
      </c>
      <c r="J3180" s="178">
        <v>10.64</v>
      </c>
      <c r="K3180" s="179">
        <f>MAX(0,((T3180*(365/365))-VLOOKUP(A3180,VBMA!$A:$D,4,0))  /  (T3180* (365/365)   ))</f>
        <v>0.1623653729</v>
      </c>
      <c r="L3180" s="180">
        <f t="shared" ref="L3180:S3180" si="3183">(B3180*(1-$K3180) * (365/365))/100</f>
        <v>0.0388662467</v>
      </c>
      <c r="M3180" s="180">
        <f t="shared" si="3183"/>
        <v>0.04665624873</v>
      </c>
      <c r="N3180" s="180">
        <f t="shared" si="3183"/>
        <v>0.05352485267</v>
      </c>
      <c r="O3180" s="180">
        <f t="shared" si="3183"/>
        <v>0.06374399512</v>
      </c>
      <c r="P3180" s="180">
        <f t="shared" si="3183"/>
        <v>0.07178528754</v>
      </c>
      <c r="Q3180" s="180">
        <f t="shared" si="3183"/>
        <v>0.07597346068</v>
      </c>
      <c r="R3180" s="180">
        <f t="shared" si="3183"/>
        <v>0.08317711847</v>
      </c>
      <c r="S3180" s="180">
        <f t="shared" si="3183"/>
        <v>0.08736529161</v>
      </c>
      <c r="T3180" s="181">
        <f t="shared" si="3"/>
        <v>10.93555556</v>
      </c>
      <c r="U3180" s="182">
        <f t="shared" si="4"/>
        <v>41279</v>
      </c>
      <c r="V3180" s="182">
        <f t="shared" si="5"/>
        <v>41369</v>
      </c>
      <c r="W3180" s="182">
        <f t="shared" si="6"/>
        <v>41460</v>
      </c>
      <c r="X3180" s="181">
        <f t="shared" si="7"/>
        <v>184</v>
      </c>
      <c r="Y3180" s="181">
        <f t="shared" si="8"/>
        <v>274</v>
      </c>
      <c r="Z3180" s="181">
        <f t="shared" si="9"/>
        <v>365</v>
      </c>
      <c r="AA3180" s="155"/>
      <c r="AB3180" s="9"/>
      <c r="AC3180" s="9"/>
      <c r="AD3180" s="9"/>
      <c r="AE3180" s="9"/>
      <c r="AF3180" s="9"/>
      <c r="AG3180" s="9"/>
      <c r="AH3180" s="9"/>
    </row>
    <row r="3181" ht="15.75" customHeight="1">
      <c r="A3181" s="177">
        <v>41094.0</v>
      </c>
      <c r="B3181" s="178">
        <v>5.36</v>
      </c>
      <c r="C3181" s="178">
        <v>6.2</v>
      </c>
      <c r="D3181" s="178">
        <v>6.97</v>
      </c>
      <c r="E3181" s="178">
        <v>8.19</v>
      </c>
      <c r="F3181" s="178">
        <v>8.96</v>
      </c>
      <c r="G3181" s="178">
        <v>9.5</v>
      </c>
      <c r="H3181" s="178">
        <v>10.07</v>
      </c>
      <c r="I3181" s="178">
        <v>10.5</v>
      </c>
      <c r="J3181" s="178">
        <v>10.71</v>
      </c>
      <c r="K3181" s="179">
        <f>MAX(0,((T3181*(365/365))-VLOOKUP(A3181,VBMA!$A:$D,4,0))  /  (T3181* (365/365)   ))</f>
        <v>0.1458445531</v>
      </c>
      <c r="L3181" s="180">
        <f t="shared" ref="L3181:S3181" si="3184">(B3181*(1-$K3181) * (365/365))/100</f>
        <v>0.04578273196</v>
      </c>
      <c r="M3181" s="180">
        <f t="shared" si="3184"/>
        <v>0.05295763771</v>
      </c>
      <c r="N3181" s="180">
        <f t="shared" si="3184"/>
        <v>0.05953463465</v>
      </c>
      <c r="O3181" s="180">
        <f t="shared" si="3184"/>
        <v>0.0699553311</v>
      </c>
      <c r="P3181" s="180">
        <f t="shared" si="3184"/>
        <v>0.07653232805</v>
      </c>
      <c r="Q3181" s="180">
        <f t="shared" si="3184"/>
        <v>0.08114476746</v>
      </c>
      <c r="R3181" s="180">
        <f t="shared" si="3184"/>
        <v>0.08601345351</v>
      </c>
      <c r="S3181" s="180">
        <f t="shared" si="3184"/>
        <v>0.08968632193</v>
      </c>
      <c r="T3181" s="181">
        <f t="shared" si="3"/>
        <v>10.93477778</v>
      </c>
      <c r="U3181" s="182">
        <f t="shared" si="4"/>
        <v>41278</v>
      </c>
      <c r="V3181" s="182">
        <f t="shared" si="5"/>
        <v>41368</v>
      </c>
      <c r="W3181" s="182">
        <f t="shared" si="6"/>
        <v>41459</v>
      </c>
      <c r="X3181" s="181">
        <f t="shared" si="7"/>
        <v>184</v>
      </c>
      <c r="Y3181" s="181">
        <f t="shared" si="8"/>
        <v>274</v>
      </c>
      <c r="Z3181" s="181">
        <f t="shared" si="9"/>
        <v>365</v>
      </c>
      <c r="AA3181" s="155"/>
      <c r="AB3181" s="9"/>
      <c r="AC3181" s="9"/>
      <c r="AD3181" s="9"/>
      <c r="AE3181" s="9"/>
      <c r="AF3181" s="9"/>
      <c r="AG3181" s="9"/>
      <c r="AH3181" s="9"/>
    </row>
    <row r="3182" ht="15.75" customHeight="1">
      <c r="A3182" s="177">
        <v>41093.0</v>
      </c>
      <c r="B3182" s="178">
        <v>5.91</v>
      </c>
      <c r="C3182" s="178">
        <v>6.49</v>
      </c>
      <c r="D3182" s="178">
        <v>7.19</v>
      </c>
      <c r="E3182" s="178">
        <v>8.5</v>
      </c>
      <c r="F3182" s="178">
        <v>9.09</v>
      </c>
      <c r="G3182" s="178">
        <v>9.75</v>
      </c>
      <c r="H3182" s="178">
        <v>10.34</v>
      </c>
      <c r="I3182" s="178">
        <v>10.63</v>
      </c>
      <c r="J3182" s="178">
        <v>10.81</v>
      </c>
      <c r="K3182" s="179">
        <f>MAX(0,((T3182*(365/365))-VLOOKUP(A3182,VBMA!$A:$D,4,0))  /  (T3182* (365/365)   ))</f>
        <v>0.1449409515</v>
      </c>
      <c r="L3182" s="180">
        <f t="shared" ref="L3182:S3182" si="3185">(B3182*(1-$K3182) * (365/365))/100</f>
        <v>0.05053398977</v>
      </c>
      <c r="M3182" s="180">
        <f t="shared" si="3185"/>
        <v>0.05549333225</v>
      </c>
      <c r="N3182" s="180">
        <f t="shared" si="3185"/>
        <v>0.06147874559</v>
      </c>
      <c r="O3182" s="180">
        <f t="shared" si="3185"/>
        <v>0.07268001912</v>
      </c>
      <c r="P3182" s="180">
        <f t="shared" si="3185"/>
        <v>0.07772486751</v>
      </c>
      <c r="Q3182" s="180">
        <f t="shared" si="3185"/>
        <v>0.08336825723</v>
      </c>
      <c r="R3182" s="180">
        <f t="shared" si="3185"/>
        <v>0.08841310562</v>
      </c>
      <c r="S3182" s="180">
        <f t="shared" si="3185"/>
        <v>0.09089277686</v>
      </c>
      <c r="T3182" s="181">
        <f t="shared" si="3"/>
        <v>10.92322222</v>
      </c>
      <c r="U3182" s="182">
        <f t="shared" si="4"/>
        <v>41277</v>
      </c>
      <c r="V3182" s="182">
        <f t="shared" si="5"/>
        <v>41367</v>
      </c>
      <c r="W3182" s="182">
        <f t="shared" si="6"/>
        <v>41458</v>
      </c>
      <c r="X3182" s="181">
        <f t="shared" si="7"/>
        <v>184</v>
      </c>
      <c r="Y3182" s="181">
        <f t="shared" si="8"/>
        <v>274</v>
      </c>
      <c r="Z3182" s="181">
        <f t="shared" si="9"/>
        <v>365</v>
      </c>
      <c r="AA3182" s="155"/>
      <c r="AB3182" s="9"/>
      <c r="AC3182" s="9"/>
      <c r="AD3182" s="9"/>
      <c r="AE3182" s="9"/>
      <c r="AF3182" s="9"/>
      <c r="AG3182" s="9"/>
      <c r="AH3182" s="9"/>
    </row>
    <row r="3183" ht="15.75" customHeight="1">
      <c r="A3183" s="177">
        <v>41092.0</v>
      </c>
      <c r="B3183" s="178">
        <v>6.19</v>
      </c>
      <c r="C3183" s="178">
        <v>6.75</v>
      </c>
      <c r="D3183" s="178">
        <v>7.31</v>
      </c>
      <c r="E3183" s="178">
        <v>8.56</v>
      </c>
      <c r="F3183" s="178">
        <v>9.03</v>
      </c>
      <c r="G3183" s="178">
        <v>9.69</v>
      </c>
      <c r="H3183" s="178">
        <v>10.38</v>
      </c>
      <c r="I3183" s="178">
        <v>10.66</v>
      </c>
      <c r="J3183" s="178">
        <v>10.81</v>
      </c>
      <c r="K3183" s="179">
        <f>MAX(0,((T3183*(365/365))-VLOOKUP(A3183,VBMA!$A:$D,4,0))  /  (T3183* (365/365)   ))</f>
        <v>0.1400982861</v>
      </c>
      <c r="L3183" s="180">
        <f t="shared" ref="L3183:S3183" si="3186">(B3183*(1-$K3183) * (365/365))/100</f>
        <v>0.05322791609</v>
      </c>
      <c r="M3183" s="180">
        <f t="shared" si="3186"/>
        <v>0.05804336569</v>
      </c>
      <c r="N3183" s="180">
        <f t="shared" si="3186"/>
        <v>0.06285881529</v>
      </c>
      <c r="O3183" s="180">
        <f t="shared" si="3186"/>
        <v>0.07360758671</v>
      </c>
      <c r="P3183" s="180">
        <f t="shared" si="3186"/>
        <v>0.07764912477</v>
      </c>
      <c r="Q3183" s="180">
        <f t="shared" si="3186"/>
        <v>0.08332447608</v>
      </c>
      <c r="R3183" s="180">
        <f t="shared" si="3186"/>
        <v>0.0892577979</v>
      </c>
      <c r="S3183" s="180">
        <f t="shared" si="3186"/>
        <v>0.0916655227</v>
      </c>
      <c r="T3183" s="181">
        <f t="shared" si="3"/>
        <v>10.94311111</v>
      </c>
      <c r="U3183" s="182">
        <f t="shared" si="4"/>
        <v>41276</v>
      </c>
      <c r="V3183" s="182">
        <f t="shared" si="5"/>
        <v>41366</v>
      </c>
      <c r="W3183" s="182">
        <f t="shared" si="6"/>
        <v>41457</v>
      </c>
      <c r="X3183" s="181">
        <f t="shared" si="7"/>
        <v>184</v>
      </c>
      <c r="Y3183" s="181">
        <f t="shared" si="8"/>
        <v>274</v>
      </c>
      <c r="Z3183" s="181">
        <f t="shared" si="9"/>
        <v>365</v>
      </c>
      <c r="AA3183" s="155"/>
      <c r="AB3183" s="9"/>
      <c r="AC3183" s="9"/>
      <c r="AD3183" s="9"/>
      <c r="AE3183" s="9"/>
      <c r="AF3183" s="9"/>
      <c r="AG3183" s="9"/>
      <c r="AH3183" s="9"/>
    </row>
    <row r="3184" ht="15.75" customHeight="1">
      <c r="A3184" s="177">
        <v>41089.0</v>
      </c>
      <c r="B3184" s="178">
        <v>3.83</v>
      </c>
      <c r="C3184" s="178">
        <v>5.25</v>
      </c>
      <c r="D3184" s="178">
        <v>7.08</v>
      </c>
      <c r="E3184" s="178">
        <v>8.47</v>
      </c>
      <c r="F3184" s="178">
        <v>9.03</v>
      </c>
      <c r="G3184" s="178">
        <v>9.67</v>
      </c>
      <c r="H3184" s="178">
        <v>10.33</v>
      </c>
      <c r="I3184" s="178">
        <v>10.58</v>
      </c>
      <c r="J3184" s="178">
        <v>10.75</v>
      </c>
      <c r="K3184" s="179">
        <f>MAX(0,((T3184*(365/365))-VLOOKUP(A3184,VBMA!$A:$D,4,0))  /  (T3184* (365/365)   ))</f>
        <v>0.1343314192</v>
      </c>
      <c r="L3184" s="180">
        <f t="shared" ref="L3184:S3184" si="3187">(B3184*(1-$K3184) * (365/365))/100</f>
        <v>0.03315510664</v>
      </c>
      <c r="M3184" s="180">
        <f t="shared" si="3187"/>
        <v>0.04544760049</v>
      </c>
      <c r="N3184" s="180">
        <f t="shared" si="3187"/>
        <v>0.06128933552</v>
      </c>
      <c r="O3184" s="180">
        <f t="shared" si="3187"/>
        <v>0.07332212879</v>
      </c>
      <c r="P3184" s="180">
        <f t="shared" si="3187"/>
        <v>0.07816987285</v>
      </c>
      <c r="Q3184" s="180">
        <f t="shared" si="3187"/>
        <v>0.08371015176</v>
      </c>
      <c r="R3184" s="180">
        <f t="shared" si="3187"/>
        <v>0.0894235644</v>
      </c>
      <c r="S3184" s="180">
        <f t="shared" si="3187"/>
        <v>0.09158773585</v>
      </c>
      <c r="T3184" s="181">
        <f t="shared" si="3"/>
        <v>10.83555556</v>
      </c>
      <c r="U3184" s="182">
        <f t="shared" si="4"/>
        <v>41272</v>
      </c>
      <c r="V3184" s="182">
        <f t="shared" si="5"/>
        <v>41362</v>
      </c>
      <c r="W3184" s="182">
        <f t="shared" si="6"/>
        <v>41454</v>
      </c>
      <c r="X3184" s="181">
        <f t="shared" si="7"/>
        <v>183</v>
      </c>
      <c r="Y3184" s="181">
        <f t="shared" si="8"/>
        <v>273</v>
      </c>
      <c r="Z3184" s="181">
        <f t="shared" si="9"/>
        <v>365</v>
      </c>
      <c r="AA3184" s="155"/>
      <c r="AB3184" s="9"/>
      <c r="AC3184" s="9"/>
      <c r="AD3184" s="9"/>
      <c r="AE3184" s="9"/>
      <c r="AF3184" s="9"/>
      <c r="AG3184" s="9"/>
      <c r="AH3184" s="9"/>
    </row>
    <row r="3185" ht="15.75" customHeight="1">
      <c r="A3185" s="177">
        <v>41088.0</v>
      </c>
      <c r="B3185" s="178">
        <v>6.14</v>
      </c>
      <c r="C3185" s="178">
        <v>6.93</v>
      </c>
      <c r="D3185" s="178">
        <v>7.79</v>
      </c>
      <c r="E3185" s="178">
        <v>8.76</v>
      </c>
      <c r="F3185" s="178">
        <v>9.39</v>
      </c>
      <c r="G3185" s="178">
        <v>9.86</v>
      </c>
      <c r="H3185" s="178">
        <v>10.43</v>
      </c>
      <c r="I3185" s="178">
        <v>10.8</v>
      </c>
      <c r="J3185" s="178">
        <v>10.98</v>
      </c>
      <c r="K3185" s="179">
        <f>MAX(0,((T3185*(365/365))-VLOOKUP(A3185,VBMA!$A:$D,4,0))  /  (T3185* (365/365)   ))</f>
        <v>0.1492385989</v>
      </c>
      <c r="L3185" s="180">
        <f t="shared" ref="L3185:S3185" si="3188">(B3185*(1-$K3185) * (365/365))/100</f>
        <v>0.05223675003</v>
      </c>
      <c r="M3185" s="180">
        <f t="shared" si="3188"/>
        <v>0.0589577651</v>
      </c>
      <c r="N3185" s="180">
        <f t="shared" si="3188"/>
        <v>0.06627431315</v>
      </c>
      <c r="O3185" s="180">
        <f t="shared" si="3188"/>
        <v>0.07452669874</v>
      </c>
      <c r="P3185" s="180">
        <f t="shared" si="3188"/>
        <v>0.07988649557</v>
      </c>
      <c r="Q3185" s="180">
        <f t="shared" si="3188"/>
        <v>0.08388507415</v>
      </c>
      <c r="R3185" s="180">
        <f t="shared" si="3188"/>
        <v>0.08873441414</v>
      </c>
      <c r="S3185" s="180">
        <f t="shared" si="3188"/>
        <v>0.09188223132</v>
      </c>
      <c r="T3185" s="181">
        <f t="shared" si="3"/>
        <v>11.17822222</v>
      </c>
      <c r="U3185" s="182">
        <f t="shared" si="4"/>
        <v>41271</v>
      </c>
      <c r="V3185" s="182">
        <f t="shared" si="5"/>
        <v>41361</v>
      </c>
      <c r="W3185" s="182">
        <f t="shared" si="6"/>
        <v>41453</v>
      </c>
      <c r="X3185" s="181">
        <f t="shared" si="7"/>
        <v>183</v>
      </c>
      <c r="Y3185" s="181">
        <f t="shared" si="8"/>
        <v>273</v>
      </c>
      <c r="Z3185" s="181">
        <f t="shared" si="9"/>
        <v>365</v>
      </c>
      <c r="AA3185" s="155"/>
      <c r="AB3185" s="9"/>
      <c r="AC3185" s="9"/>
      <c r="AD3185" s="9"/>
      <c r="AE3185" s="9"/>
      <c r="AF3185" s="9"/>
      <c r="AG3185" s="9"/>
      <c r="AH3185" s="9"/>
    </row>
    <row r="3186" ht="15.75" customHeight="1">
      <c r="A3186" s="177">
        <v>41087.0</v>
      </c>
      <c r="B3186" s="178">
        <v>7.28</v>
      </c>
      <c r="C3186" s="178">
        <v>7.88</v>
      </c>
      <c r="D3186" s="178">
        <v>8.43</v>
      </c>
      <c r="E3186" s="178">
        <v>8.98</v>
      </c>
      <c r="F3186" s="178">
        <v>9.5</v>
      </c>
      <c r="G3186" s="178">
        <v>10.06</v>
      </c>
      <c r="H3186" s="178">
        <v>10.73</v>
      </c>
      <c r="I3186" s="178">
        <v>11.04</v>
      </c>
      <c r="J3186" s="178">
        <v>11.17</v>
      </c>
      <c r="K3186" s="179">
        <f>MAX(0,((T3186*(365/365))-VLOOKUP(A3186,VBMA!$A:$D,4,0))  /  (T3186* (365/365)   ))</f>
        <v>0.162622784</v>
      </c>
      <c r="L3186" s="180">
        <f t="shared" ref="L3186:S3186" si="3189">(B3186*(1-$K3186) * (365/365))/100</f>
        <v>0.06096106132</v>
      </c>
      <c r="M3186" s="180">
        <f t="shared" si="3189"/>
        <v>0.06598532462</v>
      </c>
      <c r="N3186" s="180">
        <f t="shared" si="3189"/>
        <v>0.07059089931</v>
      </c>
      <c r="O3186" s="180">
        <f t="shared" si="3189"/>
        <v>0.075196474</v>
      </c>
      <c r="P3186" s="180">
        <f t="shared" si="3189"/>
        <v>0.07955083552</v>
      </c>
      <c r="Q3186" s="180">
        <f t="shared" si="3189"/>
        <v>0.08424014793</v>
      </c>
      <c r="R3186" s="180">
        <f t="shared" si="3189"/>
        <v>0.08985057527</v>
      </c>
      <c r="S3186" s="180">
        <f t="shared" si="3189"/>
        <v>0.09244644464</v>
      </c>
      <c r="T3186" s="181">
        <f t="shared" si="3"/>
        <v>11.35688889</v>
      </c>
      <c r="U3186" s="182">
        <f t="shared" si="4"/>
        <v>41270</v>
      </c>
      <c r="V3186" s="182">
        <f t="shared" si="5"/>
        <v>41360</v>
      </c>
      <c r="W3186" s="182">
        <f t="shared" si="6"/>
        <v>41452</v>
      </c>
      <c r="X3186" s="181">
        <f t="shared" si="7"/>
        <v>183</v>
      </c>
      <c r="Y3186" s="181">
        <f t="shared" si="8"/>
        <v>273</v>
      </c>
      <c r="Z3186" s="181">
        <f t="shared" si="9"/>
        <v>365</v>
      </c>
      <c r="AA3186" s="155"/>
      <c r="AB3186" s="9"/>
      <c r="AC3186" s="9"/>
      <c r="AD3186" s="9"/>
      <c r="AE3186" s="9"/>
      <c r="AF3186" s="9"/>
      <c r="AG3186" s="9"/>
      <c r="AH3186" s="9"/>
    </row>
    <row r="3187" ht="15.75" customHeight="1">
      <c r="A3187" s="177">
        <v>41086.0</v>
      </c>
      <c r="B3187" s="178">
        <v>7.14</v>
      </c>
      <c r="C3187" s="178">
        <v>7.71</v>
      </c>
      <c r="D3187" s="178">
        <v>8.26</v>
      </c>
      <c r="E3187" s="178">
        <v>8.86</v>
      </c>
      <c r="F3187" s="178">
        <v>9.21</v>
      </c>
      <c r="G3187" s="178">
        <v>9.79</v>
      </c>
      <c r="H3187" s="178">
        <v>10.47</v>
      </c>
      <c r="I3187" s="178">
        <v>10.69</v>
      </c>
      <c r="J3187" s="178">
        <v>10.84</v>
      </c>
      <c r="K3187" s="179">
        <f>MAX(0,((T3187*(365/365))-VLOOKUP(A3187,VBMA!$A:$D,4,0))  /  (T3187* (365/365)   ))</f>
        <v>0.1736058798</v>
      </c>
      <c r="L3187" s="180">
        <f t="shared" ref="L3187:S3187" si="3190">(B3187*(1-$K3187) * (365/365))/100</f>
        <v>0.05900454018</v>
      </c>
      <c r="M3187" s="180">
        <f t="shared" si="3190"/>
        <v>0.06371498666</v>
      </c>
      <c r="N3187" s="180">
        <f t="shared" si="3190"/>
        <v>0.06826015433</v>
      </c>
      <c r="O3187" s="180">
        <f t="shared" si="3190"/>
        <v>0.07321851905</v>
      </c>
      <c r="P3187" s="180">
        <f t="shared" si="3190"/>
        <v>0.07611089847</v>
      </c>
      <c r="Q3187" s="180">
        <f t="shared" si="3190"/>
        <v>0.08090398436</v>
      </c>
      <c r="R3187" s="180">
        <f t="shared" si="3190"/>
        <v>0.08652346438</v>
      </c>
      <c r="S3187" s="180">
        <f t="shared" si="3190"/>
        <v>0.08834153145</v>
      </c>
      <c r="T3187" s="181">
        <f t="shared" si="3"/>
        <v>10.91488889</v>
      </c>
      <c r="U3187" s="182">
        <f t="shared" si="4"/>
        <v>41269</v>
      </c>
      <c r="V3187" s="182">
        <f t="shared" si="5"/>
        <v>41359</v>
      </c>
      <c r="W3187" s="182">
        <f t="shared" si="6"/>
        <v>41451</v>
      </c>
      <c r="X3187" s="181">
        <f t="shared" si="7"/>
        <v>183</v>
      </c>
      <c r="Y3187" s="181">
        <f t="shared" si="8"/>
        <v>273</v>
      </c>
      <c r="Z3187" s="181">
        <f t="shared" si="9"/>
        <v>365</v>
      </c>
      <c r="AA3187" s="155"/>
      <c r="AB3187" s="9"/>
      <c r="AC3187" s="9"/>
      <c r="AD3187" s="9"/>
      <c r="AE3187" s="9"/>
      <c r="AF3187" s="9"/>
      <c r="AG3187" s="9"/>
      <c r="AH3187" s="9"/>
    </row>
    <row r="3188" ht="15.75" customHeight="1">
      <c r="A3188" s="177">
        <v>41085.0</v>
      </c>
      <c r="B3188" s="178">
        <v>6.75</v>
      </c>
      <c r="C3188" s="178">
        <v>7.25</v>
      </c>
      <c r="D3188" s="178">
        <v>7.67</v>
      </c>
      <c r="E3188" s="178">
        <v>8.5</v>
      </c>
      <c r="F3188" s="178">
        <v>8.75</v>
      </c>
      <c r="G3188" s="178">
        <v>9.38</v>
      </c>
      <c r="H3188" s="178">
        <v>10.25</v>
      </c>
      <c r="I3188" s="178">
        <v>10.58</v>
      </c>
      <c r="J3188" s="178">
        <v>10.67</v>
      </c>
      <c r="K3188" s="179">
        <f>MAX(0,((T3188*(365/365))-VLOOKUP(A3188,VBMA!$A:$D,4,0))  /  (T3188* (365/365)   ))</f>
        <v>0.149975574</v>
      </c>
      <c r="L3188" s="180">
        <f t="shared" ref="L3188:S3188" si="3191">(B3188*(1-$K3188) * (365/365))/100</f>
        <v>0.05737664875</v>
      </c>
      <c r="M3188" s="180">
        <f t="shared" si="3191"/>
        <v>0.06162677088</v>
      </c>
      <c r="N3188" s="180">
        <f t="shared" si="3191"/>
        <v>0.06519687347</v>
      </c>
      <c r="O3188" s="180">
        <f t="shared" si="3191"/>
        <v>0.07225207621</v>
      </c>
      <c r="P3188" s="180">
        <f t="shared" si="3191"/>
        <v>0.07437713727</v>
      </c>
      <c r="Q3188" s="180">
        <f t="shared" si="3191"/>
        <v>0.07973229116</v>
      </c>
      <c r="R3188" s="180">
        <f t="shared" si="3191"/>
        <v>0.08712750366</v>
      </c>
      <c r="S3188" s="180">
        <f t="shared" si="3191"/>
        <v>0.08993258427</v>
      </c>
      <c r="T3188" s="181">
        <f t="shared" si="3"/>
        <v>10.91733333</v>
      </c>
      <c r="U3188" s="182">
        <f t="shared" si="4"/>
        <v>41268</v>
      </c>
      <c r="V3188" s="182">
        <f t="shared" si="5"/>
        <v>41358</v>
      </c>
      <c r="W3188" s="182">
        <f t="shared" si="6"/>
        <v>41450</v>
      </c>
      <c r="X3188" s="181">
        <f t="shared" si="7"/>
        <v>183</v>
      </c>
      <c r="Y3188" s="181">
        <f t="shared" si="8"/>
        <v>273</v>
      </c>
      <c r="Z3188" s="181">
        <f t="shared" si="9"/>
        <v>365</v>
      </c>
      <c r="AA3188" s="155"/>
      <c r="AB3188" s="9"/>
      <c r="AC3188" s="9"/>
      <c r="AD3188" s="9"/>
      <c r="AE3188" s="9"/>
      <c r="AF3188" s="9"/>
      <c r="AG3188" s="9"/>
      <c r="AH3188" s="9"/>
    </row>
    <row r="3189" ht="15.75" customHeight="1">
      <c r="A3189" s="177">
        <v>41082.0</v>
      </c>
      <c r="B3189" s="178">
        <v>5.92</v>
      </c>
      <c r="C3189" s="178">
        <v>6.38</v>
      </c>
      <c r="D3189" s="178">
        <v>6.97</v>
      </c>
      <c r="E3189" s="178">
        <v>7.75</v>
      </c>
      <c r="F3189" s="178">
        <v>8.42</v>
      </c>
      <c r="G3189" s="178">
        <v>9.0</v>
      </c>
      <c r="H3189" s="178">
        <v>10.08</v>
      </c>
      <c r="I3189" s="178">
        <v>10.67</v>
      </c>
      <c r="J3189" s="178">
        <v>10.83</v>
      </c>
      <c r="K3189" s="179">
        <f>MAX(0,((T3189*(365/365))-VLOOKUP(A3189,VBMA!$A:$D,4,0))  /  (T3189* (365/365)   ))</f>
        <v>0.1998659544</v>
      </c>
      <c r="L3189" s="180">
        <f t="shared" ref="L3189:S3189" si="3192">(B3189*(1-$K3189) * (365/365))/100</f>
        <v>0.0473679355</v>
      </c>
      <c r="M3189" s="180">
        <f t="shared" si="3192"/>
        <v>0.05104855211</v>
      </c>
      <c r="N3189" s="180">
        <f t="shared" si="3192"/>
        <v>0.05576934298</v>
      </c>
      <c r="O3189" s="180">
        <f t="shared" si="3192"/>
        <v>0.06201038854</v>
      </c>
      <c r="P3189" s="180">
        <f t="shared" si="3192"/>
        <v>0.06737128664</v>
      </c>
      <c r="Q3189" s="180">
        <f t="shared" si="3192"/>
        <v>0.07201206411</v>
      </c>
      <c r="R3189" s="180">
        <f t="shared" si="3192"/>
        <v>0.0806535118</v>
      </c>
      <c r="S3189" s="180">
        <f t="shared" si="3192"/>
        <v>0.08537430267</v>
      </c>
      <c r="T3189" s="181">
        <f t="shared" si="3"/>
        <v>11.27311111</v>
      </c>
      <c r="U3189" s="182">
        <f t="shared" si="4"/>
        <v>41265</v>
      </c>
      <c r="V3189" s="182">
        <f t="shared" si="5"/>
        <v>41355</v>
      </c>
      <c r="W3189" s="182">
        <f t="shared" si="6"/>
        <v>41447</v>
      </c>
      <c r="X3189" s="181">
        <f t="shared" si="7"/>
        <v>183</v>
      </c>
      <c r="Y3189" s="181">
        <f t="shared" si="8"/>
        <v>273</v>
      </c>
      <c r="Z3189" s="181">
        <f t="shared" si="9"/>
        <v>365</v>
      </c>
      <c r="AA3189" s="155"/>
      <c r="AB3189" s="9"/>
      <c r="AC3189" s="9"/>
      <c r="AD3189" s="9"/>
      <c r="AE3189" s="9"/>
      <c r="AF3189" s="9"/>
      <c r="AG3189" s="9"/>
      <c r="AH3189" s="9"/>
    </row>
    <row r="3190" ht="15.75" customHeight="1">
      <c r="A3190" s="177">
        <v>41081.0</v>
      </c>
      <c r="B3190" s="178">
        <v>5.28</v>
      </c>
      <c r="C3190" s="178">
        <v>6.09</v>
      </c>
      <c r="D3190" s="178">
        <v>6.75</v>
      </c>
      <c r="E3190" s="178">
        <v>7.75</v>
      </c>
      <c r="F3190" s="178">
        <v>8.38</v>
      </c>
      <c r="G3190" s="178">
        <v>9.0</v>
      </c>
      <c r="H3190" s="178">
        <v>10.13</v>
      </c>
      <c r="I3190" s="178">
        <v>10.63</v>
      </c>
      <c r="J3190" s="178">
        <v>10.75</v>
      </c>
      <c r="K3190" s="179">
        <f>MAX(0,((T3190*(365/365))-VLOOKUP(A3190,VBMA!$A:$D,4,0))  /  (T3190* (365/365)   ))</f>
        <v>0.2056447592</v>
      </c>
      <c r="L3190" s="180">
        <f t="shared" ref="L3190:S3190" si="3193">(B3190*(1-$K3190) * (365/365))/100</f>
        <v>0.04194195672</v>
      </c>
      <c r="M3190" s="180">
        <f t="shared" si="3193"/>
        <v>0.04837623417</v>
      </c>
      <c r="N3190" s="180">
        <f t="shared" si="3193"/>
        <v>0.05361897876</v>
      </c>
      <c r="O3190" s="180">
        <f t="shared" si="3193"/>
        <v>0.06156253117</v>
      </c>
      <c r="P3190" s="180">
        <f t="shared" si="3193"/>
        <v>0.06656696918</v>
      </c>
      <c r="Q3190" s="180">
        <f t="shared" si="3193"/>
        <v>0.07149197168</v>
      </c>
      <c r="R3190" s="180">
        <f t="shared" si="3193"/>
        <v>0.0804681859</v>
      </c>
      <c r="S3190" s="180">
        <f t="shared" si="3193"/>
        <v>0.0844399621</v>
      </c>
      <c r="T3190" s="181">
        <f t="shared" si="3"/>
        <v>11.14111111</v>
      </c>
      <c r="U3190" s="182">
        <f t="shared" si="4"/>
        <v>41264</v>
      </c>
      <c r="V3190" s="182">
        <f t="shared" si="5"/>
        <v>41354</v>
      </c>
      <c r="W3190" s="182">
        <f t="shared" si="6"/>
        <v>41446</v>
      </c>
      <c r="X3190" s="181">
        <f t="shared" si="7"/>
        <v>183</v>
      </c>
      <c r="Y3190" s="181">
        <f t="shared" si="8"/>
        <v>273</v>
      </c>
      <c r="Z3190" s="181">
        <f t="shared" si="9"/>
        <v>365</v>
      </c>
      <c r="AA3190" s="155"/>
      <c r="AB3190" s="9"/>
      <c r="AC3190" s="9"/>
      <c r="AD3190" s="9"/>
      <c r="AE3190" s="9"/>
      <c r="AF3190" s="9"/>
      <c r="AG3190" s="9"/>
      <c r="AH3190" s="9"/>
    </row>
    <row r="3191" ht="15.75" customHeight="1">
      <c r="A3191" s="177">
        <v>41080.0</v>
      </c>
      <c r="B3191" s="178">
        <v>5.22</v>
      </c>
      <c r="C3191" s="178">
        <v>5.97</v>
      </c>
      <c r="D3191" s="178">
        <v>6.69</v>
      </c>
      <c r="E3191" s="178">
        <v>7.73</v>
      </c>
      <c r="F3191" s="178">
        <v>8.31</v>
      </c>
      <c r="G3191" s="178">
        <v>8.94</v>
      </c>
      <c r="H3191" s="178">
        <v>10.13</v>
      </c>
      <c r="I3191" s="178">
        <v>10.63</v>
      </c>
      <c r="J3191" s="178">
        <v>10.75</v>
      </c>
      <c r="K3191" s="179">
        <f>MAX(0,((T3191*(365/365))-VLOOKUP(A3191,VBMA!$A:$D,4,0))  /  (T3191* (365/365)   ))</f>
        <v>0.2083374888</v>
      </c>
      <c r="L3191" s="180">
        <f t="shared" ref="L3191:S3191" si="3194">(B3191*(1-$K3191) * (365/365))/100</f>
        <v>0.04132478309</v>
      </c>
      <c r="M3191" s="180">
        <f t="shared" si="3194"/>
        <v>0.04726225192</v>
      </c>
      <c r="N3191" s="180">
        <f t="shared" si="3194"/>
        <v>0.052962222</v>
      </c>
      <c r="O3191" s="180">
        <f t="shared" si="3194"/>
        <v>0.06119551212</v>
      </c>
      <c r="P3191" s="180">
        <f t="shared" si="3194"/>
        <v>0.06578715468</v>
      </c>
      <c r="Q3191" s="180">
        <f t="shared" si="3194"/>
        <v>0.0707746285</v>
      </c>
      <c r="R3191" s="180">
        <f t="shared" si="3194"/>
        <v>0.08019541239</v>
      </c>
      <c r="S3191" s="180">
        <f t="shared" si="3194"/>
        <v>0.08415372494</v>
      </c>
      <c r="T3191" s="181">
        <f t="shared" si="3"/>
        <v>11.14111111</v>
      </c>
      <c r="U3191" s="182">
        <f t="shared" si="4"/>
        <v>41263</v>
      </c>
      <c r="V3191" s="182">
        <f t="shared" si="5"/>
        <v>41353</v>
      </c>
      <c r="W3191" s="182">
        <f t="shared" si="6"/>
        <v>41445</v>
      </c>
      <c r="X3191" s="181">
        <f t="shared" si="7"/>
        <v>183</v>
      </c>
      <c r="Y3191" s="181">
        <f t="shared" si="8"/>
        <v>273</v>
      </c>
      <c r="Z3191" s="181">
        <f t="shared" si="9"/>
        <v>365</v>
      </c>
      <c r="AA3191" s="155"/>
      <c r="AB3191" s="9"/>
      <c r="AC3191" s="9"/>
      <c r="AD3191" s="9"/>
      <c r="AE3191" s="9"/>
      <c r="AF3191" s="9"/>
      <c r="AG3191" s="9"/>
      <c r="AH3191" s="9"/>
    </row>
    <row r="3192" ht="15.75" customHeight="1">
      <c r="A3192" s="177">
        <v>41079.0</v>
      </c>
      <c r="B3192" s="178">
        <v>5.03</v>
      </c>
      <c r="C3192" s="178">
        <v>5.91</v>
      </c>
      <c r="D3192" s="178">
        <v>6.63</v>
      </c>
      <c r="E3192" s="178">
        <v>7.69</v>
      </c>
      <c r="F3192" s="178">
        <v>8.31</v>
      </c>
      <c r="G3192" s="178">
        <v>8.94</v>
      </c>
      <c r="H3192" s="178">
        <v>10.13</v>
      </c>
      <c r="I3192" s="178">
        <v>10.63</v>
      </c>
      <c r="J3192" s="178">
        <v>10.81</v>
      </c>
      <c r="K3192" s="179">
        <f>MAX(0,((T3192*(365/365))-VLOOKUP(A3192,VBMA!$A:$D,4,0))  /  (T3192* (365/365)   ))</f>
        <v>0.211927795</v>
      </c>
      <c r="L3192" s="180">
        <f t="shared" ref="L3192:S3192" si="3195">(B3192*(1-$K3192) * (365/365))/100</f>
        <v>0.03964003191</v>
      </c>
      <c r="M3192" s="180">
        <f t="shared" si="3195"/>
        <v>0.04657506732</v>
      </c>
      <c r="N3192" s="180">
        <f t="shared" si="3195"/>
        <v>0.05224918719</v>
      </c>
      <c r="O3192" s="180">
        <f t="shared" si="3195"/>
        <v>0.06060275257</v>
      </c>
      <c r="P3192" s="180">
        <f t="shared" si="3195"/>
        <v>0.06548880024</v>
      </c>
      <c r="Q3192" s="180">
        <f t="shared" si="3195"/>
        <v>0.07045365513</v>
      </c>
      <c r="R3192" s="180">
        <f t="shared" si="3195"/>
        <v>0.07983171437</v>
      </c>
      <c r="S3192" s="180">
        <f t="shared" si="3195"/>
        <v>0.0837720754</v>
      </c>
      <c r="T3192" s="181">
        <f t="shared" si="3"/>
        <v>11.14111111</v>
      </c>
      <c r="U3192" s="182">
        <f t="shared" si="4"/>
        <v>41262</v>
      </c>
      <c r="V3192" s="182">
        <f t="shared" si="5"/>
        <v>41352</v>
      </c>
      <c r="W3192" s="182">
        <f t="shared" si="6"/>
        <v>41444</v>
      </c>
      <c r="X3192" s="181">
        <f t="shared" si="7"/>
        <v>183</v>
      </c>
      <c r="Y3192" s="181">
        <f t="shared" si="8"/>
        <v>273</v>
      </c>
      <c r="Z3192" s="181">
        <f t="shared" si="9"/>
        <v>365</v>
      </c>
      <c r="AA3192" s="155"/>
      <c r="AB3192" s="9"/>
      <c r="AC3192" s="9"/>
      <c r="AD3192" s="9"/>
      <c r="AE3192" s="9"/>
      <c r="AF3192" s="9"/>
      <c r="AG3192" s="9"/>
      <c r="AH3192" s="9"/>
    </row>
    <row r="3193" ht="15.75" customHeight="1">
      <c r="A3193" s="177">
        <v>41078.0</v>
      </c>
      <c r="B3193" s="178">
        <v>5.13</v>
      </c>
      <c r="C3193" s="178">
        <v>5.94</v>
      </c>
      <c r="D3193" s="178">
        <v>6.63</v>
      </c>
      <c r="E3193" s="178">
        <v>7.69</v>
      </c>
      <c r="F3193" s="178">
        <v>8.31</v>
      </c>
      <c r="G3193" s="178">
        <v>8.94</v>
      </c>
      <c r="H3193" s="178">
        <v>10.13</v>
      </c>
      <c r="I3193" s="178">
        <v>10.63</v>
      </c>
      <c r="J3193" s="178">
        <v>10.81</v>
      </c>
      <c r="K3193" s="179">
        <f>MAX(0,((T3193*(365/365))-VLOOKUP(A3193,VBMA!$A:$D,4,0))  /  (T3193* (365/365)   ))</f>
        <v>0.2173132542</v>
      </c>
      <c r="L3193" s="180">
        <f t="shared" ref="L3193:S3193" si="3196">(B3193*(1-$K3193) * (365/365))/100</f>
        <v>0.04015183006</v>
      </c>
      <c r="M3193" s="180">
        <f t="shared" si="3196"/>
        <v>0.0464915927</v>
      </c>
      <c r="N3193" s="180">
        <f t="shared" si="3196"/>
        <v>0.05189213125</v>
      </c>
      <c r="O3193" s="180">
        <f t="shared" si="3196"/>
        <v>0.06018861075</v>
      </c>
      <c r="P3193" s="180">
        <f t="shared" si="3196"/>
        <v>0.06504126857</v>
      </c>
      <c r="Q3193" s="180">
        <f t="shared" si="3196"/>
        <v>0.06997219507</v>
      </c>
      <c r="R3193" s="180">
        <f t="shared" si="3196"/>
        <v>0.07928616735</v>
      </c>
      <c r="S3193" s="180">
        <f t="shared" si="3196"/>
        <v>0.08319960108</v>
      </c>
      <c r="T3193" s="181">
        <f t="shared" si="3"/>
        <v>11.14111111</v>
      </c>
      <c r="U3193" s="182">
        <f t="shared" si="4"/>
        <v>41261</v>
      </c>
      <c r="V3193" s="182">
        <f t="shared" si="5"/>
        <v>41351</v>
      </c>
      <c r="W3193" s="182">
        <f t="shared" si="6"/>
        <v>41443</v>
      </c>
      <c r="X3193" s="181">
        <f t="shared" si="7"/>
        <v>183</v>
      </c>
      <c r="Y3193" s="181">
        <f t="shared" si="8"/>
        <v>273</v>
      </c>
      <c r="Z3193" s="181">
        <f t="shared" si="9"/>
        <v>365</v>
      </c>
      <c r="AA3193" s="155"/>
      <c r="AB3193" s="9"/>
      <c r="AC3193" s="9"/>
      <c r="AD3193" s="9"/>
      <c r="AE3193" s="9"/>
      <c r="AF3193" s="9"/>
      <c r="AG3193" s="9"/>
      <c r="AH3193" s="9"/>
    </row>
    <row r="3194" ht="15.75" customHeight="1">
      <c r="A3194" s="177">
        <v>41075.0</v>
      </c>
      <c r="B3194" s="178">
        <v>4.67</v>
      </c>
      <c r="C3194" s="178">
        <v>5.79</v>
      </c>
      <c r="D3194" s="178">
        <v>6.4</v>
      </c>
      <c r="E3194" s="178">
        <v>7.64</v>
      </c>
      <c r="F3194" s="178">
        <v>8.21</v>
      </c>
      <c r="G3194" s="178">
        <v>8.86</v>
      </c>
      <c r="H3194" s="178">
        <v>10.0</v>
      </c>
      <c r="I3194" s="178">
        <v>10.36</v>
      </c>
      <c r="J3194" s="178">
        <v>10.57</v>
      </c>
      <c r="K3194" s="179">
        <f>MAX(0,((T3194*(365/365))-VLOOKUP(A3194,VBMA!$A:$D,4,0))  /  (T3194* (365/365)   ))</f>
        <v>0.1899701715</v>
      </c>
      <c r="L3194" s="180">
        <f t="shared" ref="L3194:S3194" si="3197">(B3194*(1-$K3194) * (365/365))/100</f>
        <v>0.03782839299</v>
      </c>
      <c r="M3194" s="180">
        <f t="shared" si="3197"/>
        <v>0.04690072707</v>
      </c>
      <c r="N3194" s="180">
        <f t="shared" si="3197"/>
        <v>0.05184190902</v>
      </c>
      <c r="O3194" s="180">
        <f t="shared" si="3197"/>
        <v>0.0618862789</v>
      </c>
      <c r="P3194" s="180">
        <f t="shared" si="3197"/>
        <v>0.06650344892</v>
      </c>
      <c r="Q3194" s="180">
        <f t="shared" si="3197"/>
        <v>0.0717686428</v>
      </c>
      <c r="R3194" s="180">
        <f t="shared" si="3197"/>
        <v>0.08100298285</v>
      </c>
      <c r="S3194" s="180">
        <f t="shared" si="3197"/>
        <v>0.08391909023</v>
      </c>
      <c r="T3194" s="181">
        <f t="shared" si="3"/>
        <v>10.728</v>
      </c>
      <c r="U3194" s="182">
        <f t="shared" si="4"/>
        <v>41258</v>
      </c>
      <c r="V3194" s="182">
        <f t="shared" si="5"/>
        <v>41348</v>
      </c>
      <c r="W3194" s="182">
        <f t="shared" si="6"/>
        <v>41440</v>
      </c>
      <c r="X3194" s="181">
        <f t="shared" si="7"/>
        <v>183</v>
      </c>
      <c r="Y3194" s="181">
        <f t="shared" si="8"/>
        <v>273</v>
      </c>
      <c r="Z3194" s="181">
        <f t="shared" si="9"/>
        <v>365</v>
      </c>
      <c r="AA3194" s="155"/>
      <c r="AB3194" s="9"/>
      <c r="AC3194" s="9"/>
      <c r="AD3194" s="9"/>
      <c r="AE3194" s="9"/>
      <c r="AF3194" s="9"/>
      <c r="AG3194" s="9"/>
      <c r="AH3194" s="9"/>
    </row>
    <row r="3195" ht="15.75" customHeight="1">
      <c r="A3195" s="177">
        <v>41074.0</v>
      </c>
      <c r="B3195" s="178">
        <v>5.36</v>
      </c>
      <c r="C3195" s="178">
        <v>6.21</v>
      </c>
      <c r="D3195" s="178">
        <v>6.71</v>
      </c>
      <c r="E3195" s="178">
        <v>7.64</v>
      </c>
      <c r="F3195" s="178">
        <v>8.21</v>
      </c>
      <c r="G3195" s="178">
        <v>8.93</v>
      </c>
      <c r="H3195" s="178">
        <v>9.93</v>
      </c>
      <c r="I3195" s="178">
        <v>10.36</v>
      </c>
      <c r="J3195" s="178">
        <v>10.57</v>
      </c>
      <c r="K3195" s="179">
        <f>MAX(0,((T3195*(365/365))-VLOOKUP(A3195,VBMA!$A:$D,4,0))  /  (T3195* (365/365)   ))</f>
        <v>0.1971891847</v>
      </c>
      <c r="L3195" s="180">
        <f t="shared" ref="L3195:S3195" si="3198">(B3195*(1-$K3195) * (365/365))/100</f>
        <v>0.0430306597</v>
      </c>
      <c r="M3195" s="180">
        <f t="shared" si="3198"/>
        <v>0.04985455163</v>
      </c>
      <c r="N3195" s="180">
        <f t="shared" si="3198"/>
        <v>0.0538686057</v>
      </c>
      <c r="O3195" s="180">
        <f t="shared" si="3198"/>
        <v>0.06133474629</v>
      </c>
      <c r="P3195" s="180">
        <f t="shared" si="3198"/>
        <v>0.06591076793</v>
      </c>
      <c r="Q3195" s="180">
        <f t="shared" si="3198"/>
        <v>0.0716910058</v>
      </c>
      <c r="R3195" s="180">
        <f t="shared" si="3198"/>
        <v>0.07971911396</v>
      </c>
      <c r="S3195" s="180">
        <f t="shared" si="3198"/>
        <v>0.08317120046</v>
      </c>
      <c r="T3195" s="181">
        <f t="shared" si="3"/>
        <v>10.79955556</v>
      </c>
      <c r="U3195" s="182">
        <f t="shared" si="4"/>
        <v>41257</v>
      </c>
      <c r="V3195" s="182">
        <f t="shared" si="5"/>
        <v>41347</v>
      </c>
      <c r="W3195" s="182">
        <f t="shared" si="6"/>
        <v>41439</v>
      </c>
      <c r="X3195" s="181">
        <f t="shared" si="7"/>
        <v>183</v>
      </c>
      <c r="Y3195" s="181">
        <f t="shared" si="8"/>
        <v>273</v>
      </c>
      <c r="Z3195" s="181">
        <f t="shared" si="9"/>
        <v>365</v>
      </c>
      <c r="AA3195" s="155"/>
      <c r="AB3195" s="9"/>
      <c r="AC3195" s="9"/>
      <c r="AD3195" s="9"/>
      <c r="AE3195" s="9"/>
      <c r="AF3195" s="9"/>
      <c r="AG3195" s="9"/>
      <c r="AH3195" s="9"/>
    </row>
    <row r="3196" ht="15.75" customHeight="1">
      <c r="A3196" s="177">
        <v>41073.0</v>
      </c>
      <c r="B3196" s="178">
        <v>4.76</v>
      </c>
      <c r="C3196" s="178">
        <v>5.57</v>
      </c>
      <c r="D3196" s="178">
        <v>6.14</v>
      </c>
      <c r="E3196" s="178">
        <v>7.21</v>
      </c>
      <c r="F3196" s="178">
        <v>8.07</v>
      </c>
      <c r="G3196" s="178">
        <v>9.0</v>
      </c>
      <c r="H3196" s="178">
        <v>9.93</v>
      </c>
      <c r="I3196" s="178">
        <v>10.29</v>
      </c>
      <c r="J3196" s="178">
        <v>10.57</v>
      </c>
      <c r="K3196" s="179">
        <f>MAX(0,((T3196*(365/365))-VLOOKUP(A3196,VBMA!$A:$D,4,0))  /  (T3196* (365/365)   ))</f>
        <v>0.2006004879</v>
      </c>
      <c r="L3196" s="180">
        <f t="shared" ref="L3196:S3196" si="3199">(B3196*(1-$K3196) * (365/365))/100</f>
        <v>0.03805141678</v>
      </c>
      <c r="M3196" s="180">
        <f t="shared" si="3199"/>
        <v>0.04452655282</v>
      </c>
      <c r="N3196" s="180">
        <f t="shared" si="3199"/>
        <v>0.04908313004</v>
      </c>
      <c r="O3196" s="180">
        <f t="shared" si="3199"/>
        <v>0.05763670482</v>
      </c>
      <c r="P3196" s="180">
        <f t="shared" si="3199"/>
        <v>0.06451154063</v>
      </c>
      <c r="Q3196" s="180">
        <f t="shared" si="3199"/>
        <v>0.07194595609</v>
      </c>
      <c r="R3196" s="180">
        <f t="shared" si="3199"/>
        <v>0.07938037155</v>
      </c>
      <c r="S3196" s="180">
        <f t="shared" si="3199"/>
        <v>0.0822582098</v>
      </c>
      <c r="T3196" s="181">
        <f t="shared" si="3"/>
        <v>10.658</v>
      </c>
      <c r="U3196" s="182">
        <f t="shared" si="4"/>
        <v>41256</v>
      </c>
      <c r="V3196" s="182">
        <f t="shared" si="5"/>
        <v>41346</v>
      </c>
      <c r="W3196" s="182">
        <f t="shared" si="6"/>
        <v>41438</v>
      </c>
      <c r="X3196" s="181">
        <f t="shared" si="7"/>
        <v>183</v>
      </c>
      <c r="Y3196" s="181">
        <f t="shared" si="8"/>
        <v>273</v>
      </c>
      <c r="Z3196" s="181">
        <f t="shared" si="9"/>
        <v>365</v>
      </c>
      <c r="AA3196" s="155"/>
      <c r="AB3196" s="9"/>
      <c r="AC3196" s="9"/>
      <c r="AD3196" s="9"/>
      <c r="AE3196" s="9"/>
      <c r="AF3196" s="9"/>
      <c r="AG3196" s="9"/>
      <c r="AH3196" s="9"/>
    </row>
    <row r="3197" ht="15.75" customHeight="1">
      <c r="A3197" s="177">
        <v>41072.0</v>
      </c>
      <c r="B3197" s="178">
        <v>4.07</v>
      </c>
      <c r="C3197" s="178">
        <v>4.57</v>
      </c>
      <c r="D3197" s="178">
        <v>5.36</v>
      </c>
      <c r="E3197" s="178">
        <v>6.57</v>
      </c>
      <c r="F3197" s="178">
        <v>7.5</v>
      </c>
      <c r="G3197" s="178">
        <v>8.5</v>
      </c>
      <c r="H3197" s="178">
        <v>9.5</v>
      </c>
      <c r="I3197" s="178">
        <v>10.0</v>
      </c>
      <c r="J3197" s="178">
        <v>10.36</v>
      </c>
      <c r="K3197" s="179">
        <f>MAX(0,((T3197*(365/365))-VLOOKUP(A3197,VBMA!$A:$D,4,0))  /  (T3197* (365/365)   ))</f>
        <v>0.2065539112</v>
      </c>
      <c r="L3197" s="180">
        <f t="shared" ref="L3197:S3197" si="3200">(B3197*(1-$K3197) * (365/365))/100</f>
        <v>0.03229325581</v>
      </c>
      <c r="M3197" s="180">
        <f t="shared" si="3200"/>
        <v>0.03626048626</v>
      </c>
      <c r="N3197" s="180">
        <f t="shared" si="3200"/>
        <v>0.04252871036</v>
      </c>
      <c r="O3197" s="180">
        <f t="shared" si="3200"/>
        <v>0.05212940803</v>
      </c>
      <c r="P3197" s="180">
        <f t="shared" si="3200"/>
        <v>0.05950845666</v>
      </c>
      <c r="Q3197" s="180">
        <f t="shared" si="3200"/>
        <v>0.06744291755</v>
      </c>
      <c r="R3197" s="180">
        <f t="shared" si="3200"/>
        <v>0.07537737844</v>
      </c>
      <c r="S3197" s="180">
        <f t="shared" si="3200"/>
        <v>0.07934460888</v>
      </c>
      <c r="T3197" s="181">
        <f t="shared" si="3"/>
        <v>10.51111111</v>
      </c>
      <c r="U3197" s="182">
        <f t="shared" si="4"/>
        <v>41255</v>
      </c>
      <c r="V3197" s="182">
        <f t="shared" si="5"/>
        <v>41345</v>
      </c>
      <c r="W3197" s="182">
        <f t="shared" si="6"/>
        <v>41437</v>
      </c>
      <c r="X3197" s="181">
        <f t="shared" si="7"/>
        <v>183</v>
      </c>
      <c r="Y3197" s="181">
        <f t="shared" si="8"/>
        <v>273</v>
      </c>
      <c r="Z3197" s="181">
        <f t="shared" si="9"/>
        <v>365</v>
      </c>
      <c r="AA3197" s="155"/>
      <c r="AB3197" s="9"/>
      <c r="AC3197" s="9"/>
      <c r="AD3197" s="9"/>
      <c r="AE3197" s="9"/>
      <c r="AF3197" s="9"/>
      <c r="AG3197" s="9"/>
      <c r="AH3197" s="9"/>
    </row>
    <row r="3198" ht="15.75" customHeight="1">
      <c r="A3198" s="177">
        <v>41071.0</v>
      </c>
      <c r="B3198" s="178">
        <v>2.92</v>
      </c>
      <c r="C3198" s="178">
        <v>3.42</v>
      </c>
      <c r="D3198" s="178">
        <v>4.04</v>
      </c>
      <c r="E3198" s="178">
        <v>5.29</v>
      </c>
      <c r="F3198" s="178">
        <v>6.67</v>
      </c>
      <c r="G3198" s="178">
        <v>7.83</v>
      </c>
      <c r="H3198" s="178">
        <v>8.75</v>
      </c>
      <c r="I3198" s="178">
        <v>9.5</v>
      </c>
      <c r="J3198" s="178">
        <v>10.0</v>
      </c>
      <c r="K3198" s="179">
        <f>MAX(0,((T3198*(365/365))-VLOOKUP(A3198,VBMA!$A:$D,4,0))  /  (T3198* (365/365)   ))</f>
        <v>0.2042207792</v>
      </c>
      <c r="L3198" s="180">
        <f t="shared" ref="L3198:S3198" si="3201">(B3198*(1-$K3198) * (365/365))/100</f>
        <v>0.02323675325</v>
      </c>
      <c r="M3198" s="180">
        <f t="shared" si="3201"/>
        <v>0.02721564935</v>
      </c>
      <c r="N3198" s="180">
        <f t="shared" si="3201"/>
        <v>0.03214948052</v>
      </c>
      <c r="O3198" s="180">
        <f t="shared" si="3201"/>
        <v>0.04209672078</v>
      </c>
      <c r="P3198" s="180">
        <f t="shared" si="3201"/>
        <v>0.05307847403</v>
      </c>
      <c r="Q3198" s="180">
        <f t="shared" si="3201"/>
        <v>0.06230951299</v>
      </c>
      <c r="R3198" s="180">
        <f t="shared" si="3201"/>
        <v>0.06963068182</v>
      </c>
      <c r="S3198" s="180">
        <f t="shared" si="3201"/>
        <v>0.07559902597</v>
      </c>
      <c r="T3198" s="181">
        <f t="shared" si="3"/>
        <v>10.26666667</v>
      </c>
      <c r="U3198" s="182">
        <f t="shared" si="4"/>
        <v>41254</v>
      </c>
      <c r="V3198" s="182">
        <f t="shared" si="5"/>
        <v>41344</v>
      </c>
      <c r="W3198" s="182">
        <f t="shared" si="6"/>
        <v>41436</v>
      </c>
      <c r="X3198" s="181">
        <f t="shared" si="7"/>
        <v>183</v>
      </c>
      <c r="Y3198" s="181">
        <f t="shared" si="8"/>
        <v>273</v>
      </c>
      <c r="Z3198" s="181">
        <f t="shared" si="9"/>
        <v>365</v>
      </c>
      <c r="AA3198" s="155"/>
      <c r="AB3198" s="9"/>
      <c r="AC3198" s="9"/>
      <c r="AD3198" s="9"/>
      <c r="AE3198" s="9"/>
      <c r="AF3198" s="9"/>
      <c r="AG3198" s="9"/>
      <c r="AH3198" s="9"/>
    </row>
    <row r="3199" ht="15.75" customHeight="1">
      <c r="A3199" s="177">
        <v>41068.0</v>
      </c>
      <c r="B3199" s="178">
        <v>2.0</v>
      </c>
      <c r="C3199" s="178">
        <v>2.52</v>
      </c>
      <c r="D3199" s="178">
        <v>3.25</v>
      </c>
      <c r="E3199" s="178">
        <v>4.86</v>
      </c>
      <c r="F3199" s="178">
        <v>6.57</v>
      </c>
      <c r="G3199" s="178">
        <v>7.5</v>
      </c>
      <c r="H3199" s="178">
        <v>8.86</v>
      </c>
      <c r="I3199" s="178">
        <v>9.79</v>
      </c>
      <c r="J3199" s="178">
        <v>10.29</v>
      </c>
      <c r="K3199" s="179">
        <f>MAX(0,((T3199*(365/365))-VLOOKUP(A3199,VBMA!$A:$D,4,0))  /  (T3199* (365/365)   ))</f>
        <v>0.2402706226</v>
      </c>
      <c r="L3199" s="180">
        <f t="shared" ref="L3199:S3199" si="3202">(B3199*(1-$K3199) * (365/365))/100</f>
        <v>0.01519458755</v>
      </c>
      <c r="M3199" s="180">
        <f t="shared" si="3202"/>
        <v>0.01914518031</v>
      </c>
      <c r="N3199" s="180">
        <f t="shared" si="3202"/>
        <v>0.02469120477</v>
      </c>
      <c r="O3199" s="180">
        <f t="shared" si="3202"/>
        <v>0.03692284774</v>
      </c>
      <c r="P3199" s="180">
        <f t="shared" si="3202"/>
        <v>0.0499142201</v>
      </c>
      <c r="Q3199" s="180">
        <f t="shared" si="3202"/>
        <v>0.05697970331</v>
      </c>
      <c r="R3199" s="180">
        <f t="shared" si="3202"/>
        <v>0.06731202284</v>
      </c>
      <c r="S3199" s="180">
        <f t="shared" si="3202"/>
        <v>0.07437750605</v>
      </c>
      <c r="T3199" s="181">
        <f t="shared" si="3"/>
        <v>10.74066667</v>
      </c>
      <c r="U3199" s="182">
        <f t="shared" si="4"/>
        <v>41251</v>
      </c>
      <c r="V3199" s="182">
        <f t="shared" si="5"/>
        <v>41341</v>
      </c>
      <c r="W3199" s="182">
        <f t="shared" si="6"/>
        <v>41433</v>
      </c>
      <c r="X3199" s="181">
        <f t="shared" si="7"/>
        <v>183</v>
      </c>
      <c r="Y3199" s="181">
        <f t="shared" si="8"/>
        <v>273</v>
      </c>
      <c r="Z3199" s="181">
        <f t="shared" si="9"/>
        <v>365</v>
      </c>
      <c r="AA3199" s="155"/>
      <c r="AB3199" s="9"/>
      <c r="AC3199" s="9"/>
      <c r="AD3199" s="9"/>
      <c r="AE3199" s="9"/>
      <c r="AF3199" s="9"/>
      <c r="AG3199" s="9"/>
      <c r="AH3199" s="9"/>
    </row>
    <row r="3200" ht="15.75" customHeight="1">
      <c r="A3200" s="177">
        <v>41067.0</v>
      </c>
      <c r="B3200" s="178">
        <v>1.5</v>
      </c>
      <c r="C3200" s="178">
        <v>2.29</v>
      </c>
      <c r="D3200" s="178">
        <v>3.13</v>
      </c>
      <c r="E3200" s="178">
        <v>4.63</v>
      </c>
      <c r="F3200" s="178">
        <v>6.33</v>
      </c>
      <c r="G3200" s="178">
        <v>7.25</v>
      </c>
      <c r="H3200" s="178">
        <v>8.75</v>
      </c>
      <c r="I3200" s="178">
        <v>9.58</v>
      </c>
      <c r="J3200" s="178">
        <v>10.08</v>
      </c>
      <c r="K3200" s="179">
        <f>MAX(0,((T3200*(365/365))-VLOOKUP(A3200,VBMA!$A:$D,4,0))  /  (T3200* (365/365)   ))</f>
        <v>0.2108123082</v>
      </c>
      <c r="L3200" s="180">
        <f t="shared" ref="L3200:S3200" si="3203">(B3200*(1-$K3200) * (365/365))/100</f>
        <v>0.01183781538</v>
      </c>
      <c r="M3200" s="180">
        <f t="shared" si="3203"/>
        <v>0.01807239814</v>
      </c>
      <c r="N3200" s="180">
        <f t="shared" si="3203"/>
        <v>0.02470157475</v>
      </c>
      <c r="O3200" s="180">
        <f t="shared" si="3203"/>
        <v>0.03653939013</v>
      </c>
      <c r="P3200" s="180">
        <f t="shared" si="3203"/>
        <v>0.04995558089</v>
      </c>
      <c r="Q3200" s="180">
        <f t="shared" si="3203"/>
        <v>0.05721610765</v>
      </c>
      <c r="R3200" s="180">
        <f t="shared" si="3203"/>
        <v>0.06905392303</v>
      </c>
      <c r="S3200" s="180">
        <f t="shared" si="3203"/>
        <v>0.07560418087</v>
      </c>
      <c r="T3200" s="181">
        <f t="shared" si="3"/>
        <v>10.42844444</v>
      </c>
      <c r="U3200" s="182">
        <f t="shared" si="4"/>
        <v>41250</v>
      </c>
      <c r="V3200" s="182">
        <f t="shared" si="5"/>
        <v>41340</v>
      </c>
      <c r="W3200" s="182">
        <f t="shared" si="6"/>
        <v>41432</v>
      </c>
      <c r="X3200" s="181">
        <f t="shared" si="7"/>
        <v>183</v>
      </c>
      <c r="Y3200" s="181">
        <f t="shared" si="8"/>
        <v>273</v>
      </c>
      <c r="Z3200" s="181">
        <f t="shared" si="9"/>
        <v>365</v>
      </c>
      <c r="AA3200" s="155"/>
      <c r="AB3200" s="9"/>
      <c r="AC3200" s="9"/>
      <c r="AD3200" s="9"/>
      <c r="AE3200" s="9"/>
      <c r="AF3200" s="9"/>
      <c r="AG3200" s="9"/>
      <c r="AH3200" s="9"/>
    </row>
    <row r="3201" ht="15.75" customHeight="1">
      <c r="A3201" s="177">
        <v>41066.0</v>
      </c>
      <c r="B3201" s="178">
        <v>1.5</v>
      </c>
      <c r="C3201" s="178">
        <v>2.29</v>
      </c>
      <c r="D3201" s="178">
        <v>3.13</v>
      </c>
      <c r="E3201" s="178">
        <v>4.63</v>
      </c>
      <c r="F3201" s="178">
        <v>6.33</v>
      </c>
      <c r="G3201" s="178">
        <v>7.25</v>
      </c>
      <c r="H3201" s="178">
        <v>8.75</v>
      </c>
      <c r="I3201" s="178">
        <v>9.58</v>
      </c>
      <c r="J3201" s="178">
        <v>10.08</v>
      </c>
      <c r="K3201" s="179">
        <f>MAX(0,((T3201*(365/365))-VLOOKUP(A3201,VBMA!$A:$D,4,0))  /  (T3201* (365/365)   ))</f>
        <v>0.2079355609</v>
      </c>
      <c r="L3201" s="180">
        <f t="shared" ref="L3201:S3201" si="3204">(B3201*(1-$K3201) * (365/365))/100</f>
        <v>0.01188096659</v>
      </c>
      <c r="M3201" s="180">
        <f t="shared" si="3204"/>
        <v>0.01813827566</v>
      </c>
      <c r="N3201" s="180">
        <f t="shared" si="3204"/>
        <v>0.02479161695</v>
      </c>
      <c r="O3201" s="180">
        <f t="shared" si="3204"/>
        <v>0.03667258353</v>
      </c>
      <c r="P3201" s="180">
        <f t="shared" si="3204"/>
        <v>0.050137679</v>
      </c>
      <c r="Q3201" s="180">
        <f t="shared" si="3204"/>
        <v>0.05742467184</v>
      </c>
      <c r="R3201" s="180">
        <f t="shared" si="3204"/>
        <v>0.06930563842</v>
      </c>
      <c r="S3201" s="180">
        <f t="shared" si="3204"/>
        <v>0.07587977327</v>
      </c>
      <c r="T3201" s="181">
        <f t="shared" si="3"/>
        <v>10.42844444</v>
      </c>
      <c r="U3201" s="182">
        <f t="shared" si="4"/>
        <v>41249</v>
      </c>
      <c r="V3201" s="182">
        <f t="shared" si="5"/>
        <v>41339</v>
      </c>
      <c r="W3201" s="182">
        <f t="shared" si="6"/>
        <v>41431</v>
      </c>
      <c r="X3201" s="181">
        <f t="shared" si="7"/>
        <v>183</v>
      </c>
      <c r="Y3201" s="181">
        <f t="shared" si="8"/>
        <v>273</v>
      </c>
      <c r="Z3201" s="181">
        <f t="shared" si="9"/>
        <v>365</v>
      </c>
      <c r="AA3201" s="155"/>
      <c r="AB3201" s="9"/>
      <c r="AC3201" s="9"/>
      <c r="AD3201" s="9"/>
      <c r="AE3201" s="9"/>
      <c r="AF3201" s="9"/>
      <c r="AG3201" s="9"/>
      <c r="AH3201" s="9"/>
    </row>
    <row r="3202" ht="15.75" customHeight="1">
      <c r="A3202" s="177">
        <v>41065.0</v>
      </c>
      <c r="B3202" s="178">
        <v>1.49</v>
      </c>
      <c r="C3202" s="178">
        <v>2.35</v>
      </c>
      <c r="D3202" s="178">
        <v>3.11</v>
      </c>
      <c r="E3202" s="178">
        <v>4.61</v>
      </c>
      <c r="F3202" s="178">
        <v>6.14</v>
      </c>
      <c r="G3202" s="178">
        <v>7.07</v>
      </c>
      <c r="H3202" s="178">
        <v>8.64</v>
      </c>
      <c r="I3202" s="178">
        <v>9.5</v>
      </c>
      <c r="J3202" s="178">
        <v>10.0</v>
      </c>
      <c r="K3202" s="179">
        <f>MAX(0,((T3202*(365/365))-VLOOKUP(A3202,VBMA!$A:$D,4,0))  /  (T3202* (365/365)   ))</f>
        <v>0.2022438231</v>
      </c>
      <c r="L3202" s="180">
        <f t="shared" ref="L3202:S3202" si="3205">(B3202*(1-$K3202) * (365/365))/100</f>
        <v>0.01188656704</v>
      </c>
      <c r="M3202" s="180">
        <f t="shared" si="3205"/>
        <v>0.01874727016</v>
      </c>
      <c r="N3202" s="180">
        <f t="shared" si="3205"/>
        <v>0.0248102171</v>
      </c>
      <c r="O3202" s="180">
        <f t="shared" si="3205"/>
        <v>0.03677655976</v>
      </c>
      <c r="P3202" s="180">
        <f t="shared" si="3205"/>
        <v>0.04898222926</v>
      </c>
      <c r="Q3202" s="180">
        <f t="shared" si="3205"/>
        <v>0.05640136171</v>
      </c>
      <c r="R3202" s="180">
        <f t="shared" si="3205"/>
        <v>0.06892613369</v>
      </c>
      <c r="S3202" s="180">
        <f t="shared" si="3205"/>
        <v>0.07578683681</v>
      </c>
      <c r="T3202" s="181">
        <f t="shared" si="3"/>
        <v>10.37911111</v>
      </c>
      <c r="U3202" s="182">
        <f t="shared" si="4"/>
        <v>41248</v>
      </c>
      <c r="V3202" s="182">
        <f t="shared" si="5"/>
        <v>41338</v>
      </c>
      <c r="W3202" s="182">
        <f t="shared" si="6"/>
        <v>41430</v>
      </c>
      <c r="X3202" s="181">
        <f t="shared" si="7"/>
        <v>183</v>
      </c>
      <c r="Y3202" s="181">
        <f t="shared" si="8"/>
        <v>273</v>
      </c>
      <c r="Z3202" s="181">
        <f t="shared" si="9"/>
        <v>365</v>
      </c>
      <c r="AA3202" s="155"/>
      <c r="AB3202" s="9"/>
      <c r="AC3202" s="9"/>
      <c r="AD3202" s="9"/>
      <c r="AE3202" s="9"/>
      <c r="AF3202" s="9"/>
      <c r="AG3202" s="9"/>
      <c r="AH3202" s="9"/>
    </row>
    <row r="3203" ht="15.75" customHeight="1">
      <c r="A3203" s="177">
        <v>41064.0</v>
      </c>
      <c r="B3203" s="178">
        <v>1.45</v>
      </c>
      <c r="C3203" s="178">
        <v>2.42</v>
      </c>
      <c r="D3203" s="178">
        <v>3.17</v>
      </c>
      <c r="E3203" s="178">
        <v>4.67</v>
      </c>
      <c r="F3203" s="178">
        <v>6.0</v>
      </c>
      <c r="G3203" s="178">
        <v>6.92</v>
      </c>
      <c r="H3203" s="178">
        <v>8.42</v>
      </c>
      <c r="I3203" s="178">
        <v>9.25</v>
      </c>
      <c r="J3203" s="178">
        <v>9.83</v>
      </c>
      <c r="K3203" s="179">
        <f>MAX(0,((T3203*(365/365))-VLOOKUP(A3203,VBMA!$A:$D,4,0))  /  (T3203* (365/365)   ))</f>
        <v>0.1662082169</v>
      </c>
      <c r="L3203" s="180">
        <f t="shared" ref="L3203:S3203" si="3206">(B3203*(1-$K3203) * (365/365))/100</f>
        <v>0.01208998086</v>
      </c>
      <c r="M3203" s="180">
        <f t="shared" si="3206"/>
        <v>0.02017776115</v>
      </c>
      <c r="N3203" s="180">
        <f t="shared" si="3206"/>
        <v>0.02643119952</v>
      </c>
      <c r="O3203" s="180">
        <f t="shared" si="3206"/>
        <v>0.03893807627</v>
      </c>
      <c r="P3203" s="180">
        <f t="shared" si="3206"/>
        <v>0.05002750699</v>
      </c>
      <c r="Q3203" s="180">
        <f t="shared" si="3206"/>
        <v>0.05769839139</v>
      </c>
      <c r="R3203" s="180">
        <f t="shared" si="3206"/>
        <v>0.07020526814</v>
      </c>
      <c r="S3203" s="180">
        <f t="shared" si="3206"/>
        <v>0.07712573994</v>
      </c>
      <c r="T3203" s="181">
        <f t="shared" si="3"/>
        <v>10.09844444</v>
      </c>
      <c r="U3203" s="182">
        <f t="shared" si="4"/>
        <v>41247</v>
      </c>
      <c r="V3203" s="182">
        <f t="shared" si="5"/>
        <v>41337</v>
      </c>
      <c r="W3203" s="182">
        <f t="shared" si="6"/>
        <v>41429</v>
      </c>
      <c r="X3203" s="181">
        <f t="shared" si="7"/>
        <v>183</v>
      </c>
      <c r="Y3203" s="181">
        <f t="shared" si="8"/>
        <v>273</v>
      </c>
      <c r="Z3203" s="181">
        <f t="shared" si="9"/>
        <v>365</v>
      </c>
      <c r="AA3203" s="155"/>
      <c r="AB3203" s="9"/>
      <c r="AC3203" s="9"/>
      <c r="AD3203" s="9"/>
      <c r="AE3203" s="9"/>
      <c r="AF3203" s="9"/>
      <c r="AG3203" s="9"/>
      <c r="AH3203" s="9"/>
    </row>
    <row r="3204" ht="15.75" customHeight="1">
      <c r="A3204" s="177">
        <v>41061.0</v>
      </c>
      <c r="B3204" s="178">
        <v>1.5</v>
      </c>
      <c r="C3204" s="178">
        <v>2.38</v>
      </c>
      <c r="D3204" s="178">
        <v>3.08</v>
      </c>
      <c r="E3204" s="178">
        <v>4.63</v>
      </c>
      <c r="F3204" s="178">
        <v>6.33</v>
      </c>
      <c r="G3204" s="178">
        <v>7.25</v>
      </c>
      <c r="H3204" s="178">
        <v>8.75</v>
      </c>
      <c r="I3204" s="178">
        <v>9.67</v>
      </c>
      <c r="J3204" s="178">
        <v>10.25</v>
      </c>
      <c r="K3204" s="179">
        <f>MAX(0,((T3204*(365/365))-VLOOKUP(A3204,VBMA!$A:$D,4,0))  /  (T3204* (365/365)   ))</f>
        <v>0.2026724192</v>
      </c>
      <c r="L3204" s="180">
        <f t="shared" ref="L3204:S3204" si="3207">(B3204*(1-$K3204) * (365/365))/100</f>
        <v>0.01195991371</v>
      </c>
      <c r="M3204" s="180">
        <f t="shared" si="3207"/>
        <v>0.01897639642</v>
      </c>
      <c r="N3204" s="180">
        <f t="shared" si="3207"/>
        <v>0.02455768949</v>
      </c>
      <c r="O3204" s="180">
        <f t="shared" si="3207"/>
        <v>0.03691626699</v>
      </c>
      <c r="P3204" s="180">
        <f t="shared" si="3207"/>
        <v>0.05047083586</v>
      </c>
      <c r="Q3204" s="180">
        <f t="shared" si="3207"/>
        <v>0.05780624961</v>
      </c>
      <c r="R3204" s="180">
        <f t="shared" si="3207"/>
        <v>0.06976616332</v>
      </c>
      <c r="S3204" s="180">
        <f t="shared" si="3207"/>
        <v>0.07710157706</v>
      </c>
      <c r="T3204" s="181">
        <f t="shared" si="3"/>
        <v>10.61044444</v>
      </c>
      <c r="U3204" s="182">
        <f t="shared" si="4"/>
        <v>41244</v>
      </c>
      <c r="V3204" s="182">
        <f t="shared" si="5"/>
        <v>41334</v>
      </c>
      <c r="W3204" s="182">
        <f t="shared" si="6"/>
        <v>41426</v>
      </c>
      <c r="X3204" s="181">
        <f t="shared" si="7"/>
        <v>183</v>
      </c>
      <c r="Y3204" s="181">
        <f t="shared" si="8"/>
        <v>273</v>
      </c>
      <c r="Z3204" s="181">
        <f t="shared" si="9"/>
        <v>365</v>
      </c>
      <c r="AA3204" s="155"/>
      <c r="AB3204" s="9"/>
      <c r="AC3204" s="9"/>
      <c r="AD3204" s="9"/>
      <c r="AE3204" s="9"/>
      <c r="AF3204" s="9"/>
      <c r="AG3204" s="9"/>
      <c r="AH3204" s="9"/>
    </row>
    <row r="3205" ht="15.75" customHeight="1">
      <c r="A3205" s="177">
        <v>41060.0</v>
      </c>
      <c r="B3205" s="178">
        <v>1.3</v>
      </c>
      <c r="C3205" s="178">
        <v>2.56</v>
      </c>
      <c r="D3205" s="178">
        <v>3.31</v>
      </c>
      <c r="E3205" s="178">
        <v>4.88</v>
      </c>
      <c r="F3205" s="178">
        <v>6.13</v>
      </c>
      <c r="G3205" s="178">
        <v>7.13</v>
      </c>
      <c r="H3205" s="178">
        <v>8.13</v>
      </c>
      <c r="I3205" s="178">
        <v>9.0</v>
      </c>
      <c r="J3205" s="178">
        <v>9.5</v>
      </c>
      <c r="K3205" s="179">
        <f>MAX(0,((T3205*(365/365))-VLOOKUP(A3205,VBMA!$A:$D,4,0))  /  (T3205* (365/365)   ))</f>
        <v>0.1363219686</v>
      </c>
      <c r="L3205" s="180">
        <f t="shared" ref="L3205:S3205" si="3208">(B3205*(1-$K3205) * (365/365))/100</f>
        <v>0.01122781441</v>
      </c>
      <c r="M3205" s="180">
        <f t="shared" si="3208"/>
        <v>0.0221101576</v>
      </c>
      <c r="N3205" s="180">
        <f t="shared" si="3208"/>
        <v>0.02858774284</v>
      </c>
      <c r="O3205" s="180">
        <f t="shared" si="3208"/>
        <v>0.04214748793</v>
      </c>
      <c r="P3205" s="180">
        <f t="shared" si="3208"/>
        <v>0.05294346333</v>
      </c>
      <c r="Q3205" s="180">
        <f t="shared" si="3208"/>
        <v>0.06158024364</v>
      </c>
      <c r="R3205" s="180">
        <f t="shared" si="3208"/>
        <v>0.07021702396</v>
      </c>
      <c r="S3205" s="180">
        <f t="shared" si="3208"/>
        <v>0.07773102283</v>
      </c>
      <c r="T3205" s="181">
        <f t="shared" si="3"/>
        <v>9.841630435</v>
      </c>
      <c r="U3205" s="182">
        <f t="shared" si="4"/>
        <v>41244</v>
      </c>
      <c r="V3205" s="182">
        <f t="shared" si="5"/>
        <v>41336</v>
      </c>
      <c r="W3205" s="182">
        <f t="shared" si="6"/>
        <v>41425</v>
      </c>
      <c r="X3205" s="181">
        <f t="shared" si="7"/>
        <v>184</v>
      </c>
      <c r="Y3205" s="181">
        <f t="shared" si="8"/>
        <v>276</v>
      </c>
      <c r="Z3205" s="181">
        <f t="shared" si="9"/>
        <v>365</v>
      </c>
      <c r="AA3205" s="155"/>
      <c r="AB3205" s="9"/>
      <c r="AC3205" s="9"/>
      <c r="AD3205" s="9"/>
      <c r="AE3205" s="9"/>
      <c r="AF3205" s="9"/>
      <c r="AG3205" s="9"/>
      <c r="AH3205" s="9"/>
    </row>
    <row r="3206" ht="15.75" customHeight="1">
      <c r="A3206" s="177">
        <v>41059.0</v>
      </c>
      <c r="B3206" s="178">
        <v>1.67</v>
      </c>
      <c r="C3206" s="178">
        <v>2.63</v>
      </c>
      <c r="D3206" s="178">
        <v>3.42</v>
      </c>
      <c r="E3206" s="178">
        <v>5.0</v>
      </c>
      <c r="F3206" s="178">
        <v>6.58</v>
      </c>
      <c r="G3206" s="178">
        <v>7.67</v>
      </c>
      <c r="H3206" s="178">
        <v>9.42</v>
      </c>
      <c r="I3206" s="178">
        <v>9.95</v>
      </c>
      <c r="J3206" s="178">
        <v>10.47</v>
      </c>
      <c r="K3206" s="179">
        <f>MAX(0,((T3206*(365/365))-VLOOKUP(A3206,VBMA!$A:$D,4,0))  /  (T3206* (365/365)   ))</f>
        <v>0.1828126786</v>
      </c>
      <c r="L3206" s="180">
        <f t="shared" ref="L3206:S3206" si="3209">(B3206*(1-$K3206) * (365/365))/100</f>
        <v>0.01364702827</v>
      </c>
      <c r="M3206" s="180">
        <f t="shared" si="3209"/>
        <v>0.02149202655</v>
      </c>
      <c r="N3206" s="180">
        <f t="shared" si="3209"/>
        <v>0.02794780639</v>
      </c>
      <c r="O3206" s="180">
        <f t="shared" si="3209"/>
        <v>0.04085936607</v>
      </c>
      <c r="P3206" s="180">
        <f t="shared" si="3209"/>
        <v>0.05377092575</v>
      </c>
      <c r="Q3206" s="180">
        <f t="shared" si="3209"/>
        <v>0.06267826755</v>
      </c>
      <c r="R3206" s="180">
        <f t="shared" si="3209"/>
        <v>0.07697904568</v>
      </c>
      <c r="S3206" s="180">
        <f t="shared" si="3209"/>
        <v>0.08131013848</v>
      </c>
      <c r="T3206" s="181">
        <f t="shared" si="3"/>
        <v>10.46271739</v>
      </c>
      <c r="U3206" s="182">
        <f t="shared" si="4"/>
        <v>41243</v>
      </c>
      <c r="V3206" s="182">
        <f t="shared" si="5"/>
        <v>41335</v>
      </c>
      <c r="W3206" s="182">
        <f t="shared" si="6"/>
        <v>41424</v>
      </c>
      <c r="X3206" s="181">
        <f t="shared" si="7"/>
        <v>184</v>
      </c>
      <c r="Y3206" s="181">
        <f t="shared" si="8"/>
        <v>276</v>
      </c>
      <c r="Z3206" s="181">
        <f t="shared" si="9"/>
        <v>365</v>
      </c>
      <c r="AA3206" s="155"/>
      <c r="AB3206" s="9"/>
      <c r="AC3206" s="9"/>
      <c r="AD3206" s="9"/>
      <c r="AE3206" s="9"/>
      <c r="AF3206" s="9"/>
      <c r="AG3206" s="9"/>
      <c r="AH3206" s="9"/>
    </row>
    <row r="3207" ht="15.75" customHeight="1">
      <c r="A3207" s="177">
        <v>41058.0</v>
      </c>
      <c r="B3207" s="178">
        <v>1.96</v>
      </c>
      <c r="C3207" s="178">
        <v>2.93</v>
      </c>
      <c r="D3207" s="178">
        <v>3.86</v>
      </c>
      <c r="E3207" s="178">
        <v>5.64</v>
      </c>
      <c r="F3207" s="178">
        <v>6.79</v>
      </c>
      <c r="G3207" s="178">
        <v>7.93</v>
      </c>
      <c r="H3207" s="178">
        <v>9.21</v>
      </c>
      <c r="I3207" s="178">
        <v>9.89</v>
      </c>
      <c r="J3207" s="178">
        <v>10.4</v>
      </c>
      <c r="K3207" s="179">
        <f>MAX(0,((T3207*(365/365))-VLOOKUP(A3207,VBMA!$A:$D,4,0))  /  (T3207* (365/365)   ))</f>
        <v>0.1827699918</v>
      </c>
      <c r="L3207" s="180">
        <f t="shared" ref="L3207:S3207" si="3210">(B3207*(1-$K3207) * (365/365))/100</f>
        <v>0.01601770816</v>
      </c>
      <c r="M3207" s="180">
        <f t="shared" si="3210"/>
        <v>0.02394483924</v>
      </c>
      <c r="N3207" s="180">
        <f t="shared" si="3210"/>
        <v>0.03154507832</v>
      </c>
      <c r="O3207" s="180">
        <f t="shared" si="3210"/>
        <v>0.04609177246</v>
      </c>
      <c r="P3207" s="180">
        <f t="shared" si="3210"/>
        <v>0.05548991756</v>
      </c>
      <c r="Q3207" s="180">
        <f t="shared" si="3210"/>
        <v>0.06480633965</v>
      </c>
      <c r="R3207" s="180">
        <f t="shared" si="3210"/>
        <v>0.07526688376</v>
      </c>
      <c r="S3207" s="180">
        <f t="shared" si="3210"/>
        <v>0.08082404782</v>
      </c>
      <c r="T3207" s="181">
        <f t="shared" si="3"/>
        <v>10.54782609</v>
      </c>
      <c r="U3207" s="182">
        <f t="shared" si="4"/>
        <v>41242</v>
      </c>
      <c r="V3207" s="182">
        <f t="shared" si="5"/>
        <v>41334</v>
      </c>
      <c r="W3207" s="182">
        <f t="shared" si="6"/>
        <v>41423</v>
      </c>
      <c r="X3207" s="181">
        <f t="shared" si="7"/>
        <v>184</v>
      </c>
      <c r="Y3207" s="181">
        <f t="shared" si="8"/>
        <v>276</v>
      </c>
      <c r="Z3207" s="181">
        <f t="shared" si="9"/>
        <v>365</v>
      </c>
      <c r="AA3207" s="155"/>
      <c r="AB3207" s="9"/>
      <c r="AC3207" s="9"/>
      <c r="AD3207" s="9"/>
      <c r="AE3207" s="9"/>
      <c r="AF3207" s="9"/>
      <c r="AG3207" s="9"/>
      <c r="AH3207" s="9"/>
    </row>
    <row r="3208" ht="15.75" customHeight="1">
      <c r="A3208" s="177">
        <v>41057.0</v>
      </c>
      <c r="B3208" s="178">
        <v>2.0</v>
      </c>
      <c r="C3208" s="178">
        <v>2.86</v>
      </c>
      <c r="D3208" s="178">
        <v>3.86</v>
      </c>
      <c r="E3208" s="178">
        <v>5.36</v>
      </c>
      <c r="F3208" s="178">
        <v>6.57</v>
      </c>
      <c r="G3208" s="178">
        <v>7.64</v>
      </c>
      <c r="H3208" s="178">
        <v>9.21</v>
      </c>
      <c r="I3208" s="178">
        <v>9.89</v>
      </c>
      <c r="J3208" s="178">
        <v>10.4</v>
      </c>
      <c r="K3208" s="179">
        <f>MAX(0,((T3208*(365/365))-VLOOKUP(A3208,VBMA!$A:$D,4,0))  /  (T3208* (365/365)   ))</f>
        <v>0.1846661171</v>
      </c>
      <c r="L3208" s="180">
        <f t="shared" ref="L3208:S3208" si="3211">(B3208*(1-$K3208) * (365/365))/100</f>
        <v>0.01630667766</v>
      </c>
      <c r="M3208" s="180">
        <f t="shared" si="3211"/>
        <v>0.02331854905</v>
      </c>
      <c r="N3208" s="180">
        <f t="shared" si="3211"/>
        <v>0.03147188788</v>
      </c>
      <c r="O3208" s="180">
        <f t="shared" si="3211"/>
        <v>0.04370189613</v>
      </c>
      <c r="P3208" s="180">
        <f t="shared" si="3211"/>
        <v>0.05356743611</v>
      </c>
      <c r="Q3208" s="180">
        <f t="shared" si="3211"/>
        <v>0.06229150866</v>
      </c>
      <c r="R3208" s="180">
        <f t="shared" si="3211"/>
        <v>0.07509225062</v>
      </c>
      <c r="S3208" s="180">
        <f t="shared" si="3211"/>
        <v>0.08063652102</v>
      </c>
      <c r="T3208" s="181">
        <f t="shared" si="3"/>
        <v>10.54782609</v>
      </c>
      <c r="U3208" s="182">
        <f t="shared" si="4"/>
        <v>41241</v>
      </c>
      <c r="V3208" s="182">
        <f t="shared" si="5"/>
        <v>41333</v>
      </c>
      <c r="W3208" s="182">
        <f t="shared" si="6"/>
        <v>41422</v>
      </c>
      <c r="X3208" s="181">
        <f t="shared" si="7"/>
        <v>184</v>
      </c>
      <c r="Y3208" s="181">
        <f t="shared" si="8"/>
        <v>276</v>
      </c>
      <c r="Z3208" s="181">
        <f t="shared" si="9"/>
        <v>365</v>
      </c>
      <c r="AA3208" s="155"/>
      <c r="AB3208" s="9"/>
      <c r="AC3208" s="9"/>
      <c r="AD3208" s="9"/>
      <c r="AE3208" s="9"/>
      <c r="AF3208" s="9"/>
      <c r="AG3208" s="9"/>
      <c r="AH3208" s="9"/>
    </row>
    <row r="3209" ht="15.75" customHeight="1">
      <c r="A3209" s="177">
        <v>41054.0</v>
      </c>
      <c r="B3209" s="178">
        <v>2.03</v>
      </c>
      <c r="C3209" s="178">
        <v>2.83</v>
      </c>
      <c r="D3209" s="178">
        <v>3.75</v>
      </c>
      <c r="E3209" s="178">
        <v>5.25</v>
      </c>
      <c r="F3209" s="178">
        <v>6.67</v>
      </c>
      <c r="G3209" s="178">
        <v>7.75</v>
      </c>
      <c r="H3209" s="178">
        <v>9.33</v>
      </c>
      <c r="I3209" s="178">
        <v>10.03</v>
      </c>
      <c r="J3209" s="178">
        <v>10.47</v>
      </c>
      <c r="K3209" s="179">
        <f>MAX(0,((T3209*(365/365))-VLOOKUP(A3209,VBMA!$A:$D,4,0))  /  (T3209* (365/365)   ))</f>
        <v>0.1911964753</v>
      </c>
      <c r="L3209" s="180">
        <f t="shared" ref="L3209:S3209" si="3212">(B3209*(1-$K3209) * (365/365))/100</f>
        <v>0.01641871155</v>
      </c>
      <c r="M3209" s="180">
        <f t="shared" si="3212"/>
        <v>0.02288913975</v>
      </c>
      <c r="N3209" s="180">
        <f t="shared" si="3212"/>
        <v>0.03033013217</v>
      </c>
      <c r="O3209" s="180">
        <f t="shared" si="3212"/>
        <v>0.04246218504</v>
      </c>
      <c r="P3209" s="180">
        <f t="shared" si="3212"/>
        <v>0.05394719509</v>
      </c>
      <c r="Q3209" s="180">
        <f t="shared" si="3212"/>
        <v>0.06268227316</v>
      </c>
      <c r="R3209" s="180">
        <f t="shared" si="3212"/>
        <v>0.07546136885</v>
      </c>
      <c r="S3209" s="180">
        <f t="shared" si="3212"/>
        <v>0.08112299352</v>
      </c>
      <c r="T3209" s="181">
        <f t="shared" si="3"/>
        <v>10.70717391</v>
      </c>
      <c r="U3209" s="182">
        <f t="shared" si="4"/>
        <v>41238</v>
      </c>
      <c r="V3209" s="182">
        <f t="shared" si="5"/>
        <v>41330</v>
      </c>
      <c r="W3209" s="182">
        <f t="shared" si="6"/>
        <v>41419</v>
      </c>
      <c r="X3209" s="181">
        <f t="shared" si="7"/>
        <v>184</v>
      </c>
      <c r="Y3209" s="181">
        <f t="shared" si="8"/>
        <v>276</v>
      </c>
      <c r="Z3209" s="181">
        <f t="shared" si="9"/>
        <v>365</v>
      </c>
      <c r="AA3209" s="155"/>
      <c r="AB3209" s="9"/>
      <c r="AC3209" s="9"/>
      <c r="AD3209" s="9"/>
      <c r="AE3209" s="9"/>
      <c r="AF3209" s="9"/>
      <c r="AG3209" s="9"/>
      <c r="AH3209" s="9"/>
    </row>
    <row r="3210" ht="15.75" customHeight="1">
      <c r="A3210" s="177">
        <v>41053.0</v>
      </c>
      <c r="B3210" s="178">
        <v>2.05</v>
      </c>
      <c r="C3210" s="178">
        <v>2.83</v>
      </c>
      <c r="D3210" s="178">
        <v>3.75</v>
      </c>
      <c r="E3210" s="178">
        <v>5.25</v>
      </c>
      <c r="F3210" s="178">
        <v>6.83</v>
      </c>
      <c r="G3210" s="178">
        <v>7.83</v>
      </c>
      <c r="H3210" s="178">
        <v>9.42</v>
      </c>
      <c r="I3210" s="178">
        <v>10.12</v>
      </c>
      <c r="J3210" s="178">
        <v>10.47</v>
      </c>
      <c r="K3210" s="179">
        <f>MAX(0,((T3210*(365/365))-VLOOKUP(A3210,VBMA!$A:$D,4,0))  /  (T3210* (365/365)   ))</f>
        <v>0.2044214468</v>
      </c>
      <c r="L3210" s="180">
        <f t="shared" ref="L3210:S3210" si="3213">(B3210*(1-$K3210) * (365/365))/100</f>
        <v>0.01630936034</v>
      </c>
      <c r="M3210" s="180">
        <f t="shared" si="3213"/>
        <v>0.02251487305</v>
      </c>
      <c r="N3210" s="180">
        <f t="shared" si="3213"/>
        <v>0.02983419574</v>
      </c>
      <c r="O3210" s="180">
        <f t="shared" si="3213"/>
        <v>0.04176787404</v>
      </c>
      <c r="P3210" s="180">
        <f t="shared" si="3213"/>
        <v>0.05433801518</v>
      </c>
      <c r="Q3210" s="180">
        <f t="shared" si="3213"/>
        <v>0.06229380071</v>
      </c>
      <c r="R3210" s="180">
        <f t="shared" si="3213"/>
        <v>0.07494349971</v>
      </c>
      <c r="S3210" s="180">
        <f t="shared" si="3213"/>
        <v>0.08051254958</v>
      </c>
      <c r="T3210" s="181">
        <f t="shared" si="3"/>
        <v>10.79717391</v>
      </c>
      <c r="U3210" s="182">
        <f t="shared" si="4"/>
        <v>41237</v>
      </c>
      <c r="V3210" s="182">
        <f t="shared" si="5"/>
        <v>41329</v>
      </c>
      <c r="W3210" s="182">
        <f t="shared" si="6"/>
        <v>41418</v>
      </c>
      <c r="X3210" s="181">
        <f t="shared" si="7"/>
        <v>184</v>
      </c>
      <c r="Y3210" s="181">
        <f t="shared" si="8"/>
        <v>276</v>
      </c>
      <c r="Z3210" s="181">
        <f t="shared" si="9"/>
        <v>365</v>
      </c>
      <c r="AA3210" s="155"/>
      <c r="AB3210" s="9"/>
      <c r="AC3210" s="9"/>
      <c r="AD3210" s="9"/>
      <c r="AE3210" s="9"/>
      <c r="AF3210" s="9"/>
      <c r="AG3210" s="9"/>
      <c r="AH3210" s="9"/>
    </row>
    <row r="3211" ht="15.75" customHeight="1">
      <c r="A3211" s="177">
        <v>41052.0</v>
      </c>
      <c r="B3211" s="178">
        <v>2.14</v>
      </c>
      <c r="C3211" s="178">
        <v>2.93</v>
      </c>
      <c r="D3211" s="178">
        <v>3.96</v>
      </c>
      <c r="E3211" s="178">
        <v>5.79</v>
      </c>
      <c r="F3211" s="178">
        <v>7.29</v>
      </c>
      <c r="G3211" s="178">
        <v>8.57</v>
      </c>
      <c r="H3211" s="178">
        <v>9.71</v>
      </c>
      <c r="I3211" s="178">
        <v>10.17</v>
      </c>
      <c r="J3211" s="178">
        <v>10.54</v>
      </c>
      <c r="K3211" s="179">
        <f>MAX(0,((T3211*(365/365))-VLOOKUP(A3211,VBMA!$A:$D,4,0))  /  (T3211* (365/365)   ))</f>
        <v>0.1888836552</v>
      </c>
      <c r="L3211" s="180">
        <f t="shared" ref="L3211:S3211" si="3214">(B3211*(1-$K3211) * (365/365))/100</f>
        <v>0.01735788978</v>
      </c>
      <c r="M3211" s="180">
        <f t="shared" si="3214"/>
        <v>0.0237657089</v>
      </c>
      <c r="N3211" s="180">
        <f t="shared" si="3214"/>
        <v>0.03212020725</v>
      </c>
      <c r="O3211" s="180">
        <f t="shared" si="3214"/>
        <v>0.04696363636</v>
      </c>
      <c r="P3211" s="180">
        <f t="shared" si="3214"/>
        <v>0.05913038154</v>
      </c>
      <c r="Q3211" s="180">
        <f t="shared" si="3214"/>
        <v>0.06951267075</v>
      </c>
      <c r="R3211" s="180">
        <f t="shared" si="3214"/>
        <v>0.07875939708</v>
      </c>
      <c r="S3211" s="180">
        <f t="shared" si="3214"/>
        <v>0.08249053227</v>
      </c>
      <c r="T3211" s="181">
        <f t="shared" si="3"/>
        <v>10.615</v>
      </c>
      <c r="U3211" s="182">
        <f t="shared" si="4"/>
        <v>41236</v>
      </c>
      <c r="V3211" s="182">
        <f t="shared" si="5"/>
        <v>41328</v>
      </c>
      <c r="W3211" s="182">
        <f t="shared" si="6"/>
        <v>41417</v>
      </c>
      <c r="X3211" s="181">
        <f t="shared" si="7"/>
        <v>184</v>
      </c>
      <c r="Y3211" s="181">
        <f t="shared" si="8"/>
        <v>276</v>
      </c>
      <c r="Z3211" s="181">
        <f t="shared" si="9"/>
        <v>365</v>
      </c>
      <c r="AA3211" s="155"/>
      <c r="AB3211" s="9"/>
      <c r="AC3211" s="9"/>
      <c r="AD3211" s="9"/>
      <c r="AE3211" s="9"/>
      <c r="AF3211" s="9"/>
      <c r="AG3211" s="9"/>
      <c r="AH3211" s="9"/>
    </row>
    <row r="3212" ht="15.75" customHeight="1">
      <c r="A3212" s="177">
        <v>41051.0</v>
      </c>
      <c r="B3212" s="178">
        <v>2.24</v>
      </c>
      <c r="C3212" s="178">
        <v>3.17</v>
      </c>
      <c r="D3212" s="178">
        <v>4.29</v>
      </c>
      <c r="E3212" s="178">
        <v>6.08</v>
      </c>
      <c r="F3212" s="178">
        <v>7.67</v>
      </c>
      <c r="G3212" s="178">
        <v>8.92</v>
      </c>
      <c r="H3212" s="178">
        <v>10.08</v>
      </c>
      <c r="I3212" s="178">
        <v>10.37</v>
      </c>
      <c r="J3212" s="178">
        <v>10.72</v>
      </c>
      <c r="K3212" s="179">
        <f>MAX(0,((T3212*(365/365))-VLOOKUP(A3212,VBMA!$A:$D,4,0))  /  (T3212* (365/365)   ))</f>
        <v>0.2000408226</v>
      </c>
      <c r="L3212" s="180">
        <f t="shared" ref="L3212:S3212" si="3215">(B3212*(1-$K3212) * (365/365))/100</f>
        <v>0.01791908557</v>
      </c>
      <c r="M3212" s="180">
        <f t="shared" si="3215"/>
        <v>0.02535870592</v>
      </c>
      <c r="N3212" s="180">
        <f t="shared" si="3215"/>
        <v>0.03431824871</v>
      </c>
      <c r="O3212" s="180">
        <f t="shared" si="3215"/>
        <v>0.04863751799</v>
      </c>
      <c r="P3212" s="180">
        <f t="shared" si="3215"/>
        <v>0.06135686891</v>
      </c>
      <c r="Q3212" s="180">
        <f t="shared" si="3215"/>
        <v>0.07135635863</v>
      </c>
      <c r="R3212" s="180">
        <f t="shared" si="3215"/>
        <v>0.08063588508</v>
      </c>
      <c r="S3212" s="180">
        <f t="shared" si="3215"/>
        <v>0.0829557667</v>
      </c>
      <c r="T3212" s="181">
        <f t="shared" si="3"/>
        <v>10.65054348</v>
      </c>
      <c r="U3212" s="182">
        <f t="shared" si="4"/>
        <v>41235</v>
      </c>
      <c r="V3212" s="182">
        <f t="shared" si="5"/>
        <v>41327</v>
      </c>
      <c r="W3212" s="182">
        <f t="shared" si="6"/>
        <v>41416</v>
      </c>
      <c r="X3212" s="181">
        <f t="shared" si="7"/>
        <v>184</v>
      </c>
      <c r="Y3212" s="181">
        <f t="shared" si="8"/>
        <v>276</v>
      </c>
      <c r="Z3212" s="181">
        <f t="shared" si="9"/>
        <v>365</v>
      </c>
      <c r="AA3212" s="155"/>
      <c r="AB3212" s="9"/>
      <c r="AC3212" s="9"/>
      <c r="AD3212" s="9"/>
      <c r="AE3212" s="9"/>
      <c r="AF3212" s="9"/>
      <c r="AG3212" s="9"/>
      <c r="AH3212" s="9"/>
    </row>
    <row r="3213" ht="15.75" customHeight="1">
      <c r="A3213" s="177">
        <v>41050.0</v>
      </c>
      <c r="B3213" s="178">
        <v>2.19</v>
      </c>
      <c r="C3213" s="178">
        <v>3.3</v>
      </c>
      <c r="D3213" s="178">
        <v>4.35</v>
      </c>
      <c r="E3213" s="178">
        <v>6.4</v>
      </c>
      <c r="F3213" s="178">
        <v>7.9</v>
      </c>
      <c r="G3213" s="178">
        <v>8.9</v>
      </c>
      <c r="H3213" s="178">
        <v>10.0</v>
      </c>
      <c r="I3213" s="178">
        <v>10.34</v>
      </c>
      <c r="J3213" s="178">
        <v>10.56</v>
      </c>
      <c r="K3213" s="179">
        <f>MAX(0,((T3213*(365/365))-VLOOKUP(A3213,VBMA!$A:$D,4,0))  /  (T3213* (365/365)   ))</f>
        <v>0.2117285083</v>
      </c>
      <c r="L3213" s="180">
        <f t="shared" ref="L3213:S3213" si="3216">(B3213*(1-$K3213) * (365/365))/100</f>
        <v>0.01726314567</v>
      </c>
      <c r="M3213" s="180">
        <f t="shared" si="3216"/>
        <v>0.02601295923</v>
      </c>
      <c r="N3213" s="180">
        <f t="shared" si="3216"/>
        <v>0.03428980989</v>
      </c>
      <c r="O3213" s="180">
        <f t="shared" si="3216"/>
        <v>0.05044937547</v>
      </c>
      <c r="P3213" s="180">
        <f t="shared" si="3216"/>
        <v>0.06227344785</v>
      </c>
      <c r="Q3213" s="180">
        <f t="shared" si="3216"/>
        <v>0.07015616276</v>
      </c>
      <c r="R3213" s="180">
        <f t="shared" si="3216"/>
        <v>0.07882714917</v>
      </c>
      <c r="S3213" s="180">
        <f t="shared" si="3216"/>
        <v>0.08150727225</v>
      </c>
      <c r="T3213" s="181">
        <f t="shared" si="3"/>
        <v>10.66891304</v>
      </c>
      <c r="U3213" s="182">
        <f t="shared" si="4"/>
        <v>41234</v>
      </c>
      <c r="V3213" s="182">
        <f t="shared" si="5"/>
        <v>41326</v>
      </c>
      <c r="W3213" s="182">
        <f t="shared" si="6"/>
        <v>41415</v>
      </c>
      <c r="X3213" s="181">
        <f t="shared" si="7"/>
        <v>184</v>
      </c>
      <c r="Y3213" s="181">
        <f t="shared" si="8"/>
        <v>276</v>
      </c>
      <c r="Z3213" s="181">
        <f t="shared" si="9"/>
        <v>365</v>
      </c>
      <c r="AA3213" s="155"/>
      <c r="AB3213" s="9"/>
      <c r="AC3213" s="9"/>
      <c r="AD3213" s="9"/>
      <c r="AE3213" s="9"/>
      <c r="AF3213" s="9"/>
      <c r="AG3213" s="9"/>
      <c r="AH3213" s="9"/>
    </row>
    <row r="3214" ht="15.75" customHeight="1">
      <c r="A3214" s="177">
        <v>41047.0</v>
      </c>
      <c r="B3214" s="178">
        <v>2.28</v>
      </c>
      <c r="C3214" s="178">
        <v>3.29</v>
      </c>
      <c r="D3214" s="178">
        <v>4.25</v>
      </c>
      <c r="E3214" s="178">
        <v>6.33</v>
      </c>
      <c r="F3214" s="178">
        <v>8.08</v>
      </c>
      <c r="G3214" s="178">
        <v>9.0</v>
      </c>
      <c r="H3214" s="178">
        <v>10.08</v>
      </c>
      <c r="I3214" s="178">
        <v>10.45</v>
      </c>
      <c r="J3214" s="178">
        <v>10.8</v>
      </c>
      <c r="K3214" s="179">
        <f>MAX(0,((T3214*(365/365))-VLOOKUP(A3214,VBMA!$A:$D,4,0))  /  (T3214* (365/365)   ))</f>
        <v>0.2153912685</v>
      </c>
      <c r="L3214" s="180">
        <f t="shared" ref="L3214:S3214" si="3217">(B3214*(1-$K3214) * (365/365))/100</f>
        <v>0.01788907908</v>
      </c>
      <c r="M3214" s="180">
        <f t="shared" si="3217"/>
        <v>0.02581362727</v>
      </c>
      <c r="N3214" s="180">
        <f t="shared" si="3217"/>
        <v>0.03334587109</v>
      </c>
      <c r="O3214" s="180">
        <f t="shared" si="3217"/>
        <v>0.0496657327</v>
      </c>
      <c r="P3214" s="180">
        <f t="shared" si="3217"/>
        <v>0.06339638551</v>
      </c>
      <c r="Q3214" s="180">
        <f t="shared" si="3217"/>
        <v>0.07061478584</v>
      </c>
      <c r="R3214" s="180">
        <f t="shared" si="3217"/>
        <v>0.07908856014</v>
      </c>
      <c r="S3214" s="180">
        <f t="shared" si="3217"/>
        <v>0.08199161244</v>
      </c>
      <c r="T3214" s="181">
        <f t="shared" si="3"/>
        <v>10.80793478</v>
      </c>
      <c r="U3214" s="182">
        <f t="shared" si="4"/>
        <v>41231</v>
      </c>
      <c r="V3214" s="182">
        <f t="shared" si="5"/>
        <v>41323</v>
      </c>
      <c r="W3214" s="182">
        <f t="shared" si="6"/>
        <v>41412</v>
      </c>
      <c r="X3214" s="181">
        <f t="shared" si="7"/>
        <v>184</v>
      </c>
      <c r="Y3214" s="181">
        <f t="shared" si="8"/>
        <v>276</v>
      </c>
      <c r="Z3214" s="181">
        <f t="shared" si="9"/>
        <v>365</v>
      </c>
      <c r="AA3214" s="155"/>
      <c r="AB3214" s="9"/>
      <c r="AC3214" s="9"/>
      <c r="AD3214" s="9"/>
      <c r="AE3214" s="9"/>
      <c r="AF3214" s="9"/>
      <c r="AG3214" s="9"/>
      <c r="AH3214" s="9"/>
    </row>
    <row r="3215" ht="15.75" customHeight="1">
      <c r="A3215" s="177">
        <v>41046.0</v>
      </c>
      <c r="B3215" s="178">
        <v>2.31</v>
      </c>
      <c r="C3215" s="178">
        <v>3.46</v>
      </c>
      <c r="D3215" s="178">
        <v>4.5</v>
      </c>
      <c r="E3215" s="178">
        <v>6.5</v>
      </c>
      <c r="F3215" s="178">
        <v>7.64</v>
      </c>
      <c r="G3215" s="178">
        <v>8.93</v>
      </c>
      <c r="H3215" s="178">
        <v>9.93</v>
      </c>
      <c r="I3215" s="178">
        <v>10.39</v>
      </c>
      <c r="J3215" s="178">
        <v>10.69</v>
      </c>
      <c r="K3215" s="179">
        <f>MAX(0,((T3215*(365/365))-VLOOKUP(A3215,VBMA!$A:$D,4,0))  /  (T3215* (365/365)   ))</f>
        <v>0.2238117213</v>
      </c>
      <c r="L3215" s="180">
        <f t="shared" ref="L3215:S3215" si="3218">(B3215*(1-$K3215) * (365/365))/100</f>
        <v>0.01792994924</v>
      </c>
      <c r="M3215" s="180">
        <f t="shared" si="3218"/>
        <v>0.02685611444</v>
      </c>
      <c r="N3215" s="180">
        <f t="shared" si="3218"/>
        <v>0.03492847254</v>
      </c>
      <c r="O3215" s="180">
        <f t="shared" si="3218"/>
        <v>0.05045223812</v>
      </c>
      <c r="P3215" s="180">
        <f t="shared" si="3218"/>
        <v>0.05930078449</v>
      </c>
      <c r="Q3215" s="180">
        <f t="shared" si="3218"/>
        <v>0.06931361329</v>
      </c>
      <c r="R3215" s="180">
        <f t="shared" si="3218"/>
        <v>0.07707549608</v>
      </c>
      <c r="S3215" s="180">
        <f t="shared" si="3218"/>
        <v>0.08064596216</v>
      </c>
      <c r="T3215" s="181">
        <f t="shared" si="3"/>
        <v>10.835</v>
      </c>
      <c r="U3215" s="182">
        <f t="shared" si="4"/>
        <v>41230</v>
      </c>
      <c r="V3215" s="182">
        <f t="shared" si="5"/>
        <v>41322</v>
      </c>
      <c r="W3215" s="182">
        <f t="shared" si="6"/>
        <v>41411</v>
      </c>
      <c r="X3215" s="181">
        <f t="shared" si="7"/>
        <v>184</v>
      </c>
      <c r="Y3215" s="181">
        <f t="shared" si="8"/>
        <v>276</v>
      </c>
      <c r="Z3215" s="181">
        <f t="shared" si="9"/>
        <v>365</v>
      </c>
      <c r="AA3215" s="155"/>
      <c r="AB3215" s="9"/>
      <c r="AC3215" s="9"/>
      <c r="AD3215" s="9"/>
      <c r="AE3215" s="9"/>
      <c r="AF3215" s="9"/>
      <c r="AG3215" s="9"/>
      <c r="AH3215" s="9"/>
    </row>
    <row r="3216" ht="15.75" customHeight="1">
      <c r="A3216" s="177">
        <v>41045.0</v>
      </c>
      <c r="B3216" s="178">
        <v>2.32</v>
      </c>
      <c r="C3216" s="178">
        <v>3.58</v>
      </c>
      <c r="D3216" s="178">
        <v>4.58</v>
      </c>
      <c r="E3216" s="178">
        <v>6.58</v>
      </c>
      <c r="F3216" s="178">
        <v>7.75</v>
      </c>
      <c r="G3216" s="178">
        <v>9.0</v>
      </c>
      <c r="H3216" s="178">
        <v>10.08</v>
      </c>
      <c r="I3216" s="178">
        <v>10.45</v>
      </c>
      <c r="J3216" s="178">
        <v>10.63</v>
      </c>
      <c r="K3216" s="179">
        <f>MAX(0,((T3216*(365/365))-VLOOKUP(A3216,VBMA!$A:$D,4,0))  /  (T3216* (365/365)   ))</f>
        <v>0.2181670069</v>
      </c>
      <c r="L3216" s="180">
        <f t="shared" ref="L3216:S3216" si="3219">(B3216*(1-$K3216) * (365/365))/100</f>
        <v>0.01813852544</v>
      </c>
      <c r="M3216" s="180">
        <f t="shared" si="3219"/>
        <v>0.02798962115</v>
      </c>
      <c r="N3216" s="180">
        <f t="shared" si="3219"/>
        <v>0.03580795108</v>
      </c>
      <c r="O3216" s="180">
        <f t="shared" si="3219"/>
        <v>0.05144461094</v>
      </c>
      <c r="P3216" s="180">
        <f t="shared" si="3219"/>
        <v>0.06059205696</v>
      </c>
      <c r="Q3216" s="180">
        <f t="shared" si="3219"/>
        <v>0.07036496938</v>
      </c>
      <c r="R3216" s="180">
        <f t="shared" si="3219"/>
        <v>0.0788087657</v>
      </c>
      <c r="S3216" s="180">
        <f t="shared" si="3219"/>
        <v>0.08170154778</v>
      </c>
      <c r="T3216" s="181">
        <f t="shared" si="3"/>
        <v>10.80793478</v>
      </c>
      <c r="U3216" s="182">
        <f t="shared" si="4"/>
        <v>41229</v>
      </c>
      <c r="V3216" s="182">
        <f t="shared" si="5"/>
        <v>41321</v>
      </c>
      <c r="W3216" s="182">
        <f t="shared" si="6"/>
        <v>41410</v>
      </c>
      <c r="X3216" s="181">
        <f t="shared" si="7"/>
        <v>184</v>
      </c>
      <c r="Y3216" s="181">
        <f t="shared" si="8"/>
        <v>276</v>
      </c>
      <c r="Z3216" s="181">
        <f t="shared" si="9"/>
        <v>365</v>
      </c>
      <c r="AA3216" s="155"/>
      <c r="AB3216" s="9"/>
      <c r="AC3216" s="9"/>
      <c r="AD3216" s="9"/>
      <c r="AE3216" s="9"/>
      <c r="AF3216" s="9"/>
      <c r="AG3216" s="9"/>
      <c r="AH3216" s="9"/>
    </row>
    <row r="3217" ht="15.75" customHeight="1">
      <c r="A3217" s="177">
        <v>41044.0</v>
      </c>
      <c r="B3217" s="178">
        <v>2.54</v>
      </c>
      <c r="C3217" s="178">
        <v>3.75</v>
      </c>
      <c r="D3217" s="178">
        <v>4.83</v>
      </c>
      <c r="E3217" s="178">
        <v>7.0</v>
      </c>
      <c r="F3217" s="178">
        <v>8.33</v>
      </c>
      <c r="G3217" s="178">
        <v>9.17</v>
      </c>
      <c r="H3217" s="178">
        <v>10.25</v>
      </c>
      <c r="I3217" s="178">
        <v>10.62</v>
      </c>
      <c r="J3217" s="178">
        <v>10.8</v>
      </c>
      <c r="K3217" s="179">
        <f>MAX(0,((T3217*(365/365))-VLOOKUP(A3217,VBMA!$A:$D,4,0))  /  (T3217* (365/365)   ))</f>
        <v>0.2311850847</v>
      </c>
      <c r="L3217" s="180">
        <f t="shared" ref="L3217:S3217" si="3220">(B3217*(1-$K3217) * (365/365))/100</f>
        <v>0.01952789885</v>
      </c>
      <c r="M3217" s="180">
        <f t="shared" si="3220"/>
        <v>0.02883055932</v>
      </c>
      <c r="N3217" s="180">
        <f t="shared" si="3220"/>
        <v>0.03713376041</v>
      </c>
      <c r="O3217" s="180">
        <f t="shared" si="3220"/>
        <v>0.05381704407</v>
      </c>
      <c r="P3217" s="180">
        <f t="shared" si="3220"/>
        <v>0.06404228244</v>
      </c>
      <c r="Q3217" s="180">
        <f t="shared" si="3220"/>
        <v>0.07050032773</v>
      </c>
      <c r="R3217" s="180">
        <f t="shared" si="3220"/>
        <v>0.07880352882</v>
      </c>
      <c r="S3217" s="180">
        <f t="shared" si="3220"/>
        <v>0.081648144</v>
      </c>
      <c r="T3217" s="181">
        <f t="shared" si="3"/>
        <v>10.97793478</v>
      </c>
      <c r="U3217" s="182">
        <f t="shared" si="4"/>
        <v>41228</v>
      </c>
      <c r="V3217" s="182">
        <f t="shared" si="5"/>
        <v>41320</v>
      </c>
      <c r="W3217" s="182">
        <f t="shared" si="6"/>
        <v>41409</v>
      </c>
      <c r="X3217" s="181">
        <f t="shared" si="7"/>
        <v>184</v>
      </c>
      <c r="Y3217" s="181">
        <f t="shared" si="8"/>
        <v>276</v>
      </c>
      <c r="Z3217" s="181">
        <f t="shared" si="9"/>
        <v>365</v>
      </c>
      <c r="AA3217" s="155"/>
      <c r="AB3217" s="9"/>
      <c r="AC3217" s="9"/>
      <c r="AD3217" s="9"/>
      <c r="AE3217" s="9"/>
      <c r="AF3217" s="9"/>
      <c r="AG3217" s="9"/>
      <c r="AH3217" s="9"/>
    </row>
    <row r="3218" ht="15.75" customHeight="1">
      <c r="A3218" s="177">
        <v>41043.0</v>
      </c>
      <c r="B3218" s="178">
        <v>2.92</v>
      </c>
      <c r="C3218" s="178">
        <v>3.96</v>
      </c>
      <c r="D3218" s="178">
        <v>5.33</v>
      </c>
      <c r="E3218" s="178">
        <v>6.92</v>
      </c>
      <c r="F3218" s="178">
        <v>8.42</v>
      </c>
      <c r="G3218" s="178">
        <v>9.67</v>
      </c>
      <c r="H3218" s="178">
        <v>10.67</v>
      </c>
      <c r="I3218" s="178">
        <v>11.08</v>
      </c>
      <c r="J3218" s="178">
        <v>11.25</v>
      </c>
      <c r="K3218" s="179">
        <f>MAX(0,((T3218*(365/365))-VLOOKUP(A3218,VBMA!$A:$D,4,0))  /  (T3218* (365/365)   ))</f>
        <v>0.2332244163</v>
      </c>
      <c r="L3218" s="180">
        <f t="shared" ref="L3218:S3218" si="3221">(B3218*(1-$K3218) * (365/365))/100</f>
        <v>0.02238984704</v>
      </c>
      <c r="M3218" s="180">
        <f t="shared" si="3221"/>
        <v>0.03036431311</v>
      </c>
      <c r="N3218" s="180">
        <f t="shared" si="3221"/>
        <v>0.04086913861</v>
      </c>
      <c r="O3218" s="180">
        <f t="shared" si="3221"/>
        <v>0.05306087039</v>
      </c>
      <c r="P3218" s="180">
        <f t="shared" si="3221"/>
        <v>0.06456250414</v>
      </c>
      <c r="Q3218" s="180">
        <f t="shared" si="3221"/>
        <v>0.07414719894</v>
      </c>
      <c r="R3218" s="180">
        <f t="shared" si="3221"/>
        <v>0.08181495478</v>
      </c>
      <c r="S3218" s="180">
        <f t="shared" si="3221"/>
        <v>0.08495873467</v>
      </c>
      <c r="T3218" s="181">
        <f t="shared" si="3"/>
        <v>11.47663043</v>
      </c>
      <c r="U3218" s="182">
        <f t="shared" si="4"/>
        <v>41227</v>
      </c>
      <c r="V3218" s="182">
        <f t="shared" si="5"/>
        <v>41319</v>
      </c>
      <c r="W3218" s="182">
        <f t="shared" si="6"/>
        <v>41408</v>
      </c>
      <c r="X3218" s="181">
        <f t="shared" si="7"/>
        <v>184</v>
      </c>
      <c r="Y3218" s="181">
        <f t="shared" si="8"/>
        <v>276</v>
      </c>
      <c r="Z3218" s="181">
        <f t="shared" si="9"/>
        <v>365</v>
      </c>
      <c r="AA3218" s="155"/>
      <c r="AB3218" s="9"/>
      <c r="AC3218" s="9"/>
      <c r="AD3218" s="9"/>
      <c r="AE3218" s="9"/>
      <c r="AF3218" s="9"/>
      <c r="AG3218" s="9"/>
      <c r="AH3218" s="9"/>
    </row>
    <row r="3219" ht="15.75" customHeight="1">
      <c r="A3219" s="177">
        <v>41040.0</v>
      </c>
      <c r="B3219" s="178">
        <v>3.11</v>
      </c>
      <c r="C3219" s="178">
        <v>4.07</v>
      </c>
      <c r="D3219" s="178">
        <v>5.46</v>
      </c>
      <c r="E3219" s="178">
        <v>7.11</v>
      </c>
      <c r="F3219" s="178">
        <v>8.54</v>
      </c>
      <c r="G3219" s="178">
        <v>9.43</v>
      </c>
      <c r="H3219" s="178">
        <v>10.5</v>
      </c>
      <c r="I3219" s="178">
        <v>11.0</v>
      </c>
      <c r="J3219" s="178">
        <v>11.14</v>
      </c>
      <c r="K3219" s="179">
        <f>MAX(0,((T3219*(365/365))-VLOOKUP(A3219,VBMA!$A:$D,4,0))  /  (T3219* (365/365)   ))</f>
        <v>0.2232465689</v>
      </c>
      <c r="L3219" s="180">
        <f t="shared" ref="L3219:S3219" si="3222">(B3219*(1-$K3219) * (365/365))/100</f>
        <v>0.02415703171</v>
      </c>
      <c r="M3219" s="180">
        <f t="shared" si="3222"/>
        <v>0.03161386465</v>
      </c>
      <c r="N3219" s="180">
        <f t="shared" si="3222"/>
        <v>0.04241073734</v>
      </c>
      <c r="O3219" s="180">
        <f t="shared" si="3222"/>
        <v>0.05522716895</v>
      </c>
      <c r="P3219" s="180">
        <f t="shared" si="3222"/>
        <v>0.06633474302</v>
      </c>
      <c r="Q3219" s="180">
        <f t="shared" si="3222"/>
        <v>0.07324784856</v>
      </c>
      <c r="R3219" s="180">
        <f t="shared" si="3222"/>
        <v>0.08155911027</v>
      </c>
      <c r="S3219" s="180">
        <f t="shared" si="3222"/>
        <v>0.08544287743</v>
      </c>
      <c r="T3219" s="181">
        <f t="shared" si="3"/>
        <v>11.48369565</v>
      </c>
      <c r="U3219" s="182">
        <f t="shared" si="4"/>
        <v>41224</v>
      </c>
      <c r="V3219" s="182">
        <f t="shared" si="5"/>
        <v>41316</v>
      </c>
      <c r="W3219" s="182">
        <f t="shared" si="6"/>
        <v>41405</v>
      </c>
      <c r="X3219" s="181">
        <f t="shared" si="7"/>
        <v>184</v>
      </c>
      <c r="Y3219" s="181">
        <f t="shared" si="8"/>
        <v>276</v>
      </c>
      <c r="Z3219" s="181">
        <f t="shared" si="9"/>
        <v>365</v>
      </c>
      <c r="AA3219" s="155"/>
      <c r="AB3219" s="9"/>
      <c r="AC3219" s="9"/>
      <c r="AD3219" s="9"/>
      <c r="AE3219" s="9"/>
      <c r="AF3219" s="9"/>
      <c r="AG3219" s="9"/>
      <c r="AH3219" s="9"/>
    </row>
    <row r="3220" ht="15.75" customHeight="1">
      <c r="A3220" s="177">
        <v>41039.0</v>
      </c>
      <c r="B3220" s="178">
        <v>3.36</v>
      </c>
      <c r="C3220" s="178">
        <v>4.21</v>
      </c>
      <c r="D3220" s="178">
        <v>5.58</v>
      </c>
      <c r="E3220" s="178">
        <v>7.18</v>
      </c>
      <c r="F3220" s="178">
        <v>8.61</v>
      </c>
      <c r="G3220" s="178">
        <v>9.29</v>
      </c>
      <c r="H3220" s="178">
        <v>10.29</v>
      </c>
      <c r="I3220" s="178">
        <v>10.79</v>
      </c>
      <c r="J3220" s="178">
        <v>11.07</v>
      </c>
      <c r="K3220" s="179">
        <f>MAX(0,((T3220*(365/365))-VLOOKUP(A3220,VBMA!$A:$D,4,0))  /  (T3220* (365/365)   ))</f>
        <v>0.1972463796</v>
      </c>
      <c r="L3220" s="180">
        <f t="shared" ref="L3220:S3220" si="3223">(B3220*(1-$K3220) * (365/365))/100</f>
        <v>0.02697252165</v>
      </c>
      <c r="M3220" s="180">
        <f t="shared" si="3223"/>
        <v>0.03379592742</v>
      </c>
      <c r="N3220" s="180">
        <f t="shared" si="3223"/>
        <v>0.04479365202</v>
      </c>
      <c r="O3220" s="180">
        <f t="shared" si="3223"/>
        <v>0.05763770994</v>
      </c>
      <c r="P3220" s="180">
        <f t="shared" si="3223"/>
        <v>0.06911708672</v>
      </c>
      <c r="Q3220" s="180">
        <f t="shared" si="3223"/>
        <v>0.07457581133</v>
      </c>
      <c r="R3220" s="180">
        <f t="shared" si="3223"/>
        <v>0.08260334754</v>
      </c>
      <c r="S3220" s="180">
        <f t="shared" si="3223"/>
        <v>0.08661711564</v>
      </c>
      <c r="T3220" s="181">
        <f t="shared" si="3"/>
        <v>11.27369565</v>
      </c>
      <c r="U3220" s="182">
        <f t="shared" si="4"/>
        <v>41223</v>
      </c>
      <c r="V3220" s="182">
        <f t="shared" si="5"/>
        <v>41315</v>
      </c>
      <c r="W3220" s="182">
        <f t="shared" si="6"/>
        <v>41404</v>
      </c>
      <c r="X3220" s="181">
        <f t="shared" si="7"/>
        <v>184</v>
      </c>
      <c r="Y3220" s="181">
        <f t="shared" si="8"/>
        <v>276</v>
      </c>
      <c r="Z3220" s="181">
        <f t="shared" si="9"/>
        <v>365</v>
      </c>
      <c r="AA3220" s="155"/>
      <c r="AB3220" s="9"/>
      <c r="AC3220" s="9"/>
      <c r="AD3220" s="9"/>
      <c r="AE3220" s="9"/>
      <c r="AF3220" s="9"/>
      <c r="AG3220" s="9"/>
      <c r="AH3220" s="9"/>
    </row>
    <row r="3221" ht="15.75" customHeight="1">
      <c r="A3221" s="177">
        <v>41038.0</v>
      </c>
      <c r="B3221" s="178">
        <v>3.36</v>
      </c>
      <c r="C3221" s="178">
        <v>4.21</v>
      </c>
      <c r="D3221" s="178">
        <v>5.54</v>
      </c>
      <c r="E3221" s="178">
        <v>7.21</v>
      </c>
      <c r="F3221" s="178">
        <v>8.82</v>
      </c>
      <c r="G3221" s="178">
        <v>9.71</v>
      </c>
      <c r="H3221" s="178">
        <v>10.5</v>
      </c>
      <c r="I3221" s="178">
        <v>11.07</v>
      </c>
      <c r="J3221" s="178">
        <v>11.29</v>
      </c>
      <c r="K3221" s="179">
        <f>MAX(0,((T3221*(365/365))-VLOOKUP(A3221,VBMA!$A:$D,4,0))  /  (T3221* (365/365)   ))</f>
        <v>0.2006135601</v>
      </c>
      <c r="L3221" s="180">
        <f t="shared" ref="L3221:S3221" si="3224">(B3221*(1-$K3221) * (365/365))/100</f>
        <v>0.02685938438</v>
      </c>
      <c r="M3221" s="180">
        <f t="shared" si="3224"/>
        <v>0.03365416912</v>
      </c>
      <c r="N3221" s="180">
        <f t="shared" si="3224"/>
        <v>0.04428600877</v>
      </c>
      <c r="O3221" s="180">
        <f t="shared" si="3224"/>
        <v>0.05763576232</v>
      </c>
      <c r="P3221" s="180">
        <f t="shared" si="3224"/>
        <v>0.070505884</v>
      </c>
      <c r="Q3221" s="180">
        <f t="shared" si="3224"/>
        <v>0.07762042332</v>
      </c>
      <c r="R3221" s="180">
        <f t="shared" si="3224"/>
        <v>0.08393557619</v>
      </c>
      <c r="S3221" s="180">
        <f t="shared" si="3224"/>
        <v>0.0884920789</v>
      </c>
      <c r="T3221" s="181">
        <f t="shared" si="3"/>
        <v>11.62141304</v>
      </c>
      <c r="U3221" s="182">
        <f t="shared" si="4"/>
        <v>41222</v>
      </c>
      <c r="V3221" s="182">
        <f t="shared" si="5"/>
        <v>41314</v>
      </c>
      <c r="W3221" s="182">
        <f t="shared" si="6"/>
        <v>41403</v>
      </c>
      <c r="X3221" s="181">
        <f t="shared" si="7"/>
        <v>184</v>
      </c>
      <c r="Y3221" s="181">
        <f t="shared" si="8"/>
        <v>276</v>
      </c>
      <c r="Z3221" s="181">
        <f t="shared" si="9"/>
        <v>365</v>
      </c>
      <c r="AA3221" s="155"/>
      <c r="AB3221" s="9"/>
      <c r="AC3221" s="9"/>
      <c r="AD3221" s="9"/>
      <c r="AE3221" s="9"/>
      <c r="AF3221" s="9"/>
      <c r="AG3221" s="9"/>
      <c r="AH3221" s="9"/>
    </row>
    <row r="3222" ht="15.75" customHeight="1">
      <c r="A3222" s="177">
        <v>41037.0</v>
      </c>
      <c r="B3222" s="178">
        <v>3.61</v>
      </c>
      <c r="C3222" s="178">
        <v>4.39</v>
      </c>
      <c r="D3222" s="178">
        <v>5.71</v>
      </c>
      <c r="E3222" s="178">
        <v>7.43</v>
      </c>
      <c r="F3222" s="178">
        <v>8.86</v>
      </c>
      <c r="G3222" s="178">
        <v>9.75</v>
      </c>
      <c r="H3222" s="178">
        <v>10.5</v>
      </c>
      <c r="I3222" s="178">
        <v>11.07</v>
      </c>
      <c r="J3222" s="178">
        <v>11.29</v>
      </c>
      <c r="K3222" s="179">
        <f>MAX(0,((T3222*(365/365))-VLOOKUP(A3222,VBMA!$A:$D,4,0))  /  (T3222* (365/365)   ))</f>
        <v>0.1859853905</v>
      </c>
      <c r="L3222" s="180">
        <f t="shared" ref="L3222:S3222" si="3225">(B3222*(1-$K3222) * (365/365))/100</f>
        <v>0.0293859274</v>
      </c>
      <c r="M3222" s="180">
        <f t="shared" si="3225"/>
        <v>0.03573524136</v>
      </c>
      <c r="N3222" s="180">
        <f t="shared" si="3225"/>
        <v>0.0464802342</v>
      </c>
      <c r="O3222" s="180">
        <f t="shared" si="3225"/>
        <v>0.06048128548</v>
      </c>
      <c r="P3222" s="180">
        <f t="shared" si="3225"/>
        <v>0.0721216944</v>
      </c>
      <c r="Q3222" s="180">
        <f t="shared" si="3225"/>
        <v>0.07936642442</v>
      </c>
      <c r="R3222" s="180">
        <f t="shared" si="3225"/>
        <v>0.08547153399</v>
      </c>
      <c r="S3222" s="180">
        <f t="shared" si="3225"/>
        <v>0.09011141727</v>
      </c>
      <c r="T3222" s="181">
        <f t="shared" si="3"/>
        <v>11.62141304</v>
      </c>
      <c r="U3222" s="182">
        <f t="shared" si="4"/>
        <v>41221</v>
      </c>
      <c r="V3222" s="182">
        <f t="shared" si="5"/>
        <v>41313</v>
      </c>
      <c r="W3222" s="182">
        <f t="shared" si="6"/>
        <v>41402</v>
      </c>
      <c r="X3222" s="181">
        <f t="shared" si="7"/>
        <v>184</v>
      </c>
      <c r="Y3222" s="181">
        <f t="shared" si="8"/>
        <v>276</v>
      </c>
      <c r="Z3222" s="181">
        <f t="shared" si="9"/>
        <v>365</v>
      </c>
      <c r="AA3222" s="155"/>
      <c r="AB3222" s="9"/>
      <c r="AC3222" s="9"/>
      <c r="AD3222" s="9"/>
      <c r="AE3222" s="9"/>
      <c r="AF3222" s="9"/>
      <c r="AG3222" s="9"/>
      <c r="AH3222" s="9"/>
    </row>
    <row r="3223" ht="15.75" customHeight="1">
      <c r="A3223" s="177">
        <v>41036.0</v>
      </c>
      <c r="B3223" s="178">
        <v>3.54</v>
      </c>
      <c r="C3223" s="178">
        <v>4.39</v>
      </c>
      <c r="D3223" s="178">
        <v>5.93</v>
      </c>
      <c r="E3223" s="178">
        <v>7.57</v>
      </c>
      <c r="F3223" s="178">
        <v>9.0</v>
      </c>
      <c r="G3223" s="178">
        <v>10.07</v>
      </c>
      <c r="H3223" s="178">
        <v>10.71</v>
      </c>
      <c r="I3223" s="178">
        <v>11.14</v>
      </c>
      <c r="J3223" s="178">
        <v>11.29</v>
      </c>
      <c r="K3223" s="179">
        <f>MAX(0,((T3223*(365/365))-VLOOKUP(A3223,VBMA!$A:$D,4,0))  /  (T3223* (365/365)   ))</f>
        <v>0.1770493345</v>
      </c>
      <c r="L3223" s="180">
        <f t="shared" ref="L3223:S3223" si="3226">(B3223*(1-$K3223) * (365/365))/100</f>
        <v>0.02913245356</v>
      </c>
      <c r="M3223" s="180">
        <f t="shared" si="3226"/>
        <v>0.03612753421</v>
      </c>
      <c r="N3223" s="180">
        <f t="shared" si="3226"/>
        <v>0.04880097446</v>
      </c>
      <c r="O3223" s="180">
        <f t="shared" si="3226"/>
        <v>0.06229736538</v>
      </c>
      <c r="P3223" s="180">
        <f t="shared" si="3226"/>
        <v>0.07406555989</v>
      </c>
      <c r="Q3223" s="180">
        <f t="shared" si="3226"/>
        <v>0.08287113201</v>
      </c>
      <c r="R3223" s="180">
        <f t="shared" si="3226"/>
        <v>0.08813801627</v>
      </c>
      <c r="S3223" s="180">
        <f t="shared" si="3226"/>
        <v>0.09167670413</v>
      </c>
      <c r="T3223" s="181">
        <f t="shared" si="3"/>
        <v>11.55597826</v>
      </c>
      <c r="U3223" s="182">
        <f t="shared" si="4"/>
        <v>41220</v>
      </c>
      <c r="V3223" s="182">
        <f t="shared" si="5"/>
        <v>41312</v>
      </c>
      <c r="W3223" s="182">
        <f t="shared" si="6"/>
        <v>41401</v>
      </c>
      <c r="X3223" s="181">
        <f t="shared" si="7"/>
        <v>184</v>
      </c>
      <c r="Y3223" s="181">
        <f t="shared" si="8"/>
        <v>276</v>
      </c>
      <c r="Z3223" s="181">
        <f t="shared" si="9"/>
        <v>365</v>
      </c>
      <c r="AA3223" s="155"/>
      <c r="AB3223" s="9"/>
      <c r="AC3223" s="9"/>
      <c r="AD3223" s="9"/>
      <c r="AE3223" s="9"/>
      <c r="AF3223" s="9"/>
      <c r="AG3223" s="9"/>
      <c r="AH3223" s="9"/>
    </row>
    <row r="3224" ht="15.75" customHeight="1">
      <c r="A3224" s="177">
        <v>41033.0</v>
      </c>
      <c r="B3224" s="178">
        <v>3.61</v>
      </c>
      <c r="C3224" s="178">
        <v>4.92</v>
      </c>
      <c r="D3224" s="178">
        <v>6.33</v>
      </c>
      <c r="E3224" s="178">
        <v>8.29</v>
      </c>
      <c r="F3224" s="178">
        <v>9.21</v>
      </c>
      <c r="G3224" s="178">
        <v>10.43</v>
      </c>
      <c r="H3224" s="178">
        <v>11.29</v>
      </c>
      <c r="I3224" s="178">
        <v>11.5</v>
      </c>
      <c r="J3224" s="178">
        <v>11.64</v>
      </c>
      <c r="K3224" s="179">
        <f>MAX(0,((T3224*(365/365))-VLOOKUP(A3224,VBMA!$A:$D,4,0))  /  (T3224* (365/365)   ))</f>
        <v>0.1728724145</v>
      </c>
      <c r="L3224" s="180">
        <f t="shared" ref="L3224:S3224" si="3227">(B3224*(1-$K3224) * (365/365))/100</f>
        <v>0.02985930584</v>
      </c>
      <c r="M3224" s="180">
        <f t="shared" si="3227"/>
        <v>0.04069467721</v>
      </c>
      <c r="N3224" s="180">
        <f t="shared" si="3227"/>
        <v>0.05235717616</v>
      </c>
      <c r="O3224" s="180">
        <f t="shared" si="3227"/>
        <v>0.06856887684</v>
      </c>
      <c r="P3224" s="180">
        <f t="shared" si="3227"/>
        <v>0.07617845062</v>
      </c>
      <c r="Q3224" s="180">
        <f t="shared" si="3227"/>
        <v>0.08626940716</v>
      </c>
      <c r="R3224" s="180">
        <f t="shared" si="3227"/>
        <v>0.0933827044</v>
      </c>
      <c r="S3224" s="180">
        <f t="shared" si="3227"/>
        <v>0.09511967233</v>
      </c>
      <c r="T3224" s="181">
        <f t="shared" si="3"/>
        <v>11.70315217</v>
      </c>
      <c r="U3224" s="182">
        <f t="shared" si="4"/>
        <v>41217</v>
      </c>
      <c r="V3224" s="182">
        <f t="shared" si="5"/>
        <v>41309</v>
      </c>
      <c r="W3224" s="182">
        <f t="shared" si="6"/>
        <v>41398</v>
      </c>
      <c r="X3224" s="181">
        <f t="shared" si="7"/>
        <v>184</v>
      </c>
      <c r="Y3224" s="181">
        <f t="shared" si="8"/>
        <v>276</v>
      </c>
      <c r="Z3224" s="181">
        <f t="shared" si="9"/>
        <v>365</v>
      </c>
      <c r="AA3224" s="155"/>
      <c r="AB3224" s="9"/>
      <c r="AC3224" s="9"/>
      <c r="AD3224" s="9"/>
      <c r="AE3224" s="9"/>
      <c r="AF3224" s="9"/>
      <c r="AG3224" s="9"/>
      <c r="AH3224" s="9"/>
    </row>
    <row r="3225" ht="15.75" customHeight="1">
      <c r="A3225" s="177">
        <v>41032.0</v>
      </c>
      <c r="B3225" s="178">
        <v>3.97</v>
      </c>
      <c r="C3225" s="178">
        <v>5.06</v>
      </c>
      <c r="D3225" s="178">
        <v>6.57</v>
      </c>
      <c r="E3225" s="178">
        <v>8.43</v>
      </c>
      <c r="F3225" s="178">
        <v>9.64</v>
      </c>
      <c r="G3225" s="178">
        <v>10.46</v>
      </c>
      <c r="H3225" s="178">
        <v>11.21</v>
      </c>
      <c r="I3225" s="178">
        <v>11.21</v>
      </c>
      <c r="J3225" s="178">
        <v>11.36</v>
      </c>
      <c r="K3225" s="179">
        <f>MAX(0,((T3225*(365/365))-VLOOKUP(A3225,VBMA!$A:$D,4,0))  /  (T3225* (365/365)   ))</f>
        <v>0.06958073149</v>
      </c>
      <c r="L3225" s="180">
        <f t="shared" ref="L3225:S3225" si="3228">(B3225*(1-$K3225) * (365/365))/100</f>
        <v>0.03693764496</v>
      </c>
      <c r="M3225" s="180">
        <f t="shared" si="3228"/>
        <v>0.04707921499</v>
      </c>
      <c r="N3225" s="180">
        <f t="shared" si="3228"/>
        <v>0.06112854594</v>
      </c>
      <c r="O3225" s="180">
        <f t="shared" si="3228"/>
        <v>0.07843434434</v>
      </c>
      <c r="P3225" s="180">
        <f t="shared" si="3228"/>
        <v>0.08969241748</v>
      </c>
      <c r="Q3225" s="180">
        <f t="shared" si="3228"/>
        <v>0.09732185549</v>
      </c>
      <c r="R3225" s="180">
        <f t="shared" si="3228"/>
        <v>0.1043</v>
      </c>
      <c r="S3225" s="180">
        <f t="shared" si="3228"/>
        <v>0.1043</v>
      </c>
      <c r="T3225" s="181">
        <f t="shared" si="3"/>
        <v>11.21</v>
      </c>
      <c r="U3225" s="182">
        <f t="shared" si="4"/>
        <v>41216</v>
      </c>
      <c r="V3225" s="182">
        <f t="shared" si="5"/>
        <v>41308</v>
      </c>
      <c r="W3225" s="182">
        <f t="shared" si="6"/>
        <v>41397</v>
      </c>
      <c r="X3225" s="181">
        <f t="shared" si="7"/>
        <v>184</v>
      </c>
      <c r="Y3225" s="181">
        <f t="shared" si="8"/>
        <v>276</v>
      </c>
      <c r="Z3225" s="181">
        <f t="shared" si="9"/>
        <v>365</v>
      </c>
      <c r="AA3225" s="155"/>
      <c r="AB3225" s="9"/>
      <c r="AC3225" s="9"/>
      <c r="AD3225" s="9"/>
      <c r="AE3225" s="9"/>
      <c r="AF3225" s="9"/>
      <c r="AG3225" s="9"/>
      <c r="AH3225" s="9"/>
    </row>
    <row r="3226" ht="15.75" customHeight="1">
      <c r="A3226" s="177">
        <v>41031.0</v>
      </c>
      <c r="B3226" s="178">
        <v>3.5</v>
      </c>
      <c r="C3226" s="178">
        <v>4.88</v>
      </c>
      <c r="D3226" s="178">
        <v>6.22</v>
      </c>
      <c r="E3226" s="178">
        <v>8.33</v>
      </c>
      <c r="F3226" s="178">
        <v>9.33</v>
      </c>
      <c r="G3226" s="178">
        <v>10.28</v>
      </c>
      <c r="H3226" s="178">
        <v>11.08</v>
      </c>
      <c r="I3226" s="178">
        <v>11.08</v>
      </c>
      <c r="J3226" s="178">
        <v>11.25</v>
      </c>
      <c r="K3226" s="179">
        <f>MAX(0,((T3226*(365/365))-VLOOKUP(A3226,VBMA!$A:$D,4,0))  /  (T3226* (365/365)   ))</f>
        <v>0.05505415162</v>
      </c>
      <c r="L3226" s="180">
        <f t="shared" ref="L3226:S3226" si="3229">(B3226*(1-$K3226) * (365/365))/100</f>
        <v>0.03307310469</v>
      </c>
      <c r="M3226" s="180">
        <f t="shared" si="3229"/>
        <v>0.0461133574</v>
      </c>
      <c r="N3226" s="180">
        <f t="shared" si="3229"/>
        <v>0.05877563177</v>
      </c>
      <c r="O3226" s="180">
        <f t="shared" si="3229"/>
        <v>0.07871398917</v>
      </c>
      <c r="P3226" s="180">
        <f t="shared" si="3229"/>
        <v>0.08816344765</v>
      </c>
      <c r="Q3226" s="180">
        <f t="shared" si="3229"/>
        <v>0.09714043321</v>
      </c>
      <c r="R3226" s="180">
        <f t="shared" si="3229"/>
        <v>0.1047</v>
      </c>
      <c r="S3226" s="180">
        <f t="shared" si="3229"/>
        <v>0.1047</v>
      </c>
      <c r="T3226" s="181">
        <f t="shared" si="3"/>
        <v>11.08</v>
      </c>
      <c r="U3226" s="182">
        <f t="shared" si="4"/>
        <v>41215</v>
      </c>
      <c r="V3226" s="182">
        <f t="shared" si="5"/>
        <v>41307</v>
      </c>
      <c r="W3226" s="182">
        <f t="shared" si="6"/>
        <v>41396</v>
      </c>
      <c r="X3226" s="181">
        <f t="shared" si="7"/>
        <v>184</v>
      </c>
      <c r="Y3226" s="181">
        <f t="shared" si="8"/>
        <v>276</v>
      </c>
      <c r="Z3226" s="181">
        <f t="shared" si="9"/>
        <v>365</v>
      </c>
      <c r="AA3226" s="155"/>
      <c r="AB3226" s="9"/>
      <c r="AC3226" s="9"/>
      <c r="AD3226" s="9"/>
      <c r="AE3226" s="9"/>
      <c r="AF3226" s="9"/>
      <c r="AG3226" s="9"/>
      <c r="AH3226" s="9"/>
    </row>
    <row r="3227" ht="15.75" customHeight="1">
      <c r="A3227" s="177">
        <v>41026.0</v>
      </c>
      <c r="B3227" s="178">
        <v>3.44</v>
      </c>
      <c r="C3227" s="178">
        <v>4.81</v>
      </c>
      <c r="D3227" s="178">
        <v>6.33</v>
      </c>
      <c r="E3227" s="178">
        <v>8.43</v>
      </c>
      <c r="F3227" s="178">
        <v>9.43</v>
      </c>
      <c r="G3227" s="178">
        <v>10.31</v>
      </c>
      <c r="H3227" s="178">
        <v>11.29</v>
      </c>
      <c r="I3227" s="178">
        <v>11.5</v>
      </c>
      <c r="J3227" s="178">
        <v>11.64</v>
      </c>
      <c r="K3227" s="179" t="str">
        <f>MAX(0,((T3227*(365/365))-VLOOKUP(A3227,VBMA!$A:$D,4,0))  /  (T3227* (365/365)   ))</f>
        <v>#N/A</v>
      </c>
      <c r="L3227" s="180" t="str">
        <f t="shared" ref="L3227:S3227" si="3230">(B3227*(1-$K3227) * (365/365))/100</f>
        <v>#N/A</v>
      </c>
      <c r="M3227" s="180" t="str">
        <f t="shared" si="3230"/>
        <v>#N/A</v>
      </c>
      <c r="N3227" s="180" t="str">
        <f t="shared" si="3230"/>
        <v>#N/A</v>
      </c>
      <c r="O3227" s="180" t="str">
        <f t="shared" si="3230"/>
        <v>#N/A</v>
      </c>
      <c r="P3227" s="180" t="str">
        <f t="shared" si="3230"/>
        <v>#N/A</v>
      </c>
      <c r="Q3227" s="180" t="str">
        <f t="shared" si="3230"/>
        <v>#N/A</v>
      </c>
      <c r="R3227" s="180" t="str">
        <f t="shared" si="3230"/>
        <v>#N/A</v>
      </c>
      <c r="S3227" s="180" t="str">
        <f t="shared" si="3230"/>
        <v>#N/A</v>
      </c>
      <c r="T3227" s="181">
        <f t="shared" si="3"/>
        <v>11.70543478</v>
      </c>
      <c r="U3227" s="182">
        <f t="shared" si="4"/>
        <v>41209</v>
      </c>
      <c r="V3227" s="182">
        <f t="shared" si="5"/>
        <v>41301</v>
      </c>
      <c r="W3227" s="182">
        <f t="shared" si="6"/>
        <v>41391</v>
      </c>
      <c r="X3227" s="181">
        <f t="shared" si="7"/>
        <v>183</v>
      </c>
      <c r="Y3227" s="181">
        <f t="shared" si="8"/>
        <v>275</v>
      </c>
      <c r="Z3227" s="181">
        <f t="shared" si="9"/>
        <v>365</v>
      </c>
      <c r="AA3227" s="155"/>
      <c r="AB3227" s="9"/>
      <c r="AC3227" s="9"/>
      <c r="AD3227" s="9"/>
      <c r="AE3227" s="9"/>
      <c r="AF3227" s="9"/>
      <c r="AG3227" s="9"/>
      <c r="AH3227" s="9"/>
    </row>
    <row r="3228" ht="15.75" customHeight="1">
      <c r="A3228" s="177">
        <v>41025.0</v>
      </c>
      <c r="B3228" s="178">
        <v>4.01</v>
      </c>
      <c r="C3228" s="178">
        <v>5.24</v>
      </c>
      <c r="D3228" s="178">
        <v>6.75</v>
      </c>
      <c r="E3228" s="178">
        <v>8.57</v>
      </c>
      <c r="F3228" s="178">
        <v>9.64</v>
      </c>
      <c r="G3228" s="178">
        <v>10.46</v>
      </c>
      <c r="H3228" s="178">
        <v>11.5</v>
      </c>
      <c r="I3228" s="178">
        <v>11.71</v>
      </c>
      <c r="J3228" s="178">
        <v>11.79</v>
      </c>
      <c r="K3228" s="179" t="str">
        <f>MAX(0,((T3228*(365/365))-VLOOKUP(A3228,VBMA!$A:$D,4,0))  /  (T3228* (365/365)   ))</f>
        <v>#N/A</v>
      </c>
      <c r="L3228" s="180" t="str">
        <f t="shared" ref="L3228:S3228" si="3231">(B3228*(1-$K3228) * (365/365))/100</f>
        <v>#N/A</v>
      </c>
      <c r="M3228" s="180" t="str">
        <f t="shared" si="3231"/>
        <v>#N/A</v>
      </c>
      <c r="N3228" s="180" t="str">
        <f t="shared" si="3231"/>
        <v>#N/A</v>
      </c>
      <c r="O3228" s="180" t="str">
        <f t="shared" si="3231"/>
        <v>#N/A</v>
      </c>
      <c r="P3228" s="180" t="str">
        <f t="shared" si="3231"/>
        <v>#N/A</v>
      </c>
      <c r="Q3228" s="180" t="str">
        <f t="shared" si="3231"/>
        <v>#N/A</v>
      </c>
      <c r="R3228" s="180" t="str">
        <f t="shared" si="3231"/>
        <v>#N/A</v>
      </c>
      <c r="S3228" s="180" t="str">
        <f t="shared" si="3231"/>
        <v>#N/A</v>
      </c>
      <c r="T3228" s="181">
        <f t="shared" si="3"/>
        <v>11.91543478</v>
      </c>
      <c r="U3228" s="182">
        <f t="shared" si="4"/>
        <v>41208</v>
      </c>
      <c r="V3228" s="182">
        <f t="shared" si="5"/>
        <v>41300</v>
      </c>
      <c r="W3228" s="182">
        <f t="shared" si="6"/>
        <v>41390</v>
      </c>
      <c r="X3228" s="181">
        <f t="shared" si="7"/>
        <v>183</v>
      </c>
      <c r="Y3228" s="181">
        <f t="shared" si="8"/>
        <v>275</v>
      </c>
      <c r="Z3228" s="181">
        <f t="shared" si="9"/>
        <v>365</v>
      </c>
      <c r="AA3228" s="155"/>
      <c r="AB3228" s="9"/>
      <c r="AC3228" s="9"/>
      <c r="AD3228" s="9"/>
      <c r="AE3228" s="9"/>
      <c r="AF3228" s="9"/>
      <c r="AG3228" s="9"/>
      <c r="AH3228" s="9"/>
    </row>
    <row r="3229" ht="15.75" customHeight="1">
      <c r="A3229" s="177">
        <v>41024.0</v>
      </c>
      <c r="B3229" s="178">
        <v>4.32</v>
      </c>
      <c r="C3229" s="178">
        <v>5.33</v>
      </c>
      <c r="D3229" s="178">
        <v>6.78</v>
      </c>
      <c r="E3229" s="178">
        <v>8.73</v>
      </c>
      <c r="F3229" s="178">
        <v>9.81</v>
      </c>
      <c r="G3229" s="178">
        <v>10.65</v>
      </c>
      <c r="H3229" s="178">
        <v>11.56</v>
      </c>
      <c r="I3229" s="178">
        <v>11.81</v>
      </c>
      <c r="J3229" s="178">
        <v>11.88</v>
      </c>
      <c r="K3229" s="179" t="str">
        <f>MAX(0,((T3229*(365/365))-VLOOKUP(A3229,VBMA!$A:$D,4,0))  /  (T3229* (365/365)   ))</f>
        <v>#N/A</v>
      </c>
      <c r="L3229" s="180" t="str">
        <f t="shared" ref="L3229:S3229" si="3232">(B3229*(1-$K3229) * (365/365))/100</f>
        <v>#N/A</v>
      </c>
      <c r="M3229" s="180" t="str">
        <f t="shared" si="3232"/>
        <v>#N/A</v>
      </c>
      <c r="N3229" s="180" t="str">
        <f t="shared" si="3232"/>
        <v>#N/A</v>
      </c>
      <c r="O3229" s="180" t="str">
        <f t="shared" si="3232"/>
        <v>#N/A</v>
      </c>
      <c r="P3229" s="180" t="str">
        <f t="shared" si="3232"/>
        <v>#N/A</v>
      </c>
      <c r="Q3229" s="180" t="str">
        <f t="shared" si="3232"/>
        <v>#N/A</v>
      </c>
      <c r="R3229" s="180" t="str">
        <f t="shared" si="3232"/>
        <v>#N/A</v>
      </c>
      <c r="S3229" s="180" t="str">
        <f t="shared" si="3232"/>
        <v>#N/A</v>
      </c>
      <c r="T3229" s="181">
        <f t="shared" si="3"/>
        <v>12.05456522</v>
      </c>
      <c r="U3229" s="182">
        <f t="shared" si="4"/>
        <v>41207</v>
      </c>
      <c r="V3229" s="182">
        <f t="shared" si="5"/>
        <v>41299</v>
      </c>
      <c r="W3229" s="182">
        <f t="shared" si="6"/>
        <v>41389</v>
      </c>
      <c r="X3229" s="181">
        <f t="shared" si="7"/>
        <v>183</v>
      </c>
      <c r="Y3229" s="181">
        <f t="shared" si="8"/>
        <v>275</v>
      </c>
      <c r="Z3229" s="181">
        <f t="shared" si="9"/>
        <v>365</v>
      </c>
      <c r="AA3229" s="155"/>
      <c r="AB3229" s="9"/>
      <c r="AC3229" s="9"/>
      <c r="AD3229" s="9"/>
      <c r="AE3229" s="9"/>
      <c r="AF3229" s="9"/>
      <c r="AG3229" s="9"/>
      <c r="AH3229" s="9"/>
    </row>
    <row r="3230" ht="15.75" customHeight="1">
      <c r="A3230" s="177">
        <v>41023.0</v>
      </c>
      <c r="B3230" s="178">
        <v>4.6</v>
      </c>
      <c r="C3230" s="178">
        <v>5.55</v>
      </c>
      <c r="D3230" s="178">
        <v>6.81</v>
      </c>
      <c r="E3230" s="178">
        <v>8.82</v>
      </c>
      <c r="F3230" s="178">
        <v>9.97</v>
      </c>
      <c r="G3230" s="178">
        <v>10.78</v>
      </c>
      <c r="H3230" s="178">
        <v>11.56</v>
      </c>
      <c r="I3230" s="178">
        <v>11.81</v>
      </c>
      <c r="J3230" s="178">
        <v>11.88</v>
      </c>
      <c r="K3230" s="179" t="str">
        <f>MAX(0,((T3230*(365/365))-VLOOKUP(A3230,VBMA!$A:$D,4,0))  /  (T3230* (365/365)   ))</f>
        <v>#N/A</v>
      </c>
      <c r="L3230" s="180" t="str">
        <f t="shared" ref="L3230:S3230" si="3233">(B3230*(1-$K3230) * (365/365))/100</f>
        <v>#N/A</v>
      </c>
      <c r="M3230" s="180" t="str">
        <f t="shared" si="3233"/>
        <v>#N/A</v>
      </c>
      <c r="N3230" s="180" t="str">
        <f t="shared" si="3233"/>
        <v>#N/A</v>
      </c>
      <c r="O3230" s="180" t="str">
        <f t="shared" si="3233"/>
        <v>#N/A</v>
      </c>
      <c r="P3230" s="180" t="str">
        <f t="shared" si="3233"/>
        <v>#N/A</v>
      </c>
      <c r="Q3230" s="180" t="str">
        <f t="shared" si="3233"/>
        <v>#N/A</v>
      </c>
      <c r="R3230" s="180" t="str">
        <f t="shared" si="3233"/>
        <v>#N/A</v>
      </c>
      <c r="S3230" s="180" t="str">
        <f t="shared" si="3233"/>
        <v>#N/A</v>
      </c>
      <c r="T3230" s="181">
        <f t="shared" si="3"/>
        <v>12.05456522</v>
      </c>
      <c r="U3230" s="182">
        <f t="shared" si="4"/>
        <v>41206</v>
      </c>
      <c r="V3230" s="182">
        <f t="shared" si="5"/>
        <v>41298</v>
      </c>
      <c r="W3230" s="182">
        <f t="shared" si="6"/>
        <v>41388</v>
      </c>
      <c r="X3230" s="181">
        <f t="shared" si="7"/>
        <v>183</v>
      </c>
      <c r="Y3230" s="181">
        <f t="shared" si="8"/>
        <v>275</v>
      </c>
      <c r="Z3230" s="181">
        <f t="shared" si="9"/>
        <v>365</v>
      </c>
      <c r="AA3230" s="155"/>
      <c r="AB3230" s="9"/>
      <c r="AC3230" s="9"/>
      <c r="AD3230" s="9"/>
      <c r="AE3230" s="9"/>
      <c r="AF3230" s="9"/>
      <c r="AG3230" s="9"/>
      <c r="AH3230" s="9"/>
    </row>
    <row r="3231" ht="15.75" customHeight="1">
      <c r="A3231" s="177">
        <v>41022.0</v>
      </c>
      <c r="B3231" s="178">
        <v>4.61</v>
      </c>
      <c r="C3231" s="178">
        <v>5.63</v>
      </c>
      <c r="D3231" s="178">
        <v>6.74</v>
      </c>
      <c r="E3231" s="178">
        <v>8.64</v>
      </c>
      <c r="F3231" s="178">
        <v>9.64</v>
      </c>
      <c r="G3231" s="178">
        <v>10.46</v>
      </c>
      <c r="H3231" s="178">
        <v>11.5</v>
      </c>
      <c r="I3231" s="178">
        <v>11.79</v>
      </c>
      <c r="J3231" s="178">
        <v>11.86</v>
      </c>
      <c r="K3231" s="179" t="str">
        <f>MAX(0,((T3231*(365/365))-VLOOKUP(A3231,VBMA!$A:$D,4,0))  /  (T3231* (365/365)   ))</f>
        <v>#N/A</v>
      </c>
      <c r="L3231" s="180" t="str">
        <f t="shared" ref="L3231:S3231" si="3234">(B3231*(1-$K3231) * (365/365))/100</f>
        <v>#N/A</v>
      </c>
      <c r="M3231" s="180" t="str">
        <f t="shared" si="3234"/>
        <v>#N/A</v>
      </c>
      <c r="N3231" s="180" t="str">
        <f t="shared" si="3234"/>
        <v>#N/A</v>
      </c>
      <c r="O3231" s="180" t="str">
        <f t="shared" si="3234"/>
        <v>#N/A</v>
      </c>
      <c r="P3231" s="180" t="str">
        <f t="shared" si="3234"/>
        <v>#N/A</v>
      </c>
      <c r="Q3231" s="180" t="str">
        <f t="shared" si="3234"/>
        <v>#N/A</v>
      </c>
      <c r="R3231" s="180" t="str">
        <f t="shared" si="3234"/>
        <v>#N/A</v>
      </c>
      <c r="S3231" s="180" t="str">
        <f t="shared" si="3234"/>
        <v>#N/A</v>
      </c>
      <c r="T3231" s="181">
        <f t="shared" si="3"/>
        <v>12.07369565</v>
      </c>
      <c r="U3231" s="182">
        <f t="shared" si="4"/>
        <v>41205</v>
      </c>
      <c r="V3231" s="182">
        <f t="shared" si="5"/>
        <v>41297</v>
      </c>
      <c r="W3231" s="182">
        <f t="shared" si="6"/>
        <v>41387</v>
      </c>
      <c r="X3231" s="181">
        <f t="shared" si="7"/>
        <v>183</v>
      </c>
      <c r="Y3231" s="181">
        <f t="shared" si="8"/>
        <v>275</v>
      </c>
      <c r="Z3231" s="181">
        <f t="shared" si="9"/>
        <v>365</v>
      </c>
      <c r="AA3231" s="155"/>
      <c r="AB3231" s="9"/>
      <c r="AC3231" s="9"/>
      <c r="AD3231" s="9"/>
      <c r="AE3231" s="9"/>
      <c r="AF3231" s="9"/>
      <c r="AG3231" s="9"/>
      <c r="AH3231" s="9"/>
    </row>
    <row r="3232" ht="15.75" customHeight="1">
      <c r="A3232" s="177">
        <v>41019.0</v>
      </c>
      <c r="B3232" s="178">
        <v>4.88</v>
      </c>
      <c r="C3232" s="178">
        <v>5.79</v>
      </c>
      <c r="D3232" s="178">
        <v>6.95</v>
      </c>
      <c r="E3232" s="178">
        <v>8.71</v>
      </c>
      <c r="F3232" s="178">
        <v>10.13</v>
      </c>
      <c r="G3232" s="178">
        <v>10.7</v>
      </c>
      <c r="H3232" s="178">
        <v>11.58</v>
      </c>
      <c r="I3232" s="178">
        <v>11.83</v>
      </c>
      <c r="J3232" s="178">
        <v>11.83</v>
      </c>
      <c r="K3232" s="179" t="str">
        <f>MAX(0,((T3232*(365/365))-VLOOKUP(A3232,VBMA!$A:$D,4,0))  /  (T3232* (365/365)   ))</f>
        <v>#N/A</v>
      </c>
      <c r="L3232" s="180" t="str">
        <f t="shared" ref="L3232:S3232" si="3235">(B3232*(1-$K3232) * (365/365))/100</f>
        <v>#N/A</v>
      </c>
      <c r="M3232" s="180" t="str">
        <f t="shared" si="3235"/>
        <v>#N/A</v>
      </c>
      <c r="N3232" s="180" t="str">
        <f t="shared" si="3235"/>
        <v>#N/A</v>
      </c>
      <c r="O3232" s="180" t="str">
        <f t="shared" si="3235"/>
        <v>#N/A</v>
      </c>
      <c r="P3232" s="180" t="str">
        <f t="shared" si="3235"/>
        <v>#N/A</v>
      </c>
      <c r="Q3232" s="180" t="str">
        <f t="shared" si="3235"/>
        <v>#N/A</v>
      </c>
      <c r="R3232" s="180" t="str">
        <f t="shared" si="3235"/>
        <v>#N/A</v>
      </c>
      <c r="S3232" s="180" t="str">
        <f t="shared" si="3235"/>
        <v>#N/A</v>
      </c>
      <c r="T3232" s="181">
        <f t="shared" si="3"/>
        <v>12.07456522</v>
      </c>
      <c r="U3232" s="182">
        <f t="shared" si="4"/>
        <v>41202</v>
      </c>
      <c r="V3232" s="182">
        <f t="shared" si="5"/>
        <v>41294</v>
      </c>
      <c r="W3232" s="182">
        <f t="shared" si="6"/>
        <v>41384</v>
      </c>
      <c r="X3232" s="181">
        <f t="shared" si="7"/>
        <v>183</v>
      </c>
      <c r="Y3232" s="181">
        <f t="shared" si="8"/>
        <v>275</v>
      </c>
      <c r="Z3232" s="181">
        <f t="shared" si="9"/>
        <v>365</v>
      </c>
      <c r="AA3232" s="155"/>
      <c r="AB3232" s="9"/>
      <c r="AC3232" s="9"/>
      <c r="AD3232" s="9"/>
      <c r="AE3232" s="9"/>
      <c r="AF3232" s="9"/>
      <c r="AG3232" s="9"/>
      <c r="AH3232" s="9"/>
    </row>
    <row r="3233" ht="15.75" customHeight="1">
      <c r="A3233" s="177">
        <v>41018.0</v>
      </c>
      <c r="B3233" s="178">
        <v>5.25</v>
      </c>
      <c r="C3233" s="178">
        <v>6.33</v>
      </c>
      <c r="D3233" s="178">
        <v>7.37</v>
      </c>
      <c r="E3233" s="178">
        <v>9.09</v>
      </c>
      <c r="F3233" s="178">
        <v>10.38</v>
      </c>
      <c r="G3233" s="178">
        <v>10.92</v>
      </c>
      <c r="H3233" s="178">
        <v>11.58</v>
      </c>
      <c r="I3233" s="178">
        <v>11.83</v>
      </c>
      <c r="J3233" s="178">
        <v>11.83</v>
      </c>
      <c r="K3233" s="179" t="str">
        <f>MAX(0,((T3233*(365/365))-VLOOKUP(A3233,VBMA!$A:$D,4,0))  /  (T3233* (365/365)   ))</f>
        <v>#N/A</v>
      </c>
      <c r="L3233" s="180" t="str">
        <f t="shared" ref="L3233:S3233" si="3236">(B3233*(1-$K3233) * (365/365))/100</f>
        <v>#N/A</v>
      </c>
      <c r="M3233" s="180" t="str">
        <f t="shared" si="3236"/>
        <v>#N/A</v>
      </c>
      <c r="N3233" s="180" t="str">
        <f t="shared" si="3236"/>
        <v>#N/A</v>
      </c>
      <c r="O3233" s="180" t="str">
        <f t="shared" si="3236"/>
        <v>#N/A</v>
      </c>
      <c r="P3233" s="180" t="str">
        <f t="shared" si="3236"/>
        <v>#N/A</v>
      </c>
      <c r="Q3233" s="180" t="str">
        <f t="shared" si="3236"/>
        <v>#N/A</v>
      </c>
      <c r="R3233" s="180" t="str">
        <f t="shared" si="3236"/>
        <v>#N/A</v>
      </c>
      <c r="S3233" s="180" t="str">
        <f t="shared" si="3236"/>
        <v>#N/A</v>
      </c>
      <c r="T3233" s="181">
        <f t="shared" si="3"/>
        <v>12.07456522</v>
      </c>
      <c r="U3233" s="182">
        <f t="shared" si="4"/>
        <v>41201</v>
      </c>
      <c r="V3233" s="182">
        <f t="shared" si="5"/>
        <v>41293</v>
      </c>
      <c r="W3233" s="182">
        <f t="shared" si="6"/>
        <v>41383</v>
      </c>
      <c r="X3233" s="181">
        <f t="shared" si="7"/>
        <v>183</v>
      </c>
      <c r="Y3233" s="181">
        <f t="shared" si="8"/>
        <v>275</v>
      </c>
      <c r="Z3233" s="181">
        <f t="shared" si="9"/>
        <v>365</v>
      </c>
      <c r="AA3233" s="155"/>
      <c r="AB3233" s="9"/>
      <c r="AC3233" s="9"/>
      <c r="AD3233" s="9"/>
      <c r="AE3233" s="9"/>
      <c r="AF3233" s="9"/>
      <c r="AG3233" s="9"/>
      <c r="AH3233" s="9"/>
    </row>
    <row r="3234" ht="15.75" customHeight="1">
      <c r="A3234" s="177">
        <v>41017.0</v>
      </c>
      <c r="B3234" s="178">
        <v>5.5</v>
      </c>
      <c r="C3234" s="178">
        <v>6.71</v>
      </c>
      <c r="D3234" s="178">
        <v>7.6</v>
      </c>
      <c r="E3234" s="178">
        <v>9.21</v>
      </c>
      <c r="F3234" s="178">
        <v>10.57</v>
      </c>
      <c r="G3234" s="178">
        <v>11.07</v>
      </c>
      <c r="H3234" s="178">
        <v>11.54</v>
      </c>
      <c r="I3234" s="178">
        <v>11.8</v>
      </c>
      <c r="J3234" s="178">
        <v>11.86</v>
      </c>
      <c r="K3234" s="179" t="str">
        <f>MAX(0,((T3234*(365/365))-VLOOKUP(A3234,VBMA!$A:$D,4,0))  /  (T3234* (365/365)   ))</f>
        <v>#N/A</v>
      </c>
      <c r="L3234" s="180" t="str">
        <f t="shared" ref="L3234:S3234" si="3237">(B3234*(1-$K3234) * (365/365))/100</f>
        <v>#N/A</v>
      </c>
      <c r="M3234" s="180" t="str">
        <f t="shared" si="3237"/>
        <v>#N/A</v>
      </c>
      <c r="N3234" s="180" t="str">
        <f t="shared" si="3237"/>
        <v>#N/A</v>
      </c>
      <c r="O3234" s="180" t="str">
        <f t="shared" si="3237"/>
        <v>#N/A</v>
      </c>
      <c r="P3234" s="180" t="str">
        <f t="shared" si="3237"/>
        <v>#N/A</v>
      </c>
      <c r="Q3234" s="180" t="str">
        <f t="shared" si="3237"/>
        <v>#N/A</v>
      </c>
      <c r="R3234" s="180" t="str">
        <f t="shared" si="3237"/>
        <v>#N/A</v>
      </c>
      <c r="S3234" s="180" t="str">
        <f t="shared" si="3237"/>
        <v>#N/A</v>
      </c>
      <c r="T3234" s="181">
        <f t="shared" si="3"/>
        <v>12.05434783</v>
      </c>
      <c r="U3234" s="182">
        <f t="shared" si="4"/>
        <v>41200</v>
      </c>
      <c r="V3234" s="182">
        <f t="shared" si="5"/>
        <v>41292</v>
      </c>
      <c r="W3234" s="182">
        <f t="shared" si="6"/>
        <v>41382</v>
      </c>
      <c r="X3234" s="181">
        <f t="shared" si="7"/>
        <v>183</v>
      </c>
      <c r="Y3234" s="181">
        <f t="shared" si="8"/>
        <v>275</v>
      </c>
      <c r="Z3234" s="181">
        <f t="shared" si="9"/>
        <v>365</v>
      </c>
      <c r="AA3234" s="155"/>
      <c r="AB3234" s="9"/>
      <c r="AC3234" s="9"/>
      <c r="AD3234" s="9"/>
      <c r="AE3234" s="9"/>
      <c r="AF3234" s="9"/>
      <c r="AG3234" s="9"/>
      <c r="AH3234" s="9"/>
    </row>
    <row r="3235" ht="15.75" customHeight="1">
      <c r="A3235" s="177">
        <v>41016.0</v>
      </c>
      <c r="B3235" s="178">
        <v>5.92</v>
      </c>
      <c r="C3235" s="178">
        <v>6.83</v>
      </c>
      <c r="D3235" s="178">
        <v>7.95</v>
      </c>
      <c r="E3235" s="178">
        <v>9.75</v>
      </c>
      <c r="F3235" s="178">
        <v>11.0</v>
      </c>
      <c r="G3235" s="178">
        <v>11.42</v>
      </c>
      <c r="H3235" s="178">
        <v>11.8</v>
      </c>
      <c r="I3235" s="178">
        <v>11.93</v>
      </c>
      <c r="J3235" s="178">
        <v>12.0</v>
      </c>
      <c r="K3235" s="179" t="str">
        <f>MAX(0,((T3235*(365/365))-VLOOKUP(A3235,VBMA!$A:$D,4,0))  /  (T3235* (365/365)   ))</f>
        <v>#N/A</v>
      </c>
      <c r="L3235" s="180" t="str">
        <f t="shared" ref="L3235:S3235" si="3238">(B3235*(1-$K3235) * (365/365))/100</f>
        <v>#N/A</v>
      </c>
      <c r="M3235" s="180" t="str">
        <f t="shared" si="3238"/>
        <v>#N/A</v>
      </c>
      <c r="N3235" s="180" t="str">
        <f t="shared" si="3238"/>
        <v>#N/A</v>
      </c>
      <c r="O3235" s="180" t="str">
        <f t="shared" si="3238"/>
        <v>#N/A</v>
      </c>
      <c r="P3235" s="180" t="str">
        <f t="shared" si="3238"/>
        <v>#N/A</v>
      </c>
      <c r="Q3235" s="180" t="str">
        <f t="shared" si="3238"/>
        <v>#N/A</v>
      </c>
      <c r="R3235" s="180" t="str">
        <f t="shared" si="3238"/>
        <v>#N/A</v>
      </c>
      <c r="S3235" s="180" t="str">
        <f t="shared" si="3238"/>
        <v>#N/A</v>
      </c>
      <c r="T3235" s="181">
        <f t="shared" si="3"/>
        <v>12.05717391</v>
      </c>
      <c r="U3235" s="182">
        <f t="shared" si="4"/>
        <v>41199</v>
      </c>
      <c r="V3235" s="182">
        <f t="shared" si="5"/>
        <v>41291</v>
      </c>
      <c r="W3235" s="182">
        <f t="shared" si="6"/>
        <v>41381</v>
      </c>
      <c r="X3235" s="181">
        <f t="shared" si="7"/>
        <v>183</v>
      </c>
      <c r="Y3235" s="181">
        <f t="shared" si="8"/>
        <v>275</v>
      </c>
      <c r="Z3235" s="181">
        <f t="shared" si="9"/>
        <v>365</v>
      </c>
      <c r="AA3235" s="155"/>
      <c r="AB3235" s="9"/>
      <c r="AC3235" s="9"/>
      <c r="AD3235" s="9"/>
      <c r="AE3235" s="9"/>
      <c r="AF3235" s="9"/>
      <c r="AG3235" s="9"/>
      <c r="AH3235" s="9"/>
    </row>
    <row r="3236" ht="15.75" customHeight="1">
      <c r="A3236" s="177">
        <v>41015.0</v>
      </c>
      <c r="B3236" s="178">
        <v>5.96</v>
      </c>
      <c r="C3236" s="178">
        <v>6.92</v>
      </c>
      <c r="D3236" s="178">
        <v>8.08</v>
      </c>
      <c r="E3236" s="178">
        <v>9.92</v>
      </c>
      <c r="F3236" s="178">
        <v>11.25</v>
      </c>
      <c r="G3236" s="178">
        <v>11.5</v>
      </c>
      <c r="H3236" s="178">
        <v>11.88</v>
      </c>
      <c r="I3236" s="178">
        <v>12.18</v>
      </c>
      <c r="J3236" s="178">
        <v>12.25</v>
      </c>
      <c r="K3236" s="179" t="str">
        <f>MAX(0,((T3236*(365/365))-VLOOKUP(A3236,VBMA!$A:$D,4,0))  /  (T3236* (365/365)   ))</f>
        <v>#N/A</v>
      </c>
      <c r="L3236" s="180" t="str">
        <f t="shared" ref="L3236:S3236" si="3239">(B3236*(1-$K3236) * (365/365))/100</f>
        <v>#N/A</v>
      </c>
      <c r="M3236" s="180" t="str">
        <f t="shared" si="3239"/>
        <v>#N/A</v>
      </c>
      <c r="N3236" s="180" t="str">
        <f t="shared" si="3239"/>
        <v>#N/A</v>
      </c>
      <c r="O3236" s="180" t="str">
        <f t="shared" si="3239"/>
        <v>#N/A</v>
      </c>
      <c r="P3236" s="180" t="str">
        <f t="shared" si="3239"/>
        <v>#N/A</v>
      </c>
      <c r="Q3236" s="180" t="str">
        <f t="shared" si="3239"/>
        <v>#N/A</v>
      </c>
      <c r="R3236" s="180" t="str">
        <f t="shared" si="3239"/>
        <v>#N/A</v>
      </c>
      <c r="S3236" s="180" t="str">
        <f t="shared" si="3239"/>
        <v>#N/A</v>
      </c>
      <c r="T3236" s="181">
        <f t="shared" si="3"/>
        <v>12.47347826</v>
      </c>
      <c r="U3236" s="182">
        <f t="shared" si="4"/>
        <v>41198</v>
      </c>
      <c r="V3236" s="182">
        <f t="shared" si="5"/>
        <v>41290</v>
      </c>
      <c r="W3236" s="182">
        <f t="shared" si="6"/>
        <v>41380</v>
      </c>
      <c r="X3236" s="181">
        <f t="shared" si="7"/>
        <v>183</v>
      </c>
      <c r="Y3236" s="181">
        <f t="shared" si="8"/>
        <v>275</v>
      </c>
      <c r="Z3236" s="181">
        <f t="shared" si="9"/>
        <v>365</v>
      </c>
      <c r="AA3236" s="155"/>
      <c r="AB3236" s="9"/>
      <c r="AC3236" s="9"/>
      <c r="AD3236" s="9"/>
      <c r="AE3236" s="9"/>
      <c r="AF3236" s="9"/>
      <c r="AG3236" s="9"/>
      <c r="AH3236" s="9"/>
    </row>
    <row r="3237" ht="15.75" customHeight="1">
      <c r="A3237" s="177">
        <v>41012.0</v>
      </c>
      <c r="B3237" s="178">
        <v>5.96</v>
      </c>
      <c r="C3237" s="178">
        <v>6.83</v>
      </c>
      <c r="D3237" s="178">
        <v>8.08</v>
      </c>
      <c r="E3237" s="178">
        <v>10.13</v>
      </c>
      <c r="F3237" s="178">
        <v>11.17</v>
      </c>
      <c r="G3237" s="178">
        <v>11.63</v>
      </c>
      <c r="H3237" s="178">
        <v>12.05</v>
      </c>
      <c r="I3237" s="178">
        <v>12.27</v>
      </c>
      <c r="J3237" s="178">
        <v>12.42</v>
      </c>
      <c r="K3237" s="179" t="str">
        <f>MAX(0,((T3237*(365/365))-VLOOKUP(A3237,VBMA!$A:$D,4,0))  /  (T3237* (365/365)   ))</f>
        <v>#N/A</v>
      </c>
      <c r="L3237" s="180" t="str">
        <f t="shared" ref="L3237:S3237" si="3240">(B3237*(1-$K3237) * (365/365))/100</f>
        <v>#N/A</v>
      </c>
      <c r="M3237" s="180" t="str">
        <f t="shared" si="3240"/>
        <v>#N/A</v>
      </c>
      <c r="N3237" s="180" t="str">
        <f t="shared" si="3240"/>
        <v>#N/A</v>
      </c>
      <c r="O3237" s="180" t="str">
        <f t="shared" si="3240"/>
        <v>#N/A</v>
      </c>
      <c r="P3237" s="180" t="str">
        <f t="shared" si="3240"/>
        <v>#N/A</v>
      </c>
      <c r="Q3237" s="180" t="str">
        <f t="shared" si="3240"/>
        <v>#N/A</v>
      </c>
      <c r="R3237" s="180" t="str">
        <f t="shared" si="3240"/>
        <v>#N/A</v>
      </c>
      <c r="S3237" s="180" t="str">
        <f t="shared" si="3240"/>
        <v>#N/A</v>
      </c>
      <c r="T3237" s="181">
        <f t="shared" si="3"/>
        <v>12.48521739</v>
      </c>
      <c r="U3237" s="182">
        <f t="shared" si="4"/>
        <v>41195</v>
      </c>
      <c r="V3237" s="182">
        <f t="shared" si="5"/>
        <v>41287</v>
      </c>
      <c r="W3237" s="182">
        <f t="shared" si="6"/>
        <v>41377</v>
      </c>
      <c r="X3237" s="181">
        <f t="shared" si="7"/>
        <v>183</v>
      </c>
      <c r="Y3237" s="181">
        <f t="shared" si="8"/>
        <v>275</v>
      </c>
      <c r="Z3237" s="181">
        <f t="shared" si="9"/>
        <v>365</v>
      </c>
      <c r="AA3237" s="155"/>
      <c r="AB3237" s="9"/>
      <c r="AC3237" s="9"/>
      <c r="AD3237" s="9"/>
      <c r="AE3237" s="9"/>
      <c r="AF3237" s="9"/>
      <c r="AG3237" s="9"/>
      <c r="AH3237" s="9"/>
    </row>
    <row r="3238" ht="15.75" customHeight="1">
      <c r="A3238" s="177">
        <v>41011.0</v>
      </c>
      <c r="B3238" s="178">
        <v>6.6</v>
      </c>
      <c r="C3238" s="178">
        <v>7.66</v>
      </c>
      <c r="D3238" s="178">
        <v>8.7</v>
      </c>
      <c r="E3238" s="178">
        <v>10.65</v>
      </c>
      <c r="F3238" s="178">
        <v>11.46</v>
      </c>
      <c r="G3238" s="178">
        <v>12.1</v>
      </c>
      <c r="H3238" s="178">
        <v>12.52</v>
      </c>
      <c r="I3238" s="178">
        <v>12.6</v>
      </c>
      <c r="J3238" s="178">
        <v>12.7</v>
      </c>
      <c r="K3238" s="179" t="str">
        <f>MAX(0,((T3238*(365/365))-VLOOKUP(A3238,VBMA!$A:$D,4,0))  /  (T3238* (365/365)   ))</f>
        <v>#N/A</v>
      </c>
      <c r="L3238" s="180" t="str">
        <f t="shared" ref="L3238:S3238" si="3241">(B3238*(1-$K3238) * (365/365))/100</f>
        <v>#N/A</v>
      </c>
      <c r="M3238" s="180" t="str">
        <f t="shared" si="3241"/>
        <v>#N/A</v>
      </c>
      <c r="N3238" s="180" t="str">
        <f t="shared" si="3241"/>
        <v>#N/A</v>
      </c>
      <c r="O3238" s="180" t="str">
        <f t="shared" si="3241"/>
        <v>#N/A</v>
      </c>
      <c r="P3238" s="180" t="str">
        <f t="shared" si="3241"/>
        <v>#N/A</v>
      </c>
      <c r="Q3238" s="180" t="str">
        <f t="shared" si="3241"/>
        <v>#N/A</v>
      </c>
      <c r="R3238" s="180" t="str">
        <f t="shared" si="3241"/>
        <v>#N/A</v>
      </c>
      <c r="S3238" s="180" t="str">
        <f t="shared" si="3241"/>
        <v>#N/A</v>
      </c>
      <c r="T3238" s="181">
        <f t="shared" si="3"/>
        <v>12.67826087</v>
      </c>
      <c r="U3238" s="182">
        <f t="shared" si="4"/>
        <v>41194</v>
      </c>
      <c r="V3238" s="182">
        <f t="shared" si="5"/>
        <v>41286</v>
      </c>
      <c r="W3238" s="182">
        <f t="shared" si="6"/>
        <v>41376</v>
      </c>
      <c r="X3238" s="181">
        <f t="shared" si="7"/>
        <v>183</v>
      </c>
      <c r="Y3238" s="181">
        <f t="shared" si="8"/>
        <v>275</v>
      </c>
      <c r="Z3238" s="181">
        <f t="shared" si="9"/>
        <v>365</v>
      </c>
      <c r="AA3238" s="155"/>
      <c r="AB3238" s="9"/>
      <c r="AC3238" s="9"/>
      <c r="AD3238" s="9"/>
      <c r="AE3238" s="9"/>
      <c r="AF3238" s="9"/>
      <c r="AG3238" s="9"/>
      <c r="AH3238" s="9"/>
    </row>
    <row r="3239" ht="15.75" customHeight="1">
      <c r="A3239" s="177">
        <v>41010.0</v>
      </c>
      <c r="B3239" s="178">
        <v>6.84</v>
      </c>
      <c r="C3239" s="178">
        <v>7.83</v>
      </c>
      <c r="D3239" s="178">
        <v>8.71</v>
      </c>
      <c r="E3239" s="178">
        <v>10.71</v>
      </c>
      <c r="F3239" s="178">
        <v>11.64</v>
      </c>
      <c r="G3239" s="178">
        <v>12.25</v>
      </c>
      <c r="H3239" s="178">
        <v>12.69</v>
      </c>
      <c r="I3239" s="178">
        <v>12.83</v>
      </c>
      <c r="J3239" s="178">
        <v>12.86</v>
      </c>
      <c r="K3239" s="179" t="str">
        <f>MAX(0,((T3239*(365/365))-VLOOKUP(A3239,VBMA!$A:$D,4,0))  /  (T3239* (365/365)   ))</f>
        <v>#N/A</v>
      </c>
      <c r="L3239" s="180" t="str">
        <f t="shared" ref="L3239:S3239" si="3242">(B3239*(1-$K3239) * (365/365))/100</f>
        <v>#N/A</v>
      </c>
      <c r="M3239" s="180" t="str">
        <f t="shared" si="3242"/>
        <v>#N/A</v>
      </c>
      <c r="N3239" s="180" t="str">
        <f t="shared" si="3242"/>
        <v>#N/A</v>
      </c>
      <c r="O3239" s="180" t="str">
        <f t="shared" si="3242"/>
        <v>#N/A</v>
      </c>
      <c r="P3239" s="180" t="str">
        <f t="shared" si="3242"/>
        <v>#N/A</v>
      </c>
      <c r="Q3239" s="180" t="str">
        <f t="shared" si="3242"/>
        <v>#N/A</v>
      </c>
      <c r="R3239" s="180" t="str">
        <f t="shared" si="3242"/>
        <v>#N/A</v>
      </c>
      <c r="S3239" s="180" t="str">
        <f t="shared" si="3242"/>
        <v>#N/A</v>
      </c>
      <c r="T3239" s="181">
        <f t="shared" si="3"/>
        <v>12.96695652</v>
      </c>
      <c r="U3239" s="182">
        <f t="shared" si="4"/>
        <v>41193</v>
      </c>
      <c r="V3239" s="182">
        <f t="shared" si="5"/>
        <v>41285</v>
      </c>
      <c r="W3239" s="182">
        <f t="shared" si="6"/>
        <v>41375</v>
      </c>
      <c r="X3239" s="181">
        <f t="shared" si="7"/>
        <v>183</v>
      </c>
      <c r="Y3239" s="181">
        <f t="shared" si="8"/>
        <v>275</v>
      </c>
      <c r="Z3239" s="181">
        <f t="shared" si="9"/>
        <v>365</v>
      </c>
      <c r="AA3239" s="155"/>
      <c r="AB3239" s="9"/>
      <c r="AC3239" s="9"/>
      <c r="AD3239" s="9"/>
      <c r="AE3239" s="9"/>
      <c r="AF3239" s="9"/>
      <c r="AG3239" s="9"/>
      <c r="AH3239" s="9"/>
    </row>
    <row r="3240" ht="15.75" customHeight="1">
      <c r="A3240" s="177">
        <v>41009.0</v>
      </c>
      <c r="B3240" s="178">
        <v>7.42</v>
      </c>
      <c r="C3240" s="178">
        <v>8.38</v>
      </c>
      <c r="D3240" s="178">
        <v>9.5</v>
      </c>
      <c r="E3240" s="178">
        <v>11.42</v>
      </c>
      <c r="F3240" s="178">
        <v>12.25</v>
      </c>
      <c r="G3240" s="178">
        <v>12.72</v>
      </c>
      <c r="H3240" s="178">
        <v>13.21</v>
      </c>
      <c r="I3240" s="178">
        <v>13.21</v>
      </c>
      <c r="J3240" s="178">
        <v>13.14</v>
      </c>
      <c r="K3240" s="179" t="str">
        <f>MAX(0,((T3240*(365/365))-VLOOKUP(A3240,VBMA!$A:$D,4,0))  /  (T3240* (365/365)   ))</f>
        <v>#N/A</v>
      </c>
      <c r="L3240" s="180" t="str">
        <f t="shared" ref="L3240:S3240" si="3243">(B3240*(1-$K3240) * (365/365))/100</f>
        <v>#N/A</v>
      </c>
      <c r="M3240" s="180" t="str">
        <f t="shared" si="3243"/>
        <v>#N/A</v>
      </c>
      <c r="N3240" s="180" t="str">
        <f t="shared" si="3243"/>
        <v>#N/A</v>
      </c>
      <c r="O3240" s="180" t="str">
        <f t="shared" si="3243"/>
        <v>#N/A</v>
      </c>
      <c r="P3240" s="180" t="str">
        <f t="shared" si="3243"/>
        <v>#N/A</v>
      </c>
      <c r="Q3240" s="180" t="str">
        <f t="shared" si="3243"/>
        <v>#N/A</v>
      </c>
      <c r="R3240" s="180" t="str">
        <f t="shared" si="3243"/>
        <v>#N/A</v>
      </c>
      <c r="S3240" s="180" t="str">
        <f t="shared" si="3243"/>
        <v>#N/A</v>
      </c>
      <c r="T3240" s="181">
        <f t="shared" si="3"/>
        <v>13.21</v>
      </c>
      <c r="U3240" s="182">
        <f t="shared" si="4"/>
        <v>41192</v>
      </c>
      <c r="V3240" s="182">
        <f t="shared" si="5"/>
        <v>41284</v>
      </c>
      <c r="W3240" s="182">
        <f t="shared" si="6"/>
        <v>41374</v>
      </c>
      <c r="X3240" s="181">
        <f t="shared" si="7"/>
        <v>183</v>
      </c>
      <c r="Y3240" s="181">
        <f t="shared" si="8"/>
        <v>275</v>
      </c>
      <c r="Z3240" s="181">
        <f t="shared" si="9"/>
        <v>365</v>
      </c>
      <c r="AA3240" s="155"/>
      <c r="AB3240" s="9"/>
      <c r="AC3240" s="9"/>
      <c r="AD3240" s="9"/>
      <c r="AE3240" s="9"/>
      <c r="AF3240" s="9"/>
      <c r="AG3240" s="9"/>
      <c r="AH3240" s="9"/>
    </row>
    <row r="3241" ht="15.75" customHeight="1">
      <c r="A3241" s="177">
        <v>41008.0</v>
      </c>
      <c r="B3241" s="178">
        <v>7.29</v>
      </c>
      <c r="C3241" s="178">
        <v>8.36</v>
      </c>
      <c r="D3241" s="178">
        <v>9.21</v>
      </c>
      <c r="E3241" s="178">
        <v>11.01</v>
      </c>
      <c r="F3241" s="178">
        <v>12.0</v>
      </c>
      <c r="G3241" s="178">
        <v>12.61</v>
      </c>
      <c r="H3241" s="178">
        <v>12.87</v>
      </c>
      <c r="I3241" s="178">
        <v>12.93</v>
      </c>
      <c r="J3241" s="178">
        <v>12.93</v>
      </c>
      <c r="K3241" s="179" t="str">
        <f>MAX(0,((T3241*(365/365))-VLOOKUP(A3241,VBMA!$A:$D,4,0))  /  (T3241* (365/365)   ))</f>
        <v>#N/A</v>
      </c>
      <c r="L3241" s="180" t="str">
        <f t="shared" ref="L3241:S3241" si="3244">(B3241*(1-$K3241) * (365/365))/100</f>
        <v>#N/A</v>
      </c>
      <c r="M3241" s="180" t="str">
        <f t="shared" si="3244"/>
        <v>#N/A</v>
      </c>
      <c r="N3241" s="180" t="str">
        <f t="shared" si="3244"/>
        <v>#N/A</v>
      </c>
      <c r="O3241" s="180" t="str">
        <f t="shared" si="3244"/>
        <v>#N/A</v>
      </c>
      <c r="P3241" s="180" t="str">
        <f t="shared" si="3244"/>
        <v>#N/A</v>
      </c>
      <c r="Q3241" s="180" t="str">
        <f t="shared" si="3244"/>
        <v>#N/A</v>
      </c>
      <c r="R3241" s="180" t="str">
        <f t="shared" si="3244"/>
        <v>#N/A</v>
      </c>
      <c r="S3241" s="180" t="str">
        <f t="shared" si="3244"/>
        <v>#N/A</v>
      </c>
      <c r="T3241" s="181">
        <f t="shared" si="3"/>
        <v>12.98869565</v>
      </c>
      <c r="U3241" s="182">
        <f t="shared" si="4"/>
        <v>41191</v>
      </c>
      <c r="V3241" s="182">
        <f t="shared" si="5"/>
        <v>41283</v>
      </c>
      <c r="W3241" s="182">
        <f t="shared" si="6"/>
        <v>41373</v>
      </c>
      <c r="X3241" s="181">
        <f t="shared" si="7"/>
        <v>183</v>
      </c>
      <c r="Y3241" s="181">
        <f t="shared" si="8"/>
        <v>275</v>
      </c>
      <c r="Z3241" s="181">
        <f t="shared" si="9"/>
        <v>365</v>
      </c>
      <c r="AA3241" s="155"/>
      <c r="AB3241" s="9"/>
      <c r="AC3241" s="9"/>
      <c r="AD3241" s="9"/>
      <c r="AE3241" s="9"/>
      <c r="AF3241" s="9"/>
      <c r="AG3241" s="9"/>
      <c r="AH3241" s="9"/>
    </row>
    <row r="3242" ht="15.75" customHeight="1">
      <c r="A3242" s="177">
        <v>41005.0</v>
      </c>
      <c r="B3242" s="178">
        <v>7.43</v>
      </c>
      <c r="C3242" s="178">
        <v>8.47</v>
      </c>
      <c r="D3242" s="178">
        <v>9.36</v>
      </c>
      <c r="E3242" s="178">
        <v>11.43</v>
      </c>
      <c r="F3242" s="178">
        <v>12.21</v>
      </c>
      <c r="G3242" s="178">
        <v>12.79</v>
      </c>
      <c r="H3242" s="178">
        <v>13.21</v>
      </c>
      <c r="I3242" s="178">
        <v>13.21</v>
      </c>
      <c r="J3242" s="178">
        <v>13.14</v>
      </c>
      <c r="K3242" s="179" t="str">
        <f>MAX(0,((T3242*(365/365))-VLOOKUP(A3242,VBMA!$A:$D,4,0))  /  (T3242* (365/365)   ))</f>
        <v>#N/A</v>
      </c>
      <c r="L3242" s="180" t="str">
        <f t="shared" ref="L3242:S3242" si="3245">(B3242*(1-$K3242) * (365/365))/100</f>
        <v>#N/A</v>
      </c>
      <c r="M3242" s="180" t="str">
        <f t="shared" si="3245"/>
        <v>#N/A</v>
      </c>
      <c r="N3242" s="180" t="str">
        <f t="shared" si="3245"/>
        <v>#N/A</v>
      </c>
      <c r="O3242" s="180" t="str">
        <f t="shared" si="3245"/>
        <v>#N/A</v>
      </c>
      <c r="P3242" s="180" t="str">
        <f t="shared" si="3245"/>
        <v>#N/A</v>
      </c>
      <c r="Q3242" s="180" t="str">
        <f t="shared" si="3245"/>
        <v>#N/A</v>
      </c>
      <c r="R3242" s="180" t="str">
        <f t="shared" si="3245"/>
        <v>#N/A</v>
      </c>
      <c r="S3242" s="180" t="str">
        <f t="shared" si="3245"/>
        <v>#N/A</v>
      </c>
      <c r="T3242" s="181">
        <f t="shared" si="3"/>
        <v>13.21</v>
      </c>
      <c r="U3242" s="182">
        <f t="shared" si="4"/>
        <v>41188</v>
      </c>
      <c r="V3242" s="182">
        <f t="shared" si="5"/>
        <v>41280</v>
      </c>
      <c r="W3242" s="182">
        <f t="shared" si="6"/>
        <v>41370</v>
      </c>
      <c r="X3242" s="181">
        <f t="shared" si="7"/>
        <v>183</v>
      </c>
      <c r="Y3242" s="181">
        <f t="shared" si="8"/>
        <v>275</v>
      </c>
      <c r="Z3242" s="181">
        <f t="shared" si="9"/>
        <v>365</v>
      </c>
      <c r="AA3242" s="155"/>
      <c r="AB3242" s="9"/>
      <c r="AC3242" s="9"/>
      <c r="AD3242" s="9"/>
      <c r="AE3242" s="9"/>
      <c r="AF3242" s="9"/>
      <c r="AG3242" s="9"/>
      <c r="AH3242" s="9"/>
    </row>
    <row r="3243" ht="15.75" customHeight="1">
      <c r="A3243" s="177">
        <v>41004.0</v>
      </c>
      <c r="B3243" s="178">
        <v>7.42</v>
      </c>
      <c r="C3243" s="178">
        <v>8.38</v>
      </c>
      <c r="D3243" s="178">
        <v>9.33</v>
      </c>
      <c r="E3243" s="178">
        <v>11.33</v>
      </c>
      <c r="F3243" s="178">
        <v>12.17</v>
      </c>
      <c r="G3243" s="178">
        <v>12.79</v>
      </c>
      <c r="H3243" s="178">
        <v>13.25</v>
      </c>
      <c r="I3243" s="178">
        <v>13.25</v>
      </c>
      <c r="J3243" s="178">
        <v>13.17</v>
      </c>
      <c r="K3243" s="179" t="str">
        <f>MAX(0,((T3243*(365/365))-VLOOKUP(A3243,VBMA!$A:$D,4,0))  /  (T3243* (365/365)   ))</f>
        <v>#N/A</v>
      </c>
      <c r="L3243" s="180" t="str">
        <f t="shared" ref="L3243:S3243" si="3246">(B3243*(1-$K3243) * (365/365))/100</f>
        <v>#N/A</v>
      </c>
      <c r="M3243" s="180" t="str">
        <f t="shared" si="3246"/>
        <v>#N/A</v>
      </c>
      <c r="N3243" s="180" t="str">
        <f t="shared" si="3246"/>
        <v>#N/A</v>
      </c>
      <c r="O3243" s="180" t="str">
        <f t="shared" si="3246"/>
        <v>#N/A</v>
      </c>
      <c r="P3243" s="180" t="str">
        <f t="shared" si="3246"/>
        <v>#N/A</v>
      </c>
      <c r="Q3243" s="180" t="str">
        <f t="shared" si="3246"/>
        <v>#N/A</v>
      </c>
      <c r="R3243" s="180" t="str">
        <f t="shared" si="3246"/>
        <v>#N/A</v>
      </c>
      <c r="S3243" s="180" t="str">
        <f t="shared" si="3246"/>
        <v>#N/A</v>
      </c>
      <c r="T3243" s="181">
        <f t="shared" si="3"/>
        <v>13.25</v>
      </c>
      <c r="U3243" s="182">
        <f t="shared" si="4"/>
        <v>41187</v>
      </c>
      <c r="V3243" s="182">
        <f t="shared" si="5"/>
        <v>41279</v>
      </c>
      <c r="W3243" s="182">
        <f t="shared" si="6"/>
        <v>41369</v>
      </c>
      <c r="X3243" s="181">
        <f t="shared" si="7"/>
        <v>183</v>
      </c>
      <c r="Y3243" s="181">
        <f t="shared" si="8"/>
        <v>275</v>
      </c>
      <c r="Z3243" s="181">
        <f t="shared" si="9"/>
        <v>365</v>
      </c>
      <c r="AA3243" s="155"/>
      <c r="AB3243" s="9"/>
      <c r="AC3243" s="9"/>
      <c r="AD3243" s="9"/>
      <c r="AE3243" s="9"/>
      <c r="AF3243" s="9"/>
      <c r="AG3243" s="9"/>
      <c r="AH3243" s="9"/>
    </row>
    <row r="3244" ht="15.75" customHeight="1">
      <c r="A3244" s="177">
        <v>41003.0</v>
      </c>
      <c r="B3244" s="178">
        <v>7.44</v>
      </c>
      <c r="C3244" s="178">
        <v>8.35</v>
      </c>
      <c r="D3244" s="178">
        <v>9.31</v>
      </c>
      <c r="E3244" s="178">
        <v>11.31</v>
      </c>
      <c r="F3244" s="178">
        <v>12.25</v>
      </c>
      <c r="G3244" s="178">
        <v>12.82</v>
      </c>
      <c r="H3244" s="178">
        <v>13.19</v>
      </c>
      <c r="I3244" s="178">
        <v>13.19</v>
      </c>
      <c r="J3244" s="178">
        <v>13.13</v>
      </c>
      <c r="K3244" s="179" t="str">
        <f>MAX(0,((T3244*(365/365))-VLOOKUP(A3244,VBMA!$A:$D,4,0))  /  (T3244* (365/365)   ))</f>
        <v>#N/A</v>
      </c>
      <c r="L3244" s="180" t="str">
        <f t="shared" ref="L3244:S3244" si="3247">(B3244*(1-$K3244) * (365/365))/100</f>
        <v>#N/A</v>
      </c>
      <c r="M3244" s="180" t="str">
        <f t="shared" si="3247"/>
        <v>#N/A</v>
      </c>
      <c r="N3244" s="180" t="str">
        <f t="shared" si="3247"/>
        <v>#N/A</v>
      </c>
      <c r="O3244" s="180" t="str">
        <f t="shared" si="3247"/>
        <v>#N/A</v>
      </c>
      <c r="P3244" s="180" t="str">
        <f t="shared" si="3247"/>
        <v>#N/A</v>
      </c>
      <c r="Q3244" s="180" t="str">
        <f t="shared" si="3247"/>
        <v>#N/A</v>
      </c>
      <c r="R3244" s="180" t="str">
        <f t="shared" si="3247"/>
        <v>#N/A</v>
      </c>
      <c r="S3244" s="180" t="str">
        <f t="shared" si="3247"/>
        <v>#N/A</v>
      </c>
      <c r="T3244" s="181">
        <f t="shared" si="3"/>
        <v>13.19</v>
      </c>
      <c r="U3244" s="182">
        <f t="shared" si="4"/>
        <v>41186</v>
      </c>
      <c r="V3244" s="182">
        <f t="shared" si="5"/>
        <v>41278</v>
      </c>
      <c r="W3244" s="182">
        <f t="shared" si="6"/>
        <v>41368</v>
      </c>
      <c r="X3244" s="181">
        <f t="shared" si="7"/>
        <v>183</v>
      </c>
      <c r="Y3244" s="181">
        <f t="shared" si="8"/>
        <v>275</v>
      </c>
      <c r="Z3244" s="181">
        <f t="shared" si="9"/>
        <v>365</v>
      </c>
      <c r="AA3244" s="155"/>
      <c r="AB3244" s="9"/>
      <c r="AC3244" s="9"/>
      <c r="AD3244" s="9"/>
      <c r="AE3244" s="9"/>
      <c r="AF3244" s="9"/>
      <c r="AG3244" s="9"/>
      <c r="AH3244" s="9"/>
    </row>
    <row r="3245" ht="15.75" customHeight="1">
      <c r="A3245" s="177">
        <v>41002.0</v>
      </c>
      <c r="B3245" s="178">
        <v>7.08</v>
      </c>
      <c r="C3245" s="178">
        <v>8.13</v>
      </c>
      <c r="D3245" s="178">
        <v>9.08</v>
      </c>
      <c r="E3245" s="178">
        <v>11.17</v>
      </c>
      <c r="F3245" s="178">
        <v>12.08</v>
      </c>
      <c r="G3245" s="178">
        <v>12.68</v>
      </c>
      <c r="H3245" s="178">
        <v>13.08</v>
      </c>
      <c r="I3245" s="178">
        <v>13.08</v>
      </c>
      <c r="J3245" s="178">
        <v>13.0</v>
      </c>
      <c r="K3245" s="179" t="str">
        <f>MAX(0,((T3245*(365/365))-VLOOKUP(A3245,VBMA!$A:$D,4,0))  /  (T3245* (365/365)   ))</f>
        <v>#N/A</v>
      </c>
      <c r="L3245" s="180" t="str">
        <f t="shared" ref="L3245:S3245" si="3248">(B3245*(1-$K3245) * (365/365))/100</f>
        <v>#N/A</v>
      </c>
      <c r="M3245" s="180" t="str">
        <f t="shared" si="3248"/>
        <v>#N/A</v>
      </c>
      <c r="N3245" s="180" t="str">
        <f t="shared" si="3248"/>
        <v>#N/A</v>
      </c>
      <c r="O3245" s="180" t="str">
        <f t="shared" si="3248"/>
        <v>#N/A</v>
      </c>
      <c r="P3245" s="180" t="str">
        <f t="shared" si="3248"/>
        <v>#N/A</v>
      </c>
      <c r="Q3245" s="180" t="str">
        <f t="shared" si="3248"/>
        <v>#N/A</v>
      </c>
      <c r="R3245" s="180" t="str">
        <f t="shared" si="3248"/>
        <v>#N/A</v>
      </c>
      <c r="S3245" s="180" t="str">
        <f t="shared" si="3248"/>
        <v>#N/A</v>
      </c>
      <c r="T3245" s="181">
        <f t="shared" si="3"/>
        <v>13.08</v>
      </c>
      <c r="U3245" s="182">
        <f t="shared" si="4"/>
        <v>41185</v>
      </c>
      <c r="V3245" s="182">
        <f t="shared" si="5"/>
        <v>41277</v>
      </c>
      <c r="W3245" s="182">
        <f t="shared" si="6"/>
        <v>41367</v>
      </c>
      <c r="X3245" s="181">
        <f t="shared" si="7"/>
        <v>183</v>
      </c>
      <c r="Y3245" s="181">
        <f t="shared" si="8"/>
        <v>275</v>
      </c>
      <c r="Z3245" s="181">
        <f t="shared" si="9"/>
        <v>365</v>
      </c>
      <c r="AA3245" s="155"/>
      <c r="AB3245" s="9"/>
      <c r="AC3245" s="9"/>
      <c r="AD3245" s="9"/>
      <c r="AE3245" s="9"/>
      <c r="AF3245" s="9"/>
      <c r="AG3245" s="9"/>
      <c r="AH3245" s="9"/>
    </row>
    <row r="3246" ht="15.75" customHeight="1">
      <c r="A3246" s="177">
        <v>40998.0</v>
      </c>
      <c r="B3246" s="178">
        <v>7.43</v>
      </c>
      <c r="C3246" s="178">
        <v>8.33</v>
      </c>
      <c r="D3246" s="178">
        <v>9.5</v>
      </c>
      <c r="E3246" s="178">
        <v>11.57</v>
      </c>
      <c r="F3246" s="178">
        <v>12.36</v>
      </c>
      <c r="G3246" s="178">
        <v>13.04</v>
      </c>
      <c r="H3246" s="178">
        <v>13.29</v>
      </c>
      <c r="I3246" s="178">
        <v>13.36</v>
      </c>
      <c r="J3246" s="178">
        <v>13.29</v>
      </c>
      <c r="K3246" s="179" t="str">
        <f>MAX(0,((T3246*(365/365))-VLOOKUP(A3246,VBMA!$A:$D,4,0))  /  (T3246* (365/365)   ))</f>
        <v>#N/A</v>
      </c>
      <c r="L3246" s="180" t="str">
        <f t="shared" ref="L3246:S3246" si="3249">(B3246*(1-$K3246) * (365/365))/100</f>
        <v>#N/A</v>
      </c>
      <c r="M3246" s="180" t="str">
        <f t="shared" si="3249"/>
        <v>#N/A</v>
      </c>
      <c r="N3246" s="180" t="str">
        <f t="shared" si="3249"/>
        <v>#N/A</v>
      </c>
      <c r="O3246" s="180" t="str">
        <f t="shared" si="3249"/>
        <v>#N/A</v>
      </c>
      <c r="P3246" s="180" t="str">
        <f t="shared" si="3249"/>
        <v>#N/A</v>
      </c>
      <c r="Q3246" s="180" t="str">
        <f t="shared" si="3249"/>
        <v>#N/A</v>
      </c>
      <c r="R3246" s="180" t="str">
        <f t="shared" si="3249"/>
        <v>#N/A</v>
      </c>
      <c r="S3246" s="180" t="str">
        <f t="shared" si="3249"/>
        <v>#N/A</v>
      </c>
      <c r="T3246" s="181">
        <f t="shared" si="3"/>
        <v>13.42923077</v>
      </c>
      <c r="U3246" s="182">
        <f t="shared" si="4"/>
        <v>41182</v>
      </c>
      <c r="V3246" s="182">
        <f t="shared" si="5"/>
        <v>41273</v>
      </c>
      <c r="W3246" s="182">
        <f t="shared" si="6"/>
        <v>41363</v>
      </c>
      <c r="X3246" s="181">
        <f t="shared" si="7"/>
        <v>184</v>
      </c>
      <c r="Y3246" s="181">
        <f t="shared" si="8"/>
        <v>275</v>
      </c>
      <c r="Z3246" s="181">
        <f t="shared" si="9"/>
        <v>365</v>
      </c>
      <c r="AA3246" s="155"/>
      <c r="AB3246" s="9"/>
      <c r="AC3246" s="9"/>
      <c r="AD3246" s="9"/>
      <c r="AE3246" s="9"/>
      <c r="AF3246" s="9"/>
      <c r="AG3246" s="9"/>
      <c r="AH3246" s="9"/>
    </row>
    <row r="3247" ht="15.75" customHeight="1">
      <c r="A3247" s="177">
        <v>40997.0</v>
      </c>
      <c r="B3247" s="178">
        <v>7.5</v>
      </c>
      <c r="C3247" s="178">
        <v>8.54</v>
      </c>
      <c r="D3247" s="178">
        <v>9.5</v>
      </c>
      <c r="E3247" s="178">
        <v>11.57</v>
      </c>
      <c r="F3247" s="178">
        <v>12.36</v>
      </c>
      <c r="G3247" s="178">
        <v>13.04</v>
      </c>
      <c r="H3247" s="178">
        <v>13.33</v>
      </c>
      <c r="I3247" s="178">
        <v>13.36</v>
      </c>
      <c r="J3247" s="178">
        <v>13.29</v>
      </c>
      <c r="K3247" s="179" t="str">
        <f>MAX(0,((T3247*(365/365))-VLOOKUP(A3247,VBMA!$A:$D,4,0))  /  (T3247* (365/365)   ))</f>
        <v>#N/A</v>
      </c>
      <c r="L3247" s="180" t="str">
        <f t="shared" ref="L3247:S3247" si="3250">(B3247*(1-$K3247) * (365/365))/100</f>
        <v>#N/A</v>
      </c>
      <c r="M3247" s="180" t="str">
        <f t="shared" si="3250"/>
        <v>#N/A</v>
      </c>
      <c r="N3247" s="180" t="str">
        <f t="shared" si="3250"/>
        <v>#N/A</v>
      </c>
      <c r="O3247" s="180" t="str">
        <f t="shared" si="3250"/>
        <v>#N/A</v>
      </c>
      <c r="P3247" s="180" t="str">
        <f t="shared" si="3250"/>
        <v>#N/A</v>
      </c>
      <c r="Q3247" s="180" t="str">
        <f t="shared" si="3250"/>
        <v>#N/A</v>
      </c>
      <c r="R3247" s="180" t="str">
        <f t="shared" si="3250"/>
        <v>#N/A</v>
      </c>
      <c r="S3247" s="180" t="str">
        <f t="shared" si="3250"/>
        <v>#N/A</v>
      </c>
      <c r="T3247" s="181">
        <f t="shared" si="3"/>
        <v>13.38967033</v>
      </c>
      <c r="U3247" s="182">
        <f t="shared" si="4"/>
        <v>41181</v>
      </c>
      <c r="V3247" s="182">
        <f t="shared" si="5"/>
        <v>41272</v>
      </c>
      <c r="W3247" s="182">
        <f t="shared" si="6"/>
        <v>41362</v>
      </c>
      <c r="X3247" s="181">
        <f t="shared" si="7"/>
        <v>184</v>
      </c>
      <c r="Y3247" s="181">
        <f t="shared" si="8"/>
        <v>275</v>
      </c>
      <c r="Z3247" s="181">
        <f t="shared" si="9"/>
        <v>365</v>
      </c>
      <c r="AA3247" s="155"/>
      <c r="AB3247" s="9"/>
      <c r="AC3247" s="9"/>
      <c r="AD3247" s="9"/>
      <c r="AE3247" s="9"/>
      <c r="AF3247" s="9"/>
      <c r="AG3247" s="9"/>
      <c r="AH3247" s="9"/>
    </row>
    <row r="3248" ht="15.75" customHeight="1">
      <c r="A3248" s="177">
        <v>40996.0</v>
      </c>
      <c r="B3248" s="178">
        <v>7.5</v>
      </c>
      <c r="C3248" s="178">
        <v>8.47</v>
      </c>
      <c r="D3248" s="178">
        <v>9.5</v>
      </c>
      <c r="E3248" s="178">
        <v>11.5</v>
      </c>
      <c r="F3248" s="178">
        <v>12.21</v>
      </c>
      <c r="G3248" s="178">
        <v>12.89</v>
      </c>
      <c r="H3248" s="178">
        <v>13.19</v>
      </c>
      <c r="I3248" s="178">
        <v>13.21</v>
      </c>
      <c r="J3248" s="178">
        <v>13.14</v>
      </c>
      <c r="K3248" s="179" t="str">
        <f>MAX(0,((T3248*(365/365))-VLOOKUP(A3248,VBMA!$A:$D,4,0))  /  (T3248* (365/365)   ))</f>
        <v>#N/A</v>
      </c>
      <c r="L3248" s="180" t="str">
        <f t="shared" ref="L3248:S3248" si="3251">(B3248*(1-$K3248) * (365/365))/100</f>
        <v>#N/A</v>
      </c>
      <c r="M3248" s="180" t="str">
        <f t="shared" si="3251"/>
        <v>#N/A</v>
      </c>
      <c r="N3248" s="180" t="str">
        <f t="shared" si="3251"/>
        <v>#N/A</v>
      </c>
      <c r="O3248" s="180" t="str">
        <f t="shared" si="3251"/>
        <v>#N/A</v>
      </c>
      <c r="P3248" s="180" t="str">
        <f t="shared" si="3251"/>
        <v>#N/A</v>
      </c>
      <c r="Q3248" s="180" t="str">
        <f t="shared" si="3251"/>
        <v>#N/A</v>
      </c>
      <c r="R3248" s="180" t="str">
        <f t="shared" si="3251"/>
        <v>#N/A</v>
      </c>
      <c r="S3248" s="180" t="str">
        <f t="shared" si="3251"/>
        <v>#N/A</v>
      </c>
      <c r="T3248" s="181">
        <f t="shared" si="3"/>
        <v>13.22978022</v>
      </c>
      <c r="U3248" s="182">
        <f t="shared" si="4"/>
        <v>41180</v>
      </c>
      <c r="V3248" s="182">
        <f t="shared" si="5"/>
        <v>41271</v>
      </c>
      <c r="W3248" s="182">
        <f t="shared" si="6"/>
        <v>41361</v>
      </c>
      <c r="X3248" s="181">
        <f t="shared" si="7"/>
        <v>184</v>
      </c>
      <c r="Y3248" s="181">
        <f t="shared" si="8"/>
        <v>275</v>
      </c>
      <c r="Z3248" s="181">
        <f t="shared" si="9"/>
        <v>365</v>
      </c>
      <c r="AA3248" s="155"/>
      <c r="AB3248" s="9"/>
      <c r="AC3248" s="9"/>
      <c r="AD3248" s="9"/>
      <c r="AE3248" s="9"/>
      <c r="AF3248" s="9"/>
      <c r="AG3248" s="9"/>
      <c r="AH3248" s="9"/>
    </row>
    <row r="3249" ht="15.75" customHeight="1">
      <c r="A3249" s="177">
        <v>40995.0</v>
      </c>
      <c r="B3249" s="178">
        <v>7.67</v>
      </c>
      <c r="C3249" s="178">
        <v>8.58</v>
      </c>
      <c r="D3249" s="178">
        <v>9.58</v>
      </c>
      <c r="E3249" s="178">
        <v>11.5</v>
      </c>
      <c r="F3249" s="178">
        <v>12.25</v>
      </c>
      <c r="G3249" s="178">
        <v>12.88</v>
      </c>
      <c r="H3249" s="178">
        <v>13.13</v>
      </c>
      <c r="I3249" s="178">
        <v>13.17</v>
      </c>
      <c r="J3249" s="178">
        <v>13.17</v>
      </c>
      <c r="K3249" s="179" t="str">
        <f>MAX(0,((T3249*(365/365))-VLOOKUP(A3249,VBMA!$A:$D,4,0))  /  (T3249* (365/365)   ))</f>
        <v>#N/A</v>
      </c>
      <c r="L3249" s="180" t="str">
        <f t="shared" ref="L3249:S3249" si="3252">(B3249*(1-$K3249) * (365/365))/100</f>
        <v>#N/A</v>
      </c>
      <c r="M3249" s="180" t="str">
        <f t="shared" si="3252"/>
        <v>#N/A</v>
      </c>
      <c r="N3249" s="180" t="str">
        <f t="shared" si="3252"/>
        <v>#N/A</v>
      </c>
      <c r="O3249" s="180" t="str">
        <f t="shared" si="3252"/>
        <v>#N/A</v>
      </c>
      <c r="P3249" s="180" t="str">
        <f t="shared" si="3252"/>
        <v>#N/A</v>
      </c>
      <c r="Q3249" s="180" t="str">
        <f t="shared" si="3252"/>
        <v>#N/A</v>
      </c>
      <c r="R3249" s="180" t="str">
        <f t="shared" si="3252"/>
        <v>#N/A</v>
      </c>
      <c r="S3249" s="180" t="str">
        <f t="shared" si="3252"/>
        <v>#N/A</v>
      </c>
      <c r="T3249" s="181">
        <f t="shared" si="3"/>
        <v>13.20956044</v>
      </c>
      <c r="U3249" s="182">
        <f t="shared" si="4"/>
        <v>41179</v>
      </c>
      <c r="V3249" s="182">
        <f t="shared" si="5"/>
        <v>41270</v>
      </c>
      <c r="W3249" s="182">
        <f t="shared" si="6"/>
        <v>41360</v>
      </c>
      <c r="X3249" s="181">
        <f t="shared" si="7"/>
        <v>184</v>
      </c>
      <c r="Y3249" s="181">
        <f t="shared" si="8"/>
        <v>275</v>
      </c>
      <c r="Z3249" s="181">
        <f t="shared" si="9"/>
        <v>365</v>
      </c>
      <c r="AA3249" s="155"/>
      <c r="AB3249" s="9"/>
      <c r="AC3249" s="9"/>
      <c r="AD3249" s="9"/>
      <c r="AE3249" s="9"/>
      <c r="AF3249" s="9"/>
      <c r="AG3249" s="9"/>
      <c r="AH3249" s="9"/>
    </row>
    <row r="3250" ht="15.75" customHeight="1">
      <c r="A3250" s="177">
        <v>40994.0</v>
      </c>
      <c r="B3250" s="178">
        <v>8.0</v>
      </c>
      <c r="C3250" s="178">
        <v>8.93</v>
      </c>
      <c r="D3250" s="178">
        <v>10.0</v>
      </c>
      <c r="E3250" s="178">
        <v>11.71</v>
      </c>
      <c r="F3250" s="178">
        <v>12.57</v>
      </c>
      <c r="G3250" s="178">
        <v>13.08</v>
      </c>
      <c r="H3250" s="178">
        <v>13.26</v>
      </c>
      <c r="I3250" s="178">
        <v>13.29</v>
      </c>
      <c r="J3250" s="178">
        <v>13.21</v>
      </c>
      <c r="K3250" s="179" t="str">
        <f>MAX(0,((T3250*(365/365))-VLOOKUP(A3250,VBMA!$A:$D,4,0))  /  (T3250* (365/365)   ))</f>
        <v>#N/A</v>
      </c>
      <c r="L3250" s="180" t="str">
        <f t="shared" ref="L3250:S3250" si="3253">(B3250*(1-$K3250) * (365/365))/100</f>
        <v>#N/A</v>
      </c>
      <c r="M3250" s="180" t="str">
        <f t="shared" si="3253"/>
        <v>#N/A</v>
      </c>
      <c r="N3250" s="180" t="str">
        <f t="shared" si="3253"/>
        <v>#N/A</v>
      </c>
      <c r="O3250" s="180" t="str">
        <f t="shared" si="3253"/>
        <v>#N/A</v>
      </c>
      <c r="P3250" s="180" t="str">
        <f t="shared" si="3253"/>
        <v>#N/A</v>
      </c>
      <c r="Q3250" s="180" t="str">
        <f t="shared" si="3253"/>
        <v>#N/A</v>
      </c>
      <c r="R3250" s="180" t="str">
        <f t="shared" si="3253"/>
        <v>#N/A</v>
      </c>
      <c r="S3250" s="180" t="str">
        <f t="shared" si="3253"/>
        <v>#N/A</v>
      </c>
      <c r="T3250" s="181">
        <f t="shared" si="3"/>
        <v>13.31967033</v>
      </c>
      <c r="U3250" s="182">
        <f t="shared" si="4"/>
        <v>41178</v>
      </c>
      <c r="V3250" s="182">
        <f t="shared" si="5"/>
        <v>41269</v>
      </c>
      <c r="W3250" s="182">
        <f t="shared" si="6"/>
        <v>41359</v>
      </c>
      <c r="X3250" s="181">
        <f t="shared" si="7"/>
        <v>184</v>
      </c>
      <c r="Y3250" s="181">
        <f t="shared" si="8"/>
        <v>275</v>
      </c>
      <c r="Z3250" s="181">
        <f t="shared" si="9"/>
        <v>365</v>
      </c>
      <c r="AA3250" s="155"/>
      <c r="AB3250" s="9"/>
      <c r="AC3250" s="9"/>
      <c r="AD3250" s="9"/>
      <c r="AE3250" s="9"/>
      <c r="AF3250" s="9"/>
      <c r="AG3250" s="9"/>
      <c r="AH3250" s="9"/>
    </row>
    <row r="3251" ht="15.75" customHeight="1">
      <c r="A3251" s="177">
        <v>40991.0</v>
      </c>
      <c r="B3251" s="178">
        <v>8.14</v>
      </c>
      <c r="C3251" s="178">
        <v>9.14</v>
      </c>
      <c r="D3251" s="178">
        <v>10.07</v>
      </c>
      <c r="E3251" s="178">
        <v>11.71</v>
      </c>
      <c r="F3251" s="178">
        <v>12.57</v>
      </c>
      <c r="G3251" s="178">
        <v>13.08</v>
      </c>
      <c r="H3251" s="178">
        <v>13.26</v>
      </c>
      <c r="I3251" s="178">
        <v>13.29</v>
      </c>
      <c r="J3251" s="178">
        <v>13.21</v>
      </c>
      <c r="K3251" s="179" t="str">
        <f>MAX(0,((T3251*(365/365))-VLOOKUP(A3251,VBMA!$A:$D,4,0))  /  (T3251* (365/365)   ))</f>
        <v>#N/A</v>
      </c>
      <c r="L3251" s="180" t="str">
        <f t="shared" ref="L3251:S3251" si="3254">(B3251*(1-$K3251) * (365/365))/100</f>
        <v>#N/A</v>
      </c>
      <c r="M3251" s="180" t="str">
        <f t="shared" si="3254"/>
        <v>#N/A</v>
      </c>
      <c r="N3251" s="180" t="str">
        <f t="shared" si="3254"/>
        <v>#N/A</v>
      </c>
      <c r="O3251" s="180" t="str">
        <f t="shared" si="3254"/>
        <v>#N/A</v>
      </c>
      <c r="P3251" s="180" t="str">
        <f t="shared" si="3254"/>
        <v>#N/A</v>
      </c>
      <c r="Q3251" s="180" t="str">
        <f t="shared" si="3254"/>
        <v>#N/A</v>
      </c>
      <c r="R3251" s="180" t="str">
        <f t="shared" si="3254"/>
        <v>#N/A</v>
      </c>
      <c r="S3251" s="180" t="str">
        <f t="shared" si="3254"/>
        <v>#N/A</v>
      </c>
      <c r="T3251" s="181">
        <f t="shared" si="3"/>
        <v>13.31967033</v>
      </c>
      <c r="U3251" s="182">
        <f t="shared" si="4"/>
        <v>41175</v>
      </c>
      <c r="V3251" s="182">
        <f t="shared" si="5"/>
        <v>41266</v>
      </c>
      <c r="W3251" s="182">
        <f t="shared" si="6"/>
        <v>41356</v>
      </c>
      <c r="X3251" s="181">
        <f t="shared" si="7"/>
        <v>184</v>
      </c>
      <c r="Y3251" s="181">
        <f t="shared" si="8"/>
        <v>275</v>
      </c>
      <c r="Z3251" s="181">
        <f t="shared" si="9"/>
        <v>365</v>
      </c>
      <c r="AA3251" s="155"/>
      <c r="AB3251" s="9"/>
      <c r="AC3251" s="9"/>
      <c r="AD3251" s="9"/>
      <c r="AE3251" s="9"/>
      <c r="AF3251" s="9"/>
      <c r="AG3251" s="9"/>
      <c r="AH3251" s="9"/>
    </row>
    <row r="3252" ht="15.75" customHeight="1">
      <c r="A3252" s="177">
        <v>40990.0</v>
      </c>
      <c r="B3252" s="178">
        <v>8.14</v>
      </c>
      <c r="C3252" s="178">
        <v>9.14</v>
      </c>
      <c r="D3252" s="178">
        <v>10.0</v>
      </c>
      <c r="E3252" s="178">
        <v>11.57</v>
      </c>
      <c r="F3252" s="178">
        <v>12.36</v>
      </c>
      <c r="G3252" s="178">
        <v>12.86</v>
      </c>
      <c r="H3252" s="178">
        <v>13.04</v>
      </c>
      <c r="I3252" s="178">
        <v>13.14</v>
      </c>
      <c r="J3252" s="178">
        <v>13.14</v>
      </c>
      <c r="K3252" s="179" t="str">
        <f>MAX(0,((T3252*(365/365))-VLOOKUP(A3252,VBMA!$A:$D,4,0))  /  (T3252* (365/365)   ))</f>
        <v>#N/A</v>
      </c>
      <c r="L3252" s="180" t="str">
        <f t="shared" ref="L3252:S3252" si="3255">(B3252*(1-$K3252) * (365/365))/100</f>
        <v>#N/A</v>
      </c>
      <c r="M3252" s="180" t="str">
        <f t="shared" si="3255"/>
        <v>#N/A</v>
      </c>
      <c r="N3252" s="180" t="str">
        <f t="shared" si="3255"/>
        <v>#N/A</v>
      </c>
      <c r="O3252" s="180" t="str">
        <f t="shared" si="3255"/>
        <v>#N/A</v>
      </c>
      <c r="P3252" s="180" t="str">
        <f t="shared" si="3255"/>
        <v>#N/A</v>
      </c>
      <c r="Q3252" s="180" t="str">
        <f t="shared" si="3255"/>
        <v>#N/A</v>
      </c>
      <c r="R3252" s="180" t="str">
        <f t="shared" si="3255"/>
        <v>#N/A</v>
      </c>
      <c r="S3252" s="180" t="str">
        <f t="shared" si="3255"/>
        <v>#N/A</v>
      </c>
      <c r="T3252" s="181">
        <f t="shared" si="3"/>
        <v>13.2389011</v>
      </c>
      <c r="U3252" s="182">
        <f t="shared" si="4"/>
        <v>41174</v>
      </c>
      <c r="V3252" s="182">
        <f t="shared" si="5"/>
        <v>41265</v>
      </c>
      <c r="W3252" s="182">
        <f t="shared" si="6"/>
        <v>41355</v>
      </c>
      <c r="X3252" s="181">
        <f t="shared" si="7"/>
        <v>184</v>
      </c>
      <c r="Y3252" s="181">
        <f t="shared" si="8"/>
        <v>275</v>
      </c>
      <c r="Z3252" s="181">
        <f t="shared" si="9"/>
        <v>365</v>
      </c>
      <c r="AA3252" s="155"/>
      <c r="AB3252" s="9"/>
      <c r="AC3252" s="9"/>
      <c r="AD3252" s="9"/>
      <c r="AE3252" s="9"/>
      <c r="AF3252" s="9"/>
      <c r="AG3252" s="9"/>
      <c r="AH3252" s="9"/>
    </row>
    <row r="3253" ht="15.75" customHeight="1">
      <c r="A3253" s="177">
        <v>40989.0</v>
      </c>
      <c r="B3253" s="178">
        <v>8.14</v>
      </c>
      <c r="C3253" s="178">
        <v>9.21</v>
      </c>
      <c r="D3253" s="178">
        <v>10.14</v>
      </c>
      <c r="E3253" s="178">
        <v>11.57</v>
      </c>
      <c r="F3253" s="178">
        <v>12.36</v>
      </c>
      <c r="G3253" s="178">
        <v>12.86</v>
      </c>
      <c r="H3253" s="178">
        <v>13.04</v>
      </c>
      <c r="I3253" s="178">
        <v>13.14</v>
      </c>
      <c r="J3253" s="178">
        <v>13.21</v>
      </c>
      <c r="K3253" s="179" t="str">
        <f>MAX(0,((T3253*(365/365))-VLOOKUP(A3253,VBMA!$A:$D,4,0))  /  (T3253* (365/365)   ))</f>
        <v>#N/A</v>
      </c>
      <c r="L3253" s="180" t="str">
        <f t="shared" ref="L3253:S3253" si="3256">(B3253*(1-$K3253) * (365/365))/100</f>
        <v>#N/A</v>
      </c>
      <c r="M3253" s="180" t="str">
        <f t="shared" si="3256"/>
        <v>#N/A</v>
      </c>
      <c r="N3253" s="180" t="str">
        <f t="shared" si="3256"/>
        <v>#N/A</v>
      </c>
      <c r="O3253" s="180" t="str">
        <f t="shared" si="3256"/>
        <v>#N/A</v>
      </c>
      <c r="P3253" s="180" t="str">
        <f t="shared" si="3256"/>
        <v>#N/A</v>
      </c>
      <c r="Q3253" s="180" t="str">
        <f t="shared" si="3256"/>
        <v>#N/A</v>
      </c>
      <c r="R3253" s="180" t="str">
        <f t="shared" si="3256"/>
        <v>#N/A</v>
      </c>
      <c r="S3253" s="180" t="str">
        <f t="shared" si="3256"/>
        <v>#N/A</v>
      </c>
      <c r="T3253" s="181">
        <f t="shared" si="3"/>
        <v>13.2389011</v>
      </c>
      <c r="U3253" s="182">
        <f t="shared" si="4"/>
        <v>41173</v>
      </c>
      <c r="V3253" s="182">
        <f t="shared" si="5"/>
        <v>41264</v>
      </c>
      <c r="W3253" s="182">
        <f t="shared" si="6"/>
        <v>41354</v>
      </c>
      <c r="X3253" s="181">
        <f t="shared" si="7"/>
        <v>184</v>
      </c>
      <c r="Y3253" s="181">
        <f t="shared" si="8"/>
        <v>275</v>
      </c>
      <c r="Z3253" s="181">
        <f t="shared" si="9"/>
        <v>365</v>
      </c>
      <c r="AA3253" s="155"/>
      <c r="AB3253" s="9"/>
      <c r="AC3253" s="9"/>
      <c r="AD3253" s="9"/>
      <c r="AE3253" s="9"/>
      <c r="AF3253" s="9"/>
      <c r="AG3253" s="9"/>
      <c r="AH3253" s="9"/>
    </row>
    <row r="3254" ht="15.75" customHeight="1">
      <c r="A3254" s="177">
        <v>40988.0</v>
      </c>
      <c r="B3254" s="178">
        <v>8.36</v>
      </c>
      <c r="C3254" s="178">
        <v>9.43</v>
      </c>
      <c r="D3254" s="178">
        <v>10.29</v>
      </c>
      <c r="E3254" s="178">
        <v>11.64</v>
      </c>
      <c r="F3254" s="178">
        <v>12.5</v>
      </c>
      <c r="G3254" s="178">
        <v>12.86</v>
      </c>
      <c r="H3254" s="178">
        <v>13.04</v>
      </c>
      <c r="I3254" s="178">
        <v>13.14</v>
      </c>
      <c r="J3254" s="178">
        <v>13.29</v>
      </c>
      <c r="K3254" s="179" t="str">
        <f>MAX(0,((T3254*(365/365))-VLOOKUP(A3254,VBMA!$A:$D,4,0))  /  (T3254* (365/365)   ))</f>
        <v>#N/A</v>
      </c>
      <c r="L3254" s="180" t="str">
        <f t="shared" ref="L3254:S3254" si="3257">(B3254*(1-$K3254) * (365/365))/100</f>
        <v>#N/A</v>
      </c>
      <c r="M3254" s="180" t="str">
        <f t="shared" si="3257"/>
        <v>#N/A</v>
      </c>
      <c r="N3254" s="180" t="str">
        <f t="shared" si="3257"/>
        <v>#N/A</v>
      </c>
      <c r="O3254" s="180" t="str">
        <f t="shared" si="3257"/>
        <v>#N/A</v>
      </c>
      <c r="P3254" s="180" t="str">
        <f t="shared" si="3257"/>
        <v>#N/A</v>
      </c>
      <c r="Q3254" s="180" t="str">
        <f t="shared" si="3257"/>
        <v>#N/A</v>
      </c>
      <c r="R3254" s="180" t="str">
        <f t="shared" si="3257"/>
        <v>#N/A</v>
      </c>
      <c r="S3254" s="180" t="str">
        <f t="shared" si="3257"/>
        <v>#N/A</v>
      </c>
      <c r="T3254" s="181">
        <f t="shared" si="3"/>
        <v>13.2389011</v>
      </c>
      <c r="U3254" s="182">
        <f t="shared" si="4"/>
        <v>41172</v>
      </c>
      <c r="V3254" s="182">
        <f t="shared" si="5"/>
        <v>41263</v>
      </c>
      <c r="W3254" s="182">
        <f t="shared" si="6"/>
        <v>41353</v>
      </c>
      <c r="X3254" s="181">
        <f t="shared" si="7"/>
        <v>184</v>
      </c>
      <c r="Y3254" s="181">
        <f t="shared" si="8"/>
        <v>275</v>
      </c>
      <c r="Z3254" s="181">
        <f t="shared" si="9"/>
        <v>365</v>
      </c>
      <c r="AA3254" s="155"/>
      <c r="AB3254" s="9"/>
      <c r="AC3254" s="9"/>
      <c r="AD3254" s="9"/>
      <c r="AE3254" s="9"/>
      <c r="AF3254" s="9"/>
      <c r="AG3254" s="9"/>
      <c r="AH3254" s="9"/>
    </row>
    <row r="3255" ht="15.75" customHeight="1">
      <c r="A3255" s="177">
        <v>40987.0</v>
      </c>
      <c r="B3255" s="178">
        <v>8.67</v>
      </c>
      <c r="C3255" s="178">
        <v>9.58</v>
      </c>
      <c r="D3255" s="178">
        <v>10.5</v>
      </c>
      <c r="E3255" s="178">
        <v>11.67</v>
      </c>
      <c r="F3255" s="178">
        <v>12.42</v>
      </c>
      <c r="G3255" s="178">
        <v>12.88</v>
      </c>
      <c r="H3255" s="178">
        <v>13.05</v>
      </c>
      <c r="I3255" s="178">
        <v>13.17</v>
      </c>
      <c r="J3255" s="178">
        <v>13.25</v>
      </c>
      <c r="K3255" s="179" t="str">
        <f>MAX(0,((T3255*(365/365))-VLOOKUP(A3255,VBMA!$A:$D,4,0))  /  (T3255* (365/365)   ))</f>
        <v>#N/A</v>
      </c>
      <c r="L3255" s="180" t="str">
        <f t="shared" ref="L3255:S3255" si="3258">(B3255*(1-$K3255) * (365/365))/100</f>
        <v>#N/A</v>
      </c>
      <c r="M3255" s="180" t="str">
        <f t="shared" si="3258"/>
        <v>#N/A</v>
      </c>
      <c r="N3255" s="180" t="str">
        <f t="shared" si="3258"/>
        <v>#N/A</v>
      </c>
      <c r="O3255" s="180" t="str">
        <f t="shared" si="3258"/>
        <v>#N/A</v>
      </c>
      <c r="P3255" s="180" t="str">
        <f t="shared" si="3258"/>
        <v>#N/A</v>
      </c>
      <c r="Q3255" s="180" t="str">
        <f t="shared" si="3258"/>
        <v>#N/A</v>
      </c>
      <c r="R3255" s="180" t="str">
        <f t="shared" si="3258"/>
        <v>#N/A</v>
      </c>
      <c r="S3255" s="180" t="str">
        <f t="shared" si="3258"/>
        <v>#N/A</v>
      </c>
      <c r="T3255" s="181">
        <f t="shared" si="3"/>
        <v>13.28868132</v>
      </c>
      <c r="U3255" s="182">
        <f t="shared" si="4"/>
        <v>41171</v>
      </c>
      <c r="V3255" s="182">
        <f t="shared" si="5"/>
        <v>41262</v>
      </c>
      <c r="W3255" s="182">
        <f t="shared" si="6"/>
        <v>41352</v>
      </c>
      <c r="X3255" s="181">
        <f t="shared" si="7"/>
        <v>184</v>
      </c>
      <c r="Y3255" s="181">
        <f t="shared" si="8"/>
        <v>275</v>
      </c>
      <c r="Z3255" s="181">
        <f t="shared" si="9"/>
        <v>365</v>
      </c>
      <c r="AA3255" s="155"/>
      <c r="AB3255" s="9"/>
      <c r="AC3255" s="9"/>
      <c r="AD3255" s="9"/>
      <c r="AE3255" s="9"/>
      <c r="AF3255" s="9"/>
      <c r="AG3255" s="9"/>
      <c r="AH3255" s="9"/>
    </row>
    <row r="3256" ht="15.75" customHeight="1">
      <c r="A3256" s="177">
        <v>40984.0</v>
      </c>
      <c r="B3256" s="178">
        <v>9.07</v>
      </c>
      <c r="C3256" s="178">
        <v>10.14</v>
      </c>
      <c r="D3256" s="178">
        <v>11.0</v>
      </c>
      <c r="E3256" s="178">
        <v>12.29</v>
      </c>
      <c r="F3256" s="178">
        <v>12.86</v>
      </c>
      <c r="G3256" s="178">
        <v>13.19</v>
      </c>
      <c r="H3256" s="178">
        <v>13.26</v>
      </c>
      <c r="I3256" s="178">
        <v>13.29</v>
      </c>
      <c r="J3256" s="178">
        <v>13.29</v>
      </c>
      <c r="K3256" s="179" t="str">
        <f>MAX(0,((T3256*(365/365))-VLOOKUP(A3256,VBMA!$A:$D,4,0))  /  (T3256* (365/365)   ))</f>
        <v>#N/A</v>
      </c>
      <c r="L3256" s="180" t="str">
        <f t="shared" ref="L3256:S3256" si="3259">(B3256*(1-$K3256) * (365/365))/100</f>
        <v>#N/A</v>
      </c>
      <c r="M3256" s="180" t="str">
        <f t="shared" si="3259"/>
        <v>#N/A</v>
      </c>
      <c r="N3256" s="180" t="str">
        <f t="shared" si="3259"/>
        <v>#N/A</v>
      </c>
      <c r="O3256" s="180" t="str">
        <f t="shared" si="3259"/>
        <v>#N/A</v>
      </c>
      <c r="P3256" s="180" t="str">
        <f t="shared" si="3259"/>
        <v>#N/A</v>
      </c>
      <c r="Q3256" s="180" t="str">
        <f t="shared" si="3259"/>
        <v>#N/A</v>
      </c>
      <c r="R3256" s="180" t="str">
        <f t="shared" si="3259"/>
        <v>#N/A</v>
      </c>
      <c r="S3256" s="180" t="str">
        <f t="shared" si="3259"/>
        <v>#N/A</v>
      </c>
      <c r="T3256" s="181">
        <f t="shared" si="3"/>
        <v>13.31967033</v>
      </c>
      <c r="U3256" s="182">
        <f t="shared" si="4"/>
        <v>41168</v>
      </c>
      <c r="V3256" s="182">
        <f t="shared" si="5"/>
        <v>41259</v>
      </c>
      <c r="W3256" s="182">
        <f t="shared" si="6"/>
        <v>41349</v>
      </c>
      <c r="X3256" s="181">
        <f t="shared" si="7"/>
        <v>184</v>
      </c>
      <c r="Y3256" s="181">
        <f t="shared" si="8"/>
        <v>275</v>
      </c>
      <c r="Z3256" s="181">
        <f t="shared" si="9"/>
        <v>365</v>
      </c>
      <c r="AA3256" s="155"/>
      <c r="AB3256" s="9"/>
      <c r="AC3256" s="9"/>
      <c r="AD3256" s="9"/>
      <c r="AE3256" s="9"/>
      <c r="AF3256" s="9"/>
      <c r="AG3256" s="9"/>
      <c r="AH3256" s="9"/>
    </row>
    <row r="3257" ht="15.75" customHeight="1">
      <c r="A3257" s="177">
        <v>40983.0</v>
      </c>
      <c r="B3257" s="178">
        <v>9.13</v>
      </c>
      <c r="C3257" s="178">
        <v>10.25</v>
      </c>
      <c r="D3257" s="178">
        <v>11.25</v>
      </c>
      <c r="E3257" s="178">
        <v>12.25</v>
      </c>
      <c r="F3257" s="178">
        <v>12.88</v>
      </c>
      <c r="G3257" s="178">
        <v>13.1</v>
      </c>
      <c r="H3257" s="178">
        <v>13.23</v>
      </c>
      <c r="I3257" s="178">
        <v>13.31</v>
      </c>
      <c r="J3257" s="178">
        <v>13.25</v>
      </c>
      <c r="K3257" s="179" t="str">
        <f>MAX(0,((T3257*(365/365))-VLOOKUP(A3257,VBMA!$A:$D,4,0))  /  (T3257* (365/365)   ))</f>
        <v>#N/A</v>
      </c>
      <c r="L3257" s="180" t="str">
        <f t="shared" ref="L3257:S3257" si="3260">(B3257*(1-$K3257) * (365/365))/100</f>
        <v>#N/A</v>
      </c>
      <c r="M3257" s="180" t="str">
        <f t="shared" si="3260"/>
        <v>#N/A</v>
      </c>
      <c r="N3257" s="180" t="str">
        <f t="shared" si="3260"/>
        <v>#N/A</v>
      </c>
      <c r="O3257" s="180" t="str">
        <f t="shared" si="3260"/>
        <v>#N/A</v>
      </c>
      <c r="P3257" s="180" t="str">
        <f t="shared" si="3260"/>
        <v>#N/A</v>
      </c>
      <c r="Q3257" s="180" t="str">
        <f t="shared" si="3260"/>
        <v>#N/A</v>
      </c>
      <c r="R3257" s="180" t="str">
        <f t="shared" si="3260"/>
        <v>#N/A</v>
      </c>
      <c r="S3257" s="180" t="str">
        <f t="shared" si="3260"/>
        <v>#N/A</v>
      </c>
      <c r="T3257" s="181">
        <f t="shared" si="3"/>
        <v>13.38912088</v>
      </c>
      <c r="U3257" s="182">
        <f t="shared" si="4"/>
        <v>41167</v>
      </c>
      <c r="V3257" s="182">
        <f t="shared" si="5"/>
        <v>41258</v>
      </c>
      <c r="W3257" s="182">
        <f t="shared" si="6"/>
        <v>41348</v>
      </c>
      <c r="X3257" s="181">
        <f t="shared" si="7"/>
        <v>184</v>
      </c>
      <c r="Y3257" s="181">
        <f t="shared" si="8"/>
        <v>275</v>
      </c>
      <c r="Z3257" s="181">
        <f t="shared" si="9"/>
        <v>365</v>
      </c>
      <c r="AA3257" s="155"/>
      <c r="AB3257" s="9"/>
      <c r="AC3257" s="9"/>
      <c r="AD3257" s="9"/>
      <c r="AE3257" s="9"/>
      <c r="AF3257" s="9"/>
      <c r="AG3257" s="9"/>
      <c r="AH3257" s="9"/>
    </row>
    <row r="3258" ht="15.75" customHeight="1">
      <c r="A3258" s="177">
        <v>40982.0</v>
      </c>
      <c r="B3258" s="178">
        <v>9.29</v>
      </c>
      <c r="C3258" s="178">
        <v>10.5</v>
      </c>
      <c r="D3258" s="178">
        <v>11.25</v>
      </c>
      <c r="E3258" s="178">
        <v>12.5</v>
      </c>
      <c r="F3258" s="178">
        <v>13.08</v>
      </c>
      <c r="G3258" s="178">
        <v>13.42</v>
      </c>
      <c r="H3258" s="178">
        <v>13.42</v>
      </c>
      <c r="I3258" s="178">
        <v>13.42</v>
      </c>
      <c r="J3258" s="178">
        <v>13.33</v>
      </c>
      <c r="K3258" s="179" t="str">
        <f>MAX(0,((T3258*(365/365))-VLOOKUP(A3258,VBMA!$A:$D,4,0))  /  (T3258* (365/365)   ))</f>
        <v>#N/A</v>
      </c>
      <c r="L3258" s="180" t="str">
        <f t="shared" ref="L3258:S3258" si="3261">(B3258*(1-$K3258) * (365/365))/100</f>
        <v>#N/A</v>
      </c>
      <c r="M3258" s="180" t="str">
        <f t="shared" si="3261"/>
        <v>#N/A</v>
      </c>
      <c r="N3258" s="180" t="str">
        <f t="shared" si="3261"/>
        <v>#N/A</v>
      </c>
      <c r="O3258" s="180" t="str">
        <f t="shared" si="3261"/>
        <v>#N/A</v>
      </c>
      <c r="P3258" s="180" t="str">
        <f t="shared" si="3261"/>
        <v>#N/A</v>
      </c>
      <c r="Q3258" s="180" t="str">
        <f t="shared" si="3261"/>
        <v>#N/A</v>
      </c>
      <c r="R3258" s="180" t="str">
        <f t="shared" si="3261"/>
        <v>#N/A</v>
      </c>
      <c r="S3258" s="180" t="str">
        <f t="shared" si="3261"/>
        <v>#N/A</v>
      </c>
      <c r="T3258" s="181">
        <f t="shared" si="3"/>
        <v>13.42</v>
      </c>
      <c r="U3258" s="182">
        <f t="shared" si="4"/>
        <v>41166</v>
      </c>
      <c r="V3258" s="182">
        <f t="shared" si="5"/>
        <v>41257</v>
      </c>
      <c r="W3258" s="182">
        <f t="shared" si="6"/>
        <v>41347</v>
      </c>
      <c r="X3258" s="181">
        <f t="shared" si="7"/>
        <v>184</v>
      </c>
      <c r="Y3258" s="181">
        <f t="shared" si="8"/>
        <v>275</v>
      </c>
      <c r="Z3258" s="181">
        <f t="shared" si="9"/>
        <v>365</v>
      </c>
      <c r="AA3258" s="155"/>
      <c r="AB3258" s="9"/>
      <c r="AC3258" s="9"/>
      <c r="AD3258" s="9"/>
      <c r="AE3258" s="9"/>
      <c r="AF3258" s="9"/>
      <c r="AG3258" s="9"/>
      <c r="AH3258" s="9"/>
    </row>
    <row r="3259" ht="15.75" customHeight="1">
      <c r="A3259" s="177">
        <v>40981.0</v>
      </c>
      <c r="B3259" s="178">
        <v>9.42</v>
      </c>
      <c r="C3259" s="178">
        <v>10.5</v>
      </c>
      <c r="D3259" s="178">
        <v>11.33</v>
      </c>
      <c r="E3259" s="178">
        <v>12.33</v>
      </c>
      <c r="F3259" s="178">
        <v>13.0</v>
      </c>
      <c r="G3259" s="178">
        <v>13.33</v>
      </c>
      <c r="H3259" s="178">
        <v>13.33</v>
      </c>
      <c r="I3259" s="178">
        <v>13.33</v>
      </c>
      <c r="J3259" s="178">
        <v>13.33</v>
      </c>
      <c r="K3259" s="179" t="str">
        <f>MAX(0,((T3259*(365/365))-VLOOKUP(A3259,VBMA!$A:$D,4,0))  /  (T3259* (365/365)   ))</f>
        <v>#N/A</v>
      </c>
      <c r="L3259" s="180" t="str">
        <f t="shared" ref="L3259:S3259" si="3262">(B3259*(1-$K3259) * (365/365))/100</f>
        <v>#N/A</v>
      </c>
      <c r="M3259" s="180" t="str">
        <f t="shared" si="3262"/>
        <v>#N/A</v>
      </c>
      <c r="N3259" s="180" t="str">
        <f t="shared" si="3262"/>
        <v>#N/A</v>
      </c>
      <c r="O3259" s="180" t="str">
        <f t="shared" si="3262"/>
        <v>#N/A</v>
      </c>
      <c r="P3259" s="180" t="str">
        <f t="shared" si="3262"/>
        <v>#N/A</v>
      </c>
      <c r="Q3259" s="180" t="str">
        <f t="shared" si="3262"/>
        <v>#N/A</v>
      </c>
      <c r="R3259" s="180" t="str">
        <f t="shared" si="3262"/>
        <v>#N/A</v>
      </c>
      <c r="S3259" s="180" t="str">
        <f t="shared" si="3262"/>
        <v>#N/A</v>
      </c>
      <c r="T3259" s="181">
        <f t="shared" si="3"/>
        <v>13.33</v>
      </c>
      <c r="U3259" s="182">
        <f t="shared" si="4"/>
        <v>41165</v>
      </c>
      <c r="V3259" s="182">
        <f t="shared" si="5"/>
        <v>41256</v>
      </c>
      <c r="W3259" s="182">
        <f t="shared" si="6"/>
        <v>41346</v>
      </c>
      <c r="X3259" s="181">
        <f t="shared" si="7"/>
        <v>184</v>
      </c>
      <c r="Y3259" s="181">
        <f t="shared" si="8"/>
        <v>275</v>
      </c>
      <c r="Z3259" s="181">
        <f t="shared" si="9"/>
        <v>365</v>
      </c>
      <c r="AA3259" s="155"/>
      <c r="AB3259" s="9"/>
      <c r="AC3259" s="9"/>
      <c r="AD3259" s="9"/>
      <c r="AE3259" s="9"/>
      <c r="AF3259" s="9"/>
      <c r="AG3259" s="9"/>
      <c r="AH3259" s="9"/>
    </row>
    <row r="3260" ht="15.75" customHeight="1">
      <c r="A3260" s="177">
        <v>40980.0</v>
      </c>
      <c r="B3260" s="178">
        <v>9.5</v>
      </c>
      <c r="C3260" s="178">
        <v>10.5</v>
      </c>
      <c r="D3260" s="178">
        <v>11.42</v>
      </c>
      <c r="E3260" s="178">
        <v>12.42</v>
      </c>
      <c r="F3260" s="178">
        <v>13.0</v>
      </c>
      <c r="G3260" s="178">
        <v>13.33</v>
      </c>
      <c r="H3260" s="178">
        <v>13.42</v>
      </c>
      <c r="I3260" s="178">
        <v>13.42</v>
      </c>
      <c r="J3260" s="178">
        <v>13.42</v>
      </c>
      <c r="K3260" s="179" t="str">
        <f>MAX(0,((T3260*(365/365))-VLOOKUP(A3260,VBMA!$A:$D,4,0))  /  (T3260* (365/365)   ))</f>
        <v>#N/A</v>
      </c>
      <c r="L3260" s="180" t="str">
        <f t="shared" ref="L3260:S3260" si="3263">(B3260*(1-$K3260) * (365/365))/100</f>
        <v>#N/A</v>
      </c>
      <c r="M3260" s="180" t="str">
        <f t="shared" si="3263"/>
        <v>#N/A</v>
      </c>
      <c r="N3260" s="180" t="str">
        <f t="shared" si="3263"/>
        <v>#N/A</v>
      </c>
      <c r="O3260" s="180" t="str">
        <f t="shared" si="3263"/>
        <v>#N/A</v>
      </c>
      <c r="P3260" s="180" t="str">
        <f t="shared" si="3263"/>
        <v>#N/A</v>
      </c>
      <c r="Q3260" s="180" t="str">
        <f t="shared" si="3263"/>
        <v>#N/A</v>
      </c>
      <c r="R3260" s="180" t="str">
        <f t="shared" si="3263"/>
        <v>#N/A</v>
      </c>
      <c r="S3260" s="180" t="str">
        <f t="shared" si="3263"/>
        <v>#N/A</v>
      </c>
      <c r="T3260" s="181">
        <f t="shared" si="3"/>
        <v>13.42</v>
      </c>
      <c r="U3260" s="182">
        <f t="shared" si="4"/>
        <v>41164</v>
      </c>
      <c r="V3260" s="182">
        <f t="shared" si="5"/>
        <v>41255</v>
      </c>
      <c r="W3260" s="182">
        <f t="shared" si="6"/>
        <v>41345</v>
      </c>
      <c r="X3260" s="181">
        <f t="shared" si="7"/>
        <v>184</v>
      </c>
      <c r="Y3260" s="181">
        <f t="shared" si="8"/>
        <v>275</v>
      </c>
      <c r="Z3260" s="181">
        <f t="shared" si="9"/>
        <v>365</v>
      </c>
      <c r="AA3260" s="155"/>
      <c r="AB3260" s="9"/>
      <c r="AC3260" s="9"/>
      <c r="AD3260" s="9"/>
      <c r="AE3260" s="9"/>
      <c r="AF3260" s="9"/>
      <c r="AG3260" s="9"/>
      <c r="AH3260" s="9"/>
    </row>
    <row r="3261" ht="15.75" customHeight="1">
      <c r="A3261" s="177">
        <v>40977.0</v>
      </c>
      <c r="B3261" s="178">
        <v>9.33</v>
      </c>
      <c r="C3261" s="178">
        <v>10.42</v>
      </c>
      <c r="D3261" s="178">
        <v>11.42</v>
      </c>
      <c r="E3261" s="178">
        <v>12.83</v>
      </c>
      <c r="F3261" s="178">
        <v>13.17</v>
      </c>
      <c r="G3261" s="178">
        <v>13.5</v>
      </c>
      <c r="H3261" s="178">
        <v>13.5</v>
      </c>
      <c r="I3261" s="178">
        <v>13.5</v>
      </c>
      <c r="J3261" s="178">
        <v>13.42</v>
      </c>
      <c r="K3261" s="179" t="str">
        <f>MAX(0,((T3261*(365/365))-VLOOKUP(A3261,VBMA!$A:$D,4,0))  /  (T3261* (365/365)   ))</f>
        <v>#N/A</v>
      </c>
      <c r="L3261" s="180" t="str">
        <f t="shared" ref="L3261:S3261" si="3264">(B3261*(1-$K3261) * (365/365))/100</f>
        <v>#N/A</v>
      </c>
      <c r="M3261" s="180" t="str">
        <f t="shared" si="3264"/>
        <v>#N/A</v>
      </c>
      <c r="N3261" s="180" t="str">
        <f t="shared" si="3264"/>
        <v>#N/A</v>
      </c>
      <c r="O3261" s="180" t="str">
        <f t="shared" si="3264"/>
        <v>#N/A</v>
      </c>
      <c r="P3261" s="180" t="str">
        <f t="shared" si="3264"/>
        <v>#N/A</v>
      </c>
      <c r="Q3261" s="180" t="str">
        <f t="shared" si="3264"/>
        <v>#N/A</v>
      </c>
      <c r="R3261" s="180" t="str">
        <f t="shared" si="3264"/>
        <v>#N/A</v>
      </c>
      <c r="S3261" s="180" t="str">
        <f t="shared" si="3264"/>
        <v>#N/A</v>
      </c>
      <c r="T3261" s="181">
        <f t="shared" si="3"/>
        <v>13.5</v>
      </c>
      <c r="U3261" s="182">
        <f t="shared" si="4"/>
        <v>41161</v>
      </c>
      <c r="V3261" s="182">
        <f t="shared" si="5"/>
        <v>41252</v>
      </c>
      <c r="W3261" s="182">
        <f t="shared" si="6"/>
        <v>41342</v>
      </c>
      <c r="X3261" s="181">
        <f t="shared" si="7"/>
        <v>184</v>
      </c>
      <c r="Y3261" s="181">
        <f t="shared" si="8"/>
        <v>275</v>
      </c>
      <c r="Z3261" s="181">
        <f t="shared" si="9"/>
        <v>365</v>
      </c>
      <c r="AA3261" s="155"/>
      <c r="AB3261" s="9"/>
      <c r="AC3261" s="9"/>
      <c r="AD3261" s="9"/>
      <c r="AE3261" s="9"/>
      <c r="AF3261" s="9"/>
      <c r="AG3261" s="9"/>
      <c r="AH3261" s="9"/>
    </row>
    <row r="3262" ht="15.75" customHeight="1">
      <c r="A3262" s="177">
        <v>40976.0</v>
      </c>
      <c r="B3262" s="178">
        <v>9.06</v>
      </c>
      <c r="C3262" s="178">
        <v>10.06</v>
      </c>
      <c r="D3262" s="178">
        <v>11.13</v>
      </c>
      <c r="E3262" s="178">
        <v>12.78</v>
      </c>
      <c r="F3262" s="178">
        <v>13.13</v>
      </c>
      <c r="G3262" s="178">
        <v>13.38</v>
      </c>
      <c r="H3262" s="178">
        <v>13.44</v>
      </c>
      <c r="I3262" s="178">
        <v>13.44</v>
      </c>
      <c r="J3262" s="178">
        <v>13.38</v>
      </c>
      <c r="K3262" s="179" t="str">
        <f>MAX(0,((T3262*(365/365))-VLOOKUP(A3262,VBMA!$A:$D,4,0))  /  (T3262* (365/365)   ))</f>
        <v>#N/A</v>
      </c>
      <c r="L3262" s="180" t="str">
        <f t="shared" ref="L3262:S3262" si="3265">(B3262*(1-$K3262) * (365/365))/100</f>
        <v>#N/A</v>
      </c>
      <c r="M3262" s="180" t="str">
        <f t="shared" si="3265"/>
        <v>#N/A</v>
      </c>
      <c r="N3262" s="180" t="str">
        <f t="shared" si="3265"/>
        <v>#N/A</v>
      </c>
      <c r="O3262" s="180" t="str">
        <f t="shared" si="3265"/>
        <v>#N/A</v>
      </c>
      <c r="P3262" s="180" t="str">
        <f t="shared" si="3265"/>
        <v>#N/A</v>
      </c>
      <c r="Q3262" s="180" t="str">
        <f t="shared" si="3265"/>
        <v>#N/A</v>
      </c>
      <c r="R3262" s="180" t="str">
        <f t="shared" si="3265"/>
        <v>#N/A</v>
      </c>
      <c r="S3262" s="180" t="str">
        <f t="shared" si="3265"/>
        <v>#N/A</v>
      </c>
      <c r="T3262" s="181">
        <f t="shared" si="3"/>
        <v>13.44</v>
      </c>
      <c r="U3262" s="182">
        <f t="shared" si="4"/>
        <v>41160</v>
      </c>
      <c r="V3262" s="182">
        <f t="shared" si="5"/>
        <v>41251</v>
      </c>
      <c r="W3262" s="182">
        <f t="shared" si="6"/>
        <v>41341</v>
      </c>
      <c r="X3262" s="181">
        <f t="shared" si="7"/>
        <v>184</v>
      </c>
      <c r="Y3262" s="181">
        <f t="shared" si="8"/>
        <v>275</v>
      </c>
      <c r="Z3262" s="181">
        <f t="shared" si="9"/>
        <v>365</v>
      </c>
      <c r="AA3262" s="155"/>
      <c r="AB3262" s="9"/>
      <c r="AC3262" s="9"/>
      <c r="AD3262" s="9"/>
      <c r="AE3262" s="9"/>
      <c r="AF3262" s="9"/>
      <c r="AG3262" s="9"/>
      <c r="AH3262" s="9"/>
    </row>
    <row r="3263" ht="15.75" customHeight="1">
      <c r="A3263" s="177">
        <v>40975.0</v>
      </c>
      <c r="B3263" s="178">
        <v>9.0</v>
      </c>
      <c r="C3263" s="178">
        <v>10.08</v>
      </c>
      <c r="D3263" s="178">
        <v>11.08</v>
      </c>
      <c r="E3263" s="178">
        <v>12.74</v>
      </c>
      <c r="F3263" s="178">
        <v>13.07</v>
      </c>
      <c r="G3263" s="178">
        <v>13.36</v>
      </c>
      <c r="H3263" s="178">
        <v>13.43</v>
      </c>
      <c r="I3263" s="178">
        <v>13.43</v>
      </c>
      <c r="J3263" s="178">
        <v>13.36</v>
      </c>
      <c r="K3263" s="179" t="str">
        <f>MAX(0,((T3263*(365/365))-VLOOKUP(A3263,VBMA!$A:$D,4,0))  /  (T3263* (365/365)   ))</f>
        <v>#N/A</v>
      </c>
      <c r="L3263" s="180" t="str">
        <f t="shared" ref="L3263:S3263" si="3266">(B3263*(1-$K3263) * (365/365))/100</f>
        <v>#N/A</v>
      </c>
      <c r="M3263" s="180" t="str">
        <f t="shared" si="3266"/>
        <v>#N/A</v>
      </c>
      <c r="N3263" s="180" t="str">
        <f t="shared" si="3266"/>
        <v>#N/A</v>
      </c>
      <c r="O3263" s="180" t="str">
        <f t="shared" si="3266"/>
        <v>#N/A</v>
      </c>
      <c r="P3263" s="180" t="str">
        <f t="shared" si="3266"/>
        <v>#N/A</v>
      </c>
      <c r="Q3263" s="180" t="str">
        <f t="shared" si="3266"/>
        <v>#N/A</v>
      </c>
      <c r="R3263" s="180" t="str">
        <f t="shared" si="3266"/>
        <v>#N/A</v>
      </c>
      <c r="S3263" s="180" t="str">
        <f t="shared" si="3266"/>
        <v>#N/A</v>
      </c>
      <c r="T3263" s="181">
        <f t="shared" si="3"/>
        <v>13.43</v>
      </c>
      <c r="U3263" s="182">
        <f t="shared" si="4"/>
        <v>41159</v>
      </c>
      <c r="V3263" s="182">
        <f t="shared" si="5"/>
        <v>41250</v>
      </c>
      <c r="W3263" s="182">
        <f t="shared" si="6"/>
        <v>41340</v>
      </c>
      <c r="X3263" s="181">
        <f t="shared" si="7"/>
        <v>184</v>
      </c>
      <c r="Y3263" s="181">
        <f t="shared" si="8"/>
        <v>275</v>
      </c>
      <c r="Z3263" s="181">
        <f t="shared" si="9"/>
        <v>365</v>
      </c>
      <c r="AA3263" s="155"/>
      <c r="AB3263" s="9"/>
      <c r="AC3263" s="9"/>
      <c r="AD3263" s="9"/>
      <c r="AE3263" s="9"/>
      <c r="AF3263" s="9"/>
      <c r="AG3263" s="9"/>
      <c r="AH3263" s="9"/>
    </row>
    <row r="3264" ht="15.75" customHeight="1">
      <c r="A3264" s="177">
        <v>40974.0</v>
      </c>
      <c r="B3264" s="178">
        <v>9.14</v>
      </c>
      <c r="C3264" s="178">
        <v>10.29</v>
      </c>
      <c r="D3264" s="178">
        <v>11.21</v>
      </c>
      <c r="E3264" s="178">
        <v>12.96</v>
      </c>
      <c r="F3264" s="178">
        <v>13.36</v>
      </c>
      <c r="G3264" s="178">
        <v>13.5</v>
      </c>
      <c r="H3264" s="178">
        <v>13.5</v>
      </c>
      <c r="I3264" s="178">
        <v>13.5</v>
      </c>
      <c r="J3264" s="178">
        <v>13.43</v>
      </c>
      <c r="K3264" s="179" t="str">
        <f>MAX(0,((T3264*(365/365))-VLOOKUP(A3264,VBMA!$A:$D,4,0))  /  (T3264* (365/365)   ))</f>
        <v>#N/A</v>
      </c>
      <c r="L3264" s="180" t="str">
        <f t="shared" ref="L3264:S3264" si="3267">(B3264*(1-$K3264) * (365/365))/100</f>
        <v>#N/A</v>
      </c>
      <c r="M3264" s="180" t="str">
        <f t="shared" si="3267"/>
        <v>#N/A</v>
      </c>
      <c r="N3264" s="180" t="str">
        <f t="shared" si="3267"/>
        <v>#N/A</v>
      </c>
      <c r="O3264" s="180" t="str">
        <f t="shared" si="3267"/>
        <v>#N/A</v>
      </c>
      <c r="P3264" s="180" t="str">
        <f t="shared" si="3267"/>
        <v>#N/A</v>
      </c>
      <c r="Q3264" s="180" t="str">
        <f t="shared" si="3267"/>
        <v>#N/A</v>
      </c>
      <c r="R3264" s="180" t="str">
        <f t="shared" si="3267"/>
        <v>#N/A</v>
      </c>
      <c r="S3264" s="180" t="str">
        <f t="shared" si="3267"/>
        <v>#N/A</v>
      </c>
      <c r="T3264" s="181">
        <f t="shared" si="3"/>
        <v>13.5</v>
      </c>
      <c r="U3264" s="182">
        <f t="shared" si="4"/>
        <v>41158</v>
      </c>
      <c r="V3264" s="182">
        <f t="shared" si="5"/>
        <v>41249</v>
      </c>
      <c r="W3264" s="182">
        <f t="shared" si="6"/>
        <v>41339</v>
      </c>
      <c r="X3264" s="181">
        <f t="shared" si="7"/>
        <v>184</v>
      </c>
      <c r="Y3264" s="181">
        <f t="shared" si="8"/>
        <v>275</v>
      </c>
      <c r="Z3264" s="181">
        <f t="shared" si="9"/>
        <v>365</v>
      </c>
      <c r="AA3264" s="155"/>
      <c r="AB3264" s="9"/>
      <c r="AC3264" s="9"/>
      <c r="AD3264" s="9"/>
      <c r="AE3264" s="9"/>
      <c r="AF3264" s="9"/>
      <c r="AG3264" s="9"/>
      <c r="AH3264" s="9"/>
    </row>
    <row r="3265" ht="15.75" customHeight="1">
      <c r="A3265" s="177">
        <v>40973.0</v>
      </c>
      <c r="B3265" s="178">
        <v>8.64</v>
      </c>
      <c r="C3265" s="178">
        <v>9.43</v>
      </c>
      <c r="D3265" s="178">
        <v>10.79</v>
      </c>
      <c r="E3265" s="178">
        <v>12.39</v>
      </c>
      <c r="F3265" s="178">
        <v>13.07</v>
      </c>
      <c r="G3265" s="178">
        <v>13.36</v>
      </c>
      <c r="H3265" s="178">
        <v>13.43</v>
      </c>
      <c r="I3265" s="178">
        <v>13.43</v>
      </c>
      <c r="J3265" s="178">
        <v>13.5</v>
      </c>
      <c r="K3265" s="179" t="str">
        <f>MAX(0,((T3265*(365/365))-VLOOKUP(A3265,VBMA!$A:$D,4,0))  /  (T3265* (365/365)   ))</f>
        <v>#N/A</v>
      </c>
      <c r="L3265" s="180" t="str">
        <f t="shared" ref="L3265:S3265" si="3268">(B3265*(1-$K3265) * (365/365))/100</f>
        <v>#N/A</v>
      </c>
      <c r="M3265" s="180" t="str">
        <f t="shared" si="3268"/>
        <v>#N/A</v>
      </c>
      <c r="N3265" s="180" t="str">
        <f t="shared" si="3268"/>
        <v>#N/A</v>
      </c>
      <c r="O3265" s="180" t="str">
        <f t="shared" si="3268"/>
        <v>#N/A</v>
      </c>
      <c r="P3265" s="180" t="str">
        <f t="shared" si="3268"/>
        <v>#N/A</v>
      </c>
      <c r="Q3265" s="180" t="str">
        <f t="shared" si="3268"/>
        <v>#N/A</v>
      </c>
      <c r="R3265" s="180" t="str">
        <f t="shared" si="3268"/>
        <v>#N/A</v>
      </c>
      <c r="S3265" s="180" t="str">
        <f t="shared" si="3268"/>
        <v>#N/A</v>
      </c>
      <c r="T3265" s="181">
        <f t="shared" si="3"/>
        <v>13.43</v>
      </c>
      <c r="U3265" s="182">
        <f t="shared" si="4"/>
        <v>41157</v>
      </c>
      <c r="V3265" s="182">
        <f t="shared" si="5"/>
        <v>41248</v>
      </c>
      <c r="W3265" s="182">
        <f t="shared" si="6"/>
        <v>41338</v>
      </c>
      <c r="X3265" s="181">
        <f t="shared" si="7"/>
        <v>184</v>
      </c>
      <c r="Y3265" s="181">
        <f t="shared" si="8"/>
        <v>275</v>
      </c>
      <c r="Z3265" s="181">
        <f t="shared" si="9"/>
        <v>365</v>
      </c>
      <c r="AA3265" s="155"/>
      <c r="AB3265" s="9"/>
      <c r="AC3265" s="9"/>
      <c r="AD3265" s="9"/>
      <c r="AE3265" s="9"/>
      <c r="AF3265" s="9"/>
      <c r="AG3265" s="9"/>
      <c r="AH3265" s="9"/>
    </row>
    <row r="3266" ht="15.75" customHeight="1">
      <c r="A3266" s="177">
        <v>40970.0</v>
      </c>
      <c r="B3266" s="178">
        <v>8.5</v>
      </c>
      <c r="C3266" s="178">
        <v>9.81</v>
      </c>
      <c r="D3266" s="178">
        <v>11.13</v>
      </c>
      <c r="E3266" s="178">
        <v>12.59</v>
      </c>
      <c r="F3266" s="178">
        <v>13.25</v>
      </c>
      <c r="G3266" s="178">
        <v>13.44</v>
      </c>
      <c r="H3266" s="178">
        <v>13.5</v>
      </c>
      <c r="I3266" s="178">
        <v>13.5</v>
      </c>
      <c r="J3266" s="178">
        <v>13.5</v>
      </c>
      <c r="K3266" s="179" t="str">
        <f>MAX(0,((T3266*(365/365))-VLOOKUP(A3266,VBMA!$A:$D,4,0))  /  (T3266* (365/365)   ))</f>
        <v>#N/A</v>
      </c>
      <c r="L3266" s="180" t="str">
        <f t="shared" ref="L3266:S3266" si="3269">(B3266*(1-$K3266) * (365/365))/100</f>
        <v>#N/A</v>
      </c>
      <c r="M3266" s="180" t="str">
        <f t="shared" si="3269"/>
        <v>#N/A</v>
      </c>
      <c r="N3266" s="180" t="str">
        <f t="shared" si="3269"/>
        <v>#N/A</v>
      </c>
      <c r="O3266" s="180" t="str">
        <f t="shared" si="3269"/>
        <v>#N/A</v>
      </c>
      <c r="P3266" s="180" t="str">
        <f t="shared" si="3269"/>
        <v>#N/A</v>
      </c>
      <c r="Q3266" s="180" t="str">
        <f t="shared" si="3269"/>
        <v>#N/A</v>
      </c>
      <c r="R3266" s="180" t="str">
        <f t="shared" si="3269"/>
        <v>#N/A</v>
      </c>
      <c r="S3266" s="180" t="str">
        <f t="shared" si="3269"/>
        <v>#N/A</v>
      </c>
      <c r="T3266" s="181">
        <f t="shared" si="3"/>
        <v>13.5</v>
      </c>
      <c r="U3266" s="182">
        <f t="shared" si="4"/>
        <v>41154</v>
      </c>
      <c r="V3266" s="182">
        <f t="shared" si="5"/>
        <v>41245</v>
      </c>
      <c r="W3266" s="182">
        <f t="shared" si="6"/>
        <v>41335</v>
      </c>
      <c r="X3266" s="181">
        <f t="shared" si="7"/>
        <v>184</v>
      </c>
      <c r="Y3266" s="181">
        <f t="shared" si="8"/>
        <v>275</v>
      </c>
      <c r="Z3266" s="181">
        <f t="shared" si="9"/>
        <v>365</v>
      </c>
      <c r="AA3266" s="155"/>
      <c r="AB3266" s="9"/>
      <c r="AC3266" s="9"/>
      <c r="AD3266" s="9"/>
      <c r="AE3266" s="9"/>
      <c r="AF3266" s="9"/>
      <c r="AG3266" s="9"/>
      <c r="AH3266" s="9"/>
    </row>
    <row r="3267" ht="15.75" customHeight="1">
      <c r="A3267" s="177">
        <v>40969.0</v>
      </c>
      <c r="B3267" s="178">
        <v>8.71</v>
      </c>
      <c r="C3267" s="178">
        <v>10.29</v>
      </c>
      <c r="D3267" s="178">
        <v>11.64</v>
      </c>
      <c r="E3267" s="178">
        <v>12.89</v>
      </c>
      <c r="F3267" s="178">
        <v>13.29</v>
      </c>
      <c r="G3267" s="178">
        <v>13.5</v>
      </c>
      <c r="H3267" s="178">
        <v>13.5</v>
      </c>
      <c r="I3267" s="178">
        <v>13.5</v>
      </c>
      <c r="J3267" s="178">
        <v>13.5</v>
      </c>
      <c r="K3267" s="179" t="str">
        <f>MAX(0,((T3267*(365/365))-VLOOKUP(A3267,VBMA!$A:$D,4,0))  /  (T3267* (365/365)   ))</f>
        <v>#N/A</v>
      </c>
      <c r="L3267" s="180" t="str">
        <f t="shared" ref="L3267:S3267" si="3270">(B3267*(1-$K3267) * (365/365))/100</f>
        <v>#N/A</v>
      </c>
      <c r="M3267" s="180" t="str">
        <f t="shared" si="3270"/>
        <v>#N/A</v>
      </c>
      <c r="N3267" s="180" t="str">
        <f t="shared" si="3270"/>
        <v>#N/A</v>
      </c>
      <c r="O3267" s="180" t="str">
        <f t="shared" si="3270"/>
        <v>#N/A</v>
      </c>
      <c r="P3267" s="180" t="str">
        <f t="shared" si="3270"/>
        <v>#N/A</v>
      </c>
      <c r="Q3267" s="180" t="str">
        <f t="shared" si="3270"/>
        <v>#N/A</v>
      </c>
      <c r="R3267" s="180" t="str">
        <f t="shared" si="3270"/>
        <v>#N/A</v>
      </c>
      <c r="S3267" s="180" t="str">
        <f t="shared" si="3270"/>
        <v>#N/A</v>
      </c>
      <c r="T3267" s="181">
        <f t="shared" si="3"/>
        <v>13.5</v>
      </c>
      <c r="U3267" s="182">
        <f t="shared" si="4"/>
        <v>41153</v>
      </c>
      <c r="V3267" s="182">
        <f t="shared" si="5"/>
        <v>41244</v>
      </c>
      <c r="W3267" s="182">
        <f t="shared" si="6"/>
        <v>41334</v>
      </c>
      <c r="X3267" s="181">
        <f t="shared" si="7"/>
        <v>184</v>
      </c>
      <c r="Y3267" s="181">
        <f t="shared" si="8"/>
        <v>275</v>
      </c>
      <c r="Z3267" s="181">
        <f t="shared" si="9"/>
        <v>365</v>
      </c>
      <c r="AA3267" s="155"/>
      <c r="AB3267" s="9"/>
      <c r="AC3267" s="9"/>
      <c r="AD3267" s="9"/>
      <c r="AE3267" s="9"/>
      <c r="AF3267" s="9"/>
      <c r="AG3267" s="9"/>
      <c r="AH3267" s="9"/>
    </row>
    <row r="3268" ht="15.75" customHeight="1">
      <c r="A3268" s="177">
        <v>40968.0</v>
      </c>
      <c r="B3268" s="178">
        <v>8.88</v>
      </c>
      <c r="C3268" s="178">
        <v>10.44</v>
      </c>
      <c r="D3268" s="178">
        <v>11.5</v>
      </c>
      <c r="E3268" s="178">
        <v>13.03</v>
      </c>
      <c r="F3268" s="178">
        <v>13.38</v>
      </c>
      <c r="G3268" s="178">
        <v>13.5</v>
      </c>
      <c r="H3268" s="178">
        <v>13.5</v>
      </c>
      <c r="I3268" s="178">
        <v>13.5</v>
      </c>
      <c r="J3268" s="178">
        <v>13.5</v>
      </c>
      <c r="K3268" s="179" t="str">
        <f>MAX(0,((T3268*(365/365))-VLOOKUP(A3268,VBMA!$A:$D,4,0))  /  (T3268* (365/365)   ))</f>
        <v>#N/A</v>
      </c>
      <c r="L3268" s="180" t="str">
        <f t="shared" ref="L3268:S3268" si="3271">(B3268*(1-$K3268) * (365/365))/100</f>
        <v>#N/A</v>
      </c>
      <c r="M3268" s="180" t="str">
        <f t="shared" si="3271"/>
        <v>#N/A</v>
      </c>
      <c r="N3268" s="180" t="str">
        <f t="shared" si="3271"/>
        <v>#N/A</v>
      </c>
      <c r="O3268" s="180" t="str">
        <f t="shared" si="3271"/>
        <v>#N/A</v>
      </c>
      <c r="P3268" s="180" t="str">
        <f t="shared" si="3271"/>
        <v>#N/A</v>
      </c>
      <c r="Q3268" s="180" t="str">
        <f t="shared" si="3271"/>
        <v>#N/A</v>
      </c>
      <c r="R3268" s="180" t="str">
        <f t="shared" si="3271"/>
        <v>#N/A</v>
      </c>
      <c r="S3268" s="180" t="str">
        <f t="shared" si="3271"/>
        <v>#N/A</v>
      </c>
      <c r="T3268" s="181">
        <f t="shared" si="3"/>
        <v>13.5</v>
      </c>
      <c r="U3268" s="182">
        <f t="shared" si="4"/>
        <v>41150</v>
      </c>
      <c r="V3268" s="182">
        <f t="shared" si="5"/>
        <v>41242</v>
      </c>
      <c r="W3268" s="182">
        <f t="shared" si="6"/>
        <v>41334</v>
      </c>
      <c r="X3268" s="181">
        <f t="shared" si="7"/>
        <v>182</v>
      </c>
      <c r="Y3268" s="181">
        <f t="shared" si="8"/>
        <v>274</v>
      </c>
      <c r="Z3268" s="181">
        <f t="shared" si="9"/>
        <v>366</v>
      </c>
      <c r="AA3268" s="155"/>
      <c r="AB3268" s="9"/>
      <c r="AC3268" s="9"/>
      <c r="AD3268" s="9"/>
      <c r="AE3268" s="9"/>
      <c r="AF3268" s="9"/>
      <c r="AG3268" s="9"/>
      <c r="AH3268" s="9"/>
    </row>
    <row r="3269" ht="15.75" customHeight="1">
      <c r="A3269" s="177">
        <v>40967.0</v>
      </c>
      <c r="B3269" s="178">
        <v>8.33</v>
      </c>
      <c r="C3269" s="178">
        <v>10.0</v>
      </c>
      <c r="D3269" s="178">
        <v>11.25</v>
      </c>
      <c r="E3269" s="178">
        <v>12.92</v>
      </c>
      <c r="F3269" s="178">
        <v>13.33</v>
      </c>
      <c r="G3269" s="178">
        <v>13.5</v>
      </c>
      <c r="H3269" s="178">
        <v>13.5</v>
      </c>
      <c r="I3269" s="178">
        <v>13.5</v>
      </c>
      <c r="J3269" s="178">
        <v>13.5</v>
      </c>
      <c r="K3269" s="179" t="str">
        <f>MAX(0,((T3269*(365/365))-VLOOKUP(A3269,VBMA!$A:$D,4,0))  /  (T3269* (365/365)   ))</f>
        <v>#N/A</v>
      </c>
      <c r="L3269" s="180" t="str">
        <f t="shared" ref="L3269:S3269" si="3272">(B3269*(1-$K3269) * (365/365))/100</f>
        <v>#N/A</v>
      </c>
      <c r="M3269" s="180" t="str">
        <f t="shared" si="3272"/>
        <v>#N/A</v>
      </c>
      <c r="N3269" s="180" t="str">
        <f t="shared" si="3272"/>
        <v>#N/A</v>
      </c>
      <c r="O3269" s="180" t="str">
        <f t="shared" si="3272"/>
        <v>#N/A</v>
      </c>
      <c r="P3269" s="180" t="str">
        <f t="shared" si="3272"/>
        <v>#N/A</v>
      </c>
      <c r="Q3269" s="180" t="str">
        <f t="shared" si="3272"/>
        <v>#N/A</v>
      </c>
      <c r="R3269" s="180" t="str">
        <f t="shared" si="3272"/>
        <v>#N/A</v>
      </c>
      <c r="S3269" s="180" t="str">
        <f t="shared" si="3272"/>
        <v>#N/A</v>
      </c>
      <c r="T3269" s="181">
        <f t="shared" si="3"/>
        <v>13.5</v>
      </c>
      <c r="U3269" s="182">
        <f t="shared" si="4"/>
        <v>41149</v>
      </c>
      <c r="V3269" s="182">
        <f t="shared" si="5"/>
        <v>41241</v>
      </c>
      <c r="W3269" s="182">
        <f t="shared" si="6"/>
        <v>41333</v>
      </c>
      <c r="X3269" s="181">
        <f t="shared" si="7"/>
        <v>182</v>
      </c>
      <c r="Y3269" s="181">
        <f t="shared" si="8"/>
        <v>274</v>
      </c>
      <c r="Z3269" s="181">
        <f t="shared" si="9"/>
        <v>366</v>
      </c>
      <c r="AA3269" s="155"/>
      <c r="AB3269" s="9"/>
      <c r="AC3269" s="9"/>
      <c r="AD3269" s="9"/>
      <c r="AE3269" s="9"/>
      <c r="AF3269" s="9"/>
      <c r="AG3269" s="9"/>
      <c r="AH3269" s="9"/>
    </row>
    <row r="3270" ht="15.75" customHeight="1">
      <c r="A3270" s="177">
        <v>40966.0</v>
      </c>
      <c r="B3270" s="178">
        <v>9.14</v>
      </c>
      <c r="C3270" s="178">
        <v>10.5</v>
      </c>
      <c r="D3270" s="178">
        <v>11.93</v>
      </c>
      <c r="E3270" s="178">
        <v>13.0</v>
      </c>
      <c r="F3270" s="178">
        <v>13.43</v>
      </c>
      <c r="G3270" s="178">
        <v>13.5</v>
      </c>
      <c r="H3270" s="178">
        <v>13.5</v>
      </c>
      <c r="I3270" s="178">
        <v>13.5</v>
      </c>
      <c r="J3270" s="178">
        <v>13.5</v>
      </c>
      <c r="K3270" s="179" t="str">
        <f>MAX(0,((T3270*(365/365))-VLOOKUP(A3270,VBMA!$A:$D,4,0))  /  (T3270* (365/365)   ))</f>
        <v>#N/A</v>
      </c>
      <c r="L3270" s="180" t="str">
        <f t="shared" ref="L3270:S3270" si="3273">(B3270*(1-$K3270) * (365/365))/100</f>
        <v>#N/A</v>
      </c>
      <c r="M3270" s="180" t="str">
        <f t="shared" si="3273"/>
        <v>#N/A</v>
      </c>
      <c r="N3270" s="180" t="str">
        <f t="shared" si="3273"/>
        <v>#N/A</v>
      </c>
      <c r="O3270" s="180" t="str">
        <f t="shared" si="3273"/>
        <v>#N/A</v>
      </c>
      <c r="P3270" s="180" t="str">
        <f t="shared" si="3273"/>
        <v>#N/A</v>
      </c>
      <c r="Q3270" s="180" t="str">
        <f t="shared" si="3273"/>
        <v>#N/A</v>
      </c>
      <c r="R3270" s="180" t="str">
        <f t="shared" si="3273"/>
        <v>#N/A</v>
      </c>
      <c r="S3270" s="180" t="str">
        <f t="shared" si="3273"/>
        <v>#N/A</v>
      </c>
      <c r="T3270" s="181">
        <f t="shared" si="3"/>
        <v>13.5</v>
      </c>
      <c r="U3270" s="182">
        <f t="shared" si="4"/>
        <v>41148</v>
      </c>
      <c r="V3270" s="182">
        <f t="shared" si="5"/>
        <v>41240</v>
      </c>
      <c r="W3270" s="182">
        <f t="shared" si="6"/>
        <v>41332</v>
      </c>
      <c r="X3270" s="181">
        <f t="shared" si="7"/>
        <v>182</v>
      </c>
      <c r="Y3270" s="181">
        <f t="shared" si="8"/>
        <v>274</v>
      </c>
      <c r="Z3270" s="181">
        <f t="shared" si="9"/>
        <v>366</v>
      </c>
      <c r="AA3270" s="155"/>
      <c r="AB3270" s="9"/>
      <c r="AC3270" s="9"/>
      <c r="AD3270" s="9"/>
      <c r="AE3270" s="9"/>
      <c r="AF3270" s="9"/>
      <c r="AG3270" s="9"/>
      <c r="AH3270" s="9"/>
    </row>
    <row r="3271" ht="15.75" customHeight="1">
      <c r="A3271" s="177">
        <v>40963.0</v>
      </c>
      <c r="B3271" s="178">
        <v>9.5</v>
      </c>
      <c r="C3271" s="178">
        <v>10.64</v>
      </c>
      <c r="D3271" s="178">
        <v>11.5</v>
      </c>
      <c r="E3271" s="178">
        <v>12.93</v>
      </c>
      <c r="F3271" s="178">
        <v>13.43</v>
      </c>
      <c r="G3271" s="178">
        <v>13.5</v>
      </c>
      <c r="H3271" s="178">
        <v>13.5</v>
      </c>
      <c r="I3271" s="178">
        <v>13.5</v>
      </c>
      <c r="J3271" s="178">
        <v>13.5</v>
      </c>
      <c r="K3271" s="179" t="str">
        <f>MAX(0,((T3271*(365/365))-VLOOKUP(A3271,VBMA!$A:$D,4,0))  /  (T3271* (365/365)   ))</f>
        <v>#N/A</v>
      </c>
      <c r="L3271" s="180" t="str">
        <f t="shared" ref="L3271:S3271" si="3274">(B3271*(1-$K3271) * (365/365))/100</f>
        <v>#N/A</v>
      </c>
      <c r="M3271" s="180" t="str">
        <f t="shared" si="3274"/>
        <v>#N/A</v>
      </c>
      <c r="N3271" s="180" t="str">
        <f t="shared" si="3274"/>
        <v>#N/A</v>
      </c>
      <c r="O3271" s="180" t="str">
        <f t="shared" si="3274"/>
        <v>#N/A</v>
      </c>
      <c r="P3271" s="180" t="str">
        <f t="shared" si="3274"/>
        <v>#N/A</v>
      </c>
      <c r="Q3271" s="180" t="str">
        <f t="shared" si="3274"/>
        <v>#N/A</v>
      </c>
      <c r="R3271" s="180" t="str">
        <f t="shared" si="3274"/>
        <v>#N/A</v>
      </c>
      <c r="S3271" s="180" t="str">
        <f t="shared" si="3274"/>
        <v>#N/A</v>
      </c>
      <c r="T3271" s="181">
        <f t="shared" si="3"/>
        <v>13.5</v>
      </c>
      <c r="U3271" s="182">
        <f t="shared" si="4"/>
        <v>41145</v>
      </c>
      <c r="V3271" s="182">
        <f t="shared" si="5"/>
        <v>41237</v>
      </c>
      <c r="W3271" s="182">
        <f t="shared" si="6"/>
        <v>41329</v>
      </c>
      <c r="X3271" s="181">
        <f t="shared" si="7"/>
        <v>182</v>
      </c>
      <c r="Y3271" s="181">
        <f t="shared" si="8"/>
        <v>274</v>
      </c>
      <c r="Z3271" s="181">
        <f t="shared" si="9"/>
        <v>366</v>
      </c>
      <c r="AA3271" s="155"/>
      <c r="AB3271" s="9"/>
      <c r="AC3271" s="9"/>
      <c r="AD3271" s="9"/>
      <c r="AE3271" s="9"/>
      <c r="AF3271" s="9"/>
      <c r="AG3271" s="9"/>
      <c r="AH3271" s="9"/>
    </row>
    <row r="3272" ht="15.75" customHeight="1">
      <c r="A3272" s="177">
        <v>40962.0</v>
      </c>
      <c r="B3272" s="178">
        <v>10.71</v>
      </c>
      <c r="C3272" s="178">
        <v>11.71</v>
      </c>
      <c r="D3272" s="178">
        <v>12.57</v>
      </c>
      <c r="E3272" s="178">
        <v>13.29</v>
      </c>
      <c r="F3272" s="178">
        <v>13.5</v>
      </c>
      <c r="G3272" s="178">
        <v>13.5</v>
      </c>
      <c r="H3272" s="178">
        <v>13.5</v>
      </c>
      <c r="I3272" s="178">
        <v>13.5</v>
      </c>
      <c r="J3272" s="178">
        <v>13.5</v>
      </c>
      <c r="K3272" s="179" t="str">
        <f>MAX(0,((T3272*(365/365))-VLOOKUP(A3272,VBMA!$A:$D,4,0))  /  (T3272* (365/365)   ))</f>
        <v>#N/A</v>
      </c>
      <c r="L3272" s="180" t="str">
        <f t="shared" ref="L3272:S3272" si="3275">(B3272*(1-$K3272) * (365/365))/100</f>
        <v>#N/A</v>
      </c>
      <c r="M3272" s="180" t="str">
        <f t="shared" si="3275"/>
        <v>#N/A</v>
      </c>
      <c r="N3272" s="180" t="str">
        <f t="shared" si="3275"/>
        <v>#N/A</v>
      </c>
      <c r="O3272" s="180" t="str">
        <f t="shared" si="3275"/>
        <v>#N/A</v>
      </c>
      <c r="P3272" s="180" t="str">
        <f t="shared" si="3275"/>
        <v>#N/A</v>
      </c>
      <c r="Q3272" s="180" t="str">
        <f t="shared" si="3275"/>
        <v>#N/A</v>
      </c>
      <c r="R3272" s="180" t="str">
        <f t="shared" si="3275"/>
        <v>#N/A</v>
      </c>
      <c r="S3272" s="180" t="str">
        <f t="shared" si="3275"/>
        <v>#N/A</v>
      </c>
      <c r="T3272" s="181">
        <f t="shared" si="3"/>
        <v>13.5</v>
      </c>
      <c r="U3272" s="182">
        <f t="shared" si="4"/>
        <v>41144</v>
      </c>
      <c r="V3272" s="182">
        <f t="shared" si="5"/>
        <v>41236</v>
      </c>
      <c r="W3272" s="182">
        <f t="shared" si="6"/>
        <v>41328</v>
      </c>
      <c r="X3272" s="181">
        <f t="shared" si="7"/>
        <v>182</v>
      </c>
      <c r="Y3272" s="181">
        <f t="shared" si="8"/>
        <v>274</v>
      </c>
      <c r="Z3272" s="181">
        <f t="shared" si="9"/>
        <v>366</v>
      </c>
      <c r="AA3272" s="155"/>
      <c r="AB3272" s="9"/>
      <c r="AC3272" s="9"/>
      <c r="AD3272" s="9"/>
      <c r="AE3272" s="9"/>
      <c r="AF3272" s="9"/>
      <c r="AG3272" s="9"/>
      <c r="AH3272" s="9"/>
    </row>
    <row r="3273" ht="15.75" customHeight="1">
      <c r="A3273" s="177">
        <v>40961.0</v>
      </c>
      <c r="B3273" s="178">
        <v>11.5</v>
      </c>
      <c r="C3273" s="178">
        <v>12.33</v>
      </c>
      <c r="D3273" s="178">
        <v>13.0</v>
      </c>
      <c r="E3273" s="178">
        <v>13.5</v>
      </c>
      <c r="F3273" s="178">
        <v>13.5</v>
      </c>
      <c r="G3273" s="178">
        <v>13.5</v>
      </c>
      <c r="H3273" s="178">
        <v>13.5</v>
      </c>
      <c r="I3273" s="178">
        <v>13.5</v>
      </c>
      <c r="J3273" s="178">
        <v>13.5</v>
      </c>
      <c r="K3273" s="179" t="str">
        <f>MAX(0,((T3273*(365/365))-VLOOKUP(A3273,VBMA!$A:$D,4,0))  /  (T3273* (365/365)   ))</f>
        <v>#N/A</v>
      </c>
      <c r="L3273" s="180" t="str">
        <f t="shared" ref="L3273:S3273" si="3276">(B3273*(1-$K3273) * (365/365))/100</f>
        <v>#N/A</v>
      </c>
      <c r="M3273" s="180" t="str">
        <f t="shared" si="3276"/>
        <v>#N/A</v>
      </c>
      <c r="N3273" s="180" t="str">
        <f t="shared" si="3276"/>
        <v>#N/A</v>
      </c>
      <c r="O3273" s="180" t="str">
        <f t="shared" si="3276"/>
        <v>#N/A</v>
      </c>
      <c r="P3273" s="180" t="str">
        <f t="shared" si="3276"/>
        <v>#N/A</v>
      </c>
      <c r="Q3273" s="180" t="str">
        <f t="shared" si="3276"/>
        <v>#N/A</v>
      </c>
      <c r="R3273" s="180" t="str">
        <f t="shared" si="3276"/>
        <v>#N/A</v>
      </c>
      <c r="S3273" s="180" t="str">
        <f t="shared" si="3276"/>
        <v>#N/A</v>
      </c>
      <c r="T3273" s="181">
        <f t="shared" si="3"/>
        <v>13.5</v>
      </c>
      <c r="U3273" s="182">
        <f t="shared" si="4"/>
        <v>41143</v>
      </c>
      <c r="V3273" s="182">
        <f t="shared" si="5"/>
        <v>41235</v>
      </c>
      <c r="W3273" s="182">
        <f t="shared" si="6"/>
        <v>41327</v>
      </c>
      <c r="X3273" s="181">
        <f t="shared" si="7"/>
        <v>182</v>
      </c>
      <c r="Y3273" s="181">
        <f t="shared" si="8"/>
        <v>274</v>
      </c>
      <c r="Z3273" s="181">
        <f t="shared" si="9"/>
        <v>366</v>
      </c>
      <c r="AA3273" s="155"/>
      <c r="AB3273" s="9"/>
      <c r="AC3273" s="9"/>
      <c r="AD3273" s="9"/>
      <c r="AE3273" s="9"/>
      <c r="AF3273" s="9"/>
      <c r="AG3273" s="9"/>
      <c r="AH3273" s="9"/>
    </row>
    <row r="3274" ht="15.75" customHeight="1">
      <c r="A3274" s="177">
        <v>40960.0</v>
      </c>
      <c r="B3274" s="178">
        <v>11.71</v>
      </c>
      <c r="C3274" s="178">
        <v>12.64</v>
      </c>
      <c r="D3274" s="178">
        <v>13.07</v>
      </c>
      <c r="E3274" s="178">
        <v>13.5</v>
      </c>
      <c r="F3274" s="178">
        <v>13.5</v>
      </c>
      <c r="G3274" s="178">
        <v>13.5</v>
      </c>
      <c r="H3274" s="178">
        <v>13.5</v>
      </c>
      <c r="I3274" s="178">
        <v>13.5</v>
      </c>
      <c r="J3274" s="178">
        <v>13.5</v>
      </c>
      <c r="K3274" s="179" t="str">
        <f>MAX(0,((T3274*(365/365))-VLOOKUP(A3274,VBMA!$A:$D,4,0))  /  (T3274* (365/365)   ))</f>
        <v>#N/A</v>
      </c>
      <c r="L3274" s="180" t="str">
        <f t="shared" ref="L3274:S3274" si="3277">(B3274*(1-$K3274) * (365/365))/100</f>
        <v>#N/A</v>
      </c>
      <c r="M3274" s="180" t="str">
        <f t="shared" si="3277"/>
        <v>#N/A</v>
      </c>
      <c r="N3274" s="180" t="str">
        <f t="shared" si="3277"/>
        <v>#N/A</v>
      </c>
      <c r="O3274" s="180" t="str">
        <f t="shared" si="3277"/>
        <v>#N/A</v>
      </c>
      <c r="P3274" s="180" t="str">
        <f t="shared" si="3277"/>
        <v>#N/A</v>
      </c>
      <c r="Q3274" s="180" t="str">
        <f t="shared" si="3277"/>
        <v>#N/A</v>
      </c>
      <c r="R3274" s="180" t="str">
        <f t="shared" si="3277"/>
        <v>#N/A</v>
      </c>
      <c r="S3274" s="180" t="str">
        <f t="shared" si="3277"/>
        <v>#N/A</v>
      </c>
      <c r="T3274" s="181">
        <f t="shared" si="3"/>
        <v>13.5</v>
      </c>
      <c r="U3274" s="182">
        <f t="shared" si="4"/>
        <v>41142</v>
      </c>
      <c r="V3274" s="182">
        <f t="shared" si="5"/>
        <v>41234</v>
      </c>
      <c r="W3274" s="182">
        <f t="shared" si="6"/>
        <v>41326</v>
      </c>
      <c r="X3274" s="181">
        <f t="shared" si="7"/>
        <v>182</v>
      </c>
      <c r="Y3274" s="181">
        <f t="shared" si="8"/>
        <v>274</v>
      </c>
      <c r="Z3274" s="181">
        <f t="shared" si="9"/>
        <v>366</v>
      </c>
      <c r="AA3274" s="155"/>
      <c r="AB3274" s="9"/>
      <c r="AC3274" s="9"/>
      <c r="AD3274" s="9"/>
      <c r="AE3274" s="9"/>
      <c r="AF3274" s="9"/>
      <c r="AG3274" s="9"/>
      <c r="AH3274" s="9"/>
    </row>
    <row r="3275" ht="15.75" customHeight="1">
      <c r="A3275" s="177">
        <v>40959.0</v>
      </c>
      <c r="B3275" s="178">
        <v>10.5</v>
      </c>
      <c r="C3275" s="178">
        <v>11.63</v>
      </c>
      <c r="D3275" s="178">
        <v>12.67</v>
      </c>
      <c r="E3275" s="178">
        <v>13.5</v>
      </c>
      <c r="F3275" s="178">
        <v>13.5</v>
      </c>
      <c r="G3275" s="178">
        <v>13.5</v>
      </c>
      <c r="H3275" s="178">
        <v>13.5</v>
      </c>
      <c r="I3275" s="178">
        <v>13.5</v>
      </c>
      <c r="J3275" s="178">
        <v>13.5</v>
      </c>
      <c r="K3275" s="179" t="str">
        <f>MAX(0,((T3275*(365/365))-VLOOKUP(A3275,VBMA!$A:$D,4,0))  /  (T3275* (365/365)   ))</f>
        <v>#N/A</v>
      </c>
      <c r="L3275" s="180" t="str">
        <f t="shared" ref="L3275:S3275" si="3278">(B3275*(1-$K3275) * (365/365))/100</f>
        <v>#N/A</v>
      </c>
      <c r="M3275" s="180" t="str">
        <f t="shared" si="3278"/>
        <v>#N/A</v>
      </c>
      <c r="N3275" s="180" t="str">
        <f t="shared" si="3278"/>
        <v>#N/A</v>
      </c>
      <c r="O3275" s="180" t="str">
        <f t="shared" si="3278"/>
        <v>#N/A</v>
      </c>
      <c r="P3275" s="180" t="str">
        <f t="shared" si="3278"/>
        <v>#N/A</v>
      </c>
      <c r="Q3275" s="180" t="str">
        <f t="shared" si="3278"/>
        <v>#N/A</v>
      </c>
      <c r="R3275" s="180" t="str">
        <f t="shared" si="3278"/>
        <v>#N/A</v>
      </c>
      <c r="S3275" s="180" t="str">
        <f t="shared" si="3278"/>
        <v>#N/A</v>
      </c>
      <c r="T3275" s="181">
        <f t="shared" si="3"/>
        <v>13.5</v>
      </c>
      <c r="U3275" s="182">
        <f t="shared" si="4"/>
        <v>41141</v>
      </c>
      <c r="V3275" s="182">
        <f t="shared" si="5"/>
        <v>41233</v>
      </c>
      <c r="W3275" s="182">
        <f t="shared" si="6"/>
        <v>41325</v>
      </c>
      <c r="X3275" s="181">
        <f t="shared" si="7"/>
        <v>182</v>
      </c>
      <c r="Y3275" s="181">
        <f t="shared" si="8"/>
        <v>274</v>
      </c>
      <c r="Z3275" s="181">
        <f t="shared" si="9"/>
        <v>366</v>
      </c>
      <c r="AA3275" s="155"/>
      <c r="AB3275" s="9"/>
      <c r="AC3275" s="9"/>
      <c r="AD3275" s="9"/>
      <c r="AE3275" s="9"/>
      <c r="AF3275" s="9"/>
      <c r="AG3275" s="9"/>
      <c r="AH3275" s="9"/>
    </row>
    <row r="3276" ht="15.75" customHeight="1">
      <c r="A3276" s="177">
        <v>40956.0</v>
      </c>
      <c r="B3276" s="178">
        <v>10.83</v>
      </c>
      <c r="C3276" s="178">
        <v>11.96</v>
      </c>
      <c r="D3276" s="178">
        <v>12.92</v>
      </c>
      <c r="E3276" s="178">
        <v>13.5</v>
      </c>
      <c r="F3276" s="178">
        <v>13.5</v>
      </c>
      <c r="G3276" s="178">
        <v>13.5</v>
      </c>
      <c r="H3276" s="178">
        <v>13.5</v>
      </c>
      <c r="I3276" s="178">
        <v>13.5</v>
      </c>
      <c r="J3276" s="178">
        <v>13.5</v>
      </c>
      <c r="K3276" s="179" t="str">
        <f>MAX(0,((T3276*(365/365))-VLOOKUP(A3276,VBMA!$A:$D,4,0))  /  (T3276* (365/365)   ))</f>
        <v>#N/A</v>
      </c>
      <c r="L3276" s="180" t="str">
        <f t="shared" ref="L3276:S3276" si="3279">(B3276*(1-$K3276) * (365/365))/100</f>
        <v>#N/A</v>
      </c>
      <c r="M3276" s="180" t="str">
        <f t="shared" si="3279"/>
        <v>#N/A</v>
      </c>
      <c r="N3276" s="180" t="str">
        <f t="shared" si="3279"/>
        <v>#N/A</v>
      </c>
      <c r="O3276" s="180" t="str">
        <f t="shared" si="3279"/>
        <v>#N/A</v>
      </c>
      <c r="P3276" s="180" t="str">
        <f t="shared" si="3279"/>
        <v>#N/A</v>
      </c>
      <c r="Q3276" s="180" t="str">
        <f t="shared" si="3279"/>
        <v>#N/A</v>
      </c>
      <c r="R3276" s="180" t="str">
        <f t="shared" si="3279"/>
        <v>#N/A</v>
      </c>
      <c r="S3276" s="180" t="str">
        <f t="shared" si="3279"/>
        <v>#N/A</v>
      </c>
      <c r="T3276" s="181">
        <f t="shared" si="3"/>
        <v>13.5</v>
      </c>
      <c r="U3276" s="182">
        <f t="shared" si="4"/>
        <v>41138</v>
      </c>
      <c r="V3276" s="182">
        <f t="shared" si="5"/>
        <v>41230</v>
      </c>
      <c r="W3276" s="182">
        <f t="shared" si="6"/>
        <v>41322</v>
      </c>
      <c r="X3276" s="181">
        <f t="shared" si="7"/>
        <v>182</v>
      </c>
      <c r="Y3276" s="181">
        <f t="shared" si="8"/>
        <v>274</v>
      </c>
      <c r="Z3276" s="181">
        <f t="shared" si="9"/>
        <v>366</v>
      </c>
      <c r="AA3276" s="155"/>
      <c r="AB3276" s="9"/>
      <c r="AC3276" s="9"/>
      <c r="AD3276" s="9"/>
      <c r="AE3276" s="9"/>
      <c r="AF3276" s="9"/>
      <c r="AG3276" s="9"/>
      <c r="AH3276" s="9"/>
    </row>
    <row r="3277" ht="15.75" customHeight="1">
      <c r="A3277" s="177">
        <v>40955.0</v>
      </c>
      <c r="B3277" s="178">
        <v>11.29</v>
      </c>
      <c r="C3277" s="178">
        <v>12.29</v>
      </c>
      <c r="D3277" s="178">
        <v>12.93</v>
      </c>
      <c r="E3277" s="178">
        <v>13.5</v>
      </c>
      <c r="F3277" s="178">
        <v>13.5</v>
      </c>
      <c r="G3277" s="178">
        <v>13.5</v>
      </c>
      <c r="H3277" s="178">
        <v>13.5</v>
      </c>
      <c r="I3277" s="178">
        <v>13.5</v>
      </c>
      <c r="J3277" s="178">
        <v>13.5</v>
      </c>
      <c r="K3277" s="179" t="str">
        <f>MAX(0,((T3277*(365/365))-VLOOKUP(A3277,VBMA!$A:$D,4,0))  /  (T3277* (365/365)   ))</f>
        <v>#N/A</v>
      </c>
      <c r="L3277" s="180" t="str">
        <f t="shared" ref="L3277:S3277" si="3280">(B3277*(1-$K3277) * (365/365))/100</f>
        <v>#N/A</v>
      </c>
      <c r="M3277" s="180" t="str">
        <f t="shared" si="3280"/>
        <v>#N/A</v>
      </c>
      <c r="N3277" s="180" t="str">
        <f t="shared" si="3280"/>
        <v>#N/A</v>
      </c>
      <c r="O3277" s="180" t="str">
        <f t="shared" si="3280"/>
        <v>#N/A</v>
      </c>
      <c r="P3277" s="180" t="str">
        <f t="shared" si="3280"/>
        <v>#N/A</v>
      </c>
      <c r="Q3277" s="180" t="str">
        <f t="shared" si="3280"/>
        <v>#N/A</v>
      </c>
      <c r="R3277" s="180" t="str">
        <f t="shared" si="3280"/>
        <v>#N/A</v>
      </c>
      <c r="S3277" s="180" t="str">
        <f t="shared" si="3280"/>
        <v>#N/A</v>
      </c>
      <c r="T3277" s="181">
        <f t="shared" si="3"/>
        <v>13.5</v>
      </c>
      <c r="U3277" s="182">
        <f t="shared" si="4"/>
        <v>41137</v>
      </c>
      <c r="V3277" s="182">
        <f t="shared" si="5"/>
        <v>41229</v>
      </c>
      <c r="W3277" s="182">
        <f t="shared" si="6"/>
        <v>41321</v>
      </c>
      <c r="X3277" s="181">
        <f t="shared" si="7"/>
        <v>182</v>
      </c>
      <c r="Y3277" s="181">
        <f t="shared" si="8"/>
        <v>274</v>
      </c>
      <c r="Z3277" s="181">
        <f t="shared" si="9"/>
        <v>366</v>
      </c>
      <c r="AA3277" s="155"/>
      <c r="AB3277" s="9"/>
      <c r="AC3277" s="9"/>
      <c r="AD3277" s="9"/>
      <c r="AE3277" s="9"/>
      <c r="AF3277" s="9"/>
      <c r="AG3277" s="9"/>
      <c r="AH3277" s="9"/>
    </row>
    <row r="3278" ht="15.75" customHeight="1">
      <c r="A3278" s="177">
        <v>40954.0</v>
      </c>
      <c r="B3278" s="178">
        <v>11.5</v>
      </c>
      <c r="C3278" s="178">
        <v>12.5</v>
      </c>
      <c r="D3278" s="178">
        <v>13.0</v>
      </c>
      <c r="E3278" s="178">
        <v>13.5</v>
      </c>
      <c r="F3278" s="178">
        <v>13.5</v>
      </c>
      <c r="G3278" s="178">
        <v>13.5</v>
      </c>
      <c r="H3278" s="178">
        <v>13.5</v>
      </c>
      <c r="I3278" s="178">
        <v>13.5</v>
      </c>
      <c r="J3278" s="178">
        <v>13.5</v>
      </c>
      <c r="K3278" s="179" t="str">
        <f>MAX(0,((T3278*(365/365))-VLOOKUP(A3278,VBMA!$A:$D,4,0))  /  (T3278* (365/365)   ))</f>
        <v>#N/A</v>
      </c>
      <c r="L3278" s="180" t="str">
        <f t="shared" ref="L3278:S3278" si="3281">(B3278*(1-$K3278) * (365/365))/100</f>
        <v>#N/A</v>
      </c>
      <c r="M3278" s="180" t="str">
        <f t="shared" si="3281"/>
        <v>#N/A</v>
      </c>
      <c r="N3278" s="180" t="str">
        <f t="shared" si="3281"/>
        <v>#N/A</v>
      </c>
      <c r="O3278" s="180" t="str">
        <f t="shared" si="3281"/>
        <v>#N/A</v>
      </c>
      <c r="P3278" s="180" t="str">
        <f t="shared" si="3281"/>
        <v>#N/A</v>
      </c>
      <c r="Q3278" s="180" t="str">
        <f t="shared" si="3281"/>
        <v>#N/A</v>
      </c>
      <c r="R3278" s="180" t="str">
        <f t="shared" si="3281"/>
        <v>#N/A</v>
      </c>
      <c r="S3278" s="180" t="str">
        <f t="shared" si="3281"/>
        <v>#N/A</v>
      </c>
      <c r="T3278" s="181">
        <f t="shared" si="3"/>
        <v>13.5</v>
      </c>
      <c r="U3278" s="182">
        <f t="shared" si="4"/>
        <v>41136</v>
      </c>
      <c r="V3278" s="182">
        <f t="shared" si="5"/>
        <v>41228</v>
      </c>
      <c r="W3278" s="182">
        <f t="shared" si="6"/>
        <v>41320</v>
      </c>
      <c r="X3278" s="181">
        <f t="shared" si="7"/>
        <v>182</v>
      </c>
      <c r="Y3278" s="181">
        <f t="shared" si="8"/>
        <v>274</v>
      </c>
      <c r="Z3278" s="181">
        <f t="shared" si="9"/>
        <v>366</v>
      </c>
      <c r="AA3278" s="155"/>
      <c r="AB3278" s="9"/>
      <c r="AC3278" s="9"/>
      <c r="AD3278" s="9"/>
      <c r="AE3278" s="9"/>
      <c r="AF3278" s="9"/>
      <c r="AG3278" s="9"/>
      <c r="AH3278" s="9"/>
    </row>
    <row r="3279" ht="15.75" customHeight="1">
      <c r="A3279" s="177">
        <v>40953.0</v>
      </c>
      <c r="B3279" s="178">
        <v>11.93</v>
      </c>
      <c r="C3279" s="178">
        <v>12.79</v>
      </c>
      <c r="D3279" s="178">
        <v>13.21</v>
      </c>
      <c r="E3279" s="178">
        <v>13.5</v>
      </c>
      <c r="F3279" s="178">
        <v>13.5</v>
      </c>
      <c r="G3279" s="178">
        <v>13.5</v>
      </c>
      <c r="H3279" s="178">
        <v>13.5</v>
      </c>
      <c r="I3279" s="178">
        <v>13.5</v>
      </c>
      <c r="J3279" s="178">
        <v>13.5</v>
      </c>
      <c r="K3279" s="179" t="str">
        <f>MAX(0,((T3279*(365/365))-VLOOKUP(A3279,VBMA!$A:$D,4,0))  /  (T3279* (365/365)   ))</f>
        <v>#N/A</v>
      </c>
      <c r="L3279" s="180" t="str">
        <f t="shared" ref="L3279:S3279" si="3282">(B3279*(1-$K3279) * (365/365))/100</f>
        <v>#N/A</v>
      </c>
      <c r="M3279" s="180" t="str">
        <f t="shared" si="3282"/>
        <v>#N/A</v>
      </c>
      <c r="N3279" s="180" t="str">
        <f t="shared" si="3282"/>
        <v>#N/A</v>
      </c>
      <c r="O3279" s="180" t="str">
        <f t="shared" si="3282"/>
        <v>#N/A</v>
      </c>
      <c r="P3279" s="180" t="str">
        <f t="shared" si="3282"/>
        <v>#N/A</v>
      </c>
      <c r="Q3279" s="180" t="str">
        <f t="shared" si="3282"/>
        <v>#N/A</v>
      </c>
      <c r="R3279" s="180" t="str">
        <f t="shared" si="3282"/>
        <v>#N/A</v>
      </c>
      <c r="S3279" s="180" t="str">
        <f t="shared" si="3282"/>
        <v>#N/A</v>
      </c>
      <c r="T3279" s="181">
        <f t="shared" si="3"/>
        <v>13.5</v>
      </c>
      <c r="U3279" s="182">
        <f t="shared" si="4"/>
        <v>41135</v>
      </c>
      <c r="V3279" s="182">
        <f t="shared" si="5"/>
        <v>41227</v>
      </c>
      <c r="W3279" s="182">
        <f t="shared" si="6"/>
        <v>41319</v>
      </c>
      <c r="X3279" s="181">
        <f t="shared" si="7"/>
        <v>182</v>
      </c>
      <c r="Y3279" s="181">
        <f t="shared" si="8"/>
        <v>274</v>
      </c>
      <c r="Z3279" s="181">
        <f t="shared" si="9"/>
        <v>366</v>
      </c>
      <c r="AA3279" s="155"/>
      <c r="AB3279" s="9"/>
      <c r="AC3279" s="9"/>
      <c r="AD3279" s="9"/>
      <c r="AE3279" s="9"/>
      <c r="AF3279" s="9"/>
      <c r="AG3279" s="9"/>
      <c r="AH3279" s="9"/>
    </row>
    <row r="3280" ht="15.75" customHeight="1">
      <c r="A3280" s="177">
        <v>40952.0</v>
      </c>
      <c r="B3280" s="178">
        <v>11.72</v>
      </c>
      <c r="C3280" s="178">
        <v>12.73</v>
      </c>
      <c r="D3280" s="178">
        <v>13.16</v>
      </c>
      <c r="E3280" s="178">
        <v>13.5</v>
      </c>
      <c r="F3280" s="178">
        <v>13.5</v>
      </c>
      <c r="G3280" s="178">
        <v>13.5</v>
      </c>
      <c r="H3280" s="178">
        <v>13.5</v>
      </c>
      <c r="I3280" s="178">
        <v>13.5</v>
      </c>
      <c r="J3280" s="178">
        <v>13.5</v>
      </c>
      <c r="K3280" s="179" t="str">
        <f>MAX(0,((T3280*(365/365))-VLOOKUP(A3280,VBMA!$A:$D,4,0))  /  (T3280* (365/365)   ))</f>
        <v>#N/A</v>
      </c>
      <c r="L3280" s="180" t="str">
        <f t="shared" ref="L3280:S3280" si="3283">(B3280*(1-$K3280) * (365/365))/100</f>
        <v>#N/A</v>
      </c>
      <c r="M3280" s="180" t="str">
        <f t="shared" si="3283"/>
        <v>#N/A</v>
      </c>
      <c r="N3280" s="180" t="str">
        <f t="shared" si="3283"/>
        <v>#N/A</v>
      </c>
      <c r="O3280" s="180" t="str">
        <f t="shared" si="3283"/>
        <v>#N/A</v>
      </c>
      <c r="P3280" s="180" t="str">
        <f t="shared" si="3283"/>
        <v>#N/A</v>
      </c>
      <c r="Q3280" s="180" t="str">
        <f t="shared" si="3283"/>
        <v>#N/A</v>
      </c>
      <c r="R3280" s="180" t="str">
        <f t="shared" si="3283"/>
        <v>#N/A</v>
      </c>
      <c r="S3280" s="180" t="str">
        <f t="shared" si="3283"/>
        <v>#N/A</v>
      </c>
      <c r="T3280" s="181">
        <f t="shared" si="3"/>
        <v>13.5</v>
      </c>
      <c r="U3280" s="182">
        <f t="shared" si="4"/>
        <v>41134</v>
      </c>
      <c r="V3280" s="182">
        <f t="shared" si="5"/>
        <v>41226</v>
      </c>
      <c r="W3280" s="182">
        <f t="shared" si="6"/>
        <v>41318</v>
      </c>
      <c r="X3280" s="181">
        <f t="shared" si="7"/>
        <v>182</v>
      </c>
      <c r="Y3280" s="181">
        <f t="shared" si="8"/>
        <v>274</v>
      </c>
      <c r="Z3280" s="181">
        <f t="shared" si="9"/>
        <v>366</v>
      </c>
      <c r="AA3280" s="155"/>
      <c r="AB3280" s="9"/>
      <c r="AC3280" s="9"/>
      <c r="AD3280" s="9"/>
      <c r="AE3280" s="9"/>
      <c r="AF3280" s="9"/>
      <c r="AG3280" s="9"/>
      <c r="AH3280" s="9"/>
    </row>
    <row r="3281" ht="15.75" customHeight="1">
      <c r="A3281" s="177">
        <v>40949.0</v>
      </c>
      <c r="B3281" s="178">
        <v>11.5</v>
      </c>
      <c r="C3281" s="178">
        <v>12.72</v>
      </c>
      <c r="D3281" s="178">
        <v>13.17</v>
      </c>
      <c r="E3281" s="178">
        <v>13.5</v>
      </c>
      <c r="F3281" s="178">
        <v>13.5</v>
      </c>
      <c r="G3281" s="178">
        <v>13.5</v>
      </c>
      <c r="H3281" s="178">
        <v>13.5</v>
      </c>
      <c r="I3281" s="178">
        <v>13.5</v>
      </c>
      <c r="J3281" s="178">
        <v>13.5</v>
      </c>
      <c r="K3281" s="179" t="str">
        <f>MAX(0,((T3281*(365/365))-VLOOKUP(A3281,VBMA!$A:$D,4,0))  /  (T3281* (365/365)   ))</f>
        <v>#N/A</v>
      </c>
      <c r="L3281" s="180" t="str">
        <f t="shared" ref="L3281:S3281" si="3284">(B3281*(1-$K3281) * (365/365))/100</f>
        <v>#N/A</v>
      </c>
      <c r="M3281" s="180" t="str">
        <f t="shared" si="3284"/>
        <v>#N/A</v>
      </c>
      <c r="N3281" s="180" t="str">
        <f t="shared" si="3284"/>
        <v>#N/A</v>
      </c>
      <c r="O3281" s="180" t="str">
        <f t="shared" si="3284"/>
        <v>#N/A</v>
      </c>
      <c r="P3281" s="180" t="str">
        <f t="shared" si="3284"/>
        <v>#N/A</v>
      </c>
      <c r="Q3281" s="180" t="str">
        <f t="shared" si="3284"/>
        <v>#N/A</v>
      </c>
      <c r="R3281" s="180" t="str">
        <f t="shared" si="3284"/>
        <v>#N/A</v>
      </c>
      <c r="S3281" s="180" t="str">
        <f t="shared" si="3284"/>
        <v>#N/A</v>
      </c>
      <c r="T3281" s="181">
        <f t="shared" si="3"/>
        <v>13.5</v>
      </c>
      <c r="U3281" s="182">
        <f t="shared" si="4"/>
        <v>41131</v>
      </c>
      <c r="V3281" s="182">
        <f t="shared" si="5"/>
        <v>41223</v>
      </c>
      <c r="W3281" s="182">
        <f t="shared" si="6"/>
        <v>41315</v>
      </c>
      <c r="X3281" s="181">
        <f t="shared" si="7"/>
        <v>182</v>
      </c>
      <c r="Y3281" s="181">
        <f t="shared" si="8"/>
        <v>274</v>
      </c>
      <c r="Z3281" s="181">
        <f t="shared" si="9"/>
        <v>366</v>
      </c>
      <c r="AA3281" s="155"/>
      <c r="AB3281" s="9"/>
      <c r="AC3281" s="9"/>
      <c r="AD3281" s="9"/>
      <c r="AE3281" s="9"/>
      <c r="AF3281" s="9"/>
      <c r="AG3281" s="9"/>
      <c r="AH3281" s="9"/>
    </row>
    <row r="3282" ht="15.75" customHeight="1">
      <c r="A3282" s="177">
        <v>40948.0</v>
      </c>
      <c r="B3282" s="178">
        <v>11.56</v>
      </c>
      <c r="C3282" s="178">
        <v>12.73</v>
      </c>
      <c r="D3282" s="178">
        <v>13.23</v>
      </c>
      <c r="E3282" s="178">
        <v>13.5</v>
      </c>
      <c r="F3282" s="178">
        <v>13.5</v>
      </c>
      <c r="G3282" s="178">
        <v>13.5</v>
      </c>
      <c r="H3282" s="178">
        <v>13.5</v>
      </c>
      <c r="I3282" s="178">
        <v>13.5</v>
      </c>
      <c r="J3282" s="178">
        <v>13.5</v>
      </c>
      <c r="K3282" s="179" t="str">
        <f>MAX(0,((T3282*(365/365))-VLOOKUP(A3282,VBMA!$A:$D,4,0))  /  (T3282* (365/365)   ))</f>
        <v>#N/A</v>
      </c>
      <c r="L3282" s="180" t="str">
        <f t="shared" ref="L3282:S3282" si="3285">(B3282*(1-$K3282) * (365/365))/100</f>
        <v>#N/A</v>
      </c>
      <c r="M3282" s="180" t="str">
        <f t="shared" si="3285"/>
        <v>#N/A</v>
      </c>
      <c r="N3282" s="180" t="str">
        <f t="shared" si="3285"/>
        <v>#N/A</v>
      </c>
      <c r="O3282" s="180" t="str">
        <f t="shared" si="3285"/>
        <v>#N/A</v>
      </c>
      <c r="P3282" s="180" t="str">
        <f t="shared" si="3285"/>
        <v>#N/A</v>
      </c>
      <c r="Q3282" s="180" t="str">
        <f t="shared" si="3285"/>
        <v>#N/A</v>
      </c>
      <c r="R3282" s="180" t="str">
        <f t="shared" si="3285"/>
        <v>#N/A</v>
      </c>
      <c r="S3282" s="180" t="str">
        <f t="shared" si="3285"/>
        <v>#N/A</v>
      </c>
      <c r="T3282" s="181">
        <f t="shared" si="3"/>
        <v>13.5</v>
      </c>
      <c r="U3282" s="182">
        <f t="shared" si="4"/>
        <v>41130</v>
      </c>
      <c r="V3282" s="182">
        <f t="shared" si="5"/>
        <v>41222</v>
      </c>
      <c r="W3282" s="182">
        <f t="shared" si="6"/>
        <v>41314</v>
      </c>
      <c r="X3282" s="181">
        <f t="shared" si="7"/>
        <v>182</v>
      </c>
      <c r="Y3282" s="181">
        <f t="shared" si="8"/>
        <v>274</v>
      </c>
      <c r="Z3282" s="181">
        <f t="shared" si="9"/>
        <v>366</v>
      </c>
      <c r="AA3282" s="155"/>
      <c r="AB3282" s="9"/>
      <c r="AC3282" s="9"/>
      <c r="AD3282" s="9"/>
      <c r="AE3282" s="9"/>
      <c r="AF3282" s="9"/>
      <c r="AG3282" s="9"/>
      <c r="AH3282" s="9"/>
    </row>
    <row r="3283" ht="15.75" customHeight="1">
      <c r="A3283" s="177">
        <v>40947.0</v>
      </c>
      <c r="B3283" s="178">
        <v>12.29</v>
      </c>
      <c r="C3283" s="178">
        <v>13.04</v>
      </c>
      <c r="D3283" s="178">
        <v>13.44</v>
      </c>
      <c r="E3283" s="178">
        <v>13.5</v>
      </c>
      <c r="F3283" s="178">
        <v>13.5</v>
      </c>
      <c r="G3283" s="178">
        <v>13.5</v>
      </c>
      <c r="H3283" s="178">
        <v>13.5</v>
      </c>
      <c r="I3283" s="178">
        <v>13.5</v>
      </c>
      <c r="J3283" s="178">
        <v>13.5</v>
      </c>
      <c r="K3283" s="179" t="str">
        <f>MAX(0,((T3283*(365/365))-VLOOKUP(A3283,VBMA!$A:$D,4,0))  /  (T3283* (365/365)   ))</f>
        <v>#N/A</v>
      </c>
      <c r="L3283" s="180" t="str">
        <f t="shared" ref="L3283:S3283" si="3286">(B3283*(1-$K3283) * (365/365))/100</f>
        <v>#N/A</v>
      </c>
      <c r="M3283" s="180" t="str">
        <f t="shared" si="3286"/>
        <v>#N/A</v>
      </c>
      <c r="N3283" s="180" t="str">
        <f t="shared" si="3286"/>
        <v>#N/A</v>
      </c>
      <c r="O3283" s="180" t="str">
        <f t="shared" si="3286"/>
        <v>#N/A</v>
      </c>
      <c r="P3283" s="180" t="str">
        <f t="shared" si="3286"/>
        <v>#N/A</v>
      </c>
      <c r="Q3283" s="180" t="str">
        <f t="shared" si="3286"/>
        <v>#N/A</v>
      </c>
      <c r="R3283" s="180" t="str">
        <f t="shared" si="3286"/>
        <v>#N/A</v>
      </c>
      <c r="S3283" s="180" t="str">
        <f t="shared" si="3286"/>
        <v>#N/A</v>
      </c>
      <c r="T3283" s="181">
        <f t="shared" si="3"/>
        <v>13.5</v>
      </c>
      <c r="U3283" s="182">
        <f t="shared" si="4"/>
        <v>41129</v>
      </c>
      <c r="V3283" s="182">
        <f t="shared" si="5"/>
        <v>41221</v>
      </c>
      <c r="W3283" s="182">
        <f t="shared" si="6"/>
        <v>41313</v>
      </c>
      <c r="X3283" s="181">
        <f t="shared" si="7"/>
        <v>182</v>
      </c>
      <c r="Y3283" s="181">
        <f t="shared" si="8"/>
        <v>274</v>
      </c>
      <c r="Z3283" s="181">
        <f t="shared" si="9"/>
        <v>366</v>
      </c>
      <c r="AA3283" s="155"/>
      <c r="AB3283" s="9"/>
      <c r="AC3283" s="9"/>
      <c r="AD3283" s="9"/>
      <c r="AE3283" s="9"/>
      <c r="AF3283" s="9"/>
      <c r="AG3283" s="9"/>
      <c r="AH3283" s="9"/>
    </row>
    <row r="3284" ht="15.75" customHeight="1">
      <c r="A3284" s="177">
        <v>40946.0</v>
      </c>
      <c r="B3284" s="178">
        <v>12.69</v>
      </c>
      <c r="C3284" s="178">
        <v>13.31</v>
      </c>
      <c r="D3284" s="178">
        <v>13.5</v>
      </c>
      <c r="E3284" s="178">
        <v>13.5</v>
      </c>
      <c r="F3284" s="178">
        <v>13.5</v>
      </c>
      <c r="G3284" s="178">
        <v>13.5</v>
      </c>
      <c r="H3284" s="178">
        <v>13.5</v>
      </c>
      <c r="I3284" s="178">
        <v>13.5</v>
      </c>
      <c r="J3284" s="178">
        <v>13.5</v>
      </c>
      <c r="K3284" s="179" t="str">
        <f>MAX(0,((T3284*(365/365))-VLOOKUP(A3284,VBMA!$A:$D,4,0))  /  (T3284* (365/365)   ))</f>
        <v>#N/A</v>
      </c>
      <c r="L3284" s="180" t="str">
        <f t="shared" ref="L3284:S3284" si="3287">(B3284*(1-$K3284) * (365/365))/100</f>
        <v>#N/A</v>
      </c>
      <c r="M3284" s="180" t="str">
        <f t="shared" si="3287"/>
        <v>#N/A</v>
      </c>
      <c r="N3284" s="180" t="str">
        <f t="shared" si="3287"/>
        <v>#N/A</v>
      </c>
      <c r="O3284" s="180" t="str">
        <f t="shared" si="3287"/>
        <v>#N/A</v>
      </c>
      <c r="P3284" s="180" t="str">
        <f t="shared" si="3287"/>
        <v>#N/A</v>
      </c>
      <c r="Q3284" s="180" t="str">
        <f t="shared" si="3287"/>
        <v>#N/A</v>
      </c>
      <c r="R3284" s="180" t="str">
        <f t="shared" si="3287"/>
        <v>#N/A</v>
      </c>
      <c r="S3284" s="180" t="str">
        <f t="shared" si="3287"/>
        <v>#N/A</v>
      </c>
      <c r="T3284" s="181">
        <f t="shared" si="3"/>
        <v>13.5</v>
      </c>
      <c r="U3284" s="182">
        <f t="shared" si="4"/>
        <v>41128</v>
      </c>
      <c r="V3284" s="182">
        <f t="shared" si="5"/>
        <v>41220</v>
      </c>
      <c r="W3284" s="182">
        <f t="shared" si="6"/>
        <v>41312</v>
      </c>
      <c r="X3284" s="181">
        <f t="shared" si="7"/>
        <v>182</v>
      </c>
      <c r="Y3284" s="181">
        <f t="shared" si="8"/>
        <v>274</v>
      </c>
      <c r="Z3284" s="181">
        <f t="shared" si="9"/>
        <v>366</v>
      </c>
      <c r="AA3284" s="155"/>
      <c r="AB3284" s="9"/>
      <c r="AC3284" s="9"/>
      <c r="AD3284" s="9"/>
      <c r="AE3284" s="9"/>
      <c r="AF3284" s="9"/>
      <c r="AG3284" s="9"/>
      <c r="AH3284" s="9"/>
    </row>
    <row r="3285" ht="15.75" customHeight="1">
      <c r="A3285" s="177">
        <v>40945.0</v>
      </c>
      <c r="B3285" s="178">
        <v>13.21</v>
      </c>
      <c r="C3285" s="178">
        <v>13.5</v>
      </c>
      <c r="D3285" s="178">
        <v>13.5</v>
      </c>
      <c r="E3285" s="178">
        <v>13.5</v>
      </c>
      <c r="F3285" s="178">
        <v>13.5</v>
      </c>
      <c r="G3285" s="178">
        <v>13.5</v>
      </c>
      <c r="H3285" s="178">
        <v>13.5</v>
      </c>
      <c r="I3285" s="178">
        <v>13.5</v>
      </c>
      <c r="J3285" s="178">
        <v>13.5</v>
      </c>
      <c r="K3285" s="179" t="str">
        <f>MAX(0,((T3285*(365/365))-VLOOKUP(A3285,VBMA!$A:$D,4,0))  /  (T3285* (365/365)   ))</f>
        <v>#N/A</v>
      </c>
      <c r="L3285" s="180" t="str">
        <f t="shared" ref="L3285:S3285" si="3288">(B3285*(1-$K3285) * (365/365))/100</f>
        <v>#N/A</v>
      </c>
      <c r="M3285" s="180" t="str">
        <f t="shared" si="3288"/>
        <v>#N/A</v>
      </c>
      <c r="N3285" s="180" t="str">
        <f t="shared" si="3288"/>
        <v>#N/A</v>
      </c>
      <c r="O3285" s="180" t="str">
        <f t="shared" si="3288"/>
        <v>#N/A</v>
      </c>
      <c r="P3285" s="180" t="str">
        <f t="shared" si="3288"/>
        <v>#N/A</v>
      </c>
      <c r="Q3285" s="180" t="str">
        <f t="shared" si="3288"/>
        <v>#N/A</v>
      </c>
      <c r="R3285" s="180" t="str">
        <f t="shared" si="3288"/>
        <v>#N/A</v>
      </c>
      <c r="S3285" s="180" t="str">
        <f t="shared" si="3288"/>
        <v>#N/A</v>
      </c>
      <c r="T3285" s="181">
        <f t="shared" si="3"/>
        <v>13.5</v>
      </c>
      <c r="U3285" s="182">
        <f t="shared" si="4"/>
        <v>41127</v>
      </c>
      <c r="V3285" s="182">
        <f t="shared" si="5"/>
        <v>41219</v>
      </c>
      <c r="W3285" s="182">
        <f t="shared" si="6"/>
        <v>41311</v>
      </c>
      <c r="X3285" s="181">
        <f t="shared" si="7"/>
        <v>182</v>
      </c>
      <c r="Y3285" s="181">
        <f t="shared" si="8"/>
        <v>274</v>
      </c>
      <c r="Z3285" s="181">
        <f t="shared" si="9"/>
        <v>366</v>
      </c>
      <c r="AA3285" s="155"/>
      <c r="AB3285" s="9"/>
      <c r="AC3285" s="9"/>
      <c r="AD3285" s="9"/>
      <c r="AE3285" s="9"/>
      <c r="AF3285" s="9"/>
      <c r="AG3285" s="9"/>
      <c r="AH3285" s="9"/>
    </row>
    <row r="3286" ht="15.75" customHeight="1">
      <c r="A3286" s="177">
        <v>40942.0</v>
      </c>
      <c r="B3286" s="178">
        <v>13.36</v>
      </c>
      <c r="C3286" s="178">
        <v>13.5</v>
      </c>
      <c r="D3286" s="178">
        <v>13.5</v>
      </c>
      <c r="E3286" s="178">
        <v>13.5</v>
      </c>
      <c r="F3286" s="178">
        <v>13.5</v>
      </c>
      <c r="G3286" s="178">
        <v>13.5</v>
      </c>
      <c r="H3286" s="178">
        <v>13.5</v>
      </c>
      <c r="I3286" s="178">
        <v>13.5</v>
      </c>
      <c r="J3286" s="178">
        <v>13.5</v>
      </c>
      <c r="K3286" s="179" t="str">
        <f>MAX(0,((T3286*(365/365))-VLOOKUP(A3286,VBMA!$A:$D,4,0))  /  (T3286* (365/365)   ))</f>
        <v>#N/A</v>
      </c>
      <c r="L3286" s="180" t="str">
        <f t="shared" ref="L3286:S3286" si="3289">(B3286*(1-$K3286) * (365/365))/100</f>
        <v>#N/A</v>
      </c>
      <c r="M3286" s="180" t="str">
        <f t="shared" si="3289"/>
        <v>#N/A</v>
      </c>
      <c r="N3286" s="180" t="str">
        <f t="shared" si="3289"/>
        <v>#N/A</v>
      </c>
      <c r="O3286" s="180" t="str">
        <f t="shared" si="3289"/>
        <v>#N/A</v>
      </c>
      <c r="P3286" s="180" t="str">
        <f t="shared" si="3289"/>
        <v>#N/A</v>
      </c>
      <c r="Q3286" s="180" t="str">
        <f t="shared" si="3289"/>
        <v>#N/A</v>
      </c>
      <c r="R3286" s="180" t="str">
        <f t="shared" si="3289"/>
        <v>#N/A</v>
      </c>
      <c r="S3286" s="180" t="str">
        <f t="shared" si="3289"/>
        <v>#N/A</v>
      </c>
      <c r="T3286" s="181">
        <f t="shared" si="3"/>
        <v>13.5</v>
      </c>
      <c r="U3286" s="182">
        <f t="shared" si="4"/>
        <v>41124</v>
      </c>
      <c r="V3286" s="182">
        <f t="shared" si="5"/>
        <v>41216</v>
      </c>
      <c r="W3286" s="182">
        <f t="shared" si="6"/>
        <v>41308</v>
      </c>
      <c r="X3286" s="181">
        <f t="shared" si="7"/>
        <v>182</v>
      </c>
      <c r="Y3286" s="181">
        <f t="shared" si="8"/>
        <v>274</v>
      </c>
      <c r="Z3286" s="181">
        <f t="shared" si="9"/>
        <v>366</v>
      </c>
      <c r="AA3286" s="155"/>
      <c r="AB3286" s="9"/>
      <c r="AC3286" s="9"/>
      <c r="AD3286" s="9"/>
      <c r="AE3286" s="9"/>
      <c r="AF3286" s="9"/>
      <c r="AG3286" s="9"/>
      <c r="AH3286" s="9"/>
    </row>
    <row r="3287" ht="15.75" customHeight="1">
      <c r="A3287" s="177">
        <v>40941.0</v>
      </c>
      <c r="B3287" s="178">
        <v>13.36</v>
      </c>
      <c r="C3287" s="178">
        <v>13.5</v>
      </c>
      <c r="D3287" s="178">
        <v>13.5</v>
      </c>
      <c r="E3287" s="178">
        <v>13.5</v>
      </c>
      <c r="F3287" s="178">
        <v>13.5</v>
      </c>
      <c r="G3287" s="178">
        <v>13.5</v>
      </c>
      <c r="H3287" s="178">
        <v>13.5</v>
      </c>
      <c r="I3287" s="178">
        <v>13.5</v>
      </c>
      <c r="J3287" s="178">
        <v>13.5</v>
      </c>
      <c r="K3287" s="179" t="str">
        <f>MAX(0,((T3287*(365/365))-VLOOKUP(A3287,VBMA!$A:$D,4,0))  /  (T3287* (365/365)   ))</f>
        <v>#N/A</v>
      </c>
      <c r="L3287" s="180" t="str">
        <f t="shared" ref="L3287:S3287" si="3290">(B3287*(1-$K3287) * (365/365))/100</f>
        <v>#N/A</v>
      </c>
      <c r="M3287" s="180" t="str">
        <f t="shared" si="3290"/>
        <v>#N/A</v>
      </c>
      <c r="N3287" s="180" t="str">
        <f t="shared" si="3290"/>
        <v>#N/A</v>
      </c>
      <c r="O3287" s="180" t="str">
        <f t="shared" si="3290"/>
        <v>#N/A</v>
      </c>
      <c r="P3287" s="180" t="str">
        <f t="shared" si="3290"/>
        <v>#N/A</v>
      </c>
      <c r="Q3287" s="180" t="str">
        <f t="shared" si="3290"/>
        <v>#N/A</v>
      </c>
      <c r="R3287" s="180" t="str">
        <f t="shared" si="3290"/>
        <v>#N/A</v>
      </c>
      <c r="S3287" s="180" t="str">
        <f t="shared" si="3290"/>
        <v>#N/A</v>
      </c>
      <c r="T3287" s="181">
        <f t="shared" si="3"/>
        <v>13.5</v>
      </c>
      <c r="U3287" s="182">
        <f t="shared" si="4"/>
        <v>41123</v>
      </c>
      <c r="V3287" s="182">
        <f t="shared" si="5"/>
        <v>41215</v>
      </c>
      <c r="W3287" s="182">
        <f t="shared" si="6"/>
        <v>41307</v>
      </c>
      <c r="X3287" s="181">
        <f t="shared" si="7"/>
        <v>182</v>
      </c>
      <c r="Y3287" s="181">
        <f t="shared" si="8"/>
        <v>274</v>
      </c>
      <c r="Z3287" s="181">
        <f t="shared" si="9"/>
        <v>366</v>
      </c>
      <c r="AA3287" s="155"/>
      <c r="AB3287" s="9"/>
      <c r="AC3287" s="9"/>
      <c r="AD3287" s="9"/>
      <c r="AE3287" s="9"/>
      <c r="AF3287" s="9"/>
      <c r="AG3287" s="9"/>
      <c r="AH3287" s="9"/>
    </row>
    <row r="3288" ht="15.75" customHeight="1">
      <c r="A3288" s="177">
        <v>40940.0</v>
      </c>
      <c r="B3288" s="178">
        <v>13.36</v>
      </c>
      <c r="C3288" s="178">
        <v>13.5</v>
      </c>
      <c r="D3288" s="178">
        <v>13.5</v>
      </c>
      <c r="E3288" s="178">
        <v>13.5</v>
      </c>
      <c r="F3288" s="178">
        <v>13.5</v>
      </c>
      <c r="G3288" s="178">
        <v>13.5</v>
      </c>
      <c r="H3288" s="178">
        <v>13.5</v>
      </c>
      <c r="I3288" s="178">
        <v>13.5</v>
      </c>
      <c r="J3288" s="178">
        <v>13.5</v>
      </c>
      <c r="K3288" s="179" t="str">
        <f>MAX(0,((T3288*(365/365))-VLOOKUP(A3288,VBMA!$A:$D,4,0))  /  (T3288* (365/365)   ))</f>
        <v>#N/A</v>
      </c>
      <c r="L3288" s="180" t="str">
        <f t="shared" ref="L3288:S3288" si="3291">(B3288*(1-$K3288) * (365/365))/100</f>
        <v>#N/A</v>
      </c>
      <c r="M3288" s="180" t="str">
        <f t="shared" si="3291"/>
        <v>#N/A</v>
      </c>
      <c r="N3288" s="180" t="str">
        <f t="shared" si="3291"/>
        <v>#N/A</v>
      </c>
      <c r="O3288" s="180" t="str">
        <f t="shared" si="3291"/>
        <v>#N/A</v>
      </c>
      <c r="P3288" s="180" t="str">
        <f t="shared" si="3291"/>
        <v>#N/A</v>
      </c>
      <c r="Q3288" s="180" t="str">
        <f t="shared" si="3291"/>
        <v>#N/A</v>
      </c>
      <c r="R3288" s="180" t="str">
        <f t="shared" si="3291"/>
        <v>#N/A</v>
      </c>
      <c r="S3288" s="180" t="str">
        <f t="shared" si="3291"/>
        <v>#N/A</v>
      </c>
      <c r="T3288" s="181">
        <f t="shared" si="3"/>
        <v>13.5</v>
      </c>
      <c r="U3288" s="182">
        <f t="shared" si="4"/>
        <v>41122</v>
      </c>
      <c r="V3288" s="182">
        <f t="shared" si="5"/>
        <v>41214</v>
      </c>
      <c r="W3288" s="182">
        <f t="shared" si="6"/>
        <v>41306</v>
      </c>
      <c r="X3288" s="181">
        <f t="shared" si="7"/>
        <v>182</v>
      </c>
      <c r="Y3288" s="181">
        <f t="shared" si="8"/>
        <v>274</v>
      </c>
      <c r="Z3288" s="181">
        <f t="shared" si="9"/>
        <v>366</v>
      </c>
      <c r="AA3288" s="155"/>
      <c r="AB3288" s="9"/>
      <c r="AC3288" s="9"/>
      <c r="AD3288" s="9"/>
      <c r="AE3288" s="9"/>
      <c r="AF3288" s="9"/>
      <c r="AG3288" s="9"/>
      <c r="AH3288" s="9"/>
    </row>
    <row r="3289" ht="15.75" customHeight="1">
      <c r="A3289" s="177">
        <v>40939.0</v>
      </c>
      <c r="B3289" s="178">
        <v>13.25</v>
      </c>
      <c r="C3289" s="178">
        <v>13.5</v>
      </c>
      <c r="D3289" s="178">
        <v>13.5</v>
      </c>
      <c r="E3289" s="178">
        <v>13.5</v>
      </c>
      <c r="F3289" s="178">
        <v>13.5</v>
      </c>
      <c r="G3289" s="178">
        <v>13.5</v>
      </c>
      <c r="H3289" s="178">
        <v>13.5</v>
      </c>
      <c r="I3289" s="178">
        <v>13.5</v>
      </c>
      <c r="J3289" s="178">
        <v>13.5</v>
      </c>
      <c r="K3289" s="179" t="str">
        <f>MAX(0,((T3289*(365/365))-VLOOKUP(A3289,VBMA!$A:$D,4,0))  /  (T3289* (365/365)   ))</f>
        <v>#N/A</v>
      </c>
      <c r="L3289" s="180" t="str">
        <f t="shared" ref="L3289:S3289" si="3292">(B3289*(1-$K3289) * (365/365))/100</f>
        <v>#N/A</v>
      </c>
      <c r="M3289" s="180" t="str">
        <f t="shared" si="3292"/>
        <v>#N/A</v>
      </c>
      <c r="N3289" s="180" t="str">
        <f t="shared" si="3292"/>
        <v>#N/A</v>
      </c>
      <c r="O3289" s="180" t="str">
        <f t="shared" si="3292"/>
        <v>#N/A</v>
      </c>
      <c r="P3289" s="180" t="str">
        <f t="shared" si="3292"/>
        <v>#N/A</v>
      </c>
      <c r="Q3289" s="180" t="str">
        <f t="shared" si="3292"/>
        <v>#N/A</v>
      </c>
      <c r="R3289" s="180" t="str">
        <f t="shared" si="3292"/>
        <v>#N/A</v>
      </c>
      <c r="S3289" s="180" t="str">
        <f t="shared" si="3292"/>
        <v>#N/A</v>
      </c>
      <c r="T3289" s="181">
        <f t="shared" si="3"/>
        <v>13.5</v>
      </c>
      <c r="U3289" s="182">
        <f t="shared" si="4"/>
        <v>41121</v>
      </c>
      <c r="V3289" s="182">
        <f t="shared" si="5"/>
        <v>41213</v>
      </c>
      <c r="W3289" s="182">
        <f t="shared" si="6"/>
        <v>41305</v>
      </c>
      <c r="X3289" s="181">
        <f t="shared" si="7"/>
        <v>182</v>
      </c>
      <c r="Y3289" s="181">
        <f t="shared" si="8"/>
        <v>274</v>
      </c>
      <c r="Z3289" s="181">
        <f t="shared" si="9"/>
        <v>366</v>
      </c>
      <c r="AA3289" s="155"/>
      <c r="AB3289" s="9"/>
      <c r="AC3289" s="9"/>
      <c r="AD3289" s="9"/>
      <c r="AE3289" s="9"/>
      <c r="AF3289" s="9"/>
      <c r="AG3289" s="9"/>
      <c r="AH3289" s="9"/>
    </row>
    <row r="3290" ht="15.75" customHeight="1">
      <c r="A3290" s="177">
        <v>40938.0</v>
      </c>
      <c r="B3290" s="178">
        <v>13.5</v>
      </c>
      <c r="C3290" s="178">
        <v>13.5</v>
      </c>
      <c r="D3290" s="178">
        <v>13.5</v>
      </c>
      <c r="E3290" s="178">
        <v>13.5</v>
      </c>
      <c r="F3290" s="178">
        <v>13.5</v>
      </c>
      <c r="G3290" s="178">
        <v>13.5</v>
      </c>
      <c r="H3290" s="178">
        <v>13.5</v>
      </c>
      <c r="I3290" s="178">
        <v>13.5</v>
      </c>
      <c r="J3290" s="178">
        <v>13.5</v>
      </c>
      <c r="K3290" s="179" t="str">
        <f>MAX(0,((T3290*(365/365))-VLOOKUP(A3290,VBMA!$A:$D,4,0))  /  (T3290* (365/365)   ))</f>
        <v>#N/A</v>
      </c>
      <c r="L3290" s="180" t="str">
        <f t="shared" ref="L3290:S3290" si="3293">(B3290*(1-$K3290) * (365/365))/100</f>
        <v>#N/A</v>
      </c>
      <c r="M3290" s="180" t="str">
        <f t="shared" si="3293"/>
        <v>#N/A</v>
      </c>
      <c r="N3290" s="180" t="str">
        <f t="shared" si="3293"/>
        <v>#N/A</v>
      </c>
      <c r="O3290" s="180" t="str">
        <f t="shared" si="3293"/>
        <v>#N/A</v>
      </c>
      <c r="P3290" s="180" t="str">
        <f t="shared" si="3293"/>
        <v>#N/A</v>
      </c>
      <c r="Q3290" s="180" t="str">
        <f t="shared" si="3293"/>
        <v>#N/A</v>
      </c>
      <c r="R3290" s="180" t="str">
        <f t="shared" si="3293"/>
        <v>#N/A</v>
      </c>
      <c r="S3290" s="180" t="str">
        <f t="shared" si="3293"/>
        <v>#N/A</v>
      </c>
      <c r="T3290" s="181">
        <f t="shared" si="3"/>
        <v>13.5</v>
      </c>
      <c r="U3290" s="182">
        <f t="shared" si="4"/>
        <v>41120</v>
      </c>
      <c r="V3290" s="182">
        <f t="shared" si="5"/>
        <v>41212</v>
      </c>
      <c r="W3290" s="182">
        <f t="shared" si="6"/>
        <v>41304</v>
      </c>
      <c r="X3290" s="181">
        <f t="shared" si="7"/>
        <v>182</v>
      </c>
      <c r="Y3290" s="181">
        <f t="shared" si="8"/>
        <v>274</v>
      </c>
      <c r="Z3290" s="181">
        <f t="shared" si="9"/>
        <v>366</v>
      </c>
      <c r="AA3290" s="155"/>
      <c r="AB3290" s="9"/>
      <c r="AC3290" s="9"/>
      <c r="AD3290" s="9"/>
      <c r="AE3290" s="9"/>
      <c r="AF3290" s="9"/>
      <c r="AG3290" s="9"/>
      <c r="AH3290" s="9"/>
    </row>
    <row r="3291" ht="15.75" customHeight="1">
      <c r="A3291" s="177">
        <v>40928.0</v>
      </c>
      <c r="B3291" s="178">
        <v>13.5</v>
      </c>
      <c r="C3291" s="178">
        <v>13.5</v>
      </c>
      <c r="D3291" s="178">
        <v>13.5</v>
      </c>
      <c r="E3291" s="178">
        <v>13.5</v>
      </c>
      <c r="F3291" s="178">
        <v>13.5</v>
      </c>
      <c r="G3291" s="178">
        <v>13.5</v>
      </c>
      <c r="H3291" s="178">
        <v>13.5</v>
      </c>
      <c r="I3291" s="178">
        <v>13.5</v>
      </c>
      <c r="J3291" s="178">
        <v>13.5</v>
      </c>
      <c r="K3291" s="179" t="str">
        <f>MAX(0,((T3291*(365/365))-VLOOKUP(A3291,VBMA!$A:$D,4,0))  /  (T3291* (365/365)   ))</f>
        <v>#N/A</v>
      </c>
      <c r="L3291" s="180" t="str">
        <f t="shared" ref="L3291:S3291" si="3294">(B3291*(1-$K3291) * (365/365))/100</f>
        <v>#N/A</v>
      </c>
      <c r="M3291" s="180" t="str">
        <f t="shared" si="3294"/>
        <v>#N/A</v>
      </c>
      <c r="N3291" s="180" t="str">
        <f t="shared" si="3294"/>
        <v>#N/A</v>
      </c>
      <c r="O3291" s="180" t="str">
        <f t="shared" si="3294"/>
        <v>#N/A</v>
      </c>
      <c r="P3291" s="180" t="str">
        <f t="shared" si="3294"/>
        <v>#N/A</v>
      </c>
      <c r="Q3291" s="180" t="str">
        <f t="shared" si="3294"/>
        <v>#N/A</v>
      </c>
      <c r="R3291" s="180" t="str">
        <f t="shared" si="3294"/>
        <v>#N/A</v>
      </c>
      <c r="S3291" s="180" t="str">
        <f t="shared" si="3294"/>
        <v>#N/A</v>
      </c>
      <c r="T3291" s="181">
        <f t="shared" si="3"/>
        <v>13.5</v>
      </c>
      <c r="U3291" s="182">
        <f t="shared" si="4"/>
        <v>41110</v>
      </c>
      <c r="V3291" s="182">
        <f t="shared" si="5"/>
        <v>41202</v>
      </c>
      <c r="W3291" s="182">
        <f t="shared" si="6"/>
        <v>41294</v>
      </c>
      <c r="X3291" s="181">
        <f t="shared" si="7"/>
        <v>182</v>
      </c>
      <c r="Y3291" s="181">
        <f t="shared" si="8"/>
        <v>274</v>
      </c>
      <c r="Z3291" s="181">
        <f t="shared" si="9"/>
        <v>366</v>
      </c>
      <c r="AA3291" s="155"/>
      <c r="AB3291" s="9"/>
      <c r="AC3291" s="9"/>
      <c r="AD3291" s="9"/>
      <c r="AE3291" s="9"/>
      <c r="AF3291" s="9"/>
      <c r="AG3291" s="9"/>
      <c r="AH3291" s="9"/>
    </row>
    <row r="3292" ht="15.75" customHeight="1">
      <c r="A3292" s="177">
        <v>40927.0</v>
      </c>
      <c r="B3292" s="178">
        <v>13.5</v>
      </c>
      <c r="C3292" s="178">
        <v>13.5</v>
      </c>
      <c r="D3292" s="178">
        <v>13.5</v>
      </c>
      <c r="E3292" s="178">
        <v>13.5</v>
      </c>
      <c r="F3292" s="178">
        <v>13.5</v>
      </c>
      <c r="G3292" s="178">
        <v>13.5</v>
      </c>
      <c r="H3292" s="178">
        <v>13.5</v>
      </c>
      <c r="I3292" s="178">
        <v>13.5</v>
      </c>
      <c r="J3292" s="178">
        <v>13.5</v>
      </c>
      <c r="K3292" s="179" t="str">
        <f>MAX(0,((T3292*(365/365))-VLOOKUP(A3292,VBMA!$A:$D,4,0))  /  (T3292* (365/365)   ))</f>
        <v>#N/A</v>
      </c>
      <c r="L3292" s="180" t="str">
        <f t="shared" ref="L3292:S3292" si="3295">(B3292*(1-$K3292) * (365/365))/100</f>
        <v>#N/A</v>
      </c>
      <c r="M3292" s="180" t="str">
        <f t="shared" si="3295"/>
        <v>#N/A</v>
      </c>
      <c r="N3292" s="180" t="str">
        <f t="shared" si="3295"/>
        <v>#N/A</v>
      </c>
      <c r="O3292" s="180" t="str">
        <f t="shared" si="3295"/>
        <v>#N/A</v>
      </c>
      <c r="P3292" s="180" t="str">
        <f t="shared" si="3295"/>
        <v>#N/A</v>
      </c>
      <c r="Q3292" s="180" t="str">
        <f t="shared" si="3295"/>
        <v>#N/A</v>
      </c>
      <c r="R3292" s="180" t="str">
        <f t="shared" si="3295"/>
        <v>#N/A</v>
      </c>
      <c r="S3292" s="180" t="str">
        <f t="shared" si="3295"/>
        <v>#N/A</v>
      </c>
      <c r="T3292" s="181">
        <f t="shared" si="3"/>
        <v>13.5</v>
      </c>
      <c r="U3292" s="182">
        <f t="shared" si="4"/>
        <v>41109</v>
      </c>
      <c r="V3292" s="182">
        <f t="shared" si="5"/>
        <v>41201</v>
      </c>
      <c r="W3292" s="182">
        <f t="shared" si="6"/>
        <v>41293</v>
      </c>
      <c r="X3292" s="181">
        <f t="shared" si="7"/>
        <v>182</v>
      </c>
      <c r="Y3292" s="181">
        <f t="shared" si="8"/>
        <v>274</v>
      </c>
      <c r="Z3292" s="181">
        <f t="shared" si="9"/>
        <v>366</v>
      </c>
      <c r="AA3292" s="155"/>
      <c r="AB3292" s="9"/>
      <c r="AC3292" s="9"/>
      <c r="AD3292" s="9"/>
      <c r="AE3292" s="9"/>
      <c r="AF3292" s="9"/>
      <c r="AG3292" s="9"/>
      <c r="AH3292" s="9"/>
    </row>
    <row r="3293" ht="15.75" customHeight="1">
      <c r="A3293" s="177">
        <v>40926.0</v>
      </c>
      <c r="B3293" s="178">
        <v>13.5</v>
      </c>
      <c r="C3293" s="178">
        <v>13.5</v>
      </c>
      <c r="D3293" s="178">
        <v>13.5</v>
      </c>
      <c r="E3293" s="178">
        <v>13.5</v>
      </c>
      <c r="F3293" s="178">
        <v>13.5</v>
      </c>
      <c r="G3293" s="178">
        <v>13.5</v>
      </c>
      <c r="H3293" s="178">
        <v>13.5</v>
      </c>
      <c r="I3293" s="178">
        <v>13.5</v>
      </c>
      <c r="J3293" s="178">
        <v>13.5</v>
      </c>
      <c r="K3293" s="179" t="str">
        <f>MAX(0,((T3293*(365/365))-VLOOKUP(A3293,VBMA!$A:$D,4,0))  /  (T3293* (365/365)   ))</f>
        <v>#N/A</v>
      </c>
      <c r="L3293" s="180" t="str">
        <f t="shared" ref="L3293:S3293" si="3296">(B3293*(1-$K3293) * (365/365))/100</f>
        <v>#N/A</v>
      </c>
      <c r="M3293" s="180" t="str">
        <f t="shared" si="3296"/>
        <v>#N/A</v>
      </c>
      <c r="N3293" s="180" t="str">
        <f t="shared" si="3296"/>
        <v>#N/A</v>
      </c>
      <c r="O3293" s="180" t="str">
        <f t="shared" si="3296"/>
        <v>#N/A</v>
      </c>
      <c r="P3293" s="180" t="str">
        <f t="shared" si="3296"/>
        <v>#N/A</v>
      </c>
      <c r="Q3293" s="180" t="str">
        <f t="shared" si="3296"/>
        <v>#N/A</v>
      </c>
      <c r="R3293" s="180" t="str">
        <f t="shared" si="3296"/>
        <v>#N/A</v>
      </c>
      <c r="S3293" s="180" t="str">
        <f t="shared" si="3296"/>
        <v>#N/A</v>
      </c>
      <c r="T3293" s="181">
        <f t="shared" si="3"/>
        <v>13.5</v>
      </c>
      <c r="U3293" s="182">
        <f t="shared" si="4"/>
        <v>41108</v>
      </c>
      <c r="V3293" s="182">
        <f t="shared" si="5"/>
        <v>41200</v>
      </c>
      <c r="W3293" s="182">
        <f t="shared" si="6"/>
        <v>41292</v>
      </c>
      <c r="X3293" s="181">
        <f t="shared" si="7"/>
        <v>182</v>
      </c>
      <c r="Y3293" s="181">
        <f t="shared" si="8"/>
        <v>274</v>
      </c>
      <c r="Z3293" s="181">
        <f t="shared" si="9"/>
        <v>366</v>
      </c>
      <c r="AA3293" s="155"/>
      <c r="AB3293" s="9"/>
      <c r="AC3293" s="9"/>
      <c r="AD3293" s="9"/>
      <c r="AE3293" s="9"/>
      <c r="AF3293" s="9"/>
      <c r="AG3293" s="9"/>
      <c r="AH3293" s="9"/>
    </row>
    <row r="3294" ht="15.75" customHeight="1">
      <c r="A3294" s="177">
        <v>40925.0</v>
      </c>
      <c r="B3294" s="178">
        <v>13.5</v>
      </c>
      <c r="C3294" s="178">
        <v>13.5</v>
      </c>
      <c r="D3294" s="178">
        <v>13.5</v>
      </c>
      <c r="E3294" s="178">
        <v>13.5</v>
      </c>
      <c r="F3294" s="178">
        <v>13.5</v>
      </c>
      <c r="G3294" s="178">
        <v>13.5</v>
      </c>
      <c r="H3294" s="178">
        <v>13.5</v>
      </c>
      <c r="I3294" s="178">
        <v>13.5</v>
      </c>
      <c r="J3294" s="178">
        <v>13.5</v>
      </c>
      <c r="K3294" s="179" t="str">
        <f>MAX(0,((T3294*(365/365))-VLOOKUP(A3294,VBMA!$A:$D,4,0))  /  (T3294* (365/365)   ))</f>
        <v>#N/A</v>
      </c>
      <c r="L3294" s="180" t="str">
        <f t="shared" ref="L3294:S3294" si="3297">(B3294*(1-$K3294) * (365/365))/100</f>
        <v>#N/A</v>
      </c>
      <c r="M3294" s="180" t="str">
        <f t="shared" si="3297"/>
        <v>#N/A</v>
      </c>
      <c r="N3294" s="180" t="str">
        <f t="shared" si="3297"/>
        <v>#N/A</v>
      </c>
      <c r="O3294" s="180" t="str">
        <f t="shared" si="3297"/>
        <v>#N/A</v>
      </c>
      <c r="P3294" s="180" t="str">
        <f t="shared" si="3297"/>
        <v>#N/A</v>
      </c>
      <c r="Q3294" s="180" t="str">
        <f t="shared" si="3297"/>
        <v>#N/A</v>
      </c>
      <c r="R3294" s="180" t="str">
        <f t="shared" si="3297"/>
        <v>#N/A</v>
      </c>
      <c r="S3294" s="180" t="str">
        <f t="shared" si="3297"/>
        <v>#N/A</v>
      </c>
      <c r="T3294" s="181">
        <f t="shared" si="3"/>
        <v>13.5</v>
      </c>
      <c r="U3294" s="182">
        <f t="shared" si="4"/>
        <v>41107</v>
      </c>
      <c r="V3294" s="182">
        <f t="shared" si="5"/>
        <v>41199</v>
      </c>
      <c r="W3294" s="182">
        <f t="shared" si="6"/>
        <v>41291</v>
      </c>
      <c r="X3294" s="181">
        <f t="shared" si="7"/>
        <v>182</v>
      </c>
      <c r="Y3294" s="181">
        <f t="shared" si="8"/>
        <v>274</v>
      </c>
      <c r="Z3294" s="181">
        <f t="shared" si="9"/>
        <v>366</v>
      </c>
      <c r="AA3294" s="155"/>
      <c r="AB3294" s="9"/>
      <c r="AC3294" s="9"/>
      <c r="AD3294" s="9"/>
      <c r="AE3294" s="9"/>
      <c r="AF3294" s="9"/>
      <c r="AG3294" s="9"/>
      <c r="AH3294" s="9"/>
    </row>
    <row r="3295" ht="15.75" customHeight="1">
      <c r="A3295" s="177">
        <v>40924.0</v>
      </c>
      <c r="B3295" s="178">
        <v>13.5</v>
      </c>
      <c r="C3295" s="178">
        <v>13.5</v>
      </c>
      <c r="D3295" s="178">
        <v>13.5</v>
      </c>
      <c r="E3295" s="178">
        <v>13.5</v>
      </c>
      <c r="F3295" s="178">
        <v>13.5</v>
      </c>
      <c r="G3295" s="178">
        <v>13.5</v>
      </c>
      <c r="H3295" s="178">
        <v>13.5</v>
      </c>
      <c r="I3295" s="178">
        <v>13.5</v>
      </c>
      <c r="J3295" s="178">
        <v>13.5</v>
      </c>
      <c r="K3295" s="179" t="str">
        <f>MAX(0,((T3295*(365/365))-VLOOKUP(A3295,VBMA!$A:$D,4,0))  /  (T3295* (365/365)   ))</f>
        <v>#N/A</v>
      </c>
      <c r="L3295" s="180" t="str">
        <f t="shared" ref="L3295:S3295" si="3298">(B3295*(1-$K3295) * (365/365))/100</f>
        <v>#N/A</v>
      </c>
      <c r="M3295" s="180" t="str">
        <f t="shared" si="3298"/>
        <v>#N/A</v>
      </c>
      <c r="N3295" s="180" t="str">
        <f t="shared" si="3298"/>
        <v>#N/A</v>
      </c>
      <c r="O3295" s="180" t="str">
        <f t="shared" si="3298"/>
        <v>#N/A</v>
      </c>
      <c r="P3295" s="180" t="str">
        <f t="shared" si="3298"/>
        <v>#N/A</v>
      </c>
      <c r="Q3295" s="180" t="str">
        <f t="shared" si="3298"/>
        <v>#N/A</v>
      </c>
      <c r="R3295" s="180" t="str">
        <f t="shared" si="3298"/>
        <v>#N/A</v>
      </c>
      <c r="S3295" s="180" t="str">
        <f t="shared" si="3298"/>
        <v>#N/A</v>
      </c>
      <c r="T3295" s="181">
        <f t="shared" si="3"/>
        <v>13.5</v>
      </c>
      <c r="U3295" s="182">
        <f t="shared" si="4"/>
        <v>41106</v>
      </c>
      <c r="V3295" s="182">
        <f t="shared" si="5"/>
        <v>41198</v>
      </c>
      <c r="W3295" s="182">
        <f t="shared" si="6"/>
        <v>41290</v>
      </c>
      <c r="X3295" s="181">
        <f t="shared" si="7"/>
        <v>182</v>
      </c>
      <c r="Y3295" s="181">
        <f t="shared" si="8"/>
        <v>274</v>
      </c>
      <c r="Z3295" s="181">
        <f t="shared" si="9"/>
        <v>366</v>
      </c>
      <c r="AA3295" s="155"/>
      <c r="AB3295" s="9"/>
      <c r="AC3295" s="9"/>
      <c r="AD3295" s="9"/>
      <c r="AE3295" s="9"/>
      <c r="AF3295" s="9"/>
      <c r="AG3295" s="9"/>
      <c r="AH3295" s="9"/>
    </row>
    <row r="3296" ht="15.75" customHeight="1">
      <c r="A3296" s="177">
        <v>40921.0</v>
      </c>
      <c r="B3296" s="178">
        <v>13.43</v>
      </c>
      <c r="C3296" s="178">
        <v>13.5</v>
      </c>
      <c r="D3296" s="178">
        <v>13.5</v>
      </c>
      <c r="E3296" s="178">
        <v>13.5</v>
      </c>
      <c r="F3296" s="178">
        <v>13.5</v>
      </c>
      <c r="G3296" s="178">
        <v>13.5</v>
      </c>
      <c r="H3296" s="178">
        <v>13.5</v>
      </c>
      <c r="I3296" s="178">
        <v>13.5</v>
      </c>
      <c r="J3296" s="178">
        <v>13.5</v>
      </c>
      <c r="K3296" s="179" t="str">
        <f>MAX(0,((T3296*(365/365))-VLOOKUP(A3296,VBMA!$A:$D,4,0))  /  (T3296* (365/365)   ))</f>
        <v>#N/A</v>
      </c>
      <c r="L3296" s="180" t="str">
        <f t="shared" ref="L3296:S3296" si="3299">(B3296*(1-$K3296) * (365/365))/100</f>
        <v>#N/A</v>
      </c>
      <c r="M3296" s="180" t="str">
        <f t="shared" si="3299"/>
        <v>#N/A</v>
      </c>
      <c r="N3296" s="180" t="str">
        <f t="shared" si="3299"/>
        <v>#N/A</v>
      </c>
      <c r="O3296" s="180" t="str">
        <f t="shared" si="3299"/>
        <v>#N/A</v>
      </c>
      <c r="P3296" s="180" t="str">
        <f t="shared" si="3299"/>
        <v>#N/A</v>
      </c>
      <c r="Q3296" s="180" t="str">
        <f t="shared" si="3299"/>
        <v>#N/A</v>
      </c>
      <c r="R3296" s="180" t="str">
        <f t="shared" si="3299"/>
        <v>#N/A</v>
      </c>
      <c r="S3296" s="180" t="str">
        <f t="shared" si="3299"/>
        <v>#N/A</v>
      </c>
      <c r="T3296" s="181">
        <f t="shared" si="3"/>
        <v>13.5</v>
      </c>
      <c r="U3296" s="182">
        <f t="shared" si="4"/>
        <v>41103</v>
      </c>
      <c r="V3296" s="182">
        <f t="shared" si="5"/>
        <v>41195</v>
      </c>
      <c r="W3296" s="182">
        <f t="shared" si="6"/>
        <v>41287</v>
      </c>
      <c r="X3296" s="181">
        <f t="shared" si="7"/>
        <v>182</v>
      </c>
      <c r="Y3296" s="181">
        <f t="shared" si="8"/>
        <v>274</v>
      </c>
      <c r="Z3296" s="181">
        <f t="shared" si="9"/>
        <v>366</v>
      </c>
      <c r="AA3296" s="155"/>
      <c r="AB3296" s="9"/>
      <c r="AC3296" s="9"/>
      <c r="AD3296" s="9"/>
      <c r="AE3296" s="9"/>
      <c r="AF3296" s="9"/>
      <c r="AG3296" s="9"/>
      <c r="AH3296" s="9"/>
    </row>
    <row r="3297" ht="15.75" customHeight="1">
      <c r="A3297" s="177">
        <v>40920.0</v>
      </c>
      <c r="B3297" s="178">
        <v>13.25</v>
      </c>
      <c r="C3297" s="178">
        <v>13.5</v>
      </c>
      <c r="D3297" s="178">
        <v>13.5</v>
      </c>
      <c r="E3297" s="178">
        <v>13.5</v>
      </c>
      <c r="F3297" s="178">
        <v>13.5</v>
      </c>
      <c r="G3297" s="178">
        <v>13.5</v>
      </c>
      <c r="H3297" s="178">
        <v>13.5</v>
      </c>
      <c r="I3297" s="178">
        <v>13.5</v>
      </c>
      <c r="J3297" s="178">
        <v>13.5</v>
      </c>
      <c r="K3297" s="179" t="str">
        <f>MAX(0,((T3297*(365/365))-VLOOKUP(A3297,VBMA!$A:$D,4,0))  /  (T3297* (365/365)   ))</f>
        <v>#N/A</v>
      </c>
      <c r="L3297" s="180" t="str">
        <f t="shared" ref="L3297:S3297" si="3300">(B3297*(1-$K3297) * (365/365))/100</f>
        <v>#N/A</v>
      </c>
      <c r="M3297" s="180" t="str">
        <f t="shared" si="3300"/>
        <v>#N/A</v>
      </c>
      <c r="N3297" s="180" t="str">
        <f t="shared" si="3300"/>
        <v>#N/A</v>
      </c>
      <c r="O3297" s="180" t="str">
        <f t="shared" si="3300"/>
        <v>#N/A</v>
      </c>
      <c r="P3297" s="180" t="str">
        <f t="shared" si="3300"/>
        <v>#N/A</v>
      </c>
      <c r="Q3297" s="180" t="str">
        <f t="shared" si="3300"/>
        <v>#N/A</v>
      </c>
      <c r="R3297" s="180" t="str">
        <f t="shared" si="3300"/>
        <v>#N/A</v>
      </c>
      <c r="S3297" s="180" t="str">
        <f t="shared" si="3300"/>
        <v>#N/A</v>
      </c>
      <c r="T3297" s="181">
        <f t="shared" si="3"/>
        <v>13.5</v>
      </c>
      <c r="U3297" s="182">
        <f t="shared" si="4"/>
        <v>41102</v>
      </c>
      <c r="V3297" s="182">
        <f t="shared" si="5"/>
        <v>41194</v>
      </c>
      <c r="W3297" s="182">
        <f t="shared" si="6"/>
        <v>41286</v>
      </c>
      <c r="X3297" s="181">
        <f t="shared" si="7"/>
        <v>182</v>
      </c>
      <c r="Y3297" s="181">
        <f t="shared" si="8"/>
        <v>274</v>
      </c>
      <c r="Z3297" s="181">
        <f t="shared" si="9"/>
        <v>366</v>
      </c>
      <c r="AA3297" s="155"/>
      <c r="AB3297" s="9"/>
      <c r="AC3297" s="9"/>
      <c r="AD3297" s="9"/>
      <c r="AE3297" s="9"/>
      <c r="AF3297" s="9"/>
      <c r="AG3297" s="9"/>
      <c r="AH3297" s="9"/>
    </row>
    <row r="3298" ht="15.75" customHeight="1">
      <c r="A3298" s="177">
        <v>40919.0</v>
      </c>
      <c r="B3298" s="178">
        <v>13.38</v>
      </c>
      <c r="C3298" s="178">
        <v>13.5</v>
      </c>
      <c r="D3298" s="178">
        <v>13.5</v>
      </c>
      <c r="E3298" s="178">
        <v>13.5</v>
      </c>
      <c r="F3298" s="178">
        <v>13.5</v>
      </c>
      <c r="G3298" s="178">
        <v>13.5</v>
      </c>
      <c r="H3298" s="178">
        <v>13.5</v>
      </c>
      <c r="I3298" s="178">
        <v>13.5</v>
      </c>
      <c r="J3298" s="178">
        <v>13.5</v>
      </c>
      <c r="K3298" s="179" t="str">
        <f>MAX(0,((T3298*(365/365))-VLOOKUP(A3298,VBMA!$A:$D,4,0))  /  (T3298* (365/365)   ))</f>
        <v>#N/A</v>
      </c>
      <c r="L3298" s="180" t="str">
        <f t="shared" ref="L3298:S3298" si="3301">(B3298*(1-$K3298) * (365/365))/100</f>
        <v>#N/A</v>
      </c>
      <c r="M3298" s="180" t="str">
        <f t="shared" si="3301"/>
        <v>#N/A</v>
      </c>
      <c r="N3298" s="180" t="str">
        <f t="shared" si="3301"/>
        <v>#N/A</v>
      </c>
      <c r="O3298" s="180" t="str">
        <f t="shared" si="3301"/>
        <v>#N/A</v>
      </c>
      <c r="P3298" s="180" t="str">
        <f t="shared" si="3301"/>
        <v>#N/A</v>
      </c>
      <c r="Q3298" s="180" t="str">
        <f t="shared" si="3301"/>
        <v>#N/A</v>
      </c>
      <c r="R3298" s="180" t="str">
        <f t="shared" si="3301"/>
        <v>#N/A</v>
      </c>
      <c r="S3298" s="180" t="str">
        <f t="shared" si="3301"/>
        <v>#N/A</v>
      </c>
      <c r="T3298" s="181">
        <f t="shared" si="3"/>
        <v>13.5</v>
      </c>
      <c r="U3298" s="182">
        <f t="shared" si="4"/>
        <v>41101</v>
      </c>
      <c r="V3298" s="182">
        <f t="shared" si="5"/>
        <v>41193</v>
      </c>
      <c r="W3298" s="182">
        <f t="shared" si="6"/>
        <v>41285</v>
      </c>
      <c r="X3298" s="181">
        <f t="shared" si="7"/>
        <v>182</v>
      </c>
      <c r="Y3298" s="181">
        <f t="shared" si="8"/>
        <v>274</v>
      </c>
      <c r="Z3298" s="181">
        <f t="shared" si="9"/>
        <v>366</v>
      </c>
      <c r="AA3298" s="155"/>
      <c r="AB3298" s="9"/>
      <c r="AC3298" s="9"/>
      <c r="AD3298" s="9"/>
      <c r="AE3298" s="9"/>
      <c r="AF3298" s="9"/>
      <c r="AG3298" s="9"/>
      <c r="AH3298" s="9"/>
    </row>
    <row r="3299" ht="15.75" customHeight="1">
      <c r="A3299" s="177">
        <v>40918.0</v>
      </c>
      <c r="B3299" s="178">
        <v>13.19</v>
      </c>
      <c r="C3299" s="178">
        <v>13.5</v>
      </c>
      <c r="D3299" s="178">
        <v>13.5</v>
      </c>
      <c r="E3299" s="178">
        <v>13.5</v>
      </c>
      <c r="F3299" s="178">
        <v>13.5</v>
      </c>
      <c r="G3299" s="178">
        <v>13.5</v>
      </c>
      <c r="H3299" s="178">
        <v>13.5</v>
      </c>
      <c r="I3299" s="178">
        <v>13.5</v>
      </c>
      <c r="J3299" s="178">
        <v>13.5</v>
      </c>
      <c r="K3299" s="179" t="str">
        <f>MAX(0,((T3299*(365/365))-VLOOKUP(A3299,VBMA!$A:$D,4,0))  /  (T3299* (365/365)   ))</f>
        <v>#N/A</v>
      </c>
      <c r="L3299" s="180" t="str">
        <f t="shared" ref="L3299:S3299" si="3302">(B3299*(1-$K3299) * (365/365))/100</f>
        <v>#N/A</v>
      </c>
      <c r="M3299" s="180" t="str">
        <f t="shared" si="3302"/>
        <v>#N/A</v>
      </c>
      <c r="N3299" s="180" t="str">
        <f t="shared" si="3302"/>
        <v>#N/A</v>
      </c>
      <c r="O3299" s="180" t="str">
        <f t="shared" si="3302"/>
        <v>#N/A</v>
      </c>
      <c r="P3299" s="180" t="str">
        <f t="shared" si="3302"/>
        <v>#N/A</v>
      </c>
      <c r="Q3299" s="180" t="str">
        <f t="shared" si="3302"/>
        <v>#N/A</v>
      </c>
      <c r="R3299" s="180" t="str">
        <f t="shared" si="3302"/>
        <v>#N/A</v>
      </c>
      <c r="S3299" s="180" t="str">
        <f t="shared" si="3302"/>
        <v>#N/A</v>
      </c>
      <c r="T3299" s="181">
        <f t="shared" si="3"/>
        <v>13.5</v>
      </c>
      <c r="U3299" s="182">
        <f t="shared" si="4"/>
        <v>41100</v>
      </c>
      <c r="V3299" s="182">
        <f t="shared" si="5"/>
        <v>41192</v>
      </c>
      <c r="W3299" s="182">
        <f t="shared" si="6"/>
        <v>41284</v>
      </c>
      <c r="X3299" s="181">
        <f t="shared" si="7"/>
        <v>182</v>
      </c>
      <c r="Y3299" s="181">
        <f t="shared" si="8"/>
        <v>274</v>
      </c>
      <c r="Z3299" s="181">
        <f t="shared" si="9"/>
        <v>366</v>
      </c>
      <c r="AA3299" s="155"/>
      <c r="AB3299" s="9"/>
      <c r="AC3299" s="9"/>
      <c r="AD3299" s="9"/>
      <c r="AE3299" s="9"/>
      <c r="AF3299" s="9"/>
      <c r="AG3299" s="9"/>
      <c r="AH3299" s="9"/>
    </row>
    <row r="3300" ht="15.75" customHeight="1">
      <c r="A3300" s="177">
        <v>40917.0</v>
      </c>
      <c r="B3300" s="178">
        <v>12.36</v>
      </c>
      <c r="C3300" s="178">
        <v>13.14</v>
      </c>
      <c r="D3300" s="178">
        <v>13.5</v>
      </c>
      <c r="E3300" s="178">
        <v>13.5</v>
      </c>
      <c r="F3300" s="178">
        <v>13.5</v>
      </c>
      <c r="G3300" s="178">
        <v>13.5</v>
      </c>
      <c r="H3300" s="178">
        <v>13.5</v>
      </c>
      <c r="I3300" s="178">
        <v>13.5</v>
      </c>
      <c r="J3300" s="178">
        <v>13.5</v>
      </c>
      <c r="K3300" s="179" t="str">
        <f>MAX(0,((T3300*(365/365))-VLOOKUP(A3300,VBMA!$A:$D,4,0))  /  (T3300* (365/365)   ))</f>
        <v>#N/A</v>
      </c>
      <c r="L3300" s="180" t="str">
        <f t="shared" ref="L3300:S3300" si="3303">(B3300*(1-$K3300) * (365/365))/100</f>
        <v>#N/A</v>
      </c>
      <c r="M3300" s="180" t="str">
        <f t="shared" si="3303"/>
        <v>#N/A</v>
      </c>
      <c r="N3300" s="180" t="str">
        <f t="shared" si="3303"/>
        <v>#N/A</v>
      </c>
      <c r="O3300" s="180" t="str">
        <f t="shared" si="3303"/>
        <v>#N/A</v>
      </c>
      <c r="P3300" s="180" t="str">
        <f t="shared" si="3303"/>
        <v>#N/A</v>
      </c>
      <c r="Q3300" s="180" t="str">
        <f t="shared" si="3303"/>
        <v>#N/A</v>
      </c>
      <c r="R3300" s="180" t="str">
        <f t="shared" si="3303"/>
        <v>#N/A</v>
      </c>
      <c r="S3300" s="180" t="str">
        <f t="shared" si="3303"/>
        <v>#N/A</v>
      </c>
      <c r="T3300" s="181">
        <f t="shared" si="3"/>
        <v>13.5</v>
      </c>
      <c r="U3300" s="182">
        <f t="shared" si="4"/>
        <v>41099</v>
      </c>
      <c r="V3300" s="182">
        <f t="shared" si="5"/>
        <v>41191</v>
      </c>
      <c r="W3300" s="182">
        <f t="shared" si="6"/>
        <v>41283</v>
      </c>
      <c r="X3300" s="181">
        <f t="shared" si="7"/>
        <v>182</v>
      </c>
      <c r="Y3300" s="181">
        <f t="shared" si="8"/>
        <v>274</v>
      </c>
      <c r="Z3300" s="181">
        <f t="shared" si="9"/>
        <v>366</v>
      </c>
      <c r="AA3300" s="155"/>
      <c r="AB3300" s="9"/>
      <c r="AC3300" s="9"/>
      <c r="AD3300" s="9"/>
      <c r="AE3300" s="9"/>
      <c r="AF3300" s="9"/>
      <c r="AG3300" s="9"/>
      <c r="AH3300" s="9"/>
    </row>
    <row r="3301" ht="15.75" customHeight="1">
      <c r="A3301" s="177">
        <v>40914.0</v>
      </c>
      <c r="B3301" s="178">
        <v>12.17</v>
      </c>
      <c r="C3301" s="178">
        <v>13.0</v>
      </c>
      <c r="D3301" s="178">
        <v>13.5</v>
      </c>
      <c r="E3301" s="178">
        <v>13.5</v>
      </c>
      <c r="F3301" s="178">
        <v>13.5</v>
      </c>
      <c r="G3301" s="178">
        <v>13.5</v>
      </c>
      <c r="H3301" s="178">
        <v>13.5</v>
      </c>
      <c r="I3301" s="178">
        <v>13.5</v>
      </c>
      <c r="J3301" s="178">
        <v>13.5</v>
      </c>
      <c r="K3301" s="179" t="str">
        <f>MAX(0,((T3301*(365/365))-VLOOKUP(A3301,VBMA!$A:$D,4,0))  /  (T3301* (365/365)   ))</f>
        <v>#N/A</v>
      </c>
      <c r="L3301" s="180" t="str">
        <f t="shared" ref="L3301:S3301" si="3304">(B3301*(1-$K3301) * (365/365))/100</f>
        <v>#N/A</v>
      </c>
      <c r="M3301" s="180" t="str">
        <f t="shared" si="3304"/>
        <v>#N/A</v>
      </c>
      <c r="N3301" s="180" t="str">
        <f t="shared" si="3304"/>
        <v>#N/A</v>
      </c>
      <c r="O3301" s="180" t="str">
        <f t="shared" si="3304"/>
        <v>#N/A</v>
      </c>
      <c r="P3301" s="180" t="str">
        <f t="shared" si="3304"/>
        <v>#N/A</v>
      </c>
      <c r="Q3301" s="180" t="str">
        <f t="shared" si="3304"/>
        <v>#N/A</v>
      </c>
      <c r="R3301" s="180" t="str">
        <f t="shared" si="3304"/>
        <v>#N/A</v>
      </c>
      <c r="S3301" s="180" t="str">
        <f t="shared" si="3304"/>
        <v>#N/A</v>
      </c>
      <c r="T3301" s="181">
        <f t="shared" si="3"/>
        <v>13.5</v>
      </c>
      <c r="U3301" s="182">
        <f t="shared" si="4"/>
        <v>41096</v>
      </c>
      <c r="V3301" s="182">
        <f t="shared" si="5"/>
        <v>41188</v>
      </c>
      <c r="W3301" s="182">
        <f t="shared" si="6"/>
        <v>41280</v>
      </c>
      <c r="X3301" s="181">
        <f t="shared" si="7"/>
        <v>182</v>
      </c>
      <c r="Y3301" s="181">
        <f t="shared" si="8"/>
        <v>274</v>
      </c>
      <c r="Z3301" s="181">
        <f t="shared" si="9"/>
        <v>366</v>
      </c>
      <c r="AA3301" s="155"/>
      <c r="AB3301" s="9"/>
      <c r="AC3301" s="9"/>
      <c r="AD3301" s="9"/>
      <c r="AE3301" s="9"/>
      <c r="AF3301" s="9"/>
      <c r="AG3301" s="9"/>
      <c r="AH3301" s="9"/>
    </row>
    <row r="3302" ht="15.75" customHeight="1">
      <c r="A3302" s="177">
        <v>40913.0</v>
      </c>
      <c r="B3302" s="178">
        <v>11.81</v>
      </c>
      <c r="C3302" s="178">
        <v>12.88</v>
      </c>
      <c r="D3302" s="178">
        <v>13.44</v>
      </c>
      <c r="E3302" s="178">
        <v>13.5</v>
      </c>
      <c r="F3302" s="178">
        <v>13.5</v>
      </c>
      <c r="G3302" s="178">
        <v>13.5</v>
      </c>
      <c r="H3302" s="178">
        <v>13.5</v>
      </c>
      <c r="I3302" s="178">
        <v>13.5</v>
      </c>
      <c r="J3302" s="178">
        <v>13.5</v>
      </c>
      <c r="K3302" s="179" t="str">
        <f>MAX(0,((T3302*(365/365))-VLOOKUP(A3302,VBMA!$A:$D,4,0))  /  (T3302* (365/365)   ))</f>
        <v>#N/A</v>
      </c>
      <c r="L3302" s="180" t="str">
        <f t="shared" ref="L3302:S3302" si="3305">(B3302*(1-$K3302) * (365/365))/100</f>
        <v>#N/A</v>
      </c>
      <c r="M3302" s="180" t="str">
        <f t="shared" si="3305"/>
        <v>#N/A</v>
      </c>
      <c r="N3302" s="180" t="str">
        <f t="shared" si="3305"/>
        <v>#N/A</v>
      </c>
      <c r="O3302" s="180" t="str">
        <f t="shared" si="3305"/>
        <v>#N/A</v>
      </c>
      <c r="P3302" s="180" t="str">
        <f t="shared" si="3305"/>
        <v>#N/A</v>
      </c>
      <c r="Q3302" s="180" t="str">
        <f t="shared" si="3305"/>
        <v>#N/A</v>
      </c>
      <c r="R3302" s="180" t="str">
        <f t="shared" si="3305"/>
        <v>#N/A</v>
      </c>
      <c r="S3302" s="180" t="str">
        <f t="shared" si="3305"/>
        <v>#N/A</v>
      </c>
      <c r="T3302" s="181">
        <f t="shared" si="3"/>
        <v>13.5</v>
      </c>
      <c r="U3302" s="182">
        <f t="shared" si="4"/>
        <v>41095</v>
      </c>
      <c r="V3302" s="182">
        <f t="shared" si="5"/>
        <v>41187</v>
      </c>
      <c r="W3302" s="182">
        <f t="shared" si="6"/>
        <v>41279</v>
      </c>
      <c r="X3302" s="181">
        <f t="shared" si="7"/>
        <v>182</v>
      </c>
      <c r="Y3302" s="181">
        <f t="shared" si="8"/>
        <v>274</v>
      </c>
      <c r="Z3302" s="181">
        <f t="shared" si="9"/>
        <v>366</v>
      </c>
      <c r="AA3302" s="155"/>
      <c r="AB3302" s="9"/>
      <c r="AC3302" s="9"/>
      <c r="AD3302" s="9"/>
      <c r="AE3302" s="9"/>
      <c r="AF3302" s="9"/>
      <c r="AG3302" s="9"/>
      <c r="AH3302" s="9"/>
    </row>
    <row r="3303" ht="15.75" customHeight="1">
      <c r="A3303" s="177">
        <v>40912.0</v>
      </c>
      <c r="B3303" s="178">
        <v>11.93</v>
      </c>
      <c r="C3303" s="178">
        <v>12.93</v>
      </c>
      <c r="D3303" s="178">
        <v>13.36</v>
      </c>
      <c r="E3303" s="178">
        <v>13.5</v>
      </c>
      <c r="F3303" s="178">
        <v>13.5</v>
      </c>
      <c r="G3303" s="178">
        <v>13.5</v>
      </c>
      <c r="H3303" s="178">
        <v>13.5</v>
      </c>
      <c r="I3303" s="178">
        <v>13.5</v>
      </c>
      <c r="J3303" s="178">
        <v>13.5</v>
      </c>
      <c r="K3303" s="179" t="str">
        <f>MAX(0,((T3303*(365/365))-VLOOKUP(A3303,VBMA!$A:$D,4,0))  /  (T3303* (365/365)   ))</f>
        <v>#N/A</v>
      </c>
      <c r="L3303" s="180" t="str">
        <f t="shared" ref="L3303:S3303" si="3306">(B3303*(1-$K3303) * (365/365))/100</f>
        <v>#N/A</v>
      </c>
      <c r="M3303" s="180" t="str">
        <f t="shared" si="3306"/>
        <v>#N/A</v>
      </c>
      <c r="N3303" s="180" t="str">
        <f t="shared" si="3306"/>
        <v>#N/A</v>
      </c>
      <c r="O3303" s="180" t="str">
        <f t="shared" si="3306"/>
        <v>#N/A</v>
      </c>
      <c r="P3303" s="180" t="str">
        <f t="shared" si="3306"/>
        <v>#N/A</v>
      </c>
      <c r="Q3303" s="180" t="str">
        <f t="shared" si="3306"/>
        <v>#N/A</v>
      </c>
      <c r="R3303" s="180" t="str">
        <f t="shared" si="3306"/>
        <v>#N/A</v>
      </c>
      <c r="S3303" s="180" t="str">
        <f t="shared" si="3306"/>
        <v>#N/A</v>
      </c>
      <c r="T3303" s="181">
        <f t="shared" si="3"/>
        <v>13.5</v>
      </c>
      <c r="U3303" s="182">
        <f t="shared" si="4"/>
        <v>41094</v>
      </c>
      <c r="V3303" s="182">
        <f t="shared" si="5"/>
        <v>41186</v>
      </c>
      <c r="W3303" s="182">
        <f t="shared" si="6"/>
        <v>41278</v>
      </c>
      <c r="X3303" s="181">
        <f t="shared" si="7"/>
        <v>182</v>
      </c>
      <c r="Y3303" s="181">
        <f t="shared" si="8"/>
        <v>274</v>
      </c>
      <c r="Z3303" s="181">
        <f t="shared" si="9"/>
        <v>366</v>
      </c>
      <c r="AA3303" s="155"/>
      <c r="AB3303" s="9"/>
      <c r="AC3303" s="9"/>
      <c r="AD3303" s="9"/>
      <c r="AE3303" s="9"/>
      <c r="AF3303" s="9"/>
      <c r="AG3303" s="9"/>
      <c r="AH3303" s="9"/>
    </row>
    <row r="3304" ht="15.75" customHeight="1">
      <c r="A3304" s="177">
        <v>40911.0</v>
      </c>
      <c r="B3304" s="178">
        <v>12.0</v>
      </c>
      <c r="C3304" s="178">
        <v>13.0</v>
      </c>
      <c r="D3304" s="178">
        <v>13.43</v>
      </c>
      <c r="E3304" s="178">
        <v>13.5</v>
      </c>
      <c r="F3304" s="178">
        <v>13.5</v>
      </c>
      <c r="G3304" s="178">
        <v>13.5</v>
      </c>
      <c r="H3304" s="178">
        <v>13.5</v>
      </c>
      <c r="I3304" s="178">
        <v>13.5</v>
      </c>
      <c r="J3304" s="178">
        <v>13.5</v>
      </c>
      <c r="K3304" s="179" t="str">
        <f>MAX(0,((T3304*(365/365))-VLOOKUP(A3304,VBMA!$A:$D,4,0))  /  (T3304* (365/365)   ))</f>
        <v>#N/A</v>
      </c>
      <c r="L3304" s="180" t="str">
        <f t="shared" ref="L3304:S3304" si="3307">(B3304*(1-$K3304) * (365/365))/100</f>
        <v>#N/A</v>
      </c>
      <c r="M3304" s="180" t="str">
        <f t="shared" si="3307"/>
        <v>#N/A</v>
      </c>
      <c r="N3304" s="180" t="str">
        <f t="shared" si="3307"/>
        <v>#N/A</v>
      </c>
      <c r="O3304" s="180" t="str">
        <f t="shared" si="3307"/>
        <v>#N/A</v>
      </c>
      <c r="P3304" s="180" t="str">
        <f t="shared" si="3307"/>
        <v>#N/A</v>
      </c>
      <c r="Q3304" s="180" t="str">
        <f t="shared" si="3307"/>
        <v>#N/A</v>
      </c>
      <c r="R3304" s="180" t="str">
        <f t="shared" si="3307"/>
        <v>#N/A</v>
      </c>
      <c r="S3304" s="180" t="str">
        <f t="shared" si="3307"/>
        <v>#N/A</v>
      </c>
      <c r="T3304" s="181">
        <f t="shared" si="3"/>
        <v>13.5</v>
      </c>
      <c r="U3304" s="182">
        <f t="shared" si="4"/>
        <v>41093</v>
      </c>
      <c r="V3304" s="182">
        <f t="shared" si="5"/>
        <v>41185</v>
      </c>
      <c r="W3304" s="182">
        <f t="shared" si="6"/>
        <v>41277</v>
      </c>
      <c r="X3304" s="181">
        <f t="shared" si="7"/>
        <v>182</v>
      </c>
      <c r="Y3304" s="181">
        <f t="shared" si="8"/>
        <v>274</v>
      </c>
      <c r="Z3304" s="181">
        <f t="shared" si="9"/>
        <v>366</v>
      </c>
      <c r="AA3304" s="155"/>
      <c r="AB3304" s="9"/>
      <c r="AC3304" s="9"/>
      <c r="AD3304" s="9"/>
      <c r="AE3304" s="9"/>
      <c r="AF3304" s="9"/>
      <c r="AG3304" s="9"/>
      <c r="AH3304" s="9"/>
    </row>
    <row r="3305" ht="15.75" customHeight="1">
      <c r="A3305" s="177">
        <v>40907.0</v>
      </c>
      <c r="B3305" s="178">
        <v>11.29</v>
      </c>
      <c r="C3305" s="178">
        <v>12.86</v>
      </c>
      <c r="D3305" s="178">
        <v>13.36</v>
      </c>
      <c r="E3305" s="178">
        <v>13.5</v>
      </c>
      <c r="F3305" s="178">
        <v>13.5</v>
      </c>
      <c r="G3305" s="178">
        <v>13.5</v>
      </c>
      <c r="H3305" s="178">
        <v>13.5</v>
      </c>
      <c r="I3305" s="178">
        <v>13.5</v>
      </c>
      <c r="J3305" s="178">
        <v>13.5</v>
      </c>
      <c r="K3305" s="179" t="str">
        <f>MAX(0,((T3305*(365/365))-VLOOKUP(A3305,VBMA!$A:$D,4,0))  /  (T3305* (365/365)   ))</f>
        <v>#N/A</v>
      </c>
      <c r="L3305" s="180" t="str">
        <f t="shared" ref="L3305:S3305" si="3308">(B3305*(1-$K3305) * (365/365))/100</f>
        <v>#N/A</v>
      </c>
      <c r="M3305" s="180" t="str">
        <f t="shared" si="3308"/>
        <v>#N/A</v>
      </c>
      <c r="N3305" s="180" t="str">
        <f t="shared" si="3308"/>
        <v>#N/A</v>
      </c>
      <c r="O3305" s="180" t="str">
        <f t="shared" si="3308"/>
        <v>#N/A</v>
      </c>
      <c r="P3305" s="180" t="str">
        <f t="shared" si="3308"/>
        <v>#N/A</v>
      </c>
      <c r="Q3305" s="180" t="str">
        <f t="shared" si="3308"/>
        <v>#N/A</v>
      </c>
      <c r="R3305" s="180" t="str">
        <f t="shared" si="3308"/>
        <v>#N/A</v>
      </c>
      <c r="S3305" s="180" t="str">
        <f t="shared" si="3308"/>
        <v>#N/A</v>
      </c>
      <c r="T3305" s="181">
        <f t="shared" si="3"/>
        <v>13.5</v>
      </c>
      <c r="U3305" s="182">
        <f t="shared" si="4"/>
        <v>41090</v>
      </c>
      <c r="V3305" s="182">
        <f t="shared" si="5"/>
        <v>41182</v>
      </c>
      <c r="W3305" s="182">
        <f t="shared" si="6"/>
        <v>41273</v>
      </c>
      <c r="X3305" s="181">
        <f t="shared" si="7"/>
        <v>183</v>
      </c>
      <c r="Y3305" s="181">
        <f t="shared" si="8"/>
        <v>275</v>
      </c>
      <c r="Z3305" s="181">
        <f t="shared" si="9"/>
        <v>366</v>
      </c>
      <c r="AA3305" s="155"/>
      <c r="AB3305" s="9"/>
      <c r="AC3305" s="9"/>
      <c r="AD3305" s="9"/>
      <c r="AE3305" s="9"/>
      <c r="AF3305" s="9"/>
      <c r="AG3305" s="9"/>
      <c r="AH3305" s="9"/>
    </row>
    <row r="3306" ht="15.75" customHeight="1">
      <c r="A3306" s="177">
        <v>40906.0</v>
      </c>
      <c r="B3306" s="178">
        <v>11.5</v>
      </c>
      <c r="C3306" s="178">
        <v>12.81</v>
      </c>
      <c r="D3306" s="178">
        <v>13.44</v>
      </c>
      <c r="E3306" s="178">
        <v>13.5</v>
      </c>
      <c r="F3306" s="178">
        <v>13.5</v>
      </c>
      <c r="G3306" s="178">
        <v>13.5</v>
      </c>
      <c r="H3306" s="178">
        <v>13.5</v>
      </c>
      <c r="I3306" s="178">
        <v>13.5</v>
      </c>
      <c r="J3306" s="178">
        <v>13.5</v>
      </c>
      <c r="K3306" s="179" t="str">
        <f>MAX(0,((T3306*(365/365))-VLOOKUP(A3306,VBMA!$A:$D,4,0))  /  (T3306* (365/365)   ))</f>
        <v>#N/A</v>
      </c>
      <c r="L3306" s="180" t="str">
        <f t="shared" ref="L3306:S3306" si="3309">(B3306*(1-$K3306) * (365/365))/100</f>
        <v>#N/A</v>
      </c>
      <c r="M3306" s="180" t="str">
        <f t="shared" si="3309"/>
        <v>#N/A</v>
      </c>
      <c r="N3306" s="180" t="str">
        <f t="shared" si="3309"/>
        <v>#N/A</v>
      </c>
      <c r="O3306" s="180" t="str">
        <f t="shared" si="3309"/>
        <v>#N/A</v>
      </c>
      <c r="P3306" s="180" t="str">
        <f t="shared" si="3309"/>
        <v>#N/A</v>
      </c>
      <c r="Q3306" s="180" t="str">
        <f t="shared" si="3309"/>
        <v>#N/A</v>
      </c>
      <c r="R3306" s="180" t="str">
        <f t="shared" si="3309"/>
        <v>#N/A</v>
      </c>
      <c r="S3306" s="180" t="str">
        <f t="shared" si="3309"/>
        <v>#N/A</v>
      </c>
      <c r="T3306" s="181">
        <f t="shared" si="3"/>
        <v>13.5</v>
      </c>
      <c r="U3306" s="182">
        <f t="shared" si="4"/>
        <v>41089</v>
      </c>
      <c r="V3306" s="182">
        <f t="shared" si="5"/>
        <v>41181</v>
      </c>
      <c r="W3306" s="182">
        <f t="shared" si="6"/>
        <v>41272</v>
      </c>
      <c r="X3306" s="181">
        <f t="shared" si="7"/>
        <v>183</v>
      </c>
      <c r="Y3306" s="181">
        <f t="shared" si="8"/>
        <v>275</v>
      </c>
      <c r="Z3306" s="181">
        <f t="shared" si="9"/>
        <v>366</v>
      </c>
      <c r="AA3306" s="155"/>
      <c r="AB3306" s="9"/>
      <c r="AC3306" s="9"/>
      <c r="AD3306" s="9"/>
      <c r="AE3306" s="9"/>
      <c r="AF3306" s="9"/>
      <c r="AG3306" s="9"/>
      <c r="AH3306" s="9"/>
    </row>
    <row r="3307" ht="15.75" customHeight="1">
      <c r="A3307" s="177">
        <v>40905.0</v>
      </c>
      <c r="B3307" s="178">
        <v>11.4</v>
      </c>
      <c r="C3307" s="178">
        <v>12.71</v>
      </c>
      <c r="D3307" s="178">
        <v>13.46</v>
      </c>
      <c r="E3307" s="178">
        <v>13.5</v>
      </c>
      <c r="F3307" s="178">
        <v>13.5</v>
      </c>
      <c r="G3307" s="178">
        <v>13.5</v>
      </c>
      <c r="H3307" s="178">
        <v>13.5</v>
      </c>
      <c r="I3307" s="178">
        <v>13.5</v>
      </c>
      <c r="J3307" s="178">
        <v>13.5</v>
      </c>
      <c r="K3307" s="179" t="str">
        <f>MAX(0,((T3307*(365/365))-VLOOKUP(A3307,VBMA!$A:$D,4,0))  /  (T3307* (365/365)   ))</f>
        <v>#N/A</v>
      </c>
      <c r="L3307" s="180" t="str">
        <f t="shared" ref="L3307:S3307" si="3310">(B3307*(1-$K3307) * (365/365))/100</f>
        <v>#N/A</v>
      </c>
      <c r="M3307" s="180" t="str">
        <f t="shared" si="3310"/>
        <v>#N/A</v>
      </c>
      <c r="N3307" s="180" t="str">
        <f t="shared" si="3310"/>
        <v>#N/A</v>
      </c>
      <c r="O3307" s="180" t="str">
        <f t="shared" si="3310"/>
        <v>#N/A</v>
      </c>
      <c r="P3307" s="180" t="str">
        <f t="shared" si="3310"/>
        <v>#N/A</v>
      </c>
      <c r="Q3307" s="180" t="str">
        <f t="shared" si="3310"/>
        <v>#N/A</v>
      </c>
      <c r="R3307" s="180" t="str">
        <f t="shared" si="3310"/>
        <v>#N/A</v>
      </c>
      <c r="S3307" s="180" t="str">
        <f t="shared" si="3310"/>
        <v>#N/A</v>
      </c>
      <c r="T3307" s="181">
        <f t="shared" si="3"/>
        <v>13.5</v>
      </c>
      <c r="U3307" s="182">
        <f t="shared" si="4"/>
        <v>41088</v>
      </c>
      <c r="V3307" s="182">
        <f t="shared" si="5"/>
        <v>41180</v>
      </c>
      <c r="W3307" s="182">
        <f t="shared" si="6"/>
        <v>41271</v>
      </c>
      <c r="X3307" s="181">
        <f t="shared" si="7"/>
        <v>183</v>
      </c>
      <c r="Y3307" s="181">
        <f t="shared" si="8"/>
        <v>275</v>
      </c>
      <c r="Z3307" s="181">
        <f t="shared" si="9"/>
        <v>366</v>
      </c>
      <c r="AA3307" s="155"/>
      <c r="AB3307" s="9"/>
      <c r="AC3307" s="9"/>
      <c r="AD3307" s="9"/>
      <c r="AE3307" s="9"/>
      <c r="AF3307" s="9"/>
      <c r="AG3307" s="9"/>
      <c r="AH3307" s="9"/>
    </row>
    <row r="3308" ht="15.75" customHeight="1">
      <c r="A3308" s="177">
        <v>40904.0</v>
      </c>
      <c r="B3308" s="178">
        <v>11.25</v>
      </c>
      <c r="C3308" s="178">
        <v>12.83</v>
      </c>
      <c r="D3308" s="178">
        <v>13.5</v>
      </c>
      <c r="E3308" s="178">
        <v>13.5</v>
      </c>
      <c r="F3308" s="178">
        <v>13.5</v>
      </c>
      <c r="G3308" s="178">
        <v>13.5</v>
      </c>
      <c r="H3308" s="178">
        <v>13.5</v>
      </c>
      <c r="I3308" s="178">
        <v>13.5</v>
      </c>
      <c r="J3308" s="178">
        <v>13.5</v>
      </c>
      <c r="K3308" s="179" t="str">
        <f>MAX(0,((T3308*(365/365))-VLOOKUP(A3308,VBMA!$A:$D,4,0))  /  (T3308* (365/365)   ))</f>
        <v>#N/A</v>
      </c>
      <c r="L3308" s="180" t="str">
        <f t="shared" ref="L3308:S3308" si="3311">(B3308*(1-$K3308) * (365/365))/100</f>
        <v>#N/A</v>
      </c>
      <c r="M3308" s="180" t="str">
        <f t="shared" si="3311"/>
        <v>#N/A</v>
      </c>
      <c r="N3308" s="180" t="str">
        <f t="shared" si="3311"/>
        <v>#N/A</v>
      </c>
      <c r="O3308" s="180" t="str">
        <f t="shared" si="3311"/>
        <v>#N/A</v>
      </c>
      <c r="P3308" s="180" t="str">
        <f t="shared" si="3311"/>
        <v>#N/A</v>
      </c>
      <c r="Q3308" s="180" t="str">
        <f t="shared" si="3311"/>
        <v>#N/A</v>
      </c>
      <c r="R3308" s="180" t="str">
        <f t="shared" si="3311"/>
        <v>#N/A</v>
      </c>
      <c r="S3308" s="180" t="str">
        <f t="shared" si="3311"/>
        <v>#N/A</v>
      </c>
      <c r="T3308" s="181">
        <f t="shared" si="3"/>
        <v>13.5</v>
      </c>
      <c r="U3308" s="182">
        <f t="shared" si="4"/>
        <v>41087</v>
      </c>
      <c r="V3308" s="182">
        <f t="shared" si="5"/>
        <v>41179</v>
      </c>
      <c r="W3308" s="182">
        <f t="shared" si="6"/>
        <v>41270</v>
      </c>
      <c r="X3308" s="181">
        <f t="shared" si="7"/>
        <v>183</v>
      </c>
      <c r="Y3308" s="181">
        <f t="shared" si="8"/>
        <v>275</v>
      </c>
      <c r="Z3308" s="181">
        <f t="shared" si="9"/>
        <v>366</v>
      </c>
      <c r="AA3308" s="155"/>
      <c r="AB3308" s="9"/>
      <c r="AC3308" s="9"/>
      <c r="AD3308" s="9"/>
      <c r="AE3308" s="9"/>
      <c r="AF3308" s="9"/>
      <c r="AG3308" s="9"/>
      <c r="AH3308" s="9"/>
    </row>
    <row r="3309" ht="15.75" customHeight="1">
      <c r="A3309" s="177">
        <v>40903.0</v>
      </c>
      <c r="B3309" s="178">
        <v>11.86</v>
      </c>
      <c r="C3309" s="178">
        <v>13.07</v>
      </c>
      <c r="D3309" s="178">
        <v>13.5</v>
      </c>
      <c r="E3309" s="178">
        <v>13.5</v>
      </c>
      <c r="F3309" s="178">
        <v>13.5</v>
      </c>
      <c r="G3309" s="178">
        <v>13.5</v>
      </c>
      <c r="H3309" s="178">
        <v>13.5</v>
      </c>
      <c r="I3309" s="178">
        <v>13.5</v>
      </c>
      <c r="J3309" s="178">
        <v>13.5</v>
      </c>
      <c r="K3309" s="179" t="str">
        <f>MAX(0,((T3309*(365/365))-VLOOKUP(A3309,VBMA!$A:$D,4,0))  /  (T3309* (365/365)   ))</f>
        <v>#N/A</v>
      </c>
      <c r="L3309" s="180" t="str">
        <f t="shared" ref="L3309:S3309" si="3312">(B3309*(1-$K3309) * (365/365))/100</f>
        <v>#N/A</v>
      </c>
      <c r="M3309" s="180" t="str">
        <f t="shared" si="3312"/>
        <v>#N/A</v>
      </c>
      <c r="N3309" s="180" t="str">
        <f t="shared" si="3312"/>
        <v>#N/A</v>
      </c>
      <c r="O3309" s="180" t="str">
        <f t="shared" si="3312"/>
        <v>#N/A</v>
      </c>
      <c r="P3309" s="180" t="str">
        <f t="shared" si="3312"/>
        <v>#N/A</v>
      </c>
      <c r="Q3309" s="180" t="str">
        <f t="shared" si="3312"/>
        <v>#N/A</v>
      </c>
      <c r="R3309" s="180" t="str">
        <f t="shared" si="3312"/>
        <v>#N/A</v>
      </c>
      <c r="S3309" s="180" t="str">
        <f t="shared" si="3312"/>
        <v>#N/A</v>
      </c>
      <c r="T3309" s="181">
        <f t="shared" si="3"/>
        <v>13.5</v>
      </c>
      <c r="U3309" s="182">
        <f t="shared" si="4"/>
        <v>41086</v>
      </c>
      <c r="V3309" s="182">
        <f t="shared" si="5"/>
        <v>41178</v>
      </c>
      <c r="W3309" s="182">
        <f t="shared" si="6"/>
        <v>41269</v>
      </c>
      <c r="X3309" s="181">
        <f t="shared" si="7"/>
        <v>183</v>
      </c>
      <c r="Y3309" s="181">
        <f t="shared" si="8"/>
        <v>275</v>
      </c>
      <c r="Z3309" s="181">
        <f t="shared" si="9"/>
        <v>366</v>
      </c>
      <c r="AA3309" s="155"/>
      <c r="AB3309" s="9"/>
      <c r="AC3309" s="9"/>
      <c r="AD3309" s="9"/>
      <c r="AE3309" s="9"/>
      <c r="AF3309" s="9"/>
      <c r="AG3309" s="9"/>
      <c r="AH3309" s="9"/>
    </row>
    <row r="3310" ht="15.75" customHeight="1">
      <c r="A3310" s="177">
        <v>40900.0</v>
      </c>
      <c r="B3310" s="178">
        <v>11.79</v>
      </c>
      <c r="C3310" s="178">
        <v>13.0</v>
      </c>
      <c r="D3310" s="178">
        <v>13.5</v>
      </c>
      <c r="E3310" s="178">
        <v>13.5</v>
      </c>
      <c r="F3310" s="178">
        <v>13.5</v>
      </c>
      <c r="G3310" s="178">
        <v>13.5</v>
      </c>
      <c r="H3310" s="178">
        <v>13.5</v>
      </c>
      <c r="I3310" s="178">
        <v>13.5</v>
      </c>
      <c r="J3310" s="178">
        <v>13.5</v>
      </c>
      <c r="K3310" s="179" t="str">
        <f>MAX(0,((T3310*(365/365))-VLOOKUP(A3310,VBMA!$A:$D,4,0))  /  (T3310* (365/365)   ))</f>
        <v>#N/A</v>
      </c>
      <c r="L3310" s="180" t="str">
        <f t="shared" ref="L3310:S3310" si="3313">(B3310*(1-$K3310) * (365/365))/100</f>
        <v>#N/A</v>
      </c>
      <c r="M3310" s="180" t="str">
        <f t="shared" si="3313"/>
        <v>#N/A</v>
      </c>
      <c r="N3310" s="180" t="str">
        <f t="shared" si="3313"/>
        <v>#N/A</v>
      </c>
      <c r="O3310" s="180" t="str">
        <f t="shared" si="3313"/>
        <v>#N/A</v>
      </c>
      <c r="P3310" s="180" t="str">
        <f t="shared" si="3313"/>
        <v>#N/A</v>
      </c>
      <c r="Q3310" s="180" t="str">
        <f t="shared" si="3313"/>
        <v>#N/A</v>
      </c>
      <c r="R3310" s="180" t="str">
        <f t="shared" si="3313"/>
        <v>#N/A</v>
      </c>
      <c r="S3310" s="180" t="str">
        <f t="shared" si="3313"/>
        <v>#N/A</v>
      </c>
      <c r="T3310" s="181">
        <f t="shared" si="3"/>
        <v>13.5</v>
      </c>
      <c r="U3310" s="182">
        <f t="shared" si="4"/>
        <v>41083</v>
      </c>
      <c r="V3310" s="182">
        <f t="shared" si="5"/>
        <v>41175</v>
      </c>
      <c r="W3310" s="182">
        <f t="shared" si="6"/>
        <v>41266</v>
      </c>
      <c r="X3310" s="181">
        <f t="shared" si="7"/>
        <v>183</v>
      </c>
      <c r="Y3310" s="181">
        <f t="shared" si="8"/>
        <v>275</v>
      </c>
      <c r="Z3310" s="181">
        <f t="shared" si="9"/>
        <v>366</v>
      </c>
      <c r="AA3310" s="155"/>
      <c r="AB3310" s="9"/>
      <c r="AC3310" s="9"/>
      <c r="AD3310" s="9"/>
      <c r="AE3310" s="9"/>
      <c r="AF3310" s="9"/>
      <c r="AG3310" s="9"/>
      <c r="AH3310" s="9"/>
    </row>
    <row r="3311" ht="15.75" customHeight="1">
      <c r="A3311" s="177">
        <v>40899.0</v>
      </c>
      <c r="B3311" s="178">
        <v>12.06</v>
      </c>
      <c r="C3311" s="178">
        <v>13.13</v>
      </c>
      <c r="D3311" s="178">
        <v>13.5</v>
      </c>
      <c r="E3311" s="178">
        <v>13.5</v>
      </c>
      <c r="F3311" s="178">
        <v>13.5</v>
      </c>
      <c r="G3311" s="178">
        <v>13.5</v>
      </c>
      <c r="H3311" s="178">
        <v>13.5</v>
      </c>
      <c r="I3311" s="178">
        <v>13.5</v>
      </c>
      <c r="J3311" s="178">
        <v>13.5</v>
      </c>
      <c r="K3311" s="179" t="str">
        <f>MAX(0,((T3311*(365/365))-VLOOKUP(A3311,VBMA!$A:$D,4,0))  /  (T3311* (365/365)   ))</f>
        <v>#N/A</v>
      </c>
      <c r="L3311" s="180" t="str">
        <f t="shared" ref="L3311:S3311" si="3314">(B3311*(1-$K3311) * (365/365))/100</f>
        <v>#N/A</v>
      </c>
      <c r="M3311" s="180" t="str">
        <f t="shared" si="3314"/>
        <v>#N/A</v>
      </c>
      <c r="N3311" s="180" t="str">
        <f t="shared" si="3314"/>
        <v>#N/A</v>
      </c>
      <c r="O3311" s="180" t="str">
        <f t="shared" si="3314"/>
        <v>#N/A</v>
      </c>
      <c r="P3311" s="180" t="str">
        <f t="shared" si="3314"/>
        <v>#N/A</v>
      </c>
      <c r="Q3311" s="180" t="str">
        <f t="shared" si="3314"/>
        <v>#N/A</v>
      </c>
      <c r="R3311" s="180" t="str">
        <f t="shared" si="3314"/>
        <v>#N/A</v>
      </c>
      <c r="S3311" s="180" t="str">
        <f t="shared" si="3314"/>
        <v>#N/A</v>
      </c>
      <c r="T3311" s="181">
        <f t="shared" si="3"/>
        <v>13.5</v>
      </c>
      <c r="U3311" s="182">
        <f t="shared" si="4"/>
        <v>41082</v>
      </c>
      <c r="V3311" s="182">
        <f t="shared" si="5"/>
        <v>41174</v>
      </c>
      <c r="W3311" s="182">
        <f t="shared" si="6"/>
        <v>41265</v>
      </c>
      <c r="X3311" s="181">
        <f t="shared" si="7"/>
        <v>183</v>
      </c>
      <c r="Y3311" s="181">
        <f t="shared" si="8"/>
        <v>275</v>
      </c>
      <c r="Z3311" s="181">
        <f t="shared" si="9"/>
        <v>366</v>
      </c>
      <c r="AA3311" s="155"/>
      <c r="AB3311" s="9"/>
      <c r="AC3311" s="9"/>
      <c r="AD3311" s="9"/>
      <c r="AE3311" s="9"/>
      <c r="AF3311" s="9"/>
      <c r="AG3311" s="9"/>
      <c r="AH3311" s="9"/>
    </row>
    <row r="3312" ht="15.75" customHeight="1">
      <c r="A3312" s="177">
        <v>40898.0</v>
      </c>
      <c r="B3312" s="178">
        <v>12.0</v>
      </c>
      <c r="C3312" s="178">
        <v>13.17</v>
      </c>
      <c r="D3312" s="178">
        <v>13.5</v>
      </c>
      <c r="E3312" s="178">
        <v>13.5</v>
      </c>
      <c r="F3312" s="178">
        <v>13.5</v>
      </c>
      <c r="G3312" s="178">
        <v>13.5</v>
      </c>
      <c r="H3312" s="178">
        <v>13.5</v>
      </c>
      <c r="I3312" s="178">
        <v>13.5</v>
      </c>
      <c r="J3312" s="178">
        <v>13.5</v>
      </c>
      <c r="K3312" s="179" t="str">
        <f>MAX(0,((T3312*(365/365))-VLOOKUP(A3312,VBMA!$A:$D,4,0))  /  (T3312* (365/365)   ))</f>
        <v>#N/A</v>
      </c>
      <c r="L3312" s="180" t="str">
        <f t="shared" ref="L3312:S3312" si="3315">(B3312*(1-$K3312) * (365/365))/100</f>
        <v>#N/A</v>
      </c>
      <c r="M3312" s="180" t="str">
        <f t="shared" si="3315"/>
        <v>#N/A</v>
      </c>
      <c r="N3312" s="180" t="str">
        <f t="shared" si="3315"/>
        <v>#N/A</v>
      </c>
      <c r="O3312" s="180" t="str">
        <f t="shared" si="3315"/>
        <v>#N/A</v>
      </c>
      <c r="P3312" s="180" t="str">
        <f t="shared" si="3315"/>
        <v>#N/A</v>
      </c>
      <c r="Q3312" s="180" t="str">
        <f t="shared" si="3315"/>
        <v>#N/A</v>
      </c>
      <c r="R3312" s="180" t="str">
        <f t="shared" si="3315"/>
        <v>#N/A</v>
      </c>
      <c r="S3312" s="180" t="str">
        <f t="shared" si="3315"/>
        <v>#N/A</v>
      </c>
      <c r="T3312" s="181">
        <f t="shared" si="3"/>
        <v>13.5</v>
      </c>
      <c r="U3312" s="182">
        <f t="shared" si="4"/>
        <v>41081</v>
      </c>
      <c r="V3312" s="182">
        <f t="shared" si="5"/>
        <v>41173</v>
      </c>
      <c r="W3312" s="182">
        <f t="shared" si="6"/>
        <v>41264</v>
      </c>
      <c r="X3312" s="181">
        <f t="shared" si="7"/>
        <v>183</v>
      </c>
      <c r="Y3312" s="181">
        <f t="shared" si="8"/>
        <v>275</v>
      </c>
      <c r="Z3312" s="181">
        <f t="shared" si="9"/>
        <v>366</v>
      </c>
      <c r="AA3312" s="155"/>
      <c r="AB3312" s="9"/>
      <c r="AC3312" s="9"/>
      <c r="AD3312" s="9"/>
      <c r="AE3312" s="9"/>
      <c r="AF3312" s="9"/>
      <c r="AG3312" s="9"/>
      <c r="AH3312" s="9"/>
    </row>
    <row r="3313" ht="15.75" customHeight="1">
      <c r="A3313" s="177">
        <v>40897.0</v>
      </c>
      <c r="B3313" s="178">
        <v>11.63</v>
      </c>
      <c r="C3313" s="178">
        <v>13.04</v>
      </c>
      <c r="D3313" s="178">
        <v>13.5</v>
      </c>
      <c r="E3313" s="178">
        <v>13.5</v>
      </c>
      <c r="F3313" s="178">
        <v>13.5</v>
      </c>
      <c r="G3313" s="178">
        <v>13.5</v>
      </c>
      <c r="H3313" s="178">
        <v>13.5</v>
      </c>
      <c r="I3313" s="178">
        <v>13.5</v>
      </c>
      <c r="J3313" s="178">
        <v>13.5</v>
      </c>
      <c r="K3313" s="179" t="str">
        <f>MAX(0,((T3313*(365/365))-VLOOKUP(A3313,VBMA!$A:$D,4,0))  /  (T3313* (365/365)   ))</f>
        <v>#N/A</v>
      </c>
      <c r="L3313" s="180" t="str">
        <f t="shared" ref="L3313:S3313" si="3316">(B3313*(1-$K3313) * (365/365))/100</f>
        <v>#N/A</v>
      </c>
      <c r="M3313" s="180" t="str">
        <f t="shared" si="3316"/>
        <v>#N/A</v>
      </c>
      <c r="N3313" s="180" t="str">
        <f t="shared" si="3316"/>
        <v>#N/A</v>
      </c>
      <c r="O3313" s="180" t="str">
        <f t="shared" si="3316"/>
        <v>#N/A</v>
      </c>
      <c r="P3313" s="180" t="str">
        <f t="shared" si="3316"/>
        <v>#N/A</v>
      </c>
      <c r="Q3313" s="180" t="str">
        <f t="shared" si="3316"/>
        <v>#N/A</v>
      </c>
      <c r="R3313" s="180" t="str">
        <f t="shared" si="3316"/>
        <v>#N/A</v>
      </c>
      <c r="S3313" s="180" t="str">
        <f t="shared" si="3316"/>
        <v>#N/A</v>
      </c>
      <c r="T3313" s="181">
        <f t="shared" si="3"/>
        <v>13.5</v>
      </c>
      <c r="U3313" s="182">
        <f t="shared" si="4"/>
        <v>41080</v>
      </c>
      <c r="V3313" s="182">
        <f t="shared" si="5"/>
        <v>41172</v>
      </c>
      <c r="W3313" s="182">
        <f t="shared" si="6"/>
        <v>41263</v>
      </c>
      <c r="X3313" s="181">
        <f t="shared" si="7"/>
        <v>183</v>
      </c>
      <c r="Y3313" s="181">
        <f t="shared" si="8"/>
        <v>275</v>
      </c>
      <c r="Z3313" s="181">
        <f t="shared" si="9"/>
        <v>366</v>
      </c>
      <c r="AA3313" s="155"/>
      <c r="AB3313" s="9"/>
      <c r="AC3313" s="9"/>
      <c r="AD3313" s="9"/>
      <c r="AE3313" s="9"/>
      <c r="AF3313" s="9"/>
      <c r="AG3313" s="9"/>
      <c r="AH3313" s="9"/>
    </row>
    <row r="3314" ht="15.75" customHeight="1">
      <c r="A3314" s="177">
        <v>40896.0</v>
      </c>
      <c r="B3314" s="178">
        <v>11.58</v>
      </c>
      <c r="C3314" s="178">
        <v>13.13</v>
      </c>
      <c r="D3314" s="178">
        <v>13.5</v>
      </c>
      <c r="E3314" s="178">
        <v>13.5</v>
      </c>
      <c r="F3314" s="178">
        <v>13.5</v>
      </c>
      <c r="G3314" s="178">
        <v>13.5</v>
      </c>
      <c r="H3314" s="178">
        <v>13.5</v>
      </c>
      <c r="I3314" s="178">
        <v>13.5</v>
      </c>
      <c r="J3314" s="178">
        <v>13.5</v>
      </c>
      <c r="K3314" s="179" t="str">
        <f>MAX(0,((T3314*(365/365))-VLOOKUP(A3314,VBMA!$A:$D,4,0))  /  (T3314* (365/365)   ))</f>
        <v>#N/A</v>
      </c>
      <c r="L3314" s="180" t="str">
        <f t="shared" ref="L3314:S3314" si="3317">(B3314*(1-$K3314) * (365/365))/100</f>
        <v>#N/A</v>
      </c>
      <c r="M3314" s="180" t="str">
        <f t="shared" si="3317"/>
        <v>#N/A</v>
      </c>
      <c r="N3314" s="180" t="str">
        <f t="shared" si="3317"/>
        <v>#N/A</v>
      </c>
      <c r="O3314" s="180" t="str">
        <f t="shared" si="3317"/>
        <v>#N/A</v>
      </c>
      <c r="P3314" s="180" t="str">
        <f t="shared" si="3317"/>
        <v>#N/A</v>
      </c>
      <c r="Q3314" s="180" t="str">
        <f t="shared" si="3317"/>
        <v>#N/A</v>
      </c>
      <c r="R3314" s="180" t="str">
        <f t="shared" si="3317"/>
        <v>#N/A</v>
      </c>
      <c r="S3314" s="180" t="str">
        <f t="shared" si="3317"/>
        <v>#N/A</v>
      </c>
      <c r="T3314" s="181">
        <f t="shared" si="3"/>
        <v>13.5</v>
      </c>
      <c r="U3314" s="182">
        <f t="shared" si="4"/>
        <v>41079</v>
      </c>
      <c r="V3314" s="182">
        <f t="shared" si="5"/>
        <v>41171</v>
      </c>
      <c r="W3314" s="182">
        <f t="shared" si="6"/>
        <v>41262</v>
      </c>
      <c r="X3314" s="181">
        <f t="shared" si="7"/>
        <v>183</v>
      </c>
      <c r="Y3314" s="181">
        <f t="shared" si="8"/>
        <v>275</v>
      </c>
      <c r="Z3314" s="181">
        <f t="shared" si="9"/>
        <v>366</v>
      </c>
      <c r="AA3314" s="155"/>
      <c r="AB3314" s="9"/>
      <c r="AC3314" s="9"/>
      <c r="AD3314" s="9"/>
      <c r="AE3314" s="9"/>
      <c r="AF3314" s="9"/>
      <c r="AG3314" s="9"/>
      <c r="AH3314" s="9"/>
    </row>
    <row r="3315" ht="15.75" customHeight="1">
      <c r="A3315" s="177">
        <v>40893.0</v>
      </c>
      <c r="B3315" s="178">
        <v>10.93</v>
      </c>
      <c r="C3315" s="178">
        <v>12.4</v>
      </c>
      <c r="D3315" s="178">
        <v>13.17</v>
      </c>
      <c r="E3315" s="178">
        <v>13.5</v>
      </c>
      <c r="F3315" s="178">
        <v>13.5</v>
      </c>
      <c r="G3315" s="178">
        <v>13.5</v>
      </c>
      <c r="H3315" s="178">
        <v>13.5</v>
      </c>
      <c r="I3315" s="178">
        <v>13.5</v>
      </c>
      <c r="J3315" s="178">
        <v>13.5</v>
      </c>
      <c r="K3315" s="179" t="str">
        <f>MAX(0,((T3315*(365/365))-VLOOKUP(A3315,VBMA!$A:$D,4,0))  /  (T3315* (365/365)   ))</f>
        <v>#N/A</v>
      </c>
      <c r="L3315" s="180" t="str">
        <f t="shared" ref="L3315:S3315" si="3318">(B3315*(1-$K3315) * (365/365))/100</f>
        <v>#N/A</v>
      </c>
      <c r="M3315" s="180" t="str">
        <f t="shared" si="3318"/>
        <v>#N/A</v>
      </c>
      <c r="N3315" s="180" t="str">
        <f t="shared" si="3318"/>
        <v>#N/A</v>
      </c>
      <c r="O3315" s="180" t="str">
        <f t="shared" si="3318"/>
        <v>#N/A</v>
      </c>
      <c r="P3315" s="180" t="str">
        <f t="shared" si="3318"/>
        <v>#N/A</v>
      </c>
      <c r="Q3315" s="180" t="str">
        <f t="shared" si="3318"/>
        <v>#N/A</v>
      </c>
      <c r="R3315" s="180" t="str">
        <f t="shared" si="3318"/>
        <v>#N/A</v>
      </c>
      <c r="S3315" s="180" t="str">
        <f t="shared" si="3318"/>
        <v>#N/A</v>
      </c>
      <c r="T3315" s="181">
        <f t="shared" si="3"/>
        <v>13.5</v>
      </c>
      <c r="U3315" s="182">
        <f t="shared" si="4"/>
        <v>41076</v>
      </c>
      <c r="V3315" s="182">
        <f t="shared" si="5"/>
        <v>41168</v>
      </c>
      <c r="W3315" s="182">
        <f t="shared" si="6"/>
        <v>41259</v>
      </c>
      <c r="X3315" s="181">
        <f t="shared" si="7"/>
        <v>183</v>
      </c>
      <c r="Y3315" s="181">
        <f t="shared" si="8"/>
        <v>275</v>
      </c>
      <c r="Z3315" s="181">
        <f t="shared" si="9"/>
        <v>366</v>
      </c>
      <c r="AA3315" s="155"/>
      <c r="AB3315" s="9"/>
      <c r="AC3315" s="9"/>
      <c r="AD3315" s="9"/>
      <c r="AE3315" s="9"/>
      <c r="AF3315" s="9"/>
      <c r="AG3315" s="9"/>
      <c r="AH3315" s="9"/>
    </row>
    <row r="3316" ht="15.75" customHeight="1">
      <c r="A3316" s="177">
        <v>40892.0</v>
      </c>
      <c r="B3316" s="178">
        <v>11.44</v>
      </c>
      <c r="C3316" s="178">
        <v>12.6</v>
      </c>
      <c r="D3316" s="178">
        <v>13.28</v>
      </c>
      <c r="E3316" s="178">
        <v>13.5</v>
      </c>
      <c r="F3316" s="178">
        <v>13.5</v>
      </c>
      <c r="G3316" s="178">
        <v>13.5</v>
      </c>
      <c r="H3316" s="178">
        <v>13.5</v>
      </c>
      <c r="I3316" s="178">
        <v>13.5</v>
      </c>
      <c r="J3316" s="178">
        <v>13.5</v>
      </c>
      <c r="K3316" s="179" t="str">
        <f>MAX(0,((T3316*(365/365))-VLOOKUP(A3316,VBMA!$A:$D,4,0))  /  (T3316* (365/365)   ))</f>
        <v>#N/A</v>
      </c>
      <c r="L3316" s="180" t="str">
        <f t="shared" ref="L3316:S3316" si="3319">(B3316*(1-$K3316) * (365/365))/100</f>
        <v>#N/A</v>
      </c>
      <c r="M3316" s="180" t="str">
        <f t="shared" si="3319"/>
        <v>#N/A</v>
      </c>
      <c r="N3316" s="180" t="str">
        <f t="shared" si="3319"/>
        <v>#N/A</v>
      </c>
      <c r="O3316" s="180" t="str">
        <f t="shared" si="3319"/>
        <v>#N/A</v>
      </c>
      <c r="P3316" s="180" t="str">
        <f t="shared" si="3319"/>
        <v>#N/A</v>
      </c>
      <c r="Q3316" s="180" t="str">
        <f t="shared" si="3319"/>
        <v>#N/A</v>
      </c>
      <c r="R3316" s="180" t="str">
        <f t="shared" si="3319"/>
        <v>#N/A</v>
      </c>
      <c r="S3316" s="180" t="str">
        <f t="shared" si="3319"/>
        <v>#N/A</v>
      </c>
      <c r="T3316" s="181">
        <f t="shared" si="3"/>
        <v>13.5</v>
      </c>
      <c r="U3316" s="182">
        <f t="shared" si="4"/>
        <v>41075</v>
      </c>
      <c r="V3316" s="182">
        <f t="shared" si="5"/>
        <v>41167</v>
      </c>
      <c r="W3316" s="182">
        <f t="shared" si="6"/>
        <v>41258</v>
      </c>
      <c r="X3316" s="181">
        <f t="shared" si="7"/>
        <v>183</v>
      </c>
      <c r="Y3316" s="181">
        <f t="shared" si="8"/>
        <v>275</v>
      </c>
      <c r="Z3316" s="181">
        <f t="shared" si="9"/>
        <v>366</v>
      </c>
      <c r="AA3316" s="155"/>
      <c r="AB3316" s="9"/>
      <c r="AC3316" s="9"/>
      <c r="AD3316" s="9"/>
      <c r="AE3316" s="9"/>
      <c r="AF3316" s="9"/>
      <c r="AG3316" s="9"/>
      <c r="AH3316" s="9"/>
    </row>
    <row r="3317" ht="15.75" customHeight="1">
      <c r="A3317" s="177">
        <v>40891.0</v>
      </c>
      <c r="B3317" s="178">
        <v>11.17</v>
      </c>
      <c r="C3317" s="178">
        <v>12.63</v>
      </c>
      <c r="D3317" s="178">
        <v>13.28</v>
      </c>
      <c r="E3317" s="178">
        <v>13.5</v>
      </c>
      <c r="F3317" s="178">
        <v>13.5</v>
      </c>
      <c r="G3317" s="178">
        <v>13.5</v>
      </c>
      <c r="H3317" s="178">
        <v>13.5</v>
      </c>
      <c r="I3317" s="178">
        <v>13.5</v>
      </c>
      <c r="J3317" s="178">
        <v>13.5</v>
      </c>
      <c r="K3317" s="179" t="str">
        <f>MAX(0,((T3317*(365/365))-VLOOKUP(A3317,VBMA!$A:$D,4,0))  /  (T3317* (365/365)   ))</f>
        <v>#N/A</v>
      </c>
      <c r="L3317" s="180" t="str">
        <f t="shared" ref="L3317:S3317" si="3320">(B3317*(1-$K3317) * (365/365))/100</f>
        <v>#N/A</v>
      </c>
      <c r="M3317" s="180" t="str">
        <f t="shared" si="3320"/>
        <v>#N/A</v>
      </c>
      <c r="N3317" s="180" t="str">
        <f t="shared" si="3320"/>
        <v>#N/A</v>
      </c>
      <c r="O3317" s="180" t="str">
        <f t="shared" si="3320"/>
        <v>#N/A</v>
      </c>
      <c r="P3317" s="180" t="str">
        <f t="shared" si="3320"/>
        <v>#N/A</v>
      </c>
      <c r="Q3317" s="180" t="str">
        <f t="shared" si="3320"/>
        <v>#N/A</v>
      </c>
      <c r="R3317" s="180" t="str">
        <f t="shared" si="3320"/>
        <v>#N/A</v>
      </c>
      <c r="S3317" s="180" t="str">
        <f t="shared" si="3320"/>
        <v>#N/A</v>
      </c>
      <c r="T3317" s="181">
        <f t="shared" si="3"/>
        <v>13.5</v>
      </c>
      <c r="U3317" s="182">
        <f t="shared" si="4"/>
        <v>41074</v>
      </c>
      <c r="V3317" s="182">
        <f t="shared" si="5"/>
        <v>41166</v>
      </c>
      <c r="W3317" s="182">
        <f t="shared" si="6"/>
        <v>41257</v>
      </c>
      <c r="X3317" s="181">
        <f t="shared" si="7"/>
        <v>183</v>
      </c>
      <c r="Y3317" s="181">
        <f t="shared" si="8"/>
        <v>275</v>
      </c>
      <c r="Z3317" s="181">
        <f t="shared" si="9"/>
        <v>366</v>
      </c>
      <c r="AA3317" s="155"/>
      <c r="AB3317" s="9"/>
      <c r="AC3317" s="9"/>
      <c r="AD3317" s="9"/>
      <c r="AE3317" s="9"/>
      <c r="AF3317" s="9"/>
      <c r="AG3317" s="9"/>
      <c r="AH3317" s="9"/>
    </row>
    <row r="3318" ht="15.75" customHeight="1">
      <c r="A3318" s="177">
        <v>40890.0</v>
      </c>
      <c r="B3318" s="178">
        <v>11.36</v>
      </c>
      <c r="C3318" s="178">
        <v>12.71</v>
      </c>
      <c r="D3318" s="178">
        <v>13.29</v>
      </c>
      <c r="E3318" s="178">
        <v>13.5</v>
      </c>
      <c r="F3318" s="178">
        <v>13.5</v>
      </c>
      <c r="G3318" s="178">
        <v>13.5</v>
      </c>
      <c r="H3318" s="178">
        <v>13.5</v>
      </c>
      <c r="I3318" s="178">
        <v>13.5</v>
      </c>
      <c r="J3318" s="178">
        <v>13.5</v>
      </c>
      <c r="K3318" s="179" t="str">
        <f>MAX(0,((T3318*(365/365))-VLOOKUP(A3318,VBMA!$A:$D,4,0))  /  (T3318* (365/365)   ))</f>
        <v>#N/A</v>
      </c>
      <c r="L3318" s="180" t="str">
        <f t="shared" ref="L3318:S3318" si="3321">(B3318*(1-$K3318) * (365/365))/100</f>
        <v>#N/A</v>
      </c>
      <c r="M3318" s="180" t="str">
        <f t="shared" si="3321"/>
        <v>#N/A</v>
      </c>
      <c r="N3318" s="180" t="str">
        <f t="shared" si="3321"/>
        <v>#N/A</v>
      </c>
      <c r="O3318" s="180" t="str">
        <f t="shared" si="3321"/>
        <v>#N/A</v>
      </c>
      <c r="P3318" s="180" t="str">
        <f t="shared" si="3321"/>
        <v>#N/A</v>
      </c>
      <c r="Q3318" s="180" t="str">
        <f t="shared" si="3321"/>
        <v>#N/A</v>
      </c>
      <c r="R3318" s="180" t="str">
        <f t="shared" si="3321"/>
        <v>#N/A</v>
      </c>
      <c r="S3318" s="180" t="str">
        <f t="shared" si="3321"/>
        <v>#N/A</v>
      </c>
      <c r="T3318" s="181">
        <f t="shared" si="3"/>
        <v>13.5</v>
      </c>
      <c r="U3318" s="182">
        <f t="shared" si="4"/>
        <v>41073</v>
      </c>
      <c r="V3318" s="182">
        <f t="shared" si="5"/>
        <v>41165</v>
      </c>
      <c r="W3318" s="182">
        <f t="shared" si="6"/>
        <v>41256</v>
      </c>
      <c r="X3318" s="181">
        <f t="shared" si="7"/>
        <v>183</v>
      </c>
      <c r="Y3318" s="181">
        <f t="shared" si="8"/>
        <v>275</v>
      </c>
      <c r="Z3318" s="181">
        <f t="shared" si="9"/>
        <v>366</v>
      </c>
      <c r="AA3318" s="155"/>
      <c r="AB3318" s="9"/>
      <c r="AC3318" s="9"/>
      <c r="AD3318" s="9"/>
      <c r="AE3318" s="9"/>
      <c r="AF3318" s="9"/>
      <c r="AG3318" s="9"/>
      <c r="AH3318" s="9"/>
    </row>
    <row r="3319" ht="15.75" customHeight="1">
      <c r="A3319" s="177">
        <v>40889.0</v>
      </c>
      <c r="B3319" s="178">
        <v>11.57</v>
      </c>
      <c r="C3319" s="178">
        <v>12.76</v>
      </c>
      <c r="D3319" s="178">
        <v>13.31</v>
      </c>
      <c r="E3319" s="178">
        <v>13.5</v>
      </c>
      <c r="F3319" s="178">
        <v>13.5</v>
      </c>
      <c r="G3319" s="178">
        <v>13.5</v>
      </c>
      <c r="H3319" s="178">
        <v>13.5</v>
      </c>
      <c r="I3319" s="178">
        <v>13.5</v>
      </c>
      <c r="J3319" s="178">
        <v>13.5</v>
      </c>
      <c r="K3319" s="179" t="str">
        <f>MAX(0,((T3319*(365/365))-VLOOKUP(A3319,VBMA!$A:$D,4,0))  /  (T3319* (365/365)   ))</f>
        <v>#N/A</v>
      </c>
      <c r="L3319" s="180" t="str">
        <f t="shared" ref="L3319:S3319" si="3322">(B3319*(1-$K3319) * (365/365))/100</f>
        <v>#N/A</v>
      </c>
      <c r="M3319" s="180" t="str">
        <f t="shared" si="3322"/>
        <v>#N/A</v>
      </c>
      <c r="N3319" s="180" t="str">
        <f t="shared" si="3322"/>
        <v>#N/A</v>
      </c>
      <c r="O3319" s="180" t="str">
        <f t="shared" si="3322"/>
        <v>#N/A</v>
      </c>
      <c r="P3319" s="180" t="str">
        <f t="shared" si="3322"/>
        <v>#N/A</v>
      </c>
      <c r="Q3319" s="180" t="str">
        <f t="shared" si="3322"/>
        <v>#N/A</v>
      </c>
      <c r="R3319" s="180" t="str">
        <f t="shared" si="3322"/>
        <v>#N/A</v>
      </c>
      <c r="S3319" s="180" t="str">
        <f t="shared" si="3322"/>
        <v>#N/A</v>
      </c>
      <c r="T3319" s="181">
        <f t="shared" si="3"/>
        <v>13.5</v>
      </c>
      <c r="U3319" s="182">
        <f t="shared" si="4"/>
        <v>41072</v>
      </c>
      <c r="V3319" s="182">
        <f t="shared" si="5"/>
        <v>41164</v>
      </c>
      <c r="W3319" s="182">
        <f t="shared" si="6"/>
        <v>41255</v>
      </c>
      <c r="X3319" s="181">
        <f t="shared" si="7"/>
        <v>183</v>
      </c>
      <c r="Y3319" s="181">
        <f t="shared" si="8"/>
        <v>275</v>
      </c>
      <c r="Z3319" s="181">
        <f t="shared" si="9"/>
        <v>366</v>
      </c>
      <c r="AA3319" s="155"/>
      <c r="AB3319" s="9"/>
      <c r="AC3319" s="9"/>
      <c r="AD3319" s="9"/>
      <c r="AE3319" s="9"/>
      <c r="AF3319" s="9"/>
      <c r="AG3319" s="9"/>
      <c r="AH3319" s="9"/>
    </row>
    <row r="3320" ht="15.75" customHeight="1">
      <c r="A3320" s="177">
        <v>40886.0</v>
      </c>
      <c r="B3320" s="178">
        <v>11.36</v>
      </c>
      <c r="C3320" s="178">
        <v>12.69</v>
      </c>
      <c r="D3320" s="178">
        <v>13.31</v>
      </c>
      <c r="E3320" s="178">
        <v>13.5</v>
      </c>
      <c r="F3320" s="178">
        <v>13.5</v>
      </c>
      <c r="G3320" s="178">
        <v>13.5</v>
      </c>
      <c r="H3320" s="178">
        <v>13.5</v>
      </c>
      <c r="I3320" s="178">
        <v>13.5</v>
      </c>
      <c r="J3320" s="178">
        <v>13.5</v>
      </c>
      <c r="K3320" s="179" t="str">
        <f>MAX(0,((T3320*(365/365))-VLOOKUP(A3320,VBMA!$A:$D,4,0))  /  (T3320* (365/365)   ))</f>
        <v>#N/A</v>
      </c>
      <c r="L3320" s="180" t="str">
        <f t="shared" ref="L3320:S3320" si="3323">(B3320*(1-$K3320) * (365/365))/100</f>
        <v>#N/A</v>
      </c>
      <c r="M3320" s="180" t="str">
        <f t="shared" si="3323"/>
        <v>#N/A</v>
      </c>
      <c r="N3320" s="180" t="str">
        <f t="shared" si="3323"/>
        <v>#N/A</v>
      </c>
      <c r="O3320" s="180" t="str">
        <f t="shared" si="3323"/>
        <v>#N/A</v>
      </c>
      <c r="P3320" s="180" t="str">
        <f t="shared" si="3323"/>
        <v>#N/A</v>
      </c>
      <c r="Q3320" s="180" t="str">
        <f t="shared" si="3323"/>
        <v>#N/A</v>
      </c>
      <c r="R3320" s="180" t="str">
        <f t="shared" si="3323"/>
        <v>#N/A</v>
      </c>
      <c r="S3320" s="180" t="str">
        <f t="shared" si="3323"/>
        <v>#N/A</v>
      </c>
      <c r="T3320" s="181">
        <f t="shared" si="3"/>
        <v>13.5</v>
      </c>
      <c r="U3320" s="182">
        <f t="shared" si="4"/>
        <v>41069</v>
      </c>
      <c r="V3320" s="182">
        <f t="shared" si="5"/>
        <v>41161</v>
      </c>
      <c r="W3320" s="182">
        <f t="shared" si="6"/>
        <v>41252</v>
      </c>
      <c r="X3320" s="181">
        <f t="shared" si="7"/>
        <v>183</v>
      </c>
      <c r="Y3320" s="181">
        <f t="shared" si="8"/>
        <v>275</v>
      </c>
      <c r="Z3320" s="181">
        <f t="shared" si="9"/>
        <v>366</v>
      </c>
      <c r="AA3320" s="155"/>
      <c r="AB3320" s="9"/>
      <c r="AC3320" s="9"/>
      <c r="AD3320" s="9"/>
      <c r="AE3320" s="9"/>
      <c r="AF3320" s="9"/>
      <c r="AG3320" s="9"/>
      <c r="AH3320" s="9"/>
    </row>
    <row r="3321" ht="15.75" customHeight="1">
      <c r="A3321" s="177">
        <v>40885.0</v>
      </c>
      <c r="B3321" s="178">
        <v>11.38</v>
      </c>
      <c r="C3321" s="178">
        <v>12.66</v>
      </c>
      <c r="D3321" s="178">
        <v>13.28</v>
      </c>
      <c r="E3321" s="178">
        <v>13.5</v>
      </c>
      <c r="F3321" s="178">
        <v>13.5</v>
      </c>
      <c r="G3321" s="178">
        <v>13.5</v>
      </c>
      <c r="H3321" s="178">
        <v>13.5</v>
      </c>
      <c r="I3321" s="178">
        <v>13.5</v>
      </c>
      <c r="J3321" s="178">
        <v>13.5</v>
      </c>
      <c r="K3321" s="179" t="str">
        <f>MAX(0,((T3321*(365/365))-VLOOKUP(A3321,VBMA!$A:$D,4,0))  /  (T3321* (365/365)   ))</f>
        <v>#N/A</v>
      </c>
      <c r="L3321" s="180" t="str">
        <f t="shared" ref="L3321:S3321" si="3324">(B3321*(1-$K3321) * (365/365))/100</f>
        <v>#N/A</v>
      </c>
      <c r="M3321" s="180" t="str">
        <f t="shared" si="3324"/>
        <v>#N/A</v>
      </c>
      <c r="N3321" s="180" t="str">
        <f t="shared" si="3324"/>
        <v>#N/A</v>
      </c>
      <c r="O3321" s="180" t="str">
        <f t="shared" si="3324"/>
        <v>#N/A</v>
      </c>
      <c r="P3321" s="180" t="str">
        <f t="shared" si="3324"/>
        <v>#N/A</v>
      </c>
      <c r="Q3321" s="180" t="str">
        <f t="shared" si="3324"/>
        <v>#N/A</v>
      </c>
      <c r="R3321" s="180" t="str">
        <f t="shared" si="3324"/>
        <v>#N/A</v>
      </c>
      <c r="S3321" s="180" t="str">
        <f t="shared" si="3324"/>
        <v>#N/A</v>
      </c>
      <c r="T3321" s="181">
        <f t="shared" si="3"/>
        <v>13.5</v>
      </c>
      <c r="U3321" s="182">
        <f t="shared" si="4"/>
        <v>41068</v>
      </c>
      <c r="V3321" s="182">
        <f t="shared" si="5"/>
        <v>41160</v>
      </c>
      <c r="W3321" s="182">
        <f t="shared" si="6"/>
        <v>41251</v>
      </c>
      <c r="X3321" s="181">
        <f t="shared" si="7"/>
        <v>183</v>
      </c>
      <c r="Y3321" s="181">
        <f t="shared" si="8"/>
        <v>275</v>
      </c>
      <c r="Z3321" s="181">
        <f t="shared" si="9"/>
        <v>366</v>
      </c>
      <c r="AA3321" s="155"/>
      <c r="AB3321" s="9"/>
      <c r="AC3321" s="9"/>
      <c r="AD3321" s="9"/>
      <c r="AE3321" s="9"/>
      <c r="AF3321" s="9"/>
      <c r="AG3321" s="9"/>
      <c r="AH3321" s="9"/>
    </row>
    <row r="3322" ht="15.75" customHeight="1">
      <c r="A3322" s="177">
        <v>40884.0</v>
      </c>
      <c r="B3322" s="178">
        <v>11.17</v>
      </c>
      <c r="C3322" s="178">
        <v>12.55</v>
      </c>
      <c r="D3322" s="178">
        <v>13.37</v>
      </c>
      <c r="E3322" s="178">
        <v>13.5</v>
      </c>
      <c r="F3322" s="178">
        <v>13.5</v>
      </c>
      <c r="G3322" s="178">
        <v>13.5</v>
      </c>
      <c r="H3322" s="178">
        <v>13.5</v>
      </c>
      <c r="I3322" s="178">
        <v>13.5</v>
      </c>
      <c r="J3322" s="178">
        <v>13.5</v>
      </c>
      <c r="K3322" s="179" t="str">
        <f>MAX(0,((T3322*(365/365))-VLOOKUP(A3322,VBMA!$A:$D,4,0))  /  (T3322* (365/365)   ))</f>
        <v>#N/A</v>
      </c>
      <c r="L3322" s="180" t="str">
        <f t="shared" ref="L3322:S3322" si="3325">(B3322*(1-$K3322) * (365/365))/100</f>
        <v>#N/A</v>
      </c>
      <c r="M3322" s="180" t="str">
        <f t="shared" si="3325"/>
        <v>#N/A</v>
      </c>
      <c r="N3322" s="180" t="str">
        <f t="shared" si="3325"/>
        <v>#N/A</v>
      </c>
      <c r="O3322" s="180" t="str">
        <f t="shared" si="3325"/>
        <v>#N/A</v>
      </c>
      <c r="P3322" s="180" t="str">
        <f t="shared" si="3325"/>
        <v>#N/A</v>
      </c>
      <c r="Q3322" s="180" t="str">
        <f t="shared" si="3325"/>
        <v>#N/A</v>
      </c>
      <c r="R3322" s="180" t="str">
        <f t="shared" si="3325"/>
        <v>#N/A</v>
      </c>
      <c r="S3322" s="180" t="str">
        <f t="shared" si="3325"/>
        <v>#N/A</v>
      </c>
      <c r="T3322" s="181">
        <f t="shared" si="3"/>
        <v>13.5</v>
      </c>
      <c r="U3322" s="182">
        <f t="shared" si="4"/>
        <v>41067</v>
      </c>
      <c r="V3322" s="182">
        <f t="shared" si="5"/>
        <v>41159</v>
      </c>
      <c r="W3322" s="182">
        <f t="shared" si="6"/>
        <v>41250</v>
      </c>
      <c r="X3322" s="181">
        <f t="shared" si="7"/>
        <v>183</v>
      </c>
      <c r="Y3322" s="181">
        <f t="shared" si="8"/>
        <v>275</v>
      </c>
      <c r="Z3322" s="181">
        <f t="shared" si="9"/>
        <v>366</v>
      </c>
      <c r="AA3322" s="155"/>
      <c r="AB3322" s="9"/>
      <c r="AC3322" s="9"/>
      <c r="AD3322" s="9"/>
      <c r="AE3322" s="9"/>
      <c r="AF3322" s="9"/>
      <c r="AG3322" s="9"/>
      <c r="AH3322" s="9"/>
    </row>
    <row r="3323" ht="15.75" customHeight="1">
      <c r="A3323" s="177">
        <v>40883.0</v>
      </c>
      <c r="B3323" s="178">
        <v>11.08</v>
      </c>
      <c r="C3323" s="178">
        <v>12.38</v>
      </c>
      <c r="D3323" s="178">
        <v>13.28</v>
      </c>
      <c r="E3323" s="178">
        <v>13.5</v>
      </c>
      <c r="F3323" s="178">
        <v>13.5</v>
      </c>
      <c r="G3323" s="178">
        <v>13.5</v>
      </c>
      <c r="H3323" s="178">
        <v>13.5</v>
      </c>
      <c r="I3323" s="178">
        <v>13.5</v>
      </c>
      <c r="J3323" s="178">
        <v>13.5</v>
      </c>
      <c r="K3323" s="179" t="str">
        <f>MAX(0,((T3323*(365/365))-VLOOKUP(A3323,VBMA!$A:$D,4,0))  /  (T3323* (365/365)   ))</f>
        <v>#N/A</v>
      </c>
      <c r="L3323" s="180" t="str">
        <f t="shared" ref="L3323:S3323" si="3326">(B3323*(1-$K3323) * (365/365))/100</f>
        <v>#N/A</v>
      </c>
      <c r="M3323" s="180" t="str">
        <f t="shared" si="3326"/>
        <v>#N/A</v>
      </c>
      <c r="N3323" s="180" t="str">
        <f t="shared" si="3326"/>
        <v>#N/A</v>
      </c>
      <c r="O3323" s="180" t="str">
        <f t="shared" si="3326"/>
        <v>#N/A</v>
      </c>
      <c r="P3323" s="180" t="str">
        <f t="shared" si="3326"/>
        <v>#N/A</v>
      </c>
      <c r="Q3323" s="180" t="str">
        <f t="shared" si="3326"/>
        <v>#N/A</v>
      </c>
      <c r="R3323" s="180" t="str">
        <f t="shared" si="3326"/>
        <v>#N/A</v>
      </c>
      <c r="S3323" s="180" t="str">
        <f t="shared" si="3326"/>
        <v>#N/A</v>
      </c>
      <c r="T3323" s="181">
        <f t="shared" si="3"/>
        <v>13.5</v>
      </c>
      <c r="U3323" s="182">
        <f t="shared" si="4"/>
        <v>41066</v>
      </c>
      <c r="V3323" s="182">
        <f t="shared" si="5"/>
        <v>41158</v>
      </c>
      <c r="W3323" s="182">
        <f t="shared" si="6"/>
        <v>41249</v>
      </c>
      <c r="X3323" s="181">
        <f t="shared" si="7"/>
        <v>183</v>
      </c>
      <c r="Y3323" s="181">
        <f t="shared" si="8"/>
        <v>275</v>
      </c>
      <c r="Z3323" s="181">
        <f t="shared" si="9"/>
        <v>366</v>
      </c>
      <c r="AA3323" s="155"/>
      <c r="AB3323" s="9"/>
      <c r="AC3323" s="9"/>
      <c r="AD3323" s="9"/>
      <c r="AE3323" s="9"/>
      <c r="AF3323" s="9"/>
      <c r="AG3323" s="9"/>
      <c r="AH3323" s="9"/>
    </row>
    <row r="3324" ht="15.75" customHeight="1">
      <c r="A3324" s="177">
        <v>40882.0</v>
      </c>
      <c r="B3324" s="178">
        <v>11.14</v>
      </c>
      <c r="C3324" s="178">
        <v>12.4</v>
      </c>
      <c r="D3324" s="178">
        <v>13.24</v>
      </c>
      <c r="E3324" s="178">
        <v>13.5</v>
      </c>
      <c r="F3324" s="178">
        <v>13.5</v>
      </c>
      <c r="G3324" s="178">
        <v>13.5</v>
      </c>
      <c r="H3324" s="178">
        <v>13.5</v>
      </c>
      <c r="I3324" s="178">
        <v>13.5</v>
      </c>
      <c r="J3324" s="178">
        <v>13.5</v>
      </c>
      <c r="K3324" s="179" t="str">
        <f>MAX(0,((T3324*(365/365))-VLOOKUP(A3324,VBMA!$A:$D,4,0))  /  (T3324* (365/365)   ))</f>
        <v>#N/A</v>
      </c>
      <c r="L3324" s="180" t="str">
        <f t="shared" ref="L3324:S3324" si="3327">(B3324*(1-$K3324) * (365/365))/100</f>
        <v>#N/A</v>
      </c>
      <c r="M3324" s="180" t="str">
        <f t="shared" si="3327"/>
        <v>#N/A</v>
      </c>
      <c r="N3324" s="180" t="str">
        <f t="shared" si="3327"/>
        <v>#N/A</v>
      </c>
      <c r="O3324" s="180" t="str">
        <f t="shared" si="3327"/>
        <v>#N/A</v>
      </c>
      <c r="P3324" s="180" t="str">
        <f t="shared" si="3327"/>
        <v>#N/A</v>
      </c>
      <c r="Q3324" s="180" t="str">
        <f t="shared" si="3327"/>
        <v>#N/A</v>
      </c>
      <c r="R3324" s="180" t="str">
        <f t="shared" si="3327"/>
        <v>#N/A</v>
      </c>
      <c r="S3324" s="180" t="str">
        <f t="shared" si="3327"/>
        <v>#N/A</v>
      </c>
      <c r="T3324" s="181">
        <f t="shared" si="3"/>
        <v>13.5</v>
      </c>
      <c r="U3324" s="182">
        <f t="shared" si="4"/>
        <v>41065</v>
      </c>
      <c r="V3324" s="182">
        <f t="shared" si="5"/>
        <v>41157</v>
      </c>
      <c r="W3324" s="182">
        <f t="shared" si="6"/>
        <v>41248</v>
      </c>
      <c r="X3324" s="181">
        <f t="shared" si="7"/>
        <v>183</v>
      </c>
      <c r="Y3324" s="181">
        <f t="shared" si="8"/>
        <v>275</v>
      </c>
      <c r="Z3324" s="181">
        <f t="shared" si="9"/>
        <v>366</v>
      </c>
      <c r="AA3324" s="155"/>
      <c r="AB3324" s="9"/>
      <c r="AC3324" s="9"/>
      <c r="AD3324" s="9"/>
      <c r="AE3324" s="9"/>
      <c r="AF3324" s="9"/>
      <c r="AG3324" s="9"/>
      <c r="AH3324" s="9"/>
    </row>
    <row r="3325" ht="15.75" customHeight="1">
      <c r="A3325" s="177">
        <v>40879.0</v>
      </c>
      <c r="B3325" s="178">
        <v>11.08</v>
      </c>
      <c r="C3325" s="178">
        <v>12.47</v>
      </c>
      <c r="D3325" s="178">
        <v>13.28</v>
      </c>
      <c r="E3325" s="178">
        <v>13.5</v>
      </c>
      <c r="F3325" s="178">
        <v>13.5</v>
      </c>
      <c r="G3325" s="178">
        <v>13.5</v>
      </c>
      <c r="H3325" s="178">
        <v>13.5</v>
      </c>
      <c r="I3325" s="178">
        <v>13.5</v>
      </c>
      <c r="J3325" s="178">
        <v>13.5</v>
      </c>
      <c r="K3325" s="179" t="str">
        <f>MAX(0,((T3325*(365/365))-VLOOKUP(A3325,VBMA!$A:$D,4,0))  /  (T3325* (365/365)   ))</f>
        <v>#N/A</v>
      </c>
      <c r="L3325" s="180" t="str">
        <f t="shared" ref="L3325:S3325" si="3328">(B3325*(1-$K3325) * (365/365))/100</f>
        <v>#N/A</v>
      </c>
      <c r="M3325" s="180" t="str">
        <f t="shared" si="3328"/>
        <v>#N/A</v>
      </c>
      <c r="N3325" s="180" t="str">
        <f t="shared" si="3328"/>
        <v>#N/A</v>
      </c>
      <c r="O3325" s="180" t="str">
        <f t="shared" si="3328"/>
        <v>#N/A</v>
      </c>
      <c r="P3325" s="180" t="str">
        <f t="shared" si="3328"/>
        <v>#N/A</v>
      </c>
      <c r="Q3325" s="180" t="str">
        <f t="shared" si="3328"/>
        <v>#N/A</v>
      </c>
      <c r="R3325" s="180" t="str">
        <f t="shared" si="3328"/>
        <v>#N/A</v>
      </c>
      <c r="S3325" s="180" t="str">
        <f t="shared" si="3328"/>
        <v>#N/A</v>
      </c>
      <c r="T3325" s="181">
        <f t="shared" si="3"/>
        <v>13.5</v>
      </c>
      <c r="U3325" s="182">
        <f t="shared" si="4"/>
        <v>41062</v>
      </c>
      <c r="V3325" s="182">
        <f t="shared" si="5"/>
        <v>41154</v>
      </c>
      <c r="W3325" s="182">
        <f t="shared" si="6"/>
        <v>41245</v>
      </c>
      <c r="X3325" s="181">
        <f t="shared" si="7"/>
        <v>183</v>
      </c>
      <c r="Y3325" s="181">
        <f t="shared" si="8"/>
        <v>275</v>
      </c>
      <c r="Z3325" s="181">
        <f t="shared" si="9"/>
        <v>366</v>
      </c>
      <c r="AA3325" s="155"/>
      <c r="AB3325" s="9"/>
      <c r="AC3325" s="9"/>
      <c r="AD3325" s="9"/>
      <c r="AE3325" s="9"/>
      <c r="AF3325" s="9"/>
      <c r="AG3325" s="9"/>
      <c r="AH3325" s="9"/>
    </row>
    <row r="3326" ht="15.75" customHeight="1">
      <c r="A3326" s="177">
        <v>40878.0</v>
      </c>
      <c r="B3326" s="178">
        <v>10.5</v>
      </c>
      <c r="C3326" s="178">
        <v>12.13</v>
      </c>
      <c r="D3326" s="178">
        <v>13.12</v>
      </c>
      <c r="E3326" s="178">
        <v>13.5</v>
      </c>
      <c r="F3326" s="178">
        <v>13.5</v>
      </c>
      <c r="G3326" s="178">
        <v>13.5</v>
      </c>
      <c r="H3326" s="178">
        <v>13.5</v>
      </c>
      <c r="I3326" s="178">
        <v>13.5</v>
      </c>
      <c r="J3326" s="178">
        <v>13.5</v>
      </c>
      <c r="K3326" s="179" t="str">
        <f>MAX(0,((T3326*(365/365))-VLOOKUP(A3326,VBMA!$A:$D,4,0))  /  (T3326* (365/365)   ))</f>
        <v>#N/A</v>
      </c>
      <c r="L3326" s="180" t="str">
        <f t="shared" ref="L3326:S3326" si="3329">(B3326*(1-$K3326) * (365/365))/100</f>
        <v>#N/A</v>
      </c>
      <c r="M3326" s="180" t="str">
        <f t="shared" si="3329"/>
        <v>#N/A</v>
      </c>
      <c r="N3326" s="180" t="str">
        <f t="shared" si="3329"/>
        <v>#N/A</v>
      </c>
      <c r="O3326" s="180" t="str">
        <f t="shared" si="3329"/>
        <v>#N/A</v>
      </c>
      <c r="P3326" s="180" t="str">
        <f t="shared" si="3329"/>
        <v>#N/A</v>
      </c>
      <c r="Q3326" s="180" t="str">
        <f t="shared" si="3329"/>
        <v>#N/A</v>
      </c>
      <c r="R3326" s="180" t="str">
        <f t="shared" si="3329"/>
        <v>#N/A</v>
      </c>
      <c r="S3326" s="180" t="str">
        <f t="shared" si="3329"/>
        <v>#N/A</v>
      </c>
      <c r="T3326" s="181">
        <f t="shared" si="3"/>
        <v>13.5</v>
      </c>
      <c r="U3326" s="182">
        <f t="shared" si="4"/>
        <v>41061</v>
      </c>
      <c r="V3326" s="182">
        <f t="shared" si="5"/>
        <v>41153</v>
      </c>
      <c r="W3326" s="182">
        <f t="shared" si="6"/>
        <v>41244</v>
      </c>
      <c r="X3326" s="181">
        <f t="shared" si="7"/>
        <v>183</v>
      </c>
      <c r="Y3326" s="181">
        <f t="shared" si="8"/>
        <v>275</v>
      </c>
      <c r="Z3326" s="181">
        <f t="shared" si="9"/>
        <v>366</v>
      </c>
      <c r="AA3326" s="155"/>
      <c r="AB3326" s="9"/>
      <c r="AC3326" s="9"/>
      <c r="AD3326" s="9"/>
      <c r="AE3326" s="9"/>
      <c r="AF3326" s="9"/>
      <c r="AG3326" s="9"/>
      <c r="AH3326" s="9"/>
    </row>
    <row r="3327" ht="15.75" customHeight="1">
      <c r="A3327" s="177">
        <v>40877.0</v>
      </c>
      <c r="B3327" s="178">
        <v>10.57</v>
      </c>
      <c r="C3327" s="178">
        <v>12.26</v>
      </c>
      <c r="D3327" s="178">
        <v>13.17</v>
      </c>
      <c r="E3327" s="178">
        <v>13.5</v>
      </c>
      <c r="F3327" s="178">
        <v>13.5</v>
      </c>
      <c r="G3327" s="178">
        <v>13.5</v>
      </c>
      <c r="H3327" s="178">
        <v>13.5</v>
      </c>
      <c r="I3327" s="178">
        <v>13.5</v>
      </c>
      <c r="J3327" s="178">
        <v>13.5</v>
      </c>
      <c r="K3327" s="179" t="str">
        <f>MAX(0,((T3327*(365/365))-VLOOKUP(A3327,VBMA!$A:$D,4,0))  /  (T3327* (365/365)   ))</f>
        <v>#N/A</v>
      </c>
      <c r="L3327" s="180" t="str">
        <f t="shared" ref="L3327:S3327" si="3330">(B3327*(1-$K3327) * (365/365))/100</f>
        <v>#N/A</v>
      </c>
      <c r="M3327" s="180" t="str">
        <f t="shared" si="3330"/>
        <v>#N/A</v>
      </c>
      <c r="N3327" s="180" t="str">
        <f t="shared" si="3330"/>
        <v>#N/A</v>
      </c>
      <c r="O3327" s="180" t="str">
        <f t="shared" si="3330"/>
        <v>#N/A</v>
      </c>
      <c r="P3327" s="180" t="str">
        <f t="shared" si="3330"/>
        <v>#N/A</v>
      </c>
      <c r="Q3327" s="180" t="str">
        <f t="shared" si="3330"/>
        <v>#N/A</v>
      </c>
      <c r="R3327" s="180" t="str">
        <f t="shared" si="3330"/>
        <v>#N/A</v>
      </c>
      <c r="S3327" s="180" t="str">
        <f t="shared" si="3330"/>
        <v>#N/A</v>
      </c>
      <c r="T3327" s="181">
        <f t="shared" si="3"/>
        <v>13.5</v>
      </c>
      <c r="U3327" s="182">
        <f t="shared" si="4"/>
        <v>41059</v>
      </c>
      <c r="V3327" s="182">
        <f t="shared" si="5"/>
        <v>41151</v>
      </c>
      <c r="W3327" s="182">
        <f t="shared" si="6"/>
        <v>41243</v>
      </c>
      <c r="X3327" s="181">
        <f t="shared" si="7"/>
        <v>182</v>
      </c>
      <c r="Y3327" s="181">
        <f t="shared" si="8"/>
        <v>274</v>
      </c>
      <c r="Z3327" s="181">
        <f t="shared" si="9"/>
        <v>366</v>
      </c>
      <c r="AA3327" s="155"/>
      <c r="AB3327" s="9"/>
      <c r="AC3327" s="9"/>
      <c r="AD3327" s="9"/>
      <c r="AE3327" s="9"/>
      <c r="AF3327" s="9"/>
      <c r="AG3327" s="9"/>
      <c r="AH3327" s="9"/>
    </row>
    <row r="3328" ht="15.75" customHeight="1">
      <c r="A3328" s="177">
        <v>40876.0</v>
      </c>
      <c r="B3328" s="178">
        <v>10.86</v>
      </c>
      <c r="C3328" s="178">
        <v>12.36</v>
      </c>
      <c r="D3328" s="178">
        <v>13.17</v>
      </c>
      <c r="E3328" s="178">
        <v>13.5</v>
      </c>
      <c r="F3328" s="178">
        <v>13.5</v>
      </c>
      <c r="G3328" s="178">
        <v>13.5</v>
      </c>
      <c r="H3328" s="178">
        <v>13.5</v>
      </c>
      <c r="I3328" s="178">
        <v>13.5</v>
      </c>
      <c r="J3328" s="178">
        <v>13.5</v>
      </c>
      <c r="K3328" s="179" t="str">
        <f>MAX(0,((T3328*(365/365))-VLOOKUP(A3328,VBMA!$A:$D,4,0))  /  (T3328* (365/365)   ))</f>
        <v>#N/A</v>
      </c>
      <c r="L3328" s="180" t="str">
        <f t="shared" ref="L3328:S3328" si="3331">(B3328*(1-$K3328) * (365/365))/100</f>
        <v>#N/A</v>
      </c>
      <c r="M3328" s="180" t="str">
        <f t="shared" si="3331"/>
        <v>#N/A</v>
      </c>
      <c r="N3328" s="180" t="str">
        <f t="shared" si="3331"/>
        <v>#N/A</v>
      </c>
      <c r="O3328" s="180" t="str">
        <f t="shared" si="3331"/>
        <v>#N/A</v>
      </c>
      <c r="P3328" s="180" t="str">
        <f t="shared" si="3331"/>
        <v>#N/A</v>
      </c>
      <c r="Q3328" s="180" t="str">
        <f t="shared" si="3331"/>
        <v>#N/A</v>
      </c>
      <c r="R3328" s="180" t="str">
        <f t="shared" si="3331"/>
        <v>#N/A</v>
      </c>
      <c r="S3328" s="180" t="str">
        <f t="shared" si="3331"/>
        <v>#N/A</v>
      </c>
      <c r="T3328" s="181">
        <f t="shared" si="3"/>
        <v>13.5</v>
      </c>
      <c r="U3328" s="182">
        <f t="shared" si="4"/>
        <v>41058</v>
      </c>
      <c r="V3328" s="182">
        <f t="shared" si="5"/>
        <v>41150</v>
      </c>
      <c r="W3328" s="182">
        <f t="shared" si="6"/>
        <v>41242</v>
      </c>
      <c r="X3328" s="181">
        <f t="shared" si="7"/>
        <v>182</v>
      </c>
      <c r="Y3328" s="181">
        <f t="shared" si="8"/>
        <v>274</v>
      </c>
      <c r="Z3328" s="181">
        <f t="shared" si="9"/>
        <v>366</v>
      </c>
      <c r="AA3328" s="155"/>
      <c r="AB3328" s="9"/>
      <c r="AC3328" s="9"/>
      <c r="AD3328" s="9"/>
      <c r="AE3328" s="9"/>
      <c r="AF3328" s="9"/>
      <c r="AG3328" s="9"/>
      <c r="AH3328" s="9"/>
    </row>
    <row r="3329" ht="15.75" customHeight="1">
      <c r="A3329" s="177">
        <v>40875.0</v>
      </c>
      <c r="B3329" s="178">
        <v>10.93</v>
      </c>
      <c r="C3329" s="178">
        <v>12.5</v>
      </c>
      <c r="D3329" s="178">
        <v>13.17</v>
      </c>
      <c r="E3329" s="178">
        <v>13.5</v>
      </c>
      <c r="F3329" s="178">
        <v>13.5</v>
      </c>
      <c r="G3329" s="178">
        <v>13.5</v>
      </c>
      <c r="H3329" s="178">
        <v>13.5</v>
      </c>
      <c r="I3329" s="178">
        <v>13.5</v>
      </c>
      <c r="J3329" s="178">
        <v>13.5</v>
      </c>
      <c r="K3329" s="179" t="str">
        <f>MAX(0,((T3329*(365/365))-VLOOKUP(A3329,VBMA!$A:$D,4,0))  /  (T3329* (365/365)   ))</f>
        <v>#N/A</v>
      </c>
      <c r="L3329" s="180" t="str">
        <f t="shared" ref="L3329:S3329" si="3332">(B3329*(1-$K3329) * (365/365))/100</f>
        <v>#N/A</v>
      </c>
      <c r="M3329" s="180" t="str">
        <f t="shared" si="3332"/>
        <v>#N/A</v>
      </c>
      <c r="N3329" s="180" t="str">
        <f t="shared" si="3332"/>
        <v>#N/A</v>
      </c>
      <c r="O3329" s="180" t="str">
        <f t="shared" si="3332"/>
        <v>#N/A</v>
      </c>
      <c r="P3329" s="180" t="str">
        <f t="shared" si="3332"/>
        <v>#N/A</v>
      </c>
      <c r="Q3329" s="180" t="str">
        <f t="shared" si="3332"/>
        <v>#N/A</v>
      </c>
      <c r="R3329" s="180" t="str">
        <f t="shared" si="3332"/>
        <v>#N/A</v>
      </c>
      <c r="S3329" s="180" t="str">
        <f t="shared" si="3332"/>
        <v>#N/A</v>
      </c>
      <c r="T3329" s="181">
        <f t="shared" si="3"/>
        <v>13.5</v>
      </c>
      <c r="U3329" s="182">
        <f t="shared" si="4"/>
        <v>41057</v>
      </c>
      <c r="V3329" s="182">
        <f t="shared" si="5"/>
        <v>41149</v>
      </c>
      <c r="W3329" s="182">
        <f t="shared" si="6"/>
        <v>41241</v>
      </c>
      <c r="X3329" s="181">
        <f t="shared" si="7"/>
        <v>182</v>
      </c>
      <c r="Y3329" s="181">
        <f t="shared" si="8"/>
        <v>274</v>
      </c>
      <c r="Z3329" s="181">
        <f t="shared" si="9"/>
        <v>366</v>
      </c>
      <c r="AA3329" s="155"/>
      <c r="AB3329" s="9"/>
      <c r="AC3329" s="9"/>
      <c r="AD3329" s="9"/>
      <c r="AE3329" s="9"/>
      <c r="AF3329" s="9"/>
      <c r="AG3329" s="9"/>
      <c r="AH3329" s="9"/>
    </row>
    <row r="3330" ht="15.75" customHeight="1">
      <c r="A3330" s="177">
        <v>40872.0</v>
      </c>
      <c r="B3330" s="178">
        <v>11.19</v>
      </c>
      <c r="C3330" s="178">
        <v>12.69</v>
      </c>
      <c r="D3330" s="178">
        <v>13.21</v>
      </c>
      <c r="E3330" s="178">
        <v>13.5</v>
      </c>
      <c r="F3330" s="178">
        <v>13.5</v>
      </c>
      <c r="G3330" s="178">
        <v>13.5</v>
      </c>
      <c r="H3330" s="178">
        <v>13.5</v>
      </c>
      <c r="I3330" s="178">
        <v>13.5</v>
      </c>
      <c r="J3330" s="178">
        <v>13.5</v>
      </c>
      <c r="K3330" s="179" t="str">
        <f>MAX(0,((T3330*(365/365))-VLOOKUP(A3330,VBMA!$A:$D,4,0))  /  (T3330* (365/365)   ))</f>
        <v>#N/A</v>
      </c>
      <c r="L3330" s="180" t="str">
        <f t="shared" ref="L3330:S3330" si="3333">(B3330*(1-$K3330) * (365/365))/100</f>
        <v>#N/A</v>
      </c>
      <c r="M3330" s="180" t="str">
        <f t="shared" si="3333"/>
        <v>#N/A</v>
      </c>
      <c r="N3330" s="180" t="str">
        <f t="shared" si="3333"/>
        <v>#N/A</v>
      </c>
      <c r="O3330" s="180" t="str">
        <f t="shared" si="3333"/>
        <v>#N/A</v>
      </c>
      <c r="P3330" s="180" t="str">
        <f t="shared" si="3333"/>
        <v>#N/A</v>
      </c>
      <c r="Q3330" s="180" t="str">
        <f t="shared" si="3333"/>
        <v>#N/A</v>
      </c>
      <c r="R3330" s="180" t="str">
        <f t="shared" si="3333"/>
        <v>#N/A</v>
      </c>
      <c r="S3330" s="180" t="str">
        <f t="shared" si="3333"/>
        <v>#N/A</v>
      </c>
      <c r="T3330" s="181">
        <f t="shared" si="3"/>
        <v>13.5</v>
      </c>
      <c r="U3330" s="182">
        <f t="shared" si="4"/>
        <v>41054</v>
      </c>
      <c r="V3330" s="182">
        <f t="shared" si="5"/>
        <v>41146</v>
      </c>
      <c r="W3330" s="182">
        <f t="shared" si="6"/>
        <v>41238</v>
      </c>
      <c r="X3330" s="181">
        <f t="shared" si="7"/>
        <v>182</v>
      </c>
      <c r="Y3330" s="181">
        <f t="shared" si="8"/>
        <v>274</v>
      </c>
      <c r="Z3330" s="181">
        <f t="shared" si="9"/>
        <v>366</v>
      </c>
      <c r="AA3330" s="155"/>
      <c r="AB3330" s="9"/>
      <c r="AC3330" s="9"/>
      <c r="AD3330" s="9"/>
      <c r="AE3330" s="9"/>
      <c r="AF3330" s="9"/>
      <c r="AG3330" s="9"/>
      <c r="AH3330" s="9"/>
    </row>
    <row r="3331" ht="15.75" customHeight="1">
      <c r="A3331" s="177">
        <v>40871.0</v>
      </c>
      <c r="B3331" s="178">
        <v>11.25</v>
      </c>
      <c r="C3331" s="178">
        <v>12.83</v>
      </c>
      <c r="D3331" s="178">
        <v>13.37</v>
      </c>
      <c r="E3331" s="178">
        <v>13.5</v>
      </c>
      <c r="F3331" s="178">
        <v>13.5</v>
      </c>
      <c r="G3331" s="178">
        <v>13.5</v>
      </c>
      <c r="H3331" s="178">
        <v>13.5</v>
      </c>
      <c r="I3331" s="178">
        <v>13.5</v>
      </c>
      <c r="J3331" s="178">
        <v>13.5</v>
      </c>
      <c r="K3331" s="179" t="str">
        <f>MAX(0,((T3331*(365/365))-VLOOKUP(A3331,VBMA!$A:$D,4,0))  /  (T3331* (365/365)   ))</f>
        <v>#N/A</v>
      </c>
      <c r="L3331" s="180" t="str">
        <f t="shared" ref="L3331:S3331" si="3334">(B3331*(1-$K3331) * (365/365))/100</f>
        <v>#N/A</v>
      </c>
      <c r="M3331" s="180" t="str">
        <f t="shared" si="3334"/>
        <v>#N/A</v>
      </c>
      <c r="N3331" s="180" t="str">
        <f t="shared" si="3334"/>
        <v>#N/A</v>
      </c>
      <c r="O3331" s="180" t="str">
        <f t="shared" si="3334"/>
        <v>#N/A</v>
      </c>
      <c r="P3331" s="180" t="str">
        <f t="shared" si="3334"/>
        <v>#N/A</v>
      </c>
      <c r="Q3331" s="180" t="str">
        <f t="shared" si="3334"/>
        <v>#N/A</v>
      </c>
      <c r="R3331" s="180" t="str">
        <f t="shared" si="3334"/>
        <v>#N/A</v>
      </c>
      <c r="S3331" s="180" t="str">
        <f t="shared" si="3334"/>
        <v>#N/A</v>
      </c>
      <c r="T3331" s="181">
        <f t="shared" si="3"/>
        <v>13.5</v>
      </c>
      <c r="U3331" s="182">
        <f t="shared" si="4"/>
        <v>41053</v>
      </c>
      <c r="V3331" s="182">
        <f t="shared" si="5"/>
        <v>41145</v>
      </c>
      <c r="W3331" s="182">
        <f t="shared" si="6"/>
        <v>41237</v>
      </c>
      <c r="X3331" s="181">
        <f t="shared" si="7"/>
        <v>182</v>
      </c>
      <c r="Y3331" s="181">
        <f t="shared" si="8"/>
        <v>274</v>
      </c>
      <c r="Z3331" s="181">
        <f t="shared" si="9"/>
        <v>366</v>
      </c>
      <c r="AA3331" s="155"/>
      <c r="AB3331" s="9"/>
      <c r="AC3331" s="9"/>
      <c r="AD3331" s="9"/>
      <c r="AE3331" s="9"/>
      <c r="AF3331" s="9"/>
      <c r="AG3331" s="9"/>
      <c r="AH3331" s="9"/>
    </row>
    <row r="3332" ht="15.75" customHeight="1">
      <c r="A3332" s="177">
        <v>40870.0</v>
      </c>
      <c r="B3332" s="178">
        <v>11.0</v>
      </c>
      <c r="C3332" s="178">
        <v>12.58</v>
      </c>
      <c r="D3332" s="178">
        <v>13.28</v>
      </c>
      <c r="E3332" s="178">
        <v>13.5</v>
      </c>
      <c r="F3332" s="178">
        <v>13.5</v>
      </c>
      <c r="G3332" s="178">
        <v>13.5</v>
      </c>
      <c r="H3332" s="178">
        <v>13.5</v>
      </c>
      <c r="I3332" s="178">
        <v>13.5</v>
      </c>
      <c r="J3332" s="178">
        <v>13.5</v>
      </c>
      <c r="K3332" s="179" t="str">
        <f>MAX(0,((T3332*(365/365))-VLOOKUP(A3332,VBMA!$A:$D,4,0))  /  (T3332* (365/365)   ))</f>
        <v>#N/A</v>
      </c>
      <c r="L3332" s="180" t="str">
        <f t="shared" ref="L3332:S3332" si="3335">(B3332*(1-$K3332) * (365/365))/100</f>
        <v>#N/A</v>
      </c>
      <c r="M3332" s="180" t="str">
        <f t="shared" si="3335"/>
        <v>#N/A</v>
      </c>
      <c r="N3332" s="180" t="str">
        <f t="shared" si="3335"/>
        <v>#N/A</v>
      </c>
      <c r="O3332" s="180" t="str">
        <f t="shared" si="3335"/>
        <v>#N/A</v>
      </c>
      <c r="P3332" s="180" t="str">
        <f t="shared" si="3335"/>
        <v>#N/A</v>
      </c>
      <c r="Q3332" s="180" t="str">
        <f t="shared" si="3335"/>
        <v>#N/A</v>
      </c>
      <c r="R3332" s="180" t="str">
        <f t="shared" si="3335"/>
        <v>#N/A</v>
      </c>
      <c r="S3332" s="180" t="str">
        <f t="shared" si="3335"/>
        <v>#N/A</v>
      </c>
      <c r="T3332" s="181">
        <f t="shared" si="3"/>
        <v>13.5</v>
      </c>
      <c r="U3332" s="182">
        <f t="shared" si="4"/>
        <v>41052</v>
      </c>
      <c r="V3332" s="182">
        <f t="shared" si="5"/>
        <v>41144</v>
      </c>
      <c r="W3332" s="182">
        <f t="shared" si="6"/>
        <v>41236</v>
      </c>
      <c r="X3332" s="181">
        <f t="shared" si="7"/>
        <v>182</v>
      </c>
      <c r="Y3332" s="181">
        <f t="shared" si="8"/>
        <v>274</v>
      </c>
      <c r="Z3332" s="181">
        <f t="shared" si="9"/>
        <v>366</v>
      </c>
      <c r="AA3332" s="155"/>
      <c r="AB3332" s="9"/>
      <c r="AC3332" s="9"/>
      <c r="AD3332" s="9"/>
      <c r="AE3332" s="9"/>
      <c r="AF3332" s="9"/>
      <c r="AG3332" s="9"/>
      <c r="AH3332" s="9"/>
    </row>
    <row r="3333" ht="15.75" customHeight="1">
      <c r="A3333" s="177">
        <v>40869.0</v>
      </c>
      <c r="B3333" s="178">
        <v>11.07</v>
      </c>
      <c r="C3333" s="178">
        <v>12.5</v>
      </c>
      <c r="D3333" s="178">
        <v>13.17</v>
      </c>
      <c r="E3333" s="178">
        <v>13.5</v>
      </c>
      <c r="F3333" s="178">
        <v>13.5</v>
      </c>
      <c r="G3333" s="178">
        <v>13.5</v>
      </c>
      <c r="H3333" s="178">
        <v>13.5</v>
      </c>
      <c r="I3333" s="178">
        <v>13.5</v>
      </c>
      <c r="J3333" s="178">
        <v>13.5</v>
      </c>
      <c r="K3333" s="179" t="str">
        <f>MAX(0,((T3333*(365/365))-VLOOKUP(A3333,VBMA!$A:$D,4,0))  /  (T3333* (365/365)   ))</f>
        <v>#N/A</v>
      </c>
      <c r="L3333" s="180" t="str">
        <f t="shared" ref="L3333:S3333" si="3336">(B3333*(1-$K3333) * (365/365))/100</f>
        <v>#N/A</v>
      </c>
      <c r="M3333" s="180" t="str">
        <f t="shared" si="3336"/>
        <v>#N/A</v>
      </c>
      <c r="N3333" s="180" t="str">
        <f t="shared" si="3336"/>
        <v>#N/A</v>
      </c>
      <c r="O3333" s="180" t="str">
        <f t="shared" si="3336"/>
        <v>#N/A</v>
      </c>
      <c r="P3333" s="180" t="str">
        <f t="shared" si="3336"/>
        <v>#N/A</v>
      </c>
      <c r="Q3333" s="180" t="str">
        <f t="shared" si="3336"/>
        <v>#N/A</v>
      </c>
      <c r="R3333" s="180" t="str">
        <f t="shared" si="3336"/>
        <v>#N/A</v>
      </c>
      <c r="S3333" s="180" t="str">
        <f t="shared" si="3336"/>
        <v>#N/A</v>
      </c>
      <c r="T3333" s="181">
        <f t="shared" si="3"/>
        <v>13.5</v>
      </c>
      <c r="U3333" s="182">
        <f t="shared" si="4"/>
        <v>41051</v>
      </c>
      <c r="V3333" s="182">
        <f t="shared" si="5"/>
        <v>41143</v>
      </c>
      <c r="W3333" s="182">
        <f t="shared" si="6"/>
        <v>41235</v>
      </c>
      <c r="X3333" s="181">
        <f t="shared" si="7"/>
        <v>182</v>
      </c>
      <c r="Y3333" s="181">
        <f t="shared" si="8"/>
        <v>274</v>
      </c>
      <c r="Z3333" s="181">
        <f t="shared" si="9"/>
        <v>366</v>
      </c>
      <c r="AA3333" s="155"/>
      <c r="AB3333" s="9"/>
      <c r="AC3333" s="9"/>
      <c r="AD3333" s="9"/>
      <c r="AE3333" s="9"/>
      <c r="AF3333" s="9"/>
      <c r="AG3333" s="9"/>
      <c r="AH3333" s="9"/>
    </row>
    <row r="3334" ht="15.75" customHeight="1">
      <c r="A3334" s="177">
        <v>40868.0</v>
      </c>
      <c r="B3334" s="178">
        <v>11.08</v>
      </c>
      <c r="C3334" s="178">
        <v>12.5</v>
      </c>
      <c r="D3334" s="178">
        <v>13.17</v>
      </c>
      <c r="E3334" s="178">
        <v>13.5</v>
      </c>
      <c r="F3334" s="178">
        <v>13.5</v>
      </c>
      <c r="G3334" s="178">
        <v>13.5</v>
      </c>
      <c r="H3334" s="178">
        <v>13.5</v>
      </c>
      <c r="I3334" s="178">
        <v>13.5</v>
      </c>
      <c r="J3334" s="178">
        <v>13.5</v>
      </c>
      <c r="K3334" s="179" t="str">
        <f>MAX(0,((T3334*(365/365))-VLOOKUP(A3334,VBMA!$A:$D,4,0))  /  (T3334* (365/365)   ))</f>
        <v>#N/A</v>
      </c>
      <c r="L3334" s="180" t="str">
        <f t="shared" ref="L3334:S3334" si="3337">(B3334*(1-$K3334) * (365/365))/100</f>
        <v>#N/A</v>
      </c>
      <c r="M3334" s="180" t="str">
        <f t="shared" si="3337"/>
        <v>#N/A</v>
      </c>
      <c r="N3334" s="180" t="str">
        <f t="shared" si="3337"/>
        <v>#N/A</v>
      </c>
      <c r="O3334" s="180" t="str">
        <f t="shared" si="3337"/>
        <v>#N/A</v>
      </c>
      <c r="P3334" s="180" t="str">
        <f t="shared" si="3337"/>
        <v>#N/A</v>
      </c>
      <c r="Q3334" s="180" t="str">
        <f t="shared" si="3337"/>
        <v>#N/A</v>
      </c>
      <c r="R3334" s="180" t="str">
        <f t="shared" si="3337"/>
        <v>#N/A</v>
      </c>
      <c r="S3334" s="180" t="str">
        <f t="shared" si="3337"/>
        <v>#N/A</v>
      </c>
      <c r="T3334" s="181">
        <f t="shared" si="3"/>
        <v>13.5</v>
      </c>
      <c r="U3334" s="182">
        <f t="shared" si="4"/>
        <v>41050</v>
      </c>
      <c r="V3334" s="182">
        <f t="shared" si="5"/>
        <v>41142</v>
      </c>
      <c r="W3334" s="182">
        <f t="shared" si="6"/>
        <v>41234</v>
      </c>
      <c r="X3334" s="181">
        <f t="shared" si="7"/>
        <v>182</v>
      </c>
      <c r="Y3334" s="181">
        <f t="shared" si="8"/>
        <v>274</v>
      </c>
      <c r="Z3334" s="181">
        <f t="shared" si="9"/>
        <v>366</v>
      </c>
      <c r="AA3334" s="155"/>
      <c r="AB3334" s="9"/>
      <c r="AC3334" s="9"/>
      <c r="AD3334" s="9"/>
      <c r="AE3334" s="9"/>
      <c r="AF3334" s="9"/>
      <c r="AG3334" s="9"/>
      <c r="AH3334" s="9"/>
    </row>
    <row r="3335" ht="15.75" customHeight="1">
      <c r="A3335" s="177">
        <v>40865.0</v>
      </c>
      <c r="B3335" s="178">
        <v>11.5</v>
      </c>
      <c r="C3335" s="178">
        <v>12.79</v>
      </c>
      <c r="D3335" s="178">
        <v>13.21</v>
      </c>
      <c r="E3335" s="178">
        <v>13.5</v>
      </c>
      <c r="F3335" s="178">
        <v>13.5</v>
      </c>
      <c r="G3335" s="178">
        <v>13.5</v>
      </c>
      <c r="H3335" s="178">
        <v>13.5</v>
      </c>
      <c r="I3335" s="178">
        <v>13.5</v>
      </c>
      <c r="J3335" s="178">
        <v>13.5</v>
      </c>
      <c r="K3335" s="179" t="str">
        <f>MAX(0,((T3335*(365/365))-VLOOKUP(A3335,VBMA!$A:$D,4,0))  /  (T3335* (365/365)   ))</f>
        <v>#N/A</v>
      </c>
      <c r="L3335" s="180" t="str">
        <f t="shared" ref="L3335:S3335" si="3338">(B3335*(1-$K3335) * (365/365))/100</f>
        <v>#N/A</v>
      </c>
      <c r="M3335" s="180" t="str">
        <f t="shared" si="3338"/>
        <v>#N/A</v>
      </c>
      <c r="N3335" s="180" t="str">
        <f t="shared" si="3338"/>
        <v>#N/A</v>
      </c>
      <c r="O3335" s="180" t="str">
        <f t="shared" si="3338"/>
        <v>#N/A</v>
      </c>
      <c r="P3335" s="180" t="str">
        <f t="shared" si="3338"/>
        <v>#N/A</v>
      </c>
      <c r="Q3335" s="180" t="str">
        <f t="shared" si="3338"/>
        <v>#N/A</v>
      </c>
      <c r="R3335" s="180" t="str">
        <f t="shared" si="3338"/>
        <v>#N/A</v>
      </c>
      <c r="S3335" s="180" t="str">
        <f t="shared" si="3338"/>
        <v>#N/A</v>
      </c>
      <c r="T3335" s="181">
        <f t="shared" si="3"/>
        <v>13.5</v>
      </c>
      <c r="U3335" s="182">
        <f t="shared" si="4"/>
        <v>41047</v>
      </c>
      <c r="V3335" s="182">
        <f t="shared" si="5"/>
        <v>41139</v>
      </c>
      <c r="W3335" s="182">
        <f t="shared" si="6"/>
        <v>41231</v>
      </c>
      <c r="X3335" s="181">
        <f t="shared" si="7"/>
        <v>182</v>
      </c>
      <c r="Y3335" s="181">
        <f t="shared" si="8"/>
        <v>274</v>
      </c>
      <c r="Z3335" s="181">
        <f t="shared" si="9"/>
        <v>366</v>
      </c>
      <c r="AA3335" s="155"/>
      <c r="AB3335" s="9"/>
      <c r="AC3335" s="9"/>
      <c r="AD3335" s="9"/>
      <c r="AE3335" s="9"/>
      <c r="AF3335" s="9"/>
      <c r="AG3335" s="9"/>
      <c r="AH3335" s="9"/>
    </row>
    <row r="3336" ht="15.75" customHeight="1">
      <c r="A3336" s="177">
        <v>40864.0</v>
      </c>
      <c r="B3336" s="178">
        <v>11.92</v>
      </c>
      <c r="C3336" s="178">
        <v>13.17</v>
      </c>
      <c r="D3336" s="178">
        <v>13.5</v>
      </c>
      <c r="E3336" s="178">
        <v>13.5</v>
      </c>
      <c r="F3336" s="178">
        <v>13.5</v>
      </c>
      <c r="G3336" s="178">
        <v>13.5</v>
      </c>
      <c r="H3336" s="178">
        <v>13.5</v>
      </c>
      <c r="I3336" s="178">
        <v>13.5</v>
      </c>
      <c r="J3336" s="178">
        <v>13.5</v>
      </c>
      <c r="K3336" s="179" t="str">
        <f>MAX(0,((T3336*(365/365))-VLOOKUP(A3336,VBMA!$A:$D,4,0))  /  (T3336* (365/365)   ))</f>
        <v>#N/A</v>
      </c>
      <c r="L3336" s="180" t="str">
        <f t="shared" ref="L3336:S3336" si="3339">(B3336*(1-$K3336) * (365/365))/100</f>
        <v>#N/A</v>
      </c>
      <c r="M3336" s="180" t="str">
        <f t="shared" si="3339"/>
        <v>#N/A</v>
      </c>
      <c r="N3336" s="180" t="str">
        <f t="shared" si="3339"/>
        <v>#N/A</v>
      </c>
      <c r="O3336" s="180" t="str">
        <f t="shared" si="3339"/>
        <v>#N/A</v>
      </c>
      <c r="P3336" s="180" t="str">
        <f t="shared" si="3339"/>
        <v>#N/A</v>
      </c>
      <c r="Q3336" s="180" t="str">
        <f t="shared" si="3339"/>
        <v>#N/A</v>
      </c>
      <c r="R3336" s="180" t="str">
        <f t="shared" si="3339"/>
        <v>#N/A</v>
      </c>
      <c r="S3336" s="180" t="str">
        <f t="shared" si="3339"/>
        <v>#N/A</v>
      </c>
      <c r="T3336" s="181">
        <f t="shared" si="3"/>
        <v>13.5</v>
      </c>
      <c r="U3336" s="182">
        <f t="shared" si="4"/>
        <v>41046</v>
      </c>
      <c r="V3336" s="182">
        <f t="shared" si="5"/>
        <v>41138</v>
      </c>
      <c r="W3336" s="182">
        <f t="shared" si="6"/>
        <v>41230</v>
      </c>
      <c r="X3336" s="181">
        <f t="shared" si="7"/>
        <v>182</v>
      </c>
      <c r="Y3336" s="181">
        <f t="shared" si="8"/>
        <v>274</v>
      </c>
      <c r="Z3336" s="181">
        <f t="shared" si="9"/>
        <v>366</v>
      </c>
      <c r="AA3336" s="155"/>
      <c r="AB3336" s="9"/>
      <c r="AC3336" s="9"/>
      <c r="AD3336" s="9"/>
      <c r="AE3336" s="9"/>
      <c r="AF3336" s="9"/>
      <c r="AG3336" s="9"/>
      <c r="AH3336" s="9"/>
    </row>
    <row r="3337" ht="15.75" customHeight="1">
      <c r="A3337" s="177">
        <v>40863.0</v>
      </c>
      <c r="B3337" s="178">
        <v>12.07</v>
      </c>
      <c r="C3337" s="178">
        <v>13.21</v>
      </c>
      <c r="D3337" s="178">
        <v>13.5</v>
      </c>
      <c r="E3337" s="178">
        <v>13.5</v>
      </c>
      <c r="F3337" s="178">
        <v>13.5</v>
      </c>
      <c r="G3337" s="178">
        <v>13.5</v>
      </c>
      <c r="H3337" s="178">
        <v>13.5</v>
      </c>
      <c r="I3337" s="178">
        <v>13.5</v>
      </c>
      <c r="J3337" s="178">
        <v>13.5</v>
      </c>
      <c r="K3337" s="179" t="str">
        <f>MAX(0,((T3337*(365/365))-VLOOKUP(A3337,VBMA!$A:$D,4,0))  /  (T3337* (365/365)   ))</f>
        <v>#N/A</v>
      </c>
      <c r="L3337" s="180" t="str">
        <f t="shared" ref="L3337:S3337" si="3340">(B3337*(1-$K3337) * (365/365))/100</f>
        <v>#N/A</v>
      </c>
      <c r="M3337" s="180" t="str">
        <f t="shared" si="3340"/>
        <v>#N/A</v>
      </c>
      <c r="N3337" s="180" t="str">
        <f t="shared" si="3340"/>
        <v>#N/A</v>
      </c>
      <c r="O3337" s="180" t="str">
        <f t="shared" si="3340"/>
        <v>#N/A</v>
      </c>
      <c r="P3337" s="180" t="str">
        <f t="shared" si="3340"/>
        <v>#N/A</v>
      </c>
      <c r="Q3337" s="180" t="str">
        <f t="shared" si="3340"/>
        <v>#N/A</v>
      </c>
      <c r="R3337" s="180" t="str">
        <f t="shared" si="3340"/>
        <v>#N/A</v>
      </c>
      <c r="S3337" s="180" t="str">
        <f t="shared" si="3340"/>
        <v>#N/A</v>
      </c>
      <c r="T3337" s="181">
        <f t="shared" si="3"/>
        <v>13.5</v>
      </c>
      <c r="U3337" s="182">
        <f t="shared" si="4"/>
        <v>41045</v>
      </c>
      <c r="V3337" s="182">
        <f t="shared" si="5"/>
        <v>41137</v>
      </c>
      <c r="W3337" s="182">
        <f t="shared" si="6"/>
        <v>41229</v>
      </c>
      <c r="X3337" s="181">
        <f t="shared" si="7"/>
        <v>182</v>
      </c>
      <c r="Y3337" s="181">
        <f t="shared" si="8"/>
        <v>274</v>
      </c>
      <c r="Z3337" s="181">
        <f t="shared" si="9"/>
        <v>366</v>
      </c>
      <c r="AA3337" s="155"/>
      <c r="AB3337" s="9"/>
      <c r="AC3337" s="9"/>
      <c r="AD3337" s="9"/>
      <c r="AE3337" s="9"/>
      <c r="AF3337" s="9"/>
      <c r="AG3337" s="9"/>
      <c r="AH3337" s="9"/>
    </row>
    <row r="3338" ht="15.75" customHeight="1">
      <c r="A3338" s="177">
        <v>40862.0</v>
      </c>
      <c r="B3338" s="178">
        <v>12.0</v>
      </c>
      <c r="C3338" s="178">
        <v>13.17</v>
      </c>
      <c r="D3338" s="178">
        <v>13.5</v>
      </c>
      <c r="E3338" s="178">
        <v>13.5</v>
      </c>
      <c r="F3338" s="178">
        <v>13.5</v>
      </c>
      <c r="G3338" s="178">
        <v>13.5</v>
      </c>
      <c r="H3338" s="178">
        <v>13.5</v>
      </c>
      <c r="I3338" s="178">
        <v>13.5</v>
      </c>
      <c r="J3338" s="178">
        <v>13.5</v>
      </c>
      <c r="K3338" s="179" t="str">
        <f>MAX(0,((T3338*(365/365))-VLOOKUP(A3338,VBMA!$A:$D,4,0))  /  (T3338* (365/365)   ))</f>
        <v>#N/A</v>
      </c>
      <c r="L3338" s="180" t="str">
        <f t="shared" ref="L3338:S3338" si="3341">(B3338*(1-$K3338) * (365/365))/100</f>
        <v>#N/A</v>
      </c>
      <c r="M3338" s="180" t="str">
        <f t="shared" si="3341"/>
        <v>#N/A</v>
      </c>
      <c r="N3338" s="180" t="str">
        <f t="shared" si="3341"/>
        <v>#N/A</v>
      </c>
      <c r="O3338" s="180" t="str">
        <f t="shared" si="3341"/>
        <v>#N/A</v>
      </c>
      <c r="P3338" s="180" t="str">
        <f t="shared" si="3341"/>
        <v>#N/A</v>
      </c>
      <c r="Q3338" s="180" t="str">
        <f t="shared" si="3341"/>
        <v>#N/A</v>
      </c>
      <c r="R3338" s="180" t="str">
        <f t="shared" si="3341"/>
        <v>#N/A</v>
      </c>
      <c r="S3338" s="180" t="str">
        <f t="shared" si="3341"/>
        <v>#N/A</v>
      </c>
      <c r="T3338" s="181">
        <f t="shared" si="3"/>
        <v>13.5</v>
      </c>
      <c r="U3338" s="182">
        <f t="shared" si="4"/>
        <v>41044</v>
      </c>
      <c r="V3338" s="182">
        <f t="shared" si="5"/>
        <v>41136</v>
      </c>
      <c r="W3338" s="182">
        <f t="shared" si="6"/>
        <v>41228</v>
      </c>
      <c r="X3338" s="181">
        <f t="shared" si="7"/>
        <v>182</v>
      </c>
      <c r="Y3338" s="181">
        <f t="shared" si="8"/>
        <v>274</v>
      </c>
      <c r="Z3338" s="181">
        <f t="shared" si="9"/>
        <v>366</v>
      </c>
      <c r="AA3338" s="155"/>
      <c r="AB3338" s="9"/>
      <c r="AC3338" s="9"/>
      <c r="AD3338" s="9"/>
      <c r="AE3338" s="9"/>
      <c r="AF3338" s="9"/>
      <c r="AG3338" s="9"/>
      <c r="AH3338" s="9"/>
    </row>
    <row r="3339" ht="15.75" customHeight="1">
      <c r="A3339" s="177">
        <v>40861.0</v>
      </c>
      <c r="B3339" s="178">
        <v>12.07</v>
      </c>
      <c r="C3339" s="178">
        <v>13.21</v>
      </c>
      <c r="D3339" s="178">
        <v>13.5</v>
      </c>
      <c r="E3339" s="178">
        <v>13.5</v>
      </c>
      <c r="F3339" s="178">
        <v>13.5</v>
      </c>
      <c r="G3339" s="178">
        <v>13.5</v>
      </c>
      <c r="H3339" s="178">
        <v>13.5</v>
      </c>
      <c r="I3339" s="178">
        <v>13.5</v>
      </c>
      <c r="J3339" s="178">
        <v>13.5</v>
      </c>
      <c r="K3339" s="179" t="str">
        <f>MAX(0,((T3339*(365/365))-VLOOKUP(A3339,VBMA!$A:$D,4,0))  /  (T3339* (365/365)   ))</f>
        <v>#N/A</v>
      </c>
      <c r="L3339" s="180" t="str">
        <f t="shared" ref="L3339:S3339" si="3342">(B3339*(1-$K3339) * (365/365))/100</f>
        <v>#N/A</v>
      </c>
      <c r="M3339" s="180" t="str">
        <f t="shared" si="3342"/>
        <v>#N/A</v>
      </c>
      <c r="N3339" s="180" t="str">
        <f t="shared" si="3342"/>
        <v>#N/A</v>
      </c>
      <c r="O3339" s="180" t="str">
        <f t="shared" si="3342"/>
        <v>#N/A</v>
      </c>
      <c r="P3339" s="180" t="str">
        <f t="shared" si="3342"/>
        <v>#N/A</v>
      </c>
      <c r="Q3339" s="180" t="str">
        <f t="shared" si="3342"/>
        <v>#N/A</v>
      </c>
      <c r="R3339" s="180" t="str">
        <f t="shared" si="3342"/>
        <v>#N/A</v>
      </c>
      <c r="S3339" s="180" t="str">
        <f t="shared" si="3342"/>
        <v>#N/A</v>
      </c>
      <c r="T3339" s="181">
        <f t="shared" si="3"/>
        <v>13.5</v>
      </c>
      <c r="U3339" s="182">
        <f t="shared" si="4"/>
        <v>41043</v>
      </c>
      <c r="V3339" s="182">
        <f t="shared" si="5"/>
        <v>41135</v>
      </c>
      <c r="W3339" s="182">
        <f t="shared" si="6"/>
        <v>41227</v>
      </c>
      <c r="X3339" s="181">
        <f t="shared" si="7"/>
        <v>182</v>
      </c>
      <c r="Y3339" s="181">
        <f t="shared" si="8"/>
        <v>274</v>
      </c>
      <c r="Z3339" s="181">
        <f t="shared" si="9"/>
        <v>366</v>
      </c>
      <c r="AA3339" s="155"/>
      <c r="AB3339" s="9"/>
      <c r="AC3339" s="9"/>
      <c r="AD3339" s="9"/>
      <c r="AE3339" s="9"/>
      <c r="AF3339" s="9"/>
      <c r="AG3339" s="9"/>
      <c r="AH3339" s="9"/>
    </row>
    <row r="3340" ht="15.75" customHeight="1">
      <c r="A3340" s="177">
        <v>40858.0</v>
      </c>
      <c r="B3340" s="178">
        <v>12.0</v>
      </c>
      <c r="C3340" s="178">
        <v>13.17</v>
      </c>
      <c r="D3340" s="178">
        <v>13.5</v>
      </c>
      <c r="E3340" s="178">
        <v>13.5</v>
      </c>
      <c r="F3340" s="178">
        <v>13.5</v>
      </c>
      <c r="G3340" s="178">
        <v>13.5</v>
      </c>
      <c r="H3340" s="178">
        <v>13.5</v>
      </c>
      <c r="I3340" s="178">
        <v>13.5</v>
      </c>
      <c r="J3340" s="178">
        <v>13.5</v>
      </c>
      <c r="K3340" s="179" t="str">
        <f>MAX(0,((T3340*(365/365))-VLOOKUP(A3340,VBMA!$A:$D,4,0))  /  (T3340* (365/365)   ))</f>
        <v>#N/A</v>
      </c>
      <c r="L3340" s="180" t="str">
        <f t="shared" ref="L3340:S3340" si="3343">(B3340*(1-$K3340) * (365/365))/100</f>
        <v>#N/A</v>
      </c>
      <c r="M3340" s="180" t="str">
        <f t="shared" si="3343"/>
        <v>#N/A</v>
      </c>
      <c r="N3340" s="180" t="str">
        <f t="shared" si="3343"/>
        <v>#N/A</v>
      </c>
      <c r="O3340" s="180" t="str">
        <f t="shared" si="3343"/>
        <v>#N/A</v>
      </c>
      <c r="P3340" s="180" t="str">
        <f t="shared" si="3343"/>
        <v>#N/A</v>
      </c>
      <c r="Q3340" s="180" t="str">
        <f t="shared" si="3343"/>
        <v>#N/A</v>
      </c>
      <c r="R3340" s="180" t="str">
        <f t="shared" si="3343"/>
        <v>#N/A</v>
      </c>
      <c r="S3340" s="180" t="str">
        <f t="shared" si="3343"/>
        <v>#N/A</v>
      </c>
      <c r="T3340" s="181">
        <f t="shared" si="3"/>
        <v>13.5</v>
      </c>
      <c r="U3340" s="182">
        <f t="shared" si="4"/>
        <v>41040</v>
      </c>
      <c r="V3340" s="182">
        <f t="shared" si="5"/>
        <v>41132</v>
      </c>
      <c r="W3340" s="182">
        <f t="shared" si="6"/>
        <v>41224</v>
      </c>
      <c r="X3340" s="181">
        <f t="shared" si="7"/>
        <v>182</v>
      </c>
      <c r="Y3340" s="181">
        <f t="shared" si="8"/>
        <v>274</v>
      </c>
      <c r="Z3340" s="181">
        <f t="shared" si="9"/>
        <v>366</v>
      </c>
      <c r="AA3340" s="155"/>
      <c r="AB3340" s="9"/>
      <c r="AC3340" s="9"/>
      <c r="AD3340" s="9"/>
      <c r="AE3340" s="9"/>
      <c r="AF3340" s="9"/>
      <c r="AG3340" s="9"/>
      <c r="AH3340" s="9"/>
    </row>
    <row r="3341" ht="15.75" customHeight="1">
      <c r="A3341" s="177">
        <v>40857.0</v>
      </c>
      <c r="B3341" s="178">
        <v>12.07</v>
      </c>
      <c r="C3341" s="178">
        <v>13.21</v>
      </c>
      <c r="D3341" s="178">
        <v>13.5</v>
      </c>
      <c r="E3341" s="178">
        <v>13.5</v>
      </c>
      <c r="F3341" s="178">
        <v>13.5</v>
      </c>
      <c r="G3341" s="178">
        <v>13.5</v>
      </c>
      <c r="H3341" s="178">
        <v>13.5</v>
      </c>
      <c r="I3341" s="178">
        <v>13.5</v>
      </c>
      <c r="J3341" s="178">
        <v>13.5</v>
      </c>
      <c r="K3341" s="179" t="str">
        <f>MAX(0,((T3341*(365/365))-VLOOKUP(A3341,VBMA!$A:$D,4,0))  /  (T3341* (365/365)   ))</f>
        <v>#N/A</v>
      </c>
      <c r="L3341" s="180" t="str">
        <f t="shared" ref="L3341:S3341" si="3344">(B3341*(1-$K3341) * (365/365))/100</f>
        <v>#N/A</v>
      </c>
      <c r="M3341" s="180" t="str">
        <f t="shared" si="3344"/>
        <v>#N/A</v>
      </c>
      <c r="N3341" s="180" t="str">
        <f t="shared" si="3344"/>
        <v>#N/A</v>
      </c>
      <c r="O3341" s="180" t="str">
        <f t="shared" si="3344"/>
        <v>#N/A</v>
      </c>
      <c r="P3341" s="180" t="str">
        <f t="shared" si="3344"/>
        <v>#N/A</v>
      </c>
      <c r="Q3341" s="180" t="str">
        <f t="shared" si="3344"/>
        <v>#N/A</v>
      </c>
      <c r="R3341" s="180" t="str">
        <f t="shared" si="3344"/>
        <v>#N/A</v>
      </c>
      <c r="S3341" s="180" t="str">
        <f t="shared" si="3344"/>
        <v>#N/A</v>
      </c>
      <c r="T3341" s="181">
        <f t="shared" si="3"/>
        <v>13.5</v>
      </c>
      <c r="U3341" s="182">
        <f t="shared" si="4"/>
        <v>41039</v>
      </c>
      <c r="V3341" s="182">
        <f t="shared" si="5"/>
        <v>41131</v>
      </c>
      <c r="W3341" s="182">
        <f t="shared" si="6"/>
        <v>41223</v>
      </c>
      <c r="X3341" s="181">
        <f t="shared" si="7"/>
        <v>182</v>
      </c>
      <c r="Y3341" s="181">
        <f t="shared" si="8"/>
        <v>274</v>
      </c>
      <c r="Z3341" s="181">
        <f t="shared" si="9"/>
        <v>366</v>
      </c>
      <c r="AA3341" s="155"/>
      <c r="AB3341" s="9"/>
      <c r="AC3341" s="9"/>
      <c r="AD3341" s="9"/>
      <c r="AE3341" s="9"/>
      <c r="AF3341" s="9"/>
      <c r="AG3341" s="9"/>
      <c r="AH3341" s="9"/>
    </row>
    <row r="3342" ht="15.75" customHeight="1">
      <c r="A3342" s="177">
        <v>40856.0</v>
      </c>
      <c r="B3342" s="178">
        <v>12.0</v>
      </c>
      <c r="C3342" s="178">
        <v>13.25</v>
      </c>
      <c r="D3342" s="178">
        <v>13.5</v>
      </c>
      <c r="E3342" s="178">
        <v>13.5</v>
      </c>
      <c r="F3342" s="178">
        <v>13.5</v>
      </c>
      <c r="G3342" s="178">
        <v>13.5</v>
      </c>
      <c r="H3342" s="178">
        <v>13.5</v>
      </c>
      <c r="I3342" s="178">
        <v>13.5</v>
      </c>
      <c r="J3342" s="178">
        <v>13.5</v>
      </c>
      <c r="K3342" s="179" t="str">
        <f>MAX(0,((T3342*(365/365))-VLOOKUP(A3342,VBMA!$A:$D,4,0))  /  (T3342* (365/365)   ))</f>
        <v>#N/A</v>
      </c>
      <c r="L3342" s="180" t="str">
        <f t="shared" ref="L3342:S3342" si="3345">(B3342*(1-$K3342) * (365/365))/100</f>
        <v>#N/A</v>
      </c>
      <c r="M3342" s="180" t="str">
        <f t="shared" si="3345"/>
        <v>#N/A</v>
      </c>
      <c r="N3342" s="180" t="str">
        <f t="shared" si="3345"/>
        <v>#N/A</v>
      </c>
      <c r="O3342" s="180" t="str">
        <f t="shared" si="3345"/>
        <v>#N/A</v>
      </c>
      <c r="P3342" s="180" t="str">
        <f t="shared" si="3345"/>
        <v>#N/A</v>
      </c>
      <c r="Q3342" s="180" t="str">
        <f t="shared" si="3345"/>
        <v>#N/A</v>
      </c>
      <c r="R3342" s="180" t="str">
        <f t="shared" si="3345"/>
        <v>#N/A</v>
      </c>
      <c r="S3342" s="180" t="str">
        <f t="shared" si="3345"/>
        <v>#N/A</v>
      </c>
      <c r="T3342" s="181">
        <f t="shared" si="3"/>
        <v>13.5</v>
      </c>
      <c r="U3342" s="182">
        <f t="shared" si="4"/>
        <v>41038</v>
      </c>
      <c r="V3342" s="182">
        <f t="shared" si="5"/>
        <v>41130</v>
      </c>
      <c r="W3342" s="182">
        <f t="shared" si="6"/>
        <v>41222</v>
      </c>
      <c r="X3342" s="181">
        <f t="shared" si="7"/>
        <v>182</v>
      </c>
      <c r="Y3342" s="181">
        <f t="shared" si="8"/>
        <v>274</v>
      </c>
      <c r="Z3342" s="181">
        <f t="shared" si="9"/>
        <v>366</v>
      </c>
      <c r="AA3342" s="155"/>
      <c r="AB3342" s="9"/>
      <c r="AC3342" s="9"/>
      <c r="AD3342" s="9"/>
      <c r="AE3342" s="9"/>
      <c r="AF3342" s="9"/>
      <c r="AG3342" s="9"/>
      <c r="AH3342" s="9"/>
    </row>
    <row r="3343" ht="15.75" customHeight="1">
      <c r="A3343" s="177">
        <v>40855.0</v>
      </c>
      <c r="B3343" s="178">
        <v>12.0</v>
      </c>
      <c r="C3343" s="178">
        <v>13.21</v>
      </c>
      <c r="D3343" s="178">
        <v>13.5</v>
      </c>
      <c r="E3343" s="178">
        <v>13.5</v>
      </c>
      <c r="F3343" s="178">
        <v>13.5</v>
      </c>
      <c r="G3343" s="178">
        <v>13.5</v>
      </c>
      <c r="H3343" s="178">
        <v>13.5</v>
      </c>
      <c r="I3343" s="178">
        <v>13.5</v>
      </c>
      <c r="J3343" s="178">
        <v>13.5</v>
      </c>
      <c r="K3343" s="179" t="str">
        <f>MAX(0,((T3343*(365/365))-VLOOKUP(A3343,VBMA!$A:$D,4,0))  /  (T3343* (365/365)   ))</f>
        <v>#N/A</v>
      </c>
      <c r="L3343" s="180" t="str">
        <f t="shared" ref="L3343:S3343" si="3346">(B3343*(1-$K3343) * (365/365))/100</f>
        <v>#N/A</v>
      </c>
      <c r="M3343" s="180" t="str">
        <f t="shared" si="3346"/>
        <v>#N/A</v>
      </c>
      <c r="N3343" s="180" t="str">
        <f t="shared" si="3346"/>
        <v>#N/A</v>
      </c>
      <c r="O3343" s="180" t="str">
        <f t="shared" si="3346"/>
        <v>#N/A</v>
      </c>
      <c r="P3343" s="180" t="str">
        <f t="shared" si="3346"/>
        <v>#N/A</v>
      </c>
      <c r="Q3343" s="180" t="str">
        <f t="shared" si="3346"/>
        <v>#N/A</v>
      </c>
      <c r="R3343" s="180" t="str">
        <f t="shared" si="3346"/>
        <v>#N/A</v>
      </c>
      <c r="S3343" s="180" t="str">
        <f t="shared" si="3346"/>
        <v>#N/A</v>
      </c>
      <c r="T3343" s="181">
        <f t="shared" si="3"/>
        <v>13.5</v>
      </c>
      <c r="U3343" s="182">
        <f t="shared" si="4"/>
        <v>41037</v>
      </c>
      <c r="V3343" s="182">
        <f t="shared" si="5"/>
        <v>41129</v>
      </c>
      <c r="W3343" s="182">
        <f t="shared" si="6"/>
        <v>41221</v>
      </c>
      <c r="X3343" s="181">
        <f t="shared" si="7"/>
        <v>182</v>
      </c>
      <c r="Y3343" s="181">
        <f t="shared" si="8"/>
        <v>274</v>
      </c>
      <c r="Z3343" s="181">
        <f t="shared" si="9"/>
        <v>366</v>
      </c>
      <c r="AA3343" s="155"/>
      <c r="AB3343" s="9"/>
      <c r="AC3343" s="9"/>
      <c r="AD3343" s="9"/>
      <c r="AE3343" s="9"/>
      <c r="AF3343" s="9"/>
      <c r="AG3343" s="9"/>
      <c r="AH3343" s="9"/>
    </row>
    <row r="3344" ht="15.75" customHeight="1">
      <c r="A3344" s="177">
        <v>40854.0</v>
      </c>
      <c r="B3344" s="178">
        <v>12.08</v>
      </c>
      <c r="C3344" s="178">
        <v>13.17</v>
      </c>
      <c r="D3344" s="178">
        <v>13.5</v>
      </c>
      <c r="E3344" s="178">
        <v>13.5</v>
      </c>
      <c r="F3344" s="178">
        <v>13.5</v>
      </c>
      <c r="G3344" s="178">
        <v>13.5</v>
      </c>
      <c r="H3344" s="178">
        <v>13.5</v>
      </c>
      <c r="I3344" s="178">
        <v>13.5</v>
      </c>
      <c r="J3344" s="178">
        <v>13.5</v>
      </c>
      <c r="K3344" s="179" t="str">
        <f>MAX(0,((T3344*(365/365))-VLOOKUP(A3344,VBMA!$A:$D,4,0))  /  (T3344* (365/365)   ))</f>
        <v>#N/A</v>
      </c>
      <c r="L3344" s="180" t="str">
        <f t="shared" ref="L3344:S3344" si="3347">(B3344*(1-$K3344) * (365/365))/100</f>
        <v>#N/A</v>
      </c>
      <c r="M3344" s="180" t="str">
        <f t="shared" si="3347"/>
        <v>#N/A</v>
      </c>
      <c r="N3344" s="180" t="str">
        <f t="shared" si="3347"/>
        <v>#N/A</v>
      </c>
      <c r="O3344" s="180" t="str">
        <f t="shared" si="3347"/>
        <v>#N/A</v>
      </c>
      <c r="P3344" s="180" t="str">
        <f t="shared" si="3347"/>
        <v>#N/A</v>
      </c>
      <c r="Q3344" s="180" t="str">
        <f t="shared" si="3347"/>
        <v>#N/A</v>
      </c>
      <c r="R3344" s="180" t="str">
        <f t="shared" si="3347"/>
        <v>#N/A</v>
      </c>
      <c r="S3344" s="180" t="str">
        <f t="shared" si="3347"/>
        <v>#N/A</v>
      </c>
      <c r="T3344" s="181">
        <f t="shared" si="3"/>
        <v>13.5</v>
      </c>
      <c r="U3344" s="182">
        <f t="shared" si="4"/>
        <v>41036</v>
      </c>
      <c r="V3344" s="182">
        <f t="shared" si="5"/>
        <v>41128</v>
      </c>
      <c r="W3344" s="182">
        <f t="shared" si="6"/>
        <v>41220</v>
      </c>
      <c r="X3344" s="181">
        <f t="shared" si="7"/>
        <v>182</v>
      </c>
      <c r="Y3344" s="181">
        <f t="shared" si="8"/>
        <v>274</v>
      </c>
      <c r="Z3344" s="181">
        <f t="shared" si="9"/>
        <v>366</v>
      </c>
      <c r="AA3344" s="155"/>
      <c r="AB3344" s="9"/>
      <c r="AC3344" s="9"/>
      <c r="AD3344" s="9"/>
      <c r="AE3344" s="9"/>
      <c r="AF3344" s="9"/>
      <c r="AG3344" s="9"/>
      <c r="AH3344" s="9"/>
    </row>
    <row r="3345" ht="15.75" customHeight="1">
      <c r="A3345" s="177">
        <v>40851.0</v>
      </c>
      <c r="B3345" s="178">
        <v>12.25</v>
      </c>
      <c r="C3345" s="178">
        <v>13.13</v>
      </c>
      <c r="D3345" s="178">
        <v>13.5</v>
      </c>
      <c r="E3345" s="178">
        <v>13.5</v>
      </c>
      <c r="F3345" s="178">
        <v>13.5</v>
      </c>
      <c r="G3345" s="178">
        <v>13.5</v>
      </c>
      <c r="H3345" s="178">
        <v>13.5</v>
      </c>
      <c r="I3345" s="178">
        <v>13.5</v>
      </c>
      <c r="J3345" s="178">
        <v>13.5</v>
      </c>
      <c r="K3345" s="179" t="str">
        <f>MAX(0,((T3345*(365/365))-VLOOKUP(A3345,VBMA!$A:$D,4,0))  /  (T3345* (365/365)   ))</f>
        <v>#N/A</v>
      </c>
      <c r="L3345" s="180" t="str">
        <f t="shared" ref="L3345:S3345" si="3348">(B3345*(1-$K3345) * (365/365))/100</f>
        <v>#N/A</v>
      </c>
      <c r="M3345" s="180" t="str">
        <f t="shared" si="3348"/>
        <v>#N/A</v>
      </c>
      <c r="N3345" s="180" t="str">
        <f t="shared" si="3348"/>
        <v>#N/A</v>
      </c>
      <c r="O3345" s="180" t="str">
        <f t="shared" si="3348"/>
        <v>#N/A</v>
      </c>
      <c r="P3345" s="180" t="str">
        <f t="shared" si="3348"/>
        <v>#N/A</v>
      </c>
      <c r="Q3345" s="180" t="str">
        <f t="shared" si="3348"/>
        <v>#N/A</v>
      </c>
      <c r="R3345" s="180" t="str">
        <f t="shared" si="3348"/>
        <v>#N/A</v>
      </c>
      <c r="S3345" s="180" t="str">
        <f t="shared" si="3348"/>
        <v>#N/A</v>
      </c>
      <c r="T3345" s="181">
        <f t="shared" si="3"/>
        <v>13.5</v>
      </c>
      <c r="U3345" s="182">
        <f t="shared" si="4"/>
        <v>41033</v>
      </c>
      <c r="V3345" s="182">
        <f t="shared" si="5"/>
        <v>41125</v>
      </c>
      <c r="W3345" s="182">
        <f t="shared" si="6"/>
        <v>41217</v>
      </c>
      <c r="X3345" s="181">
        <f t="shared" si="7"/>
        <v>182</v>
      </c>
      <c r="Y3345" s="181">
        <f t="shared" si="8"/>
        <v>274</v>
      </c>
      <c r="Z3345" s="181">
        <f t="shared" si="9"/>
        <v>366</v>
      </c>
      <c r="AA3345" s="155"/>
      <c r="AB3345" s="9"/>
      <c r="AC3345" s="9"/>
      <c r="AD3345" s="9"/>
      <c r="AE3345" s="9"/>
      <c r="AF3345" s="9"/>
      <c r="AG3345" s="9"/>
      <c r="AH3345" s="9"/>
    </row>
    <row r="3346" ht="15.75" customHeight="1">
      <c r="A3346" s="177">
        <v>40850.0</v>
      </c>
      <c r="B3346" s="178">
        <v>12.25</v>
      </c>
      <c r="C3346" s="178">
        <v>13.19</v>
      </c>
      <c r="D3346" s="178">
        <v>13.5</v>
      </c>
      <c r="E3346" s="178">
        <v>13.5</v>
      </c>
      <c r="F3346" s="178">
        <v>13.5</v>
      </c>
      <c r="G3346" s="178">
        <v>13.5</v>
      </c>
      <c r="H3346" s="178">
        <v>13.5</v>
      </c>
      <c r="I3346" s="178">
        <v>13.5</v>
      </c>
      <c r="J3346" s="178">
        <v>13.5</v>
      </c>
      <c r="K3346" s="179" t="str">
        <f>MAX(0,((T3346*(365/365))-VLOOKUP(A3346,VBMA!$A:$D,4,0))  /  (T3346* (365/365)   ))</f>
        <v>#N/A</v>
      </c>
      <c r="L3346" s="180" t="str">
        <f t="shared" ref="L3346:S3346" si="3349">(B3346*(1-$K3346) * (365/365))/100</f>
        <v>#N/A</v>
      </c>
      <c r="M3346" s="180" t="str">
        <f t="shared" si="3349"/>
        <v>#N/A</v>
      </c>
      <c r="N3346" s="180" t="str">
        <f t="shared" si="3349"/>
        <v>#N/A</v>
      </c>
      <c r="O3346" s="180" t="str">
        <f t="shared" si="3349"/>
        <v>#N/A</v>
      </c>
      <c r="P3346" s="180" t="str">
        <f t="shared" si="3349"/>
        <v>#N/A</v>
      </c>
      <c r="Q3346" s="180" t="str">
        <f t="shared" si="3349"/>
        <v>#N/A</v>
      </c>
      <c r="R3346" s="180" t="str">
        <f t="shared" si="3349"/>
        <v>#N/A</v>
      </c>
      <c r="S3346" s="180" t="str">
        <f t="shared" si="3349"/>
        <v>#N/A</v>
      </c>
      <c r="T3346" s="181">
        <f t="shared" si="3"/>
        <v>13.5</v>
      </c>
      <c r="U3346" s="182">
        <f t="shared" si="4"/>
        <v>41032</v>
      </c>
      <c r="V3346" s="182">
        <f t="shared" si="5"/>
        <v>41124</v>
      </c>
      <c r="W3346" s="182">
        <f t="shared" si="6"/>
        <v>41216</v>
      </c>
      <c r="X3346" s="181">
        <f t="shared" si="7"/>
        <v>182</v>
      </c>
      <c r="Y3346" s="181">
        <f t="shared" si="8"/>
        <v>274</v>
      </c>
      <c r="Z3346" s="181">
        <f t="shared" si="9"/>
        <v>366</v>
      </c>
      <c r="AA3346" s="155"/>
      <c r="AB3346" s="9"/>
      <c r="AC3346" s="9"/>
      <c r="AD3346" s="9"/>
      <c r="AE3346" s="9"/>
      <c r="AF3346" s="9"/>
      <c r="AG3346" s="9"/>
      <c r="AH3346" s="9"/>
    </row>
    <row r="3347" ht="15.75" customHeight="1">
      <c r="A3347" s="177">
        <v>40849.0</v>
      </c>
      <c r="B3347" s="178">
        <v>12.25</v>
      </c>
      <c r="C3347" s="178">
        <v>13.19</v>
      </c>
      <c r="D3347" s="178">
        <v>13.5</v>
      </c>
      <c r="E3347" s="178">
        <v>13.5</v>
      </c>
      <c r="F3347" s="178">
        <v>13.5</v>
      </c>
      <c r="G3347" s="178">
        <v>13.5</v>
      </c>
      <c r="H3347" s="178">
        <v>13.5</v>
      </c>
      <c r="I3347" s="178">
        <v>13.5</v>
      </c>
      <c r="J3347" s="178">
        <v>13.5</v>
      </c>
      <c r="K3347" s="179" t="str">
        <f>MAX(0,((T3347*(365/365))-VLOOKUP(A3347,VBMA!$A:$D,4,0))  /  (T3347* (365/365)   ))</f>
        <v>#N/A</v>
      </c>
      <c r="L3347" s="180" t="str">
        <f t="shared" ref="L3347:S3347" si="3350">(B3347*(1-$K3347) * (365/365))/100</f>
        <v>#N/A</v>
      </c>
      <c r="M3347" s="180" t="str">
        <f t="shared" si="3350"/>
        <v>#N/A</v>
      </c>
      <c r="N3347" s="180" t="str">
        <f t="shared" si="3350"/>
        <v>#N/A</v>
      </c>
      <c r="O3347" s="180" t="str">
        <f t="shared" si="3350"/>
        <v>#N/A</v>
      </c>
      <c r="P3347" s="180" t="str">
        <f t="shared" si="3350"/>
        <v>#N/A</v>
      </c>
      <c r="Q3347" s="180" t="str">
        <f t="shared" si="3350"/>
        <v>#N/A</v>
      </c>
      <c r="R3347" s="180" t="str">
        <f t="shared" si="3350"/>
        <v>#N/A</v>
      </c>
      <c r="S3347" s="180" t="str">
        <f t="shared" si="3350"/>
        <v>#N/A</v>
      </c>
      <c r="T3347" s="181">
        <f t="shared" si="3"/>
        <v>13.5</v>
      </c>
      <c r="U3347" s="182">
        <f t="shared" si="4"/>
        <v>41031</v>
      </c>
      <c r="V3347" s="182">
        <f t="shared" si="5"/>
        <v>41123</v>
      </c>
      <c r="W3347" s="182">
        <f t="shared" si="6"/>
        <v>41215</v>
      </c>
      <c r="X3347" s="181">
        <f t="shared" si="7"/>
        <v>182</v>
      </c>
      <c r="Y3347" s="181">
        <f t="shared" si="8"/>
        <v>274</v>
      </c>
      <c r="Z3347" s="181">
        <f t="shared" si="9"/>
        <v>366</v>
      </c>
      <c r="AA3347" s="155"/>
      <c r="AB3347" s="9"/>
      <c r="AC3347" s="9"/>
      <c r="AD3347" s="9"/>
      <c r="AE3347" s="9"/>
      <c r="AF3347" s="9"/>
      <c r="AG3347" s="9"/>
      <c r="AH3347" s="9"/>
    </row>
    <row r="3348" ht="15.75" customHeight="1">
      <c r="A3348" s="177">
        <v>40848.0</v>
      </c>
      <c r="B3348" s="178">
        <v>12.29</v>
      </c>
      <c r="C3348" s="178">
        <v>13.21</v>
      </c>
      <c r="D3348" s="178">
        <v>13.5</v>
      </c>
      <c r="E3348" s="178">
        <v>13.5</v>
      </c>
      <c r="F3348" s="178">
        <v>13.5</v>
      </c>
      <c r="G3348" s="178">
        <v>13.5</v>
      </c>
      <c r="H3348" s="178">
        <v>13.5</v>
      </c>
      <c r="I3348" s="178">
        <v>13.5</v>
      </c>
      <c r="J3348" s="178">
        <v>13.5</v>
      </c>
      <c r="K3348" s="179" t="str">
        <f>MAX(0,((T3348*(365/365))-VLOOKUP(A3348,VBMA!$A:$D,4,0))  /  (T3348* (365/365)   ))</f>
        <v>#N/A</v>
      </c>
      <c r="L3348" s="180" t="str">
        <f t="shared" ref="L3348:S3348" si="3351">(B3348*(1-$K3348) * (365/365))/100</f>
        <v>#N/A</v>
      </c>
      <c r="M3348" s="180" t="str">
        <f t="shared" si="3351"/>
        <v>#N/A</v>
      </c>
      <c r="N3348" s="180" t="str">
        <f t="shared" si="3351"/>
        <v>#N/A</v>
      </c>
      <c r="O3348" s="180" t="str">
        <f t="shared" si="3351"/>
        <v>#N/A</v>
      </c>
      <c r="P3348" s="180" t="str">
        <f t="shared" si="3351"/>
        <v>#N/A</v>
      </c>
      <c r="Q3348" s="180" t="str">
        <f t="shared" si="3351"/>
        <v>#N/A</v>
      </c>
      <c r="R3348" s="180" t="str">
        <f t="shared" si="3351"/>
        <v>#N/A</v>
      </c>
      <c r="S3348" s="180" t="str">
        <f t="shared" si="3351"/>
        <v>#N/A</v>
      </c>
      <c r="T3348" s="181">
        <f t="shared" si="3"/>
        <v>13.5</v>
      </c>
      <c r="U3348" s="182">
        <f t="shared" si="4"/>
        <v>41030</v>
      </c>
      <c r="V3348" s="182">
        <f t="shared" si="5"/>
        <v>41122</v>
      </c>
      <c r="W3348" s="182">
        <f t="shared" si="6"/>
        <v>41214</v>
      </c>
      <c r="X3348" s="181">
        <f t="shared" si="7"/>
        <v>182</v>
      </c>
      <c r="Y3348" s="181">
        <f t="shared" si="8"/>
        <v>274</v>
      </c>
      <c r="Z3348" s="181">
        <f t="shared" si="9"/>
        <v>366</v>
      </c>
      <c r="AA3348" s="155"/>
      <c r="AB3348" s="9"/>
      <c r="AC3348" s="9"/>
      <c r="AD3348" s="9"/>
      <c r="AE3348" s="9"/>
      <c r="AF3348" s="9"/>
      <c r="AG3348" s="9"/>
      <c r="AH3348" s="9"/>
    </row>
    <row r="3349" ht="15.75" customHeight="1">
      <c r="A3349" s="177">
        <v>40847.0</v>
      </c>
      <c r="B3349" s="178">
        <v>11.06</v>
      </c>
      <c r="C3349" s="178">
        <v>12.5</v>
      </c>
      <c r="D3349" s="178">
        <v>13.31</v>
      </c>
      <c r="E3349" s="178">
        <v>13.5</v>
      </c>
      <c r="F3349" s="178">
        <v>13.5</v>
      </c>
      <c r="G3349" s="178">
        <v>13.5</v>
      </c>
      <c r="H3349" s="178">
        <v>13.5</v>
      </c>
      <c r="I3349" s="178">
        <v>13.5</v>
      </c>
      <c r="J3349" s="178">
        <v>13.5</v>
      </c>
      <c r="K3349" s="179" t="str">
        <f>MAX(0,((T3349*(365/365))-VLOOKUP(A3349,VBMA!$A:$D,4,0))  /  (T3349* (365/365)   ))</f>
        <v>#N/A</v>
      </c>
      <c r="L3349" s="180" t="str">
        <f t="shared" ref="L3349:S3349" si="3352">(B3349*(1-$K3349) * (365/365))/100</f>
        <v>#N/A</v>
      </c>
      <c r="M3349" s="180" t="str">
        <f t="shared" si="3352"/>
        <v>#N/A</v>
      </c>
      <c r="N3349" s="180" t="str">
        <f t="shared" si="3352"/>
        <v>#N/A</v>
      </c>
      <c r="O3349" s="180" t="str">
        <f t="shared" si="3352"/>
        <v>#N/A</v>
      </c>
      <c r="P3349" s="180" t="str">
        <f t="shared" si="3352"/>
        <v>#N/A</v>
      </c>
      <c r="Q3349" s="180" t="str">
        <f t="shared" si="3352"/>
        <v>#N/A</v>
      </c>
      <c r="R3349" s="180" t="str">
        <f t="shared" si="3352"/>
        <v>#N/A</v>
      </c>
      <c r="S3349" s="180" t="str">
        <f t="shared" si="3352"/>
        <v>#N/A</v>
      </c>
      <c r="T3349" s="181">
        <f t="shared" si="3"/>
        <v>13.5</v>
      </c>
      <c r="U3349" s="182">
        <f t="shared" si="4"/>
        <v>41030</v>
      </c>
      <c r="V3349" s="182">
        <f t="shared" si="5"/>
        <v>41121</v>
      </c>
      <c r="W3349" s="182">
        <f t="shared" si="6"/>
        <v>41213</v>
      </c>
      <c r="X3349" s="181">
        <f t="shared" si="7"/>
        <v>183</v>
      </c>
      <c r="Y3349" s="181">
        <f t="shared" si="8"/>
        <v>274</v>
      </c>
      <c r="Z3349" s="181">
        <f t="shared" si="9"/>
        <v>366</v>
      </c>
      <c r="AA3349" s="155"/>
      <c r="AB3349" s="9"/>
      <c r="AC3349" s="9"/>
      <c r="AD3349" s="9"/>
      <c r="AE3349" s="9"/>
      <c r="AF3349" s="9"/>
      <c r="AG3349" s="9"/>
      <c r="AH3349" s="9"/>
    </row>
    <row r="3350" ht="15.75" customHeight="1">
      <c r="A3350" s="177">
        <v>40844.0</v>
      </c>
      <c r="B3350" s="178">
        <v>10.57</v>
      </c>
      <c r="C3350" s="178">
        <v>12.36</v>
      </c>
      <c r="D3350" s="178">
        <v>13.21</v>
      </c>
      <c r="E3350" s="178">
        <v>13.5</v>
      </c>
      <c r="F3350" s="178">
        <v>13.5</v>
      </c>
      <c r="G3350" s="178">
        <v>13.5</v>
      </c>
      <c r="H3350" s="178">
        <v>13.5</v>
      </c>
      <c r="I3350" s="178">
        <v>13.5</v>
      </c>
      <c r="J3350" s="178">
        <v>13.5</v>
      </c>
      <c r="K3350" s="179" t="str">
        <f>MAX(0,((T3350*(365/365))-VLOOKUP(A3350,VBMA!$A:$D,4,0))  /  (T3350* (365/365)   ))</f>
        <v>#N/A</v>
      </c>
      <c r="L3350" s="180" t="str">
        <f t="shared" ref="L3350:S3350" si="3353">(B3350*(1-$K3350) * (365/365))/100</f>
        <v>#N/A</v>
      </c>
      <c r="M3350" s="180" t="str">
        <f t="shared" si="3353"/>
        <v>#N/A</v>
      </c>
      <c r="N3350" s="180" t="str">
        <f t="shared" si="3353"/>
        <v>#N/A</v>
      </c>
      <c r="O3350" s="180" t="str">
        <f t="shared" si="3353"/>
        <v>#N/A</v>
      </c>
      <c r="P3350" s="180" t="str">
        <f t="shared" si="3353"/>
        <v>#N/A</v>
      </c>
      <c r="Q3350" s="180" t="str">
        <f t="shared" si="3353"/>
        <v>#N/A</v>
      </c>
      <c r="R3350" s="180" t="str">
        <f t="shared" si="3353"/>
        <v>#N/A</v>
      </c>
      <c r="S3350" s="180" t="str">
        <f t="shared" si="3353"/>
        <v>#N/A</v>
      </c>
      <c r="T3350" s="181">
        <f t="shared" si="3"/>
        <v>13.5</v>
      </c>
      <c r="U3350" s="182">
        <f t="shared" si="4"/>
        <v>41027</v>
      </c>
      <c r="V3350" s="182">
        <f t="shared" si="5"/>
        <v>41118</v>
      </c>
      <c r="W3350" s="182">
        <f t="shared" si="6"/>
        <v>41210</v>
      </c>
      <c r="X3350" s="181">
        <f t="shared" si="7"/>
        <v>183</v>
      </c>
      <c r="Y3350" s="181">
        <f t="shared" si="8"/>
        <v>274</v>
      </c>
      <c r="Z3350" s="181">
        <f t="shared" si="9"/>
        <v>366</v>
      </c>
      <c r="AA3350" s="155"/>
      <c r="AB3350" s="9"/>
      <c r="AC3350" s="9"/>
      <c r="AD3350" s="9"/>
      <c r="AE3350" s="9"/>
      <c r="AF3350" s="9"/>
      <c r="AG3350" s="9"/>
      <c r="AH3350" s="9"/>
    </row>
    <row r="3351" ht="15.75" customHeight="1">
      <c r="A3351" s="177">
        <v>40843.0</v>
      </c>
      <c r="B3351" s="178">
        <v>10.06</v>
      </c>
      <c r="C3351" s="178">
        <v>11.63</v>
      </c>
      <c r="D3351" s="178">
        <v>13.0</v>
      </c>
      <c r="E3351" s="178">
        <v>13.44</v>
      </c>
      <c r="F3351" s="178">
        <v>13.5</v>
      </c>
      <c r="G3351" s="178">
        <v>13.5</v>
      </c>
      <c r="H3351" s="178">
        <v>13.5</v>
      </c>
      <c r="I3351" s="178">
        <v>13.5</v>
      </c>
      <c r="J3351" s="178">
        <v>13.5</v>
      </c>
      <c r="K3351" s="179" t="str">
        <f>MAX(0,((T3351*(365/365))-VLOOKUP(A3351,VBMA!$A:$D,4,0))  /  (T3351* (365/365)   ))</f>
        <v>#N/A</v>
      </c>
      <c r="L3351" s="180" t="str">
        <f t="shared" ref="L3351:S3351" si="3354">(B3351*(1-$K3351) * (365/365))/100</f>
        <v>#N/A</v>
      </c>
      <c r="M3351" s="180" t="str">
        <f t="shared" si="3354"/>
        <v>#N/A</v>
      </c>
      <c r="N3351" s="180" t="str">
        <f t="shared" si="3354"/>
        <v>#N/A</v>
      </c>
      <c r="O3351" s="180" t="str">
        <f t="shared" si="3354"/>
        <v>#N/A</v>
      </c>
      <c r="P3351" s="180" t="str">
        <f t="shared" si="3354"/>
        <v>#N/A</v>
      </c>
      <c r="Q3351" s="180" t="str">
        <f t="shared" si="3354"/>
        <v>#N/A</v>
      </c>
      <c r="R3351" s="180" t="str">
        <f t="shared" si="3354"/>
        <v>#N/A</v>
      </c>
      <c r="S3351" s="180" t="str">
        <f t="shared" si="3354"/>
        <v>#N/A</v>
      </c>
      <c r="T3351" s="181">
        <f t="shared" si="3"/>
        <v>13.5</v>
      </c>
      <c r="U3351" s="182">
        <f t="shared" si="4"/>
        <v>41026</v>
      </c>
      <c r="V3351" s="182">
        <f t="shared" si="5"/>
        <v>41117</v>
      </c>
      <c r="W3351" s="182">
        <f t="shared" si="6"/>
        <v>41209</v>
      </c>
      <c r="X3351" s="181">
        <f t="shared" si="7"/>
        <v>183</v>
      </c>
      <c r="Y3351" s="181">
        <f t="shared" si="8"/>
        <v>274</v>
      </c>
      <c r="Z3351" s="181">
        <f t="shared" si="9"/>
        <v>366</v>
      </c>
      <c r="AA3351" s="155"/>
      <c r="AB3351" s="9"/>
      <c r="AC3351" s="9"/>
      <c r="AD3351" s="9"/>
      <c r="AE3351" s="9"/>
      <c r="AF3351" s="9"/>
      <c r="AG3351" s="9"/>
      <c r="AH3351" s="9"/>
    </row>
    <row r="3352" ht="15.75" customHeight="1">
      <c r="A3352" s="177">
        <v>40842.0</v>
      </c>
      <c r="B3352" s="178">
        <v>10.29</v>
      </c>
      <c r="C3352" s="178">
        <v>11.86</v>
      </c>
      <c r="D3352" s="178">
        <v>13.07</v>
      </c>
      <c r="E3352" s="178">
        <v>13.43</v>
      </c>
      <c r="F3352" s="178">
        <v>13.5</v>
      </c>
      <c r="G3352" s="178">
        <v>13.5</v>
      </c>
      <c r="H3352" s="178">
        <v>13.5</v>
      </c>
      <c r="I3352" s="178">
        <v>13.5</v>
      </c>
      <c r="J3352" s="178">
        <v>13.5</v>
      </c>
      <c r="K3352" s="179" t="str">
        <f>MAX(0,((T3352*(365/365))-VLOOKUP(A3352,VBMA!$A:$D,4,0))  /  (T3352* (365/365)   ))</f>
        <v>#N/A</v>
      </c>
      <c r="L3352" s="180" t="str">
        <f t="shared" ref="L3352:S3352" si="3355">(B3352*(1-$K3352) * (365/365))/100</f>
        <v>#N/A</v>
      </c>
      <c r="M3352" s="180" t="str">
        <f t="shared" si="3355"/>
        <v>#N/A</v>
      </c>
      <c r="N3352" s="180" t="str">
        <f t="shared" si="3355"/>
        <v>#N/A</v>
      </c>
      <c r="O3352" s="180" t="str">
        <f t="shared" si="3355"/>
        <v>#N/A</v>
      </c>
      <c r="P3352" s="180" t="str">
        <f t="shared" si="3355"/>
        <v>#N/A</v>
      </c>
      <c r="Q3352" s="180" t="str">
        <f t="shared" si="3355"/>
        <v>#N/A</v>
      </c>
      <c r="R3352" s="180" t="str">
        <f t="shared" si="3355"/>
        <v>#N/A</v>
      </c>
      <c r="S3352" s="180" t="str">
        <f t="shared" si="3355"/>
        <v>#N/A</v>
      </c>
      <c r="T3352" s="181">
        <f t="shared" si="3"/>
        <v>13.5</v>
      </c>
      <c r="U3352" s="182">
        <f t="shared" si="4"/>
        <v>41025</v>
      </c>
      <c r="V3352" s="182">
        <f t="shared" si="5"/>
        <v>41116</v>
      </c>
      <c r="W3352" s="182">
        <f t="shared" si="6"/>
        <v>41208</v>
      </c>
      <c r="X3352" s="181">
        <f t="shared" si="7"/>
        <v>183</v>
      </c>
      <c r="Y3352" s="181">
        <f t="shared" si="8"/>
        <v>274</v>
      </c>
      <c r="Z3352" s="181">
        <f t="shared" si="9"/>
        <v>366</v>
      </c>
      <c r="AA3352" s="155"/>
      <c r="AB3352" s="9"/>
      <c r="AC3352" s="9"/>
      <c r="AD3352" s="9"/>
      <c r="AE3352" s="9"/>
      <c r="AF3352" s="9"/>
      <c r="AG3352" s="9"/>
      <c r="AH3352" s="9"/>
    </row>
    <row r="3353" ht="15.75" customHeight="1">
      <c r="A3353" s="177">
        <v>40841.0</v>
      </c>
      <c r="B3353" s="178">
        <v>10.43</v>
      </c>
      <c r="C3353" s="178">
        <v>12.29</v>
      </c>
      <c r="D3353" s="178">
        <v>13.21</v>
      </c>
      <c r="E3353" s="178">
        <v>13.5</v>
      </c>
      <c r="F3353" s="178">
        <v>13.5</v>
      </c>
      <c r="G3353" s="178">
        <v>13.5</v>
      </c>
      <c r="H3353" s="178">
        <v>13.5</v>
      </c>
      <c r="I3353" s="178">
        <v>13.5</v>
      </c>
      <c r="J3353" s="178">
        <v>13.5</v>
      </c>
      <c r="K3353" s="179" t="str">
        <f>MAX(0,((T3353*(365/365))-VLOOKUP(A3353,VBMA!$A:$D,4,0))  /  (T3353* (365/365)   ))</f>
        <v>#N/A</v>
      </c>
      <c r="L3353" s="180" t="str">
        <f t="shared" ref="L3353:S3353" si="3356">(B3353*(1-$K3353) * (365/365))/100</f>
        <v>#N/A</v>
      </c>
      <c r="M3353" s="180" t="str">
        <f t="shared" si="3356"/>
        <v>#N/A</v>
      </c>
      <c r="N3353" s="180" t="str">
        <f t="shared" si="3356"/>
        <v>#N/A</v>
      </c>
      <c r="O3353" s="180" t="str">
        <f t="shared" si="3356"/>
        <v>#N/A</v>
      </c>
      <c r="P3353" s="180" t="str">
        <f t="shared" si="3356"/>
        <v>#N/A</v>
      </c>
      <c r="Q3353" s="180" t="str">
        <f t="shared" si="3356"/>
        <v>#N/A</v>
      </c>
      <c r="R3353" s="180" t="str">
        <f t="shared" si="3356"/>
        <v>#N/A</v>
      </c>
      <c r="S3353" s="180" t="str">
        <f t="shared" si="3356"/>
        <v>#N/A</v>
      </c>
      <c r="T3353" s="181">
        <f t="shared" si="3"/>
        <v>13.5</v>
      </c>
      <c r="U3353" s="182">
        <f t="shared" si="4"/>
        <v>41024</v>
      </c>
      <c r="V3353" s="182">
        <f t="shared" si="5"/>
        <v>41115</v>
      </c>
      <c r="W3353" s="182">
        <f t="shared" si="6"/>
        <v>41207</v>
      </c>
      <c r="X3353" s="181">
        <f t="shared" si="7"/>
        <v>183</v>
      </c>
      <c r="Y3353" s="181">
        <f t="shared" si="8"/>
        <v>274</v>
      </c>
      <c r="Z3353" s="181">
        <f t="shared" si="9"/>
        <v>366</v>
      </c>
      <c r="AA3353" s="155"/>
      <c r="AB3353" s="9"/>
      <c r="AC3353" s="9"/>
      <c r="AD3353" s="9"/>
      <c r="AE3353" s="9"/>
      <c r="AF3353" s="9"/>
      <c r="AG3353" s="9"/>
      <c r="AH3353" s="9"/>
    </row>
    <row r="3354" ht="15.75" customHeight="1">
      <c r="A3354" s="177">
        <v>40840.0</v>
      </c>
      <c r="B3354" s="178">
        <v>10.9</v>
      </c>
      <c r="C3354" s="178">
        <v>12.44</v>
      </c>
      <c r="D3354" s="178">
        <v>13.19</v>
      </c>
      <c r="E3354" s="178">
        <v>13.5</v>
      </c>
      <c r="F3354" s="178">
        <v>13.5</v>
      </c>
      <c r="G3354" s="178">
        <v>13.5</v>
      </c>
      <c r="H3354" s="178">
        <v>13.5</v>
      </c>
      <c r="I3354" s="178">
        <v>13.5</v>
      </c>
      <c r="J3354" s="178">
        <v>13.5</v>
      </c>
      <c r="K3354" s="179" t="str">
        <f>MAX(0,((T3354*(365/365))-VLOOKUP(A3354,VBMA!$A:$D,4,0))  /  (T3354* (365/365)   ))</f>
        <v>#N/A</v>
      </c>
      <c r="L3354" s="180" t="str">
        <f t="shared" ref="L3354:S3354" si="3357">(B3354*(1-$K3354) * (365/365))/100</f>
        <v>#N/A</v>
      </c>
      <c r="M3354" s="180" t="str">
        <f t="shared" si="3357"/>
        <v>#N/A</v>
      </c>
      <c r="N3354" s="180" t="str">
        <f t="shared" si="3357"/>
        <v>#N/A</v>
      </c>
      <c r="O3354" s="180" t="str">
        <f t="shared" si="3357"/>
        <v>#N/A</v>
      </c>
      <c r="P3354" s="180" t="str">
        <f t="shared" si="3357"/>
        <v>#N/A</v>
      </c>
      <c r="Q3354" s="180" t="str">
        <f t="shared" si="3357"/>
        <v>#N/A</v>
      </c>
      <c r="R3354" s="180" t="str">
        <f t="shared" si="3357"/>
        <v>#N/A</v>
      </c>
      <c r="S3354" s="180" t="str">
        <f t="shared" si="3357"/>
        <v>#N/A</v>
      </c>
      <c r="T3354" s="181">
        <f t="shared" si="3"/>
        <v>13.5</v>
      </c>
      <c r="U3354" s="182">
        <f t="shared" si="4"/>
        <v>41023</v>
      </c>
      <c r="V3354" s="182">
        <f t="shared" si="5"/>
        <v>41114</v>
      </c>
      <c r="W3354" s="182">
        <f t="shared" si="6"/>
        <v>41206</v>
      </c>
      <c r="X3354" s="181">
        <f t="shared" si="7"/>
        <v>183</v>
      </c>
      <c r="Y3354" s="181">
        <f t="shared" si="8"/>
        <v>274</v>
      </c>
      <c r="Z3354" s="181">
        <f t="shared" si="9"/>
        <v>366</v>
      </c>
      <c r="AA3354" s="155"/>
      <c r="AB3354" s="9"/>
      <c r="AC3354" s="9"/>
      <c r="AD3354" s="9"/>
      <c r="AE3354" s="9"/>
      <c r="AF3354" s="9"/>
      <c r="AG3354" s="9"/>
      <c r="AH3354" s="9"/>
    </row>
    <row r="3355" ht="15.75" customHeight="1">
      <c r="A3355" s="177">
        <v>40837.0</v>
      </c>
      <c r="B3355" s="178">
        <v>10.75</v>
      </c>
      <c r="C3355" s="178">
        <v>12.42</v>
      </c>
      <c r="D3355" s="178">
        <v>13.0</v>
      </c>
      <c r="E3355" s="178">
        <v>13.42</v>
      </c>
      <c r="F3355" s="178">
        <v>13.5</v>
      </c>
      <c r="G3355" s="178">
        <v>13.5</v>
      </c>
      <c r="H3355" s="178">
        <v>13.5</v>
      </c>
      <c r="I3355" s="178">
        <v>13.5</v>
      </c>
      <c r="J3355" s="178">
        <v>13.5</v>
      </c>
      <c r="K3355" s="179" t="str">
        <f>MAX(0,((T3355*(365/365))-VLOOKUP(A3355,VBMA!$A:$D,4,0))  /  (T3355* (365/365)   ))</f>
        <v>#N/A</v>
      </c>
      <c r="L3355" s="180" t="str">
        <f t="shared" ref="L3355:S3355" si="3358">(B3355*(1-$K3355) * (365/365))/100</f>
        <v>#N/A</v>
      </c>
      <c r="M3355" s="180" t="str">
        <f t="shared" si="3358"/>
        <v>#N/A</v>
      </c>
      <c r="N3355" s="180" t="str">
        <f t="shared" si="3358"/>
        <v>#N/A</v>
      </c>
      <c r="O3355" s="180" t="str">
        <f t="shared" si="3358"/>
        <v>#N/A</v>
      </c>
      <c r="P3355" s="180" t="str">
        <f t="shared" si="3358"/>
        <v>#N/A</v>
      </c>
      <c r="Q3355" s="180" t="str">
        <f t="shared" si="3358"/>
        <v>#N/A</v>
      </c>
      <c r="R3355" s="180" t="str">
        <f t="shared" si="3358"/>
        <v>#N/A</v>
      </c>
      <c r="S3355" s="180" t="str">
        <f t="shared" si="3358"/>
        <v>#N/A</v>
      </c>
      <c r="T3355" s="181">
        <f t="shared" si="3"/>
        <v>13.5</v>
      </c>
      <c r="U3355" s="182">
        <f t="shared" si="4"/>
        <v>41020</v>
      </c>
      <c r="V3355" s="182">
        <f t="shared" si="5"/>
        <v>41111</v>
      </c>
      <c r="W3355" s="182">
        <f t="shared" si="6"/>
        <v>41203</v>
      </c>
      <c r="X3355" s="181">
        <f t="shared" si="7"/>
        <v>183</v>
      </c>
      <c r="Y3355" s="181">
        <f t="shared" si="8"/>
        <v>274</v>
      </c>
      <c r="Z3355" s="181">
        <f t="shared" si="9"/>
        <v>366</v>
      </c>
      <c r="AA3355" s="155"/>
      <c r="AB3355" s="9"/>
      <c r="AC3355" s="9"/>
      <c r="AD3355" s="9"/>
      <c r="AE3355" s="9"/>
      <c r="AF3355" s="9"/>
      <c r="AG3355" s="9"/>
      <c r="AH3355" s="9"/>
    </row>
    <row r="3356" ht="15.75" customHeight="1">
      <c r="A3356" s="177">
        <v>40836.0</v>
      </c>
      <c r="B3356" s="178">
        <v>11.5</v>
      </c>
      <c r="C3356" s="178">
        <v>12.79</v>
      </c>
      <c r="D3356" s="178">
        <v>13.36</v>
      </c>
      <c r="E3356" s="178">
        <v>13.5</v>
      </c>
      <c r="F3356" s="178">
        <v>13.5</v>
      </c>
      <c r="G3356" s="178">
        <v>13.5</v>
      </c>
      <c r="H3356" s="178">
        <v>13.5</v>
      </c>
      <c r="I3356" s="178">
        <v>13.5</v>
      </c>
      <c r="J3356" s="178">
        <v>13.5</v>
      </c>
      <c r="K3356" s="179" t="str">
        <f>MAX(0,((T3356*(365/365))-VLOOKUP(A3356,VBMA!$A:$D,4,0))  /  (T3356* (365/365)   ))</f>
        <v>#N/A</v>
      </c>
      <c r="L3356" s="180" t="str">
        <f t="shared" ref="L3356:S3356" si="3359">(B3356*(1-$K3356) * (365/365))/100</f>
        <v>#N/A</v>
      </c>
      <c r="M3356" s="180" t="str">
        <f t="shared" si="3359"/>
        <v>#N/A</v>
      </c>
      <c r="N3356" s="180" t="str">
        <f t="shared" si="3359"/>
        <v>#N/A</v>
      </c>
      <c r="O3356" s="180" t="str">
        <f t="shared" si="3359"/>
        <v>#N/A</v>
      </c>
      <c r="P3356" s="180" t="str">
        <f t="shared" si="3359"/>
        <v>#N/A</v>
      </c>
      <c r="Q3356" s="180" t="str">
        <f t="shared" si="3359"/>
        <v>#N/A</v>
      </c>
      <c r="R3356" s="180" t="str">
        <f t="shared" si="3359"/>
        <v>#N/A</v>
      </c>
      <c r="S3356" s="180" t="str">
        <f t="shared" si="3359"/>
        <v>#N/A</v>
      </c>
      <c r="T3356" s="181">
        <f t="shared" si="3"/>
        <v>13.5</v>
      </c>
      <c r="U3356" s="182">
        <f t="shared" si="4"/>
        <v>41019</v>
      </c>
      <c r="V3356" s="182">
        <f t="shared" si="5"/>
        <v>41110</v>
      </c>
      <c r="W3356" s="182">
        <f t="shared" si="6"/>
        <v>41202</v>
      </c>
      <c r="X3356" s="181">
        <f t="shared" si="7"/>
        <v>183</v>
      </c>
      <c r="Y3356" s="181">
        <f t="shared" si="8"/>
        <v>274</v>
      </c>
      <c r="Z3356" s="181">
        <f t="shared" si="9"/>
        <v>366</v>
      </c>
      <c r="AA3356" s="155"/>
      <c r="AB3356" s="9"/>
      <c r="AC3356" s="9"/>
      <c r="AD3356" s="9"/>
      <c r="AE3356" s="9"/>
      <c r="AF3356" s="9"/>
      <c r="AG3356" s="9"/>
      <c r="AH3356" s="9"/>
    </row>
    <row r="3357" ht="15.75" customHeight="1">
      <c r="A3357" s="177">
        <v>40835.0</v>
      </c>
      <c r="B3357" s="178">
        <v>13.17</v>
      </c>
      <c r="C3357" s="178">
        <v>13.5</v>
      </c>
      <c r="D3357" s="178">
        <v>13.5</v>
      </c>
      <c r="E3357" s="178">
        <v>13.5</v>
      </c>
      <c r="F3357" s="178">
        <v>13.5</v>
      </c>
      <c r="G3357" s="178">
        <v>13.5</v>
      </c>
      <c r="H3357" s="178">
        <v>13.5</v>
      </c>
      <c r="I3357" s="178">
        <v>13.5</v>
      </c>
      <c r="J3357" s="178">
        <v>13.5</v>
      </c>
      <c r="K3357" s="179" t="str">
        <f>MAX(0,((T3357*(365/365))-VLOOKUP(A3357,VBMA!$A:$D,4,0))  /  (T3357* (365/365)   ))</f>
        <v>#N/A</v>
      </c>
      <c r="L3357" s="180" t="str">
        <f t="shared" ref="L3357:S3357" si="3360">(B3357*(1-$K3357) * (365/365))/100</f>
        <v>#N/A</v>
      </c>
      <c r="M3357" s="180" t="str">
        <f t="shared" si="3360"/>
        <v>#N/A</v>
      </c>
      <c r="N3357" s="180" t="str">
        <f t="shared" si="3360"/>
        <v>#N/A</v>
      </c>
      <c r="O3357" s="180" t="str">
        <f t="shared" si="3360"/>
        <v>#N/A</v>
      </c>
      <c r="P3357" s="180" t="str">
        <f t="shared" si="3360"/>
        <v>#N/A</v>
      </c>
      <c r="Q3357" s="180" t="str">
        <f t="shared" si="3360"/>
        <v>#N/A</v>
      </c>
      <c r="R3357" s="180" t="str">
        <f t="shared" si="3360"/>
        <v>#N/A</v>
      </c>
      <c r="S3357" s="180" t="str">
        <f t="shared" si="3360"/>
        <v>#N/A</v>
      </c>
      <c r="T3357" s="181">
        <f t="shared" si="3"/>
        <v>13.5</v>
      </c>
      <c r="U3357" s="182">
        <f t="shared" si="4"/>
        <v>41018</v>
      </c>
      <c r="V3357" s="182">
        <f t="shared" si="5"/>
        <v>41109</v>
      </c>
      <c r="W3357" s="182">
        <f t="shared" si="6"/>
        <v>41201</v>
      </c>
      <c r="X3357" s="181">
        <f t="shared" si="7"/>
        <v>183</v>
      </c>
      <c r="Y3357" s="181">
        <f t="shared" si="8"/>
        <v>274</v>
      </c>
      <c r="Z3357" s="181">
        <f t="shared" si="9"/>
        <v>366</v>
      </c>
      <c r="AA3357" s="155"/>
      <c r="AB3357" s="9"/>
      <c r="AC3357" s="9"/>
      <c r="AD3357" s="9"/>
      <c r="AE3357" s="9"/>
      <c r="AF3357" s="9"/>
      <c r="AG3357" s="9"/>
      <c r="AH3357" s="9"/>
    </row>
    <row r="3358" ht="15.75" customHeight="1">
      <c r="A3358" s="177">
        <v>40834.0</v>
      </c>
      <c r="B3358" s="178">
        <v>13.43</v>
      </c>
      <c r="C3358" s="178">
        <v>13.5</v>
      </c>
      <c r="D3358" s="178">
        <v>13.5</v>
      </c>
      <c r="E3358" s="178">
        <v>13.5</v>
      </c>
      <c r="F3358" s="178">
        <v>13.5</v>
      </c>
      <c r="G3358" s="178">
        <v>13.5</v>
      </c>
      <c r="H3358" s="178">
        <v>13.5</v>
      </c>
      <c r="I3358" s="178">
        <v>13.5</v>
      </c>
      <c r="J3358" s="178">
        <v>13.5</v>
      </c>
      <c r="K3358" s="179" t="str">
        <f>MAX(0,((T3358*(365/365))-VLOOKUP(A3358,VBMA!$A:$D,4,0))  /  (T3358* (365/365)   ))</f>
        <v>#N/A</v>
      </c>
      <c r="L3358" s="180" t="str">
        <f t="shared" ref="L3358:S3358" si="3361">(B3358*(1-$K3358) * (365/365))/100</f>
        <v>#N/A</v>
      </c>
      <c r="M3358" s="180" t="str">
        <f t="shared" si="3361"/>
        <v>#N/A</v>
      </c>
      <c r="N3358" s="180" t="str">
        <f t="shared" si="3361"/>
        <v>#N/A</v>
      </c>
      <c r="O3358" s="180" t="str">
        <f t="shared" si="3361"/>
        <v>#N/A</v>
      </c>
      <c r="P3358" s="180" t="str">
        <f t="shared" si="3361"/>
        <v>#N/A</v>
      </c>
      <c r="Q3358" s="180" t="str">
        <f t="shared" si="3361"/>
        <v>#N/A</v>
      </c>
      <c r="R3358" s="180" t="str">
        <f t="shared" si="3361"/>
        <v>#N/A</v>
      </c>
      <c r="S3358" s="180" t="str">
        <f t="shared" si="3361"/>
        <v>#N/A</v>
      </c>
      <c r="T3358" s="181">
        <f t="shared" si="3"/>
        <v>13.5</v>
      </c>
      <c r="U3358" s="182">
        <f t="shared" si="4"/>
        <v>41017</v>
      </c>
      <c r="V3358" s="182">
        <f t="shared" si="5"/>
        <v>41108</v>
      </c>
      <c r="W3358" s="182">
        <f t="shared" si="6"/>
        <v>41200</v>
      </c>
      <c r="X3358" s="181">
        <f t="shared" si="7"/>
        <v>183</v>
      </c>
      <c r="Y3358" s="181">
        <f t="shared" si="8"/>
        <v>274</v>
      </c>
      <c r="Z3358" s="181">
        <f t="shared" si="9"/>
        <v>366</v>
      </c>
      <c r="AA3358" s="155"/>
      <c r="AB3358" s="9"/>
      <c r="AC3358" s="9"/>
      <c r="AD3358" s="9"/>
      <c r="AE3358" s="9"/>
      <c r="AF3358" s="9"/>
      <c r="AG3358" s="9"/>
      <c r="AH3358" s="9"/>
    </row>
    <row r="3359" ht="15.75" customHeight="1">
      <c r="A3359" s="177">
        <v>40833.0</v>
      </c>
      <c r="B3359" s="178">
        <v>13.36</v>
      </c>
      <c r="C3359" s="178">
        <v>13.5</v>
      </c>
      <c r="D3359" s="178">
        <v>13.5</v>
      </c>
      <c r="E3359" s="178">
        <v>13.5</v>
      </c>
      <c r="F3359" s="178">
        <v>13.5</v>
      </c>
      <c r="G3359" s="178">
        <v>13.5</v>
      </c>
      <c r="H3359" s="178">
        <v>13.5</v>
      </c>
      <c r="I3359" s="178">
        <v>13.5</v>
      </c>
      <c r="J3359" s="178">
        <v>13.5</v>
      </c>
      <c r="K3359" s="179" t="str">
        <f>MAX(0,((T3359*(365/365))-VLOOKUP(A3359,VBMA!$A:$D,4,0))  /  (T3359* (365/365)   ))</f>
        <v>#N/A</v>
      </c>
      <c r="L3359" s="180" t="str">
        <f t="shared" ref="L3359:S3359" si="3362">(B3359*(1-$K3359) * (365/365))/100</f>
        <v>#N/A</v>
      </c>
      <c r="M3359" s="180" t="str">
        <f t="shared" si="3362"/>
        <v>#N/A</v>
      </c>
      <c r="N3359" s="180" t="str">
        <f t="shared" si="3362"/>
        <v>#N/A</v>
      </c>
      <c r="O3359" s="180" t="str">
        <f t="shared" si="3362"/>
        <v>#N/A</v>
      </c>
      <c r="P3359" s="180" t="str">
        <f t="shared" si="3362"/>
        <v>#N/A</v>
      </c>
      <c r="Q3359" s="180" t="str">
        <f t="shared" si="3362"/>
        <v>#N/A</v>
      </c>
      <c r="R3359" s="180" t="str">
        <f t="shared" si="3362"/>
        <v>#N/A</v>
      </c>
      <c r="S3359" s="180" t="str">
        <f t="shared" si="3362"/>
        <v>#N/A</v>
      </c>
      <c r="T3359" s="181">
        <f t="shared" si="3"/>
        <v>13.5</v>
      </c>
      <c r="U3359" s="182">
        <f t="shared" si="4"/>
        <v>41016</v>
      </c>
      <c r="V3359" s="182">
        <f t="shared" si="5"/>
        <v>41107</v>
      </c>
      <c r="W3359" s="182">
        <f t="shared" si="6"/>
        <v>41199</v>
      </c>
      <c r="X3359" s="181">
        <f t="shared" si="7"/>
        <v>183</v>
      </c>
      <c r="Y3359" s="181">
        <f t="shared" si="8"/>
        <v>274</v>
      </c>
      <c r="Z3359" s="181">
        <f t="shared" si="9"/>
        <v>366</v>
      </c>
      <c r="AA3359" s="155"/>
      <c r="AB3359" s="9"/>
      <c r="AC3359" s="9"/>
      <c r="AD3359" s="9"/>
      <c r="AE3359" s="9"/>
      <c r="AF3359" s="9"/>
      <c r="AG3359" s="9"/>
      <c r="AH3359" s="9"/>
    </row>
    <row r="3360" ht="15.75" customHeight="1">
      <c r="A3360" s="177">
        <v>40830.0</v>
      </c>
      <c r="B3360" s="178">
        <v>13.42</v>
      </c>
      <c r="C3360" s="178">
        <v>13.5</v>
      </c>
      <c r="D3360" s="178">
        <v>13.5</v>
      </c>
      <c r="E3360" s="178">
        <v>13.5</v>
      </c>
      <c r="F3360" s="178">
        <v>13.5</v>
      </c>
      <c r="G3360" s="178">
        <v>13.5</v>
      </c>
      <c r="H3360" s="178">
        <v>13.5</v>
      </c>
      <c r="I3360" s="178">
        <v>13.5</v>
      </c>
      <c r="J3360" s="178">
        <v>13.5</v>
      </c>
      <c r="K3360" s="179" t="str">
        <f>MAX(0,((T3360*(365/365))-VLOOKUP(A3360,VBMA!$A:$D,4,0))  /  (T3360* (365/365)   ))</f>
        <v>#N/A</v>
      </c>
      <c r="L3360" s="180" t="str">
        <f t="shared" ref="L3360:S3360" si="3363">(B3360*(1-$K3360) * (365/365))/100</f>
        <v>#N/A</v>
      </c>
      <c r="M3360" s="180" t="str">
        <f t="shared" si="3363"/>
        <v>#N/A</v>
      </c>
      <c r="N3360" s="180" t="str">
        <f t="shared" si="3363"/>
        <v>#N/A</v>
      </c>
      <c r="O3360" s="180" t="str">
        <f t="shared" si="3363"/>
        <v>#N/A</v>
      </c>
      <c r="P3360" s="180" t="str">
        <f t="shared" si="3363"/>
        <v>#N/A</v>
      </c>
      <c r="Q3360" s="180" t="str">
        <f t="shared" si="3363"/>
        <v>#N/A</v>
      </c>
      <c r="R3360" s="180" t="str">
        <f t="shared" si="3363"/>
        <v>#N/A</v>
      </c>
      <c r="S3360" s="180" t="str">
        <f t="shared" si="3363"/>
        <v>#N/A</v>
      </c>
      <c r="T3360" s="181">
        <f t="shared" si="3"/>
        <v>13.5</v>
      </c>
      <c r="U3360" s="182">
        <f t="shared" si="4"/>
        <v>41013</v>
      </c>
      <c r="V3360" s="182">
        <f t="shared" si="5"/>
        <v>41104</v>
      </c>
      <c r="W3360" s="182">
        <f t="shared" si="6"/>
        <v>41196</v>
      </c>
      <c r="X3360" s="181">
        <f t="shared" si="7"/>
        <v>183</v>
      </c>
      <c r="Y3360" s="181">
        <f t="shared" si="8"/>
        <v>274</v>
      </c>
      <c r="Z3360" s="181">
        <f t="shared" si="9"/>
        <v>366</v>
      </c>
      <c r="AA3360" s="155"/>
      <c r="AB3360" s="9"/>
      <c r="AC3360" s="9"/>
      <c r="AD3360" s="9"/>
      <c r="AE3360" s="9"/>
      <c r="AF3360" s="9"/>
      <c r="AG3360" s="9"/>
      <c r="AH3360" s="9"/>
    </row>
    <row r="3361" ht="15.75" customHeight="1">
      <c r="A3361" s="177">
        <v>40829.0</v>
      </c>
      <c r="B3361" s="178">
        <v>13.36</v>
      </c>
      <c r="C3361" s="178">
        <v>13.5</v>
      </c>
      <c r="D3361" s="178">
        <v>13.5</v>
      </c>
      <c r="E3361" s="178">
        <v>13.5</v>
      </c>
      <c r="F3361" s="178">
        <v>13.5</v>
      </c>
      <c r="G3361" s="178">
        <v>13.5</v>
      </c>
      <c r="H3361" s="178">
        <v>13.5</v>
      </c>
      <c r="I3361" s="178">
        <v>13.5</v>
      </c>
      <c r="J3361" s="178">
        <v>13.5</v>
      </c>
      <c r="K3361" s="179" t="str">
        <f>MAX(0,((T3361*(365/365))-VLOOKUP(A3361,VBMA!$A:$D,4,0))  /  (T3361* (365/365)   ))</f>
        <v>#N/A</v>
      </c>
      <c r="L3361" s="180" t="str">
        <f t="shared" ref="L3361:S3361" si="3364">(B3361*(1-$K3361) * (365/365))/100</f>
        <v>#N/A</v>
      </c>
      <c r="M3361" s="180" t="str">
        <f t="shared" si="3364"/>
        <v>#N/A</v>
      </c>
      <c r="N3361" s="180" t="str">
        <f t="shared" si="3364"/>
        <v>#N/A</v>
      </c>
      <c r="O3361" s="180" t="str">
        <f t="shared" si="3364"/>
        <v>#N/A</v>
      </c>
      <c r="P3361" s="180" t="str">
        <f t="shared" si="3364"/>
        <v>#N/A</v>
      </c>
      <c r="Q3361" s="180" t="str">
        <f t="shared" si="3364"/>
        <v>#N/A</v>
      </c>
      <c r="R3361" s="180" t="str">
        <f t="shared" si="3364"/>
        <v>#N/A</v>
      </c>
      <c r="S3361" s="180" t="str">
        <f t="shared" si="3364"/>
        <v>#N/A</v>
      </c>
      <c r="T3361" s="181">
        <f t="shared" si="3"/>
        <v>13.5</v>
      </c>
      <c r="U3361" s="182">
        <f t="shared" si="4"/>
        <v>41012</v>
      </c>
      <c r="V3361" s="182">
        <f t="shared" si="5"/>
        <v>41103</v>
      </c>
      <c r="W3361" s="182">
        <f t="shared" si="6"/>
        <v>41195</v>
      </c>
      <c r="X3361" s="181">
        <f t="shared" si="7"/>
        <v>183</v>
      </c>
      <c r="Y3361" s="181">
        <f t="shared" si="8"/>
        <v>274</v>
      </c>
      <c r="Z3361" s="181">
        <f t="shared" si="9"/>
        <v>366</v>
      </c>
      <c r="AA3361" s="155"/>
      <c r="AB3361" s="9"/>
      <c r="AC3361" s="9"/>
      <c r="AD3361" s="9"/>
      <c r="AE3361" s="9"/>
      <c r="AF3361" s="9"/>
      <c r="AG3361" s="9"/>
      <c r="AH3361" s="9"/>
    </row>
    <row r="3362" ht="15.75" customHeight="1">
      <c r="A3362" s="177">
        <v>40828.0</v>
      </c>
      <c r="B3362" s="178">
        <v>13.21</v>
      </c>
      <c r="C3362" s="178">
        <v>13.5</v>
      </c>
      <c r="D3362" s="178">
        <v>13.5</v>
      </c>
      <c r="E3362" s="178">
        <v>13.5</v>
      </c>
      <c r="F3362" s="178">
        <v>13.5</v>
      </c>
      <c r="G3362" s="178">
        <v>13.5</v>
      </c>
      <c r="H3362" s="178">
        <v>13.5</v>
      </c>
      <c r="I3362" s="178">
        <v>13.5</v>
      </c>
      <c r="J3362" s="178">
        <v>13.5</v>
      </c>
      <c r="K3362" s="179" t="str">
        <f>MAX(0,((T3362*(365/365))-VLOOKUP(A3362,VBMA!$A:$D,4,0))  /  (T3362* (365/365)   ))</f>
        <v>#N/A</v>
      </c>
      <c r="L3362" s="180" t="str">
        <f t="shared" ref="L3362:S3362" si="3365">(B3362*(1-$K3362) * (365/365))/100</f>
        <v>#N/A</v>
      </c>
      <c r="M3362" s="180" t="str">
        <f t="shared" si="3365"/>
        <v>#N/A</v>
      </c>
      <c r="N3362" s="180" t="str">
        <f t="shared" si="3365"/>
        <v>#N/A</v>
      </c>
      <c r="O3362" s="180" t="str">
        <f t="shared" si="3365"/>
        <v>#N/A</v>
      </c>
      <c r="P3362" s="180" t="str">
        <f t="shared" si="3365"/>
        <v>#N/A</v>
      </c>
      <c r="Q3362" s="180" t="str">
        <f t="shared" si="3365"/>
        <v>#N/A</v>
      </c>
      <c r="R3362" s="180" t="str">
        <f t="shared" si="3365"/>
        <v>#N/A</v>
      </c>
      <c r="S3362" s="180" t="str">
        <f t="shared" si="3365"/>
        <v>#N/A</v>
      </c>
      <c r="T3362" s="181">
        <f t="shared" si="3"/>
        <v>13.5</v>
      </c>
      <c r="U3362" s="182">
        <f t="shared" si="4"/>
        <v>41011</v>
      </c>
      <c r="V3362" s="182">
        <f t="shared" si="5"/>
        <v>41102</v>
      </c>
      <c r="W3362" s="182">
        <f t="shared" si="6"/>
        <v>41194</v>
      </c>
      <c r="X3362" s="181">
        <f t="shared" si="7"/>
        <v>183</v>
      </c>
      <c r="Y3362" s="181">
        <f t="shared" si="8"/>
        <v>274</v>
      </c>
      <c r="Z3362" s="181">
        <f t="shared" si="9"/>
        <v>366</v>
      </c>
      <c r="AA3362" s="155"/>
      <c r="AB3362" s="9"/>
      <c r="AC3362" s="9"/>
      <c r="AD3362" s="9"/>
      <c r="AE3362" s="9"/>
      <c r="AF3362" s="9"/>
      <c r="AG3362" s="9"/>
      <c r="AH3362" s="9"/>
    </row>
    <row r="3363" ht="15.75" customHeight="1">
      <c r="A3363" s="177">
        <v>40827.0</v>
      </c>
      <c r="B3363" s="178">
        <v>13.07</v>
      </c>
      <c r="C3363" s="178">
        <v>13.5</v>
      </c>
      <c r="D3363" s="178">
        <v>13.5</v>
      </c>
      <c r="E3363" s="178">
        <v>13.5</v>
      </c>
      <c r="F3363" s="178">
        <v>13.5</v>
      </c>
      <c r="G3363" s="178">
        <v>13.5</v>
      </c>
      <c r="H3363" s="178">
        <v>13.5</v>
      </c>
      <c r="I3363" s="178">
        <v>13.5</v>
      </c>
      <c r="J3363" s="178">
        <v>13.5</v>
      </c>
      <c r="K3363" s="179" t="str">
        <f>MAX(0,((T3363*(365/365))-VLOOKUP(A3363,VBMA!$A:$D,4,0))  /  (T3363* (365/365)   ))</f>
        <v>#N/A</v>
      </c>
      <c r="L3363" s="180" t="str">
        <f t="shared" ref="L3363:S3363" si="3366">(B3363*(1-$K3363) * (365/365))/100</f>
        <v>#N/A</v>
      </c>
      <c r="M3363" s="180" t="str">
        <f t="shared" si="3366"/>
        <v>#N/A</v>
      </c>
      <c r="N3363" s="180" t="str">
        <f t="shared" si="3366"/>
        <v>#N/A</v>
      </c>
      <c r="O3363" s="180" t="str">
        <f t="shared" si="3366"/>
        <v>#N/A</v>
      </c>
      <c r="P3363" s="180" t="str">
        <f t="shared" si="3366"/>
        <v>#N/A</v>
      </c>
      <c r="Q3363" s="180" t="str">
        <f t="shared" si="3366"/>
        <v>#N/A</v>
      </c>
      <c r="R3363" s="180" t="str">
        <f t="shared" si="3366"/>
        <v>#N/A</v>
      </c>
      <c r="S3363" s="180" t="str">
        <f t="shared" si="3366"/>
        <v>#N/A</v>
      </c>
      <c r="T3363" s="181">
        <f t="shared" si="3"/>
        <v>13.5</v>
      </c>
      <c r="U3363" s="182">
        <f t="shared" si="4"/>
        <v>41010</v>
      </c>
      <c r="V3363" s="182">
        <f t="shared" si="5"/>
        <v>41101</v>
      </c>
      <c r="W3363" s="182">
        <f t="shared" si="6"/>
        <v>41193</v>
      </c>
      <c r="X3363" s="181">
        <f t="shared" si="7"/>
        <v>183</v>
      </c>
      <c r="Y3363" s="181">
        <f t="shared" si="8"/>
        <v>274</v>
      </c>
      <c r="Z3363" s="181">
        <f t="shared" si="9"/>
        <v>366</v>
      </c>
      <c r="AA3363" s="155"/>
      <c r="AB3363" s="9"/>
      <c r="AC3363" s="9"/>
      <c r="AD3363" s="9"/>
      <c r="AE3363" s="9"/>
      <c r="AF3363" s="9"/>
      <c r="AG3363" s="9"/>
      <c r="AH3363" s="9"/>
    </row>
    <row r="3364" ht="15.75" customHeight="1">
      <c r="A3364" s="177">
        <v>40826.0</v>
      </c>
      <c r="B3364" s="178">
        <v>12.19</v>
      </c>
      <c r="C3364" s="178">
        <v>13.25</v>
      </c>
      <c r="D3364" s="178">
        <v>13.5</v>
      </c>
      <c r="E3364" s="178">
        <v>13.5</v>
      </c>
      <c r="F3364" s="178">
        <v>13.5</v>
      </c>
      <c r="G3364" s="178">
        <v>13.5</v>
      </c>
      <c r="H3364" s="178">
        <v>13.5</v>
      </c>
      <c r="I3364" s="178">
        <v>13.5</v>
      </c>
      <c r="J3364" s="178">
        <v>13.5</v>
      </c>
      <c r="K3364" s="179" t="str">
        <f>MAX(0,((T3364*(365/365))-VLOOKUP(A3364,VBMA!$A:$D,4,0))  /  (T3364* (365/365)   ))</f>
        <v>#N/A</v>
      </c>
      <c r="L3364" s="180" t="str">
        <f t="shared" ref="L3364:S3364" si="3367">(B3364*(1-$K3364) * (365/365))/100</f>
        <v>#N/A</v>
      </c>
      <c r="M3364" s="180" t="str">
        <f t="shared" si="3367"/>
        <v>#N/A</v>
      </c>
      <c r="N3364" s="180" t="str">
        <f t="shared" si="3367"/>
        <v>#N/A</v>
      </c>
      <c r="O3364" s="180" t="str">
        <f t="shared" si="3367"/>
        <v>#N/A</v>
      </c>
      <c r="P3364" s="180" t="str">
        <f t="shared" si="3367"/>
        <v>#N/A</v>
      </c>
      <c r="Q3364" s="180" t="str">
        <f t="shared" si="3367"/>
        <v>#N/A</v>
      </c>
      <c r="R3364" s="180" t="str">
        <f t="shared" si="3367"/>
        <v>#N/A</v>
      </c>
      <c r="S3364" s="180" t="str">
        <f t="shared" si="3367"/>
        <v>#N/A</v>
      </c>
      <c r="T3364" s="181">
        <f t="shared" si="3"/>
        <v>13.5</v>
      </c>
      <c r="U3364" s="182">
        <f t="shared" si="4"/>
        <v>41009</v>
      </c>
      <c r="V3364" s="182">
        <f t="shared" si="5"/>
        <v>41100</v>
      </c>
      <c r="W3364" s="182">
        <f t="shared" si="6"/>
        <v>41192</v>
      </c>
      <c r="X3364" s="181">
        <f t="shared" si="7"/>
        <v>183</v>
      </c>
      <c r="Y3364" s="181">
        <f t="shared" si="8"/>
        <v>274</v>
      </c>
      <c r="Z3364" s="181">
        <f t="shared" si="9"/>
        <v>366</v>
      </c>
      <c r="AA3364" s="155"/>
      <c r="AB3364" s="9"/>
      <c r="AC3364" s="9"/>
      <c r="AD3364" s="9"/>
      <c r="AE3364" s="9"/>
      <c r="AF3364" s="9"/>
      <c r="AG3364" s="9"/>
      <c r="AH3364" s="9"/>
    </row>
    <row r="3365" ht="15.75" customHeight="1">
      <c r="A3365" s="177">
        <v>40823.0</v>
      </c>
      <c r="B3365" s="178">
        <v>12.07</v>
      </c>
      <c r="C3365" s="178">
        <v>13.1</v>
      </c>
      <c r="D3365" s="178">
        <v>13.5</v>
      </c>
      <c r="E3365" s="178">
        <v>13.5</v>
      </c>
      <c r="F3365" s="178">
        <v>13.5</v>
      </c>
      <c r="G3365" s="178">
        <v>13.5</v>
      </c>
      <c r="H3365" s="178">
        <v>13.5</v>
      </c>
      <c r="I3365" s="178">
        <v>13.5</v>
      </c>
      <c r="J3365" s="178">
        <v>13.5</v>
      </c>
      <c r="K3365" s="179" t="str">
        <f>MAX(0,((T3365*(365/365))-VLOOKUP(A3365,VBMA!$A:$D,4,0))  /  (T3365* (365/365)   ))</f>
        <v>#N/A</v>
      </c>
      <c r="L3365" s="180" t="str">
        <f t="shared" ref="L3365:S3365" si="3368">(B3365*(1-$K3365) * (365/365))/100</f>
        <v>#N/A</v>
      </c>
      <c r="M3365" s="180" t="str">
        <f t="shared" si="3368"/>
        <v>#N/A</v>
      </c>
      <c r="N3365" s="180" t="str">
        <f t="shared" si="3368"/>
        <v>#N/A</v>
      </c>
      <c r="O3365" s="180" t="str">
        <f t="shared" si="3368"/>
        <v>#N/A</v>
      </c>
      <c r="P3365" s="180" t="str">
        <f t="shared" si="3368"/>
        <v>#N/A</v>
      </c>
      <c r="Q3365" s="180" t="str">
        <f t="shared" si="3368"/>
        <v>#N/A</v>
      </c>
      <c r="R3365" s="180" t="str">
        <f t="shared" si="3368"/>
        <v>#N/A</v>
      </c>
      <c r="S3365" s="180" t="str">
        <f t="shared" si="3368"/>
        <v>#N/A</v>
      </c>
      <c r="T3365" s="181">
        <f t="shared" si="3"/>
        <v>13.5</v>
      </c>
      <c r="U3365" s="182">
        <f t="shared" si="4"/>
        <v>41006</v>
      </c>
      <c r="V3365" s="182">
        <f t="shared" si="5"/>
        <v>41097</v>
      </c>
      <c r="W3365" s="182">
        <f t="shared" si="6"/>
        <v>41189</v>
      </c>
      <c r="X3365" s="181">
        <f t="shared" si="7"/>
        <v>183</v>
      </c>
      <c r="Y3365" s="181">
        <f t="shared" si="8"/>
        <v>274</v>
      </c>
      <c r="Z3365" s="181">
        <f t="shared" si="9"/>
        <v>366</v>
      </c>
      <c r="AA3365" s="155"/>
      <c r="AB3365" s="9"/>
      <c r="AC3365" s="9"/>
      <c r="AD3365" s="9"/>
      <c r="AE3365" s="9"/>
      <c r="AF3365" s="9"/>
      <c r="AG3365" s="9"/>
      <c r="AH3365" s="9"/>
    </row>
    <row r="3366" ht="15.75" customHeight="1">
      <c r="A3366" s="177">
        <v>40822.0</v>
      </c>
      <c r="B3366" s="178">
        <v>11.36</v>
      </c>
      <c r="C3366" s="178">
        <v>12.81</v>
      </c>
      <c r="D3366" s="178">
        <v>13.29</v>
      </c>
      <c r="E3366" s="178">
        <v>13.5</v>
      </c>
      <c r="F3366" s="178">
        <v>13.5</v>
      </c>
      <c r="G3366" s="178">
        <v>13.5</v>
      </c>
      <c r="H3366" s="178">
        <v>13.5</v>
      </c>
      <c r="I3366" s="178">
        <v>13.5</v>
      </c>
      <c r="J3366" s="178">
        <v>13.5</v>
      </c>
      <c r="K3366" s="179" t="str">
        <f>MAX(0,((T3366*(365/365))-VLOOKUP(A3366,VBMA!$A:$D,4,0))  /  (T3366* (365/365)   ))</f>
        <v>#N/A</v>
      </c>
      <c r="L3366" s="180" t="str">
        <f t="shared" ref="L3366:S3366" si="3369">(B3366*(1-$K3366) * (365/365))/100</f>
        <v>#N/A</v>
      </c>
      <c r="M3366" s="180" t="str">
        <f t="shared" si="3369"/>
        <v>#N/A</v>
      </c>
      <c r="N3366" s="180" t="str">
        <f t="shared" si="3369"/>
        <v>#N/A</v>
      </c>
      <c r="O3366" s="180" t="str">
        <f t="shared" si="3369"/>
        <v>#N/A</v>
      </c>
      <c r="P3366" s="180" t="str">
        <f t="shared" si="3369"/>
        <v>#N/A</v>
      </c>
      <c r="Q3366" s="180" t="str">
        <f t="shared" si="3369"/>
        <v>#N/A</v>
      </c>
      <c r="R3366" s="180" t="str">
        <f t="shared" si="3369"/>
        <v>#N/A</v>
      </c>
      <c r="S3366" s="180" t="str">
        <f t="shared" si="3369"/>
        <v>#N/A</v>
      </c>
      <c r="T3366" s="181">
        <f t="shared" si="3"/>
        <v>13.5</v>
      </c>
      <c r="U3366" s="182">
        <f t="shared" si="4"/>
        <v>41005</v>
      </c>
      <c r="V3366" s="182">
        <f t="shared" si="5"/>
        <v>41096</v>
      </c>
      <c r="W3366" s="182">
        <f t="shared" si="6"/>
        <v>41188</v>
      </c>
      <c r="X3366" s="181">
        <f t="shared" si="7"/>
        <v>183</v>
      </c>
      <c r="Y3366" s="181">
        <f t="shared" si="8"/>
        <v>274</v>
      </c>
      <c r="Z3366" s="181">
        <f t="shared" si="9"/>
        <v>366</v>
      </c>
      <c r="AA3366" s="155"/>
      <c r="AB3366" s="9"/>
      <c r="AC3366" s="9"/>
      <c r="AD3366" s="9"/>
      <c r="AE3366" s="9"/>
      <c r="AF3366" s="9"/>
      <c r="AG3366" s="9"/>
      <c r="AH3366" s="9"/>
    </row>
    <row r="3367" ht="15.75" customHeight="1">
      <c r="A3367" s="177">
        <v>40821.0</v>
      </c>
      <c r="B3367" s="178">
        <v>11.5</v>
      </c>
      <c r="C3367" s="178">
        <v>12.9</v>
      </c>
      <c r="D3367" s="178">
        <v>13.31</v>
      </c>
      <c r="E3367" s="178">
        <v>13.5</v>
      </c>
      <c r="F3367" s="178">
        <v>13.5</v>
      </c>
      <c r="G3367" s="178">
        <v>13.5</v>
      </c>
      <c r="H3367" s="178">
        <v>13.5</v>
      </c>
      <c r="I3367" s="178">
        <v>13.5</v>
      </c>
      <c r="J3367" s="178">
        <v>13.5</v>
      </c>
      <c r="K3367" s="179" t="str">
        <f>MAX(0,((T3367*(365/365))-VLOOKUP(A3367,VBMA!$A:$D,4,0))  /  (T3367* (365/365)   ))</f>
        <v>#N/A</v>
      </c>
      <c r="L3367" s="180" t="str">
        <f t="shared" ref="L3367:S3367" si="3370">(B3367*(1-$K3367) * (365/365))/100</f>
        <v>#N/A</v>
      </c>
      <c r="M3367" s="180" t="str">
        <f t="shared" si="3370"/>
        <v>#N/A</v>
      </c>
      <c r="N3367" s="180" t="str">
        <f t="shared" si="3370"/>
        <v>#N/A</v>
      </c>
      <c r="O3367" s="180" t="str">
        <f t="shared" si="3370"/>
        <v>#N/A</v>
      </c>
      <c r="P3367" s="180" t="str">
        <f t="shared" si="3370"/>
        <v>#N/A</v>
      </c>
      <c r="Q3367" s="180" t="str">
        <f t="shared" si="3370"/>
        <v>#N/A</v>
      </c>
      <c r="R3367" s="180" t="str">
        <f t="shared" si="3370"/>
        <v>#N/A</v>
      </c>
      <c r="S3367" s="180" t="str">
        <f t="shared" si="3370"/>
        <v>#N/A</v>
      </c>
      <c r="T3367" s="181">
        <f t="shared" si="3"/>
        <v>13.5</v>
      </c>
      <c r="U3367" s="182">
        <f t="shared" si="4"/>
        <v>41004</v>
      </c>
      <c r="V3367" s="182">
        <f t="shared" si="5"/>
        <v>41095</v>
      </c>
      <c r="W3367" s="182">
        <f t="shared" si="6"/>
        <v>41187</v>
      </c>
      <c r="X3367" s="181">
        <f t="shared" si="7"/>
        <v>183</v>
      </c>
      <c r="Y3367" s="181">
        <f t="shared" si="8"/>
        <v>274</v>
      </c>
      <c r="Z3367" s="181">
        <f t="shared" si="9"/>
        <v>366</v>
      </c>
      <c r="AA3367" s="155"/>
      <c r="AB3367" s="9"/>
      <c r="AC3367" s="9"/>
      <c r="AD3367" s="9"/>
      <c r="AE3367" s="9"/>
      <c r="AF3367" s="9"/>
      <c r="AG3367" s="9"/>
      <c r="AH3367" s="9"/>
    </row>
    <row r="3368" ht="15.75" customHeight="1">
      <c r="A3368" s="177">
        <v>40820.0</v>
      </c>
      <c r="B3368" s="178">
        <v>11.42</v>
      </c>
      <c r="C3368" s="178">
        <v>12.87</v>
      </c>
      <c r="D3368" s="178">
        <v>13.33</v>
      </c>
      <c r="E3368" s="178">
        <v>13.5</v>
      </c>
      <c r="F3368" s="178">
        <v>13.5</v>
      </c>
      <c r="G3368" s="178">
        <v>13.5</v>
      </c>
      <c r="H3368" s="178">
        <v>13.5</v>
      </c>
      <c r="I3368" s="178">
        <v>13.5</v>
      </c>
      <c r="J3368" s="178">
        <v>13.5</v>
      </c>
      <c r="K3368" s="179" t="str">
        <f>MAX(0,((T3368*(365/365))-VLOOKUP(A3368,VBMA!$A:$D,4,0))  /  (T3368* (365/365)   ))</f>
        <v>#N/A</v>
      </c>
      <c r="L3368" s="180" t="str">
        <f t="shared" ref="L3368:S3368" si="3371">(B3368*(1-$K3368) * (365/365))/100</f>
        <v>#N/A</v>
      </c>
      <c r="M3368" s="180" t="str">
        <f t="shared" si="3371"/>
        <v>#N/A</v>
      </c>
      <c r="N3368" s="180" t="str">
        <f t="shared" si="3371"/>
        <v>#N/A</v>
      </c>
      <c r="O3368" s="180" t="str">
        <f t="shared" si="3371"/>
        <v>#N/A</v>
      </c>
      <c r="P3368" s="180" t="str">
        <f t="shared" si="3371"/>
        <v>#N/A</v>
      </c>
      <c r="Q3368" s="180" t="str">
        <f t="shared" si="3371"/>
        <v>#N/A</v>
      </c>
      <c r="R3368" s="180" t="str">
        <f t="shared" si="3371"/>
        <v>#N/A</v>
      </c>
      <c r="S3368" s="180" t="str">
        <f t="shared" si="3371"/>
        <v>#N/A</v>
      </c>
      <c r="T3368" s="181">
        <f t="shared" si="3"/>
        <v>13.5</v>
      </c>
      <c r="U3368" s="182">
        <f t="shared" si="4"/>
        <v>41003</v>
      </c>
      <c r="V3368" s="182">
        <f t="shared" si="5"/>
        <v>41094</v>
      </c>
      <c r="W3368" s="182">
        <f t="shared" si="6"/>
        <v>41186</v>
      </c>
      <c r="X3368" s="181">
        <f t="shared" si="7"/>
        <v>183</v>
      </c>
      <c r="Y3368" s="181">
        <f t="shared" si="8"/>
        <v>274</v>
      </c>
      <c r="Z3368" s="181">
        <f t="shared" si="9"/>
        <v>366</v>
      </c>
      <c r="AA3368" s="155"/>
      <c r="AB3368" s="9"/>
      <c r="AC3368" s="9"/>
      <c r="AD3368" s="9"/>
      <c r="AE3368" s="9"/>
      <c r="AF3368" s="9"/>
      <c r="AG3368" s="9"/>
      <c r="AH3368" s="9"/>
    </row>
    <row r="3369" ht="15.75" customHeight="1">
      <c r="A3369" s="177">
        <v>40819.0</v>
      </c>
      <c r="B3369" s="178">
        <v>11.56</v>
      </c>
      <c r="C3369" s="178">
        <v>12.84</v>
      </c>
      <c r="D3369" s="178">
        <v>13.31</v>
      </c>
      <c r="E3369" s="178">
        <v>13.5</v>
      </c>
      <c r="F3369" s="178">
        <v>13.5</v>
      </c>
      <c r="G3369" s="178">
        <v>13.5</v>
      </c>
      <c r="H3369" s="178">
        <v>13.5</v>
      </c>
      <c r="I3369" s="178">
        <v>13.5</v>
      </c>
      <c r="J3369" s="178">
        <v>13.5</v>
      </c>
      <c r="K3369" s="179" t="str">
        <f>MAX(0,((T3369*(365/365))-VLOOKUP(A3369,VBMA!$A:$D,4,0))  /  (T3369* (365/365)   ))</f>
        <v>#N/A</v>
      </c>
      <c r="L3369" s="180" t="str">
        <f t="shared" ref="L3369:S3369" si="3372">(B3369*(1-$K3369) * (365/365))/100</f>
        <v>#N/A</v>
      </c>
      <c r="M3369" s="180" t="str">
        <f t="shared" si="3372"/>
        <v>#N/A</v>
      </c>
      <c r="N3369" s="180" t="str">
        <f t="shared" si="3372"/>
        <v>#N/A</v>
      </c>
      <c r="O3369" s="180" t="str">
        <f t="shared" si="3372"/>
        <v>#N/A</v>
      </c>
      <c r="P3369" s="180" t="str">
        <f t="shared" si="3372"/>
        <v>#N/A</v>
      </c>
      <c r="Q3369" s="180" t="str">
        <f t="shared" si="3372"/>
        <v>#N/A</v>
      </c>
      <c r="R3369" s="180" t="str">
        <f t="shared" si="3372"/>
        <v>#N/A</v>
      </c>
      <c r="S3369" s="180" t="str">
        <f t="shared" si="3372"/>
        <v>#N/A</v>
      </c>
      <c r="T3369" s="181">
        <f t="shared" si="3"/>
        <v>13.5</v>
      </c>
      <c r="U3369" s="182">
        <f t="shared" si="4"/>
        <v>41002</v>
      </c>
      <c r="V3369" s="182">
        <f t="shared" si="5"/>
        <v>41093</v>
      </c>
      <c r="W3369" s="182">
        <f t="shared" si="6"/>
        <v>41185</v>
      </c>
      <c r="X3369" s="181">
        <f t="shared" si="7"/>
        <v>183</v>
      </c>
      <c r="Y3369" s="181">
        <f t="shared" si="8"/>
        <v>274</v>
      </c>
      <c r="Z3369" s="181">
        <f t="shared" si="9"/>
        <v>366</v>
      </c>
      <c r="AA3369" s="155"/>
      <c r="AB3369" s="9"/>
      <c r="AC3369" s="9"/>
      <c r="AD3369" s="9"/>
      <c r="AE3369" s="9"/>
      <c r="AF3369" s="9"/>
      <c r="AG3369" s="9"/>
      <c r="AH3369" s="9"/>
    </row>
    <row r="3370" ht="15.75" customHeight="1">
      <c r="A3370" s="177">
        <v>40816.0</v>
      </c>
      <c r="B3370" s="178">
        <v>11.21</v>
      </c>
      <c r="C3370" s="178">
        <v>12.5</v>
      </c>
      <c r="D3370" s="178">
        <v>13.21</v>
      </c>
      <c r="E3370" s="178">
        <v>13.5</v>
      </c>
      <c r="F3370" s="178">
        <v>13.5</v>
      </c>
      <c r="G3370" s="178">
        <v>13.5</v>
      </c>
      <c r="H3370" s="178">
        <v>13.5</v>
      </c>
      <c r="I3370" s="178">
        <v>13.5</v>
      </c>
      <c r="J3370" s="178">
        <v>13.5</v>
      </c>
      <c r="K3370" s="179" t="str">
        <f>MAX(0,((T3370*(365/365))-VLOOKUP(A3370,VBMA!$A:$D,4,0))  /  (T3370* (365/365)   ))</f>
        <v>#N/A</v>
      </c>
      <c r="L3370" s="180" t="str">
        <f t="shared" ref="L3370:S3370" si="3373">(B3370*(1-$K3370) * (365/365))/100</f>
        <v>#N/A</v>
      </c>
      <c r="M3370" s="180" t="str">
        <f t="shared" si="3373"/>
        <v>#N/A</v>
      </c>
      <c r="N3370" s="180" t="str">
        <f t="shared" si="3373"/>
        <v>#N/A</v>
      </c>
      <c r="O3370" s="180" t="str">
        <f t="shared" si="3373"/>
        <v>#N/A</v>
      </c>
      <c r="P3370" s="180" t="str">
        <f t="shared" si="3373"/>
        <v>#N/A</v>
      </c>
      <c r="Q3370" s="180" t="str">
        <f t="shared" si="3373"/>
        <v>#N/A</v>
      </c>
      <c r="R3370" s="180" t="str">
        <f t="shared" si="3373"/>
        <v>#N/A</v>
      </c>
      <c r="S3370" s="180" t="str">
        <f t="shared" si="3373"/>
        <v>#N/A</v>
      </c>
      <c r="T3370" s="181">
        <f t="shared" si="3"/>
        <v>13.5</v>
      </c>
      <c r="U3370" s="182">
        <f t="shared" si="4"/>
        <v>40998</v>
      </c>
      <c r="V3370" s="182">
        <f t="shared" si="5"/>
        <v>41090</v>
      </c>
      <c r="W3370" s="182">
        <f t="shared" si="6"/>
        <v>41182</v>
      </c>
      <c r="X3370" s="181">
        <f t="shared" si="7"/>
        <v>182</v>
      </c>
      <c r="Y3370" s="181">
        <f t="shared" si="8"/>
        <v>274</v>
      </c>
      <c r="Z3370" s="181">
        <f t="shared" si="9"/>
        <v>366</v>
      </c>
      <c r="AA3370" s="155"/>
      <c r="AB3370" s="9"/>
      <c r="AC3370" s="9"/>
      <c r="AD3370" s="9"/>
      <c r="AE3370" s="9"/>
      <c r="AF3370" s="9"/>
      <c r="AG3370" s="9"/>
      <c r="AH3370" s="9"/>
    </row>
    <row r="3371" ht="15.75" customHeight="1">
      <c r="A3371" s="177">
        <v>40815.0</v>
      </c>
      <c r="B3371" s="178">
        <v>11.57</v>
      </c>
      <c r="C3371" s="178">
        <v>12.64</v>
      </c>
      <c r="D3371" s="178">
        <v>13.29</v>
      </c>
      <c r="E3371" s="178">
        <v>13.5</v>
      </c>
      <c r="F3371" s="178">
        <v>13.5</v>
      </c>
      <c r="G3371" s="178">
        <v>13.5</v>
      </c>
      <c r="H3371" s="178">
        <v>13.5</v>
      </c>
      <c r="I3371" s="178">
        <v>13.5</v>
      </c>
      <c r="J3371" s="178">
        <v>13.5</v>
      </c>
      <c r="K3371" s="179" t="str">
        <f>MAX(0,((T3371*(365/365))-VLOOKUP(A3371,VBMA!$A:$D,4,0))  /  (T3371* (365/365)   ))</f>
        <v>#N/A</v>
      </c>
      <c r="L3371" s="180" t="str">
        <f t="shared" ref="L3371:S3371" si="3374">(B3371*(1-$K3371) * (365/365))/100</f>
        <v>#N/A</v>
      </c>
      <c r="M3371" s="180" t="str">
        <f t="shared" si="3374"/>
        <v>#N/A</v>
      </c>
      <c r="N3371" s="180" t="str">
        <f t="shared" si="3374"/>
        <v>#N/A</v>
      </c>
      <c r="O3371" s="180" t="str">
        <f t="shared" si="3374"/>
        <v>#N/A</v>
      </c>
      <c r="P3371" s="180" t="str">
        <f t="shared" si="3374"/>
        <v>#N/A</v>
      </c>
      <c r="Q3371" s="180" t="str">
        <f t="shared" si="3374"/>
        <v>#N/A</v>
      </c>
      <c r="R3371" s="180" t="str">
        <f t="shared" si="3374"/>
        <v>#N/A</v>
      </c>
      <c r="S3371" s="180" t="str">
        <f t="shared" si="3374"/>
        <v>#N/A</v>
      </c>
      <c r="T3371" s="181">
        <f t="shared" si="3"/>
        <v>13.5</v>
      </c>
      <c r="U3371" s="182">
        <f t="shared" si="4"/>
        <v>40997</v>
      </c>
      <c r="V3371" s="182">
        <f t="shared" si="5"/>
        <v>41089</v>
      </c>
      <c r="W3371" s="182">
        <f t="shared" si="6"/>
        <v>41181</v>
      </c>
      <c r="X3371" s="181">
        <f t="shared" si="7"/>
        <v>182</v>
      </c>
      <c r="Y3371" s="181">
        <f t="shared" si="8"/>
        <v>274</v>
      </c>
      <c r="Z3371" s="181">
        <f t="shared" si="9"/>
        <v>366</v>
      </c>
      <c r="AA3371" s="155"/>
      <c r="AB3371" s="9"/>
      <c r="AC3371" s="9"/>
      <c r="AD3371" s="9"/>
      <c r="AE3371" s="9"/>
      <c r="AF3371" s="9"/>
      <c r="AG3371" s="9"/>
      <c r="AH3371" s="9"/>
    </row>
    <row r="3372" ht="15.75" customHeight="1">
      <c r="A3372" s="177">
        <v>40814.0</v>
      </c>
      <c r="B3372" s="178">
        <v>12.13</v>
      </c>
      <c r="C3372" s="178">
        <v>12.9</v>
      </c>
      <c r="D3372" s="178">
        <v>13.5</v>
      </c>
      <c r="E3372" s="178">
        <v>13.5</v>
      </c>
      <c r="F3372" s="178">
        <v>13.5</v>
      </c>
      <c r="G3372" s="178">
        <v>13.5</v>
      </c>
      <c r="H3372" s="178">
        <v>13.5</v>
      </c>
      <c r="I3372" s="178">
        <v>13.5</v>
      </c>
      <c r="J3372" s="178">
        <v>13.5</v>
      </c>
      <c r="K3372" s="179" t="str">
        <f>MAX(0,((T3372*(365/365))-VLOOKUP(A3372,VBMA!$A:$D,4,0))  /  (T3372* (365/365)   ))</f>
        <v>#N/A</v>
      </c>
      <c r="L3372" s="180" t="str">
        <f t="shared" ref="L3372:S3372" si="3375">(B3372*(1-$K3372) * (365/365))/100</f>
        <v>#N/A</v>
      </c>
      <c r="M3372" s="180" t="str">
        <f t="shared" si="3375"/>
        <v>#N/A</v>
      </c>
      <c r="N3372" s="180" t="str">
        <f t="shared" si="3375"/>
        <v>#N/A</v>
      </c>
      <c r="O3372" s="180" t="str">
        <f t="shared" si="3375"/>
        <v>#N/A</v>
      </c>
      <c r="P3372" s="180" t="str">
        <f t="shared" si="3375"/>
        <v>#N/A</v>
      </c>
      <c r="Q3372" s="180" t="str">
        <f t="shared" si="3375"/>
        <v>#N/A</v>
      </c>
      <c r="R3372" s="180" t="str">
        <f t="shared" si="3375"/>
        <v>#N/A</v>
      </c>
      <c r="S3372" s="180" t="str">
        <f t="shared" si="3375"/>
        <v>#N/A</v>
      </c>
      <c r="T3372" s="181">
        <f t="shared" si="3"/>
        <v>13.5</v>
      </c>
      <c r="U3372" s="182">
        <f t="shared" si="4"/>
        <v>40996</v>
      </c>
      <c r="V3372" s="182">
        <f t="shared" si="5"/>
        <v>41088</v>
      </c>
      <c r="W3372" s="182">
        <f t="shared" si="6"/>
        <v>41180</v>
      </c>
      <c r="X3372" s="181">
        <f t="shared" si="7"/>
        <v>182</v>
      </c>
      <c r="Y3372" s="181">
        <f t="shared" si="8"/>
        <v>274</v>
      </c>
      <c r="Z3372" s="181">
        <f t="shared" si="9"/>
        <v>366</v>
      </c>
      <c r="AA3372" s="155"/>
      <c r="AB3372" s="9"/>
      <c r="AC3372" s="9"/>
      <c r="AD3372" s="9"/>
      <c r="AE3372" s="9"/>
      <c r="AF3372" s="9"/>
      <c r="AG3372" s="9"/>
      <c r="AH3372" s="9"/>
    </row>
    <row r="3373" ht="15.75" customHeight="1">
      <c r="A3373" s="177">
        <v>40813.0</v>
      </c>
      <c r="B3373" s="178">
        <v>12.71</v>
      </c>
      <c r="C3373" s="178">
        <v>13.39</v>
      </c>
      <c r="D3373" s="178">
        <v>13.5</v>
      </c>
      <c r="E3373" s="178">
        <v>13.5</v>
      </c>
      <c r="F3373" s="178">
        <v>13.5</v>
      </c>
      <c r="G3373" s="178">
        <v>13.5</v>
      </c>
      <c r="H3373" s="178">
        <v>13.5</v>
      </c>
      <c r="I3373" s="178">
        <v>13.5</v>
      </c>
      <c r="J3373" s="178">
        <v>13.5</v>
      </c>
      <c r="K3373" s="179" t="str">
        <f>MAX(0,((T3373*(365/365))-VLOOKUP(A3373,VBMA!$A:$D,4,0))  /  (T3373* (365/365)   ))</f>
        <v>#N/A</v>
      </c>
      <c r="L3373" s="180" t="str">
        <f t="shared" ref="L3373:S3373" si="3376">(B3373*(1-$K3373) * (365/365))/100</f>
        <v>#N/A</v>
      </c>
      <c r="M3373" s="180" t="str">
        <f t="shared" si="3376"/>
        <v>#N/A</v>
      </c>
      <c r="N3373" s="180" t="str">
        <f t="shared" si="3376"/>
        <v>#N/A</v>
      </c>
      <c r="O3373" s="180" t="str">
        <f t="shared" si="3376"/>
        <v>#N/A</v>
      </c>
      <c r="P3373" s="180" t="str">
        <f t="shared" si="3376"/>
        <v>#N/A</v>
      </c>
      <c r="Q3373" s="180" t="str">
        <f t="shared" si="3376"/>
        <v>#N/A</v>
      </c>
      <c r="R3373" s="180" t="str">
        <f t="shared" si="3376"/>
        <v>#N/A</v>
      </c>
      <c r="S3373" s="180" t="str">
        <f t="shared" si="3376"/>
        <v>#N/A</v>
      </c>
      <c r="T3373" s="181">
        <f t="shared" si="3"/>
        <v>13.5</v>
      </c>
      <c r="U3373" s="182">
        <f t="shared" si="4"/>
        <v>40995</v>
      </c>
      <c r="V3373" s="182">
        <f t="shared" si="5"/>
        <v>41087</v>
      </c>
      <c r="W3373" s="182">
        <f t="shared" si="6"/>
        <v>41179</v>
      </c>
      <c r="X3373" s="181">
        <f t="shared" si="7"/>
        <v>182</v>
      </c>
      <c r="Y3373" s="181">
        <f t="shared" si="8"/>
        <v>274</v>
      </c>
      <c r="Z3373" s="181">
        <f t="shared" si="9"/>
        <v>366</v>
      </c>
      <c r="AA3373" s="155"/>
      <c r="AB3373" s="9"/>
      <c r="AC3373" s="9"/>
      <c r="AD3373" s="9"/>
      <c r="AE3373" s="9"/>
      <c r="AF3373" s="9"/>
      <c r="AG3373" s="9"/>
      <c r="AH3373" s="9"/>
    </row>
    <row r="3374" ht="15.75" customHeight="1">
      <c r="A3374" s="177">
        <v>40812.0</v>
      </c>
      <c r="B3374" s="178">
        <v>12.71</v>
      </c>
      <c r="C3374" s="178">
        <v>13.36</v>
      </c>
      <c r="D3374" s="178">
        <v>13.5</v>
      </c>
      <c r="E3374" s="178">
        <v>13.5</v>
      </c>
      <c r="F3374" s="178">
        <v>13.5</v>
      </c>
      <c r="G3374" s="178">
        <v>13.5</v>
      </c>
      <c r="H3374" s="178">
        <v>13.5</v>
      </c>
      <c r="I3374" s="178">
        <v>13.5</v>
      </c>
      <c r="J3374" s="178">
        <v>13.5</v>
      </c>
      <c r="K3374" s="179" t="str">
        <f>MAX(0,((T3374*(365/365))-VLOOKUP(A3374,VBMA!$A:$D,4,0))  /  (T3374* (365/365)   ))</f>
        <v>#N/A</v>
      </c>
      <c r="L3374" s="180" t="str">
        <f t="shared" ref="L3374:S3374" si="3377">(B3374*(1-$K3374) * (365/365))/100</f>
        <v>#N/A</v>
      </c>
      <c r="M3374" s="180" t="str">
        <f t="shared" si="3377"/>
        <v>#N/A</v>
      </c>
      <c r="N3374" s="180" t="str">
        <f t="shared" si="3377"/>
        <v>#N/A</v>
      </c>
      <c r="O3374" s="180" t="str">
        <f t="shared" si="3377"/>
        <v>#N/A</v>
      </c>
      <c r="P3374" s="180" t="str">
        <f t="shared" si="3377"/>
        <v>#N/A</v>
      </c>
      <c r="Q3374" s="180" t="str">
        <f t="shared" si="3377"/>
        <v>#N/A</v>
      </c>
      <c r="R3374" s="180" t="str">
        <f t="shared" si="3377"/>
        <v>#N/A</v>
      </c>
      <c r="S3374" s="180" t="str">
        <f t="shared" si="3377"/>
        <v>#N/A</v>
      </c>
      <c r="T3374" s="181">
        <f t="shared" si="3"/>
        <v>13.5</v>
      </c>
      <c r="U3374" s="182">
        <f t="shared" si="4"/>
        <v>40994</v>
      </c>
      <c r="V3374" s="182">
        <f t="shared" si="5"/>
        <v>41086</v>
      </c>
      <c r="W3374" s="182">
        <f t="shared" si="6"/>
        <v>41178</v>
      </c>
      <c r="X3374" s="181">
        <f t="shared" si="7"/>
        <v>182</v>
      </c>
      <c r="Y3374" s="181">
        <f t="shared" si="8"/>
        <v>274</v>
      </c>
      <c r="Z3374" s="181">
        <f t="shared" si="9"/>
        <v>366</v>
      </c>
      <c r="AA3374" s="155"/>
      <c r="AB3374" s="9"/>
      <c r="AC3374" s="9"/>
      <c r="AD3374" s="9"/>
      <c r="AE3374" s="9"/>
      <c r="AF3374" s="9"/>
      <c r="AG3374" s="9"/>
      <c r="AH3374" s="9"/>
    </row>
    <row r="3375" ht="15.75" customHeight="1">
      <c r="A3375" s="177">
        <v>40809.0</v>
      </c>
      <c r="B3375" s="178">
        <v>12.25</v>
      </c>
      <c r="C3375" s="178">
        <v>13.0</v>
      </c>
      <c r="D3375" s="178">
        <v>13.5</v>
      </c>
      <c r="E3375" s="178">
        <v>13.5</v>
      </c>
      <c r="F3375" s="178">
        <v>13.5</v>
      </c>
      <c r="G3375" s="178">
        <v>13.5</v>
      </c>
      <c r="H3375" s="178">
        <v>13.5</v>
      </c>
      <c r="I3375" s="178">
        <v>13.5</v>
      </c>
      <c r="J3375" s="178">
        <v>13.5</v>
      </c>
      <c r="K3375" s="179" t="str">
        <f>MAX(0,((T3375*(365/365))-VLOOKUP(A3375,VBMA!$A:$D,4,0))  /  (T3375* (365/365)   ))</f>
        <v>#N/A</v>
      </c>
      <c r="L3375" s="180" t="str">
        <f t="shared" ref="L3375:S3375" si="3378">(B3375*(1-$K3375) * (365/365))/100</f>
        <v>#N/A</v>
      </c>
      <c r="M3375" s="180" t="str">
        <f t="shared" si="3378"/>
        <v>#N/A</v>
      </c>
      <c r="N3375" s="180" t="str">
        <f t="shared" si="3378"/>
        <v>#N/A</v>
      </c>
      <c r="O3375" s="180" t="str">
        <f t="shared" si="3378"/>
        <v>#N/A</v>
      </c>
      <c r="P3375" s="180" t="str">
        <f t="shared" si="3378"/>
        <v>#N/A</v>
      </c>
      <c r="Q3375" s="180" t="str">
        <f t="shared" si="3378"/>
        <v>#N/A</v>
      </c>
      <c r="R3375" s="180" t="str">
        <f t="shared" si="3378"/>
        <v>#N/A</v>
      </c>
      <c r="S3375" s="180" t="str">
        <f t="shared" si="3378"/>
        <v>#N/A</v>
      </c>
      <c r="T3375" s="181">
        <f t="shared" si="3"/>
        <v>13.5</v>
      </c>
      <c r="U3375" s="182">
        <f t="shared" si="4"/>
        <v>40991</v>
      </c>
      <c r="V3375" s="182">
        <f t="shared" si="5"/>
        <v>41083</v>
      </c>
      <c r="W3375" s="182">
        <f t="shared" si="6"/>
        <v>41175</v>
      </c>
      <c r="X3375" s="181">
        <f t="shared" si="7"/>
        <v>182</v>
      </c>
      <c r="Y3375" s="181">
        <f t="shared" si="8"/>
        <v>274</v>
      </c>
      <c r="Z3375" s="181">
        <f t="shared" si="9"/>
        <v>366</v>
      </c>
      <c r="AA3375" s="155"/>
      <c r="AB3375" s="9"/>
      <c r="AC3375" s="9"/>
      <c r="AD3375" s="9"/>
      <c r="AE3375" s="9"/>
      <c r="AF3375" s="9"/>
      <c r="AG3375" s="9"/>
      <c r="AH3375" s="9"/>
    </row>
    <row r="3376" ht="15.75" customHeight="1">
      <c r="A3376" s="177">
        <v>40808.0</v>
      </c>
      <c r="B3376" s="178">
        <v>12.08</v>
      </c>
      <c r="C3376" s="178">
        <v>13.03</v>
      </c>
      <c r="D3376" s="178">
        <v>13.5</v>
      </c>
      <c r="E3376" s="178">
        <v>13.5</v>
      </c>
      <c r="F3376" s="178">
        <v>13.5</v>
      </c>
      <c r="G3376" s="178">
        <v>13.5</v>
      </c>
      <c r="H3376" s="178">
        <v>13.5</v>
      </c>
      <c r="I3376" s="178">
        <v>13.5</v>
      </c>
      <c r="J3376" s="178">
        <v>13.5</v>
      </c>
      <c r="K3376" s="179" t="str">
        <f>MAX(0,((T3376*(365/365))-VLOOKUP(A3376,VBMA!$A:$D,4,0))  /  (T3376* (365/365)   ))</f>
        <v>#N/A</v>
      </c>
      <c r="L3376" s="180" t="str">
        <f t="shared" ref="L3376:S3376" si="3379">(B3376*(1-$K3376) * (365/365))/100</f>
        <v>#N/A</v>
      </c>
      <c r="M3376" s="180" t="str">
        <f t="shared" si="3379"/>
        <v>#N/A</v>
      </c>
      <c r="N3376" s="180" t="str">
        <f t="shared" si="3379"/>
        <v>#N/A</v>
      </c>
      <c r="O3376" s="180" t="str">
        <f t="shared" si="3379"/>
        <v>#N/A</v>
      </c>
      <c r="P3376" s="180" t="str">
        <f t="shared" si="3379"/>
        <v>#N/A</v>
      </c>
      <c r="Q3376" s="180" t="str">
        <f t="shared" si="3379"/>
        <v>#N/A</v>
      </c>
      <c r="R3376" s="180" t="str">
        <f t="shared" si="3379"/>
        <v>#N/A</v>
      </c>
      <c r="S3376" s="180" t="str">
        <f t="shared" si="3379"/>
        <v>#N/A</v>
      </c>
      <c r="T3376" s="181">
        <f t="shared" si="3"/>
        <v>13.5</v>
      </c>
      <c r="U3376" s="182">
        <f t="shared" si="4"/>
        <v>40990</v>
      </c>
      <c r="V3376" s="182">
        <f t="shared" si="5"/>
        <v>41082</v>
      </c>
      <c r="W3376" s="182">
        <f t="shared" si="6"/>
        <v>41174</v>
      </c>
      <c r="X3376" s="181">
        <f t="shared" si="7"/>
        <v>182</v>
      </c>
      <c r="Y3376" s="181">
        <f t="shared" si="8"/>
        <v>274</v>
      </c>
      <c r="Z3376" s="181">
        <f t="shared" si="9"/>
        <v>366</v>
      </c>
      <c r="AA3376" s="155"/>
      <c r="AB3376" s="9"/>
      <c r="AC3376" s="9"/>
      <c r="AD3376" s="9"/>
      <c r="AE3376" s="9"/>
      <c r="AF3376" s="9"/>
      <c r="AG3376" s="9"/>
      <c r="AH3376" s="9"/>
    </row>
    <row r="3377" ht="15.75" customHeight="1">
      <c r="A3377" s="177">
        <v>40807.0</v>
      </c>
      <c r="B3377" s="178">
        <v>11.81</v>
      </c>
      <c r="C3377" s="178">
        <v>12.84</v>
      </c>
      <c r="D3377" s="178">
        <v>13.38</v>
      </c>
      <c r="E3377" s="178">
        <v>13.5</v>
      </c>
      <c r="F3377" s="178">
        <v>13.5</v>
      </c>
      <c r="G3377" s="178">
        <v>13.5</v>
      </c>
      <c r="H3377" s="178">
        <v>13.5</v>
      </c>
      <c r="I3377" s="178">
        <v>13.5</v>
      </c>
      <c r="J3377" s="178">
        <v>13.5</v>
      </c>
      <c r="K3377" s="179" t="str">
        <f>MAX(0,((T3377*(365/365))-VLOOKUP(A3377,VBMA!$A:$D,4,0))  /  (T3377* (365/365)   ))</f>
        <v>#N/A</v>
      </c>
      <c r="L3377" s="180" t="str">
        <f t="shared" ref="L3377:S3377" si="3380">(B3377*(1-$K3377) * (365/365))/100</f>
        <v>#N/A</v>
      </c>
      <c r="M3377" s="180" t="str">
        <f t="shared" si="3380"/>
        <v>#N/A</v>
      </c>
      <c r="N3377" s="180" t="str">
        <f t="shared" si="3380"/>
        <v>#N/A</v>
      </c>
      <c r="O3377" s="180" t="str">
        <f t="shared" si="3380"/>
        <v>#N/A</v>
      </c>
      <c r="P3377" s="180" t="str">
        <f t="shared" si="3380"/>
        <v>#N/A</v>
      </c>
      <c r="Q3377" s="180" t="str">
        <f t="shared" si="3380"/>
        <v>#N/A</v>
      </c>
      <c r="R3377" s="180" t="str">
        <f t="shared" si="3380"/>
        <v>#N/A</v>
      </c>
      <c r="S3377" s="180" t="str">
        <f t="shared" si="3380"/>
        <v>#N/A</v>
      </c>
      <c r="T3377" s="181">
        <f t="shared" si="3"/>
        <v>13.5</v>
      </c>
      <c r="U3377" s="182">
        <f t="shared" si="4"/>
        <v>40989</v>
      </c>
      <c r="V3377" s="182">
        <f t="shared" si="5"/>
        <v>41081</v>
      </c>
      <c r="W3377" s="182">
        <f t="shared" si="6"/>
        <v>41173</v>
      </c>
      <c r="X3377" s="181">
        <f t="shared" si="7"/>
        <v>182</v>
      </c>
      <c r="Y3377" s="181">
        <f t="shared" si="8"/>
        <v>274</v>
      </c>
      <c r="Z3377" s="181">
        <f t="shared" si="9"/>
        <v>366</v>
      </c>
      <c r="AA3377" s="155"/>
      <c r="AB3377" s="9"/>
      <c r="AC3377" s="9"/>
      <c r="AD3377" s="9"/>
      <c r="AE3377" s="9"/>
      <c r="AF3377" s="9"/>
      <c r="AG3377" s="9"/>
      <c r="AH3377" s="9"/>
    </row>
    <row r="3378" ht="15.75" customHeight="1">
      <c r="A3378" s="177">
        <v>40806.0</v>
      </c>
      <c r="B3378" s="178">
        <v>11.75</v>
      </c>
      <c r="C3378" s="178">
        <v>12.84</v>
      </c>
      <c r="D3378" s="178">
        <v>13.38</v>
      </c>
      <c r="E3378" s="178">
        <v>13.5</v>
      </c>
      <c r="F3378" s="178">
        <v>13.5</v>
      </c>
      <c r="G3378" s="178">
        <v>13.5</v>
      </c>
      <c r="H3378" s="178">
        <v>13.5</v>
      </c>
      <c r="I3378" s="178">
        <v>13.5</v>
      </c>
      <c r="J3378" s="178">
        <v>13.5</v>
      </c>
      <c r="K3378" s="179" t="str">
        <f>MAX(0,((T3378*(365/365))-VLOOKUP(A3378,VBMA!$A:$D,4,0))  /  (T3378* (365/365)   ))</f>
        <v>#N/A</v>
      </c>
      <c r="L3378" s="180" t="str">
        <f t="shared" ref="L3378:S3378" si="3381">(B3378*(1-$K3378) * (365/365))/100</f>
        <v>#N/A</v>
      </c>
      <c r="M3378" s="180" t="str">
        <f t="shared" si="3381"/>
        <v>#N/A</v>
      </c>
      <c r="N3378" s="180" t="str">
        <f t="shared" si="3381"/>
        <v>#N/A</v>
      </c>
      <c r="O3378" s="180" t="str">
        <f t="shared" si="3381"/>
        <v>#N/A</v>
      </c>
      <c r="P3378" s="180" t="str">
        <f t="shared" si="3381"/>
        <v>#N/A</v>
      </c>
      <c r="Q3378" s="180" t="str">
        <f t="shared" si="3381"/>
        <v>#N/A</v>
      </c>
      <c r="R3378" s="180" t="str">
        <f t="shared" si="3381"/>
        <v>#N/A</v>
      </c>
      <c r="S3378" s="180" t="str">
        <f t="shared" si="3381"/>
        <v>#N/A</v>
      </c>
      <c r="T3378" s="181">
        <f t="shared" si="3"/>
        <v>13.5</v>
      </c>
      <c r="U3378" s="182">
        <f t="shared" si="4"/>
        <v>40988</v>
      </c>
      <c r="V3378" s="182">
        <f t="shared" si="5"/>
        <v>41080</v>
      </c>
      <c r="W3378" s="182">
        <f t="shared" si="6"/>
        <v>41172</v>
      </c>
      <c r="X3378" s="181">
        <f t="shared" si="7"/>
        <v>182</v>
      </c>
      <c r="Y3378" s="181">
        <f t="shared" si="8"/>
        <v>274</v>
      </c>
      <c r="Z3378" s="181">
        <f t="shared" si="9"/>
        <v>366</v>
      </c>
      <c r="AA3378" s="155"/>
      <c r="AB3378" s="9"/>
      <c r="AC3378" s="9"/>
      <c r="AD3378" s="9"/>
      <c r="AE3378" s="9"/>
      <c r="AF3378" s="9"/>
      <c r="AG3378" s="9"/>
      <c r="AH3378" s="9"/>
    </row>
    <row r="3379" ht="15.75" customHeight="1">
      <c r="A3379" s="177">
        <v>40805.0</v>
      </c>
      <c r="B3379" s="178">
        <v>11.81</v>
      </c>
      <c r="C3379" s="178">
        <v>12.9</v>
      </c>
      <c r="D3379" s="178">
        <v>13.44</v>
      </c>
      <c r="E3379" s="178">
        <v>13.5</v>
      </c>
      <c r="F3379" s="178">
        <v>13.5</v>
      </c>
      <c r="G3379" s="178">
        <v>13.5</v>
      </c>
      <c r="H3379" s="178">
        <v>13.5</v>
      </c>
      <c r="I3379" s="178">
        <v>13.5</v>
      </c>
      <c r="J3379" s="178">
        <v>13.5</v>
      </c>
      <c r="K3379" s="179" t="str">
        <f>MAX(0,((T3379*(365/365))-VLOOKUP(A3379,VBMA!$A:$D,4,0))  /  (T3379* (365/365)   ))</f>
        <v>#N/A</v>
      </c>
      <c r="L3379" s="180" t="str">
        <f t="shared" ref="L3379:S3379" si="3382">(B3379*(1-$K3379) * (365/365))/100</f>
        <v>#N/A</v>
      </c>
      <c r="M3379" s="180" t="str">
        <f t="shared" si="3382"/>
        <v>#N/A</v>
      </c>
      <c r="N3379" s="180" t="str">
        <f t="shared" si="3382"/>
        <v>#N/A</v>
      </c>
      <c r="O3379" s="180" t="str">
        <f t="shared" si="3382"/>
        <v>#N/A</v>
      </c>
      <c r="P3379" s="180" t="str">
        <f t="shared" si="3382"/>
        <v>#N/A</v>
      </c>
      <c r="Q3379" s="180" t="str">
        <f t="shared" si="3382"/>
        <v>#N/A</v>
      </c>
      <c r="R3379" s="180" t="str">
        <f t="shared" si="3382"/>
        <v>#N/A</v>
      </c>
      <c r="S3379" s="180" t="str">
        <f t="shared" si="3382"/>
        <v>#N/A</v>
      </c>
      <c r="T3379" s="181">
        <f t="shared" si="3"/>
        <v>13.5</v>
      </c>
      <c r="U3379" s="182">
        <f t="shared" si="4"/>
        <v>40987</v>
      </c>
      <c r="V3379" s="182">
        <f t="shared" si="5"/>
        <v>41079</v>
      </c>
      <c r="W3379" s="182">
        <f t="shared" si="6"/>
        <v>41171</v>
      </c>
      <c r="X3379" s="181">
        <f t="shared" si="7"/>
        <v>182</v>
      </c>
      <c r="Y3379" s="181">
        <f t="shared" si="8"/>
        <v>274</v>
      </c>
      <c r="Z3379" s="181">
        <f t="shared" si="9"/>
        <v>366</v>
      </c>
      <c r="AA3379" s="155"/>
      <c r="AB3379" s="9"/>
      <c r="AC3379" s="9"/>
      <c r="AD3379" s="9"/>
      <c r="AE3379" s="9"/>
      <c r="AF3379" s="9"/>
      <c r="AG3379" s="9"/>
      <c r="AH3379" s="9"/>
    </row>
    <row r="3380" ht="15.75" customHeight="1">
      <c r="A3380" s="177">
        <v>40802.0</v>
      </c>
      <c r="B3380" s="178">
        <v>11.67</v>
      </c>
      <c r="C3380" s="178">
        <v>12.71</v>
      </c>
      <c r="D3380" s="178">
        <v>13.36</v>
      </c>
      <c r="E3380" s="178">
        <v>13.5</v>
      </c>
      <c r="F3380" s="178">
        <v>13.5</v>
      </c>
      <c r="G3380" s="178">
        <v>13.5</v>
      </c>
      <c r="H3380" s="178">
        <v>13.5</v>
      </c>
      <c r="I3380" s="178">
        <v>13.5</v>
      </c>
      <c r="J3380" s="178">
        <v>13.5</v>
      </c>
      <c r="K3380" s="179" t="str">
        <f>MAX(0,((T3380*(365/365))-VLOOKUP(A3380,VBMA!$A:$D,4,0))  /  (T3380* (365/365)   ))</f>
        <v>#N/A</v>
      </c>
      <c r="L3380" s="180" t="str">
        <f t="shared" ref="L3380:S3380" si="3383">(B3380*(1-$K3380) * (365/365))/100</f>
        <v>#N/A</v>
      </c>
      <c r="M3380" s="180" t="str">
        <f t="shared" si="3383"/>
        <v>#N/A</v>
      </c>
      <c r="N3380" s="180" t="str">
        <f t="shared" si="3383"/>
        <v>#N/A</v>
      </c>
      <c r="O3380" s="180" t="str">
        <f t="shared" si="3383"/>
        <v>#N/A</v>
      </c>
      <c r="P3380" s="180" t="str">
        <f t="shared" si="3383"/>
        <v>#N/A</v>
      </c>
      <c r="Q3380" s="180" t="str">
        <f t="shared" si="3383"/>
        <v>#N/A</v>
      </c>
      <c r="R3380" s="180" t="str">
        <f t="shared" si="3383"/>
        <v>#N/A</v>
      </c>
      <c r="S3380" s="180" t="str">
        <f t="shared" si="3383"/>
        <v>#N/A</v>
      </c>
      <c r="T3380" s="181">
        <f t="shared" si="3"/>
        <v>13.5</v>
      </c>
      <c r="U3380" s="182">
        <f t="shared" si="4"/>
        <v>40984</v>
      </c>
      <c r="V3380" s="182">
        <f t="shared" si="5"/>
        <v>41076</v>
      </c>
      <c r="W3380" s="182">
        <f t="shared" si="6"/>
        <v>41168</v>
      </c>
      <c r="X3380" s="181">
        <f t="shared" si="7"/>
        <v>182</v>
      </c>
      <c r="Y3380" s="181">
        <f t="shared" si="8"/>
        <v>274</v>
      </c>
      <c r="Z3380" s="181">
        <f t="shared" si="9"/>
        <v>366</v>
      </c>
      <c r="AA3380" s="155"/>
      <c r="AB3380" s="9"/>
      <c r="AC3380" s="9"/>
      <c r="AD3380" s="9"/>
      <c r="AE3380" s="9"/>
      <c r="AF3380" s="9"/>
      <c r="AG3380" s="9"/>
      <c r="AH3380" s="9"/>
    </row>
    <row r="3381" ht="15.75" customHeight="1">
      <c r="A3381" s="177">
        <v>40801.0</v>
      </c>
      <c r="B3381" s="178">
        <v>11.81</v>
      </c>
      <c r="C3381" s="178">
        <v>12.81</v>
      </c>
      <c r="D3381" s="178">
        <v>13.38</v>
      </c>
      <c r="E3381" s="178">
        <v>13.5</v>
      </c>
      <c r="F3381" s="178">
        <v>13.5</v>
      </c>
      <c r="G3381" s="178">
        <v>13.5</v>
      </c>
      <c r="H3381" s="178">
        <v>13.5</v>
      </c>
      <c r="I3381" s="178">
        <v>13.5</v>
      </c>
      <c r="J3381" s="178">
        <v>13.5</v>
      </c>
      <c r="K3381" s="179" t="str">
        <f>MAX(0,((T3381*(365/365))-VLOOKUP(A3381,VBMA!$A:$D,4,0))  /  (T3381* (365/365)   ))</f>
        <v>#N/A</v>
      </c>
      <c r="L3381" s="180" t="str">
        <f t="shared" ref="L3381:S3381" si="3384">(B3381*(1-$K3381) * (365/365))/100</f>
        <v>#N/A</v>
      </c>
      <c r="M3381" s="180" t="str">
        <f t="shared" si="3384"/>
        <v>#N/A</v>
      </c>
      <c r="N3381" s="180" t="str">
        <f t="shared" si="3384"/>
        <v>#N/A</v>
      </c>
      <c r="O3381" s="180" t="str">
        <f t="shared" si="3384"/>
        <v>#N/A</v>
      </c>
      <c r="P3381" s="180" t="str">
        <f t="shared" si="3384"/>
        <v>#N/A</v>
      </c>
      <c r="Q3381" s="180" t="str">
        <f t="shared" si="3384"/>
        <v>#N/A</v>
      </c>
      <c r="R3381" s="180" t="str">
        <f t="shared" si="3384"/>
        <v>#N/A</v>
      </c>
      <c r="S3381" s="180" t="str">
        <f t="shared" si="3384"/>
        <v>#N/A</v>
      </c>
      <c r="T3381" s="181">
        <f t="shared" si="3"/>
        <v>13.5</v>
      </c>
      <c r="U3381" s="182">
        <f t="shared" si="4"/>
        <v>40983</v>
      </c>
      <c r="V3381" s="182">
        <f t="shared" si="5"/>
        <v>41075</v>
      </c>
      <c r="W3381" s="182">
        <f t="shared" si="6"/>
        <v>41167</v>
      </c>
      <c r="X3381" s="181">
        <f t="shared" si="7"/>
        <v>182</v>
      </c>
      <c r="Y3381" s="181">
        <f t="shared" si="8"/>
        <v>274</v>
      </c>
      <c r="Z3381" s="181">
        <f t="shared" si="9"/>
        <v>366</v>
      </c>
      <c r="AA3381" s="155"/>
      <c r="AB3381" s="9"/>
      <c r="AC3381" s="9"/>
      <c r="AD3381" s="9"/>
      <c r="AE3381" s="9"/>
      <c r="AF3381" s="9"/>
      <c r="AG3381" s="9"/>
      <c r="AH3381" s="9"/>
    </row>
    <row r="3382" ht="15.75" customHeight="1">
      <c r="A3382" s="177">
        <v>40800.0</v>
      </c>
      <c r="B3382" s="178">
        <v>11.75</v>
      </c>
      <c r="C3382" s="178">
        <v>12.75</v>
      </c>
      <c r="D3382" s="178">
        <v>13.25</v>
      </c>
      <c r="E3382" s="178">
        <v>13.5</v>
      </c>
      <c r="F3382" s="178">
        <v>13.5</v>
      </c>
      <c r="G3382" s="178">
        <v>13.5</v>
      </c>
      <c r="H3382" s="178">
        <v>13.5</v>
      </c>
      <c r="I3382" s="178">
        <v>13.5</v>
      </c>
      <c r="J3382" s="178">
        <v>13.5</v>
      </c>
      <c r="K3382" s="179" t="str">
        <f>MAX(0,((T3382*(365/365))-VLOOKUP(A3382,VBMA!$A:$D,4,0))  /  (T3382* (365/365)   ))</f>
        <v>#N/A</v>
      </c>
      <c r="L3382" s="180" t="str">
        <f t="shared" ref="L3382:S3382" si="3385">(B3382*(1-$K3382) * (365/365))/100</f>
        <v>#N/A</v>
      </c>
      <c r="M3382" s="180" t="str">
        <f t="shared" si="3385"/>
        <v>#N/A</v>
      </c>
      <c r="N3382" s="180" t="str">
        <f t="shared" si="3385"/>
        <v>#N/A</v>
      </c>
      <c r="O3382" s="180" t="str">
        <f t="shared" si="3385"/>
        <v>#N/A</v>
      </c>
      <c r="P3382" s="180" t="str">
        <f t="shared" si="3385"/>
        <v>#N/A</v>
      </c>
      <c r="Q3382" s="180" t="str">
        <f t="shared" si="3385"/>
        <v>#N/A</v>
      </c>
      <c r="R3382" s="180" t="str">
        <f t="shared" si="3385"/>
        <v>#N/A</v>
      </c>
      <c r="S3382" s="180" t="str">
        <f t="shared" si="3385"/>
        <v>#N/A</v>
      </c>
      <c r="T3382" s="181">
        <f t="shared" si="3"/>
        <v>13.5</v>
      </c>
      <c r="U3382" s="182">
        <f t="shared" si="4"/>
        <v>40982</v>
      </c>
      <c r="V3382" s="182">
        <f t="shared" si="5"/>
        <v>41074</v>
      </c>
      <c r="W3382" s="182">
        <f t="shared" si="6"/>
        <v>41166</v>
      </c>
      <c r="X3382" s="181">
        <f t="shared" si="7"/>
        <v>182</v>
      </c>
      <c r="Y3382" s="181">
        <f t="shared" si="8"/>
        <v>274</v>
      </c>
      <c r="Z3382" s="181">
        <f t="shared" si="9"/>
        <v>366</v>
      </c>
      <c r="AA3382" s="155"/>
      <c r="AB3382" s="9"/>
      <c r="AC3382" s="9"/>
      <c r="AD3382" s="9"/>
      <c r="AE3382" s="9"/>
      <c r="AF3382" s="9"/>
      <c r="AG3382" s="9"/>
      <c r="AH3382" s="9"/>
    </row>
    <row r="3383" ht="15.75" customHeight="1">
      <c r="A3383" s="177">
        <v>40799.0</v>
      </c>
      <c r="B3383" s="178">
        <v>12.0</v>
      </c>
      <c r="C3383" s="178">
        <v>12.88</v>
      </c>
      <c r="D3383" s="178">
        <v>13.31</v>
      </c>
      <c r="E3383" s="178">
        <v>13.5</v>
      </c>
      <c r="F3383" s="178">
        <v>13.5</v>
      </c>
      <c r="G3383" s="178">
        <v>13.5</v>
      </c>
      <c r="H3383" s="178">
        <v>13.5</v>
      </c>
      <c r="I3383" s="178">
        <v>13.5</v>
      </c>
      <c r="J3383" s="178">
        <v>13.5</v>
      </c>
      <c r="K3383" s="179" t="str">
        <f>MAX(0,((T3383*(365/365))-VLOOKUP(A3383,VBMA!$A:$D,4,0))  /  (T3383* (365/365)   ))</f>
        <v>#N/A</v>
      </c>
      <c r="L3383" s="180" t="str">
        <f t="shared" ref="L3383:S3383" si="3386">(B3383*(1-$K3383) * (365/365))/100</f>
        <v>#N/A</v>
      </c>
      <c r="M3383" s="180" t="str">
        <f t="shared" si="3386"/>
        <v>#N/A</v>
      </c>
      <c r="N3383" s="180" t="str">
        <f t="shared" si="3386"/>
        <v>#N/A</v>
      </c>
      <c r="O3383" s="180" t="str">
        <f t="shared" si="3386"/>
        <v>#N/A</v>
      </c>
      <c r="P3383" s="180" t="str">
        <f t="shared" si="3386"/>
        <v>#N/A</v>
      </c>
      <c r="Q3383" s="180" t="str">
        <f t="shared" si="3386"/>
        <v>#N/A</v>
      </c>
      <c r="R3383" s="180" t="str">
        <f t="shared" si="3386"/>
        <v>#N/A</v>
      </c>
      <c r="S3383" s="180" t="str">
        <f t="shared" si="3386"/>
        <v>#N/A</v>
      </c>
      <c r="T3383" s="181">
        <f t="shared" si="3"/>
        <v>13.5</v>
      </c>
      <c r="U3383" s="182">
        <f t="shared" si="4"/>
        <v>40981</v>
      </c>
      <c r="V3383" s="182">
        <f t="shared" si="5"/>
        <v>41073</v>
      </c>
      <c r="W3383" s="182">
        <f t="shared" si="6"/>
        <v>41165</v>
      </c>
      <c r="X3383" s="181">
        <f t="shared" si="7"/>
        <v>182</v>
      </c>
      <c r="Y3383" s="181">
        <f t="shared" si="8"/>
        <v>274</v>
      </c>
      <c r="Z3383" s="181">
        <f t="shared" si="9"/>
        <v>366</v>
      </c>
      <c r="AA3383" s="155"/>
      <c r="AB3383" s="9"/>
      <c r="AC3383" s="9"/>
      <c r="AD3383" s="9"/>
      <c r="AE3383" s="9"/>
      <c r="AF3383" s="9"/>
      <c r="AG3383" s="9"/>
      <c r="AH3383" s="9"/>
    </row>
    <row r="3384" ht="15.75" customHeight="1">
      <c r="A3384" s="177">
        <v>40798.0</v>
      </c>
      <c r="B3384" s="178">
        <v>12.0</v>
      </c>
      <c r="C3384" s="178">
        <v>13.0</v>
      </c>
      <c r="D3384" s="178">
        <v>13.31</v>
      </c>
      <c r="E3384" s="178">
        <v>13.5</v>
      </c>
      <c r="F3384" s="178">
        <v>13.5</v>
      </c>
      <c r="G3384" s="178">
        <v>13.5</v>
      </c>
      <c r="H3384" s="178">
        <v>13.5</v>
      </c>
      <c r="I3384" s="178">
        <v>13.5</v>
      </c>
      <c r="J3384" s="178">
        <v>13.5</v>
      </c>
      <c r="K3384" s="179" t="str">
        <f>MAX(0,((T3384*(365/365))-VLOOKUP(A3384,VBMA!$A:$D,4,0))  /  (T3384* (365/365)   ))</f>
        <v>#N/A</v>
      </c>
      <c r="L3384" s="180" t="str">
        <f t="shared" ref="L3384:S3384" si="3387">(B3384*(1-$K3384) * (365/365))/100</f>
        <v>#N/A</v>
      </c>
      <c r="M3384" s="180" t="str">
        <f t="shared" si="3387"/>
        <v>#N/A</v>
      </c>
      <c r="N3384" s="180" t="str">
        <f t="shared" si="3387"/>
        <v>#N/A</v>
      </c>
      <c r="O3384" s="180" t="str">
        <f t="shared" si="3387"/>
        <v>#N/A</v>
      </c>
      <c r="P3384" s="180" t="str">
        <f t="shared" si="3387"/>
        <v>#N/A</v>
      </c>
      <c r="Q3384" s="180" t="str">
        <f t="shared" si="3387"/>
        <v>#N/A</v>
      </c>
      <c r="R3384" s="180" t="str">
        <f t="shared" si="3387"/>
        <v>#N/A</v>
      </c>
      <c r="S3384" s="180" t="str">
        <f t="shared" si="3387"/>
        <v>#N/A</v>
      </c>
      <c r="T3384" s="181">
        <f t="shared" si="3"/>
        <v>13.5</v>
      </c>
      <c r="U3384" s="182">
        <f t="shared" si="4"/>
        <v>40980</v>
      </c>
      <c r="V3384" s="182">
        <f t="shared" si="5"/>
        <v>41072</v>
      </c>
      <c r="W3384" s="182">
        <f t="shared" si="6"/>
        <v>41164</v>
      </c>
      <c r="X3384" s="181">
        <f t="shared" si="7"/>
        <v>182</v>
      </c>
      <c r="Y3384" s="181">
        <f t="shared" si="8"/>
        <v>274</v>
      </c>
      <c r="Z3384" s="181">
        <f t="shared" si="9"/>
        <v>366</v>
      </c>
      <c r="AA3384" s="155"/>
      <c r="AB3384" s="9"/>
      <c r="AC3384" s="9"/>
      <c r="AD3384" s="9"/>
      <c r="AE3384" s="9"/>
      <c r="AF3384" s="9"/>
      <c r="AG3384" s="9"/>
      <c r="AH3384" s="9"/>
    </row>
    <row r="3385" ht="15.75" customHeight="1">
      <c r="A3385" s="177">
        <v>40795.0</v>
      </c>
      <c r="B3385" s="178">
        <v>13.07</v>
      </c>
      <c r="C3385" s="178">
        <v>13.5</v>
      </c>
      <c r="D3385" s="178">
        <v>13.5</v>
      </c>
      <c r="E3385" s="178">
        <v>13.5</v>
      </c>
      <c r="F3385" s="178">
        <v>13.5</v>
      </c>
      <c r="G3385" s="178">
        <v>13.5</v>
      </c>
      <c r="H3385" s="178">
        <v>13.5</v>
      </c>
      <c r="I3385" s="178">
        <v>13.5</v>
      </c>
      <c r="J3385" s="178">
        <v>13.5</v>
      </c>
      <c r="K3385" s="179" t="str">
        <f>MAX(0,((T3385*(365/365))-VLOOKUP(A3385,VBMA!$A:$D,4,0))  /  (T3385* (365/365)   ))</f>
        <v>#N/A</v>
      </c>
      <c r="L3385" s="180" t="str">
        <f t="shared" ref="L3385:S3385" si="3388">(B3385*(1-$K3385) * (365/365))/100</f>
        <v>#N/A</v>
      </c>
      <c r="M3385" s="180" t="str">
        <f t="shared" si="3388"/>
        <v>#N/A</v>
      </c>
      <c r="N3385" s="180" t="str">
        <f t="shared" si="3388"/>
        <v>#N/A</v>
      </c>
      <c r="O3385" s="180" t="str">
        <f t="shared" si="3388"/>
        <v>#N/A</v>
      </c>
      <c r="P3385" s="180" t="str">
        <f t="shared" si="3388"/>
        <v>#N/A</v>
      </c>
      <c r="Q3385" s="180" t="str">
        <f t="shared" si="3388"/>
        <v>#N/A</v>
      </c>
      <c r="R3385" s="180" t="str">
        <f t="shared" si="3388"/>
        <v>#N/A</v>
      </c>
      <c r="S3385" s="180" t="str">
        <f t="shared" si="3388"/>
        <v>#N/A</v>
      </c>
      <c r="T3385" s="181">
        <f t="shared" si="3"/>
        <v>13.5</v>
      </c>
      <c r="U3385" s="182">
        <f t="shared" si="4"/>
        <v>40977</v>
      </c>
      <c r="V3385" s="182">
        <f t="shared" si="5"/>
        <v>41069</v>
      </c>
      <c r="W3385" s="182">
        <f t="shared" si="6"/>
        <v>41161</v>
      </c>
      <c r="X3385" s="181">
        <f t="shared" si="7"/>
        <v>182</v>
      </c>
      <c r="Y3385" s="181">
        <f t="shared" si="8"/>
        <v>274</v>
      </c>
      <c r="Z3385" s="181">
        <f t="shared" si="9"/>
        <v>366</v>
      </c>
      <c r="AA3385" s="155"/>
      <c r="AB3385" s="9"/>
      <c r="AC3385" s="9"/>
      <c r="AD3385" s="9"/>
      <c r="AE3385" s="9"/>
      <c r="AF3385" s="9"/>
      <c r="AG3385" s="9"/>
      <c r="AH3385" s="9"/>
    </row>
    <row r="3386" ht="15.75" customHeight="1">
      <c r="A3386" s="177">
        <v>40794.0</v>
      </c>
      <c r="B3386" s="178">
        <v>12.86</v>
      </c>
      <c r="C3386" s="178">
        <v>13.5</v>
      </c>
      <c r="D3386" s="178">
        <v>13.5</v>
      </c>
      <c r="E3386" s="178">
        <v>13.5</v>
      </c>
      <c r="F3386" s="178">
        <v>13.5</v>
      </c>
      <c r="G3386" s="178">
        <v>13.5</v>
      </c>
      <c r="H3386" s="178">
        <v>13.5</v>
      </c>
      <c r="I3386" s="178">
        <v>13.5</v>
      </c>
      <c r="J3386" s="178">
        <v>13.5</v>
      </c>
      <c r="K3386" s="179" t="str">
        <f>MAX(0,((T3386*(365/365))-VLOOKUP(A3386,VBMA!$A:$D,4,0))  /  (T3386* (365/365)   ))</f>
        <v>#N/A</v>
      </c>
      <c r="L3386" s="180" t="str">
        <f t="shared" ref="L3386:S3386" si="3389">(B3386*(1-$K3386) * (365/365))/100</f>
        <v>#N/A</v>
      </c>
      <c r="M3386" s="180" t="str">
        <f t="shared" si="3389"/>
        <v>#N/A</v>
      </c>
      <c r="N3386" s="180" t="str">
        <f t="shared" si="3389"/>
        <v>#N/A</v>
      </c>
      <c r="O3386" s="180" t="str">
        <f t="shared" si="3389"/>
        <v>#N/A</v>
      </c>
      <c r="P3386" s="180" t="str">
        <f t="shared" si="3389"/>
        <v>#N/A</v>
      </c>
      <c r="Q3386" s="180" t="str">
        <f t="shared" si="3389"/>
        <v>#N/A</v>
      </c>
      <c r="R3386" s="180" t="str">
        <f t="shared" si="3389"/>
        <v>#N/A</v>
      </c>
      <c r="S3386" s="180" t="str">
        <f t="shared" si="3389"/>
        <v>#N/A</v>
      </c>
      <c r="T3386" s="181">
        <f t="shared" si="3"/>
        <v>13.5</v>
      </c>
      <c r="U3386" s="182">
        <f t="shared" si="4"/>
        <v>40976</v>
      </c>
      <c r="V3386" s="182">
        <f t="shared" si="5"/>
        <v>41068</v>
      </c>
      <c r="W3386" s="182">
        <f t="shared" si="6"/>
        <v>41160</v>
      </c>
      <c r="X3386" s="181">
        <f t="shared" si="7"/>
        <v>182</v>
      </c>
      <c r="Y3386" s="181">
        <f t="shared" si="8"/>
        <v>274</v>
      </c>
      <c r="Z3386" s="181">
        <f t="shared" si="9"/>
        <v>366</v>
      </c>
      <c r="AA3386" s="155"/>
      <c r="AB3386" s="9"/>
      <c r="AC3386" s="9"/>
      <c r="AD3386" s="9"/>
      <c r="AE3386" s="9"/>
      <c r="AF3386" s="9"/>
      <c r="AG3386" s="9"/>
      <c r="AH3386" s="9"/>
    </row>
    <row r="3387" ht="15.75" customHeight="1">
      <c r="A3387" s="177">
        <v>40793.0</v>
      </c>
      <c r="B3387" s="178">
        <v>12.75</v>
      </c>
      <c r="C3387" s="178">
        <v>13.5</v>
      </c>
      <c r="D3387" s="178">
        <v>13.5</v>
      </c>
      <c r="E3387" s="178">
        <v>13.5</v>
      </c>
      <c r="F3387" s="178">
        <v>13.5</v>
      </c>
      <c r="G3387" s="178">
        <v>13.5</v>
      </c>
      <c r="H3387" s="178">
        <v>13.5</v>
      </c>
      <c r="I3387" s="178">
        <v>13.5</v>
      </c>
      <c r="J3387" s="178">
        <v>13.5</v>
      </c>
      <c r="K3387" s="179" t="str">
        <f>MAX(0,((T3387*(365/365))-VLOOKUP(A3387,VBMA!$A:$D,4,0))  /  (T3387* (365/365)   ))</f>
        <v>#N/A</v>
      </c>
      <c r="L3387" s="180" t="str">
        <f t="shared" ref="L3387:S3387" si="3390">(B3387*(1-$K3387) * (365/365))/100</f>
        <v>#N/A</v>
      </c>
      <c r="M3387" s="180" t="str">
        <f t="shared" si="3390"/>
        <v>#N/A</v>
      </c>
      <c r="N3387" s="180" t="str">
        <f t="shared" si="3390"/>
        <v>#N/A</v>
      </c>
      <c r="O3387" s="180" t="str">
        <f t="shared" si="3390"/>
        <v>#N/A</v>
      </c>
      <c r="P3387" s="180" t="str">
        <f t="shared" si="3390"/>
        <v>#N/A</v>
      </c>
      <c r="Q3387" s="180" t="str">
        <f t="shared" si="3390"/>
        <v>#N/A</v>
      </c>
      <c r="R3387" s="180" t="str">
        <f t="shared" si="3390"/>
        <v>#N/A</v>
      </c>
      <c r="S3387" s="180" t="str">
        <f t="shared" si="3390"/>
        <v>#N/A</v>
      </c>
      <c r="T3387" s="181">
        <f t="shared" si="3"/>
        <v>13.5</v>
      </c>
      <c r="U3387" s="182">
        <f t="shared" si="4"/>
        <v>40975</v>
      </c>
      <c r="V3387" s="182">
        <f t="shared" si="5"/>
        <v>41067</v>
      </c>
      <c r="W3387" s="182">
        <f t="shared" si="6"/>
        <v>41159</v>
      </c>
      <c r="X3387" s="181">
        <f t="shared" si="7"/>
        <v>182</v>
      </c>
      <c r="Y3387" s="181">
        <f t="shared" si="8"/>
        <v>274</v>
      </c>
      <c r="Z3387" s="181">
        <f t="shared" si="9"/>
        <v>366</v>
      </c>
      <c r="AA3387" s="155"/>
      <c r="AB3387" s="9"/>
      <c r="AC3387" s="9"/>
      <c r="AD3387" s="9"/>
      <c r="AE3387" s="9"/>
      <c r="AF3387" s="9"/>
      <c r="AG3387" s="9"/>
      <c r="AH3387" s="9"/>
    </row>
    <row r="3388" ht="15.75" customHeight="1">
      <c r="A3388" s="177">
        <v>40792.0</v>
      </c>
      <c r="B3388" s="178">
        <v>12.43</v>
      </c>
      <c r="C3388" s="178">
        <v>13.42</v>
      </c>
      <c r="D3388" s="178">
        <v>13.5</v>
      </c>
      <c r="E3388" s="178">
        <v>13.5</v>
      </c>
      <c r="F3388" s="178">
        <v>13.5</v>
      </c>
      <c r="G3388" s="178">
        <v>13.5</v>
      </c>
      <c r="H3388" s="178">
        <v>13.5</v>
      </c>
      <c r="I3388" s="178">
        <v>13.5</v>
      </c>
      <c r="J3388" s="178">
        <v>13.5</v>
      </c>
      <c r="K3388" s="179" t="str">
        <f>MAX(0,((T3388*(365/365))-VLOOKUP(A3388,VBMA!$A:$D,4,0))  /  (T3388* (365/365)   ))</f>
        <v>#N/A</v>
      </c>
      <c r="L3388" s="180" t="str">
        <f t="shared" ref="L3388:S3388" si="3391">(B3388*(1-$K3388) * (365/365))/100</f>
        <v>#N/A</v>
      </c>
      <c r="M3388" s="180" t="str">
        <f t="shared" si="3391"/>
        <v>#N/A</v>
      </c>
      <c r="N3388" s="180" t="str">
        <f t="shared" si="3391"/>
        <v>#N/A</v>
      </c>
      <c r="O3388" s="180" t="str">
        <f t="shared" si="3391"/>
        <v>#N/A</v>
      </c>
      <c r="P3388" s="180" t="str">
        <f t="shared" si="3391"/>
        <v>#N/A</v>
      </c>
      <c r="Q3388" s="180" t="str">
        <f t="shared" si="3391"/>
        <v>#N/A</v>
      </c>
      <c r="R3388" s="180" t="str">
        <f t="shared" si="3391"/>
        <v>#N/A</v>
      </c>
      <c r="S3388" s="180" t="str">
        <f t="shared" si="3391"/>
        <v>#N/A</v>
      </c>
      <c r="T3388" s="181">
        <f t="shared" si="3"/>
        <v>13.5</v>
      </c>
      <c r="U3388" s="182">
        <f t="shared" si="4"/>
        <v>40974</v>
      </c>
      <c r="V3388" s="182">
        <f t="shared" si="5"/>
        <v>41066</v>
      </c>
      <c r="W3388" s="182">
        <f t="shared" si="6"/>
        <v>41158</v>
      </c>
      <c r="X3388" s="181">
        <f t="shared" si="7"/>
        <v>182</v>
      </c>
      <c r="Y3388" s="181">
        <f t="shared" si="8"/>
        <v>274</v>
      </c>
      <c r="Z3388" s="181">
        <f t="shared" si="9"/>
        <v>366</v>
      </c>
      <c r="AA3388" s="155"/>
      <c r="AB3388" s="9"/>
      <c r="AC3388" s="9"/>
      <c r="AD3388" s="9"/>
      <c r="AE3388" s="9"/>
      <c r="AF3388" s="9"/>
      <c r="AG3388" s="9"/>
      <c r="AH3388" s="9"/>
    </row>
    <row r="3389" ht="15.75" customHeight="1">
      <c r="A3389" s="177">
        <v>40791.0</v>
      </c>
      <c r="B3389" s="178">
        <v>11.57</v>
      </c>
      <c r="C3389" s="178">
        <v>12.86</v>
      </c>
      <c r="D3389" s="178">
        <v>13.37</v>
      </c>
      <c r="E3389" s="178">
        <v>13.5</v>
      </c>
      <c r="F3389" s="178">
        <v>13.5</v>
      </c>
      <c r="G3389" s="178">
        <v>13.5</v>
      </c>
      <c r="H3389" s="178">
        <v>13.5</v>
      </c>
      <c r="I3389" s="178">
        <v>13.5</v>
      </c>
      <c r="J3389" s="178">
        <v>13.5</v>
      </c>
      <c r="K3389" s="179" t="str">
        <f>MAX(0,((T3389*(365/365))-VLOOKUP(A3389,VBMA!$A:$D,4,0))  /  (T3389* (365/365)   ))</f>
        <v>#N/A</v>
      </c>
      <c r="L3389" s="180" t="str">
        <f t="shared" ref="L3389:S3389" si="3392">(B3389*(1-$K3389) * (365/365))/100</f>
        <v>#N/A</v>
      </c>
      <c r="M3389" s="180" t="str">
        <f t="shared" si="3392"/>
        <v>#N/A</v>
      </c>
      <c r="N3389" s="180" t="str">
        <f t="shared" si="3392"/>
        <v>#N/A</v>
      </c>
      <c r="O3389" s="180" t="str">
        <f t="shared" si="3392"/>
        <v>#N/A</v>
      </c>
      <c r="P3389" s="180" t="str">
        <f t="shared" si="3392"/>
        <v>#N/A</v>
      </c>
      <c r="Q3389" s="180" t="str">
        <f t="shared" si="3392"/>
        <v>#N/A</v>
      </c>
      <c r="R3389" s="180" t="str">
        <f t="shared" si="3392"/>
        <v>#N/A</v>
      </c>
      <c r="S3389" s="180" t="str">
        <f t="shared" si="3392"/>
        <v>#N/A</v>
      </c>
      <c r="T3389" s="181">
        <f t="shared" si="3"/>
        <v>13.5</v>
      </c>
      <c r="U3389" s="182">
        <f t="shared" si="4"/>
        <v>40973</v>
      </c>
      <c r="V3389" s="182">
        <f t="shared" si="5"/>
        <v>41065</v>
      </c>
      <c r="W3389" s="182">
        <f t="shared" si="6"/>
        <v>41157</v>
      </c>
      <c r="X3389" s="181">
        <f t="shared" si="7"/>
        <v>182</v>
      </c>
      <c r="Y3389" s="181">
        <f t="shared" si="8"/>
        <v>274</v>
      </c>
      <c r="Z3389" s="181">
        <f t="shared" si="9"/>
        <v>366</v>
      </c>
      <c r="AA3389" s="155"/>
      <c r="AB3389" s="9"/>
      <c r="AC3389" s="9"/>
      <c r="AD3389" s="9"/>
      <c r="AE3389" s="9"/>
      <c r="AF3389" s="9"/>
      <c r="AG3389" s="9"/>
      <c r="AH3389" s="9"/>
    </row>
    <row r="3390" ht="15.75" customHeight="1">
      <c r="A3390" s="177">
        <v>40787.0</v>
      </c>
      <c r="B3390" s="178">
        <v>11.14</v>
      </c>
      <c r="C3390" s="178">
        <v>12.46</v>
      </c>
      <c r="D3390" s="178">
        <v>13.09</v>
      </c>
      <c r="E3390" s="178">
        <v>13.5</v>
      </c>
      <c r="F3390" s="178">
        <v>13.5</v>
      </c>
      <c r="G3390" s="178">
        <v>13.5</v>
      </c>
      <c r="H3390" s="178">
        <v>13.5</v>
      </c>
      <c r="I3390" s="178">
        <v>13.5</v>
      </c>
      <c r="J3390" s="178">
        <v>13.5</v>
      </c>
      <c r="K3390" s="179" t="str">
        <f>MAX(0,((T3390*(365/365))-VLOOKUP(A3390,VBMA!$A:$D,4,0))  /  (T3390* (365/365)   ))</f>
        <v>#N/A</v>
      </c>
      <c r="L3390" s="180" t="str">
        <f t="shared" ref="L3390:S3390" si="3393">(B3390*(1-$K3390) * (365/365))/100</f>
        <v>#N/A</v>
      </c>
      <c r="M3390" s="180" t="str">
        <f t="shared" si="3393"/>
        <v>#N/A</v>
      </c>
      <c r="N3390" s="180" t="str">
        <f t="shared" si="3393"/>
        <v>#N/A</v>
      </c>
      <c r="O3390" s="180" t="str">
        <f t="shared" si="3393"/>
        <v>#N/A</v>
      </c>
      <c r="P3390" s="180" t="str">
        <f t="shared" si="3393"/>
        <v>#N/A</v>
      </c>
      <c r="Q3390" s="180" t="str">
        <f t="shared" si="3393"/>
        <v>#N/A</v>
      </c>
      <c r="R3390" s="180" t="str">
        <f t="shared" si="3393"/>
        <v>#N/A</v>
      </c>
      <c r="S3390" s="180" t="str">
        <f t="shared" si="3393"/>
        <v>#N/A</v>
      </c>
      <c r="T3390" s="181">
        <f t="shared" si="3"/>
        <v>13.5</v>
      </c>
      <c r="U3390" s="182">
        <f t="shared" si="4"/>
        <v>40969</v>
      </c>
      <c r="V3390" s="182">
        <f t="shared" si="5"/>
        <v>41061</v>
      </c>
      <c r="W3390" s="182">
        <f t="shared" si="6"/>
        <v>41153</v>
      </c>
      <c r="X3390" s="181">
        <f t="shared" si="7"/>
        <v>182</v>
      </c>
      <c r="Y3390" s="181">
        <f t="shared" si="8"/>
        <v>274</v>
      </c>
      <c r="Z3390" s="181">
        <f t="shared" si="9"/>
        <v>366</v>
      </c>
      <c r="AA3390" s="155"/>
      <c r="AB3390" s="9"/>
      <c r="AC3390" s="9"/>
      <c r="AD3390" s="9"/>
      <c r="AE3390" s="9"/>
      <c r="AF3390" s="9"/>
      <c r="AG3390" s="9"/>
      <c r="AH3390" s="9"/>
    </row>
    <row r="3391" ht="15.75" customHeight="1">
      <c r="A3391" s="177">
        <v>40786.0</v>
      </c>
      <c r="B3391" s="178">
        <v>11.23</v>
      </c>
      <c r="C3391" s="178">
        <v>12.38</v>
      </c>
      <c r="D3391" s="178">
        <v>12.95</v>
      </c>
      <c r="E3391" s="178">
        <v>13.5</v>
      </c>
      <c r="F3391" s="178">
        <v>13.5</v>
      </c>
      <c r="G3391" s="178">
        <v>13.5</v>
      </c>
      <c r="H3391" s="178">
        <v>13.5</v>
      </c>
      <c r="I3391" s="178">
        <v>13.5</v>
      </c>
      <c r="J3391" s="178">
        <v>13.5</v>
      </c>
      <c r="K3391" s="179" t="str">
        <f>MAX(0,((T3391*(365/365))-VLOOKUP(A3391,VBMA!$A:$D,4,0))  /  (T3391* (365/365)   ))</f>
        <v>#N/A</v>
      </c>
      <c r="L3391" s="180" t="str">
        <f t="shared" ref="L3391:S3391" si="3394">(B3391*(1-$K3391) * (365/365))/100</f>
        <v>#N/A</v>
      </c>
      <c r="M3391" s="180" t="str">
        <f t="shared" si="3394"/>
        <v>#N/A</v>
      </c>
      <c r="N3391" s="180" t="str">
        <f t="shared" si="3394"/>
        <v>#N/A</v>
      </c>
      <c r="O3391" s="180" t="str">
        <f t="shared" si="3394"/>
        <v>#N/A</v>
      </c>
      <c r="P3391" s="180" t="str">
        <f t="shared" si="3394"/>
        <v>#N/A</v>
      </c>
      <c r="Q3391" s="180" t="str">
        <f t="shared" si="3394"/>
        <v>#N/A</v>
      </c>
      <c r="R3391" s="180" t="str">
        <f t="shared" si="3394"/>
        <v>#N/A</v>
      </c>
      <c r="S3391" s="180" t="str">
        <f t="shared" si="3394"/>
        <v>#N/A</v>
      </c>
      <c r="T3391" s="181">
        <f t="shared" si="3"/>
        <v>13.5</v>
      </c>
      <c r="U3391" s="182">
        <f t="shared" si="4"/>
        <v>40970</v>
      </c>
      <c r="V3391" s="182">
        <f t="shared" si="5"/>
        <v>41060</v>
      </c>
      <c r="W3391" s="182">
        <f t="shared" si="6"/>
        <v>41152</v>
      </c>
      <c r="X3391" s="181">
        <f t="shared" si="7"/>
        <v>184</v>
      </c>
      <c r="Y3391" s="181">
        <f t="shared" si="8"/>
        <v>274</v>
      </c>
      <c r="Z3391" s="181">
        <f t="shared" si="9"/>
        <v>366</v>
      </c>
      <c r="AA3391" s="155"/>
      <c r="AB3391" s="9"/>
      <c r="AC3391" s="9"/>
      <c r="AD3391" s="9"/>
      <c r="AE3391" s="9"/>
      <c r="AF3391" s="9"/>
      <c r="AG3391" s="9"/>
      <c r="AH3391" s="9"/>
    </row>
    <row r="3392" ht="15.75" customHeight="1">
      <c r="A3392" s="177">
        <v>40785.0</v>
      </c>
      <c r="B3392" s="178">
        <v>11.19</v>
      </c>
      <c r="C3392" s="178">
        <v>12.35</v>
      </c>
      <c r="D3392" s="178">
        <v>12.91</v>
      </c>
      <c r="E3392" s="178">
        <v>13.5</v>
      </c>
      <c r="F3392" s="178">
        <v>13.5</v>
      </c>
      <c r="G3392" s="178">
        <v>13.5</v>
      </c>
      <c r="H3392" s="178">
        <v>13.5</v>
      </c>
      <c r="I3392" s="178">
        <v>13.5</v>
      </c>
      <c r="J3392" s="178">
        <v>13.5</v>
      </c>
      <c r="K3392" s="179" t="str">
        <f>MAX(0,((T3392*(365/365))-VLOOKUP(A3392,VBMA!$A:$D,4,0))  /  (T3392* (365/365)   ))</f>
        <v>#N/A</v>
      </c>
      <c r="L3392" s="180" t="str">
        <f t="shared" ref="L3392:S3392" si="3395">(B3392*(1-$K3392) * (365/365))/100</f>
        <v>#N/A</v>
      </c>
      <c r="M3392" s="180" t="str">
        <f t="shared" si="3395"/>
        <v>#N/A</v>
      </c>
      <c r="N3392" s="180" t="str">
        <f t="shared" si="3395"/>
        <v>#N/A</v>
      </c>
      <c r="O3392" s="180" t="str">
        <f t="shared" si="3395"/>
        <v>#N/A</v>
      </c>
      <c r="P3392" s="180" t="str">
        <f t="shared" si="3395"/>
        <v>#N/A</v>
      </c>
      <c r="Q3392" s="180" t="str">
        <f t="shared" si="3395"/>
        <v>#N/A</v>
      </c>
      <c r="R3392" s="180" t="str">
        <f t="shared" si="3395"/>
        <v>#N/A</v>
      </c>
      <c r="S3392" s="180" t="str">
        <f t="shared" si="3395"/>
        <v>#N/A</v>
      </c>
      <c r="T3392" s="181">
        <f t="shared" si="3"/>
        <v>13.5</v>
      </c>
      <c r="U3392" s="182">
        <f t="shared" si="4"/>
        <v>40969</v>
      </c>
      <c r="V3392" s="182">
        <f t="shared" si="5"/>
        <v>41059</v>
      </c>
      <c r="W3392" s="182">
        <f t="shared" si="6"/>
        <v>41151</v>
      </c>
      <c r="X3392" s="181">
        <f t="shared" si="7"/>
        <v>184</v>
      </c>
      <c r="Y3392" s="181">
        <f t="shared" si="8"/>
        <v>274</v>
      </c>
      <c r="Z3392" s="181">
        <f t="shared" si="9"/>
        <v>366</v>
      </c>
      <c r="AA3392" s="155"/>
      <c r="AB3392" s="9"/>
      <c r="AC3392" s="9"/>
      <c r="AD3392" s="9"/>
      <c r="AE3392" s="9"/>
      <c r="AF3392" s="9"/>
      <c r="AG3392" s="9"/>
      <c r="AH3392" s="9"/>
    </row>
    <row r="3393" ht="15.75" customHeight="1">
      <c r="A3393" s="177">
        <v>40784.0</v>
      </c>
      <c r="B3393" s="178">
        <v>11.0</v>
      </c>
      <c r="C3393" s="178">
        <v>12.18</v>
      </c>
      <c r="D3393" s="178">
        <v>12.88</v>
      </c>
      <c r="E3393" s="178">
        <v>13.5</v>
      </c>
      <c r="F3393" s="178">
        <v>13.5</v>
      </c>
      <c r="G3393" s="178">
        <v>13.5</v>
      </c>
      <c r="H3393" s="178">
        <v>13.5</v>
      </c>
      <c r="I3393" s="178">
        <v>13.5</v>
      </c>
      <c r="J3393" s="178">
        <v>13.5</v>
      </c>
      <c r="K3393" s="179" t="str">
        <f>MAX(0,((T3393*(365/365))-VLOOKUP(A3393,VBMA!$A:$D,4,0))  /  (T3393* (365/365)   ))</f>
        <v>#N/A</v>
      </c>
      <c r="L3393" s="180" t="str">
        <f t="shared" ref="L3393:S3393" si="3396">(B3393*(1-$K3393) * (365/365))/100</f>
        <v>#N/A</v>
      </c>
      <c r="M3393" s="180" t="str">
        <f t="shared" si="3396"/>
        <v>#N/A</v>
      </c>
      <c r="N3393" s="180" t="str">
        <f t="shared" si="3396"/>
        <v>#N/A</v>
      </c>
      <c r="O3393" s="180" t="str">
        <f t="shared" si="3396"/>
        <v>#N/A</v>
      </c>
      <c r="P3393" s="180" t="str">
        <f t="shared" si="3396"/>
        <v>#N/A</v>
      </c>
      <c r="Q3393" s="180" t="str">
        <f t="shared" si="3396"/>
        <v>#N/A</v>
      </c>
      <c r="R3393" s="180" t="str">
        <f t="shared" si="3396"/>
        <v>#N/A</v>
      </c>
      <c r="S3393" s="180" t="str">
        <f t="shared" si="3396"/>
        <v>#N/A</v>
      </c>
      <c r="T3393" s="181">
        <f t="shared" si="3"/>
        <v>13.5</v>
      </c>
      <c r="U3393" s="182">
        <f t="shared" si="4"/>
        <v>40968</v>
      </c>
      <c r="V3393" s="182">
        <f t="shared" si="5"/>
        <v>41058</v>
      </c>
      <c r="W3393" s="182">
        <f t="shared" si="6"/>
        <v>41150</v>
      </c>
      <c r="X3393" s="181">
        <f t="shared" si="7"/>
        <v>184</v>
      </c>
      <c r="Y3393" s="181">
        <f t="shared" si="8"/>
        <v>274</v>
      </c>
      <c r="Z3393" s="181">
        <f t="shared" si="9"/>
        <v>366</v>
      </c>
      <c r="AA3393" s="155"/>
      <c r="AB3393" s="9"/>
      <c r="AC3393" s="9"/>
      <c r="AD3393" s="9"/>
      <c r="AE3393" s="9"/>
      <c r="AF3393" s="9"/>
      <c r="AG3393" s="9"/>
      <c r="AH3393" s="9"/>
    </row>
    <row r="3394" ht="15.75" customHeight="1">
      <c r="A3394" s="177">
        <v>40781.0</v>
      </c>
      <c r="B3394" s="178">
        <v>10.83</v>
      </c>
      <c r="C3394" s="178">
        <v>12.13</v>
      </c>
      <c r="D3394" s="178">
        <v>12.97</v>
      </c>
      <c r="E3394" s="178">
        <v>13.5</v>
      </c>
      <c r="F3394" s="178">
        <v>13.5</v>
      </c>
      <c r="G3394" s="178">
        <v>13.5</v>
      </c>
      <c r="H3394" s="178">
        <v>13.5</v>
      </c>
      <c r="I3394" s="178">
        <v>13.5</v>
      </c>
      <c r="J3394" s="178">
        <v>13.5</v>
      </c>
      <c r="K3394" s="179" t="str">
        <f>MAX(0,((T3394*(365/365))-VLOOKUP(A3394,VBMA!$A:$D,4,0))  /  (T3394* (365/365)   ))</f>
        <v>#N/A</v>
      </c>
      <c r="L3394" s="180" t="str">
        <f t="shared" ref="L3394:S3394" si="3397">(B3394*(1-$K3394) * (365/365))/100</f>
        <v>#N/A</v>
      </c>
      <c r="M3394" s="180" t="str">
        <f t="shared" si="3397"/>
        <v>#N/A</v>
      </c>
      <c r="N3394" s="180" t="str">
        <f t="shared" si="3397"/>
        <v>#N/A</v>
      </c>
      <c r="O3394" s="180" t="str">
        <f t="shared" si="3397"/>
        <v>#N/A</v>
      </c>
      <c r="P3394" s="180" t="str">
        <f t="shared" si="3397"/>
        <v>#N/A</v>
      </c>
      <c r="Q3394" s="180" t="str">
        <f t="shared" si="3397"/>
        <v>#N/A</v>
      </c>
      <c r="R3394" s="180" t="str">
        <f t="shared" si="3397"/>
        <v>#N/A</v>
      </c>
      <c r="S3394" s="180" t="str">
        <f t="shared" si="3397"/>
        <v>#N/A</v>
      </c>
      <c r="T3394" s="181">
        <f t="shared" si="3"/>
        <v>13.5</v>
      </c>
      <c r="U3394" s="182">
        <f t="shared" si="4"/>
        <v>40965</v>
      </c>
      <c r="V3394" s="182">
        <f t="shared" si="5"/>
        <v>41055</v>
      </c>
      <c r="W3394" s="182">
        <f t="shared" si="6"/>
        <v>41147</v>
      </c>
      <c r="X3394" s="181">
        <f t="shared" si="7"/>
        <v>184</v>
      </c>
      <c r="Y3394" s="181">
        <f t="shared" si="8"/>
        <v>274</v>
      </c>
      <c r="Z3394" s="181">
        <f t="shared" si="9"/>
        <v>366</v>
      </c>
      <c r="AA3394" s="155"/>
      <c r="AB3394" s="9"/>
      <c r="AC3394" s="9"/>
      <c r="AD3394" s="9"/>
      <c r="AE3394" s="9"/>
      <c r="AF3394" s="9"/>
      <c r="AG3394" s="9"/>
      <c r="AH3394" s="9"/>
    </row>
    <row r="3395" ht="15.75" customHeight="1">
      <c r="A3395" s="177">
        <v>40780.0</v>
      </c>
      <c r="B3395" s="178">
        <v>10.56</v>
      </c>
      <c r="C3395" s="178">
        <v>12.19</v>
      </c>
      <c r="D3395" s="178">
        <v>12.98</v>
      </c>
      <c r="E3395" s="178">
        <v>13.5</v>
      </c>
      <c r="F3395" s="178">
        <v>13.5</v>
      </c>
      <c r="G3395" s="178">
        <v>13.5</v>
      </c>
      <c r="H3395" s="178">
        <v>13.5</v>
      </c>
      <c r="I3395" s="178">
        <v>13.5</v>
      </c>
      <c r="J3395" s="178">
        <v>13.5</v>
      </c>
      <c r="K3395" s="179" t="str">
        <f>MAX(0,((T3395*(365/365))-VLOOKUP(A3395,VBMA!$A:$D,4,0))  /  (T3395* (365/365)   ))</f>
        <v>#N/A</v>
      </c>
      <c r="L3395" s="180" t="str">
        <f t="shared" ref="L3395:S3395" si="3398">(B3395*(1-$K3395) * (365/365))/100</f>
        <v>#N/A</v>
      </c>
      <c r="M3395" s="180" t="str">
        <f t="shared" si="3398"/>
        <v>#N/A</v>
      </c>
      <c r="N3395" s="180" t="str">
        <f t="shared" si="3398"/>
        <v>#N/A</v>
      </c>
      <c r="O3395" s="180" t="str">
        <f t="shared" si="3398"/>
        <v>#N/A</v>
      </c>
      <c r="P3395" s="180" t="str">
        <f t="shared" si="3398"/>
        <v>#N/A</v>
      </c>
      <c r="Q3395" s="180" t="str">
        <f t="shared" si="3398"/>
        <v>#N/A</v>
      </c>
      <c r="R3395" s="180" t="str">
        <f t="shared" si="3398"/>
        <v>#N/A</v>
      </c>
      <c r="S3395" s="180" t="str">
        <f t="shared" si="3398"/>
        <v>#N/A</v>
      </c>
      <c r="T3395" s="181">
        <f t="shared" si="3"/>
        <v>13.5</v>
      </c>
      <c r="U3395" s="182">
        <f t="shared" si="4"/>
        <v>40964</v>
      </c>
      <c r="V3395" s="182">
        <f t="shared" si="5"/>
        <v>41054</v>
      </c>
      <c r="W3395" s="182">
        <f t="shared" si="6"/>
        <v>41146</v>
      </c>
      <c r="X3395" s="181">
        <f t="shared" si="7"/>
        <v>184</v>
      </c>
      <c r="Y3395" s="181">
        <f t="shared" si="8"/>
        <v>274</v>
      </c>
      <c r="Z3395" s="181">
        <f t="shared" si="9"/>
        <v>366</v>
      </c>
      <c r="AA3395" s="155"/>
      <c r="AB3395" s="9"/>
      <c r="AC3395" s="9"/>
      <c r="AD3395" s="9"/>
      <c r="AE3395" s="9"/>
      <c r="AF3395" s="9"/>
      <c r="AG3395" s="9"/>
      <c r="AH3395" s="9"/>
    </row>
    <row r="3396" ht="15.75" customHeight="1">
      <c r="A3396" s="177">
        <v>40779.0</v>
      </c>
      <c r="B3396" s="178">
        <v>10.58</v>
      </c>
      <c r="C3396" s="178">
        <v>12.09</v>
      </c>
      <c r="D3396" s="178">
        <v>12.97</v>
      </c>
      <c r="E3396" s="178">
        <v>13.5</v>
      </c>
      <c r="F3396" s="178">
        <v>13.5</v>
      </c>
      <c r="G3396" s="178">
        <v>13.5</v>
      </c>
      <c r="H3396" s="178">
        <v>13.5</v>
      </c>
      <c r="I3396" s="178">
        <v>13.5</v>
      </c>
      <c r="J3396" s="178">
        <v>13.5</v>
      </c>
      <c r="K3396" s="179" t="str">
        <f>MAX(0,((T3396*(365/365))-VLOOKUP(A3396,VBMA!$A:$D,4,0))  /  (T3396* (365/365)   ))</f>
        <v>#N/A</v>
      </c>
      <c r="L3396" s="180" t="str">
        <f t="shared" ref="L3396:S3396" si="3399">(B3396*(1-$K3396) * (365/365))/100</f>
        <v>#N/A</v>
      </c>
      <c r="M3396" s="180" t="str">
        <f t="shared" si="3399"/>
        <v>#N/A</v>
      </c>
      <c r="N3396" s="180" t="str">
        <f t="shared" si="3399"/>
        <v>#N/A</v>
      </c>
      <c r="O3396" s="180" t="str">
        <f t="shared" si="3399"/>
        <v>#N/A</v>
      </c>
      <c r="P3396" s="180" t="str">
        <f t="shared" si="3399"/>
        <v>#N/A</v>
      </c>
      <c r="Q3396" s="180" t="str">
        <f t="shared" si="3399"/>
        <v>#N/A</v>
      </c>
      <c r="R3396" s="180" t="str">
        <f t="shared" si="3399"/>
        <v>#N/A</v>
      </c>
      <c r="S3396" s="180" t="str">
        <f t="shared" si="3399"/>
        <v>#N/A</v>
      </c>
      <c r="T3396" s="181">
        <f t="shared" si="3"/>
        <v>13.5</v>
      </c>
      <c r="U3396" s="182">
        <f t="shared" si="4"/>
        <v>40963</v>
      </c>
      <c r="V3396" s="182">
        <f t="shared" si="5"/>
        <v>41053</v>
      </c>
      <c r="W3396" s="182">
        <f t="shared" si="6"/>
        <v>41145</v>
      </c>
      <c r="X3396" s="181">
        <f t="shared" si="7"/>
        <v>184</v>
      </c>
      <c r="Y3396" s="181">
        <f t="shared" si="8"/>
        <v>274</v>
      </c>
      <c r="Z3396" s="181">
        <f t="shared" si="9"/>
        <v>366</v>
      </c>
      <c r="AA3396" s="155"/>
      <c r="AB3396" s="9"/>
      <c r="AC3396" s="9"/>
      <c r="AD3396" s="9"/>
      <c r="AE3396" s="9"/>
      <c r="AF3396" s="9"/>
      <c r="AG3396" s="9"/>
      <c r="AH3396" s="9"/>
    </row>
    <row r="3397" ht="15.75" customHeight="1">
      <c r="A3397" s="177">
        <v>40778.0</v>
      </c>
      <c r="B3397" s="178">
        <v>10.56</v>
      </c>
      <c r="C3397" s="178">
        <v>12.19</v>
      </c>
      <c r="D3397" s="178">
        <v>12.98</v>
      </c>
      <c r="E3397" s="178">
        <v>13.5</v>
      </c>
      <c r="F3397" s="178">
        <v>13.5</v>
      </c>
      <c r="G3397" s="178">
        <v>13.5</v>
      </c>
      <c r="H3397" s="178">
        <v>13.5</v>
      </c>
      <c r="I3397" s="178">
        <v>13.5</v>
      </c>
      <c r="J3397" s="178">
        <v>13.5</v>
      </c>
      <c r="K3397" s="179" t="str">
        <f>MAX(0,((T3397*(365/365))-VLOOKUP(A3397,VBMA!$A:$D,4,0))  /  (T3397* (365/365)   ))</f>
        <v>#N/A</v>
      </c>
      <c r="L3397" s="180" t="str">
        <f t="shared" ref="L3397:S3397" si="3400">(B3397*(1-$K3397) * (365/365))/100</f>
        <v>#N/A</v>
      </c>
      <c r="M3397" s="180" t="str">
        <f t="shared" si="3400"/>
        <v>#N/A</v>
      </c>
      <c r="N3397" s="180" t="str">
        <f t="shared" si="3400"/>
        <v>#N/A</v>
      </c>
      <c r="O3397" s="180" t="str">
        <f t="shared" si="3400"/>
        <v>#N/A</v>
      </c>
      <c r="P3397" s="180" t="str">
        <f t="shared" si="3400"/>
        <v>#N/A</v>
      </c>
      <c r="Q3397" s="180" t="str">
        <f t="shared" si="3400"/>
        <v>#N/A</v>
      </c>
      <c r="R3397" s="180" t="str">
        <f t="shared" si="3400"/>
        <v>#N/A</v>
      </c>
      <c r="S3397" s="180" t="str">
        <f t="shared" si="3400"/>
        <v>#N/A</v>
      </c>
      <c r="T3397" s="181">
        <f t="shared" si="3"/>
        <v>13.5</v>
      </c>
      <c r="U3397" s="182">
        <f t="shared" si="4"/>
        <v>40962</v>
      </c>
      <c r="V3397" s="182">
        <f t="shared" si="5"/>
        <v>41052</v>
      </c>
      <c r="W3397" s="182">
        <f t="shared" si="6"/>
        <v>41144</v>
      </c>
      <c r="X3397" s="181">
        <f t="shared" si="7"/>
        <v>184</v>
      </c>
      <c r="Y3397" s="181">
        <f t="shared" si="8"/>
        <v>274</v>
      </c>
      <c r="Z3397" s="181">
        <f t="shared" si="9"/>
        <v>366</v>
      </c>
      <c r="AA3397" s="155"/>
      <c r="AB3397" s="9"/>
      <c r="AC3397" s="9"/>
      <c r="AD3397" s="9"/>
      <c r="AE3397" s="9"/>
      <c r="AF3397" s="9"/>
      <c r="AG3397" s="9"/>
      <c r="AH3397" s="9"/>
    </row>
    <row r="3398" ht="15.75" customHeight="1">
      <c r="A3398" s="177">
        <v>40777.0</v>
      </c>
      <c r="B3398" s="178">
        <v>10.5</v>
      </c>
      <c r="C3398" s="178">
        <v>12.25</v>
      </c>
      <c r="D3398" s="178">
        <v>13.0</v>
      </c>
      <c r="E3398" s="178">
        <v>13.5</v>
      </c>
      <c r="F3398" s="178">
        <v>13.5</v>
      </c>
      <c r="G3398" s="178">
        <v>13.5</v>
      </c>
      <c r="H3398" s="178">
        <v>13.5</v>
      </c>
      <c r="I3398" s="178">
        <v>13.5</v>
      </c>
      <c r="J3398" s="178">
        <v>13.5</v>
      </c>
      <c r="K3398" s="179" t="str">
        <f>MAX(0,((T3398*(365/365))-VLOOKUP(A3398,VBMA!$A:$D,4,0))  /  (T3398* (365/365)   ))</f>
        <v>#N/A</v>
      </c>
      <c r="L3398" s="180" t="str">
        <f t="shared" ref="L3398:S3398" si="3401">(B3398*(1-$K3398) * (365/365))/100</f>
        <v>#N/A</v>
      </c>
      <c r="M3398" s="180" t="str">
        <f t="shared" si="3401"/>
        <v>#N/A</v>
      </c>
      <c r="N3398" s="180" t="str">
        <f t="shared" si="3401"/>
        <v>#N/A</v>
      </c>
      <c r="O3398" s="180" t="str">
        <f t="shared" si="3401"/>
        <v>#N/A</v>
      </c>
      <c r="P3398" s="180" t="str">
        <f t="shared" si="3401"/>
        <v>#N/A</v>
      </c>
      <c r="Q3398" s="180" t="str">
        <f t="shared" si="3401"/>
        <v>#N/A</v>
      </c>
      <c r="R3398" s="180" t="str">
        <f t="shared" si="3401"/>
        <v>#N/A</v>
      </c>
      <c r="S3398" s="180" t="str">
        <f t="shared" si="3401"/>
        <v>#N/A</v>
      </c>
      <c r="T3398" s="181">
        <f t="shared" si="3"/>
        <v>13.5</v>
      </c>
      <c r="U3398" s="182">
        <f t="shared" si="4"/>
        <v>40961</v>
      </c>
      <c r="V3398" s="182">
        <f t="shared" si="5"/>
        <v>41051</v>
      </c>
      <c r="W3398" s="182">
        <f t="shared" si="6"/>
        <v>41143</v>
      </c>
      <c r="X3398" s="181">
        <f t="shared" si="7"/>
        <v>184</v>
      </c>
      <c r="Y3398" s="181">
        <f t="shared" si="8"/>
        <v>274</v>
      </c>
      <c r="Z3398" s="181">
        <f t="shared" si="9"/>
        <v>366</v>
      </c>
      <c r="AA3398" s="155"/>
      <c r="AB3398" s="9"/>
      <c r="AC3398" s="9"/>
      <c r="AD3398" s="9"/>
      <c r="AE3398" s="9"/>
      <c r="AF3398" s="9"/>
      <c r="AG3398" s="9"/>
      <c r="AH3398" s="9"/>
    </row>
    <row r="3399" ht="15.75" customHeight="1">
      <c r="A3399" s="177">
        <v>40774.0</v>
      </c>
      <c r="B3399" s="178">
        <v>10.69</v>
      </c>
      <c r="C3399" s="178">
        <v>12.46</v>
      </c>
      <c r="D3399" s="178">
        <v>13.13</v>
      </c>
      <c r="E3399" s="178">
        <v>13.5</v>
      </c>
      <c r="F3399" s="178">
        <v>13.5</v>
      </c>
      <c r="G3399" s="178">
        <v>13.5</v>
      </c>
      <c r="H3399" s="178">
        <v>13.5</v>
      </c>
      <c r="I3399" s="178">
        <v>13.5</v>
      </c>
      <c r="J3399" s="178">
        <v>13.5</v>
      </c>
      <c r="K3399" s="179" t="str">
        <f>MAX(0,((T3399*(365/365))-VLOOKUP(A3399,VBMA!$A:$D,4,0))  /  (T3399* (365/365)   ))</f>
        <v>#N/A</v>
      </c>
      <c r="L3399" s="180" t="str">
        <f t="shared" ref="L3399:S3399" si="3402">(B3399*(1-$K3399) * (365/365))/100</f>
        <v>#N/A</v>
      </c>
      <c r="M3399" s="180" t="str">
        <f t="shared" si="3402"/>
        <v>#N/A</v>
      </c>
      <c r="N3399" s="180" t="str">
        <f t="shared" si="3402"/>
        <v>#N/A</v>
      </c>
      <c r="O3399" s="180" t="str">
        <f t="shared" si="3402"/>
        <v>#N/A</v>
      </c>
      <c r="P3399" s="180" t="str">
        <f t="shared" si="3402"/>
        <v>#N/A</v>
      </c>
      <c r="Q3399" s="180" t="str">
        <f t="shared" si="3402"/>
        <v>#N/A</v>
      </c>
      <c r="R3399" s="180" t="str">
        <f t="shared" si="3402"/>
        <v>#N/A</v>
      </c>
      <c r="S3399" s="180" t="str">
        <f t="shared" si="3402"/>
        <v>#N/A</v>
      </c>
      <c r="T3399" s="181">
        <f t="shared" si="3"/>
        <v>13.5</v>
      </c>
      <c r="U3399" s="182">
        <f t="shared" si="4"/>
        <v>40958</v>
      </c>
      <c r="V3399" s="182">
        <f t="shared" si="5"/>
        <v>41048</v>
      </c>
      <c r="W3399" s="182">
        <f t="shared" si="6"/>
        <v>41140</v>
      </c>
      <c r="X3399" s="181">
        <f t="shared" si="7"/>
        <v>184</v>
      </c>
      <c r="Y3399" s="181">
        <f t="shared" si="8"/>
        <v>274</v>
      </c>
      <c r="Z3399" s="181">
        <f t="shared" si="9"/>
        <v>366</v>
      </c>
      <c r="AA3399" s="155"/>
      <c r="AB3399" s="9"/>
      <c r="AC3399" s="9"/>
      <c r="AD3399" s="9"/>
      <c r="AE3399" s="9"/>
      <c r="AF3399" s="9"/>
      <c r="AG3399" s="9"/>
      <c r="AH3399" s="9"/>
    </row>
    <row r="3400" ht="15.75" customHeight="1">
      <c r="A3400" s="177">
        <v>40773.0</v>
      </c>
      <c r="B3400" s="178">
        <v>10.94</v>
      </c>
      <c r="C3400" s="178">
        <v>12.46</v>
      </c>
      <c r="D3400" s="178">
        <v>13.25</v>
      </c>
      <c r="E3400" s="178">
        <v>13.5</v>
      </c>
      <c r="F3400" s="178">
        <v>13.5</v>
      </c>
      <c r="G3400" s="178">
        <v>13.5</v>
      </c>
      <c r="H3400" s="178">
        <v>13.5</v>
      </c>
      <c r="I3400" s="178">
        <v>13.5</v>
      </c>
      <c r="J3400" s="178">
        <v>13.5</v>
      </c>
      <c r="K3400" s="179" t="str">
        <f>MAX(0,((T3400*(365/365))-VLOOKUP(A3400,VBMA!$A:$D,4,0))  /  (T3400* (365/365)   ))</f>
        <v>#N/A</v>
      </c>
      <c r="L3400" s="180" t="str">
        <f t="shared" ref="L3400:S3400" si="3403">(B3400*(1-$K3400) * (365/365))/100</f>
        <v>#N/A</v>
      </c>
      <c r="M3400" s="180" t="str">
        <f t="shared" si="3403"/>
        <v>#N/A</v>
      </c>
      <c r="N3400" s="180" t="str">
        <f t="shared" si="3403"/>
        <v>#N/A</v>
      </c>
      <c r="O3400" s="180" t="str">
        <f t="shared" si="3403"/>
        <v>#N/A</v>
      </c>
      <c r="P3400" s="180" t="str">
        <f t="shared" si="3403"/>
        <v>#N/A</v>
      </c>
      <c r="Q3400" s="180" t="str">
        <f t="shared" si="3403"/>
        <v>#N/A</v>
      </c>
      <c r="R3400" s="180" t="str">
        <f t="shared" si="3403"/>
        <v>#N/A</v>
      </c>
      <c r="S3400" s="180" t="str">
        <f t="shared" si="3403"/>
        <v>#N/A</v>
      </c>
      <c r="T3400" s="181">
        <f t="shared" si="3"/>
        <v>13.5</v>
      </c>
      <c r="U3400" s="182">
        <f t="shared" si="4"/>
        <v>40957</v>
      </c>
      <c r="V3400" s="182">
        <f t="shared" si="5"/>
        <v>41047</v>
      </c>
      <c r="W3400" s="182">
        <f t="shared" si="6"/>
        <v>41139</v>
      </c>
      <c r="X3400" s="181">
        <f t="shared" si="7"/>
        <v>184</v>
      </c>
      <c r="Y3400" s="181">
        <f t="shared" si="8"/>
        <v>274</v>
      </c>
      <c r="Z3400" s="181">
        <f t="shared" si="9"/>
        <v>366</v>
      </c>
      <c r="AA3400" s="155"/>
      <c r="AB3400" s="9"/>
      <c r="AC3400" s="9"/>
      <c r="AD3400" s="9"/>
      <c r="AE3400" s="9"/>
      <c r="AF3400" s="9"/>
      <c r="AG3400" s="9"/>
      <c r="AH3400" s="9"/>
    </row>
    <row r="3401" ht="15.75" customHeight="1">
      <c r="A3401" s="177">
        <v>40772.0</v>
      </c>
      <c r="B3401" s="178">
        <v>10.69</v>
      </c>
      <c r="C3401" s="178">
        <v>12.46</v>
      </c>
      <c r="D3401" s="178">
        <v>13.13</v>
      </c>
      <c r="E3401" s="178">
        <v>13.5</v>
      </c>
      <c r="F3401" s="178">
        <v>13.5</v>
      </c>
      <c r="G3401" s="178">
        <v>13.5</v>
      </c>
      <c r="H3401" s="178">
        <v>13.5</v>
      </c>
      <c r="I3401" s="178">
        <v>13.5</v>
      </c>
      <c r="J3401" s="178">
        <v>13.5</v>
      </c>
      <c r="K3401" s="179" t="str">
        <f>MAX(0,((T3401*(365/365))-VLOOKUP(A3401,VBMA!$A:$D,4,0))  /  (T3401* (365/365)   ))</f>
        <v>#N/A</v>
      </c>
      <c r="L3401" s="180" t="str">
        <f t="shared" ref="L3401:S3401" si="3404">(B3401*(1-$K3401) * (365/365))/100</f>
        <v>#N/A</v>
      </c>
      <c r="M3401" s="180" t="str">
        <f t="shared" si="3404"/>
        <v>#N/A</v>
      </c>
      <c r="N3401" s="180" t="str">
        <f t="shared" si="3404"/>
        <v>#N/A</v>
      </c>
      <c r="O3401" s="180" t="str">
        <f t="shared" si="3404"/>
        <v>#N/A</v>
      </c>
      <c r="P3401" s="180" t="str">
        <f t="shared" si="3404"/>
        <v>#N/A</v>
      </c>
      <c r="Q3401" s="180" t="str">
        <f t="shared" si="3404"/>
        <v>#N/A</v>
      </c>
      <c r="R3401" s="180" t="str">
        <f t="shared" si="3404"/>
        <v>#N/A</v>
      </c>
      <c r="S3401" s="180" t="str">
        <f t="shared" si="3404"/>
        <v>#N/A</v>
      </c>
      <c r="T3401" s="181">
        <f t="shared" si="3"/>
        <v>13.5</v>
      </c>
      <c r="U3401" s="182">
        <f t="shared" si="4"/>
        <v>40956</v>
      </c>
      <c r="V3401" s="182">
        <f t="shared" si="5"/>
        <v>41046</v>
      </c>
      <c r="W3401" s="182">
        <f t="shared" si="6"/>
        <v>41138</v>
      </c>
      <c r="X3401" s="181">
        <f t="shared" si="7"/>
        <v>184</v>
      </c>
      <c r="Y3401" s="181">
        <f t="shared" si="8"/>
        <v>274</v>
      </c>
      <c r="Z3401" s="181">
        <f t="shared" si="9"/>
        <v>366</v>
      </c>
      <c r="AA3401" s="155"/>
      <c r="AB3401" s="9"/>
      <c r="AC3401" s="9"/>
      <c r="AD3401" s="9"/>
      <c r="AE3401" s="9"/>
      <c r="AF3401" s="9"/>
      <c r="AG3401" s="9"/>
      <c r="AH3401" s="9"/>
    </row>
    <row r="3402" ht="15.75" customHeight="1">
      <c r="A3402" s="177">
        <v>40771.0</v>
      </c>
      <c r="B3402" s="178">
        <v>10.69</v>
      </c>
      <c r="C3402" s="178">
        <v>12.53</v>
      </c>
      <c r="D3402" s="178">
        <v>13.13</v>
      </c>
      <c r="E3402" s="178">
        <v>13.5</v>
      </c>
      <c r="F3402" s="178">
        <v>13.5</v>
      </c>
      <c r="G3402" s="178">
        <v>13.5</v>
      </c>
      <c r="H3402" s="178">
        <v>13.5</v>
      </c>
      <c r="I3402" s="178">
        <v>13.5</v>
      </c>
      <c r="J3402" s="178">
        <v>13.5</v>
      </c>
      <c r="K3402" s="179" t="str">
        <f>MAX(0,((T3402*(365/365))-VLOOKUP(A3402,VBMA!$A:$D,4,0))  /  (T3402* (365/365)   ))</f>
        <v>#N/A</v>
      </c>
      <c r="L3402" s="180" t="str">
        <f t="shared" ref="L3402:S3402" si="3405">(B3402*(1-$K3402) * (365/365))/100</f>
        <v>#N/A</v>
      </c>
      <c r="M3402" s="180" t="str">
        <f t="shared" si="3405"/>
        <v>#N/A</v>
      </c>
      <c r="N3402" s="180" t="str">
        <f t="shared" si="3405"/>
        <v>#N/A</v>
      </c>
      <c r="O3402" s="180" t="str">
        <f t="shared" si="3405"/>
        <v>#N/A</v>
      </c>
      <c r="P3402" s="180" t="str">
        <f t="shared" si="3405"/>
        <v>#N/A</v>
      </c>
      <c r="Q3402" s="180" t="str">
        <f t="shared" si="3405"/>
        <v>#N/A</v>
      </c>
      <c r="R3402" s="180" t="str">
        <f t="shared" si="3405"/>
        <v>#N/A</v>
      </c>
      <c r="S3402" s="180" t="str">
        <f t="shared" si="3405"/>
        <v>#N/A</v>
      </c>
      <c r="T3402" s="181">
        <f t="shared" si="3"/>
        <v>13.5</v>
      </c>
      <c r="U3402" s="182">
        <f t="shared" si="4"/>
        <v>40955</v>
      </c>
      <c r="V3402" s="182">
        <f t="shared" si="5"/>
        <v>41045</v>
      </c>
      <c r="W3402" s="182">
        <f t="shared" si="6"/>
        <v>41137</v>
      </c>
      <c r="X3402" s="181">
        <f t="shared" si="7"/>
        <v>184</v>
      </c>
      <c r="Y3402" s="181">
        <f t="shared" si="8"/>
        <v>274</v>
      </c>
      <c r="Z3402" s="181">
        <f t="shared" si="9"/>
        <v>366</v>
      </c>
      <c r="AA3402" s="155"/>
      <c r="AB3402" s="9"/>
      <c r="AC3402" s="9"/>
      <c r="AD3402" s="9"/>
      <c r="AE3402" s="9"/>
      <c r="AF3402" s="9"/>
      <c r="AG3402" s="9"/>
      <c r="AH3402" s="9"/>
    </row>
    <row r="3403" ht="15.75" customHeight="1">
      <c r="A3403" s="177">
        <v>40770.0</v>
      </c>
      <c r="B3403" s="178">
        <v>11.13</v>
      </c>
      <c r="C3403" s="178">
        <v>12.8</v>
      </c>
      <c r="D3403" s="178">
        <v>13.28</v>
      </c>
      <c r="E3403" s="178">
        <v>13.5</v>
      </c>
      <c r="F3403" s="178">
        <v>13.5</v>
      </c>
      <c r="G3403" s="178">
        <v>13.5</v>
      </c>
      <c r="H3403" s="178">
        <v>13.5</v>
      </c>
      <c r="I3403" s="178">
        <v>13.5</v>
      </c>
      <c r="J3403" s="178">
        <v>13.5</v>
      </c>
      <c r="K3403" s="179" t="str">
        <f>MAX(0,((T3403*(365/365))-VLOOKUP(A3403,VBMA!$A:$D,4,0))  /  (T3403* (365/365)   ))</f>
        <v>#N/A</v>
      </c>
      <c r="L3403" s="180" t="str">
        <f t="shared" ref="L3403:S3403" si="3406">(B3403*(1-$K3403) * (365/365))/100</f>
        <v>#N/A</v>
      </c>
      <c r="M3403" s="180" t="str">
        <f t="shared" si="3406"/>
        <v>#N/A</v>
      </c>
      <c r="N3403" s="180" t="str">
        <f t="shared" si="3406"/>
        <v>#N/A</v>
      </c>
      <c r="O3403" s="180" t="str">
        <f t="shared" si="3406"/>
        <v>#N/A</v>
      </c>
      <c r="P3403" s="180" t="str">
        <f t="shared" si="3406"/>
        <v>#N/A</v>
      </c>
      <c r="Q3403" s="180" t="str">
        <f t="shared" si="3406"/>
        <v>#N/A</v>
      </c>
      <c r="R3403" s="180" t="str">
        <f t="shared" si="3406"/>
        <v>#N/A</v>
      </c>
      <c r="S3403" s="180" t="str">
        <f t="shared" si="3406"/>
        <v>#N/A</v>
      </c>
      <c r="T3403" s="181">
        <f t="shared" si="3"/>
        <v>13.5</v>
      </c>
      <c r="U3403" s="182">
        <f t="shared" si="4"/>
        <v>40954</v>
      </c>
      <c r="V3403" s="182">
        <f t="shared" si="5"/>
        <v>41044</v>
      </c>
      <c r="W3403" s="182">
        <f t="shared" si="6"/>
        <v>41136</v>
      </c>
      <c r="X3403" s="181">
        <f t="shared" si="7"/>
        <v>184</v>
      </c>
      <c r="Y3403" s="181">
        <f t="shared" si="8"/>
        <v>274</v>
      </c>
      <c r="Z3403" s="181">
        <f t="shared" si="9"/>
        <v>366</v>
      </c>
      <c r="AA3403" s="155"/>
      <c r="AB3403" s="9"/>
      <c r="AC3403" s="9"/>
      <c r="AD3403" s="9"/>
      <c r="AE3403" s="9"/>
      <c r="AF3403" s="9"/>
      <c r="AG3403" s="9"/>
      <c r="AH3403" s="9"/>
    </row>
    <row r="3404" ht="15.75" customHeight="1">
      <c r="A3404" s="177">
        <v>40767.0</v>
      </c>
      <c r="B3404" s="178">
        <v>11.06</v>
      </c>
      <c r="C3404" s="178">
        <v>12.65</v>
      </c>
      <c r="D3404" s="178">
        <v>13.25</v>
      </c>
      <c r="E3404" s="178">
        <v>13.5</v>
      </c>
      <c r="F3404" s="178">
        <v>13.5</v>
      </c>
      <c r="G3404" s="178">
        <v>13.5</v>
      </c>
      <c r="H3404" s="178">
        <v>13.5</v>
      </c>
      <c r="I3404" s="178">
        <v>13.5</v>
      </c>
      <c r="J3404" s="178">
        <v>13.5</v>
      </c>
      <c r="K3404" s="179" t="str">
        <f>MAX(0,((T3404*(365/365))-VLOOKUP(A3404,VBMA!$A:$D,4,0))  /  (T3404* (365/365)   ))</f>
        <v>#N/A</v>
      </c>
      <c r="L3404" s="180" t="str">
        <f t="shared" ref="L3404:S3404" si="3407">(B3404*(1-$K3404) * (365/365))/100</f>
        <v>#N/A</v>
      </c>
      <c r="M3404" s="180" t="str">
        <f t="shared" si="3407"/>
        <v>#N/A</v>
      </c>
      <c r="N3404" s="180" t="str">
        <f t="shared" si="3407"/>
        <v>#N/A</v>
      </c>
      <c r="O3404" s="180" t="str">
        <f t="shared" si="3407"/>
        <v>#N/A</v>
      </c>
      <c r="P3404" s="180" t="str">
        <f t="shared" si="3407"/>
        <v>#N/A</v>
      </c>
      <c r="Q3404" s="180" t="str">
        <f t="shared" si="3407"/>
        <v>#N/A</v>
      </c>
      <c r="R3404" s="180" t="str">
        <f t="shared" si="3407"/>
        <v>#N/A</v>
      </c>
      <c r="S3404" s="180" t="str">
        <f t="shared" si="3407"/>
        <v>#N/A</v>
      </c>
      <c r="T3404" s="181">
        <f t="shared" si="3"/>
        <v>13.5</v>
      </c>
      <c r="U3404" s="182">
        <f t="shared" si="4"/>
        <v>40951</v>
      </c>
      <c r="V3404" s="182">
        <f t="shared" si="5"/>
        <v>41041</v>
      </c>
      <c r="W3404" s="182">
        <f t="shared" si="6"/>
        <v>41133</v>
      </c>
      <c r="X3404" s="181">
        <f t="shared" si="7"/>
        <v>184</v>
      </c>
      <c r="Y3404" s="181">
        <f t="shared" si="8"/>
        <v>274</v>
      </c>
      <c r="Z3404" s="181">
        <f t="shared" si="9"/>
        <v>366</v>
      </c>
      <c r="AA3404" s="155"/>
      <c r="AB3404" s="9"/>
      <c r="AC3404" s="9"/>
      <c r="AD3404" s="9"/>
      <c r="AE3404" s="9"/>
      <c r="AF3404" s="9"/>
      <c r="AG3404" s="9"/>
      <c r="AH3404" s="9"/>
    </row>
    <row r="3405" ht="15.75" customHeight="1">
      <c r="A3405" s="177">
        <v>40766.0</v>
      </c>
      <c r="B3405" s="178">
        <v>10.92</v>
      </c>
      <c r="C3405" s="178">
        <v>12.7</v>
      </c>
      <c r="D3405" s="178">
        <v>13.33</v>
      </c>
      <c r="E3405" s="178">
        <v>13.5</v>
      </c>
      <c r="F3405" s="178">
        <v>13.5</v>
      </c>
      <c r="G3405" s="178">
        <v>13.5</v>
      </c>
      <c r="H3405" s="178">
        <v>13.5</v>
      </c>
      <c r="I3405" s="178">
        <v>13.5</v>
      </c>
      <c r="J3405" s="178">
        <v>13.5</v>
      </c>
      <c r="K3405" s="179" t="str">
        <f>MAX(0,((T3405*(365/365))-VLOOKUP(A3405,VBMA!$A:$D,4,0))  /  (T3405* (365/365)   ))</f>
        <v>#N/A</v>
      </c>
      <c r="L3405" s="180" t="str">
        <f t="shared" ref="L3405:S3405" si="3408">(B3405*(1-$K3405) * (365/365))/100</f>
        <v>#N/A</v>
      </c>
      <c r="M3405" s="180" t="str">
        <f t="shared" si="3408"/>
        <v>#N/A</v>
      </c>
      <c r="N3405" s="180" t="str">
        <f t="shared" si="3408"/>
        <v>#N/A</v>
      </c>
      <c r="O3405" s="180" t="str">
        <f t="shared" si="3408"/>
        <v>#N/A</v>
      </c>
      <c r="P3405" s="180" t="str">
        <f t="shared" si="3408"/>
        <v>#N/A</v>
      </c>
      <c r="Q3405" s="180" t="str">
        <f t="shared" si="3408"/>
        <v>#N/A</v>
      </c>
      <c r="R3405" s="180" t="str">
        <f t="shared" si="3408"/>
        <v>#N/A</v>
      </c>
      <c r="S3405" s="180" t="str">
        <f t="shared" si="3408"/>
        <v>#N/A</v>
      </c>
      <c r="T3405" s="181">
        <f t="shared" si="3"/>
        <v>13.5</v>
      </c>
      <c r="U3405" s="182">
        <f t="shared" si="4"/>
        <v>40950</v>
      </c>
      <c r="V3405" s="182">
        <f t="shared" si="5"/>
        <v>41040</v>
      </c>
      <c r="W3405" s="182">
        <f t="shared" si="6"/>
        <v>41132</v>
      </c>
      <c r="X3405" s="181">
        <f t="shared" si="7"/>
        <v>184</v>
      </c>
      <c r="Y3405" s="181">
        <f t="shared" si="8"/>
        <v>274</v>
      </c>
      <c r="Z3405" s="181">
        <f t="shared" si="9"/>
        <v>366</v>
      </c>
      <c r="AA3405" s="155"/>
      <c r="AB3405" s="9"/>
      <c r="AC3405" s="9"/>
      <c r="AD3405" s="9"/>
      <c r="AE3405" s="9"/>
      <c r="AF3405" s="9"/>
      <c r="AG3405" s="9"/>
      <c r="AH3405" s="9"/>
    </row>
    <row r="3406" ht="15.75" customHeight="1">
      <c r="A3406" s="177">
        <v>40765.0</v>
      </c>
      <c r="B3406" s="178">
        <v>10.94</v>
      </c>
      <c r="C3406" s="178">
        <v>12.59</v>
      </c>
      <c r="D3406" s="178">
        <v>13.19</v>
      </c>
      <c r="E3406" s="178">
        <v>13.5</v>
      </c>
      <c r="F3406" s="178">
        <v>13.5</v>
      </c>
      <c r="G3406" s="178">
        <v>13.5</v>
      </c>
      <c r="H3406" s="178">
        <v>13.5</v>
      </c>
      <c r="I3406" s="178">
        <v>13.5</v>
      </c>
      <c r="J3406" s="178">
        <v>13.5</v>
      </c>
      <c r="K3406" s="179" t="str">
        <f>MAX(0,((T3406*(365/365))-VLOOKUP(A3406,VBMA!$A:$D,4,0))  /  (T3406* (365/365)   ))</f>
        <v>#N/A</v>
      </c>
      <c r="L3406" s="180" t="str">
        <f t="shared" ref="L3406:S3406" si="3409">(B3406*(1-$K3406) * (365/365))/100</f>
        <v>#N/A</v>
      </c>
      <c r="M3406" s="180" t="str">
        <f t="shared" si="3409"/>
        <v>#N/A</v>
      </c>
      <c r="N3406" s="180" t="str">
        <f t="shared" si="3409"/>
        <v>#N/A</v>
      </c>
      <c r="O3406" s="180" t="str">
        <f t="shared" si="3409"/>
        <v>#N/A</v>
      </c>
      <c r="P3406" s="180" t="str">
        <f t="shared" si="3409"/>
        <v>#N/A</v>
      </c>
      <c r="Q3406" s="180" t="str">
        <f t="shared" si="3409"/>
        <v>#N/A</v>
      </c>
      <c r="R3406" s="180" t="str">
        <f t="shared" si="3409"/>
        <v>#N/A</v>
      </c>
      <c r="S3406" s="180" t="str">
        <f t="shared" si="3409"/>
        <v>#N/A</v>
      </c>
      <c r="T3406" s="181">
        <f t="shared" si="3"/>
        <v>13.5</v>
      </c>
      <c r="U3406" s="182">
        <f t="shared" si="4"/>
        <v>40949</v>
      </c>
      <c r="V3406" s="182">
        <f t="shared" si="5"/>
        <v>41039</v>
      </c>
      <c r="W3406" s="182">
        <f t="shared" si="6"/>
        <v>41131</v>
      </c>
      <c r="X3406" s="181">
        <f t="shared" si="7"/>
        <v>184</v>
      </c>
      <c r="Y3406" s="181">
        <f t="shared" si="8"/>
        <v>274</v>
      </c>
      <c r="Z3406" s="181">
        <f t="shared" si="9"/>
        <v>366</v>
      </c>
      <c r="AA3406" s="155"/>
      <c r="AB3406" s="9"/>
      <c r="AC3406" s="9"/>
      <c r="AD3406" s="9"/>
      <c r="AE3406" s="9"/>
      <c r="AF3406" s="9"/>
      <c r="AG3406" s="9"/>
      <c r="AH3406" s="9"/>
    </row>
    <row r="3407" ht="15.75" customHeight="1">
      <c r="A3407" s="177">
        <v>40764.0</v>
      </c>
      <c r="B3407" s="178">
        <v>11.06</v>
      </c>
      <c r="C3407" s="178">
        <v>12.65</v>
      </c>
      <c r="D3407" s="178">
        <v>13.25</v>
      </c>
      <c r="E3407" s="178">
        <v>13.5</v>
      </c>
      <c r="F3407" s="178">
        <v>13.5</v>
      </c>
      <c r="G3407" s="178">
        <v>13.5</v>
      </c>
      <c r="H3407" s="178">
        <v>13.5</v>
      </c>
      <c r="I3407" s="178">
        <v>13.5</v>
      </c>
      <c r="J3407" s="178">
        <v>13.5</v>
      </c>
      <c r="K3407" s="179" t="str">
        <f>MAX(0,((T3407*(365/365))-VLOOKUP(A3407,VBMA!$A:$D,4,0))  /  (T3407* (365/365)   ))</f>
        <v>#N/A</v>
      </c>
      <c r="L3407" s="180" t="str">
        <f t="shared" ref="L3407:S3407" si="3410">(B3407*(1-$K3407) * (365/365))/100</f>
        <v>#N/A</v>
      </c>
      <c r="M3407" s="180" t="str">
        <f t="shared" si="3410"/>
        <v>#N/A</v>
      </c>
      <c r="N3407" s="180" t="str">
        <f t="shared" si="3410"/>
        <v>#N/A</v>
      </c>
      <c r="O3407" s="180" t="str">
        <f t="shared" si="3410"/>
        <v>#N/A</v>
      </c>
      <c r="P3407" s="180" t="str">
        <f t="shared" si="3410"/>
        <v>#N/A</v>
      </c>
      <c r="Q3407" s="180" t="str">
        <f t="shared" si="3410"/>
        <v>#N/A</v>
      </c>
      <c r="R3407" s="180" t="str">
        <f t="shared" si="3410"/>
        <v>#N/A</v>
      </c>
      <c r="S3407" s="180" t="str">
        <f t="shared" si="3410"/>
        <v>#N/A</v>
      </c>
      <c r="T3407" s="181">
        <f t="shared" si="3"/>
        <v>13.5</v>
      </c>
      <c r="U3407" s="182">
        <f t="shared" si="4"/>
        <v>40948</v>
      </c>
      <c r="V3407" s="182">
        <f t="shared" si="5"/>
        <v>41038</v>
      </c>
      <c r="W3407" s="182">
        <f t="shared" si="6"/>
        <v>41130</v>
      </c>
      <c r="X3407" s="181">
        <f t="shared" si="7"/>
        <v>184</v>
      </c>
      <c r="Y3407" s="181">
        <f t="shared" si="8"/>
        <v>274</v>
      </c>
      <c r="Z3407" s="181">
        <f t="shared" si="9"/>
        <v>366</v>
      </c>
      <c r="AA3407" s="155"/>
      <c r="AB3407" s="9"/>
      <c r="AC3407" s="9"/>
      <c r="AD3407" s="9"/>
      <c r="AE3407" s="9"/>
      <c r="AF3407" s="9"/>
      <c r="AG3407" s="9"/>
      <c r="AH3407" s="9"/>
    </row>
    <row r="3408" ht="15.75" customHeight="1">
      <c r="A3408" s="177">
        <v>40763.0</v>
      </c>
      <c r="B3408" s="178">
        <v>11.07</v>
      </c>
      <c r="C3408" s="178">
        <v>12.57</v>
      </c>
      <c r="D3408" s="178">
        <v>13.14</v>
      </c>
      <c r="E3408" s="178">
        <v>13.5</v>
      </c>
      <c r="F3408" s="178">
        <v>13.5</v>
      </c>
      <c r="G3408" s="178">
        <v>13.5</v>
      </c>
      <c r="H3408" s="178">
        <v>13.5</v>
      </c>
      <c r="I3408" s="178">
        <v>13.5</v>
      </c>
      <c r="J3408" s="178">
        <v>13.5</v>
      </c>
      <c r="K3408" s="179" t="str">
        <f>MAX(0,((T3408*(365/365))-VLOOKUP(A3408,VBMA!$A:$D,4,0))  /  (T3408* (365/365)   ))</f>
        <v>#N/A</v>
      </c>
      <c r="L3408" s="180" t="str">
        <f t="shared" ref="L3408:S3408" si="3411">(B3408*(1-$K3408) * (365/365))/100</f>
        <v>#N/A</v>
      </c>
      <c r="M3408" s="180" t="str">
        <f t="shared" si="3411"/>
        <v>#N/A</v>
      </c>
      <c r="N3408" s="180" t="str">
        <f t="shared" si="3411"/>
        <v>#N/A</v>
      </c>
      <c r="O3408" s="180" t="str">
        <f t="shared" si="3411"/>
        <v>#N/A</v>
      </c>
      <c r="P3408" s="180" t="str">
        <f t="shared" si="3411"/>
        <v>#N/A</v>
      </c>
      <c r="Q3408" s="180" t="str">
        <f t="shared" si="3411"/>
        <v>#N/A</v>
      </c>
      <c r="R3408" s="180" t="str">
        <f t="shared" si="3411"/>
        <v>#N/A</v>
      </c>
      <c r="S3408" s="180" t="str">
        <f t="shared" si="3411"/>
        <v>#N/A</v>
      </c>
      <c r="T3408" s="181">
        <f t="shared" si="3"/>
        <v>13.5</v>
      </c>
      <c r="U3408" s="182">
        <f t="shared" si="4"/>
        <v>40947</v>
      </c>
      <c r="V3408" s="182">
        <f t="shared" si="5"/>
        <v>41037</v>
      </c>
      <c r="W3408" s="182">
        <f t="shared" si="6"/>
        <v>41129</v>
      </c>
      <c r="X3408" s="181">
        <f t="shared" si="7"/>
        <v>184</v>
      </c>
      <c r="Y3408" s="181">
        <f t="shared" si="8"/>
        <v>274</v>
      </c>
      <c r="Z3408" s="181">
        <f t="shared" si="9"/>
        <v>366</v>
      </c>
      <c r="AA3408" s="155"/>
      <c r="AB3408" s="9"/>
      <c r="AC3408" s="9"/>
      <c r="AD3408" s="9"/>
      <c r="AE3408" s="9"/>
      <c r="AF3408" s="9"/>
      <c r="AG3408" s="9"/>
      <c r="AH3408" s="9"/>
    </row>
    <row r="3409" ht="15.75" customHeight="1">
      <c r="A3409" s="177">
        <v>40760.0</v>
      </c>
      <c r="B3409" s="178">
        <v>10.88</v>
      </c>
      <c r="C3409" s="178">
        <v>12.65</v>
      </c>
      <c r="D3409" s="178">
        <v>13.25</v>
      </c>
      <c r="E3409" s="178">
        <v>13.44</v>
      </c>
      <c r="F3409" s="178">
        <v>13.5</v>
      </c>
      <c r="G3409" s="178">
        <v>13.5</v>
      </c>
      <c r="H3409" s="178">
        <v>13.5</v>
      </c>
      <c r="I3409" s="178">
        <v>13.5</v>
      </c>
      <c r="J3409" s="178">
        <v>13.5</v>
      </c>
      <c r="K3409" s="179" t="str">
        <f>MAX(0,((T3409*(365/365))-VLOOKUP(A3409,VBMA!$A:$D,4,0))  /  (T3409* (365/365)   ))</f>
        <v>#N/A</v>
      </c>
      <c r="L3409" s="180" t="str">
        <f t="shared" ref="L3409:S3409" si="3412">(B3409*(1-$K3409) * (365/365))/100</f>
        <v>#N/A</v>
      </c>
      <c r="M3409" s="180" t="str">
        <f t="shared" si="3412"/>
        <v>#N/A</v>
      </c>
      <c r="N3409" s="180" t="str">
        <f t="shared" si="3412"/>
        <v>#N/A</v>
      </c>
      <c r="O3409" s="180" t="str">
        <f t="shared" si="3412"/>
        <v>#N/A</v>
      </c>
      <c r="P3409" s="180" t="str">
        <f t="shared" si="3412"/>
        <v>#N/A</v>
      </c>
      <c r="Q3409" s="180" t="str">
        <f t="shared" si="3412"/>
        <v>#N/A</v>
      </c>
      <c r="R3409" s="180" t="str">
        <f t="shared" si="3412"/>
        <v>#N/A</v>
      </c>
      <c r="S3409" s="180" t="str">
        <f t="shared" si="3412"/>
        <v>#N/A</v>
      </c>
      <c r="T3409" s="181">
        <f t="shared" si="3"/>
        <v>13.5</v>
      </c>
      <c r="U3409" s="182">
        <f t="shared" si="4"/>
        <v>40944</v>
      </c>
      <c r="V3409" s="182">
        <f t="shared" si="5"/>
        <v>41034</v>
      </c>
      <c r="W3409" s="182">
        <f t="shared" si="6"/>
        <v>41126</v>
      </c>
      <c r="X3409" s="181">
        <f t="shared" si="7"/>
        <v>184</v>
      </c>
      <c r="Y3409" s="181">
        <f t="shared" si="8"/>
        <v>274</v>
      </c>
      <c r="Z3409" s="181">
        <f t="shared" si="9"/>
        <v>366</v>
      </c>
      <c r="AA3409" s="155"/>
      <c r="AB3409" s="9"/>
      <c r="AC3409" s="9"/>
      <c r="AD3409" s="9"/>
      <c r="AE3409" s="9"/>
      <c r="AF3409" s="9"/>
      <c r="AG3409" s="9"/>
      <c r="AH3409" s="9"/>
    </row>
    <row r="3410" ht="15.75" customHeight="1">
      <c r="A3410" s="177">
        <v>40759.0</v>
      </c>
      <c r="B3410" s="178">
        <v>10.71</v>
      </c>
      <c r="C3410" s="178">
        <v>12.46</v>
      </c>
      <c r="D3410" s="178">
        <v>13.29</v>
      </c>
      <c r="E3410" s="178">
        <v>13.5</v>
      </c>
      <c r="F3410" s="178">
        <v>13.5</v>
      </c>
      <c r="G3410" s="178">
        <v>13.5</v>
      </c>
      <c r="H3410" s="178">
        <v>13.5</v>
      </c>
      <c r="I3410" s="178">
        <v>13.5</v>
      </c>
      <c r="J3410" s="178">
        <v>13.5</v>
      </c>
      <c r="K3410" s="179" t="str">
        <f>MAX(0,((T3410*(365/365))-VLOOKUP(A3410,VBMA!$A:$D,4,0))  /  (T3410* (365/365)   ))</f>
        <v>#N/A</v>
      </c>
      <c r="L3410" s="180" t="str">
        <f t="shared" ref="L3410:S3410" si="3413">(B3410*(1-$K3410) * (365/365))/100</f>
        <v>#N/A</v>
      </c>
      <c r="M3410" s="180" t="str">
        <f t="shared" si="3413"/>
        <v>#N/A</v>
      </c>
      <c r="N3410" s="180" t="str">
        <f t="shared" si="3413"/>
        <v>#N/A</v>
      </c>
      <c r="O3410" s="180" t="str">
        <f t="shared" si="3413"/>
        <v>#N/A</v>
      </c>
      <c r="P3410" s="180" t="str">
        <f t="shared" si="3413"/>
        <v>#N/A</v>
      </c>
      <c r="Q3410" s="180" t="str">
        <f t="shared" si="3413"/>
        <v>#N/A</v>
      </c>
      <c r="R3410" s="180" t="str">
        <f t="shared" si="3413"/>
        <v>#N/A</v>
      </c>
      <c r="S3410" s="180" t="str">
        <f t="shared" si="3413"/>
        <v>#N/A</v>
      </c>
      <c r="T3410" s="181">
        <f t="shared" si="3"/>
        <v>13.5</v>
      </c>
      <c r="U3410" s="182">
        <f t="shared" si="4"/>
        <v>40943</v>
      </c>
      <c r="V3410" s="182">
        <f t="shared" si="5"/>
        <v>41033</v>
      </c>
      <c r="W3410" s="182">
        <f t="shared" si="6"/>
        <v>41125</v>
      </c>
      <c r="X3410" s="181">
        <f t="shared" si="7"/>
        <v>184</v>
      </c>
      <c r="Y3410" s="181">
        <f t="shared" si="8"/>
        <v>274</v>
      </c>
      <c r="Z3410" s="181">
        <f t="shared" si="9"/>
        <v>366</v>
      </c>
      <c r="AA3410" s="155"/>
      <c r="AB3410" s="9"/>
      <c r="AC3410" s="9"/>
      <c r="AD3410" s="9"/>
      <c r="AE3410" s="9"/>
      <c r="AF3410" s="9"/>
      <c r="AG3410" s="9"/>
      <c r="AH3410" s="9"/>
    </row>
    <row r="3411" ht="15.75" customHeight="1">
      <c r="A3411" s="177">
        <v>40758.0</v>
      </c>
      <c r="B3411" s="178">
        <v>10.79</v>
      </c>
      <c r="C3411" s="178">
        <v>12.78</v>
      </c>
      <c r="D3411" s="178">
        <v>13.29</v>
      </c>
      <c r="E3411" s="178">
        <v>13.5</v>
      </c>
      <c r="F3411" s="178">
        <v>13.5</v>
      </c>
      <c r="G3411" s="178">
        <v>13.5</v>
      </c>
      <c r="H3411" s="178">
        <v>13.5</v>
      </c>
      <c r="I3411" s="178">
        <v>13.5</v>
      </c>
      <c r="J3411" s="178">
        <v>13.5</v>
      </c>
      <c r="K3411" s="179" t="str">
        <f>MAX(0,((T3411*(365/365))-VLOOKUP(A3411,VBMA!$A:$D,4,0))  /  (T3411* (365/365)   ))</f>
        <v>#N/A</v>
      </c>
      <c r="L3411" s="180" t="str">
        <f t="shared" ref="L3411:S3411" si="3414">(B3411*(1-$K3411) * (365/365))/100</f>
        <v>#N/A</v>
      </c>
      <c r="M3411" s="180" t="str">
        <f t="shared" si="3414"/>
        <v>#N/A</v>
      </c>
      <c r="N3411" s="180" t="str">
        <f t="shared" si="3414"/>
        <v>#N/A</v>
      </c>
      <c r="O3411" s="180" t="str">
        <f t="shared" si="3414"/>
        <v>#N/A</v>
      </c>
      <c r="P3411" s="180" t="str">
        <f t="shared" si="3414"/>
        <v>#N/A</v>
      </c>
      <c r="Q3411" s="180" t="str">
        <f t="shared" si="3414"/>
        <v>#N/A</v>
      </c>
      <c r="R3411" s="180" t="str">
        <f t="shared" si="3414"/>
        <v>#N/A</v>
      </c>
      <c r="S3411" s="180" t="str">
        <f t="shared" si="3414"/>
        <v>#N/A</v>
      </c>
      <c r="T3411" s="181">
        <f t="shared" si="3"/>
        <v>13.5</v>
      </c>
      <c r="U3411" s="182">
        <f t="shared" si="4"/>
        <v>40942</v>
      </c>
      <c r="V3411" s="182">
        <f t="shared" si="5"/>
        <v>41032</v>
      </c>
      <c r="W3411" s="182">
        <f t="shared" si="6"/>
        <v>41124</v>
      </c>
      <c r="X3411" s="181">
        <f t="shared" si="7"/>
        <v>184</v>
      </c>
      <c r="Y3411" s="181">
        <f t="shared" si="8"/>
        <v>274</v>
      </c>
      <c r="Z3411" s="181">
        <f t="shared" si="9"/>
        <v>366</v>
      </c>
      <c r="AA3411" s="155"/>
      <c r="AB3411" s="9"/>
      <c r="AC3411" s="9"/>
      <c r="AD3411" s="9"/>
      <c r="AE3411" s="9"/>
      <c r="AF3411" s="9"/>
      <c r="AG3411" s="9"/>
      <c r="AH3411" s="9"/>
    </row>
    <row r="3412" ht="15.75" customHeight="1">
      <c r="A3412" s="177">
        <v>40757.0</v>
      </c>
      <c r="B3412" s="178">
        <v>11.21</v>
      </c>
      <c r="C3412" s="178">
        <v>12.89</v>
      </c>
      <c r="D3412" s="178">
        <v>13.36</v>
      </c>
      <c r="E3412" s="178">
        <v>13.5</v>
      </c>
      <c r="F3412" s="178">
        <v>13.5</v>
      </c>
      <c r="G3412" s="178">
        <v>13.5</v>
      </c>
      <c r="H3412" s="178">
        <v>13.5</v>
      </c>
      <c r="I3412" s="178">
        <v>13.5</v>
      </c>
      <c r="J3412" s="178">
        <v>13.5</v>
      </c>
      <c r="K3412" s="179" t="str">
        <f>MAX(0,((T3412*(365/365))-VLOOKUP(A3412,VBMA!$A:$D,4,0))  /  (T3412* (365/365)   ))</f>
        <v>#N/A</v>
      </c>
      <c r="L3412" s="180" t="str">
        <f t="shared" ref="L3412:S3412" si="3415">(B3412*(1-$K3412) * (365/365))/100</f>
        <v>#N/A</v>
      </c>
      <c r="M3412" s="180" t="str">
        <f t="shared" si="3415"/>
        <v>#N/A</v>
      </c>
      <c r="N3412" s="180" t="str">
        <f t="shared" si="3415"/>
        <v>#N/A</v>
      </c>
      <c r="O3412" s="180" t="str">
        <f t="shared" si="3415"/>
        <v>#N/A</v>
      </c>
      <c r="P3412" s="180" t="str">
        <f t="shared" si="3415"/>
        <v>#N/A</v>
      </c>
      <c r="Q3412" s="180" t="str">
        <f t="shared" si="3415"/>
        <v>#N/A</v>
      </c>
      <c r="R3412" s="180" t="str">
        <f t="shared" si="3415"/>
        <v>#N/A</v>
      </c>
      <c r="S3412" s="180" t="str">
        <f t="shared" si="3415"/>
        <v>#N/A</v>
      </c>
      <c r="T3412" s="181">
        <f t="shared" si="3"/>
        <v>13.5</v>
      </c>
      <c r="U3412" s="182">
        <f t="shared" si="4"/>
        <v>40941</v>
      </c>
      <c r="V3412" s="182">
        <f t="shared" si="5"/>
        <v>41031</v>
      </c>
      <c r="W3412" s="182">
        <f t="shared" si="6"/>
        <v>41123</v>
      </c>
      <c r="X3412" s="181">
        <f t="shared" si="7"/>
        <v>184</v>
      </c>
      <c r="Y3412" s="181">
        <f t="shared" si="8"/>
        <v>274</v>
      </c>
      <c r="Z3412" s="181">
        <f t="shared" si="9"/>
        <v>366</v>
      </c>
      <c r="AA3412" s="155"/>
      <c r="AB3412" s="9"/>
      <c r="AC3412" s="9"/>
      <c r="AD3412" s="9"/>
      <c r="AE3412" s="9"/>
      <c r="AF3412" s="9"/>
      <c r="AG3412" s="9"/>
      <c r="AH3412" s="9"/>
    </row>
    <row r="3413" ht="15.75" customHeight="1">
      <c r="A3413" s="177">
        <v>40756.0</v>
      </c>
      <c r="B3413" s="178">
        <v>11.75</v>
      </c>
      <c r="C3413" s="178">
        <v>13.12</v>
      </c>
      <c r="D3413" s="178">
        <v>13.5</v>
      </c>
      <c r="E3413" s="178">
        <v>13.5</v>
      </c>
      <c r="F3413" s="178">
        <v>13.5</v>
      </c>
      <c r="G3413" s="178">
        <v>13.5</v>
      </c>
      <c r="H3413" s="178">
        <v>13.5</v>
      </c>
      <c r="I3413" s="178">
        <v>13.5</v>
      </c>
      <c r="J3413" s="178">
        <v>13.5</v>
      </c>
      <c r="K3413" s="179" t="str">
        <f>MAX(0,((T3413*(365/365))-VLOOKUP(A3413,VBMA!$A:$D,4,0))  /  (T3413* (365/365)   ))</f>
        <v>#N/A</v>
      </c>
      <c r="L3413" s="180" t="str">
        <f t="shared" ref="L3413:S3413" si="3416">(B3413*(1-$K3413) * (365/365))/100</f>
        <v>#N/A</v>
      </c>
      <c r="M3413" s="180" t="str">
        <f t="shared" si="3416"/>
        <v>#N/A</v>
      </c>
      <c r="N3413" s="180" t="str">
        <f t="shared" si="3416"/>
        <v>#N/A</v>
      </c>
      <c r="O3413" s="180" t="str">
        <f t="shared" si="3416"/>
        <v>#N/A</v>
      </c>
      <c r="P3413" s="180" t="str">
        <f t="shared" si="3416"/>
        <v>#N/A</v>
      </c>
      <c r="Q3413" s="180" t="str">
        <f t="shared" si="3416"/>
        <v>#N/A</v>
      </c>
      <c r="R3413" s="180" t="str">
        <f t="shared" si="3416"/>
        <v>#N/A</v>
      </c>
      <c r="S3413" s="180" t="str">
        <f t="shared" si="3416"/>
        <v>#N/A</v>
      </c>
      <c r="T3413" s="181">
        <f t="shared" si="3"/>
        <v>13.5</v>
      </c>
      <c r="U3413" s="182">
        <f t="shared" si="4"/>
        <v>40940</v>
      </c>
      <c r="V3413" s="182">
        <f t="shared" si="5"/>
        <v>41030</v>
      </c>
      <c r="W3413" s="182">
        <f t="shared" si="6"/>
        <v>41122</v>
      </c>
      <c r="X3413" s="181">
        <f t="shared" si="7"/>
        <v>184</v>
      </c>
      <c r="Y3413" s="181">
        <f t="shared" si="8"/>
        <v>274</v>
      </c>
      <c r="Z3413" s="181">
        <f t="shared" si="9"/>
        <v>366</v>
      </c>
      <c r="AA3413" s="155"/>
      <c r="AB3413" s="9"/>
      <c r="AC3413" s="9"/>
      <c r="AD3413" s="9"/>
      <c r="AE3413" s="9"/>
      <c r="AF3413" s="9"/>
      <c r="AG3413" s="9"/>
      <c r="AH3413" s="9"/>
    </row>
    <row r="3414" ht="15.75" customHeight="1">
      <c r="A3414" s="177">
        <v>40753.0</v>
      </c>
      <c r="B3414" s="178">
        <v>11.31</v>
      </c>
      <c r="C3414" s="178">
        <v>13.03</v>
      </c>
      <c r="D3414" s="178">
        <v>13.5</v>
      </c>
      <c r="E3414" s="178">
        <v>13.5</v>
      </c>
      <c r="F3414" s="178">
        <v>13.5</v>
      </c>
      <c r="G3414" s="178">
        <v>13.5</v>
      </c>
      <c r="H3414" s="178">
        <v>13.5</v>
      </c>
      <c r="I3414" s="178">
        <v>13.5</v>
      </c>
      <c r="J3414" s="178">
        <v>13.5</v>
      </c>
      <c r="K3414" s="179" t="str">
        <f>MAX(0,((T3414*(365/365))-VLOOKUP(A3414,VBMA!$A:$D,4,0))  /  (T3414* (365/365)   ))</f>
        <v>#N/A</v>
      </c>
      <c r="L3414" s="180" t="str">
        <f t="shared" ref="L3414:S3414" si="3417">(B3414*(1-$K3414) * (365/365))/100</f>
        <v>#N/A</v>
      </c>
      <c r="M3414" s="180" t="str">
        <f t="shared" si="3417"/>
        <v>#N/A</v>
      </c>
      <c r="N3414" s="180" t="str">
        <f t="shared" si="3417"/>
        <v>#N/A</v>
      </c>
      <c r="O3414" s="180" t="str">
        <f t="shared" si="3417"/>
        <v>#N/A</v>
      </c>
      <c r="P3414" s="180" t="str">
        <f t="shared" si="3417"/>
        <v>#N/A</v>
      </c>
      <c r="Q3414" s="180" t="str">
        <f t="shared" si="3417"/>
        <v>#N/A</v>
      </c>
      <c r="R3414" s="180" t="str">
        <f t="shared" si="3417"/>
        <v>#N/A</v>
      </c>
      <c r="S3414" s="180" t="str">
        <f t="shared" si="3417"/>
        <v>#N/A</v>
      </c>
      <c r="T3414" s="181">
        <f t="shared" si="3"/>
        <v>13.5</v>
      </c>
      <c r="U3414" s="182">
        <f t="shared" si="4"/>
        <v>40937</v>
      </c>
      <c r="V3414" s="182">
        <f t="shared" si="5"/>
        <v>41028</v>
      </c>
      <c r="W3414" s="182">
        <f t="shared" si="6"/>
        <v>41119</v>
      </c>
      <c r="X3414" s="181">
        <f t="shared" si="7"/>
        <v>184</v>
      </c>
      <c r="Y3414" s="181">
        <f t="shared" si="8"/>
        <v>275</v>
      </c>
      <c r="Z3414" s="181">
        <f t="shared" si="9"/>
        <v>366</v>
      </c>
      <c r="AA3414" s="155"/>
      <c r="AB3414" s="9"/>
      <c r="AC3414" s="9"/>
      <c r="AD3414" s="9"/>
      <c r="AE3414" s="9"/>
      <c r="AF3414" s="9"/>
      <c r="AG3414" s="9"/>
      <c r="AH3414" s="9"/>
    </row>
    <row r="3415" ht="15.75" customHeight="1">
      <c r="A3415" s="177">
        <v>40752.0</v>
      </c>
      <c r="B3415" s="178">
        <v>11.57</v>
      </c>
      <c r="C3415" s="178">
        <v>12.96</v>
      </c>
      <c r="D3415" s="178">
        <v>13.5</v>
      </c>
      <c r="E3415" s="178">
        <v>13.5</v>
      </c>
      <c r="F3415" s="178">
        <v>13.5</v>
      </c>
      <c r="G3415" s="178">
        <v>13.5</v>
      </c>
      <c r="H3415" s="178">
        <v>13.5</v>
      </c>
      <c r="I3415" s="178">
        <v>13.5</v>
      </c>
      <c r="J3415" s="178">
        <v>13.5</v>
      </c>
      <c r="K3415" s="179" t="str">
        <f>MAX(0,((T3415*(365/365))-VLOOKUP(A3415,VBMA!$A:$D,4,0))  /  (T3415* (365/365)   ))</f>
        <v>#N/A</v>
      </c>
      <c r="L3415" s="180" t="str">
        <f t="shared" ref="L3415:S3415" si="3418">(B3415*(1-$K3415) * (365/365))/100</f>
        <v>#N/A</v>
      </c>
      <c r="M3415" s="180" t="str">
        <f t="shared" si="3418"/>
        <v>#N/A</v>
      </c>
      <c r="N3415" s="180" t="str">
        <f t="shared" si="3418"/>
        <v>#N/A</v>
      </c>
      <c r="O3415" s="180" t="str">
        <f t="shared" si="3418"/>
        <v>#N/A</v>
      </c>
      <c r="P3415" s="180" t="str">
        <f t="shared" si="3418"/>
        <v>#N/A</v>
      </c>
      <c r="Q3415" s="180" t="str">
        <f t="shared" si="3418"/>
        <v>#N/A</v>
      </c>
      <c r="R3415" s="180" t="str">
        <f t="shared" si="3418"/>
        <v>#N/A</v>
      </c>
      <c r="S3415" s="180" t="str">
        <f t="shared" si="3418"/>
        <v>#N/A</v>
      </c>
      <c r="T3415" s="181">
        <f t="shared" si="3"/>
        <v>13.5</v>
      </c>
      <c r="U3415" s="182">
        <f t="shared" si="4"/>
        <v>40936</v>
      </c>
      <c r="V3415" s="182">
        <f t="shared" si="5"/>
        <v>41027</v>
      </c>
      <c r="W3415" s="182">
        <f t="shared" si="6"/>
        <v>41118</v>
      </c>
      <c r="X3415" s="181">
        <f t="shared" si="7"/>
        <v>184</v>
      </c>
      <c r="Y3415" s="181">
        <f t="shared" si="8"/>
        <v>275</v>
      </c>
      <c r="Z3415" s="181">
        <f t="shared" si="9"/>
        <v>366</v>
      </c>
      <c r="AA3415" s="155"/>
      <c r="AB3415" s="9"/>
      <c r="AC3415" s="9"/>
      <c r="AD3415" s="9"/>
      <c r="AE3415" s="9"/>
      <c r="AF3415" s="9"/>
      <c r="AG3415" s="9"/>
      <c r="AH3415" s="9"/>
    </row>
    <row r="3416" ht="15.75" customHeight="1">
      <c r="A3416" s="177">
        <v>40751.0</v>
      </c>
      <c r="B3416" s="178">
        <v>12.07</v>
      </c>
      <c r="C3416" s="178">
        <v>13.31</v>
      </c>
      <c r="D3416" s="178">
        <v>13.5</v>
      </c>
      <c r="E3416" s="178">
        <v>13.5</v>
      </c>
      <c r="F3416" s="178">
        <v>13.5</v>
      </c>
      <c r="G3416" s="178">
        <v>13.5</v>
      </c>
      <c r="H3416" s="178">
        <v>13.5</v>
      </c>
      <c r="I3416" s="178">
        <v>13.5</v>
      </c>
      <c r="J3416" s="178">
        <v>13.5</v>
      </c>
      <c r="K3416" s="179" t="str">
        <f>MAX(0,((T3416*(365/365))-VLOOKUP(A3416,VBMA!$A:$D,4,0))  /  (T3416* (365/365)   ))</f>
        <v>#N/A</v>
      </c>
      <c r="L3416" s="180" t="str">
        <f t="shared" ref="L3416:S3416" si="3419">(B3416*(1-$K3416) * (365/365))/100</f>
        <v>#N/A</v>
      </c>
      <c r="M3416" s="180" t="str">
        <f t="shared" si="3419"/>
        <v>#N/A</v>
      </c>
      <c r="N3416" s="180" t="str">
        <f t="shared" si="3419"/>
        <v>#N/A</v>
      </c>
      <c r="O3416" s="180" t="str">
        <f t="shared" si="3419"/>
        <v>#N/A</v>
      </c>
      <c r="P3416" s="180" t="str">
        <f t="shared" si="3419"/>
        <v>#N/A</v>
      </c>
      <c r="Q3416" s="180" t="str">
        <f t="shared" si="3419"/>
        <v>#N/A</v>
      </c>
      <c r="R3416" s="180" t="str">
        <f t="shared" si="3419"/>
        <v>#N/A</v>
      </c>
      <c r="S3416" s="180" t="str">
        <f t="shared" si="3419"/>
        <v>#N/A</v>
      </c>
      <c r="T3416" s="181">
        <f t="shared" si="3"/>
        <v>13.5</v>
      </c>
      <c r="U3416" s="182">
        <f t="shared" si="4"/>
        <v>40935</v>
      </c>
      <c r="V3416" s="182">
        <f t="shared" si="5"/>
        <v>41026</v>
      </c>
      <c r="W3416" s="182">
        <f t="shared" si="6"/>
        <v>41117</v>
      </c>
      <c r="X3416" s="181">
        <f t="shared" si="7"/>
        <v>184</v>
      </c>
      <c r="Y3416" s="181">
        <f t="shared" si="8"/>
        <v>275</v>
      </c>
      <c r="Z3416" s="181">
        <f t="shared" si="9"/>
        <v>366</v>
      </c>
      <c r="AA3416" s="155"/>
      <c r="AB3416" s="9"/>
      <c r="AC3416" s="9"/>
      <c r="AD3416" s="9"/>
      <c r="AE3416" s="9"/>
      <c r="AF3416" s="9"/>
      <c r="AG3416" s="9"/>
      <c r="AH3416" s="9"/>
    </row>
    <row r="3417" ht="15.75" customHeight="1">
      <c r="A3417" s="177">
        <v>40750.0</v>
      </c>
      <c r="B3417" s="178">
        <v>12.41</v>
      </c>
      <c r="C3417" s="178">
        <v>13.46</v>
      </c>
      <c r="D3417" s="178">
        <v>13.5</v>
      </c>
      <c r="E3417" s="178">
        <v>13.5</v>
      </c>
      <c r="F3417" s="178">
        <v>13.5</v>
      </c>
      <c r="G3417" s="178">
        <v>13.5</v>
      </c>
      <c r="H3417" s="178">
        <v>13.5</v>
      </c>
      <c r="I3417" s="178">
        <v>13.5</v>
      </c>
      <c r="J3417" s="178">
        <v>13.5</v>
      </c>
      <c r="K3417" s="179" t="str">
        <f>MAX(0,((T3417*(365/365))-VLOOKUP(A3417,VBMA!$A:$D,4,0))  /  (T3417* (365/365)   ))</f>
        <v>#N/A</v>
      </c>
      <c r="L3417" s="180" t="str">
        <f t="shared" ref="L3417:S3417" si="3420">(B3417*(1-$K3417) * (365/365))/100</f>
        <v>#N/A</v>
      </c>
      <c r="M3417" s="180" t="str">
        <f t="shared" si="3420"/>
        <v>#N/A</v>
      </c>
      <c r="N3417" s="180" t="str">
        <f t="shared" si="3420"/>
        <v>#N/A</v>
      </c>
      <c r="O3417" s="180" t="str">
        <f t="shared" si="3420"/>
        <v>#N/A</v>
      </c>
      <c r="P3417" s="180" t="str">
        <f t="shared" si="3420"/>
        <v>#N/A</v>
      </c>
      <c r="Q3417" s="180" t="str">
        <f t="shared" si="3420"/>
        <v>#N/A</v>
      </c>
      <c r="R3417" s="180" t="str">
        <f t="shared" si="3420"/>
        <v>#N/A</v>
      </c>
      <c r="S3417" s="180" t="str">
        <f t="shared" si="3420"/>
        <v>#N/A</v>
      </c>
      <c r="T3417" s="181">
        <f t="shared" si="3"/>
        <v>13.5</v>
      </c>
      <c r="U3417" s="182">
        <f t="shared" si="4"/>
        <v>40934</v>
      </c>
      <c r="V3417" s="182">
        <f t="shared" si="5"/>
        <v>41025</v>
      </c>
      <c r="W3417" s="182">
        <f t="shared" si="6"/>
        <v>41116</v>
      </c>
      <c r="X3417" s="181">
        <f t="shared" si="7"/>
        <v>184</v>
      </c>
      <c r="Y3417" s="181">
        <f t="shared" si="8"/>
        <v>275</v>
      </c>
      <c r="Z3417" s="181">
        <f t="shared" si="9"/>
        <v>366</v>
      </c>
      <c r="AA3417" s="155"/>
      <c r="AB3417" s="9"/>
      <c r="AC3417" s="9"/>
      <c r="AD3417" s="9"/>
      <c r="AE3417" s="9"/>
      <c r="AF3417" s="9"/>
      <c r="AG3417" s="9"/>
      <c r="AH3417" s="9"/>
    </row>
    <row r="3418" ht="15.75" customHeight="1">
      <c r="A3418" s="177">
        <v>40749.0</v>
      </c>
      <c r="B3418" s="178">
        <v>12.41</v>
      </c>
      <c r="C3418" s="178">
        <v>13.46</v>
      </c>
      <c r="D3418" s="178">
        <v>13.5</v>
      </c>
      <c r="E3418" s="178">
        <v>13.5</v>
      </c>
      <c r="F3418" s="178">
        <v>13.5</v>
      </c>
      <c r="G3418" s="178">
        <v>13.5</v>
      </c>
      <c r="H3418" s="178">
        <v>13.5</v>
      </c>
      <c r="I3418" s="178">
        <v>13.5</v>
      </c>
      <c r="J3418" s="178">
        <v>13.5</v>
      </c>
      <c r="K3418" s="179" t="str">
        <f>MAX(0,((T3418*(365/365))-VLOOKUP(A3418,VBMA!$A:$D,4,0))  /  (T3418* (365/365)   ))</f>
        <v>#N/A</v>
      </c>
      <c r="L3418" s="180" t="str">
        <f t="shared" ref="L3418:S3418" si="3421">(B3418*(1-$K3418) * (365/365))/100</f>
        <v>#N/A</v>
      </c>
      <c r="M3418" s="180" t="str">
        <f t="shared" si="3421"/>
        <v>#N/A</v>
      </c>
      <c r="N3418" s="180" t="str">
        <f t="shared" si="3421"/>
        <v>#N/A</v>
      </c>
      <c r="O3418" s="180" t="str">
        <f t="shared" si="3421"/>
        <v>#N/A</v>
      </c>
      <c r="P3418" s="180" t="str">
        <f t="shared" si="3421"/>
        <v>#N/A</v>
      </c>
      <c r="Q3418" s="180" t="str">
        <f t="shared" si="3421"/>
        <v>#N/A</v>
      </c>
      <c r="R3418" s="180" t="str">
        <f t="shared" si="3421"/>
        <v>#N/A</v>
      </c>
      <c r="S3418" s="180" t="str">
        <f t="shared" si="3421"/>
        <v>#N/A</v>
      </c>
      <c r="T3418" s="181">
        <f t="shared" si="3"/>
        <v>13.5</v>
      </c>
      <c r="U3418" s="182">
        <f t="shared" si="4"/>
        <v>40933</v>
      </c>
      <c r="V3418" s="182">
        <f t="shared" si="5"/>
        <v>41024</v>
      </c>
      <c r="W3418" s="182">
        <f t="shared" si="6"/>
        <v>41115</v>
      </c>
      <c r="X3418" s="181">
        <f t="shared" si="7"/>
        <v>184</v>
      </c>
      <c r="Y3418" s="181">
        <f t="shared" si="8"/>
        <v>275</v>
      </c>
      <c r="Z3418" s="181">
        <f t="shared" si="9"/>
        <v>366</v>
      </c>
      <c r="AA3418" s="155"/>
      <c r="AB3418" s="9"/>
      <c r="AC3418" s="9"/>
      <c r="AD3418" s="9"/>
      <c r="AE3418" s="9"/>
      <c r="AF3418" s="9"/>
      <c r="AG3418" s="9"/>
      <c r="AH3418" s="9"/>
    </row>
    <row r="3419" ht="15.75" customHeight="1">
      <c r="A3419" s="177">
        <v>40746.0</v>
      </c>
      <c r="B3419" s="178">
        <v>12.29</v>
      </c>
      <c r="C3419" s="178">
        <v>13.5</v>
      </c>
      <c r="D3419" s="178">
        <v>13.5</v>
      </c>
      <c r="E3419" s="178">
        <v>13.5</v>
      </c>
      <c r="F3419" s="178">
        <v>13.5</v>
      </c>
      <c r="G3419" s="178">
        <v>13.5</v>
      </c>
      <c r="H3419" s="178">
        <v>13.5</v>
      </c>
      <c r="I3419" s="178">
        <v>13.5</v>
      </c>
      <c r="J3419" s="178">
        <v>13.5</v>
      </c>
      <c r="K3419" s="179" t="str">
        <f>MAX(0,((T3419*(365/365))-VLOOKUP(A3419,VBMA!$A:$D,4,0))  /  (T3419* (365/365)   ))</f>
        <v>#N/A</v>
      </c>
      <c r="L3419" s="180" t="str">
        <f t="shared" ref="L3419:S3419" si="3422">(B3419*(1-$K3419) * (365/365))/100</f>
        <v>#N/A</v>
      </c>
      <c r="M3419" s="180" t="str">
        <f t="shared" si="3422"/>
        <v>#N/A</v>
      </c>
      <c r="N3419" s="180" t="str">
        <f t="shared" si="3422"/>
        <v>#N/A</v>
      </c>
      <c r="O3419" s="180" t="str">
        <f t="shared" si="3422"/>
        <v>#N/A</v>
      </c>
      <c r="P3419" s="180" t="str">
        <f t="shared" si="3422"/>
        <v>#N/A</v>
      </c>
      <c r="Q3419" s="180" t="str">
        <f t="shared" si="3422"/>
        <v>#N/A</v>
      </c>
      <c r="R3419" s="180" t="str">
        <f t="shared" si="3422"/>
        <v>#N/A</v>
      </c>
      <c r="S3419" s="180" t="str">
        <f t="shared" si="3422"/>
        <v>#N/A</v>
      </c>
      <c r="T3419" s="181">
        <f t="shared" si="3"/>
        <v>13.5</v>
      </c>
      <c r="U3419" s="182">
        <f t="shared" si="4"/>
        <v>40930</v>
      </c>
      <c r="V3419" s="182">
        <f t="shared" si="5"/>
        <v>41021</v>
      </c>
      <c r="W3419" s="182">
        <f t="shared" si="6"/>
        <v>41112</v>
      </c>
      <c r="X3419" s="181">
        <f t="shared" si="7"/>
        <v>184</v>
      </c>
      <c r="Y3419" s="181">
        <f t="shared" si="8"/>
        <v>275</v>
      </c>
      <c r="Z3419" s="181">
        <f t="shared" si="9"/>
        <v>366</v>
      </c>
      <c r="AA3419" s="155"/>
      <c r="AB3419" s="9"/>
      <c r="AC3419" s="9"/>
      <c r="AD3419" s="9"/>
      <c r="AE3419" s="9"/>
      <c r="AF3419" s="9"/>
      <c r="AG3419" s="9"/>
      <c r="AH3419" s="9"/>
    </row>
    <row r="3420" ht="15.75" customHeight="1">
      <c r="A3420" s="177">
        <v>40745.0</v>
      </c>
      <c r="B3420" s="178">
        <v>12.26</v>
      </c>
      <c r="C3420" s="178">
        <v>13.5</v>
      </c>
      <c r="D3420" s="178">
        <v>13.5</v>
      </c>
      <c r="E3420" s="178">
        <v>13.5</v>
      </c>
      <c r="F3420" s="178">
        <v>13.5</v>
      </c>
      <c r="G3420" s="178">
        <v>13.5</v>
      </c>
      <c r="H3420" s="178">
        <v>13.5</v>
      </c>
      <c r="I3420" s="178">
        <v>13.5</v>
      </c>
      <c r="J3420" s="178">
        <v>13.5</v>
      </c>
      <c r="K3420" s="179" t="str">
        <f>MAX(0,((T3420*(365/365))-VLOOKUP(A3420,VBMA!$A:$D,4,0))  /  (T3420* (365/365)   ))</f>
        <v>#N/A</v>
      </c>
      <c r="L3420" s="180" t="str">
        <f t="shared" ref="L3420:S3420" si="3423">(B3420*(1-$K3420) * (365/365))/100</f>
        <v>#N/A</v>
      </c>
      <c r="M3420" s="180" t="str">
        <f t="shared" si="3423"/>
        <v>#N/A</v>
      </c>
      <c r="N3420" s="180" t="str">
        <f t="shared" si="3423"/>
        <v>#N/A</v>
      </c>
      <c r="O3420" s="180" t="str">
        <f t="shared" si="3423"/>
        <v>#N/A</v>
      </c>
      <c r="P3420" s="180" t="str">
        <f t="shared" si="3423"/>
        <v>#N/A</v>
      </c>
      <c r="Q3420" s="180" t="str">
        <f t="shared" si="3423"/>
        <v>#N/A</v>
      </c>
      <c r="R3420" s="180" t="str">
        <f t="shared" si="3423"/>
        <v>#N/A</v>
      </c>
      <c r="S3420" s="180" t="str">
        <f t="shared" si="3423"/>
        <v>#N/A</v>
      </c>
      <c r="T3420" s="181">
        <f t="shared" si="3"/>
        <v>13.5</v>
      </c>
      <c r="U3420" s="182">
        <f t="shared" si="4"/>
        <v>40929</v>
      </c>
      <c r="V3420" s="182">
        <f t="shared" si="5"/>
        <v>41020</v>
      </c>
      <c r="W3420" s="182">
        <f t="shared" si="6"/>
        <v>41111</v>
      </c>
      <c r="X3420" s="181">
        <f t="shared" si="7"/>
        <v>184</v>
      </c>
      <c r="Y3420" s="181">
        <f t="shared" si="8"/>
        <v>275</v>
      </c>
      <c r="Z3420" s="181">
        <f t="shared" si="9"/>
        <v>366</v>
      </c>
      <c r="AA3420" s="155"/>
      <c r="AB3420" s="9"/>
      <c r="AC3420" s="9"/>
      <c r="AD3420" s="9"/>
      <c r="AE3420" s="9"/>
      <c r="AF3420" s="9"/>
      <c r="AG3420" s="9"/>
      <c r="AH3420" s="9"/>
    </row>
    <row r="3421" ht="15.75" customHeight="1">
      <c r="A3421" s="177">
        <v>40744.0</v>
      </c>
      <c r="B3421" s="178">
        <v>12.17</v>
      </c>
      <c r="C3421" s="178">
        <v>13.5</v>
      </c>
      <c r="D3421" s="178">
        <v>13.5</v>
      </c>
      <c r="E3421" s="178">
        <v>13.5</v>
      </c>
      <c r="F3421" s="178">
        <v>13.5</v>
      </c>
      <c r="G3421" s="178">
        <v>13.5</v>
      </c>
      <c r="H3421" s="178">
        <v>13.5</v>
      </c>
      <c r="I3421" s="178">
        <v>13.5</v>
      </c>
      <c r="J3421" s="178">
        <v>13.5</v>
      </c>
      <c r="K3421" s="179" t="str">
        <f>MAX(0,((T3421*(365/365))-VLOOKUP(A3421,VBMA!$A:$D,4,0))  /  (T3421* (365/365)   ))</f>
        <v>#N/A</v>
      </c>
      <c r="L3421" s="180" t="str">
        <f t="shared" ref="L3421:S3421" si="3424">(B3421*(1-$K3421) * (365/365))/100</f>
        <v>#N/A</v>
      </c>
      <c r="M3421" s="180" t="str">
        <f t="shared" si="3424"/>
        <v>#N/A</v>
      </c>
      <c r="N3421" s="180" t="str">
        <f t="shared" si="3424"/>
        <v>#N/A</v>
      </c>
      <c r="O3421" s="180" t="str">
        <f t="shared" si="3424"/>
        <v>#N/A</v>
      </c>
      <c r="P3421" s="180" t="str">
        <f t="shared" si="3424"/>
        <v>#N/A</v>
      </c>
      <c r="Q3421" s="180" t="str">
        <f t="shared" si="3424"/>
        <v>#N/A</v>
      </c>
      <c r="R3421" s="180" t="str">
        <f t="shared" si="3424"/>
        <v>#N/A</v>
      </c>
      <c r="S3421" s="180" t="str">
        <f t="shared" si="3424"/>
        <v>#N/A</v>
      </c>
      <c r="T3421" s="181">
        <f t="shared" si="3"/>
        <v>13.5</v>
      </c>
      <c r="U3421" s="182">
        <f t="shared" si="4"/>
        <v>40928</v>
      </c>
      <c r="V3421" s="182">
        <f t="shared" si="5"/>
        <v>41019</v>
      </c>
      <c r="W3421" s="182">
        <f t="shared" si="6"/>
        <v>41110</v>
      </c>
      <c r="X3421" s="181">
        <f t="shared" si="7"/>
        <v>184</v>
      </c>
      <c r="Y3421" s="181">
        <f t="shared" si="8"/>
        <v>275</v>
      </c>
      <c r="Z3421" s="181">
        <f t="shared" si="9"/>
        <v>366</v>
      </c>
      <c r="AA3421" s="155"/>
      <c r="AB3421" s="9"/>
      <c r="AC3421" s="9"/>
      <c r="AD3421" s="9"/>
      <c r="AE3421" s="9"/>
      <c r="AF3421" s="9"/>
      <c r="AG3421" s="9"/>
      <c r="AH3421" s="9"/>
    </row>
    <row r="3422" ht="15.75" customHeight="1">
      <c r="A3422" s="177">
        <v>40743.0</v>
      </c>
      <c r="B3422" s="178">
        <v>12.25</v>
      </c>
      <c r="C3422" s="178">
        <v>13.5</v>
      </c>
      <c r="D3422" s="178">
        <v>13.5</v>
      </c>
      <c r="E3422" s="178">
        <v>13.5</v>
      </c>
      <c r="F3422" s="178">
        <v>13.5</v>
      </c>
      <c r="G3422" s="178">
        <v>13.5</v>
      </c>
      <c r="H3422" s="178">
        <v>13.5</v>
      </c>
      <c r="I3422" s="178">
        <v>13.5</v>
      </c>
      <c r="J3422" s="178">
        <v>13.5</v>
      </c>
      <c r="K3422" s="179" t="str">
        <f>MAX(0,((T3422*(365/365))-VLOOKUP(A3422,VBMA!$A:$D,4,0))  /  (T3422* (365/365)   ))</f>
        <v>#N/A</v>
      </c>
      <c r="L3422" s="180" t="str">
        <f t="shared" ref="L3422:S3422" si="3425">(B3422*(1-$K3422) * (365/365))/100</f>
        <v>#N/A</v>
      </c>
      <c r="M3422" s="180" t="str">
        <f t="shared" si="3425"/>
        <v>#N/A</v>
      </c>
      <c r="N3422" s="180" t="str">
        <f t="shared" si="3425"/>
        <v>#N/A</v>
      </c>
      <c r="O3422" s="180" t="str">
        <f t="shared" si="3425"/>
        <v>#N/A</v>
      </c>
      <c r="P3422" s="180" t="str">
        <f t="shared" si="3425"/>
        <v>#N/A</v>
      </c>
      <c r="Q3422" s="180" t="str">
        <f t="shared" si="3425"/>
        <v>#N/A</v>
      </c>
      <c r="R3422" s="180" t="str">
        <f t="shared" si="3425"/>
        <v>#N/A</v>
      </c>
      <c r="S3422" s="180" t="str">
        <f t="shared" si="3425"/>
        <v>#N/A</v>
      </c>
      <c r="T3422" s="181">
        <f t="shared" si="3"/>
        <v>13.5</v>
      </c>
      <c r="U3422" s="182">
        <f t="shared" si="4"/>
        <v>40927</v>
      </c>
      <c r="V3422" s="182">
        <f t="shared" si="5"/>
        <v>41018</v>
      </c>
      <c r="W3422" s="182">
        <f t="shared" si="6"/>
        <v>41109</v>
      </c>
      <c r="X3422" s="181">
        <f t="shared" si="7"/>
        <v>184</v>
      </c>
      <c r="Y3422" s="181">
        <f t="shared" si="8"/>
        <v>275</v>
      </c>
      <c r="Z3422" s="181">
        <f t="shared" si="9"/>
        <v>366</v>
      </c>
      <c r="AA3422" s="155"/>
      <c r="AB3422" s="9"/>
      <c r="AC3422" s="9"/>
      <c r="AD3422" s="9"/>
      <c r="AE3422" s="9"/>
      <c r="AF3422" s="9"/>
      <c r="AG3422" s="9"/>
      <c r="AH3422" s="9"/>
    </row>
    <row r="3423" ht="15.75" customHeight="1">
      <c r="A3423" s="177">
        <v>40742.0</v>
      </c>
      <c r="B3423" s="178">
        <v>12.17</v>
      </c>
      <c r="C3423" s="178">
        <v>13.5</v>
      </c>
      <c r="D3423" s="178">
        <v>13.5</v>
      </c>
      <c r="E3423" s="178">
        <v>13.5</v>
      </c>
      <c r="F3423" s="178">
        <v>13.5</v>
      </c>
      <c r="G3423" s="178">
        <v>13.5</v>
      </c>
      <c r="H3423" s="178">
        <v>13.5</v>
      </c>
      <c r="I3423" s="178">
        <v>13.5</v>
      </c>
      <c r="J3423" s="178">
        <v>13.5</v>
      </c>
      <c r="K3423" s="179" t="str">
        <f>MAX(0,((T3423*(365/365))-VLOOKUP(A3423,VBMA!$A:$D,4,0))  /  (T3423* (365/365)   ))</f>
        <v>#N/A</v>
      </c>
      <c r="L3423" s="180" t="str">
        <f t="shared" ref="L3423:S3423" si="3426">(B3423*(1-$K3423) * (365/365))/100</f>
        <v>#N/A</v>
      </c>
      <c r="M3423" s="180" t="str">
        <f t="shared" si="3426"/>
        <v>#N/A</v>
      </c>
      <c r="N3423" s="180" t="str">
        <f t="shared" si="3426"/>
        <v>#N/A</v>
      </c>
      <c r="O3423" s="180" t="str">
        <f t="shared" si="3426"/>
        <v>#N/A</v>
      </c>
      <c r="P3423" s="180" t="str">
        <f t="shared" si="3426"/>
        <v>#N/A</v>
      </c>
      <c r="Q3423" s="180" t="str">
        <f t="shared" si="3426"/>
        <v>#N/A</v>
      </c>
      <c r="R3423" s="180" t="str">
        <f t="shared" si="3426"/>
        <v>#N/A</v>
      </c>
      <c r="S3423" s="180" t="str">
        <f t="shared" si="3426"/>
        <v>#N/A</v>
      </c>
      <c r="T3423" s="181">
        <f t="shared" si="3"/>
        <v>13.5</v>
      </c>
      <c r="U3423" s="182">
        <f t="shared" si="4"/>
        <v>40926</v>
      </c>
      <c r="V3423" s="182">
        <f t="shared" si="5"/>
        <v>41017</v>
      </c>
      <c r="W3423" s="182">
        <f t="shared" si="6"/>
        <v>41108</v>
      </c>
      <c r="X3423" s="181">
        <f t="shared" si="7"/>
        <v>184</v>
      </c>
      <c r="Y3423" s="181">
        <f t="shared" si="8"/>
        <v>275</v>
      </c>
      <c r="Z3423" s="181">
        <f t="shared" si="9"/>
        <v>366</v>
      </c>
      <c r="AA3423" s="155"/>
      <c r="AB3423" s="9"/>
      <c r="AC3423" s="9"/>
      <c r="AD3423" s="9"/>
      <c r="AE3423" s="9"/>
      <c r="AF3423" s="9"/>
      <c r="AG3423" s="9"/>
      <c r="AH3423" s="9"/>
    </row>
    <row r="3424" ht="15.75" customHeight="1">
      <c r="A3424" s="177">
        <v>40739.0</v>
      </c>
      <c r="B3424" s="178">
        <v>12.44</v>
      </c>
      <c r="C3424" s="178">
        <v>13.5</v>
      </c>
      <c r="D3424" s="178">
        <v>13.5</v>
      </c>
      <c r="E3424" s="178">
        <v>13.5</v>
      </c>
      <c r="F3424" s="178">
        <v>13.5</v>
      </c>
      <c r="G3424" s="178">
        <v>13.5</v>
      </c>
      <c r="H3424" s="178">
        <v>13.5</v>
      </c>
      <c r="I3424" s="178">
        <v>13.5</v>
      </c>
      <c r="J3424" s="178">
        <v>13.5</v>
      </c>
      <c r="K3424" s="179" t="str">
        <f>MAX(0,((T3424*(365/365))-VLOOKUP(A3424,VBMA!$A:$D,4,0))  /  (T3424* (365/365)   ))</f>
        <v>#N/A</v>
      </c>
      <c r="L3424" s="180" t="str">
        <f t="shared" ref="L3424:S3424" si="3427">(B3424*(1-$K3424) * (365/365))/100</f>
        <v>#N/A</v>
      </c>
      <c r="M3424" s="180" t="str">
        <f t="shared" si="3427"/>
        <v>#N/A</v>
      </c>
      <c r="N3424" s="180" t="str">
        <f t="shared" si="3427"/>
        <v>#N/A</v>
      </c>
      <c r="O3424" s="180" t="str">
        <f t="shared" si="3427"/>
        <v>#N/A</v>
      </c>
      <c r="P3424" s="180" t="str">
        <f t="shared" si="3427"/>
        <v>#N/A</v>
      </c>
      <c r="Q3424" s="180" t="str">
        <f t="shared" si="3427"/>
        <v>#N/A</v>
      </c>
      <c r="R3424" s="180" t="str">
        <f t="shared" si="3427"/>
        <v>#N/A</v>
      </c>
      <c r="S3424" s="180" t="str">
        <f t="shared" si="3427"/>
        <v>#N/A</v>
      </c>
      <c r="T3424" s="181">
        <f t="shared" si="3"/>
        <v>13.5</v>
      </c>
      <c r="U3424" s="182">
        <f t="shared" si="4"/>
        <v>40923</v>
      </c>
      <c r="V3424" s="182">
        <f t="shared" si="5"/>
        <v>41014</v>
      </c>
      <c r="W3424" s="182">
        <f t="shared" si="6"/>
        <v>41105</v>
      </c>
      <c r="X3424" s="181">
        <f t="shared" si="7"/>
        <v>184</v>
      </c>
      <c r="Y3424" s="181">
        <f t="shared" si="8"/>
        <v>275</v>
      </c>
      <c r="Z3424" s="181">
        <f t="shared" si="9"/>
        <v>366</v>
      </c>
      <c r="AA3424" s="155"/>
      <c r="AB3424" s="9"/>
      <c r="AC3424" s="9"/>
      <c r="AD3424" s="9"/>
      <c r="AE3424" s="9"/>
      <c r="AF3424" s="9"/>
      <c r="AG3424" s="9"/>
      <c r="AH3424" s="9"/>
    </row>
    <row r="3425" ht="15.75" customHeight="1">
      <c r="A3425" s="177">
        <v>40738.0</v>
      </c>
      <c r="B3425" s="178">
        <v>12.44</v>
      </c>
      <c r="C3425" s="178">
        <v>13.5</v>
      </c>
      <c r="D3425" s="178">
        <v>13.5</v>
      </c>
      <c r="E3425" s="178">
        <v>13.5</v>
      </c>
      <c r="F3425" s="178">
        <v>13.5</v>
      </c>
      <c r="G3425" s="178">
        <v>13.5</v>
      </c>
      <c r="H3425" s="178">
        <v>13.5</v>
      </c>
      <c r="I3425" s="178">
        <v>13.5</v>
      </c>
      <c r="J3425" s="178">
        <v>13.5</v>
      </c>
      <c r="K3425" s="179" t="str">
        <f>MAX(0,((T3425*(365/365))-VLOOKUP(A3425,VBMA!$A:$D,4,0))  /  (T3425* (365/365)   ))</f>
        <v>#N/A</v>
      </c>
      <c r="L3425" s="180" t="str">
        <f t="shared" ref="L3425:S3425" si="3428">(B3425*(1-$K3425) * (365/365))/100</f>
        <v>#N/A</v>
      </c>
      <c r="M3425" s="180" t="str">
        <f t="shared" si="3428"/>
        <v>#N/A</v>
      </c>
      <c r="N3425" s="180" t="str">
        <f t="shared" si="3428"/>
        <v>#N/A</v>
      </c>
      <c r="O3425" s="180" t="str">
        <f t="shared" si="3428"/>
        <v>#N/A</v>
      </c>
      <c r="P3425" s="180" t="str">
        <f t="shared" si="3428"/>
        <v>#N/A</v>
      </c>
      <c r="Q3425" s="180" t="str">
        <f t="shared" si="3428"/>
        <v>#N/A</v>
      </c>
      <c r="R3425" s="180" t="str">
        <f t="shared" si="3428"/>
        <v>#N/A</v>
      </c>
      <c r="S3425" s="180" t="str">
        <f t="shared" si="3428"/>
        <v>#N/A</v>
      </c>
      <c r="T3425" s="181">
        <f t="shared" si="3"/>
        <v>13.5</v>
      </c>
      <c r="U3425" s="182">
        <f t="shared" si="4"/>
        <v>40922</v>
      </c>
      <c r="V3425" s="182">
        <f t="shared" si="5"/>
        <v>41013</v>
      </c>
      <c r="W3425" s="182">
        <f t="shared" si="6"/>
        <v>41104</v>
      </c>
      <c r="X3425" s="181">
        <f t="shared" si="7"/>
        <v>184</v>
      </c>
      <c r="Y3425" s="181">
        <f t="shared" si="8"/>
        <v>275</v>
      </c>
      <c r="Z3425" s="181">
        <f t="shared" si="9"/>
        <v>366</v>
      </c>
      <c r="AA3425" s="155"/>
      <c r="AB3425" s="9"/>
      <c r="AC3425" s="9"/>
      <c r="AD3425" s="9"/>
      <c r="AE3425" s="9"/>
      <c r="AF3425" s="9"/>
      <c r="AG3425" s="9"/>
      <c r="AH3425" s="9"/>
    </row>
    <row r="3426" ht="15.75" customHeight="1">
      <c r="A3426" s="177">
        <v>40737.0</v>
      </c>
      <c r="B3426" s="178">
        <v>12.69</v>
      </c>
      <c r="C3426" s="178">
        <v>13.5</v>
      </c>
      <c r="D3426" s="178">
        <v>13.5</v>
      </c>
      <c r="E3426" s="178">
        <v>13.5</v>
      </c>
      <c r="F3426" s="178">
        <v>13.5</v>
      </c>
      <c r="G3426" s="178">
        <v>13.5</v>
      </c>
      <c r="H3426" s="178">
        <v>13.5</v>
      </c>
      <c r="I3426" s="178">
        <v>13.5</v>
      </c>
      <c r="J3426" s="178">
        <v>13.5</v>
      </c>
      <c r="K3426" s="179" t="str">
        <f>MAX(0,((T3426*(365/365))-VLOOKUP(A3426,VBMA!$A:$D,4,0))  /  (T3426* (365/365)   ))</f>
        <v>#N/A</v>
      </c>
      <c r="L3426" s="180" t="str">
        <f t="shared" ref="L3426:S3426" si="3429">(B3426*(1-$K3426) * (365/365))/100</f>
        <v>#N/A</v>
      </c>
      <c r="M3426" s="180" t="str">
        <f t="shared" si="3429"/>
        <v>#N/A</v>
      </c>
      <c r="N3426" s="180" t="str">
        <f t="shared" si="3429"/>
        <v>#N/A</v>
      </c>
      <c r="O3426" s="180" t="str">
        <f t="shared" si="3429"/>
        <v>#N/A</v>
      </c>
      <c r="P3426" s="180" t="str">
        <f t="shared" si="3429"/>
        <v>#N/A</v>
      </c>
      <c r="Q3426" s="180" t="str">
        <f t="shared" si="3429"/>
        <v>#N/A</v>
      </c>
      <c r="R3426" s="180" t="str">
        <f t="shared" si="3429"/>
        <v>#N/A</v>
      </c>
      <c r="S3426" s="180" t="str">
        <f t="shared" si="3429"/>
        <v>#N/A</v>
      </c>
      <c r="T3426" s="181">
        <f t="shared" si="3"/>
        <v>13.5</v>
      </c>
      <c r="U3426" s="182">
        <f t="shared" si="4"/>
        <v>40921</v>
      </c>
      <c r="V3426" s="182">
        <f t="shared" si="5"/>
        <v>41012</v>
      </c>
      <c r="W3426" s="182">
        <f t="shared" si="6"/>
        <v>41103</v>
      </c>
      <c r="X3426" s="181">
        <f t="shared" si="7"/>
        <v>184</v>
      </c>
      <c r="Y3426" s="181">
        <f t="shared" si="8"/>
        <v>275</v>
      </c>
      <c r="Z3426" s="181">
        <f t="shared" si="9"/>
        <v>366</v>
      </c>
      <c r="AA3426" s="155"/>
      <c r="AB3426" s="9"/>
      <c r="AC3426" s="9"/>
      <c r="AD3426" s="9"/>
      <c r="AE3426" s="9"/>
      <c r="AF3426" s="9"/>
      <c r="AG3426" s="9"/>
      <c r="AH3426" s="9"/>
    </row>
    <row r="3427" ht="15.75" customHeight="1">
      <c r="A3427" s="177">
        <v>40736.0</v>
      </c>
      <c r="B3427" s="178">
        <v>12.69</v>
      </c>
      <c r="C3427" s="178">
        <v>13.5</v>
      </c>
      <c r="D3427" s="178">
        <v>13.5</v>
      </c>
      <c r="E3427" s="178">
        <v>13.5</v>
      </c>
      <c r="F3427" s="178">
        <v>13.5</v>
      </c>
      <c r="G3427" s="178">
        <v>13.5</v>
      </c>
      <c r="H3427" s="178">
        <v>13.5</v>
      </c>
      <c r="I3427" s="178">
        <v>13.5</v>
      </c>
      <c r="J3427" s="178">
        <v>13.5</v>
      </c>
      <c r="K3427" s="179" t="str">
        <f>MAX(0,((T3427*(365/365))-VLOOKUP(A3427,VBMA!$A:$D,4,0))  /  (T3427* (365/365)   ))</f>
        <v>#N/A</v>
      </c>
      <c r="L3427" s="180" t="str">
        <f t="shared" ref="L3427:S3427" si="3430">(B3427*(1-$K3427) * (365/365))/100</f>
        <v>#N/A</v>
      </c>
      <c r="M3427" s="180" t="str">
        <f t="shared" si="3430"/>
        <v>#N/A</v>
      </c>
      <c r="N3427" s="180" t="str">
        <f t="shared" si="3430"/>
        <v>#N/A</v>
      </c>
      <c r="O3427" s="180" t="str">
        <f t="shared" si="3430"/>
        <v>#N/A</v>
      </c>
      <c r="P3427" s="180" t="str">
        <f t="shared" si="3430"/>
        <v>#N/A</v>
      </c>
      <c r="Q3427" s="180" t="str">
        <f t="shared" si="3430"/>
        <v>#N/A</v>
      </c>
      <c r="R3427" s="180" t="str">
        <f t="shared" si="3430"/>
        <v>#N/A</v>
      </c>
      <c r="S3427" s="180" t="str">
        <f t="shared" si="3430"/>
        <v>#N/A</v>
      </c>
      <c r="T3427" s="181">
        <f t="shared" si="3"/>
        <v>13.5</v>
      </c>
      <c r="U3427" s="182">
        <f t="shared" si="4"/>
        <v>40920</v>
      </c>
      <c r="V3427" s="182">
        <f t="shared" si="5"/>
        <v>41011</v>
      </c>
      <c r="W3427" s="182">
        <f t="shared" si="6"/>
        <v>41102</v>
      </c>
      <c r="X3427" s="181">
        <f t="shared" si="7"/>
        <v>184</v>
      </c>
      <c r="Y3427" s="181">
        <f t="shared" si="8"/>
        <v>275</v>
      </c>
      <c r="Z3427" s="181">
        <f t="shared" si="9"/>
        <v>366</v>
      </c>
      <c r="AA3427" s="155"/>
      <c r="AB3427" s="9"/>
      <c r="AC3427" s="9"/>
      <c r="AD3427" s="9"/>
      <c r="AE3427" s="9"/>
      <c r="AF3427" s="9"/>
      <c r="AG3427" s="9"/>
      <c r="AH3427" s="9"/>
    </row>
    <row r="3428" ht="15.75" customHeight="1">
      <c r="A3428" s="177">
        <v>40735.0</v>
      </c>
      <c r="B3428" s="178">
        <v>12.64</v>
      </c>
      <c r="C3428" s="178">
        <v>13.5</v>
      </c>
      <c r="D3428" s="178">
        <v>13.5</v>
      </c>
      <c r="E3428" s="178">
        <v>13.5</v>
      </c>
      <c r="F3428" s="178">
        <v>13.5</v>
      </c>
      <c r="G3428" s="178">
        <v>13.5</v>
      </c>
      <c r="H3428" s="178">
        <v>13.5</v>
      </c>
      <c r="I3428" s="178">
        <v>13.5</v>
      </c>
      <c r="J3428" s="178">
        <v>13.5</v>
      </c>
      <c r="K3428" s="179" t="str">
        <f>MAX(0,((T3428*(365/365))-VLOOKUP(A3428,VBMA!$A:$D,4,0))  /  (T3428* (365/365)   ))</f>
        <v>#N/A</v>
      </c>
      <c r="L3428" s="180" t="str">
        <f t="shared" ref="L3428:S3428" si="3431">(B3428*(1-$K3428) * (365/365))/100</f>
        <v>#N/A</v>
      </c>
      <c r="M3428" s="180" t="str">
        <f t="shared" si="3431"/>
        <v>#N/A</v>
      </c>
      <c r="N3428" s="180" t="str">
        <f t="shared" si="3431"/>
        <v>#N/A</v>
      </c>
      <c r="O3428" s="180" t="str">
        <f t="shared" si="3431"/>
        <v>#N/A</v>
      </c>
      <c r="P3428" s="180" t="str">
        <f t="shared" si="3431"/>
        <v>#N/A</v>
      </c>
      <c r="Q3428" s="180" t="str">
        <f t="shared" si="3431"/>
        <v>#N/A</v>
      </c>
      <c r="R3428" s="180" t="str">
        <f t="shared" si="3431"/>
        <v>#N/A</v>
      </c>
      <c r="S3428" s="180" t="str">
        <f t="shared" si="3431"/>
        <v>#N/A</v>
      </c>
      <c r="T3428" s="181">
        <f t="shared" si="3"/>
        <v>13.5</v>
      </c>
      <c r="U3428" s="182">
        <f t="shared" si="4"/>
        <v>40919</v>
      </c>
      <c r="V3428" s="182">
        <f t="shared" si="5"/>
        <v>41010</v>
      </c>
      <c r="W3428" s="182">
        <f t="shared" si="6"/>
        <v>41101</v>
      </c>
      <c r="X3428" s="181">
        <f t="shared" si="7"/>
        <v>184</v>
      </c>
      <c r="Y3428" s="181">
        <f t="shared" si="8"/>
        <v>275</v>
      </c>
      <c r="Z3428" s="181">
        <f t="shared" si="9"/>
        <v>366</v>
      </c>
      <c r="AA3428" s="155"/>
      <c r="AB3428" s="9"/>
      <c r="AC3428" s="9"/>
      <c r="AD3428" s="9"/>
      <c r="AE3428" s="9"/>
      <c r="AF3428" s="9"/>
      <c r="AG3428" s="9"/>
      <c r="AH3428" s="9"/>
    </row>
    <row r="3429" ht="15.75" customHeight="1">
      <c r="A3429" s="177">
        <v>40732.0</v>
      </c>
      <c r="B3429" s="178">
        <v>12.19</v>
      </c>
      <c r="C3429" s="178">
        <v>13.4</v>
      </c>
      <c r="D3429" s="178">
        <v>13.5</v>
      </c>
      <c r="E3429" s="178">
        <v>13.5</v>
      </c>
      <c r="F3429" s="178">
        <v>13.5</v>
      </c>
      <c r="G3429" s="178">
        <v>13.5</v>
      </c>
      <c r="H3429" s="178">
        <v>13.5</v>
      </c>
      <c r="I3429" s="178">
        <v>13.5</v>
      </c>
      <c r="J3429" s="178">
        <v>13.5</v>
      </c>
      <c r="K3429" s="179" t="str">
        <f>MAX(0,((T3429*(365/365))-VLOOKUP(A3429,VBMA!$A:$D,4,0))  /  (T3429* (365/365)   ))</f>
        <v>#N/A</v>
      </c>
      <c r="L3429" s="180" t="str">
        <f t="shared" ref="L3429:S3429" si="3432">(B3429*(1-$K3429) * (365/365))/100</f>
        <v>#N/A</v>
      </c>
      <c r="M3429" s="180" t="str">
        <f t="shared" si="3432"/>
        <v>#N/A</v>
      </c>
      <c r="N3429" s="180" t="str">
        <f t="shared" si="3432"/>
        <v>#N/A</v>
      </c>
      <c r="O3429" s="180" t="str">
        <f t="shared" si="3432"/>
        <v>#N/A</v>
      </c>
      <c r="P3429" s="180" t="str">
        <f t="shared" si="3432"/>
        <v>#N/A</v>
      </c>
      <c r="Q3429" s="180" t="str">
        <f t="shared" si="3432"/>
        <v>#N/A</v>
      </c>
      <c r="R3429" s="180" t="str">
        <f t="shared" si="3432"/>
        <v>#N/A</v>
      </c>
      <c r="S3429" s="180" t="str">
        <f t="shared" si="3432"/>
        <v>#N/A</v>
      </c>
      <c r="T3429" s="181">
        <f t="shared" si="3"/>
        <v>13.5</v>
      </c>
      <c r="U3429" s="182">
        <f t="shared" si="4"/>
        <v>40916</v>
      </c>
      <c r="V3429" s="182">
        <f t="shared" si="5"/>
        <v>41007</v>
      </c>
      <c r="W3429" s="182">
        <f t="shared" si="6"/>
        <v>41098</v>
      </c>
      <c r="X3429" s="181">
        <f t="shared" si="7"/>
        <v>184</v>
      </c>
      <c r="Y3429" s="181">
        <f t="shared" si="8"/>
        <v>275</v>
      </c>
      <c r="Z3429" s="181">
        <f t="shared" si="9"/>
        <v>366</v>
      </c>
      <c r="AA3429" s="155"/>
      <c r="AB3429" s="9"/>
      <c r="AC3429" s="9"/>
      <c r="AD3429" s="9"/>
      <c r="AE3429" s="9"/>
      <c r="AF3429" s="9"/>
      <c r="AG3429" s="9"/>
      <c r="AH3429" s="9"/>
    </row>
    <row r="3430" ht="15.75" customHeight="1">
      <c r="A3430" s="177">
        <v>40731.0</v>
      </c>
      <c r="B3430" s="178">
        <v>12.19</v>
      </c>
      <c r="C3430" s="178">
        <v>13.4</v>
      </c>
      <c r="D3430" s="178">
        <v>13.5</v>
      </c>
      <c r="E3430" s="178">
        <v>13.5</v>
      </c>
      <c r="F3430" s="178">
        <v>13.5</v>
      </c>
      <c r="G3430" s="178">
        <v>13.5</v>
      </c>
      <c r="H3430" s="178">
        <v>13.5</v>
      </c>
      <c r="I3430" s="178">
        <v>13.5</v>
      </c>
      <c r="J3430" s="178">
        <v>13.5</v>
      </c>
      <c r="K3430" s="179" t="str">
        <f>MAX(0,((T3430*(365/365))-VLOOKUP(A3430,VBMA!$A:$D,4,0))  /  (T3430* (365/365)   ))</f>
        <v>#N/A</v>
      </c>
      <c r="L3430" s="180" t="str">
        <f t="shared" ref="L3430:S3430" si="3433">(B3430*(1-$K3430) * (365/365))/100</f>
        <v>#N/A</v>
      </c>
      <c r="M3430" s="180" t="str">
        <f t="shared" si="3433"/>
        <v>#N/A</v>
      </c>
      <c r="N3430" s="180" t="str">
        <f t="shared" si="3433"/>
        <v>#N/A</v>
      </c>
      <c r="O3430" s="180" t="str">
        <f t="shared" si="3433"/>
        <v>#N/A</v>
      </c>
      <c r="P3430" s="180" t="str">
        <f t="shared" si="3433"/>
        <v>#N/A</v>
      </c>
      <c r="Q3430" s="180" t="str">
        <f t="shared" si="3433"/>
        <v>#N/A</v>
      </c>
      <c r="R3430" s="180" t="str">
        <f t="shared" si="3433"/>
        <v>#N/A</v>
      </c>
      <c r="S3430" s="180" t="str">
        <f t="shared" si="3433"/>
        <v>#N/A</v>
      </c>
      <c r="T3430" s="181">
        <f t="shared" si="3"/>
        <v>13.5</v>
      </c>
      <c r="U3430" s="182">
        <f t="shared" si="4"/>
        <v>40915</v>
      </c>
      <c r="V3430" s="182">
        <f t="shared" si="5"/>
        <v>41006</v>
      </c>
      <c r="W3430" s="182">
        <f t="shared" si="6"/>
        <v>41097</v>
      </c>
      <c r="X3430" s="181">
        <f t="shared" si="7"/>
        <v>184</v>
      </c>
      <c r="Y3430" s="181">
        <f t="shared" si="8"/>
        <v>275</v>
      </c>
      <c r="Z3430" s="181">
        <f t="shared" si="9"/>
        <v>366</v>
      </c>
      <c r="AA3430" s="155"/>
      <c r="AB3430" s="9"/>
      <c r="AC3430" s="9"/>
      <c r="AD3430" s="9"/>
      <c r="AE3430" s="9"/>
      <c r="AF3430" s="9"/>
      <c r="AG3430" s="9"/>
      <c r="AH3430" s="9"/>
    </row>
    <row r="3431" ht="15.75" customHeight="1">
      <c r="A3431" s="177">
        <v>40730.0</v>
      </c>
      <c r="B3431" s="178">
        <v>11.88</v>
      </c>
      <c r="C3431" s="178">
        <v>13.28</v>
      </c>
      <c r="D3431" s="178">
        <v>13.5</v>
      </c>
      <c r="E3431" s="178">
        <v>13.5</v>
      </c>
      <c r="F3431" s="178">
        <v>13.5</v>
      </c>
      <c r="G3431" s="178">
        <v>13.5</v>
      </c>
      <c r="H3431" s="178">
        <v>13.5</v>
      </c>
      <c r="I3431" s="178">
        <v>13.5</v>
      </c>
      <c r="J3431" s="178">
        <v>13.5</v>
      </c>
      <c r="K3431" s="179" t="str">
        <f>MAX(0,((T3431*(365/365))-VLOOKUP(A3431,VBMA!$A:$D,4,0))  /  (T3431* (365/365)   ))</f>
        <v>#N/A</v>
      </c>
      <c r="L3431" s="180" t="str">
        <f t="shared" ref="L3431:S3431" si="3434">(B3431*(1-$K3431) * (365/365))/100</f>
        <v>#N/A</v>
      </c>
      <c r="M3431" s="180" t="str">
        <f t="shared" si="3434"/>
        <v>#N/A</v>
      </c>
      <c r="N3431" s="180" t="str">
        <f t="shared" si="3434"/>
        <v>#N/A</v>
      </c>
      <c r="O3431" s="180" t="str">
        <f t="shared" si="3434"/>
        <v>#N/A</v>
      </c>
      <c r="P3431" s="180" t="str">
        <f t="shared" si="3434"/>
        <v>#N/A</v>
      </c>
      <c r="Q3431" s="180" t="str">
        <f t="shared" si="3434"/>
        <v>#N/A</v>
      </c>
      <c r="R3431" s="180" t="str">
        <f t="shared" si="3434"/>
        <v>#N/A</v>
      </c>
      <c r="S3431" s="180" t="str">
        <f t="shared" si="3434"/>
        <v>#N/A</v>
      </c>
      <c r="T3431" s="181">
        <f t="shared" si="3"/>
        <v>13.5</v>
      </c>
      <c r="U3431" s="182">
        <f t="shared" si="4"/>
        <v>40914</v>
      </c>
      <c r="V3431" s="182">
        <f t="shared" si="5"/>
        <v>41005</v>
      </c>
      <c r="W3431" s="182">
        <f t="shared" si="6"/>
        <v>41096</v>
      </c>
      <c r="X3431" s="181">
        <f t="shared" si="7"/>
        <v>184</v>
      </c>
      <c r="Y3431" s="181">
        <f t="shared" si="8"/>
        <v>275</v>
      </c>
      <c r="Z3431" s="181">
        <f t="shared" si="9"/>
        <v>366</v>
      </c>
      <c r="AA3431" s="155"/>
      <c r="AB3431" s="9"/>
      <c r="AC3431" s="9"/>
      <c r="AD3431" s="9"/>
      <c r="AE3431" s="9"/>
      <c r="AF3431" s="9"/>
      <c r="AG3431" s="9"/>
      <c r="AH3431" s="9"/>
    </row>
    <row r="3432" ht="15.75" customHeight="1">
      <c r="A3432" s="177">
        <v>40729.0</v>
      </c>
      <c r="B3432" s="178">
        <v>11.69</v>
      </c>
      <c r="C3432" s="178">
        <v>13.21</v>
      </c>
      <c r="D3432" s="178">
        <v>13.44</v>
      </c>
      <c r="E3432" s="178">
        <v>13.5</v>
      </c>
      <c r="F3432" s="178">
        <v>13.5</v>
      </c>
      <c r="G3432" s="178">
        <v>13.5</v>
      </c>
      <c r="H3432" s="178">
        <v>13.5</v>
      </c>
      <c r="I3432" s="178">
        <v>13.5</v>
      </c>
      <c r="J3432" s="178">
        <v>13.5</v>
      </c>
      <c r="K3432" s="179" t="str">
        <f>MAX(0,((T3432*(365/365))-VLOOKUP(A3432,VBMA!$A:$D,4,0))  /  (T3432* (365/365)   ))</f>
        <v>#N/A</v>
      </c>
      <c r="L3432" s="180" t="str">
        <f t="shared" ref="L3432:S3432" si="3435">(B3432*(1-$K3432) * (365/365))/100</f>
        <v>#N/A</v>
      </c>
      <c r="M3432" s="180" t="str">
        <f t="shared" si="3435"/>
        <v>#N/A</v>
      </c>
      <c r="N3432" s="180" t="str">
        <f t="shared" si="3435"/>
        <v>#N/A</v>
      </c>
      <c r="O3432" s="180" t="str">
        <f t="shared" si="3435"/>
        <v>#N/A</v>
      </c>
      <c r="P3432" s="180" t="str">
        <f t="shared" si="3435"/>
        <v>#N/A</v>
      </c>
      <c r="Q3432" s="180" t="str">
        <f t="shared" si="3435"/>
        <v>#N/A</v>
      </c>
      <c r="R3432" s="180" t="str">
        <f t="shared" si="3435"/>
        <v>#N/A</v>
      </c>
      <c r="S3432" s="180" t="str">
        <f t="shared" si="3435"/>
        <v>#N/A</v>
      </c>
      <c r="T3432" s="181">
        <f t="shared" si="3"/>
        <v>13.5</v>
      </c>
      <c r="U3432" s="182">
        <f t="shared" si="4"/>
        <v>40913</v>
      </c>
      <c r="V3432" s="182">
        <f t="shared" si="5"/>
        <v>41004</v>
      </c>
      <c r="W3432" s="182">
        <f t="shared" si="6"/>
        <v>41095</v>
      </c>
      <c r="X3432" s="181">
        <f t="shared" si="7"/>
        <v>184</v>
      </c>
      <c r="Y3432" s="181">
        <f t="shared" si="8"/>
        <v>275</v>
      </c>
      <c r="Z3432" s="181">
        <f t="shared" si="9"/>
        <v>366</v>
      </c>
      <c r="AA3432" s="155"/>
      <c r="AB3432" s="9"/>
      <c r="AC3432" s="9"/>
      <c r="AD3432" s="9"/>
      <c r="AE3432" s="9"/>
      <c r="AF3432" s="9"/>
      <c r="AG3432" s="9"/>
      <c r="AH3432" s="9"/>
    </row>
    <row r="3433" ht="15.75" customHeight="1">
      <c r="A3433" s="177">
        <v>40728.0</v>
      </c>
      <c r="B3433" s="178">
        <v>12.13</v>
      </c>
      <c r="C3433" s="178">
        <v>13.34</v>
      </c>
      <c r="D3433" s="178">
        <v>13.5</v>
      </c>
      <c r="E3433" s="178">
        <v>13.5</v>
      </c>
      <c r="F3433" s="178">
        <v>13.5</v>
      </c>
      <c r="G3433" s="178">
        <v>13.5</v>
      </c>
      <c r="H3433" s="178">
        <v>13.5</v>
      </c>
      <c r="I3433" s="178">
        <v>13.5</v>
      </c>
      <c r="J3433" s="178">
        <v>13.5</v>
      </c>
      <c r="K3433" s="179" t="str">
        <f>MAX(0,((T3433*(365/365))-VLOOKUP(A3433,VBMA!$A:$D,4,0))  /  (T3433* (365/365)   ))</f>
        <v>#N/A</v>
      </c>
      <c r="L3433" s="180" t="str">
        <f t="shared" ref="L3433:S3433" si="3436">(B3433*(1-$K3433) * (365/365))/100</f>
        <v>#N/A</v>
      </c>
      <c r="M3433" s="180" t="str">
        <f t="shared" si="3436"/>
        <v>#N/A</v>
      </c>
      <c r="N3433" s="180" t="str">
        <f t="shared" si="3436"/>
        <v>#N/A</v>
      </c>
      <c r="O3433" s="180" t="str">
        <f t="shared" si="3436"/>
        <v>#N/A</v>
      </c>
      <c r="P3433" s="180" t="str">
        <f t="shared" si="3436"/>
        <v>#N/A</v>
      </c>
      <c r="Q3433" s="180" t="str">
        <f t="shared" si="3436"/>
        <v>#N/A</v>
      </c>
      <c r="R3433" s="180" t="str">
        <f t="shared" si="3436"/>
        <v>#N/A</v>
      </c>
      <c r="S3433" s="180" t="str">
        <f t="shared" si="3436"/>
        <v>#N/A</v>
      </c>
      <c r="T3433" s="181">
        <f t="shared" si="3"/>
        <v>13.5</v>
      </c>
      <c r="U3433" s="182">
        <f t="shared" si="4"/>
        <v>40912</v>
      </c>
      <c r="V3433" s="182">
        <f t="shared" si="5"/>
        <v>41003</v>
      </c>
      <c r="W3433" s="182">
        <f t="shared" si="6"/>
        <v>41094</v>
      </c>
      <c r="X3433" s="181">
        <f t="shared" si="7"/>
        <v>184</v>
      </c>
      <c r="Y3433" s="181">
        <f t="shared" si="8"/>
        <v>275</v>
      </c>
      <c r="Z3433" s="181">
        <f t="shared" si="9"/>
        <v>366</v>
      </c>
      <c r="AA3433" s="155"/>
      <c r="AB3433" s="9"/>
      <c r="AC3433" s="9"/>
      <c r="AD3433" s="9"/>
      <c r="AE3433" s="9"/>
      <c r="AF3433" s="9"/>
      <c r="AG3433" s="9"/>
      <c r="AH3433" s="9"/>
    </row>
    <row r="3434" ht="15.75" customHeight="1">
      <c r="A3434" s="177">
        <v>40725.0</v>
      </c>
      <c r="B3434" s="178">
        <v>11.75</v>
      </c>
      <c r="C3434" s="178">
        <v>13.28</v>
      </c>
      <c r="D3434" s="178">
        <v>13.5</v>
      </c>
      <c r="E3434" s="178">
        <v>13.5</v>
      </c>
      <c r="F3434" s="178">
        <v>13.5</v>
      </c>
      <c r="G3434" s="178">
        <v>13.5</v>
      </c>
      <c r="H3434" s="178">
        <v>13.5</v>
      </c>
      <c r="I3434" s="178">
        <v>13.5</v>
      </c>
      <c r="J3434" s="178">
        <v>13.5</v>
      </c>
      <c r="K3434" s="179" t="str">
        <f>MAX(0,((T3434*(365/365))-VLOOKUP(A3434,VBMA!$A:$D,4,0))  /  (T3434* (365/365)   ))</f>
        <v>#N/A</v>
      </c>
      <c r="L3434" s="180" t="str">
        <f t="shared" ref="L3434:S3434" si="3437">(B3434*(1-$K3434) * (365/365))/100</f>
        <v>#N/A</v>
      </c>
      <c r="M3434" s="180" t="str">
        <f t="shared" si="3437"/>
        <v>#N/A</v>
      </c>
      <c r="N3434" s="180" t="str">
        <f t="shared" si="3437"/>
        <v>#N/A</v>
      </c>
      <c r="O3434" s="180" t="str">
        <f t="shared" si="3437"/>
        <v>#N/A</v>
      </c>
      <c r="P3434" s="180" t="str">
        <f t="shared" si="3437"/>
        <v>#N/A</v>
      </c>
      <c r="Q3434" s="180" t="str">
        <f t="shared" si="3437"/>
        <v>#N/A</v>
      </c>
      <c r="R3434" s="180" t="str">
        <f t="shared" si="3437"/>
        <v>#N/A</v>
      </c>
      <c r="S3434" s="180" t="str">
        <f t="shared" si="3437"/>
        <v>#N/A</v>
      </c>
      <c r="T3434" s="181">
        <f t="shared" si="3"/>
        <v>13.5</v>
      </c>
      <c r="U3434" s="182">
        <f t="shared" si="4"/>
        <v>40909</v>
      </c>
      <c r="V3434" s="182">
        <f t="shared" si="5"/>
        <v>41000</v>
      </c>
      <c r="W3434" s="182">
        <f t="shared" si="6"/>
        <v>41091</v>
      </c>
      <c r="X3434" s="181">
        <f t="shared" si="7"/>
        <v>184</v>
      </c>
      <c r="Y3434" s="181">
        <f t="shared" si="8"/>
        <v>275</v>
      </c>
      <c r="Z3434" s="181">
        <f t="shared" si="9"/>
        <v>366</v>
      </c>
      <c r="AA3434" s="155"/>
      <c r="AB3434" s="9"/>
      <c r="AC3434" s="9"/>
      <c r="AD3434" s="9"/>
      <c r="AE3434" s="9"/>
      <c r="AF3434" s="9"/>
      <c r="AG3434" s="9"/>
      <c r="AH3434" s="9"/>
    </row>
    <row r="3435" ht="15.75" customHeight="1">
      <c r="A3435" s="177">
        <v>40724.0</v>
      </c>
      <c r="B3435" s="178">
        <v>11.33</v>
      </c>
      <c r="C3435" s="178">
        <v>13.12</v>
      </c>
      <c r="D3435" s="178">
        <v>13.5</v>
      </c>
      <c r="E3435" s="178">
        <v>13.5</v>
      </c>
      <c r="F3435" s="178">
        <v>13.5</v>
      </c>
      <c r="G3435" s="178">
        <v>13.5</v>
      </c>
      <c r="H3435" s="178">
        <v>13.5</v>
      </c>
      <c r="I3435" s="178">
        <v>13.5</v>
      </c>
      <c r="J3435" s="178">
        <v>13.5</v>
      </c>
      <c r="K3435" s="179" t="str">
        <f>MAX(0,((T3435*(365/365))-VLOOKUP(A3435,VBMA!$A:$D,4,0))  /  (T3435* (365/365)   ))</f>
        <v>#N/A</v>
      </c>
      <c r="L3435" s="180" t="str">
        <f t="shared" ref="L3435:S3435" si="3438">(B3435*(1-$K3435) * (365/365))/100</f>
        <v>#N/A</v>
      </c>
      <c r="M3435" s="180" t="str">
        <f t="shared" si="3438"/>
        <v>#N/A</v>
      </c>
      <c r="N3435" s="180" t="str">
        <f t="shared" si="3438"/>
        <v>#N/A</v>
      </c>
      <c r="O3435" s="180" t="str">
        <f t="shared" si="3438"/>
        <v>#N/A</v>
      </c>
      <c r="P3435" s="180" t="str">
        <f t="shared" si="3438"/>
        <v>#N/A</v>
      </c>
      <c r="Q3435" s="180" t="str">
        <f t="shared" si="3438"/>
        <v>#N/A</v>
      </c>
      <c r="R3435" s="180" t="str">
        <f t="shared" si="3438"/>
        <v>#N/A</v>
      </c>
      <c r="S3435" s="180" t="str">
        <f t="shared" si="3438"/>
        <v>#N/A</v>
      </c>
      <c r="T3435" s="181">
        <f t="shared" si="3"/>
        <v>13.5</v>
      </c>
      <c r="U3435" s="182">
        <f t="shared" si="4"/>
        <v>40907</v>
      </c>
      <c r="V3435" s="182">
        <f t="shared" si="5"/>
        <v>40998</v>
      </c>
      <c r="W3435" s="182">
        <f t="shared" si="6"/>
        <v>41090</v>
      </c>
      <c r="X3435" s="181">
        <f t="shared" si="7"/>
        <v>183</v>
      </c>
      <c r="Y3435" s="181">
        <f t="shared" si="8"/>
        <v>274</v>
      </c>
      <c r="Z3435" s="181">
        <f t="shared" si="9"/>
        <v>366</v>
      </c>
      <c r="AA3435" s="155"/>
      <c r="AB3435" s="9"/>
      <c r="AC3435" s="9"/>
      <c r="AD3435" s="9"/>
      <c r="AE3435" s="9"/>
      <c r="AF3435" s="9"/>
      <c r="AG3435" s="9"/>
      <c r="AH3435" s="9"/>
    </row>
    <row r="3436" ht="15.75" customHeight="1">
      <c r="A3436" s="177">
        <v>40723.0</v>
      </c>
      <c r="B3436" s="178">
        <v>11.67</v>
      </c>
      <c r="C3436" s="178">
        <v>13.12</v>
      </c>
      <c r="D3436" s="178">
        <v>13.5</v>
      </c>
      <c r="E3436" s="178">
        <v>13.5</v>
      </c>
      <c r="F3436" s="178">
        <v>13.5</v>
      </c>
      <c r="G3436" s="178">
        <v>13.5</v>
      </c>
      <c r="H3436" s="178">
        <v>13.5</v>
      </c>
      <c r="I3436" s="178">
        <v>13.5</v>
      </c>
      <c r="J3436" s="178">
        <v>13.5</v>
      </c>
      <c r="K3436" s="179" t="str">
        <f>MAX(0,((T3436*(365/365))-VLOOKUP(A3436,VBMA!$A:$D,4,0))  /  (T3436* (365/365)   ))</f>
        <v>#N/A</v>
      </c>
      <c r="L3436" s="180" t="str">
        <f t="shared" ref="L3436:S3436" si="3439">(B3436*(1-$K3436) * (365/365))/100</f>
        <v>#N/A</v>
      </c>
      <c r="M3436" s="180" t="str">
        <f t="shared" si="3439"/>
        <v>#N/A</v>
      </c>
      <c r="N3436" s="180" t="str">
        <f t="shared" si="3439"/>
        <v>#N/A</v>
      </c>
      <c r="O3436" s="180" t="str">
        <f t="shared" si="3439"/>
        <v>#N/A</v>
      </c>
      <c r="P3436" s="180" t="str">
        <f t="shared" si="3439"/>
        <v>#N/A</v>
      </c>
      <c r="Q3436" s="180" t="str">
        <f t="shared" si="3439"/>
        <v>#N/A</v>
      </c>
      <c r="R3436" s="180" t="str">
        <f t="shared" si="3439"/>
        <v>#N/A</v>
      </c>
      <c r="S3436" s="180" t="str">
        <f t="shared" si="3439"/>
        <v>#N/A</v>
      </c>
      <c r="T3436" s="181">
        <f t="shared" si="3"/>
        <v>13.5</v>
      </c>
      <c r="U3436" s="182">
        <f t="shared" si="4"/>
        <v>40906</v>
      </c>
      <c r="V3436" s="182">
        <f t="shared" si="5"/>
        <v>40997</v>
      </c>
      <c r="W3436" s="182">
        <f t="shared" si="6"/>
        <v>41089</v>
      </c>
      <c r="X3436" s="181">
        <f t="shared" si="7"/>
        <v>183</v>
      </c>
      <c r="Y3436" s="181">
        <f t="shared" si="8"/>
        <v>274</v>
      </c>
      <c r="Z3436" s="181">
        <f t="shared" si="9"/>
        <v>366</v>
      </c>
      <c r="AA3436" s="155"/>
      <c r="AB3436" s="9"/>
      <c r="AC3436" s="9"/>
      <c r="AD3436" s="9"/>
      <c r="AE3436" s="9"/>
      <c r="AF3436" s="9"/>
      <c r="AG3436" s="9"/>
      <c r="AH3436" s="9"/>
    </row>
    <row r="3437" ht="15.75" customHeight="1">
      <c r="A3437" s="177">
        <v>40722.0</v>
      </c>
      <c r="B3437" s="178">
        <v>12.72</v>
      </c>
      <c r="C3437" s="178">
        <v>13.47</v>
      </c>
      <c r="D3437" s="178">
        <v>13.5</v>
      </c>
      <c r="E3437" s="178">
        <v>13.5</v>
      </c>
      <c r="F3437" s="178">
        <v>13.5</v>
      </c>
      <c r="G3437" s="178">
        <v>13.5</v>
      </c>
      <c r="H3437" s="178">
        <v>13.5</v>
      </c>
      <c r="I3437" s="178">
        <v>13.5</v>
      </c>
      <c r="J3437" s="178">
        <v>13.5</v>
      </c>
      <c r="K3437" s="179" t="str">
        <f>MAX(0,((T3437*(365/365))-VLOOKUP(A3437,VBMA!$A:$D,4,0))  /  (T3437* (365/365)   ))</f>
        <v>#N/A</v>
      </c>
      <c r="L3437" s="180" t="str">
        <f t="shared" ref="L3437:S3437" si="3440">(B3437*(1-$K3437) * (365/365))/100</f>
        <v>#N/A</v>
      </c>
      <c r="M3437" s="180" t="str">
        <f t="shared" si="3440"/>
        <v>#N/A</v>
      </c>
      <c r="N3437" s="180" t="str">
        <f t="shared" si="3440"/>
        <v>#N/A</v>
      </c>
      <c r="O3437" s="180" t="str">
        <f t="shared" si="3440"/>
        <v>#N/A</v>
      </c>
      <c r="P3437" s="180" t="str">
        <f t="shared" si="3440"/>
        <v>#N/A</v>
      </c>
      <c r="Q3437" s="180" t="str">
        <f t="shared" si="3440"/>
        <v>#N/A</v>
      </c>
      <c r="R3437" s="180" t="str">
        <f t="shared" si="3440"/>
        <v>#N/A</v>
      </c>
      <c r="S3437" s="180" t="str">
        <f t="shared" si="3440"/>
        <v>#N/A</v>
      </c>
      <c r="T3437" s="181">
        <f t="shared" si="3"/>
        <v>13.5</v>
      </c>
      <c r="U3437" s="182">
        <f t="shared" si="4"/>
        <v>40905</v>
      </c>
      <c r="V3437" s="182">
        <f t="shared" si="5"/>
        <v>40996</v>
      </c>
      <c r="W3437" s="182">
        <f t="shared" si="6"/>
        <v>41088</v>
      </c>
      <c r="X3437" s="181">
        <f t="shared" si="7"/>
        <v>183</v>
      </c>
      <c r="Y3437" s="181">
        <f t="shared" si="8"/>
        <v>274</v>
      </c>
      <c r="Z3437" s="181">
        <f t="shared" si="9"/>
        <v>366</v>
      </c>
      <c r="AA3437" s="155"/>
      <c r="AB3437" s="9"/>
      <c r="AC3437" s="9"/>
      <c r="AD3437" s="9"/>
      <c r="AE3437" s="9"/>
      <c r="AF3437" s="9"/>
      <c r="AG3437" s="9"/>
      <c r="AH3437" s="9"/>
    </row>
    <row r="3438" ht="15.75" customHeight="1">
      <c r="A3438" s="177">
        <v>40721.0</v>
      </c>
      <c r="B3438" s="178">
        <v>12.57</v>
      </c>
      <c r="C3438" s="178">
        <v>13.46</v>
      </c>
      <c r="D3438" s="178">
        <v>13.5</v>
      </c>
      <c r="E3438" s="178">
        <v>13.5</v>
      </c>
      <c r="F3438" s="178">
        <v>13.5</v>
      </c>
      <c r="G3438" s="178">
        <v>13.5</v>
      </c>
      <c r="H3438" s="178">
        <v>13.5</v>
      </c>
      <c r="I3438" s="178">
        <v>13.5</v>
      </c>
      <c r="J3438" s="178">
        <v>13.5</v>
      </c>
      <c r="K3438" s="179" t="str">
        <f>MAX(0,((T3438*(365/365))-VLOOKUP(A3438,VBMA!$A:$D,4,0))  /  (T3438* (365/365)   ))</f>
        <v>#N/A</v>
      </c>
      <c r="L3438" s="180" t="str">
        <f t="shared" ref="L3438:S3438" si="3441">(B3438*(1-$K3438) * (365/365))/100</f>
        <v>#N/A</v>
      </c>
      <c r="M3438" s="180" t="str">
        <f t="shared" si="3441"/>
        <v>#N/A</v>
      </c>
      <c r="N3438" s="180" t="str">
        <f t="shared" si="3441"/>
        <v>#N/A</v>
      </c>
      <c r="O3438" s="180" t="str">
        <f t="shared" si="3441"/>
        <v>#N/A</v>
      </c>
      <c r="P3438" s="180" t="str">
        <f t="shared" si="3441"/>
        <v>#N/A</v>
      </c>
      <c r="Q3438" s="180" t="str">
        <f t="shared" si="3441"/>
        <v>#N/A</v>
      </c>
      <c r="R3438" s="180" t="str">
        <f t="shared" si="3441"/>
        <v>#N/A</v>
      </c>
      <c r="S3438" s="180" t="str">
        <f t="shared" si="3441"/>
        <v>#N/A</v>
      </c>
      <c r="T3438" s="181">
        <f t="shared" si="3"/>
        <v>13.5</v>
      </c>
      <c r="U3438" s="182">
        <f t="shared" si="4"/>
        <v>40904</v>
      </c>
      <c r="V3438" s="182">
        <f t="shared" si="5"/>
        <v>40995</v>
      </c>
      <c r="W3438" s="182">
        <f t="shared" si="6"/>
        <v>41087</v>
      </c>
      <c r="X3438" s="181">
        <f t="shared" si="7"/>
        <v>183</v>
      </c>
      <c r="Y3438" s="181">
        <f t="shared" si="8"/>
        <v>274</v>
      </c>
      <c r="Z3438" s="181">
        <f t="shared" si="9"/>
        <v>366</v>
      </c>
      <c r="AA3438" s="155"/>
      <c r="AB3438" s="9"/>
      <c r="AC3438" s="9"/>
      <c r="AD3438" s="9"/>
      <c r="AE3438" s="9"/>
      <c r="AF3438" s="9"/>
      <c r="AG3438" s="9"/>
      <c r="AH3438" s="9"/>
    </row>
    <row r="3439" ht="15.75" customHeight="1">
      <c r="A3439" s="177">
        <v>40718.0</v>
      </c>
      <c r="B3439" s="178">
        <v>12.58</v>
      </c>
      <c r="C3439" s="178">
        <v>13.5</v>
      </c>
      <c r="D3439" s="178">
        <v>13.5</v>
      </c>
      <c r="E3439" s="178">
        <v>13.5</v>
      </c>
      <c r="F3439" s="178">
        <v>13.5</v>
      </c>
      <c r="G3439" s="178">
        <v>13.5</v>
      </c>
      <c r="H3439" s="178">
        <v>13.5</v>
      </c>
      <c r="I3439" s="178">
        <v>13.5</v>
      </c>
      <c r="J3439" s="178">
        <v>13.5</v>
      </c>
      <c r="K3439" s="179" t="str">
        <f>MAX(0,((T3439*(365/365))-VLOOKUP(A3439,VBMA!$A:$D,4,0))  /  (T3439* (365/365)   ))</f>
        <v>#N/A</v>
      </c>
      <c r="L3439" s="180" t="str">
        <f t="shared" ref="L3439:S3439" si="3442">(B3439*(1-$K3439) * (365/365))/100</f>
        <v>#N/A</v>
      </c>
      <c r="M3439" s="180" t="str">
        <f t="shared" si="3442"/>
        <v>#N/A</v>
      </c>
      <c r="N3439" s="180" t="str">
        <f t="shared" si="3442"/>
        <v>#N/A</v>
      </c>
      <c r="O3439" s="180" t="str">
        <f t="shared" si="3442"/>
        <v>#N/A</v>
      </c>
      <c r="P3439" s="180" t="str">
        <f t="shared" si="3442"/>
        <v>#N/A</v>
      </c>
      <c r="Q3439" s="180" t="str">
        <f t="shared" si="3442"/>
        <v>#N/A</v>
      </c>
      <c r="R3439" s="180" t="str">
        <f t="shared" si="3442"/>
        <v>#N/A</v>
      </c>
      <c r="S3439" s="180" t="str">
        <f t="shared" si="3442"/>
        <v>#N/A</v>
      </c>
      <c r="T3439" s="181">
        <f t="shared" si="3"/>
        <v>13.5</v>
      </c>
      <c r="U3439" s="182">
        <f t="shared" si="4"/>
        <v>40901</v>
      </c>
      <c r="V3439" s="182">
        <f t="shared" si="5"/>
        <v>40992</v>
      </c>
      <c r="W3439" s="182">
        <f t="shared" si="6"/>
        <v>41084</v>
      </c>
      <c r="X3439" s="181">
        <f t="shared" si="7"/>
        <v>183</v>
      </c>
      <c r="Y3439" s="181">
        <f t="shared" si="8"/>
        <v>274</v>
      </c>
      <c r="Z3439" s="181">
        <f t="shared" si="9"/>
        <v>366</v>
      </c>
      <c r="AA3439" s="155"/>
      <c r="AB3439" s="9"/>
      <c r="AC3439" s="9"/>
      <c r="AD3439" s="9"/>
      <c r="AE3439" s="9"/>
      <c r="AF3439" s="9"/>
      <c r="AG3439" s="9"/>
      <c r="AH3439" s="9"/>
    </row>
    <row r="3440" ht="15.75" customHeight="1">
      <c r="A3440" s="177">
        <v>40717.0</v>
      </c>
      <c r="B3440" s="178">
        <v>12.86</v>
      </c>
      <c r="C3440" s="178">
        <v>13.5</v>
      </c>
      <c r="D3440" s="178">
        <v>13.5</v>
      </c>
      <c r="E3440" s="178">
        <v>13.5</v>
      </c>
      <c r="F3440" s="178">
        <v>13.5</v>
      </c>
      <c r="G3440" s="178">
        <v>13.5</v>
      </c>
      <c r="H3440" s="178">
        <v>13.5</v>
      </c>
      <c r="I3440" s="178">
        <v>13.5</v>
      </c>
      <c r="J3440" s="178">
        <v>13.5</v>
      </c>
      <c r="K3440" s="179" t="str">
        <f>MAX(0,((T3440*(365/365))-VLOOKUP(A3440,VBMA!$A:$D,4,0))  /  (T3440* (365/365)   ))</f>
        <v>#N/A</v>
      </c>
      <c r="L3440" s="180" t="str">
        <f t="shared" ref="L3440:S3440" si="3443">(B3440*(1-$K3440) * (365/365))/100</f>
        <v>#N/A</v>
      </c>
      <c r="M3440" s="180" t="str">
        <f t="shared" si="3443"/>
        <v>#N/A</v>
      </c>
      <c r="N3440" s="180" t="str">
        <f t="shared" si="3443"/>
        <v>#N/A</v>
      </c>
      <c r="O3440" s="180" t="str">
        <f t="shared" si="3443"/>
        <v>#N/A</v>
      </c>
      <c r="P3440" s="180" t="str">
        <f t="shared" si="3443"/>
        <v>#N/A</v>
      </c>
      <c r="Q3440" s="180" t="str">
        <f t="shared" si="3443"/>
        <v>#N/A</v>
      </c>
      <c r="R3440" s="180" t="str">
        <f t="shared" si="3443"/>
        <v>#N/A</v>
      </c>
      <c r="S3440" s="180" t="str">
        <f t="shared" si="3443"/>
        <v>#N/A</v>
      </c>
      <c r="T3440" s="181">
        <f t="shared" si="3"/>
        <v>13.5</v>
      </c>
      <c r="U3440" s="182">
        <f t="shared" si="4"/>
        <v>40900</v>
      </c>
      <c r="V3440" s="182">
        <f t="shared" si="5"/>
        <v>40991</v>
      </c>
      <c r="W3440" s="182">
        <f t="shared" si="6"/>
        <v>41083</v>
      </c>
      <c r="X3440" s="181">
        <f t="shared" si="7"/>
        <v>183</v>
      </c>
      <c r="Y3440" s="181">
        <f t="shared" si="8"/>
        <v>274</v>
      </c>
      <c r="Z3440" s="181">
        <f t="shared" si="9"/>
        <v>366</v>
      </c>
      <c r="AA3440" s="155"/>
      <c r="AB3440" s="9"/>
      <c r="AC3440" s="9"/>
      <c r="AD3440" s="9"/>
      <c r="AE3440" s="9"/>
      <c r="AF3440" s="9"/>
      <c r="AG3440" s="9"/>
      <c r="AH3440" s="9"/>
    </row>
    <row r="3441" ht="15.75" customHeight="1">
      <c r="A3441" s="177">
        <v>40716.0</v>
      </c>
      <c r="B3441" s="178">
        <v>13.0</v>
      </c>
      <c r="C3441" s="178">
        <v>13.5</v>
      </c>
      <c r="D3441" s="178">
        <v>13.5</v>
      </c>
      <c r="E3441" s="178">
        <v>13.5</v>
      </c>
      <c r="F3441" s="178">
        <v>13.5</v>
      </c>
      <c r="G3441" s="178">
        <v>13.5</v>
      </c>
      <c r="H3441" s="178">
        <v>13.5</v>
      </c>
      <c r="I3441" s="178">
        <v>13.5</v>
      </c>
      <c r="J3441" s="178">
        <v>13.5</v>
      </c>
      <c r="K3441" s="179" t="str">
        <f>MAX(0,((T3441*(365/365))-VLOOKUP(A3441,VBMA!$A:$D,4,0))  /  (T3441* (365/365)   ))</f>
        <v>#N/A</v>
      </c>
      <c r="L3441" s="180" t="str">
        <f t="shared" ref="L3441:S3441" si="3444">(B3441*(1-$K3441) * (365/365))/100</f>
        <v>#N/A</v>
      </c>
      <c r="M3441" s="180" t="str">
        <f t="shared" si="3444"/>
        <v>#N/A</v>
      </c>
      <c r="N3441" s="180" t="str">
        <f t="shared" si="3444"/>
        <v>#N/A</v>
      </c>
      <c r="O3441" s="180" t="str">
        <f t="shared" si="3444"/>
        <v>#N/A</v>
      </c>
      <c r="P3441" s="180" t="str">
        <f t="shared" si="3444"/>
        <v>#N/A</v>
      </c>
      <c r="Q3441" s="180" t="str">
        <f t="shared" si="3444"/>
        <v>#N/A</v>
      </c>
      <c r="R3441" s="180" t="str">
        <f t="shared" si="3444"/>
        <v>#N/A</v>
      </c>
      <c r="S3441" s="180" t="str">
        <f t="shared" si="3444"/>
        <v>#N/A</v>
      </c>
      <c r="T3441" s="181">
        <f t="shared" si="3"/>
        <v>13.5</v>
      </c>
      <c r="U3441" s="182">
        <f t="shared" si="4"/>
        <v>40899</v>
      </c>
      <c r="V3441" s="182">
        <f t="shared" si="5"/>
        <v>40990</v>
      </c>
      <c r="W3441" s="182">
        <f t="shared" si="6"/>
        <v>41082</v>
      </c>
      <c r="X3441" s="181">
        <f t="shared" si="7"/>
        <v>183</v>
      </c>
      <c r="Y3441" s="181">
        <f t="shared" si="8"/>
        <v>274</v>
      </c>
      <c r="Z3441" s="181">
        <f t="shared" si="9"/>
        <v>366</v>
      </c>
      <c r="AA3441" s="155"/>
      <c r="AB3441" s="9"/>
      <c r="AC3441" s="9"/>
      <c r="AD3441" s="9"/>
      <c r="AE3441" s="9"/>
      <c r="AF3441" s="9"/>
      <c r="AG3441" s="9"/>
      <c r="AH3441" s="9"/>
    </row>
    <row r="3442" ht="15.75" customHeight="1">
      <c r="A3442" s="177">
        <v>40715.0</v>
      </c>
      <c r="B3442" s="178">
        <v>12.33</v>
      </c>
      <c r="C3442" s="178">
        <v>13.5</v>
      </c>
      <c r="D3442" s="178">
        <v>13.5</v>
      </c>
      <c r="E3442" s="178">
        <v>13.5</v>
      </c>
      <c r="F3442" s="178">
        <v>13.5</v>
      </c>
      <c r="G3442" s="178">
        <v>13.5</v>
      </c>
      <c r="H3442" s="178">
        <v>13.5</v>
      </c>
      <c r="I3442" s="178">
        <v>13.5</v>
      </c>
      <c r="J3442" s="178">
        <v>13.5</v>
      </c>
      <c r="K3442" s="179" t="str">
        <f>MAX(0,((T3442*(365/365))-VLOOKUP(A3442,VBMA!$A:$D,4,0))  /  (T3442* (365/365)   ))</f>
        <v>#N/A</v>
      </c>
      <c r="L3442" s="180" t="str">
        <f t="shared" ref="L3442:S3442" si="3445">(B3442*(1-$K3442) * (365/365))/100</f>
        <v>#N/A</v>
      </c>
      <c r="M3442" s="180" t="str">
        <f t="shared" si="3445"/>
        <v>#N/A</v>
      </c>
      <c r="N3442" s="180" t="str">
        <f t="shared" si="3445"/>
        <v>#N/A</v>
      </c>
      <c r="O3442" s="180" t="str">
        <f t="shared" si="3445"/>
        <v>#N/A</v>
      </c>
      <c r="P3442" s="180" t="str">
        <f t="shared" si="3445"/>
        <v>#N/A</v>
      </c>
      <c r="Q3442" s="180" t="str">
        <f t="shared" si="3445"/>
        <v>#N/A</v>
      </c>
      <c r="R3442" s="180" t="str">
        <f t="shared" si="3445"/>
        <v>#N/A</v>
      </c>
      <c r="S3442" s="180" t="str">
        <f t="shared" si="3445"/>
        <v>#N/A</v>
      </c>
      <c r="T3442" s="181">
        <f t="shared" si="3"/>
        <v>13.5</v>
      </c>
      <c r="U3442" s="182">
        <f t="shared" si="4"/>
        <v>40898</v>
      </c>
      <c r="V3442" s="182">
        <f t="shared" si="5"/>
        <v>40989</v>
      </c>
      <c r="W3442" s="182">
        <f t="shared" si="6"/>
        <v>41081</v>
      </c>
      <c r="X3442" s="181">
        <f t="shared" si="7"/>
        <v>183</v>
      </c>
      <c r="Y3442" s="181">
        <f t="shared" si="8"/>
        <v>274</v>
      </c>
      <c r="Z3442" s="181">
        <f t="shared" si="9"/>
        <v>366</v>
      </c>
      <c r="AA3442" s="155"/>
      <c r="AB3442" s="9"/>
      <c r="AC3442" s="9"/>
      <c r="AD3442" s="9"/>
      <c r="AE3442" s="9"/>
      <c r="AF3442" s="9"/>
      <c r="AG3442" s="9"/>
      <c r="AH3442" s="9"/>
    </row>
    <row r="3443" ht="15.75" customHeight="1">
      <c r="A3443" s="177">
        <v>40714.0</v>
      </c>
      <c r="B3443" s="178">
        <v>10.93</v>
      </c>
      <c r="C3443" s="178">
        <v>12.71</v>
      </c>
      <c r="D3443" s="178">
        <v>13.36</v>
      </c>
      <c r="E3443" s="178">
        <v>13.5</v>
      </c>
      <c r="F3443" s="178">
        <v>13.5</v>
      </c>
      <c r="G3443" s="178">
        <v>13.5</v>
      </c>
      <c r="H3443" s="178">
        <v>13.5</v>
      </c>
      <c r="I3443" s="178">
        <v>13.5</v>
      </c>
      <c r="J3443" s="178">
        <v>13.5</v>
      </c>
      <c r="K3443" s="179" t="str">
        <f>MAX(0,((T3443*(365/365))-VLOOKUP(A3443,VBMA!$A:$D,4,0))  /  (T3443* (365/365)   ))</f>
        <v>#N/A</v>
      </c>
      <c r="L3443" s="180" t="str">
        <f t="shared" ref="L3443:S3443" si="3446">(B3443*(1-$K3443) * (365/365))/100</f>
        <v>#N/A</v>
      </c>
      <c r="M3443" s="180" t="str">
        <f t="shared" si="3446"/>
        <v>#N/A</v>
      </c>
      <c r="N3443" s="180" t="str">
        <f t="shared" si="3446"/>
        <v>#N/A</v>
      </c>
      <c r="O3443" s="180" t="str">
        <f t="shared" si="3446"/>
        <v>#N/A</v>
      </c>
      <c r="P3443" s="180" t="str">
        <f t="shared" si="3446"/>
        <v>#N/A</v>
      </c>
      <c r="Q3443" s="180" t="str">
        <f t="shared" si="3446"/>
        <v>#N/A</v>
      </c>
      <c r="R3443" s="180" t="str">
        <f t="shared" si="3446"/>
        <v>#N/A</v>
      </c>
      <c r="S3443" s="180" t="str">
        <f t="shared" si="3446"/>
        <v>#N/A</v>
      </c>
      <c r="T3443" s="181">
        <f t="shared" si="3"/>
        <v>13.5</v>
      </c>
      <c r="U3443" s="182">
        <f t="shared" si="4"/>
        <v>40897</v>
      </c>
      <c r="V3443" s="182">
        <f t="shared" si="5"/>
        <v>40988</v>
      </c>
      <c r="W3443" s="182">
        <f t="shared" si="6"/>
        <v>41080</v>
      </c>
      <c r="X3443" s="181">
        <f t="shared" si="7"/>
        <v>183</v>
      </c>
      <c r="Y3443" s="181">
        <f t="shared" si="8"/>
        <v>274</v>
      </c>
      <c r="Z3443" s="181">
        <f t="shared" si="9"/>
        <v>366</v>
      </c>
      <c r="AA3443" s="155"/>
      <c r="AB3443" s="9"/>
      <c r="AC3443" s="9"/>
      <c r="AD3443" s="9"/>
      <c r="AE3443" s="9"/>
      <c r="AF3443" s="9"/>
      <c r="AG3443" s="9"/>
      <c r="AH3443" s="9"/>
    </row>
    <row r="3444" ht="15.75" customHeight="1">
      <c r="A3444" s="177">
        <v>40711.0</v>
      </c>
      <c r="B3444" s="178">
        <v>11.57</v>
      </c>
      <c r="C3444" s="178">
        <v>13.14</v>
      </c>
      <c r="D3444" s="178">
        <v>13.43</v>
      </c>
      <c r="E3444" s="178">
        <v>13.5</v>
      </c>
      <c r="F3444" s="178">
        <v>13.5</v>
      </c>
      <c r="G3444" s="178">
        <v>13.5</v>
      </c>
      <c r="H3444" s="178">
        <v>13.5</v>
      </c>
      <c r="I3444" s="178">
        <v>13.5</v>
      </c>
      <c r="J3444" s="178">
        <v>13.5</v>
      </c>
      <c r="K3444" s="179" t="str">
        <f>MAX(0,((T3444*(365/365))-VLOOKUP(A3444,VBMA!$A:$D,4,0))  /  (T3444* (365/365)   ))</f>
        <v>#N/A</v>
      </c>
      <c r="L3444" s="180" t="str">
        <f t="shared" ref="L3444:S3444" si="3447">(B3444*(1-$K3444) * (365/365))/100</f>
        <v>#N/A</v>
      </c>
      <c r="M3444" s="180" t="str">
        <f t="shared" si="3447"/>
        <v>#N/A</v>
      </c>
      <c r="N3444" s="180" t="str">
        <f t="shared" si="3447"/>
        <v>#N/A</v>
      </c>
      <c r="O3444" s="180" t="str">
        <f t="shared" si="3447"/>
        <v>#N/A</v>
      </c>
      <c r="P3444" s="180" t="str">
        <f t="shared" si="3447"/>
        <v>#N/A</v>
      </c>
      <c r="Q3444" s="180" t="str">
        <f t="shared" si="3447"/>
        <v>#N/A</v>
      </c>
      <c r="R3444" s="180" t="str">
        <f t="shared" si="3447"/>
        <v>#N/A</v>
      </c>
      <c r="S3444" s="180" t="str">
        <f t="shared" si="3447"/>
        <v>#N/A</v>
      </c>
      <c r="T3444" s="181">
        <f t="shared" si="3"/>
        <v>13.5</v>
      </c>
      <c r="U3444" s="182">
        <f t="shared" si="4"/>
        <v>40894</v>
      </c>
      <c r="V3444" s="182">
        <f t="shared" si="5"/>
        <v>40985</v>
      </c>
      <c r="W3444" s="182">
        <f t="shared" si="6"/>
        <v>41077</v>
      </c>
      <c r="X3444" s="181">
        <f t="shared" si="7"/>
        <v>183</v>
      </c>
      <c r="Y3444" s="181">
        <f t="shared" si="8"/>
        <v>274</v>
      </c>
      <c r="Z3444" s="181">
        <f t="shared" si="9"/>
        <v>366</v>
      </c>
      <c r="AA3444" s="155"/>
      <c r="AB3444" s="9"/>
      <c r="AC3444" s="9"/>
      <c r="AD3444" s="9"/>
      <c r="AE3444" s="9"/>
      <c r="AF3444" s="9"/>
      <c r="AG3444" s="9"/>
      <c r="AH3444" s="9"/>
    </row>
    <row r="3445" ht="15.75" customHeight="1">
      <c r="A3445" s="177">
        <v>40710.0</v>
      </c>
      <c r="B3445" s="178">
        <v>12.21</v>
      </c>
      <c r="C3445" s="178">
        <v>13.43</v>
      </c>
      <c r="D3445" s="178">
        <v>13.5</v>
      </c>
      <c r="E3445" s="178">
        <v>13.5</v>
      </c>
      <c r="F3445" s="178">
        <v>13.5</v>
      </c>
      <c r="G3445" s="178">
        <v>13.5</v>
      </c>
      <c r="H3445" s="178">
        <v>13.5</v>
      </c>
      <c r="I3445" s="178">
        <v>13.5</v>
      </c>
      <c r="J3445" s="178">
        <v>13.5</v>
      </c>
      <c r="K3445" s="179" t="str">
        <f>MAX(0,((T3445*(365/365))-VLOOKUP(A3445,VBMA!$A:$D,4,0))  /  (T3445* (365/365)   ))</f>
        <v>#N/A</v>
      </c>
      <c r="L3445" s="180" t="str">
        <f t="shared" ref="L3445:S3445" si="3448">(B3445*(1-$K3445) * (365/365))/100</f>
        <v>#N/A</v>
      </c>
      <c r="M3445" s="180" t="str">
        <f t="shared" si="3448"/>
        <v>#N/A</v>
      </c>
      <c r="N3445" s="180" t="str">
        <f t="shared" si="3448"/>
        <v>#N/A</v>
      </c>
      <c r="O3445" s="180" t="str">
        <f t="shared" si="3448"/>
        <v>#N/A</v>
      </c>
      <c r="P3445" s="180" t="str">
        <f t="shared" si="3448"/>
        <v>#N/A</v>
      </c>
      <c r="Q3445" s="180" t="str">
        <f t="shared" si="3448"/>
        <v>#N/A</v>
      </c>
      <c r="R3445" s="180" t="str">
        <f t="shared" si="3448"/>
        <v>#N/A</v>
      </c>
      <c r="S3445" s="180" t="str">
        <f t="shared" si="3448"/>
        <v>#N/A</v>
      </c>
      <c r="T3445" s="181">
        <f t="shared" si="3"/>
        <v>13.5</v>
      </c>
      <c r="U3445" s="182">
        <f t="shared" si="4"/>
        <v>40893</v>
      </c>
      <c r="V3445" s="182">
        <f t="shared" si="5"/>
        <v>40984</v>
      </c>
      <c r="W3445" s="182">
        <f t="shared" si="6"/>
        <v>41076</v>
      </c>
      <c r="X3445" s="181">
        <f t="shared" si="7"/>
        <v>183</v>
      </c>
      <c r="Y3445" s="181">
        <f t="shared" si="8"/>
        <v>274</v>
      </c>
      <c r="Z3445" s="181">
        <f t="shared" si="9"/>
        <v>366</v>
      </c>
      <c r="AA3445" s="155"/>
      <c r="AB3445" s="9"/>
      <c r="AC3445" s="9"/>
      <c r="AD3445" s="9"/>
      <c r="AE3445" s="9"/>
      <c r="AF3445" s="9"/>
      <c r="AG3445" s="9"/>
      <c r="AH3445" s="9"/>
    </row>
    <row r="3446" ht="15.75" customHeight="1">
      <c r="A3446" s="177">
        <v>40709.0</v>
      </c>
      <c r="B3446" s="178">
        <v>12.64</v>
      </c>
      <c r="C3446" s="178">
        <v>13.5</v>
      </c>
      <c r="D3446" s="178">
        <v>13.5</v>
      </c>
      <c r="E3446" s="178">
        <v>13.5</v>
      </c>
      <c r="F3446" s="178">
        <v>13.5</v>
      </c>
      <c r="G3446" s="178">
        <v>13.5</v>
      </c>
      <c r="H3446" s="178">
        <v>13.5</v>
      </c>
      <c r="I3446" s="178">
        <v>13.5</v>
      </c>
      <c r="J3446" s="178">
        <v>13.5</v>
      </c>
      <c r="K3446" s="179" t="str">
        <f>MAX(0,((T3446*(365/365))-VLOOKUP(A3446,VBMA!$A:$D,4,0))  /  (T3446* (365/365)   ))</f>
        <v>#N/A</v>
      </c>
      <c r="L3446" s="180" t="str">
        <f t="shared" ref="L3446:S3446" si="3449">(B3446*(1-$K3446) * (365/365))/100</f>
        <v>#N/A</v>
      </c>
      <c r="M3446" s="180" t="str">
        <f t="shared" si="3449"/>
        <v>#N/A</v>
      </c>
      <c r="N3446" s="180" t="str">
        <f t="shared" si="3449"/>
        <v>#N/A</v>
      </c>
      <c r="O3446" s="180" t="str">
        <f t="shared" si="3449"/>
        <v>#N/A</v>
      </c>
      <c r="P3446" s="180" t="str">
        <f t="shared" si="3449"/>
        <v>#N/A</v>
      </c>
      <c r="Q3446" s="180" t="str">
        <f t="shared" si="3449"/>
        <v>#N/A</v>
      </c>
      <c r="R3446" s="180" t="str">
        <f t="shared" si="3449"/>
        <v>#N/A</v>
      </c>
      <c r="S3446" s="180" t="str">
        <f t="shared" si="3449"/>
        <v>#N/A</v>
      </c>
      <c r="T3446" s="181">
        <f t="shared" si="3"/>
        <v>13.5</v>
      </c>
      <c r="U3446" s="182">
        <f t="shared" si="4"/>
        <v>40892</v>
      </c>
      <c r="V3446" s="182">
        <f t="shared" si="5"/>
        <v>40983</v>
      </c>
      <c r="W3446" s="182">
        <f t="shared" si="6"/>
        <v>41075</v>
      </c>
      <c r="X3446" s="181">
        <f t="shared" si="7"/>
        <v>183</v>
      </c>
      <c r="Y3446" s="181">
        <f t="shared" si="8"/>
        <v>274</v>
      </c>
      <c r="Z3446" s="181">
        <f t="shared" si="9"/>
        <v>366</v>
      </c>
      <c r="AA3446" s="155"/>
      <c r="AB3446" s="9"/>
      <c r="AC3446" s="9"/>
      <c r="AD3446" s="9"/>
      <c r="AE3446" s="9"/>
      <c r="AF3446" s="9"/>
      <c r="AG3446" s="9"/>
      <c r="AH3446" s="9"/>
    </row>
    <row r="3447" ht="15.75" customHeight="1">
      <c r="A3447" s="177">
        <v>40708.0</v>
      </c>
      <c r="B3447" s="178">
        <v>13.0</v>
      </c>
      <c r="C3447" s="178">
        <v>13.5</v>
      </c>
      <c r="D3447" s="178">
        <v>13.5</v>
      </c>
      <c r="E3447" s="178">
        <v>13.5</v>
      </c>
      <c r="F3447" s="178">
        <v>13.5</v>
      </c>
      <c r="G3447" s="178">
        <v>13.5</v>
      </c>
      <c r="H3447" s="178">
        <v>13.5</v>
      </c>
      <c r="I3447" s="178">
        <v>13.5</v>
      </c>
      <c r="J3447" s="178">
        <v>13.5</v>
      </c>
      <c r="K3447" s="179" t="str">
        <f>MAX(0,((T3447*(365/365))-VLOOKUP(A3447,VBMA!$A:$D,4,0))  /  (T3447* (365/365)   ))</f>
        <v>#N/A</v>
      </c>
      <c r="L3447" s="180" t="str">
        <f t="shared" ref="L3447:S3447" si="3450">(B3447*(1-$K3447) * (365/365))/100</f>
        <v>#N/A</v>
      </c>
      <c r="M3447" s="180" t="str">
        <f t="shared" si="3450"/>
        <v>#N/A</v>
      </c>
      <c r="N3447" s="180" t="str">
        <f t="shared" si="3450"/>
        <v>#N/A</v>
      </c>
      <c r="O3447" s="180" t="str">
        <f t="shared" si="3450"/>
        <v>#N/A</v>
      </c>
      <c r="P3447" s="180" t="str">
        <f t="shared" si="3450"/>
        <v>#N/A</v>
      </c>
      <c r="Q3447" s="180" t="str">
        <f t="shared" si="3450"/>
        <v>#N/A</v>
      </c>
      <c r="R3447" s="180" t="str">
        <f t="shared" si="3450"/>
        <v>#N/A</v>
      </c>
      <c r="S3447" s="180" t="str">
        <f t="shared" si="3450"/>
        <v>#N/A</v>
      </c>
      <c r="T3447" s="181">
        <f t="shared" si="3"/>
        <v>13.5</v>
      </c>
      <c r="U3447" s="182">
        <f t="shared" si="4"/>
        <v>40891</v>
      </c>
      <c r="V3447" s="182">
        <f t="shared" si="5"/>
        <v>40982</v>
      </c>
      <c r="W3447" s="182">
        <f t="shared" si="6"/>
        <v>41074</v>
      </c>
      <c r="X3447" s="181">
        <f t="shared" si="7"/>
        <v>183</v>
      </c>
      <c r="Y3447" s="181">
        <f t="shared" si="8"/>
        <v>274</v>
      </c>
      <c r="Z3447" s="181">
        <f t="shared" si="9"/>
        <v>366</v>
      </c>
      <c r="AA3447" s="155"/>
      <c r="AB3447" s="9"/>
      <c r="AC3447" s="9"/>
      <c r="AD3447" s="9"/>
      <c r="AE3447" s="9"/>
      <c r="AF3447" s="9"/>
      <c r="AG3447" s="9"/>
      <c r="AH3447" s="9"/>
    </row>
    <row r="3448" ht="15.75" customHeight="1">
      <c r="A3448" s="177">
        <v>40707.0</v>
      </c>
      <c r="B3448" s="178">
        <v>13.07</v>
      </c>
      <c r="C3448" s="178">
        <v>13.5</v>
      </c>
      <c r="D3448" s="178">
        <v>13.5</v>
      </c>
      <c r="E3448" s="178">
        <v>13.5</v>
      </c>
      <c r="F3448" s="178">
        <v>13.5</v>
      </c>
      <c r="G3448" s="178">
        <v>13.5</v>
      </c>
      <c r="H3448" s="178">
        <v>13.5</v>
      </c>
      <c r="I3448" s="178">
        <v>13.5</v>
      </c>
      <c r="J3448" s="178">
        <v>13.5</v>
      </c>
      <c r="K3448" s="179" t="str">
        <f>MAX(0,((T3448*(365/365))-VLOOKUP(A3448,VBMA!$A:$D,4,0))  /  (T3448* (365/365)   ))</f>
        <v>#N/A</v>
      </c>
      <c r="L3448" s="180" t="str">
        <f t="shared" ref="L3448:S3448" si="3451">(B3448*(1-$K3448) * (365/365))/100</f>
        <v>#N/A</v>
      </c>
      <c r="M3448" s="180" t="str">
        <f t="shared" si="3451"/>
        <v>#N/A</v>
      </c>
      <c r="N3448" s="180" t="str">
        <f t="shared" si="3451"/>
        <v>#N/A</v>
      </c>
      <c r="O3448" s="180" t="str">
        <f t="shared" si="3451"/>
        <v>#N/A</v>
      </c>
      <c r="P3448" s="180" t="str">
        <f t="shared" si="3451"/>
        <v>#N/A</v>
      </c>
      <c r="Q3448" s="180" t="str">
        <f t="shared" si="3451"/>
        <v>#N/A</v>
      </c>
      <c r="R3448" s="180" t="str">
        <f t="shared" si="3451"/>
        <v>#N/A</v>
      </c>
      <c r="S3448" s="180" t="str">
        <f t="shared" si="3451"/>
        <v>#N/A</v>
      </c>
      <c r="T3448" s="181">
        <f t="shared" si="3"/>
        <v>13.5</v>
      </c>
      <c r="U3448" s="182">
        <f t="shared" si="4"/>
        <v>40890</v>
      </c>
      <c r="V3448" s="182">
        <f t="shared" si="5"/>
        <v>40981</v>
      </c>
      <c r="W3448" s="182">
        <f t="shared" si="6"/>
        <v>41073</v>
      </c>
      <c r="X3448" s="181">
        <f t="shared" si="7"/>
        <v>183</v>
      </c>
      <c r="Y3448" s="181">
        <f t="shared" si="8"/>
        <v>274</v>
      </c>
      <c r="Z3448" s="181">
        <f t="shared" si="9"/>
        <v>366</v>
      </c>
      <c r="AA3448" s="155"/>
      <c r="AB3448" s="9"/>
      <c r="AC3448" s="9"/>
      <c r="AD3448" s="9"/>
      <c r="AE3448" s="9"/>
      <c r="AF3448" s="9"/>
      <c r="AG3448" s="9"/>
      <c r="AH3448" s="9"/>
    </row>
    <row r="3449" ht="15.75" customHeight="1">
      <c r="A3449" s="177">
        <v>40704.0</v>
      </c>
      <c r="B3449" s="178">
        <v>13.14</v>
      </c>
      <c r="C3449" s="178">
        <v>13.5</v>
      </c>
      <c r="D3449" s="178">
        <v>13.5</v>
      </c>
      <c r="E3449" s="178">
        <v>13.5</v>
      </c>
      <c r="F3449" s="178">
        <v>13.5</v>
      </c>
      <c r="G3449" s="178">
        <v>13.5</v>
      </c>
      <c r="H3449" s="178">
        <v>13.5</v>
      </c>
      <c r="I3449" s="178">
        <v>13.5</v>
      </c>
      <c r="J3449" s="178">
        <v>13.5</v>
      </c>
      <c r="K3449" s="179" t="str">
        <f>MAX(0,((T3449*(365/365))-VLOOKUP(A3449,VBMA!$A:$D,4,0))  /  (T3449* (365/365)   ))</f>
        <v>#N/A</v>
      </c>
      <c r="L3449" s="180" t="str">
        <f t="shared" ref="L3449:S3449" si="3452">(B3449*(1-$K3449) * (365/365))/100</f>
        <v>#N/A</v>
      </c>
      <c r="M3449" s="180" t="str">
        <f t="shared" si="3452"/>
        <v>#N/A</v>
      </c>
      <c r="N3449" s="180" t="str">
        <f t="shared" si="3452"/>
        <v>#N/A</v>
      </c>
      <c r="O3449" s="180" t="str">
        <f t="shared" si="3452"/>
        <v>#N/A</v>
      </c>
      <c r="P3449" s="180" t="str">
        <f t="shared" si="3452"/>
        <v>#N/A</v>
      </c>
      <c r="Q3449" s="180" t="str">
        <f t="shared" si="3452"/>
        <v>#N/A</v>
      </c>
      <c r="R3449" s="180" t="str">
        <f t="shared" si="3452"/>
        <v>#N/A</v>
      </c>
      <c r="S3449" s="180" t="str">
        <f t="shared" si="3452"/>
        <v>#N/A</v>
      </c>
      <c r="T3449" s="181">
        <f t="shared" si="3"/>
        <v>13.5</v>
      </c>
      <c r="U3449" s="182">
        <f t="shared" si="4"/>
        <v>40887</v>
      </c>
      <c r="V3449" s="182">
        <f t="shared" si="5"/>
        <v>40978</v>
      </c>
      <c r="W3449" s="182">
        <f t="shared" si="6"/>
        <v>41070</v>
      </c>
      <c r="X3449" s="181">
        <f t="shared" si="7"/>
        <v>183</v>
      </c>
      <c r="Y3449" s="181">
        <f t="shared" si="8"/>
        <v>274</v>
      </c>
      <c r="Z3449" s="181">
        <f t="shared" si="9"/>
        <v>366</v>
      </c>
      <c r="AA3449" s="155"/>
      <c r="AB3449" s="9"/>
      <c r="AC3449" s="9"/>
      <c r="AD3449" s="9"/>
      <c r="AE3449" s="9"/>
      <c r="AF3449" s="9"/>
      <c r="AG3449" s="9"/>
      <c r="AH3449" s="9"/>
    </row>
    <row r="3450" ht="15.75" customHeight="1">
      <c r="A3450" s="177">
        <v>40703.0</v>
      </c>
      <c r="B3450" s="178">
        <v>13.25</v>
      </c>
      <c r="C3450" s="178">
        <v>13.5</v>
      </c>
      <c r="D3450" s="178">
        <v>13.5</v>
      </c>
      <c r="E3450" s="178">
        <v>13.5</v>
      </c>
      <c r="F3450" s="178">
        <v>13.5</v>
      </c>
      <c r="G3450" s="178">
        <v>13.5</v>
      </c>
      <c r="H3450" s="178">
        <v>13.5</v>
      </c>
      <c r="I3450" s="178">
        <v>13.5</v>
      </c>
      <c r="J3450" s="178">
        <v>13.5</v>
      </c>
      <c r="K3450" s="179" t="str">
        <f>MAX(0,((T3450*(365/365))-VLOOKUP(A3450,VBMA!$A:$D,4,0))  /  (T3450* (365/365)   ))</f>
        <v>#N/A</v>
      </c>
      <c r="L3450" s="180" t="str">
        <f t="shared" ref="L3450:S3450" si="3453">(B3450*(1-$K3450) * (365/365))/100</f>
        <v>#N/A</v>
      </c>
      <c r="M3450" s="180" t="str">
        <f t="shared" si="3453"/>
        <v>#N/A</v>
      </c>
      <c r="N3450" s="180" t="str">
        <f t="shared" si="3453"/>
        <v>#N/A</v>
      </c>
      <c r="O3450" s="180" t="str">
        <f t="shared" si="3453"/>
        <v>#N/A</v>
      </c>
      <c r="P3450" s="180" t="str">
        <f t="shared" si="3453"/>
        <v>#N/A</v>
      </c>
      <c r="Q3450" s="180" t="str">
        <f t="shared" si="3453"/>
        <v>#N/A</v>
      </c>
      <c r="R3450" s="180" t="str">
        <f t="shared" si="3453"/>
        <v>#N/A</v>
      </c>
      <c r="S3450" s="180" t="str">
        <f t="shared" si="3453"/>
        <v>#N/A</v>
      </c>
      <c r="T3450" s="181">
        <f t="shared" si="3"/>
        <v>13.5</v>
      </c>
      <c r="U3450" s="182">
        <f t="shared" si="4"/>
        <v>40886</v>
      </c>
      <c r="V3450" s="182">
        <f t="shared" si="5"/>
        <v>40977</v>
      </c>
      <c r="W3450" s="182">
        <f t="shared" si="6"/>
        <v>41069</v>
      </c>
      <c r="X3450" s="181">
        <f t="shared" si="7"/>
        <v>183</v>
      </c>
      <c r="Y3450" s="181">
        <f t="shared" si="8"/>
        <v>274</v>
      </c>
      <c r="Z3450" s="181">
        <f t="shared" si="9"/>
        <v>366</v>
      </c>
      <c r="AA3450" s="155"/>
      <c r="AB3450" s="9"/>
      <c r="AC3450" s="9"/>
      <c r="AD3450" s="9"/>
      <c r="AE3450" s="9"/>
      <c r="AF3450" s="9"/>
      <c r="AG3450" s="9"/>
      <c r="AH3450" s="9"/>
    </row>
    <row r="3451" ht="15.75" customHeight="1">
      <c r="A3451" s="177">
        <v>40702.0</v>
      </c>
      <c r="B3451" s="178">
        <v>13.14</v>
      </c>
      <c r="C3451" s="178">
        <v>13.5</v>
      </c>
      <c r="D3451" s="178">
        <v>13.5</v>
      </c>
      <c r="E3451" s="178">
        <v>13.5</v>
      </c>
      <c r="F3451" s="178">
        <v>13.5</v>
      </c>
      <c r="G3451" s="178">
        <v>13.5</v>
      </c>
      <c r="H3451" s="178">
        <v>13.5</v>
      </c>
      <c r="I3451" s="178">
        <v>13.5</v>
      </c>
      <c r="J3451" s="178">
        <v>13.5</v>
      </c>
      <c r="K3451" s="179" t="str">
        <f>MAX(0,((T3451*(365/365))-VLOOKUP(A3451,VBMA!$A:$D,4,0))  /  (T3451* (365/365)   ))</f>
        <v>#N/A</v>
      </c>
      <c r="L3451" s="180" t="str">
        <f t="shared" ref="L3451:S3451" si="3454">(B3451*(1-$K3451) * (365/365))/100</f>
        <v>#N/A</v>
      </c>
      <c r="M3451" s="180" t="str">
        <f t="shared" si="3454"/>
        <v>#N/A</v>
      </c>
      <c r="N3451" s="180" t="str">
        <f t="shared" si="3454"/>
        <v>#N/A</v>
      </c>
      <c r="O3451" s="180" t="str">
        <f t="shared" si="3454"/>
        <v>#N/A</v>
      </c>
      <c r="P3451" s="180" t="str">
        <f t="shared" si="3454"/>
        <v>#N/A</v>
      </c>
      <c r="Q3451" s="180" t="str">
        <f t="shared" si="3454"/>
        <v>#N/A</v>
      </c>
      <c r="R3451" s="180" t="str">
        <f t="shared" si="3454"/>
        <v>#N/A</v>
      </c>
      <c r="S3451" s="180" t="str">
        <f t="shared" si="3454"/>
        <v>#N/A</v>
      </c>
      <c r="T3451" s="181">
        <f t="shared" si="3"/>
        <v>13.5</v>
      </c>
      <c r="U3451" s="182">
        <f t="shared" si="4"/>
        <v>40885</v>
      </c>
      <c r="V3451" s="182">
        <f t="shared" si="5"/>
        <v>40976</v>
      </c>
      <c r="W3451" s="182">
        <f t="shared" si="6"/>
        <v>41068</v>
      </c>
      <c r="X3451" s="181">
        <f t="shared" si="7"/>
        <v>183</v>
      </c>
      <c r="Y3451" s="181">
        <f t="shared" si="8"/>
        <v>274</v>
      </c>
      <c r="Z3451" s="181">
        <f t="shared" si="9"/>
        <v>366</v>
      </c>
      <c r="AA3451" s="155"/>
      <c r="AB3451" s="9"/>
      <c r="AC3451" s="9"/>
      <c r="AD3451" s="9"/>
      <c r="AE3451" s="9"/>
      <c r="AF3451" s="9"/>
      <c r="AG3451" s="9"/>
      <c r="AH3451" s="9"/>
    </row>
    <row r="3452" ht="15.75" customHeight="1">
      <c r="A3452" s="177">
        <v>40701.0</v>
      </c>
      <c r="B3452" s="178">
        <v>13.5</v>
      </c>
      <c r="C3452" s="178">
        <v>13.5</v>
      </c>
      <c r="D3452" s="178">
        <v>13.5</v>
      </c>
      <c r="E3452" s="178">
        <v>13.5</v>
      </c>
      <c r="F3452" s="178">
        <v>13.5</v>
      </c>
      <c r="G3452" s="178">
        <v>13.5</v>
      </c>
      <c r="H3452" s="178">
        <v>13.5</v>
      </c>
      <c r="I3452" s="178">
        <v>13.5</v>
      </c>
      <c r="J3452" s="178">
        <v>13.5</v>
      </c>
      <c r="K3452" s="179" t="str">
        <f>MAX(0,((T3452*(365/365))-VLOOKUP(A3452,VBMA!$A:$D,4,0))  /  (T3452* (365/365)   ))</f>
        <v>#N/A</v>
      </c>
      <c r="L3452" s="180" t="str">
        <f t="shared" ref="L3452:S3452" si="3455">(B3452*(1-$K3452) * (365/365))/100</f>
        <v>#N/A</v>
      </c>
      <c r="M3452" s="180" t="str">
        <f t="shared" si="3455"/>
        <v>#N/A</v>
      </c>
      <c r="N3452" s="180" t="str">
        <f t="shared" si="3455"/>
        <v>#N/A</v>
      </c>
      <c r="O3452" s="180" t="str">
        <f t="shared" si="3455"/>
        <v>#N/A</v>
      </c>
      <c r="P3452" s="180" t="str">
        <f t="shared" si="3455"/>
        <v>#N/A</v>
      </c>
      <c r="Q3452" s="180" t="str">
        <f t="shared" si="3455"/>
        <v>#N/A</v>
      </c>
      <c r="R3452" s="180" t="str">
        <f t="shared" si="3455"/>
        <v>#N/A</v>
      </c>
      <c r="S3452" s="180" t="str">
        <f t="shared" si="3455"/>
        <v>#N/A</v>
      </c>
      <c r="T3452" s="181">
        <f t="shared" si="3"/>
        <v>13.5</v>
      </c>
      <c r="U3452" s="182">
        <f t="shared" si="4"/>
        <v>40884</v>
      </c>
      <c r="V3452" s="182">
        <f t="shared" si="5"/>
        <v>40975</v>
      </c>
      <c r="W3452" s="182">
        <f t="shared" si="6"/>
        <v>41067</v>
      </c>
      <c r="X3452" s="181">
        <f t="shared" si="7"/>
        <v>183</v>
      </c>
      <c r="Y3452" s="181">
        <f t="shared" si="8"/>
        <v>274</v>
      </c>
      <c r="Z3452" s="181">
        <f t="shared" si="9"/>
        <v>366</v>
      </c>
      <c r="AA3452" s="155"/>
      <c r="AB3452" s="9"/>
      <c r="AC3452" s="9"/>
      <c r="AD3452" s="9"/>
      <c r="AE3452" s="9"/>
      <c r="AF3452" s="9"/>
      <c r="AG3452" s="9"/>
      <c r="AH3452" s="9"/>
    </row>
    <row r="3453" ht="15.75" customHeight="1">
      <c r="A3453" s="177">
        <v>40700.0</v>
      </c>
      <c r="B3453" s="178">
        <v>13.14</v>
      </c>
      <c r="C3453" s="178">
        <v>13.5</v>
      </c>
      <c r="D3453" s="178">
        <v>13.5</v>
      </c>
      <c r="E3453" s="178">
        <v>13.5</v>
      </c>
      <c r="F3453" s="178">
        <v>13.5</v>
      </c>
      <c r="G3453" s="178">
        <v>13.5</v>
      </c>
      <c r="H3453" s="178">
        <v>13.5</v>
      </c>
      <c r="I3453" s="178">
        <v>13.5</v>
      </c>
      <c r="J3453" s="178">
        <v>13.5</v>
      </c>
      <c r="K3453" s="179" t="str">
        <f>MAX(0,((T3453*(365/365))-VLOOKUP(A3453,VBMA!$A:$D,4,0))  /  (T3453* (365/365)   ))</f>
        <v>#N/A</v>
      </c>
      <c r="L3453" s="180" t="str">
        <f t="shared" ref="L3453:S3453" si="3456">(B3453*(1-$K3453) * (365/365))/100</f>
        <v>#N/A</v>
      </c>
      <c r="M3453" s="180" t="str">
        <f t="shared" si="3456"/>
        <v>#N/A</v>
      </c>
      <c r="N3453" s="180" t="str">
        <f t="shared" si="3456"/>
        <v>#N/A</v>
      </c>
      <c r="O3453" s="180" t="str">
        <f t="shared" si="3456"/>
        <v>#N/A</v>
      </c>
      <c r="P3453" s="180" t="str">
        <f t="shared" si="3456"/>
        <v>#N/A</v>
      </c>
      <c r="Q3453" s="180" t="str">
        <f t="shared" si="3456"/>
        <v>#N/A</v>
      </c>
      <c r="R3453" s="180" t="str">
        <f t="shared" si="3456"/>
        <v>#N/A</v>
      </c>
      <c r="S3453" s="180" t="str">
        <f t="shared" si="3456"/>
        <v>#N/A</v>
      </c>
      <c r="T3453" s="181">
        <f t="shared" si="3"/>
        <v>13.5</v>
      </c>
      <c r="U3453" s="182">
        <f t="shared" si="4"/>
        <v>40883</v>
      </c>
      <c r="V3453" s="182">
        <f t="shared" si="5"/>
        <v>40974</v>
      </c>
      <c r="W3453" s="182">
        <f t="shared" si="6"/>
        <v>41066</v>
      </c>
      <c r="X3453" s="181">
        <f t="shared" si="7"/>
        <v>183</v>
      </c>
      <c r="Y3453" s="181">
        <f t="shared" si="8"/>
        <v>274</v>
      </c>
      <c r="Z3453" s="181">
        <f t="shared" si="9"/>
        <v>366</v>
      </c>
      <c r="AA3453" s="155"/>
      <c r="AB3453" s="9"/>
      <c r="AC3453" s="9"/>
      <c r="AD3453" s="9"/>
      <c r="AE3453" s="9"/>
      <c r="AF3453" s="9"/>
      <c r="AG3453" s="9"/>
      <c r="AH3453" s="9"/>
    </row>
    <row r="3454" ht="15.75" customHeight="1">
      <c r="A3454" s="177">
        <v>40697.0</v>
      </c>
      <c r="B3454" s="178">
        <v>13.07</v>
      </c>
      <c r="C3454" s="178">
        <v>13.5</v>
      </c>
      <c r="D3454" s="178">
        <v>13.5</v>
      </c>
      <c r="E3454" s="178">
        <v>13.5</v>
      </c>
      <c r="F3454" s="178">
        <v>13.5</v>
      </c>
      <c r="G3454" s="178">
        <v>13.5</v>
      </c>
      <c r="H3454" s="178">
        <v>13.5</v>
      </c>
      <c r="I3454" s="178">
        <v>13.5</v>
      </c>
      <c r="J3454" s="178">
        <v>13.5</v>
      </c>
      <c r="K3454" s="179" t="str">
        <f>MAX(0,((T3454*(365/365))-VLOOKUP(A3454,VBMA!$A:$D,4,0))  /  (T3454* (365/365)   ))</f>
        <v>#N/A</v>
      </c>
      <c r="L3454" s="180" t="str">
        <f t="shared" ref="L3454:S3454" si="3457">(B3454*(1-$K3454) * (365/365))/100</f>
        <v>#N/A</v>
      </c>
      <c r="M3454" s="180" t="str">
        <f t="shared" si="3457"/>
        <v>#N/A</v>
      </c>
      <c r="N3454" s="180" t="str">
        <f t="shared" si="3457"/>
        <v>#N/A</v>
      </c>
      <c r="O3454" s="180" t="str">
        <f t="shared" si="3457"/>
        <v>#N/A</v>
      </c>
      <c r="P3454" s="180" t="str">
        <f t="shared" si="3457"/>
        <v>#N/A</v>
      </c>
      <c r="Q3454" s="180" t="str">
        <f t="shared" si="3457"/>
        <v>#N/A</v>
      </c>
      <c r="R3454" s="180" t="str">
        <f t="shared" si="3457"/>
        <v>#N/A</v>
      </c>
      <c r="S3454" s="180" t="str">
        <f t="shared" si="3457"/>
        <v>#N/A</v>
      </c>
      <c r="T3454" s="181">
        <f t="shared" si="3"/>
        <v>13.5</v>
      </c>
      <c r="U3454" s="182">
        <f t="shared" si="4"/>
        <v>40880</v>
      </c>
      <c r="V3454" s="182">
        <f t="shared" si="5"/>
        <v>40971</v>
      </c>
      <c r="W3454" s="182">
        <f t="shared" si="6"/>
        <v>41063</v>
      </c>
      <c r="X3454" s="181">
        <f t="shared" si="7"/>
        <v>183</v>
      </c>
      <c r="Y3454" s="181">
        <f t="shared" si="8"/>
        <v>274</v>
      </c>
      <c r="Z3454" s="181">
        <f t="shared" si="9"/>
        <v>366</v>
      </c>
      <c r="AA3454" s="155"/>
      <c r="AB3454" s="9"/>
      <c r="AC3454" s="9"/>
      <c r="AD3454" s="9"/>
      <c r="AE3454" s="9"/>
      <c r="AF3454" s="9"/>
      <c r="AG3454" s="9"/>
      <c r="AH3454" s="9"/>
    </row>
    <row r="3455" ht="15.75" customHeight="1">
      <c r="A3455" s="177">
        <v>40696.0</v>
      </c>
      <c r="B3455" s="178">
        <v>13.0</v>
      </c>
      <c r="C3455" s="178">
        <v>13.5</v>
      </c>
      <c r="D3455" s="178">
        <v>13.5</v>
      </c>
      <c r="E3455" s="178">
        <v>13.5</v>
      </c>
      <c r="F3455" s="178">
        <v>13.5</v>
      </c>
      <c r="G3455" s="178">
        <v>13.5</v>
      </c>
      <c r="H3455" s="178">
        <v>13.5</v>
      </c>
      <c r="I3455" s="178">
        <v>13.5</v>
      </c>
      <c r="J3455" s="178">
        <v>13.5</v>
      </c>
      <c r="K3455" s="179" t="str">
        <f>MAX(0,((T3455*(365/365))-VLOOKUP(A3455,VBMA!$A:$D,4,0))  /  (T3455* (365/365)   ))</f>
        <v>#N/A</v>
      </c>
      <c r="L3455" s="180" t="str">
        <f t="shared" ref="L3455:S3455" si="3458">(B3455*(1-$K3455) * (365/365))/100</f>
        <v>#N/A</v>
      </c>
      <c r="M3455" s="180" t="str">
        <f t="shared" si="3458"/>
        <v>#N/A</v>
      </c>
      <c r="N3455" s="180" t="str">
        <f t="shared" si="3458"/>
        <v>#N/A</v>
      </c>
      <c r="O3455" s="180" t="str">
        <f t="shared" si="3458"/>
        <v>#N/A</v>
      </c>
      <c r="P3455" s="180" t="str">
        <f t="shared" si="3458"/>
        <v>#N/A</v>
      </c>
      <c r="Q3455" s="180" t="str">
        <f t="shared" si="3458"/>
        <v>#N/A</v>
      </c>
      <c r="R3455" s="180" t="str">
        <f t="shared" si="3458"/>
        <v>#N/A</v>
      </c>
      <c r="S3455" s="180" t="str">
        <f t="shared" si="3458"/>
        <v>#N/A</v>
      </c>
      <c r="T3455" s="181">
        <f t="shared" si="3"/>
        <v>13.5</v>
      </c>
      <c r="U3455" s="182">
        <f t="shared" si="4"/>
        <v>40879</v>
      </c>
      <c r="V3455" s="182">
        <f t="shared" si="5"/>
        <v>40970</v>
      </c>
      <c r="W3455" s="182">
        <f t="shared" si="6"/>
        <v>41062</v>
      </c>
      <c r="X3455" s="181">
        <f t="shared" si="7"/>
        <v>183</v>
      </c>
      <c r="Y3455" s="181">
        <f t="shared" si="8"/>
        <v>274</v>
      </c>
      <c r="Z3455" s="181">
        <f t="shared" si="9"/>
        <v>366</v>
      </c>
      <c r="AA3455" s="155"/>
      <c r="AB3455" s="9"/>
      <c r="AC3455" s="9"/>
      <c r="AD3455" s="9"/>
      <c r="AE3455" s="9"/>
      <c r="AF3455" s="9"/>
      <c r="AG3455" s="9"/>
      <c r="AH3455" s="9"/>
    </row>
    <row r="3456" ht="15.75" customHeight="1">
      <c r="A3456" s="177">
        <v>40695.0</v>
      </c>
      <c r="B3456" s="178">
        <v>13.0</v>
      </c>
      <c r="C3456" s="178">
        <v>13.5</v>
      </c>
      <c r="D3456" s="178">
        <v>13.5</v>
      </c>
      <c r="E3456" s="178">
        <v>13.5</v>
      </c>
      <c r="F3456" s="178">
        <v>13.5</v>
      </c>
      <c r="G3456" s="178">
        <v>13.5</v>
      </c>
      <c r="H3456" s="178">
        <v>13.5</v>
      </c>
      <c r="I3456" s="178">
        <v>13.5</v>
      </c>
      <c r="J3456" s="178">
        <v>13.5</v>
      </c>
      <c r="K3456" s="179" t="str">
        <f>MAX(0,((T3456*(365/365))-VLOOKUP(A3456,VBMA!$A:$D,4,0))  /  (T3456* (365/365)   ))</f>
        <v>#N/A</v>
      </c>
      <c r="L3456" s="180" t="str">
        <f t="shared" ref="L3456:S3456" si="3459">(B3456*(1-$K3456) * (365/365))/100</f>
        <v>#N/A</v>
      </c>
      <c r="M3456" s="180" t="str">
        <f t="shared" si="3459"/>
        <v>#N/A</v>
      </c>
      <c r="N3456" s="180" t="str">
        <f t="shared" si="3459"/>
        <v>#N/A</v>
      </c>
      <c r="O3456" s="180" t="str">
        <f t="shared" si="3459"/>
        <v>#N/A</v>
      </c>
      <c r="P3456" s="180" t="str">
        <f t="shared" si="3459"/>
        <v>#N/A</v>
      </c>
      <c r="Q3456" s="180" t="str">
        <f t="shared" si="3459"/>
        <v>#N/A</v>
      </c>
      <c r="R3456" s="180" t="str">
        <f t="shared" si="3459"/>
        <v>#N/A</v>
      </c>
      <c r="S3456" s="180" t="str">
        <f t="shared" si="3459"/>
        <v>#N/A</v>
      </c>
      <c r="T3456" s="181">
        <f t="shared" si="3"/>
        <v>13.5</v>
      </c>
      <c r="U3456" s="182">
        <f t="shared" si="4"/>
        <v>40878</v>
      </c>
      <c r="V3456" s="182">
        <f t="shared" si="5"/>
        <v>40969</v>
      </c>
      <c r="W3456" s="182">
        <f t="shared" si="6"/>
        <v>41061</v>
      </c>
      <c r="X3456" s="181">
        <f t="shared" si="7"/>
        <v>183</v>
      </c>
      <c r="Y3456" s="181">
        <f t="shared" si="8"/>
        <v>274</v>
      </c>
      <c r="Z3456" s="181">
        <f t="shared" si="9"/>
        <v>366</v>
      </c>
      <c r="AA3456" s="155"/>
      <c r="AB3456" s="9"/>
      <c r="AC3456" s="9"/>
      <c r="AD3456" s="9"/>
      <c r="AE3456" s="9"/>
      <c r="AF3456" s="9"/>
      <c r="AG3456" s="9"/>
      <c r="AH3456" s="9"/>
    </row>
    <row r="3457" ht="15.75" customHeight="1">
      <c r="A3457" s="177">
        <v>40694.0</v>
      </c>
      <c r="B3457" s="178">
        <v>13.0</v>
      </c>
      <c r="C3457" s="178">
        <v>13.5</v>
      </c>
      <c r="D3457" s="178">
        <v>13.5</v>
      </c>
      <c r="E3457" s="178">
        <v>13.5</v>
      </c>
      <c r="F3457" s="178">
        <v>13.5</v>
      </c>
      <c r="G3457" s="178">
        <v>13.5</v>
      </c>
      <c r="H3457" s="178">
        <v>13.5</v>
      </c>
      <c r="I3457" s="178">
        <v>13.5</v>
      </c>
      <c r="J3457" s="178">
        <v>13.5</v>
      </c>
      <c r="K3457" s="179" t="str">
        <f>MAX(0,((T3457*(365/365))-VLOOKUP(A3457,VBMA!$A:$D,4,0))  /  (T3457* (365/365)   ))</f>
        <v>#N/A</v>
      </c>
      <c r="L3457" s="180" t="str">
        <f t="shared" ref="L3457:S3457" si="3460">(B3457*(1-$K3457) * (365/365))/100</f>
        <v>#N/A</v>
      </c>
      <c r="M3457" s="180" t="str">
        <f t="shared" si="3460"/>
        <v>#N/A</v>
      </c>
      <c r="N3457" s="180" t="str">
        <f t="shared" si="3460"/>
        <v>#N/A</v>
      </c>
      <c r="O3457" s="180" t="str">
        <f t="shared" si="3460"/>
        <v>#N/A</v>
      </c>
      <c r="P3457" s="180" t="str">
        <f t="shared" si="3460"/>
        <v>#N/A</v>
      </c>
      <c r="Q3457" s="180" t="str">
        <f t="shared" si="3460"/>
        <v>#N/A</v>
      </c>
      <c r="R3457" s="180" t="str">
        <f t="shared" si="3460"/>
        <v>#N/A</v>
      </c>
      <c r="S3457" s="180" t="str">
        <f t="shared" si="3460"/>
        <v>#N/A</v>
      </c>
      <c r="T3457" s="181">
        <f t="shared" si="3"/>
        <v>13.5</v>
      </c>
      <c r="U3457" s="182">
        <f t="shared" si="4"/>
        <v>40878</v>
      </c>
      <c r="V3457" s="182">
        <f t="shared" si="5"/>
        <v>40970</v>
      </c>
      <c r="W3457" s="182">
        <f t="shared" si="6"/>
        <v>41060</v>
      </c>
      <c r="X3457" s="181">
        <f t="shared" si="7"/>
        <v>184</v>
      </c>
      <c r="Y3457" s="181">
        <f t="shared" si="8"/>
        <v>276</v>
      </c>
      <c r="Z3457" s="181">
        <f t="shared" si="9"/>
        <v>366</v>
      </c>
      <c r="AA3457" s="155"/>
      <c r="AB3457" s="9"/>
      <c r="AC3457" s="9"/>
      <c r="AD3457" s="9"/>
      <c r="AE3457" s="9"/>
      <c r="AF3457" s="9"/>
      <c r="AG3457" s="9"/>
      <c r="AH3457" s="9"/>
    </row>
    <row r="3458" ht="15.75" customHeight="1">
      <c r="A3458" s="177">
        <v>40693.0</v>
      </c>
      <c r="B3458" s="178">
        <v>12.93</v>
      </c>
      <c r="C3458" s="178">
        <v>13.5</v>
      </c>
      <c r="D3458" s="178">
        <v>13.5</v>
      </c>
      <c r="E3458" s="178">
        <v>13.5</v>
      </c>
      <c r="F3458" s="178">
        <v>13.5</v>
      </c>
      <c r="G3458" s="178">
        <v>13.5</v>
      </c>
      <c r="H3458" s="178">
        <v>13.5</v>
      </c>
      <c r="I3458" s="178">
        <v>13.5</v>
      </c>
      <c r="J3458" s="178">
        <v>13.5</v>
      </c>
      <c r="K3458" s="179" t="str">
        <f>MAX(0,((T3458*(365/365))-VLOOKUP(A3458,VBMA!$A:$D,4,0))  /  (T3458* (365/365)   ))</f>
        <v>#N/A</v>
      </c>
      <c r="L3458" s="180" t="str">
        <f t="shared" ref="L3458:S3458" si="3461">(B3458*(1-$K3458) * (365/365))/100</f>
        <v>#N/A</v>
      </c>
      <c r="M3458" s="180" t="str">
        <f t="shared" si="3461"/>
        <v>#N/A</v>
      </c>
      <c r="N3458" s="180" t="str">
        <f t="shared" si="3461"/>
        <v>#N/A</v>
      </c>
      <c r="O3458" s="180" t="str">
        <f t="shared" si="3461"/>
        <v>#N/A</v>
      </c>
      <c r="P3458" s="180" t="str">
        <f t="shared" si="3461"/>
        <v>#N/A</v>
      </c>
      <c r="Q3458" s="180" t="str">
        <f t="shared" si="3461"/>
        <v>#N/A</v>
      </c>
      <c r="R3458" s="180" t="str">
        <f t="shared" si="3461"/>
        <v>#N/A</v>
      </c>
      <c r="S3458" s="180" t="str">
        <f t="shared" si="3461"/>
        <v>#N/A</v>
      </c>
      <c r="T3458" s="181">
        <f t="shared" si="3"/>
        <v>13.5</v>
      </c>
      <c r="U3458" s="182">
        <f t="shared" si="4"/>
        <v>40877</v>
      </c>
      <c r="V3458" s="182">
        <f t="shared" si="5"/>
        <v>40969</v>
      </c>
      <c r="W3458" s="182">
        <f t="shared" si="6"/>
        <v>41059</v>
      </c>
      <c r="X3458" s="181">
        <f t="shared" si="7"/>
        <v>184</v>
      </c>
      <c r="Y3458" s="181">
        <f t="shared" si="8"/>
        <v>276</v>
      </c>
      <c r="Z3458" s="181">
        <f t="shared" si="9"/>
        <v>366</v>
      </c>
      <c r="AA3458" s="155"/>
      <c r="AB3458" s="9"/>
      <c r="AC3458" s="9"/>
      <c r="AD3458" s="9"/>
      <c r="AE3458" s="9"/>
      <c r="AF3458" s="9"/>
      <c r="AG3458" s="9"/>
      <c r="AH3458" s="9"/>
    </row>
    <row r="3459" ht="15.75" customHeight="1">
      <c r="A3459" s="177">
        <v>40690.0</v>
      </c>
      <c r="B3459" s="178">
        <v>13.29</v>
      </c>
      <c r="C3459" s="178">
        <v>13.5</v>
      </c>
      <c r="D3459" s="178">
        <v>13.5</v>
      </c>
      <c r="E3459" s="178">
        <v>13.5</v>
      </c>
      <c r="F3459" s="178">
        <v>13.5</v>
      </c>
      <c r="G3459" s="178">
        <v>13.5</v>
      </c>
      <c r="H3459" s="178">
        <v>13.5</v>
      </c>
      <c r="I3459" s="178">
        <v>13.5</v>
      </c>
      <c r="J3459" s="178">
        <v>13.5</v>
      </c>
      <c r="K3459" s="179" t="str">
        <f>MAX(0,((T3459*(365/365))-VLOOKUP(A3459,VBMA!$A:$D,4,0))  /  (T3459* (365/365)   ))</f>
        <v>#N/A</v>
      </c>
      <c r="L3459" s="180" t="str">
        <f t="shared" ref="L3459:S3459" si="3462">(B3459*(1-$K3459) * (365/365))/100</f>
        <v>#N/A</v>
      </c>
      <c r="M3459" s="180" t="str">
        <f t="shared" si="3462"/>
        <v>#N/A</v>
      </c>
      <c r="N3459" s="180" t="str">
        <f t="shared" si="3462"/>
        <v>#N/A</v>
      </c>
      <c r="O3459" s="180" t="str">
        <f t="shared" si="3462"/>
        <v>#N/A</v>
      </c>
      <c r="P3459" s="180" t="str">
        <f t="shared" si="3462"/>
        <v>#N/A</v>
      </c>
      <c r="Q3459" s="180" t="str">
        <f t="shared" si="3462"/>
        <v>#N/A</v>
      </c>
      <c r="R3459" s="180" t="str">
        <f t="shared" si="3462"/>
        <v>#N/A</v>
      </c>
      <c r="S3459" s="180" t="str">
        <f t="shared" si="3462"/>
        <v>#N/A</v>
      </c>
      <c r="T3459" s="181">
        <f t="shared" si="3"/>
        <v>13.5</v>
      </c>
      <c r="U3459" s="182">
        <f t="shared" si="4"/>
        <v>40874</v>
      </c>
      <c r="V3459" s="182">
        <f t="shared" si="5"/>
        <v>40966</v>
      </c>
      <c r="W3459" s="182">
        <f t="shared" si="6"/>
        <v>41056</v>
      </c>
      <c r="X3459" s="181">
        <f t="shared" si="7"/>
        <v>184</v>
      </c>
      <c r="Y3459" s="181">
        <f t="shared" si="8"/>
        <v>276</v>
      </c>
      <c r="Z3459" s="181">
        <f t="shared" si="9"/>
        <v>366</v>
      </c>
      <c r="AA3459" s="155"/>
      <c r="AB3459" s="9"/>
      <c r="AC3459" s="9"/>
      <c r="AD3459" s="9"/>
      <c r="AE3459" s="9"/>
      <c r="AF3459" s="9"/>
      <c r="AG3459" s="9"/>
      <c r="AH3459" s="9"/>
    </row>
    <row r="3460" ht="15.75" customHeight="1">
      <c r="A3460" s="177">
        <v>40689.0</v>
      </c>
      <c r="B3460" s="178">
        <v>13.36</v>
      </c>
      <c r="C3460" s="178">
        <v>13.5</v>
      </c>
      <c r="D3460" s="178">
        <v>13.5</v>
      </c>
      <c r="E3460" s="178">
        <v>13.5</v>
      </c>
      <c r="F3460" s="178">
        <v>13.5</v>
      </c>
      <c r="G3460" s="178">
        <v>13.5</v>
      </c>
      <c r="H3460" s="178">
        <v>13.5</v>
      </c>
      <c r="I3460" s="178">
        <v>13.5</v>
      </c>
      <c r="J3460" s="178">
        <v>13.5</v>
      </c>
      <c r="K3460" s="179" t="str">
        <f>MAX(0,((T3460*(365/365))-VLOOKUP(A3460,VBMA!$A:$D,4,0))  /  (T3460* (365/365)   ))</f>
        <v>#N/A</v>
      </c>
      <c r="L3460" s="180" t="str">
        <f t="shared" ref="L3460:S3460" si="3463">(B3460*(1-$K3460) * (365/365))/100</f>
        <v>#N/A</v>
      </c>
      <c r="M3460" s="180" t="str">
        <f t="shared" si="3463"/>
        <v>#N/A</v>
      </c>
      <c r="N3460" s="180" t="str">
        <f t="shared" si="3463"/>
        <v>#N/A</v>
      </c>
      <c r="O3460" s="180" t="str">
        <f t="shared" si="3463"/>
        <v>#N/A</v>
      </c>
      <c r="P3460" s="180" t="str">
        <f t="shared" si="3463"/>
        <v>#N/A</v>
      </c>
      <c r="Q3460" s="180" t="str">
        <f t="shared" si="3463"/>
        <v>#N/A</v>
      </c>
      <c r="R3460" s="180" t="str">
        <f t="shared" si="3463"/>
        <v>#N/A</v>
      </c>
      <c r="S3460" s="180" t="str">
        <f t="shared" si="3463"/>
        <v>#N/A</v>
      </c>
      <c r="T3460" s="181">
        <f t="shared" si="3"/>
        <v>13.5</v>
      </c>
      <c r="U3460" s="182">
        <f t="shared" si="4"/>
        <v>40873</v>
      </c>
      <c r="V3460" s="182">
        <f t="shared" si="5"/>
        <v>40965</v>
      </c>
      <c r="W3460" s="182">
        <f t="shared" si="6"/>
        <v>41055</v>
      </c>
      <c r="X3460" s="181">
        <f t="shared" si="7"/>
        <v>184</v>
      </c>
      <c r="Y3460" s="181">
        <f t="shared" si="8"/>
        <v>276</v>
      </c>
      <c r="Z3460" s="181">
        <f t="shared" si="9"/>
        <v>366</v>
      </c>
      <c r="AA3460" s="155"/>
      <c r="AB3460" s="9"/>
      <c r="AC3460" s="9"/>
      <c r="AD3460" s="9"/>
      <c r="AE3460" s="9"/>
      <c r="AF3460" s="9"/>
      <c r="AG3460" s="9"/>
      <c r="AH3460" s="9"/>
    </row>
    <row r="3461" ht="15.75" customHeight="1">
      <c r="A3461" s="177">
        <v>40688.0</v>
      </c>
      <c r="B3461" s="178">
        <v>13.0</v>
      </c>
      <c r="C3461" s="178">
        <v>13.5</v>
      </c>
      <c r="D3461" s="178">
        <v>13.5</v>
      </c>
      <c r="E3461" s="178">
        <v>13.5</v>
      </c>
      <c r="F3461" s="178">
        <v>13.5</v>
      </c>
      <c r="G3461" s="178">
        <v>13.5</v>
      </c>
      <c r="H3461" s="178">
        <v>13.5</v>
      </c>
      <c r="I3461" s="178">
        <v>13.5</v>
      </c>
      <c r="J3461" s="178">
        <v>13.5</v>
      </c>
      <c r="K3461" s="179" t="str">
        <f>MAX(0,((T3461*(365/365))-VLOOKUP(A3461,VBMA!$A:$D,4,0))  /  (T3461* (365/365)   ))</f>
        <v>#N/A</v>
      </c>
      <c r="L3461" s="180" t="str">
        <f t="shared" ref="L3461:S3461" si="3464">(B3461*(1-$K3461) * (365/365))/100</f>
        <v>#N/A</v>
      </c>
      <c r="M3461" s="180" t="str">
        <f t="shared" si="3464"/>
        <v>#N/A</v>
      </c>
      <c r="N3461" s="180" t="str">
        <f t="shared" si="3464"/>
        <v>#N/A</v>
      </c>
      <c r="O3461" s="180" t="str">
        <f t="shared" si="3464"/>
        <v>#N/A</v>
      </c>
      <c r="P3461" s="180" t="str">
        <f t="shared" si="3464"/>
        <v>#N/A</v>
      </c>
      <c r="Q3461" s="180" t="str">
        <f t="shared" si="3464"/>
        <v>#N/A</v>
      </c>
      <c r="R3461" s="180" t="str">
        <f t="shared" si="3464"/>
        <v>#N/A</v>
      </c>
      <c r="S3461" s="180" t="str">
        <f t="shared" si="3464"/>
        <v>#N/A</v>
      </c>
      <c r="T3461" s="181">
        <f t="shared" si="3"/>
        <v>13.5</v>
      </c>
      <c r="U3461" s="182">
        <f t="shared" si="4"/>
        <v>40872</v>
      </c>
      <c r="V3461" s="182">
        <f t="shared" si="5"/>
        <v>40964</v>
      </c>
      <c r="W3461" s="182">
        <f t="shared" si="6"/>
        <v>41054</v>
      </c>
      <c r="X3461" s="181">
        <f t="shared" si="7"/>
        <v>184</v>
      </c>
      <c r="Y3461" s="181">
        <f t="shared" si="8"/>
        <v>276</v>
      </c>
      <c r="Z3461" s="181">
        <f t="shared" si="9"/>
        <v>366</v>
      </c>
      <c r="AA3461" s="155"/>
      <c r="AB3461" s="9"/>
      <c r="AC3461" s="9"/>
      <c r="AD3461" s="9"/>
      <c r="AE3461" s="9"/>
      <c r="AF3461" s="9"/>
      <c r="AG3461" s="9"/>
      <c r="AH3461" s="9"/>
    </row>
    <row r="3462" ht="15.75" customHeight="1">
      <c r="A3462" s="177">
        <v>40687.0</v>
      </c>
      <c r="B3462" s="178">
        <v>13.33</v>
      </c>
      <c r="C3462" s="178">
        <v>13.5</v>
      </c>
      <c r="D3462" s="178">
        <v>13.5</v>
      </c>
      <c r="E3462" s="178">
        <v>13.5</v>
      </c>
      <c r="F3462" s="178">
        <v>13.5</v>
      </c>
      <c r="G3462" s="178">
        <v>13.5</v>
      </c>
      <c r="H3462" s="178">
        <v>13.5</v>
      </c>
      <c r="I3462" s="178">
        <v>13.5</v>
      </c>
      <c r="J3462" s="178">
        <v>13.5</v>
      </c>
      <c r="K3462" s="179" t="str">
        <f>MAX(0,((T3462*(365/365))-VLOOKUP(A3462,VBMA!$A:$D,4,0))  /  (T3462* (365/365)   ))</f>
        <v>#N/A</v>
      </c>
      <c r="L3462" s="180" t="str">
        <f t="shared" ref="L3462:S3462" si="3465">(B3462*(1-$K3462) * (365/365))/100</f>
        <v>#N/A</v>
      </c>
      <c r="M3462" s="180" t="str">
        <f t="shared" si="3465"/>
        <v>#N/A</v>
      </c>
      <c r="N3462" s="180" t="str">
        <f t="shared" si="3465"/>
        <v>#N/A</v>
      </c>
      <c r="O3462" s="180" t="str">
        <f t="shared" si="3465"/>
        <v>#N/A</v>
      </c>
      <c r="P3462" s="180" t="str">
        <f t="shared" si="3465"/>
        <v>#N/A</v>
      </c>
      <c r="Q3462" s="180" t="str">
        <f t="shared" si="3465"/>
        <v>#N/A</v>
      </c>
      <c r="R3462" s="180" t="str">
        <f t="shared" si="3465"/>
        <v>#N/A</v>
      </c>
      <c r="S3462" s="180" t="str">
        <f t="shared" si="3465"/>
        <v>#N/A</v>
      </c>
      <c r="T3462" s="181">
        <f t="shared" si="3"/>
        <v>13.5</v>
      </c>
      <c r="U3462" s="182">
        <f t="shared" si="4"/>
        <v>40871</v>
      </c>
      <c r="V3462" s="182">
        <f t="shared" si="5"/>
        <v>40963</v>
      </c>
      <c r="W3462" s="182">
        <f t="shared" si="6"/>
        <v>41053</v>
      </c>
      <c r="X3462" s="181">
        <f t="shared" si="7"/>
        <v>184</v>
      </c>
      <c r="Y3462" s="181">
        <f t="shared" si="8"/>
        <v>276</v>
      </c>
      <c r="Z3462" s="181">
        <f t="shared" si="9"/>
        <v>366</v>
      </c>
      <c r="AA3462" s="155"/>
      <c r="AB3462" s="9"/>
      <c r="AC3462" s="9"/>
      <c r="AD3462" s="9"/>
      <c r="AE3462" s="9"/>
      <c r="AF3462" s="9"/>
      <c r="AG3462" s="9"/>
      <c r="AH3462" s="9"/>
    </row>
    <row r="3463" ht="15.75" customHeight="1">
      <c r="A3463" s="177">
        <v>40686.0</v>
      </c>
      <c r="B3463" s="178">
        <v>13.5</v>
      </c>
      <c r="C3463" s="178">
        <v>13.5</v>
      </c>
      <c r="D3463" s="178">
        <v>13.5</v>
      </c>
      <c r="E3463" s="178">
        <v>13.5</v>
      </c>
      <c r="F3463" s="178">
        <v>13.5</v>
      </c>
      <c r="G3463" s="178">
        <v>13.5</v>
      </c>
      <c r="H3463" s="178">
        <v>13.5</v>
      </c>
      <c r="I3463" s="178">
        <v>13.5</v>
      </c>
      <c r="J3463" s="178">
        <v>13.5</v>
      </c>
      <c r="K3463" s="179" t="str">
        <f>MAX(0,((T3463*(365/365))-VLOOKUP(A3463,VBMA!$A:$D,4,0))  /  (T3463* (365/365)   ))</f>
        <v>#N/A</v>
      </c>
      <c r="L3463" s="180" t="str">
        <f t="shared" ref="L3463:S3463" si="3466">(B3463*(1-$K3463) * (365/365))/100</f>
        <v>#N/A</v>
      </c>
      <c r="M3463" s="180" t="str">
        <f t="shared" si="3466"/>
        <v>#N/A</v>
      </c>
      <c r="N3463" s="180" t="str">
        <f t="shared" si="3466"/>
        <v>#N/A</v>
      </c>
      <c r="O3463" s="180" t="str">
        <f t="shared" si="3466"/>
        <v>#N/A</v>
      </c>
      <c r="P3463" s="180" t="str">
        <f t="shared" si="3466"/>
        <v>#N/A</v>
      </c>
      <c r="Q3463" s="180" t="str">
        <f t="shared" si="3466"/>
        <v>#N/A</v>
      </c>
      <c r="R3463" s="180" t="str">
        <f t="shared" si="3466"/>
        <v>#N/A</v>
      </c>
      <c r="S3463" s="180" t="str">
        <f t="shared" si="3466"/>
        <v>#N/A</v>
      </c>
      <c r="T3463" s="181">
        <f t="shared" si="3"/>
        <v>13.5</v>
      </c>
      <c r="U3463" s="182">
        <f t="shared" si="4"/>
        <v>40870</v>
      </c>
      <c r="V3463" s="182">
        <f t="shared" si="5"/>
        <v>40962</v>
      </c>
      <c r="W3463" s="182">
        <f t="shared" si="6"/>
        <v>41052</v>
      </c>
      <c r="X3463" s="181">
        <f t="shared" si="7"/>
        <v>184</v>
      </c>
      <c r="Y3463" s="181">
        <f t="shared" si="8"/>
        <v>276</v>
      </c>
      <c r="Z3463" s="181">
        <f t="shared" si="9"/>
        <v>366</v>
      </c>
      <c r="AA3463" s="155"/>
      <c r="AB3463" s="9"/>
      <c r="AC3463" s="9"/>
      <c r="AD3463" s="9"/>
      <c r="AE3463" s="9"/>
      <c r="AF3463" s="9"/>
      <c r="AG3463" s="9"/>
      <c r="AH3463" s="9"/>
    </row>
    <row r="3464" ht="15.75" customHeight="1">
      <c r="A3464" s="177">
        <v>40683.0</v>
      </c>
      <c r="B3464" s="178">
        <v>13.3</v>
      </c>
      <c r="C3464" s="178">
        <v>13.5</v>
      </c>
      <c r="D3464" s="178">
        <v>13.5</v>
      </c>
      <c r="E3464" s="178">
        <v>13.5</v>
      </c>
      <c r="F3464" s="178">
        <v>13.5</v>
      </c>
      <c r="G3464" s="178">
        <v>13.5</v>
      </c>
      <c r="H3464" s="178">
        <v>13.5</v>
      </c>
      <c r="I3464" s="178">
        <v>13.5</v>
      </c>
      <c r="J3464" s="178">
        <v>13.5</v>
      </c>
      <c r="K3464" s="179" t="str">
        <f>MAX(0,((T3464*(365/365))-VLOOKUP(A3464,VBMA!$A:$D,4,0))  /  (T3464* (365/365)   ))</f>
        <v>#N/A</v>
      </c>
      <c r="L3464" s="180" t="str">
        <f t="shared" ref="L3464:S3464" si="3467">(B3464*(1-$K3464) * (365/365))/100</f>
        <v>#N/A</v>
      </c>
      <c r="M3464" s="180" t="str">
        <f t="shared" si="3467"/>
        <v>#N/A</v>
      </c>
      <c r="N3464" s="180" t="str">
        <f t="shared" si="3467"/>
        <v>#N/A</v>
      </c>
      <c r="O3464" s="180" t="str">
        <f t="shared" si="3467"/>
        <v>#N/A</v>
      </c>
      <c r="P3464" s="180" t="str">
        <f t="shared" si="3467"/>
        <v>#N/A</v>
      </c>
      <c r="Q3464" s="180" t="str">
        <f t="shared" si="3467"/>
        <v>#N/A</v>
      </c>
      <c r="R3464" s="180" t="str">
        <f t="shared" si="3467"/>
        <v>#N/A</v>
      </c>
      <c r="S3464" s="180" t="str">
        <f t="shared" si="3467"/>
        <v>#N/A</v>
      </c>
      <c r="T3464" s="181">
        <f t="shared" si="3"/>
        <v>13.5</v>
      </c>
      <c r="U3464" s="182">
        <f t="shared" si="4"/>
        <v>40867</v>
      </c>
      <c r="V3464" s="182">
        <f t="shared" si="5"/>
        <v>40959</v>
      </c>
      <c r="W3464" s="182">
        <f t="shared" si="6"/>
        <v>41049</v>
      </c>
      <c r="X3464" s="181">
        <f t="shared" si="7"/>
        <v>184</v>
      </c>
      <c r="Y3464" s="181">
        <f t="shared" si="8"/>
        <v>276</v>
      </c>
      <c r="Z3464" s="181">
        <f t="shared" si="9"/>
        <v>366</v>
      </c>
      <c r="AA3464" s="155"/>
      <c r="AB3464" s="9"/>
      <c r="AC3464" s="9"/>
      <c r="AD3464" s="9"/>
      <c r="AE3464" s="9"/>
      <c r="AF3464" s="9"/>
      <c r="AG3464" s="9"/>
      <c r="AH3464" s="9"/>
    </row>
    <row r="3465" ht="15.75" customHeight="1">
      <c r="A3465" s="177">
        <v>40682.0</v>
      </c>
      <c r="B3465" s="178">
        <v>13.29</v>
      </c>
      <c r="C3465" s="178">
        <v>13.5</v>
      </c>
      <c r="D3465" s="178">
        <v>13.5</v>
      </c>
      <c r="E3465" s="178">
        <v>13.5</v>
      </c>
      <c r="F3465" s="178">
        <v>13.5</v>
      </c>
      <c r="G3465" s="178">
        <v>13.5</v>
      </c>
      <c r="H3465" s="178">
        <v>13.5</v>
      </c>
      <c r="I3465" s="178">
        <v>13.5</v>
      </c>
      <c r="J3465" s="178">
        <v>13.5</v>
      </c>
      <c r="K3465" s="179" t="str">
        <f>MAX(0,((T3465*(365/365))-VLOOKUP(A3465,VBMA!$A:$D,4,0))  /  (T3465* (365/365)   ))</f>
        <v>#N/A</v>
      </c>
      <c r="L3465" s="180" t="str">
        <f t="shared" ref="L3465:S3465" si="3468">(B3465*(1-$K3465) * (365/365))/100</f>
        <v>#N/A</v>
      </c>
      <c r="M3465" s="180" t="str">
        <f t="shared" si="3468"/>
        <v>#N/A</v>
      </c>
      <c r="N3465" s="180" t="str">
        <f t="shared" si="3468"/>
        <v>#N/A</v>
      </c>
      <c r="O3465" s="180" t="str">
        <f t="shared" si="3468"/>
        <v>#N/A</v>
      </c>
      <c r="P3465" s="180" t="str">
        <f t="shared" si="3468"/>
        <v>#N/A</v>
      </c>
      <c r="Q3465" s="180" t="str">
        <f t="shared" si="3468"/>
        <v>#N/A</v>
      </c>
      <c r="R3465" s="180" t="str">
        <f t="shared" si="3468"/>
        <v>#N/A</v>
      </c>
      <c r="S3465" s="180" t="str">
        <f t="shared" si="3468"/>
        <v>#N/A</v>
      </c>
      <c r="T3465" s="181">
        <f t="shared" si="3"/>
        <v>13.5</v>
      </c>
      <c r="U3465" s="182">
        <f t="shared" si="4"/>
        <v>40866</v>
      </c>
      <c r="V3465" s="182">
        <f t="shared" si="5"/>
        <v>40958</v>
      </c>
      <c r="W3465" s="182">
        <f t="shared" si="6"/>
        <v>41048</v>
      </c>
      <c r="X3465" s="181">
        <f t="shared" si="7"/>
        <v>184</v>
      </c>
      <c r="Y3465" s="181">
        <f t="shared" si="8"/>
        <v>276</v>
      </c>
      <c r="Z3465" s="181">
        <f t="shared" si="9"/>
        <v>366</v>
      </c>
      <c r="AA3465" s="155"/>
      <c r="AB3465" s="9"/>
      <c r="AC3465" s="9"/>
      <c r="AD3465" s="9"/>
      <c r="AE3465" s="9"/>
      <c r="AF3465" s="9"/>
      <c r="AG3465" s="9"/>
      <c r="AH3465" s="9"/>
    </row>
    <row r="3466" ht="15.75" customHeight="1">
      <c r="A3466" s="177">
        <v>40681.0</v>
      </c>
      <c r="B3466" s="178">
        <v>13.36</v>
      </c>
      <c r="C3466" s="178">
        <v>13.5</v>
      </c>
      <c r="D3466" s="178">
        <v>13.5</v>
      </c>
      <c r="E3466" s="178">
        <v>13.5</v>
      </c>
      <c r="F3466" s="178">
        <v>13.5</v>
      </c>
      <c r="G3466" s="178">
        <v>13.5</v>
      </c>
      <c r="H3466" s="178">
        <v>13.5</v>
      </c>
      <c r="I3466" s="178">
        <v>13.5</v>
      </c>
      <c r="J3466" s="178">
        <v>13.5</v>
      </c>
      <c r="K3466" s="179" t="str">
        <f>MAX(0,((T3466*(365/365))-VLOOKUP(A3466,VBMA!$A:$D,4,0))  /  (T3466* (365/365)   ))</f>
        <v>#N/A</v>
      </c>
      <c r="L3466" s="180" t="str">
        <f t="shared" ref="L3466:S3466" si="3469">(B3466*(1-$K3466) * (365/365))/100</f>
        <v>#N/A</v>
      </c>
      <c r="M3466" s="180" t="str">
        <f t="shared" si="3469"/>
        <v>#N/A</v>
      </c>
      <c r="N3466" s="180" t="str">
        <f t="shared" si="3469"/>
        <v>#N/A</v>
      </c>
      <c r="O3466" s="180" t="str">
        <f t="shared" si="3469"/>
        <v>#N/A</v>
      </c>
      <c r="P3466" s="180" t="str">
        <f t="shared" si="3469"/>
        <v>#N/A</v>
      </c>
      <c r="Q3466" s="180" t="str">
        <f t="shared" si="3469"/>
        <v>#N/A</v>
      </c>
      <c r="R3466" s="180" t="str">
        <f t="shared" si="3469"/>
        <v>#N/A</v>
      </c>
      <c r="S3466" s="180" t="str">
        <f t="shared" si="3469"/>
        <v>#N/A</v>
      </c>
      <c r="T3466" s="181">
        <f t="shared" si="3"/>
        <v>13.5</v>
      </c>
      <c r="U3466" s="182">
        <f t="shared" si="4"/>
        <v>40865</v>
      </c>
      <c r="V3466" s="182">
        <f t="shared" si="5"/>
        <v>40957</v>
      </c>
      <c r="W3466" s="182">
        <f t="shared" si="6"/>
        <v>41047</v>
      </c>
      <c r="X3466" s="181">
        <f t="shared" si="7"/>
        <v>184</v>
      </c>
      <c r="Y3466" s="181">
        <f t="shared" si="8"/>
        <v>276</v>
      </c>
      <c r="Z3466" s="181">
        <f t="shared" si="9"/>
        <v>366</v>
      </c>
      <c r="AA3466" s="155"/>
      <c r="AB3466" s="9"/>
      <c r="AC3466" s="9"/>
      <c r="AD3466" s="9"/>
      <c r="AE3466" s="9"/>
      <c r="AF3466" s="9"/>
      <c r="AG3466" s="9"/>
      <c r="AH3466" s="9"/>
    </row>
    <row r="3467" ht="15.75" customHeight="1">
      <c r="A3467" s="177">
        <v>40680.0</v>
      </c>
      <c r="B3467" s="178">
        <v>13.5</v>
      </c>
      <c r="C3467" s="178">
        <v>13.5</v>
      </c>
      <c r="D3467" s="178">
        <v>13.5</v>
      </c>
      <c r="E3467" s="178">
        <v>13.5</v>
      </c>
      <c r="F3467" s="178">
        <v>13.5</v>
      </c>
      <c r="G3467" s="178">
        <v>13.5</v>
      </c>
      <c r="H3467" s="178">
        <v>13.5</v>
      </c>
      <c r="I3467" s="178">
        <v>13.5</v>
      </c>
      <c r="J3467" s="178">
        <v>13.5</v>
      </c>
      <c r="K3467" s="179" t="str">
        <f>MAX(0,((T3467*(365/365))-VLOOKUP(A3467,VBMA!$A:$D,4,0))  /  (T3467* (365/365)   ))</f>
        <v>#N/A</v>
      </c>
      <c r="L3467" s="180" t="str">
        <f t="shared" ref="L3467:S3467" si="3470">(B3467*(1-$K3467) * (365/365))/100</f>
        <v>#N/A</v>
      </c>
      <c r="M3467" s="180" t="str">
        <f t="shared" si="3470"/>
        <v>#N/A</v>
      </c>
      <c r="N3467" s="180" t="str">
        <f t="shared" si="3470"/>
        <v>#N/A</v>
      </c>
      <c r="O3467" s="180" t="str">
        <f t="shared" si="3470"/>
        <v>#N/A</v>
      </c>
      <c r="P3467" s="180" t="str">
        <f t="shared" si="3470"/>
        <v>#N/A</v>
      </c>
      <c r="Q3467" s="180" t="str">
        <f t="shared" si="3470"/>
        <v>#N/A</v>
      </c>
      <c r="R3467" s="180" t="str">
        <f t="shared" si="3470"/>
        <v>#N/A</v>
      </c>
      <c r="S3467" s="180" t="str">
        <f t="shared" si="3470"/>
        <v>#N/A</v>
      </c>
      <c r="T3467" s="181">
        <f t="shared" si="3"/>
        <v>13.5</v>
      </c>
      <c r="U3467" s="182">
        <f t="shared" si="4"/>
        <v>40864</v>
      </c>
      <c r="V3467" s="182">
        <f t="shared" si="5"/>
        <v>40956</v>
      </c>
      <c r="W3467" s="182">
        <f t="shared" si="6"/>
        <v>41046</v>
      </c>
      <c r="X3467" s="181">
        <f t="shared" si="7"/>
        <v>184</v>
      </c>
      <c r="Y3467" s="181">
        <f t="shared" si="8"/>
        <v>276</v>
      </c>
      <c r="Z3467" s="181">
        <f t="shared" si="9"/>
        <v>366</v>
      </c>
      <c r="AA3467" s="155"/>
      <c r="AB3467" s="9"/>
      <c r="AC3467" s="9"/>
      <c r="AD3467" s="9"/>
      <c r="AE3467" s="9"/>
      <c r="AF3467" s="9"/>
      <c r="AG3467" s="9"/>
      <c r="AH3467" s="9"/>
    </row>
    <row r="3468" ht="15.75" customHeight="1">
      <c r="A3468" s="177">
        <v>40679.0</v>
      </c>
      <c r="B3468" s="178">
        <v>13.5</v>
      </c>
      <c r="C3468" s="178">
        <v>13.5</v>
      </c>
      <c r="D3468" s="178">
        <v>13.5</v>
      </c>
      <c r="E3468" s="178">
        <v>13.5</v>
      </c>
      <c r="F3468" s="178">
        <v>13.5</v>
      </c>
      <c r="G3468" s="178">
        <v>13.5</v>
      </c>
      <c r="H3468" s="178">
        <v>13.5</v>
      </c>
      <c r="I3468" s="178">
        <v>13.5</v>
      </c>
      <c r="J3468" s="178">
        <v>13.5</v>
      </c>
      <c r="K3468" s="179" t="str">
        <f>MAX(0,((T3468*(365/365))-VLOOKUP(A3468,VBMA!$A:$D,4,0))  /  (T3468* (365/365)   ))</f>
        <v>#N/A</v>
      </c>
      <c r="L3468" s="180" t="str">
        <f t="shared" ref="L3468:S3468" si="3471">(B3468*(1-$K3468) * (365/365))/100</f>
        <v>#N/A</v>
      </c>
      <c r="M3468" s="180" t="str">
        <f t="shared" si="3471"/>
        <v>#N/A</v>
      </c>
      <c r="N3468" s="180" t="str">
        <f t="shared" si="3471"/>
        <v>#N/A</v>
      </c>
      <c r="O3468" s="180" t="str">
        <f t="shared" si="3471"/>
        <v>#N/A</v>
      </c>
      <c r="P3468" s="180" t="str">
        <f t="shared" si="3471"/>
        <v>#N/A</v>
      </c>
      <c r="Q3468" s="180" t="str">
        <f t="shared" si="3471"/>
        <v>#N/A</v>
      </c>
      <c r="R3468" s="180" t="str">
        <f t="shared" si="3471"/>
        <v>#N/A</v>
      </c>
      <c r="S3468" s="180" t="str">
        <f t="shared" si="3471"/>
        <v>#N/A</v>
      </c>
      <c r="T3468" s="181">
        <f t="shared" si="3"/>
        <v>13.5</v>
      </c>
      <c r="U3468" s="182">
        <f t="shared" si="4"/>
        <v>40863</v>
      </c>
      <c r="V3468" s="182">
        <f t="shared" si="5"/>
        <v>40955</v>
      </c>
      <c r="W3468" s="182">
        <f t="shared" si="6"/>
        <v>41045</v>
      </c>
      <c r="X3468" s="181">
        <f t="shared" si="7"/>
        <v>184</v>
      </c>
      <c r="Y3468" s="181">
        <f t="shared" si="8"/>
        <v>276</v>
      </c>
      <c r="Z3468" s="181">
        <f t="shared" si="9"/>
        <v>366</v>
      </c>
      <c r="AA3468" s="155"/>
      <c r="AB3468" s="9"/>
      <c r="AC3468" s="9"/>
      <c r="AD3468" s="9"/>
      <c r="AE3468" s="9"/>
      <c r="AF3468" s="9"/>
      <c r="AG3468" s="9"/>
      <c r="AH3468" s="9"/>
    </row>
    <row r="3469" ht="15.75" customHeight="1">
      <c r="A3469" s="177">
        <v>40676.0</v>
      </c>
      <c r="B3469" s="178">
        <v>13.5</v>
      </c>
      <c r="C3469" s="178">
        <v>13.5</v>
      </c>
      <c r="D3469" s="178">
        <v>13.5</v>
      </c>
      <c r="E3469" s="178">
        <v>13.5</v>
      </c>
      <c r="F3469" s="178">
        <v>13.5</v>
      </c>
      <c r="G3469" s="178">
        <v>13.5</v>
      </c>
      <c r="H3469" s="178">
        <v>13.5</v>
      </c>
      <c r="I3469" s="178">
        <v>13.5</v>
      </c>
      <c r="J3469" s="178">
        <v>13.5</v>
      </c>
      <c r="K3469" s="179" t="str">
        <f>MAX(0,((T3469*(365/365))-VLOOKUP(A3469,VBMA!$A:$D,4,0))  /  (T3469* (365/365)   ))</f>
        <v>#N/A</v>
      </c>
      <c r="L3469" s="180" t="str">
        <f t="shared" ref="L3469:S3469" si="3472">(B3469*(1-$K3469) * (365/365))/100</f>
        <v>#N/A</v>
      </c>
      <c r="M3469" s="180" t="str">
        <f t="shared" si="3472"/>
        <v>#N/A</v>
      </c>
      <c r="N3469" s="180" t="str">
        <f t="shared" si="3472"/>
        <v>#N/A</v>
      </c>
      <c r="O3469" s="180" t="str">
        <f t="shared" si="3472"/>
        <v>#N/A</v>
      </c>
      <c r="P3469" s="180" t="str">
        <f t="shared" si="3472"/>
        <v>#N/A</v>
      </c>
      <c r="Q3469" s="180" t="str">
        <f t="shared" si="3472"/>
        <v>#N/A</v>
      </c>
      <c r="R3469" s="180" t="str">
        <f t="shared" si="3472"/>
        <v>#N/A</v>
      </c>
      <c r="S3469" s="180" t="str">
        <f t="shared" si="3472"/>
        <v>#N/A</v>
      </c>
      <c r="T3469" s="181">
        <f t="shared" si="3"/>
        <v>13.5</v>
      </c>
      <c r="U3469" s="182">
        <f t="shared" si="4"/>
        <v>40860</v>
      </c>
      <c r="V3469" s="182">
        <f t="shared" si="5"/>
        <v>40952</v>
      </c>
      <c r="W3469" s="182">
        <f t="shared" si="6"/>
        <v>41042</v>
      </c>
      <c r="X3469" s="181">
        <f t="shared" si="7"/>
        <v>184</v>
      </c>
      <c r="Y3469" s="181">
        <f t="shared" si="8"/>
        <v>276</v>
      </c>
      <c r="Z3469" s="181">
        <f t="shared" si="9"/>
        <v>366</v>
      </c>
      <c r="AA3469" s="155"/>
      <c r="AB3469" s="9"/>
      <c r="AC3469" s="9"/>
      <c r="AD3469" s="9"/>
      <c r="AE3469" s="9"/>
      <c r="AF3469" s="9"/>
      <c r="AG3469" s="9"/>
      <c r="AH3469" s="9"/>
    </row>
    <row r="3470" ht="15.75" customHeight="1">
      <c r="A3470" s="177">
        <v>40675.0</v>
      </c>
      <c r="B3470" s="178">
        <v>13.5</v>
      </c>
      <c r="C3470" s="178">
        <v>13.5</v>
      </c>
      <c r="D3470" s="178">
        <v>13.5</v>
      </c>
      <c r="E3470" s="178">
        <v>13.5</v>
      </c>
      <c r="F3470" s="178">
        <v>13.5</v>
      </c>
      <c r="G3470" s="178">
        <v>13.5</v>
      </c>
      <c r="H3470" s="178">
        <v>13.5</v>
      </c>
      <c r="I3470" s="178">
        <v>13.5</v>
      </c>
      <c r="J3470" s="178">
        <v>13.5</v>
      </c>
      <c r="K3470" s="179" t="str">
        <f>MAX(0,((T3470*(365/365))-VLOOKUP(A3470,VBMA!$A:$D,4,0))  /  (T3470* (365/365)   ))</f>
        <v>#N/A</v>
      </c>
      <c r="L3470" s="180" t="str">
        <f t="shared" ref="L3470:S3470" si="3473">(B3470*(1-$K3470) * (365/365))/100</f>
        <v>#N/A</v>
      </c>
      <c r="M3470" s="180" t="str">
        <f t="shared" si="3473"/>
        <v>#N/A</v>
      </c>
      <c r="N3470" s="180" t="str">
        <f t="shared" si="3473"/>
        <v>#N/A</v>
      </c>
      <c r="O3470" s="180" t="str">
        <f t="shared" si="3473"/>
        <v>#N/A</v>
      </c>
      <c r="P3470" s="180" t="str">
        <f t="shared" si="3473"/>
        <v>#N/A</v>
      </c>
      <c r="Q3470" s="180" t="str">
        <f t="shared" si="3473"/>
        <v>#N/A</v>
      </c>
      <c r="R3470" s="180" t="str">
        <f t="shared" si="3473"/>
        <v>#N/A</v>
      </c>
      <c r="S3470" s="180" t="str">
        <f t="shared" si="3473"/>
        <v>#N/A</v>
      </c>
      <c r="T3470" s="181">
        <f t="shared" si="3"/>
        <v>13.5</v>
      </c>
      <c r="U3470" s="182">
        <f t="shared" si="4"/>
        <v>40859</v>
      </c>
      <c r="V3470" s="182">
        <f t="shared" si="5"/>
        <v>40951</v>
      </c>
      <c r="W3470" s="182">
        <f t="shared" si="6"/>
        <v>41041</v>
      </c>
      <c r="X3470" s="181">
        <f t="shared" si="7"/>
        <v>184</v>
      </c>
      <c r="Y3470" s="181">
        <f t="shared" si="8"/>
        <v>276</v>
      </c>
      <c r="Z3470" s="181">
        <f t="shared" si="9"/>
        <v>366</v>
      </c>
      <c r="AA3470" s="155"/>
      <c r="AB3470" s="9"/>
      <c r="AC3470" s="9"/>
      <c r="AD3470" s="9"/>
      <c r="AE3470" s="9"/>
      <c r="AF3470" s="9"/>
      <c r="AG3470" s="9"/>
      <c r="AH3470" s="9"/>
    </row>
    <row r="3471" ht="15.75" customHeight="1">
      <c r="A3471" s="177">
        <v>40674.0</v>
      </c>
      <c r="B3471" s="178">
        <v>13.5</v>
      </c>
      <c r="C3471" s="178">
        <v>13.5</v>
      </c>
      <c r="D3471" s="178">
        <v>13.5</v>
      </c>
      <c r="E3471" s="178">
        <v>13.5</v>
      </c>
      <c r="F3471" s="178">
        <v>13.5</v>
      </c>
      <c r="G3471" s="178">
        <v>13.5</v>
      </c>
      <c r="H3471" s="178">
        <v>13.5</v>
      </c>
      <c r="I3471" s="178">
        <v>13.5</v>
      </c>
      <c r="J3471" s="178">
        <v>13.5</v>
      </c>
      <c r="K3471" s="179" t="str">
        <f>MAX(0,((T3471*(365/365))-VLOOKUP(A3471,VBMA!$A:$D,4,0))  /  (T3471* (365/365)   ))</f>
        <v>#N/A</v>
      </c>
      <c r="L3471" s="180" t="str">
        <f t="shared" ref="L3471:S3471" si="3474">(B3471*(1-$K3471) * (365/365))/100</f>
        <v>#N/A</v>
      </c>
      <c r="M3471" s="180" t="str">
        <f t="shared" si="3474"/>
        <v>#N/A</v>
      </c>
      <c r="N3471" s="180" t="str">
        <f t="shared" si="3474"/>
        <v>#N/A</v>
      </c>
      <c r="O3471" s="180" t="str">
        <f t="shared" si="3474"/>
        <v>#N/A</v>
      </c>
      <c r="P3471" s="180" t="str">
        <f t="shared" si="3474"/>
        <v>#N/A</v>
      </c>
      <c r="Q3471" s="180" t="str">
        <f t="shared" si="3474"/>
        <v>#N/A</v>
      </c>
      <c r="R3471" s="180" t="str">
        <f t="shared" si="3474"/>
        <v>#N/A</v>
      </c>
      <c r="S3471" s="180" t="str">
        <f t="shared" si="3474"/>
        <v>#N/A</v>
      </c>
      <c r="T3471" s="181">
        <f t="shared" si="3"/>
        <v>13.5</v>
      </c>
      <c r="U3471" s="182">
        <f t="shared" si="4"/>
        <v>40858</v>
      </c>
      <c r="V3471" s="182">
        <f t="shared" si="5"/>
        <v>40950</v>
      </c>
      <c r="W3471" s="182">
        <f t="shared" si="6"/>
        <v>41040</v>
      </c>
      <c r="X3471" s="181">
        <f t="shared" si="7"/>
        <v>184</v>
      </c>
      <c r="Y3471" s="181">
        <f t="shared" si="8"/>
        <v>276</v>
      </c>
      <c r="Z3471" s="181">
        <f t="shared" si="9"/>
        <v>366</v>
      </c>
      <c r="AA3471" s="155"/>
      <c r="AB3471" s="9"/>
      <c r="AC3471" s="9"/>
      <c r="AD3471" s="9"/>
      <c r="AE3471" s="9"/>
      <c r="AF3471" s="9"/>
      <c r="AG3471" s="9"/>
      <c r="AH3471" s="9"/>
    </row>
    <row r="3472" ht="15.75" customHeight="1">
      <c r="A3472" s="177">
        <v>40673.0</v>
      </c>
      <c r="B3472" s="178">
        <v>13.5</v>
      </c>
      <c r="C3472" s="178">
        <v>13.5</v>
      </c>
      <c r="D3472" s="178">
        <v>13.5</v>
      </c>
      <c r="E3472" s="178">
        <v>13.5</v>
      </c>
      <c r="F3472" s="178">
        <v>13.5</v>
      </c>
      <c r="G3472" s="178">
        <v>13.5</v>
      </c>
      <c r="H3472" s="178">
        <v>13.5</v>
      </c>
      <c r="I3472" s="178">
        <v>13.5</v>
      </c>
      <c r="J3472" s="178">
        <v>13.5</v>
      </c>
      <c r="K3472" s="179" t="str">
        <f>MAX(0,((T3472*(365/365))-VLOOKUP(A3472,VBMA!$A:$D,4,0))  /  (T3472* (365/365)   ))</f>
        <v>#N/A</v>
      </c>
      <c r="L3472" s="180" t="str">
        <f t="shared" ref="L3472:S3472" si="3475">(B3472*(1-$K3472) * (365/365))/100</f>
        <v>#N/A</v>
      </c>
      <c r="M3472" s="180" t="str">
        <f t="shared" si="3475"/>
        <v>#N/A</v>
      </c>
      <c r="N3472" s="180" t="str">
        <f t="shared" si="3475"/>
        <v>#N/A</v>
      </c>
      <c r="O3472" s="180" t="str">
        <f t="shared" si="3475"/>
        <v>#N/A</v>
      </c>
      <c r="P3472" s="180" t="str">
        <f t="shared" si="3475"/>
        <v>#N/A</v>
      </c>
      <c r="Q3472" s="180" t="str">
        <f t="shared" si="3475"/>
        <v>#N/A</v>
      </c>
      <c r="R3472" s="180" t="str">
        <f t="shared" si="3475"/>
        <v>#N/A</v>
      </c>
      <c r="S3472" s="180" t="str">
        <f t="shared" si="3475"/>
        <v>#N/A</v>
      </c>
      <c r="T3472" s="181">
        <f t="shared" si="3"/>
        <v>13.5</v>
      </c>
      <c r="U3472" s="182">
        <f t="shared" si="4"/>
        <v>40857</v>
      </c>
      <c r="V3472" s="182">
        <f t="shared" si="5"/>
        <v>40949</v>
      </c>
      <c r="W3472" s="182">
        <f t="shared" si="6"/>
        <v>41039</v>
      </c>
      <c r="X3472" s="181">
        <f t="shared" si="7"/>
        <v>184</v>
      </c>
      <c r="Y3472" s="181">
        <f t="shared" si="8"/>
        <v>276</v>
      </c>
      <c r="Z3472" s="181">
        <f t="shared" si="9"/>
        <v>366</v>
      </c>
      <c r="AA3472" s="155"/>
      <c r="AB3472" s="9"/>
      <c r="AC3472" s="9"/>
      <c r="AD3472" s="9"/>
      <c r="AE3472" s="9"/>
      <c r="AF3472" s="9"/>
      <c r="AG3472" s="9"/>
      <c r="AH3472" s="9"/>
    </row>
    <row r="3473" ht="15.75" customHeight="1">
      <c r="A3473" s="177">
        <v>40672.0</v>
      </c>
      <c r="B3473" s="178">
        <v>13.5</v>
      </c>
      <c r="C3473" s="178">
        <v>13.5</v>
      </c>
      <c r="D3473" s="178">
        <v>13.5</v>
      </c>
      <c r="E3473" s="178">
        <v>13.5</v>
      </c>
      <c r="F3473" s="178">
        <v>13.5</v>
      </c>
      <c r="G3473" s="178">
        <v>13.5</v>
      </c>
      <c r="H3473" s="178">
        <v>13.5</v>
      </c>
      <c r="I3473" s="178">
        <v>13.5</v>
      </c>
      <c r="J3473" s="178">
        <v>13.5</v>
      </c>
      <c r="K3473" s="179" t="str">
        <f>MAX(0,((T3473*(365/365))-VLOOKUP(A3473,VBMA!$A:$D,4,0))  /  (T3473* (365/365)   ))</f>
        <v>#N/A</v>
      </c>
      <c r="L3473" s="180" t="str">
        <f t="shared" ref="L3473:S3473" si="3476">(B3473*(1-$K3473) * (365/365))/100</f>
        <v>#N/A</v>
      </c>
      <c r="M3473" s="180" t="str">
        <f t="shared" si="3476"/>
        <v>#N/A</v>
      </c>
      <c r="N3473" s="180" t="str">
        <f t="shared" si="3476"/>
        <v>#N/A</v>
      </c>
      <c r="O3473" s="180" t="str">
        <f t="shared" si="3476"/>
        <v>#N/A</v>
      </c>
      <c r="P3473" s="180" t="str">
        <f t="shared" si="3476"/>
        <v>#N/A</v>
      </c>
      <c r="Q3473" s="180" t="str">
        <f t="shared" si="3476"/>
        <v>#N/A</v>
      </c>
      <c r="R3473" s="180" t="str">
        <f t="shared" si="3476"/>
        <v>#N/A</v>
      </c>
      <c r="S3473" s="180" t="str">
        <f t="shared" si="3476"/>
        <v>#N/A</v>
      </c>
      <c r="T3473" s="181">
        <f t="shared" si="3"/>
        <v>13.5</v>
      </c>
      <c r="U3473" s="182">
        <f t="shared" si="4"/>
        <v>40856</v>
      </c>
      <c r="V3473" s="182">
        <f t="shared" si="5"/>
        <v>40948</v>
      </c>
      <c r="W3473" s="182">
        <f t="shared" si="6"/>
        <v>41038</v>
      </c>
      <c r="X3473" s="181">
        <f t="shared" si="7"/>
        <v>184</v>
      </c>
      <c r="Y3473" s="181">
        <f t="shared" si="8"/>
        <v>276</v>
      </c>
      <c r="Z3473" s="181">
        <f t="shared" si="9"/>
        <v>366</v>
      </c>
      <c r="AA3473" s="155"/>
      <c r="AB3473" s="9"/>
      <c r="AC3473" s="9"/>
      <c r="AD3473" s="9"/>
      <c r="AE3473" s="9"/>
      <c r="AF3473" s="9"/>
      <c r="AG3473" s="9"/>
      <c r="AH3473" s="9"/>
    </row>
    <row r="3474" ht="15.75" customHeight="1">
      <c r="A3474" s="177">
        <v>40669.0</v>
      </c>
      <c r="B3474" s="178">
        <v>13.5</v>
      </c>
      <c r="C3474" s="178">
        <v>13.5</v>
      </c>
      <c r="D3474" s="178">
        <v>13.5</v>
      </c>
      <c r="E3474" s="178">
        <v>13.5</v>
      </c>
      <c r="F3474" s="178">
        <v>13.5</v>
      </c>
      <c r="G3474" s="178">
        <v>13.5</v>
      </c>
      <c r="H3474" s="178">
        <v>13.5</v>
      </c>
      <c r="I3474" s="178">
        <v>13.5</v>
      </c>
      <c r="J3474" s="178">
        <v>13.5</v>
      </c>
      <c r="K3474" s="179" t="str">
        <f>MAX(0,((T3474*(365/365))-VLOOKUP(A3474,VBMA!$A:$D,4,0))  /  (T3474* (365/365)   ))</f>
        <v>#N/A</v>
      </c>
      <c r="L3474" s="180" t="str">
        <f t="shared" ref="L3474:S3474" si="3477">(B3474*(1-$K3474) * (365/365))/100</f>
        <v>#N/A</v>
      </c>
      <c r="M3474" s="180" t="str">
        <f t="shared" si="3477"/>
        <v>#N/A</v>
      </c>
      <c r="N3474" s="180" t="str">
        <f t="shared" si="3477"/>
        <v>#N/A</v>
      </c>
      <c r="O3474" s="180" t="str">
        <f t="shared" si="3477"/>
        <v>#N/A</v>
      </c>
      <c r="P3474" s="180" t="str">
        <f t="shared" si="3477"/>
        <v>#N/A</v>
      </c>
      <c r="Q3474" s="180" t="str">
        <f t="shared" si="3477"/>
        <v>#N/A</v>
      </c>
      <c r="R3474" s="180" t="str">
        <f t="shared" si="3477"/>
        <v>#N/A</v>
      </c>
      <c r="S3474" s="180" t="str">
        <f t="shared" si="3477"/>
        <v>#N/A</v>
      </c>
      <c r="T3474" s="181">
        <f t="shared" si="3"/>
        <v>13.5</v>
      </c>
      <c r="U3474" s="182">
        <f t="shared" si="4"/>
        <v>40853</v>
      </c>
      <c r="V3474" s="182">
        <f t="shared" si="5"/>
        <v>40945</v>
      </c>
      <c r="W3474" s="182">
        <f t="shared" si="6"/>
        <v>41035</v>
      </c>
      <c r="X3474" s="181">
        <f t="shared" si="7"/>
        <v>184</v>
      </c>
      <c r="Y3474" s="181">
        <f t="shared" si="8"/>
        <v>276</v>
      </c>
      <c r="Z3474" s="181">
        <f t="shared" si="9"/>
        <v>366</v>
      </c>
      <c r="AA3474" s="155"/>
      <c r="AB3474" s="9"/>
      <c r="AC3474" s="9"/>
      <c r="AD3474" s="9"/>
      <c r="AE3474" s="9"/>
      <c r="AF3474" s="9"/>
      <c r="AG3474" s="9"/>
      <c r="AH3474" s="9"/>
    </row>
    <row r="3475" ht="15.75" customHeight="1">
      <c r="A3475" s="177">
        <v>40668.0</v>
      </c>
      <c r="B3475" s="178">
        <v>13.5</v>
      </c>
      <c r="C3475" s="178">
        <v>13.5</v>
      </c>
      <c r="D3475" s="178">
        <v>13.5</v>
      </c>
      <c r="E3475" s="178">
        <v>13.5</v>
      </c>
      <c r="F3475" s="178">
        <v>13.5</v>
      </c>
      <c r="G3475" s="178">
        <v>13.5</v>
      </c>
      <c r="H3475" s="178">
        <v>13.5</v>
      </c>
      <c r="I3475" s="178">
        <v>13.5</v>
      </c>
      <c r="J3475" s="178">
        <v>13.5</v>
      </c>
      <c r="K3475" s="179" t="str">
        <f>MAX(0,((T3475*(365/365))-VLOOKUP(A3475,VBMA!$A:$D,4,0))  /  (T3475* (365/365)   ))</f>
        <v>#N/A</v>
      </c>
      <c r="L3475" s="180" t="str">
        <f t="shared" ref="L3475:S3475" si="3478">(B3475*(1-$K3475) * (365/365))/100</f>
        <v>#N/A</v>
      </c>
      <c r="M3475" s="180" t="str">
        <f t="shared" si="3478"/>
        <v>#N/A</v>
      </c>
      <c r="N3475" s="180" t="str">
        <f t="shared" si="3478"/>
        <v>#N/A</v>
      </c>
      <c r="O3475" s="180" t="str">
        <f t="shared" si="3478"/>
        <v>#N/A</v>
      </c>
      <c r="P3475" s="180" t="str">
        <f t="shared" si="3478"/>
        <v>#N/A</v>
      </c>
      <c r="Q3475" s="180" t="str">
        <f t="shared" si="3478"/>
        <v>#N/A</v>
      </c>
      <c r="R3475" s="180" t="str">
        <f t="shared" si="3478"/>
        <v>#N/A</v>
      </c>
      <c r="S3475" s="180" t="str">
        <f t="shared" si="3478"/>
        <v>#N/A</v>
      </c>
      <c r="T3475" s="181">
        <f t="shared" si="3"/>
        <v>13.5</v>
      </c>
      <c r="U3475" s="182">
        <f t="shared" si="4"/>
        <v>40852</v>
      </c>
      <c r="V3475" s="182">
        <f t="shared" si="5"/>
        <v>40944</v>
      </c>
      <c r="W3475" s="182">
        <f t="shared" si="6"/>
        <v>41034</v>
      </c>
      <c r="X3475" s="181">
        <f t="shared" si="7"/>
        <v>184</v>
      </c>
      <c r="Y3475" s="181">
        <f t="shared" si="8"/>
        <v>276</v>
      </c>
      <c r="Z3475" s="181">
        <f t="shared" si="9"/>
        <v>366</v>
      </c>
      <c r="AA3475" s="155"/>
      <c r="AB3475" s="9"/>
      <c r="AC3475" s="9"/>
      <c r="AD3475" s="9"/>
      <c r="AE3475" s="9"/>
      <c r="AF3475" s="9"/>
      <c r="AG3475" s="9"/>
      <c r="AH3475" s="9"/>
    </row>
    <row r="3476" ht="15.75" customHeight="1">
      <c r="A3476" s="177">
        <v>40667.0</v>
      </c>
      <c r="B3476" s="178">
        <v>13.5</v>
      </c>
      <c r="C3476" s="178">
        <v>13.5</v>
      </c>
      <c r="D3476" s="178">
        <v>13.5</v>
      </c>
      <c r="E3476" s="178">
        <v>13.5</v>
      </c>
      <c r="F3476" s="178">
        <v>13.5</v>
      </c>
      <c r="G3476" s="178">
        <v>13.5</v>
      </c>
      <c r="H3476" s="178">
        <v>13.5</v>
      </c>
      <c r="I3476" s="178">
        <v>13.5</v>
      </c>
      <c r="J3476" s="178">
        <v>13.5</v>
      </c>
      <c r="K3476" s="179" t="str">
        <f>MAX(0,((T3476*(365/365))-VLOOKUP(A3476,VBMA!$A:$D,4,0))  /  (T3476* (365/365)   ))</f>
        <v>#N/A</v>
      </c>
      <c r="L3476" s="180" t="str">
        <f t="shared" ref="L3476:S3476" si="3479">(B3476*(1-$K3476) * (365/365))/100</f>
        <v>#N/A</v>
      </c>
      <c r="M3476" s="180" t="str">
        <f t="shared" si="3479"/>
        <v>#N/A</v>
      </c>
      <c r="N3476" s="180" t="str">
        <f t="shared" si="3479"/>
        <v>#N/A</v>
      </c>
      <c r="O3476" s="180" t="str">
        <f t="shared" si="3479"/>
        <v>#N/A</v>
      </c>
      <c r="P3476" s="180" t="str">
        <f t="shared" si="3479"/>
        <v>#N/A</v>
      </c>
      <c r="Q3476" s="180" t="str">
        <f t="shared" si="3479"/>
        <v>#N/A</v>
      </c>
      <c r="R3476" s="180" t="str">
        <f t="shared" si="3479"/>
        <v>#N/A</v>
      </c>
      <c r="S3476" s="180" t="str">
        <f t="shared" si="3479"/>
        <v>#N/A</v>
      </c>
      <c r="T3476" s="181">
        <f t="shared" si="3"/>
        <v>13.5</v>
      </c>
      <c r="U3476" s="182">
        <f t="shared" si="4"/>
        <v>40851</v>
      </c>
      <c r="V3476" s="182">
        <f t="shared" si="5"/>
        <v>40943</v>
      </c>
      <c r="W3476" s="182">
        <f t="shared" si="6"/>
        <v>41033</v>
      </c>
      <c r="X3476" s="181">
        <f t="shared" si="7"/>
        <v>184</v>
      </c>
      <c r="Y3476" s="181">
        <f t="shared" si="8"/>
        <v>276</v>
      </c>
      <c r="Z3476" s="181">
        <f t="shared" si="9"/>
        <v>366</v>
      </c>
      <c r="AA3476" s="155"/>
      <c r="AB3476" s="9"/>
      <c r="AC3476" s="9"/>
      <c r="AD3476" s="9"/>
      <c r="AE3476" s="9"/>
      <c r="AF3476" s="9"/>
      <c r="AG3476" s="9"/>
      <c r="AH3476" s="9"/>
    </row>
    <row r="3477" ht="15.75" customHeight="1">
      <c r="A3477" s="177">
        <v>40662.0</v>
      </c>
      <c r="B3477" s="178">
        <v>13.5</v>
      </c>
      <c r="C3477" s="178">
        <v>13.5</v>
      </c>
      <c r="D3477" s="178">
        <v>13.5</v>
      </c>
      <c r="E3477" s="178">
        <v>13.5</v>
      </c>
      <c r="F3477" s="178">
        <v>13.5</v>
      </c>
      <c r="G3477" s="178">
        <v>13.5</v>
      </c>
      <c r="H3477" s="178">
        <v>13.5</v>
      </c>
      <c r="I3477" s="178">
        <v>13.5</v>
      </c>
      <c r="J3477" s="178">
        <v>13.5</v>
      </c>
      <c r="K3477" s="179" t="str">
        <f>MAX(0,((T3477*(365/365))-VLOOKUP(A3477,VBMA!$A:$D,4,0))  /  (T3477* (365/365)   ))</f>
        <v>#N/A</v>
      </c>
      <c r="L3477" s="180" t="str">
        <f t="shared" ref="L3477:S3477" si="3480">(B3477*(1-$K3477) * (365/365))/100</f>
        <v>#N/A</v>
      </c>
      <c r="M3477" s="180" t="str">
        <f t="shared" si="3480"/>
        <v>#N/A</v>
      </c>
      <c r="N3477" s="180" t="str">
        <f t="shared" si="3480"/>
        <v>#N/A</v>
      </c>
      <c r="O3477" s="180" t="str">
        <f t="shared" si="3480"/>
        <v>#N/A</v>
      </c>
      <c r="P3477" s="180" t="str">
        <f t="shared" si="3480"/>
        <v>#N/A</v>
      </c>
      <c r="Q3477" s="180" t="str">
        <f t="shared" si="3480"/>
        <v>#N/A</v>
      </c>
      <c r="R3477" s="180" t="str">
        <f t="shared" si="3480"/>
        <v>#N/A</v>
      </c>
      <c r="S3477" s="180" t="str">
        <f t="shared" si="3480"/>
        <v>#N/A</v>
      </c>
      <c r="T3477" s="181">
        <f t="shared" si="3"/>
        <v>13.5</v>
      </c>
      <c r="U3477" s="182">
        <f t="shared" si="4"/>
        <v>40845</v>
      </c>
      <c r="V3477" s="182">
        <f t="shared" si="5"/>
        <v>40937</v>
      </c>
      <c r="W3477" s="182">
        <f t="shared" si="6"/>
        <v>41028</v>
      </c>
      <c r="X3477" s="181">
        <f t="shared" si="7"/>
        <v>183</v>
      </c>
      <c r="Y3477" s="181">
        <f t="shared" si="8"/>
        <v>275</v>
      </c>
      <c r="Z3477" s="181">
        <f t="shared" si="9"/>
        <v>366</v>
      </c>
      <c r="AA3477" s="155"/>
      <c r="AB3477" s="9"/>
      <c r="AC3477" s="9"/>
      <c r="AD3477" s="9"/>
      <c r="AE3477" s="9"/>
      <c r="AF3477" s="9"/>
      <c r="AG3477" s="9"/>
      <c r="AH3477" s="9"/>
    </row>
    <row r="3478" ht="15.75" customHeight="1">
      <c r="A3478" s="177">
        <v>40661.0</v>
      </c>
      <c r="B3478" s="178">
        <v>13.5</v>
      </c>
      <c r="C3478" s="178">
        <v>13.5</v>
      </c>
      <c r="D3478" s="178">
        <v>13.5</v>
      </c>
      <c r="E3478" s="178">
        <v>13.5</v>
      </c>
      <c r="F3478" s="178">
        <v>13.5</v>
      </c>
      <c r="G3478" s="178">
        <v>13.5</v>
      </c>
      <c r="H3478" s="178">
        <v>13.5</v>
      </c>
      <c r="I3478" s="178">
        <v>13.5</v>
      </c>
      <c r="J3478" s="178">
        <v>13.5</v>
      </c>
      <c r="K3478" s="179" t="str">
        <f>MAX(0,((T3478*(365/365))-VLOOKUP(A3478,VBMA!$A:$D,4,0))  /  (T3478* (365/365)   ))</f>
        <v>#N/A</v>
      </c>
      <c r="L3478" s="180" t="str">
        <f t="shared" ref="L3478:S3478" si="3481">(B3478*(1-$K3478) * (365/365))/100</f>
        <v>#N/A</v>
      </c>
      <c r="M3478" s="180" t="str">
        <f t="shared" si="3481"/>
        <v>#N/A</v>
      </c>
      <c r="N3478" s="180" t="str">
        <f t="shared" si="3481"/>
        <v>#N/A</v>
      </c>
      <c r="O3478" s="180" t="str">
        <f t="shared" si="3481"/>
        <v>#N/A</v>
      </c>
      <c r="P3478" s="180" t="str">
        <f t="shared" si="3481"/>
        <v>#N/A</v>
      </c>
      <c r="Q3478" s="180" t="str">
        <f t="shared" si="3481"/>
        <v>#N/A</v>
      </c>
      <c r="R3478" s="180" t="str">
        <f t="shared" si="3481"/>
        <v>#N/A</v>
      </c>
      <c r="S3478" s="180" t="str">
        <f t="shared" si="3481"/>
        <v>#N/A</v>
      </c>
      <c r="T3478" s="181">
        <f t="shared" si="3"/>
        <v>13.5</v>
      </c>
      <c r="U3478" s="182">
        <f t="shared" si="4"/>
        <v>40844</v>
      </c>
      <c r="V3478" s="182">
        <f t="shared" si="5"/>
        <v>40936</v>
      </c>
      <c r="W3478" s="182">
        <f t="shared" si="6"/>
        <v>41027</v>
      </c>
      <c r="X3478" s="181">
        <f t="shared" si="7"/>
        <v>183</v>
      </c>
      <c r="Y3478" s="181">
        <f t="shared" si="8"/>
        <v>275</v>
      </c>
      <c r="Z3478" s="181">
        <f t="shared" si="9"/>
        <v>366</v>
      </c>
      <c r="AA3478" s="155"/>
      <c r="AB3478" s="9"/>
      <c r="AC3478" s="9"/>
      <c r="AD3478" s="9"/>
      <c r="AE3478" s="9"/>
      <c r="AF3478" s="9"/>
      <c r="AG3478" s="9"/>
      <c r="AH3478" s="9"/>
    </row>
    <row r="3479" ht="15.75" customHeight="1">
      <c r="A3479" s="177">
        <v>40660.0</v>
      </c>
      <c r="B3479" s="178">
        <v>13.5</v>
      </c>
      <c r="C3479" s="178">
        <v>13.5</v>
      </c>
      <c r="D3479" s="178">
        <v>13.5</v>
      </c>
      <c r="E3479" s="178">
        <v>13.5</v>
      </c>
      <c r="F3479" s="178">
        <v>13.5</v>
      </c>
      <c r="G3479" s="178">
        <v>13.5</v>
      </c>
      <c r="H3479" s="178">
        <v>13.5</v>
      </c>
      <c r="I3479" s="178">
        <v>13.5</v>
      </c>
      <c r="J3479" s="178">
        <v>13.5</v>
      </c>
      <c r="K3479" s="179" t="str">
        <f>MAX(0,((T3479*(365/365))-VLOOKUP(A3479,VBMA!$A:$D,4,0))  /  (T3479* (365/365)   ))</f>
        <v>#N/A</v>
      </c>
      <c r="L3479" s="180" t="str">
        <f t="shared" ref="L3479:S3479" si="3482">(B3479*(1-$K3479) * (365/365))/100</f>
        <v>#N/A</v>
      </c>
      <c r="M3479" s="180" t="str">
        <f t="shared" si="3482"/>
        <v>#N/A</v>
      </c>
      <c r="N3479" s="180" t="str">
        <f t="shared" si="3482"/>
        <v>#N/A</v>
      </c>
      <c r="O3479" s="180" t="str">
        <f t="shared" si="3482"/>
        <v>#N/A</v>
      </c>
      <c r="P3479" s="180" t="str">
        <f t="shared" si="3482"/>
        <v>#N/A</v>
      </c>
      <c r="Q3479" s="180" t="str">
        <f t="shared" si="3482"/>
        <v>#N/A</v>
      </c>
      <c r="R3479" s="180" t="str">
        <f t="shared" si="3482"/>
        <v>#N/A</v>
      </c>
      <c r="S3479" s="180" t="str">
        <f t="shared" si="3482"/>
        <v>#N/A</v>
      </c>
      <c r="T3479" s="181">
        <f t="shared" si="3"/>
        <v>13.5</v>
      </c>
      <c r="U3479" s="182">
        <f t="shared" si="4"/>
        <v>40843</v>
      </c>
      <c r="V3479" s="182">
        <f t="shared" si="5"/>
        <v>40935</v>
      </c>
      <c r="W3479" s="182">
        <f t="shared" si="6"/>
        <v>41026</v>
      </c>
      <c r="X3479" s="181">
        <f t="shared" si="7"/>
        <v>183</v>
      </c>
      <c r="Y3479" s="181">
        <f t="shared" si="8"/>
        <v>275</v>
      </c>
      <c r="Z3479" s="181">
        <f t="shared" si="9"/>
        <v>366</v>
      </c>
      <c r="AA3479" s="155"/>
      <c r="AB3479" s="9"/>
      <c r="AC3479" s="9"/>
      <c r="AD3479" s="9"/>
      <c r="AE3479" s="9"/>
      <c r="AF3479" s="9"/>
      <c r="AG3479" s="9"/>
      <c r="AH3479" s="9"/>
    </row>
    <row r="3480" ht="15.75" customHeight="1">
      <c r="A3480" s="177">
        <v>40659.0</v>
      </c>
      <c r="B3480" s="178">
        <v>13.5</v>
      </c>
      <c r="C3480" s="178">
        <v>13.5</v>
      </c>
      <c r="D3480" s="178">
        <v>13.5</v>
      </c>
      <c r="E3480" s="178">
        <v>13.5</v>
      </c>
      <c r="F3480" s="178">
        <v>13.5</v>
      </c>
      <c r="G3480" s="178">
        <v>13.5</v>
      </c>
      <c r="H3480" s="178">
        <v>13.5</v>
      </c>
      <c r="I3480" s="178">
        <v>13.5</v>
      </c>
      <c r="J3480" s="178">
        <v>13.5</v>
      </c>
      <c r="K3480" s="179" t="str">
        <f>MAX(0,((T3480*(365/365))-VLOOKUP(A3480,VBMA!$A:$D,4,0))  /  (T3480* (365/365)   ))</f>
        <v>#N/A</v>
      </c>
      <c r="L3480" s="180" t="str">
        <f t="shared" ref="L3480:S3480" si="3483">(B3480*(1-$K3480) * (365/365))/100</f>
        <v>#N/A</v>
      </c>
      <c r="M3480" s="180" t="str">
        <f t="shared" si="3483"/>
        <v>#N/A</v>
      </c>
      <c r="N3480" s="180" t="str">
        <f t="shared" si="3483"/>
        <v>#N/A</v>
      </c>
      <c r="O3480" s="180" t="str">
        <f t="shared" si="3483"/>
        <v>#N/A</v>
      </c>
      <c r="P3480" s="180" t="str">
        <f t="shared" si="3483"/>
        <v>#N/A</v>
      </c>
      <c r="Q3480" s="180" t="str">
        <f t="shared" si="3483"/>
        <v>#N/A</v>
      </c>
      <c r="R3480" s="180" t="str">
        <f t="shared" si="3483"/>
        <v>#N/A</v>
      </c>
      <c r="S3480" s="180" t="str">
        <f t="shared" si="3483"/>
        <v>#N/A</v>
      </c>
      <c r="T3480" s="181">
        <f t="shared" si="3"/>
        <v>13.5</v>
      </c>
      <c r="U3480" s="182">
        <f t="shared" si="4"/>
        <v>40842</v>
      </c>
      <c r="V3480" s="182">
        <f t="shared" si="5"/>
        <v>40934</v>
      </c>
      <c r="W3480" s="182">
        <f t="shared" si="6"/>
        <v>41025</v>
      </c>
      <c r="X3480" s="181">
        <f t="shared" si="7"/>
        <v>183</v>
      </c>
      <c r="Y3480" s="181">
        <f t="shared" si="8"/>
        <v>275</v>
      </c>
      <c r="Z3480" s="181">
        <f t="shared" si="9"/>
        <v>366</v>
      </c>
      <c r="AA3480" s="155"/>
      <c r="AB3480" s="9"/>
      <c r="AC3480" s="9"/>
      <c r="AD3480" s="9"/>
      <c r="AE3480" s="9"/>
      <c r="AF3480" s="9"/>
      <c r="AG3480" s="9"/>
      <c r="AH3480" s="9"/>
    </row>
    <row r="3481" ht="15.75" customHeight="1">
      <c r="A3481" s="177">
        <v>40658.0</v>
      </c>
      <c r="B3481" s="178">
        <v>13.5</v>
      </c>
      <c r="C3481" s="178">
        <v>13.5</v>
      </c>
      <c r="D3481" s="178">
        <v>13.5</v>
      </c>
      <c r="E3481" s="178">
        <v>13.5</v>
      </c>
      <c r="F3481" s="178">
        <v>13.5</v>
      </c>
      <c r="G3481" s="178">
        <v>13.5</v>
      </c>
      <c r="H3481" s="178">
        <v>13.5</v>
      </c>
      <c r="I3481" s="178">
        <v>13.5</v>
      </c>
      <c r="J3481" s="178">
        <v>13.5</v>
      </c>
      <c r="K3481" s="179" t="str">
        <f>MAX(0,((T3481*(365/365))-VLOOKUP(A3481,VBMA!$A:$D,4,0))  /  (T3481* (365/365)   ))</f>
        <v>#N/A</v>
      </c>
      <c r="L3481" s="180" t="str">
        <f t="shared" ref="L3481:S3481" si="3484">(B3481*(1-$K3481) * (365/365))/100</f>
        <v>#N/A</v>
      </c>
      <c r="M3481" s="180" t="str">
        <f t="shared" si="3484"/>
        <v>#N/A</v>
      </c>
      <c r="N3481" s="180" t="str">
        <f t="shared" si="3484"/>
        <v>#N/A</v>
      </c>
      <c r="O3481" s="180" t="str">
        <f t="shared" si="3484"/>
        <v>#N/A</v>
      </c>
      <c r="P3481" s="180" t="str">
        <f t="shared" si="3484"/>
        <v>#N/A</v>
      </c>
      <c r="Q3481" s="180" t="str">
        <f t="shared" si="3484"/>
        <v>#N/A</v>
      </c>
      <c r="R3481" s="180" t="str">
        <f t="shared" si="3484"/>
        <v>#N/A</v>
      </c>
      <c r="S3481" s="180" t="str">
        <f t="shared" si="3484"/>
        <v>#N/A</v>
      </c>
      <c r="T3481" s="181">
        <f t="shared" si="3"/>
        <v>13.5</v>
      </c>
      <c r="U3481" s="182">
        <f t="shared" si="4"/>
        <v>40841</v>
      </c>
      <c r="V3481" s="182">
        <f t="shared" si="5"/>
        <v>40933</v>
      </c>
      <c r="W3481" s="182">
        <f t="shared" si="6"/>
        <v>41024</v>
      </c>
      <c r="X3481" s="181">
        <f t="shared" si="7"/>
        <v>183</v>
      </c>
      <c r="Y3481" s="181">
        <f t="shared" si="8"/>
        <v>275</v>
      </c>
      <c r="Z3481" s="181">
        <f t="shared" si="9"/>
        <v>366</v>
      </c>
      <c r="AA3481" s="155"/>
      <c r="AB3481" s="9"/>
      <c r="AC3481" s="9"/>
      <c r="AD3481" s="9"/>
      <c r="AE3481" s="9"/>
      <c r="AF3481" s="9"/>
      <c r="AG3481" s="9"/>
      <c r="AH3481" s="9"/>
    </row>
    <row r="3482" ht="15.75" customHeight="1">
      <c r="A3482" s="177">
        <v>40655.0</v>
      </c>
      <c r="B3482" s="178">
        <v>13.5</v>
      </c>
      <c r="C3482" s="178">
        <v>13.5</v>
      </c>
      <c r="D3482" s="178">
        <v>13.5</v>
      </c>
      <c r="E3482" s="178">
        <v>13.5</v>
      </c>
      <c r="F3482" s="178">
        <v>13.5</v>
      </c>
      <c r="G3482" s="178">
        <v>13.5</v>
      </c>
      <c r="H3482" s="178">
        <v>13.5</v>
      </c>
      <c r="I3482" s="178">
        <v>13.5</v>
      </c>
      <c r="J3482" s="178">
        <v>13.5</v>
      </c>
      <c r="K3482" s="179" t="str">
        <f>MAX(0,((T3482*(365/365))-VLOOKUP(A3482,VBMA!$A:$D,4,0))  /  (T3482* (365/365)   ))</f>
        <v>#N/A</v>
      </c>
      <c r="L3482" s="180" t="str">
        <f t="shared" ref="L3482:S3482" si="3485">(B3482*(1-$K3482) * (365/365))/100</f>
        <v>#N/A</v>
      </c>
      <c r="M3482" s="180" t="str">
        <f t="shared" si="3485"/>
        <v>#N/A</v>
      </c>
      <c r="N3482" s="180" t="str">
        <f t="shared" si="3485"/>
        <v>#N/A</v>
      </c>
      <c r="O3482" s="180" t="str">
        <f t="shared" si="3485"/>
        <v>#N/A</v>
      </c>
      <c r="P3482" s="180" t="str">
        <f t="shared" si="3485"/>
        <v>#N/A</v>
      </c>
      <c r="Q3482" s="180" t="str">
        <f t="shared" si="3485"/>
        <v>#N/A</v>
      </c>
      <c r="R3482" s="180" t="str">
        <f t="shared" si="3485"/>
        <v>#N/A</v>
      </c>
      <c r="S3482" s="180" t="str">
        <f t="shared" si="3485"/>
        <v>#N/A</v>
      </c>
      <c r="T3482" s="181">
        <f t="shared" si="3"/>
        <v>13.5</v>
      </c>
      <c r="U3482" s="182">
        <f t="shared" si="4"/>
        <v>40838</v>
      </c>
      <c r="V3482" s="182">
        <f t="shared" si="5"/>
        <v>40930</v>
      </c>
      <c r="W3482" s="182">
        <f t="shared" si="6"/>
        <v>41021</v>
      </c>
      <c r="X3482" s="181">
        <f t="shared" si="7"/>
        <v>183</v>
      </c>
      <c r="Y3482" s="181">
        <f t="shared" si="8"/>
        <v>275</v>
      </c>
      <c r="Z3482" s="181">
        <f t="shared" si="9"/>
        <v>366</v>
      </c>
      <c r="AA3482" s="155"/>
      <c r="AB3482" s="9"/>
      <c r="AC3482" s="9"/>
      <c r="AD3482" s="9"/>
      <c r="AE3482" s="9"/>
      <c r="AF3482" s="9"/>
      <c r="AG3482" s="9"/>
      <c r="AH3482" s="9"/>
    </row>
    <row r="3483" ht="15.75" customHeight="1">
      <c r="A3483" s="177">
        <v>40654.0</v>
      </c>
      <c r="B3483" s="178">
        <v>13.5</v>
      </c>
      <c r="C3483" s="178">
        <v>13.5</v>
      </c>
      <c r="D3483" s="178">
        <v>13.5</v>
      </c>
      <c r="E3483" s="178">
        <v>13.5</v>
      </c>
      <c r="F3483" s="178">
        <v>13.5</v>
      </c>
      <c r="G3483" s="178">
        <v>13.5</v>
      </c>
      <c r="H3483" s="178">
        <v>13.5</v>
      </c>
      <c r="I3483" s="178">
        <v>13.5</v>
      </c>
      <c r="J3483" s="178">
        <v>13.5</v>
      </c>
      <c r="K3483" s="179" t="str">
        <f>MAX(0,((T3483*(365/365))-VLOOKUP(A3483,VBMA!$A:$D,4,0))  /  (T3483* (365/365)   ))</f>
        <v>#N/A</v>
      </c>
      <c r="L3483" s="180" t="str">
        <f t="shared" ref="L3483:S3483" si="3486">(B3483*(1-$K3483) * (365/365))/100</f>
        <v>#N/A</v>
      </c>
      <c r="M3483" s="180" t="str">
        <f t="shared" si="3486"/>
        <v>#N/A</v>
      </c>
      <c r="N3483" s="180" t="str">
        <f t="shared" si="3486"/>
        <v>#N/A</v>
      </c>
      <c r="O3483" s="180" t="str">
        <f t="shared" si="3486"/>
        <v>#N/A</v>
      </c>
      <c r="P3483" s="180" t="str">
        <f t="shared" si="3486"/>
        <v>#N/A</v>
      </c>
      <c r="Q3483" s="180" t="str">
        <f t="shared" si="3486"/>
        <v>#N/A</v>
      </c>
      <c r="R3483" s="180" t="str">
        <f t="shared" si="3486"/>
        <v>#N/A</v>
      </c>
      <c r="S3483" s="180" t="str">
        <f t="shared" si="3486"/>
        <v>#N/A</v>
      </c>
      <c r="T3483" s="181">
        <f t="shared" si="3"/>
        <v>13.5</v>
      </c>
      <c r="U3483" s="182">
        <f t="shared" si="4"/>
        <v>40837</v>
      </c>
      <c r="V3483" s="182">
        <f t="shared" si="5"/>
        <v>40929</v>
      </c>
      <c r="W3483" s="182">
        <f t="shared" si="6"/>
        <v>41020</v>
      </c>
      <c r="X3483" s="181">
        <f t="shared" si="7"/>
        <v>183</v>
      </c>
      <c r="Y3483" s="181">
        <f t="shared" si="8"/>
        <v>275</v>
      </c>
      <c r="Z3483" s="181">
        <f t="shared" si="9"/>
        <v>366</v>
      </c>
      <c r="AA3483" s="155"/>
      <c r="AB3483" s="9"/>
      <c r="AC3483" s="9"/>
      <c r="AD3483" s="9"/>
      <c r="AE3483" s="9"/>
      <c r="AF3483" s="9"/>
      <c r="AG3483" s="9"/>
      <c r="AH3483" s="9"/>
    </row>
    <row r="3484" ht="15.75" customHeight="1">
      <c r="A3484" s="177">
        <v>40653.0</v>
      </c>
      <c r="B3484" s="178">
        <v>13.5</v>
      </c>
      <c r="C3484" s="178">
        <v>13.5</v>
      </c>
      <c r="D3484" s="178">
        <v>13.5</v>
      </c>
      <c r="E3484" s="178">
        <v>13.5</v>
      </c>
      <c r="F3484" s="178">
        <v>13.5</v>
      </c>
      <c r="G3484" s="178">
        <v>13.5</v>
      </c>
      <c r="H3484" s="178">
        <v>13.5</v>
      </c>
      <c r="I3484" s="178">
        <v>13.5</v>
      </c>
      <c r="J3484" s="178">
        <v>13.5</v>
      </c>
      <c r="K3484" s="179" t="str">
        <f>MAX(0,((T3484*(365/365))-VLOOKUP(A3484,VBMA!$A:$D,4,0))  /  (T3484* (365/365)   ))</f>
        <v>#N/A</v>
      </c>
      <c r="L3484" s="180" t="str">
        <f t="shared" ref="L3484:S3484" si="3487">(B3484*(1-$K3484) * (365/365))/100</f>
        <v>#N/A</v>
      </c>
      <c r="M3484" s="180" t="str">
        <f t="shared" si="3487"/>
        <v>#N/A</v>
      </c>
      <c r="N3484" s="180" t="str">
        <f t="shared" si="3487"/>
        <v>#N/A</v>
      </c>
      <c r="O3484" s="180" t="str">
        <f t="shared" si="3487"/>
        <v>#N/A</v>
      </c>
      <c r="P3484" s="180" t="str">
        <f t="shared" si="3487"/>
        <v>#N/A</v>
      </c>
      <c r="Q3484" s="180" t="str">
        <f t="shared" si="3487"/>
        <v>#N/A</v>
      </c>
      <c r="R3484" s="180" t="str">
        <f t="shared" si="3487"/>
        <v>#N/A</v>
      </c>
      <c r="S3484" s="180" t="str">
        <f t="shared" si="3487"/>
        <v>#N/A</v>
      </c>
      <c r="T3484" s="181">
        <f t="shared" si="3"/>
        <v>13.5</v>
      </c>
      <c r="U3484" s="182">
        <f t="shared" si="4"/>
        <v>40836</v>
      </c>
      <c r="V3484" s="182">
        <f t="shared" si="5"/>
        <v>40928</v>
      </c>
      <c r="W3484" s="182">
        <f t="shared" si="6"/>
        <v>41019</v>
      </c>
      <c r="X3484" s="181">
        <f t="shared" si="7"/>
        <v>183</v>
      </c>
      <c r="Y3484" s="181">
        <f t="shared" si="8"/>
        <v>275</v>
      </c>
      <c r="Z3484" s="181">
        <f t="shared" si="9"/>
        <v>366</v>
      </c>
      <c r="AA3484" s="155"/>
      <c r="AB3484" s="9"/>
      <c r="AC3484" s="9"/>
      <c r="AD3484" s="9"/>
      <c r="AE3484" s="9"/>
      <c r="AF3484" s="9"/>
      <c r="AG3484" s="9"/>
      <c r="AH3484" s="9"/>
    </row>
    <row r="3485" ht="15.75" customHeight="1">
      <c r="A3485" s="177">
        <v>40652.0</v>
      </c>
      <c r="B3485" s="178">
        <v>13.5</v>
      </c>
      <c r="C3485" s="178">
        <v>13.5</v>
      </c>
      <c r="D3485" s="178">
        <v>13.5</v>
      </c>
      <c r="E3485" s="178">
        <v>13.5</v>
      </c>
      <c r="F3485" s="178">
        <v>13.5</v>
      </c>
      <c r="G3485" s="178">
        <v>13.5</v>
      </c>
      <c r="H3485" s="178">
        <v>13.5</v>
      </c>
      <c r="I3485" s="178">
        <v>13.5</v>
      </c>
      <c r="J3485" s="178">
        <v>13.5</v>
      </c>
      <c r="K3485" s="179" t="str">
        <f>MAX(0,((T3485*(365/365))-VLOOKUP(A3485,VBMA!$A:$D,4,0))  /  (T3485* (365/365)   ))</f>
        <v>#N/A</v>
      </c>
      <c r="L3485" s="180" t="str">
        <f t="shared" ref="L3485:S3485" si="3488">(B3485*(1-$K3485) * (365/365))/100</f>
        <v>#N/A</v>
      </c>
      <c r="M3485" s="180" t="str">
        <f t="shared" si="3488"/>
        <v>#N/A</v>
      </c>
      <c r="N3485" s="180" t="str">
        <f t="shared" si="3488"/>
        <v>#N/A</v>
      </c>
      <c r="O3485" s="180" t="str">
        <f t="shared" si="3488"/>
        <v>#N/A</v>
      </c>
      <c r="P3485" s="180" t="str">
        <f t="shared" si="3488"/>
        <v>#N/A</v>
      </c>
      <c r="Q3485" s="180" t="str">
        <f t="shared" si="3488"/>
        <v>#N/A</v>
      </c>
      <c r="R3485" s="180" t="str">
        <f t="shared" si="3488"/>
        <v>#N/A</v>
      </c>
      <c r="S3485" s="180" t="str">
        <f t="shared" si="3488"/>
        <v>#N/A</v>
      </c>
      <c r="T3485" s="181">
        <f t="shared" si="3"/>
        <v>13.5</v>
      </c>
      <c r="U3485" s="182">
        <f t="shared" si="4"/>
        <v>40835</v>
      </c>
      <c r="V3485" s="182">
        <f t="shared" si="5"/>
        <v>40927</v>
      </c>
      <c r="W3485" s="182">
        <f t="shared" si="6"/>
        <v>41018</v>
      </c>
      <c r="X3485" s="181">
        <f t="shared" si="7"/>
        <v>183</v>
      </c>
      <c r="Y3485" s="181">
        <f t="shared" si="8"/>
        <v>275</v>
      </c>
      <c r="Z3485" s="181">
        <f t="shared" si="9"/>
        <v>366</v>
      </c>
      <c r="AA3485" s="155"/>
      <c r="AB3485" s="9"/>
      <c r="AC3485" s="9"/>
      <c r="AD3485" s="9"/>
      <c r="AE3485" s="9"/>
      <c r="AF3485" s="9"/>
      <c r="AG3485" s="9"/>
      <c r="AH3485" s="9"/>
    </row>
    <row r="3486" ht="15.75" customHeight="1">
      <c r="A3486" s="177">
        <v>40651.0</v>
      </c>
      <c r="B3486" s="178">
        <v>13.5</v>
      </c>
      <c r="C3486" s="178">
        <v>13.5</v>
      </c>
      <c r="D3486" s="178">
        <v>13.5</v>
      </c>
      <c r="E3486" s="178">
        <v>13.5</v>
      </c>
      <c r="F3486" s="178">
        <v>13.5</v>
      </c>
      <c r="G3486" s="178">
        <v>13.5</v>
      </c>
      <c r="H3486" s="178">
        <v>13.5</v>
      </c>
      <c r="I3486" s="178">
        <v>13.5</v>
      </c>
      <c r="J3486" s="178">
        <v>13.5</v>
      </c>
      <c r="K3486" s="179" t="str">
        <f>MAX(0,((T3486*(365/365))-VLOOKUP(A3486,VBMA!$A:$D,4,0))  /  (T3486* (365/365)   ))</f>
        <v>#N/A</v>
      </c>
      <c r="L3486" s="180" t="str">
        <f t="shared" ref="L3486:S3486" si="3489">(B3486*(1-$K3486) * (365/365))/100</f>
        <v>#N/A</v>
      </c>
      <c r="M3486" s="180" t="str">
        <f t="shared" si="3489"/>
        <v>#N/A</v>
      </c>
      <c r="N3486" s="180" t="str">
        <f t="shared" si="3489"/>
        <v>#N/A</v>
      </c>
      <c r="O3486" s="180" t="str">
        <f t="shared" si="3489"/>
        <v>#N/A</v>
      </c>
      <c r="P3486" s="180" t="str">
        <f t="shared" si="3489"/>
        <v>#N/A</v>
      </c>
      <c r="Q3486" s="180" t="str">
        <f t="shared" si="3489"/>
        <v>#N/A</v>
      </c>
      <c r="R3486" s="180" t="str">
        <f t="shared" si="3489"/>
        <v>#N/A</v>
      </c>
      <c r="S3486" s="180" t="str">
        <f t="shared" si="3489"/>
        <v>#N/A</v>
      </c>
      <c r="T3486" s="181">
        <f t="shared" si="3"/>
        <v>13.5</v>
      </c>
      <c r="U3486" s="182">
        <f t="shared" si="4"/>
        <v>40834</v>
      </c>
      <c r="V3486" s="182">
        <f t="shared" si="5"/>
        <v>40926</v>
      </c>
      <c r="W3486" s="182">
        <f t="shared" si="6"/>
        <v>41017</v>
      </c>
      <c r="X3486" s="181">
        <f t="shared" si="7"/>
        <v>183</v>
      </c>
      <c r="Y3486" s="181">
        <f t="shared" si="8"/>
        <v>275</v>
      </c>
      <c r="Z3486" s="181">
        <f t="shared" si="9"/>
        <v>366</v>
      </c>
      <c r="AA3486" s="155"/>
      <c r="AB3486" s="9"/>
      <c r="AC3486" s="9"/>
      <c r="AD3486" s="9"/>
      <c r="AE3486" s="9"/>
      <c r="AF3486" s="9"/>
      <c r="AG3486" s="9"/>
      <c r="AH3486" s="9"/>
    </row>
    <row r="3487" ht="15.75" customHeight="1">
      <c r="A3487" s="177">
        <v>40648.0</v>
      </c>
      <c r="B3487" s="178">
        <v>13.5</v>
      </c>
      <c r="C3487" s="178">
        <v>13.5</v>
      </c>
      <c r="D3487" s="178">
        <v>13.5</v>
      </c>
      <c r="E3487" s="178">
        <v>13.5</v>
      </c>
      <c r="F3487" s="178">
        <v>13.5</v>
      </c>
      <c r="G3487" s="178">
        <v>13.5</v>
      </c>
      <c r="H3487" s="178">
        <v>13.5</v>
      </c>
      <c r="I3487" s="178">
        <v>13.5</v>
      </c>
      <c r="J3487" s="178">
        <v>13.5</v>
      </c>
      <c r="K3487" s="179" t="str">
        <f>MAX(0,((T3487*(365/365))-VLOOKUP(A3487,VBMA!$A:$D,4,0))  /  (T3487* (365/365)   ))</f>
        <v>#N/A</v>
      </c>
      <c r="L3487" s="180" t="str">
        <f t="shared" ref="L3487:S3487" si="3490">(B3487*(1-$K3487) * (365/365))/100</f>
        <v>#N/A</v>
      </c>
      <c r="M3487" s="180" t="str">
        <f t="shared" si="3490"/>
        <v>#N/A</v>
      </c>
      <c r="N3487" s="180" t="str">
        <f t="shared" si="3490"/>
        <v>#N/A</v>
      </c>
      <c r="O3487" s="180" t="str">
        <f t="shared" si="3490"/>
        <v>#N/A</v>
      </c>
      <c r="P3487" s="180" t="str">
        <f t="shared" si="3490"/>
        <v>#N/A</v>
      </c>
      <c r="Q3487" s="180" t="str">
        <f t="shared" si="3490"/>
        <v>#N/A</v>
      </c>
      <c r="R3487" s="180" t="str">
        <f t="shared" si="3490"/>
        <v>#N/A</v>
      </c>
      <c r="S3487" s="180" t="str">
        <f t="shared" si="3490"/>
        <v>#N/A</v>
      </c>
      <c r="T3487" s="181">
        <f t="shared" si="3"/>
        <v>13.5</v>
      </c>
      <c r="U3487" s="182">
        <f t="shared" si="4"/>
        <v>40831</v>
      </c>
      <c r="V3487" s="182">
        <f t="shared" si="5"/>
        <v>40923</v>
      </c>
      <c r="W3487" s="182">
        <f t="shared" si="6"/>
        <v>41014</v>
      </c>
      <c r="X3487" s="181">
        <f t="shared" si="7"/>
        <v>183</v>
      </c>
      <c r="Y3487" s="181">
        <f t="shared" si="8"/>
        <v>275</v>
      </c>
      <c r="Z3487" s="181">
        <f t="shared" si="9"/>
        <v>366</v>
      </c>
      <c r="AA3487" s="155"/>
      <c r="AB3487" s="9"/>
      <c r="AC3487" s="9"/>
      <c r="AD3487" s="9"/>
      <c r="AE3487" s="9"/>
      <c r="AF3487" s="9"/>
      <c r="AG3487" s="9"/>
      <c r="AH3487" s="9"/>
    </row>
    <row r="3488" ht="15.75" customHeight="1">
      <c r="A3488" s="177">
        <v>40647.0</v>
      </c>
      <c r="B3488" s="178">
        <v>13.5</v>
      </c>
      <c r="C3488" s="178">
        <v>13.5</v>
      </c>
      <c r="D3488" s="178">
        <v>13.5</v>
      </c>
      <c r="E3488" s="178">
        <v>13.5</v>
      </c>
      <c r="F3488" s="178">
        <v>13.5</v>
      </c>
      <c r="G3488" s="178">
        <v>13.5</v>
      </c>
      <c r="H3488" s="178">
        <v>13.5</v>
      </c>
      <c r="I3488" s="178">
        <v>13.5</v>
      </c>
      <c r="J3488" s="178">
        <v>13.5</v>
      </c>
      <c r="K3488" s="179" t="str">
        <f>MAX(0,((T3488*(365/365))-VLOOKUP(A3488,VBMA!$A:$D,4,0))  /  (T3488* (365/365)   ))</f>
        <v>#N/A</v>
      </c>
      <c r="L3488" s="180" t="str">
        <f t="shared" ref="L3488:S3488" si="3491">(B3488*(1-$K3488) * (365/365))/100</f>
        <v>#N/A</v>
      </c>
      <c r="M3488" s="180" t="str">
        <f t="shared" si="3491"/>
        <v>#N/A</v>
      </c>
      <c r="N3488" s="180" t="str">
        <f t="shared" si="3491"/>
        <v>#N/A</v>
      </c>
      <c r="O3488" s="180" t="str">
        <f t="shared" si="3491"/>
        <v>#N/A</v>
      </c>
      <c r="P3488" s="180" t="str">
        <f t="shared" si="3491"/>
        <v>#N/A</v>
      </c>
      <c r="Q3488" s="180" t="str">
        <f t="shared" si="3491"/>
        <v>#N/A</v>
      </c>
      <c r="R3488" s="180" t="str">
        <f t="shared" si="3491"/>
        <v>#N/A</v>
      </c>
      <c r="S3488" s="180" t="str">
        <f t="shared" si="3491"/>
        <v>#N/A</v>
      </c>
      <c r="T3488" s="181">
        <f t="shared" si="3"/>
        <v>13.5</v>
      </c>
      <c r="U3488" s="182">
        <f t="shared" si="4"/>
        <v>40830</v>
      </c>
      <c r="V3488" s="182">
        <f t="shared" si="5"/>
        <v>40922</v>
      </c>
      <c r="W3488" s="182">
        <f t="shared" si="6"/>
        <v>41013</v>
      </c>
      <c r="X3488" s="181">
        <f t="shared" si="7"/>
        <v>183</v>
      </c>
      <c r="Y3488" s="181">
        <f t="shared" si="8"/>
        <v>275</v>
      </c>
      <c r="Z3488" s="181">
        <f t="shared" si="9"/>
        <v>366</v>
      </c>
      <c r="AA3488" s="155"/>
      <c r="AB3488" s="9"/>
      <c r="AC3488" s="9"/>
      <c r="AD3488" s="9"/>
      <c r="AE3488" s="9"/>
      <c r="AF3488" s="9"/>
      <c r="AG3488" s="9"/>
      <c r="AH3488" s="9"/>
    </row>
    <row r="3489" ht="15.75" customHeight="1">
      <c r="A3489" s="177">
        <v>40646.0</v>
      </c>
      <c r="B3489" s="178">
        <v>13.5</v>
      </c>
      <c r="C3489" s="178">
        <v>13.5</v>
      </c>
      <c r="D3489" s="178">
        <v>13.5</v>
      </c>
      <c r="E3489" s="178">
        <v>13.5</v>
      </c>
      <c r="F3489" s="178">
        <v>13.5</v>
      </c>
      <c r="G3489" s="178">
        <v>13.5</v>
      </c>
      <c r="H3489" s="178">
        <v>13.5</v>
      </c>
      <c r="I3489" s="178">
        <v>13.5</v>
      </c>
      <c r="J3489" s="178">
        <v>13.5</v>
      </c>
      <c r="K3489" s="179" t="str">
        <f>MAX(0,((T3489*(365/365))-VLOOKUP(A3489,VBMA!$A:$D,4,0))  /  (T3489* (365/365)   ))</f>
        <v>#N/A</v>
      </c>
      <c r="L3489" s="180" t="str">
        <f t="shared" ref="L3489:S3489" si="3492">(B3489*(1-$K3489) * (365/365))/100</f>
        <v>#N/A</v>
      </c>
      <c r="M3489" s="180" t="str">
        <f t="shared" si="3492"/>
        <v>#N/A</v>
      </c>
      <c r="N3489" s="180" t="str">
        <f t="shared" si="3492"/>
        <v>#N/A</v>
      </c>
      <c r="O3489" s="180" t="str">
        <f t="shared" si="3492"/>
        <v>#N/A</v>
      </c>
      <c r="P3489" s="180" t="str">
        <f t="shared" si="3492"/>
        <v>#N/A</v>
      </c>
      <c r="Q3489" s="180" t="str">
        <f t="shared" si="3492"/>
        <v>#N/A</v>
      </c>
      <c r="R3489" s="180" t="str">
        <f t="shared" si="3492"/>
        <v>#N/A</v>
      </c>
      <c r="S3489" s="180" t="str">
        <f t="shared" si="3492"/>
        <v>#N/A</v>
      </c>
      <c r="T3489" s="181">
        <f t="shared" si="3"/>
        <v>13.5</v>
      </c>
      <c r="U3489" s="182">
        <f t="shared" si="4"/>
        <v>40829</v>
      </c>
      <c r="V3489" s="182">
        <f t="shared" si="5"/>
        <v>40921</v>
      </c>
      <c r="W3489" s="182">
        <f t="shared" si="6"/>
        <v>41012</v>
      </c>
      <c r="X3489" s="181">
        <f t="shared" si="7"/>
        <v>183</v>
      </c>
      <c r="Y3489" s="181">
        <f t="shared" si="8"/>
        <v>275</v>
      </c>
      <c r="Z3489" s="181">
        <f t="shared" si="9"/>
        <v>366</v>
      </c>
      <c r="AA3489" s="155"/>
      <c r="AB3489" s="9"/>
      <c r="AC3489" s="9"/>
      <c r="AD3489" s="9"/>
      <c r="AE3489" s="9"/>
      <c r="AF3489" s="9"/>
      <c r="AG3489" s="9"/>
      <c r="AH3489" s="9"/>
    </row>
    <row r="3490" ht="15.75" customHeight="1">
      <c r="A3490" s="177">
        <v>40642.0</v>
      </c>
      <c r="B3490" s="178">
        <v>13.5</v>
      </c>
      <c r="C3490" s="178">
        <v>13.5</v>
      </c>
      <c r="D3490" s="178">
        <v>13.5</v>
      </c>
      <c r="E3490" s="178">
        <v>13.5</v>
      </c>
      <c r="F3490" s="178">
        <v>13.5</v>
      </c>
      <c r="G3490" s="178">
        <v>13.5</v>
      </c>
      <c r="H3490" s="178">
        <v>13.5</v>
      </c>
      <c r="I3490" s="178">
        <v>13.5</v>
      </c>
      <c r="J3490" s="178">
        <v>13.5</v>
      </c>
      <c r="K3490" s="179" t="str">
        <f>MAX(0,((T3490*(365/365))-VLOOKUP(A3490,VBMA!$A:$D,4,0))  /  (T3490* (365/365)   ))</f>
        <v>#N/A</v>
      </c>
      <c r="L3490" s="180" t="str">
        <f t="shared" ref="L3490:S3490" si="3493">(B3490*(1-$K3490) * (365/365))/100</f>
        <v>#N/A</v>
      </c>
      <c r="M3490" s="180" t="str">
        <f t="shared" si="3493"/>
        <v>#N/A</v>
      </c>
      <c r="N3490" s="180" t="str">
        <f t="shared" si="3493"/>
        <v>#N/A</v>
      </c>
      <c r="O3490" s="180" t="str">
        <f t="shared" si="3493"/>
        <v>#N/A</v>
      </c>
      <c r="P3490" s="180" t="str">
        <f t="shared" si="3493"/>
        <v>#N/A</v>
      </c>
      <c r="Q3490" s="180" t="str">
        <f t="shared" si="3493"/>
        <v>#N/A</v>
      </c>
      <c r="R3490" s="180" t="str">
        <f t="shared" si="3493"/>
        <v>#N/A</v>
      </c>
      <c r="S3490" s="180" t="str">
        <f t="shared" si="3493"/>
        <v>#N/A</v>
      </c>
      <c r="T3490" s="181">
        <f t="shared" si="3"/>
        <v>13.5</v>
      </c>
      <c r="U3490" s="182">
        <f t="shared" si="4"/>
        <v>40825</v>
      </c>
      <c r="V3490" s="182">
        <f t="shared" si="5"/>
        <v>40917</v>
      </c>
      <c r="W3490" s="182">
        <f t="shared" si="6"/>
        <v>41008</v>
      </c>
      <c r="X3490" s="181">
        <f t="shared" si="7"/>
        <v>183</v>
      </c>
      <c r="Y3490" s="181">
        <f t="shared" si="8"/>
        <v>275</v>
      </c>
      <c r="Z3490" s="181">
        <f t="shared" si="9"/>
        <v>366</v>
      </c>
      <c r="AA3490" s="155"/>
      <c r="AB3490" s="9"/>
      <c r="AC3490" s="9"/>
      <c r="AD3490" s="9"/>
      <c r="AE3490" s="9"/>
      <c r="AF3490" s="9"/>
      <c r="AG3490" s="9"/>
      <c r="AH3490" s="9"/>
    </row>
    <row r="3491" ht="15.75" customHeight="1">
      <c r="A3491" s="177">
        <v>40641.0</v>
      </c>
      <c r="B3491" s="178">
        <v>13.5</v>
      </c>
      <c r="C3491" s="178">
        <v>13.5</v>
      </c>
      <c r="D3491" s="178">
        <v>13.5</v>
      </c>
      <c r="E3491" s="178">
        <v>13.5</v>
      </c>
      <c r="F3491" s="178">
        <v>13.5</v>
      </c>
      <c r="G3491" s="178">
        <v>13.5</v>
      </c>
      <c r="H3491" s="178">
        <v>13.5</v>
      </c>
      <c r="I3491" s="178">
        <v>13.5</v>
      </c>
      <c r="J3491" s="178">
        <v>13.5</v>
      </c>
      <c r="K3491" s="179" t="str">
        <f>MAX(0,((T3491*(365/365))-VLOOKUP(A3491,VBMA!$A:$D,4,0))  /  (T3491* (365/365)   ))</f>
        <v>#N/A</v>
      </c>
      <c r="L3491" s="180" t="str">
        <f t="shared" ref="L3491:S3491" si="3494">(B3491*(1-$K3491) * (365/365))/100</f>
        <v>#N/A</v>
      </c>
      <c r="M3491" s="180" t="str">
        <f t="shared" si="3494"/>
        <v>#N/A</v>
      </c>
      <c r="N3491" s="180" t="str">
        <f t="shared" si="3494"/>
        <v>#N/A</v>
      </c>
      <c r="O3491" s="180" t="str">
        <f t="shared" si="3494"/>
        <v>#N/A</v>
      </c>
      <c r="P3491" s="180" t="str">
        <f t="shared" si="3494"/>
        <v>#N/A</v>
      </c>
      <c r="Q3491" s="180" t="str">
        <f t="shared" si="3494"/>
        <v>#N/A</v>
      </c>
      <c r="R3491" s="180" t="str">
        <f t="shared" si="3494"/>
        <v>#N/A</v>
      </c>
      <c r="S3491" s="180" t="str">
        <f t="shared" si="3494"/>
        <v>#N/A</v>
      </c>
      <c r="T3491" s="181">
        <f t="shared" si="3"/>
        <v>13.5</v>
      </c>
      <c r="U3491" s="182">
        <f t="shared" si="4"/>
        <v>40824</v>
      </c>
      <c r="V3491" s="182">
        <f t="shared" si="5"/>
        <v>40916</v>
      </c>
      <c r="W3491" s="182">
        <f t="shared" si="6"/>
        <v>41007</v>
      </c>
      <c r="X3491" s="181">
        <f t="shared" si="7"/>
        <v>183</v>
      </c>
      <c r="Y3491" s="181">
        <f t="shared" si="8"/>
        <v>275</v>
      </c>
      <c r="Z3491" s="181">
        <f t="shared" si="9"/>
        <v>366</v>
      </c>
      <c r="AA3491" s="155"/>
      <c r="AB3491" s="9"/>
      <c r="AC3491" s="9"/>
      <c r="AD3491" s="9"/>
      <c r="AE3491" s="9"/>
      <c r="AF3491" s="9"/>
      <c r="AG3491" s="9"/>
      <c r="AH3491" s="9"/>
    </row>
    <row r="3492" ht="15.75" customHeight="1">
      <c r="A3492" s="177">
        <v>40640.0</v>
      </c>
      <c r="B3492" s="178">
        <v>13.5</v>
      </c>
      <c r="C3492" s="178">
        <v>13.5</v>
      </c>
      <c r="D3492" s="178">
        <v>13.5</v>
      </c>
      <c r="E3492" s="178">
        <v>13.5</v>
      </c>
      <c r="F3492" s="178">
        <v>13.5</v>
      </c>
      <c r="G3492" s="178">
        <v>13.5</v>
      </c>
      <c r="H3492" s="178">
        <v>13.5</v>
      </c>
      <c r="I3492" s="178">
        <v>13.5</v>
      </c>
      <c r="J3492" s="178">
        <v>13.5</v>
      </c>
      <c r="K3492" s="179" t="str">
        <f>MAX(0,((T3492*(365/365))-VLOOKUP(A3492,VBMA!$A:$D,4,0))  /  (T3492* (365/365)   ))</f>
        <v>#N/A</v>
      </c>
      <c r="L3492" s="180" t="str">
        <f t="shared" ref="L3492:S3492" si="3495">(B3492*(1-$K3492) * (365/365))/100</f>
        <v>#N/A</v>
      </c>
      <c r="M3492" s="180" t="str">
        <f t="shared" si="3495"/>
        <v>#N/A</v>
      </c>
      <c r="N3492" s="180" t="str">
        <f t="shared" si="3495"/>
        <v>#N/A</v>
      </c>
      <c r="O3492" s="180" t="str">
        <f t="shared" si="3495"/>
        <v>#N/A</v>
      </c>
      <c r="P3492" s="180" t="str">
        <f t="shared" si="3495"/>
        <v>#N/A</v>
      </c>
      <c r="Q3492" s="180" t="str">
        <f t="shared" si="3495"/>
        <v>#N/A</v>
      </c>
      <c r="R3492" s="180" t="str">
        <f t="shared" si="3495"/>
        <v>#N/A</v>
      </c>
      <c r="S3492" s="180" t="str">
        <f t="shared" si="3495"/>
        <v>#N/A</v>
      </c>
      <c r="T3492" s="181">
        <f t="shared" si="3"/>
        <v>13.5</v>
      </c>
      <c r="U3492" s="182">
        <f t="shared" si="4"/>
        <v>40823</v>
      </c>
      <c r="V3492" s="182">
        <f t="shared" si="5"/>
        <v>40915</v>
      </c>
      <c r="W3492" s="182">
        <f t="shared" si="6"/>
        <v>41006</v>
      </c>
      <c r="X3492" s="181">
        <f t="shared" si="7"/>
        <v>183</v>
      </c>
      <c r="Y3492" s="181">
        <f t="shared" si="8"/>
        <v>275</v>
      </c>
      <c r="Z3492" s="181">
        <f t="shared" si="9"/>
        <v>366</v>
      </c>
      <c r="AA3492" s="155"/>
      <c r="AB3492" s="9"/>
      <c r="AC3492" s="9"/>
      <c r="AD3492" s="9"/>
      <c r="AE3492" s="9"/>
      <c r="AF3492" s="9"/>
      <c r="AG3492" s="9"/>
      <c r="AH3492" s="9"/>
    </row>
    <row r="3493" ht="15.75" customHeight="1">
      <c r="A3493" s="177">
        <v>40639.0</v>
      </c>
      <c r="B3493" s="178">
        <v>13.5</v>
      </c>
      <c r="C3493" s="178">
        <v>13.5</v>
      </c>
      <c r="D3493" s="178">
        <v>13.5</v>
      </c>
      <c r="E3493" s="178">
        <v>13.5</v>
      </c>
      <c r="F3493" s="178">
        <v>13.5</v>
      </c>
      <c r="G3493" s="178">
        <v>13.5</v>
      </c>
      <c r="H3493" s="178">
        <v>13.5</v>
      </c>
      <c r="I3493" s="178">
        <v>13.5</v>
      </c>
      <c r="J3493" s="178">
        <v>13.5</v>
      </c>
      <c r="K3493" s="179" t="str">
        <f>MAX(0,((T3493*(365/365))-VLOOKUP(A3493,VBMA!$A:$D,4,0))  /  (T3493* (365/365)   ))</f>
        <v>#N/A</v>
      </c>
      <c r="L3493" s="180" t="str">
        <f t="shared" ref="L3493:S3493" si="3496">(B3493*(1-$K3493) * (365/365))/100</f>
        <v>#N/A</v>
      </c>
      <c r="M3493" s="180" t="str">
        <f t="shared" si="3496"/>
        <v>#N/A</v>
      </c>
      <c r="N3493" s="180" t="str">
        <f t="shared" si="3496"/>
        <v>#N/A</v>
      </c>
      <c r="O3493" s="180" t="str">
        <f t="shared" si="3496"/>
        <v>#N/A</v>
      </c>
      <c r="P3493" s="180" t="str">
        <f t="shared" si="3496"/>
        <v>#N/A</v>
      </c>
      <c r="Q3493" s="180" t="str">
        <f t="shared" si="3496"/>
        <v>#N/A</v>
      </c>
      <c r="R3493" s="180" t="str">
        <f t="shared" si="3496"/>
        <v>#N/A</v>
      </c>
      <c r="S3493" s="180" t="str">
        <f t="shared" si="3496"/>
        <v>#N/A</v>
      </c>
      <c r="T3493" s="181">
        <f t="shared" si="3"/>
        <v>13.5</v>
      </c>
      <c r="U3493" s="182">
        <f t="shared" si="4"/>
        <v>40822</v>
      </c>
      <c r="V3493" s="182">
        <f t="shared" si="5"/>
        <v>40914</v>
      </c>
      <c r="W3493" s="182">
        <f t="shared" si="6"/>
        <v>41005</v>
      </c>
      <c r="X3493" s="181">
        <f t="shared" si="7"/>
        <v>183</v>
      </c>
      <c r="Y3493" s="181">
        <f t="shared" si="8"/>
        <v>275</v>
      </c>
      <c r="Z3493" s="181">
        <f t="shared" si="9"/>
        <v>366</v>
      </c>
      <c r="AA3493" s="155"/>
      <c r="AB3493" s="9"/>
      <c r="AC3493" s="9"/>
      <c r="AD3493" s="9"/>
      <c r="AE3493" s="9"/>
      <c r="AF3493" s="9"/>
      <c r="AG3493" s="9"/>
      <c r="AH3493" s="9"/>
    </row>
    <row r="3494" ht="15.75" customHeight="1">
      <c r="A3494" s="177">
        <v>40638.0</v>
      </c>
      <c r="B3494" s="178">
        <v>13.5</v>
      </c>
      <c r="C3494" s="178">
        <v>13.5</v>
      </c>
      <c r="D3494" s="178">
        <v>13.5</v>
      </c>
      <c r="E3494" s="178">
        <v>13.5</v>
      </c>
      <c r="F3494" s="178">
        <v>13.5</v>
      </c>
      <c r="G3494" s="178">
        <v>13.5</v>
      </c>
      <c r="H3494" s="178">
        <v>13.5</v>
      </c>
      <c r="I3494" s="178">
        <v>13.5</v>
      </c>
      <c r="J3494" s="178">
        <v>13.5</v>
      </c>
      <c r="K3494" s="179" t="str">
        <f>MAX(0,((T3494*(365/365))-VLOOKUP(A3494,VBMA!$A:$D,4,0))  /  (T3494* (365/365)   ))</f>
        <v>#N/A</v>
      </c>
      <c r="L3494" s="180" t="str">
        <f t="shared" ref="L3494:S3494" si="3497">(B3494*(1-$K3494) * (365/365))/100</f>
        <v>#N/A</v>
      </c>
      <c r="M3494" s="180" t="str">
        <f t="shared" si="3497"/>
        <v>#N/A</v>
      </c>
      <c r="N3494" s="180" t="str">
        <f t="shared" si="3497"/>
        <v>#N/A</v>
      </c>
      <c r="O3494" s="180" t="str">
        <f t="shared" si="3497"/>
        <v>#N/A</v>
      </c>
      <c r="P3494" s="180" t="str">
        <f t="shared" si="3497"/>
        <v>#N/A</v>
      </c>
      <c r="Q3494" s="180" t="str">
        <f t="shared" si="3497"/>
        <v>#N/A</v>
      </c>
      <c r="R3494" s="180" t="str">
        <f t="shared" si="3497"/>
        <v>#N/A</v>
      </c>
      <c r="S3494" s="180" t="str">
        <f t="shared" si="3497"/>
        <v>#N/A</v>
      </c>
      <c r="T3494" s="181">
        <f t="shared" si="3"/>
        <v>13.5</v>
      </c>
      <c r="U3494" s="182">
        <f t="shared" si="4"/>
        <v>40821</v>
      </c>
      <c r="V3494" s="182">
        <f t="shared" si="5"/>
        <v>40913</v>
      </c>
      <c r="W3494" s="182">
        <f t="shared" si="6"/>
        <v>41004</v>
      </c>
      <c r="X3494" s="181">
        <f t="shared" si="7"/>
        <v>183</v>
      </c>
      <c r="Y3494" s="181">
        <f t="shared" si="8"/>
        <v>275</v>
      </c>
      <c r="Z3494" s="181">
        <f t="shared" si="9"/>
        <v>366</v>
      </c>
      <c r="AA3494" s="155"/>
      <c r="AB3494" s="9"/>
      <c r="AC3494" s="9"/>
      <c r="AD3494" s="9"/>
      <c r="AE3494" s="9"/>
      <c r="AF3494" s="9"/>
      <c r="AG3494" s="9"/>
      <c r="AH3494" s="9"/>
    </row>
    <row r="3495" ht="15.75" customHeight="1">
      <c r="A3495" s="177">
        <v>40637.0</v>
      </c>
      <c r="B3495" s="178">
        <v>13.5</v>
      </c>
      <c r="C3495" s="178">
        <v>13.5</v>
      </c>
      <c r="D3495" s="178">
        <v>13.5</v>
      </c>
      <c r="E3495" s="178">
        <v>13.5</v>
      </c>
      <c r="F3495" s="178">
        <v>13.5</v>
      </c>
      <c r="G3495" s="178">
        <v>13.5</v>
      </c>
      <c r="H3495" s="178">
        <v>13.5</v>
      </c>
      <c r="I3495" s="178">
        <v>13.5</v>
      </c>
      <c r="J3495" s="178">
        <v>13.5</v>
      </c>
      <c r="K3495" s="179" t="str">
        <f>MAX(0,((T3495*(365/365))-VLOOKUP(A3495,VBMA!$A:$D,4,0))  /  (T3495* (365/365)   ))</f>
        <v>#N/A</v>
      </c>
      <c r="L3495" s="180" t="str">
        <f t="shared" ref="L3495:S3495" si="3498">(B3495*(1-$K3495) * (365/365))/100</f>
        <v>#N/A</v>
      </c>
      <c r="M3495" s="180" t="str">
        <f t="shared" si="3498"/>
        <v>#N/A</v>
      </c>
      <c r="N3495" s="180" t="str">
        <f t="shared" si="3498"/>
        <v>#N/A</v>
      </c>
      <c r="O3495" s="180" t="str">
        <f t="shared" si="3498"/>
        <v>#N/A</v>
      </c>
      <c r="P3495" s="180" t="str">
        <f t="shared" si="3498"/>
        <v>#N/A</v>
      </c>
      <c r="Q3495" s="180" t="str">
        <f t="shared" si="3498"/>
        <v>#N/A</v>
      </c>
      <c r="R3495" s="180" t="str">
        <f t="shared" si="3498"/>
        <v>#N/A</v>
      </c>
      <c r="S3495" s="180" t="str">
        <f t="shared" si="3498"/>
        <v>#N/A</v>
      </c>
      <c r="T3495" s="181">
        <f t="shared" si="3"/>
        <v>13.5</v>
      </c>
      <c r="U3495" s="182">
        <f t="shared" si="4"/>
        <v>40820</v>
      </c>
      <c r="V3495" s="182">
        <f t="shared" si="5"/>
        <v>40912</v>
      </c>
      <c r="W3495" s="182">
        <f t="shared" si="6"/>
        <v>41003</v>
      </c>
      <c r="X3495" s="181">
        <f t="shared" si="7"/>
        <v>183</v>
      </c>
      <c r="Y3495" s="181">
        <f t="shared" si="8"/>
        <v>275</v>
      </c>
      <c r="Z3495" s="181">
        <f t="shared" si="9"/>
        <v>366</v>
      </c>
      <c r="AA3495" s="155"/>
      <c r="AB3495" s="9"/>
      <c r="AC3495" s="9"/>
      <c r="AD3495" s="9"/>
      <c r="AE3495" s="9"/>
      <c r="AF3495" s="9"/>
      <c r="AG3495" s="9"/>
      <c r="AH3495" s="9"/>
    </row>
    <row r="3496" ht="15.75" customHeight="1">
      <c r="A3496" s="177">
        <v>40634.0</v>
      </c>
      <c r="B3496" s="178">
        <v>13.5</v>
      </c>
      <c r="C3496" s="178">
        <v>13.5</v>
      </c>
      <c r="D3496" s="178">
        <v>13.5</v>
      </c>
      <c r="E3496" s="178">
        <v>13.5</v>
      </c>
      <c r="F3496" s="178">
        <v>13.5</v>
      </c>
      <c r="G3496" s="178">
        <v>13.5</v>
      </c>
      <c r="H3496" s="178">
        <v>13.5</v>
      </c>
      <c r="I3496" s="178">
        <v>13.5</v>
      </c>
      <c r="J3496" s="178">
        <v>13.5</v>
      </c>
      <c r="K3496" s="179" t="str">
        <f>MAX(0,((T3496*(365/365))-VLOOKUP(A3496,VBMA!$A:$D,4,0))  /  (T3496* (365/365)   ))</f>
        <v>#N/A</v>
      </c>
      <c r="L3496" s="180" t="str">
        <f t="shared" ref="L3496:S3496" si="3499">(B3496*(1-$K3496) * (365/365))/100</f>
        <v>#N/A</v>
      </c>
      <c r="M3496" s="180" t="str">
        <f t="shared" si="3499"/>
        <v>#N/A</v>
      </c>
      <c r="N3496" s="180" t="str">
        <f t="shared" si="3499"/>
        <v>#N/A</v>
      </c>
      <c r="O3496" s="180" t="str">
        <f t="shared" si="3499"/>
        <v>#N/A</v>
      </c>
      <c r="P3496" s="180" t="str">
        <f t="shared" si="3499"/>
        <v>#N/A</v>
      </c>
      <c r="Q3496" s="180" t="str">
        <f t="shared" si="3499"/>
        <v>#N/A</v>
      </c>
      <c r="R3496" s="180" t="str">
        <f t="shared" si="3499"/>
        <v>#N/A</v>
      </c>
      <c r="S3496" s="180" t="str">
        <f t="shared" si="3499"/>
        <v>#N/A</v>
      </c>
      <c r="T3496" s="181">
        <f t="shared" si="3"/>
        <v>13.5</v>
      </c>
      <c r="U3496" s="182">
        <f t="shared" si="4"/>
        <v>40817</v>
      </c>
      <c r="V3496" s="182">
        <f t="shared" si="5"/>
        <v>40909</v>
      </c>
      <c r="W3496" s="182">
        <f t="shared" si="6"/>
        <v>41000</v>
      </c>
      <c r="X3496" s="181">
        <f t="shared" si="7"/>
        <v>183</v>
      </c>
      <c r="Y3496" s="181">
        <f t="shared" si="8"/>
        <v>275</v>
      </c>
      <c r="Z3496" s="181">
        <f t="shared" si="9"/>
        <v>366</v>
      </c>
      <c r="AA3496" s="155"/>
      <c r="AB3496" s="9"/>
      <c r="AC3496" s="9"/>
      <c r="AD3496" s="9"/>
      <c r="AE3496" s="9"/>
      <c r="AF3496" s="9"/>
      <c r="AG3496" s="9"/>
      <c r="AH3496" s="9"/>
    </row>
    <row r="3497" ht="15.75" customHeight="1">
      <c r="A3497" s="177">
        <v>40633.0</v>
      </c>
      <c r="B3497" s="178">
        <v>13.5</v>
      </c>
      <c r="C3497" s="178">
        <v>13.5</v>
      </c>
      <c r="D3497" s="178">
        <v>13.5</v>
      </c>
      <c r="E3497" s="178">
        <v>13.5</v>
      </c>
      <c r="F3497" s="178">
        <v>13.5</v>
      </c>
      <c r="G3497" s="178">
        <v>13.5</v>
      </c>
      <c r="H3497" s="178">
        <v>13.5</v>
      </c>
      <c r="I3497" s="178">
        <v>13.5</v>
      </c>
      <c r="J3497" s="178">
        <v>13.5</v>
      </c>
      <c r="K3497" s="179" t="str">
        <f>MAX(0,((T3497*(365/365))-VLOOKUP(A3497,VBMA!$A:$D,4,0))  /  (T3497* (365/365)   ))</f>
        <v>#N/A</v>
      </c>
      <c r="L3497" s="180" t="str">
        <f t="shared" ref="L3497:S3497" si="3500">(B3497*(1-$K3497) * (365/365))/100</f>
        <v>#N/A</v>
      </c>
      <c r="M3497" s="180" t="str">
        <f t="shared" si="3500"/>
        <v>#N/A</v>
      </c>
      <c r="N3497" s="180" t="str">
        <f t="shared" si="3500"/>
        <v>#N/A</v>
      </c>
      <c r="O3497" s="180" t="str">
        <f t="shared" si="3500"/>
        <v>#N/A</v>
      </c>
      <c r="P3497" s="180" t="str">
        <f t="shared" si="3500"/>
        <v>#N/A</v>
      </c>
      <c r="Q3497" s="180" t="str">
        <f t="shared" si="3500"/>
        <v>#N/A</v>
      </c>
      <c r="R3497" s="180" t="str">
        <f t="shared" si="3500"/>
        <v>#N/A</v>
      </c>
      <c r="S3497" s="180" t="str">
        <f t="shared" si="3500"/>
        <v>#N/A</v>
      </c>
      <c r="T3497" s="181">
        <f t="shared" si="3"/>
        <v>13.5</v>
      </c>
      <c r="U3497" s="182">
        <f t="shared" si="4"/>
        <v>40817</v>
      </c>
      <c r="V3497" s="182">
        <f t="shared" si="5"/>
        <v>40908</v>
      </c>
      <c r="W3497" s="182">
        <f t="shared" si="6"/>
        <v>40999</v>
      </c>
      <c r="X3497" s="181">
        <f t="shared" si="7"/>
        <v>184</v>
      </c>
      <c r="Y3497" s="181">
        <f t="shared" si="8"/>
        <v>275</v>
      </c>
      <c r="Z3497" s="181">
        <f t="shared" si="9"/>
        <v>366</v>
      </c>
      <c r="AA3497" s="155"/>
      <c r="AB3497" s="9"/>
      <c r="AC3497" s="9"/>
      <c r="AD3497" s="9"/>
      <c r="AE3497" s="9"/>
      <c r="AF3497" s="9"/>
      <c r="AG3497" s="9"/>
      <c r="AH3497" s="9"/>
    </row>
    <row r="3498" ht="15.75" customHeight="1">
      <c r="A3498" s="177">
        <v>40632.0</v>
      </c>
      <c r="B3498" s="178">
        <v>13.5</v>
      </c>
      <c r="C3498" s="178">
        <v>13.5</v>
      </c>
      <c r="D3498" s="178">
        <v>13.5</v>
      </c>
      <c r="E3498" s="178">
        <v>13.5</v>
      </c>
      <c r="F3498" s="178">
        <v>13.5</v>
      </c>
      <c r="G3498" s="178">
        <v>13.5</v>
      </c>
      <c r="H3498" s="178">
        <v>13.5</v>
      </c>
      <c r="I3498" s="178">
        <v>13.5</v>
      </c>
      <c r="J3498" s="178">
        <v>13.5</v>
      </c>
      <c r="K3498" s="179" t="str">
        <f>MAX(0,((T3498*(365/365))-VLOOKUP(A3498,VBMA!$A:$D,4,0))  /  (T3498* (365/365)   ))</f>
        <v>#N/A</v>
      </c>
      <c r="L3498" s="180" t="str">
        <f t="shared" ref="L3498:S3498" si="3501">(B3498*(1-$K3498) * (365/365))/100</f>
        <v>#N/A</v>
      </c>
      <c r="M3498" s="180" t="str">
        <f t="shared" si="3501"/>
        <v>#N/A</v>
      </c>
      <c r="N3498" s="180" t="str">
        <f t="shared" si="3501"/>
        <v>#N/A</v>
      </c>
      <c r="O3498" s="180" t="str">
        <f t="shared" si="3501"/>
        <v>#N/A</v>
      </c>
      <c r="P3498" s="180" t="str">
        <f t="shared" si="3501"/>
        <v>#N/A</v>
      </c>
      <c r="Q3498" s="180" t="str">
        <f t="shared" si="3501"/>
        <v>#N/A</v>
      </c>
      <c r="R3498" s="180" t="str">
        <f t="shared" si="3501"/>
        <v>#N/A</v>
      </c>
      <c r="S3498" s="180" t="str">
        <f t="shared" si="3501"/>
        <v>#N/A</v>
      </c>
      <c r="T3498" s="181">
        <f t="shared" si="3"/>
        <v>13.5</v>
      </c>
      <c r="U3498" s="182">
        <f t="shared" si="4"/>
        <v>40816</v>
      </c>
      <c r="V3498" s="182">
        <f t="shared" si="5"/>
        <v>40907</v>
      </c>
      <c r="W3498" s="182">
        <f t="shared" si="6"/>
        <v>40998</v>
      </c>
      <c r="X3498" s="181">
        <f t="shared" si="7"/>
        <v>184</v>
      </c>
      <c r="Y3498" s="181">
        <f t="shared" si="8"/>
        <v>275</v>
      </c>
      <c r="Z3498" s="181">
        <f t="shared" si="9"/>
        <v>366</v>
      </c>
      <c r="AA3498" s="155"/>
      <c r="AB3498" s="9"/>
      <c r="AC3498" s="9"/>
      <c r="AD3498" s="9"/>
      <c r="AE3498" s="9"/>
      <c r="AF3498" s="9"/>
      <c r="AG3498" s="9"/>
      <c r="AH3498" s="9"/>
    </row>
    <row r="3499" ht="15.75" customHeight="1">
      <c r="A3499" s="177">
        <v>40631.0</v>
      </c>
      <c r="B3499" s="178">
        <v>13.5</v>
      </c>
      <c r="C3499" s="178">
        <v>13.5</v>
      </c>
      <c r="D3499" s="178">
        <v>13.5</v>
      </c>
      <c r="E3499" s="178">
        <v>13.5</v>
      </c>
      <c r="F3499" s="178">
        <v>13.5</v>
      </c>
      <c r="G3499" s="178">
        <v>13.5</v>
      </c>
      <c r="H3499" s="178">
        <v>13.5</v>
      </c>
      <c r="I3499" s="178">
        <v>13.5</v>
      </c>
      <c r="J3499" s="178">
        <v>13.5</v>
      </c>
      <c r="K3499" s="179" t="str">
        <f>MAX(0,((T3499*(365/365))-VLOOKUP(A3499,VBMA!$A:$D,4,0))  /  (T3499* (365/365)   ))</f>
        <v>#N/A</v>
      </c>
      <c r="L3499" s="180" t="str">
        <f t="shared" ref="L3499:S3499" si="3502">(B3499*(1-$K3499) * (365/365))/100</f>
        <v>#N/A</v>
      </c>
      <c r="M3499" s="180" t="str">
        <f t="shared" si="3502"/>
        <v>#N/A</v>
      </c>
      <c r="N3499" s="180" t="str">
        <f t="shared" si="3502"/>
        <v>#N/A</v>
      </c>
      <c r="O3499" s="180" t="str">
        <f t="shared" si="3502"/>
        <v>#N/A</v>
      </c>
      <c r="P3499" s="180" t="str">
        <f t="shared" si="3502"/>
        <v>#N/A</v>
      </c>
      <c r="Q3499" s="180" t="str">
        <f t="shared" si="3502"/>
        <v>#N/A</v>
      </c>
      <c r="R3499" s="180" t="str">
        <f t="shared" si="3502"/>
        <v>#N/A</v>
      </c>
      <c r="S3499" s="180" t="str">
        <f t="shared" si="3502"/>
        <v>#N/A</v>
      </c>
      <c r="T3499" s="181">
        <f t="shared" si="3"/>
        <v>13.5</v>
      </c>
      <c r="U3499" s="182">
        <f t="shared" si="4"/>
        <v>40815</v>
      </c>
      <c r="V3499" s="182">
        <f t="shared" si="5"/>
        <v>40906</v>
      </c>
      <c r="W3499" s="182">
        <f t="shared" si="6"/>
        <v>40997</v>
      </c>
      <c r="X3499" s="181">
        <f t="shared" si="7"/>
        <v>184</v>
      </c>
      <c r="Y3499" s="181">
        <f t="shared" si="8"/>
        <v>275</v>
      </c>
      <c r="Z3499" s="181">
        <f t="shared" si="9"/>
        <v>366</v>
      </c>
      <c r="AA3499" s="155"/>
      <c r="AB3499" s="9"/>
      <c r="AC3499" s="9"/>
      <c r="AD3499" s="9"/>
      <c r="AE3499" s="9"/>
      <c r="AF3499" s="9"/>
      <c r="AG3499" s="9"/>
      <c r="AH3499" s="9"/>
    </row>
    <row r="3500" ht="15.75" customHeight="1">
      <c r="A3500" s="177">
        <v>40630.0</v>
      </c>
      <c r="B3500" s="178">
        <v>13.5</v>
      </c>
      <c r="C3500" s="178">
        <v>13.5</v>
      </c>
      <c r="D3500" s="178">
        <v>13.5</v>
      </c>
      <c r="E3500" s="178">
        <v>13.5</v>
      </c>
      <c r="F3500" s="178">
        <v>13.5</v>
      </c>
      <c r="G3500" s="178">
        <v>13.5</v>
      </c>
      <c r="H3500" s="178">
        <v>13.5</v>
      </c>
      <c r="I3500" s="178">
        <v>13.5</v>
      </c>
      <c r="J3500" s="178">
        <v>13.5</v>
      </c>
      <c r="K3500" s="179" t="str">
        <f>MAX(0,((T3500*(365/365))-VLOOKUP(A3500,VBMA!$A:$D,4,0))  /  (T3500* (365/365)   ))</f>
        <v>#N/A</v>
      </c>
      <c r="L3500" s="180" t="str">
        <f t="shared" ref="L3500:S3500" si="3503">(B3500*(1-$K3500) * (365/365))/100</f>
        <v>#N/A</v>
      </c>
      <c r="M3500" s="180" t="str">
        <f t="shared" si="3503"/>
        <v>#N/A</v>
      </c>
      <c r="N3500" s="180" t="str">
        <f t="shared" si="3503"/>
        <v>#N/A</v>
      </c>
      <c r="O3500" s="180" t="str">
        <f t="shared" si="3503"/>
        <v>#N/A</v>
      </c>
      <c r="P3500" s="180" t="str">
        <f t="shared" si="3503"/>
        <v>#N/A</v>
      </c>
      <c r="Q3500" s="180" t="str">
        <f t="shared" si="3503"/>
        <v>#N/A</v>
      </c>
      <c r="R3500" s="180" t="str">
        <f t="shared" si="3503"/>
        <v>#N/A</v>
      </c>
      <c r="S3500" s="180" t="str">
        <f t="shared" si="3503"/>
        <v>#N/A</v>
      </c>
      <c r="T3500" s="181">
        <f t="shared" si="3"/>
        <v>13.5</v>
      </c>
      <c r="U3500" s="182">
        <f t="shared" si="4"/>
        <v>40814</v>
      </c>
      <c r="V3500" s="182">
        <f t="shared" si="5"/>
        <v>40905</v>
      </c>
      <c r="W3500" s="182">
        <f t="shared" si="6"/>
        <v>40996</v>
      </c>
      <c r="X3500" s="181">
        <f t="shared" si="7"/>
        <v>184</v>
      </c>
      <c r="Y3500" s="181">
        <f t="shared" si="8"/>
        <v>275</v>
      </c>
      <c r="Z3500" s="181">
        <f t="shared" si="9"/>
        <v>366</v>
      </c>
      <c r="AA3500" s="155"/>
      <c r="AB3500" s="9"/>
      <c r="AC3500" s="9"/>
      <c r="AD3500" s="9"/>
      <c r="AE3500" s="9"/>
      <c r="AF3500" s="9"/>
      <c r="AG3500" s="9"/>
      <c r="AH3500" s="9"/>
    </row>
    <row r="3501" ht="15.75" customHeight="1">
      <c r="A3501" s="177">
        <v>40627.0</v>
      </c>
      <c r="B3501" s="178">
        <v>13.5</v>
      </c>
      <c r="C3501" s="178">
        <v>13.5</v>
      </c>
      <c r="D3501" s="178">
        <v>13.5</v>
      </c>
      <c r="E3501" s="178">
        <v>13.5</v>
      </c>
      <c r="F3501" s="178">
        <v>13.5</v>
      </c>
      <c r="G3501" s="178">
        <v>13.5</v>
      </c>
      <c r="H3501" s="178">
        <v>13.5</v>
      </c>
      <c r="I3501" s="178">
        <v>13.5</v>
      </c>
      <c r="J3501" s="178">
        <v>13.5</v>
      </c>
      <c r="K3501" s="179" t="str">
        <f>MAX(0,((T3501*(365/365))-VLOOKUP(A3501,VBMA!$A:$D,4,0))  /  (T3501* (365/365)   ))</f>
        <v>#N/A</v>
      </c>
      <c r="L3501" s="180" t="str">
        <f t="shared" ref="L3501:S3501" si="3504">(B3501*(1-$K3501) * (365/365))/100</f>
        <v>#N/A</v>
      </c>
      <c r="M3501" s="180" t="str">
        <f t="shared" si="3504"/>
        <v>#N/A</v>
      </c>
      <c r="N3501" s="180" t="str">
        <f t="shared" si="3504"/>
        <v>#N/A</v>
      </c>
      <c r="O3501" s="180" t="str">
        <f t="shared" si="3504"/>
        <v>#N/A</v>
      </c>
      <c r="P3501" s="180" t="str">
        <f t="shared" si="3504"/>
        <v>#N/A</v>
      </c>
      <c r="Q3501" s="180" t="str">
        <f t="shared" si="3504"/>
        <v>#N/A</v>
      </c>
      <c r="R3501" s="180" t="str">
        <f t="shared" si="3504"/>
        <v>#N/A</v>
      </c>
      <c r="S3501" s="180" t="str">
        <f t="shared" si="3504"/>
        <v>#N/A</v>
      </c>
      <c r="T3501" s="181">
        <f t="shared" si="3"/>
        <v>13.5</v>
      </c>
      <c r="U3501" s="182">
        <f t="shared" si="4"/>
        <v>40811</v>
      </c>
      <c r="V3501" s="182">
        <f t="shared" si="5"/>
        <v>40902</v>
      </c>
      <c r="W3501" s="182">
        <f t="shared" si="6"/>
        <v>40993</v>
      </c>
      <c r="X3501" s="181">
        <f t="shared" si="7"/>
        <v>184</v>
      </c>
      <c r="Y3501" s="181">
        <f t="shared" si="8"/>
        <v>275</v>
      </c>
      <c r="Z3501" s="181">
        <f t="shared" si="9"/>
        <v>366</v>
      </c>
      <c r="AA3501" s="155"/>
      <c r="AB3501" s="9"/>
      <c r="AC3501" s="9"/>
      <c r="AD3501" s="9"/>
      <c r="AE3501" s="9"/>
      <c r="AF3501" s="9"/>
      <c r="AG3501" s="9"/>
      <c r="AH3501" s="9"/>
    </row>
    <row r="3502" ht="15.75" customHeight="1">
      <c r="A3502" s="177">
        <v>40626.0</v>
      </c>
      <c r="B3502" s="178">
        <v>13.5</v>
      </c>
      <c r="C3502" s="178">
        <v>13.5</v>
      </c>
      <c r="D3502" s="178">
        <v>13.5</v>
      </c>
      <c r="E3502" s="178">
        <v>13.5</v>
      </c>
      <c r="F3502" s="178">
        <v>13.5</v>
      </c>
      <c r="G3502" s="178">
        <v>13.5</v>
      </c>
      <c r="H3502" s="178">
        <v>13.5</v>
      </c>
      <c r="I3502" s="178">
        <v>13.5</v>
      </c>
      <c r="J3502" s="178">
        <v>13.5</v>
      </c>
      <c r="K3502" s="179" t="str">
        <f>MAX(0,((T3502*(365/365))-VLOOKUP(A3502,VBMA!$A:$D,4,0))  /  (T3502* (365/365)   ))</f>
        <v>#N/A</v>
      </c>
      <c r="L3502" s="180" t="str">
        <f t="shared" ref="L3502:S3502" si="3505">(B3502*(1-$K3502) * (365/365))/100</f>
        <v>#N/A</v>
      </c>
      <c r="M3502" s="180" t="str">
        <f t="shared" si="3505"/>
        <v>#N/A</v>
      </c>
      <c r="N3502" s="180" t="str">
        <f t="shared" si="3505"/>
        <v>#N/A</v>
      </c>
      <c r="O3502" s="180" t="str">
        <f t="shared" si="3505"/>
        <v>#N/A</v>
      </c>
      <c r="P3502" s="180" t="str">
        <f t="shared" si="3505"/>
        <v>#N/A</v>
      </c>
      <c r="Q3502" s="180" t="str">
        <f t="shared" si="3505"/>
        <v>#N/A</v>
      </c>
      <c r="R3502" s="180" t="str">
        <f t="shared" si="3505"/>
        <v>#N/A</v>
      </c>
      <c r="S3502" s="180" t="str">
        <f t="shared" si="3505"/>
        <v>#N/A</v>
      </c>
      <c r="T3502" s="181">
        <f t="shared" si="3"/>
        <v>13.5</v>
      </c>
      <c r="U3502" s="182">
        <f t="shared" si="4"/>
        <v>40810</v>
      </c>
      <c r="V3502" s="182">
        <f t="shared" si="5"/>
        <v>40901</v>
      </c>
      <c r="W3502" s="182">
        <f t="shared" si="6"/>
        <v>40992</v>
      </c>
      <c r="X3502" s="181">
        <f t="shared" si="7"/>
        <v>184</v>
      </c>
      <c r="Y3502" s="181">
        <f t="shared" si="8"/>
        <v>275</v>
      </c>
      <c r="Z3502" s="181">
        <f t="shared" si="9"/>
        <v>366</v>
      </c>
      <c r="AA3502" s="155"/>
      <c r="AB3502" s="9"/>
      <c r="AC3502" s="9"/>
      <c r="AD3502" s="9"/>
      <c r="AE3502" s="9"/>
      <c r="AF3502" s="9"/>
      <c r="AG3502" s="9"/>
      <c r="AH3502" s="9"/>
    </row>
    <row r="3503" ht="15.75" customHeight="1">
      <c r="A3503" s="177">
        <v>40625.0</v>
      </c>
      <c r="B3503" s="178">
        <v>13.5</v>
      </c>
      <c r="C3503" s="178">
        <v>13.5</v>
      </c>
      <c r="D3503" s="178">
        <v>13.5</v>
      </c>
      <c r="E3503" s="178">
        <v>13.5</v>
      </c>
      <c r="F3503" s="178">
        <v>13.5</v>
      </c>
      <c r="G3503" s="178">
        <v>13.5</v>
      </c>
      <c r="H3503" s="178">
        <v>13.5</v>
      </c>
      <c r="I3503" s="178">
        <v>13.5</v>
      </c>
      <c r="J3503" s="178">
        <v>13.5</v>
      </c>
      <c r="K3503" s="179" t="str">
        <f>MAX(0,((T3503*(365/365))-VLOOKUP(A3503,VBMA!$A:$D,4,0))  /  (T3503* (365/365)   ))</f>
        <v>#N/A</v>
      </c>
      <c r="L3503" s="180" t="str">
        <f t="shared" ref="L3503:S3503" si="3506">(B3503*(1-$K3503) * (365/365))/100</f>
        <v>#N/A</v>
      </c>
      <c r="M3503" s="180" t="str">
        <f t="shared" si="3506"/>
        <v>#N/A</v>
      </c>
      <c r="N3503" s="180" t="str">
        <f t="shared" si="3506"/>
        <v>#N/A</v>
      </c>
      <c r="O3503" s="180" t="str">
        <f t="shared" si="3506"/>
        <v>#N/A</v>
      </c>
      <c r="P3503" s="180" t="str">
        <f t="shared" si="3506"/>
        <v>#N/A</v>
      </c>
      <c r="Q3503" s="180" t="str">
        <f t="shared" si="3506"/>
        <v>#N/A</v>
      </c>
      <c r="R3503" s="180" t="str">
        <f t="shared" si="3506"/>
        <v>#N/A</v>
      </c>
      <c r="S3503" s="180" t="str">
        <f t="shared" si="3506"/>
        <v>#N/A</v>
      </c>
      <c r="T3503" s="181">
        <f t="shared" si="3"/>
        <v>13.5</v>
      </c>
      <c r="U3503" s="182">
        <f t="shared" si="4"/>
        <v>40809</v>
      </c>
      <c r="V3503" s="182">
        <f t="shared" si="5"/>
        <v>40900</v>
      </c>
      <c r="W3503" s="182">
        <f t="shared" si="6"/>
        <v>40991</v>
      </c>
      <c r="X3503" s="181">
        <f t="shared" si="7"/>
        <v>184</v>
      </c>
      <c r="Y3503" s="181">
        <f t="shared" si="8"/>
        <v>275</v>
      </c>
      <c r="Z3503" s="181">
        <f t="shared" si="9"/>
        <v>366</v>
      </c>
      <c r="AA3503" s="155"/>
      <c r="AB3503" s="9"/>
      <c r="AC3503" s="9"/>
      <c r="AD3503" s="9"/>
      <c r="AE3503" s="9"/>
      <c r="AF3503" s="9"/>
      <c r="AG3503" s="9"/>
      <c r="AH3503" s="9"/>
    </row>
    <row r="3504" ht="15.75" customHeight="1">
      <c r="A3504" s="177">
        <v>40624.0</v>
      </c>
      <c r="B3504" s="178">
        <v>13.5</v>
      </c>
      <c r="C3504" s="178">
        <v>13.5</v>
      </c>
      <c r="D3504" s="178">
        <v>13.5</v>
      </c>
      <c r="E3504" s="178">
        <v>13.5</v>
      </c>
      <c r="F3504" s="178">
        <v>13.5</v>
      </c>
      <c r="G3504" s="178">
        <v>13.5</v>
      </c>
      <c r="H3504" s="178">
        <v>13.5</v>
      </c>
      <c r="I3504" s="178">
        <v>13.5</v>
      </c>
      <c r="J3504" s="178">
        <v>13.5</v>
      </c>
      <c r="K3504" s="179" t="str">
        <f>MAX(0,((T3504*(365/365))-VLOOKUP(A3504,VBMA!$A:$D,4,0))  /  (T3504* (365/365)   ))</f>
        <v>#N/A</v>
      </c>
      <c r="L3504" s="180" t="str">
        <f t="shared" ref="L3504:S3504" si="3507">(B3504*(1-$K3504) * (365/365))/100</f>
        <v>#N/A</v>
      </c>
      <c r="M3504" s="180" t="str">
        <f t="shared" si="3507"/>
        <v>#N/A</v>
      </c>
      <c r="N3504" s="180" t="str">
        <f t="shared" si="3507"/>
        <v>#N/A</v>
      </c>
      <c r="O3504" s="180" t="str">
        <f t="shared" si="3507"/>
        <v>#N/A</v>
      </c>
      <c r="P3504" s="180" t="str">
        <f t="shared" si="3507"/>
        <v>#N/A</v>
      </c>
      <c r="Q3504" s="180" t="str">
        <f t="shared" si="3507"/>
        <v>#N/A</v>
      </c>
      <c r="R3504" s="180" t="str">
        <f t="shared" si="3507"/>
        <v>#N/A</v>
      </c>
      <c r="S3504" s="180" t="str">
        <f t="shared" si="3507"/>
        <v>#N/A</v>
      </c>
      <c r="T3504" s="181">
        <f t="shared" si="3"/>
        <v>13.5</v>
      </c>
      <c r="U3504" s="182">
        <f t="shared" si="4"/>
        <v>40808</v>
      </c>
      <c r="V3504" s="182">
        <f t="shared" si="5"/>
        <v>40899</v>
      </c>
      <c r="W3504" s="182">
        <f t="shared" si="6"/>
        <v>40990</v>
      </c>
      <c r="X3504" s="181">
        <f t="shared" si="7"/>
        <v>184</v>
      </c>
      <c r="Y3504" s="181">
        <f t="shared" si="8"/>
        <v>275</v>
      </c>
      <c r="Z3504" s="181">
        <f t="shared" si="9"/>
        <v>366</v>
      </c>
      <c r="AA3504" s="155"/>
      <c r="AB3504" s="9"/>
      <c r="AC3504" s="9"/>
      <c r="AD3504" s="9"/>
      <c r="AE3504" s="9"/>
      <c r="AF3504" s="9"/>
      <c r="AG3504" s="9"/>
      <c r="AH3504" s="9"/>
    </row>
    <row r="3505" ht="15.75" customHeight="1">
      <c r="A3505" s="177">
        <v>40623.0</v>
      </c>
      <c r="B3505" s="178">
        <v>13.5</v>
      </c>
      <c r="C3505" s="178">
        <v>13.5</v>
      </c>
      <c r="D3505" s="178">
        <v>13.5</v>
      </c>
      <c r="E3505" s="178">
        <v>13.5</v>
      </c>
      <c r="F3505" s="178">
        <v>13.5</v>
      </c>
      <c r="G3505" s="178">
        <v>13.5</v>
      </c>
      <c r="H3505" s="178">
        <v>13.5</v>
      </c>
      <c r="I3505" s="178">
        <v>13.5</v>
      </c>
      <c r="J3505" s="178">
        <v>13.5</v>
      </c>
      <c r="K3505" s="179" t="str">
        <f>MAX(0,((T3505*(365/365))-VLOOKUP(A3505,VBMA!$A:$D,4,0))  /  (T3505* (365/365)   ))</f>
        <v>#N/A</v>
      </c>
      <c r="L3505" s="180" t="str">
        <f t="shared" ref="L3505:S3505" si="3508">(B3505*(1-$K3505) * (365/365))/100</f>
        <v>#N/A</v>
      </c>
      <c r="M3505" s="180" t="str">
        <f t="shared" si="3508"/>
        <v>#N/A</v>
      </c>
      <c r="N3505" s="180" t="str">
        <f t="shared" si="3508"/>
        <v>#N/A</v>
      </c>
      <c r="O3505" s="180" t="str">
        <f t="shared" si="3508"/>
        <v>#N/A</v>
      </c>
      <c r="P3505" s="180" t="str">
        <f t="shared" si="3508"/>
        <v>#N/A</v>
      </c>
      <c r="Q3505" s="180" t="str">
        <f t="shared" si="3508"/>
        <v>#N/A</v>
      </c>
      <c r="R3505" s="180" t="str">
        <f t="shared" si="3508"/>
        <v>#N/A</v>
      </c>
      <c r="S3505" s="180" t="str">
        <f t="shared" si="3508"/>
        <v>#N/A</v>
      </c>
      <c r="T3505" s="181">
        <f t="shared" si="3"/>
        <v>13.5</v>
      </c>
      <c r="U3505" s="182">
        <f t="shared" si="4"/>
        <v>40807</v>
      </c>
      <c r="V3505" s="182">
        <f t="shared" si="5"/>
        <v>40898</v>
      </c>
      <c r="W3505" s="182">
        <f t="shared" si="6"/>
        <v>40989</v>
      </c>
      <c r="X3505" s="181">
        <f t="shared" si="7"/>
        <v>184</v>
      </c>
      <c r="Y3505" s="181">
        <f t="shared" si="8"/>
        <v>275</v>
      </c>
      <c r="Z3505" s="181">
        <f t="shared" si="9"/>
        <v>366</v>
      </c>
      <c r="AA3505" s="155"/>
      <c r="AB3505" s="9"/>
      <c r="AC3505" s="9"/>
      <c r="AD3505" s="9"/>
      <c r="AE3505" s="9"/>
      <c r="AF3505" s="9"/>
      <c r="AG3505" s="9"/>
      <c r="AH3505" s="9"/>
    </row>
    <row r="3506" ht="15.75" customHeight="1">
      <c r="A3506" s="177">
        <v>40620.0</v>
      </c>
      <c r="B3506" s="178">
        <v>13.5</v>
      </c>
      <c r="C3506" s="178">
        <v>13.5</v>
      </c>
      <c r="D3506" s="178">
        <v>13.5</v>
      </c>
      <c r="E3506" s="178">
        <v>13.5</v>
      </c>
      <c r="F3506" s="178">
        <v>13.5</v>
      </c>
      <c r="G3506" s="178">
        <v>13.5</v>
      </c>
      <c r="H3506" s="178">
        <v>13.5</v>
      </c>
      <c r="I3506" s="178">
        <v>13.5</v>
      </c>
      <c r="J3506" s="178">
        <v>13.5</v>
      </c>
      <c r="K3506" s="179" t="str">
        <f>MAX(0,((T3506*(365/365))-VLOOKUP(A3506,VBMA!$A:$D,4,0))  /  (T3506* (365/365)   ))</f>
        <v>#N/A</v>
      </c>
      <c r="L3506" s="180" t="str">
        <f t="shared" ref="L3506:S3506" si="3509">(B3506*(1-$K3506) * (365/365))/100</f>
        <v>#N/A</v>
      </c>
      <c r="M3506" s="180" t="str">
        <f t="shared" si="3509"/>
        <v>#N/A</v>
      </c>
      <c r="N3506" s="180" t="str">
        <f t="shared" si="3509"/>
        <v>#N/A</v>
      </c>
      <c r="O3506" s="180" t="str">
        <f t="shared" si="3509"/>
        <v>#N/A</v>
      </c>
      <c r="P3506" s="180" t="str">
        <f t="shared" si="3509"/>
        <v>#N/A</v>
      </c>
      <c r="Q3506" s="180" t="str">
        <f t="shared" si="3509"/>
        <v>#N/A</v>
      </c>
      <c r="R3506" s="180" t="str">
        <f t="shared" si="3509"/>
        <v>#N/A</v>
      </c>
      <c r="S3506" s="180" t="str">
        <f t="shared" si="3509"/>
        <v>#N/A</v>
      </c>
      <c r="T3506" s="181">
        <f t="shared" si="3"/>
        <v>13.5</v>
      </c>
      <c r="U3506" s="182">
        <f t="shared" si="4"/>
        <v>40804</v>
      </c>
      <c r="V3506" s="182">
        <f t="shared" si="5"/>
        <v>40895</v>
      </c>
      <c r="W3506" s="182">
        <f t="shared" si="6"/>
        <v>40986</v>
      </c>
      <c r="X3506" s="181">
        <f t="shared" si="7"/>
        <v>184</v>
      </c>
      <c r="Y3506" s="181">
        <f t="shared" si="8"/>
        <v>275</v>
      </c>
      <c r="Z3506" s="181">
        <f t="shared" si="9"/>
        <v>366</v>
      </c>
      <c r="AA3506" s="155"/>
      <c r="AB3506" s="9"/>
      <c r="AC3506" s="9"/>
      <c r="AD3506" s="9"/>
      <c r="AE3506" s="9"/>
      <c r="AF3506" s="9"/>
      <c r="AG3506" s="9"/>
      <c r="AH3506" s="9"/>
    </row>
    <row r="3507" ht="15.75" customHeight="1">
      <c r="A3507" s="177">
        <v>40619.0</v>
      </c>
      <c r="B3507" s="178">
        <v>13.5</v>
      </c>
      <c r="C3507" s="178">
        <v>13.5</v>
      </c>
      <c r="D3507" s="178">
        <v>13.5</v>
      </c>
      <c r="E3507" s="178">
        <v>13.5</v>
      </c>
      <c r="F3507" s="178">
        <v>13.5</v>
      </c>
      <c r="G3507" s="178">
        <v>13.5</v>
      </c>
      <c r="H3507" s="178">
        <v>13.5</v>
      </c>
      <c r="I3507" s="178">
        <v>13.5</v>
      </c>
      <c r="J3507" s="178">
        <v>13.5</v>
      </c>
      <c r="K3507" s="179" t="str">
        <f>MAX(0,((T3507*(365/365))-VLOOKUP(A3507,VBMA!$A:$D,4,0))  /  (T3507* (365/365)   ))</f>
        <v>#N/A</v>
      </c>
      <c r="L3507" s="180" t="str">
        <f t="shared" ref="L3507:S3507" si="3510">(B3507*(1-$K3507) * (365/365))/100</f>
        <v>#N/A</v>
      </c>
      <c r="M3507" s="180" t="str">
        <f t="shared" si="3510"/>
        <v>#N/A</v>
      </c>
      <c r="N3507" s="180" t="str">
        <f t="shared" si="3510"/>
        <v>#N/A</v>
      </c>
      <c r="O3507" s="180" t="str">
        <f t="shared" si="3510"/>
        <v>#N/A</v>
      </c>
      <c r="P3507" s="180" t="str">
        <f t="shared" si="3510"/>
        <v>#N/A</v>
      </c>
      <c r="Q3507" s="180" t="str">
        <f t="shared" si="3510"/>
        <v>#N/A</v>
      </c>
      <c r="R3507" s="180" t="str">
        <f t="shared" si="3510"/>
        <v>#N/A</v>
      </c>
      <c r="S3507" s="180" t="str">
        <f t="shared" si="3510"/>
        <v>#N/A</v>
      </c>
      <c r="T3507" s="181">
        <f t="shared" si="3"/>
        <v>13.5</v>
      </c>
      <c r="U3507" s="182">
        <f t="shared" si="4"/>
        <v>40803</v>
      </c>
      <c r="V3507" s="182">
        <f t="shared" si="5"/>
        <v>40894</v>
      </c>
      <c r="W3507" s="182">
        <f t="shared" si="6"/>
        <v>40985</v>
      </c>
      <c r="X3507" s="181">
        <f t="shared" si="7"/>
        <v>184</v>
      </c>
      <c r="Y3507" s="181">
        <f t="shared" si="8"/>
        <v>275</v>
      </c>
      <c r="Z3507" s="181">
        <f t="shared" si="9"/>
        <v>366</v>
      </c>
      <c r="AA3507" s="155"/>
      <c r="AB3507" s="9"/>
      <c r="AC3507" s="9"/>
      <c r="AD3507" s="9"/>
      <c r="AE3507" s="9"/>
      <c r="AF3507" s="9"/>
      <c r="AG3507" s="9"/>
      <c r="AH3507" s="9"/>
    </row>
    <row r="3508" ht="15.75" customHeight="1">
      <c r="A3508" s="177">
        <v>40618.0</v>
      </c>
      <c r="B3508" s="178">
        <v>13.5</v>
      </c>
      <c r="C3508" s="178">
        <v>13.5</v>
      </c>
      <c r="D3508" s="178">
        <v>13.5</v>
      </c>
      <c r="E3508" s="178">
        <v>13.5</v>
      </c>
      <c r="F3508" s="178">
        <v>13.5</v>
      </c>
      <c r="G3508" s="178">
        <v>13.5</v>
      </c>
      <c r="H3508" s="178">
        <v>13.5</v>
      </c>
      <c r="I3508" s="178">
        <v>13.5</v>
      </c>
      <c r="J3508" s="178">
        <v>13.5</v>
      </c>
      <c r="K3508" s="179" t="str">
        <f>MAX(0,((T3508*(365/365))-VLOOKUP(A3508,VBMA!$A:$D,4,0))  /  (T3508* (365/365)   ))</f>
        <v>#N/A</v>
      </c>
      <c r="L3508" s="180" t="str">
        <f t="shared" ref="L3508:S3508" si="3511">(B3508*(1-$K3508) * (365/365))/100</f>
        <v>#N/A</v>
      </c>
      <c r="M3508" s="180" t="str">
        <f t="shared" si="3511"/>
        <v>#N/A</v>
      </c>
      <c r="N3508" s="180" t="str">
        <f t="shared" si="3511"/>
        <v>#N/A</v>
      </c>
      <c r="O3508" s="180" t="str">
        <f t="shared" si="3511"/>
        <v>#N/A</v>
      </c>
      <c r="P3508" s="180" t="str">
        <f t="shared" si="3511"/>
        <v>#N/A</v>
      </c>
      <c r="Q3508" s="180" t="str">
        <f t="shared" si="3511"/>
        <v>#N/A</v>
      </c>
      <c r="R3508" s="180" t="str">
        <f t="shared" si="3511"/>
        <v>#N/A</v>
      </c>
      <c r="S3508" s="180" t="str">
        <f t="shared" si="3511"/>
        <v>#N/A</v>
      </c>
      <c r="T3508" s="181">
        <f t="shared" si="3"/>
        <v>13.5</v>
      </c>
      <c r="U3508" s="182">
        <f t="shared" si="4"/>
        <v>40802</v>
      </c>
      <c r="V3508" s="182">
        <f t="shared" si="5"/>
        <v>40893</v>
      </c>
      <c r="W3508" s="182">
        <f t="shared" si="6"/>
        <v>40984</v>
      </c>
      <c r="X3508" s="181">
        <f t="shared" si="7"/>
        <v>184</v>
      </c>
      <c r="Y3508" s="181">
        <f t="shared" si="8"/>
        <v>275</v>
      </c>
      <c r="Z3508" s="181">
        <f t="shared" si="9"/>
        <v>366</v>
      </c>
      <c r="AA3508" s="155"/>
      <c r="AB3508" s="9"/>
      <c r="AC3508" s="9"/>
      <c r="AD3508" s="9"/>
      <c r="AE3508" s="9"/>
      <c r="AF3508" s="9"/>
      <c r="AG3508" s="9"/>
      <c r="AH3508" s="9"/>
    </row>
    <row r="3509" ht="15.75" customHeight="1">
      <c r="A3509" s="177">
        <v>40617.0</v>
      </c>
      <c r="B3509" s="178">
        <v>13.5</v>
      </c>
      <c r="C3509" s="178">
        <v>13.5</v>
      </c>
      <c r="D3509" s="178">
        <v>13.5</v>
      </c>
      <c r="E3509" s="178">
        <v>13.5</v>
      </c>
      <c r="F3509" s="178">
        <v>13.5</v>
      </c>
      <c r="G3509" s="178">
        <v>13.5</v>
      </c>
      <c r="H3509" s="178">
        <v>13.5</v>
      </c>
      <c r="I3509" s="178">
        <v>13.5</v>
      </c>
      <c r="J3509" s="178">
        <v>13.5</v>
      </c>
      <c r="K3509" s="179" t="str">
        <f>MAX(0,((T3509*(365/365))-VLOOKUP(A3509,VBMA!$A:$D,4,0))  /  (T3509* (365/365)   ))</f>
        <v>#N/A</v>
      </c>
      <c r="L3509" s="180" t="str">
        <f t="shared" ref="L3509:S3509" si="3512">(B3509*(1-$K3509) * (365/365))/100</f>
        <v>#N/A</v>
      </c>
      <c r="M3509" s="180" t="str">
        <f t="shared" si="3512"/>
        <v>#N/A</v>
      </c>
      <c r="N3509" s="180" t="str">
        <f t="shared" si="3512"/>
        <v>#N/A</v>
      </c>
      <c r="O3509" s="180" t="str">
        <f t="shared" si="3512"/>
        <v>#N/A</v>
      </c>
      <c r="P3509" s="180" t="str">
        <f t="shared" si="3512"/>
        <v>#N/A</v>
      </c>
      <c r="Q3509" s="180" t="str">
        <f t="shared" si="3512"/>
        <v>#N/A</v>
      </c>
      <c r="R3509" s="180" t="str">
        <f t="shared" si="3512"/>
        <v>#N/A</v>
      </c>
      <c r="S3509" s="180" t="str">
        <f t="shared" si="3512"/>
        <v>#N/A</v>
      </c>
      <c r="T3509" s="181">
        <f t="shared" si="3"/>
        <v>13.5</v>
      </c>
      <c r="U3509" s="182">
        <f t="shared" si="4"/>
        <v>40801</v>
      </c>
      <c r="V3509" s="182">
        <f t="shared" si="5"/>
        <v>40892</v>
      </c>
      <c r="W3509" s="182">
        <f t="shared" si="6"/>
        <v>40983</v>
      </c>
      <c r="X3509" s="181">
        <f t="shared" si="7"/>
        <v>184</v>
      </c>
      <c r="Y3509" s="181">
        <f t="shared" si="8"/>
        <v>275</v>
      </c>
      <c r="Z3509" s="181">
        <f t="shared" si="9"/>
        <v>366</v>
      </c>
      <c r="AA3509" s="155"/>
      <c r="AB3509" s="9"/>
      <c r="AC3509" s="9"/>
      <c r="AD3509" s="9"/>
      <c r="AE3509" s="9"/>
      <c r="AF3509" s="9"/>
      <c r="AG3509" s="9"/>
      <c r="AH3509" s="9"/>
    </row>
    <row r="3510" ht="15.75" customHeight="1">
      <c r="A3510" s="177">
        <v>40616.0</v>
      </c>
      <c r="B3510" s="178">
        <v>13.5</v>
      </c>
      <c r="C3510" s="178">
        <v>13.5</v>
      </c>
      <c r="D3510" s="178">
        <v>13.5</v>
      </c>
      <c r="E3510" s="178">
        <v>13.5</v>
      </c>
      <c r="F3510" s="178">
        <v>13.5</v>
      </c>
      <c r="G3510" s="178">
        <v>13.5</v>
      </c>
      <c r="H3510" s="178">
        <v>13.5</v>
      </c>
      <c r="I3510" s="178">
        <v>13.5</v>
      </c>
      <c r="J3510" s="178">
        <v>13.5</v>
      </c>
      <c r="K3510" s="179" t="str">
        <f>MAX(0,((T3510*(365/365))-VLOOKUP(A3510,VBMA!$A:$D,4,0))  /  (T3510* (365/365)   ))</f>
        <v>#N/A</v>
      </c>
      <c r="L3510" s="180" t="str">
        <f t="shared" ref="L3510:S3510" si="3513">(B3510*(1-$K3510) * (365/365))/100</f>
        <v>#N/A</v>
      </c>
      <c r="M3510" s="180" t="str">
        <f t="shared" si="3513"/>
        <v>#N/A</v>
      </c>
      <c r="N3510" s="180" t="str">
        <f t="shared" si="3513"/>
        <v>#N/A</v>
      </c>
      <c r="O3510" s="180" t="str">
        <f t="shared" si="3513"/>
        <v>#N/A</v>
      </c>
      <c r="P3510" s="180" t="str">
        <f t="shared" si="3513"/>
        <v>#N/A</v>
      </c>
      <c r="Q3510" s="180" t="str">
        <f t="shared" si="3513"/>
        <v>#N/A</v>
      </c>
      <c r="R3510" s="180" t="str">
        <f t="shared" si="3513"/>
        <v>#N/A</v>
      </c>
      <c r="S3510" s="180" t="str">
        <f t="shared" si="3513"/>
        <v>#N/A</v>
      </c>
      <c r="T3510" s="181">
        <f t="shared" si="3"/>
        <v>13.5</v>
      </c>
      <c r="U3510" s="182">
        <f t="shared" si="4"/>
        <v>40800</v>
      </c>
      <c r="V3510" s="182">
        <f t="shared" si="5"/>
        <v>40891</v>
      </c>
      <c r="W3510" s="182">
        <f t="shared" si="6"/>
        <v>40982</v>
      </c>
      <c r="X3510" s="181">
        <f t="shared" si="7"/>
        <v>184</v>
      </c>
      <c r="Y3510" s="181">
        <f t="shared" si="8"/>
        <v>275</v>
      </c>
      <c r="Z3510" s="181">
        <f t="shared" si="9"/>
        <v>366</v>
      </c>
      <c r="AA3510" s="155"/>
      <c r="AB3510" s="9"/>
      <c r="AC3510" s="9"/>
      <c r="AD3510" s="9"/>
      <c r="AE3510" s="9"/>
      <c r="AF3510" s="9"/>
      <c r="AG3510" s="9"/>
      <c r="AH3510" s="9"/>
    </row>
    <row r="3511" ht="15.75" customHeight="1">
      <c r="A3511" s="177">
        <v>40613.0</v>
      </c>
      <c r="B3511" s="178">
        <v>13.43</v>
      </c>
      <c r="C3511" s="178">
        <v>13.43</v>
      </c>
      <c r="D3511" s="178">
        <v>13.5</v>
      </c>
      <c r="E3511" s="178">
        <v>13.5</v>
      </c>
      <c r="F3511" s="178">
        <v>13.5</v>
      </c>
      <c r="G3511" s="178">
        <v>13.5</v>
      </c>
      <c r="H3511" s="178">
        <v>13.5</v>
      </c>
      <c r="I3511" s="178">
        <v>13.5</v>
      </c>
      <c r="J3511" s="178">
        <v>13.5</v>
      </c>
      <c r="K3511" s="179" t="str">
        <f>MAX(0,((T3511*(365/365))-VLOOKUP(A3511,VBMA!$A:$D,4,0))  /  (T3511* (365/365)   ))</f>
        <v>#N/A</v>
      </c>
      <c r="L3511" s="180" t="str">
        <f t="shared" ref="L3511:S3511" si="3514">(B3511*(1-$K3511) * (365/365))/100</f>
        <v>#N/A</v>
      </c>
      <c r="M3511" s="180" t="str">
        <f t="shared" si="3514"/>
        <v>#N/A</v>
      </c>
      <c r="N3511" s="180" t="str">
        <f t="shared" si="3514"/>
        <v>#N/A</v>
      </c>
      <c r="O3511" s="180" t="str">
        <f t="shared" si="3514"/>
        <v>#N/A</v>
      </c>
      <c r="P3511" s="180" t="str">
        <f t="shared" si="3514"/>
        <v>#N/A</v>
      </c>
      <c r="Q3511" s="180" t="str">
        <f t="shared" si="3514"/>
        <v>#N/A</v>
      </c>
      <c r="R3511" s="180" t="str">
        <f t="shared" si="3514"/>
        <v>#N/A</v>
      </c>
      <c r="S3511" s="180" t="str">
        <f t="shared" si="3514"/>
        <v>#N/A</v>
      </c>
      <c r="T3511" s="181">
        <f t="shared" si="3"/>
        <v>13.5</v>
      </c>
      <c r="U3511" s="182">
        <f t="shared" si="4"/>
        <v>40797</v>
      </c>
      <c r="V3511" s="182">
        <f t="shared" si="5"/>
        <v>40888</v>
      </c>
      <c r="W3511" s="182">
        <f t="shared" si="6"/>
        <v>40979</v>
      </c>
      <c r="X3511" s="181">
        <f t="shared" si="7"/>
        <v>184</v>
      </c>
      <c r="Y3511" s="181">
        <f t="shared" si="8"/>
        <v>275</v>
      </c>
      <c r="Z3511" s="181">
        <f t="shared" si="9"/>
        <v>366</v>
      </c>
      <c r="AA3511" s="155"/>
      <c r="AB3511" s="9"/>
      <c r="AC3511" s="9"/>
      <c r="AD3511" s="9"/>
      <c r="AE3511" s="9"/>
      <c r="AF3511" s="9"/>
      <c r="AG3511" s="9"/>
      <c r="AH3511" s="9"/>
    </row>
    <row r="3512" ht="15.75" customHeight="1">
      <c r="A3512" s="177">
        <v>40612.0</v>
      </c>
      <c r="B3512" s="178">
        <v>13.5</v>
      </c>
      <c r="C3512" s="178">
        <v>13.5</v>
      </c>
      <c r="D3512" s="178">
        <v>13.5</v>
      </c>
      <c r="E3512" s="178">
        <v>13.5</v>
      </c>
      <c r="F3512" s="178">
        <v>13.5</v>
      </c>
      <c r="G3512" s="178">
        <v>13.5</v>
      </c>
      <c r="H3512" s="178">
        <v>13.5</v>
      </c>
      <c r="I3512" s="178">
        <v>13.5</v>
      </c>
      <c r="J3512" s="178">
        <v>13.5</v>
      </c>
      <c r="K3512" s="179" t="str">
        <f>MAX(0,((T3512*(365/365))-VLOOKUP(A3512,VBMA!$A:$D,4,0))  /  (T3512* (365/365)   ))</f>
        <v>#N/A</v>
      </c>
      <c r="L3512" s="180" t="str">
        <f t="shared" ref="L3512:S3512" si="3515">(B3512*(1-$K3512) * (365/365))/100</f>
        <v>#N/A</v>
      </c>
      <c r="M3512" s="180" t="str">
        <f t="shared" si="3515"/>
        <v>#N/A</v>
      </c>
      <c r="N3512" s="180" t="str">
        <f t="shared" si="3515"/>
        <v>#N/A</v>
      </c>
      <c r="O3512" s="180" t="str">
        <f t="shared" si="3515"/>
        <v>#N/A</v>
      </c>
      <c r="P3512" s="180" t="str">
        <f t="shared" si="3515"/>
        <v>#N/A</v>
      </c>
      <c r="Q3512" s="180" t="str">
        <f t="shared" si="3515"/>
        <v>#N/A</v>
      </c>
      <c r="R3512" s="180" t="str">
        <f t="shared" si="3515"/>
        <v>#N/A</v>
      </c>
      <c r="S3512" s="180" t="str">
        <f t="shared" si="3515"/>
        <v>#N/A</v>
      </c>
      <c r="T3512" s="181">
        <f t="shared" si="3"/>
        <v>13.5</v>
      </c>
      <c r="U3512" s="182">
        <f t="shared" si="4"/>
        <v>40796</v>
      </c>
      <c r="V3512" s="182">
        <f t="shared" si="5"/>
        <v>40887</v>
      </c>
      <c r="W3512" s="182">
        <f t="shared" si="6"/>
        <v>40978</v>
      </c>
      <c r="X3512" s="181">
        <f t="shared" si="7"/>
        <v>184</v>
      </c>
      <c r="Y3512" s="181">
        <f t="shared" si="8"/>
        <v>275</v>
      </c>
      <c r="Z3512" s="181">
        <f t="shared" si="9"/>
        <v>366</v>
      </c>
      <c r="AA3512" s="155"/>
      <c r="AB3512" s="9"/>
      <c r="AC3512" s="9"/>
      <c r="AD3512" s="9"/>
      <c r="AE3512" s="9"/>
      <c r="AF3512" s="9"/>
      <c r="AG3512" s="9"/>
      <c r="AH3512" s="9"/>
    </row>
    <row r="3513" ht="15.75" customHeight="1">
      <c r="A3513" s="177">
        <v>40611.0</v>
      </c>
      <c r="B3513" s="178">
        <v>13.5</v>
      </c>
      <c r="C3513" s="178">
        <v>13.5</v>
      </c>
      <c r="D3513" s="178">
        <v>13.5</v>
      </c>
      <c r="E3513" s="178">
        <v>13.5</v>
      </c>
      <c r="F3513" s="178">
        <v>13.5</v>
      </c>
      <c r="G3513" s="178">
        <v>13.5</v>
      </c>
      <c r="H3513" s="178">
        <v>13.5</v>
      </c>
      <c r="I3513" s="178">
        <v>13.5</v>
      </c>
      <c r="J3513" s="178">
        <v>13.5</v>
      </c>
      <c r="K3513" s="179" t="str">
        <f>MAX(0,((T3513*(365/365))-VLOOKUP(A3513,VBMA!$A:$D,4,0))  /  (T3513* (365/365)   ))</f>
        <v>#N/A</v>
      </c>
      <c r="L3513" s="180" t="str">
        <f t="shared" ref="L3513:S3513" si="3516">(B3513*(1-$K3513) * (365/365))/100</f>
        <v>#N/A</v>
      </c>
      <c r="M3513" s="180" t="str">
        <f t="shared" si="3516"/>
        <v>#N/A</v>
      </c>
      <c r="N3513" s="180" t="str">
        <f t="shared" si="3516"/>
        <v>#N/A</v>
      </c>
      <c r="O3513" s="180" t="str">
        <f t="shared" si="3516"/>
        <v>#N/A</v>
      </c>
      <c r="P3513" s="180" t="str">
        <f t="shared" si="3516"/>
        <v>#N/A</v>
      </c>
      <c r="Q3513" s="180" t="str">
        <f t="shared" si="3516"/>
        <v>#N/A</v>
      </c>
      <c r="R3513" s="180" t="str">
        <f t="shared" si="3516"/>
        <v>#N/A</v>
      </c>
      <c r="S3513" s="180" t="str">
        <f t="shared" si="3516"/>
        <v>#N/A</v>
      </c>
      <c r="T3513" s="181">
        <f t="shared" si="3"/>
        <v>13.5</v>
      </c>
      <c r="U3513" s="182">
        <f t="shared" si="4"/>
        <v>40795</v>
      </c>
      <c r="V3513" s="182">
        <f t="shared" si="5"/>
        <v>40886</v>
      </c>
      <c r="W3513" s="182">
        <f t="shared" si="6"/>
        <v>40977</v>
      </c>
      <c r="X3513" s="181">
        <f t="shared" si="7"/>
        <v>184</v>
      </c>
      <c r="Y3513" s="181">
        <f t="shared" si="8"/>
        <v>275</v>
      </c>
      <c r="Z3513" s="181">
        <f t="shared" si="9"/>
        <v>366</v>
      </c>
      <c r="AA3513" s="155"/>
      <c r="AB3513" s="9"/>
      <c r="AC3513" s="9"/>
      <c r="AD3513" s="9"/>
      <c r="AE3513" s="9"/>
      <c r="AF3513" s="9"/>
      <c r="AG3513" s="9"/>
      <c r="AH3513" s="9"/>
    </row>
    <row r="3514" ht="15.75" customHeight="1">
      <c r="A3514" s="177">
        <v>40610.0</v>
      </c>
      <c r="B3514" s="178">
        <v>13.33</v>
      </c>
      <c r="C3514" s="178">
        <v>13.46</v>
      </c>
      <c r="D3514" s="178">
        <v>13.5</v>
      </c>
      <c r="E3514" s="178">
        <v>13.5</v>
      </c>
      <c r="F3514" s="178">
        <v>13.5</v>
      </c>
      <c r="G3514" s="178">
        <v>13.5</v>
      </c>
      <c r="H3514" s="178">
        <v>13.5</v>
      </c>
      <c r="I3514" s="178">
        <v>13.5</v>
      </c>
      <c r="J3514" s="178">
        <v>13.5</v>
      </c>
      <c r="K3514" s="179" t="str">
        <f>MAX(0,((T3514*(365/365))-VLOOKUP(A3514,VBMA!$A:$D,4,0))  /  (T3514* (365/365)   ))</f>
        <v>#N/A</v>
      </c>
      <c r="L3514" s="180" t="str">
        <f t="shared" ref="L3514:S3514" si="3517">(B3514*(1-$K3514) * (365/365))/100</f>
        <v>#N/A</v>
      </c>
      <c r="M3514" s="180" t="str">
        <f t="shared" si="3517"/>
        <v>#N/A</v>
      </c>
      <c r="N3514" s="180" t="str">
        <f t="shared" si="3517"/>
        <v>#N/A</v>
      </c>
      <c r="O3514" s="180" t="str">
        <f t="shared" si="3517"/>
        <v>#N/A</v>
      </c>
      <c r="P3514" s="180" t="str">
        <f t="shared" si="3517"/>
        <v>#N/A</v>
      </c>
      <c r="Q3514" s="180" t="str">
        <f t="shared" si="3517"/>
        <v>#N/A</v>
      </c>
      <c r="R3514" s="180" t="str">
        <f t="shared" si="3517"/>
        <v>#N/A</v>
      </c>
      <c r="S3514" s="180" t="str">
        <f t="shared" si="3517"/>
        <v>#N/A</v>
      </c>
      <c r="T3514" s="181">
        <f t="shared" si="3"/>
        <v>13.5</v>
      </c>
      <c r="U3514" s="182">
        <f t="shared" si="4"/>
        <v>40794</v>
      </c>
      <c r="V3514" s="182">
        <f t="shared" si="5"/>
        <v>40885</v>
      </c>
      <c r="W3514" s="182">
        <f t="shared" si="6"/>
        <v>40976</v>
      </c>
      <c r="X3514" s="181">
        <f t="shared" si="7"/>
        <v>184</v>
      </c>
      <c r="Y3514" s="181">
        <f t="shared" si="8"/>
        <v>275</v>
      </c>
      <c r="Z3514" s="181">
        <f t="shared" si="9"/>
        <v>366</v>
      </c>
      <c r="AA3514" s="155"/>
      <c r="AB3514" s="9"/>
      <c r="AC3514" s="9"/>
      <c r="AD3514" s="9"/>
      <c r="AE3514" s="9"/>
      <c r="AF3514" s="9"/>
      <c r="AG3514" s="9"/>
      <c r="AH3514" s="9"/>
    </row>
    <row r="3515" ht="15.75" customHeight="1">
      <c r="A3515" s="177">
        <v>40609.0</v>
      </c>
      <c r="B3515" s="178">
        <v>13.44</v>
      </c>
      <c r="C3515" s="178">
        <v>13.5</v>
      </c>
      <c r="D3515" s="178">
        <v>13.5</v>
      </c>
      <c r="E3515" s="178">
        <v>13.5</v>
      </c>
      <c r="F3515" s="178">
        <v>13.5</v>
      </c>
      <c r="G3515" s="178">
        <v>13.5</v>
      </c>
      <c r="H3515" s="178">
        <v>13.5</v>
      </c>
      <c r="I3515" s="178">
        <v>13.5</v>
      </c>
      <c r="J3515" s="178">
        <v>13.5</v>
      </c>
      <c r="K3515" s="179" t="str">
        <f>MAX(0,((T3515*(365/365))-VLOOKUP(A3515,VBMA!$A:$D,4,0))  /  (T3515* (365/365)   ))</f>
        <v>#N/A</v>
      </c>
      <c r="L3515" s="180" t="str">
        <f t="shared" ref="L3515:S3515" si="3518">(B3515*(1-$K3515) * (365/365))/100</f>
        <v>#N/A</v>
      </c>
      <c r="M3515" s="180" t="str">
        <f t="shared" si="3518"/>
        <v>#N/A</v>
      </c>
      <c r="N3515" s="180" t="str">
        <f t="shared" si="3518"/>
        <v>#N/A</v>
      </c>
      <c r="O3515" s="180" t="str">
        <f t="shared" si="3518"/>
        <v>#N/A</v>
      </c>
      <c r="P3515" s="180" t="str">
        <f t="shared" si="3518"/>
        <v>#N/A</v>
      </c>
      <c r="Q3515" s="180" t="str">
        <f t="shared" si="3518"/>
        <v>#N/A</v>
      </c>
      <c r="R3515" s="180" t="str">
        <f t="shared" si="3518"/>
        <v>#N/A</v>
      </c>
      <c r="S3515" s="180" t="str">
        <f t="shared" si="3518"/>
        <v>#N/A</v>
      </c>
      <c r="T3515" s="181">
        <f t="shared" si="3"/>
        <v>13.5</v>
      </c>
      <c r="U3515" s="182">
        <f t="shared" si="4"/>
        <v>40793</v>
      </c>
      <c r="V3515" s="182">
        <f t="shared" si="5"/>
        <v>40884</v>
      </c>
      <c r="W3515" s="182">
        <f t="shared" si="6"/>
        <v>40975</v>
      </c>
      <c r="X3515" s="181">
        <f t="shared" si="7"/>
        <v>184</v>
      </c>
      <c r="Y3515" s="181">
        <f t="shared" si="8"/>
        <v>275</v>
      </c>
      <c r="Z3515" s="181">
        <f t="shared" si="9"/>
        <v>366</v>
      </c>
      <c r="AA3515" s="155"/>
      <c r="AB3515" s="9"/>
      <c r="AC3515" s="9"/>
      <c r="AD3515" s="9"/>
      <c r="AE3515" s="9"/>
      <c r="AF3515" s="9"/>
      <c r="AG3515" s="9"/>
      <c r="AH3515" s="9"/>
    </row>
    <row r="3516" ht="15.75" customHeight="1">
      <c r="A3516" s="177">
        <v>40606.0</v>
      </c>
      <c r="B3516" s="178">
        <v>13.36</v>
      </c>
      <c r="C3516" s="178">
        <v>13.5</v>
      </c>
      <c r="D3516" s="178">
        <v>13.5</v>
      </c>
      <c r="E3516" s="178">
        <v>13.5</v>
      </c>
      <c r="F3516" s="178">
        <v>13.5</v>
      </c>
      <c r="G3516" s="178">
        <v>13.5</v>
      </c>
      <c r="H3516" s="178">
        <v>13.5</v>
      </c>
      <c r="I3516" s="178">
        <v>13.5</v>
      </c>
      <c r="J3516" s="178">
        <v>13.5</v>
      </c>
      <c r="K3516" s="179" t="str">
        <f>MAX(0,((T3516*(365/365))-VLOOKUP(A3516,VBMA!$A:$D,4,0))  /  (T3516* (365/365)   ))</f>
        <v>#N/A</v>
      </c>
      <c r="L3516" s="180" t="str">
        <f t="shared" ref="L3516:S3516" si="3519">(B3516*(1-$K3516) * (365/365))/100</f>
        <v>#N/A</v>
      </c>
      <c r="M3516" s="180" t="str">
        <f t="shared" si="3519"/>
        <v>#N/A</v>
      </c>
      <c r="N3516" s="180" t="str">
        <f t="shared" si="3519"/>
        <v>#N/A</v>
      </c>
      <c r="O3516" s="180" t="str">
        <f t="shared" si="3519"/>
        <v>#N/A</v>
      </c>
      <c r="P3516" s="180" t="str">
        <f t="shared" si="3519"/>
        <v>#N/A</v>
      </c>
      <c r="Q3516" s="180" t="str">
        <f t="shared" si="3519"/>
        <v>#N/A</v>
      </c>
      <c r="R3516" s="180" t="str">
        <f t="shared" si="3519"/>
        <v>#N/A</v>
      </c>
      <c r="S3516" s="180" t="str">
        <f t="shared" si="3519"/>
        <v>#N/A</v>
      </c>
      <c r="T3516" s="181">
        <f t="shared" si="3"/>
        <v>13.5</v>
      </c>
      <c r="U3516" s="182">
        <f t="shared" si="4"/>
        <v>40790</v>
      </c>
      <c r="V3516" s="182">
        <f t="shared" si="5"/>
        <v>40881</v>
      </c>
      <c r="W3516" s="182">
        <f t="shared" si="6"/>
        <v>40972</v>
      </c>
      <c r="X3516" s="181">
        <f t="shared" si="7"/>
        <v>184</v>
      </c>
      <c r="Y3516" s="181">
        <f t="shared" si="8"/>
        <v>275</v>
      </c>
      <c r="Z3516" s="181">
        <f t="shared" si="9"/>
        <v>366</v>
      </c>
      <c r="AA3516" s="155"/>
      <c r="AB3516" s="9"/>
      <c r="AC3516" s="9"/>
      <c r="AD3516" s="9"/>
      <c r="AE3516" s="9"/>
      <c r="AF3516" s="9"/>
      <c r="AG3516" s="9"/>
      <c r="AH3516" s="9"/>
    </row>
    <row r="3517" ht="15.75" customHeight="1">
      <c r="A3517" s="177">
        <v>40605.0</v>
      </c>
      <c r="B3517" s="178">
        <v>13.25</v>
      </c>
      <c r="C3517" s="178">
        <v>13.38</v>
      </c>
      <c r="D3517" s="178">
        <v>13.5</v>
      </c>
      <c r="E3517" s="178">
        <v>13.5</v>
      </c>
      <c r="F3517" s="178">
        <v>13.5</v>
      </c>
      <c r="G3517" s="178">
        <v>13.5</v>
      </c>
      <c r="H3517" s="178">
        <v>13.5</v>
      </c>
      <c r="I3517" s="178">
        <v>13.5</v>
      </c>
      <c r="J3517" s="178">
        <v>13.5</v>
      </c>
      <c r="K3517" s="179" t="str">
        <f>MAX(0,((T3517*(365/365))-VLOOKUP(A3517,VBMA!$A:$D,4,0))  /  (T3517* (365/365)   ))</f>
        <v>#N/A</v>
      </c>
      <c r="L3517" s="180" t="str">
        <f t="shared" ref="L3517:S3517" si="3520">(B3517*(1-$K3517) * (365/365))/100</f>
        <v>#N/A</v>
      </c>
      <c r="M3517" s="180" t="str">
        <f t="shared" si="3520"/>
        <v>#N/A</v>
      </c>
      <c r="N3517" s="180" t="str">
        <f t="shared" si="3520"/>
        <v>#N/A</v>
      </c>
      <c r="O3517" s="180" t="str">
        <f t="shared" si="3520"/>
        <v>#N/A</v>
      </c>
      <c r="P3517" s="180" t="str">
        <f t="shared" si="3520"/>
        <v>#N/A</v>
      </c>
      <c r="Q3517" s="180" t="str">
        <f t="shared" si="3520"/>
        <v>#N/A</v>
      </c>
      <c r="R3517" s="180" t="str">
        <f t="shared" si="3520"/>
        <v>#N/A</v>
      </c>
      <c r="S3517" s="180" t="str">
        <f t="shared" si="3520"/>
        <v>#N/A</v>
      </c>
      <c r="T3517" s="181">
        <f t="shared" si="3"/>
        <v>13.5</v>
      </c>
      <c r="U3517" s="182">
        <f t="shared" si="4"/>
        <v>40789</v>
      </c>
      <c r="V3517" s="182">
        <f t="shared" si="5"/>
        <v>40880</v>
      </c>
      <c r="W3517" s="182">
        <f t="shared" si="6"/>
        <v>40971</v>
      </c>
      <c r="X3517" s="181">
        <f t="shared" si="7"/>
        <v>184</v>
      </c>
      <c r="Y3517" s="181">
        <f t="shared" si="8"/>
        <v>275</v>
      </c>
      <c r="Z3517" s="181">
        <f t="shared" si="9"/>
        <v>366</v>
      </c>
      <c r="AA3517" s="155"/>
      <c r="AB3517" s="9"/>
      <c r="AC3517" s="9"/>
      <c r="AD3517" s="9"/>
      <c r="AE3517" s="9"/>
      <c r="AF3517" s="9"/>
      <c r="AG3517" s="9"/>
      <c r="AH3517" s="9"/>
    </row>
    <row r="3518" ht="15.75" customHeight="1">
      <c r="A3518" s="177">
        <v>40604.0</v>
      </c>
      <c r="B3518" s="178">
        <v>13.19</v>
      </c>
      <c r="C3518" s="178">
        <v>13.38</v>
      </c>
      <c r="D3518" s="178">
        <v>13.5</v>
      </c>
      <c r="E3518" s="178">
        <v>13.5</v>
      </c>
      <c r="F3518" s="178">
        <v>13.5</v>
      </c>
      <c r="G3518" s="178">
        <v>13.5</v>
      </c>
      <c r="H3518" s="178">
        <v>13.5</v>
      </c>
      <c r="I3518" s="178">
        <v>13.5</v>
      </c>
      <c r="J3518" s="178">
        <v>13.5</v>
      </c>
      <c r="K3518" s="179" t="str">
        <f>MAX(0,((T3518*(365/365))-VLOOKUP(A3518,VBMA!$A:$D,4,0))  /  (T3518* (365/365)   ))</f>
        <v>#N/A</v>
      </c>
      <c r="L3518" s="180" t="str">
        <f t="shared" ref="L3518:S3518" si="3521">(B3518*(1-$K3518) * (365/365))/100</f>
        <v>#N/A</v>
      </c>
      <c r="M3518" s="180" t="str">
        <f t="shared" si="3521"/>
        <v>#N/A</v>
      </c>
      <c r="N3518" s="180" t="str">
        <f t="shared" si="3521"/>
        <v>#N/A</v>
      </c>
      <c r="O3518" s="180" t="str">
        <f t="shared" si="3521"/>
        <v>#N/A</v>
      </c>
      <c r="P3518" s="180" t="str">
        <f t="shared" si="3521"/>
        <v>#N/A</v>
      </c>
      <c r="Q3518" s="180" t="str">
        <f t="shared" si="3521"/>
        <v>#N/A</v>
      </c>
      <c r="R3518" s="180" t="str">
        <f t="shared" si="3521"/>
        <v>#N/A</v>
      </c>
      <c r="S3518" s="180" t="str">
        <f t="shared" si="3521"/>
        <v>#N/A</v>
      </c>
      <c r="T3518" s="181">
        <f t="shared" si="3"/>
        <v>13.5</v>
      </c>
      <c r="U3518" s="182">
        <f t="shared" si="4"/>
        <v>40788</v>
      </c>
      <c r="V3518" s="182">
        <f t="shared" si="5"/>
        <v>40879</v>
      </c>
      <c r="W3518" s="182">
        <f t="shared" si="6"/>
        <v>40970</v>
      </c>
      <c r="X3518" s="181">
        <f t="shared" si="7"/>
        <v>184</v>
      </c>
      <c r="Y3518" s="181">
        <f t="shared" si="8"/>
        <v>275</v>
      </c>
      <c r="Z3518" s="181">
        <f t="shared" si="9"/>
        <v>366</v>
      </c>
      <c r="AA3518" s="155"/>
      <c r="AB3518" s="9"/>
      <c r="AC3518" s="9"/>
      <c r="AD3518" s="9"/>
      <c r="AE3518" s="9"/>
      <c r="AF3518" s="9"/>
      <c r="AG3518" s="9"/>
      <c r="AH3518" s="9"/>
    </row>
    <row r="3519" ht="15.75" customHeight="1">
      <c r="A3519" s="177">
        <v>40603.0</v>
      </c>
      <c r="B3519" s="178">
        <v>12.93</v>
      </c>
      <c r="C3519" s="178">
        <v>13.43</v>
      </c>
      <c r="D3519" s="178">
        <v>13.5</v>
      </c>
      <c r="E3519" s="178">
        <v>13.5</v>
      </c>
      <c r="F3519" s="178">
        <v>13.5</v>
      </c>
      <c r="G3519" s="178">
        <v>13.5</v>
      </c>
      <c r="H3519" s="178">
        <v>13.5</v>
      </c>
      <c r="I3519" s="178">
        <v>13.5</v>
      </c>
      <c r="J3519" s="178">
        <v>13.5</v>
      </c>
      <c r="K3519" s="179" t="str">
        <f>MAX(0,((T3519*(365/365))-VLOOKUP(A3519,VBMA!$A:$D,4,0))  /  (T3519* (365/365)   ))</f>
        <v>#N/A</v>
      </c>
      <c r="L3519" s="180" t="str">
        <f t="shared" ref="L3519:S3519" si="3522">(B3519*(1-$K3519) * (365/365))/100</f>
        <v>#N/A</v>
      </c>
      <c r="M3519" s="180" t="str">
        <f t="shared" si="3522"/>
        <v>#N/A</v>
      </c>
      <c r="N3519" s="180" t="str">
        <f t="shared" si="3522"/>
        <v>#N/A</v>
      </c>
      <c r="O3519" s="180" t="str">
        <f t="shared" si="3522"/>
        <v>#N/A</v>
      </c>
      <c r="P3519" s="180" t="str">
        <f t="shared" si="3522"/>
        <v>#N/A</v>
      </c>
      <c r="Q3519" s="180" t="str">
        <f t="shared" si="3522"/>
        <v>#N/A</v>
      </c>
      <c r="R3519" s="180" t="str">
        <f t="shared" si="3522"/>
        <v>#N/A</v>
      </c>
      <c r="S3519" s="180" t="str">
        <f t="shared" si="3522"/>
        <v>#N/A</v>
      </c>
      <c r="T3519" s="181">
        <f t="shared" si="3"/>
        <v>13.5</v>
      </c>
      <c r="U3519" s="182">
        <f t="shared" si="4"/>
        <v>40787</v>
      </c>
      <c r="V3519" s="182">
        <f t="shared" si="5"/>
        <v>40878</v>
      </c>
      <c r="W3519" s="182">
        <f t="shared" si="6"/>
        <v>40969</v>
      </c>
      <c r="X3519" s="181">
        <f t="shared" si="7"/>
        <v>184</v>
      </c>
      <c r="Y3519" s="181">
        <f t="shared" si="8"/>
        <v>275</v>
      </c>
      <c r="Z3519" s="181">
        <f t="shared" si="9"/>
        <v>366</v>
      </c>
      <c r="AA3519" s="155"/>
      <c r="AB3519" s="9"/>
      <c r="AC3519" s="9"/>
      <c r="AD3519" s="9"/>
      <c r="AE3519" s="9"/>
      <c r="AF3519" s="9"/>
      <c r="AG3519" s="9"/>
      <c r="AH3519" s="9"/>
    </row>
    <row r="3520" ht="15.75" customHeight="1">
      <c r="A3520" s="177">
        <v>40602.0</v>
      </c>
      <c r="B3520" s="178">
        <v>12.57</v>
      </c>
      <c r="C3520" s="178">
        <v>13.36</v>
      </c>
      <c r="D3520" s="178">
        <v>13.5</v>
      </c>
      <c r="E3520" s="178">
        <v>13.5</v>
      </c>
      <c r="F3520" s="178">
        <v>13.5</v>
      </c>
      <c r="G3520" s="178">
        <v>13.5</v>
      </c>
      <c r="H3520" s="178">
        <v>13.5</v>
      </c>
      <c r="I3520" s="178">
        <v>13.5</v>
      </c>
      <c r="J3520" s="178">
        <v>13.5</v>
      </c>
      <c r="K3520" s="179" t="str">
        <f>MAX(0,((T3520*(365/365))-VLOOKUP(A3520,VBMA!$A:$D,4,0))  /  (T3520* (365/365)   ))</f>
        <v>#N/A</v>
      </c>
      <c r="L3520" s="180" t="str">
        <f t="shared" ref="L3520:S3520" si="3523">(B3520*(1-$K3520) * (365/365))/100</f>
        <v>#N/A</v>
      </c>
      <c r="M3520" s="180" t="str">
        <f t="shared" si="3523"/>
        <v>#N/A</v>
      </c>
      <c r="N3520" s="180" t="str">
        <f t="shared" si="3523"/>
        <v>#N/A</v>
      </c>
      <c r="O3520" s="180" t="str">
        <f t="shared" si="3523"/>
        <v>#N/A</v>
      </c>
      <c r="P3520" s="180" t="str">
        <f t="shared" si="3523"/>
        <v>#N/A</v>
      </c>
      <c r="Q3520" s="180" t="str">
        <f t="shared" si="3523"/>
        <v>#N/A</v>
      </c>
      <c r="R3520" s="180" t="str">
        <f t="shared" si="3523"/>
        <v>#N/A</v>
      </c>
      <c r="S3520" s="180" t="str">
        <f t="shared" si="3523"/>
        <v>#N/A</v>
      </c>
      <c r="T3520" s="181">
        <f t="shared" si="3"/>
        <v>13.5</v>
      </c>
      <c r="U3520" s="182">
        <f t="shared" si="4"/>
        <v>40783</v>
      </c>
      <c r="V3520" s="182">
        <f t="shared" si="5"/>
        <v>40875</v>
      </c>
      <c r="W3520" s="182">
        <f t="shared" si="6"/>
        <v>40967</v>
      </c>
      <c r="X3520" s="181">
        <f t="shared" si="7"/>
        <v>181</v>
      </c>
      <c r="Y3520" s="181">
        <f t="shared" si="8"/>
        <v>273</v>
      </c>
      <c r="Z3520" s="181">
        <f t="shared" si="9"/>
        <v>365</v>
      </c>
      <c r="AA3520" s="155"/>
      <c r="AB3520" s="9"/>
      <c r="AC3520" s="9"/>
      <c r="AD3520" s="9"/>
      <c r="AE3520" s="9"/>
      <c r="AF3520" s="9"/>
      <c r="AG3520" s="9"/>
      <c r="AH3520" s="9"/>
    </row>
    <row r="3521" ht="15.75" customHeight="1">
      <c r="A3521" s="177">
        <v>40599.0</v>
      </c>
      <c r="B3521" s="178">
        <v>12.33</v>
      </c>
      <c r="C3521" s="178">
        <v>13.25</v>
      </c>
      <c r="D3521" s="178">
        <v>13.5</v>
      </c>
      <c r="E3521" s="178">
        <v>13.5</v>
      </c>
      <c r="F3521" s="178">
        <v>13.5</v>
      </c>
      <c r="G3521" s="178">
        <v>13.5</v>
      </c>
      <c r="H3521" s="178">
        <v>13.5</v>
      </c>
      <c r="I3521" s="178">
        <v>13.5</v>
      </c>
      <c r="J3521" s="178">
        <v>13.5</v>
      </c>
      <c r="K3521" s="179" t="str">
        <f>MAX(0,((T3521*(365/365))-VLOOKUP(A3521,VBMA!$A:$D,4,0))  /  (T3521* (365/365)   ))</f>
        <v>#N/A</v>
      </c>
      <c r="L3521" s="180" t="str">
        <f t="shared" ref="L3521:S3521" si="3524">(B3521*(1-$K3521) * (365/365))/100</f>
        <v>#N/A</v>
      </c>
      <c r="M3521" s="180" t="str">
        <f t="shared" si="3524"/>
        <v>#N/A</v>
      </c>
      <c r="N3521" s="180" t="str">
        <f t="shared" si="3524"/>
        <v>#N/A</v>
      </c>
      <c r="O3521" s="180" t="str">
        <f t="shared" si="3524"/>
        <v>#N/A</v>
      </c>
      <c r="P3521" s="180" t="str">
        <f t="shared" si="3524"/>
        <v>#N/A</v>
      </c>
      <c r="Q3521" s="180" t="str">
        <f t="shared" si="3524"/>
        <v>#N/A</v>
      </c>
      <c r="R3521" s="180" t="str">
        <f t="shared" si="3524"/>
        <v>#N/A</v>
      </c>
      <c r="S3521" s="180" t="str">
        <f t="shared" si="3524"/>
        <v>#N/A</v>
      </c>
      <c r="T3521" s="181">
        <f t="shared" si="3"/>
        <v>13.5</v>
      </c>
      <c r="U3521" s="182">
        <f t="shared" si="4"/>
        <v>40780</v>
      </c>
      <c r="V3521" s="182">
        <f t="shared" si="5"/>
        <v>40872</v>
      </c>
      <c r="W3521" s="182">
        <f t="shared" si="6"/>
        <v>40964</v>
      </c>
      <c r="X3521" s="181">
        <f t="shared" si="7"/>
        <v>181</v>
      </c>
      <c r="Y3521" s="181">
        <f t="shared" si="8"/>
        <v>273</v>
      </c>
      <c r="Z3521" s="181">
        <f t="shared" si="9"/>
        <v>365</v>
      </c>
      <c r="AA3521" s="155"/>
      <c r="AB3521" s="9"/>
      <c r="AC3521" s="9"/>
      <c r="AD3521" s="9"/>
      <c r="AE3521" s="9"/>
      <c r="AF3521" s="9"/>
      <c r="AG3521" s="9"/>
      <c r="AH3521" s="9"/>
    </row>
    <row r="3522" ht="15.75" customHeight="1">
      <c r="A3522" s="177">
        <v>40598.0</v>
      </c>
      <c r="B3522" s="178">
        <v>12.08</v>
      </c>
      <c r="C3522" s="178">
        <v>13.08</v>
      </c>
      <c r="D3522" s="178">
        <v>13.5</v>
      </c>
      <c r="E3522" s="178">
        <v>13.5</v>
      </c>
      <c r="F3522" s="178">
        <v>13.5</v>
      </c>
      <c r="G3522" s="178">
        <v>13.5</v>
      </c>
      <c r="H3522" s="178">
        <v>13.5</v>
      </c>
      <c r="I3522" s="178">
        <v>13.5</v>
      </c>
      <c r="J3522" s="178">
        <v>13.5</v>
      </c>
      <c r="K3522" s="179" t="str">
        <f>MAX(0,((T3522*(365/365))-VLOOKUP(A3522,VBMA!$A:$D,4,0))  /  (T3522* (365/365)   ))</f>
        <v>#N/A</v>
      </c>
      <c r="L3522" s="180" t="str">
        <f t="shared" ref="L3522:S3522" si="3525">(B3522*(1-$K3522) * (365/365))/100</f>
        <v>#N/A</v>
      </c>
      <c r="M3522" s="180" t="str">
        <f t="shared" si="3525"/>
        <v>#N/A</v>
      </c>
      <c r="N3522" s="180" t="str">
        <f t="shared" si="3525"/>
        <v>#N/A</v>
      </c>
      <c r="O3522" s="180" t="str">
        <f t="shared" si="3525"/>
        <v>#N/A</v>
      </c>
      <c r="P3522" s="180" t="str">
        <f t="shared" si="3525"/>
        <v>#N/A</v>
      </c>
      <c r="Q3522" s="180" t="str">
        <f t="shared" si="3525"/>
        <v>#N/A</v>
      </c>
      <c r="R3522" s="180" t="str">
        <f t="shared" si="3525"/>
        <v>#N/A</v>
      </c>
      <c r="S3522" s="180" t="str">
        <f t="shared" si="3525"/>
        <v>#N/A</v>
      </c>
      <c r="T3522" s="181">
        <f t="shared" si="3"/>
        <v>13.5</v>
      </c>
      <c r="U3522" s="182">
        <f t="shared" si="4"/>
        <v>40779</v>
      </c>
      <c r="V3522" s="182">
        <f t="shared" si="5"/>
        <v>40871</v>
      </c>
      <c r="W3522" s="182">
        <f t="shared" si="6"/>
        <v>40963</v>
      </c>
      <c r="X3522" s="181">
        <f t="shared" si="7"/>
        <v>181</v>
      </c>
      <c r="Y3522" s="181">
        <f t="shared" si="8"/>
        <v>273</v>
      </c>
      <c r="Z3522" s="181">
        <f t="shared" si="9"/>
        <v>365</v>
      </c>
      <c r="AA3522" s="155"/>
      <c r="AB3522" s="9"/>
      <c r="AC3522" s="9"/>
      <c r="AD3522" s="9"/>
      <c r="AE3522" s="9"/>
      <c r="AF3522" s="9"/>
      <c r="AG3522" s="9"/>
      <c r="AH3522" s="9"/>
    </row>
    <row r="3523" ht="15.75" customHeight="1">
      <c r="A3523" s="177">
        <v>40597.0</v>
      </c>
      <c r="B3523" s="178">
        <v>12.13</v>
      </c>
      <c r="C3523" s="178">
        <v>13.13</v>
      </c>
      <c r="D3523" s="178">
        <v>13.5</v>
      </c>
      <c r="E3523" s="178">
        <v>13.5</v>
      </c>
      <c r="F3523" s="178">
        <v>13.5</v>
      </c>
      <c r="G3523" s="178">
        <v>13.5</v>
      </c>
      <c r="H3523" s="178">
        <v>13.5</v>
      </c>
      <c r="I3523" s="178">
        <v>13.5</v>
      </c>
      <c r="J3523" s="178">
        <v>13.5</v>
      </c>
      <c r="K3523" s="179" t="str">
        <f>MAX(0,((T3523*(365/365))-VLOOKUP(A3523,VBMA!$A:$D,4,0))  /  (T3523* (365/365)   ))</f>
        <v>#N/A</v>
      </c>
      <c r="L3523" s="180" t="str">
        <f t="shared" ref="L3523:S3523" si="3526">(B3523*(1-$K3523) * (365/365))/100</f>
        <v>#N/A</v>
      </c>
      <c r="M3523" s="180" t="str">
        <f t="shared" si="3526"/>
        <v>#N/A</v>
      </c>
      <c r="N3523" s="180" t="str">
        <f t="shared" si="3526"/>
        <v>#N/A</v>
      </c>
      <c r="O3523" s="180" t="str">
        <f t="shared" si="3526"/>
        <v>#N/A</v>
      </c>
      <c r="P3523" s="180" t="str">
        <f t="shared" si="3526"/>
        <v>#N/A</v>
      </c>
      <c r="Q3523" s="180" t="str">
        <f t="shared" si="3526"/>
        <v>#N/A</v>
      </c>
      <c r="R3523" s="180" t="str">
        <f t="shared" si="3526"/>
        <v>#N/A</v>
      </c>
      <c r="S3523" s="180" t="str">
        <f t="shared" si="3526"/>
        <v>#N/A</v>
      </c>
      <c r="T3523" s="181">
        <f t="shared" si="3"/>
        <v>13.5</v>
      </c>
      <c r="U3523" s="182">
        <f t="shared" si="4"/>
        <v>40778</v>
      </c>
      <c r="V3523" s="182">
        <f t="shared" si="5"/>
        <v>40870</v>
      </c>
      <c r="W3523" s="182">
        <f t="shared" si="6"/>
        <v>40962</v>
      </c>
      <c r="X3523" s="181">
        <f t="shared" si="7"/>
        <v>181</v>
      </c>
      <c r="Y3523" s="181">
        <f t="shared" si="8"/>
        <v>273</v>
      </c>
      <c r="Z3523" s="181">
        <f t="shared" si="9"/>
        <v>365</v>
      </c>
      <c r="AA3523" s="155"/>
      <c r="AB3523" s="9"/>
      <c r="AC3523" s="9"/>
      <c r="AD3523" s="9"/>
      <c r="AE3523" s="9"/>
      <c r="AF3523" s="9"/>
      <c r="AG3523" s="9"/>
      <c r="AH3523" s="9"/>
    </row>
    <row r="3524" ht="15.75" customHeight="1">
      <c r="A3524" s="177">
        <v>40596.0</v>
      </c>
      <c r="B3524" s="178">
        <v>11.21</v>
      </c>
      <c r="C3524" s="178">
        <v>12.5</v>
      </c>
      <c r="D3524" s="178">
        <v>13.33</v>
      </c>
      <c r="E3524" s="178">
        <v>13.5</v>
      </c>
      <c r="F3524" s="178">
        <v>13.5</v>
      </c>
      <c r="G3524" s="178">
        <v>13.5</v>
      </c>
      <c r="H3524" s="178">
        <v>13.5</v>
      </c>
      <c r="I3524" s="178">
        <v>13.5</v>
      </c>
      <c r="J3524" s="178">
        <v>13.5</v>
      </c>
      <c r="K3524" s="179" t="str">
        <f>MAX(0,((T3524*(365/365))-VLOOKUP(A3524,VBMA!$A:$D,4,0))  /  (T3524* (365/365)   ))</f>
        <v>#N/A</v>
      </c>
      <c r="L3524" s="180" t="str">
        <f t="shared" ref="L3524:S3524" si="3527">(B3524*(1-$K3524) * (365/365))/100</f>
        <v>#N/A</v>
      </c>
      <c r="M3524" s="180" t="str">
        <f t="shared" si="3527"/>
        <v>#N/A</v>
      </c>
      <c r="N3524" s="180" t="str">
        <f t="shared" si="3527"/>
        <v>#N/A</v>
      </c>
      <c r="O3524" s="180" t="str">
        <f t="shared" si="3527"/>
        <v>#N/A</v>
      </c>
      <c r="P3524" s="180" t="str">
        <f t="shared" si="3527"/>
        <v>#N/A</v>
      </c>
      <c r="Q3524" s="180" t="str">
        <f t="shared" si="3527"/>
        <v>#N/A</v>
      </c>
      <c r="R3524" s="180" t="str">
        <f t="shared" si="3527"/>
        <v>#N/A</v>
      </c>
      <c r="S3524" s="180" t="str">
        <f t="shared" si="3527"/>
        <v>#N/A</v>
      </c>
      <c r="T3524" s="181">
        <f t="shared" si="3"/>
        <v>13.5</v>
      </c>
      <c r="U3524" s="182">
        <f t="shared" si="4"/>
        <v>40777</v>
      </c>
      <c r="V3524" s="182">
        <f t="shared" si="5"/>
        <v>40869</v>
      </c>
      <c r="W3524" s="182">
        <f t="shared" si="6"/>
        <v>40961</v>
      </c>
      <c r="X3524" s="181">
        <f t="shared" si="7"/>
        <v>181</v>
      </c>
      <c r="Y3524" s="181">
        <f t="shared" si="8"/>
        <v>273</v>
      </c>
      <c r="Z3524" s="181">
        <f t="shared" si="9"/>
        <v>365</v>
      </c>
      <c r="AA3524" s="155"/>
      <c r="AB3524" s="9"/>
      <c r="AC3524" s="9"/>
      <c r="AD3524" s="9"/>
      <c r="AE3524" s="9"/>
      <c r="AF3524" s="9"/>
      <c r="AG3524" s="9"/>
      <c r="AH3524" s="9"/>
    </row>
    <row r="3525" ht="15.75" customHeight="1">
      <c r="A3525" s="177">
        <v>40595.0</v>
      </c>
      <c r="B3525" s="178">
        <v>11.0</v>
      </c>
      <c r="C3525" s="178">
        <v>12.29</v>
      </c>
      <c r="D3525" s="178">
        <v>13.26</v>
      </c>
      <c r="E3525" s="178">
        <v>13.5</v>
      </c>
      <c r="F3525" s="178">
        <v>13.5</v>
      </c>
      <c r="G3525" s="178">
        <v>13.5</v>
      </c>
      <c r="H3525" s="178">
        <v>13.5</v>
      </c>
      <c r="I3525" s="178">
        <v>13.5</v>
      </c>
      <c r="J3525" s="178">
        <v>13.5</v>
      </c>
      <c r="K3525" s="179" t="str">
        <f>MAX(0,((T3525*(365/365))-VLOOKUP(A3525,VBMA!$A:$D,4,0))  /  (T3525* (365/365)   ))</f>
        <v>#N/A</v>
      </c>
      <c r="L3525" s="180" t="str">
        <f t="shared" ref="L3525:S3525" si="3528">(B3525*(1-$K3525) * (365/365))/100</f>
        <v>#N/A</v>
      </c>
      <c r="M3525" s="180" t="str">
        <f t="shared" si="3528"/>
        <v>#N/A</v>
      </c>
      <c r="N3525" s="180" t="str">
        <f t="shared" si="3528"/>
        <v>#N/A</v>
      </c>
      <c r="O3525" s="180" t="str">
        <f t="shared" si="3528"/>
        <v>#N/A</v>
      </c>
      <c r="P3525" s="180" t="str">
        <f t="shared" si="3528"/>
        <v>#N/A</v>
      </c>
      <c r="Q3525" s="180" t="str">
        <f t="shared" si="3528"/>
        <v>#N/A</v>
      </c>
      <c r="R3525" s="180" t="str">
        <f t="shared" si="3528"/>
        <v>#N/A</v>
      </c>
      <c r="S3525" s="180" t="str">
        <f t="shared" si="3528"/>
        <v>#N/A</v>
      </c>
      <c r="T3525" s="181">
        <f t="shared" si="3"/>
        <v>13.5</v>
      </c>
      <c r="U3525" s="182">
        <f t="shared" si="4"/>
        <v>40776</v>
      </c>
      <c r="V3525" s="182">
        <f t="shared" si="5"/>
        <v>40868</v>
      </c>
      <c r="W3525" s="182">
        <f t="shared" si="6"/>
        <v>40960</v>
      </c>
      <c r="X3525" s="181">
        <f t="shared" si="7"/>
        <v>181</v>
      </c>
      <c r="Y3525" s="181">
        <f t="shared" si="8"/>
        <v>273</v>
      </c>
      <c r="Z3525" s="181">
        <f t="shared" si="9"/>
        <v>365</v>
      </c>
      <c r="AA3525" s="155"/>
      <c r="AB3525" s="9"/>
      <c r="AC3525" s="9"/>
      <c r="AD3525" s="9"/>
      <c r="AE3525" s="9"/>
      <c r="AF3525" s="9"/>
      <c r="AG3525" s="9"/>
      <c r="AH3525" s="9"/>
    </row>
    <row r="3526" ht="15.75" customHeight="1">
      <c r="A3526" s="177">
        <v>40592.0</v>
      </c>
      <c r="B3526" s="178">
        <v>10.92</v>
      </c>
      <c r="C3526" s="178">
        <v>12.42</v>
      </c>
      <c r="D3526" s="178">
        <v>13.3</v>
      </c>
      <c r="E3526" s="178">
        <v>13.5</v>
      </c>
      <c r="F3526" s="178">
        <v>13.5</v>
      </c>
      <c r="G3526" s="178">
        <v>13.5</v>
      </c>
      <c r="H3526" s="178">
        <v>13.5</v>
      </c>
      <c r="I3526" s="178">
        <v>13.5</v>
      </c>
      <c r="J3526" s="178">
        <v>13.5</v>
      </c>
      <c r="K3526" s="179" t="str">
        <f>MAX(0,((T3526*(365/365))-VLOOKUP(A3526,VBMA!$A:$D,4,0))  /  (T3526* (365/365)   ))</f>
        <v>#N/A</v>
      </c>
      <c r="L3526" s="180" t="str">
        <f t="shared" ref="L3526:S3526" si="3529">(B3526*(1-$K3526) * (365/365))/100</f>
        <v>#N/A</v>
      </c>
      <c r="M3526" s="180" t="str">
        <f t="shared" si="3529"/>
        <v>#N/A</v>
      </c>
      <c r="N3526" s="180" t="str">
        <f t="shared" si="3529"/>
        <v>#N/A</v>
      </c>
      <c r="O3526" s="180" t="str">
        <f t="shared" si="3529"/>
        <v>#N/A</v>
      </c>
      <c r="P3526" s="180" t="str">
        <f t="shared" si="3529"/>
        <v>#N/A</v>
      </c>
      <c r="Q3526" s="180" t="str">
        <f t="shared" si="3529"/>
        <v>#N/A</v>
      </c>
      <c r="R3526" s="180" t="str">
        <f t="shared" si="3529"/>
        <v>#N/A</v>
      </c>
      <c r="S3526" s="180" t="str">
        <f t="shared" si="3529"/>
        <v>#N/A</v>
      </c>
      <c r="T3526" s="181">
        <f t="shared" si="3"/>
        <v>13.5</v>
      </c>
      <c r="U3526" s="182">
        <f t="shared" si="4"/>
        <v>40773</v>
      </c>
      <c r="V3526" s="182">
        <f t="shared" si="5"/>
        <v>40865</v>
      </c>
      <c r="W3526" s="182">
        <f t="shared" si="6"/>
        <v>40957</v>
      </c>
      <c r="X3526" s="181">
        <f t="shared" si="7"/>
        <v>181</v>
      </c>
      <c r="Y3526" s="181">
        <f t="shared" si="8"/>
        <v>273</v>
      </c>
      <c r="Z3526" s="181">
        <f t="shared" si="9"/>
        <v>365</v>
      </c>
      <c r="AA3526" s="155"/>
      <c r="AB3526" s="9"/>
      <c r="AC3526" s="9"/>
      <c r="AD3526" s="9"/>
      <c r="AE3526" s="9"/>
      <c r="AF3526" s="9"/>
      <c r="AG3526" s="9"/>
      <c r="AH3526" s="9"/>
    </row>
    <row r="3527" ht="15.75" customHeight="1">
      <c r="A3527" s="177">
        <v>40591.0</v>
      </c>
      <c r="B3527" s="178">
        <v>10.84</v>
      </c>
      <c r="C3527" s="178">
        <v>12.35</v>
      </c>
      <c r="D3527" s="178">
        <v>13.29</v>
      </c>
      <c r="E3527" s="178">
        <v>13.5</v>
      </c>
      <c r="F3527" s="178">
        <v>13.5</v>
      </c>
      <c r="G3527" s="178">
        <v>13.5</v>
      </c>
      <c r="H3527" s="178">
        <v>13.5</v>
      </c>
      <c r="I3527" s="178">
        <v>13.5</v>
      </c>
      <c r="J3527" s="178">
        <v>13.5</v>
      </c>
      <c r="K3527" s="179" t="str">
        <f>MAX(0,((T3527*(365/365))-VLOOKUP(A3527,VBMA!$A:$D,4,0))  /  (T3527* (365/365)   ))</f>
        <v>#N/A</v>
      </c>
      <c r="L3527" s="180" t="str">
        <f t="shared" ref="L3527:S3527" si="3530">(B3527*(1-$K3527) * (365/365))/100</f>
        <v>#N/A</v>
      </c>
      <c r="M3527" s="180" t="str">
        <f t="shared" si="3530"/>
        <v>#N/A</v>
      </c>
      <c r="N3527" s="180" t="str">
        <f t="shared" si="3530"/>
        <v>#N/A</v>
      </c>
      <c r="O3527" s="180" t="str">
        <f t="shared" si="3530"/>
        <v>#N/A</v>
      </c>
      <c r="P3527" s="180" t="str">
        <f t="shared" si="3530"/>
        <v>#N/A</v>
      </c>
      <c r="Q3527" s="180" t="str">
        <f t="shared" si="3530"/>
        <v>#N/A</v>
      </c>
      <c r="R3527" s="180" t="str">
        <f t="shared" si="3530"/>
        <v>#N/A</v>
      </c>
      <c r="S3527" s="180" t="str">
        <f t="shared" si="3530"/>
        <v>#N/A</v>
      </c>
      <c r="T3527" s="181">
        <f t="shared" si="3"/>
        <v>13.5</v>
      </c>
      <c r="U3527" s="182">
        <f t="shared" si="4"/>
        <v>40772</v>
      </c>
      <c r="V3527" s="182">
        <f t="shared" si="5"/>
        <v>40864</v>
      </c>
      <c r="W3527" s="182">
        <f t="shared" si="6"/>
        <v>40956</v>
      </c>
      <c r="X3527" s="181">
        <f t="shared" si="7"/>
        <v>181</v>
      </c>
      <c r="Y3527" s="181">
        <f t="shared" si="8"/>
        <v>273</v>
      </c>
      <c r="Z3527" s="181">
        <f t="shared" si="9"/>
        <v>365</v>
      </c>
      <c r="AA3527" s="155"/>
      <c r="AB3527" s="9"/>
      <c r="AC3527" s="9"/>
      <c r="AD3527" s="9"/>
      <c r="AE3527" s="9"/>
      <c r="AF3527" s="9"/>
      <c r="AG3527" s="9"/>
      <c r="AH3527" s="9"/>
    </row>
    <row r="3528" ht="15.75" customHeight="1">
      <c r="A3528" s="177">
        <v>40590.0</v>
      </c>
      <c r="B3528" s="178">
        <v>11.13</v>
      </c>
      <c r="C3528" s="178">
        <v>12.63</v>
      </c>
      <c r="D3528" s="178">
        <v>13.38</v>
      </c>
      <c r="E3528" s="178">
        <v>13.5</v>
      </c>
      <c r="F3528" s="178">
        <v>13.5</v>
      </c>
      <c r="G3528" s="178">
        <v>13.5</v>
      </c>
      <c r="H3528" s="178">
        <v>13.5</v>
      </c>
      <c r="I3528" s="178">
        <v>13.5</v>
      </c>
      <c r="J3528" s="178">
        <v>13.5</v>
      </c>
      <c r="K3528" s="179" t="str">
        <f>MAX(0,((T3528*(365/365))-VLOOKUP(A3528,VBMA!$A:$D,4,0))  /  (T3528* (365/365)   ))</f>
        <v>#N/A</v>
      </c>
      <c r="L3528" s="180" t="str">
        <f t="shared" ref="L3528:S3528" si="3531">(B3528*(1-$K3528) * (365/365))/100</f>
        <v>#N/A</v>
      </c>
      <c r="M3528" s="180" t="str">
        <f t="shared" si="3531"/>
        <v>#N/A</v>
      </c>
      <c r="N3528" s="180" t="str">
        <f t="shared" si="3531"/>
        <v>#N/A</v>
      </c>
      <c r="O3528" s="180" t="str">
        <f t="shared" si="3531"/>
        <v>#N/A</v>
      </c>
      <c r="P3528" s="180" t="str">
        <f t="shared" si="3531"/>
        <v>#N/A</v>
      </c>
      <c r="Q3528" s="180" t="str">
        <f t="shared" si="3531"/>
        <v>#N/A</v>
      </c>
      <c r="R3528" s="180" t="str">
        <f t="shared" si="3531"/>
        <v>#N/A</v>
      </c>
      <c r="S3528" s="180" t="str">
        <f t="shared" si="3531"/>
        <v>#N/A</v>
      </c>
      <c r="T3528" s="181">
        <f t="shared" si="3"/>
        <v>13.5</v>
      </c>
      <c r="U3528" s="182">
        <f t="shared" si="4"/>
        <v>40771</v>
      </c>
      <c r="V3528" s="182">
        <f t="shared" si="5"/>
        <v>40863</v>
      </c>
      <c r="W3528" s="182">
        <f t="shared" si="6"/>
        <v>40955</v>
      </c>
      <c r="X3528" s="181">
        <f t="shared" si="7"/>
        <v>181</v>
      </c>
      <c r="Y3528" s="181">
        <f t="shared" si="8"/>
        <v>273</v>
      </c>
      <c r="Z3528" s="181">
        <f t="shared" si="9"/>
        <v>365</v>
      </c>
      <c r="AA3528" s="155"/>
      <c r="AB3528" s="9"/>
      <c r="AC3528" s="9"/>
      <c r="AD3528" s="9"/>
      <c r="AE3528" s="9"/>
      <c r="AF3528" s="9"/>
      <c r="AG3528" s="9"/>
      <c r="AH3528" s="9"/>
    </row>
    <row r="3529" ht="15.75" customHeight="1">
      <c r="A3529" s="177">
        <v>40589.0</v>
      </c>
      <c r="B3529" s="178">
        <v>11.36</v>
      </c>
      <c r="C3529" s="178">
        <v>12.71</v>
      </c>
      <c r="D3529" s="178">
        <v>13.43</v>
      </c>
      <c r="E3529" s="178">
        <v>13.5</v>
      </c>
      <c r="F3529" s="178">
        <v>13.5</v>
      </c>
      <c r="G3529" s="178">
        <v>13.5</v>
      </c>
      <c r="H3529" s="178">
        <v>13.5</v>
      </c>
      <c r="I3529" s="178">
        <v>13.5</v>
      </c>
      <c r="J3529" s="178">
        <v>13.5</v>
      </c>
      <c r="K3529" s="179" t="str">
        <f>MAX(0,((T3529*(365/365))-VLOOKUP(A3529,VBMA!$A:$D,4,0))  /  (T3529* (365/365)   ))</f>
        <v>#N/A</v>
      </c>
      <c r="L3529" s="180" t="str">
        <f t="shared" ref="L3529:S3529" si="3532">(B3529*(1-$K3529) * (365/365))/100</f>
        <v>#N/A</v>
      </c>
      <c r="M3529" s="180" t="str">
        <f t="shared" si="3532"/>
        <v>#N/A</v>
      </c>
      <c r="N3529" s="180" t="str">
        <f t="shared" si="3532"/>
        <v>#N/A</v>
      </c>
      <c r="O3529" s="180" t="str">
        <f t="shared" si="3532"/>
        <v>#N/A</v>
      </c>
      <c r="P3529" s="180" t="str">
        <f t="shared" si="3532"/>
        <v>#N/A</v>
      </c>
      <c r="Q3529" s="180" t="str">
        <f t="shared" si="3532"/>
        <v>#N/A</v>
      </c>
      <c r="R3529" s="180" t="str">
        <f t="shared" si="3532"/>
        <v>#N/A</v>
      </c>
      <c r="S3529" s="180" t="str">
        <f t="shared" si="3532"/>
        <v>#N/A</v>
      </c>
      <c r="T3529" s="181">
        <f t="shared" si="3"/>
        <v>13.5</v>
      </c>
      <c r="U3529" s="182">
        <f t="shared" si="4"/>
        <v>40770</v>
      </c>
      <c r="V3529" s="182">
        <f t="shared" si="5"/>
        <v>40862</v>
      </c>
      <c r="W3529" s="182">
        <f t="shared" si="6"/>
        <v>40954</v>
      </c>
      <c r="X3529" s="181">
        <f t="shared" si="7"/>
        <v>181</v>
      </c>
      <c r="Y3529" s="181">
        <f t="shared" si="8"/>
        <v>273</v>
      </c>
      <c r="Z3529" s="181">
        <f t="shared" si="9"/>
        <v>365</v>
      </c>
      <c r="AA3529" s="155"/>
      <c r="AB3529" s="9"/>
      <c r="AC3529" s="9"/>
      <c r="AD3529" s="9"/>
      <c r="AE3529" s="9"/>
      <c r="AF3529" s="9"/>
      <c r="AG3529" s="9"/>
      <c r="AH3529" s="9"/>
    </row>
    <row r="3530" ht="15.75" customHeight="1">
      <c r="A3530" s="177">
        <v>40588.0</v>
      </c>
      <c r="B3530" s="178">
        <v>12.21</v>
      </c>
      <c r="C3530" s="178">
        <v>13.04</v>
      </c>
      <c r="D3530" s="178">
        <v>13.5</v>
      </c>
      <c r="E3530" s="178">
        <v>13.5</v>
      </c>
      <c r="F3530" s="178">
        <v>13.5</v>
      </c>
      <c r="G3530" s="178">
        <v>13.5</v>
      </c>
      <c r="H3530" s="178">
        <v>13.5</v>
      </c>
      <c r="I3530" s="178">
        <v>13.5</v>
      </c>
      <c r="J3530" s="178">
        <v>13.5</v>
      </c>
      <c r="K3530" s="179" t="str">
        <f>MAX(0,((T3530*(365/365))-VLOOKUP(A3530,VBMA!$A:$D,4,0))  /  (T3530* (365/365)   ))</f>
        <v>#N/A</v>
      </c>
      <c r="L3530" s="180" t="str">
        <f t="shared" ref="L3530:S3530" si="3533">(B3530*(1-$K3530) * (365/365))/100</f>
        <v>#N/A</v>
      </c>
      <c r="M3530" s="180" t="str">
        <f t="shared" si="3533"/>
        <v>#N/A</v>
      </c>
      <c r="N3530" s="180" t="str">
        <f t="shared" si="3533"/>
        <v>#N/A</v>
      </c>
      <c r="O3530" s="180" t="str">
        <f t="shared" si="3533"/>
        <v>#N/A</v>
      </c>
      <c r="P3530" s="180" t="str">
        <f t="shared" si="3533"/>
        <v>#N/A</v>
      </c>
      <c r="Q3530" s="180" t="str">
        <f t="shared" si="3533"/>
        <v>#N/A</v>
      </c>
      <c r="R3530" s="180" t="str">
        <f t="shared" si="3533"/>
        <v>#N/A</v>
      </c>
      <c r="S3530" s="180" t="str">
        <f t="shared" si="3533"/>
        <v>#N/A</v>
      </c>
      <c r="T3530" s="181">
        <f t="shared" si="3"/>
        <v>13.5</v>
      </c>
      <c r="U3530" s="182">
        <f t="shared" si="4"/>
        <v>40769</v>
      </c>
      <c r="V3530" s="182">
        <f t="shared" si="5"/>
        <v>40861</v>
      </c>
      <c r="W3530" s="182">
        <f t="shared" si="6"/>
        <v>40953</v>
      </c>
      <c r="X3530" s="181">
        <f t="shared" si="7"/>
        <v>181</v>
      </c>
      <c r="Y3530" s="181">
        <f t="shared" si="8"/>
        <v>273</v>
      </c>
      <c r="Z3530" s="181">
        <f t="shared" si="9"/>
        <v>365</v>
      </c>
      <c r="AA3530" s="155"/>
      <c r="AB3530" s="9"/>
      <c r="AC3530" s="9"/>
      <c r="AD3530" s="9"/>
      <c r="AE3530" s="9"/>
      <c r="AF3530" s="9"/>
      <c r="AG3530" s="9"/>
      <c r="AH3530" s="9"/>
    </row>
    <row r="3531" ht="15.75" customHeight="1">
      <c r="A3531" s="177">
        <v>40585.0</v>
      </c>
      <c r="B3531" s="178">
        <v>12.29</v>
      </c>
      <c r="C3531" s="178">
        <v>13.32</v>
      </c>
      <c r="D3531" s="178">
        <v>13.5</v>
      </c>
      <c r="E3531" s="178">
        <v>13.5</v>
      </c>
      <c r="F3531" s="178">
        <v>13.5</v>
      </c>
      <c r="G3531" s="178">
        <v>13.5</v>
      </c>
      <c r="H3531" s="178">
        <v>13.5</v>
      </c>
      <c r="I3531" s="178">
        <v>13.5</v>
      </c>
      <c r="J3531" s="178">
        <v>13.5</v>
      </c>
      <c r="K3531" s="179" t="str">
        <f>MAX(0,((T3531*(365/365))-VLOOKUP(A3531,VBMA!$A:$D,4,0))  /  (T3531* (365/365)   ))</f>
        <v>#N/A</v>
      </c>
      <c r="L3531" s="180" t="str">
        <f t="shared" ref="L3531:S3531" si="3534">(B3531*(1-$K3531) * (365/365))/100</f>
        <v>#N/A</v>
      </c>
      <c r="M3531" s="180" t="str">
        <f t="shared" si="3534"/>
        <v>#N/A</v>
      </c>
      <c r="N3531" s="180" t="str">
        <f t="shared" si="3534"/>
        <v>#N/A</v>
      </c>
      <c r="O3531" s="180" t="str">
        <f t="shared" si="3534"/>
        <v>#N/A</v>
      </c>
      <c r="P3531" s="180" t="str">
        <f t="shared" si="3534"/>
        <v>#N/A</v>
      </c>
      <c r="Q3531" s="180" t="str">
        <f t="shared" si="3534"/>
        <v>#N/A</v>
      </c>
      <c r="R3531" s="180" t="str">
        <f t="shared" si="3534"/>
        <v>#N/A</v>
      </c>
      <c r="S3531" s="180" t="str">
        <f t="shared" si="3534"/>
        <v>#N/A</v>
      </c>
      <c r="T3531" s="181">
        <f t="shared" si="3"/>
        <v>13.5</v>
      </c>
      <c r="U3531" s="182">
        <f t="shared" si="4"/>
        <v>40766</v>
      </c>
      <c r="V3531" s="182">
        <f t="shared" si="5"/>
        <v>40858</v>
      </c>
      <c r="W3531" s="182">
        <f t="shared" si="6"/>
        <v>40950</v>
      </c>
      <c r="X3531" s="181">
        <f t="shared" si="7"/>
        <v>181</v>
      </c>
      <c r="Y3531" s="181">
        <f t="shared" si="8"/>
        <v>273</v>
      </c>
      <c r="Z3531" s="181">
        <f t="shared" si="9"/>
        <v>365</v>
      </c>
      <c r="AA3531" s="155"/>
      <c r="AB3531" s="9"/>
      <c r="AC3531" s="9"/>
      <c r="AD3531" s="9"/>
      <c r="AE3531" s="9"/>
      <c r="AF3531" s="9"/>
      <c r="AG3531" s="9"/>
      <c r="AH3531" s="9"/>
    </row>
    <row r="3532" ht="15.75" customHeight="1">
      <c r="A3532" s="177">
        <v>40584.0</v>
      </c>
      <c r="B3532" s="178">
        <v>11.83</v>
      </c>
      <c r="C3532" s="178">
        <v>13.13</v>
      </c>
      <c r="D3532" s="178">
        <v>13.5</v>
      </c>
      <c r="E3532" s="178">
        <v>13.5</v>
      </c>
      <c r="F3532" s="178">
        <v>13.5</v>
      </c>
      <c r="G3532" s="178">
        <v>13.5</v>
      </c>
      <c r="H3532" s="178">
        <v>13.5</v>
      </c>
      <c r="I3532" s="178">
        <v>13.5</v>
      </c>
      <c r="J3532" s="178">
        <v>13.5</v>
      </c>
      <c r="K3532" s="179" t="str">
        <f>MAX(0,((T3532*(365/365))-VLOOKUP(A3532,VBMA!$A:$D,4,0))  /  (T3532* (365/365)   ))</f>
        <v>#N/A</v>
      </c>
      <c r="L3532" s="180" t="str">
        <f t="shared" ref="L3532:S3532" si="3535">(B3532*(1-$K3532) * (365/365))/100</f>
        <v>#N/A</v>
      </c>
      <c r="M3532" s="180" t="str">
        <f t="shared" si="3535"/>
        <v>#N/A</v>
      </c>
      <c r="N3532" s="180" t="str">
        <f t="shared" si="3535"/>
        <v>#N/A</v>
      </c>
      <c r="O3532" s="180" t="str">
        <f t="shared" si="3535"/>
        <v>#N/A</v>
      </c>
      <c r="P3532" s="180" t="str">
        <f t="shared" si="3535"/>
        <v>#N/A</v>
      </c>
      <c r="Q3532" s="180" t="str">
        <f t="shared" si="3535"/>
        <v>#N/A</v>
      </c>
      <c r="R3532" s="180" t="str">
        <f t="shared" si="3535"/>
        <v>#N/A</v>
      </c>
      <c r="S3532" s="180" t="str">
        <f t="shared" si="3535"/>
        <v>#N/A</v>
      </c>
      <c r="T3532" s="181">
        <f t="shared" si="3"/>
        <v>13.5</v>
      </c>
      <c r="U3532" s="182">
        <f t="shared" si="4"/>
        <v>40765</v>
      </c>
      <c r="V3532" s="182">
        <f t="shared" si="5"/>
        <v>40857</v>
      </c>
      <c r="W3532" s="182">
        <f t="shared" si="6"/>
        <v>40949</v>
      </c>
      <c r="X3532" s="181">
        <f t="shared" si="7"/>
        <v>181</v>
      </c>
      <c r="Y3532" s="181">
        <f t="shared" si="8"/>
        <v>273</v>
      </c>
      <c r="Z3532" s="181">
        <f t="shared" si="9"/>
        <v>365</v>
      </c>
      <c r="AA3532" s="155"/>
      <c r="AB3532" s="9"/>
      <c r="AC3532" s="9"/>
      <c r="AD3532" s="9"/>
      <c r="AE3532" s="9"/>
      <c r="AF3532" s="9"/>
      <c r="AG3532" s="9"/>
      <c r="AH3532" s="9"/>
    </row>
    <row r="3533" ht="15.75" customHeight="1">
      <c r="A3533" s="177">
        <v>40583.0</v>
      </c>
      <c r="B3533" s="178">
        <v>12.94</v>
      </c>
      <c r="C3533" s="178">
        <v>13.41</v>
      </c>
      <c r="D3533" s="178">
        <v>13.5</v>
      </c>
      <c r="E3533" s="178">
        <v>13.5</v>
      </c>
      <c r="F3533" s="178">
        <v>13.5</v>
      </c>
      <c r="G3533" s="178">
        <v>13.5</v>
      </c>
      <c r="H3533" s="178">
        <v>13.5</v>
      </c>
      <c r="I3533" s="178">
        <v>13.5</v>
      </c>
      <c r="J3533" s="178">
        <v>13.5</v>
      </c>
      <c r="K3533" s="179" t="str">
        <f>MAX(0,((T3533*(365/365))-VLOOKUP(A3533,VBMA!$A:$D,4,0))  /  (T3533* (365/365)   ))</f>
        <v>#N/A</v>
      </c>
      <c r="L3533" s="180" t="str">
        <f t="shared" ref="L3533:S3533" si="3536">(B3533*(1-$K3533) * (365/365))/100</f>
        <v>#N/A</v>
      </c>
      <c r="M3533" s="180" t="str">
        <f t="shared" si="3536"/>
        <v>#N/A</v>
      </c>
      <c r="N3533" s="180" t="str">
        <f t="shared" si="3536"/>
        <v>#N/A</v>
      </c>
      <c r="O3533" s="180" t="str">
        <f t="shared" si="3536"/>
        <v>#N/A</v>
      </c>
      <c r="P3533" s="180" t="str">
        <f t="shared" si="3536"/>
        <v>#N/A</v>
      </c>
      <c r="Q3533" s="180" t="str">
        <f t="shared" si="3536"/>
        <v>#N/A</v>
      </c>
      <c r="R3533" s="180" t="str">
        <f t="shared" si="3536"/>
        <v>#N/A</v>
      </c>
      <c r="S3533" s="180" t="str">
        <f t="shared" si="3536"/>
        <v>#N/A</v>
      </c>
      <c r="T3533" s="181">
        <f t="shared" si="3"/>
        <v>13.5</v>
      </c>
      <c r="U3533" s="182">
        <f t="shared" si="4"/>
        <v>40764</v>
      </c>
      <c r="V3533" s="182">
        <f t="shared" si="5"/>
        <v>40856</v>
      </c>
      <c r="W3533" s="182">
        <f t="shared" si="6"/>
        <v>40948</v>
      </c>
      <c r="X3533" s="181">
        <f t="shared" si="7"/>
        <v>181</v>
      </c>
      <c r="Y3533" s="181">
        <f t="shared" si="8"/>
        <v>273</v>
      </c>
      <c r="Z3533" s="181">
        <f t="shared" si="9"/>
        <v>365</v>
      </c>
      <c r="AA3533" s="155"/>
      <c r="AB3533" s="9"/>
      <c r="AC3533" s="9"/>
      <c r="AD3533" s="9"/>
      <c r="AE3533" s="9"/>
      <c r="AF3533" s="9"/>
      <c r="AG3533" s="9"/>
      <c r="AH3533" s="9"/>
    </row>
    <row r="3534" ht="15.75" customHeight="1">
      <c r="A3534" s="177">
        <v>40582.0</v>
      </c>
      <c r="B3534" s="178">
        <v>13.07</v>
      </c>
      <c r="C3534" s="178">
        <v>13.43</v>
      </c>
      <c r="D3534" s="178">
        <v>13.5</v>
      </c>
      <c r="E3534" s="178">
        <v>13.5</v>
      </c>
      <c r="F3534" s="178">
        <v>13.5</v>
      </c>
      <c r="G3534" s="178">
        <v>13.5</v>
      </c>
      <c r="H3534" s="178">
        <v>13.5</v>
      </c>
      <c r="I3534" s="178">
        <v>13.5</v>
      </c>
      <c r="J3534" s="178">
        <v>13.5</v>
      </c>
      <c r="K3534" s="179" t="str">
        <f>MAX(0,((T3534*(365/365))-VLOOKUP(A3534,VBMA!$A:$D,4,0))  /  (T3534* (365/365)   ))</f>
        <v>#N/A</v>
      </c>
      <c r="L3534" s="180" t="str">
        <f t="shared" ref="L3534:S3534" si="3537">(B3534*(1-$K3534) * (365/365))/100</f>
        <v>#N/A</v>
      </c>
      <c r="M3534" s="180" t="str">
        <f t="shared" si="3537"/>
        <v>#N/A</v>
      </c>
      <c r="N3534" s="180" t="str">
        <f t="shared" si="3537"/>
        <v>#N/A</v>
      </c>
      <c r="O3534" s="180" t="str">
        <f t="shared" si="3537"/>
        <v>#N/A</v>
      </c>
      <c r="P3534" s="180" t="str">
        <f t="shared" si="3537"/>
        <v>#N/A</v>
      </c>
      <c r="Q3534" s="180" t="str">
        <f t="shared" si="3537"/>
        <v>#N/A</v>
      </c>
      <c r="R3534" s="180" t="str">
        <f t="shared" si="3537"/>
        <v>#N/A</v>
      </c>
      <c r="S3534" s="180" t="str">
        <f t="shared" si="3537"/>
        <v>#N/A</v>
      </c>
      <c r="T3534" s="181">
        <f t="shared" si="3"/>
        <v>13.5</v>
      </c>
      <c r="U3534" s="182">
        <f t="shared" si="4"/>
        <v>40763</v>
      </c>
      <c r="V3534" s="182">
        <f t="shared" si="5"/>
        <v>40855</v>
      </c>
      <c r="W3534" s="182">
        <f t="shared" si="6"/>
        <v>40947</v>
      </c>
      <c r="X3534" s="181">
        <f t="shared" si="7"/>
        <v>181</v>
      </c>
      <c r="Y3534" s="181">
        <f t="shared" si="8"/>
        <v>273</v>
      </c>
      <c r="Z3534" s="181">
        <f t="shared" si="9"/>
        <v>365</v>
      </c>
      <c r="AA3534" s="155"/>
      <c r="AB3534" s="9"/>
      <c r="AC3534" s="9"/>
      <c r="AD3534" s="9"/>
      <c r="AE3534" s="9"/>
      <c r="AF3534" s="9"/>
      <c r="AG3534" s="9"/>
      <c r="AH3534" s="9"/>
    </row>
    <row r="3535" ht="15.75" customHeight="1">
      <c r="A3535" s="177">
        <v>40573.0</v>
      </c>
      <c r="B3535" s="178">
        <v>12.75</v>
      </c>
      <c r="C3535" s="178">
        <v>13.5</v>
      </c>
      <c r="D3535" s="178">
        <v>13.5</v>
      </c>
      <c r="E3535" s="178">
        <v>13.5</v>
      </c>
      <c r="F3535" s="178">
        <v>13.5</v>
      </c>
      <c r="G3535" s="178">
        <v>13.5</v>
      </c>
      <c r="H3535" s="178">
        <v>13.5</v>
      </c>
      <c r="I3535" s="178">
        <v>13.5</v>
      </c>
      <c r="J3535" s="178">
        <v>13.5</v>
      </c>
      <c r="K3535" s="179" t="str">
        <f>MAX(0,((T3535*(365/365))-VLOOKUP(A3535,VBMA!$A:$D,4,0))  /  (T3535* (365/365)   ))</f>
        <v>#N/A</v>
      </c>
      <c r="L3535" s="180" t="str">
        <f t="shared" ref="L3535:S3535" si="3538">(B3535*(1-$K3535) * (365/365))/100</f>
        <v>#N/A</v>
      </c>
      <c r="M3535" s="180" t="str">
        <f t="shared" si="3538"/>
        <v>#N/A</v>
      </c>
      <c r="N3535" s="180" t="str">
        <f t="shared" si="3538"/>
        <v>#N/A</v>
      </c>
      <c r="O3535" s="180" t="str">
        <f t="shared" si="3538"/>
        <v>#N/A</v>
      </c>
      <c r="P3535" s="180" t="str">
        <f t="shared" si="3538"/>
        <v>#N/A</v>
      </c>
      <c r="Q3535" s="180" t="str">
        <f t="shared" si="3538"/>
        <v>#N/A</v>
      </c>
      <c r="R3535" s="180" t="str">
        <f t="shared" si="3538"/>
        <v>#N/A</v>
      </c>
      <c r="S3535" s="180" t="str">
        <f t="shared" si="3538"/>
        <v>#N/A</v>
      </c>
      <c r="T3535" s="181">
        <f t="shared" si="3"/>
        <v>13.5</v>
      </c>
      <c r="U3535" s="182">
        <f t="shared" si="4"/>
        <v>40754</v>
      </c>
      <c r="V3535" s="182">
        <f t="shared" si="5"/>
        <v>40846</v>
      </c>
      <c r="W3535" s="182">
        <f t="shared" si="6"/>
        <v>40938</v>
      </c>
      <c r="X3535" s="181">
        <f t="shared" si="7"/>
        <v>181</v>
      </c>
      <c r="Y3535" s="181">
        <f t="shared" si="8"/>
        <v>273</v>
      </c>
      <c r="Z3535" s="181">
        <f t="shared" si="9"/>
        <v>365</v>
      </c>
      <c r="AA3535" s="155"/>
      <c r="AB3535" s="9"/>
      <c r="AC3535" s="9"/>
      <c r="AD3535" s="9"/>
      <c r="AE3535" s="9"/>
      <c r="AF3535" s="9"/>
      <c r="AG3535" s="9"/>
      <c r="AH3535" s="9"/>
    </row>
    <row r="3536" ht="15.75" customHeight="1">
      <c r="A3536" s="177">
        <v>40572.0</v>
      </c>
      <c r="B3536" s="178">
        <v>13.0</v>
      </c>
      <c r="C3536" s="178">
        <v>13.5</v>
      </c>
      <c r="D3536" s="178">
        <v>13.5</v>
      </c>
      <c r="E3536" s="178">
        <v>13.5</v>
      </c>
      <c r="F3536" s="178">
        <v>13.5</v>
      </c>
      <c r="G3536" s="178">
        <v>13.5</v>
      </c>
      <c r="H3536" s="178">
        <v>13.5</v>
      </c>
      <c r="I3536" s="178">
        <v>13.5</v>
      </c>
      <c r="J3536" s="178">
        <v>13.5</v>
      </c>
      <c r="K3536" s="179" t="str">
        <f>MAX(0,((T3536*(365/365))-VLOOKUP(A3536,VBMA!$A:$D,4,0))  /  (T3536* (365/365)   ))</f>
        <v>#N/A</v>
      </c>
      <c r="L3536" s="180" t="str">
        <f t="shared" ref="L3536:S3536" si="3539">(B3536*(1-$K3536) * (365/365))/100</f>
        <v>#N/A</v>
      </c>
      <c r="M3536" s="180" t="str">
        <f t="shared" si="3539"/>
        <v>#N/A</v>
      </c>
      <c r="N3536" s="180" t="str">
        <f t="shared" si="3539"/>
        <v>#N/A</v>
      </c>
      <c r="O3536" s="180" t="str">
        <f t="shared" si="3539"/>
        <v>#N/A</v>
      </c>
      <c r="P3536" s="180" t="str">
        <f t="shared" si="3539"/>
        <v>#N/A</v>
      </c>
      <c r="Q3536" s="180" t="str">
        <f t="shared" si="3539"/>
        <v>#N/A</v>
      </c>
      <c r="R3536" s="180" t="str">
        <f t="shared" si="3539"/>
        <v>#N/A</v>
      </c>
      <c r="S3536" s="180" t="str">
        <f t="shared" si="3539"/>
        <v>#N/A</v>
      </c>
      <c r="T3536" s="181">
        <f t="shared" si="3"/>
        <v>13.5</v>
      </c>
      <c r="U3536" s="182">
        <f t="shared" si="4"/>
        <v>40753</v>
      </c>
      <c r="V3536" s="182">
        <f t="shared" si="5"/>
        <v>40845</v>
      </c>
      <c r="W3536" s="182">
        <f t="shared" si="6"/>
        <v>40937</v>
      </c>
      <c r="X3536" s="181">
        <f t="shared" si="7"/>
        <v>181</v>
      </c>
      <c r="Y3536" s="181">
        <f t="shared" si="8"/>
        <v>273</v>
      </c>
      <c r="Z3536" s="181">
        <f t="shared" si="9"/>
        <v>365</v>
      </c>
      <c r="AA3536" s="155"/>
      <c r="AB3536" s="9"/>
      <c r="AC3536" s="9"/>
      <c r="AD3536" s="9"/>
      <c r="AE3536" s="9"/>
      <c r="AF3536" s="9"/>
      <c r="AG3536" s="9"/>
      <c r="AH3536" s="9"/>
    </row>
    <row r="3537" ht="15.75" customHeight="1">
      <c r="A3537" s="177">
        <v>40571.0</v>
      </c>
      <c r="B3537" s="178">
        <v>13.0</v>
      </c>
      <c r="C3537" s="178">
        <v>13.5</v>
      </c>
      <c r="D3537" s="178">
        <v>13.5</v>
      </c>
      <c r="E3537" s="178">
        <v>13.5</v>
      </c>
      <c r="F3537" s="178">
        <v>13.5</v>
      </c>
      <c r="G3537" s="178">
        <v>13.5</v>
      </c>
      <c r="H3537" s="178">
        <v>13.5</v>
      </c>
      <c r="I3537" s="178">
        <v>13.5</v>
      </c>
      <c r="J3537" s="178">
        <v>13.5</v>
      </c>
      <c r="K3537" s="179" t="str">
        <f>MAX(0,((T3537*(365/365))-VLOOKUP(A3537,VBMA!$A:$D,4,0))  /  (T3537* (365/365)   ))</f>
        <v>#N/A</v>
      </c>
      <c r="L3537" s="180" t="str">
        <f t="shared" ref="L3537:S3537" si="3540">(B3537*(1-$K3537) * (365/365))/100</f>
        <v>#N/A</v>
      </c>
      <c r="M3537" s="180" t="str">
        <f t="shared" si="3540"/>
        <v>#N/A</v>
      </c>
      <c r="N3537" s="180" t="str">
        <f t="shared" si="3540"/>
        <v>#N/A</v>
      </c>
      <c r="O3537" s="180" t="str">
        <f t="shared" si="3540"/>
        <v>#N/A</v>
      </c>
      <c r="P3537" s="180" t="str">
        <f t="shared" si="3540"/>
        <v>#N/A</v>
      </c>
      <c r="Q3537" s="180" t="str">
        <f t="shared" si="3540"/>
        <v>#N/A</v>
      </c>
      <c r="R3537" s="180" t="str">
        <f t="shared" si="3540"/>
        <v>#N/A</v>
      </c>
      <c r="S3537" s="180" t="str">
        <f t="shared" si="3540"/>
        <v>#N/A</v>
      </c>
      <c r="T3537" s="181">
        <f t="shared" si="3"/>
        <v>13.5</v>
      </c>
      <c r="U3537" s="182">
        <f t="shared" si="4"/>
        <v>40752</v>
      </c>
      <c r="V3537" s="182">
        <f t="shared" si="5"/>
        <v>40844</v>
      </c>
      <c r="W3537" s="182">
        <f t="shared" si="6"/>
        <v>40936</v>
      </c>
      <c r="X3537" s="181">
        <f t="shared" si="7"/>
        <v>181</v>
      </c>
      <c r="Y3537" s="181">
        <f t="shared" si="8"/>
        <v>273</v>
      </c>
      <c r="Z3537" s="181">
        <f t="shared" si="9"/>
        <v>365</v>
      </c>
      <c r="AA3537" s="155"/>
      <c r="AB3537" s="9"/>
      <c r="AC3537" s="9"/>
      <c r="AD3537" s="9"/>
      <c r="AE3537" s="9"/>
      <c r="AF3537" s="9"/>
      <c r="AG3537" s="9"/>
      <c r="AH3537" s="9"/>
    </row>
    <row r="3538" ht="15.75" customHeight="1">
      <c r="A3538" s="177">
        <v>40570.0</v>
      </c>
      <c r="B3538" s="178">
        <v>12.86</v>
      </c>
      <c r="C3538" s="178">
        <v>13.43</v>
      </c>
      <c r="D3538" s="178">
        <v>13.47</v>
      </c>
      <c r="E3538" s="178">
        <v>13.5</v>
      </c>
      <c r="F3538" s="178">
        <v>13.5</v>
      </c>
      <c r="G3538" s="178">
        <v>13.5</v>
      </c>
      <c r="H3538" s="178">
        <v>13.5</v>
      </c>
      <c r="I3538" s="178">
        <v>13.5</v>
      </c>
      <c r="J3538" s="178">
        <v>13.5</v>
      </c>
      <c r="K3538" s="179" t="str">
        <f>MAX(0,((T3538*(365/365))-VLOOKUP(A3538,VBMA!$A:$D,4,0))  /  (T3538* (365/365)   ))</f>
        <v>#N/A</v>
      </c>
      <c r="L3538" s="180" t="str">
        <f t="shared" ref="L3538:S3538" si="3541">(B3538*(1-$K3538) * (365/365))/100</f>
        <v>#N/A</v>
      </c>
      <c r="M3538" s="180" t="str">
        <f t="shared" si="3541"/>
        <v>#N/A</v>
      </c>
      <c r="N3538" s="180" t="str">
        <f t="shared" si="3541"/>
        <v>#N/A</v>
      </c>
      <c r="O3538" s="180" t="str">
        <f t="shared" si="3541"/>
        <v>#N/A</v>
      </c>
      <c r="P3538" s="180" t="str">
        <f t="shared" si="3541"/>
        <v>#N/A</v>
      </c>
      <c r="Q3538" s="180" t="str">
        <f t="shared" si="3541"/>
        <v>#N/A</v>
      </c>
      <c r="R3538" s="180" t="str">
        <f t="shared" si="3541"/>
        <v>#N/A</v>
      </c>
      <c r="S3538" s="180" t="str">
        <f t="shared" si="3541"/>
        <v>#N/A</v>
      </c>
      <c r="T3538" s="181">
        <f t="shared" si="3"/>
        <v>13.5</v>
      </c>
      <c r="U3538" s="182">
        <f t="shared" si="4"/>
        <v>40751</v>
      </c>
      <c r="V3538" s="182">
        <f t="shared" si="5"/>
        <v>40843</v>
      </c>
      <c r="W3538" s="182">
        <f t="shared" si="6"/>
        <v>40935</v>
      </c>
      <c r="X3538" s="181">
        <f t="shared" si="7"/>
        <v>181</v>
      </c>
      <c r="Y3538" s="181">
        <f t="shared" si="8"/>
        <v>273</v>
      </c>
      <c r="Z3538" s="181">
        <f t="shared" si="9"/>
        <v>365</v>
      </c>
      <c r="AA3538" s="155"/>
      <c r="AB3538" s="9"/>
      <c r="AC3538" s="9"/>
      <c r="AD3538" s="9"/>
      <c r="AE3538" s="9"/>
      <c r="AF3538" s="9"/>
      <c r="AG3538" s="9"/>
      <c r="AH3538" s="9"/>
    </row>
    <row r="3539" ht="15.75" customHeight="1">
      <c r="A3539" s="177">
        <v>40569.0</v>
      </c>
      <c r="B3539" s="178">
        <v>12.82</v>
      </c>
      <c r="C3539" s="178">
        <v>13.5</v>
      </c>
      <c r="D3539" s="178">
        <v>13.5</v>
      </c>
      <c r="E3539" s="178">
        <v>13.5</v>
      </c>
      <c r="F3539" s="178">
        <v>13.5</v>
      </c>
      <c r="G3539" s="178">
        <v>13.5</v>
      </c>
      <c r="H3539" s="178">
        <v>13.5</v>
      </c>
      <c r="I3539" s="178">
        <v>13.5</v>
      </c>
      <c r="J3539" s="178">
        <v>13.5</v>
      </c>
      <c r="K3539" s="179" t="str">
        <f>MAX(0,((T3539*(365/365))-VLOOKUP(A3539,VBMA!$A:$D,4,0))  /  (T3539* (365/365)   ))</f>
        <v>#N/A</v>
      </c>
      <c r="L3539" s="180" t="str">
        <f t="shared" ref="L3539:S3539" si="3542">(B3539*(1-$K3539) * (365/365))/100</f>
        <v>#N/A</v>
      </c>
      <c r="M3539" s="180" t="str">
        <f t="shared" si="3542"/>
        <v>#N/A</v>
      </c>
      <c r="N3539" s="180" t="str">
        <f t="shared" si="3542"/>
        <v>#N/A</v>
      </c>
      <c r="O3539" s="180" t="str">
        <f t="shared" si="3542"/>
        <v>#N/A</v>
      </c>
      <c r="P3539" s="180" t="str">
        <f t="shared" si="3542"/>
        <v>#N/A</v>
      </c>
      <c r="Q3539" s="180" t="str">
        <f t="shared" si="3542"/>
        <v>#N/A</v>
      </c>
      <c r="R3539" s="180" t="str">
        <f t="shared" si="3542"/>
        <v>#N/A</v>
      </c>
      <c r="S3539" s="180" t="str">
        <f t="shared" si="3542"/>
        <v>#N/A</v>
      </c>
      <c r="T3539" s="181">
        <f t="shared" si="3"/>
        <v>13.5</v>
      </c>
      <c r="U3539" s="182">
        <f t="shared" si="4"/>
        <v>40750</v>
      </c>
      <c r="V3539" s="182">
        <f t="shared" si="5"/>
        <v>40842</v>
      </c>
      <c r="W3539" s="182">
        <f t="shared" si="6"/>
        <v>40934</v>
      </c>
      <c r="X3539" s="181">
        <f t="shared" si="7"/>
        <v>181</v>
      </c>
      <c r="Y3539" s="181">
        <f t="shared" si="8"/>
        <v>273</v>
      </c>
      <c r="Z3539" s="181">
        <f t="shared" si="9"/>
        <v>365</v>
      </c>
      <c r="AA3539" s="155"/>
      <c r="AB3539" s="9"/>
      <c r="AC3539" s="9"/>
      <c r="AD3539" s="9"/>
      <c r="AE3539" s="9"/>
      <c r="AF3539" s="9"/>
      <c r="AG3539" s="9"/>
      <c r="AH3539" s="9"/>
    </row>
    <row r="3540" ht="15.75" customHeight="1">
      <c r="A3540" s="177">
        <v>40568.0</v>
      </c>
      <c r="B3540" s="178">
        <v>12.64</v>
      </c>
      <c r="C3540" s="178">
        <v>13.43</v>
      </c>
      <c r="D3540" s="178">
        <v>13.5</v>
      </c>
      <c r="E3540" s="178">
        <v>13.5</v>
      </c>
      <c r="F3540" s="178">
        <v>13.5</v>
      </c>
      <c r="G3540" s="178">
        <v>13.5</v>
      </c>
      <c r="H3540" s="178">
        <v>13.5</v>
      </c>
      <c r="I3540" s="178">
        <v>13.5</v>
      </c>
      <c r="J3540" s="178">
        <v>13.5</v>
      </c>
      <c r="K3540" s="179" t="str">
        <f>MAX(0,((T3540*(365/365))-VLOOKUP(A3540,VBMA!$A:$D,4,0))  /  (T3540* (365/365)   ))</f>
        <v>#N/A</v>
      </c>
      <c r="L3540" s="180" t="str">
        <f t="shared" ref="L3540:S3540" si="3543">(B3540*(1-$K3540) * (365/365))/100</f>
        <v>#N/A</v>
      </c>
      <c r="M3540" s="180" t="str">
        <f t="shared" si="3543"/>
        <v>#N/A</v>
      </c>
      <c r="N3540" s="180" t="str">
        <f t="shared" si="3543"/>
        <v>#N/A</v>
      </c>
      <c r="O3540" s="180" t="str">
        <f t="shared" si="3543"/>
        <v>#N/A</v>
      </c>
      <c r="P3540" s="180" t="str">
        <f t="shared" si="3543"/>
        <v>#N/A</v>
      </c>
      <c r="Q3540" s="180" t="str">
        <f t="shared" si="3543"/>
        <v>#N/A</v>
      </c>
      <c r="R3540" s="180" t="str">
        <f t="shared" si="3543"/>
        <v>#N/A</v>
      </c>
      <c r="S3540" s="180" t="str">
        <f t="shared" si="3543"/>
        <v>#N/A</v>
      </c>
      <c r="T3540" s="181">
        <f t="shared" si="3"/>
        <v>13.5</v>
      </c>
      <c r="U3540" s="182">
        <f t="shared" si="4"/>
        <v>40749</v>
      </c>
      <c r="V3540" s="182">
        <f t="shared" si="5"/>
        <v>40841</v>
      </c>
      <c r="W3540" s="182">
        <f t="shared" si="6"/>
        <v>40933</v>
      </c>
      <c r="X3540" s="181">
        <f t="shared" si="7"/>
        <v>181</v>
      </c>
      <c r="Y3540" s="181">
        <f t="shared" si="8"/>
        <v>273</v>
      </c>
      <c r="Z3540" s="181">
        <f t="shared" si="9"/>
        <v>365</v>
      </c>
      <c r="AA3540" s="155"/>
      <c r="AB3540" s="9"/>
      <c r="AC3540" s="9"/>
      <c r="AD3540" s="9"/>
      <c r="AE3540" s="9"/>
      <c r="AF3540" s="9"/>
      <c r="AG3540" s="9"/>
      <c r="AH3540" s="9"/>
    </row>
    <row r="3541" ht="15.75" customHeight="1">
      <c r="A3541" s="177">
        <v>40567.0</v>
      </c>
      <c r="B3541" s="178">
        <v>12.29</v>
      </c>
      <c r="C3541" s="178">
        <v>13.29</v>
      </c>
      <c r="D3541" s="178">
        <v>13.44</v>
      </c>
      <c r="E3541" s="178">
        <v>13.5</v>
      </c>
      <c r="F3541" s="178">
        <v>13.5</v>
      </c>
      <c r="G3541" s="178">
        <v>13.5</v>
      </c>
      <c r="H3541" s="178">
        <v>13.5</v>
      </c>
      <c r="I3541" s="178">
        <v>13.5</v>
      </c>
      <c r="J3541" s="178">
        <v>13.5</v>
      </c>
      <c r="K3541" s="179" t="str">
        <f>MAX(0,((T3541*(365/365))-VLOOKUP(A3541,VBMA!$A:$D,4,0))  /  (T3541* (365/365)   ))</f>
        <v>#N/A</v>
      </c>
      <c r="L3541" s="180" t="str">
        <f t="shared" ref="L3541:S3541" si="3544">(B3541*(1-$K3541) * (365/365))/100</f>
        <v>#N/A</v>
      </c>
      <c r="M3541" s="180" t="str">
        <f t="shared" si="3544"/>
        <v>#N/A</v>
      </c>
      <c r="N3541" s="180" t="str">
        <f t="shared" si="3544"/>
        <v>#N/A</v>
      </c>
      <c r="O3541" s="180" t="str">
        <f t="shared" si="3544"/>
        <v>#N/A</v>
      </c>
      <c r="P3541" s="180" t="str">
        <f t="shared" si="3544"/>
        <v>#N/A</v>
      </c>
      <c r="Q3541" s="180" t="str">
        <f t="shared" si="3544"/>
        <v>#N/A</v>
      </c>
      <c r="R3541" s="180" t="str">
        <f t="shared" si="3544"/>
        <v>#N/A</v>
      </c>
      <c r="S3541" s="180" t="str">
        <f t="shared" si="3544"/>
        <v>#N/A</v>
      </c>
      <c r="T3541" s="181">
        <f t="shared" si="3"/>
        <v>13.5</v>
      </c>
      <c r="U3541" s="182">
        <f t="shared" si="4"/>
        <v>40748</v>
      </c>
      <c r="V3541" s="182">
        <f t="shared" si="5"/>
        <v>40840</v>
      </c>
      <c r="W3541" s="182">
        <f t="shared" si="6"/>
        <v>40932</v>
      </c>
      <c r="X3541" s="181">
        <f t="shared" si="7"/>
        <v>181</v>
      </c>
      <c r="Y3541" s="181">
        <f t="shared" si="8"/>
        <v>273</v>
      </c>
      <c r="Z3541" s="181">
        <f t="shared" si="9"/>
        <v>365</v>
      </c>
      <c r="AA3541" s="155"/>
      <c r="AB3541" s="9"/>
      <c r="AC3541" s="9"/>
      <c r="AD3541" s="9"/>
      <c r="AE3541" s="9"/>
      <c r="AF3541" s="9"/>
      <c r="AG3541" s="9"/>
      <c r="AH3541" s="9"/>
    </row>
    <row r="3542" ht="15.75" customHeight="1">
      <c r="A3542" s="177">
        <v>40564.0</v>
      </c>
      <c r="B3542" s="178">
        <v>11.71</v>
      </c>
      <c r="C3542" s="178">
        <v>13.21</v>
      </c>
      <c r="D3542" s="178">
        <v>13.44</v>
      </c>
      <c r="E3542" s="178">
        <v>13.5</v>
      </c>
      <c r="F3542" s="178">
        <v>13.5</v>
      </c>
      <c r="G3542" s="178">
        <v>13.5</v>
      </c>
      <c r="H3542" s="178">
        <v>13.5</v>
      </c>
      <c r="I3542" s="178">
        <v>13.5</v>
      </c>
      <c r="J3542" s="178">
        <v>13.5</v>
      </c>
      <c r="K3542" s="179" t="str">
        <f>MAX(0,((T3542*(365/365))-VLOOKUP(A3542,VBMA!$A:$D,4,0))  /  (T3542* (365/365)   ))</f>
        <v>#N/A</v>
      </c>
      <c r="L3542" s="180" t="str">
        <f t="shared" ref="L3542:S3542" si="3545">(B3542*(1-$K3542) * (365/365))/100</f>
        <v>#N/A</v>
      </c>
      <c r="M3542" s="180" t="str">
        <f t="shared" si="3545"/>
        <v>#N/A</v>
      </c>
      <c r="N3542" s="180" t="str">
        <f t="shared" si="3545"/>
        <v>#N/A</v>
      </c>
      <c r="O3542" s="180" t="str">
        <f t="shared" si="3545"/>
        <v>#N/A</v>
      </c>
      <c r="P3542" s="180" t="str">
        <f t="shared" si="3545"/>
        <v>#N/A</v>
      </c>
      <c r="Q3542" s="180" t="str">
        <f t="shared" si="3545"/>
        <v>#N/A</v>
      </c>
      <c r="R3542" s="180" t="str">
        <f t="shared" si="3545"/>
        <v>#N/A</v>
      </c>
      <c r="S3542" s="180" t="str">
        <f t="shared" si="3545"/>
        <v>#N/A</v>
      </c>
      <c r="T3542" s="181">
        <f t="shared" si="3"/>
        <v>13.5</v>
      </c>
      <c r="U3542" s="182">
        <f t="shared" si="4"/>
        <v>40745</v>
      </c>
      <c r="V3542" s="182">
        <f t="shared" si="5"/>
        <v>40837</v>
      </c>
      <c r="W3542" s="182">
        <f t="shared" si="6"/>
        <v>40929</v>
      </c>
      <c r="X3542" s="181">
        <f t="shared" si="7"/>
        <v>181</v>
      </c>
      <c r="Y3542" s="181">
        <f t="shared" si="8"/>
        <v>273</v>
      </c>
      <c r="Z3542" s="181">
        <f t="shared" si="9"/>
        <v>365</v>
      </c>
      <c r="AA3542" s="155"/>
      <c r="AB3542" s="9"/>
      <c r="AC3542" s="9"/>
      <c r="AD3542" s="9"/>
      <c r="AE3542" s="9"/>
      <c r="AF3542" s="9"/>
      <c r="AG3542" s="9"/>
      <c r="AH3542" s="9"/>
    </row>
    <row r="3543" ht="15.75" customHeight="1">
      <c r="A3543" s="177">
        <v>40563.0</v>
      </c>
      <c r="B3543" s="178">
        <v>11.0</v>
      </c>
      <c r="C3543" s="178">
        <v>12.83</v>
      </c>
      <c r="D3543" s="178">
        <v>13.38</v>
      </c>
      <c r="E3543" s="178">
        <v>13.5</v>
      </c>
      <c r="F3543" s="178">
        <v>13.5</v>
      </c>
      <c r="G3543" s="178">
        <v>13.5</v>
      </c>
      <c r="H3543" s="178">
        <v>13.5</v>
      </c>
      <c r="I3543" s="178">
        <v>13.5</v>
      </c>
      <c r="J3543" s="178">
        <v>13.5</v>
      </c>
      <c r="K3543" s="179" t="str">
        <f>MAX(0,((T3543*(365/365))-VLOOKUP(A3543,VBMA!$A:$D,4,0))  /  (T3543* (365/365)   ))</f>
        <v>#N/A</v>
      </c>
      <c r="L3543" s="180" t="str">
        <f t="shared" ref="L3543:S3543" si="3546">(B3543*(1-$K3543) * (365/365))/100</f>
        <v>#N/A</v>
      </c>
      <c r="M3543" s="180" t="str">
        <f t="shared" si="3546"/>
        <v>#N/A</v>
      </c>
      <c r="N3543" s="180" t="str">
        <f t="shared" si="3546"/>
        <v>#N/A</v>
      </c>
      <c r="O3543" s="180" t="str">
        <f t="shared" si="3546"/>
        <v>#N/A</v>
      </c>
      <c r="P3543" s="180" t="str">
        <f t="shared" si="3546"/>
        <v>#N/A</v>
      </c>
      <c r="Q3543" s="180" t="str">
        <f t="shared" si="3546"/>
        <v>#N/A</v>
      </c>
      <c r="R3543" s="180" t="str">
        <f t="shared" si="3546"/>
        <v>#N/A</v>
      </c>
      <c r="S3543" s="180" t="str">
        <f t="shared" si="3546"/>
        <v>#N/A</v>
      </c>
      <c r="T3543" s="181">
        <f t="shared" si="3"/>
        <v>13.5</v>
      </c>
      <c r="U3543" s="182">
        <f t="shared" si="4"/>
        <v>40744</v>
      </c>
      <c r="V3543" s="182">
        <f t="shared" si="5"/>
        <v>40836</v>
      </c>
      <c r="W3543" s="182">
        <f t="shared" si="6"/>
        <v>40928</v>
      </c>
      <c r="X3543" s="181">
        <f t="shared" si="7"/>
        <v>181</v>
      </c>
      <c r="Y3543" s="181">
        <f t="shared" si="8"/>
        <v>273</v>
      </c>
      <c r="Z3543" s="181">
        <f t="shared" si="9"/>
        <v>365</v>
      </c>
      <c r="AA3543" s="155"/>
      <c r="AB3543" s="9"/>
      <c r="AC3543" s="9"/>
      <c r="AD3543" s="9"/>
      <c r="AE3543" s="9"/>
      <c r="AF3543" s="9"/>
      <c r="AG3543" s="9"/>
      <c r="AH3543" s="9"/>
    </row>
    <row r="3544" ht="15.75" customHeight="1">
      <c r="A3544" s="177">
        <v>40562.0</v>
      </c>
      <c r="B3544" s="178">
        <v>11.08</v>
      </c>
      <c r="C3544" s="178">
        <v>12.75</v>
      </c>
      <c r="D3544" s="178">
        <v>13.38</v>
      </c>
      <c r="E3544" s="178">
        <v>13.5</v>
      </c>
      <c r="F3544" s="178">
        <v>13.5</v>
      </c>
      <c r="G3544" s="178">
        <v>13.5</v>
      </c>
      <c r="H3544" s="178">
        <v>13.5</v>
      </c>
      <c r="I3544" s="178">
        <v>13.5</v>
      </c>
      <c r="J3544" s="178">
        <v>13.5</v>
      </c>
      <c r="K3544" s="179" t="str">
        <f>MAX(0,((T3544*(365/365))-VLOOKUP(A3544,VBMA!$A:$D,4,0))  /  (T3544* (365/365)   ))</f>
        <v>#N/A</v>
      </c>
      <c r="L3544" s="180" t="str">
        <f t="shared" ref="L3544:S3544" si="3547">(B3544*(1-$K3544) * (365/365))/100</f>
        <v>#N/A</v>
      </c>
      <c r="M3544" s="180" t="str">
        <f t="shared" si="3547"/>
        <v>#N/A</v>
      </c>
      <c r="N3544" s="180" t="str">
        <f t="shared" si="3547"/>
        <v>#N/A</v>
      </c>
      <c r="O3544" s="180" t="str">
        <f t="shared" si="3547"/>
        <v>#N/A</v>
      </c>
      <c r="P3544" s="180" t="str">
        <f t="shared" si="3547"/>
        <v>#N/A</v>
      </c>
      <c r="Q3544" s="180" t="str">
        <f t="shared" si="3547"/>
        <v>#N/A</v>
      </c>
      <c r="R3544" s="180" t="str">
        <f t="shared" si="3547"/>
        <v>#N/A</v>
      </c>
      <c r="S3544" s="180" t="str">
        <f t="shared" si="3547"/>
        <v>#N/A</v>
      </c>
      <c r="T3544" s="181">
        <f t="shared" si="3"/>
        <v>13.5</v>
      </c>
      <c r="U3544" s="182">
        <f t="shared" si="4"/>
        <v>40743</v>
      </c>
      <c r="V3544" s="182">
        <f t="shared" si="5"/>
        <v>40835</v>
      </c>
      <c r="W3544" s="182">
        <f t="shared" si="6"/>
        <v>40927</v>
      </c>
      <c r="X3544" s="181">
        <f t="shared" si="7"/>
        <v>181</v>
      </c>
      <c r="Y3544" s="181">
        <f t="shared" si="8"/>
        <v>273</v>
      </c>
      <c r="Z3544" s="181">
        <f t="shared" si="9"/>
        <v>365</v>
      </c>
      <c r="AA3544" s="155"/>
      <c r="AB3544" s="9"/>
      <c r="AC3544" s="9"/>
      <c r="AD3544" s="9"/>
      <c r="AE3544" s="9"/>
      <c r="AF3544" s="9"/>
      <c r="AG3544" s="9"/>
      <c r="AH3544" s="9"/>
    </row>
    <row r="3545" ht="15.75" customHeight="1">
      <c r="A3545" s="177">
        <v>40561.0</v>
      </c>
      <c r="B3545" s="178">
        <v>11.19</v>
      </c>
      <c r="C3545" s="178">
        <v>12.88</v>
      </c>
      <c r="D3545" s="178">
        <v>13.41</v>
      </c>
      <c r="E3545" s="178">
        <v>13.5</v>
      </c>
      <c r="F3545" s="178">
        <v>13.5</v>
      </c>
      <c r="G3545" s="178">
        <v>13.5</v>
      </c>
      <c r="H3545" s="178">
        <v>13.5</v>
      </c>
      <c r="I3545" s="178">
        <v>13.5</v>
      </c>
      <c r="J3545" s="178">
        <v>13.5</v>
      </c>
      <c r="K3545" s="179" t="str">
        <f>MAX(0,((T3545*(365/365))-VLOOKUP(A3545,VBMA!$A:$D,4,0))  /  (T3545* (365/365)   ))</f>
        <v>#N/A</v>
      </c>
      <c r="L3545" s="180" t="str">
        <f t="shared" ref="L3545:S3545" si="3548">(B3545*(1-$K3545) * (365/365))/100</f>
        <v>#N/A</v>
      </c>
      <c r="M3545" s="180" t="str">
        <f t="shared" si="3548"/>
        <v>#N/A</v>
      </c>
      <c r="N3545" s="180" t="str">
        <f t="shared" si="3548"/>
        <v>#N/A</v>
      </c>
      <c r="O3545" s="180" t="str">
        <f t="shared" si="3548"/>
        <v>#N/A</v>
      </c>
      <c r="P3545" s="180" t="str">
        <f t="shared" si="3548"/>
        <v>#N/A</v>
      </c>
      <c r="Q3545" s="180" t="str">
        <f t="shared" si="3548"/>
        <v>#N/A</v>
      </c>
      <c r="R3545" s="180" t="str">
        <f t="shared" si="3548"/>
        <v>#N/A</v>
      </c>
      <c r="S3545" s="180" t="str">
        <f t="shared" si="3548"/>
        <v>#N/A</v>
      </c>
      <c r="T3545" s="181">
        <f t="shared" si="3"/>
        <v>13.5</v>
      </c>
      <c r="U3545" s="182">
        <f t="shared" si="4"/>
        <v>40742</v>
      </c>
      <c r="V3545" s="182">
        <f t="shared" si="5"/>
        <v>40834</v>
      </c>
      <c r="W3545" s="182">
        <f t="shared" si="6"/>
        <v>40926</v>
      </c>
      <c r="X3545" s="181">
        <f t="shared" si="7"/>
        <v>181</v>
      </c>
      <c r="Y3545" s="181">
        <f t="shared" si="8"/>
        <v>273</v>
      </c>
      <c r="Z3545" s="181">
        <f t="shared" si="9"/>
        <v>365</v>
      </c>
      <c r="AA3545" s="155"/>
      <c r="AB3545" s="9"/>
      <c r="AC3545" s="9"/>
      <c r="AD3545" s="9"/>
      <c r="AE3545" s="9"/>
      <c r="AF3545" s="9"/>
      <c r="AG3545" s="9"/>
      <c r="AH3545" s="9"/>
    </row>
    <row r="3546" ht="15.75" customHeight="1">
      <c r="A3546" s="177">
        <v>40560.0</v>
      </c>
      <c r="B3546" s="178">
        <v>11.25</v>
      </c>
      <c r="C3546" s="178">
        <v>13.06</v>
      </c>
      <c r="D3546" s="178">
        <v>13.41</v>
      </c>
      <c r="E3546" s="178">
        <v>13.5</v>
      </c>
      <c r="F3546" s="178">
        <v>13.5</v>
      </c>
      <c r="G3546" s="178">
        <v>13.5</v>
      </c>
      <c r="H3546" s="178">
        <v>13.5</v>
      </c>
      <c r="I3546" s="178">
        <v>13.5</v>
      </c>
      <c r="J3546" s="178">
        <v>13.5</v>
      </c>
      <c r="K3546" s="179" t="str">
        <f>MAX(0,((T3546*(365/365))-VLOOKUP(A3546,VBMA!$A:$D,4,0))  /  (T3546* (365/365)   ))</f>
        <v>#N/A</v>
      </c>
      <c r="L3546" s="180" t="str">
        <f t="shared" ref="L3546:S3546" si="3549">(B3546*(1-$K3546) * (365/365))/100</f>
        <v>#N/A</v>
      </c>
      <c r="M3546" s="180" t="str">
        <f t="shared" si="3549"/>
        <v>#N/A</v>
      </c>
      <c r="N3546" s="180" t="str">
        <f t="shared" si="3549"/>
        <v>#N/A</v>
      </c>
      <c r="O3546" s="180" t="str">
        <f t="shared" si="3549"/>
        <v>#N/A</v>
      </c>
      <c r="P3546" s="180" t="str">
        <f t="shared" si="3549"/>
        <v>#N/A</v>
      </c>
      <c r="Q3546" s="180" t="str">
        <f t="shared" si="3549"/>
        <v>#N/A</v>
      </c>
      <c r="R3546" s="180" t="str">
        <f t="shared" si="3549"/>
        <v>#N/A</v>
      </c>
      <c r="S3546" s="180" t="str">
        <f t="shared" si="3549"/>
        <v>#N/A</v>
      </c>
      <c r="T3546" s="181">
        <f t="shared" si="3"/>
        <v>13.5</v>
      </c>
      <c r="U3546" s="182">
        <f t="shared" si="4"/>
        <v>40741</v>
      </c>
      <c r="V3546" s="182">
        <f t="shared" si="5"/>
        <v>40833</v>
      </c>
      <c r="W3546" s="182">
        <f t="shared" si="6"/>
        <v>40925</v>
      </c>
      <c r="X3546" s="181">
        <f t="shared" si="7"/>
        <v>181</v>
      </c>
      <c r="Y3546" s="181">
        <f t="shared" si="8"/>
        <v>273</v>
      </c>
      <c r="Z3546" s="181">
        <f t="shared" si="9"/>
        <v>365</v>
      </c>
      <c r="AA3546" s="155"/>
      <c r="AB3546" s="9"/>
      <c r="AC3546" s="9"/>
      <c r="AD3546" s="9"/>
      <c r="AE3546" s="9"/>
      <c r="AF3546" s="9"/>
      <c r="AG3546" s="9"/>
      <c r="AH3546" s="9"/>
    </row>
    <row r="3547" ht="15.75" customHeight="1">
      <c r="A3547" s="177">
        <v>40557.0</v>
      </c>
      <c r="B3547" s="178">
        <v>11.33</v>
      </c>
      <c r="C3547" s="178">
        <v>13.13</v>
      </c>
      <c r="D3547" s="178">
        <v>13.38</v>
      </c>
      <c r="E3547" s="178">
        <v>13.5</v>
      </c>
      <c r="F3547" s="178">
        <v>13.5</v>
      </c>
      <c r="G3547" s="178">
        <v>13.5</v>
      </c>
      <c r="H3547" s="178">
        <v>13.5</v>
      </c>
      <c r="I3547" s="178">
        <v>13.5</v>
      </c>
      <c r="J3547" s="178">
        <v>13.5</v>
      </c>
      <c r="K3547" s="179" t="str">
        <f>MAX(0,((T3547*(365/365))-VLOOKUP(A3547,VBMA!$A:$D,4,0))  /  (T3547* (365/365)   ))</f>
        <v>#N/A</v>
      </c>
      <c r="L3547" s="180" t="str">
        <f t="shared" ref="L3547:S3547" si="3550">(B3547*(1-$K3547) * (365/365))/100</f>
        <v>#N/A</v>
      </c>
      <c r="M3547" s="180" t="str">
        <f t="shared" si="3550"/>
        <v>#N/A</v>
      </c>
      <c r="N3547" s="180" t="str">
        <f t="shared" si="3550"/>
        <v>#N/A</v>
      </c>
      <c r="O3547" s="180" t="str">
        <f t="shared" si="3550"/>
        <v>#N/A</v>
      </c>
      <c r="P3547" s="180" t="str">
        <f t="shared" si="3550"/>
        <v>#N/A</v>
      </c>
      <c r="Q3547" s="180" t="str">
        <f t="shared" si="3550"/>
        <v>#N/A</v>
      </c>
      <c r="R3547" s="180" t="str">
        <f t="shared" si="3550"/>
        <v>#N/A</v>
      </c>
      <c r="S3547" s="180" t="str">
        <f t="shared" si="3550"/>
        <v>#N/A</v>
      </c>
      <c r="T3547" s="181">
        <f t="shared" si="3"/>
        <v>13.5</v>
      </c>
      <c r="U3547" s="182">
        <f t="shared" si="4"/>
        <v>40738</v>
      </c>
      <c r="V3547" s="182">
        <f t="shared" si="5"/>
        <v>40830</v>
      </c>
      <c r="W3547" s="182">
        <f t="shared" si="6"/>
        <v>40922</v>
      </c>
      <c r="X3547" s="181">
        <f t="shared" si="7"/>
        <v>181</v>
      </c>
      <c r="Y3547" s="181">
        <f t="shared" si="8"/>
        <v>273</v>
      </c>
      <c r="Z3547" s="181">
        <f t="shared" si="9"/>
        <v>365</v>
      </c>
      <c r="AA3547" s="155"/>
      <c r="AB3547" s="9"/>
      <c r="AC3547" s="9"/>
      <c r="AD3547" s="9"/>
      <c r="AE3547" s="9"/>
      <c r="AF3547" s="9"/>
      <c r="AG3547" s="9"/>
      <c r="AH3547" s="9"/>
    </row>
    <row r="3548" ht="15.75" customHeight="1">
      <c r="A3548" s="177">
        <v>40556.0</v>
      </c>
      <c r="B3548" s="178">
        <v>11.33</v>
      </c>
      <c r="C3548" s="178">
        <v>13.29</v>
      </c>
      <c r="D3548" s="178">
        <v>13.47</v>
      </c>
      <c r="E3548" s="178">
        <v>13.5</v>
      </c>
      <c r="F3548" s="178">
        <v>13.5</v>
      </c>
      <c r="G3548" s="178">
        <v>13.5</v>
      </c>
      <c r="H3548" s="178">
        <v>13.5</v>
      </c>
      <c r="I3548" s="178">
        <v>13.5</v>
      </c>
      <c r="J3548" s="178">
        <v>13.5</v>
      </c>
      <c r="K3548" s="179" t="str">
        <f>MAX(0,((T3548*(365/365))-VLOOKUP(A3548,VBMA!$A:$D,4,0))  /  (T3548* (365/365)   ))</f>
        <v>#N/A</v>
      </c>
      <c r="L3548" s="180" t="str">
        <f t="shared" ref="L3548:S3548" si="3551">(B3548*(1-$K3548) * (365/365))/100</f>
        <v>#N/A</v>
      </c>
      <c r="M3548" s="180" t="str">
        <f t="shared" si="3551"/>
        <v>#N/A</v>
      </c>
      <c r="N3548" s="180" t="str">
        <f t="shared" si="3551"/>
        <v>#N/A</v>
      </c>
      <c r="O3548" s="180" t="str">
        <f t="shared" si="3551"/>
        <v>#N/A</v>
      </c>
      <c r="P3548" s="180" t="str">
        <f t="shared" si="3551"/>
        <v>#N/A</v>
      </c>
      <c r="Q3548" s="180" t="str">
        <f t="shared" si="3551"/>
        <v>#N/A</v>
      </c>
      <c r="R3548" s="180" t="str">
        <f t="shared" si="3551"/>
        <v>#N/A</v>
      </c>
      <c r="S3548" s="180" t="str">
        <f t="shared" si="3551"/>
        <v>#N/A</v>
      </c>
      <c r="T3548" s="181">
        <f t="shared" si="3"/>
        <v>13.5</v>
      </c>
      <c r="U3548" s="182">
        <f t="shared" si="4"/>
        <v>40737</v>
      </c>
      <c r="V3548" s="182">
        <f t="shared" si="5"/>
        <v>40829</v>
      </c>
      <c r="W3548" s="182">
        <f t="shared" si="6"/>
        <v>40921</v>
      </c>
      <c r="X3548" s="181">
        <f t="shared" si="7"/>
        <v>181</v>
      </c>
      <c r="Y3548" s="181">
        <f t="shared" si="8"/>
        <v>273</v>
      </c>
      <c r="Z3548" s="181">
        <f t="shared" si="9"/>
        <v>365</v>
      </c>
      <c r="AA3548" s="155"/>
      <c r="AB3548" s="9"/>
      <c r="AC3548" s="9"/>
      <c r="AD3548" s="9"/>
      <c r="AE3548" s="9"/>
      <c r="AF3548" s="9"/>
      <c r="AG3548" s="9"/>
      <c r="AH3548" s="9"/>
    </row>
    <row r="3549" ht="15.75" customHeight="1">
      <c r="A3549" s="177">
        <v>40555.0</v>
      </c>
      <c r="B3549" s="178">
        <v>11.63</v>
      </c>
      <c r="C3549" s="178">
        <v>13.22</v>
      </c>
      <c r="D3549" s="178">
        <v>13.41</v>
      </c>
      <c r="E3549" s="178">
        <v>13.5</v>
      </c>
      <c r="F3549" s="178">
        <v>13.5</v>
      </c>
      <c r="G3549" s="178">
        <v>13.5</v>
      </c>
      <c r="H3549" s="178">
        <v>13.5</v>
      </c>
      <c r="I3549" s="178">
        <v>13.5</v>
      </c>
      <c r="J3549" s="178">
        <v>13.5</v>
      </c>
      <c r="K3549" s="179" t="str">
        <f>MAX(0,((T3549*(365/365))-VLOOKUP(A3549,VBMA!$A:$D,4,0))  /  (T3549* (365/365)   ))</f>
        <v>#N/A</v>
      </c>
      <c r="L3549" s="180" t="str">
        <f t="shared" ref="L3549:S3549" si="3552">(B3549*(1-$K3549) * (365/365))/100</f>
        <v>#N/A</v>
      </c>
      <c r="M3549" s="180" t="str">
        <f t="shared" si="3552"/>
        <v>#N/A</v>
      </c>
      <c r="N3549" s="180" t="str">
        <f t="shared" si="3552"/>
        <v>#N/A</v>
      </c>
      <c r="O3549" s="180" t="str">
        <f t="shared" si="3552"/>
        <v>#N/A</v>
      </c>
      <c r="P3549" s="180" t="str">
        <f t="shared" si="3552"/>
        <v>#N/A</v>
      </c>
      <c r="Q3549" s="180" t="str">
        <f t="shared" si="3552"/>
        <v>#N/A</v>
      </c>
      <c r="R3549" s="180" t="str">
        <f t="shared" si="3552"/>
        <v>#N/A</v>
      </c>
      <c r="S3549" s="180" t="str">
        <f t="shared" si="3552"/>
        <v>#N/A</v>
      </c>
      <c r="T3549" s="181">
        <f t="shared" si="3"/>
        <v>13.5</v>
      </c>
      <c r="U3549" s="182">
        <f t="shared" si="4"/>
        <v>40736</v>
      </c>
      <c r="V3549" s="182">
        <f t="shared" si="5"/>
        <v>40828</v>
      </c>
      <c r="W3549" s="182">
        <f t="shared" si="6"/>
        <v>40920</v>
      </c>
      <c r="X3549" s="181">
        <f t="shared" si="7"/>
        <v>181</v>
      </c>
      <c r="Y3549" s="181">
        <f t="shared" si="8"/>
        <v>273</v>
      </c>
      <c r="Z3549" s="181">
        <f t="shared" si="9"/>
        <v>365</v>
      </c>
      <c r="AA3549" s="155"/>
      <c r="AB3549" s="9"/>
      <c r="AC3549" s="9"/>
      <c r="AD3549" s="9"/>
      <c r="AE3549" s="9"/>
      <c r="AF3549" s="9"/>
      <c r="AG3549" s="9"/>
      <c r="AH3549" s="9"/>
    </row>
    <row r="3550" ht="15.75" customHeight="1">
      <c r="A3550" s="177">
        <v>40554.0</v>
      </c>
      <c r="B3550" s="178">
        <v>11.44</v>
      </c>
      <c r="C3550" s="178">
        <v>13.19</v>
      </c>
      <c r="D3550" s="178">
        <v>13.41</v>
      </c>
      <c r="E3550" s="178">
        <v>13.5</v>
      </c>
      <c r="F3550" s="178">
        <v>13.5</v>
      </c>
      <c r="G3550" s="178">
        <v>13.5</v>
      </c>
      <c r="H3550" s="178">
        <v>13.5</v>
      </c>
      <c r="I3550" s="178">
        <v>13.5</v>
      </c>
      <c r="J3550" s="178">
        <v>13.5</v>
      </c>
      <c r="K3550" s="179" t="str">
        <f>MAX(0,((T3550*(365/365))-VLOOKUP(A3550,VBMA!$A:$D,4,0))  /  (T3550* (365/365)   ))</f>
        <v>#N/A</v>
      </c>
      <c r="L3550" s="180" t="str">
        <f t="shared" ref="L3550:S3550" si="3553">(B3550*(1-$K3550) * (365/365))/100</f>
        <v>#N/A</v>
      </c>
      <c r="M3550" s="180" t="str">
        <f t="shared" si="3553"/>
        <v>#N/A</v>
      </c>
      <c r="N3550" s="180" t="str">
        <f t="shared" si="3553"/>
        <v>#N/A</v>
      </c>
      <c r="O3550" s="180" t="str">
        <f t="shared" si="3553"/>
        <v>#N/A</v>
      </c>
      <c r="P3550" s="180" t="str">
        <f t="shared" si="3553"/>
        <v>#N/A</v>
      </c>
      <c r="Q3550" s="180" t="str">
        <f t="shared" si="3553"/>
        <v>#N/A</v>
      </c>
      <c r="R3550" s="180" t="str">
        <f t="shared" si="3553"/>
        <v>#N/A</v>
      </c>
      <c r="S3550" s="180" t="str">
        <f t="shared" si="3553"/>
        <v>#N/A</v>
      </c>
      <c r="T3550" s="181">
        <f t="shared" si="3"/>
        <v>13.5</v>
      </c>
      <c r="U3550" s="182">
        <f t="shared" si="4"/>
        <v>40735</v>
      </c>
      <c r="V3550" s="182">
        <f t="shared" si="5"/>
        <v>40827</v>
      </c>
      <c r="W3550" s="182">
        <f t="shared" si="6"/>
        <v>40919</v>
      </c>
      <c r="X3550" s="181">
        <f t="shared" si="7"/>
        <v>181</v>
      </c>
      <c r="Y3550" s="181">
        <f t="shared" si="8"/>
        <v>273</v>
      </c>
      <c r="Z3550" s="181">
        <f t="shared" si="9"/>
        <v>365</v>
      </c>
      <c r="AA3550" s="155"/>
      <c r="AB3550" s="9"/>
      <c r="AC3550" s="9"/>
      <c r="AD3550" s="9"/>
      <c r="AE3550" s="9"/>
      <c r="AF3550" s="9"/>
      <c r="AG3550" s="9"/>
      <c r="AH3550" s="9"/>
    </row>
    <row r="3551" ht="15.75" customHeight="1">
      <c r="A3551" s="177">
        <v>40553.0</v>
      </c>
      <c r="B3551" s="178">
        <v>11.25</v>
      </c>
      <c r="C3551" s="178">
        <v>13.0</v>
      </c>
      <c r="D3551" s="178">
        <v>13.31</v>
      </c>
      <c r="E3551" s="178">
        <v>13.5</v>
      </c>
      <c r="F3551" s="178">
        <v>13.5</v>
      </c>
      <c r="G3551" s="178">
        <v>13.5</v>
      </c>
      <c r="H3551" s="178">
        <v>13.5</v>
      </c>
      <c r="I3551" s="178">
        <v>13.5</v>
      </c>
      <c r="J3551" s="178">
        <v>13.5</v>
      </c>
      <c r="K3551" s="179" t="str">
        <f>MAX(0,((T3551*(365/365))-VLOOKUP(A3551,VBMA!$A:$D,4,0))  /  (T3551* (365/365)   ))</f>
        <v>#N/A</v>
      </c>
      <c r="L3551" s="180" t="str">
        <f t="shared" ref="L3551:S3551" si="3554">(B3551*(1-$K3551) * (365/365))/100</f>
        <v>#N/A</v>
      </c>
      <c r="M3551" s="180" t="str">
        <f t="shared" si="3554"/>
        <v>#N/A</v>
      </c>
      <c r="N3551" s="180" t="str">
        <f t="shared" si="3554"/>
        <v>#N/A</v>
      </c>
      <c r="O3551" s="180" t="str">
        <f t="shared" si="3554"/>
        <v>#N/A</v>
      </c>
      <c r="P3551" s="180" t="str">
        <f t="shared" si="3554"/>
        <v>#N/A</v>
      </c>
      <c r="Q3551" s="180" t="str">
        <f t="shared" si="3554"/>
        <v>#N/A</v>
      </c>
      <c r="R3551" s="180" t="str">
        <f t="shared" si="3554"/>
        <v>#N/A</v>
      </c>
      <c r="S3551" s="180" t="str">
        <f t="shared" si="3554"/>
        <v>#N/A</v>
      </c>
      <c r="T3551" s="181">
        <f t="shared" si="3"/>
        <v>13.5</v>
      </c>
      <c r="U3551" s="182">
        <f t="shared" si="4"/>
        <v>40734</v>
      </c>
      <c r="V3551" s="182">
        <f t="shared" si="5"/>
        <v>40826</v>
      </c>
      <c r="W3551" s="182">
        <f t="shared" si="6"/>
        <v>40918</v>
      </c>
      <c r="X3551" s="181">
        <f t="shared" si="7"/>
        <v>181</v>
      </c>
      <c r="Y3551" s="181">
        <f t="shared" si="8"/>
        <v>273</v>
      </c>
      <c r="Z3551" s="181">
        <f t="shared" si="9"/>
        <v>365</v>
      </c>
      <c r="AA3551" s="155"/>
      <c r="AB3551" s="9"/>
      <c r="AC3551" s="9"/>
      <c r="AD3551" s="9"/>
      <c r="AE3551" s="9"/>
      <c r="AF3551" s="9"/>
      <c r="AG3551" s="9"/>
      <c r="AH3551" s="9"/>
    </row>
    <row r="3552" ht="15.75" customHeight="1">
      <c r="A3552" s="177">
        <v>40550.0</v>
      </c>
      <c r="B3552" s="178">
        <v>11.19</v>
      </c>
      <c r="C3552" s="178">
        <v>13.0</v>
      </c>
      <c r="D3552" s="178">
        <v>13.31</v>
      </c>
      <c r="E3552" s="178">
        <v>13.5</v>
      </c>
      <c r="F3552" s="178">
        <v>13.5</v>
      </c>
      <c r="G3552" s="178">
        <v>13.5</v>
      </c>
      <c r="H3552" s="178">
        <v>13.5</v>
      </c>
      <c r="I3552" s="178">
        <v>13.5</v>
      </c>
      <c r="J3552" s="178">
        <v>13.5</v>
      </c>
      <c r="K3552" s="179" t="str">
        <f>MAX(0,((T3552*(365/365))-VLOOKUP(A3552,VBMA!$A:$D,4,0))  /  (T3552* (365/365)   ))</f>
        <v>#N/A</v>
      </c>
      <c r="L3552" s="180" t="str">
        <f t="shared" ref="L3552:S3552" si="3555">(B3552*(1-$K3552) * (365/365))/100</f>
        <v>#N/A</v>
      </c>
      <c r="M3552" s="180" t="str">
        <f t="shared" si="3555"/>
        <v>#N/A</v>
      </c>
      <c r="N3552" s="180" t="str">
        <f t="shared" si="3555"/>
        <v>#N/A</v>
      </c>
      <c r="O3552" s="180" t="str">
        <f t="shared" si="3555"/>
        <v>#N/A</v>
      </c>
      <c r="P3552" s="180" t="str">
        <f t="shared" si="3555"/>
        <v>#N/A</v>
      </c>
      <c r="Q3552" s="180" t="str">
        <f t="shared" si="3555"/>
        <v>#N/A</v>
      </c>
      <c r="R3552" s="180" t="str">
        <f t="shared" si="3555"/>
        <v>#N/A</v>
      </c>
      <c r="S3552" s="180" t="str">
        <f t="shared" si="3555"/>
        <v>#N/A</v>
      </c>
      <c r="T3552" s="181">
        <f t="shared" si="3"/>
        <v>13.5</v>
      </c>
      <c r="U3552" s="182">
        <f t="shared" si="4"/>
        <v>40731</v>
      </c>
      <c r="V3552" s="182">
        <f t="shared" si="5"/>
        <v>40823</v>
      </c>
      <c r="W3552" s="182">
        <f t="shared" si="6"/>
        <v>40915</v>
      </c>
      <c r="X3552" s="181">
        <f t="shared" si="7"/>
        <v>181</v>
      </c>
      <c r="Y3552" s="181">
        <f t="shared" si="8"/>
        <v>273</v>
      </c>
      <c r="Z3552" s="181">
        <f t="shared" si="9"/>
        <v>365</v>
      </c>
      <c r="AA3552" s="155"/>
      <c r="AB3552" s="9"/>
      <c r="AC3552" s="9"/>
      <c r="AD3552" s="9"/>
      <c r="AE3552" s="9"/>
      <c r="AF3552" s="9"/>
      <c r="AG3552" s="9"/>
      <c r="AH3552" s="9"/>
    </row>
    <row r="3553" ht="15.75" customHeight="1">
      <c r="A3553" s="177">
        <v>40549.0</v>
      </c>
      <c r="B3553" s="178">
        <v>10.86</v>
      </c>
      <c r="C3553" s="178">
        <v>12.61</v>
      </c>
      <c r="D3553" s="178">
        <v>13.14</v>
      </c>
      <c r="E3553" s="178">
        <v>13.5</v>
      </c>
      <c r="F3553" s="178">
        <v>13.5</v>
      </c>
      <c r="G3553" s="178">
        <v>13.5</v>
      </c>
      <c r="H3553" s="178">
        <v>13.5</v>
      </c>
      <c r="I3553" s="178">
        <v>13.5</v>
      </c>
      <c r="J3553" s="178">
        <v>13.5</v>
      </c>
      <c r="K3553" s="179" t="str">
        <f>MAX(0,((T3553*(365/365))-VLOOKUP(A3553,VBMA!$A:$D,4,0))  /  (T3553* (365/365)   ))</f>
        <v>#N/A</v>
      </c>
      <c r="L3553" s="180" t="str">
        <f t="shared" ref="L3553:S3553" si="3556">(B3553*(1-$K3553) * (365/365))/100</f>
        <v>#N/A</v>
      </c>
      <c r="M3553" s="180" t="str">
        <f t="shared" si="3556"/>
        <v>#N/A</v>
      </c>
      <c r="N3553" s="180" t="str">
        <f t="shared" si="3556"/>
        <v>#N/A</v>
      </c>
      <c r="O3553" s="180" t="str">
        <f t="shared" si="3556"/>
        <v>#N/A</v>
      </c>
      <c r="P3553" s="180" t="str">
        <f t="shared" si="3556"/>
        <v>#N/A</v>
      </c>
      <c r="Q3553" s="180" t="str">
        <f t="shared" si="3556"/>
        <v>#N/A</v>
      </c>
      <c r="R3553" s="180" t="str">
        <f t="shared" si="3556"/>
        <v>#N/A</v>
      </c>
      <c r="S3553" s="180" t="str">
        <f t="shared" si="3556"/>
        <v>#N/A</v>
      </c>
      <c r="T3553" s="181">
        <f t="shared" si="3"/>
        <v>13.5</v>
      </c>
      <c r="U3553" s="182">
        <f t="shared" si="4"/>
        <v>40730</v>
      </c>
      <c r="V3553" s="182">
        <f t="shared" si="5"/>
        <v>40822</v>
      </c>
      <c r="W3553" s="182">
        <f t="shared" si="6"/>
        <v>40914</v>
      </c>
      <c r="X3553" s="181">
        <f t="shared" si="7"/>
        <v>181</v>
      </c>
      <c r="Y3553" s="181">
        <f t="shared" si="8"/>
        <v>273</v>
      </c>
      <c r="Z3553" s="181">
        <f t="shared" si="9"/>
        <v>365</v>
      </c>
      <c r="AA3553" s="155"/>
      <c r="AB3553" s="9"/>
      <c r="AC3553" s="9"/>
      <c r="AD3553" s="9"/>
      <c r="AE3553" s="9"/>
      <c r="AF3553" s="9"/>
      <c r="AG3553" s="9"/>
      <c r="AH3553" s="9"/>
    </row>
    <row r="3554" ht="15.75" customHeight="1">
      <c r="A3554" s="177">
        <v>40548.0</v>
      </c>
      <c r="B3554" s="178">
        <v>10.88</v>
      </c>
      <c r="C3554" s="178">
        <v>12.66</v>
      </c>
      <c r="D3554" s="178">
        <v>13.19</v>
      </c>
      <c r="E3554" s="178">
        <v>13.5</v>
      </c>
      <c r="F3554" s="178">
        <v>13.5</v>
      </c>
      <c r="G3554" s="178">
        <v>13.5</v>
      </c>
      <c r="H3554" s="178">
        <v>13.5</v>
      </c>
      <c r="I3554" s="178">
        <v>13.5</v>
      </c>
      <c r="J3554" s="178">
        <v>13.5</v>
      </c>
      <c r="K3554" s="179" t="str">
        <f>MAX(0,((T3554*(365/365))-VLOOKUP(A3554,VBMA!$A:$D,4,0))  /  (T3554* (365/365)   ))</f>
        <v>#N/A</v>
      </c>
      <c r="L3554" s="180" t="str">
        <f t="shared" ref="L3554:S3554" si="3557">(B3554*(1-$K3554) * (365/365))/100</f>
        <v>#N/A</v>
      </c>
      <c r="M3554" s="180" t="str">
        <f t="shared" si="3557"/>
        <v>#N/A</v>
      </c>
      <c r="N3554" s="180" t="str">
        <f t="shared" si="3557"/>
        <v>#N/A</v>
      </c>
      <c r="O3554" s="180" t="str">
        <f t="shared" si="3557"/>
        <v>#N/A</v>
      </c>
      <c r="P3554" s="180" t="str">
        <f t="shared" si="3557"/>
        <v>#N/A</v>
      </c>
      <c r="Q3554" s="180" t="str">
        <f t="shared" si="3557"/>
        <v>#N/A</v>
      </c>
      <c r="R3554" s="180" t="str">
        <f t="shared" si="3557"/>
        <v>#N/A</v>
      </c>
      <c r="S3554" s="180" t="str">
        <f t="shared" si="3557"/>
        <v>#N/A</v>
      </c>
      <c r="T3554" s="181">
        <f t="shared" si="3"/>
        <v>13.5</v>
      </c>
      <c r="U3554" s="182">
        <f t="shared" si="4"/>
        <v>40729</v>
      </c>
      <c r="V3554" s="182">
        <f t="shared" si="5"/>
        <v>40821</v>
      </c>
      <c r="W3554" s="182">
        <f t="shared" si="6"/>
        <v>40913</v>
      </c>
      <c r="X3554" s="181">
        <f t="shared" si="7"/>
        <v>181</v>
      </c>
      <c r="Y3554" s="181">
        <f t="shared" si="8"/>
        <v>273</v>
      </c>
      <c r="Z3554" s="181">
        <f t="shared" si="9"/>
        <v>365</v>
      </c>
      <c r="AA3554" s="155"/>
      <c r="AB3554" s="9"/>
      <c r="AC3554" s="9"/>
      <c r="AD3554" s="9"/>
      <c r="AE3554" s="9"/>
      <c r="AF3554" s="9"/>
      <c r="AG3554" s="9"/>
      <c r="AH3554" s="9"/>
    </row>
    <row r="3555" ht="15.75" customHeight="1">
      <c r="A3555" s="177">
        <v>40547.0</v>
      </c>
      <c r="B3555" s="178">
        <v>10.75</v>
      </c>
      <c r="C3555" s="178">
        <v>12.66</v>
      </c>
      <c r="D3555" s="178">
        <v>13.19</v>
      </c>
      <c r="E3555" s="178">
        <v>13.5</v>
      </c>
      <c r="F3555" s="178">
        <v>13.5</v>
      </c>
      <c r="G3555" s="178">
        <v>13.5</v>
      </c>
      <c r="H3555" s="178">
        <v>13.5</v>
      </c>
      <c r="I3555" s="178">
        <v>13.5</v>
      </c>
      <c r="J3555" s="178">
        <v>13.5</v>
      </c>
      <c r="K3555" s="179" t="str">
        <f>MAX(0,((T3555*(365/365))-VLOOKUP(A3555,VBMA!$A:$D,4,0))  /  (T3555* (365/365)   ))</f>
        <v>#N/A</v>
      </c>
      <c r="L3555" s="180" t="str">
        <f t="shared" ref="L3555:S3555" si="3558">(B3555*(1-$K3555) * (365/365))/100</f>
        <v>#N/A</v>
      </c>
      <c r="M3555" s="180" t="str">
        <f t="shared" si="3558"/>
        <v>#N/A</v>
      </c>
      <c r="N3555" s="180" t="str">
        <f t="shared" si="3558"/>
        <v>#N/A</v>
      </c>
      <c r="O3555" s="180" t="str">
        <f t="shared" si="3558"/>
        <v>#N/A</v>
      </c>
      <c r="P3555" s="180" t="str">
        <f t="shared" si="3558"/>
        <v>#N/A</v>
      </c>
      <c r="Q3555" s="180" t="str">
        <f t="shared" si="3558"/>
        <v>#N/A</v>
      </c>
      <c r="R3555" s="180" t="str">
        <f t="shared" si="3558"/>
        <v>#N/A</v>
      </c>
      <c r="S3555" s="180" t="str">
        <f t="shared" si="3558"/>
        <v>#N/A</v>
      </c>
      <c r="T3555" s="181">
        <f t="shared" si="3"/>
        <v>13.5</v>
      </c>
      <c r="U3555" s="182">
        <f t="shared" si="4"/>
        <v>40728</v>
      </c>
      <c r="V3555" s="182">
        <f t="shared" si="5"/>
        <v>40820</v>
      </c>
      <c r="W3555" s="182">
        <f t="shared" si="6"/>
        <v>40912</v>
      </c>
      <c r="X3555" s="181">
        <f t="shared" si="7"/>
        <v>181</v>
      </c>
      <c r="Y3555" s="181">
        <f t="shared" si="8"/>
        <v>273</v>
      </c>
      <c r="Z3555" s="181">
        <f t="shared" si="9"/>
        <v>365</v>
      </c>
      <c r="AA3555" s="155"/>
      <c r="AB3555" s="9"/>
      <c r="AC3555" s="9"/>
      <c r="AD3555" s="9"/>
      <c r="AE3555" s="9"/>
      <c r="AF3555" s="9"/>
      <c r="AG3555" s="9"/>
      <c r="AH3555" s="9"/>
    </row>
    <row r="3556" ht="15.75" customHeight="1">
      <c r="A3556" s="177">
        <v>40543.0</v>
      </c>
      <c r="B3556" s="178">
        <v>10.67</v>
      </c>
      <c r="C3556" s="178">
        <v>12.46</v>
      </c>
      <c r="D3556" s="178">
        <v>13.17</v>
      </c>
      <c r="E3556" s="178">
        <v>13.5</v>
      </c>
      <c r="F3556" s="178">
        <v>13.5</v>
      </c>
      <c r="G3556" s="178">
        <v>13.5</v>
      </c>
      <c r="H3556" s="178">
        <v>13.5</v>
      </c>
      <c r="I3556" s="178">
        <v>13.5</v>
      </c>
      <c r="J3556" s="178">
        <v>13.5</v>
      </c>
      <c r="K3556" s="179" t="str">
        <f>MAX(0,((T3556*(365/365))-VLOOKUP(A3556,VBMA!$A:$D,4,0))  /  (T3556* (365/365)   ))</f>
        <v>#N/A</v>
      </c>
      <c r="L3556" s="180" t="str">
        <f t="shared" ref="L3556:S3556" si="3559">(B3556*(1-$K3556) * (365/365))/100</f>
        <v>#N/A</v>
      </c>
      <c r="M3556" s="180" t="str">
        <f t="shared" si="3559"/>
        <v>#N/A</v>
      </c>
      <c r="N3556" s="180" t="str">
        <f t="shared" si="3559"/>
        <v>#N/A</v>
      </c>
      <c r="O3556" s="180" t="str">
        <f t="shared" si="3559"/>
        <v>#N/A</v>
      </c>
      <c r="P3556" s="180" t="str">
        <f t="shared" si="3559"/>
        <v>#N/A</v>
      </c>
      <c r="Q3556" s="180" t="str">
        <f t="shared" si="3559"/>
        <v>#N/A</v>
      </c>
      <c r="R3556" s="180" t="str">
        <f t="shared" si="3559"/>
        <v>#N/A</v>
      </c>
      <c r="S3556" s="180" t="str">
        <f t="shared" si="3559"/>
        <v>#N/A</v>
      </c>
      <c r="T3556" s="181">
        <f t="shared" si="3"/>
        <v>13.5</v>
      </c>
      <c r="U3556" s="182">
        <f t="shared" si="4"/>
        <v>40725</v>
      </c>
      <c r="V3556" s="182">
        <f t="shared" si="5"/>
        <v>40817</v>
      </c>
      <c r="W3556" s="182">
        <f t="shared" si="6"/>
        <v>40908</v>
      </c>
      <c r="X3556" s="181">
        <f t="shared" si="7"/>
        <v>182</v>
      </c>
      <c r="Y3556" s="181">
        <f t="shared" si="8"/>
        <v>274</v>
      </c>
      <c r="Z3556" s="181">
        <f t="shared" si="9"/>
        <v>365</v>
      </c>
      <c r="AA3556" s="155"/>
      <c r="AB3556" s="9"/>
      <c r="AC3556" s="9"/>
      <c r="AD3556" s="9"/>
      <c r="AE3556" s="9"/>
      <c r="AF3556" s="9"/>
      <c r="AG3556" s="9"/>
      <c r="AH3556" s="9"/>
    </row>
    <row r="3557" ht="15.75" customHeight="1">
      <c r="A3557" s="177">
        <v>40542.0</v>
      </c>
      <c r="B3557" s="178">
        <v>10.33</v>
      </c>
      <c r="C3557" s="178">
        <v>12.46</v>
      </c>
      <c r="D3557" s="178">
        <v>13.17</v>
      </c>
      <c r="E3557" s="178">
        <v>13.5</v>
      </c>
      <c r="F3557" s="178">
        <v>13.5</v>
      </c>
      <c r="G3557" s="178">
        <v>13.5</v>
      </c>
      <c r="H3557" s="178">
        <v>13.5</v>
      </c>
      <c r="I3557" s="178">
        <v>13.5</v>
      </c>
      <c r="J3557" s="178">
        <v>13.5</v>
      </c>
      <c r="K3557" s="179" t="str">
        <f>MAX(0,((T3557*(365/365))-VLOOKUP(A3557,VBMA!$A:$D,4,0))  /  (T3557* (365/365)   ))</f>
        <v>#N/A</v>
      </c>
      <c r="L3557" s="180" t="str">
        <f t="shared" ref="L3557:S3557" si="3560">(B3557*(1-$K3557) * (365/365))/100</f>
        <v>#N/A</v>
      </c>
      <c r="M3557" s="180" t="str">
        <f t="shared" si="3560"/>
        <v>#N/A</v>
      </c>
      <c r="N3557" s="180" t="str">
        <f t="shared" si="3560"/>
        <v>#N/A</v>
      </c>
      <c r="O3557" s="180" t="str">
        <f t="shared" si="3560"/>
        <v>#N/A</v>
      </c>
      <c r="P3557" s="180" t="str">
        <f t="shared" si="3560"/>
        <v>#N/A</v>
      </c>
      <c r="Q3557" s="180" t="str">
        <f t="shared" si="3560"/>
        <v>#N/A</v>
      </c>
      <c r="R3557" s="180" t="str">
        <f t="shared" si="3560"/>
        <v>#N/A</v>
      </c>
      <c r="S3557" s="180" t="str">
        <f t="shared" si="3560"/>
        <v>#N/A</v>
      </c>
      <c r="T3557" s="181">
        <f t="shared" si="3"/>
        <v>13.5</v>
      </c>
      <c r="U3557" s="182">
        <f t="shared" si="4"/>
        <v>40724</v>
      </c>
      <c r="V3557" s="182">
        <f t="shared" si="5"/>
        <v>40816</v>
      </c>
      <c r="W3557" s="182">
        <f t="shared" si="6"/>
        <v>40907</v>
      </c>
      <c r="X3557" s="181">
        <f t="shared" si="7"/>
        <v>182</v>
      </c>
      <c r="Y3557" s="181">
        <f t="shared" si="8"/>
        <v>274</v>
      </c>
      <c r="Z3557" s="181">
        <f t="shared" si="9"/>
        <v>365</v>
      </c>
      <c r="AA3557" s="155"/>
      <c r="AB3557" s="9"/>
      <c r="AC3557" s="9"/>
      <c r="AD3557" s="9"/>
      <c r="AE3557" s="9"/>
      <c r="AF3557" s="9"/>
      <c r="AG3557" s="9"/>
      <c r="AH3557" s="9"/>
    </row>
    <row r="3558" ht="15.75" customHeight="1">
      <c r="A3558" s="177">
        <v>40541.0</v>
      </c>
      <c r="B3558" s="178">
        <v>10.5</v>
      </c>
      <c r="C3558" s="178">
        <v>12.58</v>
      </c>
      <c r="D3558" s="178">
        <v>13.25</v>
      </c>
      <c r="E3558" s="178">
        <v>13.5</v>
      </c>
      <c r="F3558" s="178">
        <v>13.5</v>
      </c>
      <c r="G3558" s="178">
        <v>13.5</v>
      </c>
      <c r="H3558" s="178">
        <v>13.5</v>
      </c>
      <c r="I3558" s="178">
        <v>13.5</v>
      </c>
      <c r="J3558" s="178">
        <v>13.5</v>
      </c>
      <c r="K3558" s="179" t="str">
        <f>MAX(0,((T3558*(365/365))-VLOOKUP(A3558,VBMA!$A:$D,4,0))  /  (T3558* (365/365)   ))</f>
        <v>#N/A</v>
      </c>
      <c r="L3558" s="180" t="str">
        <f t="shared" ref="L3558:S3558" si="3561">(B3558*(1-$K3558) * (365/365))/100</f>
        <v>#N/A</v>
      </c>
      <c r="M3558" s="180" t="str">
        <f t="shared" si="3561"/>
        <v>#N/A</v>
      </c>
      <c r="N3558" s="180" t="str">
        <f t="shared" si="3561"/>
        <v>#N/A</v>
      </c>
      <c r="O3558" s="180" t="str">
        <f t="shared" si="3561"/>
        <v>#N/A</v>
      </c>
      <c r="P3558" s="180" t="str">
        <f t="shared" si="3561"/>
        <v>#N/A</v>
      </c>
      <c r="Q3558" s="180" t="str">
        <f t="shared" si="3561"/>
        <v>#N/A</v>
      </c>
      <c r="R3558" s="180" t="str">
        <f t="shared" si="3561"/>
        <v>#N/A</v>
      </c>
      <c r="S3558" s="180" t="str">
        <f t="shared" si="3561"/>
        <v>#N/A</v>
      </c>
      <c r="T3558" s="181">
        <f t="shared" si="3"/>
        <v>13.5</v>
      </c>
      <c r="U3558" s="182">
        <f t="shared" si="4"/>
        <v>40723</v>
      </c>
      <c r="V3558" s="182">
        <f t="shared" si="5"/>
        <v>40815</v>
      </c>
      <c r="W3558" s="182">
        <f t="shared" si="6"/>
        <v>40906</v>
      </c>
      <c r="X3558" s="181">
        <f t="shared" si="7"/>
        <v>182</v>
      </c>
      <c r="Y3558" s="181">
        <f t="shared" si="8"/>
        <v>274</v>
      </c>
      <c r="Z3558" s="181">
        <f t="shared" si="9"/>
        <v>365</v>
      </c>
      <c r="AA3558" s="155"/>
      <c r="AB3558" s="9"/>
      <c r="AC3558" s="9"/>
      <c r="AD3558" s="9"/>
      <c r="AE3558" s="9"/>
      <c r="AF3558" s="9"/>
      <c r="AG3558" s="9"/>
      <c r="AH3558" s="9"/>
    </row>
    <row r="3559" ht="15.75" customHeight="1">
      <c r="A3559" s="177">
        <v>40540.0</v>
      </c>
      <c r="B3559" s="178">
        <v>10.67</v>
      </c>
      <c r="C3559" s="178">
        <v>12.46</v>
      </c>
      <c r="D3559" s="178">
        <v>13.17</v>
      </c>
      <c r="E3559" s="178">
        <v>13.5</v>
      </c>
      <c r="F3559" s="178">
        <v>13.5</v>
      </c>
      <c r="G3559" s="178">
        <v>13.5</v>
      </c>
      <c r="H3559" s="178">
        <v>13.5</v>
      </c>
      <c r="I3559" s="178">
        <v>13.5</v>
      </c>
      <c r="J3559" s="178">
        <v>13.5</v>
      </c>
      <c r="K3559" s="179" t="str">
        <f>MAX(0,((T3559*(365/365))-VLOOKUP(A3559,VBMA!$A:$D,4,0))  /  (T3559* (365/365)   ))</f>
        <v>#N/A</v>
      </c>
      <c r="L3559" s="180" t="str">
        <f t="shared" ref="L3559:S3559" si="3562">(B3559*(1-$K3559) * (365/365))/100</f>
        <v>#N/A</v>
      </c>
      <c r="M3559" s="180" t="str">
        <f t="shared" si="3562"/>
        <v>#N/A</v>
      </c>
      <c r="N3559" s="180" t="str">
        <f t="shared" si="3562"/>
        <v>#N/A</v>
      </c>
      <c r="O3559" s="180" t="str">
        <f t="shared" si="3562"/>
        <v>#N/A</v>
      </c>
      <c r="P3559" s="180" t="str">
        <f t="shared" si="3562"/>
        <v>#N/A</v>
      </c>
      <c r="Q3559" s="180" t="str">
        <f t="shared" si="3562"/>
        <v>#N/A</v>
      </c>
      <c r="R3559" s="180" t="str">
        <f t="shared" si="3562"/>
        <v>#N/A</v>
      </c>
      <c r="S3559" s="180" t="str">
        <f t="shared" si="3562"/>
        <v>#N/A</v>
      </c>
      <c r="T3559" s="181">
        <f t="shared" si="3"/>
        <v>13.5</v>
      </c>
      <c r="U3559" s="182">
        <f t="shared" si="4"/>
        <v>40722</v>
      </c>
      <c r="V3559" s="182">
        <f t="shared" si="5"/>
        <v>40814</v>
      </c>
      <c r="W3559" s="182">
        <f t="shared" si="6"/>
        <v>40905</v>
      </c>
      <c r="X3559" s="181">
        <f t="shared" si="7"/>
        <v>182</v>
      </c>
      <c r="Y3559" s="181">
        <f t="shared" si="8"/>
        <v>274</v>
      </c>
      <c r="Z3559" s="181">
        <f t="shared" si="9"/>
        <v>365</v>
      </c>
      <c r="AA3559" s="155"/>
      <c r="AB3559" s="9"/>
      <c r="AC3559" s="9"/>
      <c r="AD3559" s="9"/>
      <c r="AE3559" s="9"/>
      <c r="AF3559" s="9"/>
      <c r="AG3559" s="9"/>
      <c r="AH3559" s="9"/>
    </row>
    <row r="3560" ht="15.75" customHeight="1">
      <c r="A3560" s="177">
        <v>40539.0</v>
      </c>
      <c r="B3560" s="178">
        <v>10.83</v>
      </c>
      <c r="C3560" s="178">
        <v>12.58</v>
      </c>
      <c r="D3560" s="178">
        <v>13.25</v>
      </c>
      <c r="E3560" s="178">
        <v>13.5</v>
      </c>
      <c r="F3560" s="178">
        <v>13.5</v>
      </c>
      <c r="G3560" s="178">
        <v>13.5</v>
      </c>
      <c r="H3560" s="178">
        <v>13.5</v>
      </c>
      <c r="I3560" s="178">
        <v>13.5</v>
      </c>
      <c r="J3560" s="178">
        <v>13.5</v>
      </c>
      <c r="K3560" s="179" t="str">
        <f>MAX(0,((T3560*(365/365))-VLOOKUP(A3560,VBMA!$A:$D,4,0))  /  (T3560* (365/365)   ))</f>
        <v>#N/A</v>
      </c>
      <c r="L3560" s="180" t="str">
        <f t="shared" ref="L3560:S3560" si="3563">(B3560*(1-$K3560) * (365/365))/100</f>
        <v>#N/A</v>
      </c>
      <c r="M3560" s="180" t="str">
        <f t="shared" si="3563"/>
        <v>#N/A</v>
      </c>
      <c r="N3560" s="180" t="str">
        <f t="shared" si="3563"/>
        <v>#N/A</v>
      </c>
      <c r="O3560" s="180" t="str">
        <f t="shared" si="3563"/>
        <v>#N/A</v>
      </c>
      <c r="P3560" s="180" t="str">
        <f t="shared" si="3563"/>
        <v>#N/A</v>
      </c>
      <c r="Q3560" s="180" t="str">
        <f t="shared" si="3563"/>
        <v>#N/A</v>
      </c>
      <c r="R3560" s="180" t="str">
        <f t="shared" si="3563"/>
        <v>#N/A</v>
      </c>
      <c r="S3560" s="180" t="str">
        <f t="shared" si="3563"/>
        <v>#N/A</v>
      </c>
      <c r="T3560" s="181">
        <f t="shared" si="3"/>
        <v>13.5</v>
      </c>
      <c r="U3560" s="182">
        <f t="shared" si="4"/>
        <v>40721</v>
      </c>
      <c r="V3560" s="182">
        <f t="shared" si="5"/>
        <v>40813</v>
      </c>
      <c r="W3560" s="182">
        <f t="shared" si="6"/>
        <v>40904</v>
      </c>
      <c r="X3560" s="181">
        <f t="shared" si="7"/>
        <v>182</v>
      </c>
      <c r="Y3560" s="181">
        <f t="shared" si="8"/>
        <v>274</v>
      </c>
      <c r="Z3560" s="181">
        <f t="shared" si="9"/>
        <v>365</v>
      </c>
      <c r="AA3560" s="155"/>
      <c r="AB3560" s="9"/>
      <c r="AC3560" s="9"/>
      <c r="AD3560" s="9"/>
      <c r="AE3560" s="9"/>
      <c r="AF3560" s="9"/>
      <c r="AG3560" s="9"/>
      <c r="AH3560" s="9"/>
    </row>
    <row r="3561" ht="15.75" customHeight="1">
      <c r="A3561" s="177">
        <v>40536.0</v>
      </c>
      <c r="B3561" s="178">
        <v>11.5</v>
      </c>
      <c r="C3561" s="178">
        <v>12.58</v>
      </c>
      <c r="D3561" s="178">
        <v>13.25</v>
      </c>
      <c r="E3561" s="178">
        <v>13.5</v>
      </c>
      <c r="F3561" s="178">
        <v>13.5</v>
      </c>
      <c r="G3561" s="178">
        <v>13.5</v>
      </c>
      <c r="H3561" s="178">
        <v>13.5</v>
      </c>
      <c r="I3561" s="178">
        <v>13.5</v>
      </c>
      <c r="J3561" s="178">
        <v>13.5</v>
      </c>
      <c r="K3561" s="179" t="str">
        <f>MAX(0,((T3561*(365/365))-VLOOKUP(A3561,VBMA!$A:$D,4,0))  /  (T3561* (365/365)   ))</f>
        <v>#N/A</v>
      </c>
      <c r="L3561" s="180" t="str">
        <f t="shared" ref="L3561:S3561" si="3564">(B3561*(1-$K3561) * (365/365))/100</f>
        <v>#N/A</v>
      </c>
      <c r="M3561" s="180" t="str">
        <f t="shared" si="3564"/>
        <v>#N/A</v>
      </c>
      <c r="N3561" s="180" t="str">
        <f t="shared" si="3564"/>
        <v>#N/A</v>
      </c>
      <c r="O3561" s="180" t="str">
        <f t="shared" si="3564"/>
        <v>#N/A</v>
      </c>
      <c r="P3561" s="180" t="str">
        <f t="shared" si="3564"/>
        <v>#N/A</v>
      </c>
      <c r="Q3561" s="180" t="str">
        <f t="shared" si="3564"/>
        <v>#N/A</v>
      </c>
      <c r="R3561" s="180" t="str">
        <f t="shared" si="3564"/>
        <v>#N/A</v>
      </c>
      <c r="S3561" s="180" t="str">
        <f t="shared" si="3564"/>
        <v>#N/A</v>
      </c>
      <c r="T3561" s="181">
        <f t="shared" si="3"/>
        <v>13.5</v>
      </c>
      <c r="U3561" s="182">
        <f t="shared" si="4"/>
        <v>40718</v>
      </c>
      <c r="V3561" s="182">
        <f t="shared" si="5"/>
        <v>40810</v>
      </c>
      <c r="W3561" s="182">
        <f t="shared" si="6"/>
        <v>40901</v>
      </c>
      <c r="X3561" s="181">
        <f t="shared" si="7"/>
        <v>182</v>
      </c>
      <c r="Y3561" s="181">
        <f t="shared" si="8"/>
        <v>274</v>
      </c>
      <c r="Z3561" s="181">
        <f t="shared" si="9"/>
        <v>365</v>
      </c>
      <c r="AA3561" s="155"/>
      <c r="AB3561" s="9"/>
      <c r="AC3561" s="9"/>
      <c r="AD3561" s="9"/>
      <c r="AE3561" s="9"/>
      <c r="AF3561" s="9"/>
      <c r="AG3561" s="9"/>
      <c r="AH3561" s="9"/>
    </row>
    <row r="3562" ht="15.75" customHeight="1">
      <c r="A3562" s="177">
        <v>40535.0</v>
      </c>
      <c r="B3562" s="178">
        <v>11.21</v>
      </c>
      <c r="C3562" s="178">
        <v>12.5</v>
      </c>
      <c r="D3562" s="178">
        <v>13.21</v>
      </c>
      <c r="E3562" s="178">
        <v>13.5</v>
      </c>
      <c r="F3562" s="178">
        <v>13.5</v>
      </c>
      <c r="G3562" s="178">
        <v>13.5</v>
      </c>
      <c r="H3562" s="178">
        <v>13.5</v>
      </c>
      <c r="I3562" s="178">
        <v>13.5</v>
      </c>
      <c r="J3562" s="178">
        <v>13.5</v>
      </c>
      <c r="K3562" s="179" t="str">
        <f>MAX(0,((T3562*(365/365))-VLOOKUP(A3562,VBMA!$A:$D,4,0))  /  (T3562* (365/365)   ))</f>
        <v>#N/A</v>
      </c>
      <c r="L3562" s="180" t="str">
        <f t="shared" ref="L3562:S3562" si="3565">(B3562*(1-$K3562) * (365/365))/100</f>
        <v>#N/A</v>
      </c>
      <c r="M3562" s="180" t="str">
        <f t="shared" si="3565"/>
        <v>#N/A</v>
      </c>
      <c r="N3562" s="180" t="str">
        <f t="shared" si="3565"/>
        <v>#N/A</v>
      </c>
      <c r="O3562" s="180" t="str">
        <f t="shared" si="3565"/>
        <v>#N/A</v>
      </c>
      <c r="P3562" s="180" t="str">
        <f t="shared" si="3565"/>
        <v>#N/A</v>
      </c>
      <c r="Q3562" s="180" t="str">
        <f t="shared" si="3565"/>
        <v>#N/A</v>
      </c>
      <c r="R3562" s="180" t="str">
        <f t="shared" si="3565"/>
        <v>#N/A</v>
      </c>
      <c r="S3562" s="180" t="str">
        <f t="shared" si="3565"/>
        <v>#N/A</v>
      </c>
      <c r="T3562" s="181">
        <f t="shared" si="3"/>
        <v>13.5</v>
      </c>
      <c r="U3562" s="182">
        <f t="shared" si="4"/>
        <v>40717</v>
      </c>
      <c r="V3562" s="182">
        <f t="shared" si="5"/>
        <v>40809</v>
      </c>
      <c r="W3562" s="182">
        <f t="shared" si="6"/>
        <v>40900</v>
      </c>
      <c r="X3562" s="181">
        <f t="shared" si="7"/>
        <v>182</v>
      </c>
      <c r="Y3562" s="181">
        <f t="shared" si="8"/>
        <v>274</v>
      </c>
      <c r="Z3562" s="181">
        <f t="shared" si="9"/>
        <v>365</v>
      </c>
      <c r="AA3562" s="155"/>
      <c r="AB3562" s="9"/>
      <c r="AC3562" s="9"/>
      <c r="AD3562" s="9"/>
      <c r="AE3562" s="9"/>
      <c r="AF3562" s="9"/>
      <c r="AG3562" s="9"/>
      <c r="AH3562" s="9"/>
    </row>
    <row r="3563" ht="15.75" customHeight="1">
      <c r="A3563" s="177">
        <v>40534.0</v>
      </c>
      <c r="B3563" s="178">
        <v>11.14</v>
      </c>
      <c r="C3563" s="178">
        <v>12.5</v>
      </c>
      <c r="D3563" s="178">
        <v>13.21</v>
      </c>
      <c r="E3563" s="178">
        <v>13.5</v>
      </c>
      <c r="F3563" s="178">
        <v>13.5</v>
      </c>
      <c r="G3563" s="178">
        <v>13.5</v>
      </c>
      <c r="H3563" s="178">
        <v>13.5</v>
      </c>
      <c r="I3563" s="178">
        <v>13.5</v>
      </c>
      <c r="J3563" s="178">
        <v>13.5</v>
      </c>
      <c r="K3563" s="179" t="str">
        <f>MAX(0,((T3563*(365/365))-VLOOKUP(A3563,VBMA!$A:$D,4,0))  /  (T3563* (365/365)   ))</f>
        <v>#N/A</v>
      </c>
      <c r="L3563" s="180" t="str">
        <f t="shared" ref="L3563:S3563" si="3566">(B3563*(1-$K3563) * (365/365))/100</f>
        <v>#N/A</v>
      </c>
      <c r="M3563" s="180" t="str">
        <f t="shared" si="3566"/>
        <v>#N/A</v>
      </c>
      <c r="N3563" s="180" t="str">
        <f t="shared" si="3566"/>
        <v>#N/A</v>
      </c>
      <c r="O3563" s="180" t="str">
        <f t="shared" si="3566"/>
        <v>#N/A</v>
      </c>
      <c r="P3563" s="180" t="str">
        <f t="shared" si="3566"/>
        <v>#N/A</v>
      </c>
      <c r="Q3563" s="180" t="str">
        <f t="shared" si="3566"/>
        <v>#N/A</v>
      </c>
      <c r="R3563" s="180" t="str">
        <f t="shared" si="3566"/>
        <v>#N/A</v>
      </c>
      <c r="S3563" s="180" t="str">
        <f t="shared" si="3566"/>
        <v>#N/A</v>
      </c>
      <c r="T3563" s="181">
        <f t="shared" si="3"/>
        <v>13.5</v>
      </c>
      <c r="U3563" s="182">
        <f t="shared" si="4"/>
        <v>40716</v>
      </c>
      <c r="V3563" s="182">
        <f t="shared" si="5"/>
        <v>40808</v>
      </c>
      <c r="W3563" s="182">
        <f t="shared" si="6"/>
        <v>40899</v>
      </c>
      <c r="X3563" s="181">
        <f t="shared" si="7"/>
        <v>182</v>
      </c>
      <c r="Y3563" s="181">
        <f t="shared" si="8"/>
        <v>274</v>
      </c>
      <c r="Z3563" s="181">
        <f t="shared" si="9"/>
        <v>365</v>
      </c>
      <c r="AA3563" s="155"/>
      <c r="AB3563" s="9"/>
      <c r="AC3563" s="9"/>
      <c r="AD3563" s="9"/>
      <c r="AE3563" s="9"/>
      <c r="AF3563" s="9"/>
      <c r="AG3563" s="9"/>
      <c r="AH3563" s="9"/>
    </row>
    <row r="3564" ht="15.75" customHeight="1">
      <c r="A3564" s="177">
        <v>40533.0</v>
      </c>
      <c r="B3564" s="178">
        <v>10.33</v>
      </c>
      <c r="C3564" s="178">
        <v>12.38</v>
      </c>
      <c r="D3564" s="178">
        <v>13.08</v>
      </c>
      <c r="E3564" s="178">
        <v>13.5</v>
      </c>
      <c r="F3564" s="178">
        <v>13.5</v>
      </c>
      <c r="G3564" s="178">
        <v>13.5</v>
      </c>
      <c r="H3564" s="178">
        <v>13.5</v>
      </c>
      <c r="I3564" s="178">
        <v>13.5</v>
      </c>
      <c r="J3564" s="178">
        <v>13.5</v>
      </c>
      <c r="K3564" s="179" t="str">
        <f>MAX(0,((T3564*(365/365))-VLOOKUP(A3564,VBMA!$A:$D,4,0))  /  (T3564* (365/365)   ))</f>
        <v>#N/A</v>
      </c>
      <c r="L3564" s="180" t="str">
        <f t="shared" ref="L3564:S3564" si="3567">(B3564*(1-$K3564) * (365/365))/100</f>
        <v>#N/A</v>
      </c>
      <c r="M3564" s="180" t="str">
        <f t="shared" si="3567"/>
        <v>#N/A</v>
      </c>
      <c r="N3564" s="180" t="str">
        <f t="shared" si="3567"/>
        <v>#N/A</v>
      </c>
      <c r="O3564" s="180" t="str">
        <f t="shared" si="3567"/>
        <v>#N/A</v>
      </c>
      <c r="P3564" s="180" t="str">
        <f t="shared" si="3567"/>
        <v>#N/A</v>
      </c>
      <c r="Q3564" s="180" t="str">
        <f t="shared" si="3567"/>
        <v>#N/A</v>
      </c>
      <c r="R3564" s="180" t="str">
        <f t="shared" si="3567"/>
        <v>#N/A</v>
      </c>
      <c r="S3564" s="180" t="str">
        <f t="shared" si="3567"/>
        <v>#N/A</v>
      </c>
      <c r="T3564" s="181">
        <f t="shared" si="3"/>
        <v>13.5</v>
      </c>
      <c r="U3564" s="182">
        <f t="shared" si="4"/>
        <v>40715</v>
      </c>
      <c r="V3564" s="182">
        <f t="shared" si="5"/>
        <v>40807</v>
      </c>
      <c r="W3564" s="182">
        <f t="shared" si="6"/>
        <v>40898</v>
      </c>
      <c r="X3564" s="181">
        <f t="shared" si="7"/>
        <v>182</v>
      </c>
      <c r="Y3564" s="181">
        <f t="shared" si="8"/>
        <v>274</v>
      </c>
      <c r="Z3564" s="181">
        <f t="shared" si="9"/>
        <v>365</v>
      </c>
      <c r="AA3564" s="155"/>
      <c r="AB3564" s="9"/>
      <c r="AC3564" s="9"/>
      <c r="AD3564" s="9"/>
      <c r="AE3564" s="9"/>
      <c r="AF3564" s="9"/>
      <c r="AG3564" s="9"/>
      <c r="AH3564" s="9"/>
    </row>
    <row r="3565" ht="15.75" customHeight="1">
      <c r="A3565" s="177">
        <v>40532.0</v>
      </c>
      <c r="B3565" s="178">
        <v>10.14</v>
      </c>
      <c r="C3565" s="178">
        <v>12.18</v>
      </c>
      <c r="D3565" s="178">
        <v>13.0</v>
      </c>
      <c r="E3565" s="178">
        <v>13.5</v>
      </c>
      <c r="F3565" s="178">
        <v>13.5</v>
      </c>
      <c r="G3565" s="178">
        <v>13.5</v>
      </c>
      <c r="H3565" s="178">
        <v>13.5</v>
      </c>
      <c r="I3565" s="178">
        <v>13.5</v>
      </c>
      <c r="J3565" s="178">
        <v>13.5</v>
      </c>
      <c r="K3565" s="179" t="str">
        <f>MAX(0,((T3565*(365/365))-VLOOKUP(A3565,VBMA!$A:$D,4,0))  /  (T3565* (365/365)   ))</f>
        <v>#N/A</v>
      </c>
      <c r="L3565" s="180" t="str">
        <f t="shared" ref="L3565:S3565" si="3568">(B3565*(1-$K3565) * (365/365))/100</f>
        <v>#N/A</v>
      </c>
      <c r="M3565" s="180" t="str">
        <f t="shared" si="3568"/>
        <v>#N/A</v>
      </c>
      <c r="N3565" s="180" t="str">
        <f t="shared" si="3568"/>
        <v>#N/A</v>
      </c>
      <c r="O3565" s="180" t="str">
        <f t="shared" si="3568"/>
        <v>#N/A</v>
      </c>
      <c r="P3565" s="180" t="str">
        <f t="shared" si="3568"/>
        <v>#N/A</v>
      </c>
      <c r="Q3565" s="180" t="str">
        <f t="shared" si="3568"/>
        <v>#N/A</v>
      </c>
      <c r="R3565" s="180" t="str">
        <f t="shared" si="3568"/>
        <v>#N/A</v>
      </c>
      <c r="S3565" s="180" t="str">
        <f t="shared" si="3568"/>
        <v>#N/A</v>
      </c>
      <c r="T3565" s="181">
        <f t="shared" si="3"/>
        <v>13.5</v>
      </c>
      <c r="U3565" s="182">
        <f t="shared" si="4"/>
        <v>40714</v>
      </c>
      <c r="V3565" s="182">
        <f t="shared" si="5"/>
        <v>40806</v>
      </c>
      <c r="W3565" s="182">
        <f t="shared" si="6"/>
        <v>40897</v>
      </c>
      <c r="X3565" s="181">
        <f t="shared" si="7"/>
        <v>182</v>
      </c>
      <c r="Y3565" s="181">
        <f t="shared" si="8"/>
        <v>274</v>
      </c>
      <c r="Z3565" s="181">
        <f t="shared" si="9"/>
        <v>365</v>
      </c>
      <c r="AA3565" s="155"/>
      <c r="AB3565" s="9"/>
      <c r="AC3565" s="9"/>
      <c r="AD3565" s="9"/>
      <c r="AE3565" s="9"/>
      <c r="AF3565" s="9"/>
      <c r="AG3565" s="9"/>
      <c r="AH3565" s="9"/>
    </row>
    <row r="3566" ht="15.75" customHeight="1">
      <c r="A3566" s="177">
        <v>40529.0</v>
      </c>
      <c r="B3566" s="178">
        <v>10.29</v>
      </c>
      <c r="C3566" s="178">
        <v>12.25</v>
      </c>
      <c r="D3566" s="178">
        <v>13.07</v>
      </c>
      <c r="E3566" s="178">
        <v>13.5</v>
      </c>
      <c r="F3566" s="178">
        <v>13.5</v>
      </c>
      <c r="G3566" s="178">
        <v>13.5</v>
      </c>
      <c r="H3566" s="178">
        <v>13.5</v>
      </c>
      <c r="I3566" s="178">
        <v>13.5</v>
      </c>
      <c r="J3566" s="178">
        <v>13.5</v>
      </c>
      <c r="K3566" s="179" t="str">
        <f>MAX(0,((T3566*(365/365))-VLOOKUP(A3566,VBMA!$A:$D,4,0))  /  (T3566* (365/365)   ))</f>
        <v>#N/A</v>
      </c>
      <c r="L3566" s="180" t="str">
        <f t="shared" ref="L3566:S3566" si="3569">(B3566*(1-$K3566) * (365/365))/100</f>
        <v>#N/A</v>
      </c>
      <c r="M3566" s="180" t="str">
        <f t="shared" si="3569"/>
        <v>#N/A</v>
      </c>
      <c r="N3566" s="180" t="str">
        <f t="shared" si="3569"/>
        <v>#N/A</v>
      </c>
      <c r="O3566" s="180" t="str">
        <f t="shared" si="3569"/>
        <v>#N/A</v>
      </c>
      <c r="P3566" s="180" t="str">
        <f t="shared" si="3569"/>
        <v>#N/A</v>
      </c>
      <c r="Q3566" s="180" t="str">
        <f t="shared" si="3569"/>
        <v>#N/A</v>
      </c>
      <c r="R3566" s="180" t="str">
        <f t="shared" si="3569"/>
        <v>#N/A</v>
      </c>
      <c r="S3566" s="180" t="str">
        <f t="shared" si="3569"/>
        <v>#N/A</v>
      </c>
      <c r="T3566" s="181">
        <f t="shared" si="3"/>
        <v>13.5</v>
      </c>
      <c r="U3566" s="182">
        <f t="shared" si="4"/>
        <v>40711</v>
      </c>
      <c r="V3566" s="182">
        <f t="shared" si="5"/>
        <v>40803</v>
      </c>
      <c r="W3566" s="182">
        <f t="shared" si="6"/>
        <v>40894</v>
      </c>
      <c r="X3566" s="181">
        <f t="shared" si="7"/>
        <v>182</v>
      </c>
      <c r="Y3566" s="181">
        <f t="shared" si="8"/>
        <v>274</v>
      </c>
      <c r="Z3566" s="181">
        <f t="shared" si="9"/>
        <v>365</v>
      </c>
      <c r="AA3566" s="155"/>
      <c r="AB3566" s="9"/>
      <c r="AC3566" s="9"/>
      <c r="AD3566" s="9"/>
      <c r="AE3566" s="9"/>
      <c r="AF3566" s="9"/>
      <c r="AG3566" s="9"/>
      <c r="AH3566" s="9"/>
    </row>
    <row r="3567" ht="15.75" customHeight="1">
      <c r="A3567" s="177">
        <v>40528.0</v>
      </c>
      <c r="B3567" s="178">
        <v>11.44</v>
      </c>
      <c r="C3567" s="178">
        <v>12.94</v>
      </c>
      <c r="D3567" s="178">
        <v>13.46</v>
      </c>
      <c r="E3567" s="178">
        <v>13.5</v>
      </c>
      <c r="F3567" s="178">
        <v>13.5</v>
      </c>
      <c r="G3567" s="178">
        <v>13.5</v>
      </c>
      <c r="H3567" s="178">
        <v>13.5</v>
      </c>
      <c r="I3567" s="178">
        <v>13.5</v>
      </c>
      <c r="J3567" s="178">
        <v>13.5</v>
      </c>
      <c r="K3567" s="179" t="str">
        <f>MAX(0,((T3567*(365/365))-VLOOKUP(A3567,VBMA!$A:$D,4,0))  /  (T3567* (365/365)   ))</f>
        <v>#N/A</v>
      </c>
      <c r="L3567" s="180" t="str">
        <f t="shared" ref="L3567:S3567" si="3570">(B3567*(1-$K3567) * (365/365))/100</f>
        <v>#N/A</v>
      </c>
      <c r="M3567" s="180" t="str">
        <f t="shared" si="3570"/>
        <v>#N/A</v>
      </c>
      <c r="N3567" s="180" t="str">
        <f t="shared" si="3570"/>
        <v>#N/A</v>
      </c>
      <c r="O3567" s="180" t="str">
        <f t="shared" si="3570"/>
        <v>#N/A</v>
      </c>
      <c r="P3567" s="180" t="str">
        <f t="shared" si="3570"/>
        <v>#N/A</v>
      </c>
      <c r="Q3567" s="180" t="str">
        <f t="shared" si="3570"/>
        <v>#N/A</v>
      </c>
      <c r="R3567" s="180" t="str">
        <f t="shared" si="3570"/>
        <v>#N/A</v>
      </c>
      <c r="S3567" s="180" t="str">
        <f t="shared" si="3570"/>
        <v>#N/A</v>
      </c>
      <c r="T3567" s="181">
        <f t="shared" si="3"/>
        <v>13.5</v>
      </c>
      <c r="U3567" s="182">
        <f t="shared" si="4"/>
        <v>40710</v>
      </c>
      <c r="V3567" s="182">
        <f t="shared" si="5"/>
        <v>40802</v>
      </c>
      <c r="W3567" s="182">
        <f t="shared" si="6"/>
        <v>40893</v>
      </c>
      <c r="X3567" s="181">
        <f t="shared" si="7"/>
        <v>182</v>
      </c>
      <c r="Y3567" s="181">
        <f t="shared" si="8"/>
        <v>274</v>
      </c>
      <c r="Z3567" s="181">
        <f t="shared" si="9"/>
        <v>365</v>
      </c>
      <c r="AA3567" s="155"/>
      <c r="AB3567" s="9"/>
      <c r="AC3567" s="9"/>
      <c r="AD3567" s="9"/>
      <c r="AE3567" s="9"/>
      <c r="AF3567" s="9"/>
      <c r="AG3567" s="9"/>
      <c r="AH3567" s="9"/>
    </row>
    <row r="3568" ht="15.75" customHeight="1">
      <c r="A3568" s="177">
        <v>40527.0</v>
      </c>
      <c r="B3568" s="178">
        <v>12.33</v>
      </c>
      <c r="C3568" s="178">
        <v>13.33</v>
      </c>
      <c r="D3568" s="178">
        <v>13.5</v>
      </c>
      <c r="E3568" s="178">
        <v>13.5</v>
      </c>
      <c r="F3568" s="178">
        <v>13.5</v>
      </c>
      <c r="G3568" s="178">
        <v>13.5</v>
      </c>
      <c r="H3568" s="178">
        <v>13.5</v>
      </c>
      <c r="I3568" s="178">
        <v>13.5</v>
      </c>
      <c r="J3568" s="178">
        <v>13.5</v>
      </c>
      <c r="K3568" s="179" t="str">
        <f>MAX(0,((T3568*(365/365))-VLOOKUP(A3568,VBMA!$A:$D,4,0))  /  (T3568* (365/365)   ))</f>
        <v>#N/A</v>
      </c>
      <c r="L3568" s="180" t="str">
        <f t="shared" ref="L3568:S3568" si="3571">(B3568*(1-$K3568) * (365/365))/100</f>
        <v>#N/A</v>
      </c>
      <c r="M3568" s="180" t="str">
        <f t="shared" si="3571"/>
        <v>#N/A</v>
      </c>
      <c r="N3568" s="180" t="str">
        <f t="shared" si="3571"/>
        <v>#N/A</v>
      </c>
      <c r="O3568" s="180" t="str">
        <f t="shared" si="3571"/>
        <v>#N/A</v>
      </c>
      <c r="P3568" s="180" t="str">
        <f t="shared" si="3571"/>
        <v>#N/A</v>
      </c>
      <c r="Q3568" s="180" t="str">
        <f t="shared" si="3571"/>
        <v>#N/A</v>
      </c>
      <c r="R3568" s="180" t="str">
        <f t="shared" si="3571"/>
        <v>#N/A</v>
      </c>
      <c r="S3568" s="180" t="str">
        <f t="shared" si="3571"/>
        <v>#N/A</v>
      </c>
      <c r="T3568" s="181">
        <f t="shared" si="3"/>
        <v>13.5</v>
      </c>
      <c r="U3568" s="182">
        <f t="shared" si="4"/>
        <v>40709</v>
      </c>
      <c r="V3568" s="182">
        <f t="shared" si="5"/>
        <v>40801</v>
      </c>
      <c r="W3568" s="182">
        <f t="shared" si="6"/>
        <v>40892</v>
      </c>
      <c r="X3568" s="181">
        <f t="shared" si="7"/>
        <v>182</v>
      </c>
      <c r="Y3568" s="181">
        <f t="shared" si="8"/>
        <v>274</v>
      </c>
      <c r="Z3568" s="181">
        <f t="shared" si="9"/>
        <v>365</v>
      </c>
      <c r="AA3568" s="155"/>
      <c r="AB3568" s="9"/>
      <c r="AC3568" s="9"/>
      <c r="AD3568" s="9"/>
      <c r="AE3568" s="9"/>
      <c r="AF3568" s="9"/>
      <c r="AG3568" s="9"/>
      <c r="AH3568" s="9"/>
    </row>
    <row r="3569" ht="15.75" customHeight="1">
      <c r="A3569" s="177">
        <v>40526.0</v>
      </c>
      <c r="B3569" s="178">
        <v>12.81</v>
      </c>
      <c r="C3569" s="178">
        <v>13.43</v>
      </c>
      <c r="D3569" s="178">
        <v>13.5</v>
      </c>
      <c r="E3569" s="178">
        <v>13.5</v>
      </c>
      <c r="F3569" s="178">
        <v>13.5</v>
      </c>
      <c r="G3569" s="178">
        <v>13.5</v>
      </c>
      <c r="H3569" s="178">
        <v>13.5</v>
      </c>
      <c r="I3569" s="178">
        <v>13.5</v>
      </c>
      <c r="J3569" s="178">
        <v>13.5</v>
      </c>
      <c r="K3569" s="179" t="str">
        <f>MAX(0,((T3569*(365/365))-VLOOKUP(A3569,VBMA!$A:$D,4,0))  /  (T3569* (365/365)   ))</f>
        <v>#N/A</v>
      </c>
      <c r="L3569" s="180" t="str">
        <f t="shared" ref="L3569:S3569" si="3572">(B3569*(1-$K3569) * (365/365))/100</f>
        <v>#N/A</v>
      </c>
      <c r="M3569" s="180" t="str">
        <f t="shared" si="3572"/>
        <v>#N/A</v>
      </c>
      <c r="N3569" s="180" t="str">
        <f t="shared" si="3572"/>
        <v>#N/A</v>
      </c>
      <c r="O3569" s="180" t="str">
        <f t="shared" si="3572"/>
        <v>#N/A</v>
      </c>
      <c r="P3569" s="180" t="str">
        <f t="shared" si="3572"/>
        <v>#N/A</v>
      </c>
      <c r="Q3569" s="180" t="str">
        <f t="shared" si="3572"/>
        <v>#N/A</v>
      </c>
      <c r="R3569" s="180" t="str">
        <f t="shared" si="3572"/>
        <v>#N/A</v>
      </c>
      <c r="S3569" s="180" t="str">
        <f t="shared" si="3572"/>
        <v>#N/A</v>
      </c>
      <c r="T3569" s="181">
        <f t="shared" si="3"/>
        <v>13.5</v>
      </c>
      <c r="U3569" s="182">
        <f t="shared" si="4"/>
        <v>40708</v>
      </c>
      <c r="V3569" s="182">
        <f t="shared" si="5"/>
        <v>40800</v>
      </c>
      <c r="W3569" s="182">
        <f t="shared" si="6"/>
        <v>40891</v>
      </c>
      <c r="X3569" s="181">
        <f t="shared" si="7"/>
        <v>182</v>
      </c>
      <c r="Y3569" s="181">
        <f t="shared" si="8"/>
        <v>274</v>
      </c>
      <c r="Z3569" s="181">
        <f t="shared" si="9"/>
        <v>365</v>
      </c>
      <c r="AA3569" s="155"/>
      <c r="AB3569" s="9"/>
      <c r="AC3569" s="9"/>
      <c r="AD3569" s="9"/>
      <c r="AE3569" s="9"/>
      <c r="AF3569" s="9"/>
      <c r="AG3569" s="9"/>
      <c r="AH3569" s="9"/>
    </row>
    <row r="3570" ht="15.75" customHeight="1">
      <c r="A3570" s="177">
        <v>40525.0</v>
      </c>
      <c r="B3570" s="178">
        <v>12.96</v>
      </c>
      <c r="C3570" s="178">
        <v>13.5</v>
      </c>
      <c r="D3570" s="178">
        <v>13.5</v>
      </c>
      <c r="E3570" s="178">
        <v>13.5</v>
      </c>
      <c r="F3570" s="178">
        <v>13.5</v>
      </c>
      <c r="G3570" s="178">
        <v>13.5</v>
      </c>
      <c r="H3570" s="178">
        <v>13.5</v>
      </c>
      <c r="I3570" s="178">
        <v>13.5</v>
      </c>
      <c r="J3570" s="178">
        <v>13.5</v>
      </c>
      <c r="K3570" s="179" t="str">
        <f>MAX(0,((T3570*(365/365))-VLOOKUP(A3570,VBMA!$A:$D,4,0))  /  (T3570* (365/365)   ))</f>
        <v>#N/A</v>
      </c>
      <c r="L3570" s="180" t="str">
        <f t="shared" ref="L3570:S3570" si="3573">(B3570*(1-$K3570) * (365/365))/100</f>
        <v>#N/A</v>
      </c>
      <c r="M3570" s="180" t="str">
        <f t="shared" si="3573"/>
        <v>#N/A</v>
      </c>
      <c r="N3570" s="180" t="str">
        <f t="shared" si="3573"/>
        <v>#N/A</v>
      </c>
      <c r="O3570" s="180" t="str">
        <f t="shared" si="3573"/>
        <v>#N/A</v>
      </c>
      <c r="P3570" s="180" t="str">
        <f t="shared" si="3573"/>
        <v>#N/A</v>
      </c>
      <c r="Q3570" s="180" t="str">
        <f t="shared" si="3573"/>
        <v>#N/A</v>
      </c>
      <c r="R3570" s="180" t="str">
        <f t="shared" si="3573"/>
        <v>#N/A</v>
      </c>
      <c r="S3570" s="180" t="str">
        <f t="shared" si="3573"/>
        <v>#N/A</v>
      </c>
      <c r="T3570" s="181">
        <f t="shared" si="3"/>
        <v>13.5</v>
      </c>
      <c r="U3570" s="182">
        <f t="shared" si="4"/>
        <v>40707</v>
      </c>
      <c r="V3570" s="182">
        <f t="shared" si="5"/>
        <v>40799</v>
      </c>
      <c r="W3570" s="182">
        <f t="shared" si="6"/>
        <v>40890</v>
      </c>
      <c r="X3570" s="181">
        <f t="shared" si="7"/>
        <v>182</v>
      </c>
      <c r="Y3570" s="181">
        <f t="shared" si="8"/>
        <v>274</v>
      </c>
      <c r="Z3570" s="181">
        <f t="shared" si="9"/>
        <v>365</v>
      </c>
      <c r="AA3570" s="155"/>
      <c r="AB3570" s="9"/>
      <c r="AC3570" s="9"/>
      <c r="AD3570" s="9"/>
      <c r="AE3570" s="9"/>
      <c r="AF3570" s="9"/>
      <c r="AG3570" s="9"/>
      <c r="AH3570" s="9"/>
    </row>
    <row r="3571" ht="15.75" customHeight="1">
      <c r="A3571" s="177">
        <v>40522.0</v>
      </c>
      <c r="B3571" s="178">
        <v>13.25</v>
      </c>
      <c r="C3571" s="178">
        <v>13.5</v>
      </c>
      <c r="D3571" s="178">
        <v>13.5</v>
      </c>
      <c r="E3571" s="178">
        <v>13.5</v>
      </c>
      <c r="F3571" s="178">
        <v>13.5</v>
      </c>
      <c r="G3571" s="178">
        <v>13.5</v>
      </c>
      <c r="H3571" s="178">
        <v>13.5</v>
      </c>
      <c r="I3571" s="178">
        <v>13.5</v>
      </c>
      <c r="J3571" s="178">
        <v>13.5</v>
      </c>
      <c r="K3571" s="179" t="str">
        <f>MAX(0,((T3571*(365/365))-VLOOKUP(A3571,VBMA!$A:$D,4,0))  /  (T3571* (365/365)   ))</f>
        <v>#N/A</v>
      </c>
      <c r="L3571" s="180" t="str">
        <f t="shared" ref="L3571:S3571" si="3574">(B3571*(1-$K3571) * (365/365))/100</f>
        <v>#N/A</v>
      </c>
      <c r="M3571" s="180" t="str">
        <f t="shared" si="3574"/>
        <v>#N/A</v>
      </c>
      <c r="N3571" s="180" t="str">
        <f t="shared" si="3574"/>
        <v>#N/A</v>
      </c>
      <c r="O3571" s="180" t="str">
        <f t="shared" si="3574"/>
        <v>#N/A</v>
      </c>
      <c r="P3571" s="180" t="str">
        <f t="shared" si="3574"/>
        <v>#N/A</v>
      </c>
      <c r="Q3571" s="180" t="str">
        <f t="shared" si="3574"/>
        <v>#N/A</v>
      </c>
      <c r="R3571" s="180" t="str">
        <f t="shared" si="3574"/>
        <v>#N/A</v>
      </c>
      <c r="S3571" s="180" t="str">
        <f t="shared" si="3574"/>
        <v>#N/A</v>
      </c>
      <c r="T3571" s="181">
        <f t="shared" si="3"/>
        <v>13.5</v>
      </c>
      <c r="U3571" s="182">
        <f t="shared" si="4"/>
        <v>40704</v>
      </c>
      <c r="V3571" s="182">
        <f t="shared" si="5"/>
        <v>40796</v>
      </c>
      <c r="W3571" s="182">
        <f t="shared" si="6"/>
        <v>40887</v>
      </c>
      <c r="X3571" s="181">
        <f t="shared" si="7"/>
        <v>182</v>
      </c>
      <c r="Y3571" s="181">
        <f t="shared" si="8"/>
        <v>274</v>
      </c>
      <c r="Z3571" s="181">
        <f t="shared" si="9"/>
        <v>365</v>
      </c>
      <c r="AA3571" s="155"/>
      <c r="AB3571" s="9"/>
      <c r="AC3571" s="9"/>
      <c r="AD3571" s="9"/>
      <c r="AE3571" s="9"/>
      <c r="AF3571" s="9"/>
      <c r="AG3571" s="9"/>
      <c r="AH3571" s="9"/>
    </row>
    <row r="3572" ht="15.75" customHeight="1">
      <c r="A3572" s="177">
        <v>40521.0</v>
      </c>
      <c r="B3572" s="178">
        <v>13.14</v>
      </c>
      <c r="C3572" s="178">
        <v>13.5</v>
      </c>
      <c r="D3572" s="178">
        <v>13.5</v>
      </c>
      <c r="E3572" s="178">
        <v>13.5</v>
      </c>
      <c r="F3572" s="178">
        <v>13.5</v>
      </c>
      <c r="G3572" s="178">
        <v>13.5</v>
      </c>
      <c r="H3572" s="178">
        <v>13.5</v>
      </c>
      <c r="I3572" s="178">
        <v>13.5</v>
      </c>
      <c r="J3572" s="178">
        <v>13.5</v>
      </c>
      <c r="K3572" s="179" t="str">
        <f>MAX(0,((T3572*(365/365))-VLOOKUP(A3572,VBMA!$A:$D,4,0))  /  (T3572* (365/365)   ))</f>
        <v>#N/A</v>
      </c>
      <c r="L3572" s="180" t="str">
        <f t="shared" ref="L3572:S3572" si="3575">(B3572*(1-$K3572) * (365/365))/100</f>
        <v>#N/A</v>
      </c>
      <c r="M3572" s="180" t="str">
        <f t="shared" si="3575"/>
        <v>#N/A</v>
      </c>
      <c r="N3572" s="180" t="str">
        <f t="shared" si="3575"/>
        <v>#N/A</v>
      </c>
      <c r="O3572" s="180" t="str">
        <f t="shared" si="3575"/>
        <v>#N/A</v>
      </c>
      <c r="P3572" s="180" t="str">
        <f t="shared" si="3575"/>
        <v>#N/A</v>
      </c>
      <c r="Q3572" s="180" t="str">
        <f t="shared" si="3575"/>
        <v>#N/A</v>
      </c>
      <c r="R3572" s="180" t="str">
        <f t="shared" si="3575"/>
        <v>#N/A</v>
      </c>
      <c r="S3572" s="180" t="str">
        <f t="shared" si="3575"/>
        <v>#N/A</v>
      </c>
      <c r="T3572" s="181">
        <f t="shared" si="3"/>
        <v>13.5</v>
      </c>
      <c r="U3572" s="182">
        <f t="shared" si="4"/>
        <v>40703</v>
      </c>
      <c r="V3572" s="182">
        <f t="shared" si="5"/>
        <v>40795</v>
      </c>
      <c r="W3572" s="182">
        <f t="shared" si="6"/>
        <v>40886</v>
      </c>
      <c r="X3572" s="181">
        <f t="shared" si="7"/>
        <v>182</v>
      </c>
      <c r="Y3572" s="181">
        <f t="shared" si="8"/>
        <v>274</v>
      </c>
      <c r="Z3572" s="181">
        <f t="shared" si="9"/>
        <v>365</v>
      </c>
      <c r="AA3572" s="155"/>
      <c r="AB3572" s="9"/>
      <c r="AC3572" s="9"/>
      <c r="AD3572" s="9"/>
      <c r="AE3572" s="9"/>
      <c r="AF3572" s="9"/>
      <c r="AG3572" s="9"/>
      <c r="AH3572" s="9"/>
    </row>
    <row r="3573" ht="15.75" customHeight="1">
      <c r="A3573" s="177">
        <v>40520.0</v>
      </c>
      <c r="B3573" s="178">
        <v>13.0</v>
      </c>
      <c r="C3573" s="178">
        <v>13.39</v>
      </c>
      <c r="D3573" s="178">
        <v>13.5</v>
      </c>
      <c r="E3573" s="178">
        <v>13.5</v>
      </c>
      <c r="F3573" s="178">
        <v>13.5</v>
      </c>
      <c r="G3573" s="178">
        <v>13.5</v>
      </c>
      <c r="H3573" s="178">
        <v>13.5</v>
      </c>
      <c r="I3573" s="178">
        <v>13.5</v>
      </c>
      <c r="J3573" s="178">
        <v>13.5</v>
      </c>
      <c r="K3573" s="179" t="str">
        <f>MAX(0,((T3573*(365/365))-VLOOKUP(A3573,VBMA!$A:$D,4,0))  /  (T3573* (365/365)   ))</f>
        <v>#N/A</v>
      </c>
      <c r="L3573" s="180" t="str">
        <f t="shared" ref="L3573:S3573" si="3576">(B3573*(1-$K3573) * (365/365))/100</f>
        <v>#N/A</v>
      </c>
      <c r="M3573" s="180" t="str">
        <f t="shared" si="3576"/>
        <v>#N/A</v>
      </c>
      <c r="N3573" s="180" t="str">
        <f t="shared" si="3576"/>
        <v>#N/A</v>
      </c>
      <c r="O3573" s="180" t="str">
        <f t="shared" si="3576"/>
        <v>#N/A</v>
      </c>
      <c r="P3573" s="180" t="str">
        <f t="shared" si="3576"/>
        <v>#N/A</v>
      </c>
      <c r="Q3573" s="180" t="str">
        <f t="shared" si="3576"/>
        <v>#N/A</v>
      </c>
      <c r="R3573" s="180" t="str">
        <f t="shared" si="3576"/>
        <v>#N/A</v>
      </c>
      <c r="S3573" s="180" t="str">
        <f t="shared" si="3576"/>
        <v>#N/A</v>
      </c>
      <c r="T3573" s="181">
        <f t="shared" si="3"/>
        <v>13.5</v>
      </c>
      <c r="U3573" s="182">
        <f t="shared" si="4"/>
        <v>40702</v>
      </c>
      <c r="V3573" s="182">
        <f t="shared" si="5"/>
        <v>40794</v>
      </c>
      <c r="W3573" s="182">
        <f t="shared" si="6"/>
        <v>40885</v>
      </c>
      <c r="X3573" s="181">
        <f t="shared" si="7"/>
        <v>182</v>
      </c>
      <c r="Y3573" s="181">
        <f t="shared" si="8"/>
        <v>274</v>
      </c>
      <c r="Z3573" s="181">
        <f t="shared" si="9"/>
        <v>365</v>
      </c>
      <c r="AA3573" s="155"/>
      <c r="AB3573" s="9"/>
      <c r="AC3573" s="9"/>
      <c r="AD3573" s="9"/>
      <c r="AE3573" s="9"/>
      <c r="AF3573" s="9"/>
      <c r="AG3573" s="9"/>
      <c r="AH3573" s="9"/>
    </row>
    <row r="3574" ht="15.75" customHeight="1">
      <c r="A3574" s="177">
        <v>40519.0</v>
      </c>
      <c r="B3574" s="178">
        <v>11.83</v>
      </c>
      <c r="C3574" s="178">
        <v>12.67</v>
      </c>
      <c r="D3574" s="178">
        <v>13.33</v>
      </c>
      <c r="E3574" s="178">
        <v>13.5</v>
      </c>
      <c r="F3574" s="178">
        <v>13.5</v>
      </c>
      <c r="G3574" s="178">
        <v>13.5</v>
      </c>
      <c r="H3574" s="178">
        <v>13.5</v>
      </c>
      <c r="I3574" s="178">
        <v>13.5</v>
      </c>
      <c r="J3574" s="178">
        <v>13.5</v>
      </c>
      <c r="K3574" s="179" t="str">
        <f>MAX(0,((T3574*(365/365))-VLOOKUP(A3574,VBMA!$A:$D,4,0))  /  (T3574* (365/365)   ))</f>
        <v>#N/A</v>
      </c>
      <c r="L3574" s="180" t="str">
        <f t="shared" ref="L3574:S3574" si="3577">(B3574*(1-$K3574) * (365/365))/100</f>
        <v>#N/A</v>
      </c>
      <c r="M3574" s="180" t="str">
        <f t="shared" si="3577"/>
        <v>#N/A</v>
      </c>
      <c r="N3574" s="180" t="str">
        <f t="shared" si="3577"/>
        <v>#N/A</v>
      </c>
      <c r="O3574" s="180" t="str">
        <f t="shared" si="3577"/>
        <v>#N/A</v>
      </c>
      <c r="P3574" s="180" t="str">
        <f t="shared" si="3577"/>
        <v>#N/A</v>
      </c>
      <c r="Q3574" s="180" t="str">
        <f t="shared" si="3577"/>
        <v>#N/A</v>
      </c>
      <c r="R3574" s="180" t="str">
        <f t="shared" si="3577"/>
        <v>#N/A</v>
      </c>
      <c r="S3574" s="180" t="str">
        <f t="shared" si="3577"/>
        <v>#N/A</v>
      </c>
      <c r="T3574" s="181">
        <f t="shared" si="3"/>
        <v>13.5</v>
      </c>
      <c r="U3574" s="182">
        <f t="shared" si="4"/>
        <v>40701</v>
      </c>
      <c r="V3574" s="182">
        <f t="shared" si="5"/>
        <v>40793</v>
      </c>
      <c r="W3574" s="182">
        <f t="shared" si="6"/>
        <v>40884</v>
      </c>
      <c r="X3574" s="181">
        <f t="shared" si="7"/>
        <v>182</v>
      </c>
      <c r="Y3574" s="181">
        <f t="shared" si="8"/>
        <v>274</v>
      </c>
      <c r="Z3574" s="181">
        <f t="shared" si="9"/>
        <v>365</v>
      </c>
      <c r="AA3574" s="155"/>
      <c r="AB3574" s="9"/>
      <c r="AC3574" s="9"/>
      <c r="AD3574" s="9"/>
      <c r="AE3574" s="9"/>
      <c r="AF3574" s="9"/>
      <c r="AG3574" s="9"/>
      <c r="AH3574" s="9"/>
    </row>
    <row r="3575" ht="15.75" customHeight="1">
      <c r="A3575" s="177">
        <v>40518.0</v>
      </c>
      <c r="B3575" s="178">
        <v>10.79</v>
      </c>
      <c r="C3575" s="178">
        <v>12.43</v>
      </c>
      <c r="D3575" s="178">
        <v>13.14</v>
      </c>
      <c r="E3575" s="178">
        <v>13.43</v>
      </c>
      <c r="F3575" s="178">
        <v>13.5</v>
      </c>
      <c r="G3575" s="178">
        <v>13.5</v>
      </c>
      <c r="H3575" s="178">
        <v>13.5</v>
      </c>
      <c r="I3575" s="178">
        <v>13.5</v>
      </c>
      <c r="J3575" s="178">
        <v>13.5</v>
      </c>
      <c r="K3575" s="179" t="str">
        <f>MAX(0,((T3575*(365/365))-VLOOKUP(A3575,VBMA!$A:$D,4,0))  /  (T3575* (365/365)   ))</f>
        <v>#N/A</v>
      </c>
      <c r="L3575" s="180" t="str">
        <f t="shared" ref="L3575:S3575" si="3578">(B3575*(1-$K3575) * (365/365))/100</f>
        <v>#N/A</v>
      </c>
      <c r="M3575" s="180" t="str">
        <f t="shared" si="3578"/>
        <v>#N/A</v>
      </c>
      <c r="N3575" s="180" t="str">
        <f t="shared" si="3578"/>
        <v>#N/A</v>
      </c>
      <c r="O3575" s="180" t="str">
        <f t="shared" si="3578"/>
        <v>#N/A</v>
      </c>
      <c r="P3575" s="180" t="str">
        <f t="shared" si="3578"/>
        <v>#N/A</v>
      </c>
      <c r="Q3575" s="180" t="str">
        <f t="shared" si="3578"/>
        <v>#N/A</v>
      </c>
      <c r="R3575" s="180" t="str">
        <f t="shared" si="3578"/>
        <v>#N/A</v>
      </c>
      <c r="S3575" s="180" t="str">
        <f t="shared" si="3578"/>
        <v>#N/A</v>
      </c>
      <c r="T3575" s="181">
        <f t="shared" si="3"/>
        <v>13.5</v>
      </c>
      <c r="U3575" s="182">
        <f t="shared" si="4"/>
        <v>40700</v>
      </c>
      <c r="V3575" s="182">
        <f t="shared" si="5"/>
        <v>40792</v>
      </c>
      <c r="W3575" s="182">
        <f t="shared" si="6"/>
        <v>40883</v>
      </c>
      <c r="X3575" s="181">
        <f t="shared" si="7"/>
        <v>182</v>
      </c>
      <c r="Y3575" s="181">
        <f t="shared" si="8"/>
        <v>274</v>
      </c>
      <c r="Z3575" s="181">
        <f t="shared" si="9"/>
        <v>365</v>
      </c>
      <c r="AA3575" s="155"/>
      <c r="AB3575" s="9"/>
      <c r="AC3575" s="9"/>
      <c r="AD3575" s="9"/>
      <c r="AE3575" s="9"/>
      <c r="AF3575" s="9"/>
      <c r="AG3575" s="9"/>
      <c r="AH3575" s="9"/>
    </row>
    <row r="3576" ht="15.75" customHeight="1">
      <c r="A3576" s="177">
        <v>40515.0</v>
      </c>
      <c r="B3576" s="178">
        <v>10.13</v>
      </c>
      <c r="C3576" s="178">
        <v>11.56</v>
      </c>
      <c r="D3576" s="178">
        <v>12.5</v>
      </c>
      <c r="E3576" s="178">
        <v>13.28</v>
      </c>
      <c r="F3576" s="178">
        <v>13.47</v>
      </c>
      <c r="G3576" s="178">
        <v>13.5</v>
      </c>
      <c r="H3576" s="178">
        <v>13.5</v>
      </c>
      <c r="I3576" s="178">
        <v>13.5</v>
      </c>
      <c r="J3576" s="178">
        <v>13.5</v>
      </c>
      <c r="K3576" s="179" t="str">
        <f>MAX(0,((T3576*(365/365))-VLOOKUP(A3576,VBMA!$A:$D,4,0))  /  (T3576* (365/365)   ))</f>
        <v>#N/A</v>
      </c>
      <c r="L3576" s="180" t="str">
        <f t="shared" ref="L3576:S3576" si="3579">(B3576*(1-$K3576) * (365/365))/100</f>
        <v>#N/A</v>
      </c>
      <c r="M3576" s="180" t="str">
        <f t="shared" si="3579"/>
        <v>#N/A</v>
      </c>
      <c r="N3576" s="180" t="str">
        <f t="shared" si="3579"/>
        <v>#N/A</v>
      </c>
      <c r="O3576" s="180" t="str">
        <f t="shared" si="3579"/>
        <v>#N/A</v>
      </c>
      <c r="P3576" s="180" t="str">
        <f t="shared" si="3579"/>
        <v>#N/A</v>
      </c>
      <c r="Q3576" s="180" t="str">
        <f t="shared" si="3579"/>
        <v>#N/A</v>
      </c>
      <c r="R3576" s="180" t="str">
        <f t="shared" si="3579"/>
        <v>#N/A</v>
      </c>
      <c r="S3576" s="180" t="str">
        <f t="shared" si="3579"/>
        <v>#N/A</v>
      </c>
      <c r="T3576" s="181">
        <f t="shared" si="3"/>
        <v>13.5</v>
      </c>
      <c r="U3576" s="182">
        <f t="shared" si="4"/>
        <v>40697</v>
      </c>
      <c r="V3576" s="182">
        <f t="shared" si="5"/>
        <v>40789</v>
      </c>
      <c r="W3576" s="182">
        <f t="shared" si="6"/>
        <v>40880</v>
      </c>
      <c r="X3576" s="181">
        <f t="shared" si="7"/>
        <v>182</v>
      </c>
      <c r="Y3576" s="181">
        <f t="shared" si="8"/>
        <v>274</v>
      </c>
      <c r="Z3576" s="181">
        <f t="shared" si="9"/>
        <v>365</v>
      </c>
      <c r="AA3576" s="155"/>
      <c r="AB3576" s="9"/>
      <c r="AC3576" s="9"/>
      <c r="AD3576" s="9"/>
      <c r="AE3576" s="9"/>
      <c r="AF3576" s="9"/>
      <c r="AG3576" s="9"/>
      <c r="AH3576" s="9"/>
    </row>
    <row r="3577" ht="15.75" customHeight="1">
      <c r="A3577" s="177">
        <v>40514.0</v>
      </c>
      <c r="B3577" s="178">
        <v>9.64</v>
      </c>
      <c r="C3577" s="178">
        <v>10.93</v>
      </c>
      <c r="D3577" s="178">
        <v>11.93</v>
      </c>
      <c r="E3577" s="178">
        <v>12.92</v>
      </c>
      <c r="F3577" s="178">
        <v>13.35</v>
      </c>
      <c r="G3577" s="178">
        <v>13.46</v>
      </c>
      <c r="H3577" s="178">
        <v>13.43</v>
      </c>
      <c r="I3577" s="178">
        <v>13.46</v>
      </c>
      <c r="J3577" s="178">
        <v>13.46</v>
      </c>
      <c r="K3577" s="179" t="str">
        <f>MAX(0,((T3577*(365/365))-VLOOKUP(A3577,VBMA!$A:$D,4,0))  /  (T3577* (365/365)   ))</f>
        <v>#N/A</v>
      </c>
      <c r="L3577" s="180" t="str">
        <f t="shared" ref="L3577:S3577" si="3580">(B3577*(1-$K3577) * (365/365))/100</f>
        <v>#N/A</v>
      </c>
      <c r="M3577" s="180" t="str">
        <f t="shared" si="3580"/>
        <v>#N/A</v>
      </c>
      <c r="N3577" s="180" t="str">
        <f t="shared" si="3580"/>
        <v>#N/A</v>
      </c>
      <c r="O3577" s="180" t="str">
        <f t="shared" si="3580"/>
        <v>#N/A</v>
      </c>
      <c r="P3577" s="180" t="str">
        <f t="shared" si="3580"/>
        <v>#N/A</v>
      </c>
      <c r="Q3577" s="180" t="str">
        <f t="shared" si="3580"/>
        <v>#N/A</v>
      </c>
      <c r="R3577" s="180" t="str">
        <f t="shared" si="3580"/>
        <v>#N/A</v>
      </c>
      <c r="S3577" s="180" t="str">
        <f t="shared" si="3580"/>
        <v>#N/A</v>
      </c>
      <c r="T3577" s="181">
        <f t="shared" si="3"/>
        <v>13.48967391</v>
      </c>
      <c r="U3577" s="182">
        <f t="shared" si="4"/>
        <v>40696</v>
      </c>
      <c r="V3577" s="182">
        <f t="shared" si="5"/>
        <v>40788</v>
      </c>
      <c r="W3577" s="182">
        <f t="shared" si="6"/>
        <v>40879</v>
      </c>
      <c r="X3577" s="181">
        <f t="shared" si="7"/>
        <v>182</v>
      </c>
      <c r="Y3577" s="181">
        <f t="shared" si="8"/>
        <v>274</v>
      </c>
      <c r="Z3577" s="181">
        <f t="shared" si="9"/>
        <v>365</v>
      </c>
      <c r="AA3577" s="155"/>
      <c r="AB3577" s="9"/>
      <c r="AC3577" s="9"/>
      <c r="AD3577" s="9"/>
      <c r="AE3577" s="9"/>
      <c r="AF3577" s="9"/>
      <c r="AG3577" s="9"/>
      <c r="AH3577" s="9"/>
    </row>
    <row r="3578" ht="15.75" customHeight="1">
      <c r="A3578" s="177">
        <v>40513.0</v>
      </c>
      <c r="B3578" s="178">
        <v>9.75</v>
      </c>
      <c r="C3578" s="178">
        <v>10.88</v>
      </c>
      <c r="D3578" s="178">
        <v>11.87</v>
      </c>
      <c r="E3578" s="178">
        <v>13.06</v>
      </c>
      <c r="F3578" s="178">
        <v>13.41</v>
      </c>
      <c r="G3578" s="178">
        <v>13.5</v>
      </c>
      <c r="H3578" s="178">
        <v>13.5</v>
      </c>
      <c r="I3578" s="178">
        <v>13.5</v>
      </c>
      <c r="J3578" s="178">
        <v>13.5</v>
      </c>
      <c r="K3578" s="179" t="str">
        <f>MAX(0,((T3578*(365/365))-VLOOKUP(A3578,VBMA!$A:$D,4,0))  /  (T3578* (365/365)   ))</f>
        <v>#N/A</v>
      </c>
      <c r="L3578" s="180" t="str">
        <f t="shared" ref="L3578:S3578" si="3581">(B3578*(1-$K3578) * (365/365))/100</f>
        <v>#N/A</v>
      </c>
      <c r="M3578" s="180" t="str">
        <f t="shared" si="3581"/>
        <v>#N/A</v>
      </c>
      <c r="N3578" s="180" t="str">
        <f t="shared" si="3581"/>
        <v>#N/A</v>
      </c>
      <c r="O3578" s="180" t="str">
        <f t="shared" si="3581"/>
        <v>#N/A</v>
      </c>
      <c r="P3578" s="180" t="str">
        <f t="shared" si="3581"/>
        <v>#N/A</v>
      </c>
      <c r="Q3578" s="180" t="str">
        <f t="shared" si="3581"/>
        <v>#N/A</v>
      </c>
      <c r="R3578" s="180" t="str">
        <f t="shared" si="3581"/>
        <v>#N/A</v>
      </c>
      <c r="S3578" s="180" t="str">
        <f t="shared" si="3581"/>
        <v>#N/A</v>
      </c>
      <c r="T3578" s="181">
        <f t="shared" si="3"/>
        <v>13.5</v>
      </c>
      <c r="U3578" s="182">
        <f t="shared" si="4"/>
        <v>40695</v>
      </c>
      <c r="V3578" s="182">
        <f t="shared" si="5"/>
        <v>40787</v>
      </c>
      <c r="W3578" s="182">
        <f t="shared" si="6"/>
        <v>40878</v>
      </c>
      <c r="X3578" s="181">
        <f t="shared" si="7"/>
        <v>182</v>
      </c>
      <c r="Y3578" s="181">
        <f t="shared" si="8"/>
        <v>274</v>
      </c>
      <c r="Z3578" s="181">
        <f t="shared" si="9"/>
        <v>365</v>
      </c>
      <c r="AA3578" s="155"/>
      <c r="AB3578" s="9"/>
      <c r="AC3578" s="9"/>
      <c r="AD3578" s="9"/>
      <c r="AE3578" s="9"/>
      <c r="AF3578" s="9"/>
      <c r="AG3578" s="9"/>
      <c r="AH3578" s="9"/>
    </row>
    <row r="3579" ht="15.75" customHeight="1">
      <c r="A3579" s="177">
        <v>40512.0</v>
      </c>
      <c r="B3579" s="178">
        <v>8.92</v>
      </c>
      <c r="C3579" s="178">
        <v>10.5</v>
      </c>
      <c r="D3579" s="178">
        <v>11.45</v>
      </c>
      <c r="E3579" s="178">
        <v>12.78</v>
      </c>
      <c r="F3579" s="178">
        <v>13.33</v>
      </c>
      <c r="G3579" s="178">
        <v>13.5</v>
      </c>
      <c r="H3579" s="178">
        <v>13.5</v>
      </c>
      <c r="I3579" s="178">
        <v>13.5</v>
      </c>
      <c r="J3579" s="178">
        <v>13.5</v>
      </c>
      <c r="K3579" s="179" t="str">
        <f>MAX(0,((T3579*(365/365))-VLOOKUP(A3579,VBMA!$A:$D,4,0))  /  (T3579* (365/365)   ))</f>
        <v>#N/A</v>
      </c>
      <c r="L3579" s="180" t="str">
        <f t="shared" ref="L3579:S3579" si="3582">(B3579*(1-$K3579) * (365/365))/100</f>
        <v>#N/A</v>
      </c>
      <c r="M3579" s="180" t="str">
        <f t="shared" si="3582"/>
        <v>#N/A</v>
      </c>
      <c r="N3579" s="180" t="str">
        <f t="shared" si="3582"/>
        <v>#N/A</v>
      </c>
      <c r="O3579" s="180" t="str">
        <f t="shared" si="3582"/>
        <v>#N/A</v>
      </c>
      <c r="P3579" s="180" t="str">
        <f t="shared" si="3582"/>
        <v>#N/A</v>
      </c>
      <c r="Q3579" s="180" t="str">
        <f t="shared" si="3582"/>
        <v>#N/A</v>
      </c>
      <c r="R3579" s="180" t="str">
        <f t="shared" si="3582"/>
        <v>#N/A</v>
      </c>
      <c r="S3579" s="180" t="str">
        <f t="shared" si="3582"/>
        <v>#N/A</v>
      </c>
      <c r="T3579" s="181">
        <f t="shared" si="3"/>
        <v>13.5</v>
      </c>
      <c r="U3579" s="182">
        <f t="shared" si="4"/>
        <v>40693</v>
      </c>
      <c r="V3579" s="182">
        <f t="shared" si="5"/>
        <v>40785</v>
      </c>
      <c r="W3579" s="182">
        <f t="shared" si="6"/>
        <v>40877</v>
      </c>
      <c r="X3579" s="181">
        <f t="shared" si="7"/>
        <v>181</v>
      </c>
      <c r="Y3579" s="181">
        <f t="shared" si="8"/>
        <v>273</v>
      </c>
      <c r="Z3579" s="181">
        <f t="shared" si="9"/>
        <v>365</v>
      </c>
      <c r="AA3579" s="155"/>
      <c r="AB3579" s="9"/>
      <c r="AC3579" s="9"/>
      <c r="AD3579" s="9"/>
      <c r="AE3579" s="9"/>
      <c r="AF3579" s="9"/>
      <c r="AG3579" s="9"/>
      <c r="AH3579" s="9"/>
    </row>
    <row r="3580" ht="15.75" customHeight="1">
      <c r="A3580" s="177">
        <v>40511.0</v>
      </c>
      <c r="B3580" s="178">
        <v>9.21</v>
      </c>
      <c r="C3580" s="178">
        <v>10.44</v>
      </c>
      <c r="D3580" s="178">
        <v>11.46</v>
      </c>
      <c r="E3580" s="178">
        <v>12.81</v>
      </c>
      <c r="F3580" s="178">
        <v>13.31</v>
      </c>
      <c r="G3580" s="178">
        <v>13.4</v>
      </c>
      <c r="H3580" s="178">
        <v>13.46</v>
      </c>
      <c r="I3580" s="178">
        <v>13.5</v>
      </c>
      <c r="J3580" s="178">
        <v>13.5</v>
      </c>
      <c r="K3580" s="179" t="str">
        <f>MAX(0,((T3580*(365/365))-VLOOKUP(A3580,VBMA!$A:$D,4,0))  /  (T3580* (365/365)   ))</f>
        <v>#N/A</v>
      </c>
      <c r="L3580" s="180" t="str">
        <f t="shared" ref="L3580:S3580" si="3583">(B3580*(1-$K3580) * (365/365))/100</f>
        <v>#N/A</v>
      </c>
      <c r="M3580" s="180" t="str">
        <f t="shared" si="3583"/>
        <v>#N/A</v>
      </c>
      <c r="N3580" s="180" t="str">
        <f t="shared" si="3583"/>
        <v>#N/A</v>
      </c>
      <c r="O3580" s="180" t="str">
        <f t="shared" si="3583"/>
        <v>#N/A</v>
      </c>
      <c r="P3580" s="180" t="str">
        <f t="shared" si="3583"/>
        <v>#N/A</v>
      </c>
      <c r="Q3580" s="180" t="str">
        <f t="shared" si="3583"/>
        <v>#N/A</v>
      </c>
      <c r="R3580" s="180" t="str">
        <f t="shared" si="3583"/>
        <v>#N/A</v>
      </c>
      <c r="S3580" s="180" t="str">
        <f t="shared" si="3583"/>
        <v>#N/A</v>
      </c>
      <c r="T3580" s="181">
        <f t="shared" si="3"/>
        <v>13.54</v>
      </c>
      <c r="U3580" s="182">
        <f t="shared" si="4"/>
        <v>40692</v>
      </c>
      <c r="V3580" s="182">
        <f t="shared" si="5"/>
        <v>40784</v>
      </c>
      <c r="W3580" s="182">
        <f t="shared" si="6"/>
        <v>40876</v>
      </c>
      <c r="X3580" s="181">
        <f t="shared" si="7"/>
        <v>181</v>
      </c>
      <c r="Y3580" s="181">
        <f t="shared" si="8"/>
        <v>273</v>
      </c>
      <c r="Z3580" s="181">
        <f t="shared" si="9"/>
        <v>365</v>
      </c>
      <c r="AA3580" s="155"/>
      <c r="AB3580" s="9"/>
      <c r="AC3580" s="9"/>
      <c r="AD3580" s="9"/>
      <c r="AE3580" s="9"/>
      <c r="AF3580" s="9"/>
      <c r="AG3580" s="9"/>
      <c r="AH3580" s="9"/>
    </row>
    <row r="3581" ht="15.75" customHeight="1">
      <c r="A3581" s="177">
        <v>40508.0</v>
      </c>
      <c r="B3581" s="178">
        <v>9.38</v>
      </c>
      <c r="C3581" s="178">
        <v>10.75</v>
      </c>
      <c r="D3581" s="178">
        <v>11.63</v>
      </c>
      <c r="E3581" s="178">
        <v>12.81</v>
      </c>
      <c r="F3581" s="178">
        <v>13.31</v>
      </c>
      <c r="G3581" s="178">
        <v>13.4</v>
      </c>
      <c r="H3581" s="178">
        <v>13.46</v>
      </c>
      <c r="I3581" s="178">
        <v>13.5</v>
      </c>
      <c r="J3581" s="178">
        <v>13.5</v>
      </c>
      <c r="K3581" s="179" t="str">
        <f>MAX(0,((T3581*(365/365))-VLOOKUP(A3581,VBMA!$A:$D,4,0))  /  (T3581* (365/365)   ))</f>
        <v>#N/A</v>
      </c>
      <c r="L3581" s="180" t="str">
        <f t="shared" ref="L3581:S3581" si="3584">(B3581*(1-$K3581) * (365/365))/100</f>
        <v>#N/A</v>
      </c>
      <c r="M3581" s="180" t="str">
        <f t="shared" si="3584"/>
        <v>#N/A</v>
      </c>
      <c r="N3581" s="180" t="str">
        <f t="shared" si="3584"/>
        <v>#N/A</v>
      </c>
      <c r="O3581" s="180" t="str">
        <f t="shared" si="3584"/>
        <v>#N/A</v>
      </c>
      <c r="P3581" s="180" t="str">
        <f t="shared" si="3584"/>
        <v>#N/A</v>
      </c>
      <c r="Q3581" s="180" t="str">
        <f t="shared" si="3584"/>
        <v>#N/A</v>
      </c>
      <c r="R3581" s="180" t="str">
        <f t="shared" si="3584"/>
        <v>#N/A</v>
      </c>
      <c r="S3581" s="180" t="str">
        <f t="shared" si="3584"/>
        <v>#N/A</v>
      </c>
      <c r="T3581" s="181">
        <f t="shared" si="3"/>
        <v>13.54</v>
      </c>
      <c r="U3581" s="182">
        <f t="shared" si="4"/>
        <v>40689</v>
      </c>
      <c r="V3581" s="182">
        <f t="shared" si="5"/>
        <v>40781</v>
      </c>
      <c r="W3581" s="182">
        <f t="shared" si="6"/>
        <v>40873</v>
      </c>
      <c r="X3581" s="181">
        <f t="shared" si="7"/>
        <v>181</v>
      </c>
      <c r="Y3581" s="181">
        <f t="shared" si="8"/>
        <v>273</v>
      </c>
      <c r="Z3581" s="181">
        <f t="shared" si="9"/>
        <v>365</v>
      </c>
      <c r="AA3581" s="155"/>
      <c r="AB3581" s="9"/>
      <c r="AC3581" s="9"/>
      <c r="AD3581" s="9"/>
      <c r="AE3581" s="9"/>
      <c r="AF3581" s="9"/>
      <c r="AG3581" s="9"/>
      <c r="AH3581" s="9"/>
    </row>
    <row r="3582" ht="15.75" customHeight="1">
      <c r="A3582" s="177">
        <v>40507.0</v>
      </c>
      <c r="B3582" s="178">
        <v>9.5</v>
      </c>
      <c r="C3582" s="178">
        <v>10.75</v>
      </c>
      <c r="D3582" s="178">
        <v>11.75</v>
      </c>
      <c r="E3582" s="178">
        <v>12.94</v>
      </c>
      <c r="F3582" s="178">
        <v>13.34</v>
      </c>
      <c r="G3582" s="178">
        <v>13.4</v>
      </c>
      <c r="H3582" s="178">
        <v>13.46</v>
      </c>
      <c r="I3582" s="178">
        <v>13.5</v>
      </c>
      <c r="J3582" s="178">
        <v>13.5</v>
      </c>
      <c r="K3582" s="179" t="str">
        <f>MAX(0,((T3582*(365/365))-VLOOKUP(A3582,VBMA!$A:$D,4,0))  /  (T3582* (365/365)   ))</f>
        <v>#N/A</v>
      </c>
      <c r="L3582" s="180" t="str">
        <f t="shared" ref="L3582:S3582" si="3585">(B3582*(1-$K3582) * (365/365))/100</f>
        <v>#N/A</v>
      </c>
      <c r="M3582" s="180" t="str">
        <f t="shared" si="3585"/>
        <v>#N/A</v>
      </c>
      <c r="N3582" s="180" t="str">
        <f t="shared" si="3585"/>
        <v>#N/A</v>
      </c>
      <c r="O3582" s="180" t="str">
        <f t="shared" si="3585"/>
        <v>#N/A</v>
      </c>
      <c r="P3582" s="180" t="str">
        <f t="shared" si="3585"/>
        <v>#N/A</v>
      </c>
      <c r="Q3582" s="180" t="str">
        <f t="shared" si="3585"/>
        <v>#N/A</v>
      </c>
      <c r="R3582" s="180" t="str">
        <f t="shared" si="3585"/>
        <v>#N/A</v>
      </c>
      <c r="S3582" s="180" t="str">
        <f t="shared" si="3585"/>
        <v>#N/A</v>
      </c>
      <c r="T3582" s="181">
        <f t="shared" si="3"/>
        <v>13.54</v>
      </c>
      <c r="U3582" s="182">
        <f t="shared" si="4"/>
        <v>40688</v>
      </c>
      <c r="V3582" s="182">
        <f t="shared" si="5"/>
        <v>40780</v>
      </c>
      <c r="W3582" s="182">
        <f t="shared" si="6"/>
        <v>40872</v>
      </c>
      <c r="X3582" s="181">
        <f t="shared" si="7"/>
        <v>181</v>
      </c>
      <c r="Y3582" s="181">
        <f t="shared" si="8"/>
        <v>273</v>
      </c>
      <c r="Z3582" s="181">
        <f t="shared" si="9"/>
        <v>365</v>
      </c>
      <c r="AA3582" s="155"/>
      <c r="AB3582" s="9"/>
      <c r="AC3582" s="9"/>
      <c r="AD3582" s="9"/>
      <c r="AE3582" s="9"/>
      <c r="AF3582" s="9"/>
      <c r="AG3582" s="9"/>
      <c r="AH3582" s="9"/>
    </row>
    <row r="3583" ht="15.75" customHeight="1">
      <c r="A3583" s="177">
        <v>40506.0</v>
      </c>
      <c r="B3583" s="178">
        <v>9.38</v>
      </c>
      <c r="C3583" s="178">
        <v>10.69</v>
      </c>
      <c r="D3583" s="178">
        <v>11.63</v>
      </c>
      <c r="E3583" s="178">
        <v>12.69</v>
      </c>
      <c r="F3583" s="178">
        <v>13.16</v>
      </c>
      <c r="G3583" s="178">
        <v>13.4</v>
      </c>
      <c r="H3583" s="178">
        <v>13.46</v>
      </c>
      <c r="I3583" s="178">
        <v>13.5</v>
      </c>
      <c r="J3583" s="178">
        <v>13.5</v>
      </c>
      <c r="K3583" s="179" t="str">
        <f>MAX(0,((T3583*(365/365))-VLOOKUP(A3583,VBMA!$A:$D,4,0))  /  (T3583* (365/365)   ))</f>
        <v>#N/A</v>
      </c>
      <c r="L3583" s="180" t="str">
        <f t="shared" ref="L3583:S3583" si="3586">(B3583*(1-$K3583) * (365/365))/100</f>
        <v>#N/A</v>
      </c>
      <c r="M3583" s="180" t="str">
        <f t="shared" si="3586"/>
        <v>#N/A</v>
      </c>
      <c r="N3583" s="180" t="str">
        <f t="shared" si="3586"/>
        <v>#N/A</v>
      </c>
      <c r="O3583" s="180" t="str">
        <f t="shared" si="3586"/>
        <v>#N/A</v>
      </c>
      <c r="P3583" s="180" t="str">
        <f t="shared" si="3586"/>
        <v>#N/A</v>
      </c>
      <c r="Q3583" s="180" t="str">
        <f t="shared" si="3586"/>
        <v>#N/A</v>
      </c>
      <c r="R3583" s="180" t="str">
        <f t="shared" si="3586"/>
        <v>#N/A</v>
      </c>
      <c r="S3583" s="180" t="str">
        <f t="shared" si="3586"/>
        <v>#N/A</v>
      </c>
      <c r="T3583" s="181">
        <f t="shared" si="3"/>
        <v>13.54</v>
      </c>
      <c r="U3583" s="182">
        <f t="shared" si="4"/>
        <v>40687</v>
      </c>
      <c r="V3583" s="182">
        <f t="shared" si="5"/>
        <v>40779</v>
      </c>
      <c r="W3583" s="182">
        <f t="shared" si="6"/>
        <v>40871</v>
      </c>
      <c r="X3583" s="181">
        <f t="shared" si="7"/>
        <v>181</v>
      </c>
      <c r="Y3583" s="181">
        <f t="shared" si="8"/>
        <v>273</v>
      </c>
      <c r="Z3583" s="181">
        <f t="shared" si="9"/>
        <v>365</v>
      </c>
      <c r="AA3583" s="155"/>
      <c r="AB3583" s="9"/>
      <c r="AC3583" s="9"/>
      <c r="AD3583" s="9"/>
      <c r="AE3583" s="9"/>
      <c r="AF3583" s="9"/>
      <c r="AG3583" s="9"/>
      <c r="AH3583" s="9"/>
    </row>
    <row r="3584" ht="15.75" customHeight="1">
      <c r="A3584" s="177">
        <v>40505.0</v>
      </c>
      <c r="B3584" s="178">
        <v>9.13</v>
      </c>
      <c r="C3584" s="178">
        <v>10.44</v>
      </c>
      <c r="D3584" s="178">
        <v>11.14</v>
      </c>
      <c r="E3584" s="178">
        <v>12.44</v>
      </c>
      <c r="F3584" s="178">
        <v>13.09</v>
      </c>
      <c r="G3584" s="178">
        <v>13.34</v>
      </c>
      <c r="H3584" s="178">
        <v>13.46</v>
      </c>
      <c r="I3584" s="178">
        <v>13.5</v>
      </c>
      <c r="J3584" s="178">
        <v>13.5</v>
      </c>
      <c r="K3584" s="179" t="str">
        <f>MAX(0,((T3584*(365/365))-VLOOKUP(A3584,VBMA!$A:$D,4,0))  /  (T3584* (365/365)   ))</f>
        <v>#N/A</v>
      </c>
      <c r="L3584" s="180" t="str">
        <f t="shared" ref="L3584:S3584" si="3587">(B3584*(1-$K3584) * (365/365))/100</f>
        <v>#N/A</v>
      </c>
      <c r="M3584" s="180" t="str">
        <f t="shared" si="3587"/>
        <v>#N/A</v>
      </c>
      <c r="N3584" s="180" t="str">
        <f t="shared" si="3587"/>
        <v>#N/A</v>
      </c>
      <c r="O3584" s="180" t="str">
        <f t="shared" si="3587"/>
        <v>#N/A</v>
      </c>
      <c r="P3584" s="180" t="str">
        <f t="shared" si="3587"/>
        <v>#N/A</v>
      </c>
      <c r="Q3584" s="180" t="str">
        <f t="shared" si="3587"/>
        <v>#N/A</v>
      </c>
      <c r="R3584" s="180" t="str">
        <f t="shared" si="3587"/>
        <v>#N/A</v>
      </c>
      <c r="S3584" s="180" t="str">
        <f t="shared" si="3587"/>
        <v>#N/A</v>
      </c>
      <c r="T3584" s="181">
        <f t="shared" si="3"/>
        <v>13.54</v>
      </c>
      <c r="U3584" s="182">
        <f t="shared" si="4"/>
        <v>40686</v>
      </c>
      <c r="V3584" s="182">
        <f t="shared" si="5"/>
        <v>40778</v>
      </c>
      <c r="W3584" s="182">
        <f t="shared" si="6"/>
        <v>40870</v>
      </c>
      <c r="X3584" s="181">
        <f t="shared" si="7"/>
        <v>181</v>
      </c>
      <c r="Y3584" s="181">
        <f t="shared" si="8"/>
        <v>273</v>
      </c>
      <c r="Z3584" s="181">
        <f t="shared" si="9"/>
        <v>365</v>
      </c>
      <c r="AA3584" s="155"/>
      <c r="AB3584" s="9"/>
      <c r="AC3584" s="9"/>
      <c r="AD3584" s="9"/>
      <c r="AE3584" s="9"/>
      <c r="AF3584" s="9"/>
      <c r="AG3584" s="9"/>
      <c r="AH3584" s="9"/>
    </row>
    <row r="3585" ht="15.75" customHeight="1">
      <c r="A3585" s="177">
        <v>40504.0</v>
      </c>
      <c r="B3585" s="178">
        <v>9.29</v>
      </c>
      <c r="C3585" s="178">
        <v>10.29</v>
      </c>
      <c r="D3585" s="178">
        <v>10.96</v>
      </c>
      <c r="E3585" s="178">
        <v>12.29</v>
      </c>
      <c r="F3585" s="178">
        <v>12.96</v>
      </c>
      <c r="G3585" s="178">
        <v>13.31</v>
      </c>
      <c r="H3585" s="178">
        <v>13.46</v>
      </c>
      <c r="I3585" s="178">
        <v>13.5</v>
      </c>
      <c r="J3585" s="178">
        <v>13.5</v>
      </c>
      <c r="K3585" s="179" t="str">
        <f>MAX(0,((T3585*(365/365))-VLOOKUP(A3585,VBMA!$A:$D,4,0))  /  (T3585* (365/365)   ))</f>
        <v>#N/A</v>
      </c>
      <c r="L3585" s="180" t="str">
        <f t="shared" ref="L3585:S3585" si="3588">(B3585*(1-$K3585) * (365/365))/100</f>
        <v>#N/A</v>
      </c>
      <c r="M3585" s="180" t="str">
        <f t="shared" si="3588"/>
        <v>#N/A</v>
      </c>
      <c r="N3585" s="180" t="str">
        <f t="shared" si="3588"/>
        <v>#N/A</v>
      </c>
      <c r="O3585" s="180" t="str">
        <f t="shared" si="3588"/>
        <v>#N/A</v>
      </c>
      <c r="P3585" s="180" t="str">
        <f t="shared" si="3588"/>
        <v>#N/A</v>
      </c>
      <c r="Q3585" s="180" t="str">
        <f t="shared" si="3588"/>
        <v>#N/A</v>
      </c>
      <c r="R3585" s="180" t="str">
        <f t="shared" si="3588"/>
        <v>#N/A</v>
      </c>
      <c r="S3585" s="180" t="str">
        <f t="shared" si="3588"/>
        <v>#N/A</v>
      </c>
      <c r="T3585" s="181">
        <f t="shared" si="3"/>
        <v>13.54</v>
      </c>
      <c r="U3585" s="182">
        <f t="shared" si="4"/>
        <v>40685</v>
      </c>
      <c r="V3585" s="182">
        <f t="shared" si="5"/>
        <v>40777</v>
      </c>
      <c r="W3585" s="182">
        <f t="shared" si="6"/>
        <v>40869</v>
      </c>
      <c r="X3585" s="181">
        <f t="shared" si="7"/>
        <v>181</v>
      </c>
      <c r="Y3585" s="181">
        <f t="shared" si="8"/>
        <v>273</v>
      </c>
      <c r="Z3585" s="181">
        <f t="shared" si="9"/>
        <v>365</v>
      </c>
      <c r="AA3585" s="155"/>
      <c r="AB3585" s="9"/>
      <c r="AC3585" s="9"/>
      <c r="AD3585" s="9"/>
      <c r="AE3585" s="9"/>
      <c r="AF3585" s="9"/>
      <c r="AG3585" s="9"/>
      <c r="AH3585" s="9"/>
    </row>
    <row r="3586" ht="15.75" customHeight="1">
      <c r="A3586" s="177">
        <v>40501.0</v>
      </c>
      <c r="B3586" s="178">
        <v>9.43</v>
      </c>
      <c r="C3586" s="178">
        <v>10.36</v>
      </c>
      <c r="D3586" s="178">
        <v>11.0</v>
      </c>
      <c r="E3586" s="178">
        <v>12.26</v>
      </c>
      <c r="F3586" s="178">
        <v>13.04</v>
      </c>
      <c r="G3586" s="178">
        <v>13.41</v>
      </c>
      <c r="H3586" s="178">
        <v>13.5</v>
      </c>
      <c r="I3586" s="178">
        <v>13.5</v>
      </c>
      <c r="J3586" s="178">
        <v>13.5</v>
      </c>
      <c r="K3586" s="179" t="str">
        <f>MAX(0,((T3586*(365/365))-VLOOKUP(A3586,VBMA!$A:$D,4,0))  /  (T3586* (365/365)   ))</f>
        <v>#N/A</v>
      </c>
      <c r="L3586" s="180" t="str">
        <f t="shared" ref="L3586:S3586" si="3589">(B3586*(1-$K3586) * (365/365))/100</f>
        <v>#N/A</v>
      </c>
      <c r="M3586" s="180" t="str">
        <f t="shared" si="3589"/>
        <v>#N/A</v>
      </c>
      <c r="N3586" s="180" t="str">
        <f t="shared" si="3589"/>
        <v>#N/A</v>
      </c>
      <c r="O3586" s="180" t="str">
        <f t="shared" si="3589"/>
        <v>#N/A</v>
      </c>
      <c r="P3586" s="180" t="str">
        <f t="shared" si="3589"/>
        <v>#N/A</v>
      </c>
      <c r="Q3586" s="180" t="str">
        <f t="shared" si="3589"/>
        <v>#N/A</v>
      </c>
      <c r="R3586" s="180" t="str">
        <f t="shared" si="3589"/>
        <v>#N/A</v>
      </c>
      <c r="S3586" s="180" t="str">
        <f t="shared" si="3589"/>
        <v>#N/A</v>
      </c>
      <c r="T3586" s="181">
        <f t="shared" si="3"/>
        <v>13.5</v>
      </c>
      <c r="U3586" s="182">
        <f t="shared" si="4"/>
        <v>40682</v>
      </c>
      <c r="V3586" s="182">
        <f t="shared" si="5"/>
        <v>40774</v>
      </c>
      <c r="W3586" s="182">
        <f t="shared" si="6"/>
        <v>40866</v>
      </c>
      <c r="X3586" s="181">
        <f t="shared" si="7"/>
        <v>181</v>
      </c>
      <c r="Y3586" s="181">
        <f t="shared" si="8"/>
        <v>273</v>
      </c>
      <c r="Z3586" s="181">
        <f t="shared" si="9"/>
        <v>365</v>
      </c>
      <c r="AA3586" s="155"/>
      <c r="AB3586" s="9"/>
      <c r="AC3586" s="9"/>
      <c r="AD3586" s="9"/>
      <c r="AE3586" s="9"/>
      <c r="AF3586" s="9"/>
      <c r="AG3586" s="9"/>
      <c r="AH3586" s="9"/>
    </row>
    <row r="3587" ht="15.75" customHeight="1">
      <c r="A3587" s="177">
        <v>40500.0</v>
      </c>
      <c r="B3587" s="178">
        <v>9.47</v>
      </c>
      <c r="C3587" s="178">
        <v>10.5</v>
      </c>
      <c r="D3587" s="178">
        <v>11.18</v>
      </c>
      <c r="E3587" s="178">
        <v>12.33</v>
      </c>
      <c r="F3587" s="178">
        <v>13.04</v>
      </c>
      <c r="G3587" s="178">
        <v>13.41</v>
      </c>
      <c r="H3587" s="178">
        <v>13.5</v>
      </c>
      <c r="I3587" s="178">
        <v>13.5</v>
      </c>
      <c r="J3587" s="178">
        <v>13.5</v>
      </c>
      <c r="K3587" s="179" t="str">
        <f>MAX(0,((T3587*(365/365))-VLOOKUP(A3587,VBMA!$A:$D,4,0))  /  (T3587* (365/365)   ))</f>
        <v>#N/A</v>
      </c>
      <c r="L3587" s="180" t="str">
        <f t="shared" ref="L3587:S3587" si="3590">(B3587*(1-$K3587) * (365/365))/100</f>
        <v>#N/A</v>
      </c>
      <c r="M3587" s="180" t="str">
        <f t="shared" si="3590"/>
        <v>#N/A</v>
      </c>
      <c r="N3587" s="180" t="str">
        <f t="shared" si="3590"/>
        <v>#N/A</v>
      </c>
      <c r="O3587" s="180" t="str">
        <f t="shared" si="3590"/>
        <v>#N/A</v>
      </c>
      <c r="P3587" s="180" t="str">
        <f t="shared" si="3590"/>
        <v>#N/A</v>
      </c>
      <c r="Q3587" s="180" t="str">
        <f t="shared" si="3590"/>
        <v>#N/A</v>
      </c>
      <c r="R3587" s="180" t="str">
        <f t="shared" si="3590"/>
        <v>#N/A</v>
      </c>
      <c r="S3587" s="180" t="str">
        <f t="shared" si="3590"/>
        <v>#N/A</v>
      </c>
      <c r="T3587" s="181">
        <f t="shared" si="3"/>
        <v>13.5</v>
      </c>
      <c r="U3587" s="182">
        <f t="shared" si="4"/>
        <v>40681</v>
      </c>
      <c r="V3587" s="182">
        <f t="shared" si="5"/>
        <v>40773</v>
      </c>
      <c r="W3587" s="182">
        <f t="shared" si="6"/>
        <v>40865</v>
      </c>
      <c r="X3587" s="181">
        <f t="shared" si="7"/>
        <v>181</v>
      </c>
      <c r="Y3587" s="181">
        <f t="shared" si="8"/>
        <v>273</v>
      </c>
      <c r="Z3587" s="181">
        <f t="shared" si="9"/>
        <v>365</v>
      </c>
      <c r="AA3587" s="155"/>
      <c r="AB3587" s="9"/>
      <c r="AC3587" s="9"/>
      <c r="AD3587" s="9"/>
      <c r="AE3587" s="9"/>
      <c r="AF3587" s="9"/>
      <c r="AG3587" s="9"/>
      <c r="AH3587" s="9"/>
    </row>
    <row r="3588" ht="15.75" customHeight="1">
      <c r="A3588" s="177">
        <v>40499.0</v>
      </c>
      <c r="B3588" s="178">
        <v>9.7</v>
      </c>
      <c r="C3588" s="178">
        <v>10.83</v>
      </c>
      <c r="D3588" s="178">
        <v>11.42</v>
      </c>
      <c r="E3588" s="178">
        <v>12.47</v>
      </c>
      <c r="F3588" s="178">
        <v>13.13</v>
      </c>
      <c r="G3588" s="178">
        <v>13.45</v>
      </c>
      <c r="H3588" s="178">
        <v>13.5</v>
      </c>
      <c r="I3588" s="178">
        <v>13.5</v>
      </c>
      <c r="J3588" s="178">
        <v>13.5</v>
      </c>
      <c r="K3588" s="179" t="str">
        <f>MAX(0,((T3588*(365/365))-VLOOKUP(A3588,VBMA!$A:$D,4,0))  /  (T3588* (365/365)   ))</f>
        <v>#N/A</v>
      </c>
      <c r="L3588" s="180" t="str">
        <f t="shared" ref="L3588:S3588" si="3591">(B3588*(1-$K3588) * (365/365))/100</f>
        <v>#N/A</v>
      </c>
      <c r="M3588" s="180" t="str">
        <f t="shared" si="3591"/>
        <v>#N/A</v>
      </c>
      <c r="N3588" s="180" t="str">
        <f t="shared" si="3591"/>
        <v>#N/A</v>
      </c>
      <c r="O3588" s="180" t="str">
        <f t="shared" si="3591"/>
        <v>#N/A</v>
      </c>
      <c r="P3588" s="180" t="str">
        <f t="shared" si="3591"/>
        <v>#N/A</v>
      </c>
      <c r="Q3588" s="180" t="str">
        <f t="shared" si="3591"/>
        <v>#N/A</v>
      </c>
      <c r="R3588" s="180" t="str">
        <f t="shared" si="3591"/>
        <v>#N/A</v>
      </c>
      <c r="S3588" s="180" t="str">
        <f t="shared" si="3591"/>
        <v>#N/A</v>
      </c>
      <c r="T3588" s="181">
        <f t="shared" si="3"/>
        <v>13.5</v>
      </c>
      <c r="U3588" s="182">
        <f t="shared" si="4"/>
        <v>40680</v>
      </c>
      <c r="V3588" s="182">
        <f t="shared" si="5"/>
        <v>40772</v>
      </c>
      <c r="W3588" s="182">
        <f t="shared" si="6"/>
        <v>40864</v>
      </c>
      <c r="X3588" s="181">
        <f t="shared" si="7"/>
        <v>181</v>
      </c>
      <c r="Y3588" s="181">
        <f t="shared" si="8"/>
        <v>273</v>
      </c>
      <c r="Z3588" s="181">
        <f t="shared" si="9"/>
        <v>365</v>
      </c>
      <c r="AA3588" s="155"/>
      <c r="AB3588" s="9"/>
      <c r="AC3588" s="9"/>
      <c r="AD3588" s="9"/>
      <c r="AE3588" s="9"/>
      <c r="AF3588" s="9"/>
      <c r="AG3588" s="9"/>
      <c r="AH3588" s="9"/>
    </row>
    <row r="3589" ht="15.75" customHeight="1">
      <c r="A3589" s="177">
        <v>40498.0</v>
      </c>
      <c r="B3589" s="178">
        <v>10.08</v>
      </c>
      <c r="C3589" s="178">
        <v>11.13</v>
      </c>
      <c r="D3589" s="178">
        <v>11.75</v>
      </c>
      <c r="E3589" s="178">
        <v>12.67</v>
      </c>
      <c r="F3589" s="178">
        <v>13.16</v>
      </c>
      <c r="G3589" s="178">
        <v>13.5</v>
      </c>
      <c r="H3589" s="178">
        <v>13.5</v>
      </c>
      <c r="I3589" s="178">
        <v>13.5</v>
      </c>
      <c r="J3589" s="178">
        <v>13.5</v>
      </c>
      <c r="K3589" s="179" t="str">
        <f>MAX(0,((T3589*(365/365))-VLOOKUP(A3589,VBMA!$A:$D,4,0))  /  (T3589* (365/365)   ))</f>
        <v>#N/A</v>
      </c>
      <c r="L3589" s="180" t="str">
        <f t="shared" ref="L3589:S3589" si="3592">(B3589*(1-$K3589) * (365/365))/100</f>
        <v>#N/A</v>
      </c>
      <c r="M3589" s="180" t="str">
        <f t="shared" si="3592"/>
        <v>#N/A</v>
      </c>
      <c r="N3589" s="180" t="str">
        <f t="shared" si="3592"/>
        <v>#N/A</v>
      </c>
      <c r="O3589" s="180" t="str">
        <f t="shared" si="3592"/>
        <v>#N/A</v>
      </c>
      <c r="P3589" s="180" t="str">
        <f t="shared" si="3592"/>
        <v>#N/A</v>
      </c>
      <c r="Q3589" s="180" t="str">
        <f t="shared" si="3592"/>
        <v>#N/A</v>
      </c>
      <c r="R3589" s="180" t="str">
        <f t="shared" si="3592"/>
        <v>#N/A</v>
      </c>
      <c r="S3589" s="180" t="str">
        <f t="shared" si="3592"/>
        <v>#N/A</v>
      </c>
      <c r="T3589" s="181">
        <f t="shared" si="3"/>
        <v>13.5</v>
      </c>
      <c r="U3589" s="182">
        <f t="shared" si="4"/>
        <v>40679</v>
      </c>
      <c r="V3589" s="182">
        <f t="shared" si="5"/>
        <v>40771</v>
      </c>
      <c r="W3589" s="182">
        <f t="shared" si="6"/>
        <v>40863</v>
      </c>
      <c r="X3589" s="181">
        <f t="shared" si="7"/>
        <v>181</v>
      </c>
      <c r="Y3589" s="181">
        <f t="shared" si="8"/>
        <v>273</v>
      </c>
      <c r="Z3589" s="181">
        <f t="shared" si="9"/>
        <v>365</v>
      </c>
      <c r="AA3589" s="155"/>
      <c r="AB3589" s="9"/>
      <c r="AC3589" s="9"/>
      <c r="AD3589" s="9"/>
      <c r="AE3589" s="9"/>
      <c r="AF3589" s="9"/>
      <c r="AG3589" s="9"/>
      <c r="AH3589" s="9"/>
    </row>
    <row r="3590" ht="15.75" customHeight="1">
      <c r="A3590" s="177">
        <v>40497.0</v>
      </c>
      <c r="B3590" s="178">
        <v>10.53</v>
      </c>
      <c r="C3590" s="178">
        <v>11.5</v>
      </c>
      <c r="D3590" s="178">
        <v>12.07</v>
      </c>
      <c r="E3590" s="178">
        <v>12.79</v>
      </c>
      <c r="F3590" s="178">
        <v>13.18</v>
      </c>
      <c r="G3590" s="178">
        <v>13.39</v>
      </c>
      <c r="H3590" s="178">
        <v>13.43</v>
      </c>
      <c r="I3590" s="178">
        <v>13.46</v>
      </c>
      <c r="J3590" s="178">
        <v>13.47</v>
      </c>
      <c r="K3590" s="179" t="str">
        <f>MAX(0,((T3590*(365/365))-VLOOKUP(A3590,VBMA!$A:$D,4,0))  /  (T3590* (365/365)   ))</f>
        <v>#N/A</v>
      </c>
      <c r="L3590" s="180" t="str">
        <f t="shared" ref="L3590:S3590" si="3593">(B3590*(1-$K3590) * (365/365))/100</f>
        <v>#N/A</v>
      </c>
      <c r="M3590" s="180" t="str">
        <f t="shared" si="3593"/>
        <v>#N/A</v>
      </c>
      <c r="N3590" s="180" t="str">
        <f t="shared" si="3593"/>
        <v>#N/A</v>
      </c>
      <c r="O3590" s="180" t="str">
        <f t="shared" si="3593"/>
        <v>#N/A</v>
      </c>
      <c r="P3590" s="180" t="str">
        <f t="shared" si="3593"/>
        <v>#N/A</v>
      </c>
      <c r="Q3590" s="180" t="str">
        <f t="shared" si="3593"/>
        <v>#N/A</v>
      </c>
      <c r="R3590" s="180" t="str">
        <f t="shared" si="3593"/>
        <v>#N/A</v>
      </c>
      <c r="S3590" s="180" t="str">
        <f t="shared" si="3593"/>
        <v>#N/A</v>
      </c>
      <c r="T3590" s="181">
        <f t="shared" si="3"/>
        <v>13.49</v>
      </c>
      <c r="U3590" s="182">
        <f t="shared" si="4"/>
        <v>40678</v>
      </c>
      <c r="V3590" s="182">
        <f t="shared" si="5"/>
        <v>40770</v>
      </c>
      <c r="W3590" s="182">
        <f t="shared" si="6"/>
        <v>40862</v>
      </c>
      <c r="X3590" s="181">
        <f t="shared" si="7"/>
        <v>181</v>
      </c>
      <c r="Y3590" s="181">
        <f t="shared" si="8"/>
        <v>273</v>
      </c>
      <c r="Z3590" s="181">
        <f t="shared" si="9"/>
        <v>365</v>
      </c>
      <c r="AA3590" s="155"/>
      <c r="AB3590" s="9"/>
      <c r="AC3590" s="9"/>
      <c r="AD3590" s="9"/>
      <c r="AE3590" s="9"/>
      <c r="AF3590" s="9"/>
      <c r="AG3590" s="9"/>
      <c r="AH3590" s="9"/>
    </row>
    <row r="3591" ht="15.75" customHeight="1">
      <c r="A3591" s="177">
        <v>40494.0</v>
      </c>
      <c r="B3591" s="178">
        <v>12.39</v>
      </c>
      <c r="C3591" s="178">
        <v>12.69</v>
      </c>
      <c r="D3591" s="178">
        <v>13.02</v>
      </c>
      <c r="E3591" s="178">
        <v>13.43</v>
      </c>
      <c r="F3591" s="178">
        <v>13.43</v>
      </c>
      <c r="G3591" s="178">
        <v>13.43</v>
      </c>
      <c r="H3591" s="178">
        <v>13.5</v>
      </c>
      <c r="I3591" s="178">
        <v>13.5</v>
      </c>
      <c r="J3591" s="178">
        <v>13.5</v>
      </c>
      <c r="K3591" s="179" t="str">
        <f>MAX(0,((T3591*(365/365))-VLOOKUP(A3591,VBMA!$A:$D,4,0))  /  (T3591* (365/365)   ))</f>
        <v>#N/A</v>
      </c>
      <c r="L3591" s="180" t="str">
        <f t="shared" ref="L3591:S3591" si="3594">(B3591*(1-$K3591) * (365/365))/100</f>
        <v>#N/A</v>
      </c>
      <c r="M3591" s="180" t="str">
        <f t="shared" si="3594"/>
        <v>#N/A</v>
      </c>
      <c r="N3591" s="180" t="str">
        <f t="shared" si="3594"/>
        <v>#N/A</v>
      </c>
      <c r="O3591" s="180" t="str">
        <f t="shared" si="3594"/>
        <v>#N/A</v>
      </c>
      <c r="P3591" s="180" t="str">
        <f t="shared" si="3594"/>
        <v>#N/A</v>
      </c>
      <c r="Q3591" s="180" t="str">
        <f t="shared" si="3594"/>
        <v>#N/A</v>
      </c>
      <c r="R3591" s="180" t="str">
        <f t="shared" si="3594"/>
        <v>#N/A</v>
      </c>
      <c r="S3591" s="180" t="str">
        <f t="shared" si="3594"/>
        <v>#N/A</v>
      </c>
      <c r="T3591" s="181">
        <f t="shared" si="3"/>
        <v>13.5</v>
      </c>
      <c r="U3591" s="182">
        <f t="shared" si="4"/>
        <v>40675</v>
      </c>
      <c r="V3591" s="182">
        <f t="shared" si="5"/>
        <v>40767</v>
      </c>
      <c r="W3591" s="182">
        <f t="shared" si="6"/>
        <v>40859</v>
      </c>
      <c r="X3591" s="181">
        <f t="shared" si="7"/>
        <v>181</v>
      </c>
      <c r="Y3591" s="181">
        <f t="shared" si="8"/>
        <v>273</v>
      </c>
      <c r="Z3591" s="181">
        <f t="shared" si="9"/>
        <v>365</v>
      </c>
      <c r="AA3591" s="155"/>
      <c r="AB3591" s="9"/>
      <c r="AC3591" s="9"/>
      <c r="AD3591" s="9"/>
      <c r="AE3591" s="9"/>
      <c r="AF3591" s="9"/>
      <c r="AG3591" s="9"/>
      <c r="AH3591" s="9"/>
    </row>
    <row r="3592" ht="15.75" customHeight="1">
      <c r="A3592" s="177">
        <v>40493.0</v>
      </c>
      <c r="B3592" s="178">
        <v>12.86</v>
      </c>
      <c r="C3592" s="178">
        <v>13.08</v>
      </c>
      <c r="D3592" s="178">
        <v>13.27</v>
      </c>
      <c r="E3592" s="178">
        <v>13.5</v>
      </c>
      <c r="F3592" s="178">
        <v>13.5</v>
      </c>
      <c r="G3592" s="178">
        <v>13.5</v>
      </c>
      <c r="H3592" s="178">
        <v>13.5</v>
      </c>
      <c r="I3592" s="178">
        <v>13.5</v>
      </c>
      <c r="J3592" s="178">
        <v>13.5</v>
      </c>
      <c r="K3592" s="179" t="str">
        <f>MAX(0,((T3592*(365/365))-VLOOKUP(A3592,VBMA!$A:$D,4,0))  /  (T3592* (365/365)   ))</f>
        <v>#N/A</v>
      </c>
      <c r="L3592" s="180" t="str">
        <f t="shared" ref="L3592:S3592" si="3595">(B3592*(1-$K3592) * (365/365))/100</f>
        <v>#N/A</v>
      </c>
      <c r="M3592" s="180" t="str">
        <f t="shared" si="3595"/>
        <v>#N/A</v>
      </c>
      <c r="N3592" s="180" t="str">
        <f t="shared" si="3595"/>
        <v>#N/A</v>
      </c>
      <c r="O3592" s="180" t="str">
        <f t="shared" si="3595"/>
        <v>#N/A</v>
      </c>
      <c r="P3592" s="180" t="str">
        <f t="shared" si="3595"/>
        <v>#N/A</v>
      </c>
      <c r="Q3592" s="180" t="str">
        <f t="shared" si="3595"/>
        <v>#N/A</v>
      </c>
      <c r="R3592" s="180" t="str">
        <f t="shared" si="3595"/>
        <v>#N/A</v>
      </c>
      <c r="S3592" s="180" t="str">
        <f t="shared" si="3595"/>
        <v>#N/A</v>
      </c>
      <c r="T3592" s="181">
        <f t="shared" si="3"/>
        <v>13.5</v>
      </c>
      <c r="U3592" s="182">
        <f t="shared" si="4"/>
        <v>40674</v>
      </c>
      <c r="V3592" s="182">
        <f t="shared" si="5"/>
        <v>40766</v>
      </c>
      <c r="W3592" s="182">
        <f t="shared" si="6"/>
        <v>40858</v>
      </c>
      <c r="X3592" s="181">
        <f t="shared" si="7"/>
        <v>181</v>
      </c>
      <c r="Y3592" s="181">
        <f t="shared" si="8"/>
        <v>273</v>
      </c>
      <c r="Z3592" s="181">
        <f t="shared" si="9"/>
        <v>365</v>
      </c>
      <c r="AA3592" s="155"/>
      <c r="AB3592" s="9"/>
      <c r="AC3592" s="9"/>
      <c r="AD3592" s="9"/>
      <c r="AE3592" s="9"/>
      <c r="AF3592" s="9"/>
      <c r="AG3592" s="9"/>
      <c r="AH3592" s="9"/>
    </row>
    <row r="3593" ht="15.75" customHeight="1">
      <c r="A3593" s="177">
        <v>40492.0</v>
      </c>
      <c r="B3593" s="178">
        <v>12.57</v>
      </c>
      <c r="C3593" s="178">
        <v>13.01</v>
      </c>
      <c r="D3593" s="178">
        <v>13.13</v>
      </c>
      <c r="E3593" s="178">
        <v>13.36</v>
      </c>
      <c r="F3593" s="178">
        <v>13.36</v>
      </c>
      <c r="G3593" s="178">
        <v>13.36</v>
      </c>
      <c r="H3593" s="178">
        <v>13.43</v>
      </c>
      <c r="I3593" s="178">
        <v>13.43</v>
      </c>
      <c r="J3593" s="178">
        <v>13.43</v>
      </c>
      <c r="K3593" s="179" t="str">
        <f>MAX(0,((T3593*(365/365))-VLOOKUP(A3593,VBMA!$A:$D,4,0))  /  (T3593* (365/365)   ))</f>
        <v>#N/A</v>
      </c>
      <c r="L3593" s="180" t="str">
        <f t="shared" ref="L3593:S3593" si="3596">(B3593*(1-$K3593) * (365/365))/100</f>
        <v>#N/A</v>
      </c>
      <c r="M3593" s="180" t="str">
        <f t="shared" si="3596"/>
        <v>#N/A</v>
      </c>
      <c r="N3593" s="180" t="str">
        <f t="shared" si="3596"/>
        <v>#N/A</v>
      </c>
      <c r="O3593" s="180" t="str">
        <f t="shared" si="3596"/>
        <v>#N/A</v>
      </c>
      <c r="P3593" s="180" t="str">
        <f t="shared" si="3596"/>
        <v>#N/A</v>
      </c>
      <c r="Q3593" s="180" t="str">
        <f t="shared" si="3596"/>
        <v>#N/A</v>
      </c>
      <c r="R3593" s="180" t="str">
        <f t="shared" si="3596"/>
        <v>#N/A</v>
      </c>
      <c r="S3593" s="180" t="str">
        <f t="shared" si="3596"/>
        <v>#N/A</v>
      </c>
      <c r="T3593" s="181">
        <f t="shared" si="3"/>
        <v>13.43</v>
      </c>
      <c r="U3593" s="182">
        <f t="shared" si="4"/>
        <v>40673</v>
      </c>
      <c r="V3593" s="182">
        <f t="shared" si="5"/>
        <v>40765</v>
      </c>
      <c r="W3593" s="182">
        <f t="shared" si="6"/>
        <v>40857</v>
      </c>
      <c r="X3593" s="181">
        <f t="shared" si="7"/>
        <v>181</v>
      </c>
      <c r="Y3593" s="181">
        <f t="shared" si="8"/>
        <v>273</v>
      </c>
      <c r="Z3593" s="181">
        <f t="shared" si="9"/>
        <v>365</v>
      </c>
      <c r="AA3593" s="155"/>
      <c r="AB3593" s="9"/>
      <c r="AC3593" s="9"/>
      <c r="AD3593" s="9"/>
      <c r="AE3593" s="9"/>
      <c r="AF3593" s="9"/>
      <c r="AG3593" s="9"/>
      <c r="AH3593" s="9"/>
    </row>
    <row r="3594" ht="15.75" customHeight="1">
      <c r="A3594" s="177">
        <v>40491.0</v>
      </c>
      <c r="B3594" s="178">
        <v>12.13</v>
      </c>
      <c r="C3594" s="178">
        <v>12.73</v>
      </c>
      <c r="D3594" s="178">
        <v>12.86</v>
      </c>
      <c r="E3594" s="178">
        <v>13.21</v>
      </c>
      <c r="F3594" s="178">
        <v>13.28</v>
      </c>
      <c r="G3594" s="178">
        <v>13.35</v>
      </c>
      <c r="H3594" s="178">
        <v>13.35</v>
      </c>
      <c r="I3594" s="178">
        <v>13.35</v>
      </c>
      <c r="J3594" s="178">
        <v>13.35</v>
      </c>
      <c r="K3594" s="179" t="str">
        <f>MAX(0,((T3594*(365/365))-VLOOKUP(A3594,VBMA!$A:$D,4,0))  /  (T3594* (365/365)   ))</f>
        <v>#N/A</v>
      </c>
      <c r="L3594" s="180" t="str">
        <f t="shared" ref="L3594:S3594" si="3597">(B3594*(1-$K3594) * (365/365))/100</f>
        <v>#N/A</v>
      </c>
      <c r="M3594" s="180" t="str">
        <f t="shared" si="3597"/>
        <v>#N/A</v>
      </c>
      <c r="N3594" s="180" t="str">
        <f t="shared" si="3597"/>
        <v>#N/A</v>
      </c>
      <c r="O3594" s="180" t="str">
        <f t="shared" si="3597"/>
        <v>#N/A</v>
      </c>
      <c r="P3594" s="180" t="str">
        <f t="shared" si="3597"/>
        <v>#N/A</v>
      </c>
      <c r="Q3594" s="180" t="str">
        <f t="shared" si="3597"/>
        <v>#N/A</v>
      </c>
      <c r="R3594" s="180" t="str">
        <f t="shared" si="3597"/>
        <v>#N/A</v>
      </c>
      <c r="S3594" s="180" t="str">
        <f t="shared" si="3597"/>
        <v>#N/A</v>
      </c>
      <c r="T3594" s="181">
        <f t="shared" si="3"/>
        <v>13.35</v>
      </c>
      <c r="U3594" s="182">
        <f t="shared" si="4"/>
        <v>40672</v>
      </c>
      <c r="V3594" s="182">
        <f t="shared" si="5"/>
        <v>40764</v>
      </c>
      <c r="W3594" s="182">
        <f t="shared" si="6"/>
        <v>40856</v>
      </c>
      <c r="X3594" s="181">
        <f t="shared" si="7"/>
        <v>181</v>
      </c>
      <c r="Y3594" s="181">
        <f t="shared" si="8"/>
        <v>273</v>
      </c>
      <c r="Z3594" s="181">
        <f t="shared" si="9"/>
        <v>365</v>
      </c>
      <c r="AA3594" s="155"/>
      <c r="AB3594" s="9"/>
      <c r="AC3594" s="9"/>
      <c r="AD3594" s="9"/>
      <c r="AE3594" s="9"/>
      <c r="AF3594" s="9"/>
      <c r="AG3594" s="9"/>
      <c r="AH3594" s="9"/>
    </row>
    <row r="3595" ht="15.75" customHeight="1">
      <c r="A3595" s="177">
        <v>40490.0</v>
      </c>
      <c r="B3595" s="178">
        <v>11.58</v>
      </c>
      <c r="C3595" s="178">
        <v>12.3</v>
      </c>
      <c r="D3595" s="178">
        <v>12.49</v>
      </c>
      <c r="E3595" s="178">
        <v>12.83</v>
      </c>
      <c r="F3595" s="178">
        <v>13.05</v>
      </c>
      <c r="G3595" s="178">
        <v>13.19</v>
      </c>
      <c r="H3595" s="178">
        <v>13.32</v>
      </c>
      <c r="I3595" s="178">
        <v>13.32</v>
      </c>
      <c r="J3595" s="178">
        <v>13.32</v>
      </c>
      <c r="K3595" s="179" t="str">
        <f>MAX(0,((T3595*(365/365))-VLOOKUP(A3595,VBMA!$A:$D,4,0))  /  (T3595* (365/365)   ))</f>
        <v>#N/A</v>
      </c>
      <c r="L3595" s="180" t="str">
        <f t="shared" ref="L3595:S3595" si="3598">(B3595*(1-$K3595) * (365/365))/100</f>
        <v>#N/A</v>
      </c>
      <c r="M3595" s="180" t="str">
        <f t="shared" si="3598"/>
        <v>#N/A</v>
      </c>
      <c r="N3595" s="180" t="str">
        <f t="shared" si="3598"/>
        <v>#N/A</v>
      </c>
      <c r="O3595" s="180" t="str">
        <f t="shared" si="3598"/>
        <v>#N/A</v>
      </c>
      <c r="P3595" s="180" t="str">
        <f t="shared" si="3598"/>
        <v>#N/A</v>
      </c>
      <c r="Q3595" s="180" t="str">
        <f t="shared" si="3598"/>
        <v>#N/A</v>
      </c>
      <c r="R3595" s="180" t="str">
        <f t="shared" si="3598"/>
        <v>#N/A</v>
      </c>
      <c r="S3595" s="180" t="str">
        <f t="shared" si="3598"/>
        <v>#N/A</v>
      </c>
      <c r="T3595" s="181">
        <f t="shared" si="3"/>
        <v>13.32</v>
      </c>
      <c r="U3595" s="182">
        <f t="shared" si="4"/>
        <v>40671</v>
      </c>
      <c r="V3595" s="182">
        <f t="shared" si="5"/>
        <v>40763</v>
      </c>
      <c r="W3595" s="182">
        <f t="shared" si="6"/>
        <v>40855</v>
      </c>
      <c r="X3595" s="181">
        <f t="shared" si="7"/>
        <v>181</v>
      </c>
      <c r="Y3595" s="181">
        <f t="shared" si="8"/>
        <v>273</v>
      </c>
      <c r="Z3595" s="181">
        <f t="shared" si="9"/>
        <v>365</v>
      </c>
      <c r="AA3595" s="155"/>
      <c r="AB3595" s="9"/>
      <c r="AC3595" s="9"/>
      <c r="AD3595" s="9"/>
      <c r="AE3595" s="9"/>
      <c r="AF3595" s="9"/>
      <c r="AG3595" s="9"/>
      <c r="AH3595" s="9"/>
    </row>
    <row r="3596" ht="15.75" customHeight="1">
      <c r="A3596" s="177">
        <v>40487.0</v>
      </c>
      <c r="B3596" s="178">
        <v>9.94</v>
      </c>
      <c r="C3596" s="178">
        <v>10.67</v>
      </c>
      <c r="D3596" s="178">
        <v>10.86</v>
      </c>
      <c r="E3596" s="178">
        <v>11.28</v>
      </c>
      <c r="F3596" s="178">
        <v>11.46</v>
      </c>
      <c r="G3596" s="178">
        <v>11.67</v>
      </c>
      <c r="H3596" s="178">
        <v>11.91</v>
      </c>
      <c r="I3596" s="178">
        <v>11.94</v>
      </c>
      <c r="J3596" s="178">
        <v>12.0</v>
      </c>
      <c r="K3596" s="179" t="str">
        <f>MAX(0,((T3596*(365/365))-VLOOKUP(A3596,VBMA!$A:$D,4,0))  /  (T3596* (365/365)   ))</f>
        <v>#N/A</v>
      </c>
      <c r="L3596" s="180" t="str">
        <f t="shared" ref="L3596:S3596" si="3599">(B3596*(1-$K3596) * (365/365))/100</f>
        <v>#N/A</v>
      </c>
      <c r="M3596" s="180" t="str">
        <f t="shared" si="3599"/>
        <v>#N/A</v>
      </c>
      <c r="N3596" s="180" t="str">
        <f t="shared" si="3599"/>
        <v>#N/A</v>
      </c>
      <c r="O3596" s="180" t="str">
        <f t="shared" si="3599"/>
        <v>#N/A</v>
      </c>
      <c r="P3596" s="180" t="str">
        <f t="shared" si="3599"/>
        <v>#N/A</v>
      </c>
      <c r="Q3596" s="180" t="str">
        <f t="shared" si="3599"/>
        <v>#N/A</v>
      </c>
      <c r="R3596" s="180" t="str">
        <f t="shared" si="3599"/>
        <v>#N/A</v>
      </c>
      <c r="S3596" s="180" t="str">
        <f t="shared" si="3599"/>
        <v>#N/A</v>
      </c>
      <c r="T3596" s="181">
        <f t="shared" si="3"/>
        <v>11.97</v>
      </c>
      <c r="U3596" s="182">
        <f t="shared" si="4"/>
        <v>40668</v>
      </c>
      <c r="V3596" s="182">
        <f t="shared" si="5"/>
        <v>40760</v>
      </c>
      <c r="W3596" s="182">
        <f t="shared" si="6"/>
        <v>40852</v>
      </c>
      <c r="X3596" s="181">
        <f t="shared" si="7"/>
        <v>181</v>
      </c>
      <c r="Y3596" s="181">
        <f t="shared" si="8"/>
        <v>273</v>
      </c>
      <c r="Z3596" s="181">
        <f t="shared" si="9"/>
        <v>365</v>
      </c>
      <c r="AA3596" s="155"/>
      <c r="AB3596" s="9"/>
      <c r="AC3596" s="9"/>
      <c r="AD3596" s="9"/>
      <c r="AE3596" s="9"/>
      <c r="AF3596" s="9"/>
      <c r="AG3596" s="9"/>
      <c r="AH3596" s="9"/>
    </row>
    <row r="3597" ht="15.75" customHeight="1">
      <c r="A3597" s="177">
        <v>40486.0</v>
      </c>
      <c r="B3597" s="178">
        <v>9.44</v>
      </c>
      <c r="C3597" s="178">
        <v>10.23</v>
      </c>
      <c r="D3597" s="178">
        <v>10.61</v>
      </c>
      <c r="E3597" s="178">
        <v>11.04</v>
      </c>
      <c r="F3597" s="178">
        <v>11.26</v>
      </c>
      <c r="G3597" s="178">
        <v>11.48</v>
      </c>
      <c r="H3597" s="178">
        <v>11.78</v>
      </c>
      <c r="I3597" s="178">
        <v>11.88</v>
      </c>
      <c r="J3597" s="178">
        <v>11.95</v>
      </c>
      <c r="K3597" s="179" t="str">
        <f>MAX(0,((T3597*(365/365))-VLOOKUP(A3597,VBMA!$A:$D,4,0))  /  (T3597* (365/365)   ))</f>
        <v>#N/A</v>
      </c>
      <c r="L3597" s="180" t="str">
        <f t="shared" ref="L3597:S3597" si="3600">(B3597*(1-$K3597) * (365/365))/100</f>
        <v>#N/A</v>
      </c>
      <c r="M3597" s="180" t="str">
        <f t="shared" si="3600"/>
        <v>#N/A</v>
      </c>
      <c r="N3597" s="180" t="str">
        <f t="shared" si="3600"/>
        <v>#N/A</v>
      </c>
      <c r="O3597" s="180" t="str">
        <f t="shared" si="3600"/>
        <v>#N/A</v>
      </c>
      <c r="P3597" s="180" t="str">
        <f t="shared" si="3600"/>
        <v>#N/A</v>
      </c>
      <c r="Q3597" s="180" t="str">
        <f t="shared" si="3600"/>
        <v>#N/A</v>
      </c>
      <c r="R3597" s="180" t="str">
        <f t="shared" si="3600"/>
        <v>#N/A</v>
      </c>
      <c r="S3597" s="180" t="str">
        <f t="shared" si="3600"/>
        <v>#N/A</v>
      </c>
      <c r="T3597" s="181">
        <f t="shared" si="3"/>
        <v>11.98</v>
      </c>
      <c r="U3597" s="182">
        <f t="shared" si="4"/>
        <v>40667</v>
      </c>
      <c r="V3597" s="182">
        <f t="shared" si="5"/>
        <v>40759</v>
      </c>
      <c r="W3597" s="182">
        <f t="shared" si="6"/>
        <v>40851</v>
      </c>
      <c r="X3597" s="181">
        <f t="shared" si="7"/>
        <v>181</v>
      </c>
      <c r="Y3597" s="181">
        <f t="shared" si="8"/>
        <v>273</v>
      </c>
      <c r="Z3597" s="181">
        <f t="shared" si="9"/>
        <v>365</v>
      </c>
      <c r="AA3597" s="155"/>
      <c r="AB3597" s="9"/>
      <c r="AC3597" s="9"/>
      <c r="AD3597" s="9"/>
      <c r="AE3597" s="9"/>
      <c r="AF3597" s="9"/>
      <c r="AG3597" s="9"/>
      <c r="AH3597" s="9"/>
    </row>
    <row r="3598" ht="15.75" customHeight="1">
      <c r="A3598" s="177">
        <v>40485.0</v>
      </c>
      <c r="B3598" s="178">
        <v>8.71</v>
      </c>
      <c r="C3598" s="178">
        <v>9.57</v>
      </c>
      <c r="D3598" s="178">
        <v>10.06</v>
      </c>
      <c r="E3598" s="178">
        <v>10.59</v>
      </c>
      <c r="F3598" s="178">
        <v>10.96</v>
      </c>
      <c r="G3598" s="178">
        <v>11.3</v>
      </c>
      <c r="H3598" s="178">
        <v>11.62</v>
      </c>
      <c r="I3598" s="178">
        <v>11.81</v>
      </c>
      <c r="J3598" s="178">
        <v>11.91</v>
      </c>
      <c r="K3598" s="179" t="str">
        <f>MAX(0,((T3598*(365/365))-VLOOKUP(A3598,VBMA!$A:$D,4,0))  /  (T3598* (365/365)   ))</f>
        <v>#N/A</v>
      </c>
      <c r="L3598" s="180" t="str">
        <f t="shared" ref="L3598:S3598" si="3601">(B3598*(1-$K3598) * (365/365))/100</f>
        <v>#N/A</v>
      </c>
      <c r="M3598" s="180" t="str">
        <f t="shared" si="3601"/>
        <v>#N/A</v>
      </c>
      <c r="N3598" s="180" t="str">
        <f t="shared" si="3601"/>
        <v>#N/A</v>
      </c>
      <c r="O3598" s="180" t="str">
        <f t="shared" si="3601"/>
        <v>#N/A</v>
      </c>
      <c r="P3598" s="180" t="str">
        <f t="shared" si="3601"/>
        <v>#N/A</v>
      </c>
      <c r="Q3598" s="180" t="str">
        <f t="shared" si="3601"/>
        <v>#N/A</v>
      </c>
      <c r="R3598" s="180" t="str">
        <f t="shared" si="3601"/>
        <v>#N/A</v>
      </c>
      <c r="S3598" s="180" t="str">
        <f t="shared" si="3601"/>
        <v>#N/A</v>
      </c>
      <c r="T3598" s="181">
        <f t="shared" si="3"/>
        <v>12</v>
      </c>
      <c r="U3598" s="182">
        <f t="shared" si="4"/>
        <v>40666</v>
      </c>
      <c r="V3598" s="182">
        <f t="shared" si="5"/>
        <v>40758</v>
      </c>
      <c r="W3598" s="182">
        <f t="shared" si="6"/>
        <v>40850</v>
      </c>
      <c r="X3598" s="181">
        <f t="shared" si="7"/>
        <v>181</v>
      </c>
      <c r="Y3598" s="181">
        <f t="shared" si="8"/>
        <v>273</v>
      </c>
      <c r="Z3598" s="181">
        <f t="shared" si="9"/>
        <v>365</v>
      </c>
      <c r="AA3598" s="155"/>
      <c r="AB3598" s="9"/>
      <c r="AC3598" s="9"/>
      <c r="AD3598" s="9"/>
      <c r="AE3598" s="9"/>
      <c r="AF3598" s="9"/>
      <c r="AG3598" s="9"/>
      <c r="AH3598" s="9"/>
    </row>
    <row r="3599" ht="15.75" customHeight="1">
      <c r="A3599" s="177">
        <v>40484.0</v>
      </c>
      <c r="B3599" s="178">
        <v>8.12</v>
      </c>
      <c r="C3599" s="178">
        <v>8.7</v>
      </c>
      <c r="D3599" s="178">
        <v>9.37</v>
      </c>
      <c r="E3599" s="178">
        <v>9.82</v>
      </c>
      <c r="F3599" s="178">
        <v>10.23</v>
      </c>
      <c r="G3599" s="178">
        <v>10.73</v>
      </c>
      <c r="H3599" s="178">
        <v>11.25</v>
      </c>
      <c r="I3599" s="178">
        <v>11.63</v>
      </c>
      <c r="J3599" s="178">
        <v>11.83</v>
      </c>
      <c r="K3599" s="179" t="str">
        <f>MAX(0,((T3599*(365/365))-VLOOKUP(A3599,VBMA!$A:$D,4,0))  /  (T3599* (365/365)   ))</f>
        <v>#N/A</v>
      </c>
      <c r="L3599" s="180" t="str">
        <f t="shared" ref="L3599:S3599" si="3602">(B3599*(1-$K3599) * (365/365))/100</f>
        <v>#N/A</v>
      </c>
      <c r="M3599" s="180" t="str">
        <f t="shared" si="3602"/>
        <v>#N/A</v>
      </c>
      <c r="N3599" s="180" t="str">
        <f t="shared" si="3602"/>
        <v>#N/A</v>
      </c>
      <c r="O3599" s="180" t="str">
        <f t="shared" si="3602"/>
        <v>#N/A</v>
      </c>
      <c r="P3599" s="180" t="str">
        <f t="shared" si="3602"/>
        <v>#N/A</v>
      </c>
      <c r="Q3599" s="180" t="str">
        <f t="shared" si="3602"/>
        <v>#N/A</v>
      </c>
      <c r="R3599" s="180" t="str">
        <f t="shared" si="3602"/>
        <v>#N/A</v>
      </c>
      <c r="S3599" s="180" t="str">
        <f t="shared" si="3602"/>
        <v>#N/A</v>
      </c>
      <c r="T3599" s="181">
        <f t="shared" si="3"/>
        <v>12.01</v>
      </c>
      <c r="U3599" s="182">
        <f t="shared" si="4"/>
        <v>40665</v>
      </c>
      <c r="V3599" s="182">
        <f t="shared" si="5"/>
        <v>40757</v>
      </c>
      <c r="W3599" s="182">
        <f t="shared" si="6"/>
        <v>40849</v>
      </c>
      <c r="X3599" s="181">
        <f t="shared" si="7"/>
        <v>181</v>
      </c>
      <c r="Y3599" s="181">
        <f t="shared" si="8"/>
        <v>273</v>
      </c>
      <c r="Z3599" s="181">
        <f t="shared" si="9"/>
        <v>365</v>
      </c>
      <c r="AA3599" s="155"/>
      <c r="AB3599" s="9"/>
      <c r="AC3599" s="9"/>
      <c r="AD3599" s="9"/>
      <c r="AE3599" s="9"/>
      <c r="AF3599" s="9"/>
      <c r="AG3599" s="9"/>
      <c r="AH3599" s="9"/>
    </row>
    <row r="3600" ht="15.75" customHeight="1">
      <c r="A3600" s="177">
        <v>40483.0</v>
      </c>
      <c r="B3600" s="178">
        <v>8.03</v>
      </c>
      <c r="C3600" s="178">
        <v>8.51</v>
      </c>
      <c r="D3600" s="178">
        <v>9.07</v>
      </c>
      <c r="E3600" s="178">
        <v>9.6</v>
      </c>
      <c r="F3600" s="178">
        <v>10.01</v>
      </c>
      <c r="G3600" s="178">
        <v>10.59</v>
      </c>
      <c r="H3600" s="178">
        <v>11.14</v>
      </c>
      <c r="I3600" s="178">
        <v>11.49</v>
      </c>
      <c r="J3600" s="178">
        <v>11.69</v>
      </c>
      <c r="K3600" s="179" t="str">
        <f>MAX(0,((T3600*(365/365))-VLOOKUP(A3600,VBMA!$A:$D,4,0))  /  (T3600* (365/365)   ))</f>
        <v>#N/A</v>
      </c>
      <c r="L3600" s="180" t="str">
        <f t="shared" ref="L3600:S3600" si="3603">(B3600*(1-$K3600) * (365/365))/100</f>
        <v>#N/A</v>
      </c>
      <c r="M3600" s="180" t="str">
        <f t="shared" si="3603"/>
        <v>#N/A</v>
      </c>
      <c r="N3600" s="180" t="str">
        <f t="shared" si="3603"/>
        <v>#N/A</v>
      </c>
      <c r="O3600" s="180" t="str">
        <f t="shared" si="3603"/>
        <v>#N/A</v>
      </c>
      <c r="P3600" s="180" t="str">
        <f t="shared" si="3603"/>
        <v>#N/A</v>
      </c>
      <c r="Q3600" s="180" t="str">
        <f t="shared" si="3603"/>
        <v>#N/A</v>
      </c>
      <c r="R3600" s="180" t="str">
        <f t="shared" si="3603"/>
        <v>#N/A</v>
      </c>
      <c r="S3600" s="180" t="str">
        <f t="shared" si="3603"/>
        <v>#N/A</v>
      </c>
      <c r="T3600" s="181">
        <f t="shared" si="3"/>
        <v>11.84</v>
      </c>
      <c r="U3600" s="182">
        <f t="shared" si="4"/>
        <v>40664</v>
      </c>
      <c r="V3600" s="182">
        <f t="shared" si="5"/>
        <v>40756</v>
      </c>
      <c r="W3600" s="182">
        <f t="shared" si="6"/>
        <v>40848</v>
      </c>
      <c r="X3600" s="181">
        <f t="shared" si="7"/>
        <v>181</v>
      </c>
      <c r="Y3600" s="181">
        <f t="shared" si="8"/>
        <v>273</v>
      </c>
      <c r="Z3600" s="181">
        <f t="shared" si="9"/>
        <v>365</v>
      </c>
      <c r="AA3600" s="155"/>
      <c r="AB3600" s="9"/>
      <c r="AC3600" s="9"/>
      <c r="AD3600" s="9"/>
      <c r="AE3600" s="9"/>
      <c r="AF3600" s="9"/>
      <c r="AG3600" s="9"/>
      <c r="AH3600" s="9"/>
    </row>
    <row r="3601" ht="15.75" customHeight="1">
      <c r="A3601" s="177">
        <v>40480.0</v>
      </c>
      <c r="B3601" s="178">
        <v>7.84</v>
      </c>
      <c r="C3601" s="178">
        <v>8.39</v>
      </c>
      <c r="D3601" s="178">
        <v>8.87</v>
      </c>
      <c r="E3601" s="178">
        <v>9.51</v>
      </c>
      <c r="F3601" s="178">
        <v>9.96</v>
      </c>
      <c r="G3601" s="178">
        <v>10.61</v>
      </c>
      <c r="H3601" s="178">
        <v>11.14</v>
      </c>
      <c r="I3601" s="178">
        <v>11.5</v>
      </c>
      <c r="J3601" s="178">
        <v>11.7</v>
      </c>
      <c r="K3601" s="179" t="str">
        <f>MAX(0,((T3601*(365/365))-VLOOKUP(A3601,VBMA!$A:$D,4,0))  /  (T3601* (365/365)   ))</f>
        <v>#N/A</v>
      </c>
      <c r="L3601" s="180" t="str">
        <f t="shared" ref="L3601:S3601" si="3604">(B3601*(1-$K3601) * (365/365))/100</f>
        <v>#N/A</v>
      </c>
      <c r="M3601" s="180" t="str">
        <f t="shared" si="3604"/>
        <v>#N/A</v>
      </c>
      <c r="N3601" s="180" t="str">
        <f t="shared" si="3604"/>
        <v>#N/A</v>
      </c>
      <c r="O3601" s="180" t="str">
        <f t="shared" si="3604"/>
        <v>#N/A</v>
      </c>
      <c r="P3601" s="180" t="str">
        <f t="shared" si="3604"/>
        <v>#N/A</v>
      </c>
      <c r="Q3601" s="180" t="str">
        <f t="shared" si="3604"/>
        <v>#N/A</v>
      </c>
      <c r="R3601" s="180" t="str">
        <f t="shared" si="3604"/>
        <v>#N/A</v>
      </c>
      <c r="S3601" s="180" t="str">
        <f t="shared" si="3604"/>
        <v>#N/A</v>
      </c>
      <c r="T3601" s="181">
        <f t="shared" si="3"/>
        <v>11.86395604</v>
      </c>
      <c r="U3601" s="182">
        <f t="shared" si="4"/>
        <v>40662</v>
      </c>
      <c r="V3601" s="182">
        <f t="shared" si="5"/>
        <v>40753</v>
      </c>
      <c r="W3601" s="182">
        <f t="shared" si="6"/>
        <v>40845</v>
      </c>
      <c r="X3601" s="181">
        <f t="shared" si="7"/>
        <v>182</v>
      </c>
      <c r="Y3601" s="181">
        <f t="shared" si="8"/>
        <v>273</v>
      </c>
      <c r="Z3601" s="181">
        <f t="shared" si="9"/>
        <v>365</v>
      </c>
      <c r="AA3601" s="155"/>
      <c r="AB3601" s="9"/>
      <c r="AC3601" s="9"/>
      <c r="AD3601" s="9"/>
      <c r="AE3601" s="9"/>
      <c r="AF3601" s="9"/>
      <c r="AG3601" s="9"/>
      <c r="AH3601" s="9"/>
    </row>
    <row r="3602" ht="15.75" customHeight="1">
      <c r="A3602" s="177">
        <v>40479.0</v>
      </c>
      <c r="B3602" s="178">
        <v>7.99</v>
      </c>
      <c r="C3602" s="178">
        <v>8.51</v>
      </c>
      <c r="D3602" s="178">
        <v>9.01</v>
      </c>
      <c r="E3602" s="178">
        <v>9.61</v>
      </c>
      <c r="F3602" s="178">
        <v>10.04</v>
      </c>
      <c r="G3602" s="178">
        <v>10.71</v>
      </c>
      <c r="H3602" s="178">
        <v>11.21</v>
      </c>
      <c r="I3602" s="178">
        <v>11.61</v>
      </c>
      <c r="J3602" s="178">
        <v>11.81</v>
      </c>
      <c r="K3602" s="179" t="str">
        <f>MAX(0,((T3602*(365/365))-VLOOKUP(A3602,VBMA!$A:$D,4,0))  /  (T3602* (365/365)   ))</f>
        <v>#N/A</v>
      </c>
      <c r="L3602" s="180" t="str">
        <f t="shared" ref="L3602:S3602" si="3605">(B3602*(1-$K3602) * (365/365))/100</f>
        <v>#N/A</v>
      </c>
      <c r="M3602" s="180" t="str">
        <f t="shared" si="3605"/>
        <v>#N/A</v>
      </c>
      <c r="N3602" s="180" t="str">
        <f t="shared" si="3605"/>
        <v>#N/A</v>
      </c>
      <c r="O3602" s="180" t="str">
        <f t="shared" si="3605"/>
        <v>#N/A</v>
      </c>
      <c r="P3602" s="180" t="str">
        <f t="shared" si="3605"/>
        <v>#N/A</v>
      </c>
      <c r="Q3602" s="180" t="str">
        <f t="shared" si="3605"/>
        <v>#N/A</v>
      </c>
      <c r="R3602" s="180" t="str">
        <f t="shared" si="3605"/>
        <v>#N/A</v>
      </c>
      <c r="S3602" s="180" t="str">
        <f t="shared" si="3605"/>
        <v>#N/A</v>
      </c>
      <c r="T3602" s="181">
        <f t="shared" si="3"/>
        <v>12.0143956</v>
      </c>
      <c r="U3602" s="182">
        <f t="shared" si="4"/>
        <v>40661</v>
      </c>
      <c r="V3602" s="182">
        <f t="shared" si="5"/>
        <v>40752</v>
      </c>
      <c r="W3602" s="182">
        <f t="shared" si="6"/>
        <v>40844</v>
      </c>
      <c r="X3602" s="181">
        <f t="shared" si="7"/>
        <v>182</v>
      </c>
      <c r="Y3602" s="181">
        <f t="shared" si="8"/>
        <v>273</v>
      </c>
      <c r="Z3602" s="181">
        <f t="shared" si="9"/>
        <v>365</v>
      </c>
      <c r="AA3602" s="155"/>
      <c r="AB3602" s="9"/>
      <c r="AC3602" s="9"/>
      <c r="AD3602" s="9"/>
      <c r="AE3602" s="9"/>
      <c r="AF3602" s="9"/>
      <c r="AG3602" s="9"/>
      <c r="AH3602" s="9"/>
    </row>
    <row r="3603" ht="15.75" customHeight="1">
      <c r="A3603" s="177">
        <v>40478.0</v>
      </c>
      <c r="B3603" s="178">
        <v>7.96</v>
      </c>
      <c r="C3603" s="178">
        <v>8.44</v>
      </c>
      <c r="D3603" s="178">
        <v>8.94</v>
      </c>
      <c r="E3603" s="178">
        <v>9.44</v>
      </c>
      <c r="F3603" s="178">
        <v>9.91</v>
      </c>
      <c r="G3603" s="178">
        <v>10.57</v>
      </c>
      <c r="H3603" s="178">
        <v>11.16</v>
      </c>
      <c r="I3603" s="178">
        <v>11.54</v>
      </c>
      <c r="J3603" s="178">
        <v>11.74</v>
      </c>
      <c r="K3603" s="179" t="str">
        <f>MAX(0,((T3603*(365/365))-VLOOKUP(A3603,VBMA!$A:$D,4,0))  /  (T3603* (365/365)   ))</f>
        <v>#N/A</v>
      </c>
      <c r="L3603" s="180" t="str">
        <f t="shared" ref="L3603:S3603" si="3606">(B3603*(1-$K3603) * (365/365))/100</f>
        <v>#N/A</v>
      </c>
      <c r="M3603" s="180" t="str">
        <f t="shared" si="3606"/>
        <v>#N/A</v>
      </c>
      <c r="N3603" s="180" t="str">
        <f t="shared" si="3606"/>
        <v>#N/A</v>
      </c>
      <c r="O3603" s="180" t="str">
        <f t="shared" si="3606"/>
        <v>#N/A</v>
      </c>
      <c r="P3603" s="180" t="str">
        <f t="shared" si="3606"/>
        <v>#N/A</v>
      </c>
      <c r="Q3603" s="180" t="str">
        <f t="shared" si="3606"/>
        <v>#N/A</v>
      </c>
      <c r="R3603" s="180" t="str">
        <f t="shared" si="3606"/>
        <v>#N/A</v>
      </c>
      <c r="S3603" s="180" t="str">
        <f t="shared" si="3606"/>
        <v>#N/A</v>
      </c>
      <c r="T3603" s="181">
        <f t="shared" si="3"/>
        <v>11.92417582</v>
      </c>
      <c r="U3603" s="182">
        <f t="shared" si="4"/>
        <v>40660</v>
      </c>
      <c r="V3603" s="182">
        <f t="shared" si="5"/>
        <v>40751</v>
      </c>
      <c r="W3603" s="182">
        <f t="shared" si="6"/>
        <v>40843</v>
      </c>
      <c r="X3603" s="181">
        <f t="shared" si="7"/>
        <v>182</v>
      </c>
      <c r="Y3603" s="181">
        <f t="shared" si="8"/>
        <v>273</v>
      </c>
      <c r="Z3603" s="181">
        <f t="shared" si="9"/>
        <v>365</v>
      </c>
      <c r="AA3603" s="155"/>
      <c r="AB3603" s="9"/>
      <c r="AC3603" s="9"/>
      <c r="AD3603" s="9"/>
      <c r="AE3603" s="9"/>
      <c r="AF3603" s="9"/>
      <c r="AG3603" s="9"/>
      <c r="AH3603" s="9"/>
    </row>
    <row r="3604" ht="15.75" customHeight="1">
      <c r="A3604" s="177">
        <v>40477.0</v>
      </c>
      <c r="B3604" s="178">
        <v>8.0</v>
      </c>
      <c r="C3604" s="178">
        <v>8.45</v>
      </c>
      <c r="D3604" s="178">
        <v>9.02</v>
      </c>
      <c r="E3604" s="178">
        <v>9.5</v>
      </c>
      <c r="F3604" s="178">
        <v>9.95</v>
      </c>
      <c r="G3604" s="178">
        <v>10.52</v>
      </c>
      <c r="H3604" s="178">
        <v>11.17</v>
      </c>
      <c r="I3604" s="178">
        <v>11.58</v>
      </c>
      <c r="J3604" s="178">
        <v>11.8</v>
      </c>
      <c r="K3604" s="179" t="str">
        <f>MAX(0,((T3604*(365/365))-VLOOKUP(A3604,VBMA!$A:$D,4,0))  /  (T3604* (365/365)   ))</f>
        <v>#N/A</v>
      </c>
      <c r="L3604" s="180" t="str">
        <f t="shared" ref="L3604:S3604" si="3607">(B3604*(1-$K3604) * (365/365))/100</f>
        <v>#N/A</v>
      </c>
      <c r="M3604" s="180" t="str">
        <f t="shared" si="3607"/>
        <v>#N/A</v>
      </c>
      <c r="N3604" s="180" t="str">
        <f t="shared" si="3607"/>
        <v>#N/A</v>
      </c>
      <c r="O3604" s="180" t="str">
        <f t="shared" si="3607"/>
        <v>#N/A</v>
      </c>
      <c r="P3604" s="180" t="str">
        <f t="shared" si="3607"/>
        <v>#N/A</v>
      </c>
      <c r="Q3604" s="180" t="str">
        <f t="shared" si="3607"/>
        <v>#N/A</v>
      </c>
      <c r="R3604" s="180" t="str">
        <f t="shared" si="3607"/>
        <v>#N/A</v>
      </c>
      <c r="S3604" s="180" t="str">
        <f t="shared" si="3607"/>
        <v>#N/A</v>
      </c>
      <c r="T3604" s="181">
        <f t="shared" si="3"/>
        <v>11.99450549</v>
      </c>
      <c r="U3604" s="182">
        <f t="shared" si="4"/>
        <v>40659</v>
      </c>
      <c r="V3604" s="182">
        <f t="shared" si="5"/>
        <v>40750</v>
      </c>
      <c r="W3604" s="182">
        <f t="shared" si="6"/>
        <v>40842</v>
      </c>
      <c r="X3604" s="181">
        <f t="shared" si="7"/>
        <v>182</v>
      </c>
      <c r="Y3604" s="181">
        <f t="shared" si="8"/>
        <v>273</v>
      </c>
      <c r="Z3604" s="181">
        <f t="shared" si="9"/>
        <v>365</v>
      </c>
      <c r="AA3604" s="155"/>
      <c r="AB3604" s="9"/>
      <c r="AC3604" s="9"/>
      <c r="AD3604" s="9"/>
      <c r="AE3604" s="9"/>
      <c r="AF3604" s="9"/>
      <c r="AG3604" s="9"/>
      <c r="AH3604" s="9"/>
    </row>
    <row r="3605" ht="15.75" customHeight="1">
      <c r="A3605" s="177">
        <v>40476.0</v>
      </c>
      <c r="B3605" s="178">
        <v>7.8</v>
      </c>
      <c r="C3605" s="178">
        <v>8.25</v>
      </c>
      <c r="D3605" s="178">
        <v>8.81</v>
      </c>
      <c r="E3605" s="178">
        <v>9.24</v>
      </c>
      <c r="F3605" s="178">
        <v>9.69</v>
      </c>
      <c r="G3605" s="178">
        <v>10.69</v>
      </c>
      <c r="H3605" s="178">
        <v>11.1</v>
      </c>
      <c r="I3605" s="178">
        <v>11.57</v>
      </c>
      <c r="J3605" s="178">
        <v>11.72</v>
      </c>
      <c r="K3605" s="179" t="str">
        <f>MAX(0,((T3605*(365/365))-VLOOKUP(A3605,VBMA!$A:$D,4,0))  /  (T3605* (365/365)   ))</f>
        <v>#N/A</v>
      </c>
      <c r="L3605" s="180" t="str">
        <f t="shared" ref="L3605:S3605" si="3608">(B3605*(1-$K3605) * (365/365))/100</f>
        <v>#N/A</v>
      </c>
      <c r="M3605" s="180" t="str">
        <f t="shared" si="3608"/>
        <v>#N/A</v>
      </c>
      <c r="N3605" s="180" t="str">
        <f t="shared" si="3608"/>
        <v>#N/A</v>
      </c>
      <c r="O3605" s="180" t="str">
        <f t="shared" si="3608"/>
        <v>#N/A</v>
      </c>
      <c r="P3605" s="180" t="str">
        <f t="shared" si="3608"/>
        <v>#N/A</v>
      </c>
      <c r="Q3605" s="180" t="str">
        <f t="shared" si="3608"/>
        <v>#N/A</v>
      </c>
      <c r="R3605" s="180" t="str">
        <f t="shared" si="3608"/>
        <v>#N/A</v>
      </c>
      <c r="S3605" s="180" t="str">
        <f t="shared" si="3608"/>
        <v>#N/A</v>
      </c>
      <c r="T3605" s="181">
        <f t="shared" si="3"/>
        <v>12.04516484</v>
      </c>
      <c r="U3605" s="182">
        <f t="shared" si="4"/>
        <v>40658</v>
      </c>
      <c r="V3605" s="182">
        <f t="shared" si="5"/>
        <v>40749</v>
      </c>
      <c r="W3605" s="182">
        <f t="shared" si="6"/>
        <v>40841</v>
      </c>
      <c r="X3605" s="181">
        <f t="shared" si="7"/>
        <v>182</v>
      </c>
      <c r="Y3605" s="181">
        <f t="shared" si="8"/>
        <v>273</v>
      </c>
      <c r="Z3605" s="181">
        <f t="shared" si="9"/>
        <v>365</v>
      </c>
      <c r="AA3605" s="155"/>
      <c r="AB3605" s="9"/>
      <c r="AC3605" s="9"/>
      <c r="AD3605" s="9"/>
      <c r="AE3605" s="9"/>
      <c r="AF3605" s="9"/>
      <c r="AG3605" s="9"/>
      <c r="AH3605" s="9"/>
    </row>
    <row r="3606" ht="15.75" customHeight="1">
      <c r="A3606" s="177">
        <v>40473.0</v>
      </c>
      <c r="B3606" s="178">
        <v>7.53</v>
      </c>
      <c r="C3606" s="178">
        <v>8.03</v>
      </c>
      <c r="D3606" s="178">
        <v>8.48</v>
      </c>
      <c r="E3606" s="178">
        <v>9.03</v>
      </c>
      <c r="F3606" s="178">
        <v>9.58</v>
      </c>
      <c r="G3606" s="178">
        <v>10.43</v>
      </c>
      <c r="H3606" s="178">
        <v>11.05</v>
      </c>
      <c r="I3606" s="178">
        <v>11.5</v>
      </c>
      <c r="J3606" s="178">
        <v>11.73</v>
      </c>
      <c r="K3606" s="179" t="str">
        <f>MAX(0,((T3606*(365/365))-VLOOKUP(A3606,VBMA!$A:$D,4,0))  /  (T3606* (365/365)   ))</f>
        <v>#N/A</v>
      </c>
      <c r="L3606" s="180" t="str">
        <f t="shared" ref="L3606:S3606" si="3609">(B3606*(1-$K3606) * (365/365))/100</f>
        <v>#N/A</v>
      </c>
      <c r="M3606" s="180" t="str">
        <f t="shared" si="3609"/>
        <v>#N/A</v>
      </c>
      <c r="N3606" s="180" t="str">
        <f t="shared" si="3609"/>
        <v>#N/A</v>
      </c>
      <c r="O3606" s="180" t="str">
        <f t="shared" si="3609"/>
        <v>#N/A</v>
      </c>
      <c r="P3606" s="180" t="str">
        <f t="shared" si="3609"/>
        <v>#N/A</v>
      </c>
      <c r="Q3606" s="180" t="str">
        <f t="shared" si="3609"/>
        <v>#N/A</v>
      </c>
      <c r="R3606" s="180" t="str">
        <f t="shared" si="3609"/>
        <v>#N/A</v>
      </c>
      <c r="S3606" s="180" t="str">
        <f t="shared" si="3609"/>
        <v>#N/A</v>
      </c>
      <c r="T3606" s="181">
        <f t="shared" si="3"/>
        <v>11.95494505</v>
      </c>
      <c r="U3606" s="182">
        <f t="shared" si="4"/>
        <v>40655</v>
      </c>
      <c r="V3606" s="182">
        <f t="shared" si="5"/>
        <v>40746</v>
      </c>
      <c r="W3606" s="182">
        <f t="shared" si="6"/>
        <v>40838</v>
      </c>
      <c r="X3606" s="181">
        <f t="shared" si="7"/>
        <v>182</v>
      </c>
      <c r="Y3606" s="181">
        <f t="shared" si="8"/>
        <v>273</v>
      </c>
      <c r="Z3606" s="181">
        <f t="shared" si="9"/>
        <v>365</v>
      </c>
      <c r="AA3606" s="155"/>
      <c r="AB3606" s="9"/>
      <c r="AC3606" s="9"/>
      <c r="AD3606" s="9"/>
      <c r="AE3606" s="9"/>
      <c r="AF3606" s="9"/>
      <c r="AG3606" s="9"/>
      <c r="AH3606" s="9"/>
    </row>
    <row r="3607" ht="15.75" customHeight="1">
      <c r="A3607" s="177">
        <v>40472.0</v>
      </c>
      <c r="B3607" s="178">
        <v>7.38</v>
      </c>
      <c r="C3607" s="178">
        <v>7.85</v>
      </c>
      <c r="D3607" s="178">
        <v>8.3</v>
      </c>
      <c r="E3607" s="178">
        <v>8.87</v>
      </c>
      <c r="F3607" s="178">
        <v>9.45</v>
      </c>
      <c r="G3607" s="178">
        <v>10.38</v>
      </c>
      <c r="H3607" s="178">
        <v>11.05</v>
      </c>
      <c r="I3607" s="178">
        <v>11.5</v>
      </c>
      <c r="J3607" s="178">
        <v>11.73</v>
      </c>
      <c r="K3607" s="179" t="str">
        <f>MAX(0,((T3607*(365/365))-VLOOKUP(A3607,VBMA!$A:$D,4,0))  /  (T3607* (365/365)   ))</f>
        <v>#N/A</v>
      </c>
      <c r="L3607" s="180" t="str">
        <f t="shared" ref="L3607:S3607" si="3610">(B3607*(1-$K3607) * (365/365))/100</f>
        <v>#N/A</v>
      </c>
      <c r="M3607" s="180" t="str">
        <f t="shared" si="3610"/>
        <v>#N/A</v>
      </c>
      <c r="N3607" s="180" t="str">
        <f t="shared" si="3610"/>
        <v>#N/A</v>
      </c>
      <c r="O3607" s="180" t="str">
        <f t="shared" si="3610"/>
        <v>#N/A</v>
      </c>
      <c r="P3607" s="180" t="str">
        <f t="shared" si="3610"/>
        <v>#N/A</v>
      </c>
      <c r="Q3607" s="180" t="str">
        <f t="shared" si="3610"/>
        <v>#N/A</v>
      </c>
      <c r="R3607" s="180" t="str">
        <f t="shared" si="3610"/>
        <v>#N/A</v>
      </c>
      <c r="S3607" s="180" t="str">
        <f t="shared" si="3610"/>
        <v>#N/A</v>
      </c>
      <c r="T3607" s="181">
        <f t="shared" si="3"/>
        <v>11.95494505</v>
      </c>
      <c r="U3607" s="182">
        <f t="shared" si="4"/>
        <v>40654</v>
      </c>
      <c r="V3607" s="182">
        <f t="shared" si="5"/>
        <v>40745</v>
      </c>
      <c r="W3607" s="182">
        <f t="shared" si="6"/>
        <v>40837</v>
      </c>
      <c r="X3607" s="181">
        <f t="shared" si="7"/>
        <v>182</v>
      </c>
      <c r="Y3607" s="181">
        <f t="shared" si="8"/>
        <v>273</v>
      </c>
      <c r="Z3607" s="181">
        <f t="shared" si="9"/>
        <v>365</v>
      </c>
      <c r="AA3607" s="155"/>
      <c r="AB3607" s="9"/>
      <c r="AC3607" s="9"/>
      <c r="AD3607" s="9"/>
      <c r="AE3607" s="9"/>
      <c r="AF3607" s="9"/>
      <c r="AG3607" s="9"/>
      <c r="AH3607" s="9"/>
    </row>
    <row r="3608" ht="15.75" customHeight="1">
      <c r="A3608" s="177">
        <v>40471.0</v>
      </c>
      <c r="B3608" s="178">
        <v>7.26</v>
      </c>
      <c r="C3608" s="178">
        <v>7.73</v>
      </c>
      <c r="D3608" s="178">
        <v>8.26</v>
      </c>
      <c r="E3608" s="178">
        <v>8.78</v>
      </c>
      <c r="F3608" s="178">
        <v>9.38</v>
      </c>
      <c r="G3608" s="178">
        <v>10.3</v>
      </c>
      <c r="H3608" s="178">
        <v>11.1</v>
      </c>
      <c r="I3608" s="178">
        <v>11.56</v>
      </c>
      <c r="J3608" s="178">
        <v>11.81</v>
      </c>
      <c r="K3608" s="179" t="str">
        <f>MAX(0,((T3608*(365/365))-VLOOKUP(A3608,VBMA!$A:$D,4,0))  /  (T3608* (365/365)   ))</f>
        <v>#N/A</v>
      </c>
      <c r="L3608" s="180" t="str">
        <f t="shared" ref="L3608:S3608" si="3611">(B3608*(1-$K3608) * (365/365))/100</f>
        <v>#N/A</v>
      </c>
      <c r="M3608" s="180" t="str">
        <f t="shared" si="3611"/>
        <v>#N/A</v>
      </c>
      <c r="N3608" s="180" t="str">
        <f t="shared" si="3611"/>
        <v>#N/A</v>
      </c>
      <c r="O3608" s="180" t="str">
        <f t="shared" si="3611"/>
        <v>#N/A</v>
      </c>
      <c r="P3608" s="180" t="str">
        <f t="shared" si="3611"/>
        <v>#N/A</v>
      </c>
      <c r="Q3608" s="180" t="str">
        <f t="shared" si="3611"/>
        <v>#N/A</v>
      </c>
      <c r="R3608" s="180" t="str">
        <f t="shared" si="3611"/>
        <v>#N/A</v>
      </c>
      <c r="S3608" s="180" t="str">
        <f t="shared" si="3611"/>
        <v>#N/A</v>
      </c>
      <c r="T3608" s="181">
        <f t="shared" si="3"/>
        <v>12.02505495</v>
      </c>
      <c r="U3608" s="182">
        <f t="shared" si="4"/>
        <v>40653</v>
      </c>
      <c r="V3608" s="182">
        <f t="shared" si="5"/>
        <v>40744</v>
      </c>
      <c r="W3608" s="182">
        <f t="shared" si="6"/>
        <v>40836</v>
      </c>
      <c r="X3608" s="181">
        <f t="shared" si="7"/>
        <v>182</v>
      </c>
      <c r="Y3608" s="181">
        <f t="shared" si="8"/>
        <v>273</v>
      </c>
      <c r="Z3608" s="181">
        <f t="shared" si="9"/>
        <v>365</v>
      </c>
      <c r="AA3608" s="155"/>
      <c r="AB3608" s="9"/>
      <c r="AC3608" s="9"/>
      <c r="AD3608" s="9"/>
      <c r="AE3608" s="9"/>
      <c r="AF3608" s="9"/>
      <c r="AG3608" s="9"/>
      <c r="AH3608" s="9"/>
    </row>
    <row r="3609" ht="15.75" customHeight="1">
      <c r="A3609" s="177">
        <v>40470.0</v>
      </c>
      <c r="B3609" s="178">
        <v>7.14</v>
      </c>
      <c r="C3609" s="178">
        <v>7.7</v>
      </c>
      <c r="D3609" s="178">
        <v>8.11</v>
      </c>
      <c r="E3609" s="178">
        <v>8.69</v>
      </c>
      <c r="F3609" s="178">
        <v>9.37</v>
      </c>
      <c r="G3609" s="178">
        <v>10.3</v>
      </c>
      <c r="H3609" s="178">
        <v>11.07</v>
      </c>
      <c r="I3609" s="178">
        <v>11.5</v>
      </c>
      <c r="J3609" s="178">
        <v>11.71</v>
      </c>
      <c r="K3609" s="179" t="str">
        <f>MAX(0,((T3609*(365/365))-VLOOKUP(A3609,VBMA!$A:$D,4,0))  /  (T3609* (365/365)   ))</f>
        <v>#N/A</v>
      </c>
      <c r="L3609" s="180" t="str">
        <f t="shared" ref="L3609:S3609" si="3612">(B3609*(1-$K3609) * (365/365))/100</f>
        <v>#N/A</v>
      </c>
      <c r="M3609" s="180" t="str">
        <f t="shared" si="3612"/>
        <v>#N/A</v>
      </c>
      <c r="N3609" s="180" t="str">
        <f t="shared" si="3612"/>
        <v>#N/A</v>
      </c>
      <c r="O3609" s="180" t="str">
        <f t="shared" si="3612"/>
        <v>#N/A</v>
      </c>
      <c r="P3609" s="180" t="str">
        <f t="shared" si="3612"/>
        <v>#N/A</v>
      </c>
      <c r="Q3609" s="180" t="str">
        <f t="shared" si="3612"/>
        <v>#N/A</v>
      </c>
      <c r="R3609" s="180" t="str">
        <f t="shared" si="3612"/>
        <v>#N/A</v>
      </c>
      <c r="S3609" s="180" t="str">
        <f t="shared" si="3612"/>
        <v>#N/A</v>
      </c>
      <c r="T3609" s="181">
        <f t="shared" si="3"/>
        <v>11.93472527</v>
      </c>
      <c r="U3609" s="182">
        <f t="shared" si="4"/>
        <v>40652</v>
      </c>
      <c r="V3609" s="182">
        <f t="shared" si="5"/>
        <v>40743</v>
      </c>
      <c r="W3609" s="182">
        <f t="shared" si="6"/>
        <v>40835</v>
      </c>
      <c r="X3609" s="181">
        <f t="shared" si="7"/>
        <v>182</v>
      </c>
      <c r="Y3609" s="181">
        <f t="shared" si="8"/>
        <v>273</v>
      </c>
      <c r="Z3609" s="181">
        <f t="shared" si="9"/>
        <v>365</v>
      </c>
      <c r="AA3609" s="155"/>
      <c r="AB3609" s="9"/>
      <c r="AC3609" s="9"/>
      <c r="AD3609" s="9"/>
      <c r="AE3609" s="9"/>
      <c r="AF3609" s="9"/>
      <c r="AG3609" s="9"/>
      <c r="AH3609" s="9"/>
    </row>
    <row r="3610" ht="15.75" customHeight="1">
      <c r="A3610" s="177">
        <v>40469.0</v>
      </c>
      <c r="B3610" s="178">
        <v>7.1</v>
      </c>
      <c r="C3610" s="178">
        <v>7.66</v>
      </c>
      <c r="D3610" s="178">
        <v>8.08</v>
      </c>
      <c r="E3610" s="178">
        <v>8.71</v>
      </c>
      <c r="F3610" s="178">
        <v>9.43</v>
      </c>
      <c r="G3610" s="178">
        <v>10.33</v>
      </c>
      <c r="H3610" s="178">
        <v>11.13</v>
      </c>
      <c r="I3610" s="178">
        <v>11.56</v>
      </c>
      <c r="J3610" s="178">
        <v>11.74</v>
      </c>
      <c r="K3610" s="179" t="str">
        <f>MAX(0,((T3610*(365/365))-VLOOKUP(A3610,VBMA!$A:$D,4,0))  /  (T3610* (365/365)   ))</f>
        <v>#N/A</v>
      </c>
      <c r="L3610" s="180" t="str">
        <f t="shared" ref="L3610:S3610" si="3613">(B3610*(1-$K3610) * (365/365))/100</f>
        <v>#N/A</v>
      </c>
      <c r="M3610" s="180" t="str">
        <f t="shared" si="3613"/>
        <v>#N/A</v>
      </c>
      <c r="N3610" s="180" t="str">
        <f t="shared" si="3613"/>
        <v>#N/A</v>
      </c>
      <c r="O3610" s="180" t="str">
        <f t="shared" si="3613"/>
        <v>#N/A</v>
      </c>
      <c r="P3610" s="180" t="str">
        <f t="shared" si="3613"/>
        <v>#N/A</v>
      </c>
      <c r="Q3610" s="180" t="str">
        <f t="shared" si="3613"/>
        <v>#N/A</v>
      </c>
      <c r="R3610" s="180" t="str">
        <f t="shared" si="3613"/>
        <v>#N/A</v>
      </c>
      <c r="S3610" s="180" t="str">
        <f t="shared" si="3613"/>
        <v>#N/A</v>
      </c>
      <c r="T3610" s="181">
        <f t="shared" si="3"/>
        <v>11.99472527</v>
      </c>
      <c r="U3610" s="182">
        <f t="shared" si="4"/>
        <v>40651</v>
      </c>
      <c r="V3610" s="182">
        <f t="shared" si="5"/>
        <v>40742</v>
      </c>
      <c r="W3610" s="182">
        <f t="shared" si="6"/>
        <v>40834</v>
      </c>
      <c r="X3610" s="181">
        <f t="shared" si="7"/>
        <v>182</v>
      </c>
      <c r="Y3610" s="181">
        <f t="shared" si="8"/>
        <v>273</v>
      </c>
      <c r="Z3610" s="181">
        <f t="shared" si="9"/>
        <v>365</v>
      </c>
      <c r="AA3610" s="155"/>
      <c r="AB3610" s="9"/>
      <c r="AC3610" s="9"/>
      <c r="AD3610" s="9"/>
      <c r="AE3610" s="9"/>
      <c r="AF3610" s="9"/>
      <c r="AG3610" s="9"/>
      <c r="AH3610" s="9"/>
    </row>
    <row r="3611" ht="15.75" customHeight="1">
      <c r="A3611" s="177">
        <v>40466.0</v>
      </c>
      <c r="B3611" s="178">
        <v>7.05</v>
      </c>
      <c r="C3611" s="178">
        <v>7.63</v>
      </c>
      <c r="D3611" s="178">
        <v>8.0</v>
      </c>
      <c r="E3611" s="178">
        <v>8.6</v>
      </c>
      <c r="F3611" s="178">
        <v>9.35</v>
      </c>
      <c r="G3611" s="178">
        <v>10.16</v>
      </c>
      <c r="H3611" s="178">
        <v>11.14</v>
      </c>
      <c r="I3611" s="178">
        <v>11.56</v>
      </c>
      <c r="J3611" s="178">
        <v>11.74</v>
      </c>
      <c r="K3611" s="179" t="str">
        <f>MAX(0,((T3611*(365/365))-VLOOKUP(A3611,VBMA!$A:$D,4,0))  /  (T3611* (365/365)   ))</f>
        <v>#N/A</v>
      </c>
      <c r="L3611" s="180" t="str">
        <f t="shared" ref="L3611:S3611" si="3614">(B3611*(1-$K3611) * (365/365))/100</f>
        <v>#N/A</v>
      </c>
      <c r="M3611" s="180" t="str">
        <f t="shared" si="3614"/>
        <v>#N/A</v>
      </c>
      <c r="N3611" s="180" t="str">
        <f t="shared" si="3614"/>
        <v>#N/A</v>
      </c>
      <c r="O3611" s="180" t="str">
        <f t="shared" si="3614"/>
        <v>#N/A</v>
      </c>
      <c r="P3611" s="180" t="str">
        <f t="shared" si="3614"/>
        <v>#N/A</v>
      </c>
      <c r="Q3611" s="180" t="str">
        <f t="shared" si="3614"/>
        <v>#N/A</v>
      </c>
      <c r="R3611" s="180" t="str">
        <f t="shared" si="3614"/>
        <v>#N/A</v>
      </c>
      <c r="S3611" s="180" t="str">
        <f t="shared" si="3614"/>
        <v>#N/A</v>
      </c>
      <c r="T3611" s="181">
        <f t="shared" si="3"/>
        <v>11.98461538</v>
      </c>
      <c r="U3611" s="182">
        <f t="shared" si="4"/>
        <v>40648</v>
      </c>
      <c r="V3611" s="182">
        <f t="shared" si="5"/>
        <v>40739</v>
      </c>
      <c r="W3611" s="182">
        <f t="shared" si="6"/>
        <v>40831</v>
      </c>
      <c r="X3611" s="181">
        <f t="shared" si="7"/>
        <v>182</v>
      </c>
      <c r="Y3611" s="181">
        <f t="shared" si="8"/>
        <v>273</v>
      </c>
      <c r="Z3611" s="181">
        <f t="shared" si="9"/>
        <v>365</v>
      </c>
      <c r="AA3611" s="155"/>
      <c r="AB3611" s="9"/>
      <c r="AC3611" s="9"/>
      <c r="AD3611" s="9"/>
      <c r="AE3611" s="9"/>
      <c r="AF3611" s="9"/>
      <c r="AG3611" s="9"/>
      <c r="AH3611" s="9"/>
    </row>
    <row r="3612" ht="15.75" customHeight="1">
      <c r="A3612" s="177">
        <v>40465.0</v>
      </c>
      <c r="B3612" s="178">
        <v>7.05</v>
      </c>
      <c r="C3612" s="178">
        <v>7.58</v>
      </c>
      <c r="D3612" s="178">
        <v>8.0</v>
      </c>
      <c r="E3612" s="178">
        <v>8.6</v>
      </c>
      <c r="F3612" s="178">
        <v>9.25</v>
      </c>
      <c r="G3612" s="178">
        <v>10.05</v>
      </c>
      <c r="H3612" s="178">
        <v>11.12</v>
      </c>
      <c r="I3612" s="178">
        <v>11.58</v>
      </c>
      <c r="J3612" s="178">
        <v>11.78</v>
      </c>
      <c r="K3612" s="179" t="str">
        <f>MAX(0,((T3612*(365/365))-VLOOKUP(A3612,VBMA!$A:$D,4,0))  /  (T3612* (365/365)   ))</f>
        <v>#N/A</v>
      </c>
      <c r="L3612" s="180" t="str">
        <f t="shared" ref="L3612:S3612" si="3615">(B3612*(1-$K3612) * (365/365))/100</f>
        <v>#N/A</v>
      </c>
      <c r="M3612" s="180" t="str">
        <f t="shared" si="3615"/>
        <v>#N/A</v>
      </c>
      <c r="N3612" s="180" t="str">
        <f t="shared" si="3615"/>
        <v>#N/A</v>
      </c>
      <c r="O3612" s="180" t="str">
        <f t="shared" si="3615"/>
        <v>#N/A</v>
      </c>
      <c r="P3612" s="180" t="str">
        <f t="shared" si="3615"/>
        <v>#N/A</v>
      </c>
      <c r="Q3612" s="180" t="str">
        <f t="shared" si="3615"/>
        <v>#N/A</v>
      </c>
      <c r="R3612" s="180" t="str">
        <f t="shared" si="3615"/>
        <v>#N/A</v>
      </c>
      <c r="S3612" s="180" t="str">
        <f t="shared" si="3615"/>
        <v>#N/A</v>
      </c>
      <c r="T3612" s="181">
        <f t="shared" si="3"/>
        <v>12.04505495</v>
      </c>
      <c r="U3612" s="182">
        <f t="shared" si="4"/>
        <v>40647</v>
      </c>
      <c r="V3612" s="182">
        <f t="shared" si="5"/>
        <v>40738</v>
      </c>
      <c r="W3612" s="182">
        <f t="shared" si="6"/>
        <v>40830</v>
      </c>
      <c r="X3612" s="181">
        <f t="shared" si="7"/>
        <v>182</v>
      </c>
      <c r="Y3612" s="181">
        <f t="shared" si="8"/>
        <v>273</v>
      </c>
      <c r="Z3612" s="181">
        <f t="shared" si="9"/>
        <v>365</v>
      </c>
      <c r="AA3612" s="155"/>
      <c r="AB3612" s="9"/>
      <c r="AC3612" s="9"/>
      <c r="AD3612" s="9"/>
      <c r="AE3612" s="9"/>
      <c r="AF3612" s="9"/>
      <c r="AG3612" s="9"/>
      <c r="AH3612" s="9"/>
    </row>
    <row r="3613" ht="15.75" customHeight="1">
      <c r="A3613" s="177">
        <v>40464.0</v>
      </c>
      <c r="B3613" s="178">
        <v>7.03</v>
      </c>
      <c r="C3613" s="178">
        <v>7.57</v>
      </c>
      <c r="D3613" s="178">
        <v>7.94</v>
      </c>
      <c r="E3613" s="178">
        <v>8.56</v>
      </c>
      <c r="F3613" s="178">
        <v>9.33</v>
      </c>
      <c r="G3613" s="178">
        <v>10.14</v>
      </c>
      <c r="H3613" s="178">
        <v>11.06</v>
      </c>
      <c r="I3613" s="178">
        <v>11.5</v>
      </c>
      <c r="J3613" s="178">
        <v>11.71</v>
      </c>
      <c r="K3613" s="179" t="str">
        <f>MAX(0,((T3613*(365/365))-VLOOKUP(A3613,VBMA!$A:$D,4,0))  /  (T3613* (365/365)   ))</f>
        <v>#N/A</v>
      </c>
      <c r="L3613" s="180" t="str">
        <f t="shared" ref="L3613:S3613" si="3616">(B3613*(1-$K3613) * (365/365))/100</f>
        <v>#N/A</v>
      </c>
      <c r="M3613" s="180" t="str">
        <f t="shared" si="3616"/>
        <v>#N/A</v>
      </c>
      <c r="N3613" s="180" t="str">
        <f t="shared" si="3616"/>
        <v>#N/A</v>
      </c>
      <c r="O3613" s="180" t="str">
        <f t="shared" si="3616"/>
        <v>#N/A</v>
      </c>
      <c r="P3613" s="180" t="str">
        <f t="shared" si="3616"/>
        <v>#N/A</v>
      </c>
      <c r="Q3613" s="180" t="str">
        <f t="shared" si="3616"/>
        <v>#N/A</v>
      </c>
      <c r="R3613" s="180" t="str">
        <f t="shared" si="3616"/>
        <v>#N/A</v>
      </c>
      <c r="S3613" s="180" t="str">
        <f t="shared" si="3616"/>
        <v>#N/A</v>
      </c>
      <c r="T3613" s="181">
        <f t="shared" si="3"/>
        <v>11.94483516</v>
      </c>
      <c r="U3613" s="182">
        <f t="shared" si="4"/>
        <v>40646</v>
      </c>
      <c r="V3613" s="182">
        <f t="shared" si="5"/>
        <v>40737</v>
      </c>
      <c r="W3613" s="182">
        <f t="shared" si="6"/>
        <v>40829</v>
      </c>
      <c r="X3613" s="181">
        <f t="shared" si="7"/>
        <v>182</v>
      </c>
      <c r="Y3613" s="181">
        <f t="shared" si="8"/>
        <v>273</v>
      </c>
      <c r="Z3613" s="181">
        <f t="shared" si="9"/>
        <v>365</v>
      </c>
      <c r="AA3613" s="155"/>
      <c r="AB3613" s="9"/>
      <c r="AC3613" s="9"/>
      <c r="AD3613" s="9"/>
      <c r="AE3613" s="9"/>
      <c r="AF3613" s="9"/>
      <c r="AG3613" s="9"/>
      <c r="AH3613" s="9"/>
    </row>
    <row r="3614" ht="15.75" customHeight="1">
      <c r="A3614" s="177">
        <v>40463.0</v>
      </c>
      <c r="B3614" s="178">
        <v>6.93</v>
      </c>
      <c r="C3614" s="178">
        <v>7.48</v>
      </c>
      <c r="D3614" s="178">
        <v>7.85</v>
      </c>
      <c r="E3614" s="178">
        <v>8.51</v>
      </c>
      <c r="F3614" s="178">
        <v>9.28</v>
      </c>
      <c r="G3614" s="178">
        <v>10.13</v>
      </c>
      <c r="H3614" s="178">
        <v>11.15</v>
      </c>
      <c r="I3614" s="178">
        <v>11.59</v>
      </c>
      <c r="J3614" s="178">
        <v>11.81</v>
      </c>
      <c r="K3614" s="179" t="str">
        <f>MAX(0,((T3614*(365/365))-VLOOKUP(A3614,VBMA!$A:$D,4,0))  /  (T3614* (365/365)   ))</f>
        <v>#N/A</v>
      </c>
      <c r="L3614" s="180" t="str">
        <f t="shared" ref="L3614:S3614" si="3617">(B3614*(1-$K3614) * (365/365))/100</f>
        <v>#N/A</v>
      </c>
      <c r="M3614" s="180" t="str">
        <f t="shared" si="3617"/>
        <v>#N/A</v>
      </c>
      <c r="N3614" s="180" t="str">
        <f t="shared" si="3617"/>
        <v>#N/A</v>
      </c>
      <c r="O3614" s="180" t="str">
        <f t="shared" si="3617"/>
        <v>#N/A</v>
      </c>
      <c r="P3614" s="180" t="str">
        <f t="shared" si="3617"/>
        <v>#N/A</v>
      </c>
      <c r="Q3614" s="180" t="str">
        <f t="shared" si="3617"/>
        <v>#N/A</v>
      </c>
      <c r="R3614" s="180" t="str">
        <f t="shared" si="3617"/>
        <v>#N/A</v>
      </c>
      <c r="S3614" s="180" t="str">
        <f t="shared" si="3617"/>
        <v>#N/A</v>
      </c>
      <c r="T3614" s="181">
        <f t="shared" si="3"/>
        <v>12.03483516</v>
      </c>
      <c r="U3614" s="182">
        <f t="shared" si="4"/>
        <v>40645</v>
      </c>
      <c r="V3614" s="182">
        <f t="shared" si="5"/>
        <v>40736</v>
      </c>
      <c r="W3614" s="182">
        <f t="shared" si="6"/>
        <v>40828</v>
      </c>
      <c r="X3614" s="181">
        <f t="shared" si="7"/>
        <v>182</v>
      </c>
      <c r="Y3614" s="181">
        <f t="shared" si="8"/>
        <v>273</v>
      </c>
      <c r="Z3614" s="181">
        <f t="shared" si="9"/>
        <v>365</v>
      </c>
      <c r="AA3614" s="155"/>
      <c r="AB3614" s="9"/>
      <c r="AC3614" s="9"/>
      <c r="AD3614" s="9"/>
      <c r="AE3614" s="9"/>
      <c r="AF3614" s="9"/>
      <c r="AG3614" s="9"/>
      <c r="AH3614" s="9"/>
    </row>
    <row r="3615" ht="15.75" customHeight="1">
      <c r="A3615" s="177">
        <v>40462.0</v>
      </c>
      <c r="B3615" s="178">
        <v>6.88</v>
      </c>
      <c r="C3615" s="178">
        <v>7.41</v>
      </c>
      <c r="D3615" s="178">
        <v>7.76</v>
      </c>
      <c r="E3615" s="178">
        <v>8.41</v>
      </c>
      <c r="F3615" s="178">
        <v>9.26</v>
      </c>
      <c r="G3615" s="178">
        <v>10.13</v>
      </c>
      <c r="H3615" s="178">
        <v>11.15</v>
      </c>
      <c r="I3615" s="178">
        <v>11.59</v>
      </c>
      <c r="J3615" s="178">
        <v>11.81</v>
      </c>
      <c r="K3615" s="179" t="str">
        <f>MAX(0,((T3615*(365/365))-VLOOKUP(A3615,VBMA!$A:$D,4,0))  /  (T3615* (365/365)   ))</f>
        <v>#N/A</v>
      </c>
      <c r="L3615" s="180" t="str">
        <f t="shared" ref="L3615:S3615" si="3618">(B3615*(1-$K3615) * (365/365))/100</f>
        <v>#N/A</v>
      </c>
      <c r="M3615" s="180" t="str">
        <f t="shared" si="3618"/>
        <v>#N/A</v>
      </c>
      <c r="N3615" s="180" t="str">
        <f t="shared" si="3618"/>
        <v>#N/A</v>
      </c>
      <c r="O3615" s="180" t="str">
        <f t="shared" si="3618"/>
        <v>#N/A</v>
      </c>
      <c r="P3615" s="180" t="str">
        <f t="shared" si="3618"/>
        <v>#N/A</v>
      </c>
      <c r="Q3615" s="180" t="str">
        <f t="shared" si="3618"/>
        <v>#N/A</v>
      </c>
      <c r="R3615" s="180" t="str">
        <f t="shared" si="3618"/>
        <v>#N/A</v>
      </c>
      <c r="S3615" s="180" t="str">
        <f t="shared" si="3618"/>
        <v>#N/A</v>
      </c>
      <c r="T3615" s="181">
        <f t="shared" si="3"/>
        <v>12.03483516</v>
      </c>
      <c r="U3615" s="182">
        <f t="shared" si="4"/>
        <v>40644</v>
      </c>
      <c r="V3615" s="182">
        <f t="shared" si="5"/>
        <v>40735</v>
      </c>
      <c r="W3615" s="182">
        <f t="shared" si="6"/>
        <v>40827</v>
      </c>
      <c r="X3615" s="181">
        <f t="shared" si="7"/>
        <v>182</v>
      </c>
      <c r="Y3615" s="181">
        <f t="shared" si="8"/>
        <v>273</v>
      </c>
      <c r="Z3615" s="181">
        <f t="shared" si="9"/>
        <v>365</v>
      </c>
      <c r="AA3615" s="155"/>
      <c r="AB3615" s="9"/>
      <c r="AC3615" s="9"/>
      <c r="AD3615" s="9"/>
      <c r="AE3615" s="9"/>
      <c r="AF3615" s="9"/>
      <c r="AG3615" s="9"/>
      <c r="AH3615" s="9"/>
    </row>
    <row r="3616" ht="15.75" customHeight="1">
      <c r="A3616" s="177">
        <v>40459.0</v>
      </c>
      <c r="B3616" s="178">
        <v>6.86</v>
      </c>
      <c r="C3616" s="178">
        <v>7.3</v>
      </c>
      <c r="D3616" s="178">
        <v>7.67</v>
      </c>
      <c r="E3616" s="178">
        <v>8.37</v>
      </c>
      <c r="F3616" s="178">
        <v>9.16</v>
      </c>
      <c r="G3616" s="178">
        <v>10.01</v>
      </c>
      <c r="H3616" s="178">
        <v>11.0</v>
      </c>
      <c r="I3616" s="178">
        <v>11.51</v>
      </c>
      <c r="J3616" s="178">
        <v>11.76</v>
      </c>
      <c r="K3616" s="179" t="str">
        <f>MAX(0,((T3616*(365/365))-VLOOKUP(A3616,VBMA!$A:$D,4,0))  /  (T3616* (365/365)   ))</f>
        <v>#N/A</v>
      </c>
      <c r="L3616" s="180" t="str">
        <f t="shared" ref="L3616:S3616" si="3619">(B3616*(1-$K3616) * (365/365))/100</f>
        <v>#N/A</v>
      </c>
      <c r="M3616" s="180" t="str">
        <f t="shared" si="3619"/>
        <v>#N/A</v>
      </c>
      <c r="N3616" s="180" t="str">
        <f t="shared" si="3619"/>
        <v>#N/A</v>
      </c>
      <c r="O3616" s="180" t="str">
        <f t="shared" si="3619"/>
        <v>#N/A</v>
      </c>
      <c r="P3616" s="180" t="str">
        <f t="shared" si="3619"/>
        <v>#N/A</v>
      </c>
      <c r="Q3616" s="180" t="str">
        <f t="shared" si="3619"/>
        <v>#N/A</v>
      </c>
      <c r="R3616" s="180" t="str">
        <f t="shared" si="3619"/>
        <v>#N/A</v>
      </c>
      <c r="S3616" s="180" t="str">
        <f t="shared" si="3619"/>
        <v>#N/A</v>
      </c>
      <c r="T3616" s="181">
        <f t="shared" si="3"/>
        <v>12.0256044</v>
      </c>
      <c r="U3616" s="182">
        <f t="shared" si="4"/>
        <v>40641</v>
      </c>
      <c r="V3616" s="182">
        <f t="shared" si="5"/>
        <v>40732</v>
      </c>
      <c r="W3616" s="182">
        <f t="shared" si="6"/>
        <v>40824</v>
      </c>
      <c r="X3616" s="181">
        <f t="shared" si="7"/>
        <v>182</v>
      </c>
      <c r="Y3616" s="181">
        <f t="shared" si="8"/>
        <v>273</v>
      </c>
      <c r="Z3616" s="181">
        <f t="shared" si="9"/>
        <v>365</v>
      </c>
      <c r="AA3616" s="155"/>
      <c r="AB3616" s="9"/>
      <c r="AC3616" s="9"/>
      <c r="AD3616" s="9"/>
      <c r="AE3616" s="9"/>
      <c r="AF3616" s="9"/>
      <c r="AG3616" s="9"/>
      <c r="AH3616" s="9"/>
    </row>
    <row r="3617" ht="15.75" customHeight="1">
      <c r="A3617" s="177">
        <v>40458.0</v>
      </c>
      <c r="B3617" s="178">
        <v>6.76</v>
      </c>
      <c r="C3617" s="178">
        <v>7.2</v>
      </c>
      <c r="D3617" s="178">
        <v>7.61</v>
      </c>
      <c r="E3617" s="178">
        <v>8.29</v>
      </c>
      <c r="F3617" s="178">
        <v>9.2</v>
      </c>
      <c r="G3617" s="178">
        <v>10.09</v>
      </c>
      <c r="H3617" s="178">
        <v>11.06</v>
      </c>
      <c r="I3617" s="178">
        <v>11.58</v>
      </c>
      <c r="J3617" s="178">
        <v>11.76</v>
      </c>
      <c r="K3617" s="179" t="str">
        <f>MAX(0,((T3617*(365/365))-VLOOKUP(A3617,VBMA!$A:$D,4,0))  /  (T3617* (365/365)   ))</f>
        <v>#N/A</v>
      </c>
      <c r="L3617" s="180" t="str">
        <f t="shared" ref="L3617:S3617" si="3620">(B3617*(1-$K3617) * (365/365))/100</f>
        <v>#N/A</v>
      </c>
      <c r="M3617" s="180" t="str">
        <f t="shared" si="3620"/>
        <v>#N/A</v>
      </c>
      <c r="N3617" s="180" t="str">
        <f t="shared" si="3620"/>
        <v>#N/A</v>
      </c>
      <c r="O3617" s="180" t="str">
        <f t="shared" si="3620"/>
        <v>#N/A</v>
      </c>
      <c r="P3617" s="180" t="str">
        <f t="shared" si="3620"/>
        <v>#N/A</v>
      </c>
      <c r="Q3617" s="180" t="str">
        <f t="shared" si="3620"/>
        <v>#N/A</v>
      </c>
      <c r="R3617" s="180" t="str">
        <f t="shared" si="3620"/>
        <v>#N/A</v>
      </c>
      <c r="S3617" s="180" t="str">
        <f t="shared" si="3620"/>
        <v>#N/A</v>
      </c>
      <c r="T3617" s="181">
        <f t="shared" si="3"/>
        <v>12.10571429</v>
      </c>
      <c r="U3617" s="182">
        <f t="shared" si="4"/>
        <v>40640</v>
      </c>
      <c r="V3617" s="182">
        <f t="shared" si="5"/>
        <v>40731</v>
      </c>
      <c r="W3617" s="182">
        <f t="shared" si="6"/>
        <v>40823</v>
      </c>
      <c r="X3617" s="181">
        <f t="shared" si="7"/>
        <v>182</v>
      </c>
      <c r="Y3617" s="181">
        <f t="shared" si="8"/>
        <v>273</v>
      </c>
      <c r="Z3617" s="181">
        <f t="shared" si="9"/>
        <v>365</v>
      </c>
      <c r="AA3617" s="155"/>
      <c r="AB3617" s="9"/>
      <c r="AC3617" s="9"/>
      <c r="AD3617" s="9"/>
      <c r="AE3617" s="9"/>
      <c r="AF3617" s="9"/>
      <c r="AG3617" s="9"/>
      <c r="AH3617" s="9"/>
    </row>
    <row r="3618" ht="15.75" customHeight="1">
      <c r="A3618" s="177">
        <v>40457.0</v>
      </c>
      <c r="B3618" s="178">
        <v>6.71</v>
      </c>
      <c r="C3618" s="178">
        <v>7.15</v>
      </c>
      <c r="D3618" s="178">
        <v>7.59</v>
      </c>
      <c r="E3618" s="178">
        <v>8.29</v>
      </c>
      <c r="F3618" s="178">
        <v>9.2</v>
      </c>
      <c r="G3618" s="178">
        <v>10.09</v>
      </c>
      <c r="H3618" s="178">
        <v>11.06</v>
      </c>
      <c r="I3618" s="178">
        <v>11.58</v>
      </c>
      <c r="J3618" s="178">
        <v>11.76</v>
      </c>
      <c r="K3618" s="179" t="str">
        <f>MAX(0,((T3618*(365/365))-VLOOKUP(A3618,VBMA!$A:$D,4,0))  /  (T3618* (365/365)   ))</f>
        <v>#N/A</v>
      </c>
      <c r="L3618" s="180" t="str">
        <f t="shared" ref="L3618:S3618" si="3621">(B3618*(1-$K3618) * (365/365))/100</f>
        <v>#N/A</v>
      </c>
      <c r="M3618" s="180" t="str">
        <f t="shared" si="3621"/>
        <v>#N/A</v>
      </c>
      <c r="N3618" s="180" t="str">
        <f t="shared" si="3621"/>
        <v>#N/A</v>
      </c>
      <c r="O3618" s="180" t="str">
        <f t="shared" si="3621"/>
        <v>#N/A</v>
      </c>
      <c r="P3618" s="180" t="str">
        <f t="shared" si="3621"/>
        <v>#N/A</v>
      </c>
      <c r="Q3618" s="180" t="str">
        <f t="shared" si="3621"/>
        <v>#N/A</v>
      </c>
      <c r="R3618" s="180" t="str">
        <f t="shared" si="3621"/>
        <v>#N/A</v>
      </c>
      <c r="S3618" s="180" t="str">
        <f t="shared" si="3621"/>
        <v>#N/A</v>
      </c>
      <c r="T3618" s="181">
        <f t="shared" si="3"/>
        <v>12.10571429</v>
      </c>
      <c r="U3618" s="182">
        <f t="shared" si="4"/>
        <v>40639</v>
      </c>
      <c r="V3618" s="182">
        <f t="shared" si="5"/>
        <v>40730</v>
      </c>
      <c r="W3618" s="182">
        <f t="shared" si="6"/>
        <v>40822</v>
      </c>
      <c r="X3618" s="181">
        <f t="shared" si="7"/>
        <v>182</v>
      </c>
      <c r="Y3618" s="181">
        <f t="shared" si="8"/>
        <v>273</v>
      </c>
      <c r="Z3618" s="181">
        <f t="shared" si="9"/>
        <v>365</v>
      </c>
      <c r="AA3618" s="155"/>
      <c r="AB3618" s="9"/>
      <c r="AC3618" s="9"/>
      <c r="AD3618" s="9"/>
      <c r="AE3618" s="9"/>
      <c r="AF3618" s="9"/>
      <c r="AG3618" s="9"/>
      <c r="AH3618" s="9"/>
    </row>
    <row r="3619" ht="15.75" customHeight="1">
      <c r="A3619" s="177">
        <v>40456.0</v>
      </c>
      <c r="B3619" s="178">
        <v>6.66</v>
      </c>
      <c r="C3619" s="178">
        <v>7.09</v>
      </c>
      <c r="D3619" s="178">
        <v>7.56</v>
      </c>
      <c r="E3619" s="178">
        <v>8.24</v>
      </c>
      <c r="F3619" s="178">
        <v>9.14</v>
      </c>
      <c r="G3619" s="178">
        <v>10.06</v>
      </c>
      <c r="H3619" s="178">
        <v>11.0</v>
      </c>
      <c r="I3619" s="178">
        <v>11.51</v>
      </c>
      <c r="J3619" s="178">
        <v>11.73</v>
      </c>
      <c r="K3619" s="179" t="str">
        <f>MAX(0,((T3619*(365/365))-VLOOKUP(A3619,VBMA!$A:$D,4,0))  /  (T3619* (365/365)   ))</f>
        <v>#N/A</v>
      </c>
      <c r="L3619" s="180" t="str">
        <f t="shared" ref="L3619:S3619" si="3622">(B3619*(1-$K3619) * (365/365))/100</f>
        <v>#N/A</v>
      </c>
      <c r="M3619" s="180" t="str">
        <f t="shared" si="3622"/>
        <v>#N/A</v>
      </c>
      <c r="N3619" s="180" t="str">
        <f t="shared" si="3622"/>
        <v>#N/A</v>
      </c>
      <c r="O3619" s="180" t="str">
        <f t="shared" si="3622"/>
        <v>#N/A</v>
      </c>
      <c r="P3619" s="180" t="str">
        <f t="shared" si="3622"/>
        <v>#N/A</v>
      </c>
      <c r="Q3619" s="180" t="str">
        <f t="shared" si="3622"/>
        <v>#N/A</v>
      </c>
      <c r="R3619" s="180" t="str">
        <f t="shared" si="3622"/>
        <v>#N/A</v>
      </c>
      <c r="S3619" s="180" t="str">
        <f t="shared" si="3622"/>
        <v>#N/A</v>
      </c>
      <c r="T3619" s="181">
        <f t="shared" si="3"/>
        <v>12.0256044</v>
      </c>
      <c r="U3619" s="182">
        <f t="shared" si="4"/>
        <v>40638</v>
      </c>
      <c r="V3619" s="182">
        <f t="shared" si="5"/>
        <v>40729</v>
      </c>
      <c r="W3619" s="182">
        <f t="shared" si="6"/>
        <v>40821</v>
      </c>
      <c r="X3619" s="181">
        <f t="shared" si="7"/>
        <v>182</v>
      </c>
      <c r="Y3619" s="181">
        <f t="shared" si="8"/>
        <v>273</v>
      </c>
      <c r="Z3619" s="181">
        <f t="shared" si="9"/>
        <v>365</v>
      </c>
      <c r="AA3619" s="155"/>
      <c r="AB3619" s="9"/>
      <c r="AC3619" s="9"/>
      <c r="AD3619" s="9"/>
      <c r="AE3619" s="9"/>
      <c r="AF3619" s="9"/>
      <c r="AG3619" s="9"/>
      <c r="AH3619" s="9"/>
    </row>
    <row r="3620" ht="15.75" customHeight="1">
      <c r="A3620" s="177">
        <v>40455.0</v>
      </c>
      <c r="B3620" s="178">
        <v>6.69</v>
      </c>
      <c r="C3620" s="178">
        <v>7.13</v>
      </c>
      <c r="D3620" s="178">
        <v>7.58</v>
      </c>
      <c r="E3620" s="178">
        <v>8.28</v>
      </c>
      <c r="F3620" s="178">
        <v>9.18</v>
      </c>
      <c r="G3620" s="178">
        <v>10.11</v>
      </c>
      <c r="H3620" s="178">
        <v>11.06</v>
      </c>
      <c r="I3620" s="178">
        <v>11.58</v>
      </c>
      <c r="J3620" s="178">
        <v>11.76</v>
      </c>
      <c r="K3620" s="179" t="str">
        <f>MAX(0,((T3620*(365/365))-VLOOKUP(A3620,VBMA!$A:$D,4,0))  /  (T3620* (365/365)   ))</f>
        <v>#N/A</v>
      </c>
      <c r="L3620" s="180" t="str">
        <f t="shared" ref="L3620:S3620" si="3623">(B3620*(1-$K3620) * (365/365))/100</f>
        <v>#N/A</v>
      </c>
      <c r="M3620" s="180" t="str">
        <f t="shared" si="3623"/>
        <v>#N/A</v>
      </c>
      <c r="N3620" s="180" t="str">
        <f t="shared" si="3623"/>
        <v>#N/A</v>
      </c>
      <c r="O3620" s="180" t="str">
        <f t="shared" si="3623"/>
        <v>#N/A</v>
      </c>
      <c r="P3620" s="180" t="str">
        <f t="shared" si="3623"/>
        <v>#N/A</v>
      </c>
      <c r="Q3620" s="180" t="str">
        <f t="shared" si="3623"/>
        <v>#N/A</v>
      </c>
      <c r="R3620" s="180" t="str">
        <f t="shared" si="3623"/>
        <v>#N/A</v>
      </c>
      <c r="S3620" s="180" t="str">
        <f t="shared" si="3623"/>
        <v>#N/A</v>
      </c>
      <c r="T3620" s="181">
        <f t="shared" si="3"/>
        <v>12.10571429</v>
      </c>
      <c r="U3620" s="182">
        <f t="shared" si="4"/>
        <v>40637</v>
      </c>
      <c r="V3620" s="182">
        <f t="shared" si="5"/>
        <v>40728</v>
      </c>
      <c r="W3620" s="182">
        <f t="shared" si="6"/>
        <v>40820</v>
      </c>
      <c r="X3620" s="181">
        <f t="shared" si="7"/>
        <v>182</v>
      </c>
      <c r="Y3620" s="181">
        <f t="shared" si="8"/>
        <v>273</v>
      </c>
      <c r="Z3620" s="181">
        <f t="shared" si="9"/>
        <v>365</v>
      </c>
      <c r="AA3620" s="155"/>
      <c r="AB3620" s="9"/>
      <c r="AC3620" s="9"/>
      <c r="AD3620" s="9"/>
      <c r="AE3620" s="9"/>
      <c r="AF3620" s="9"/>
      <c r="AG3620" s="9"/>
      <c r="AH3620" s="9"/>
    </row>
    <row r="3621" ht="15.75" customHeight="1">
      <c r="A3621" s="177">
        <v>40452.0</v>
      </c>
      <c r="B3621" s="178">
        <v>6.6</v>
      </c>
      <c r="C3621" s="178">
        <v>7.09</v>
      </c>
      <c r="D3621" s="178">
        <v>7.5</v>
      </c>
      <c r="E3621" s="178">
        <v>8.24</v>
      </c>
      <c r="F3621" s="178">
        <v>9.23</v>
      </c>
      <c r="G3621" s="178">
        <v>10.17</v>
      </c>
      <c r="H3621" s="178">
        <v>11.06</v>
      </c>
      <c r="I3621" s="178">
        <v>11.5</v>
      </c>
      <c r="J3621" s="178">
        <v>11.72</v>
      </c>
      <c r="K3621" s="179" t="str">
        <f>MAX(0,((T3621*(365/365))-VLOOKUP(A3621,VBMA!$A:$D,4,0))  /  (T3621* (365/365)   ))</f>
        <v>#N/A</v>
      </c>
      <c r="L3621" s="180" t="str">
        <f t="shared" ref="L3621:S3621" si="3624">(B3621*(1-$K3621) * (365/365))/100</f>
        <v>#N/A</v>
      </c>
      <c r="M3621" s="180" t="str">
        <f t="shared" si="3624"/>
        <v>#N/A</v>
      </c>
      <c r="N3621" s="180" t="str">
        <f t="shared" si="3624"/>
        <v>#N/A</v>
      </c>
      <c r="O3621" s="180" t="str">
        <f t="shared" si="3624"/>
        <v>#N/A</v>
      </c>
      <c r="P3621" s="180" t="str">
        <f t="shared" si="3624"/>
        <v>#N/A</v>
      </c>
      <c r="Q3621" s="180" t="str">
        <f t="shared" si="3624"/>
        <v>#N/A</v>
      </c>
      <c r="R3621" s="180" t="str">
        <f t="shared" si="3624"/>
        <v>#N/A</v>
      </c>
      <c r="S3621" s="180" t="str">
        <f t="shared" si="3624"/>
        <v>#N/A</v>
      </c>
      <c r="T3621" s="181">
        <f t="shared" si="3"/>
        <v>11.94483516</v>
      </c>
      <c r="U3621" s="182">
        <f t="shared" si="4"/>
        <v>40634</v>
      </c>
      <c r="V3621" s="182">
        <f t="shared" si="5"/>
        <v>40725</v>
      </c>
      <c r="W3621" s="182">
        <f t="shared" si="6"/>
        <v>40817</v>
      </c>
      <c r="X3621" s="181">
        <f t="shared" si="7"/>
        <v>182</v>
      </c>
      <c r="Y3621" s="181">
        <f t="shared" si="8"/>
        <v>273</v>
      </c>
      <c r="Z3621" s="181">
        <f t="shared" si="9"/>
        <v>365</v>
      </c>
      <c r="AA3621" s="155"/>
      <c r="AB3621" s="9"/>
      <c r="AC3621" s="9"/>
      <c r="AD3621" s="9"/>
      <c r="AE3621" s="9"/>
      <c r="AF3621" s="9"/>
      <c r="AG3621" s="9"/>
      <c r="AH3621" s="9"/>
    </row>
    <row r="3622" ht="15.75" customHeight="1">
      <c r="A3622" s="177">
        <v>40451.0</v>
      </c>
      <c r="B3622" s="178">
        <v>6.53</v>
      </c>
      <c r="C3622" s="178">
        <v>7.04</v>
      </c>
      <c r="D3622" s="178">
        <v>7.46</v>
      </c>
      <c r="E3622" s="178">
        <v>8.29</v>
      </c>
      <c r="F3622" s="178">
        <v>9.2</v>
      </c>
      <c r="G3622" s="178">
        <v>10.17</v>
      </c>
      <c r="H3622" s="178">
        <v>10.96</v>
      </c>
      <c r="I3622" s="178">
        <v>11.5</v>
      </c>
      <c r="J3622" s="178">
        <v>11.72</v>
      </c>
      <c r="K3622" s="179" t="str">
        <f>MAX(0,((T3622*(365/365))-VLOOKUP(A3622,VBMA!$A:$D,4,0))  /  (T3622* (365/365)   ))</f>
        <v>#N/A</v>
      </c>
      <c r="L3622" s="180" t="str">
        <f t="shared" ref="L3622:S3622" si="3625">(B3622*(1-$K3622) * (365/365))/100</f>
        <v>#N/A</v>
      </c>
      <c r="M3622" s="180" t="str">
        <f t="shared" si="3625"/>
        <v>#N/A</v>
      </c>
      <c r="N3622" s="180" t="str">
        <f t="shared" si="3625"/>
        <v>#N/A</v>
      </c>
      <c r="O3622" s="180" t="str">
        <f t="shared" si="3625"/>
        <v>#N/A</v>
      </c>
      <c r="P3622" s="180" t="str">
        <f t="shared" si="3625"/>
        <v>#N/A</v>
      </c>
      <c r="Q3622" s="180" t="str">
        <f t="shared" si="3625"/>
        <v>#N/A</v>
      </c>
      <c r="R3622" s="180" t="str">
        <f t="shared" si="3625"/>
        <v>#N/A</v>
      </c>
      <c r="S3622" s="180" t="str">
        <f t="shared" si="3625"/>
        <v>#N/A</v>
      </c>
      <c r="T3622" s="181">
        <f t="shared" si="3"/>
        <v>12.04</v>
      </c>
      <c r="U3622" s="182">
        <f t="shared" si="4"/>
        <v>40632</v>
      </c>
      <c r="V3622" s="182">
        <f t="shared" si="5"/>
        <v>40724</v>
      </c>
      <c r="W3622" s="182">
        <f t="shared" si="6"/>
        <v>40816</v>
      </c>
      <c r="X3622" s="181">
        <f t="shared" si="7"/>
        <v>181</v>
      </c>
      <c r="Y3622" s="181">
        <f t="shared" si="8"/>
        <v>273</v>
      </c>
      <c r="Z3622" s="181">
        <f t="shared" si="9"/>
        <v>365</v>
      </c>
      <c r="AA3622" s="155"/>
      <c r="AB3622" s="9"/>
      <c r="AC3622" s="9"/>
      <c r="AD3622" s="9"/>
      <c r="AE3622" s="9"/>
      <c r="AF3622" s="9"/>
      <c r="AG3622" s="9"/>
      <c r="AH3622" s="9"/>
    </row>
    <row r="3623" ht="15.75" customHeight="1">
      <c r="A3623" s="177">
        <v>40450.0</v>
      </c>
      <c r="B3623" s="178">
        <v>6.52</v>
      </c>
      <c r="C3623" s="178">
        <v>7.03</v>
      </c>
      <c r="D3623" s="178">
        <v>7.45</v>
      </c>
      <c r="E3623" s="178">
        <v>8.28</v>
      </c>
      <c r="F3623" s="178">
        <v>9.23</v>
      </c>
      <c r="G3623" s="178">
        <v>10.17</v>
      </c>
      <c r="H3623" s="178">
        <v>10.98</v>
      </c>
      <c r="I3623" s="178">
        <v>11.42</v>
      </c>
      <c r="J3623" s="178">
        <v>11.68</v>
      </c>
      <c r="K3623" s="179" t="str">
        <f>MAX(0,((T3623*(365/365))-VLOOKUP(A3623,VBMA!$A:$D,4,0))  /  (T3623* (365/365)   ))</f>
        <v>#N/A</v>
      </c>
      <c r="L3623" s="180" t="str">
        <f t="shared" ref="L3623:S3623" si="3626">(B3623*(1-$K3623) * (365/365))/100</f>
        <v>#N/A</v>
      </c>
      <c r="M3623" s="180" t="str">
        <f t="shared" si="3626"/>
        <v>#N/A</v>
      </c>
      <c r="N3623" s="180" t="str">
        <f t="shared" si="3626"/>
        <v>#N/A</v>
      </c>
      <c r="O3623" s="180" t="str">
        <f t="shared" si="3626"/>
        <v>#N/A</v>
      </c>
      <c r="P3623" s="180" t="str">
        <f t="shared" si="3626"/>
        <v>#N/A</v>
      </c>
      <c r="Q3623" s="180" t="str">
        <f t="shared" si="3626"/>
        <v>#N/A</v>
      </c>
      <c r="R3623" s="180" t="str">
        <f t="shared" si="3626"/>
        <v>#N/A</v>
      </c>
      <c r="S3623" s="180" t="str">
        <f t="shared" si="3626"/>
        <v>#N/A</v>
      </c>
      <c r="T3623" s="181">
        <f t="shared" si="3"/>
        <v>11.86</v>
      </c>
      <c r="U3623" s="182">
        <f t="shared" si="4"/>
        <v>40631</v>
      </c>
      <c r="V3623" s="182">
        <f t="shared" si="5"/>
        <v>40723</v>
      </c>
      <c r="W3623" s="182">
        <f t="shared" si="6"/>
        <v>40815</v>
      </c>
      <c r="X3623" s="181">
        <f t="shared" si="7"/>
        <v>181</v>
      </c>
      <c r="Y3623" s="181">
        <f t="shared" si="8"/>
        <v>273</v>
      </c>
      <c r="Z3623" s="181">
        <f t="shared" si="9"/>
        <v>365</v>
      </c>
      <c r="AA3623" s="155"/>
      <c r="AB3623" s="9"/>
      <c r="AC3623" s="9"/>
      <c r="AD3623" s="9"/>
      <c r="AE3623" s="9"/>
      <c r="AF3623" s="9"/>
      <c r="AG3623" s="9"/>
      <c r="AH3623" s="9"/>
    </row>
    <row r="3624" ht="15.75" customHeight="1">
      <c r="A3624" s="177">
        <v>40449.0</v>
      </c>
      <c r="B3624" s="178">
        <v>6.63</v>
      </c>
      <c r="C3624" s="178">
        <v>7.03</v>
      </c>
      <c r="D3624" s="178">
        <v>7.46</v>
      </c>
      <c r="E3624" s="178">
        <v>8.24</v>
      </c>
      <c r="F3624" s="178">
        <v>9.17</v>
      </c>
      <c r="G3624" s="178">
        <v>10.13</v>
      </c>
      <c r="H3624" s="178">
        <v>11.03</v>
      </c>
      <c r="I3624" s="178">
        <v>11.56</v>
      </c>
      <c r="J3624" s="178">
        <v>11.76</v>
      </c>
      <c r="K3624" s="179" t="str">
        <f>MAX(0,((T3624*(365/365))-VLOOKUP(A3624,VBMA!$A:$D,4,0))  /  (T3624* (365/365)   ))</f>
        <v>#N/A</v>
      </c>
      <c r="L3624" s="180" t="str">
        <f t="shared" ref="L3624:S3624" si="3627">(B3624*(1-$K3624) * (365/365))/100</f>
        <v>#N/A</v>
      </c>
      <c r="M3624" s="180" t="str">
        <f t="shared" si="3627"/>
        <v>#N/A</v>
      </c>
      <c r="N3624" s="180" t="str">
        <f t="shared" si="3627"/>
        <v>#N/A</v>
      </c>
      <c r="O3624" s="180" t="str">
        <f t="shared" si="3627"/>
        <v>#N/A</v>
      </c>
      <c r="P3624" s="180" t="str">
        <f t="shared" si="3627"/>
        <v>#N/A</v>
      </c>
      <c r="Q3624" s="180" t="str">
        <f t="shared" si="3627"/>
        <v>#N/A</v>
      </c>
      <c r="R3624" s="180" t="str">
        <f t="shared" si="3627"/>
        <v>#N/A</v>
      </c>
      <c r="S3624" s="180" t="str">
        <f t="shared" si="3627"/>
        <v>#N/A</v>
      </c>
      <c r="T3624" s="181">
        <f t="shared" si="3"/>
        <v>12.09</v>
      </c>
      <c r="U3624" s="182">
        <f t="shared" si="4"/>
        <v>40630</v>
      </c>
      <c r="V3624" s="182">
        <f t="shared" si="5"/>
        <v>40722</v>
      </c>
      <c r="W3624" s="182">
        <f t="shared" si="6"/>
        <v>40814</v>
      </c>
      <c r="X3624" s="181">
        <f t="shared" si="7"/>
        <v>181</v>
      </c>
      <c r="Y3624" s="181">
        <f t="shared" si="8"/>
        <v>273</v>
      </c>
      <c r="Z3624" s="181">
        <f t="shared" si="9"/>
        <v>365</v>
      </c>
      <c r="AA3624" s="155"/>
      <c r="AB3624" s="9"/>
      <c r="AC3624" s="9"/>
      <c r="AD3624" s="9"/>
      <c r="AE3624" s="9"/>
      <c r="AF3624" s="9"/>
      <c r="AG3624" s="9"/>
      <c r="AH3624" s="9"/>
    </row>
    <row r="3625" ht="15.75" customHeight="1">
      <c r="A3625" s="177">
        <v>40448.0</v>
      </c>
      <c r="B3625" s="178">
        <v>6.7</v>
      </c>
      <c r="C3625" s="178">
        <v>7.08</v>
      </c>
      <c r="D3625" s="178">
        <v>7.53</v>
      </c>
      <c r="E3625" s="178">
        <v>8.27</v>
      </c>
      <c r="F3625" s="178">
        <v>9.19</v>
      </c>
      <c r="G3625" s="178">
        <v>10.17</v>
      </c>
      <c r="H3625" s="178">
        <v>11.0</v>
      </c>
      <c r="I3625" s="178">
        <v>11.58</v>
      </c>
      <c r="J3625" s="178">
        <v>11.8</v>
      </c>
      <c r="K3625" s="179" t="str">
        <f>MAX(0,((T3625*(365/365))-VLOOKUP(A3625,VBMA!$A:$D,4,0))  /  (T3625* (365/365)   ))</f>
        <v>#N/A</v>
      </c>
      <c r="L3625" s="180" t="str">
        <f t="shared" ref="L3625:S3625" si="3628">(B3625*(1-$K3625) * (365/365))/100</f>
        <v>#N/A</v>
      </c>
      <c r="M3625" s="180" t="str">
        <f t="shared" si="3628"/>
        <v>#N/A</v>
      </c>
      <c r="N3625" s="180" t="str">
        <f t="shared" si="3628"/>
        <v>#N/A</v>
      </c>
      <c r="O3625" s="180" t="str">
        <f t="shared" si="3628"/>
        <v>#N/A</v>
      </c>
      <c r="P3625" s="180" t="str">
        <f t="shared" si="3628"/>
        <v>#N/A</v>
      </c>
      <c r="Q3625" s="180" t="str">
        <f t="shared" si="3628"/>
        <v>#N/A</v>
      </c>
      <c r="R3625" s="180" t="str">
        <f t="shared" si="3628"/>
        <v>#N/A</v>
      </c>
      <c r="S3625" s="180" t="str">
        <f t="shared" si="3628"/>
        <v>#N/A</v>
      </c>
      <c r="T3625" s="181">
        <f t="shared" si="3"/>
        <v>12.16</v>
      </c>
      <c r="U3625" s="182">
        <f t="shared" si="4"/>
        <v>40629</v>
      </c>
      <c r="V3625" s="182">
        <f t="shared" si="5"/>
        <v>40721</v>
      </c>
      <c r="W3625" s="182">
        <f t="shared" si="6"/>
        <v>40813</v>
      </c>
      <c r="X3625" s="181">
        <f t="shared" si="7"/>
        <v>181</v>
      </c>
      <c r="Y3625" s="181">
        <f t="shared" si="8"/>
        <v>273</v>
      </c>
      <c r="Z3625" s="181">
        <f t="shared" si="9"/>
        <v>365</v>
      </c>
      <c r="AA3625" s="155"/>
      <c r="AB3625" s="9"/>
      <c r="AC3625" s="9"/>
      <c r="AD3625" s="9"/>
      <c r="AE3625" s="9"/>
      <c r="AF3625" s="9"/>
      <c r="AG3625" s="9"/>
      <c r="AH3625" s="9"/>
    </row>
    <row r="3626" ht="15.75" customHeight="1">
      <c r="A3626" s="177">
        <v>40445.0</v>
      </c>
      <c r="B3626" s="178">
        <v>6.78</v>
      </c>
      <c r="C3626" s="178">
        <v>7.27</v>
      </c>
      <c r="D3626" s="178">
        <v>7.61</v>
      </c>
      <c r="E3626" s="178">
        <v>8.41</v>
      </c>
      <c r="F3626" s="178">
        <v>9.34</v>
      </c>
      <c r="G3626" s="178">
        <v>10.24</v>
      </c>
      <c r="H3626" s="178">
        <v>11.04</v>
      </c>
      <c r="I3626" s="178">
        <v>11.57</v>
      </c>
      <c r="J3626" s="178">
        <v>11.75</v>
      </c>
      <c r="K3626" s="179" t="str">
        <f>MAX(0,((T3626*(365/365))-VLOOKUP(A3626,VBMA!$A:$D,4,0))  /  (T3626* (365/365)   ))</f>
        <v>#N/A</v>
      </c>
      <c r="L3626" s="180" t="str">
        <f t="shared" ref="L3626:S3626" si="3629">(B3626*(1-$K3626) * (365/365))/100</f>
        <v>#N/A</v>
      </c>
      <c r="M3626" s="180" t="str">
        <f t="shared" si="3629"/>
        <v>#N/A</v>
      </c>
      <c r="N3626" s="180" t="str">
        <f t="shared" si="3629"/>
        <v>#N/A</v>
      </c>
      <c r="O3626" s="180" t="str">
        <f t="shared" si="3629"/>
        <v>#N/A</v>
      </c>
      <c r="P3626" s="180" t="str">
        <f t="shared" si="3629"/>
        <v>#N/A</v>
      </c>
      <c r="Q3626" s="180" t="str">
        <f t="shared" si="3629"/>
        <v>#N/A</v>
      </c>
      <c r="R3626" s="180" t="str">
        <f t="shared" si="3629"/>
        <v>#N/A</v>
      </c>
      <c r="S3626" s="180" t="str">
        <f t="shared" si="3629"/>
        <v>#N/A</v>
      </c>
      <c r="T3626" s="181">
        <f t="shared" si="3"/>
        <v>12.1</v>
      </c>
      <c r="U3626" s="182">
        <f t="shared" si="4"/>
        <v>40626</v>
      </c>
      <c r="V3626" s="182">
        <f t="shared" si="5"/>
        <v>40718</v>
      </c>
      <c r="W3626" s="182">
        <f t="shared" si="6"/>
        <v>40810</v>
      </c>
      <c r="X3626" s="181">
        <f t="shared" si="7"/>
        <v>181</v>
      </c>
      <c r="Y3626" s="181">
        <f t="shared" si="8"/>
        <v>273</v>
      </c>
      <c r="Z3626" s="181">
        <f t="shared" si="9"/>
        <v>365</v>
      </c>
      <c r="AA3626" s="155"/>
      <c r="AB3626" s="9"/>
      <c r="AC3626" s="9"/>
      <c r="AD3626" s="9"/>
      <c r="AE3626" s="9"/>
      <c r="AF3626" s="9"/>
      <c r="AG3626" s="9"/>
      <c r="AH3626" s="9"/>
    </row>
    <row r="3627" ht="15.75" customHeight="1">
      <c r="A3627" s="177">
        <v>40444.0</v>
      </c>
      <c r="B3627" s="178">
        <v>6.89</v>
      </c>
      <c r="C3627" s="178">
        <v>7.43</v>
      </c>
      <c r="D3627" s="178">
        <v>7.8</v>
      </c>
      <c r="E3627" s="178">
        <v>8.41</v>
      </c>
      <c r="F3627" s="178">
        <v>9.24</v>
      </c>
      <c r="G3627" s="178">
        <v>10.24</v>
      </c>
      <c r="H3627" s="178">
        <v>11.14</v>
      </c>
      <c r="I3627" s="178">
        <v>11.71</v>
      </c>
      <c r="J3627" s="178">
        <v>11.86</v>
      </c>
      <c r="K3627" s="179" t="str">
        <f>MAX(0,((T3627*(365/365))-VLOOKUP(A3627,VBMA!$A:$D,4,0))  /  (T3627* (365/365)   ))</f>
        <v>#N/A</v>
      </c>
      <c r="L3627" s="180" t="str">
        <f t="shared" ref="L3627:S3627" si="3630">(B3627*(1-$K3627) * (365/365))/100</f>
        <v>#N/A</v>
      </c>
      <c r="M3627" s="180" t="str">
        <f t="shared" si="3630"/>
        <v>#N/A</v>
      </c>
      <c r="N3627" s="180" t="str">
        <f t="shared" si="3630"/>
        <v>#N/A</v>
      </c>
      <c r="O3627" s="180" t="str">
        <f t="shared" si="3630"/>
        <v>#N/A</v>
      </c>
      <c r="P3627" s="180" t="str">
        <f t="shared" si="3630"/>
        <v>#N/A</v>
      </c>
      <c r="Q3627" s="180" t="str">
        <f t="shared" si="3630"/>
        <v>#N/A</v>
      </c>
      <c r="R3627" s="180" t="str">
        <f t="shared" si="3630"/>
        <v>#N/A</v>
      </c>
      <c r="S3627" s="180" t="str">
        <f t="shared" si="3630"/>
        <v>#N/A</v>
      </c>
      <c r="T3627" s="181">
        <f t="shared" si="3"/>
        <v>12.28</v>
      </c>
      <c r="U3627" s="182">
        <f t="shared" si="4"/>
        <v>40625</v>
      </c>
      <c r="V3627" s="182">
        <f t="shared" si="5"/>
        <v>40717</v>
      </c>
      <c r="W3627" s="182">
        <f t="shared" si="6"/>
        <v>40809</v>
      </c>
      <c r="X3627" s="181">
        <f t="shared" si="7"/>
        <v>181</v>
      </c>
      <c r="Y3627" s="181">
        <f t="shared" si="8"/>
        <v>273</v>
      </c>
      <c r="Z3627" s="181">
        <f t="shared" si="9"/>
        <v>365</v>
      </c>
      <c r="AA3627" s="155"/>
      <c r="AB3627" s="9"/>
      <c r="AC3627" s="9"/>
      <c r="AD3627" s="9"/>
      <c r="AE3627" s="9"/>
      <c r="AF3627" s="9"/>
      <c r="AG3627" s="9"/>
      <c r="AH3627" s="9"/>
    </row>
    <row r="3628" ht="15.75" customHeight="1">
      <c r="A3628" s="177">
        <v>40443.0</v>
      </c>
      <c r="B3628" s="178">
        <v>6.91</v>
      </c>
      <c r="C3628" s="178">
        <v>7.33</v>
      </c>
      <c r="D3628" s="178">
        <v>7.69</v>
      </c>
      <c r="E3628" s="178">
        <v>8.4</v>
      </c>
      <c r="F3628" s="178">
        <v>9.24</v>
      </c>
      <c r="G3628" s="178">
        <v>10.21</v>
      </c>
      <c r="H3628" s="178">
        <v>11.07</v>
      </c>
      <c r="I3628" s="178">
        <v>11.57</v>
      </c>
      <c r="J3628" s="178">
        <v>11.76</v>
      </c>
      <c r="K3628" s="179" t="str">
        <f>MAX(0,((T3628*(365/365))-VLOOKUP(A3628,VBMA!$A:$D,4,0))  /  (T3628* (365/365)   ))</f>
        <v>#N/A</v>
      </c>
      <c r="L3628" s="180" t="str">
        <f t="shared" ref="L3628:S3628" si="3631">(B3628*(1-$K3628) * (365/365))/100</f>
        <v>#N/A</v>
      </c>
      <c r="M3628" s="180" t="str">
        <f t="shared" si="3631"/>
        <v>#N/A</v>
      </c>
      <c r="N3628" s="180" t="str">
        <f t="shared" si="3631"/>
        <v>#N/A</v>
      </c>
      <c r="O3628" s="180" t="str">
        <f t="shared" si="3631"/>
        <v>#N/A</v>
      </c>
      <c r="P3628" s="180" t="str">
        <f t="shared" si="3631"/>
        <v>#N/A</v>
      </c>
      <c r="Q3628" s="180" t="str">
        <f t="shared" si="3631"/>
        <v>#N/A</v>
      </c>
      <c r="R3628" s="180" t="str">
        <f t="shared" si="3631"/>
        <v>#N/A</v>
      </c>
      <c r="S3628" s="180" t="str">
        <f t="shared" si="3631"/>
        <v>#N/A</v>
      </c>
      <c r="T3628" s="181">
        <f t="shared" si="3"/>
        <v>12.07</v>
      </c>
      <c r="U3628" s="182">
        <f t="shared" si="4"/>
        <v>40624</v>
      </c>
      <c r="V3628" s="182">
        <f t="shared" si="5"/>
        <v>40716</v>
      </c>
      <c r="W3628" s="182">
        <f t="shared" si="6"/>
        <v>40808</v>
      </c>
      <c r="X3628" s="181">
        <f t="shared" si="7"/>
        <v>181</v>
      </c>
      <c r="Y3628" s="181">
        <f t="shared" si="8"/>
        <v>273</v>
      </c>
      <c r="Z3628" s="181">
        <f t="shared" si="9"/>
        <v>365</v>
      </c>
      <c r="AA3628" s="155"/>
      <c r="AB3628" s="9"/>
      <c r="AC3628" s="9"/>
      <c r="AD3628" s="9"/>
      <c r="AE3628" s="9"/>
      <c r="AF3628" s="9"/>
      <c r="AG3628" s="9"/>
      <c r="AH3628" s="9"/>
    </row>
    <row r="3629" ht="15.75" customHeight="1">
      <c r="A3629" s="177">
        <v>40442.0</v>
      </c>
      <c r="B3629" s="178">
        <v>6.71</v>
      </c>
      <c r="C3629" s="178">
        <v>7.14</v>
      </c>
      <c r="D3629" s="178">
        <v>7.57</v>
      </c>
      <c r="E3629" s="178">
        <v>8.26</v>
      </c>
      <c r="F3629" s="178">
        <v>9.24</v>
      </c>
      <c r="G3629" s="178">
        <v>10.17</v>
      </c>
      <c r="H3629" s="178">
        <v>11.07</v>
      </c>
      <c r="I3629" s="178">
        <v>11.57</v>
      </c>
      <c r="J3629" s="178">
        <v>11.76</v>
      </c>
      <c r="K3629" s="179" t="str">
        <f>MAX(0,((T3629*(365/365))-VLOOKUP(A3629,VBMA!$A:$D,4,0))  /  (T3629* (365/365)   ))</f>
        <v>#N/A</v>
      </c>
      <c r="L3629" s="180" t="str">
        <f t="shared" ref="L3629:S3629" si="3632">(B3629*(1-$K3629) * (365/365))/100</f>
        <v>#N/A</v>
      </c>
      <c r="M3629" s="180" t="str">
        <f t="shared" si="3632"/>
        <v>#N/A</v>
      </c>
      <c r="N3629" s="180" t="str">
        <f t="shared" si="3632"/>
        <v>#N/A</v>
      </c>
      <c r="O3629" s="180" t="str">
        <f t="shared" si="3632"/>
        <v>#N/A</v>
      </c>
      <c r="P3629" s="180" t="str">
        <f t="shared" si="3632"/>
        <v>#N/A</v>
      </c>
      <c r="Q3629" s="180" t="str">
        <f t="shared" si="3632"/>
        <v>#N/A</v>
      </c>
      <c r="R3629" s="180" t="str">
        <f t="shared" si="3632"/>
        <v>#N/A</v>
      </c>
      <c r="S3629" s="180" t="str">
        <f t="shared" si="3632"/>
        <v>#N/A</v>
      </c>
      <c r="T3629" s="181">
        <f t="shared" si="3"/>
        <v>12.07</v>
      </c>
      <c r="U3629" s="182">
        <f t="shared" si="4"/>
        <v>40623</v>
      </c>
      <c r="V3629" s="182">
        <f t="shared" si="5"/>
        <v>40715</v>
      </c>
      <c r="W3629" s="182">
        <f t="shared" si="6"/>
        <v>40807</v>
      </c>
      <c r="X3629" s="181">
        <f t="shared" si="7"/>
        <v>181</v>
      </c>
      <c r="Y3629" s="181">
        <f t="shared" si="8"/>
        <v>273</v>
      </c>
      <c r="Z3629" s="181">
        <f t="shared" si="9"/>
        <v>365</v>
      </c>
      <c r="AA3629" s="155"/>
      <c r="AB3629" s="9"/>
      <c r="AC3629" s="9"/>
      <c r="AD3629" s="9"/>
      <c r="AE3629" s="9"/>
      <c r="AF3629" s="9"/>
      <c r="AG3629" s="9"/>
      <c r="AH3629" s="9"/>
    </row>
    <row r="3630" ht="15.75" customHeight="1">
      <c r="A3630" s="177">
        <v>40441.0</v>
      </c>
      <c r="B3630" s="178">
        <v>6.64</v>
      </c>
      <c r="C3630" s="178">
        <v>7.0</v>
      </c>
      <c r="D3630" s="178">
        <v>7.46</v>
      </c>
      <c r="E3630" s="178">
        <v>8.23</v>
      </c>
      <c r="F3630" s="178">
        <v>9.15</v>
      </c>
      <c r="G3630" s="178">
        <v>10.11</v>
      </c>
      <c r="H3630" s="178">
        <v>11.14</v>
      </c>
      <c r="I3630" s="178">
        <v>11.64</v>
      </c>
      <c r="J3630" s="178">
        <v>11.79</v>
      </c>
      <c r="K3630" s="179" t="str">
        <f>MAX(0,((T3630*(365/365))-VLOOKUP(A3630,VBMA!$A:$D,4,0))  /  (T3630* (365/365)   ))</f>
        <v>#N/A</v>
      </c>
      <c r="L3630" s="180" t="str">
        <f t="shared" ref="L3630:S3630" si="3633">(B3630*(1-$K3630) * (365/365))/100</f>
        <v>#N/A</v>
      </c>
      <c r="M3630" s="180" t="str">
        <f t="shared" si="3633"/>
        <v>#N/A</v>
      </c>
      <c r="N3630" s="180" t="str">
        <f t="shared" si="3633"/>
        <v>#N/A</v>
      </c>
      <c r="O3630" s="180" t="str">
        <f t="shared" si="3633"/>
        <v>#N/A</v>
      </c>
      <c r="P3630" s="180" t="str">
        <f t="shared" si="3633"/>
        <v>#N/A</v>
      </c>
      <c r="Q3630" s="180" t="str">
        <f t="shared" si="3633"/>
        <v>#N/A</v>
      </c>
      <c r="R3630" s="180" t="str">
        <f t="shared" si="3633"/>
        <v>#N/A</v>
      </c>
      <c r="S3630" s="180" t="str">
        <f t="shared" si="3633"/>
        <v>#N/A</v>
      </c>
      <c r="T3630" s="181">
        <f t="shared" si="3"/>
        <v>12.14</v>
      </c>
      <c r="U3630" s="182">
        <f t="shared" si="4"/>
        <v>40622</v>
      </c>
      <c r="V3630" s="182">
        <f t="shared" si="5"/>
        <v>40714</v>
      </c>
      <c r="W3630" s="182">
        <f t="shared" si="6"/>
        <v>40806</v>
      </c>
      <c r="X3630" s="181">
        <f t="shared" si="7"/>
        <v>181</v>
      </c>
      <c r="Y3630" s="181">
        <f t="shared" si="8"/>
        <v>273</v>
      </c>
      <c r="Z3630" s="181">
        <f t="shared" si="9"/>
        <v>365</v>
      </c>
      <c r="AA3630" s="155"/>
      <c r="AB3630" s="9"/>
      <c r="AC3630" s="9"/>
      <c r="AD3630" s="9"/>
      <c r="AE3630" s="9"/>
      <c r="AF3630" s="9"/>
      <c r="AG3630" s="9"/>
      <c r="AH3630" s="9"/>
    </row>
    <row r="3631" ht="15.75" customHeight="1">
      <c r="A3631" s="177">
        <v>40438.0</v>
      </c>
      <c r="B3631" s="178">
        <v>6.48</v>
      </c>
      <c r="C3631" s="178">
        <v>7.0</v>
      </c>
      <c r="D3631" s="178">
        <v>7.48</v>
      </c>
      <c r="E3631" s="178">
        <v>8.2</v>
      </c>
      <c r="F3631" s="178">
        <v>9.18</v>
      </c>
      <c r="G3631" s="178">
        <v>10.17</v>
      </c>
      <c r="H3631" s="178">
        <v>10.95</v>
      </c>
      <c r="I3631" s="178">
        <v>11.42</v>
      </c>
      <c r="J3631" s="178">
        <v>11.63</v>
      </c>
      <c r="K3631" s="179" t="str">
        <f>MAX(0,((T3631*(365/365))-VLOOKUP(A3631,VBMA!$A:$D,4,0))  /  (T3631* (365/365)   ))</f>
        <v>#N/A</v>
      </c>
      <c r="L3631" s="180" t="str">
        <f t="shared" ref="L3631:S3631" si="3634">(B3631*(1-$K3631) * (365/365))/100</f>
        <v>#N/A</v>
      </c>
      <c r="M3631" s="180" t="str">
        <f t="shared" si="3634"/>
        <v>#N/A</v>
      </c>
      <c r="N3631" s="180" t="str">
        <f t="shared" si="3634"/>
        <v>#N/A</v>
      </c>
      <c r="O3631" s="180" t="str">
        <f t="shared" si="3634"/>
        <v>#N/A</v>
      </c>
      <c r="P3631" s="180" t="str">
        <f t="shared" si="3634"/>
        <v>#N/A</v>
      </c>
      <c r="Q3631" s="180" t="str">
        <f t="shared" si="3634"/>
        <v>#N/A</v>
      </c>
      <c r="R3631" s="180" t="str">
        <f t="shared" si="3634"/>
        <v>#N/A</v>
      </c>
      <c r="S3631" s="180" t="str">
        <f t="shared" si="3634"/>
        <v>#N/A</v>
      </c>
      <c r="T3631" s="181">
        <f t="shared" si="3"/>
        <v>11.89</v>
      </c>
      <c r="U3631" s="182">
        <f t="shared" si="4"/>
        <v>40619</v>
      </c>
      <c r="V3631" s="182">
        <f t="shared" si="5"/>
        <v>40711</v>
      </c>
      <c r="W3631" s="182">
        <f t="shared" si="6"/>
        <v>40803</v>
      </c>
      <c r="X3631" s="181">
        <f t="shared" si="7"/>
        <v>181</v>
      </c>
      <c r="Y3631" s="181">
        <f t="shared" si="8"/>
        <v>273</v>
      </c>
      <c r="Z3631" s="181">
        <f t="shared" si="9"/>
        <v>365</v>
      </c>
      <c r="AA3631" s="155"/>
      <c r="AB3631" s="9"/>
      <c r="AC3631" s="9"/>
      <c r="AD3631" s="9"/>
      <c r="AE3631" s="9"/>
      <c r="AF3631" s="9"/>
      <c r="AG3631" s="9"/>
      <c r="AH3631" s="9"/>
    </row>
    <row r="3632" ht="15.75" customHeight="1">
      <c r="A3632" s="177">
        <v>40437.0</v>
      </c>
      <c r="B3632" s="178">
        <v>6.61</v>
      </c>
      <c r="C3632" s="178">
        <v>7.03</v>
      </c>
      <c r="D3632" s="178">
        <v>7.5</v>
      </c>
      <c r="E3632" s="178">
        <v>8.27</v>
      </c>
      <c r="F3632" s="178">
        <v>9.19</v>
      </c>
      <c r="G3632" s="178">
        <v>10.24</v>
      </c>
      <c r="H3632" s="178">
        <v>11.07</v>
      </c>
      <c r="I3632" s="178">
        <v>11.57</v>
      </c>
      <c r="J3632" s="178">
        <v>11.75</v>
      </c>
      <c r="K3632" s="179" t="str">
        <f>MAX(0,((T3632*(365/365))-VLOOKUP(A3632,VBMA!$A:$D,4,0))  /  (T3632* (365/365)   ))</f>
        <v>#N/A</v>
      </c>
      <c r="L3632" s="180" t="str">
        <f t="shared" ref="L3632:S3632" si="3635">(B3632*(1-$K3632) * (365/365))/100</f>
        <v>#N/A</v>
      </c>
      <c r="M3632" s="180" t="str">
        <f t="shared" si="3635"/>
        <v>#N/A</v>
      </c>
      <c r="N3632" s="180" t="str">
        <f t="shared" si="3635"/>
        <v>#N/A</v>
      </c>
      <c r="O3632" s="180" t="str">
        <f t="shared" si="3635"/>
        <v>#N/A</v>
      </c>
      <c r="P3632" s="180" t="str">
        <f t="shared" si="3635"/>
        <v>#N/A</v>
      </c>
      <c r="Q3632" s="180" t="str">
        <f t="shared" si="3635"/>
        <v>#N/A</v>
      </c>
      <c r="R3632" s="180" t="str">
        <f t="shared" si="3635"/>
        <v>#N/A</v>
      </c>
      <c r="S3632" s="180" t="str">
        <f t="shared" si="3635"/>
        <v>#N/A</v>
      </c>
      <c r="T3632" s="181">
        <f t="shared" si="3"/>
        <v>12.07</v>
      </c>
      <c r="U3632" s="182">
        <f t="shared" si="4"/>
        <v>40618</v>
      </c>
      <c r="V3632" s="182">
        <f t="shared" si="5"/>
        <v>40710</v>
      </c>
      <c r="W3632" s="182">
        <f t="shared" si="6"/>
        <v>40802</v>
      </c>
      <c r="X3632" s="181">
        <f t="shared" si="7"/>
        <v>181</v>
      </c>
      <c r="Y3632" s="181">
        <f t="shared" si="8"/>
        <v>273</v>
      </c>
      <c r="Z3632" s="181">
        <f t="shared" si="9"/>
        <v>365</v>
      </c>
      <c r="AA3632" s="155"/>
      <c r="AB3632" s="9"/>
      <c r="AC3632" s="9"/>
      <c r="AD3632" s="9"/>
      <c r="AE3632" s="9"/>
      <c r="AF3632" s="9"/>
      <c r="AG3632" s="9"/>
      <c r="AH3632" s="9"/>
    </row>
    <row r="3633" ht="15.75" customHeight="1">
      <c r="A3633" s="177">
        <v>40436.0</v>
      </c>
      <c r="B3633" s="178">
        <v>6.95</v>
      </c>
      <c r="C3633" s="178">
        <v>7.25</v>
      </c>
      <c r="D3633" s="178">
        <v>7.61</v>
      </c>
      <c r="E3633" s="178">
        <v>8.36</v>
      </c>
      <c r="F3633" s="178">
        <v>9.26</v>
      </c>
      <c r="G3633" s="178">
        <v>10.28</v>
      </c>
      <c r="H3633" s="178">
        <v>11.13</v>
      </c>
      <c r="I3633" s="178">
        <v>11.63</v>
      </c>
      <c r="J3633" s="178">
        <v>11.78</v>
      </c>
      <c r="K3633" s="179" t="str">
        <f>MAX(0,((T3633*(365/365))-VLOOKUP(A3633,VBMA!$A:$D,4,0))  /  (T3633* (365/365)   ))</f>
        <v>#N/A</v>
      </c>
      <c r="L3633" s="180" t="str">
        <f t="shared" ref="L3633:S3633" si="3636">(B3633*(1-$K3633) * (365/365))/100</f>
        <v>#N/A</v>
      </c>
      <c r="M3633" s="180" t="str">
        <f t="shared" si="3636"/>
        <v>#N/A</v>
      </c>
      <c r="N3633" s="180" t="str">
        <f t="shared" si="3636"/>
        <v>#N/A</v>
      </c>
      <c r="O3633" s="180" t="str">
        <f t="shared" si="3636"/>
        <v>#N/A</v>
      </c>
      <c r="P3633" s="180" t="str">
        <f t="shared" si="3636"/>
        <v>#N/A</v>
      </c>
      <c r="Q3633" s="180" t="str">
        <f t="shared" si="3636"/>
        <v>#N/A</v>
      </c>
      <c r="R3633" s="180" t="str">
        <f t="shared" si="3636"/>
        <v>#N/A</v>
      </c>
      <c r="S3633" s="180" t="str">
        <f t="shared" si="3636"/>
        <v>#N/A</v>
      </c>
      <c r="T3633" s="181">
        <f t="shared" si="3"/>
        <v>12.13</v>
      </c>
      <c r="U3633" s="182">
        <f t="shared" si="4"/>
        <v>40617</v>
      </c>
      <c r="V3633" s="182">
        <f t="shared" si="5"/>
        <v>40709</v>
      </c>
      <c r="W3633" s="182">
        <f t="shared" si="6"/>
        <v>40801</v>
      </c>
      <c r="X3633" s="181">
        <f t="shared" si="7"/>
        <v>181</v>
      </c>
      <c r="Y3633" s="181">
        <f t="shared" si="8"/>
        <v>273</v>
      </c>
      <c r="Z3633" s="181">
        <f t="shared" si="9"/>
        <v>365</v>
      </c>
      <c r="AA3633" s="155"/>
      <c r="AB3633" s="9"/>
      <c r="AC3633" s="9"/>
      <c r="AD3633" s="9"/>
      <c r="AE3633" s="9"/>
      <c r="AF3633" s="9"/>
      <c r="AG3633" s="9"/>
      <c r="AH3633" s="9"/>
    </row>
    <row r="3634" ht="15.75" customHeight="1">
      <c r="A3634" s="177">
        <v>40435.0</v>
      </c>
      <c r="B3634" s="178">
        <v>7.14</v>
      </c>
      <c r="C3634" s="178">
        <v>7.52</v>
      </c>
      <c r="D3634" s="178">
        <v>7.84</v>
      </c>
      <c r="E3634" s="178">
        <v>8.47</v>
      </c>
      <c r="F3634" s="178">
        <v>9.31</v>
      </c>
      <c r="G3634" s="178">
        <v>10.27</v>
      </c>
      <c r="H3634" s="178">
        <v>11.07</v>
      </c>
      <c r="I3634" s="178">
        <v>11.57</v>
      </c>
      <c r="J3634" s="178">
        <v>11.75</v>
      </c>
      <c r="K3634" s="179" t="str">
        <f>MAX(0,((T3634*(365/365))-VLOOKUP(A3634,VBMA!$A:$D,4,0))  /  (T3634* (365/365)   ))</f>
        <v>#N/A</v>
      </c>
      <c r="L3634" s="180" t="str">
        <f t="shared" ref="L3634:S3634" si="3637">(B3634*(1-$K3634) * (365/365))/100</f>
        <v>#N/A</v>
      </c>
      <c r="M3634" s="180" t="str">
        <f t="shared" si="3637"/>
        <v>#N/A</v>
      </c>
      <c r="N3634" s="180" t="str">
        <f t="shared" si="3637"/>
        <v>#N/A</v>
      </c>
      <c r="O3634" s="180" t="str">
        <f t="shared" si="3637"/>
        <v>#N/A</v>
      </c>
      <c r="P3634" s="180" t="str">
        <f t="shared" si="3637"/>
        <v>#N/A</v>
      </c>
      <c r="Q3634" s="180" t="str">
        <f t="shared" si="3637"/>
        <v>#N/A</v>
      </c>
      <c r="R3634" s="180" t="str">
        <f t="shared" si="3637"/>
        <v>#N/A</v>
      </c>
      <c r="S3634" s="180" t="str">
        <f t="shared" si="3637"/>
        <v>#N/A</v>
      </c>
      <c r="T3634" s="181">
        <f t="shared" si="3"/>
        <v>12.07</v>
      </c>
      <c r="U3634" s="182">
        <f t="shared" si="4"/>
        <v>40616</v>
      </c>
      <c r="V3634" s="182">
        <f t="shared" si="5"/>
        <v>40708</v>
      </c>
      <c r="W3634" s="182">
        <f t="shared" si="6"/>
        <v>40800</v>
      </c>
      <c r="X3634" s="181">
        <f t="shared" si="7"/>
        <v>181</v>
      </c>
      <c r="Y3634" s="181">
        <f t="shared" si="8"/>
        <v>273</v>
      </c>
      <c r="Z3634" s="181">
        <f t="shared" si="9"/>
        <v>365</v>
      </c>
      <c r="AA3634" s="155"/>
      <c r="AB3634" s="9"/>
      <c r="AC3634" s="9"/>
      <c r="AD3634" s="9"/>
      <c r="AE3634" s="9"/>
      <c r="AF3634" s="9"/>
      <c r="AG3634" s="9"/>
      <c r="AH3634" s="9"/>
    </row>
    <row r="3635" ht="15.75" customHeight="1">
      <c r="A3635" s="177">
        <v>40434.0</v>
      </c>
      <c r="B3635" s="178">
        <v>7.45</v>
      </c>
      <c r="C3635" s="178">
        <v>7.71</v>
      </c>
      <c r="D3635" s="178">
        <v>8.1</v>
      </c>
      <c r="E3635" s="178">
        <v>8.59</v>
      </c>
      <c r="F3635" s="178">
        <v>9.46</v>
      </c>
      <c r="G3635" s="178">
        <v>10.33</v>
      </c>
      <c r="H3635" s="178">
        <v>11.28</v>
      </c>
      <c r="I3635" s="178">
        <v>11.63</v>
      </c>
      <c r="J3635" s="178">
        <v>11.78</v>
      </c>
      <c r="K3635" s="179" t="str">
        <f>MAX(0,((T3635*(365/365))-VLOOKUP(A3635,VBMA!$A:$D,4,0))  /  (T3635* (365/365)   ))</f>
        <v>#N/A</v>
      </c>
      <c r="L3635" s="180" t="str">
        <f t="shared" ref="L3635:S3635" si="3638">(B3635*(1-$K3635) * (365/365))/100</f>
        <v>#N/A</v>
      </c>
      <c r="M3635" s="180" t="str">
        <f t="shared" si="3638"/>
        <v>#N/A</v>
      </c>
      <c r="N3635" s="180" t="str">
        <f t="shared" si="3638"/>
        <v>#N/A</v>
      </c>
      <c r="O3635" s="180" t="str">
        <f t="shared" si="3638"/>
        <v>#N/A</v>
      </c>
      <c r="P3635" s="180" t="str">
        <f t="shared" si="3638"/>
        <v>#N/A</v>
      </c>
      <c r="Q3635" s="180" t="str">
        <f t="shared" si="3638"/>
        <v>#N/A</v>
      </c>
      <c r="R3635" s="180" t="str">
        <f t="shared" si="3638"/>
        <v>#N/A</v>
      </c>
      <c r="S3635" s="180" t="str">
        <f t="shared" si="3638"/>
        <v>#N/A</v>
      </c>
      <c r="T3635" s="181">
        <f t="shared" si="3"/>
        <v>11.98</v>
      </c>
      <c r="U3635" s="182">
        <f t="shared" si="4"/>
        <v>40615</v>
      </c>
      <c r="V3635" s="182">
        <f t="shared" si="5"/>
        <v>40707</v>
      </c>
      <c r="W3635" s="182">
        <f t="shared" si="6"/>
        <v>40799</v>
      </c>
      <c r="X3635" s="181">
        <f t="shared" si="7"/>
        <v>181</v>
      </c>
      <c r="Y3635" s="181">
        <f t="shared" si="8"/>
        <v>273</v>
      </c>
      <c r="Z3635" s="181">
        <f t="shared" si="9"/>
        <v>365</v>
      </c>
      <c r="AA3635" s="155"/>
      <c r="AB3635" s="9"/>
      <c r="AC3635" s="9"/>
      <c r="AD3635" s="9"/>
      <c r="AE3635" s="9"/>
      <c r="AF3635" s="9"/>
      <c r="AG3635" s="9"/>
      <c r="AH3635" s="9"/>
    </row>
    <row r="3636" ht="15.75" customHeight="1">
      <c r="A3636" s="177">
        <v>40431.0</v>
      </c>
      <c r="B3636" s="178">
        <v>7.39</v>
      </c>
      <c r="C3636" s="178">
        <v>7.8</v>
      </c>
      <c r="D3636" s="178">
        <v>8.17</v>
      </c>
      <c r="E3636" s="178">
        <v>8.62</v>
      </c>
      <c r="F3636" s="178">
        <v>9.41</v>
      </c>
      <c r="G3636" s="178">
        <v>10.3</v>
      </c>
      <c r="H3636" s="178">
        <v>11.17</v>
      </c>
      <c r="I3636" s="178">
        <v>11.57</v>
      </c>
      <c r="J3636" s="178">
        <v>11.75</v>
      </c>
      <c r="K3636" s="179" t="str">
        <f>MAX(0,((T3636*(365/365))-VLOOKUP(A3636,VBMA!$A:$D,4,0))  /  (T3636* (365/365)   ))</f>
        <v>#N/A</v>
      </c>
      <c r="L3636" s="180" t="str">
        <f t="shared" ref="L3636:S3636" si="3639">(B3636*(1-$K3636) * (365/365))/100</f>
        <v>#N/A</v>
      </c>
      <c r="M3636" s="180" t="str">
        <f t="shared" si="3639"/>
        <v>#N/A</v>
      </c>
      <c r="N3636" s="180" t="str">
        <f t="shared" si="3639"/>
        <v>#N/A</v>
      </c>
      <c r="O3636" s="180" t="str">
        <f t="shared" si="3639"/>
        <v>#N/A</v>
      </c>
      <c r="P3636" s="180" t="str">
        <f t="shared" si="3639"/>
        <v>#N/A</v>
      </c>
      <c r="Q3636" s="180" t="str">
        <f t="shared" si="3639"/>
        <v>#N/A</v>
      </c>
      <c r="R3636" s="180" t="str">
        <f t="shared" si="3639"/>
        <v>#N/A</v>
      </c>
      <c r="S3636" s="180" t="str">
        <f t="shared" si="3639"/>
        <v>#N/A</v>
      </c>
      <c r="T3636" s="181">
        <f t="shared" si="3"/>
        <v>11.97</v>
      </c>
      <c r="U3636" s="182">
        <f t="shared" si="4"/>
        <v>40612</v>
      </c>
      <c r="V3636" s="182">
        <f t="shared" si="5"/>
        <v>40704</v>
      </c>
      <c r="W3636" s="182">
        <f t="shared" si="6"/>
        <v>40796</v>
      </c>
      <c r="X3636" s="181">
        <f t="shared" si="7"/>
        <v>181</v>
      </c>
      <c r="Y3636" s="181">
        <f t="shared" si="8"/>
        <v>273</v>
      </c>
      <c r="Z3636" s="181">
        <f t="shared" si="9"/>
        <v>365</v>
      </c>
      <c r="AA3636" s="155"/>
      <c r="AB3636" s="9"/>
      <c r="AC3636" s="9"/>
      <c r="AD3636" s="9"/>
      <c r="AE3636" s="9"/>
      <c r="AF3636" s="9"/>
      <c r="AG3636" s="9"/>
      <c r="AH3636" s="9"/>
    </row>
    <row r="3637" ht="15.75" customHeight="1">
      <c r="A3637" s="177">
        <v>40430.0</v>
      </c>
      <c r="B3637" s="178">
        <v>7.46</v>
      </c>
      <c r="C3637" s="178">
        <v>7.89</v>
      </c>
      <c r="D3637" s="178">
        <v>8.23</v>
      </c>
      <c r="E3637" s="178">
        <v>8.66</v>
      </c>
      <c r="F3637" s="178">
        <v>9.4</v>
      </c>
      <c r="G3637" s="178">
        <v>10.34</v>
      </c>
      <c r="H3637" s="178">
        <v>11.17</v>
      </c>
      <c r="I3637" s="178">
        <v>11.57</v>
      </c>
      <c r="J3637" s="178">
        <v>11.75</v>
      </c>
      <c r="K3637" s="179" t="str">
        <f>MAX(0,((T3637*(365/365))-VLOOKUP(A3637,VBMA!$A:$D,4,0))  /  (T3637* (365/365)   ))</f>
        <v>#N/A</v>
      </c>
      <c r="L3637" s="180" t="str">
        <f t="shared" ref="L3637:S3637" si="3640">(B3637*(1-$K3637) * (365/365))/100</f>
        <v>#N/A</v>
      </c>
      <c r="M3637" s="180" t="str">
        <f t="shared" si="3640"/>
        <v>#N/A</v>
      </c>
      <c r="N3637" s="180" t="str">
        <f t="shared" si="3640"/>
        <v>#N/A</v>
      </c>
      <c r="O3637" s="180" t="str">
        <f t="shared" si="3640"/>
        <v>#N/A</v>
      </c>
      <c r="P3637" s="180" t="str">
        <f t="shared" si="3640"/>
        <v>#N/A</v>
      </c>
      <c r="Q3637" s="180" t="str">
        <f t="shared" si="3640"/>
        <v>#N/A</v>
      </c>
      <c r="R3637" s="180" t="str">
        <f t="shared" si="3640"/>
        <v>#N/A</v>
      </c>
      <c r="S3637" s="180" t="str">
        <f t="shared" si="3640"/>
        <v>#N/A</v>
      </c>
      <c r="T3637" s="181">
        <f t="shared" si="3"/>
        <v>11.97</v>
      </c>
      <c r="U3637" s="182">
        <f t="shared" si="4"/>
        <v>40611</v>
      </c>
      <c r="V3637" s="182">
        <f t="shared" si="5"/>
        <v>40703</v>
      </c>
      <c r="W3637" s="182">
        <f t="shared" si="6"/>
        <v>40795</v>
      </c>
      <c r="X3637" s="181">
        <f t="shared" si="7"/>
        <v>181</v>
      </c>
      <c r="Y3637" s="181">
        <f t="shared" si="8"/>
        <v>273</v>
      </c>
      <c r="Z3637" s="181">
        <f t="shared" si="9"/>
        <v>365</v>
      </c>
      <c r="AA3637" s="155"/>
      <c r="AB3637" s="9"/>
      <c r="AC3637" s="9"/>
      <c r="AD3637" s="9"/>
      <c r="AE3637" s="9"/>
      <c r="AF3637" s="9"/>
      <c r="AG3637" s="9"/>
      <c r="AH3637" s="9"/>
    </row>
    <row r="3638" ht="15.75" customHeight="1">
      <c r="A3638" s="177">
        <v>40429.0</v>
      </c>
      <c r="B3638" s="178">
        <v>7.46</v>
      </c>
      <c r="C3638" s="178">
        <v>7.89</v>
      </c>
      <c r="D3638" s="178">
        <v>8.23</v>
      </c>
      <c r="E3638" s="178">
        <v>8.66</v>
      </c>
      <c r="F3638" s="178">
        <v>9.4</v>
      </c>
      <c r="G3638" s="178">
        <v>10.34</v>
      </c>
      <c r="H3638" s="178">
        <v>11.17</v>
      </c>
      <c r="I3638" s="178">
        <v>11.57</v>
      </c>
      <c r="J3638" s="178">
        <v>11.75</v>
      </c>
      <c r="K3638" s="179" t="str">
        <f>MAX(0,((T3638*(365/365))-VLOOKUP(A3638,VBMA!$A:$D,4,0))  /  (T3638* (365/365)   ))</f>
        <v>#N/A</v>
      </c>
      <c r="L3638" s="180" t="str">
        <f t="shared" ref="L3638:S3638" si="3641">(B3638*(1-$K3638) * (365/365))/100</f>
        <v>#N/A</v>
      </c>
      <c r="M3638" s="180" t="str">
        <f t="shared" si="3641"/>
        <v>#N/A</v>
      </c>
      <c r="N3638" s="180" t="str">
        <f t="shared" si="3641"/>
        <v>#N/A</v>
      </c>
      <c r="O3638" s="180" t="str">
        <f t="shared" si="3641"/>
        <v>#N/A</v>
      </c>
      <c r="P3638" s="180" t="str">
        <f t="shared" si="3641"/>
        <v>#N/A</v>
      </c>
      <c r="Q3638" s="180" t="str">
        <f t="shared" si="3641"/>
        <v>#N/A</v>
      </c>
      <c r="R3638" s="180" t="str">
        <f t="shared" si="3641"/>
        <v>#N/A</v>
      </c>
      <c r="S3638" s="180" t="str">
        <f t="shared" si="3641"/>
        <v>#N/A</v>
      </c>
      <c r="T3638" s="181">
        <f t="shared" si="3"/>
        <v>11.97</v>
      </c>
      <c r="U3638" s="182">
        <f t="shared" si="4"/>
        <v>40610</v>
      </c>
      <c r="V3638" s="182">
        <f t="shared" si="5"/>
        <v>40702</v>
      </c>
      <c r="W3638" s="182">
        <f t="shared" si="6"/>
        <v>40794</v>
      </c>
      <c r="X3638" s="181">
        <f t="shared" si="7"/>
        <v>181</v>
      </c>
      <c r="Y3638" s="181">
        <f t="shared" si="8"/>
        <v>273</v>
      </c>
      <c r="Z3638" s="181">
        <f t="shared" si="9"/>
        <v>365</v>
      </c>
      <c r="AA3638" s="155"/>
      <c r="AB3638" s="9"/>
      <c r="AC3638" s="9"/>
      <c r="AD3638" s="9"/>
      <c r="AE3638" s="9"/>
      <c r="AF3638" s="9"/>
      <c r="AG3638" s="9"/>
      <c r="AH3638" s="9"/>
    </row>
    <row r="3639" ht="15.75" customHeight="1">
      <c r="A3639" s="177">
        <v>40428.0</v>
      </c>
      <c r="B3639" s="178">
        <v>7.24</v>
      </c>
      <c r="C3639" s="178">
        <v>7.74</v>
      </c>
      <c r="D3639" s="178">
        <v>8.07</v>
      </c>
      <c r="E3639" s="178">
        <v>8.54</v>
      </c>
      <c r="F3639" s="178">
        <v>9.34</v>
      </c>
      <c r="G3639" s="178">
        <v>10.34</v>
      </c>
      <c r="H3639" s="178">
        <v>11.17</v>
      </c>
      <c r="I3639" s="178">
        <v>11.57</v>
      </c>
      <c r="J3639" s="178">
        <v>11.75</v>
      </c>
      <c r="K3639" s="179" t="str">
        <f>MAX(0,((T3639*(365/365))-VLOOKUP(A3639,VBMA!$A:$D,4,0))  /  (T3639* (365/365)   ))</f>
        <v>#N/A</v>
      </c>
      <c r="L3639" s="180" t="str">
        <f t="shared" ref="L3639:S3639" si="3642">(B3639*(1-$K3639) * (365/365))/100</f>
        <v>#N/A</v>
      </c>
      <c r="M3639" s="180" t="str">
        <f t="shared" si="3642"/>
        <v>#N/A</v>
      </c>
      <c r="N3639" s="180" t="str">
        <f t="shared" si="3642"/>
        <v>#N/A</v>
      </c>
      <c r="O3639" s="180" t="str">
        <f t="shared" si="3642"/>
        <v>#N/A</v>
      </c>
      <c r="P3639" s="180" t="str">
        <f t="shared" si="3642"/>
        <v>#N/A</v>
      </c>
      <c r="Q3639" s="180" t="str">
        <f t="shared" si="3642"/>
        <v>#N/A</v>
      </c>
      <c r="R3639" s="180" t="str">
        <f t="shared" si="3642"/>
        <v>#N/A</v>
      </c>
      <c r="S3639" s="180" t="str">
        <f t="shared" si="3642"/>
        <v>#N/A</v>
      </c>
      <c r="T3639" s="181">
        <f t="shared" si="3"/>
        <v>11.97</v>
      </c>
      <c r="U3639" s="182">
        <f t="shared" si="4"/>
        <v>40609</v>
      </c>
      <c r="V3639" s="182">
        <f t="shared" si="5"/>
        <v>40701</v>
      </c>
      <c r="W3639" s="182">
        <f t="shared" si="6"/>
        <v>40793</v>
      </c>
      <c r="X3639" s="181">
        <f t="shared" si="7"/>
        <v>181</v>
      </c>
      <c r="Y3639" s="181">
        <f t="shared" si="8"/>
        <v>273</v>
      </c>
      <c r="Z3639" s="181">
        <f t="shared" si="9"/>
        <v>365</v>
      </c>
      <c r="AA3639" s="155"/>
      <c r="AB3639" s="9"/>
      <c r="AC3639" s="9"/>
      <c r="AD3639" s="9"/>
      <c r="AE3639" s="9"/>
      <c r="AF3639" s="9"/>
      <c r="AG3639" s="9"/>
      <c r="AH3639" s="9"/>
    </row>
    <row r="3640" ht="15.75" customHeight="1">
      <c r="A3640" s="177">
        <v>40427.0</v>
      </c>
      <c r="B3640" s="178">
        <v>7.0</v>
      </c>
      <c r="C3640" s="178">
        <v>7.42</v>
      </c>
      <c r="D3640" s="178">
        <v>7.76</v>
      </c>
      <c r="E3640" s="178">
        <v>8.39</v>
      </c>
      <c r="F3640" s="178">
        <v>9.2</v>
      </c>
      <c r="G3640" s="178">
        <v>10.23</v>
      </c>
      <c r="H3640" s="178">
        <v>11.17</v>
      </c>
      <c r="I3640" s="178">
        <v>11.57</v>
      </c>
      <c r="J3640" s="178">
        <v>11.64</v>
      </c>
      <c r="K3640" s="179" t="str">
        <f>MAX(0,((T3640*(365/365))-VLOOKUP(A3640,VBMA!$A:$D,4,0))  /  (T3640* (365/365)   ))</f>
        <v>#N/A</v>
      </c>
      <c r="L3640" s="180" t="str">
        <f t="shared" ref="L3640:S3640" si="3643">(B3640*(1-$K3640) * (365/365))/100</f>
        <v>#N/A</v>
      </c>
      <c r="M3640" s="180" t="str">
        <f t="shared" si="3643"/>
        <v>#N/A</v>
      </c>
      <c r="N3640" s="180" t="str">
        <f t="shared" si="3643"/>
        <v>#N/A</v>
      </c>
      <c r="O3640" s="180" t="str">
        <f t="shared" si="3643"/>
        <v>#N/A</v>
      </c>
      <c r="P3640" s="180" t="str">
        <f t="shared" si="3643"/>
        <v>#N/A</v>
      </c>
      <c r="Q3640" s="180" t="str">
        <f t="shared" si="3643"/>
        <v>#N/A</v>
      </c>
      <c r="R3640" s="180" t="str">
        <f t="shared" si="3643"/>
        <v>#N/A</v>
      </c>
      <c r="S3640" s="180" t="str">
        <f t="shared" si="3643"/>
        <v>#N/A</v>
      </c>
      <c r="T3640" s="181">
        <f t="shared" si="3"/>
        <v>11.97</v>
      </c>
      <c r="U3640" s="182">
        <f t="shared" si="4"/>
        <v>40608</v>
      </c>
      <c r="V3640" s="182">
        <f t="shared" si="5"/>
        <v>40700</v>
      </c>
      <c r="W3640" s="182">
        <f t="shared" si="6"/>
        <v>40792</v>
      </c>
      <c r="X3640" s="181">
        <f t="shared" si="7"/>
        <v>181</v>
      </c>
      <c r="Y3640" s="181">
        <f t="shared" si="8"/>
        <v>273</v>
      </c>
      <c r="Z3640" s="181">
        <f t="shared" si="9"/>
        <v>365</v>
      </c>
      <c r="AA3640" s="155"/>
      <c r="AB3640" s="9"/>
      <c r="AC3640" s="9"/>
      <c r="AD3640" s="9"/>
      <c r="AE3640" s="9"/>
      <c r="AF3640" s="9"/>
      <c r="AG3640" s="9"/>
      <c r="AH3640" s="9"/>
    </row>
    <row r="3641" ht="15.75" customHeight="1">
      <c r="A3641" s="177">
        <v>40424.0</v>
      </c>
      <c r="B3641" s="178">
        <v>6.95</v>
      </c>
      <c r="C3641" s="178">
        <v>7.35</v>
      </c>
      <c r="D3641" s="178">
        <v>7.7</v>
      </c>
      <c r="E3641" s="178">
        <v>8.36</v>
      </c>
      <c r="F3641" s="178">
        <v>9.15</v>
      </c>
      <c r="G3641" s="178">
        <v>10.27</v>
      </c>
      <c r="H3641" s="178">
        <v>10.92</v>
      </c>
      <c r="I3641" s="178">
        <v>11.42</v>
      </c>
      <c r="J3641" s="178">
        <v>11.58</v>
      </c>
      <c r="K3641" s="179" t="str">
        <f>MAX(0,((T3641*(365/365))-VLOOKUP(A3641,VBMA!$A:$D,4,0))  /  (T3641* (365/365)   ))</f>
        <v>#N/A</v>
      </c>
      <c r="L3641" s="180" t="str">
        <f t="shared" ref="L3641:S3641" si="3644">(B3641*(1-$K3641) * (365/365))/100</f>
        <v>#N/A</v>
      </c>
      <c r="M3641" s="180" t="str">
        <f t="shared" si="3644"/>
        <v>#N/A</v>
      </c>
      <c r="N3641" s="180" t="str">
        <f t="shared" si="3644"/>
        <v>#N/A</v>
      </c>
      <c r="O3641" s="180" t="str">
        <f t="shared" si="3644"/>
        <v>#N/A</v>
      </c>
      <c r="P3641" s="180" t="str">
        <f t="shared" si="3644"/>
        <v>#N/A</v>
      </c>
      <c r="Q3641" s="180" t="str">
        <f t="shared" si="3644"/>
        <v>#N/A</v>
      </c>
      <c r="R3641" s="180" t="str">
        <f t="shared" si="3644"/>
        <v>#N/A</v>
      </c>
      <c r="S3641" s="180" t="str">
        <f t="shared" si="3644"/>
        <v>#N/A</v>
      </c>
      <c r="T3641" s="181">
        <f t="shared" si="3"/>
        <v>11.92</v>
      </c>
      <c r="U3641" s="182">
        <f t="shared" si="4"/>
        <v>40605</v>
      </c>
      <c r="V3641" s="182">
        <f t="shared" si="5"/>
        <v>40697</v>
      </c>
      <c r="W3641" s="182">
        <f t="shared" si="6"/>
        <v>40789</v>
      </c>
      <c r="X3641" s="181">
        <f t="shared" si="7"/>
        <v>181</v>
      </c>
      <c r="Y3641" s="181">
        <f t="shared" si="8"/>
        <v>273</v>
      </c>
      <c r="Z3641" s="181">
        <f t="shared" si="9"/>
        <v>365</v>
      </c>
      <c r="AA3641" s="155"/>
      <c r="AB3641" s="9"/>
      <c r="AC3641" s="9"/>
      <c r="AD3641" s="9"/>
      <c r="AE3641" s="9"/>
      <c r="AF3641" s="9"/>
      <c r="AG3641" s="9"/>
      <c r="AH3641" s="9"/>
    </row>
    <row r="3642" ht="15.75" customHeight="1">
      <c r="A3642" s="177">
        <v>40422.0</v>
      </c>
      <c r="B3642" s="178">
        <v>6.95</v>
      </c>
      <c r="C3642" s="178">
        <v>7.33</v>
      </c>
      <c r="D3642" s="178">
        <v>7.67</v>
      </c>
      <c r="E3642" s="178">
        <v>8.36</v>
      </c>
      <c r="F3642" s="178">
        <v>9.15</v>
      </c>
      <c r="G3642" s="178">
        <v>10.18</v>
      </c>
      <c r="H3642" s="178">
        <v>11.05</v>
      </c>
      <c r="I3642" s="178">
        <v>11.58</v>
      </c>
      <c r="J3642" s="178">
        <v>11.7</v>
      </c>
      <c r="K3642" s="179" t="str">
        <f>MAX(0,((T3642*(365/365))-VLOOKUP(A3642,VBMA!$A:$D,4,0))  /  (T3642* (365/365)   ))</f>
        <v>#N/A</v>
      </c>
      <c r="L3642" s="180" t="str">
        <f t="shared" ref="L3642:S3642" si="3645">(B3642*(1-$K3642) * (365/365))/100</f>
        <v>#N/A</v>
      </c>
      <c r="M3642" s="180" t="str">
        <f t="shared" si="3645"/>
        <v>#N/A</v>
      </c>
      <c r="N3642" s="180" t="str">
        <f t="shared" si="3645"/>
        <v>#N/A</v>
      </c>
      <c r="O3642" s="180" t="str">
        <f t="shared" si="3645"/>
        <v>#N/A</v>
      </c>
      <c r="P3642" s="180" t="str">
        <f t="shared" si="3645"/>
        <v>#N/A</v>
      </c>
      <c r="Q3642" s="180" t="str">
        <f t="shared" si="3645"/>
        <v>#N/A</v>
      </c>
      <c r="R3642" s="180" t="str">
        <f t="shared" si="3645"/>
        <v>#N/A</v>
      </c>
      <c r="S3642" s="180" t="str">
        <f t="shared" si="3645"/>
        <v>#N/A</v>
      </c>
      <c r="T3642" s="181">
        <f t="shared" si="3"/>
        <v>12.11</v>
      </c>
      <c r="U3642" s="182">
        <f t="shared" si="4"/>
        <v>40603</v>
      </c>
      <c r="V3642" s="182">
        <f t="shared" si="5"/>
        <v>40695</v>
      </c>
      <c r="W3642" s="182">
        <f t="shared" si="6"/>
        <v>40787</v>
      </c>
      <c r="X3642" s="181">
        <f t="shared" si="7"/>
        <v>181</v>
      </c>
      <c r="Y3642" s="181">
        <f t="shared" si="8"/>
        <v>273</v>
      </c>
      <c r="Z3642" s="181">
        <f t="shared" si="9"/>
        <v>365</v>
      </c>
      <c r="AA3642" s="155"/>
      <c r="AB3642" s="9"/>
      <c r="AC3642" s="9"/>
      <c r="AD3642" s="9"/>
      <c r="AE3642" s="9"/>
      <c r="AF3642" s="9"/>
      <c r="AG3642" s="9"/>
      <c r="AH3642" s="9"/>
    </row>
    <row r="3643" ht="15.75" customHeight="1">
      <c r="A3643" s="177">
        <v>40421.0</v>
      </c>
      <c r="B3643" s="178">
        <v>6.93</v>
      </c>
      <c r="C3643" s="178">
        <v>7.26</v>
      </c>
      <c r="D3643" s="178">
        <v>7.64</v>
      </c>
      <c r="E3643" s="178">
        <v>8.32</v>
      </c>
      <c r="F3643" s="178">
        <v>9.19</v>
      </c>
      <c r="G3643" s="178">
        <v>10.23</v>
      </c>
      <c r="H3643" s="178">
        <v>11.0</v>
      </c>
      <c r="I3643" s="178">
        <v>11.5</v>
      </c>
      <c r="J3643" s="178">
        <v>11.64</v>
      </c>
      <c r="K3643" s="179" t="str">
        <f>MAX(0,((T3643*(365/365))-VLOOKUP(A3643,VBMA!$A:$D,4,0))  /  (T3643* (365/365)   ))</f>
        <v>#N/A</v>
      </c>
      <c r="L3643" s="180" t="str">
        <f t="shared" ref="L3643:S3643" si="3646">(B3643*(1-$K3643) * (365/365))/100</f>
        <v>#N/A</v>
      </c>
      <c r="M3643" s="180" t="str">
        <f t="shared" si="3646"/>
        <v>#N/A</v>
      </c>
      <c r="N3643" s="180" t="str">
        <f t="shared" si="3646"/>
        <v>#N/A</v>
      </c>
      <c r="O3643" s="180" t="str">
        <f t="shared" si="3646"/>
        <v>#N/A</v>
      </c>
      <c r="P3643" s="180" t="str">
        <f t="shared" si="3646"/>
        <v>#N/A</v>
      </c>
      <c r="Q3643" s="180" t="str">
        <f t="shared" si="3646"/>
        <v>#N/A</v>
      </c>
      <c r="R3643" s="180" t="str">
        <f t="shared" si="3646"/>
        <v>#N/A</v>
      </c>
      <c r="S3643" s="180" t="str">
        <f t="shared" si="3646"/>
        <v>#N/A</v>
      </c>
      <c r="T3643" s="181">
        <f t="shared" si="3"/>
        <v>12.01685393</v>
      </c>
      <c r="U3643" s="182">
        <f t="shared" si="4"/>
        <v>40605</v>
      </c>
      <c r="V3643" s="182">
        <f t="shared" si="5"/>
        <v>40694</v>
      </c>
      <c r="W3643" s="182">
        <f t="shared" si="6"/>
        <v>40786</v>
      </c>
      <c r="X3643" s="181">
        <f t="shared" si="7"/>
        <v>184</v>
      </c>
      <c r="Y3643" s="181">
        <f t="shared" si="8"/>
        <v>273</v>
      </c>
      <c r="Z3643" s="181">
        <f t="shared" si="9"/>
        <v>365</v>
      </c>
      <c r="AA3643" s="155"/>
      <c r="AB3643" s="9"/>
      <c r="AC3643" s="9"/>
      <c r="AD3643" s="9"/>
      <c r="AE3643" s="9"/>
      <c r="AF3643" s="9"/>
      <c r="AG3643" s="9"/>
      <c r="AH3643" s="9"/>
    </row>
    <row r="3644" ht="15.75" customHeight="1">
      <c r="A3644" s="177">
        <v>40420.0</v>
      </c>
      <c r="B3644" s="178">
        <v>6.93</v>
      </c>
      <c r="C3644" s="178">
        <v>7.2</v>
      </c>
      <c r="D3644" s="178">
        <v>7.58</v>
      </c>
      <c r="E3644" s="178">
        <v>8.26</v>
      </c>
      <c r="F3644" s="178">
        <v>9.12</v>
      </c>
      <c r="G3644" s="178">
        <v>10.13</v>
      </c>
      <c r="H3644" s="178">
        <v>11.0</v>
      </c>
      <c r="I3644" s="178">
        <v>11.5</v>
      </c>
      <c r="J3644" s="178">
        <v>11.62</v>
      </c>
      <c r="K3644" s="179" t="str">
        <f>MAX(0,((T3644*(365/365))-VLOOKUP(A3644,VBMA!$A:$D,4,0))  /  (T3644* (365/365)   ))</f>
        <v>#N/A</v>
      </c>
      <c r="L3644" s="180" t="str">
        <f t="shared" ref="L3644:S3644" si="3647">(B3644*(1-$K3644) * (365/365))/100</f>
        <v>#N/A</v>
      </c>
      <c r="M3644" s="180" t="str">
        <f t="shared" si="3647"/>
        <v>#N/A</v>
      </c>
      <c r="N3644" s="180" t="str">
        <f t="shared" si="3647"/>
        <v>#N/A</v>
      </c>
      <c r="O3644" s="180" t="str">
        <f t="shared" si="3647"/>
        <v>#N/A</v>
      </c>
      <c r="P3644" s="180" t="str">
        <f t="shared" si="3647"/>
        <v>#N/A</v>
      </c>
      <c r="Q3644" s="180" t="str">
        <f t="shared" si="3647"/>
        <v>#N/A</v>
      </c>
      <c r="R3644" s="180" t="str">
        <f t="shared" si="3647"/>
        <v>#N/A</v>
      </c>
      <c r="S3644" s="180" t="str">
        <f t="shared" si="3647"/>
        <v>#N/A</v>
      </c>
      <c r="T3644" s="181">
        <f t="shared" si="3"/>
        <v>12.01685393</v>
      </c>
      <c r="U3644" s="182">
        <f t="shared" si="4"/>
        <v>40604</v>
      </c>
      <c r="V3644" s="182">
        <f t="shared" si="5"/>
        <v>40693</v>
      </c>
      <c r="W3644" s="182">
        <f t="shared" si="6"/>
        <v>40785</v>
      </c>
      <c r="X3644" s="181">
        <f t="shared" si="7"/>
        <v>184</v>
      </c>
      <c r="Y3644" s="181">
        <f t="shared" si="8"/>
        <v>273</v>
      </c>
      <c r="Z3644" s="181">
        <f t="shared" si="9"/>
        <v>365</v>
      </c>
      <c r="AA3644" s="155"/>
      <c r="AB3644" s="9"/>
      <c r="AC3644" s="9"/>
      <c r="AD3644" s="9"/>
      <c r="AE3644" s="9"/>
      <c r="AF3644" s="9"/>
      <c r="AG3644" s="9"/>
      <c r="AH3644" s="9"/>
    </row>
    <row r="3645" ht="15.75" customHeight="1">
      <c r="A3645" s="177">
        <v>40417.0</v>
      </c>
      <c r="B3645" s="178">
        <v>6.83</v>
      </c>
      <c r="C3645" s="178">
        <v>7.17</v>
      </c>
      <c r="D3645" s="178">
        <v>7.63</v>
      </c>
      <c r="E3645" s="178">
        <v>8.28</v>
      </c>
      <c r="F3645" s="178">
        <v>9.17</v>
      </c>
      <c r="G3645" s="178">
        <v>10.19</v>
      </c>
      <c r="H3645" s="178">
        <v>10.94</v>
      </c>
      <c r="I3645" s="178">
        <v>11.5</v>
      </c>
      <c r="J3645" s="178">
        <v>11.64</v>
      </c>
      <c r="K3645" s="179" t="str">
        <f>MAX(0,((T3645*(365/365))-VLOOKUP(A3645,VBMA!$A:$D,4,0))  /  (T3645* (365/365)   ))</f>
        <v>#N/A</v>
      </c>
      <c r="L3645" s="180" t="str">
        <f t="shared" ref="L3645:S3645" si="3648">(B3645*(1-$K3645) * (365/365))/100</f>
        <v>#N/A</v>
      </c>
      <c r="M3645" s="180" t="str">
        <f t="shared" si="3648"/>
        <v>#N/A</v>
      </c>
      <c r="N3645" s="180" t="str">
        <f t="shared" si="3648"/>
        <v>#N/A</v>
      </c>
      <c r="O3645" s="180" t="str">
        <f t="shared" si="3648"/>
        <v>#N/A</v>
      </c>
      <c r="P3645" s="180" t="str">
        <f t="shared" si="3648"/>
        <v>#N/A</v>
      </c>
      <c r="Q3645" s="180" t="str">
        <f t="shared" si="3648"/>
        <v>#N/A</v>
      </c>
      <c r="R3645" s="180" t="str">
        <f t="shared" si="3648"/>
        <v>#N/A</v>
      </c>
      <c r="S3645" s="180" t="str">
        <f t="shared" si="3648"/>
        <v>#N/A</v>
      </c>
      <c r="T3645" s="181">
        <f t="shared" si="3"/>
        <v>12.0788764</v>
      </c>
      <c r="U3645" s="182">
        <f t="shared" si="4"/>
        <v>40601</v>
      </c>
      <c r="V3645" s="182">
        <f t="shared" si="5"/>
        <v>40690</v>
      </c>
      <c r="W3645" s="182">
        <f t="shared" si="6"/>
        <v>40782</v>
      </c>
      <c r="X3645" s="181">
        <f t="shared" si="7"/>
        <v>184</v>
      </c>
      <c r="Y3645" s="181">
        <f t="shared" si="8"/>
        <v>273</v>
      </c>
      <c r="Z3645" s="181">
        <f t="shared" si="9"/>
        <v>365</v>
      </c>
      <c r="AA3645" s="155"/>
      <c r="AB3645" s="9"/>
      <c r="AC3645" s="9"/>
      <c r="AD3645" s="9"/>
      <c r="AE3645" s="9"/>
      <c r="AF3645" s="9"/>
      <c r="AG3645" s="9"/>
      <c r="AH3645" s="9"/>
    </row>
    <row r="3646" ht="15.75" customHeight="1">
      <c r="A3646" s="177">
        <v>40416.0</v>
      </c>
      <c r="B3646" s="178">
        <v>6.8</v>
      </c>
      <c r="C3646" s="178">
        <v>7.11</v>
      </c>
      <c r="D3646" s="178">
        <v>7.6</v>
      </c>
      <c r="E3646" s="178">
        <v>8.28</v>
      </c>
      <c r="F3646" s="178">
        <v>9.19</v>
      </c>
      <c r="G3646" s="178">
        <v>10.19</v>
      </c>
      <c r="H3646" s="178">
        <v>11.13</v>
      </c>
      <c r="I3646" s="178">
        <v>11.59</v>
      </c>
      <c r="J3646" s="178">
        <v>11.71</v>
      </c>
      <c r="K3646" s="179" t="str">
        <f>MAX(0,((T3646*(365/365))-VLOOKUP(A3646,VBMA!$A:$D,4,0))  /  (T3646* (365/365)   ))</f>
        <v>#N/A</v>
      </c>
      <c r="L3646" s="180" t="str">
        <f t="shared" ref="L3646:S3646" si="3649">(B3646*(1-$K3646) * (365/365))/100</f>
        <v>#N/A</v>
      </c>
      <c r="M3646" s="180" t="str">
        <f t="shared" si="3649"/>
        <v>#N/A</v>
      </c>
      <c r="N3646" s="180" t="str">
        <f t="shared" si="3649"/>
        <v>#N/A</v>
      </c>
      <c r="O3646" s="180" t="str">
        <f t="shared" si="3649"/>
        <v>#N/A</v>
      </c>
      <c r="P3646" s="180" t="str">
        <f t="shared" si="3649"/>
        <v>#N/A</v>
      </c>
      <c r="Q3646" s="180" t="str">
        <f t="shared" si="3649"/>
        <v>#N/A</v>
      </c>
      <c r="R3646" s="180" t="str">
        <f t="shared" si="3649"/>
        <v>#N/A</v>
      </c>
      <c r="S3646" s="180" t="str">
        <f t="shared" si="3649"/>
        <v>#N/A</v>
      </c>
      <c r="T3646" s="181">
        <f t="shared" si="3"/>
        <v>12.06550562</v>
      </c>
      <c r="U3646" s="182">
        <f t="shared" si="4"/>
        <v>40600</v>
      </c>
      <c r="V3646" s="182">
        <f t="shared" si="5"/>
        <v>40689</v>
      </c>
      <c r="W3646" s="182">
        <f t="shared" si="6"/>
        <v>40781</v>
      </c>
      <c r="X3646" s="181">
        <f t="shared" si="7"/>
        <v>184</v>
      </c>
      <c r="Y3646" s="181">
        <f t="shared" si="8"/>
        <v>273</v>
      </c>
      <c r="Z3646" s="181">
        <f t="shared" si="9"/>
        <v>365</v>
      </c>
      <c r="AA3646" s="155"/>
      <c r="AB3646" s="9"/>
      <c r="AC3646" s="9"/>
      <c r="AD3646" s="9"/>
      <c r="AE3646" s="9"/>
      <c r="AF3646" s="9"/>
      <c r="AG3646" s="9"/>
      <c r="AH3646" s="9"/>
    </row>
    <row r="3647" ht="15.75" customHeight="1">
      <c r="A3647" s="177">
        <v>40415.0</v>
      </c>
      <c r="B3647" s="178">
        <v>6.8</v>
      </c>
      <c r="C3647" s="178">
        <v>7.11</v>
      </c>
      <c r="D3647" s="178">
        <v>7.6</v>
      </c>
      <c r="E3647" s="178">
        <v>8.26</v>
      </c>
      <c r="F3647" s="178">
        <v>9.16</v>
      </c>
      <c r="G3647" s="178">
        <v>10.16</v>
      </c>
      <c r="H3647" s="178">
        <v>11.13</v>
      </c>
      <c r="I3647" s="178">
        <v>11.59</v>
      </c>
      <c r="J3647" s="178">
        <v>11.71</v>
      </c>
      <c r="K3647" s="179" t="str">
        <f>MAX(0,((T3647*(365/365))-VLOOKUP(A3647,VBMA!$A:$D,4,0))  /  (T3647* (365/365)   ))</f>
        <v>#N/A</v>
      </c>
      <c r="L3647" s="180" t="str">
        <f t="shared" ref="L3647:S3647" si="3650">(B3647*(1-$K3647) * (365/365))/100</f>
        <v>#N/A</v>
      </c>
      <c r="M3647" s="180" t="str">
        <f t="shared" si="3650"/>
        <v>#N/A</v>
      </c>
      <c r="N3647" s="180" t="str">
        <f t="shared" si="3650"/>
        <v>#N/A</v>
      </c>
      <c r="O3647" s="180" t="str">
        <f t="shared" si="3650"/>
        <v>#N/A</v>
      </c>
      <c r="P3647" s="180" t="str">
        <f t="shared" si="3650"/>
        <v>#N/A</v>
      </c>
      <c r="Q3647" s="180" t="str">
        <f t="shared" si="3650"/>
        <v>#N/A</v>
      </c>
      <c r="R3647" s="180" t="str">
        <f t="shared" si="3650"/>
        <v>#N/A</v>
      </c>
      <c r="S3647" s="180" t="str">
        <f t="shared" si="3650"/>
        <v>#N/A</v>
      </c>
      <c r="T3647" s="181">
        <f t="shared" si="3"/>
        <v>12.06550562</v>
      </c>
      <c r="U3647" s="182">
        <f t="shared" si="4"/>
        <v>40599</v>
      </c>
      <c r="V3647" s="182">
        <f t="shared" si="5"/>
        <v>40688</v>
      </c>
      <c r="W3647" s="182">
        <f t="shared" si="6"/>
        <v>40780</v>
      </c>
      <c r="X3647" s="181">
        <f t="shared" si="7"/>
        <v>184</v>
      </c>
      <c r="Y3647" s="181">
        <f t="shared" si="8"/>
        <v>273</v>
      </c>
      <c r="Z3647" s="181">
        <f t="shared" si="9"/>
        <v>365</v>
      </c>
      <c r="AA3647" s="155"/>
      <c r="AB3647" s="9"/>
      <c r="AC3647" s="9"/>
      <c r="AD3647" s="9"/>
      <c r="AE3647" s="9"/>
      <c r="AF3647" s="9"/>
      <c r="AG3647" s="9"/>
      <c r="AH3647" s="9"/>
    </row>
    <row r="3648" ht="15.75" customHeight="1">
      <c r="A3648" s="177">
        <v>40414.0</v>
      </c>
      <c r="B3648" s="178">
        <v>6.76</v>
      </c>
      <c r="C3648" s="178">
        <v>7.09</v>
      </c>
      <c r="D3648" s="178">
        <v>7.58</v>
      </c>
      <c r="E3648" s="178">
        <v>8.28</v>
      </c>
      <c r="F3648" s="178">
        <v>9.21</v>
      </c>
      <c r="G3648" s="178">
        <v>10.19</v>
      </c>
      <c r="H3648" s="178">
        <v>11.19</v>
      </c>
      <c r="I3648" s="178">
        <v>11.59</v>
      </c>
      <c r="J3648" s="178">
        <v>11.71</v>
      </c>
      <c r="K3648" s="179" t="str">
        <f>MAX(0,((T3648*(365/365))-VLOOKUP(A3648,VBMA!$A:$D,4,0))  /  (T3648* (365/365)   ))</f>
        <v>#N/A</v>
      </c>
      <c r="L3648" s="180" t="str">
        <f t="shared" ref="L3648:S3648" si="3651">(B3648*(1-$K3648) * (365/365))/100</f>
        <v>#N/A</v>
      </c>
      <c r="M3648" s="180" t="str">
        <f t="shared" si="3651"/>
        <v>#N/A</v>
      </c>
      <c r="N3648" s="180" t="str">
        <f t="shared" si="3651"/>
        <v>#N/A</v>
      </c>
      <c r="O3648" s="180" t="str">
        <f t="shared" si="3651"/>
        <v>#N/A</v>
      </c>
      <c r="P3648" s="180" t="str">
        <f t="shared" si="3651"/>
        <v>#N/A</v>
      </c>
      <c r="Q3648" s="180" t="str">
        <f t="shared" si="3651"/>
        <v>#N/A</v>
      </c>
      <c r="R3648" s="180" t="str">
        <f t="shared" si="3651"/>
        <v>#N/A</v>
      </c>
      <c r="S3648" s="180" t="str">
        <f t="shared" si="3651"/>
        <v>#N/A</v>
      </c>
      <c r="T3648" s="181">
        <f t="shared" si="3"/>
        <v>12.00348315</v>
      </c>
      <c r="U3648" s="182">
        <f t="shared" si="4"/>
        <v>40598</v>
      </c>
      <c r="V3648" s="182">
        <f t="shared" si="5"/>
        <v>40687</v>
      </c>
      <c r="W3648" s="182">
        <f t="shared" si="6"/>
        <v>40779</v>
      </c>
      <c r="X3648" s="181">
        <f t="shared" si="7"/>
        <v>184</v>
      </c>
      <c r="Y3648" s="181">
        <f t="shared" si="8"/>
        <v>273</v>
      </c>
      <c r="Z3648" s="181">
        <f t="shared" si="9"/>
        <v>365</v>
      </c>
      <c r="AA3648" s="155"/>
      <c r="AB3648" s="9"/>
      <c r="AC3648" s="9"/>
      <c r="AD3648" s="9"/>
      <c r="AE3648" s="9"/>
      <c r="AF3648" s="9"/>
      <c r="AG3648" s="9"/>
      <c r="AH3648" s="9"/>
    </row>
    <row r="3649" ht="15.75" customHeight="1">
      <c r="A3649" s="177">
        <v>40413.0</v>
      </c>
      <c r="B3649" s="178">
        <v>6.7</v>
      </c>
      <c r="C3649" s="178">
        <v>7.04</v>
      </c>
      <c r="D3649" s="178">
        <v>7.56</v>
      </c>
      <c r="E3649" s="178">
        <v>8.21</v>
      </c>
      <c r="F3649" s="178">
        <v>9.24</v>
      </c>
      <c r="G3649" s="178">
        <v>10.16</v>
      </c>
      <c r="H3649" s="178">
        <v>11.07</v>
      </c>
      <c r="I3649" s="178">
        <v>11.54</v>
      </c>
      <c r="J3649" s="178">
        <v>11.67</v>
      </c>
      <c r="K3649" s="179" t="str">
        <f>MAX(0,((T3649*(365/365))-VLOOKUP(A3649,VBMA!$A:$D,4,0))  /  (T3649* (365/365)   ))</f>
        <v>#N/A</v>
      </c>
      <c r="L3649" s="180" t="str">
        <f t="shared" ref="L3649:S3649" si="3652">(B3649*(1-$K3649) * (365/365))/100</f>
        <v>#N/A</v>
      </c>
      <c r="M3649" s="180" t="str">
        <f t="shared" si="3652"/>
        <v>#N/A</v>
      </c>
      <c r="N3649" s="180" t="str">
        <f t="shared" si="3652"/>
        <v>#N/A</v>
      </c>
      <c r="O3649" s="180" t="str">
        <f t="shared" si="3652"/>
        <v>#N/A</v>
      </c>
      <c r="P3649" s="180" t="str">
        <f t="shared" si="3652"/>
        <v>#N/A</v>
      </c>
      <c r="Q3649" s="180" t="str">
        <f t="shared" si="3652"/>
        <v>#N/A</v>
      </c>
      <c r="R3649" s="180" t="str">
        <f t="shared" si="3652"/>
        <v>#N/A</v>
      </c>
      <c r="S3649" s="180" t="str">
        <f t="shared" si="3652"/>
        <v>#N/A</v>
      </c>
      <c r="T3649" s="181">
        <f t="shared" si="3"/>
        <v>12.0258427</v>
      </c>
      <c r="U3649" s="182">
        <f t="shared" si="4"/>
        <v>40597</v>
      </c>
      <c r="V3649" s="182">
        <f t="shared" si="5"/>
        <v>40686</v>
      </c>
      <c r="W3649" s="182">
        <f t="shared" si="6"/>
        <v>40778</v>
      </c>
      <c r="X3649" s="181">
        <f t="shared" si="7"/>
        <v>184</v>
      </c>
      <c r="Y3649" s="181">
        <f t="shared" si="8"/>
        <v>273</v>
      </c>
      <c r="Z3649" s="181">
        <f t="shared" si="9"/>
        <v>365</v>
      </c>
      <c r="AA3649" s="155"/>
      <c r="AB3649" s="9"/>
      <c r="AC3649" s="9"/>
      <c r="AD3649" s="9"/>
      <c r="AE3649" s="9"/>
      <c r="AF3649" s="9"/>
      <c r="AG3649" s="9"/>
      <c r="AH3649" s="9"/>
    </row>
    <row r="3650" ht="15.75" customHeight="1">
      <c r="A3650" s="177">
        <v>40410.0</v>
      </c>
      <c r="B3650" s="178">
        <v>6.73</v>
      </c>
      <c r="C3650" s="178">
        <v>7.04</v>
      </c>
      <c r="D3650" s="178">
        <v>7.51</v>
      </c>
      <c r="E3650" s="178">
        <v>8.22</v>
      </c>
      <c r="F3650" s="178">
        <v>9.21</v>
      </c>
      <c r="G3650" s="178">
        <v>10.14</v>
      </c>
      <c r="H3650" s="178">
        <v>11.19</v>
      </c>
      <c r="I3650" s="178">
        <v>11.59</v>
      </c>
      <c r="J3650" s="178">
        <v>11.71</v>
      </c>
      <c r="K3650" s="179" t="str">
        <f>MAX(0,((T3650*(365/365))-VLOOKUP(A3650,VBMA!$A:$D,4,0))  /  (T3650* (365/365)   ))</f>
        <v>#N/A</v>
      </c>
      <c r="L3650" s="180" t="str">
        <f t="shared" ref="L3650:S3650" si="3653">(B3650*(1-$K3650) * (365/365))/100</f>
        <v>#N/A</v>
      </c>
      <c r="M3650" s="180" t="str">
        <f t="shared" si="3653"/>
        <v>#N/A</v>
      </c>
      <c r="N3650" s="180" t="str">
        <f t="shared" si="3653"/>
        <v>#N/A</v>
      </c>
      <c r="O3650" s="180" t="str">
        <f t="shared" si="3653"/>
        <v>#N/A</v>
      </c>
      <c r="P3650" s="180" t="str">
        <f t="shared" si="3653"/>
        <v>#N/A</v>
      </c>
      <c r="Q3650" s="180" t="str">
        <f t="shared" si="3653"/>
        <v>#N/A</v>
      </c>
      <c r="R3650" s="180" t="str">
        <f t="shared" si="3653"/>
        <v>#N/A</v>
      </c>
      <c r="S3650" s="180" t="str">
        <f t="shared" si="3653"/>
        <v>#N/A</v>
      </c>
      <c r="T3650" s="181">
        <f t="shared" si="3"/>
        <v>12.00348315</v>
      </c>
      <c r="U3650" s="182">
        <f t="shared" si="4"/>
        <v>40594</v>
      </c>
      <c r="V3650" s="182">
        <f t="shared" si="5"/>
        <v>40683</v>
      </c>
      <c r="W3650" s="182">
        <f t="shared" si="6"/>
        <v>40775</v>
      </c>
      <c r="X3650" s="181">
        <f t="shared" si="7"/>
        <v>184</v>
      </c>
      <c r="Y3650" s="181">
        <f t="shared" si="8"/>
        <v>273</v>
      </c>
      <c r="Z3650" s="181">
        <f t="shared" si="9"/>
        <v>365</v>
      </c>
      <c r="AA3650" s="155"/>
      <c r="AB3650" s="9"/>
      <c r="AC3650" s="9"/>
      <c r="AD3650" s="9"/>
      <c r="AE3650" s="9"/>
      <c r="AF3650" s="9"/>
      <c r="AG3650" s="9"/>
      <c r="AH3650" s="9"/>
    </row>
    <row r="3651" ht="15.75" customHeight="1">
      <c r="A3651" s="177">
        <v>40409.0</v>
      </c>
      <c r="B3651" s="178">
        <v>6.7</v>
      </c>
      <c r="C3651" s="178">
        <v>7.03</v>
      </c>
      <c r="D3651" s="178">
        <v>7.49</v>
      </c>
      <c r="E3651" s="178">
        <v>8.22</v>
      </c>
      <c r="F3651" s="178">
        <v>9.21</v>
      </c>
      <c r="G3651" s="178">
        <v>10.14</v>
      </c>
      <c r="H3651" s="178">
        <v>11.19</v>
      </c>
      <c r="I3651" s="178">
        <v>11.59</v>
      </c>
      <c r="J3651" s="178">
        <v>11.71</v>
      </c>
      <c r="K3651" s="179" t="str">
        <f>MAX(0,((T3651*(365/365))-VLOOKUP(A3651,VBMA!$A:$D,4,0))  /  (T3651* (365/365)   ))</f>
        <v>#N/A</v>
      </c>
      <c r="L3651" s="180" t="str">
        <f t="shared" ref="L3651:S3651" si="3654">(B3651*(1-$K3651) * (365/365))/100</f>
        <v>#N/A</v>
      </c>
      <c r="M3651" s="180" t="str">
        <f t="shared" si="3654"/>
        <v>#N/A</v>
      </c>
      <c r="N3651" s="180" t="str">
        <f t="shared" si="3654"/>
        <v>#N/A</v>
      </c>
      <c r="O3651" s="180" t="str">
        <f t="shared" si="3654"/>
        <v>#N/A</v>
      </c>
      <c r="P3651" s="180" t="str">
        <f t="shared" si="3654"/>
        <v>#N/A</v>
      </c>
      <c r="Q3651" s="180" t="str">
        <f t="shared" si="3654"/>
        <v>#N/A</v>
      </c>
      <c r="R3651" s="180" t="str">
        <f t="shared" si="3654"/>
        <v>#N/A</v>
      </c>
      <c r="S3651" s="180" t="str">
        <f t="shared" si="3654"/>
        <v>#N/A</v>
      </c>
      <c r="T3651" s="181">
        <f t="shared" si="3"/>
        <v>12.00348315</v>
      </c>
      <c r="U3651" s="182">
        <f t="shared" si="4"/>
        <v>40593</v>
      </c>
      <c r="V3651" s="182">
        <f t="shared" si="5"/>
        <v>40682</v>
      </c>
      <c r="W3651" s="182">
        <f t="shared" si="6"/>
        <v>40774</v>
      </c>
      <c r="X3651" s="181">
        <f t="shared" si="7"/>
        <v>184</v>
      </c>
      <c r="Y3651" s="181">
        <f t="shared" si="8"/>
        <v>273</v>
      </c>
      <c r="Z3651" s="181">
        <f t="shared" si="9"/>
        <v>365</v>
      </c>
      <c r="AA3651" s="155"/>
      <c r="AB3651" s="9"/>
      <c r="AC3651" s="9"/>
      <c r="AD3651" s="9"/>
      <c r="AE3651" s="9"/>
      <c r="AF3651" s="9"/>
      <c r="AG3651" s="9"/>
      <c r="AH3651" s="9"/>
    </row>
    <row r="3652" ht="15.75" customHeight="1">
      <c r="A3652" s="177">
        <v>40408.0</v>
      </c>
      <c r="B3652" s="178">
        <v>6.68</v>
      </c>
      <c r="C3652" s="178">
        <v>7.03</v>
      </c>
      <c r="D3652" s="178">
        <v>7.49</v>
      </c>
      <c r="E3652" s="178">
        <v>8.24</v>
      </c>
      <c r="F3652" s="178">
        <v>9.21</v>
      </c>
      <c r="G3652" s="178">
        <v>10.14</v>
      </c>
      <c r="H3652" s="178">
        <v>11.19</v>
      </c>
      <c r="I3652" s="178">
        <v>11.59</v>
      </c>
      <c r="J3652" s="178">
        <v>11.71</v>
      </c>
      <c r="K3652" s="179" t="str">
        <f>MAX(0,((T3652*(365/365))-VLOOKUP(A3652,VBMA!$A:$D,4,0))  /  (T3652* (365/365)   ))</f>
        <v>#N/A</v>
      </c>
      <c r="L3652" s="180" t="str">
        <f t="shared" ref="L3652:S3652" si="3655">(B3652*(1-$K3652) * (365/365))/100</f>
        <v>#N/A</v>
      </c>
      <c r="M3652" s="180" t="str">
        <f t="shared" si="3655"/>
        <v>#N/A</v>
      </c>
      <c r="N3652" s="180" t="str">
        <f t="shared" si="3655"/>
        <v>#N/A</v>
      </c>
      <c r="O3652" s="180" t="str">
        <f t="shared" si="3655"/>
        <v>#N/A</v>
      </c>
      <c r="P3652" s="180" t="str">
        <f t="shared" si="3655"/>
        <v>#N/A</v>
      </c>
      <c r="Q3652" s="180" t="str">
        <f t="shared" si="3655"/>
        <v>#N/A</v>
      </c>
      <c r="R3652" s="180" t="str">
        <f t="shared" si="3655"/>
        <v>#N/A</v>
      </c>
      <c r="S3652" s="180" t="str">
        <f t="shared" si="3655"/>
        <v>#N/A</v>
      </c>
      <c r="T3652" s="181">
        <f t="shared" si="3"/>
        <v>12.00348315</v>
      </c>
      <c r="U3652" s="182">
        <f t="shared" si="4"/>
        <v>40592</v>
      </c>
      <c r="V3652" s="182">
        <f t="shared" si="5"/>
        <v>40681</v>
      </c>
      <c r="W3652" s="182">
        <f t="shared" si="6"/>
        <v>40773</v>
      </c>
      <c r="X3652" s="181">
        <f t="shared" si="7"/>
        <v>184</v>
      </c>
      <c r="Y3652" s="181">
        <f t="shared" si="8"/>
        <v>273</v>
      </c>
      <c r="Z3652" s="181">
        <f t="shared" si="9"/>
        <v>365</v>
      </c>
      <c r="AA3652" s="155"/>
      <c r="AB3652" s="9"/>
      <c r="AC3652" s="9"/>
      <c r="AD3652" s="9"/>
      <c r="AE3652" s="9"/>
      <c r="AF3652" s="9"/>
      <c r="AG3652" s="9"/>
      <c r="AH3652" s="9"/>
    </row>
    <row r="3653" ht="15.75" customHeight="1">
      <c r="A3653" s="177">
        <v>40407.0</v>
      </c>
      <c r="B3653" s="178">
        <v>6.69</v>
      </c>
      <c r="C3653" s="178">
        <v>7.03</v>
      </c>
      <c r="D3653" s="178">
        <v>7.51</v>
      </c>
      <c r="E3653" s="178">
        <v>8.24</v>
      </c>
      <c r="F3653" s="178">
        <v>9.24</v>
      </c>
      <c r="G3653" s="178">
        <v>10.16</v>
      </c>
      <c r="H3653" s="178">
        <v>11.19</v>
      </c>
      <c r="I3653" s="178">
        <v>11.59</v>
      </c>
      <c r="J3653" s="178">
        <v>11.71</v>
      </c>
      <c r="K3653" s="179" t="str">
        <f>MAX(0,((T3653*(365/365))-VLOOKUP(A3653,VBMA!$A:$D,4,0))  /  (T3653* (365/365)   ))</f>
        <v>#N/A</v>
      </c>
      <c r="L3653" s="180" t="str">
        <f t="shared" ref="L3653:S3653" si="3656">(B3653*(1-$K3653) * (365/365))/100</f>
        <v>#N/A</v>
      </c>
      <c r="M3653" s="180" t="str">
        <f t="shared" si="3656"/>
        <v>#N/A</v>
      </c>
      <c r="N3653" s="180" t="str">
        <f t="shared" si="3656"/>
        <v>#N/A</v>
      </c>
      <c r="O3653" s="180" t="str">
        <f t="shared" si="3656"/>
        <v>#N/A</v>
      </c>
      <c r="P3653" s="180" t="str">
        <f t="shared" si="3656"/>
        <v>#N/A</v>
      </c>
      <c r="Q3653" s="180" t="str">
        <f t="shared" si="3656"/>
        <v>#N/A</v>
      </c>
      <c r="R3653" s="180" t="str">
        <f t="shared" si="3656"/>
        <v>#N/A</v>
      </c>
      <c r="S3653" s="180" t="str">
        <f t="shared" si="3656"/>
        <v>#N/A</v>
      </c>
      <c r="T3653" s="181">
        <f t="shared" si="3"/>
        <v>12.00348315</v>
      </c>
      <c r="U3653" s="182">
        <f t="shared" si="4"/>
        <v>40591</v>
      </c>
      <c r="V3653" s="182">
        <f t="shared" si="5"/>
        <v>40680</v>
      </c>
      <c r="W3653" s="182">
        <f t="shared" si="6"/>
        <v>40772</v>
      </c>
      <c r="X3653" s="181">
        <f t="shared" si="7"/>
        <v>184</v>
      </c>
      <c r="Y3653" s="181">
        <f t="shared" si="8"/>
        <v>273</v>
      </c>
      <c r="Z3653" s="181">
        <f t="shared" si="9"/>
        <v>365</v>
      </c>
      <c r="AA3653" s="155"/>
      <c r="AB3653" s="9"/>
      <c r="AC3653" s="9"/>
      <c r="AD3653" s="9"/>
      <c r="AE3653" s="9"/>
      <c r="AF3653" s="9"/>
      <c r="AG3653" s="9"/>
      <c r="AH3653" s="9"/>
    </row>
    <row r="3654" ht="15.75" customHeight="1">
      <c r="A3654" s="177">
        <v>40406.0</v>
      </c>
      <c r="B3654" s="178">
        <v>6.69</v>
      </c>
      <c r="C3654" s="178">
        <v>7.03</v>
      </c>
      <c r="D3654" s="178">
        <v>7.51</v>
      </c>
      <c r="E3654" s="178">
        <v>8.24</v>
      </c>
      <c r="F3654" s="178">
        <v>9.24</v>
      </c>
      <c r="G3654" s="178">
        <v>10.23</v>
      </c>
      <c r="H3654" s="178">
        <v>11.19</v>
      </c>
      <c r="I3654" s="178">
        <v>11.59</v>
      </c>
      <c r="J3654" s="178">
        <v>11.71</v>
      </c>
      <c r="K3654" s="179" t="str">
        <f>MAX(0,((T3654*(365/365))-VLOOKUP(A3654,VBMA!$A:$D,4,0))  /  (T3654* (365/365)   ))</f>
        <v>#N/A</v>
      </c>
      <c r="L3654" s="180" t="str">
        <f t="shared" ref="L3654:S3654" si="3657">(B3654*(1-$K3654) * (365/365))/100</f>
        <v>#N/A</v>
      </c>
      <c r="M3654" s="180" t="str">
        <f t="shared" si="3657"/>
        <v>#N/A</v>
      </c>
      <c r="N3654" s="180" t="str">
        <f t="shared" si="3657"/>
        <v>#N/A</v>
      </c>
      <c r="O3654" s="180" t="str">
        <f t="shared" si="3657"/>
        <v>#N/A</v>
      </c>
      <c r="P3654" s="180" t="str">
        <f t="shared" si="3657"/>
        <v>#N/A</v>
      </c>
      <c r="Q3654" s="180" t="str">
        <f t="shared" si="3657"/>
        <v>#N/A</v>
      </c>
      <c r="R3654" s="180" t="str">
        <f t="shared" si="3657"/>
        <v>#N/A</v>
      </c>
      <c r="S3654" s="180" t="str">
        <f t="shared" si="3657"/>
        <v>#N/A</v>
      </c>
      <c r="T3654" s="181">
        <f t="shared" si="3"/>
        <v>12.00348315</v>
      </c>
      <c r="U3654" s="182">
        <f t="shared" si="4"/>
        <v>40590</v>
      </c>
      <c r="V3654" s="182">
        <f t="shared" si="5"/>
        <v>40679</v>
      </c>
      <c r="W3654" s="182">
        <f t="shared" si="6"/>
        <v>40771</v>
      </c>
      <c r="X3654" s="181">
        <f t="shared" si="7"/>
        <v>184</v>
      </c>
      <c r="Y3654" s="181">
        <f t="shared" si="8"/>
        <v>273</v>
      </c>
      <c r="Z3654" s="181">
        <f t="shared" si="9"/>
        <v>365</v>
      </c>
      <c r="AA3654" s="155"/>
      <c r="AB3654" s="9"/>
      <c r="AC3654" s="9"/>
      <c r="AD3654" s="9"/>
      <c r="AE3654" s="9"/>
      <c r="AF3654" s="9"/>
      <c r="AG3654" s="9"/>
      <c r="AH3654" s="9"/>
    </row>
    <row r="3655" ht="15.75" customHeight="1">
      <c r="A3655" s="177">
        <v>40403.0</v>
      </c>
      <c r="B3655" s="178">
        <v>6.71</v>
      </c>
      <c r="C3655" s="178">
        <v>7.04</v>
      </c>
      <c r="D3655" s="178">
        <v>7.53</v>
      </c>
      <c r="E3655" s="178">
        <v>8.28</v>
      </c>
      <c r="F3655" s="178">
        <v>9.27</v>
      </c>
      <c r="G3655" s="178">
        <v>10.26</v>
      </c>
      <c r="H3655" s="178">
        <v>11.26</v>
      </c>
      <c r="I3655" s="178">
        <v>11.68</v>
      </c>
      <c r="J3655" s="178">
        <v>11.78</v>
      </c>
      <c r="K3655" s="179" t="str">
        <f>MAX(0,((T3655*(365/365))-VLOOKUP(A3655,VBMA!$A:$D,4,0))  /  (T3655* (365/365)   ))</f>
        <v>#N/A</v>
      </c>
      <c r="L3655" s="180" t="str">
        <f t="shared" ref="L3655:S3655" si="3658">(B3655*(1-$K3655) * (365/365))/100</f>
        <v>#N/A</v>
      </c>
      <c r="M3655" s="180" t="str">
        <f t="shared" si="3658"/>
        <v>#N/A</v>
      </c>
      <c r="N3655" s="180" t="str">
        <f t="shared" si="3658"/>
        <v>#N/A</v>
      </c>
      <c r="O3655" s="180" t="str">
        <f t="shared" si="3658"/>
        <v>#N/A</v>
      </c>
      <c r="P3655" s="180" t="str">
        <f t="shared" si="3658"/>
        <v>#N/A</v>
      </c>
      <c r="Q3655" s="180" t="str">
        <f t="shared" si="3658"/>
        <v>#N/A</v>
      </c>
      <c r="R3655" s="180" t="str">
        <f t="shared" si="3658"/>
        <v>#N/A</v>
      </c>
      <c r="S3655" s="180" t="str">
        <f t="shared" si="3658"/>
        <v>#N/A</v>
      </c>
      <c r="T3655" s="181">
        <f t="shared" si="3"/>
        <v>12.1141573</v>
      </c>
      <c r="U3655" s="182">
        <f t="shared" si="4"/>
        <v>40587</v>
      </c>
      <c r="V3655" s="182">
        <f t="shared" si="5"/>
        <v>40676</v>
      </c>
      <c r="W3655" s="182">
        <f t="shared" si="6"/>
        <v>40768</v>
      </c>
      <c r="X3655" s="181">
        <f t="shared" si="7"/>
        <v>184</v>
      </c>
      <c r="Y3655" s="181">
        <f t="shared" si="8"/>
        <v>273</v>
      </c>
      <c r="Z3655" s="181">
        <f t="shared" si="9"/>
        <v>365</v>
      </c>
      <c r="AA3655" s="155"/>
      <c r="AB3655" s="9"/>
      <c r="AC3655" s="9"/>
      <c r="AD3655" s="9"/>
      <c r="AE3655" s="9"/>
      <c r="AF3655" s="9"/>
      <c r="AG3655" s="9"/>
      <c r="AH3655" s="9"/>
    </row>
    <row r="3656" ht="15.75" customHeight="1">
      <c r="A3656" s="177">
        <v>40402.0</v>
      </c>
      <c r="B3656" s="178">
        <v>6.7</v>
      </c>
      <c r="C3656" s="178">
        <v>7.05</v>
      </c>
      <c r="D3656" s="178">
        <v>7.54</v>
      </c>
      <c r="E3656" s="178">
        <v>8.29</v>
      </c>
      <c r="F3656" s="178">
        <v>9.26</v>
      </c>
      <c r="G3656" s="178">
        <v>10.23</v>
      </c>
      <c r="H3656" s="178">
        <v>11.19</v>
      </c>
      <c r="I3656" s="178">
        <v>11.59</v>
      </c>
      <c r="J3656" s="178">
        <v>11.74</v>
      </c>
      <c r="K3656" s="179" t="str">
        <f>MAX(0,((T3656*(365/365))-VLOOKUP(A3656,VBMA!$A:$D,4,0))  /  (T3656* (365/365)   ))</f>
        <v>#N/A</v>
      </c>
      <c r="L3656" s="180" t="str">
        <f t="shared" ref="L3656:S3656" si="3659">(B3656*(1-$K3656) * (365/365))/100</f>
        <v>#N/A</v>
      </c>
      <c r="M3656" s="180" t="str">
        <f t="shared" si="3659"/>
        <v>#N/A</v>
      </c>
      <c r="N3656" s="180" t="str">
        <f t="shared" si="3659"/>
        <v>#N/A</v>
      </c>
      <c r="O3656" s="180" t="str">
        <f t="shared" si="3659"/>
        <v>#N/A</v>
      </c>
      <c r="P3656" s="180" t="str">
        <f t="shared" si="3659"/>
        <v>#N/A</v>
      </c>
      <c r="Q3656" s="180" t="str">
        <f t="shared" si="3659"/>
        <v>#N/A</v>
      </c>
      <c r="R3656" s="180" t="str">
        <f t="shared" si="3659"/>
        <v>#N/A</v>
      </c>
      <c r="S3656" s="180" t="str">
        <f t="shared" si="3659"/>
        <v>#N/A</v>
      </c>
      <c r="T3656" s="181">
        <f t="shared" si="3"/>
        <v>12.00348315</v>
      </c>
      <c r="U3656" s="182">
        <f t="shared" si="4"/>
        <v>40586</v>
      </c>
      <c r="V3656" s="182">
        <f t="shared" si="5"/>
        <v>40675</v>
      </c>
      <c r="W3656" s="182">
        <f t="shared" si="6"/>
        <v>40767</v>
      </c>
      <c r="X3656" s="181">
        <f t="shared" si="7"/>
        <v>184</v>
      </c>
      <c r="Y3656" s="181">
        <f t="shared" si="8"/>
        <v>273</v>
      </c>
      <c r="Z3656" s="181">
        <f t="shared" si="9"/>
        <v>365</v>
      </c>
      <c r="AA3656" s="155"/>
      <c r="AB3656" s="9"/>
      <c r="AC3656" s="9"/>
      <c r="AD3656" s="9"/>
      <c r="AE3656" s="9"/>
      <c r="AF3656" s="9"/>
      <c r="AG3656" s="9"/>
      <c r="AH3656" s="9"/>
    </row>
    <row r="3657" ht="15.75" customHeight="1">
      <c r="A3657" s="177">
        <v>40401.0</v>
      </c>
      <c r="B3657" s="178">
        <v>6.69</v>
      </c>
      <c r="C3657" s="178">
        <v>7.05</v>
      </c>
      <c r="D3657" s="178">
        <v>7.54</v>
      </c>
      <c r="E3657" s="178">
        <v>8.29</v>
      </c>
      <c r="F3657" s="178">
        <v>9.26</v>
      </c>
      <c r="G3657" s="178">
        <v>10.23</v>
      </c>
      <c r="H3657" s="178">
        <v>11.2</v>
      </c>
      <c r="I3657" s="178">
        <v>11.59</v>
      </c>
      <c r="J3657" s="178">
        <v>11.71</v>
      </c>
      <c r="K3657" s="179" t="str">
        <f>MAX(0,((T3657*(365/365))-VLOOKUP(A3657,VBMA!$A:$D,4,0))  /  (T3657* (365/365)   ))</f>
        <v>#N/A</v>
      </c>
      <c r="L3657" s="180" t="str">
        <f t="shared" ref="L3657:S3657" si="3660">(B3657*(1-$K3657) * (365/365))/100</f>
        <v>#N/A</v>
      </c>
      <c r="M3657" s="180" t="str">
        <f t="shared" si="3660"/>
        <v>#N/A</v>
      </c>
      <c r="N3657" s="180" t="str">
        <f t="shared" si="3660"/>
        <v>#N/A</v>
      </c>
      <c r="O3657" s="180" t="str">
        <f t="shared" si="3660"/>
        <v>#N/A</v>
      </c>
      <c r="P3657" s="180" t="str">
        <f t="shared" si="3660"/>
        <v>#N/A</v>
      </c>
      <c r="Q3657" s="180" t="str">
        <f t="shared" si="3660"/>
        <v>#N/A</v>
      </c>
      <c r="R3657" s="180" t="str">
        <f t="shared" si="3660"/>
        <v>#N/A</v>
      </c>
      <c r="S3657" s="180" t="str">
        <f t="shared" si="3660"/>
        <v>#N/A</v>
      </c>
      <c r="T3657" s="181">
        <f t="shared" si="3"/>
        <v>11.99314607</v>
      </c>
      <c r="U3657" s="182">
        <f t="shared" si="4"/>
        <v>40585</v>
      </c>
      <c r="V3657" s="182">
        <f t="shared" si="5"/>
        <v>40674</v>
      </c>
      <c r="W3657" s="182">
        <f t="shared" si="6"/>
        <v>40766</v>
      </c>
      <c r="X3657" s="181">
        <f t="shared" si="7"/>
        <v>184</v>
      </c>
      <c r="Y3657" s="181">
        <f t="shared" si="8"/>
        <v>273</v>
      </c>
      <c r="Z3657" s="181">
        <f t="shared" si="9"/>
        <v>365</v>
      </c>
      <c r="AA3657" s="155"/>
      <c r="AB3657" s="9"/>
      <c r="AC3657" s="9"/>
      <c r="AD3657" s="9"/>
      <c r="AE3657" s="9"/>
      <c r="AF3657" s="9"/>
      <c r="AG3657" s="9"/>
      <c r="AH3657" s="9"/>
    </row>
    <row r="3658" ht="15.75" customHeight="1">
      <c r="A3658" s="177">
        <v>40400.0</v>
      </c>
      <c r="B3658" s="178">
        <v>6.69</v>
      </c>
      <c r="C3658" s="178">
        <v>7.08</v>
      </c>
      <c r="D3658" s="178">
        <v>7.56</v>
      </c>
      <c r="E3658" s="178">
        <v>8.29</v>
      </c>
      <c r="F3658" s="178">
        <v>9.26</v>
      </c>
      <c r="G3658" s="178">
        <v>10.23</v>
      </c>
      <c r="H3658" s="178">
        <v>11.2</v>
      </c>
      <c r="I3658" s="178">
        <v>11.59</v>
      </c>
      <c r="J3658" s="178">
        <v>11.71</v>
      </c>
      <c r="K3658" s="179" t="str">
        <f>MAX(0,((T3658*(365/365))-VLOOKUP(A3658,VBMA!$A:$D,4,0))  /  (T3658* (365/365)   ))</f>
        <v>#N/A</v>
      </c>
      <c r="L3658" s="180" t="str">
        <f t="shared" ref="L3658:S3658" si="3661">(B3658*(1-$K3658) * (365/365))/100</f>
        <v>#N/A</v>
      </c>
      <c r="M3658" s="180" t="str">
        <f t="shared" si="3661"/>
        <v>#N/A</v>
      </c>
      <c r="N3658" s="180" t="str">
        <f t="shared" si="3661"/>
        <v>#N/A</v>
      </c>
      <c r="O3658" s="180" t="str">
        <f t="shared" si="3661"/>
        <v>#N/A</v>
      </c>
      <c r="P3658" s="180" t="str">
        <f t="shared" si="3661"/>
        <v>#N/A</v>
      </c>
      <c r="Q3658" s="180" t="str">
        <f t="shared" si="3661"/>
        <v>#N/A</v>
      </c>
      <c r="R3658" s="180" t="str">
        <f t="shared" si="3661"/>
        <v>#N/A</v>
      </c>
      <c r="S3658" s="180" t="str">
        <f t="shared" si="3661"/>
        <v>#N/A</v>
      </c>
      <c r="T3658" s="181">
        <f t="shared" si="3"/>
        <v>11.99314607</v>
      </c>
      <c r="U3658" s="182">
        <f t="shared" si="4"/>
        <v>40584</v>
      </c>
      <c r="V3658" s="182">
        <f t="shared" si="5"/>
        <v>40673</v>
      </c>
      <c r="W3658" s="182">
        <f t="shared" si="6"/>
        <v>40765</v>
      </c>
      <c r="X3658" s="181">
        <f t="shared" si="7"/>
        <v>184</v>
      </c>
      <c r="Y3658" s="181">
        <f t="shared" si="8"/>
        <v>273</v>
      </c>
      <c r="Z3658" s="181">
        <f t="shared" si="9"/>
        <v>365</v>
      </c>
      <c r="AA3658" s="155"/>
      <c r="AB3658" s="9"/>
      <c r="AC3658" s="9"/>
      <c r="AD3658" s="9"/>
      <c r="AE3658" s="9"/>
      <c r="AF3658" s="9"/>
      <c r="AG3658" s="9"/>
      <c r="AH3658" s="9"/>
    </row>
    <row r="3659" ht="15.75" customHeight="1">
      <c r="A3659" s="177">
        <v>40399.0</v>
      </c>
      <c r="B3659" s="178">
        <v>6.67</v>
      </c>
      <c r="C3659" s="178">
        <v>7.13</v>
      </c>
      <c r="D3659" s="178">
        <v>7.57</v>
      </c>
      <c r="E3659" s="178">
        <v>8.31</v>
      </c>
      <c r="F3659" s="178">
        <v>9.23</v>
      </c>
      <c r="G3659" s="178">
        <v>10.26</v>
      </c>
      <c r="H3659" s="178">
        <v>11.09</v>
      </c>
      <c r="I3659" s="178">
        <v>11.54</v>
      </c>
      <c r="J3659" s="178">
        <v>11.66</v>
      </c>
      <c r="K3659" s="179" t="str">
        <f>MAX(0,((T3659*(365/365))-VLOOKUP(A3659,VBMA!$A:$D,4,0))  /  (T3659* (365/365)   ))</f>
        <v>#N/A</v>
      </c>
      <c r="L3659" s="180" t="str">
        <f t="shared" ref="L3659:S3659" si="3662">(B3659*(1-$K3659) * (365/365))/100</f>
        <v>#N/A</v>
      </c>
      <c r="M3659" s="180" t="str">
        <f t="shared" si="3662"/>
        <v>#N/A</v>
      </c>
      <c r="N3659" s="180" t="str">
        <f t="shared" si="3662"/>
        <v>#N/A</v>
      </c>
      <c r="O3659" s="180" t="str">
        <f t="shared" si="3662"/>
        <v>#N/A</v>
      </c>
      <c r="P3659" s="180" t="str">
        <f t="shared" si="3662"/>
        <v>#N/A</v>
      </c>
      <c r="Q3659" s="180" t="str">
        <f t="shared" si="3662"/>
        <v>#N/A</v>
      </c>
      <c r="R3659" s="180" t="str">
        <f t="shared" si="3662"/>
        <v>#N/A</v>
      </c>
      <c r="S3659" s="180" t="str">
        <f t="shared" si="3662"/>
        <v>#N/A</v>
      </c>
      <c r="T3659" s="181">
        <f t="shared" si="3"/>
        <v>12.00516854</v>
      </c>
      <c r="U3659" s="182">
        <f t="shared" si="4"/>
        <v>40583</v>
      </c>
      <c r="V3659" s="182">
        <f t="shared" si="5"/>
        <v>40672</v>
      </c>
      <c r="W3659" s="182">
        <f t="shared" si="6"/>
        <v>40764</v>
      </c>
      <c r="X3659" s="181">
        <f t="shared" si="7"/>
        <v>184</v>
      </c>
      <c r="Y3659" s="181">
        <f t="shared" si="8"/>
        <v>273</v>
      </c>
      <c r="Z3659" s="181">
        <f t="shared" si="9"/>
        <v>365</v>
      </c>
      <c r="AA3659" s="155"/>
      <c r="AB3659" s="9"/>
      <c r="AC3659" s="9"/>
      <c r="AD3659" s="9"/>
      <c r="AE3659" s="9"/>
      <c r="AF3659" s="9"/>
      <c r="AG3659" s="9"/>
      <c r="AH3659" s="9"/>
    </row>
    <row r="3660" ht="15.75" customHeight="1">
      <c r="A3660" s="177">
        <v>40396.0</v>
      </c>
      <c r="B3660" s="178">
        <v>6.74</v>
      </c>
      <c r="C3660" s="178">
        <v>7.14</v>
      </c>
      <c r="D3660" s="178">
        <v>7.59</v>
      </c>
      <c r="E3660" s="178">
        <v>8.29</v>
      </c>
      <c r="F3660" s="178">
        <v>9.26</v>
      </c>
      <c r="G3660" s="178">
        <v>10.23</v>
      </c>
      <c r="H3660" s="178">
        <v>11.21</v>
      </c>
      <c r="I3660" s="178">
        <v>11.59</v>
      </c>
      <c r="J3660" s="178">
        <v>11.71</v>
      </c>
      <c r="K3660" s="179" t="str">
        <f>MAX(0,((T3660*(365/365))-VLOOKUP(A3660,VBMA!$A:$D,4,0))  /  (T3660* (365/365)   ))</f>
        <v>#N/A</v>
      </c>
      <c r="L3660" s="180" t="str">
        <f t="shared" ref="L3660:S3660" si="3663">(B3660*(1-$K3660) * (365/365))/100</f>
        <v>#N/A</v>
      </c>
      <c r="M3660" s="180" t="str">
        <f t="shared" si="3663"/>
        <v>#N/A</v>
      </c>
      <c r="N3660" s="180" t="str">
        <f t="shared" si="3663"/>
        <v>#N/A</v>
      </c>
      <c r="O3660" s="180" t="str">
        <f t="shared" si="3663"/>
        <v>#N/A</v>
      </c>
      <c r="P3660" s="180" t="str">
        <f t="shared" si="3663"/>
        <v>#N/A</v>
      </c>
      <c r="Q3660" s="180" t="str">
        <f t="shared" si="3663"/>
        <v>#N/A</v>
      </c>
      <c r="R3660" s="180" t="str">
        <f t="shared" si="3663"/>
        <v>#N/A</v>
      </c>
      <c r="S3660" s="180" t="str">
        <f t="shared" si="3663"/>
        <v>#N/A</v>
      </c>
      <c r="T3660" s="181">
        <f t="shared" si="3"/>
        <v>11.98280899</v>
      </c>
      <c r="U3660" s="182">
        <f t="shared" si="4"/>
        <v>40580</v>
      </c>
      <c r="V3660" s="182">
        <f t="shared" si="5"/>
        <v>40669</v>
      </c>
      <c r="W3660" s="182">
        <f t="shared" si="6"/>
        <v>40761</v>
      </c>
      <c r="X3660" s="181">
        <f t="shared" si="7"/>
        <v>184</v>
      </c>
      <c r="Y3660" s="181">
        <f t="shared" si="8"/>
        <v>273</v>
      </c>
      <c r="Z3660" s="181">
        <f t="shared" si="9"/>
        <v>365</v>
      </c>
      <c r="AA3660" s="155"/>
      <c r="AB3660" s="9"/>
      <c r="AC3660" s="9"/>
      <c r="AD3660" s="9"/>
      <c r="AE3660" s="9"/>
      <c r="AF3660" s="9"/>
      <c r="AG3660" s="9"/>
      <c r="AH3660" s="9"/>
    </row>
    <row r="3661" ht="15.75" customHeight="1">
      <c r="A3661" s="177">
        <v>40395.0</v>
      </c>
      <c r="B3661" s="178">
        <v>6.86</v>
      </c>
      <c r="C3661" s="178">
        <v>7.21</v>
      </c>
      <c r="D3661" s="178">
        <v>7.61</v>
      </c>
      <c r="E3661" s="178">
        <v>8.32</v>
      </c>
      <c r="F3661" s="178">
        <v>9.26</v>
      </c>
      <c r="G3661" s="178">
        <v>10.25</v>
      </c>
      <c r="H3661" s="178">
        <v>11.25</v>
      </c>
      <c r="I3661" s="178">
        <v>11.63</v>
      </c>
      <c r="J3661" s="178">
        <v>11.74</v>
      </c>
      <c r="K3661" s="179" t="str">
        <f>MAX(0,((T3661*(365/365))-VLOOKUP(A3661,VBMA!$A:$D,4,0))  /  (T3661* (365/365)   ))</f>
        <v>#N/A</v>
      </c>
      <c r="L3661" s="180" t="str">
        <f t="shared" ref="L3661:S3661" si="3664">(B3661*(1-$K3661) * (365/365))/100</f>
        <v>#N/A</v>
      </c>
      <c r="M3661" s="180" t="str">
        <f t="shared" si="3664"/>
        <v>#N/A</v>
      </c>
      <c r="N3661" s="180" t="str">
        <f t="shared" si="3664"/>
        <v>#N/A</v>
      </c>
      <c r="O3661" s="180" t="str">
        <f t="shared" si="3664"/>
        <v>#N/A</v>
      </c>
      <c r="P3661" s="180" t="str">
        <f t="shared" si="3664"/>
        <v>#N/A</v>
      </c>
      <c r="Q3661" s="180" t="str">
        <f t="shared" si="3664"/>
        <v>#N/A</v>
      </c>
      <c r="R3661" s="180" t="str">
        <f t="shared" si="3664"/>
        <v>#N/A</v>
      </c>
      <c r="S3661" s="180" t="str">
        <f t="shared" si="3664"/>
        <v>#N/A</v>
      </c>
      <c r="T3661" s="181">
        <f t="shared" si="3"/>
        <v>12.02280899</v>
      </c>
      <c r="U3661" s="182">
        <f t="shared" si="4"/>
        <v>40579</v>
      </c>
      <c r="V3661" s="182">
        <f t="shared" si="5"/>
        <v>40668</v>
      </c>
      <c r="W3661" s="182">
        <f t="shared" si="6"/>
        <v>40760</v>
      </c>
      <c r="X3661" s="181">
        <f t="shared" si="7"/>
        <v>184</v>
      </c>
      <c r="Y3661" s="181">
        <f t="shared" si="8"/>
        <v>273</v>
      </c>
      <c r="Z3661" s="181">
        <f t="shared" si="9"/>
        <v>365</v>
      </c>
      <c r="AA3661" s="155"/>
      <c r="AB3661" s="9"/>
      <c r="AC3661" s="9"/>
      <c r="AD3661" s="9"/>
      <c r="AE3661" s="9"/>
      <c r="AF3661" s="9"/>
      <c r="AG3661" s="9"/>
      <c r="AH3661" s="9"/>
    </row>
    <row r="3662" ht="15.75" customHeight="1">
      <c r="A3662" s="177">
        <v>40394.0</v>
      </c>
      <c r="B3662" s="178">
        <v>6.85</v>
      </c>
      <c r="C3662" s="178">
        <v>7.24</v>
      </c>
      <c r="D3662" s="178">
        <v>7.61</v>
      </c>
      <c r="E3662" s="178">
        <v>8.32</v>
      </c>
      <c r="F3662" s="178">
        <v>9.28</v>
      </c>
      <c r="G3662" s="178">
        <v>10.27</v>
      </c>
      <c r="H3662" s="178">
        <v>11.41</v>
      </c>
      <c r="I3662" s="178">
        <v>11.7</v>
      </c>
      <c r="J3662" s="178">
        <v>11.84</v>
      </c>
      <c r="K3662" s="179" t="str">
        <f>MAX(0,((T3662*(365/365))-VLOOKUP(A3662,VBMA!$A:$D,4,0))  /  (T3662* (365/365)   ))</f>
        <v>#N/A</v>
      </c>
      <c r="L3662" s="180" t="str">
        <f t="shared" ref="L3662:S3662" si="3665">(B3662*(1-$K3662) * (365/365))/100</f>
        <v>#N/A</v>
      </c>
      <c r="M3662" s="180" t="str">
        <f t="shared" si="3665"/>
        <v>#N/A</v>
      </c>
      <c r="N3662" s="180" t="str">
        <f t="shared" si="3665"/>
        <v>#N/A</v>
      </c>
      <c r="O3662" s="180" t="str">
        <f t="shared" si="3665"/>
        <v>#N/A</v>
      </c>
      <c r="P3662" s="180" t="str">
        <f t="shared" si="3665"/>
        <v>#N/A</v>
      </c>
      <c r="Q3662" s="180" t="str">
        <f t="shared" si="3665"/>
        <v>#N/A</v>
      </c>
      <c r="R3662" s="180" t="str">
        <f t="shared" si="3665"/>
        <v>#N/A</v>
      </c>
      <c r="S3662" s="180" t="str">
        <f t="shared" si="3665"/>
        <v>#N/A</v>
      </c>
      <c r="T3662" s="181">
        <f t="shared" si="3"/>
        <v>11.99977528</v>
      </c>
      <c r="U3662" s="182">
        <f t="shared" si="4"/>
        <v>40578</v>
      </c>
      <c r="V3662" s="182">
        <f t="shared" si="5"/>
        <v>40667</v>
      </c>
      <c r="W3662" s="182">
        <f t="shared" si="6"/>
        <v>40759</v>
      </c>
      <c r="X3662" s="181">
        <f t="shared" si="7"/>
        <v>184</v>
      </c>
      <c r="Y3662" s="181">
        <f t="shared" si="8"/>
        <v>273</v>
      </c>
      <c r="Z3662" s="181">
        <f t="shared" si="9"/>
        <v>365</v>
      </c>
      <c r="AA3662" s="155"/>
      <c r="AB3662" s="9"/>
      <c r="AC3662" s="9"/>
      <c r="AD3662" s="9"/>
      <c r="AE3662" s="9"/>
      <c r="AF3662" s="9"/>
      <c r="AG3662" s="9"/>
      <c r="AH3662" s="9"/>
    </row>
    <row r="3663" ht="15.75" customHeight="1">
      <c r="A3663" s="177">
        <v>40393.0</v>
      </c>
      <c r="B3663" s="178">
        <v>6.83</v>
      </c>
      <c r="C3663" s="178">
        <v>7.2</v>
      </c>
      <c r="D3663" s="178">
        <v>7.57</v>
      </c>
      <c r="E3663" s="178">
        <v>8.32</v>
      </c>
      <c r="F3663" s="178">
        <v>9.28</v>
      </c>
      <c r="G3663" s="178">
        <v>10.24</v>
      </c>
      <c r="H3663" s="178">
        <v>11.48</v>
      </c>
      <c r="I3663" s="178">
        <v>11.71</v>
      </c>
      <c r="J3663" s="178">
        <v>11.84</v>
      </c>
      <c r="K3663" s="179" t="str">
        <f>MAX(0,((T3663*(365/365))-VLOOKUP(A3663,VBMA!$A:$D,4,0))  /  (T3663* (365/365)   ))</f>
        <v>#N/A</v>
      </c>
      <c r="L3663" s="180" t="str">
        <f t="shared" ref="L3663:S3663" si="3666">(B3663*(1-$K3663) * (365/365))/100</f>
        <v>#N/A</v>
      </c>
      <c r="M3663" s="180" t="str">
        <f t="shared" si="3666"/>
        <v>#N/A</v>
      </c>
      <c r="N3663" s="180" t="str">
        <f t="shared" si="3666"/>
        <v>#N/A</v>
      </c>
      <c r="O3663" s="180" t="str">
        <f t="shared" si="3666"/>
        <v>#N/A</v>
      </c>
      <c r="P3663" s="180" t="str">
        <f t="shared" si="3666"/>
        <v>#N/A</v>
      </c>
      <c r="Q3663" s="180" t="str">
        <f t="shared" si="3666"/>
        <v>#N/A</v>
      </c>
      <c r="R3663" s="180" t="str">
        <f t="shared" si="3666"/>
        <v>#N/A</v>
      </c>
      <c r="S3663" s="180" t="str">
        <f t="shared" si="3666"/>
        <v>#N/A</v>
      </c>
      <c r="T3663" s="181">
        <f t="shared" si="3"/>
        <v>11.94775281</v>
      </c>
      <c r="U3663" s="182">
        <f t="shared" si="4"/>
        <v>40577</v>
      </c>
      <c r="V3663" s="182">
        <f t="shared" si="5"/>
        <v>40666</v>
      </c>
      <c r="W3663" s="182">
        <f t="shared" si="6"/>
        <v>40758</v>
      </c>
      <c r="X3663" s="181">
        <f t="shared" si="7"/>
        <v>184</v>
      </c>
      <c r="Y3663" s="181">
        <f t="shared" si="8"/>
        <v>273</v>
      </c>
      <c r="Z3663" s="181">
        <f t="shared" si="9"/>
        <v>365</v>
      </c>
      <c r="AA3663" s="155"/>
      <c r="AB3663" s="9"/>
      <c r="AC3663" s="9"/>
      <c r="AD3663" s="9"/>
      <c r="AE3663" s="9"/>
      <c r="AF3663" s="9"/>
      <c r="AG3663" s="9"/>
      <c r="AH3663" s="9"/>
    </row>
    <row r="3664" ht="15.75" customHeight="1">
      <c r="A3664" s="177">
        <v>40392.0</v>
      </c>
      <c r="B3664" s="178">
        <v>6.78</v>
      </c>
      <c r="C3664" s="178">
        <v>7.15</v>
      </c>
      <c r="D3664" s="178">
        <v>7.57</v>
      </c>
      <c r="E3664" s="178">
        <v>8.29</v>
      </c>
      <c r="F3664" s="178">
        <v>9.31</v>
      </c>
      <c r="G3664" s="178">
        <v>10.24</v>
      </c>
      <c r="H3664" s="178">
        <v>11.44</v>
      </c>
      <c r="I3664" s="178">
        <v>11.64</v>
      </c>
      <c r="J3664" s="178">
        <v>11.78</v>
      </c>
      <c r="K3664" s="179" t="str">
        <f>MAX(0,((T3664*(365/365))-VLOOKUP(A3664,VBMA!$A:$D,4,0))  /  (T3664* (365/365)   ))</f>
        <v>#N/A</v>
      </c>
      <c r="L3664" s="180" t="str">
        <f t="shared" ref="L3664:S3664" si="3667">(B3664*(1-$K3664) * (365/365))/100</f>
        <v>#N/A</v>
      </c>
      <c r="M3664" s="180" t="str">
        <f t="shared" si="3667"/>
        <v>#N/A</v>
      </c>
      <c r="N3664" s="180" t="str">
        <f t="shared" si="3667"/>
        <v>#N/A</v>
      </c>
      <c r="O3664" s="180" t="str">
        <f t="shared" si="3667"/>
        <v>#N/A</v>
      </c>
      <c r="P3664" s="180" t="str">
        <f t="shared" si="3667"/>
        <v>#N/A</v>
      </c>
      <c r="Q3664" s="180" t="str">
        <f t="shared" si="3667"/>
        <v>#N/A</v>
      </c>
      <c r="R3664" s="180" t="str">
        <f t="shared" si="3667"/>
        <v>#N/A</v>
      </c>
      <c r="S3664" s="180" t="str">
        <f t="shared" si="3667"/>
        <v>#N/A</v>
      </c>
      <c r="T3664" s="181">
        <f t="shared" si="3"/>
        <v>11.84674157</v>
      </c>
      <c r="U3664" s="182">
        <f t="shared" si="4"/>
        <v>40576</v>
      </c>
      <c r="V3664" s="182">
        <f t="shared" si="5"/>
        <v>40665</v>
      </c>
      <c r="W3664" s="182">
        <f t="shared" si="6"/>
        <v>40757</v>
      </c>
      <c r="X3664" s="181">
        <f t="shared" si="7"/>
        <v>184</v>
      </c>
      <c r="Y3664" s="181">
        <f t="shared" si="8"/>
        <v>273</v>
      </c>
      <c r="Z3664" s="181">
        <f t="shared" si="9"/>
        <v>365</v>
      </c>
      <c r="AA3664" s="155"/>
      <c r="AB3664" s="9"/>
      <c r="AC3664" s="9"/>
      <c r="AD3664" s="9"/>
      <c r="AE3664" s="9"/>
      <c r="AF3664" s="9"/>
      <c r="AG3664" s="9"/>
      <c r="AH3664" s="9"/>
    </row>
    <row r="3665" ht="15.75" customHeight="1">
      <c r="A3665" s="177">
        <v>40389.0</v>
      </c>
      <c r="B3665" s="178">
        <v>6.66</v>
      </c>
      <c r="C3665" s="178">
        <v>7.09</v>
      </c>
      <c r="D3665" s="178">
        <v>7.52</v>
      </c>
      <c r="E3665" s="178">
        <v>8.27</v>
      </c>
      <c r="F3665" s="178">
        <v>9.31</v>
      </c>
      <c r="G3665" s="178">
        <v>10.27</v>
      </c>
      <c r="H3665" s="178">
        <v>11.5</v>
      </c>
      <c r="I3665" s="178">
        <v>11.64</v>
      </c>
      <c r="J3665" s="178">
        <v>11.78</v>
      </c>
      <c r="K3665" s="179" t="str">
        <f>MAX(0,((T3665*(365/365))-VLOOKUP(A3665,VBMA!$A:$D,4,0))  /  (T3665* (365/365)   ))</f>
        <v>#N/A</v>
      </c>
      <c r="L3665" s="180" t="str">
        <f t="shared" ref="L3665:S3665" si="3668">(B3665*(1-$K3665) * (365/365))/100</f>
        <v>#N/A</v>
      </c>
      <c r="M3665" s="180" t="str">
        <f t="shared" si="3668"/>
        <v>#N/A</v>
      </c>
      <c r="N3665" s="180" t="str">
        <f t="shared" si="3668"/>
        <v>#N/A</v>
      </c>
      <c r="O3665" s="180" t="str">
        <f t="shared" si="3668"/>
        <v>#N/A</v>
      </c>
      <c r="P3665" s="180" t="str">
        <f t="shared" si="3668"/>
        <v>#N/A</v>
      </c>
      <c r="Q3665" s="180" t="str">
        <f t="shared" si="3668"/>
        <v>#N/A</v>
      </c>
      <c r="R3665" s="180" t="str">
        <f t="shared" si="3668"/>
        <v>#N/A</v>
      </c>
      <c r="S3665" s="180" t="str">
        <f t="shared" si="3668"/>
        <v>#N/A</v>
      </c>
      <c r="T3665" s="181">
        <f t="shared" si="3"/>
        <v>11.78155556</v>
      </c>
      <c r="U3665" s="182">
        <f t="shared" si="4"/>
        <v>40573</v>
      </c>
      <c r="V3665" s="182">
        <f t="shared" si="5"/>
        <v>40663</v>
      </c>
      <c r="W3665" s="182">
        <f t="shared" si="6"/>
        <v>40754</v>
      </c>
      <c r="X3665" s="181">
        <f t="shared" si="7"/>
        <v>184</v>
      </c>
      <c r="Y3665" s="181">
        <f t="shared" si="8"/>
        <v>274</v>
      </c>
      <c r="Z3665" s="181">
        <f t="shared" si="9"/>
        <v>365</v>
      </c>
      <c r="AA3665" s="155"/>
      <c r="AB3665" s="9"/>
      <c r="AC3665" s="9"/>
      <c r="AD3665" s="9"/>
      <c r="AE3665" s="9"/>
      <c r="AF3665" s="9"/>
      <c r="AG3665" s="9"/>
      <c r="AH3665" s="9"/>
    </row>
    <row r="3666" ht="15.75" customHeight="1">
      <c r="A3666" s="177">
        <v>40388.0</v>
      </c>
      <c r="B3666" s="178">
        <v>6.55</v>
      </c>
      <c r="C3666" s="178">
        <v>7.0</v>
      </c>
      <c r="D3666" s="178">
        <v>7.48</v>
      </c>
      <c r="E3666" s="178">
        <v>8.24</v>
      </c>
      <c r="F3666" s="178">
        <v>9.41</v>
      </c>
      <c r="G3666" s="178">
        <v>10.36</v>
      </c>
      <c r="H3666" s="178">
        <v>11.55</v>
      </c>
      <c r="I3666" s="178">
        <v>11.69</v>
      </c>
      <c r="J3666" s="178">
        <v>11.83</v>
      </c>
      <c r="K3666" s="179" t="str">
        <f>MAX(0,((T3666*(365/365))-VLOOKUP(A3666,VBMA!$A:$D,4,0))  /  (T3666* (365/365)   ))</f>
        <v>#N/A</v>
      </c>
      <c r="L3666" s="180" t="str">
        <f t="shared" ref="L3666:S3666" si="3669">(B3666*(1-$K3666) * (365/365))/100</f>
        <v>#N/A</v>
      </c>
      <c r="M3666" s="180" t="str">
        <f t="shared" si="3669"/>
        <v>#N/A</v>
      </c>
      <c r="N3666" s="180" t="str">
        <f t="shared" si="3669"/>
        <v>#N/A</v>
      </c>
      <c r="O3666" s="180" t="str">
        <f t="shared" si="3669"/>
        <v>#N/A</v>
      </c>
      <c r="P3666" s="180" t="str">
        <f t="shared" si="3669"/>
        <v>#N/A</v>
      </c>
      <c r="Q3666" s="180" t="str">
        <f t="shared" si="3669"/>
        <v>#N/A</v>
      </c>
      <c r="R3666" s="180" t="str">
        <f t="shared" si="3669"/>
        <v>#N/A</v>
      </c>
      <c r="S3666" s="180" t="str">
        <f t="shared" si="3669"/>
        <v>#N/A</v>
      </c>
      <c r="T3666" s="181">
        <f t="shared" si="3"/>
        <v>11.83155556</v>
      </c>
      <c r="U3666" s="182">
        <f t="shared" si="4"/>
        <v>40572</v>
      </c>
      <c r="V3666" s="182">
        <f t="shared" si="5"/>
        <v>40662</v>
      </c>
      <c r="W3666" s="182">
        <f t="shared" si="6"/>
        <v>40753</v>
      </c>
      <c r="X3666" s="181">
        <f t="shared" si="7"/>
        <v>184</v>
      </c>
      <c r="Y3666" s="181">
        <f t="shared" si="8"/>
        <v>274</v>
      </c>
      <c r="Z3666" s="181">
        <f t="shared" si="9"/>
        <v>365</v>
      </c>
      <c r="AA3666" s="155"/>
      <c r="AB3666" s="9"/>
      <c r="AC3666" s="9"/>
      <c r="AD3666" s="9"/>
      <c r="AE3666" s="9"/>
      <c r="AF3666" s="9"/>
      <c r="AG3666" s="9"/>
      <c r="AH3666" s="9"/>
    </row>
    <row r="3667" ht="15.75" customHeight="1">
      <c r="A3667" s="177">
        <v>40387.0</v>
      </c>
      <c r="B3667" s="178">
        <v>6.7</v>
      </c>
      <c r="C3667" s="178">
        <v>7.04</v>
      </c>
      <c r="D3667" s="178">
        <v>7.5</v>
      </c>
      <c r="E3667" s="178">
        <v>8.24</v>
      </c>
      <c r="F3667" s="178">
        <v>9.31</v>
      </c>
      <c r="G3667" s="178">
        <v>10.27</v>
      </c>
      <c r="H3667" s="178">
        <v>11.5</v>
      </c>
      <c r="I3667" s="178">
        <v>11.64</v>
      </c>
      <c r="J3667" s="178">
        <v>11.78</v>
      </c>
      <c r="K3667" s="179" t="str">
        <f>MAX(0,((T3667*(365/365))-VLOOKUP(A3667,VBMA!$A:$D,4,0))  /  (T3667* (365/365)   ))</f>
        <v>#N/A</v>
      </c>
      <c r="L3667" s="180" t="str">
        <f t="shared" ref="L3667:S3667" si="3670">(B3667*(1-$K3667) * (365/365))/100</f>
        <v>#N/A</v>
      </c>
      <c r="M3667" s="180" t="str">
        <f t="shared" si="3670"/>
        <v>#N/A</v>
      </c>
      <c r="N3667" s="180" t="str">
        <f t="shared" si="3670"/>
        <v>#N/A</v>
      </c>
      <c r="O3667" s="180" t="str">
        <f t="shared" si="3670"/>
        <v>#N/A</v>
      </c>
      <c r="P3667" s="180" t="str">
        <f t="shared" si="3670"/>
        <v>#N/A</v>
      </c>
      <c r="Q3667" s="180" t="str">
        <f t="shared" si="3670"/>
        <v>#N/A</v>
      </c>
      <c r="R3667" s="180" t="str">
        <f t="shared" si="3670"/>
        <v>#N/A</v>
      </c>
      <c r="S3667" s="180" t="str">
        <f t="shared" si="3670"/>
        <v>#N/A</v>
      </c>
      <c r="T3667" s="181">
        <f t="shared" si="3"/>
        <v>11.78155556</v>
      </c>
      <c r="U3667" s="182">
        <f t="shared" si="4"/>
        <v>40571</v>
      </c>
      <c r="V3667" s="182">
        <f t="shared" si="5"/>
        <v>40661</v>
      </c>
      <c r="W3667" s="182">
        <f t="shared" si="6"/>
        <v>40752</v>
      </c>
      <c r="X3667" s="181">
        <f t="shared" si="7"/>
        <v>184</v>
      </c>
      <c r="Y3667" s="181">
        <f t="shared" si="8"/>
        <v>274</v>
      </c>
      <c r="Z3667" s="181">
        <f t="shared" si="9"/>
        <v>365</v>
      </c>
      <c r="AA3667" s="155"/>
      <c r="AB3667" s="9"/>
      <c r="AC3667" s="9"/>
      <c r="AD3667" s="9"/>
      <c r="AE3667" s="9"/>
      <c r="AF3667" s="9"/>
      <c r="AG3667" s="9"/>
      <c r="AH3667" s="9"/>
    </row>
    <row r="3668" ht="15.75" customHeight="1">
      <c r="A3668" s="177">
        <v>40386.0</v>
      </c>
      <c r="B3668" s="178">
        <v>6.78</v>
      </c>
      <c r="C3668" s="178">
        <v>7.06</v>
      </c>
      <c r="D3668" s="178">
        <v>7.51</v>
      </c>
      <c r="E3668" s="178">
        <v>8.24</v>
      </c>
      <c r="F3668" s="178">
        <v>9.43</v>
      </c>
      <c r="G3668" s="178">
        <v>10.33</v>
      </c>
      <c r="H3668" s="178">
        <v>11.5</v>
      </c>
      <c r="I3668" s="178">
        <v>11.64</v>
      </c>
      <c r="J3668" s="178">
        <v>11.78</v>
      </c>
      <c r="K3668" s="179" t="str">
        <f>MAX(0,((T3668*(365/365))-VLOOKUP(A3668,VBMA!$A:$D,4,0))  /  (T3668* (365/365)   ))</f>
        <v>#N/A</v>
      </c>
      <c r="L3668" s="180" t="str">
        <f t="shared" ref="L3668:S3668" si="3671">(B3668*(1-$K3668) * (365/365))/100</f>
        <v>#N/A</v>
      </c>
      <c r="M3668" s="180" t="str">
        <f t="shared" si="3671"/>
        <v>#N/A</v>
      </c>
      <c r="N3668" s="180" t="str">
        <f t="shared" si="3671"/>
        <v>#N/A</v>
      </c>
      <c r="O3668" s="180" t="str">
        <f t="shared" si="3671"/>
        <v>#N/A</v>
      </c>
      <c r="P3668" s="180" t="str">
        <f t="shared" si="3671"/>
        <v>#N/A</v>
      </c>
      <c r="Q3668" s="180" t="str">
        <f t="shared" si="3671"/>
        <v>#N/A</v>
      </c>
      <c r="R3668" s="180" t="str">
        <f t="shared" si="3671"/>
        <v>#N/A</v>
      </c>
      <c r="S3668" s="180" t="str">
        <f t="shared" si="3671"/>
        <v>#N/A</v>
      </c>
      <c r="T3668" s="181">
        <f t="shared" si="3"/>
        <v>11.78155556</v>
      </c>
      <c r="U3668" s="182">
        <f t="shared" si="4"/>
        <v>40570</v>
      </c>
      <c r="V3668" s="182">
        <f t="shared" si="5"/>
        <v>40660</v>
      </c>
      <c r="W3668" s="182">
        <f t="shared" si="6"/>
        <v>40751</v>
      </c>
      <c r="X3668" s="181">
        <f t="shared" si="7"/>
        <v>184</v>
      </c>
      <c r="Y3668" s="181">
        <f t="shared" si="8"/>
        <v>274</v>
      </c>
      <c r="Z3668" s="181">
        <f t="shared" si="9"/>
        <v>365</v>
      </c>
      <c r="AA3668" s="155"/>
      <c r="AB3668" s="9"/>
      <c r="AC3668" s="9"/>
      <c r="AD3668" s="9"/>
      <c r="AE3668" s="9"/>
      <c r="AF3668" s="9"/>
      <c r="AG3668" s="9"/>
      <c r="AH3668" s="9"/>
    </row>
    <row r="3669" ht="15.75" customHeight="1">
      <c r="A3669" s="177">
        <v>40385.0</v>
      </c>
      <c r="B3669" s="178">
        <v>6.75</v>
      </c>
      <c r="C3669" s="178">
        <v>7.1</v>
      </c>
      <c r="D3669" s="178">
        <v>7.54</v>
      </c>
      <c r="E3669" s="178">
        <v>8.27</v>
      </c>
      <c r="F3669" s="178">
        <v>9.43</v>
      </c>
      <c r="G3669" s="178">
        <v>10.33</v>
      </c>
      <c r="H3669" s="178">
        <v>11.5</v>
      </c>
      <c r="I3669" s="178">
        <v>11.71</v>
      </c>
      <c r="J3669" s="178">
        <v>11.81</v>
      </c>
      <c r="K3669" s="179" t="str">
        <f>MAX(0,((T3669*(365/365))-VLOOKUP(A3669,VBMA!$A:$D,4,0))  /  (T3669* (365/365)   ))</f>
        <v>#N/A</v>
      </c>
      <c r="L3669" s="180" t="str">
        <f t="shared" ref="L3669:S3669" si="3672">(B3669*(1-$K3669) * (365/365))/100</f>
        <v>#N/A</v>
      </c>
      <c r="M3669" s="180" t="str">
        <f t="shared" si="3672"/>
        <v>#N/A</v>
      </c>
      <c r="N3669" s="180" t="str">
        <f t="shared" si="3672"/>
        <v>#N/A</v>
      </c>
      <c r="O3669" s="180" t="str">
        <f t="shared" si="3672"/>
        <v>#N/A</v>
      </c>
      <c r="P3669" s="180" t="str">
        <f t="shared" si="3672"/>
        <v>#N/A</v>
      </c>
      <c r="Q3669" s="180" t="str">
        <f t="shared" si="3672"/>
        <v>#N/A</v>
      </c>
      <c r="R3669" s="180" t="str">
        <f t="shared" si="3672"/>
        <v>#N/A</v>
      </c>
      <c r="S3669" s="180" t="str">
        <f t="shared" si="3672"/>
        <v>#N/A</v>
      </c>
      <c r="T3669" s="181">
        <f t="shared" si="3"/>
        <v>11.92233333</v>
      </c>
      <c r="U3669" s="182">
        <f t="shared" si="4"/>
        <v>40569</v>
      </c>
      <c r="V3669" s="182">
        <f t="shared" si="5"/>
        <v>40659</v>
      </c>
      <c r="W3669" s="182">
        <f t="shared" si="6"/>
        <v>40750</v>
      </c>
      <c r="X3669" s="181">
        <f t="shared" si="7"/>
        <v>184</v>
      </c>
      <c r="Y3669" s="181">
        <f t="shared" si="8"/>
        <v>274</v>
      </c>
      <c r="Z3669" s="181">
        <f t="shared" si="9"/>
        <v>365</v>
      </c>
      <c r="AA3669" s="155"/>
      <c r="AB3669" s="9"/>
      <c r="AC3669" s="9"/>
      <c r="AD3669" s="9"/>
      <c r="AE3669" s="9"/>
      <c r="AF3669" s="9"/>
      <c r="AG3669" s="9"/>
      <c r="AH3669" s="9"/>
    </row>
    <row r="3670" ht="15.75" customHeight="1">
      <c r="A3670" s="177">
        <v>40382.0</v>
      </c>
      <c r="B3670" s="178">
        <v>6.75</v>
      </c>
      <c r="C3670" s="178">
        <v>7.08</v>
      </c>
      <c r="D3670" s="178">
        <v>7.54</v>
      </c>
      <c r="E3670" s="178">
        <v>8.27</v>
      </c>
      <c r="F3670" s="178">
        <v>9.43</v>
      </c>
      <c r="G3670" s="178">
        <v>10.33</v>
      </c>
      <c r="H3670" s="178">
        <v>11.51</v>
      </c>
      <c r="I3670" s="178">
        <v>11.73</v>
      </c>
      <c r="J3670" s="178">
        <v>11.84</v>
      </c>
      <c r="K3670" s="179" t="str">
        <f>MAX(0,((T3670*(365/365))-VLOOKUP(A3670,VBMA!$A:$D,4,0))  /  (T3670* (365/365)   ))</f>
        <v>#N/A</v>
      </c>
      <c r="L3670" s="180" t="str">
        <f t="shared" ref="L3670:S3670" si="3673">(B3670*(1-$K3670) * (365/365))/100</f>
        <v>#N/A</v>
      </c>
      <c r="M3670" s="180" t="str">
        <f t="shared" si="3673"/>
        <v>#N/A</v>
      </c>
      <c r="N3670" s="180" t="str">
        <f t="shared" si="3673"/>
        <v>#N/A</v>
      </c>
      <c r="O3670" s="180" t="str">
        <f t="shared" si="3673"/>
        <v>#N/A</v>
      </c>
      <c r="P3670" s="180" t="str">
        <f t="shared" si="3673"/>
        <v>#N/A</v>
      </c>
      <c r="Q3670" s="180" t="str">
        <f t="shared" si="3673"/>
        <v>#N/A</v>
      </c>
      <c r="R3670" s="180" t="str">
        <f t="shared" si="3673"/>
        <v>#N/A</v>
      </c>
      <c r="S3670" s="180" t="str">
        <f t="shared" si="3673"/>
        <v>#N/A</v>
      </c>
      <c r="T3670" s="181">
        <f t="shared" si="3"/>
        <v>11.95244444</v>
      </c>
      <c r="U3670" s="182">
        <f t="shared" si="4"/>
        <v>40566</v>
      </c>
      <c r="V3670" s="182">
        <f t="shared" si="5"/>
        <v>40656</v>
      </c>
      <c r="W3670" s="182">
        <f t="shared" si="6"/>
        <v>40747</v>
      </c>
      <c r="X3670" s="181">
        <f t="shared" si="7"/>
        <v>184</v>
      </c>
      <c r="Y3670" s="181">
        <f t="shared" si="8"/>
        <v>274</v>
      </c>
      <c r="Z3670" s="181">
        <f t="shared" si="9"/>
        <v>365</v>
      </c>
      <c r="AA3670" s="155"/>
      <c r="AB3670" s="9"/>
      <c r="AC3670" s="9"/>
      <c r="AD3670" s="9"/>
      <c r="AE3670" s="9"/>
      <c r="AF3670" s="9"/>
      <c r="AG3670" s="9"/>
      <c r="AH3670" s="9"/>
    </row>
    <row r="3671" ht="15.75" customHeight="1">
      <c r="A3671" s="177">
        <v>40381.0</v>
      </c>
      <c r="B3671" s="178">
        <v>6.65</v>
      </c>
      <c r="C3671" s="178">
        <v>7.07</v>
      </c>
      <c r="D3671" s="178">
        <v>7.53</v>
      </c>
      <c r="E3671" s="178">
        <v>8.28</v>
      </c>
      <c r="F3671" s="178">
        <v>9.33</v>
      </c>
      <c r="G3671" s="178">
        <v>10.33</v>
      </c>
      <c r="H3671" s="178">
        <v>11.38</v>
      </c>
      <c r="I3671" s="178">
        <v>11.67</v>
      </c>
      <c r="J3671" s="178">
        <v>11.78</v>
      </c>
      <c r="K3671" s="179" t="str">
        <f>MAX(0,((T3671*(365/365))-VLOOKUP(A3671,VBMA!$A:$D,4,0))  /  (T3671* (365/365)   ))</f>
        <v>#N/A</v>
      </c>
      <c r="L3671" s="180" t="str">
        <f t="shared" ref="L3671:S3671" si="3674">(B3671*(1-$K3671) * (365/365))/100</f>
        <v>#N/A</v>
      </c>
      <c r="M3671" s="180" t="str">
        <f t="shared" si="3674"/>
        <v>#N/A</v>
      </c>
      <c r="N3671" s="180" t="str">
        <f t="shared" si="3674"/>
        <v>#N/A</v>
      </c>
      <c r="O3671" s="180" t="str">
        <f t="shared" si="3674"/>
        <v>#N/A</v>
      </c>
      <c r="P3671" s="180" t="str">
        <f t="shared" si="3674"/>
        <v>#N/A</v>
      </c>
      <c r="Q3671" s="180" t="str">
        <f t="shared" si="3674"/>
        <v>#N/A</v>
      </c>
      <c r="R3671" s="180" t="str">
        <f t="shared" si="3674"/>
        <v>#N/A</v>
      </c>
      <c r="S3671" s="180" t="str">
        <f t="shared" si="3674"/>
        <v>#N/A</v>
      </c>
      <c r="T3671" s="181">
        <f t="shared" si="3"/>
        <v>11.96322222</v>
      </c>
      <c r="U3671" s="182">
        <f t="shared" si="4"/>
        <v>40565</v>
      </c>
      <c r="V3671" s="182">
        <f t="shared" si="5"/>
        <v>40655</v>
      </c>
      <c r="W3671" s="182">
        <f t="shared" si="6"/>
        <v>40746</v>
      </c>
      <c r="X3671" s="181">
        <f t="shared" si="7"/>
        <v>184</v>
      </c>
      <c r="Y3671" s="181">
        <f t="shared" si="8"/>
        <v>274</v>
      </c>
      <c r="Z3671" s="181">
        <f t="shared" si="9"/>
        <v>365</v>
      </c>
      <c r="AA3671" s="155"/>
      <c r="AB3671" s="9"/>
      <c r="AC3671" s="9"/>
      <c r="AD3671" s="9"/>
      <c r="AE3671" s="9"/>
      <c r="AF3671" s="9"/>
      <c r="AG3671" s="9"/>
      <c r="AH3671" s="9"/>
    </row>
    <row r="3672" ht="15.75" customHeight="1">
      <c r="A3672" s="177">
        <v>40380.0</v>
      </c>
      <c r="B3672" s="178">
        <v>6.65</v>
      </c>
      <c r="C3672" s="178">
        <v>7.08</v>
      </c>
      <c r="D3672" s="178">
        <v>7.54</v>
      </c>
      <c r="E3672" s="178">
        <v>8.33</v>
      </c>
      <c r="F3672" s="178">
        <v>9.46</v>
      </c>
      <c r="G3672" s="178">
        <v>10.34</v>
      </c>
      <c r="H3672" s="178">
        <v>11.53</v>
      </c>
      <c r="I3672" s="178">
        <v>11.73</v>
      </c>
      <c r="J3672" s="178">
        <v>11.84</v>
      </c>
      <c r="K3672" s="179" t="str">
        <f>MAX(0,((T3672*(365/365))-VLOOKUP(A3672,VBMA!$A:$D,4,0))  /  (T3672* (365/365)   ))</f>
        <v>#N/A</v>
      </c>
      <c r="L3672" s="180" t="str">
        <f t="shared" ref="L3672:S3672" si="3675">(B3672*(1-$K3672) * (365/365))/100</f>
        <v>#N/A</v>
      </c>
      <c r="M3672" s="180" t="str">
        <f t="shared" si="3675"/>
        <v>#N/A</v>
      </c>
      <c r="N3672" s="180" t="str">
        <f t="shared" si="3675"/>
        <v>#N/A</v>
      </c>
      <c r="O3672" s="180" t="str">
        <f t="shared" si="3675"/>
        <v>#N/A</v>
      </c>
      <c r="P3672" s="180" t="str">
        <f t="shared" si="3675"/>
        <v>#N/A</v>
      </c>
      <c r="Q3672" s="180" t="str">
        <f t="shared" si="3675"/>
        <v>#N/A</v>
      </c>
      <c r="R3672" s="180" t="str">
        <f t="shared" si="3675"/>
        <v>#N/A</v>
      </c>
      <c r="S3672" s="180" t="str">
        <f t="shared" si="3675"/>
        <v>#N/A</v>
      </c>
      <c r="T3672" s="181">
        <f t="shared" si="3"/>
        <v>11.93222222</v>
      </c>
      <c r="U3672" s="182">
        <f t="shared" si="4"/>
        <v>40564</v>
      </c>
      <c r="V3672" s="182">
        <f t="shared" si="5"/>
        <v>40654</v>
      </c>
      <c r="W3672" s="182">
        <f t="shared" si="6"/>
        <v>40745</v>
      </c>
      <c r="X3672" s="181">
        <f t="shared" si="7"/>
        <v>184</v>
      </c>
      <c r="Y3672" s="181">
        <f t="shared" si="8"/>
        <v>274</v>
      </c>
      <c r="Z3672" s="181">
        <f t="shared" si="9"/>
        <v>365</v>
      </c>
      <c r="AA3672" s="155"/>
      <c r="AB3672" s="9"/>
      <c r="AC3672" s="9"/>
      <c r="AD3672" s="9"/>
      <c r="AE3672" s="9"/>
      <c r="AF3672" s="9"/>
      <c r="AG3672" s="9"/>
      <c r="AH3672" s="9"/>
    </row>
    <row r="3673" ht="15.75" customHeight="1">
      <c r="A3673" s="177">
        <v>40379.0</v>
      </c>
      <c r="B3673" s="178">
        <v>6.6</v>
      </c>
      <c r="C3673" s="178">
        <v>7.0</v>
      </c>
      <c r="D3673" s="178">
        <v>7.53</v>
      </c>
      <c r="E3673" s="178">
        <v>8.33</v>
      </c>
      <c r="F3673" s="178">
        <v>9.52</v>
      </c>
      <c r="G3673" s="178">
        <v>10.43</v>
      </c>
      <c r="H3673" s="178">
        <v>11.53</v>
      </c>
      <c r="I3673" s="178">
        <v>11.73</v>
      </c>
      <c r="J3673" s="178">
        <v>11.84</v>
      </c>
      <c r="K3673" s="179" t="str">
        <f>MAX(0,((T3673*(365/365))-VLOOKUP(A3673,VBMA!$A:$D,4,0))  /  (T3673* (365/365)   ))</f>
        <v>#N/A</v>
      </c>
      <c r="L3673" s="180" t="str">
        <f t="shared" ref="L3673:S3673" si="3676">(B3673*(1-$K3673) * (365/365))/100</f>
        <v>#N/A</v>
      </c>
      <c r="M3673" s="180" t="str">
        <f t="shared" si="3676"/>
        <v>#N/A</v>
      </c>
      <c r="N3673" s="180" t="str">
        <f t="shared" si="3676"/>
        <v>#N/A</v>
      </c>
      <c r="O3673" s="180" t="str">
        <f t="shared" si="3676"/>
        <v>#N/A</v>
      </c>
      <c r="P3673" s="180" t="str">
        <f t="shared" si="3676"/>
        <v>#N/A</v>
      </c>
      <c r="Q3673" s="180" t="str">
        <f t="shared" si="3676"/>
        <v>#N/A</v>
      </c>
      <c r="R3673" s="180" t="str">
        <f t="shared" si="3676"/>
        <v>#N/A</v>
      </c>
      <c r="S3673" s="180" t="str">
        <f t="shared" si="3676"/>
        <v>#N/A</v>
      </c>
      <c r="T3673" s="181">
        <f t="shared" si="3"/>
        <v>11.93222222</v>
      </c>
      <c r="U3673" s="182">
        <f t="shared" si="4"/>
        <v>40563</v>
      </c>
      <c r="V3673" s="182">
        <f t="shared" si="5"/>
        <v>40653</v>
      </c>
      <c r="W3673" s="182">
        <f t="shared" si="6"/>
        <v>40744</v>
      </c>
      <c r="X3673" s="181">
        <f t="shared" si="7"/>
        <v>184</v>
      </c>
      <c r="Y3673" s="181">
        <f t="shared" si="8"/>
        <v>274</v>
      </c>
      <c r="Z3673" s="181">
        <f t="shared" si="9"/>
        <v>365</v>
      </c>
      <c r="AA3673" s="155"/>
      <c r="AB3673" s="9"/>
      <c r="AC3673" s="9"/>
      <c r="AD3673" s="9"/>
      <c r="AE3673" s="9"/>
      <c r="AF3673" s="9"/>
      <c r="AG3673" s="9"/>
      <c r="AH3673" s="9"/>
    </row>
    <row r="3674" ht="15.75" customHeight="1">
      <c r="A3674" s="177">
        <v>40378.0</v>
      </c>
      <c r="B3674" s="178">
        <v>6.56</v>
      </c>
      <c r="C3674" s="178">
        <v>6.94</v>
      </c>
      <c r="D3674" s="178">
        <v>7.48</v>
      </c>
      <c r="E3674" s="178">
        <v>8.33</v>
      </c>
      <c r="F3674" s="178">
        <v>9.57</v>
      </c>
      <c r="G3674" s="178">
        <v>10.49</v>
      </c>
      <c r="H3674" s="178">
        <v>11.56</v>
      </c>
      <c r="I3674" s="178">
        <v>11.73</v>
      </c>
      <c r="J3674" s="178">
        <v>11.84</v>
      </c>
      <c r="K3674" s="179" t="str">
        <f>MAX(0,((T3674*(365/365))-VLOOKUP(A3674,VBMA!$A:$D,4,0))  /  (T3674* (365/365)   ))</f>
        <v>#N/A</v>
      </c>
      <c r="L3674" s="180" t="str">
        <f t="shared" ref="L3674:S3674" si="3677">(B3674*(1-$K3674) * (365/365))/100</f>
        <v>#N/A</v>
      </c>
      <c r="M3674" s="180" t="str">
        <f t="shared" si="3677"/>
        <v>#N/A</v>
      </c>
      <c r="N3674" s="180" t="str">
        <f t="shared" si="3677"/>
        <v>#N/A</v>
      </c>
      <c r="O3674" s="180" t="str">
        <f t="shared" si="3677"/>
        <v>#N/A</v>
      </c>
      <c r="P3674" s="180" t="str">
        <f t="shared" si="3677"/>
        <v>#N/A</v>
      </c>
      <c r="Q3674" s="180" t="str">
        <f t="shared" si="3677"/>
        <v>#N/A</v>
      </c>
      <c r="R3674" s="180" t="str">
        <f t="shared" si="3677"/>
        <v>#N/A</v>
      </c>
      <c r="S3674" s="180" t="str">
        <f t="shared" si="3677"/>
        <v>#N/A</v>
      </c>
      <c r="T3674" s="181">
        <f t="shared" si="3"/>
        <v>11.90188889</v>
      </c>
      <c r="U3674" s="182">
        <f t="shared" si="4"/>
        <v>40562</v>
      </c>
      <c r="V3674" s="182">
        <f t="shared" si="5"/>
        <v>40652</v>
      </c>
      <c r="W3674" s="182">
        <f t="shared" si="6"/>
        <v>40743</v>
      </c>
      <c r="X3674" s="181">
        <f t="shared" si="7"/>
        <v>184</v>
      </c>
      <c r="Y3674" s="181">
        <f t="shared" si="8"/>
        <v>274</v>
      </c>
      <c r="Z3674" s="181">
        <f t="shared" si="9"/>
        <v>365</v>
      </c>
      <c r="AA3674" s="155"/>
      <c r="AB3674" s="9"/>
      <c r="AC3674" s="9"/>
      <c r="AD3674" s="9"/>
      <c r="AE3674" s="9"/>
      <c r="AF3674" s="9"/>
      <c r="AG3674" s="9"/>
      <c r="AH3674" s="9"/>
    </row>
    <row r="3675" ht="15.75" customHeight="1">
      <c r="A3675" s="177">
        <v>40375.0</v>
      </c>
      <c r="B3675" s="178">
        <v>6.59</v>
      </c>
      <c r="C3675" s="178">
        <v>6.94</v>
      </c>
      <c r="D3675" s="178">
        <v>7.46</v>
      </c>
      <c r="E3675" s="178">
        <v>8.33</v>
      </c>
      <c r="F3675" s="178">
        <v>9.57</v>
      </c>
      <c r="G3675" s="178">
        <v>10.49</v>
      </c>
      <c r="H3675" s="178">
        <v>11.59</v>
      </c>
      <c r="I3675" s="178">
        <v>11.75</v>
      </c>
      <c r="J3675" s="178">
        <v>11.84</v>
      </c>
      <c r="K3675" s="179" t="str">
        <f>MAX(0,((T3675*(365/365))-VLOOKUP(A3675,VBMA!$A:$D,4,0))  /  (T3675* (365/365)   ))</f>
        <v>#N/A</v>
      </c>
      <c r="L3675" s="180" t="str">
        <f t="shared" ref="L3675:S3675" si="3678">(B3675*(1-$K3675) * (365/365))/100</f>
        <v>#N/A</v>
      </c>
      <c r="M3675" s="180" t="str">
        <f t="shared" si="3678"/>
        <v>#N/A</v>
      </c>
      <c r="N3675" s="180" t="str">
        <f t="shared" si="3678"/>
        <v>#N/A</v>
      </c>
      <c r="O3675" s="180" t="str">
        <f t="shared" si="3678"/>
        <v>#N/A</v>
      </c>
      <c r="P3675" s="180" t="str">
        <f t="shared" si="3678"/>
        <v>#N/A</v>
      </c>
      <c r="Q3675" s="180" t="str">
        <f t="shared" si="3678"/>
        <v>#N/A</v>
      </c>
      <c r="R3675" s="180" t="str">
        <f t="shared" si="3678"/>
        <v>#N/A</v>
      </c>
      <c r="S3675" s="180" t="str">
        <f t="shared" si="3678"/>
        <v>#N/A</v>
      </c>
      <c r="T3675" s="181">
        <f t="shared" si="3"/>
        <v>11.91177778</v>
      </c>
      <c r="U3675" s="182">
        <f t="shared" si="4"/>
        <v>40559</v>
      </c>
      <c r="V3675" s="182">
        <f t="shared" si="5"/>
        <v>40649</v>
      </c>
      <c r="W3675" s="182">
        <f t="shared" si="6"/>
        <v>40740</v>
      </c>
      <c r="X3675" s="181">
        <f t="shared" si="7"/>
        <v>184</v>
      </c>
      <c r="Y3675" s="181">
        <f t="shared" si="8"/>
        <v>274</v>
      </c>
      <c r="Z3675" s="181">
        <f t="shared" si="9"/>
        <v>365</v>
      </c>
      <c r="AA3675" s="155"/>
      <c r="AB3675" s="9"/>
      <c r="AC3675" s="9"/>
      <c r="AD3675" s="9"/>
      <c r="AE3675" s="9"/>
      <c r="AF3675" s="9"/>
      <c r="AG3675" s="9"/>
      <c r="AH3675" s="9"/>
    </row>
    <row r="3676" ht="15.75" customHeight="1">
      <c r="A3676" s="177">
        <v>40374.0</v>
      </c>
      <c r="B3676" s="178">
        <v>6.59</v>
      </c>
      <c r="C3676" s="178">
        <v>6.94</v>
      </c>
      <c r="D3676" s="178">
        <v>7.49</v>
      </c>
      <c r="E3676" s="178">
        <v>8.33</v>
      </c>
      <c r="F3676" s="178">
        <v>9.57</v>
      </c>
      <c r="G3676" s="178">
        <v>10.49</v>
      </c>
      <c r="H3676" s="178">
        <v>11.59</v>
      </c>
      <c r="I3676" s="178">
        <v>11.75</v>
      </c>
      <c r="J3676" s="178">
        <v>11.84</v>
      </c>
      <c r="K3676" s="179" t="str">
        <f>MAX(0,((T3676*(365/365))-VLOOKUP(A3676,VBMA!$A:$D,4,0))  /  (T3676* (365/365)   ))</f>
        <v>#N/A</v>
      </c>
      <c r="L3676" s="180" t="str">
        <f t="shared" ref="L3676:S3676" si="3679">(B3676*(1-$K3676) * (365/365))/100</f>
        <v>#N/A</v>
      </c>
      <c r="M3676" s="180" t="str">
        <f t="shared" si="3679"/>
        <v>#N/A</v>
      </c>
      <c r="N3676" s="180" t="str">
        <f t="shared" si="3679"/>
        <v>#N/A</v>
      </c>
      <c r="O3676" s="180" t="str">
        <f t="shared" si="3679"/>
        <v>#N/A</v>
      </c>
      <c r="P3676" s="180" t="str">
        <f t="shared" si="3679"/>
        <v>#N/A</v>
      </c>
      <c r="Q3676" s="180" t="str">
        <f t="shared" si="3679"/>
        <v>#N/A</v>
      </c>
      <c r="R3676" s="180" t="str">
        <f t="shared" si="3679"/>
        <v>#N/A</v>
      </c>
      <c r="S3676" s="180" t="str">
        <f t="shared" si="3679"/>
        <v>#N/A</v>
      </c>
      <c r="T3676" s="181">
        <f t="shared" si="3"/>
        <v>11.91177778</v>
      </c>
      <c r="U3676" s="182">
        <f t="shared" si="4"/>
        <v>40558</v>
      </c>
      <c r="V3676" s="182">
        <f t="shared" si="5"/>
        <v>40648</v>
      </c>
      <c r="W3676" s="182">
        <f t="shared" si="6"/>
        <v>40739</v>
      </c>
      <c r="X3676" s="181">
        <f t="shared" si="7"/>
        <v>184</v>
      </c>
      <c r="Y3676" s="181">
        <f t="shared" si="8"/>
        <v>274</v>
      </c>
      <c r="Z3676" s="181">
        <f t="shared" si="9"/>
        <v>365</v>
      </c>
      <c r="AA3676" s="155"/>
      <c r="AB3676" s="9"/>
      <c r="AC3676" s="9"/>
      <c r="AD3676" s="9"/>
      <c r="AE3676" s="9"/>
      <c r="AF3676" s="9"/>
      <c r="AG3676" s="9"/>
      <c r="AH3676" s="9"/>
    </row>
    <row r="3677" ht="15.75" customHeight="1">
      <c r="A3677" s="177">
        <v>40373.0</v>
      </c>
      <c r="B3677" s="178">
        <v>6.53</v>
      </c>
      <c r="C3677" s="178">
        <v>6.96</v>
      </c>
      <c r="D3677" s="178">
        <v>7.53</v>
      </c>
      <c r="E3677" s="178">
        <v>8.36</v>
      </c>
      <c r="F3677" s="178">
        <v>9.63</v>
      </c>
      <c r="G3677" s="178">
        <v>10.52</v>
      </c>
      <c r="H3677" s="178">
        <v>11.59</v>
      </c>
      <c r="I3677" s="178">
        <v>11.76</v>
      </c>
      <c r="J3677" s="178">
        <v>11.84</v>
      </c>
      <c r="K3677" s="179" t="str">
        <f>MAX(0,((T3677*(365/365))-VLOOKUP(A3677,VBMA!$A:$D,4,0))  /  (T3677* (365/365)   ))</f>
        <v>#N/A</v>
      </c>
      <c r="L3677" s="180" t="str">
        <f t="shared" ref="L3677:S3677" si="3680">(B3677*(1-$K3677) * (365/365))/100</f>
        <v>#N/A</v>
      </c>
      <c r="M3677" s="180" t="str">
        <f t="shared" si="3680"/>
        <v>#N/A</v>
      </c>
      <c r="N3677" s="180" t="str">
        <f t="shared" si="3680"/>
        <v>#N/A</v>
      </c>
      <c r="O3677" s="180" t="str">
        <f t="shared" si="3680"/>
        <v>#N/A</v>
      </c>
      <c r="P3677" s="180" t="str">
        <f t="shared" si="3680"/>
        <v>#N/A</v>
      </c>
      <c r="Q3677" s="180" t="str">
        <f t="shared" si="3680"/>
        <v>#N/A</v>
      </c>
      <c r="R3677" s="180" t="str">
        <f t="shared" si="3680"/>
        <v>#N/A</v>
      </c>
      <c r="S3677" s="180" t="str">
        <f t="shared" si="3680"/>
        <v>#N/A</v>
      </c>
      <c r="T3677" s="181">
        <f t="shared" si="3"/>
        <v>11.93188889</v>
      </c>
      <c r="U3677" s="182">
        <f t="shared" si="4"/>
        <v>40557</v>
      </c>
      <c r="V3677" s="182">
        <f t="shared" si="5"/>
        <v>40647</v>
      </c>
      <c r="W3677" s="182">
        <f t="shared" si="6"/>
        <v>40738</v>
      </c>
      <c r="X3677" s="181">
        <f t="shared" si="7"/>
        <v>184</v>
      </c>
      <c r="Y3677" s="181">
        <f t="shared" si="8"/>
        <v>274</v>
      </c>
      <c r="Z3677" s="181">
        <f t="shared" si="9"/>
        <v>365</v>
      </c>
      <c r="AA3677" s="155"/>
      <c r="AB3677" s="9"/>
      <c r="AC3677" s="9"/>
      <c r="AD3677" s="9"/>
      <c r="AE3677" s="9"/>
      <c r="AF3677" s="9"/>
      <c r="AG3677" s="9"/>
      <c r="AH3677" s="9"/>
    </row>
    <row r="3678" ht="15.75" customHeight="1">
      <c r="A3678" s="177">
        <v>40372.0</v>
      </c>
      <c r="B3678" s="178">
        <v>6.57</v>
      </c>
      <c r="C3678" s="178">
        <v>6.95</v>
      </c>
      <c r="D3678" s="178">
        <v>7.45</v>
      </c>
      <c r="E3678" s="178">
        <v>8.32</v>
      </c>
      <c r="F3678" s="178">
        <v>9.52</v>
      </c>
      <c r="G3678" s="178">
        <v>10.48</v>
      </c>
      <c r="H3678" s="178">
        <v>11.58</v>
      </c>
      <c r="I3678" s="178">
        <v>11.79</v>
      </c>
      <c r="J3678" s="178">
        <v>11.85</v>
      </c>
      <c r="K3678" s="179" t="str">
        <f>MAX(0,((T3678*(365/365))-VLOOKUP(A3678,VBMA!$A:$D,4,0))  /  (T3678* (365/365)   ))</f>
        <v>#N/A</v>
      </c>
      <c r="L3678" s="180" t="str">
        <f t="shared" ref="L3678:S3678" si="3681">(B3678*(1-$K3678) * (365/365))/100</f>
        <v>#N/A</v>
      </c>
      <c r="M3678" s="180" t="str">
        <f t="shared" si="3681"/>
        <v>#N/A</v>
      </c>
      <c r="N3678" s="180" t="str">
        <f t="shared" si="3681"/>
        <v>#N/A</v>
      </c>
      <c r="O3678" s="180" t="str">
        <f t="shared" si="3681"/>
        <v>#N/A</v>
      </c>
      <c r="P3678" s="180" t="str">
        <f t="shared" si="3681"/>
        <v>#N/A</v>
      </c>
      <c r="Q3678" s="180" t="str">
        <f t="shared" si="3681"/>
        <v>#N/A</v>
      </c>
      <c r="R3678" s="180" t="str">
        <f t="shared" si="3681"/>
        <v>#N/A</v>
      </c>
      <c r="S3678" s="180" t="str">
        <f t="shared" si="3681"/>
        <v>#N/A</v>
      </c>
      <c r="T3678" s="181">
        <f t="shared" si="3"/>
        <v>12.00233333</v>
      </c>
      <c r="U3678" s="182">
        <f t="shared" si="4"/>
        <v>40556</v>
      </c>
      <c r="V3678" s="182">
        <f t="shared" si="5"/>
        <v>40646</v>
      </c>
      <c r="W3678" s="182">
        <f t="shared" si="6"/>
        <v>40737</v>
      </c>
      <c r="X3678" s="181">
        <f t="shared" si="7"/>
        <v>184</v>
      </c>
      <c r="Y3678" s="181">
        <f t="shared" si="8"/>
        <v>274</v>
      </c>
      <c r="Z3678" s="181">
        <f t="shared" si="9"/>
        <v>365</v>
      </c>
      <c r="AA3678" s="155"/>
      <c r="AB3678" s="9"/>
      <c r="AC3678" s="9"/>
      <c r="AD3678" s="9"/>
      <c r="AE3678" s="9"/>
      <c r="AF3678" s="9"/>
      <c r="AG3678" s="9"/>
      <c r="AH3678" s="9"/>
    </row>
    <row r="3679" ht="15.75" customHeight="1">
      <c r="A3679" s="177">
        <v>40371.0</v>
      </c>
      <c r="B3679" s="178">
        <v>6.55</v>
      </c>
      <c r="C3679" s="178">
        <v>6.96</v>
      </c>
      <c r="D3679" s="178">
        <v>7.51</v>
      </c>
      <c r="E3679" s="178">
        <v>8.36</v>
      </c>
      <c r="F3679" s="178">
        <v>9.6</v>
      </c>
      <c r="G3679" s="178">
        <v>10.52</v>
      </c>
      <c r="H3679" s="178">
        <v>11.59</v>
      </c>
      <c r="I3679" s="178">
        <v>11.78</v>
      </c>
      <c r="J3679" s="178">
        <v>11.85</v>
      </c>
      <c r="K3679" s="179" t="str">
        <f>MAX(0,((T3679*(365/365))-VLOOKUP(A3679,VBMA!$A:$D,4,0))  /  (T3679* (365/365)   ))</f>
        <v>#N/A</v>
      </c>
      <c r="L3679" s="180" t="str">
        <f t="shared" ref="L3679:S3679" si="3682">(B3679*(1-$K3679) * (365/365))/100</f>
        <v>#N/A</v>
      </c>
      <c r="M3679" s="180" t="str">
        <f t="shared" si="3682"/>
        <v>#N/A</v>
      </c>
      <c r="N3679" s="180" t="str">
        <f t="shared" si="3682"/>
        <v>#N/A</v>
      </c>
      <c r="O3679" s="180" t="str">
        <f t="shared" si="3682"/>
        <v>#N/A</v>
      </c>
      <c r="P3679" s="180" t="str">
        <f t="shared" si="3682"/>
        <v>#N/A</v>
      </c>
      <c r="Q3679" s="180" t="str">
        <f t="shared" si="3682"/>
        <v>#N/A</v>
      </c>
      <c r="R3679" s="180" t="str">
        <f t="shared" si="3682"/>
        <v>#N/A</v>
      </c>
      <c r="S3679" s="180" t="str">
        <f t="shared" si="3682"/>
        <v>#N/A</v>
      </c>
      <c r="T3679" s="181">
        <f t="shared" si="3"/>
        <v>11.97211111</v>
      </c>
      <c r="U3679" s="182">
        <f t="shared" si="4"/>
        <v>40555</v>
      </c>
      <c r="V3679" s="182">
        <f t="shared" si="5"/>
        <v>40645</v>
      </c>
      <c r="W3679" s="182">
        <f t="shared" si="6"/>
        <v>40736</v>
      </c>
      <c r="X3679" s="181">
        <f t="shared" si="7"/>
        <v>184</v>
      </c>
      <c r="Y3679" s="181">
        <f t="shared" si="8"/>
        <v>274</v>
      </c>
      <c r="Z3679" s="181">
        <f t="shared" si="9"/>
        <v>365</v>
      </c>
      <c r="AA3679" s="155"/>
      <c r="AB3679" s="9"/>
      <c r="AC3679" s="9"/>
      <c r="AD3679" s="9"/>
      <c r="AE3679" s="9"/>
      <c r="AF3679" s="9"/>
      <c r="AG3679" s="9"/>
      <c r="AH3679" s="9"/>
    </row>
    <row r="3680" ht="15.75" customHeight="1">
      <c r="A3680" s="177">
        <v>40368.0</v>
      </c>
      <c r="B3680" s="178">
        <v>6.55</v>
      </c>
      <c r="C3680" s="178">
        <v>6.96</v>
      </c>
      <c r="D3680" s="178">
        <v>7.5</v>
      </c>
      <c r="E3680" s="178">
        <v>8.36</v>
      </c>
      <c r="F3680" s="178">
        <v>9.6</v>
      </c>
      <c r="G3680" s="178">
        <v>10.52</v>
      </c>
      <c r="H3680" s="178">
        <v>11.59</v>
      </c>
      <c r="I3680" s="178">
        <v>11.78</v>
      </c>
      <c r="J3680" s="178">
        <v>11.85</v>
      </c>
      <c r="K3680" s="179" t="str">
        <f>MAX(0,((T3680*(365/365))-VLOOKUP(A3680,VBMA!$A:$D,4,0))  /  (T3680* (365/365)   ))</f>
        <v>#N/A</v>
      </c>
      <c r="L3680" s="180" t="str">
        <f t="shared" ref="L3680:S3680" si="3683">(B3680*(1-$K3680) * (365/365))/100</f>
        <v>#N/A</v>
      </c>
      <c r="M3680" s="180" t="str">
        <f t="shared" si="3683"/>
        <v>#N/A</v>
      </c>
      <c r="N3680" s="180" t="str">
        <f t="shared" si="3683"/>
        <v>#N/A</v>
      </c>
      <c r="O3680" s="180" t="str">
        <f t="shared" si="3683"/>
        <v>#N/A</v>
      </c>
      <c r="P3680" s="180" t="str">
        <f t="shared" si="3683"/>
        <v>#N/A</v>
      </c>
      <c r="Q3680" s="180" t="str">
        <f t="shared" si="3683"/>
        <v>#N/A</v>
      </c>
      <c r="R3680" s="180" t="str">
        <f t="shared" si="3683"/>
        <v>#N/A</v>
      </c>
      <c r="S3680" s="180" t="str">
        <f t="shared" si="3683"/>
        <v>#N/A</v>
      </c>
      <c r="T3680" s="181">
        <f t="shared" si="3"/>
        <v>11.97211111</v>
      </c>
      <c r="U3680" s="182">
        <f t="shared" si="4"/>
        <v>40552</v>
      </c>
      <c r="V3680" s="182">
        <f t="shared" si="5"/>
        <v>40642</v>
      </c>
      <c r="W3680" s="182">
        <f t="shared" si="6"/>
        <v>40733</v>
      </c>
      <c r="X3680" s="181">
        <f t="shared" si="7"/>
        <v>184</v>
      </c>
      <c r="Y3680" s="181">
        <f t="shared" si="8"/>
        <v>274</v>
      </c>
      <c r="Z3680" s="181">
        <f t="shared" si="9"/>
        <v>365</v>
      </c>
      <c r="AA3680" s="155"/>
      <c r="AB3680" s="9"/>
      <c r="AC3680" s="9"/>
      <c r="AD3680" s="9"/>
      <c r="AE3680" s="9"/>
      <c r="AF3680" s="9"/>
      <c r="AG3680" s="9"/>
      <c r="AH3680" s="9"/>
    </row>
    <row r="3681" ht="15.75" customHeight="1">
      <c r="A3681" s="177">
        <v>40367.0</v>
      </c>
      <c r="B3681" s="178">
        <v>6.53</v>
      </c>
      <c r="C3681" s="178">
        <v>6.96</v>
      </c>
      <c r="D3681" s="178">
        <v>7.5</v>
      </c>
      <c r="E3681" s="178">
        <v>8.36</v>
      </c>
      <c r="F3681" s="178">
        <v>9.6</v>
      </c>
      <c r="G3681" s="178">
        <v>10.53</v>
      </c>
      <c r="H3681" s="178">
        <v>11.59</v>
      </c>
      <c r="I3681" s="178">
        <v>11.78</v>
      </c>
      <c r="J3681" s="178">
        <v>11.85</v>
      </c>
      <c r="K3681" s="179" t="str">
        <f>MAX(0,((T3681*(365/365))-VLOOKUP(A3681,VBMA!$A:$D,4,0))  /  (T3681* (365/365)   ))</f>
        <v>#N/A</v>
      </c>
      <c r="L3681" s="180" t="str">
        <f t="shared" ref="L3681:S3681" si="3684">(B3681*(1-$K3681) * (365/365))/100</f>
        <v>#N/A</v>
      </c>
      <c r="M3681" s="180" t="str">
        <f t="shared" si="3684"/>
        <v>#N/A</v>
      </c>
      <c r="N3681" s="180" t="str">
        <f t="shared" si="3684"/>
        <v>#N/A</v>
      </c>
      <c r="O3681" s="180" t="str">
        <f t="shared" si="3684"/>
        <v>#N/A</v>
      </c>
      <c r="P3681" s="180" t="str">
        <f t="shared" si="3684"/>
        <v>#N/A</v>
      </c>
      <c r="Q3681" s="180" t="str">
        <f t="shared" si="3684"/>
        <v>#N/A</v>
      </c>
      <c r="R3681" s="180" t="str">
        <f t="shared" si="3684"/>
        <v>#N/A</v>
      </c>
      <c r="S3681" s="180" t="str">
        <f t="shared" si="3684"/>
        <v>#N/A</v>
      </c>
      <c r="T3681" s="181">
        <f t="shared" si="3"/>
        <v>11.97211111</v>
      </c>
      <c r="U3681" s="182">
        <f t="shared" si="4"/>
        <v>40551</v>
      </c>
      <c r="V3681" s="182">
        <f t="shared" si="5"/>
        <v>40641</v>
      </c>
      <c r="W3681" s="182">
        <f t="shared" si="6"/>
        <v>40732</v>
      </c>
      <c r="X3681" s="181">
        <f t="shared" si="7"/>
        <v>184</v>
      </c>
      <c r="Y3681" s="181">
        <f t="shared" si="8"/>
        <v>274</v>
      </c>
      <c r="Z3681" s="181">
        <f t="shared" si="9"/>
        <v>365</v>
      </c>
      <c r="AA3681" s="155"/>
      <c r="AB3681" s="9"/>
      <c r="AC3681" s="9"/>
      <c r="AD3681" s="9"/>
      <c r="AE3681" s="9"/>
      <c r="AF3681" s="9"/>
      <c r="AG3681" s="9"/>
      <c r="AH3681" s="9"/>
    </row>
    <row r="3682" ht="15.75" customHeight="1">
      <c r="A3682" s="177">
        <v>40366.0</v>
      </c>
      <c r="B3682" s="178">
        <v>6.56</v>
      </c>
      <c r="C3682" s="178">
        <v>6.96</v>
      </c>
      <c r="D3682" s="178">
        <v>7.49</v>
      </c>
      <c r="E3682" s="178">
        <v>8.36</v>
      </c>
      <c r="F3682" s="178">
        <v>9.59</v>
      </c>
      <c r="G3682" s="178">
        <v>10.53</v>
      </c>
      <c r="H3682" s="178">
        <v>11.59</v>
      </c>
      <c r="I3682" s="178">
        <v>11.78</v>
      </c>
      <c r="J3682" s="178">
        <v>11.85</v>
      </c>
      <c r="K3682" s="179" t="str">
        <f>MAX(0,((T3682*(365/365))-VLOOKUP(A3682,VBMA!$A:$D,4,0))  /  (T3682* (365/365)   ))</f>
        <v>#N/A</v>
      </c>
      <c r="L3682" s="180" t="str">
        <f t="shared" ref="L3682:S3682" si="3685">(B3682*(1-$K3682) * (365/365))/100</f>
        <v>#N/A</v>
      </c>
      <c r="M3682" s="180" t="str">
        <f t="shared" si="3685"/>
        <v>#N/A</v>
      </c>
      <c r="N3682" s="180" t="str">
        <f t="shared" si="3685"/>
        <v>#N/A</v>
      </c>
      <c r="O3682" s="180" t="str">
        <f t="shared" si="3685"/>
        <v>#N/A</v>
      </c>
      <c r="P3682" s="180" t="str">
        <f t="shared" si="3685"/>
        <v>#N/A</v>
      </c>
      <c r="Q3682" s="180" t="str">
        <f t="shared" si="3685"/>
        <v>#N/A</v>
      </c>
      <c r="R3682" s="180" t="str">
        <f t="shared" si="3685"/>
        <v>#N/A</v>
      </c>
      <c r="S3682" s="180" t="str">
        <f t="shared" si="3685"/>
        <v>#N/A</v>
      </c>
      <c r="T3682" s="181">
        <f t="shared" si="3"/>
        <v>11.97211111</v>
      </c>
      <c r="U3682" s="182">
        <f t="shared" si="4"/>
        <v>40550</v>
      </c>
      <c r="V3682" s="182">
        <f t="shared" si="5"/>
        <v>40640</v>
      </c>
      <c r="W3682" s="182">
        <f t="shared" si="6"/>
        <v>40731</v>
      </c>
      <c r="X3682" s="181">
        <f t="shared" si="7"/>
        <v>184</v>
      </c>
      <c r="Y3682" s="181">
        <f t="shared" si="8"/>
        <v>274</v>
      </c>
      <c r="Z3682" s="181">
        <f t="shared" si="9"/>
        <v>365</v>
      </c>
      <c r="AA3682" s="155"/>
      <c r="AB3682" s="9"/>
      <c r="AC3682" s="9"/>
      <c r="AD3682" s="9"/>
      <c r="AE3682" s="9"/>
      <c r="AF3682" s="9"/>
      <c r="AG3682" s="9"/>
      <c r="AH3682" s="9"/>
    </row>
    <row r="3683" ht="15.75" customHeight="1">
      <c r="A3683" s="177">
        <v>40365.0</v>
      </c>
      <c r="B3683" s="178">
        <v>6.61</v>
      </c>
      <c r="C3683" s="178">
        <v>7.0</v>
      </c>
      <c r="D3683" s="178">
        <v>7.5</v>
      </c>
      <c r="E3683" s="178">
        <v>8.31</v>
      </c>
      <c r="F3683" s="178">
        <v>9.53</v>
      </c>
      <c r="G3683" s="178">
        <v>10.51</v>
      </c>
      <c r="H3683" s="178">
        <v>11.53</v>
      </c>
      <c r="I3683" s="178">
        <v>11.75</v>
      </c>
      <c r="J3683" s="178">
        <v>11.83</v>
      </c>
      <c r="K3683" s="179" t="str">
        <f>MAX(0,((T3683*(365/365))-VLOOKUP(A3683,VBMA!$A:$D,4,0))  /  (T3683* (365/365)   ))</f>
        <v>#N/A</v>
      </c>
      <c r="L3683" s="180" t="str">
        <f t="shared" ref="L3683:S3683" si="3686">(B3683*(1-$K3683) * (365/365))/100</f>
        <v>#N/A</v>
      </c>
      <c r="M3683" s="180" t="str">
        <f t="shared" si="3686"/>
        <v>#N/A</v>
      </c>
      <c r="N3683" s="180" t="str">
        <f t="shared" si="3686"/>
        <v>#N/A</v>
      </c>
      <c r="O3683" s="180" t="str">
        <f t="shared" si="3686"/>
        <v>#N/A</v>
      </c>
      <c r="P3683" s="180" t="str">
        <f t="shared" si="3686"/>
        <v>#N/A</v>
      </c>
      <c r="Q3683" s="180" t="str">
        <f t="shared" si="3686"/>
        <v>#N/A</v>
      </c>
      <c r="R3683" s="180" t="str">
        <f t="shared" si="3686"/>
        <v>#N/A</v>
      </c>
      <c r="S3683" s="180" t="str">
        <f t="shared" si="3686"/>
        <v>#N/A</v>
      </c>
      <c r="T3683" s="181">
        <f t="shared" si="3"/>
        <v>11.97244444</v>
      </c>
      <c r="U3683" s="182">
        <f t="shared" si="4"/>
        <v>40549</v>
      </c>
      <c r="V3683" s="182">
        <f t="shared" si="5"/>
        <v>40639</v>
      </c>
      <c r="W3683" s="182">
        <f t="shared" si="6"/>
        <v>40730</v>
      </c>
      <c r="X3683" s="181">
        <f t="shared" si="7"/>
        <v>184</v>
      </c>
      <c r="Y3683" s="181">
        <f t="shared" si="8"/>
        <v>274</v>
      </c>
      <c r="Z3683" s="181">
        <f t="shared" si="9"/>
        <v>365</v>
      </c>
      <c r="AA3683" s="155"/>
      <c r="AB3683" s="9"/>
      <c r="AC3683" s="9"/>
      <c r="AD3683" s="9"/>
      <c r="AE3683" s="9"/>
      <c r="AF3683" s="9"/>
      <c r="AG3683" s="9"/>
      <c r="AH3683" s="9"/>
    </row>
    <row r="3684" ht="15.75" customHeight="1">
      <c r="A3684" s="177">
        <v>40364.0</v>
      </c>
      <c r="B3684" s="178">
        <v>6.66</v>
      </c>
      <c r="C3684" s="178">
        <v>7.01</v>
      </c>
      <c r="D3684" s="178">
        <v>7.53</v>
      </c>
      <c r="E3684" s="178">
        <v>8.36</v>
      </c>
      <c r="F3684" s="178">
        <v>9.59</v>
      </c>
      <c r="G3684" s="178">
        <v>10.53</v>
      </c>
      <c r="H3684" s="178">
        <v>11.59</v>
      </c>
      <c r="I3684" s="178">
        <v>11.78</v>
      </c>
      <c r="J3684" s="178">
        <v>11.85</v>
      </c>
      <c r="K3684" s="179" t="str">
        <f>MAX(0,((T3684*(365/365))-VLOOKUP(A3684,VBMA!$A:$D,4,0))  /  (T3684* (365/365)   ))</f>
        <v>#N/A</v>
      </c>
      <c r="L3684" s="180" t="str">
        <f t="shared" ref="L3684:S3684" si="3687">(B3684*(1-$K3684) * (365/365))/100</f>
        <v>#N/A</v>
      </c>
      <c r="M3684" s="180" t="str">
        <f t="shared" si="3687"/>
        <v>#N/A</v>
      </c>
      <c r="N3684" s="180" t="str">
        <f t="shared" si="3687"/>
        <v>#N/A</v>
      </c>
      <c r="O3684" s="180" t="str">
        <f t="shared" si="3687"/>
        <v>#N/A</v>
      </c>
      <c r="P3684" s="180" t="str">
        <f t="shared" si="3687"/>
        <v>#N/A</v>
      </c>
      <c r="Q3684" s="180" t="str">
        <f t="shared" si="3687"/>
        <v>#N/A</v>
      </c>
      <c r="R3684" s="180" t="str">
        <f t="shared" si="3687"/>
        <v>#N/A</v>
      </c>
      <c r="S3684" s="180" t="str">
        <f t="shared" si="3687"/>
        <v>#N/A</v>
      </c>
      <c r="T3684" s="181">
        <f t="shared" si="3"/>
        <v>11.97211111</v>
      </c>
      <c r="U3684" s="182">
        <f t="shared" si="4"/>
        <v>40548</v>
      </c>
      <c r="V3684" s="182">
        <f t="shared" si="5"/>
        <v>40638</v>
      </c>
      <c r="W3684" s="182">
        <f t="shared" si="6"/>
        <v>40729</v>
      </c>
      <c r="X3684" s="181">
        <f t="shared" si="7"/>
        <v>184</v>
      </c>
      <c r="Y3684" s="181">
        <f t="shared" si="8"/>
        <v>274</v>
      </c>
      <c r="Z3684" s="181">
        <f t="shared" si="9"/>
        <v>365</v>
      </c>
      <c r="AA3684" s="155"/>
      <c r="AB3684" s="9"/>
      <c r="AC3684" s="9"/>
      <c r="AD3684" s="9"/>
      <c r="AE3684" s="9"/>
      <c r="AF3684" s="9"/>
      <c r="AG3684" s="9"/>
      <c r="AH3684" s="9"/>
    </row>
    <row r="3685" ht="15.75" customHeight="1">
      <c r="A3685" s="177">
        <v>40361.0</v>
      </c>
      <c r="B3685" s="178">
        <v>6.69</v>
      </c>
      <c r="C3685" s="178">
        <v>7.03</v>
      </c>
      <c r="D3685" s="178">
        <v>7.54</v>
      </c>
      <c r="E3685" s="178">
        <v>8.34</v>
      </c>
      <c r="F3685" s="178">
        <v>9.6</v>
      </c>
      <c r="G3685" s="178">
        <v>10.58</v>
      </c>
      <c r="H3685" s="178">
        <v>11.67</v>
      </c>
      <c r="I3685" s="178">
        <v>11.82</v>
      </c>
      <c r="J3685" s="178">
        <v>11.89</v>
      </c>
      <c r="K3685" s="179" t="str">
        <f>MAX(0,((T3685*(365/365))-VLOOKUP(A3685,VBMA!$A:$D,4,0))  /  (T3685* (365/365)   ))</f>
        <v>#N/A</v>
      </c>
      <c r="L3685" s="180" t="str">
        <f t="shared" ref="L3685:S3685" si="3688">(B3685*(1-$K3685) * (365/365))/100</f>
        <v>#N/A</v>
      </c>
      <c r="M3685" s="180" t="str">
        <f t="shared" si="3688"/>
        <v>#N/A</v>
      </c>
      <c r="N3685" s="180" t="str">
        <f t="shared" si="3688"/>
        <v>#N/A</v>
      </c>
      <c r="O3685" s="180" t="str">
        <f t="shared" si="3688"/>
        <v>#N/A</v>
      </c>
      <c r="P3685" s="180" t="str">
        <f t="shared" si="3688"/>
        <v>#N/A</v>
      </c>
      <c r="Q3685" s="180" t="str">
        <f t="shared" si="3688"/>
        <v>#N/A</v>
      </c>
      <c r="R3685" s="180" t="str">
        <f t="shared" si="3688"/>
        <v>#N/A</v>
      </c>
      <c r="S3685" s="180" t="str">
        <f t="shared" si="3688"/>
        <v>#N/A</v>
      </c>
      <c r="T3685" s="181">
        <f t="shared" si="3"/>
        <v>11.97166667</v>
      </c>
      <c r="U3685" s="182">
        <f t="shared" si="4"/>
        <v>40545</v>
      </c>
      <c r="V3685" s="182">
        <f t="shared" si="5"/>
        <v>40635</v>
      </c>
      <c r="W3685" s="182">
        <f t="shared" si="6"/>
        <v>40726</v>
      </c>
      <c r="X3685" s="181">
        <f t="shared" si="7"/>
        <v>184</v>
      </c>
      <c r="Y3685" s="181">
        <f t="shared" si="8"/>
        <v>274</v>
      </c>
      <c r="Z3685" s="181">
        <f t="shared" si="9"/>
        <v>365</v>
      </c>
      <c r="AA3685" s="155"/>
      <c r="AB3685" s="9"/>
      <c r="AC3685" s="9"/>
      <c r="AD3685" s="9"/>
      <c r="AE3685" s="9"/>
      <c r="AF3685" s="9"/>
      <c r="AG3685" s="9"/>
      <c r="AH3685" s="9"/>
    </row>
    <row r="3686" ht="15.75" customHeight="1">
      <c r="A3686" s="177">
        <v>40360.0</v>
      </c>
      <c r="B3686" s="178">
        <v>6.66</v>
      </c>
      <c r="C3686" s="178">
        <v>7.03</v>
      </c>
      <c r="D3686" s="178">
        <v>7.55</v>
      </c>
      <c r="E3686" s="178">
        <v>8.39</v>
      </c>
      <c r="F3686" s="178">
        <v>9.6</v>
      </c>
      <c r="G3686" s="178">
        <v>10.58</v>
      </c>
      <c r="H3686" s="178">
        <v>11.59</v>
      </c>
      <c r="I3686" s="178">
        <v>11.78</v>
      </c>
      <c r="J3686" s="178">
        <v>11.85</v>
      </c>
      <c r="K3686" s="179" t="str">
        <f>MAX(0,((T3686*(365/365))-VLOOKUP(A3686,VBMA!$A:$D,4,0))  /  (T3686* (365/365)   ))</f>
        <v>#N/A</v>
      </c>
      <c r="L3686" s="180" t="str">
        <f t="shared" ref="L3686:S3686" si="3689">(B3686*(1-$K3686) * (365/365))/100</f>
        <v>#N/A</v>
      </c>
      <c r="M3686" s="180" t="str">
        <f t="shared" si="3689"/>
        <v>#N/A</v>
      </c>
      <c r="N3686" s="180" t="str">
        <f t="shared" si="3689"/>
        <v>#N/A</v>
      </c>
      <c r="O3686" s="180" t="str">
        <f t="shared" si="3689"/>
        <v>#N/A</v>
      </c>
      <c r="P3686" s="180" t="str">
        <f t="shared" si="3689"/>
        <v>#N/A</v>
      </c>
      <c r="Q3686" s="180" t="str">
        <f t="shared" si="3689"/>
        <v>#N/A</v>
      </c>
      <c r="R3686" s="180" t="str">
        <f t="shared" si="3689"/>
        <v>#N/A</v>
      </c>
      <c r="S3686" s="180" t="str">
        <f t="shared" si="3689"/>
        <v>#N/A</v>
      </c>
      <c r="T3686" s="181">
        <f t="shared" si="3"/>
        <v>11.97211111</v>
      </c>
      <c r="U3686" s="182">
        <f t="shared" si="4"/>
        <v>40544</v>
      </c>
      <c r="V3686" s="182">
        <f t="shared" si="5"/>
        <v>40634</v>
      </c>
      <c r="W3686" s="182">
        <f t="shared" si="6"/>
        <v>40725</v>
      </c>
      <c r="X3686" s="181">
        <f t="shared" si="7"/>
        <v>184</v>
      </c>
      <c r="Y3686" s="181">
        <f t="shared" si="8"/>
        <v>274</v>
      </c>
      <c r="Z3686" s="181">
        <f t="shared" si="9"/>
        <v>365</v>
      </c>
      <c r="AA3686" s="155"/>
      <c r="AB3686" s="9"/>
      <c r="AC3686" s="9"/>
      <c r="AD3686" s="9"/>
      <c r="AE3686" s="9"/>
      <c r="AF3686" s="9"/>
      <c r="AG3686" s="9"/>
      <c r="AH3686" s="9"/>
    </row>
    <row r="3687" ht="15.75" customHeight="1">
      <c r="A3687" s="177">
        <v>40359.0</v>
      </c>
      <c r="B3687" s="178">
        <v>6.56</v>
      </c>
      <c r="C3687" s="178">
        <v>7.03</v>
      </c>
      <c r="D3687" s="178">
        <v>7.53</v>
      </c>
      <c r="E3687" s="178">
        <v>8.38</v>
      </c>
      <c r="F3687" s="178">
        <v>9.6</v>
      </c>
      <c r="G3687" s="178">
        <v>10.54</v>
      </c>
      <c r="H3687" s="178">
        <v>11.59</v>
      </c>
      <c r="I3687" s="178">
        <v>11.78</v>
      </c>
      <c r="J3687" s="178">
        <v>11.85</v>
      </c>
      <c r="K3687" s="179" t="str">
        <f>MAX(0,((T3687*(365/365))-VLOOKUP(A3687,VBMA!$A:$D,4,0))  /  (T3687* (365/365)   ))</f>
        <v>#N/A</v>
      </c>
      <c r="L3687" s="180" t="str">
        <f t="shared" ref="L3687:S3687" si="3690">(B3687*(1-$K3687) * (365/365))/100</f>
        <v>#N/A</v>
      </c>
      <c r="M3687" s="180" t="str">
        <f t="shared" si="3690"/>
        <v>#N/A</v>
      </c>
      <c r="N3687" s="180" t="str">
        <f t="shared" si="3690"/>
        <v>#N/A</v>
      </c>
      <c r="O3687" s="180" t="str">
        <f t="shared" si="3690"/>
        <v>#N/A</v>
      </c>
      <c r="P3687" s="180" t="str">
        <f t="shared" si="3690"/>
        <v>#N/A</v>
      </c>
      <c r="Q3687" s="180" t="str">
        <f t="shared" si="3690"/>
        <v>#N/A</v>
      </c>
      <c r="R3687" s="180" t="str">
        <f t="shared" si="3690"/>
        <v>#N/A</v>
      </c>
      <c r="S3687" s="180" t="str">
        <f t="shared" si="3690"/>
        <v>#N/A</v>
      </c>
      <c r="T3687" s="181">
        <f t="shared" si="3"/>
        <v>11.97422222</v>
      </c>
      <c r="U3687" s="182">
        <f t="shared" si="4"/>
        <v>40542</v>
      </c>
      <c r="V3687" s="182">
        <f t="shared" si="5"/>
        <v>40632</v>
      </c>
      <c r="W3687" s="182">
        <f t="shared" si="6"/>
        <v>40724</v>
      </c>
      <c r="X3687" s="181">
        <f t="shared" si="7"/>
        <v>183</v>
      </c>
      <c r="Y3687" s="181">
        <f t="shared" si="8"/>
        <v>273</v>
      </c>
      <c r="Z3687" s="181">
        <f t="shared" si="9"/>
        <v>365</v>
      </c>
      <c r="AA3687" s="155"/>
      <c r="AB3687" s="9"/>
      <c r="AC3687" s="9"/>
      <c r="AD3687" s="9"/>
      <c r="AE3687" s="9"/>
      <c r="AF3687" s="9"/>
      <c r="AG3687" s="9"/>
      <c r="AH3687" s="9"/>
    </row>
    <row r="3688" ht="15.75" customHeight="1">
      <c r="A3688" s="177">
        <v>40358.0</v>
      </c>
      <c r="B3688" s="178">
        <v>6.6</v>
      </c>
      <c r="C3688" s="178">
        <v>7.0</v>
      </c>
      <c r="D3688" s="178">
        <v>7.51</v>
      </c>
      <c r="E3688" s="178">
        <v>8.38</v>
      </c>
      <c r="F3688" s="178">
        <v>9.6</v>
      </c>
      <c r="G3688" s="178">
        <v>10.54</v>
      </c>
      <c r="H3688" s="178">
        <v>11.59</v>
      </c>
      <c r="I3688" s="178">
        <v>11.78</v>
      </c>
      <c r="J3688" s="178">
        <v>11.85</v>
      </c>
      <c r="K3688" s="179" t="str">
        <f>MAX(0,((T3688*(365/365))-VLOOKUP(A3688,VBMA!$A:$D,4,0))  /  (T3688* (365/365)   ))</f>
        <v>#N/A</v>
      </c>
      <c r="L3688" s="180" t="str">
        <f t="shared" ref="L3688:S3688" si="3691">(B3688*(1-$K3688) * (365/365))/100</f>
        <v>#N/A</v>
      </c>
      <c r="M3688" s="180" t="str">
        <f t="shared" si="3691"/>
        <v>#N/A</v>
      </c>
      <c r="N3688" s="180" t="str">
        <f t="shared" si="3691"/>
        <v>#N/A</v>
      </c>
      <c r="O3688" s="180" t="str">
        <f t="shared" si="3691"/>
        <v>#N/A</v>
      </c>
      <c r="P3688" s="180" t="str">
        <f t="shared" si="3691"/>
        <v>#N/A</v>
      </c>
      <c r="Q3688" s="180" t="str">
        <f t="shared" si="3691"/>
        <v>#N/A</v>
      </c>
      <c r="R3688" s="180" t="str">
        <f t="shared" si="3691"/>
        <v>#N/A</v>
      </c>
      <c r="S3688" s="180" t="str">
        <f t="shared" si="3691"/>
        <v>#N/A</v>
      </c>
      <c r="T3688" s="181">
        <f t="shared" si="3"/>
        <v>11.97422222</v>
      </c>
      <c r="U3688" s="182">
        <f t="shared" si="4"/>
        <v>40541</v>
      </c>
      <c r="V3688" s="182">
        <f t="shared" si="5"/>
        <v>40631</v>
      </c>
      <c r="W3688" s="182">
        <f t="shared" si="6"/>
        <v>40723</v>
      </c>
      <c r="X3688" s="181">
        <f t="shared" si="7"/>
        <v>183</v>
      </c>
      <c r="Y3688" s="181">
        <f t="shared" si="8"/>
        <v>273</v>
      </c>
      <c r="Z3688" s="181">
        <f t="shared" si="9"/>
        <v>365</v>
      </c>
      <c r="AA3688" s="155"/>
      <c r="AB3688" s="9"/>
      <c r="AC3688" s="9"/>
      <c r="AD3688" s="9"/>
      <c r="AE3688" s="9"/>
      <c r="AF3688" s="9"/>
      <c r="AG3688" s="9"/>
      <c r="AH3688" s="9"/>
    </row>
    <row r="3689" ht="15.75" customHeight="1">
      <c r="A3689" s="177">
        <v>40357.0</v>
      </c>
      <c r="B3689" s="178">
        <v>6.66</v>
      </c>
      <c r="C3689" s="178">
        <v>7.06</v>
      </c>
      <c r="D3689" s="178">
        <v>7.59</v>
      </c>
      <c r="E3689" s="178">
        <v>8.38</v>
      </c>
      <c r="F3689" s="178">
        <v>9.6</v>
      </c>
      <c r="G3689" s="178">
        <v>10.55</v>
      </c>
      <c r="H3689" s="178">
        <v>11.59</v>
      </c>
      <c r="I3689" s="178">
        <v>11.78</v>
      </c>
      <c r="J3689" s="178">
        <v>11.85</v>
      </c>
      <c r="K3689" s="179" t="str">
        <f>MAX(0,((T3689*(365/365))-VLOOKUP(A3689,VBMA!$A:$D,4,0))  /  (T3689* (365/365)   ))</f>
        <v>#N/A</v>
      </c>
      <c r="L3689" s="180" t="str">
        <f t="shared" ref="L3689:S3689" si="3692">(B3689*(1-$K3689) * (365/365))/100</f>
        <v>#N/A</v>
      </c>
      <c r="M3689" s="180" t="str">
        <f t="shared" si="3692"/>
        <v>#N/A</v>
      </c>
      <c r="N3689" s="180" t="str">
        <f t="shared" si="3692"/>
        <v>#N/A</v>
      </c>
      <c r="O3689" s="180" t="str">
        <f t="shared" si="3692"/>
        <v>#N/A</v>
      </c>
      <c r="P3689" s="180" t="str">
        <f t="shared" si="3692"/>
        <v>#N/A</v>
      </c>
      <c r="Q3689" s="180" t="str">
        <f t="shared" si="3692"/>
        <v>#N/A</v>
      </c>
      <c r="R3689" s="180" t="str">
        <f t="shared" si="3692"/>
        <v>#N/A</v>
      </c>
      <c r="S3689" s="180" t="str">
        <f t="shared" si="3692"/>
        <v>#N/A</v>
      </c>
      <c r="T3689" s="181">
        <f t="shared" si="3"/>
        <v>11.97422222</v>
      </c>
      <c r="U3689" s="182">
        <f t="shared" si="4"/>
        <v>40540</v>
      </c>
      <c r="V3689" s="182">
        <f t="shared" si="5"/>
        <v>40630</v>
      </c>
      <c r="W3689" s="182">
        <f t="shared" si="6"/>
        <v>40722</v>
      </c>
      <c r="X3689" s="181">
        <f t="shared" si="7"/>
        <v>183</v>
      </c>
      <c r="Y3689" s="181">
        <f t="shared" si="8"/>
        <v>273</v>
      </c>
      <c r="Z3689" s="181">
        <f t="shared" si="9"/>
        <v>365</v>
      </c>
      <c r="AA3689" s="155"/>
      <c r="AB3689" s="9"/>
      <c r="AC3689" s="9"/>
      <c r="AD3689" s="9"/>
      <c r="AE3689" s="9"/>
      <c r="AF3689" s="9"/>
      <c r="AG3689" s="9"/>
      <c r="AH3689" s="9"/>
    </row>
    <row r="3690" ht="15.75" customHeight="1">
      <c r="A3690" s="177">
        <v>40354.0</v>
      </c>
      <c r="B3690" s="178">
        <v>6.66</v>
      </c>
      <c r="C3690" s="178">
        <v>7.0</v>
      </c>
      <c r="D3690" s="178">
        <v>7.54</v>
      </c>
      <c r="E3690" s="178">
        <v>8.34</v>
      </c>
      <c r="F3690" s="178">
        <v>9.53</v>
      </c>
      <c r="G3690" s="178">
        <v>10.57</v>
      </c>
      <c r="H3690" s="178">
        <v>11.53</v>
      </c>
      <c r="I3690" s="178">
        <v>11.72</v>
      </c>
      <c r="J3690" s="178">
        <v>11.81</v>
      </c>
      <c r="K3690" s="179" t="str">
        <f>MAX(0,((T3690*(365/365))-VLOOKUP(A3690,VBMA!$A:$D,4,0))  /  (T3690* (365/365)   ))</f>
        <v>#N/A</v>
      </c>
      <c r="L3690" s="180" t="str">
        <f t="shared" ref="L3690:S3690" si="3693">(B3690*(1-$K3690) * (365/365))/100</f>
        <v>#N/A</v>
      </c>
      <c r="M3690" s="180" t="str">
        <f t="shared" si="3693"/>
        <v>#N/A</v>
      </c>
      <c r="N3690" s="180" t="str">
        <f t="shared" si="3693"/>
        <v>#N/A</v>
      </c>
      <c r="O3690" s="180" t="str">
        <f t="shared" si="3693"/>
        <v>#N/A</v>
      </c>
      <c r="P3690" s="180" t="str">
        <f t="shared" si="3693"/>
        <v>#N/A</v>
      </c>
      <c r="Q3690" s="180" t="str">
        <f t="shared" si="3693"/>
        <v>#N/A</v>
      </c>
      <c r="R3690" s="180" t="str">
        <f t="shared" si="3693"/>
        <v>#N/A</v>
      </c>
      <c r="S3690" s="180" t="str">
        <f t="shared" si="3693"/>
        <v>#N/A</v>
      </c>
      <c r="T3690" s="181">
        <f t="shared" si="3"/>
        <v>11.91422222</v>
      </c>
      <c r="U3690" s="182">
        <f t="shared" si="4"/>
        <v>40537</v>
      </c>
      <c r="V3690" s="182">
        <f t="shared" si="5"/>
        <v>40627</v>
      </c>
      <c r="W3690" s="182">
        <f t="shared" si="6"/>
        <v>40719</v>
      </c>
      <c r="X3690" s="181">
        <f t="shared" si="7"/>
        <v>183</v>
      </c>
      <c r="Y3690" s="181">
        <f t="shared" si="8"/>
        <v>273</v>
      </c>
      <c r="Z3690" s="181">
        <f t="shared" si="9"/>
        <v>365</v>
      </c>
      <c r="AA3690" s="155"/>
      <c r="AB3690" s="9"/>
      <c r="AC3690" s="9"/>
      <c r="AD3690" s="9"/>
      <c r="AE3690" s="9"/>
      <c r="AF3690" s="9"/>
      <c r="AG3690" s="9"/>
      <c r="AH3690" s="9"/>
    </row>
    <row r="3691" ht="15.75" customHeight="1">
      <c r="A3691" s="177">
        <v>40353.0</v>
      </c>
      <c r="B3691" s="178">
        <v>6.61</v>
      </c>
      <c r="C3691" s="178">
        <v>7.0</v>
      </c>
      <c r="D3691" s="178">
        <v>7.53</v>
      </c>
      <c r="E3691" s="178">
        <v>8.31</v>
      </c>
      <c r="F3691" s="178">
        <v>9.57</v>
      </c>
      <c r="G3691" s="178">
        <v>10.41</v>
      </c>
      <c r="H3691" s="178">
        <v>11.53</v>
      </c>
      <c r="I3691" s="178">
        <v>11.75</v>
      </c>
      <c r="J3691" s="178">
        <v>11.83</v>
      </c>
      <c r="K3691" s="179" t="str">
        <f>MAX(0,((T3691*(365/365))-VLOOKUP(A3691,VBMA!$A:$D,4,0))  /  (T3691* (365/365)   ))</f>
        <v>#N/A</v>
      </c>
      <c r="L3691" s="180" t="str">
        <f t="shared" ref="L3691:S3691" si="3694">(B3691*(1-$K3691) * (365/365))/100</f>
        <v>#N/A</v>
      </c>
      <c r="M3691" s="180" t="str">
        <f t="shared" si="3694"/>
        <v>#N/A</v>
      </c>
      <c r="N3691" s="180" t="str">
        <f t="shared" si="3694"/>
        <v>#N/A</v>
      </c>
      <c r="O3691" s="180" t="str">
        <f t="shared" si="3694"/>
        <v>#N/A</v>
      </c>
      <c r="P3691" s="180" t="str">
        <f t="shared" si="3694"/>
        <v>#N/A</v>
      </c>
      <c r="Q3691" s="180" t="str">
        <f t="shared" si="3694"/>
        <v>#N/A</v>
      </c>
      <c r="R3691" s="180" t="str">
        <f t="shared" si="3694"/>
        <v>#N/A</v>
      </c>
      <c r="S3691" s="180" t="str">
        <f t="shared" si="3694"/>
        <v>#N/A</v>
      </c>
      <c r="T3691" s="181">
        <f t="shared" si="3"/>
        <v>11.97488889</v>
      </c>
      <c r="U3691" s="182">
        <f t="shared" si="4"/>
        <v>40536</v>
      </c>
      <c r="V3691" s="182">
        <f t="shared" si="5"/>
        <v>40626</v>
      </c>
      <c r="W3691" s="182">
        <f t="shared" si="6"/>
        <v>40718</v>
      </c>
      <c r="X3691" s="181">
        <f t="shared" si="7"/>
        <v>183</v>
      </c>
      <c r="Y3691" s="181">
        <f t="shared" si="8"/>
        <v>273</v>
      </c>
      <c r="Z3691" s="181">
        <f t="shared" si="9"/>
        <v>365</v>
      </c>
      <c r="AA3691" s="155"/>
      <c r="AB3691" s="9"/>
      <c r="AC3691" s="9"/>
      <c r="AD3691" s="9"/>
      <c r="AE3691" s="9"/>
      <c r="AF3691" s="9"/>
      <c r="AG3691" s="9"/>
      <c r="AH3691" s="9"/>
    </row>
    <row r="3692" ht="15.75" customHeight="1">
      <c r="A3692" s="177">
        <v>40352.0</v>
      </c>
      <c r="B3692" s="178">
        <v>6.61</v>
      </c>
      <c r="C3692" s="178">
        <v>6.97</v>
      </c>
      <c r="D3692" s="178">
        <v>7.53</v>
      </c>
      <c r="E3692" s="178">
        <v>8.31</v>
      </c>
      <c r="F3692" s="178">
        <v>9.54</v>
      </c>
      <c r="G3692" s="178">
        <v>10.49</v>
      </c>
      <c r="H3692" s="178">
        <v>11.53</v>
      </c>
      <c r="I3692" s="178">
        <v>11.75</v>
      </c>
      <c r="J3692" s="178">
        <v>11.83</v>
      </c>
      <c r="K3692" s="179" t="str">
        <f>MAX(0,((T3692*(365/365))-VLOOKUP(A3692,VBMA!$A:$D,4,0))  /  (T3692* (365/365)   ))</f>
        <v>#N/A</v>
      </c>
      <c r="L3692" s="180" t="str">
        <f t="shared" ref="L3692:S3692" si="3695">(B3692*(1-$K3692) * (365/365))/100</f>
        <v>#N/A</v>
      </c>
      <c r="M3692" s="180" t="str">
        <f t="shared" si="3695"/>
        <v>#N/A</v>
      </c>
      <c r="N3692" s="180" t="str">
        <f t="shared" si="3695"/>
        <v>#N/A</v>
      </c>
      <c r="O3692" s="180" t="str">
        <f t="shared" si="3695"/>
        <v>#N/A</v>
      </c>
      <c r="P3692" s="180" t="str">
        <f t="shared" si="3695"/>
        <v>#N/A</v>
      </c>
      <c r="Q3692" s="180" t="str">
        <f t="shared" si="3695"/>
        <v>#N/A</v>
      </c>
      <c r="R3692" s="180" t="str">
        <f t="shared" si="3695"/>
        <v>#N/A</v>
      </c>
      <c r="S3692" s="180" t="str">
        <f t="shared" si="3695"/>
        <v>#N/A</v>
      </c>
      <c r="T3692" s="181">
        <f t="shared" si="3"/>
        <v>11.97488889</v>
      </c>
      <c r="U3692" s="182">
        <f t="shared" si="4"/>
        <v>40535</v>
      </c>
      <c r="V3692" s="182">
        <f t="shared" si="5"/>
        <v>40625</v>
      </c>
      <c r="W3692" s="182">
        <f t="shared" si="6"/>
        <v>40717</v>
      </c>
      <c r="X3692" s="181">
        <f t="shared" si="7"/>
        <v>183</v>
      </c>
      <c r="Y3692" s="181">
        <f t="shared" si="8"/>
        <v>273</v>
      </c>
      <c r="Z3692" s="181">
        <f t="shared" si="9"/>
        <v>365</v>
      </c>
      <c r="AA3692" s="155"/>
      <c r="AB3692" s="9"/>
      <c r="AC3692" s="9"/>
      <c r="AD3692" s="9"/>
      <c r="AE3692" s="9"/>
      <c r="AF3692" s="9"/>
      <c r="AG3692" s="9"/>
      <c r="AH3692" s="9"/>
    </row>
    <row r="3693" ht="15.75" customHeight="1">
      <c r="A3693" s="177">
        <v>40351.0</v>
      </c>
      <c r="B3693" s="178">
        <v>6.63</v>
      </c>
      <c r="C3693" s="178">
        <v>6.98</v>
      </c>
      <c r="D3693" s="178">
        <v>7.5</v>
      </c>
      <c r="E3693" s="178">
        <v>8.38</v>
      </c>
      <c r="F3693" s="178">
        <v>9.63</v>
      </c>
      <c r="G3693" s="178">
        <v>10.53</v>
      </c>
      <c r="H3693" s="178">
        <v>11.68</v>
      </c>
      <c r="I3693" s="178">
        <v>11.78</v>
      </c>
      <c r="J3693" s="178">
        <v>11.9</v>
      </c>
      <c r="K3693" s="179" t="str">
        <f>MAX(0,((T3693*(365/365))-VLOOKUP(A3693,VBMA!$A:$D,4,0))  /  (T3693* (365/365)   ))</f>
        <v>#N/A</v>
      </c>
      <c r="L3693" s="180" t="str">
        <f t="shared" ref="L3693:S3693" si="3696">(B3693*(1-$K3693) * (365/365))/100</f>
        <v>#N/A</v>
      </c>
      <c r="M3693" s="180" t="str">
        <f t="shared" si="3696"/>
        <v>#N/A</v>
      </c>
      <c r="N3693" s="180" t="str">
        <f t="shared" si="3696"/>
        <v>#N/A</v>
      </c>
      <c r="O3693" s="180" t="str">
        <f t="shared" si="3696"/>
        <v>#N/A</v>
      </c>
      <c r="P3693" s="180" t="str">
        <f t="shared" si="3696"/>
        <v>#N/A</v>
      </c>
      <c r="Q3693" s="180" t="str">
        <f t="shared" si="3696"/>
        <v>#N/A</v>
      </c>
      <c r="R3693" s="180" t="str">
        <f t="shared" si="3696"/>
        <v>#N/A</v>
      </c>
      <c r="S3693" s="180" t="str">
        <f t="shared" si="3696"/>
        <v>#N/A</v>
      </c>
      <c r="T3693" s="181">
        <f t="shared" si="3"/>
        <v>11.88222222</v>
      </c>
      <c r="U3693" s="182">
        <f t="shared" si="4"/>
        <v>40534</v>
      </c>
      <c r="V3693" s="182">
        <f t="shared" si="5"/>
        <v>40624</v>
      </c>
      <c r="W3693" s="182">
        <f t="shared" si="6"/>
        <v>40716</v>
      </c>
      <c r="X3693" s="181">
        <f t="shared" si="7"/>
        <v>183</v>
      </c>
      <c r="Y3693" s="181">
        <f t="shared" si="8"/>
        <v>273</v>
      </c>
      <c r="Z3693" s="181">
        <f t="shared" si="9"/>
        <v>365</v>
      </c>
      <c r="AA3693" s="155"/>
      <c r="AB3693" s="9"/>
      <c r="AC3693" s="9"/>
      <c r="AD3693" s="9"/>
      <c r="AE3693" s="9"/>
      <c r="AF3693" s="9"/>
      <c r="AG3693" s="9"/>
      <c r="AH3693" s="9"/>
    </row>
    <row r="3694" ht="15.75" customHeight="1">
      <c r="A3694" s="177">
        <v>40350.0</v>
      </c>
      <c r="B3694" s="178">
        <v>6.63</v>
      </c>
      <c r="C3694" s="178">
        <v>7.0</v>
      </c>
      <c r="D3694" s="178">
        <v>7.49</v>
      </c>
      <c r="E3694" s="178">
        <v>8.38</v>
      </c>
      <c r="F3694" s="178">
        <v>9.62</v>
      </c>
      <c r="G3694" s="178">
        <v>10.53</v>
      </c>
      <c r="H3694" s="178">
        <v>11.68</v>
      </c>
      <c r="I3694" s="178">
        <v>11.78</v>
      </c>
      <c r="J3694" s="178">
        <v>11.9</v>
      </c>
      <c r="K3694" s="179" t="str">
        <f>MAX(0,((T3694*(365/365))-VLOOKUP(A3694,VBMA!$A:$D,4,0))  /  (T3694* (365/365)   ))</f>
        <v>#N/A</v>
      </c>
      <c r="L3694" s="180" t="str">
        <f t="shared" ref="L3694:S3694" si="3697">(B3694*(1-$K3694) * (365/365))/100</f>
        <v>#N/A</v>
      </c>
      <c r="M3694" s="180" t="str">
        <f t="shared" si="3697"/>
        <v>#N/A</v>
      </c>
      <c r="N3694" s="180" t="str">
        <f t="shared" si="3697"/>
        <v>#N/A</v>
      </c>
      <c r="O3694" s="180" t="str">
        <f t="shared" si="3697"/>
        <v>#N/A</v>
      </c>
      <c r="P3694" s="180" t="str">
        <f t="shared" si="3697"/>
        <v>#N/A</v>
      </c>
      <c r="Q3694" s="180" t="str">
        <f t="shared" si="3697"/>
        <v>#N/A</v>
      </c>
      <c r="R3694" s="180" t="str">
        <f t="shared" si="3697"/>
        <v>#N/A</v>
      </c>
      <c r="S3694" s="180" t="str">
        <f t="shared" si="3697"/>
        <v>#N/A</v>
      </c>
      <c r="T3694" s="181">
        <f t="shared" si="3"/>
        <v>11.88222222</v>
      </c>
      <c r="U3694" s="182">
        <f t="shared" si="4"/>
        <v>40533</v>
      </c>
      <c r="V3694" s="182">
        <f t="shared" si="5"/>
        <v>40623</v>
      </c>
      <c r="W3694" s="182">
        <f t="shared" si="6"/>
        <v>40715</v>
      </c>
      <c r="X3694" s="181">
        <f t="shared" si="7"/>
        <v>183</v>
      </c>
      <c r="Y3694" s="181">
        <f t="shared" si="8"/>
        <v>273</v>
      </c>
      <c r="Z3694" s="181">
        <f t="shared" si="9"/>
        <v>365</v>
      </c>
      <c r="AA3694" s="155"/>
      <c r="AB3694" s="9"/>
      <c r="AC3694" s="9"/>
      <c r="AD3694" s="9"/>
      <c r="AE3694" s="9"/>
      <c r="AF3694" s="9"/>
      <c r="AG3694" s="9"/>
      <c r="AH3694" s="9"/>
    </row>
    <row r="3695" ht="15.75" customHeight="1">
      <c r="A3695" s="177">
        <v>40347.0</v>
      </c>
      <c r="B3695" s="178">
        <v>6.56</v>
      </c>
      <c r="C3695" s="178">
        <v>7.01</v>
      </c>
      <c r="D3695" s="178">
        <v>7.51</v>
      </c>
      <c r="E3695" s="178">
        <v>8.44</v>
      </c>
      <c r="F3695" s="178">
        <v>9.65</v>
      </c>
      <c r="G3695" s="178">
        <v>10.55</v>
      </c>
      <c r="H3695" s="178">
        <v>11.59</v>
      </c>
      <c r="I3695" s="178">
        <v>11.78</v>
      </c>
      <c r="J3695" s="178">
        <v>11.85</v>
      </c>
      <c r="K3695" s="179" t="str">
        <f>MAX(0,((T3695*(365/365))-VLOOKUP(A3695,VBMA!$A:$D,4,0))  /  (T3695* (365/365)   ))</f>
        <v>#N/A</v>
      </c>
      <c r="L3695" s="180" t="str">
        <f t="shared" ref="L3695:S3695" si="3698">(B3695*(1-$K3695) * (365/365))/100</f>
        <v>#N/A</v>
      </c>
      <c r="M3695" s="180" t="str">
        <f t="shared" si="3698"/>
        <v>#N/A</v>
      </c>
      <c r="N3695" s="180" t="str">
        <f t="shared" si="3698"/>
        <v>#N/A</v>
      </c>
      <c r="O3695" s="180" t="str">
        <f t="shared" si="3698"/>
        <v>#N/A</v>
      </c>
      <c r="P3695" s="180" t="str">
        <f t="shared" si="3698"/>
        <v>#N/A</v>
      </c>
      <c r="Q3695" s="180" t="str">
        <f t="shared" si="3698"/>
        <v>#N/A</v>
      </c>
      <c r="R3695" s="180" t="str">
        <f t="shared" si="3698"/>
        <v>#N/A</v>
      </c>
      <c r="S3695" s="180" t="str">
        <f t="shared" si="3698"/>
        <v>#N/A</v>
      </c>
      <c r="T3695" s="181">
        <f t="shared" si="3"/>
        <v>11.97422222</v>
      </c>
      <c r="U3695" s="182">
        <f t="shared" si="4"/>
        <v>40530</v>
      </c>
      <c r="V3695" s="182">
        <f t="shared" si="5"/>
        <v>40620</v>
      </c>
      <c r="W3695" s="182">
        <f t="shared" si="6"/>
        <v>40712</v>
      </c>
      <c r="X3695" s="181">
        <f t="shared" si="7"/>
        <v>183</v>
      </c>
      <c r="Y3695" s="181">
        <f t="shared" si="8"/>
        <v>273</v>
      </c>
      <c r="Z3695" s="181">
        <f t="shared" si="9"/>
        <v>365</v>
      </c>
      <c r="AA3695" s="155"/>
      <c r="AB3695" s="9"/>
      <c r="AC3695" s="9"/>
      <c r="AD3695" s="9"/>
      <c r="AE3695" s="9"/>
      <c r="AF3695" s="9"/>
      <c r="AG3695" s="9"/>
      <c r="AH3695" s="9"/>
    </row>
    <row r="3696" ht="15.75" customHeight="1">
      <c r="A3696" s="177">
        <v>40346.0</v>
      </c>
      <c r="B3696" s="178">
        <v>6.54</v>
      </c>
      <c r="C3696" s="178">
        <v>6.98</v>
      </c>
      <c r="D3696" s="178">
        <v>7.46</v>
      </c>
      <c r="E3696" s="178">
        <v>8.47</v>
      </c>
      <c r="F3696" s="178">
        <v>9.69</v>
      </c>
      <c r="G3696" s="178">
        <v>10.63</v>
      </c>
      <c r="H3696" s="178">
        <v>11.62</v>
      </c>
      <c r="I3696" s="178">
        <v>11.78</v>
      </c>
      <c r="J3696" s="178">
        <v>11.85</v>
      </c>
      <c r="K3696" s="179" t="str">
        <f>MAX(0,((T3696*(365/365))-VLOOKUP(A3696,VBMA!$A:$D,4,0))  /  (T3696* (365/365)   ))</f>
        <v>#N/A</v>
      </c>
      <c r="L3696" s="180" t="str">
        <f t="shared" ref="L3696:S3696" si="3699">(B3696*(1-$K3696) * (365/365))/100</f>
        <v>#N/A</v>
      </c>
      <c r="M3696" s="180" t="str">
        <f t="shared" si="3699"/>
        <v>#N/A</v>
      </c>
      <c r="N3696" s="180" t="str">
        <f t="shared" si="3699"/>
        <v>#N/A</v>
      </c>
      <c r="O3696" s="180" t="str">
        <f t="shared" si="3699"/>
        <v>#N/A</v>
      </c>
      <c r="P3696" s="180" t="str">
        <f t="shared" si="3699"/>
        <v>#N/A</v>
      </c>
      <c r="Q3696" s="180" t="str">
        <f t="shared" si="3699"/>
        <v>#N/A</v>
      </c>
      <c r="R3696" s="180" t="str">
        <f t="shared" si="3699"/>
        <v>#N/A</v>
      </c>
      <c r="S3696" s="180" t="str">
        <f t="shared" si="3699"/>
        <v>#N/A</v>
      </c>
      <c r="T3696" s="181">
        <f t="shared" si="3"/>
        <v>11.94355556</v>
      </c>
      <c r="U3696" s="182">
        <f t="shared" si="4"/>
        <v>40529</v>
      </c>
      <c r="V3696" s="182">
        <f t="shared" si="5"/>
        <v>40619</v>
      </c>
      <c r="W3696" s="182">
        <f t="shared" si="6"/>
        <v>40711</v>
      </c>
      <c r="X3696" s="181">
        <f t="shared" si="7"/>
        <v>183</v>
      </c>
      <c r="Y3696" s="181">
        <f t="shared" si="8"/>
        <v>273</v>
      </c>
      <c r="Z3696" s="181">
        <f t="shared" si="9"/>
        <v>365</v>
      </c>
      <c r="AA3696" s="155"/>
      <c r="AB3696" s="9"/>
      <c r="AC3696" s="9"/>
      <c r="AD3696" s="9"/>
      <c r="AE3696" s="9"/>
      <c r="AF3696" s="9"/>
      <c r="AG3696" s="9"/>
      <c r="AH3696" s="9"/>
    </row>
    <row r="3697" ht="15.75" customHeight="1">
      <c r="A3697" s="177">
        <v>40345.0</v>
      </c>
      <c r="B3697" s="178">
        <v>6.5</v>
      </c>
      <c r="C3697" s="178">
        <v>6.97</v>
      </c>
      <c r="D3697" s="178">
        <v>7.5</v>
      </c>
      <c r="E3697" s="178">
        <v>8.51</v>
      </c>
      <c r="F3697" s="178">
        <v>9.63</v>
      </c>
      <c r="G3697" s="178">
        <v>10.58</v>
      </c>
      <c r="H3697" s="178">
        <v>11.49</v>
      </c>
      <c r="I3697" s="178">
        <v>11.71</v>
      </c>
      <c r="J3697" s="178">
        <v>11.8</v>
      </c>
      <c r="K3697" s="179" t="str">
        <f>MAX(0,((T3697*(365/365))-VLOOKUP(A3697,VBMA!$A:$D,4,0))  /  (T3697* (365/365)   ))</f>
        <v>#N/A</v>
      </c>
      <c r="L3697" s="180" t="str">
        <f t="shared" ref="L3697:S3697" si="3700">(B3697*(1-$K3697) * (365/365))/100</f>
        <v>#N/A</v>
      </c>
      <c r="M3697" s="180" t="str">
        <f t="shared" si="3700"/>
        <v>#N/A</v>
      </c>
      <c r="N3697" s="180" t="str">
        <f t="shared" si="3700"/>
        <v>#N/A</v>
      </c>
      <c r="O3697" s="180" t="str">
        <f t="shared" si="3700"/>
        <v>#N/A</v>
      </c>
      <c r="P3697" s="180" t="str">
        <f t="shared" si="3700"/>
        <v>#N/A</v>
      </c>
      <c r="Q3697" s="180" t="str">
        <f t="shared" si="3700"/>
        <v>#N/A</v>
      </c>
      <c r="R3697" s="180" t="str">
        <f t="shared" si="3700"/>
        <v>#N/A</v>
      </c>
      <c r="S3697" s="180" t="str">
        <f t="shared" si="3700"/>
        <v>#N/A</v>
      </c>
      <c r="T3697" s="181">
        <f t="shared" si="3"/>
        <v>11.93488889</v>
      </c>
      <c r="U3697" s="182">
        <f t="shared" si="4"/>
        <v>40528</v>
      </c>
      <c r="V3697" s="182">
        <f t="shared" si="5"/>
        <v>40618</v>
      </c>
      <c r="W3697" s="182">
        <f t="shared" si="6"/>
        <v>40710</v>
      </c>
      <c r="X3697" s="181">
        <f t="shared" si="7"/>
        <v>183</v>
      </c>
      <c r="Y3697" s="181">
        <f t="shared" si="8"/>
        <v>273</v>
      </c>
      <c r="Z3697" s="181">
        <f t="shared" si="9"/>
        <v>365</v>
      </c>
      <c r="AA3697" s="155"/>
      <c r="AB3697" s="9"/>
      <c r="AC3697" s="9"/>
      <c r="AD3697" s="9"/>
      <c r="AE3697" s="9"/>
      <c r="AF3697" s="9"/>
      <c r="AG3697" s="9"/>
      <c r="AH3697" s="9"/>
    </row>
    <row r="3698" ht="15.75" customHeight="1">
      <c r="A3698" s="177">
        <v>40344.0</v>
      </c>
      <c r="B3698" s="178">
        <v>6.54</v>
      </c>
      <c r="C3698" s="178">
        <v>6.98</v>
      </c>
      <c r="D3698" s="178">
        <v>7.46</v>
      </c>
      <c r="E3698" s="178">
        <v>8.54</v>
      </c>
      <c r="F3698" s="178">
        <v>9.69</v>
      </c>
      <c r="G3698" s="178">
        <v>10.65</v>
      </c>
      <c r="H3698" s="178">
        <v>11.62</v>
      </c>
      <c r="I3698" s="178">
        <v>11.78</v>
      </c>
      <c r="J3698" s="178">
        <v>11.85</v>
      </c>
      <c r="K3698" s="179" t="str">
        <f>MAX(0,((T3698*(365/365))-VLOOKUP(A3698,VBMA!$A:$D,4,0))  /  (T3698* (365/365)   ))</f>
        <v>#N/A</v>
      </c>
      <c r="L3698" s="180" t="str">
        <f t="shared" ref="L3698:S3698" si="3701">(B3698*(1-$K3698) * (365/365))/100</f>
        <v>#N/A</v>
      </c>
      <c r="M3698" s="180" t="str">
        <f t="shared" si="3701"/>
        <v>#N/A</v>
      </c>
      <c r="N3698" s="180" t="str">
        <f t="shared" si="3701"/>
        <v>#N/A</v>
      </c>
      <c r="O3698" s="180" t="str">
        <f t="shared" si="3701"/>
        <v>#N/A</v>
      </c>
      <c r="P3698" s="180" t="str">
        <f t="shared" si="3701"/>
        <v>#N/A</v>
      </c>
      <c r="Q3698" s="180" t="str">
        <f t="shared" si="3701"/>
        <v>#N/A</v>
      </c>
      <c r="R3698" s="180" t="str">
        <f t="shared" si="3701"/>
        <v>#N/A</v>
      </c>
      <c r="S3698" s="180" t="str">
        <f t="shared" si="3701"/>
        <v>#N/A</v>
      </c>
      <c r="T3698" s="181">
        <f t="shared" si="3"/>
        <v>11.94355556</v>
      </c>
      <c r="U3698" s="182">
        <f t="shared" si="4"/>
        <v>40527</v>
      </c>
      <c r="V3698" s="182">
        <f t="shared" si="5"/>
        <v>40617</v>
      </c>
      <c r="W3698" s="182">
        <f t="shared" si="6"/>
        <v>40709</v>
      </c>
      <c r="X3698" s="181">
        <f t="shared" si="7"/>
        <v>183</v>
      </c>
      <c r="Y3698" s="181">
        <f t="shared" si="8"/>
        <v>273</v>
      </c>
      <c r="Z3698" s="181">
        <f t="shared" si="9"/>
        <v>365</v>
      </c>
      <c r="AA3698" s="155"/>
      <c r="AB3698" s="9"/>
      <c r="AC3698" s="9"/>
      <c r="AD3698" s="9"/>
      <c r="AE3698" s="9"/>
      <c r="AF3698" s="9"/>
      <c r="AG3698" s="9"/>
      <c r="AH3698" s="9"/>
    </row>
    <row r="3699" ht="15.75" customHeight="1">
      <c r="A3699" s="177">
        <v>40343.0</v>
      </c>
      <c r="B3699" s="178">
        <v>6.53</v>
      </c>
      <c r="C3699" s="178">
        <v>6.94</v>
      </c>
      <c r="D3699" s="178">
        <v>7.52</v>
      </c>
      <c r="E3699" s="178">
        <v>8.58</v>
      </c>
      <c r="F3699" s="178">
        <v>9.79</v>
      </c>
      <c r="G3699" s="178">
        <v>10.63</v>
      </c>
      <c r="H3699" s="178">
        <v>11.56</v>
      </c>
      <c r="I3699" s="178">
        <v>11.75</v>
      </c>
      <c r="J3699" s="178">
        <v>11.81</v>
      </c>
      <c r="K3699" s="179" t="str">
        <f>MAX(0,((T3699*(365/365))-VLOOKUP(A3699,VBMA!$A:$D,4,0))  /  (T3699* (365/365)   ))</f>
        <v>#N/A</v>
      </c>
      <c r="L3699" s="180" t="str">
        <f t="shared" ref="L3699:S3699" si="3702">(B3699*(1-$K3699) * (365/365))/100</f>
        <v>#N/A</v>
      </c>
      <c r="M3699" s="180" t="str">
        <f t="shared" si="3702"/>
        <v>#N/A</v>
      </c>
      <c r="N3699" s="180" t="str">
        <f t="shared" si="3702"/>
        <v>#N/A</v>
      </c>
      <c r="O3699" s="180" t="str">
        <f t="shared" si="3702"/>
        <v>#N/A</v>
      </c>
      <c r="P3699" s="180" t="str">
        <f t="shared" si="3702"/>
        <v>#N/A</v>
      </c>
      <c r="Q3699" s="180" t="str">
        <f t="shared" si="3702"/>
        <v>#N/A</v>
      </c>
      <c r="R3699" s="180" t="str">
        <f t="shared" si="3702"/>
        <v>#N/A</v>
      </c>
      <c r="S3699" s="180" t="str">
        <f t="shared" si="3702"/>
        <v>#N/A</v>
      </c>
      <c r="T3699" s="181">
        <f t="shared" si="3"/>
        <v>11.94422222</v>
      </c>
      <c r="U3699" s="182">
        <f t="shared" si="4"/>
        <v>40526</v>
      </c>
      <c r="V3699" s="182">
        <f t="shared" si="5"/>
        <v>40616</v>
      </c>
      <c r="W3699" s="182">
        <f t="shared" si="6"/>
        <v>40708</v>
      </c>
      <c r="X3699" s="181">
        <f t="shared" si="7"/>
        <v>183</v>
      </c>
      <c r="Y3699" s="181">
        <f t="shared" si="8"/>
        <v>273</v>
      </c>
      <c r="Z3699" s="181">
        <f t="shared" si="9"/>
        <v>365</v>
      </c>
      <c r="AA3699" s="155"/>
      <c r="AB3699" s="9"/>
      <c r="AC3699" s="9"/>
      <c r="AD3699" s="9"/>
      <c r="AE3699" s="9"/>
      <c r="AF3699" s="9"/>
      <c r="AG3699" s="9"/>
      <c r="AH3699" s="9"/>
    </row>
    <row r="3700" ht="15.75" customHeight="1">
      <c r="A3700" s="177">
        <v>40340.0</v>
      </c>
      <c r="B3700" s="178">
        <v>6.5</v>
      </c>
      <c r="C3700" s="178">
        <v>6.95</v>
      </c>
      <c r="D3700" s="178">
        <v>7.51</v>
      </c>
      <c r="E3700" s="178">
        <v>8.64</v>
      </c>
      <c r="F3700" s="178">
        <v>9.89</v>
      </c>
      <c r="G3700" s="178">
        <v>10.74</v>
      </c>
      <c r="H3700" s="178">
        <v>11.65</v>
      </c>
      <c r="I3700" s="178">
        <v>11.84</v>
      </c>
      <c r="J3700" s="178">
        <v>11.89</v>
      </c>
      <c r="K3700" s="179" t="str">
        <f>MAX(0,((T3700*(365/365))-VLOOKUP(A3700,VBMA!$A:$D,4,0))  /  (T3700* (365/365)   ))</f>
        <v>#N/A</v>
      </c>
      <c r="L3700" s="180" t="str">
        <f t="shared" ref="L3700:S3700" si="3703">(B3700*(1-$K3700) * (365/365))/100</f>
        <v>#N/A</v>
      </c>
      <c r="M3700" s="180" t="str">
        <f t="shared" si="3703"/>
        <v>#N/A</v>
      </c>
      <c r="N3700" s="180" t="str">
        <f t="shared" si="3703"/>
        <v>#N/A</v>
      </c>
      <c r="O3700" s="180" t="str">
        <f t="shared" si="3703"/>
        <v>#N/A</v>
      </c>
      <c r="P3700" s="180" t="str">
        <f t="shared" si="3703"/>
        <v>#N/A</v>
      </c>
      <c r="Q3700" s="180" t="str">
        <f t="shared" si="3703"/>
        <v>#N/A</v>
      </c>
      <c r="R3700" s="180" t="str">
        <f t="shared" si="3703"/>
        <v>#N/A</v>
      </c>
      <c r="S3700" s="180" t="str">
        <f t="shared" si="3703"/>
        <v>#N/A</v>
      </c>
      <c r="T3700" s="181">
        <f t="shared" si="3"/>
        <v>12.03422222</v>
      </c>
      <c r="U3700" s="182">
        <f t="shared" si="4"/>
        <v>40523</v>
      </c>
      <c r="V3700" s="182">
        <f t="shared" si="5"/>
        <v>40613</v>
      </c>
      <c r="W3700" s="182">
        <f t="shared" si="6"/>
        <v>40705</v>
      </c>
      <c r="X3700" s="181">
        <f t="shared" si="7"/>
        <v>183</v>
      </c>
      <c r="Y3700" s="181">
        <f t="shared" si="8"/>
        <v>273</v>
      </c>
      <c r="Z3700" s="181">
        <f t="shared" si="9"/>
        <v>365</v>
      </c>
      <c r="AA3700" s="155"/>
      <c r="AB3700" s="9"/>
      <c r="AC3700" s="9"/>
      <c r="AD3700" s="9"/>
      <c r="AE3700" s="9"/>
      <c r="AF3700" s="9"/>
      <c r="AG3700" s="9"/>
      <c r="AH3700" s="9"/>
    </row>
    <row r="3701" ht="15.75" customHeight="1">
      <c r="A3701" s="177">
        <v>40339.0</v>
      </c>
      <c r="B3701" s="178">
        <v>6.38</v>
      </c>
      <c r="C3701" s="178">
        <v>6.89</v>
      </c>
      <c r="D3701" s="178">
        <v>7.52</v>
      </c>
      <c r="E3701" s="178">
        <v>8.58</v>
      </c>
      <c r="F3701" s="178">
        <v>9.84</v>
      </c>
      <c r="G3701" s="178">
        <v>10.68</v>
      </c>
      <c r="H3701" s="178">
        <v>11.59</v>
      </c>
      <c r="I3701" s="178">
        <v>11.81</v>
      </c>
      <c r="J3701" s="178">
        <v>11.83</v>
      </c>
      <c r="K3701" s="179" t="str">
        <f>MAX(0,((T3701*(365/365))-VLOOKUP(A3701,VBMA!$A:$D,4,0))  /  (T3701* (365/365)   ))</f>
        <v>#N/A</v>
      </c>
      <c r="L3701" s="180" t="str">
        <f t="shared" ref="L3701:S3701" si="3704">(B3701*(1-$K3701) * (365/365))/100</f>
        <v>#N/A</v>
      </c>
      <c r="M3701" s="180" t="str">
        <f t="shared" si="3704"/>
        <v>#N/A</v>
      </c>
      <c r="N3701" s="180" t="str">
        <f t="shared" si="3704"/>
        <v>#N/A</v>
      </c>
      <c r="O3701" s="180" t="str">
        <f t="shared" si="3704"/>
        <v>#N/A</v>
      </c>
      <c r="P3701" s="180" t="str">
        <f t="shared" si="3704"/>
        <v>#N/A</v>
      </c>
      <c r="Q3701" s="180" t="str">
        <f t="shared" si="3704"/>
        <v>#N/A</v>
      </c>
      <c r="R3701" s="180" t="str">
        <f t="shared" si="3704"/>
        <v>#N/A</v>
      </c>
      <c r="S3701" s="180" t="str">
        <f t="shared" si="3704"/>
        <v>#N/A</v>
      </c>
      <c r="T3701" s="181">
        <f t="shared" si="3"/>
        <v>12.03488889</v>
      </c>
      <c r="U3701" s="182">
        <f t="shared" si="4"/>
        <v>40522</v>
      </c>
      <c r="V3701" s="182">
        <f t="shared" si="5"/>
        <v>40612</v>
      </c>
      <c r="W3701" s="182">
        <f t="shared" si="6"/>
        <v>40704</v>
      </c>
      <c r="X3701" s="181">
        <f t="shared" si="7"/>
        <v>183</v>
      </c>
      <c r="Y3701" s="181">
        <f t="shared" si="8"/>
        <v>273</v>
      </c>
      <c r="Z3701" s="181">
        <f t="shared" si="9"/>
        <v>365</v>
      </c>
      <c r="AA3701" s="155"/>
      <c r="AB3701" s="9"/>
      <c r="AC3701" s="9"/>
      <c r="AD3701" s="9"/>
      <c r="AE3701" s="9"/>
      <c r="AF3701" s="9"/>
      <c r="AG3701" s="9"/>
      <c r="AH3701" s="9"/>
    </row>
    <row r="3702" ht="15.75" customHeight="1">
      <c r="A3702" s="177">
        <v>40338.0</v>
      </c>
      <c r="B3702" s="178">
        <v>6.48</v>
      </c>
      <c r="C3702" s="178">
        <v>6.93</v>
      </c>
      <c r="D3702" s="178">
        <v>7.56</v>
      </c>
      <c r="E3702" s="178">
        <v>8.64</v>
      </c>
      <c r="F3702" s="178">
        <v>9.89</v>
      </c>
      <c r="G3702" s="178">
        <v>10.68</v>
      </c>
      <c r="H3702" s="178">
        <v>11.59</v>
      </c>
      <c r="I3702" s="178">
        <v>11.81</v>
      </c>
      <c r="J3702" s="178">
        <v>11.83</v>
      </c>
      <c r="K3702" s="179" t="str">
        <f>MAX(0,((T3702*(365/365))-VLOOKUP(A3702,VBMA!$A:$D,4,0))  /  (T3702* (365/365)   ))</f>
        <v>#N/A</v>
      </c>
      <c r="L3702" s="180" t="str">
        <f t="shared" ref="L3702:S3702" si="3705">(B3702*(1-$K3702) * (365/365))/100</f>
        <v>#N/A</v>
      </c>
      <c r="M3702" s="180" t="str">
        <f t="shared" si="3705"/>
        <v>#N/A</v>
      </c>
      <c r="N3702" s="180" t="str">
        <f t="shared" si="3705"/>
        <v>#N/A</v>
      </c>
      <c r="O3702" s="180" t="str">
        <f t="shared" si="3705"/>
        <v>#N/A</v>
      </c>
      <c r="P3702" s="180" t="str">
        <f t="shared" si="3705"/>
        <v>#N/A</v>
      </c>
      <c r="Q3702" s="180" t="str">
        <f t="shared" si="3705"/>
        <v>#N/A</v>
      </c>
      <c r="R3702" s="180" t="str">
        <f t="shared" si="3705"/>
        <v>#N/A</v>
      </c>
      <c r="S3702" s="180" t="str">
        <f t="shared" si="3705"/>
        <v>#N/A</v>
      </c>
      <c r="T3702" s="181">
        <f t="shared" si="3"/>
        <v>12.03488889</v>
      </c>
      <c r="U3702" s="182">
        <f t="shared" si="4"/>
        <v>40521</v>
      </c>
      <c r="V3702" s="182">
        <f t="shared" si="5"/>
        <v>40611</v>
      </c>
      <c r="W3702" s="182">
        <f t="shared" si="6"/>
        <v>40703</v>
      </c>
      <c r="X3702" s="181">
        <f t="shared" si="7"/>
        <v>183</v>
      </c>
      <c r="Y3702" s="181">
        <f t="shared" si="8"/>
        <v>273</v>
      </c>
      <c r="Z3702" s="181">
        <f t="shared" si="9"/>
        <v>365</v>
      </c>
      <c r="AA3702" s="155"/>
      <c r="AB3702" s="9"/>
      <c r="AC3702" s="9"/>
      <c r="AD3702" s="9"/>
      <c r="AE3702" s="9"/>
      <c r="AF3702" s="9"/>
      <c r="AG3702" s="9"/>
      <c r="AH3702" s="9"/>
    </row>
    <row r="3703" ht="15.75" customHeight="1">
      <c r="A3703" s="177">
        <v>40337.0</v>
      </c>
      <c r="B3703" s="178">
        <v>6.56</v>
      </c>
      <c r="C3703" s="178">
        <v>6.98</v>
      </c>
      <c r="D3703" s="178">
        <v>7.63</v>
      </c>
      <c r="E3703" s="178">
        <v>8.65</v>
      </c>
      <c r="F3703" s="178">
        <v>9.91</v>
      </c>
      <c r="G3703" s="178">
        <v>10.66</v>
      </c>
      <c r="H3703" s="178">
        <v>11.59</v>
      </c>
      <c r="I3703" s="178">
        <v>11.81</v>
      </c>
      <c r="J3703" s="178">
        <v>11.83</v>
      </c>
      <c r="K3703" s="179" t="str">
        <f>MAX(0,((T3703*(365/365))-VLOOKUP(A3703,VBMA!$A:$D,4,0))  /  (T3703* (365/365)   ))</f>
        <v>#N/A</v>
      </c>
      <c r="L3703" s="180" t="str">
        <f t="shared" ref="L3703:S3703" si="3706">(B3703*(1-$K3703) * (365/365))/100</f>
        <v>#N/A</v>
      </c>
      <c r="M3703" s="180" t="str">
        <f t="shared" si="3706"/>
        <v>#N/A</v>
      </c>
      <c r="N3703" s="180" t="str">
        <f t="shared" si="3706"/>
        <v>#N/A</v>
      </c>
      <c r="O3703" s="180" t="str">
        <f t="shared" si="3706"/>
        <v>#N/A</v>
      </c>
      <c r="P3703" s="180" t="str">
        <f t="shared" si="3706"/>
        <v>#N/A</v>
      </c>
      <c r="Q3703" s="180" t="str">
        <f t="shared" si="3706"/>
        <v>#N/A</v>
      </c>
      <c r="R3703" s="180" t="str">
        <f t="shared" si="3706"/>
        <v>#N/A</v>
      </c>
      <c r="S3703" s="180" t="str">
        <f t="shared" si="3706"/>
        <v>#N/A</v>
      </c>
      <c r="T3703" s="181">
        <f t="shared" si="3"/>
        <v>12.03488889</v>
      </c>
      <c r="U3703" s="182">
        <f t="shared" si="4"/>
        <v>40520</v>
      </c>
      <c r="V3703" s="182">
        <f t="shared" si="5"/>
        <v>40610</v>
      </c>
      <c r="W3703" s="182">
        <f t="shared" si="6"/>
        <v>40702</v>
      </c>
      <c r="X3703" s="181">
        <f t="shared" si="7"/>
        <v>183</v>
      </c>
      <c r="Y3703" s="181">
        <f t="shared" si="8"/>
        <v>273</v>
      </c>
      <c r="Z3703" s="181">
        <f t="shared" si="9"/>
        <v>365</v>
      </c>
      <c r="AA3703" s="155"/>
      <c r="AB3703" s="9"/>
      <c r="AC3703" s="9"/>
      <c r="AD3703" s="9"/>
      <c r="AE3703" s="9"/>
      <c r="AF3703" s="9"/>
      <c r="AG3703" s="9"/>
      <c r="AH3703" s="9"/>
    </row>
    <row r="3704" ht="15.75" customHeight="1">
      <c r="A3704" s="177">
        <v>40336.0</v>
      </c>
      <c r="B3704" s="178">
        <v>6.76</v>
      </c>
      <c r="C3704" s="178">
        <v>7.04</v>
      </c>
      <c r="D3704" s="178">
        <v>7.69</v>
      </c>
      <c r="E3704" s="178">
        <v>8.69</v>
      </c>
      <c r="F3704" s="178">
        <v>9.93</v>
      </c>
      <c r="G3704" s="178">
        <v>10.61</v>
      </c>
      <c r="H3704" s="178">
        <v>11.53</v>
      </c>
      <c r="I3704" s="178">
        <v>11.79</v>
      </c>
      <c r="J3704" s="178">
        <v>11.8</v>
      </c>
      <c r="K3704" s="179" t="str">
        <f>MAX(0,((T3704*(365/365))-VLOOKUP(A3704,VBMA!$A:$D,4,0))  /  (T3704* (365/365)   ))</f>
        <v>#N/A</v>
      </c>
      <c r="L3704" s="180" t="str">
        <f t="shared" ref="L3704:S3704" si="3707">(B3704*(1-$K3704) * (365/365))/100</f>
        <v>#N/A</v>
      </c>
      <c r="M3704" s="180" t="str">
        <f t="shared" si="3707"/>
        <v>#N/A</v>
      </c>
      <c r="N3704" s="180" t="str">
        <f t="shared" si="3707"/>
        <v>#N/A</v>
      </c>
      <c r="O3704" s="180" t="str">
        <f t="shared" si="3707"/>
        <v>#N/A</v>
      </c>
      <c r="P3704" s="180" t="str">
        <f t="shared" si="3707"/>
        <v>#N/A</v>
      </c>
      <c r="Q3704" s="180" t="str">
        <f t="shared" si="3707"/>
        <v>#N/A</v>
      </c>
      <c r="R3704" s="180" t="str">
        <f t="shared" si="3707"/>
        <v>#N/A</v>
      </c>
      <c r="S3704" s="180" t="str">
        <f t="shared" si="3707"/>
        <v>#N/A</v>
      </c>
      <c r="T3704" s="181">
        <f t="shared" si="3"/>
        <v>12.05577778</v>
      </c>
      <c r="U3704" s="182">
        <f t="shared" si="4"/>
        <v>40519</v>
      </c>
      <c r="V3704" s="182">
        <f t="shared" si="5"/>
        <v>40609</v>
      </c>
      <c r="W3704" s="182">
        <f t="shared" si="6"/>
        <v>40701</v>
      </c>
      <c r="X3704" s="181">
        <f t="shared" si="7"/>
        <v>183</v>
      </c>
      <c r="Y3704" s="181">
        <f t="shared" si="8"/>
        <v>273</v>
      </c>
      <c r="Z3704" s="181">
        <f t="shared" si="9"/>
        <v>365</v>
      </c>
      <c r="AA3704" s="155"/>
      <c r="AB3704" s="9"/>
      <c r="AC3704" s="9"/>
      <c r="AD3704" s="9"/>
      <c r="AE3704" s="9"/>
      <c r="AF3704" s="9"/>
      <c r="AG3704" s="9"/>
      <c r="AH3704" s="9"/>
    </row>
    <row r="3705" ht="15.75" customHeight="1">
      <c r="A3705" s="177">
        <v>40333.0</v>
      </c>
      <c r="B3705" s="178">
        <v>6.66</v>
      </c>
      <c r="C3705" s="178">
        <v>7.13</v>
      </c>
      <c r="D3705" s="178">
        <v>7.64</v>
      </c>
      <c r="E3705" s="178">
        <v>8.76</v>
      </c>
      <c r="F3705" s="178">
        <v>9.99</v>
      </c>
      <c r="G3705" s="178">
        <v>10.6</v>
      </c>
      <c r="H3705" s="178">
        <v>11.53</v>
      </c>
      <c r="I3705" s="178">
        <v>11.75</v>
      </c>
      <c r="J3705" s="178">
        <v>11.76</v>
      </c>
      <c r="K3705" s="179" t="str">
        <f>MAX(0,((T3705*(365/365))-VLOOKUP(A3705,VBMA!$A:$D,4,0))  /  (T3705* (365/365)   ))</f>
        <v>#N/A</v>
      </c>
      <c r="L3705" s="180" t="str">
        <f t="shared" ref="L3705:S3705" si="3708">(B3705*(1-$K3705) * (365/365))/100</f>
        <v>#N/A</v>
      </c>
      <c r="M3705" s="180" t="str">
        <f t="shared" si="3708"/>
        <v>#N/A</v>
      </c>
      <c r="N3705" s="180" t="str">
        <f t="shared" si="3708"/>
        <v>#N/A</v>
      </c>
      <c r="O3705" s="180" t="str">
        <f t="shared" si="3708"/>
        <v>#N/A</v>
      </c>
      <c r="P3705" s="180" t="str">
        <f t="shared" si="3708"/>
        <v>#N/A</v>
      </c>
      <c r="Q3705" s="180" t="str">
        <f t="shared" si="3708"/>
        <v>#N/A</v>
      </c>
      <c r="R3705" s="180" t="str">
        <f t="shared" si="3708"/>
        <v>#N/A</v>
      </c>
      <c r="S3705" s="180" t="str">
        <f t="shared" si="3708"/>
        <v>#N/A</v>
      </c>
      <c r="T3705" s="181">
        <f t="shared" si="3"/>
        <v>11.97488889</v>
      </c>
      <c r="U3705" s="182">
        <f t="shared" si="4"/>
        <v>40516</v>
      </c>
      <c r="V3705" s="182">
        <f t="shared" si="5"/>
        <v>40606</v>
      </c>
      <c r="W3705" s="182">
        <f t="shared" si="6"/>
        <v>40698</v>
      </c>
      <c r="X3705" s="181">
        <f t="shared" si="7"/>
        <v>183</v>
      </c>
      <c r="Y3705" s="181">
        <f t="shared" si="8"/>
        <v>273</v>
      </c>
      <c r="Z3705" s="181">
        <f t="shared" si="9"/>
        <v>365</v>
      </c>
      <c r="AA3705" s="155"/>
      <c r="AB3705" s="9"/>
      <c r="AC3705" s="9"/>
      <c r="AD3705" s="9"/>
      <c r="AE3705" s="9"/>
      <c r="AF3705" s="9"/>
      <c r="AG3705" s="9"/>
      <c r="AH3705" s="9"/>
    </row>
    <row r="3706" ht="15.75" customHeight="1">
      <c r="A3706" s="177">
        <v>40332.0</v>
      </c>
      <c r="B3706" s="178">
        <v>6.69</v>
      </c>
      <c r="C3706" s="178">
        <v>7.16</v>
      </c>
      <c r="D3706" s="178">
        <v>7.68</v>
      </c>
      <c r="E3706" s="178">
        <v>8.83</v>
      </c>
      <c r="F3706" s="178">
        <v>10.02</v>
      </c>
      <c r="G3706" s="178">
        <v>10.64</v>
      </c>
      <c r="H3706" s="178">
        <v>11.53</v>
      </c>
      <c r="I3706" s="178">
        <v>11.75</v>
      </c>
      <c r="J3706" s="178">
        <v>11.76</v>
      </c>
      <c r="K3706" s="179" t="str">
        <f>MAX(0,((T3706*(365/365))-VLOOKUP(A3706,VBMA!$A:$D,4,0))  /  (T3706* (365/365)   ))</f>
        <v>#N/A</v>
      </c>
      <c r="L3706" s="180" t="str">
        <f t="shared" ref="L3706:S3706" si="3709">(B3706*(1-$K3706) * (365/365))/100</f>
        <v>#N/A</v>
      </c>
      <c r="M3706" s="180" t="str">
        <f t="shared" si="3709"/>
        <v>#N/A</v>
      </c>
      <c r="N3706" s="180" t="str">
        <f t="shared" si="3709"/>
        <v>#N/A</v>
      </c>
      <c r="O3706" s="180" t="str">
        <f t="shared" si="3709"/>
        <v>#N/A</v>
      </c>
      <c r="P3706" s="180" t="str">
        <f t="shared" si="3709"/>
        <v>#N/A</v>
      </c>
      <c r="Q3706" s="180" t="str">
        <f t="shared" si="3709"/>
        <v>#N/A</v>
      </c>
      <c r="R3706" s="180" t="str">
        <f t="shared" si="3709"/>
        <v>#N/A</v>
      </c>
      <c r="S3706" s="180" t="str">
        <f t="shared" si="3709"/>
        <v>#N/A</v>
      </c>
      <c r="T3706" s="181">
        <f t="shared" si="3"/>
        <v>11.97488889</v>
      </c>
      <c r="U3706" s="182">
        <f t="shared" si="4"/>
        <v>40515</v>
      </c>
      <c r="V3706" s="182">
        <f t="shared" si="5"/>
        <v>40605</v>
      </c>
      <c r="W3706" s="182">
        <f t="shared" si="6"/>
        <v>40697</v>
      </c>
      <c r="X3706" s="181">
        <f t="shared" si="7"/>
        <v>183</v>
      </c>
      <c r="Y3706" s="181">
        <f t="shared" si="8"/>
        <v>273</v>
      </c>
      <c r="Z3706" s="181">
        <f t="shared" si="9"/>
        <v>365</v>
      </c>
      <c r="AA3706" s="155"/>
      <c r="AB3706" s="9"/>
      <c r="AC3706" s="9"/>
      <c r="AD3706" s="9"/>
      <c r="AE3706" s="9"/>
      <c r="AF3706" s="9"/>
      <c r="AG3706" s="9"/>
      <c r="AH3706" s="9"/>
    </row>
    <row r="3707" ht="15.75" customHeight="1">
      <c r="A3707" s="177">
        <v>40331.0</v>
      </c>
      <c r="B3707" s="178">
        <v>6.69</v>
      </c>
      <c r="C3707" s="178">
        <v>7.2</v>
      </c>
      <c r="D3707" s="178">
        <v>7.74</v>
      </c>
      <c r="E3707" s="178">
        <v>8.85</v>
      </c>
      <c r="F3707" s="178">
        <v>10.02</v>
      </c>
      <c r="G3707" s="178">
        <v>10.64</v>
      </c>
      <c r="H3707" s="178">
        <v>11.53</v>
      </c>
      <c r="I3707" s="178">
        <v>11.75</v>
      </c>
      <c r="J3707" s="178">
        <v>11.76</v>
      </c>
      <c r="K3707" s="179" t="str">
        <f>MAX(0,((T3707*(365/365))-VLOOKUP(A3707,VBMA!$A:$D,4,0))  /  (T3707* (365/365)   ))</f>
        <v>#N/A</v>
      </c>
      <c r="L3707" s="180" t="str">
        <f t="shared" ref="L3707:S3707" si="3710">(B3707*(1-$K3707) * (365/365))/100</f>
        <v>#N/A</v>
      </c>
      <c r="M3707" s="180" t="str">
        <f t="shared" si="3710"/>
        <v>#N/A</v>
      </c>
      <c r="N3707" s="180" t="str">
        <f t="shared" si="3710"/>
        <v>#N/A</v>
      </c>
      <c r="O3707" s="180" t="str">
        <f t="shared" si="3710"/>
        <v>#N/A</v>
      </c>
      <c r="P3707" s="180" t="str">
        <f t="shared" si="3710"/>
        <v>#N/A</v>
      </c>
      <c r="Q3707" s="180" t="str">
        <f t="shared" si="3710"/>
        <v>#N/A</v>
      </c>
      <c r="R3707" s="180" t="str">
        <f t="shared" si="3710"/>
        <v>#N/A</v>
      </c>
      <c r="S3707" s="180" t="str">
        <f t="shared" si="3710"/>
        <v>#N/A</v>
      </c>
      <c r="T3707" s="181">
        <f t="shared" si="3"/>
        <v>11.97488889</v>
      </c>
      <c r="U3707" s="182">
        <f t="shared" si="4"/>
        <v>40514</v>
      </c>
      <c r="V3707" s="182">
        <f t="shared" si="5"/>
        <v>40604</v>
      </c>
      <c r="W3707" s="182">
        <f t="shared" si="6"/>
        <v>40696</v>
      </c>
      <c r="X3707" s="181">
        <f t="shared" si="7"/>
        <v>183</v>
      </c>
      <c r="Y3707" s="181">
        <f t="shared" si="8"/>
        <v>273</v>
      </c>
      <c r="Z3707" s="181">
        <f t="shared" si="9"/>
        <v>365</v>
      </c>
      <c r="AA3707" s="155"/>
      <c r="AB3707" s="9"/>
      <c r="AC3707" s="9"/>
      <c r="AD3707" s="9"/>
      <c r="AE3707" s="9"/>
      <c r="AF3707" s="9"/>
      <c r="AG3707" s="9"/>
      <c r="AH3707" s="9"/>
    </row>
    <row r="3708" ht="15.75" customHeight="1">
      <c r="A3708" s="177">
        <v>40330.0</v>
      </c>
      <c r="B3708" s="178">
        <v>6.79</v>
      </c>
      <c r="C3708" s="178">
        <v>7.29</v>
      </c>
      <c r="D3708" s="178">
        <v>7.77</v>
      </c>
      <c r="E3708" s="178">
        <v>8.9</v>
      </c>
      <c r="F3708" s="178">
        <v>10.08</v>
      </c>
      <c r="G3708" s="178">
        <v>10.7</v>
      </c>
      <c r="H3708" s="178">
        <v>11.65</v>
      </c>
      <c r="I3708" s="178">
        <v>11.81</v>
      </c>
      <c r="J3708" s="178">
        <v>11.83</v>
      </c>
      <c r="K3708" s="179" t="str">
        <f>MAX(0,((T3708*(365/365))-VLOOKUP(A3708,VBMA!$A:$D,4,0))  /  (T3708* (365/365)   ))</f>
        <v>#N/A</v>
      </c>
      <c r="L3708" s="180" t="str">
        <f t="shared" ref="L3708:S3708" si="3711">(B3708*(1-$K3708) * (365/365))/100</f>
        <v>#N/A</v>
      </c>
      <c r="M3708" s="180" t="str">
        <f t="shared" si="3711"/>
        <v>#N/A</v>
      </c>
      <c r="N3708" s="180" t="str">
        <f t="shared" si="3711"/>
        <v>#N/A</v>
      </c>
      <c r="O3708" s="180" t="str">
        <f t="shared" si="3711"/>
        <v>#N/A</v>
      </c>
      <c r="P3708" s="180" t="str">
        <f t="shared" si="3711"/>
        <v>#N/A</v>
      </c>
      <c r="Q3708" s="180" t="str">
        <f t="shared" si="3711"/>
        <v>#N/A</v>
      </c>
      <c r="R3708" s="180" t="str">
        <f t="shared" si="3711"/>
        <v>#N/A</v>
      </c>
      <c r="S3708" s="180" t="str">
        <f t="shared" si="3711"/>
        <v>#N/A</v>
      </c>
      <c r="T3708" s="181">
        <f t="shared" si="3"/>
        <v>11.97355556</v>
      </c>
      <c r="U3708" s="182">
        <f t="shared" si="4"/>
        <v>40513</v>
      </c>
      <c r="V3708" s="182">
        <f t="shared" si="5"/>
        <v>40603</v>
      </c>
      <c r="W3708" s="182">
        <f t="shared" si="6"/>
        <v>40695</v>
      </c>
      <c r="X3708" s="181">
        <f t="shared" si="7"/>
        <v>183</v>
      </c>
      <c r="Y3708" s="181">
        <f t="shared" si="8"/>
        <v>273</v>
      </c>
      <c r="Z3708" s="181">
        <f t="shared" si="9"/>
        <v>365</v>
      </c>
      <c r="AA3708" s="155"/>
      <c r="AB3708" s="9"/>
      <c r="AC3708" s="9"/>
      <c r="AD3708" s="9"/>
      <c r="AE3708" s="9"/>
      <c r="AF3708" s="9"/>
      <c r="AG3708" s="9"/>
      <c r="AH3708" s="9"/>
    </row>
    <row r="3709" ht="15.75" customHeight="1">
      <c r="A3709" s="177">
        <v>40329.0</v>
      </c>
      <c r="B3709" s="178">
        <v>6.56</v>
      </c>
      <c r="C3709" s="178">
        <v>7.12</v>
      </c>
      <c r="D3709" s="178">
        <v>7.74</v>
      </c>
      <c r="E3709" s="178">
        <v>8.96</v>
      </c>
      <c r="F3709" s="178">
        <v>10.13</v>
      </c>
      <c r="G3709" s="178">
        <v>10.76</v>
      </c>
      <c r="H3709" s="178">
        <v>11.71</v>
      </c>
      <c r="I3709" s="178">
        <v>11.81</v>
      </c>
      <c r="J3709" s="178">
        <v>11.83</v>
      </c>
      <c r="K3709" s="179" t="str">
        <f>MAX(0,((T3709*(365/365))-VLOOKUP(A3709,VBMA!$A:$D,4,0))  /  (T3709* (365/365)   ))</f>
        <v>#N/A</v>
      </c>
      <c r="L3709" s="180" t="str">
        <f t="shared" ref="L3709:S3709" si="3712">(B3709*(1-$K3709) * (365/365))/100</f>
        <v>#N/A</v>
      </c>
      <c r="M3709" s="180" t="str">
        <f t="shared" si="3712"/>
        <v>#N/A</v>
      </c>
      <c r="N3709" s="180" t="str">
        <f t="shared" si="3712"/>
        <v>#N/A</v>
      </c>
      <c r="O3709" s="180" t="str">
        <f t="shared" si="3712"/>
        <v>#N/A</v>
      </c>
      <c r="P3709" s="180" t="str">
        <f t="shared" si="3712"/>
        <v>#N/A</v>
      </c>
      <c r="Q3709" s="180" t="str">
        <f t="shared" si="3712"/>
        <v>#N/A</v>
      </c>
      <c r="R3709" s="180" t="str">
        <f t="shared" si="3712"/>
        <v>#N/A</v>
      </c>
      <c r="S3709" s="180" t="str">
        <f t="shared" si="3712"/>
        <v>#N/A</v>
      </c>
      <c r="T3709" s="181">
        <f t="shared" si="3"/>
        <v>11.90673913</v>
      </c>
      <c r="U3709" s="182">
        <f t="shared" si="4"/>
        <v>40513</v>
      </c>
      <c r="V3709" s="182">
        <f t="shared" si="5"/>
        <v>40605</v>
      </c>
      <c r="W3709" s="182">
        <f t="shared" si="6"/>
        <v>40694</v>
      </c>
      <c r="X3709" s="181">
        <f t="shared" si="7"/>
        <v>184</v>
      </c>
      <c r="Y3709" s="181">
        <f t="shared" si="8"/>
        <v>276</v>
      </c>
      <c r="Z3709" s="181">
        <f t="shared" si="9"/>
        <v>365</v>
      </c>
      <c r="AA3709" s="155"/>
      <c r="AB3709" s="9"/>
      <c r="AC3709" s="9"/>
      <c r="AD3709" s="9"/>
      <c r="AE3709" s="9"/>
      <c r="AF3709" s="9"/>
      <c r="AG3709" s="9"/>
      <c r="AH3709" s="9"/>
    </row>
    <row r="3710" ht="15.75" customHeight="1">
      <c r="A3710" s="177">
        <v>40326.0</v>
      </c>
      <c r="B3710" s="178">
        <v>6.63</v>
      </c>
      <c r="C3710" s="178">
        <v>7.12</v>
      </c>
      <c r="D3710" s="178">
        <v>7.76</v>
      </c>
      <c r="E3710" s="178">
        <v>8.9</v>
      </c>
      <c r="F3710" s="178">
        <v>10.08</v>
      </c>
      <c r="G3710" s="178">
        <v>10.69</v>
      </c>
      <c r="H3710" s="178">
        <v>11.65</v>
      </c>
      <c r="I3710" s="178">
        <v>11.81</v>
      </c>
      <c r="J3710" s="178">
        <v>11.83</v>
      </c>
      <c r="K3710" s="179" t="str">
        <f>MAX(0,((T3710*(365/365))-VLOOKUP(A3710,VBMA!$A:$D,4,0))  /  (T3710* (365/365)   ))</f>
        <v>#N/A</v>
      </c>
      <c r="L3710" s="180" t="str">
        <f t="shared" ref="L3710:S3710" si="3713">(B3710*(1-$K3710) * (365/365))/100</f>
        <v>#N/A</v>
      </c>
      <c r="M3710" s="180" t="str">
        <f t="shared" si="3713"/>
        <v>#N/A</v>
      </c>
      <c r="N3710" s="180" t="str">
        <f t="shared" si="3713"/>
        <v>#N/A</v>
      </c>
      <c r="O3710" s="180" t="str">
        <f t="shared" si="3713"/>
        <v>#N/A</v>
      </c>
      <c r="P3710" s="180" t="str">
        <f t="shared" si="3713"/>
        <v>#N/A</v>
      </c>
      <c r="Q3710" s="180" t="str">
        <f t="shared" si="3713"/>
        <v>#N/A</v>
      </c>
      <c r="R3710" s="180" t="str">
        <f t="shared" si="3713"/>
        <v>#N/A</v>
      </c>
      <c r="S3710" s="180" t="str">
        <f t="shared" si="3713"/>
        <v>#N/A</v>
      </c>
      <c r="T3710" s="181">
        <f t="shared" si="3"/>
        <v>11.96478261</v>
      </c>
      <c r="U3710" s="182">
        <f t="shared" si="4"/>
        <v>40510</v>
      </c>
      <c r="V3710" s="182">
        <f t="shared" si="5"/>
        <v>40602</v>
      </c>
      <c r="W3710" s="182">
        <f t="shared" si="6"/>
        <v>40691</v>
      </c>
      <c r="X3710" s="181">
        <f t="shared" si="7"/>
        <v>184</v>
      </c>
      <c r="Y3710" s="181">
        <f t="shared" si="8"/>
        <v>276</v>
      </c>
      <c r="Z3710" s="181">
        <f t="shared" si="9"/>
        <v>365</v>
      </c>
      <c r="AA3710" s="155"/>
      <c r="AB3710" s="9"/>
      <c r="AC3710" s="9"/>
      <c r="AD3710" s="9"/>
      <c r="AE3710" s="9"/>
      <c r="AF3710" s="9"/>
      <c r="AG3710" s="9"/>
      <c r="AH3710" s="9"/>
    </row>
    <row r="3711" ht="15.75" customHeight="1">
      <c r="A3711" s="177">
        <v>40325.0</v>
      </c>
      <c r="B3711" s="178">
        <v>6.71</v>
      </c>
      <c r="C3711" s="178">
        <v>7.19</v>
      </c>
      <c r="D3711" s="178">
        <v>7.83</v>
      </c>
      <c r="E3711" s="178">
        <v>9.06</v>
      </c>
      <c r="F3711" s="178">
        <v>10.09</v>
      </c>
      <c r="G3711" s="178">
        <v>10.72</v>
      </c>
      <c r="H3711" s="178">
        <v>11.74</v>
      </c>
      <c r="I3711" s="178">
        <v>11.86</v>
      </c>
      <c r="J3711" s="178">
        <v>11.87</v>
      </c>
      <c r="K3711" s="179" t="str">
        <f>MAX(0,((T3711*(365/365))-VLOOKUP(A3711,VBMA!$A:$D,4,0))  /  (T3711* (365/365)   ))</f>
        <v>#N/A</v>
      </c>
      <c r="L3711" s="180" t="str">
        <f t="shared" ref="L3711:S3711" si="3714">(B3711*(1-$K3711) * (365/365))/100</f>
        <v>#N/A</v>
      </c>
      <c r="M3711" s="180" t="str">
        <f t="shared" si="3714"/>
        <v>#N/A</v>
      </c>
      <c r="N3711" s="180" t="str">
        <f t="shared" si="3714"/>
        <v>#N/A</v>
      </c>
      <c r="O3711" s="180" t="str">
        <f t="shared" si="3714"/>
        <v>#N/A</v>
      </c>
      <c r="P3711" s="180" t="str">
        <f t="shared" si="3714"/>
        <v>#N/A</v>
      </c>
      <c r="Q3711" s="180" t="str">
        <f t="shared" si="3714"/>
        <v>#N/A</v>
      </c>
      <c r="R3711" s="180" t="str">
        <f t="shared" si="3714"/>
        <v>#N/A</v>
      </c>
      <c r="S3711" s="180" t="str">
        <f t="shared" si="3714"/>
        <v>#N/A</v>
      </c>
      <c r="T3711" s="181">
        <f t="shared" si="3"/>
        <v>11.97608696</v>
      </c>
      <c r="U3711" s="182">
        <f t="shared" si="4"/>
        <v>40509</v>
      </c>
      <c r="V3711" s="182">
        <f t="shared" si="5"/>
        <v>40601</v>
      </c>
      <c r="W3711" s="182">
        <f t="shared" si="6"/>
        <v>40690</v>
      </c>
      <c r="X3711" s="181">
        <f t="shared" si="7"/>
        <v>184</v>
      </c>
      <c r="Y3711" s="181">
        <f t="shared" si="8"/>
        <v>276</v>
      </c>
      <c r="Z3711" s="181">
        <f t="shared" si="9"/>
        <v>365</v>
      </c>
      <c r="AA3711" s="155"/>
      <c r="AB3711" s="9"/>
      <c r="AC3711" s="9"/>
      <c r="AD3711" s="9"/>
      <c r="AE3711" s="9"/>
      <c r="AF3711" s="9"/>
      <c r="AG3711" s="9"/>
      <c r="AH3711" s="9"/>
    </row>
    <row r="3712" ht="15.75" customHeight="1">
      <c r="A3712" s="177">
        <v>40324.0</v>
      </c>
      <c r="B3712" s="178">
        <v>6.69</v>
      </c>
      <c r="C3712" s="178">
        <v>7.17</v>
      </c>
      <c r="D3712" s="178">
        <v>7.89</v>
      </c>
      <c r="E3712" s="178">
        <v>9.05</v>
      </c>
      <c r="F3712" s="178">
        <v>10.08</v>
      </c>
      <c r="G3712" s="178">
        <v>10.69</v>
      </c>
      <c r="H3712" s="178">
        <v>11.65</v>
      </c>
      <c r="I3712" s="178">
        <v>11.81</v>
      </c>
      <c r="J3712" s="178">
        <v>11.83</v>
      </c>
      <c r="K3712" s="179" t="str">
        <f>MAX(0,((T3712*(365/365))-VLOOKUP(A3712,VBMA!$A:$D,4,0))  /  (T3712* (365/365)   ))</f>
        <v>#N/A</v>
      </c>
      <c r="L3712" s="180" t="str">
        <f t="shared" ref="L3712:S3712" si="3715">(B3712*(1-$K3712) * (365/365))/100</f>
        <v>#N/A</v>
      </c>
      <c r="M3712" s="180" t="str">
        <f t="shared" si="3715"/>
        <v>#N/A</v>
      </c>
      <c r="N3712" s="180" t="str">
        <f t="shared" si="3715"/>
        <v>#N/A</v>
      </c>
      <c r="O3712" s="180" t="str">
        <f t="shared" si="3715"/>
        <v>#N/A</v>
      </c>
      <c r="P3712" s="180" t="str">
        <f t="shared" si="3715"/>
        <v>#N/A</v>
      </c>
      <c r="Q3712" s="180" t="str">
        <f t="shared" si="3715"/>
        <v>#N/A</v>
      </c>
      <c r="R3712" s="180" t="str">
        <f t="shared" si="3715"/>
        <v>#N/A</v>
      </c>
      <c r="S3712" s="180" t="str">
        <f t="shared" si="3715"/>
        <v>#N/A</v>
      </c>
      <c r="T3712" s="181">
        <f t="shared" si="3"/>
        <v>11.96478261</v>
      </c>
      <c r="U3712" s="182">
        <f t="shared" si="4"/>
        <v>40508</v>
      </c>
      <c r="V3712" s="182">
        <f t="shared" si="5"/>
        <v>40600</v>
      </c>
      <c r="W3712" s="182">
        <f t="shared" si="6"/>
        <v>40689</v>
      </c>
      <c r="X3712" s="181">
        <f t="shared" si="7"/>
        <v>184</v>
      </c>
      <c r="Y3712" s="181">
        <f t="shared" si="8"/>
        <v>276</v>
      </c>
      <c r="Z3712" s="181">
        <f t="shared" si="9"/>
        <v>365</v>
      </c>
      <c r="AA3712" s="155"/>
      <c r="AB3712" s="9"/>
      <c r="AC3712" s="9"/>
      <c r="AD3712" s="9"/>
      <c r="AE3712" s="9"/>
      <c r="AF3712" s="9"/>
      <c r="AG3712" s="9"/>
      <c r="AH3712" s="9"/>
    </row>
    <row r="3713" ht="15.75" customHeight="1">
      <c r="A3713" s="177">
        <v>40323.0</v>
      </c>
      <c r="B3713" s="178">
        <v>6.67</v>
      </c>
      <c r="C3713" s="178">
        <v>7.24</v>
      </c>
      <c r="D3713" s="178">
        <v>7.9</v>
      </c>
      <c r="E3713" s="178">
        <v>9.03</v>
      </c>
      <c r="F3713" s="178">
        <v>10.01</v>
      </c>
      <c r="G3713" s="178">
        <v>10.65</v>
      </c>
      <c r="H3713" s="178">
        <v>11.6</v>
      </c>
      <c r="I3713" s="178">
        <v>11.79</v>
      </c>
      <c r="J3713" s="178">
        <v>11.84</v>
      </c>
      <c r="K3713" s="179" t="str">
        <f>MAX(0,((T3713*(365/365))-VLOOKUP(A3713,VBMA!$A:$D,4,0))  /  (T3713* (365/365)   ))</f>
        <v>#N/A</v>
      </c>
      <c r="L3713" s="180" t="str">
        <f t="shared" ref="L3713:S3713" si="3716">(B3713*(1-$K3713) * (365/365))/100</f>
        <v>#N/A</v>
      </c>
      <c r="M3713" s="180" t="str">
        <f t="shared" si="3716"/>
        <v>#N/A</v>
      </c>
      <c r="N3713" s="180" t="str">
        <f t="shared" si="3716"/>
        <v>#N/A</v>
      </c>
      <c r="O3713" s="180" t="str">
        <f t="shared" si="3716"/>
        <v>#N/A</v>
      </c>
      <c r="P3713" s="180" t="str">
        <f t="shared" si="3716"/>
        <v>#N/A</v>
      </c>
      <c r="Q3713" s="180" t="str">
        <f t="shared" si="3716"/>
        <v>#N/A</v>
      </c>
      <c r="R3713" s="180" t="str">
        <f t="shared" si="3716"/>
        <v>#N/A</v>
      </c>
      <c r="S3713" s="180" t="str">
        <f t="shared" si="3716"/>
        <v>#N/A</v>
      </c>
      <c r="T3713" s="181">
        <f t="shared" si="3"/>
        <v>11.97380435</v>
      </c>
      <c r="U3713" s="182">
        <f t="shared" si="4"/>
        <v>40507</v>
      </c>
      <c r="V3713" s="182">
        <f t="shared" si="5"/>
        <v>40599</v>
      </c>
      <c r="W3713" s="182">
        <f t="shared" si="6"/>
        <v>40688</v>
      </c>
      <c r="X3713" s="181">
        <f t="shared" si="7"/>
        <v>184</v>
      </c>
      <c r="Y3713" s="181">
        <f t="shared" si="8"/>
        <v>276</v>
      </c>
      <c r="Z3713" s="181">
        <f t="shared" si="9"/>
        <v>365</v>
      </c>
      <c r="AA3713" s="155"/>
      <c r="AB3713" s="9"/>
      <c r="AC3713" s="9"/>
      <c r="AD3713" s="9"/>
      <c r="AE3713" s="9"/>
      <c r="AF3713" s="9"/>
      <c r="AG3713" s="9"/>
      <c r="AH3713" s="9"/>
    </row>
    <row r="3714" ht="15.75" customHeight="1">
      <c r="A3714" s="177">
        <v>40322.0</v>
      </c>
      <c r="B3714" s="178">
        <v>6.87</v>
      </c>
      <c r="C3714" s="178">
        <v>7.34</v>
      </c>
      <c r="D3714" s="178">
        <v>7.9</v>
      </c>
      <c r="E3714" s="178">
        <v>9.0</v>
      </c>
      <c r="F3714" s="178">
        <v>9.98</v>
      </c>
      <c r="G3714" s="178">
        <v>10.65</v>
      </c>
      <c r="H3714" s="178">
        <v>11.6</v>
      </c>
      <c r="I3714" s="178">
        <v>11.79</v>
      </c>
      <c r="J3714" s="178">
        <v>11.84</v>
      </c>
      <c r="K3714" s="179" t="str">
        <f>MAX(0,((T3714*(365/365))-VLOOKUP(A3714,VBMA!$A:$D,4,0))  /  (T3714* (365/365)   ))</f>
        <v>#N/A</v>
      </c>
      <c r="L3714" s="180" t="str">
        <f t="shared" ref="L3714:S3714" si="3717">(B3714*(1-$K3714) * (365/365))/100</f>
        <v>#N/A</v>
      </c>
      <c r="M3714" s="180" t="str">
        <f t="shared" si="3717"/>
        <v>#N/A</v>
      </c>
      <c r="N3714" s="180" t="str">
        <f t="shared" si="3717"/>
        <v>#N/A</v>
      </c>
      <c r="O3714" s="180" t="str">
        <f t="shared" si="3717"/>
        <v>#N/A</v>
      </c>
      <c r="P3714" s="180" t="str">
        <f t="shared" si="3717"/>
        <v>#N/A</v>
      </c>
      <c r="Q3714" s="180" t="str">
        <f t="shared" si="3717"/>
        <v>#N/A</v>
      </c>
      <c r="R3714" s="180" t="str">
        <f t="shared" si="3717"/>
        <v>#N/A</v>
      </c>
      <c r="S3714" s="180" t="str">
        <f t="shared" si="3717"/>
        <v>#N/A</v>
      </c>
      <c r="T3714" s="181">
        <f t="shared" si="3"/>
        <v>11.97380435</v>
      </c>
      <c r="U3714" s="182">
        <f t="shared" si="4"/>
        <v>40506</v>
      </c>
      <c r="V3714" s="182">
        <f t="shared" si="5"/>
        <v>40598</v>
      </c>
      <c r="W3714" s="182">
        <f t="shared" si="6"/>
        <v>40687</v>
      </c>
      <c r="X3714" s="181">
        <f t="shared" si="7"/>
        <v>184</v>
      </c>
      <c r="Y3714" s="181">
        <f t="shared" si="8"/>
        <v>276</v>
      </c>
      <c r="Z3714" s="181">
        <f t="shared" si="9"/>
        <v>365</v>
      </c>
      <c r="AA3714" s="155"/>
      <c r="AB3714" s="9"/>
      <c r="AC3714" s="9"/>
      <c r="AD3714" s="9"/>
      <c r="AE3714" s="9"/>
      <c r="AF3714" s="9"/>
      <c r="AG3714" s="9"/>
      <c r="AH3714" s="9"/>
    </row>
    <row r="3715" ht="15.75" customHeight="1">
      <c r="A3715" s="177">
        <v>40319.0</v>
      </c>
      <c r="B3715" s="178">
        <v>6.76</v>
      </c>
      <c r="C3715" s="178">
        <v>7.19</v>
      </c>
      <c r="D3715" s="178">
        <v>7.94</v>
      </c>
      <c r="E3715" s="178">
        <v>9.04</v>
      </c>
      <c r="F3715" s="178">
        <v>10.11</v>
      </c>
      <c r="G3715" s="178">
        <v>10.72</v>
      </c>
      <c r="H3715" s="178">
        <v>11.74</v>
      </c>
      <c r="I3715" s="178">
        <v>11.86</v>
      </c>
      <c r="J3715" s="178">
        <v>11.91</v>
      </c>
      <c r="K3715" s="179" t="str">
        <f>MAX(0,((T3715*(365/365))-VLOOKUP(A3715,VBMA!$A:$D,4,0))  /  (T3715* (365/365)   ))</f>
        <v>#N/A</v>
      </c>
      <c r="L3715" s="180" t="str">
        <f t="shared" ref="L3715:S3715" si="3718">(B3715*(1-$K3715) * (365/365))/100</f>
        <v>#N/A</v>
      </c>
      <c r="M3715" s="180" t="str">
        <f t="shared" si="3718"/>
        <v>#N/A</v>
      </c>
      <c r="N3715" s="180" t="str">
        <f t="shared" si="3718"/>
        <v>#N/A</v>
      </c>
      <c r="O3715" s="180" t="str">
        <f t="shared" si="3718"/>
        <v>#N/A</v>
      </c>
      <c r="P3715" s="180" t="str">
        <f t="shared" si="3718"/>
        <v>#N/A</v>
      </c>
      <c r="Q3715" s="180" t="str">
        <f t="shared" si="3718"/>
        <v>#N/A</v>
      </c>
      <c r="R3715" s="180" t="str">
        <f t="shared" si="3718"/>
        <v>#N/A</v>
      </c>
      <c r="S3715" s="180" t="str">
        <f t="shared" si="3718"/>
        <v>#N/A</v>
      </c>
      <c r="T3715" s="181">
        <f t="shared" si="3"/>
        <v>11.97608696</v>
      </c>
      <c r="U3715" s="182">
        <f t="shared" si="4"/>
        <v>40503</v>
      </c>
      <c r="V3715" s="182">
        <f t="shared" si="5"/>
        <v>40595</v>
      </c>
      <c r="W3715" s="182">
        <f t="shared" si="6"/>
        <v>40684</v>
      </c>
      <c r="X3715" s="181">
        <f t="shared" si="7"/>
        <v>184</v>
      </c>
      <c r="Y3715" s="181">
        <f t="shared" si="8"/>
        <v>276</v>
      </c>
      <c r="Z3715" s="181">
        <f t="shared" si="9"/>
        <v>365</v>
      </c>
      <c r="AA3715" s="155"/>
      <c r="AB3715" s="9"/>
      <c r="AC3715" s="9"/>
      <c r="AD3715" s="9"/>
      <c r="AE3715" s="9"/>
      <c r="AF3715" s="9"/>
      <c r="AG3715" s="9"/>
      <c r="AH3715" s="9"/>
    </row>
    <row r="3716" ht="15.75" customHeight="1">
      <c r="A3716" s="177">
        <v>40318.0</v>
      </c>
      <c r="B3716" s="178">
        <v>6.73</v>
      </c>
      <c r="C3716" s="178">
        <v>7.19</v>
      </c>
      <c r="D3716" s="178">
        <v>7.93</v>
      </c>
      <c r="E3716" s="178">
        <v>9.0</v>
      </c>
      <c r="F3716" s="178">
        <v>10.07</v>
      </c>
      <c r="G3716" s="178">
        <v>10.69</v>
      </c>
      <c r="H3716" s="178">
        <v>11.65</v>
      </c>
      <c r="I3716" s="178">
        <v>11.81</v>
      </c>
      <c r="J3716" s="178">
        <v>11.86</v>
      </c>
      <c r="K3716" s="179" t="str">
        <f>MAX(0,((T3716*(365/365))-VLOOKUP(A3716,VBMA!$A:$D,4,0))  /  (T3716* (365/365)   ))</f>
        <v>#N/A</v>
      </c>
      <c r="L3716" s="180" t="str">
        <f t="shared" ref="L3716:S3716" si="3719">(B3716*(1-$K3716) * (365/365))/100</f>
        <v>#N/A</v>
      </c>
      <c r="M3716" s="180" t="str">
        <f t="shared" si="3719"/>
        <v>#N/A</v>
      </c>
      <c r="N3716" s="180" t="str">
        <f t="shared" si="3719"/>
        <v>#N/A</v>
      </c>
      <c r="O3716" s="180" t="str">
        <f t="shared" si="3719"/>
        <v>#N/A</v>
      </c>
      <c r="P3716" s="180" t="str">
        <f t="shared" si="3719"/>
        <v>#N/A</v>
      </c>
      <c r="Q3716" s="180" t="str">
        <f t="shared" si="3719"/>
        <v>#N/A</v>
      </c>
      <c r="R3716" s="180" t="str">
        <f t="shared" si="3719"/>
        <v>#N/A</v>
      </c>
      <c r="S3716" s="180" t="str">
        <f t="shared" si="3719"/>
        <v>#N/A</v>
      </c>
      <c r="T3716" s="181">
        <f t="shared" si="3"/>
        <v>11.96478261</v>
      </c>
      <c r="U3716" s="182">
        <f t="shared" si="4"/>
        <v>40502</v>
      </c>
      <c r="V3716" s="182">
        <f t="shared" si="5"/>
        <v>40594</v>
      </c>
      <c r="W3716" s="182">
        <f t="shared" si="6"/>
        <v>40683</v>
      </c>
      <c r="X3716" s="181">
        <f t="shared" si="7"/>
        <v>184</v>
      </c>
      <c r="Y3716" s="181">
        <f t="shared" si="8"/>
        <v>276</v>
      </c>
      <c r="Z3716" s="181">
        <f t="shared" si="9"/>
        <v>365</v>
      </c>
      <c r="AA3716" s="155"/>
      <c r="AB3716" s="9"/>
      <c r="AC3716" s="9"/>
      <c r="AD3716" s="9"/>
      <c r="AE3716" s="9"/>
      <c r="AF3716" s="9"/>
      <c r="AG3716" s="9"/>
      <c r="AH3716" s="9"/>
    </row>
    <row r="3717" ht="15.75" customHeight="1">
      <c r="A3717" s="177">
        <v>40317.0</v>
      </c>
      <c r="B3717" s="178">
        <v>6.79</v>
      </c>
      <c r="C3717" s="178">
        <v>7.33</v>
      </c>
      <c r="D3717" s="178">
        <v>8.0</v>
      </c>
      <c r="E3717" s="178">
        <v>9.12</v>
      </c>
      <c r="F3717" s="178">
        <v>10.16</v>
      </c>
      <c r="G3717" s="178">
        <v>10.73</v>
      </c>
      <c r="H3717" s="178">
        <v>11.68</v>
      </c>
      <c r="I3717" s="178">
        <v>11.81</v>
      </c>
      <c r="J3717" s="178">
        <v>11.86</v>
      </c>
      <c r="K3717" s="179" t="str">
        <f>MAX(0,((T3717*(365/365))-VLOOKUP(A3717,VBMA!$A:$D,4,0))  /  (T3717* (365/365)   ))</f>
        <v>#N/A</v>
      </c>
      <c r="L3717" s="180" t="str">
        <f t="shared" ref="L3717:S3717" si="3720">(B3717*(1-$K3717) * (365/365))/100</f>
        <v>#N/A</v>
      </c>
      <c r="M3717" s="180" t="str">
        <f t="shared" si="3720"/>
        <v>#N/A</v>
      </c>
      <c r="N3717" s="180" t="str">
        <f t="shared" si="3720"/>
        <v>#N/A</v>
      </c>
      <c r="O3717" s="180" t="str">
        <f t="shared" si="3720"/>
        <v>#N/A</v>
      </c>
      <c r="P3717" s="180" t="str">
        <f t="shared" si="3720"/>
        <v>#N/A</v>
      </c>
      <c r="Q3717" s="180" t="str">
        <f t="shared" si="3720"/>
        <v>#N/A</v>
      </c>
      <c r="R3717" s="180" t="str">
        <f t="shared" si="3720"/>
        <v>#N/A</v>
      </c>
      <c r="S3717" s="180" t="str">
        <f t="shared" si="3720"/>
        <v>#N/A</v>
      </c>
      <c r="T3717" s="181">
        <f t="shared" si="3"/>
        <v>11.93576087</v>
      </c>
      <c r="U3717" s="182">
        <f t="shared" si="4"/>
        <v>40501</v>
      </c>
      <c r="V3717" s="182">
        <f t="shared" si="5"/>
        <v>40593</v>
      </c>
      <c r="W3717" s="182">
        <f t="shared" si="6"/>
        <v>40682</v>
      </c>
      <c r="X3717" s="181">
        <f t="shared" si="7"/>
        <v>184</v>
      </c>
      <c r="Y3717" s="181">
        <f t="shared" si="8"/>
        <v>276</v>
      </c>
      <c r="Z3717" s="181">
        <f t="shared" si="9"/>
        <v>365</v>
      </c>
      <c r="AA3717" s="155"/>
      <c r="AB3717" s="9"/>
      <c r="AC3717" s="9"/>
      <c r="AD3717" s="9"/>
      <c r="AE3717" s="9"/>
      <c r="AF3717" s="9"/>
      <c r="AG3717" s="9"/>
      <c r="AH3717" s="9"/>
    </row>
    <row r="3718" ht="15.75" customHeight="1">
      <c r="A3718" s="177">
        <v>40316.0</v>
      </c>
      <c r="B3718" s="178">
        <v>6.94</v>
      </c>
      <c r="C3718" s="178">
        <v>7.59</v>
      </c>
      <c r="D3718" s="178">
        <v>8.17</v>
      </c>
      <c r="E3718" s="178">
        <v>9.23</v>
      </c>
      <c r="F3718" s="178">
        <v>10.19</v>
      </c>
      <c r="G3718" s="178">
        <v>10.79</v>
      </c>
      <c r="H3718" s="178">
        <v>11.74</v>
      </c>
      <c r="I3718" s="178">
        <v>11.88</v>
      </c>
      <c r="J3718" s="178">
        <v>11.91</v>
      </c>
      <c r="K3718" s="179" t="str">
        <f>MAX(0,((T3718*(365/365))-VLOOKUP(A3718,VBMA!$A:$D,4,0))  /  (T3718* (365/365)   ))</f>
        <v>#N/A</v>
      </c>
      <c r="L3718" s="180" t="str">
        <f t="shared" ref="L3718:S3718" si="3721">(B3718*(1-$K3718) * (365/365))/100</f>
        <v>#N/A</v>
      </c>
      <c r="M3718" s="180" t="str">
        <f t="shared" si="3721"/>
        <v>#N/A</v>
      </c>
      <c r="N3718" s="180" t="str">
        <f t="shared" si="3721"/>
        <v>#N/A</v>
      </c>
      <c r="O3718" s="180" t="str">
        <f t="shared" si="3721"/>
        <v>#N/A</v>
      </c>
      <c r="P3718" s="180" t="str">
        <f t="shared" si="3721"/>
        <v>#N/A</v>
      </c>
      <c r="Q3718" s="180" t="str">
        <f t="shared" si="3721"/>
        <v>#N/A</v>
      </c>
      <c r="R3718" s="180" t="str">
        <f t="shared" si="3721"/>
        <v>#N/A</v>
      </c>
      <c r="S3718" s="180" t="str">
        <f t="shared" si="3721"/>
        <v>#N/A</v>
      </c>
      <c r="T3718" s="181">
        <f t="shared" si="3"/>
        <v>12.01543478</v>
      </c>
      <c r="U3718" s="182">
        <f t="shared" si="4"/>
        <v>40500</v>
      </c>
      <c r="V3718" s="182">
        <f t="shared" si="5"/>
        <v>40592</v>
      </c>
      <c r="W3718" s="182">
        <f t="shared" si="6"/>
        <v>40681</v>
      </c>
      <c r="X3718" s="181">
        <f t="shared" si="7"/>
        <v>184</v>
      </c>
      <c r="Y3718" s="181">
        <f t="shared" si="8"/>
        <v>276</v>
      </c>
      <c r="Z3718" s="181">
        <f t="shared" si="9"/>
        <v>365</v>
      </c>
      <c r="AA3718" s="155"/>
      <c r="AB3718" s="9"/>
      <c r="AC3718" s="9"/>
      <c r="AD3718" s="9"/>
      <c r="AE3718" s="9"/>
      <c r="AF3718" s="9"/>
      <c r="AG3718" s="9"/>
      <c r="AH3718" s="9"/>
    </row>
    <row r="3719" ht="15.75" customHeight="1">
      <c r="A3719" s="177">
        <v>40315.0</v>
      </c>
      <c r="B3719" s="178">
        <v>7.13</v>
      </c>
      <c r="C3719" s="178">
        <v>7.84</v>
      </c>
      <c r="D3719" s="178">
        <v>8.35</v>
      </c>
      <c r="E3719" s="178">
        <v>9.41</v>
      </c>
      <c r="F3719" s="178">
        <v>10.23</v>
      </c>
      <c r="G3719" s="178">
        <v>10.96</v>
      </c>
      <c r="H3719" s="178">
        <v>11.74</v>
      </c>
      <c r="I3719" s="178">
        <v>11.88</v>
      </c>
      <c r="J3719" s="178">
        <v>11.91</v>
      </c>
      <c r="K3719" s="179" t="str">
        <f>MAX(0,((T3719*(365/365))-VLOOKUP(A3719,VBMA!$A:$D,4,0))  /  (T3719* (365/365)   ))</f>
        <v>#N/A</v>
      </c>
      <c r="L3719" s="180" t="str">
        <f t="shared" ref="L3719:S3719" si="3722">(B3719*(1-$K3719) * (365/365))/100</f>
        <v>#N/A</v>
      </c>
      <c r="M3719" s="180" t="str">
        <f t="shared" si="3722"/>
        <v>#N/A</v>
      </c>
      <c r="N3719" s="180" t="str">
        <f t="shared" si="3722"/>
        <v>#N/A</v>
      </c>
      <c r="O3719" s="180" t="str">
        <f t="shared" si="3722"/>
        <v>#N/A</v>
      </c>
      <c r="P3719" s="180" t="str">
        <f t="shared" si="3722"/>
        <v>#N/A</v>
      </c>
      <c r="Q3719" s="180" t="str">
        <f t="shared" si="3722"/>
        <v>#N/A</v>
      </c>
      <c r="R3719" s="180" t="str">
        <f t="shared" si="3722"/>
        <v>#N/A</v>
      </c>
      <c r="S3719" s="180" t="str">
        <f t="shared" si="3722"/>
        <v>#N/A</v>
      </c>
      <c r="T3719" s="181">
        <f t="shared" si="3"/>
        <v>12.01543478</v>
      </c>
      <c r="U3719" s="182">
        <f t="shared" si="4"/>
        <v>40499</v>
      </c>
      <c r="V3719" s="182">
        <f t="shared" si="5"/>
        <v>40591</v>
      </c>
      <c r="W3719" s="182">
        <f t="shared" si="6"/>
        <v>40680</v>
      </c>
      <c r="X3719" s="181">
        <f t="shared" si="7"/>
        <v>184</v>
      </c>
      <c r="Y3719" s="181">
        <f t="shared" si="8"/>
        <v>276</v>
      </c>
      <c r="Z3719" s="181">
        <f t="shared" si="9"/>
        <v>365</v>
      </c>
      <c r="AA3719" s="155"/>
      <c r="AB3719" s="9"/>
      <c r="AC3719" s="9"/>
      <c r="AD3719" s="9"/>
      <c r="AE3719" s="9"/>
      <c r="AF3719" s="9"/>
      <c r="AG3719" s="9"/>
      <c r="AH3719" s="9"/>
    </row>
    <row r="3720" ht="15.75" customHeight="1">
      <c r="A3720" s="177">
        <v>40312.0</v>
      </c>
      <c r="B3720" s="178">
        <v>7.15</v>
      </c>
      <c r="C3720" s="178">
        <v>7.86</v>
      </c>
      <c r="D3720" s="178">
        <v>8.4</v>
      </c>
      <c r="E3720" s="178">
        <v>9.41</v>
      </c>
      <c r="F3720" s="178">
        <v>10.23</v>
      </c>
      <c r="G3720" s="178">
        <v>10.99</v>
      </c>
      <c r="H3720" s="178">
        <v>11.74</v>
      </c>
      <c r="I3720" s="178">
        <v>11.88</v>
      </c>
      <c r="J3720" s="178">
        <v>11.91</v>
      </c>
      <c r="K3720" s="179" t="str">
        <f>MAX(0,((T3720*(365/365))-VLOOKUP(A3720,VBMA!$A:$D,4,0))  /  (T3720* (365/365)   ))</f>
        <v>#N/A</v>
      </c>
      <c r="L3720" s="180" t="str">
        <f t="shared" ref="L3720:S3720" si="3723">(B3720*(1-$K3720) * (365/365))/100</f>
        <v>#N/A</v>
      </c>
      <c r="M3720" s="180" t="str">
        <f t="shared" si="3723"/>
        <v>#N/A</v>
      </c>
      <c r="N3720" s="180" t="str">
        <f t="shared" si="3723"/>
        <v>#N/A</v>
      </c>
      <c r="O3720" s="180" t="str">
        <f t="shared" si="3723"/>
        <v>#N/A</v>
      </c>
      <c r="P3720" s="180" t="str">
        <f t="shared" si="3723"/>
        <v>#N/A</v>
      </c>
      <c r="Q3720" s="180" t="str">
        <f t="shared" si="3723"/>
        <v>#N/A</v>
      </c>
      <c r="R3720" s="180" t="str">
        <f t="shared" si="3723"/>
        <v>#N/A</v>
      </c>
      <c r="S3720" s="180" t="str">
        <f t="shared" si="3723"/>
        <v>#N/A</v>
      </c>
      <c r="T3720" s="181">
        <f t="shared" si="3"/>
        <v>12.01543478</v>
      </c>
      <c r="U3720" s="182">
        <f t="shared" si="4"/>
        <v>40496</v>
      </c>
      <c r="V3720" s="182">
        <f t="shared" si="5"/>
        <v>40588</v>
      </c>
      <c r="W3720" s="182">
        <f t="shared" si="6"/>
        <v>40677</v>
      </c>
      <c r="X3720" s="181">
        <f t="shared" si="7"/>
        <v>184</v>
      </c>
      <c r="Y3720" s="181">
        <f t="shared" si="8"/>
        <v>276</v>
      </c>
      <c r="Z3720" s="181">
        <f t="shared" si="9"/>
        <v>365</v>
      </c>
      <c r="AA3720" s="155"/>
      <c r="AB3720" s="9"/>
      <c r="AC3720" s="9"/>
      <c r="AD3720" s="9"/>
      <c r="AE3720" s="9"/>
      <c r="AF3720" s="9"/>
      <c r="AG3720" s="9"/>
      <c r="AH3720" s="9"/>
    </row>
    <row r="3721" ht="15.75" customHeight="1">
      <c r="A3721" s="177">
        <v>40311.0</v>
      </c>
      <c r="B3721" s="178">
        <v>7.13</v>
      </c>
      <c r="C3721" s="178">
        <v>7.86</v>
      </c>
      <c r="D3721" s="178">
        <v>8.4</v>
      </c>
      <c r="E3721" s="178">
        <v>9.41</v>
      </c>
      <c r="F3721" s="178">
        <v>10.23</v>
      </c>
      <c r="G3721" s="178">
        <v>10.99</v>
      </c>
      <c r="H3721" s="178">
        <v>11.74</v>
      </c>
      <c r="I3721" s="178">
        <v>11.88</v>
      </c>
      <c r="J3721" s="178">
        <v>11.91</v>
      </c>
      <c r="K3721" s="179" t="str">
        <f>MAX(0,((T3721*(365/365))-VLOOKUP(A3721,VBMA!$A:$D,4,0))  /  (T3721* (365/365)   ))</f>
        <v>#N/A</v>
      </c>
      <c r="L3721" s="180" t="str">
        <f t="shared" ref="L3721:S3721" si="3724">(B3721*(1-$K3721) * (365/365))/100</f>
        <v>#N/A</v>
      </c>
      <c r="M3721" s="180" t="str">
        <f t="shared" si="3724"/>
        <v>#N/A</v>
      </c>
      <c r="N3721" s="180" t="str">
        <f t="shared" si="3724"/>
        <v>#N/A</v>
      </c>
      <c r="O3721" s="180" t="str">
        <f t="shared" si="3724"/>
        <v>#N/A</v>
      </c>
      <c r="P3721" s="180" t="str">
        <f t="shared" si="3724"/>
        <v>#N/A</v>
      </c>
      <c r="Q3721" s="180" t="str">
        <f t="shared" si="3724"/>
        <v>#N/A</v>
      </c>
      <c r="R3721" s="180" t="str">
        <f t="shared" si="3724"/>
        <v>#N/A</v>
      </c>
      <c r="S3721" s="180" t="str">
        <f t="shared" si="3724"/>
        <v>#N/A</v>
      </c>
      <c r="T3721" s="181">
        <f t="shared" si="3"/>
        <v>12.01543478</v>
      </c>
      <c r="U3721" s="182">
        <f t="shared" si="4"/>
        <v>40495</v>
      </c>
      <c r="V3721" s="182">
        <f t="shared" si="5"/>
        <v>40587</v>
      </c>
      <c r="W3721" s="182">
        <f t="shared" si="6"/>
        <v>40676</v>
      </c>
      <c r="X3721" s="181">
        <f t="shared" si="7"/>
        <v>184</v>
      </c>
      <c r="Y3721" s="181">
        <f t="shared" si="8"/>
        <v>276</v>
      </c>
      <c r="Z3721" s="181">
        <f t="shared" si="9"/>
        <v>365</v>
      </c>
      <c r="AA3721" s="155"/>
      <c r="AB3721" s="9"/>
      <c r="AC3721" s="9"/>
      <c r="AD3721" s="9"/>
      <c r="AE3721" s="9"/>
      <c r="AF3721" s="9"/>
      <c r="AG3721" s="9"/>
      <c r="AH3721" s="9"/>
    </row>
    <row r="3722" ht="15.75" customHeight="1">
      <c r="A3722" s="177">
        <v>40310.0</v>
      </c>
      <c r="B3722" s="178">
        <v>7.04</v>
      </c>
      <c r="C3722" s="178">
        <v>7.68</v>
      </c>
      <c r="D3722" s="178">
        <v>8.21</v>
      </c>
      <c r="E3722" s="178">
        <v>9.31</v>
      </c>
      <c r="F3722" s="178">
        <v>10.2</v>
      </c>
      <c r="G3722" s="178">
        <v>10.98</v>
      </c>
      <c r="H3722" s="178">
        <v>11.78</v>
      </c>
      <c r="I3722" s="178">
        <v>11.88</v>
      </c>
      <c r="J3722" s="178">
        <v>11.97</v>
      </c>
      <c r="K3722" s="179" t="str">
        <f>MAX(0,((T3722*(365/365))-VLOOKUP(A3722,VBMA!$A:$D,4,0))  /  (T3722* (365/365)   ))</f>
        <v>#N/A</v>
      </c>
      <c r="L3722" s="180" t="str">
        <f t="shared" ref="L3722:S3722" si="3725">(B3722*(1-$K3722) * (365/365))/100</f>
        <v>#N/A</v>
      </c>
      <c r="M3722" s="180" t="str">
        <f t="shared" si="3725"/>
        <v>#N/A</v>
      </c>
      <c r="N3722" s="180" t="str">
        <f t="shared" si="3725"/>
        <v>#N/A</v>
      </c>
      <c r="O3722" s="180" t="str">
        <f t="shared" si="3725"/>
        <v>#N/A</v>
      </c>
      <c r="P3722" s="180" t="str">
        <f t="shared" si="3725"/>
        <v>#N/A</v>
      </c>
      <c r="Q3722" s="180" t="str">
        <f t="shared" si="3725"/>
        <v>#N/A</v>
      </c>
      <c r="R3722" s="180" t="str">
        <f t="shared" si="3725"/>
        <v>#N/A</v>
      </c>
      <c r="S3722" s="180" t="str">
        <f t="shared" si="3725"/>
        <v>#N/A</v>
      </c>
      <c r="T3722" s="181">
        <f t="shared" si="3"/>
        <v>11.97673913</v>
      </c>
      <c r="U3722" s="182">
        <f t="shared" si="4"/>
        <v>40494</v>
      </c>
      <c r="V3722" s="182">
        <f t="shared" si="5"/>
        <v>40586</v>
      </c>
      <c r="W3722" s="182">
        <f t="shared" si="6"/>
        <v>40675</v>
      </c>
      <c r="X3722" s="181">
        <f t="shared" si="7"/>
        <v>184</v>
      </c>
      <c r="Y3722" s="181">
        <f t="shared" si="8"/>
        <v>276</v>
      </c>
      <c r="Z3722" s="181">
        <f t="shared" si="9"/>
        <v>365</v>
      </c>
      <c r="AA3722" s="155"/>
      <c r="AB3722" s="9"/>
      <c r="AC3722" s="9"/>
      <c r="AD3722" s="9"/>
      <c r="AE3722" s="9"/>
      <c r="AF3722" s="9"/>
      <c r="AG3722" s="9"/>
      <c r="AH3722" s="9"/>
    </row>
    <row r="3723" ht="15.75" customHeight="1">
      <c r="A3723" s="177">
        <v>40309.0</v>
      </c>
      <c r="B3723" s="178">
        <v>7.01</v>
      </c>
      <c r="C3723" s="178">
        <v>7.61</v>
      </c>
      <c r="D3723" s="178">
        <v>8.16</v>
      </c>
      <c r="E3723" s="178">
        <v>9.3</v>
      </c>
      <c r="F3723" s="178">
        <v>10.23</v>
      </c>
      <c r="G3723" s="178">
        <v>11.06</v>
      </c>
      <c r="H3723" s="178">
        <v>11.81</v>
      </c>
      <c r="I3723" s="178">
        <v>11.94</v>
      </c>
      <c r="J3723" s="178">
        <v>12.0</v>
      </c>
      <c r="K3723" s="179" t="str">
        <f>MAX(0,((T3723*(365/365))-VLOOKUP(A3723,VBMA!$A:$D,4,0))  /  (T3723* (365/365)   ))</f>
        <v>#N/A</v>
      </c>
      <c r="L3723" s="180" t="str">
        <f t="shared" ref="L3723:S3723" si="3726">(B3723*(1-$K3723) * (365/365))/100</f>
        <v>#N/A</v>
      </c>
      <c r="M3723" s="180" t="str">
        <f t="shared" si="3726"/>
        <v>#N/A</v>
      </c>
      <c r="N3723" s="180" t="str">
        <f t="shared" si="3726"/>
        <v>#N/A</v>
      </c>
      <c r="O3723" s="180" t="str">
        <f t="shared" si="3726"/>
        <v>#N/A</v>
      </c>
      <c r="P3723" s="180" t="str">
        <f t="shared" si="3726"/>
        <v>#N/A</v>
      </c>
      <c r="Q3723" s="180" t="str">
        <f t="shared" si="3726"/>
        <v>#N/A</v>
      </c>
      <c r="R3723" s="180" t="str">
        <f t="shared" si="3726"/>
        <v>#N/A</v>
      </c>
      <c r="S3723" s="180" t="str">
        <f t="shared" si="3726"/>
        <v>#N/A</v>
      </c>
      <c r="T3723" s="181">
        <f t="shared" si="3"/>
        <v>12.06576087</v>
      </c>
      <c r="U3723" s="182">
        <f t="shared" si="4"/>
        <v>40493</v>
      </c>
      <c r="V3723" s="182">
        <f t="shared" si="5"/>
        <v>40585</v>
      </c>
      <c r="W3723" s="182">
        <f t="shared" si="6"/>
        <v>40674</v>
      </c>
      <c r="X3723" s="181">
        <f t="shared" si="7"/>
        <v>184</v>
      </c>
      <c r="Y3723" s="181">
        <f t="shared" si="8"/>
        <v>276</v>
      </c>
      <c r="Z3723" s="181">
        <f t="shared" si="9"/>
        <v>365</v>
      </c>
      <c r="AA3723" s="155"/>
      <c r="AB3723" s="9"/>
      <c r="AC3723" s="9"/>
      <c r="AD3723" s="9"/>
      <c r="AE3723" s="9"/>
      <c r="AF3723" s="9"/>
      <c r="AG3723" s="9"/>
      <c r="AH3723" s="9"/>
    </row>
    <row r="3724" ht="15.75" customHeight="1">
      <c r="A3724" s="177">
        <v>40308.0</v>
      </c>
      <c r="B3724" s="178">
        <v>7.01</v>
      </c>
      <c r="C3724" s="178">
        <v>7.64</v>
      </c>
      <c r="D3724" s="178">
        <v>8.19</v>
      </c>
      <c r="E3724" s="178">
        <v>9.3</v>
      </c>
      <c r="F3724" s="178">
        <v>10.24</v>
      </c>
      <c r="G3724" s="178">
        <v>11.08</v>
      </c>
      <c r="H3724" s="178">
        <v>11.81</v>
      </c>
      <c r="I3724" s="178">
        <v>12.0</v>
      </c>
      <c r="J3724" s="178">
        <v>12.0</v>
      </c>
      <c r="K3724" s="179" t="str">
        <f>MAX(0,((T3724*(365/365))-VLOOKUP(A3724,VBMA!$A:$D,4,0))  /  (T3724* (365/365)   ))</f>
        <v>#N/A</v>
      </c>
      <c r="L3724" s="180" t="str">
        <f t="shared" ref="L3724:S3724" si="3727">(B3724*(1-$K3724) * (365/365))/100</f>
        <v>#N/A</v>
      </c>
      <c r="M3724" s="180" t="str">
        <f t="shared" si="3727"/>
        <v>#N/A</v>
      </c>
      <c r="N3724" s="180" t="str">
        <f t="shared" si="3727"/>
        <v>#N/A</v>
      </c>
      <c r="O3724" s="180" t="str">
        <f t="shared" si="3727"/>
        <v>#N/A</v>
      </c>
      <c r="P3724" s="180" t="str">
        <f t="shared" si="3727"/>
        <v>#N/A</v>
      </c>
      <c r="Q3724" s="180" t="str">
        <f t="shared" si="3727"/>
        <v>#N/A</v>
      </c>
      <c r="R3724" s="180" t="str">
        <f t="shared" si="3727"/>
        <v>#N/A</v>
      </c>
      <c r="S3724" s="180" t="str">
        <f t="shared" si="3727"/>
        <v>#N/A</v>
      </c>
      <c r="T3724" s="181">
        <f t="shared" si="3"/>
        <v>12.18380435</v>
      </c>
      <c r="U3724" s="182">
        <f t="shared" si="4"/>
        <v>40492</v>
      </c>
      <c r="V3724" s="182">
        <f t="shared" si="5"/>
        <v>40584</v>
      </c>
      <c r="W3724" s="182">
        <f t="shared" si="6"/>
        <v>40673</v>
      </c>
      <c r="X3724" s="181">
        <f t="shared" si="7"/>
        <v>184</v>
      </c>
      <c r="Y3724" s="181">
        <f t="shared" si="8"/>
        <v>276</v>
      </c>
      <c r="Z3724" s="181">
        <f t="shared" si="9"/>
        <v>365</v>
      </c>
      <c r="AA3724" s="155"/>
      <c r="AB3724" s="9"/>
      <c r="AC3724" s="9"/>
      <c r="AD3724" s="9"/>
      <c r="AE3724" s="9"/>
      <c r="AF3724" s="9"/>
      <c r="AG3724" s="9"/>
      <c r="AH3724" s="9"/>
    </row>
    <row r="3725" ht="15.75" customHeight="1">
      <c r="A3725" s="177">
        <v>40305.0</v>
      </c>
      <c r="B3725" s="178">
        <v>7.0</v>
      </c>
      <c r="C3725" s="178">
        <v>7.54</v>
      </c>
      <c r="D3725" s="178">
        <v>8.13</v>
      </c>
      <c r="E3725" s="178">
        <v>9.27</v>
      </c>
      <c r="F3725" s="178">
        <v>10.14</v>
      </c>
      <c r="G3725" s="178">
        <v>10.99</v>
      </c>
      <c r="H3725" s="178">
        <v>11.79</v>
      </c>
      <c r="I3725" s="178">
        <v>12.0</v>
      </c>
      <c r="J3725" s="178">
        <v>12.0</v>
      </c>
      <c r="K3725" s="179" t="str">
        <f>MAX(0,((T3725*(365/365))-VLOOKUP(A3725,VBMA!$A:$D,4,0))  /  (T3725* (365/365)   ))</f>
        <v>#N/A</v>
      </c>
      <c r="L3725" s="180" t="str">
        <f t="shared" ref="L3725:S3725" si="3728">(B3725*(1-$K3725) * (365/365))/100</f>
        <v>#N/A</v>
      </c>
      <c r="M3725" s="180" t="str">
        <f t="shared" si="3728"/>
        <v>#N/A</v>
      </c>
      <c r="N3725" s="180" t="str">
        <f t="shared" si="3728"/>
        <v>#N/A</v>
      </c>
      <c r="O3725" s="180" t="str">
        <f t="shared" si="3728"/>
        <v>#N/A</v>
      </c>
      <c r="P3725" s="180" t="str">
        <f t="shared" si="3728"/>
        <v>#N/A</v>
      </c>
      <c r="Q3725" s="180" t="str">
        <f t="shared" si="3728"/>
        <v>#N/A</v>
      </c>
      <c r="R3725" s="180" t="str">
        <f t="shared" si="3728"/>
        <v>#N/A</v>
      </c>
      <c r="S3725" s="180" t="str">
        <f t="shared" si="3728"/>
        <v>#N/A</v>
      </c>
      <c r="T3725" s="181">
        <f t="shared" si="3"/>
        <v>12.20315217</v>
      </c>
      <c r="U3725" s="182">
        <f t="shared" si="4"/>
        <v>40489</v>
      </c>
      <c r="V3725" s="182">
        <f t="shared" si="5"/>
        <v>40581</v>
      </c>
      <c r="W3725" s="182">
        <f t="shared" si="6"/>
        <v>40670</v>
      </c>
      <c r="X3725" s="181">
        <f t="shared" si="7"/>
        <v>184</v>
      </c>
      <c r="Y3725" s="181">
        <f t="shared" si="8"/>
        <v>276</v>
      </c>
      <c r="Z3725" s="181">
        <f t="shared" si="9"/>
        <v>365</v>
      </c>
      <c r="AA3725" s="155"/>
      <c r="AB3725" s="9"/>
      <c r="AC3725" s="9"/>
      <c r="AD3725" s="9"/>
      <c r="AE3725" s="9"/>
      <c r="AF3725" s="9"/>
      <c r="AG3725" s="9"/>
      <c r="AH3725" s="9"/>
    </row>
    <row r="3726" ht="15.75" customHeight="1">
      <c r="A3726" s="177">
        <v>40304.0</v>
      </c>
      <c r="B3726" s="178">
        <v>6.83</v>
      </c>
      <c r="C3726" s="178">
        <v>7.41</v>
      </c>
      <c r="D3726" s="178">
        <v>8.08</v>
      </c>
      <c r="E3726" s="178">
        <v>9.25</v>
      </c>
      <c r="F3726" s="178">
        <v>10.25</v>
      </c>
      <c r="G3726" s="178">
        <v>11.13</v>
      </c>
      <c r="H3726" s="178">
        <v>11.81</v>
      </c>
      <c r="I3726" s="178">
        <v>12.0</v>
      </c>
      <c r="J3726" s="178">
        <v>12.0</v>
      </c>
      <c r="K3726" s="179" t="str">
        <f>MAX(0,((T3726*(365/365))-VLOOKUP(A3726,VBMA!$A:$D,4,0))  /  (T3726* (365/365)   ))</f>
        <v>#N/A</v>
      </c>
      <c r="L3726" s="180" t="str">
        <f t="shared" ref="L3726:S3726" si="3729">(B3726*(1-$K3726) * (365/365))/100</f>
        <v>#N/A</v>
      </c>
      <c r="M3726" s="180" t="str">
        <f t="shared" si="3729"/>
        <v>#N/A</v>
      </c>
      <c r="N3726" s="180" t="str">
        <f t="shared" si="3729"/>
        <v>#N/A</v>
      </c>
      <c r="O3726" s="180" t="str">
        <f t="shared" si="3729"/>
        <v>#N/A</v>
      </c>
      <c r="P3726" s="180" t="str">
        <f t="shared" si="3729"/>
        <v>#N/A</v>
      </c>
      <c r="Q3726" s="180" t="str">
        <f t="shared" si="3729"/>
        <v>#N/A</v>
      </c>
      <c r="R3726" s="180" t="str">
        <f t="shared" si="3729"/>
        <v>#N/A</v>
      </c>
      <c r="S3726" s="180" t="str">
        <f t="shared" si="3729"/>
        <v>#N/A</v>
      </c>
      <c r="T3726" s="181">
        <f t="shared" si="3"/>
        <v>12.18380435</v>
      </c>
      <c r="U3726" s="182">
        <f t="shared" si="4"/>
        <v>40488</v>
      </c>
      <c r="V3726" s="182">
        <f t="shared" si="5"/>
        <v>40580</v>
      </c>
      <c r="W3726" s="182">
        <f t="shared" si="6"/>
        <v>40669</v>
      </c>
      <c r="X3726" s="181">
        <f t="shared" si="7"/>
        <v>184</v>
      </c>
      <c r="Y3726" s="181">
        <f t="shared" si="8"/>
        <v>276</v>
      </c>
      <c r="Z3726" s="181">
        <f t="shared" si="9"/>
        <v>365</v>
      </c>
      <c r="AA3726" s="155"/>
      <c r="AB3726" s="9"/>
      <c r="AC3726" s="9"/>
      <c r="AD3726" s="9"/>
      <c r="AE3726" s="9"/>
      <c r="AF3726" s="9"/>
      <c r="AG3726" s="9"/>
      <c r="AH3726" s="9"/>
    </row>
    <row r="3727" ht="15.75" customHeight="1">
      <c r="A3727" s="177">
        <v>40303.0</v>
      </c>
      <c r="B3727" s="178">
        <v>6.69</v>
      </c>
      <c r="C3727" s="178">
        <v>7.28</v>
      </c>
      <c r="D3727" s="178">
        <v>7.91</v>
      </c>
      <c r="E3727" s="178">
        <v>9.16</v>
      </c>
      <c r="F3727" s="178">
        <v>10.25</v>
      </c>
      <c r="G3727" s="178">
        <v>11.16</v>
      </c>
      <c r="H3727" s="178">
        <v>11.81</v>
      </c>
      <c r="I3727" s="178">
        <v>12.0</v>
      </c>
      <c r="J3727" s="178">
        <v>12.0</v>
      </c>
      <c r="K3727" s="179" t="str">
        <f>MAX(0,((T3727*(365/365))-VLOOKUP(A3727,VBMA!$A:$D,4,0))  /  (T3727* (365/365)   ))</f>
        <v>#N/A</v>
      </c>
      <c r="L3727" s="180" t="str">
        <f t="shared" ref="L3727:S3727" si="3730">(B3727*(1-$K3727) * (365/365))/100</f>
        <v>#N/A</v>
      </c>
      <c r="M3727" s="180" t="str">
        <f t="shared" si="3730"/>
        <v>#N/A</v>
      </c>
      <c r="N3727" s="180" t="str">
        <f t="shared" si="3730"/>
        <v>#N/A</v>
      </c>
      <c r="O3727" s="180" t="str">
        <f t="shared" si="3730"/>
        <v>#N/A</v>
      </c>
      <c r="P3727" s="180" t="str">
        <f t="shared" si="3730"/>
        <v>#N/A</v>
      </c>
      <c r="Q3727" s="180" t="str">
        <f t="shared" si="3730"/>
        <v>#N/A</v>
      </c>
      <c r="R3727" s="180" t="str">
        <f t="shared" si="3730"/>
        <v>#N/A</v>
      </c>
      <c r="S3727" s="180" t="str">
        <f t="shared" si="3730"/>
        <v>#N/A</v>
      </c>
      <c r="T3727" s="181">
        <f t="shared" si="3"/>
        <v>12.18380435</v>
      </c>
      <c r="U3727" s="182">
        <f t="shared" si="4"/>
        <v>40487</v>
      </c>
      <c r="V3727" s="182">
        <f t="shared" si="5"/>
        <v>40579</v>
      </c>
      <c r="W3727" s="182">
        <f t="shared" si="6"/>
        <v>40668</v>
      </c>
      <c r="X3727" s="181">
        <f t="shared" si="7"/>
        <v>184</v>
      </c>
      <c r="Y3727" s="181">
        <f t="shared" si="8"/>
        <v>276</v>
      </c>
      <c r="Z3727" s="181">
        <f t="shared" si="9"/>
        <v>365</v>
      </c>
      <c r="AA3727" s="155"/>
      <c r="AB3727" s="9"/>
      <c r="AC3727" s="9"/>
      <c r="AD3727" s="9"/>
      <c r="AE3727" s="9"/>
      <c r="AF3727" s="9"/>
      <c r="AG3727" s="9"/>
      <c r="AH3727" s="9"/>
    </row>
    <row r="3728" ht="15.75" customHeight="1">
      <c r="A3728" s="177">
        <v>40302.0</v>
      </c>
      <c r="B3728" s="178">
        <v>6.63</v>
      </c>
      <c r="C3728" s="178">
        <v>7.33</v>
      </c>
      <c r="D3728" s="178">
        <v>8.0</v>
      </c>
      <c r="E3728" s="178">
        <v>9.3</v>
      </c>
      <c r="F3728" s="178">
        <v>10.29</v>
      </c>
      <c r="G3728" s="178">
        <v>11.08</v>
      </c>
      <c r="H3728" s="178">
        <v>11.75</v>
      </c>
      <c r="I3728" s="178">
        <v>12.0</v>
      </c>
      <c r="J3728" s="178">
        <v>12.0</v>
      </c>
      <c r="K3728" s="179" t="str">
        <f>MAX(0,((T3728*(365/365))-VLOOKUP(A3728,VBMA!$A:$D,4,0))  /  (T3728* (365/365)   ))</f>
        <v>#N/A</v>
      </c>
      <c r="L3728" s="180" t="str">
        <f t="shared" ref="L3728:S3728" si="3731">(B3728*(1-$K3728) * (365/365))/100</f>
        <v>#N/A</v>
      </c>
      <c r="M3728" s="180" t="str">
        <f t="shared" si="3731"/>
        <v>#N/A</v>
      </c>
      <c r="N3728" s="180" t="str">
        <f t="shared" si="3731"/>
        <v>#N/A</v>
      </c>
      <c r="O3728" s="180" t="str">
        <f t="shared" si="3731"/>
        <v>#N/A</v>
      </c>
      <c r="P3728" s="180" t="str">
        <f t="shared" si="3731"/>
        <v>#N/A</v>
      </c>
      <c r="Q3728" s="180" t="str">
        <f t="shared" si="3731"/>
        <v>#N/A</v>
      </c>
      <c r="R3728" s="180" t="str">
        <f t="shared" si="3731"/>
        <v>#N/A</v>
      </c>
      <c r="S3728" s="180" t="str">
        <f t="shared" si="3731"/>
        <v>#N/A</v>
      </c>
      <c r="T3728" s="181">
        <f t="shared" si="3"/>
        <v>12.24184783</v>
      </c>
      <c r="U3728" s="182">
        <f t="shared" si="4"/>
        <v>40486</v>
      </c>
      <c r="V3728" s="182">
        <f t="shared" si="5"/>
        <v>40578</v>
      </c>
      <c r="W3728" s="182">
        <f t="shared" si="6"/>
        <v>40667</v>
      </c>
      <c r="X3728" s="181">
        <f t="shared" si="7"/>
        <v>184</v>
      </c>
      <c r="Y3728" s="181">
        <f t="shared" si="8"/>
        <v>276</v>
      </c>
      <c r="Z3728" s="181">
        <f t="shared" si="9"/>
        <v>365</v>
      </c>
      <c r="AA3728" s="155"/>
      <c r="AB3728" s="9"/>
      <c r="AC3728" s="9"/>
      <c r="AD3728" s="9"/>
      <c r="AE3728" s="9"/>
      <c r="AF3728" s="9"/>
      <c r="AG3728" s="9"/>
      <c r="AH3728" s="9"/>
    </row>
    <row r="3729" ht="15.75" customHeight="1">
      <c r="A3729" s="177">
        <v>40297.0</v>
      </c>
      <c r="B3729" s="178">
        <v>6.73</v>
      </c>
      <c r="C3729" s="178">
        <v>7.25</v>
      </c>
      <c r="D3729" s="178">
        <v>7.84</v>
      </c>
      <c r="E3729" s="178">
        <v>9.26</v>
      </c>
      <c r="F3729" s="178">
        <v>10.31</v>
      </c>
      <c r="G3729" s="178">
        <v>11.15</v>
      </c>
      <c r="H3729" s="178">
        <v>11.81</v>
      </c>
      <c r="I3729" s="178">
        <v>11.94</v>
      </c>
      <c r="J3729" s="178">
        <v>12.0</v>
      </c>
      <c r="K3729" s="179" t="str">
        <f>MAX(0,((T3729*(365/365))-VLOOKUP(A3729,VBMA!$A:$D,4,0))  /  (T3729* (365/365)   ))</f>
        <v>#N/A</v>
      </c>
      <c r="L3729" s="180" t="str">
        <f t="shared" ref="L3729:S3729" si="3732">(B3729*(1-$K3729) * (365/365))/100</f>
        <v>#N/A</v>
      </c>
      <c r="M3729" s="180" t="str">
        <f t="shared" si="3732"/>
        <v>#N/A</v>
      </c>
      <c r="N3729" s="180" t="str">
        <f t="shared" si="3732"/>
        <v>#N/A</v>
      </c>
      <c r="O3729" s="180" t="str">
        <f t="shared" si="3732"/>
        <v>#N/A</v>
      </c>
      <c r="P3729" s="180" t="str">
        <f t="shared" si="3732"/>
        <v>#N/A</v>
      </c>
      <c r="Q3729" s="180" t="str">
        <f t="shared" si="3732"/>
        <v>#N/A</v>
      </c>
      <c r="R3729" s="180" t="str">
        <f t="shared" si="3732"/>
        <v>#N/A</v>
      </c>
      <c r="S3729" s="180" t="str">
        <f t="shared" si="3732"/>
        <v>#N/A</v>
      </c>
      <c r="T3729" s="181">
        <f t="shared" si="3"/>
        <v>12.06717391</v>
      </c>
      <c r="U3729" s="182">
        <f t="shared" si="4"/>
        <v>40480</v>
      </c>
      <c r="V3729" s="182">
        <f t="shared" si="5"/>
        <v>40572</v>
      </c>
      <c r="W3729" s="182">
        <f t="shared" si="6"/>
        <v>40662</v>
      </c>
      <c r="X3729" s="181">
        <f t="shared" si="7"/>
        <v>183</v>
      </c>
      <c r="Y3729" s="181">
        <f t="shared" si="8"/>
        <v>275</v>
      </c>
      <c r="Z3729" s="181">
        <f t="shared" si="9"/>
        <v>365</v>
      </c>
      <c r="AA3729" s="155"/>
      <c r="AB3729" s="9"/>
      <c r="AC3729" s="9"/>
      <c r="AD3729" s="9"/>
      <c r="AE3729" s="9"/>
      <c r="AF3729" s="9"/>
      <c r="AG3729" s="9"/>
      <c r="AH3729" s="9"/>
    </row>
    <row r="3730" ht="15.75" customHeight="1">
      <c r="A3730" s="177">
        <v>40296.0</v>
      </c>
      <c r="B3730" s="178">
        <v>6.73</v>
      </c>
      <c r="C3730" s="178">
        <v>7.23</v>
      </c>
      <c r="D3730" s="178">
        <v>7.81</v>
      </c>
      <c r="E3730" s="178">
        <v>9.29</v>
      </c>
      <c r="F3730" s="178">
        <v>10.34</v>
      </c>
      <c r="G3730" s="178">
        <v>11.16</v>
      </c>
      <c r="H3730" s="178">
        <v>11.81</v>
      </c>
      <c r="I3730" s="178">
        <v>12.0</v>
      </c>
      <c r="J3730" s="178">
        <v>12.0</v>
      </c>
      <c r="K3730" s="179" t="str">
        <f>MAX(0,((T3730*(365/365))-VLOOKUP(A3730,VBMA!$A:$D,4,0))  /  (T3730* (365/365)   ))</f>
        <v>#N/A</v>
      </c>
      <c r="L3730" s="180" t="str">
        <f t="shared" ref="L3730:S3730" si="3733">(B3730*(1-$K3730) * (365/365))/100</f>
        <v>#N/A</v>
      </c>
      <c r="M3730" s="180" t="str">
        <f t="shared" si="3733"/>
        <v>#N/A</v>
      </c>
      <c r="N3730" s="180" t="str">
        <f t="shared" si="3733"/>
        <v>#N/A</v>
      </c>
      <c r="O3730" s="180" t="str">
        <f t="shared" si="3733"/>
        <v>#N/A</v>
      </c>
      <c r="P3730" s="180" t="str">
        <f t="shared" si="3733"/>
        <v>#N/A</v>
      </c>
      <c r="Q3730" s="180" t="str">
        <f t="shared" si="3733"/>
        <v>#N/A</v>
      </c>
      <c r="R3730" s="180" t="str">
        <f t="shared" si="3733"/>
        <v>#N/A</v>
      </c>
      <c r="S3730" s="180" t="str">
        <f t="shared" si="3733"/>
        <v>#N/A</v>
      </c>
      <c r="T3730" s="181">
        <f t="shared" si="3"/>
        <v>12.18586957</v>
      </c>
      <c r="U3730" s="182">
        <f t="shared" si="4"/>
        <v>40479</v>
      </c>
      <c r="V3730" s="182">
        <f t="shared" si="5"/>
        <v>40571</v>
      </c>
      <c r="W3730" s="182">
        <f t="shared" si="6"/>
        <v>40661</v>
      </c>
      <c r="X3730" s="181">
        <f t="shared" si="7"/>
        <v>183</v>
      </c>
      <c r="Y3730" s="181">
        <f t="shared" si="8"/>
        <v>275</v>
      </c>
      <c r="Z3730" s="181">
        <f t="shared" si="9"/>
        <v>365</v>
      </c>
      <c r="AA3730" s="155"/>
      <c r="AB3730" s="9"/>
      <c r="AC3730" s="9"/>
      <c r="AD3730" s="9"/>
      <c r="AE3730" s="9"/>
      <c r="AF3730" s="9"/>
      <c r="AG3730" s="9"/>
      <c r="AH3730" s="9"/>
    </row>
    <row r="3731" ht="15.75" customHeight="1">
      <c r="A3731" s="177">
        <v>40295.0</v>
      </c>
      <c r="B3731" s="178">
        <v>6.8</v>
      </c>
      <c r="C3731" s="178">
        <v>7.38</v>
      </c>
      <c r="D3731" s="178">
        <v>7.98</v>
      </c>
      <c r="E3731" s="178">
        <v>9.35</v>
      </c>
      <c r="F3731" s="178">
        <v>10.34</v>
      </c>
      <c r="G3731" s="178">
        <v>11.16</v>
      </c>
      <c r="H3731" s="178">
        <v>11.81</v>
      </c>
      <c r="I3731" s="178">
        <v>12.0</v>
      </c>
      <c r="J3731" s="178">
        <v>12.0</v>
      </c>
      <c r="K3731" s="179" t="str">
        <f>MAX(0,((T3731*(365/365))-VLOOKUP(A3731,VBMA!$A:$D,4,0))  /  (T3731* (365/365)   ))</f>
        <v>#N/A</v>
      </c>
      <c r="L3731" s="180" t="str">
        <f t="shared" ref="L3731:S3731" si="3734">(B3731*(1-$K3731) * (365/365))/100</f>
        <v>#N/A</v>
      </c>
      <c r="M3731" s="180" t="str">
        <f t="shared" si="3734"/>
        <v>#N/A</v>
      </c>
      <c r="N3731" s="180" t="str">
        <f t="shared" si="3734"/>
        <v>#N/A</v>
      </c>
      <c r="O3731" s="180" t="str">
        <f t="shared" si="3734"/>
        <v>#N/A</v>
      </c>
      <c r="P3731" s="180" t="str">
        <f t="shared" si="3734"/>
        <v>#N/A</v>
      </c>
      <c r="Q3731" s="180" t="str">
        <f t="shared" si="3734"/>
        <v>#N/A</v>
      </c>
      <c r="R3731" s="180" t="str">
        <f t="shared" si="3734"/>
        <v>#N/A</v>
      </c>
      <c r="S3731" s="180" t="str">
        <f t="shared" si="3734"/>
        <v>#N/A</v>
      </c>
      <c r="T3731" s="181">
        <f t="shared" si="3"/>
        <v>12.18586957</v>
      </c>
      <c r="U3731" s="182">
        <f t="shared" si="4"/>
        <v>40478</v>
      </c>
      <c r="V3731" s="182">
        <f t="shared" si="5"/>
        <v>40570</v>
      </c>
      <c r="W3731" s="182">
        <f t="shared" si="6"/>
        <v>40660</v>
      </c>
      <c r="X3731" s="181">
        <f t="shared" si="7"/>
        <v>183</v>
      </c>
      <c r="Y3731" s="181">
        <f t="shared" si="8"/>
        <v>275</v>
      </c>
      <c r="Z3731" s="181">
        <f t="shared" si="9"/>
        <v>365</v>
      </c>
      <c r="AA3731" s="155"/>
      <c r="AB3731" s="9"/>
      <c r="AC3731" s="9"/>
      <c r="AD3731" s="9"/>
      <c r="AE3731" s="9"/>
      <c r="AF3731" s="9"/>
      <c r="AG3731" s="9"/>
      <c r="AH3731" s="9"/>
    </row>
    <row r="3732" ht="15.75" customHeight="1">
      <c r="A3732" s="177">
        <v>40294.0</v>
      </c>
      <c r="B3732" s="178">
        <v>6.85</v>
      </c>
      <c r="C3732" s="178">
        <v>7.48</v>
      </c>
      <c r="D3732" s="178">
        <v>8.2</v>
      </c>
      <c r="E3732" s="178">
        <v>9.5</v>
      </c>
      <c r="F3732" s="178">
        <v>10.59</v>
      </c>
      <c r="G3732" s="178">
        <v>11.16</v>
      </c>
      <c r="H3732" s="178">
        <v>11.81</v>
      </c>
      <c r="I3732" s="178">
        <v>12.0</v>
      </c>
      <c r="J3732" s="178">
        <v>12.0</v>
      </c>
      <c r="K3732" s="179" t="str">
        <f>MAX(0,((T3732*(365/365))-VLOOKUP(A3732,VBMA!$A:$D,4,0))  /  (T3732* (365/365)   ))</f>
        <v>#N/A</v>
      </c>
      <c r="L3732" s="180" t="str">
        <f t="shared" ref="L3732:S3732" si="3735">(B3732*(1-$K3732) * (365/365))/100</f>
        <v>#N/A</v>
      </c>
      <c r="M3732" s="180" t="str">
        <f t="shared" si="3735"/>
        <v>#N/A</v>
      </c>
      <c r="N3732" s="180" t="str">
        <f t="shared" si="3735"/>
        <v>#N/A</v>
      </c>
      <c r="O3732" s="180" t="str">
        <f t="shared" si="3735"/>
        <v>#N/A</v>
      </c>
      <c r="P3732" s="180" t="str">
        <f t="shared" si="3735"/>
        <v>#N/A</v>
      </c>
      <c r="Q3732" s="180" t="str">
        <f t="shared" si="3735"/>
        <v>#N/A</v>
      </c>
      <c r="R3732" s="180" t="str">
        <f t="shared" si="3735"/>
        <v>#N/A</v>
      </c>
      <c r="S3732" s="180" t="str">
        <f t="shared" si="3735"/>
        <v>#N/A</v>
      </c>
      <c r="T3732" s="181">
        <f t="shared" si="3"/>
        <v>12.18586957</v>
      </c>
      <c r="U3732" s="182">
        <f t="shared" si="4"/>
        <v>40477</v>
      </c>
      <c r="V3732" s="182">
        <f t="shared" si="5"/>
        <v>40569</v>
      </c>
      <c r="W3732" s="182">
        <f t="shared" si="6"/>
        <v>40659</v>
      </c>
      <c r="X3732" s="181">
        <f t="shared" si="7"/>
        <v>183</v>
      </c>
      <c r="Y3732" s="181">
        <f t="shared" si="8"/>
        <v>275</v>
      </c>
      <c r="Z3732" s="181">
        <f t="shared" si="9"/>
        <v>365</v>
      </c>
      <c r="AA3732" s="155"/>
      <c r="AB3732" s="9"/>
      <c r="AC3732" s="9"/>
      <c r="AD3732" s="9"/>
      <c r="AE3732" s="9"/>
      <c r="AF3732" s="9"/>
      <c r="AG3732" s="9"/>
      <c r="AH3732" s="9"/>
    </row>
    <row r="3733" ht="15.75" customHeight="1">
      <c r="A3733" s="177">
        <v>40290.0</v>
      </c>
      <c r="B3733" s="178">
        <v>6.9</v>
      </c>
      <c r="C3733" s="178">
        <v>7.55</v>
      </c>
      <c r="D3733" s="178">
        <v>8.3</v>
      </c>
      <c r="E3733" s="178">
        <v>9.53</v>
      </c>
      <c r="F3733" s="178">
        <v>10.72</v>
      </c>
      <c r="G3733" s="178">
        <v>11.23</v>
      </c>
      <c r="H3733" s="178">
        <v>11.81</v>
      </c>
      <c r="I3733" s="178">
        <v>12.0</v>
      </c>
      <c r="J3733" s="178">
        <v>12.0</v>
      </c>
      <c r="K3733" s="179" t="str">
        <f>MAX(0,((T3733*(365/365))-VLOOKUP(A3733,VBMA!$A:$D,4,0))  /  (T3733* (365/365)   ))</f>
        <v>#N/A</v>
      </c>
      <c r="L3733" s="180" t="str">
        <f t="shared" ref="L3733:S3733" si="3736">(B3733*(1-$K3733) * (365/365))/100</f>
        <v>#N/A</v>
      </c>
      <c r="M3733" s="180" t="str">
        <f t="shared" si="3736"/>
        <v>#N/A</v>
      </c>
      <c r="N3733" s="180" t="str">
        <f t="shared" si="3736"/>
        <v>#N/A</v>
      </c>
      <c r="O3733" s="180" t="str">
        <f t="shared" si="3736"/>
        <v>#N/A</v>
      </c>
      <c r="P3733" s="180" t="str">
        <f t="shared" si="3736"/>
        <v>#N/A</v>
      </c>
      <c r="Q3733" s="180" t="str">
        <f t="shared" si="3736"/>
        <v>#N/A</v>
      </c>
      <c r="R3733" s="180" t="str">
        <f t="shared" si="3736"/>
        <v>#N/A</v>
      </c>
      <c r="S3733" s="180" t="str">
        <f t="shared" si="3736"/>
        <v>#N/A</v>
      </c>
      <c r="T3733" s="181">
        <f t="shared" si="3"/>
        <v>12.18586957</v>
      </c>
      <c r="U3733" s="182">
        <f t="shared" si="4"/>
        <v>40473</v>
      </c>
      <c r="V3733" s="182">
        <f t="shared" si="5"/>
        <v>40565</v>
      </c>
      <c r="W3733" s="182">
        <f t="shared" si="6"/>
        <v>40655</v>
      </c>
      <c r="X3733" s="181">
        <f t="shared" si="7"/>
        <v>183</v>
      </c>
      <c r="Y3733" s="181">
        <f t="shared" si="8"/>
        <v>275</v>
      </c>
      <c r="Z3733" s="181">
        <f t="shared" si="9"/>
        <v>365</v>
      </c>
      <c r="AA3733" s="155"/>
      <c r="AB3733" s="9"/>
      <c r="AC3733" s="9"/>
      <c r="AD3733" s="9"/>
      <c r="AE3733" s="9"/>
      <c r="AF3733" s="9"/>
      <c r="AG3733" s="9"/>
      <c r="AH3733" s="9"/>
    </row>
    <row r="3734" ht="15.75" customHeight="1">
      <c r="A3734" s="177">
        <v>40289.0</v>
      </c>
      <c r="B3734" s="178">
        <v>6.88</v>
      </c>
      <c r="C3734" s="178">
        <v>7.55</v>
      </c>
      <c r="D3734" s="178">
        <v>8.31</v>
      </c>
      <c r="E3734" s="178">
        <v>9.53</v>
      </c>
      <c r="F3734" s="178">
        <v>10.72</v>
      </c>
      <c r="G3734" s="178">
        <v>11.23</v>
      </c>
      <c r="H3734" s="178">
        <v>11.81</v>
      </c>
      <c r="I3734" s="178">
        <v>12.0</v>
      </c>
      <c r="J3734" s="178">
        <v>12.0</v>
      </c>
      <c r="K3734" s="179" t="str">
        <f>MAX(0,((T3734*(365/365))-VLOOKUP(A3734,VBMA!$A:$D,4,0))  /  (T3734* (365/365)   ))</f>
        <v>#N/A</v>
      </c>
      <c r="L3734" s="180" t="str">
        <f t="shared" ref="L3734:S3734" si="3737">(B3734*(1-$K3734) * (365/365))/100</f>
        <v>#N/A</v>
      </c>
      <c r="M3734" s="180" t="str">
        <f t="shared" si="3737"/>
        <v>#N/A</v>
      </c>
      <c r="N3734" s="180" t="str">
        <f t="shared" si="3737"/>
        <v>#N/A</v>
      </c>
      <c r="O3734" s="180" t="str">
        <f t="shared" si="3737"/>
        <v>#N/A</v>
      </c>
      <c r="P3734" s="180" t="str">
        <f t="shared" si="3737"/>
        <v>#N/A</v>
      </c>
      <c r="Q3734" s="180" t="str">
        <f t="shared" si="3737"/>
        <v>#N/A</v>
      </c>
      <c r="R3734" s="180" t="str">
        <f t="shared" si="3737"/>
        <v>#N/A</v>
      </c>
      <c r="S3734" s="180" t="str">
        <f t="shared" si="3737"/>
        <v>#N/A</v>
      </c>
      <c r="T3734" s="181">
        <f t="shared" si="3"/>
        <v>12.18586957</v>
      </c>
      <c r="U3734" s="182">
        <f t="shared" si="4"/>
        <v>40472</v>
      </c>
      <c r="V3734" s="182">
        <f t="shared" si="5"/>
        <v>40564</v>
      </c>
      <c r="W3734" s="182">
        <f t="shared" si="6"/>
        <v>40654</v>
      </c>
      <c r="X3734" s="181">
        <f t="shared" si="7"/>
        <v>183</v>
      </c>
      <c r="Y3734" s="181">
        <f t="shared" si="8"/>
        <v>275</v>
      </c>
      <c r="Z3734" s="181">
        <f t="shared" si="9"/>
        <v>365</v>
      </c>
      <c r="AA3734" s="155"/>
      <c r="AB3734" s="9"/>
      <c r="AC3734" s="9"/>
      <c r="AD3734" s="9"/>
      <c r="AE3734" s="9"/>
      <c r="AF3734" s="9"/>
      <c r="AG3734" s="9"/>
      <c r="AH3734" s="9"/>
    </row>
    <row r="3735" ht="15.75" customHeight="1">
      <c r="A3735" s="177">
        <v>40288.0</v>
      </c>
      <c r="B3735" s="178">
        <v>6.83</v>
      </c>
      <c r="C3735" s="178">
        <v>7.54</v>
      </c>
      <c r="D3735" s="178">
        <v>8.35</v>
      </c>
      <c r="E3735" s="178">
        <v>9.59</v>
      </c>
      <c r="F3735" s="178">
        <v>10.93</v>
      </c>
      <c r="G3735" s="178">
        <v>11.39</v>
      </c>
      <c r="H3735" s="178">
        <v>11.91</v>
      </c>
      <c r="I3735" s="178">
        <v>12.0</v>
      </c>
      <c r="J3735" s="178">
        <v>12.0</v>
      </c>
      <c r="K3735" s="179" t="str">
        <f>MAX(0,((T3735*(365/365))-VLOOKUP(A3735,VBMA!$A:$D,4,0))  /  (T3735* (365/365)   ))</f>
        <v>#N/A</v>
      </c>
      <c r="L3735" s="180" t="str">
        <f t="shared" ref="L3735:S3735" si="3738">(B3735*(1-$K3735) * (365/365))/100</f>
        <v>#N/A</v>
      </c>
      <c r="M3735" s="180" t="str">
        <f t="shared" si="3738"/>
        <v>#N/A</v>
      </c>
      <c r="N3735" s="180" t="str">
        <f t="shared" si="3738"/>
        <v>#N/A</v>
      </c>
      <c r="O3735" s="180" t="str">
        <f t="shared" si="3738"/>
        <v>#N/A</v>
      </c>
      <c r="P3735" s="180" t="str">
        <f t="shared" si="3738"/>
        <v>#N/A</v>
      </c>
      <c r="Q3735" s="180" t="str">
        <f t="shared" si="3738"/>
        <v>#N/A</v>
      </c>
      <c r="R3735" s="180" t="str">
        <f t="shared" si="3738"/>
        <v>#N/A</v>
      </c>
      <c r="S3735" s="180" t="str">
        <f t="shared" si="3738"/>
        <v>#N/A</v>
      </c>
      <c r="T3735" s="181">
        <f t="shared" si="3"/>
        <v>12.08804348</v>
      </c>
      <c r="U3735" s="182">
        <f t="shared" si="4"/>
        <v>40471</v>
      </c>
      <c r="V3735" s="182">
        <f t="shared" si="5"/>
        <v>40563</v>
      </c>
      <c r="W3735" s="182">
        <f t="shared" si="6"/>
        <v>40653</v>
      </c>
      <c r="X3735" s="181">
        <f t="shared" si="7"/>
        <v>183</v>
      </c>
      <c r="Y3735" s="181">
        <f t="shared" si="8"/>
        <v>275</v>
      </c>
      <c r="Z3735" s="181">
        <f t="shared" si="9"/>
        <v>365</v>
      </c>
      <c r="AA3735" s="155"/>
      <c r="AB3735" s="9"/>
      <c r="AC3735" s="9"/>
      <c r="AD3735" s="9"/>
      <c r="AE3735" s="9"/>
      <c r="AF3735" s="9"/>
      <c r="AG3735" s="9"/>
      <c r="AH3735" s="9"/>
    </row>
    <row r="3736" ht="15.75" customHeight="1">
      <c r="A3736" s="177">
        <v>40287.0</v>
      </c>
      <c r="B3736" s="178">
        <v>6.74</v>
      </c>
      <c r="C3736" s="178">
        <v>7.44</v>
      </c>
      <c r="D3736" s="178">
        <v>8.33</v>
      </c>
      <c r="E3736" s="178">
        <v>9.65</v>
      </c>
      <c r="F3736" s="178">
        <v>10.93</v>
      </c>
      <c r="G3736" s="178">
        <v>11.39</v>
      </c>
      <c r="H3736" s="178">
        <v>11.91</v>
      </c>
      <c r="I3736" s="178">
        <v>12.0</v>
      </c>
      <c r="J3736" s="178">
        <v>12.0</v>
      </c>
      <c r="K3736" s="179" t="str">
        <f>MAX(0,((T3736*(365/365))-VLOOKUP(A3736,VBMA!$A:$D,4,0))  /  (T3736* (365/365)   ))</f>
        <v>#N/A</v>
      </c>
      <c r="L3736" s="180" t="str">
        <f t="shared" ref="L3736:S3736" si="3739">(B3736*(1-$K3736) * (365/365))/100</f>
        <v>#N/A</v>
      </c>
      <c r="M3736" s="180" t="str">
        <f t="shared" si="3739"/>
        <v>#N/A</v>
      </c>
      <c r="N3736" s="180" t="str">
        <f t="shared" si="3739"/>
        <v>#N/A</v>
      </c>
      <c r="O3736" s="180" t="str">
        <f t="shared" si="3739"/>
        <v>#N/A</v>
      </c>
      <c r="P3736" s="180" t="str">
        <f t="shared" si="3739"/>
        <v>#N/A</v>
      </c>
      <c r="Q3736" s="180" t="str">
        <f t="shared" si="3739"/>
        <v>#N/A</v>
      </c>
      <c r="R3736" s="180" t="str">
        <f t="shared" si="3739"/>
        <v>#N/A</v>
      </c>
      <c r="S3736" s="180" t="str">
        <f t="shared" si="3739"/>
        <v>#N/A</v>
      </c>
      <c r="T3736" s="181">
        <f t="shared" si="3"/>
        <v>12.08804348</v>
      </c>
      <c r="U3736" s="182">
        <f t="shared" si="4"/>
        <v>40470</v>
      </c>
      <c r="V3736" s="182">
        <f t="shared" si="5"/>
        <v>40562</v>
      </c>
      <c r="W3736" s="182">
        <f t="shared" si="6"/>
        <v>40652</v>
      </c>
      <c r="X3736" s="181">
        <f t="shared" si="7"/>
        <v>183</v>
      </c>
      <c r="Y3736" s="181">
        <f t="shared" si="8"/>
        <v>275</v>
      </c>
      <c r="Z3736" s="181">
        <f t="shared" si="9"/>
        <v>365</v>
      </c>
      <c r="AA3736" s="155"/>
      <c r="AB3736" s="9"/>
      <c r="AC3736" s="9"/>
      <c r="AD3736" s="9"/>
      <c r="AE3736" s="9"/>
      <c r="AF3736" s="9"/>
      <c r="AG3736" s="9"/>
      <c r="AH3736" s="9"/>
    </row>
    <row r="3737" ht="15.75" customHeight="1">
      <c r="A3737" s="177">
        <v>40284.0</v>
      </c>
      <c r="B3737" s="178">
        <v>6.88</v>
      </c>
      <c r="C3737" s="178">
        <v>7.68</v>
      </c>
      <c r="D3737" s="178">
        <v>8.41</v>
      </c>
      <c r="E3737" s="178">
        <v>9.69</v>
      </c>
      <c r="F3737" s="178">
        <v>10.91</v>
      </c>
      <c r="G3737" s="178">
        <v>11.39</v>
      </c>
      <c r="H3737" s="178">
        <v>11.91</v>
      </c>
      <c r="I3737" s="178">
        <v>12.0</v>
      </c>
      <c r="J3737" s="178">
        <v>12.0</v>
      </c>
      <c r="K3737" s="179" t="str">
        <f>MAX(0,((T3737*(365/365))-VLOOKUP(A3737,VBMA!$A:$D,4,0))  /  (T3737* (365/365)   ))</f>
        <v>#N/A</v>
      </c>
      <c r="L3737" s="180" t="str">
        <f t="shared" ref="L3737:S3737" si="3740">(B3737*(1-$K3737) * (365/365))/100</f>
        <v>#N/A</v>
      </c>
      <c r="M3737" s="180" t="str">
        <f t="shared" si="3740"/>
        <v>#N/A</v>
      </c>
      <c r="N3737" s="180" t="str">
        <f t="shared" si="3740"/>
        <v>#N/A</v>
      </c>
      <c r="O3737" s="180" t="str">
        <f t="shared" si="3740"/>
        <v>#N/A</v>
      </c>
      <c r="P3737" s="180" t="str">
        <f t="shared" si="3740"/>
        <v>#N/A</v>
      </c>
      <c r="Q3737" s="180" t="str">
        <f t="shared" si="3740"/>
        <v>#N/A</v>
      </c>
      <c r="R3737" s="180" t="str">
        <f t="shared" si="3740"/>
        <v>#N/A</v>
      </c>
      <c r="S3737" s="180" t="str">
        <f t="shared" si="3740"/>
        <v>#N/A</v>
      </c>
      <c r="T3737" s="181">
        <f t="shared" si="3"/>
        <v>12.08804348</v>
      </c>
      <c r="U3737" s="182">
        <f t="shared" si="4"/>
        <v>40467</v>
      </c>
      <c r="V3737" s="182">
        <f t="shared" si="5"/>
        <v>40559</v>
      </c>
      <c r="W3737" s="182">
        <f t="shared" si="6"/>
        <v>40649</v>
      </c>
      <c r="X3737" s="181">
        <f t="shared" si="7"/>
        <v>183</v>
      </c>
      <c r="Y3737" s="181">
        <f t="shared" si="8"/>
        <v>275</v>
      </c>
      <c r="Z3737" s="181">
        <f t="shared" si="9"/>
        <v>365</v>
      </c>
      <c r="AA3737" s="155"/>
      <c r="AB3737" s="9"/>
      <c r="AC3737" s="9"/>
      <c r="AD3737" s="9"/>
      <c r="AE3737" s="9"/>
      <c r="AF3737" s="9"/>
      <c r="AG3737" s="9"/>
      <c r="AH3737" s="9"/>
    </row>
    <row r="3738" ht="15.75" customHeight="1">
      <c r="A3738" s="177">
        <v>40283.0</v>
      </c>
      <c r="B3738" s="178">
        <v>7.13</v>
      </c>
      <c r="C3738" s="178">
        <v>8.03</v>
      </c>
      <c r="D3738" s="178">
        <v>8.66</v>
      </c>
      <c r="E3738" s="178">
        <v>10.0</v>
      </c>
      <c r="F3738" s="178">
        <v>11.12</v>
      </c>
      <c r="G3738" s="178">
        <v>11.7</v>
      </c>
      <c r="H3738" s="178">
        <v>11.91</v>
      </c>
      <c r="I3738" s="178">
        <v>12.0</v>
      </c>
      <c r="J3738" s="178">
        <v>12.0</v>
      </c>
      <c r="K3738" s="179" t="str">
        <f>MAX(0,((T3738*(365/365))-VLOOKUP(A3738,VBMA!$A:$D,4,0))  /  (T3738* (365/365)   ))</f>
        <v>#N/A</v>
      </c>
      <c r="L3738" s="180" t="str">
        <f t="shared" ref="L3738:S3738" si="3741">(B3738*(1-$K3738) * (365/365))/100</f>
        <v>#N/A</v>
      </c>
      <c r="M3738" s="180" t="str">
        <f t="shared" si="3741"/>
        <v>#N/A</v>
      </c>
      <c r="N3738" s="180" t="str">
        <f t="shared" si="3741"/>
        <v>#N/A</v>
      </c>
      <c r="O3738" s="180" t="str">
        <f t="shared" si="3741"/>
        <v>#N/A</v>
      </c>
      <c r="P3738" s="180" t="str">
        <f t="shared" si="3741"/>
        <v>#N/A</v>
      </c>
      <c r="Q3738" s="180" t="str">
        <f t="shared" si="3741"/>
        <v>#N/A</v>
      </c>
      <c r="R3738" s="180" t="str">
        <f t="shared" si="3741"/>
        <v>#N/A</v>
      </c>
      <c r="S3738" s="180" t="str">
        <f t="shared" si="3741"/>
        <v>#N/A</v>
      </c>
      <c r="T3738" s="181">
        <f t="shared" si="3"/>
        <v>12.08804348</v>
      </c>
      <c r="U3738" s="182">
        <f t="shared" si="4"/>
        <v>40466</v>
      </c>
      <c r="V3738" s="182">
        <f t="shared" si="5"/>
        <v>40558</v>
      </c>
      <c r="W3738" s="182">
        <f t="shared" si="6"/>
        <v>40648</v>
      </c>
      <c r="X3738" s="181">
        <f t="shared" si="7"/>
        <v>183</v>
      </c>
      <c r="Y3738" s="181">
        <f t="shared" si="8"/>
        <v>275</v>
      </c>
      <c r="Z3738" s="181">
        <f t="shared" si="9"/>
        <v>365</v>
      </c>
      <c r="AA3738" s="155"/>
      <c r="AB3738" s="9"/>
      <c r="AC3738" s="9"/>
      <c r="AD3738" s="9"/>
      <c r="AE3738" s="9"/>
      <c r="AF3738" s="9"/>
      <c r="AG3738" s="9"/>
      <c r="AH3738" s="9"/>
    </row>
    <row r="3739" ht="15.75" customHeight="1">
      <c r="A3739" s="177">
        <v>40282.0</v>
      </c>
      <c r="B3739" s="178">
        <v>7.21</v>
      </c>
      <c r="C3739" s="178">
        <v>8.01</v>
      </c>
      <c r="D3739" s="178">
        <v>8.66</v>
      </c>
      <c r="E3739" s="178">
        <v>10.09</v>
      </c>
      <c r="F3739" s="178">
        <v>11.13</v>
      </c>
      <c r="G3739" s="178">
        <v>11.7</v>
      </c>
      <c r="H3739" s="178">
        <v>11.91</v>
      </c>
      <c r="I3739" s="178">
        <v>12.0</v>
      </c>
      <c r="J3739" s="178">
        <v>12.0</v>
      </c>
      <c r="K3739" s="179" t="str">
        <f>MAX(0,((T3739*(365/365))-VLOOKUP(A3739,VBMA!$A:$D,4,0))  /  (T3739* (365/365)   ))</f>
        <v>#N/A</v>
      </c>
      <c r="L3739" s="180" t="str">
        <f t="shared" ref="L3739:S3739" si="3742">(B3739*(1-$K3739) * (365/365))/100</f>
        <v>#N/A</v>
      </c>
      <c r="M3739" s="180" t="str">
        <f t="shared" si="3742"/>
        <v>#N/A</v>
      </c>
      <c r="N3739" s="180" t="str">
        <f t="shared" si="3742"/>
        <v>#N/A</v>
      </c>
      <c r="O3739" s="180" t="str">
        <f t="shared" si="3742"/>
        <v>#N/A</v>
      </c>
      <c r="P3739" s="180" t="str">
        <f t="shared" si="3742"/>
        <v>#N/A</v>
      </c>
      <c r="Q3739" s="180" t="str">
        <f t="shared" si="3742"/>
        <v>#N/A</v>
      </c>
      <c r="R3739" s="180" t="str">
        <f t="shared" si="3742"/>
        <v>#N/A</v>
      </c>
      <c r="S3739" s="180" t="str">
        <f t="shared" si="3742"/>
        <v>#N/A</v>
      </c>
      <c r="T3739" s="181">
        <f t="shared" si="3"/>
        <v>12.08804348</v>
      </c>
      <c r="U3739" s="182">
        <f t="shared" si="4"/>
        <v>40465</v>
      </c>
      <c r="V3739" s="182">
        <f t="shared" si="5"/>
        <v>40557</v>
      </c>
      <c r="W3739" s="182">
        <f t="shared" si="6"/>
        <v>40647</v>
      </c>
      <c r="X3739" s="181">
        <f t="shared" si="7"/>
        <v>183</v>
      </c>
      <c r="Y3739" s="181">
        <f t="shared" si="8"/>
        <v>275</v>
      </c>
      <c r="Z3739" s="181">
        <f t="shared" si="9"/>
        <v>365</v>
      </c>
      <c r="AA3739" s="155"/>
      <c r="AB3739" s="9"/>
      <c r="AC3739" s="9"/>
      <c r="AD3739" s="9"/>
      <c r="AE3739" s="9"/>
      <c r="AF3739" s="9"/>
      <c r="AG3739" s="9"/>
      <c r="AH3739" s="9"/>
    </row>
    <row r="3740" ht="15.75" customHeight="1">
      <c r="A3740" s="177">
        <v>40281.0</v>
      </c>
      <c r="B3740" s="178">
        <v>7.06</v>
      </c>
      <c r="C3740" s="178">
        <v>7.93</v>
      </c>
      <c r="D3740" s="178">
        <v>8.58</v>
      </c>
      <c r="E3740" s="178">
        <v>9.99</v>
      </c>
      <c r="F3740" s="178">
        <v>11.13</v>
      </c>
      <c r="G3740" s="178">
        <v>11.7</v>
      </c>
      <c r="H3740" s="178">
        <v>11.91</v>
      </c>
      <c r="I3740" s="178">
        <v>12.0</v>
      </c>
      <c r="J3740" s="178">
        <v>12.0</v>
      </c>
      <c r="K3740" s="179" t="str">
        <f>MAX(0,((T3740*(365/365))-VLOOKUP(A3740,VBMA!$A:$D,4,0))  /  (T3740* (365/365)   ))</f>
        <v>#N/A</v>
      </c>
      <c r="L3740" s="180" t="str">
        <f t="shared" ref="L3740:S3740" si="3743">(B3740*(1-$K3740) * (365/365))/100</f>
        <v>#N/A</v>
      </c>
      <c r="M3740" s="180" t="str">
        <f t="shared" si="3743"/>
        <v>#N/A</v>
      </c>
      <c r="N3740" s="180" t="str">
        <f t="shared" si="3743"/>
        <v>#N/A</v>
      </c>
      <c r="O3740" s="180" t="str">
        <f t="shared" si="3743"/>
        <v>#N/A</v>
      </c>
      <c r="P3740" s="180" t="str">
        <f t="shared" si="3743"/>
        <v>#N/A</v>
      </c>
      <c r="Q3740" s="180" t="str">
        <f t="shared" si="3743"/>
        <v>#N/A</v>
      </c>
      <c r="R3740" s="180" t="str">
        <f t="shared" si="3743"/>
        <v>#N/A</v>
      </c>
      <c r="S3740" s="180" t="str">
        <f t="shared" si="3743"/>
        <v>#N/A</v>
      </c>
      <c r="T3740" s="181">
        <f t="shared" si="3"/>
        <v>12.08804348</v>
      </c>
      <c r="U3740" s="182">
        <f t="shared" si="4"/>
        <v>40464</v>
      </c>
      <c r="V3740" s="182">
        <f t="shared" si="5"/>
        <v>40556</v>
      </c>
      <c r="W3740" s="182">
        <f t="shared" si="6"/>
        <v>40646</v>
      </c>
      <c r="X3740" s="181">
        <f t="shared" si="7"/>
        <v>183</v>
      </c>
      <c r="Y3740" s="181">
        <f t="shared" si="8"/>
        <v>275</v>
      </c>
      <c r="Z3740" s="181">
        <f t="shared" si="9"/>
        <v>365</v>
      </c>
      <c r="AA3740" s="155"/>
      <c r="AB3740" s="9"/>
      <c r="AC3740" s="9"/>
      <c r="AD3740" s="9"/>
      <c r="AE3740" s="9"/>
      <c r="AF3740" s="9"/>
      <c r="AG3740" s="9"/>
      <c r="AH3740" s="9"/>
    </row>
    <row r="3741" ht="15.75" customHeight="1">
      <c r="A3741" s="177">
        <v>40280.0</v>
      </c>
      <c r="B3741" s="178">
        <v>7.06</v>
      </c>
      <c r="C3741" s="178">
        <v>7.83</v>
      </c>
      <c r="D3741" s="178">
        <v>8.58</v>
      </c>
      <c r="E3741" s="178">
        <v>9.99</v>
      </c>
      <c r="F3741" s="178">
        <v>11.09</v>
      </c>
      <c r="G3741" s="178">
        <v>11.7</v>
      </c>
      <c r="H3741" s="178">
        <v>11.91</v>
      </c>
      <c r="I3741" s="178">
        <v>12.0</v>
      </c>
      <c r="J3741" s="178">
        <v>12.0</v>
      </c>
      <c r="K3741" s="179" t="str">
        <f>MAX(0,((T3741*(365/365))-VLOOKUP(A3741,VBMA!$A:$D,4,0))  /  (T3741* (365/365)   ))</f>
        <v>#N/A</v>
      </c>
      <c r="L3741" s="180" t="str">
        <f t="shared" ref="L3741:S3741" si="3744">(B3741*(1-$K3741) * (365/365))/100</f>
        <v>#N/A</v>
      </c>
      <c r="M3741" s="180" t="str">
        <f t="shared" si="3744"/>
        <v>#N/A</v>
      </c>
      <c r="N3741" s="180" t="str">
        <f t="shared" si="3744"/>
        <v>#N/A</v>
      </c>
      <c r="O3741" s="180" t="str">
        <f t="shared" si="3744"/>
        <v>#N/A</v>
      </c>
      <c r="P3741" s="180" t="str">
        <f t="shared" si="3744"/>
        <v>#N/A</v>
      </c>
      <c r="Q3741" s="180" t="str">
        <f t="shared" si="3744"/>
        <v>#N/A</v>
      </c>
      <c r="R3741" s="180" t="str">
        <f t="shared" si="3744"/>
        <v>#N/A</v>
      </c>
      <c r="S3741" s="180" t="str">
        <f t="shared" si="3744"/>
        <v>#N/A</v>
      </c>
      <c r="T3741" s="181">
        <f t="shared" si="3"/>
        <v>12.08804348</v>
      </c>
      <c r="U3741" s="182">
        <f t="shared" si="4"/>
        <v>40463</v>
      </c>
      <c r="V3741" s="182">
        <f t="shared" si="5"/>
        <v>40555</v>
      </c>
      <c r="W3741" s="182">
        <f t="shared" si="6"/>
        <v>40645</v>
      </c>
      <c r="X3741" s="181">
        <f t="shared" si="7"/>
        <v>183</v>
      </c>
      <c r="Y3741" s="181">
        <f t="shared" si="8"/>
        <v>275</v>
      </c>
      <c r="Z3741" s="181">
        <f t="shared" si="9"/>
        <v>365</v>
      </c>
      <c r="AA3741" s="155"/>
      <c r="AB3741" s="9"/>
      <c r="AC3741" s="9"/>
      <c r="AD3741" s="9"/>
      <c r="AE3741" s="9"/>
      <c r="AF3741" s="9"/>
      <c r="AG3741" s="9"/>
      <c r="AH3741" s="9"/>
    </row>
    <row r="3742" ht="15.75" customHeight="1">
      <c r="A3742" s="177">
        <v>40277.0</v>
      </c>
      <c r="B3742" s="178">
        <v>6.75</v>
      </c>
      <c r="C3742" s="178">
        <v>7.64</v>
      </c>
      <c r="D3742" s="178">
        <v>8.61</v>
      </c>
      <c r="E3742" s="178">
        <v>10.08</v>
      </c>
      <c r="F3742" s="178">
        <v>11.22</v>
      </c>
      <c r="G3742" s="178">
        <v>11.7</v>
      </c>
      <c r="H3742" s="178">
        <v>11.91</v>
      </c>
      <c r="I3742" s="178">
        <v>12.0</v>
      </c>
      <c r="J3742" s="178">
        <v>12.0</v>
      </c>
      <c r="K3742" s="179" t="str">
        <f>MAX(0,((T3742*(365/365))-VLOOKUP(A3742,VBMA!$A:$D,4,0))  /  (T3742* (365/365)   ))</f>
        <v>#N/A</v>
      </c>
      <c r="L3742" s="180" t="str">
        <f t="shared" ref="L3742:S3742" si="3745">(B3742*(1-$K3742) * (365/365))/100</f>
        <v>#N/A</v>
      </c>
      <c r="M3742" s="180" t="str">
        <f t="shared" si="3745"/>
        <v>#N/A</v>
      </c>
      <c r="N3742" s="180" t="str">
        <f t="shared" si="3745"/>
        <v>#N/A</v>
      </c>
      <c r="O3742" s="180" t="str">
        <f t="shared" si="3745"/>
        <v>#N/A</v>
      </c>
      <c r="P3742" s="180" t="str">
        <f t="shared" si="3745"/>
        <v>#N/A</v>
      </c>
      <c r="Q3742" s="180" t="str">
        <f t="shared" si="3745"/>
        <v>#N/A</v>
      </c>
      <c r="R3742" s="180" t="str">
        <f t="shared" si="3745"/>
        <v>#N/A</v>
      </c>
      <c r="S3742" s="180" t="str">
        <f t="shared" si="3745"/>
        <v>#N/A</v>
      </c>
      <c r="T3742" s="181">
        <f t="shared" si="3"/>
        <v>12.08804348</v>
      </c>
      <c r="U3742" s="182">
        <f t="shared" si="4"/>
        <v>40460</v>
      </c>
      <c r="V3742" s="182">
        <f t="shared" si="5"/>
        <v>40552</v>
      </c>
      <c r="W3742" s="182">
        <f t="shared" si="6"/>
        <v>40642</v>
      </c>
      <c r="X3742" s="181">
        <f t="shared" si="7"/>
        <v>183</v>
      </c>
      <c r="Y3742" s="181">
        <f t="shared" si="8"/>
        <v>275</v>
      </c>
      <c r="Z3742" s="181">
        <f t="shared" si="9"/>
        <v>365</v>
      </c>
      <c r="AA3742" s="155"/>
      <c r="AB3742" s="9"/>
      <c r="AC3742" s="9"/>
      <c r="AD3742" s="9"/>
      <c r="AE3742" s="9"/>
      <c r="AF3742" s="9"/>
      <c r="AG3742" s="9"/>
      <c r="AH3742" s="9"/>
    </row>
    <row r="3743" ht="15.75" customHeight="1">
      <c r="A3743" s="177">
        <v>40276.0</v>
      </c>
      <c r="B3743" s="178">
        <v>6.81</v>
      </c>
      <c r="C3743" s="178">
        <v>7.66</v>
      </c>
      <c r="D3743" s="178">
        <v>8.63</v>
      </c>
      <c r="E3743" s="178">
        <v>10.08</v>
      </c>
      <c r="F3743" s="178">
        <v>11.22</v>
      </c>
      <c r="G3743" s="178">
        <v>11.7</v>
      </c>
      <c r="H3743" s="178">
        <v>11.91</v>
      </c>
      <c r="I3743" s="178">
        <v>12.0</v>
      </c>
      <c r="J3743" s="178">
        <v>12.0</v>
      </c>
      <c r="K3743" s="179" t="str">
        <f>MAX(0,((T3743*(365/365))-VLOOKUP(A3743,VBMA!$A:$D,4,0))  /  (T3743* (365/365)   ))</f>
        <v>#N/A</v>
      </c>
      <c r="L3743" s="180" t="str">
        <f t="shared" ref="L3743:S3743" si="3746">(B3743*(1-$K3743) * (365/365))/100</f>
        <v>#N/A</v>
      </c>
      <c r="M3743" s="180" t="str">
        <f t="shared" si="3746"/>
        <v>#N/A</v>
      </c>
      <c r="N3743" s="180" t="str">
        <f t="shared" si="3746"/>
        <v>#N/A</v>
      </c>
      <c r="O3743" s="180" t="str">
        <f t="shared" si="3746"/>
        <v>#N/A</v>
      </c>
      <c r="P3743" s="180" t="str">
        <f t="shared" si="3746"/>
        <v>#N/A</v>
      </c>
      <c r="Q3743" s="180" t="str">
        <f t="shared" si="3746"/>
        <v>#N/A</v>
      </c>
      <c r="R3743" s="180" t="str">
        <f t="shared" si="3746"/>
        <v>#N/A</v>
      </c>
      <c r="S3743" s="180" t="str">
        <f t="shared" si="3746"/>
        <v>#N/A</v>
      </c>
      <c r="T3743" s="181">
        <f t="shared" si="3"/>
        <v>12.08804348</v>
      </c>
      <c r="U3743" s="182">
        <f t="shared" si="4"/>
        <v>40459</v>
      </c>
      <c r="V3743" s="182">
        <f t="shared" si="5"/>
        <v>40551</v>
      </c>
      <c r="W3743" s="182">
        <f t="shared" si="6"/>
        <v>40641</v>
      </c>
      <c r="X3743" s="181">
        <f t="shared" si="7"/>
        <v>183</v>
      </c>
      <c r="Y3743" s="181">
        <f t="shared" si="8"/>
        <v>275</v>
      </c>
      <c r="Z3743" s="181">
        <f t="shared" si="9"/>
        <v>365</v>
      </c>
      <c r="AA3743" s="155"/>
      <c r="AB3743" s="9"/>
      <c r="AC3743" s="9"/>
      <c r="AD3743" s="9"/>
      <c r="AE3743" s="9"/>
      <c r="AF3743" s="9"/>
      <c r="AG3743" s="9"/>
      <c r="AH3743" s="9"/>
    </row>
    <row r="3744" ht="15.75" customHeight="1">
      <c r="A3744" s="177">
        <v>40275.0</v>
      </c>
      <c r="B3744" s="178">
        <v>6.88</v>
      </c>
      <c r="C3744" s="178">
        <v>7.76</v>
      </c>
      <c r="D3744" s="178">
        <v>8.79</v>
      </c>
      <c r="E3744" s="178">
        <v>10.14</v>
      </c>
      <c r="F3744" s="178">
        <v>11.23</v>
      </c>
      <c r="G3744" s="178">
        <v>11.7</v>
      </c>
      <c r="H3744" s="178">
        <v>11.91</v>
      </c>
      <c r="I3744" s="178">
        <v>12.0</v>
      </c>
      <c r="J3744" s="178">
        <v>12.0</v>
      </c>
      <c r="K3744" s="179" t="str">
        <f>MAX(0,((T3744*(365/365))-VLOOKUP(A3744,VBMA!$A:$D,4,0))  /  (T3744* (365/365)   ))</f>
        <v>#N/A</v>
      </c>
      <c r="L3744" s="180" t="str">
        <f t="shared" ref="L3744:S3744" si="3747">(B3744*(1-$K3744) * (365/365))/100</f>
        <v>#N/A</v>
      </c>
      <c r="M3744" s="180" t="str">
        <f t="shared" si="3747"/>
        <v>#N/A</v>
      </c>
      <c r="N3744" s="180" t="str">
        <f t="shared" si="3747"/>
        <v>#N/A</v>
      </c>
      <c r="O3744" s="180" t="str">
        <f t="shared" si="3747"/>
        <v>#N/A</v>
      </c>
      <c r="P3744" s="180" t="str">
        <f t="shared" si="3747"/>
        <v>#N/A</v>
      </c>
      <c r="Q3744" s="180" t="str">
        <f t="shared" si="3747"/>
        <v>#N/A</v>
      </c>
      <c r="R3744" s="180" t="str">
        <f t="shared" si="3747"/>
        <v>#N/A</v>
      </c>
      <c r="S3744" s="180" t="str">
        <f t="shared" si="3747"/>
        <v>#N/A</v>
      </c>
      <c r="T3744" s="181">
        <f t="shared" si="3"/>
        <v>12.08804348</v>
      </c>
      <c r="U3744" s="182">
        <f t="shared" si="4"/>
        <v>40458</v>
      </c>
      <c r="V3744" s="182">
        <f t="shared" si="5"/>
        <v>40550</v>
      </c>
      <c r="W3744" s="182">
        <f t="shared" si="6"/>
        <v>40640</v>
      </c>
      <c r="X3744" s="181">
        <f t="shared" si="7"/>
        <v>183</v>
      </c>
      <c r="Y3744" s="181">
        <f t="shared" si="8"/>
        <v>275</v>
      </c>
      <c r="Z3744" s="181">
        <f t="shared" si="9"/>
        <v>365</v>
      </c>
      <c r="AA3744" s="155"/>
      <c r="AB3744" s="9"/>
      <c r="AC3744" s="9"/>
      <c r="AD3744" s="9"/>
      <c r="AE3744" s="9"/>
      <c r="AF3744" s="9"/>
      <c r="AG3744" s="9"/>
      <c r="AH3744" s="9"/>
    </row>
    <row r="3745" ht="15.75" customHeight="1">
      <c r="A3745" s="177">
        <v>40274.0</v>
      </c>
      <c r="B3745" s="178">
        <v>7.31</v>
      </c>
      <c r="C3745" s="178">
        <v>7.91</v>
      </c>
      <c r="D3745" s="178">
        <v>8.83</v>
      </c>
      <c r="E3745" s="178">
        <v>10.18</v>
      </c>
      <c r="F3745" s="178">
        <v>11.32</v>
      </c>
      <c r="G3745" s="178">
        <v>11.78</v>
      </c>
      <c r="H3745" s="178">
        <v>11.94</v>
      </c>
      <c r="I3745" s="178">
        <v>12.0</v>
      </c>
      <c r="J3745" s="178">
        <v>12.0</v>
      </c>
      <c r="K3745" s="179" t="str">
        <f>MAX(0,((T3745*(365/365))-VLOOKUP(A3745,VBMA!$A:$D,4,0))  /  (T3745* (365/365)   ))</f>
        <v>#N/A</v>
      </c>
      <c r="L3745" s="180" t="str">
        <f t="shared" ref="L3745:S3745" si="3748">(B3745*(1-$K3745) * (365/365))/100</f>
        <v>#N/A</v>
      </c>
      <c r="M3745" s="180" t="str">
        <f t="shared" si="3748"/>
        <v>#N/A</v>
      </c>
      <c r="N3745" s="180" t="str">
        <f t="shared" si="3748"/>
        <v>#N/A</v>
      </c>
      <c r="O3745" s="180" t="str">
        <f t="shared" si="3748"/>
        <v>#N/A</v>
      </c>
      <c r="P3745" s="180" t="str">
        <f t="shared" si="3748"/>
        <v>#N/A</v>
      </c>
      <c r="Q3745" s="180" t="str">
        <f t="shared" si="3748"/>
        <v>#N/A</v>
      </c>
      <c r="R3745" s="180" t="str">
        <f t="shared" si="3748"/>
        <v>#N/A</v>
      </c>
      <c r="S3745" s="180" t="str">
        <f t="shared" si="3748"/>
        <v>#N/A</v>
      </c>
      <c r="T3745" s="181">
        <f t="shared" si="3"/>
        <v>12.05869565</v>
      </c>
      <c r="U3745" s="182">
        <f t="shared" si="4"/>
        <v>40457</v>
      </c>
      <c r="V3745" s="182">
        <f t="shared" si="5"/>
        <v>40549</v>
      </c>
      <c r="W3745" s="182">
        <f t="shared" si="6"/>
        <v>40639</v>
      </c>
      <c r="X3745" s="181">
        <f t="shared" si="7"/>
        <v>183</v>
      </c>
      <c r="Y3745" s="181">
        <f t="shared" si="8"/>
        <v>275</v>
      </c>
      <c r="Z3745" s="181">
        <f t="shared" si="9"/>
        <v>365</v>
      </c>
      <c r="AA3745" s="155"/>
      <c r="AB3745" s="9"/>
      <c r="AC3745" s="9"/>
      <c r="AD3745" s="9"/>
      <c r="AE3745" s="9"/>
      <c r="AF3745" s="9"/>
      <c r="AG3745" s="9"/>
      <c r="AH3745" s="9"/>
    </row>
    <row r="3746" ht="15.75" customHeight="1">
      <c r="A3746" s="177">
        <v>40273.0</v>
      </c>
      <c r="B3746" s="178">
        <v>7.45</v>
      </c>
      <c r="C3746" s="178">
        <v>8.28</v>
      </c>
      <c r="D3746" s="178">
        <v>9.04</v>
      </c>
      <c r="E3746" s="178">
        <v>10.5</v>
      </c>
      <c r="F3746" s="178">
        <v>11.38</v>
      </c>
      <c r="G3746" s="178">
        <v>11.78</v>
      </c>
      <c r="H3746" s="178">
        <v>11.94</v>
      </c>
      <c r="I3746" s="178">
        <v>12.0</v>
      </c>
      <c r="J3746" s="178">
        <v>12.0</v>
      </c>
      <c r="K3746" s="179" t="str">
        <f>MAX(0,((T3746*(365/365))-VLOOKUP(A3746,VBMA!$A:$D,4,0))  /  (T3746* (365/365)   ))</f>
        <v>#N/A</v>
      </c>
      <c r="L3746" s="180" t="str">
        <f t="shared" ref="L3746:S3746" si="3749">(B3746*(1-$K3746) * (365/365))/100</f>
        <v>#N/A</v>
      </c>
      <c r="M3746" s="180" t="str">
        <f t="shared" si="3749"/>
        <v>#N/A</v>
      </c>
      <c r="N3746" s="180" t="str">
        <f t="shared" si="3749"/>
        <v>#N/A</v>
      </c>
      <c r="O3746" s="180" t="str">
        <f t="shared" si="3749"/>
        <v>#N/A</v>
      </c>
      <c r="P3746" s="180" t="str">
        <f t="shared" si="3749"/>
        <v>#N/A</v>
      </c>
      <c r="Q3746" s="180" t="str">
        <f t="shared" si="3749"/>
        <v>#N/A</v>
      </c>
      <c r="R3746" s="180" t="str">
        <f t="shared" si="3749"/>
        <v>#N/A</v>
      </c>
      <c r="S3746" s="180" t="str">
        <f t="shared" si="3749"/>
        <v>#N/A</v>
      </c>
      <c r="T3746" s="181">
        <f t="shared" si="3"/>
        <v>12.05869565</v>
      </c>
      <c r="U3746" s="182">
        <f t="shared" si="4"/>
        <v>40456</v>
      </c>
      <c r="V3746" s="182">
        <f t="shared" si="5"/>
        <v>40548</v>
      </c>
      <c r="W3746" s="182">
        <f t="shared" si="6"/>
        <v>40638</v>
      </c>
      <c r="X3746" s="181">
        <f t="shared" si="7"/>
        <v>183</v>
      </c>
      <c r="Y3746" s="181">
        <f t="shared" si="8"/>
        <v>275</v>
      </c>
      <c r="Z3746" s="181">
        <f t="shared" si="9"/>
        <v>365</v>
      </c>
      <c r="AA3746" s="155"/>
      <c r="AB3746" s="9"/>
      <c r="AC3746" s="9"/>
      <c r="AD3746" s="9"/>
      <c r="AE3746" s="9"/>
      <c r="AF3746" s="9"/>
      <c r="AG3746" s="9"/>
      <c r="AH3746" s="9"/>
    </row>
    <row r="3747" ht="15.75" customHeight="1">
      <c r="A3747" s="177">
        <v>40270.0</v>
      </c>
      <c r="B3747" s="178">
        <v>7.4</v>
      </c>
      <c r="C3747" s="178">
        <v>8.21</v>
      </c>
      <c r="D3747" s="178">
        <v>9.0</v>
      </c>
      <c r="E3747" s="178">
        <v>10.59</v>
      </c>
      <c r="F3747" s="178">
        <v>11.38</v>
      </c>
      <c r="G3747" s="178">
        <v>11.78</v>
      </c>
      <c r="H3747" s="178">
        <v>11.94</v>
      </c>
      <c r="I3747" s="178">
        <v>12.0</v>
      </c>
      <c r="J3747" s="178">
        <v>12.0</v>
      </c>
      <c r="K3747" s="179" t="str">
        <f>MAX(0,((T3747*(365/365))-VLOOKUP(A3747,VBMA!$A:$D,4,0))  /  (T3747* (365/365)   ))</f>
        <v>#N/A</v>
      </c>
      <c r="L3747" s="180" t="str">
        <f t="shared" ref="L3747:S3747" si="3750">(B3747*(1-$K3747) * (365/365))/100</f>
        <v>#N/A</v>
      </c>
      <c r="M3747" s="180" t="str">
        <f t="shared" si="3750"/>
        <v>#N/A</v>
      </c>
      <c r="N3747" s="180" t="str">
        <f t="shared" si="3750"/>
        <v>#N/A</v>
      </c>
      <c r="O3747" s="180" t="str">
        <f t="shared" si="3750"/>
        <v>#N/A</v>
      </c>
      <c r="P3747" s="180" t="str">
        <f t="shared" si="3750"/>
        <v>#N/A</v>
      </c>
      <c r="Q3747" s="180" t="str">
        <f t="shared" si="3750"/>
        <v>#N/A</v>
      </c>
      <c r="R3747" s="180" t="str">
        <f t="shared" si="3750"/>
        <v>#N/A</v>
      </c>
      <c r="S3747" s="180" t="str">
        <f t="shared" si="3750"/>
        <v>#N/A</v>
      </c>
      <c r="T3747" s="181">
        <f t="shared" si="3"/>
        <v>12.05869565</v>
      </c>
      <c r="U3747" s="182">
        <f t="shared" si="4"/>
        <v>40453</v>
      </c>
      <c r="V3747" s="182">
        <f t="shared" si="5"/>
        <v>40545</v>
      </c>
      <c r="W3747" s="182">
        <f t="shared" si="6"/>
        <v>40635</v>
      </c>
      <c r="X3747" s="181">
        <f t="shared" si="7"/>
        <v>183</v>
      </c>
      <c r="Y3747" s="181">
        <f t="shared" si="8"/>
        <v>275</v>
      </c>
      <c r="Z3747" s="181">
        <f t="shared" si="9"/>
        <v>365</v>
      </c>
      <c r="AA3747" s="155"/>
      <c r="AB3747" s="9"/>
      <c r="AC3747" s="9"/>
      <c r="AD3747" s="9"/>
      <c r="AE3747" s="9"/>
      <c r="AF3747" s="9"/>
      <c r="AG3747" s="9"/>
      <c r="AH3747" s="9"/>
    </row>
    <row r="3748" ht="15.75" customHeight="1">
      <c r="A3748" s="177">
        <v>40269.0</v>
      </c>
      <c r="B3748" s="178">
        <v>7.41</v>
      </c>
      <c r="C3748" s="178">
        <v>8.35</v>
      </c>
      <c r="D3748" s="178">
        <v>9.06</v>
      </c>
      <c r="E3748" s="178">
        <v>10.66</v>
      </c>
      <c r="F3748" s="178">
        <v>11.38</v>
      </c>
      <c r="G3748" s="178">
        <v>11.78</v>
      </c>
      <c r="H3748" s="178">
        <v>11.94</v>
      </c>
      <c r="I3748" s="178">
        <v>12.0</v>
      </c>
      <c r="J3748" s="178">
        <v>12.0</v>
      </c>
      <c r="K3748" s="179" t="str">
        <f>MAX(0,((T3748*(365/365))-VLOOKUP(A3748,VBMA!$A:$D,4,0))  /  (T3748* (365/365)   ))</f>
        <v>#N/A</v>
      </c>
      <c r="L3748" s="180" t="str">
        <f t="shared" ref="L3748:S3748" si="3751">(B3748*(1-$K3748) * (365/365))/100</f>
        <v>#N/A</v>
      </c>
      <c r="M3748" s="180" t="str">
        <f t="shared" si="3751"/>
        <v>#N/A</v>
      </c>
      <c r="N3748" s="180" t="str">
        <f t="shared" si="3751"/>
        <v>#N/A</v>
      </c>
      <c r="O3748" s="180" t="str">
        <f t="shared" si="3751"/>
        <v>#N/A</v>
      </c>
      <c r="P3748" s="180" t="str">
        <f t="shared" si="3751"/>
        <v>#N/A</v>
      </c>
      <c r="Q3748" s="180" t="str">
        <f t="shared" si="3751"/>
        <v>#N/A</v>
      </c>
      <c r="R3748" s="180" t="str">
        <f t="shared" si="3751"/>
        <v>#N/A</v>
      </c>
      <c r="S3748" s="180" t="str">
        <f t="shared" si="3751"/>
        <v>#N/A</v>
      </c>
      <c r="T3748" s="181">
        <f t="shared" si="3"/>
        <v>12.05869565</v>
      </c>
      <c r="U3748" s="182">
        <f t="shared" si="4"/>
        <v>40452</v>
      </c>
      <c r="V3748" s="182">
        <f t="shared" si="5"/>
        <v>40544</v>
      </c>
      <c r="W3748" s="182">
        <f t="shared" si="6"/>
        <v>40634</v>
      </c>
      <c r="X3748" s="181">
        <f t="shared" si="7"/>
        <v>183</v>
      </c>
      <c r="Y3748" s="181">
        <f t="shared" si="8"/>
        <v>275</v>
      </c>
      <c r="Z3748" s="181">
        <f t="shared" si="9"/>
        <v>365</v>
      </c>
      <c r="AA3748" s="155"/>
      <c r="AB3748" s="9"/>
      <c r="AC3748" s="9"/>
      <c r="AD3748" s="9"/>
      <c r="AE3748" s="9"/>
      <c r="AF3748" s="9"/>
      <c r="AG3748" s="9"/>
      <c r="AH3748" s="9"/>
    </row>
    <row r="3749" ht="15.75" customHeight="1">
      <c r="A3749" s="177">
        <v>40268.0</v>
      </c>
      <c r="B3749" s="178">
        <v>7.29</v>
      </c>
      <c r="C3749" s="178">
        <v>8.23</v>
      </c>
      <c r="D3749" s="178">
        <v>9.0</v>
      </c>
      <c r="E3749" s="178">
        <v>10.66</v>
      </c>
      <c r="F3749" s="178">
        <v>11.35</v>
      </c>
      <c r="G3749" s="178">
        <v>11.72</v>
      </c>
      <c r="H3749" s="178">
        <v>11.88</v>
      </c>
      <c r="I3749" s="178">
        <v>12.0</v>
      </c>
      <c r="J3749" s="178">
        <v>12.0</v>
      </c>
      <c r="K3749" s="179" t="str">
        <f>MAX(0,((T3749*(365/365))-VLOOKUP(A3749,VBMA!$A:$D,4,0))  /  (T3749* (365/365)   ))</f>
        <v>#N/A</v>
      </c>
      <c r="L3749" s="180" t="str">
        <f t="shared" ref="L3749:S3749" si="3752">(B3749*(1-$K3749) * (365/365))/100</f>
        <v>#N/A</v>
      </c>
      <c r="M3749" s="180" t="str">
        <f t="shared" si="3752"/>
        <v>#N/A</v>
      </c>
      <c r="N3749" s="180" t="str">
        <f t="shared" si="3752"/>
        <v>#N/A</v>
      </c>
      <c r="O3749" s="180" t="str">
        <f t="shared" si="3752"/>
        <v>#N/A</v>
      </c>
      <c r="P3749" s="180" t="str">
        <f t="shared" si="3752"/>
        <v>#N/A</v>
      </c>
      <c r="Q3749" s="180" t="str">
        <f t="shared" si="3752"/>
        <v>#N/A</v>
      </c>
      <c r="R3749" s="180" t="str">
        <f t="shared" si="3752"/>
        <v>#N/A</v>
      </c>
      <c r="S3749" s="180" t="str">
        <f t="shared" si="3752"/>
        <v>#N/A</v>
      </c>
      <c r="T3749" s="181">
        <f t="shared" si="3"/>
        <v>12.11868132</v>
      </c>
      <c r="U3749" s="182">
        <f t="shared" si="4"/>
        <v>40452</v>
      </c>
      <c r="V3749" s="182">
        <f t="shared" si="5"/>
        <v>40543</v>
      </c>
      <c r="W3749" s="182">
        <f t="shared" si="6"/>
        <v>40633</v>
      </c>
      <c r="X3749" s="181">
        <f t="shared" si="7"/>
        <v>184</v>
      </c>
      <c r="Y3749" s="181">
        <f t="shared" si="8"/>
        <v>275</v>
      </c>
      <c r="Z3749" s="181">
        <f t="shared" si="9"/>
        <v>365</v>
      </c>
      <c r="AA3749" s="155"/>
      <c r="AB3749" s="9"/>
      <c r="AC3749" s="9"/>
      <c r="AD3749" s="9"/>
      <c r="AE3749" s="9"/>
      <c r="AF3749" s="9"/>
      <c r="AG3749" s="9"/>
      <c r="AH3749" s="9"/>
    </row>
    <row r="3750" ht="15.75" customHeight="1">
      <c r="A3750" s="177">
        <v>40267.0</v>
      </c>
      <c r="B3750" s="178">
        <v>7.21</v>
      </c>
      <c r="C3750" s="178">
        <v>8.11</v>
      </c>
      <c r="D3750" s="178">
        <v>9.0</v>
      </c>
      <c r="E3750" s="178">
        <v>10.57</v>
      </c>
      <c r="F3750" s="178">
        <v>11.32</v>
      </c>
      <c r="G3750" s="178">
        <v>11.68</v>
      </c>
      <c r="H3750" s="178">
        <v>11.86</v>
      </c>
      <c r="I3750" s="178">
        <v>12.0</v>
      </c>
      <c r="J3750" s="178">
        <v>12.0</v>
      </c>
      <c r="K3750" s="179" t="str">
        <f>MAX(0,((T3750*(365/365))-VLOOKUP(A3750,VBMA!$A:$D,4,0))  /  (T3750* (365/365)   ))</f>
        <v>#N/A</v>
      </c>
      <c r="L3750" s="180" t="str">
        <f t="shared" ref="L3750:S3750" si="3753">(B3750*(1-$K3750) * (365/365))/100</f>
        <v>#N/A</v>
      </c>
      <c r="M3750" s="180" t="str">
        <f t="shared" si="3753"/>
        <v>#N/A</v>
      </c>
      <c r="N3750" s="180" t="str">
        <f t="shared" si="3753"/>
        <v>#N/A</v>
      </c>
      <c r="O3750" s="180" t="str">
        <f t="shared" si="3753"/>
        <v>#N/A</v>
      </c>
      <c r="P3750" s="180" t="str">
        <f t="shared" si="3753"/>
        <v>#N/A</v>
      </c>
      <c r="Q3750" s="180" t="str">
        <f t="shared" si="3753"/>
        <v>#N/A</v>
      </c>
      <c r="R3750" s="180" t="str">
        <f t="shared" si="3753"/>
        <v>#N/A</v>
      </c>
      <c r="S3750" s="180" t="str">
        <f t="shared" si="3753"/>
        <v>#N/A</v>
      </c>
      <c r="T3750" s="181">
        <f t="shared" si="3"/>
        <v>12.13846154</v>
      </c>
      <c r="U3750" s="182">
        <f t="shared" si="4"/>
        <v>40451</v>
      </c>
      <c r="V3750" s="182">
        <f t="shared" si="5"/>
        <v>40542</v>
      </c>
      <c r="W3750" s="182">
        <f t="shared" si="6"/>
        <v>40632</v>
      </c>
      <c r="X3750" s="181">
        <f t="shared" si="7"/>
        <v>184</v>
      </c>
      <c r="Y3750" s="181">
        <f t="shared" si="8"/>
        <v>275</v>
      </c>
      <c r="Z3750" s="181">
        <f t="shared" si="9"/>
        <v>365</v>
      </c>
      <c r="AA3750" s="155"/>
      <c r="AB3750" s="9"/>
      <c r="AC3750" s="9"/>
      <c r="AD3750" s="9"/>
      <c r="AE3750" s="9"/>
      <c r="AF3750" s="9"/>
      <c r="AG3750" s="9"/>
      <c r="AH3750" s="9"/>
    </row>
    <row r="3751" ht="15.75" customHeight="1">
      <c r="A3751" s="177">
        <v>40266.0</v>
      </c>
      <c r="B3751" s="178">
        <v>7.31</v>
      </c>
      <c r="C3751" s="178">
        <v>8.21</v>
      </c>
      <c r="D3751" s="178">
        <v>9.0</v>
      </c>
      <c r="E3751" s="178">
        <v>10.63</v>
      </c>
      <c r="F3751" s="178">
        <v>11.34</v>
      </c>
      <c r="G3751" s="178">
        <v>11.72</v>
      </c>
      <c r="H3751" s="178">
        <v>11.88</v>
      </c>
      <c r="I3751" s="178">
        <v>12.0</v>
      </c>
      <c r="J3751" s="178">
        <v>12.0</v>
      </c>
      <c r="K3751" s="179" t="str">
        <f>MAX(0,((T3751*(365/365))-VLOOKUP(A3751,VBMA!$A:$D,4,0))  /  (T3751* (365/365)   ))</f>
        <v>#N/A</v>
      </c>
      <c r="L3751" s="180" t="str">
        <f t="shared" ref="L3751:S3751" si="3754">(B3751*(1-$K3751) * (365/365))/100</f>
        <v>#N/A</v>
      </c>
      <c r="M3751" s="180" t="str">
        <f t="shared" si="3754"/>
        <v>#N/A</v>
      </c>
      <c r="N3751" s="180" t="str">
        <f t="shared" si="3754"/>
        <v>#N/A</v>
      </c>
      <c r="O3751" s="180" t="str">
        <f t="shared" si="3754"/>
        <v>#N/A</v>
      </c>
      <c r="P3751" s="180" t="str">
        <f t="shared" si="3754"/>
        <v>#N/A</v>
      </c>
      <c r="Q3751" s="180" t="str">
        <f t="shared" si="3754"/>
        <v>#N/A</v>
      </c>
      <c r="R3751" s="180" t="str">
        <f t="shared" si="3754"/>
        <v>#N/A</v>
      </c>
      <c r="S3751" s="180" t="str">
        <f t="shared" si="3754"/>
        <v>#N/A</v>
      </c>
      <c r="T3751" s="181">
        <f t="shared" si="3"/>
        <v>12.11868132</v>
      </c>
      <c r="U3751" s="182">
        <f t="shared" si="4"/>
        <v>40450</v>
      </c>
      <c r="V3751" s="182">
        <f t="shared" si="5"/>
        <v>40541</v>
      </c>
      <c r="W3751" s="182">
        <f t="shared" si="6"/>
        <v>40631</v>
      </c>
      <c r="X3751" s="181">
        <f t="shared" si="7"/>
        <v>184</v>
      </c>
      <c r="Y3751" s="181">
        <f t="shared" si="8"/>
        <v>275</v>
      </c>
      <c r="Z3751" s="181">
        <f t="shared" si="9"/>
        <v>365</v>
      </c>
      <c r="AA3751" s="155"/>
      <c r="AB3751" s="9"/>
      <c r="AC3751" s="9"/>
      <c r="AD3751" s="9"/>
      <c r="AE3751" s="9"/>
      <c r="AF3751" s="9"/>
      <c r="AG3751" s="9"/>
      <c r="AH3751" s="9"/>
    </row>
    <row r="3752" ht="15.75" customHeight="1">
      <c r="A3752" s="177">
        <v>40263.0</v>
      </c>
      <c r="B3752" s="178">
        <v>7.4</v>
      </c>
      <c r="C3752" s="178">
        <v>8.2</v>
      </c>
      <c r="D3752" s="178">
        <v>9.0</v>
      </c>
      <c r="E3752" s="178">
        <v>10.57</v>
      </c>
      <c r="F3752" s="178">
        <v>11.32</v>
      </c>
      <c r="G3752" s="178">
        <v>11.68</v>
      </c>
      <c r="H3752" s="178">
        <v>11.86</v>
      </c>
      <c r="I3752" s="178">
        <v>12.0</v>
      </c>
      <c r="J3752" s="178">
        <v>12.0</v>
      </c>
      <c r="K3752" s="179" t="str">
        <f>MAX(0,((T3752*(365/365))-VLOOKUP(A3752,VBMA!$A:$D,4,0))  /  (T3752* (365/365)   ))</f>
        <v>#N/A</v>
      </c>
      <c r="L3752" s="180" t="str">
        <f t="shared" ref="L3752:S3752" si="3755">(B3752*(1-$K3752) * (365/365))/100</f>
        <v>#N/A</v>
      </c>
      <c r="M3752" s="180" t="str">
        <f t="shared" si="3755"/>
        <v>#N/A</v>
      </c>
      <c r="N3752" s="180" t="str">
        <f t="shared" si="3755"/>
        <v>#N/A</v>
      </c>
      <c r="O3752" s="180" t="str">
        <f t="shared" si="3755"/>
        <v>#N/A</v>
      </c>
      <c r="P3752" s="180" t="str">
        <f t="shared" si="3755"/>
        <v>#N/A</v>
      </c>
      <c r="Q3752" s="180" t="str">
        <f t="shared" si="3755"/>
        <v>#N/A</v>
      </c>
      <c r="R3752" s="180" t="str">
        <f t="shared" si="3755"/>
        <v>#N/A</v>
      </c>
      <c r="S3752" s="180" t="str">
        <f t="shared" si="3755"/>
        <v>#N/A</v>
      </c>
      <c r="T3752" s="181">
        <f t="shared" si="3"/>
        <v>12.13846154</v>
      </c>
      <c r="U3752" s="182">
        <f t="shared" si="4"/>
        <v>40447</v>
      </c>
      <c r="V3752" s="182">
        <f t="shared" si="5"/>
        <v>40538</v>
      </c>
      <c r="W3752" s="182">
        <f t="shared" si="6"/>
        <v>40628</v>
      </c>
      <c r="X3752" s="181">
        <f t="shared" si="7"/>
        <v>184</v>
      </c>
      <c r="Y3752" s="181">
        <f t="shared" si="8"/>
        <v>275</v>
      </c>
      <c r="Z3752" s="181">
        <f t="shared" si="9"/>
        <v>365</v>
      </c>
      <c r="AA3752" s="155"/>
      <c r="AB3752" s="9"/>
      <c r="AC3752" s="9"/>
      <c r="AD3752" s="9"/>
      <c r="AE3752" s="9"/>
      <c r="AF3752" s="9"/>
      <c r="AG3752" s="9"/>
      <c r="AH3752" s="9"/>
    </row>
    <row r="3753" ht="15.75" customHeight="1">
      <c r="A3753" s="177">
        <v>40262.0</v>
      </c>
      <c r="B3753" s="178">
        <v>7.54</v>
      </c>
      <c r="C3753" s="178">
        <v>8.4</v>
      </c>
      <c r="D3753" s="178">
        <v>9.03</v>
      </c>
      <c r="E3753" s="178">
        <v>10.5</v>
      </c>
      <c r="F3753" s="178">
        <v>11.25</v>
      </c>
      <c r="G3753" s="178">
        <v>11.68</v>
      </c>
      <c r="H3753" s="178">
        <v>11.86</v>
      </c>
      <c r="I3753" s="178">
        <v>12.0</v>
      </c>
      <c r="J3753" s="178">
        <v>12.0</v>
      </c>
      <c r="K3753" s="179" t="str">
        <f>MAX(0,((T3753*(365/365))-VLOOKUP(A3753,VBMA!$A:$D,4,0))  /  (T3753* (365/365)   ))</f>
        <v>#N/A</v>
      </c>
      <c r="L3753" s="180" t="str">
        <f t="shared" ref="L3753:S3753" si="3756">(B3753*(1-$K3753) * (365/365))/100</f>
        <v>#N/A</v>
      </c>
      <c r="M3753" s="180" t="str">
        <f t="shared" si="3756"/>
        <v>#N/A</v>
      </c>
      <c r="N3753" s="180" t="str">
        <f t="shared" si="3756"/>
        <v>#N/A</v>
      </c>
      <c r="O3753" s="180" t="str">
        <f t="shared" si="3756"/>
        <v>#N/A</v>
      </c>
      <c r="P3753" s="180" t="str">
        <f t="shared" si="3756"/>
        <v>#N/A</v>
      </c>
      <c r="Q3753" s="180" t="str">
        <f t="shared" si="3756"/>
        <v>#N/A</v>
      </c>
      <c r="R3753" s="180" t="str">
        <f t="shared" si="3756"/>
        <v>#N/A</v>
      </c>
      <c r="S3753" s="180" t="str">
        <f t="shared" si="3756"/>
        <v>#N/A</v>
      </c>
      <c r="T3753" s="181">
        <f t="shared" si="3"/>
        <v>12.13846154</v>
      </c>
      <c r="U3753" s="182">
        <f t="shared" si="4"/>
        <v>40446</v>
      </c>
      <c r="V3753" s="182">
        <f t="shared" si="5"/>
        <v>40537</v>
      </c>
      <c r="W3753" s="182">
        <f t="shared" si="6"/>
        <v>40627</v>
      </c>
      <c r="X3753" s="181">
        <f t="shared" si="7"/>
        <v>184</v>
      </c>
      <c r="Y3753" s="181">
        <f t="shared" si="8"/>
        <v>275</v>
      </c>
      <c r="Z3753" s="181">
        <f t="shared" si="9"/>
        <v>365</v>
      </c>
      <c r="AA3753" s="155"/>
      <c r="AB3753" s="9"/>
      <c r="AC3753" s="9"/>
      <c r="AD3753" s="9"/>
      <c r="AE3753" s="9"/>
      <c r="AF3753" s="9"/>
      <c r="AG3753" s="9"/>
      <c r="AH3753" s="9"/>
    </row>
    <row r="3754" ht="15.75" customHeight="1">
      <c r="A3754" s="177">
        <v>40261.0</v>
      </c>
      <c r="B3754" s="178">
        <v>7.66</v>
      </c>
      <c r="C3754" s="178">
        <v>8.5</v>
      </c>
      <c r="D3754" s="178">
        <v>9.15</v>
      </c>
      <c r="E3754" s="178">
        <v>10.63</v>
      </c>
      <c r="F3754" s="178">
        <v>11.34</v>
      </c>
      <c r="G3754" s="178">
        <v>11.72</v>
      </c>
      <c r="H3754" s="178">
        <v>11.88</v>
      </c>
      <c r="I3754" s="178">
        <v>12.0</v>
      </c>
      <c r="J3754" s="178">
        <v>12.0</v>
      </c>
      <c r="K3754" s="179" t="str">
        <f>MAX(0,((T3754*(365/365))-VLOOKUP(A3754,VBMA!$A:$D,4,0))  /  (T3754* (365/365)   ))</f>
        <v>#N/A</v>
      </c>
      <c r="L3754" s="180" t="str">
        <f t="shared" ref="L3754:S3754" si="3757">(B3754*(1-$K3754) * (365/365))/100</f>
        <v>#N/A</v>
      </c>
      <c r="M3754" s="180" t="str">
        <f t="shared" si="3757"/>
        <v>#N/A</v>
      </c>
      <c r="N3754" s="180" t="str">
        <f t="shared" si="3757"/>
        <v>#N/A</v>
      </c>
      <c r="O3754" s="180" t="str">
        <f t="shared" si="3757"/>
        <v>#N/A</v>
      </c>
      <c r="P3754" s="180" t="str">
        <f t="shared" si="3757"/>
        <v>#N/A</v>
      </c>
      <c r="Q3754" s="180" t="str">
        <f t="shared" si="3757"/>
        <v>#N/A</v>
      </c>
      <c r="R3754" s="180" t="str">
        <f t="shared" si="3757"/>
        <v>#N/A</v>
      </c>
      <c r="S3754" s="180" t="str">
        <f t="shared" si="3757"/>
        <v>#N/A</v>
      </c>
      <c r="T3754" s="181">
        <f t="shared" si="3"/>
        <v>12.11868132</v>
      </c>
      <c r="U3754" s="182">
        <f t="shared" si="4"/>
        <v>40445</v>
      </c>
      <c r="V3754" s="182">
        <f t="shared" si="5"/>
        <v>40536</v>
      </c>
      <c r="W3754" s="182">
        <f t="shared" si="6"/>
        <v>40626</v>
      </c>
      <c r="X3754" s="181">
        <f t="shared" si="7"/>
        <v>184</v>
      </c>
      <c r="Y3754" s="181">
        <f t="shared" si="8"/>
        <v>275</v>
      </c>
      <c r="Z3754" s="181">
        <f t="shared" si="9"/>
        <v>365</v>
      </c>
      <c r="AA3754" s="155"/>
      <c r="AB3754" s="9"/>
      <c r="AC3754" s="9"/>
      <c r="AD3754" s="9"/>
      <c r="AE3754" s="9"/>
      <c r="AF3754" s="9"/>
      <c r="AG3754" s="9"/>
      <c r="AH3754" s="9"/>
    </row>
    <row r="3755" ht="15.75" customHeight="1">
      <c r="A3755" s="177">
        <v>40260.0</v>
      </c>
      <c r="B3755" s="178">
        <v>7.54</v>
      </c>
      <c r="C3755" s="178">
        <v>8.43</v>
      </c>
      <c r="D3755" s="178">
        <v>9.07</v>
      </c>
      <c r="E3755" s="178">
        <v>10.59</v>
      </c>
      <c r="F3755" s="178">
        <v>11.11</v>
      </c>
      <c r="G3755" s="178">
        <v>11.54</v>
      </c>
      <c r="H3755" s="178">
        <v>11.79</v>
      </c>
      <c r="I3755" s="178">
        <v>12.0</v>
      </c>
      <c r="J3755" s="178">
        <v>12.0</v>
      </c>
      <c r="K3755" s="179" t="str">
        <f>MAX(0,((T3755*(365/365))-VLOOKUP(A3755,VBMA!$A:$D,4,0))  /  (T3755* (365/365)   ))</f>
        <v>#N/A</v>
      </c>
      <c r="L3755" s="180" t="str">
        <f t="shared" ref="L3755:S3755" si="3758">(B3755*(1-$K3755) * (365/365))/100</f>
        <v>#N/A</v>
      </c>
      <c r="M3755" s="180" t="str">
        <f t="shared" si="3758"/>
        <v>#N/A</v>
      </c>
      <c r="N3755" s="180" t="str">
        <f t="shared" si="3758"/>
        <v>#N/A</v>
      </c>
      <c r="O3755" s="180" t="str">
        <f t="shared" si="3758"/>
        <v>#N/A</v>
      </c>
      <c r="P3755" s="180" t="str">
        <f t="shared" si="3758"/>
        <v>#N/A</v>
      </c>
      <c r="Q3755" s="180" t="str">
        <f t="shared" si="3758"/>
        <v>#N/A</v>
      </c>
      <c r="R3755" s="180" t="str">
        <f t="shared" si="3758"/>
        <v>#N/A</v>
      </c>
      <c r="S3755" s="180" t="str">
        <f t="shared" si="3758"/>
        <v>#N/A</v>
      </c>
      <c r="T3755" s="181">
        <f t="shared" si="3"/>
        <v>12.20769231</v>
      </c>
      <c r="U3755" s="182">
        <f t="shared" si="4"/>
        <v>40444</v>
      </c>
      <c r="V3755" s="182">
        <f t="shared" si="5"/>
        <v>40535</v>
      </c>
      <c r="W3755" s="182">
        <f t="shared" si="6"/>
        <v>40625</v>
      </c>
      <c r="X3755" s="181">
        <f t="shared" si="7"/>
        <v>184</v>
      </c>
      <c r="Y3755" s="181">
        <f t="shared" si="8"/>
        <v>275</v>
      </c>
      <c r="Z3755" s="181">
        <f t="shared" si="9"/>
        <v>365</v>
      </c>
      <c r="AA3755" s="155"/>
      <c r="AB3755" s="9"/>
      <c r="AC3755" s="9"/>
      <c r="AD3755" s="9"/>
      <c r="AE3755" s="9"/>
      <c r="AF3755" s="9"/>
      <c r="AG3755" s="9"/>
      <c r="AH3755" s="9"/>
    </row>
    <row r="3756" ht="15.75" customHeight="1">
      <c r="A3756" s="177">
        <v>40259.0</v>
      </c>
      <c r="B3756" s="178">
        <v>7.4</v>
      </c>
      <c r="C3756" s="178">
        <v>8.26</v>
      </c>
      <c r="D3756" s="178">
        <v>9.0</v>
      </c>
      <c r="E3756" s="178">
        <v>10.54</v>
      </c>
      <c r="F3756" s="178">
        <v>11.32</v>
      </c>
      <c r="G3756" s="178">
        <v>11.68</v>
      </c>
      <c r="H3756" s="178">
        <v>11.86</v>
      </c>
      <c r="I3756" s="178">
        <v>12.0</v>
      </c>
      <c r="J3756" s="178">
        <v>12.0</v>
      </c>
      <c r="K3756" s="179" t="str">
        <f>MAX(0,((T3756*(365/365))-VLOOKUP(A3756,VBMA!$A:$D,4,0))  /  (T3756* (365/365)   ))</f>
        <v>#N/A</v>
      </c>
      <c r="L3756" s="180" t="str">
        <f t="shared" ref="L3756:S3756" si="3759">(B3756*(1-$K3756) * (365/365))/100</f>
        <v>#N/A</v>
      </c>
      <c r="M3756" s="180" t="str">
        <f t="shared" si="3759"/>
        <v>#N/A</v>
      </c>
      <c r="N3756" s="180" t="str">
        <f t="shared" si="3759"/>
        <v>#N/A</v>
      </c>
      <c r="O3756" s="180" t="str">
        <f t="shared" si="3759"/>
        <v>#N/A</v>
      </c>
      <c r="P3756" s="180" t="str">
        <f t="shared" si="3759"/>
        <v>#N/A</v>
      </c>
      <c r="Q3756" s="180" t="str">
        <f t="shared" si="3759"/>
        <v>#N/A</v>
      </c>
      <c r="R3756" s="180" t="str">
        <f t="shared" si="3759"/>
        <v>#N/A</v>
      </c>
      <c r="S3756" s="180" t="str">
        <f t="shared" si="3759"/>
        <v>#N/A</v>
      </c>
      <c r="T3756" s="181">
        <f t="shared" si="3"/>
        <v>12.13846154</v>
      </c>
      <c r="U3756" s="182">
        <f t="shared" si="4"/>
        <v>40443</v>
      </c>
      <c r="V3756" s="182">
        <f t="shared" si="5"/>
        <v>40534</v>
      </c>
      <c r="W3756" s="182">
        <f t="shared" si="6"/>
        <v>40624</v>
      </c>
      <c r="X3756" s="181">
        <f t="shared" si="7"/>
        <v>184</v>
      </c>
      <c r="Y3756" s="181">
        <f t="shared" si="8"/>
        <v>275</v>
      </c>
      <c r="Z3756" s="181">
        <f t="shared" si="9"/>
        <v>365</v>
      </c>
      <c r="AA3756" s="155"/>
      <c r="AB3756" s="9"/>
      <c r="AC3756" s="9"/>
      <c r="AD3756" s="9"/>
      <c r="AE3756" s="9"/>
      <c r="AF3756" s="9"/>
      <c r="AG3756" s="9"/>
      <c r="AH3756" s="9"/>
    </row>
    <row r="3757" ht="15.75" customHeight="1">
      <c r="A3757" s="177">
        <v>40256.0</v>
      </c>
      <c r="B3757" s="178">
        <v>7.23</v>
      </c>
      <c r="C3757" s="178">
        <v>8.29</v>
      </c>
      <c r="D3757" s="178">
        <v>9.06</v>
      </c>
      <c r="E3757" s="178">
        <v>10.56</v>
      </c>
      <c r="F3757" s="178">
        <v>11.38</v>
      </c>
      <c r="G3757" s="178">
        <v>11.72</v>
      </c>
      <c r="H3757" s="178">
        <v>11.88</v>
      </c>
      <c r="I3757" s="178">
        <v>12.0</v>
      </c>
      <c r="J3757" s="178">
        <v>12.0</v>
      </c>
      <c r="K3757" s="179" t="str">
        <f>MAX(0,((T3757*(365/365))-VLOOKUP(A3757,VBMA!$A:$D,4,0))  /  (T3757* (365/365)   ))</f>
        <v>#N/A</v>
      </c>
      <c r="L3757" s="180" t="str">
        <f t="shared" ref="L3757:S3757" si="3760">(B3757*(1-$K3757) * (365/365))/100</f>
        <v>#N/A</v>
      </c>
      <c r="M3757" s="180" t="str">
        <f t="shared" si="3760"/>
        <v>#N/A</v>
      </c>
      <c r="N3757" s="180" t="str">
        <f t="shared" si="3760"/>
        <v>#N/A</v>
      </c>
      <c r="O3757" s="180" t="str">
        <f t="shared" si="3760"/>
        <v>#N/A</v>
      </c>
      <c r="P3757" s="180" t="str">
        <f t="shared" si="3760"/>
        <v>#N/A</v>
      </c>
      <c r="Q3757" s="180" t="str">
        <f t="shared" si="3760"/>
        <v>#N/A</v>
      </c>
      <c r="R3757" s="180" t="str">
        <f t="shared" si="3760"/>
        <v>#N/A</v>
      </c>
      <c r="S3757" s="180" t="str">
        <f t="shared" si="3760"/>
        <v>#N/A</v>
      </c>
      <c r="T3757" s="181">
        <f t="shared" si="3"/>
        <v>12.11868132</v>
      </c>
      <c r="U3757" s="182">
        <f t="shared" si="4"/>
        <v>40440</v>
      </c>
      <c r="V3757" s="182">
        <f t="shared" si="5"/>
        <v>40531</v>
      </c>
      <c r="W3757" s="182">
        <f t="shared" si="6"/>
        <v>40621</v>
      </c>
      <c r="X3757" s="181">
        <f t="shared" si="7"/>
        <v>184</v>
      </c>
      <c r="Y3757" s="181">
        <f t="shared" si="8"/>
        <v>275</v>
      </c>
      <c r="Z3757" s="181">
        <f t="shared" si="9"/>
        <v>365</v>
      </c>
      <c r="AA3757" s="155"/>
      <c r="AB3757" s="9"/>
      <c r="AC3757" s="9"/>
      <c r="AD3757" s="9"/>
      <c r="AE3757" s="9"/>
      <c r="AF3757" s="9"/>
      <c r="AG3757" s="9"/>
      <c r="AH3757" s="9"/>
    </row>
    <row r="3758" ht="15.75" customHeight="1">
      <c r="A3758" s="177">
        <v>40255.0</v>
      </c>
      <c r="B3758" s="178">
        <v>7.31</v>
      </c>
      <c r="C3758" s="178">
        <v>8.29</v>
      </c>
      <c r="D3758" s="178">
        <v>9.06</v>
      </c>
      <c r="E3758" s="178">
        <v>10.56</v>
      </c>
      <c r="F3758" s="178">
        <v>11.33</v>
      </c>
      <c r="G3758" s="178">
        <v>11.69</v>
      </c>
      <c r="H3758" s="178">
        <v>11.85</v>
      </c>
      <c r="I3758" s="178">
        <v>12.0</v>
      </c>
      <c r="J3758" s="178">
        <v>12.0</v>
      </c>
      <c r="K3758" s="179" t="str">
        <f>MAX(0,((T3758*(365/365))-VLOOKUP(A3758,VBMA!$A:$D,4,0))  /  (T3758* (365/365)   ))</f>
        <v>#N/A</v>
      </c>
      <c r="L3758" s="180" t="str">
        <f t="shared" ref="L3758:S3758" si="3761">(B3758*(1-$K3758) * (365/365))/100</f>
        <v>#N/A</v>
      </c>
      <c r="M3758" s="180" t="str">
        <f t="shared" si="3761"/>
        <v>#N/A</v>
      </c>
      <c r="N3758" s="180" t="str">
        <f t="shared" si="3761"/>
        <v>#N/A</v>
      </c>
      <c r="O3758" s="180" t="str">
        <f t="shared" si="3761"/>
        <v>#N/A</v>
      </c>
      <c r="P3758" s="180" t="str">
        <f t="shared" si="3761"/>
        <v>#N/A</v>
      </c>
      <c r="Q3758" s="180" t="str">
        <f t="shared" si="3761"/>
        <v>#N/A</v>
      </c>
      <c r="R3758" s="180" t="str">
        <f t="shared" si="3761"/>
        <v>#N/A</v>
      </c>
      <c r="S3758" s="180" t="str">
        <f t="shared" si="3761"/>
        <v>#N/A</v>
      </c>
      <c r="T3758" s="181">
        <f t="shared" si="3"/>
        <v>12.14835165</v>
      </c>
      <c r="U3758" s="182">
        <f t="shared" si="4"/>
        <v>40439</v>
      </c>
      <c r="V3758" s="182">
        <f t="shared" si="5"/>
        <v>40530</v>
      </c>
      <c r="W3758" s="182">
        <f t="shared" si="6"/>
        <v>40620</v>
      </c>
      <c r="X3758" s="181">
        <f t="shared" si="7"/>
        <v>184</v>
      </c>
      <c r="Y3758" s="181">
        <f t="shared" si="8"/>
        <v>275</v>
      </c>
      <c r="Z3758" s="181">
        <f t="shared" si="9"/>
        <v>365</v>
      </c>
      <c r="AA3758" s="155"/>
      <c r="AB3758" s="9"/>
      <c r="AC3758" s="9"/>
      <c r="AD3758" s="9"/>
      <c r="AE3758" s="9"/>
      <c r="AF3758" s="9"/>
      <c r="AG3758" s="9"/>
      <c r="AH3758" s="9"/>
    </row>
    <row r="3759" ht="15.75" customHeight="1">
      <c r="A3759" s="177">
        <v>40254.0</v>
      </c>
      <c r="B3759" s="178">
        <v>7.31</v>
      </c>
      <c r="C3759" s="178">
        <v>8.29</v>
      </c>
      <c r="D3759" s="178">
        <v>9.06</v>
      </c>
      <c r="E3759" s="178">
        <v>10.63</v>
      </c>
      <c r="F3759" s="178">
        <v>11.39</v>
      </c>
      <c r="G3759" s="178">
        <v>11.73</v>
      </c>
      <c r="H3759" s="178">
        <v>11.85</v>
      </c>
      <c r="I3759" s="178">
        <v>12.0</v>
      </c>
      <c r="J3759" s="178">
        <v>12.0</v>
      </c>
      <c r="K3759" s="179" t="str">
        <f>MAX(0,((T3759*(365/365))-VLOOKUP(A3759,VBMA!$A:$D,4,0))  /  (T3759* (365/365)   ))</f>
        <v>#N/A</v>
      </c>
      <c r="L3759" s="180" t="str">
        <f t="shared" ref="L3759:S3759" si="3762">(B3759*(1-$K3759) * (365/365))/100</f>
        <v>#N/A</v>
      </c>
      <c r="M3759" s="180" t="str">
        <f t="shared" si="3762"/>
        <v>#N/A</v>
      </c>
      <c r="N3759" s="180" t="str">
        <f t="shared" si="3762"/>
        <v>#N/A</v>
      </c>
      <c r="O3759" s="180" t="str">
        <f t="shared" si="3762"/>
        <v>#N/A</v>
      </c>
      <c r="P3759" s="180" t="str">
        <f t="shared" si="3762"/>
        <v>#N/A</v>
      </c>
      <c r="Q3759" s="180" t="str">
        <f t="shared" si="3762"/>
        <v>#N/A</v>
      </c>
      <c r="R3759" s="180" t="str">
        <f t="shared" si="3762"/>
        <v>#N/A</v>
      </c>
      <c r="S3759" s="180" t="str">
        <f t="shared" si="3762"/>
        <v>#N/A</v>
      </c>
      <c r="T3759" s="181">
        <f t="shared" si="3"/>
        <v>12.14835165</v>
      </c>
      <c r="U3759" s="182">
        <f t="shared" si="4"/>
        <v>40438</v>
      </c>
      <c r="V3759" s="182">
        <f t="shared" si="5"/>
        <v>40529</v>
      </c>
      <c r="W3759" s="182">
        <f t="shared" si="6"/>
        <v>40619</v>
      </c>
      <c r="X3759" s="181">
        <f t="shared" si="7"/>
        <v>184</v>
      </c>
      <c r="Y3759" s="181">
        <f t="shared" si="8"/>
        <v>275</v>
      </c>
      <c r="Z3759" s="181">
        <f t="shared" si="9"/>
        <v>365</v>
      </c>
      <c r="AA3759" s="155"/>
      <c r="AB3759" s="9"/>
      <c r="AC3759" s="9"/>
      <c r="AD3759" s="9"/>
      <c r="AE3759" s="9"/>
      <c r="AF3759" s="9"/>
      <c r="AG3759" s="9"/>
      <c r="AH3759" s="9"/>
    </row>
    <row r="3760" ht="15.75" customHeight="1">
      <c r="A3760" s="177">
        <v>40253.0</v>
      </c>
      <c r="B3760" s="178">
        <v>7.31</v>
      </c>
      <c r="C3760" s="178">
        <v>8.31</v>
      </c>
      <c r="D3760" s="178">
        <v>9.06</v>
      </c>
      <c r="E3760" s="178">
        <v>10.63</v>
      </c>
      <c r="F3760" s="178">
        <v>11.39</v>
      </c>
      <c r="G3760" s="178">
        <v>11.73</v>
      </c>
      <c r="H3760" s="178">
        <v>11.85</v>
      </c>
      <c r="I3760" s="178">
        <v>12.0</v>
      </c>
      <c r="J3760" s="178">
        <v>12.0</v>
      </c>
      <c r="K3760" s="179" t="str">
        <f>MAX(0,((T3760*(365/365))-VLOOKUP(A3760,VBMA!$A:$D,4,0))  /  (T3760* (365/365)   ))</f>
        <v>#N/A</v>
      </c>
      <c r="L3760" s="180" t="str">
        <f t="shared" ref="L3760:S3760" si="3763">(B3760*(1-$K3760) * (365/365))/100</f>
        <v>#N/A</v>
      </c>
      <c r="M3760" s="180" t="str">
        <f t="shared" si="3763"/>
        <v>#N/A</v>
      </c>
      <c r="N3760" s="180" t="str">
        <f t="shared" si="3763"/>
        <v>#N/A</v>
      </c>
      <c r="O3760" s="180" t="str">
        <f t="shared" si="3763"/>
        <v>#N/A</v>
      </c>
      <c r="P3760" s="180" t="str">
        <f t="shared" si="3763"/>
        <v>#N/A</v>
      </c>
      <c r="Q3760" s="180" t="str">
        <f t="shared" si="3763"/>
        <v>#N/A</v>
      </c>
      <c r="R3760" s="180" t="str">
        <f t="shared" si="3763"/>
        <v>#N/A</v>
      </c>
      <c r="S3760" s="180" t="str">
        <f t="shared" si="3763"/>
        <v>#N/A</v>
      </c>
      <c r="T3760" s="181">
        <f t="shared" si="3"/>
        <v>12.14835165</v>
      </c>
      <c r="U3760" s="182">
        <f t="shared" si="4"/>
        <v>40437</v>
      </c>
      <c r="V3760" s="182">
        <f t="shared" si="5"/>
        <v>40528</v>
      </c>
      <c r="W3760" s="182">
        <f t="shared" si="6"/>
        <v>40618</v>
      </c>
      <c r="X3760" s="181">
        <f t="shared" si="7"/>
        <v>184</v>
      </c>
      <c r="Y3760" s="181">
        <f t="shared" si="8"/>
        <v>275</v>
      </c>
      <c r="Z3760" s="181">
        <f t="shared" si="9"/>
        <v>365</v>
      </c>
      <c r="AA3760" s="155"/>
      <c r="AB3760" s="9"/>
      <c r="AC3760" s="9"/>
      <c r="AD3760" s="9"/>
      <c r="AE3760" s="9"/>
      <c r="AF3760" s="9"/>
      <c r="AG3760" s="9"/>
      <c r="AH3760" s="9"/>
    </row>
    <row r="3761" ht="15.75" customHeight="1">
      <c r="A3761" s="177">
        <v>40252.0</v>
      </c>
      <c r="B3761" s="178">
        <v>7.25</v>
      </c>
      <c r="C3761" s="178">
        <v>8.25</v>
      </c>
      <c r="D3761" s="178">
        <v>9.06</v>
      </c>
      <c r="E3761" s="178">
        <v>10.63</v>
      </c>
      <c r="F3761" s="178">
        <v>11.39</v>
      </c>
      <c r="G3761" s="178">
        <v>11.73</v>
      </c>
      <c r="H3761" s="178">
        <v>11.85</v>
      </c>
      <c r="I3761" s="178">
        <v>12.0</v>
      </c>
      <c r="J3761" s="178">
        <v>12.0</v>
      </c>
      <c r="K3761" s="179" t="str">
        <f>MAX(0,((T3761*(365/365))-VLOOKUP(A3761,VBMA!$A:$D,4,0))  /  (T3761* (365/365)   ))</f>
        <v>#N/A</v>
      </c>
      <c r="L3761" s="180" t="str">
        <f t="shared" ref="L3761:S3761" si="3764">(B3761*(1-$K3761) * (365/365))/100</f>
        <v>#N/A</v>
      </c>
      <c r="M3761" s="180" t="str">
        <f t="shared" si="3764"/>
        <v>#N/A</v>
      </c>
      <c r="N3761" s="180" t="str">
        <f t="shared" si="3764"/>
        <v>#N/A</v>
      </c>
      <c r="O3761" s="180" t="str">
        <f t="shared" si="3764"/>
        <v>#N/A</v>
      </c>
      <c r="P3761" s="180" t="str">
        <f t="shared" si="3764"/>
        <v>#N/A</v>
      </c>
      <c r="Q3761" s="180" t="str">
        <f t="shared" si="3764"/>
        <v>#N/A</v>
      </c>
      <c r="R3761" s="180" t="str">
        <f t="shared" si="3764"/>
        <v>#N/A</v>
      </c>
      <c r="S3761" s="180" t="str">
        <f t="shared" si="3764"/>
        <v>#N/A</v>
      </c>
      <c r="T3761" s="181">
        <f t="shared" si="3"/>
        <v>12.14835165</v>
      </c>
      <c r="U3761" s="182">
        <f t="shared" si="4"/>
        <v>40436</v>
      </c>
      <c r="V3761" s="182">
        <f t="shared" si="5"/>
        <v>40527</v>
      </c>
      <c r="W3761" s="182">
        <f t="shared" si="6"/>
        <v>40617</v>
      </c>
      <c r="X3761" s="181">
        <f t="shared" si="7"/>
        <v>184</v>
      </c>
      <c r="Y3761" s="181">
        <f t="shared" si="8"/>
        <v>275</v>
      </c>
      <c r="Z3761" s="181">
        <f t="shared" si="9"/>
        <v>365</v>
      </c>
      <c r="AA3761" s="155"/>
      <c r="AB3761" s="9"/>
      <c r="AC3761" s="9"/>
      <c r="AD3761" s="9"/>
      <c r="AE3761" s="9"/>
      <c r="AF3761" s="9"/>
      <c r="AG3761" s="9"/>
      <c r="AH3761" s="9"/>
    </row>
    <row r="3762" ht="15.75" customHeight="1">
      <c r="A3762" s="177">
        <v>40249.0</v>
      </c>
      <c r="B3762" s="178">
        <v>6.79</v>
      </c>
      <c r="C3762" s="178">
        <v>7.97</v>
      </c>
      <c r="D3762" s="178">
        <v>8.88</v>
      </c>
      <c r="E3762" s="178">
        <v>10.42</v>
      </c>
      <c r="F3762" s="178">
        <v>11.23</v>
      </c>
      <c r="G3762" s="178">
        <v>11.64</v>
      </c>
      <c r="H3762" s="178">
        <v>11.8</v>
      </c>
      <c r="I3762" s="178">
        <v>12.0</v>
      </c>
      <c r="J3762" s="178">
        <v>12.0</v>
      </c>
      <c r="K3762" s="179" t="str">
        <f>MAX(0,((T3762*(365/365))-VLOOKUP(A3762,VBMA!$A:$D,4,0))  /  (T3762* (365/365)   ))</f>
        <v>#N/A</v>
      </c>
      <c r="L3762" s="180" t="str">
        <f t="shared" ref="L3762:S3762" si="3765">(B3762*(1-$K3762) * (365/365))/100</f>
        <v>#N/A</v>
      </c>
      <c r="M3762" s="180" t="str">
        <f t="shared" si="3765"/>
        <v>#N/A</v>
      </c>
      <c r="N3762" s="180" t="str">
        <f t="shared" si="3765"/>
        <v>#N/A</v>
      </c>
      <c r="O3762" s="180" t="str">
        <f t="shared" si="3765"/>
        <v>#N/A</v>
      </c>
      <c r="P3762" s="180" t="str">
        <f t="shared" si="3765"/>
        <v>#N/A</v>
      </c>
      <c r="Q3762" s="180" t="str">
        <f t="shared" si="3765"/>
        <v>#N/A</v>
      </c>
      <c r="R3762" s="180" t="str">
        <f t="shared" si="3765"/>
        <v>#N/A</v>
      </c>
      <c r="S3762" s="180" t="str">
        <f t="shared" si="3765"/>
        <v>#N/A</v>
      </c>
      <c r="T3762" s="181">
        <f t="shared" si="3"/>
        <v>12.1978022</v>
      </c>
      <c r="U3762" s="182">
        <f t="shared" si="4"/>
        <v>40433</v>
      </c>
      <c r="V3762" s="182">
        <f t="shared" si="5"/>
        <v>40524</v>
      </c>
      <c r="W3762" s="182">
        <f t="shared" si="6"/>
        <v>40614</v>
      </c>
      <c r="X3762" s="181">
        <f t="shared" si="7"/>
        <v>184</v>
      </c>
      <c r="Y3762" s="181">
        <f t="shared" si="8"/>
        <v>275</v>
      </c>
      <c r="Z3762" s="181">
        <f t="shared" si="9"/>
        <v>365</v>
      </c>
      <c r="AA3762" s="155"/>
      <c r="AB3762" s="9"/>
      <c r="AC3762" s="9"/>
      <c r="AD3762" s="9"/>
      <c r="AE3762" s="9"/>
      <c r="AF3762" s="9"/>
      <c r="AG3762" s="9"/>
      <c r="AH3762" s="9"/>
    </row>
    <row r="3763" ht="15.75" customHeight="1">
      <c r="A3763" s="177">
        <v>40248.0</v>
      </c>
      <c r="B3763" s="178">
        <v>7.09</v>
      </c>
      <c r="C3763" s="178">
        <v>8.1</v>
      </c>
      <c r="D3763" s="178">
        <v>8.98</v>
      </c>
      <c r="E3763" s="178">
        <v>10.56</v>
      </c>
      <c r="F3763" s="178">
        <v>11.39</v>
      </c>
      <c r="G3763" s="178">
        <v>11.73</v>
      </c>
      <c r="H3763" s="178">
        <v>11.85</v>
      </c>
      <c r="I3763" s="178">
        <v>12.0</v>
      </c>
      <c r="J3763" s="178">
        <v>12.0</v>
      </c>
      <c r="K3763" s="179" t="str">
        <f>MAX(0,((T3763*(365/365))-VLOOKUP(A3763,VBMA!$A:$D,4,0))  /  (T3763* (365/365)   ))</f>
        <v>#N/A</v>
      </c>
      <c r="L3763" s="180" t="str">
        <f t="shared" ref="L3763:S3763" si="3766">(B3763*(1-$K3763) * (365/365))/100</f>
        <v>#N/A</v>
      </c>
      <c r="M3763" s="180" t="str">
        <f t="shared" si="3766"/>
        <v>#N/A</v>
      </c>
      <c r="N3763" s="180" t="str">
        <f t="shared" si="3766"/>
        <v>#N/A</v>
      </c>
      <c r="O3763" s="180" t="str">
        <f t="shared" si="3766"/>
        <v>#N/A</v>
      </c>
      <c r="P3763" s="180" t="str">
        <f t="shared" si="3766"/>
        <v>#N/A</v>
      </c>
      <c r="Q3763" s="180" t="str">
        <f t="shared" si="3766"/>
        <v>#N/A</v>
      </c>
      <c r="R3763" s="180" t="str">
        <f t="shared" si="3766"/>
        <v>#N/A</v>
      </c>
      <c r="S3763" s="180" t="str">
        <f t="shared" si="3766"/>
        <v>#N/A</v>
      </c>
      <c r="T3763" s="181">
        <f t="shared" si="3"/>
        <v>12.14835165</v>
      </c>
      <c r="U3763" s="182">
        <f t="shared" si="4"/>
        <v>40432</v>
      </c>
      <c r="V3763" s="182">
        <f t="shared" si="5"/>
        <v>40523</v>
      </c>
      <c r="W3763" s="182">
        <f t="shared" si="6"/>
        <v>40613</v>
      </c>
      <c r="X3763" s="181">
        <f t="shared" si="7"/>
        <v>184</v>
      </c>
      <c r="Y3763" s="181">
        <f t="shared" si="8"/>
        <v>275</v>
      </c>
      <c r="Z3763" s="181">
        <f t="shared" si="9"/>
        <v>365</v>
      </c>
      <c r="AA3763" s="155"/>
      <c r="AB3763" s="9"/>
      <c r="AC3763" s="9"/>
      <c r="AD3763" s="9"/>
      <c r="AE3763" s="9"/>
      <c r="AF3763" s="9"/>
      <c r="AG3763" s="9"/>
      <c r="AH3763" s="9"/>
    </row>
    <row r="3764" ht="15.75" customHeight="1">
      <c r="A3764" s="177">
        <v>40247.0</v>
      </c>
      <c r="B3764" s="178">
        <v>6.91</v>
      </c>
      <c r="C3764" s="178">
        <v>8.04</v>
      </c>
      <c r="D3764" s="178">
        <v>8.98</v>
      </c>
      <c r="E3764" s="178">
        <v>10.56</v>
      </c>
      <c r="F3764" s="178">
        <v>11.36</v>
      </c>
      <c r="G3764" s="178">
        <v>11.73</v>
      </c>
      <c r="H3764" s="178">
        <v>11.85</v>
      </c>
      <c r="I3764" s="178">
        <v>12.0</v>
      </c>
      <c r="J3764" s="178">
        <v>12.0</v>
      </c>
      <c r="K3764" s="179" t="str">
        <f>MAX(0,((T3764*(365/365))-VLOOKUP(A3764,VBMA!$A:$D,4,0))  /  (T3764* (365/365)   ))</f>
        <v>#N/A</v>
      </c>
      <c r="L3764" s="180" t="str">
        <f t="shared" ref="L3764:S3764" si="3767">(B3764*(1-$K3764) * (365/365))/100</f>
        <v>#N/A</v>
      </c>
      <c r="M3764" s="180" t="str">
        <f t="shared" si="3767"/>
        <v>#N/A</v>
      </c>
      <c r="N3764" s="180" t="str">
        <f t="shared" si="3767"/>
        <v>#N/A</v>
      </c>
      <c r="O3764" s="180" t="str">
        <f t="shared" si="3767"/>
        <v>#N/A</v>
      </c>
      <c r="P3764" s="180" t="str">
        <f t="shared" si="3767"/>
        <v>#N/A</v>
      </c>
      <c r="Q3764" s="180" t="str">
        <f t="shared" si="3767"/>
        <v>#N/A</v>
      </c>
      <c r="R3764" s="180" t="str">
        <f t="shared" si="3767"/>
        <v>#N/A</v>
      </c>
      <c r="S3764" s="180" t="str">
        <f t="shared" si="3767"/>
        <v>#N/A</v>
      </c>
      <c r="T3764" s="181">
        <f t="shared" si="3"/>
        <v>12.14835165</v>
      </c>
      <c r="U3764" s="182">
        <f t="shared" si="4"/>
        <v>40431</v>
      </c>
      <c r="V3764" s="182">
        <f t="shared" si="5"/>
        <v>40522</v>
      </c>
      <c r="W3764" s="182">
        <f t="shared" si="6"/>
        <v>40612</v>
      </c>
      <c r="X3764" s="181">
        <f t="shared" si="7"/>
        <v>184</v>
      </c>
      <c r="Y3764" s="181">
        <f t="shared" si="8"/>
        <v>275</v>
      </c>
      <c r="Z3764" s="181">
        <f t="shared" si="9"/>
        <v>365</v>
      </c>
      <c r="AA3764" s="155"/>
      <c r="AB3764" s="9"/>
      <c r="AC3764" s="9"/>
      <c r="AD3764" s="9"/>
      <c r="AE3764" s="9"/>
      <c r="AF3764" s="9"/>
      <c r="AG3764" s="9"/>
      <c r="AH3764" s="9"/>
    </row>
    <row r="3765" ht="15.75" customHeight="1">
      <c r="A3765" s="177">
        <v>40246.0</v>
      </c>
      <c r="B3765" s="178">
        <v>6.98</v>
      </c>
      <c r="C3765" s="178">
        <v>8.04</v>
      </c>
      <c r="D3765" s="178">
        <v>8.98</v>
      </c>
      <c r="E3765" s="178">
        <v>10.56</v>
      </c>
      <c r="F3765" s="178">
        <v>11.36</v>
      </c>
      <c r="G3765" s="178">
        <v>11.73</v>
      </c>
      <c r="H3765" s="178">
        <v>11.85</v>
      </c>
      <c r="I3765" s="178">
        <v>12.0</v>
      </c>
      <c r="J3765" s="178">
        <v>12.0</v>
      </c>
      <c r="K3765" s="179" t="str">
        <f>MAX(0,((T3765*(365/365))-VLOOKUP(A3765,VBMA!$A:$D,4,0))  /  (T3765* (365/365)   ))</f>
        <v>#N/A</v>
      </c>
      <c r="L3765" s="180" t="str">
        <f t="shared" ref="L3765:S3765" si="3768">(B3765*(1-$K3765) * (365/365))/100</f>
        <v>#N/A</v>
      </c>
      <c r="M3765" s="180" t="str">
        <f t="shared" si="3768"/>
        <v>#N/A</v>
      </c>
      <c r="N3765" s="180" t="str">
        <f t="shared" si="3768"/>
        <v>#N/A</v>
      </c>
      <c r="O3765" s="180" t="str">
        <f t="shared" si="3768"/>
        <v>#N/A</v>
      </c>
      <c r="P3765" s="180" t="str">
        <f t="shared" si="3768"/>
        <v>#N/A</v>
      </c>
      <c r="Q3765" s="180" t="str">
        <f t="shared" si="3768"/>
        <v>#N/A</v>
      </c>
      <c r="R3765" s="180" t="str">
        <f t="shared" si="3768"/>
        <v>#N/A</v>
      </c>
      <c r="S3765" s="180" t="str">
        <f t="shared" si="3768"/>
        <v>#N/A</v>
      </c>
      <c r="T3765" s="181">
        <f t="shared" si="3"/>
        <v>12.14835165</v>
      </c>
      <c r="U3765" s="182">
        <f t="shared" si="4"/>
        <v>40430</v>
      </c>
      <c r="V3765" s="182">
        <f t="shared" si="5"/>
        <v>40521</v>
      </c>
      <c r="W3765" s="182">
        <f t="shared" si="6"/>
        <v>40611</v>
      </c>
      <c r="X3765" s="181">
        <f t="shared" si="7"/>
        <v>184</v>
      </c>
      <c r="Y3765" s="181">
        <f t="shared" si="8"/>
        <v>275</v>
      </c>
      <c r="Z3765" s="181">
        <f t="shared" si="9"/>
        <v>365</v>
      </c>
      <c r="AA3765" s="155"/>
      <c r="AB3765" s="9"/>
      <c r="AC3765" s="9"/>
      <c r="AD3765" s="9"/>
      <c r="AE3765" s="9"/>
      <c r="AF3765" s="9"/>
      <c r="AG3765" s="9"/>
      <c r="AH3765" s="9"/>
    </row>
    <row r="3766" ht="15.75" customHeight="1">
      <c r="A3766" s="177">
        <v>40245.0</v>
      </c>
      <c r="B3766" s="178">
        <v>7.35</v>
      </c>
      <c r="C3766" s="178">
        <v>8.35</v>
      </c>
      <c r="D3766" s="178">
        <v>9.23</v>
      </c>
      <c r="E3766" s="178">
        <v>10.69</v>
      </c>
      <c r="F3766" s="178">
        <v>11.51</v>
      </c>
      <c r="G3766" s="178">
        <v>11.89</v>
      </c>
      <c r="H3766" s="178">
        <v>11.98</v>
      </c>
      <c r="I3766" s="178">
        <v>12.0</v>
      </c>
      <c r="J3766" s="178">
        <v>12.0</v>
      </c>
      <c r="K3766" s="179" t="str">
        <f>MAX(0,((T3766*(365/365))-VLOOKUP(A3766,VBMA!$A:$D,4,0))  /  (T3766* (365/365)   ))</f>
        <v>#N/A</v>
      </c>
      <c r="L3766" s="180" t="str">
        <f t="shared" ref="L3766:S3766" si="3769">(B3766*(1-$K3766) * (365/365))/100</f>
        <v>#N/A</v>
      </c>
      <c r="M3766" s="180" t="str">
        <f t="shared" si="3769"/>
        <v>#N/A</v>
      </c>
      <c r="N3766" s="180" t="str">
        <f t="shared" si="3769"/>
        <v>#N/A</v>
      </c>
      <c r="O3766" s="180" t="str">
        <f t="shared" si="3769"/>
        <v>#N/A</v>
      </c>
      <c r="P3766" s="180" t="str">
        <f t="shared" si="3769"/>
        <v>#N/A</v>
      </c>
      <c r="Q3766" s="180" t="str">
        <f t="shared" si="3769"/>
        <v>#N/A</v>
      </c>
      <c r="R3766" s="180" t="str">
        <f t="shared" si="3769"/>
        <v>#N/A</v>
      </c>
      <c r="S3766" s="180" t="str">
        <f t="shared" si="3769"/>
        <v>#N/A</v>
      </c>
      <c r="T3766" s="181">
        <f t="shared" si="3"/>
        <v>12.01978022</v>
      </c>
      <c r="U3766" s="182">
        <f t="shared" si="4"/>
        <v>40429</v>
      </c>
      <c r="V3766" s="182">
        <f t="shared" si="5"/>
        <v>40520</v>
      </c>
      <c r="W3766" s="182">
        <f t="shared" si="6"/>
        <v>40610</v>
      </c>
      <c r="X3766" s="181">
        <f t="shared" si="7"/>
        <v>184</v>
      </c>
      <c r="Y3766" s="181">
        <f t="shared" si="8"/>
        <v>275</v>
      </c>
      <c r="Z3766" s="181">
        <f t="shared" si="9"/>
        <v>365</v>
      </c>
      <c r="AA3766" s="155"/>
      <c r="AB3766" s="9"/>
      <c r="AC3766" s="9"/>
      <c r="AD3766" s="9"/>
      <c r="AE3766" s="9"/>
      <c r="AF3766" s="9"/>
      <c r="AG3766" s="9"/>
      <c r="AH3766" s="9"/>
    </row>
    <row r="3767" ht="15.75" customHeight="1">
      <c r="A3767" s="177">
        <v>40242.0</v>
      </c>
      <c r="B3767" s="178">
        <v>7.21</v>
      </c>
      <c r="C3767" s="178">
        <v>8.14</v>
      </c>
      <c r="D3767" s="178">
        <v>9.29</v>
      </c>
      <c r="E3767" s="178">
        <v>10.86</v>
      </c>
      <c r="F3767" s="178">
        <v>11.59</v>
      </c>
      <c r="G3767" s="178">
        <v>11.87</v>
      </c>
      <c r="H3767" s="178">
        <v>11.97</v>
      </c>
      <c r="I3767" s="178">
        <v>12.0</v>
      </c>
      <c r="J3767" s="178">
        <v>12.0</v>
      </c>
      <c r="K3767" s="179" t="str">
        <f>MAX(0,((T3767*(365/365))-VLOOKUP(A3767,VBMA!$A:$D,4,0))  /  (T3767* (365/365)   ))</f>
        <v>#N/A</v>
      </c>
      <c r="L3767" s="180" t="str">
        <f t="shared" ref="L3767:S3767" si="3770">(B3767*(1-$K3767) * (365/365))/100</f>
        <v>#N/A</v>
      </c>
      <c r="M3767" s="180" t="str">
        <f t="shared" si="3770"/>
        <v>#N/A</v>
      </c>
      <c r="N3767" s="180" t="str">
        <f t="shared" si="3770"/>
        <v>#N/A</v>
      </c>
      <c r="O3767" s="180" t="str">
        <f t="shared" si="3770"/>
        <v>#N/A</v>
      </c>
      <c r="P3767" s="180" t="str">
        <f t="shared" si="3770"/>
        <v>#N/A</v>
      </c>
      <c r="Q3767" s="180" t="str">
        <f t="shared" si="3770"/>
        <v>#N/A</v>
      </c>
      <c r="R3767" s="180" t="str">
        <f t="shared" si="3770"/>
        <v>#N/A</v>
      </c>
      <c r="S3767" s="180" t="str">
        <f t="shared" si="3770"/>
        <v>#N/A</v>
      </c>
      <c r="T3767" s="181">
        <f t="shared" si="3"/>
        <v>12.02967033</v>
      </c>
      <c r="U3767" s="182">
        <f t="shared" si="4"/>
        <v>40426</v>
      </c>
      <c r="V3767" s="182">
        <f t="shared" si="5"/>
        <v>40517</v>
      </c>
      <c r="W3767" s="182">
        <f t="shared" si="6"/>
        <v>40607</v>
      </c>
      <c r="X3767" s="181">
        <f t="shared" si="7"/>
        <v>184</v>
      </c>
      <c r="Y3767" s="181">
        <f t="shared" si="8"/>
        <v>275</v>
      </c>
      <c r="Z3767" s="181">
        <f t="shared" si="9"/>
        <v>365</v>
      </c>
      <c r="AA3767" s="155"/>
      <c r="AB3767" s="9"/>
      <c r="AC3767" s="9"/>
      <c r="AD3767" s="9"/>
      <c r="AE3767" s="9"/>
      <c r="AF3767" s="9"/>
      <c r="AG3767" s="9"/>
      <c r="AH3767" s="9"/>
    </row>
    <row r="3768" ht="15.75" customHeight="1">
      <c r="A3768" s="177">
        <v>40241.0</v>
      </c>
      <c r="B3768" s="178">
        <v>7.79</v>
      </c>
      <c r="C3768" s="178">
        <v>8.71</v>
      </c>
      <c r="D3768" s="178">
        <v>9.93</v>
      </c>
      <c r="E3768" s="178">
        <v>11.29</v>
      </c>
      <c r="F3768" s="178">
        <v>11.8</v>
      </c>
      <c r="G3768" s="178">
        <v>11.94</v>
      </c>
      <c r="H3768" s="178">
        <v>12.0</v>
      </c>
      <c r="I3768" s="178">
        <v>12.0</v>
      </c>
      <c r="J3768" s="178">
        <v>12.0</v>
      </c>
      <c r="K3768" s="179" t="str">
        <f>MAX(0,((T3768*(365/365))-VLOOKUP(A3768,VBMA!$A:$D,4,0))  /  (T3768* (365/365)   ))</f>
        <v>#N/A</v>
      </c>
      <c r="L3768" s="180" t="str">
        <f t="shared" ref="L3768:S3768" si="3771">(B3768*(1-$K3768) * (365/365))/100</f>
        <v>#N/A</v>
      </c>
      <c r="M3768" s="180" t="str">
        <f t="shared" si="3771"/>
        <v>#N/A</v>
      </c>
      <c r="N3768" s="180" t="str">
        <f t="shared" si="3771"/>
        <v>#N/A</v>
      </c>
      <c r="O3768" s="180" t="str">
        <f t="shared" si="3771"/>
        <v>#N/A</v>
      </c>
      <c r="P3768" s="180" t="str">
        <f t="shared" si="3771"/>
        <v>#N/A</v>
      </c>
      <c r="Q3768" s="180" t="str">
        <f t="shared" si="3771"/>
        <v>#N/A</v>
      </c>
      <c r="R3768" s="180" t="str">
        <f t="shared" si="3771"/>
        <v>#N/A</v>
      </c>
      <c r="S3768" s="180" t="str">
        <f t="shared" si="3771"/>
        <v>#N/A</v>
      </c>
      <c r="T3768" s="181">
        <f t="shared" si="3"/>
        <v>12</v>
      </c>
      <c r="U3768" s="182">
        <f t="shared" si="4"/>
        <v>40425</v>
      </c>
      <c r="V3768" s="182">
        <f t="shared" si="5"/>
        <v>40516</v>
      </c>
      <c r="W3768" s="182">
        <f t="shared" si="6"/>
        <v>40606</v>
      </c>
      <c r="X3768" s="181">
        <f t="shared" si="7"/>
        <v>184</v>
      </c>
      <c r="Y3768" s="181">
        <f t="shared" si="8"/>
        <v>275</v>
      </c>
      <c r="Z3768" s="181">
        <f t="shared" si="9"/>
        <v>365</v>
      </c>
      <c r="AA3768" s="155"/>
      <c r="AB3768" s="9"/>
      <c r="AC3768" s="9"/>
      <c r="AD3768" s="9"/>
      <c r="AE3768" s="9"/>
      <c r="AF3768" s="9"/>
      <c r="AG3768" s="9"/>
      <c r="AH3768" s="9"/>
    </row>
    <row r="3769" ht="15.75" customHeight="1">
      <c r="A3769" s="177">
        <v>40240.0</v>
      </c>
      <c r="B3769" s="178">
        <v>8.36</v>
      </c>
      <c r="C3769" s="178">
        <v>9.31</v>
      </c>
      <c r="D3769" s="178">
        <v>10.31</v>
      </c>
      <c r="E3769" s="178">
        <v>11.48</v>
      </c>
      <c r="F3769" s="178">
        <v>11.89</v>
      </c>
      <c r="G3769" s="178">
        <v>11.94</v>
      </c>
      <c r="H3769" s="178">
        <v>11.98</v>
      </c>
      <c r="I3769" s="178">
        <v>12.0</v>
      </c>
      <c r="J3769" s="178">
        <v>12.0</v>
      </c>
      <c r="K3769" s="179" t="str">
        <f>MAX(0,((T3769*(365/365))-VLOOKUP(A3769,VBMA!$A:$D,4,0))  /  (T3769* (365/365)   ))</f>
        <v>#N/A</v>
      </c>
      <c r="L3769" s="180" t="str">
        <f t="shared" ref="L3769:S3769" si="3772">(B3769*(1-$K3769) * (365/365))/100</f>
        <v>#N/A</v>
      </c>
      <c r="M3769" s="180" t="str">
        <f t="shared" si="3772"/>
        <v>#N/A</v>
      </c>
      <c r="N3769" s="180" t="str">
        <f t="shared" si="3772"/>
        <v>#N/A</v>
      </c>
      <c r="O3769" s="180" t="str">
        <f t="shared" si="3772"/>
        <v>#N/A</v>
      </c>
      <c r="P3769" s="180" t="str">
        <f t="shared" si="3772"/>
        <v>#N/A</v>
      </c>
      <c r="Q3769" s="180" t="str">
        <f t="shared" si="3772"/>
        <v>#N/A</v>
      </c>
      <c r="R3769" s="180" t="str">
        <f t="shared" si="3772"/>
        <v>#N/A</v>
      </c>
      <c r="S3769" s="180" t="str">
        <f t="shared" si="3772"/>
        <v>#N/A</v>
      </c>
      <c r="T3769" s="181">
        <f t="shared" si="3"/>
        <v>12.01978022</v>
      </c>
      <c r="U3769" s="182">
        <f t="shared" si="4"/>
        <v>40424</v>
      </c>
      <c r="V3769" s="182">
        <f t="shared" si="5"/>
        <v>40515</v>
      </c>
      <c r="W3769" s="182">
        <f t="shared" si="6"/>
        <v>40605</v>
      </c>
      <c r="X3769" s="181">
        <f t="shared" si="7"/>
        <v>184</v>
      </c>
      <c r="Y3769" s="181">
        <f t="shared" si="8"/>
        <v>275</v>
      </c>
      <c r="Z3769" s="181">
        <f t="shared" si="9"/>
        <v>365</v>
      </c>
      <c r="AA3769" s="155"/>
      <c r="AB3769" s="9"/>
      <c r="AC3769" s="9"/>
      <c r="AD3769" s="9"/>
      <c r="AE3769" s="9"/>
      <c r="AF3769" s="9"/>
      <c r="AG3769" s="9"/>
      <c r="AH3769" s="9"/>
    </row>
    <row r="3770" ht="15.75" customHeight="1">
      <c r="A3770" s="177">
        <v>40239.0</v>
      </c>
      <c r="B3770" s="178">
        <v>8.24</v>
      </c>
      <c r="C3770" s="178">
        <v>9.21</v>
      </c>
      <c r="D3770" s="178">
        <v>10.0</v>
      </c>
      <c r="E3770" s="178">
        <v>11.35</v>
      </c>
      <c r="F3770" s="178">
        <v>11.85</v>
      </c>
      <c r="G3770" s="178">
        <v>11.91</v>
      </c>
      <c r="H3770" s="178">
        <v>11.96</v>
      </c>
      <c r="I3770" s="178">
        <v>12.0</v>
      </c>
      <c r="J3770" s="178">
        <v>12.0</v>
      </c>
      <c r="K3770" s="179" t="str">
        <f>MAX(0,((T3770*(365/365))-VLOOKUP(A3770,VBMA!$A:$D,4,0))  /  (T3770* (365/365)   ))</f>
        <v>#N/A</v>
      </c>
      <c r="L3770" s="180" t="str">
        <f t="shared" ref="L3770:S3770" si="3773">(B3770*(1-$K3770) * (365/365))/100</f>
        <v>#N/A</v>
      </c>
      <c r="M3770" s="180" t="str">
        <f t="shared" si="3773"/>
        <v>#N/A</v>
      </c>
      <c r="N3770" s="180" t="str">
        <f t="shared" si="3773"/>
        <v>#N/A</v>
      </c>
      <c r="O3770" s="180" t="str">
        <f t="shared" si="3773"/>
        <v>#N/A</v>
      </c>
      <c r="P3770" s="180" t="str">
        <f t="shared" si="3773"/>
        <v>#N/A</v>
      </c>
      <c r="Q3770" s="180" t="str">
        <f t="shared" si="3773"/>
        <v>#N/A</v>
      </c>
      <c r="R3770" s="180" t="str">
        <f t="shared" si="3773"/>
        <v>#N/A</v>
      </c>
      <c r="S3770" s="180" t="str">
        <f t="shared" si="3773"/>
        <v>#N/A</v>
      </c>
      <c r="T3770" s="181">
        <f t="shared" si="3"/>
        <v>12.03956044</v>
      </c>
      <c r="U3770" s="182">
        <f t="shared" si="4"/>
        <v>40423</v>
      </c>
      <c r="V3770" s="182">
        <f t="shared" si="5"/>
        <v>40514</v>
      </c>
      <c r="W3770" s="182">
        <f t="shared" si="6"/>
        <v>40604</v>
      </c>
      <c r="X3770" s="181">
        <f t="shared" si="7"/>
        <v>184</v>
      </c>
      <c r="Y3770" s="181">
        <f t="shared" si="8"/>
        <v>275</v>
      </c>
      <c r="Z3770" s="181">
        <f t="shared" si="9"/>
        <v>365</v>
      </c>
      <c r="AA3770" s="155"/>
      <c r="AB3770" s="9"/>
      <c r="AC3770" s="9"/>
      <c r="AD3770" s="9"/>
      <c r="AE3770" s="9"/>
      <c r="AF3770" s="9"/>
      <c r="AG3770" s="9"/>
      <c r="AH3770" s="9"/>
    </row>
    <row r="3771" ht="15.75" customHeight="1">
      <c r="A3771" s="177">
        <v>40238.0</v>
      </c>
      <c r="B3771" s="178">
        <v>7.98</v>
      </c>
      <c r="C3771" s="178">
        <v>8.83</v>
      </c>
      <c r="D3771" s="178">
        <v>10.06</v>
      </c>
      <c r="E3771" s="178">
        <v>11.35</v>
      </c>
      <c r="F3771" s="178">
        <v>11.85</v>
      </c>
      <c r="G3771" s="178">
        <v>11.91</v>
      </c>
      <c r="H3771" s="178">
        <v>11.96</v>
      </c>
      <c r="I3771" s="178">
        <v>12.0</v>
      </c>
      <c r="J3771" s="178">
        <v>12.0</v>
      </c>
      <c r="K3771" s="179" t="str">
        <f>MAX(0,((T3771*(365/365))-VLOOKUP(A3771,VBMA!$A:$D,4,0))  /  (T3771* (365/365)   ))</f>
        <v>#N/A</v>
      </c>
      <c r="L3771" s="180" t="str">
        <f t="shared" ref="L3771:S3771" si="3774">(B3771*(1-$K3771) * (365/365))/100</f>
        <v>#N/A</v>
      </c>
      <c r="M3771" s="180" t="str">
        <f t="shared" si="3774"/>
        <v>#N/A</v>
      </c>
      <c r="N3771" s="180" t="str">
        <f t="shared" si="3774"/>
        <v>#N/A</v>
      </c>
      <c r="O3771" s="180" t="str">
        <f t="shared" si="3774"/>
        <v>#N/A</v>
      </c>
      <c r="P3771" s="180" t="str">
        <f t="shared" si="3774"/>
        <v>#N/A</v>
      </c>
      <c r="Q3771" s="180" t="str">
        <f t="shared" si="3774"/>
        <v>#N/A</v>
      </c>
      <c r="R3771" s="180" t="str">
        <f t="shared" si="3774"/>
        <v>#N/A</v>
      </c>
      <c r="S3771" s="180" t="str">
        <f t="shared" si="3774"/>
        <v>#N/A</v>
      </c>
      <c r="T3771" s="181">
        <f t="shared" si="3"/>
        <v>12.03956044</v>
      </c>
      <c r="U3771" s="182">
        <f t="shared" si="4"/>
        <v>40422</v>
      </c>
      <c r="V3771" s="182">
        <f t="shared" si="5"/>
        <v>40513</v>
      </c>
      <c r="W3771" s="182">
        <f t="shared" si="6"/>
        <v>40603</v>
      </c>
      <c r="X3771" s="181">
        <f t="shared" si="7"/>
        <v>184</v>
      </c>
      <c r="Y3771" s="181">
        <f t="shared" si="8"/>
        <v>275</v>
      </c>
      <c r="Z3771" s="181">
        <f t="shared" si="9"/>
        <v>365</v>
      </c>
      <c r="AA3771" s="155"/>
      <c r="AB3771" s="9"/>
      <c r="AC3771" s="9"/>
      <c r="AD3771" s="9"/>
      <c r="AE3771" s="9"/>
      <c r="AF3771" s="9"/>
      <c r="AG3771" s="9"/>
      <c r="AH3771" s="9"/>
    </row>
    <row r="3772" ht="15.75" customHeight="1">
      <c r="A3772" s="177">
        <v>40235.0</v>
      </c>
      <c r="B3772" s="178">
        <v>6.69</v>
      </c>
      <c r="C3772" s="178">
        <v>8.0</v>
      </c>
      <c r="D3772" s="178">
        <v>9.63</v>
      </c>
      <c r="E3772" s="178">
        <v>11.29</v>
      </c>
      <c r="F3772" s="178">
        <v>11.85</v>
      </c>
      <c r="G3772" s="178">
        <v>11.91</v>
      </c>
      <c r="H3772" s="178">
        <v>11.96</v>
      </c>
      <c r="I3772" s="178">
        <v>12.0</v>
      </c>
      <c r="J3772" s="178">
        <v>12.0</v>
      </c>
      <c r="K3772" s="179" t="str">
        <f>MAX(0,((T3772*(365/365))-VLOOKUP(A3772,VBMA!$A:$D,4,0))  /  (T3772* (365/365)   ))</f>
        <v>#N/A</v>
      </c>
      <c r="L3772" s="180" t="str">
        <f t="shared" ref="L3772:S3772" si="3775">(B3772*(1-$K3772) * (365/365))/100</f>
        <v>#N/A</v>
      </c>
      <c r="M3772" s="180" t="str">
        <f t="shared" si="3775"/>
        <v>#N/A</v>
      </c>
      <c r="N3772" s="180" t="str">
        <f t="shared" si="3775"/>
        <v>#N/A</v>
      </c>
      <c r="O3772" s="180" t="str">
        <f t="shared" si="3775"/>
        <v>#N/A</v>
      </c>
      <c r="P3772" s="180" t="str">
        <f t="shared" si="3775"/>
        <v>#N/A</v>
      </c>
      <c r="Q3772" s="180" t="str">
        <f t="shared" si="3775"/>
        <v>#N/A</v>
      </c>
      <c r="R3772" s="180" t="str">
        <f t="shared" si="3775"/>
        <v>#N/A</v>
      </c>
      <c r="S3772" s="180" t="str">
        <f t="shared" si="3775"/>
        <v>#N/A</v>
      </c>
      <c r="T3772" s="181">
        <f t="shared" si="3"/>
        <v>12.04</v>
      </c>
      <c r="U3772" s="182">
        <f t="shared" si="4"/>
        <v>40416</v>
      </c>
      <c r="V3772" s="182">
        <f t="shared" si="5"/>
        <v>40508</v>
      </c>
      <c r="W3772" s="182">
        <f t="shared" si="6"/>
        <v>40600</v>
      </c>
      <c r="X3772" s="181">
        <f t="shared" si="7"/>
        <v>181</v>
      </c>
      <c r="Y3772" s="181">
        <f t="shared" si="8"/>
        <v>273</v>
      </c>
      <c r="Z3772" s="181">
        <f t="shared" si="9"/>
        <v>365</v>
      </c>
      <c r="AA3772" s="155"/>
      <c r="AB3772" s="9"/>
      <c r="AC3772" s="9"/>
      <c r="AD3772" s="9"/>
      <c r="AE3772" s="9"/>
      <c r="AF3772" s="9"/>
      <c r="AG3772" s="9"/>
      <c r="AH3772" s="9"/>
    </row>
    <row r="3773" ht="15.75" customHeight="1">
      <c r="A3773" s="177">
        <v>40234.0</v>
      </c>
      <c r="B3773" s="178">
        <v>6.81</v>
      </c>
      <c r="C3773" s="178">
        <v>8.04</v>
      </c>
      <c r="D3773" s="178">
        <v>9.75</v>
      </c>
      <c r="E3773" s="178">
        <v>11.15</v>
      </c>
      <c r="F3773" s="178">
        <v>11.78</v>
      </c>
      <c r="G3773" s="178">
        <v>11.91</v>
      </c>
      <c r="H3773" s="178">
        <v>11.96</v>
      </c>
      <c r="I3773" s="178">
        <v>12.0</v>
      </c>
      <c r="J3773" s="178">
        <v>12.0</v>
      </c>
      <c r="K3773" s="179" t="str">
        <f>MAX(0,((T3773*(365/365))-VLOOKUP(A3773,VBMA!$A:$D,4,0))  /  (T3773* (365/365)   ))</f>
        <v>#N/A</v>
      </c>
      <c r="L3773" s="180" t="str">
        <f t="shared" ref="L3773:S3773" si="3776">(B3773*(1-$K3773) * (365/365))/100</f>
        <v>#N/A</v>
      </c>
      <c r="M3773" s="180" t="str">
        <f t="shared" si="3776"/>
        <v>#N/A</v>
      </c>
      <c r="N3773" s="180" t="str">
        <f t="shared" si="3776"/>
        <v>#N/A</v>
      </c>
      <c r="O3773" s="180" t="str">
        <f t="shared" si="3776"/>
        <v>#N/A</v>
      </c>
      <c r="P3773" s="180" t="str">
        <f t="shared" si="3776"/>
        <v>#N/A</v>
      </c>
      <c r="Q3773" s="180" t="str">
        <f t="shared" si="3776"/>
        <v>#N/A</v>
      </c>
      <c r="R3773" s="180" t="str">
        <f t="shared" si="3776"/>
        <v>#N/A</v>
      </c>
      <c r="S3773" s="180" t="str">
        <f t="shared" si="3776"/>
        <v>#N/A</v>
      </c>
      <c r="T3773" s="181">
        <f t="shared" si="3"/>
        <v>12.04</v>
      </c>
      <c r="U3773" s="182">
        <f t="shared" si="4"/>
        <v>40415</v>
      </c>
      <c r="V3773" s="182">
        <f t="shared" si="5"/>
        <v>40507</v>
      </c>
      <c r="W3773" s="182">
        <f t="shared" si="6"/>
        <v>40599</v>
      </c>
      <c r="X3773" s="181">
        <f t="shared" si="7"/>
        <v>181</v>
      </c>
      <c r="Y3773" s="181">
        <f t="shared" si="8"/>
        <v>273</v>
      </c>
      <c r="Z3773" s="181">
        <f t="shared" si="9"/>
        <v>365</v>
      </c>
      <c r="AA3773" s="155"/>
      <c r="AB3773" s="9"/>
      <c r="AC3773" s="9"/>
      <c r="AD3773" s="9"/>
      <c r="AE3773" s="9"/>
      <c r="AF3773" s="9"/>
      <c r="AG3773" s="9"/>
      <c r="AH3773" s="9"/>
    </row>
    <row r="3774" ht="15.75" customHeight="1">
      <c r="A3774" s="177">
        <v>40233.0</v>
      </c>
      <c r="B3774" s="178">
        <v>7.94</v>
      </c>
      <c r="C3774" s="178">
        <v>8.81</v>
      </c>
      <c r="D3774" s="178">
        <v>10.13</v>
      </c>
      <c r="E3774" s="178">
        <v>11.34</v>
      </c>
      <c r="F3774" s="178">
        <v>11.78</v>
      </c>
      <c r="G3774" s="178">
        <v>11.91</v>
      </c>
      <c r="H3774" s="178">
        <v>11.96</v>
      </c>
      <c r="I3774" s="178">
        <v>12.0</v>
      </c>
      <c r="J3774" s="178">
        <v>12.0</v>
      </c>
      <c r="K3774" s="179" t="str">
        <f>MAX(0,((T3774*(365/365))-VLOOKUP(A3774,VBMA!$A:$D,4,0))  /  (T3774* (365/365)   ))</f>
        <v>#N/A</v>
      </c>
      <c r="L3774" s="180" t="str">
        <f t="shared" ref="L3774:S3774" si="3777">(B3774*(1-$K3774) * (365/365))/100</f>
        <v>#N/A</v>
      </c>
      <c r="M3774" s="180" t="str">
        <f t="shared" si="3777"/>
        <v>#N/A</v>
      </c>
      <c r="N3774" s="180" t="str">
        <f t="shared" si="3777"/>
        <v>#N/A</v>
      </c>
      <c r="O3774" s="180" t="str">
        <f t="shared" si="3777"/>
        <v>#N/A</v>
      </c>
      <c r="P3774" s="180" t="str">
        <f t="shared" si="3777"/>
        <v>#N/A</v>
      </c>
      <c r="Q3774" s="180" t="str">
        <f t="shared" si="3777"/>
        <v>#N/A</v>
      </c>
      <c r="R3774" s="180" t="str">
        <f t="shared" si="3777"/>
        <v>#N/A</v>
      </c>
      <c r="S3774" s="180" t="str">
        <f t="shared" si="3777"/>
        <v>#N/A</v>
      </c>
      <c r="T3774" s="181">
        <f t="shared" si="3"/>
        <v>12.04</v>
      </c>
      <c r="U3774" s="182">
        <f t="shared" si="4"/>
        <v>40414</v>
      </c>
      <c r="V3774" s="182">
        <f t="shared" si="5"/>
        <v>40506</v>
      </c>
      <c r="W3774" s="182">
        <f t="shared" si="6"/>
        <v>40598</v>
      </c>
      <c r="X3774" s="181">
        <f t="shared" si="7"/>
        <v>181</v>
      </c>
      <c r="Y3774" s="181">
        <f t="shared" si="8"/>
        <v>273</v>
      </c>
      <c r="Z3774" s="181">
        <f t="shared" si="9"/>
        <v>365</v>
      </c>
      <c r="AA3774" s="155"/>
      <c r="AB3774" s="9"/>
      <c r="AC3774" s="9"/>
      <c r="AD3774" s="9"/>
      <c r="AE3774" s="9"/>
      <c r="AF3774" s="9"/>
      <c r="AG3774" s="9"/>
      <c r="AH3774" s="9"/>
    </row>
    <row r="3775" ht="15.75" customHeight="1">
      <c r="A3775" s="177">
        <v>40232.0</v>
      </c>
      <c r="B3775" s="178">
        <v>9.06</v>
      </c>
      <c r="C3775" s="178">
        <v>10.13</v>
      </c>
      <c r="D3775" s="178">
        <v>10.83</v>
      </c>
      <c r="E3775" s="178">
        <v>11.63</v>
      </c>
      <c r="F3775" s="178">
        <v>11.9</v>
      </c>
      <c r="G3775" s="178">
        <v>11.95</v>
      </c>
      <c r="H3775" s="178">
        <v>11.96</v>
      </c>
      <c r="I3775" s="178">
        <v>12.0</v>
      </c>
      <c r="J3775" s="178">
        <v>12.0</v>
      </c>
      <c r="K3775" s="179" t="str">
        <f>MAX(0,((T3775*(365/365))-VLOOKUP(A3775,VBMA!$A:$D,4,0))  /  (T3775* (365/365)   ))</f>
        <v>#N/A</v>
      </c>
      <c r="L3775" s="180" t="str">
        <f t="shared" ref="L3775:S3775" si="3778">(B3775*(1-$K3775) * (365/365))/100</f>
        <v>#N/A</v>
      </c>
      <c r="M3775" s="180" t="str">
        <f t="shared" si="3778"/>
        <v>#N/A</v>
      </c>
      <c r="N3775" s="180" t="str">
        <f t="shared" si="3778"/>
        <v>#N/A</v>
      </c>
      <c r="O3775" s="180" t="str">
        <f t="shared" si="3778"/>
        <v>#N/A</v>
      </c>
      <c r="P3775" s="180" t="str">
        <f t="shared" si="3778"/>
        <v>#N/A</v>
      </c>
      <c r="Q3775" s="180" t="str">
        <f t="shared" si="3778"/>
        <v>#N/A</v>
      </c>
      <c r="R3775" s="180" t="str">
        <f t="shared" si="3778"/>
        <v>#N/A</v>
      </c>
      <c r="S3775" s="180" t="str">
        <f t="shared" si="3778"/>
        <v>#N/A</v>
      </c>
      <c r="T3775" s="181">
        <f t="shared" si="3"/>
        <v>12.04</v>
      </c>
      <c r="U3775" s="182">
        <f t="shared" si="4"/>
        <v>40413</v>
      </c>
      <c r="V3775" s="182">
        <f t="shared" si="5"/>
        <v>40505</v>
      </c>
      <c r="W3775" s="182">
        <f t="shared" si="6"/>
        <v>40597</v>
      </c>
      <c r="X3775" s="181">
        <f t="shared" si="7"/>
        <v>181</v>
      </c>
      <c r="Y3775" s="181">
        <f t="shared" si="8"/>
        <v>273</v>
      </c>
      <c r="Z3775" s="181">
        <f t="shared" si="9"/>
        <v>365</v>
      </c>
      <c r="AA3775" s="155"/>
      <c r="AB3775" s="9"/>
      <c r="AC3775" s="9"/>
      <c r="AD3775" s="9"/>
      <c r="AE3775" s="9"/>
      <c r="AF3775" s="9"/>
      <c r="AG3775" s="9"/>
      <c r="AH3775" s="9"/>
    </row>
    <row r="3776" ht="15.75" customHeight="1">
      <c r="A3776" s="177">
        <v>40231.0</v>
      </c>
      <c r="B3776" s="178">
        <v>10.63</v>
      </c>
      <c r="C3776" s="178">
        <v>11.15</v>
      </c>
      <c r="D3776" s="178">
        <v>11.45</v>
      </c>
      <c r="E3776" s="178">
        <v>11.84</v>
      </c>
      <c r="F3776" s="178">
        <v>11.9</v>
      </c>
      <c r="G3776" s="178">
        <v>11.98</v>
      </c>
      <c r="H3776" s="178">
        <v>11.98</v>
      </c>
      <c r="I3776" s="178">
        <v>12.0</v>
      </c>
      <c r="J3776" s="178">
        <v>12.0</v>
      </c>
      <c r="K3776" s="179" t="str">
        <f>MAX(0,((T3776*(365/365))-VLOOKUP(A3776,VBMA!$A:$D,4,0))  /  (T3776* (365/365)   ))</f>
        <v>#N/A</v>
      </c>
      <c r="L3776" s="180" t="str">
        <f t="shared" ref="L3776:S3776" si="3779">(B3776*(1-$K3776) * (365/365))/100</f>
        <v>#N/A</v>
      </c>
      <c r="M3776" s="180" t="str">
        <f t="shared" si="3779"/>
        <v>#N/A</v>
      </c>
      <c r="N3776" s="180" t="str">
        <f t="shared" si="3779"/>
        <v>#N/A</v>
      </c>
      <c r="O3776" s="180" t="str">
        <f t="shared" si="3779"/>
        <v>#N/A</v>
      </c>
      <c r="P3776" s="180" t="str">
        <f t="shared" si="3779"/>
        <v>#N/A</v>
      </c>
      <c r="Q3776" s="180" t="str">
        <f t="shared" si="3779"/>
        <v>#N/A</v>
      </c>
      <c r="R3776" s="180" t="str">
        <f t="shared" si="3779"/>
        <v>#N/A</v>
      </c>
      <c r="S3776" s="180" t="str">
        <f t="shared" si="3779"/>
        <v>#N/A</v>
      </c>
      <c r="T3776" s="181">
        <f t="shared" si="3"/>
        <v>12.02</v>
      </c>
      <c r="U3776" s="182">
        <f t="shared" si="4"/>
        <v>40412</v>
      </c>
      <c r="V3776" s="182">
        <f t="shared" si="5"/>
        <v>40504</v>
      </c>
      <c r="W3776" s="182">
        <f t="shared" si="6"/>
        <v>40596</v>
      </c>
      <c r="X3776" s="181">
        <f t="shared" si="7"/>
        <v>181</v>
      </c>
      <c r="Y3776" s="181">
        <f t="shared" si="8"/>
        <v>273</v>
      </c>
      <c r="Z3776" s="181">
        <f t="shared" si="9"/>
        <v>365</v>
      </c>
      <c r="AA3776" s="155"/>
      <c r="AB3776" s="9"/>
      <c r="AC3776" s="9"/>
      <c r="AD3776" s="9"/>
      <c r="AE3776" s="9"/>
      <c r="AF3776" s="9"/>
      <c r="AG3776" s="9"/>
      <c r="AH3776" s="9"/>
    </row>
    <row r="3777" ht="15.75" customHeight="1">
      <c r="A3777" s="177">
        <v>40228.0</v>
      </c>
      <c r="B3777" s="178">
        <v>10.88</v>
      </c>
      <c r="C3777" s="178">
        <v>11.33</v>
      </c>
      <c r="D3777" s="178">
        <v>11.5</v>
      </c>
      <c r="E3777" s="178">
        <v>11.56</v>
      </c>
      <c r="F3777" s="178">
        <v>11.69</v>
      </c>
      <c r="G3777" s="178">
        <v>11.88</v>
      </c>
      <c r="H3777" s="178">
        <v>11.88</v>
      </c>
      <c r="I3777" s="178">
        <v>12.0</v>
      </c>
      <c r="J3777" s="178">
        <v>12.0</v>
      </c>
      <c r="K3777" s="179" t="str">
        <f>MAX(0,((T3777*(365/365))-VLOOKUP(A3777,VBMA!$A:$D,4,0))  /  (T3777* (365/365)   ))</f>
        <v>#N/A</v>
      </c>
      <c r="L3777" s="180" t="str">
        <f t="shared" ref="L3777:S3777" si="3780">(B3777*(1-$K3777) * (365/365))/100</f>
        <v>#N/A</v>
      </c>
      <c r="M3777" s="180" t="str">
        <f t="shared" si="3780"/>
        <v>#N/A</v>
      </c>
      <c r="N3777" s="180" t="str">
        <f t="shared" si="3780"/>
        <v>#N/A</v>
      </c>
      <c r="O3777" s="180" t="str">
        <f t="shared" si="3780"/>
        <v>#N/A</v>
      </c>
      <c r="P3777" s="180" t="str">
        <f t="shared" si="3780"/>
        <v>#N/A</v>
      </c>
      <c r="Q3777" s="180" t="str">
        <f t="shared" si="3780"/>
        <v>#N/A</v>
      </c>
      <c r="R3777" s="180" t="str">
        <f t="shared" si="3780"/>
        <v>#N/A</v>
      </c>
      <c r="S3777" s="180" t="str">
        <f t="shared" si="3780"/>
        <v>#N/A</v>
      </c>
      <c r="T3777" s="181">
        <f t="shared" si="3"/>
        <v>12.12</v>
      </c>
      <c r="U3777" s="182">
        <f t="shared" si="4"/>
        <v>40409</v>
      </c>
      <c r="V3777" s="182">
        <f t="shared" si="5"/>
        <v>40501</v>
      </c>
      <c r="W3777" s="182">
        <f t="shared" si="6"/>
        <v>40593</v>
      </c>
      <c r="X3777" s="181">
        <f t="shared" si="7"/>
        <v>181</v>
      </c>
      <c r="Y3777" s="181">
        <f t="shared" si="8"/>
        <v>273</v>
      </c>
      <c r="Z3777" s="181">
        <f t="shared" si="9"/>
        <v>365</v>
      </c>
      <c r="AA3777" s="155"/>
      <c r="AB3777" s="9"/>
      <c r="AC3777" s="9"/>
      <c r="AD3777" s="9"/>
      <c r="AE3777" s="9"/>
      <c r="AF3777" s="9"/>
      <c r="AG3777" s="9"/>
      <c r="AH3777" s="9"/>
    </row>
    <row r="3778" ht="15.75" customHeight="1">
      <c r="A3778" s="177">
        <v>40221.0</v>
      </c>
      <c r="B3778" s="178">
        <v>10.57</v>
      </c>
      <c r="C3778" s="178">
        <v>11.14</v>
      </c>
      <c r="D3778" s="178">
        <v>11.3</v>
      </c>
      <c r="E3778" s="178">
        <v>11.71</v>
      </c>
      <c r="F3778" s="178">
        <v>11.81</v>
      </c>
      <c r="G3778" s="178">
        <v>11.93</v>
      </c>
      <c r="H3778" s="178">
        <v>11.93</v>
      </c>
      <c r="I3778" s="178">
        <v>12.0</v>
      </c>
      <c r="J3778" s="178">
        <v>12.0</v>
      </c>
      <c r="K3778" s="179" t="str">
        <f>MAX(0,((T3778*(365/365))-VLOOKUP(A3778,VBMA!$A:$D,4,0))  /  (T3778* (365/365)   ))</f>
        <v>#N/A</v>
      </c>
      <c r="L3778" s="180" t="str">
        <f t="shared" ref="L3778:S3778" si="3781">(B3778*(1-$K3778) * (365/365))/100</f>
        <v>#N/A</v>
      </c>
      <c r="M3778" s="180" t="str">
        <f t="shared" si="3781"/>
        <v>#N/A</v>
      </c>
      <c r="N3778" s="180" t="str">
        <f t="shared" si="3781"/>
        <v>#N/A</v>
      </c>
      <c r="O3778" s="180" t="str">
        <f t="shared" si="3781"/>
        <v>#N/A</v>
      </c>
      <c r="P3778" s="180" t="str">
        <f t="shared" si="3781"/>
        <v>#N/A</v>
      </c>
      <c r="Q3778" s="180" t="str">
        <f t="shared" si="3781"/>
        <v>#N/A</v>
      </c>
      <c r="R3778" s="180" t="str">
        <f t="shared" si="3781"/>
        <v>#N/A</v>
      </c>
      <c r="S3778" s="180" t="str">
        <f t="shared" si="3781"/>
        <v>#N/A</v>
      </c>
      <c r="T3778" s="181">
        <f t="shared" si="3"/>
        <v>12.07</v>
      </c>
      <c r="U3778" s="182">
        <f t="shared" si="4"/>
        <v>40402</v>
      </c>
      <c r="V3778" s="182">
        <f t="shared" si="5"/>
        <v>40494</v>
      </c>
      <c r="W3778" s="182">
        <f t="shared" si="6"/>
        <v>40586</v>
      </c>
      <c r="X3778" s="181">
        <f t="shared" si="7"/>
        <v>181</v>
      </c>
      <c r="Y3778" s="181">
        <f t="shared" si="8"/>
        <v>273</v>
      </c>
      <c r="Z3778" s="181">
        <f t="shared" si="9"/>
        <v>365</v>
      </c>
      <c r="AA3778" s="155"/>
      <c r="AB3778" s="9"/>
      <c r="AC3778" s="9"/>
      <c r="AD3778" s="9"/>
      <c r="AE3778" s="9"/>
      <c r="AF3778" s="9"/>
      <c r="AG3778" s="9"/>
      <c r="AH3778" s="9"/>
    </row>
    <row r="3779" ht="15.75" customHeight="1">
      <c r="A3779" s="177">
        <v>40220.0</v>
      </c>
      <c r="B3779" s="178">
        <v>10.8</v>
      </c>
      <c r="C3779" s="178">
        <v>11.2</v>
      </c>
      <c r="D3779" s="178">
        <v>11.3</v>
      </c>
      <c r="E3779" s="178">
        <v>11.79</v>
      </c>
      <c r="F3779" s="178">
        <v>11.84</v>
      </c>
      <c r="G3779" s="178">
        <v>11.94</v>
      </c>
      <c r="H3779" s="178">
        <v>11.94</v>
      </c>
      <c r="I3779" s="178">
        <v>12.0</v>
      </c>
      <c r="J3779" s="178">
        <v>12.0</v>
      </c>
      <c r="K3779" s="179" t="str">
        <f>MAX(0,((T3779*(365/365))-VLOOKUP(A3779,VBMA!$A:$D,4,0))  /  (T3779* (365/365)   ))</f>
        <v>#N/A</v>
      </c>
      <c r="L3779" s="180" t="str">
        <f t="shared" ref="L3779:S3779" si="3782">(B3779*(1-$K3779) * (365/365))/100</f>
        <v>#N/A</v>
      </c>
      <c r="M3779" s="180" t="str">
        <f t="shared" si="3782"/>
        <v>#N/A</v>
      </c>
      <c r="N3779" s="180" t="str">
        <f t="shared" si="3782"/>
        <v>#N/A</v>
      </c>
      <c r="O3779" s="180" t="str">
        <f t="shared" si="3782"/>
        <v>#N/A</v>
      </c>
      <c r="P3779" s="180" t="str">
        <f t="shared" si="3782"/>
        <v>#N/A</v>
      </c>
      <c r="Q3779" s="180" t="str">
        <f t="shared" si="3782"/>
        <v>#N/A</v>
      </c>
      <c r="R3779" s="180" t="str">
        <f t="shared" si="3782"/>
        <v>#N/A</v>
      </c>
      <c r="S3779" s="180" t="str">
        <f t="shared" si="3782"/>
        <v>#N/A</v>
      </c>
      <c r="T3779" s="181">
        <f t="shared" si="3"/>
        <v>12.06</v>
      </c>
      <c r="U3779" s="182">
        <f t="shared" si="4"/>
        <v>40401</v>
      </c>
      <c r="V3779" s="182">
        <f t="shared" si="5"/>
        <v>40493</v>
      </c>
      <c r="W3779" s="182">
        <f t="shared" si="6"/>
        <v>40585</v>
      </c>
      <c r="X3779" s="181">
        <f t="shared" si="7"/>
        <v>181</v>
      </c>
      <c r="Y3779" s="181">
        <f t="shared" si="8"/>
        <v>273</v>
      </c>
      <c r="Z3779" s="181">
        <f t="shared" si="9"/>
        <v>365</v>
      </c>
      <c r="AA3779" s="155"/>
      <c r="AB3779" s="9"/>
      <c r="AC3779" s="9"/>
      <c r="AD3779" s="9"/>
      <c r="AE3779" s="9"/>
      <c r="AF3779" s="9"/>
      <c r="AG3779" s="9"/>
      <c r="AH3779" s="9"/>
    </row>
    <row r="3780" ht="15.75" customHeight="1">
      <c r="A3780" s="177">
        <v>40219.0</v>
      </c>
      <c r="B3780" s="178">
        <v>10.64</v>
      </c>
      <c r="C3780" s="178">
        <v>11.18</v>
      </c>
      <c r="D3780" s="178">
        <v>11.57</v>
      </c>
      <c r="E3780" s="178">
        <v>11.64</v>
      </c>
      <c r="F3780" s="178">
        <v>11.78</v>
      </c>
      <c r="G3780" s="178">
        <v>11.89</v>
      </c>
      <c r="H3780" s="178">
        <v>11.96</v>
      </c>
      <c r="I3780" s="178">
        <v>12.0</v>
      </c>
      <c r="J3780" s="178">
        <v>12.0</v>
      </c>
      <c r="K3780" s="179" t="str">
        <f>MAX(0,((T3780*(365/365))-VLOOKUP(A3780,VBMA!$A:$D,4,0))  /  (T3780* (365/365)   ))</f>
        <v>#N/A</v>
      </c>
      <c r="L3780" s="180" t="str">
        <f t="shared" ref="L3780:S3780" si="3783">(B3780*(1-$K3780) * (365/365))/100</f>
        <v>#N/A</v>
      </c>
      <c r="M3780" s="180" t="str">
        <f t="shared" si="3783"/>
        <v>#N/A</v>
      </c>
      <c r="N3780" s="180" t="str">
        <f t="shared" si="3783"/>
        <v>#N/A</v>
      </c>
      <c r="O3780" s="180" t="str">
        <f t="shared" si="3783"/>
        <v>#N/A</v>
      </c>
      <c r="P3780" s="180" t="str">
        <f t="shared" si="3783"/>
        <v>#N/A</v>
      </c>
      <c r="Q3780" s="180" t="str">
        <f t="shared" si="3783"/>
        <v>#N/A</v>
      </c>
      <c r="R3780" s="180" t="str">
        <f t="shared" si="3783"/>
        <v>#N/A</v>
      </c>
      <c r="S3780" s="180" t="str">
        <f t="shared" si="3783"/>
        <v>#N/A</v>
      </c>
      <c r="T3780" s="181">
        <f t="shared" si="3"/>
        <v>12.04</v>
      </c>
      <c r="U3780" s="182">
        <f t="shared" si="4"/>
        <v>40400</v>
      </c>
      <c r="V3780" s="182">
        <f t="shared" si="5"/>
        <v>40492</v>
      </c>
      <c r="W3780" s="182">
        <f t="shared" si="6"/>
        <v>40584</v>
      </c>
      <c r="X3780" s="181">
        <f t="shared" si="7"/>
        <v>181</v>
      </c>
      <c r="Y3780" s="181">
        <f t="shared" si="8"/>
        <v>273</v>
      </c>
      <c r="Z3780" s="181">
        <f t="shared" si="9"/>
        <v>365</v>
      </c>
      <c r="AA3780" s="155"/>
      <c r="AB3780" s="9"/>
      <c r="AC3780" s="9"/>
      <c r="AD3780" s="9"/>
      <c r="AE3780" s="9"/>
      <c r="AF3780" s="9"/>
      <c r="AG3780" s="9"/>
      <c r="AH3780" s="9"/>
    </row>
    <row r="3781" ht="15.75" customHeight="1">
      <c r="A3781" s="177">
        <v>40218.0</v>
      </c>
      <c r="B3781" s="178">
        <v>10.57</v>
      </c>
      <c r="C3781" s="178">
        <v>11.04</v>
      </c>
      <c r="D3781" s="178">
        <v>11.43</v>
      </c>
      <c r="E3781" s="178">
        <v>11.54</v>
      </c>
      <c r="F3781" s="178">
        <v>11.68</v>
      </c>
      <c r="G3781" s="178">
        <v>11.86</v>
      </c>
      <c r="H3781" s="178">
        <v>11.93</v>
      </c>
      <c r="I3781" s="178">
        <v>12.0</v>
      </c>
      <c r="J3781" s="178">
        <v>12.0</v>
      </c>
      <c r="K3781" s="179" t="str">
        <f>MAX(0,((T3781*(365/365))-VLOOKUP(A3781,VBMA!$A:$D,4,0))  /  (T3781* (365/365)   ))</f>
        <v>#N/A</v>
      </c>
      <c r="L3781" s="180" t="str">
        <f t="shared" ref="L3781:S3781" si="3784">(B3781*(1-$K3781) * (365/365))/100</f>
        <v>#N/A</v>
      </c>
      <c r="M3781" s="180" t="str">
        <f t="shared" si="3784"/>
        <v>#N/A</v>
      </c>
      <c r="N3781" s="180" t="str">
        <f t="shared" si="3784"/>
        <v>#N/A</v>
      </c>
      <c r="O3781" s="180" t="str">
        <f t="shared" si="3784"/>
        <v>#N/A</v>
      </c>
      <c r="P3781" s="180" t="str">
        <f t="shared" si="3784"/>
        <v>#N/A</v>
      </c>
      <c r="Q3781" s="180" t="str">
        <f t="shared" si="3784"/>
        <v>#N/A</v>
      </c>
      <c r="R3781" s="180" t="str">
        <f t="shared" si="3784"/>
        <v>#N/A</v>
      </c>
      <c r="S3781" s="180" t="str">
        <f t="shared" si="3784"/>
        <v>#N/A</v>
      </c>
      <c r="T3781" s="181">
        <f t="shared" si="3"/>
        <v>12.07</v>
      </c>
      <c r="U3781" s="182">
        <f t="shared" si="4"/>
        <v>40399</v>
      </c>
      <c r="V3781" s="182">
        <f t="shared" si="5"/>
        <v>40491</v>
      </c>
      <c r="W3781" s="182">
        <f t="shared" si="6"/>
        <v>40583</v>
      </c>
      <c r="X3781" s="181">
        <f t="shared" si="7"/>
        <v>181</v>
      </c>
      <c r="Y3781" s="181">
        <f t="shared" si="8"/>
        <v>273</v>
      </c>
      <c r="Z3781" s="181">
        <f t="shared" si="9"/>
        <v>365</v>
      </c>
      <c r="AA3781" s="155"/>
      <c r="AB3781" s="9"/>
      <c r="AC3781" s="9"/>
      <c r="AD3781" s="9"/>
      <c r="AE3781" s="9"/>
      <c r="AF3781" s="9"/>
      <c r="AG3781" s="9"/>
      <c r="AH3781" s="9"/>
    </row>
    <row r="3782" ht="15.75" customHeight="1">
      <c r="A3782" s="177">
        <v>40217.0</v>
      </c>
      <c r="B3782" s="178">
        <v>10.1</v>
      </c>
      <c r="C3782" s="178">
        <v>10.78</v>
      </c>
      <c r="D3782" s="178">
        <v>11.26</v>
      </c>
      <c r="E3782" s="178">
        <v>11.62</v>
      </c>
      <c r="F3782" s="178">
        <v>11.84</v>
      </c>
      <c r="G3782" s="178">
        <v>11.88</v>
      </c>
      <c r="H3782" s="178">
        <v>11.94</v>
      </c>
      <c r="I3782" s="178">
        <v>12.0</v>
      </c>
      <c r="J3782" s="178">
        <v>12.0</v>
      </c>
      <c r="K3782" s="179" t="str">
        <f>MAX(0,((T3782*(365/365))-VLOOKUP(A3782,VBMA!$A:$D,4,0))  /  (T3782* (365/365)   ))</f>
        <v>#N/A</v>
      </c>
      <c r="L3782" s="180" t="str">
        <f t="shared" ref="L3782:S3782" si="3785">(B3782*(1-$K3782) * (365/365))/100</f>
        <v>#N/A</v>
      </c>
      <c r="M3782" s="180" t="str">
        <f t="shared" si="3785"/>
        <v>#N/A</v>
      </c>
      <c r="N3782" s="180" t="str">
        <f t="shared" si="3785"/>
        <v>#N/A</v>
      </c>
      <c r="O3782" s="180" t="str">
        <f t="shared" si="3785"/>
        <v>#N/A</v>
      </c>
      <c r="P3782" s="180" t="str">
        <f t="shared" si="3785"/>
        <v>#N/A</v>
      </c>
      <c r="Q3782" s="180" t="str">
        <f t="shared" si="3785"/>
        <v>#N/A</v>
      </c>
      <c r="R3782" s="180" t="str">
        <f t="shared" si="3785"/>
        <v>#N/A</v>
      </c>
      <c r="S3782" s="180" t="str">
        <f t="shared" si="3785"/>
        <v>#N/A</v>
      </c>
      <c r="T3782" s="181">
        <f t="shared" si="3"/>
        <v>12.06</v>
      </c>
      <c r="U3782" s="182">
        <f t="shared" si="4"/>
        <v>40398</v>
      </c>
      <c r="V3782" s="182">
        <f t="shared" si="5"/>
        <v>40490</v>
      </c>
      <c r="W3782" s="182">
        <f t="shared" si="6"/>
        <v>40582</v>
      </c>
      <c r="X3782" s="181">
        <f t="shared" si="7"/>
        <v>181</v>
      </c>
      <c r="Y3782" s="181">
        <f t="shared" si="8"/>
        <v>273</v>
      </c>
      <c r="Z3782" s="181">
        <f t="shared" si="9"/>
        <v>365</v>
      </c>
      <c r="AA3782" s="155"/>
      <c r="AB3782" s="9"/>
      <c r="AC3782" s="9"/>
      <c r="AD3782" s="9"/>
      <c r="AE3782" s="9"/>
      <c r="AF3782" s="9"/>
      <c r="AG3782" s="9"/>
      <c r="AH3782" s="9"/>
    </row>
    <row r="3783" ht="15.75" customHeight="1">
      <c r="A3783" s="177">
        <v>40214.0</v>
      </c>
      <c r="B3783" s="178">
        <v>9.88</v>
      </c>
      <c r="C3783" s="178">
        <v>10.56</v>
      </c>
      <c r="D3783" s="178">
        <v>11.09</v>
      </c>
      <c r="E3783" s="178">
        <v>11.53</v>
      </c>
      <c r="F3783" s="178">
        <v>11.74</v>
      </c>
      <c r="G3783" s="178">
        <v>11.88</v>
      </c>
      <c r="H3783" s="178">
        <v>11.94</v>
      </c>
      <c r="I3783" s="178">
        <v>12.0</v>
      </c>
      <c r="J3783" s="178">
        <v>12.0</v>
      </c>
      <c r="K3783" s="179" t="str">
        <f>MAX(0,((T3783*(365/365))-VLOOKUP(A3783,VBMA!$A:$D,4,0))  /  (T3783* (365/365)   ))</f>
        <v>#N/A</v>
      </c>
      <c r="L3783" s="180" t="str">
        <f t="shared" ref="L3783:S3783" si="3786">(B3783*(1-$K3783) * (365/365))/100</f>
        <v>#N/A</v>
      </c>
      <c r="M3783" s="180" t="str">
        <f t="shared" si="3786"/>
        <v>#N/A</v>
      </c>
      <c r="N3783" s="180" t="str">
        <f t="shared" si="3786"/>
        <v>#N/A</v>
      </c>
      <c r="O3783" s="180" t="str">
        <f t="shared" si="3786"/>
        <v>#N/A</v>
      </c>
      <c r="P3783" s="180" t="str">
        <f t="shared" si="3786"/>
        <v>#N/A</v>
      </c>
      <c r="Q3783" s="180" t="str">
        <f t="shared" si="3786"/>
        <v>#N/A</v>
      </c>
      <c r="R3783" s="180" t="str">
        <f t="shared" si="3786"/>
        <v>#N/A</v>
      </c>
      <c r="S3783" s="180" t="str">
        <f t="shared" si="3786"/>
        <v>#N/A</v>
      </c>
      <c r="T3783" s="181">
        <f t="shared" si="3"/>
        <v>12.06</v>
      </c>
      <c r="U3783" s="182">
        <f t="shared" si="4"/>
        <v>40395</v>
      </c>
      <c r="V3783" s="182">
        <f t="shared" si="5"/>
        <v>40487</v>
      </c>
      <c r="W3783" s="182">
        <f t="shared" si="6"/>
        <v>40579</v>
      </c>
      <c r="X3783" s="181">
        <f t="shared" si="7"/>
        <v>181</v>
      </c>
      <c r="Y3783" s="181">
        <f t="shared" si="8"/>
        <v>273</v>
      </c>
      <c r="Z3783" s="181">
        <f t="shared" si="9"/>
        <v>365</v>
      </c>
      <c r="AA3783" s="155"/>
      <c r="AB3783" s="9"/>
      <c r="AC3783" s="9"/>
      <c r="AD3783" s="9"/>
      <c r="AE3783" s="9"/>
      <c r="AF3783" s="9"/>
      <c r="AG3783" s="9"/>
      <c r="AH3783" s="9"/>
    </row>
    <row r="3784" ht="15.75" customHeight="1">
      <c r="A3784" s="177">
        <v>40213.0</v>
      </c>
      <c r="B3784" s="178">
        <v>9.75</v>
      </c>
      <c r="C3784" s="178">
        <v>10.62</v>
      </c>
      <c r="D3784" s="178">
        <v>11.13</v>
      </c>
      <c r="E3784" s="178">
        <v>11.53</v>
      </c>
      <c r="F3784" s="178">
        <v>11.78</v>
      </c>
      <c r="G3784" s="178">
        <v>11.92</v>
      </c>
      <c r="H3784" s="178">
        <v>11.97</v>
      </c>
      <c r="I3784" s="178">
        <v>12.0</v>
      </c>
      <c r="J3784" s="178">
        <v>12.0</v>
      </c>
      <c r="K3784" s="179" t="str">
        <f>MAX(0,((T3784*(365/365))-VLOOKUP(A3784,VBMA!$A:$D,4,0))  /  (T3784* (365/365)   ))</f>
        <v>#N/A</v>
      </c>
      <c r="L3784" s="180" t="str">
        <f t="shared" ref="L3784:S3784" si="3787">(B3784*(1-$K3784) * (365/365))/100</f>
        <v>#N/A</v>
      </c>
      <c r="M3784" s="180" t="str">
        <f t="shared" si="3787"/>
        <v>#N/A</v>
      </c>
      <c r="N3784" s="180" t="str">
        <f t="shared" si="3787"/>
        <v>#N/A</v>
      </c>
      <c r="O3784" s="180" t="str">
        <f t="shared" si="3787"/>
        <v>#N/A</v>
      </c>
      <c r="P3784" s="180" t="str">
        <f t="shared" si="3787"/>
        <v>#N/A</v>
      </c>
      <c r="Q3784" s="180" t="str">
        <f t="shared" si="3787"/>
        <v>#N/A</v>
      </c>
      <c r="R3784" s="180" t="str">
        <f t="shared" si="3787"/>
        <v>#N/A</v>
      </c>
      <c r="S3784" s="180" t="str">
        <f t="shared" si="3787"/>
        <v>#N/A</v>
      </c>
      <c r="T3784" s="181">
        <f t="shared" si="3"/>
        <v>12.03</v>
      </c>
      <c r="U3784" s="182">
        <f t="shared" si="4"/>
        <v>40394</v>
      </c>
      <c r="V3784" s="182">
        <f t="shared" si="5"/>
        <v>40486</v>
      </c>
      <c r="W3784" s="182">
        <f t="shared" si="6"/>
        <v>40578</v>
      </c>
      <c r="X3784" s="181">
        <f t="shared" si="7"/>
        <v>181</v>
      </c>
      <c r="Y3784" s="181">
        <f t="shared" si="8"/>
        <v>273</v>
      </c>
      <c r="Z3784" s="181">
        <f t="shared" si="9"/>
        <v>365</v>
      </c>
      <c r="AA3784" s="155"/>
      <c r="AB3784" s="9"/>
      <c r="AC3784" s="9"/>
      <c r="AD3784" s="9"/>
      <c r="AE3784" s="9"/>
      <c r="AF3784" s="9"/>
      <c r="AG3784" s="9"/>
      <c r="AH3784" s="9"/>
    </row>
    <row r="3785" ht="15.75" customHeight="1">
      <c r="A3785" s="177">
        <v>40212.0</v>
      </c>
      <c r="B3785" s="178">
        <v>9.75</v>
      </c>
      <c r="C3785" s="178">
        <v>10.35</v>
      </c>
      <c r="D3785" s="178">
        <v>11.0</v>
      </c>
      <c r="E3785" s="178">
        <v>11.45</v>
      </c>
      <c r="F3785" s="178">
        <v>11.66</v>
      </c>
      <c r="G3785" s="178">
        <v>11.83</v>
      </c>
      <c r="H3785" s="178">
        <v>11.92</v>
      </c>
      <c r="I3785" s="178">
        <v>12.0</v>
      </c>
      <c r="J3785" s="178">
        <v>12.0</v>
      </c>
      <c r="K3785" s="179" t="str">
        <f>MAX(0,((T3785*(365/365))-VLOOKUP(A3785,VBMA!$A:$D,4,0))  /  (T3785* (365/365)   ))</f>
        <v>#N/A</v>
      </c>
      <c r="L3785" s="180" t="str">
        <f t="shared" ref="L3785:S3785" si="3788">(B3785*(1-$K3785) * (365/365))/100</f>
        <v>#N/A</v>
      </c>
      <c r="M3785" s="180" t="str">
        <f t="shared" si="3788"/>
        <v>#N/A</v>
      </c>
      <c r="N3785" s="180" t="str">
        <f t="shared" si="3788"/>
        <v>#N/A</v>
      </c>
      <c r="O3785" s="180" t="str">
        <f t="shared" si="3788"/>
        <v>#N/A</v>
      </c>
      <c r="P3785" s="180" t="str">
        <f t="shared" si="3788"/>
        <v>#N/A</v>
      </c>
      <c r="Q3785" s="180" t="str">
        <f t="shared" si="3788"/>
        <v>#N/A</v>
      </c>
      <c r="R3785" s="180" t="str">
        <f t="shared" si="3788"/>
        <v>#N/A</v>
      </c>
      <c r="S3785" s="180" t="str">
        <f t="shared" si="3788"/>
        <v>#N/A</v>
      </c>
      <c r="T3785" s="181">
        <f t="shared" si="3"/>
        <v>12.08</v>
      </c>
      <c r="U3785" s="182">
        <f t="shared" si="4"/>
        <v>40393</v>
      </c>
      <c r="V3785" s="182">
        <f t="shared" si="5"/>
        <v>40485</v>
      </c>
      <c r="W3785" s="182">
        <f t="shared" si="6"/>
        <v>40577</v>
      </c>
      <c r="X3785" s="181">
        <f t="shared" si="7"/>
        <v>181</v>
      </c>
      <c r="Y3785" s="181">
        <f t="shared" si="8"/>
        <v>273</v>
      </c>
      <c r="Z3785" s="181">
        <f t="shared" si="9"/>
        <v>365</v>
      </c>
      <c r="AA3785" s="155"/>
      <c r="AB3785" s="9"/>
      <c r="AC3785" s="9"/>
      <c r="AD3785" s="9"/>
      <c r="AE3785" s="9"/>
      <c r="AF3785" s="9"/>
      <c r="AG3785" s="9"/>
      <c r="AH3785" s="9"/>
    </row>
    <row r="3786" ht="15.75" customHeight="1">
      <c r="A3786" s="177">
        <v>40211.0</v>
      </c>
      <c r="B3786" s="178">
        <v>9.43</v>
      </c>
      <c r="C3786" s="178">
        <v>10.29</v>
      </c>
      <c r="D3786" s="178">
        <v>10.93</v>
      </c>
      <c r="E3786" s="178">
        <v>11.53</v>
      </c>
      <c r="F3786" s="178">
        <v>11.71</v>
      </c>
      <c r="G3786" s="178">
        <v>11.86</v>
      </c>
      <c r="H3786" s="178">
        <v>11.93</v>
      </c>
      <c r="I3786" s="178">
        <v>12.0</v>
      </c>
      <c r="J3786" s="178">
        <v>12.0</v>
      </c>
      <c r="K3786" s="179" t="str">
        <f>MAX(0,((T3786*(365/365))-VLOOKUP(A3786,VBMA!$A:$D,4,0))  /  (T3786* (365/365)   ))</f>
        <v>#N/A</v>
      </c>
      <c r="L3786" s="180" t="str">
        <f t="shared" ref="L3786:S3786" si="3789">(B3786*(1-$K3786) * (365/365))/100</f>
        <v>#N/A</v>
      </c>
      <c r="M3786" s="180" t="str">
        <f t="shared" si="3789"/>
        <v>#N/A</v>
      </c>
      <c r="N3786" s="180" t="str">
        <f t="shared" si="3789"/>
        <v>#N/A</v>
      </c>
      <c r="O3786" s="180" t="str">
        <f t="shared" si="3789"/>
        <v>#N/A</v>
      </c>
      <c r="P3786" s="180" t="str">
        <f t="shared" si="3789"/>
        <v>#N/A</v>
      </c>
      <c r="Q3786" s="180" t="str">
        <f t="shared" si="3789"/>
        <v>#N/A</v>
      </c>
      <c r="R3786" s="180" t="str">
        <f t="shared" si="3789"/>
        <v>#N/A</v>
      </c>
      <c r="S3786" s="180" t="str">
        <f t="shared" si="3789"/>
        <v>#N/A</v>
      </c>
      <c r="T3786" s="181">
        <f t="shared" si="3"/>
        <v>12.07</v>
      </c>
      <c r="U3786" s="182">
        <f t="shared" si="4"/>
        <v>40392</v>
      </c>
      <c r="V3786" s="182">
        <f t="shared" si="5"/>
        <v>40484</v>
      </c>
      <c r="W3786" s="182">
        <f t="shared" si="6"/>
        <v>40576</v>
      </c>
      <c r="X3786" s="181">
        <f t="shared" si="7"/>
        <v>181</v>
      </c>
      <c r="Y3786" s="181">
        <f t="shared" si="8"/>
        <v>273</v>
      </c>
      <c r="Z3786" s="181">
        <f t="shared" si="9"/>
        <v>365</v>
      </c>
      <c r="AA3786" s="155"/>
      <c r="AB3786" s="9"/>
      <c r="AC3786" s="9"/>
      <c r="AD3786" s="9"/>
      <c r="AE3786" s="9"/>
      <c r="AF3786" s="9"/>
      <c r="AG3786" s="9"/>
      <c r="AH3786" s="9"/>
    </row>
    <row r="3787" ht="15.75" customHeight="1">
      <c r="A3787" s="177">
        <v>40210.0</v>
      </c>
      <c r="B3787" s="178">
        <v>9.16</v>
      </c>
      <c r="C3787" s="178">
        <v>9.98</v>
      </c>
      <c r="D3787" s="178">
        <v>10.88</v>
      </c>
      <c r="E3787" s="178">
        <v>11.53</v>
      </c>
      <c r="F3787" s="178">
        <v>11.74</v>
      </c>
      <c r="G3787" s="178">
        <v>11.88</v>
      </c>
      <c r="H3787" s="178">
        <v>11.94</v>
      </c>
      <c r="I3787" s="178">
        <v>12.0</v>
      </c>
      <c r="J3787" s="178">
        <v>12.0</v>
      </c>
      <c r="K3787" s="179" t="str">
        <f>MAX(0,((T3787*(365/365))-VLOOKUP(A3787,VBMA!$A:$D,4,0))  /  (T3787* (365/365)   ))</f>
        <v>#N/A</v>
      </c>
      <c r="L3787" s="180" t="str">
        <f t="shared" ref="L3787:S3787" si="3790">(B3787*(1-$K3787) * (365/365))/100</f>
        <v>#N/A</v>
      </c>
      <c r="M3787" s="180" t="str">
        <f t="shared" si="3790"/>
        <v>#N/A</v>
      </c>
      <c r="N3787" s="180" t="str">
        <f t="shared" si="3790"/>
        <v>#N/A</v>
      </c>
      <c r="O3787" s="180" t="str">
        <f t="shared" si="3790"/>
        <v>#N/A</v>
      </c>
      <c r="P3787" s="180" t="str">
        <f t="shared" si="3790"/>
        <v>#N/A</v>
      </c>
      <c r="Q3787" s="180" t="str">
        <f t="shared" si="3790"/>
        <v>#N/A</v>
      </c>
      <c r="R3787" s="180" t="str">
        <f t="shared" si="3790"/>
        <v>#N/A</v>
      </c>
      <c r="S3787" s="180" t="str">
        <f t="shared" si="3790"/>
        <v>#N/A</v>
      </c>
      <c r="T3787" s="181">
        <f t="shared" si="3"/>
        <v>12.06</v>
      </c>
      <c r="U3787" s="182">
        <f t="shared" si="4"/>
        <v>40391</v>
      </c>
      <c r="V3787" s="182">
        <f t="shared" si="5"/>
        <v>40483</v>
      </c>
      <c r="W3787" s="182">
        <f t="shared" si="6"/>
        <v>40575</v>
      </c>
      <c r="X3787" s="181">
        <f t="shared" si="7"/>
        <v>181</v>
      </c>
      <c r="Y3787" s="181">
        <f t="shared" si="8"/>
        <v>273</v>
      </c>
      <c r="Z3787" s="181">
        <f t="shared" si="9"/>
        <v>365</v>
      </c>
      <c r="AA3787" s="155"/>
      <c r="AB3787" s="9"/>
      <c r="AC3787" s="9"/>
      <c r="AD3787" s="9"/>
      <c r="AE3787" s="9"/>
      <c r="AF3787" s="9"/>
      <c r="AG3787" s="9"/>
      <c r="AH3787" s="9"/>
    </row>
    <row r="3788" ht="15.75" customHeight="1">
      <c r="A3788" s="177">
        <v>40207.0</v>
      </c>
      <c r="B3788" s="178">
        <v>8.79</v>
      </c>
      <c r="C3788" s="178">
        <v>9.69</v>
      </c>
      <c r="D3788" s="178">
        <v>10.63</v>
      </c>
      <c r="E3788" s="178">
        <v>11.34</v>
      </c>
      <c r="F3788" s="178">
        <v>11.68</v>
      </c>
      <c r="G3788" s="178">
        <v>11.88</v>
      </c>
      <c r="H3788" s="178">
        <v>11.94</v>
      </c>
      <c r="I3788" s="178">
        <v>12.0</v>
      </c>
      <c r="J3788" s="178">
        <v>12.0</v>
      </c>
      <c r="K3788" s="179" t="str">
        <f>MAX(0,((T3788*(365/365))-VLOOKUP(A3788,VBMA!$A:$D,4,0))  /  (T3788* (365/365)   ))</f>
        <v>#N/A</v>
      </c>
      <c r="L3788" s="180" t="str">
        <f t="shared" ref="L3788:S3788" si="3791">(B3788*(1-$K3788) * (365/365))/100</f>
        <v>#N/A</v>
      </c>
      <c r="M3788" s="180" t="str">
        <f t="shared" si="3791"/>
        <v>#N/A</v>
      </c>
      <c r="N3788" s="180" t="str">
        <f t="shared" si="3791"/>
        <v>#N/A</v>
      </c>
      <c r="O3788" s="180" t="str">
        <f t="shared" si="3791"/>
        <v>#N/A</v>
      </c>
      <c r="P3788" s="180" t="str">
        <f t="shared" si="3791"/>
        <v>#N/A</v>
      </c>
      <c r="Q3788" s="180" t="str">
        <f t="shared" si="3791"/>
        <v>#N/A</v>
      </c>
      <c r="R3788" s="180" t="str">
        <f t="shared" si="3791"/>
        <v>#N/A</v>
      </c>
      <c r="S3788" s="180" t="str">
        <f t="shared" si="3791"/>
        <v>#N/A</v>
      </c>
      <c r="T3788" s="181">
        <f t="shared" si="3"/>
        <v>12.06</v>
      </c>
      <c r="U3788" s="182">
        <f t="shared" si="4"/>
        <v>40388</v>
      </c>
      <c r="V3788" s="182">
        <f t="shared" si="5"/>
        <v>40480</v>
      </c>
      <c r="W3788" s="182">
        <f t="shared" si="6"/>
        <v>40572</v>
      </c>
      <c r="X3788" s="181">
        <f t="shared" si="7"/>
        <v>181</v>
      </c>
      <c r="Y3788" s="181">
        <f t="shared" si="8"/>
        <v>273</v>
      </c>
      <c r="Z3788" s="181">
        <f t="shared" si="9"/>
        <v>365</v>
      </c>
      <c r="AA3788" s="155"/>
      <c r="AB3788" s="9"/>
      <c r="AC3788" s="9"/>
      <c r="AD3788" s="9"/>
      <c r="AE3788" s="9"/>
      <c r="AF3788" s="9"/>
      <c r="AG3788" s="9"/>
      <c r="AH3788" s="9"/>
    </row>
    <row r="3789" ht="15.75" customHeight="1">
      <c r="A3789" s="177">
        <v>40206.0</v>
      </c>
      <c r="B3789" s="178">
        <v>8.8</v>
      </c>
      <c r="C3789" s="178">
        <v>9.67</v>
      </c>
      <c r="D3789" s="178">
        <v>10.57</v>
      </c>
      <c r="E3789" s="178">
        <v>11.33</v>
      </c>
      <c r="F3789" s="178">
        <v>11.66</v>
      </c>
      <c r="G3789" s="178">
        <v>11.83</v>
      </c>
      <c r="H3789" s="178">
        <v>11.92</v>
      </c>
      <c r="I3789" s="178">
        <v>12.0</v>
      </c>
      <c r="J3789" s="178">
        <v>12.0</v>
      </c>
      <c r="K3789" s="179" t="str">
        <f>MAX(0,((T3789*(365/365))-VLOOKUP(A3789,VBMA!$A:$D,4,0))  /  (T3789* (365/365)   ))</f>
        <v>#N/A</v>
      </c>
      <c r="L3789" s="180" t="str">
        <f t="shared" ref="L3789:S3789" si="3792">(B3789*(1-$K3789) * (365/365))/100</f>
        <v>#N/A</v>
      </c>
      <c r="M3789" s="180" t="str">
        <f t="shared" si="3792"/>
        <v>#N/A</v>
      </c>
      <c r="N3789" s="180" t="str">
        <f t="shared" si="3792"/>
        <v>#N/A</v>
      </c>
      <c r="O3789" s="180" t="str">
        <f t="shared" si="3792"/>
        <v>#N/A</v>
      </c>
      <c r="P3789" s="180" t="str">
        <f t="shared" si="3792"/>
        <v>#N/A</v>
      </c>
      <c r="Q3789" s="180" t="str">
        <f t="shared" si="3792"/>
        <v>#N/A</v>
      </c>
      <c r="R3789" s="180" t="str">
        <f t="shared" si="3792"/>
        <v>#N/A</v>
      </c>
      <c r="S3789" s="180" t="str">
        <f t="shared" si="3792"/>
        <v>#N/A</v>
      </c>
      <c r="T3789" s="181">
        <f t="shared" si="3"/>
        <v>12.08</v>
      </c>
      <c r="U3789" s="182">
        <f t="shared" si="4"/>
        <v>40387</v>
      </c>
      <c r="V3789" s="182">
        <f t="shared" si="5"/>
        <v>40479</v>
      </c>
      <c r="W3789" s="182">
        <f t="shared" si="6"/>
        <v>40571</v>
      </c>
      <c r="X3789" s="181">
        <f t="shared" si="7"/>
        <v>181</v>
      </c>
      <c r="Y3789" s="181">
        <f t="shared" si="8"/>
        <v>273</v>
      </c>
      <c r="Z3789" s="181">
        <f t="shared" si="9"/>
        <v>365</v>
      </c>
      <c r="AA3789" s="155"/>
      <c r="AB3789" s="9"/>
      <c r="AC3789" s="9"/>
      <c r="AD3789" s="9"/>
      <c r="AE3789" s="9"/>
      <c r="AF3789" s="9"/>
      <c r="AG3789" s="9"/>
      <c r="AH3789" s="9"/>
    </row>
    <row r="3790" ht="15.75" customHeight="1">
      <c r="A3790" s="177">
        <v>40205.0</v>
      </c>
      <c r="B3790" s="178">
        <v>9.13</v>
      </c>
      <c r="C3790" s="178">
        <v>10.11</v>
      </c>
      <c r="D3790" s="178">
        <v>10.76</v>
      </c>
      <c r="E3790" s="178">
        <v>11.44</v>
      </c>
      <c r="F3790" s="178">
        <v>11.74</v>
      </c>
      <c r="G3790" s="178">
        <v>11.88</v>
      </c>
      <c r="H3790" s="178">
        <v>11.94</v>
      </c>
      <c r="I3790" s="178">
        <v>12.0</v>
      </c>
      <c r="J3790" s="178">
        <v>12.0</v>
      </c>
      <c r="K3790" s="179" t="str">
        <f>MAX(0,((T3790*(365/365))-VLOOKUP(A3790,VBMA!$A:$D,4,0))  /  (T3790* (365/365)   ))</f>
        <v>#N/A</v>
      </c>
      <c r="L3790" s="180" t="str">
        <f t="shared" ref="L3790:S3790" si="3793">(B3790*(1-$K3790) * (365/365))/100</f>
        <v>#N/A</v>
      </c>
      <c r="M3790" s="180" t="str">
        <f t="shared" si="3793"/>
        <v>#N/A</v>
      </c>
      <c r="N3790" s="180" t="str">
        <f t="shared" si="3793"/>
        <v>#N/A</v>
      </c>
      <c r="O3790" s="180" t="str">
        <f t="shared" si="3793"/>
        <v>#N/A</v>
      </c>
      <c r="P3790" s="180" t="str">
        <f t="shared" si="3793"/>
        <v>#N/A</v>
      </c>
      <c r="Q3790" s="180" t="str">
        <f t="shared" si="3793"/>
        <v>#N/A</v>
      </c>
      <c r="R3790" s="180" t="str">
        <f t="shared" si="3793"/>
        <v>#N/A</v>
      </c>
      <c r="S3790" s="180" t="str">
        <f t="shared" si="3793"/>
        <v>#N/A</v>
      </c>
      <c r="T3790" s="181">
        <f t="shared" si="3"/>
        <v>12.06</v>
      </c>
      <c r="U3790" s="182">
        <f t="shared" si="4"/>
        <v>40386</v>
      </c>
      <c r="V3790" s="182">
        <f t="shared" si="5"/>
        <v>40478</v>
      </c>
      <c r="W3790" s="182">
        <f t="shared" si="6"/>
        <v>40570</v>
      </c>
      <c r="X3790" s="181">
        <f t="shared" si="7"/>
        <v>181</v>
      </c>
      <c r="Y3790" s="181">
        <f t="shared" si="8"/>
        <v>273</v>
      </c>
      <c r="Z3790" s="181">
        <f t="shared" si="9"/>
        <v>365</v>
      </c>
      <c r="AA3790" s="155"/>
      <c r="AB3790" s="9"/>
      <c r="AC3790" s="9"/>
      <c r="AD3790" s="9"/>
      <c r="AE3790" s="9"/>
      <c r="AF3790" s="9"/>
      <c r="AG3790" s="9"/>
      <c r="AH3790" s="9"/>
    </row>
    <row r="3791" ht="15.75" customHeight="1">
      <c r="A3791" s="177">
        <v>40204.0</v>
      </c>
      <c r="B3791" s="178">
        <v>9.56</v>
      </c>
      <c r="C3791" s="178">
        <v>10.44</v>
      </c>
      <c r="D3791" s="178">
        <v>10.93</v>
      </c>
      <c r="E3791" s="178">
        <v>11.4</v>
      </c>
      <c r="F3791" s="178">
        <v>11.68</v>
      </c>
      <c r="G3791" s="178">
        <v>11.88</v>
      </c>
      <c r="H3791" s="178">
        <v>11.94</v>
      </c>
      <c r="I3791" s="178">
        <v>12.0</v>
      </c>
      <c r="J3791" s="178">
        <v>12.0</v>
      </c>
      <c r="K3791" s="179" t="str">
        <f>MAX(0,((T3791*(365/365))-VLOOKUP(A3791,VBMA!$A:$D,4,0))  /  (T3791* (365/365)   ))</f>
        <v>#N/A</v>
      </c>
      <c r="L3791" s="180" t="str">
        <f t="shared" ref="L3791:S3791" si="3794">(B3791*(1-$K3791) * (365/365))/100</f>
        <v>#N/A</v>
      </c>
      <c r="M3791" s="180" t="str">
        <f t="shared" si="3794"/>
        <v>#N/A</v>
      </c>
      <c r="N3791" s="180" t="str">
        <f t="shared" si="3794"/>
        <v>#N/A</v>
      </c>
      <c r="O3791" s="180" t="str">
        <f t="shared" si="3794"/>
        <v>#N/A</v>
      </c>
      <c r="P3791" s="180" t="str">
        <f t="shared" si="3794"/>
        <v>#N/A</v>
      </c>
      <c r="Q3791" s="180" t="str">
        <f t="shared" si="3794"/>
        <v>#N/A</v>
      </c>
      <c r="R3791" s="180" t="str">
        <f t="shared" si="3794"/>
        <v>#N/A</v>
      </c>
      <c r="S3791" s="180" t="str">
        <f t="shared" si="3794"/>
        <v>#N/A</v>
      </c>
      <c r="T3791" s="181">
        <f t="shared" si="3"/>
        <v>12.06</v>
      </c>
      <c r="U3791" s="182">
        <f t="shared" si="4"/>
        <v>40385</v>
      </c>
      <c r="V3791" s="182">
        <f t="shared" si="5"/>
        <v>40477</v>
      </c>
      <c r="W3791" s="182">
        <f t="shared" si="6"/>
        <v>40569</v>
      </c>
      <c r="X3791" s="181">
        <f t="shared" si="7"/>
        <v>181</v>
      </c>
      <c r="Y3791" s="181">
        <f t="shared" si="8"/>
        <v>273</v>
      </c>
      <c r="Z3791" s="181">
        <f t="shared" si="9"/>
        <v>365</v>
      </c>
      <c r="AA3791" s="155"/>
      <c r="AB3791" s="9"/>
      <c r="AC3791" s="9"/>
      <c r="AD3791" s="9"/>
      <c r="AE3791" s="9"/>
      <c r="AF3791" s="9"/>
      <c r="AG3791" s="9"/>
      <c r="AH3791" s="9"/>
    </row>
    <row r="3792" ht="15.75" customHeight="1">
      <c r="A3792" s="177">
        <v>40203.0</v>
      </c>
      <c r="B3792" s="178">
        <v>9.46</v>
      </c>
      <c r="C3792" s="178">
        <v>10.32</v>
      </c>
      <c r="D3792" s="178">
        <v>10.86</v>
      </c>
      <c r="E3792" s="178">
        <v>11.42</v>
      </c>
      <c r="F3792" s="178">
        <v>11.66</v>
      </c>
      <c r="G3792" s="178">
        <v>11.83</v>
      </c>
      <c r="H3792" s="178">
        <v>11.92</v>
      </c>
      <c r="I3792" s="178">
        <v>12.0</v>
      </c>
      <c r="J3792" s="178">
        <v>12.0</v>
      </c>
      <c r="K3792" s="179" t="str">
        <f>MAX(0,((T3792*(365/365))-VLOOKUP(A3792,VBMA!$A:$D,4,0))  /  (T3792* (365/365)   ))</f>
        <v>#N/A</v>
      </c>
      <c r="L3792" s="180" t="str">
        <f t="shared" ref="L3792:S3792" si="3795">(B3792*(1-$K3792) * (365/365))/100</f>
        <v>#N/A</v>
      </c>
      <c r="M3792" s="180" t="str">
        <f t="shared" si="3795"/>
        <v>#N/A</v>
      </c>
      <c r="N3792" s="180" t="str">
        <f t="shared" si="3795"/>
        <v>#N/A</v>
      </c>
      <c r="O3792" s="180" t="str">
        <f t="shared" si="3795"/>
        <v>#N/A</v>
      </c>
      <c r="P3792" s="180" t="str">
        <f t="shared" si="3795"/>
        <v>#N/A</v>
      </c>
      <c r="Q3792" s="180" t="str">
        <f t="shared" si="3795"/>
        <v>#N/A</v>
      </c>
      <c r="R3792" s="180" t="str">
        <f t="shared" si="3795"/>
        <v>#N/A</v>
      </c>
      <c r="S3792" s="180" t="str">
        <f t="shared" si="3795"/>
        <v>#N/A</v>
      </c>
      <c r="T3792" s="181">
        <f t="shared" si="3"/>
        <v>12.08</v>
      </c>
      <c r="U3792" s="182">
        <f t="shared" si="4"/>
        <v>40384</v>
      </c>
      <c r="V3792" s="182">
        <f t="shared" si="5"/>
        <v>40476</v>
      </c>
      <c r="W3792" s="182">
        <f t="shared" si="6"/>
        <v>40568</v>
      </c>
      <c r="X3792" s="181">
        <f t="shared" si="7"/>
        <v>181</v>
      </c>
      <c r="Y3792" s="181">
        <f t="shared" si="8"/>
        <v>273</v>
      </c>
      <c r="Z3792" s="181">
        <f t="shared" si="9"/>
        <v>365</v>
      </c>
      <c r="AA3792" s="155"/>
      <c r="AB3792" s="9"/>
      <c r="AC3792" s="9"/>
      <c r="AD3792" s="9"/>
      <c r="AE3792" s="9"/>
      <c r="AF3792" s="9"/>
      <c r="AG3792" s="9"/>
      <c r="AH3792" s="9"/>
    </row>
    <row r="3793" ht="15.75" customHeight="1">
      <c r="A3793" s="177">
        <v>40200.0</v>
      </c>
      <c r="B3793" s="178">
        <v>8.97</v>
      </c>
      <c r="C3793" s="178">
        <v>9.75</v>
      </c>
      <c r="D3793" s="178">
        <v>10.28</v>
      </c>
      <c r="E3793" s="178">
        <v>11.08</v>
      </c>
      <c r="F3793" s="178">
        <v>11.41</v>
      </c>
      <c r="G3793" s="178">
        <v>11.75</v>
      </c>
      <c r="H3793" s="178">
        <v>11.92</v>
      </c>
      <c r="I3793" s="178">
        <v>12.0</v>
      </c>
      <c r="J3793" s="178">
        <v>12.0</v>
      </c>
      <c r="K3793" s="179" t="str">
        <f>MAX(0,((T3793*(365/365))-VLOOKUP(A3793,VBMA!$A:$D,4,0))  /  (T3793* (365/365)   ))</f>
        <v>#N/A</v>
      </c>
      <c r="L3793" s="180" t="str">
        <f t="shared" ref="L3793:S3793" si="3796">(B3793*(1-$K3793) * (365/365))/100</f>
        <v>#N/A</v>
      </c>
      <c r="M3793" s="180" t="str">
        <f t="shared" si="3796"/>
        <v>#N/A</v>
      </c>
      <c r="N3793" s="180" t="str">
        <f t="shared" si="3796"/>
        <v>#N/A</v>
      </c>
      <c r="O3793" s="180" t="str">
        <f t="shared" si="3796"/>
        <v>#N/A</v>
      </c>
      <c r="P3793" s="180" t="str">
        <f t="shared" si="3796"/>
        <v>#N/A</v>
      </c>
      <c r="Q3793" s="180" t="str">
        <f t="shared" si="3796"/>
        <v>#N/A</v>
      </c>
      <c r="R3793" s="180" t="str">
        <f t="shared" si="3796"/>
        <v>#N/A</v>
      </c>
      <c r="S3793" s="180" t="str">
        <f t="shared" si="3796"/>
        <v>#N/A</v>
      </c>
      <c r="T3793" s="181">
        <f t="shared" si="3"/>
        <v>12.08</v>
      </c>
      <c r="U3793" s="182">
        <f t="shared" si="4"/>
        <v>40381</v>
      </c>
      <c r="V3793" s="182">
        <f t="shared" si="5"/>
        <v>40473</v>
      </c>
      <c r="W3793" s="182">
        <f t="shared" si="6"/>
        <v>40565</v>
      </c>
      <c r="X3793" s="181">
        <f t="shared" si="7"/>
        <v>181</v>
      </c>
      <c r="Y3793" s="181">
        <f t="shared" si="8"/>
        <v>273</v>
      </c>
      <c r="Z3793" s="181">
        <f t="shared" si="9"/>
        <v>365</v>
      </c>
      <c r="AA3793" s="155"/>
      <c r="AB3793" s="9"/>
      <c r="AC3793" s="9"/>
      <c r="AD3793" s="9"/>
      <c r="AE3793" s="9"/>
      <c r="AF3793" s="9"/>
      <c r="AG3793" s="9"/>
      <c r="AH3793" s="9"/>
    </row>
    <row r="3794" ht="15.75" customHeight="1">
      <c r="A3794" s="177">
        <v>40199.0</v>
      </c>
      <c r="B3794" s="178">
        <v>8.61</v>
      </c>
      <c r="C3794" s="178">
        <v>9.21</v>
      </c>
      <c r="D3794" s="178">
        <v>9.86</v>
      </c>
      <c r="E3794" s="178">
        <v>10.64</v>
      </c>
      <c r="F3794" s="178">
        <v>11.21</v>
      </c>
      <c r="G3794" s="178">
        <v>11.61</v>
      </c>
      <c r="H3794" s="178">
        <v>11.79</v>
      </c>
      <c r="I3794" s="178">
        <v>11.85</v>
      </c>
      <c r="J3794" s="178">
        <v>11.96</v>
      </c>
      <c r="K3794" s="179" t="str">
        <f>MAX(0,((T3794*(365/365))-VLOOKUP(A3794,VBMA!$A:$D,4,0))  /  (T3794* (365/365)   ))</f>
        <v>#N/A</v>
      </c>
      <c r="L3794" s="180" t="str">
        <f t="shared" ref="L3794:S3794" si="3797">(B3794*(1-$K3794) * (365/365))/100</f>
        <v>#N/A</v>
      </c>
      <c r="M3794" s="180" t="str">
        <f t="shared" si="3797"/>
        <v>#N/A</v>
      </c>
      <c r="N3794" s="180" t="str">
        <f t="shared" si="3797"/>
        <v>#N/A</v>
      </c>
      <c r="O3794" s="180" t="str">
        <f t="shared" si="3797"/>
        <v>#N/A</v>
      </c>
      <c r="P3794" s="180" t="str">
        <f t="shared" si="3797"/>
        <v>#N/A</v>
      </c>
      <c r="Q3794" s="180" t="str">
        <f t="shared" si="3797"/>
        <v>#N/A</v>
      </c>
      <c r="R3794" s="180" t="str">
        <f t="shared" si="3797"/>
        <v>#N/A</v>
      </c>
      <c r="S3794" s="180" t="str">
        <f t="shared" si="3797"/>
        <v>#N/A</v>
      </c>
      <c r="T3794" s="181">
        <f t="shared" si="3"/>
        <v>11.91</v>
      </c>
      <c r="U3794" s="182">
        <f t="shared" si="4"/>
        <v>40380</v>
      </c>
      <c r="V3794" s="182">
        <f t="shared" si="5"/>
        <v>40472</v>
      </c>
      <c r="W3794" s="182">
        <f t="shared" si="6"/>
        <v>40564</v>
      </c>
      <c r="X3794" s="181">
        <f t="shared" si="7"/>
        <v>181</v>
      </c>
      <c r="Y3794" s="181">
        <f t="shared" si="8"/>
        <v>273</v>
      </c>
      <c r="Z3794" s="181">
        <f t="shared" si="9"/>
        <v>365</v>
      </c>
      <c r="AA3794" s="155"/>
      <c r="AB3794" s="9"/>
      <c r="AC3794" s="9"/>
      <c r="AD3794" s="9"/>
      <c r="AE3794" s="9"/>
      <c r="AF3794" s="9"/>
      <c r="AG3794" s="9"/>
      <c r="AH3794" s="9"/>
    </row>
    <row r="3795" ht="15.75" customHeight="1">
      <c r="A3795" s="177">
        <v>40198.0</v>
      </c>
      <c r="B3795" s="178">
        <v>8.3</v>
      </c>
      <c r="C3795" s="178">
        <v>9.08</v>
      </c>
      <c r="D3795" s="178">
        <v>9.83</v>
      </c>
      <c r="E3795" s="178">
        <v>10.75</v>
      </c>
      <c r="F3795" s="178">
        <v>11.33</v>
      </c>
      <c r="G3795" s="178">
        <v>11.72</v>
      </c>
      <c r="H3795" s="178">
        <v>11.92</v>
      </c>
      <c r="I3795" s="178">
        <v>11.95</v>
      </c>
      <c r="J3795" s="178">
        <v>12.0</v>
      </c>
      <c r="K3795" s="179" t="str">
        <f>MAX(0,((T3795*(365/365))-VLOOKUP(A3795,VBMA!$A:$D,4,0))  /  (T3795* (365/365)   ))</f>
        <v>#N/A</v>
      </c>
      <c r="L3795" s="180" t="str">
        <f t="shared" ref="L3795:S3795" si="3798">(B3795*(1-$K3795) * (365/365))/100</f>
        <v>#N/A</v>
      </c>
      <c r="M3795" s="180" t="str">
        <f t="shared" si="3798"/>
        <v>#N/A</v>
      </c>
      <c r="N3795" s="180" t="str">
        <f t="shared" si="3798"/>
        <v>#N/A</v>
      </c>
      <c r="O3795" s="180" t="str">
        <f t="shared" si="3798"/>
        <v>#N/A</v>
      </c>
      <c r="P3795" s="180" t="str">
        <f t="shared" si="3798"/>
        <v>#N/A</v>
      </c>
      <c r="Q3795" s="180" t="str">
        <f t="shared" si="3798"/>
        <v>#N/A</v>
      </c>
      <c r="R3795" s="180" t="str">
        <f t="shared" si="3798"/>
        <v>#N/A</v>
      </c>
      <c r="S3795" s="180" t="str">
        <f t="shared" si="3798"/>
        <v>#N/A</v>
      </c>
      <c r="T3795" s="181">
        <f t="shared" si="3"/>
        <v>11.98</v>
      </c>
      <c r="U3795" s="182">
        <f t="shared" si="4"/>
        <v>40379</v>
      </c>
      <c r="V3795" s="182">
        <f t="shared" si="5"/>
        <v>40471</v>
      </c>
      <c r="W3795" s="182">
        <f t="shared" si="6"/>
        <v>40563</v>
      </c>
      <c r="X3795" s="181">
        <f t="shared" si="7"/>
        <v>181</v>
      </c>
      <c r="Y3795" s="181">
        <f t="shared" si="8"/>
        <v>273</v>
      </c>
      <c r="Z3795" s="181">
        <f t="shared" si="9"/>
        <v>365</v>
      </c>
      <c r="AA3795" s="155"/>
      <c r="AB3795" s="9"/>
      <c r="AC3795" s="9"/>
      <c r="AD3795" s="9"/>
      <c r="AE3795" s="9"/>
      <c r="AF3795" s="9"/>
      <c r="AG3795" s="9"/>
      <c r="AH3795" s="9"/>
    </row>
    <row r="3796" ht="15.75" customHeight="1">
      <c r="A3796" s="177">
        <v>40197.0</v>
      </c>
      <c r="B3796" s="178">
        <v>8.26</v>
      </c>
      <c r="C3796" s="178">
        <v>9.04</v>
      </c>
      <c r="D3796" s="178">
        <v>9.73</v>
      </c>
      <c r="E3796" s="178">
        <v>10.88</v>
      </c>
      <c r="F3796" s="178">
        <v>11.4</v>
      </c>
      <c r="G3796" s="178">
        <v>11.79</v>
      </c>
      <c r="H3796" s="178">
        <v>11.94</v>
      </c>
      <c r="I3796" s="178">
        <v>11.96</v>
      </c>
      <c r="J3796" s="178">
        <v>12.0</v>
      </c>
      <c r="K3796" s="179" t="str">
        <f>MAX(0,((T3796*(365/365))-VLOOKUP(A3796,VBMA!$A:$D,4,0))  /  (T3796* (365/365)   ))</f>
        <v>#N/A</v>
      </c>
      <c r="L3796" s="180" t="str">
        <f t="shared" ref="L3796:S3796" si="3799">(B3796*(1-$K3796) * (365/365))/100</f>
        <v>#N/A</v>
      </c>
      <c r="M3796" s="180" t="str">
        <f t="shared" si="3799"/>
        <v>#N/A</v>
      </c>
      <c r="N3796" s="180" t="str">
        <f t="shared" si="3799"/>
        <v>#N/A</v>
      </c>
      <c r="O3796" s="180" t="str">
        <f t="shared" si="3799"/>
        <v>#N/A</v>
      </c>
      <c r="P3796" s="180" t="str">
        <f t="shared" si="3799"/>
        <v>#N/A</v>
      </c>
      <c r="Q3796" s="180" t="str">
        <f t="shared" si="3799"/>
        <v>#N/A</v>
      </c>
      <c r="R3796" s="180" t="str">
        <f t="shared" si="3799"/>
        <v>#N/A</v>
      </c>
      <c r="S3796" s="180" t="str">
        <f t="shared" si="3799"/>
        <v>#N/A</v>
      </c>
      <c r="T3796" s="181">
        <f t="shared" si="3"/>
        <v>11.98</v>
      </c>
      <c r="U3796" s="182">
        <f t="shared" si="4"/>
        <v>40378</v>
      </c>
      <c r="V3796" s="182">
        <f t="shared" si="5"/>
        <v>40470</v>
      </c>
      <c r="W3796" s="182">
        <f t="shared" si="6"/>
        <v>40562</v>
      </c>
      <c r="X3796" s="181">
        <f t="shared" si="7"/>
        <v>181</v>
      </c>
      <c r="Y3796" s="181">
        <f t="shared" si="8"/>
        <v>273</v>
      </c>
      <c r="Z3796" s="181">
        <f t="shared" si="9"/>
        <v>365</v>
      </c>
      <c r="AA3796" s="155"/>
      <c r="AB3796" s="9"/>
      <c r="AC3796" s="9"/>
      <c r="AD3796" s="9"/>
      <c r="AE3796" s="9"/>
      <c r="AF3796" s="9"/>
      <c r="AG3796" s="9"/>
      <c r="AH3796" s="9"/>
    </row>
    <row r="3797" ht="15.75" customHeight="1">
      <c r="A3797" s="177">
        <v>40196.0</v>
      </c>
      <c r="B3797" s="178">
        <v>8.23</v>
      </c>
      <c r="C3797" s="178">
        <v>9.0</v>
      </c>
      <c r="D3797" s="178">
        <v>9.73</v>
      </c>
      <c r="E3797" s="178">
        <v>10.88</v>
      </c>
      <c r="F3797" s="178">
        <v>11.4</v>
      </c>
      <c r="G3797" s="178">
        <v>11.79</v>
      </c>
      <c r="H3797" s="178">
        <v>11.94</v>
      </c>
      <c r="I3797" s="178">
        <v>11.96</v>
      </c>
      <c r="J3797" s="178">
        <v>12.0</v>
      </c>
      <c r="K3797" s="179" t="str">
        <f>MAX(0,((T3797*(365/365))-VLOOKUP(A3797,VBMA!$A:$D,4,0))  /  (T3797* (365/365)   ))</f>
        <v>#N/A</v>
      </c>
      <c r="L3797" s="180" t="str">
        <f t="shared" ref="L3797:S3797" si="3800">(B3797*(1-$K3797) * (365/365))/100</f>
        <v>#N/A</v>
      </c>
      <c r="M3797" s="180" t="str">
        <f t="shared" si="3800"/>
        <v>#N/A</v>
      </c>
      <c r="N3797" s="180" t="str">
        <f t="shared" si="3800"/>
        <v>#N/A</v>
      </c>
      <c r="O3797" s="180" t="str">
        <f t="shared" si="3800"/>
        <v>#N/A</v>
      </c>
      <c r="P3797" s="180" t="str">
        <f t="shared" si="3800"/>
        <v>#N/A</v>
      </c>
      <c r="Q3797" s="180" t="str">
        <f t="shared" si="3800"/>
        <v>#N/A</v>
      </c>
      <c r="R3797" s="180" t="str">
        <f t="shared" si="3800"/>
        <v>#N/A</v>
      </c>
      <c r="S3797" s="180" t="str">
        <f t="shared" si="3800"/>
        <v>#N/A</v>
      </c>
      <c r="T3797" s="181">
        <f t="shared" si="3"/>
        <v>11.98</v>
      </c>
      <c r="U3797" s="182">
        <f t="shared" si="4"/>
        <v>40377</v>
      </c>
      <c r="V3797" s="182">
        <f t="shared" si="5"/>
        <v>40469</v>
      </c>
      <c r="W3797" s="182">
        <f t="shared" si="6"/>
        <v>40561</v>
      </c>
      <c r="X3797" s="181">
        <f t="shared" si="7"/>
        <v>181</v>
      </c>
      <c r="Y3797" s="181">
        <f t="shared" si="8"/>
        <v>273</v>
      </c>
      <c r="Z3797" s="181">
        <f t="shared" si="9"/>
        <v>365</v>
      </c>
      <c r="AA3797" s="155"/>
      <c r="AB3797" s="9"/>
      <c r="AC3797" s="9"/>
      <c r="AD3797" s="9"/>
      <c r="AE3797" s="9"/>
      <c r="AF3797" s="9"/>
      <c r="AG3797" s="9"/>
      <c r="AH3797" s="9"/>
    </row>
    <row r="3798" ht="15.75" customHeight="1">
      <c r="A3798" s="177">
        <v>40193.0</v>
      </c>
      <c r="B3798" s="178">
        <v>8.23</v>
      </c>
      <c r="C3798" s="178">
        <v>9.06</v>
      </c>
      <c r="D3798" s="178">
        <v>9.75</v>
      </c>
      <c r="E3798" s="178">
        <v>10.85</v>
      </c>
      <c r="F3798" s="178">
        <v>11.4</v>
      </c>
      <c r="G3798" s="178">
        <v>11.79</v>
      </c>
      <c r="H3798" s="178">
        <v>11.94</v>
      </c>
      <c r="I3798" s="178">
        <v>11.96</v>
      </c>
      <c r="J3798" s="178">
        <v>12.0</v>
      </c>
      <c r="K3798" s="179" t="str">
        <f>MAX(0,((T3798*(365/365))-VLOOKUP(A3798,VBMA!$A:$D,4,0))  /  (T3798* (365/365)   ))</f>
        <v>#N/A</v>
      </c>
      <c r="L3798" s="180" t="str">
        <f t="shared" ref="L3798:S3798" si="3801">(B3798*(1-$K3798) * (365/365))/100</f>
        <v>#N/A</v>
      </c>
      <c r="M3798" s="180" t="str">
        <f t="shared" si="3801"/>
        <v>#N/A</v>
      </c>
      <c r="N3798" s="180" t="str">
        <f t="shared" si="3801"/>
        <v>#N/A</v>
      </c>
      <c r="O3798" s="180" t="str">
        <f t="shared" si="3801"/>
        <v>#N/A</v>
      </c>
      <c r="P3798" s="180" t="str">
        <f t="shared" si="3801"/>
        <v>#N/A</v>
      </c>
      <c r="Q3798" s="180" t="str">
        <f t="shared" si="3801"/>
        <v>#N/A</v>
      </c>
      <c r="R3798" s="180" t="str">
        <f t="shared" si="3801"/>
        <v>#N/A</v>
      </c>
      <c r="S3798" s="180" t="str">
        <f t="shared" si="3801"/>
        <v>#N/A</v>
      </c>
      <c r="T3798" s="181">
        <f t="shared" si="3"/>
        <v>11.98</v>
      </c>
      <c r="U3798" s="182">
        <f t="shared" si="4"/>
        <v>40374</v>
      </c>
      <c r="V3798" s="182">
        <f t="shared" si="5"/>
        <v>40466</v>
      </c>
      <c r="W3798" s="182">
        <f t="shared" si="6"/>
        <v>40558</v>
      </c>
      <c r="X3798" s="181">
        <f t="shared" si="7"/>
        <v>181</v>
      </c>
      <c r="Y3798" s="181">
        <f t="shared" si="8"/>
        <v>273</v>
      </c>
      <c r="Z3798" s="181">
        <f t="shared" si="9"/>
        <v>365</v>
      </c>
      <c r="AA3798" s="155"/>
      <c r="AB3798" s="9"/>
      <c r="AC3798" s="9"/>
      <c r="AD3798" s="9"/>
      <c r="AE3798" s="9"/>
      <c r="AF3798" s="9"/>
      <c r="AG3798" s="9"/>
      <c r="AH3798" s="9"/>
    </row>
    <row r="3799" ht="15.75" customHeight="1">
      <c r="A3799" s="177">
        <v>40192.0</v>
      </c>
      <c r="B3799" s="178">
        <v>8.23</v>
      </c>
      <c r="C3799" s="178">
        <v>9.03</v>
      </c>
      <c r="D3799" s="178">
        <v>9.69</v>
      </c>
      <c r="E3799" s="178">
        <v>10.79</v>
      </c>
      <c r="F3799" s="178">
        <v>11.4</v>
      </c>
      <c r="G3799" s="178">
        <v>11.79</v>
      </c>
      <c r="H3799" s="178">
        <v>11.94</v>
      </c>
      <c r="I3799" s="178">
        <v>12.0</v>
      </c>
      <c r="J3799" s="178">
        <v>12.0</v>
      </c>
      <c r="K3799" s="179" t="str">
        <f>MAX(0,((T3799*(365/365))-VLOOKUP(A3799,VBMA!$A:$D,4,0))  /  (T3799* (365/365)   ))</f>
        <v>#N/A</v>
      </c>
      <c r="L3799" s="180" t="str">
        <f t="shared" ref="L3799:S3799" si="3802">(B3799*(1-$K3799) * (365/365))/100</f>
        <v>#N/A</v>
      </c>
      <c r="M3799" s="180" t="str">
        <f t="shared" si="3802"/>
        <v>#N/A</v>
      </c>
      <c r="N3799" s="180" t="str">
        <f t="shared" si="3802"/>
        <v>#N/A</v>
      </c>
      <c r="O3799" s="180" t="str">
        <f t="shared" si="3802"/>
        <v>#N/A</v>
      </c>
      <c r="P3799" s="180" t="str">
        <f t="shared" si="3802"/>
        <v>#N/A</v>
      </c>
      <c r="Q3799" s="180" t="str">
        <f t="shared" si="3802"/>
        <v>#N/A</v>
      </c>
      <c r="R3799" s="180" t="str">
        <f t="shared" si="3802"/>
        <v>#N/A</v>
      </c>
      <c r="S3799" s="180" t="str">
        <f t="shared" si="3802"/>
        <v>#N/A</v>
      </c>
      <c r="T3799" s="181">
        <f t="shared" si="3"/>
        <v>12.06</v>
      </c>
      <c r="U3799" s="182">
        <f t="shared" si="4"/>
        <v>40373</v>
      </c>
      <c r="V3799" s="182">
        <f t="shared" si="5"/>
        <v>40465</v>
      </c>
      <c r="W3799" s="182">
        <f t="shared" si="6"/>
        <v>40557</v>
      </c>
      <c r="X3799" s="181">
        <f t="shared" si="7"/>
        <v>181</v>
      </c>
      <c r="Y3799" s="181">
        <f t="shared" si="8"/>
        <v>273</v>
      </c>
      <c r="Z3799" s="181">
        <f t="shared" si="9"/>
        <v>365</v>
      </c>
      <c r="AA3799" s="155"/>
      <c r="AB3799" s="9"/>
      <c r="AC3799" s="9"/>
      <c r="AD3799" s="9"/>
      <c r="AE3799" s="9"/>
      <c r="AF3799" s="9"/>
      <c r="AG3799" s="9"/>
      <c r="AH3799" s="9"/>
    </row>
    <row r="3800" ht="15.75" customHeight="1">
      <c r="A3800" s="177">
        <v>40191.0</v>
      </c>
      <c r="B3800" s="178">
        <v>8.26</v>
      </c>
      <c r="C3800" s="178">
        <v>9.07</v>
      </c>
      <c r="D3800" s="178">
        <v>9.67</v>
      </c>
      <c r="E3800" s="178">
        <v>10.79</v>
      </c>
      <c r="F3800" s="178">
        <v>11.39</v>
      </c>
      <c r="G3800" s="178">
        <v>11.76</v>
      </c>
      <c r="H3800" s="178">
        <v>11.93</v>
      </c>
      <c r="I3800" s="178">
        <v>12.0</v>
      </c>
      <c r="J3800" s="178">
        <v>12.0</v>
      </c>
      <c r="K3800" s="179" t="str">
        <f>MAX(0,((T3800*(365/365))-VLOOKUP(A3800,VBMA!$A:$D,4,0))  /  (T3800* (365/365)   ))</f>
        <v>#N/A</v>
      </c>
      <c r="L3800" s="180" t="str">
        <f t="shared" ref="L3800:S3800" si="3803">(B3800*(1-$K3800) * (365/365))/100</f>
        <v>#N/A</v>
      </c>
      <c r="M3800" s="180" t="str">
        <f t="shared" si="3803"/>
        <v>#N/A</v>
      </c>
      <c r="N3800" s="180" t="str">
        <f t="shared" si="3803"/>
        <v>#N/A</v>
      </c>
      <c r="O3800" s="180" t="str">
        <f t="shared" si="3803"/>
        <v>#N/A</v>
      </c>
      <c r="P3800" s="180" t="str">
        <f t="shared" si="3803"/>
        <v>#N/A</v>
      </c>
      <c r="Q3800" s="180" t="str">
        <f t="shared" si="3803"/>
        <v>#N/A</v>
      </c>
      <c r="R3800" s="180" t="str">
        <f t="shared" si="3803"/>
        <v>#N/A</v>
      </c>
      <c r="S3800" s="180" t="str">
        <f t="shared" si="3803"/>
        <v>#N/A</v>
      </c>
      <c r="T3800" s="181">
        <f t="shared" si="3"/>
        <v>12.07</v>
      </c>
      <c r="U3800" s="182">
        <f t="shared" si="4"/>
        <v>40372</v>
      </c>
      <c r="V3800" s="182">
        <f t="shared" si="5"/>
        <v>40464</v>
      </c>
      <c r="W3800" s="182">
        <f t="shared" si="6"/>
        <v>40556</v>
      </c>
      <c r="X3800" s="181">
        <f t="shared" si="7"/>
        <v>181</v>
      </c>
      <c r="Y3800" s="181">
        <f t="shared" si="8"/>
        <v>273</v>
      </c>
      <c r="Z3800" s="181">
        <f t="shared" si="9"/>
        <v>365</v>
      </c>
      <c r="AA3800" s="155"/>
      <c r="AB3800" s="9"/>
      <c r="AC3800" s="9"/>
      <c r="AD3800" s="9"/>
      <c r="AE3800" s="9"/>
      <c r="AF3800" s="9"/>
      <c r="AG3800" s="9"/>
      <c r="AH3800" s="9"/>
    </row>
    <row r="3801" ht="15.75" customHeight="1">
      <c r="A3801" s="177">
        <v>40190.0</v>
      </c>
      <c r="B3801" s="178">
        <v>8.44</v>
      </c>
      <c r="C3801" s="178">
        <v>9.38</v>
      </c>
      <c r="D3801" s="178">
        <v>9.99</v>
      </c>
      <c r="E3801" s="178">
        <v>10.84</v>
      </c>
      <c r="F3801" s="178">
        <v>11.44</v>
      </c>
      <c r="G3801" s="178">
        <v>11.79</v>
      </c>
      <c r="H3801" s="178">
        <v>11.94</v>
      </c>
      <c r="I3801" s="178">
        <v>12.0</v>
      </c>
      <c r="J3801" s="178">
        <v>12.0</v>
      </c>
      <c r="K3801" s="179" t="str">
        <f>MAX(0,((T3801*(365/365))-VLOOKUP(A3801,VBMA!$A:$D,4,0))  /  (T3801* (365/365)   ))</f>
        <v>#N/A</v>
      </c>
      <c r="L3801" s="180" t="str">
        <f t="shared" ref="L3801:S3801" si="3804">(B3801*(1-$K3801) * (365/365))/100</f>
        <v>#N/A</v>
      </c>
      <c r="M3801" s="180" t="str">
        <f t="shared" si="3804"/>
        <v>#N/A</v>
      </c>
      <c r="N3801" s="180" t="str">
        <f t="shared" si="3804"/>
        <v>#N/A</v>
      </c>
      <c r="O3801" s="180" t="str">
        <f t="shared" si="3804"/>
        <v>#N/A</v>
      </c>
      <c r="P3801" s="180" t="str">
        <f t="shared" si="3804"/>
        <v>#N/A</v>
      </c>
      <c r="Q3801" s="180" t="str">
        <f t="shared" si="3804"/>
        <v>#N/A</v>
      </c>
      <c r="R3801" s="180" t="str">
        <f t="shared" si="3804"/>
        <v>#N/A</v>
      </c>
      <c r="S3801" s="180" t="str">
        <f t="shared" si="3804"/>
        <v>#N/A</v>
      </c>
      <c r="T3801" s="181">
        <f t="shared" si="3"/>
        <v>12.06</v>
      </c>
      <c r="U3801" s="182">
        <f t="shared" si="4"/>
        <v>40371</v>
      </c>
      <c r="V3801" s="182">
        <f t="shared" si="5"/>
        <v>40463</v>
      </c>
      <c r="W3801" s="182">
        <f t="shared" si="6"/>
        <v>40555</v>
      </c>
      <c r="X3801" s="181">
        <f t="shared" si="7"/>
        <v>181</v>
      </c>
      <c r="Y3801" s="181">
        <f t="shared" si="8"/>
        <v>273</v>
      </c>
      <c r="Z3801" s="181">
        <f t="shared" si="9"/>
        <v>365</v>
      </c>
      <c r="AA3801" s="155"/>
      <c r="AB3801" s="9"/>
      <c r="AC3801" s="9"/>
      <c r="AD3801" s="9"/>
      <c r="AE3801" s="9"/>
      <c r="AF3801" s="9"/>
      <c r="AG3801" s="9"/>
      <c r="AH3801" s="9"/>
    </row>
    <row r="3802" ht="15.75" customHeight="1">
      <c r="A3802" s="177">
        <v>40189.0</v>
      </c>
      <c r="B3802" s="178">
        <v>8.56</v>
      </c>
      <c r="C3802" s="178">
        <v>9.44</v>
      </c>
      <c r="D3802" s="178">
        <v>10.09</v>
      </c>
      <c r="E3802" s="178">
        <v>10.96</v>
      </c>
      <c r="F3802" s="178">
        <v>11.44</v>
      </c>
      <c r="G3802" s="178">
        <v>11.79</v>
      </c>
      <c r="H3802" s="178">
        <v>11.94</v>
      </c>
      <c r="I3802" s="178">
        <v>12.0</v>
      </c>
      <c r="J3802" s="178">
        <v>12.0</v>
      </c>
      <c r="K3802" s="179" t="str">
        <f>MAX(0,((T3802*(365/365))-VLOOKUP(A3802,VBMA!$A:$D,4,0))  /  (T3802* (365/365)   ))</f>
        <v>#N/A</v>
      </c>
      <c r="L3802" s="180" t="str">
        <f t="shared" ref="L3802:S3802" si="3805">(B3802*(1-$K3802) * (365/365))/100</f>
        <v>#N/A</v>
      </c>
      <c r="M3802" s="180" t="str">
        <f t="shared" si="3805"/>
        <v>#N/A</v>
      </c>
      <c r="N3802" s="180" t="str">
        <f t="shared" si="3805"/>
        <v>#N/A</v>
      </c>
      <c r="O3802" s="180" t="str">
        <f t="shared" si="3805"/>
        <v>#N/A</v>
      </c>
      <c r="P3802" s="180" t="str">
        <f t="shared" si="3805"/>
        <v>#N/A</v>
      </c>
      <c r="Q3802" s="180" t="str">
        <f t="shared" si="3805"/>
        <v>#N/A</v>
      </c>
      <c r="R3802" s="180" t="str">
        <f t="shared" si="3805"/>
        <v>#N/A</v>
      </c>
      <c r="S3802" s="180" t="str">
        <f t="shared" si="3805"/>
        <v>#N/A</v>
      </c>
      <c r="T3802" s="181">
        <f t="shared" si="3"/>
        <v>12.06</v>
      </c>
      <c r="U3802" s="182">
        <f t="shared" si="4"/>
        <v>40370</v>
      </c>
      <c r="V3802" s="182">
        <f t="shared" si="5"/>
        <v>40462</v>
      </c>
      <c r="W3802" s="182">
        <f t="shared" si="6"/>
        <v>40554</v>
      </c>
      <c r="X3802" s="181">
        <f t="shared" si="7"/>
        <v>181</v>
      </c>
      <c r="Y3802" s="181">
        <f t="shared" si="8"/>
        <v>273</v>
      </c>
      <c r="Z3802" s="181">
        <f t="shared" si="9"/>
        <v>365</v>
      </c>
      <c r="AA3802" s="155"/>
      <c r="AB3802" s="9"/>
      <c r="AC3802" s="9"/>
      <c r="AD3802" s="9"/>
      <c r="AE3802" s="9"/>
      <c r="AF3802" s="9"/>
      <c r="AG3802" s="9"/>
      <c r="AH3802" s="9"/>
    </row>
    <row r="3803" ht="15.75" customHeight="1">
      <c r="A3803" s="177">
        <v>40186.0</v>
      </c>
      <c r="B3803" s="178">
        <v>9.17</v>
      </c>
      <c r="C3803" s="178">
        <v>9.98</v>
      </c>
      <c r="D3803" s="178">
        <v>10.48</v>
      </c>
      <c r="E3803" s="178">
        <v>10.95</v>
      </c>
      <c r="F3803" s="178">
        <v>11.53</v>
      </c>
      <c r="G3803" s="178">
        <v>11.75</v>
      </c>
      <c r="H3803" s="178">
        <v>11.87</v>
      </c>
      <c r="I3803" s="178">
        <v>11.95</v>
      </c>
      <c r="J3803" s="178">
        <v>11.95</v>
      </c>
      <c r="K3803" s="179" t="str">
        <f>MAX(0,((T3803*(365/365))-VLOOKUP(A3803,VBMA!$A:$D,4,0))  /  (T3803* (365/365)   ))</f>
        <v>#N/A</v>
      </c>
      <c r="L3803" s="180" t="str">
        <f t="shared" ref="L3803:S3803" si="3806">(B3803*(1-$K3803) * (365/365))/100</f>
        <v>#N/A</v>
      </c>
      <c r="M3803" s="180" t="str">
        <f t="shared" si="3806"/>
        <v>#N/A</v>
      </c>
      <c r="N3803" s="180" t="str">
        <f t="shared" si="3806"/>
        <v>#N/A</v>
      </c>
      <c r="O3803" s="180" t="str">
        <f t="shared" si="3806"/>
        <v>#N/A</v>
      </c>
      <c r="P3803" s="180" t="str">
        <f t="shared" si="3806"/>
        <v>#N/A</v>
      </c>
      <c r="Q3803" s="180" t="str">
        <f t="shared" si="3806"/>
        <v>#N/A</v>
      </c>
      <c r="R3803" s="180" t="str">
        <f t="shared" si="3806"/>
        <v>#N/A</v>
      </c>
      <c r="S3803" s="180" t="str">
        <f t="shared" si="3806"/>
        <v>#N/A</v>
      </c>
      <c r="T3803" s="181">
        <f t="shared" si="3"/>
        <v>12.03</v>
      </c>
      <c r="U3803" s="182">
        <f t="shared" si="4"/>
        <v>40367</v>
      </c>
      <c r="V3803" s="182">
        <f t="shared" si="5"/>
        <v>40459</v>
      </c>
      <c r="W3803" s="182">
        <f t="shared" si="6"/>
        <v>40551</v>
      </c>
      <c r="X3803" s="181">
        <f t="shared" si="7"/>
        <v>181</v>
      </c>
      <c r="Y3803" s="181">
        <f t="shared" si="8"/>
        <v>273</v>
      </c>
      <c r="Z3803" s="181">
        <f t="shared" si="9"/>
        <v>365</v>
      </c>
      <c r="AA3803" s="155"/>
      <c r="AB3803" s="9"/>
      <c r="AC3803" s="9"/>
      <c r="AD3803" s="9"/>
      <c r="AE3803" s="9"/>
      <c r="AF3803" s="9"/>
      <c r="AG3803" s="9"/>
      <c r="AH3803" s="9"/>
    </row>
    <row r="3804" ht="15.75" customHeight="1">
      <c r="A3804" s="177">
        <v>40185.0</v>
      </c>
      <c r="B3804" s="178">
        <v>9.5</v>
      </c>
      <c r="C3804" s="178">
        <v>10.23</v>
      </c>
      <c r="D3804" s="178">
        <v>10.66</v>
      </c>
      <c r="E3804" s="178">
        <v>11.23</v>
      </c>
      <c r="F3804" s="178">
        <v>11.54</v>
      </c>
      <c r="G3804" s="178">
        <v>11.71</v>
      </c>
      <c r="H3804" s="178">
        <v>11.84</v>
      </c>
      <c r="I3804" s="178">
        <v>11.9</v>
      </c>
      <c r="J3804" s="178">
        <v>11.9</v>
      </c>
      <c r="K3804" s="179" t="str">
        <f>MAX(0,((T3804*(365/365))-VLOOKUP(A3804,VBMA!$A:$D,4,0))  /  (T3804* (365/365)   ))</f>
        <v>#N/A</v>
      </c>
      <c r="L3804" s="180" t="str">
        <f t="shared" ref="L3804:S3804" si="3807">(B3804*(1-$K3804) * (365/365))/100</f>
        <v>#N/A</v>
      </c>
      <c r="M3804" s="180" t="str">
        <f t="shared" si="3807"/>
        <v>#N/A</v>
      </c>
      <c r="N3804" s="180" t="str">
        <f t="shared" si="3807"/>
        <v>#N/A</v>
      </c>
      <c r="O3804" s="180" t="str">
        <f t="shared" si="3807"/>
        <v>#N/A</v>
      </c>
      <c r="P3804" s="180" t="str">
        <f t="shared" si="3807"/>
        <v>#N/A</v>
      </c>
      <c r="Q3804" s="180" t="str">
        <f t="shared" si="3807"/>
        <v>#N/A</v>
      </c>
      <c r="R3804" s="180" t="str">
        <f t="shared" si="3807"/>
        <v>#N/A</v>
      </c>
      <c r="S3804" s="180" t="str">
        <f t="shared" si="3807"/>
        <v>#N/A</v>
      </c>
      <c r="T3804" s="181">
        <f t="shared" si="3"/>
        <v>11.96</v>
      </c>
      <c r="U3804" s="182">
        <f t="shared" si="4"/>
        <v>40366</v>
      </c>
      <c r="V3804" s="182">
        <f t="shared" si="5"/>
        <v>40458</v>
      </c>
      <c r="W3804" s="182">
        <f t="shared" si="6"/>
        <v>40550</v>
      </c>
      <c r="X3804" s="181">
        <f t="shared" si="7"/>
        <v>181</v>
      </c>
      <c r="Y3804" s="181">
        <f t="shared" si="8"/>
        <v>273</v>
      </c>
      <c r="Z3804" s="181">
        <f t="shared" si="9"/>
        <v>365</v>
      </c>
      <c r="AA3804" s="155"/>
      <c r="AB3804" s="9"/>
      <c r="AC3804" s="9"/>
      <c r="AD3804" s="9"/>
      <c r="AE3804" s="9"/>
      <c r="AF3804" s="9"/>
      <c r="AG3804" s="9"/>
      <c r="AH3804" s="9"/>
    </row>
    <row r="3805" ht="15.75" customHeight="1">
      <c r="A3805" s="177">
        <v>40184.0</v>
      </c>
      <c r="B3805" s="178">
        <v>10.06</v>
      </c>
      <c r="C3805" s="178">
        <v>10.6</v>
      </c>
      <c r="D3805" s="178">
        <v>11.03</v>
      </c>
      <c r="E3805" s="178">
        <v>11.44</v>
      </c>
      <c r="F3805" s="178">
        <v>11.64</v>
      </c>
      <c r="G3805" s="178">
        <v>11.71</v>
      </c>
      <c r="H3805" s="178">
        <v>11.84</v>
      </c>
      <c r="I3805" s="178">
        <v>11.84</v>
      </c>
      <c r="J3805" s="178">
        <v>11.9</v>
      </c>
      <c r="K3805" s="179" t="str">
        <f>MAX(0,((T3805*(365/365))-VLOOKUP(A3805,VBMA!$A:$D,4,0))  /  (T3805* (365/365)   ))</f>
        <v>#N/A</v>
      </c>
      <c r="L3805" s="180" t="str">
        <f t="shared" ref="L3805:S3805" si="3808">(B3805*(1-$K3805) * (365/365))/100</f>
        <v>#N/A</v>
      </c>
      <c r="M3805" s="180" t="str">
        <f t="shared" si="3808"/>
        <v>#N/A</v>
      </c>
      <c r="N3805" s="180" t="str">
        <f t="shared" si="3808"/>
        <v>#N/A</v>
      </c>
      <c r="O3805" s="180" t="str">
        <f t="shared" si="3808"/>
        <v>#N/A</v>
      </c>
      <c r="P3805" s="180" t="str">
        <f t="shared" si="3808"/>
        <v>#N/A</v>
      </c>
      <c r="Q3805" s="180" t="str">
        <f t="shared" si="3808"/>
        <v>#N/A</v>
      </c>
      <c r="R3805" s="180" t="str">
        <f t="shared" si="3808"/>
        <v>#N/A</v>
      </c>
      <c r="S3805" s="180" t="str">
        <f t="shared" si="3808"/>
        <v>#N/A</v>
      </c>
      <c r="T3805" s="181">
        <f t="shared" si="3"/>
        <v>11.84</v>
      </c>
      <c r="U3805" s="182">
        <f t="shared" si="4"/>
        <v>40365</v>
      </c>
      <c r="V3805" s="182">
        <f t="shared" si="5"/>
        <v>40457</v>
      </c>
      <c r="W3805" s="182">
        <f t="shared" si="6"/>
        <v>40549</v>
      </c>
      <c r="X3805" s="181">
        <f t="shared" si="7"/>
        <v>181</v>
      </c>
      <c r="Y3805" s="181">
        <f t="shared" si="8"/>
        <v>273</v>
      </c>
      <c r="Z3805" s="181">
        <f t="shared" si="9"/>
        <v>365</v>
      </c>
      <c r="AA3805" s="155"/>
      <c r="AB3805" s="9"/>
      <c r="AC3805" s="9"/>
      <c r="AD3805" s="9"/>
      <c r="AE3805" s="9"/>
      <c r="AF3805" s="9"/>
      <c r="AG3805" s="9"/>
      <c r="AH3805" s="9"/>
    </row>
    <row r="3806" ht="15.75" customHeight="1">
      <c r="A3806" s="177">
        <v>40183.0</v>
      </c>
      <c r="B3806" s="178">
        <v>10.25</v>
      </c>
      <c r="C3806" s="178">
        <v>10.9</v>
      </c>
      <c r="D3806" s="178">
        <v>11.22</v>
      </c>
      <c r="E3806" s="178">
        <v>11.53</v>
      </c>
      <c r="F3806" s="178">
        <v>11.64</v>
      </c>
      <c r="G3806" s="178">
        <v>11.71</v>
      </c>
      <c r="H3806" s="178">
        <v>11.84</v>
      </c>
      <c r="I3806" s="178">
        <v>11.84</v>
      </c>
      <c r="J3806" s="178">
        <v>11.9</v>
      </c>
      <c r="K3806" s="179" t="str">
        <f>MAX(0,((T3806*(365/365))-VLOOKUP(A3806,VBMA!$A:$D,4,0))  /  (T3806* (365/365)   ))</f>
        <v>#N/A</v>
      </c>
      <c r="L3806" s="180" t="str">
        <f t="shared" ref="L3806:S3806" si="3809">(B3806*(1-$K3806) * (365/365))/100</f>
        <v>#N/A</v>
      </c>
      <c r="M3806" s="180" t="str">
        <f t="shared" si="3809"/>
        <v>#N/A</v>
      </c>
      <c r="N3806" s="180" t="str">
        <f t="shared" si="3809"/>
        <v>#N/A</v>
      </c>
      <c r="O3806" s="180" t="str">
        <f t="shared" si="3809"/>
        <v>#N/A</v>
      </c>
      <c r="P3806" s="180" t="str">
        <f t="shared" si="3809"/>
        <v>#N/A</v>
      </c>
      <c r="Q3806" s="180" t="str">
        <f t="shared" si="3809"/>
        <v>#N/A</v>
      </c>
      <c r="R3806" s="180" t="str">
        <f t="shared" si="3809"/>
        <v>#N/A</v>
      </c>
      <c r="S3806" s="180" t="str">
        <f t="shared" si="3809"/>
        <v>#N/A</v>
      </c>
      <c r="T3806" s="181">
        <f t="shared" si="3"/>
        <v>11.84</v>
      </c>
      <c r="U3806" s="182">
        <f t="shared" si="4"/>
        <v>40364</v>
      </c>
      <c r="V3806" s="182">
        <f t="shared" si="5"/>
        <v>40456</v>
      </c>
      <c r="W3806" s="182">
        <f t="shared" si="6"/>
        <v>40548</v>
      </c>
      <c r="X3806" s="181">
        <f t="shared" si="7"/>
        <v>181</v>
      </c>
      <c r="Y3806" s="181">
        <f t="shared" si="8"/>
        <v>273</v>
      </c>
      <c r="Z3806" s="181">
        <f t="shared" si="9"/>
        <v>365</v>
      </c>
      <c r="AA3806" s="155"/>
      <c r="AB3806" s="9"/>
      <c r="AC3806" s="9"/>
      <c r="AD3806" s="9"/>
      <c r="AE3806" s="9"/>
      <c r="AF3806" s="9"/>
      <c r="AG3806" s="9"/>
      <c r="AH3806" s="9"/>
    </row>
    <row r="3807" ht="15.75" customHeight="1">
      <c r="A3807" s="177">
        <v>40182.0</v>
      </c>
      <c r="B3807" s="178">
        <v>10.29</v>
      </c>
      <c r="C3807" s="178">
        <v>10.89</v>
      </c>
      <c r="D3807" s="178">
        <v>11.18</v>
      </c>
      <c r="E3807" s="178">
        <v>11.49</v>
      </c>
      <c r="F3807" s="178">
        <v>11.59</v>
      </c>
      <c r="G3807" s="178">
        <v>11.67</v>
      </c>
      <c r="H3807" s="178">
        <v>11.81</v>
      </c>
      <c r="I3807" s="178">
        <v>11.81</v>
      </c>
      <c r="J3807" s="178">
        <v>11.89</v>
      </c>
      <c r="K3807" s="179" t="str">
        <f>MAX(0,((T3807*(365/365))-VLOOKUP(A3807,VBMA!$A:$D,4,0))  /  (T3807* (365/365)   ))</f>
        <v>#N/A</v>
      </c>
      <c r="L3807" s="180" t="str">
        <f t="shared" ref="L3807:S3807" si="3810">(B3807*(1-$K3807) * (365/365))/100</f>
        <v>#N/A</v>
      </c>
      <c r="M3807" s="180" t="str">
        <f t="shared" si="3810"/>
        <v>#N/A</v>
      </c>
      <c r="N3807" s="180" t="str">
        <f t="shared" si="3810"/>
        <v>#N/A</v>
      </c>
      <c r="O3807" s="180" t="str">
        <f t="shared" si="3810"/>
        <v>#N/A</v>
      </c>
      <c r="P3807" s="180" t="str">
        <f t="shared" si="3810"/>
        <v>#N/A</v>
      </c>
      <c r="Q3807" s="180" t="str">
        <f t="shared" si="3810"/>
        <v>#N/A</v>
      </c>
      <c r="R3807" s="180" t="str">
        <f t="shared" si="3810"/>
        <v>#N/A</v>
      </c>
      <c r="S3807" s="180" t="str">
        <f t="shared" si="3810"/>
        <v>#N/A</v>
      </c>
      <c r="T3807" s="181">
        <f t="shared" si="3"/>
        <v>11.81</v>
      </c>
      <c r="U3807" s="182">
        <f t="shared" si="4"/>
        <v>40363</v>
      </c>
      <c r="V3807" s="182">
        <f t="shared" si="5"/>
        <v>40455</v>
      </c>
      <c r="W3807" s="182">
        <f t="shared" si="6"/>
        <v>40547</v>
      </c>
      <c r="X3807" s="181">
        <f t="shared" si="7"/>
        <v>181</v>
      </c>
      <c r="Y3807" s="181">
        <f t="shared" si="8"/>
        <v>273</v>
      </c>
      <c r="Z3807" s="181">
        <f t="shared" si="9"/>
        <v>365</v>
      </c>
      <c r="AA3807" s="155"/>
      <c r="AB3807" s="9"/>
      <c r="AC3807" s="9"/>
      <c r="AD3807" s="9"/>
      <c r="AE3807" s="9"/>
      <c r="AF3807" s="9"/>
      <c r="AG3807" s="9"/>
      <c r="AH3807" s="9"/>
    </row>
    <row r="3808" ht="15.75" customHeight="1">
      <c r="A3808" s="177">
        <v>40178.0</v>
      </c>
      <c r="B3808" s="178">
        <v>10.2</v>
      </c>
      <c r="C3808" s="178">
        <v>10.84</v>
      </c>
      <c r="D3808" s="178">
        <v>11.21</v>
      </c>
      <c r="E3808" s="178">
        <v>11.54</v>
      </c>
      <c r="F3808" s="178">
        <v>11.68</v>
      </c>
      <c r="G3808" s="178">
        <v>11.78</v>
      </c>
      <c r="H3808" s="178">
        <v>11.84</v>
      </c>
      <c r="I3808" s="178">
        <v>11.84</v>
      </c>
      <c r="J3808" s="178">
        <v>11.94</v>
      </c>
      <c r="K3808" s="179" t="str">
        <f>MAX(0,((T3808*(365/365))-VLOOKUP(A3808,VBMA!$A:$D,4,0))  /  (T3808* (365/365)   ))</f>
        <v>#N/A</v>
      </c>
      <c r="L3808" s="180" t="str">
        <f t="shared" ref="L3808:S3808" si="3811">(B3808*(1-$K3808) * (365/365))/100</f>
        <v>#N/A</v>
      </c>
      <c r="M3808" s="180" t="str">
        <f t="shared" si="3811"/>
        <v>#N/A</v>
      </c>
      <c r="N3808" s="180" t="str">
        <f t="shared" si="3811"/>
        <v>#N/A</v>
      </c>
      <c r="O3808" s="180" t="str">
        <f t="shared" si="3811"/>
        <v>#N/A</v>
      </c>
      <c r="P3808" s="180" t="str">
        <f t="shared" si="3811"/>
        <v>#N/A</v>
      </c>
      <c r="Q3808" s="180" t="str">
        <f t="shared" si="3811"/>
        <v>#N/A</v>
      </c>
      <c r="R3808" s="180" t="str">
        <f t="shared" si="3811"/>
        <v>#N/A</v>
      </c>
      <c r="S3808" s="180" t="str">
        <f t="shared" si="3811"/>
        <v>#N/A</v>
      </c>
      <c r="T3808" s="181">
        <f t="shared" si="3"/>
        <v>11.84</v>
      </c>
      <c r="U3808" s="182">
        <f t="shared" si="4"/>
        <v>40360</v>
      </c>
      <c r="V3808" s="182">
        <f t="shared" si="5"/>
        <v>40452</v>
      </c>
      <c r="W3808" s="182">
        <f t="shared" si="6"/>
        <v>40543</v>
      </c>
      <c r="X3808" s="181">
        <f t="shared" si="7"/>
        <v>182</v>
      </c>
      <c r="Y3808" s="181">
        <f t="shared" si="8"/>
        <v>274</v>
      </c>
      <c r="Z3808" s="181">
        <f t="shared" si="9"/>
        <v>365</v>
      </c>
      <c r="AA3808" s="155"/>
      <c r="AB3808" s="9"/>
      <c r="AC3808" s="9"/>
      <c r="AD3808" s="9"/>
      <c r="AE3808" s="9"/>
      <c r="AF3808" s="9"/>
      <c r="AG3808" s="9"/>
      <c r="AH3808" s="9"/>
    </row>
    <row r="3809" ht="15.75" customHeight="1">
      <c r="A3809" s="177">
        <v>40177.0</v>
      </c>
      <c r="B3809" s="178">
        <v>10.31</v>
      </c>
      <c r="C3809" s="178">
        <v>10.9</v>
      </c>
      <c r="D3809" s="178">
        <v>11.22</v>
      </c>
      <c r="E3809" s="178">
        <v>11.55</v>
      </c>
      <c r="F3809" s="178">
        <v>11.64</v>
      </c>
      <c r="G3809" s="178">
        <v>11.71</v>
      </c>
      <c r="H3809" s="178">
        <v>11.84</v>
      </c>
      <c r="I3809" s="178">
        <v>11.84</v>
      </c>
      <c r="J3809" s="178">
        <v>11.9</v>
      </c>
      <c r="K3809" s="179" t="str">
        <f>MAX(0,((T3809*(365/365))-VLOOKUP(A3809,VBMA!$A:$D,4,0))  /  (T3809* (365/365)   ))</f>
        <v>#N/A</v>
      </c>
      <c r="L3809" s="180" t="str">
        <f t="shared" ref="L3809:S3809" si="3812">(B3809*(1-$K3809) * (365/365))/100</f>
        <v>#N/A</v>
      </c>
      <c r="M3809" s="180" t="str">
        <f t="shared" si="3812"/>
        <v>#N/A</v>
      </c>
      <c r="N3809" s="180" t="str">
        <f t="shared" si="3812"/>
        <v>#N/A</v>
      </c>
      <c r="O3809" s="180" t="str">
        <f t="shared" si="3812"/>
        <v>#N/A</v>
      </c>
      <c r="P3809" s="180" t="str">
        <f t="shared" si="3812"/>
        <v>#N/A</v>
      </c>
      <c r="Q3809" s="180" t="str">
        <f t="shared" si="3812"/>
        <v>#N/A</v>
      </c>
      <c r="R3809" s="180" t="str">
        <f t="shared" si="3812"/>
        <v>#N/A</v>
      </c>
      <c r="S3809" s="180" t="str">
        <f t="shared" si="3812"/>
        <v>#N/A</v>
      </c>
      <c r="T3809" s="181">
        <f t="shared" si="3"/>
        <v>11.84</v>
      </c>
      <c r="U3809" s="182">
        <f t="shared" si="4"/>
        <v>40359</v>
      </c>
      <c r="V3809" s="182">
        <f t="shared" si="5"/>
        <v>40451</v>
      </c>
      <c r="W3809" s="182">
        <f t="shared" si="6"/>
        <v>40542</v>
      </c>
      <c r="X3809" s="181">
        <f t="shared" si="7"/>
        <v>182</v>
      </c>
      <c r="Y3809" s="181">
        <f t="shared" si="8"/>
        <v>274</v>
      </c>
      <c r="Z3809" s="181">
        <f t="shared" si="9"/>
        <v>365</v>
      </c>
      <c r="AA3809" s="155"/>
      <c r="AB3809" s="9"/>
      <c r="AC3809" s="9"/>
      <c r="AD3809" s="9"/>
      <c r="AE3809" s="9"/>
      <c r="AF3809" s="9"/>
      <c r="AG3809" s="9"/>
      <c r="AH3809" s="9"/>
    </row>
    <row r="3810" ht="15.75" customHeight="1">
      <c r="A3810" s="177">
        <v>40176.0</v>
      </c>
      <c r="B3810" s="178">
        <v>10.31</v>
      </c>
      <c r="C3810" s="178">
        <v>10.9</v>
      </c>
      <c r="D3810" s="178">
        <v>11.18</v>
      </c>
      <c r="E3810" s="178">
        <v>11.55</v>
      </c>
      <c r="F3810" s="178">
        <v>11.64</v>
      </c>
      <c r="G3810" s="178">
        <v>11.71</v>
      </c>
      <c r="H3810" s="178">
        <v>11.84</v>
      </c>
      <c r="I3810" s="178">
        <v>11.84</v>
      </c>
      <c r="J3810" s="178">
        <v>11.9</v>
      </c>
      <c r="K3810" s="179" t="str">
        <f>MAX(0,((T3810*(365/365))-VLOOKUP(A3810,VBMA!$A:$D,4,0))  /  (T3810* (365/365)   ))</f>
        <v>#N/A</v>
      </c>
      <c r="L3810" s="180" t="str">
        <f t="shared" ref="L3810:S3810" si="3813">(B3810*(1-$K3810) * (365/365))/100</f>
        <v>#N/A</v>
      </c>
      <c r="M3810" s="180" t="str">
        <f t="shared" si="3813"/>
        <v>#N/A</v>
      </c>
      <c r="N3810" s="180" t="str">
        <f t="shared" si="3813"/>
        <v>#N/A</v>
      </c>
      <c r="O3810" s="180" t="str">
        <f t="shared" si="3813"/>
        <v>#N/A</v>
      </c>
      <c r="P3810" s="180" t="str">
        <f t="shared" si="3813"/>
        <v>#N/A</v>
      </c>
      <c r="Q3810" s="180" t="str">
        <f t="shared" si="3813"/>
        <v>#N/A</v>
      </c>
      <c r="R3810" s="180" t="str">
        <f t="shared" si="3813"/>
        <v>#N/A</v>
      </c>
      <c r="S3810" s="180" t="str">
        <f t="shared" si="3813"/>
        <v>#N/A</v>
      </c>
      <c r="T3810" s="181">
        <f t="shared" si="3"/>
        <v>11.84</v>
      </c>
      <c r="U3810" s="182">
        <f t="shared" si="4"/>
        <v>40358</v>
      </c>
      <c r="V3810" s="182">
        <f t="shared" si="5"/>
        <v>40450</v>
      </c>
      <c r="W3810" s="182">
        <f t="shared" si="6"/>
        <v>40541</v>
      </c>
      <c r="X3810" s="181">
        <f t="shared" si="7"/>
        <v>182</v>
      </c>
      <c r="Y3810" s="181">
        <f t="shared" si="8"/>
        <v>274</v>
      </c>
      <c r="Z3810" s="181">
        <f t="shared" si="9"/>
        <v>365</v>
      </c>
      <c r="AA3810" s="155"/>
      <c r="AB3810" s="9"/>
      <c r="AC3810" s="9"/>
      <c r="AD3810" s="9"/>
      <c r="AE3810" s="9"/>
      <c r="AF3810" s="9"/>
      <c r="AG3810" s="9"/>
      <c r="AH3810" s="9"/>
    </row>
    <row r="3811" ht="15.75" customHeight="1">
      <c r="A3811" s="177">
        <v>40175.0</v>
      </c>
      <c r="B3811" s="178">
        <v>10.29</v>
      </c>
      <c r="C3811" s="178">
        <v>10.81</v>
      </c>
      <c r="D3811" s="178">
        <v>11.14</v>
      </c>
      <c r="E3811" s="178">
        <v>11.49</v>
      </c>
      <c r="F3811" s="178">
        <v>11.59</v>
      </c>
      <c r="G3811" s="178">
        <v>11.67</v>
      </c>
      <c r="H3811" s="178">
        <v>11.81</v>
      </c>
      <c r="I3811" s="178">
        <v>11.81</v>
      </c>
      <c r="J3811" s="178">
        <v>11.89</v>
      </c>
      <c r="K3811" s="179" t="str">
        <f>MAX(0,((T3811*(365/365))-VLOOKUP(A3811,VBMA!$A:$D,4,0))  /  (T3811* (365/365)   ))</f>
        <v>#N/A</v>
      </c>
      <c r="L3811" s="180" t="str">
        <f t="shared" ref="L3811:S3811" si="3814">(B3811*(1-$K3811) * (365/365))/100</f>
        <v>#N/A</v>
      </c>
      <c r="M3811" s="180" t="str">
        <f t="shared" si="3814"/>
        <v>#N/A</v>
      </c>
      <c r="N3811" s="180" t="str">
        <f t="shared" si="3814"/>
        <v>#N/A</v>
      </c>
      <c r="O3811" s="180" t="str">
        <f t="shared" si="3814"/>
        <v>#N/A</v>
      </c>
      <c r="P3811" s="180" t="str">
        <f t="shared" si="3814"/>
        <v>#N/A</v>
      </c>
      <c r="Q3811" s="180" t="str">
        <f t="shared" si="3814"/>
        <v>#N/A</v>
      </c>
      <c r="R3811" s="180" t="str">
        <f t="shared" si="3814"/>
        <v>#N/A</v>
      </c>
      <c r="S3811" s="180" t="str">
        <f t="shared" si="3814"/>
        <v>#N/A</v>
      </c>
      <c r="T3811" s="181">
        <f t="shared" si="3"/>
        <v>11.81</v>
      </c>
      <c r="U3811" s="182">
        <f t="shared" si="4"/>
        <v>40357</v>
      </c>
      <c r="V3811" s="182">
        <f t="shared" si="5"/>
        <v>40449</v>
      </c>
      <c r="W3811" s="182">
        <f t="shared" si="6"/>
        <v>40540</v>
      </c>
      <c r="X3811" s="181">
        <f t="shared" si="7"/>
        <v>182</v>
      </c>
      <c r="Y3811" s="181">
        <f t="shared" si="8"/>
        <v>274</v>
      </c>
      <c r="Z3811" s="181">
        <f t="shared" si="9"/>
        <v>365</v>
      </c>
      <c r="AA3811" s="155"/>
      <c r="AB3811" s="9"/>
      <c r="AC3811" s="9"/>
      <c r="AD3811" s="9"/>
      <c r="AE3811" s="9"/>
      <c r="AF3811" s="9"/>
      <c r="AG3811" s="9"/>
      <c r="AH3811" s="9"/>
    </row>
    <row r="3812" ht="15.75" customHeight="1">
      <c r="A3812" s="177">
        <v>40172.0</v>
      </c>
      <c r="B3812" s="178">
        <v>10.25</v>
      </c>
      <c r="C3812" s="178">
        <v>10.93</v>
      </c>
      <c r="D3812" s="178">
        <v>11.31</v>
      </c>
      <c r="E3812" s="178">
        <v>11.6</v>
      </c>
      <c r="F3812" s="178">
        <v>11.73</v>
      </c>
      <c r="G3812" s="178">
        <v>11.88</v>
      </c>
      <c r="H3812" s="178">
        <v>11.93</v>
      </c>
      <c r="I3812" s="178">
        <v>11.93</v>
      </c>
      <c r="J3812" s="178">
        <v>11.93</v>
      </c>
      <c r="K3812" s="179" t="str">
        <f>MAX(0,((T3812*(365/365))-VLOOKUP(A3812,VBMA!$A:$D,4,0))  /  (T3812* (365/365)   ))</f>
        <v>#N/A</v>
      </c>
      <c r="L3812" s="180" t="str">
        <f t="shared" ref="L3812:S3812" si="3815">(B3812*(1-$K3812) * (365/365))/100</f>
        <v>#N/A</v>
      </c>
      <c r="M3812" s="180" t="str">
        <f t="shared" si="3815"/>
        <v>#N/A</v>
      </c>
      <c r="N3812" s="180" t="str">
        <f t="shared" si="3815"/>
        <v>#N/A</v>
      </c>
      <c r="O3812" s="180" t="str">
        <f t="shared" si="3815"/>
        <v>#N/A</v>
      </c>
      <c r="P3812" s="180" t="str">
        <f t="shared" si="3815"/>
        <v>#N/A</v>
      </c>
      <c r="Q3812" s="180" t="str">
        <f t="shared" si="3815"/>
        <v>#N/A</v>
      </c>
      <c r="R3812" s="180" t="str">
        <f t="shared" si="3815"/>
        <v>#N/A</v>
      </c>
      <c r="S3812" s="180" t="str">
        <f t="shared" si="3815"/>
        <v>#N/A</v>
      </c>
      <c r="T3812" s="181">
        <f t="shared" si="3"/>
        <v>11.93</v>
      </c>
      <c r="U3812" s="182">
        <f t="shared" si="4"/>
        <v>40354</v>
      </c>
      <c r="V3812" s="182">
        <f t="shared" si="5"/>
        <v>40446</v>
      </c>
      <c r="W3812" s="182">
        <f t="shared" si="6"/>
        <v>40537</v>
      </c>
      <c r="X3812" s="181">
        <f t="shared" si="7"/>
        <v>182</v>
      </c>
      <c r="Y3812" s="181">
        <f t="shared" si="8"/>
        <v>274</v>
      </c>
      <c r="Z3812" s="181">
        <f t="shared" si="9"/>
        <v>365</v>
      </c>
      <c r="AA3812" s="155"/>
      <c r="AB3812" s="9"/>
      <c r="AC3812" s="9"/>
      <c r="AD3812" s="9"/>
      <c r="AE3812" s="9"/>
      <c r="AF3812" s="9"/>
      <c r="AG3812" s="9"/>
      <c r="AH3812" s="9"/>
    </row>
    <row r="3813" ht="15.75" customHeight="1">
      <c r="A3813" s="177">
        <v>40171.0</v>
      </c>
      <c r="B3813" s="178">
        <v>9.92</v>
      </c>
      <c r="C3813" s="178">
        <v>10.5</v>
      </c>
      <c r="D3813" s="178">
        <v>10.71</v>
      </c>
      <c r="E3813" s="178">
        <v>10.97</v>
      </c>
      <c r="F3813" s="178">
        <v>11.18</v>
      </c>
      <c r="G3813" s="178">
        <v>11.45</v>
      </c>
      <c r="H3813" s="178">
        <v>11.62</v>
      </c>
      <c r="I3813" s="178">
        <v>11.62</v>
      </c>
      <c r="J3813" s="178">
        <v>11.7</v>
      </c>
      <c r="K3813" s="179" t="str">
        <f>MAX(0,((T3813*(365/365))-VLOOKUP(A3813,VBMA!$A:$D,4,0))  /  (T3813* (365/365)   ))</f>
        <v>#N/A</v>
      </c>
      <c r="L3813" s="180" t="str">
        <f t="shared" ref="L3813:S3813" si="3816">(B3813*(1-$K3813) * (365/365))/100</f>
        <v>#N/A</v>
      </c>
      <c r="M3813" s="180" t="str">
        <f t="shared" si="3816"/>
        <v>#N/A</v>
      </c>
      <c r="N3813" s="180" t="str">
        <f t="shared" si="3816"/>
        <v>#N/A</v>
      </c>
      <c r="O3813" s="180" t="str">
        <f t="shared" si="3816"/>
        <v>#N/A</v>
      </c>
      <c r="P3813" s="180" t="str">
        <f t="shared" si="3816"/>
        <v>#N/A</v>
      </c>
      <c r="Q3813" s="180" t="str">
        <f t="shared" si="3816"/>
        <v>#N/A</v>
      </c>
      <c r="R3813" s="180" t="str">
        <f t="shared" si="3816"/>
        <v>#N/A</v>
      </c>
      <c r="S3813" s="180" t="str">
        <f t="shared" si="3816"/>
        <v>#N/A</v>
      </c>
      <c r="T3813" s="181">
        <f t="shared" si="3"/>
        <v>11.62</v>
      </c>
      <c r="U3813" s="182">
        <f t="shared" si="4"/>
        <v>40353</v>
      </c>
      <c r="V3813" s="182">
        <f t="shared" si="5"/>
        <v>40445</v>
      </c>
      <c r="W3813" s="182">
        <f t="shared" si="6"/>
        <v>40536</v>
      </c>
      <c r="X3813" s="181">
        <f t="shared" si="7"/>
        <v>182</v>
      </c>
      <c r="Y3813" s="181">
        <f t="shared" si="8"/>
        <v>274</v>
      </c>
      <c r="Z3813" s="181">
        <f t="shared" si="9"/>
        <v>365</v>
      </c>
      <c r="AA3813" s="155"/>
      <c r="AB3813" s="9"/>
      <c r="AC3813" s="9"/>
      <c r="AD3813" s="9"/>
      <c r="AE3813" s="9"/>
      <c r="AF3813" s="9"/>
      <c r="AG3813" s="9"/>
      <c r="AH3813" s="9"/>
    </row>
    <row r="3814" ht="15.75" customHeight="1">
      <c r="A3814" s="177">
        <v>40170.0</v>
      </c>
      <c r="B3814" s="178">
        <v>10.14</v>
      </c>
      <c r="C3814" s="178">
        <v>10.74</v>
      </c>
      <c r="D3814" s="178">
        <v>11.01</v>
      </c>
      <c r="E3814" s="178">
        <v>11.29</v>
      </c>
      <c r="F3814" s="178">
        <v>11.44</v>
      </c>
      <c r="G3814" s="178">
        <v>11.64</v>
      </c>
      <c r="H3814" s="178">
        <v>11.74</v>
      </c>
      <c r="I3814" s="178">
        <v>11.81</v>
      </c>
      <c r="J3814" s="178">
        <v>11.89</v>
      </c>
      <c r="K3814" s="179" t="str">
        <f>MAX(0,((T3814*(365/365))-VLOOKUP(A3814,VBMA!$A:$D,4,0))  /  (T3814* (365/365)   ))</f>
        <v>#N/A</v>
      </c>
      <c r="L3814" s="180" t="str">
        <f t="shared" ref="L3814:S3814" si="3817">(B3814*(1-$K3814) * (365/365))/100</f>
        <v>#N/A</v>
      </c>
      <c r="M3814" s="180" t="str">
        <f t="shared" si="3817"/>
        <v>#N/A</v>
      </c>
      <c r="N3814" s="180" t="str">
        <f t="shared" si="3817"/>
        <v>#N/A</v>
      </c>
      <c r="O3814" s="180" t="str">
        <f t="shared" si="3817"/>
        <v>#N/A</v>
      </c>
      <c r="P3814" s="180" t="str">
        <f t="shared" si="3817"/>
        <v>#N/A</v>
      </c>
      <c r="Q3814" s="180" t="str">
        <f t="shared" si="3817"/>
        <v>#N/A</v>
      </c>
      <c r="R3814" s="180" t="str">
        <f t="shared" si="3817"/>
        <v>#N/A</v>
      </c>
      <c r="S3814" s="180" t="str">
        <f t="shared" si="3817"/>
        <v>#N/A</v>
      </c>
      <c r="T3814" s="181">
        <f t="shared" si="3"/>
        <v>11.87923913</v>
      </c>
      <c r="U3814" s="182">
        <f t="shared" si="4"/>
        <v>40352</v>
      </c>
      <c r="V3814" s="182">
        <f t="shared" si="5"/>
        <v>40444</v>
      </c>
      <c r="W3814" s="182">
        <f t="shared" si="6"/>
        <v>40535</v>
      </c>
      <c r="X3814" s="181">
        <f t="shared" si="7"/>
        <v>182</v>
      </c>
      <c r="Y3814" s="181">
        <f t="shared" si="8"/>
        <v>274</v>
      </c>
      <c r="Z3814" s="181">
        <f t="shared" si="9"/>
        <v>365</v>
      </c>
      <c r="AA3814" s="155"/>
      <c r="AB3814" s="9"/>
      <c r="AC3814" s="9"/>
      <c r="AD3814" s="9"/>
      <c r="AE3814" s="9"/>
      <c r="AF3814" s="9"/>
      <c r="AG3814" s="9"/>
      <c r="AH3814" s="9"/>
    </row>
    <row r="3815" ht="15.75" customHeight="1">
      <c r="A3815" s="177">
        <v>40169.0</v>
      </c>
      <c r="B3815" s="178">
        <v>10.0</v>
      </c>
      <c r="C3815" s="178">
        <v>10.53</v>
      </c>
      <c r="D3815" s="178">
        <v>10.88</v>
      </c>
      <c r="E3815" s="178">
        <v>11.21</v>
      </c>
      <c r="F3815" s="178">
        <v>11.43</v>
      </c>
      <c r="G3815" s="178">
        <v>11.63</v>
      </c>
      <c r="H3815" s="178">
        <v>11.78</v>
      </c>
      <c r="I3815" s="178">
        <v>11.84</v>
      </c>
      <c r="J3815" s="178">
        <v>11.9</v>
      </c>
      <c r="K3815" s="179" t="str">
        <f>MAX(0,((T3815*(365/365))-VLOOKUP(A3815,VBMA!$A:$D,4,0))  /  (T3815* (365/365)   ))</f>
        <v>#N/A</v>
      </c>
      <c r="L3815" s="180" t="str">
        <f t="shared" ref="L3815:S3815" si="3818">(B3815*(1-$K3815) * (365/365))/100</f>
        <v>#N/A</v>
      </c>
      <c r="M3815" s="180" t="str">
        <f t="shared" si="3818"/>
        <v>#N/A</v>
      </c>
      <c r="N3815" s="180" t="str">
        <f t="shared" si="3818"/>
        <v>#N/A</v>
      </c>
      <c r="O3815" s="180" t="str">
        <f t="shared" si="3818"/>
        <v>#N/A</v>
      </c>
      <c r="P3815" s="180" t="str">
        <f t="shared" si="3818"/>
        <v>#N/A</v>
      </c>
      <c r="Q3815" s="180" t="str">
        <f t="shared" si="3818"/>
        <v>#N/A</v>
      </c>
      <c r="R3815" s="180" t="str">
        <f t="shared" si="3818"/>
        <v>#N/A</v>
      </c>
      <c r="S3815" s="180" t="str">
        <f t="shared" si="3818"/>
        <v>#N/A</v>
      </c>
      <c r="T3815" s="181">
        <f t="shared" si="3"/>
        <v>11.89934783</v>
      </c>
      <c r="U3815" s="182">
        <f t="shared" si="4"/>
        <v>40351</v>
      </c>
      <c r="V3815" s="182">
        <f t="shared" si="5"/>
        <v>40443</v>
      </c>
      <c r="W3815" s="182">
        <f t="shared" si="6"/>
        <v>40534</v>
      </c>
      <c r="X3815" s="181">
        <f t="shared" si="7"/>
        <v>182</v>
      </c>
      <c r="Y3815" s="181">
        <f t="shared" si="8"/>
        <v>274</v>
      </c>
      <c r="Z3815" s="181">
        <f t="shared" si="9"/>
        <v>365</v>
      </c>
      <c r="AA3815" s="155"/>
      <c r="AB3815" s="9"/>
      <c r="AC3815" s="9"/>
      <c r="AD3815" s="9"/>
      <c r="AE3815" s="9"/>
      <c r="AF3815" s="9"/>
      <c r="AG3815" s="9"/>
      <c r="AH3815" s="9"/>
    </row>
    <row r="3816" ht="15.75" customHeight="1">
      <c r="A3816" s="177">
        <v>40168.0</v>
      </c>
      <c r="B3816" s="178">
        <v>9.93</v>
      </c>
      <c r="C3816" s="178">
        <v>10.53</v>
      </c>
      <c r="D3816" s="178">
        <v>10.9</v>
      </c>
      <c r="E3816" s="178">
        <v>11.24</v>
      </c>
      <c r="F3816" s="178">
        <v>11.49</v>
      </c>
      <c r="G3816" s="178">
        <v>11.61</v>
      </c>
      <c r="H3816" s="178">
        <v>11.86</v>
      </c>
      <c r="I3816" s="178">
        <v>11.86</v>
      </c>
      <c r="J3816" s="178">
        <v>11.93</v>
      </c>
      <c r="K3816" s="179" t="str">
        <f>MAX(0,((T3816*(365/365))-VLOOKUP(A3816,VBMA!$A:$D,4,0))  /  (T3816* (365/365)   ))</f>
        <v>#N/A</v>
      </c>
      <c r="L3816" s="180" t="str">
        <f t="shared" ref="L3816:S3816" si="3819">(B3816*(1-$K3816) * (365/365))/100</f>
        <v>#N/A</v>
      </c>
      <c r="M3816" s="180" t="str">
        <f t="shared" si="3819"/>
        <v>#N/A</v>
      </c>
      <c r="N3816" s="180" t="str">
        <f t="shared" si="3819"/>
        <v>#N/A</v>
      </c>
      <c r="O3816" s="180" t="str">
        <f t="shared" si="3819"/>
        <v>#N/A</v>
      </c>
      <c r="P3816" s="180" t="str">
        <f t="shared" si="3819"/>
        <v>#N/A</v>
      </c>
      <c r="Q3816" s="180" t="str">
        <f t="shared" si="3819"/>
        <v>#N/A</v>
      </c>
      <c r="R3816" s="180" t="str">
        <f t="shared" si="3819"/>
        <v>#N/A</v>
      </c>
      <c r="S3816" s="180" t="str">
        <f t="shared" si="3819"/>
        <v>#N/A</v>
      </c>
      <c r="T3816" s="181">
        <f t="shared" si="3"/>
        <v>11.86</v>
      </c>
      <c r="U3816" s="182">
        <f t="shared" si="4"/>
        <v>40350</v>
      </c>
      <c r="V3816" s="182">
        <f t="shared" si="5"/>
        <v>40442</v>
      </c>
      <c r="W3816" s="182">
        <f t="shared" si="6"/>
        <v>40533</v>
      </c>
      <c r="X3816" s="181">
        <f t="shared" si="7"/>
        <v>182</v>
      </c>
      <c r="Y3816" s="181">
        <f t="shared" si="8"/>
        <v>274</v>
      </c>
      <c r="Z3816" s="181">
        <f t="shared" si="9"/>
        <v>365</v>
      </c>
      <c r="AA3816" s="155"/>
      <c r="AB3816" s="9"/>
      <c r="AC3816" s="9"/>
      <c r="AD3816" s="9"/>
      <c r="AE3816" s="9"/>
      <c r="AF3816" s="9"/>
      <c r="AG3816" s="9"/>
      <c r="AH3816" s="9"/>
    </row>
    <row r="3817" ht="15.75" customHeight="1">
      <c r="A3817" s="177">
        <v>40165.0</v>
      </c>
      <c r="B3817" s="178">
        <v>9.5</v>
      </c>
      <c r="C3817" s="178">
        <v>10.17</v>
      </c>
      <c r="D3817" s="178">
        <v>10.66</v>
      </c>
      <c r="E3817" s="178">
        <v>10.97</v>
      </c>
      <c r="F3817" s="178">
        <v>11.03</v>
      </c>
      <c r="G3817" s="178">
        <v>11.17</v>
      </c>
      <c r="H3817" s="178">
        <v>11.5</v>
      </c>
      <c r="I3817" s="178">
        <v>11.57</v>
      </c>
      <c r="J3817" s="178">
        <v>11.64</v>
      </c>
      <c r="K3817" s="179" t="str">
        <f>MAX(0,((T3817*(365/365))-VLOOKUP(A3817,VBMA!$A:$D,4,0))  /  (T3817* (365/365)   ))</f>
        <v>#N/A</v>
      </c>
      <c r="L3817" s="180" t="str">
        <f t="shared" ref="L3817:S3817" si="3820">(B3817*(1-$K3817) * (365/365))/100</f>
        <v>#N/A</v>
      </c>
      <c r="M3817" s="180" t="str">
        <f t="shared" si="3820"/>
        <v>#N/A</v>
      </c>
      <c r="N3817" s="180" t="str">
        <f t="shared" si="3820"/>
        <v>#N/A</v>
      </c>
      <c r="O3817" s="180" t="str">
        <f t="shared" si="3820"/>
        <v>#N/A</v>
      </c>
      <c r="P3817" s="180" t="str">
        <f t="shared" si="3820"/>
        <v>#N/A</v>
      </c>
      <c r="Q3817" s="180" t="str">
        <f t="shared" si="3820"/>
        <v>#N/A</v>
      </c>
      <c r="R3817" s="180" t="str">
        <f t="shared" si="3820"/>
        <v>#N/A</v>
      </c>
      <c r="S3817" s="180" t="str">
        <f t="shared" si="3820"/>
        <v>#N/A</v>
      </c>
      <c r="T3817" s="181">
        <f t="shared" si="3"/>
        <v>11.63923913</v>
      </c>
      <c r="U3817" s="182">
        <f t="shared" si="4"/>
        <v>40347</v>
      </c>
      <c r="V3817" s="182">
        <f t="shared" si="5"/>
        <v>40439</v>
      </c>
      <c r="W3817" s="182">
        <f t="shared" si="6"/>
        <v>40530</v>
      </c>
      <c r="X3817" s="181">
        <f t="shared" si="7"/>
        <v>182</v>
      </c>
      <c r="Y3817" s="181">
        <f t="shared" si="8"/>
        <v>274</v>
      </c>
      <c r="Z3817" s="181">
        <f t="shared" si="9"/>
        <v>365</v>
      </c>
      <c r="AA3817" s="155"/>
      <c r="AB3817" s="9"/>
      <c r="AC3817" s="9"/>
      <c r="AD3817" s="9"/>
      <c r="AE3817" s="9"/>
      <c r="AF3817" s="9"/>
      <c r="AG3817" s="9"/>
      <c r="AH3817" s="9"/>
    </row>
    <row r="3818" ht="15.75" customHeight="1">
      <c r="A3818" s="177">
        <v>40164.0</v>
      </c>
      <c r="B3818" s="178">
        <v>9.42</v>
      </c>
      <c r="C3818" s="178">
        <v>10.08</v>
      </c>
      <c r="D3818" s="178">
        <v>10.55</v>
      </c>
      <c r="E3818" s="178">
        <v>10.9</v>
      </c>
      <c r="F3818" s="178">
        <v>10.97</v>
      </c>
      <c r="G3818" s="178">
        <v>11.25</v>
      </c>
      <c r="H3818" s="178">
        <v>11.53</v>
      </c>
      <c r="I3818" s="178">
        <v>11.62</v>
      </c>
      <c r="J3818" s="178">
        <v>11.7</v>
      </c>
      <c r="K3818" s="179" t="str">
        <f>MAX(0,((T3818*(365/365))-VLOOKUP(A3818,VBMA!$A:$D,4,0))  /  (T3818* (365/365)   ))</f>
        <v>#N/A</v>
      </c>
      <c r="L3818" s="180" t="str">
        <f t="shared" ref="L3818:S3818" si="3821">(B3818*(1-$K3818) * (365/365))/100</f>
        <v>#N/A</v>
      </c>
      <c r="M3818" s="180" t="str">
        <f t="shared" si="3821"/>
        <v>#N/A</v>
      </c>
      <c r="N3818" s="180" t="str">
        <f t="shared" si="3821"/>
        <v>#N/A</v>
      </c>
      <c r="O3818" s="180" t="str">
        <f t="shared" si="3821"/>
        <v>#N/A</v>
      </c>
      <c r="P3818" s="180" t="str">
        <f t="shared" si="3821"/>
        <v>#N/A</v>
      </c>
      <c r="Q3818" s="180" t="str">
        <f t="shared" si="3821"/>
        <v>#N/A</v>
      </c>
      <c r="R3818" s="180" t="str">
        <f t="shared" si="3821"/>
        <v>#N/A</v>
      </c>
      <c r="S3818" s="180" t="str">
        <f t="shared" si="3821"/>
        <v>#N/A</v>
      </c>
      <c r="T3818" s="181">
        <f t="shared" si="3"/>
        <v>11.70902174</v>
      </c>
      <c r="U3818" s="182">
        <f t="shared" si="4"/>
        <v>40346</v>
      </c>
      <c r="V3818" s="182">
        <f t="shared" si="5"/>
        <v>40438</v>
      </c>
      <c r="W3818" s="182">
        <f t="shared" si="6"/>
        <v>40529</v>
      </c>
      <c r="X3818" s="181">
        <f t="shared" si="7"/>
        <v>182</v>
      </c>
      <c r="Y3818" s="181">
        <f t="shared" si="8"/>
        <v>274</v>
      </c>
      <c r="Z3818" s="181">
        <f t="shared" si="9"/>
        <v>365</v>
      </c>
      <c r="AA3818" s="155"/>
      <c r="AB3818" s="9"/>
      <c r="AC3818" s="9"/>
      <c r="AD3818" s="9"/>
      <c r="AE3818" s="9"/>
      <c r="AF3818" s="9"/>
      <c r="AG3818" s="9"/>
      <c r="AH3818" s="9"/>
    </row>
    <row r="3819" ht="15.75" customHeight="1">
      <c r="A3819" s="177">
        <v>40163.0</v>
      </c>
      <c r="B3819" s="178">
        <v>9.59</v>
      </c>
      <c r="C3819" s="178">
        <v>10.16</v>
      </c>
      <c r="D3819" s="178">
        <v>10.51</v>
      </c>
      <c r="E3819" s="178">
        <v>10.65</v>
      </c>
      <c r="F3819" s="178">
        <v>10.76</v>
      </c>
      <c r="G3819" s="178">
        <v>11.0</v>
      </c>
      <c r="H3819" s="178">
        <v>11.24</v>
      </c>
      <c r="I3819" s="178">
        <v>11.31</v>
      </c>
      <c r="J3819" s="178">
        <v>11.39</v>
      </c>
      <c r="K3819" s="179" t="str">
        <f>MAX(0,((T3819*(365/365))-VLOOKUP(A3819,VBMA!$A:$D,4,0))  /  (T3819* (365/365)   ))</f>
        <v>#N/A</v>
      </c>
      <c r="L3819" s="180" t="str">
        <f t="shared" ref="L3819:S3819" si="3822">(B3819*(1-$K3819) * (365/365))/100</f>
        <v>#N/A</v>
      </c>
      <c r="M3819" s="180" t="str">
        <f t="shared" si="3822"/>
        <v>#N/A</v>
      </c>
      <c r="N3819" s="180" t="str">
        <f t="shared" si="3822"/>
        <v>#N/A</v>
      </c>
      <c r="O3819" s="180" t="str">
        <f t="shared" si="3822"/>
        <v>#N/A</v>
      </c>
      <c r="P3819" s="180" t="str">
        <f t="shared" si="3822"/>
        <v>#N/A</v>
      </c>
      <c r="Q3819" s="180" t="str">
        <f t="shared" si="3822"/>
        <v>#N/A</v>
      </c>
      <c r="R3819" s="180" t="str">
        <f t="shared" si="3822"/>
        <v>#N/A</v>
      </c>
      <c r="S3819" s="180" t="str">
        <f t="shared" si="3822"/>
        <v>#N/A</v>
      </c>
      <c r="T3819" s="181">
        <f t="shared" si="3"/>
        <v>11.37923913</v>
      </c>
      <c r="U3819" s="182">
        <f t="shared" si="4"/>
        <v>40345</v>
      </c>
      <c r="V3819" s="182">
        <f t="shared" si="5"/>
        <v>40437</v>
      </c>
      <c r="W3819" s="182">
        <f t="shared" si="6"/>
        <v>40528</v>
      </c>
      <c r="X3819" s="181">
        <f t="shared" si="7"/>
        <v>182</v>
      </c>
      <c r="Y3819" s="181">
        <f t="shared" si="8"/>
        <v>274</v>
      </c>
      <c r="Z3819" s="181">
        <f t="shared" si="9"/>
        <v>365</v>
      </c>
      <c r="AA3819" s="155"/>
      <c r="AB3819" s="9"/>
      <c r="AC3819" s="9"/>
      <c r="AD3819" s="9"/>
      <c r="AE3819" s="9"/>
      <c r="AF3819" s="9"/>
      <c r="AG3819" s="9"/>
      <c r="AH3819" s="9"/>
    </row>
    <row r="3820" ht="15.75" customHeight="1">
      <c r="A3820" s="177">
        <v>40162.0</v>
      </c>
      <c r="B3820" s="178">
        <v>9.84</v>
      </c>
      <c r="C3820" s="178">
        <v>10.26</v>
      </c>
      <c r="D3820" s="178">
        <v>10.51</v>
      </c>
      <c r="E3820" s="178">
        <v>10.65</v>
      </c>
      <c r="F3820" s="178">
        <v>10.76</v>
      </c>
      <c r="G3820" s="178">
        <v>11.0</v>
      </c>
      <c r="H3820" s="178">
        <v>11.24</v>
      </c>
      <c r="I3820" s="178">
        <v>11.31</v>
      </c>
      <c r="J3820" s="178">
        <v>11.36</v>
      </c>
      <c r="K3820" s="179" t="str">
        <f>MAX(0,((T3820*(365/365))-VLOOKUP(A3820,VBMA!$A:$D,4,0))  /  (T3820* (365/365)   ))</f>
        <v>#N/A</v>
      </c>
      <c r="L3820" s="180" t="str">
        <f t="shared" ref="L3820:S3820" si="3823">(B3820*(1-$K3820) * (365/365))/100</f>
        <v>#N/A</v>
      </c>
      <c r="M3820" s="180" t="str">
        <f t="shared" si="3823"/>
        <v>#N/A</v>
      </c>
      <c r="N3820" s="180" t="str">
        <f t="shared" si="3823"/>
        <v>#N/A</v>
      </c>
      <c r="O3820" s="180" t="str">
        <f t="shared" si="3823"/>
        <v>#N/A</v>
      </c>
      <c r="P3820" s="180" t="str">
        <f t="shared" si="3823"/>
        <v>#N/A</v>
      </c>
      <c r="Q3820" s="180" t="str">
        <f t="shared" si="3823"/>
        <v>#N/A</v>
      </c>
      <c r="R3820" s="180" t="str">
        <f t="shared" si="3823"/>
        <v>#N/A</v>
      </c>
      <c r="S3820" s="180" t="str">
        <f t="shared" si="3823"/>
        <v>#N/A</v>
      </c>
      <c r="T3820" s="181">
        <f t="shared" si="3"/>
        <v>11.37923913</v>
      </c>
      <c r="U3820" s="182">
        <f t="shared" si="4"/>
        <v>40344</v>
      </c>
      <c r="V3820" s="182">
        <f t="shared" si="5"/>
        <v>40436</v>
      </c>
      <c r="W3820" s="182">
        <f t="shared" si="6"/>
        <v>40527</v>
      </c>
      <c r="X3820" s="181">
        <f t="shared" si="7"/>
        <v>182</v>
      </c>
      <c r="Y3820" s="181">
        <f t="shared" si="8"/>
        <v>274</v>
      </c>
      <c r="Z3820" s="181">
        <f t="shared" si="9"/>
        <v>365</v>
      </c>
      <c r="AA3820" s="155"/>
      <c r="AB3820" s="9"/>
      <c r="AC3820" s="9"/>
      <c r="AD3820" s="9"/>
      <c r="AE3820" s="9"/>
      <c r="AF3820" s="9"/>
      <c r="AG3820" s="9"/>
      <c r="AH3820" s="9"/>
    </row>
    <row r="3821" ht="15.75" customHeight="1">
      <c r="A3821" s="177">
        <v>40161.0</v>
      </c>
      <c r="B3821" s="178">
        <v>9.86</v>
      </c>
      <c r="C3821" s="178">
        <v>10.3</v>
      </c>
      <c r="D3821" s="178">
        <v>10.58</v>
      </c>
      <c r="E3821" s="178">
        <v>10.76</v>
      </c>
      <c r="F3821" s="178">
        <v>10.85</v>
      </c>
      <c r="G3821" s="178">
        <v>11.06</v>
      </c>
      <c r="H3821" s="178">
        <v>11.31</v>
      </c>
      <c r="I3821" s="178">
        <v>11.38</v>
      </c>
      <c r="J3821" s="178">
        <v>11.44</v>
      </c>
      <c r="K3821" s="179" t="str">
        <f>MAX(0,((T3821*(365/365))-VLOOKUP(A3821,VBMA!$A:$D,4,0))  /  (T3821* (365/365)   ))</f>
        <v>#N/A</v>
      </c>
      <c r="L3821" s="180" t="str">
        <f t="shared" ref="L3821:S3821" si="3824">(B3821*(1-$K3821) * (365/365))/100</f>
        <v>#N/A</v>
      </c>
      <c r="M3821" s="180" t="str">
        <f t="shared" si="3824"/>
        <v>#N/A</v>
      </c>
      <c r="N3821" s="180" t="str">
        <f t="shared" si="3824"/>
        <v>#N/A</v>
      </c>
      <c r="O3821" s="180" t="str">
        <f t="shared" si="3824"/>
        <v>#N/A</v>
      </c>
      <c r="P3821" s="180" t="str">
        <f t="shared" si="3824"/>
        <v>#N/A</v>
      </c>
      <c r="Q3821" s="180" t="str">
        <f t="shared" si="3824"/>
        <v>#N/A</v>
      </c>
      <c r="R3821" s="180" t="str">
        <f t="shared" si="3824"/>
        <v>#N/A</v>
      </c>
      <c r="S3821" s="180" t="str">
        <f t="shared" si="3824"/>
        <v>#N/A</v>
      </c>
      <c r="T3821" s="181">
        <f t="shared" si="3"/>
        <v>11.44923913</v>
      </c>
      <c r="U3821" s="182">
        <f t="shared" si="4"/>
        <v>40343</v>
      </c>
      <c r="V3821" s="182">
        <f t="shared" si="5"/>
        <v>40435</v>
      </c>
      <c r="W3821" s="182">
        <f t="shared" si="6"/>
        <v>40526</v>
      </c>
      <c r="X3821" s="181">
        <f t="shared" si="7"/>
        <v>182</v>
      </c>
      <c r="Y3821" s="181">
        <f t="shared" si="8"/>
        <v>274</v>
      </c>
      <c r="Z3821" s="181">
        <f t="shared" si="9"/>
        <v>365</v>
      </c>
      <c r="AA3821" s="155"/>
      <c r="AB3821" s="9"/>
      <c r="AC3821" s="9"/>
      <c r="AD3821" s="9"/>
      <c r="AE3821" s="9"/>
      <c r="AF3821" s="9"/>
      <c r="AG3821" s="9"/>
      <c r="AH3821" s="9"/>
    </row>
    <row r="3822" ht="15.75" customHeight="1">
      <c r="A3822" s="177">
        <v>40158.0</v>
      </c>
      <c r="B3822" s="178">
        <v>9.7</v>
      </c>
      <c r="C3822" s="178">
        <v>10.14</v>
      </c>
      <c r="D3822" s="178">
        <v>10.35</v>
      </c>
      <c r="E3822" s="178">
        <v>10.54</v>
      </c>
      <c r="F3822" s="178">
        <v>10.57</v>
      </c>
      <c r="G3822" s="178">
        <v>10.83</v>
      </c>
      <c r="H3822" s="178">
        <v>11.04</v>
      </c>
      <c r="I3822" s="178">
        <v>11.21</v>
      </c>
      <c r="J3822" s="178">
        <v>11.21</v>
      </c>
      <c r="K3822" s="179" t="str">
        <f>MAX(0,((T3822*(365/365))-VLOOKUP(A3822,VBMA!$A:$D,4,0))  /  (T3822* (365/365)   ))</f>
        <v>#N/A</v>
      </c>
      <c r="L3822" s="180" t="str">
        <f t="shared" ref="L3822:S3822" si="3825">(B3822*(1-$K3822) * (365/365))/100</f>
        <v>#N/A</v>
      </c>
      <c r="M3822" s="180" t="str">
        <f t="shared" si="3825"/>
        <v>#N/A</v>
      </c>
      <c r="N3822" s="180" t="str">
        <f t="shared" si="3825"/>
        <v>#N/A</v>
      </c>
      <c r="O3822" s="180" t="str">
        <f t="shared" si="3825"/>
        <v>#N/A</v>
      </c>
      <c r="P3822" s="180" t="str">
        <f t="shared" si="3825"/>
        <v>#N/A</v>
      </c>
      <c r="Q3822" s="180" t="str">
        <f t="shared" si="3825"/>
        <v>#N/A</v>
      </c>
      <c r="R3822" s="180" t="str">
        <f t="shared" si="3825"/>
        <v>#N/A</v>
      </c>
      <c r="S3822" s="180" t="str">
        <f t="shared" si="3825"/>
        <v>#N/A</v>
      </c>
      <c r="T3822" s="181">
        <f t="shared" si="3"/>
        <v>11.37815217</v>
      </c>
      <c r="U3822" s="182">
        <f t="shared" si="4"/>
        <v>40340</v>
      </c>
      <c r="V3822" s="182">
        <f t="shared" si="5"/>
        <v>40432</v>
      </c>
      <c r="W3822" s="182">
        <f t="shared" si="6"/>
        <v>40523</v>
      </c>
      <c r="X3822" s="181">
        <f t="shared" si="7"/>
        <v>182</v>
      </c>
      <c r="Y3822" s="181">
        <f t="shared" si="8"/>
        <v>274</v>
      </c>
      <c r="Z3822" s="181">
        <f t="shared" si="9"/>
        <v>365</v>
      </c>
      <c r="AA3822" s="155"/>
      <c r="AB3822" s="9"/>
      <c r="AC3822" s="9"/>
      <c r="AD3822" s="9"/>
      <c r="AE3822" s="9"/>
      <c r="AF3822" s="9"/>
      <c r="AG3822" s="9"/>
      <c r="AH3822" s="9"/>
    </row>
    <row r="3823" ht="15.75" customHeight="1">
      <c r="A3823" s="177">
        <v>40157.0</v>
      </c>
      <c r="B3823" s="178">
        <v>9.35</v>
      </c>
      <c r="C3823" s="178">
        <v>9.86</v>
      </c>
      <c r="D3823" s="178">
        <v>10.1</v>
      </c>
      <c r="E3823" s="178">
        <v>10.34</v>
      </c>
      <c r="F3823" s="178">
        <v>10.39</v>
      </c>
      <c r="G3823" s="178">
        <v>10.59</v>
      </c>
      <c r="H3823" s="178">
        <v>10.8</v>
      </c>
      <c r="I3823" s="178">
        <v>10.95</v>
      </c>
      <c r="J3823" s="178">
        <v>10.95</v>
      </c>
      <c r="K3823" s="179" t="str">
        <f>MAX(0,((T3823*(365/365))-VLOOKUP(A3823,VBMA!$A:$D,4,0))  /  (T3823* (365/365)   ))</f>
        <v>#N/A</v>
      </c>
      <c r="L3823" s="180" t="str">
        <f t="shared" ref="L3823:S3823" si="3826">(B3823*(1-$K3823) * (365/365))/100</f>
        <v>#N/A</v>
      </c>
      <c r="M3823" s="180" t="str">
        <f t="shared" si="3826"/>
        <v>#N/A</v>
      </c>
      <c r="N3823" s="180" t="str">
        <f t="shared" si="3826"/>
        <v>#N/A</v>
      </c>
      <c r="O3823" s="180" t="str">
        <f t="shared" si="3826"/>
        <v>#N/A</v>
      </c>
      <c r="P3823" s="180" t="str">
        <f t="shared" si="3826"/>
        <v>#N/A</v>
      </c>
      <c r="Q3823" s="180" t="str">
        <f t="shared" si="3826"/>
        <v>#N/A</v>
      </c>
      <c r="R3823" s="180" t="str">
        <f t="shared" si="3826"/>
        <v>#N/A</v>
      </c>
      <c r="S3823" s="180" t="str">
        <f t="shared" si="3826"/>
        <v>#N/A</v>
      </c>
      <c r="T3823" s="181">
        <f t="shared" si="3"/>
        <v>11.09836957</v>
      </c>
      <c r="U3823" s="182">
        <f t="shared" si="4"/>
        <v>40339</v>
      </c>
      <c r="V3823" s="182">
        <f t="shared" si="5"/>
        <v>40431</v>
      </c>
      <c r="W3823" s="182">
        <f t="shared" si="6"/>
        <v>40522</v>
      </c>
      <c r="X3823" s="181">
        <f t="shared" si="7"/>
        <v>182</v>
      </c>
      <c r="Y3823" s="181">
        <f t="shared" si="8"/>
        <v>274</v>
      </c>
      <c r="Z3823" s="181">
        <f t="shared" si="9"/>
        <v>365</v>
      </c>
      <c r="AA3823" s="155"/>
      <c r="AB3823" s="9"/>
      <c r="AC3823" s="9"/>
      <c r="AD3823" s="9"/>
      <c r="AE3823" s="9"/>
      <c r="AF3823" s="9"/>
      <c r="AG3823" s="9"/>
      <c r="AH3823" s="9"/>
    </row>
    <row r="3824" ht="15.75" customHeight="1">
      <c r="A3824" s="177">
        <v>40156.0</v>
      </c>
      <c r="B3824" s="178">
        <v>9.29</v>
      </c>
      <c r="C3824" s="178">
        <v>9.8</v>
      </c>
      <c r="D3824" s="178">
        <v>10.06</v>
      </c>
      <c r="E3824" s="178">
        <v>10.34</v>
      </c>
      <c r="F3824" s="178">
        <v>10.39</v>
      </c>
      <c r="G3824" s="178">
        <v>10.59</v>
      </c>
      <c r="H3824" s="178">
        <v>10.8</v>
      </c>
      <c r="I3824" s="178">
        <v>10.95</v>
      </c>
      <c r="J3824" s="178">
        <v>10.95</v>
      </c>
      <c r="K3824" s="179" t="str">
        <f>MAX(0,((T3824*(365/365))-VLOOKUP(A3824,VBMA!$A:$D,4,0))  /  (T3824* (365/365)   ))</f>
        <v>#N/A</v>
      </c>
      <c r="L3824" s="180" t="str">
        <f t="shared" ref="L3824:S3824" si="3827">(B3824*(1-$K3824) * (365/365))/100</f>
        <v>#N/A</v>
      </c>
      <c r="M3824" s="180" t="str">
        <f t="shared" si="3827"/>
        <v>#N/A</v>
      </c>
      <c r="N3824" s="180" t="str">
        <f t="shared" si="3827"/>
        <v>#N/A</v>
      </c>
      <c r="O3824" s="180" t="str">
        <f t="shared" si="3827"/>
        <v>#N/A</v>
      </c>
      <c r="P3824" s="180" t="str">
        <f t="shared" si="3827"/>
        <v>#N/A</v>
      </c>
      <c r="Q3824" s="180" t="str">
        <f t="shared" si="3827"/>
        <v>#N/A</v>
      </c>
      <c r="R3824" s="180" t="str">
        <f t="shared" si="3827"/>
        <v>#N/A</v>
      </c>
      <c r="S3824" s="180" t="str">
        <f t="shared" si="3827"/>
        <v>#N/A</v>
      </c>
      <c r="T3824" s="181">
        <f t="shared" si="3"/>
        <v>11.09836957</v>
      </c>
      <c r="U3824" s="182">
        <f t="shared" si="4"/>
        <v>40338</v>
      </c>
      <c r="V3824" s="182">
        <f t="shared" si="5"/>
        <v>40430</v>
      </c>
      <c r="W3824" s="182">
        <f t="shared" si="6"/>
        <v>40521</v>
      </c>
      <c r="X3824" s="181">
        <f t="shared" si="7"/>
        <v>182</v>
      </c>
      <c r="Y3824" s="181">
        <f t="shared" si="8"/>
        <v>274</v>
      </c>
      <c r="Z3824" s="181">
        <f t="shared" si="9"/>
        <v>365</v>
      </c>
      <c r="AA3824" s="155"/>
      <c r="AB3824" s="9"/>
      <c r="AC3824" s="9"/>
      <c r="AD3824" s="9"/>
      <c r="AE3824" s="9"/>
      <c r="AF3824" s="9"/>
      <c r="AG3824" s="9"/>
      <c r="AH3824" s="9"/>
    </row>
    <row r="3825" ht="15.75" customHeight="1">
      <c r="A3825" s="177">
        <v>40155.0</v>
      </c>
      <c r="B3825" s="178">
        <v>9.26</v>
      </c>
      <c r="C3825" s="178">
        <v>9.66</v>
      </c>
      <c r="D3825" s="178">
        <v>9.97</v>
      </c>
      <c r="E3825" s="178">
        <v>10.29</v>
      </c>
      <c r="F3825" s="178">
        <v>10.37</v>
      </c>
      <c r="G3825" s="178">
        <v>10.6</v>
      </c>
      <c r="H3825" s="178">
        <v>10.83</v>
      </c>
      <c r="I3825" s="178">
        <v>10.93</v>
      </c>
      <c r="J3825" s="178">
        <v>10.93</v>
      </c>
      <c r="K3825" s="179" t="str">
        <f>MAX(0,((T3825*(365/365))-VLOOKUP(A3825,VBMA!$A:$D,4,0))  /  (T3825* (365/365)   ))</f>
        <v>#N/A</v>
      </c>
      <c r="L3825" s="180" t="str">
        <f t="shared" ref="L3825:S3825" si="3828">(B3825*(1-$K3825) * (365/365))/100</f>
        <v>#N/A</v>
      </c>
      <c r="M3825" s="180" t="str">
        <f t="shared" si="3828"/>
        <v>#N/A</v>
      </c>
      <c r="N3825" s="180" t="str">
        <f t="shared" si="3828"/>
        <v>#N/A</v>
      </c>
      <c r="O3825" s="180" t="str">
        <f t="shared" si="3828"/>
        <v>#N/A</v>
      </c>
      <c r="P3825" s="180" t="str">
        <f t="shared" si="3828"/>
        <v>#N/A</v>
      </c>
      <c r="Q3825" s="180" t="str">
        <f t="shared" si="3828"/>
        <v>#N/A</v>
      </c>
      <c r="R3825" s="180" t="str">
        <f t="shared" si="3828"/>
        <v>#N/A</v>
      </c>
      <c r="S3825" s="180" t="str">
        <f t="shared" si="3828"/>
        <v>#N/A</v>
      </c>
      <c r="T3825" s="181">
        <f t="shared" si="3"/>
        <v>11.02891304</v>
      </c>
      <c r="U3825" s="182">
        <f t="shared" si="4"/>
        <v>40337</v>
      </c>
      <c r="V3825" s="182">
        <f t="shared" si="5"/>
        <v>40429</v>
      </c>
      <c r="W3825" s="182">
        <f t="shared" si="6"/>
        <v>40520</v>
      </c>
      <c r="X3825" s="181">
        <f t="shared" si="7"/>
        <v>182</v>
      </c>
      <c r="Y3825" s="181">
        <f t="shared" si="8"/>
        <v>274</v>
      </c>
      <c r="Z3825" s="181">
        <f t="shared" si="9"/>
        <v>365</v>
      </c>
      <c r="AA3825" s="155"/>
      <c r="AB3825" s="9"/>
      <c r="AC3825" s="9"/>
      <c r="AD3825" s="9"/>
      <c r="AE3825" s="9"/>
      <c r="AF3825" s="9"/>
      <c r="AG3825" s="9"/>
      <c r="AH3825" s="9"/>
    </row>
    <row r="3826" ht="15.75" customHeight="1">
      <c r="A3826" s="177">
        <v>40154.0</v>
      </c>
      <c r="B3826" s="178">
        <v>9.0</v>
      </c>
      <c r="C3826" s="178">
        <v>9.55</v>
      </c>
      <c r="D3826" s="178">
        <v>9.88</v>
      </c>
      <c r="E3826" s="178">
        <v>10.25</v>
      </c>
      <c r="F3826" s="178">
        <v>10.35</v>
      </c>
      <c r="G3826" s="178">
        <v>10.48</v>
      </c>
      <c r="H3826" s="178">
        <v>10.72</v>
      </c>
      <c r="I3826" s="178">
        <v>10.75</v>
      </c>
      <c r="J3826" s="178">
        <v>10.75</v>
      </c>
      <c r="K3826" s="179" t="str">
        <f>MAX(0,((T3826*(365/365))-VLOOKUP(A3826,VBMA!$A:$D,4,0))  /  (T3826* (365/365)   ))</f>
        <v>#N/A</v>
      </c>
      <c r="L3826" s="180" t="str">
        <f t="shared" ref="L3826:S3826" si="3829">(B3826*(1-$K3826) * (365/365))/100</f>
        <v>#N/A</v>
      </c>
      <c r="M3826" s="180" t="str">
        <f t="shared" si="3829"/>
        <v>#N/A</v>
      </c>
      <c r="N3826" s="180" t="str">
        <f t="shared" si="3829"/>
        <v>#N/A</v>
      </c>
      <c r="O3826" s="180" t="str">
        <f t="shared" si="3829"/>
        <v>#N/A</v>
      </c>
      <c r="P3826" s="180" t="str">
        <f t="shared" si="3829"/>
        <v>#N/A</v>
      </c>
      <c r="Q3826" s="180" t="str">
        <f t="shared" si="3829"/>
        <v>#N/A</v>
      </c>
      <c r="R3826" s="180" t="str">
        <f t="shared" si="3829"/>
        <v>#N/A</v>
      </c>
      <c r="S3826" s="180" t="str">
        <f t="shared" si="3829"/>
        <v>#N/A</v>
      </c>
      <c r="T3826" s="181">
        <f t="shared" si="3"/>
        <v>10.77967391</v>
      </c>
      <c r="U3826" s="182">
        <f t="shared" si="4"/>
        <v>40336</v>
      </c>
      <c r="V3826" s="182">
        <f t="shared" si="5"/>
        <v>40428</v>
      </c>
      <c r="W3826" s="182">
        <f t="shared" si="6"/>
        <v>40519</v>
      </c>
      <c r="X3826" s="181">
        <f t="shared" si="7"/>
        <v>182</v>
      </c>
      <c r="Y3826" s="181">
        <f t="shared" si="8"/>
        <v>274</v>
      </c>
      <c r="Z3826" s="181">
        <f t="shared" si="9"/>
        <v>365</v>
      </c>
      <c r="AA3826" s="155"/>
      <c r="AB3826" s="9"/>
      <c r="AC3826" s="9"/>
      <c r="AD3826" s="9"/>
      <c r="AE3826" s="9"/>
      <c r="AF3826" s="9"/>
      <c r="AG3826" s="9"/>
      <c r="AH3826" s="9"/>
    </row>
    <row r="3827" ht="15.75" customHeight="1">
      <c r="A3827" s="177">
        <v>40151.0</v>
      </c>
      <c r="B3827" s="178">
        <v>8.75</v>
      </c>
      <c r="C3827" s="178">
        <v>9.27</v>
      </c>
      <c r="D3827" s="178">
        <v>9.58</v>
      </c>
      <c r="E3827" s="178">
        <v>9.94</v>
      </c>
      <c r="F3827" s="178">
        <v>10.14</v>
      </c>
      <c r="G3827" s="178">
        <v>10.3</v>
      </c>
      <c r="H3827" s="178">
        <v>10.44</v>
      </c>
      <c r="I3827" s="178">
        <v>10.53</v>
      </c>
      <c r="J3827" s="178">
        <v>10.59</v>
      </c>
      <c r="K3827" s="179" t="str">
        <f>MAX(0,((T3827*(365/365))-VLOOKUP(A3827,VBMA!$A:$D,4,0))  /  (T3827* (365/365)   ))</f>
        <v>#N/A</v>
      </c>
      <c r="L3827" s="180" t="str">
        <f t="shared" ref="L3827:S3827" si="3830">(B3827*(1-$K3827) * (365/365))/100</f>
        <v>#N/A</v>
      </c>
      <c r="M3827" s="180" t="str">
        <f t="shared" si="3830"/>
        <v>#N/A</v>
      </c>
      <c r="N3827" s="180" t="str">
        <f t="shared" si="3830"/>
        <v>#N/A</v>
      </c>
      <c r="O3827" s="180" t="str">
        <f t="shared" si="3830"/>
        <v>#N/A</v>
      </c>
      <c r="P3827" s="180" t="str">
        <f t="shared" si="3830"/>
        <v>#N/A</v>
      </c>
      <c r="Q3827" s="180" t="str">
        <f t="shared" si="3830"/>
        <v>#N/A</v>
      </c>
      <c r="R3827" s="180" t="str">
        <f t="shared" si="3830"/>
        <v>#N/A</v>
      </c>
      <c r="S3827" s="180" t="str">
        <f t="shared" si="3830"/>
        <v>#N/A</v>
      </c>
      <c r="T3827" s="181">
        <f t="shared" si="3"/>
        <v>10.61902174</v>
      </c>
      <c r="U3827" s="182">
        <f t="shared" si="4"/>
        <v>40333</v>
      </c>
      <c r="V3827" s="182">
        <f t="shared" si="5"/>
        <v>40425</v>
      </c>
      <c r="W3827" s="182">
        <f t="shared" si="6"/>
        <v>40516</v>
      </c>
      <c r="X3827" s="181">
        <f t="shared" si="7"/>
        <v>182</v>
      </c>
      <c r="Y3827" s="181">
        <f t="shared" si="8"/>
        <v>274</v>
      </c>
      <c r="Z3827" s="181">
        <f t="shared" si="9"/>
        <v>365</v>
      </c>
      <c r="AA3827" s="155"/>
      <c r="AB3827" s="9"/>
      <c r="AC3827" s="9"/>
      <c r="AD3827" s="9"/>
      <c r="AE3827" s="9"/>
      <c r="AF3827" s="9"/>
      <c r="AG3827" s="9"/>
      <c r="AH3827" s="9"/>
    </row>
    <row r="3828" ht="15.75" customHeight="1">
      <c r="A3828" s="177">
        <v>40150.0</v>
      </c>
      <c r="B3828" s="178">
        <v>8.4</v>
      </c>
      <c r="C3828" s="178">
        <v>8.86</v>
      </c>
      <c r="D3828" s="178">
        <v>9.22</v>
      </c>
      <c r="E3828" s="178">
        <v>9.58</v>
      </c>
      <c r="F3828" s="178">
        <v>9.78</v>
      </c>
      <c r="G3828" s="178">
        <v>9.98</v>
      </c>
      <c r="H3828" s="178">
        <v>10.2</v>
      </c>
      <c r="I3828" s="178">
        <v>10.3</v>
      </c>
      <c r="J3828" s="178">
        <v>10.34</v>
      </c>
      <c r="K3828" s="179" t="str">
        <f>MAX(0,((T3828*(365/365))-VLOOKUP(A3828,VBMA!$A:$D,4,0))  /  (T3828* (365/365)   ))</f>
        <v>#N/A</v>
      </c>
      <c r="L3828" s="180" t="str">
        <f t="shared" ref="L3828:S3828" si="3831">(B3828*(1-$K3828) * (365/365))/100</f>
        <v>#N/A</v>
      </c>
      <c r="M3828" s="180" t="str">
        <f t="shared" si="3831"/>
        <v>#N/A</v>
      </c>
      <c r="N3828" s="180" t="str">
        <f t="shared" si="3831"/>
        <v>#N/A</v>
      </c>
      <c r="O3828" s="180" t="str">
        <f t="shared" si="3831"/>
        <v>#N/A</v>
      </c>
      <c r="P3828" s="180" t="str">
        <f t="shared" si="3831"/>
        <v>#N/A</v>
      </c>
      <c r="Q3828" s="180" t="str">
        <f t="shared" si="3831"/>
        <v>#N/A</v>
      </c>
      <c r="R3828" s="180" t="str">
        <f t="shared" si="3831"/>
        <v>#N/A</v>
      </c>
      <c r="S3828" s="180" t="str">
        <f t="shared" si="3831"/>
        <v>#N/A</v>
      </c>
      <c r="T3828" s="181">
        <f t="shared" si="3"/>
        <v>10.39891304</v>
      </c>
      <c r="U3828" s="182">
        <f t="shared" si="4"/>
        <v>40332</v>
      </c>
      <c r="V3828" s="182">
        <f t="shared" si="5"/>
        <v>40424</v>
      </c>
      <c r="W3828" s="182">
        <f t="shared" si="6"/>
        <v>40515</v>
      </c>
      <c r="X3828" s="181">
        <f t="shared" si="7"/>
        <v>182</v>
      </c>
      <c r="Y3828" s="181">
        <f t="shared" si="8"/>
        <v>274</v>
      </c>
      <c r="Z3828" s="181">
        <f t="shared" si="9"/>
        <v>365</v>
      </c>
      <c r="AA3828" s="155"/>
      <c r="AB3828" s="9"/>
      <c r="AC3828" s="9"/>
      <c r="AD3828" s="9"/>
      <c r="AE3828" s="9"/>
      <c r="AF3828" s="9"/>
      <c r="AG3828" s="9"/>
      <c r="AH3828" s="9"/>
    </row>
    <row r="3829" ht="15.75" customHeight="1">
      <c r="A3829" s="177">
        <v>40149.0</v>
      </c>
      <c r="B3829" s="178">
        <v>8.09</v>
      </c>
      <c r="C3829" s="178">
        <v>8.58</v>
      </c>
      <c r="D3829" s="178">
        <v>8.94</v>
      </c>
      <c r="E3829" s="178">
        <v>9.3</v>
      </c>
      <c r="F3829" s="178">
        <v>9.51</v>
      </c>
      <c r="G3829" s="178">
        <v>9.69</v>
      </c>
      <c r="H3829" s="178">
        <v>10.01</v>
      </c>
      <c r="I3829" s="178">
        <v>10.19</v>
      </c>
      <c r="J3829" s="178">
        <v>10.24</v>
      </c>
      <c r="K3829" s="179" t="str">
        <f>MAX(0,((T3829*(365/365))-VLOOKUP(A3829,VBMA!$A:$D,4,0))  /  (T3829* (365/365)   ))</f>
        <v>#N/A</v>
      </c>
      <c r="L3829" s="180" t="str">
        <f t="shared" ref="L3829:S3829" si="3832">(B3829*(1-$K3829) * (365/365))/100</f>
        <v>#N/A</v>
      </c>
      <c r="M3829" s="180" t="str">
        <f t="shared" si="3832"/>
        <v>#N/A</v>
      </c>
      <c r="N3829" s="180" t="str">
        <f t="shared" si="3832"/>
        <v>#N/A</v>
      </c>
      <c r="O3829" s="180" t="str">
        <f t="shared" si="3832"/>
        <v>#N/A</v>
      </c>
      <c r="P3829" s="180" t="str">
        <f t="shared" si="3832"/>
        <v>#N/A</v>
      </c>
      <c r="Q3829" s="180" t="str">
        <f t="shared" si="3832"/>
        <v>#N/A</v>
      </c>
      <c r="R3829" s="180" t="str">
        <f t="shared" si="3832"/>
        <v>#N/A</v>
      </c>
      <c r="S3829" s="180" t="str">
        <f t="shared" si="3832"/>
        <v>#N/A</v>
      </c>
      <c r="T3829" s="181">
        <f t="shared" si="3"/>
        <v>10.36804348</v>
      </c>
      <c r="U3829" s="182">
        <f t="shared" si="4"/>
        <v>40331</v>
      </c>
      <c r="V3829" s="182">
        <f t="shared" si="5"/>
        <v>40423</v>
      </c>
      <c r="W3829" s="182">
        <f t="shared" si="6"/>
        <v>40514</v>
      </c>
      <c r="X3829" s="181">
        <f t="shared" si="7"/>
        <v>182</v>
      </c>
      <c r="Y3829" s="181">
        <f t="shared" si="8"/>
        <v>274</v>
      </c>
      <c r="Z3829" s="181">
        <f t="shared" si="9"/>
        <v>365</v>
      </c>
      <c r="AA3829" s="155"/>
      <c r="AB3829" s="9"/>
      <c r="AC3829" s="9"/>
      <c r="AD3829" s="9"/>
      <c r="AE3829" s="9"/>
      <c r="AF3829" s="9"/>
      <c r="AG3829" s="9"/>
      <c r="AH3829" s="9"/>
    </row>
    <row r="3830" ht="15.75" customHeight="1">
      <c r="A3830" s="177">
        <v>40148.0</v>
      </c>
      <c r="B3830" s="178">
        <v>7.7</v>
      </c>
      <c r="C3830" s="178">
        <v>8.4</v>
      </c>
      <c r="D3830" s="178">
        <v>8.8</v>
      </c>
      <c r="E3830" s="178">
        <v>9.2</v>
      </c>
      <c r="F3830" s="178">
        <v>9.4</v>
      </c>
      <c r="G3830" s="178">
        <v>9.61</v>
      </c>
      <c r="H3830" s="178">
        <v>9.87</v>
      </c>
      <c r="I3830" s="178">
        <v>9.99</v>
      </c>
      <c r="J3830" s="178">
        <v>10.04</v>
      </c>
      <c r="K3830" s="179" t="str">
        <f>MAX(0,((T3830*(365/365))-VLOOKUP(A3830,VBMA!$A:$D,4,0))  /  (T3830* (365/365)   ))</f>
        <v>#N/A</v>
      </c>
      <c r="L3830" s="180" t="str">
        <f t="shared" ref="L3830:S3830" si="3833">(B3830*(1-$K3830) * (365/365))/100</f>
        <v>#N/A</v>
      </c>
      <c r="M3830" s="180" t="str">
        <f t="shared" si="3833"/>
        <v>#N/A</v>
      </c>
      <c r="N3830" s="180" t="str">
        <f t="shared" si="3833"/>
        <v>#N/A</v>
      </c>
      <c r="O3830" s="180" t="str">
        <f t="shared" si="3833"/>
        <v>#N/A</v>
      </c>
      <c r="P3830" s="180" t="str">
        <f t="shared" si="3833"/>
        <v>#N/A</v>
      </c>
      <c r="Q3830" s="180" t="str">
        <f t="shared" si="3833"/>
        <v>#N/A</v>
      </c>
      <c r="R3830" s="180" t="str">
        <f t="shared" si="3833"/>
        <v>#N/A</v>
      </c>
      <c r="S3830" s="180" t="str">
        <f t="shared" si="3833"/>
        <v>#N/A</v>
      </c>
      <c r="T3830" s="181">
        <f t="shared" si="3"/>
        <v>10.10869565</v>
      </c>
      <c r="U3830" s="182">
        <f t="shared" si="4"/>
        <v>40330</v>
      </c>
      <c r="V3830" s="182">
        <f t="shared" si="5"/>
        <v>40422</v>
      </c>
      <c r="W3830" s="182">
        <f t="shared" si="6"/>
        <v>40513</v>
      </c>
      <c r="X3830" s="181">
        <f t="shared" si="7"/>
        <v>182</v>
      </c>
      <c r="Y3830" s="181">
        <f t="shared" si="8"/>
        <v>274</v>
      </c>
      <c r="Z3830" s="181">
        <f t="shared" si="9"/>
        <v>365</v>
      </c>
      <c r="AA3830" s="155"/>
      <c r="AB3830" s="9"/>
      <c r="AC3830" s="9"/>
      <c r="AD3830" s="9"/>
      <c r="AE3830" s="9"/>
      <c r="AF3830" s="9"/>
      <c r="AG3830" s="9"/>
      <c r="AH3830" s="9"/>
    </row>
    <row r="3831" ht="15.75" customHeight="1">
      <c r="A3831" s="177">
        <v>40147.0</v>
      </c>
      <c r="B3831" s="178">
        <v>7.29</v>
      </c>
      <c r="C3831" s="178">
        <v>8.07</v>
      </c>
      <c r="D3831" s="178">
        <v>8.66</v>
      </c>
      <c r="E3831" s="178">
        <v>9.08</v>
      </c>
      <c r="F3831" s="178">
        <v>9.27</v>
      </c>
      <c r="G3831" s="178">
        <v>9.48</v>
      </c>
      <c r="H3831" s="178">
        <v>9.66</v>
      </c>
      <c r="I3831" s="178">
        <v>9.69</v>
      </c>
      <c r="J3831" s="178">
        <v>9.73</v>
      </c>
      <c r="K3831" s="179" t="str">
        <f>MAX(0,((T3831*(365/365))-VLOOKUP(A3831,VBMA!$A:$D,4,0))  /  (T3831* (365/365)   ))</f>
        <v>#N/A</v>
      </c>
      <c r="L3831" s="180" t="str">
        <f t="shared" ref="L3831:S3831" si="3834">(B3831*(1-$K3831) * (365/365))/100</f>
        <v>#N/A</v>
      </c>
      <c r="M3831" s="180" t="str">
        <f t="shared" si="3834"/>
        <v>#N/A</v>
      </c>
      <c r="N3831" s="180" t="str">
        <f t="shared" si="3834"/>
        <v>#N/A</v>
      </c>
      <c r="O3831" s="180" t="str">
        <f t="shared" si="3834"/>
        <v>#N/A</v>
      </c>
      <c r="P3831" s="180" t="str">
        <f t="shared" si="3834"/>
        <v>#N/A</v>
      </c>
      <c r="Q3831" s="180" t="str">
        <f t="shared" si="3834"/>
        <v>#N/A</v>
      </c>
      <c r="R3831" s="180" t="str">
        <f t="shared" si="3834"/>
        <v>#N/A</v>
      </c>
      <c r="S3831" s="180" t="str">
        <f t="shared" si="3834"/>
        <v>#N/A</v>
      </c>
      <c r="T3831" s="181">
        <f t="shared" si="3"/>
        <v>9.72</v>
      </c>
      <c r="U3831" s="182">
        <f t="shared" si="4"/>
        <v>40328</v>
      </c>
      <c r="V3831" s="182">
        <f t="shared" si="5"/>
        <v>40420</v>
      </c>
      <c r="W3831" s="182">
        <f t="shared" si="6"/>
        <v>40512</v>
      </c>
      <c r="X3831" s="181">
        <f t="shared" si="7"/>
        <v>181</v>
      </c>
      <c r="Y3831" s="181">
        <f t="shared" si="8"/>
        <v>273</v>
      </c>
      <c r="Z3831" s="181">
        <f t="shared" si="9"/>
        <v>365</v>
      </c>
      <c r="AA3831" s="155"/>
      <c r="AB3831" s="9"/>
      <c r="AC3831" s="9"/>
      <c r="AD3831" s="9"/>
      <c r="AE3831" s="9"/>
      <c r="AF3831" s="9"/>
      <c r="AG3831" s="9"/>
      <c r="AH3831" s="9"/>
    </row>
    <row r="3832" ht="15.75" customHeight="1">
      <c r="A3832" s="177">
        <v>40144.0</v>
      </c>
      <c r="B3832" s="178">
        <v>7.1</v>
      </c>
      <c r="C3832" s="178">
        <v>7.95</v>
      </c>
      <c r="D3832" s="178">
        <v>8.53</v>
      </c>
      <c r="E3832" s="178">
        <v>8.98</v>
      </c>
      <c r="F3832" s="178">
        <v>9.19</v>
      </c>
      <c r="G3832" s="178">
        <v>9.41</v>
      </c>
      <c r="H3832" s="178">
        <v>9.61</v>
      </c>
      <c r="I3832" s="178">
        <v>9.65</v>
      </c>
      <c r="J3832" s="178">
        <v>9.69</v>
      </c>
      <c r="K3832" s="179" t="str">
        <f>MAX(0,((T3832*(365/365))-VLOOKUP(A3832,VBMA!$A:$D,4,0))  /  (T3832* (365/365)   ))</f>
        <v>#N/A</v>
      </c>
      <c r="L3832" s="180" t="str">
        <f t="shared" ref="L3832:S3832" si="3835">(B3832*(1-$K3832) * (365/365))/100</f>
        <v>#N/A</v>
      </c>
      <c r="M3832" s="180" t="str">
        <f t="shared" si="3835"/>
        <v>#N/A</v>
      </c>
      <c r="N3832" s="180" t="str">
        <f t="shared" si="3835"/>
        <v>#N/A</v>
      </c>
      <c r="O3832" s="180" t="str">
        <f t="shared" si="3835"/>
        <v>#N/A</v>
      </c>
      <c r="P3832" s="180" t="str">
        <f t="shared" si="3835"/>
        <v>#N/A</v>
      </c>
      <c r="Q3832" s="180" t="str">
        <f t="shared" si="3835"/>
        <v>#N/A</v>
      </c>
      <c r="R3832" s="180" t="str">
        <f t="shared" si="3835"/>
        <v>#N/A</v>
      </c>
      <c r="S3832" s="180" t="str">
        <f t="shared" si="3835"/>
        <v>#N/A</v>
      </c>
      <c r="T3832" s="181">
        <f t="shared" si="3"/>
        <v>9.69</v>
      </c>
      <c r="U3832" s="182">
        <f t="shared" si="4"/>
        <v>40325</v>
      </c>
      <c r="V3832" s="182">
        <f t="shared" si="5"/>
        <v>40417</v>
      </c>
      <c r="W3832" s="182">
        <f t="shared" si="6"/>
        <v>40509</v>
      </c>
      <c r="X3832" s="181">
        <f t="shared" si="7"/>
        <v>181</v>
      </c>
      <c r="Y3832" s="181">
        <f t="shared" si="8"/>
        <v>273</v>
      </c>
      <c r="Z3832" s="181">
        <f t="shared" si="9"/>
        <v>365</v>
      </c>
      <c r="AA3832" s="155"/>
      <c r="AB3832" s="9"/>
      <c r="AC3832" s="9"/>
      <c r="AD3832" s="9"/>
      <c r="AE3832" s="9"/>
      <c r="AF3832" s="9"/>
      <c r="AG3832" s="9"/>
      <c r="AH3832" s="9"/>
    </row>
    <row r="3833" ht="15.75" customHeight="1">
      <c r="A3833" s="177">
        <v>40143.0</v>
      </c>
      <c r="B3833" s="178">
        <v>7.3</v>
      </c>
      <c r="C3833" s="178">
        <v>8.02</v>
      </c>
      <c r="D3833" s="178">
        <v>8.43</v>
      </c>
      <c r="E3833" s="178">
        <v>8.92</v>
      </c>
      <c r="F3833" s="178">
        <v>9.18</v>
      </c>
      <c r="G3833" s="178">
        <v>9.38</v>
      </c>
      <c r="H3833" s="178">
        <v>9.63</v>
      </c>
      <c r="I3833" s="178">
        <v>9.67</v>
      </c>
      <c r="J3833" s="178">
        <v>9.72</v>
      </c>
      <c r="K3833" s="179" t="str">
        <f>MAX(0,((T3833*(365/365))-VLOOKUP(A3833,VBMA!$A:$D,4,0))  /  (T3833* (365/365)   ))</f>
        <v>#N/A</v>
      </c>
      <c r="L3833" s="180" t="str">
        <f t="shared" ref="L3833:S3833" si="3836">(B3833*(1-$K3833) * (365/365))/100</f>
        <v>#N/A</v>
      </c>
      <c r="M3833" s="180" t="str">
        <f t="shared" si="3836"/>
        <v>#N/A</v>
      </c>
      <c r="N3833" s="180" t="str">
        <f t="shared" si="3836"/>
        <v>#N/A</v>
      </c>
      <c r="O3833" s="180" t="str">
        <f t="shared" si="3836"/>
        <v>#N/A</v>
      </c>
      <c r="P3833" s="180" t="str">
        <f t="shared" si="3836"/>
        <v>#N/A</v>
      </c>
      <c r="Q3833" s="180" t="str">
        <f t="shared" si="3836"/>
        <v>#N/A</v>
      </c>
      <c r="R3833" s="180" t="str">
        <f t="shared" si="3836"/>
        <v>#N/A</v>
      </c>
      <c r="S3833" s="180" t="str">
        <f t="shared" si="3836"/>
        <v>#N/A</v>
      </c>
      <c r="T3833" s="181">
        <f t="shared" si="3"/>
        <v>9.71</v>
      </c>
      <c r="U3833" s="182">
        <f t="shared" si="4"/>
        <v>40324</v>
      </c>
      <c r="V3833" s="182">
        <f t="shared" si="5"/>
        <v>40416</v>
      </c>
      <c r="W3833" s="182">
        <f t="shared" si="6"/>
        <v>40508</v>
      </c>
      <c r="X3833" s="181">
        <f t="shared" si="7"/>
        <v>181</v>
      </c>
      <c r="Y3833" s="181">
        <f t="shared" si="8"/>
        <v>273</v>
      </c>
      <c r="Z3833" s="181">
        <f t="shared" si="9"/>
        <v>365</v>
      </c>
      <c r="AA3833" s="155"/>
      <c r="AB3833" s="9"/>
      <c r="AC3833" s="9"/>
      <c r="AD3833" s="9"/>
      <c r="AE3833" s="9"/>
      <c r="AF3833" s="9"/>
      <c r="AG3833" s="9"/>
      <c r="AH3833" s="9"/>
    </row>
    <row r="3834" ht="15.75" customHeight="1">
      <c r="A3834" s="177">
        <v>40142.0</v>
      </c>
      <c r="B3834" s="178">
        <v>7.06</v>
      </c>
      <c r="C3834" s="178">
        <v>7.97</v>
      </c>
      <c r="D3834" s="178">
        <v>8.34</v>
      </c>
      <c r="E3834" s="178">
        <v>8.96</v>
      </c>
      <c r="F3834" s="178">
        <v>9.17</v>
      </c>
      <c r="G3834" s="178">
        <v>9.4</v>
      </c>
      <c r="H3834" s="178">
        <v>9.63</v>
      </c>
      <c r="I3834" s="178">
        <v>9.66</v>
      </c>
      <c r="J3834" s="178">
        <v>9.69</v>
      </c>
      <c r="K3834" s="179" t="str">
        <f>MAX(0,((T3834*(365/365))-VLOOKUP(A3834,VBMA!$A:$D,4,0))  /  (T3834* (365/365)   ))</f>
        <v>#N/A</v>
      </c>
      <c r="L3834" s="180" t="str">
        <f t="shared" ref="L3834:S3834" si="3837">(B3834*(1-$K3834) * (365/365))/100</f>
        <v>#N/A</v>
      </c>
      <c r="M3834" s="180" t="str">
        <f t="shared" si="3837"/>
        <v>#N/A</v>
      </c>
      <c r="N3834" s="180" t="str">
        <f t="shared" si="3837"/>
        <v>#N/A</v>
      </c>
      <c r="O3834" s="180" t="str">
        <f t="shared" si="3837"/>
        <v>#N/A</v>
      </c>
      <c r="P3834" s="180" t="str">
        <f t="shared" si="3837"/>
        <v>#N/A</v>
      </c>
      <c r="Q3834" s="180" t="str">
        <f t="shared" si="3837"/>
        <v>#N/A</v>
      </c>
      <c r="R3834" s="180" t="str">
        <f t="shared" si="3837"/>
        <v>#N/A</v>
      </c>
      <c r="S3834" s="180" t="str">
        <f t="shared" si="3837"/>
        <v>#N/A</v>
      </c>
      <c r="T3834" s="181">
        <f t="shared" si="3"/>
        <v>9.69</v>
      </c>
      <c r="U3834" s="182">
        <f t="shared" si="4"/>
        <v>40323</v>
      </c>
      <c r="V3834" s="182">
        <f t="shared" si="5"/>
        <v>40415</v>
      </c>
      <c r="W3834" s="182">
        <f t="shared" si="6"/>
        <v>40507</v>
      </c>
      <c r="X3834" s="181">
        <f t="shared" si="7"/>
        <v>181</v>
      </c>
      <c r="Y3834" s="181">
        <f t="shared" si="8"/>
        <v>273</v>
      </c>
      <c r="Z3834" s="181">
        <f t="shared" si="9"/>
        <v>365</v>
      </c>
      <c r="AA3834" s="155"/>
      <c r="AB3834" s="9"/>
      <c r="AC3834" s="9"/>
      <c r="AD3834" s="9"/>
      <c r="AE3834" s="9"/>
      <c r="AF3834" s="9"/>
      <c r="AG3834" s="9"/>
      <c r="AH3834" s="9"/>
    </row>
    <row r="3835" ht="15.75" customHeight="1">
      <c r="A3835" s="177">
        <v>40141.0</v>
      </c>
      <c r="B3835" s="178">
        <v>6.93</v>
      </c>
      <c r="C3835" s="178">
        <v>7.64</v>
      </c>
      <c r="D3835" s="178">
        <v>8.11</v>
      </c>
      <c r="E3835" s="178">
        <v>8.71</v>
      </c>
      <c r="F3835" s="178">
        <v>8.99</v>
      </c>
      <c r="G3835" s="178">
        <v>9.26</v>
      </c>
      <c r="H3835" s="178">
        <v>9.5</v>
      </c>
      <c r="I3835" s="178">
        <v>9.54</v>
      </c>
      <c r="J3835" s="178">
        <v>9.57</v>
      </c>
      <c r="K3835" s="179" t="str">
        <f>MAX(0,((T3835*(365/365))-VLOOKUP(A3835,VBMA!$A:$D,4,0))  /  (T3835* (365/365)   ))</f>
        <v>#N/A</v>
      </c>
      <c r="L3835" s="180" t="str">
        <f t="shared" ref="L3835:S3835" si="3838">(B3835*(1-$K3835) * (365/365))/100</f>
        <v>#N/A</v>
      </c>
      <c r="M3835" s="180" t="str">
        <f t="shared" si="3838"/>
        <v>#N/A</v>
      </c>
      <c r="N3835" s="180" t="str">
        <f t="shared" si="3838"/>
        <v>#N/A</v>
      </c>
      <c r="O3835" s="180" t="str">
        <f t="shared" si="3838"/>
        <v>#N/A</v>
      </c>
      <c r="P3835" s="180" t="str">
        <f t="shared" si="3838"/>
        <v>#N/A</v>
      </c>
      <c r="Q3835" s="180" t="str">
        <f t="shared" si="3838"/>
        <v>#N/A</v>
      </c>
      <c r="R3835" s="180" t="str">
        <f t="shared" si="3838"/>
        <v>#N/A</v>
      </c>
      <c r="S3835" s="180" t="str">
        <f t="shared" si="3838"/>
        <v>#N/A</v>
      </c>
      <c r="T3835" s="181">
        <f t="shared" si="3"/>
        <v>9.58</v>
      </c>
      <c r="U3835" s="182">
        <f t="shared" si="4"/>
        <v>40322</v>
      </c>
      <c r="V3835" s="182">
        <f t="shared" si="5"/>
        <v>40414</v>
      </c>
      <c r="W3835" s="182">
        <f t="shared" si="6"/>
        <v>40506</v>
      </c>
      <c r="X3835" s="181">
        <f t="shared" si="7"/>
        <v>181</v>
      </c>
      <c r="Y3835" s="181">
        <f t="shared" si="8"/>
        <v>273</v>
      </c>
      <c r="Z3835" s="181">
        <f t="shared" si="9"/>
        <v>365</v>
      </c>
      <c r="AA3835" s="155"/>
      <c r="AB3835" s="9"/>
      <c r="AC3835" s="9"/>
      <c r="AD3835" s="9"/>
      <c r="AE3835" s="9"/>
      <c r="AF3835" s="9"/>
      <c r="AG3835" s="9"/>
      <c r="AH3835" s="9"/>
    </row>
    <row r="3836" ht="15.75" customHeight="1">
      <c r="A3836" s="177">
        <v>40140.0</v>
      </c>
      <c r="B3836" s="178">
        <v>7.1</v>
      </c>
      <c r="C3836" s="178">
        <v>7.98</v>
      </c>
      <c r="D3836" s="178">
        <v>8.44</v>
      </c>
      <c r="E3836" s="178">
        <v>8.89</v>
      </c>
      <c r="F3836" s="178">
        <v>9.13</v>
      </c>
      <c r="G3836" s="178">
        <v>9.33</v>
      </c>
      <c r="H3836" s="178">
        <v>9.56</v>
      </c>
      <c r="I3836" s="178">
        <v>9.59</v>
      </c>
      <c r="J3836" s="178">
        <v>9.61</v>
      </c>
      <c r="K3836" s="179" t="str">
        <f>MAX(0,((T3836*(365/365))-VLOOKUP(A3836,VBMA!$A:$D,4,0))  /  (T3836* (365/365)   ))</f>
        <v>#N/A</v>
      </c>
      <c r="L3836" s="180" t="str">
        <f t="shared" ref="L3836:S3836" si="3839">(B3836*(1-$K3836) * (365/365))/100</f>
        <v>#N/A</v>
      </c>
      <c r="M3836" s="180" t="str">
        <f t="shared" si="3839"/>
        <v>#N/A</v>
      </c>
      <c r="N3836" s="180" t="str">
        <f t="shared" si="3839"/>
        <v>#N/A</v>
      </c>
      <c r="O3836" s="180" t="str">
        <f t="shared" si="3839"/>
        <v>#N/A</v>
      </c>
      <c r="P3836" s="180" t="str">
        <f t="shared" si="3839"/>
        <v>#N/A</v>
      </c>
      <c r="Q3836" s="180" t="str">
        <f t="shared" si="3839"/>
        <v>#N/A</v>
      </c>
      <c r="R3836" s="180" t="str">
        <f t="shared" si="3839"/>
        <v>#N/A</v>
      </c>
      <c r="S3836" s="180" t="str">
        <f t="shared" si="3839"/>
        <v>#N/A</v>
      </c>
      <c r="T3836" s="181">
        <f t="shared" si="3"/>
        <v>9.62</v>
      </c>
      <c r="U3836" s="182">
        <f t="shared" si="4"/>
        <v>40321</v>
      </c>
      <c r="V3836" s="182">
        <f t="shared" si="5"/>
        <v>40413</v>
      </c>
      <c r="W3836" s="182">
        <f t="shared" si="6"/>
        <v>40505</v>
      </c>
      <c r="X3836" s="181">
        <f t="shared" si="7"/>
        <v>181</v>
      </c>
      <c r="Y3836" s="181">
        <f t="shared" si="8"/>
        <v>273</v>
      </c>
      <c r="Z3836" s="181">
        <f t="shared" si="9"/>
        <v>365</v>
      </c>
      <c r="AA3836" s="155"/>
      <c r="AB3836" s="9"/>
      <c r="AC3836" s="9"/>
      <c r="AD3836" s="9"/>
      <c r="AE3836" s="9"/>
      <c r="AF3836" s="9"/>
      <c r="AG3836" s="9"/>
      <c r="AH3836" s="9"/>
    </row>
    <row r="3837" ht="15.75" customHeight="1">
      <c r="A3837" s="177">
        <v>40137.0</v>
      </c>
      <c r="B3837" s="178">
        <v>7.45</v>
      </c>
      <c r="C3837" s="178">
        <v>8.15</v>
      </c>
      <c r="D3837" s="178">
        <v>8.51</v>
      </c>
      <c r="E3837" s="178">
        <v>8.91</v>
      </c>
      <c r="F3837" s="178">
        <v>9.14</v>
      </c>
      <c r="G3837" s="178">
        <v>9.35</v>
      </c>
      <c r="H3837" s="178">
        <v>9.5</v>
      </c>
      <c r="I3837" s="178">
        <v>9.56</v>
      </c>
      <c r="J3837" s="178">
        <v>9.6</v>
      </c>
      <c r="K3837" s="179" t="str">
        <f>MAX(0,((T3837*(365/365))-VLOOKUP(A3837,VBMA!$A:$D,4,0))  /  (T3837* (365/365)   ))</f>
        <v>#N/A</v>
      </c>
      <c r="L3837" s="180" t="str">
        <f t="shared" ref="L3837:S3837" si="3840">(B3837*(1-$K3837) * (365/365))/100</f>
        <v>#N/A</v>
      </c>
      <c r="M3837" s="180" t="str">
        <f t="shared" si="3840"/>
        <v>#N/A</v>
      </c>
      <c r="N3837" s="180" t="str">
        <f t="shared" si="3840"/>
        <v>#N/A</v>
      </c>
      <c r="O3837" s="180" t="str">
        <f t="shared" si="3840"/>
        <v>#N/A</v>
      </c>
      <c r="P3837" s="180" t="str">
        <f t="shared" si="3840"/>
        <v>#N/A</v>
      </c>
      <c r="Q3837" s="180" t="str">
        <f t="shared" si="3840"/>
        <v>#N/A</v>
      </c>
      <c r="R3837" s="180" t="str">
        <f t="shared" si="3840"/>
        <v>#N/A</v>
      </c>
      <c r="S3837" s="180" t="str">
        <f t="shared" si="3840"/>
        <v>#N/A</v>
      </c>
      <c r="T3837" s="181">
        <f t="shared" si="3"/>
        <v>9.62</v>
      </c>
      <c r="U3837" s="182">
        <f t="shared" si="4"/>
        <v>40318</v>
      </c>
      <c r="V3837" s="182">
        <f t="shared" si="5"/>
        <v>40410</v>
      </c>
      <c r="W3837" s="182">
        <f t="shared" si="6"/>
        <v>40502</v>
      </c>
      <c r="X3837" s="181">
        <f t="shared" si="7"/>
        <v>181</v>
      </c>
      <c r="Y3837" s="181">
        <f t="shared" si="8"/>
        <v>273</v>
      </c>
      <c r="Z3837" s="181">
        <f t="shared" si="9"/>
        <v>365</v>
      </c>
      <c r="AA3837" s="155"/>
      <c r="AB3837" s="9"/>
      <c r="AC3837" s="9"/>
      <c r="AD3837" s="9"/>
      <c r="AE3837" s="9"/>
      <c r="AF3837" s="9"/>
      <c r="AG3837" s="9"/>
      <c r="AH3837" s="9"/>
    </row>
    <row r="3838" ht="15.75" customHeight="1">
      <c r="A3838" s="177">
        <v>40136.0</v>
      </c>
      <c r="B3838" s="178">
        <v>7.37</v>
      </c>
      <c r="C3838" s="178">
        <v>8.17</v>
      </c>
      <c r="D3838" s="178">
        <v>8.52</v>
      </c>
      <c r="E3838" s="178">
        <v>8.87</v>
      </c>
      <c r="F3838" s="178">
        <v>9.11</v>
      </c>
      <c r="G3838" s="178">
        <v>9.3</v>
      </c>
      <c r="H3838" s="178">
        <v>9.48</v>
      </c>
      <c r="I3838" s="178">
        <v>9.54</v>
      </c>
      <c r="J3838" s="178">
        <v>9.58</v>
      </c>
      <c r="K3838" s="179" t="str">
        <f>MAX(0,((T3838*(365/365))-VLOOKUP(A3838,VBMA!$A:$D,4,0))  /  (T3838* (365/365)   ))</f>
        <v>#N/A</v>
      </c>
      <c r="L3838" s="180" t="str">
        <f t="shared" ref="L3838:S3838" si="3841">(B3838*(1-$K3838) * (365/365))/100</f>
        <v>#N/A</v>
      </c>
      <c r="M3838" s="180" t="str">
        <f t="shared" si="3841"/>
        <v>#N/A</v>
      </c>
      <c r="N3838" s="180" t="str">
        <f t="shared" si="3841"/>
        <v>#N/A</v>
      </c>
      <c r="O3838" s="180" t="str">
        <f t="shared" si="3841"/>
        <v>#N/A</v>
      </c>
      <c r="P3838" s="180" t="str">
        <f t="shared" si="3841"/>
        <v>#N/A</v>
      </c>
      <c r="Q3838" s="180" t="str">
        <f t="shared" si="3841"/>
        <v>#N/A</v>
      </c>
      <c r="R3838" s="180" t="str">
        <f t="shared" si="3841"/>
        <v>#N/A</v>
      </c>
      <c r="S3838" s="180" t="str">
        <f t="shared" si="3841"/>
        <v>#N/A</v>
      </c>
      <c r="T3838" s="181">
        <f t="shared" si="3"/>
        <v>9.6</v>
      </c>
      <c r="U3838" s="182">
        <f t="shared" si="4"/>
        <v>40317</v>
      </c>
      <c r="V3838" s="182">
        <f t="shared" si="5"/>
        <v>40409</v>
      </c>
      <c r="W3838" s="182">
        <f t="shared" si="6"/>
        <v>40501</v>
      </c>
      <c r="X3838" s="181">
        <f t="shared" si="7"/>
        <v>181</v>
      </c>
      <c r="Y3838" s="181">
        <f t="shared" si="8"/>
        <v>273</v>
      </c>
      <c r="Z3838" s="181">
        <f t="shared" si="9"/>
        <v>365</v>
      </c>
      <c r="AA3838" s="155"/>
      <c r="AB3838" s="9"/>
      <c r="AC3838" s="9"/>
      <c r="AD3838" s="9"/>
      <c r="AE3838" s="9"/>
      <c r="AF3838" s="9"/>
      <c r="AG3838" s="9"/>
      <c r="AH3838" s="9"/>
    </row>
    <row r="3839" ht="15.75" customHeight="1">
      <c r="A3839" s="177">
        <v>40135.0</v>
      </c>
      <c r="B3839" s="178">
        <v>7.37</v>
      </c>
      <c r="C3839" s="178">
        <v>8.17</v>
      </c>
      <c r="D3839" s="178">
        <v>8.52</v>
      </c>
      <c r="E3839" s="178">
        <v>8.87</v>
      </c>
      <c r="F3839" s="178">
        <v>9.11</v>
      </c>
      <c r="G3839" s="178">
        <v>9.3</v>
      </c>
      <c r="H3839" s="178">
        <v>9.48</v>
      </c>
      <c r="I3839" s="178">
        <v>9.54</v>
      </c>
      <c r="J3839" s="178">
        <v>9.58</v>
      </c>
      <c r="K3839" s="179" t="str">
        <f>MAX(0,((T3839*(365/365))-VLOOKUP(A3839,VBMA!$A:$D,4,0))  /  (T3839* (365/365)   ))</f>
        <v>#N/A</v>
      </c>
      <c r="L3839" s="180" t="str">
        <f t="shared" ref="L3839:S3839" si="3842">(B3839*(1-$K3839) * (365/365))/100</f>
        <v>#N/A</v>
      </c>
      <c r="M3839" s="180" t="str">
        <f t="shared" si="3842"/>
        <v>#N/A</v>
      </c>
      <c r="N3839" s="180" t="str">
        <f t="shared" si="3842"/>
        <v>#N/A</v>
      </c>
      <c r="O3839" s="180" t="str">
        <f t="shared" si="3842"/>
        <v>#N/A</v>
      </c>
      <c r="P3839" s="180" t="str">
        <f t="shared" si="3842"/>
        <v>#N/A</v>
      </c>
      <c r="Q3839" s="180" t="str">
        <f t="shared" si="3842"/>
        <v>#N/A</v>
      </c>
      <c r="R3839" s="180" t="str">
        <f t="shared" si="3842"/>
        <v>#N/A</v>
      </c>
      <c r="S3839" s="180" t="str">
        <f t="shared" si="3842"/>
        <v>#N/A</v>
      </c>
      <c r="T3839" s="181">
        <f t="shared" si="3"/>
        <v>9.6</v>
      </c>
      <c r="U3839" s="182">
        <f t="shared" si="4"/>
        <v>40316</v>
      </c>
      <c r="V3839" s="182">
        <f t="shared" si="5"/>
        <v>40408</v>
      </c>
      <c r="W3839" s="182">
        <f t="shared" si="6"/>
        <v>40500</v>
      </c>
      <c r="X3839" s="181">
        <f t="shared" si="7"/>
        <v>181</v>
      </c>
      <c r="Y3839" s="181">
        <f t="shared" si="8"/>
        <v>273</v>
      </c>
      <c r="Z3839" s="181">
        <f t="shared" si="9"/>
        <v>365</v>
      </c>
      <c r="AA3839" s="155"/>
      <c r="AB3839" s="9"/>
      <c r="AC3839" s="9"/>
      <c r="AD3839" s="9"/>
      <c r="AE3839" s="9"/>
      <c r="AF3839" s="9"/>
      <c r="AG3839" s="9"/>
      <c r="AH3839" s="9"/>
    </row>
    <row r="3840" ht="15.75" customHeight="1">
      <c r="A3840" s="177">
        <v>40134.0</v>
      </c>
      <c r="B3840" s="178">
        <v>7.39</v>
      </c>
      <c r="C3840" s="178">
        <v>8.22</v>
      </c>
      <c r="D3840" s="178">
        <v>8.58</v>
      </c>
      <c r="E3840" s="178">
        <v>8.91</v>
      </c>
      <c r="F3840" s="178">
        <v>9.13</v>
      </c>
      <c r="G3840" s="178">
        <v>9.3</v>
      </c>
      <c r="H3840" s="178">
        <v>9.48</v>
      </c>
      <c r="I3840" s="178">
        <v>9.54</v>
      </c>
      <c r="J3840" s="178">
        <v>9.58</v>
      </c>
      <c r="K3840" s="179" t="str">
        <f>MAX(0,((T3840*(365/365))-VLOOKUP(A3840,VBMA!$A:$D,4,0))  /  (T3840* (365/365)   ))</f>
        <v>#N/A</v>
      </c>
      <c r="L3840" s="180" t="str">
        <f t="shared" ref="L3840:S3840" si="3843">(B3840*(1-$K3840) * (365/365))/100</f>
        <v>#N/A</v>
      </c>
      <c r="M3840" s="180" t="str">
        <f t="shared" si="3843"/>
        <v>#N/A</v>
      </c>
      <c r="N3840" s="180" t="str">
        <f t="shared" si="3843"/>
        <v>#N/A</v>
      </c>
      <c r="O3840" s="180" t="str">
        <f t="shared" si="3843"/>
        <v>#N/A</v>
      </c>
      <c r="P3840" s="180" t="str">
        <f t="shared" si="3843"/>
        <v>#N/A</v>
      </c>
      <c r="Q3840" s="180" t="str">
        <f t="shared" si="3843"/>
        <v>#N/A</v>
      </c>
      <c r="R3840" s="180" t="str">
        <f t="shared" si="3843"/>
        <v>#N/A</v>
      </c>
      <c r="S3840" s="180" t="str">
        <f t="shared" si="3843"/>
        <v>#N/A</v>
      </c>
      <c r="T3840" s="181">
        <f t="shared" si="3"/>
        <v>9.6</v>
      </c>
      <c r="U3840" s="182">
        <f t="shared" si="4"/>
        <v>40315</v>
      </c>
      <c r="V3840" s="182">
        <f t="shared" si="5"/>
        <v>40407</v>
      </c>
      <c r="W3840" s="182">
        <f t="shared" si="6"/>
        <v>40499</v>
      </c>
      <c r="X3840" s="181">
        <f t="shared" si="7"/>
        <v>181</v>
      </c>
      <c r="Y3840" s="181">
        <f t="shared" si="8"/>
        <v>273</v>
      </c>
      <c r="Z3840" s="181">
        <f t="shared" si="9"/>
        <v>365</v>
      </c>
      <c r="AA3840" s="155"/>
      <c r="AB3840" s="9"/>
      <c r="AC3840" s="9"/>
      <c r="AD3840" s="9"/>
      <c r="AE3840" s="9"/>
      <c r="AF3840" s="9"/>
      <c r="AG3840" s="9"/>
      <c r="AH3840" s="9"/>
    </row>
    <row r="3841" ht="15.75" customHeight="1">
      <c r="A3841" s="177">
        <v>40133.0</v>
      </c>
      <c r="B3841" s="178">
        <v>7.35</v>
      </c>
      <c r="C3841" s="178">
        <v>8.05</v>
      </c>
      <c r="D3841" s="178">
        <v>8.44</v>
      </c>
      <c r="E3841" s="178">
        <v>8.79</v>
      </c>
      <c r="F3841" s="178">
        <v>9.01</v>
      </c>
      <c r="G3841" s="178">
        <v>9.2</v>
      </c>
      <c r="H3841" s="178">
        <v>9.41</v>
      </c>
      <c r="I3841" s="178">
        <v>9.49</v>
      </c>
      <c r="J3841" s="178">
        <v>9.53</v>
      </c>
      <c r="K3841" s="179" t="str">
        <f>MAX(0,((T3841*(365/365))-VLOOKUP(A3841,VBMA!$A:$D,4,0))  /  (T3841* (365/365)   ))</f>
        <v>#N/A</v>
      </c>
      <c r="L3841" s="180" t="str">
        <f t="shared" ref="L3841:S3841" si="3844">(B3841*(1-$K3841) * (365/365))/100</f>
        <v>#N/A</v>
      </c>
      <c r="M3841" s="180" t="str">
        <f t="shared" si="3844"/>
        <v>#N/A</v>
      </c>
      <c r="N3841" s="180" t="str">
        <f t="shared" si="3844"/>
        <v>#N/A</v>
      </c>
      <c r="O3841" s="180" t="str">
        <f t="shared" si="3844"/>
        <v>#N/A</v>
      </c>
      <c r="P3841" s="180" t="str">
        <f t="shared" si="3844"/>
        <v>#N/A</v>
      </c>
      <c r="Q3841" s="180" t="str">
        <f t="shared" si="3844"/>
        <v>#N/A</v>
      </c>
      <c r="R3841" s="180" t="str">
        <f t="shared" si="3844"/>
        <v>#N/A</v>
      </c>
      <c r="S3841" s="180" t="str">
        <f t="shared" si="3844"/>
        <v>#N/A</v>
      </c>
      <c r="T3841" s="181">
        <f t="shared" si="3"/>
        <v>9.57</v>
      </c>
      <c r="U3841" s="182">
        <f t="shared" si="4"/>
        <v>40314</v>
      </c>
      <c r="V3841" s="182">
        <f t="shared" si="5"/>
        <v>40406</v>
      </c>
      <c r="W3841" s="182">
        <f t="shared" si="6"/>
        <v>40498</v>
      </c>
      <c r="X3841" s="181">
        <f t="shared" si="7"/>
        <v>181</v>
      </c>
      <c r="Y3841" s="181">
        <f t="shared" si="8"/>
        <v>273</v>
      </c>
      <c r="Z3841" s="181">
        <f t="shared" si="9"/>
        <v>365</v>
      </c>
      <c r="AA3841" s="155"/>
      <c r="AB3841" s="9"/>
      <c r="AC3841" s="9"/>
      <c r="AD3841" s="9"/>
      <c r="AE3841" s="9"/>
      <c r="AF3841" s="9"/>
      <c r="AG3841" s="9"/>
      <c r="AH3841" s="9"/>
    </row>
    <row r="3842" ht="15.75" customHeight="1">
      <c r="A3842" s="177">
        <v>40130.0</v>
      </c>
      <c r="B3842" s="178">
        <v>7.39</v>
      </c>
      <c r="C3842" s="178">
        <v>7.91</v>
      </c>
      <c r="D3842" s="178">
        <v>8.31</v>
      </c>
      <c r="E3842" s="178">
        <v>8.68</v>
      </c>
      <c r="F3842" s="178">
        <v>8.91</v>
      </c>
      <c r="G3842" s="178">
        <v>9.1</v>
      </c>
      <c r="H3842" s="178">
        <v>9.33</v>
      </c>
      <c r="I3842" s="178">
        <v>9.41</v>
      </c>
      <c r="J3842" s="178">
        <v>9.46</v>
      </c>
      <c r="K3842" s="179" t="str">
        <f>MAX(0,((T3842*(365/365))-VLOOKUP(A3842,VBMA!$A:$D,4,0))  /  (T3842* (365/365)   ))</f>
        <v>#N/A</v>
      </c>
      <c r="L3842" s="180" t="str">
        <f t="shared" ref="L3842:S3842" si="3845">(B3842*(1-$K3842) * (365/365))/100</f>
        <v>#N/A</v>
      </c>
      <c r="M3842" s="180" t="str">
        <f t="shared" si="3845"/>
        <v>#N/A</v>
      </c>
      <c r="N3842" s="180" t="str">
        <f t="shared" si="3845"/>
        <v>#N/A</v>
      </c>
      <c r="O3842" s="180" t="str">
        <f t="shared" si="3845"/>
        <v>#N/A</v>
      </c>
      <c r="P3842" s="180" t="str">
        <f t="shared" si="3845"/>
        <v>#N/A</v>
      </c>
      <c r="Q3842" s="180" t="str">
        <f t="shared" si="3845"/>
        <v>#N/A</v>
      </c>
      <c r="R3842" s="180" t="str">
        <f t="shared" si="3845"/>
        <v>#N/A</v>
      </c>
      <c r="S3842" s="180" t="str">
        <f t="shared" si="3845"/>
        <v>#N/A</v>
      </c>
      <c r="T3842" s="181">
        <f t="shared" si="3"/>
        <v>9.49</v>
      </c>
      <c r="U3842" s="182">
        <f t="shared" si="4"/>
        <v>40311</v>
      </c>
      <c r="V3842" s="182">
        <f t="shared" si="5"/>
        <v>40403</v>
      </c>
      <c r="W3842" s="182">
        <f t="shared" si="6"/>
        <v>40495</v>
      </c>
      <c r="X3842" s="181">
        <f t="shared" si="7"/>
        <v>181</v>
      </c>
      <c r="Y3842" s="181">
        <f t="shared" si="8"/>
        <v>273</v>
      </c>
      <c r="Z3842" s="181">
        <f t="shared" si="9"/>
        <v>365</v>
      </c>
      <c r="AA3842" s="155"/>
      <c r="AB3842" s="9"/>
      <c r="AC3842" s="9"/>
      <c r="AD3842" s="9"/>
      <c r="AE3842" s="9"/>
      <c r="AF3842" s="9"/>
      <c r="AG3842" s="9"/>
      <c r="AH3842" s="9"/>
    </row>
    <row r="3843" ht="15.75" customHeight="1">
      <c r="A3843" s="177">
        <v>40129.0</v>
      </c>
      <c r="B3843" s="178">
        <v>7.46</v>
      </c>
      <c r="C3843" s="178">
        <v>8.2</v>
      </c>
      <c r="D3843" s="178">
        <v>8.53</v>
      </c>
      <c r="E3843" s="178">
        <v>8.84</v>
      </c>
      <c r="F3843" s="178">
        <v>9.06</v>
      </c>
      <c r="G3843" s="178">
        <v>9.22</v>
      </c>
      <c r="H3843" s="178">
        <v>9.44</v>
      </c>
      <c r="I3843" s="178">
        <v>9.52</v>
      </c>
      <c r="J3843" s="178">
        <v>9.59</v>
      </c>
      <c r="K3843" s="179" t="str">
        <f>MAX(0,((T3843*(365/365))-VLOOKUP(A3843,VBMA!$A:$D,4,0))  /  (T3843* (365/365)   ))</f>
        <v>#N/A</v>
      </c>
      <c r="L3843" s="180" t="str">
        <f t="shared" ref="L3843:S3843" si="3846">(B3843*(1-$K3843) * (365/365))/100</f>
        <v>#N/A</v>
      </c>
      <c r="M3843" s="180" t="str">
        <f t="shared" si="3846"/>
        <v>#N/A</v>
      </c>
      <c r="N3843" s="180" t="str">
        <f t="shared" si="3846"/>
        <v>#N/A</v>
      </c>
      <c r="O3843" s="180" t="str">
        <f t="shared" si="3846"/>
        <v>#N/A</v>
      </c>
      <c r="P3843" s="180" t="str">
        <f t="shared" si="3846"/>
        <v>#N/A</v>
      </c>
      <c r="Q3843" s="180" t="str">
        <f t="shared" si="3846"/>
        <v>#N/A</v>
      </c>
      <c r="R3843" s="180" t="str">
        <f t="shared" si="3846"/>
        <v>#N/A</v>
      </c>
      <c r="S3843" s="180" t="str">
        <f t="shared" si="3846"/>
        <v>#N/A</v>
      </c>
      <c r="T3843" s="181">
        <f t="shared" si="3"/>
        <v>9.6</v>
      </c>
      <c r="U3843" s="182">
        <f t="shared" si="4"/>
        <v>40310</v>
      </c>
      <c r="V3843" s="182">
        <f t="shared" si="5"/>
        <v>40402</v>
      </c>
      <c r="W3843" s="182">
        <f t="shared" si="6"/>
        <v>40494</v>
      </c>
      <c r="X3843" s="181">
        <f t="shared" si="7"/>
        <v>181</v>
      </c>
      <c r="Y3843" s="181">
        <f t="shared" si="8"/>
        <v>273</v>
      </c>
      <c r="Z3843" s="181">
        <f t="shared" si="9"/>
        <v>365</v>
      </c>
      <c r="AA3843" s="155"/>
      <c r="AB3843" s="9"/>
      <c r="AC3843" s="9"/>
      <c r="AD3843" s="9"/>
      <c r="AE3843" s="9"/>
      <c r="AF3843" s="9"/>
      <c r="AG3843" s="9"/>
      <c r="AH3843" s="9"/>
    </row>
    <row r="3844" ht="15.75" customHeight="1">
      <c r="A3844" s="177">
        <v>40128.0</v>
      </c>
      <c r="B3844" s="178">
        <v>7.37</v>
      </c>
      <c r="C3844" s="178">
        <v>8.23</v>
      </c>
      <c r="D3844" s="178">
        <v>8.54</v>
      </c>
      <c r="E3844" s="178">
        <v>8.84</v>
      </c>
      <c r="F3844" s="178">
        <v>9.06</v>
      </c>
      <c r="G3844" s="178">
        <v>9.22</v>
      </c>
      <c r="H3844" s="178">
        <v>9.44</v>
      </c>
      <c r="I3844" s="178">
        <v>9.52</v>
      </c>
      <c r="J3844" s="178">
        <v>9.59</v>
      </c>
      <c r="K3844" s="179" t="str">
        <f>MAX(0,((T3844*(365/365))-VLOOKUP(A3844,VBMA!$A:$D,4,0))  /  (T3844* (365/365)   ))</f>
        <v>#N/A</v>
      </c>
      <c r="L3844" s="180" t="str">
        <f t="shared" ref="L3844:S3844" si="3847">(B3844*(1-$K3844) * (365/365))/100</f>
        <v>#N/A</v>
      </c>
      <c r="M3844" s="180" t="str">
        <f t="shared" si="3847"/>
        <v>#N/A</v>
      </c>
      <c r="N3844" s="180" t="str">
        <f t="shared" si="3847"/>
        <v>#N/A</v>
      </c>
      <c r="O3844" s="180" t="str">
        <f t="shared" si="3847"/>
        <v>#N/A</v>
      </c>
      <c r="P3844" s="180" t="str">
        <f t="shared" si="3847"/>
        <v>#N/A</v>
      </c>
      <c r="Q3844" s="180" t="str">
        <f t="shared" si="3847"/>
        <v>#N/A</v>
      </c>
      <c r="R3844" s="180" t="str">
        <f t="shared" si="3847"/>
        <v>#N/A</v>
      </c>
      <c r="S3844" s="180" t="str">
        <f t="shared" si="3847"/>
        <v>#N/A</v>
      </c>
      <c r="T3844" s="181">
        <f t="shared" si="3"/>
        <v>9.6</v>
      </c>
      <c r="U3844" s="182">
        <f t="shared" si="4"/>
        <v>40309</v>
      </c>
      <c r="V3844" s="182">
        <f t="shared" si="5"/>
        <v>40401</v>
      </c>
      <c r="W3844" s="182">
        <f t="shared" si="6"/>
        <v>40493</v>
      </c>
      <c r="X3844" s="181">
        <f t="shared" si="7"/>
        <v>181</v>
      </c>
      <c r="Y3844" s="181">
        <f t="shared" si="8"/>
        <v>273</v>
      </c>
      <c r="Z3844" s="181">
        <f t="shared" si="9"/>
        <v>365</v>
      </c>
      <c r="AA3844" s="155"/>
      <c r="AB3844" s="9"/>
      <c r="AC3844" s="9"/>
      <c r="AD3844" s="9"/>
      <c r="AE3844" s="9"/>
      <c r="AF3844" s="9"/>
      <c r="AG3844" s="9"/>
      <c r="AH3844" s="9"/>
    </row>
    <row r="3845" ht="15.75" customHeight="1">
      <c r="A3845" s="177">
        <v>40127.0</v>
      </c>
      <c r="B3845" s="178">
        <v>7.45</v>
      </c>
      <c r="C3845" s="178">
        <v>8.3</v>
      </c>
      <c r="D3845" s="178">
        <v>8.58</v>
      </c>
      <c r="E3845" s="178">
        <v>8.89</v>
      </c>
      <c r="F3845" s="178">
        <v>9.09</v>
      </c>
      <c r="G3845" s="178">
        <v>9.25</v>
      </c>
      <c r="H3845" s="178">
        <v>9.48</v>
      </c>
      <c r="I3845" s="178">
        <v>9.55</v>
      </c>
      <c r="J3845" s="178">
        <v>9.61</v>
      </c>
      <c r="K3845" s="179" t="str">
        <f>MAX(0,((T3845*(365/365))-VLOOKUP(A3845,VBMA!$A:$D,4,0))  /  (T3845* (365/365)   ))</f>
        <v>#N/A</v>
      </c>
      <c r="L3845" s="180" t="str">
        <f t="shared" ref="L3845:S3845" si="3848">(B3845*(1-$K3845) * (365/365))/100</f>
        <v>#N/A</v>
      </c>
      <c r="M3845" s="180" t="str">
        <f t="shared" si="3848"/>
        <v>#N/A</v>
      </c>
      <c r="N3845" s="180" t="str">
        <f t="shared" si="3848"/>
        <v>#N/A</v>
      </c>
      <c r="O3845" s="180" t="str">
        <f t="shared" si="3848"/>
        <v>#N/A</v>
      </c>
      <c r="P3845" s="180" t="str">
        <f t="shared" si="3848"/>
        <v>#N/A</v>
      </c>
      <c r="Q3845" s="180" t="str">
        <f t="shared" si="3848"/>
        <v>#N/A</v>
      </c>
      <c r="R3845" s="180" t="str">
        <f t="shared" si="3848"/>
        <v>#N/A</v>
      </c>
      <c r="S3845" s="180" t="str">
        <f t="shared" si="3848"/>
        <v>#N/A</v>
      </c>
      <c r="T3845" s="181">
        <f t="shared" si="3"/>
        <v>9.62</v>
      </c>
      <c r="U3845" s="182">
        <f t="shared" si="4"/>
        <v>40308</v>
      </c>
      <c r="V3845" s="182">
        <f t="shared" si="5"/>
        <v>40400</v>
      </c>
      <c r="W3845" s="182">
        <f t="shared" si="6"/>
        <v>40492</v>
      </c>
      <c r="X3845" s="181">
        <f t="shared" si="7"/>
        <v>181</v>
      </c>
      <c r="Y3845" s="181">
        <f t="shared" si="8"/>
        <v>273</v>
      </c>
      <c r="Z3845" s="181">
        <f t="shared" si="9"/>
        <v>365</v>
      </c>
      <c r="AA3845" s="155"/>
      <c r="AB3845" s="9"/>
      <c r="AC3845" s="9"/>
      <c r="AD3845" s="9"/>
      <c r="AE3845" s="9"/>
      <c r="AF3845" s="9"/>
      <c r="AG3845" s="9"/>
      <c r="AH3845" s="9"/>
    </row>
    <row r="3846" ht="15.75" customHeight="1">
      <c r="A3846" s="177">
        <v>40126.0</v>
      </c>
      <c r="B3846" s="178">
        <v>7.49</v>
      </c>
      <c r="C3846" s="178">
        <v>8.23</v>
      </c>
      <c r="D3846" s="178">
        <v>8.46</v>
      </c>
      <c r="E3846" s="178">
        <v>8.71</v>
      </c>
      <c r="F3846" s="178">
        <v>8.94</v>
      </c>
      <c r="G3846" s="178">
        <v>9.13</v>
      </c>
      <c r="H3846" s="178">
        <v>9.38</v>
      </c>
      <c r="I3846" s="178">
        <v>9.46</v>
      </c>
      <c r="J3846" s="178">
        <v>9.51</v>
      </c>
      <c r="K3846" s="179" t="str">
        <f>MAX(0,((T3846*(365/365))-VLOOKUP(A3846,VBMA!$A:$D,4,0))  /  (T3846* (365/365)   ))</f>
        <v>#N/A</v>
      </c>
      <c r="L3846" s="180" t="str">
        <f t="shared" ref="L3846:S3846" si="3849">(B3846*(1-$K3846) * (365/365))/100</f>
        <v>#N/A</v>
      </c>
      <c r="M3846" s="180" t="str">
        <f t="shared" si="3849"/>
        <v>#N/A</v>
      </c>
      <c r="N3846" s="180" t="str">
        <f t="shared" si="3849"/>
        <v>#N/A</v>
      </c>
      <c r="O3846" s="180" t="str">
        <f t="shared" si="3849"/>
        <v>#N/A</v>
      </c>
      <c r="P3846" s="180" t="str">
        <f t="shared" si="3849"/>
        <v>#N/A</v>
      </c>
      <c r="Q3846" s="180" t="str">
        <f t="shared" si="3849"/>
        <v>#N/A</v>
      </c>
      <c r="R3846" s="180" t="str">
        <f t="shared" si="3849"/>
        <v>#N/A</v>
      </c>
      <c r="S3846" s="180" t="str">
        <f t="shared" si="3849"/>
        <v>#N/A</v>
      </c>
      <c r="T3846" s="181">
        <f t="shared" si="3"/>
        <v>9.54</v>
      </c>
      <c r="U3846" s="182">
        <f t="shared" si="4"/>
        <v>40307</v>
      </c>
      <c r="V3846" s="182">
        <f t="shared" si="5"/>
        <v>40399</v>
      </c>
      <c r="W3846" s="182">
        <f t="shared" si="6"/>
        <v>40491</v>
      </c>
      <c r="X3846" s="181">
        <f t="shared" si="7"/>
        <v>181</v>
      </c>
      <c r="Y3846" s="181">
        <f t="shared" si="8"/>
        <v>273</v>
      </c>
      <c r="Z3846" s="181">
        <f t="shared" si="9"/>
        <v>365</v>
      </c>
      <c r="AA3846" s="155"/>
      <c r="AB3846" s="9"/>
      <c r="AC3846" s="9"/>
      <c r="AD3846" s="9"/>
      <c r="AE3846" s="9"/>
      <c r="AF3846" s="9"/>
      <c r="AG3846" s="9"/>
      <c r="AH3846" s="9"/>
    </row>
    <row r="3847" ht="15.75" customHeight="1">
      <c r="A3847" s="177">
        <v>40123.0</v>
      </c>
      <c r="B3847" s="178">
        <v>7.51</v>
      </c>
      <c r="C3847" s="178">
        <v>8.39</v>
      </c>
      <c r="D3847" s="178">
        <v>8.64</v>
      </c>
      <c r="E3847" s="178">
        <v>8.89</v>
      </c>
      <c r="F3847" s="178">
        <v>9.05</v>
      </c>
      <c r="G3847" s="178">
        <v>9.23</v>
      </c>
      <c r="H3847" s="178">
        <v>9.44</v>
      </c>
      <c r="I3847" s="178">
        <v>9.53</v>
      </c>
      <c r="J3847" s="178">
        <v>9.6</v>
      </c>
      <c r="K3847" s="179" t="str">
        <f>MAX(0,((T3847*(365/365))-VLOOKUP(A3847,VBMA!$A:$D,4,0))  /  (T3847* (365/365)   ))</f>
        <v>#N/A</v>
      </c>
      <c r="L3847" s="180" t="str">
        <f t="shared" ref="L3847:S3847" si="3850">(B3847*(1-$K3847) * (365/365))/100</f>
        <v>#N/A</v>
      </c>
      <c r="M3847" s="180" t="str">
        <f t="shared" si="3850"/>
        <v>#N/A</v>
      </c>
      <c r="N3847" s="180" t="str">
        <f t="shared" si="3850"/>
        <v>#N/A</v>
      </c>
      <c r="O3847" s="180" t="str">
        <f t="shared" si="3850"/>
        <v>#N/A</v>
      </c>
      <c r="P3847" s="180" t="str">
        <f t="shared" si="3850"/>
        <v>#N/A</v>
      </c>
      <c r="Q3847" s="180" t="str">
        <f t="shared" si="3850"/>
        <v>#N/A</v>
      </c>
      <c r="R3847" s="180" t="str">
        <f t="shared" si="3850"/>
        <v>#N/A</v>
      </c>
      <c r="S3847" s="180" t="str">
        <f t="shared" si="3850"/>
        <v>#N/A</v>
      </c>
      <c r="T3847" s="181">
        <f t="shared" si="3"/>
        <v>9.62</v>
      </c>
      <c r="U3847" s="182">
        <f t="shared" si="4"/>
        <v>40304</v>
      </c>
      <c r="V3847" s="182">
        <f t="shared" si="5"/>
        <v>40396</v>
      </c>
      <c r="W3847" s="182">
        <f t="shared" si="6"/>
        <v>40488</v>
      </c>
      <c r="X3847" s="181">
        <f t="shared" si="7"/>
        <v>181</v>
      </c>
      <c r="Y3847" s="181">
        <f t="shared" si="8"/>
        <v>273</v>
      </c>
      <c r="Z3847" s="181">
        <f t="shared" si="9"/>
        <v>365</v>
      </c>
      <c r="AA3847" s="155"/>
      <c r="AB3847" s="9"/>
      <c r="AC3847" s="9"/>
      <c r="AD3847" s="9"/>
      <c r="AE3847" s="9"/>
      <c r="AF3847" s="9"/>
      <c r="AG3847" s="9"/>
      <c r="AH3847" s="9"/>
    </row>
    <row r="3848" ht="15.75" customHeight="1">
      <c r="A3848" s="177">
        <v>40122.0</v>
      </c>
      <c r="B3848" s="178">
        <v>7.53</v>
      </c>
      <c r="C3848" s="178">
        <v>8.32</v>
      </c>
      <c r="D3848" s="178">
        <v>8.58</v>
      </c>
      <c r="E3848" s="178">
        <v>8.84</v>
      </c>
      <c r="F3848" s="178">
        <v>9.04</v>
      </c>
      <c r="G3848" s="178">
        <v>9.22</v>
      </c>
      <c r="H3848" s="178">
        <v>9.44</v>
      </c>
      <c r="I3848" s="178">
        <v>9.52</v>
      </c>
      <c r="J3848" s="178">
        <v>9.59</v>
      </c>
      <c r="K3848" s="179" t="str">
        <f>MAX(0,((T3848*(365/365))-VLOOKUP(A3848,VBMA!$A:$D,4,0))  /  (T3848* (365/365)   ))</f>
        <v>#N/A</v>
      </c>
      <c r="L3848" s="180" t="str">
        <f t="shared" ref="L3848:S3848" si="3851">(B3848*(1-$K3848) * (365/365))/100</f>
        <v>#N/A</v>
      </c>
      <c r="M3848" s="180" t="str">
        <f t="shared" si="3851"/>
        <v>#N/A</v>
      </c>
      <c r="N3848" s="180" t="str">
        <f t="shared" si="3851"/>
        <v>#N/A</v>
      </c>
      <c r="O3848" s="180" t="str">
        <f t="shared" si="3851"/>
        <v>#N/A</v>
      </c>
      <c r="P3848" s="180" t="str">
        <f t="shared" si="3851"/>
        <v>#N/A</v>
      </c>
      <c r="Q3848" s="180" t="str">
        <f t="shared" si="3851"/>
        <v>#N/A</v>
      </c>
      <c r="R3848" s="180" t="str">
        <f t="shared" si="3851"/>
        <v>#N/A</v>
      </c>
      <c r="S3848" s="180" t="str">
        <f t="shared" si="3851"/>
        <v>#N/A</v>
      </c>
      <c r="T3848" s="181">
        <f t="shared" si="3"/>
        <v>9.6</v>
      </c>
      <c r="U3848" s="182">
        <f t="shared" si="4"/>
        <v>40303</v>
      </c>
      <c r="V3848" s="182">
        <f t="shared" si="5"/>
        <v>40395</v>
      </c>
      <c r="W3848" s="182">
        <f t="shared" si="6"/>
        <v>40487</v>
      </c>
      <c r="X3848" s="181">
        <f t="shared" si="7"/>
        <v>181</v>
      </c>
      <c r="Y3848" s="181">
        <f t="shared" si="8"/>
        <v>273</v>
      </c>
      <c r="Z3848" s="181">
        <f t="shared" si="9"/>
        <v>365</v>
      </c>
      <c r="AA3848" s="155"/>
      <c r="AB3848" s="9"/>
      <c r="AC3848" s="9"/>
      <c r="AD3848" s="9"/>
      <c r="AE3848" s="9"/>
      <c r="AF3848" s="9"/>
      <c r="AG3848" s="9"/>
      <c r="AH3848" s="9"/>
    </row>
    <row r="3849" ht="15.75" customHeight="1">
      <c r="A3849" s="177">
        <v>40121.0</v>
      </c>
      <c r="B3849" s="178">
        <v>7.44</v>
      </c>
      <c r="C3849" s="178">
        <v>8.14</v>
      </c>
      <c r="D3849" s="178">
        <v>8.47</v>
      </c>
      <c r="E3849" s="178">
        <v>8.77</v>
      </c>
      <c r="F3849" s="178">
        <v>8.97</v>
      </c>
      <c r="G3849" s="178">
        <v>9.11</v>
      </c>
      <c r="H3849" s="178">
        <v>9.26</v>
      </c>
      <c r="I3849" s="178">
        <v>9.42</v>
      </c>
      <c r="J3849" s="178">
        <v>9.51</v>
      </c>
      <c r="K3849" s="179" t="str">
        <f>MAX(0,((T3849*(365/365))-VLOOKUP(A3849,VBMA!$A:$D,4,0))  /  (T3849* (365/365)   ))</f>
        <v>#N/A</v>
      </c>
      <c r="L3849" s="180" t="str">
        <f t="shared" ref="L3849:S3849" si="3852">(B3849*(1-$K3849) * (365/365))/100</f>
        <v>#N/A</v>
      </c>
      <c r="M3849" s="180" t="str">
        <f t="shared" si="3852"/>
        <v>#N/A</v>
      </c>
      <c r="N3849" s="180" t="str">
        <f t="shared" si="3852"/>
        <v>#N/A</v>
      </c>
      <c r="O3849" s="180" t="str">
        <f t="shared" si="3852"/>
        <v>#N/A</v>
      </c>
      <c r="P3849" s="180" t="str">
        <f t="shared" si="3852"/>
        <v>#N/A</v>
      </c>
      <c r="Q3849" s="180" t="str">
        <f t="shared" si="3852"/>
        <v>#N/A</v>
      </c>
      <c r="R3849" s="180" t="str">
        <f t="shared" si="3852"/>
        <v>#N/A</v>
      </c>
      <c r="S3849" s="180" t="str">
        <f t="shared" si="3852"/>
        <v>#N/A</v>
      </c>
      <c r="T3849" s="181">
        <f t="shared" si="3"/>
        <v>9.58</v>
      </c>
      <c r="U3849" s="182">
        <f t="shared" si="4"/>
        <v>40302</v>
      </c>
      <c r="V3849" s="182">
        <f t="shared" si="5"/>
        <v>40394</v>
      </c>
      <c r="W3849" s="182">
        <f t="shared" si="6"/>
        <v>40486</v>
      </c>
      <c r="X3849" s="181">
        <f t="shared" si="7"/>
        <v>181</v>
      </c>
      <c r="Y3849" s="181">
        <f t="shared" si="8"/>
        <v>273</v>
      </c>
      <c r="Z3849" s="181">
        <f t="shared" si="9"/>
        <v>365</v>
      </c>
      <c r="AA3849" s="155"/>
      <c r="AB3849" s="9"/>
      <c r="AC3849" s="9"/>
      <c r="AD3849" s="9"/>
      <c r="AE3849" s="9"/>
      <c r="AF3849" s="9"/>
      <c r="AG3849" s="9"/>
      <c r="AH3849" s="9"/>
    </row>
    <row r="3850" ht="15.75" customHeight="1">
      <c r="A3850" s="177">
        <v>40120.0</v>
      </c>
      <c r="B3850" s="178">
        <v>7.36</v>
      </c>
      <c r="C3850" s="178">
        <v>7.99</v>
      </c>
      <c r="D3850" s="178">
        <v>8.32</v>
      </c>
      <c r="E3850" s="178">
        <v>8.7</v>
      </c>
      <c r="F3850" s="178">
        <v>8.91</v>
      </c>
      <c r="G3850" s="178">
        <v>9.05</v>
      </c>
      <c r="H3850" s="178">
        <v>9.21</v>
      </c>
      <c r="I3850" s="178">
        <v>9.37</v>
      </c>
      <c r="J3850" s="178">
        <v>9.44</v>
      </c>
      <c r="K3850" s="179" t="str">
        <f>MAX(0,((T3850*(365/365))-VLOOKUP(A3850,VBMA!$A:$D,4,0))  /  (T3850* (365/365)   ))</f>
        <v>#N/A</v>
      </c>
      <c r="L3850" s="180" t="str">
        <f t="shared" ref="L3850:S3850" si="3853">(B3850*(1-$K3850) * (365/365))/100</f>
        <v>#N/A</v>
      </c>
      <c r="M3850" s="180" t="str">
        <f t="shared" si="3853"/>
        <v>#N/A</v>
      </c>
      <c r="N3850" s="180" t="str">
        <f t="shared" si="3853"/>
        <v>#N/A</v>
      </c>
      <c r="O3850" s="180" t="str">
        <f t="shared" si="3853"/>
        <v>#N/A</v>
      </c>
      <c r="P3850" s="180" t="str">
        <f t="shared" si="3853"/>
        <v>#N/A</v>
      </c>
      <c r="Q3850" s="180" t="str">
        <f t="shared" si="3853"/>
        <v>#N/A</v>
      </c>
      <c r="R3850" s="180" t="str">
        <f t="shared" si="3853"/>
        <v>#N/A</v>
      </c>
      <c r="S3850" s="180" t="str">
        <f t="shared" si="3853"/>
        <v>#N/A</v>
      </c>
      <c r="T3850" s="181">
        <f t="shared" si="3"/>
        <v>9.53</v>
      </c>
      <c r="U3850" s="182">
        <f t="shared" si="4"/>
        <v>40301</v>
      </c>
      <c r="V3850" s="182">
        <f t="shared" si="5"/>
        <v>40393</v>
      </c>
      <c r="W3850" s="182">
        <f t="shared" si="6"/>
        <v>40485</v>
      </c>
      <c r="X3850" s="181">
        <f t="shared" si="7"/>
        <v>181</v>
      </c>
      <c r="Y3850" s="181">
        <f t="shared" si="8"/>
        <v>273</v>
      </c>
      <c r="Z3850" s="181">
        <f t="shared" si="9"/>
        <v>365</v>
      </c>
      <c r="AA3850" s="155"/>
      <c r="AB3850" s="9"/>
      <c r="AC3850" s="9"/>
      <c r="AD3850" s="9"/>
      <c r="AE3850" s="9"/>
      <c r="AF3850" s="9"/>
      <c r="AG3850" s="9"/>
      <c r="AH3850" s="9"/>
    </row>
    <row r="3851" ht="15.75" customHeight="1">
      <c r="A3851" s="177">
        <v>40119.0</v>
      </c>
      <c r="B3851" s="178">
        <v>7.21</v>
      </c>
      <c r="C3851" s="178">
        <v>7.86</v>
      </c>
      <c r="D3851" s="178">
        <v>8.24</v>
      </c>
      <c r="E3851" s="178">
        <v>8.64</v>
      </c>
      <c r="F3851" s="178">
        <v>8.85</v>
      </c>
      <c r="G3851" s="178">
        <v>8.99</v>
      </c>
      <c r="H3851" s="178">
        <v>9.08</v>
      </c>
      <c r="I3851" s="178">
        <v>9.29</v>
      </c>
      <c r="J3851" s="178">
        <v>9.34</v>
      </c>
      <c r="K3851" s="179" t="str">
        <f>MAX(0,((T3851*(365/365))-VLOOKUP(A3851,VBMA!$A:$D,4,0))  /  (T3851* (365/365)   ))</f>
        <v>#N/A</v>
      </c>
      <c r="L3851" s="180" t="str">
        <f t="shared" ref="L3851:S3851" si="3854">(B3851*(1-$K3851) * (365/365))/100</f>
        <v>#N/A</v>
      </c>
      <c r="M3851" s="180" t="str">
        <f t="shared" si="3854"/>
        <v>#N/A</v>
      </c>
      <c r="N3851" s="180" t="str">
        <f t="shared" si="3854"/>
        <v>#N/A</v>
      </c>
      <c r="O3851" s="180" t="str">
        <f t="shared" si="3854"/>
        <v>#N/A</v>
      </c>
      <c r="P3851" s="180" t="str">
        <f t="shared" si="3854"/>
        <v>#N/A</v>
      </c>
      <c r="Q3851" s="180" t="str">
        <f t="shared" si="3854"/>
        <v>#N/A</v>
      </c>
      <c r="R3851" s="180" t="str">
        <f t="shared" si="3854"/>
        <v>#N/A</v>
      </c>
      <c r="S3851" s="180" t="str">
        <f t="shared" si="3854"/>
        <v>#N/A</v>
      </c>
      <c r="T3851" s="181">
        <f t="shared" si="3"/>
        <v>9.5</v>
      </c>
      <c r="U3851" s="182">
        <f t="shared" si="4"/>
        <v>40300</v>
      </c>
      <c r="V3851" s="182">
        <f t="shared" si="5"/>
        <v>40392</v>
      </c>
      <c r="W3851" s="182">
        <f t="shared" si="6"/>
        <v>40484</v>
      </c>
      <c r="X3851" s="181">
        <f t="shared" si="7"/>
        <v>181</v>
      </c>
      <c r="Y3851" s="181">
        <f t="shared" si="8"/>
        <v>273</v>
      </c>
      <c r="Z3851" s="181">
        <f t="shared" si="9"/>
        <v>365</v>
      </c>
      <c r="AA3851" s="155"/>
      <c r="AB3851" s="9"/>
      <c r="AC3851" s="9"/>
      <c r="AD3851" s="9"/>
      <c r="AE3851" s="9"/>
      <c r="AF3851" s="9"/>
      <c r="AG3851" s="9"/>
      <c r="AH3851" s="9"/>
    </row>
    <row r="3852" ht="15.75" customHeight="1">
      <c r="A3852" s="177">
        <v>40116.0</v>
      </c>
      <c r="B3852" s="178">
        <v>6.61</v>
      </c>
      <c r="C3852" s="178">
        <v>7.54</v>
      </c>
      <c r="D3852" s="178">
        <v>8.06</v>
      </c>
      <c r="E3852" s="178">
        <v>8.46</v>
      </c>
      <c r="F3852" s="178">
        <v>8.74</v>
      </c>
      <c r="G3852" s="178">
        <v>8.92</v>
      </c>
      <c r="H3852" s="178">
        <v>9.11</v>
      </c>
      <c r="I3852" s="178">
        <v>9.31</v>
      </c>
      <c r="J3852" s="178">
        <v>9.43</v>
      </c>
      <c r="K3852" s="179" t="str">
        <f>MAX(0,((T3852*(365/365))-VLOOKUP(A3852,VBMA!$A:$D,4,0))  /  (T3852* (365/365)   ))</f>
        <v>#N/A</v>
      </c>
      <c r="L3852" s="180" t="str">
        <f t="shared" ref="L3852:S3852" si="3855">(B3852*(1-$K3852) * (365/365))/100</f>
        <v>#N/A</v>
      </c>
      <c r="M3852" s="180" t="str">
        <f t="shared" si="3855"/>
        <v>#N/A</v>
      </c>
      <c r="N3852" s="180" t="str">
        <f t="shared" si="3855"/>
        <v>#N/A</v>
      </c>
      <c r="O3852" s="180" t="str">
        <f t="shared" si="3855"/>
        <v>#N/A</v>
      </c>
      <c r="P3852" s="180" t="str">
        <f t="shared" si="3855"/>
        <v>#N/A</v>
      </c>
      <c r="Q3852" s="180" t="str">
        <f t="shared" si="3855"/>
        <v>#N/A</v>
      </c>
      <c r="R3852" s="180" t="str">
        <f t="shared" si="3855"/>
        <v>#N/A</v>
      </c>
      <c r="S3852" s="180" t="str">
        <f t="shared" si="3855"/>
        <v>#N/A</v>
      </c>
      <c r="T3852" s="181">
        <f t="shared" si="3"/>
        <v>9.512197802</v>
      </c>
      <c r="U3852" s="182">
        <f t="shared" si="4"/>
        <v>40298</v>
      </c>
      <c r="V3852" s="182">
        <f t="shared" si="5"/>
        <v>40389</v>
      </c>
      <c r="W3852" s="182">
        <f t="shared" si="6"/>
        <v>40481</v>
      </c>
      <c r="X3852" s="181">
        <f t="shared" si="7"/>
        <v>182</v>
      </c>
      <c r="Y3852" s="181">
        <f t="shared" si="8"/>
        <v>273</v>
      </c>
      <c r="Z3852" s="181">
        <f t="shared" si="9"/>
        <v>365</v>
      </c>
      <c r="AA3852" s="155"/>
      <c r="AB3852" s="9"/>
      <c r="AC3852" s="9"/>
      <c r="AD3852" s="9"/>
      <c r="AE3852" s="9"/>
      <c r="AF3852" s="9"/>
      <c r="AG3852" s="9"/>
      <c r="AH3852" s="9"/>
    </row>
    <row r="3853" ht="15.75" customHeight="1">
      <c r="A3853" s="177">
        <v>40115.0</v>
      </c>
      <c r="B3853" s="178">
        <v>6.83</v>
      </c>
      <c r="C3853" s="178">
        <v>7.67</v>
      </c>
      <c r="D3853" s="178">
        <v>8.17</v>
      </c>
      <c r="E3853" s="178">
        <v>8.57</v>
      </c>
      <c r="F3853" s="178">
        <v>8.82</v>
      </c>
      <c r="G3853" s="178">
        <v>8.98</v>
      </c>
      <c r="H3853" s="178">
        <v>9.16</v>
      </c>
      <c r="I3853" s="178">
        <v>9.33</v>
      </c>
      <c r="J3853" s="178">
        <v>9.43</v>
      </c>
      <c r="K3853" s="179" t="str">
        <f>MAX(0,((T3853*(365/365))-VLOOKUP(A3853,VBMA!$A:$D,4,0))  /  (T3853* (365/365)   ))</f>
        <v>#N/A</v>
      </c>
      <c r="L3853" s="180" t="str">
        <f t="shared" ref="L3853:S3853" si="3856">(B3853*(1-$K3853) * (365/365))/100</f>
        <v>#N/A</v>
      </c>
      <c r="M3853" s="180" t="str">
        <f t="shared" si="3856"/>
        <v>#N/A</v>
      </c>
      <c r="N3853" s="180" t="str">
        <f t="shared" si="3856"/>
        <v>#N/A</v>
      </c>
      <c r="O3853" s="180" t="str">
        <f t="shared" si="3856"/>
        <v>#N/A</v>
      </c>
      <c r="P3853" s="180" t="str">
        <f t="shared" si="3856"/>
        <v>#N/A</v>
      </c>
      <c r="Q3853" s="180" t="str">
        <f t="shared" si="3856"/>
        <v>#N/A</v>
      </c>
      <c r="R3853" s="180" t="str">
        <f t="shared" si="3856"/>
        <v>#N/A</v>
      </c>
      <c r="S3853" s="180" t="str">
        <f t="shared" si="3856"/>
        <v>#N/A</v>
      </c>
      <c r="T3853" s="181">
        <f t="shared" si="3"/>
        <v>9.501868132</v>
      </c>
      <c r="U3853" s="182">
        <f t="shared" si="4"/>
        <v>40297</v>
      </c>
      <c r="V3853" s="182">
        <f t="shared" si="5"/>
        <v>40388</v>
      </c>
      <c r="W3853" s="182">
        <f t="shared" si="6"/>
        <v>40480</v>
      </c>
      <c r="X3853" s="181">
        <f t="shared" si="7"/>
        <v>182</v>
      </c>
      <c r="Y3853" s="181">
        <f t="shared" si="8"/>
        <v>273</v>
      </c>
      <c r="Z3853" s="181">
        <f t="shared" si="9"/>
        <v>365</v>
      </c>
      <c r="AA3853" s="155"/>
      <c r="AB3853" s="9"/>
      <c r="AC3853" s="9"/>
      <c r="AD3853" s="9"/>
      <c r="AE3853" s="9"/>
      <c r="AF3853" s="9"/>
      <c r="AG3853" s="9"/>
      <c r="AH3853" s="9"/>
    </row>
    <row r="3854" ht="15.75" customHeight="1">
      <c r="A3854" s="177">
        <v>40114.0</v>
      </c>
      <c r="B3854" s="178">
        <v>7.15</v>
      </c>
      <c r="C3854" s="178">
        <v>7.83</v>
      </c>
      <c r="D3854" s="178">
        <v>8.18</v>
      </c>
      <c r="E3854" s="178">
        <v>8.57</v>
      </c>
      <c r="F3854" s="178">
        <v>8.81</v>
      </c>
      <c r="G3854" s="178">
        <v>8.98</v>
      </c>
      <c r="H3854" s="178">
        <v>9.16</v>
      </c>
      <c r="I3854" s="178">
        <v>9.33</v>
      </c>
      <c r="J3854" s="178">
        <v>9.43</v>
      </c>
      <c r="K3854" s="179" t="str">
        <f>MAX(0,((T3854*(365/365))-VLOOKUP(A3854,VBMA!$A:$D,4,0))  /  (T3854* (365/365)   ))</f>
        <v>#N/A</v>
      </c>
      <c r="L3854" s="180" t="str">
        <f t="shared" ref="L3854:S3854" si="3857">(B3854*(1-$K3854) * (365/365))/100</f>
        <v>#N/A</v>
      </c>
      <c r="M3854" s="180" t="str">
        <f t="shared" si="3857"/>
        <v>#N/A</v>
      </c>
      <c r="N3854" s="180" t="str">
        <f t="shared" si="3857"/>
        <v>#N/A</v>
      </c>
      <c r="O3854" s="180" t="str">
        <f t="shared" si="3857"/>
        <v>#N/A</v>
      </c>
      <c r="P3854" s="180" t="str">
        <f t="shared" si="3857"/>
        <v>#N/A</v>
      </c>
      <c r="Q3854" s="180" t="str">
        <f t="shared" si="3857"/>
        <v>#N/A</v>
      </c>
      <c r="R3854" s="180" t="str">
        <f t="shared" si="3857"/>
        <v>#N/A</v>
      </c>
      <c r="S3854" s="180" t="str">
        <f t="shared" si="3857"/>
        <v>#N/A</v>
      </c>
      <c r="T3854" s="181">
        <f t="shared" si="3"/>
        <v>9.501868132</v>
      </c>
      <c r="U3854" s="182">
        <f t="shared" si="4"/>
        <v>40296</v>
      </c>
      <c r="V3854" s="182">
        <f t="shared" si="5"/>
        <v>40387</v>
      </c>
      <c r="W3854" s="182">
        <f t="shared" si="6"/>
        <v>40479</v>
      </c>
      <c r="X3854" s="181">
        <f t="shared" si="7"/>
        <v>182</v>
      </c>
      <c r="Y3854" s="181">
        <f t="shared" si="8"/>
        <v>273</v>
      </c>
      <c r="Z3854" s="181">
        <f t="shared" si="9"/>
        <v>365</v>
      </c>
      <c r="AA3854" s="155"/>
      <c r="AB3854" s="9"/>
      <c r="AC3854" s="9"/>
      <c r="AD3854" s="9"/>
      <c r="AE3854" s="9"/>
      <c r="AF3854" s="9"/>
      <c r="AG3854" s="9"/>
      <c r="AH3854" s="9"/>
    </row>
    <row r="3855" ht="15.75" customHeight="1">
      <c r="A3855" s="177">
        <v>40113.0</v>
      </c>
      <c r="B3855" s="178">
        <v>7.27</v>
      </c>
      <c r="C3855" s="178">
        <v>7.82</v>
      </c>
      <c r="D3855" s="178">
        <v>8.16</v>
      </c>
      <c r="E3855" s="178">
        <v>8.54</v>
      </c>
      <c r="F3855" s="178">
        <v>8.79</v>
      </c>
      <c r="G3855" s="178">
        <v>8.97</v>
      </c>
      <c r="H3855" s="178">
        <v>9.13</v>
      </c>
      <c r="I3855" s="178">
        <v>9.32</v>
      </c>
      <c r="J3855" s="178">
        <v>9.43</v>
      </c>
      <c r="K3855" s="179" t="str">
        <f>MAX(0,((T3855*(365/365))-VLOOKUP(A3855,VBMA!$A:$D,4,0))  /  (T3855* (365/365)   ))</f>
        <v>#N/A</v>
      </c>
      <c r="L3855" s="180" t="str">
        <f t="shared" ref="L3855:S3855" si="3858">(B3855*(1-$K3855) * (365/365))/100</f>
        <v>#N/A</v>
      </c>
      <c r="M3855" s="180" t="str">
        <f t="shared" si="3858"/>
        <v>#N/A</v>
      </c>
      <c r="N3855" s="180" t="str">
        <f t="shared" si="3858"/>
        <v>#N/A</v>
      </c>
      <c r="O3855" s="180" t="str">
        <f t="shared" si="3858"/>
        <v>#N/A</v>
      </c>
      <c r="P3855" s="180" t="str">
        <f t="shared" si="3858"/>
        <v>#N/A</v>
      </c>
      <c r="Q3855" s="180" t="str">
        <f t="shared" si="3858"/>
        <v>#N/A</v>
      </c>
      <c r="R3855" s="180" t="str">
        <f t="shared" si="3858"/>
        <v>#N/A</v>
      </c>
      <c r="S3855" s="180" t="str">
        <f t="shared" si="3858"/>
        <v>#N/A</v>
      </c>
      <c r="T3855" s="181">
        <f t="shared" si="3"/>
        <v>9.512087912</v>
      </c>
      <c r="U3855" s="182">
        <f t="shared" si="4"/>
        <v>40295</v>
      </c>
      <c r="V3855" s="182">
        <f t="shared" si="5"/>
        <v>40386</v>
      </c>
      <c r="W3855" s="182">
        <f t="shared" si="6"/>
        <v>40478</v>
      </c>
      <c r="X3855" s="181">
        <f t="shared" si="7"/>
        <v>182</v>
      </c>
      <c r="Y3855" s="181">
        <f t="shared" si="8"/>
        <v>273</v>
      </c>
      <c r="Z3855" s="181">
        <f t="shared" si="9"/>
        <v>365</v>
      </c>
      <c r="AA3855" s="155"/>
      <c r="AB3855" s="9"/>
      <c r="AC3855" s="9"/>
      <c r="AD3855" s="9"/>
      <c r="AE3855" s="9"/>
      <c r="AF3855" s="9"/>
      <c r="AG3855" s="9"/>
      <c r="AH3855" s="9"/>
    </row>
    <row r="3856" ht="15.75" customHeight="1">
      <c r="A3856" s="177">
        <v>40112.0</v>
      </c>
      <c r="B3856" s="178">
        <v>7.33</v>
      </c>
      <c r="C3856" s="178">
        <v>7.86</v>
      </c>
      <c r="D3856" s="178">
        <v>8.18</v>
      </c>
      <c r="E3856" s="178">
        <v>8.56</v>
      </c>
      <c r="F3856" s="178">
        <v>8.78</v>
      </c>
      <c r="G3856" s="178">
        <v>8.94</v>
      </c>
      <c r="H3856" s="178">
        <v>9.08</v>
      </c>
      <c r="I3856" s="178">
        <v>9.3</v>
      </c>
      <c r="J3856" s="178">
        <v>9.43</v>
      </c>
      <c r="K3856" s="179" t="str">
        <f>MAX(0,((T3856*(365/365))-VLOOKUP(A3856,VBMA!$A:$D,4,0))  /  (T3856* (365/365)   ))</f>
        <v>#N/A</v>
      </c>
      <c r="L3856" s="180" t="str">
        <f t="shared" ref="L3856:S3856" si="3859">(B3856*(1-$K3856) * (365/365))/100</f>
        <v>#N/A</v>
      </c>
      <c r="M3856" s="180" t="str">
        <f t="shared" si="3859"/>
        <v>#N/A</v>
      </c>
      <c r="N3856" s="180" t="str">
        <f t="shared" si="3859"/>
        <v>#N/A</v>
      </c>
      <c r="O3856" s="180" t="str">
        <f t="shared" si="3859"/>
        <v>#N/A</v>
      </c>
      <c r="P3856" s="180" t="str">
        <f t="shared" si="3859"/>
        <v>#N/A</v>
      </c>
      <c r="Q3856" s="180" t="str">
        <f t="shared" si="3859"/>
        <v>#N/A</v>
      </c>
      <c r="R3856" s="180" t="str">
        <f t="shared" si="3859"/>
        <v>#N/A</v>
      </c>
      <c r="S3856" s="180" t="str">
        <f t="shared" si="3859"/>
        <v>#N/A</v>
      </c>
      <c r="T3856" s="181">
        <f t="shared" si="3"/>
        <v>9.522417582</v>
      </c>
      <c r="U3856" s="182">
        <f t="shared" si="4"/>
        <v>40294</v>
      </c>
      <c r="V3856" s="182">
        <f t="shared" si="5"/>
        <v>40385</v>
      </c>
      <c r="W3856" s="182">
        <f t="shared" si="6"/>
        <v>40477</v>
      </c>
      <c r="X3856" s="181">
        <f t="shared" si="7"/>
        <v>182</v>
      </c>
      <c r="Y3856" s="181">
        <f t="shared" si="8"/>
        <v>273</v>
      </c>
      <c r="Z3856" s="181">
        <f t="shared" si="9"/>
        <v>365</v>
      </c>
      <c r="AA3856" s="155"/>
      <c r="AB3856" s="9"/>
      <c r="AC3856" s="9"/>
      <c r="AD3856" s="9"/>
      <c r="AE3856" s="9"/>
      <c r="AF3856" s="9"/>
      <c r="AG3856" s="9"/>
      <c r="AH3856" s="9"/>
    </row>
    <row r="3857" ht="15.75" customHeight="1">
      <c r="A3857" s="177">
        <v>40109.0</v>
      </c>
      <c r="B3857" s="178">
        <v>7.25</v>
      </c>
      <c r="C3857" s="178">
        <v>7.81</v>
      </c>
      <c r="D3857" s="178">
        <v>8.13</v>
      </c>
      <c r="E3857" s="178">
        <v>8.57</v>
      </c>
      <c r="F3857" s="178">
        <v>8.84</v>
      </c>
      <c r="G3857" s="178">
        <v>9.02</v>
      </c>
      <c r="H3857" s="178">
        <v>9.18</v>
      </c>
      <c r="I3857" s="178">
        <v>9.36</v>
      </c>
      <c r="J3857" s="178">
        <v>9.46</v>
      </c>
      <c r="K3857" s="179" t="str">
        <f>MAX(0,((T3857*(365/365))-VLOOKUP(A3857,VBMA!$A:$D,4,0))  /  (T3857* (365/365)   ))</f>
        <v>#N/A</v>
      </c>
      <c r="L3857" s="180" t="str">
        <f t="shared" ref="L3857:S3857" si="3860">(B3857*(1-$K3857) * (365/365))/100</f>
        <v>#N/A</v>
      </c>
      <c r="M3857" s="180" t="str">
        <f t="shared" si="3860"/>
        <v>#N/A</v>
      </c>
      <c r="N3857" s="180" t="str">
        <f t="shared" si="3860"/>
        <v>#N/A</v>
      </c>
      <c r="O3857" s="180" t="str">
        <f t="shared" si="3860"/>
        <v>#N/A</v>
      </c>
      <c r="P3857" s="180" t="str">
        <f t="shared" si="3860"/>
        <v>#N/A</v>
      </c>
      <c r="Q3857" s="180" t="str">
        <f t="shared" si="3860"/>
        <v>#N/A</v>
      </c>
      <c r="R3857" s="180" t="str">
        <f t="shared" si="3860"/>
        <v>#N/A</v>
      </c>
      <c r="S3857" s="180" t="str">
        <f t="shared" si="3860"/>
        <v>#N/A</v>
      </c>
      <c r="T3857" s="181">
        <f t="shared" si="3"/>
        <v>9.541978022</v>
      </c>
      <c r="U3857" s="182">
        <f t="shared" si="4"/>
        <v>40291</v>
      </c>
      <c r="V3857" s="182">
        <f t="shared" si="5"/>
        <v>40382</v>
      </c>
      <c r="W3857" s="182">
        <f t="shared" si="6"/>
        <v>40474</v>
      </c>
      <c r="X3857" s="181">
        <f t="shared" si="7"/>
        <v>182</v>
      </c>
      <c r="Y3857" s="181">
        <f t="shared" si="8"/>
        <v>273</v>
      </c>
      <c r="Z3857" s="181">
        <f t="shared" si="9"/>
        <v>365</v>
      </c>
      <c r="AA3857" s="155"/>
      <c r="AB3857" s="9"/>
      <c r="AC3857" s="9"/>
      <c r="AD3857" s="9"/>
      <c r="AE3857" s="9"/>
      <c r="AF3857" s="9"/>
      <c r="AG3857" s="9"/>
      <c r="AH3857" s="9"/>
    </row>
    <row r="3858" ht="15.75" customHeight="1">
      <c r="A3858" s="177">
        <v>40108.0</v>
      </c>
      <c r="B3858" s="178">
        <v>7.16</v>
      </c>
      <c r="C3858" s="178">
        <v>7.73</v>
      </c>
      <c r="D3858" s="178">
        <v>8.06</v>
      </c>
      <c r="E3858" s="178">
        <v>8.51</v>
      </c>
      <c r="F3858" s="178">
        <v>8.74</v>
      </c>
      <c r="G3858" s="178">
        <v>8.94</v>
      </c>
      <c r="H3858" s="178">
        <v>9.12</v>
      </c>
      <c r="I3858" s="178">
        <v>9.26</v>
      </c>
      <c r="J3858" s="178">
        <v>9.36</v>
      </c>
      <c r="K3858" s="179" t="str">
        <f>MAX(0,((T3858*(365/365))-VLOOKUP(A3858,VBMA!$A:$D,4,0))  /  (T3858* (365/365)   ))</f>
        <v>#N/A</v>
      </c>
      <c r="L3858" s="180" t="str">
        <f t="shared" ref="L3858:S3858" si="3861">(B3858*(1-$K3858) * (365/365))/100</f>
        <v>#N/A</v>
      </c>
      <c r="M3858" s="180" t="str">
        <f t="shared" si="3861"/>
        <v>#N/A</v>
      </c>
      <c r="N3858" s="180" t="str">
        <f t="shared" si="3861"/>
        <v>#N/A</v>
      </c>
      <c r="O3858" s="180" t="str">
        <f t="shared" si="3861"/>
        <v>#N/A</v>
      </c>
      <c r="P3858" s="180" t="str">
        <f t="shared" si="3861"/>
        <v>#N/A</v>
      </c>
      <c r="Q3858" s="180" t="str">
        <f t="shared" si="3861"/>
        <v>#N/A</v>
      </c>
      <c r="R3858" s="180" t="str">
        <f t="shared" si="3861"/>
        <v>#N/A</v>
      </c>
      <c r="S3858" s="180" t="str">
        <f t="shared" si="3861"/>
        <v>#N/A</v>
      </c>
      <c r="T3858" s="181">
        <f t="shared" si="3"/>
        <v>9.401538462</v>
      </c>
      <c r="U3858" s="182">
        <f t="shared" si="4"/>
        <v>40290</v>
      </c>
      <c r="V3858" s="182">
        <f t="shared" si="5"/>
        <v>40381</v>
      </c>
      <c r="W3858" s="182">
        <f t="shared" si="6"/>
        <v>40473</v>
      </c>
      <c r="X3858" s="181">
        <f t="shared" si="7"/>
        <v>182</v>
      </c>
      <c r="Y3858" s="181">
        <f t="shared" si="8"/>
        <v>273</v>
      </c>
      <c r="Z3858" s="181">
        <f t="shared" si="9"/>
        <v>365</v>
      </c>
      <c r="AA3858" s="155"/>
      <c r="AB3858" s="9"/>
      <c r="AC3858" s="9"/>
      <c r="AD3858" s="9"/>
      <c r="AE3858" s="9"/>
      <c r="AF3858" s="9"/>
      <c r="AG3858" s="9"/>
      <c r="AH3858" s="9"/>
    </row>
    <row r="3859" ht="15.75" customHeight="1">
      <c r="A3859" s="177">
        <v>40107.0</v>
      </c>
      <c r="B3859" s="178">
        <v>6.92</v>
      </c>
      <c r="C3859" s="178">
        <v>7.51</v>
      </c>
      <c r="D3859" s="178">
        <v>7.89</v>
      </c>
      <c r="E3859" s="178">
        <v>8.41</v>
      </c>
      <c r="F3859" s="178">
        <v>8.68</v>
      </c>
      <c r="G3859" s="178">
        <v>8.89</v>
      </c>
      <c r="H3859" s="178">
        <v>9.11</v>
      </c>
      <c r="I3859" s="178">
        <v>9.23</v>
      </c>
      <c r="J3859" s="178">
        <v>9.3</v>
      </c>
      <c r="K3859" s="179" t="str">
        <f>MAX(0,((T3859*(365/365))-VLOOKUP(A3859,VBMA!$A:$D,4,0))  /  (T3859* (365/365)   ))</f>
        <v>#N/A</v>
      </c>
      <c r="L3859" s="180" t="str">
        <f t="shared" ref="L3859:S3859" si="3862">(B3859*(1-$K3859) * (365/365))/100</f>
        <v>#N/A</v>
      </c>
      <c r="M3859" s="180" t="str">
        <f t="shared" si="3862"/>
        <v>#N/A</v>
      </c>
      <c r="N3859" s="180" t="str">
        <f t="shared" si="3862"/>
        <v>#N/A</v>
      </c>
      <c r="O3859" s="180" t="str">
        <f t="shared" si="3862"/>
        <v>#N/A</v>
      </c>
      <c r="P3859" s="180" t="str">
        <f t="shared" si="3862"/>
        <v>#N/A</v>
      </c>
      <c r="Q3859" s="180" t="str">
        <f t="shared" si="3862"/>
        <v>#N/A</v>
      </c>
      <c r="R3859" s="180" t="str">
        <f t="shared" si="3862"/>
        <v>#N/A</v>
      </c>
      <c r="S3859" s="180" t="str">
        <f t="shared" si="3862"/>
        <v>#N/A</v>
      </c>
      <c r="T3859" s="181">
        <f t="shared" si="3"/>
        <v>9.351318681</v>
      </c>
      <c r="U3859" s="182">
        <f t="shared" si="4"/>
        <v>40289</v>
      </c>
      <c r="V3859" s="182">
        <f t="shared" si="5"/>
        <v>40380</v>
      </c>
      <c r="W3859" s="182">
        <f t="shared" si="6"/>
        <v>40472</v>
      </c>
      <c r="X3859" s="181">
        <f t="shared" si="7"/>
        <v>182</v>
      </c>
      <c r="Y3859" s="181">
        <f t="shared" si="8"/>
        <v>273</v>
      </c>
      <c r="Z3859" s="181">
        <f t="shared" si="9"/>
        <v>365</v>
      </c>
      <c r="AA3859" s="155"/>
      <c r="AB3859" s="9"/>
      <c r="AC3859" s="9"/>
      <c r="AD3859" s="9"/>
      <c r="AE3859" s="9"/>
      <c r="AF3859" s="9"/>
      <c r="AG3859" s="9"/>
      <c r="AH3859" s="9"/>
    </row>
    <row r="3860" ht="15.75" customHeight="1">
      <c r="A3860" s="177">
        <v>40106.0</v>
      </c>
      <c r="B3860" s="178">
        <v>6.92</v>
      </c>
      <c r="C3860" s="178">
        <v>7.5</v>
      </c>
      <c r="D3860" s="178">
        <v>7.89</v>
      </c>
      <c r="E3860" s="178">
        <v>8.41</v>
      </c>
      <c r="F3860" s="178">
        <v>8.68</v>
      </c>
      <c r="G3860" s="178">
        <v>8.89</v>
      </c>
      <c r="H3860" s="178">
        <v>9.11</v>
      </c>
      <c r="I3860" s="178">
        <v>9.23</v>
      </c>
      <c r="J3860" s="178">
        <v>9.3</v>
      </c>
      <c r="K3860" s="179" t="str">
        <f>MAX(0,((T3860*(365/365))-VLOOKUP(A3860,VBMA!$A:$D,4,0))  /  (T3860* (365/365)   ))</f>
        <v>#N/A</v>
      </c>
      <c r="L3860" s="180" t="str">
        <f t="shared" ref="L3860:S3860" si="3863">(B3860*(1-$K3860) * (365/365))/100</f>
        <v>#N/A</v>
      </c>
      <c r="M3860" s="180" t="str">
        <f t="shared" si="3863"/>
        <v>#N/A</v>
      </c>
      <c r="N3860" s="180" t="str">
        <f t="shared" si="3863"/>
        <v>#N/A</v>
      </c>
      <c r="O3860" s="180" t="str">
        <f t="shared" si="3863"/>
        <v>#N/A</v>
      </c>
      <c r="P3860" s="180" t="str">
        <f t="shared" si="3863"/>
        <v>#N/A</v>
      </c>
      <c r="Q3860" s="180" t="str">
        <f t="shared" si="3863"/>
        <v>#N/A</v>
      </c>
      <c r="R3860" s="180" t="str">
        <f t="shared" si="3863"/>
        <v>#N/A</v>
      </c>
      <c r="S3860" s="180" t="str">
        <f t="shared" si="3863"/>
        <v>#N/A</v>
      </c>
      <c r="T3860" s="181">
        <f t="shared" si="3"/>
        <v>9.351318681</v>
      </c>
      <c r="U3860" s="182">
        <f t="shared" si="4"/>
        <v>40288</v>
      </c>
      <c r="V3860" s="182">
        <f t="shared" si="5"/>
        <v>40379</v>
      </c>
      <c r="W3860" s="182">
        <f t="shared" si="6"/>
        <v>40471</v>
      </c>
      <c r="X3860" s="181">
        <f t="shared" si="7"/>
        <v>182</v>
      </c>
      <c r="Y3860" s="181">
        <f t="shared" si="8"/>
        <v>273</v>
      </c>
      <c r="Z3860" s="181">
        <f t="shared" si="9"/>
        <v>365</v>
      </c>
      <c r="AA3860" s="155"/>
      <c r="AB3860" s="9"/>
      <c r="AC3860" s="9"/>
      <c r="AD3860" s="9"/>
      <c r="AE3860" s="9"/>
      <c r="AF3860" s="9"/>
      <c r="AG3860" s="9"/>
      <c r="AH3860" s="9"/>
    </row>
    <row r="3861" ht="15.75" customHeight="1">
      <c r="A3861" s="177">
        <v>40105.0</v>
      </c>
      <c r="B3861" s="178">
        <v>6.92</v>
      </c>
      <c r="C3861" s="178">
        <v>7.48</v>
      </c>
      <c r="D3861" s="178">
        <v>7.88</v>
      </c>
      <c r="E3861" s="178">
        <v>8.39</v>
      </c>
      <c r="F3861" s="178">
        <v>8.65</v>
      </c>
      <c r="G3861" s="178">
        <v>8.84</v>
      </c>
      <c r="H3861" s="178">
        <v>9.05</v>
      </c>
      <c r="I3861" s="178">
        <v>9.24</v>
      </c>
      <c r="J3861" s="178">
        <v>9.3</v>
      </c>
      <c r="K3861" s="179" t="str">
        <f>MAX(0,((T3861*(365/365))-VLOOKUP(A3861,VBMA!$A:$D,4,0))  /  (T3861* (365/365)   ))</f>
        <v>#N/A</v>
      </c>
      <c r="L3861" s="180" t="str">
        <f t="shared" ref="L3861:S3861" si="3864">(B3861*(1-$K3861) * (365/365))/100</f>
        <v>#N/A</v>
      </c>
      <c r="M3861" s="180" t="str">
        <f t="shared" si="3864"/>
        <v>#N/A</v>
      </c>
      <c r="N3861" s="180" t="str">
        <f t="shared" si="3864"/>
        <v>#N/A</v>
      </c>
      <c r="O3861" s="180" t="str">
        <f t="shared" si="3864"/>
        <v>#N/A</v>
      </c>
      <c r="P3861" s="180" t="str">
        <f t="shared" si="3864"/>
        <v>#N/A</v>
      </c>
      <c r="Q3861" s="180" t="str">
        <f t="shared" si="3864"/>
        <v>#N/A</v>
      </c>
      <c r="R3861" s="180" t="str">
        <f t="shared" si="3864"/>
        <v>#N/A</v>
      </c>
      <c r="S3861" s="180" t="str">
        <f t="shared" si="3864"/>
        <v>#N/A</v>
      </c>
      <c r="T3861" s="181">
        <f t="shared" si="3"/>
        <v>9.432087912</v>
      </c>
      <c r="U3861" s="182">
        <f t="shared" si="4"/>
        <v>40287</v>
      </c>
      <c r="V3861" s="182">
        <f t="shared" si="5"/>
        <v>40378</v>
      </c>
      <c r="W3861" s="182">
        <f t="shared" si="6"/>
        <v>40470</v>
      </c>
      <c r="X3861" s="181">
        <f t="shared" si="7"/>
        <v>182</v>
      </c>
      <c r="Y3861" s="181">
        <f t="shared" si="8"/>
        <v>273</v>
      </c>
      <c r="Z3861" s="181">
        <f t="shared" si="9"/>
        <v>365</v>
      </c>
      <c r="AA3861" s="155"/>
      <c r="AB3861" s="9"/>
      <c r="AC3861" s="9"/>
      <c r="AD3861" s="9"/>
      <c r="AE3861" s="9"/>
      <c r="AF3861" s="9"/>
      <c r="AG3861" s="9"/>
      <c r="AH3861" s="9"/>
    </row>
    <row r="3862" ht="15.75" customHeight="1">
      <c r="A3862" s="177">
        <v>40102.0</v>
      </c>
      <c r="B3862" s="178">
        <v>6.84</v>
      </c>
      <c r="C3862" s="178">
        <v>7.42</v>
      </c>
      <c r="D3862" s="178">
        <v>7.82</v>
      </c>
      <c r="E3862" s="178">
        <v>8.33</v>
      </c>
      <c r="F3862" s="178">
        <v>8.56</v>
      </c>
      <c r="G3862" s="178">
        <v>8.77</v>
      </c>
      <c r="H3862" s="178">
        <v>8.96</v>
      </c>
      <c r="I3862" s="178">
        <v>9.17</v>
      </c>
      <c r="J3862" s="178">
        <v>9.24</v>
      </c>
      <c r="K3862" s="179" t="str">
        <f>MAX(0,((T3862*(365/365))-VLOOKUP(A3862,VBMA!$A:$D,4,0))  /  (T3862* (365/365)   ))</f>
        <v>#N/A</v>
      </c>
      <c r="L3862" s="180" t="str">
        <f t="shared" ref="L3862:S3862" si="3865">(B3862*(1-$K3862) * (365/365))/100</f>
        <v>#N/A</v>
      </c>
      <c r="M3862" s="180" t="str">
        <f t="shared" si="3865"/>
        <v>#N/A</v>
      </c>
      <c r="N3862" s="180" t="str">
        <f t="shared" si="3865"/>
        <v>#N/A</v>
      </c>
      <c r="O3862" s="180" t="str">
        <f t="shared" si="3865"/>
        <v>#N/A</v>
      </c>
      <c r="P3862" s="180" t="str">
        <f t="shared" si="3865"/>
        <v>#N/A</v>
      </c>
      <c r="Q3862" s="180" t="str">
        <f t="shared" si="3865"/>
        <v>#N/A</v>
      </c>
      <c r="R3862" s="180" t="str">
        <f t="shared" si="3865"/>
        <v>#N/A</v>
      </c>
      <c r="S3862" s="180" t="str">
        <f t="shared" si="3865"/>
        <v>#N/A</v>
      </c>
      <c r="T3862" s="181">
        <f t="shared" si="3"/>
        <v>9.382307692</v>
      </c>
      <c r="U3862" s="182">
        <f t="shared" si="4"/>
        <v>40284</v>
      </c>
      <c r="V3862" s="182">
        <f t="shared" si="5"/>
        <v>40375</v>
      </c>
      <c r="W3862" s="182">
        <f t="shared" si="6"/>
        <v>40467</v>
      </c>
      <c r="X3862" s="181">
        <f t="shared" si="7"/>
        <v>182</v>
      </c>
      <c r="Y3862" s="181">
        <f t="shared" si="8"/>
        <v>273</v>
      </c>
      <c r="Z3862" s="181">
        <f t="shared" si="9"/>
        <v>365</v>
      </c>
      <c r="AA3862" s="155"/>
      <c r="AB3862" s="9"/>
      <c r="AC3862" s="9"/>
      <c r="AD3862" s="9"/>
      <c r="AE3862" s="9"/>
      <c r="AF3862" s="9"/>
      <c r="AG3862" s="9"/>
      <c r="AH3862" s="9"/>
    </row>
    <row r="3863" ht="15.75" customHeight="1">
      <c r="A3863" s="177">
        <v>40101.0</v>
      </c>
      <c r="B3863" s="178">
        <v>6.82</v>
      </c>
      <c r="C3863" s="178">
        <v>7.42</v>
      </c>
      <c r="D3863" s="178">
        <v>7.82</v>
      </c>
      <c r="E3863" s="178">
        <v>8.33</v>
      </c>
      <c r="F3863" s="178">
        <v>8.56</v>
      </c>
      <c r="G3863" s="178">
        <v>8.77</v>
      </c>
      <c r="H3863" s="178">
        <v>8.96</v>
      </c>
      <c r="I3863" s="178">
        <v>9.14</v>
      </c>
      <c r="J3863" s="178">
        <v>9.24</v>
      </c>
      <c r="K3863" s="179" t="str">
        <f>MAX(0,((T3863*(365/365))-VLOOKUP(A3863,VBMA!$A:$D,4,0))  /  (T3863* (365/365)   ))</f>
        <v>#N/A</v>
      </c>
      <c r="L3863" s="180" t="str">
        <f t="shared" ref="L3863:S3863" si="3866">(B3863*(1-$K3863) * (365/365))/100</f>
        <v>#N/A</v>
      </c>
      <c r="M3863" s="180" t="str">
        <f t="shared" si="3866"/>
        <v>#N/A</v>
      </c>
      <c r="N3863" s="180" t="str">
        <f t="shared" si="3866"/>
        <v>#N/A</v>
      </c>
      <c r="O3863" s="180" t="str">
        <f t="shared" si="3866"/>
        <v>#N/A</v>
      </c>
      <c r="P3863" s="180" t="str">
        <f t="shared" si="3866"/>
        <v>#N/A</v>
      </c>
      <c r="Q3863" s="180" t="str">
        <f t="shared" si="3866"/>
        <v>#N/A</v>
      </c>
      <c r="R3863" s="180" t="str">
        <f t="shared" si="3866"/>
        <v>#N/A</v>
      </c>
      <c r="S3863" s="180" t="str">
        <f t="shared" si="3866"/>
        <v>#N/A</v>
      </c>
      <c r="T3863" s="181">
        <f t="shared" si="3"/>
        <v>9.321978022</v>
      </c>
      <c r="U3863" s="182">
        <f t="shared" si="4"/>
        <v>40283</v>
      </c>
      <c r="V3863" s="182">
        <f t="shared" si="5"/>
        <v>40374</v>
      </c>
      <c r="W3863" s="182">
        <f t="shared" si="6"/>
        <v>40466</v>
      </c>
      <c r="X3863" s="181">
        <f t="shared" si="7"/>
        <v>182</v>
      </c>
      <c r="Y3863" s="181">
        <f t="shared" si="8"/>
        <v>273</v>
      </c>
      <c r="Z3863" s="181">
        <f t="shared" si="9"/>
        <v>365</v>
      </c>
      <c r="AA3863" s="155"/>
      <c r="AB3863" s="9"/>
      <c r="AC3863" s="9"/>
      <c r="AD3863" s="9"/>
      <c r="AE3863" s="9"/>
      <c r="AF3863" s="9"/>
      <c r="AG3863" s="9"/>
      <c r="AH3863" s="9"/>
    </row>
    <row r="3864" ht="15.75" customHeight="1">
      <c r="A3864" s="177">
        <v>40100.0</v>
      </c>
      <c r="B3864" s="178">
        <v>6.57</v>
      </c>
      <c r="C3864" s="178">
        <v>7.2</v>
      </c>
      <c r="D3864" s="178">
        <v>7.61</v>
      </c>
      <c r="E3864" s="178">
        <v>8.27</v>
      </c>
      <c r="F3864" s="178">
        <v>8.54</v>
      </c>
      <c r="G3864" s="178">
        <v>8.72</v>
      </c>
      <c r="H3864" s="178">
        <v>8.92</v>
      </c>
      <c r="I3864" s="178">
        <v>9.14</v>
      </c>
      <c r="J3864" s="178">
        <v>9.24</v>
      </c>
      <c r="K3864" s="179" t="str">
        <f>MAX(0,((T3864*(365/365))-VLOOKUP(A3864,VBMA!$A:$D,4,0))  /  (T3864* (365/365)   ))</f>
        <v>#N/A</v>
      </c>
      <c r="L3864" s="180" t="str">
        <f t="shared" ref="L3864:S3864" si="3867">(B3864*(1-$K3864) * (365/365))/100</f>
        <v>#N/A</v>
      </c>
      <c r="M3864" s="180" t="str">
        <f t="shared" si="3867"/>
        <v>#N/A</v>
      </c>
      <c r="N3864" s="180" t="str">
        <f t="shared" si="3867"/>
        <v>#N/A</v>
      </c>
      <c r="O3864" s="180" t="str">
        <f t="shared" si="3867"/>
        <v>#N/A</v>
      </c>
      <c r="P3864" s="180" t="str">
        <f t="shared" si="3867"/>
        <v>#N/A</v>
      </c>
      <c r="Q3864" s="180" t="str">
        <f t="shared" si="3867"/>
        <v>#N/A</v>
      </c>
      <c r="R3864" s="180" t="str">
        <f t="shared" si="3867"/>
        <v>#N/A</v>
      </c>
      <c r="S3864" s="180" t="str">
        <f t="shared" si="3867"/>
        <v>#N/A</v>
      </c>
      <c r="T3864" s="181">
        <f t="shared" si="3"/>
        <v>9.362417582</v>
      </c>
      <c r="U3864" s="182">
        <f t="shared" si="4"/>
        <v>40282</v>
      </c>
      <c r="V3864" s="182">
        <f t="shared" si="5"/>
        <v>40373</v>
      </c>
      <c r="W3864" s="182">
        <f t="shared" si="6"/>
        <v>40465</v>
      </c>
      <c r="X3864" s="181">
        <f t="shared" si="7"/>
        <v>182</v>
      </c>
      <c r="Y3864" s="181">
        <f t="shared" si="8"/>
        <v>273</v>
      </c>
      <c r="Z3864" s="181">
        <f t="shared" si="9"/>
        <v>365</v>
      </c>
      <c r="AA3864" s="155"/>
      <c r="AB3864" s="9"/>
      <c r="AC3864" s="9"/>
      <c r="AD3864" s="9"/>
      <c r="AE3864" s="9"/>
      <c r="AF3864" s="9"/>
      <c r="AG3864" s="9"/>
      <c r="AH3864" s="9"/>
    </row>
    <row r="3865" ht="15.75" customHeight="1">
      <c r="A3865" s="177">
        <v>40099.0</v>
      </c>
      <c r="B3865" s="178">
        <v>6.46</v>
      </c>
      <c r="C3865" s="178">
        <v>7.1</v>
      </c>
      <c r="D3865" s="178">
        <v>7.6</v>
      </c>
      <c r="E3865" s="178">
        <v>8.26</v>
      </c>
      <c r="F3865" s="178">
        <v>8.54</v>
      </c>
      <c r="G3865" s="178">
        <v>8.72</v>
      </c>
      <c r="H3865" s="178">
        <v>8.92</v>
      </c>
      <c r="I3865" s="178">
        <v>9.14</v>
      </c>
      <c r="J3865" s="178">
        <v>9.24</v>
      </c>
      <c r="K3865" s="179" t="str">
        <f>MAX(0,((T3865*(365/365))-VLOOKUP(A3865,VBMA!$A:$D,4,0))  /  (T3865* (365/365)   ))</f>
        <v>#N/A</v>
      </c>
      <c r="L3865" s="180" t="str">
        <f t="shared" ref="L3865:S3865" si="3868">(B3865*(1-$K3865) * (365/365))/100</f>
        <v>#N/A</v>
      </c>
      <c r="M3865" s="180" t="str">
        <f t="shared" si="3868"/>
        <v>#N/A</v>
      </c>
      <c r="N3865" s="180" t="str">
        <f t="shared" si="3868"/>
        <v>#N/A</v>
      </c>
      <c r="O3865" s="180" t="str">
        <f t="shared" si="3868"/>
        <v>#N/A</v>
      </c>
      <c r="P3865" s="180" t="str">
        <f t="shared" si="3868"/>
        <v>#N/A</v>
      </c>
      <c r="Q3865" s="180" t="str">
        <f t="shared" si="3868"/>
        <v>#N/A</v>
      </c>
      <c r="R3865" s="180" t="str">
        <f t="shared" si="3868"/>
        <v>#N/A</v>
      </c>
      <c r="S3865" s="180" t="str">
        <f t="shared" si="3868"/>
        <v>#N/A</v>
      </c>
      <c r="T3865" s="181">
        <f t="shared" si="3"/>
        <v>9.362417582</v>
      </c>
      <c r="U3865" s="182">
        <f t="shared" si="4"/>
        <v>40281</v>
      </c>
      <c r="V3865" s="182">
        <f t="shared" si="5"/>
        <v>40372</v>
      </c>
      <c r="W3865" s="182">
        <f t="shared" si="6"/>
        <v>40464</v>
      </c>
      <c r="X3865" s="181">
        <f t="shared" si="7"/>
        <v>182</v>
      </c>
      <c r="Y3865" s="181">
        <f t="shared" si="8"/>
        <v>273</v>
      </c>
      <c r="Z3865" s="181">
        <f t="shared" si="9"/>
        <v>365</v>
      </c>
      <c r="AA3865" s="155"/>
      <c r="AB3865" s="9"/>
      <c r="AC3865" s="9"/>
      <c r="AD3865" s="9"/>
      <c r="AE3865" s="9"/>
      <c r="AF3865" s="9"/>
      <c r="AG3865" s="9"/>
      <c r="AH3865" s="9"/>
    </row>
    <row r="3866" ht="15.75" customHeight="1">
      <c r="A3866" s="177">
        <v>40098.0</v>
      </c>
      <c r="B3866" s="178">
        <v>6.29</v>
      </c>
      <c r="C3866" s="178">
        <v>6.93</v>
      </c>
      <c r="D3866" s="178">
        <v>7.46</v>
      </c>
      <c r="E3866" s="178">
        <v>8.16</v>
      </c>
      <c r="F3866" s="178">
        <v>8.45</v>
      </c>
      <c r="G3866" s="178">
        <v>8.63</v>
      </c>
      <c r="H3866" s="178">
        <v>8.84</v>
      </c>
      <c r="I3866" s="178">
        <v>9.06</v>
      </c>
      <c r="J3866" s="178">
        <v>9.16</v>
      </c>
      <c r="K3866" s="179" t="str">
        <f>MAX(0,((T3866*(365/365))-VLOOKUP(A3866,VBMA!$A:$D,4,0))  /  (T3866* (365/365)   ))</f>
        <v>#N/A</v>
      </c>
      <c r="L3866" s="180" t="str">
        <f t="shared" ref="L3866:S3866" si="3869">(B3866*(1-$K3866) * (365/365))/100</f>
        <v>#N/A</v>
      </c>
      <c r="M3866" s="180" t="str">
        <f t="shared" si="3869"/>
        <v>#N/A</v>
      </c>
      <c r="N3866" s="180" t="str">
        <f t="shared" si="3869"/>
        <v>#N/A</v>
      </c>
      <c r="O3866" s="180" t="str">
        <f t="shared" si="3869"/>
        <v>#N/A</v>
      </c>
      <c r="P3866" s="180" t="str">
        <f t="shared" si="3869"/>
        <v>#N/A</v>
      </c>
      <c r="Q3866" s="180" t="str">
        <f t="shared" si="3869"/>
        <v>#N/A</v>
      </c>
      <c r="R3866" s="180" t="str">
        <f t="shared" si="3869"/>
        <v>#N/A</v>
      </c>
      <c r="S3866" s="180" t="str">
        <f t="shared" si="3869"/>
        <v>#N/A</v>
      </c>
      <c r="T3866" s="181">
        <f t="shared" si="3"/>
        <v>9.282417582</v>
      </c>
      <c r="U3866" s="182">
        <f t="shared" si="4"/>
        <v>40280</v>
      </c>
      <c r="V3866" s="182">
        <f t="shared" si="5"/>
        <v>40371</v>
      </c>
      <c r="W3866" s="182">
        <f t="shared" si="6"/>
        <v>40463</v>
      </c>
      <c r="X3866" s="181">
        <f t="shared" si="7"/>
        <v>182</v>
      </c>
      <c r="Y3866" s="181">
        <f t="shared" si="8"/>
        <v>273</v>
      </c>
      <c r="Z3866" s="181">
        <f t="shared" si="9"/>
        <v>365</v>
      </c>
      <c r="AA3866" s="155"/>
      <c r="AB3866" s="9"/>
      <c r="AC3866" s="9"/>
      <c r="AD3866" s="9"/>
      <c r="AE3866" s="9"/>
      <c r="AF3866" s="9"/>
      <c r="AG3866" s="9"/>
      <c r="AH3866" s="9"/>
    </row>
    <row r="3867" ht="15.75" customHeight="1">
      <c r="A3867" s="177">
        <v>40095.0</v>
      </c>
      <c r="B3867" s="178">
        <v>6.23</v>
      </c>
      <c r="C3867" s="178">
        <v>6.93</v>
      </c>
      <c r="D3867" s="178">
        <v>7.46</v>
      </c>
      <c r="E3867" s="178">
        <v>8.15</v>
      </c>
      <c r="F3867" s="178">
        <v>8.4</v>
      </c>
      <c r="G3867" s="178">
        <v>8.58</v>
      </c>
      <c r="H3867" s="178">
        <v>8.78</v>
      </c>
      <c r="I3867" s="178">
        <v>9.0</v>
      </c>
      <c r="J3867" s="178">
        <v>9.1</v>
      </c>
      <c r="K3867" s="179" t="str">
        <f>MAX(0,((T3867*(365/365))-VLOOKUP(A3867,VBMA!$A:$D,4,0))  /  (T3867* (365/365)   ))</f>
        <v>#N/A</v>
      </c>
      <c r="L3867" s="180" t="str">
        <f t="shared" ref="L3867:S3867" si="3870">(B3867*(1-$K3867) * (365/365))/100</f>
        <v>#N/A</v>
      </c>
      <c r="M3867" s="180" t="str">
        <f t="shared" si="3870"/>
        <v>#N/A</v>
      </c>
      <c r="N3867" s="180" t="str">
        <f t="shared" si="3870"/>
        <v>#N/A</v>
      </c>
      <c r="O3867" s="180" t="str">
        <f t="shared" si="3870"/>
        <v>#N/A</v>
      </c>
      <c r="P3867" s="180" t="str">
        <f t="shared" si="3870"/>
        <v>#N/A</v>
      </c>
      <c r="Q3867" s="180" t="str">
        <f t="shared" si="3870"/>
        <v>#N/A</v>
      </c>
      <c r="R3867" s="180" t="str">
        <f t="shared" si="3870"/>
        <v>#N/A</v>
      </c>
      <c r="S3867" s="180" t="str">
        <f t="shared" si="3870"/>
        <v>#N/A</v>
      </c>
      <c r="T3867" s="181">
        <f t="shared" si="3"/>
        <v>9.222417582</v>
      </c>
      <c r="U3867" s="182">
        <f t="shared" si="4"/>
        <v>40277</v>
      </c>
      <c r="V3867" s="182">
        <f t="shared" si="5"/>
        <v>40368</v>
      </c>
      <c r="W3867" s="182">
        <f t="shared" si="6"/>
        <v>40460</v>
      </c>
      <c r="X3867" s="181">
        <f t="shared" si="7"/>
        <v>182</v>
      </c>
      <c r="Y3867" s="181">
        <f t="shared" si="8"/>
        <v>273</v>
      </c>
      <c r="Z3867" s="181">
        <f t="shared" si="9"/>
        <v>365</v>
      </c>
      <c r="AA3867" s="155"/>
      <c r="AB3867" s="9"/>
      <c r="AC3867" s="9"/>
      <c r="AD3867" s="9"/>
      <c r="AE3867" s="9"/>
      <c r="AF3867" s="9"/>
      <c r="AG3867" s="9"/>
      <c r="AH3867" s="9"/>
    </row>
    <row r="3868" ht="15.75" customHeight="1">
      <c r="A3868" s="177">
        <v>40094.0</v>
      </c>
      <c r="B3868" s="178">
        <v>6.32</v>
      </c>
      <c r="C3868" s="178">
        <v>7.09</v>
      </c>
      <c r="D3868" s="178">
        <v>7.59</v>
      </c>
      <c r="E3868" s="178">
        <v>8.24</v>
      </c>
      <c r="F3868" s="178">
        <v>8.5</v>
      </c>
      <c r="G3868" s="178">
        <v>8.67</v>
      </c>
      <c r="H3868" s="178">
        <v>8.87</v>
      </c>
      <c r="I3868" s="178">
        <v>9.09</v>
      </c>
      <c r="J3868" s="178">
        <v>9.19</v>
      </c>
      <c r="K3868" s="179" t="str">
        <f>MAX(0,((T3868*(365/365))-VLOOKUP(A3868,VBMA!$A:$D,4,0))  /  (T3868* (365/365)   ))</f>
        <v>#N/A</v>
      </c>
      <c r="L3868" s="180" t="str">
        <f t="shared" ref="L3868:S3868" si="3871">(B3868*(1-$K3868) * (365/365))/100</f>
        <v>#N/A</v>
      </c>
      <c r="M3868" s="180" t="str">
        <f t="shared" si="3871"/>
        <v>#N/A</v>
      </c>
      <c r="N3868" s="180" t="str">
        <f t="shared" si="3871"/>
        <v>#N/A</v>
      </c>
      <c r="O3868" s="180" t="str">
        <f t="shared" si="3871"/>
        <v>#N/A</v>
      </c>
      <c r="P3868" s="180" t="str">
        <f t="shared" si="3871"/>
        <v>#N/A</v>
      </c>
      <c r="Q3868" s="180" t="str">
        <f t="shared" si="3871"/>
        <v>#N/A</v>
      </c>
      <c r="R3868" s="180" t="str">
        <f t="shared" si="3871"/>
        <v>#N/A</v>
      </c>
      <c r="S3868" s="180" t="str">
        <f t="shared" si="3871"/>
        <v>#N/A</v>
      </c>
      <c r="T3868" s="181">
        <f t="shared" si="3"/>
        <v>9.312417582</v>
      </c>
      <c r="U3868" s="182">
        <f t="shared" si="4"/>
        <v>40276</v>
      </c>
      <c r="V3868" s="182">
        <f t="shared" si="5"/>
        <v>40367</v>
      </c>
      <c r="W3868" s="182">
        <f t="shared" si="6"/>
        <v>40459</v>
      </c>
      <c r="X3868" s="181">
        <f t="shared" si="7"/>
        <v>182</v>
      </c>
      <c r="Y3868" s="181">
        <f t="shared" si="8"/>
        <v>273</v>
      </c>
      <c r="Z3868" s="181">
        <f t="shared" si="9"/>
        <v>365</v>
      </c>
      <c r="AA3868" s="155"/>
      <c r="AB3868" s="9"/>
      <c r="AC3868" s="9"/>
      <c r="AD3868" s="9"/>
      <c r="AE3868" s="9"/>
      <c r="AF3868" s="9"/>
      <c r="AG3868" s="9"/>
      <c r="AH3868" s="9"/>
    </row>
    <row r="3869" ht="15.75" customHeight="1">
      <c r="A3869" s="177">
        <v>40093.0</v>
      </c>
      <c r="B3869" s="178">
        <v>6.24</v>
      </c>
      <c r="C3869" s="178">
        <v>6.96</v>
      </c>
      <c r="D3869" s="178">
        <v>7.49</v>
      </c>
      <c r="E3869" s="178">
        <v>8.19</v>
      </c>
      <c r="F3869" s="178">
        <v>8.45</v>
      </c>
      <c r="G3869" s="178">
        <v>8.64</v>
      </c>
      <c r="H3869" s="178">
        <v>8.86</v>
      </c>
      <c r="I3869" s="178">
        <v>9.1</v>
      </c>
      <c r="J3869" s="178">
        <v>9.21</v>
      </c>
      <c r="K3869" s="179" t="str">
        <f>MAX(0,((T3869*(365/365))-VLOOKUP(A3869,VBMA!$A:$D,4,0))  /  (T3869* (365/365)   ))</f>
        <v>#N/A</v>
      </c>
      <c r="L3869" s="180" t="str">
        <f t="shared" ref="L3869:S3869" si="3872">(B3869*(1-$K3869) * (365/365))/100</f>
        <v>#N/A</v>
      </c>
      <c r="M3869" s="180" t="str">
        <f t="shared" si="3872"/>
        <v>#N/A</v>
      </c>
      <c r="N3869" s="180" t="str">
        <f t="shared" si="3872"/>
        <v>#N/A</v>
      </c>
      <c r="O3869" s="180" t="str">
        <f t="shared" si="3872"/>
        <v>#N/A</v>
      </c>
      <c r="P3869" s="180" t="str">
        <f t="shared" si="3872"/>
        <v>#N/A</v>
      </c>
      <c r="Q3869" s="180" t="str">
        <f t="shared" si="3872"/>
        <v>#N/A</v>
      </c>
      <c r="R3869" s="180" t="str">
        <f t="shared" si="3872"/>
        <v>#N/A</v>
      </c>
      <c r="S3869" s="180" t="str">
        <f t="shared" si="3872"/>
        <v>#N/A</v>
      </c>
      <c r="T3869" s="181">
        <f t="shared" si="3"/>
        <v>9.342637363</v>
      </c>
      <c r="U3869" s="182">
        <f t="shared" si="4"/>
        <v>40275</v>
      </c>
      <c r="V3869" s="182">
        <f t="shared" si="5"/>
        <v>40366</v>
      </c>
      <c r="W3869" s="182">
        <f t="shared" si="6"/>
        <v>40458</v>
      </c>
      <c r="X3869" s="181">
        <f t="shared" si="7"/>
        <v>182</v>
      </c>
      <c r="Y3869" s="181">
        <f t="shared" si="8"/>
        <v>273</v>
      </c>
      <c r="Z3869" s="181">
        <f t="shared" si="9"/>
        <v>365</v>
      </c>
      <c r="AA3869" s="155"/>
      <c r="AB3869" s="9"/>
      <c r="AC3869" s="9"/>
      <c r="AD3869" s="9"/>
      <c r="AE3869" s="9"/>
      <c r="AF3869" s="9"/>
      <c r="AG3869" s="9"/>
      <c r="AH3869" s="9"/>
    </row>
    <row r="3870" ht="15.75" customHeight="1">
      <c r="A3870" s="177">
        <v>40092.0</v>
      </c>
      <c r="B3870" s="178">
        <v>6.39</v>
      </c>
      <c r="C3870" s="178">
        <v>7.11</v>
      </c>
      <c r="D3870" s="178">
        <v>7.61</v>
      </c>
      <c r="E3870" s="178">
        <v>8.28</v>
      </c>
      <c r="F3870" s="178">
        <v>8.52</v>
      </c>
      <c r="G3870" s="178">
        <v>8.68</v>
      </c>
      <c r="H3870" s="178">
        <v>8.88</v>
      </c>
      <c r="I3870" s="178">
        <v>9.09</v>
      </c>
      <c r="J3870" s="178">
        <v>9.19</v>
      </c>
      <c r="K3870" s="179" t="str">
        <f>MAX(0,((T3870*(365/365))-VLOOKUP(A3870,VBMA!$A:$D,4,0))  /  (T3870* (365/365)   ))</f>
        <v>#N/A</v>
      </c>
      <c r="L3870" s="180" t="str">
        <f t="shared" ref="L3870:S3870" si="3873">(B3870*(1-$K3870) * (365/365))/100</f>
        <v>#N/A</v>
      </c>
      <c r="M3870" s="180" t="str">
        <f t="shared" si="3873"/>
        <v>#N/A</v>
      </c>
      <c r="N3870" s="180" t="str">
        <f t="shared" si="3873"/>
        <v>#N/A</v>
      </c>
      <c r="O3870" s="180" t="str">
        <f t="shared" si="3873"/>
        <v>#N/A</v>
      </c>
      <c r="P3870" s="180" t="str">
        <f t="shared" si="3873"/>
        <v>#N/A</v>
      </c>
      <c r="Q3870" s="180" t="str">
        <f t="shared" si="3873"/>
        <v>#N/A</v>
      </c>
      <c r="R3870" s="180" t="str">
        <f t="shared" si="3873"/>
        <v>#N/A</v>
      </c>
      <c r="S3870" s="180" t="str">
        <f t="shared" si="3873"/>
        <v>#N/A</v>
      </c>
      <c r="T3870" s="181">
        <f t="shared" si="3"/>
        <v>9.302307692</v>
      </c>
      <c r="U3870" s="182">
        <f t="shared" si="4"/>
        <v>40274</v>
      </c>
      <c r="V3870" s="182">
        <f t="shared" si="5"/>
        <v>40365</v>
      </c>
      <c r="W3870" s="182">
        <f t="shared" si="6"/>
        <v>40457</v>
      </c>
      <c r="X3870" s="181">
        <f t="shared" si="7"/>
        <v>182</v>
      </c>
      <c r="Y3870" s="181">
        <f t="shared" si="8"/>
        <v>273</v>
      </c>
      <c r="Z3870" s="181">
        <f t="shared" si="9"/>
        <v>365</v>
      </c>
      <c r="AA3870" s="155"/>
      <c r="AB3870" s="9"/>
      <c r="AC3870" s="9"/>
      <c r="AD3870" s="9"/>
      <c r="AE3870" s="9"/>
      <c r="AF3870" s="9"/>
      <c r="AG3870" s="9"/>
      <c r="AH3870" s="9"/>
    </row>
    <row r="3871" ht="15.75" customHeight="1">
      <c r="A3871" s="177">
        <v>40091.0</v>
      </c>
      <c r="B3871" s="178">
        <v>6.49</v>
      </c>
      <c r="C3871" s="178">
        <v>7.11</v>
      </c>
      <c r="D3871" s="178">
        <v>7.61</v>
      </c>
      <c r="E3871" s="178">
        <v>8.27</v>
      </c>
      <c r="F3871" s="178">
        <v>8.52</v>
      </c>
      <c r="G3871" s="178">
        <v>8.68</v>
      </c>
      <c r="H3871" s="178">
        <v>8.88</v>
      </c>
      <c r="I3871" s="178">
        <v>9.09</v>
      </c>
      <c r="J3871" s="178">
        <v>9.19</v>
      </c>
      <c r="K3871" s="179" t="str">
        <f>MAX(0,((T3871*(365/365))-VLOOKUP(A3871,VBMA!$A:$D,4,0))  /  (T3871* (365/365)   ))</f>
        <v>#N/A</v>
      </c>
      <c r="L3871" s="180" t="str">
        <f t="shared" ref="L3871:S3871" si="3874">(B3871*(1-$K3871) * (365/365))/100</f>
        <v>#N/A</v>
      </c>
      <c r="M3871" s="180" t="str">
        <f t="shared" si="3874"/>
        <v>#N/A</v>
      </c>
      <c r="N3871" s="180" t="str">
        <f t="shared" si="3874"/>
        <v>#N/A</v>
      </c>
      <c r="O3871" s="180" t="str">
        <f t="shared" si="3874"/>
        <v>#N/A</v>
      </c>
      <c r="P3871" s="180" t="str">
        <f t="shared" si="3874"/>
        <v>#N/A</v>
      </c>
      <c r="Q3871" s="180" t="str">
        <f t="shared" si="3874"/>
        <v>#N/A</v>
      </c>
      <c r="R3871" s="180" t="str">
        <f t="shared" si="3874"/>
        <v>#N/A</v>
      </c>
      <c r="S3871" s="180" t="str">
        <f t="shared" si="3874"/>
        <v>#N/A</v>
      </c>
      <c r="T3871" s="181">
        <f t="shared" si="3"/>
        <v>9.302307692</v>
      </c>
      <c r="U3871" s="182">
        <f t="shared" si="4"/>
        <v>40273</v>
      </c>
      <c r="V3871" s="182">
        <f t="shared" si="5"/>
        <v>40364</v>
      </c>
      <c r="W3871" s="182">
        <f t="shared" si="6"/>
        <v>40456</v>
      </c>
      <c r="X3871" s="181">
        <f t="shared" si="7"/>
        <v>182</v>
      </c>
      <c r="Y3871" s="181">
        <f t="shared" si="8"/>
        <v>273</v>
      </c>
      <c r="Z3871" s="181">
        <f t="shared" si="9"/>
        <v>365</v>
      </c>
      <c r="AA3871" s="155"/>
      <c r="AB3871" s="9"/>
      <c r="AC3871" s="9"/>
      <c r="AD3871" s="9"/>
      <c r="AE3871" s="9"/>
      <c r="AF3871" s="9"/>
      <c r="AG3871" s="9"/>
      <c r="AH3871" s="9"/>
    </row>
    <row r="3872" ht="15.75" customHeight="1">
      <c r="A3872" s="177">
        <v>40088.0</v>
      </c>
      <c r="B3872" s="178">
        <v>6.49</v>
      </c>
      <c r="C3872" s="178">
        <v>7.18</v>
      </c>
      <c r="D3872" s="178">
        <v>7.64</v>
      </c>
      <c r="E3872" s="178">
        <v>8.3</v>
      </c>
      <c r="F3872" s="178">
        <v>8.56</v>
      </c>
      <c r="G3872" s="178">
        <v>8.73</v>
      </c>
      <c r="H3872" s="178">
        <v>8.91</v>
      </c>
      <c r="I3872" s="178">
        <v>9.13</v>
      </c>
      <c r="J3872" s="178">
        <v>9.21</v>
      </c>
      <c r="K3872" s="179" t="str">
        <f>MAX(0,((T3872*(365/365))-VLOOKUP(A3872,VBMA!$A:$D,4,0))  /  (T3872* (365/365)   ))</f>
        <v>#N/A</v>
      </c>
      <c r="L3872" s="180" t="str">
        <f t="shared" ref="L3872:S3872" si="3875">(B3872*(1-$K3872) * (365/365))/100</f>
        <v>#N/A</v>
      </c>
      <c r="M3872" s="180" t="str">
        <f t="shared" si="3875"/>
        <v>#N/A</v>
      </c>
      <c r="N3872" s="180" t="str">
        <f t="shared" si="3875"/>
        <v>#N/A</v>
      </c>
      <c r="O3872" s="180" t="str">
        <f t="shared" si="3875"/>
        <v>#N/A</v>
      </c>
      <c r="P3872" s="180" t="str">
        <f t="shared" si="3875"/>
        <v>#N/A</v>
      </c>
      <c r="Q3872" s="180" t="str">
        <f t="shared" si="3875"/>
        <v>#N/A</v>
      </c>
      <c r="R3872" s="180" t="str">
        <f t="shared" si="3875"/>
        <v>#N/A</v>
      </c>
      <c r="S3872" s="180" t="str">
        <f t="shared" si="3875"/>
        <v>#N/A</v>
      </c>
      <c r="T3872" s="181">
        <f t="shared" si="3"/>
        <v>9.352417582</v>
      </c>
      <c r="U3872" s="182">
        <f t="shared" si="4"/>
        <v>40270</v>
      </c>
      <c r="V3872" s="182">
        <f t="shared" si="5"/>
        <v>40361</v>
      </c>
      <c r="W3872" s="182">
        <f t="shared" si="6"/>
        <v>40453</v>
      </c>
      <c r="X3872" s="181">
        <f t="shared" si="7"/>
        <v>182</v>
      </c>
      <c r="Y3872" s="181">
        <f t="shared" si="8"/>
        <v>273</v>
      </c>
      <c r="Z3872" s="181">
        <f t="shared" si="9"/>
        <v>365</v>
      </c>
      <c r="AA3872" s="155"/>
      <c r="AB3872" s="9"/>
      <c r="AC3872" s="9"/>
      <c r="AD3872" s="9"/>
      <c r="AE3872" s="9"/>
      <c r="AF3872" s="9"/>
      <c r="AG3872" s="9"/>
      <c r="AH3872" s="9"/>
    </row>
    <row r="3873" ht="15.75" customHeight="1">
      <c r="A3873" s="177">
        <v>40087.0</v>
      </c>
      <c r="B3873" s="178">
        <v>6.51</v>
      </c>
      <c r="C3873" s="178">
        <v>7.1</v>
      </c>
      <c r="D3873" s="178">
        <v>7.6</v>
      </c>
      <c r="E3873" s="178">
        <v>8.21</v>
      </c>
      <c r="F3873" s="178">
        <v>8.46</v>
      </c>
      <c r="G3873" s="178">
        <v>8.63</v>
      </c>
      <c r="H3873" s="178">
        <v>8.84</v>
      </c>
      <c r="I3873" s="178">
        <v>9.06</v>
      </c>
      <c r="J3873" s="178">
        <v>9.11</v>
      </c>
      <c r="K3873" s="179" t="str">
        <f>MAX(0,((T3873*(365/365))-VLOOKUP(A3873,VBMA!$A:$D,4,0))  /  (T3873* (365/365)   ))</f>
        <v>#N/A</v>
      </c>
      <c r="L3873" s="180" t="str">
        <f t="shared" ref="L3873:S3873" si="3876">(B3873*(1-$K3873) * (365/365))/100</f>
        <v>#N/A</v>
      </c>
      <c r="M3873" s="180" t="str">
        <f t="shared" si="3876"/>
        <v>#N/A</v>
      </c>
      <c r="N3873" s="180" t="str">
        <f t="shared" si="3876"/>
        <v>#N/A</v>
      </c>
      <c r="O3873" s="180" t="str">
        <f t="shared" si="3876"/>
        <v>#N/A</v>
      </c>
      <c r="P3873" s="180" t="str">
        <f t="shared" si="3876"/>
        <v>#N/A</v>
      </c>
      <c r="Q3873" s="180" t="str">
        <f t="shared" si="3876"/>
        <v>#N/A</v>
      </c>
      <c r="R3873" s="180" t="str">
        <f t="shared" si="3876"/>
        <v>#N/A</v>
      </c>
      <c r="S3873" s="180" t="str">
        <f t="shared" si="3876"/>
        <v>#N/A</v>
      </c>
      <c r="T3873" s="181">
        <f t="shared" si="3"/>
        <v>9.282417582</v>
      </c>
      <c r="U3873" s="182">
        <f t="shared" si="4"/>
        <v>40269</v>
      </c>
      <c r="V3873" s="182">
        <f t="shared" si="5"/>
        <v>40360</v>
      </c>
      <c r="W3873" s="182">
        <f t="shared" si="6"/>
        <v>40452</v>
      </c>
      <c r="X3873" s="181">
        <f t="shared" si="7"/>
        <v>182</v>
      </c>
      <c r="Y3873" s="181">
        <f t="shared" si="8"/>
        <v>273</v>
      </c>
      <c r="Z3873" s="181">
        <f t="shared" si="9"/>
        <v>365</v>
      </c>
      <c r="AA3873" s="155"/>
      <c r="AB3873" s="9"/>
      <c r="AC3873" s="9"/>
      <c r="AD3873" s="9"/>
      <c r="AE3873" s="9"/>
      <c r="AF3873" s="9"/>
      <c r="AG3873" s="9"/>
      <c r="AH3873" s="9"/>
    </row>
    <row r="3874" ht="15.75" customHeight="1">
      <c r="A3874" s="177">
        <v>40086.0</v>
      </c>
      <c r="B3874" s="178">
        <v>6.19</v>
      </c>
      <c r="C3874" s="178">
        <v>7.06</v>
      </c>
      <c r="D3874" s="178">
        <v>7.6</v>
      </c>
      <c r="E3874" s="178">
        <v>8.24</v>
      </c>
      <c r="F3874" s="178">
        <v>8.53</v>
      </c>
      <c r="G3874" s="178">
        <v>8.69</v>
      </c>
      <c r="H3874" s="178">
        <v>8.89</v>
      </c>
      <c r="I3874" s="178">
        <v>9.11</v>
      </c>
      <c r="J3874" s="178">
        <v>9.19</v>
      </c>
      <c r="K3874" s="179" t="str">
        <f>MAX(0,((T3874*(365/365))-VLOOKUP(A3874,VBMA!$A:$D,4,0))  /  (T3874* (365/365)   ))</f>
        <v>#N/A</v>
      </c>
      <c r="L3874" s="180" t="str">
        <f t="shared" ref="L3874:S3874" si="3877">(B3874*(1-$K3874) * (365/365))/100</f>
        <v>#N/A</v>
      </c>
      <c r="M3874" s="180" t="str">
        <f t="shared" si="3877"/>
        <v>#N/A</v>
      </c>
      <c r="N3874" s="180" t="str">
        <f t="shared" si="3877"/>
        <v>#N/A</v>
      </c>
      <c r="O3874" s="180" t="str">
        <f t="shared" si="3877"/>
        <v>#N/A</v>
      </c>
      <c r="P3874" s="180" t="str">
        <f t="shared" si="3877"/>
        <v>#N/A</v>
      </c>
      <c r="Q3874" s="180" t="str">
        <f t="shared" si="3877"/>
        <v>#N/A</v>
      </c>
      <c r="R3874" s="180" t="str">
        <f t="shared" si="3877"/>
        <v>#N/A</v>
      </c>
      <c r="S3874" s="180" t="str">
        <f t="shared" si="3877"/>
        <v>#N/A</v>
      </c>
      <c r="T3874" s="181">
        <f t="shared" si="3"/>
        <v>9.33</v>
      </c>
      <c r="U3874" s="182">
        <f t="shared" si="4"/>
        <v>40267</v>
      </c>
      <c r="V3874" s="182">
        <f t="shared" si="5"/>
        <v>40359</v>
      </c>
      <c r="W3874" s="182">
        <f t="shared" si="6"/>
        <v>40451</v>
      </c>
      <c r="X3874" s="181">
        <f t="shared" si="7"/>
        <v>181</v>
      </c>
      <c r="Y3874" s="181">
        <f t="shared" si="8"/>
        <v>273</v>
      </c>
      <c r="Z3874" s="181">
        <f t="shared" si="9"/>
        <v>365</v>
      </c>
      <c r="AA3874" s="155"/>
      <c r="AB3874" s="9"/>
      <c r="AC3874" s="9"/>
      <c r="AD3874" s="9"/>
      <c r="AE3874" s="9"/>
      <c r="AF3874" s="9"/>
      <c r="AG3874" s="9"/>
      <c r="AH3874" s="9"/>
    </row>
    <row r="3875" ht="15.75" customHeight="1">
      <c r="A3875" s="177">
        <v>40085.0</v>
      </c>
      <c r="B3875" s="178">
        <v>6.3</v>
      </c>
      <c r="C3875" s="178">
        <v>7.03</v>
      </c>
      <c r="D3875" s="178">
        <v>7.61</v>
      </c>
      <c r="E3875" s="178">
        <v>8.23</v>
      </c>
      <c r="F3875" s="178">
        <v>8.5</v>
      </c>
      <c r="G3875" s="178">
        <v>8.67</v>
      </c>
      <c r="H3875" s="178">
        <v>8.9</v>
      </c>
      <c r="I3875" s="178">
        <v>9.14</v>
      </c>
      <c r="J3875" s="178">
        <v>9.24</v>
      </c>
      <c r="K3875" s="179" t="str">
        <f>MAX(0,((T3875*(365/365))-VLOOKUP(A3875,VBMA!$A:$D,4,0))  /  (T3875* (365/365)   ))</f>
        <v>#N/A</v>
      </c>
      <c r="L3875" s="180" t="str">
        <f t="shared" ref="L3875:S3875" si="3878">(B3875*(1-$K3875) * (365/365))/100</f>
        <v>#N/A</v>
      </c>
      <c r="M3875" s="180" t="str">
        <f t="shared" si="3878"/>
        <v>#N/A</v>
      </c>
      <c r="N3875" s="180" t="str">
        <f t="shared" si="3878"/>
        <v>#N/A</v>
      </c>
      <c r="O3875" s="180" t="str">
        <f t="shared" si="3878"/>
        <v>#N/A</v>
      </c>
      <c r="P3875" s="180" t="str">
        <f t="shared" si="3878"/>
        <v>#N/A</v>
      </c>
      <c r="Q3875" s="180" t="str">
        <f t="shared" si="3878"/>
        <v>#N/A</v>
      </c>
      <c r="R3875" s="180" t="str">
        <f t="shared" si="3878"/>
        <v>#N/A</v>
      </c>
      <c r="S3875" s="180" t="str">
        <f t="shared" si="3878"/>
        <v>#N/A</v>
      </c>
      <c r="T3875" s="181">
        <f t="shared" si="3"/>
        <v>9.38</v>
      </c>
      <c r="U3875" s="182">
        <f t="shared" si="4"/>
        <v>40266</v>
      </c>
      <c r="V3875" s="182">
        <f t="shared" si="5"/>
        <v>40358</v>
      </c>
      <c r="W3875" s="182">
        <f t="shared" si="6"/>
        <v>40450</v>
      </c>
      <c r="X3875" s="181">
        <f t="shared" si="7"/>
        <v>181</v>
      </c>
      <c r="Y3875" s="181">
        <f t="shared" si="8"/>
        <v>273</v>
      </c>
      <c r="Z3875" s="181">
        <f t="shared" si="9"/>
        <v>365</v>
      </c>
      <c r="AA3875" s="155"/>
      <c r="AB3875" s="9"/>
      <c r="AC3875" s="9"/>
      <c r="AD3875" s="9"/>
      <c r="AE3875" s="9"/>
      <c r="AF3875" s="9"/>
      <c r="AG3875" s="9"/>
      <c r="AH3875" s="9"/>
    </row>
    <row r="3876" ht="15.75" customHeight="1">
      <c r="A3876" s="177">
        <v>40084.0</v>
      </c>
      <c r="B3876" s="178">
        <v>6.57</v>
      </c>
      <c r="C3876" s="178">
        <v>7.31</v>
      </c>
      <c r="D3876" s="178">
        <v>7.71</v>
      </c>
      <c r="E3876" s="178">
        <v>8.3</v>
      </c>
      <c r="F3876" s="178">
        <v>8.57</v>
      </c>
      <c r="G3876" s="178">
        <v>8.72</v>
      </c>
      <c r="H3876" s="178">
        <v>8.92</v>
      </c>
      <c r="I3876" s="178">
        <v>9.12</v>
      </c>
      <c r="J3876" s="178">
        <v>9.19</v>
      </c>
      <c r="K3876" s="179" t="str">
        <f>MAX(0,((T3876*(365/365))-VLOOKUP(A3876,VBMA!$A:$D,4,0))  /  (T3876* (365/365)   ))</f>
        <v>#N/A</v>
      </c>
      <c r="L3876" s="180" t="str">
        <f t="shared" ref="L3876:S3876" si="3879">(B3876*(1-$K3876) * (365/365))/100</f>
        <v>#N/A</v>
      </c>
      <c r="M3876" s="180" t="str">
        <f t="shared" si="3879"/>
        <v>#N/A</v>
      </c>
      <c r="N3876" s="180" t="str">
        <f t="shared" si="3879"/>
        <v>#N/A</v>
      </c>
      <c r="O3876" s="180" t="str">
        <f t="shared" si="3879"/>
        <v>#N/A</v>
      </c>
      <c r="P3876" s="180" t="str">
        <f t="shared" si="3879"/>
        <v>#N/A</v>
      </c>
      <c r="Q3876" s="180" t="str">
        <f t="shared" si="3879"/>
        <v>#N/A</v>
      </c>
      <c r="R3876" s="180" t="str">
        <f t="shared" si="3879"/>
        <v>#N/A</v>
      </c>
      <c r="S3876" s="180" t="str">
        <f t="shared" si="3879"/>
        <v>#N/A</v>
      </c>
      <c r="T3876" s="181">
        <f t="shared" si="3"/>
        <v>9.32</v>
      </c>
      <c r="U3876" s="182">
        <f t="shared" si="4"/>
        <v>40265</v>
      </c>
      <c r="V3876" s="182">
        <f t="shared" si="5"/>
        <v>40357</v>
      </c>
      <c r="W3876" s="182">
        <f t="shared" si="6"/>
        <v>40449</v>
      </c>
      <c r="X3876" s="181">
        <f t="shared" si="7"/>
        <v>181</v>
      </c>
      <c r="Y3876" s="181">
        <f t="shared" si="8"/>
        <v>273</v>
      </c>
      <c r="Z3876" s="181">
        <f t="shared" si="9"/>
        <v>365</v>
      </c>
      <c r="AA3876" s="155"/>
      <c r="AB3876" s="9"/>
      <c r="AC3876" s="9"/>
      <c r="AD3876" s="9"/>
      <c r="AE3876" s="9"/>
      <c r="AF3876" s="9"/>
      <c r="AG3876" s="9"/>
      <c r="AH3876" s="9"/>
    </row>
    <row r="3877" ht="15.75" customHeight="1">
      <c r="A3877" s="177">
        <v>40081.0</v>
      </c>
      <c r="B3877" s="178">
        <v>6.55</v>
      </c>
      <c r="C3877" s="178">
        <v>7.25</v>
      </c>
      <c r="D3877" s="178">
        <v>7.67</v>
      </c>
      <c r="E3877" s="178">
        <v>8.18</v>
      </c>
      <c r="F3877" s="178">
        <v>8.43</v>
      </c>
      <c r="G3877" s="178">
        <v>8.63</v>
      </c>
      <c r="H3877" s="178">
        <v>8.86</v>
      </c>
      <c r="I3877" s="178">
        <v>8.97</v>
      </c>
      <c r="J3877" s="178">
        <v>9.0</v>
      </c>
      <c r="K3877" s="179" t="str">
        <f>MAX(0,((T3877*(365/365))-VLOOKUP(A3877,VBMA!$A:$D,4,0))  /  (T3877* (365/365)   ))</f>
        <v>#N/A</v>
      </c>
      <c r="L3877" s="180" t="str">
        <f t="shared" ref="L3877:S3877" si="3880">(B3877*(1-$K3877) * (365/365))/100</f>
        <v>#N/A</v>
      </c>
      <c r="M3877" s="180" t="str">
        <f t="shared" si="3880"/>
        <v>#N/A</v>
      </c>
      <c r="N3877" s="180" t="str">
        <f t="shared" si="3880"/>
        <v>#N/A</v>
      </c>
      <c r="O3877" s="180" t="str">
        <f t="shared" si="3880"/>
        <v>#N/A</v>
      </c>
      <c r="P3877" s="180" t="str">
        <f t="shared" si="3880"/>
        <v>#N/A</v>
      </c>
      <c r="Q3877" s="180" t="str">
        <f t="shared" si="3880"/>
        <v>#N/A</v>
      </c>
      <c r="R3877" s="180" t="str">
        <f t="shared" si="3880"/>
        <v>#N/A</v>
      </c>
      <c r="S3877" s="180" t="str">
        <f t="shared" si="3880"/>
        <v>#N/A</v>
      </c>
      <c r="T3877" s="181">
        <f t="shared" si="3"/>
        <v>9.08</v>
      </c>
      <c r="U3877" s="182">
        <f t="shared" si="4"/>
        <v>40262</v>
      </c>
      <c r="V3877" s="182">
        <f t="shared" si="5"/>
        <v>40354</v>
      </c>
      <c r="W3877" s="182">
        <f t="shared" si="6"/>
        <v>40446</v>
      </c>
      <c r="X3877" s="181">
        <f t="shared" si="7"/>
        <v>181</v>
      </c>
      <c r="Y3877" s="181">
        <f t="shared" si="8"/>
        <v>273</v>
      </c>
      <c r="Z3877" s="181">
        <f t="shared" si="9"/>
        <v>365</v>
      </c>
      <c r="AA3877" s="155"/>
      <c r="AB3877" s="9"/>
      <c r="AC3877" s="9"/>
      <c r="AD3877" s="9"/>
      <c r="AE3877" s="9"/>
      <c r="AF3877" s="9"/>
      <c r="AG3877" s="9"/>
      <c r="AH3877" s="9"/>
    </row>
    <row r="3878" ht="15.75" customHeight="1">
      <c r="A3878" s="177">
        <v>40080.0</v>
      </c>
      <c r="B3878" s="178">
        <v>6.88</v>
      </c>
      <c r="C3878" s="178">
        <v>7.53</v>
      </c>
      <c r="D3878" s="178">
        <v>7.84</v>
      </c>
      <c r="E3878" s="178">
        <v>8.2</v>
      </c>
      <c r="F3878" s="178">
        <v>8.42</v>
      </c>
      <c r="G3878" s="178">
        <v>8.59</v>
      </c>
      <c r="H3878" s="178">
        <v>8.83</v>
      </c>
      <c r="I3878" s="178">
        <v>9.06</v>
      </c>
      <c r="J3878" s="178">
        <v>9.13</v>
      </c>
      <c r="K3878" s="179" t="str">
        <f>MAX(0,((T3878*(365/365))-VLOOKUP(A3878,VBMA!$A:$D,4,0))  /  (T3878* (365/365)   ))</f>
        <v>#N/A</v>
      </c>
      <c r="L3878" s="180" t="str">
        <f t="shared" ref="L3878:S3878" si="3881">(B3878*(1-$K3878) * (365/365))/100</f>
        <v>#N/A</v>
      </c>
      <c r="M3878" s="180" t="str">
        <f t="shared" si="3881"/>
        <v>#N/A</v>
      </c>
      <c r="N3878" s="180" t="str">
        <f t="shared" si="3881"/>
        <v>#N/A</v>
      </c>
      <c r="O3878" s="180" t="str">
        <f t="shared" si="3881"/>
        <v>#N/A</v>
      </c>
      <c r="P3878" s="180" t="str">
        <f t="shared" si="3881"/>
        <v>#N/A</v>
      </c>
      <c r="Q3878" s="180" t="str">
        <f t="shared" si="3881"/>
        <v>#N/A</v>
      </c>
      <c r="R3878" s="180" t="str">
        <f t="shared" si="3881"/>
        <v>#N/A</v>
      </c>
      <c r="S3878" s="180" t="str">
        <f t="shared" si="3881"/>
        <v>#N/A</v>
      </c>
      <c r="T3878" s="181">
        <f t="shared" si="3"/>
        <v>9.29</v>
      </c>
      <c r="U3878" s="182">
        <f t="shared" si="4"/>
        <v>40261</v>
      </c>
      <c r="V3878" s="182">
        <f t="shared" si="5"/>
        <v>40353</v>
      </c>
      <c r="W3878" s="182">
        <f t="shared" si="6"/>
        <v>40445</v>
      </c>
      <c r="X3878" s="181">
        <f t="shared" si="7"/>
        <v>181</v>
      </c>
      <c r="Y3878" s="181">
        <f t="shared" si="8"/>
        <v>273</v>
      </c>
      <c r="Z3878" s="181">
        <f t="shared" si="9"/>
        <v>365</v>
      </c>
      <c r="AA3878" s="155"/>
      <c r="AB3878" s="9"/>
      <c r="AC3878" s="9"/>
      <c r="AD3878" s="9"/>
      <c r="AE3878" s="9"/>
      <c r="AF3878" s="9"/>
      <c r="AG3878" s="9"/>
      <c r="AH3878" s="9"/>
    </row>
    <row r="3879" ht="15.75" customHeight="1">
      <c r="A3879" s="177">
        <v>40079.0</v>
      </c>
      <c r="B3879" s="178">
        <v>7.04</v>
      </c>
      <c r="C3879" s="178">
        <v>7.62</v>
      </c>
      <c r="D3879" s="178">
        <v>7.89</v>
      </c>
      <c r="E3879" s="178">
        <v>8.27</v>
      </c>
      <c r="F3879" s="178">
        <v>8.48</v>
      </c>
      <c r="G3879" s="178">
        <v>8.63</v>
      </c>
      <c r="H3879" s="178">
        <v>8.85</v>
      </c>
      <c r="I3879" s="178">
        <v>9.06</v>
      </c>
      <c r="J3879" s="178">
        <v>9.11</v>
      </c>
      <c r="K3879" s="179" t="str">
        <f>MAX(0,((T3879*(365/365))-VLOOKUP(A3879,VBMA!$A:$D,4,0))  /  (T3879* (365/365)   ))</f>
        <v>#N/A</v>
      </c>
      <c r="L3879" s="180" t="str">
        <f t="shared" ref="L3879:S3879" si="3882">(B3879*(1-$K3879) * (365/365))/100</f>
        <v>#N/A</v>
      </c>
      <c r="M3879" s="180" t="str">
        <f t="shared" si="3882"/>
        <v>#N/A</v>
      </c>
      <c r="N3879" s="180" t="str">
        <f t="shared" si="3882"/>
        <v>#N/A</v>
      </c>
      <c r="O3879" s="180" t="str">
        <f t="shared" si="3882"/>
        <v>#N/A</v>
      </c>
      <c r="P3879" s="180" t="str">
        <f t="shared" si="3882"/>
        <v>#N/A</v>
      </c>
      <c r="Q3879" s="180" t="str">
        <f t="shared" si="3882"/>
        <v>#N/A</v>
      </c>
      <c r="R3879" s="180" t="str">
        <f t="shared" si="3882"/>
        <v>#N/A</v>
      </c>
      <c r="S3879" s="180" t="str">
        <f t="shared" si="3882"/>
        <v>#N/A</v>
      </c>
      <c r="T3879" s="181">
        <f t="shared" si="3"/>
        <v>9.27</v>
      </c>
      <c r="U3879" s="182">
        <f t="shared" si="4"/>
        <v>40260</v>
      </c>
      <c r="V3879" s="182">
        <f t="shared" si="5"/>
        <v>40352</v>
      </c>
      <c r="W3879" s="182">
        <f t="shared" si="6"/>
        <v>40444</v>
      </c>
      <c r="X3879" s="181">
        <f t="shared" si="7"/>
        <v>181</v>
      </c>
      <c r="Y3879" s="181">
        <f t="shared" si="8"/>
        <v>273</v>
      </c>
      <c r="Z3879" s="181">
        <f t="shared" si="9"/>
        <v>365</v>
      </c>
      <c r="AA3879" s="155"/>
      <c r="AB3879" s="9"/>
      <c r="AC3879" s="9"/>
      <c r="AD3879" s="9"/>
      <c r="AE3879" s="9"/>
      <c r="AF3879" s="9"/>
      <c r="AG3879" s="9"/>
      <c r="AH3879" s="9"/>
    </row>
    <row r="3880" ht="15.75" customHeight="1">
      <c r="A3880" s="177">
        <v>40078.0</v>
      </c>
      <c r="B3880" s="178">
        <v>7.0</v>
      </c>
      <c r="C3880" s="178">
        <v>7.59</v>
      </c>
      <c r="D3880" s="178">
        <v>7.88</v>
      </c>
      <c r="E3880" s="178">
        <v>8.27</v>
      </c>
      <c r="F3880" s="178">
        <v>8.48</v>
      </c>
      <c r="G3880" s="178">
        <v>8.63</v>
      </c>
      <c r="H3880" s="178">
        <v>8.85</v>
      </c>
      <c r="I3880" s="178">
        <v>9.06</v>
      </c>
      <c r="J3880" s="178">
        <v>9.11</v>
      </c>
      <c r="K3880" s="179" t="str">
        <f>MAX(0,((T3880*(365/365))-VLOOKUP(A3880,VBMA!$A:$D,4,0))  /  (T3880* (365/365)   ))</f>
        <v>#N/A</v>
      </c>
      <c r="L3880" s="180" t="str">
        <f t="shared" ref="L3880:S3880" si="3883">(B3880*(1-$K3880) * (365/365))/100</f>
        <v>#N/A</v>
      </c>
      <c r="M3880" s="180" t="str">
        <f t="shared" si="3883"/>
        <v>#N/A</v>
      </c>
      <c r="N3880" s="180" t="str">
        <f t="shared" si="3883"/>
        <v>#N/A</v>
      </c>
      <c r="O3880" s="180" t="str">
        <f t="shared" si="3883"/>
        <v>#N/A</v>
      </c>
      <c r="P3880" s="180" t="str">
        <f t="shared" si="3883"/>
        <v>#N/A</v>
      </c>
      <c r="Q3880" s="180" t="str">
        <f t="shared" si="3883"/>
        <v>#N/A</v>
      </c>
      <c r="R3880" s="180" t="str">
        <f t="shared" si="3883"/>
        <v>#N/A</v>
      </c>
      <c r="S3880" s="180" t="str">
        <f t="shared" si="3883"/>
        <v>#N/A</v>
      </c>
      <c r="T3880" s="181">
        <f t="shared" si="3"/>
        <v>9.27</v>
      </c>
      <c r="U3880" s="182">
        <f t="shared" si="4"/>
        <v>40259</v>
      </c>
      <c r="V3880" s="182">
        <f t="shared" si="5"/>
        <v>40351</v>
      </c>
      <c r="W3880" s="182">
        <f t="shared" si="6"/>
        <v>40443</v>
      </c>
      <c r="X3880" s="181">
        <f t="shared" si="7"/>
        <v>181</v>
      </c>
      <c r="Y3880" s="181">
        <f t="shared" si="8"/>
        <v>273</v>
      </c>
      <c r="Z3880" s="181">
        <f t="shared" si="9"/>
        <v>365</v>
      </c>
      <c r="AA3880" s="155"/>
      <c r="AB3880" s="9"/>
      <c r="AC3880" s="9"/>
      <c r="AD3880" s="9"/>
      <c r="AE3880" s="9"/>
      <c r="AF3880" s="9"/>
      <c r="AG3880" s="9"/>
      <c r="AH3880" s="9"/>
    </row>
    <row r="3881" ht="15.75" customHeight="1">
      <c r="A3881" s="177">
        <v>40077.0</v>
      </c>
      <c r="B3881" s="178">
        <v>6.76</v>
      </c>
      <c r="C3881" s="178">
        <v>7.48</v>
      </c>
      <c r="D3881" s="178">
        <v>7.79</v>
      </c>
      <c r="E3881" s="178">
        <v>8.23</v>
      </c>
      <c r="F3881" s="178">
        <v>8.39</v>
      </c>
      <c r="G3881" s="178">
        <v>8.63</v>
      </c>
      <c r="H3881" s="178">
        <v>8.85</v>
      </c>
      <c r="I3881" s="178">
        <v>9.06</v>
      </c>
      <c r="J3881" s="178">
        <v>9.11</v>
      </c>
      <c r="K3881" s="179" t="str">
        <f>MAX(0,((T3881*(365/365))-VLOOKUP(A3881,VBMA!$A:$D,4,0))  /  (T3881* (365/365)   ))</f>
        <v>#N/A</v>
      </c>
      <c r="L3881" s="180" t="str">
        <f t="shared" ref="L3881:S3881" si="3884">(B3881*(1-$K3881) * (365/365))/100</f>
        <v>#N/A</v>
      </c>
      <c r="M3881" s="180" t="str">
        <f t="shared" si="3884"/>
        <v>#N/A</v>
      </c>
      <c r="N3881" s="180" t="str">
        <f t="shared" si="3884"/>
        <v>#N/A</v>
      </c>
      <c r="O3881" s="180" t="str">
        <f t="shared" si="3884"/>
        <v>#N/A</v>
      </c>
      <c r="P3881" s="180" t="str">
        <f t="shared" si="3884"/>
        <v>#N/A</v>
      </c>
      <c r="Q3881" s="180" t="str">
        <f t="shared" si="3884"/>
        <v>#N/A</v>
      </c>
      <c r="R3881" s="180" t="str">
        <f t="shared" si="3884"/>
        <v>#N/A</v>
      </c>
      <c r="S3881" s="180" t="str">
        <f t="shared" si="3884"/>
        <v>#N/A</v>
      </c>
      <c r="T3881" s="181">
        <f t="shared" si="3"/>
        <v>9.27</v>
      </c>
      <c r="U3881" s="182">
        <f t="shared" si="4"/>
        <v>40258</v>
      </c>
      <c r="V3881" s="182">
        <f t="shared" si="5"/>
        <v>40350</v>
      </c>
      <c r="W3881" s="182">
        <f t="shared" si="6"/>
        <v>40442</v>
      </c>
      <c r="X3881" s="181">
        <f t="shared" si="7"/>
        <v>181</v>
      </c>
      <c r="Y3881" s="181">
        <f t="shared" si="8"/>
        <v>273</v>
      </c>
      <c r="Z3881" s="181">
        <f t="shared" si="9"/>
        <v>365</v>
      </c>
      <c r="AA3881" s="155"/>
      <c r="AB3881" s="9"/>
      <c r="AC3881" s="9"/>
      <c r="AD3881" s="9"/>
      <c r="AE3881" s="9"/>
      <c r="AF3881" s="9"/>
      <c r="AG3881" s="9"/>
      <c r="AH3881" s="9"/>
    </row>
    <row r="3882" ht="15.75" customHeight="1">
      <c r="A3882" s="177">
        <v>40074.0</v>
      </c>
      <c r="B3882" s="178">
        <v>6.66</v>
      </c>
      <c r="C3882" s="178">
        <v>7.4</v>
      </c>
      <c r="D3882" s="178">
        <v>7.74</v>
      </c>
      <c r="E3882" s="178">
        <v>8.16</v>
      </c>
      <c r="F3882" s="178">
        <v>8.41</v>
      </c>
      <c r="G3882" s="178">
        <v>8.59</v>
      </c>
      <c r="H3882" s="178">
        <v>8.83</v>
      </c>
      <c r="I3882" s="178">
        <v>9.06</v>
      </c>
      <c r="J3882" s="178">
        <v>9.13</v>
      </c>
      <c r="K3882" s="179" t="str">
        <f>MAX(0,((T3882*(365/365))-VLOOKUP(A3882,VBMA!$A:$D,4,0))  /  (T3882* (365/365)   ))</f>
        <v>#N/A</v>
      </c>
      <c r="L3882" s="180" t="str">
        <f t="shared" ref="L3882:S3882" si="3885">(B3882*(1-$K3882) * (365/365))/100</f>
        <v>#N/A</v>
      </c>
      <c r="M3882" s="180" t="str">
        <f t="shared" si="3885"/>
        <v>#N/A</v>
      </c>
      <c r="N3882" s="180" t="str">
        <f t="shared" si="3885"/>
        <v>#N/A</v>
      </c>
      <c r="O3882" s="180" t="str">
        <f t="shared" si="3885"/>
        <v>#N/A</v>
      </c>
      <c r="P3882" s="180" t="str">
        <f t="shared" si="3885"/>
        <v>#N/A</v>
      </c>
      <c r="Q3882" s="180" t="str">
        <f t="shared" si="3885"/>
        <v>#N/A</v>
      </c>
      <c r="R3882" s="180" t="str">
        <f t="shared" si="3885"/>
        <v>#N/A</v>
      </c>
      <c r="S3882" s="180" t="str">
        <f t="shared" si="3885"/>
        <v>#N/A</v>
      </c>
      <c r="T3882" s="181">
        <f t="shared" si="3"/>
        <v>9.29</v>
      </c>
      <c r="U3882" s="182">
        <f t="shared" si="4"/>
        <v>40255</v>
      </c>
      <c r="V3882" s="182">
        <f t="shared" si="5"/>
        <v>40347</v>
      </c>
      <c r="W3882" s="182">
        <f t="shared" si="6"/>
        <v>40439</v>
      </c>
      <c r="X3882" s="181">
        <f t="shared" si="7"/>
        <v>181</v>
      </c>
      <c r="Y3882" s="181">
        <f t="shared" si="8"/>
        <v>273</v>
      </c>
      <c r="Z3882" s="181">
        <f t="shared" si="9"/>
        <v>365</v>
      </c>
      <c r="AA3882" s="155"/>
      <c r="AB3882" s="9"/>
      <c r="AC3882" s="9"/>
      <c r="AD3882" s="9"/>
      <c r="AE3882" s="9"/>
      <c r="AF3882" s="9"/>
      <c r="AG3882" s="9"/>
      <c r="AH3882" s="9"/>
    </row>
    <row r="3883" ht="15.75" customHeight="1">
      <c r="A3883" s="177">
        <v>40073.0</v>
      </c>
      <c r="B3883" s="178">
        <v>6.76</v>
      </c>
      <c r="C3883" s="178">
        <v>7.43</v>
      </c>
      <c r="D3883" s="178">
        <v>7.79</v>
      </c>
      <c r="E3883" s="178">
        <v>8.23</v>
      </c>
      <c r="F3883" s="178">
        <v>8.47</v>
      </c>
      <c r="G3883" s="178">
        <v>8.63</v>
      </c>
      <c r="H3883" s="178">
        <v>8.85</v>
      </c>
      <c r="I3883" s="178">
        <v>9.06</v>
      </c>
      <c r="J3883" s="178">
        <v>9.11</v>
      </c>
      <c r="K3883" s="179" t="str">
        <f>MAX(0,((T3883*(365/365))-VLOOKUP(A3883,VBMA!$A:$D,4,0))  /  (T3883* (365/365)   ))</f>
        <v>#N/A</v>
      </c>
      <c r="L3883" s="180" t="str">
        <f t="shared" ref="L3883:S3883" si="3886">(B3883*(1-$K3883) * (365/365))/100</f>
        <v>#N/A</v>
      </c>
      <c r="M3883" s="180" t="str">
        <f t="shared" si="3886"/>
        <v>#N/A</v>
      </c>
      <c r="N3883" s="180" t="str">
        <f t="shared" si="3886"/>
        <v>#N/A</v>
      </c>
      <c r="O3883" s="180" t="str">
        <f t="shared" si="3886"/>
        <v>#N/A</v>
      </c>
      <c r="P3883" s="180" t="str">
        <f t="shared" si="3886"/>
        <v>#N/A</v>
      </c>
      <c r="Q3883" s="180" t="str">
        <f t="shared" si="3886"/>
        <v>#N/A</v>
      </c>
      <c r="R3883" s="180" t="str">
        <f t="shared" si="3886"/>
        <v>#N/A</v>
      </c>
      <c r="S3883" s="180" t="str">
        <f t="shared" si="3886"/>
        <v>#N/A</v>
      </c>
      <c r="T3883" s="181">
        <f t="shared" si="3"/>
        <v>9.27</v>
      </c>
      <c r="U3883" s="182">
        <f t="shared" si="4"/>
        <v>40254</v>
      </c>
      <c r="V3883" s="182">
        <f t="shared" si="5"/>
        <v>40346</v>
      </c>
      <c r="W3883" s="182">
        <f t="shared" si="6"/>
        <v>40438</v>
      </c>
      <c r="X3883" s="181">
        <f t="shared" si="7"/>
        <v>181</v>
      </c>
      <c r="Y3883" s="181">
        <f t="shared" si="8"/>
        <v>273</v>
      </c>
      <c r="Z3883" s="181">
        <f t="shared" si="9"/>
        <v>365</v>
      </c>
      <c r="AA3883" s="155"/>
      <c r="AB3883" s="9"/>
      <c r="AC3883" s="9"/>
      <c r="AD3883" s="9"/>
      <c r="AE3883" s="9"/>
      <c r="AF3883" s="9"/>
      <c r="AG3883" s="9"/>
      <c r="AH3883" s="9"/>
    </row>
    <row r="3884" ht="15.75" customHeight="1">
      <c r="A3884" s="177">
        <v>40072.0</v>
      </c>
      <c r="B3884" s="178">
        <v>6.76</v>
      </c>
      <c r="C3884" s="178">
        <v>7.47</v>
      </c>
      <c r="D3884" s="178">
        <v>7.8</v>
      </c>
      <c r="E3884" s="178">
        <v>8.26</v>
      </c>
      <c r="F3884" s="178">
        <v>8.52</v>
      </c>
      <c r="G3884" s="178">
        <v>8.69</v>
      </c>
      <c r="H3884" s="178">
        <v>8.92</v>
      </c>
      <c r="I3884" s="178">
        <v>9.03</v>
      </c>
      <c r="J3884" s="178">
        <v>9.11</v>
      </c>
      <c r="K3884" s="179" t="str">
        <f>MAX(0,((T3884*(365/365))-VLOOKUP(A3884,VBMA!$A:$D,4,0))  /  (T3884* (365/365)   ))</f>
        <v>#N/A</v>
      </c>
      <c r="L3884" s="180" t="str">
        <f t="shared" ref="L3884:S3884" si="3887">(B3884*(1-$K3884) * (365/365))/100</f>
        <v>#N/A</v>
      </c>
      <c r="M3884" s="180" t="str">
        <f t="shared" si="3887"/>
        <v>#N/A</v>
      </c>
      <c r="N3884" s="180" t="str">
        <f t="shared" si="3887"/>
        <v>#N/A</v>
      </c>
      <c r="O3884" s="180" t="str">
        <f t="shared" si="3887"/>
        <v>#N/A</v>
      </c>
      <c r="P3884" s="180" t="str">
        <f t="shared" si="3887"/>
        <v>#N/A</v>
      </c>
      <c r="Q3884" s="180" t="str">
        <f t="shared" si="3887"/>
        <v>#N/A</v>
      </c>
      <c r="R3884" s="180" t="str">
        <f t="shared" si="3887"/>
        <v>#N/A</v>
      </c>
      <c r="S3884" s="180" t="str">
        <f t="shared" si="3887"/>
        <v>#N/A</v>
      </c>
      <c r="T3884" s="181">
        <f t="shared" si="3"/>
        <v>9.14</v>
      </c>
      <c r="U3884" s="182">
        <f t="shared" si="4"/>
        <v>40253</v>
      </c>
      <c r="V3884" s="182">
        <f t="shared" si="5"/>
        <v>40345</v>
      </c>
      <c r="W3884" s="182">
        <f t="shared" si="6"/>
        <v>40437</v>
      </c>
      <c r="X3884" s="181">
        <f t="shared" si="7"/>
        <v>181</v>
      </c>
      <c r="Y3884" s="181">
        <f t="shared" si="8"/>
        <v>273</v>
      </c>
      <c r="Z3884" s="181">
        <f t="shared" si="9"/>
        <v>365</v>
      </c>
      <c r="AA3884" s="155"/>
      <c r="AB3884" s="9"/>
      <c r="AC3884" s="9"/>
      <c r="AD3884" s="9"/>
      <c r="AE3884" s="9"/>
      <c r="AF3884" s="9"/>
      <c r="AG3884" s="9"/>
      <c r="AH3884" s="9"/>
    </row>
    <row r="3885" ht="15.75" customHeight="1">
      <c r="A3885" s="177">
        <v>40071.0</v>
      </c>
      <c r="B3885" s="178">
        <v>6.76</v>
      </c>
      <c r="C3885" s="178">
        <v>7.47</v>
      </c>
      <c r="D3885" s="178">
        <v>7.83</v>
      </c>
      <c r="E3885" s="178">
        <v>8.24</v>
      </c>
      <c r="F3885" s="178">
        <v>8.5</v>
      </c>
      <c r="G3885" s="178">
        <v>8.69</v>
      </c>
      <c r="H3885" s="178">
        <v>8.86</v>
      </c>
      <c r="I3885" s="178">
        <v>8.96</v>
      </c>
      <c r="J3885" s="178">
        <v>9.03</v>
      </c>
      <c r="K3885" s="179" t="str">
        <f>MAX(0,((T3885*(365/365))-VLOOKUP(A3885,VBMA!$A:$D,4,0))  /  (T3885* (365/365)   ))</f>
        <v>#N/A</v>
      </c>
      <c r="L3885" s="180" t="str">
        <f t="shared" ref="L3885:S3885" si="3888">(B3885*(1-$K3885) * (365/365))/100</f>
        <v>#N/A</v>
      </c>
      <c r="M3885" s="180" t="str">
        <f t="shared" si="3888"/>
        <v>#N/A</v>
      </c>
      <c r="N3885" s="180" t="str">
        <f t="shared" si="3888"/>
        <v>#N/A</v>
      </c>
      <c r="O3885" s="180" t="str">
        <f t="shared" si="3888"/>
        <v>#N/A</v>
      </c>
      <c r="P3885" s="180" t="str">
        <f t="shared" si="3888"/>
        <v>#N/A</v>
      </c>
      <c r="Q3885" s="180" t="str">
        <f t="shared" si="3888"/>
        <v>#N/A</v>
      </c>
      <c r="R3885" s="180" t="str">
        <f t="shared" si="3888"/>
        <v>#N/A</v>
      </c>
      <c r="S3885" s="180" t="str">
        <f t="shared" si="3888"/>
        <v>#N/A</v>
      </c>
      <c r="T3885" s="181">
        <f t="shared" si="3"/>
        <v>9.06</v>
      </c>
      <c r="U3885" s="182">
        <f t="shared" si="4"/>
        <v>40252</v>
      </c>
      <c r="V3885" s="182">
        <f t="shared" si="5"/>
        <v>40344</v>
      </c>
      <c r="W3885" s="182">
        <f t="shared" si="6"/>
        <v>40436</v>
      </c>
      <c r="X3885" s="181">
        <f t="shared" si="7"/>
        <v>181</v>
      </c>
      <c r="Y3885" s="181">
        <f t="shared" si="8"/>
        <v>273</v>
      </c>
      <c r="Z3885" s="181">
        <f t="shared" si="9"/>
        <v>365</v>
      </c>
      <c r="AA3885" s="155"/>
      <c r="AB3885" s="9"/>
      <c r="AC3885" s="9"/>
      <c r="AD3885" s="9"/>
      <c r="AE3885" s="9"/>
      <c r="AF3885" s="9"/>
      <c r="AG3885" s="9"/>
      <c r="AH3885" s="9"/>
    </row>
    <row r="3886" ht="15.75" customHeight="1">
      <c r="A3886" s="177">
        <v>40070.0</v>
      </c>
      <c r="B3886" s="178">
        <v>6.7</v>
      </c>
      <c r="C3886" s="178">
        <v>7.44</v>
      </c>
      <c r="D3886" s="178">
        <v>7.81</v>
      </c>
      <c r="E3886" s="178">
        <v>8.14</v>
      </c>
      <c r="F3886" s="178">
        <v>8.41</v>
      </c>
      <c r="G3886" s="178">
        <v>8.61</v>
      </c>
      <c r="H3886" s="178">
        <v>8.79</v>
      </c>
      <c r="I3886" s="178">
        <v>8.93</v>
      </c>
      <c r="J3886" s="178">
        <v>9.0</v>
      </c>
      <c r="K3886" s="179" t="str">
        <f>MAX(0,((T3886*(365/365))-VLOOKUP(A3886,VBMA!$A:$D,4,0))  /  (T3886* (365/365)   ))</f>
        <v>#N/A</v>
      </c>
      <c r="L3886" s="180" t="str">
        <f t="shared" ref="L3886:S3886" si="3889">(B3886*(1-$K3886) * (365/365))/100</f>
        <v>#N/A</v>
      </c>
      <c r="M3886" s="180" t="str">
        <f t="shared" si="3889"/>
        <v>#N/A</v>
      </c>
      <c r="N3886" s="180" t="str">
        <f t="shared" si="3889"/>
        <v>#N/A</v>
      </c>
      <c r="O3886" s="180" t="str">
        <f t="shared" si="3889"/>
        <v>#N/A</v>
      </c>
      <c r="P3886" s="180" t="str">
        <f t="shared" si="3889"/>
        <v>#N/A</v>
      </c>
      <c r="Q3886" s="180" t="str">
        <f t="shared" si="3889"/>
        <v>#N/A</v>
      </c>
      <c r="R3886" s="180" t="str">
        <f t="shared" si="3889"/>
        <v>#N/A</v>
      </c>
      <c r="S3886" s="180" t="str">
        <f t="shared" si="3889"/>
        <v>#N/A</v>
      </c>
      <c r="T3886" s="181">
        <f t="shared" si="3"/>
        <v>9.07</v>
      </c>
      <c r="U3886" s="182">
        <f t="shared" si="4"/>
        <v>40251</v>
      </c>
      <c r="V3886" s="182">
        <f t="shared" si="5"/>
        <v>40343</v>
      </c>
      <c r="W3886" s="182">
        <f t="shared" si="6"/>
        <v>40435</v>
      </c>
      <c r="X3886" s="181">
        <f t="shared" si="7"/>
        <v>181</v>
      </c>
      <c r="Y3886" s="181">
        <f t="shared" si="8"/>
        <v>273</v>
      </c>
      <c r="Z3886" s="181">
        <f t="shared" si="9"/>
        <v>365</v>
      </c>
      <c r="AA3886" s="155"/>
      <c r="AB3886" s="9"/>
      <c r="AC3886" s="9"/>
      <c r="AD3886" s="9"/>
      <c r="AE3886" s="9"/>
      <c r="AF3886" s="9"/>
      <c r="AG3886" s="9"/>
      <c r="AH3886" s="9"/>
    </row>
    <row r="3887" ht="15.75" customHeight="1">
      <c r="A3887" s="177">
        <v>40067.0</v>
      </c>
      <c r="B3887" s="178">
        <v>6.8</v>
      </c>
      <c r="C3887" s="178">
        <v>7.5</v>
      </c>
      <c r="D3887" s="178">
        <v>7.88</v>
      </c>
      <c r="E3887" s="178">
        <v>8.37</v>
      </c>
      <c r="F3887" s="178">
        <v>8.58</v>
      </c>
      <c r="G3887" s="178">
        <v>8.73</v>
      </c>
      <c r="H3887" s="178">
        <v>8.86</v>
      </c>
      <c r="I3887" s="178">
        <v>8.97</v>
      </c>
      <c r="J3887" s="178">
        <v>9.02</v>
      </c>
      <c r="K3887" s="179" t="str">
        <f>MAX(0,((T3887*(365/365))-VLOOKUP(A3887,VBMA!$A:$D,4,0))  /  (T3887* (365/365)   ))</f>
        <v>#N/A</v>
      </c>
      <c r="L3887" s="180" t="str">
        <f t="shared" ref="L3887:S3887" si="3890">(B3887*(1-$K3887) * (365/365))/100</f>
        <v>#N/A</v>
      </c>
      <c r="M3887" s="180" t="str">
        <f t="shared" si="3890"/>
        <v>#N/A</v>
      </c>
      <c r="N3887" s="180" t="str">
        <f t="shared" si="3890"/>
        <v>#N/A</v>
      </c>
      <c r="O3887" s="180" t="str">
        <f t="shared" si="3890"/>
        <v>#N/A</v>
      </c>
      <c r="P3887" s="180" t="str">
        <f t="shared" si="3890"/>
        <v>#N/A</v>
      </c>
      <c r="Q3887" s="180" t="str">
        <f t="shared" si="3890"/>
        <v>#N/A</v>
      </c>
      <c r="R3887" s="180" t="str">
        <f t="shared" si="3890"/>
        <v>#N/A</v>
      </c>
      <c r="S3887" s="180" t="str">
        <f t="shared" si="3890"/>
        <v>#N/A</v>
      </c>
      <c r="T3887" s="181">
        <f t="shared" si="3"/>
        <v>9.08</v>
      </c>
      <c r="U3887" s="182">
        <f t="shared" si="4"/>
        <v>40248</v>
      </c>
      <c r="V3887" s="182">
        <f t="shared" si="5"/>
        <v>40340</v>
      </c>
      <c r="W3887" s="182">
        <f t="shared" si="6"/>
        <v>40432</v>
      </c>
      <c r="X3887" s="181">
        <f t="shared" si="7"/>
        <v>181</v>
      </c>
      <c r="Y3887" s="181">
        <f t="shared" si="8"/>
        <v>273</v>
      </c>
      <c r="Z3887" s="181">
        <f t="shared" si="9"/>
        <v>365</v>
      </c>
      <c r="AA3887" s="155"/>
      <c r="AB3887" s="9"/>
      <c r="AC3887" s="9"/>
      <c r="AD3887" s="9"/>
      <c r="AE3887" s="9"/>
      <c r="AF3887" s="9"/>
      <c r="AG3887" s="9"/>
      <c r="AH3887" s="9"/>
    </row>
    <row r="3888" ht="15.75" customHeight="1">
      <c r="A3888" s="177">
        <v>40066.0</v>
      </c>
      <c r="B3888" s="178">
        <v>6.97</v>
      </c>
      <c r="C3888" s="178">
        <v>7.61</v>
      </c>
      <c r="D3888" s="178">
        <v>7.98</v>
      </c>
      <c r="E3888" s="178">
        <v>8.41</v>
      </c>
      <c r="F3888" s="178">
        <v>8.61</v>
      </c>
      <c r="G3888" s="178">
        <v>8.75</v>
      </c>
      <c r="H3888" s="178">
        <v>8.87</v>
      </c>
      <c r="I3888" s="178">
        <v>8.97</v>
      </c>
      <c r="J3888" s="178">
        <v>9.02</v>
      </c>
      <c r="K3888" s="179" t="str">
        <f>MAX(0,((T3888*(365/365))-VLOOKUP(A3888,VBMA!$A:$D,4,0))  /  (T3888* (365/365)   ))</f>
        <v>#N/A</v>
      </c>
      <c r="L3888" s="180" t="str">
        <f t="shared" ref="L3888:S3888" si="3891">(B3888*(1-$K3888) * (365/365))/100</f>
        <v>#N/A</v>
      </c>
      <c r="M3888" s="180" t="str">
        <f t="shared" si="3891"/>
        <v>#N/A</v>
      </c>
      <c r="N3888" s="180" t="str">
        <f t="shared" si="3891"/>
        <v>#N/A</v>
      </c>
      <c r="O3888" s="180" t="str">
        <f t="shared" si="3891"/>
        <v>#N/A</v>
      </c>
      <c r="P3888" s="180" t="str">
        <f t="shared" si="3891"/>
        <v>#N/A</v>
      </c>
      <c r="Q3888" s="180" t="str">
        <f t="shared" si="3891"/>
        <v>#N/A</v>
      </c>
      <c r="R3888" s="180" t="str">
        <f t="shared" si="3891"/>
        <v>#N/A</v>
      </c>
      <c r="S3888" s="180" t="str">
        <f t="shared" si="3891"/>
        <v>#N/A</v>
      </c>
      <c r="T3888" s="181">
        <f t="shared" si="3"/>
        <v>9.07</v>
      </c>
      <c r="U3888" s="182">
        <f t="shared" si="4"/>
        <v>40247</v>
      </c>
      <c r="V3888" s="182">
        <f t="shared" si="5"/>
        <v>40339</v>
      </c>
      <c r="W3888" s="182">
        <f t="shared" si="6"/>
        <v>40431</v>
      </c>
      <c r="X3888" s="181">
        <f t="shared" si="7"/>
        <v>181</v>
      </c>
      <c r="Y3888" s="181">
        <f t="shared" si="8"/>
        <v>273</v>
      </c>
      <c r="Z3888" s="181">
        <f t="shared" si="9"/>
        <v>365</v>
      </c>
      <c r="AA3888" s="155"/>
      <c r="AB3888" s="9"/>
      <c r="AC3888" s="9"/>
      <c r="AD3888" s="9"/>
      <c r="AE3888" s="9"/>
      <c r="AF3888" s="9"/>
      <c r="AG3888" s="9"/>
      <c r="AH3888" s="9"/>
    </row>
    <row r="3889" ht="15.75" customHeight="1">
      <c r="A3889" s="177">
        <v>40065.0</v>
      </c>
      <c r="B3889" s="178">
        <v>7.31</v>
      </c>
      <c r="C3889" s="178">
        <v>7.79</v>
      </c>
      <c r="D3889" s="178">
        <v>8.17</v>
      </c>
      <c r="E3889" s="178">
        <v>8.47</v>
      </c>
      <c r="F3889" s="178">
        <v>8.62</v>
      </c>
      <c r="G3889" s="178">
        <v>8.77</v>
      </c>
      <c r="H3889" s="178">
        <v>8.87</v>
      </c>
      <c r="I3889" s="178">
        <v>8.97</v>
      </c>
      <c r="J3889" s="178">
        <v>9.02</v>
      </c>
      <c r="K3889" s="179" t="str">
        <f>MAX(0,((T3889*(365/365))-VLOOKUP(A3889,VBMA!$A:$D,4,0))  /  (T3889* (365/365)   ))</f>
        <v>#N/A</v>
      </c>
      <c r="L3889" s="180" t="str">
        <f t="shared" ref="L3889:S3889" si="3892">(B3889*(1-$K3889) * (365/365))/100</f>
        <v>#N/A</v>
      </c>
      <c r="M3889" s="180" t="str">
        <f t="shared" si="3892"/>
        <v>#N/A</v>
      </c>
      <c r="N3889" s="180" t="str">
        <f t="shared" si="3892"/>
        <v>#N/A</v>
      </c>
      <c r="O3889" s="180" t="str">
        <f t="shared" si="3892"/>
        <v>#N/A</v>
      </c>
      <c r="P3889" s="180" t="str">
        <f t="shared" si="3892"/>
        <v>#N/A</v>
      </c>
      <c r="Q3889" s="180" t="str">
        <f t="shared" si="3892"/>
        <v>#N/A</v>
      </c>
      <c r="R3889" s="180" t="str">
        <f t="shared" si="3892"/>
        <v>#N/A</v>
      </c>
      <c r="S3889" s="180" t="str">
        <f t="shared" si="3892"/>
        <v>#N/A</v>
      </c>
      <c r="T3889" s="181">
        <f t="shared" si="3"/>
        <v>9.07</v>
      </c>
      <c r="U3889" s="182">
        <f t="shared" si="4"/>
        <v>40246</v>
      </c>
      <c r="V3889" s="182">
        <f t="shared" si="5"/>
        <v>40338</v>
      </c>
      <c r="W3889" s="182">
        <f t="shared" si="6"/>
        <v>40430</v>
      </c>
      <c r="X3889" s="181">
        <f t="shared" si="7"/>
        <v>181</v>
      </c>
      <c r="Y3889" s="181">
        <f t="shared" si="8"/>
        <v>273</v>
      </c>
      <c r="Z3889" s="181">
        <f t="shared" si="9"/>
        <v>365</v>
      </c>
      <c r="AA3889" s="155"/>
      <c r="AB3889" s="9"/>
      <c r="AC3889" s="9"/>
      <c r="AD3889" s="9"/>
      <c r="AE3889" s="9"/>
      <c r="AF3889" s="9"/>
      <c r="AG3889" s="9"/>
      <c r="AH3889" s="9"/>
    </row>
    <row r="3890" ht="15.75" customHeight="1">
      <c r="A3890" s="177">
        <v>40064.0</v>
      </c>
      <c r="B3890" s="178">
        <v>7.34</v>
      </c>
      <c r="C3890" s="178">
        <v>7.82</v>
      </c>
      <c r="D3890" s="178">
        <v>8.19</v>
      </c>
      <c r="E3890" s="178">
        <v>8.47</v>
      </c>
      <c r="F3890" s="178">
        <v>8.62</v>
      </c>
      <c r="G3890" s="178">
        <v>8.77</v>
      </c>
      <c r="H3890" s="178">
        <v>8.87</v>
      </c>
      <c r="I3890" s="178">
        <v>8.94</v>
      </c>
      <c r="J3890" s="178">
        <v>9.0</v>
      </c>
      <c r="K3890" s="179" t="str">
        <f>MAX(0,((T3890*(365/365))-VLOOKUP(A3890,VBMA!$A:$D,4,0))  /  (T3890* (365/365)   ))</f>
        <v>#N/A</v>
      </c>
      <c r="L3890" s="180" t="str">
        <f t="shared" ref="L3890:S3890" si="3893">(B3890*(1-$K3890) * (365/365))/100</f>
        <v>#N/A</v>
      </c>
      <c r="M3890" s="180" t="str">
        <f t="shared" si="3893"/>
        <v>#N/A</v>
      </c>
      <c r="N3890" s="180" t="str">
        <f t="shared" si="3893"/>
        <v>#N/A</v>
      </c>
      <c r="O3890" s="180" t="str">
        <f t="shared" si="3893"/>
        <v>#N/A</v>
      </c>
      <c r="P3890" s="180" t="str">
        <f t="shared" si="3893"/>
        <v>#N/A</v>
      </c>
      <c r="Q3890" s="180" t="str">
        <f t="shared" si="3893"/>
        <v>#N/A</v>
      </c>
      <c r="R3890" s="180" t="str">
        <f t="shared" si="3893"/>
        <v>#N/A</v>
      </c>
      <c r="S3890" s="180" t="str">
        <f t="shared" si="3893"/>
        <v>#N/A</v>
      </c>
      <c r="T3890" s="181">
        <f t="shared" si="3"/>
        <v>9.01</v>
      </c>
      <c r="U3890" s="182">
        <f t="shared" si="4"/>
        <v>40245</v>
      </c>
      <c r="V3890" s="182">
        <f t="shared" si="5"/>
        <v>40337</v>
      </c>
      <c r="W3890" s="182">
        <f t="shared" si="6"/>
        <v>40429</v>
      </c>
      <c r="X3890" s="181">
        <f t="shared" si="7"/>
        <v>181</v>
      </c>
      <c r="Y3890" s="181">
        <f t="shared" si="8"/>
        <v>273</v>
      </c>
      <c r="Z3890" s="181">
        <f t="shared" si="9"/>
        <v>365</v>
      </c>
      <c r="AA3890" s="155"/>
      <c r="AB3890" s="9"/>
      <c r="AC3890" s="9"/>
      <c r="AD3890" s="9"/>
      <c r="AE3890" s="9"/>
      <c r="AF3890" s="9"/>
      <c r="AG3890" s="9"/>
      <c r="AH3890" s="9"/>
    </row>
    <row r="3891" ht="15.75" customHeight="1">
      <c r="A3891" s="177">
        <v>40063.0</v>
      </c>
      <c r="B3891" s="178">
        <v>7.34</v>
      </c>
      <c r="C3891" s="178">
        <v>7.86</v>
      </c>
      <c r="D3891" s="178">
        <v>8.19</v>
      </c>
      <c r="E3891" s="178">
        <v>8.47</v>
      </c>
      <c r="F3891" s="178">
        <v>8.62</v>
      </c>
      <c r="G3891" s="178">
        <v>8.76</v>
      </c>
      <c r="H3891" s="178">
        <v>8.85</v>
      </c>
      <c r="I3891" s="178">
        <v>8.94</v>
      </c>
      <c r="J3891" s="178">
        <v>9.0</v>
      </c>
      <c r="K3891" s="179" t="str">
        <f>MAX(0,((T3891*(365/365))-VLOOKUP(A3891,VBMA!$A:$D,4,0))  /  (T3891* (365/365)   ))</f>
        <v>#N/A</v>
      </c>
      <c r="L3891" s="180" t="str">
        <f t="shared" ref="L3891:S3891" si="3894">(B3891*(1-$K3891) * (365/365))/100</f>
        <v>#N/A</v>
      </c>
      <c r="M3891" s="180" t="str">
        <f t="shared" si="3894"/>
        <v>#N/A</v>
      </c>
      <c r="N3891" s="180" t="str">
        <f t="shared" si="3894"/>
        <v>#N/A</v>
      </c>
      <c r="O3891" s="180" t="str">
        <f t="shared" si="3894"/>
        <v>#N/A</v>
      </c>
      <c r="P3891" s="180" t="str">
        <f t="shared" si="3894"/>
        <v>#N/A</v>
      </c>
      <c r="Q3891" s="180" t="str">
        <f t="shared" si="3894"/>
        <v>#N/A</v>
      </c>
      <c r="R3891" s="180" t="str">
        <f t="shared" si="3894"/>
        <v>#N/A</v>
      </c>
      <c r="S3891" s="180" t="str">
        <f t="shared" si="3894"/>
        <v>#N/A</v>
      </c>
      <c r="T3891" s="181">
        <f t="shared" si="3"/>
        <v>9.03</v>
      </c>
      <c r="U3891" s="182">
        <f t="shared" si="4"/>
        <v>40244</v>
      </c>
      <c r="V3891" s="182">
        <f t="shared" si="5"/>
        <v>40336</v>
      </c>
      <c r="W3891" s="182">
        <f t="shared" si="6"/>
        <v>40428</v>
      </c>
      <c r="X3891" s="181">
        <f t="shared" si="7"/>
        <v>181</v>
      </c>
      <c r="Y3891" s="181">
        <f t="shared" si="8"/>
        <v>273</v>
      </c>
      <c r="Z3891" s="181">
        <f t="shared" si="9"/>
        <v>365</v>
      </c>
      <c r="AA3891" s="155"/>
      <c r="AB3891" s="9"/>
      <c r="AC3891" s="9"/>
      <c r="AD3891" s="9"/>
      <c r="AE3891" s="9"/>
      <c r="AF3891" s="9"/>
      <c r="AG3891" s="9"/>
      <c r="AH3891" s="9"/>
    </row>
    <row r="3892" ht="15.75" customHeight="1">
      <c r="A3892" s="177">
        <v>40060.0</v>
      </c>
      <c r="B3892" s="178">
        <v>7.37</v>
      </c>
      <c r="C3892" s="178">
        <v>7.83</v>
      </c>
      <c r="D3892" s="178">
        <v>8.14</v>
      </c>
      <c r="E3892" s="178">
        <v>8.42</v>
      </c>
      <c r="F3892" s="178">
        <v>8.57</v>
      </c>
      <c r="G3892" s="178">
        <v>8.71</v>
      </c>
      <c r="H3892" s="178">
        <v>8.85</v>
      </c>
      <c r="I3892" s="178">
        <v>8.94</v>
      </c>
      <c r="J3892" s="178">
        <v>9.0</v>
      </c>
      <c r="K3892" s="179" t="str">
        <f>MAX(0,((T3892*(365/365))-VLOOKUP(A3892,VBMA!$A:$D,4,0))  /  (T3892* (365/365)   ))</f>
        <v>#N/A</v>
      </c>
      <c r="L3892" s="180" t="str">
        <f t="shared" ref="L3892:S3892" si="3895">(B3892*(1-$K3892) * (365/365))/100</f>
        <v>#N/A</v>
      </c>
      <c r="M3892" s="180" t="str">
        <f t="shared" si="3895"/>
        <v>#N/A</v>
      </c>
      <c r="N3892" s="180" t="str">
        <f t="shared" si="3895"/>
        <v>#N/A</v>
      </c>
      <c r="O3892" s="180" t="str">
        <f t="shared" si="3895"/>
        <v>#N/A</v>
      </c>
      <c r="P3892" s="180" t="str">
        <f t="shared" si="3895"/>
        <v>#N/A</v>
      </c>
      <c r="Q3892" s="180" t="str">
        <f t="shared" si="3895"/>
        <v>#N/A</v>
      </c>
      <c r="R3892" s="180" t="str">
        <f t="shared" si="3895"/>
        <v>#N/A</v>
      </c>
      <c r="S3892" s="180" t="str">
        <f t="shared" si="3895"/>
        <v>#N/A</v>
      </c>
      <c r="T3892" s="181">
        <f t="shared" si="3"/>
        <v>9.03</v>
      </c>
      <c r="U3892" s="182">
        <f t="shared" si="4"/>
        <v>40241</v>
      </c>
      <c r="V3892" s="182">
        <f t="shared" si="5"/>
        <v>40333</v>
      </c>
      <c r="W3892" s="182">
        <f t="shared" si="6"/>
        <v>40425</v>
      </c>
      <c r="X3892" s="181">
        <f t="shared" si="7"/>
        <v>181</v>
      </c>
      <c r="Y3892" s="181">
        <f t="shared" si="8"/>
        <v>273</v>
      </c>
      <c r="Z3892" s="181">
        <f t="shared" si="9"/>
        <v>365</v>
      </c>
      <c r="AA3892" s="155"/>
      <c r="AB3892" s="9"/>
      <c r="AC3892" s="9"/>
      <c r="AD3892" s="9"/>
      <c r="AE3892" s="9"/>
      <c r="AF3892" s="9"/>
      <c r="AG3892" s="9"/>
      <c r="AH3892" s="9"/>
    </row>
    <row r="3893" ht="15.75" customHeight="1">
      <c r="A3893" s="177">
        <v>40059.0</v>
      </c>
      <c r="B3893" s="178">
        <v>7.39</v>
      </c>
      <c r="C3893" s="178">
        <v>7.83</v>
      </c>
      <c r="D3893" s="178">
        <v>8.14</v>
      </c>
      <c r="E3893" s="178">
        <v>8.42</v>
      </c>
      <c r="F3893" s="178">
        <v>8.57</v>
      </c>
      <c r="G3893" s="178">
        <v>8.71</v>
      </c>
      <c r="H3893" s="178">
        <v>8.85</v>
      </c>
      <c r="I3893" s="178">
        <v>8.94</v>
      </c>
      <c r="J3893" s="178">
        <v>9.0</v>
      </c>
      <c r="K3893" s="179" t="str">
        <f>MAX(0,((T3893*(365/365))-VLOOKUP(A3893,VBMA!$A:$D,4,0))  /  (T3893* (365/365)   ))</f>
        <v>#N/A</v>
      </c>
      <c r="L3893" s="180" t="str">
        <f t="shared" ref="L3893:S3893" si="3896">(B3893*(1-$K3893) * (365/365))/100</f>
        <v>#N/A</v>
      </c>
      <c r="M3893" s="180" t="str">
        <f t="shared" si="3896"/>
        <v>#N/A</v>
      </c>
      <c r="N3893" s="180" t="str">
        <f t="shared" si="3896"/>
        <v>#N/A</v>
      </c>
      <c r="O3893" s="180" t="str">
        <f t="shared" si="3896"/>
        <v>#N/A</v>
      </c>
      <c r="P3893" s="180" t="str">
        <f t="shared" si="3896"/>
        <v>#N/A</v>
      </c>
      <c r="Q3893" s="180" t="str">
        <f t="shared" si="3896"/>
        <v>#N/A</v>
      </c>
      <c r="R3893" s="180" t="str">
        <f t="shared" si="3896"/>
        <v>#N/A</v>
      </c>
      <c r="S3893" s="180" t="str">
        <f t="shared" si="3896"/>
        <v>#N/A</v>
      </c>
      <c r="T3893" s="181">
        <f t="shared" si="3"/>
        <v>9.03</v>
      </c>
      <c r="U3893" s="182">
        <f t="shared" si="4"/>
        <v>40240</v>
      </c>
      <c r="V3893" s="182">
        <f t="shared" si="5"/>
        <v>40332</v>
      </c>
      <c r="W3893" s="182">
        <f t="shared" si="6"/>
        <v>40424</v>
      </c>
      <c r="X3893" s="181">
        <f t="shared" si="7"/>
        <v>181</v>
      </c>
      <c r="Y3893" s="181">
        <f t="shared" si="8"/>
        <v>273</v>
      </c>
      <c r="Z3893" s="181">
        <f t="shared" si="9"/>
        <v>365</v>
      </c>
      <c r="AA3893" s="155"/>
      <c r="AB3893" s="9"/>
      <c r="AC3893" s="9"/>
      <c r="AD3893" s="9"/>
      <c r="AE3893" s="9"/>
      <c r="AF3893" s="9"/>
      <c r="AG3893" s="9"/>
      <c r="AH3893" s="9"/>
    </row>
    <row r="3894" ht="15.75" customHeight="1">
      <c r="A3894" s="177">
        <v>40057.0</v>
      </c>
      <c r="B3894" s="178">
        <v>7.1</v>
      </c>
      <c r="C3894" s="178">
        <v>7.69</v>
      </c>
      <c r="D3894" s="178">
        <v>8.06</v>
      </c>
      <c r="E3894" s="178">
        <v>8.34</v>
      </c>
      <c r="F3894" s="178">
        <v>8.51</v>
      </c>
      <c r="G3894" s="178">
        <v>8.67</v>
      </c>
      <c r="H3894" s="178">
        <v>8.83</v>
      </c>
      <c r="I3894" s="178">
        <v>8.94</v>
      </c>
      <c r="J3894" s="178">
        <v>9.0</v>
      </c>
      <c r="K3894" s="179" t="str">
        <f>MAX(0,((T3894*(365/365))-VLOOKUP(A3894,VBMA!$A:$D,4,0))  /  (T3894* (365/365)   ))</f>
        <v>#N/A</v>
      </c>
      <c r="L3894" s="180" t="str">
        <f t="shared" ref="L3894:S3894" si="3897">(B3894*(1-$K3894) * (365/365))/100</f>
        <v>#N/A</v>
      </c>
      <c r="M3894" s="180" t="str">
        <f t="shared" si="3897"/>
        <v>#N/A</v>
      </c>
      <c r="N3894" s="180" t="str">
        <f t="shared" si="3897"/>
        <v>#N/A</v>
      </c>
      <c r="O3894" s="180" t="str">
        <f t="shared" si="3897"/>
        <v>#N/A</v>
      </c>
      <c r="P3894" s="180" t="str">
        <f t="shared" si="3897"/>
        <v>#N/A</v>
      </c>
      <c r="Q3894" s="180" t="str">
        <f t="shared" si="3897"/>
        <v>#N/A</v>
      </c>
      <c r="R3894" s="180" t="str">
        <f t="shared" si="3897"/>
        <v>#N/A</v>
      </c>
      <c r="S3894" s="180" t="str">
        <f t="shared" si="3897"/>
        <v>#N/A</v>
      </c>
      <c r="T3894" s="181">
        <f t="shared" si="3"/>
        <v>9.05</v>
      </c>
      <c r="U3894" s="182">
        <f t="shared" si="4"/>
        <v>40238</v>
      </c>
      <c r="V3894" s="182">
        <f t="shared" si="5"/>
        <v>40330</v>
      </c>
      <c r="W3894" s="182">
        <f t="shared" si="6"/>
        <v>40422</v>
      </c>
      <c r="X3894" s="181">
        <f t="shared" si="7"/>
        <v>181</v>
      </c>
      <c r="Y3894" s="181">
        <f t="shared" si="8"/>
        <v>273</v>
      </c>
      <c r="Z3894" s="181">
        <f t="shared" si="9"/>
        <v>365</v>
      </c>
      <c r="AA3894" s="155"/>
      <c r="AB3894" s="9"/>
      <c r="AC3894" s="9"/>
      <c r="AD3894" s="9"/>
      <c r="AE3894" s="9"/>
      <c r="AF3894" s="9"/>
      <c r="AG3894" s="9"/>
      <c r="AH3894" s="9"/>
    </row>
    <row r="3895" ht="15.75" customHeight="1">
      <c r="A3895" s="177">
        <v>40056.0</v>
      </c>
      <c r="B3895" s="178">
        <v>7.14</v>
      </c>
      <c r="C3895" s="178">
        <v>7.66</v>
      </c>
      <c r="D3895" s="178">
        <v>8.09</v>
      </c>
      <c r="E3895" s="178">
        <v>8.4</v>
      </c>
      <c r="F3895" s="178">
        <v>8.53</v>
      </c>
      <c r="G3895" s="178">
        <v>8.68</v>
      </c>
      <c r="H3895" s="178">
        <v>8.86</v>
      </c>
      <c r="I3895" s="178">
        <v>8.97</v>
      </c>
      <c r="J3895" s="178">
        <v>9.0</v>
      </c>
      <c r="K3895" s="179" t="str">
        <f>MAX(0,((T3895*(365/365))-VLOOKUP(A3895,VBMA!$A:$D,4,0))  /  (T3895* (365/365)   ))</f>
        <v>#N/A</v>
      </c>
      <c r="L3895" s="180" t="str">
        <f t="shared" ref="L3895:S3895" si="3898">(B3895*(1-$K3895) * (365/365))/100</f>
        <v>#N/A</v>
      </c>
      <c r="M3895" s="180" t="str">
        <f t="shared" si="3898"/>
        <v>#N/A</v>
      </c>
      <c r="N3895" s="180" t="str">
        <f t="shared" si="3898"/>
        <v>#N/A</v>
      </c>
      <c r="O3895" s="180" t="str">
        <f t="shared" si="3898"/>
        <v>#N/A</v>
      </c>
      <c r="P3895" s="180" t="str">
        <f t="shared" si="3898"/>
        <v>#N/A</v>
      </c>
      <c r="Q3895" s="180" t="str">
        <f t="shared" si="3898"/>
        <v>#N/A</v>
      </c>
      <c r="R3895" s="180" t="str">
        <f t="shared" si="3898"/>
        <v>#N/A</v>
      </c>
      <c r="S3895" s="180" t="str">
        <f t="shared" si="3898"/>
        <v>#N/A</v>
      </c>
      <c r="T3895" s="181">
        <f t="shared" si="3"/>
        <v>9.083707865</v>
      </c>
      <c r="U3895" s="182">
        <f t="shared" si="4"/>
        <v>40240</v>
      </c>
      <c r="V3895" s="182">
        <f t="shared" si="5"/>
        <v>40329</v>
      </c>
      <c r="W3895" s="182">
        <f t="shared" si="6"/>
        <v>40421</v>
      </c>
      <c r="X3895" s="181">
        <f t="shared" si="7"/>
        <v>184</v>
      </c>
      <c r="Y3895" s="181">
        <f t="shared" si="8"/>
        <v>273</v>
      </c>
      <c r="Z3895" s="181">
        <f t="shared" si="9"/>
        <v>365</v>
      </c>
      <c r="AA3895" s="155"/>
      <c r="AB3895" s="9"/>
      <c r="AC3895" s="9"/>
      <c r="AD3895" s="9"/>
      <c r="AE3895" s="9"/>
      <c r="AF3895" s="9"/>
      <c r="AG3895" s="9"/>
      <c r="AH3895" s="9"/>
    </row>
    <row r="3896" ht="15.75" customHeight="1">
      <c r="A3896" s="177">
        <v>40053.0</v>
      </c>
      <c r="B3896" s="178">
        <v>7.11</v>
      </c>
      <c r="C3896" s="178">
        <v>7.69</v>
      </c>
      <c r="D3896" s="178">
        <v>8.04</v>
      </c>
      <c r="E3896" s="178">
        <v>8.3</v>
      </c>
      <c r="F3896" s="178">
        <v>8.47</v>
      </c>
      <c r="G3896" s="178">
        <v>8.62</v>
      </c>
      <c r="H3896" s="178">
        <v>8.84</v>
      </c>
      <c r="I3896" s="178">
        <v>8.94</v>
      </c>
      <c r="J3896" s="178">
        <v>9.0</v>
      </c>
      <c r="K3896" s="179" t="str">
        <f>MAX(0,((T3896*(365/365))-VLOOKUP(A3896,VBMA!$A:$D,4,0))  /  (T3896* (365/365)   ))</f>
        <v>#N/A</v>
      </c>
      <c r="L3896" s="180" t="str">
        <f t="shared" ref="L3896:S3896" si="3899">(B3896*(1-$K3896) * (365/365))/100</f>
        <v>#N/A</v>
      </c>
      <c r="M3896" s="180" t="str">
        <f t="shared" si="3899"/>
        <v>#N/A</v>
      </c>
      <c r="N3896" s="180" t="str">
        <f t="shared" si="3899"/>
        <v>#N/A</v>
      </c>
      <c r="O3896" s="180" t="str">
        <f t="shared" si="3899"/>
        <v>#N/A</v>
      </c>
      <c r="P3896" s="180" t="str">
        <f t="shared" si="3899"/>
        <v>#N/A</v>
      </c>
      <c r="Q3896" s="180" t="str">
        <f t="shared" si="3899"/>
        <v>#N/A</v>
      </c>
      <c r="R3896" s="180" t="str">
        <f t="shared" si="3899"/>
        <v>#N/A</v>
      </c>
      <c r="S3896" s="180" t="str">
        <f t="shared" si="3899"/>
        <v>#N/A</v>
      </c>
      <c r="T3896" s="181">
        <f t="shared" si="3"/>
        <v>9.043370787</v>
      </c>
      <c r="U3896" s="182">
        <f t="shared" si="4"/>
        <v>40237</v>
      </c>
      <c r="V3896" s="182">
        <f t="shared" si="5"/>
        <v>40326</v>
      </c>
      <c r="W3896" s="182">
        <f t="shared" si="6"/>
        <v>40418</v>
      </c>
      <c r="X3896" s="181">
        <f t="shared" si="7"/>
        <v>184</v>
      </c>
      <c r="Y3896" s="181">
        <f t="shared" si="8"/>
        <v>273</v>
      </c>
      <c r="Z3896" s="181">
        <f t="shared" si="9"/>
        <v>365</v>
      </c>
      <c r="AA3896" s="155"/>
      <c r="AB3896" s="9"/>
      <c r="AC3896" s="9"/>
      <c r="AD3896" s="9"/>
      <c r="AE3896" s="9"/>
      <c r="AF3896" s="9"/>
      <c r="AG3896" s="9"/>
      <c r="AH3896" s="9"/>
    </row>
    <row r="3897" ht="15.75" customHeight="1">
      <c r="A3897" s="177">
        <v>40052.0</v>
      </c>
      <c r="B3897" s="178">
        <v>7.48</v>
      </c>
      <c r="C3897" s="178">
        <v>7.98</v>
      </c>
      <c r="D3897" s="178">
        <v>8.22</v>
      </c>
      <c r="E3897" s="178">
        <v>8.45</v>
      </c>
      <c r="F3897" s="178">
        <v>8.58</v>
      </c>
      <c r="G3897" s="178">
        <v>8.71</v>
      </c>
      <c r="H3897" s="178">
        <v>8.88</v>
      </c>
      <c r="I3897" s="178">
        <v>8.99</v>
      </c>
      <c r="J3897" s="178">
        <v>9.06</v>
      </c>
      <c r="K3897" s="179" t="str">
        <f>MAX(0,((T3897*(365/365))-VLOOKUP(A3897,VBMA!$A:$D,4,0))  /  (T3897* (365/365)   ))</f>
        <v>#N/A</v>
      </c>
      <c r="L3897" s="180" t="str">
        <f t="shared" ref="L3897:S3897" si="3900">(B3897*(1-$K3897) * (365/365))/100</f>
        <v>#N/A</v>
      </c>
      <c r="M3897" s="180" t="str">
        <f t="shared" si="3900"/>
        <v>#N/A</v>
      </c>
      <c r="N3897" s="180" t="str">
        <f t="shared" si="3900"/>
        <v>#N/A</v>
      </c>
      <c r="O3897" s="180" t="str">
        <f t="shared" si="3900"/>
        <v>#N/A</v>
      </c>
      <c r="P3897" s="180" t="str">
        <f t="shared" si="3900"/>
        <v>#N/A</v>
      </c>
      <c r="Q3897" s="180" t="str">
        <f t="shared" si="3900"/>
        <v>#N/A</v>
      </c>
      <c r="R3897" s="180" t="str">
        <f t="shared" si="3900"/>
        <v>#N/A</v>
      </c>
      <c r="S3897" s="180" t="str">
        <f t="shared" si="3900"/>
        <v>#N/A</v>
      </c>
      <c r="T3897" s="181">
        <f t="shared" si="3"/>
        <v>9.103707865</v>
      </c>
      <c r="U3897" s="182">
        <f t="shared" si="4"/>
        <v>40236</v>
      </c>
      <c r="V3897" s="182">
        <f t="shared" si="5"/>
        <v>40325</v>
      </c>
      <c r="W3897" s="182">
        <f t="shared" si="6"/>
        <v>40417</v>
      </c>
      <c r="X3897" s="181">
        <f t="shared" si="7"/>
        <v>184</v>
      </c>
      <c r="Y3897" s="181">
        <f t="shared" si="8"/>
        <v>273</v>
      </c>
      <c r="Z3897" s="181">
        <f t="shared" si="9"/>
        <v>365</v>
      </c>
      <c r="AA3897" s="155"/>
      <c r="AB3897" s="9"/>
      <c r="AC3897" s="9"/>
      <c r="AD3897" s="9"/>
      <c r="AE3897" s="9"/>
      <c r="AF3897" s="9"/>
      <c r="AG3897" s="9"/>
      <c r="AH3897" s="9"/>
    </row>
    <row r="3898" ht="15.75" customHeight="1">
      <c r="A3898" s="177">
        <v>40051.0</v>
      </c>
      <c r="B3898" s="178">
        <v>7.48</v>
      </c>
      <c r="C3898" s="178">
        <v>7.94</v>
      </c>
      <c r="D3898" s="178">
        <v>8.18</v>
      </c>
      <c r="E3898" s="178">
        <v>8.46</v>
      </c>
      <c r="F3898" s="178">
        <v>8.59</v>
      </c>
      <c r="G3898" s="178">
        <v>8.71</v>
      </c>
      <c r="H3898" s="178">
        <v>8.87</v>
      </c>
      <c r="I3898" s="178">
        <v>8.99</v>
      </c>
      <c r="J3898" s="178">
        <v>9.06</v>
      </c>
      <c r="K3898" s="179" t="str">
        <f>MAX(0,((T3898*(365/365))-VLOOKUP(A3898,VBMA!$A:$D,4,0))  /  (T3898* (365/365)   ))</f>
        <v>#N/A</v>
      </c>
      <c r="L3898" s="180" t="str">
        <f t="shared" ref="L3898:S3898" si="3901">(B3898*(1-$K3898) * (365/365))/100</f>
        <v>#N/A</v>
      </c>
      <c r="M3898" s="180" t="str">
        <f t="shared" si="3901"/>
        <v>#N/A</v>
      </c>
      <c r="N3898" s="180" t="str">
        <f t="shared" si="3901"/>
        <v>#N/A</v>
      </c>
      <c r="O3898" s="180" t="str">
        <f t="shared" si="3901"/>
        <v>#N/A</v>
      </c>
      <c r="P3898" s="180" t="str">
        <f t="shared" si="3901"/>
        <v>#N/A</v>
      </c>
      <c r="Q3898" s="180" t="str">
        <f t="shared" si="3901"/>
        <v>#N/A</v>
      </c>
      <c r="R3898" s="180" t="str">
        <f t="shared" si="3901"/>
        <v>#N/A</v>
      </c>
      <c r="S3898" s="180" t="str">
        <f t="shared" si="3901"/>
        <v>#N/A</v>
      </c>
      <c r="T3898" s="181">
        <f t="shared" si="3"/>
        <v>9.114044944</v>
      </c>
      <c r="U3898" s="182">
        <f t="shared" si="4"/>
        <v>40235</v>
      </c>
      <c r="V3898" s="182">
        <f t="shared" si="5"/>
        <v>40324</v>
      </c>
      <c r="W3898" s="182">
        <f t="shared" si="6"/>
        <v>40416</v>
      </c>
      <c r="X3898" s="181">
        <f t="shared" si="7"/>
        <v>184</v>
      </c>
      <c r="Y3898" s="181">
        <f t="shared" si="8"/>
        <v>273</v>
      </c>
      <c r="Z3898" s="181">
        <f t="shared" si="9"/>
        <v>365</v>
      </c>
      <c r="AA3898" s="155"/>
      <c r="AB3898" s="9"/>
      <c r="AC3898" s="9"/>
      <c r="AD3898" s="9"/>
      <c r="AE3898" s="9"/>
      <c r="AF3898" s="9"/>
      <c r="AG3898" s="9"/>
      <c r="AH3898" s="9"/>
    </row>
    <row r="3899" ht="15.75" customHeight="1">
      <c r="A3899" s="177">
        <v>40050.0</v>
      </c>
      <c r="B3899" s="178">
        <v>7.38</v>
      </c>
      <c r="C3899" s="178">
        <v>7.95</v>
      </c>
      <c r="D3899" s="178">
        <v>8.24</v>
      </c>
      <c r="E3899" s="178">
        <v>8.49</v>
      </c>
      <c r="F3899" s="178">
        <v>8.54</v>
      </c>
      <c r="G3899" s="178">
        <v>8.68</v>
      </c>
      <c r="H3899" s="178">
        <v>8.88</v>
      </c>
      <c r="I3899" s="178">
        <v>9.0</v>
      </c>
      <c r="J3899" s="178">
        <v>9.06</v>
      </c>
      <c r="K3899" s="179" t="str">
        <f>MAX(0,((T3899*(365/365))-VLOOKUP(A3899,VBMA!$A:$D,4,0))  /  (T3899* (365/365)   ))</f>
        <v>#N/A</v>
      </c>
      <c r="L3899" s="180" t="str">
        <f t="shared" ref="L3899:S3899" si="3902">(B3899*(1-$K3899) * (365/365))/100</f>
        <v>#N/A</v>
      </c>
      <c r="M3899" s="180" t="str">
        <f t="shared" si="3902"/>
        <v>#N/A</v>
      </c>
      <c r="N3899" s="180" t="str">
        <f t="shared" si="3902"/>
        <v>#N/A</v>
      </c>
      <c r="O3899" s="180" t="str">
        <f t="shared" si="3902"/>
        <v>#N/A</v>
      </c>
      <c r="P3899" s="180" t="str">
        <f t="shared" si="3902"/>
        <v>#N/A</v>
      </c>
      <c r="Q3899" s="180" t="str">
        <f t="shared" si="3902"/>
        <v>#N/A</v>
      </c>
      <c r="R3899" s="180" t="str">
        <f t="shared" si="3902"/>
        <v>#N/A</v>
      </c>
      <c r="S3899" s="180" t="str">
        <f t="shared" si="3902"/>
        <v>#N/A</v>
      </c>
      <c r="T3899" s="181">
        <f t="shared" si="3"/>
        <v>9.124044944</v>
      </c>
      <c r="U3899" s="182">
        <f t="shared" si="4"/>
        <v>40234</v>
      </c>
      <c r="V3899" s="182">
        <f t="shared" si="5"/>
        <v>40323</v>
      </c>
      <c r="W3899" s="182">
        <f t="shared" si="6"/>
        <v>40415</v>
      </c>
      <c r="X3899" s="181">
        <f t="shared" si="7"/>
        <v>184</v>
      </c>
      <c r="Y3899" s="181">
        <f t="shared" si="8"/>
        <v>273</v>
      </c>
      <c r="Z3899" s="181">
        <f t="shared" si="9"/>
        <v>365</v>
      </c>
      <c r="AA3899" s="155"/>
      <c r="AB3899" s="9"/>
      <c r="AC3899" s="9"/>
      <c r="AD3899" s="9"/>
      <c r="AE3899" s="9"/>
      <c r="AF3899" s="9"/>
      <c r="AG3899" s="9"/>
      <c r="AH3899" s="9"/>
    </row>
    <row r="3900" ht="15.75" customHeight="1">
      <c r="A3900" s="177">
        <v>40049.0</v>
      </c>
      <c r="B3900" s="178">
        <v>7.18</v>
      </c>
      <c r="C3900" s="178">
        <v>7.69</v>
      </c>
      <c r="D3900" s="178">
        <v>7.99</v>
      </c>
      <c r="E3900" s="178">
        <v>8.24</v>
      </c>
      <c r="F3900" s="178">
        <v>8.36</v>
      </c>
      <c r="G3900" s="178">
        <v>8.54</v>
      </c>
      <c r="H3900" s="178">
        <v>8.71</v>
      </c>
      <c r="I3900" s="178">
        <v>8.91</v>
      </c>
      <c r="J3900" s="178">
        <v>9.0</v>
      </c>
      <c r="K3900" s="179" t="str">
        <f>MAX(0,((T3900*(365/365))-VLOOKUP(A3900,VBMA!$A:$D,4,0))  /  (T3900* (365/365)   ))</f>
        <v>#N/A</v>
      </c>
      <c r="L3900" s="180" t="str">
        <f t="shared" ref="L3900:S3900" si="3903">(B3900*(1-$K3900) * (365/365))/100</f>
        <v>#N/A</v>
      </c>
      <c r="M3900" s="180" t="str">
        <f t="shared" si="3903"/>
        <v>#N/A</v>
      </c>
      <c r="N3900" s="180" t="str">
        <f t="shared" si="3903"/>
        <v>#N/A</v>
      </c>
      <c r="O3900" s="180" t="str">
        <f t="shared" si="3903"/>
        <v>#N/A</v>
      </c>
      <c r="P3900" s="180" t="str">
        <f t="shared" si="3903"/>
        <v>#N/A</v>
      </c>
      <c r="Q3900" s="180" t="str">
        <f t="shared" si="3903"/>
        <v>#N/A</v>
      </c>
      <c r="R3900" s="180" t="str">
        <f t="shared" si="3903"/>
        <v>#N/A</v>
      </c>
      <c r="S3900" s="180" t="str">
        <f t="shared" si="3903"/>
        <v>#N/A</v>
      </c>
      <c r="T3900" s="181">
        <f t="shared" si="3"/>
        <v>9.116741573</v>
      </c>
      <c r="U3900" s="182">
        <f t="shared" si="4"/>
        <v>40233</v>
      </c>
      <c r="V3900" s="182">
        <f t="shared" si="5"/>
        <v>40322</v>
      </c>
      <c r="W3900" s="182">
        <f t="shared" si="6"/>
        <v>40414</v>
      </c>
      <c r="X3900" s="181">
        <f t="shared" si="7"/>
        <v>184</v>
      </c>
      <c r="Y3900" s="181">
        <f t="shared" si="8"/>
        <v>273</v>
      </c>
      <c r="Z3900" s="181">
        <f t="shared" si="9"/>
        <v>365</v>
      </c>
      <c r="AA3900" s="155"/>
      <c r="AB3900" s="9"/>
      <c r="AC3900" s="9"/>
      <c r="AD3900" s="9"/>
      <c r="AE3900" s="9"/>
      <c r="AF3900" s="9"/>
      <c r="AG3900" s="9"/>
      <c r="AH3900" s="9"/>
    </row>
    <row r="3901" ht="15.75" customHeight="1">
      <c r="A3901" s="177">
        <v>40046.0</v>
      </c>
      <c r="B3901" s="178">
        <v>7.25</v>
      </c>
      <c r="C3901" s="178">
        <v>7.76</v>
      </c>
      <c r="D3901" s="178">
        <v>8.01</v>
      </c>
      <c r="E3901" s="178">
        <v>8.23</v>
      </c>
      <c r="F3901" s="178">
        <v>8.34</v>
      </c>
      <c r="G3901" s="178">
        <v>8.51</v>
      </c>
      <c r="H3901" s="178">
        <v>8.69</v>
      </c>
      <c r="I3901" s="178">
        <v>8.89</v>
      </c>
      <c r="J3901" s="178">
        <v>8.97</v>
      </c>
      <c r="K3901" s="179" t="str">
        <f>MAX(0,((T3901*(365/365))-VLOOKUP(A3901,VBMA!$A:$D,4,0))  /  (T3901* (365/365)   ))</f>
        <v>#N/A</v>
      </c>
      <c r="L3901" s="180" t="str">
        <f t="shared" ref="L3901:S3901" si="3904">(B3901*(1-$K3901) * (365/365))/100</f>
        <v>#N/A</v>
      </c>
      <c r="M3901" s="180" t="str">
        <f t="shared" si="3904"/>
        <v>#N/A</v>
      </c>
      <c r="N3901" s="180" t="str">
        <f t="shared" si="3904"/>
        <v>#N/A</v>
      </c>
      <c r="O3901" s="180" t="str">
        <f t="shared" si="3904"/>
        <v>#N/A</v>
      </c>
      <c r="P3901" s="180" t="str">
        <f t="shared" si="3904"/>
        <v>#N/A</v>
      </c>
      <c r="Q3901" s="180" t="str">
        <f t="shared" si="3904"/>
        <v>#N/A</v>
      </c>
      <c r="R3901" s="180" t="str">
        <f t="shared" si="3904"/>
        <v>#N/A</v>
      </c>
      <c r="S3901" s="180" t="str">
        <f t="shared" si="3904"/>
        <v>#N/A</v>
      </c>
      <c r="T3901" s="181">
        <f t="shared" si="3"/>
        <v>9.096741573</v>
      </c>
      <c r="U3901" s="182">
        <f t="shared" si="4"/>
        <v>40230</v>
      </c>
      <c r="V3901" s="182">
        <f t="shared" si="5"/>
        <v>40319</v>
      </c>
      <c r="W3901" s="182">
        <f t="shared" si="6"/>
        <v>40411</v>
      </c>
      <c r="X3901" s="181">
        <f t="shared" si="7"/>
        <v>184</v>
      </c>
      <c r="Y3901" s="181">
        <f t="shared" si="8"/>
        <v>273</v>
      </c>
      <c r="Z3901" s="181">
        <f t="shared" si="9"/>
        <v>365</v>
      </c>
      <c r="AA3901" s="155"/>
      <c r="AB3901" s="9"/>
      <c r="AC3901" s="9"/>
      <c r="AD3901" s="9"/>
      <c r="AE3901" s="9"/>
      <c r="AF3901" s="9"/>
      <c r="AG3901" s="9"/>
      <c r="AH3901" s="9"/>
    </row>
    <row r="3902" ht="15.75" customHeight="1">
      <c r="A3902" s="177">
        <v>40045.0</v>
      </c>
      <c r="B3902" s="178">
        <v>7.1</v>
      </c>
      <c r="C3902" s="178">
        <v>7.64</v>
      </c>
      <c r="D3902" s="178">
        <v>7.87</v>
      </c>
      <c r="E3902" s="178">
        <v>8.1</v>
      </c>
      <c r="F3902" s="178">
        <v>8.27</v>
      </c>
      <c r="G3902" s="178">
        <v>8.47</v>
      </c>
      <c r="H3902" s="178">
        <v>8.66</v>
      </c>
      <c r="I3902" s="178">
        <v>8.88</v>
      </c>
      <c r="J3902" s="178">
        <v>8.97</v>
      </c>
      <c r="K3902" s="179" t="str">
        <f>MAX(0,((T3902*(365/365))-VLOOKUP(A3902,VBMA!$A:$D,4,0))  /  (T3902* (365/365)   ))</f>
        <v>#N/A</v>
      </c>
      <c r="L3902" s="180" t="str">
        <f t="shared" ref="L3902:S3902" si="3905">(B3902*(1-$K3902) * (365/365))/100</f>
        <v>#N/A</v>
      </c>
      <c r="M3902" s="180" t="str">
        <f t="shared" si="3905"/>
        <v>#N/A</v>
      </c>
      <c r="N3902" s="180" t="str">
        <f t="shared" si="3905"/>
        <v>#N/A</v>
      </c>
      <c r="O3902" s="180" t="str">
        <f t="shared" si="3905"/>
        <v>#N/A</v>
      </c>
      <c r="P3902" s="180" t="str">
        <f t="shared" si="3905"/>
        <v>#N/A</v>
      </c>
      <c r="Q3902" s="180" t="str">
        <f t="shared" si="3905"/>
        <v>#N/A</v>
      </c>
      <c r="R3902" s="180" t="str">
        <f t="shared" si="3905"/>
        <v>#N/A</v>
      </c>
      <c r="S3902" s="180" t="str">
        <f t="shared" si="3905"/>
        <v>#N/A</v>
      </c>
      <c r="T3902" s="181">
        <f t="shared" si="3"/>
        <v>9.10741573</v>
      </c>
      <c r="U3902" s="182">
        <f t="shared" si="4"/>
        <v>40229</v>
      </c>
      <c r="V3902" s="182">
        <f t="shared" si="5"/>
        <v>40318</v>
      </c>
      <c r="W3902" s="182">
        <f t="shared" si="6"/>
        <v>40410</v>
      </c>
      <c r="X3902" s="181">
        <f t="shared" si="7"/>
        <v>184</v>
      </c>
      <c r="Y3902" s="181">
        <f t="shared" si="8"/>
        <v>273</v>
      </c>
      <c r="Z3902" s="181">
        <f t="shared" si="9"/>
        <v>365</v>
      </c>
      <c r="AA3902" s="155"/>
      <c r="AB3902" s="9"/>
      <c r="AC3902" s="9"/>
      <c r="AD3902" s="9"/>
      <c r="AE3902" s="9"/>
      <c r="AF3902" s="9"/>
      <c r="AG3902" s="9"/>
      <c r="AH3902" s="9"/>
    </row>
    <row r="3903" ht="15.75" customHeight="1">
      <c r="A3903" s="177">
        <v>40044.0</v>
      </c>
      <c r="B3903" s="178">
        <v>7.1</v>
      </c>
      <c r="C3903" s="178">
        <v>7.64</v>
      </c>
      <c r="D3903" s="178">
        <v>7.87</v>
      </c>
      <c r="E3903" s="178">
        <v>8.1</v>
      </c>
      <c r="F3903" s="178">
        <v>8.27</v>
      </c>
      <c r="G3903" s="178">
        <v>8.47</v>
      </c>
      <c r="H3903" s="178">
        <v>8.66</v>
      </c>
      <c r="I3903" s="178">
        <v>8.88</v>
      </c>
      <c r="J3903" s="178">
        <v>8.97</v>
      </c>
      <c r="K3903" s="179" t="str">
        <f>MAX(0,((T3903*(365/365))-VLOOKUP(A3903,VBMA!$A:$D,4,0))  /  (T3903* (365/365)   ))</f>
        <v>#N/A</v>
      </c>
      <c r="L3903" s="180" t="str">
        <f t="shared" ref="L3903:S3903" si="3906">(B3903*(1-$K3903) * (365/365))/100</f>
        <v>#N/A</v>
      </c>
      <c r="M3903" s="180" t="str">
        <f t="shared" si="3906"/>
        <v>#N/A</v>
      </c>
      <c r="N3903" s="180" t="str">
        <f t="shared" si="3906"/>
        <v>#N/A</v>
      </c>
      <c r="O3903" s="180" t="str">
        <f t="shared" si="3906"/>
        <v>#N/A</v>
      </c>
      <c r="P3903" s="180" t="str">
        <f t="shared" si="3906"/>
        <v>#N/A</v>
      </c>
      <c r="Q3903" s="180" t="str">
        <f t="shared" si="3906"/>
        <v>#N/A</v>
      </c>
      <c r="R3903" s="180" t="str">
        <f t="shared" si="3906"/>
        <v>#N/A</v>
      </c>
      <c r="S3903" s="180" t="str">
        <f t="shared" si="3906"/>
        <v>#N/A</v>
      </c>
      <c r="T3903" s="181">
        <f t="shared" si="3"/>
        <v>9.10741573</v>
      </c>
      <c r="U3903" s="182">
        <f t="shared" si="4"/>
        <v>40228</v>
      </c>
      <c r="V3903" s="182">
        <f t="shared" si="5"/>
        <v>40317</v>
      </c>
      <c r="W3903" s="182">
        <f t="shared" si="6"/>
        <v>40409</v>
      </c>
      <c r="X3903" s="181">
        <f t="shared" si="7"/>
        <v>184</v>
      </c>
      <c r="Y3903" s="181">
        <f t="shared" si="8"/>
        <v>273</v>
      </c>
      <c r="Z3903" s="181">
        <f t="shared" si="9"/>
        <v>365</v>
      </c>
      <c r="AA3903" s="155"/>
      <c r="AB3903" s="9"/>
      <c r="AC3903" s="9"/>
      <c r="AD3903" s="9"/>
      <c r="AE3903" s="9"/>
      <c r="AF3903" s="9"/>
      <c r="AG3903" s="9"/>
      <c r="AH3903" s="9"/>
    </row>
    <row r="3904" ht="15.75" customHeight="1">
      <c r="A3904" s="177">
        <v>40043.0</v>
      </c>
      <c r="B3904" s="178">
        <v>7.1</v>
      </c>
      <c r="C3904" s="178">
        <v>7.64</v>
      </c>
      <c r="D3904" s="178">
        <v>7.88</v>
      </c>
      <c r="E3904" s="178">
        <v>8.14</v>
      </c>
      <c r="F3904" s="178">
        <v>8.31</v>
      </c>
      <c r="G3904" s="178">
        <v>8.51</v>
      </c>
      <c r="H3904" s="178">
        <v>8.69</v>
      </c>
      <c r="I3904" s="178">
        <v>8.88</v>
      </c>
      <c r="J3904" s="178">
        <v>8.97</v>
      </c>
      <c r="K3904" s="179" t="str">
        <f>MAX(0,((T3904*(365/365))-VLOOKUP(A3904,VBMA!$A:$D,4,0))  /  (T3904* (365/365)   ))</f>
        <v>#N/A</v>
      </c>
      <c r="L3904" s="180" t="str">
        <f t="shared" ref="L3904:S3904" si="3907">(B3904*(1-$K3904) * (365/365))/100</f>
        <v>#N/A</v>
      </c>
      <c r="M3904" s="180" t="str">
        <f t="shared" si="3907"/>
        <v>#N/A</v>
      </c>
      <c r="N3904" s="180" t="str">
        <f t="shared" si="3907"/>
        <v>#N/A</v>
      </c>
      <c r="O3904" s="180" t="str">
        <f t="shared" si="3907"/>
        <v>#N/A</v>
      </c>
      <c r="P3904" s="180" t="str">
        <f t="shared" si="3907"/>
        <v>#N/A</v>
      </c>
      <c r="Q3904" s="180" t="str">
        <f t="shared" si="3907"/>
        <v>#N/A</v>
      </c>
      <c r="R3904" s="180" t="str">
        <f t="shared" si="3907"/>
        <v>#N/A</v>
      </c>
      <c r="S3904" s="180" t="str">
        <f t="shared" si="3907"/>
        <v>#N/A</v>
      </c>
      <c r="T3904" s="181">
        <f t="shared" si="3"/>
        <v>9.076404494</v>
      </c>
      <c r="U3904" s="182">
        <f t="shared" si="4"/>
        <v>40227</v>
      </c>
      <c r="V3904" s="182">
        <f t="shared" si="5"/>
        <v>40316</v>
      </c>
      <c r="W3904" s="182">
        <f t="shared" si="6"/>
        <v>40408</v>
      </c>
      <c r="X3904" s="181">
        <f t="shared" si="7"/>
        <v>184</v>
      </c>
      <c r="Y3904" s="181">
        <f t="shared" si="8"/>
        <v>273</v>
      </c>
      <c r="Z3904" s="181">
        <f t="shared" si="9"/>
        <v>365</v>
      </c>
      <c r="AA3904" s="155"/>
      <c r="AB3904" s="9"/>
      <c r="AC3904" s="9"/>
      <c r="AD3904" s="9"/>
      <c r="AE3904" s="9"/>
      <c r="AF3904" s="9"/>
      <c r="AG3904" s="9"/>
      <c r="AH3904" s="9"/>
    </row>
    <row r="3905" ht="15.75" customHeight="1">
      <c r="A3905" s="177">
        <v>40042.0</v>
      </c>
      <c r="B3905" s="178">
        <v>6.97</v>
      </c>
      <c r="C3905" s="178">
        <v>7.51</v>
      </c>
      <c r="D3905" s="178">
        <v>7.78</v>
      </c>
      <c r="E3905" s="178">
        <v>8.04</v>
      </c>
      <c r="F3905" s="178">
        <v>8.24</v>
      </c>
      <c r="G3905" s="178">
        <v>8.46</v>
      </c>
      <c r="H3905" s="178">
        <v>8.63</v>
      </c>
      <c r="I3905" s="178">
        <v>8.86</v>
      </c>
      <c r="J3905" s="178">
        <v>8.96</v>
      </c>
      <c r="K3905" s="179" t="str">
        <f>MAX(0,((T3905*(365/365))-VLOOKUP(A3905,VBMA!$A:$D,4,0))  /  (T3905* (365/365)   ))</f>
        <v>#N/A</v>
      </c>
      <c r="L3905" s="180" t="str">
        <f t="shared" ref="L3905:S3905" si="3908">(B3905*(1-$K3905) * (365/365))/100</f>
        <v>#N/A</v>
      </c>
      <c r="M3905" s="180" t="str">
        <f t="shared" si="3908"/>
        <v>#N/A</v>
      </c>
      <c r="N3905" s="180" t="str">
        <f t="shared" si="3908"/>
        <v>#N/A</v>
      </c>
      <c r="O3905" s="180" t="str">
        <f t="shared" si="3908"/>
        <v>#N/A</v>
      </c>
      <c r="P3905" s="180" t="str">
        <f t="shared" si="3908"/>
        <v>#N/A</v>
      </c>
      <c r="Q3905" s="180" t="str">
        <f t="shared" si="3908"/>
        <v>#N/A</v>
      </c>
      <c r="R3905" s="180" t="str">
        <f t="shared" si="3908"/>
        <v>#N/A</v>
      </c>
      <c r="S3905" s="180" t="str">
        <f t="shared" si="3908"/>
        <v>#N/A</v>
      </c>
      <c r="T3905" s="181">
        <f t="shared" si="3"/>
        <v>9.097752809</v>
      </c>
      <c r="U3905" s="182">
        <f t="shared" si="4"/>
        <v>40226</v>
      </c>
      <c r="V3905" s="182">
        <f t="shared" si="5"/>
        <v>40315</v>
      </c>
      <c r="W3905" s="182">
        <f t="shared" si="6"/>
        <v>40407</v>
      </c>
      <c r="X3905" s="181">
        <f t="shared" si="7"/>
        <v>184</v>
      </c>
      <c r="Y3905" s="181">
        <f t="shared" si="8"/>
        <v>273</v>
      </c>
      <c r="Z3905" s="181">
        <f t="shared" si="9"/>
        <v>365</v>
      </c>
      <c r="AA3905" s="155"/>
      <c r="AB3905" s="9"/>
      <c r="AC3905" s="9"/>
      <c r="AD3905" s="9"/>
      <c r="AE3905" s="9"/>
      <c r="AF3905" s="9"/>
      <c r="AG3905" s="9"/>
      <c r="AH3905" s="9"/>
    </row>
    <row r="3906" ht="15.75" customHeight="1">
      <c r="A3906" s="177">
        <v>40039.0</v>
      </c>
      <c r="B3906" s="178">
        <v>7.16</v>
      </c>
      <c r="C3906" s="178">
        <v>7.73</v>
      </c>
      <c r="D3906" s="178">
        <v>7.95</v>
      </c>
      <c r="E3906" s="178">
        <v>8.23</v>
      </c>
      <c r="F3906" s="178">
        <v>8.38</v>
      </c>
      <c r="G3906" s="178">
        <v>8.56</v>
      </c>
      <c r="H3906" s="178">
        <v>8.71</v>
      </c>
      <c r="I3906" s="178">
        <v>8.89</v>
      </c>
      <c r="J3906" s="178">
        <v>8.97</v>
      </c>
      <c r="K3906" s="179" t="str">
        <f>MAX(0,((T3906*(365/365))-VLOOKUP(A3906,VBMA!$A:$D,4,0))  /  (T3906* (365/365)   ))</f>
        <v>#N/A</v>
      </c>
      <c r="L3906" s="180" t="str">
        <f t="shared" ref="L3906:S3906" si="3909">(B3906*(1-$K3906) * (365/365))/100</f>
        <v>#N/A</v>
      </c>
      <c r="M3906" s="180" t="str">
        <f t="shared" si="3909"/>
        <v>#N/A</v>
      </c>
      <c r="N3906" s="180" t="str">
        <f t="shared" si="3909"/>
        <v>#N/A</v>
      </c>
      <c r="O3906" s="180" t="str">
        <f t="shared" si="3909"/>
        <v>#N/A</v>
      </c>
      <c r="P3906" s="180" t="str">
        <f t="shared" si="3909"/>
        <v>#N/A</v>
      </c>
      <c r="Q3906" s="180" t="str">
        <f t="shared" si="3909"/>
        <v>#N/A</v>
      </c>
      <c r="R3906" s="180" t="str">
        <f t="shared" si="3909"/>
        <v>#N/A</v>
      </c>
      <c r="S3906" s="180" t="str">
        <f t="shared" si="3909"/>
        <v>#N/A</v>
      </c>
      <c r="T3906" s="181">
        <f t="shared" si="3"/>
        <v>9.076067416</v>
      </c>
      <c r="U3906" s="182">
        <f t="shared" si="4"/>
        <v>40223</v>
      </c>
      <c r="V3906" s="182">
        <f t="shared" si="5"/>
        <v>40312</v>
      </c>
      <c r="W3906" s="182">
        <f t="shared" si="6"/>
        <v>40404</v>
      </c>
      <c r="X3906" s="181">
        <f t="shared" si="7"/>
        <v>184</v>
      </c>
      <c r="Y3906" s="181">
        <f t="shared" si="8"/>
        <v>273</v>
      </c>
      <c r="Z3906" s="181">
        <f t="shared" si="9"/>
        <v>365</v>
      </c>
      <c r="AA3906" s="155"/>
      <c r="AB3906" s="9"/>
      <c r="AC3906" s="9"/>
      <c r="AD3906" s="9"/>
      <c r="AE3906" s="9"/>
      <c r="AF3906" s="9"/>
      <c r="AG3906" s="9"/>
      <c r="AH3906" s="9"/>
    </row>
    <row r="3907" ht="15.75" customHeight="1">
      <c r="A3907" s="177">
        <v>40038.0</v>
      </c>
      <c r="B3907" s="178">
        <v>7.0</v>
      </c>
      <c r="C3907" s="178">
        <v>7.51</v>
      </c>
      <c r="D3907" s="178">
        <v>7.77</v>
      </c>
      <c r="E3907" s="178">
        <v>8.04</v>
      </c>
      <c r="F3907" s="178">
        <v>8.24</v>
      </c>
      <c r="G3907" s="178">
        <v>8.43</v>
      </c>
      <c r="H3907" s="178">
        <v>8.68</v>
      </c>
      <c r="I3907" s="178">
        <v>8.88</v>
      </c>
      <c r="J3907" s="178">
        <v>8.97</v>
      </c>
      <c r="K3907" s="179" t="str">
        <f>MAX(0,((T3907*(365/365))-VLOOKUP(A3907,VBMA!$A:$D,4,0))  /  (T3907* (365/365)   ))</f>
        <v>#N/A</v>
      </c>
      <c r="L3907" s="180" t="str">
        <f t="shared" ref="L3907:S3907" si="3910">(B3907*(1-$K3907) * (365/365))/100</f>
        <v>#N/A</v>
      </c>
      <c r="M3907" s="180" t="str">
        <f t="shared" si="3910"/>
        <v>#N/A</v>
      </c>
      <c r="N3907" s="180" t="str">
        <f t="shared" si="3910"/>
        <v>#N/A</v>
      </c>
      <c r="O3907" s="180" t="str">
        <f t="shared" si="3910"/>
        <v>#N/A</v>
      </c>
      <c r="P3907" s="180" t="str">
        <f t="shared" si="3910"/>
        <v>#N/A</v>
      </c>
      <c r="Q3907" s="180" t="str">
        <f t="shared" si="3910"/>
        <v>#N/A</v>
      </c>
      <c r="R3907" s="180" t="str">
        <f t="shared" si="3910"/>
        <v>#N/A</v>
      </c>
      <c r="S3907" s="180" t="str">
        <f t="shared" si="3910"/>
        <v>#N/A</v>
      </c>
      <c r="T3907" s="181">
        <f t="shared" si="3"/>
        <v>9.086741573</v>
      </c>
      <c r="U3907" s="182">
        <f t="shared" si="4"/>
        <v>40222</v>
      </c>
      <c r="V3907" s="182">
        <f t="shared" si="5"/>
        <v>40311</v>
      </c>
      <c r="W3907" s="182">
        <f t="shared" si="6"/>
        <v>40403</v>
      </c>
      <c r="X3907" s="181">
        <f t="shared" si="7"/>
        <v>184</v>
      </c>
      <c r="Y3907" s="181">
        <f t="shared" si="8"/>
        <v>273</v>
      </c>
      <c r="Z3907" s="181">
        <f t="shared" si="9"/>
        <v>365</v>
      </c>
      <c r="AA3907" s="155"/>
      <c r="AB3907" s="9"/>
      <c r="AC3907" s="9"/>
      <c r="AD3907" s="9"/>
      <c r="AE3907" s="9"/>
      <c r="AF3907" s="9"/>
      <c r="AG3907" s="9"/>
      <c r="AH3907" s="9"/>
    </row>
    <row r="3908" ht="15.75" customHeight="1">
      <c r="A3908" s="177">
        <v>40037.0</v>
      </c>
      <c r="B3908" s="178">
        <v>7.0</v>
      </c>
      <c r="C3908" s="178">
        <v>7.51</v>
      </c>
      <c r="D3908" s="178">
        <v>7.77</v>
      </c>
      <c r="E3908" s="178">
        <v>8.04</v>
      </c>
      <c r="F3908" s="178">
        <v>8.24</v>
      </c>
      <c r="G3908" s="178">
        <v>8.43</v>
      </c>
      <c r="H3908" s="178">
        <v>8.69</v>
      </c>
      <c r="I3908" s="178">
        <v>8.88</v>
      </c>
      <c r="J3908" s="178">
        <v>8.97</v>
      </c>
      <c r="K3908" s="179" t="str">
        <f>MAX(0,((T3908*(365/365))-VLOOKUP(A3908,VBMA!$A:$D,4,0))  /  (T3908* (365/365)   ))</f>
        <v>#N/A</v>
      </c>
      <c r="L3908" s="180" t="str">
        <f t="shared" ref="L3908:S3908" si="3911">(B3908*(1-$K3908) * (365/365))/100</f>
        <v>#N/A</v>
      </c>
      <c r="M3908" s="180" t="str">
        <f t="shared" si="3911"/>
        <v>#N/A</v>
      </c>
      <c r="N3908" s="180" t="str">
        <f t="shared" si="3911"/>
        <v>#N/A</v>
      </c>
      <c r="O3908" s="180" t="str">
        <f t="shared" si="3911"/>
        <v>#N/A</v>
      </c>
      <c r="P3908" s="180" t="str">
        <f t="shared" si="3911"/>
        <v>#N/A</v>
      </c>
      <c r="Q3908" s="180" t="str">
        <f t="shared" si="3911"/>
        <v>#N/A</v>
      </c>
      <c r="R3908" s="180" t="str">
        <f t="shared" si="3911"/>
        <v>#N/A</v>
      </c>
      <c r="S3908" s="180" t="str">
        <f t="shared" si="3911"/>
        <v>#N/A</v>
      </c>
      <c r="T3908" s="181">
        <f t="shared" si="3"/>
        <v>9.076404494</v>
      </c>
      <c r="U3908" s="182">
        <f t="shared" si="4"/>
        <v>40221</v>
      </c>
      <c r="V3908" s="182">
        <f t="shared" si="5"/>
        <v>40310</v>
      </c>
      <c r="W3908" s="182">
        <f t="shared" si="6"/>
        <v>40402</v>
      </c>
      <c r="X3908" s="181">
        <f t="shared" si="7"/>
        <v>184</v>
      </c>
      <c r="Y3908" s="181">
        <f t="shared" si="8"/>
        <v>273</v>
      </c>
      <c r="Z3908" s="181">
        <f t="shared" si="9"/>
        <v>365</v>
      </c>
      <c r="AA3908" s="155"/>
      <c r="AB3908" s="9"/>
      <c r="AC3908" s="9"/>
      <c r="AD3908" s="9"/>
      <c r="AE3908" s="9"/>
      <c r="AF3908" s="9"/>
      <c r="AG3908" s="9"/>
      <c r="AH3908" s="9"/>
    </row>
    <row r="3909" ht="15.75" customHeight="1">
      <c r="A3909" s="177">
        <v>40036.0</v>
      </c>
      <c r="B3909" s="178">
        <v>7.06</v>
      </c>
      <c r="C3909" s="178">
        <v>7.51</v>
      </c>
      <c r="D3909" s="178">
        <v>7.75</v>
      </c>
      <c r="E3909" s="178">
        <v>8.03</v>
      </c>
      <c r="F3909" s="178">
        <v>8.18</v>
      </c>
      <c r="G3909" s="178">
        <v>8.37</v>
      </c>
      <c r="H3909" s="178">
        <v>8.64</v>
      </c>
      <c r="I3909" s="178">
        <v>8.84</v>
      </c>
      <c r="J3909" s="178">
        <v>8.94</v>
      </c>
      <c r="K3909" s="179" t="str">
        <f>MAX(0,((T3909*(365/365))-VLOOKUP(A3909,VBMA!$A:$D,4,0))  /  (T3909* (365/365)   ))</f>
        <v>#N/A</v>
      </c>
      <c r="L3909" s="180" t="str">
        <f t="shared" ref="L3909:S3909" si="3912">(B3909*(1-$K3909) * (365/365))/100</f>
        <v>#N/A</v>
      </c>
      <c r="M3909" s="180" t="str">
        <f t="shared" si="3912"/>
        <v>#N/A</v>
      </c>
      <c r="N3909" s="180" t="str">
        <f t="shared" si="3912"/>
        <v>#N/A</v>
      </c>
      <c r="O3909" s="180" t="str">
        <f t="shared" si="3912"/>
        <v>#N/A</v>
      </c>
      <c r="P3909" s="180" t="str">
        <f t="shared" si="3912"/>
        <v>#N/A</v>
      </c>
      <c r="Q3909" s="180" t="str">
        <f t="shared" si="3912"/>
        <v>#N/A</v>
      </c>
      <c r="R3909" s="180" t="str">
        <f t="shared" si="3912"/>
        <v>#N/A</v>
      </c>
      <c r="S3909" s="180" t="str">
        <f t="shared" si="3912"/>
        <v>#N/A</v>
      </c>
      <c r="T3909" s="181">
        <f t="shared" si="3"/>
        <v>9.046741573</v>
      </c>
      <c r="U3909" s="182">
        <f t="shared" si="4"/>
        <v>40220</v>
      </c>
      <c r="V3909" s="182">
        <f t="shared" si="5"/>
        <v>40309</v>
      </c>
      <c r="W3909" s="182">
        <f t="shared" si="6"/>
        <v>40401</v>
      </c>
      <c r="X3909" s="181">
        <f t="shared" si="7"/>
        <v>184</v>
      </c>
      <c r="Y3909" s="181">
        <f t="shared" si="8"/>
        <v>273</v>
      </c>
      <c r="Z3909" s="181">
        <f t="shared" si="9"/>
        <v>365</v>
      </c>
      <c r="AA3909" s="155"/>
      <c r="AB3909" s="9"/>
      <c r="AC3909" s="9"/>
      <c r="AD3909" s="9"/>
      <c r="AE3909" s="9"/>
      <c r="AF3909" s="9"/>
      <c r="AG3909" s="9"/>
      <c r="AH3909" s="9"/>
    </row>
    <row r="3910" ht="15.75" customHeight="1">
      <c r="A3910" s="177">
        <v>40035.0</v>
      </c>
      <c r="B3910" s="178">
        <v>7.0</v>
      </c>
      <c r="C3910" s="178">
        <v>7.51</v>
      </c>
      <c r="D3910" s="178">
        <v>7.77</v>
      </c>
      <c r="E3910" s="178">
        <v>8.04</v>
      </c>
      <c r="F3910" s="178">
        <v>8.2</v>
      </c>
      <c r="G3910" s="178">
        <v>8.37</v>
      </c>
      <c r="H3910" s="178">
        <v>8.66</v>
      </c>
      <c r="I3910" s="178">
        <v>8.83</v>
      </c>
      <c r="J3910" s="178">
        <v>8.93</v>
      </c>
      <c r="K3910" s="179" t="str">
        <f>MAX(0,((T3910*(365/365))-VLOOKUP(A3910,VBMA!$A:$D,4,0))  /  (T3910* (365/365)   ))</f>
        <v>#N/A</v>
      </c>
      <c r="L3910" s="180" t="str">
        <f t="shared" ref="L3910:S3910" si="3913">(B3910*(1-$K3910) * (365/365))/100</f>
        <v>#N/A</v>
      </c>
      <c r="M3910" s="180" t="str">
        <f t="shared" si="3913"/>
        <v>#N/A</v>
      </c>
      <c r="N3910" s="180" t="str">
        <f t="shared" si="3913"/>
        <v>#N/A</v>
      </c>
      <c r="O3910" s="180" t="str">
        <f t="shared" si="3913"/>
        <v>#N/A</v>
      </c>
      <c r="P3910" s="180" t="str">
        <f t="shared" si="3913"/>
        <v>#N/A</v>
      </c>
      <c r="Q3910" s="180" t="str">
        <f t="shared" si="3913"/>
        <v>#N/A</v>
      </c>
      <c r="R3910" s="180" t="str">
        <f t="shared" si="3913"/>
        <v>#N/A</v>
      </c>
      <c r="S3910" s="180" t="str">
        <f t="shared" si="3913"/>
        <v>#N/A</v>
      </c>
      <c r="T3910" s="181">
        <f t="shared" si="3"/>
        <v>9.005730337</v>
      </c>
      <c r="U3910" s="182">
        <f t="shared" si="4"/>
        <v>40219</v>
      </c>
      <c r="V3910" s="182">
        <f t="shared" si="5"/>
        <v>40308</v>
      </c>
      <c r="W3910" s="182">
        <f t="shared" si="6"/>
        <v>40400</v>
      </c>
      <c r="X3910" s="181">
        <f t="shared" si="7"/>
        <v>184</v>
      </c>
      <c r="Y3910" s="181">
        <f t="shared" si="8"/>
        <v>273</v>
      </c>
      <c r="Z3910" s="181">
        <f t="shared" si="9"/>
        <v>365</v>
      </c>
      <c r="AA3910" s="155"/>
      <c r="AB3910" s="9"/>
      <c r="AC3910" s="9"/>
      <c r="AD3910" s="9"/>
      <c r="AE3910" s="9"/>
      <c r="AF3910" s="9"/>
      <c r="AG3910" s="9"/>
      <c r="AH3910" s="9"/>
    </row>
    <row r="3911" ht="15.75" customHeight="1">
      <c r="A3911" s="177">
        <v>40032.0</v>
      </c>
      <c r="B3911" s="178">
        <v>6.87</v>
      </c>
      <c r="C3911" s="178">
        <v>7.4</v>
      </c>
      <c r="D3911" s="178">
        <v>7.64</v>
      </c>
      <c r="E3911" s="178">
        <v>7.96</v>
      </c>
      <c r="F3911" s="178">
        <v>8.08</v>
      </c>
      <c r="G3911" s="178">
        <v>8.28</v>
      </c>
      <c r="H3911" s="178">
        <v>8.57</v>
      </c>
      <c r="I3911" s="178">
        <v>8.76</v>
      </c>
      <c r="J3911" s="178">
        <v>8.82</v>
      </c>
      <c r="K3911" s="179" t="str">
        <f>MAX(0,((T3911*(365/365))-VLOOKUP(A3911,VBMA!$A:$D,4,0))  /  (T3911* (365/365)   ))</f>
        <v>#N/A</v>
      </c>
      <c r="L3911" s="180" t="str">
        <f t="shared" ref="L3911:S3911" si="3914">(B3911*(1-$K3911) * (365/365))/100</f>
        <v>#N/A</v>
      </c>
      <c r="M3911" s="180" t="str">
        <f t="shared" si="3914"/>
        <v>#N/A</v>
      </c>
      <c r="N3911" s="180" t="str">
        <f t="shared" si="3914"/>
        <v>#N/A</v>
      </c>
      <c r="O3911" s="180" t="str">
        <f t="shared" si="3914"/>
        <v>#N/A</v>
      </c>
      <c r="P3911" s="180" t="str">
        <f t="shared" si="3914"/>
        <v>#N/A</v>
      </c>
      <c r="Q3911" s="180" t="str">
        <f t="shared" si="3914"/>
        <v>#N/A</v>
      </c>
      <c r="R3911" s="180" t="str">
        <f t="shared" si="3914"/>
        <v>#N/A</v>
      </c>
      <c r="S3911" s="180" t="str">
        <f t="shared" si="3914"/>
        <v>#N/A</v>
      </c>
      <c r="T3911" s="181">
        <f t="shared" si="3"/>
        <v>8.956404494</v>
      </c>
      <c r="U3911" s="182">
        <f t="shared" si="4"/>
        <v>40216</v>
      </c>
      <c r="V3911" s="182">
        <f t="shared" si="5"/>
        <v>40305</v>
      </c>
      <c r="W3911" s="182">
        <f t="shared" si="6"/>
        <v>40397</v>
      </c>
      <c r="X3911" s="181">
        <f t="shared" si="7"/>
        <v>184</v>
      </c>
      <c r="Y3911" s="181">
        <f t="shared" si="8"/>
        <v>273</v>
      </c>
      <c r="Z3911" s="181">
        <f t="shared" si="9"/>
        <v>365</v>
      </c>
      <c r="AA3911" s="155"/>
      <c r="AB3911" s="9"/>
      <c r="AC3911" s="9"/>
      <c r="AD3911" s="9"/>
      <c r="AE3911" s="9"/>
      <c r="AF3911" s="9"/>
      <c r="AG3911" s="9"/>
      <c r="AH3911" s="9"/>
    </row>
    <row r="3912" ht="15.75" customHeight="1">
      <c r="A3912" s="177">
        <v>40031.0</v>
      </c>
      <c r="B3912" s="178">
        <v>6.56</v>
      </c>
      <c r="C3912" s="178">
        <v>7.1</v>
      </c>
      <c r="D3912" s="178">
        <v>7.47</v>
      </c>
      <c r="E3912" s="178">
        <v>7.82</v>
      </c>
      <c r="F3912" s="178">
        <v>8.07</v>
      </c>
      <c r="G3912" s="178">
        <v>8.28</v>
      </c>
      <c r="H3912" s="178">
        <v>8.57</v>
      </c>
      <c r="I3912" s="178">
        <v>8.76</v>
      </c>
      <c r="J3912" s="178">
        <v>8.82</v>
      </c>
      <c r="K3912" s="179" t="str">
        <f>MAX(0,((T3912*(365/365))-VLOOKUP(A3912,VBMA!$A:$D,4,0))  /  (T3912* (365/365)   ))</f>
        <v>#N/A</v>
      </c>
      <c r="L3912" s="180" t="str">
        <f t="shared" ref="L3912:S3912" si="3915">(B3912*(1-$K3912) * (365/365))/100</f>
        <v>#N/A</v>
      </c>
      <c r="M3912" s="180" t="str">
        <f t="shared" si="3915"/>
        <v>#N/A</v>
      </c>
      <c r="N3912" s="180" t="str">
        <f t="shared" si="3915"/>
        <v>#N/A</v>
      </c>
      <c r="O3912" s="180" t="str">
        <f t="shared" si="3915"/>
        <v>#N/A</v>
      </c>
      <c r="P3912" s="180" t="str">
        <f t="shared" si="3915"/>
        <v>#N/A</v>
      </c>
      <c r="Q3912" s="180" t="str">
        <f t="shared" si="3915"/>
        <v>#N/A</v>
      </c>
      <c r="R3912" s="180" t="str">
        <f t="shared" si="3915"/>
        <v>#N/A</v>
      </c>
      <c r="S3912" s="180" t="str">
        <f t="shared" si="3915"/>
        <v>#N/A</v>
      </c>
      <c r="T3912" s="181">
        <f t="shared" si="3"/>
        <v>8.956404494</v>
      </c>
      <c r="U3912" s="182">
        <f t="shared" si="4"/>
        <v>40215</v>
      </c>
      <c r="V3912" s="182">
        <f t="shared" si="5"/>
        <v>40304</v>
      </c>
      <c r="W3912" s="182">
        <f t="shared" si="6"/>
        <v>40396</v>
      </c>
      <c r="X3912" s="181">
        <f t="shared" si="7"/>
        <v>184</v>
      </c>
      <c r="Y3912" s="181">
        <f t="shared" si="8"/>
        <v>273</v>
      </c>
      <c r="Z3912" s="181">
        <f t="shared" si="9"/>
        <v>365</v>
      </c>
      <c r="AA3912" s="155"/>
      <c r="AB3912" s="9"/>
      <c r="AC3912" s="9"/>
      <c r="AD3912" s="9"/>
      <c r="AE3912" s="9"/>
      <c r="AF3912" s="9"/>
      <c r="AG3912" s="9"/>
      <c r="AH3912" s="9"/>
    </row>
    <row r="3913" ht="15.75" customHeight="1">
      <c r="A3913" s="177">
        <v>40030.0</v>
      </c>
      <c r="B3913" s="178">
        <v>6.18</v>
      </c>
      <c r="C3913" s="178">
        <v>6.79</v>
      </c>
      <c r="D3913" s="178">
        <v>7.21</v>
      </c>
      <c r="E3913" s="178">
        <v>7.61</v>
      </c>
      <c r="F3913" s="178">
        <v>7.9</v>
      </c>
      <c r="G3913" s="178">
        <v>8.21</v>
      </c>
      <c r="H3913" s="178">
        <v>8.53</v>
      </c>
      <c r="I3913" s="178">
        <v>8.71</v>
      </c>
      <c r="J3913" s="178">
        <v>8.83</v>
      </c>
      <c r="K3913" s="179" t="str">
        <f>MAX(0,((T3913*(365/365))-VLOOKUP(A3913,VBMA!$A:$D,4,0))  /  (T3913* (365/365)   ))</f>
        <v>#N/A</v>
      </c>
      <c r="L3913" s="180" t="str">
        <f t="shared" ref="L3913:S3913" si="3916">(B3913*(1-$K3913) * (365/365))/100</f>
        <v>#N/A</v>
      </c>
      <c r="M3913" s="180" t="str">
        <f t="shared" si="3916"/>
        <v>#N/A</v>
      </c>
      <c r="N3913" s="180" t="str">
        <f t="shared" si="3916"/>
        <v>#N/A</v>
      </c>
      <c r="O3913" s="180" t="str">
        <f t="shared" si="3916"/>
        <v>#N/A</v>
      </c>
      <c r="P3913" s="180" t="str">
        <f t="shared" si="3916"/>
        <v>#N/A</v>
      </c>
      <c r="Q3913" s="180" t="str">
        <f t="shared" si="3916"/>
        <v>#N/A</v>
      </c>
      <c r="R3913" s="180" t="str">
        <f t="shared" si="3916"/>
        <v>#N/A</v>
      </c>
      <c r="S3913" s="180" t="str">
        <f t="shared" si="3916"/>
        <v>#N/A</v>
      </c>
      <c r="T3913" s="181">
        <f t="shared" si="3"/>
        <v>8.896067416</v>
      </c>
      <c r="U3913" s="182">
        <f t="shared" si="4"/>
        <v>40214</v>
      </c>
      <c r="V3913" s="182">
        <f t="shared" si="5"/>
        <v>40303</v>
      </c>
      <c r="W3913" s="182">
        <f t="shared" si="6"/>
        <v>40395</v>
      </c>
      <c r="X3913" s="181">
        <f t="shared" si="7"/>
        <v>184</v>
      </c>
      <c r="Y3913" s="181">
        <f t="shared" si="8"/>
        <v>273</v>
      </c>
      <c r="Z3913" s="181">
        <f t="shared" si="9"/>
        <v>365</v>
      </c>
      <c r="AA3913" s="155"/>
      <c r="AB3913" s="9"/>
      <c r="AC3913" s="9"/>
      <c r="AD3913" s="9"/>
      <c r="AE3913" s="9"/>
      <c r="AF3913" s="9"/>
      <c r="AG3913" s="9"/>
      <c r="AH3913" s="9"/>
    </row>
    <row r="3914" ht="15.75" customHeight="1">
      <c r="A3914" s="177">
        <v>40029.0</v>
      </c>
      <c r="B3914" s="178">
        <v>6.01</v>
      </c>
      <c r="C3914" s="178">
        <v>6.49</v>
      </c>
      <c r="D3914" s="178">
        <v>7.03</v>
      </c>
      <c r="E3914" s="178">
        <v>7.49</v>
      </c>
      <c r="F3914" s="178">
        <v>7.9</v>
      </c>
      <c r="G3914" s="178">
        <v>8.2</v>
      </c>
      <c r="H3914" s="178">
        <v>8.51</v>
      </c>
      <c r="I3914" s="178">
        <v>8.68</v>
      </c>
      <c r="J3914" s="178">
        <v>8.8</v>
      </c>
      <c r="K3914" s="179" t="str">
        <f>MAX(0,((T3914*(365/365))-VLOOKUP(A3914,VBMA!$A:$D,4,0))  /  (T3914* (365/365)   ))</f>
        <v>#N/A</v>
      </c>
      <c r="L3914" s="180" t="str">
        <f t="shared" ref="L3914:S3914" si="3917">(B3914*(1-$K3914) * (365/365))/100</f>
        <v>#N/A</v>
      </c>
      <c r="M3914" s="180" t="str">
        <f t="shared" si="3917"/>
        <v>#N/A</v>
      </c>
      <c r="N3914" s="180" t="str">
        <f t="shared" si="3917"/>
        <v>#N/A</v>
      </c>
      <c r="O3914" s="180" t="str">
        <f t="shared" si="3917"/>
        <v>#N/A</v>
      </c>
      <c r="P3914" s="180" t="str">
        <f t="shared" si="3917"/>
        <v>#N/A</v>
      </c>
      <c r="Q3914" s="180" t="str">
        <f t="shared" si="3917"/>
        <v>#N/A</v>
      </c>
      <c r="R3914" s="180" t="str">
        <f t="shared" si="3917"/>
        <v>#N/A</v>
      </c>
      <c r="S3914" s="180" t="str">
        <f t="shared" si="3917"/>
        <v>#N/A</v>
      </c>
      <c r="T3914" s="181">
        <f t="shared" si="3"/>
        <v>8.855730337</v>
      </c>
      <c r="U3914" s="182">
        <f t="shared" si="4"/>
        <v>40213</v>
      </c>
      <c r="V3914" s="182">
        <f t="shared" si="5"/>
        <v>40302</v>
      </c>
      <c r="W3914" s="182">
        <f t="shared" si="6"/>
        <v>40394</v>
      </c>
      <c r="X3914" s="181">
        <f t="shared" si="7"/>
        <v>184</v>
      </c>
      <c r="Y3914" s="181">
        <f t="shared" si="8"/>
        <v>273</v>
      </c>
      <c r="Z3914" s="181">
        <f t="shared" si="9"/>
        <v>365</v>
      </c>
      <c r="AA3914" s="155"/>
      <c r="AB3914" s="9"/>
      <c r="AC3914" s="9"/>
      <c r="AD3914" s="9"/>
      <c r="AE3914" s="9"/>
      <c r="AF3914" s="9"/>
      <c r="AG3914" s="9"/>
      <c r="AH3914" s="9"/>
    </row>
    <row r="3915" ht="15.75" customHeight="1">
      <c r="A3915" s="177">
        <v>40028.0</v>
      </c>
      <c r="B3915" s="178">
        <v>5.58</v>
      </c>
      <c r="C3915" s="178">
        <v>6.25</v>
      </c>
      <c r="D3915" s="178">
        <v>6.88</v>
      </c>
      <c r="E3915" s="178">
        <v>7.4</v>
      </c>
      <c r="F3915" s="178">
        <v>7.8</v>
      </c>
      <c r="G3915" s="178">
        <v>8.16</v>
      </c>
      <c r="H3915" s="178">
        <v>8.47</v>
      </c>
      <c r="I3915" s="178">
        <v>8.6</v>
      </c>
      <c r="J3915" s="178">
        <v>8.73</v>
      </c>
      <c r="K3915" s="179" t="str">
        <f>MAX(0,((T3915*(365/365))-VLOOKUP(A3915,VBMA!$A:$D,4,0))  /  (T3915* (365/365)   ))</f>
        <v>#N/A</v>
      </c>
      <c r="L3915" s="180" t="str">
        <f t="shared" ref="L3915:S3915" si="3918">(B3915*(1-$K3915) * (365/365))/100</f>
        <v>#N/A</v>
      </c>
      <c r="M3915" s="180" t="str">
        <f t="shared" si="3918"/>
        <v>#N/A</v>
      </c>
      <c r="N3915" s="180" t="str">
        <f t="shared" si="3918"/>
        <v>#N/A</v>
      </c>
      <c r="O3915" s="180" t="str">
        <f t="shared" si="3918"/>
        <v>#N/A</v>
      </c>
      <c r="P3915" s="180" t="str">
        <f t="shared" si="3918"/>
        <v>#N/A</v>
      </c>
      <c r="Q3915" s="180" t="str">
        <f t="shared" si="3918"/>
        <v>#N/A</v>
      </c>
      <c r="R3915" s="180" t="str">
        <f t="shared" si="3918"/>
        <v>#N/A</v>
      </c>
      <c r="S3915" s="180" t="str">
        <f t="shared" si="3918"/>
        <v>#N/A</v>
      </c>
      <c r="T3915" s="181">
        <f t="shared" si="3"/>
        <v>8.734382022</v>
      </c>
      <c r="U3915" s="182">
        <f t="shared" si="4"/>
        <v>40212</v>
      </c>
      <c r="V3915" s="182">
        <f t="shared" si="5"/>
        <v>40301</v>
      </c>
      <c r="W3915" s="182">
        <f t="shared" si="6"/>
        <v>40393</v>
      </c>
      <c r="X3915" s="181">
        <f t="shared" si="7"/>
        <v>184</v>
      </c>
      <c r="Y3915" s="181">
        <f t="shared" si="8"/>
        <v>273</v>
      </c>
      <c r="Z3915" s="181">
        <f t="shared" si="9"/>
        <v>365</v>
      </c>
      <c r="AA3915" s="155"/>
      <c r="AB3915" s="9"/>
      <c r="AC3915" s="9"/>
      <c r="AD3915" s="9"/>
      <c r="AE3915" s="9"/>
      <c r="AF3915" s="9"/>
      <c r="AG3915" s="9"/>
      <c r="AH3915" s="9"/>
    </row>
    <row r="3916" ht="15.75" customHeight="1">
      <c r="A3916" s="177">
        <v>40025.0</v>
      </c>
      <c r="B3916" s="178">
        <v>5.37</v>
      </c>
      <c r="C3916" s="178">
        <v>6.31</v>
      </c>
      <c r="D3916" s="178">
        <v>6.89</v>
      </c>
      <c r="E3916" s="178">
        <v>7.47</v>
      </c>
      <c r="F3916" s="178">
        <v>7.89</v>
      </c>
      <c r="G3916" s="178">
        <v>8.19</v>
      </c>
      <c r="H3916" s="178">
        <v>8.52</v>
      </c>
      <c r="I3916" s="178">
        <v>8.71</v>
      </c>
      <c r="J3916" s="178">
        <v>8.81</v>
      </c>
      <c r="K3916" s="179" t="str">
        <f>MAX(0,((T3916*(365/365))-VLOOKUP(A3916,VBMA!$A:$D,4,0))  /  (T3916* (365/365)   ))</f>
        <v>#N/A</v>
      </c>
      <c r="L3916" s="180" t="str">
        <f t="shared" ref="L3916:S3916" si="3919">(B3916*(1-$K3916) * (365/365))/100</f>
        <v>#N/A</v>
      </c>
      <c r="M3916" s="180" t="str">
        <f t="shared" si="3919"/>
        <v>#N/A</v>
      </c>
      <c r="N3916" s="180" t="str">
        <f t="shared" si="3919"/>
        <v>#N/A</v>
      </c>
      <c r="O3916" s="180" t="str">
        <f t="shared" si="3919"/>
        <v>#N/A</v>
      </c>
      <c r="P3916" s="180" t="str">
        <f t="shared" si="3919"/>
        <v>#N/A</v>
      </c>
      <c r="Q3916" s="180" t="str">
        <f t="shared" si="3919"/>
        <v>#N/A</v>
      </c>
      <c r="R3916" s="180" t="str">
        <f t="shared" si="3919"/>
        <v>#N/A</v>
      </c>
      <c r="S3916" s="180" t="str">
        <f t="shared" si="3919"/>
        <v>#N/A</v>
      </c>
      <c r="T3916" s="181">
        <f t="shared" si="3"/>
        <v>8.902111111</v>
      </c>
      <c r="U3916" s="182">
        <f t="shared" si="4"/>
        <v>40209</v>
      </c>
      <c r="V3916" s="182">
        <f t="shared" si="5"/>
        <v>40299</v>
      </c>
      <c r="W3916" s="182">
        <f t="shared" si="6"/>
        <v>40390</v>
      </c>
      <c r="X3916" s="181">
        <f t="shared" si="7"/>
        <v>184</v>
      </c>
      <c r="Y3916" s="181">
        <f t="shared" si="8"/>
        <v>274</v>
      </c>
      <c r="Z3916" s="181">
        <f t="shared" si="9"/>
        <v>365</v>
      </c>
      <c r="AA3916" s="155"/>
      <c r="AB3916" s="9"/>
      <c r="AC3916" s="9"/>
      <c r="AD3916" s="9"/>
      <c r="AE3916" s="9"/>
      <c r="AF3916" s="9"/>
      <c r="AG3916" s="9"/>
      <c r="AH3916" s="9"/>
    </row>
    <row r="3917" ht="15.75" customHeight="1">
      <c r="A3917" s="177">
        <v>40024.0</v>
      </c>
      <c r="B3917" s="178">
        <v>5.76</v>
      </c>
      <c r="C3917" s="178">
        <v>6.36</v>
      </c>
      <c r="D3917" s="178">
        <v>7.0</v>
      </c>
      <c r="E3917" s="178">
        <v>7.47</v>
      </c>
      <c r="F3917" s="178">
        <v>7.88</v>
      </c>
      <c r="G3917" s="178">
        <v>8.18</v>
      </c>
      <c r="H3917" s="178">
        <v>8.51</v>
      </c>
      <c r="I3917" s="178">
        <v>8.68</v>
      </c>
      <c r="J3917" s="178">
        <v>8.79</v>
      </c>
      <c r="K3917" s="179" t="str">
        <f>MAX(0,((T3917*(365/365))-VLOOKUP(A3917,VBMA!$A:$D,4,0))  /  (T3917* (365/365)   ))</f>
        <v>#N/A</v>
      </c>
      <c r="L3917" s="180" t="str">
        <f t="shared" ref="L3917:S3917" si="3920">(B3917*(1-$K3917) * (365/365))/100</f>
        <v>#N/A</v>
      </c>
      <c r="M3917" s="180" t="str">
        <f t="shared" si="3920"/>
        <v>#N/A</v>
      </c>
      <c r="N3917" s="180" t="str">
        <f t="shared" si="3920"/>
        <v>#N/A</v>
      </c>
      <c r="O3917" s="180" t="str">
        <f t="shared" si="3920"/>
        <v>#N/A</v>
      </c>
      <c r="P3917" s="180" t="str">
        <f t="shared" si="3920"/>
        <v>#N/A</v>
      </c>
      <c r="Q3917" s="180" t="str">
        <f t="shared" si="3920"/>
        <v>#N/A</v>
      </c>
      <c r="R3917" s="180" t="str">
        <f t="shared" si="3920"/>
        <v>#N/A</v>
      </c>
      <c r="S3917" s="180" t="str">
        <f t="shared" si="3920"/>
        <v>#N/A</v>
      </c>
      <c r="T3917" s="181">
        <f t="shared" si="3"/>
        <v>8.851888889</v>
      </c>
      <c r="U3917" s="182">
        <f t="shared" si="4"/>
        <v>40208</v>
      </c>
      <c r="V3917" s="182">
        <f t="shared" si="5"/>
        <v>40298</v>
      </c>
      <c r="W3917" s="182">
        <f t="shared" si="6"/>
        <v>40389</v>
      </c>
      <c r="X3917" s="181">
        <f t="shared" si="7"/>
        <v>184</v>
      </c>
      <c r="Y3917" s="181">
        <f t="shared" si="8"/>
        <v>274</v>
      </c>
      <c r="Z3917" s="181">
        <f t="shared" si="9"/>
        <v>365</v>
      </c>
      <c r="AA3917" s="155"/>
      <c r="AB3917" s="9"/>
      <c r="AC3917" s="9"/>
      <c r="AD3917" s="9"/>
      <c r="AE3917" s="9"/>
      <c r="AF3917" s="9"/>
      <c r="AG3917" s="9"/>
      <c r="AH3917" s="9"/>
    </row>
    <row r="3918" ht="15.75" customHeight="1">
      <c r="A3918" s="177">
        <v>40023.0</v>
      </c>
      <c r="B3918" s="178">
        <v>6.44</v>
      </c>
      <c r="C3918" s="178">
        <v>7.03</v>
      </c>
      <c r="D3918" s="178">
        <v>7.38</v>
      </c>
      <c r="E3918" s="178">
        <v>7.7</v>
      </c>
      <c r="F3918" s="178">
        <v>7.99</v>
      </c>
      <c r="G3918" s="178">
        <v>8.26</v>
      </c>
      <c r="H3918" s="178">
        <v>8.53</v>
      </c>
      <c r="I3918" s="178">
        <v>8.71</v>
      </c>
      <c r="J3918" s="178">
        <v>8.83</v>
      </c>
      <c r="K3918" s="179" t="str">
        <f>MAX(0,((T3918*(365/365))-VLOOKUP(A3918,VBMA!$A:$D,4,0))  /  (T3918* (365/365)   ))</f>
        <v>#N/A</v>
      </c>
      <c r="L3918" s="180" t="str">
        <f t="shared" ref="L3918:S3918" si="3921">(B3918*(1-$K3918) * (365/365))/100</f>
        <v>#N/A</v>
      </c>
      <c r="M3918" s="180" t="str">
        <f t="shared" si="3921"/>
        <v>#N/A</v>
      </c>
      <c r="N3918" s="180" t="str">
        <f t="shared" si="3921"/>
        <v>#N/A</v>
      </c>
      <c r="O3918" s="180" t="str">
        <f t="shared" si="3921"/>
        <v>#N/A</v>
      </c>
      <c r="P3918" s="180" t="str">
        <f t="shared" si="3921"/>
        <v>#N/A</v>
      </c>
      <c r="Q3918" s="180" t="str">
        <f t="shared" si="3921"/>
        <v>#N/A</v>
      </c>
      <c r="R3918" s="180" t="str">
        <f t="shared" si="3921"/>
        <v>#N/A</v>
      </c>
      <c r="S3918" s="180" t="str">
        <f t="shared" si="3921"/>
        <v>#N/A</v>
      </c>
      <c r="T3918" s="181">
        <f t="shared" si="3"/>
        <v>8.892</v>
      </c>
      <c r="U3918" s="182">
        <f t="shared" si="4"/>
        <v>40207</v>
      </c>
      <c r="V3918" s="182">
        <f t="shared" si="5"/>
        <v>40297</v>
      </c>
      <c r="W3918" s="182">
        <f t="shared" si="6"/>
        <v>40388</v>
      </c>
      <c r="X3918" s="181">
        <f t="shared" si="7"/>
        <v>184</v>
      </c>
      <c r="Y3918" s="181">
        <f t="shared" si="8"/>
        <v>274</v>
      </c>
      <c r="Z3918" s="181">
        <f t="shared" si="9"/>
        <v>365</v>
      </c>
      <c r="AA3918" s="155"/>
      <c r="AB3918" s="9"/>
      <c r="AC3918" s="9"/>
      <c r="AD3918" s="9"/>
      <c r="AE3918" s="9"/>
      <c r="AF3918" s="9"/>
      <c r="AG3918" s="9"/>
      <c r="AH3918" s="9"/>
    </row>
    <row r="3919" ht="15.75" customHeight="1">
      <c r="A3919" s="177">
        <v>40022.0</v>
      </c>
      <c r="B3919" s="178">
        <v>6.78</v>
      </c>
      <c r="C3919" s="178">
        <v>7.19</v>
      </c>
      <c r="D3919" s="178">
        <v>7.49</v>
      </c>
      <c r="E3919" s="178">
        <v>7.71</v>
      </c>
      <c r="F3919" s="178">
        <v>7.97</v>
      </c>
      <c r="G3919" s="178">
        <v>8.25</v>
      </c>
      <c r="H3919" s="178">
        <v>8.52</v>
      </c>
      <c r="I3919" s="178">
        <v>8.69</v>
      </c>
      <c r="J3919" s="178">
        <v>8.8</v>
      </c>
      <c r="K3919" s="179" t="str">
        <f>MAX(0,((T3919*(365/365))-VLOOKUP(A3919,VBMA!$A:$D,4,0))  /  (T3919* (365/365)   ))</f>
        <v>#N/A</v>
      </c>
      <c r="L3919" s="180" t="str">
        <f t="shared" ref="L3919:S3919" si="3922">(B3919*(1-$K3919) * (365/365))/100</f>
        <v>#N/A</v>
      </c>
      <c r="M3919" s="180" t="str">
        <f t="shared" si="3922"/>
        <v>#N/A</v>
      </c>
      <c r="N3919" s="180" t="str">
        <f t="shared" si="3922"/>
        <v>#N/A</v>
      </c>
      <c r="O3919" s="180" t="str">
        <f t="shared" si="3922"/>
        <v>#N/A</v>
      </c>
      <c r="P3919" s="180" t="str">
        <f t="shared" si="3922"/>
        <v>#N/A</v>
      </c>
      <c r="Q3919" s="180" t="str">
        <f t="shared" si="3922"/>
        <v>#N/A</v>
      </c>
      <c r="R3919" s="180" t="str">
        <f t="shared" si="3922"/>
        <v>#N/A</v>
      </c>
      <c r="S3919" s="180" t="str">
        <f t="shared" si="3922"/>
        <v>#N/A</v>
      </c>
      <c r="T3919" s="181">
        <f t="shared" si="3"/>
        <v>8.861888889</v>
      </c>
      <c r="U3919" s="182">
        <f t="shared" si="4"/>
        <v>40206</v>
      </c>
      <c r="V3919" s="182">
        <f t="shared" si="5"/>
        <v>40296</v>
      </c>
      <c r="W3919" s="182">
        <f t="shared" si="6"/>
        <v>40387</v>
      </c>
      <c r="X3919" s="181">
        <f t="shared" si="7"/>
        <v>184</v>
      </c>
      <c r="Y3919" s="181">
        <f t="shared" si="8"/>
        <v>274</v>
      </c>
      <c r="Z3919" s="181">
        <f t="shared" si="9"/>
        <v>365</v>
      </c>
      <c r="AA3919" s="155"/>
      <c r="AB3919" s="9"/>
      <c r="AC3919" s="9"/>
      <c r="AD3919" s="9"/>
      <c r="AE3919" s="9"/>
      <c r="AF3919" s="9"/>
      <c r="AG3919" s="9"/>
      <c r="AH3919" s="9"/>
    </row>
    <row r="3920" ht="15.75" customHeight="1">
      <c r="A3920" s="177">
        <v>40021.0</v>
      </c>
      <c r="B3920" s="178">
        <v>6.66</v>
      </c>
      <c r="C3920" s="178">
        <v>7.1</v>
      </c>
      <c r="D3920" s="178">
        <v>7.45</v>
      </c>
      <c r="E3920" s="178">
        <v>7.69</v>
      </c>
      <c r="F3920" s="178">
        <v>7.91</v>
      </c>
      <c r="G3920" s="178">
        <v>8.24</v>
      </c>
      <c r="H3920" s="178">
        <v>8.54</v>
      </c>
      <c r="I3920" s="178">
        <v>8.73</v>
      </c>
      <c r="J3920" s="178">
        <v>8.83</v>
      </c>
      <c r="K3920" s="179" t="str">
        <f>MAX(0,((T3920*(365/365))-VLOOKUP(A3920,VBMA!$A:$D,4,0))  /  (T3920* (365/365)   ))</f>
        <v>#N/A</v>
      </c>
      <c r="L3920" s="180" t="str">
        <f t="shared" ref="L3920:S3920" si="3923">(B3920*(1-$K3920) * (365/365))/100</f>
        <v>#N/A</v>
      </c>
      <c r="M3920" s="180" t="str">
        <f t="shared" si="3923"/>
        <v>#N/A</v>
      </c>
      <c r="N3920" s="180" t="str">
        <f t="shared" si="3923"/>
        <v>#N/A</v>
      </c>
      <c r="O3920" s="180" t="str">
        <f t="shared" si="3923"/>
        <v>#N/A</v>
      </c>
      <c r="P3920" s="180" t="str">
        <f t="shared" si="3923"/>
        <v>#N/A</v>
      </c>
      <c r="Q3920" s="180" t="str">
        <f t="shared" si="3923"/>
        <v>#N/A</v>
      </c>
      <c r="R3920" s="180" t="str">
        <f t="shared" si="3923"/>
        <v>#N/A</v>
      </c>
      <c r="S3920" s="180" t="str">
        <f t="shared" si="3923"/>
        <v>#N/A</v>
      </c>
      <c r="T3920" s="181">
        <f t="shared" si="3"/>
        <v>8.922111111</v>
      </c>
      <c r="U3920" s="182">
        <f t="shared" si="4"/>
        <v>40205</v>
      </c>
      <c r="V3920" s="182">
        <f t="shared" si="5"/>
        <v>40295</v>
      </c>
      <c r="W3920" s="182">
        <f t="shared" si="6"/>
        <v>40386</v>
      </c>
      <c r="X3920" s="181">
        <f t="shared" si="7"/>
        <v>184</v>
      </c>
      <c r="Y3920" s="181">
        <f t="shared" si="8"/>
        <v>274</v>
      </c>
      <c r="Z3920" s="181">
        <f t="shared" si="9"/>
        <v>365</v>
      </c>
      <c r="AA3920" s="155"/>
      <c r="AB3920" s="9"/>
      <c r="AC3920" s="9"/>
      <c r="AD3920" s="9"/>
      <c r="AE3920" s="9"/>
      <c r="AF3920" s="9"/>
      <c r="AG3920" s="9"/>
      <c r="AH3920" s="9"/>
    </row>
    <row r="3921" ht="15.75" customHeight="1">
      <c r="A3921" s="177">
        <v>40018.0</v>
      </c>
      <c r="B3921" s="178">
        <v>6.64</v>
      </c>
      <c r="C3921" s="178">
        <v>7.07</v>
      </c>
      <c r="D3921" s="178">
        <v>7.41</v>
      </c>
      <c r="E3921" s="178">
        <v>7.64</v>
      </c>
      <c r="F3921" s="178">
        <v>7.87</v>
      </c>
      <c r="G3921" s="178">
        <v>8.2</v>
      </c>
      <c r="H3921" s="178">
        <v>8.52</v>
      </c>
      <c r="I3921" s="178">
        <v>8.69</v>
      </c>
      <c r="J3921" s="178">
        <v>8.82</v>
      </c>
      <c r="K3921" s="179" t="str">
        <f>MAX(0,((T3921*(365/365))-VLOOKUP(A3921,VBMA!$A:$D,4,0))  /  (T3921* (365/365)   ))</f>
        <v>#N/A</v>
      </c>
      <c r="L3921" s="180" t="str">
        <f t="shared" ref="L3921:S3921" si="3924">(B3921*(1-$K3921) * (365/365))/100</f>
        <v>#N/A</v>
      </c>
      <c r="M3921" s="180" t="str">
        <f t="shared" si="3924"/>
        <v>#N/A</v>
      </c>
      <c r="N3921" s="180" t="str">
        <f t="shared" si="3924"/>
        <v>#N/A</v>
      </c>
      <c r="O3921" s="180" t="str">
        <f t="shared" si="3924"/>
        <v>#N/A</v>
      </c>
      <c r="P3921" s="180" t="str">
        <f t="shared" si="3924"/>
        <v>#N/A</v>
      </c>
      <c r="Q3921" s="180" t="str">
        <f t="shared" si="3924"/>
        <v>#N/A</v>
      </c>
      <c r="R3921" s="180" t="str">
        <f t="shared" si="3924"/>
        <v>#N/A</v>
      </c>
      <c r="S3921" s="180" t="str">
        <f t="shared" si="3924"/>
        <v>#N/A</v>
      </c>
      <c r="T3921" s="181">
        <f t="shared" si="3"/>
        <v>8.861888889</v>
      </c>
      <c r="U3921" s="182">
        <f t="shared" si="4"/>
        <v>40202</v>
      </c>
      <c r="V3921" s="182">
        <f t="shared" si="5"/>
        <v>40292</v>
      </c>
      <c r="W3921" s="182">
        <f t="shared" si="6"/>
        <v>40383</v>
      </c>
      <c r="X3921" s="181">
        <f t="shared" si="7"/>
        <v>184</v>
      </c>
      <c r="Y3921" s="181">
        <f t="shared" si="8"/>
        <v>274</v>
      </c>
      <c r="Z3921" s="181">
        <f t="shared" si="9"/>
        <v>365</v>
      </c>
      <c r="AA3921" s="155"/>
      <c r="AB3921" s="9"/>
      <c r="AC3921" s="9"/>
      <c r="AD3921" s="9"/>
      <c r="AE3921" s="9"/>
      <c r="AF3921" s="9"/>
      <c r="AG3921" s="9"/>
      <c r="AH3921" s="9"/>
    </row>
    <row r="3922" ht="15.75" customHeight="1">
      <c r="A3922" s="177">
        <v>40017.0</v>
      </c>
      <c r="B3922" s="178">
        <v>6.54</v>
      </c>
      <c r="C3922" s="178">
        <v>6.98</v>
      </c>
      <c r="D3922" s="178">
        <v>7.24</v>
      </c>
      <c r="E3922" s="178">
        <v>7.49</v>
      </c>
      <c r="F3922" s="178">
        <v>7.78</v>
      </c>
      <c r="G3922" s="178">
        <v>8.13</v>
      </c>
      <c r="H3922" s="178">
        <v>8.5</v>
      </c>
      <c r="I3922" s="178">
        <v>8.64</v>
      </c>
      <c r="J3922" s="178">
        <v>8.79</v>
      </c>
      <c r="K3922" s="179" t="str">
        <f>MAX(0,((T3922*(365/365))-VLOOKUP(A3922,VBMA!$A:$D,4,0))  /  (T3922* (365/365)   ))</f>
        <v>#N/A</v>
      </c>
      <c r="L3922" s="180" t="str">
        <f t="shared" ref="L3922:S3922" si="3925">(B3922*(1-$K3922) * (365/365))/100</f>
        <v>#N/A</v>
      </c>
      <c r="M3922" s="180" t="str">
        <f t="shared" si="3925"/>
        <v>#N/A</v>
      </c>
      <c r="N3922" s="180" t="str">
        <f t="shared" si="3925"/>
        <v>#N/A</v>
      </c>
      <c r="O3922" s="180" t="str">
        <f t="shared" si="3925"/>
        <v>#N/A</v>
      </c>
      <c r="P3922" s="180" t="str">
        <f t="shared" si="3925"/>
        <v>#N/A</v>
      </c>
      <c r="Q3922" s="180" t="str">
        <f t="shared" si="3925"/>
        <v>#N/A</v>
      </c>
      <c r="R3922" s="180" t="str">
        <f t="shared" si="3925"/>
        <v>#N/A</v>
      </c>
      <c r="S3922" s="180" t="str">
        <f t="shared" si="3925"/>
        <v>#N/A</v>
      </c>
      <c r="T3922" s="181">
        <f t="shared" si="3"/>
        <v>8.781555556</v>
      </c>
      <c r="U3922" s="182">
        <f t="shared" si="4"/>
        <v>40201</v>
      </c>
      <c r="V3922" s="182">
        <f t="shared" si="5"/>
        <v>40291</v>
      </c>
      <c r="W3922" s="182">
        <f t="shared" si="6"/>
        <v>40382</v>
      </c>
      <c r="X3922" s="181">
        <f t="shared" si="7"/>
        <v>184</v>
      </c>
      <c r="Y3922" s="181">
        <f t="shared" si="8"/>
        <v>274</v>
      </c>
      <c r="Z3922" s="181">
        <f t="shared" si="9"/>
        <v>365</v>
      </c>
      <c r="AA3922" s="155"/>
      <c r="AB3922" s="9"/>
      <c r="AC3922" s="9"/>
      <c r="AD3922" s="9"/>
      <c r="AE3922" s="9"/>
      <c r="AF3922" s="9"/>
      <c r="AG3922" s="9"/>
      <c r="AH3922" s="9"/>
    </row>
    <row r="3923" ht="15.75" customHeight="1">
      <c r="A3923" s="177">
        <v>40016.0</v>
      </c>
      <c r="B3923" s="178">
        <v>6.34</v>
      </c>
      <c r="C3923" s="178">
        <v>6.78</v>
      </c>
      <c r="D3923" s="178">
        <v>7.1</v>
      </c>
      <c r="E3923" s="178">
        <v>7.42</v>
      </c>
      <c r="F3923" s="178">
        <v>7.73</v>
      </c>
      <c r="G3923" s="178">
        <v>8.1</v>
      </c>
      <c r="H3923" s="178">
        <v>8.42</v>
      </c>
      <c r="I3923" s="178">
        <v>8.62</v>
      </c>
      <c r="J3923" s="178">
        <v>8.73</v>
      </c>
      <c r="K3923" s="179" t="str">
        <f>MAX(0,((T3923*(365/365))-VLOOKUP(A3923,VBMA!$A:$D,4,0))  /  (T3923* (365/365)   ))</f>
        <v>#N/A</v>
      </c>
      <c r="L3923" s="180" t="str">
        <f t="shared" ref="L3923:S3923" si="3926">(B3923*(1-$K3923) * (365/365))/100</f>
        <v>#N/A</v>
      </c>
      <c r="M3923" s="180" t="str">
        <f t="shared" si="3926"/>
        <v>#N/A</v>
      </c>
      <c r="N3923" s="180" t="str">
        <f t="shared" si="3926"/>
        <v>#N/A</v>
      </c>
      <c r="O3923" s="180" t="str">
        <f t="shared" si="3926"/>
        <v>#N/A</v>
      </c>
      <c r="P3923" s="180" t="str">
        <f t="shared" si="3926"/>
        <v>#N/A</v>
      </c>
      <c r="Q3923" s="180" t="str">
        <f t="shared" si="3926"/>
        <v>#N/A</v>
      </c>
      <c r="R3923" s="180" t="str">
        <f t="shared" si="3926"/>
        <v>#N/A</v>
      </c>
      <c r="S3923" s="180" t="str">
        <f t="shared" si="3926"/>
        <v>#N/A</v>
      </c>
      <c r="T3923" s="181">
        <f t="shared" si="3"/>
        <v>8.822222222</v>
      </c>
      <c r="U3923" s="182">
        <f t="shared" si="4"/>
        <v>40200</v>
      </c>
      <c r="V3923" s="182">
        <f t="shared" si="5"/>
        <v>40290</v>
      </c>
      <c r="W3923" s="182">
        <f t="shared" si="6"/>
        <v>40381</v>
      </c>
      <c r="X3923" s="181">
        <f t="shared" si="7"/>
        <v>184</v>
      </c>
      <c r="Y3923" s="181">
        <f t="shared" si="8"/>
        <v>274</v>
      </c>
      <c r="Z3923" s="181">
        <f t="shared" si="9"/>
        <v>365</v>
      </c>
      <c r="AA3923" s="155"/>
      <c r="AB3923" s="9"/>
      <c r="AC3923" s="9"/>
      <c r="AD3923" s="9"/>
      <c r="AE3923" s="9"/>
      <c r="AF3923" s="9"/>
      <c r="AG3923" s="9"/>
      <c r="AH3923" s="9"/>
    </row>
    <row r="3924" ht="15.75" customHeight="1">
      <c r="A3924" s="177">
        <v>40015.0</v>
      </c>
      <c r="B3924" s="178">
        <v>6.03</v>
      </c>
      <c r="C3924" s="178">
        <v>6.47</v>
      </c>
      <c r="D3924" s="178">
        <v>6.92</v>
      </c>
      <c r="E3924" s="178">
        <v>7.29</v>
      </c>
      <c r="F3924" s="178">
        <v>7.69</v>
      </c>
      <c r="G3924" s="178">
        <v>8.08</v>
      </c>
      <c r="H3924" s="178">
        <v>8.37</v>
      </c>
      <c r="I3924" s="178">
        <v>8.59</v>
      </c>
      <c r="J3924" s="178">
        <v>8.73</v>
      </c>
      <c r="K3924" s="179" t="str">
        <f>MAX(0,((T3924*(365/365))-VLOOKUP(A3924,VBMA!$A:$D,4,0))  /  (T3924* (365/365)   ))</f>
        <v>#N/A</v>
      </c>
      <c r="L3924" s="180" t="str">
        <f t="shared" ref="L3924:S3924" si="3927">(B3924*(1-$K3924) * (365/365))/100</f>
        <v>#N/A</v>
      </c>
      <c r="M3924" s="180" t="str">
        <f t="shared" si="3927"/>
        <v>#N/A</v>
      </c>
      <c r="N3924" s="180" t="str">
        <f t="shared" si="3927"/>
        <v>#N/A</v>
      </c>
      <c r="O3924" s="180" t="str">
        <f t="shared" si="3927"/>
        <v>#N/A</v>
      </c>
      <c r="P3924" s="180" t="str">
        <f t="shared" si="3927"/>
        <v>#N/A</v>
      </c>
      <c r="Q3924" s="180" t="str">
        <f t="shared" si="3927"/>
        <v>#N/A</v>
      </c>
      <c r="R3924" s="180" t="str">
        <f t="shared" si="3927"/>
        <v>#N/A</v>
      </c>
      <c r="S3924" s="180" t="str">
        <f t="shared" si="3927"/>
        <v>#N/A</v>
      </c>
      <c r="T3924" s="181">
        <f t="shared" si="3"/>
        <v>8.812444444</v>
      </c>
      <c r="U3924" s="182">
        <f t="shared" si="4"/>
        <v>40199</v>
      </c>
      <c r="V3924" s="182">
        <f t="shared" si="5"/>
        <v>40289</v>
      </c>
      <c r="W3924" s="182">
        <f t="shared" si="6"/>
        <v>40380</v>
      </c>
      <c r="X3924" s="181">
        <f t="shared" si="7"/>
        <v>184</v>
      </c>
      <c r="Y3924" s="181">
        <f t="shared" si="8"/>
        <v>274</v>
      </c>
      <c r="Z3924" s="181">
        <f t="shared" si="9"/>
        <v>365</v>
      </c>
      <c r="AA3924" s="155"/>
      <c r="AB3924" s="9"/>
      <c r="AC3924" s="9"/>
      <c r="AD3924" s="9"/>
      <c r="AE3924" s="9"/>
      <c r="AF3924" s="9"/>
      <c r="AG3924" s="9"/>
      <c r="AH3924" s="9"/>
    </row>
    <row r="3925" ht="15.75" customHeight="1">
      <c r="A3925" s="177">
        <v>40014.0</v>
      </c>
      <c r="B3925" s="178">
        <v>5.83</v>
      </c>
      <c r="C3925" s="178">
        <v>6.33</v>
      </c>
      <c r="D3925" s="178">
        <v>6.76</v>
      </c>
      <c r="E3925" s="178">
        <v>7.14</v>
      </c>
      <c r="F3925" s="178">
        <v>7.61</v>
      </c>
      <c r="G3925" s="178">
        <v>8.04</v>
      </c>
      <c r="H3925" s="178">
        <v>8.3</v>
      </c>
      <c r="I3925" s="178">
        <v>8.55</v>
      </c>
      <c r="J3925" s="178">
        <v>8.7</v>
      </c>
      <c r="K3925" s="179" t="str">
        <f>MAX(0,((T3925*(365/365))-VLOOKUP(A3925,VBMA!$A:$D,4,0))  /  (T3925* (365/365)   ))</f>
        <v>#N/A</v>
      </c>
      <c r="L3925" s="180" t="str">
        <f t="shared" ref="L3925:S3925" si="3928">(B3925*(1-$K3925) * (365/365))/100</f>
        <v>#N/A</v>
      </c>
      <c r="M3925" s="180" t="str">
        <f t="shared" si="3928"/>
        <v>#N/A</v>
      </c>
      <c r="N3925" s="180" t="str">
        <f t="shared" si="3928"/>
        <v>#N/A</v>
      </c>
      <c r="O3925" s="180" t="str">
        <f t="shared" si="3928"/>
        <v>#N/A</v>
      </c>
      <c r="P3925" s="180" t="str">
        <f t="shared" si="3928"/>
        <v>#N/A</v>
      </c>
      <c r="Q3925" s="180" t="str">
        <f t="shared" si="3928"/>
        <v>#N/A</v>
      </c>
      <c r="R3925" s="180" t="str">
        <f t="shared" si="3928"/>
        <v>#N/A</v>
      </c>
      <c r="S3925" s="180" t="str">
        <f t="shared" si="3928"/>
        <v>#N/A</v>
      </c>
      <c r="T3925" s="181">
        <f t="shared" si="3"/>
        <v>8.802777778</v>
      </c>
      <c r="U3925" s="182">
        <f t="shared" si="4"/>
        <v>40198</v>
      </c>
      <c r="V3925" s="182">
        <f t="shared" si="5"/>
        <v>40288</v>
      </c>
      <c r="W3925" s="182">
        <f t="shared" si="6"/>
        <v>40379</v>
      </c>
      <c r="X3925" s="181">
        <f t="shared" si="7"/>
        <v>184</v>
      </c>
      <c r="Y3925" s="181">
        <f t="shared" si="8"/>
        <v>274</v>
      </c>
      <c r="Z3925" s="181">
        <f t="shared" si="9"/>
        <v>365</v>
      </c>
      <c r="AA3925" s="155"/>
      <c r="AB3925" s="9"/>
      <c r="AC3925" s="9"/>
      <c r="AD3925" s="9"/>
      <c r="AE3925" s="9"/>
      <c r="AF3925" s="9"/>
      <c r="AG3925" s="9"/>
      <c r="AH3925" s="9"/>
    </row>
    <row r="3926" ht="15.75" customHeight="1">
      <c r="A3926" s="177">
        <v>40011.0</v>
      </c>
      <c r="B3926" s="178">
        <v>5.83</v>
      </c>
      <c r="C3926" s="178">
        <v>6.28</v>
      </c>
      <c r="D3926" s="178">
        <v>6.67</v>
      </c>
      <c r="E3926" s="178">
        <v>7.1</v>
      </c>
      <c r="F3926" s="178">
        <v>7.61</v>
      </c>
      <c r="G3926" s="178">
        <v>8.03</v>
      </c>
      <c r="H3926" s="178">
        <v>8.3</v>
      </c>
      <c r="I3926" s="178">
        <v>8.55</v>
      </c>
      <c r="J3926" s="178">
        <v>8.7</v>
      </c>
      <c r="K3926" s="179" t="str">
        <f>MAX(0,((T3926*(365/365))-VLOOKUP(A3926,VBMA!$A:$D,4,0))  /  (T3926* (365/365)   ))</f>
        <v>#N/A</v>
      </c>
      <c r="L3926" s="180" t="str">
        <f t="shared" ref="L3926:S3926" si="3929">(B3926*(1-$K3926) * (365/365))/100</f>
        <v>#N/A</v>
      </c>
      <c r="M3926" s="180" t="str">
        <f t="shared" si="3929"/>
        <v>#N/A</v>
      </c>
      <c r="N3926" s="180" t="str">
        <f t="shared" si="3929"/>
        <v>#N/A</v>
      </c>
      <c r="O3926" s="180" t="str">
        <f t="shared" si="3929"/>
        <v>#N/A</v>
      </c>
      <c r="P3926" s="180" t="str">
        <f t="shared" si="3929"/>
        <v>#N/A</v>
      </c>
      <c r="Q3926" s="180" t="str">
        <f t="shared" si="3929"/>
        <v>#N/A</v>
      </c>
      <c r="R3926" s="180" t="str">
        <f t="shared" si="3929"/>
        <v>#N/A</v>
      </c>
      <c r="S3926" s="180" t="str">
        <f t="shared" si="3929"/>
        <v>#N/A</v>
      </c>
      <c r="T3926" s="181">
        <f t="shared" si="3"/>
        <v>8.802777778</v>
      </c>
      <c r="U3926" s="182">
        <f t="shared" si="4"/>
        <v>40195</v>
      </c>
      <c r="V3926" s="182">
        <f t="shared" si="5"/>
        <v>40285</v>
      </c>
      <c r="W3926" s="182">
        <f t="shared" si="6"/>
        <v>40376</v>
      </c>
      <c r="X3926" s="181">
        <f t="shared" si="7"/>
        <v>184</v>
      </c>
      <c r="Y3926" s="181">
        <f t="shared" si="8"/>
        <v>274</v>
      </c>
      <c r="Z3926" s="181">
        <f t="shared" si="9"/>
        <v>365</v>
      </c>
      <c r="AA3926" s="155"/>
      <c r="AB3926" s="9"/>
      <c r="AC3926" s="9"/>
      <c r="AD3926" s="9"/>
      <c r="AE3926" s="9"/>
      <c r="AF3926" s="9"/>
      <c r="AG3926" s="9"/>
      <c r="AH3926" s="9"/>
    </row>
    <row r="3927" ht="15.75" customHeight="1">
      <c r="A3927" s="177">
        <v>40010.0</v>
      </c>
      <c r="B3927" s="178">
        <v>5.81</v>
      </c>
      <c r="C3927" s="178">
        <v>6.25</v>
      </c>
      <c r="D3927" s="178">
        <v>6.66</v>
      </c>
      <c r="E3927" s="178">
        <v>7.09</v>
      </c>
      <c r="F3927" s="178">
        <v>7.63</v>
      </c>
      <c r="G3927" s="178">
        <v>8.04</v>
      </c>
      <c r="H3927" s="178">
        <v>8.31</v>
      </c>
      <c r="I3927" s="178">
        <v>8.56</v>
      </c>
      <c r="J3927" s="178">
        <v>8.69</v>
      </c>
      <c r="K3927" s="179" t="str">
        <f>MAX(0,((T3927*(365/365))-VLOOKUP(A3927,VBMA!$A:$D,4,0))  /  (T3927* (365/365)   ))</f>
        <v>#N/A</v>
      </c>
      <c r="L3927" s="180" t="str">
        <f t="shared" ref="L3927:S3927" si="3930">(B3927*(1-$K3927) * (365/365))/100</f>
        <v>#N/A</v>
      </c>
      <c r="M3927" s="180" t="str">
        <f t="shared" si="3930"/>
        <v>#N/A</v>
      </c>
      <c r="N3927" s="180" t="str">
        <f t="shared" si="3930"/>
        <v>#N/A</v>
      </c>
      <c r="O3927" s="180" t="str">
        <f t="shared" si="3930"/>
        <v>#N/A</v>
      </c>
      <c r="P3927" s="180" t="str">
        <f t="shared" si="3930"/>
        <v>#N/A</v>
      </c>
      <c r="Q3927" s="180" t="str">
        <f t="shared" si="3930"/>
        <v>#N/A</v>
      </c>
      <c r="R3927" s="180" t="str">
        <f t="shared" si="3930"/>
        <v>#N/A</v>
      </c>
      <c r="S3927" s="180" t="str">
        <f t="shared" si="3930"/>
        <v>#N/A</v>
      </c>
      <c r="T3927" s="181">
        <f t="shared" si="3"/>
        <v>8.812777778</v>
      </c>
      <c r="U3927" s="182">
        <f t="shared" si="4"/>
        <v>40194</v>
      </c>
      <c r="V3927" s="182">
        <f t="shared" si="5"/>
        <v>40284</v>
      </c>
      <c r="W3927" s="182">
        <f t="shared" si="6"/>
        <v>40375</v>
      </c>
      <c r="X3927" s="181">
        <f t="shared" si="7"/>
        <v>184</v>
      </c>
      <c r="Y3927" s="181">
        <f t="shared" si="8"/>
        <v>274</v>
      </c>
      <c r="Z3927" s="181">
        <f t="shared" si="9"/>
        <v>365</v>
      </c>
      <c r="AA3927" s="155"/>
      <c r="AB3927" s="9"/>
      <c r="AC3927" s="9"/>
      <c r="AD3927" s="9"/>
      <c r="AE3927" s="9"/>
      <c r="AF3927" s="9"/>
      <c r="AG3927" s="9"/>
      <c r="AH3927" s="9"/>
    </row>
    <row r="3928" ht="15.75" customHeight="1">
      <c r="A3928" s="177">
        <v>40009.0</v>
      </c>
      <c r="B3928" s="178">
        <v>5.68</v>
      </c>
      <c r="C3928" s="178">
        <v>6.18</v>
      </c>
      <c r="D3928" s="178">
        <v>6.6</v>
      </c>
      <c r="E3928" s="178">
        <v>7.04</v>
      </c>
      <c r="F3928" s="178">
        <v>7.63</v>
      </c>
      <c r="G3928" s="178">
        <v>8.04</v>
      </c>
      <c r="H3928" s="178">
        <v>8.31</v>
      </c>
      <c r="I3928" s="178">
        <v>8.54</v>
      </c>
      <c r="J3928" s="178">
        <v>8.69</v>
      </c>
      <c r="K3928" s="179" t="str">
        <f>MAX(0,((T3928*(365/365))-VLOOKUP(A3928,VBMA!$A:$D,4,0))  /  (T3928* (365/365)   ))</f>
        <v>#N/A</v>
      </c>
      <c r="L3928" s="180" t="str">
        <f t="shared" ref="L3928:S3928" si="3931">(B3928*(1-$K3928) * (365/365))/100</f>
        <v>#N/A</v>
      </c>
      <c r="M3928" s="180" t="str">
        <f t="shared" si="3931"/>
        <v>#N/A</v>
      </c>
      <c r="N3928" s="180" t="str">
        <f t="shared" si="3931"/>
        <v>#N/A</v>
      </c>
      <c r="O3928" s="180" t="str">
        <f t="shared" si="3931"/>
        <v>#N/A</v>
      </c>
      <c r="P3928" s="180" t="str">
        <f t="shared" si="3931"/>
        <v>#N/A</v>
      </c>
      <c r="Q3928" s="180" t="str">
        <f t="shared" si="3931"/>
        <v>#N/A</v>
      </c>
      <c r="R3928" s="180" t="str">
        <f t="shared" si="3931"/>
        <v>#N/A</v>
      </c>
      <c r="S3928" s="180" t="str">
        <f t="shared" si="3931"/>
        <v>#N/A</v>
      </c>
      <c r="T3928" s="181">
        <f t="shared" si="3"/>
        <v>8.772555556</v>
      </c>
      <c r="U3928" s="182">
        <f t="shared" si="4"/>
        <v>40193</v>
      </c>
      <c r="V3928" s="182">
        <f t="shared" si="5"/>
        <v>40283</v>
      </c>
      <c r="W3928" s="182">
        <f t="shared" si="6"/>
        <v>40374</v>
      </c>
      <c r="X3928" s="181">
        <f t="shared" si="7"/>
        <v>184</v>
      </c>
      <c r="Y3928" s="181">
        <f t="shared" si="8"/>
        <v>274</v>
      </c>
      <c r="Z3928" s="181">
        <f t="shared" si="9"/>
        <v>365</v>
      </c>
      <c r="AA3928" s="155"/>
      <c r="AB3928" s="9"/>
      <c r="AC3928" s="9"/>
      <c r="AD3928" s="9"/>
      <c r="AE3928" s="9"/>
      <c r="AF3928" s="9"/>
      <c r="AG3928" s="9"/>
      <c r="AH3928" s="9"/>
    </row>
    <row r="3929" ht="15.75" customHeight="1">
      <c r="A3929" s="177">
        <v>40008.0</v>
      </c>
      <c r="B3929" s="178">
        <v>5.66</v>
      </c>
      <c r="C3929" s="178">
        <v>6.14</v>
      </c>
      <c r="D3929" s="178">
        <v>6.56</v>
      </c>
      <c r="E3929" s="178">
        <v>7.01</v>
      </c>
      <c r="F3929" s="178">
        <v>7.61</v>
      </c>
      <c r="G3929" s="178">
        <v>8.0</v>
      </c>
      <c r="H3929" s="178">
        <v>8.29</v>
      </c>
      <c r="I3929" s="178">
        <v>8.55</v>
      </c>
      <c r="J3929" s="178">
        <v>8.7</v>
      </c>
      <c r="K3929" s="179" t="str">
        <f>MAX(0,((T3929*(365/365))-VLOOKUP(A3929,VBMA!$A:$D,4,0))  /  (T3929* (365/365)   ))</f>
        <v>#N/A</v>
      </c>
      <c r="L3929" s="180" t="str">
        <f t="shared" ref="L3929:S3929" si="3932">(B3929*(1-$K3929) * (365/365))/100</f>
        <v>#N/A</v>
      </c>
      <c r="M3929" s="180" t="str">
        <f t="shared" si="3932"/>
        <v>#N/A</v>
      </c>
      <c r="N3929" s="180" t="str">
        <f t="shared" si="3932"/>
        <v>#N/A</v>
      </c>
      <c r="O3929" s="180" t="str">
        <f t="shared" si="3932"/>
        <v>#N/A</v>
      </c>
      <c r="P3929" s="180" t="str">
        <f t="shared" si="3932"/>
        <v>#N/A</v>
      </c>
      <c r="Q3929" s="180" t="str">
        <f t="shared" si="3932"/>
        <v>#N/A</v>
      </c>
      <c r="R3929" s="180" t="str">
        <f t="shared" si="3932"/>
        <v>#N/A</v>
      </c>
      <c r="S3929" s="180" t="str">
        <f t="shared" si="3932"/>
        <v>#N/A</v>
      </c>
      <c r="T3929" s="181">
        <f t="shared" si="3"/>
        <v>8.812888889</v>
      </c>
      <c r="U3929" s="182">
        <f t="shared" si="4"/>
        <v>40192</v>
      </c>
      <c r="V3929" s="182">
        <f t="shared" si="5"/>
        <v>40282</v>
      </c>
      <c r="W3929" s="182">
        <f t="shared" si="6"/>
        <v>40373</v>
      </c>
      <c r="X3929" s="181">
        <f t="shared" si="7"/>
        <v>184</v>
      </c>
      <c r="Y3929" s="181">
        <f t="shared" si="8"/>
        <v>274</v>
      </c>
      <c r="Z3929" s="181">
        <f t="shared" si="9"/>
        <v>365</v>
      </c>
      <c r="AA3929" s="155"/>
      <c r="AB3929" s="9"/>
      <c r="AC3929" s="9"/>
      <c r="AD3929" s="9"/>
      <c r="AE3929" s="9"/>
      <c r="AF3929" s="9"/>
      <c r="AG3929" s="9"/>
      <c r="AH3929" s="9"/>
    </row>
    <row r="3930" ht="15.75" customHeight="1">
      <c r="A3930" s="177">
        <v>40007.0</v>
      </c>
      <c r="B3930" s="178">
        <v>5.62</v>
      </c>
      <c r="C3930" s="178">
        <v>6.12</v>
      </c>
      <c r="D3930" s="178">
        <v>6.52</v>
      </c>
      <c r="E3930" s="178">
        <v>6.99</v>
      </c>
      <c r="F3930" s="178">
        <v>7.61</v>
      </c>
      <c r="G3930" s="178">
        <v>7.99</v>
      </c>
      <c r="H3930" s="178">
        <v>8.29</v>
      </c>
      <c r="I3930" s="178">
        <v>8.55</v>
      </c>
      <c r="J3930" s="178">
        <v>8.7</v>
      </c>
      <c r="K3930" s="179" t="str">
        <f>MAX(0,((T3930*(365/365))-VLOOKUP(A3930,VBMA!$A:$D,4,0))  /  (T3930* (365/365)   ))</f>
        <v>#N/A</v>
      </c>
      <c r="L3930" s="180" t="str">
        <f t="shared" ref="L3930:S3930" si="3933">(B3930*(1-$K3930) * (365/365))/100</f>
        <v>#N/A</v>
      </c>
      <c r="M3930" s="180" t="str">
        <f t="shared" si="3933"/>
        <v>#N/A</v>
      </c>
      <c r="N3930" s="180" t="str">
        <f t="shared" si="3933"/>
        <v>#N/A</v>
      </c>
      <c r="O3930" s="180" t="str">
        <f t="shared" si="3933"/>
        <v>#N/A</v>
      </c>
      <c r="P3930" s="180" t="str">
        <f t="shared" si="3933"/>
        <v>#N/A</v>
      </c>
      <c r="Q3930" s="180" t="str">
        <f t="shared" si="3933"/>
        <v>#N/A</v>
      </c>
      <c r="R3930" s="180" t="str">
        <f t="shared" si="3933"/>
        <v>#N/A</v>
      </c>
      <c r="S3930" s="180" t="str">
        <f t="shared" si="3933"/>
        <v>#N/A</v>
      </c>
      <c r="T3930" s="181">
        <f t="shared" si="3"/>
        <v>8.812888889</v>
      </c>
      <c r="U3930" s="182">
        <f t="shared" si="4"/>
        <v>40191</v>
      </c>
      <c r="V3930" s="182">
        <f t="shared" si="5"/>
        <v>40281</v>
      </c>
      <c r="W3930" s="182">
        <f t="shared" si="6"/>
        <v>40372</v>
      </c>
      <c r="X3930" s="181">
        <f t="shared" si="7"/>
        <v>184</v>
      </c>
      <c r="Y3930" s="181">
        <f t="shared" si="8"/>
        <v>274</v>
      </c>
      <c r="Z3930" s="181">
        <f t="shared" si="9"/>
        <v>365</v>
      </c>
      <c r="AA3930" s="155"/>
      <c r="AB3930" s="9"/>
      <c r="AC3930" s="9"/>
      <c r="AD3930" s="9"/>
      <c r="AE3930" s="9"/>
      <c r="AF3930" s="9"/>
      <c r="AG3930" s="9"/>
      <c r="AH3930" s="9"/>
    </row>
    <row r="3931" ht="15.75" customHeight="1">
      <c r="A3931" s="177">
        <v>40004.0</v>
      </c>
      <c r="B3931" s="178">
        <v>5.63</v>
      </c>
      <c r="C3931" s="178">
        <v>6.13</v>
      </c>
      <c r="D3931" s="178">
        <v>6.51</v>
      </c>
      <c r="E3931" s="178">
        <v>6.98</v>
      </c>
      <c r="F3931" s="178">
        <v>7.59</v>
      </c>
      <c r="G3931" s="178">
        <v>7.98</v>
      </c>
      <c r="H3931" s="178">
        <v>8.29</v>
      </c>
      <c r="I3931" s="178">
        <v>8.55</v>
      </c>
      <c r="J3931" s="178">
        <v>8.7</v>
      </c>
      <c r="K3931" s="179" t="str">
        <f>MAX(0,((T3931*(365/365))-VLOOKUP(A3931,VBMA!$A:$D,4,0))  /  (T3931* (365/365)   ))</f>
        <v>#N/A</v>
      </c>
      <c r="L3931" s="180" t="str">
        <f t="shared" ref="L3931:S3931" si="3934">(B3931*(1-$K3931) * (365/365))/100</f>
        <v>#N/A</v>
      </c>
      <c r="M3931" s="180" t="str">
        <f t="shared" si="3934"/>
        <v>#N/A</v>
      </c>
      <c r="N3931" s="180" t="str">
        <f t="shared" si="3934"/>
        <v>#N/A</v>
      </c>
      <c r="O3931" s="180" t="str">
        <f t="shared" si="3934"/>
        <v>#N/A</v>
      </c>
      <c r="P3931" s="180" t="str">
        <f t="shared" si="3934"/>
        <v>#N/A</v>
      </c>
      <c r="Q3931" s="180" t="str">
        <f t="shared" si="3934"/>
        <v>#N/A</v>
      </c>
      <c r="R3931" s="180" t="str">
        <f t="shared" si="3934"/>
        <v>#N/A</v>
      </c>
      <c r="S3931" s="180" t="str">
        <f t="shared" si="3934"/>
        <v>#N/A</v>
      </c>
      <c r="T3931" s="181">
        <f t="shared" si="3"/>
        <v>8.812888889</v>
      </c>
      <c r="U3931" s="182">
        <f t="shared" si="4"/>
        <v>40188</v>
      </c>
      <c r="V3931" s="182">
        <f t="shared" si="5"/>
        <v>40278</v>
      </c>
      <c r="W3931" s="182">
        <f t="shared" si="6"/>
        <v>40369</v>
      </c>
      <c r="X3931" s="181">
        <f t="shared" si="7"/>
        <v>184</v>
      </c>
      <c r="Y3931" s="181">
        <f t="shared" si="8"/>
        <v>274</v>
      </c>
      <c r="Z3931" s="181">
        <f t="shared" si="9"/>
        <v>365</v>
      </c>
      <c r="AA3931" s="155"/>
      <c r="AB3931" s="9"/>
      <c r="AC3931" s="9"/>
      <c r="AD3931" s="9"/>
      <c r="AE3931" s="9"/>
      <c r="AF3931" s="9"/>
      <c r="AG3931" s="9"/>
      <c r="AH3931" s="9"/>
    </row>
    <row r="3932" ht="15.75" customHeight="1">
      <c r="A3932" s="177">
        <v>40003.0</v>
      </c>
      <c r="B3932" s="178">
        <v>5.63</v>
      </c>
      <c r="C3932" s="178">
        <v>6.13</v>
      </c>
      <c r="D3932" s="178">
        <v>6.52</v>
      </c>
      <c r="E3932" s="178">
        <v>6.98</v>
      </c>
      <c r="F3932" s="178">
        <v>7.59</v>
      </c>
      <c r="G3932" s="178">
        <v>7.98</v>
      </c>
      <c r="H3932" s="178">
        <v>8.29</v>
      </c>
      <c r="I3932" s="178">
        <v>8.55</v>
      </c>
      <c r="J3932" s="178">
        <v>8.7</v>
      </c>
      <c r="K3932" s="179" t="str">
        <f>MAX(0,((T3932*(365/365))-VLOOKUP(A3932,VBMA!$A:$D,4,0))  /  (T3932* (365/365)   ))</f>
        <v>#N/A</v>
      </c>
      <c r="L3932" s="180" t="str">
        <f t="shared" ref="L3932:S3932" si="3935">(B3932*(1-$K3932) * (365/365))/100</f>
        <v>#N/A</v>
      </c>
      <c r="M3932" s="180" t="str">
        <f t="shared" si="3935"/>
        <v>#N/A</v>
      </c>
      <c r="N3932" s="180" t="str">
        <f t="shared" si="3935"/>
        <v>#N/A</v>
      </c>
      <c r="O3932" s="180" t="str">
        <f t="shared" si="3935"/>
        <v>#N/A</v>
      </c>
      <c r="P3932" s="180" t="str">
        <f t="shared" si="3935"/>
        <v>#N/A</v>
      </c>
      <c r="Q3932" s="180" t="str">
        <f t="shared" si="3935"/>
        <v>#N/A</v>
      </c>
      <c r="R3932" s="180" t="str">
        <f t="shared" si="3935"/>
        <v>#N/A</v>
      </c>
      <c r="S3932" s="180" t="str">
        <f t="shared" si="3935"/>
        <v>#N/A</v>
      </c>
      <c r="T3932" s="181">
        <f t="shared" si="3"/>
        <v>8.812888889</v>
      </c>
      <c r="U3932" s="182">
        <f t="shared" si="4"/>
        <v>40187</v>
      </c>
      <c r="V3932" s="182">
        <f t="shared" si="5"/>
        <v>40277</v>
      </c>
      <c r="W3932" s="182">
        <f t="shared" si="6"/>
        <v>40368</v>
      </c>
      <c r="X3932" s="181">
        <f t="shared" si="7"/>
        <v>184</v>
      </c>
      <c r="Y3932" s="181">
        <f t="shared" si="8"/>
        <v>274</v>
      </c>
      <c r="Z3932" s="181">
        <f t="shared" si="9"/>
        <v>365</v>
      </c>
      <c r="AA3932" s="155"/>
      <c r="AB3932" s="9"/>
      <c r="AC3932" s="9"/>
      <c r="AD3932" s="9"/>
      <c r="AE3932" s="9"/>
      <c r="AF3932" s="9"/>
      <c r="AG3932" s="9"/>
      <c r="AH3932" s="9"/>
    </row>
    <row r="3933" ht="15.75" customHeight="1">
      <c r="A3933" s="177">
        <v>40002.0</v>
      </c>
      <c r="B3933" s="178">
        <v>5.6</v>
      </c>
      <c r="C3933" s="178">
        <v>6.11</v>
      </c>
      <c r="D3933" s="178">
        <v>6.49</v>
      </c>
      <c r="E3933" s="178">
        <v>6.97</v>
      </c>
      <c r="F3933" s="178">
        <v>7.61</v>
      </c>
      <c r="G3933" s="178">
        <v>7.98</v>
      </c>
      <c r="H3933" s="178">
        <v>8.29</v>
      </c>
      <c r="I3933" s="178">
        <v>8.52</v>
      </c>
      <c r="J3933" s="178">
        <v>8.7</v>
      </c>
      <c r="K3933" s="179" t="str">
        <f>MAX(0,((T3933*(365/365))-VLOOKUP(A3933,VBMA!$A:$D,4,0))  /  (T3933* (365/365)   ))</f>
        <v>#N/A</v>
      </c>
      <c r="L3933" s="180" t="str">
        <f t="shared" ref="L3933:S3933" si="3936">(B3933*(1-$K3933) * (365/365))/100</f>
        <v>#N/A</v>
      </c>
      <c r="M3933" s="180" t="str">
        <f t="shared" si="3936"/>
        <v>#N/A</v>
      </c>
      <c r="N3933" s="180" t="str">
        <f t="shared" si="3936"/>
        <v>#N/A</v>
      </c>
      <c r="O3933" s="180" t="str">
        <f t="shared" si="3936"/>
        <v>#N/A</v>
      </c>
      <c r="P3933" s="180" t="str">
        <f t="shared" si="3936"/>
        <v>#N/A</v>
      </c>
      <c r="Q3933" s="180" t="str">
        <f t="shared" si="3936"/>
        <v>#N/A</v>
      </c>
      <c r="R3933" s="180" t="str">
        <f t="shared" si="3936"/>
        <v>#N/A</v>
      </c>
      <c r="S3933" s="180" t="str">
        <f t="shared" si="3936"/>
        <v>#N/A</v>
      </c>
      <c r="T3933" s="181">
        <f t="shared" si="3"/>
        <v>8.752555556</v>
      </c>
      <c r="U3933" s="182">
        <f t="shared" si="4"/>
        <v>40186</v>
      </c>
      <c r="V3933" s="182">
        <f t="shared" si="5"/>
        <v>40276</v>
      </c>
      <c r="W3933" s="182">
        <f t="shared" si="6"/>
        <v>40367</v>
      </c>
      <c r="X3933" s="181">
        <f t="shared" si="7"/>
        <v>184</v>
      </c>
      <c r="Y3933" s="181">
        <f t="shared" si="8"/>
        <v>274</v>
      </c>
      <c r="Z3933" s="181">
        <f t="shared" si="9"/>
        <v>365</v>
      </c>
      <c r="AA3933" s="155"/>
      <c r="AB3933" s="9"/>
      <c r="AC3933" s="9"/>
      <c r="AD3933" s="9"/>
      <c r="AE3933" s="9"/>
      <c r="AF3933" s="9"/>
      <c r="AG3933" s="9"/>
      <c r="AH3933" s="9"/>
    </row>
    <row r="3934" ht="15.75" customHeight="1">
      <c r="A3934" s="177">
        <v>40001.0</v>
      </c>
      <c r="B3934" s="178">
        <v>5.61</v>
      </c>
      <c r="C3934" s="178">
        <v>6.11</v>
      </c>
      <c r="D3934" s="178">
        <v>6.52</v>
      </c>
      <c r="E3934" s="178">
        <v>6.98</v>
      </c>
      <c r="F3934" s="178">
        <v>7.59</v>
      </c>
      <c r="G3934" s="178">
        <v>7.98</v>
      </c>
      <c r="H3934" s="178">
        <v>8.29</v>
      </c>
      <c r="I3934" s="178">
        <v>8.52</v>
      </c>
      <c r="J3934" s="178">
        <v>8.69</v>
      </c>
      <c r="K3934" s="179" t="str">
        <f>MAX(0,((T3934*(365/365))-VLOOKUP(A3934,VBMA!$A:$D,4,0))  /  (T3934* (365/365)   ))</f>
        <v>#N/A</v>
      </c>
      <c r="L3934" s="180" t="str">
        <f t="shared" ref="L3934:S3934" si="3937">(B3934*(1-$K3934) * (365/365))/100</f>
        <v>#N/A</v>
      </c>
      <c r="M3934" s="180" t="str">
        <f t="shared" si="3937"/>
        <v>#N/A</v>
      </c>
      <c r="N3934" s="180" t="str">
        <f t="shared" si="3937"/>
        <v>#N/A</v>
      </c>
      <c r="O3934" s="180" t="str">
        <f t="shared" si="3937"/>
        <v>#N/A</v>
      </c>
      <c r="P3934" s="180" t="str">
        <f t="shared" si="3937"/>
        <v>#N/A</v>
      </c>
      <c r="Q3934" s="180" t="str">
        <f t="shared" si="3937"/>
        <v>#N/A</v>
      </c>
      <c r="R3934" s="180" t="str">
        <f t="shared" si="3937"/>
        <v>#N/A</v>
      </c>
      <c r="S3934" s="180" t="str">
        <f t="shared" si="3937"/>
        <v>#N/A</v>
      </c>
      <c r="T3934" s="181">
        <f t="shared" si="3"/>
        <v>8.752555556</v>
      </c>
      <c r="U3934" s="182">
        <f t="shared" si="4"/>
        <v>40185</v>
      </c>
      <c r="V3934" s="182">
        <f t="shared" si="5"/>
        <v>40275</v>
      </c>
      <c r="W3934" s="182">
        <f t="shared" si="6"/>
        <v>40366</v>
      </c>
      <c r="X3934" s="181">
        <f t="shared" si="7"/>
        <v>184</v>
      </c>
      <c r="Y3934" s="181">
        <f t="shared" si="8"/>
        <v>274</v>
      </c>
      <c r="Z3934" s="181">
        <f t="shared" si="9"/>
        <v>365</v>
      </c>
      <c r="AA3934" s="155"/>
      <c r="AB3934" s="9"/>
      <c r="AC3934" s="9"/>
      <c r="AD3934" s="9"/>
      <c r="AE3934" s="9"/>
      <c r="AF3934" s="9"/>
      <c r="AG3934" s="9"/>
      <c r="AH3934" s="9"/>
    </row>
    <row r="3935" ht="15.75" customHeight="1">
      <c r="A3935" s="177">
        <v>40000.0</v>
      </c>
      <c r="B3935" s="178">
        <v>5.6</v>
      </c>
      <c r="C3935" s="178">
        <v>6.16</v>
      </c>
      <c r="D3935" s="178">
        <v>6.56</v>
      </c>
      <c r="E3935" s="178">
        <v>6.98</v>
      </c>
      <c r="F3935" s="178">
        <v>7.59</v>
      </c>
      <c r="G3935" s="178">
        <v>7.98</v>
      </c>
      <c r="H3935" s="178">
        <v>8.29</v>
      </c>
      <c r="I3935" s="178">
        <v>8.52</v>
      </c>
      <c r="J3935" s="178">
        <v>8.69</v>
      </c>
      <c r="K3935" s="179" t="str">
        <f>MAX(0,((T3935*(365/365))-VLOOKUP(A3935,VBMA!$A:$D,4,0))  /  (T3935* (365/365)   ))</f>
        <v>#N/A</v>
      </c>
      <c r="L3935" s="180" t="str">
        <f t="shared" ref="L3935:S3935" si="3938">(B3935*(1-$K3935) * (365/365))/100</f>
        <v>#N/A</v>
      </c>
      <c r="M3935" s="180" t="str">
        <f t="shared" si="3938"/>
        <v>#N/A</v>
      </c>
      <c r="N3935" s="180" t="str">
        <f t="shared" si="3938"/>
        <v>#N/A</v>
      </c>
      <c r="O3935" s="180" t="str">
        <f t="shared" si="3938"/>
        <v>#N/A</v>
      </c>
      <c r="P3935" s="180" t="str">
        <f t="shared" si="3938"/>
        <v>#N/A</v>
      </c>
      <c r="Q3935" s="180" t="str">
        <f t="shared" si="3938"/>
        <v>#N/A</v>
      </c>
      <c r="R3935" s="180" t="str">
        <f t="shared" si="3938"/>
        <v>#N/A</v>
      </c>
      <c r="S3935" s="180" t="str">
        <f t="shared" si="3938"/>
        <v>#N/A</v>
      </c>
      <c r="T3935" s="181">
        <f t="shared" si="3"/>
        <v>8.752555556</v>
      </c>
      <c r="U3935" s="182">
        <f t="shared" si="4"/>
        <v>40184</v>
      </c>
      <c r="V3935" s="182">
        <f t="shared" si="5"/>
        <v>40274</v>
      </c>
      <c r="W3935" s="182">
        <f t="shared" si="6"/>
        <v>40365</v>
      </c>
      <c r="X3935" s="181">
        <f t="shared" si="7"/>
        <v>184</v>
      </c>
      <c r="Y3935" s="181">
        <f t="shared" si="8"/>
        <v>274</v>
      </c>
      <c r="Z3935" s="181">
        <f t="shared" si="9"/>
        <v>365</v>
      </c>
      <c r="AA3935" s="155"/>
      <c r="AB3935" s="9"/>
      <c r="AC3935" s="9"/>
      <c r="AD3935" s="9"/>
      <c r="AE3935" s="9"/>
      <c r="AF3935" s="9"/>
      <c r="AG3935" s="9"/>
      <c r="AH3935" s="9"/>
    </row>
    <row r="3936" ht="15.75" customHeight="1">
      <c r="A3936" s="177">
        <v>39997.0</v>
      </c>
      <c r="B3936" s="178">
        <v>5.57</v>
      </c>
      <c r="C3936" s="178">
        <v>6.13</v>
      </c>
      <c r="D3936" s="178">
        <v>6.59</v>
      </c>
      <c r="E3936" s="178">
        <v>7.02</v>
      </c>
      <c r="F3936" s="178">
        <v>7.6</v>
      </c>
      <c r="G3936" s="178">
        <v>7.98</v>
      </c>
      <c r="H3936" s="178">
        <v>8.29</v>
      </c>
      <c r="I3936" s="178">
        <v>8.52</v>
      </c>
      <c r="J3936" s="178">
        <v>8.69</v>
      </c>
      <c r="K3936" s="179" t="str">
        <f>MAX(0,((T3936*(365/365))-VLOOKUP(A3936,VBMA!$A:$D,4,0))  /  (T3936* (365/365)   ))</f>
        <v>#N/A</v>
      </c>
      <c r="L3936" s="180" t="str">
        <f t="shared" ref="L3936:S3936" si="3939">(B3936*(1-$K3936) * (365/365))/100</f>
        <v>#N/A</v>
      </c>
      <c r="M3936" s="180" t="str">
        <f t="shared" si="3939"/>
        <v>#N/A</v>
      </c>
      <c r="N3936" s="180" t="str">
        <f t="shared" si="3939"/>
        <v>#N/A</v>
      </c>
      <c r="O3936" s="180" t="str">
        <f t="shared" si="3939"/>
        <v>#N/A</v>
      </c>
      <c r="P3936" s="180" t="str">
        <f t="shared" si="3939"/>
        <v>#N/A</v>
      </c>
      <c r="Q3936" s="180" t="str">
        <f t="shared" si="3939"/>
        <v>#N/A</v>
      </c>
      <c r="R3936" s="180" t="str">
        <f t="shared" si="3939"/>
        <v>#N/A</v>
      </c>
      <c r="S3936" s="180" t="str">
        <f t="shared" si="3939"/>
        <v>#N/A</v>
      </c>
      <c r="T3936" s="181">
        <f t="shared" si="3"/>
        <v>8.752555556</v>
      </c>
      <c r="U3936" s="182">
        <f t="shared" si="4"/>
        <v>40181</v>
      </c>
      <c r="V3936" s="182">
        <f t="shared" si="5"/>
        <v>40271</v>
      </c>
      <c r="W3936" s="182">
        <f t="shared" si="6"/>
        <v>40362</v>
      </c>
      <c r="X3936" s="181">
        <f t="shared" si="7"/>
        <v>184</v>
      </c>
      <c r="Y3936" s="181">
        <f t="shared" si="8"/>
        <v>274</v>
      </c>
      <c r="Z3936" s="181">
        <f t="shared" si="9"/>
        <v>365</v>
      </c>
      <c r="AA3936" s="155"/>
      <c r="AB3936" s="9"/>
      <c r="AC3936" s="9"/>
      <c r="AD3936" s="9"/>
      <c r="AE3936" s="9"/>
      <c r="AF3936" s="9"/>
      <c r="AG3936" s="9"/>
      <c r="AH3936" s="9"/>
    </row>
    <row r="3937" ht="15.75" customHeight="1">
      <c r="A3937" s="177">
        <v>39996.0</v>
      </c>
      <c r="B3937" s="178">
        <v>5.55</v>
      </c>
      <c r="C3937" s="178">
        <v>6.13</v>
      </c>
      <c r="D3937" s="178">
        <v>6.67</v>
      </c>
      <c r="E3937" s="178">
        <v>7.02</v>
      </c>
      <c r="F3937" s="178">
        <v>7.6</v>
      </c>
      <c r="G3937" s="178">
        <v>8.02</v>
      </c>
      <c r="H3937" s="178">
        <v>8.28</v>
      </c>
      <c r="I3937" s="178">
        <v>8.5</v>
      </c>
      <c r="J3937" s="178">
        <v>8.68</v>
      </c>
      <c r="K3937" s="179" t="str">
        <f>MAX(0,((T3937*(365/365))-VLOOKUP(A3937,VBMA!$A:$D,4,0))  /  (T3937* (365/365)   ))</f>
        <v>#N/A</v>
      </c>
      <c r="L3937" s="180" t="str">
        <f t="shared" ref="L3937:S3937" si="3940">(B3937*(1-$K3937) * (365/365))/100</f>
        <v>#N/A</v>
      </c>
      <c r="M3937" s="180" t="str">
        <f t="shared" si="3940"/>
        <v>#N/A</v>
      </c>
      <c r="N3937" s="180" t="str">
        <f t="shared" si="3940"/>
        <v>#N/A</v>
      </c>
      <c r="O3937" s="180" t="str">
        <f t="shared" si="3940"/>
        <v>#N/A</v>
      </c>
      <c r="P3937" s="180" t="str">
        <f t="shared" si="3940"/>
        <v>#N/A</v>
      </c>
      <c r="Q3937" s="180" t="str">
        <f t="shared" si="3940"/>
        <v>#N/A</v>
      </c>
      <c r="R3937" s="180" t="str">
        <f t="shared" si="3940"/>
        <v>#N/A</v>
      </c>
      <c r="S3937" s="180" t="str">
        <f t="shared" si="3940"/>
        <v>#N/A</v>
      </c>
      <c r="T3937" s="181">
        <f t="shared" si="3"/>
        <v>8.722444444</v>
      </c>
      <c r="U3937" s="182">
        <f t="shared" si="4"/>
        <v>40180</v>
      </c>
      <c r="V3937" s="182">
        <f t="shared" si="5"/>
        <v>40270</v>
      </c>
      <c r="W3937" s="182">
        <f t="shared" si="6"/>
        <v>40361</v>
      </c>
      <c r="X3937" s="181">
        <f t="shared" si="7"/>
        <v>184</v>
      </c>
      <c r="Y3937" s="181">
        <f t="shared" si="8"/>
        <v>274</v>
      </c>
      <c r="Z3937" s="181">
        <f t="shared" si="9"/>
        <v>365</v>
      </c>
      <c r="AA3937" s="155"/>
      <c r="AB3937" s="9"/>
      <c r="AC3937" s="9"/>
      <c r="AD3937" s="9"/>
      <c r="AE3937" s="9"/>
      <c r="AF3937" s="9"/>
      <c r="AG3937" s="9"/>
      <c r="AH3937" s="9"/>
    </row>
    <row r="3938" ht="15.75" customHeight="1">
      <c r="A3938" s="177">
        <v>39995.0</v>
      </c>
      <c r="B3938" s="178">
        <v>5.43</v>
      </c>
      <c r="C3938" s="178">
        <v>6.1</v>
      </c>
      <c r="D3938" s="178">
        <v>6.6</v>
      </c>
      <c r="E3938" s="178">
        <v>7.01</v>
      </c>
      <c r="F3938" s="178">
        <v>7.64</v>
      </c>
      <c r="G3938" s="178">
        <v>8.01</v>
      </c>
      <c r="H3938" s="178">
        <v>8.27</v>
      </c>
      <c r="I3938" s="178">
        <v>8.49</v>
      </c>
      <c r="J3938" s="178">
        <v>8.65</v>
      </c>
      <c r="K3938" s="179" t="str">
        <f>MAX(0,((T3938*(365/365))-VLOOKUP(A3938,VBMA!$A:$D,4,0))  /  (T3938* (365/365)   ))</f>
        <v>#N/A</v>
      </c>
      <c r="L3938" s="180" t="str">
        <f t="shared" ref="L3938:S3938" si="3941">(B3938*(1-$K3938) * (365/365))/100</f>
        <v>#N/A</v>
      </c>
      <c r="M3938" s="180" t="str">
        <f t="shared" si="3941"/>
        <v>#N/A</v>
      </c>
      <c r="N3938" s="180" t="str">
        <f t="shared" si="3941"/>
        <v>#N/A</v>
      </c>
      <c r="O3938" s="180" t="str">
        <f t="shared" si="3941"/>
        <v>#N/A</v>
      </c>
      <c r="P3938" s="180" t="str">
        <f t="shared" si="3941"/>
        <v>#N/A</v>
      </c>
      <c r="Q3938" s="180" t="str">
        <f t="shared" si="3941"/>
        <v>#N/A</v>
      </c>
      <c r="R3938" s="180" t="str">
        <f t="shared" si="3941"/>
        <v>#N/A</v>
      </c>
      <c r="S3938" s="180" t="str">
        <f t="shared" si="3941"/>
        <v>#N/A</v>
      </c>
      <c r="T3938" s="181">
        <f t="shared" si="3"/>
        <v>8.712444444</v>
      </c>
      <c r="U3938" s="182">
        <f t="shared" si="4"/>
        <v>40179</v>
      </c>
      <c r="V3938" s="182">
        <f t="shared" si="5"/>
        <v>40269</v>
      </c>
      <c r="W3938" s="182">
        <f t="shared" si="6"/>
        <v>40360</v>
      </c>
      <c r="X3938" s="181">
        <f t="shared" si="7"/>
        <v>184</v>
      </c>
      <c r="Y3938" s="181">
        <f t="shared" si="8"/>
        <v>274</v>
      </c>
      <c r="Z3938" s="181">
        <f t="shared" si="9"/>
        <v>365</v>
      </c>
      <c r="AA3938" s="155"/>
      <c r="AB3938" s="9"/>
      <c r="AC3938" s="9"/>
      <c r="AD3938" s="9"/>
      <c r="AE3938" s="9"/>
      <c r="AF3938" s="9"/>
      <c r="AG3938" s="9"/>
      <c r="AH3938" s="9"/>
    </row>
    <row r="3939" ht="15.75" customHeight="1">
      <c r="A3939" s="177">
        <v>39994.0</v>
      </c>
      <c r="B3939" s="178">
        <v>5.48</v>
      </c>
      <c r="C3939" s="178">
        <v>6.02</v>
      </c>
      <c r="D3939" s="178">
        <v>6.53</v>
      </c>
      <c r="E3939" s="178">
        <v>7.03</v>
      </c>
      <c r="F3939" s="178">
        <v>7.61</v>
      </c>
      <c r="G3939" s="178">
        <v>8.0</v>
      </c>
      <c r="H3939" s="178">
        <v>8.28</v>
      </c>
      <c r="I3939" s="178">
        <v>8.52</v>
      </c>
      <c r="J3939" s="178">
        <v>8.69</v>
      </c>
      <c r="K3939" s="179" t="str">
        <f>MAX(0,((T3939*(365/365))-VLOOKUP(A3939,VBMA!$A:$D,4,0))  /  (T3939* (365/365)   ))</f>
        <v>#N/A</v>
      </c>
      <c r="L3939" s="180" t="str">
        <f t="shared" ref="L3939:S3939" si="3942">(B3939*(1-$K3939) * (365/365))/100</f>
        <v>#N/A</v>
      </c>
      <c r="M3939" s="180" t="str">
        <f t="shared" si="3942"/>
        <v>#N/A</v>
      </c>
      <c r="N3939" s="180" t="str">
        <f t="shared" si="3942"/>
        <v>#N/A</v>
      </c>
      <c r="O3939" s="180" t="str">
        <f t="shared" si="3942"/>
        <v>#N/A</v>
      </c>
      <c r="P3939" s="180" t="str">
        <f t="shared" si="3942"/>
        <v>#N/A</v>
      </c>
      <c r="Q3939" s="180" t="str">
        <f t="shared" si="3942"/>
        <v>#N/A</v>
      </c>
      <c r="R3939" s="180" t="str">
        <f t="shared" si="3942"/>
        <v>#N/A</v>
      </c>
      <c r="S3939" s="180" t="str">
        <f t="shared" si="3942"/>
        <v>#N/A</v>
      </c>
      <c r="T3939" s="181">
        <f t="shared" si="3"/>
        <v>8.765333333</v>
      </c>
      <c r="U3939" s="182">
        <f t="shared" si="4"/>
        <v>40177</v>
      </c>
      <c r="V3939" s="182">
        <f t="shared" si="5"/>
        <v>40267</v>
      </c>
      <c r="W3939" s="182">
        <f t="shared" si="6"/>
        <v>40359</v>
      </c>
      <c r="X3939" s="181">
        <f t="shared" si="7"/>
        <v>183</v>
      </c>
      <c r="Y3939" s="181">
        <f t="shared" si="8"/>
        <v>273</v>
      </c>
      <c r="Z3939" s="181">
        <f t="shared" si="9"/>
        <v>365</v>
      </c>
      <c r="AA3939" s="155"/>
      <c r="AB3939" s="9"/>
      <c r="AC3939" s="9"/>
      <c r="AD3939" s="9"/>
      <c r="AE3939" s="9"/>
      <c r="AF3939" s="9"/>
      <c r="AG3939" s="9"/>
      <c r="AH3939" s="9"/>
    </row>
    <row r="3940" ht="15.75" customHeight="1">
      <c r="A3940" s="177">
        <v>39993.0</v>
      </c>
      <c r="B3940" s="178">
        <v>5.65</v>
      </c>
      <c r="C3940" s="178">
        <v>6.18</v>
      </c>
      <c r="D3940" s="178">
        <v>6.58</v>
      </c>
      <c r="E3940" s="178">
        <v>7.03</v>
      </c>
      <c r="F3940" s="178">
        <v>7.63</v>
      </c>
      <c r="G3940" s="178">
        <v>8.01</v>
      </c>
      <c r="H3940" s="178">
        <v>8.29</v>
      </c>
      <c r="I3940" s="178">
        <v>8.53</v>
      </c>
      <c r="J3940" s="178">
        <v>8.68</v>
      </c>
      <c r="K3940" s="179" t="str">
        <f>MAX(0,((T3940*(365/365))-VLOOKUP(A3940,VBMA!$A:$D,4,0))  /  (T3940* (365/365)   ))</f>
        <v>#N/A</v>
      </c>
      <c r="L3940" s="180" t="str">
        <f t="shared" ref="L3940:S3940" si="3943">(B3940*(1-$K3940) * (365/365))/100</f>
        <v>#N/A</v>
      </c>
      <c r="M3940" s="180" t="str">
        <f t="shared" si="3943"/>
        <v>#N/A</v>
      </c>
      <c r="N3940" s="180" t="str">
        <f t="shared" si="3943"/>
        <v>#N/A</v>
      </c>
      <c r="O3940" s="180" t="str">
        <f t="shared" si="3943"/>
        <v>#N/A</v>
      </c>
      <c r="P3940" s="180" t="str">
        <f t="shared" si="3943"/>
        <v>#N/A</v>
      </c>
      <c r="Q3940" s="180" t="str">
        <f t="shared" si="3943"/>
        <v>#N/A</v>
      </c>
      <c r="R3940" s="180" t="str">
        <f t="shared" si="3943"/>
        <v>#N/A</v>
      </c>
      <c r="S3940" s="180" t="str">
        <f t="shared" si="3943"/>
        <v>#N/A</v>
      </c>
      <c r="T3940" s="181">
        <f t="shared" si="3"/>
        <v>8.775333333</v>
      </c>
      <c r="U3940" s="182">
        <f t="shared" si="4"/>
        <v>40176</v>
      </c>
      <c r="V3940" s="182">
        <f t="shared" si="5"/>
        <v>40266</v>
      </c>
      <c r="W3940" s="182">
        <f t="shared" si="6"/>
        <v>40358</v>
      </c>
      <c r="X3940" s="181">
        <f t="shared" si="7"/>
        <v>183</v>
      </c>
      <c r="Y3940" s="181">
        <f t="shared" si="8"/>
        <v>273</v>
      </c>
      <c r="Z3940" s="181">
        <f t="shared" si="9"/>
        <v>365</v>
      </c>
      <c r="AA3940" s="155"/>
      <c r="AB3940" s="9"/>
      <c r="AC3940" s="9"/>
      <c r="AD3940" s="9"/>
      <c r="AE3940" s="9"/>
      <c r="AF3940" s="9"/>
      <c r="AG3940" s="9"/>
      <c r="AH3940" s="9"/>
    </row>
    <row r="3941" ht="15.75" customHeight="1">
      <c r="A3941" s="177">
        <v>39990.0</v>
      </c>
      <c r="B3941" s="178">
        <v>5.66</v>
      </c>
      <c r="C3941" s="178">
        <v>6.18</v>
      </c>
      <c r="D3941" s="178">
        <v>6.54</v>
      </c>
      <c r="E3941" s="178">
        <v>6.99</v>
      </c>
      <c r="F3941" s="178">
        <v>7.6</v>
      </c>
      <c r="G3941" s="178">
        <v>7.98</v>
      </c>
      <c r="H3941" s="178">
        <v>8.27</v>
      </c>
      <c r="I3941" s="178">
        <v>8.52</v>
      </c>
      <c r="J3941" s="178">
        <v>8.69</v>
      </c>
      <c r="K3941" s="179" t="str">
        <f>MAX(0,((T3941*(365/365))-VLOOKUP(A3941,VBMA!$A:$D,4,0))  /  (T3941* (365/365)   ))</f>
        <v>#N/A</v>
      </c>
      <c r="L3941" s="180" t="str">
        <f t="shared" ref="L3941:S3941" si="3944">(B3941*(1-$K3941) * (365/365))/100</f>
        <v>#N/A</v>
      </c>
      <c r="M3941" s="180" t="str">
        <f t="shared" si="3944"/>
        <v>#N/A</v>
      </c>
      <c r="N3941" s="180" t="str">
        <f t="shared" si="3944"/>
        <v>#N/A</v>
      </c>
      <c r="O3941" s="180" t="str">
        <f t="shared" si="3944"/>
        <v>#N/A</v>
      </c>
      <c r="P3941" s="180" t="str">
        <f t="shared" si="3944"/>
        <v>#N/A</v>
      </c>
      <c r="Q3941" s="180" t="str">
        <f t="shared" si="3944"/>
        <v>#N/A</v>
      </c>
      <c r="R3941" s="180" t="str">
        <f t="shared" si="3944"/>
        <v>#N/A</v>
      </c>
      <c r="S3941" s="180" t="str">
        <f t="shared" si="3944"/>
        <v>#N/A</v>
      </c>
      <c r="T3941" s="181">
        <f t="shared" si="3"/>
        <v>8.775555556</v>
      </c>
      <c r="U3941" s="182">
        <f t="shared" si="4"/>
        <v>40173</v>
      </c>
      <c r="V3941" s="182">
        <f t="shared" si="5"/>
        <v>40263</v>
      </c>
      <c r="W3941" s="182">
        <f t="shared" si="6"/>
        <v>40355</v>
      </c>
      <c r="X3941" s="181">
        <f t="shared" si="7"/>
        <v>183</v>
      </c>
      <c r="Y3941" s="181">
        <f t="shared" si="8"/>
        <v>273</v>
      </c>
      <c r="Z3941" s="181">
        <f t="shared" si="9"/>
        <v>365</v>
      </c>
      <c r="AA3941" s="155"/>
      <c r="AB3941" s="9"/>
      <c r="AC3941" s="9"/>
      <c r="AD3941" s="9"/>
      <c r="AE3941" s="9"/>
      <c r="AF3941" s="9"/>
      <c r="AG3941" s="9"/>
      <c r="AH3941" s="9"/>
    </row>
    <row r="3942" ht="15.75" customHeight="1">
      <c r="A3942" s="177">
        <v>39989.0</v>
      </c>
      <c r="B3942" s="178">
        <v>5.66</v>
      </c>
      <c r="C3942" s="178">
        <v>6.21</v>
      </c>
      <c r="D3942" s="178">
        <v>6.52</v>
      </c>
      <c r="E3942" s="178">
        <v>7.01</v>
      </c>
      <c r="F3942" s="178">
        <v>7.57</v>
      </c>
      <c r="G3942" s="178">
        <v>7.96</v>
      </c>
      <c r="H3942" s="178">
        <v>8.26</v>
      </c>
      <c r="I3942" s="178">
        <v>8.52</v>
      </c>
      <c r="J3942" s="178">
        <v>8.69</v>
      </c>
      <c r="K3942" s="179" t="str">
        <f>MAX(0,((T3942*(365/365))-VLOOKUP(A3942,VBMA!$A:$D,4,0))  /  (T3942* (365/365)   ))</f>
        <v>#N/A</v>
      </c>
      <c r="L3942" s="180" t="str">
        <f t="shared" ref="L3942:S3942" si="3945">(B3942*(1-$K3942) * (365/365))/100</f>
        <v>#N/A</v>
      </c>
      <c r="M3942" s="180" t="str">
        <f t="shared" si="3945"/>
        <v>#N/A</v>
      </c>
      <c r="N3942" s="180" t="str">
        <f t="shared" si="3945"/>
        <v>#N/A</v>
      </c>
      <c r="O3942" s="180" t="str">
        <f t="shared" si="3945"/>
        <v>#N/A</v>
      </c>
      <c r="P3942" s="180" t="str">
        <f t="shared" si="3945"/>
        <v>#N/A</v>
      </c>
      <c r="Q3942" s="180" t="str">
        <f t="shared" si="3945"/>
        <v>#N/A</v>
      </c>
      <c r="R3942" s="180" t="str">
        <f t="shared" si="3945"/>
        <v>#N/A</v>
      </c>
      <c r="S3942" s="180" t="str">
        <f t="shared" si="3945"/>
        <v>#N/A</v>
      </c>
      <c r="T3942" s="181">
        <f t="shared" si="3"/>
        <v>8.785777778</v>
      </c>
      <c r="U3942" s="182">
        <f t="shared" si="4"/>
        <v>40172</v>
      </c>
      <c r="V3942" s="182">
        <f t="shared" si="5"/>
        <v>40262</v>
      </c>
      <c r="W3942" s="182">
        <f t="shared" si="6"/>
        <v>40354</v>
      </c>
      <c r="X3942" s="181">
        <f t="shared" si="7"/>
        <v>183</v>
      </c>
      <c r="Y3942" s="181">
        <f t="shared" si="8"/>
        <v>273</v>
      </c>
      <c r="Z3942" s="181">
        <f t="shared" si="9"/>
        <v>365</v>
      </c>
      <c r="AA3942" s="155"/>
      <c r="AB3942" s="9"/>
      <c r="AC3942" s="9"/>
      <c r="AD3942" s="9"/>
      <c r="AE3942" s="9"/>
      <c r="AF3942" s="9"/>
      <c r="AG3942" s="9"/>
      <c r="AH3942" s="9"/>
    </row>
    <row r="3943" ht="15.75" customHeight="1">
      <c r="A3943" s="177">
        <v>39988.0</v>
      </c>
      <c r="B3943" s="178">
        <v>5.68</v>
      </c>
      <c r="C3943" s="178">
        <v>6.24</v>
      </c>
      <c r="D3943" s="178">
        <v>6.54</v>
      </c>
      <c r="E3943" s="178">
        <v>7.01</v>
      </c>
      <c r="F3943" s="178">
        <v>7.59</v>
      </c>
      <c r="G3943" s="178">
        <v>7.96</v>
      </c>
      <c r="H3943" s="178">
        <v>8.26</v>
      </c>
      <c r="I3943" s="178">
        <v>8.52</v>
      </c>
      <c r="J3943" s="178">
        <v>8.69</v>
      </c>
      <c r="K3943" s="179" t="str">
        <f>MAX(0,((T3943*(365/365))-VLOOKUP(A3943,VBMA!$A:$D,4,0))  /  (T3943* (365/365)   ))</f>
        <v>#N/A</v>
      </c>
      <c r="L3943" s="180" t="str">
        <f t="shared" ref="L3943:S3943" si="3946">(B3943*(1-$K3943) * (365/365))/100</f>
        <v>#N/A</v>
      </c>
      <c r="M3943" s="180" t="str">
        <f t="shared" si="3946"/>
        <v>#N/A</v>
      </c>
      <c r="N3943" s="180" t="str">
        <f t="shared" si="3946"/>
        <v>#N/A</v>
      </c>
      <c r="O3943" s="180" t="str">
        <f t="shared" si="3946"/>
        <v>#N/A</v>
      </c>
      <c r="P3943" s="180" t="str">
        <f t="shared" si="3946"/>
        <v>#N/A</v>
      </c>
      <c r="Q3943" s="180" t="str">
        <f t="shared" si="3946"/>
        <v>#N/A</v>
      </c>
      <c r="R3943" s="180" t="str">
        <f t="shared" si="3946"/>
        <v>#N/A</v>
      </c>
      <c r="S3943" s="180" t="str">
        <f t="shared" si="3946"/>
        <v>#N/A</v>
      </c>
      <c r="T3943" s="181">
        <f t="shared" si="3"/>
        <v>8.785777778</v>
      </c>
      <c r="U3943" s="182">
        <f t="shared" si="4"/>
        <v>40171</v>
      </c>
      <c r="V3943" s="182">
        <f t="shared" si="5"/>
        <v>40261</v>
      </c>
      <c r="W3943" s="182">
        <f t="shared" si="6"/>
        <v>40353</v>
      </c>
      <c r="X3943" s="181">
        <f t="shared" si="7"/>
        <v>183</v>
      </c>
      <c r="Y3943" s="181">
        <f t="shared" si="8"/>
        <v>273</v>
      </c>
      <c r="Z3943" s="181">
        <f t="shared" si="9"/>
        <v>365</v>
      </c>
      <c r="AA3943" s="155"/>
      <c r="AB3943" s="9"/>
      <c r="AC3943" s="9"/>
      <c r="AD3943" s="9"/>
      <c r="AE3943" s="9"/>
      <c r="AF3943" s="9"/>
      <c r="AG3943" s="9"/>
      <c r="AH3943" s="9"/>
    </row>
    <row r="3944" ht="15.75" customHeight="1">
      <c r="A3944" s="177">
        <v>39987.0</v>
      </c>
      <c r="B3944" s="178">
        <v>5.44</v>
      </c>
      <c r="C3944" s="178">
        <v>6.06</v>
      </c>
      <c r="D3944" s="178">
        <v>6.42</v>
      </c>
      <c r="E3944" s="178">
        <v>6.89</v>
      </c>
      <c r="F3944" s="178">
        <v>7.54</v>
      </c>
      <c r="G3944" s="178">
        <v>7.94</v>
      </c>
      <c r="H3944" s="178">
        <v>8.23</v>
      </c>
      <c r="I3944" s="178">
        <v>8.5</v>
      </c>
      <c r="J3944" s="178">
        <v>8.67</v>
      </c>
      <c r="K3944" s="179" t="str">
        <f>MAX(0,((T3944*(365/365))-VLOOKUP(A3944,VBMA!$A:$D,4,0))  /  (T3944* (365/365)   ))</f>
        <v>#N/A</v>
      </c>
      <c r="L3944" s="180" t="str">
        <f t="shared" ref="L3944:S3944" si="3947">(B3944*(1-$K3944) * (365/365))/100</f>
        <v>#N/A</v>
      </c>
      <c r="M3944" s="180" t="str">
        <f t="shared" si="3947"/>
        <v>#N/A</v>
      </c>
      <c r="N3944" s="180" t="str">
        <f t="shared" si="3947"/>
        <v>#N/A</v>
      </c>
      <c r="O3944" s="180" t="str">
        <f t="shared" si="3947"/>
        <v>#N/A</v>
      </c>
      <c r="P3944" s="180" t="str">
        <f t="shared" si="3947"/>
        <v>#N/A</v>
      </c>
      <c r="Q3944" s="180" t="str">
        <f t="shared" si="3947"/>
        <v>#N/A</v>
      </c>
      <c r="R3944" s="180" t="str">
        <f t="shared" si="3947"/>
        <v>#N/A</v>
      </c>
      <c r="S3944" s="180" t="str">
        <f t="shared" si="3947"/>
        <v>#N/A</v>
      </c>
      <c r="T3944" s="181">
        <f t="shared" si="3"/>
        <v>8.776</v>
      </c>
      <c r="U3944" s="182">
        <f t="shared" si="4"/>
        <v>40170</v>
      </c>
      <c r="V3944" s="182">
        <f t="shared" si="5"/>
        <v>40260</v>
      </c>
      <c r="W3944" s="182">
        <f t="shared" si="6"/>
        <v>40352</v>
      </c>
      <c r="X3944" s="181">
        <f t="shared" si="7"/>
        <v>183</v>
      </c>
      <c r="Y3944" s="181">
        <f t="shared" si="8"/>
        <v>273</v>
      </c>
      <c r="Z3944" s="181">
        <f t="shared" si="9"/>
        <v>365</v>
      </c>
      <c r="AA3944" s="155"/>
      <c r="AB3944" s="9"/>
      <c r="AC3944" s="9"/>
      <c r="AD3944" s="9"/>
      <c r="AE3944" s="9"/>
      <c r="AF3944" s="9"/>
      <c r="AG3944" s="9"/>
      <c r="AH3944" s="9"/>
    </row>
    <row r="3945" ht="15.75" customHeight="1">
      <c r="A3945" s="177">
        <v>39986.0</v>
      </c>
      <c r="B3945" s="178">
        <v>5.62</v>
      </c>
      <c r="C3945" s="178">
        <v>6.16</v>
      </c>
      <c r="D3945" s="178">
        <v>6.44</v>
      </c>
      <c r="E3945" s="178">
        <v>6.97</v>
      </c>
      <c r="F3945" s="178">
        <v>7.59</v>
      </c>
      <c r="G3945" s="178">
        <v>7.96</v>
      </c>
      <c r="H3945" s="178">
        <v>8.26</v>
      </c>
      <c r="I3945" s="178">
        <v>8.52</v>
      </c>
      <c r="J3945" s="178">
        <v>8.69</v>
      </c>
      <c r="K3945" s="179" t="str">
        <f>MAX(0,((T3945*(365/365))-VLOOKUP(A3945,VBMA!$A:$D,4,0))  /  (T3945* (365/365)   ))</f>
        <v>#N/A</v>
      </c>
      <c r="L3945" s="180" t="str">
        <f t="shared" ref="L3945:S3945" si="3948">(B3945*(1-$K3945) * (365/365))/100</f>
        <v>#N/A</v>
      </c>
      <c r="M3945" s="180" t="str">
        <f t="shared" si="3948"/>
        <v>#N/A</v>
      </c>
      <c r="N3945" s="180" t="str">
        <f t="shared" si="3948"/>
        <v>#N/A</v>
      </c>
      <c r="O3945" s="180" t="str">
        <f t="shared" si="3948"/>
        <v>#N/A</v>
      </c>
      <c r="P3945" s="180" t="str">
        <f t="shared" si="3948"/>
        <v>#N/A</v>
      </c>
      <c r="Q3945" s="180" t="str">
        <f t="shared" si="3948"/>
        <v>#N/A</v>
      </c>
      <c r="R3945" s="180" t="str">
        <f t="shared" si="3948"/>
        <v>#N/A</v>
      </c>
      <c r="S3945" s="180" t="str">
        <f t="shared" si="3948"/>
        <v>#N/A</v>
      </c>
      <c r="T3945" s="181">
        <f t="shared" si="3"/>
        <v>8.785777778</v>
      </c>
      <c r="U3945" s="182">
        <f t="shared" si="4"/>
        <v>40169</v>
      </c>
      <c r="V3945" s="182">
        <f t="shared" si="5"/>
        <v>40259</v>
      </c>
      <c r="W3945" s="182">
        <f t="shared" si="6"/>
        <v>40351</v>
      </c>
      <c r="X3945" s="181">
        <f t="shared" si="7"/>
        <v>183</v>
      </c>
      <c r="Y3945" s="181">
        <f t="shared" si="8"/>
        <v>273</v>
      </c>
      <c r="Z3945" s="181">
        <f t="shared" si="9"/>
        <v>365</v>
      </c>
      <c r="AA3945" s="155"/>
      <c r="AB3945" s="9"/>
      <c r="AC3945" s="9"/>
      <c r="AD3945" s="9"/>
      <c r="AE3945" s="9"/>
      <c r="AF3945" s="9"/>
      <c r="AG3945" s="9"/>
      <c r="AH3945" s="9"/>
    </row>
    <row r="3946" ht="15.75" customHeight="1">
      <c r="A3946" s="177">
        <v>39983.0</v>
      </c>
      <c r="B3946" s="178">
        <v>5.48</v>
      </c>
      <c r="C3946" s="178">
        <v>5.99</v>
      </c>
      <c r="D3946" s="178">
        <v>6.34</v>
      </c>
      <c r="E3946" s="178">
        <v>6.96</v>
      </c>
      <c r="F3946" s="178">
        <v>7.56</v>
      </c>
      <c r="G3946" s="178">
        <v>7.91</v>
      </c>
      <c r="H3946" s="178">
        <v>8.23</v>
      </c>
      <c r="I3946" s="178">
        <v>8.5</v>
      </c>
      <c r="J3946" s="178">
        <v>8.68</v>
      </c>
      <c r="K3946" s="179" t="str">
        <f>MAX(0,((T3946*(365/365))-VLOOKUP(A3946,VBMA!$A:$D,4,0))  /  (T3946* (365/365)   ))</f>
        <v>#N/A</v>
      </c>
      <c r="L3946" s="180" t="str">
        <f t="shared" ref="L3946:S3946" si="3949">(B3946*(1-$K3946) * (365/365))/100</f>
        <v>#N/A</v>
      </c>
      <c r="M3946" s="180" t="str">
        <f t="shared" si="3949"/>
        <v>#N/A</v>
      </c>
      <c r="N3946" s="180" t="str">
        <f t="shared" si="3949"/>
        <v>#N/A</v>
      </c>
      <c r="O3946" s="180" t="str">
        <f t="shared" si="3949"/>
        <v>#N/A</v>
      </c>
      <c r="P3946" s="180" t="str">
        <f t="shared" si="3949"/>
        <v>#N/A</v>
      </c>
      <c r="Q3946" s="180" t="str">
        <f t="shared" si="3949"/>
        <v>#N/A</v>
      </c>
      <c r="R3946" s="180" t="str">
        <f t="shared" si="3949"/>
        <v>#N/A</v>
      </c>
      <c r="S3946" s="180" t="str">
        <f t="shared" si="3949"/>
        <v>#N/A</v>
      </c>
      <c r="T3946" s="181">
        <f t="shared" si="3"/>
        <v>8.776</v>
      </c>
      <c r="U3946" s="182">
        <f t="shared" si="4"/>
        <v>40166</v>
      </c>
      <c r="V3946" s="182">
        <f t="shared" si="5"/>
        <v>40256</v>
      </c>
      <c r="W3946" s="182">
        <f t="shared" si="6"/>
        <v>40348</v>
      </c>
      <c r="X3946" s="181">
        <f t="shared" si="7"/>
        <v>183</v>
      </c>
      <c r="Y3946" s="181">
        <f t="shared" si="8"/>
        <v>273</v>
      </c>
      <c r="Z3946" s="181">
        <f t="shared" si="9"/>
        <v>365</v>
      </c>
      <c r="AA3946" s="155"/>
      <c r="AB3946" s="9"/>
      <c r="AC3946" s="9"/>
      <c r="AD3946" s="9"/>
      <c r="AE3946" s="9"/>
      <c r="AF3946" s="9"/>
      <c r="AG3946" s="9"/>
      <c r="AH3946" s="9"/>
    </row>
    <row r="3947" ht="15.75" customHeight="1">
      <c r="A3947" s="177">
        <v>39982.0</v>
      </c>
      <c r="B3947" s="178">
        <v>5.52</v>
      </c>
      <c r="C3947" s="178">
        <v>6.02</v>
      </c>
      <c r="D3947" s="178">
        <v>6.37</v>
      </c>
      <c r="E3947" s="178">
        <v>6.97</v>
      </c>
      <c r="F3947" s="178">
        <v>7.54</v>
      </c>
      <c r="G3947" s="178">
        <v>7.91</v>
      </c>
      <c r="H3947" s="178">
        <v>8.23</v>
      </c>
      <c r="I3947" s="178">
        <v>8.5</v>
      </c>
      <c r="J3947" s="178">
        <v>8.68</v>
      </c>
      <c r="K3947" s="179" t="str">
        <f>MAX(0,((T3947*(365/365))-VLOOKUP(A3947,VBMA!$A:$D,4,0))  /  (T3947* (365/365)   ))</f>
        <v>#N/A</v>
      </c>
      <c r="L3947" s="180" t="str">
        <f t="shared" ref="L3947:S3947" si="3950">(B3947*(1-$K3947) * (365/365))/100</f>
        <v>#N/A</v>
      </c>
      <c r="M3947" s="180" t="str">
        <f t="shared" si="3950"/>
        <v>#N/A</v>
      </c>
      <c r="N3947" s="180" t="str">
        <f t="shared" si="3950"/>
        <v>#N/A</v>
      </c>
      <c r="O3947" s="180" t="str">
        <f t="shared" si="3950"/>
        <v>#N/A</v>
      </c>
      <c r="P3947" s="180" t="str">
        <f t="shared" si="3950"/>
        <v>#N/A</v>
      </c>
      <c r="Q3947" s="180" t="str">
        <f t="shared" si="3950"/>
        <v>#N/A</v>
      </c>
      <c r="R3947" s="180" t="str">
        <f t="shared" si="3950"/>
        <v>#N/A</v>
      </c>
      <c r="S3947" s="180" t="str">
        <f t="shared" si="3950"/>
        <v>#N/A</v>
      </c>
      <c r="T3947" s="181">
        <f t="shared" si="3"/>
        <v>8.776</v>
      </c>
      <c r="U3947" s="182">
        <f t="shared" si="4"/>
        <v>40165</v>
      </c>
      <c r="V3947" s="182">
        <f t="shared" si="5"/>
        <v>40255</v>
      </c>
      <c r="W3947" s="182">
        <f t="shared" si="6"/>
        <v>40347</v>
      </c>
      <c r="X3947" s="181">
        <f t="shared" si="7"/>
        <v>183</v>
      </c>
      <c r="Y3947" s="181">
        <f t="shared" si="8"/>
        <v>273</v>
      </c>
      <c r="Z3947" s="181">
        <f t="shared" si="9"/>
        <v>365</v>
      </c>
      <c r="AA3947" s="155"/>
      <c r="AB3947" s="9"/>
      <c r="AC3947" s="9"/>
      <c r="AD3947" s="9"/>
      <c r="AE3947" s="9"/>
      <c r="AF3947" s="9"/>
      <c r="AG3947" s="9"/>
      <c r="AH3947" s="9"/>
    </row>
    <row r="3948" ht="15.75" customHeight="1">
      <c r="A3948" s="177">
        <v>39981.0</v>
      </c>
      <c r="B3948" s="178">
        <v>5.26</v>
      </c>
      <c r="C3948" s="178">
        <v>5.85</v>
      </c>
      <c r="D3948" s="178">
        <v>6.25</v>
      </c>
      <c r="E3948" s="178">
        <v>6.91</v>
      </c>
      <c r="F3948" s="178">
        <v>7.46</v>
      </c>
      <c r="G3948" s="178">
        <v>7.86</v>
      </c>
      <c r="H3948" s="178">
        <v>8.2</v>
      </c>
      <c r="I3948" s="178">
        <v>8.46</v>
      </c>
      <c r="J3948" s="178">
        <v>8.65</v>
      </c>
      <c r="K3948" s="179" t="str">
        <f>MAX(0,((T3948*(365/365))-VLOOKUP(A3948,VBMA!$A:$D,4,0))  /  (T3948* (365/365)   ))</f>
        <v>#N/A</v>
      </c>
      <c r="L3948" s="180" t="str">
        <f t="shared" ref="L3948:S3948" si="3951">(B3948*(1-$K3948) * (365/365))/100</f>
        <v>#N/A</v>
      </c>
      <c r="M3948" s="180" t="str">
        <f t="shared" si="3951"/>
        <v>#N/A</v>
      </c>
      <c r="N3948" s="180" t="str">
        <f t="shared" si="3951"/>
        <v>#N/A</v>
      </c>
      <c r="O3948" s="180" t="str">
        <f t="shared" si="3951"/>
        <v>#N/A</v>
      </c>
      <c r="P3948" s="180" t="str">
        <f t="shared" si="3951"/>
        <v>#N/A</v>
      </c>
      <c r="Q3948" s="180" t="str">
        <f t="shared" si="3951"/>
        <v>#N/A</v>
      </c>
      <c r="R3948" s="180" t="str">
        <f t="shared" si="3951"/>
        <v>#N/A</v>
      </c>
      <c r="S3948" s="180" t="str">
        <f t="shared" si="3951"/>
        <v>#N/A</v>
      </c>
      <c r="T3948" s="181">
        <f t="shared" si="3"/>
        <v>8.725777778</v>
      </c>
      <c r="U3948" s="182">
        <f t="shared" si="4"/>
        <v>40164</v>
      </c>
      <c r="V3948" s="182">
        <f t="shared" si="5"/>
        <v>40254</v>
      </c>
      <c r="W3948" s="182">
        <f t="shared" si="6"/>
        <v>40346</v>
      </c>
      <c r="X3948" s="181">
        <f t="shared" si="7"/>
        <v>183</v>
      </c>
      <c r="Y3948" s="181">
        <f t="shared" si="8"/>
        <v>273</v>
      </c>
      <c r="Z3948" s="181">
        <f t="shared" si="9"/>
        <v>365</v>
      </c>
      <c r="AA3948" s="155"/>
      <c r="AB3948" s="9"/>
      <c r="AC3948" s="9"/>
      <c r="AD3948" s="9"/>
      <c r="AE3948" s="9"/>
      <c r="AF3948" s="9"/>
      <c r="AG3948" s="9"/>
      <c r="AH3948" s="9"/>
    </row>
    <row r="3949" ht="15.75" customHeight="1">
      <c r="A3949" s="177">
        <v>39980.0</v>
      </c>
      <c r="B3949" s="178">
        <v>5.49</v>
      </c>
      <c r="C3949" s="178">
        <v>6.0</v>
      </c>
      <c r="D3949" s="178">
        <v>6.39</v>
      </c>
      <c r="E3949" s="178">
        <v>6.99</v>
      </c>
      <c r="F3949" s="178">
        <v>7.54</v>
      </c>
      <c r="G3949" s="178">
        <v>7.93</v>
      </c>
      <c r="H3949" s="178">
        <v>8.23</v>
      </c>
      <c r="I3949" s="178">
        <v>8.5</v>
      </c>
      <c r="J3949" s="178">
        <v>8.68</v>
      </c>
      <c r="K3949" s="179" t="str">
        <f>MAX(0,((T3949*(365/365))-VLOOKUP(A3949,VBMA!$A:$D,4,0))  /  (T3949* (365/365)   ))</f>
        <v>#N/A</v>
      </c>
      <c r="L3949" s="180" t="str">
        <f t="shared" ref="L3949:S3949" si="3952">(B3949*(1-$K3949) * (365/365))/100</f>
        <v>#N/A</v>
      </c>
      <c r="M3949" s="180" t="str">
        <f t="shared" si="3952"/>
        <v>#N/A</v>
      </c>
      <c r="N3949" s="180" t="str">
        <f t="shared" si="3952"/>
        <v>#N/A</v>
      </c>
      <c r="O3949" s="180" t="str">
        <f t="shared" si="3952"/>
        <v>#N/A</v>
      </c>
      <c r="P3949" s="180" t="str">
        <f t="shared" si="3952"/>
        <v>#N/A</v>
      </c>
      <c r="Q3949" s="180" t="str">
        <f t="shared" si="3952"/>
        <v>#N/A</v>
      </c>
      <c r="R3949" s="180" t="str">
        <f t="shared" si="3952"/>
        <v>#N/A</v>
      </c>
      <c r="S3949" s="180" t="str">
        <f t="shared" si="3952"/>
        <v>#N/A</v>
      </c>
      <c r="T3949" s="181">
        <f t="shared" si="3"/>
        <v>8.776</v>
      </c>
      <c r="U3949" s="182">
        <f t="shared" si="4"/>
        <v>40163</v>
      </c>
      <c r="V3949" s="182">
        <f t="shared" si="5"/>
        <v>40253</v>
      </c>
      <c r="W3949" s="182">
        <f t="shared" si="6"/>
        <v>40345</v>
      </c>
      <c r="X3949" s="181">
        <f t="shared" si="7"/>
        <v>183</v>
      </c>
      <c r="Y3949" s="181">
        <f t="shared" si="8"/>
        <v>273</v>
      </c>
      <c r="Z3949" s="181">
        <f t="shared" si="9"/>
        <v>365</v>
      </c>
      <c r="AA3949" s="155"/>
      <c r="AB3949" s="9"/>
      <c r="AC3949" s="9"/>
      <c r="AD3949" s="9"/>
      <c r="AE3949" s="9"/>
      <c r="AF3949" s="9"/>
      <c r="AG3949" s="9"/>
      <c r="AH3949" s="9"/>
    </row>
    <row r="3950" ht="15.75" customHeight="1">
      <c r="A3950" s="177">
        <v>39979.0</v>
      </c>
      <c r="B3950" s="178">
        <v>5.67</v>
      </c>
      <c r="C3950" s="178">
        <v>6.17</v>
      </c>
      <c r="D3950" s="178">
        <v>6.59</v>
      </c>
      <c r="E3950" s="178">
        <v>7.12</v>
      </c>
      <c r="F3950" s="178">
        <v>7.62</v>
      </c>
      <c r="G3950" s="178">
        <v>7.98</v>
      </c>
      <c r="H3950" s="178">
        <v>8.27</v>
      </c>
      <c r="I3950" s="178">
        <v>8.52</v>
      </c>
      <c r="J3950" s="178">
        <v>8.62</v>
      </c>
      <c r="K3950" s="179" t="str">
        <f>MAX(0,((T3950*(365/365))-VLOOKUP(A3950,VBMA!$A:$D,4,0))  /  (T3950* (365/365)   ))</f>
        <v>#N/A</v>
      </c>
      <c r="L3950" s="180" t="str">
        <f t="shared" ref="L3950:S3950" si="3953">(B3950*(1-$K3950) * (365/365))/100</f>
        <v>#N/A</v>
      </c>
      <c r="M3950" s="180" t="str">
        <f t="shared" si="3953"/>
        <v>#N/A</v>
      </c>
      <c r="N3950" s="180" t="str">
        <f t="shared" si="3953"/>
        <v>#N/A</v>
      </c>
      <c r="O3950" s="180" t="str">
        <f t="shared" si="3953"/>
        <v>#N/A</v>
      </c>
      <c r="P3950" s="180" t="str">
        <f t="shared" si="3953"/>
        <v>#N/A</v>
      </c>
      <c r="Q3950" s="180" t="str">
        <f t="shared" si="3953"/>
        <v>#N/A</v>
      </c>
      <c r="R3950" s="180" t="str">
        <f t="shared" si="3953"/>
        <v>#N/A</v>
      </c>
      <c r="S3950" s="180" t="str">
        <f t="shared" si="3953"/>
        <v>#N/A</v>
      </c>
      <c r="T3950" s="181">
        <f t="shared" si="3"/>
        <v>8.775555556</v>
      </c>
      <c r="U3950" s="182">
        <f t="shared" si="4"/>
        <v>40162</v>
      </c>
      <c r="V3950" s="182">
        <f t="shared" si="5"/>
        <v>40252</v>
      </c>
      <c r="W3950" s="182">
        <f t="shared" si="6"/>
        <v>40344</v>
      </c>
      <c r="X3950" s="181">
        <f t="shared" si="7"/>
        <v>183</v>
      </c>
      <c r="Y3950" s="181">
        <f t="shared" si="8"/>
        <v>273</v>
      </c>
      <c r="Z3950" s="181">
        <f t="shared" si="9"/>
        <v>365</v>
      </c>
      <c r="AA3950" s="155"/>
      <c r="AB3950" s="9"/>
      <c r="AC3950" s="9"/>
      <c r="AD3950" s="9"/>
      <c r="AE3950" s="9"/>
      <c r="AF3950" s="9"/>
      <c r="AG3950" s="9"/>
      <c r="AH3950" s="9"/>
    </row>
    <row r="3951" ht="15.75" customHeight="1">
      <c r="A3951" s="177">
        <v>39976.0</v>
      </c>
      <c r="B3951" s="178">
        <v>5.71</v>
      </c>
      <c r="C3951" s="178">
        <v>6.21</v>
      </c>
      <c r="D3951" s="178">
        <v>6.65</v>
      </c>
      <c r="E3951" s="178">
        <v>7.14</v>
      </c>
      <c r="F3951" s="178">
        <v>7.63</v>
      </c>
      <c r="G3951" s="178">
        <v>8.0</v>
      </c>
      <c r="H3951" s="178">
        <v>8.29</v>
      </c>
      <c r="I3951" s="178">
        <v>8.52</v>
      </c>
      <c r="J3951" s="178">
        <v>8.7</v>
      </c>
      <c r="K3951" s="179" t="str">
        <f>MAX(0,((T3951*(365/365))-VLOOKUP(A3951,VBMA!$A:$D,4,0))  /  (T3951* (365/365)   ))</f>
        <v>#N/A</v>
      </c>
      <c r="L3951" s="180" t="str">
        <f t="shared" ref="L3951:S3951" si="3954">(B3951*(1-$K3951) * (365/365))/100</f>
        <v>#N/A</v>
      </c>
      <c r="M3951" s="180" t="str">
        <f t="shared" si="3954"/>
        <v>#N/A</v>
      </c>
      <c r="N3951" s="180" t="str">
        <f t="shared" si="3954"/>
        <v>#N/A</v>
      </c>
      <c r="O3951" s="180" t="str">
        <f t="shared" si="3954"/>
        <v>#N/A</v>
      </c>
      <c r="P3951" s="180" t="str">
        <f t="shared" si="3954"/>
        <v>#N/A</v>
      </c>
      <c r="Q3951" s="180" t="str">
        <f t="shared" si="3954"/>
        <v>#N/A</v>
      </c>
      <c r="R3951" s="180" t="str">
        <f t="shared" si="3954"/>
        <v>#N/A</v>
      </c>
      <c r="S3951" s="180" t="str">
        <f t="shared" si="3954"/>
        <v>#N/A</v>
      </c>
      <c r="T3951" s="181">
        <f t="shared" si="3"/>
        <v>8.755111111</v>
      </c>
      <c r="U3951" s="182">
        <f t="shared" si="4"/>
        <v>40159</v>
      </c>
      <c r="V3951" s="182">
        <f t="shared" si="5"/>
        <v>40249</v>
      </c>
      <c r="W3951" s="182">
        <f t="shared" si="6"/>
        <v>40341</v>
      </c>
      <c r="X3951" s="181">
        <f t="shared" si="7"/>
        <v>183</v>
      </c>
      <c r="Y3951" s="181">
        <f t="shared" si="8"/>
        <v>273</v>
      </c>
      <c r="Z3951" s="181">
        <f t="shared" si="9"/>
        <v>365</v>
      </c>
      <c r="AA3951" s="155"/>
      <c r="AB3951" s="9"/>
      <c r="AC3951" s="9"/>
      <c r="AD3951" s="9"/>
      <c r="AE3951" s="9"/>
      <c r="AF3951" s="9"/>
      <c r="AG3951" s="9"/>
      <c r="AH3951" s="9"/>
    </row>
    <row r="3952" ht="15.75" customHeight="1">
      <c r="A3952" s="177">
        <v>39975.0</v>
      </c>
      <c r="B3952" s="178">
        <v>5.73</v>
      </c>
      <c r="C3952" s="178">
        <v>6.28</v>
      </c>
      <c r="D3952" s="178">
        <v>6.68</v>
      </c>
      <c r="E3952" s="178">
        <v>7.2</v>
      </c>
      <c r="F3952" s="178">
        <v>7.66</v>
      </c>
      <c r="G3952" s="178">
        <v>8.02</v>
      </c>
      <c r="H3952" s="178">
        <v>8.35</v>
      </c>
      <c r="I3952" s="178">
        <v>8.55</v>
      </c>
      <c r="J3952" s="178">
        <v>8.74</v>
      </c>
      <c r="K3952" s="179" t="str">
        <f>MAX(0,((T3952*(365/365))-VLOOKUP(A3952,VBMA!$A:$D,4,0))  /  (T3952* (365/365)   ))</f>
        <v>#N/A</v>
      </c>
      <c r="L3952" s="180" t="str">
        <f t="shared" ref="L3952:S3952" si="3955">(B3952*(1-$K3952) * (365/365))/100</f>
        <v>#N/A</v>
      </c>
      <c r="M3952" s="180" t="str">
        <f t="shared" si="3955"/>
        <v>#N/A</v>
      </c>
      <c r="N3952" s="180" t="str">
        <f t="shared" si="3955"/>
        <v>#N/A</v>
      </c>
      <c r="O3952" s="180" t="str">
        <f t="shared" si="3955"/>
        <v>#N/A</v>
      </c>
      <c r="P3952" s="180" t="str">
        <f t="shared" si="3955"/>
        <v>#N/A</v>
      </c>
      <c r="Q3952" s="180" t="str">
        <f t="shared" si="3955"/>
        <v>#N/A</v>
      </c>
      <c r="R3952" s="180" t="str">
        <f t="shared" si="3955"/>
        <v>#N/A</v>
      </c>
      <c r="S3952" s="180" t="str">
        <f t="shared" si="3955"/>
        <v>#N/A</v>
      </c>
      <c r="T3952" s="181">
        <f t="shared" si="3"/>
        <v>8.754444444</v>
      </c>
      <c r="U3952" s="182">
        <f t="shared" si="4"/>
        <v>40158</v>
      </c>
      <c r="V3952" s="182">
        <f t="shared" si="5"/>
        <v>40248</v>
      </c>
      <c r="W3952" s="182">
        <f t="shared" si="6"/>
        <v>40340</v>
      </c>
      <c r="X3952" s="181">
        <f t="shared" si="7"/>
        <v>183</v>
      </c>
      <c r="Y3952" s="181">
        <f t="shared" si="8"/>
        <v>273</v>
      </c>
      <c r="Z3952" s="181">
        <f t="shared" si="9"/>
        <v>365</v>
      </c>
      <c r="AA3952" s="155"/>
      <c r="AB3952" s="9"/>
      <c r="AC3952" s="9"/>
      <c r="AD3952" s="9"/>
      <c r="AE3952" s="9"/>
      <c r="AF3952" s="9"/>
      <c r="AG3952" s="9"/>
      <c r="AH3952" s="9"/>
    </row>
    <row r="3953" ht="15.75" customHeight="1">
      <c r="A3953" s="177">
        <v>39974.0</v>
      </c>
      <c r="B3953" s="178">
        <v>5.78</v>
      </c>
      <c r="C3953" s="178">
        <v>6.32</v>
      </c>
      <c r="D3953" s="178">
        <v>6.71</v>
      </c>
      <c r="E3953" s="178">
        <v>7.2</v>
      </c>
      <c r="F3953" s="178">
        <v>7.68</v>
      </c>
      <c r="G3953" s="178">
        <v>8.02</v>
      </c>
      <c r="H3953" s="178">
        <v>8.35</v>
      </c>
      <c r="I3953" s="178">
        <v>8.53</v>
      </c>
      <c r="J3953" s="178">
        <v>8.72</v>
      </c>
      <c r="K3953" s="179" t="str">
        <f>MAX(0,((T3953*(365/365))-VLOOKUP(A3953,VBMA!$A:$D,4,0))  /  (T3953* (365/365)   ))</f>
        <v>#N/A</v>
      </c>
      <c r="L3953" s="180" t="str">
        <f t="shared" ref="L3953:S3953" si="3956">(B3953*(1-$K3953) * (365/365))/100</f>
        <v>#N/A</v>
      </c>
      <c r="M3953" s="180" t="str">
        <f t="shared" si="3956"/>
        <v>#N/A</v>
      </c>
      <c r="N3953" s="180" t="str">
        <f t="shared" si="3956"/>
        <v>#N/A</v>
      </c>
      <c r="O3953" s="180" t="str">
        <f t="shared" si="3956"/>
        <v>#N/A</v>
      </c>
      <c r="P3953" s="180" t="str">
        <f t="shared" si="3956"/>
        <v>#N/A</v>
      </c>
      <c r="Q3953" s="180" t="str">
        <f t="shared" si="3956"/>
        <v>#N/A</v>
      </c>
      <c r="R3953" s="180" t="str">
        <f t="shared" si="3956"/>
        <v>#N/A</v>
      </c>
      <c r="S3953" s="180" t="str">
        <f t="shared" si="3956"/>
        <v>#N/A</v>
      </c>
      <c r="T3953" s="181">
        <f t="shared" si="3"/>
        <v>8.714</v>
      </c>
      <c r="U3953" s="182">
        <f t="shared" si="4"/>
        <v>40157</v>
      </c>
      <c r="V3953" s="182">
        <f t="shared" si="5"/>
        <v>40247</v>
      </c>
      <c r="W3953" s="182">
        <f t="shared" si="6"/>
        <v>40339</v>
      </c>
      <c r="X3953" s="181">
        <f t="shared" si="7"/>
        <v>183</v>
      </c>
      <c r="Y3953" s="181">
        <f t="shared" si="8"/>
        <v>273</v>
      </c>
      <c r="Z3953" s="181">
        <f t="shared" si="9"/>
        <v>365</v>
      </c>
      <c r="AA3953" s="155"/>
      <c r="AB3953" s="9"/>
      <c r="AC3953" s="9"/>
      <c r="AD3953" s="9"/>
      <c r="AE3953" s="9"/>
      <c r="AF3953" s="9"/>
      <c r="AG3953" s="9"/>
      <c r="AH3953" s="9"/>
    </row>
    <row r="3954" ht="15.75" customHeight="1">
      <c r="A3954" s="177">
        <v>39973.0</v>
      </c>
      <c r="B3954" s="178">
        <v>5.69</v>
      </c>
      <c r="C3954" s="178">
        <v>6.23</v>
      </c>
      <c r="D3954" s="178">
        <v>6.67</v>
      </c>
      <c r="E3954" s="178">
        <v>7.21</v>
      </c>
      <c r="F3954" s="178">
        <v>7.64</v>
      </c>
      <c r="G3954" s="178">
        <v>8.01</v>
      </c>
      <c r="H3954" s="178">
        <v>8.35</v>
      </c>
      <c r="I3954" s="178">
        <v>8.55</v>
      </c>
      <c r="J3954" s="178">
        <v>8.65</v>
      </c>
      <c r="K3954" s="179" t="str">
        <f>MAX(0,((T3954*(365/365))-VLOOKUP(A3954,VBMA!$A:$D,4,0))  /  (T3954* (365/365)   ))</f>
        <v>#N/A</v>
      </c>
      <c r="L3954" s="180" t="str">
        <f t="shared" ref="L3954:S3954" si="3957">(B3954*(1-$K3954) * (365/365))/100</f>
        <v>#N/A</v>
      </c>
      <c r="M3954" s="180" t="str">
        <f t="shared" si="3957"/>
        <v>#N/A</v>
      </c>
      <c r="N3954" s="180" t="str">
        <f t="shared" si="3957"/>
        <v>#N/A</v>
      </c>
      <c r="O3954" s="180" t="str">
        <f t="shared" si="3957"/>
        <v>#N/A</v>
      </c>
      <c r="P3954" s="180" t="str">
        <f t="shared" si="3957"/>
        <v>#N/A</v>
      </c>
      <c r="Q3954" s="180" t="str">
        <f t="shared" si="3957"/>
        <v>#N/A</v>
      </c>
      <c r="R3954" s="180" t="str">
        <f t="shared" si="3957"/>
        <v>#N/A</v>
      </c>
      <c r="S3954" s="180" t="str">
        <f t="shared" si="3957"/>
        <v>#N/A</v>
      </c>
      <c r="T3954" s="181">
        <f t="shared" si="3"/>
        <v>8.754444444</v>
      </c>
      <c r="U3954" s="182">
        <f t="shared" si="4"/>
        <v>40156</v>
      </c>
      <c r="V3954" s="182">
        <f t="shared" si="5"/>
        <v>40246</v>
      </c>
      <c r="W3954" s="182">
        <f t="shared" si="6"/>
        <v>40338</v>
      </c>
      <c r="X3954" s="181">
        <f t="shared" si="7"/>
        <v>183</v>
      </c>
      <c r="Y3954" s="181">
        <f t="shared" si="8"/>
        <v>273</v>
      </c>
      <c r="Z3954" s="181">
        <f t="shared" si="9"/>
        <v>365</v>
      </c>
      <c r="AA3954" s="155"/>
      <c r="AB3954" s="9"/>
      <c r="AC3954" s="9"/>
      <c r="AD3954" s="9"/>
      <c r="AE3954" s="9"/>
      <c r="AF3954" s="9"/>
      <c r="AG3954" s="9"/>
      <c r="AH3954" s="9"/>
    </row>
    <row r="3955" ht="15.75" customHeight="1">
      <c r="A3955" s="177">
        <v>39972.0</v>
      </c>
      <c r="B3955" s="178">
        <v>5.88</v>
      </c>
      <c r="C3955" s="178">
        <v>6.35</v>
      </c>
      <c r="D3955" s="178">
        <v>6.78</v>
      </c>
      <c r="E3955" s="178">
        <v>7.23</v>
      </c>
      <c r="F3955" s="178">
        <v>7.69</v>
      </c>
      <c r="G3955" s="178">
        <v>8.01</v>
      </c>
      <c r="H3955" s="178">
        <v>8.32</v>
      </c>
      <c r="I3955" s="178">
        <v>8.52</v>
      </c>
      <c r="J3955" s="178">
        <v>8.66</v>
      </c>
      <c r="K3955" s="179" t="str">
        <f>MAX(0,((T3955*(365/365))-VLOOKUP(A3955,VBMA!$A:$D,4,0))  /  (T3955* (365/365)   ))</f>
        <v>#N/A</v>
      </c>
      <c r="L3955" s="180" t="str">
        <f t="shared" ref="L3955:S3955" si="3958">(B3955*(1-$K3955) * (365/365))/100</f>
        <v>#N/A</v>
      </c>
      <c r="M3955" s="180" t="str">
        <f t="shared" si="3958"/>
        <v>#N/A</v>
      </c>
      <c r="N3955" s="180" t="str">
        <f t="shared" si="3958"/>
        <v>#N/A</v>
      </c>
      <c r="O3955" s="180" t="str">
        <f t="shared" si="3958"/>
        <v>#N/A</v>
      </c>
      <c r="P3955" s="180" t="str">
        <f t="shared" si="3958"/>
        <v>#N/A</v>
      </c>
      <c r="Q3955" s="180" t="str">
        <f t="shared" si="3958"/>
        <v>#N/A</v>
      </c>
      <c r="R3955" s="180" t="str">
        <f t="shared" si="3958"/>
        <v>#N/A</v>
      </c>
      <c r="S3955" s="180" t="str">
        <f t="shared" si="3958"/>
        <v>#N/A</v>
      </c>
      <c r="T3955" s="181">
        <f t="shared" si="3"/>
        <v>8.724444444</v>
      </c>
      <c r="U3955" s="182">
        <f t="shared" si="4"/>
        <v>40155</v>
      </c>
      <c r="V3955" s="182">
        <f t="shared" si="5"/>
        <v>40245</v>
      </c>
      <c r="W3955" s="182">
        <f t="shared" si="6"/>
        <v>40337</v>
      </c>
      <c r="X3955" s="181">
        <f t="shared" si="7"/>
        <v>183</v>
      </c>
      <c r="Y3955" s="181">
        <f t="shared" si="8"/>
        <v>273</v>
      </c>
      <c r="Z3955" s="181">
        <f t="shared" si="9"/>
        <v>365</v>
      </c>
      <c r="AA3955" s="155"/>
      <c r="AB3955" s="9"/>
      <c r="AC3955" s="9"/>
      <c r="AD3955" s="9"/>
      <c r="AE3955" s="9"/>
      <c r="AF3955" s="9"/>
      <c r="AG3955" s="9"/>
      <c r="AH3955" s="9"/>
    </row>
    <row r="3956" ht="15.75" customHeight="1">
      <c r="A3956" s="177">
        <v>39969.0</v>
      </c>
      <c r="B3956" s="178">
        <v>5.88</v>
      </c>
      <c r="C3956" s="178">
        <v>6.35</v>
      </c>
      <c r="D3956" s="178">
        <v>6.78</v>
      </c>
      <c r="E3956" s="178">
        <v>7.23</v>
      </c>
      <c r="F3956" s="178">
        <v>7.69</v>
      </c>
      <c r="G3956" s="178">
        <v>8.01</v>
      </c>
      <c r="H3956" s="178">
        <v>8.32</v>
      </c>
      <c r="I3956" s="178">
        <v>8.52</v>
      </c>
      <c r="J3956" s="178">
        <v>8.66</v>
      </c>
      <c r="K3956" s="179" t="str">
        <f>MAX(0,((T3956*(365/365))-VLOOKUP(A3956,VBMA!$A:$D,4,0))  /  (T3956* (365/365)   ))</f>
        <v>#N/A</v>
      </c>
      <c r="L3956" s="180" t="str">
        <f t="shared" ref="L3956:S3956" si="3959">(B3956*(1-$K3956) * (365/365))/100</f>
        <v>#N/A</v>
      </c>
      <c r="M3956" s="180" t="str">
        <f t="shared" si="3959"/>
        <v>#N/A</v>
      </c>
      <c r="N3956" s="180" t="str">
        <f t="shared" si="3959"/>
        <v>#N/A</v>
      </c>
      <c r="O3956" s="180" t="str">
        <f t="shared" si="3959"/>
        <v>#N/A</v>
      </c>
      <c r="P3956" s="180" t="str">
        <f t="shared" si="3959"/>
        <v>#N/A</v>
      </c>
      <c r="Q3956" s="180" t="str">
        <f t="shared" si="3959"/>
        <v>#N/A</v>
      </c>
      <c r="R3956" s="180" t="str">
        <f t="shared" si="3959"/>
        <v>#N/A</v>
      </c>
      <c r="S3956" s="180" t="str">
        <f t="shared" si="3959"/>
        <v>#N/A</v>
      </c>
      <c r="T3956" s="181">
        <f t="shared" si="3"/>
        <v>8.724444444</v>
      </c>
      <c r="U3956" s="182">
        <f t="shared" si="4"/>
        <v>40152</v>
      </c>
      <c r="V3956" s="182">
        <f t="shared" si="5"/>
        <v>40242</v>
      </c>
      <c r="W3956" s="182">
        <f t="shared" si="6"/>
        <v>40334</v>
      </c>
      <c r="X3956" s="181">
        <f t="shared" si="7"/>
        <v>183</v>
      </c>
      <c r="Y3956" s="181">
        <f t="shared" si="8"/>
        <v>273</v>
      </c>
      <c r="Z3956" s="181">
        <f t="shared" si="9"/>
        <v>365</v>
      </c>
      <c r="AA3956" s="155"/>
      <c r="AB3956" s="9"/>
      <c r="AC3956" s="9"/>
      <c r="AD3956" s="9"/>
      <c r="AE3956" s="9"/>
      <c r="AF3956" s="9"/>
      <c r="AG3956" s="9"/>
      <c r="AH3956" s="9"/>
    </row>
    <row r="3957" ht="15.75" customHeight="1">
      <c r="A3957" s="177">
        <v>39968.0</v>
      </c>
      <c r="B3957" s="178">
        <v>5.92</v>
      </c>
      <c r="C3957" s="178">
        <v>6.4</v>
      </c>
      <c r="D3957" s="178">
        <v>6.79</v>
      </c>
      <c r="E3957" s="178">
        <v>7.31</v>
      </c>
      <c r="F3957" s="178">
        <v>7.7</v>
      </c>
      <c r="G3957" s="178">
        <v>8.0</v>
      </c>
      <c r="H3957" s="178">
        <v>8.32</v>
      </c>
      <c r="I3957" s="178">
        <v>8.52</v>
      </c>
      <c r="J3957" s="178">
        <v>8.66</v>
      </c>
      <c r="K3957" s="179" t="str">
        <f>MAX(0,((T3957*(365/365))-VLOOKUP(A3957,VBMA!$A:$D,4,0))  /  (T3957* (365/365)   ))</f>
        <v>#N/A</v>
      </c>
      <c r="L3957" s="180" t="str">
        <f t="shared" ref="L3957:S3957" si="3960">(B3957*(1-$K3957) * (365/365))/100</f>
        <v>#N/A</v>
      </c>
      <c r="M3957" s="180" t="str">
        <f t="shared" si="3960"/>
        <v>#N/A</v>
      </c>
      <c r="N3957" s="180" t="str">
        <f t="shared" si="3960"/>
        <v>#N/A</v>
      </c>
      <c r="O3957" s="180" t="str">
        <f t="shared" si="3960"/>
        <v>#N/A</v>
      </c>
      <c r="P3957" s="180" t="str">
        <f t="shared" si="3960"/>
        <v>#N/A</v>
      </c>
      <c r="Q3957" s="180" t="str">
        <f t="shared" si="3960"/>
        <v>#N/A</v>
      </c>
      <c r="R3957" s="180" t="str">
        <f t="shared" si="3960"/>
        <v>#N/A</v>
      </c>
      <c r="S3957" s="180" t="str">
        <f t="shared" si="3960"/>
        <v>#N/A</v>
      </c>
      <c r="T3957" s="181">
        <f t="shared" si="3"/>
        <v>8.724444444</v>
      </c>
      <c r="U3957" s="182">
        <f t="shared" si="4"/>
        <v>40151</v>
      </c>
      <c r="V3957" s="182">
        <f t="shared" si="5"/>
        <v>40241</v>
      </c>
      <c r="W3957" s="182">
        <f t="shared" si="6"/>
        <v>40333</v>
      </c>
      <c r="X3957" s="181">
        <f t="shared" si="7"/>
        <v>183</v>
      </c>
      <c r="Y3957" s="181">
        <f t="shared" si="8"/>
        <v>273</v>
      </c>
      <c r="Z3957" s="181">
        <f t="shared" si="9"/>
        <v>365</v>
      </c>
      <c r="AA3957" s="155"/>
      <c r="AB3957" s="9"/>
      <c r="AC3957" s="9"/>
      <c r="AD3957" s="9"/>
      <c r="AE3957" s="9"/>
      <c r="AF3957" s="9"/>
      <c r="AG3957" s="9"/>
      <c r="AH3957" s="9"/>
    </row>
    <row r="3958" ht="15.75" customHeight="1">
      <c r="A3958" s="177">
        <v>39967.0</v>
      </c>
      <c r="B3958" s="178">
        <v>5.93</v>
      </c>
      <c r="C3958" s="178">
        <v>6.38</v>
      </c>
      <c r="D3958" s="178">
        <v>6.75</v>
      </c>
      <c r="E3958" s="178">
        <v>7.31</v>
      </c>
      <c r="F3958" s="178">
        <v>7.68</v>
      </c>
      <c r="G3958" s="178">
        <v>7.98</v>
      </c>
      <c r="H3958" s="178">
        <v>8.29</v>
      </c>
      <c r="I3958" s="178">
        <v>8.49</v>
      </c>
      <c r="J3958" s="178">
        <v>8.63</v>
      </c>
      <c r="K3958" s="179" t="str">
        <f>MAX(0,((T3958*(365/365))-VLOOKUP(A3958,VBMA!$A:$D,4,0))  /  (T3958* (365/365)   ))</f>
        <v>#N/A</v>
      </c>
      <c r="L3958" s="180" t="str">
        <f t="shared" ref="L3958:S3958" si="3961">(B3958*(1-$K3958) * (365/365))/100</f>
        <v>#N/A</v>
      </c>
      <c r="M3958" s="180" t="str">
        <f t="shared" si="3961"/>
        <v>#N/A</v>
      </c>
      <c r="N3958" s="180" t="str">
        <f t="shared" si="3961"/>
        <v>#N/A</v>
      </c>
      <c r="O3958" s="180" t="str">
        <f t="shared" si="3961"/>
        <v>#N/A</v>
      </c>
      <c r="P3958" s="180" t="str">
        <f t="shared" si="3961"/>
        <v>#N/A</v>
      </c>
      <c r="Q3958" s="180" t="str">
        <f t="shared" si="3961"/>
        <v>#N/A</v>
      </c>
      <c r="R3958" s="180" t="str">
        <f t="shared" si="3961"/>
        <v>#N/A</v>
      </c>
      <c r="S3958" s="180" t="str">
        <f t="shared" si="3961"/>
        <v>#N/A</v>
      </c>
      <c r="T3958" s="181">
        <f t="shared" si="3"/>
        <v>8.694444444</v>
      </c>
      <c r="U3958" s="182">
        <f t="shared" si="4"/>
        <v>40150</v>
      </c>
      <c r="V3958" s="182">
        <f t="shared" si="5"/>
        <v>40240</v>
      </c>
      <c r="W3958" s="182">
        <f t="shared" si="6"/>
        <v>40332</v>
      </c>
      <c r="X3958" s="181">
        <f t="shared" si="7"/>
        <v>183</v>
      </c>
      <c r="Y3958" s="181">
        <f t="shared" si="8"/>
        <v>273</v>
      </c>
      <c r="Z3958" s="181">
        <f t="shared" si="9"/>
        <v>365</v>
      </c>
      <c r="AA3958" s="155"/>
      <c r="AB3958" s="9"/>
      <c r="AC3958" s="9"/>
      <c r="AD3958" s="9"/>
      <c r="AE3958" s="9"/>
      <c r="AF3958" s="9"/>
      <c r="AG3958" s="9"/>
      <c r="AH3958" s="9"/>
    </row>
    <row r="3959" ht="15.75" customHeight="1">
      <c r="A3959" s="177">
        <v>39966.0</v>
      </c>
      <c r="B3959" s="178">
        <v>5.9</v>
      </c>
      <c r="C3959" s="178">
        <v>6.39</v>
      </c>
      <c r="D3959" s="178">
        <v>6.76</v>
      </c>
      <c r="E3959" s="178">
        <v>7.31</v>
      </c>
      <c r="F3959" s="178">
        <v>7.68</v>
      </c>
      <c r="G3959" s="178">
        <v>7.95</v>
      </c>
      <c r="H3959" s="178">
        <v>8.29</v>
      </c>
      <c r="I3959" s="178">
        <v>8.52</v>
      </c>
      <c r="J3959" s="178">
        <v>8.67</v>
      </c>
      <c r="K3959" s="179" t="str">
        <f>MAX(0,((T3959*(365/365))-VLOOKUP(A3959,VBMA!$A:$D,4,0))  /  (T3959* (365/365)   ))</f>
        <v>#N/A</v>
      </c>
      <c r="L3959" s="180" t="str">
        <f t="shared" ref="L3959:S3959" si="3962">(B3959*(1-$K3959) * (365/365))/100</f>
        <v>#N/A</v>
      </c>
      <c r="M3959" s="180" t="str">
        <f t="shared" si="3962"/>
        <v>#N/A</v>
      </c>
      <c r="N3959" s="180" t="str">
        <f t="shared" si="3962"/>
        <v>#N/A</v>
      </c>
      <c r="O3959" s="180" t="str">
        <f t="shared" si="3962"/>
        <v>#N/A</v>
      </c>
      <c r="P3959" s="180" t="str">
        <f t="shared" si="3962"/>
        <v>#N/A</v>
      </c>
      <c r="Q3959" s="180" t="str">
        <f t="shared" si="3962"/>
        <v>#N/A</v>
      </c>
      <c r="R3959" s="180" t="str">
        <f t="shared" si="3962"/>
        <v>#N/A</v>
      </c>
      <c r="S3959" s="180" t="str">
        <f t="shared" si="3962"/>
        <v>#N/A</v>
      </c>
      <c r="T3959" s="181">
        <f t="shared" si="3"/>
        <v>8.755111111</v>
      </c>
      <c r="U3959" s="182">
        <f t="shared" si="4"/>
        <v>40149</v>
      </c>
      <c r="V3959" s="182">
        <f t="shared" si="5"/>
        <v>40239</v>
      </c>
      <c r="W3959" s="182">
        <f t="shared" si="6"/>
        <v>40331</v>
      </c>
      <c r="X3959" s="181">
        <f t="shared" si="7"/>
        <v>183</v>
      </c>
      <c r="Y3959" s="181">
        <f t="shared" si="8"/>
        <v>273</v>
      </c>
      <c r="Z3959" s="181">
        <f t="shared" si="9"/>
        <v>365</v>
      </c>
      <c r="AA3959" s="155"/>
      <c r="AB3959" s="9"/>
      <c r="AC3959" s="9"/>
      <c r="AD3959" s="9"/>
      <c r="AE3959" s="9"/>
      <c r="AF3959" s="9"/>
      <c r="AG3959" s="9"/>
      <c r="AH3959" s="9"/>
    </row>
    <row r="3960" ht="15.75" customHeight="1">
      <c r="A3960" s="177">
        <v>39965.0</v>
      </c>
      <c r="B3960" s="178">
        <v>5.81</v>
      </c>
      <c r="C3960" s="178">
        <v>6.3</v>
      </c>
      <c r="D3960" s="178">
        <v>6.78</v>
      </c>
      <c r="E3960" s="178">
        <v>7.29</v>
      </c>
      <c r="F3960" s="178">
        <v>7.66</v>
      </c>
      <c r="G3960" s="178">
        <v>7.94</v>
      </c>
      <c r="H3960" s="178">
        <v>8.28</v>
      </c>
      <c r="I3960" s="178">
        <v>8.49</v>
      </c>
      <c r="J3960" s="178">
        <v>8.61</v>
      </c>
      <c r="K3960" s="179" t="str">
        <f>MAX(0,((T3960*(365/365))-VLOOKUP(A3960,VBMA!$A:$D,4,0))  /  (T3960* (365/365)   ))</f>
        <v>#N/A</v>
      </c>
      <c r="L3960" s="180" t="str">
        <f t="shared" ref="L3960:S3960" si="3963">(B3960*(1-$K3960) * (365/365))/100</f>
        <v>#N/A</v>
      </c>
      <c r="M3960" s="180" t="str">
        <f t="shared" si="3963"/>
        <v>#N/A</v>
      </c>
      <c r="N3960" s="180" t="str">
        <f t="shared" si="3963"/>
        <v>#N/A</v>
      </c>
      <c r="O3960" s="180" t="str">
        <f t="shared" si="3963"/>
        <v>#N/A</v>
      </c>
      <c r="P3960" s="180" t="str">
        <f t="shared" si="3963"/>
        <v>#N/A</v>
      </c>
      <c r="Q3960" s="180" t="str">
        <f t="shared" si="3963"/>
        <v>#N/A</v>
      </c>
      <c r="R3960" s="180" t="str">
        <f t="shared" si="3963"/>
        <v>#N/A</v>
      </c>
      <c r="S3960" s="180" t="str">
        <f t="shared" si="3963"/>
        <v>#N/A</v>
      </c>
      <c r="T3960" s="181">
        <f t="shared" si="3"/>
        <v>8.704666667</v>
      </c>
      <c r="U3960" s="182">
        <f t="shared" si="4"/>
        <v>40148</v>
      </c>
      <c r="V3960" s="182">
        <f t="shared" si="5"/>
        <v>40238</v>
      </c>
      <c r="W3960" s="182">
        <f t="shared" si="6"/>
        <v>40330</v>
      </c>
      <c r="X3960" s="181">
        <f t="shared" si="7"/>
        <v>183</v>
      </c>
      <c r="Y3960" s="181">
        <f t="shared" si="8"/>
        <v>273</v>
      </c>
      <c r="Z3960" s="181">
        <f t="shared" si="9"/>
        <v>365</v>
      </c>
      <c r="AA3960" s="155"/>
      <c r="AB3960" s="9"/>
      <c r="AC3960" s="9"/>
      <c r="AD3960" s="9"/>
      <c r="AE3960" s="9"/>
      <c r="AF3960" s="9"/>
      <c r="AG3960" s="9"/>
      <c r="AH3960" s="9"/>
    </row>
    <row r="3961" ht="15.75" customHeight="1">
      <c r="A3961" s="177">
        <v>39962.0</v>
      </c>
      <c r="B3961" s="178">
        <v>5.98</v>
      </c>
      <c r="C3961" s="178">
        <v>6.46</v>
      </c>
      <c r="D3961" s="178">
        <v>6.84</v>
      </c>
      <c r="E3961" s="178">
        <v>7.33</v>
      </c>
      <c r="F3961" s="178">
        <v>7.7</v>
      </c>
      <c r="G3961" s="178">
        <v>7.98</v>
      </c>
      <c r="H3961" s="178">
        <v>8.24</v>
      </c>
      <c r="I3961" s="178">
        <v>8.49</v>
      </c>
      <c r="J3961" s="178">
        <v>8.66</v>
      </c>
      <c r="K3961" s="179" t="str">
        <f>MAX(0,((T3961*(365/365))-VLOOKUP(A3961,VBMA!$A:$D,4,0))  /  (T3961* (365/365)   ))</f>
        <v>#N/A</v>
      </c>
      <c r="L3961" s="180" t="str">
        <f t="shared" ref="L3961:S3961" si="3964">(B3961*(1-$K3961) * (365/365))/100</f>
        <v>#N/A</v>
      </c>
      <c r="M3961" s="180" t="str">
        <f t="shared" si="3964"/>
        <v>#N/A</v>
      </c>
      <c r="N3961" s="180" t="str">
        <f t="shared" si="3964"/>
        <v>#N/A</v>
      </c>
      <c r="O3961" s="180" t="str">
        <f t="shared" si="3964"/>
        <v>#N/A</v>
      </c>
      <c r="P3961" s="180" t="str">
        <f t="shared" si="3964"/>
        <v>#N/A</v>
      </c>
      <c r="Q3961" s="180" t="str">
        <f t="shared" si="3964"/>
        <v>#N/A</v>
      </c>
      <c r="R3961" s="180" t="str">
        <f t="shared" si="3964"/>
        <v>#N/A</v>
      </c>
      <c r="S3961" s="180" t="str">
        <f t="shared" si="3964"/>
        <v>#N/A</v>
      </c>
      <c r="T3961" s="181">
        <f t="shared" si="3"/>
        <v>8.731847826</v>
      </c>
      <c r="U3961" s="182">
        <f t="shared" si="4"/>
        <v>40146</v>
      </c>
      <c r="V3961" s="182">
        <f t="shared" si="5"/>
        <v>40238</v>
      </c>
      <c r="W3961" s="182">
        <f t="shared" si="6"/>
        <v>40327</v>
      </c>
      <c r="X3961" s="181">
        <f t="shared" si="7"/>
        <v>184</v>
      </c>
      <c r="Y3961" s="181">
        <f t="shared" si="8"/>
        <v>276</v>
      </c>
      <c r="Z3961" s="181">
        <f t="shared" si="9"/>
        <v>365</v>
      </c>
      <c r="AA3961" s="155"/>
      <c r="AB3961" s="9"/>
      <c r="AC3961" s="9"/>
      <c r="AD3961" s="9"/>
      <c r="AE3961" s="9"/>
      <c r="AF3961" s="9"/>
      <c r="AG3961" s="9"/>
      <c r="AH3961" s="9"/>
    </row>
    <row r="3962" ht="15.75" customHeight="1">
      <c r="A3962" s="177">
        <v>39961.0</v>
      </c>
      <c r="B3962" s="178">
        <v>6.08</v>
      </c>
      <c r="C3962" s="178">
        <v>6.55</v>
      </c>
      <c r="D3962" s="178">
        <v>6.88</v>
      </c>
      <c r="E3962" s="178">
        <v>7.38</v>
      </c>
      <c r="F3962" s="178">
        <v>7.73</v>
      </c>
      <c r="G3962" s="178">
        <v>8.0</v>
      </c>
      <c r="H3962" s="178">
        <v>8.27</v>
      </c>
      <c r="I3962" s="178">
        <v>8.48</v>
      </c>
      <c r="J3962" s="178">
        <v>8.65</v>
      </c>
      <c r="K3962" s="179" t="str">
        <f>MAX(0,((T3962*(365/365))-VLOOKUP(A3962,VBMA!$A:$D,4,0))  /  (T3962* (365/365)   ))</f>
        <v>#N/A</v>
      </c>
      <c r="L3962" s="180" t="str">
        <f t="shared" ref="L3962:S3962" si="3965">(B3962*(1-$K3962) * (365/365))/100</f>
        <v>#N/A</v>
      </c>
      <c r="M3962" s="180" t="str">
        <f t="shared" si="3965"/>
        <v>#N/A</v>
      </c>
      <c r="N3962" s="180" t="str">
        <f t="shared" si="3965"/>
        <v>#N/A</v>
      </c>
      <c r="O3962" s="180" t="str">
        <f t="shared" si="3965"/>
        <v>#N/A</v>
      </c>
      <c r="P3962" s="180" t="str">
        <f t="shared" si="3965"/>
        <v>#N/A</v>
      </c>
      <c r="Q3962" s="180" t="str">
        <f t="shared" si="3965"/>
        <v>#N/A</v>
      </c>
      <c r="R3962" s="180" t="str">
        <f t="shared" si="3965"/>
        <v>#N/A</v>
      </c>
      <c r="S3962" s="180" t="str">
        <f t="shared" si="3965"/>
        <v>#N/A</v>
      </c>
      <c r="T3962" s="181">
        <f t="shared" si="3"/>
        <v>8.683152174</v>
      </c>
      <c r="U3962" s="182">
        <f t="shared" si="4"/>
        <v>40145</v>
      </c>
      <c r="V3962" s="182">
        <f t="shared" si="5"/>
        <v>40237</v>
      </c>
      <c r="W3962" s="182">
        <f t="shared" si="6"/>
        <v>40326</v>
      </c>
      <c r="X3962" s="181">
        <f t="shared" si="7"/>
        <v>184</v>
      </c>
      <c r="Y3962" s="181">
        <f t="shared" si="8"/>
        <v>276</v>
      </c>
      <c r="Z3962" s="181">
        <f t="shared" si="9"/>
        <v>365</v>
      </c>
      <c r="AA3962" s="155"/>
      <c r="AB3962" s="9"/>
      <c r="AC3962" s="9"/>
      <c r="AD3962" s="9"/>
      <c r="AE3962" s="9"/>
      <c r="AF3962" s="9"/>
      <c r="AG3962" s="9"/>
      <c r="AH3962" s="9"/>
    </row>
    <row r="3963" ht="15.75" customHeight="1">
      <c r="A3963" s="177">
        <v>39960.0</v>
      </c>
      <c r="B3963" s="178">
        <v>6.1</v>
      </c>
      <c r="C3963" s="178">
        <v>6.56</v>
      </c>
      <c r="D3963" s="178">
        <v>6.89</v>
      </c>
      <c r="E3963" s="178">
        <v>7.33</v>
      </c>
      <c r="F3963" s="178">
        <v>7.7</v>
      </c>
      <c r="G3963" s="178">
        <v>8.0</v>
      </c>
      <c r="H3963" s="178">
        <v>8.26</v>
      </c>
      <c r="I3963" s="178">
        <v>8.48</v>
      </c>
      <c r="J3963" s="178">
        <v>8.63</v>
      </c>
      <c r="K3963" s="179" t="str">
        <f>MAX(0,((T3963*(365/365))-VLOOKUP(A3963,VBMA!$A:$D,4,0))  /  (T3963* (365/365)   ))</f>
        <v>#N/A</v>
      </c>
      <c r="L3963" s="180" t="str">
        <f t="shared" ref="L3963:S3963" si="3966">(B3963*(1-$K3963) * (365/365))/100</f>
        <v>#N/A</v>
      </c>
      <c r="M3963" s="180" t="str">
        <f t="shared" si="3966"/>
        <v>#N/A</v>
      </c>
      <c r="N3963" s="180" t="str">
        <f t="shared" si="3966"/>
        <v>#N/A</v>
      </c>
      <c r="O3963" s="180" t="str">
        <f t="shared" si="3966"/>
        <v>#N/A</v>
      </c>
      <c r="P3963" s="180" t="str">
        <f t="shared" si="3966"/>
        <v>#N/A</v>
      </c>
      <c r="Q3963" s="180" t="str">
        <f t="shared" si="3966"/>
        <v>#N/A</v>
      </c>
      <c r="R3963" s="180" t="str">
        <f t="shared" si="3966"/>
        <v>#N/A</v>
      </c>
      <c r="S3963" s="180" t="str">
        <f t="shared" si="3966"/>
        <v>#N/A</v>
      </c>
      <c r="T3963" s="181">
        <f t="shared" si="3"/>
        <v>8.692826087</v>
      </c>
      <c r="U3963" s="182">
        <f t="shared" si="4"/>
        <v>40144</v>
      </c>
      <c r="V3963" s="182">
        <f t="shared" si="5"/>
        <v>40236</v>
      </c>
      <c r="W3963" s="182">
        <f t="shared" si="6"/>
        <v>40325</v>
      </c>
      <c r="X3963" s="181">
        <f t="shared" si="7"/>
        <v>184</v>
      </c>
      <c r="Y3963" s="181">
        <f t="shared" si="8"/>
        <v>276</v>
      </c>
      <c r="Z3963" s="181">
        <f t="shared" si="9"/>
        <v>365</v>
      </c>
      <c r="AA3963" s="155"/>
      <c r="AB3963" s="9"/>
      <c r="AC3963" s="9"/>
      <c r="AD3963" s="9"/>
      <c r="AE3963" s="9"/>
      <c r="AF3963" s="9"/>
      <c r="AG3963" s="9"/>
      <c r="AH3963" s="9"/>
    </row>
    <row r="3964" ht="15.75" customHeight="1">
      <c r="A3964" s="177">
        <v>39959.0</v>
      </c>
      <c r="B3964" s="178">
        <v>6.14</v>
      </c>
      <c r="C3964" s="178">
        <v>6.61</v>
      </c>
      <c r="D3964" s="178">
        <v>6.96</v>
      </c>
      <c r="E3964" s="178">
        <v>7.34</v>
      </c>
      <c r="F3964" s="178">
        <v>7.7</v>
      </c>
      <c r="G3964" s="178">
        <v>8.0</v>
      </c>
      <c r="H3964" s="178">
        <v>8.25</v>
      </c>
      <c r="I3964" s="178">
        <v>8.48</v>
      </c>
      <c r="J3964" s="178">
        <v>8.63</v>
      </c>
      <c r="K3964" s="179" t="str">
        <f>MAX(0,((T3964*(365/365))-VLOOKUP(A3964,VBMA!$A:$D,4,0))  /  (T3964* (365/365)   ))</f>
        <v>#N/A</v>
      </c>
      <c r="L3964" s="180" t="str">
        <f t="shared" ref="L3964:S3964" si="3967">(B3964*(1-$K3964) * (365/365))/100</f>
        <v>#N/A</v>
      </c>
      <c r="M3964" s="180" t="str">
        <f t="shared" si="3967"/>
        <v>#N/A</v>
      </c>
      <c r="N3964" s="180" t="str">
        <f t="shared" si="3967"/>
        <v>#N/A</v>
      </c>
      <c r="O3964" s="180" t="str">
        <f t="shared" si="3967"/>
        <v>#N/A</v>
      </c>
      <c r="P3964" s="180" t="str">
        <f t="shared" si="3967"/>
        <v>#N/A</v>
      </c>
      <c r="Q3964" s="180" t="str">
        <f t="shared" si="3967"/>
        <v>#N/A</v>
      </c>
      <c r="R3964" s="180" t="str">
        <f t="shared" si="3967"/>
        <v>#N/A</v>
      </c>
      <c r="S3964" s="180" t="str">
        <f t="shared" si="3967"/>
        <v>#N/A</v>
      </c>
      <c r="T3964" s="181">
        <f t="shared" si="3"/>
        <v>8.7025</v>
      </c>
      <c r="U3964" s="182">
        <f t="shared" si="4"/>
        <v>40143</v>
      </c>
      <c r="V3964" s="182">
        <f t="shared" si="5"/>
        <v>40235</v>
      </c>
      <c r="W3964" s="182">
        <f t="shared" si="6"/>
        <v>40324</v>
      </c>
      <c r="X3964" s="181">
        <f t="shared" si="7"/>
        <v>184</v>
      </c>
      <c r="Y3964" s="181">
        <f t="shared" si="8"/>
        <v>276</v>
      </c>
      <c r="Z3964" s="181">
        <f t="shared" si="9"/>
        <v>365</v>
      </c>
      <c r="AA3964" s="155"/>
      <c r="AB3964" s="9"/>
      <c r="AC3964" s="9"/>
      <c r="AD3964" s="9"/>
      <c r="AE3964" s="9"/>
      <c r="AF3964" s="9"/>
      <c r="AG3964" s="9"/>
      <c r="AH3964" s="9"/>
    </row>
    <row r="3965" ht="15.75" customHeight="1">
      <c r="A3965" s="177">
        <v>39958.0</v>
      </c>
      <c r="B3965" s="178">
        <v>6.12</v>
      </c>
      <c r="C3965" s="178">
        <v>6.58</v>
      </c>
      <c r="D3965" s="178">
        <v>6.92</v>
      </c>
      <c r="E3965" s="178">
        <v>7.33</v>
      </c>
      <c r="F3965" s="178">
        <v>7.7</v>
      </c>
      <c r="G3965" s="178">
        <v>7.99</v>
      </c>
      <c r="H3965" s="178">
        <v>8.25</v>
      </c>
      <c r="I3965" s="178">
        <v>8.48</v>
      </c>
      <c r="J3965" s="178">
        <v>8.63</v>
      </c>
      <c r="K3965" s="179" t="str">
        <f>MAX(0,((T3965*(365/365))-VLOOKUP(A3965,VBMA!$A:$D,4,0))  /  (T3965* (365/365)   ))</f>
        <v>#N/A</v>
      </c>
      <c r="L3965" s="180" t="str">
        <f t="shared" ref="L3965:S3965" si="3968">(B3965*(1-$K3965) * (365/365))/100</f>
        <v>#N/A</v>
      </c>
      <c r="M3965" s="180" t="str">
        <f t="shared" si="3968"/>
        <v>#N/A</v>
      </c>
      <c r="N3965" s="180" t="str">
        <f t="shared" si="3968"/>
        <v>#N/A</v>
      </c>
      <c r="O3965" s="180" t="str">
        <f t="shared" si="3968"/>
        <v>#N/A</v>
      </c>
      <c r="P3965" s="180" t="str">
        <f t="shared" si="3968"/>
        <v>#N/A</v>
      </c>
      <c r="Q3965" s="180" t="str">
        <f t="shared" si="3968"/>
        <v>#N/A</v>
      </c>
      <c r="R3965" s="180" t="str">
        <f t="shared" si="3968"/>
        <v>#N/A</v>
      </c>
      <c r="S3965" s="180" t="str">
        <f t="shared" si="3968"/>
        <v>#N/A</v>
      </c>
      <c r="T3965" s="181">
        <f t="shared" si="3"/>
        <v>8.7025</v>
      </c>
      <c r="U3965" s="182">
        <f t="shared" si="4"/>
        <v>40142</v>
      </c>
      <c r="V3965" s="182">
        <f t="shared" si="5"/>
        <v>40234</v>
      </c>
      <c r="W3965" s="182">
        <f t="shared" si="6"/>
        <v>40323</v>
      </c>
      <c r="X3965" s="181">
        <f t="shared" si="7"/>
        <v>184</v>
      </c>
      <c r="Y3965" s="181">
        <f t="shared" si="8"/>
        <v>276</v>
      </c>
      <c r="Z3965" s="181">
        <f t="shared" si="9"/>
        <v>365</v>
      </c>
      <c r="AA3965" s="155"/>
      <c r="AB3965" s="9"/>
      <c r="AC3965" s="9"/>
      <c r="AD3965" s="9"/>
      <c r="AE3965" s="9"/>
      <c r="AF3965" s="9"/>
      <c r="AG3965" s="9"/>
      <c r="AH3965" s="9"/>
    </row>
    <row r="3966" ht="15.75" customHeight="1">
      <c r="A3966" s="177">
        <v>39955.0</v>
      </c>
      <c r="B3966" s="178">
        <v>5.99</v>
      </c>
      <c r="C3966" s="178">
        <v>6.5</v>
      </c>
      <c r="D3966" s="178">
        <v>6.84</v>
      </c>
      <c r="E3966" s="178">
        <v>7.3</v>
      </c>
      <c r="F3966" s="178">
        <v>7.7</v>
      </c>
      <c r="G3966" s="178">
        <v>7.99</v>
      </c>
      <c r="H3966" s="178">
        <v>8.25</v>
      </c>
      <c r="I3966" s="178">
        <v>8.48</v>
      </c>
      <c r="J3966" s="178">
        <v>8.64</v>
      </c>
      <c r="K3966" s="179" t="str">
        <f>MAX(0,((T3966*(365/365))-VLOOKUP(A3966,VBMA!$A:$D,4,0))  /  (T3966* (365/365)   ))</f>
        <v>#N/A</v>
      </c>
      <c r="L3966" s="180" t="str">
        <f t="shared" ref="L3966:S3966" si="3969">(B3966*(1-$K3966) * (365/365))/100</f>
        <v>#N/A</v>
      </c>
      <c r="M3966" s="180" t="str">
        <f t="shared" si="3969"/>
        <v>#N/A</v>
      </c>
      <c r="N3966" s="180" t="str">
        <f t="shared" si="3969"/>
        <v>#N/A</v>
      </c>
      <c r="O3966" s="180" t="str">
        <f t="shared" si="3969"/>
        <v>#N/A</v>
      </c>
      <c r="P3966" s="180" t="str">
        <f t="shared" si="3969"/>
        <v>#N/A</v>
      </c>
      <c r="Q3966" s="180" t="str">
        <f t="shared" si="3969"/>
        <v>#N/A</v>
      </c>
      <c r="R3966" s="180" t="str">
        <f t="shared" si="3969"/>
        <v>#N/A</v>
      </c>
      <c r="S3966" s="180" t="str">
        <f t="shared" si="3969"/>
        <v>#N/A</v>
      </c>
      <c r="T3966" s="181">
        <f t="shared" si="3"/>
        <v>8.7025</v>
      </c>
      <c r="U3966" s="182">
        <f t="shared" si="4"/>
        <v>40139</v>
      </c>
      <c r="V3966" s="182">
        <f t="shared" si="5"/>
        <v>40231</v>
      </c>
      <c r="W3966" s="182">
        <f t="shared" si="6"/>
        <v>40320</v>
      </c>
      <c r="X3966" s="181">
        <f t="shared" si="7"/>
        <v>184</v>
      </c>
      <c r="Y3966" s="181">
        <f t="shared" si="8"/>
        <v>276</v>
      </c>
      <c r="Z3966" s="181">
        <f t="shared" si="9"/>
        <v>365</v>
      </c>
      <c r="AA3966" s="155"/>
      <c r="AB3966" s="9"/>
      <c r="AC3966" s="9"/>
      <c r="AD3966" s="9"/>
      <c r="AE3966" s="9"/>
      <c r="AF3966" s="9"/>
      <c r="AG3966" s="9"/>
      <c r="AH3966" s="9"/>
    </row>
    <row r="3967" ht="15.75" customHeight="1">
      <c r="A3967" s="177">
        <v>39954.0</v>
      </c>
      <c r="B3967" s="178">
        <v>6.1</v>
      </c>
      <c r="C3967" s="178">
        <v>6.53</v>
      </c>
      <c r="D3967" s="178">
        <v>6.85</v>
      </c>
      <c r="E3967" s="178">
        <v>7.35</v>
      </c>
      <c r="F3967" s="178">
        <v>7.73</v>
      </c>
      <c r="G3967" s="178">
        <v>8.03</v>
      </c>
      <c r="H3967" s="178">
        <v>8.29</v>
      </c>
      <c r="I3967" s="178">
        <v>8.49</v>
      </c>
      <c r="J3967" s="178">
        <v>8.66</v>
      </c>
      <c r="K3967" s="179" t="str">
        <f>MAX(0,((T3967*(365/365))-VLOOKUP(A3967,VBMA!$A:$D,4,0))  /  (T3967* (365/365)   ))</f>
        <v>#N/A</v>
      </c>
      <c r="L3967" s="180" t="str">
        <f t="shared" ref="L3967:S3967" si="3970">(B3967*(1-$K3967) * (365/365))/100</f>
        <v>#N/A</v>
      </c>
      <c r="M3967" s="180" t="str">
        <f t="shared" si="3970"/>
        <v>#N/A</v>
      </c>
      <c r="N3967" s="180" t="str">
        <f t="shared" si="3970"/>
        <v>#N/A</v>
      </c>
      <c r="O3967" s="180" t="str">
        <f t="shared" si="3970"/>
        <v>#N/A</v>
      </c>
      <c r="P3967" s="180" t="str">
        <f t="shared" si="3970"/>
        <v>#N/A</v>
      </c>
      <c r="Q3967" s="180" t="str">
        <f t="shared" si="3970"/>
        <v>#N/A</v>
      </c>
      <c r="R3967" s="180" t="str">
        <f t="shared" si="3970"/>
        <v>#N/A</v>
      </c>
      <c r="S3967" s="180" t="str">
        <f t="shared" si="3970"/>
        <v>#N/A</v>
      </c>
      <c r="T3967" s="181">
        <f t="shared" si="3"/>
        <v>8.683478261</v>
      </c>
      <c r="U3967" s="182">
        <f t="shared" si="4"/>
        <v>40138</v>
      </c>
      <c r="V3967" s="182">
        <f t="shared" si="5"/>
        <v>40230</v>
      </c>
      <c r="W3967" s="182">
        <f t="shared" si="6"/>
        <v>40319</v>
      </c>
      <c r="X3967" s="181">
        <f t="shared" si="7"/>
        <v>184</v>
      </c>
      <c r="Y3967" s="181">
        <f t="shared" si="8"/>
        <v>276</v>
      </c>
      <c r="Z3967" s="181">
        <f t="shared" si="9"/>
        <v>365</v>
      </c>
      <c r="AA3967" s="155"/>
      <c r="AB3967" s="9"/>
      <c r="AC3967" s="9"/>
      <c r="AD3967" s="9"/>
      <c r="AE3967" s="9"/>
      <c r="AF3967" s="9"/>
      <c r="AG3967" s="9"/>
      <c r="AH3967" s="9"/>
    </row>
    <row r="3968" ht="15.75" customHeight="1">
      <c r="A3968" s="177">
        <v>39953.0</v>
      </c>
      <c r="B3968" s="178">
        <v>5.99</v>
      </c>
      <c r="C3968" s="178">
        <v>6.42</v>
      </c>
      <c r="D3968" s="178">
        <v>6.81</v>
      </c>
      <c r="E3968" s="178">
        <v>7.24</v>
      </c>
      <c r="F3968" s="178">
        <v>7.69</v>
      </c>
      <c r="G3968" s="178">
        <v>7.99</v>
      </c>
      <c r="H3968" s="178">
        <v>8.26</v>
      </c>
      <c r="I3968" s="178">
        <v>8.48</v>
      </c>
      <c r="J3968" s="178">
        <v>8.64</v>
      </c>
      <c r="K3968" s="179" t="str">
        <f>MAX(0,((T3968*(365/365))-VLOOKUP(A3968,VBMA!$A:$D,4,0))  /  (T3968* (365/365)   ))</f>
        <v>#N/A</v>
      </c>
      <c r="L3968" s="180" t="str">
        <f t="shared" ref="L3968:S3968" si="3971">(B3968*(1-$K3968) * (365/365))/100</f>
        <v>#N/A</v>
      </c>
      <c r="M3968" s="180" t="str">
        <f t="shared" si="3971"/>
        <v>#N/A</v>
      </c>
      <c r="N3968" s="180" t="str">
        <f t="shared" si="3971"/>
        <v>#N/A</v>
      </c>
      <c r="O3968" s="180" t="str">
        <f t="shared" si="3971"/>
        <v>#N/A</v>
      </c>
      <c r="P3968" s="180" t="str">
        <f t="shared" si="3971"/>
        <v>#N/A</v>
      </c>
      <c r="Q3968" s="180" t="str">
        <f t="shared" si="3971"/>
        <v>#N/A</v>
      </c>
      <c r="R3968" s="180" t="str">
        <f t="shared" si="3971"/>
        <v>#N/A</v>
      </c>
      <c r="S3968" s="180" t="str">
        <f t="shared" si="3971"/>
        <v>#N/A</v>
      </c>
      <c r="T3968" s="181">
        <f t="shared" si="3"/>
        <v>8.692826087</v>
      </c>
      <c r="U3968" s="182">
        <f t="shared" si="4"/>
        <v>40137</v>
      </c>
      <c r="V3968" s="182">
        <f t="shared" si="5"/>
        <v>40229</v>
      </c>
      <c r="W3968" s="182">
        <f t="shared" si="6"/>
        <v>40318</v>
      </c>
      <c r="X3968" s="181">
        <f t="shared" si="7"/>
        <v>184</v>
      </c>
      <c r="Y3968" s="181">
        <f t="shared" si="8"/>
        <v>276</v>
      </c>
      <c r="Z3968" s="181">
        <f t="shared" si="9"/>
        <v>365</v>
      </c>
      <c r="AA3968" s="155"/>
      <c r="AB3968" s="9"/>
      <c r="AC3968" s="9"/>
      <c r="AD3968" s="9"/>
      <c r="AE3968" s="9"/>
      <c r="AF3968" s="9"/>
      <c r="AG3968" s="9"/>
      <c r="AH3968" s="9"/>
    </row>
    <row r="3969" ht="15.75" customHeight="1">
      <c r="A3969" s="177">
        <v>39952.0</v>
      </c>
      <c r="B3969" s="178">
        <v>5.88</v>
      </c>
      <c r="C3969" s="178">
        <v>6.38</v>
      </c>
      <c r="D3969" s="178">
        <v>6.81</v>
      </c>
      <c r="E3969" s="178">
        <v>7.26</v>
      </c>
      <c r="F3969" s="178">
        <v>7.72</v>
      </c>
      <c r="G3969" s="178">
        <v>7.99</v>
      </c>
      <c r="H3969" s="178">
        <v>8.26</v>
      </c>
      <c r="I3969" s="178">
        <v>8.48</v>
      </c>
      <c r="J3969" s="178">
        <v>8.64</v>
      </c>
      <c r="K3969" s="179" t="str">
        <f>MAX(0,((T3969*(365/365))-VLOOKUP(A3969,VBMA!$A:$D,4,0))  /  (T3969* (365/365)   ))</f>
        <v>#N/A</v>
      </c>
      <c r="L3969" s="180" t="str">
        <f t="shared" ref="L3969:S3969" si="3972">(B3969*(1-$K3969) * (365/365))/100</f>
        <v>#N/A</v>
      </c>
      <c r="M3969" s="180" t="str">
        <f t="shared" si="3972"/>
        <v>#N/A</v>
      </c>
      <c r="N3969" s="180" t="str">
        <f t="shared" si="3972"/>
        <v>#N/A</v>
      </c>
      <c r="O3969" s="180" t="str">
        <f t="shared" si="3972"/>
        <v>#N/A</v>
      </c>
      <c r="P3969" s="180" t="str">
        <f t="shared" si="3972"/>
        <v>#N/A</v>
      </c>
      <c r="Q3969" s="180" t="str">
        <f t="shared" si="3972"/>
        <v>#N/A</v>
      </c>
      <c r="R3969" s="180" t="str">
        <f t="shared" si="3972"/>
        <v>#N/A</v>
      </c>
      <c r="S3969" s="180" t="str">
        <f t="shared" si="3972"/>
        <v>#N/A</v>
      </c>
      <c r="T3969" s="181">
        <f t="shared" si="3"/>
        <v>8.692826087</v>
      </c>
      <c r="U3969" s="182">
        <f t="shared" si="4"/>
        <v>40136</v>
      </c>
      <c r="V3969" s="182">
        <f t="shared" si="5"/>
        <v>40228</v>
      </c>
      <c r="W3969" s="182">
        <f t="shared" si="6"/>
        <v>40317</v>
      </c>
      <c r="X3969" s="181">
        <f t="shared" si="7"/>
        <v>184</v>
      </c>
      <c r="Y3969" s="181">
        <f t="shared" si="8"/>
        <v>276</v>
      </c>
      <c r="Z3969" s="181">
        <f t="shared" si="9"/>
        <v>365</v>
      </c>
      <c r="AA3969" s="155"/>
      <c r="AB3969" s="9"/>
      <c r="AC3969" s="9"/>
      <c r="AD3969" s="9"/>
      <c r="AE3969" s="9"/>
      <c r="AF3969" s="9"/>
      <c r="AG3969" s="9"/>
      <c r="AH3969" s="9"/>
    </row>
    <row r="3970" ht="15.75" customHeight="1">
      <c r="A3970" s="177">
        <v>39951.0</v>
      </c>
      <c r="B3970" s="178">
        <v>5.84</v>
      </c>
      <c r="C3970" s="178">
        <v>6.33</v>
      </c>
      <c r="D3970" s="178">
        <v>6.79</v>
      </c>
      <c r="E3970" s="178">
        <v>7.26</v>
      </c>
      <c r="F3970" s="178">
        <v>7.72</v>
      </c>
      <c r="G3970" s="178">
        <v>7.97</v>
      </c>
      <c r="H3970" s="178">
        <v>8.24</v>
      </c>
      <c r="I3970" s="178">
        <v>8.48</v>
      </c>
      <c r="J3970" s="178">
        <v>8.64</v>
      </c>
      <c r="K3970" s="179" t="str">
        <f>MAX(0,((T3970*(365/365))-VLOOKUP(A3970,VBMA!$A:$D,4,0))  /  (T3970* (365/365)   ))</f>
        <v>#N/A</v>
      </c>
      <c r="L3970" s="180" t="str">
        <f t="shared" ref="L3970:S3970" si="3973">(B3970*(1-$K3970) * (365/365))/100</f>
        <v>#N/A</v>
      </c>
      <c r="M3970" s="180" t="str">
        <f t="shared" si="3973"/>
        <v>#N/A</v>
      </c>
      <c r="N3970" s="180" t="str">
        <f t="shared" si="3973"/>
        <v>#N/A</v>
      </c>
      <c r="O3970" s="180" t="str">
        <f t="shared" si="3973"/>
        <v>#N/A</v>
      </c>
      <c r="P3970" s="180" t="str">
        <f t="shared" si="3973"/>
        <v>#N/A</v>
      </c>
      <c r="Q3970" s="180" t="str">
        <f t="shared" si="3973"/>
        <v>#N/A</v>
      </c>
      <c r="R3970" s="180" t="str">
        <f t="shared" si="3973"/>
        <v>#N/A</v>
      </c>
      <c r="S3970" s="180" t="str">
        <f t="shared" si="3973"/>
        <v>#N/A</v>
      </c>
      <c r="T3970" s="181">
        <f t="shared" si="3"/>
        <v>8.712173913</v>
      </c>
      <c r="U3970" s="182">
        <f t="shared" si="4"/>
        <v>40135</v>
      </c>
      <c r="V3970" s="182">
        <f t="shared" si="5"/>
        <v>40227</v>
      </c>
      <c r="W3970" s="182">
        <f t="shared" si="6"/>
        <v>40316</v>
      </c>
      <c r="X3970" s="181">
        <f t="shared" si="7"/>
        <v>184</v>
      </c>
      <c r="Y3970" s="181">
        <f t="shared" si="8"/>
        <v>276</v>
      </c>
      <c r="Z3970" s="181">
        <f t="shared" si="9"/>
        <v>365</v>
      </c>
      <c r="AA3970" s="155"/>
      <c r="AB3970" s="9"/>
      <c r="AC3970" s="9"/>
      <c r="AD3970" s="9"/>
      <c r="AE3970" s="9"/>
      <c r="AF3970" s="9"/>
      <c r="AG3970" s="9"/>
      <c r="AH3970" s="9"/>
    </row>
    <row r="3971" ht="15.75" customHeight="1">
      <c r="A3971" s="177">
        <v>39948.0</v>
      </c>
      <c r="B3971" s="178">
        <v>5.58</v>
      </c>
      <c r="C3971" s="178">
        <v>6.22</v>
      </c>
      <c r="D3971" s="178">
        <v>6.67</v>
      </c>
      <c r="E3971" s="178">
        <v>7.15</v>
      </c>
      <c r="F3971" s="178">
        <v>7.65</v>
      </c>
      <c r="G3971" s="178">
        <v>7.93</v>
      </c>
      <c r="H3971" s="178">
        <v>8.19</v>
      </c>
      <c r="I3971" s="178">
        <v>8.47</v>
      </c>
      <c r="J3971" s="178">
        <v>8.63</v>
      </c>
      <c r="K3971" s="179" t="str">
        <f>MAX(0,((T3971*(365/365))-VLOOKUP(A3971,VBMA!$A:$D,4,0))  /  (T3971* (365/365)   ))</f>
        <v>#N/A</v>
      </c>
      <c r="L3971" s="180" t="str">
        <f t="shared" ref="L3971:S3971" si="3974">(B3971*(1-$K3971) * (365/365))/100</f>
        <v>#N/A</v>
      </c>
      <c r="M3971" s="180" t="str">
        <f t="shared" si="3974"/>
        <v>#N/A</v>
      </c>
      <c r="N3971" s="180" t="str">
        <f t="shared" si="3974"/>
        <v>#N/A</v>
      </c>
      <c r="O3971" s="180" t="str">
        <f t="shared" si="3974"/>
        <v>#N/A</v>
      </c>
      <c r="P3971" s="180" t="str">
        <f t="shared" si="3974"/>
        <v>#N/A</v>
      </c>
      <c r="Q3971" s="180" t="str">
        <f t="shared" si="3974"/>
        <v>#N/A</v>
      </c>
      <c r="R3971" s="180" t="str">
        <f t="shared" si="3974"/>
        <v>#N/A</v>
      </c>
      <c r="S3971" s="180" t="str">
        <f t="shared" si="3974"/>
        <v>#N/A</v>
      </c>
      <c r="T3971" s="181">
        <f t="shared" si="3"/>
        <v>8.740869565</v>
      </c>
      <c r="U3971" s="182">
        <f t="shared" si="4"/>
        <v>40132</v>
      </c>
      <c r="V3971" s="182">
        <f t="shared" si="5"/>
        <v>40224</v>
      </c>
      <c r="W3971" s="182">
        <f t="shared" si="6"/>
        <v>40313</v>
      </c>
      <c r="X3971" s="181">
        <f t="shared" si="7"/>
        <v>184</v>
      </c>
      <c r="Y3971" s="181">
        <f t="shared" si="8"/>
        <v>276</v>
      </c>
      <c r="Z3971" s="181">
        <f t="shared" si="9"/>
        <v>365</v>
      </c>
      <c r="AA3971" s="155"/>
      <c r="AB3971" s="9"/>
      <c r="AC3971" s="9"/>
      <c r="AD3971" s="9"/>
      <c r="AE3971" s="9"/>
      <c r="AF3971" s="9"/>
      <c r="AG3971" s="9"/>
      <c r="AH3971" s="9"/>
    </row>
    <row r="3972" ht="15.75" customHeight="1">
      <c r="A3972" s="177">
        <v>39947.0</v>
      </c>
      <c r="B3972" s="178">
        <v>5.77</v>
      </c>
      <c r="C3972" s="178">
        <v>6.36</v>
      </c>
      <c r="D3972" s="178">
        <v>6.77</v>
      </c>
      <c r="E3972" s="178">
        <v>7.23</v>
      </c>
      <c r="F3972" s="178">
        <v>7.69</v>
      </c>
      <c r="G3972" s="178">
        <v>7.97</v>
      </c>
      <c r="H3972" s="178">
        <v>8.28</v>
      </c>
      <c r="I3972" s="178">
        <v>8.5</v>
      </c>
      <c r="J3972" s="178">
        <v>8.67</v>
      </c>
      <c r="K3972" s="179" t="str">
        <f>MAX(0,((T3972*(365/365))-VLOOKUP(A3972,VBMA!$A:$D,4,0))  /  (T3972* (365/365)   ))</f>
        <v>#N/A</v>
      </c>
      <c r="L3972" s="180" t="str">
        <f t="shared" ref="L3972:S3972" si="3975">(B3972*(1-$K3972) * (365/365))/100</f>
        <v>#N/A</v>
      </c>
      <c r="M3972" s="180" t="str">
        <f t="shared" si="3975"/>
        <v>#N/A</v>
      </c>
      <c r="N3972" s="180" t="str">
        <f t="shared" si="3975"/>
        <v>#N/A</v>
      </c>
      <c r="O3972" s="180" t="str">
        <f t="shared" si="3975"/>
        <v>#N/A</v>
      </c>
      <c r="P3972" s="180" t="str">
        <f t="shared" si="3975"/>
        <v>#N/A</v>
      </c>
      <c r="Q3972" s="180" t="str">
        <f t="shared" si="3975"/>
        <v>#N/A</v>
      </c>
      <c r="R3972" s="180" t="str">
        <f t="shared" si="3975"/>
        <v>#N/A</v>
      </c>
      <c r="S3972" s="180" t="str">
        <f t="shared" si="3975"/>
        <v>#N/A</v>
      </c>
      <c r="T3972" s="181">
        <f t="shared" si="3"/>
        <v>8.712826087</v>
      </c>
      <c r="U3972" s="182">
        <f t="shared" si="4"/>
        <v>40131</v>
      </c>
      <c r="V3972" s="182">
        <f t="shared" si="5"/>
        <v>40223</v>
      </c>
      <c r="W3972" s="182">
        <f t="shared" si="6"/>
        <v>40312</v>
      </c>
      <c r="X3972" s="181">
        <f t="shared" si="7"/>
        <v>184</v>
      </c>
      <c r="Y3972" s="181">
        <f t="shared" si="8"/>
        <v>276</v>
      </c>
      <c r="Z3972" s="181">
        <f t="shared" si="9"/>
        <v>365</v>
      </c>
      <c r="AA3972" s="155"/>
      <c r="AB3972" s="9"/>
      <c r="AC3972" s="9"/>
      <c r="AD3972" s="9"/>
      <c r="AE3972" s="9"/>
      <c r="AF3972" s="9"/>
      <c r="AG3972" s="9"/>
      <c r="AH3972" s="9"/>
    </row>
    <row r="3973" ht="15.75" customHeight="1">
      <c r="A3973" s="177">
        <v>39946.0</v>
      </c>
      <c r="B3973" s="178">
        <v>5.73</v>
      </c>
      <c r="C3973" s="178">
        <v>6.34</v>
      </c>
      <c r="D3973" s="178">
        <v>6.74</v>
      </c>
      <c r="E3973" s="178">
        <v>7.23</v>
      </c>
      <c r="F3973" s="178">
        <v>7.69</v>
      </c>
      <c r="G3973" s="178">
        <v>7.96</v>
      </c>
      <c r="H3973" s="178">
        <v>8.26</v>
      </c>
      <c r="I3973" s="178">
        <v>8.49</v>
      </c>
      <c r="J3973" s="178">
        <v>8.64</v>
      </c>
      <c r="K3973" s="179" t="str">
        <f>MAX(0,((T3973*(365/365))-VLOOKUP(A3973,VBMA!$A:$D,4,0))  /  (T3973* (365/365)   ))</f>
        <v>#N/A</v>
      </c>
      <c r="L3973" s="180" t="str">
        <f t="shared" ref="L3973:S3973" si="3976">(B3973*(1-$K3973) * (365/365))/100</f>
        <v>#N/A</v>
      </c>
      <c r="M3973" s="180" t="str">
        <f t="shared" si="3976"/>
        <v>#N/A</v>
      </c>
      <c r="N3973" s="180" t="str">
        <f t="shared" si="3976"/>
        <v>#N/A</v>
      </c>
      <c r="O3973" s="180" t="str">
        <f t="shared" si="3976"/>
        <v>#N/A</v>
      </c>
      <c r="P3973" s="180" t="str">
        <f t="shared" si="3976"/>
        <v>#N/A</v>
      </c>
      <c r="Q3973" s="180" t="str">
        <f t="shared" si="3976"/>
        <v>#N/A</v>
      </c>
      <c r="R3973" s="180" t="str">
        <f t="shared" si="3976"/>
        <v>#N/A</v>
      </c>
      <c r="S3973" s="180" t="str">
        <f t="shared" si="3976"/>
        <v>#N/A</v>
      </c>
      <c r="T3973" s="181">
        <f t="shared" si="3"/>
        <v>8.7125</v>
      </c>
      <c r="U3973" s="182">
        <f t="shared" si="4"/>
        <v>40130</v>
      </c>
      <c r="V3973" s="182">
        <f t="shared" si="5"/>
        <v>40222</v>
      </c>
      <c r="W3973" s="182">
        <f t="shared" si="6"/>
        <v>40311</v>
      </c>
      <c r="X3973" s="181">
        <f t="shared" si="7"/>
        <v>184</v>
      </c>
      <c r="Y3973" s="181">
        <f t="shared" si="8"/>
        <v>276</v>
      </c>
      <c r="Z3973" s="181">
        <f t="shared" si="9"/>
        <v>365</v>
      </c>
      <c r="AA3973" s="155"/>
      <c r="AB3973" s="9"/>
      <c r="AC3973" s="9"/>
      <c r="AD3973" s="9"/>
      <c r="AE3973" s="9"/>
      <c r="AF3973" s="9"/>
      <c r="AG3973" s="9"/>
      <c r="AH3973" s="9"/>
    </row>
    <row r="3974" ht="15.75" customHeight="1">
      <c r="A3974" s="177">
        <v>39945.0</v>
      </c>
      <c r="B3974" s="178">
        <v>6.04</v>
      </c>
      <c r="C3974" s="178">
        <v>6.51</v>
      </c>
      <c r="D3974" s="178">
        <v>6.96</v>
      </c>
      <c r="E3974" s="178">
        <v>7.31</v>
      </c>
      <c r="F3974" s="178">
        <v>7.72</v>
      </c>
      <c r="G3974" s="178">
        <v>7.99</v>
      </c>
      <c r="H3974" s="178">
        <v>8.26</v>
      </c>
      <c r="I3974" s="178">
        <v>8.5</v>
      </c>
      <c r="J3974" s="178">
        <v>8.69</v>
      </c>
      <c r="K3974" s="179" t="str">
        <f>MAX(0,((T3974*(365/365))-VLOOKUP(A3974,VBMA!$A:$D,4,0))  /  (T3974* (365/365)   ))</f>
        <v>#N/A</v>
      </c>
      <c r="L3974" s="180" t="str">
        <f t="shared" ref="L3974:S3974" si="3977">(B3974*(1-$K3974) * (365/365))/100</f>
        <v>#N/A</v>
      </c>
      <c r="M3974" s="180" t="str">
        <f t="shared" si="3977"/>
        <v>#N/A</v>
      </c>
      <c r="N3974" s="180" t="str">
        <f t="shared" si="3977"/>
        <v>#N/A</v>
      </c>
      <c r="O3974" s="180" t="str">
        <f t="shared" si="3977"/>
        <v>#N/A</v>
      </c>
      <c r="P3974" s="180" t="str">
        <f t="shared" si="3977"/>
        <v>#N/A</v>
      </c>
      <c r="Q3974" s="180" t="str">
        <f t="shared" si="3977"/>
        <v>#N/A</v>
      </c>
      <c r="R3974" s="180" t="str">
        <f t="shared" si="3977"/>
        <v>#N/A</v>
      </c>
      <c r="S3974" s="180" t="str">
        <f t="shared" si="3977"/>
        <v>#N/A</v>
      </c>
      <c r="T3974" s="181">
        <f t="shared" si="3"/>
        <v>8.732173913</v>
      </c>
      <c r="U3974" s="182">
        <f t="shared" si="4"/>
        <v>40129</v>
      </c>
      <c r="V3974" s="182">
        <f t="shared" si="5"/>
        <v>40221</v>
      </c>
      <c r="W3974" s="182">
        <f t="shared" si="6"/>
        <v>40310</v>
      </c>
      <c r="X3974" s="181">
        <f t="shared" si="7"/>
        <v>184</v>
      </c>
      <c r="Y3974" s="181">
        <f t="shared" si="8"/>
        <v>276</v>
      </c>
      <c r="Z3974" s="181">
        <f t="shared" si="9"/>
        <v>365</v>
      </c>
      <c r="AA3974" s="155"/>
      <c r="AB3974" s="9"/>
      <c r="AC3974" s="9"/>
      <c r="AD3974" s="9"/>
      <c r="AE3974" s="9"/>
      <c r="AF3974" s="9"/>
      <c r="AG3974" s="9"/>
      <c r="AH3974" s="9"/>
    </row>
    <row r="3975" ht="15.75" customHeight="1">
      <c r="A3975" s="177">
        <v>39944.0</v>
      </c>
      <c r="B3975" s="178">
        <v>6.1</v>
      </c>
      <c r="C3975" s="178">
        <v>6.58</v>
      </c>
      <c r="D3975" s="178">
        <v>6.96</v>
      </c>
      <c r="E3975" s="178">
        <v>7.33</v>
      </c>
      <c r="F3975" s="178">
        <v>7.71</v>
      </c>
      <c r="G3975" s="178">
        <v>7.99</v>
      </c>
      <c r="H3975" s="178">
        <v>8.25</v>
      </c>
      <c r="I3975" s="178">
        <v>8.49</v>
      </c>
      <c r="J3975" s="178">
        <v>8.66</v>
      </c>
      <c r="K3975" s="179" t="str">
        <f>MAX(0,((T3975*(365/365))-VLOOKUP(A3975,VBMA!$A:$D,4,0))  /  (T3975* (365/365)   ))</f>
        <v>#N/A</v>
      </c>
      <c r="L3975" s="180" t="str">
        <f t="shared" ref="L3975:S3975" si="3978">(B3975*(1-$K3975) * (365/365))/100</f>
        <v>#N/A</v>
      </c>
      <c r="M3975" s="180" t="str">
        <f t="shared" si="3978"/>
        <v>#N/A</v>
      </c>
      <c r="N3975" s="180" t="str">
        <f t="shared" si="3978"/>
        <v>#N/A</v>
      </c>
      <c r="O3975" s="180" t="str">
        <f t="shared" si="3978"/>
        <v>#N/A</v>
      </c>
      <c r="P3975" s="180" t="str">
        <f t="shared" si="3978"/>
        <v>#N/A</v>
      </c>
      <c r="Q3975" s="180" t="str">
        <f t="shared" si="3978"/>
        <v>#N/A</v>
      </c>
      <c r="R3975" s="180" t="str">
        <f t="shared" si="3978"/>
        <v>#N/A</v>
      </c>
      <c r="S3975" s="180" t="str">
        <f t="shared" si="3978"/>
        <v>#N/A</v>
      </c>
      <c r="T3975" s="181">
        <f t="shared" si="3"/>
        <v>8.722173913</v>
      </c>
      <c r="U3975" s="182">
        <f t="shared" si="4"/>
        <v>40128</v>
      </c>
      <c r="V3975" s="182">
        <f t="shared" si="5"/>
        <v>40220</v>
      </c>
      <c r="W3975" s="182">
        <f t="shared" si="6"/>
        <v>40309</v>
      </c>
      <c r="X3975" s="181">
        <f t="shared" si="7"/>
        <v>184</v>
      </c>
      <c r="Y3975" s="181">
        <f t="shared" si="8"/>
        <v>276</v>
      </c>
      <c r="Z3975" s="181">
        <f t="shared" si="9"/>
        <v>365</v>
      </c>
      <c r="AA3975" s="155"/>
      <c r="AB3975" s="9"/>
      <c r="AC3975" s="9"/>
      <c r="AD3975" s="9"/>
      <c r="AE3975" s="9"/>
      <c r="AF3975" s="9"/>
      <c r="AG3975" s="9"/>
      <c r="AH3975" s="9"/>
    </row>
    <row r="3976" ht="15.75" customHeight="1">
      <c r="A3976" s="177">
        <v>39941.0</v>
      </c>
      <c r="B3976" s="178">
        <v>6.2</v>
      </c>
      <c r="C3976" s="178">
        <v>6.63</v>
      </c>
      <c r="D3976" s="178">
        <v>7.0</v>
      </c>
      <c r="E3976" s="178">
        <v>7.34</v>
      </c>
      <c r="F3976" s="178">
        <v>7.7</v>
      </c>
      <c r="G3976" s="178">
        <v>7.99</v>
      </c>
      <c r="H3976" s="178">
        <v>8.24</v>
      </c>
      <c r="I3976" s="178">
        <v>8.46</v>
      </c>
      <c r="J3976" s="178">
        <v>8.62</v>
      </c>
      <c r="K3976" s="179" t="str">
        <f>MAX(0,((T3976*(365/365))-VLOOKUP(A3976,VBMA!$A:$D,4,0))  /  (T3976* (365/365)   ))</f>
        <v>#N/A</v>
      </c>
      <c r="L3976" s="180" t="str">
        <f t="shared" ref="L3976:S3976" si="3979">(B3976*(1-$K3976) * (365/365))/100</f>
        <v>#N/A</v>
      </c>
      <c r="M3976" s="180" t="str">
        <f t="shared" si="3979"/>
        <v>#N/A</v>
      </c>
      <c r="N3976" s="180" t="str">
        <f t="shared" si="3979"/>
        <v>#N/A</v>
      </c>
      <c r="O3976" s="180" t="str">
        <f t="shared" si="3979"/>
        <v>#N/A</v>
      </c>
      <c r="P3976" s="180" t="str">
        <f t="shared" si="3979"/>
        <v>#N/A</v>
      </c>
      <c r="Q3976" s="180" t="str">
        <f t="shared" si="3979"/>
        <v>#N/A</v>
      </c>
      <c r="R3976" s="180" t="str">
        <f t="shared" si="3979"/>
        <v>#N/A</v>
      </c>
      <c r="S3976" s="180" t="str">
        <f t="shared" si="3979"/>
        <v>#N/A</v>
      </c>
      <c r="T3976" s="181">
        <f t="shared" si="3"/>
        <v>8.672826087</v>
      </c>
      <c r="U3976" s="182">
        <f t="shared" si="4"/>
        <v>40125</v>
      </c>
      <c r="V3976" s="182">
        <f t="shared" si="5"/>
        <v>40217</v>
      </c>
      <c r="W3976" s="182">
        <f t="shared" si="6"/>
        <v>40306</v>
      </c>
      <c r="X3976" s="181">
        <f t="shared" si="7"/>
        <v>184</v>
      </c>
      <c r="Y3976" s="181">
        <f t="shared" si="8"/>
        <v>276</v>
      </c>
      <c r="Z3976" s="181">
        <f t="shared" si="9"/>
        <v>365</v>
      </c>
      <c r="AA3976" s="155"/>
      <c r="AB3976" s="9"/>
      <c r="AC3976" s="9"/>
      <c r="AD3976" s="9"/>
      <c r="AE3976" s="9"/>
      <c r="AF3976" s="9"/>
      <c r="AG3976" s="9"/>
      <c r="AH3976" s="9"/>
    </row>
    <row r="3977" ht="15.75" customHeight="1">
      <c r="A3977" s="177">
        <v>39940.0</v>
      </c>
      <c r="B3977" s="178">
        <v>6.28</v>
      </c>
      <c r="C3977" s="178">
        <v>6.71</v>
      </c>
      <c r="D3977" s="178">
        <v>7.03</v>
      </c>
      <c r="E3977" s="178">
        <v>7.38</v>
      </c>
      <c r="F3977" s="178">
        <v>7.74</v>
      </c>
      <c r="G3977" s="178">
        <v>8.01</v>
      </c>
      <c r="H3977" s="178">
        <v>8.32</v>
      </c>
      <c r="I3977" s="178">
        <v>8.51</v>
      </c>
      <c r="J3977" s="178">
        <v>8.66</v>
      </c>
      <c r="K3977" s="179" t="str">
        <f>MAX(0,((T3977*(365/365))-VLOOKUP(A3977,VBMA!$A:$D,4,0))  /  (T3977* (365/365)   ))</f>
        <v>#N/A</v>
      </c>
      <c r="L3977" s="180" t="str">
        <f t="shared" ref="L3977:S3977" si="3980">(B3977*(1-$K3977) * (365/365))/100</f>
        <v>#N/A</v>
      </c>
      <c r="M3977" s="180" t="str">
        <f t="shared" si="3980"/>
        <v>#N/A</v>
      </c>
      <c r="N3977" s="180" t="str">
        <f t="shared" si="3980"/>
        <v>#N/A</v>
      </c>
      <c r="O3977" s="180" t="str">
        <f t="shared" si="3980"/>
        <v>#N/A</v>
      </c>
      <c r="P3977" s="180" t="str">
        <f t="shared" si="3980"/>
        <v>#N/A</v>
      </c>
      <c r="Q3977" s="180" t="str">
        <f t="shared" si="3980"/>
        <v>#N/A</v>
      </c>
      <c r="R3977" s="180" t="str">
        <f t="shared" si="3980"/>
        <v>#N/A</v>
      </c>
      <c r="S3977" s="180" t="str">
        <f t="shared" si="3980"/>
        <v>#N/A</v>
      </c>
      <c r="T3977" s="181">
        <f t="shared" si="3"/>
        <v>8.693804348</v>
      </c>
      <c r="U3977" s="182">
        <f t="shared" si="4"/>
        <v>40124</v>
      </c>
      <c r="V3977" s="182">
        <f t="shared" si="5"/>
        <v>40216</v>
      </c>
      <c r="W3977" s="182">
        <f t="shared" si="6"/>
        <v>40305</v>
      </c>
      <c r="X3977" s="181">
        <f t="shared" si="7"/>
        <v>184</v>
      </c>
      <c r="Y3977" s="181">
        <f t="shared" si="8"/>
        <v>276</v>
      </c>
      <c r="Z3977" s="181">
        <f t="shared" si="9"/>
        <v>365</v>
      </c>
      <c r="AA3977" s="155"/>
      <c r="AB3977" s="9"/>
      <c r="AC3977" s="9"/>
      <c r="AD3977" s="9"/>
      <c r="AE3977" s="9"/>
      <c r="AF3977" s="9"/>
      <c r="AG3977" s="9"/>
      <c r="AH3977" s="9"/>
    </row>
    <row r="3978" ht="15.75" customHeight="1">
      <c r="A3978" s="177">
        <v>39939.0</v>
      </c>
      <c r="B3978" s="178">
        <v>6.37</v>
      </c>
      <c r="C3978" s="178">
        <v>6.72</v>
      </c>
      <c r="D3978" s="178">
        <v>7.04</v>
      </c>
      <c r="E3978" s="178">
        <v>7.38</v>
      </c>
      <c r="F3978" s="178">
        <v>7.74</v>
      </c>
      <c r="G3978" s="178">
        <v>8.01</v>
      </c>
      <c r="H3978" s="178">
        <v>8.27</v>
      </c>
      <c r="I3978" s="178">
        <v>8.49</v>
      </c>
      <c r="J3978" s="178">
        <v>8.61</v>
      </c>
      <c r="K3978" s="179" t="str">
        <f>MAX(0,((T3978*(365/365))-VLOOKUP(A3978,VBMA!$A:$D,4,0))  /  (T3978* (365/365)   ))</f>
        <v>#N/A</v>
      </c>
      <c r="L3978" s="180" t="str">
        <f t="shared" ref="L3978:S3978" si="3981">(B3978*(1-$K3978) * (365/365))/100</f>
        <v>#N/A</v>
      </c>
      <c r="M3978" s="180" t="str">
        <f t="shared" si="3981"/>
        <v>#N/A</v>
      </c>
      <c r="N3978" s="180" t="str">
        <f t="shared" si="3981"/>
        <v>#N/A</v>
      </c>
      <c r="O3978" s="180" t="str">
        <f t="shared" si="3981"/>
        <v>#N/A</v>
      </c>
      <c r="P3978" s="180" t="str">
        <f t="shared" si="3981"/>
        <v>#N/A</v>
      </c>
      <c r="Q3978" s="180" t="str">
        <f t="shared" si="3981"/>
        <v>#N/A</v>
      </c>
      <c r="R3978" s="180" t="str">
        <f t="shared" si="3981"/>
        <v>#N/A</v>
      </c>
      <c r="S3978" s="180" t="str">
        <f t="shared" si="3981"/>
        <v>#N/A</v>
      </c>
      <c r="T3978" s="181">
        <f t="shared" si="3"/>
        <v>8.702826087</v>
      </c>
      <c r="U3978" s="182">
        <f t="shared" si="4"/>
        <v>40123</v>
      </c>
      <c r="V3978" s="182">
        <f t="shared" si="5"/>
        <v>40215</v>
      </c>
      <c r="W3978" s="182">
        <f t="shared" si="6"/>
        <v>40304</v>
      </c>
      <c r="X3978" s="181">
        <f t="shared" si="7"/>
        <v>184</v>
      </c>
      <c r="Y3978" s="181">
        <f t="shared" si="8"/>
        <v>276</v>
      </c>
      <c r="Z3978" s="181">
        <f t="shared" si="9"/>
        <v>365</v>
      </c>
      <c r="AA3978" s="155"/>
      <c r="AB3978" s="9"/>
      <c r="AC3978" s="9"/>
      <c r="AD3978" s="9"/>
      <c r="AE3978" s="9"/>
      <c r="AF3978" s="9"/>
      <c r="AG3978" s="9"/>
      <c r="AH3978" s="9"/>
    </row>
    <row r="3979" ht="15.75" customHeight="1">
      <c r="A3979" s="177">
        <v>39938.0</v>
      </c>
      <c r="B3979" s="178">
        <v>6.33</v>
      </c>
      <c r="C3979" s="178">
        <v>6.72</v>
      </c>
      <c r="D3979" s="178">
        <v>7.04</v>
      </c>
      <c r="E3979" s="178">
        <v>7.38</v>
      </c>
      <c r="F3979" s="178">
        <v>7.74</v>
      </c>
      <c r="G3979" s="178">
        <v>8.01</v>
      </c>
      <c r="H3979" s="178">
        <v>8.27</v>
      </c>
      <c r="I3979" s="178">
        <v>8.49</v>
      </c>
      <c r="J3979" s="178">
        <v>8.61</v>
      </c>
      <c r="K3979" s="179" t="str">
        <f>MAX(0,((T3979*(365/365))-VLOOKUP(A3979,VBMA!$A:$D,4,0))  /  (T3979* (365/365)   ))</f>
        <v>#N/A</v>
      </c>
      <c r="L3979" s="180" t="str">
        <f t="shared" ref="L3979:S3979" si="3982">(B3979*(1-$K3979) * (365/365))/100</f>
        <v>#N/A</v>
      </c>
      <c r="M3979" s="180" t="str">
        <f t="shared" si="3982"/>
        <v>#N/A</v>
      </c>
      <c r="N3979" s="180" t="str">
        <f t="shared" si="3982"/>
        <v>#N/A</v>
      </c>
      <c r="O3979" s="180" t="str">
        <f t="shared" si="3982"/>
        <v>#N/A</v>
      </c>
      <c r="P3979" s="180" t="str">
        <f t="shared" si="3982"/>
        <v>#N/A</v>
      </c>
      <c r="Q3979" s="180" t="str">
        <f t="shared" si="3982"/>
        <v>#N/A</v>
      </c>
      <c r="R3979" s="180" t="str">
        <f t="shared" si="3982"/>
        <v>#N/A</v>
      </c>
      <c r="S3979" s="180" t="str">
        <f t="shared" si="3982"/>
        <v>#N/A</v>
      </c>
      <c r="T3979" s="181">
        <f t="shared" si="3"/>
        <v>8.702826087</v>
      </c>
      <c r="U3979" s="182">
        <f t="shared" si="4"/>
        <v>40122</v>
      </c>
      <c r="V3979" s="182">
        <f t="shared" si="5"/>
        <v>40214</v>
      </c>
      <c r="W3979" s="182">
        <f t="shared" si="6"/>
        <v>40303</v>
      </c>
      <c r="X3979" s="181">
        <f t="shared" si="7"/>
        <v>184</v>
      </c>
      <c r="Y3979" s="181">
        <f t="shared" si="8"/>
        <v>276</v>
      </c>
      <c r="Z3979" s="181">
        <f t="shared" si="9"/>
        <v>365</v>
      </c>
      <c r="AA3979" s="155"/>
      <c r="AB3979" s="9"/>
      <c r="AC3979" s="9"/>
      <c r="AD3979" s="9"/>
      <c r="AE3979" s="9"/>
      <c r="AF3979" s="9"/>
      <c r="AG3979" s="9"/>
      <c r="AH3979" s="9"/>
    </row>
    <row r="3980" ht="15.75" customHeight="1">
      <c r="A3980" s="177">
        <v>39937.0</v>
      </c>
      <c r="B3980" s="178">
        <v>6.33</v>
      </c>
      <c r="C3980" s="178">
        <v>6.76</v>
      </c>
      <c r="D3980" s="178">
        <v>7.04</v>
      </c>
      <c r="E3980" s="178">
        <v>7.42</v>
      </c>
      <c r="F3980" s="178">
        <v>7.76</v>
      </c>
      <c r="G3980" s="178">
        <v>8.03</v>
      </c>
      <c r="H3980" s="178">
        <v>8.27</v>
      </c>
      <c r="I3980" s="178">
        <v>8.49</v>
      </c>
      <c r="J3980" s="178">
        <v>8.61</v>
      </c>
      <c r="K3980" s="179" t="str">
        <f>MAX(0,((T3980*(365/365))-VLOOKUP(A3980,VBMA!$A:$D,4,0))  /  (T3980* (365/365)   ))</f>
        <v>#N/A</v>
      </c>
      <c r="L3980" s="180" t="str">
        <f t="shared" ref="L3980:S3980" si="3983">(B3980*(1-$K3980) * (365/365))/100</f>
        <v>#N/A</v>
      </c>
      <c r="M3980" s="180" t="str">
        <f t="shared" si="3983"/>
        <v>#N/A</v>
      </c>
      <c r="N3980" s="180" t="str">
        <f t="shared" si="3983"/>
        <v>#N/A</v>
      </c>
      <c r="O3980" s="180" t="str">
        <f t="shared" si="3983"/>
        <v>#N/A</v>
      </c>
      <c r="P3980" s="180" t="str">
        <f t="shared" si="3983"/>
        <v>#N/A</v>
      </c>
      <c r="Q3980" s="180" t="str">
        <f t="shared" si="3983"/>
        <v>#N/A</v>
      </c>
      <c r="R3980" s="180" t="str">
        <f t="shared" si="3983"/>
        <v>#N/A</v>
      </c>
      <c r="S3980" s="180" t="str">
        <f t="shared" si="3983"/>
        <v>#N/A</v>
      </c>
      <c r="T3980" s="181">
        <f t="shared" si="3"/>
        <v>8.702826087</v>
      </c>
      <c r="U3980" s="182">
        <f t="shared" si="4"/>
        <v>40121</v>
      </c>
      <c r="V3980" s="182">
        <f t="shared" si="5"/>
        <v>40213</v>
      </c>
      <c r="W3980" s="182">
        <f t="shared" si="6"/>
        <v>40302</v>
      </c>
      <c r="X3980" s="181">
        <f t="shared" si="7"/>
        <v>184</v>
      </c>
      <c r="Y3980" s="181">
        <f t="shared" si="8"/>
        <v>276</v>
      </c>
      <c r="Z3980" s="181">
        <f t="shared" si="9"/>
        <v>365</v>
      </c>
      <c r="AA3980" s="155"/>
      <c r="AB3980" s="9"/>
      <c r="AC3980" s="9"/>
      <c r="AD3980" s="9"/>
      <c r="AE3980" s="9"/>
      <c r="AF3980" s="9"/>
      <c r="AG3980" s="9"/>
      <c r="AH3980" s="9"/>
    </row>
    <row r="3981" ht="15.75" customHeight="1">
      <c r="A3981" s="177">
        <v>39932.0</v>
      </c>
      <c r="B3981" s="178">
        <v>5.98</v>
      </c>
      <c r="C3981" s="178">
        <v>6.56</v>
      </c>
      <c r="D3981" s="178">
        <v>6.9</v>
      </c>
      <c r="E3981" s="178">
        <v>7.34</v>
      </c>
      <c r="F3981" s="178">
        <v>7.7</v>
      </c>
      <c r="G3981" s="178">
        <v>8.0</v>
      </c>
      <c r="H3981" s="178">
        <v>8.22</v>
      </c>
      <c r="I3981" s="178">
        <v>8.47</v>
      </c>
      <c r="J3981" s="178">
        <v>8.56</v>
      </c>
      <c r="K3981" s="179" t="str">
        <f>MAX(0,((T3981*(365/365))-VLOOKUP(A3981,VBMA!$A:$D,4,0))  /  (T3981* (365/365)   ))</f>
        <v>#N/A</v>
      </c>
      <c r="L3981" s="180" t="str">
        <f t="shared" ref="L3981:S3981" si="3984">(B3981*(1-$K3981) * (365/365))/100</f>
        <v>#N/A</v>
      </c>
      <c r="M3981" s="180" t="str">
        <f t="shared" si="3984"/>
        <v>#N/A</v>
      </c>
      <c r="N3981" s="180" t="str">
        <f t="shared" si="3984"/>
        <v>#N/A</v>
      </c>
      <c r="O3981" s="180" t="str">
        <f t="shared" si="3984"/>
        <v>#N/A</v>
      </c>
      <c r="P3981" s="180" t="str">
        <f t="shared" si="3984"/>
        <v>#N/A</v>
      </c>
      <c r="Q3981" s="180" t="str">
        <f t="shared" si="3984"/>
        <v>#N/A</v>
      </c>
      <c r="R3981" s="180" t="str">
        <f t="shared" si="3984"/>
        <v>#N/A</v>
      </c>
      <c r="S3981" s="180" t="str">
        <f t="shared" si="3984"/>
        <v>#N/A</v>
      </c>
      <c r="T3981" s="181">
        <f t="shared" si="3"/>
        <v>8.714565217</v>
      </c>
      <c r="U3981" s="182">
        <f t="shared" si="4"/>
        <v>40115</v>
      </c>
      <c r="V3981" s="182">
        <f t="shared" si="5"/>
        <v>40207</v>
      </c>
      <c r="W3981" s="182">
        <f t="shared" si="6"/>
        <v>40297</v>
      </c>
      <c r="X3981" s="181">
        <f t="shared" si="7"/>
        <v>183</v>
      </c>
      <c r="Y3981" s="181">
        <f t="shared" si="8"/>
        <v>275</v>
      </c>
      <c r="Z3981" s="181">
        <f t="shared" si="9"/>
        <v>365</v>
      </c>
      <c r="AA3981" s="155"/>
      <c r="AB3981" s="9"/>
      <c r="AC3981" s="9"/>
      <c r="AD3981" s="9"/>
      <c r="AE3981" s="9"/>
      <c r="AF3981" s="9"/>
      <c r="AG3981" s="9"/>
      <c r="AH3981" s="9"/>
    </row>
    <row r="3982" ht="15.75" customHeight="1">
      <c r="A3982" s="177">
        <v>39931.0</v>
      </c>
      <c r="B3982" s="178">
        <v>6.29</v>
      </c>
      <c r="C3982" s="178">
        <v>6.72</v>
      </c>
      <c r="D3982" s="178">
        <v>7.01</v>
      </c>
      <c r="E3982" s="178">
        <v>7.39</v>
      </c>
      <c r="F3982" s="178">
        <v>7.78</v>
      </c>
      <c r="G3982" s="178">
        <v>8.03</v>
      </c>
      <c r="H3982" s="178">
        <v>8.27</v>
      </c>
      <c r="I3982" s="178">
        <v>8.49</v>
      </c>
      <c r="J3982" s="178">
        <v>8.61</v>
      </c>
      <c r="K3982" s="179" t="str">
        <f>MAX(0,((T3982*(365/365))-VLOOKUP(A3982,VBMA!$A:$D,4,0))  /  (T3982* (365/365)   ))</f>
        <v>#N/A</v>
      </c>
      <c r="L3982" s="180" t="str">
        <f t="shared" ref="L3982:S3982" si="3985">(B3982*(1-$K3982) * (365/365))/100</f>
        <v>#N/A</v>
      </c>
      <c r="M3982" s="180" t="str">
        <f t="shared" si="3985"/>
        <v>#N/A</v>
      </c>
      <c r="N3982" s="180" t="str">
        <f t="shared" si="3985"/>
        <v>#N/A</v>
      </c>
      <c r="O3982" s="180" t="str">
        <f t="shared" si="3985"/>
        <v>#N/A</v>
      </c>
      <c r="P3982" s="180" t="str">
        <f t="shared" si="3985"/>
        <v>#N/A</v>
      </c>
      <c r="Q3982" s="180" t="str">
        <f t="shared" si="3985"/>
        <v>#N/A</v>
      </c>
      <c r="R3982" s="180" t="str">
        <f t="shared" si="3985"/>
        <v>#N/A</v>
      </c>
      <c r="S3982" s="180" t="str">
        <f t="shared" si="3985"/>
        <v>#N/A</v>
      </c>
      <c r="T3982" s="181">
        <f t="shared" si="3"/>
        <v>8.705217391</v>
      </c>
      <c r="U3982" s="182">
        <f t="shared" si="4"/>
        <v>40114</v>
      </c>
      <c r="V3982" s="182">
        <f t="shared" si="5"/>
        <v>40206</v>
      </c>
      <c r="W3982" s="182">
        <f t="shared" si="6"/>
        <v>40296</v>
      </c>
      <c r="X3982" s="181">
        <f t="shared" si="7"/>
        <v>183</v>
      </c>
      <c r="Y3982" s="181">
        <f t="shared" si="8"/>
        <v>275</v>
      </c>
      <c r="Z3982" s="181">
        <f t="shared" si="9"/>
        <v>365</v>
      </c>
      <c r="AA3982" s="155"/>
      <c r="AB3982" s="9"/>
      <c r="AC3982" s="9"/>
      <c r="AD3982" s="9"/>
      <c r="AE3982" s="9"/>
      <c r="AF3982" s="9"/>
      <c r="AG3982" s="9"/>
      <c r="AH3982" s="9"/>
    </row>
    <row r="3983" ht="15.75" customHeight="1">
      <c r="A3983" s="177">
        <v>39930.0</v>
      </c>
      <c r="B3983" s="178">
        <v>6.26</v>
      </c>
      <c r="C3983" s="178">
        <v>6.67</v>
      </c>
      <c r="D3983" s="178">
        <v>6.98</v>
      </c>
      <c r="E3983" s="178">
        <v>7.35</v>
      </c>
      <c r="F3983" s="178">
        <v>7.7</v>
      </c>
      <c r="G3983" s="178">
        <v>8.03</v>
      </c>
      <c r="H3983" s="178">
        <v>8.27</v>
      </c>
      <c r="I3983" s="178">
        <v>8.49</v>
      </c>
      <c r="J3983" s="178">
        <v>8.61</v>
      </c>
      <c r="K3983" s="179" t="str">
        <f>MAX(0,((T3983*(365/365))-VLOOKUP(A3983,VBMA!$A:$D,4,0))  /  (T3983* (365/365)   ))</f>
        <v>#N/A</v>
      </c>
      <c r="L3983" s="180" t="str">
        <f t="shared" ref="L3983:S3983" si="3986">(B3983*(1-$K3983) * (365/365))/100</f>
        <v>#N/A</v>
      </c>
      <c r="M3983" s="180" t="str">
        <f t="shared" si="3986"/>
        <v>#N/A</v>
      </c>
      <c r="N3983" s="180" t="str">
        <f t="shared" si="3986"/>
        <v>#N/A</v>
      </c>
      <c r="O3983" s="180" t="str">
        <f t="shared" si="3986"/>
        <v>#N/A</v>
      </c>
      <c r="P3983" s="180" t="str">
        <f t="shared" si="3986"/>
        <v>#N/A</v>
      </c>
      <c r="Q3983" s="180" t="str">
        <f t="shared" si="3986"/>
        <v>#N/A</v>
      </c>
      <c r="R3983" s="180" t="str">
        <f t="shared" si="3986"/>
        <v>#N/A</v>
      </c>
      <c r="S3983" s="180" t="str">
        <f t="shared" si="3986"/>
        <v>#N/A</v>
      </c>
      <c r="T3983" s="181">
        <f t="shared" si="3"/>
        <v>8.705217391</v>
      </c>
      <c r="U3983" s="182">
        <f t="shared" si="4"/>
        <v>40113</v>
      </c>
      <c r="V3983" s="182">
        <f t="shared" si="5"/>
        <v>40205</v>
      </c>
      <c r="W3983" s="182">
        <f t="shared" si="6"/>
        <v>40295</v>
      </c>
      <c r="X3983" s="181">
        <f t="shared" si="7"/>
        <v>183</v>
      </c>
      <c r="Y3983" s="181">
        <f t="shared" si="8"/>
        <v>275</v>
      </c>
      <c r="Z3983" s="181">
        <f t="shared" si="9"/>
        <v>365</v>
      </c>
      <c r="AA3983" s="155"/>
      <c r="AB3983" s="9"/>
      <c r="AC3983" s="9"/>
      <c r="AD3983" s="9"/>
      <c r="AE3983" s="9"/>
      <c r="AF3983" s="9"/>
      <c r="AG3983" s="9"/>
      <c r="AH3983" s="9"/>
    </row>
    <row r="3984" ht="15.75" customHeight="1">
      <c r="A3984" s="177">
        <v>39927.0</v>
      </c>
      <c r="B3984" s="178">
        <v>6.22</v>
      </c>
      <c r="C3984" s="178">
        <v>6.67</v>
      </c>
      <c r="D3984" s="178">
        <v>6.97</v>
      </c>
      <c r="E3984" s="178">
        <v>7.34</v>
      </c>
      <c r="F3984" s="178">
        <v>7.7</v>
      </c>
      <c r="G3984" s="178">
        <v>8.03</v>
      </c>
      <c r="H3984" s="178">
        <v>8.27</v>
      </c>
      <c r="I3984" s="178">
        <v>8.49</v>
      </c>
      <c r="J3984" s="178">
        <v>8.61</v>
      </c>
      <c r="K3984" s="179" t="str">
        <f>MAX(0,((T3984*(365/365))-VLOOKUP(A3984,VBMA!$A:$D,4,0))  /  (T3984* (365/365)   ))</f>
        <v>#N/A</v>
      </c>
      <c r="L3984" s="180" t="str">
        <f t="shared" ref="L3984:S3984" si="3987">(B3984*(1-$K3984) * (365/365))/100</f>
        <v>#N/A</v>
      </c>
      <c r="M3984" s="180" t="str">
        <f t="shared" si="3987"/>
        <v>#N/A</v>
      </c>
      <c r="N3984" s="180" t="str">
        <f t="shared" si="3987"/>
        <v>#N/A</v>
      </c>
      <c r="O3984" s="180" t="str">
        <f t="shared" si="3987"/>
        <v>#N/A</v>
      </c>
      <c r="P3984" s="180" t="str">
        <f t="shared" si="3987"/>
        <v>#N/A</v>
      </c>
      <c r="Q3984" s="180" t="str">
        <f t="shared" si="3987"/>
        <v>#N/A</v>
      </c>
      <c r="R3984" s="180" t="str">
        <f t="shared" si="3987"/>
        <v>#N/A</v>
      </c>
      <c r="S3984" s="180" t="str">
        <f t="shared" si="3987"/>
        <v>#N/A</v>
      </c>
      <c r="T3984" s="181">
        <f t="shared" si="3"/>
        <v>8.705217391</v>
      </c>
      <c r="U3984" s="182">
        <f t="shared" si="4"/>
        <v>40110</v>
      </c>
      <c r="V3984" s="182">
        <f t="shared" si="5"/>
        <v>40202</v>
      </c>
      <c r="W3984" s="182">
        <f t="shared" si="6"/>
        <v>40292</v>
      </c>
      <c r="X3984" s="181">
        <f t="shared" si="7"/>
        <v>183</v>
      </c>
      <c r="Y3984" s="181">
        <f t="shared" si="8"/>
        <v>275</v>
      </c>
      <c r="Z3984" s="181">
        <f t="shared" si="9"/>
        <v>365</v>
      </c>
      <c r="AA3984" s="155"/>
      <c r="AB3984" s="9"/>
      <c r="AC3984" s="9"/>
      <c r="AD3984" s="9"/>
      <c r="AE3984" s="9"/>
      <c r="AF3984" s="9"/>
      <c r="AG3984" s="9"/>
      <c r="AH3984" s="9"/>
    </row>
    <row r="3985" ht="15.75" customHeight="1">
      <c r="A3985" s="177">
        <v>39926.0</v>
      </c>
      <c r="B3985" s="178">
        <v>5.99</v>
      </c>
      <c r="C3985" s="178">
        <v>6.51</v>
      </c>
      <c r="D3985" s="178">
        <v>6.9</v>
      </c>
      <c r="E3985" s="178">
        <v>7.27</v>
      </c>
      <c r="F3985" s="178">
        <v>7.68</v>
      </c>
      <c r="G3985" s="178">
        <v>8.03</v>
      </c>
      <c r="H3985" s="178">
        <v>8.28</v>
      </c>
      <c r="I3985" s="178">
        <v>8.49</v>
      </c>
      <c r="J3985" s="178">
        <v>8.61</v>
      </c>
      <c r="K3985" s="179" t="str">
        <f>MAX(0,((T3985*(365/365))-VLOOKUP(A3985,VBMA!$A:$D,4,0))  /  (T3985* (365/365)   ))</f>
        <v>#N/A</v>
      </c>
      <c r="L3985" s="180" t="str">
        <f t="shared" ref="L3985:S3985" si="3988">(B3985*(1-$K3985) * (365/365))/100</f>
        <v>#N/A</v>
      </c>
      <c r="M3985" s="180" t="str">
        <f t="shared" si="3988"/>
        <v>#N/A</v>
      </c>
      <c r="N3985" s="180" t="str">
        <f t="shared" si="3988"/>
        <v>#N/A</v>
      </c>
      <c r="O3985" s="180" t="str">
        <f t="shared" si="3988"/>
        <v>#N/A</v>
      </c>
      <c r="P3985" s="180" t="str">
        <f t="shared" si="3988"/>
        <v>#N/A</v>
      </c>
      <c r="Q3985" s="180" t="str">
        <f t="shared" si="3988"/>
        <v>#N/A</v>
      </c>
      <c r="R3985" s="180" t="str">
        <f t="shared" si="3988"/>
        <v>#N/A</v>
      </c>
      <c r="S3985" s="180" t="str">
        <f t="shared" si="3988"/>
        <v>#N/A</v>
      </c>
      <c r="T3985" s="181">
        <f t="shared" si="3"/>
        <v>8.695434783</v>
      </c>
      <c r="U3985" s="182">
        <f t="shared" si="4"/>
        <v>40109</v>
      </c>
      <c r="V3985" s="182">
        <f t="shared" si="5"/>
        <v>40201</v>
      </c>
      <c r="W3985" s="182">
        <f t="shared" si="6"/>
        <v>40291</v>
      </c>
      <c r="X3985" s="181">
        <f t="shared" si="7"/>
        <v>183</v>
      </c>
      <c r="Y3985" s="181">
        <f t="shared" si="8"/>
        <v>275</v>
      </c>
      <c r="Z3985" s="181">
        <f t="shared" si="9"/>
        <v>365</v>
      </c>
      <c r="AA3985" s="155"/>
      <c r="AB3985" s="9"/>
      <c r="AC3985" s="9"/>
      <c r="AD3985" s="9"/>
      <c r="AE3985" s="9"/>
      <c r="AF3985" s="9"/>
      <c r="AG3985" s="9"/>
      <c r="AH3985" s="9"/>
    </row>
    <row r="3986" ht="15.75" customHeight="1">
      <c r="A3986" s="177">
        <v>39925.0</v>
      </c>
      <c r="B3986" s="178">
        <v>5.99</v>
      </c>
      <c r="C3986" s="178">
        <v>6.51</v>
      </c>
      <c r="D3986" s="178">
        <v>6.9</v>
      </c>
      <c r="E3986" s="178">
        <v>7.3</v>
      </c>
      <c r="F3986" s="178">
        <v>7.74</v>
      </c>
      <c r="G3986" s="178">
        <v>8.03</v>
      </c>
      <c r="H3986" s="178">
        <v>8.33</v>
      </c>
      <c r="I3986" s="178">
        <v>8.49</v>
      </c>
      <c r="J3986" s="178">
        <v>8.61</v>
      </c>
      <c r="K3986" s="179" t="str">
        <f>MAX(0,((T3986*(365/365))-VLOOKUP(A3986,VBMA!$A:$D,4,0))  /  (T3986* (365/365)   ))</f>
        <v>#N/A</v>
      </c>
      <c r="L3986" s="180" t="str">
        <f t="shared" ref="L3986:S3986" si="3989">(B3986*(1-$K3986) * (365/365))/100</f>
        <v>#N/A</v>
      </c>
      <c r="M3986" s="180" t="str">
        <f t="shared" si="3989"/>
        <v>#N/A</v>
      </c>
      <c r="N3986" s="180" t="str">
        <f t="shared" si="3989"/>
        <v>#N/A</v>
      </c>
      <c r="O3986" s="180" t="str">
        <f t="shared" si="3989"/>
        <v>#N/A</v>
      </c>
      <c r="P3986" s="180" t="str">
        <f t="shared" si="3989"/>
        <v>#N/A</v>
      </c>
      <c r="Q3986" s="180" t="str">
        <f t="shared" si="3989"/>
        <v>#N/A</v>
      </c>
      <c r="R3986" s="180" t="str">
        <f t="shared" si="3989"/>
        <v>#N/A</v>
      </c>
      <c r="S3986" s="180" t="str">
        <f t="shared" si="3989"/>
        <v>#N/A</v>
      </c>
      <c r="T3986" s="181">
        <f t="shared" si="3"/>
        <v>8.646521739</v>
      </c>
      <c r="U3986" s="182">
        <f t="shared" si="4"/>
        <v>40108</v>
      </c>
      <c r="V3986" s="182">
        <f t="shared" si="5"/>
        <v>40200</v>
      </c>
      <c r="W3986" s="182">
        <f t="shared" si="6"/>
        <v>40290</v>
      </c>
      <c r="X3986" s="181">
        <f t="shared" si="7"/>
        <v>183</v>
      </c>
      <c r="Y3986" s="181">
        <f t="shared" si="8"/>
        <v>275</v>
      </c>
      <c r="Z3986" s="181">
        <f t="shared" si="9"/>
        <v>365</v>
      </c>
      <c r="AA3986" s="155"/>
      <c r="AB3986" s="9"/>
      <c r="AC3986" s="9"/>
      <c r="AD3986" s="9"/>
      <c r="AE3986" s="9"/>
      <c r="AF3986" s="9"/>
      <c r="AG3986" s="9"/>
      <c r="AH3986" s="9"/>
    </row>
    <row r="3987" ht="15.75" customHeight="1">
      <c r="A3987" s="177">
        <v>39924.0</v>
      </c>
      <c r="B3987" s="178">
        <v>6.08</v>
      </c>
      <c r="C3987" s="178">
        <v>6.61</v>
      </c>
      <c r="D3987" s="178">
        <v>6.94</v>
      </c>
      <c r="E3987" s="178">
        <v>7.35</v>
      </c>
      <c r="F3987" s="178">
        <v>7.77</v>
      </c>
      <c r="G3987" s="178">
        <v>8.04</v>
      </c>
      <c r="H3987" s="178">
        <v>8.33</v>
      </c>
      <c r="I3987" s="178">
        <v>8.51</v>
      </c>
      <c r="J3987" s="178">
        <v>8.63</v>
      </c>
      <c r="K3987" s="179" t="str">
        <f>MAX(0,((T3987*(365/365))-VLOOKUP(A3987,VBMA!$A:$D,4,0))  /  (T3987* (365/365)   ))</f>
        <v>#N/A</v>
      </c>
      <c r="L3987" s="180" t="str">
        <f t="shared" ref="L3987:S3987" si="3990">(B3987*(1-$K3987) * (365/365))/100</f>
        <v>#N/A</v>
      </c>
      <c r="M3987" s="180" t="str">
        <f t="shared" si="3990"/>
        <v>#N/A</v>
      </c>
      <c r="N3987" s="180" t="str">
        <f t="shared" si="3990"/>
        <v>#N/A</v>
      </c>
      <c r="O3987" s="180" t="str">
        <f t="shared" si="3990"/>
        <v>#N/A</v>
      </c>
      <c r="P3987" s="180" t="str">
        <f t="shared" si="3990"/>
        <v>#N/A</v>
      </c>
      <c r="Q3987" s="180" t="str">
        <f t="shared" si="3990"/>
        <v>#N/A</v>
      </c>
      <c r="R3987" s="180" t="str">
        <f t="shared" si="3990"/>
        <v>#N/A</v>
      </c>
      <c r="S3987" s="180" t="str">
        <f t="shared" si="3990"/>
        <v>#N/A</v>
      </c>
      <c r="T3987" s="181">
        <f t="shared" si="3"/>
        <v>8.686086957</v>
      </c>
      <c r="U3987" s="182">
        <f t="shared" si="4"/>
        <v>40107</v>
      </c>
      <c r="V3987" s="182">
        <f t="shared" si="5"/>
        <v>40199</v>
      </c>
      <c r="W3987" s="182">
        <f t="shared" si="6"/>
        <v>40289</v>
      </c>
      <c r="X3987" s="181">
        <f t="shared" si="7"/>
        <v>183</v>
      </c>
      <c r="Y3987" s="181">
        <f t="shared" si="8"/>
        <v>275</v>
      </c>
      <c r="Z3987" s="181">
        <f t="shared" si="9"/>
        <v>365</v>
      </c>
      <c r="AA3987" s="155"/>
      <c r="AB3987" s="9"/>
      <c r="AC3987" s="9"/>
      <c r="AD3987" s="9"/>
      <c r="AE3987" s="9"/>
      <c r="AF3987" s="9"/>
      <c r="AG3987" s="9"/>
      <c r="AH3987" s="9"/>
    </row>
    <row r="3988" ht="15.75" customHeight="1">
      <c r="A3988" s="177">
        <v>39923.0</v>
      </c>
      <c r="B3988" s="178">
        <v>6.23</v>
      </c>
      <c r="C3988" s="178">
        <v>6.66</v>
      </c>
      <c r="D3988" s="178">
        <v>6.97</v>
      </c>
      <c r="E3988" s="178">
        <v>7.42</v>
      </c>
      <c r="F3988" s="178">
        <v>7.82</v>
      </c>
      <c r="G3988" s="178">
        <v>8.08</v>
      </c>
      <c r="H3988" s="178">
        <v>8.35</v>
      </c>
      <c r="I3988" s="178">
        <v>8.51</v>
      </c>
      <c r="J3988" s="178">
        <v>8.65</v>
      </c>
      <c r="K3988" s="179" t="str">
        <f>MAX(0,((T3988*(365/365))-VLOOKUP(A3988,VBMA!$A:$D,4,0))  /  (T3988* (365/365)   ))</f>
        <v>#N/A</v>
      </c>
      <c r="L3988" s="180" t="str">
        <f t="shared" ref="L3988:S3988" si="3991">(B3988*(1-$K3988) * (365/365))/100</f>
        <v>#N/A</v>
      </c>
      <c r="M3988" s="180" t="str">
        <f t="shared" si="3991"/>
        <v>#N/A</v>
      </c>
      <c r="N3988" s="180" t="str">
        <f t="shared" si="3991"/>
        <v>#N/A</v>
      </c>
      <c r="O3988" s="180" t="str">
        <f t="shared" si="3991"/>
        <v>#N/A</v>
      </c>
      <c r="P3988" s="180" t="str">
        <f t="shared" si="3991"/>
        <v>#N/A</v>
      </c>
      <c r="Q3988" s="180" t="str">
        <f t="shared" si="3991"/>
        <v>#N/A</v>
      </c>
      <c r="R3988" s="180" t="str">
        <f t="shared" si="3991"/>
        <v>#N/A</v>
      </c>
      <c r="S3988" s="180" t="str">
        <f t="shared" si="3991"/>
        <v>#N/A</v>
      </c>
      <c r="T3988" s="181">
        <f t="shared" si="3"/>
        <v>8.666521739</v>
      </c>
      <c r="U3988" s="182">
        <f t="shared" si="4"/>
        <v>40106</v>
      </c>
      <c r="V3988" s="182">
        <f t="shared" si="5"/>
        <v>40198</v>
      </c>
      <c r="W3988" s="182">
        <f t="shared" si="6"/>
        <v>40288</v>
      </c>
      <c r="X3988" s="181">
        <f t="shared" si="7"/>
        <v>183</v>
      </c>
      <c r="Y3988" s="181">
        <f t="shared" si="8"/>
        <v>275</v>
      </c>
      <c r="Z3988" s="181">
        <f t="shared" si="9"/>
        <v>365</v>
      </c>
      <c r="AA3988" s="155"/>
      <c r="AB3988" s="9"/>
      <c r="AC3988" s="9"/>
      <c r="AD3988" s="9"/>
      <c r="AE3988" s="9"/>
      <c r="AF3988" s="9"/>
      <c r="AG3988" s="9"/>
      <c r="AH3988" s="9"/>
    </row>
    <row r="3989" ht="15.75" customHeight="1">
      <c r="A3989" s="177">
        <v>39920.0</v>
      </c>
      <c r="B3989" s="178">
        <v>6.24</v>
      </c>
      <c r="C3989" s="178">
        <v>6.73</v>
      </c>
      <c r="D3989" s="178">
        <v>7.06</v>
      </c>
      <c r="E3989" s="178">
        <v>7.45</v>
      </c>
      <c r="F3989" s="178">
        <v>7.83</v>
      </c>
      <c r="G3989" s="178">
        <v>8.08</v>
      </c>
      <c r="H3989" s="178">
        <v>8.39</v>
      </c>
      <c r="I3989" s="178">
        <v>8.54</v>
      </c>
      <c r="J3989" s="178">
        <v>8.66</v>
      </c>
      <c r="K3989" s="179" t="str">
        <f>MAX(0,((T3989*(365/365))-VLOOKUP(A3989,VBMA!$A:$D,4,0))  /  (T3989* (365/365)   ))</f>
        <v>#N/A</v>
      </c>
      <c r="L3989" s="180" t="str">
        <f t="shared" ref="L3989:S3989" si="3992">(B3989*(1-$K3989) * (365/365))/100</f>
        <v>#N/A</v>
      </c>
      <c r="M3989" s="180" t="str">
        <f t="shared" si="3992"/>
        <v>#N/A</v>
      </c>
      <c r="N3989" s="180" t="str">
        <f t="shared" si="3992"/>
        <v>#N/A</v>
      </c>
      <c r="O3989" s="180" t="str">
        <f t="shared" si="3992"/>
        <v>#N/A</v>
      </c>
      <c r="P3989" s="180" t="str">
        <f t="shared" si="3992"/>
        <v>#N/A</v>
      </c>
      <c r="Q3989" s="180" t="str">
        <f t="shared" si="3992"/>
        <v>#N/A</v>
      </c>
      <c r="R3989" s="180" t="str">
        <f t="shared" si="3992"/>
        <v>#N/A</v>
      </c>
      <c r="S3989" s="180" t="str">
        <f t="shared" si="3992"/>
        <v>#N/A</v>
      </c>
      <c r="T3989" s="181">
        <f t="shared" si="3"/>
        <v>8.68673913</v>
      </c>
      <c r="U3989" s="182">
        <f t="shared" si="4"/>
        <v>40103</v>
      </c>
      <c r="V3989" s="182">
        <f t="shared" si="5"/>
        <v>40195</v>
      </c>
      <c r="W3989" s="182">
        <f t="shared" si="6"/>
        <v>40285</v>
      </c>
      <c r="X3989" s="181">
        <f t="shared" si="7"/>
        <v>183</v>
      </c>
      <c r="Y3989" s="181">
        <f t="shared" si="8"/>
        <v>275</v>
      </c>
      <c r="Z3989" s="181">
        <f t="shared" si="9"/>
        <v>365</v>
      </c>
      <c r="AA3989" s="155"/>
      <c r="AB3989" s="9"/>
      <c r="AC3989" s="9"/>
      <c r="AD3989" s="9"/>
      <c r="AE3989" s="9"/>
      <c r="AF3989" s="9"/>
      <c r="AG3989" s="9"/>
      <c r="AH3989" s="9"/>
    </row>
    <row r="3990" ht="15.75" customHeight="1">
      <c r="A3990" s="177">
        <v>39919.0</v>
      </c>
      <c r="B3990" s="178">
        <v>6.29</v>
      </c>
      <c r="C3990" s="178">
        <v>6.8</v>
      </c>
      <c r="D3990" s="178">
        <v>7.11</v>
      </c>
      <c r="E3990" s="178">
        <v>7.48</v>
      </c>
      <c r="F3990" s="178">
        <v>7.85</v>
      </c>
      <c r="G3990" s="178">
        <v>8.09</v>
      </c>
      <c r="H3990" s="178">
        <v>8.41</v>
      </c>
      <c r="I3990" s="178">
        <v>8.55</v>
      </c>
      <c r="J3990" s="178">
        <v>8.68</v>
      </c>
      <c r="K3990" s="179" t="str">
        <f>MAX(0,((T3990*(365/365))-VLOOKUP(A3990,VBMA!$A:$D,4,0))  /  (T3990* (365/365)   ))</f>
        <v>#N/A</v>
      </c>
      <c r="L3990" s="180" t="str">
        <f t="shared" ref="L3990:S3990" si="3993">(B3990*(1-$K3990) * (365/365))/100</f>
        <v>#N/A</v>
      </c>
      <c r="M3990" s="180" t="str">
        <f t="shared" si="3993"/>
        <v>#N/A</v>
      </c>
      <c r="N3990" s="180" t="str">
        <f t="shared" si="3993"/>
        <v>#N/A</v>
      </c>
      <c r="O3990" s="180" t="str">
        <f t="shared" si="3993"/>
        <v>#N/A</v>
      </c>
      <c r="P3990" s="180" t="str">
        <f t="shared" si="3993"/>
        <v>#N/A</v>
      </c>
      <c r="Q3990" s="180" t="str">
        <f t="shared" si="3993"/>
        <v>#N/A</v>
      </c>
      <c r="R3990" s="180" t="str">
        <f t="shared" si="3993"/>
        <v>#N/A</v>
      </c>
      <c r="S3990" s="180" t="str">
        <f t="shared" si="3993"/>
        <v>#N/A</v>
      </c>
      <c r="T3990" s="181">
        <f t="shared" si="3"/>
        <v>8.686956522</v>
      </c>
      <c r="U3990" s="182">
        <f t="shared" si="4"/>
        <v>40102</v>
      </c>
      <c r="V3990" s="182">
        <f t="shared" si="5"/>
        <v>40194</v>
      </c>
      <c r="W3990" s="182">
        <f t="shared" si="6"/>
        <v>40284</v>
      </c>
      <c r="X3990" s="181">
        <f t="shared" si="7"/>
        <v>183</v>
      </c>
      <c r="Y3990" s="181">
        <f t="shared" si="8"/>
        <v>275</v>
      </c>
      <c r="Z3990" s="181">
        <f t="shared" si="9"/>
        <v>365</v>
      </c>
      <c r="AA3990" s="155"/>
      <c r="AB3990" s="9"/>
      <c r="AC3990" s="9"/>
      <c r="AD3990" s="9"/>
      <c r="AE3990" s="9"/>
      <c r="AF3990" s="9"/>
      <c r="AG3990" s="9"/>
      <c r="AH3990" s="9"/>
    </row>
    <row r="3991" ht="15.75" customHeight="1">
      <c r="A3991" s="177">
        <v>39918.0</v>
      </c>
      <c r="B3991" s="178">
        <v>6.23</v>
      </c>
      <c r="C3991" s="178">
        <v>6.71</v>
      </c>
      <c r="D3991" s="178">
        <v>7.06</v>
      </c>
      <c r="E3991" s="178">
        <v>7.42</v>
      </c>
      <c r="F3991" s="178">
        <v>7.89</v>
      </c>
      <c r="G3991" s="178">
        <v>8.13</v>
      </c>
      <c r="H3991" s="178">
        <v>8.4</v>
      </c>
      <c r="I3991" s="178">
        <v>8.51</v>
      </c>
      <c r="J3991" s="178">
        <v>8.63</v>
      </c>
      <c r="K3991" s="179" t="str">
        <f>MAX(0,((T3991*(365/365))-VLOOKUP(A3991,VBMA!$A:$D,4,0))  /  (T3991* (365/365)   ))</f>
        <v>#N/A</v>
      </c>
      <c r="L3991" s="180" t="str">
        <f t="shared" ref="L3991:S3991" si="3994">(B3991*(1-$K3991) * (365/365))/100</f>
        <v>#N/A</v>
      </c>
      <c r="M3991" s="180" t="str">
        <f t="shared" si="3994"/>
        <v>#N/A</v>
      </c>
      <c r="N3991" s="180" t="str">
        <f t="shared" si="3994"/>
        <v>#N/A</v>
      </c>
      <c r="O3991" s="180" t="str">
        <f t="shared" si="3994"/>
        <v>#N/A</v>
      </c>
      <c r="P3991" s="180" t="str">
        <f t="shared" si="3994"/>
        <v>#N/A</v>
      </c>
      <c r="Q3991" s="180" t="str">
        <f t="shared" si="3994"/>
        <v>#N/A</v>
      </c>
      <c r="R3991" s="180" t="str">
        <f t="shared" si="3994"/>
        <v>#N/A</v>
      </c>
      <c r="S3991" s="180" t="str">
        <f t="shared" si="3994"/>
        <v>#N/A</v>
      </c>
      <c r="T3991" s="181">
        <f t="shared" si="3"/>
        <v>8.617608696</v>
      </c>
      <c r="U3991" s="182">
        <f t="shared" si="4"/>
        <v>40101</v>
      </c>
      <c r="V3991" s="182">
        <f t="shared" si="5"/>
        <v>40193</v>
      </c>
      <c r="W3991" s="182">
        <f t="shared" si="6"/>
        <v>40283</v>
      </c>
      <c r="X3991" s="181">
        <f t="shared" si="7"/>
        <v>183</v>
      </c>
      <c r="Y3991" s="181">
        <f t="shared" si="8"/>
        <v>275</v>
      </c>
      <c r="Z3991" s="181">
        <f t="shared" si="9"/>
        <v>365</v>
      </c>
      <c r="AA3991" s="155"/>
      <c r="AB3991" s="9"/>
      <c r="AC3991" s="9"/>
      <c r="AD3991" s="9"/>
      <c r="AE3991" s="9"/>
      <c r="AF3991" s="9"/>
      <c r="AG3991" s="9"/>
      <c r="AH3991" s="9"/>
    </row>
    <row r="3992" ht="15.75" customHeight="1">
      <c r="A3992" s="177">
        <v>39917.0</v>
      </c>
      <c r="B3992" s="178">
        <v>6.2</v>
      </c>
      <c r="C3992" s="178">
        <v>6.75</v>
      </c>
      <c r="D3992" s="178">
        <v>7.02</v>
      </c>
      <c r="E3992" s="178">
        <v>7.42</v>
      </c>
      <c r="F3992" s="178">
        <v>7.88</v>
      </c>
      <c r="G3992" s="178">
        <v>8.11</v>
      </c>
      <c r="H3992" s="178">
        <v>8.37</v>
      </c>
      <c r="I3992" s="178">
        <v>8.51</v>
      </c>
      <c r="J3992" s="178">
        <v>8.63</v>
      </c>
      <c r="K3992" s="179" t="str">
        <f>MAX(0,((T3992*(365/365))-VLOOKUP(A3992,VBMA!$A:$D,4,0))  /  (T3992* (365/365)   ))</f>
        <v>#N/A</v>
      </c>
      <c r="L3992" s="180" t="str">
        <f t="shared" ref="L3992:S3992" si="3995">(B3992*(1-$K3992) * (365/365))/100</f>
        <v>#N/A</v>
      </c>
      <c r="M3992" s="180" t="str">
        <f t="shared" si="3995"/>
        <v>#N/A</v>
      </c>
      <c r="N3992" s="180" t="str">
        <f t="shared" si="3995"/>
        <v>#N/A</v>
      </c>
      <c r="O3992" s="180" t="str">
        <f t="shared" si="3995"/>
        <v>#N/A</v>
      </c>
      <c r="P3992" s="180" t="str">
        <f t="shared" si="3995"/>
        <v>#N/A</v>
      </c>
      <c r="Q3992" s="180" t="str">
        <f t="shared" si="3995"/>
        <v>#N/A</v>
      </c>
      <c r="R3992" s="180" t="str">
        <f t="shared" si="3995"/>
        <v>#N/A</v>
      </c>
      <c r="S3992" s="180" t="str">
        <f t="shared" si="3995"/>
        <v>#N/A</v>
      </c>
      <c r="T3992" s="181">
        <f t="shared" si="3"/>
        <v>8.646956522</v>
      </c>
      <c r="U3992" s="182">
        <f t="shared" si="4"/>
        <v>40100</v>
      </c>
      <c r="V3992" s="182">
        <f t="shared" si="5"/>
        <v>40192</v>
      </c>
      <c r="W3992" s="182">
        <f t="shared" si="6"/>
        <v>40282</v>
      </c>
      <c r="X3992" s="181">
        <f t="shared" si="7"/>
        <v>183</v>
      </c>
      <c r="Y3992" s="181">
        <f t="shared" si="8"/>
        <v>275</v>
      </c>
      <c r="Z3992" s="181">
        <f t="shared" si="9"/>
        <v>365</v>
      </c>
      <c r="AA3992" s="155"/>
      <c r="AB3992" s="9"/>
      <c r="AC3992" s="9"/>
      <c r="AD3992" s="9"/>
      <c r="AE3992" s="9"/>
      <c r="AF3992" s="9"/>
      <c r="AG3992" s="9"/>
      <c r="AH3992" s="9"/>
    </row>
    <row r="3993" ht="15.75" customHeight="1">
      <c r="A3993" s="177">
        <v>39916.0</v>
      </c>
      <c r="B3993" s="178">
        <v>6.4</v>
      </c>
      <c r="C3993" s="178">
        <v>6.92</v>
      </c>
      <c r="D3993" s="178">
        <v>7.21</v>
      </c>
      <c r="E3993" s="178">
        <v>7.57</v>
      </c>
      <c r="F3993" s="178">
        <v>7.92</v>
      </c>
      <c r="G3993" s="178">
        <v>8.14</v>
      </c>
      <c r="H3993" s="178">
        <v>8.41</v>
      </c>
      <c r="I3993" s="178">
        <v>8.56</v>
      </c>
      <c r="J3993" s="178">
        <v>8.66</v>
      </c>
      <c r="K3993" s="179" t="str">
        <f>MAX(0,((T3993*(365/365))-VLOOKUP(A3993,VBMA!$A:$D,4,0))  /  (T3993* (365/365)   ))</f>
        <v>#N/A</v>
      </c>
      <c r="L3993" s="180" t="str">
        <f t="shared" ref="L3993:S3993" si="3996">(B3993*(1-$K3993) * (365/365))/100</f>
        <v>#N/A</v>
      </c>
      <c r="M3993" s="180" t="str">
        <f t="shared" si="3996"/>
        <v>#N/A</v>
      </c>
      <c r="N3993" s="180" t="str">
        <f t="shared" si="3996"/>
        <v>#N/A</v>
      </c>
      <c r="O3993" s="180" t="str">
        <f t="shared" si="3996"/>
        <v>#N/A</v>
      </c>
      <c r="P3993" s="180" t="str">
        <f t="shared" si="3996"/>
        <v>#N/A</v>
      </c>
      <c r="Q3993" s="180" t="str">
        <f t="shared" si="3996"/>
        <v>#N/A</v>
      </c>
      <c r="R3993" s="180" t="str">
        <f t="shared" si="3996"/>
        <v>#N/A</v>
      </c>
      <c r="S3993" s="180" t="str">
        <f t="shared" si="3996"/>
        <v>#N/A</v>
      </c>
      <c r="T3993" s="181">
        <f t="shared" si="3"/>
        <v>8.70673913</v>
      </c>
      <c r="U3993" s="182">
        <f t="shared" si="4"/>
        <v>40099</v>
      </c>
      <c r="V3993" s="182">
        <f t="shared" si="5"/>
        <v>40191</v>
      </c>
      <c r="W3993" s="182">
        <f t="shared" si="6"/>
        <v>40281</v>
      </c>
      <c r="X3993" s="181">
        <f t="shared" si="7"/>
        <v>183</v>
      </c>
      <c r="Y3993" s="181">
        <f t="shared" si="8"/>
        <v>275</v>
      </c>
      <c r="Z3993" s="181">
        <f t="shared" si="9"/>
        <v>365</v>
      </c>
      <c r="AA3993" s="155"/>
      <c r="AB3993" s="9"/>
      <c r="AC3993" s="9"/>
      <c r="AD3993" s="9"/>
      <c r="AE3993" s="9"/>
      <c r="AF3993" s="9"/>
      <c r="AG3993" s="9"/>
      <c r="AH3993" s="9"/>
    </row>
    <row r="3994" ht="15.75" customHeight="1">
      <c r="A3994" s="177">
        <v>39913.0</v>
      </c>
      <c r="B3994" s="178">
        <v>6.56</v>
      </c>
      <c r="C3994" s="178">
        <v>7.06</v>
      </c>
      <c r="D3994" s="178">
        <v>7.39</v>
      </c>
      <c r="E3994" s="178">
        <v>7.66</v>
      </c>
      <c r="F3994" s="178">
        <v>7.94</v>
      </c>
      <c r="G3994" s="178">
        <v>8.18</v>
      </c>
      <c r="H3994" s="178">
        <v>8.44</v>
      </c>
      <c r="I3994" s="178">
        <v>8.54</v>
      </c>
      <c r="J3994" s="178">
        <v>8.66</v>
      </c>
      <c r="K3994" s="179" t="str">
        <f>MAX(0,((T3994*(365/365))-VLOOKUP(A3994,VBMA!$A:$D,4,0))  /  (T3994* (365/365)   ))</f>
        <v>#N/A</v>
      </c>
      <c r="L3994" s="180" t="str">
        <f t="shared" ref="L3994:S3994" si="3997">(B3994*(1-$K3994) * (365/365))/100</f>
        <v>#N/A</v>
      </c>
      <c r="M3994" s="180" t="str">
        <f t="shared" si="3997"/>
        <v>#N/A</v>
      </c>
      <c r="N3994" s="180" t="str">
        <f t="shared" si="3997"/>
        <v>#N/A</v>
      </c>
      <c r="O3994" s="180" t="str">
        <f t="shared" si="3997"/>
        <v>#N/A</v>
      </c>
      <c r="P3994" s="180" t="str">
        <f t="shared" si="3997"/>
        <v>#N/A</v>
      </c>
      <c r="Q3994" s="180" t="str">
        <f t="shared" si="3997"/>
        <v>#N/A</v>
      </c>
      <c r="R3994" s="180" t="str">
        <f t="shared" si="3997"/>
        <v>#N/A</v>
      </c>
      <c r="S3994" s="180" t="str">
        <f t="shared" si="3997"/>
        <v>#N/A</v>
      </c>
      <c r="T3994" s="181">
        <f t="shared" si="3"/>
        <v>8.637826087</v>
      </c>
      <c r="U3994" s="182">
        <f t="shared" si="4"/>
        <v>40096</v>
      </c>
      <c r="V3994" s="182">
        <f t="shared" si="5"/>
        <v>40188</v>
      </c>
      <c r="W3994" s="182">
        <f t="shared" si="6"/>
        <v>40278</v>
      </c>
      <c r="X3994" s="181">
        <f t="shared" si="7"/>
        <v>183</v>
      </c>
      <c r="Y3994" s="181">
        <f t="shared" si="8"/>
        <v>275</v>
      </c>
      <c r="Z3994" s="181">
        <f t="shared" si="9"/>
        <v>365</v>
      </c>
      <c r="AA3994" s="155"/>
      <c r="AB3994" s="9"/>
      <c r="AC3994" s="9"/>
      <c r="AD3994" s="9"/>
      <c r="AE3994" s="9"/>
      <c r="AF3994" s="9"/>
      <c r="AG3994" s="9"/>
      <c r="AH3994" s="9"/>
    </row>
    <row r="3995" ht="15.75" customHeight="1">
      <c r="A3995" s="177">
        <v>39912.0</v>
      </c>
      <c r="B3995" s="178">
        <v>6.56</v>
      </c>
      <c r="C3995" s="178">
        <v>7.06</v>
      </c>
      <c r="D3995" s="178">
        <v>7.39</v>
      </c>
      <c r="E3995" s="178">
        <v>7.66</v>
      </c>
      <c r="F3995" s="178">
        <v>7.94</v>
      </c>
      <c r="G3995" s="178">
        <v>8.16</v>
      </c>
      <c r="H3995" s="178">
        <v>8.44</v>
      </c>
      <c r="I3995" s="178">
        <v>8.54</v>
      </c>
      <c r="J3995" s="178">
        <v>8.66</v>
      </c>
      <c r="K3995" s="179" t="str">
        <f>MAX(0,((T3995*(365/365))-VLOOKUP(A3995,VBMA!$A:$D,4,0))  /  (T3995* (365/365)   ))</f>
        <v>#N/A</v>
      </c>
      <c r="L3995" s="180" t="str">
        <f t="shared" ref="L3995:S3995" si="3998">(B3995*(1-$K3995) * (365/365))/100</f>
        <v>#N/A</v>
      </c>
      <c r="M3995" s="180" t="str">
        <f t="shared" si="3998"/>
        <v>#N/A</v>
      </c>
      <c r="N3995" s="180" t="str">
        <f t="shared" si="3998"/>
        <v>#N/A</v>
      </c>
      <c r="O3995" s="180" t="str">
        <f t="shared" si="3998"/>
        <v>#N/A</v>
      </c>
      <c r="P3995" s="180" t="str">
        <f t="shared" si="3998"/>
        <v>#N/A</v>
      </c>
      <c r="Q3995" s="180" t="str">
        <f t="shared" si="3998"/>
        <v>#N/A</v>
      </c>
      <c r="R3995" s="180" t="str">
        <f t="shared" si="3998"/>
        <v>#N/A</v>
      </c>
      <c r="S3995" s="180" t="str">
        <f t="shared" si="3998"/>
        <v>#N/A</v>
      </c>
      <c r="T3995" s="181">
        <f t="shared" si="3"/>
        <v>8.637826087</v>
      </c>
      <c r="U3995" s="182">
        <f t="shared" si="4"/>
        <v>40095</v>
      </c>
      <c r="V3995" s="182">
        <f t="shared" si="5"/>
        <v>40187</v>
      </c>
      <c r="W3995" s="182">
        <f t="shared" si="6"/>
        <v>40277</v>
      </c>
      <c r="X3995" s="181">
        <f t="shared" si="7"/>
        <v>183</v>
      </c>
      <c r="Y3995" s="181">
        <f t="shared" si="8"/>
        <v>275</v>
      </c>
      <c r="Z3995" s="181">
        <f t="shared" si="9"/>
        <v>365</v>
      </c>
      <c r="AA3995" s="155"/>
      <c r="AB3995" s="9"/>
      <c r="AC3995" s="9"/>
      <c r="AD3995" s="9"/>
      <c r="AE3995" s="9"/>
      <c r="AF3995" s="9"/>
      <c r="AG3995" s="9"/>
      <c r="AH3995" s="9"/>
    </row>
    <row r="3996" ht="15.75" customHeight="1">
      <c r="A3996" s="177">
        <v>39911.0</v>
      </c>
      <c r="B3996" s="178">
        <v>6.52</v>
      </c>
      <c r="C3996" s="178">
        <v>7.0</v>
      </c>
      <c r="D3996" s="178">
        <v>7.32</v>
      </c>
      <c r="E3996" s="178">
        <v>7.61</v>
      </c>
      <c r="F3996" s="178">
        <v>7.93</v>
      </c>
      <c r="G3996" s="178">
        <v>8.16</v>
      </c>
      <c r="H3996" s="178">
        <v>8.44</v>
      </c>
      <c r="I3996" s="178">
        <v>8.54</v>
      </c>
      <c r="J3996" s="178">
        <v>8.66</v>
      </c>
      <c r="K3996" s="179" t="str">
        <f>MAX(0,((T3996*(365/365))-VLOOKUP(A3996,VBMA!$A:$D,4,0))  /  (T3996* (365/365)   ))</f>
        <v>#N/A</v>
      </c>
      <c r="L3996" s="180" t="str">
        <f t="shared" ref="L3996:S3996" si="3999">(B3996*(1-$K3996) * (365/365))/100</f>
        <v>#N/A</v>
      </c>
      <c r="M3996" s="180" t="str">
        <f t="shared" si="3999"/>
        <v>#N/A</v>
      </c>
      <c r="N3996" s="180" t="str">
        <f t="shared" si="3999"/>
        <v>#N/A</v>
      </c>
      <c r="O3996" s="180" t="str">
        <f t="shared" si="3999"/>
        <v>#N/A</v>
      </c>
      <c r="P3996" s="180" t="str">
        <f t="shared" si="3999"/>
        <v>#N/A</v>
      </c>
      <c r="Q3996" s="180" t="str">
        <f t="shared" si="3999"/>
        <v>#N/A</v>
      </c>
      <c r="R3996" s="180" t="str">
        <f t="shared" si="3999"/>
        <v>#N/A</v>
      </c>
      <c r="S3996" s="180" t="str">
        <f t="shared" si="3999"/>
        <v>#N/A</v>
      </c>
      <c r="T3996" s="181">
        <f t="shared" si="3"/>
        <v>8.637826087</v>
      </c>
      <c r="U3996" s="182">
        <f t="shared" si="4"/>
        <v>40094</v>
      </c>
      <c r="V3996" s="182">
        <f t="shared" si="5"/>
        <v>40186</v>
      </c>
      <c r="W3996" s="182">
        <f t="shared" si="6"/>
        <v>40276</v>
      </c>
      <c r="X3996" s="181">
        <f t="shared" si="7"/>
        <v>183</v>
      </c>
      <c r="Y3996" s="181">
        <f t="shared" si="8"/>
        <v>275</v>
      </c>
      <c r="Z3996" s="181">
        <f t="shared" si="9"/>
        <v>365</v>
      </c>
      <c r="AA3996" s="155"/>
      <c r="AB3996" s="9"/>
      <c r="AC3996" s="9"/>
      <c r="AD3996" s="9"/>
      <c r="AE3996" s="9"/>
      <c r="AF3996" s="9"/>
      <c r="AG3996" s="9"/>
      <c r="AH3996" s="9"/>
    </row>
    <row r="3997" ht="15.75" customHeight="1">
      <c r="A3997" s="177">
        <v>39910.0</v>
      </c>
      <c r="B3997" s="178">
        <v>6.36</v>
      </c>
      <c r="C3997" s="178">
        <v>6.86</v>
      </c>
      <c r="D3997" s="178">
        <v>7.23</v>
      </c>
      <c r="E3997" s="178">
        <v>7.57</v>
      </c>
      <c r="F3997" s="178">
        <v>7.92</v>
      </c>
      <c r="G3997" s="178">
        <v>8.14</v>
      </c>
      <c r="H3997" s="178">
        <v>8.44</v>
      </c>
      <c r="I3997" s="178">
        <v>8.54</v>
      </c>
      <c r="J3997" s="178">
        <v>8.66</v>
      </c>
      <c r="K3997" s="179" t="str">
        <f>MAX(0,((T3997*(365/365))-VLOOKUP(A3997,VBMA!$A:$D,4,0))  /  (T3997* (365/365)   ))</f>
        <v>#N/A</v>
      </c>
      <c r="L3997" s="180" t="str">
        <f t="shared" ref="L3997:S3997" si="4000">(B3997*(1-$K3997) * (365/365))/100</f>
        <v>#N/A</v>
      </c>
      <c r="M3997" s="180" t="str">
        <f t="shared" si="4000"/>
        <v>#N/A</v>
      </c>
      <c r="N3997" s="180" t="str">
        <f t="shared" si="4000"/>
        <v>#N/A</v>
      </c>
      <c r="O3997" s="180" t="str">
        <f t="shared" si="4000"/>
        <v>#N/A</v>
      </c>
      <c r="P3997" s="180" t="str">
        <f t="shared" si="4000"/>
        <v>#N/A</v>
      </c>
      <c r="Q3997" s="180" t="str">
        <f t="shared" si="4000"/>
        <v>#N/A</v>
      </c>
      <c r="R3997" s="180" t="str">
        <f t="shared" si="4000"/>
        <v>#N/A</v>
      </c>
      <c r="S3997" s="180" t="str">
        <f t="shared" si="4000"/>
        <v>#N/A</v>
      </c>
      <c r="T3997" s="181">
        <f t="shared" si="3"/>
        <v>8.637826087</v>
      </c>
      <c r="U3997" s="182">
        <f t="shared" si="4"/>
        <v>40093</v>
      </c>
      <c r="V3997" s="182">
        <f t="shared" si="5"/>
        <v>40185</v>
      </c>
      <c r="W3997" s="182">
        <f t="shared" si="6"/>
        <v>40275</v>
      </c>
      <c r="X3997" s="181">
        <f t="shared" si="7"/>
        <v>183</v>
      </c>
      <c r="Y3997" s="181">
        <f t="shared" si="8"/>
        <v>275</v>
      </c>
      <c r="Z3997" s="181">
        <f t="shared" si="9"/>
        <v>365</v>
      </c>
      <c r="AA3997" s="155"/>
      <c r="AB3997" s="9"/>
      <c r="AC3997" s="9"/>
      <c r="AD3997" s="9"/>
      <c r="AE3997" s="9"/>
      <c r="AF3997" s="9"/>
      <c r="AG3997" s="9"/>
      <c r="AH3997" s="9"/>
    </row>
    <row r="3998" ht="15.75" customHeight="1">
      <c r="A3998" s="177">
        <v>39906.0</v>
      </c>
      <c r="B3998" s="178">
        <v>6.36</v>
      </c>
      <c r="C3998" s="178">
        <v>6.84</v>
      </c>
      <c r="D3998" s="178">
        <v>7.22</v>
      </c>
      <c r="E3998" s="178">
        <v>7.58</v>
      </c>
      <c r="F3998" s="178">
        <v>7.92</v>
      </c>
      <c r="G3998" s="178">
        <v>8.14</v>
      </c>
      <c r="H3998" s="178">
        <v>8.44</v>
      </c>
      <c r="I3998" s="178">
        <v>8.54</v>
      </c>
      <c r="J3998" s="178">
        <v>8.66</v>
      </c>
      <c r="K3998" s="179" t="str">
        <f>MAX(0,((T3998*(365/365))-VLOOKUP(A3998,VBMA!$A:$D,4,0))  /  (T3998* (365/365)   ))</f>
        <v>#N/A</v>
      </c>
      <c r="L3998" s="180" t="str">
        <f t="shared" ref="L3998:S3998" si="4001">(B3998*(1-$K3998) * (365/365))/100</f>
        <v>#N/A</v>
      </c>
      <c r="M3998" s="180" t="str">
        <f t="shared" si="4001"/>
        <v>#N/A</v>
      </c>
      <c r="N3998" s="180" t="str">
        <f t="shared" si="4001"/>
        <v>#N/A</v>
      </c>
      <c r="O3998" s="180" t="str">
        <f t="shared" si="4001"/>
        <v>#N/A</v>
      </c>
      <c r="P3998" s="180" t="str">
        <f t="shared" si="4001"/>
        <v>#N/A</v>
      </c>
      <c r="Q3998" s="180" t="str">
        <f t="shared" si="4001"/>
        <v>#N/A</v>
      </c>
      <c r="R3998" s="180" t="str">
        <f t="shared" si="4001"/>
        <v>#N/A</v>
      </c>
      <c r="S3998" s="180" t="str">
        <f t="shared" si="4001"/>
        <v>#N/A</v>
      </c>
      <c r="T3998" s="181">
        <f t="shared" si="3"/>
        <v>8.637826087</v>
      </c>
      <c r="U3998" s="182">
        <f t="shared" si="4"/>
        <v>40089</v>
      </c>
      <c r="V3998" s="182">
        <f t="shared" si="5"/>
        <v>40181</v>
      </c>
      <c r="W3998" s="182">
        <f t="shared" si="6"/>
        <v>40271</v>
      </c>
      <c r="X3998" s="181">
        <f t="shared" si="7"/>
        <v>183</v>
      </c>
      <c r="Y3998" s="181">
        <f t="shared" si="8"/>
        <v>275</v>
      </c>
      <c r="Z3998" s="181">
        <f t="shared" si="9"/>
        <v>365</v>
      </c>
      <c r="AA3998" s="155"/>
      <c r="AB3998" s="9"/>
      <c r="AC3998" s="9"/>
      <c r="AD3998" s="9"/>
      <c r="AE3998" s="9"/>
      <c r="AF3998" s="9"/>
      <c r="AG3998" s="9"/>
      <c r="AH3998" s="9"/>
    </row>
    <row r="3999" ht="15.75" customHeight="1">
      <c r="A3999" s="177">
        <v>39905.0</v>
      </c>
      <c r="B3999" s="178">
        <v>6.39</v>
      </c>
      <c r="C3999" s="178">
        <v>6.87</v>
      </c>
      <c r="D3999" s="178">
        <v>7.23</v>
      </c>
      <c r="E3999" s="178">
        <v>7.64</v>
      </c>
      <c r="F3999" s="178">
        <v>7.96</v>
      </c>
      <c r="G3999" s="178">
        <v>8.16</v>
      </c>
      <c r="H3999" s="178">
        <v>8.44</v>
      </c>
      <c r="I3999" s="178">
        <v>8.54</v>
      </c>
      <c r="J3999" s="178">
        <v>8.66</v>
      </c>
      <c r="K3999" s="179" t="str">
        <f>MAX(0,((T3999*(365/365))-VLOOKUP(A3999,VBMA!$A:$D,4,0))  /  (T3999* (365/365)   ))</f>
        <v>#N/A</v>
      </c>
      <c r="L3999" s="180" t="str">
        <f t="shared" ref="L3999:S3999" si="4002">(B3999*(1-$K3999) * (365/365))/100</f>
        <v>#N/A</v>
      </c>
      <c r="M3999" s="180" t="str">
        <f t="shared" si="4002"/>
        <v>#N/A</v>
      </c>
      <c r="N3999" s="180" t="str">
        <f t="shared" si="4002"/>
        <v>#N/A</v>
      </c>
      <c r="O3999" s="180" t="str">
        <f t="shared" si="4002"/>
        <v>#N/A</v>
      </c>
      <c r="P3999" s="180" t="str">
        <f t="shared" si="4002"/>
        <v>#N/A</v>
      </c>
      <c r="Q3999" s="180" t="str">
        <f t="shared" si="4002"/>
        <v>#N/A</v>
      </c>
      <c r="R3999" s="180" t="str">
        <f t="shared" si="4002"/>
        <v>#N/A</v>
      </c>
      <c r="S3999" s="180" t="str">
        <f t="shared" si="4002"/>
        <v>#N/A</v>
      </c>
      <c r="T3999" s="181">
        <f t="shared" si="3"/>
        <v>8.637826087</v>
      </c>
      <c r="U3999" s="182">
        <f t="shared" si="4"/>
        <v>40088</v>
      </c>
      <c r="V3999" s="182">
        <f t="shared" si="5"/>
        <v>40180</v>
      </c>
      <c r="W3999" s="182">
        <f t="shared" si="6"/>
        <v>40270</v>
      </c>
      <c r="X3999" s="181">
        <f t="shared" si="7"/>
        <v>183</v>
      </c>
      <c r="Y3999" s="181">
        <f t="shared" si="8"/>
        <v>275</v>
      </c>
      <c r="Z3999" s="181">
        <f t="shared" si="9"/>
        <v>365</v>
      </c>
      <c r="AA3999" s="155"/>
      <c r="AB3999" s="9"/>
      <c r="AC3999" s="9"/>
      <c r="AD3999" s="9"/>
      <c r="AE3999" s="9"/>
      <c r="AF3999" s="9"/>
      <c r="AG3999" s="9"/>
      <c r="AH3999" s="9"/>
    </row>
    <row r="4000" ht="15.75" customHeight="1">
      <c r="A4000" s="177">
        <v>39904.0</v>
      </c>
      <c r="B4000" s="178">
        <v>6.37</v>
      </c>
      <c r="C4000" s="178">
        <v>6.85</v>
      </c>
      <c r="D4000" s="178">
        <v>7.22</v>
      </c>
      <c r="E4000" s="178">
        <v>7.6</v>
      </c>
      <c r="F4000" s="178">
        <v>7.94</v>
      </c>
      <c r="G4000" s="178">
        <v>8.16</v>
      </c>
      <c r="H4000" s="178">
        <v>8.44</v>
      </c>
      <c r="I4000" s="178">
        <v>8.54</v>
      </c>
      <c r="J4000" s="178">
        <v>8.66</v>
      </c>
      <c r="K4000" s="179" t="str">
        <f>MAX(0,((T4000*(365/365))-VLOOKUP(A4000,VBMA!$A:$D,4,0))  /  (T4000* (365/365)   ))</f>
        <v>#N/A</v>
      </c>
      <c r="L4000" s="180" t="str">
        <f t="shared" ref="L4000:S4000" si="4003">(B4000*(1-$K4000) * (365/365))/100</f>
        <v>#N/A</v>
      </c>
      <c r="M4000" s="180" t="str">
        <f t="shared" si="4003"/>
        <v>#N/A</v>
      </c>
      <c r="N4000" s="180" t="str">
        <f t="shared" si="4003"/>
        <v>#N/A</v>
      </c>
      <c r="O4000" s="180" t="str">
        <f t="shared" si="4003"/>
        <v>#N/A</v>
      </c>
      <c r="P4000" s="180" t="str">
        <f t="shared" si="4003"/>
        <v>#N/A</v>
      </c>
      <c r="Q4000" s="180" t="str">
        <f t="shared" si="4003"/>
        <v>#N/A</v>
      </c>
      <c r="R4000" s="180" t="str">
        <f t="shared" si="4003"/>
        <v>#N/A</v>
      </c>
      <c r="S4000" s="180" t="str">
        <f t="shared" si="4003"/>
        <v>#N/A</v>
      </c>
      <c r="T4000" s="181">
        <f t="shared" si="3"/>
        <v>8.637826087</v>
      </c>
      <c r="U4000" s="182">
        <f t="shared" si="4"/>
        <v>40087</v>
      </c>
      <c r="V4000" s="182">
        <f t="shared" si="5"/>
        <v>40179</v>
      </c>
      <c r="W4000" s="182">
        <f t="shared" si="6"/>
        <v>40269</v>
      </c>
      <c r="X4000" s="181">
        <f t="shared" si="7"/>
        <v>183</v>
      </c>
      <c r="Y4000" s="181">
        <f t="shared" si="8"/>
        <v>275</v>
      </c>
      <c r="Z4000" s="181">
        <f t="shared" si="9"/>
        <v>365</v>
      </c>
      <c r="AA4000" s="155"/>
      <c r="AB4000" s="9"/>
      <c r="AC4000" s="9"/>
      <c r="AD4000" s="9"/>
      <c r="AE4000" s="9"/>
      <c r="AF4000" s="9"/>
      <c r="AG4000" s="9"/>
      <c r="AH4000" s="9"/>
    </row>
    <row r="4001" ht="15.75" customHeight="1">
      <c r="A4001" s="177">
        <v>39903.0</v>
      </c>
      <c r="B4001" s="178">
        <v>6.32</v>
      </c>
      <c r="C4001" s="178">
        <v>6.84</v>
      </c>
      <c r="D4001" s="178">
        <v>7.21</v>
      </c>
      <c r="E4001" s="178">
        <v>7.61</v>
      </c>
      <c r="F4001" s="178">
        <v>7.94</v>
      </c>
      <c r="G4001" s="178">
        <v>8.19</v>
      </c>
      <c r="H4001" s="178">
        <v>8.44</v>
      </c>
      <c r="I4001" s="178">
        <v>8.54</v>
      </c>
      <c r="J4001" s="178">
        <v>8.66</v>
      </c>
      <c r="K4001" s="179" t="str">
        <f>MAX(0,((T4001*(365/365))-VLOOKUP(A4001,VBMA!$A:$D,4,0))  /  (T4001* (365/365)   ))</f>
        <v>#N/A</v>
      </c>
      <c r="L4001" s="180" t="str">
        <f t="shared" ref="L4001:S4001" si="4004">(B4001*(1-$K4001) * (365/365))/100</f>
        <v>#N/A</v>
      </c>
      <c r="M4001" s="180" t="str">
        <f t="shared" si="4004"/>
        <v>#N/A</v>
      </c>
      <c r="N4001" s="180" t="str">
        <f t="shared" si="4004"/>
        <v>#N/A</v>
      </c>
      <c r="O4001" s="180" t="str">
        <f t="shared" si="4004"/>
        <v>#N/A</v>
      </c>
      <c r="P4001" s="180" t="str">
        <f t="shared" si="4004"/>
        <v>#N/A</v>
      </c>
      <c r="Q4001" s="180" t="str">
        <f t="shared" si="4004"/>
        <v>#N/A</v>
      </c>
      <c r="R4001" s="180" t="str">
        <f t="shared" si="4004"/>
        <v>#N/A</v>
      </c>
      <c r="S4001" s="180" t="str">
        <f t="shared" si="4004"/>
        <v>#N/A</v>
      </c>
      <c r="T4001" s="181">
        <f t="shared" si="3"/>
        <v>8.638901099</v>
      </c>
      <c r="U4001" s="182">
        <f t="shared" si="4"/>
        <v>40087</v>
      </c>
      <c r="V4001" s="182">
        <f t="shared" si="5"/>
        <v>40178</v>
      </c>
      <c r="W4001" s="182">
        <f t="shared" si="6"/>
        <v>40268</v>
      </c>
      <c r="X4001" s="181">
        <f t="shared" si="7"/>
        <v>184</v>
      </c>
      <c r="Y4001" s="181">
        <f t="shared" si="8"/>
        <v>275</v>
      </c>
      <c r="Z4001" s="181">
        <f t="shared" si="9"/>
        <v>365</v>
      </c>
      <c r="AA4001" s="155"/>
      <c r="AB4001" s="9"/>
      <c r="AC4001" s="9"/>
      <c r="AD4001" s="9"/>
      <c r="AE4001" s="9"/>
      <c r="AF4001" s="9"/>
      <c r="AG4001" s="9"/>
      <c r="AH4001" s="9"/>
    </row>
    <row r="4002" ht="15.75" customHeight="1">
      <c r="A4002" s="177">
        <v>39902.0</v>
      </c>
      <c r="B4002" s="178">
        <v>6.31</v>
      </c>
      <c r="C4002" s="178">
        <v>6.85</v>
      </c>
      <c r="D4002" s="178">
        <v>7.2</v>
      </c>
      <c r="E4002" s="178">
        <v>7.59</v>
      </c>
      <c r="F4002" s="178">
        <v>7.92</v>
      </c>
      <c r="G4002" s="178">
        <v>8.18</v>
      </c>
      <c r="H4002" s="178">
        <v>8.47</v>
      </c>
      <c r="I4002" s="178">
        <v>8.57</v>
      </c>
      <c r="J4002" s="178">
        <v>8.68</v>
      </c>
      <c r="K4002" s="179" t="str">
        <f>MAX(0,((T4002*(365/365))-VLOOKUP(A4002,VBMA!$A:$D,4,0))  /  (T4002* (365/365)   ))</f>
        <v>#N/A</v>
      </c>
      <c r="L4002" s="180" t="str">
        <f t="shared" ref="L4002:S4002" si="4005">(B4002*(1-$K4002) * (365/365))/100</f>
        <v>#N/A</v>
      </c>
      <c r="M4002" s="180" t="str">
        <f t="shared" si="4005"/>
        <v>#N/A</v>
      </c>
      <c r="N4002" s="180" t="str">
        <f t="shared" si="4005"/>
        <v>#N/A</v>
      </c>
      <c r="O4002" s="180" t="str">
        <f t="shared" si="4005"/>
        <v>#N/A</v>
      </c>
      <c r="P4002" s="180" t="str">
        <f t="shared" si="4005"/>
        <v>#N/A</v>
      </c>
      <c r="Q4002" s="180" t="str">
        <f t="shared" si="4005"/>
        <v>#N/A</v>
      </c>
      <c r="R4002" s="180" t="str">
        <f t="shared" si="4005"/>
        <v>#N/A</v>
      </c>
      <c r="S4002" s="180" t="str">
        <f t="shared" si="4005"/>
        <v>#N/A</v>
      </c>
      <c r="T4002" s="181">
        <f t="shared" si="3"/>
        <v>8.668901099</v>
      </c>
      <c r="U4002" s="182">
        <f t="shared" si="4"/>
        <v>40086</v>
      </c>
      <c r="V4002" s="182">
        <f t="shared" si="5"/>
        <v>40177</v>
      </c>
      <c r="W4002" s="182">
        <f t="shared" si="6"/>
        <v>40267</v>
      </c>
      <c r="X4002" s="181">
        <f t="shared" si="7"/>
        <v>184</v>
      </c>
      <c r="Y4002" s="181">
        <f t="shared" si="8"/>
        <v>275</v>
      </c>
      <c r="Z4002" s="181">
        <f t="shared" si="9"/>
        <v>365</v>
      </c>
      <c r="AA4002" s="155"/>
      <c r="AB4002" s="9"/>
      <c r="AC4002" s="9"/>
      <c r="AD4002" s="9"/>
      <c r="AE4002" s="9"/>
      <c r="AF4002" s="9"/>
      <c r="AG4002" s="9"/>
      <c r="AH4002" s="9"/>
    </row>
    <row r="4003" ht="15.75" customHeight="1">
      <c r="A4003" s="177">
        <v>39899.0</v>
      </c>
      <c r="B4003" s="178">
        <v>6.31</v>
      </c>
      <c r="C4003" s="178">
        <v>6.87</v>
      </c>
      <c r="D4003" s="178">
        <v>7.22</v>
      </c>
      <c r="E4003" s="178">
        <v>7.59</v>
      </c>
      <c r="F4003" s="178">
        <v>7.92</v>
      </c>
      <c r="G4003" s="178">
        <v>8.18</v>
      </c>
      <c r="H4003" s="178">
        <v>8.47</v>
      </c>
      <c r="I4003" s="178">
        <v>8.57</v>
      </c>
      <c r="J4003" s="178">
        <v>8.68</v>
      </c>
      <c r="K4003" s="179" t="str">
        <f>MAX(0,((T4003*(365/365))-VLOOKUP(A4003,VBMA!$A:$D,4,0))  /  (T4003* (365/365)   ))</f>
        <v>#N/A</v>
      </c>
      <c r="L4003" s="180" t="str">
        <f t="shared" ref="L4003:S4003" si="4006">(B4003*(1-$K4003) * (365/365))/100</f>
        <v>#N/A</v>
      </c>
      <c r="M4003" s="180" t="str">
        <f t="shared" si="4006"/>
        <v>#N/A</v>
      </c>
      <c r="N4003" s="180" t="str">
        <f t="shared" si="4006"/>
        <v>#N/A</v>
      </c>
      <c r="O4003" s="180" t="str">
        <f t="shared" si="4006"/>
        <v>#N/A</v>
      </c>
      <c r="P4003" s="180" t="str">
        <f t="shared" si="4006"/>
        <v>#N/A</v>
      </c>
      <c r="Q4003" s="180" t="str">
        <f t="shared" si="4006"/>
        <v>#N/A</v>
      </c>
      <c r="R4003" s="180" t="str">
        <f t="shared" si="4006"/>
        <v>#N/A</v>
      </c>
      <c r="S4003" s="180" t="str">
        <f t="shared" si="4006"/>
        <v>#N/A</v>
      </c>
      <c r="T4003" s="181">
        <f t="shared" si="3"/>
        <v>8.668901099</v>
      </c>
      <c r="U4003" s="182">
        <f t="shared" si="4"/>
        <v>40083</v>
      </c>
      <c r="V4003" s="182">
        <f t="shared" si="5"/>
        <v>40174</v>
      </c>
      <c r="W4003" s="182">
        <f t="shared" si="6"/>
        <v>40264</v>
      </c>
      <c r="X4003" s="181">
        <f t="shared" si="7"/>
        <v>184</v>
      </c>
      <c r="Y4003" s="181">
        <f t="shared" si="8"/>
        <v>275</v>
      </c>
      <c r="Z4003" s="181">
        <f t="shared" si="9"/>
        <v>365</v>
      </c>
      <c r="AA4003" s="155"/>
      <c r="AB4003" s="9"/>
      <c r="AC4003" s="9"/>
      <c r="AD4003" s="9"/>
      <c r="AE4003" s="9"/>
      <c r="AF4003" s="9"/>
      <c r="AG4003" s="9"/>
      <c r="AH4003" s="9"/>
    </row>
    <row r="4004" ht="15.75" customHeight="1">
      <c r="A4004" s="177">
        <v>39898.0</v>
      </c>
      <c r="B4004" s="178">
        <v>6.31</v>
      </c>
      <c r="C4004" s="178">
        <v>6.89</v>
      </c>
      <c r="D4004" s="178">
        <v>7.25</v>
      </c>
      <c r="E4004" s="178">
        <v>7.63</v>
      </c>
      <c r="F4004" s="178">
        <v>7.94</v>
      </c>
      <c r="G4004" s="178">
        <v>8.2</v>
      </c>
      <c r="H4004" s="178">
        <v>8.5</v>
      </c>
      <c r="I4004" s="178">
        <v>8.58</v>
      </c>
      <c r="J4004" s="178">
        <v>8.7</v>
      </c>
      <c r="K4004" s="179" t="str">
        <f>MAX(0,((T4004*(365/365))-VLOOKUP(A4004,VBMA!$A:$D,4,0))  /  (T4004* (365/365)   ))</f>
        <v>#N/A</v>
      </c>
      <c r="L4004" s="180" t="str">
        <f t="shared" ref="L4004:S4004" si="4007">(B4004*(1-$K4004) * (365/365))/100</f>
        <v>#N/A</v>
      </c>
      <c r="M4004" s="180" t="str">
        <f t="shared" si="4007"/>
        <v>#N/A</v>
      </c>
      <c r="N4004" s="180" t="str">
        <f t="shared" si="4007"/>
        <v>#N/A</v>
      </c>
      <c r="O4004" s="180" t="str">
        <f t="shared" si="4007"/>
        <v>#N/A</v>
      </c>
      <c r="P4004" s="180" t="str">
        <f t="shared" si="4007"/>
        <v>#N/A</v>
      </c>
      <c r="Q4004" s="180" t="str">
        <f t="shared" si="4007"/>
        <v>#N/A</v>
      </c>
      <c r="R4004" s="180" t="str">
        <f t="shared" si="4007"/>
        <v>#N/A</v>
      </c>
      <c r="S4004" s="180" t="str">
        <f t="shared" si="4007"/>
        <v>#N/A</v>
      </c>
      <c r="T4004" s="181">
        <f t="shared" si="3"/>
        <v>8.659120879</v>
      </c>
      <c r="U4004" s="182">
        <f t="shared" si="4"/>
        <v>40082</v>
      </c>
      <c r="V4004" s="182">
        <f t="shared" si="5"/>
        <v>40173</v>
      </c>
      <c r="W4004" s="182">
        <f t="shared" si="6"/>
        <v>40263</v>
      </c>
      <c r="X4004" s="181">
        <f t="shared" si="7"/>
        <v>184</v>
      </c>
      <c r="Y4004" s="181">
        <f t="shared" si="8"/>
        <v>275</v>
      </c>
      <c r="Z4004" s="181">
        <f t="shared" si="9"/>
        <v>365</v>
      </c>
      <c r="AA4004" s="155"/>
      <c r="AB4004" s="9"/>
      <c r="AC4004" s="9"/>
      <c r="AD4004" s="9"/>
      <c r="AE4004" s="9"/>
      <c r="AF4004" s="9"/>
      <c r="AG4004" s="9"/>
      <c r="AH4004" s="9"/>
    </row>
    <row r="4005" ht="15.75" customHeight="1">
      <c r="A4005" s="177">
        <v>39897.0</v>
      </c>
      <c r="B4005" s="178">
        <v>6.29</v>
      </c>
      <c r="C4005" s="178">
        <v>6.87</v>
      </c>
      <c r="D4005" s="178">
        <v>7.22</v>
      </c>
      <c r="E4005" s="178">
        <v>7.59</v>
      </c>
      <c r="F4005" s="178">
        <v>7.92</v>
      </c>
      <c r="G4005" s="178">
        <v>8.18</v>
      </c>
      <c r="H4005" s="178">
        <v>8.47</v>
      </c>
      <c r="I4005" s="178">
        <v>8.57</v>
      </c>
      <c r="J4005" s="178">
        <v>8.68</v>
      </c>
      <c r="K4005" s="179" t="str">
        <f>MAX(0,((T4005*(365/365))-VLOOKUP(A4005,VBMA!$A:$D,4,0))  /  (T4005* (365/365)   ))</f>
        <v>#N/A</v>
      </c>
      <c r="L4005" s="180" t="str">
        <f t="shared" ref="L4005:S4005" si="4008">(B4005*(1-$K4005) * (365/365))/100</f>
        <v>#N/A</v>
      </c>
      <c r="M4005" s="180" t="str">
        <f t="shared" si="4008"/>
        <v>#N/A</v>
      </c>
      <c r="N4005" s="180" t="str">
        <f t="shared" si="4008"/>
        <v>#N/A</v>
      </c>
      <c r="O4005" s="180" t="str">
        <f t="shared" si="4008"/>
        <v>#N/A</v>
      </c>
      <c r="P4005" s="180" t="str">
        <f t="shared" si="4008"/>
        <v>#N/A</v>
      </c>
      <c r="Q4005" s="180" t="str">
        <f t="shared" si="4008"/>
        <v>#N/A</v>
      </c>
      <c r="R4005" s="180" t="str">
        <f t="shared" si="4008"/>
        <v>#N/A</v>
      </c>
      <c r="S4005" s="180" t="str">
        <f t="shared" si="4008"/>
        <v>#N/A</v>
      </c>
      <c r="T4005" s="181">
        <f t="shared" si="3"/>
        <v>8.668901099</v>
      </c>
      <c r="U4005" s="182">
        <f t="shared" si="4"/>
        <v>40081</v>
      </c>
      <c r="V4005" s="182">
        <f t="shared" si="5"/>
        <v>40172</v>
      </c>
      <c r="W4005" s="182">
        <f t="shared" si="6"/>
        <v>40262</v>
      </c>
      <c r="X4005" s="181">
        <f t="shared" si="7"/>
        <v>184</v>
      </c>
      <c r="Y4005" s="181">
        <f t="shared" si="8"/>
        <v>275</v>
      </c>
      <c r="Z4005" s="181">
        <f t="shared" si="9"/>
        <v>365</v>
      </c>
      <c r="AA4005" s="155"/>
      <c r="AB4005" s="9"/>
      <c r="AC4005" s="9"/>
      <c r="AD4005" s="9"/>
      <c r="AE4005" s="9"/>
      <c r="AF4005" s="9"/>
      <c r="AG4005" s="9"/>
      <c r="AH4005" s="9"/>
    </row>
    <row r="4006" ht="15.75" customHeight="1">
      <c r="A4006" s="177">
        <v>39896.0</v>
      </c>
      <c r="B4006" s="178">
        <v>6.46</v>
      </c>
      <c r="C4006" s="178">
        <v>7.01</v>
      </c>
      <c r="D4006" s="178">
        <v>7.28</v>
      </c>
      <c r="E4006" s="178">
        <v>7.61</v>
      </c>
      <c r="F4006" s="178">
        <v>7.93</v>
      </c>
      <c r="G4006" s="178">
        <v>8.18</v>
      </c>
      <c r="H4006" s="178">
        <v>8.47</v>
      </c>
      <c r="I4006" s="178">
        <v>8.57</v>
      </c>
      <c r="J4006" s="178">
        <v>8.68</v>
      </c>
      <c r="K4006" s="179" t="str">
        <f>MAX(0,((T4006*(365/365))-VLOOKUP(A4006,VBMA!$A:$D,4,0))  /  (T4006* (365/365)   ))</f>
        <v>#N/A</v>
      </c>
      <c r="L4006" s="180" t="str">
        <f t="shared" ref="L4006:S4006" si="4009">(B4006*(1-$K4006) * (365/365))/100</f>
        <v>#N/A</v>
      </c>
      <c r="M4006" s="180" t="str">
        <f t="shared" si="4009"/>
        <v>#N/A</v>
      </c>
      <c r="N4006" s="180" t="str">
        <f t="shared" si="4009"/>
        <v>#N/A</v>
      </c>
      <c r="O4006" s="180" t="str">
        <f t="shared" si="4009"/>
        <v>#N/A</v>
      </c>
      <c r="P4006" s="180" t="str">
        <f t="shared" si="4009"/>
        <v>#N/A</v>
      </c>
      <c r="Q4006" s="180" t="str">
        <f t="shared" si="4009"/>
        <v>#N/A</v>
      </c>
      <c r="R4006" s="180" t="str">
        <f t="shared" si="4009"/>
        <v>#N/A</v>
      </c>
      <c r="S4006" s="180" t="str">
        <f t="shared" si="4009"/>
        <v>#N/A</v>
      </c>
      <c r="T4006" s="181">
        <f t="shared" si="3"/>
        <v>8.668901099</v>
      </c>
      <c r="U4006" s="182">
        <f t="shared" si="4"/>
        <v>40080</v>
      </c>
      <c r="V4006" s="182">
        <f t="shared" si="5"/>
        <v>40171</v>
      </c>
      <c r="W4006" s="182">
        <f t="shared" si="6"/>
        <v>40261</v>
      </c>
      <c r="X4006" s="181">
        <f t="shared" si="7"/>
        <v>184</v>
      </c>
      <c r="Y4006" s="181">
        <f t="shared" si="8"/>
        <v>275</v>
      </c>
      <c r="Z4006" s="181">
        <f t="shared" si="9"/>
        <v>365</v>
      </c>
      <c r="AA4006" s="155"/>
      <c r="AB4006" s="9"/>
      <c r="AC4006" s="9"/>
      <c r="AD4006" s="9"/>
      <c r="AE4006" s="9"/>
      <c r="AF4006" s="9"/>
      <c r="AG4006" s="9"/>
      <c r="AH4006" s="9"/>
    </row>
    <row r="4007" ht="15.75" customHeight="1">
      <c r="A4007" s="177">
        <v>39895.0</v>
      </c>
      <c r="B4007" s="178">
        <v>6.34</v>
      </c>
      <c r="C4007" s="178">
        <v>6.86</v>
      </c>
      <c r="D4007" s="178">
        <v>7.22</v>
      </c>
      <c r="E4007" s="178">
        <v>7.61</v>
      </c>
      <c r="F4007" s="178">
        <v>7.94</v>
      </c>
      <c r="G4007" s="178">
        <v>8.18</v>
      </c>
      <c r="H4007" s="178">
        <v>8.47</v>
      </c>
      <c r="I4007" s="178">
        <v>8.57</v>
      </c>
      <c r="J4007" s="178">
        <v>8.68</v>
      </c>
      <c r="K4007" s="179" t="str">
        <f>MAX(0,((T4007*(365/365))-VLOOKUP(A4007,VBMA!$A:$D,4,0))  /  (T4007* (365/365)   ))</f>
        <v>#N/A</v>
      </c>
      <c r="L4007" s="180" t="str">
        <f t="shared" ref="L4007:S4007" si="4010">(B4007*(1-$K4007) * (365/365))/100</f>
        <v>#N/A</v>
      </c>
      <c r="M4007" s="180" t="str">
        <f t="shared" si="4010"/>
        <v>#N/A</v>
      </c>
      <c r="N4007" s="180" t="str">
        <f t="shared" si="4010"/>
        <v>#N/A</v>
      </c>
      <c r="O4007" s="180" t="str">
        <f t="shared" si="4010"/>
        <v>#N/A</v>
      </c>
      <c r="P4007" s="180" t="str">
        <f t="shared" si="4010"/>
        <v>#N/A</v>
      </c>
      <c r="Q4007" s="180" t="str">
        <f t="shared" si="4010"/>
        <v>#N/A</v>
      </c>
      <c r="R4007" s="180" t="str">
        <f t="shared" si="4010"/>
        <v>#N/A</v>
      </c>
      <c r="S4007" s="180" t="str">
        <f t="shared" si="4010"/>
        <v>#N/A</v>
      </c>
      <c r="T4007" s="181">
        <f t="shared" si="3"/>
        <v>8.668901099</v>
      </c>
      <c r="U4007" s="182">
        <f t="shared" si="4"/>
        <v>40079</v>
      </c>
      <c r="V4007" s="182">
        <f t="shared" si="5"/>
        <v>40170</v>
      </c>
      <c r="W4007" s="182">
        <f t="shared" si="6"/>
        <v>40260</v>
      </c>
      <c r="X4007" s="181">
        <f t="shared" si="7"/>
        <v>184</v>
      </c>
      <c r="Y4007" s="181">
        <f t="shared" si="8"/>
        <v>275</v>
      </c>
      <c r="Z4007" s="181">
        <f t="shared" si="9"/>
        <v>365</v>
      </c>
      <c r="AA4007" s="155"/>
      <c r="AB4007" s="9"/>
      <c r="AC4007" s="9"/>
      <c r="AD4007" s="9"/>
      <c r="AE4007" s="9"/>
      <c r="AF4007" s="9"/>
      <c r="AG4007" s="9"/>
      <c r="AH4007" s="9"/>
    </row>
    <row r="4008" ht="15.75" customHeight="1">
      <c r="A4008" s="177">
        <v>39892.0</v>
      </c>
      <c r="B4008" s="178">
        <v>6.2</v>
      </c>
      <c r="C4008" s="178">
        <v>6.73</v>
      </c>
      <c r="D4008" s="178">
        <v>7.07</v>
      </c>
      <c r="E4008" s="178">
        <v>7.59</v>
      </c>
      <c r="F4008" s="178">
        <v>7.94</v>
      </c>
      <c r="G4008" s="178">
        <v>8.18</v>
      </c>
      <c r="H4008" s="178">
        <v>8.42</v>
      </c>
      <c r="I4008" s="178">
        <v>8.57</v>
      </c>
      <c r="J4008" s="178">
        <v>8.69</v>
      </c>
      <c r="K4008" s="179" t="str">
        <f>MAX(0,((T4008*(365/365))-VLOOKUP(A4008,VBMA!$A:$D,4,0))  /  (T4008* (365/365)   ))</f>
        <v>#N/A</v>
      </c>
      <c r="L4008" s="180" t="str">
        <f t="shared" ref="L4008:S4008" si="4011">(B4008*(1-$K4008) * (365/365))/100</f>
        <v>#N/A</v>
      </c>
      <c r="M4008" s="180" t="str">
        <f t="shared" si="4011"/>
        <v>#N/A</v>
      </c>
      <c r="N4008" s="180" t="str">
        <f t="shared" si="4011"/>
        <v>#N/A</v>
      </c>
      <c r="O4008" s="180" t="str">
        <f t="shared" si="4011"/>
        <v>#N/A</v>
      </c>
      <c r="P4008" s="180" t="str">
        <f t="shared" si="4011"/>
        <v>#N/A</v>
      </c>
      <c r="Q4008" s="180" t="str">
        <f t="shared" si="4011"/>
        <v>#N/A</v>
      </c>
      <c r="R4008" s="180" t="str">
        <f t="shared" si="4011"/>
        <v>#N/A</v>
      </c>
      <c r="S4008" s="180" t="str">
        <f t="shared" si="4011"/>
        <v>#N/A</v>
      </c>
      <c r="T4008" s="181">
        <f t="shared" si="3"/>
        <v>8.718351648</v>
      </c>
      <c r="U4008" s="182">
        <f t="shared" si="4"/>
        <v>40076</v>
      </c>
      <c r="V4008" s="182">
        <f t="shared" si="5"/>
        <v>40167</v>
      </c>
      <c r="W4008" s="182">
        <f t="shared" si="6"/>
        <v>40257</v>
      </c>
      <c r="X4008" s="181">
        <f t="shared" si="7"/>
        <v>184</v>
      </c>
      <c r="Y4008" s="181">
        <f t="shared" si="8"/>
        <v>275</v>
      </c>
      <c r="Z4008" s="181">
        <f t="shared" si="9"/>
        <v>365</v>
      </c>
      <c r="AA4008" s="155"/>
      <c r="AB4008" s="9"/>
      <c r="AC4008" s="9"/>
      <c r="AD4008" s="9"/>
      <c r="AE4008" s="9"/>
      <c r="AF4008" s="9"/>
      <c r="AG4008" s="9"/>
      <c r="AH4008" s="9"/>
    </row>
    <row r="4009" ht="15.75" customHeight="1">
      <c r="A4009" s="177">
        <v>39891.0</v>
      </c>
      <c r="B4009" s="178">
        <v>6.19</v>
      </c>
      <c r="C4009" s="178">
        <v>6.74</v>
      </c>
      <c r="D4009" s="178">
        <v>7.11</v>
      </c>
      <c r="E4009" s="178">
        <v>7.61</v>
      </c>
      <c r="F4009" s="178">
        <v>7.95</v>
      </c>
      <c r="G4009" s="178">
        <v>8.2</v>
      </c>
      <c r="H4009" s="178">
        <v>8.47</v>
      </c>
      <c r="I4009" s="178">
        <v>8.58</v>
      </c>
      <c r="J4009" s="178">
        <v>8.71</v>
      </c>
      <c r="K4009" s="179" t="str">
        <f>MAX(0,((T4009*(365/365))-VLOOKUP(A4009,VBMA!$A:$D,4,0))  /  (T4009* (365/365)   ))</f>
        <v>#N/A</v>
      </c>
      <c r="L4009" s="180" t="str">
        <f t="shared" ref="L4009:S4009" si="4012">(B4009*(1-$K4009) * (365/365))/100</f>
        <v>#N/A</v>
      </c>
      <c r="M4009" s="180" t="str">
        <f t="shared" si="4012"/>
        <v>#N/A</v>
      </c>
      <c r="N4009" s="180" t="str">
        <f t="shared" si="4012"/>
        <v>#N/A</v>
      </c>
      <c r="O4009" s="180" t="str">
        <f t="shared" si="4012"/>
        <v>#N/A</v>
      </c>
      <c r="P4009" s="180" t="str">
        <f t="shared" si="4012"/>
        <v>#N/A</v>
      </c>
      <c r="Q4009" s="180" t="str">
        <f t="shared" si="4012"/>
        <v>#N/A</v>
      </c>
      <c r="R4009" s="180" t="str">
        <f t="shared" si="4012"/>
        <v>#N/A</v>
      </c>
      <c r="S4009" s="180" t="str">
        <f t="shared" si="4012"/>
        <v>#N/A</v>
      </c>
      <c r="T4009" s="181">
        <f t="shared" si="3"/>
        <v>8.688791209</v>
      </c>
      <c r="U4009" s="182">
        <f t="shared" si="4"/>
        <v>40075</v>
      </c>
      <c r="V4009" s="182">
        <f t="shared" si="5"/>
        <v>40166</v>
      </c>
      <c r="W4009" s="182">
        <f t="shared" si="6"/>
        <v>40256</v>
      </c>
      <c r="X4009" s="181">
        <f t="shared" si="7"/>
        <v>184</v>
      </c>
      <c r="Y4009" s="181">
        <f t="shared" si="8"/>
        <v>275</v>
      </c>
      <c r="Z4009" s="181">
        <f t="shared" si="9"/>
        <v>365</v>
      </c>
      <c r="AA4009" s="155"/>
      <c r="AB4009" s="9"/>
      <c r="AC4009" s="9"/>
      <c r="AD4009" s="9"/>
      <c r="AE4009" s="9"/>
      <c r="AF4009" s="9"/>
      <c r="AG4009" s="9"/>
      <c r="AH4009" s="9"/>
    </row>
    <row r="4010" ht="15.75" customHeight="1">
      <c r="A4010" s="177">
        <v>39890.0</v>
      </c>
      <c r="B4010" s="178">
        <v>6.09</v>
      </c>
      <c r="C4010" s="178">
        <v>6.66</v>
      </c>
      <c r="D4010" s="178">
        <v>7.03</v>
      </c>
      <c r="E4010" s="178">
        <v>7.57</v>
      </c>
      <c r="F4010" s="178">
        <v>7.93</v>
      </c>
      <c r="G4010" s="178">
        <v>8.17</v>
      </c>
      <c r="H4010" s="178">
        <v>8.43</v>
      </c>
      <c r="I4010" s="178">
        <v>8.58</v>
      </c>
      <c r="J4010" s="178">
        <v>8.69</v>
      </c>
      <c r="K4010" s="179" t="str">
        <f>MAX(0,((T4010*(365/365))-VLOOKUP(A4010,VBMA!$A:$D,4,0))  /  (T4010* (365/365)   ))</f>
        <v>#N/A</v>
      </c>
      <c r="L4010" s="180" t="str">
        <f t="shared" ref="L4010:S4010" si="4013">(B4010*(1-$K4010) * (365/365))/100</f>
        <v>#N/A</v>
      </c>
      <c r="M4010" s="180" t="str">
        <f t="shared" si="4013"/>
        <v>#N/A</v>
      </c>
      <c r="N4010" s="180" t="str">
        <f t="shared" si="4013"/>
        <v>#N/A</v>
      </c>
      <c r="O4010" s="180" t="str">
        <f t="shared" si="4013"/>
        <v>#N/A</v>
      </c>
      <c r="P4010" s="180" t="str">
        <f t="shared" si="4013"/>
        <v>#N/A</v>
      </c>
      <c r="Q4010" s="180" t="str">
        <f t="shared" si="4013"/>
        <v>#N/A</v>
      </c>
      <c r="R4010" s="180" t="str">
        <f t="shared" si="4013"/>
        <v>#N/A</v>
      </c>
      <c r="S4010" s="180" t="str">
        <f t="shared" si="4013"/>
        <v>#N/A</v>
      </c>
      <c r="T4010" s="181">
        <f t="shared" si="3"/>
        <v>8.728351648</v>
      </c>
      <c r="U4010" s="182">
        <f t="shared" si="4"/>
        <v>40074</v>
      </c>
      <c r="V4010" s="182">
        <f t="shared" si="5"/>
        <v>40165</v>
      </c>
      <c r="W4010" s="182">
        <f t="shared" si="6"/>
        <v>40255</v>
      </c>
      <c r="X4010" s="181">
        <f t="shared" si="7"/>
        <v>184</v>
      </c>
      <c r="Y4010" s="181">
        <f t="shared" si="8"/>
        <v>275</v>
      </c>
      <c r="Z4010" s="181">
        <f t="shared" si="9"/>
        <v>365</v>
      </c>
      <c r="AA4010" s="155"/>
      <c r="AB4010" s="9"/>
      <c r="AC4010" s="9"/>
      <c r="AD4010" s="9"/>
      <c r="AE4010" s="9"/>
      <c r="AF4010" s="9"/>
      <c r="AG4010" s="9"/>
      <c r="AH4010" s="9"/>
    </row>
    <row r="4011" ht="15.75" customHeight="1">
      <c r="A4011" s="177">
        <v>39889.0</v>
      </c>
      <c r="B4011" s="178">
        <v>6.16</v>
      </c>
      <c r="C4011" s="178">
        <v>6.72</v>
      </c>
      <c r="D4011" s="178">
        <v>7.07</v>
      </c>
      <c r="E4011" s="178">
        <v>7.56</v>
      </c>
      <c r="F4011" s="178">
        <v>7.96</v>
      </c>
      <c r="G4011" s="178">
        <v>8.18</v>
      </c>
      <c r="H4011" s="178">
        <v>8.48</v>
      </c>
      <c r="I4011" s="178">
        <v>8.59</v>
      </c>
      <c r="J4011" s="178">
        <v>8.65</v>
      </c>
      <c r="K4011" s="179" t="str">
        <f>MAX(0,((T4011*(365/365))-VLOOKUP(A4011,VBMA!$A:$D,4,0))  /  (T4011* (365/365)   ))</f>
        <v>#N/A</v>
      </c>
      <c r="L4011" s="180" t="str">
        <f t="shared" ref="L4011:S4011" si="4014">(B4011*(1-$K4011) * (365/365))/100</f>
        <v>#N/A</v>
      </c>
      <c r="M4011" s="180" t="str">
        <f t="shared" si="4014"/>
        <v>#N/A</v>
      </c>
      <c r="N4011" s="180" t="str">
        <f t="shared" si="4014"/>
        <v>#N/A</v>
      </c>
      <c r="O4011" s="180" t="str">
        <f t="shared" si="4014"/>
        <v>#N/A</v>
      </c>
      <c r="P4011" s="180" t="str">
        <f t="shared" si="4014"/>
        <v>#N/A</v>
      </c>
      <c r="Q4011" s="180" t="str">
        <f t="shared" si="4014"/>
        <v>#N/A</v>
      </c>
      <c r="R4011" s="180" t="str">
        <f t="shared" si="4014"/>
        <v>#N/A</v>
      </c>
      <c r="S4011" s="180" t="str">
        <f t="shared" si="4014"/>
        <v>#N/A</v>
      </c>
      <c r="T4011" s="181">
        <f t="shared" si="3"/>
        <v>8.698791209</v>
      </c>
      <c r="U4011" s="182">
        <f t="shared" si="4"/>
        <v>40073</v>
      </c>
      <c r="V4011" s="182">
        <f t="shared" si="5"/>
        <v>40164</v>
      </c>
      <c r="W4011" s="182">
        <f t="shared" si="6"/>
        <v>40254</v>
      </c>
      <c r="X4011" s="181">
        <f t="shared" si="7"/>
        <v>184</v>
      </c>
      <c r="Y4011" s="181">
        <f t="shared" si="8"/>
        <v>275</v>
      </c>
      <c r="Z4011" s="181">
        <f t="shared" si="9"/>
        <v>365</v>
      </c>
      <c r="AA4011" s="155"/>
      <c r="AB4011" s="9"/>
      <c r="AC4011" s="9"/>
      <c r="AD4011" s="9"/>
      <c r="AE4011" s="9"/>
      <c r="AF4011" s="9"/>
      <c r="AG4011" s="9"/>
      <c r="AH4011" s="9"/>
    </row>
    <row r="4012" ht="15.75" customHeight="1">
      <c r="A4012" s="177">
        <v>39888.0</v>
      </c>
      <c r="B4012" s="178">
        <v>6.38</v>
      </c>
      <c r="C4012" s="178">
        <v>6.89</v>
      </c>
      <c r="D4012" s="178">
        <v>7.23</v>
      </c>
      <c r="E4012" s="178">
        <v>7.59</v>
      </c>
      <c r="F4012" s="178">
        <v>7.93</v>
      </c>
      <c r="G4012" s="178">
        <v>8.19</v>
      </c>
      <c r="H4012" s="178">
        <v>8.38</v>
      </c>
      <c r="I4012" s="178">
        <v>8.53</v>
      </c>
      <c r="J4012" s="178">
        <v>8.62</v>
      </c>
      <c r="K4012" s="179" t="str">
        <f>MAX(0,((T4012*(365/365))-VLOOKUP(A4012,VBMA!$A:$D,4,0))  /  (T4012* (365/365)   ))</f>
        <v>#N/A</v>
      </c>
      <c r="L4012" s="180" t="str">
        <f t="shared" ref="L4012:S4012" si="4015">(B4012*(1-$K4012) * (365/365))/100</f>
        <v>#N/A</v>
      </c>
      <c r="M4012" s="180" t="str">
        <f t="shared" si="4015"/>
        <v>#N/A</v>
      </c>
      <c r="N4012" s="180" t="str">
        <f t="shared" si="4015"/>
        <v>#N/A</v>
      </c>
      <c r="O4012" s="180" t="str">
        <f t="shared" si="4015"/>
        <v>#N/A</v>
      </c>
      <c r="P4012" s="180" t="str">
        <f t="shared" si="4015"/>
        <v>#N/A</v>
      </c>
      <c r="Q4012" s="180" t="str">
        <f t="shared" si="4015"/>
        <v>#N/A</v>
      </c>
      <c r="R4012" s="180" t="str">
        <f t="shared" si="4015"/>
        <v>#N/A</v>
      </c>
      <c r="S4012" s="180" t="str">
        <f t="shared" si="4015"/>
        <v>#N/A</v>
      </c>
      <c r="T4012" s="181">
        <f t="shared" si="3"/>
        <v>8.678351648</v>
      </c>
      <c r="U4012" s="182">
        <f t="shared" si="4"/>
        <v>40072</v>
      </c>
      <c r="V4012" s="182">
        <f t="shared" si="5"/>
        <v>40163</v>
      </c>
      <c r="W4012" s="182">
        <f t="shared" si="6"/>
        <v>40253</v>
      </c>
      <c r="X4012" s="181">
        <f t="shared" si="7"/>
        <v>184</v>
      </c>
      <c r="Y4012" s="181">
        <f t="shared" si="8"/>
        <v>275</v>
      </c>
      <c r="Z4012" s="181">
        <f t="shared" si="9"/>
        <v>365</v>
      </c>
      <c r="AA4012" s="155"/>
      <c r="AB4012" s="9"/>
      <c r="AC4012" s="9"/>
      <c r="AD4012" s="9"/>
      <c r="AE4012" s="9"/>
      <c r="AF4012" s="9"/>
      <c r="AG4012" s="9"/>
      <c r="AH4012" s="9"/>
    </row>
    <row r="4013" ht="15.75" customHeight="1">
      <c r="A4013" s="177">
        <v>39885.0</v>
      </c>
      <c r="B4013" s="178">
        <v>6.37</v>
      </c>
      <c r="C4013" s="178">
        <v>6.97</v>
      </c>
      <c r="D4013" s="178">
        <v>7.32</v>
      </c>
      <c r="E4013" s="178">
        <v>7.65</v>
      </c>
      <c r="F4013" s="178">
        <v>7.92</v>
      </c>
      <c r="G4013" s="178">
        <v>8.19</v>
      </c>
      <c r="H4013" s="178">
        <v>8.46</v>
      </c>
      <c r="I4013" s="178">
        <v>8.58</v>
      </c>
      <c r="J4013" s="178">
        <v>8.69</v>
      </c>
      <c r="K4013" s="179" t="str">
        <f>MAX(0,((T4013*(365/365))-VLOOKUP(A4013,VBMA!$A:$D,4,0))  /  (T4013* (365/365)   ))</f>
        <v>#N/A</v>
      </c>
      <c r="L4013" s="180" t="str">
        <f t="shared" ref="L4013:S4013" si="4016">(B4013*(1-$K4013) * (365/365))/100</f>
        <v>#N/A</v>
      </c>
      <c r="M4013" s="180" t="str">
        <f t="shared" si="4016"/>
        <v>#N/A</v>
      </c>
      <c r="N4013" s="180" t="str">
        <f t="shared" si="4016"/>
        <v>#N/A</v>
      </c>
      <c r="O4013" s="180" t="str">
        <f t="shared" si="4016"/>
        <v>#N/A</v>
      </c>
      <c r="P4013" s="180" t="str">
        <f t="shared" si="4016"/>
        <v>#N/A</v>
      </c>
      <c r="Q4013" s="180" t="str">
        <f t="shared" si="4016"/>
        <v>#N/A</v>
      </c>
      <c r="R4013" s="180" t="str">
        <f t="shared" si="4016"/>
        <v>#N/A</v>
      </c>
      <c r="S4013" s="180" t="str">
        <f t="shared" si="4016"/>
        <v>#N/A</v>
      </c>
      <c r="T4013" s="181">
        <f t="shared" si="3"/>
        <v>8.698681319</v>
      </c>
      <c r="U4013" s="182">
        <f t="shared" si="4"/>
        <v>40069</v>
      </c>
      <c r="V4013" s="182">
        <f t="shared" si="5"/>
        <v>40160</v>
      </c>
      <c r="W4013" s="182">
        <f t="shared" si="6"/>
        <v>40250</v>
      </c>
      <c r="X4013" s="181">
        <f t="shared" si="7"/>
        <v>184</v>
      </c>
      <c r="Y4013" s="181">
        <f t="shared" si="8"/>
        <v>275</v>
      </c>
      <c r="Z4013" s="181">
        <f t="shared" si="9"/>
        <v>365</v>
      </c>
      <c r="AA4013" s="155"/>
      <c r="AB4013" s="9"/>
      <c r="AC4013" s="9"/>
      <c r="AD4013" s="9"/>
      <c r="AE4013" s="9"/>
      <c r="AF4013" s="9"/>
      <c r="AG4013" s="9"/>
      <c r="AH4013" s="9"/>
    </row>
    <row r="4014" ht="15.75" customHeight="1">
      <c r="A4014" s="177">
        <v>39884.0</v>
      </c>
      <c r="B4014" s="178">
        <v>6.37</v>
      </c>
      <c r="C4014" s="178">
        <v>6.97</v>
      </c>
      <c r="D4014" s="178">
        <v>7.34</v>
      </c>
      <c r="E4014" s="178">
        <v>7.66</v>
      </c>
      <c r="F4014" s="178">
        <v>7.92</v>
      </c>
      <c r="G4014" s="178">
        <v>8.17</v>
      </c>
      <c r="H4014" s="178">
        <v>8.43</v>
      </c>
      <c r="I4014" s="178">
        <v>8.57</v>
      </c>
      <c r="J4014" s="178">
        <v>8.66</v>
      </c>
      <c r="K4014" s="179" t="str">
        <f>MAX(0,((T4014*(365/365))-VLOOKUP(A4014,VBMA!$A:$D,4,0))  /  (T4014* (365/365)   ))</f>
        <v>#N/A</v>
      </c>
      <c r="L4014" s="180" t="str">
        <f t="shared" ref="L4014:S4014" si="4017">(B4014*(1-$K4014) * (365/365))/100</f>
        <v>#N/A</v>
      </c>
      <c r="M4014" s="180" t="str">
        <f t="shared" si="4017"/>
        <v>#N/A</v>
      </c>
      <c r="N4014" s="180" t="str">
        <f t="shared" si="4017"/>
        <v>#N/A</v>
      </c>
      <c r="O4014" s="180" t="str">
        <f t="shared" si="4017"/>
        <v>#N/A</v>
      </c>
      <c r="P4014" s="180" t="str">
        <f t="shared" si="4017"/>
        <v>#N/A</v>
      </c>
      <c r="Q4014" s="180" t="str">
        <f t="shared" si="4017"/>
        <v>#N/A</v>
      </c>
      <c r="R4014" s="180" t="str">
        <f t="shared" si="4017"/>
        <v>#N/A</v>
      </c>
      <c r="S4014" s="180" t="str">
        <f t="shared" si="4017"/>
        <v>#N/A</v>
      </c>
      <c r="T4014" s="181">
        <f t="shared" si="3"/>
        <v>8.708461538</v>
      </c>
      <c r="U4014" s="182">
        <f t="shared" si="4"/>
        <v>40068</v>
      </c>
      <c r="V4014" s="182">
        <f t="shared" si="5"/>
        <v>40159</v>
      </c>
      <c r="W4014" s="182">
        <f t="shared" si="6"/>
        <v>40249</v>
      </c>
      <c r="X4014" s="181">
        <f t="shared" si="7"/>
        <v>184</v>
      </c>
      <c r="Y4014" s="181">
        <f t="shared" si="8"/>
        <v>275</v>
      </c>
      <c r="Z4014" s="181">
        <f t="shared" si="9"/>
        <v>365</v>
      </c>
      <c r="AA4014" s="155"/>
      <c r="AB4014" s="9"/>
      <c r="AC4014" s="9"/>
      <c r="AD4014" s="9"/>
      <c r="AE4014" s="9"/>
      <c r="AF4014" s="9"/>
      <c r="AG4014" s="9"/>
      <c r="AH4014" s="9"/>
    </row>
    <row r="4015" ht="15.75" customHeight="1">
      <c r="A4015" s="177">
        <v>39883.0</v>
      </c>
      <c r="B4015" s="178">
        <v>6.07</v>
      </c>
      <c r="C4015" s="178">
        <v>6.61</v>
      </c>
      <c r="D4015" s="178">
        <v>7.09</v>
      </c>
      <c r="E4015" s="178">
        <v>7.56</v>
      </c>
      <c r="F4015" s="178">
        <v>7.87</v>
      </c>
      <c r="G4015" s="178">
        <v>8.14</v>
      </c>
      <c r="H4015" s="178">
        <v>8.38</v>
      </c>
      <c r="I4015" s="178">
        <v>8.54</v>
      </c>
      <c r="J4015" s="178">
        <v>8.66</v>
      </c>
      <c r="K4015" s="179" t="str">
        <f>MAX(0,((T4015*(365/365))-VLOOKUP(A4015,VBMA!$A:$D,4,0))  /  (T4015* (365/365)   ))</f>
        <v>#N/A</v>
      </c>
      <c r="L4015" s="180" t="str">
        <f t="shared" ref="L4015:S4015" si="4018">(B4015*(1-$K4015) * (365/365))/100</f>
        <v>#N/A</v>
      </c>
      <c r="M4015" s="180" t="str">
        <f t="shared" si="4018"/>
        <v>#N/A</v>
      </c>
      <c r="N4015" s="180" t="str">
        <f t="shared" si="4018"/>
        <v>#N/A</v>
      </c>
      <c r="O4015" s="180" t="str">
        <f t="shared" si="4018"/>
        <v>#N/A</v>
      </c>
      <c r="P4015" s="180" t="str">
        <f t="shared" si="4018"/>
        <v>#N/A</v>
      </c>
      <c r="Q4015" s="180" t="str">
        <f t="shared" si="4018"/>
        <v>#N/A</v>
      </c>
      <c r="R4015" s="180" t="str">
        <f t="shared" si="4018"/>
        <v>#N/A</v>
      </c>
      <c r="S4015" s="180" t="str">
        <f t="shared" si="4018"/>
        <v>#N/A</v>
      </c>
      <c r="T4015" s="181">
        <f t="shared" si="3"/>
        <v>8.698241758</v>
      </c>
      <c r="U4015" s="182">
        <f t="shared" si="4"/>
        <v>40067</v>
      </c>
      <c r="V4015" s="182">
        <f t="shared" si="5"/>
        <v>40158</v>
      </c>
      <c r="W4015" s="182">
        <f t="shared" si="6"/>
        <v>40248</v>
      </c>
      <c r="X4015" s="181">
        <f t="shared" si="7"/>
        <v>184</v>
      </c>
      <c r="Y4015" s="181">
        <f t="shared" si="8"/>
        <v>275</v>
      </c>
      <c r="Z4015" s="181">
        <f t="shared" si="9"/>
        <v>365</v>
      </c>
      <c r="AA4015" s="155"/>
      <c r="AB4015" s="9"/>
      <c r="AC4015" s="9"/>
      <c r="AD4015" s="9"/>
      <c r="AE4015" s="9"/>
      <c r="AF4015" s="9"/>
      <c r="AG4015" s="9"/>
      <c r="AH4015" s="9"/>
    </row>
    <row r="4016" ht="15.75" customHeight="1">
      <c r="A4016" s="177">
        <v>39882.0</v>
      </c>
      <c r="B4016" s="178">
        <v>5.73</v>
      </c>
      <c r="C4016" s="178">
        <v>6.39</v>
      </c>
      <c r="D4016" s="178">
        <v>6.81</v>
      </c>
      <c r="E4016" s="178">
        <v>7.39</v>
      </c>
      <c r="F4016" s="178">
        <v>7.81</v>
      </c>
      <c r="G4016" s="178">
        <v>8.06</v>
      </c>
      <c r="H4016" s="178">
        <v>8.32</v>
      </c>
      <c r="I4016" s="178">
        <v>8.48</v>
      </c>
      <c r="J4016" s="178">
        <v>8.6</v>
      </c>
      <c r="K4016" s="179" t="str">
        <f>MAX(0,((T4016*(365/365))-VLOOKUP(A4016,VBMA!$A:$D,4,0))  /  (T4016* (365/365)   ))</f>
        <v>#N/A</v>
      </c>
      <c r="L4016" s="180" t="str">
        <f t="shared" ref="L4016:S4016" si="4019">(B4016*(1-$K4016) * (365/365))/100</f>
        <v>#N/A</v>
      </c>
      <c r="M4016" s="180" t="str">
        <f t="shared" si="4019"/>
        <v>#N/A</v>
      </c>
      <c r="N4016" s="180" t="str">
        <f t="shared" si="4019"/>
        <v>#N/A</v>
      </c>
      <c r="O4016" s="180" t="str">
        <f t="shared" si="4019"/>
        <v>#N/A</v>
      </c>
      <c r="P4016" s="180" t="str">
        <f t="shared" si="4019"/>
        <v>#N/A</v>
      </c>
      <c r="Q4016" s="180" t="str">
        <f t="shared" si="4019"/>
        <v>#N/A</v>
      </c>
      <c r="R4016" s="180" t="str">
        <f t="shared" si="4019"/>
        <v>#N/A</v>
      </c>
      <c r="S4016" s="180" t="str">
        <f t="shared" si="4019"/>
        <v>#N/A</v>
      </c>
      <c r="T4016" s="181">
        <f t="shared" si="3"/>
        <v>8.638241758</v>
      </c>
      <c r="U4016" s="182">
        <f t="shared" si="4"/>
        <v>40066</v>
      </c>
      <c r="V4016" s="182">
        <f t="shared" si="5"/>
        <v>40157</v>
      </c>
      <c r="W4016" s="182">
        <f t="shared" si="6"/>
        <v>40247</v>
      </c>
      <c r="X4016" s="181">
        <f t="shared" si="7"/>
        <v>184</v>
      </c>
      <c r="Y4016" s="181">
        <f t="shared" si="8"/>
        <v>275</v>
      </c>
      <c r="Z4016" s="181">
        <f t="shared" si="9"/>
        <v>365</v>
      </c>
      <c r="AA4016" s="155"/>
      <c r="AB4016" s="9"/>
      <c r="AC4016" s="9"/>
      <c r="AD4016" s="9"/>
      <c r="AE4016" s="9"/>
      <c r="AF4016" s="9"/>
      <c r="AG4016" s="9"/>
      <c r="AH4016" s="9"/>
    </row>
    <row r="4017" ht="15.75" customHeight="1">
      <c r="A4017" s="177">
        <v>39881.0</v>
      </c>
      <c r="B4017" s="178">
        <v>5.81</v>
      </c>
      <c r="C4017" s="178">
        <v>6.46</v>
      </c>
      <c r="D4017" s="178">
        <v>6.86</v>
      </c>
      <c r="E4017" s="178">
        <v>7.51</v>
      </c>
      <c r="F4017" s="178">
        <v>7.89</v>
      </c>
      <c r="G4017" s="178">
        <v>8.09</v>
      </c>
      <c r="H4017" s="178">
        <v>8.39</v>
      </c>
      <c r="I4017" s="178">
        <v>8.53</v>
      </c>
      <c r="J4017" s="178">
        <v>8.75</v>
      </c>
      <c r="K4017" s="179" t="str">
        <f>MAX(0,((T4017*(365/365))-VLOOKUP(A4017,VBMA!$A:$D,4,0))  /  (T4017* (365/365)   ))</f>
        <v>#N/A</v>
      </c>
      <c r="L4017" s="180" t="str">
        <f t="shared" ref="L4017:S4017" si="4020">(B4017*(1-$K4017) * (365/365))/100</f>
        <v>#N/A</v>
      </c>
      <c r="M4017" s="180" t="str">
        <f t="shared" si="4020"/>
        <v>#N/A</v>
      </c>
      <c r="N4017" s="180" t="str">
        <f t="shared" si="4020"/>
        <v>#N/A</v>
      </c>
      <c r="O4017" s="180" t="str">
        <f t="shared" si="4020"/>
        <v>#N/A</v>
      </c>
      <c r="P4017" s="180" t="str">
        <f t="shared" si="4020"/>
        <v>#N/A</v>
      </c>
      <c r="Q4017" s="180" t="str">
        <f t="shared" si="4020"/>
        <v>#N/A</v>
      </c>
      <c r="R4017" s="180" t="str">
        <f t="shared" si="4020"/>
        <v>#N/A</v>
      </c>
      <c r="S4017" s="180" t="str">
        <f t="shared" si="4020"/>
        <v>#N/A</v>
      </c>
      <c r="T4017" s="181">
        <f t="shared" si="3"/>
        <v>8.668461538</v>
      </c>
      <c r="U4017" s="182">
        <f t="shared" si="4"/>
        <v>40065</v>
      </c>
      <c r="V4017" s="182">
        <f t="shared" si="5"/>
        <v>40156</v>
      </c>
      <c r="W4017" s="182">
        <f t="shared" si="6"/>
        <v>40246</v>
      </c>
      <c r="X4017" s="181">
        <f t="shared" si="7"/>
        <v>184</v>
      </c>
      <c r="Y4017" s="181">
        <f t="shared" si="8"/>
        <v>275</v>
      </c>
      <c r="Z4017" s="181">
        <f t="shared" si="9"/>
        <v>365</v>
      </c>
      <c r="AA4017" s="155"/>
      <c r="AB4017" s="9"/>
      <c r="AC4017" s="9"/>
      <c r="AD4017" s="9"/>
      <c r="AE4017" s="9"/>
      <c r="AF4017" s="9"/>
      <c r="AG4017" s="9"/>
      <c r="AH4017" s="9"/>
    </row>
    <row r="4018" ht="15.75" customHeight="1">
      <c r="A4018" s="177">
        <v>39878.0</v>
      </c>
      <c r="B4018" s="178">
        <v>6.02</v>
      </c>
      <c r="C4018" s="178">
        <v>6.73</v>
      </c>
      <c r="D4018" s="178">
        <v>7.1</v>
      </c>
      <c r="E4018" s="178">
        <v>7.52</v>
      </c>
      <c r="F4018" s="178">
        <v>7.9</v>
      </c>
      <c r="G4018" s="178">
        <v>8.09</v>
      </c>
      <c r="H4018" s="178">
        <v>8.34</v>
      </c>
      <c r="I4018" s="178">
        <v>8.52</v>
      </c>
      <c r="J4018" s="178">
        <v>8.72</v>
      </c>
      <c r="K4018" s="179" t="str">
        <f>MAX(0,((T4018*(365/365))-VLOOKUP(A4018,VBMA!$A:$D,4,0))  /  (T4018* (365/365)   ))</f>
        <v>#N/A</v>
      </c>
      <c r="L4018" s="180" t="str">
        <f t="shared" ref="L4018:S4018" si="4021">(B4018*(1-$K4018) * (365/365))/100</f>
        <v>#N/A</v>
      </c>
      <c r="M4018" s="180" t="str">
        <f t="shared" si="4021"/>
        <v>#N/A</v>
      </c>
      <c r="N4018" s="180" t="str">
        <f t="shared" si="4021"/>
        <v>#N/A</v>
      </c>
      <c r="O4018" s="180" t="str">
        <f t="shared" si="4021"/>
        <v>#N/A</v>
      </c>
      <c r="P4018" s="180" t="str">
        <f t="shared" si="4021"/>
        <v>#N/A</v>
      </c>
      <c r="Q4018" s="180" t="str">
        <f t="shared" si="4021"/>
        <v>#N/A</v>
      </c>
      <c r="R4018" s="180" t="str">
        <f t="shared" si="4021"/>
        <v>#N/A</v>
      </c>
      <c r="S4018" s="180" t="str">
        <f t="shared" si="4021"/>
        <v>#N/A</v>
      </c>
      <c r="T4018" s="181">
        <f t="shared" si="3"/>
        <v>8.698021978</v>
      </c>
      <c r="U4018" s="182">
        <f t="shared" si="4"/>
        <v>40062</v>
      </c>
      <c r="V4018" s="182">
        <f t="shared" si="5"/>
        <v>40153</v>
      </c>
      <c r="W4018" s="182">
        <f t="shared" si="6"/>
        <v>40243</v>
      </c>
      <c r="X4018" s="181">
        <f t="shared" si="7"/>
        <v>184</v>
      </c>
      <c r="Y4018" s="181">
        <f t="shared" si="8"/>
        <v>275</v>
      </c>
      <c r="Z4018" s="181">
        <f t="shared" si="9"/>
        <v>365</v>
      </c>
      <c r="AA4018" s="155"/>
      <c r="AB4018" s="9"/>
      <c r="AC4018" s="9"/>
      <c r="AD4018" s="9"/>
      <c r="AE4018" s="9"/>
      <c r="AF4018" s="9"/>
      <c r="AG4018" s="9"/>
      <c r="AH4018" s="9"/>
    </row>
    <row r="4019" ht="15.75" customHeight="1">
      <c r="A4019" s="177">
        <v>39877.0</v>
      </c>
      <c r="B4019" s="178">
        <v>6.26</v>
      </c>
      <c r="C4019" s="178">
        <v>6.86</v>
      </c>
      <c r="D4019" s="178">
        <v>7.21</v>
      </c>
      <c r="E4019" s="178">
        <v>7.59</v>
      </c>
      <c r="F4019" s="178">
        <v>7.89</v>
      </c>
      <c r="G4019" s="178">
        <v>8.09</v>
      </c>
      <c r="H4019" s="178">
        <v>8.4</v>
      </c>
      <c r="I4019" s="178">
        <v>8.52</v>
      </c>
      <c r="J4019" s="178">
        <v>8.72</v>
      </c>
      <c r="K4019" s="179" t="str">
        <f>MAX(0,((T4019*(365/365))-VLOOKUP(A4019,VBMA!$A:$D,4,0))  /  (T4019* (365/365)   ))</f>
        <v>#N/A</v>
      </c>
      <c r="L4019" s="180" t="str">
        <f t="shared" ref="L4019:S4019" si="4022">(B4019*(1-$K4019) * (365/365))/100</f>
        <v>#N/A</v>
      </c>
      <c r="M4019" s="180" t="str">
        <f t="shared" si="4022"/>
        <v>#N/A</v>
      </c>
      <c r="N4019" s="180" t="str">
        <f t="shared" si="4022"/>
        <v>#N/A</v>
      </c>
      <c r="O4019" s="180" t="str">
        <f t="shared" si="4022"/>
        <v>#N/A</v>
      </c>
      <c r="P4019" s="180" t="str">
        <f t="shared" si="4022"/>
        <v>#N/A</v>
      </c>
      <c r="Q4019" s="180" t="str">
        <f t="shared" si="4022"/>
        <v>#N/A</v>
      </c>
      <c r="R4019" s="180" t="str">
        <f t="shared" si="4022"/>
        <v>#N/A</v>
      </c>
      <c r="S4019" s="180" t="str">
        <f t="shared" si="4022"/>
        <v>#N/A</v>
      </c>
      <c r="T4019" s="181">
        <f t="shared" si="3"/>
        <v>8.638681319</v>
      </c>
      <c r="U4019" s="182">
        <f t="shared" si="4"/>
        <v>40061</v>
      </c>
      <c r="V4019" s="182">
        <f t="shared" si="5"/>
        <v>40152</v>
      </c>
      <c r="W4019" s="182">
        <f t="shared" si="6"/>
        <v>40242</v>
      </c>
      <c r="X4019" s="181">
        <f t="shared" si="7"/>
        <v>184</v>
      </c>
      <c r="Y4019" s="181">
        <f t="shared" si="8"/>
        <v>275</v>
      </c>
      <c r="Z4019" s="181">
        <f t="shared" si="9"/>
        <v>365</v>
      </c>
      <c r="AA4019" s="155"/>
      <c r="AB4019" s="9"/>
      <c r="AC4019" s="9"/>
      <c r="AD4019" s="9"/>
      <c r="AE4019" s="9"/>
      <c r="AF4019" s="9"/>
      <c r="AG4019" s="9"/>
      <c r="AH4019" s="9"/>
    </row>
    <row r="4020" ht="15.75" customHeight="1">
      <c r="A4020" s="177">
        <v>39876.0</v>
      </c>
      <c r="B4020" s="178">
        <v>6.39</v>
      </c>
      <c r="C4020" s="178">
        <v>7.01</v>
      </c>
      <c r="D4020" s="178">
        <v>7.32</v>
      </c>
      <c r="E4020" s="178">
        <v>7.67</v>
      </c>
      <c r="F4020" s="178">
        <v>7.94</v>
      </c>
      <c r="G4020" s="178">
        <v>8.16</v>
      </c>
      <c r="H4020" s="178">
        <v>8.48</v>
      </c>
      <c r="I4020" s="178">
        <v>8.6</v>
      </c>
      <c r="J4020" s="178">
        <v>8.76</v>
      </c>
      <c r="K4020" s="179" t="str">
        <f>MAX(0,((T4020*(365/365))-VLOOKUP(A4020,VBMA!$A:$D,4,0))  /  (T4020* (365/365)   ))</f>
        <v>#N/A</v>
      </c>
      <c r="L4020" s="180" t="str">
        <f t="shared" ref="L4020:S4020" si="4023">(B4020*(1-$K4020) * (365/365))/100</f>
        <v>#N/A</v>
      </c>
      <c r="M4020" s="180" t="str">
        <f t="shared" si="4023"/>
        <v>#N/A</v>
      </c>
      <c r="N4020" s="180" t="str">
        <f t="shared" si="4023"/>
        <v>#N/A</v>
      </c>
      <c r="O4020" s="180" t="str">
        <f t="shared" si="4023"/>
        <v>#N/A</v>
      </c>
      <c r="P4020" s="180" t="str">
        <f t="shared" si="4023"/>
        <v>#N/A</v>
      </c>
      <c r="Q4020" s="180" t="str">
        <f t="shared" si="4023"/>
        <v>#N/A</v>
      </c>
      <c r="R4020" s="180" t="str">
        <f t="shared" si="4023"/>
        <v>#N/A</v>
      </c>
      <c r="S4020" s="180" t="str">
        <f t="shared" si="4023"/>
        <v>#N/A</v>
      </c>
      <c r="T4020" s="181">
        <f t="shared" si="3"/>
        <v>8.718681319</v>
      </c>
      <c r="U4020" s="182">
        <f t="shared" si="4"/>
        <v>40060</v>
      </c>
      <c r="V4020" s="182">
        <f t="shared" si="5"/>
        <v>40151</v>
      </c>
      <c r="W4020" s="182">
        <f t="shared" si="6"/>
        <v>40241</v>
      </c>
      <c r="X4020" s="181">
        <f t="shared" si="7"/>
        <v>184</v>
      </c>
      <c r="Y4020" s="181">
        <f t="shared" si="8"/>
        <v>275</v>
      </c>
      <c r="Z4020" s="181">
        <f t="shared" si="9"/>
        <v>365</v>
      </c>
      <c r="AA4020" s="155"/>
      <c r="AB4020" s="9"/>
      <c r="AC4020" s="9"/>
      <c r="AD4020" s="9"/>
      <c r="AE4020" s="9"/>
      <c r="AF4020" s="9"/>
      <c r="AG4020" s="9"/>
      <c r="AH4020" s="9"/>
    </row>
    <row r="4021" ht="15.75" customHeight="1">
      <c r="A4021" s="177">
        <v>39875.0</v>
      </c>
      <c r="B4021" s="178">
        <v>6.52</v>
      </c>
      <c r="C4021" s="178">
        <v>7.1</v>
      </c>
      <c r="D4021" s="178">
        <v>7.37</v>
      </c>
      <c r="E4021" s="178">
        <v>7.74</v>
      </c>
      <c r="F4021" s="178">
        <v>7.97</v>
      </c>
      <c r="G4021" s="178">
        <v>8.19</v>
      </c>
      <c r="H4021" s="178">
        <v>8.49</v>
      </c>
      <c r="I4021" s="178">
        <v>8.6</v>
      </c>
      <c r="J4021" s="178">
        <v>8.76</v>
      </c>
      <c r="K4021" s="179" t="str">
        <f>MAX(0,((T4021*(365/365))-VLOOKUP(A4021,VBMA!$A:$D,4,0))  /  (T4021* (365/365)   ))</f>
        <v>#N/A</v>
      </c>
      <c r="L4021" s="180" t="str">
        <f t="shared" ref="L4021:S4021" si="4024">(B4021*(1-$K4021) * (365/365))/100</f>
        <v>#N/A</v>
      </c>
      <c r="M4021" s="180" t="str">
        <f t="shared" si="4024"/>
        <v>#N/A</v>
      </c>
      <c r="N4021" s="180" t="str">
        <f t="shared" si="4024"/>
        <v>#N/A</v>
      </c>
      <c r="O4021" s="180" t="str">
        <f t="shared" si="4024"/>
        <v>#N/A</v>
      </c>
      <c r="P4021" s="180" t="str">
        <f t="shared" si="4024"/>
        <v>#N/A</v>
      </c>
      <c r="Q4021" s="180" t="str">
        <f t="shared" si="4024"/>
        <v>#N/A</v>
      </c>
      <c r="R4021" s="180" t="str">
        <f t="shared" si="4024"/>
        <v>#N/A</v>
      </c>
      <c r="S4021" s="180" t="str">
        <f t="shared" si="4024"/>
        <v>#N/A</v>
      </c>
      <c r="T4021" s="181">
        <f t="shared" si="3"/>
        <v>8.708791209</v>
      </c>
      <c r="U4021" s="182">
        <f t="shared" si="4"/>
        <v>40059</v>
      </c>
      <c r="V4021" s="182">
        <f t="shared" si="5"/>
        <v>40150</v>
      </c>
      <c r="W4021" s="182">
        <f t="shared" si="6"/>
        <v>40240</v>
      </c>
      <c r="X4021" s="181">
        <f t="shared" si="7"/>
        <v>184</v>
      </c>
      <c r="Y4021" s="181">
        <f t="shared" si="8"/>
        <v>275</v>
      </c>
      <c r="Z4021" s="181">
        <f t="shared" si="9"/>
        <v>365</v>
      </c>
      <c r="AA4021" s="155"/>
      <c r="AB4021" s="9"/>
      <c r="AC4021" s="9"/>
      <c r="AD4021" s="9"/>
      <c r="AE4021" s="9"/>
      <c r="AF4021" s="9"/>
      <c r="AG4021" s="9"/>
      <c r="AH4021" s="9"/>
    </row>
    <row r="4022" ht="15.75" customHeight="1">
      <c r="A4022" s="177">
        <v>39874.0</v>
      </c>
      <c r="B4022" s="178">
        <v>6.37</v>
      </c>
      <c r="C4022" s="178">
        <v>7.06</v>
      </c>
      <c r="D4022" s="178">
        <v>7.34</v>
      </c>
      <c r="E4022" s="178">
        <v>7.74</v>
      </c>
      <c r="F4022" s="178">
        <v>7.96</v>
      </c>
      <c r="G4022" s="178">
        <v>8.18</v>
      </c>
      <c r="H4022" s="178">
        <v>8.44</v>
      </c>
      <c r="I4022" s="178">
        <v>8.53</v>
      </c>
      <c r="J4022" s="178">
        <v>8.66</v>
      </c>
      <c r="K4022" s="179" t="str">
        <f>MAX(0,((T4022*(365/365))-VLOOKUP(A4022,VBMA!$A:$D,4,0))  /  (T4022* (365/365)   ))</f>
        <v>#N/A</v>
      </c>
      <c r="L4022" s="180" t="str">
        <f t="shared" ref="L4022:S4022" si="4025">(B4022*(1-$K4022) * (365/365))/100</f>
        <v>#N/A</v>
      </c>
      <c r="M4022" s="180" t="str">
        <f t="shared" si="4025"/>
        <v>#N/A</v>
      </c>
      <c r="N4022" s="180" t="str">
        <f t="shared" si="4025"/>
        <v>#N/A</v>
      </c>
      <c r="O4022" s="180" t="str">
        <f t="shared" si="4025"/>
        <v>#N/A</v>
      </c>
      <c r="P4022" s="180" t="str">
        <f t="shared" si="4025"/>
        <v>#N/A</v>
      </c>
      <c r="Q4022" s="180" t="str">
        <f t="shared" si="4025"/>
        <v>#N/A</v>
      </c>
      <c r="R4022" s="180" t="str">
        <f t="shared" si="4025"/>
        <v>#N/A</v>
      </c>
      <c r="S4022" s="180" t="str">
        <f t="shared" si="4025"/>
        <v>#N/A</v>
      </c>
      <c r="T4022" s="181">
        <f t="shared" si="3"/>
        <v>8.619010989</v>
      </c>
      <c r="U4022" s="182">
        <f t="shared" si="4"/>
        <v>40058</v>
      </c>
      <c r="V4022" s="182">
        <f t="shared" si="5"/>
        <v>40149</v>
      </c>
      <c r="W4022" s="182">
        <f t="shared" si="6"/>
        <v>40239</v>
      </c>
      <c r="X4022" s="181">
        <f t="shared" si="7"/>
        <v>184</v>
      </c>
      <c r="Y4022" s="181">
        <f t="shared" si="8"/>
        <v>275</v>
      </c>
      <c r="Z4022" s="181">
        <f t="shared" si="9"/>
        <v>365</v>
      </c>
      <c r="AA4022" s="155"/>
      <c r="AB4022" s="9"/>
      <c r="AC4022" s="9"/>
      <c r="AD4022" s="9"/>
      <c r="AE4022" s="9"/>
      <c r="AF4022" s="9"/>
      <c r="AG4022" s="9"/>
      <c r="AH4022" s="9"/>
    </row>
    <row r="4023" ht="15.75" customHeight="1">
      <c r="A4023" s="177">
        <v>39871.0</v>
      </c>
      <c r="B4023" s="178">
        <v>6.32</v>
      </c>
      <c r="C4023" s="178">
        <v>6.99</v>
      </c>
      <c r="D4023" s="178">
        <v>7.32</v>
      </c>
      <c r="E4023" s="178">
        <v>7.72</v>
      </c>
      <c r="F4023" s="178">
        <v>7.99</v>
      </c>
      <c r="G4023" s="178">
        <v>8.18</v>
      </c>
      <c r="H4023" s="178">
        <v>8.46</v>
      </c>
      <c r="I4023" s="178">
        <v>8.57</v>
      </c>
      <c r="J4023" s="178">
        <v>8.72</v>
      </c>
      <c r="K4023" s="179" t="str">
        <f>MAX(0,((T4023*(365/365))-VLOOKUP(A4023,VBMA!$A:$D,4,0))  /  (T4023* (365/365)   ))</f>
        <v>#N/A</v>
      </c>
      <c r="L4023" s="180" t="str">
        <f t="shared" ref="L4023:S4023" si="4026">(B4023*(1-$K4023) * (365/365))/100</f>
        <v>#N/A</v>
      </c>
      <c r="M4023" s="180" t="str">
        <f t="shared" si="4026"/>
        <v>#N/A</v>
      </c>
      <c r="N4023" s="180" t="str">
        <f t="shared" si="4026"/>
        <v>#N/A</v>
      </c>
      <c r="O4023" s="180" t="str">
        <f t="shared" si="4026"/>
        <v>#N/A</v>
      </c>
      <c r="P4023" s="180" t="str">
        <f t="shared" si="4026"/>
        <v>#N/A</v>
      </c>
      <c r="Q4023" s="180" t="str">
        <f t="shared" si="4026"/>
        <v>#N/A</v>
      </c>
      <c r="R4023" s="180" t="str">
        <f t="shared" si="4026"/>
        <v>#N/A</v>
      </c>
      <c r="S4023" s="180" t="str">
        <f t="shared" si="4026"/>
        <v>#N/A</v>
      </c>
      <c r="T4023" s="181">
        <f t="shared" si="3"/>
        <v>8.68</v>
      </c>
      <c r="U4023" s="182">
        <f t="shared" si="4"/>
        <v>40052</v>
      </c>
      <c r="V4023" s="182">
        <f t="shared" si="5"/>
        <v>40144</v>
      </c>
      <c r="W4023" s="182">
        <f t="shared" si="6"/>
        <v>40236</v>
      </c>
      <c r="X4023" s="181">
        <f t="shared" si="7"/>
        <v>181</v>
      </c>
      <c r="Y4023" s="181">
        <f t="shared" si="8"/>
        <v>273</v>
      </c>
      <c r="Z4023" s="181">
        <f t="shared" si="9"/>
        <v>365</v>
      </c>
      <c r="AA4023" s="155"/>
      <c r="AB4023" s="9"/>
      <c r="AC4023" s="9"/>
      <c r="AD4023" s="9"/>
      <c r="AE4023" s="9"/>
      <c r="AF4023" s="9"/>
      <c r="AG4023" s="9"/>
      <c r="AH4023" s="9"/>
    </row>
    <row r="4024" ht="15.75" customHeight="1">
      <c r="A4024" s="177">
        <v>39870.0</v>
      </c>
      <c r="B4024" s="178">
        <v>6.54</v>
      </c>
      <c r="C4024" s="178">
        <v>7.13</v>
      </c>
      <c r="D4024" s="178">
        <v>7.51</v>
      </c>
      <c r="E4024" s="178">
        <v>7.86</v>
      </c>
      <c r="F4024" s="178">
        <v>8.03</v>
      </c>
      <c r="G4024" s="178">
        <v>8.23</v>
      </c>
      <c r="H4024" s="178">
        <v>8.43</v>
      </c>
      <c r="I4024" s="178">
        <v>8.57</v>
      </c>
      <c r="J4024" s="178">
        <v>8.72</v>
      </c>
      <c r="K4024" s="179" t="str">
        <f>MAX(0,((T4024*(365/365))-VLOOKUP(A4024,VBMA!$A:$D,4,0))  /  (T4024* (365/365)   ))</f>
        <v>#N/A</v>
      </c>
      <c r="L4024" s="180" t="str">
        <f t="shared" ref="L4024:S4024" si="4027">(B4024*(1-$K4024) * (365/365))/100</f>
        <v>#N/A</v>
      </c>
      <c r="M4024" s="180" t="str">
        <f t="shared" si="4027"/>
        <v>#N/A</v>
      </c>
      <c r="N4024" s="180" t="str">
        <f t="shared" si="4027"/>
        <v>#N/A</v>
      </c>
      <c r="O4024" s="180" t="str">
        <f t="shared" si="4027"/>
        <v>#N/A</v>
      </c>
      <c r="P4024" s="180" t="str">
        <f t="shared" si="4027"/>
        <v>#N/A</v>
      </c>
      <c r="Q4024" s="180" t="str">
        <f t="shared" si="4027"/>
        <v>#N/A</v>
      </c>
      <c r="R4024" s="180" t="str">
        <f t="shared" si="4027"/>
        <v>#N/A</v>
      </c>
      <c r="S4024" s="180" t="str">
        <f t="shared" si="4027"/>
        <v>#N/A</v>
      </c>
      <c r="T4024" s="181">
        <f t="shared" si="3"/>
        <v>8.71</v>
      </c>
      <c r="U4024" s="182">
        <f t="shared" si="4"/>
        <v>40051</v>
      </c>
      <c r="V4024" s="182">
        <f t="shared" si="5"/>
        <v>40143</v>
      </c>
      <c r="W4024" s="182">
        <f t="shared" si="6"/>
        <v>40235</v>
      </c>
      <c r="X4024" s="181">
        <f t="shared" si="7"/>
        <v>181</v>
      </c>
      <c r="Y4024" s="181">
        <f t="shared" si="8"/>
        <v>273</v>
      </c>
      <c r="Z4024" s="181">
        <f t="shared" si="9"/>
        <v>365</v>
      </c>
      <c r="AA4024" s="155"/>
      <c r="AB4024" s="9"/>
      <c r="AC4024" s="9"/>
      <c r="AD4024" s="9"/>
      <c r="AE4024" s="9"/>
      <c r="AF4024" s="9"/>
      <c r="AG4024" s="9"/>
      <c r="AH4024" s="9"/>
    </row>
    <row r="4025" ht="15.75" customHeight="1">
      <c r="A4025" s="177">
        <v>39869.0</v>
      </c>
      <c r="B4025" s="178">
        <v>6.62</v>
      </c>
      <c r="C4025" s="178">
        <v>7.23</v>
      </c>
      <c r="D4025" s="178">
        <v>7.58</v>
      </c>
      <c r="E4025" s="178">
        <v>7.92</v>
      </c>
      <c r="F4025" s="178">
        <v>8.1</v>
      </c>
      <c r="G4025" s="178">
        <v>8.26</v>
      </c>
      <c r="H4025" s="178">
        <v>8.43</v>
      </c>
      <c r="I4025" s="178">
        <v>8.57</v>
      </c>
      <c r="J4025" s="178">
        <v>8.71</v>
      </c>
      <c r="K4025" s="179" t="str">
        <f>MAX(0,((T4025*(365/365))-VLOOKUP(A4025,VBMA!$A:$D,4,0))  /  (T4025* (365/365)   ))</f>
        <v>#N/A</v>
      </c>
      <c r="L4025" s="180" t="str">
        <f t="shared" ref="L4025:S4025" si="4028">(B4025*(1-$K4025) * (365/365))/100</f>
        <v>#N/A</v>
      </c>
      <c r="M4025" s="180" t="str">
        <f t="shared" si="4028"/>
        <v>#N/A</v>
      </c>
      <c r="N4025" s="180" t="str">
        <f t="shared" si="4028"/>
        <v>#N/A</v>
      </c>
      <c r="O4025" s="180" t="str">
        <f t="shared" si="4028"/>
        <v>#N/A</v>
      </c>
      <c r="P4025" s="180" t="str">
        <f t="shared" si="4028"/>
        <v>#N/A</v>
      </c>
      <c r="Q4025" s="180" t="str">
        <f t="shared" si="4028"/>
        <v>#N/A</v>
      </c>
      <c r="R4025" s="180" t="str">
        <f t="shared" si="4028"/>
        <v>#N/A</v>
      </c>
      <c r="S4025" s="180" t="str">
        <f t="shared" si="4028"/>
        <v>#N/A</v>
      </c>
      <c r="T4025" s="181">
        <f t="shared" si="3"/>
        <v>8.71</v>
      </c>
      <c r="U4025" s="182">
        <f t="shared" si="4"/>
        <v>40050</v>
      </c>
      <c r="V4025" s="182">
        <f t="shared" si="5"/>
        <v>40142</v>
      </c>
      <c r="W4025" s="182">
        <f t="shared" si="6"/>
        <v>40234</v>
      </c>
      <c r="X4025" s="181">
        <f t="shared" si="7"/>
        <v>181</v>
      </c>
      <c r="Y4025" s="181">
        <f t="shared" si="8"/>
        <v>273</v>
      </c>
      <c r="Z4025" s="181">
        <f t="shared" si="9"/>
        <v>365</v>
      </c>
      <c r="AA4025" s="155"/>
      <c r="AB4025" s="9"/>
      <c r="AC4025" s="9"/>
      <c r="AD4025" s="9"/>
      <c r="AE4025" s="9"/>
      <c r="AF4025" s="9"/>
      <c r="AG4025" s="9"/>
      <c r="AH4025" s="9"/>
    </row>
    <row r="4026" ht="15.75" customHeight="1">
      <c r="A4026" s="177">
        <v>39868.0</v>
      </c>
      <c r="B4026" s="178">
        <v>6.63</v>
      </c>
      <c r="C4026" s="178">
        <v>7.25</v>
      </c>
      <c r="D4026" s="178">
        <v>7.58</v>
      </c>
      <c r="E4026" s="178">
        <v>7.9</v>
      </c>
      <c r="F4026" s="178">
        <v>8.04</v>
      </c>
      <c r="G4026" s="178">
        <v>8.22</v>
      </c>
      <c r="H4026" s="178">
        <v>8.46</v>
      </c>
      <c r="I4026" s="178">
        <v>8.59</v>
      </c>
      <c r="J4026" s="178">
        <v>8.72</v>
      </c>
      <c r="K4026" s="179" t="str">
        <f>MAX(0,((T4026*(365/365))-VLOOKUP(A4026,VBMA!$A:$D,4,0))  /  (T4026* (365/365)   ))</f>
        <v>#N/A</v>
      </c>
      <c r="L4026" s="180" t="str">
        <f t="shared" ref="L4026:S4026" si="4029">(B4026*(1-$K4026) * (365/365))/100</f>
        <v>#N/A</v>
      </c>
      <c r="M4026" s="180" t="str">
        <f t="shared" si="4029"/>
        <v>#N/A</v>
      </c>
      <c r="N4026" s="180" t="str">
        <f t="shared" si="4029"/>
        <v>#N/A</v>
      </c>
      <c r="O4026" s="180" t="str">
        <f t="shared" si="4029"/>
        <v>#N/A</v>
      </c>
      <c r="P4026" s="180" t="str">
        <f t="shared" si="4029"/>
        <v>#N/A</v>
      </c>
      <c r="Q4026" s="180" t="str">
        <f t="shared" si="4029"/>
        <v>#N/A</v>
      </c>
      <c r="R4026" s="180" t="str">
        <f t="shared" si="4029"/>
        <v>#N/A</v>
      </c>
      <c r="S4026" s="180" t="str">
        <f t="shared" si="4029"/>
        <v>#N/A</v>
      </c>
      <c r="T4026" s="181">
        <f t="shared" si="3"/>
        <v>8.72</v>
      </c>
      <c r="U4026" s="182">
        <f t="shared" si="4"/>
        <v>40049</v>
      </c>
      <c r="V4026" s="182">
        <f t="shared" si="5"/>
        <v>40141</v>
      </c>
      <c r="W4026" s="182">
        <f t="shared" si="6"/>
        <v>40233</v>
      </c>
      <c r="X4026" s="181">
        <f t="shared" si="7"/>
        <v>181</v>
      </c>
      <c r="Y4026" s="181">
        <f t="shared" si="8"/>
        <v>273</v>
      </c>
      <c r="Z4026" s="181">
        <f t="shared" si="9"/>
        <v>365</v>
      </c>
      <c r="AA4026" s="155"/>
      <c r="AB4026" s="9"/>
      <c r="AC4026" s="9"/>
      <c r="AD4026" s="9"/>
      <c r="AE4026" s="9"/>
      <c r="AF4026" s="9"/>
      <c r="AG4026" s="9"/>
      <c r="AH4026" s="9"/>
    </row>
    <row r="4027" ht="15.75" customHeight="1">
      <c r="A4027" s="177">
        <v>39867.0</v>
      </c>
      <c r="B4027" s="178">
        <v>6.83</v>
      </c>
      <c r="C4027" s="178">
        <v>7.33</v>
      </c>
      <c r="D4027" s="178">
        <v>7.65</v>
      </c>
      <c r="E4027" s="178">
        <v>7.94</v>
      </c>
      <c r="F4027" s="178">
        <v>8.1</v>
      </c>
      <c r="G4027" s="178">
        <v>8.28</v>
      </c>
      <c r="H4027" s="178">
        <v>8.44</v>
      </c>
      <c r="I4027" s="178">
        <v>8.56</v>
      </c>
      <c r="J4027" s="178">
        <v>8.69</v>
      </c>
      <c r="K4027" s="179" t="str">
        <f>MAX(0,((T4027*(365/365))-VLOOKUP(A4027,VBMA!$A:$D,4,0))  /  (T4027* (365/365)   ))</f>
        <v>#N/A</v>
      </c>
      <c r="L4027" s="180" t="str">
        <f t="shared" ref="L4027:S4027" si="4030">(B4027*(1-$K4027) * (365/365))/100</f>
        <v>#N/A</v>
      </c>
      <c r="M4027" s="180" t="str">
        <f t="shared" si="4030"/>
        <v>#N/A</v>
      </c>
      <c r="N4027" s="180" t="str">
        <f t="shared" si="4030"/>
        <v>#N/A</v>
      </c>
      <c r="O4027" s="180" t="str">
        <f t="shared" si="4030"/>
        <v>#N/A</v>
      </c>
      <c r="P4027" s="180" t="str">
        <f t="shared" si="4030"/>
        <v>#N/A</v>
      </c>
      <c r="Q4027" s="180" t="str">
        <f t="shared" si="4030"/>
        <v>#N/A</v>
      </c>
      <c r="R4027" s="180" t="str">
        <f t="shared" si="4030"/>
        <v>#N/A</v>
      </c>
      <c r="S4027" s="180" t="str">
        <f t="shared" si="4030"/>
        <v>#N/A</v>
      </c>
      <c r="T4027" s="181">
        <f t="shared" si="3"/>
        <v>8.68</v>
      </c>
      <c r="U4027" s="182">
        <f t="shared" si="4"/>
        <v>40048</v>
      </c>
      <c r="V4027" s="182">
        <f t="shared" si="5"/>
        <v>40140</v>
      </c>
      <c r="W4027" s="182">
        <f t="shared" si="6"/>
        <v>40232</v>
      </c>
      <c r="X4027" s="181">
        <f t="shared" si="7"/>
        <v>181</v>
      </c>
      <c r="Y4027" s="181">
        <f t="shared" si="8"/>
        <v>273</v>
      </c>
      <c r="Z4027" s="181">
        <f t="shared" si="9"/>
        <v>365</v>
      </c>
      <c r="AA4027" s="155"/>
      <c r="AB4027" s="9"/>
      <c r="AC4027" s="9"/>
      <c r="AD4027" s="9"/>
      <c r="AE4027" s="9"/>
      <c r="AF4027" s="9"/>
      <c r="AG4027" s="9"/>
      <c r="AH4027" s="9"/>
    </row>
    <row r="4028" ht="15.75" customHeight="1">
      <c r="A4028" s="177">
        <v>39864.0</v>
      </c>
      <c r="B4028" s="178">
        <v>6.86</v>
      </c>
      <c r="C4028" s="178">
        <v>7.44</v>
      </c>
      <c r="D4028" s="178">
        <v>7.65</v>
      </c>
      <c r="E4028" s="178">
        <v>7.88</v>
      </c>
      <c r="F4028" s="178">
        <v>8.11</v>
      </c>
      <c r="G4028" s="178">
        <v>8.26</v>
      </c>
      <c r="H4028" s="178">
        <v>8.47</v>
      </c>
      <c r="I4028" s="178">
        <v>8.56</v>
      </c>
      <c r="J4028" s="178">
        <v>8.71</v>
      </c>
      <c r="K4028" s="179" t="str">
        <f>MAX(0,((T4028*(365/365))-VLOOKUP(A4028,VBMA!$A:$D,4,0))  /  (T4028* (365/365)   ))</f>
        <v>#N/A</v>
      </c>
      <c r="L4028" s="180" t="str">
        <f t="shared" ref="L4028:S4028" si="4031">(B4028*(1-$K4028) * (365/365))/100</f>
        <v>#N/A</v>
      </c>
      <c r="M4028" s="180" t="str">
        <f t="shared" si="4031"/>
        <v>#N/A</v>
      </c>
      <c r="N4028" s="180" t="str">
        <f t="shared" si="4031"/>
        <v>#N/A</v>
      </c>
      <c r="O4028" s="180" t="str">
        <f t="shared" si="4031"/>
        <v>#N/A</v>
      </c>
      <c r="P4028" s="180" t="str">
        <f t="shared" si="4031"/>
        <v>#N/A</v>
      </c>
      <c r="Q4028" s="180" t="str">
        <f t="shared" si="4031"/>
        <v>#N/A</v>
      </c>
      <c r="R4028" s="180" t="str">
        <f t="shared" si="4031"/>
        <v>#N/A</v>
      </c>
      <c r="S4028" s="180" t="str">
        <f t="shared" si="4031"/>
        <v>#N/A</v>
      </c>
      <c r="T4028" s="181">
        <f t="shared" si="3"/>
        <v>8.65</v>
      </c>
      <c r="U4028" s="182">
        <f t="shared" si="4"/>
        <v>40045</v>
      </c>
      <c r="V4028" s="182">
        <f t="shared" si="5"/>
        <v>40137</v>
      </c>
      <c r="W4028" s="182">
        <f t="shared" si="6"/>
        <v>40229</v>
      </c>
      <c r="X4028" s="181">
        <f t="shared" si="7"/>
        <v>181</v>
      </c>
      <c r="Y4028" s="181">
        <f t="shared" si="8"/>
        <v>273</v>
      </c>
      <c r="Z4028" s="181">
        <f t="shared" si="9"/>
        <v>365</v>
      </c>
      <c r="AA4028" s="155"/>
      <c r="AB4028" s="9"/>
      <c r="AC4028" s="9"/>
      <c r="AD4028" s="9"/>
      <c r="AE4028" s="9"/>
      <c r="AF4028" s="9"/>
      <c r="AG4028" s="9"/>
      <c r="AH4028" s="9"/>
    </row>
    <row r="4029" ht="15.75" customHeight="1">
      <c r="A4029" s="177">
        <v>39863.0</v>
      </c>
      <c r="B4029" s="178">
        <v>6.81</v>
      </c>
      <c r="C4029" s="178">
        <v>7.35</v>
      </c>
      <c r="D4029" s="178">
        <v>7.56</v>
      </c>
      <c r="E4029" s="178">
        <v>7.85</v>
      </c>
      <c r="F4029" s="178">
        <v>8.09</v>
      </c>
      <c r="G4029" s="178">
        <v>8.29</v>
      </c>
      <c r="H4029" s="178">
        <v>8.46</v>
      </c>
      <c r="I4029" s="178">
        <v>8.58</v>
      </c>
      <c r="J4029" s="178">
        <v>8.74</v>
      </c>
      <c r="K4029" s="179" t="str">
        <f>MAX(0,((T4029*(365/365))-VLOOKUP(A4029,VBMA!$A:$D,4,0))  /  (T4029* (365/365)   ))</f>
        <v>#N/A</v>
      </c>
      <c r="L4029" s="180" t="str">
        <f t="shared" ref="L4029:S4029" si="4032">(B4029*(1-$K4029) * (365/365))/100</f>
        <v>#N/A</v>
      </c>
      <c r="M4029" s="180" t="str">
        <f t="shared" si="4032"/>
        <v>#N/A</v>
      </c>
      <c r="N4029" s="180" t="str">
        <f t="shared" si="4032"/>
        <v>#N/A</v>
      </c>
      <c r="O4029" s="180" t="str">
        <f t="shared" si="4032"/>
        <v>#N/A</v>
      </c>
      <c r="P4029" s="180" t="str">
        <f t="shared" si="4032"/>
        <v>#N/A</v>
      </c>
      <c r="Q4029" s="180" t="str">
        <f t="shared" si="4032"/>
        <v>#N/A</v>
      </c>
      <c r="R4029" s="180" t="str">
        <f t="shared" si="4032"/>
        <v>#N/A</v>
      </c>
      <c r="S4029" s="180" t="str">
        <f t="shared" si="4032"/>
        <v>#N/A</v>
      </c>
      <c r="T4029" s="181">
        <f t="shared" si="3"/>
        <v>8.7</v>
      </c>
      <c r="U4029" s="182">
        <f t="shared" si="4"/>
        <v>40044</v>
      </c>
      <c r="V4029" s="182">
        <f t="shared" si="5"/>
        <v>40136</v>
      </c>
      <c r="W4029" s="182">
        <f t="shared" si="6"/>
        <v>40228</v>
      </c>
      <c r="X4029" s="181">
        <f t="shared" si="7"/>
        <v>181</v>
      </c>
      <c r="Y4029" s="181">
        <f t="shared" si="8"/>
        <v>273</v>
      </c>
      <c r="Z4029" s="181">
        <f t="shared" si="9"/>
        <v>365</v>
      </c>
      <c r="AA4029" s="155"/>
      <c r="AB4029" s="9"/>
      <c r="AC4029" s="9"/>
      <c r="AD4029" s="9"/>
      <c r="AE4029" s="9"/>
      <c r="AF4029" s="9"/>
      <c r="AG4029" s="9"/>
      <c r="AH4029" s="9"/>
    </row>
    <row r="4030" ht="15.75" customHeight="1">
      <c r="A4030" s="177">
        <v>39862.0</v>
      </c>
      <c r="B4030" s="178">
        <v>6.38</v>
      </c>
      <c r="C4030" s="178">
        <v>6.99</v>
      </c>
      <c r="D4030" s="178">
        <v>7.29</v>
      </c>
      <c r="E4030" s="178">
        <v>7.63</v>
      </c>
      <c r="F4030" s="178">
        <v>7.92</v>
      </c>
      <c r="G4030" s="178">
        <v>8.26</v>
      </c>
      <c r="H4030" s="178">
        <v>8.39</v>
      </c>
      <c r="I4030" s="178">
        <v>8.53</v>
      </c>
      <c r="J4030" s="178">
        <v>8.66</v>
      </c>
      <c r="K4030" s="179" t="str">
        <f>MAX(0,((T4030*(365/365))-VLOOKUP(A4030,VBMA!$A:$D,4,0))  /  (T4030* (365/365)   ))</f>
        <v>#N/A</v>
      </c>
      <c r="L4030" s="180" t="str">
        <f t="shared" ref="L4030:S4030" si="4033">(B4030*(1-$K4030) * (365/365))/100</f>
        <v>#N/A</v>
      </c>
      <c r="M4030" s="180" t="str">
        <f t="shared" si="4033"/>
        <v>#N/A</v>
      </c>
      <c r="N4030" s="180" t="str">
        <f t="shared" si="4033"/>
        <v>#N/A</v>
      </c>
      <c r="O4030" s="180" t="str">
        <f t="shared" si="4033"/>
        <v>#N/A</v>
      </c>
      <c r="P4030" s="180" t="str">
        <f t="shared" si="4033"/>
        <v>#N/A</v>
      </c>
      <c r="Q4030" s="180" t="str">
        <f t="shared" si="4033"/>
        <v>#N/A</v>
      </c>
      <c r="R4030" s="180" t="str">
        <f t="shared" si="4033"/>
        <v>#N/A</v>
      </c>
      <c r="S4030" s="180" t="str">
        <f t="shared" si="4033"/>
        <v>#N/A</v>
      </c>
      <c r="T4030" s="181">
        <f t="shared" si="3"/>
        <v>8.67</v>
      </c>
      <c r="U4030" s="182">
        <f t="shared" si="4"/>
        <v>40043</v>
      </c>
      <c r="V4030" s="182">
        <f t="shared" si="5"/>
        <v>40135</v>
      </c>
      <c r="W4030" s="182">
        <f t="shared" si="6"/>
        <v>40227</v>
      </c>
      <c r="X4030" s="181">
        <f t="shared" si="7"/>
        <v>181</v>
      </c>
      <c r="Y4030" s="181">
        <f t="shared" si="8"/>
        <v>273</v>
      </c>
      <c r="Z4030" s="181">
        <f t="shared" si="9"/>
        <v>365</v>
      </c>
      <c r="AA4030" s="155"/>
      <c r="AB4030" s="9"/>
      <c r="AC4030" s="9"/>
      <c r="AD4030" s="9"/>
      <c r="AE4030" s="9"/>
      <c r="AF4030" s="9"/>
      <c r="AG4030" s="9"/>
      <c r="AH4030" s="9"/>
    </row>
    <row r="4031" ht="15.75" customHeight="1">
      <c r="A4031" s="177">
        <v>39861.0</v>
      </c>
      <c r="B4031" s="178">
        <v>6.18</v>
      </c>
      <c r="C4031" s="178">
        <v>6.71</v>
      </c>
      <c r="D4031" s="178">
        <v>7.11</v>
      </c>
      <c r="E4031" s="178">
        <v>7.51</v>
      </c>
      <c r="F4031" s="178">
        <v>7.84</v>
      </c>
      <c r="G4031" s="178">
        <v>8.14</v>
      </c>
      <c r="H4031" s="178">
        <v>8.29</v>
      </c>
      <c r="I4031" s="178">
        <v>8.47</v>
      </c>
      <c r="J4031" s="178">
        <v>8.6</v>
      </c>
      <c r="K4031" s="179" t="str">
        <f>MAX(0,((T4031*(365/365))-VLOOKUP(A4031,VBMA!$A:$D,4,0))  /  (T4031* (365/365)   ))</f>
        <v>#N/A</v>
      </c>
      <c r="L4031" s="180" t="str">
        <f t="shared" ref="L4031:S4031" si="4034">(B4031*(1-$K4031) * (365/365))/100</f>
        <v>#N/A</v>
      </c>
      <c r="M4031" s="180" t="str">
        <f t="shared" si="4034"/>
        <v>#N/A</v>
      </c>
      <c r="N4031" s="180" t="str">
        <f t="shared" si="4034"/>
        <v>#N/A</v>
      </c>
      <c r="O4031" s="180" t="str">
        <f t="shared" si="4034"/>
        <v>#N/A</v>
      </c>
      <c r="P4031" s="180" t="str">
        <f t="shared" si="4034"/>
        <v>#N/A</v>
      </c>
      <c r="Q4031" s="180" t="str">
        <f t="shared" si="4034"/>
        <v>#N/A</v>
      </c>
      <c r="R4031" s="180" t="str">
        <f t="shared" si="4034"/>
        <v>#N/A</v>
      </c>
      <c r="S4031" s="180" t="str">
        <f t="shared" si="4034"/>
        <v>#N/A</v>
      </c>
      <c r="T4031" s="181">
        <f t="shared" si="3"/>
        <v>8.65</v>
      </c>
      <c r="U4031" s="182">
        <f t="shared" si="4"/>
        <v>40042</v>
      </c>
      <c r="V4031" s="182">
        <f t="shared" si="5"/>
        <v>40134</v>
      </c>
      <c r="W4031" s="182">
        <f t="shared" si="6"/>
        <v>40226</v>
      </c>
      <c r="X4031" s="181">
        <f t="shared" si="7"/>
        <v>181</v>
      </c>
      <c r="Y4031" s="181">
        <f t="shared" si="8"/>
        <v>273</v>
      </c>
      <c r="Z4031" s="181">
        <f t="shared" si="9"/>
        <v>365</v>
      </c>
      <c r="AA4031" s="155"/>
      <c r="AB4031" s="9"/>
      <c r="AC4031" s="9"/>
      <c r="AD4031" s="9"/>
      <c r="AE4031" s="9"/>
      <c r="AF4031" s="9"/>
      <c r="AG4031" s="9"/>
      <c r="AH4031" s="9"/>
    </row>
    <row r="4032" ht="15.75" customHeight="1">
      <c r="A4032" s="177">
        <v>39860.0</v>
      </c>
      <c r="B4032" s="178">
        <v>5.94</v>
      </c>
      <c r="C4032" s="178">
        <v>6.56</v>
      </c>
      <c r="D4032" s="178">
        <v>6.94</v>
      </c>
      <c r="E4032" s="178">
        <v>7.43</v>
      </c>
      <c r="F4032" s="178">
        <v>7.73</v>
      </c>
      <c r="G4032" s="178">
        <v>8.06</v>
      </c>
      <c r="H4032" s="178">
        <v>8.2</v>
      </c>
      <c r="I4032" s="178">
        <v>8.34</v>
      </c>
      <c r="J4032" s="178">
        <v>8.49</v>
      </c>
      <c r="K4032" s="179" t="str">
        <f>MAX(0,((T4032*(365/365))-VLOOKUP(A4032,VBMA!$A:$D,4,0))  /  (T4032* (365/365)   ))</f>
        <v>#N/A</v>
      </c>
      <c r="L4032" s="180" t="str">
        <f t="shared" ref="L4032:S4032" si="4035">(B4032*(1-$K4032) * (365/365))/100</f>
        <v>#N/A</v>
      </c>
      <c r="M4032" s="180" t="str">
        <f t="shared" si="4035"/>
        <v>#N/A</v>
      </c>
      <c r="N4032" s="180" t="str">
        <f t="shared" si="4035"/>
        <v>#N/A</v>
      </c>
      <c r="O4032" s="180" t="str">
        <f t="shared" si="4035"/>
        <v>#N/A</v>
      </c>
      <c r="P4032" s="180" t="str">
        <f t="shared" si="4035"/>
        <v>#N/A</v>
      </c>
      <c r="Q4032" s="180" t="str">
        <f t="shared" si="4035"/>
        <v>#N/A</v>
      </c>
      <c r="R4032" s="180" t="str">
        <f t="shared" si="4035"/>
        <v>#N/A</v>
      </c>
      <c r="S4032" s="180" t="str">
        <f t="shared" si="4035"/>
        <v>#N/A</v>
      </c>
      <c r="T4032" s="181">
        <f t="shared" si="3"/>
        <v>8.48</v>
      </c>
      <c r="U4032" s="182">
        <f t="shared" si="4"/>
        <v>40041</v>
      </c>
      <c r="V4032" s="182">
        <f t="shared" si="5"/>
        <v>40133</v>
      </c>
      <c r="W4032" s="182">
        <f t="shared" si="6"/>
        <v>40225</v>
      </c>
      <c r="X4032" s="181">
        <f t="shared" si="7"/>
        <v>181</v>
      </c>
      <c r="Y4032" s="181">
        <f t="shared" si="8"/>
        <v>273</v>
      </c>
      <c r="Z4032" s="181">
        <f t="shared" si="9"/>
        <v>365</v>
      </c>
      <c r="AA4032" s="155"/>
      <c r="AB4032" s="9"/>
      <c r="AC4032" s="9"/>
      <c r="AD4032" s="9"/>
      <c r="AE4032" s="9"/>
      <c r="AF4032" s="9"/>
      <c r="AG4032" s="9"/>
      <c r="AH4032" s="9"/>
    </row>
    <row r="4033" ht="15.75" customHeight="1">
      <c r="A4033" s="177">
        <v>39857.0</v>
      </c>
      <c r="B4033" s="178">
        <v>5.93</v>
      </c>
      <c r="C4033" s="178">
        <v>6.53</v>
      </c>
      <c r="D4033" s="178">
        <v>6.91</v>
      </c>
      <c r="E4033" s="178">
        <v>7.41</v>
      </c>
      <c r="F4033" s="178">
        <v>7.8</v>
      </c>
      <c r="G4033" s="178">
        <v>8.13</v>
      </c>
      <c r="H4033" s="178">
        <v>8.23</v>
      </c>
      <c r="I4033" s="178">
        <v>8.39</v>
      </c>
      <c r="J4033" s="178">
        <v>8.56</v>
      </c>
      <c r="K4033" s="179" t="str">
        <f>MAX(0,((T4033*(365/365))-VLOOKUP(A4033,VBMA!$A:$D,4,0))  /  (T4033* (365/365)   ))</f>
        <v>#N/A</v>
      </c>
      <c r="L4033" s="180" t="str">
        <f t="shared" ref="L4033:S4033" si="4036">(B4033*(1-$K4033) * (365/365))/100</f>
        <v>#N/A</v>
      </c>
      <c r="M4033" s="180" t="str">
        <f t="shared" si="4036"/>
        <v>#N/A</v>
      </c>
      <c r="N4033" s="180" t="str">
        <f t="shared" si="4036"/>
        <v>#N/A</v>
      </c>
      <c r="O4033" s="180" t="str">
        <f t="shared" si="4036"/>
        <v>#N/A</v>
      </c>
      <c r="P4033" s="180" t="str">
        <f t="shared" si="4036"/>
        <v>#N/A</v>
      </c>
      <c r="Q4033" s="180" t="str">
        <f t="shared" si="4036"/>
        <v>#N/A</v>
      </c>
      <c r="R4033" s="180" t="str">
        <f t="shared" si="4036"/>
        <v>#N/A</v>
      </c>
      <c r="S4033" s="180" t="str">
        <f t="shared" si="4036"/>
        <v>#N/A</v>
      </c>
      <c r="T4033" s="181">
        <f t="shared" si="3"/>
        <v>8.55</v>
      </c>
      <c r="U4033" s="182">
        <f t="shared" si="4"/>
        <v>40038</v>
      </c>
      <c r="V4033" s="182">
        <f t="shared" si="5"/>
        <v>40130</v>
      </c>
      <c r="W4033" s="182">
        <f t="shared" si="6"/>
        <v>40222</v>
      </c>
      <c r="X4033" s="181">
        <f t="shared" si="7"/>
        <v>181</v>
      </c>
      <c r="Y4033" s="181">
        <f t="shared" si="8"/>
        <v>273</v>
      </c>
      <c r="Z4033" s="181">
        <f t="shared" si="9"/>
        <v>365</v>
      </c>
      <c r="AA4033" s="155"/>
      <c r="AB4033" s="9"/>
      <c r="AC4033" s="9"/>
      <c r="AD4033" s="9"/>
      <c r="AE4033" s="9"/>
      <c r="AF4033" s="9"/>
      <c r="AG4033" s="9"/>
      <c r="AH4033" s="9"/>
    </row>
    <row r="4034" ht="15.75" customHeight="1">
      <c r="A4034" s="177">
        <v>39856.0</v>
      </c>
      <c r="B4034" s="178">
        <v>5.92</v>
      </c>
      <c r="C4034" s="178">
        <v>6.53</v>
      </c>
      <c r="D4034" s="178">
        <v>6.93</v>
      </c>
      <c r="E4034" s="178">
        <v>7.4</v>
      </c>
      <c r="F4034" s="178">
        <v>7.78</v>
      </c>
      <c r="G4034" s="178">
        <v>8.1</v>
      </c>
      <c r="H4034" s="178">
        <v>8.31</v>
      </c>
      <c r="I4034" s="178">
        <v>8.46</v>
      </c>
      <c r="J4034" s="178">
        <v>8.57</v>
      </c>
      <c r="K4034" s="179" t="str">
        <f>MAX(0,((T4034*(365/365))-VLOOKUP(A4034,VBMA!$A:$D,4,0))  /  (T4034* (365/365)   ))</f>
        <v>#N/A</v>
      </c>
      <c r="L4034" s="180" t="str">
        <f t="shared" ref="L4034:S4034" si="4037">(B4034*(1-$K4034) * (365/365))/100</f>
        <v>#N/A</v>
      </c>
      <c r="M4034" s="180" t="str">
        <f t="shared" si="4037"/>
        <v>#N/A</v>
      </c>
      <c r="N4034" s="180" t="str">
        <f t="shared" si="4037"/>
        <v>#N/A</v>
      </c>
      <c r="O4034" s="180" t="str">
        <f t="shared" si="4037"/>
        <v>#N/A</v>
      </c>
      <c r="P4034" s="180" t="str">
        <f t="shared" si="4037"/>
        <v>#N/A</v>
      </c>
      <c r="Q4034" s="180" t="str">
        <f t="shared" si="4037"/>
        <v>#N/A</v>
      </c>
      <c r="R4034" s="180" t="str">
        <f t="shared" si="4037"/>
        <v>#N/A</v>
      </c>
      <c r="S4034" s="180" t="str">
        <f t="shared" si="4037"/>
        <v>#N/A</v>
      </c>
      <c r="T4034" s="181">
        <f t="shared" si="3"/>
        <v>8.61</v>
      </c>
      <c r="U4034" s="182">
        <f t="shared" si="4"/>
        <v>40037</v>
      </c>
      <c r="V4034" s="182">
        <f t="shared" si="5"/>
        <v>40129</v>
      </c>
      <c r="W4034" s="182">
        <f t="shared" si="6"/>
        <v>40221</v>
      </c>
      <c r="X4034" s="181">
        <f t="shared" si="7"/>
        <v>181</v>
      </c>
      <c r="Y4034" s="181">
        <f t="shared" si="8"/>
        <v>273</v>
      </c>
      <c r="Z4034" s="181">
        <f t="shared" si="9"/>
        <v>365</v>
      </c>
      <c r="AA4034" s="155"/>
      <c r="AB4034" s="9"/>
      <c r="AC4034" s="9"/>
      <c r="AD4034" s="9"/>
      <c r="AE4034" s="9"/>
      <c r="AF4034" s="9"/>
      <c r="AG4034" s="9"/>
      <c r="AH4034" s="9"/>
    </row>
    <row r="4035" ht="15.75" customHeight="1">
      <c r="A4035" s="177">
        <v>39855.0</v>
      </c>
      <c r="B4035" s="178">
        <v>6.06</v>
      </c>
      <c r="C4035" s="178">
        <v>6.73</v>
      </c>
      <c r="D4035" s="178">
        <v>7.11</v>
      </c>
      <c r="E4035" s="178">
        <v>7.48</v>
      </c>
      <c r="F4035" s="178">
        <v>7.75</v>
      </c>
      <c r="G4035" s="178">
        <v>8.13</v>
      </c>
      <c r="H4035" s="178">
        <v>8.21</v>
      </c>
      <c r="I4035" s="178">
        <v>8.41</v>
      </c>
      <c r="J4035" s="178">
        <v>8.54</v>
      </c>
      <c r="K4035" s="179" t="str">
        <f>MAX(0,((T4035*(365/365))-VLOOKUP(A4035,VBMA!$A:$D,4,0))  /  (T4035* (365/365)   ))</f>
        <v>#N/A</v>
      </c>
      <c r="L4035" s="180" t="str">
        <f t="shared" ref="L4035:S4035" si="4038">(B4035*(1-$K4035) * (365/365))/100</f>
        <v>#N/A</v>
      </c>
      <c r="M4035" s="180" t="str">
        <f t="shared" si="4038"/>
        <v>#N/A</v>
      </c>
      <c r="N4035" s="180" t="str">
        <f t="shared" si="4038"/>
        <v>#N/A</v>
      </c>
      <c r="O4035" s="180" t="str">
        <f t="shared" si="4038"/>
        <v>#N/A</v>
      </c>
      <c r="P4035" s="180" t="str">
        <f t="shared" si="4038"/>
        <v>#N/A</v>
      </c>
      <c r="Q4035" s="180" t="str">
        <f t="shared" si="4038"/>
        <v>#N/A</v>
      </c>
      <c r="R4035" s="180" t="str">
        <f t="shared" si="4038"/>
        <v>#N/A</v>
      </c>
      <c r="S4035" s="180" t="str">
        <f t="shared" si="4038"/>
        <v>#N/A</v>
      </c>
      <c r="T4035" s="181">
        <f t="shared" si="3"/>
        <v>8.61</v>
      </c>
      <c r="U4035" s="182">
        <f t="shared" si="4"/>
        <v>40036</v>
      </c>
      <c r="V4035" s="182">
        <f t="shared" si="5"/>
        <v>40128</v>
      </c>
      <c r="W4035" s="182">
        <f t="shared" si="6"/>
        <v>40220</v>
      </c>
      <c r="X4035" s="181">
        <f t="shared" si="7"/>
        <v>181</v>
      </c>
      <c r="Y4035" s="181">
        <f t="shared" si="8"/>
        <v>273</v>
      </c>
      <c r="Z4035" s="181">
        <f t="shared" si="9"/>
        <v>365</v>
      </c>
      <c r="AA4035" s="155"/>
      <c r="AB4035" s="9"/>
      <c r="AC4035" s="9"/>
      <c r="AD4035" s="9"/>
      <c r="AE4035" s="9"/>
      <c r="AF4035" s="9"/>
      <c r="AG4035" s="9"/>
      <c r="AH4035" s="9"/>
    </row>
    <row r="4036" ht="15.75" customHeight="1">
      <c r="A4036" s="177">
        <v>39854.0</v>
      </c>
      <c r="B4036" s="178">
        <v>6.38</v>
      </c>
      <c r="C4036" s="178">
        <v>6.91</v>
      </c>
      <c r="D4036" s="178">
        <v>7.31</v>
      </c>
      <c r="E4036" s="178">
        <v>7.61</v>
      </c>
      <c r="F4036" s="178">
        <v>7.85</v>
      </c>
      <c r="G4036" s="178">
        <v>8.11</v>
      </c>
      <c r="H4036" s="178">
        <v>8.39</v>
      </c>
      <c r="I4036" s="178">
        <v>8.44</v>
      </c>
      <c r="J4036" s="178">
        <v>8.57</v>
      </c>
      <c r="K4036" s="179" t="str">
        <f>MAX(0,((T4036*(365/365))-VLOOKUP(A4036,VBMA!$A:$D,4,0))  /  (T4036* (365/365)   ))</f>
        <v>#N/A</v>
      </c>
      <c r="L4036" s="180" t="str">
        <f t="shared" ref="L4036:S4036" si="4039">(B4036*(1-$K4036) * (365/365))/100</f>
        <v>#N/A</v>
      </c>
      <c r="M4036" s="180" t="str">
        <f t="shared" si="4039"/>
        <v>#N/A</v>
      </c>
      <c r="N4036" s="180" t="str">
        <f t="shared" si="4039"/>
        <v>#N/A</v>
      </c>
      <c r="O4036" s="180" t="str">
        <f t="shared" si="4039"/>
        <v>#N/A</v>
      </c>
      <c r="P4036" s="180" t="str">
        <f t="shared" si="4039"/>
        <v>#N/A</v>
      </c>
      <c r="Q4036" s="180" t="str">
        <f t="shared" si="4039"/>
        <v>#N/A</v>
      </c>
      <c r="R4036" s="180" t="str">
        <f t="shared" si="4039"/>
        <v>#N/A</v>
      </c>
      <c r="S4036" s="180" t="str">
        <f t="shared" si="4039"/>
        <v>#N/A</v>
      </c>
      <c r="T4036" s="181">
        <f t="shared" si="3"/>
        <v>8.49</v>
      </c>
      <c r="U4036" s="182">
        <f t="shared" si="4"/>
        <v>40035</v>
      </c>
      <c r="V4036" s="182">
        <f t="shared" si="5"/>
        <v>40127</v>
      </c>
      <c r="W4036" s="182">
        <f t="shared" si="6"/>
        <v>40219</v>
      </c>
      <c r="X4036" s="181">
        <f t="shared" si="7"/>
        <v>181</v>
      </c>
      <c r="Y4036" s="181">
        <f t="shared" si="8"/>
        <v>273</v>
      </c>
      <c r="Z4036" s="181">
        <f t="shared" si="9"/>
        <v>365</v>
      </c>
      <c r="AA4036" s="155"/>
      <c r="AB4036" s="9"/>
      <c r="AC4036" s="9"/>
      <c r="AD4036" s="9"/>
      <c r="AE4036" s="9"/>
      <c r="AF4036" s="9"/>
      <c r="AG4036" s="9"/>
      <c r="AH4036" s="9"/>
    </row>
    <row r="4037" ht="15.75" customHeight="1">
      <c r="A4037" s="177">
        <v>39853.0</v>
      </c>
      <c r="B4037" s="178">
        <v>6.21</v>
      </c>
      <c r="C4037" s="178">
        <v>6.79</v>
      </c>
      <c r="D4037" s="178">
        <v>7.08</v>
      </c>
      <c r="E4037" s="178">
        <v>7.44</v>
      </c>
      <c r="F4037" s="178">
        <v>7.76</v>
      </c>
      <c r="G4037" s="178">
        <v>8.14</v>
      </c>
      <c r="H4037" s="178">
        <v>8.24</v>
      </c>
      <c r="I4037" s="178">
        <v>8.4</v>
      </c>
      <c r="J4037" s="178">
        <v>8.54</v>
      </c>
      <c r="K4037" s="179" t="str">
        <f>MAX(0,((T4037*(365/365))-VLOOKUP(A4037,VBMA!$A:$D,4,0))  /  (T4037* (365/365)   ))</f>
        <v>#N/A</v>
      </c>
      <c r="L4037" s="180" t="str">
        <f t="shared" ref="L4037:S4037" si="4040">(B4037*(1-$K4037) * (365/365))/100</f>
        <v>#N/A</v>
      </c>
      <c r="M4037" s="180" t="str">
        <f t="shared" si="4040"/>
        <v>#N/A</v>
      </c>
      <c r="N4037" s="180" t="str">
        <f t="shared" si="4040"/>
        <v>#N/A</v>
      </c>
      <c r="O4037" s="180" t="str">
        <f t="shared" si="4040"/>
        <v>#N/A</v>
      </c>
      <c r="P4037" s="180" t="str">
        <f t="shared" si="4040"/>
        <v>#N/A</v>
      </c>
      <c r="Q4037" s="180" t="str">
        <f t="shared" si="4040"/>
        <v>#N/A</v>
      </c>
      <c r="R4037" s="180" t="str">
        <f t="shared" si="4040"/>
        <v>#N/A</v>
      </c>
      <c r="S4037" s="180" t="str">
        <f t="shared" si="4040"/>
        <v>#N/A</v>
      </c>
      <c r="T4037" s="181">
        <f t="shared" si="3"/>
        <v>8.56</v>
      </c>
      <c r="U4037" s="182">
        <f t="shared" si="4"/>
        <v>40034</v>
      </c>
      <c r="V4037" s="182">
        <f t="shared" si="5"/>
        <v>40126</v>
      </c>
      <c r="W4037" s="182">
        <f t="shared" si="6"/>
        <v>40218</v>
      </c>
      <c r="X4037" s="181">
        <f t="shared" si="7"/>
        <v>181</v>
      </c>
      <c r="Y4037" s="181">
        <f t="shared" si="8"/>
        <v>273</v>
      </c>
      <c r="Z4037" s="181">
        <f t="shared" si="9"/>
        <v>365</v>
      </c>
      <c r="AA4037" s="155"/>
      <c r="AB4037" s="9"/>
      <c r="AC4037" s="9"/>
      <c r="AD4037" s="9"/>
      <c r="AE4037" s="9"/>
      <c r="AF4037" s="9"/>
      <c r="AG4037" s="9"/>
      <c r="AH4037" s="9"/>
    </row>
    <row r="4038" ht="15.75" customHeight="1">
      <c r="A4038" s="177">
        <v>39850.0</v>
      </c>
      <c r="B4038" s="178">
        <v>6.0</v>
      </c>
      <c r="C4038" s="178">
        <v>6.56</v>
      </c>
      <c r="D4038" s="178">
        <v>6.94</v>
      </c>
      <c r="E4038" s="178">
        <v>7.41</v>
      </c>
      <c r="F4038" s="178">
        <v>7.82</v>
      </c>
      <c r="G4038" s="178">
        <v>8.09</v>
      </c>
      <c r="H4038" s="178">
        <v>8.34</v>
      </c>
      <c r="I4038" s="178">
        <v>8.51</v>
      </c>
      <c r="J4038" s="178">
        <v>8.65</v>
      </c>
      <c r="K4038" s="179" t="str">
        <f>MAX(0,((T4038*(365/365))-VLOOKUP(A4038,VBMA!$A:$D,4,0))  /  (T4038* (365/365)   ))</f>
        <v>#N/A</v>
      </c>
      <c r="L4038" s="180" t="str">
        <f t="shared" ref="L4038:S4038" si="4041">(B4038*(1-$K4038) * (365/365))/100</f>
        <v>#N/A</v>
      </c>
      <c r="M4038" s="180" t="str">
        <f t="shared" si="4041"/>
        <v>#N/A</v>
      </c>
      <c r="N4038" s="180" t="str">
        <f t="shared" si="4041"/>
        <v>#N/A</v>
      </c>
      <c r="O4038" s="180" t="str">
        <f t="shared" si="4041"/>
        <v>#N/A</v>
      </c>
      <c r="P4038" s="180" t="str">
        <f t="shared" si="4041"/>
        <v>#N/A</v>
      </c>
      <c r="Q4038" s="180" t="str">
        <f t="shared" si="4041"/>
        <v>#N/A</v>
      </c>
      <c r="R4038" s="180" t="str">
        <f t="shared" si="4041"/>
        <v>#N/A</v>
      </c>
      <c r="S4038" s="180" t="str">
        <f t="shared" si="4041"/>
        <v>#N/A</v>
      </c>
      <c r="T4038" s="181">
        <f t="shared" si="3"/>
        <v>8.68</v>
      </c>
      <c r="U4038" s="182">
        <f t="shared" si="4"/>
        <v>40031</v>
      </c>
      <c r="V4038" s="182">
        <f t="shared" si="5"/>
        <v>40123</v>
      </c>
      <c r="W4038" s="182">
        <f t="shared" si="6"/>
        <v>40215</v>
      </c>
      <c r="X4038" s="181">
        <f t="shared" si="7"/>
        <v>181</v>
      </c>
      <c r="Y4038" s="181">
        <f t="shared" si="8"/>
        <v>273</v>
      </c>
      <c r="Z4038" s="181">
        <f t="shared" si="9"/>
        <v>365</v>
      </c>
      <c r="AA4038" s="155"/>
      <c r="AB4038" s="9"/>
      <c r="AC4038" s="9"/>
      <c r="AD4038" s="9"/>
      <c r="AE4038" s="9"/>
      <c r="AF4038" s="9"/>
      <c r="AG4038" s="9"/>
      <c r="AH4038" s="9"/>
    </row>
    <row r="4039" ht="15.75" customHeight="1">
      <c r="A4039" s="177">
        <v>39849.0</v>
      </c>
      <c r="B4039" s="178">
        <v>5.53</v>
      </c>
      <c r="C4039" s="178">
        <v>6.3</v>
      </c>
      <c r="D4039" s="178">
        <v>6.77</v>
      </c>
      <c r="E4039" s="178">
        <v>7.23</v>
      </c>
      <c r="F4039" s="178">
        <v>7.64</v>
      </c>
      <c r="G4039" s="178">
        <v>8.08</v>
      </c>
      <c r="H4039" s="178">
        <v>8.24</v>
      </c>
      <c r="I4039" s="178">
        <v>8.4</v>
      </c>
      <c r="J4039" s="178">
        <v>8.59</v>
      </c>
      <c r="K4039" s="179" t="str">
        <f>MAX(0,((T4039*(365/365))-VLOOKUP(A4039,VBMA!$A:$D,4,0))  /  (T4039* (365/365)   ))</f>
        <v>#N/A</v>
      </c>
      <c r="L4039" s="180" t="str">
        <f t="shared" ref="L4039:S4039" si="4042">(B4039*(1-$K4039) * (365/365))/100</f>
        <v>#N/A</v>
      </c>
      <c r="M4039" s="180" t="str">
        <f t="shared" si="4042"/>
        <v>#N/A</v>
      </c>
      <c r="N4039" s="180" t="str">
        <f t="shared" si="4042"/>
        <v>#N/A</v>
      </c>
      <c r="O4039" s="180" t="str">
        <f t="shared" si="4042"/>
        <v>#N/A</v>
      </c>
      <c r="P4039" s="180" t="str">
        <f t="shared" si="4042"/>
        <v>#N/A</v>
      </c>
      <c r="Q4039" s="180" t="str">
        <f t="shared" si="4042"/>
        <v>#N/A</v>
      </c>
      <c r="R4039" s="180" t="str">
        <f t="shared" si="4042"/>
        <v>#N/A</v>
      </c>
      <c r="S4039" s="180" t="str">
        <f t="shared" si="4042"/>
        <v>#N/A</v>
      </c>
      <c r="T4039" s="181">
        <f t="shared" si="3"/>
        <v>8.56</v>
      </c>
      <c r="U4039" s="182">
        <f t="shared" si="4"/>
        <v>40030</v>
      </c>
      <c r="V4039" s="182">
        <f t="shared" si="5"/>
        <v>40122</v>
      </c>
      <c r="W4039" s="182">
        <f t="shared" si="6"/>
        <v>40214</v>
      </c>
      <c r="X4039" s="181">
        <f t="shared" si="7"/>
        <v>181</v>
      </c>
      <c r="Y4039" s="181">
        <f t="shared" si="8"/>
        <v>273</v>
      </c>
      <c r="Z4039" s="181">
        <f t="shared" si="9"/>
        <v>365</v>
      </c>
      <c r="AA4039" s="155"/>
      <c r="AB4039" s="9"/>
      <c r="AC4039" s="9"/>
      <c r="AD4039" s="9"/>
      <c r="AE4039" s="9"/>
      <c r="AF4039" s="9"/>
      <c r="AG4039" s="9"/>
      <c r="AH4039" s="9"/>
    </row>
    <row r="4040" ht="15.75" customHeight="1">
      <c r="A4040" s="177">
        <v>39848.0</v>
      </c>
      <c r="B4040" s="178">
        <v>5.08</v>
      </c>
      <c r="C4040" s="178">
        <v>5.88</v>
      </c>
      <c r="D4040" s="178">
        <v>6.42</v>
      </c>
      <c r="E4040" s="178">
        <v>6.87</v>
      </c>
      <c r="F4040" s="178">
        <v>7.53</v>
      </c>
      <c r="G4040" s="178">
        <v>7.92</v>
      </c>
      <c r="H4040" s="178">
        <v>8.13</v>
      </c>
      <c r="I4040" s="178">
        <v>8.4</v>
      </c>
      <c r="J4040" s="178">
        <v>8.59</v>
      </c>
      <c r="K4040" s="179" t="str">
        <f>MAX(0,((T4040*(365/365))-VLOOKUP(A4040,VBMA!$A:$D,4,0))  /  (T4040* (365/365)   ))</f>
        <v>#N/A</v>
      </c>
      <c r="L4040" s="180" t="str">
        <f t="shared" ref="L4040:S4040" si="4043">(B4040*(1-$K4040) * (365/365))/100</f>
        <v>#N/A</v>
      </c>
      <c r="M4040" s="180" t="str">
        <f t="shared" si="4043"/>
        <v>#N/A</v>
      </c>
      <c r="N4040" s="180" t="str">
        <f t="shared" si="4043"/>
        <v>#N/A</v>
      </c>
      <c r="O4040" s="180" t="str">
        <f t="shared" si="4043"/>
        <v>#N/A</v>
      </c>
      <c r="P4040" s="180" t="str">
        <f t="shared" si="4043"/>
        <v>#N/A</v>
      </c>
      <c r="Q4040" s="180" t="str">
        <f t="shared" si="4043"/>
        <v>#N/A</v>
      </c>
      <c r="R4040" s="180" t="str">
        <f t="shared" si="4043"/>
        <v>#N/A</v>
      </c>
      <c r="S4040" s="180" t="str">
        <f t="shared" si="4043"/>
        <v>#N/A</v>
      </c>
      <c r="T4040" s="181">
        <f t="shared" si="3"/>
        <v>8.67</v>
      </c>
      <c r="U4040" s="182">
        <f t="shared" si="4"/>
        <v>40029</v>
      </c>
      <c r="V4040" s="182">
        <f t="shared" si="5"/>
        <v>40121</v>
      </c>
      <c r="W4040" s="182">
        <f t="shared" si="6"/>
        <v>40213</v>
      </c>
      <c r="X4040" s="181">
        <f t="shared" si="7"/>
        <v>181</v>
      </c>
      <c r="Y4040" s="181">
        <f t="shared" si="8"/>
        <v>273</v>
      </c>
      <c r="Z4040" s="181">
        <f t="shared" si="9"/>
        <v>365</v>
      </c>
      <c r="AA4040" s="155"/>
      <c r="AB4040" s="9"/>
      <c r="AC4040" s="9"/>
      <c r="AD4040" s="9"/>
      <c r="AE4040" s="9"/>
      <c r="AF4040" s="9"/>
      <c r="AG4040" s="9"/>
      <c r="AH4040" s="9"/>
    </row>
    <row r="4041" ht="15.75" customHeight="1">
      <c r="A4041" s="177">
        <v>39847.0</v>
      </c>
      <c r="B4041" s="178">
        <v>5.08</v>
      </c>
      <c r="C4041" s="178">
        <v>5.83</v>
      </c>
      <c r="D4041" s="178">
        <v>6.42</v>
      </c>
      <c r="E4041" s="178">
        <v>6.96</v>
      </c>
      <c r="F4041" s="178">
        <v>7.58</v>
      </c>
      <c r="G4041" s="178">
        <v>8.08</v>
      </c>
      <c r="H4041" s="178">
        <v>8.26</v>
      </c>
      <c r="I4041" s="178">
        <v>8.58</v>
      </c>
      <c r="J4041" s="178">
        <v>8.79</v>
      </c>
      <c r="K4041" s="179" t="str">
        <f>MAX(0,((T4041*(365/365))-VLOOKUP(A4041,VBMA!$A:$D,4,0))  /  (T4041* (365/365)   ))</f>
        <v>#N/A</v>
      </c>
      <c r="L4041" s="180" t="str">
        <f t="shared" ref="L4041:S4041" si="4044">(B4041*(1-$K4041) * (365/365))/100</f>
        <v>#N/A</v>
      </c>
      <c r="M4041" s="180" t="str">
        <f t="shared" si="4044"/>
        <v>#N/A</v>
      </c>
      <c r="N4041" s="180" t="str">
        <f t="shared" si="4044"/>
        <v>#N/A</v>
      </c>
      <c r="O4041" s="180" t="str">
        <f t="shared" si="4044"/>
        <v>#N/A</v>
      </c>
      <c r="P4041" s="180" t="str">
        <f t="shared" si="4044"/>
        <v>#N/A</v>
      </c>
      <c r="Q4041" s="180" t="str">
        <f t="shared" si="4044"/>
        <v>#N/A</v>
      </c>
      <c r="R4041" s="180" t="str">
        <f t="shared" si="4044"/>
        <v>#N/A</v>
      </c>
      <c r="S4041" s="180" t="str">
        <f t="shared" si="4044"/>
        <v>#N/A</v>
      </c>
      <c r="T4041" s="181">
        <f t="shared" si="3"/>
        <v>8.9</v>
      </c>
      <c r="U4041" s="182">
        <f t="shared" si="4"/>
        <v>40028</v>
      </c>
      <c r="V4041" s="182">
        <f t="shared" si="5"/>
        <v>40120</v>
      </c>
      <c r="W4041" s="182">
        <f t="shared" si="6"/>
        <v>40212</v>
      </c>
      <c r="X4041" s="181">
        <f t="shared" si="7"/>
        <v>181</v>
      </c>
      <c r="Y4041" s="181">
        <f t="shared" si="8"/>
        <v>273</v>
      </c>
      <c r="Z4041" s="181">
        <f t="shared" si="9"/>
        <v>365</v>
      </c>
      <c r="AA4041" s="155"/>
      <c r="AB4041" s="9"/>
      <c r="AC4041" s="9"/>
      <c r="AD4041" s="9"/>
      <c r="AE4041" s="9"/>
      <c r="AF4041" s="9"/>
      <c r="AG4041" s="9"/>
      <c r="AH4041" s="9"/>
    </row>
    <row r="4042" ht="15.75" customHeight="1">
      <c r="A4042" s="177">
        <v>39846.0</v>
      </c>
      <c r="B4042" s="178">
        <v>5.03</v>
      </c>
      <c r="C4042" s="178">
        <v>5.83</v>
      </c>
      <c r="D4042" s="178">
        <v>6.25</v>
      </c>
      <c r="E4042" s="178">
        <v>6.92</v>
      </c>
      <c r="F4042" s="178">
        <v>7.5</v>
      </c>
      <c r="G4042" s="178">
        <v>7.93</v>
      </c>
      <c r="H4042" s="178">
        <v>8.08</v>
      </c>
      <c r="I4042" s="178">
        <v>8.44</v>
      </c>
      <c r="J4042" s="178">
        <v>8.64</v>
      </c>
      <c r="K4042" s="179" t="str">
        <f>MAX(0,((T4042*(365/365))-VLOOKUP(A4042,VBMA!$A:$D,4,0))  /  (T4042* (365/365)   ))</f>
        <v>#N/A</v>
      </c>
      <c r="L4042" s="180" t="str">
        <f t="shared" ref="L4042:S4042" si="4045">(B4042*(1-$K4042) * (365/365))/100</f>
        <v>#N/A</v>
      </c>
      <c r="M4042" s="180" t="str">
        <f t="shared" si="4045"/>
        <v>#N/A</v>
      </c>
      <c r="N4042" s="180" t="str">
        <f t="shared" si="4045"/>
        <v>#N/A</v>
      </c>
      <c r="O4042" s="180" t="str">
        <f t="shared" si="4045"/>
        <v>#N/A</v>
      </c>
      <c r="P4042" s="180" t="str">
        <f t="shared" si="4045"/>
        <v>#N/A</v>
      </c>
      <c r="Q4042" s="180" t="str">
        <f t="shared" si="4045"/>
        <v>#N/A</v>
      </c>
      <c r="R4042" s="180" t="str">
        <f t="shared" si="4045"/>
        <v>#N/A</v>
      </c>
      <c r="S4042" s="180" t="str">
        <f t="shared" si="4045"/>
        <v>#N/A</v>
      </c>
      <c r="T4042" s="181">
        <f t="shared" si="3"/>
        <v>8.8</v>
      </c>
      <c r="U4042" s="182">
        <f t="shared" si="4"/>
        <v>40027</v>
      </c>
      <c r="V4042" s="182">
        <f t="shared" si="5"/>
        <v>40119</v>
      </c>
      <c r="W4042" s="182">
        <f t="shared" si="6"/>
        <v>40211</v>
      </c>
      <c r="X4042" s="181">
        <f t="shared" si="7"/>
        <v>181</v>
      </c>
      <c r="Y4042" s="181">
        <f t="shared" si="8"/>
        <v>273</v>
      </c>
      <c r="Z4042" s="181">
        <f t="shared" si="9"/>
        <v>365</v>
      </c>
      <c r="AA4042" s="155"/>
      <c r="AB4042" s="9"/>
      <c r="AC4042" s="9"/>
      <c r="AD4042" s="9"/>
      <c r="AE4042" s="9"/>
      <c r="AF4042" s="9"/>
      <c r="AG4042" s="9"/>
      <c r="AH4042" s="9"/>
    </row>
    <row r="4043" ht="15.75" customHeight="1">
      <c r="A4043" s="177">
        <v>39843.0</v>
      </c>
      <c r="B4043" s="178">
        <v>6.1</v>
      </c>
      <c r="C4043" s="178">
        <v>6.45</v>
      </c>
      <c r="D4043" s="178">
        <v>6.9</v>
      </c>
      <c r="E4043" s="178">
        <v>7.4</v>
      </c>
      <c r="F4043" s="178">
        <v>7.86</v>
      </c>
      <c r="G4043" s="178">
        <v>8.1</v>
      </c>
      <c r="H4043" s="178">
        <v>8.45</v>
      </c>
      <c r="I4043" s="178">
        <v>8.55</v>
      </c>
      <c r="J4043" s="178">
        <v>8.75</v>
      </c>
      <c r="K4043" s="179" t="str">
        <f>MAX(0,((T4043*(365/365))-VLOOKUP(A4043,VBMA!$A:$D,4,0))  /  (T4043* (365/365)   ))</f>
        <v>#N/A</v>
      </c>
      <c r="L4043" s="180" t="str">
        <f t="shared" ref="L4043:S4043" si="4046">(B4043*(1-$K4043) * (365/365))/100</f>
        <v>#N/A</v>
      </c>
      <c r="M4043" s="180" t="str">
        <f t="shared" si="4046"/>
        <v>#N/A</v>
      </c>
      <c r="N4043" s="180" t="str">
        <f t="shared" si="4046"/>
        <v>#N/A</v>
      </c>
      <c r="O4043" s="180" t="str">
        <f t="shared" si="4046"/>
        <v>#N/A</v>
      </c>
      <c r="P4043" s="180" t="str">
        <f t="shared" si="4046"/>
        <v>#N/A</v>
      </c>
      <c r="Q4043" s="180" t="str">
        <f t="shared" si="4046"/>
        <v>#N/A</v>
      </c>
      <c r="R4043" s="180" t="str">
        <f t="shared" si="4046"/>
        <v>#N/A</v>
      </c>
      <c r="S4043" s="180" t="str">
        <f t="shared" si="4046"/>
        <v>#N/A</v>
      </c>
      <c r="T4043" s="181">
        <f t="shared" si="3"/>
        <v>8.65</v>
      </c>
      <c r="U4043" s="182">
        <f t="shared" si="4"/>
        <v>40024</v>
      </c>
      <c r="V4043" s="182">
        <f t="shared" si="5"/>
        <v>40116</v>
      </c>
      <c r="W4043" s="182">
        <f t="shared" si="6"/>
        <v>40208</v>
      </c>
      <c r="X4043" s="181">
        <f t="shared" si="7"/>
        <v>181</v>
      </c>
      <c r="Y4043" s="181">
        <f t="shared" si="8"/>
        <v>273</v>
      </c>
      <c r="Z4043" s="181">
        <f t="shared" si="9"/>
        <v>365</v>
      </c>
      <c r="AA4043" s="155"/>
      <c r="AB4043" s="9"/>
      <c r="AC4043" s="9"/>
      <c r="AD4043" s="9"/>
      <c r="AE4043" s="9"/>
      <c r="AF4043" s="9"/>
      <c r="AG4043" s="9"/>
      <c r="AH4043" s="9"/>
    </row>
    <row r="4044" ht="15.75" customHeight="1">
      <c r="A4044" s="177">
        <v>39836.0</v>
      </c>
      <c r="B4044" s="178">
        <v>7.0</v>
      </c>
      <c r="C4044" s="178">
        <v>7.29</v>
      </c>
      <c r="D4044" s="178">
        <v>7.74</v>
      </c>
      <c r="E4044" s="178">
        <v>7.97</v>
      </c>
      <c r="F4044" s="178">
        <v>8.1</v>
      </c>
      <c r="G4044" s="178">
        <v>8.21</v>
      </c>
      <c r="H4044" s="178">
        <v>8.46</v>
      </c>
      <c r="I4044" s="178">
        <v>8.64</v>
      </c>
      <c r="J4044" s="178">
        <v>8.86</v>
      </c>
      <c r="K4044" s="179" t="str">
        <f>MAX(0,((T4044*(365/365))-VLOOKUP(A4044,VBMA!$A:$D,4,0))  /  (T4044* (365/365)   ))</f>
        <v>#N/A</v>
      </c>
      <c r="L4044" s="180" t="str">
        <f t="shared" ref="L4044:S4044" si="4047">(B4044*(1-$K4044) * (365/365))/100</f>
        <v>#N/A</v>
      </c>
      <c r="M4044" s="180" t="str">
        <f t="shared" si="4047"/>
        <v>#N/A</v>
      </c>
      <c r="N4044" s="180" t="str">
        <f t="shared" si="4047"/>
        <v>#N/A</v>
      </c>
      <c r="O4044" s="180" t="str">
        <f t="shared" si="4047"/>
        <v>#N/A</v>
      </c>
      <c r="P4044" s="180" t="str">
        <f t="shared" si="4047"/>
        <v>#N/A</v>
      </c>
      <c r="Q4044" s="180" t="str">
        <f t="shared" si="4047"/>
        <v>#N/A</v>
      </c>
      <c r="R4044" s="180" t="str">
        <f t="shared" si="4047"/>
        <v>#N/A</v>
      </c>
      <c r="S4044" s="180" t="str">
        <f t="shared" si="4047"/>
        <v>#N/A</v>
      </c>
      <c r="T4044" s="181">
        <f t="shared" si="3"/>
        <v>8.82</v>
      </c>
      <c r="U4044" s="182">
        <f t="shared" si="4"/>
        <v>40017</v>
      </c>
      <c r="V4044" s="182">
        <f t="shared" si="5"/>
        <v>40109</v>
      </c>
      <c r="W4044" s="182">
        <f t="shared" si="6"/>
        <v>40201</v>
      </c>
      <c r="X4044" s="181">
        <f t="shared" si="7"/>
        <v>181</v>
      </c>
      <c r="Y4044" s="181">
        <f t="shared" si="8"/>
        <v>273</v>
      </c>
      <c r="Z4044" s="181">
        <f t="shared" si="9"/>
        <v>365</v>
      </c>
      <c r="AA4044" s="155"/>
      <c r="AB4044" s="9"/>
      <c r="AC4044" s="9"/>
      <c r="AD4044" s="9"/>
      <c r="AE4044" s="9"/>
      <c r="AF4044" s="9"/>
      <c r="AG4044" s="9"/>
      <c r="AH4044" s="9"/>
    </row>
    <row r="4045" ht="15.75" customHeight="1">
      <c r="A4045" s="177">
        <v>39835.0</v>
      </c>
      <c r="B4045" s="178">
        <v>7.21</v>
      </c>
      <c r="C4045" s="178">
        <v>7.65</v>
      </c>
      <c r="D4045" s="178">
        <v>7.71</v>
      </c>
      <c r="E4045" s="178">
        <v>7.81</v>
      </c>
      <c r="F4045" s="178">
        <v>8.03</v>
      </c>
      <c r="G4045" s="178">
        <v>8.19</v>
      </c>
      <c r="H4045" s="178">
        <v>8.46</v>
      </c>
      <c r="I4045" s="178">
        <v>8.62</v>
      </c>
      <c r="J4045" s="178">
        <v>8.81</v>
      </c>
      <c r="K4045" s="179" t="str">
        <f>MAX(0,((T4045*(365/365))-VLOOKUP(A4045,VBMA!$A:$D,4,0))  /  (T4045* (365/365)   ))</f>
        <v>#N/A</v>
      </c>
      <c r="L4045" s="180" t="str">
        <f t="shared" ref="L4045:S4045" si="4048">(B4045*(1-$K4045) * (365/365))/100</f>
        <v>#N/A</v>
      </c>
      <c r="M4045" s="180" t="str">
        <f t="shared" si="4048"/>
        <v>#N/A</v>
      </c>
      <c r="N4045" s="180" t="str">
        <f t="shared" si="4048"/>
        <v>#N/A</v>
      </c>
      <c r="O4045" s="180" t="str">
        <f t="shared" si="4048"/>
        <v>#N/A</v>
      </c>
      <c r="P4045" s="180" t="str">
        <f t="shared" si="4048"/>
        <v>#N/A</v>
      </c>
      <c r="Q4045" s="180" t="str">
        <f t="shared" si="4048"/>
        <v>#N/A</v>
      </c>
      <c r="R4045" s="180" t="str">
        <f t="shared" si="4048"/>
        <v>#N/A</v>
      </c>
      <c r="S4045" s="180" t="str">
        <f t="shared" si="4048"/>
        <v>#N/A</v>
      </c>
      <c r="T4045" s="181">
        <f t="shared" si="3"/>
        <v>8.78</v>
      </c>
      <c r="U4045" s="182">
        <f t="shared" si="4"/>
        <v>40016</v>
      </c>
      <c r="V4045" s="182">
        <f t="shared" si="5"/>
        <v>40108</v>
      </c>
      <c r="W4045" s="182">
        <f t="shared" si="6"/>
        <v>40200</v>
      </c>
      <c r="X4045" s="181">
        <f t="shared" si="7"/>
        <v>181</v>
      </c>
      <c r="Y4045" s="181">
        <f t="shared" si="8"/>
        <v>273</v>
      </c>
      <c r="Z4045" s="181">
        <f t="shared" si="9"/>
        <v>365</v>
      </c>
      <c r="AA4045" s="155"/>
      <c r="AB4045" s="9"/>
      <c r="AC4045" s="9"/>
      <c r="AD4045" s="9"/>
      <c r="AE4045" s="9"/>
      <c r="AF4045" s="9"/>
      <c r="AG4045" s="9"/>
      <c r="AH4045" s="9"/>
    </row>
    <row r="4046" ht="15.75" customHeight="1">
      <c r="A4046" s="177">
        <v>39834.0</v>
      </c>
      <c r="B4046" s="178">
        <v>5.41</v>
      </c>
      <c r="C4046" s="178">
        <v>6.18</v>
      </c>
      <c r="D4046" s="178">
        <v>6.78</v>
      </c>
      <c r="E4046" s="178">
        <v>7.4</v>
      </c>
      <c r="F4046" s="178">
        <v>7.83</v>
      </c>
      <c r="G4046" s="178">
        <v>8.09</v>
      </c>
      <c r="H4046" s="178">
        <v>8.44</v>
      </c>
      <c r="I4046" s="178">
        <v>8.59</v>
      </c>
      <c r="J4046" s="178">
        <v>8.73</v>
      </c>
      <c r="K4046" s="179" t="str">
        <f>MAX(0,((T4046*(365/365))-VLOOKUP(A4046,VBMA!$A:$D,4,0))  /  (T4046* (365/365)   ))</f>
        <v>#N/A</v>
      </c>
      <c r="L4046" s="180" t="str">
        <f t="shared" ref="L4046:S4046" si="4049">(B4046*(1-$K4046) * (365/365))/100</f>
        <v>#N/A</v>
      </c>
      <c r="M4046" s="180" t="str">
        <f t="shared" si="4049"/>
        <v>#N/A</v>
      </c>
      <c r="N4046" s="180" t="str">
        <f t="shared" si="4049"/>
        <v>#N/A</v>
      </c>
      <c r="O4046" s="180" t="str">
        <f t="shared" si="4049"/>
        <v>#N/A</v>
      </c>
      <c r="P4046" s="180" t="str">
        <f t="shared" si="4049"/>
        <v>#N/A</v>
      </c>
      <c r="Q4046" s="180" t="str">
        <f t="shared" si="4049"/>
        <v>#N/A</v>
      </c>
      <c r="R4046" s="180" t="str">
        <f t="shared" si="4049"/>
        <v>#N/A</v>
      </c>
      <c r="S4046" s="180" t="str">
        <f t="shared" si="4049"/>
        <v>#N/A</v>
      </c>
      <c r="T4046" s="181">
        <f t="shared" si="3"/>
        <v>8.74</v>
      </c>
      <c r="U4046" s="182">
        <f t="shared" si="4"/>
        <v>40015</v>
      </c>
      <c r="V4046" s="182">
        <f t="shared" si="5"/>
        <v>40107</v>
      </c>
      <c r="W4046" s="182">
        <f t="shared" si="6"/>
        <v>40199</v>
      </c>
      <c r="X4046" s="181">
        <f t="shared" si="7"/>
        <v>181</v>
      </c>
      <c r="Y4046" s="181">
        <f t="shared" si="8"/>
        <v>273</v>
      </c>
      <c r="Z4046" s="181">
        <f t="shared" si="9"/>
        <v>365</v>
      </c>
      <c r="AA4046" s="155"/>
      <c r="AB4046" s="9"/>
      <c r="AC4046" s="9"/>
      <c r="AD4046" s="9"/>
      <c r="AE4046" s="9"/>
      <c r="AF4046" s="9"/>
      <c r="AG4046" s="9"/>
      <c r="AH4046" s="9"/>
    </row>
    <row r="4047" ht="15.75" customHeight="1">
      <c r="A4047" s="177">
        <v>39833.0</v>
      </c>
      <c r="B4047" s="178">
        <v>4.6</v>
      </c>
      <c r="C4047" s="178">
        <v>5.3</v>
      </c>
      <c r="D4047" s="178">
        <v>5.82</v>
      </c>
      <c r="E4047" s="178">
        <v>6.73</v>
      </c>
      <c r="F4047" s="178">
        <v>7.5</v>
      </c>
      <c r="G4047" s="178">
        <v>8.0</v>
      </c>
      <c r="H4047" s="178">
        <v>8.34</v>
      </c>
      <c r="I4047" s="178">
        <v>8.66</v>
      </c>
      <c r="J4047" s="178">
        <v>8.69</v>
      </c>
      <c r="K4047" s="179" t="str">
        <f>MAX(0,((T4047*(365/365))-VLOOKUP(A4047,VBMA!$A:$D,4,0))  /  (T4047* (365/365)   ))</f>
        <v>#N/A</v>
      </c>
      <c r="L4047" s="180" t="str">
        <f t="shared" ref="L4047:S4047" si="4050">(B4047*(1-$K4047) * (365/365))/100</f>
        <v>#N/A</v>
      </c>
      <c r="M4047" s="180" t="str">
        <f t="shared" si="4050"/>
        <v>#N/A</v>
      </c>
      <c r="N4047" s="180" t="str">
        <f t="shared" si="4050"/>
        <v>#N/A</v>
      </c>
      <c r="O4047" s="180" t="str">
        <f t="shared" si="4050"/>
        <v>#N/A</v>
      </c>
      <c r="P4047" s="180" t="str">
        <f t="shared" si="4050"/>
        <v>#N/A</v>
      </c>
      <c r="Q4047" s="180" t="str">
        <f t="shared" si="4050"/>
        <v>#N/A</v>
      </c>
      <c r="R4047" s="180" t="str">
        <f t="shared" si="4050"/>
        <v>#N/A</v>
      </c>
      <c r="S4047" s="180" t="str">
        <f t="shared" si="4050"/>
        <v>#N/A</v>
      </c>
      <c r="T4047" s="181">
        <f t="shared" si="3"/>
        <v>8.98</v>
      </c>
      <c r="U4047" s="182">
        <f t="shared" si="4"/>
        <v>40014</v>
      </c>
      <c r="V4047" s="182">
        <f t="shared" si="5"/>
        <v>40106</v>
      </c>
      <c r="W4047" s="182">
        <f t="shared" si="6"/>
        <v>40198</v>
      </c>
      <c r="X4047" s="181">
        <f t="shared" si="7"/>
        <v>181</v>
      </c>
      <c r="Y4047" s="181">
        <f t="shared" si="8"/>
        <v>273</v>
      </c>
      <c r="Z4047" s="181">
        <f t="shared" si="9"/>
        <v>365</v>
      </c>
      <c r="AA4047" s="155"/>
      <c r="AB4047" s="9"/>
      <c r="AC4047" s="9"/>
      <c r="AD4047" s="9"/>
      <c r="AE4047" s="9"/>
      <c r="AF4047" s="9"/>
      <c r="AG4047" s="9"/>
      <c r="AH4047" s="9"/>
    </row>
    <row r="4048" ht="15.75" customHeight="1">
      <c r="A4048" s="177">
        <v>39832.0</v>
      </c>
      <c r="B4048" s="178">
        <v>4.37</v>
      </c>
      <c r="C4048" s="178">
        <v>4.92</v>
      </c>
      <c r="D4048" s="178">
        <v>5.67</v>
      </c>
      <c r="E4048" s="178">
        <v>6.58</v>
      </c>
      <c r="F4048" s="178">
        <v>7.5</v>
      </c>
      <c r="G4048" s="178">
        <v>8.0</v>
      </c>
      <c r="H4048" s="178">
        <v>8.31</v>
      </c>
      <c r="I4048" s="178">
        <v>8.65</v>
      </c>
      <c r="J4048" s="178">
        <v>8.77</v>
      </c>
      <c r="K4048" s="179" t="str">
        <f>MAX(0,((T4048*(365/365))-VLOOKUP(A4048,VBMA!$A:$D,4,0))  /  (T4048* (365/365)   ))</f>
        <v>#N/A</v>
      </c>
      <c r="L4048" s="180" t="str">
        <f t="shared" ref="L4048:S4048" si="4051">(B4048*(1-$K4048) * (365/365))/100</f>
        <v>#N/A</v>
      </c>
      <c r="M4048" s="180" t="str">
        <f t="shared" si="4051"/>
        <v>#N/A</v>
      </c>
      <c r="N4048" s="180" t="str">
        <f t="shared" si="4051"/>
        <v>#N/A</v>
      </c>
      <c r="O4048" s="180" t="str">
        <f t="shared" si="4051"/>
        <v>#N/A</v>
      </c>
      <c r="P4048" s="180" t="str">
        <f t="shared" si="4051"/>
        <v>#N/A</v>
      </c>
      <c r="Q4048" s="180" t="str">
        <f t="shared" si="4051"/>
        <v>#N/A</v>
      </c>
      <c r="R4048" s="180" t="str">
        <f t="shared" si="4051"/>
        <v>#N/A</v>
      </c>
      <c r="S4048" s="180" t="str">
        <f t="shared" si="4051"/>
        <v>#N/A</v>
      </c>
      <c r="T4048" s="181">
        <f t="shared" si="3"/>
        <v>8.99</v>
      </c>
      <c r="U4048" s="182">
        <f t="shared" si="4"/>
        <v>40013</v>
      </c>
      <c r="V4048" s="182">
        <f t="shared" si="5"/>
        <v>40105</v>
      </c>
      <c r="W4048" s="182">
        <f t="shared" si="6"/>
        <v>40197</v>
      </c>
      <c r="X4048" s="181">
        <f t="shared" si="7"/>
        <v>181</v>
      </c>
      <c r="Y4048" s="181">
        <f t="shared" si="8"/>
        <v>273</v>
      </c>
      <c r="Z4048" s="181">
        <f t="shared" si="9"/>
        <v>365</v>
      </c>
      <c r="AA4048" s="155"/>
      <c r="AB4048" s="9"/>
      <c r="AC4048" s="9"/>
      <c r="AD4048" s="9"/>
      <c r="AE4048" s="9"/>
      <c r="AF4048" s="9"/>
      <c r="AG4048" s="9"/>
      <c r="AH4048" s="9"/>
    </row>
    <row r="4049" ht="15.75" customHeight="1">
      <c r="A4049" s="177">
        <v>39829.0</v>
      </c>
      <c r="B4049" s="178">
        <v>4.13</v>
      </c>
      <c r="C4049" s="178">
        <v>4.71</v>
      </c>
      <c r="D4049" s="178">
        <v>5.54</v>
      </c>
      <c r="E4049" s="178">
        <v>6.5</v>
      </c>
      <c r="F4049" s="178">
        <v>7.5</v>
      </c>
      <c r="G4049" s="178">
        <v>8.0</v>
      </c>
      <c r="H4049" s="178">
        <v>8.18</v>
      </c>
      <c r="I4049" s="178">
        <v>8.56</v>
      </c>
      <c r="J4049" s="178">
        <v>8.64</v>
      </c>
      <c r="K4049" s="179" t="str">
        <f>MAX(0,((T4049*(365/365))-VLOOKUP(A4049,VBMA!$A:$D,4,0))  /  (T4049* (365/365)   ))</f>
        <v>#N/A</v>
      </c>
      <c r="L4049" s="180" t="str">
        <f t="shared" ref="L4049:S4049" si="4052">(B4049*(1-$K4049) * (365/365))/100</f>
        <v>#N/A</v>
      </c>
      <c r="M4049" s="180" t="str">
        <f t="shared" si="4052"/>
        <v>#N/A</v>
      </c>
      <c r="N4049" s="180" t="str">
        <f t="shared" si="4052"/>
        <v>#N/A</v>
      </c>
      <c r="O4049" s="180" t="str">
        <f t="shared" si="4052"/>
        <v>#N/A</v>
      </c>
      <c r="P4049" s="180" t="str">
        <f t="shared" si="4052"/>
        <v>#N/A</v>
      </c>
      <c r="Q4049" s="180" t="str">
        <f t="shared" si="4052"/>
        <v>#N/A</v>
      </c>
      <c r="R4049" s="180" t="str">
        <f t="shared" si="4052"/>
        <v>#N/A</v>
      </c>
      <c r="S4049" s="180" t="str">
        <f t="shared" si="4052"/>
        <v>#N/A</v>
      </c>
      <c r="T4049" s="181">
        <f t="shared" si="3"/>
        <v>8.94</v>
      </c>
      <c r="U4049" s="182">
        <f t="shared" si="4"/>
        <v>40010</v>
      </c>
      <c r="V4049" s="182">
        <f t="shared" si="5"/>
        <v>40102</v>
      </c>
      <c r="W4049" s="182">
        <f t="shared" si="6"/>
        <v>40194</v>
      </c>
      <c r="X4049" s="181">
        <f t="shared" si="7"/>
        <v>181</v>
      </c>
      <c r="Y4049" s="181">
        <f t="shared" si="8"/>
        <v>273</v>
      </c>
      <c r="Z4049" s="181">
        <f t="shared" si="9"/>
        <v>365</v>
      </c>
      <c r="AA4049" s="155"/>
      <c r="AB4049" s="9"/>
      <c r="AC4049" s="9"/>
      <c r="AD4049" s="9"/>
      <c r="AE4049" s="9"/>
      <c r="AF4049" s="9"/>
      <c r="AG4049" s="9"/>
      <c r="AH4049" s="9"/>
    </row>
    <row r="4050" ht="15.75" customHeight="1">
      <c r="A4050" s="177">
        <v>39828.0</v>
      </c>
      <c r="B4050" s="178">
        <v>4.17</v>
      </c>
      <c r="C4050" s="178">
        <v>4.75</v>
      </c>
      <c r="D4050" s="178">
        <v>5.58</v>
      </c>
      <c r="E4050" s="178">
        <v>6.5</v>
      </c>
      <c r="F4050" s="178">
        <v>7.5</v>
      </c>
      <c r="G4050" s="178">
        <v>8.0</v>
      </c>
      <c r="H4050" s="178">
        <v>8.35</v>
      </c>
      <c r="I4050" s="178">
        <v>8.61</v>
      </c>
      <c r="J4050" s="178">
        <v>8.64</v>
      </c>
      <c r="K4050" s="179" t="str">
        <f>MAX(0,((T4050*(365/365))-VLOOKUP(A4050,VBMA!$A:$D,4,0))  /  (T4050* (365/365)   ))</f>
        <v>#N/A</v>
      </c>
      <c r="L4050" s="180" t="str">
        <f t="shared" ref="L4050:S4050" si="4053">(B4050*(1-$K4050) * (365/365))/100</f>
        <v>#N/A</v>
      </c>
      <c r="M4050" s="180" t="str">
        <f t="shared" si="4053"/>
        <v>#N/A</v>
      </c>
      <c r="N4050" s="180" t="str">
        <f t="shared" si="4053"/>
        <v>#N/A</v>
      </c>
      <c r="O4050" s="180" t="str">
        <f t="shared" si="4053"/>
        <v>#N/A</v>
      </c>
      <c r="P4050" s="180" t="str">
        <f t="shared" si="4053"/>
        <v>#N/A</v>
      </c>
      <c r="Q4050" s="180" t="str">
        <f t="shared" si="4053"/>
        <v>#N/A</v>
      </c>
      <c r="R4050" s="180" t="str">
        <f t="shared" si="4053"/>
        <v>#N/A</v>
      </c>
      <c r="S4050" s="180" t="str">
        <f t="shared" si="4053"/>
        <v>#N/A</v>
      </c>
      <c r="T4050" s="181">
        <f t="shared" si="3"/>
        <v>8.87</v>
      </c>
      <c r="U4050" s="182">
        <f t="shared" si="4"/>
        <v>40009</v>
      </c>
      <c r="V4050" s="182">
        <f t="shared" si="5"/>
        <v>40101</v>
      </c>
      <c r="W4050" s="182">
        <f t="shared" si="6"/>
        <v>40193</v>
      </c>
      <c r="X4050" s="181">
        <f t="shared" si="7"/>
        <v>181</v>
      </c>
      <c r="Y4050" s="181">
        <f t="shared" si="8"/>
        <v>273</v>
      </c>
      <c r="Z4050" s="181">
        <f t="shared" si="9"/>
        <v>365</v>
      </c>
      <c r="AA4050" s="155"/>
      <c r="AB4050" s="9"/>
      <c r="AC4050" s="9"/>
      <c r="AD4050" s="9"/>
      <c r="AE4050" s="9"/>
      <c r="AF4050" s="9"/>
      <c r="AG4050" s="9"/>
      <c r="AH4050" s="9"/>
    </row>
    <row r="4051" ht="15.75" customHeight="1">
      <c r="A4051" s="177">
        <v>39827.0</v>
      </c>
      <c r="B4051" s="178">
        <v>4.36</v>
      </c>
      <c r="C4051" s="178">
        <v>5.0</v>
      </c>
      <c r="D4051" s="178">
        <v>5.74</v>
      </c>
      <c r="E4051" s="178">
        <v>6.71</v>
      </c>
      <c r="F4051" s="178">
        <v>7.57</v>
      </c>
      <c r="G4051" s="178">
        <v>8.16</v>
      </c>
      <c r="H4051" s="178">
        <v>8.51</v>
      </c>
      <c r="I4051" s="178">
        <v>8.86</v>
      </c>
      <c r="J4051" s="178">
        <v>8.99</v>
      </c>
      <c r="K4051" s="179" t="str">
        <f>MAX(0,((T4051*(365/365))-VLOOKUP(A4051,VBMA!$A:$D,4,0))  /  (T4051* (365/365)   ))</f>
        <v>#N/A</v>
      </c>
      <c r="L4051" s="180" t="str">
        <f t="shared" ref="L4051:S4051" si="4054">(B4051*(1-$K4051) * (365/365))/100</f>
        <v>#N/A</v>
      </c>
      <c r="M4051" s="180" t="str">
        <f t="shared" si="4054"/>
        <v>#N/A</v>
      </c>
      <c r="N4051" s="180" t="str">
        <f t="shared" si="4054"/>
        <v>#N/A</v>
      </c>
      <c r="O4051" s="180" t="str">
        <f t="shared" si="4054"/>
        <v>#N/A</v>
      </c>
      <c r="P4051" s="180" t="str">
        <f t="shared" si="4054"/>
        <v>#N/A</v>
      </c>
      <c r="Q4051" s="180" t="str">
        <f t="shared" si="4054"/>
        <v>#N/A</v>
      </c>
      <c r="R4051" s="180" t="str">
        <f t="shared" si="4054"/>
        <v>#N/A</v>
      </c>
      <c r="S4051" s="180" t="str">
        <f t="shared" si="4054"/>
        <v>#N/A</v>
      </c>
      <c r="T4051" s="181">
        <f t="shared" si="3"/>
        <v>9.21</v>
      </c>
      <c r="U4051" s="182">
        <f t="shared" si="4"/>
        <v>40008</v>
      </c>
      <c r="V4051" s="182">
        <f t="shared" si="5"/>
        <v>40100</v>
      </c>
      <c r="W4051" s="182">
        <f t="shared" si="6"/>
        <v>40192</v>
      </c>
      <c r="X4051" s="181">
        <f t="shared" si="7"/>
        <v>181</v>
      </c>
      <c r="Y4051" s="181">
        <f t="shared" si="8"/>
        <v>273</v>
      </c>
      <c r="Z4051" s="181">
        <f t="shared" si="9"/>
        <v>365</v>
      </c>
      <c r="AA4051" s="155"/>
      <c r="AB4051" s="9"/>
      <c r="AC4051" s="9"/>
      <c r="AD4051" s="9"/>
      <c r="AE4051" s="9"/>
      <c r="AF4051" s="9"/>
      <c r="AG4051" s="9"/>
      <c r="AH4051" s="9"/>
    </row>
    <row r="4052" ht="15.75" customHeight="1">
      <c r="A4052" s="177">
        <v>39826.0</v>
      </c>
      <c r="B4052" s="178">
        <v>4.43</v>
      </c>
      <c r="C4052" s="178">
        <v>5.07</v>
      </c>
      <c r="D4052" s="178">
        <v>6.04</v>
      </c>
      <c r="E4052" s="178">
        <v>6.79</v>
      </c>
      <c r="F4052" s="178">
        <v>7.79</v>
      </c>
      <c r="G4052" s="178">
        <v>8.23</v>
      </c>
      <c r="H4052" s="178">
        <v>8.58</v>
      </c>
      <c r="I4052" s="178">
        <v>8.86</v>
      </c>
      <c r="J4052" s="178">
        <v>8.91</v>
      </c>
      <c r="K4052" s="179" t="str">
        <f>MAX(0,((T4052*(365/365))-VLOOKUP(A4052,VBMA!$A:$D,4,0))  /  (T4052* (365/365)   ))</f>
        <v>#N/A</v>
      </c>
      <c r="L4052" s="180" t="str">
        <f t="shared" ref="L4052:S4052" si="4055">(B4052*(1-$K4052) * (365/365))/100</f>
        <v>#N/A</v>
      </c>
      <c r="M4052" s="180" t="str">
        <f t="shared" si="4055"/>
        <v>#N/A</v>
      </c>
      <c r="N4052" s="180" t="str">
        <f t="shared" si="4055"/>
        <v>#N/A</v>
      </c>
      <c r="O4052" s="180" t="str">
        <f t="shared" si="4055"/>
        <v>#N/A</v>
      </c>
      <c r="P4052" s="180" t="str">
        <f t="shared" si="4055"/>
        <v>#N/A</v>
      </c>
      <c r="Q4052" s="180" t="str">
        <f t="shared" si="4055"/>
        <v>#N/A</v>
      </c>
      <c r="R4052" s="180" t="str">
        <f t="shared" si="4055"/>
        <v>#N/A</v>
      </c>
      <c r="S4052" s="180" t="str">
        <f t="shared" si="4055"/>
        <v>#N/A</v>
      </c>
      <c r="T4052" s="181">
        <f t="shared" si="3"/>
        <v>9.14</v>
      </c>
      <c r="U4052" s="182">
        <f t="shared" si="4"/>
        <v>40007</v>
      </c>
      <c r="V4052" s="182">
        <f t="shared" si="5"/>
        <v>40099</v>
      </c>
      <c r="W4052" s="182">
        <f t="shared" si="6"/>
        <v>40191</v>
      </c>
      <c r="X4052" s="181">
        <f t="shared" si="7"/>
        <v>181</v>
      </c>
      <c r="Y4052" s="181">
        <f t="shared" si="8"/>
        <v>273</v>
      </c>
      <c r="Z4052" s="181">
        <f t="shared" si="9"/>
        <v>365</v>
      </c>
      <c r="AA4052" s="155"/>
      <c r="AB4052" s="9"/>
      <c r="AC4052" s="9"/>
      <c r="AD4052" s="9"/>
      <c r="AE4052" s="9"/>
      <c r="AF4052" s="9"/>
      <c r="AG4052" s="9"/>
      <c r="AH4052" s="9"/>
    </row>
    <row r="4053" ht="15.75" customHeight="1">
      <c r="A4053" s="177">
        <v>39825.0</v>
      </c>
      <c r="B4053" s="178">
        <v>4.41</v>
      </c>
      <c r="C4053" s="178">
        <v>5.24</v>
      </c>
      <c r="D4053" s="178">
        <v>5.89</v>
      </c>
      <c r="E4053" s="178">
        <v>7.06</v>
      </c>
      <c r="F4053" s="178">
        <v>7.81</v>
      </c>
      <c r="G4053" s="178">
        <v>8.19</v>
      </c>
      <c r="H4053" s="178">
        <v>8.53</v>
      </c>
      <c r="I4053" s="178">
        <v>8.82</v>
      </c>
      <c r="J4053" s="178">
        <v>8.92</v>
      </c>
      <c r="K4053" s="179" t="str">
        <f>MAX(0,((T4053*(365/365))-VLOOKUP(A4053,VBMA!$A:$D,4,0))  /  (T4053* (365/365)   ))</f>
        <v>#N/A</v>
      </c>
      <c r="L4053" s="180" t="str">
        <f t="shared" ref="L4053:S4053" si="4056">(B4053*(1-$K4053) * (365/365))/100</f>
        <v>#N/A</v>
      </c>
      <c r="M4053" s="180" t="str">
        <f t="shared" si="4056"/>
        <v>#N/A</v>
      </c>
      <c r="N4053" s="180" t="str">
        <f t="shared" si="4056"/>
        <v>#N/A</v>
      </c>
      <c r="O4053" s="180" t="str">
        <f t="shared" si="4056"/>
        <v>#N/A</v>
      </c>
      <c r="P4053" s="180" t="str">
        <f t="shared" si="4056"/>
        <v>#N/A</v>
      </c>
      <c r="Q4053" s="180" t="str">
        <f t="shared" si="4056"/>
        <v>#N/A</v>
      </c>
      <c r="R4053" s="180" t="str">
        <f t="shared" si="4056"/>
        <v>#N/A</v>
      </c>
      <c r="S4053" s="180" t="str">
        <f t="shared" si="4056"/>
        <v>#N/A</v>
      </c>
      <c r="T4053" s="181">
        <f t="shared" si="3"/>
        <v>9.11</v>
      </c>
      <c r="U4053" s="182">
        <f t="shared" si="4"/>
        <v>40006</v>
      </c>
      <c r="V4053" s="182">
        <f t="shared" si="5"/>
        <v>40098</v>
      </c>
      <c r="W4053" s="182">
        <f t="shared" si="6"/>
        <v>40190</v>
      </c>
      <c r="X4053" s="181">
        <f t="shared" si="7"/>
        <v>181</v>
      </c>
      <c r="Y4053" s="181">
        <f t="shared" si="8"/>
        <v>273</v>
      </c>
      <c r="Z4053" s="181">
        <f t="shared" si="9"/>
        <v>365</v>
      </c>
      <c r="AA4053" s="155"/>
      <c r="AB4053" s="9"/>
      <c r="AC4053" s="9"/>
      <c r="AD4053" s="9"/>
      <c r="AE4053" s="9"/>
      <c r="AF4053" s="9"/>
      <c r="AG4053" s="9"/>
      <c r="AH4053" s="9"/>
    </row>
    <row r="4054" ht="15.75" customHeight="1">
      <c r="A4054" s="177">
        <v>39822.0</v>
      </c>
      <c r="B4054" s="178">
        <v>4.71</v>
      </c>
      <c r="C4054" s="178">
        <v>5.53</v>
      </c>
      <c r="D4054" s="178">
        <v>6.14</v>
      </c>
      <c r="E4054" s="178">
        <v>7.36</v>
      </c>
      <c r="F4054" s="178">
        <v>8.13</v>
      </c>
      <c r="G4054" s="178">
        <v>8.46</v>
      </c>
      <c r="H4054" s="178">
        <v>8.84</v>
      </c>
      <c r="I4054" s="178">
        <v>9.06</v>
      </c>
      <c r="J4054" s="178">
        <v>9.23</v>
      </c>
      <c r="K4054" s="179" t="str">
        <f>MAX(0,((T4054*(365/365))-VLOOKUP(A4054,VBMA!$A:$D,4,0))  /  (T4054* (365/365)   ))</f>
        <v>#N/A</v>
      </c>
      <c r="L4054" s="180" t="str">
        <f t="shared" ref="L4054:S4054" si="4057">(B4054*(1-$K4054) * (365/365))/100</f>
        <v>#N/A</v>
      </c>
      <c r="M4054" s="180" t="str">
        <f t="shared" si="4057"/>
        <v>#N/A</v>
      </c>
      <c r="N4054" s="180" t="str">
        <f t="shared" si="4057"/>
        <v>#N/A</v>
      </c>
      <c r="O4054" s="180" t="str">
        <f t="shared" si="4057"/>
        <v>#N/A</v>
      </c>
      <c r="P4054" s="180" t="str">
        <f t="shared" si="4057"/>
        <v>#N/A</v>
      </c>
      <c r="Q4054" s="180" t="str">
        <f t="shared" si="4057"/>
        <v>#N/A</v>
      </c>
      <c r="R4054" s="180" t="str">
        <f t="shared" si="4057"/>
        <v>#N/A</v>
      </c>
      <c r="S4054" s="180" t="str">
        <f t="shared" si="4057"/>
        <v>#N/A</v>
      </c>
      <c r="T4054" s="181">
        <f t="shared" si="3"/>
        <v>9.28</v>
      </c>
      <c r="U4054" s="182">
        <f t="shared" si="4"/>
        <v>40003</v>
      </c>
      <c r="V4054" s="182">
        <f t="shared" si="5"/>
        <v>40095</v>
      </c>
      <c r="W4054" s="182">
        <f t="shared" si="6"/>
        <v>40187</v>
      </c>
      <c r="X4054" s="181">
        <f t="shared" si="7"/>
        <v>181</v>
      </c>
      <c r="Y4054" s="181">
        <f t="shared" si="8"/>
        <v>273</v>
      </c>
      <c r="Z4054" s="181">
        <f t="shared" si="9"/>
        <v>365</v>
      </c>
      <c r="AA4054" s="155"/>
      <c r="AB4054" s="9"/>
      <c r="AC4054" s="9"/>
      <c r="AD4054" s="9"/>
      <c r="AE4054" s="9"/>
      <c r="AF4054" s="9"/>
      <c r="AG4054" s="9"/>
      <c r="AH4054" s="9"/>
    </row>
    <row r="4055" ht="15.75" customHeight="1">
      <c r="A4055" s="177">
        <v>39821.0</v>
      </c>
      <c r="B4055" s="178">
        <v>5.31</v>
      </c>
      <c r="C4055" s="178">
        <v>6.0</v>
      </c>
      <c r="D4055" s="178">
        <v>6.56</v>
      </c>
      <c r="E4055" s="178">
        <v>7.69</v>
      </c>
      <c r="F4055" s="178">
        <v>8.28</v>
      </c>
      <c r="G4055" s="178">
        <v>8.77</v>
      </c>
      <c r="H4055" s="178">
        <v>9.04</v>
      </c>
      <c r="I4055" s="178">
        <v>9.49</v>
      </c>
      <c r="J4055" s="178">
        <v>9.57</v>
      </c>
      <c r="K4055" s="179" t="str">
        <f>MAX(0,((T4055*(365/365))-VLOOKUP(A4055,VBMA!$A:$D,4,0))  /  (T4055* (365/365)   ))</f>
        <v>#N/A</v>
      </c>
      <c r="L4055" s="180" t="str">
        <f t="shared" ref="L4055:S4055" si="4058">(B4055*(1-$K4055) * (365/365))/100</f>
        <v>#N/A</v>
      </c>
      <c r="M4055" s="180" t="str">
        <f t="shared" si="4058"/>
        <v>#N/A</v>
      </c>
      <c r="N4055" s="180" t="str">
        <f t="shared" si="4058"/>
        <v>#N/A</v>
      </c>
      <c r="O4055" s="180" t="str">
        <f t="shared" si="4058"/>
        <v>#N/A</v>
      </c>
      <c r="P4055" s="180" t="str">
        <f t="shared" si="4058"/>
        <v>#N/A</v>
      </c>
      <c r="Q4055" s="180" t="str">
        <f t="shared" si="4058"/>
        <v>#N/A</v>
      </c>
      <c r="R4055" s="180" t="str">
        <f t="shared" si="4058"/>
        <v>#N/A</v>
      </c>
      <c r="S4055" s="180" t="str">
        <f t="shared" si="4058"/>
        <v>#N/A</v>
      </c>
      <c r="T4055" s="181">
        <f t="shared" si="3"/>
        <v>9.94</v>
      </c>
      <c r="U4055" s="182">
        <f t="shared" si="4"/>
        <v>40002</v>
      </c>
      <c r="V4055" s="182">
        <f t="shared" si="5"/>
        <v>40094</v>
      </c>
      <c r="W4055" s="182">
        <f t="shared" si="6"/>
        <v>40186</v>
      </c>
      <c r="X4055" s="181">
        <f t="shared" si="7"/>
        <v>181</v>
      </c>
      <c r="Y4055" s="181">
        <f t="shared" si="8"/>
        <v>273</v>
      </c>
      <c r="Z4055" s="181">
        <f t="shared" si="9"/>
        <v>365</v>
      </c>
      <c r="AA4055" s="155"/>
      <c r="AB4055" s="9"/>
      <c r="AC4055" s="9"/>
      <c r="AD4055" s="9"/>
      <c r="AE4055" s="9"/>
      <c r="AF4055" s="9"/>
      <c r="AG4055" s="9"/>
      <c r="AH4055" s="9"/>
    </row>
    <row r="4056" ht="15.75" customHeight="1">
      <c r="A4056" s="177">
        <v>39820.0</v>
      </c>
      <c r="B4056" s="178">
        <v>5.45</v>
      </c>
      <c r="C4056" s="178">
        <v>6.02</v>
      </c>
      <c r="D4056" s="178">
        <v>6.68</v>
      </c>
      <c r="E4056" s="178">
        <v>7.83</v>
      </c>
      <c r="F4056" s="178">
        <v>8.45</v>
      </c>
      <c r="G4056" s="178">
        <v>9.1</v>
      </c>
      <c r="H4056" s="178">
        <v>9.53</v>
      </c>
      <c r="I4056" s="178">
        <v>9.57</v>
      </c>
      <c r="J4056" s="178">
        <v>9.77</v>
      </c>
      <c r="K4056" s="179" t="str">
        <f>MAX(0,((T4056*(365/365))-VLOOKUP(A4056,VBMA!$A:$D,4,0))  /  (T4056* (365/365)   ))</f>
        <v>#N/A</v>
      </c>
      <c r="L4056" s="180" t="str">
        <f t="shared" ref="L4056:S4056" si="4059">(B4056*(1-$K4056) * (365/365))/100</f>
        <v>#N/A</v>
      </c>
      <c r="M4056" s="180" t="str">
        <f t="shared" si="4059"/>
        <v>#N/A</v>
      </c>
      <c r="N4056" s="180" t="str">
        <f t="shared" si="4059"/>
        <v>#N/A</v>
      </c>
      <c r="O4056" s="180" t="str">
        <f t="shared" si="4059"/>
        <v>#N/A</v>
      </c>
      <c r="P4056" s="180" t="str">
        <f t="shared" si="4059"/>
        <v>#N/A</v>
      </c>
      <c r="Q4056" s="180" t="str">
        <f t="shared" si="4059"/>
        <v>#N/A</v>
      </c>
      <c r="R4056" s="180" t="str">
        <f t="shared" si="4059"/>
        <v>#N/A</v>
      </c>
      <c r="S4056" s="180" t="str">
        <f t="shared" si="4059"/>
        <v>#N/A</v>
      </c>
      <c r="T4056" s="181">
        <f t="shared" si="3"/>
        <v>9.61</v>
      </c>
      <c r="U4056" s="182">
        <f t="shared" si="4"/>
        <v>40001</v>
      </c>
      <c r="V4056" s="182">
        <f t="shared" si="5"/>
        <v>40093</v>
      </c>
      <c r="W4056" s="182">
        <f t="shared" si="6"/>
        <v>40185</v>
      </c>
      <c r="X4056" s="181">
        <f t="shared" si="7"/>
        <v>181</v>
      </c>
      <c r="Y4056" s="181">
        <f t="shared" si="8"/>
        <v>273</v>
      </c>
      <c r="Z4056" s="181">
        <f t="shared" si="9"/>
        <v>365</v>
      </c>
      <c r="AA4056" s="155"/>
      <c r="AB4056" s="9"/>
      <c r="AC4056" s="9"/>
      <c r="AD4056" s="9"/>
      <c r="AE4056" s="9"/>
      <c r="AF4056" s="9"/>
      <c r="AG4056" s="9"/>
      <c r="AH4056" s="9"/>
    </row>
    <row r="4057" ht="15.75" customHeight="1">
      <c r="A4057" s="177">
        <v>39819.0</v>
      </c>
      <c r="B4057" s="178">
        <v>5.71</v>
      </c>
      <c r="C4057" s="178">
        <v>6.43</v>
      </c>
      <c r="D4057" s="178">
        <v>7.21</v>
      </c>
      <c r="E4057" s="178">
        <v>8.14</v>
      </c>
      <c r="F4057" s="178">
        <v>8.97</v>
      </c>
      <c r="G4057" s="178">
        <v>9.66</v>
      </c>
      <c r="H4057" s="178">
        <v>9.96</v>
      </c>
      <c r="I4057" s="178">
        <v>10.13</v>
      </c>
      <c r="J4057" s="178">
        <v>10.3</v>
      </c>
      <c r="K4057" s="179" t="str">
        <f>MAX(0,((T4057*(365/365))-VLOOKUP(A4057,VBMA!$A:$D,4,0))  /  (T4057* (365/365)   ))</f>
        <v>#N/A</v>
      </c>
      <c r="L4057" s="180" t="str">
        <f t="shared" ref="L4057:S4057" si="4060">(B4057*(1-$K4057) * (365/365))/100</f>
        <v>#N/A</v>
      </c>
      <c r="M4057" s="180" t="str">
        <f t="shared" si="4060"/>
        <v>#N/A</v>
      </c>
      <c r="N4057" s="180" t="str">
        <f t="shared" si="4060"/>
        <v>#N/A</v>
      </c>
      <c r="O4057" s="180" t="str">
        <f t="shared" si="4060"/>
        <v>#N/A</v>
      </c>
      <c r="P4057" s="180" t="str">
        <f t="shared" si="4060"/>
        <v>#N/A</v>
      </c>
      <c r="Q4057" s="180" t="str">
        <f t="shared" si="4060"/>
        <v>#N/A</v>
      </c>
      <c r="R4057" s="180" t="str">
        <f t="shared" si="4060"/>
        <v>#N/A</v>
      </c>
      <c r="S4057" s="180" t="str">
        <f t="shared" si="4060"/>
        <v>#N/A</v>
      </c>
      <c r="T4057" s="181">
        <f t="shared" si="3"/>
        <v>10.3</v>
      </c>
      <c r="U4057" s="182">
        <f t="shared" si="4"/>
        <v>40000</v>
      </c>
      <c r="V4057" s="182">
        <f t="shared" si="5"/>
        <v>40092</v>
      </c>
      <c r="W4057" s="182">
        <f t="shared" si="6"/>
        <v>40184</v>
      </c>
      <c r="X4057" s="181">
        <f t="shared" si="7"/>
        <v>181</v>
      </c>
      <c r="Y4057" s="181">
        <f t="shared" si="8"/>
        <v>273</v>
      </c>
      <c r="Z4057" s="181">
        <f t="shared" si="9"/>
        <v>365</v>
      </c>
      <c r="AA4057" s="155"/>
      <c r="AB4057" s="9"/>
      <c r="AC4057" s="9"/>
      <c r="AD4057" s="9"/>
      <c r="AE4057" s="9"/>
      <c r="AF4057" s="9"/>
      <c r="AG4057" s="9"/>
      <c r="AH4057" s="9"/>
    </row>
    <row r="4058" ht="15.75" customHeight="1">
      <c r="A4058" s="177">
        <v>39818.0</v>
      </c>
      <c r="B4058" s="178">
        <v>5.96</v>
      </c>
      <c r="C4058" s="178">
        <v>6.56</v>
      </c>
      <c r="D4058" s="178">
        <v>7.31</v>
      </c>
      <c r="E4058" s="178">
        <v>8.14</v>
      </c>
      <c r="F4058" s="178">
        <v>9.04</v>
      </c>
      <c r="G4058" s="178">
        <v>9.66</v>
      </c>
      <c r="H4058" s="178">
        <v>9.92</v>
      </c>
      <c r="I4058" s="178">
        <v>9.95</v>
      </c>
      <c r="J4058" s="178">
        <v>10.05</v>
      </c>
      <c r="K4058" s="179" t="str">
        <f>MAX(0,((T4058*(365/365))-VLOOKUP(A4058,VBMA!$A:$D,4,0))  /  (T4058* (365/365)   ))</f>
        <v>#N/A</v>
      </c>
      <c r="L4058" s="180" t="str">
        <f t="shared" ref="L4058:S4058" si="4061">(B4058*(1-$K4058) * (365/365))/100</f>
        <v>#N/A</v>
      </c>
      <c r="M4058" s="180" t="str">
        <f t="shared" si="4061"/>
        <v>#N/A</v>
      </c>
      <c r="N4058" s="180" t="str">
        <f t="shared" si="4061"/>
        <v>#N/A</v>
      </c>
      <c r="O4058" s="180" t="str">
        <f t="shared" si="4061"/>
        <v>#N/A</v>
      </c>
      <c r="P4058" s="180" t="str">
        <f t="shared" si="4061"/>
        <v>#N/A</v>
      </c>
      <c r="Q4058" s="180" t="str">
        <f t="shared" si="4061"/>
        <v>#N/A</v>
      </c>
      <c r="R4058" s="180" t="str">
        <f t="shared" si="4061"/>
        <v>#N/A</v>
      </c>
      <c r="S4058" s="180" t="str">
        <f t="shared" si="4061"/>
        <v>#N/A</v>
      </c>
      <c r="T4058" s="181">
        <f t="shared" si="3"/>
        <v>9.98</v>
      </c>
      <c r="U4058" s="182">
        <f t="shared" si="4"/>
        <v>39999</v>
      </c>
      <c r="V4058" s="182">
        <f t="shared" si="5"/>
        <v>40091</v>
      </c>
      <c r="W4058" s="182">
        <f t="shared" si="6"/>
        <v>40183</v>
      </c>
      <c r="X4058" s="181">
        <f t="shared" si="7"/>
        <v>181</v>
      </c>
      <c r="Y4058" s="181">
        <f t="shared" si="8"/>
        <v>273</v>
      </c>
      <c r="Z4058" s="181">
        <f t="shared" si="9"/>
        <v>365</v>
      </c>
      <c r="AA4058" s="155"/>
      <c r="AB4058" s="9"/>
      <c r="AC4058" s="9"/>
      <c r="AD4058" s="9"/>
      <c r="AE4058" s="9"/>
      <c r="AF4058" s="9"/>
      <c r="AG4058" s="9"/>
      <c r="AH4058" s="9"/>
    </row>
    <row r="4059" ht="15.75" customHeight="1">
      <c r="A4059" s="177">
        <v>39815.0</v>
      </c>
      <c r="B4059" s="178">
        <v>5.83</v>
      </c>
      <c r="C4059" s="178">
        <v>6.67</v>
      </c>
      <c r="D4059" s="178">
        <v>7.33</v>
      </c>
      <c r="E4059" s="178">
        <v>8.3</v>
      </c>
      <c r="F4059" s="178">
        <v>9.17</v>
      </c>
      <c r="G4059" s="178">
        <v>9.75</v>
      </c>
      <c r="H4059" s="178">
        <v>10.08</v>
      </c>
      <c r="I4059" s="178">
        <v>10.07</v>
      </c>
      <c r="J4059" s="178">
        <v>10.18</v>
      </c>
      <c r="K4059" s="179" t="str">
        <f>MAX(0,((T4059*(365/365))-VLOOKUP(A4059,VBMA!$A:$D,4,0))  /  (T4059* (365/365)   ))</f>
        <v>#N/A</v>
      </c>
      <c r="L4059" s="180" t="str">
        <f t="shared" ref="L4059:S4059" si="4062">(B4059*(1-$K4059) * (365/365))/100</f>
        <v>#N/A</v>
      </c>
      <c r="M4059" s="180" t="str">
        <f t="shared" si="4062"/>
        <v>#N/A</v>
      </c>
      <c r="N4059" s="180" t="str">
        <f t="shared" si="4062"/>
        <v>#N/A</v>
      </c>
      <c r="O4059" s="180" t="str">
        <f t="shared" si="4062"/>
        <v>#N/A</v>
      </c>
      <c r="P4059" s="180" t="str">
        <f t="shared" si="4062"/>
        <v>#N/A</v>
      </c>
      <c r="Q4059" s="180" t="str">
        <f t="shared" si="4062"/>
        <v>#N/A</v>
      </c>
      <c r="R4059" s="180" t="str">
        <f t="shared" si="4062"/>
        <v>#N/A</v>
      </c>
      <c r="S4059" s="180" t="str">
        <f t="shared" si="4062"/>
        <v>#N/A</v>
      </c>
      <c r="T4059" s="181">
        <f t="shared" si="3"/>
        <v>10.06</v>
      </c>
      <c r="U4059" s="182">
        <f t="shared" si="4"/>
        <v>39996</v>
      </c>
      <c r="V4059" s="182">
        <f t="shared" si="5"/>
        <v>40088</v>
      </c>
      <c r="W4059" s="182">
        <f t="shared" si="6"/>
        <v>40180</v>
      </c>
      <c r="X4059" s="181">
        <f t="shared" si="7"/>
        <v>181</v>
      </c>
      <c r="Y4059" s="181">
        <f t="shared" si="8"/>
        <v>273</v>
      </c>
      <c r="Z4059" s="181">
        <f t="shared" si="9"/>
        <v>365</v>
      </c>
      <c r="AA4059" s="155"/>
      <c r="AB4059" s="9"/>
      <c r="AC4059" s="9"/>
      <c r="AD4059" s="9"/>
      <c r="AE4059" s="9"/>
      <c r="AF4059" s="9"/>
      <c r="AG4059" s="9"/>
      <c r="AH4059" s="9"/>
    </row>
    <row r="4060" ht="15.75" customHeight="1">
      <c r="A4060" s="177">
        <v>39813.0</v>
      </c>
      <c r="B4060" s="178">
        <v>5.36</v>
      </c>
      <c r="C4060" s="178">
        <v>6.33</v>
      </c>
      <c r="D4060" s="178">
        <v>7.17</v>
      </c>
      <c r="E4060" s="178">
        <v>8.47</v>
      </c>
      <c r="F4060" s="178">
        <v>9.24</v>
      </c>
      <c r="G4060" s="178">
        <v>9.78</v>
      </c>
      <c r="H4060" s="178">
        <v>10.17</v>
      </c>
      <c r="I4060" s="178">
        <v>10.27</v>
      </c>
      <c r="J4060" s="178">
        <v>10.34</v>
      </c>
      <c r="K4060" s="179" t="str">
        <f>MAX(0,((T4060*(365/365))-VLOOKUP(A4060,VBMA!$A:$D,4,0))  /  (T4060* (365/365)   ))</f>
        <v>#N/A</v>
      </c>
      <c r="L4060" s="180" t="str">
        <f t="shared" ref="L4060:S4060" si="4063">(B4060*(1-$K4060) * (365/365))/100</f>
        <v>#N/A</v>
      </c>
      <c r="M4060" s="180" t="str">
        <f t="shared" si="4063"/>
        <v>#N/A</v>
      </c>
      <c r="N4060" s="180" t="str">
        <f t="shared" si="4063"/>
        <v>#N/A</v>
      </c>
      <c r="O4060" s="180" t="str">
        <f t="shared" si="4063"/>
        <v>#N/A</v>
      </c>
      <c r="P4060" s="180" t="str">
        <f t="shared" si="4063"/>
        <v>#N/A</v>
      </c>
      <c r="Q4060" s="180" t="str">
        <f t="shared" si="4063"/>
        <v>#N/A</v>
      </c>
      <c r="R4060" s="180" t="str">
        <f t="shared" si="4063"/>
        <v>#N/A</v>
      </c>
      <c r="S4060" s="180" t="str">
        <f t="shared" si="4063"/>
        <v>#N/A</v>
      </c>
      <c r="T4060" s="181">
        <f t="shared" si="3"/>
        <v>10.36891304</v>
      </c>
      <c r="U4060" s="182">
        <f t="shared" si="4"/>
        <v>39995</v>
      </c>
      <c r="V4060" s="182">
        <f t="shared" si="5"/>
        <v>40087</v>
      </c>
      <c r="W4060" s="182">
        <f t="shared" si="6"/>
        <v>40178</v>
      </c>
      <c r="X4060" s="181">
        <f t="shared" si="7"/>
        <v>182</v>
      </c>
      <c r="Y4060" s="181">
        <f t="shared" si="8"/>
        <v>274</v>
      </c>
      <c r="Z4060" s="181">
        <f t="shared" si="9"/>
        <v>365</v>
      </c>
      <c r="AA4060" s="155"/>
      <c r="AB4060" s="9"/>
      <c r="AC4060" s="9"/>
      <c r="AD4060" s="9"/>
      <c r="AE4060" s="9"/>
      <c r="AF4060" s="9"/>
      <c r="AG4060" s="9"/>
      <c r="AH4060" s="9"/>
    </row>
    <row r="4061" ht="15.75" customHeight="1">
      <c r="A4061" s="177">
        <v>39812.0</v>
      </c>
      <c r="B4061" s="178">
        <v>5.58</v>
      </c>
      <c r="C4061" s="178">
        <v>6.5</v>
      </c>
      <c r="D4061" s="178">
        <v>7.5</v>
      </c>
      <c r="E4061" s="178">
        <v>8.58</v>
      </c>
      <c r="F4061" s="178">
        <v>9.37</v>
      </c>
      <c r="G4061" s="178">
        <v>10.0</v>
      </c>
      <c r="H4061" s="178">
        <v>10.33</v>
      </c>
      <c r="I4061" s="178">
        <v>10.48</v>
      </c>
      <c r="J4061" s="178">
        <v>10.6</v>
      </c>
      <c r="K4061" s="179" t="str">
        <f>MAX(0,((T4061*(365/365))-VLOOKUP(A4061,VBMA!$A:$D,4,0))  /  (T4061* (365/365)   ))</f>
        <v>#N/A</v>
      </c>
      <c r="L4061" s="180" t="str">
        <f t="shared" ref="L4061:S4061" si="4064">(B4061*(1-$K4061) * (365/365))/100</f>
        <v>#N/A</v>
      </c>
      <c r="M4061" s="180" t="str">
        <f t="shared" si="4064"/>
        <v>#N/A</v>
      </c>
      <c r="N4061" s="180" t="str">
        <f t="shared" si="4064"/>
        <v>#N/A</v>
      </c>
      <c r="O4061" s="180" t="str">
        <f t="shared" si="4064"/>
        <v>#N/A</v>
      </c>
      <c r="P4061" s="180" t="str">
        <f t="shared" si="4064"/>
        <v>#N/A</v>
      </c>
      <c r="Q4061" s="180" t="str">
        <f t="shared" si="4064"/>
        <v>#N/A</v>
      </c>
      <c r="R4061" s="180" t="str">
        <f t="shared" si="4064"/>
        <v>#N/A</v>
      </c>
      <c r="S4061" s="180" t="str">
        <f t="shared" si="4064"/>
        <v>#N/A</v>
      </c>
      <c r="T4061" s="181">
        <f t="shared" si="3"/>
        <v>10.62836957</v>
      </c>
      <c r="U4061" s="182">
        <f t="shared" si="4"/>
        <v>39994</v>
      </c>
      <c r="V4061" s="182">
        <f t="shared" si="5"/>
        <v>40086</v>
      </c>
      <c r="W4061" s="182">
        <f t="shared" si="6"/>
        <v>40177</v>
      </c>
      <c r="X4061" s="181">
        <f t="shared" si="7"/>
        <v>182</v>
      </c>
      <c r="Y4061" s="181">
        <f t="shared" si="8"/>
        <v>274</v>
      </c>
      <c r="Z4061" s="181">
        <f t="shared" si="9"/>
        <v>365</v>
      </c>
      <c r="AA4061" s="155"/>
      <c r="AB4061" s="9"/>
      <c r="AC4061" s="9"/>
      <c r="AD4061" s="9"/>
      <c r="AE4061" s="9"/>
      <c r="AF4061" s="9"/>
      <c r="AG4061" s="9"/>
      <c r="AH4061" s="9"/>
    </row>
    <row r="4062" ht="15.75" customHeight="1">
      <c r="A4062" s="177">
        <v>39811.0</v>
      </c>
      <c r="B4062" s="178">
        <v>6.31</v>
      </c>
      <c r="C4062" s="178">
        <v>6.94</v>
      </c>
      <c r="D4062" s="178">
        <v>7.75</v>
      </c>
      <c r="E4062" s="178">
        <v>8.56</v>
      </c>
      <c r="F4062" s="178">
        <v>9.4</v>
      </c>
      <c r="G4062" s="178">
        <v>9.94</v>
      </c>
      <c r="H4062" s="178">
        <v>10.19</v>
      </c>
      <c r="I4062" s="178">
        <v>10.24</v>
      </c>
      <c r="J4062" s="178">
        <v>10.33</v>
      </c>
      <c r="K4062" s="179" t="str">
        <f>MAX(0,((T4062*(365/365))-VLOOKUP(A4062,VBMA!$A:$D,4,0))  /  (T4062* (365/365)   ))</f>
        <v>#N/A</v>
      </c>
      <c r="L4062" s="180" t="str">
        <f t="shared" ref="L4062:S4062" si="4065">(B4062*(1-$K4062) * (365/365))/100</f>
        <v>#N/A</v>
      </c>
      <c r="M4062" s="180" t="str">
        <f t="shared" si="4065"/>
        <v>#N/A</v>
      </c>
      <c r="N4062" s="180" t="str">
        <f t="shared" si="4065"/>
        <v>#N/A</v>
      </c>
      <c r="O4062" s="180" t="str">
        <f t="shared" si="4065"/>
        <v>#N/A</v>
      </c>
      <c r="P4062" s="180" t="str">
        <f t="shared" si="4065"/>
        <v>#N/A</v>
      </c>
      <c r="Q4062" s="180" t="str">
        <f t="shared" si="4065"/>
        <v>#N/A</v>
      </c>
      <c r="R4062" s="180" t="str">
        <f t="shared" si="4065"/>
        <v>#N/A</v>
      </c>
      <c r="S4062" s="180" t="str">
        <f t="shared" si="4065"/>
        <v>#N/A</v>
      </c>
      <c r="T4062" s="181">
        <f t="shared" si="3"/>
        <v>10.28945652</v>
      </c>
      <c r="U4062" s="182">
        <f t="shared" si="4"/>
        <v>39993</v>
      </c>
      <c r="V4062" s="182">
        <f t="shared" si="5"/>
        <v>40085</v>
      </c>
      <c r="W4062" s="182">
        <f t="shared" si="6"/>
        <v>40176</v>
      </c>
      <c r="X4062" s="181">
        <f t="shared" si="7"/>
        <v>182</v>
      </c>
      <c r="Y4062" s="181">
        <f t="shared" si="8"/>
        <v>274</v>
      </c>
      <c r="Z4062" s="181">
        <f t="shared" si="9"/>
        <v>365</v>
      </c>
      <c r="AA4062" s="155"/>
      <c r="AB4062" s="9"/>
      <c r="AC4062" s="9"/>
      <c r="AD4062" s="9"/>
      <c r="AE4062" s="9"/>
      <c r="AF4062" s="9"/>
      <c r="AG4062" s="9"/>
      <c r="AH4062" s="9"/>
    </row>
    <row r="4063" ht="15.75" customHeight="1">
      <c r="A4063" s="177">
        <v>39808.0</v>
      </c>
      <c r="B4063" s="178">
        <v>6.75</v>
      </c>
      <c r="C4063" s="178">
        <v>7.43</v>
      </c>
      <c r="D4063" s="178">
        <v>7.97</v>
      </c>
      <c r="E4063" s="178">
        <v>9.08</v>
      </c>
      <c r="F4063" s="178">
        <v>9.92</v>
      </c>
      <c r="G4063" s="178">
        <v>10.33</v>
      </c>
      <c r="H4063" s="178">
        <v>10.58</v>
      </c>
      <c r="I4063" s="178">
        <v>10.75</v>
      </c>
      <c r="J4063" s="178">
        <v>10.92</v>
      </c>
      <c r="K4063" s="179" t="str">
        <f>MAX(0,((T4063*(365/365))-VLOOKUP(A4063,VBMA!$A:$D,4,0))  /  (T4063* (365/365)   ))</f>
        <v>#N/A</v>
      </c>
      <c r="L4063" s="180" t="str">
        <f t="shared" ref="L4063:S4063" si="4066">(B4063*(1-$K4063) * (365/365))/100</f>
        <v>#N/A</v>
      </c>
      <c r="M4063" s="180" t="str">
        <f t="shared" si="4066"/>
        <v>#N/A</v>
      </c>
      <c r="N4063" s="180" t="str">
        <f t="shared" si="4066"/>
        <v>#N/A</v>
      </c>
      <c r="O4063" s="180" t="str">
        <f t="shared" si="4066"/>
        <v>#N/A</v>
      </c>
      <c r="P4063" s="180" t="str">
        <f t="shared" si="4066"/>
        <v>#N/A</v>
      </c>
      <c r="Q4063" s="180" t="str">
        <f t="shared" si="4066"/>
        <v>#N/A</v>
      </c>
      <c r="R4063" s="180" t="str">
        <f t="shared" si="4066"/>
        <v>#N/A</v>
      </c>
      <c r="S4063" s="180" t="str">
        <f t="shared" si="4066"/>
        <v>#N/A</v>
      </c>
      <c r="T4063" s="181">
        <f t="shared" si="3"/>
        <v>10.91815217</v>
      </c>
      <c r="U4063" s="182">
        <f t="shared" si="4"/>
        <v>39990</v>
      </c>
      <c r="V4063" s="182">
        <f t="shared" si="5"/>
        <v>40082</v>
      </c>
      <c r="W4063" s="182">
        <f t="shared" si="6"/>
        <v>40173</v>
      </c>
      <c r="X4063" s="181">
        <f t="shared" si="7"/>
        <v>182</v>
      </c>
      <c r="Y4063" s="181">
        <f t="shared" si="8"/>
        <v>274</v>
      </c>
      <c r="Z4063" s="181">
        <f t="shared" si="9"/>
        <v>365</v>
      </c>
      <c r="AA4063" s="155"/>
      <c r="AB4063" s="9"/>
      <c r="AC4063" s="9"/>
      <c r="AD4063" s="9"/>
      <c r="AE4063" s="9"/>
      <c r="AF4063" s="9"/>
      <c r="AG4063" s="9"/>
      <c r="AH4063" s="9"/>
    </row>
    <row r="4064" ht="15.75" customHeight="1">
      <c r="A4064" s="177">
        <v>39807.0</v>
      </c>
      <c r="B4064" s="178">
        <v>6.5</v>
      </c>
      <c r="C4064" s="178">
        <v>7.33</v>
      </c>
      <c r="D4064" s="178">
        <v>7.83</v>
      </c>
      <c r="E4064" s="178">
        <v>8.93</v>
      </c>
      <c r="F4064" s="178">
        <v>9.83</v>
      </c>
      <c r="G4064" s="178">
        <v>10.38</v>
      </c>
      <c r="H4064" s="178">
        <v>10.63</v>
      </c>
      <c r="I4064" s="178">
        <v>10.63</v>
      </c>
      <c r="J4064" s="178">
        <v>10.75</v>
      </c>
      <c r="K4064" s="179" t="str">
        <f>MAX(0,((T4064*(365/365))-VLOOKUP(A4064,VBMA!$A:$D,4,0))  /  (T4064* (365/365)   ))</f>
        <v>#N/A</v>
      </c>
      <c r="L4064" s="180" t="str">
        <f t="shared" ref="L4064:S4064" si="4067">(B4064*(1-$K4064) * (365/365))/100</f>
        <v>#N/A</v>
      </c>
      <c r="M4064" s="180" t="str">
        <f t="shared" si="4067"/>
        <v>#N/A</v>
      </c>
      <c r="N4064" s="180" t="str">
        <f t="shared" si="4067"/>
        <v>#N/A</v>
      </c>
      <c r="O4064" s="180" t="str">
        <f t="shared" si="4067"/>
        <v>#N/A</v>
      </c>
      <c r="P4064" s="180" t="str">
        <f t="shared" si="4067"/>
        <v>#N/A</v>
      </c>
      <c r="Q4064" s="180" t="str">
        <f t="shared" si="4067"/>
        <v>#N/A</v>
      </c>
      <c r="R4064" s="180" t="str">
        <f t="shared" si="4067"/>
        <v>#N/A</v>
      </c>
      <c r="S4064" s="180" t="str">
        <f t="shared" si="4067"/>
        <v>#N/A</v>
      </c>
      <c r="T4064" s="181">
        <f t="shared" si="3"/>
        <v>10.63</v>
      </c>
      <c r="U4064" s="182">
        <f t="shared" si="4"/>
        <v>39989</v>
      </c>
      <c r="V4064" s="182">
        <f t="shared" si="5"/>
        <v>40081</v>
      </c>
      <c r="W4064" s="182">
        <f t="shared" si="6"/>
        <v>40172</v>
      </c>
      <c r="X4064" s="181">
        <f t="shared" si="7"/>
        <v>182</v>
      </c>
      <c r="Y4064" s="181">
        <f t="shared" si="8"/>
        <v>274</v>
      </c>
      <c r="Z4064" s="181">
        <f t="shared" si="9"/>
        <v>365</v>
      </c>
      <c r="AA4064" s="155"/>
      <c r="AB4064" s="9"/>
      <c r="AC4064" s="9"/>
      <c r="AD4064" s="9"/>
      <c r="AE4064" s="9"/>
      <c r="AF4064" s="9"/>
      <c r="AG4064" s="9"/>
      <c r="AH4064" s="9"/>
    </row>
    <row r="4065" ht="15.75" customHeight="1">
      <c r="A4065" s="177">
        <v>39806.0</v>
      </c>
      <c r="B4065" s="178">
        <v>6.43</v>
      </c>
      <c r="C4065" s="178">
        <v>7.11</v>
      </c>
      <c r="D4065" s="178">
        <v>7.65</v>
      </c>
      <c r="E4065" s="178">
        <v>9.1</v>
      </c>
      <c r="F4065" s="178">
        <v>9.9</v>
      </c>
      <c r="G4065" s="178">
        <v>10.29</v>
      </c>
      <c r="H4065" s="178">
        <v>10.57</v>
      </c>
      <c r="I4065" s="178">
        <v>10.71</v>
      </c>
      <c r="J4065" s="178">
        <v>10.89</v>
      </c>
      <c r="K4065" s="179" t="str">
        <f>MAX(0,((T4065*(365/365))-VLOOKUP(A4065,VBMA!$A:$D,4,0))  /  (T4065* (365/365)   ))</f>
        <v>#N/A</v>
      </c>
      <c r="L4065" s="180" t="str">
        <f t="shared" ref="L4065:S4065" si="4068">(B4065*(1-$K4065) * (365/365))/100</f>
        <v>#N/A</v>
      </c>
      <c r="M4065" s="180" t="str">
        <f t="shared" si="4068"/>
        <v>#N/A</v>
      </c>
      <c r="N4065" s="180" t="str">
        <f t="shared" si="4068"/>
        <v>#N/A</v>
      </c>
      <c r="O4065" s="180" t="str">
        <f t="shared" si="4068"/>
        <v>#N/A</v>
      </c>
      <c r="P4065" s="180" t="str">
        <f t="shared" si="4068"/>
        <v>#N/A</v>
      </c>
      <c r="Q4065" s="180" t="str">
        <f t="shared" si="4068"/>
        <v>#N/A</v>
      </c>
      <c r="R4065" s="180" t="str">
        <f t="shared" si="4068"/>
        <v>#N/A</v>
      </c>
      <c r="S4065" s="180" t="str">
        <f t="shared" si="4068"/>
        <v>#N/A</v>
      </c>
      <c r="T4065" s="181">
        <f t="shared" si="3"/>
        <v>10.84847826</v>
      </c>
      <c r="U4065" s="182">
        <f t="shared" si="4"/>
        <v>39988</v>
      </c>
      <c r="V4065" s="182">
        <f t="shared" si="5"/>
        <v>40080</v>
      </c>
      <c r="W4065" s="182">
        <f t="shared" si="6"/>
        <v>40171</v>
      </c>
      <c r="X4065" s="181">
        <f t="shared" si="7"/>
        <v>182</v>
      </c>
      <c r="Y4065" s="181">
        <f t="shared" si="8"/>
        <v>274</v>
      </c>
      <c r="Z4065" s="181">
        <f t="shared" si="9"/>
        <v>365</v>
      </c>
      <c r="AA4065" s="155"/>
      <c r="AB4065" s="9"/>
      <c r="AC4065" s="9"/>
      <c r="AD4065" s="9"/>
      <c r="AE4065" s="9"/>
      <c r="AF4065" s="9"/>
      <c r="AG4065" s="9"/>
      <c r="AH4065" s="9"/>
    </row>
    <row r="4066" ht="15.75" customHeight="1">
      <c r="A4066" s="177">
        <v>39805.0</v>
      </c>
      <c r="B4066" s="178">
        <v>6.58</v>
      </c>
      <c r="C4066" s="178">
        <v>7.33</v>
      </c>
      <c r="D4066" s="178">
        <v>8.04</v>
      </c>
      <c r="E4066" s="178">
        <v>9.05</v>
      </c>
      <c r="F4066" s="178">
        <v>10.02</v>
      </c>
      <c r="G4066" s="178">
        <v>10.42</v>
      </c>
      <c r="H4066" s="178">
        <v>10.67</v>
      </c>
      <c r="I4066" s="178">
        <v>11.0</v>
      </c>
      <c r="J4066" s="178">
        <v>11.08</v>
      </c>
      <c r="K4066" s="179" t="str">
        <f>MAX(0,((T4066*(365/365))-VLOOKUP(A4066,VBMA!$A:$D,4,0))  /  (T4066* (365/365)   ))</f>
        <v>#N/A</v>
      </c>
      <c r="L4066" s="180" t="str">
        <f t="shared" ref="L4066:S4066" si="4069">(B4066*(1-$K4066) * (365/365))/100</f>
        <v>#N/A</v>
      </c>
      <c r="M4066" s="180" t="str">
        <f t="shared" si="4069"/>
        <v>#N/A</v>
      </c>
      <c r="N4066" s="180" t="str">
        <f t="shared" si="4069"/>
        <v>#N/A</v>
      </c>
      <c r="O4066" s="180" t="str">
        <f t="shared" si="4069"/>
        <v>#N/A</v>
      </c>
      <c r="P4066" s="180" t="str">
        <f t="shared" si="4069"/>
        <v>#N/A</v>
      </c>
      <c r="Q4066" s="180" t="str">
        <f t="shared" si="4069"/>
        <v>#N/A</v>
      </c>
      <c r="R4066" s="180" t="str">
        <f t="shared" si="4069"/>
        <v>#N/A</v>
      </c>
      <c r="S4066" s="180" t="str">
        <f t="shared" si="4069"/>
        <v>#N/A</v>
      </c>
      <c r="T4066" s="181">
        <f t="shared" si="3"/>
        <v>11.32641304</v>
      </c>
      <c r="U4066" s="182">
        <f t="shared" si="4"/>
        <v>39987</v>
      </c>
      <c r="V4066" s="182">
        <f t="shared" si="5"/>
        <v>40079</v>
      </c>
      <c r="W4066" s="182">
        <f t="shared" si="6"/>
        <v>40170</v>
      </c>
      <c r="X4066" s="181">
        <f t="shared" si="7"/>
        <v>182</v>
      </c>
      <c r="Y4066" s="181">
        <f t="shared" si="8"/>
        <v>274</v>
      </c>
      <c r="Z4066" s="181">
        <f t="shared" si="9"/>
        <v>365</v>
      </c>
      <c r="AA4066" s="155"/>
      <c r="AB4066" s="9"/>
      <c r="AC4066" s="9"/>
      <c r="AD4066" s="9"/>
      <c r="AE4066" s="9"/>
      <c r="AF4066" s="9"/>
      <c r="AG4066" s="9"/>
      <c r="AH4066" s="9"/>
    </row>
    <row r="4067" ht="15.75" customHeight="1">
      <c r="A4067" s="177">
        <v>39804.0</v>
      </c>
      <c r="B4067" s="178">
        <v>6.79</v>
      </c>
      <c r="C4067" s="178">
        <v>7.5</v>
      </c>
      <c r="D4067" s="178">
        <v>8.14</v>
      </c>
      <c r="E4067" s="178">
        <v>9.44</v>
      </c>
      <c r="F4067" s="178">
        <v>10.47</v>
      </c>
      <c r="G4067" s="178">
        <v>11.31</v>
      </c>
      <c r="H4067" s="178">
        <v>11.76</v>
      </c>
      <c r="I4067" s="178">
        <v>12.34</v>
      </c>
      <c r="J4067" s="178">
        <v>12.43</v>
      </c>
      <c r="K4067" s="179" t="str">
        <f>MAX(0,((T4067*(365/365))-VLOOKUP(A4067,VBMA!$A:$D,4,0))  /  (T4067* (365/365)   ))</f>
        <v>#N/A</v>
      </c>
      <c r="L4067" s="180" t="str">
        <f t="shared" ref="L4067:S4067" si="4070">(B4067*(1-$K4067) * (365/365))/100</f>
        <v>#N/A</v>
      </c>
      <c r="M4067" s="180" t="str">
        <f t="shared" si="4070"/>
        <v>#N/A</v>
      </c>
      <c r="N4067" s="180" t="str">
        <f t="shared" si="4070"/>
        <v>#N/A</v>
      </c>
      <c r="O4067" s="180" t="str">
        <f t="shared" si="4070"/>
        <v>#N/A</v>
      </c>
      <c r="P4067" s="180" t="str">
        <f t="shared" si="4070"/>
        <v>#N/A</v>
      </c>
      <c r="Q4067" s="180" t="str">
        <f t="shared" si="4070"/>
        <v>#N/A</v>
      </c>
      <c r="R4067" s="180" t="str">
        <f t="shared" si="4070"/>
        <v>#N/A</v>
      </c>
      <c r="S4067" s="180" t="str">
        <f t="shared" si="4070"/>
        <v>#N/A</v>
      </c>
      <c r="T4067" s="181">
        <f t="shared" si="3"/>
        <v>12.91369565</v>
      </c>
      <c r="U4067" s="182">
        <f t="shared" si="4"/>
        <v>39986</v>
      </c>
      <c r="V4067" s="182">
        <f t="shared" si="5"/>
        <v>40078</v>
      </c>
      <c r="W4067" s="182">
        <f t="shared" si="6"/>
        <v>40169</v>
      </c>
      <c r="X4067" s="181">
        <f t="shared" si="7"/>
        <v>182</v>
      </c>
      <c r="Y4067" s="181">
        <f t="shared" si="8"/>
        <v>274</v>
      </c>
      <c r="Z4067" s="181">
        <f t="shared" si="9"/>
        <v>365</v>
      </c>
      <c r="AA4067" s="155"/>
      <c r="AB4067" s="9"/>
      <c r="AC4067" s="9"/>
      <c r="AD4067" s="9"/>
      <c r="AE4067" s="9"/>
      <c r="AF4067" s="9"/>
      <c r="AG4067" s="9"/>
      <c r="AH4067" s="9"/>
    </row>
    <row r="4068" ht="15.75" customHeight="1">
      <c r="A4068" s="177">
        <v>39801.0</v>
      </c>
      <c r="B4068" s="178">
        <v>7.08</v>
      </c>
      <c r="C4068" s="178">
        <v>7.67</v>
      </c>
      <c r="D4068" s="178">
        <v>8.42</v>
      </c>
      <c r="E4068" s="178">
        <v>9.72</v>
      </c>
      <c r="F4068" s="178">
        <v>10.83</v>
      </c>
      <c r="G4068" s="178">
        <v>11.42</v>
      </c>
      <c r="H4068" s="178">
        <v>11.67</v>
      </c>
      <c r="I4068" s="178">
        <v>12.17</v>
      </c>
      <c r="J4068" s="178">
        <v>12.17</v>
      </c>
      <c r="K4068" s="179" t="str">
        <f>MAX(0,((T4068*(365/365))-VLOOKUP(A4068,VBMA!$A:$D,4,0))  /  (T4068* (365/365)   ))</f>
        <v>#N/A</v>
      </c>
      <c r="L4068" s="180" t="str">
        <f t="shared" ref="L4068:S4068" si="4071">(B4068*(1-$K4068) * (365/365))/100</f>
        <v>#N/A</v>
      </c>
      <c r="M4068" s="180" t="str">
        <f t="shared" si="4071"/>
        <v>#N/A</v>
      </c>
      <c r="N4068" s="180" t="str">
        <f t="shared" si="4071"/>
        <v>#N/A</v>
      </c>
      <c r="O4068" s="180" t="str">
        <f t="shared" si="4071"/>
        <v>#N/A</v>
      </c>
      <c r="P4068" s="180" t="str">
        <f t="shared" si="4071"/>
        <v>#N/A</v>
      </c>
      <c r="Q4068" s="180" t="str">
        <f t="shared" si="4071"/>
        <v>#N/A</v>
      </c>
      <c r="R4068" s="180" t="str">
        <f t="shared" si="4071"/>
        <v>#N/A</v>
      </c>
      <c r="S4068" s="180" t="str">
        <f t="shared" si="4071"/>
        <v>#N/A</v>
      </c>
      <c r="T4068" s="181">
        <f t="shared" si="3"/>
        <v>12.66456522</v>
      </c>
      <c r="U4068" s="182">
        <f t="shared" si="4"/>
        <v>39983</v>
      </c>
      <c r="V4068" s="182">
        <f t="shared" si="5"/>
        <v>40075</v>
      </c>
      <c r="W4068" s="182">
        <f t="shared" si="6"/>
        <v>40166</v>
      </c>
      <c r="X4068" s="181">
        <f t="shared" si="7"/>
        <v>182</v>
      </c>
      <c r="Y4068" s="181">
        <f t="shared" si="8"/>
        <v>274</v>
      </c>
      <c r="Z4068" s="181">
        <f t="shared" si="9"/>
        <v>365</v>
      </c>
      <c r="AA4068" s="155"/>
      <c r="AB4068" s="9"/>
      <c r="AC4068" s="9"/>
      <c r="AD4068" s="9"/>
      <c r="AE4068" s="9"/>
      <c r="AF4068" s="9"/>
      <c r="AG4068" s="9"/>
      <c r="AH4068" s="9"/>
    </row>
    <row r="4069" ht="15.75" customHeight="1">
      <c r="A4069" s="177">
        <v>39800.0</v>
      </c>
      <c r="B4069" s="178">
        <v>6.33</v>
      </c>
      <c r="C4069" s="178">
        <v>7.17</v>
      </c>
      <c r="D4069" s="178">
        <v>8.0</v>
      </c>
      <c r="E4069" s="178">
        <v>9.3</v>
      </c>
      <c r="F4069" s="178">
        <v>10.71</v>
      </c>
      <c r="G4069" s="178">
        <v>11.58</v>
      </c>
      <c r="H4069" s="178">
        <v>12.03</v>
      </c>
      <c r="I4069" s="178">
        <v>12.58</v>
      </c>
      <c r="J4069" s="178">
        <v>12.67</v>
      </c>
      <c r="K4069" s="179" t="str">
        <f>MAX(0,((T4069*(365/365))-VLOOKUP(A4069,VBMA!$A:$D,4,0))  /  (T4069* (365/365)   ))</f>
        <v>#N/A</v>
      </c>
      <c r="L4069" s="180" t="str">
        <f t="shared" ref="L4069:S4069" si="4072">(B4069*(1-$K4069) * (365/365))/100</f>
        <v>#N/A</v>
      </c>
      <c r="M4069" s="180" t="str">
        <f t="shared" si="4072"/>
        <v>#N/A</v>
      </c>
      <c r="N4069" s="180" t="str">
        <f t="shared" si="4072"/>
        <v>#N/A</v>
      </c>
      <c r="O4069" s="180" t="str">
        <f t="shared" si="4072"/>
        <v>#N/A</v>
      </c>
      <c r="P4069" s="180" t="str">
        <f t="shared" si="4072"/>
        <v>#N/A</v>
      </c>
      <c r="Q4069" s="180" t="str">
        <f t="shared" si="4072"/>
        <v>#N/A</v>
      </c>
      <c r="R4069" s="180" t="str">
        <f t="shared" si="4072"/>
        <v>#N/A</v>
      </c>
      <c r="S4069" s="180" t="str">
        <f t="shared" si="4072"/>
        <v>#N/A</v>
      </c>
      <c r="T4069" s="181">
        <f t="shared" si="3"/>
        <v>13.12402174</v>
      </c>
      <c r="U4069" s="182">
        <f t="shared" si="4"/>
        <v>39982</v>
      </c>
      <c r="V4069" s="182">
        <f t="shared" si="5"/>
        <v>40074</v>
      </c>
      <c r="W4069" s="182">
        <f t="shared" si="6"/>
        <v>40165</v>
      </c>
      <c r="X4069" s="181">
        <f t="shared" si="7"/>
        <v>182</v>
      </c>
      <c r="Y4069" s="181">
        <f t="shared" si="8"/>
        <v>274</v>
      </c>
      <c r="Z4069" s="181">
        <f t="shared" si="9"/>
        <v>365</v>
      </c>
      <c r="AA4069" s="155"/>
      <c r="AB4069" s="9"/>
      <c r="AC4069" s="9"/>
      <c r="AD4069" s="9"/>
      <c r="AE4069" s="9"/>
      <c r="AF4069" s="9"/>
      <c r="AG4069" s="9"/>
      <c r="AH4069" s="9"/>
    </row>
    <row r="4070" ht="15.75" customHeight="1">
      <c r="A4070" s="177">
        <v>39799.0</v>
      </c>
      <c r="B4070" s="178">
        <v>6.58</v>
      </c>
      <c r="C4070" s="178">
        <v>7.42</v>
      </c>
      <c r="D4070" s="178">
        <v>8.33</v>
      </c>
      <c r="E4070" s="178">
        <v>9.72</v>
      </c>
      <c r="F4070" s="178">
        <v>10.83</v>
      </c>
      <c r="G4070" s="178">
        <v>11.75</v>
      </c>
      <c r="H4070" s="178">
        <v>12.22</v>
      </c>
      <c r="I4070" s="178">
        <v>12.85</v>
      </c>
      <c r="J4070" s="178">
        <v>13.0</v>
      </c>
      <c r="K4070" s="179" t="str">
        <f>MAX(0,((T4070*(365/365))-VLOOKUP(A4070,VBMA!$A:$D,4,0))  /  (T4070* (365/365)   ))</f>
        <v>#N/A</v>
      </c>
      <c r="L4070" s="180" t="str">
        <f t="shared" ref="L4070:S4070" si="4073">(B4070*(1-$K4070) * (365/365))/100</f>
        <v>#N/A</v>
      </c>
      <c r="M4070" s="180" t="str">
        <f t="shared" si="4073"/>
        <v>#N/A</v>
      </c>
      <c r="N4070" s="180" t="str">
        <f t="shared" si="4073"/>
        <v>#N/A</v>
      </c>
      <c r="O4070" s="180" t="str">
        <f t="shared" si="4073"/>
        <v>#N/A</v>
      </c>
      <c r="P4070" s="180" t="str">
        <f t="shared" si="4073"/>
        <v>#N/A</v>
      </c>
      <c r="Q4070" s="180" t="str">
        <f t="shared" si="4073"/>
        <v>#N/A</v>
      </c>
      <c r="R4070" s="180" t="str">
        <f t="shared" si="4073"/>
        <v>#N/A</v>
      </c>
      <c r="S4070" s="180" t="str">
        <f t="shared" si="4073"/>
        <v>#N/A</v>
      </c>
      <c r="T4070" s="181">
        <f t="shared" si="3"/>
        <v>13.47315217</v>
      </c>
      <c r="U4070" s="182">
        <f t="shared" si="4"/>
        <v>39981</v>
      </c>
      <c r="V4070" s="182">
        <f t="shared" si="5"/>
        <v>40073</v>
      </c>
      <c r="W4070" s="182">
        <f t="shared" si="6"/>
        <v>40164</v>
      </c>
      <c r="X4070" s="181">
        <f t="shared" si="7"/>
        <v>182</v>
      </c>
      <c r="Y4070" s="181">
        <f t="shared" si="8"/>
        <v>274</v>
      </c>
      <c r="Z4070" s="181">
        <f t="shared" si="9"/>
        <v>365</v>
      </c>
      <c r="AA4070" s="155"/>
      <c r="AB4070" s="9"/>
      <c r="AC4070" s="9"/>
      <c r="AD4070" s="9"/>
      <c r="AE4070" s="9"/>
      <c r="AF4070" s="9"/>
      <c r="AG4070" s="9"/>
      <c r="AH4070" s="9"/>
    </row>
    <row r="4071" ht="15.75" customHeight="1">
      <c r="A4071" s="177">
        <v>39798.0</v>
      </c>
      <c r="B4071" s="178">
        <v>6.67</v>
      </c>
      <c r="C4071" s="178">
        <v>7.5</v>
      </c>
      <c r="D4071" s="178">
        <v>8.47</v>
      </c>
      <c r="E4071" s="178">
        <v>9.92</v>
      </c>
      <c r="F4071" s="178">
        <v>11.0</v>
      </c>
      <c r="G4071" s="178">
        <v>11.75</v>
      </c>
      <c r="H4071" s="178">
        <v>12.22</v>
      </c>
      <c r="I4071" s="178">
        <v>12.85</v>
      </c>
      <c r="J4071" s="178">
        <v>13.0</v>
      </c>
      <c r="K4071" s="179" t="str">
        <f>MAX(0,((T4071*(365/365))-VLOOKUP(A4071,VBMA!$A:$D,4,0))  /  (T4071* (365/365)   ))</f>
        <v>#N/A</v>
      </c>
      <c r="L4071" s="180" t="str">
        <f t="shared" ref="L4071:S4071" si="4074">(B4071*(1-$K4071) * (365/365))/100</f>
        <v>#N/A</v>
      </c>
      <c r="M4071" s="180" t="str">
        <f t="shared" si="4074"/>
        <v>#N/A</v>
      </c>
      <c r="N4071" s="180" t="str">
        <f t="shared" si="4074"/>
        <v>#N/A</v>
      </c>
      <c r="O4071" s="180" t="str">
        <f t="shared" si="4074"/>
        <v>#N/A</v>
      </c>
      <c r="P4071" s="180" t="str">
        <f t="shared" si="4074"/>
        <v>#N/A</v>
      </c>
      <c r="Q4071" s="180" t="str">
        <f t="shared" si="4074"/>
        <v>#N/A</v>
      </c>
      <c r="R4071" s="180" t="str">
        <f t="shared" si="4074"/>
        <v>#N/A</v>
      </c>
      <c r="S4071" s="180" t="str">
        <f t="shared" si="4074"/>
        <v>#N/A</v>
      </c>
      <c r="T4071" s="181">
        <f t="shared" si="3"/>
        <v>13.47315217</v>
      </c>
      <c r="U4071" s="182">
        <f t="shared" si="4"/>
        <v>39980</v>
      </c>
      <c r="V4071" s="182">
        <f t="shared" si="5"/>
        <v>40072</v>
      </c>
      <c r="W4071" s="182">
        <f t="shared" si="6"/>
        <v>40163</v>
      </c>
      <c r="X4071" s="181">
        <f t="shared" si="7"/>
        <v>182</v>
      </c>
      <c r="Y4071" s="181">
        <f t="shared" si="8"/>
        <v>274</v>
      </c>
      <c r="Z4071" s="181">
        <f t="shared" si="9"/>
        <v>365</v>
      </c>
      <c r="AA4071" s="155"/>
      <c r="AB4071" s="9"/>
      <c r="AC4071" s="9"/>
      <c r="AD4071" s="9"/>
      <c r="AE4071" s="9"/>
      <c r="AF4071" s="9"/>
      <c r="AG4071" s="9"/>
      <c r="AH4071" s="9"/>
    </row>
    <row r="4072" ht="15.75" customHeight="1">
      <c r="A4072" s="177">
        <v>39797.0</v>
      </c>
      <c r="B4072" s="178">
        <v>6.5</v>
      </c>
      <c r="C4072" s="178">
        <v>7.33</v>
      </c>
      <c r="D4072" s="178">
        <v>8.21</v>
      </c>
      <c r="E4072" s="178">
        <v>9.67</v>
      </c>
      <c r="F4072" s="178">
        <v>10.92</v>
      </c>
      <c r="G4072" s="178">
        <v>11.92</v>
      </c>
      <c r="H4072" s="178">
        <v>12.3</v>
      </c>
      <c r="I4072" s="178">
        <v>12.68</v>
      </c>
      <c r="J4072" s="178">
        <v>12.67</v>
      </c>
      <c r="K4072" s="179" t="str">
        <f>MAX(0,((T4072*(365/365))-VLOOKUP(A4072,VBMA!$A:$D,4,0))  /  (T4072* (365/365)   ))</f>
        <v>#N/A</v>
      </c>
      <c r="L4072" s="180" t="str">
        <f t="shared" ref="L4072:S4072" si="4075">(B4072*(1-$K4072) * (365/365))/100</f>
        <v>#N/A</v>
      </c>
      <c r="M4072" s="180" t="str">
        <f t="shared" si="4075"/>
        <v>#N/A</v>
      </c>
      <c r="N4072" s="180" t="str">
        <f t="shared" si="4075"/>
        <v>#N/A</v>
      </c>
      <c r="O4072" s="180" t="str">
        <f t="shared" si="4075"/>
        <v>#N/A</v>
      </c>
      <c r="P4072" s="180" t="str">
        <f t="shared" si="4075"/>
        <v>#N/A</v>
      </c>
      <c r="Q4072" s="180" t="str">
        <f t="shared" si="4075"/>
        <v>#N/A</v>
      </c>
      <c r="R4072" s="180" t="str">
        <f t="shared" si="4075"/>
        <v>#N/A</v>
      </c>
      <c r="S4072" s="180" t="str">
        <f t="shared" si="4075"/>
        <v>#N/A</v>
      </c>
      <c r="T4072" s="181">
        <f t="shared" si="3"/>
        <v>13.05586957</v>
      </c>
      <c r="U4072" s="182">
        <f t="shared" si="4"/>
        <v>39979</v>
      </c>
      <c r="V4072" s="182">
        <f t="shared" si="5"/>
        <v>40071</v>
      </c>
      <c r="W4072" s="182">
        <f t="shared" si="6"/>
        <v>40162</v>
      </c>
      <c r="X4072" s="181">
        <f t="shared" si="7"/>
        <v>182</v>
      </c>
      <c r="Y4072" s="181">
        <f t="shared" si="8"/>
        <v>274</v>
      </c>
      <c r="Z4072" s="181">
        <f t="shared" si="9"/>
        <v>365</v>
      </c>
      <c r="AA4072" s="155"/>
      <c r="AB4072" s="9"/>
      <c r="AC4072" s="9"/>
      <c r="AD4072" s="9"/>
      <c r="AE4072" s="9"/>
      <c r="AF4072" s="9"/>
      <c r="AG4072" s="9"/>
      <c r="AH4072" s="9"/>
    </row>
    <row r="4073" ht="15.75" customHeight="1">
      <c r="A4073" s="177">
        <v>39794.0</v>
      </c>
      <c r="B4073" s="178">
        <v>6.43</v>
      </c>
      <c r="C4073" s="178">
        <v>7.36</v>
      </c>
      <c r="D4073" s="178">
        <v>8.36</v>
      </c>
      <c r="E4073" s="178">
        <v>9.86</v>
      </c>
      <c r="F4073" s="178">
        <v>11.0</v>
      </c>
      <c r="G4073" s="178">
        <v>11.93</v>
      </c>
      <c r="H4073" s="178">
        <v>12.26</v>
      </c>
      <c r="I4073" s="178">
        <v>12.51</v>
      </c>
      <c r="J4073" s="178">
        <v>12.57</v>
      </c>
      <c r="K4073" s="179" t="str">
        <f>MAX(0,((T4073*(365/365))-VLOOKUP(A4073,VBMA!$A:$D,4,0))  /  (T4073* (365/365)   ))</f>
        <v>#N/A</v>
      </c>
      <c r="L4073" s="180" t="str">
        <f t="shared" ref="L4073:S4073" si="4076">(B4073*(1-$K4073) * (365/365))/100</f>
        <v>#N/A</v>
      </c>
      <c r="M4073" s="180" t="str">
        <f t="shared" si="4076"/>
        <v>#N/A</v>
      </c>
      <c r="N4073" s="180" t="str">
        <f t="shared" si="4076"/>
        <v>#N/A</v>
      </c>
      <c r="O4073" s="180" t="str">
        <f t="shared" si="4076"/>
        <v>#N/A</v>
      </c>
      <c r="P4073" s="180" t="str">
        <f t="shared" si="4076"/>
        <v>#N/A</v>
      </c>
      <c r="Q4073" s="180" t="str">
        <f t="shared" si="4076"/>
        <v>#N/A</v>
      </c>
      <c r="R4073" s="180" t="str">
        <f t="shared" si="4076"/>
        <v>#N/A</v>
      </c>
      <c r="S4073" s="180" t="str">
        <f t="shared" si="4076"/>
        <v>#N/A</v>
      </c>
      <c r="T4073" s="181">
        <f t="shared" si="3"/>
        <v>12.75728261</v>
      </c>
      <c r="U4073" s="182">
        <f t="shared" si="4"/>
        <v>39976</v>
      </c>
      <c r="V4073" s="182">
        <f t="shared" si="5"/>
        <v>40068</v>
      </c>
      <c r="W4073" s="182">
        <f t="shared" si="6"/>
        <v>40159</v>
      </c>
      <c r="X4073" s="181">
        <f t="shared" si="7"/>
        <v>182</v>
      </c>
      <c r="Y4073" s="181">
        <f t="shared" si="8"/>
        <v>274</v>
      </c>
      <c r="Z4073" s="181">
        <f t="shared" si="9"/>
        <v>365</v>
      </c>
      <c r="AA4073" s="155"/>
      <c r="AB4073" s="9"/>
      <c r="AC4073" s="9"/>
      <c r="AD4073" s="9"/>
      <c r="AE4073" s="9"/>
      <c r="AF4073" s="9"/>
      <c r="AG4073" s="9"/>
      <c r="AH4073" s="9"/>
    </row>
    <row r="4074" ht="15.75" customHeight="1">
      <c r="A4074" s="177">
        <v>39793.0</v>
      </c>
      <c r="B4074" s="178">
        <v>7.07</v>
      </c>
      <c r="C4074" s="178">
        <v>7.71</v>
      </c>
      <c r="D4074" s="178">
        <v>8.71</v>
      </c>
      <c r="E4074" s="178">
        <v>10.14</v>
      </c>
      <c r="F4074" s="178">
        <v>11.21</v>
      </c>
      <c r="G4074" s="178">
        <v>12.14</v>
      </c>
      <c r="H4074" s="178">
        <v>12.4</v>
      </c>
      <c r="I4074" s="178">
        <v>12.79</v>
      </c>
      <c r="J4074" s="178">
        <v>12.79</v>
      </c>
      <c r="K4074" s="179" t="str">
        <f>MAX(0,((T4074*(365/365))-VLOOKUP(A4074,VBMA!$A:$D,4,0))  /  (T4074* (365/365)   ))</f>
        <v>#N/A</v>
      </c>
      <c r="L4074" s="180" t="str">
        <f t="shared" ref="L4074:S4074" si="4077">(B4074*(1-$K4074) * (365/365))/100</f>
        <v>#N/A</v>
      </c>
      <c r="M4074" s="180" t="str">
        <f t="shared" si="4077"/>
        <v>#N/A</v>
      </c>
      <c r="N4074" s="180" t="str">
        <f t="shared" si="4077"/>
        <v>#N/A</v>
      </c>
      <c r="O4074" s="180" t="str">
        <f t="shared" si="4077"/>
        <v>#N/A</v>
      </c>
      <c r="P4074" s="180" t="str">
        <f t="shared" si="4077"/>
        <v>#N/A</v>
      </c>
      <c r="Q4074" s="180" t="str">
        <f t="shared" si="4077"/>
        <v>#N/A</v>
      </c>
      <c r="R4074" s="180" t="str">
        <f t="shared" si="4077"/>
        <v>#N/A</v>
      </c>
      <c r="S4074" s="180" t="str">
        <f t="shared" si="4077"/>
        <v>#N/A</v>
      </c>
      <c r="T4074" s="181">
        <f t="shared" si="3"/>
        <v>13.17576087</v>
      </c>
      <c r="U4074" s="182">
        <f t="shared" si="4"/>
        <v>39975</v>
      </c>
      <c r="V4074" s="182">
        <f t="shared" si="5"/>
        <v>40067</v>
      </c>
      <c r="W4074" s="182">
        <f t="shared" si="6"/>
        <v>40158</v>
      </c>
      <c r="X4074" s="181">
        <f t="shared" si="7"/>
        <v>182</v>
      </c>
      <c r="Y4074" s="181">
        <f t="shared" si="8"/>
        <v>274</v>
      </c>
      <c r="Z4074" s="181">
        <f t="shared" si="9"/>
        <v>365</v>
      </c>
      <c r="AA4074" s="155"/>
      <c r="AB4074" s="9"/>
      <c r="AC4074" s="9"/>
      <c r="AD4074" s="9"/>
      <c r="AE4074" s="9"/>
      <c r="AF4074" s="9"/>
      <c r="AG4074" s="9"/>
      <c r="AH4074" s="9"/>
    </row>
    <row r="4075" ht="15.75" customHeight="1">
      <c r="A4075" s="177">
        <v>39792.0</v>
      </c>
      <c r="B4075" s="178">
        <v>7.83</v>
      </c>
      <c r="C4075" s="178">
        <v>8.33</v>
      </c>
      <c r="D4075" s="178">
        <v>9.17</v>
      </c>
      <c r="E4075" s="178">
        <v>10.39</v>
      </c>
      <c r="F4075" s="178">
        <v>11.44</v>
      </c>
      <c r="G4075" s="178">
        <v>12.31</v>
      </c>
      <c r="H4075" s="178">
        <v>12.64</v>
      </c>
      <c r="I4075" s="178">
        <v>13.23</v>
      </c>
      <c r="J4075" s="178">
        <v>13.28</v>
      </c>
      <c r="K4075" s="179" t="str">
        <f>MAX(0,((T4075*(365/365))-VLOOKUP(A4075,VBMA!$A:$D,4,0))  /  (T4075* (365/365)   ))</f>
        <v>#N/A</v>
      </c>
      <c r="L4075" s="180" t="str">
        <f t="shared" ref="L4075:S4075" si="4078">(B4075*(1-$K4075) * (365/365))/100</f>
        <v>#N/A</v>
      </c>
      <c r="M4075" s="180" t="str">
        <f t="shared" si="4078"/>
        <v>#N/A</v>
      </c>
      <c r="N4075" s="180" t="str">
        <f t="shared" si="4078"/>
        <v>#N/A</v>
      </c>
      <c r="O4075" s="180" t="str">
        <f t="shared" si="4078"/>
        <v>#N/A</v>
      </c>
      <c r="P4075" s="180" t="str">
        <f t="shared" si="4078"/>
        <v>#N/A</v>
      </c>
      <c r="Q4075" s="180" t="str">
        <f t="shared" si="4078"/>
        <v>#N/A</v>
      </c>
      <c r="R4075" s="180" t="str">
        <f t="shared" si="4078"/>
        <v>#N/A</v>
      </c>
      <c r="S4075" s="180" t="str">
        <f t="shared" si="4078"/>
        <v>#N/A</v>
      </c>
      <c r="T4075" s="181">
        <f t="shared" si="3"/>
        <v>13.81358696</v>
      </c>
      <c r="U4075" s="182">
        <f t="shared" si="4"/>
        <v>39974</v>
      </c>
      <c r="V4075" s="182">
        <f t="shared" si="5"/>
        <v>40066</v>
      </c>
      <c r="W4075" s="182">
        <f t="shared" si="6"/>
        <v>40157</v>
      </c>
      <c r="X4075" s="181">
        <f t="shared" si="7"/>
        <v>182</v>
      </c>
      <c r="Y4075" s="181">
        <f t="shared" si="8"/>
        <v>274</v>
      </c>
      <c r="Z4075" s="181">
        <f t="shared" si="9"/>
        <v>365</v>
      </c>
      <c r="AA4075" s="155"/>
      <c r="AB4075" s="9"/>
      <c r="AC4075" s="9"/>
      <c r="AD4075" s="9"/>
      <c r="AE4075" s="9"/>
      <c r="AF4075" s="9"/>
      <c r="AG4075" s="9"/>
      <c r="AH4075" s="9"/>
    </row>
    <row r="4076" ht="15.75" customHeight="1">
      <c r="A4076" s="177">
        <v>39791.0</v>
      </c>
      <c r="B4076" s="178">
        <v>8.08</v>
      </c>
      <c r="C4076" s="178">
        <v>8.58</v>
      </c>
      <c r="D4076" s="178">
        <v>9.17</v>
      </c>
      <c r="E4076" s="178">
        <v>10.42</v>
      </c>
      <c r="F4076" s="178">
        <v>11.5</v>
      </c>
      <c r="G4076" s="178">
        <v>12.21</v>
      </c>
      <c r="H4076" s="178">
        <v>12.5</v>
      </c>
      <c r="I4076" s="178">
        <v>12.83</v>
      </c>
      <c r="J4076" s="178">
        <v>12.92</v>
      </c>
      <c r="K4076" s="179" t="str">
        <f>MAX(0,((T4076*(365/365))-VLOOKUP(A4076,VBMA!$A:$D,4,0))  /  (T4076* (365/365)   ))</f>
        <v>#N/A</v>
      </c>
      <c r="L4076" s="180" t="str">
        <f t="shared" ref="L4076:S4076" si="4079">(B4076*(1-$K4076) * (365/365))/100</f>
        <v>#N/A</v>
      </c>
      <c r="M4076" s="180" t="str">
        <f t="shared" si="4079"/>
        <v>#N/A</v>
      </c>
      <c r="N4076" s="180" t="str">
        <f t="shared" si="4079"/>
        <v>#N/A</v>
      </c>
      <c r="O4076" s="180" t="str">
        <f t="shared" si="4079"/>
        <v>#N/A</v>
      </c>
      <c r="P4076" s="180" t="str">
        <f t="shared" si="4079"/>
        <v>#N/A</v>
      </c>
      <c r="Q4076" s="180" t="str">
        <f t="shared" si="4079"/>
        <v>#N/A</v>
      </c>
      <c r="R4076" s="180" t="str">
        <f t="shared" si="4079"/>
        <v>#N/A</v>
      </c>
      <c r="S4076" s="180" t="str">
        <f t="shared" si="4079"/>
        <v>#N/A</v>
      </c>
      <c r="T4076" s="181">
        <f t="shared" si="3"/>
        <v>13.15641304</v>
      </c>
      <c r="U4076" s="182">
        <f t="shared" si="4"/>
        <v>39973</v>
      </c>
      <c r="V4076" s="182">
        <f t="shared" si="5"/>
        <v>40065</v>
      </c>
      <c r="W4076" s="182">
        <f t="shared" si="6"/>
        <v>40156</v>
      </c>
      <c r="X4076" s="181">
        <f t="shared" si="7"/>
        <v>182</v>
      </c>
      <c r="Y4076" s="181">
        <f t="shared" si="8"/>
        <v>274</v>
      </c>
      <c r="Z4076" s="181">
        <f t="shared" si="9"/>
        <v>365</v>
      </c>
      <c r="AA4076" s="155"/>
      <c r="AB4076" s="9"/>
      <c r="AC4076" s="9"/>
      <c r="AD4076" s="9"/>
      <c r="AE4076" s="9"/>
      <c r="AF4076" s="9"/>
      <c r="AG4076" s="9"/>
      <c r="AH4076" s="9"/>
    </row>
    <row r="4077" ht="15.75" customHeight="1">
      <c r="A4077" s="177">
        <v>39790.0</v>
      </c>
      <c r="B4077" s="178">
        <v>8.22</v>
      </c>
      <c r="C4077" s="178">
        <v>8.92</v>
      </c>
      <c r="D4077" s="178">
        <v>9.58</v>
      </c>
      <c r="E4077" s="178">
        <v>10.58</v>
      </c>
      <c r="F4077" s="178">
        <v>11.83</v>
      </c>
      <c r="G4077" s="178">
        <v>12.46</v>
      </c>
      <c r="H4077" s="178">
        <v>12.83</v>
      </c>
      <c r="I4077" s="178">
        <v>13.58</v>
      </c>
      <c r="J4077" s="178">
        <v>13.58</v>
      </c>
      <c r="K4077" s="179" t="str">
        <f>MAX(0,((T4077*(365/365))-VLOOKUP(A4077,VBMA!$A:$D,4,0))  /  (T4077* (365/365)   ))</f>
        <v>#N/A</v>
      </c>
      <c r="L4077" s="180" t="str">
        <f t="shared" ref="L4077:S4077" si="4080">(B4077*(1-$K4077) * (365/365))/100</f>
        <v>#N/A</v>
      </c>
      <c r="M4077" s="180" t="str">
        <f t="shared" si="4080"/>
        <v>#N/A</v>
      </c>
      <c r="N4077" s="180" t="str">
        <f t="shared" si="4080"/>
        <v>#N/A</v>
      </c>
      <c r="O4077" s="180" t="str">
        <f t="shared" si="4080"/>
        <v>#N/A</v>
      </c>
      <c r="P4077" s="180" t="str">
        <f t="shared" si="4080"/>
        <v>#N/A</v>
      </c>
      <c r="Q4077" s="180" t="str">
        <f t="shared" si="4080"/>
        <v>#N/A</v>
      </c>
      <c r="R4077" s="180" t="str">
        <f t="shared" si="4080"/>
        <v>#N/A</v>
      </c>
      <c r="S4077" s="180" t="str">
        <f t="shared" si="4080"/>
        <v>#N/A</v>
      </c>
      <c r="T4077" s="181">
        <f t="shared" si="3"/>
        <v>14.32184783</v>
      </c>
      <c r="U4077" s="182">
        <f t="shared" si="4"/>
        <v>39972</v>
      </c>
      <c r="V4077" s="182">
        <f t="shared" si="5"/>
        <v>40064</v>
      </c>
      <c r="W4077" s="182">
        <f t="shared" si="6"/>
        <v>40155</v>
      </c>
      <c r="X4077" s="181">
        <f t="shared" si="7"/>
        <v>182</v>
      </c>
      <c r="Y4077" s="181">
        <f t="shared" si="8"/>
        <v>274</v>
      </c>
      <c r="Z4077" s="181">
        <f t="shared" si="9"/>
        <v>365</v>
      </c>
      <c r="AA4077" s="155"/>
      <c r="AB4077" s="9"/>
      <c r="AC4077" s="9"/>
      <c r="AD4077" s="9"/>
      <c r="AE4077" s="9"/>
      <c r="AF4077" s="9"/>
      <c r="AG4077" s="9"/>
      <c r="AH4077" s="9"/>
    </row>
    <row r="4078" ht="15.75" customHeight="1">
      <c r="A4078" s="177">
        <v>39787.0</v>
      </c>
      <c r="B4078" s="178">
        <v>8.83</v>
      </c>
      <c r="C4078" s="178">
        <v>9.61</v>
      </c>
      <c r="D4078" s="178">
        <v>10.13</v>
      </c>
      <c r="E4078" s="178">
        <v>10.99</v>
      </c>
      <c r="F4078" s="178">
        <v>11.92</v>
      </c>
      <c r="G4078" s="178">
        <v>12.75</v>
      </c>
      <c r="H4078" s="178">
        <v>13.22</v>
      </c>
      <c r="I4078" s="178">
        <v>13.83</v>
      </c>
      <c r="J4078" s="178">
        <v>14.0</v>
      </c>
      <c r="K4078" s="179" t="str">
        <f>MAX(0,((T4078*(365/365))-VLOOKUP(A4078,VBMA!$A:$D,4,0))  /  (T4078* (365/365)   ))</f>
        <v>#N/A</v>
      </c>
      <c r="L4078" s="180" t="str">
        <f t="shared" ref="L4078:S4078" si="4081">(B4078*(1-$K4078) * (365/365))/100</f>
        <v>#N/A</v>
      </c>
      <c r="M4078" s="180" t="str">
        <f t="shared" si="4081"/>
        <v>#N/A</v>
      </c>
      <c r="N4078" s="180" t="str">
        <f t="shared" si="4081"/>
        <v>#N/A</v>
      </c>
      <c r="O4078" s="180" t="str">
        <f t="shared" si="4081"/>
        <v>#N/A</v>
      </c>
      <c r="P4078" s="180" t="str">
        <f t="shared" si="4081"/>
        <v>#N/A</v>
      </c>
      <c r="Q4078" s="180" t="str">
        <f t="shared" si="4081"/>
        <v>#N/A</v>
      </c>
      <c r="R4078" s="180" t="str">
        <f t="shared" si="4081"/>
        <v>#N/A</v>
      </c>
      <c r="S4078" s="180" t="str">
        <f t="shared" si="4081"/>
        <v>#N/A</v>
      </c>
      <c r="T4078" s="181">
        <f t="shared" si="3"/>
        <v>14.43336957</v>
      </c>
      <c r="U4078" s="182">
        <f t="shared" si="4"/>
        <v>39969</v>
      </c>
      <c r="V4078" s="182">
        <f t="shared" si="5"/>
        <v>40061</v>
      </c>
      <c r="W4078" s="182">
        <f t="shared" si="6"/>
        <v>40152</v>
      </c>
      <c r="X4078" s="181">
        <f t="shared" si="7"/>
        <v>182</v>
      </c>
      <c r="Y4078" s="181">
        <f t="shared" si="8"/>
        <v>274</v>
      </c>
      <c r="Z4078" s="181">
        <f t="shared" si="9"/>
        <v>365</v>
      </c>
      <c r="AA4078" s="155"/>
      <c r="AB4078" s="9"/>
      <c r="AC4078" s="9"/>
      <c r="AD4078" s="9"/>
      <c r="AE4078" s="9"/>
      <c r="AF4078" s="9"/>
      <c r="AG4078" s="9"/>
      <c r="AH4078" s="9"/>
    </row>
    <row r="4079" ht="15.75" customHeight="1">
      <c r="A4079" s="177">
        <v>39786.0</v>
      </c>
      <c r="B4079" s="178">
        <v>9.29</v>
      </c>
      <c r="C4079" s="178">
        <v>10.04</v>
      </c>
      <c r="D4079" s="178">
        <v>10.64</v>
      </c>
      <c r="E4079" s="178">
        <v>11.27</v>
      </c>
      <c r="F4079" s="178">
        <v>12.11</v>
      </c>
      <c r="G4079" s="178">
        <v>12.68</v>
      </c>
      <c r="H4079" s="178">
        <v>13.0</v>
      </c>
      <c r="I4079" s="178">
        <v>13.57</v>
      </c>
      <c r="J4079" s="178">
        <v>13.79</v>
      </c>
      <c r="K4079" s="179" t="str">
        <f>MAX(0,((T4079*(365/365))-VLOOKUP(A4079,VBMA!$A:$D,4,0))  /  (T4079* (365/365)   ))</f>
        <v>#N/A</v>
      </c>
      <c r="L4079" s="180" t="str">
        <f t="shared" ref="L4079:S4079" si="4082">(B4079*(1-$K4079) * (365/365))/100</f>
        <v>#N/A</v>
      </c>
      <c r="M4079" s="180" t="str">
        <f t="shared" si="4082"/>
        <v>#N/A</v>
      </c>
      <c r="N4079" s="180" t="str">
        <f t="shared" si="4082"/>
        <v>#N/A</v>
      </c>
      <c r="O4079" s="180" t="str">
        <f t="shared" si="4082"/>
        <v>#N/A</v>
      </c>
      <c r="P4079" s="180" t="str">
        <f t="shared" si="4082"/>
        <v>#N/A</v>
      </c>
      <c r="Q4079" s="180" t="str">
        <f t="shared" si="4082"/>
        <v>#N/A</v>
      </c>
      <c r="R4079" s="180" t="str">
        <f t="shared" si="4082"/>
        <v>#N/A</v>
      </c>
      <c r="S4079" s="180" t="str">
        <f t="shared" si="4082"/>
        <v>#N/A</v>
      </c>
      <c r="T4079" s="181">
        <f t="shared" si="3"/>
        <v>14.13380435</v>
      </c>
      <c r="U4079" s="182">
        <f t="shared" si="4"/>
        <v>39968</v>
      </c>
      <c r="V4079" s="182">
        <f t="shared" si="5"/>
        <v>40060</v>
      </c>
      <c r="W4079" s="182">
        <f t="shared" si="6"/>
        <v>40151</v>
      </c>
      <c r="X4079" s="181">
        <f t="shared" si="7"/>
        <v>182</v>
      </c>
      <c r="Y4079" s="181">
        <f t="shared" si="8"/>
        <v>274</v>
      </c>
      <c r="Z4079" s="181">
        <f t="shared" si="9"/>
        <v>365</v>
      </c>
      <c r="AA4079" s="155"/>
      <c r="AB4079" s="9"/>
      <c r="AC4079" s="9"/>
      <c r="AD4079" s="9"/>
      <c r="AE4079" s="9"/>
      <c r="AF4079" s="9"/>
      <c r="AG4079" s="9"/>
      <c r="AH4079" s="9"/>
    </row>
    <row r="4080" ht="15.75" customHeight="1">
      <c r="A4080" s="177">
        <v>39785.0</v>
      </c>
      <c r="B4080" s="178">
        <v>9.43</v>
      </c>
      <c r="C4080" s="178">
        <v>10.21</v>
      </c>
      <c r="D4080" s="178">
        <v>10.86</v>
      </c>
      <c r="E4080" s="178">
        <v>11.46</v>
      </c>
      <c r="F4080" s="178">
        <v>12.29</v>
      </c>
      <c r="G4080" s="178">
        <v>12.86</v>
      </c>
      <c r="H4080" s="178">
        <v>13.36</v>
      </c>
      <c r="I4080" s="178">
        <v>14.0</v>
      </c>
      <c r="J4080" s="178">
        <v>14.21</v>
      </c>
      <c r="K4080" s="179" t="str">
        <f>MAX(0,((T4080*(365/365))-VLOOKUP(A4080,VBMA!$A:$D,4,0))  /  (T4080* (365/365)   ))</f>
        <v>#N/A</v>
      </c>
      <c r="L4080" s="180" t="str">
        <f t="shared" ref="L4080:S4080" si="4083">(B4080*(1-$K4080) * (365/365))/100</f>
        <v>#N/A</v>
      </c>
      <c r="M4080" s="180" t="str">
        <f t="shared" si="4083"/>
        <v>#N/A</v>
      </c>
      <c r="N4080" s="180" t="str">
        <f t="shared" si="4083"/>
        <v>#N/A</v>
      </c>
      <c r="O4080" s="180" t="str">
        <f t="shared" si="4083"/>
        <v>#N/A</v>
      </c>
      <c r="P4080" s="180" t="str">
        <f t="shared" si="4083"/>
        <v>#N/A</v>
      </c>
      <c r="Q4080" s="180" t="str">
        <f t="shared" si="4083"/>
        <v>#N/A</v>
      </c>
      <c r="R4080" s="180" t="str">
        <f t="shared" si="4083"/>
        <v>#N/A</v>
      </c>
      <c r="S4080" s="180" t="str">
        <f t="shared" si="4083"/>
        <v>#N/A</v>
      </c>
      <c r="T4080" s="181">
        <f t="shared" si="3"/>
        <v>14.63304348</v>
      </c>
      <c r="U4080" s="182">
        <f t="shared" si="4"/>
        <v>39967</v>
      </c>
      <c r="V4080" s="182">
        <f t="shared" si="5"/>
        <v>40059</v>
      </c>
      <c r="W4080" s="182">
        <f t="shared" si="6"/>
        <v>40150</v>
      </c>
      <c r="X4080" s="181">
        <f t="shared" si="7"/>
        <v>182</v>
      </c>
      <c r="Y4080" s="181">
        <f t="shared" si="8"/>
        <v>274</v>
      </c>
      <c r="Z4080" s="181">
        <f t="shared" si="9"/>
        <v>365</v>
      </c>
      <c r="AA4080" s="155"/>
      <c r="AB4080" s="9"/>
      <c r="AC4080" s="9"/>
      <c r="AD4080" s="9"/>
      <c r="AE4080" s="9"/>
      <c r="AF4080" s="9"/>
      <c r="AG4080" s="9"/>
      <c r="AH4080" s="9"/>
    </row>
    <row r="4081" ht="15.75" customHeight="1">
      <c r="A4081" s="177">
        <v>39784.0</v>
      </c>
      <c r="B4081" s="178">
        <v>9.72</v>
      </c>
      <c r="C4081" s="178">
        <v>10.44</v>
      </c>
      <c r="D4081" s="178">
        <v>11.11</v>
      </c>
      <c r="E4081" s="178">
        <v>11.8</v>
      </c>
      <c r="F4081" s="178">
        <v>12.37</v>
      </c>
      <c r="G4081" s="178">
        <v>13.06</v>
      </c>
      <c r="H4081" s="178">
        <v>13.42</v>
      </c>
      <c r="I4081" s="178">
        <v>14.03</v>
      </c>
      <c r="J4081" s="178">
        <v>14.36</v>
      </c>
      <c r="K4081" s="179" t="str">
        <f>MAX(0,((T4081*(365/365))-VLOOKUP(A4081,VBMA!$A:$D,4,0))  /  (T4081* (365/365)   ))</f>
        <v>#N/A</v>
      </c>
      <c r="L4081" s="180" t="str">
        <f t="shared" ref="L4081:S4081" si="4084">(B4081*(1-$K4081) * (365/365))/100</f>
        <v>#N/A</v>
      </c>
      <c r="M4081" s="180" t="str">
        <f t="shared" si="4084"/>
        <v>#N/A</v>
      </c>
      <c r="N4081" s="180" t="str">
        <f t="shared" si="4084"/>
        <v>#N/A</v>
      </c>
      <c r="O4081" s="180" t="str">
        <f t="shared" si="4084"/>
        <v>#N/A</v>
      </c>
      <c r="P4081" s="180" t="str">
        <f t="shared" si="4084"/>
        <v>#N/A</v>
      </c>
      <c r="Q4081" s="180" t="str">
        <f t="shared" si="4084"/>
        <v>#N/A</v>
      </c>
      <c r="R4081" s="180" t="str">
        <f t="shared" si="4084"/>
        <v>#N/A</v>
      </c>
      <c r="S4081" s="180" t="str">
        <f t="shared" si="4084"/>
        <v>#N/A</v>
      </c>
      <c r="T4081" s="181">
        <f t="shared" si="3"/>
        <v>14.63336957</v>
      </c>
      <c r="U4081" s="182">
        <f t="shared" si="4"/>
        <v>39966</v>
      </c>
      <c r="V4081" s="182">
        <f t="shared" si="5"/>
        <v>40058</v>
      </c>
      <c r="W4081" s="182">
        <f t="shared" si="6"/>
        <v>40149</v>
      </c>
      <c r="X4081" s="181">
        <f t="shared" si="7"/>
        <v>182</v>
      </c>
      <c r="Y4081" s="181">
        <f t="shared" si="8"/>
        <v>274</v>
      </c>
      <c r="Z4081" s="181">
        <f t="shared" si="9"/>
        <v>365</v>
      </c>
      <c r="AA4081" s="155"/>
      <c r="AB4081" s="9"/>
      <c r="AC4081" s="9"/>
      <c r="AD4081" s="9"/>
      <c r="AE4081" s="9"/>
      <c r="AF4081" s="9"/>
      <c r="AG4081" s="9"/>
      <c r="AH4081" s="9"/>
    </row>
    <row r="4082" ht="15.75" customHeight="1">
      <c r="A4082" s="177">
        <v>39783.0</v>
      </c>
      <c r="B4082" s="178">
        <v>9.42</v>
      </c>
      <c r="C4082" s="178">
        <v>10.22</v>
      </c>
      <c r="D4082" s="178">
        <v>10.72</v>
      </c>
      <c r="E4082" s="178">
        <v>11.58</v>
      </c>
      <c r="F4082" s="178">
        <v>12.48</v>
      </c>
      <c r="G4082" s="178">
        <v>13.06</v>
      </c>
      <c r="H4082" s="178">
        <v>13.53</v>
      </c>
      <c r="I4082" s="178">
        <v>14.08</v>
      </c>
      <c r="J4082" s="178">
        <v>14.31</v>
      </c>
      <c r="K4082" s="179" t="str">
        <f>MAX(0,((T4082*(365/365))-VLOOKUP(A4082,VBMA!$A:$D,4,0))  /  (T4082* (365/365)   ))</f>
        <v>#N/A</v>
      </c>
      <c r="L4082" s="180" t="str">
        <f t="shared" ref="L4082:S4082" si="4085">(B4082*(1-$K4082) * (365/365))/100</f>
        <v>#N/A</v>
      </c>
      <c r="M4082" s="180" t="str">
        <f t="shared" si="4085"/>
        <v>#N/A</v>
      </c>
      <c r="N4082" s="180" t="str">
        <f t="shared" si="4085"/>
        <v>#N/A</v>
      </c>
      <c r="O4082" s="180" t="str">
        <f t="shared" si="4085"/>
        <v>#N/A</v>
      </c>
      <c r="P4082" s="180" t="str">
        <f t="shared" si="4085"/>
        <v>#N/A</v>
      </c>
      <c r="Q4082" s="180" t="str">
        <f t="shared" si="4085"/>
        <v>#N/A</v>
      </c>
      <c r="R4082" s="180" t="str">
        <f t="shared" si="4085"/>
        <v>#N/A</v>
      </c>
      <c r="S4082" s="180" t="str">
        <f t="shared" si="4085"/>
        <v>#N/A</v>
      </c>
      <c r="T4082" s="181">
        <f t="shared" si="3"/>
        <v>14.62402174</v>
      </c>
      <c r="U4082" s="182">
        <f t="shared" si="4"/>
        <v>39965</v>
      </c>
      <c r="V4082" s="182">
        <f t="shared" si="5"/>
        <v>40057</v>
      </c>
      <c r="W4082" s="182">
        <f t="shared" si="6"/>
        <v>40148</v>
      </c>
      <c r="X4082" s="181">
        <f t="shared" si="7"/>
        <v>182</v>
      </c>
      <c r="Y4082" s="181">
        <f t="shared" si="8"/>
        <v>274</v>
      </c>
      <c r="Z4082" s="181">
        <f t="shared" si="9"/>
        <v>365</v>
      </c>
      <c r="AA4082" s="155"/>
      <c r="AB4082" s="9"/>
      <c r="AC4082" s="9"/>
      <c r="AD4082" s="9"/>
      <c r="AE4082" s="9"/>
      <c r="AF4082" s="9"/>
      <c r="AG4082" s="9"/>
      <c r="AH4082" s="9"/>
    </row>
    <row r="4083" ht="15.75" customHeight="1">
      <c r="A4083" s="177">
        <v>39780.0</v>
      </c>
      <c r="B4083" s="178">
        <v>8.57</v>
      </c>
      <c r="C4083" s="178">
        <v>9.36</v>
      </c>
      <c r="D4083" s="178">
        <v>9.79</v>
      </c>
      <c r="E4083" s="178">
        <v>11.03</v>
      </c>
      <c r="F4083" s="178">
        <v>12.11</v>
      </c>
      <c r="G4083" s="178">
        <v>12.79</v>
      </c>
      <c r="H4083" s="178">
        <v>13.43</v>
      </c>
      <c r="I4083" s="178">
        <v>13.64</v>
      </c>
      <c r="J4083" s="178">
        <v>13.71</v>
      </c>
      <c r="K4083" s="179" t="str">
        <f>MAX(0,((T4083*(365/365))-VLOOKUP(A4083,VBMA!$A:$D,4,0))  /  (T4083* (365/365)   ))</f>
        <v>#N/A</v>
      </c>
      <c r="L4083" s="180" t="str">
        <f t="shared" ref="L4083:S4083" si="4086">(B4083*(1-$K4083) * (365/365))/100</f>
        <v>#N/A</v>
      </c>
      <c r="M4083" s="180" t="str">
        <f t="shared" si="4086"/>
        <v>#N/A</v>
      </c>
      <c r="N4083" s="180" t="str">
        <f t="shared" si="4086"/>
        <v>#N/A</v>
      </c>
      <c r="O4083" s="180" t="str">
        <f t="shared" si="4086"/>
        <v>#N/A</v>
      </c>
      <c r="P4083" s="180" t="str">
        <f t="shared" si="4086"/>
        <v>#N/A</v>
      </c>
      <c r="Q4083" s="180" t="str">
        <f t="shared" si="4086"/>
        <v>#N/A</v>
      </c>
      <c r="R4083" s="180" t="str">
        <f t="shared" si="4086"/>
        <v>#N/A</v>
      </c>
      <c r="S4083" s="180" t="str">
        <f t="shared" si="4086"/>
        <v>#N/A</v>
      </c>
      <c r="T4083" s="181">
        <f t="shared" si="3"/>
        <v>13.85</v>
      </c>
      <c r="U4083" s="182">
        <f t="shared" si="4"/>
        <v>39961</v>
      </c>
      <c r="V4083" s="182">
        <f t="shared" si="5"/>
        <v>40053</v>
      </c>
      <c r="W4083" s="182">
        <f t="shared" si="6"/>
        <v>40145</v>
      </c>
      <c r="X4083" s="181">
        <f t="shared" si="7"/>
        <v>181</v>
      </c>
      <c r="Y4083" s="181">
        <f t="shared" si="8"/>
        <v>273</v>
      </c>
      <c r="Z4083" s="181">
        <f t="shared" si="9"/>
        <v>365</v>
      </c>
      <c r="AA4083" s="155"/>
      <c r="AB4083" s="9"/>
      <c r="AC4083" s="9"/>
      <c r="AD4083" s="9"/>
      <c r="AE4083" s="9"/>
      <c r="AF4083" s="9"/>
      <c r="AG4083" s="9"/>
      <c r="AH4083" s="9"/>
    </row>
    <row r="4084" ht="15.75" customHeight="1">
      <c r="A4084" s="177">
        <v>39779.0</v>
      </c>
      <c r="B4084" s="178">
        <v>8.05</v>
      </c>
      <c r="C4084" s="178">
        <v>8.62</v>
      </c>
      <c r="D4084" s="178">
        <v>9.5</v>
      </c>
      <c r="E4084" s="178">
        <v>10.83</v>
      </c>
      <c r="F4084" s="178">
        <v>11.88</v>
      </c>
      <c r="G4084" s="178">
        <v>12.83</v>
      </c>
      <c r="H4084" s="178">
        <v>13.33</v>
      </c>
      <c r="I4084" s="178">
        <v>13.75</v>
      </c>
      <c r="J4084" s="178">
        <v>14.0</v>
      </c>
      <c r="K4084" s="179" t="str">
        <f>MAX(0,((T4084*(365/365))-VLOOKUP(A4084,VBMA!$A:$D,4,0))  /  (T4084* (365/365)   ))</f>
        <v>#N/A</v>
      </c>
      <c r="L4084" s="180" t="str">
        <f t="shared" ref="L4084:S4084" si="4087">(B4084*(1-$K4084) * (365/365))/100</f>
        <v>#N/A</v>
      </c>
      <c r="M4084" s="180" t="str">
        <f t="shared" si="4087"/>
        <v>#N/A</v>
      </c>
      <c r="N4084" s="180" t="str">
        <f t="shared" si="4087"/>
        <v>#N/A</v>
      </c>
      <c r="O4084" s="180" t="str">
        <f t="shared" si="4087"/>
        <v>#N/A</v>
      </c>
      <c r="P4084" s="180" t="str">
        <f t="shared" si="4087"/>
        <v>#N/A</v>
      </c>
      <c r="Q4084" s="180" t="str">
        <f t="shared" si="4087"/>
        <v>#N/A</v>
      </c>
      <c r="R4084" s="180" t="str">
        <f t="shared" si="4087"/>
        <v>#N/A</v>
      </c>
      <c r="S4084" s="180" t="str">
        <f t="shared" si="4087"/>
        <v>#N/A</v>
      </c>
      <c r="T4084" s="181">
        <f t="shared" si="3"/>
        <v>14.17</v>
      </c>
      <c r="U4084" s="182">
        <f t="shared" si="4"/>
        <v>39960</v>
      </c>
      <c r="V4084" s="182">
        <f t="shared" si="5"/>
        <v>40052</v>
      </c>
      <c r="W4084" s="182">
        <f t="shared" si="6"/>
        <v>40144</v>
      </c>
      <c r="X4084" s="181">
        <f t="shared" si="7"/>
        <v>181</v>
      </c>
      <c r="Y4084" s="181">
        <f t="shared" si="8"/>
        <v>273</v>
      </c>
      <c r="Z4084" s="181">
        <f t="shared" si="9"/>
        <v>365</v>
      </c>
      <c r="AA4084" s="155"/>
      <c r="AB4084" s="9"/>
      <c r="AC4084" s="9"/>
      <c r="AD4084" s="9"/>
      <c r="AE4084" s="9"/>
      <c r="AF4084" s="9"/>
      <c r="AG4084" s="9"/>
      <c r="AH4084" s="9"/>
    </row>
    <row r="4085" ht="15.75" customHeight="1">
      <c r="A4085" s="177">
        <v>39778.0</v>
      </c>
      <c r="B4085" s="178">
        <v>7.6</v>
      </c>
      <c r="C4085" s="178">
        <v>8.2</v>
      </c>
      <c r="D4085" s="178">
        <v>8.8</v>
      </c>
      <c r="E4085" s="178">
        <v>10.6</v>
      </c>
      <c r="F4085" s="178">
        <v>11.7</v>
      </c>
      <c r="G4085" s="178">
        <v>12.7</v>
      </c>
      <c r="H4085" s="178">
        <v>13.1</v>
      </c>
      <c r="I4085" s="178">
        <v>13.65</v>
      </c>
      <c r="J4085" s="178">
        <v>13.85</v>
      </c>
      <c r="K4085" s="179" t="str">
        <f>MAX(0,((T4085*(365/365))-VLOOKUP(A4085,VBMA!$A:$D,4,0))  /  (T4085* (365/365)   ))</f>
        <v>#N/A</v>
      </c>
      <c r="L4085" s="180" t="str">
        <f t="shared" ref="L4085:S4085" si="4088">(B4085*(1-$K4085) * (365/365))/100</f>
        <v>#N/A</v>
      </c>
      <c r="M4085" s="180" t="str">
        <f t="shared" si="4088"/>
        <v>#N/A</v>
      </c>
      <c r="N4085" s="180" t="str">
        <f t="shared" si="4088"/>
        <v>#N/A</v>
      </c>
      <c r="O4085" s="180" t="str">
        <f t="shared" si="4088"/>
        <v>#N/A</v>
      </c>
      <c r="P4085" s="180" t="str">
        <f t="shared" si="4088"/>
        <v>#N/A</v>
      </c>
      <c r="Q4085" s="180" t="str">
        <f t="shared" si="4088"/>
        <v>#N/A</v>
      </c>
      <c r="R4085" s="180" t="str">
        <f t="shared" si="4088"/>
        <v>#N/A</v>
      </c>
      <c r="S4085" s="180" t="str">
        <f t="shared" si="4088"/>
        <v>#N/A</v>
      </c>
      <c r="T4085" s="181">
        <f t="shared" si="3"/>
        <v>14.2</v>
      </c>
      <c r="U4085" s="182">
        <f t="shared" si="4"/>
        <v>39959</v>
      </c>
      <c r="V4085" s="182">
        <f t="shared" si="5"/>
        <v>40051</v>
      </c>
      <c r="W4085" s="182">
        <f t="shared" si="6"/>
        <v>40143</v>
      </c>
      <c r="X4085" s="181">
        <f t="shared" si="7"/>
        <v>181</v>
      </c>
      <c r="Y4085" s="181">
        <f t="shared" si="8"/>
        <v>273</v>
      </c>
      <c r="Z4085" s="181">
        <f t="shared" si="9"/>
        <v>365</v>
      </c>
      <c r="AA4085" s="155"/>
      <c r="AB4085" s="9"/>
      <c r="AC4085" s="9"/>
      <c r="AD4085" s="9"/>
      <c r="AE4085" s="9"/>
      <c r="AF4085" s="9"/>
      <c r="AG4085" s="9"/>
      <c r="AH4085" s="9"/>
    </row>
    <row r="4086" ht="15.75" customHeight="1">
      <c r="A4086" s="177">
        <v>39777.0</v>
      </c>
      <c r="B4086" s="178">
        <v>7.43</v>
      </c>
      <c r="C4086" s="178">
        <v>8.07</v>
      </c>
      <c r="D4086" s="178">
        <v>8.71</v>
      </c>
      <c r="E4086" s="178">
        <v>10.5</v>
      </c>
      <c r="F4086" s="178">
        <v>11.93</v>
      </c>
      <c r="G4086" s="178">
        <v>12.64</v>
      </c>
      <c r="H4086" s="178">
        <v>13.18</v>
      </c>
      <c r="I4086" s="178">
        <v>13.82</v>
      </c>
      <c r="J4086" s="178">
        <v>13.96</v>
      </c>
      <c r="K4086" s="179" t="str">
        <f>MAX(0,((T4086*(365/365))-VLOOKUP(A4086,VBMA!$A:$D,4,0))  /  (T4086* (365/365)   ))</f>
        <v>#N/A</v>
      </c>
      <c r="L4086" s="180" t="str">
        <f t="shared" ref="L4086:S4086" si="4089">(B4086*(1-$K4086) * (365/365))/100</f>
        <v>#N/A</v>
      </c>
      <c r="M4086" s="180" t="str">
        <f t="shared" si="4089"/>
        <v>#N/A</v>
      </c>
      <c r="N4086" s="180" t="str">
        <f t="shared" si="4089"/>
        <v>#N/A</v>
      </c>
      <c r="O4086" s="180" t="str">
        <f t="shared" si="4089"/>
        <v>#N/A</v>
      </c>
      <c r="P4086" s="180" t="str">
        <f t="shared" si="4089"/>
        <v>#N/A</v>
      </c>
      <c r="Q4086" s="180" t="str">
        <f t="shared" si="4089"/>
        <v>#N/A</v>
      </c>
      <c r="R4086" s="180" t="str">
        <f t="shared" si="4089"/>
        <v>#N/A</v>
      </c>
      <c r="S4086" s="180" t="str">
        <f t="shared" si="4089"/>
        <v>#N/A</v>
      </c>
      <c r="T4086" s="181">
        <f t="shared" si="3"/>
        <v>14.46</v>
      </c>
      <c r="U4086" s="182">
        <f t="shared" si="4"/>
        <v>39958</v>
      </c>
      <c r="V4086" s="182">
        <f t="shared" si="5"/>
        <v>40050</v>
      </c>
      <c r="W4086" s="182">
        <f t="shared" si="6"/>
        <v>40142</v>
      </c>
      <c r="X4086" s="181">
        <f t="shared" si="7"/>
        <v>181</v>
      </c>
      <c r="Y4086" s="181">
        <f t="shared" si="8"/>
        <v>273</v>
      </c>
      <c r="Z4086" s="181">
        <f t="shared" si="9"/>
        <v>365</v>
      </c>
      <c r="AA4086" s="155"/>
      <c r="AB4086" s="9"/>
      <c r="AC4086" s="9"/>
      <c r="AD4086" s="9"/>
      <c r="AE4086" s="9"/>
      <c r="AF4086" s="9"/>
      <c r="AG4086" s="9"/>
      <c r="AH4086" s="9"/>
    </row>
    <row r="4087" ht="15.75" customHeight="1">
      <c r="A4087" s="177">
        <v>39776.0</v>
      </c>
      <c r="B4087" s="178">
        <v>7.55</v>
      </c>
      <c r="C4087" s="178">
        <v>8.08</v>
      </c>
      <c r="D4087" s="178">
        <v>8.75</v>
      </c>
      <c r="E4087" s="178">
        <v>10.58</v>
      </c>
      <c r="F4087" s="178">
        <v>12.17</v>
      </c>
      <c r="G4087" s="178">
        <v>12.92</v>
      </c>
      <c r="H4087" s="178">
        <v>13.25</v>
      </c>
      <c r="I4087" s="178">
        <v>13.83</v>
      </c>
      <c r="J4087" s="178">
        <v>14.0</v>
      </c>
      <c r="K4087" s="179" t="str">
        <f>MAX(0,((T4087*(365/365))-VLOOKUP(A4087,VBMA!$A:$D,4,0))  /  (T4087* (365/365)   ))</f>
        <v>#N/A</v>
      </c>
      <c r="L4087" s="180" t="str">
        <f t="shared" ref="L4087:S4087" si="4090">(B4087*(1-$K4087) * (365/365))/100</f>
        <v>#N/A</v>
      </c>
      <c r="M4087" s="180" t="str">
        <f t="shared" si="4090"/>
        <v>#N/A</v>
      </c>
      <c r="N4087" s="180" t="str">
        <f t="shared" si="4090"/>
        <v>#N/A</v>
      </c>
      <c r="O4087" s="180" t="str">
        <f t="shared" si="4090"/>
        <v>#N/A</v>
      </c>
      <c r="P4087" s="180" t="str">
        <f t="shared" si="4090"/>
        <v>#N/A</v>
      </c>
      <c r="Q4087" s="180" t="str">
        <f t="shared" si="4090"/>
        <v>#N/A</v>
      </c>
      <c r="R4087" s="180" t="str">
        <f t="shared" si="4090"/>
        <v>#N/A</v>
      </c>
      <c r="S4087" s="180" t="str">
        <f t="shared" si="4090"/>
        <v>#N/A</v>
      </c>
      <c r="T4087" s="181">
        <f t="shared" si="3"/>
        <v>14.41</v>
      </c>
      <c r="U4087" s="182">
        <f t="shared" si="4"/>
        <v>39957</v>
      </c>
      <c r="V4087" s="182">
        <f t="shared" si="5"/>
        <v>40049</v>
      </c>
      <c r="W4087" s="182">
        <f t="shared" si="6"/>
        <v>40141</v>
      </c>
      <c r="X4087" s="181">
        <f t="shared" si="7"/>
        <v>181</v>
      </c>
      <c r="Y4087" s="181">
        <f t="shared" si="8"/>
        <v>273</v>
      </c>
      <c r="Z4087" s="181">
        <f t="shared" si="9"/>
        <v>365</v>
      </c>
      <c r="AA4087" s="155"/>
      <c r="AB4087" s="9"/>
      <c r="AC4087" s="9"/>
      <c r="AD4087" s="9"/>
      <c r="AE4087" s="9"/>
      <c r="AF4087" s="9"/>
      <c r="AG4087" s="9"/>
      <c r="AH4087" s="9"/>
    </row>
    <row r="4088" ht="15.75" customHeight="1">
      <c r="A4088" s="177">
        <v>39773.0</v>
      </c>
      <c r="B4088" s="178">
        <v>7.63</v>
      </c>
      <c r="C4088" s="178">
        <v>8.38</v>
      </c>
      <c r="D4088" s="178">
        <v>8.88</v>
      </c>
      <c r="E4088" s="178">
        <v>10.63</v>
      </c>
      <c r="F4088" s="178">
        <v>12.13</v>
      </c>
      <c r="G4088" s="178">
        <v>12.94</v>
      </c>
      <c r="H4088" s="178">
        <v>13.44</v>
      </c>
      <c r="I4088" s="178">
        <v>14.31</v>
      </c>
      <c r="J4088" s="178">
        <v>14.81</v>
      </c>
      <c r="K4088" s="179" t="str">
        <f>MAX(0,((T4088*(365/365))-VLOOKUP(A4088,VBMA!$A:$D,4,0))  /  (T4088* (365/365)   ))</f>
        <v>#N/A</v>
      </c>
      <c r="L4088" s="180" t="str">
        <f t="shared" ref="L4088:S4088" si="4091">(B4088*(1-$K4088) * (365/365))/100</f>
        <v>#N/A</v>
      </c>
      <c r="M4088" s="180" t="str">
        <f t="shared" si="4091"/>
        <v>#N/A</v>
      </c>
      <c r="N4088" s="180" t="str">
        <f t="shared" si="4091"/>
        <v>#N/A</v>
      </c>
      <c r="O4088" s="180" t="str">
        <f t="shared" si="4091"/>
        <v>#N/A</v>
      </c>
      <c r="P4088" s="180" t="str">
        <f t="shared" si="4091"/>
        <v>#N/A</v>
      </c>
      <c r="Q4088" s="180" t="str">
        <f t="shared" si="4091"/>
        <v>#N/A</v>
      </c>
      <c r="R4088" s="180" t="str">
        <f t="shared" si="4091"/>
        <v>#N/A</v>
      </c>
      <c r="S4088" s="180" t="str">
        <f t="shared" si="4091"/>
        <v>#N/A</v>
      </c>
      <c r="T4088" s="181">
        <f t="shared" si="3"/>
        <v>15.18</v>
      </c>
      <c r="U4088" s="182">
        <f t="shared" si="4"/>
        <v>39954</v>
      </c>
      <c r="V4088" s="182">
        <f t="shared" si="5"/>
        <v>40046</v>
      </c>
      <c r="W4088" s="182">
        <f t="shared" si="6"/>
        <v>40138</v>
      </c>
      <c r="X4088" s="181">
        <f t="shared" si="7"/>
        <v>181</v>
      </c>
      <c r="Y4088" s="181">
        <f t="shared" si="8"/>
        <v>273</v>
      </c>
      <c r="Z4088" s="181">
        <f t="shared" si="9"/>
        <v>365</v>
      </c>
      <c r="AA4088" s="155"/>
      <c r="AB4088" s="9"/>
      <c r="AC4088" s="9"/>
      <c r="AD4088" s="9"/>
      <c r="AE4088" s="9"/>
      <c r="AF4088" s="9"/>
      <c r="AG4088" s="9"/>
      <c r="AH4088" s="9"/>
    </row>
    <row r="4089" ht="15.75" customHeight="1">
      <c r="A4089" s="177">
        <v>39772.0</v>
      </c>
      <c r="B4089" s="178">
        <v>7.69</v>
      </c>
      <c r="C4089" s="178">
        <v>8.44</v>
      </c>
      <c r="D4089" s="178">
        <v>9.0</v>
      </c>
      <c r="E4089" s="178">
        <v>10.81</v>
      </c>
      <c r="F4089" s="178">
        <v>12.63</v>
      </c>
      <c r="G4089" s="178">
        <v>13.44</v>
      </c>
      <c r="H4089" s="178">
        <v>13.88</v>
      </c>
      <c r="I4089" s="178">
        <v>14.81</v>
      </c>
      <c r="J4089" s="178">
        <v>15.0</v>
      </c>
      <c r="K4089" s="179" t="str">
        <f>MAX(0,((T4089*(365/365))-VLOOKUP(A4089,VBMA!$A:$D,4,0))  /  (T4089* (365/365)   ))</f>
        <v>#N/A</v>
      </c>
      <c r="L4089" s="180" t="str">
        <f t="shared" ref="L4089:S4089" si="4092">(B4089*(1-$K4089) * (365/365))/100</f>
        <v>#N/A</v>
      </c>
      <c r="M4089" s="180" t="str">
        <f t="shared" si="4092"/>
        <v>#N/A</v>
      </c>
      <c r="N4089" s="180" t="str">
        <f t="shared" si="4092"/>
        <v>#N/A</v>
      </c>
      <c r="O4089" s="180" t="str">
        <f t="shared" si="4092"/>
        <v>#N/A</v>
      </c>
      <c r="P4089" s="180" t="str">
        <f t="shared" si="4092"/>
        <v>#N/A</v>
      </c>
      <c r="Q4089" s="180" t="str">
        <f t="shared" si="4092"/>
        <v>#N/A</v>
      </c>
      <c r="R4089" s="180" t="str">
        <f t="shared" si="4092"/>
        <v>#N/A</v>
      </c>
      <c r="S4089" s="180" t="str">
        <f t="shared" si="4092"/>
        <v>#N/A</v>
      </c>
      <c r="T4089" s="181">
        <f t="shared" si="3"/>
        <v>15.74</v>
      </c>
      <c r="U4089" s="182">
        <f t="shared" si="4"/>
        <v>39953</v>
      </c>
      <c r="V4089" s="182">
        <f t="shared" si="5"/>
        <v>40045</v>
      </c>
      <c r="W4089" s="182">
        <f t="shared" si="6"/>
        <v>40137</v>
      </c>
      <c r="X4089" s="181">
        <f t="shared" si="7"/>
        <v>181</v>
      </c>
      <c r="Y4089" s="181">
        <f t="shared" si="8"/>
        <v>273</v>
      </c>
      <c r="Z4089" s="181">
        <f t="shared" si="9"/>
        <v>365</v>
      </c>
      <c r="AA4089" s="155"/>
      <c r="AB4089" s="9"/>
      <c r="AC4089" s="9"/>
      <c r="AD4089" s="9"/>
      <c r="AE4089" s="9"/>
      <c r="AF4089" s="9"/>
      <c r="AG4089" s="9"/>
      <c r="AH4089" s="9"/>
    </row>
    <row r="4090" ht="15.75" customHeight="1">
      <c r="A4090" s="177">
        <v>39771.0</v>
      </c>
      <c r="B4090" s="178">
        <v>8.29</v>
      </c>
      <c r="C4090" s="178">
        <v>8.86</v>
      </c>
      <c r="D4090" s="178">
        <v>9.36</v>
      </c>
      <c r="E4090" s="178">
        <v>11.29</v>
      </c>
      <c r="F4090" s="178">
        <v>12.86</v>
      </c>
      <c r="G4090" s="178">
        <v>13.86</v>
      </c>
      <c r="H4090" s="178">
        <v>14.21</v>
      </c>
      <c r="I4090" s="178">
        <v>15.57</v>
      </c>
      <c r="J4090" s="178">
        <v>15.71</v>
      </c>
      <c r="K4090" s="179" t="str">
        <f>MAX(0,((T4090*(365/365))-VLOOKUP(A4090,VBMA!$A:$D,4,0))  /  (T4090* (365/365)   ))</f>
        <v>#N/A</v>
      </c>
      <c r="L4090" s="180" t="str">
        <f t="shared" ref="L4090:S4090" si="4093">(B4090*(1-$K4090) * (365/365))/100</f>
        <v>#N/A</v>
      </c>
      <c r="M4090" s="180" t="str">
        <f t="shared" si="4093"/>
        <v>#N/A</v>
      </c>
      <c r="N4090" s="180" t="str">
        <f t="shared" si="4093"/>
        <v>#N/A</v>
      </c>
      <c r="O4090" s="180" t="str">
        <f t="shared" si="4093"/>
        <v>#N/A</v>
      </c>
      <c r="P4090" s="180" t="str">
        <f t="shared" si="4093"/>
        <v>#N/A</v>
      </c>
      <c r="Q4090" s="180" t="str">
        <f t="shared" si="4093"/>
        <v>#N/A</v>
      </c>
      <c r="R4090" s="180" t="str">
        <f t="shared" si="4093"/>
        <v>#N/A</v>
      </c>
      <c r="S4090" s="180" t="str">
        <f t="shared" si="4093"/>
        <v>#N/A</v>
      </c>
      <c r="T4090" s="181">
        <f t="shared" si="3"/>
        <v>16.93</v>
      </c>
      <c r="U4090" s="182">
        <f t="shared" si="4"/>
        <v>39952</v>
      </c>
      <c r="V4090" s="182">
        <f t="shared" si="5"/>
        <v>40044</v>
      </c>
      <c r="W4090" s="182">
        <f t="shared" si="6"/>
        <v>40136</v>
      </c>
      <c r="X4090" s="181">
        <f t="shared" si="7"/>
        <v>181</v>
      </c>
      <c r="Y4090" s="181">
        <f t="shared" si="8"/>
        <v>273</v>
      </c>
      <c r="Z4090" s="181">
        <f t="shared" si="9"/>
        <v>365</v>
      </c>
      <c r="AA4090" s="155"/>
      <c r="AB4090" s="9"/>
      <c r="AC4090" s="9"/>
      <c r="AD4090" s="9"/>
      <c r="AE4090" s="9"/>
      <c r="AF4090" s="9"/>
      <c r="AG4090" s="9"/>
      <c r="AH4090" s="9"/>
    </row>
    <row r="4091" ht="15.75" customHeight="1">
      <c r="A4091" s="177">
        <v>39770.0</v>
      </c>
      <c r="B4091" s="178">
        <v>8.5</v>
      </c>
      <c r="C4091" s="178">
        <v>9.21</v>
      </c>
      <c r="D4091" s="178">
        <v>9.86</v>
      </c>
      <c r="E4091" s="178">
        <v>11.43</v>
      </c>
      <c r="F4091" s="178">
        <v>12.86</v>
      </c>
      <c r="G4091" s="178">
        <v>13.93</v>
      </c>
      <c r="H4091" s="178">
        <v>14.29</v>
      </c>
      <c r="I4091" s="178">
        <v>15.5</v>
      </c>
      <c r="J4091" s="178">
        <v>15.57</v>
      </c>
      <c r="K4091" s="179" t="str">
        <f>MAX(0,((T4091*(365/365))-VLOOKUP(A4091,VBMA!$A:$D,4,0))  /  (T4091* (365/365)   ))</f>
        <v>#N/A</v>
      </c>
      <c r="L4091" s="180" t="str">
        <f t="shared" ref="L4091:S4091" si="4094">(B4091*(1-$K4091) * (365/365))/100</f>
        <v>#N/A</v>
      </c>
      <c r="M4091" s="180" t="str">
        <f t="shared" si="4094"/>
        <v>#N/A</v>
      </c>
      <c r="N4091" s="180" t="str">
        <f t="shared" si="4094"/>
        <v>#N/A</v>
      </c>
      <c r="O4091" s="180" t="str">
        <f t="shared" si="4094"/>
        <v>#N/A</v>
      </c>
      <c r="P4091" s="180" t="str">
        <f t="shared" si="4094"/>
        <v>#N/A</v>
      </c>
      <c r="Q4091" s="180" t="str">
        <f t="shared" si="4094"/>
        <v>#N/A</v>
      </c>
      <c r="R4091" s="180" t="str">
        <f t="shared" si="4094"/>
        <v>#N/A</v>
      </c>
      <c r="S4091" s="180" t="str">
        <f t="shared" si="4094"/>
        <v>#N/A</v>
      </c>
      <c r="T4091" s="181">
        <f t="shared" si="3"/>
        <v>16.71</v>
      </c>
      <c r="U4091" s="182">
        <f t="shared" si="4"/>
        <v>39951</v>
      </c>
      <c r="V4091" s="182">
        <f t="shared" si="5"/>
        <v>40043</v>
      </c>
      <c r="W4091" s="182">
        <f t="shared" si="6"/>
        <v>40135</v>
      </c>
      <c r="X4091" s="181">
        <f t="shared" si="7"/>
        <v>181</v>
      </c>
      <c r="Y4091" s="181">
        <f t="shared" si="8"/>
        <v>273</v>
      </c>
      <c r="Z4091" s="181">
        <f t="shared" si="9"/>
        <v>365</v>
      </c>
      <c r="AA4091" s="155"/>
      <c r="AB4091" s="9"/>
      <c r="AC4091" s="9"/>
      <c r="AD4091" s="9"/>
      <c r="AE4091" s="9"/>
      <c r="AF4091" s="9"/>
      <c r="AG4091" s="9"/>
      <c r="AH4091" s="9"/>
    </row>
    <row r="4092" ht="15.75" customHeight="1">
      <c r="A4092" s="177">
        <v>39769.0</v>
      </c>
      <c r="B4092" s="178">
        <v>8.64</v>
      </c>
      <c r="C4092" s="178">
        <v>9.29</v>
      </c>
      <c r="D4092" s="178">
        <v>9.86</v>
      </c>
      <c r="E4092" s="178">
        <v>11.5</v>
      </c>
      <c r="F4092" s="178">
        <v>12.86</v>
      </c>
      <c r="G4092" s="178">
        <v>13.93</v>
      </c>
      <c r="H4092" s="178">
        <v>14.36</v>
      </c>
      <c r="I4092" s="178">
        <v>15.43</v>
      </c>
      <c r="J4092" s="178">
        <v>15.57</v>
      </c>
      <c r="K4092" s="179" t="str">
        <f>MAX(0,((T4092*(365/365))-VLOOKUP(A4092,VBMA!$A:$D,4,0))  /  (T4092* (365/365)   ))</f>
        <v>#N/A</v>
      </c>
      <c r="L4092" s="180" t="str">
        <f t="shared" ref="L4092:S4092" si="4095">(B4092*(1-$K4092) * (365/365))/100</f>
        <v>#N/A</v>
      </c>
      <c r="M4092" s="180" t="str">
        <f t="shared" si="4095"/>
        <v>#N/A</v>
      </c>
      <c r="N4092" s="180" t="str">
        <f t="shared" si="4095"/>
        <v>#N/A</v>
      </c>
      <c r="O4092" s="180" t="str">
        <f t="shared" si="4095"/>
        <v>#N/A</v>
      </c>
      <c r="P4092" s="180" t="str">
        <f t="shared" si="4095"/>
        <v>#N/A</v>
      </c>
      <c r="Q4092" s="180" t="str">
        <f t="shared" si="4095"/>
        <v>#N/A</v>
      </c>
      <c r="R4092" s="180" t="str">
        <f t="shared" si="4095"/>
        <v>#N/A</v>
      </c>
      <c r="S4092" s="180" t="str">
        <f t="shared" si="4095"/>
        <v>#N/A</v>
      </c>
      <c r="T4092" s="181">
        <f t="shared" si="3"/>
        <v>16.5</v>
      </c>
      <c r="U4092" s="182">
        <f t="shared" si="4"/>
        <v>39950</v>
      </c>
      <c r="V4092" s="182">
        <f t="shared" si="5"/>
        <v>40042</v>
      </c>
      <c r="W4092" s="182">
        <f t="shared" si="6"/>
        <v>40134</v>
      </c>
      <c r="X4092" s="181">
        <f t="shared" si="7"/>
        <v>181</v>
      </c>
      <c r="Y4092" s="181">
        <f t="shared" si="8"/>
        <v>273</v>
      </c>
      <c r="Z4092" s="181">
        <f t="shared" si="9"/>
        <v>365</v>
      </c>
      <c r="AA4092" s="155"/>
      <c r="AB4092" s="9"/>
      <c r="AC4092" s="9"/>
      <c r="AD4092" s="9"/>
      <c r="AE4092" s="9"/>
      <c r="AF4092" s="9"/>
      <c r="AG4092" s="9"/>
      <c r="AH4092" s="9"/>
    </row>
    <row r="4093" ht="15.75" customHeight="1">
      <c r="A4093" s="177">
        <v>39766.0</v>
      </c>
      <c r="B4093" s="178">
        <v>8.63</v>
      </c>
      <c r="C4093" s="178">
        <v>9.19</v>
      </c>
      <c r="D4093" s="178">
        <v>9.94</v>
      </c>
      <c r="E4093" s="178">
        <v>11.56</v>
      </c>
      <c r="F4093" s="178">
        <v>13.31</v>
      </c>
      <c r="G4093" s="178">
        <v>14.19</v>
      </c>
      <c r="H4093" s="178">
        <v>14.66</v>
      </c>
      <c r="I4093" s="178">
        <v>15.59</v>
      </c>
      <c r="J4093" s="178">
        <v>15.78</v>
      </c>
      <c r="K4093" s="179" t="str">
        <f>MAX(0,((T4093*(365/365))-VLOOKUP(A4093,VBMA!$A:$D,4,0))  /  (T4093* (365/365)   ))</f>
        <v>#N/A</v>
      </c>
      <c r="L4093" s="180" t="str">
        <f t="shared" ref="L4093:S4093" si="4096">(B4093*(1-$K4093) * (365/365))/100</f>
        <v>#N/A</v>
      </c>
      <c r="M4093" s="180" t="str">
        <f t="shared" si="4096"/>
        <v>#N/A</v>
      </c>
      <c r="N4093" s="180" t="str">
        <f t="shared" si="4096"/>
        <v>#N/A</v>
      </c>
      <c r="O4093" s="180" t="str">
        <f t="shared" si="4096"/>
        <v>#N/A</v>
      </c>
      <c r="P4093" s="180" t="str">
        <f t="shared" si="4096"/>
        <v>#N/A</v>
      </c>
      <c r="Q4093" s="180" t="str">
        <f t="shared" si="4096"/>
        <v>#N/A</v>
      </c>
      <c r="R4093" s="180" t="str">
        <f t="shared" si="4096"/>
        <v>#N/A</v>
      </c>
      <c r="S4093" s="180" t="str">
        <f t="shared" si="4096"/>
        <v>#N/A</v>
      </c>
      <c r="T4093" s="181">
        <f t="shared" si="3"/>
        <v>16.52</v>
      </c>
      <c r="U4093" s="182">
        <f t="shared" si="4"/>
        <v>39947</v>
      </c>
      <c r="V4093" s="182">
        <f t="shared" si="5"/>
        <v>40039</v>
      </c>
      <c r="W4093" s="182">
        <f t="shared" si="6"/>
        <v>40131</v>
      </c>
      <c r="X4093" s="181">
        <f t="shared" si="7"/>
        <v>181</v>
      </c>
      <c r="Y4093" s="181">
        <f t="shared" si="8"/>
        <v>273</v>
      </c>
      <c r="Z4093" s="181">
        <f t="shared" si="9"/>
        <v>365</v>
      </c>
      <c r="AA4093" s="155"/>
      <c r="AB4093" s="9"/>
      <c r="AC4093" s="9"/>
      <c r="AD4093" s="9"/>
      <c r="AE4093" s="9"/>
      <c r="AF4093" s="9"/>
      <c r="AG4093" s="9"/>
      <c r="AH4093" s="9"/>
    </row>
    <row r="4094" ht="15.75" customHeight="1">
      <c r="A4094" s="177">
        <v>39765.0</v>
      </c>
      <c r="B4094" s="178">
        <v>8.92</v>
      </c>
      <c r="C4094" s="178">
        <v>9.75</v>
      </c>
      <c r="D4094" s="178">
        <v>10.5</v>
      </c>
      <c r="E4094" s="178">
        <v>11.75</v>
      </c>
      <c r="F4094" s="178">
        <v>13.5</v>
      </c>
      <c r="G4094" s="178">
        <v>14.33</v>
      </c>
      <c r="H4094" s="178">
        <v>15.0</v>
      </c>
      <c r="I4094" s="178">
        <v>16.08</v>
      </c>
      <c r="J4094" s="178">
        <v>16.42</v>
      </c>
      <c r="K4094" s="179" t="str">
        <f>MAX(0,((T4094*(365/365))-VLOOKUP(A4094,VBMA!$A:$D,4,0))  /  (T4094* (365/365)   ))</f>
        <v>#N/A</v>
      </c>
      <c r="L4094" s="180" t="str">
        <f t="shared" ref="L4094:S4094" si="4097">(B4094*(1-$K4094) * (365/365))/100</f>
        <v>#N/A</v>
      </c>
      <c r="M4094" s="180" t="str">
        <f t="shared" si="4097"/>
        <v>#N/A</v>
      </c>
      <c r="N4094" s="180" t="str">
        <f t="shared" si="4097"/>
        <v>#N/A</v>
      </c>
      <c r="O4094" s="180" t="str">
        <f t="shared" si="4097"/>
        <v>#N/A</v>
      </c>
      <c r="P4094" s="180" t="str">
        <f t="shared" si="4097"/>
        <v>#N/A</v>
      </c>
      <c r="Q4094" s="180" t="str">
        <f t="shared" si="4097"/>
        <v>#N/A</v>
      </c>
      <c r="R4094" s="180" t="str">
        <f t="shared" si="4097"/>
        <v>#N/A</v>
      </c>
      <c r="S4094" s="180" t="str">
        <f t="shared" si="4097"/>
        <v>#N/A</v>
      </c>
      <c r="T4094" s="181">
        <f t="shared" si="3"/>
        <v>17.16</v>
      </c>
      <c r="U4094" s="182">
        <f t="shared" si="4"/>
        <v>39946</v>
      </c>
      <c r="V4094" s="182">
        <f t="shared" si="5"/>
        <v>40038</v>
      </c>
      <c r="W4094" s="182">
        <f t="shared" si="6"/>
        <v>40130</v>
      </c>
      <c r="X4094" s="181">
        <f t="shared" si="7"/>
        <v>181</v>
      </c>
      <c r="Y4094" s="181">
        <f t="shared" si="8"/>
        <v>273</v>
      </c>
      <c r="Z4094" s="181">
        <f t="shared" si="9"/>
        <v>365</v>
      </c>
      <c r="AA4094" s="155"/>
      <c r="AB4094" s="9"/>
      <c r="AC4094" s="9"/>
      <c r="AD4094" s="9"/>
      <c r="AE4094" s="9"/>
      <c r="AF4094" s="9"/>
      <c r="AG4094" s="9"/>
      <c r="AH4094" s="9"/>
    </row>
    <row r="4095" ht="15.75" customHeight="1">
      <c r="A4095" s="177">
        <v>39764.0</v>
      </c>
      <c r="B4095" s="178">
        <v>8.43</v>
      </c>
      <c r="C4095" s="178">
        <v>9.21</v>
      </c>
      <c r="D4095" s="178">
        <v>9.93</v>
      </c>
      <c r="E4095" s="178">
        <v>11.64</v>
      </c>
      <c r="F4095" s="178">
        <v>13.43</v>
      </c>
      <c r="G4095" s="178">
        <v>14.14</v>
      </c>
      <c r="H4095" s="178">
        <v>14.93</v>
      </c>
      <c r="I4095" s="178">
        <v>15.64</v>
      </c>
      <c r="J4095" s="178">
        <v>15.79</v>
      </c>
      <c r="K4095" s="179" t="str">
        <f>MAX(0,((T4095*(365/365))-VLOOKUP(A4095,VBMA!$A:$D,4,0))  /  (T4095* (365/365)   ))</f>
        <v>#N/A</v>
      </c>
      <c r="L4095" s="180" t="str">
        <f t="shared" ref="L4095:S4095" si="4098">(B4095*(1-$K4095) * (365/365))/100</f>
        <v>#N/A</v>
      </c>
      <c r="M4095" s="180" t="str">
        <f t="shared" si="4098"/>
        <v>#N/A</v>
      </c>
      <c r="N4095" s="180" t="str">
        <f t="shared" si="4098"/>
        <v>#N/A</v>
      </c>
      <c r="O4095" s="180" t="str">
        <f t="shared" si="4098"/>
        <v>#N/A</v>
      </c>
      <c r="P4095" s="180" t="str">
        <f t="shared" si="4098"/>
        <v>#N/A</v>
      </c>
      <c r="Q4095" s="180" t="str">
        <f t="shared" si="4098"/>
        <v>#N/A</v>
      </c>
      <c r="R4095" s="180" t="str">
        <f t="shared" si="4098"/>
        <v>#N/A</v>
      </c>
      <c r="S4095" s="180" t="str">
        <f t="shared" si="4098"/>
        <v>#N/A</v>
      </c>
      <c r="T4095" s="181">
        <f t="shared" si="3"/>
        <v>16.35</v>
      </c>
      <c r="U4095" s="182">
        <f t="shared" si="4"/>
        <v>39945</v>
      </c>
      <c r="V4095" s="182">
        <f t="shared" si="5"/>
        <v>40037</v>
      </c>
      <c r="W4095" s="182">
        <f t="shared" si="6"/>
        <v>40129</v>
      </c>
      <c r="X4095" s="181">
        <f t="shared" si="7"/>
        <v>181</v>
      </c>
      <c r="Y4095" s="181">
        <f t="shared" si="8"/>
        <v>273</v>
      </c>
      <c r="Z4095" s="181">
        <f t="shared" si="9"/>
        <v>365</v>
      </c>
      <c r="AA4095" s="155"/>
      <c r="AB4095" s="9"/>
      <c r="AC4095" s="9"/>
      <c r="AD4095" s="9"/>
      <c r="AE4095" s="9"/>
      <c r="AF4095" s="9"/>
      <c r="AG4095" s="9"/>
      <c r="AH4095" s="9"/>
    </row>
    <row r="4096" ht="15.75" customHeight="1">
      <c r="A4096" s="177">
        <v>39763.0</v>
      </c>
      <c r="B4096" s="178">
        <v>8.33</v>
      </c>
      <c r="C4096" s="178">
        <v>9.33</v>
      </c>
      <c r="D4096" s="178">
        <v>10.17</v>
      </c>
      <c r="E4096" s="178">
        <v>12.17</v>
      </c>
      <c r="F4096" s="178">
        <v>13.88</v>
      </c>
      <c r="G4096" s="178">
        <v>14.58</v>
      </c>
      <c r="H4096" s="178">
        <v>15.0</v>
      </c>
      <c r="I4096" s="178">
        <v>15.42</v>
      </c>
      <c r="J4096" s="178">
        <v>15.67</v>
      </c>
      <c r="K4096" s="179" t="str">
        <f>MAX(0,((T4096*(365/365))-VLOOKUP(A4096,VBMA!$A:$D,4,0))  /  (T4096* (365/365)   ))</f>
        <v>#N/A</v>
      </c>
      <c r="L4096" s="180" t="str">
        <f t="shared" ref="L4096:S4096" si="4099">(B4096*(1-$K4096) * (365/365))/100</f>
        <v>#N/A</v>
      </c>
      <c r="M4096" s="180" t="str">
        <f t="shared" si="4099"/>
        <v>#N/A</v>
      </c>
      <c r="N4096" s="180" t="str">
        <f t="shared" si="4099"/>
        <v>#N/A</v>
      </c>
      <c r="O4096" s="180" t="str">
        <f t="shared" si="4099"/>
        <v>#N/A</v>
      </c>
      <c r="P4096" s="180" t="str">
        <f t="shared" si="4099"/>
        <v>#N/A</v>
      </c>
      <c r="Q4096" s="180" t="str">
        <f t="shared" si="4099"/>
        <v>#N/A</v>
      </c>
      <c r="R4096" s="180" t="str">
        <f t="shared" si="4099"/>
        <v>#N/A</v>
      </c>
      <c r="S4096" s="180" t="str">
        <f t="shared" si="4099"/>
        <v>#N/A</v>
      </c>
      <c r="T4096" s="181">
        <f t="shared" si="3"/>
        <v>15.84</v>
      </c>
      <c r="U4096" s="182">
        <f t="shared" si="4"/>
        <v>39944</v>
      </c>
      <c r="V4096" s="182">
        <f t="shared" si="5"/>
        <v>40036</v>
      </c>
      <c r="W4096" s="182">
        <f t="shared" si="6"/>
        <v>40128</v>
      </c>
      <c r="X4096" s="181">
        <f t="shared" si="7"/>
        <v>181</v>
      </c>
      <c r="Y4096" s="181">
        <f t="shared" si="8"/>
        <v>273</v>
      </c>
      <c r="Z4096" s="181">
        <f t="shared" si="9"/>
        <v>365</v>
      </c>
      <c r="AA4096" s="155"/>
      <c r="AB4096" s="9"/>
      <c r="AC4096" s="9"/>
      <c r="AD4096" s="9"/>
      <c r="AE4096" s="9"/>
      <c r="AF4096" s="9"/>
      <c r="AG4096" s="9"/>
      <c r="AH4096" s="9"/>
    </row>
    <row r="4097" ht="15.75" customHeight="1">
      <c r="A4097" s="177">
        <v>39762.0</v>
      </c>
      <c r="B4097" s="178">
        <v>9.16</v>
      </c>
      <c r="C4097" s="178">
        <v>10.15</v>
      </c>
      <c r="D4097" s="178">
        <v>10.83</v>
      </c>
      <c r="E4097" s="178">
        <v>12.83</v>
      </c>
      <c r="F4097" s="178">
        <v>14.25</v>
      </c>
      <c r="G4097" s="178">
        <v>15.17</v>
      </c>
      <c r="H4097" s="178">
        <v>15.67</v>
      </c>
      <c r="I4097" s="178">
        <v>16.17</v>
      </c>
      <c r="J4097" s="178">
        <v>16.33</v>
      </c>
      <c r="K4097" s="179" t="str">
        <f>MAX(0,((T4097*(365/365))-VLOOKUP(A4097,VBMA!$A:$D,4,0))  /  (T4097* (365/365)   ))</f>
        <v>#N/A</v>
      </c>
      <c r="L4097" s="180" t="str">
        <f t="shared" ref="L4097:S4097" si="4100">(B4097*(1-$K4097) * (365/365))/100</f>
        <v>#N/A</v>
      </c>
      <c r="M4097" s="180" t="str">
        <f t="shared" si="4100"/>
        <v>#N/A</v>
      </c>
      <c r="N4097" s="180" t="str">
        <f t="shared" si="4100"/>
        <v>#N/A</v>
      </c>
      <c r="O4097" s="180" t="str">
        <f t="shared" si="4100"/>
        <v>#N/A</v>
      </c>
      <c r="P4097" s="180" t="str">
        <f t="shared" si="4100"/>
        <v>#N/A</v>
      </c>
      <c r="Q4097" s="180" t="str">
        <f t="shared" si="4100"/>
        <v>#N/A</v>
      </c>
      <c r="R4097" s="180" t="str">
        <f t="shared" si="4100"/>
        <v>#N/A</v>
      </c>
      <c r="S4097" s="180" t="str">
        <f t="shared" si="4100"/>
        <v>#N/A</v>
      </c>
      <c r="T4097" s="181">
        <f t="shared" si="3"/>
        <v>16.67</v>
      </c>
      <c r="U4097" s="182">
        <f t="shared" si="4"/>
        <v>39943</v>
      </c>
      <c r="V4097" s="182">
        <f t="shared" si="5"/>
        <v>40035</v>
      </c>
      <c r="W4097" s="182">
        <f t="shared" si="6"/>
        <v>40127</v>
      </c>
      <c r="X4097" s="181">
        <f t="shared" si="7"/>
        <v>181</v>
      </c>
      <c r="Y4097" s="181">
        <f t="shared" si="8"/>
        <v>273</v>
      </c>
      <c r="Z4097" s="181">
        <f t="shared" si="9"/>
        <v>365</v>
      </c>
      <c r="AA4097" s="155"/>
      <c r="AB4097" s="9"/>
      <c r="AC4097" s="9"/>
      <c r="AD4097" s="9"/>
      <c r="AE4097" s="9"/>
      <c r="AF4097" s="9"/>
      <c r="AG4097" s="9"/>
      <c r="AH4097" s="9"/>
    </row>
    <row r="4098" ht="15.75" customHeight="1">
      <c r="A4098" s="177">
        <v>39759.0</v>
      </c>
      <c r="B4098" s="178">
        <v>9.62</v>
      </c>
      <c r="C4098" s="178">
        <v>10.62</v>
      </c>
      <c r="D4098" s="178">
        <v>11.51</v>
      </c>
      <c r="E4098" s="178">
        <v>13.31</v>
      </c>
      <c r="F4098" s="178">
        <v>14.49</v>
      </c>
      <c r="G4098" s="178">
        <v>15.35</v>
      </c>
      <c r="H4098" s="178">
        <v>15.96</v>
      </c>
      <c r="I4098" s="178">
        <v>16.36</v>
      </c>
      <c r="J4098" s="178">
        <v>16.54</v>
      </c>
      <c r="K4098" s="179" t="str">
        <f>MAX(0,((T4098*(365/365))-VLOOKUP(A4098,VBMA!$A:$D,4,0))  /  (T4098* (365/365)   ))</f>
        <v>#N/A</v>
      </c>
      <c r="L4098" s="180" t="str">
        <f t="shared" ref="L4098:S4098" si="4101">(B4098*(1-$K4098) * (365/365))/100</f>
        <v>#N/A</v>
      </c>
      <c r="M4098" s="180" t="str">
        <f t="shared" si="4101"/>
        <v>#N/A</v>
      </c>
      <c r="N4098" s="180" t="str">
        <f t="shared" si="4101"/>
        <v>#N/A</v>
      </c>
      <c r="O4098" s="180" t="str">
        <f t="shared" si="4101"/>
        <v>#N/A</v>
      </c>
      <c r="P4098" s="180" t="str">
        <f t="shared" si="4101"/>
        <v>#N/A</v>
      </c>
      <c r="Q4098" s="180" t="str">
        <f t="shared" si="4101"/>
        <v>#N/A</v>
      </c>
      <c r="R4098" s="180" t="str">
        <f t="shared" si="4101"/>
        <v>#N/A</v>
      </c>
      <c r="S4098" s="180" t="str">
        <f t="shared" si="4101"/>
        <v>#N/A</v>
      </c>
      <c r="T4098" s="181">
        <f t="shared" si="3"/>
        <v>16.76</v>
      </c>
      <c r="U4098" s="182">
        <f t="shared" si="4"/>
        <v>39940</v>
      </c>
      <c r="V4098" s="182">
        <f t="shared" si="5"/>
        <v>40032</v>
      </c>
      <c r="W4098" s="182">
        <f t="shared" si="6"/>
        <v>40124</v>
      </c>
      <c r="X4098" s="181">
        <f t="shared" si="7"/>
        <v>181</v>
      </c>
      <c r="Y4098" s="181">
        <f t="shared" si="8"/>
        <v>273</v>
      </c>
      <c r="Z4098" s="181">
        <f t="shared" si="9"/>
        <v>365</v>
      </c>
      <c r="AA4098" s="155"/>
      <c r="AB4098" s="9"/>
      <c r="AC4098" s="9"/>
      <c r="AD4098" s="9"/>
      <c r="AE4098" s="9"/>
      <c r="AF4098" s="9"/>
      <c r="AG4098" s="9"/>
      <c r="AH4098" s="9"/>
    </row>
    <row r="4099" ht="15.75" customHeight="1">
      <c r="A4099" s="177">
        <v>39758.0</v>
      </c>
      <c r="B4099" s="178">
        <v>9.68</v>
      </c>
      <c r="C4099" s="178">
        <v>10.72</v>
      </c>
      <c r="D4099" s="178">
        <v>11.51</v>
      </c>
      <c r="E4099" s="178">
        <v>13.41</v>
      </c>
      <c r="F4099" s="178">
        <v>14.74</v>
      </c>
      <c r="G4099" s="178">
        <v>15.45</v>
      </c>
      <c r="H4099" s="178">
        <v>15.91</v>
      </c>
      <c r="I4099" s="178">
        <v>16.27</v>
      </c>
      <c r="J4099" s="178">
        <v>16.45</v>
      </c>
      <c r="K4099" s="179" t="str">
        <f>MAX(0,((T4099*(365/365))-VLOOKUP(A4099,VBMA!$A:$D,4,0))  /  (T4099* (365/365)   ))</f>
        <v>#N/A</v>
      </c>
      <c r="L4099" s="180" t="str">
        <f t="shared" ref="L4099:S4099" si="4102">(B4099*(1-$K4099) * (365/365))/100</f>
        <v>#N/A</v>
      </c>
      <c r="M4099" s="180" t="str">
        <f t="shared" si="4102"/>
        <v>#N/A</v>
      </c>
      <c r="N4099" s="180" t="str">
        <f t="shared" si="4102"/>
        <v>#N/A</v>
      </c>
      <c r="O4099" s="180" t="str">
        <f t="shared" si="4102"/>
        <v>#N/A</v>
      </c>
      <c r="P4099" s="180" t="str">
        <f t="shared" si="4102"/>
        <v>#N/A</v>
      </c>
      <c r="Q4099" s="180" t="str">
        <f t="shared" si="4102"/>
        <v>#N/A</v>
      </c>
      <c r="R4099" s="180" t="str">
        <f t="shared" si="4102"/>
        <v>#N/A</v>
      </c>
      <c r="S4099" s="180" t="str">
        <f t="shared" si="4102"/>
        <v>#N/A</v>
      </c>
      <c r="T4099" s="181">
        <f t="shared" si="3"/>
        <v>16.63</v>
      </c>
      <c r="U4099" s="182">
        <f t="shared" si="4"/>
        <v>39939</v>
      </c>
      <c r="V4099" s="182">
        <f t="shared" si="5"/>
        <v>40031</v>
      </c>
      <c r="W4099" s="182">
        <f t="shared" si="6"/>
        <v>40123</v>
      </c>
      <c r="X4099" s="181">
        <f t="shared" si="7"/>
        <v>181</v>
      </c>
      <c r="Y4099" s="181">
        <f t="shared" si="8"/>
        <v>273</v>
      </c>
      <c r="Z4099" s="181">
        <f t="shared" si="9"/>
        <v>365</v>
      </c>
      <c r="AA4099" s="155"/>
      <c r="AB4099" s="9"/>
      <c r="AC4099" s="9"/>
      <c r="AD4099" s="9"/>
      <c r="AE4099" s="9"/>
      <c r="AF4099" s="9"/>
      <c r="AG4099" s="9"/>
      <c r="AH4099" s="9"/>
    </row>
    <row r="4100" ht="15.75" customHeight="1">
      <c r="A4100" s="177">
        <v>39757.0</v>
      </c>
      <c r="B4100" s="178">
        <v>10.05</v>
      </c>
      <c r="C4100" s="178">
        <v>11.14</v>
      </c>
      <c r="D4100" s="178">
        <v>11.86</v>
      </c>
      <c r="E4100" s="178">
        <v>13.55</v>
      </c>
      <c r="F4100" s="178">
        <v>14.86</v>
      </c>
      <c r="G4100" s="178">
        <v>15.59</v>
      </c>
      <c r="H4100" s="178">
        <v>16.14</v>
      </c>
      <c r="I4100" s="178">
        <v>16.45</v>
      </c>
      <c r="J4100" s="178">
        <v>16.59</v>
      </c>
      <c r="K4100" s="179" t="str">
        <f>MAX(0,((T4100*(365/365))-VLOOKUP(A4100,VBMA!$A:$D,4,0))  /  (T4100* (365/365)   ))</f>
        <v>#N/A</v>
      </c>
      <c r="L4100" s="180" t="str">
        <f t="shared" ref="L4100:S4100" si="4103">(B4100*(1-$K4100) * (365/365))/100</f>
        <v>#N/A</v>
      </c>
      <c r="M4100" s="180" t="str">
        <f t="shared" si="4103"/>
        <v>#N/A</v>
      </c>
      <c r="N4100" s="180" t="str">
        <f t="shared" si="4103"/>
        <v>#N/A</v>
      </c>
      <c r="O4100" s="180" t="str">
        <f t="shared" si="4103"/>
        <v>#N/A</v>
      </c>
      <c r="P4100" s="180" t="str">
        <f t="shared" si="4103"/>
        <v>#N/A</v>
      </c>
      <c r="Q4100" s="180" t="str">
        <f t="shared" si="4103"/>
        <v>#N/A</v>
      </c>
      <c r="R4100" s="180" t="str">
        <f t="shared" si="4103"/>
        <v>#N/A</v>
      </c>
      <c r="S4100" s="180" t="str">
        <f t="shared" si="4103"/>
        <v>#N/A</v>
      </c>
      <c r="T4100" s="181">
        <f t="shared" si="3"/>
        <v>16.76</v>
      </c>
      <c r="U4100" s="182">
        <f t="shared" si="4"/>
        <v>39938</v>
      </c>
      <c r="V4100" s="182">
        <f t="shared" si="5"/>
        <v>40030</v>
      </c>
      <c r="W4100" s="182">
        <f t="shared" si="6"/>
        <v>40122</v>
      </c>
      <c r="X4100" s="181">
        <f t="shared" si="7"/>
        <v>181</v>
      </c>
      <c r="Y4100" s="181">
        <f t="shared" si="8"/>
        <v>273</v>
      </c>
      <c r="Z4100" s="181">
        <f t="shared" si="9"/>
        <v>365</v>
      </c>
      <c r="AA4100" s="155"/>
      <c r="AB4100" s="9"/>
      <c r="AC4100" s="9"/>
      <c r="AD4100" s="9"/>
      <c r="AE4100" s="9"/>
      <c r="AF4100" s="9"/>
      <c r="AG4100" s="9"/>
      <c r="AH4100" s="9"/>
    </row>
    <row r="4101" ht="15.75" customHeight="1">
      <c r="A4101" s="177">
        <v>39756.0</v>
      </c>
      <c r="B4101" s="178">
        <v>10.41</v>
      </c>
      <c r="C4101" s="178">
        <v>11.66</v>
      </c>
      <c r="D4101" s="178">
        <v>12.42</v>
      </c>
      <c r="E4101" s="178">
        <v>14.03</v>
      </c>
      <c r="F4101" s="178">
        <v>15.3</v>
      </c>
      <c r="G4101" s="178">
        <v>16.05</v>
      </c>
      <c r="H4101" s="178">
        <v>16.51</v>
      </c>
      <c r="I4101" s="178">
        <v>16.86</v>
      </c>
      <c r="J4101" s="178">
        <v>16.92</v>
      </c>
      <c r="K4101" s="179" t="str">
        <f>MAX(0,((T4101*(365/365))-VLOOKUP(A4101,VBMA!$A:$D,4,0))  /  (T4101* (365/365)   ))</f>
        <v>#N/A</v>
      </c>
      <c r="L4101" s="180" t="str">
        <f t="shared" ref="L4101:S4101" si="4104">(B4101*(1-$K4101) * (365/365))/100</f>
        <v>#N/A</v>
      </c>
      <c r="M4101" s="180" t="str">
        <f t="shared" si="4104"/>
        <v>#N/A</v>
      </c>
      <c r="N4101" s="180" t="str">
        <f t="shared" si="4104"/>
        <v>#N/A</v>
      </c>
      <c r="O4101" s="180" t="str">
        <f t="shared" si="4104"/>
        <v>#N/A</v>
      </c>
      <c r="P4101" s="180" t="str">
        <f t="shared" si="4104"/>
        <v>#N/A</v>
      </c>
      <c r="Q4101" s="180" t="str">
        <f t="shared" si="4104"/>
        <v>#N/A</v>
      </c>
      <c r="R4101" s="180" t="str">
        <f t="shared" si="4104"/>
        <v>#N/A</v>
      </c>
      <c r="S4101" s="180" t="str">
        <f t="shared" si="4104"/>
        <v>#N/A</v>
      </c>
      <c r="T4101" s="181">
        <f t="shared" si="3"/>
        <v>17.21</v>
      </c>
      <c r="U4101" s="182">
        <f t="shared" si="4"/>
        <v>39937</v>
      </c>
      <c r="V4101" s="182">
        <f t="shared" si="5"/>
        <v>40029</v>
      </c>
      <c r="W4101" s="182">
        <f t="shared" si="6"/>
        <v>40121</v>
      </c>
      <c r="X4101" s="181">
        <f t="shared" si="7"/>
        <v>181</v>
      </c>
      <c r="Y4101" s="181">
        <f t="shared" si="8"/>
        <v>273</v>
      </c>
      <c r="Z4101" s="181">
        <f t="shared" si="9"/>
        <v>365</v>
      </c>
      <c r="AA4101" s="155"/>
      <c r="AB4101" s="9"/>
      <c r="AC4101" s="9"/>
      <c r="AD4101" s="9"/>
      <c r="AE4101" s="9"/>
      <c r="AF4101" s="9"/>
      <c r="AG4101" s="9"/>
      <c r="AH4101" s="9"/>
    </row>
    <row r="4102" ht="15.75" customHeight="1">
      <c r="A4102" s="177">
        <v>39755.0</v>
      </c>
      <c r="B4102" s="178">
        <v>10.59</v>
      </c>
      <c r="C4102" s="178">
        <v>11.82</v>
      </c>
      <c r="D4102" s="178">
        <v>12.5</v>
      </c>
      <c r="E4102" s="178">
        <v>14.03</v>
      </c>
      <c r="F4102" s="178">
        <v>15.49</v>
      </c>
      <c r="G4102" s="178">
        <v>16.11</v>
      </c>
      <c r="H4102" s="178">
        <v>16.71</v>
      </c>
      <c r="I4102" s="178">
        <v>16.91</v>
      </c>
      <c r="J4102" s="178">
        <v>17.02</v>
      </c>
      <c r="K4102" s="179" t="str">
        <f>MAX(0,((T4102*(365/365))-VLOOKUP(A4102,VBMA!$A:$D,4,0))  /  (T4102* (365/365)   ))</f>
        <v>#N/A</v>
      </c>
      <c r="L4102" s="180" t="str">
        <f t="shared" ref="L4102:S4102" si="4105">(B4102*(1-$K4102) * (365/365))/100</f>
        <v>#N/A</v>
      </c>
      <c r="M4102" s="180" t="str">
        <f t="shared" si="4105"/>
        <v>#N/A</v>
      </c>
      <c r="N4102" s="180" t="str">
        <f t="shared" si="4105"/>
        <v>#N/A</v>
      </c>
      <c r="O4102" s="180" t="str">
        <f t="shared" si="4105"/>
        <v>#N/A</v>
      </c>
      <c r="P4102" s="180" t="str">
        <f t="shared" si="4105"/>
        <v>#N/A</v>
      </c>
      <c r="Q4102" s="180" t="str">
        <f t="shared" si="4105"/>
        <v>#N/A</v>
      </c>
      <c r="R4102" s="180" t="str">
        <f t="shared" si="4105"/>
        <v>#N/A</v>
      </c>
      <c r="S4102" s="180" t="str">
        <f t="shared" si="4105"/>
        <v>#N/A</v>
      </c>
      <c r="T4102" s="181">
        <f t="shared" si="3"/>
        <v>17.11</v>
      </c>
      <c r="U4102" s="182">
        <f t="shared" si="4"/>
        <v>39936</v>
      </c>
      <c r="V4102" s="182">
        <f t="shared" si="5"/>
        <v>40028</v>
      </c>
      <c r="W4102" s="182">
        <f t="shared" si="6"/>
        <v>40120</v>
      </c>
      <c r="X4102" s="181">
        <f t="shared" si="7"/>
        <v>181</v>
      </c>
      <c r="Y4102" s="181">
        <f t="shared" si="8"/>
        <v>273</v>
      </c>
      <c r="Z4102" s="181">
        <f t="shared" si="9"/>
        <v>365</v>
      </c>
      <c r="AA4102" s="155"/>
      <c r="AB4102" s="9"/>
      <c r="AC4102" s="9"/>
      <c r="AD4102" s="9"/>
      <c r="AE4102" s="9"/>
      <c r="AF4102" s="9"/>
      <c r="AG4102" s="9"/>
      <c r="AH4102" s="9"/>
    </row>
    <row r="4103" ht="15.75" customHeight="1">
      <c r="A4103" s="177">
        <v>39752.0</v>
      </c>
      <c r="B4103" s="178">
        <v>9.99</v>
      </c>
      <c r="C4103" s="178">
        <v>11.43</v>
      </c>
      <c r="D4103" s="178">
        <v>12.18</v>
      </c>
      <c r="E4103" s="178">
        <v>14.03</v>
      </c>
      <c r="F4103" s="178">
        <v>15.52</v>
      </c>
      <c r="G4103" s="178">
        <v>16.23</v>
      </c>
      <c r="H4103" s="178">
        <v>16.74</v>
      </c>
      <c r="I4103" s="178">
        <v>16.83</v>
      </c>
      <c r="J4103" s="178">
        <v>16.94</v>
      </c>
      <c r="K4103" s="179" t="str">
        <f>MAX(0,((T4103*(365/365))-VLOOKUP(A4103,VBMA!$A:$D,4,0))  /  (T4103* (365/365)   ))</f>
        <v>#N/A</v>
      </c>
      <c r="L4103" s="180" t="str">
        <f t="shared" ref="L4103:S4103" si="4106">(B4103*(1-$K4103) * (365/365))/100</f>
        <v>#N/A</v>
      </c>
      <c r="M4103" s="180" t="str">
        <f t="shared" si="4106"/>
        <v>#N/A</v>
      </c>
      <c r="N4103" s="180" t="str">
        <f t="shared" si="4106"/>
        <v>#N/A</v>
      </c>
      <c r="O4103" s="180" t="str">
        <f t="shared" si="4106"/>
        <v>#N/A</v>
      </c>
      <c r="P4103" s="180" t="str">
        <f t="shared" si="4106"/>
        <v>#N/A</v>
      </c>
      <c r="Q4103" s="180" t="str">
        <f t="shared" si="4106"/>
        <v>#N/A</v>
      </c>
      <c r="R4103" s="180" t="str">
        <f t="shared" si="4106"/>
        <v>#N/A</v>
      </c>
      <c r="S4103" s="180" t="str">
        <f t="shared" si="4106"/>
        <v>#N/A</v>
      </c>
      <c r="T4103" s="181">
        <f t="shared" si="3"/>
        <v>16.92098901</v>
      </c>
      <c r="U4103" s="182">
        <f t="shared" si="4"/>
        <v>39934</v>
      </c>
      <c r="V4103" s="182">
        <f t="shared" si="5"/>
        <v>40025</v>
      </c>
      <c r="W4103" s="182">
        <f t="shared" si="6"/>
        <v>40117</v>
      </c>
      <c r="X4103" s="181">
        <f t="shared" si="7"/>
        <v>182</v>
      </c>
      <c r="Y4103" s="181">
        <f t="shared" si="8"/>
        <v>273</v>
      </c>
      <c r="Z4103" s="181">
        <f t="shared" si="9"/>
        <v>365</v>
      </c>
      <c r="AA4103" s="155"/>
      <c r="AB4103" s="9"/>
      <c r="AC4103" s="9"/>
      <c r="AD4103" s="9"/>
      <c r="AE4103" s="9"/>
      <c r="AF4103" s="9"/>
      <c r="AG4103" s="9"/>
      <c r="AH4103" s="9"/>
    </row>
    <row r="4104" ht="15.75" customHeight="1">
      <c r="A4104" s="177">
        <v>39751.0</v>
      </c>
      <c r="B4104" s="178">
        <v>10.49</v>
      </c>
      <c r="C4104" s="178">
        <v>11.71</v>
      </c>
      <c r="D4104" s="178">
        <v>12.45</v>
      </c>
      <c r="E4104" s="178">
        <v>14.14</v>
      </c>
      <c r="F4104" s="178">
        <v>15.4</v>
      </c>
      <c r="G4104" s="178">
        <v>16.23</v>
      </c>
      <c r="H4104" s="178">
        <v>16.85</v>
      </c>
      <c r="I4104" s="178">
        <v>16.98</v>
      </c>
      <c r="J4104" s="178">
        <v>17.11</v>
      </c>
      <c r="K4104" s="179" t="str">
        <f>MAX(0,((T4104*(365/365))-VLOOKUP(A4104,VBMA!$A:$D,4,0))  /  (T4104* (365/365)   ))</f>
        <v>#N/A</v>
      </c>
      <c r="L4104" s="180" t="str">
        <f t="shared" ref="L4104:S4104" si="4107">(B4104*(1-$K4104) * (365/365))/100</f>
        <v>#N/A</v>
      </c>
      <c r="M4104" s="180" t="str">
        <f t="shared" si="4107"/>
        <v>#N/A</v>
      </c>
      <c r="N4104" s="180" t="str">
        <f t="shared" si="4107"/>
        <v>#N/A</v>
      </c>
      <c r="O4104" s="180" t="str">
        <f t="shared" si="4107"/>
        <v>#N/A</v>
      </c>
      <c r="P4104" s="180" t="str">
        <f t="shared" si="4107"/>
        <v>#N/A</v>
      </c>
      <c r="Q4104" s="180" t="str">
        <f t="shared" si="4107"/>
        <v>#N/A</v>
      </c>
      <c r="R4104" s="180" t="str">
        <f t="shared" si="4107"/>
        <v>#N/A</v>
      </c>
      <c r="S4104" s="180" t="str">
        <f t="shared" si="4107"/>
        <v>#N/A</v>
      </c>
      <c r="T4104" s="181">
        <f t="shared" si="3"/>
        <v>17.11142857</v>
      </c>
      <c r="U4104" s="182">
        <f t="shared" si="4"/>
        <v>39933</v>
      </c>
      <c r="V4104" s="182">
        <f t="shared" si="5"/>
        <v>40024</v>
      </c>
      <c r="W4104" s="182">
        <f t="shared" si="6"/>
        <v>40116</v>
      </c>
      <c r="X4104" s="181">
        <f t="shared" si="7"/>
        <v>182</v>
      </c>
      <c r="Y4104" s="181">
        <f t="shared" si="8"/>
        <v>273</v>
      </c>
      <c r="Z4104" s="181">
        <f t="shared" si="9"/>
        <v>365</v>
      </c>
      <c r="AA4104" s="155"/>
      <c r="AB4104" s="9"/>
      <c r="AC4104" s="9"/>
      <c r="AD4104" s="9"/>
      <c r="AE4104" s="9"/>
      <c r="AF4104" s="9"/>
      <c r="AG4104" s="9"/>
      <c r="AH4104" s="9"/>
    </row>
    <row r="4105" ht="15.75" customHeight="1">
      <c r="A4105" s="177">
        <v>39750.0</v>
      </c>
      <c r="B4105" s="178">
        <v>9.85</v>
      </c>
      <c r="C4105" s="178">
        <v>10.95</v>
      </c>
      <c r="D4105" s="178">
        <v>11.9</v>
      </c>
      <c r="E4105" s="178">
        <v>14.03</v>
      </c>
      <c r="F4105" s="178">
        <v>15.55</v>
      </c>
      <c r="G4105" s="178">
        <v>16.3</v>
      </c>
      <c r="H4105" s="178">
        <v>16.85</v>
      </c>
      <c r="I4105" s="178">
        <v>16.98</v>
      </c>
      <c r="J4105" s="178">
        <v>17.05</v>
      </c>
      <c r="K4105" s="179" t="str">
        <f>MAX(0,((T4105*(365/365))-VLOOKUP(A4105,VBMA!$A:$D,4,0))  /  (T4105* (365/365)   ))</f>
        <v>#N/A</v>
      </c>
      <c r="L4105" s="180" t="str">
        <f t="shared" ref="L4105:S4105" si="4108">(B4105*(1-$K4105) * (365/365))/100</f>
        <v>#N/A</v>
      </c>
      <c r="M4105" s="180" t="str">
        <f t="shared" si="4108"/>
        <v>#N/A</v>
      </c>
      <c r="N4105" s="180" t="str">
        <f t="shared" si="4108"/>
        <v>#N/A</v>
      </c>
      <c r="O4105" s="180" t="str">
        <f t="shared" si="4108"/>
        <v>#N/A</v>
      </c>
      <c r="P4105" s="180" t="str">
        <f t="shared" si="4108"/>
        <v>#N/A</v>
      </c>
      <c r="Q4105" s="180" t="str">
        <f t="shared" si="4108"/>
        <v>#N/A</v>
      </c>
      <c r="R4105" s="180" t="str">
        <f t="shared" si="4108"/>
        <v>#N/A</v>
      </c>
      <c r="S4105" s="180" t="str">
        <f t="shared" si="4108"/>
        <v>#N/A</v>
      </c>
      <c r="T4105" s="181">
        <f t="shared" si="3"/>
        <v>17.11142857</v>
      </c>
      <c r="U4105" s="182">
        <f t="shared" si="4"/>
        <v>39932</v>
      </c>
      <c r="V4105" s="182">
        <f t="shared" si="5"/>
        <v>40023</v>
      </c>
      <c r="W4105" s="182">
        <f t="shared" si="6"/>
        <v>40115</v>
      </c>
      <c r="X4105" s="181">
        <f t="shared" si="7"/>
        <v>182</v>
      </c>
      <c r="Y4105" s="181">
        <f t="shared" si="8"/>
        <v>273</v>
      </c>
      <c r="Z4105" s="181">
        <f t="shared" si="9"/>
        <v>365</v>
      </c>
      <c r="AA4105" s="155"/>
      <c r="AB4105" s="9"/>
      <c r="AC4105" s="9"/>
      <c r="AD4105" s="9"/>
      <c r="AE4105" s="9"/>
      <c r="AF4105" s="9"/>
      <c r="AG4105" s="9"/>
      <c r="AH4105" s="9"/>
    </row>
    <row r="4106" ht="15.75" customHeight="1">
      <c r="A4106" s="177">
        <v>39749.0</v>
      </c>
      <c r="B4106" s="178">
        <v>9.55</v>
      </c>
      <c r="C4106" s="178">
        <v>10.54</v>
      </c>
      <c r="D4106" s="178">
        <v>11.46</v>
      </c>
      <c r="E4106" s="178">
        <v>13.89</v>
      </c>
      <c r="F4106" s="178">
        <v>15.33</v>
      </c>
      <c r="G4106" s="178">
        <v>16.24</v>
      </c>
      <c r="H4106" s="178">
        <v>16.88</v>
      </c>
      <c r="I4106" s="178">
        <v>16.98</v>
      </c>
      <c r="J4106" s="178">
        <v>17.0</v>
      </c>
      <c r="K4106" s="179" t="str">
        <f>MAX(0,((T4106*(365/365))-VLOOKUP(A4106,VBMA!$A:$D,4,0))  /  (T4106* (365/365)   ))</f>
        <v>#N/A</v>
      </c>
      <c r="L4106" s="180" t="str">
        <f t="shared" ref="L4106:S4106" si="4109">(B4106*(1-$K4106) * (365/365))/100</f>
        <v>#N/A</v>
      </c>
      <c r="M4106" s="180" t="str">
        <f t="shared" si="4109"/>
        <v>#N/A</v>
      </c>
      <c r="N4106" s="180" t="str">
        <f t="shared" si="4109"/>
        <v>#N/A</v>
      </c>
      <c r="O4106" s="180" t="str">
        <f t="shared" si="4109"/>
        <v>#N/A</v>
      </c>
      <c r="P4106" s="180" t="str">
        <f t="shared" si="4109"/>
        <v>#N/A</v>
      </c>
      <c r="Q4106" s="180" t="str">
        <f t="shared" si="4109"/>
        <v>#N/A</v>
      </c>
      <c r="R4106" s="180" t="str">
        <f t="shared" si="4109"/>
        <v>#N/A</v>
      </c>
      <c r="S4106" s="180" t="str">
        <f t="shared" si="4109"/>
        <v>#N/A</v>
      </c>
      <c r="T4106" s="181">
        <f t="shared" si="3"/>
        <v>17.0810989</v>
      </c>
      <c r="U4106" s="182">
        <f t="shared" si="4"/>
        <v>39931</v>
      </c>
      <c r="V4106" s="182">
        <f t="shared" si="5"/>
        <v>40022</v>
      </c>
      <c r="W4106" s="182">
        <f t="shared" si="6"/>
        <v>40114</v>
      </c>
      <c r="X4106" s="181">
        <f t="shared" si="7"/>
        <v>182</v>
      </c>
      <c r="Y4106" s="181">
        <f t="shared" si="8"/>
        <v>273</v>
      </c>
      <c r="Z4106" s="181">
        <f t="shared" si="9"/>
        <v>365</v>
      </c>
      <c r="AA4106" s="155"/>
      <c r="AB4106" s="9"/>
      <c r="AC4106" s="9"/>
      <c r="AD4106" s="9"/>
      <c r="AE4106" s="9"/>
      <c r="AF4106" s="9"/>
      <c r="AG4106" s="9"/>
      <c r="AH4106" s="9"/>
    </row>
    <row r="4107" ht="15.75" customHeight="1">
      <c r="A4107" s="177">
        <v>39748.0</v>
      </c>
      <c r="B4107" s="178">
        <v>9.55</v>
      </c>
      <c r="C4107" s="178">
        <v>10.54</v>
      </c>
      <c r="D4107" s="178">
        <v>11.46</v>
      </c>
      <c r="E4107" s="178">
        <v>13.98</v>
      </c>
      <c r="F4107" s="178">
        <v>15.46</v>
      </c>
      <c r="G4107" s="178">
        <v>16.26</v>
      </c>
      <c r="H4107" s="178">
        <v>16.76</v>
      </c>
      <c r="I4107" s="178">
        <v>16.9</v>
      </c>
      <c r="J4107" s="178">
        <v>16.95</v>
      </c>
      <c r="K4107" s="179" t="str">
        <f>MAX(0,((T4107*(365/365))-VLOOKUP(A4107,VBMA!$A:$D,4,0))  /  (T4107* (365/365)   ))</f>
        <v>#N/A</v>
      </c>
      <c r="L4107" s="180" t="str">
        <f t="shared" ref="L4107:S4107" si="4110">(B4107*(1-$K4107) * (365/365))/100</f>
        <v>#N/A</v>
      </c>
      <c r="M4107" s="180" t="str">
        <f t="shared" si="4110"/>
        <v>#N/A</v>
      </c>
      <c r="N4107" s="180" t="str">
        <f t="shared" si="4110"/>
        <v>#N/A</v>
      </c>
      <c r="O4107" s="180" t="str">
        <f t="shared" si="4110"/>
        <v>#N/A</v>
      </c>
      <c r="P4107" s="180" t="str">
        <f t="shared" si="4110"/>
        <v>#N/A</v>
      </c>
      <c r="Q4107" s="180" t="str">
        <f t="shared" si="4110"/>
        <v>#N/A</v>
      </c>
      <c r="R4107" s="180" t="str">
        <f t="shared" si="4110"/>
        <v>#N/A</v>
      </c>
      <c r="S4107" s="180" t="str">
        <f t="shared" si="4110"/>
        <v>#N/A</v>
      </c>
      <c r="T4107" s="181">
        <f t="shared" si="3"/>
        <v>17.04153846</v>
      </c>
      <c r="U4107" s="182">
        <f t="shared" si="4"/>
        <v>39930</v>
      </c>
      <c r="V4107" s="182">
        <f t="shared" si="5"/>
        <v>40021</v>
      </c>
      <c r="W4107" s="182">
        <f t="shared" si="6"/>
        <v>40113</v>
      </c>
      <c r="X4107" s="181">
        <f t="shared" si="7"/>
        <v>182</v>
      </c>
      <c r="Y4107" s="181">
        <f t="shared" si="8"/>
        <v>273</v>
      </c>
      <c r="Z4107" s="181">
        <f t="shared" si="9"/>
        <v>365</v>
      </c>
      <c r="AA4107" s="155"/>
      <c r="AB4107" s="9"/>
      <c r="AC4107" s="9"/>
      <c r="AD4107" s="9"/>
      <c r="AE4107" s="9"/>
      <c r="AF4107" s="9"/>
      <c r="AG4107" s="9"/>
      <c r="AH4107" s="9"/>
    </row>
    <row r="4108" ht="15.75" customHeight="1">
      <c r="A4108" s="177">
        <v>39745.0</v>
      </c>
      <c r="B4108" s="178">
        <v>9.39</v>
      </c>
      <c r="C4108" s="178">
        <v>10.56</v>
      </c>
      <c r="D4108" s="178">
        <v>11.72</v>
      </c>
      <c r="E4108" s="178">
        <v>14.19</v>
      </c>
      <c r="F4108" s="178">
        <v>15.22</v>
      </c>
      <c r="G4108" s="178">
        <v>16.22</v>
      </c>
      <c r="H4108" s="178">
        <v>16.83</v>
      </c>
      <c r="I4108" s="178">
        <v>16.98</v>
      </c>
      <c r="J4108" s="178">
        <v>17.06</v>
      </c>
      <c r="K4108" s="179" t="str">
        <f>MAX(0,((T4108*(365/365))-VLOOKUP(A4108,VBMA!$A:$D,4,0))  /  (T4108* (365/365)   ))</f>
        <v>#N/A</v>
      </c>
      <c r="L4108" s="180" t="str">
        <f t="shared" ref="L4108:S4108" si="4111">(B4108*(1-$K4108) * (365/365))/100</f>
        <v>#N/A</v>
      </c>
      <c r="M4108" s="180" t="str">
        <f t="shared" si="4111"/>
        <v>#N/A</v>
      </c>
      <c r="N4108" s="180" t="str">
        <f t="shared" si="4111"/>
        <v>#N/A</v>
      </c>
      <c r="O4108" s="180" t="str">
        <f t="shared" si="4111"/>
        <v>#N/A</v>
      </c>
      <c r="P4108" s="180" t="str">
        <f t="shared" si="4111"/>
        <v>#N/A</v>
      </c>
      <c r="Q4108" s="180" t="str">
        <f t="shared" si="4111"/>
        <v>#N/A</v>
      </c>
      <c r="R4108" s="180" t="str">
        <f t="shared" si="4111"/>
        <v>#N/A</v>
      </c>
      <c r="S4108" s="180" t="str">
        <f t="shared" si="4111"/>
        <v>#N/A</v>
      </c>
      <c r="T4108" s="181">
        <f t="shared" si="3"/>
        <v>17.13164835</v>
      </c>
      <c r="U4108" s="182">
        <f t="shared" si="4"/>
        <v>39927</v>
      </c>
      <c r="V4108" s="182">
        <f t="shared" si="5"/>
        <v>40018</v>
      </c>
      <c r="W4108" s="182">
        <f t="shared" si="6"/>
        <v>40110</v>
      </c>
      <c r="X4108" s="181">
        <f t="shared" si="7"/>
        <v>182</v>
      </c>
      <c r="Y4108" s="181">
        <f t="shared" si="8"/>
        <v>273</v>
      </c>
      <c r="Z4108" s="181">
        <f t="shared" si="9"/>
        <v>365</v>
      </c>
      <c r="AA4108" s="155"/>
      <c r="AB4108" s="9"/>
      <c r="AC4108" s="9"/>
      <c r="AD4108" s="9"/>
      <c r="AE4108" s="9"/>
      <c r="AF4108" s="9"/>
      <c r="AG4108" s="9"/>
      <c r="AH4108" s="9"/>
    </row>
    <row r="4109" ht="15.75" customHeight="1">
      <c r="A4109" s="177">
        <v>39744.0</v>
      </c>
      <c r="B4109" s="178">
        <v>9.75</v>
      </c>
      <c r="C4109" s="178">
        <v>10.78</v>
      </c>
      <c r="D4109" s="178">
        <v>11.8</v>
      </c>
      <c r="E4109" s="178">
        <v>14.21</v>
      </c>
      <c r="F4109" s="178">
        <v>15.28</v>
      </c>
      <c r="G4109" s="178">
        <v>16.26</v>
      </c>
      <c r="H4109" s="178">
        <v>16.82</v>
      </c>
      <c r="I4109" s="178">
        <v>16.98</v>
      </c>
      <c r="J4109" s="178">
        <v>17.08</v>
      </c>
      <c r="K4109" s="179" t="str">
        <f>MAX(0,((T4109*(365/365))-VLOOKUP(A4109,VBMA!$A:$D,4,0))  /  (T4109* (365/365)   ))</f>
        <v>#N/A</v>
      </c>
      <c r="L4109" s="180" t="str">
        <f t="shared" ref="L4109:S4109" si="4112">(B4109*(1-$K4109) * (365/365))/100</f>
        <v>#N/A</v>
      </c>
      <c r="M4109" s="180" t="str">
        <f t="shared" si="4112"/>
        <v>#N/A</v>
      </c>
      <c r="N4109" s="180" t="str">
        <f t="shared" si="4112"/>
        <v>#N/A</v>
      </c>
      <c r="O4109" s="180" t="str">
        <f t="shared" si="4112"/>
        <v>#N/A</v>
      </c>
      <c r="P4109" s="180" t="str">
        <f t="shared" si="4112"/>
        <v>#N/A</v>
      </c>
      <c r="Q4109" s="180" t="str">
        <f t="shared" si="4112"/>
        <v>#N/A</v>
      </c>
      <c r="R4109" s="180" t="str">
        <f t="shared" si="4112"/>
        <v>#N/A</v>
      </c>
      <c r="S4109" s="180" t="str">
        <f t="shared" si="4112"/>
        <v>#N/A</v>
      </c>
      <c r="T4109" s="181">
        <f t="shared" si="3"/>
        <v>17.14175824</v>
      </c>
      <c r="U4109" s="182">
        <f t="shared" si="4"/>
        <v>39926</v>
      </c>
      <c r="V4109" s="182">
        <f t="shared" si="5"/>
        <v>40017</v>
      </c>
      <c r="W4109" s="182">
        <f t="shared" si="6"/>
        <v>40109</v>
      </c>
      <c r="X4109" s="181">
        <f t="shared" si="7"/>
        <v>182</v>
      </c>
      <c r="Y4109" s="181">
        <f t="shared" si="8"/>
        <v>273</v>
      </c>
      <c r="Z4109" s="181">
        <f t="shared" si="9"/>
        <v>365</v>
      </c>
      <c r="AA4109" s="155"/>
      <c r="AB4109" s="9"/>
      <c r="AC4109" s="9"/>
      <c r="AD4109" s="9"/>
      <c r="AE4109" s="9"/>
      <c r="AF4109" s="9"/>
      <c r="AG4109" s="9"/>
      <c r="AH4109" s="9"/>
    </row>
    <row r="4110" ht="15.75" customHeight="1">
      <c r="A4110" s="177">
        <v>39743.0</v>
      </c>
      <c r="B4110" s="178">
        <v>9.63</v>
      </c>
      <c r="C4110" s="178">
        <v>10.75</v>
      </c>
      <c r="D4110" s="178">
        <v>11.69</v>
      </c>
      <c r="E4110" s="178">
        <v>14.31</v>
      </c>
      <c r="F4110" s="178">
        <v>15.29</v>
      </c>
      <c r="G4110" s="178">
        <v>16.38</v>
      </c>
      <c r="H4110" s="178">
        <v>17.06</v>
      </c>
      <c r="I4110" s="178">
        <v>17.29</v>
      </c>
      <c r="J4110" s="178">
        <v>17.38</v>
      </c>
      <c r="K4110" s="179" t="str">
        <f>MAX(0,((T4110*(365/365))-VLOOKUP(A4110,VBMA!$A:$D,4,0))  /  (T4110* (365/365)   ))</f>
        <v>#N/A</v>
      </c>
      <c r="L4110" s="180" t="str">
        <f t="shared" ref="L4110:S4110" si="4113">(B4110*(1-$K4110) * (365/365))/100</f>
        <v>#N/A</v>
      </c>
      <c r="M4110" s="180" t="str">
        <f t="shared" si="4113"/>
        <v>#N/A</v>
      </c>
      <c r="N4110" s="180" t="str">
        <f t="shared" si="4113"/>
        <v>#N/A</v>
      </c>
      <c r="O4110" s="180" t="str">
        <f t="shared" si="4113"/>
        <v>#N/A</v>
      </c>
      <c r="P4110" s="180" t="str">
        <f t="shared" si="4113"/>
        <v>#N/A</v>
      </c>
      <c r="Q4110" s="180" t="str">
        <f t="shared" si="4113"/>
        <v>#N/A</v>
      </c>
      <c r="R4110" s="180" t="str">
        <f t="shared" si="4113"/>
        <v>#N/A</v>
      </c>
      <c r="S4110" s="180" t="str">
        <f t="shared" si="4113"/>
        <v>#N/A</v>
      </c>
      <c r="T4110" s="181">
        <f t="shared" si="3"/>
        <v>17.52252747</v>
      </c>
      <c r="U4110" s="182">
        <f t="shared" si="4"/>
        <v>39925</v>
      </c>
      <c r="V4110" s="182">
        <f t="shared" si="5"/>
        <v>40016</v>
      </c>
      <c r="W4110" s="182">
        <f t="shared" si="6"/>
        <v>40108</v>
      </c>
      <c r="X4110" s="181">
        <f t="shared" si="7"/>
        <v>182</v>
      </c>
      <c r="Y4110" s="181">
        <f t="shared" si="8"/>
        <v>273</v>
      </c>
      <c r="Z4110" s="181">
        <f t="shared" si="9"/>
        <v>365</v>
      </c>
      <c r="AA4110" s="155"/>
      <c r="AB4110" s="9"/>
      <c r="AC4110" s="9"/>
      <c r="AD4110" s="9"/>
      <c r="AE4110" s="9"/>
      <c r="AF4110" s="9"/>
      <c r="AG4110" s="9"/>
      <c r="AH4110" s="9"/>
    </row>
    <row r="4111" ht="15.75" customHeight="1">
      <c r="A4111" s="177">
        <v>39742.0</v>
      </c>
      <c r="B4111" s="178">
        <v>10.45</v>
      </c>
      <c r="C4111" s="178">
        <v>11.41</v>
      </c>
      <c r="D4111" s="178">
        <v>12.09</v>
      </c>
      <c r="E4111" s="178">
        <v>14.52</v>
      </c>
      <c r="F4111" s="178">
        <v>15.64</v>
      </c>
      <c r="G4111" s="178">
        <v>16.59</v>
      </c>
      <c r="H4111" s="178">
        <v>17.13</v>
      </c>
      <c r="I4111" s="178">
        <v>17.32</v>
      </c>
      <c r="J4111" s="178">
        <v>17.36</v>
      </c>
      <c r="K4111" s="179" t="str">
        <f>MAX(0,((T4111*(365/365))-VLOOKUP(A4111,VBMA!$A:$D,4,0))  /  (T4111* (365/365)   ))</f>
        <v>#N/A</v>
      </c>
      <c r="L4111" s="180" t="str">
        <f t="shared" ref="L4111:S4111" si="4114">(B4111*(1-$K4111) * (365/365))/100</f>
        <v>#N/A</v>
      </c>
      <c r="M4111" s="180" t="str">
        <f t="shared" si="4114"/>
        <v>#N/A</v>
      </c>
      <c r="N4111" s="180" t="str">
        <f t="shared" si="4114"/>
        <v>#N/A</v>
      </c>
      <c r="O4111" s="180" t="str">
        <f t="shared" si="4114"/>
        <v>#N/A</v>
      </c>
      <c r="P4111" s="180" t="str">
        <f t="shared" si="4114"/>
        <v>#N/A</v>
      </c>
      <c r="Q4111" s="180" t="str">
        <f t="shared" si="4114"/>
        <v>#N/A</v>
      </c>
      <c r="R4111" s="180" t="str">
        <f t="shared" si="4114"/>
        <v>#N/A</v>
      </c>
      <c r="S4111" s="180" t="str">
        <f t="shared" si="4114"/>
        <v>#N/A</v>
      </c>
      <c r="T4111" s="181">
        <f t="shared" si="3"/>
        <v>17.51208791</v>
      </c>
      <c r="U4111" s="182">
        <f t="shared" si="4"/>
        <v>39924</v>
      </c>
      <c r="V4111" s="182">
        <f t="shared" si="5"/>
        <v>40015</v>
      </c>
      <c r="W4111" s="182">
        <f t="shared" si="6"/>
        <v>40107</v>
      </c>
      <c r="X4111" s="181">
        <f t="shared" si="7"/>
        <v>182</v>
      </c>
      <c r="Y4111" s="181">
        <f t="shared" si="8"/>
        <v>273</v>
      </c>
      <c r="Z4111" s="181">
        <f t="shared" si="9"/>
        <v>365</v>
      </c>
      <c r="AA4111" s="155"/>
      <c r="AB4111" s="9"/>
      <c r="AC4111" s="9"/>
      <c r="AD4111" s="9"/>
      <c r="AE4111" s="9"/>
      <c r="AF4111" s="9"/>
      <c r="AG4111" s="9"/>
      <c r="AH4111" s="9"/>
    </row>
    <row r="4112" ht="15.75" customHeight="1">
      <c r="A4112" s="177">
        <v>39741.0</v>
      </c>
      <c r="B4112" s="178">
        <v>11.35</v>
      </c>
      <c r="C4112" s="178">
        <v>12.1</v>
      </c>
      <c r="D4112" s="178">
        <v>12.65</v>
      </c>
      <c r="E4112" s="178">
        <v>14.86</v>
      </c>
      <c r="F4112" s="178">
        <v>15.86</v>
      </c>
      <c r="G4112" s="178">
        <v>16.75</v>
      </c>
      <c r="H4112" s="178">
        <v>17.35</v>
      </c>
      <c r="I4112" s="178">
        <v>17.45</v>
      </c>
      <c r="J4112" s="178">
        <v>17.52</v>
      </c>
      <c r="K4112" s="179" t="str">
        <f>MAX(0,((T4112*(365/365))-VLOOKUP(A4112,VBMA!$A:$D,4,0))  /  (T4112* (365/365)   ))</f>
        <v>#N/A</v>
      </c>
      <c r="L4112" s="180" t="str">
        <f t="shared" ref="L4112:S4112" si="4115">(B4112*(1-$K4112) * (365/365))/100</f>
        <v>#N/A</v>
      </c>
      <c r="M4112" s="180" t="str">
        <f t="shared" si="4115"/>
        <v>#N/A</v>
      </c>
      <c r="N4112" s="180" t="str">
        <f t="shared" si="4115"/>
        <v>#N/A</v>
      </c>
      <c r="O4112" s="180" t="str">
        <f t="shared" si="4115"/>
        <v>#N/A</v>
      </c>
      <c r="P4112" s="180" t="str">
        <f t="shared" si="4115"/>
        <v>#N/A</v>
      </c>
      <c r="Q4112" s="180" t="str">
        <f t="shared" si="4115"/>
        <v>#N/A</v>
      </c>
      <c r="R4112" s="180" t="str">
        <f t="shared" si="4115"/>
        <v>#N/A</v>
      </c>
      <c r="S4112" s="180" t="str">
        <f t="shared" si="4115"/>
        <v>#N/A</v>
      </c>
      <c r="T4112" s="181">
        <f t="shared" si="3"/>
        <v>17.5510989</v>
      </c>
      <c r="U4112" s="182">
        <f t="shared" si="4"/>
        <v>39923</v>
      </c>
      <c r="V4112" s="182">
        <f t="shared" si="5"/>
        <v>40014</v>
      </c>
      <c r="W4112" s="182">
        <f t="shared" si="6"/>
        <v>40106</v>
      </c>
      <c r="X4112" s="181">
        <f t="shared" si="7"/>
        <v>182</v>
      </c>
      <c r="Y4112" s="181">
        <f t="shared" si="8"/>
        <v>273</v>
      </c>
      <c r="Z4112" s="181">
        <f t="shared" si="9"/>
        <v>365</v>
      </c>
      <c r="AA4112" s="155"/>
      <c r="AB4112" s="9"/>
      <c r="AC4112" s="9"/>
      <c r="AD4112" s="9"/>
      <c r="AE4112" s="9"/>
      <c r="AF4112" s="9"/>
      <c r="AG4112" s="9"/>
      <c r="AH4112" s="9"/>
    </row>
    <row r="4113" ht="15.75" customHeight="1">
      <c r="A4113" s="177">
        <v>39738.0</v>
      </c>
      <c r="B4113" s="178">
        <v>11.88</v>
      </c>
      <c r="C4113" s="178">
        <v>12.89</v>
      </c>
      <c r="D4113" s="178">
        <v>13.8</v>
      </c>
      <c r="E4113" s="178">
        <v>15.48</v>
      </c>
      <c r="F4113" s="178">
        <v>16.23</v>
      </c>
      <c r="G4113" s="178">
        <v>16.96</v>
      </c>
      <c r="H4113" s="178">
        <v>17.58</v>
      </c>
      <c r="I4113" s="178">
        <v>17.71</v>
      </c>
      <c r="J4113" s="178">
        <v>17.73</v>
      </c>
      <c r="K4113" s="179" t="str">
        <f>MAX(0,((T4113*(365/365))-VLOOKUP(A4113,VBMA!$A:$D,4,0))  /  (T4113* (365/365)   ))</f>
        <v>#N/A</v>
      </c>
      <c r="L4113" s="180" t="str">
        <f t="shared" ref="L4113:S4113" si="4116">(B4113*(1-$K4113) * (365/365))/100</f>
        <v>#N/A</v>
      </c>
      <c r="M4113" s="180" t="str">
        <f t="shared" si="4116"/>
        <v>#N/A</v>
      </c>
      <c r="N4113" s="180" t="str">
        <f t="shared" si="4116"/>
        <v>#N/A</v>
      </c>
      <c r="O4113" s="180" t="str">
        <f t="shared" si="4116"/>
        <v>#N/A</v>
      </c>
      <c r="P4113" s="180" t="str">
        <f t="shared" si="4116"/>
        <v>#N/A</v>
      </c>
      <c r="Q4113" s="180" t="str">
        <f t="shared" si="4116"/>
        <v>#N/A</v>
      </c>
      <c r="R4113" s="180" t="str">
        <f t="shared" si="4116"/>
        <v>#N/A</v>
      </c>
      <c r="S4113" s="180" t="str">
        <f t="shared" si="4116"/>
        <v>#N/A</v>
      </c>
      <c r="T4113" s="181">
        <f t="shared" si="3"/>
        <v>17.84142857</v>
      </c>
      <c r="U4113" s="182">
        <f t="shared" si="4"/>
        <v>39920</v>
      </c>
      <c r="V4113" s="182">
        <f t="shared" si="5"/>
        <v>40011</v>
      </c>
      <c r="W4113" s="182">
        <f t="shared" si="6"/>
        <v>40103</v>
      </c>
      <c r="X4113" s="181">
        <f t="shared" si="7"/>
        <v>182</v>
      </c>
      <c r="Y4113" s="181">
        <f t="shared" si="8"/>
        <v>273</v>
      </c>
      <c r="Z4113" s="181">
        <f t="shared" si="9"/>
        <v>365</v>
      </c>
      <c r="AA4113" s="155"/>
      <c r="AB4113" s="9"/>
      <c r="AC4113" s="9"/>
      <c r="AD4113" s="9"/>
      <c r="AE4113" s="9"/>
      <c r="AF4113" s="9"/>
      <c r="AG4113" s="9"/>
      <c r="AH4113" s="9"/>
    </row>
    <row r="4114" ht="15.75" customHeight="1">
      <c r="A4114" s="177">
        <v>39737.0</v>
      </c>
      <c r="B4114" s="178">
        <v>12.23</v>
      </c>
      <c r="C4114" s="178">
        <v>13.27</v>
      </c>
      <c r="D4114" s="178">
        <v>14.0</v>
      </c>
      <c r="E4114" s="178">
        <v>15.55</v>
      </c>
      <c r="F4114" s="178">
        <v>16.23</v>
      </c>
      <c r="G4114" s="178">
        <v>16.86</v>
      </c>
      <c r="H4114" s="178">
        <v>17.41</v>
      </c>
      <c r="I4114" s="178">
        <v>17.47</v>
      </c>
      <c r="J4114" s="178">
        <v>17.52</v>
      </c>
      <c r="K4114" s="179" t="str">
        <f>MAX(0,((T4114*(365/365))-VLOOKUP(A4114,VBMA!$A:$D,4,0))  /  (T4114* (365/365)   ))</f>
        <v>#N/A</v>
      </c>
      <c r="L4114" s="180" t="str">
        <f t="shared" ref="L4114:S4114" si="4117">(B4114*(1-$K4114) * (365/365))/100</f>
        <v>#N/A</v>
      </c>
      <c r="M4114" s="180" t="str">
        <f t="shared" si="4117"/>
        <v>#N/A</v>
      </c>
      <c r="N4114" s="180" t="str">
        <f t="shared" si="4117"/>
        <v>#N/A</v>
      </c>
      <c r="O4114" s="180" t="str">
        <f t="shared" si="4117"/>
        <v>#N/A</v>
      </c>
      <c r="P4114" s="180" t="str">
        <f t="shared" si="4117"/>
        <v>#N/A</v>
      </c>
      <c r="Q4114" s="180" t="str">
        <f t="shared" si="4117"/>
        <v>#N/A</v>
      </c>
      <c r="R4114" s="180" t="str">
        <f t="shared" si="4117"/>
        <v>#N/A</v>
      </c>
      <c r="S4114" s="180" t="str">
        <f t="shared" si="4117"/>
        <v>#N/A</v>
      </c>
      <c r="T4114" s="181">
        <f t="shared" si="3"/>
        <v>17.53065934</v>
      </c>
      <c r="U4114" s="182">
        <f t="shared" si="4"/>
        <v>39919</v>
      </c>
      <c r="V4114" s="182">
        <f t="shared" si="5"/>
        <v>40010</v>
      </c>
      <c r="W4114" s="182">
        <f t="shared" si="6"/>
        <v>40102</v>
      </c>
      <c r="X4114" s="181">
        <f t="shared" si="7"/>
        <v>182</v>
      </c>
      <c r="Y4114" s="181">
        <f t="shared" si="8"/>
        <v>273</v>
      </c>
      <c r="Z4114" s="181">
        <f t="shared" si="9"/>
        <v>365</v>
      </c>
      <c r="AA4114" s="155"/>
      <c r="AB4114" s="9"/>
      <c r="AC4114" s="9"/>
      <c r="AD4114" s="9"/>
      <c r="AE4114" s="9"/>
      <c r="AF4114" s="9"/>
      <c r="AG4114" s="9"/>
      <c r="AH4114" s="9"/>
    </row>
    <row r="4115" ht="15.75" customHeight="1">
      <c r="A4115" s="177">
        <v>39736.0</v>
      </c>
      <c r="B4115" s="178">
        <v>13.09</v>
      </c>
      <c r="C4115" s="178">
        <v>14.0</v>
      </c>
      <c r="D4115" s="178">
        <v>14.59</v>
      </c>
      <c r="E4115" s="178">
        <v>15.94</v>
      </c>
      <c r="F4115" s="178">
        <v>16.7</v>
      </c>
      <c r="G4115" s="178">
        <v>17.29</v>
      </c>
      <c r="H4115" s="178">
        <v>17.79</v>
      </c>
      <c r="I4115" s="178">
        <v>17.86</v>
      </c>
      <c r="J4115" s="178">
        <v>17.88</v>
      </c>
      <c r="K4115" s="179" t="str">
        <f>MAX(0,((T4115*(365/365))-VLOOKUP(A4115,VBMA!$A:$D,4,0))  /  (T4115* (365/365)   ))</f>
        <v>#N/A</v>
      </c>
      <c r="L4115" s="180" t="str">
        <f t="shared" ref="L4115:S4115" si="4118">(B4115*(1-$K4115) * (365/365))/100</f>
        <v>#N/A</v>
      </c>
      <c r="M4115" s="180" t="str">
        <f t="shared" si="4118"/>
        <v>#N/A</v>
      </c>
      <c r="N4115" s="180" t="str">
        <f t="shared" si="4118"/>
        <v>#N/A</v>
      </c>
      <c r="O4115" s="180" t="str">
        <f t="shared" si="4118"/>
        <v>#N/A</v>
      </c>
      <c r="P4115" s="180" t="str">
        <f t="shared" si="4118"/>
        <v>#N/A</v>
      </c>
      <c r="Q4115" s="180" t="str">
        <f t="shared" si="4118"/>
        <v>#N/A</v>
      </c>
      <c r="R4115" s="180" t="str">
        <f t="shared" si="4118"/>
        <v>#N/A</v>
      </c>
      <c r="S4115" s="180" t="str">
        <f t="shared" si="4118"/>
        <v>#N/A</v>
      </c>
      <c r="T4115" s="181">
        <f t="shared" si="3"/>
        <v>17.93076923</v>
      </c>
      <c r="U4115" s="182">
        <f t="shared" si="4"/>
        <v>39918</v>
      </c>
      <c r="V4115" s="182">
        <f t="shared" si="5"/>
        <v>40009</v>
      </c>
      <c r="W4115" s="182">
        <f t="shared" si="6"/>
        <v>40101</v>
      </c>
      <c r="X4115" s="181">
        <f t="shared" si="7"/>
        <v>182</v>
      </c>
      <c r="Y4115" s="181">
        <f t="shared" si="8"/>
        <v>273</v>
      </c>
      <c r="Z4115" s="181">
        <f t="shared" si="9"/>
        <v>365</v>
      </c>
      <c r="AA4115" s="155"/>
      <c r="AB4115" s="9"/>
      <c r="AC4115" s="9"/>
      <c r="AD4115" s="9"/>
      <c r="AE4115" s="9"/>
      <c r="AF4115" s="9"/>
      <c r="AG4115" s="9"/>
      <c r="AH4115" s="9"/>
    </row>
    <row r="4116" ht="15.75" customHeight="1">
      <c r="A4116" s="177">
        <v>39735.0</v>
      </c>
      <c r="B4116" s="178">
        <v>13.17</v>
      </c>
      <c r="C4116" s="178">
        <v>14.17</v>
      </c>
      <c r="D4116" s="178">
        <v>14.71</v>
      </c>
      <c r="E4116" s="178">
        <v>15.99</v>
      </c>
      <c r="F4116" s="178">
        <v>16.67</v>
      </c>
      <c r="G4116" s="178">
        <v>17.12</v>
      </c>
      <c r="H4116" s="178">
        <v>17.57</v>
      </c>
      <c r="I4116" s="178">
        <v>17.58</v>
      </c>
      <c r="J4116" s="178">
        <v>17.64</v>
      </c>
      <c r="K4116" s="179" t="str">
        <f>MAX(0,((T4116*(365/365))-VLOOKUP(A4116,VBMA!$A:$D,4,0))  /  (T4116* (365/365)   ))</f>
        <v>#N/A</v>
      </c>
      <c r="L4116" s="180" t="str">
        <f t="shared" ref="L4116:S4116" si="4119">(B4116*(1-$K4116) * (365/365))/100</f>
        <v>#N/A</v>
      </c>
      <c r="M4116" s="180" t="str">
        <f t="shared" si="4119"/>
        <v>#N/A</v>
      </c>
      <c r="N4116" s="180" t="str">
        <f t="shared" si="4119"/>
        <v>#N/A</v>
      </c>
      <c r="O4116" s="180" t="str">
        <f t="shared" si="4119"/>
        <v>#N/A</v>
      </c>
      <c r="P4116" s="180" t="str">
        <f t="shared" si="4119"/>
        <v>#N/A</v>
      </c>
      <c r="Q4116" s="180" t="str">
        <f t="shared" si="4119"/>
        <v>#N/A</v>
      </c>
      <c r="R4116" s="180" t="str">
        <f t="shared" si="4119"/>
        <v>#N/A</v>
      </c>
      <c r="S4116" s="180" t="str">
        <f t="shared" si="4119"/>
        <v>#N/A</v>
      </c>
      <c r="T4116" s="181">
        <f t="shared" si="3"/>
        <v>17.59010989</v>
      </c>
      <c r="U4116" s="182">
        <f t="shared" si="4"/>
        <v>39917</v>
      </c>
      <c r="V4116" s="182">
        <f t="shared" si="5"/>
        <v>40008</v>
      </c>
      <c r="W4116" s="182">
        <f t="shared" si="6"/>
        <v>40100</v>
      </c>
      <c r="X4116" s="181">
        <f t="shared" si="7"/>
        <v>182</v>
      </c>
      <c r="Y4116" s="181">
        <f t="shared" si="8"/>
        <v>273</v>
      </c>
      <c r="Z4116" s="181">
        <f t="shared" si="9"/>
        <v>365</v>
      </c>
      <c r="AA4116" s="155"/>
      <c r="AB4116" s="9"/>
      <c r="AC4116" s="9"/>
      <c r="AD4116" s="9"/>
      <c r="AE4116" s="9"/>
      <c r="AF4116" s="9"/>
      <c r="AG4116" s="9"/>
      <c r="AH4116" s="9"/>
    </row>
    <row r="4117" ht="15.75" customHeight="1">
      <c r="A4117" s="177">
        <v>39734.0</v>
      </c>
      <c r="B4117" s="178">
        <v>13.61</v>
      </c>
      <c r="C4117" s="178">
        <v>14.5</v>
      </c>
      <c r="D4117" s="178">
        <v>15.06</v>
      </c>
      <c r="E4117" s="178">
        <v>16.22</v>
      </c>
      <c r="F4117" s="178">
        <v>16.97</v>
      </c>
      <c r="G4117" s="178">
        <v>17.33</v>
      </c>
      <c r="H4117" s="178">
        <v>17.72</v>
      </c>
      <c r="I4117" s="178">
        <v>17.74</v>
      </c>
      <c r="J4117" s="178">
        <v>17.74</v>
      </c>
      <c r="K4117" s="179" t="str">
        <f>MAX(0,((T4117*(365/365))-VLOOKUP(A4117,VBMA!$A:$D,4,0))  /  (T4117* (365/365)   ))</f>
        <v>#N/A</v>
      </c>
      <c r="L4117" s="180" t="str">
        <f t="shared" ref="L4117:S4117" si="4120">(B4117*(1-$K4117) * (365/365))/100</f>
        <v>#N/A</v>
      </c>
      <c r="M4117" s="180" t="str">
        <f t="shared" si="4120"/>
        <v>#N/A</v>
      </c>
      <c r="N4117" s="180" t="str">
        <f t="shared" si="4120"/>
        <v>#N/A</v>
      </c>
      <c r="O4117" s="180" t="str">
        <f t="shared" si="4120"/>
        <v>#N/A</v>
      </c>
      <c r="P4117" s="180" t="str">
        <f t="shared" si="4120"/>
        <v>#N/A</v>
      </c>
      <c r="Q4117" s="180" t="str">
        <f t="shared" si="4120"/>
        <v>#N/A</v>
      </c>
      <c r="R4117" s="180" t="str">
        <f t="shared" si="4120"/>
        <v>#N/A</v>
      </c>
      <c r="S4117" s="180" t="str">
        <f t="shared" si="4120"/>
        <v>#N/A</v>
      </c>
      <c r="T4117" s="181">
        <f t="shared" si="3"/>
        <v>17.76021978</v>
      </c>
      <c r="U4117" s="182">
        <f t="shared" si="4"/>
        <v>39916</v>
      </c>
      <c r="V4117" s="182">
        <f t="shared" si="5"/>
        <v>40007</v>
      </c>
      <c r="W4117" s="182">
        <f t="shared" si="6"/>
        <v>40099</v>
      </c>
      <c r="X4117" s="181">
        <f t="shared" si="7"/>
        <v>182</v>
      </c>
      <c r="Y4117" s="181">
        <f t="shared" si="8"/>
        <v>273</v>
      </c>
      <c r="Z4117" s="181">
        <f t="shared" si="9"/>
        <v>365</v>
      </c>
      <c r="AA4117" s="155"/>
      <c r="AB4117" s="9"/>
      <c r="AC4117" s="9"/>
      <c r="AD4117" s="9"/>
      <c r="AE4117" s="9"/>
      <c r="AF4117" s="9"/>
      <c r="AG4117" s="9"/>
      <c r="AH4117" s="9"/>
    </row>
    <row r="4118" ht="15.75" customHeight="1">
      <c r="A4118" s="177">
        <v>39731.0</v>
      </c>
      <c r="B4118" s="178">
        <v>13.92</v>
      </c>
      <c r="C4118" s="178">
        <v>14.73</v>
      </c>
      <c r="D4118" s="178">
        <v>15.31</v>
      </c>
      <c r="E4118" s="178">
        <v>16.38</v>
      </c>
      <c r="F4118" s="178">
        <v>16.99</v>
      </c>
      <c r="G4118" s="178">
        <v>17.44</v>
      </c>
      <c r="H4118" s="178">
        <v>17.73</v>
      </c>
      <c r="I4118" s="178">
        <v>17.96</v>
      </c>
      <c r="J4118" s="178">
        <v>17.98</v>
      </c>
      <c r="K4118" s="179" t="str">
        <f>MAX(0,((T4118*(365/365))-VLOOKUP(A4118,VBMA!$A:$D,4,0))  /  (T4118* (365/365)   ))</f>
        <v>#N/A</v>
      </c>
      <c r="L4118" s="180" t="str">
        <f t="shared" ref="L4118:S4118" si="4121">(B4118*(1-$K4118) * (365/365))/100</f>
        <v>#N/A</v>
      </c>
      <c r="M4118" s="180" t="str">
        <f t="shared" si="4121"/>
        <v>#N/A</v>
      </c>
      <c r="N4118" s="180" t="str">
        <f t="shared" si="4121"/>
        <v>#N/A</v>
      </c>
      <c r="O4118" s="180" t="str">
        <f t="shared" si="4121"/>
        <v>#N/A</v>
      </c>
      <c r="P4118" s="180" t="str">
        <f t="shared" si="4121"/>
        <v>#N/A</v>
      </c>
      <c r="Q4118" s="180" t="str">
        <f t="shared" si="4121"/>
        <v>#N/A</v>
      </c>
      <c r="R4118" s="180" t="str">
        <f t="shared" si="4121"/>
        <v>#N/A</v>
      </c>
      <c r="S4118" s="180" t="str">
        <f t="shared" si="4121"/>
        <v>#N/A</v>
      </c>
      <c r="T4118" s="181">
        <f t="shared" si="3"/>
        <v>18.19252747</v>
      </c>
      <c r="U4118" s="182">
        <f t="shared" si="4"/>
        <v>39913</v>
      </c>
      <c r="V4118" s="182">
        <f t="shared" si="5"/>
        <v>40004</v>
      </c>
      <c r="W4118" s="182">
        <f t="shared" si="6"/>
        <v>40096</v>
      </c>
      <c r="X4118" s="181">
        <f t="shared" si="7"/>
        <v>182</v>
      </c>
      <c r="Y4118" s="181">
        <f t="shared" si="8"/>
        <v>273</v>
      </c>
      <c r="Z4118" s="181">
        <f t="shared" si="9"/>
        <v>365</v>
      </c>
      <c r="AA4118" s="155"/>
      <c r="AB4118" s="9"/>
      <c r="AC4118" s="9"/>
      <c r="AD4118" s="9"/>
      <c r="AE4118" s="9"/>
      <c r="AF4118" s="9"/>
      <c r="AG4118" s="9"/>
      <c r="AH4118" s="9"/>
    </row>
    <row r="4119" ht="15.75" customHeight="1">
      <c r="A4119" s="177">
        <v>39730.0</v>
      </c>
      <c r="B4119" s="178">
        <v>14.11</v>
      </c>
      <c r="C4119" s="178">
        <v>14.89</v>
      </c>
      <c r="D4119" s="178">
        <v>15.39</v>
      </c>
      <c r="E4119" s="178">
        <v>16.39</v>
      </c>
      <c r="F4119" s="178">
        <v>16.97</v>
      </c>
      <c r="G4119" s="178">
        <v>17.42</v>
      </c>
      <c r="H4119" s="178">
        <v>17.67</v>
      </c>
      <c r="I4119" s="178">
        <v>17.78</v>
      </c>
      <c r="J4119" s="178">
        <v>17.78</v>
      </c>
      <c r="K4119" s="179" t="str">
        <f>MAX(0,((T4119*(365/365))-VLOOKUP(A4119,VBMA!$A:$D,4,0))  /  (T4119* (365/365)   ))</f>
        <v>#N/A</v>
      </c>
      <c r="L4119" s="180" t="str">
        <f t="shared" ref="L4119:S4119" si="4122">(B4119*(1-$K4119) * (365/365))/100</f>
        <v>#N/A</v>
      </c>
      <c r="M4119" s="180" t="str">
        <f t="shared" si="4122"/>
        <v>#N/A</v>
      </c>
      <c r="N4119" s="180" t="str">
        <f t="shared" si="4122"/>
        <v>#N/A</v>
      </c>
      <c r="O4119" s="180" t="str">
        <f t="shared" si="4122"/>
        <v>#N/A</v>
      </c>
      <c r="P4119" s="180" t="str">
        <f t="shared" si="4122"/>
        <v>#N/A</v>
      </c>
      <c r="Q4119" s="180" t="str">
        <f t="shared" si="4122"/>
        <v>#N/A</v>
      </c>
      <c r="R4119" s="180" t="str">
        <f t="shared" si="4122"/>
        <v>#N/A</v>
      </c>
      <c r="S4119" s="180" t="str">
        <f t="shared" si="4122"/>
        <v>#N/A</v>
      </c>
      <c r="T4119" s="181">
        <f t="shared" si="3"/>
        <v>17.89120879</v>
      </c>
      <c r="U4119" s="182">
        <f t="shared" si="4"/>
        <v>39912</v>
      </c>
      <c r="V4119" s="182">
        <f t="shared" si="5"/>
        <v>40003</v>
      </c>
      <c r="W4119" s="182">
        <f t="shared" si="6"/>
        <v>40095</v>
      </c>
      <c r="X4119" s="181">
        <f t="shared" si="7"/>
        <v>182</v>
      </c>
      <c r="Y4119" s="181">
        <f t="shared" si="8"/>
        <v>273</v>
      </c>
      <c r="Z4119" s="181">
        <f t="shared" si="9"/>
        <v>365</v>
      </c>
      <c r="AA4119" s="155"/>
      <c r="AB4119" s="9"/>
      <c r="AC4119" s="9"/>
      <c r="AD4119" s="9"/>
      <c r="AE4119" s="9"/>
      <c r="AF4119" s="9"/>
      <c r="AG4119" s="9"/>
      <c r="AH4119" s="9"/>
    </row>
    <row r="4120" ht="15.75" customHeight="1">
      <c r="A4120" s="177">
        <v>39729.0</v>
      </c>
      <c r="B4120" s="178">
        <v>14.18</v>
      </c>
      <c r="C4120" s="178">
        <v>15.09</v>
      </c>
      <c r="D4120" s="178">
        <v>15.47</v>
      </c>
      <c r="E4120" s="178">
        <v>16.5</v>
      </c>
      <c r="F4120" s="178">
        <v>17.16</v>
      </c>
      <c r="G4120" s="178">
        <v>17.45</v>
      </c>
      <c r="H4120" s="178">
        <v>17.73</v>
      </c>
      <c r="I4120" s="178">
        <v>17.89</v>
      </c>
      <c r="J4120" s="178">
        <v>17.91</v>
      </c>
      <c r="K4120" s="179" t="str">
        <f>MAX(0,((T4120*(365/365))-VLOOKUP(A4120,VBMA!$A:$D,4,0))  /  (T4120* (365/365)   ))</f>
        <v>#N/A</v>
      </c>
      <c r="L4120" s="180" t="str">
        <f t="shared" ref="L4120:S4120" si="4123">(B4120*(1-$K4120) * (365/365))/100</f>
        <v>#N/A</v>
      </c>
      <c r="M4120" s="180" t="str">
        <f t="shared" si="4123"/>
        <v>#N/A</v>
      </c>
      <c r="N4120" s="180" t="str">
        <f t="shared" si="4123"/>
        <v>#N/A</v>
      </c>
      <c r="O4120" s="180" t="str">
        <f t="shared" si="4123"/>
        <v>#N/A</v>
      </c>
      <c r="P4120" s="180" t="str">
        <f t="shared" si="4123"/>
        <v>#N/A</v>
      </c>
      <c r="Q4120" s="180" t="str">
        <f t="shared" si="4123"/>
        <v>#N/A</v>
      </c>
      <c r="R4120" s="180" t="str">
        <f t="shared" si="4123"/>
        <v>#N/A</v>
      </c>
      <c r="S4120" s="180" t="str">
        <f t="shared" si="4123"/>
        <v>#N/A</v>
      </c>
      <c r="T4120" s="181">
        <f t="shared" si="3"/>
        <v>18.05175824</v>
      </c>
      <c r="U4120" s="182">
        <f t="shared" si="4"/>
        <v>39911</v>
      </c>
      <c r="V4120" s="182">
        <f t="shared" si="5"/>
        <v>40002</v>
      </c>
      <c r="W4120" s="182">
        <f t="shared" si="6"/>
        <v>40094</v>
      </c>
      <c r="X4120" s="181">
        <f t="shared" si="7"/>
        <v>182</v>
      </c>
      <c r="Y4120" s="181">
        <f t="shared" si="8"/>
        <v>273</v>
      </c>
      <c r="Z4120" s="181">
        <f t="shared" si="9"/>
        <v>365</v>
      </c>
      <c r="AA4120" s="155"/>
      <c r="AB4120" s="9"/>
      <c r="AC4120" s="9"/>
      <c r="AD4120" s="9"/>
      <c r="AE4120" s="9"/>
      <c r="AF4120" s="9"/>
      <c r="AG4120" s="9"/>
      <c r="AH4120" s="9"/>
    </row>
    <row r="4121" ht="15.75" customHeight="1">
      <c r="A4121" s="177">
        <v>39728.0</v>
      </c>
      <c r="B4121" s="178">
        <v>14.45</v>
      </c>
      <c r="C4121" s="178">
        <v>15.35</v>
      </c>
      <c r="D4121" s="178">
        <v>15.75</v>
      </c>
      <c r="E4121" s="178">
        <v>16.68</v>
      </c>
      <c r="F4121" s="178">
        <v>17.2</v>
      </c>
      <c r="G4121" s="178">
        <v>17.55</v>
      </c>
      <c r="H4121" s="178">
        <v>17.8</v>
      </c>
      <c r="I4121" s="178">
        <v>17.91</v>
      </c>
      <c r="J4121" s="178">
        <v>17.91</v>
      </c>
      <c r="K4121" s="179" t="str">
        <f>MAX(0,((T4121*(365/365))-VLOOKUP(A4121,VBMA!$A:$D,4,0))  /  (T4121* (365/365)   ))</f>
        <v>#N/A</v>
      </c>
      <c r="L4121" s="180" t="str">
        <f t="shared" ref="L4121:S4121" si="4124">(B4121*(1-$K4121) * (365/365))/100</f>
        <v>#N/A</v>
      </c>
      <c r="M4121" s="180" t="str">
        <f t="shared" si="4124"/>
        <v>#N/A</v>
      </c>
      <c r="N4121" s="180" t="str">
        <f t="shared" si="4124"/>
        <v>#N/A</v>
      </c>
      <c r="O4121" s="180" t="str">
        <f t="shared" si="4124"/>
        <v>#N/A</v>
      </c>
      <c r="P4121" s="180" t="str">
        <f t="shared" si="4124"/>
        <v>#N/A</v>
      </c>
      <c r="Q4121" s="180" t="str">
        <f t="shared" si="4124"/>
        <v>#N/A</v>
      </c>
      <c r="R4121" s="180" t="str">
        <f t="shared" si="4124"/>
        <v>#N/A</v>
      </c>
      <c r="S4121" s="180" t="str">
        <f t="shared" si="4124"/>
        <v>#N/A</v>
      </c>
      <c r="T4121" s="181">
        <f t="shared" si="3"/>
        <v>18.02120879</v>
      </c>
      <c r="U4121" s="182">
        <f t="shared" si="4"/>
        <v>39910</v>
      </c>
      <c r="V4121" s="182">
        <f t="shared" si="5"/>
        <v>40001</v>
      </c>
      <c r="W4121" s="182">
        <f t="shared" si="6"/>
        <v>40093</v>
      </c>
      <c r="X4121" s="181">
        <f t="shared" si="7"/>
        <v>182</v>
      </c>
      <c r="Y4121" s="181">
        <f t="shared" si="8"/>
        <v>273</v>
      </c>
      <c r="Z4121" s="181">
        <f t="shared" si="9"/>
        <v>365</v>
      </c>
      <c r="AA4121" s="155"/>
      <c r="AB4121" s="9"/>
      <c r="AC4121" s="9"/>
      <c r="AD4121" s="9"/>
      <c r="AE4121" s="9"/>
      <c r="AF4121" s="9"/>
      <c r="AG4121" s="9"/>
      <c r="AH4121" s="9"/>
    </row>
    <row r="4122" ht="15.75" customHeight="1">
      <c r="A4122" s="177">
        <v>39727.0</v>
      </c>
      <c r="B4122" s="178">
        <v>14.55</v>
      </c>
      <c r="C4122" s="178">
        <v>15.48</v>
      </c>
      <c r="D4122" s="178">
        <v>15.9</v>
      </c>
      <c r="E4122" s="178">
        <v>16.72</v>
      </c>
      <c r="F4122" s="178">
        <v>17.35</v>
      </c>
      <c r="G4122" s="178">
        <v>17.68</v>
      </c>
      <c r="H4122" s="178">
        <v>17.98</v>
      </c>
      <c r="I4122" s="178">
        <v>18.09</v>
      </c>
      <c r="J4122" s="178">
        <v>18.09</v>
      </c>
      <c r="K4122" s="179" t="str">
        <f>MAX(0,((T4122*(365/365))-VLOOKUP(A4122,VBMA!$A:$D,4,0))  /  (T4122* (365/365)   ))</f>
        <v>#N/A</v>
      </c>
      <c r="L4122" s="180" t="str">
        <f t="shared" ref="L4122:S4122" si="4125">(B4122*(1-$K4122) * (365/365))/100</f>
        <v>#N/A</v>
      </c>
      <c r="M4122" s="180" t="str">
        <f t="shared" si="4125"/>
        <v>#N/A</v>
      </c>
      <c r="N4122" s="180" t="str">
        <f t="shared" si="4125"/>
        <v>#N/A</v>
      </c>
      <c r="O4122" s="180" t="str">
        <f t="shared" si="4125"/>
        <v>#N/A</v>
      </c>
      <c r="P4122" s="180" t="str">
        <f t="shared" si="4125"/>
        <v>#N/A</v>
      </c>
      <c r="Q4122" s="180" t="str">
        <f t="shared" si="4125"/>
        <v>#N/A</v>
      </c>
      <c r="R4122" s="180" t="str">
        <f t="shared" si="4125"/>
        <v>#N/A</v>
      </c>
      <c r="S4122" s="180" t="str">
        <f t="shared" si="4125"/>
        <v>#N/A</v>
      </c>
      <c r="T4122" s="181">
        <f t="shared" si="3"/>
        <v>18.20120879</v>
      </c>
      <c r="U4122" s="182">
        <f t="shared" si="4"/>
        <v>39909</v>
      </c>
      <c r="V4122" s="182">
        <f t="shared" si="5"/>
        <v>40000</v>
      </c>
      <c r="W4122" s="182">
        <f t="shared" si="6"/>
        <v>40092</v>
      </c>
      <c r="X4122" s="181">
        <f t="shared" si="7"/>
        <v>182</v>
      </c>
      <c r="Y4122" s="181">
        <f t="shared" si="8"/>
        <v>273</v>
      </c>
      <c r="Z4122" s="181">
        <f t="shared" si="9"/>
        <v>365</v>
      </c>
      <c r="AA4122" s="155"/>
      <c r="AB4122" s="9"/>
      <c r="AC4122" s="9"/>
      <c r="AD4122" s="9"/>
      <c r="AE4122" s="9"/>
      <c r="AF4122" s="9"/>
      <c r="AG4122" s="9"/>
      <c r="AH4122" s="9"/>
    </row>
    <row r="4123" ht="15.75" customHeight="1">
      <c r="A4123" s="177">
        <v>39724.0</v>
      </c>
      <c r="B4123" s="178">
        <v>14.38</v>
      </c>
      <c r="C4123" s="178">
        <v>15.38</v>
      </c>
      <c r="D4123" s="178">
        <v>15.81</v>
      </c>
      <c r="E4123" s="178">
        <v>16.55</v>
      </c>
      <c r="F4123" s="178">
        <v>17.19</v>
      </c>
      <c r="G4123" s="178">
        <v>17.5</v>
      </c>
      <c r="H4123" s="178">
        <v>17.81</v>
      </c>
      <c r="I4123" s="178">
        <v>17.91</v>
      </c>
      <c r="J4123" s="178">
        <v>17.92</v>
      </c>
      <c r="K4123" s="179" t="str">
        <f>MAX(0,((T4123*(365/365))-VLOOKUP(A4123,VBMA!$A:$D,4,0))  /  (T4123* (365/365)   ))</f>
        <v>#N/A</v>
      </c>
      <c r="L4123" s="180" t="str">
        <f t="shared" ref="L4123:S4123" si="4126">(B4123*(1-$K4123) * (365/365))/100</f>
        <v>#N/A</v>
      </c>
      <c r="M4123" s="180" t="str">
        <f t="shared" si="4126"/>
        <v>#N/A</v>
      </c>
      <c r="N4123" s="180" t="str">
        <f t="shared" si="4126"/>
        <v>#N/A</v>
      </c>
      <c r="O4123" s="180" t="str">
        <f t="shared" si="4126"/>
        <v>#N/A</v>
      </c>
      <c r="P4123" s="180" t="str">
        <f t="shared" si="4126"/>
        <v>#N/A</v>
      </c>
      <c r="Q4123" s="180" t="str">
        <f t="shared" si="4126"/>
        <v>#N/A</v>
      </c>
      <c r="R4123" s="180" t="str">
        <f t="shared" si="4126"/>
        <v>#N/A</v>
      </c>
      <c r="S4123" s="180" t="str">
        <f t="shared" si="4126"/>
        <v>#N/A</v>
      </c>
      <c r="T4123" s="181">
        <f t="shared" si="3"/>
        <v>18.0110989</v>
      </c>
      <c r="U4123" s="182">
        <f t="shared" si="4"/>
        <v>39906</v>
      </c>
      <c r="V4123" s="182">
        <f t="shared" si="5"/>
        <v>39997</v>
      </c>
      <c r="W4123" s="182">
        <f t="shared" si="6"/>
        <v>40089</v>
      </c>
      <c r="X4123" s="181">
        <f t="shared" si="7"/>
        <v>182</v>
      </c>
      <c r="Y4123" s="181">
        <f t="shared" si="8"/>
        <v>273</v>
      </c>
      <c r="Z4123" s="181">
        <f t="shared" si="9"/>
        <v>365</v>
      </c>
      <c r="AA4123" s="155"/>
      <c r="AB4123" s="9"/>
      <c r="AC4123" s="9"/>
      <c r="AD4123" s="9"/>
      <c r="AE4123" s="9"/>
      <c r="AF4123" s="9"/>
      <c r="AG4123" s="9"/>
      <c r="AH4123" s="9"/>
    </row>
    <row r="4124" ht="15.75" customHeight="1">
      <c r="A4124" s="177">
        <v>39723.0</v>
      </c>
      <c r="B4124" s="178">
        <v>14.35</v>
      </c>
      <c r="C4124" s="178">
        <v>15.31</v>
      </c>
      <c r="D4124" s="178">
        <v>15.73</v>
      </c>
      <c r="E4124" s="178">
        <v>16.58</v>
      </c>
      <c r="F4124" s="178">
        <v>17.27</v>
      </c>
      <c r="G4124" s="178">
        <v>17.58</v>
      </c>
      <c r="H4124" s="178">
        <v>17.89</v>
      </c>
      <c r="I4124" s="178">
        <v>17.95</v>
      </c>
      <c r="J4124" s="178">
        <v>17.96</v>
      </c>
      <c r="K4124" s="179" t="str">
        <f>MAX(0,((T4124*(365/365))-VLOOKUP(A4124,VBMA!$A:$D,4,0))  /  (T4124* (365/365)   ))</f>
        <v>#N/A</v>
      </c>
      <c r="L4124" s="180" t="str">
        <f t="shared" ref="L4124:S4124" si="4127">(B4124*(1-$K4124) * (365/365))/100</f>
        <v>#N/A</v>
      </c>
      <c r="M4124" s="180" t="str">
        <f t="shared" si="4127"/>
        <v>#N/A</v>
      </c>
      <c r="N4124" s="180" t="str">
        <f t="shared" si="4127"/>
        <v>#N/A</v>
      </c>
      <c r="O4124" s="180" t="str">
        <f t="shared" si="4127"/>
        <v>#N/A</v>
      </c>
      <c r="P4124" s="180" t="str">
        <f t="shared" si="4127"/>
        <v>#N/A</v>
      </c>
      <c r="Q4124" s="180" t="str">
        <f t="shared" si="4127"/>
        <v>#N/A</v>
      </c>
      <c r="R4124" s="180" t="str">
        <f t="shared" si="4127"/>
        <v>#N/A</v>
      </c>
      <c r="S4124" s="180" t="str">
        <f t="shared" si="4127"/>
        <v>#N/A</v>
      </c>
      <c r="T4124" s="181">
        <f t="shared" si="3"/>
        <v>18.01065934</v>
      </c>
      <c r="U4124" s="182">
        <f t="shared" si="4"/>
        <v>39905</v>
      </c>
      <c r="V4124" s="182">
        <f t="shared" si="5"/>
        <v>39996</v>
      </c>
      <c r="W4124" s="182">
        <f t="shared" si="6"/>
        <v>40088</v>
      </c>
      <c r="X4124" s="181">
        <f t="shared" si="7"/>
        <v>182</v>
      </c>
      <c r="Y4124" s="181">
        <f t="shared" si="8"/>
        <v>273</v>
      </c>
      <c r="Z4124" s="181">
        <f t="shared" si="9"/>
        <v>365</v>
      </c>
      <c r="AA4124" s="155"/>
      <c r="AB4124" s="9"/>
      <c r="AC4124" s="9"/>
      <c r="AD4124" s="9"/>
      <c r="AE4124" s="9"/>
      <c r="AF4124" s="9"/>
      <c r="AG4124" s="9"/>
      <c r="AH4124" s="9"/>
    </row>
    <row r="4125" ht="15.75" customHeight="1">
      <c r="A4125" s="177">
        <v>39722.0</v>
      </c>
      <c r="B4125" s="178">
        <v>14.04</v>
      </c>
      <c r="C4125" s="178">
        <v>15.0</v>
      </c>
      <c r="D4125" s="178">
        <v>15.46</v>
      </c>
      <c r="E4125" s="178">
        <v>16.48</v>
      </c>
      <c r="F4125" s="178">
        <v>17.25</v>
      </c>
      <c r="G4125" s="178">
        <v>17.58</v>
      </c>
      <c r="H4125" s="178">
        <v>17.89</v>
      </c>
      <c r="I4125" s="178">
        <v>17.95</v>
      </c>
      <c r="J4125" s="178">
        <v>17.96</v>
      </c>
      <c r="K4125" s="179" t="str">
        <f>MAX(0,((T4125*(365/365))-VLOOKUP(A4125,VBMA!$A:$D,4,0))  /  (T4125* (365/365)   ))</f>
        <v>#N/A</v>
      </c>
      <c r="L4125" s="180" t="str">
        <f t="shared" ref="L4125:S4125" si="4128">(B4125*(1-$K4125) * (365/365))/100</f>
        <v>#N/A</v>
      </c>
      <c r="M4125" s="180" t="str">
        <f t="shared" si="4128"/>
        <v>#N/A</v>
      </c>
      <c r="N4125" s="180" t="str">
        <f t="shared" si="4128"/>
        <v>#N/A</v>
      </c>
      <c r="O4125" s="180" t="str">
        <f t="shared" si="4128"/>
        <v>#N/A</v>
      </c>
      <c r="P4125" s="180" t="str">
        <f t="shared" si="4128"/>
        <v>#N/A</v>
      </c>
      <c r="Q4125" s="180" t="str">
        <f t="shared" si="4128"/>
        <v>#N/A</v>
      </c>
      <c r="R4125" s="180" t="str">
        <f t="shared" si="4128"/>
        <v>#N/A</v>
      </c>
      <c r="S4125" s="180" t="str">
        <f t="shared" si="4128"/>
        <v>#N/A</v>
      </c>
      <c r="T4125" s="181">
        <f t="shared" si="3"/>
        <v>18.01065934</v>
      </c>
      <c r="U4125" s="182">
        <f t="shared" si="4"/>
        <v>39904</v>
      </c>
      <c r="V4125" s="182">
        <f t="shared" si="5"/>
        <v>39995</v>
      </c>
      <c r="W4125" s="182">
        <f t="shared" si="6"/>
        <v>40087</v>
      </c>
      <c r="X4125" s="181">
        <f t="shared" si="7"/>
        <v>182</v>
      </c>
      <c r="Y4125" s="181">
        <f t="shared" si="8"/>
        <v>273</v>
      </c>
      <c r="Z4125" s="181">
        <f t="shared" si="9"/>
        <v>365</v>
      </c>
      <c r="AA4125" s="155"/>
      <c r="AB4125" s="9"/>
      <c r="AC4125" s="9"/>
      <c r="AD4125" s="9"/>
      <c r="AE4125" s="9"/>
      <c r="AF4125" s="9"/>
      <c r="AG4125" s="9"/>
      <c r="AH4125" s="9"/>
    </row>
    <row r="4126" ht="15.75" customHeight="1">
      <c r="A4126" s="177">
        <v>39721.0</v>
      </c>
      <c r="B4126" s="178">
        <v>12.54</v>
      </c>
      <c r="C4126" s="178">
        <v>14.0</v>
      </c>
      <c r="D4126" s="178">
        <v>14.81</v>
      </c>
      <c r="E4126" s="178">
        <v>16.28</v>
      </c>
      <c r="F4126" s="178">
        <v>17.02</v>
      </c>
      <c r="G4126" s="178">
        <v>17.5</v>
      </c>
      <c r="H4126" s="178">
        <v>17.85</v>
      </c>
      <c r="I4126" s="178">
        <v>17.95</v>
      </c>
      <c r="J4126" s="178">
        <v>17.96</v>
      </c>
      <c r="K4126" s="179" t="str">
        <f>MAX(0,((T4126*(365/365))-VLOOKUP(A4126,VBMA!$A:$D,4,0))  /  (T4126* (365/365)   ))</f>
        <v>#N/A</v>
      </c>
      <c r="L4126" s="180" t="str">
        <f t="shared" ref="L4126:S4126" si="4129">(B4126*(1-$K4126) * (365/365))/100</f>
        <v>#N/A</v>
      </c>
      <c r="M4126" s="180" t="str">
        <f t="shared" si="4129"/>
        <v>#N/A</v>
      </c>
      <c r="N4126" s="180" t="str">
        <f t="shared" si="4129"/>
        <v>#N/A</v>
      </c>
      <c r="O4126" s="180" t="str">
        <f t="shared" si="4129"/>
        <v>#N/A</v>
      </c>
      <c r="P4126" s="180" t="str">
        <f t="shared" si="4129"/>
        <v>#N/A</v>
      </c>
      <c r="Q4126" s="180" t="str">
        <f t="shared" si="4129"/>
        <v>#N/A</v>
      </c>
      <c r="R4126" s="180" t="str">
        <f t="shared" si="4129"/>
        <v>#N/A</v>
      </c>
      <c r="S4126" s="180" t="str">
        <f t="shared" si="4129"/>
        <v>#N/A</v>
      </c>
      <c r="T4126" s="181">
        <f t="shared" si="3"/>
        <v>18.05</v>
      </c>
      <c r="U4126" s="182">
        <f t="shared" si="4"/>
        <v>39902</v>
      </c>
      <c r="V4126" s="182">
        <f t="shared" si="5"/>
        <v>39994</v>
      </c>
      <c r="W4126" s="182">
        <f t="shared" si="6"/>
        <v>40086</v>
      </c>
      <c r="X4126" s="181">
        <f t="shared" si="7"/>
        <v>181</v>
      </c>
      <c r="Y4126" s="181">
        <f t="shared" si="8"/>
        <v>273</v>
      </c>
      <c r="Z4126" s="181">
        <f t="shared" si="9"/>
        <v>365</v>
      </c>
      <c r="AA4126" s="155"/>
      <c r="AB4126" s="9"/>
      <c r="AC4126" s="9"/>
      <c r="AD4126" s="9"/>
      <c r="AE4126" s="9"/>
      <c r="AF4126" s="9"/>
      <c r="AG4126" s="9"/>
      <c r="AH4126" s="9"/>
    </row>
    <row r="4127" ht="15.75" customHeight="1">
      <c r="A4127" s="177">
        <v>39720.0</v>
      </c>
      <c r="B4127" s="178">
        <v>12.81</v>
      </c>
      <c r="C4127" s="178">
        <v>13.77</v>
      </c>
      <c r="D4127" s="178">
        <v>14.58</v>
      </c>
      <c r="E4127" s="178">
        <v>16.25</v>
      </c>
      <c r="F4127" s="178">
        <v>17.0</v>
      </c>
      <c r="G4127" s="178">
        <v>17.5</v>
      </c>
      <c r="H4127" s="178">
        <v>17.85</v>
      </c>
      <c r="I4127" s="178">
        <v>17.95</v>
      </c>
      <c r="J4127" s="178">
        <v>17.96</v>
      </c>
      <c r="K4127" s="179" t="str">
        <f>MAX(0,((T4127*(365/365))-VLOOKUP(A4127,VBMA!$A:$D,4,0))  /  (T4127* (365/365)   ))</f>
        <v>#N/A</v>
      </c>
      <c r="L4127" s="180" t="str">
        <f t="shared" ref="L4127:S4127" si="4130">(B4127*(1-$K4127) * (365/365))/100</f>
        <v>#N/A</v>
      </c>
      <c r="M4127" s="180" t="str">
        <f t="shared" si="4130"/>
        <v>#N/A</v>
      </c>
      <c r="N4127" s="180" t="str">
        <f t="shared" si="4130"/>
        <v>#N/A</v>
      </c>
      <c r="O4127" s="180" t="str">
        <f t="shared" si="4130"/>
        <v>#N/A</v>
      </c>
      <c r="P4127" s="180" t="str">
        <f t="shared" si="4130"/>
        <v>#N/A</v>
      </c>
      <c r="Q4127" s="180" t="str">
        <f t="shared" si="4130"/>
        <v>#N/A</v>
      </c>
      <c r="R4127" s="180" t="str">
        <f t="shared" si="4130"/>
        <v>#N/A</v>
      </c>
      <c r="S4127" s="180" t="str">
        <f t="shared" si="4130"/>
        <v>#N/A</v>
      </c>
      <c r="T4127" s="181">
        <f t="shared" si="3"/>
        <v>18.05</v>
      </c>
      <c r="U4127" s="182">
        <f t="shared" si="4"/>
        <v>39901</v>
      </c>
      <c r="V4127" s="182">
        <f t="shared" si="5"/>
        <v>39993</v>
      </c>
      <c r="W4127" s="182">
        <f t="shared" si="6"/>
        <v>40085</v>
      </c>
      <c r="X4127" s="181">
        <f t="shared" si="7"/>
        <v>181</v>
      </c>
      <c r="Y4127" s="181">
        <f t="shared" si="8"/>
        <v>273</v>
      </c>
      <c r="Z4127" s="181">
        <f t="shared" si="9"/>
        <v>365</v>
      </c>
      <c r="AA4127" s="155"/>
      <c r="AB4127" s="9"/>
      <c r="AC4127" s="9"/>
      <c r="AD4127" s="9"/>
      <c r="AE4127" s="9"/>
      <c r="AF4127" s="9"/>
      <c r="AG4127" s="9"/>
      <c r="AH4127" s="9"/>
    </row>
    <row r="4128" ht="15.75" customHeight="1">
      <c r="A4128" s="177">
        <v>39717.0</v>
      </c>
      <c r="B4128" s="178">
        <v>13.56</v>
      </c>
      <c r="C4128" s="178">
        <v>14.56</v>
      </c>
      <c r="D4128" s="178">
        <v>15.19</v>
      </c>
      <c r="E4128" s="178">
        <v>16.63</v>
      </c>
      <c r="F4128" s="178">
        <v>17.31</v>
      </c>
      <c r="G4128" s="178">
        <v>17.69</v>
      </c>
      <c r="H4128" s="178">
        <v>17.85</v>
      </c>
      <c r="I4128" s="178">
        <v>17.91</v>
      </c>
      <c r="J4128" s="178">
        <v>17.94</v>
      </c>
      <c r="K4128" s="179" t="str">
        <f>MAX(0,((T4128*(365/365))-VLOOKUP(A4128,VBMA!$A:$D,4,0))  /  (T4128* (365/365)   ))</f>
        <v>#N/A</v>
      </c>
      <c r="L4128" s="180" t="str">
        <f t="shared" ref="L4128:S4128" si="4131">(B4128*(1-$K4128) * (365/365))/100</f>
        <v>#N/A</v>
      </c>
      <c r="M4128" s="180" t="str">
        <f t="shared" si="4131"/>
        <v>#N/A</v>
      </c>
      <c r="N4128" s="180" t="str">
        <f t="shared" si="4131"/>
        <v>#N/A</v>
      </c>
      <c r="O4128" s="180" t="str">
        <f t="shared" si="4131"/>
        <v>#N/A</v>
      </c>
      <c r="P4128" s="180" t="str">
        <f t="shared" si="4131"/>
        <v>#N/A</v>
      </c>
      <c r="Q4128" s="180" t="str">
        <f t="shared" si="4131"/>
        <v>#N/A</v>
      </c>
      <c r="R4128" s="180" t="str">
        <f t="shared" si="4131"/>
        <v>#N/A</v>
      </c>
      <c r="S4128" s="180" t="str">
        <f t="shared" si="4131"/>
        <v>#N/A</v>
      </c>
      <c r="T4128" s="181">
        <f t="shared" si="3"/>
        <v>17.97</v>
      </c>
      <c r="U4128" s="182">
        <f t="shared" si="4"/>
        <v>39898</v>
      </c>
      <c r="V4128" s="182">
        <f t="shared" si="5"/>
        <v>39990</v>
      </c>
      <c r="W4128" s="182">
        <f t="shared" si="6"/>
        <v>40082</v>
      </c>
      <c r="X4128" s="181">
        <f t="shared" si="7"/>
        <v>181</v>
      </c>
      <c r="Y4128" s="181">
        <f t="shared" si="8"/>
        <v>273</v>
      </c>
      <c r="Z4128" s="181">
        <f t="shared" si="9"/>
        <v>365</v>
      </c>
      <c r="AA4128" s="155"/>
      <c r="AB4128" s="9"/>
      <c r="AC4128" s="9"/>
      <c r="AD4128" s="9"/>
      <c r="AE4128" s="9"/>
      <c r="AF4128" s="9"/>
      <c r="AG4128" s="9"/>
      <c r="AH4128" s="9"/>
    </row>
    <row r="4129" ht="15.75" customHeight="1">
      <c r="A4129" s="177">
        <v>39716.0</v>
      </c>
      <c r="B4129" s="178">
        <v>13.81</v>
      </c>
      <c r="C4129" s="178">
        <v>14.63</v>
      </c>
      <c r="D4129" s="178">
        <v>15.25</v>
      </c>
      <c r="E4129" s="178">
        <v>16.56</v>
      </c>
      <c r="F4129" s="178">
        <v>17.31</v>
      </c>
      <c r="G4129" s="178">
        <v>17.78</v>
      </c>
      <c r="H4129" s="178">
        <v>17.75</v>
      </c>
      <c r="I4129" s="178">
        <v>17.81</v>
      </c>
      <c r="J4129" s="178">
        <v>17.81</v>
      </c>
      <c r="K4129" s="179" t="str">
        <f>MAX(0,((T4129*(365/365))-VLOOKUP(A4129,VBMA!$A:$D,4,0))  /  (T4129* (365/365)   ))</f>
        <v>#N/A</v>
      </c>
      <c r="L4129" s="180" t="str">
        <f t="shared" ref="L4129:S4129" si="4132">(B4129*(1-$K4129) * (365/365))/100</f>
        <v>#N/A</v>
      </c>
      <c r="M4129" s="180" t="str">
        <f t="shared" si="4132"/>
        <v>#N/A</v>
      </c>
      <c r="N4129" s="180" t="str">
        <f t="shared" si="4132"/>
        <v>#N/A</v>
      </c>
      <c r="O4129" s="180" t="str">
        <f t="shared" si="4132"/>
        <v>#N/A</v>
      </c>
      <c r="P4129" s="180" t="str">
        <f t="shared" si="4132"/>
        <v>#N/A</v>
      </c>
      <c r="Q4129" s="180" t="str">
        <f t="shared" si="4132"/>
        <v>#N/A</v>
      </c>
      <c r="R4129" s="180" t="str">
        <f t="shared" si="4132"/>
        <v>#N/A</v>
      </c>
      <c r="S4129" s="180" t="str">
        <f t="shared" si="4132"/>
        <v>#N/A</v>
      </c>
      <c r="T4129" s="181">
        <f t="shared" si="3"/>
        <v>17.87</v>
      </c>
      <c r="U4129" s="182">
        <f t="shared" si="4"/>
        <v>39897</v>
      </c>
      <c r="V4129" s="182">
        <f t="shared" si="5"/>
        <v>39989</v>
      </c>
      <c r="W4129" s="182">
        <f t="shared" si="6"/>
        <v>40081</v>
      </c>
      <c r="X4129" s="181">
        <f t="shared" si="7"/>
        <v>181</v>
      </c>
      <c r="Y4129" s="181">
        <f t="shared" si="8"/>
        <v>273</v>
      </c>
      <c r="Z4129" s="181">
        <f t="shared" si="9"/>
        <v>365</v>
      </c>
      <c r="AA4129" s="155"/>
      <c r="AB4129" s="9"/>
      <c r="AC4129" s="9"/>
      <c r="AD4129" s="9"/>
      <c r="AE4129" s="9"/>
      <c r="AF4129" s="9"/>
      <c r="AG4129" s="9"/>
      <c r="AH4129" s="9"/>
    </row>
    <row r="4130" ht="15.75" customHeight="1">
      <c r="A4130" s="177">
        <v>39715.0</v>
      </c>
      <c r="B4130" s="178">
        <v>13.81</v>
      </c>
      <c r="C4130" s="178">
        <v>14.69</v>
      </c>
      <c r="D4130" s="178">
        <v>15.35</v>
      </c>
      <c r="E4130" s="178">
        <v>16.62</v>
      </c>
      <c r="F4130" s="178">
        <v>17.4</v>
      </c>
      <c r="G4130" s="178">
        <v>17.67</v>
      </c>
      <c r="H4130" s="178">
        <v>17.85</v>
      </c>
      <c r="I4130" s="178">
        <v>17.98</v>
      </c>
      <c r="J4130" s="178">
        <v>18.04</v>
      </c>
      <c r="K4130" s="179" t="str">
        <f>MAX(0,((T4130*(365/365))-VLOOKUP(A4130,VBMA!$A:$D,4,0))  /  (T4130* (365/365)   ))</f>
        <v>#N/A</v>
      </c>
      <c r="L4130" s="180" t="str">
        <f t="shared" ref="L4130:S4130" si="4133">(B4130*(1-$K4130) * (365/365))/100</f>
        <v>#N/A</v>
      </c>
      <c r="M4130" s="180" t="str">
        <f t="shared" si="4133"/>
        <v>#N/A</v>
      </c>
      <c r="N4130" s="180" t="str">
        <f t="shared" si="4133"/>
        <v>#N/A</v>
      </c>
      <c r="O4130" s="180" t="str">
        <f t="shared" si="4133"/>
        <v>#N/A</v>
      </c>
      <c r="P4130" s="180" t="str">
        <f t="shared" si="4133"/>
        <v>#N/A</v>
      </c>
      <c r="Q4130" s="180" t="str">
        <f t="shared" si="4133"/>
        <v>#N/A</v>
      </c>
      <c r="R4130" s="180" t="str">
        <f t="shared" si="4133"/>
        <v>#N/A</v>
      </c>
      <c r="S4130" s="180" t="str">
        <f t="shared" si="4133"/>
        <v>#N/A</v>
      </c>
      <c r="T4130" s="181">
        <f t="shared" si="3"/>
        <v>18.11</v>
      </c>
      <c r="U4130" s="182">
        <f t="shared" si="4"/>
        <v>39896</v>
      </c>
      <c r="V4130" s="182">
        <f t="shared" si="5"/>
        <v>39988</v>
      </c>
      <c r="W4130" s="182">
        <f t="shared" si="6"/>
        <v>40080</v>
      </c>
      <c r="X4130" s="181">
        <f t="shared" si="7"/>
        <v>181</v>
      </c>
      <c r="Y4130" s="181">
        <f t="shared" si="8"/>
        <v>273</v>
      </c>
      <c r="Z4130" s="181">
        <f t="shared" si="9"/>
        <v>365</v>
      </c>
      <c r="AA4130" s="155"/>
      <c r="AB4130" s="9"/>
      <c r="AC4130" s="9"/>
      <c r="AD4130" s="9"/>
      <c r="AE4130" s="9"/>
      <c r="AF4130" s="9"/>
      <c r="AG4130" s="9"/>
      <c r="AH4130" s="9"/>
    </row>
    <row r="4131" ht="15.75" customHeight="1">
      <c r="A4131" s="177">
        <v>39714.0</v>
      </c>
      <c r="B4131" s="178">
        <v>13.85</v>
      </c>
      <c r="C4131" s="178">
        <v>14.69</v>
      </c>
      <c r="D4131" s="178">
        <v>15.38</v>
      </c>
      <c r="E4131" s="178">
        <v>16.62</v>
      </c>
      <c r="F4131" s="178">
        <v>17.4</v>
      </c>
      <c r="G4131" s="178">
        <v>17.67</v>
      </c>
      <c r="H4131" s="178">
        <v>17.85</v>
      </c>
      <c r="I4131" s="178">
        <v>17.98</v>
      </c>
      <c r="J4131" s="178">
        <v>18.04</v>
      </c>
      <c r="K4131" s="179" t="str">
        <f>MAX(0,((T4131*(365/365))-VLOOKUP(A4131,VBMA!$A:$D,4,0))  /  (T4131* (365/365)   ))</f>
        <v>#N/A</v>
      </c>
      <c r="L4131" s="180" t="str">
        <f t="shared" ref="L4131:S4131" si="4134">(B4131*(1-$K4131) * (365/365))/100</f>
        <v>#N/A</v>
      </c>
      <c r="M4131" s="180" t="str">
        <f t="shared" si="4134"/>
        <v>#N/A</v>
      </c>
      <c r="N4131" s="180" t="str">
        <f t="shared" si="4134"/>
        <v>#N/A</v>
      </c>
      <c r="O4131" s="180" t="str">
        <f t="shared" si="4134"/>
        <v>#N/A</v>
      </c>
      <c r="P4131" s="180" t="str">
        <f t="shared" si="4134"/>
        <v>#N/A</v>
      </c>
      <c r="Q4131" s="180" t="str">
        <f t="shared" si="4134"/>
        <v>#N/A</v>
      </c>
      <c r="R4131" s="180" t="str">
        <f t="shared" si="4134"/>
        <v>#N/A</v>
      </c>
      <c r="S4131" s="180" t="str">
        <f t="shared" si="4134"/>
        <v>#N/A</v>
      </c>
      <c r="T4131" s="181">
        <f t="shared" si="3"/>
        <v>18.11</v>
      </c>
      <c r="U4131" s="182">
        <f t="shared" si="4"/>
        <v>39895</v>
      </c>
      <c r="V4131" s="182">
        <f t="shared" si="5"/>
        <v>39987</v>
      </c>
      <c r="W4131" s="182">
        <f t="shared" si="6"/>
        <v>40079</v>
      </c>
      <c r="X4131" s="181">
        <f t="shared" si="7"/>
        <v>181</v>
      </c>
      <c r="Y4131" s="181">
        <f t="shared" si="8"/>
        <v>273</v>
      </c>
      <c r="Z4131" s="181">
        <f t="shared" si="9"/>
        <v>365</v>
      </c>
      <c r="AA4131" s="155"/>
      <c r="AB4131" s="9"/>
      <c r="AC4131" s="9"/>
      <c r="AD4131" s="9"/>
      <c r="AE4131" s="9"/>
      <c r="AF4131" s="9"/>
      <c r="AG4131" s="9"/>
      <c r="AH4131" s="9"/>
    </row>
    <row r="4132" ht="15.75" customHeight="1">
      <c r="A4132" s="177">
        <v>39713.0</v>
      </c>
      <c r="B4132" s="178">
        <v>13.73</v>
      </c>
      <c r="C4132" s="178">
        <v>14.73</v>
      </c>
      <c r="D4132" s="178">
        <v>15.35</v>
      </c>
      <c r="E4132" s="178">
        <v>16.69</v>
      </c>
      <c r="F4132" s="178">
        <v>17.5</v>
      </c>
      <c r="G4132" s="178">
        <v>17.75</v>
      </c>
      <c r="H4132" s="178">
        <v>17.85</v>
      </c>
      <c r="I4132" s="178">
        <v>17.98</v>
      </c>
      <c r="J4132" s="178">
        <v>18.04</v>
      </c>
      <c r="K4132" s="179" t="str">
        <f>MAX(0,((T4132*(365/365))-VLOOKUP(A4132,VBMA!$A:$D,4,0))  /  (T4132* (365/365)   ))</f>
        <v>#N/A</v>
      </c>
      <c r="L4132" s="180" t="str">
        <f t="shared" ref="L4132:S4132" si="4135">(B4132*(1-$K4132) * (365/365))/100</f>
        <v>#N/A</v>
      </c>
      <c r="M4132" s="180" t="str">
        <f t="shared" si="4135"/>
        <v>#N/A</v>
      </c>
      <c r="N4132" s="180" t="str">
        <f t="shared" si="4135"/>
        <v>#N/A</v>
      </c>
      <c r="O4132" s="180" t="str">
        <f t="shared" si="4135"/>
        <v>#N/A</v>
      </c>
      <c r="P4132" s="180" t="str">
        <f t="shared" si="4135"/>
        <v>#N/A</v>
      </c>
      <c r="Q4132" s="180" t="str">
        <f t="shared" si="4135"/>
        <v>#N/A</v>
      </c>
      <c r="R4132" s="180" t="str">
        <f t="shared" si="4135"/>
        <v>#N/A</v>
      </c>
      <c r="S4132" s="180" t="str">
        <f t="shared" si="4135"/>
        <v>#N/A</v>
      </c>
      <c r="T4132" s="181">
        <f t="shared" si="3"/>
        <v>18.11</v>
      </c>
      <c r="U4132" s="182">
        <f t="shared" si="4"/>
        <v>39894</v>
      </c>
      <c r="V4132" s="182">
        <f t="shared" si="5"/>
        <v>39986</v>
      </c>
      <c r="W4132" s="182">
        <f t="shared" si="6"/>
        <v>40078</v>
      </c>
      <c r="X4132" s="181">
        <f t="shared" si="7"/>
        <v>181</v>
      </c>
      <c r="Y4132" s="181">
        <f t="shared" si="8"/>
        <v>273</v>
      </c>
      <c r="Z4132" s="181">
        <f t="shared" si="9"/>
        <v>365</v>
      </c>
      <c r="AA4132" s="155"/>
      <c r="AB4132" s="9"/>
      <c r="AC4132" s="9"/>
      <c r="AD4132" s="9"/>
      <c r="AE4132" s="9"/>
      <c r="AF4132" s="9"/>
      <c r="AG4132" s="9"/>
      <c r="AH4132" s="9"/>
    </row>
    <row r="4133" ht="15.75" customHeight="1">
      <c r="A4133" s="177">
        <v>39710.0</v>
      </c>
      <c r="B4133" s="178">
        <v>13.69</v>
      </c>
      <c r="C4133" s="178">
        <v>14.75</v>
      </c>
      <c r="D4133" s="178">
        <v>15.45</v>
      </c>
      <c r="E4133" s="178">
        <v>16.81</v>
      </c>
      <c r="F4133" s="178">
        <v>17.46</v>
      </c>
      <c r="G4133" s="178">
        <v>17.73</v>
      </c>
      <c r="H4133" s="178">
        <v>17.91</v>
      </c>
      <c r="I4133" s="178">
        <v>18.02</v>
      </c>
      <c r="J4133" s="178">
        <v>18.08</v>
      </c>
      <c r="K4133" s="179" t="str">
        <f>MAX(0,((T4133*(365/365))-VLOOKUP(A4133,VBMA!$A:$D,4,0))  /  (T4133* (365/365)   ))</f>
        <v>#N/A</v>
      </c>
      <c r="L4133" s="180" t="str">
        <f t="shared" ref="L4133:S4133" si="4136">(B4133*(1-$K4133) * (365/365))/100</f>
        <v>#N/A</v>
      </c>
      <c r="M4133" s="180" t="str">
        <f t="shared" si="4136"/>
        <v>#N/A</v>
      </c>
      <c r="N4133" s="180" t="str">
        <f t="shared" si="4136"/>
        <v>#N/A</v>
      </c>
      <c r="O4133" s="180" t="str">
        <f t="shared" si="4136"/>
        <v>#N/A</v>
      </c>
      <c r="P4133" s="180" t="str">
        <f t="shared" si="4136"/>
        <v>#N/A</v>
      </c>
      <c r="Q4133" s="180" t="str">
        <f t="shared" si="4136"/>
        <v>#N/A</v>
      </c>
      <c r="R4133" s="180" t="str">
        <f t="shared" si="4136"/>
        <v>#N/A</v>
      </c>
      <c r="S4133" s="180" t="str">
        <f t="shared" si="4136"/>
        <v>#N/A</v>
      </c>
      <c r="T4133" s="181">
        <f t="shared" si="3"/>
        <v>18.13</v>
      </c>
      <c r="U4133" s="182">
        <f t="shared" si="4"/>
        <v>39891</v>
      </c>
      <c r="V4133" s="182">
        <f t="shared" si="5"/>
        <v>39983</v>
      </c>
      <c r="W4133" s="182">
        <f t="shared" si="6"/>
        <v>40075</v>
      </c>
      <c r="X4133" s="181">
        <f t="shared" si="7"/>
        <v>181</v>
      </c>
      <c r="Y4133" s="181">
        <f t="shared" si="8"/>
        <v>273</v>
      </c>
      <c r="Z4133" s="181">
        <f t="shared" si="9"/>
        <v>365</v>
      </c>
      <c r="AA4133" s="155"/>
      <c r="AB4133" s="9"/>
      <c r="AC4133" s="9"/>
      <c r="AD4133" s="9"/>
      <c r="AE4133" s="9"/>
      <c r="AF4133" s="9"/>
      <c r="AG4133" s="9"/>
      <c r="AH4133" s="9"/>
    </row>
    <row r="4134" ht="15.75" customHeight="1">
      <c r="A4134" s="177">
        <v>39709.0</v>
      </c>
      <c r="B4134" s="178">
        <v>13.81</v>
      </c>
      <c r="C4134" s="178">
        <v>14.88</v>
      </c>
      <c r="D4134" s="178">
        <v>15.52</v>
      </c>
      <c r="E4134" s="178">
        <v>16.87</v>
      </c>
      <c r="F4134" s="178">
        <v>17.5</v>
      </c>
      <c r="G4134" s="178">
        <v>17.77</v>
      </c>
      <c r="H4134" s="178">
        <v>17.95</v>
      </c>
      <c r="I4134" s="178">
        <v>18.06</v>
      </c>
      <c r="J4134" s="178">
        <v>18.12</v>
      </c>
      <c r="K4134" s="179" t="str">
        <f>MAX(0,((T4134*(365/365))-VLOOKUP(A4134,VBMA!$A:$D,4,0))  /  (T4134* (365/365)   ))</f>
        <v>#N/A</v>
      </c>
      <c r="L4134" s="180" t="str">
        <f t="shared" ref="L4134:S4134" si="4137">(B4134*(1-$K4134) * (365/365))/100</f>
        <v>#N/A</v>
      </c>
      <c r="M4134" s="180" t="str">
        <f t="shared" si="4137"/>
        <v>#N/A</v>
      </c>
      <c r="N4134" s="180" t="str">
        <f t="shared" si="4137"/>
        <v>#N/A</v>
      </c>
      <c r="O4134" s="180" t="str">
        <f t="shared" si="4137"/>
        <v>#N/A</v>
      </c>
      <c r="P4134" s="180" t="str">
        <f t="shared" si="4137"/>
        <v>#N/A</v>
      </c>
      <c r="Q4134" s="180" t="str">
        <f t="shared" si="4137"/>
        <v>#N/A</v>
      </c>
      <c r="R4134" s="180" t="str">
        <f t="shared" si="4137"/>
        <v>#N/A</v>
      </c>
      <c r="S4134" s="180" t="str">
        <f t="shared" si="4137"/>
        <v>#N/A</v>
      </c>
      <c r="T4134" s="181">
        <f t="shared" si="3"/>
        <v>18.17</v>
      </c>
      <c r="U4134" s="182">
        <f t="shared" si="4"/>
        <v>39890</v>
      </c>
      <c r="V4134" s="182">
        <f t="shared" si="5"/>
        <v>39982</v>
      </c>
      <c r="W4134" s="182">
        <f t="shared" si="6"/>
        <v>40074</v>
      </c>
      <c r="X4134" s="181">
        <f t="shared" si="7"/>
        <v>181</v>
      </c>
      <c r="Y4134" s="181">
        <f t="shared" si="8"/>
        <v>273</v>
      </c>
      <c r="Z4134" s="181">
        <f t="shared" si="9"/>
        <v>365</v>
      </c>
      <c r="AA4134" s="155"/>
      <c r="AB4134" s="9"/>
      <c r="AC4134" s="9"/>
      <c r="AD4134" s="9"/>
      <c r="AE4134" s="9"/>
      <c r="AF4134" s="9"/>
      <c r="AG4134" s="9"/>
      <c r="AH4134" s="9"/>
    </row>
    <row r="4135" ht="15.75" customHeight="1">
      <c r="A4135" s="177">
        <v>39708.0</v>
      </c>
      <c r="B4135" s="178">
        <v>14.19</v>
      </c>
      <c r="C4135" s="178">
        <v>15.05</v>
      </c>
      <c r="D4135" s="178">
        <v>15.68</v>
      </c>
      <c r="E4135" s="178">
        <v>16.97</v>
      </c>
      <c r="F4135" s="178">
        <v>17.58</v>
      </c>
      <c r="G4135" s="178">
        <v>17.83</v>
      </c>
      <c r="H4135" s="178">
        <v>18.02</v>
      </c>
      <c r="I4135" s="178">
        <v>18.1</v>
      </c>
      <c r="J4135" s="178">
        <v>18.15</v>
      </c>
      <c r="K4135" s="179" t="str">
        <f>MAX(0,((T4135*(365/365))-VLOOKUP(A4135,VBMA!$A:$D,4,0))  /  (T4135* (365/365)   ))</f>
        <v>#N/A</v>
      </c>
      <c r="L4135" s="180" t="str">
        <f t="shared" ref="L4135:S4135" si="4138">(B4135*(1-$K4135) * (365/365))/100</f>
        <v>#N/A</v>
      </c>
      <c r="M4135" s="180" t="str">
        <f t="shared" si="4138"/>
        <v>#N/A</v>
      </c>
      <c r="N4135" s="180" t="str">
        <f t="shared" si="4138"/>
        <v>#N/A</v>
      </c>
      <c r="O4135" s="180" t="str">
        <f t="shared" si="4138"/>
        <v>#N/A</v>
      </c>
      <c r="P4135" s="180" t="str">
        <f t="shared" si="4138"/>
        <v>#N/A</v>
      </c>
      <c r="Q4135" s="180" t="str">
        <f t="shared" si="4138"/>
        <v>#N/A</v>
      </c>
      <c r="R4135" s="180" t="str">
        <f t="shared" si="4138"/>
        <v>#N/A</v>
      </c>
      <c r="S4135" s="180" t="str">
        <f t="shared" si="4138"/>
        <v>#N/A</v>
      </c>
      <c r="T4135" s="181">
        <f t="shared" si="3"/>
        <v>18.18</v>
      </c>
      <c r="U4135" s="182">
        <f t="shared" si="4"/>
        <v>39889</v>
      </c>
      <c r="V4135" s="182">
        <f t="shared" si="5"/>
        <v>39981</v>
      </c>
      <c r="W4135" s="182">
        <f t="shared" si="6"/>
        <v>40073</v>
      </c>
      <c r="X4135" s="181">
        <f t="shared" si="7"/>
        <v>181</v>
      </c>
      <c r="Y4135" s="181">
        <f t="shared" si="8"/>
        <v>273</v>
      </c>
      <c r="Z4135" s="181">
        <f t="shared" si="9"/>
        <v>365</v>
      </c>
      <c r="AA4135" s="155"/>
      <c r="AB4135" s="9"/>
      <c r="AC4135" s="9"/>
      <c r="AD4135" s="9"/>
      <c r="AE4135" s="9"/>
      <c r="AF4135" s="9"/>
      <c r="AG4135" s="9"/>
      <c r="AH4135" s="9"/>
    </row>
    <row r="4136" ht="15.75" customHeight="1">
      <c r="A4136" s="177">
        <v>39707.0</v>
      </c>
      <c r="B4136" s="178">
        <v>14.5</v>
      </c>
      <c r="C4136" s="178">
        <v>15.48</v>
      </c>
      <c r="D4136" s="178">
        <v>16.08</v>
      </c>
      <c r="E4136" s="178">
        <v>17.19</v>
      </c>
      <c r="F4136" s="178">
        <v>17.85</v>
      </c>
      <c r="G4136" s="178">
        <v>17.92</v>
      </c>
      <c r="H4136" s="178">
        <v>18.14</v>
      </c>
      <c r="I4136" s="178">
        <v>18.14</v>
      </c>
      <c r="J4136" s="178">
        <v>18.15</v>
      </c>
      <c r="K4136" s="179" t="str">
        <f>MAX(0,((T4136*(365/365))-VLOOKUP(A4136,VBMA!$A:$D,4,0))  /  (T4136* (365/365)   ))</f>
        <v>#N/A</v>
      </c>
      <c r="L4136" s="180" t="str">
        <f t="shared" ref="L4136:S4136" si="4139">(B4136*(1-$K4136) * (365/365))/100</f>
        <v>#N/A</v>
      </c>
      <c r="M4136" s="180" t="str">
        <f t="shared" si="4139"/>
        <v>#N/A</v>
      </c>
      <c r="N4136" s="180" t="str">
        <f t="shared" si="4139"/>
        <v>#N/A</v>
      </c>
      <c r="O4136" s="180" t="str">
        <f t="shared" si="4139"/>
        <v>#N/A</v>
      </c>
      <c r="P4136" s="180" t="str">
        <f t="shared" si="4139"/>
        <v>#N/A</v>
      </c>
      <c r="Q4136" s="180" t="str">
        <f t="shared" si="4139"/>
        <v>#N/A</v>
      </c>
      <c r="R4136" s="180" t="str">
        <f t="shared" si="4139"/>
        <v>#N/A</v>
      </c>
      <c r="S4136" s="180" t="str">
        <f t="shared" si="4139"/>
        <v>#N/A</v>
      </c>
      <c r="T4136" s="181">
        <f t="shared" si="3"/>
        <v>18.14</v>
      </c>
      <c r="U4136" s="182">
        <f t="shared" si="4"/>
        <v>39888</v>
      </c>
      <c r="V4136" s="182">
        <f t="shared" si="5"/>
        <v>39980</v>
      </c>
      <c r="W4136" s="182">
        <f t="shared" si="6"/>
        <v>40072</v>
      </c>
      <c r="X4136" s="181">
        <f t="shared" si="7"/>
        <v>181</v>
      </c>
      <c r="Y4136" s="181">
        <f t="shared" si="8"/>
        <v>273</v>
      </c>
      <c r="Z4136" s="181">
        <f t="shared" si="9"/>
        <v>365</v>
      </c>
      <c r="AA4136" s="155"/>
      <c r="AB4136" s="9"/>
      <c r="AC4136" s="9"/>
      <c r="AD4136" s="9"/>
      <c r="AE4136" s="9"/>
      <c r="AF4136" s="9"/>
      <c r="AG4136" s="9"/>
      <c r="AH4136" s="9"/>
    </row>
    <row r="4137" ht="15.75" customHeight="1">
      <c r="A4137" s="177">
        <v>39706.0</v>
      </c>
      <c r="B4137" s="178">
        <v>14.69</v>
      </c>
      <c r="C4137" s="178">
        <v>15.81</v>
      </c>
      <c r="D4137" s="178">
        <v>16.38</v>
      </c>
      <c r="E4137" s="178">
        <v>17.42</v>
      </c>
      <c r="F4137" s="178">
        <v>18.17</v>
      </c>
      <c r="G4137" s="178">
        <v>18.23</v>
      </c>
      <c r="H4137" s="178">
        <v>18.42</v>
      </c>
      <c r="I4137" s="178">
        <v>18.42</v>
      </c>
      <c r="J4137" s="178">
        <v>18.42</v>
      </c>
      <c r="K4137" s="179" t="str">
        <f>MAX(0,((T4137*(365/365))-VLOOKUP(A4137,VBMA!$A:$D,4,0))  /  (T4137* (365/365)   ))</f>
        <v>#N/A</v>
      </c>
      <c r="L4137" s="180" t="str">
        <f t="shared" ref="L4137:S4137" si="4140">(B4137*(1-$K4137) * (365/365))/100</f>
        <v>#N/A</v>
      </c>
      <c r="M4137" s="180" t="str">
        <f t="shared" si="4140"/>
        <v>#N/A</v>
      </c>
      <c r="N4137" s="180" t="str">
        <f t="shared" si="4140"/>
        <v>#N/A</v>
      </c>
      <c r="O4137" s="180" t="str">
        <f t="shared" si="4140"/>
        <v>#N/A</v>
      </c>
      <c r="P4137" s="180" t="str">
        <f t="shared" si="4140"/>
        <v>#N/A</v>
      </c>
      <c r="Q4137" s="180" t="str">
        <f t="shared" si="4140"/>
        <v>#N/A</v>
      </c>
      <c r="R4137" s="180" t="str">
        <f t="shared" si="4140"/>
        <v>#N/A</v>
      </c>
      <c r="S4137" s="180" t="str">
        <f t="shared" si="4140"/>
        <v>#N/A</v>
      </c>
      <c r="T4137" s="181">
        <f t="shared" si="3"/>
        <v>18.42</v>
      </c>
      <c r="U4137" s="182">
        <f t="shared" si="4"/>
        <v>39887</v>
      </c>
      <c r="V4137" s="182">
        <f t="shared" si="5"/>
        <v>39979</v>
      </c>
      <c r="W4137" s="182">
        <f t="shared" si="6"/>
        <v>40071</v>
      </c>
      <c r="X4137" s="181">
        <f t="shared" si="7"/>
        <v>181</v>
      </c>
      <c r="Y4137" s="181">
        <f t="shared" si="8"/>
        <v>273</v>
      </c>
      <c r="Z4137" s="181">
        <f t="shared" si="9"/>
        <v>365</v>
      </c>
      <c r="AA4137" s="155"/>
      <c r="AB4137" s="9"/>
      <c r="AC4137" s="9"/>
      <c r="AD4137" s="9"/>
      <c r="AE4137" s="9"/>
      <c r="AF4137" s="9"/>
      <c r="AG4137" s="9"/>
      <c r="AH4137" s="9"/>
    </row>
    <row r="4138" ht="15.75" customHeight="1">
      <c r="A4138" s="177">
        <v>39703.0</v>
      </c>
      <c r="B4138" s="178">
        <v>14.69</v>
      </c>
      <c r="C4138" s="178">
        <v>15.92</v>
      </c>
      <c r="D4138" s="178">
        <v>16.54</v>
      </c>
      <c r="E4138" s="178">
        <v>17.54</v>
      </c>
      <c r="F4138" s="178">
        <v>18.33</v>
      </c>
      <c r="G4138" s="178">
        <v>18.38</v>
      </c>
      <c r="H4138" s="178">
        <v>18.54</v>
      </c>
      <c r="I4138" s="178">
        <v>18.42</v>
      </c>
      <c r="J4138" s="178">
        <v>18.42</v>
      </c>
      <c r="K4138" s="179" t="str">
        <f>MAX(0,((T4138*(365/365))-VLOOKUP(A4138,VBMA!$A:$D,4,0))  /  (T4138* (365/365)   ))</f>
        <v>#N/A</v>
      </c>
      <c r="L4138" s="180" t="str">
        <f t="shared" ref="L4138:S4138" si="4141">(B4138*(1-$K4138) * (365/365))/100</f>
        <v>#N/A</v>
      </c>
      <c r="M4138" s="180" t="str">
        <f t="shared" si="4141"/>
        <v>#N/A</v>
      </c>
      <c r="N4138" s="180" t="str">
        <f t="shared" si="4141"/>
        <v>#N/A</v>
      </c>
      <c r="O4138" s="180" t="str">
        <f t="shared" si="4141"/>
        <v>#N/A</v>
      </c>
      <c r="P4138" s="180" t="str">
        <f t="shared" si="4141"/>
        <v>#N/A</v>
      </c>
      <c r="Q4138" s="180" t="str">
        <f t="shared" si="4141"/>
        <v>#N/A</v>
      </c>
      <c r="R4138" s="180" t="str">
        <f t="shared" si="4141"/>
        <v>#N/A</v>
      </c>
      <c r="S4138" s="180" t="str">
        <f t="shared" si="4141"/>
        <v>#N/A</v>
      </c>
      <c r="T4138" s="181">
        <f t="shared" si="3"/>
        <v>18.3</v>
      </c>
      <c r="U4138" s="182">
        <f t="shared" si="4"/>
        <v>39884</v>
      </c>
      <c r="V4138" s="182">
        <f t="shared" si="5"/>
        <v>39976</v>
      </c>
      <c r="W4138" s="182">
        <f t="shared" si="6"/>
        <v>40068</v>
      </c>
      <c r="X4138" s="181">
        <f t="shared" si="7"/>
        <v>181</v>
      </c>
      <c r="Y4138" s="181">
        <f t="shared" si="8"/>
        <v>273</v>
      </c>
      <c r="Z4138" s="181">
        <f t="shared" si="9"/>
        <v>365</v>
      </c>
      <c r="AA4138" s="155"/>
      <c r="AB4138" s="9"/>
      <c r="AC4138" s="9"/>
      <c r="AD4138" s="9"/>
      <c r="AE4138" s="9"/>
      <c r="AF4138" s="9"/>
      <c r="AG4138" s="9"/>
      <c r="AH4138" s="9"/>
    </row>
    <row r="4139" ht="15.75" customHeight="1">
      <c r="A4139" s="177">
        <v>39702.0</v>
      </c>
      <c r="B4139" s="178">
        <v>14.88</v>
      </c>
      <c r="C4139" s="178">
        <v>16.04</v>
      </c>
      <c r="D4139" s="178">
        <v>16.58</v>
      </c>
      <c r="E4139" s="178">
        <v>17.58</v>
      </c>
      <c r="F4139" s="178">
        <v>18.33</v>
      </c>
      <c r="G4139" s="178">
        <v>18.38</v>
      </c>
      <c r="H4139" s="178">
        <v>18.54</v>
      </c>
      <c r="I4139" s="178">
        <v>18.5</v>
      </c>
      <c r="J4139" s="178">
        <v>18.46</v>
      </c>
      <c r="K4139" s="179" t="str">
        <f>MAX(0,((T4139*(365/365))-VLOOKUP(A4139,VBMA!$A:$D,4,0))  /  (T4139* (365/365)   ))</f>
        <v>#N/A</v>
      </c>
      <c r="L4139" s="180" t="str">
        <f t="shared" ref="L4139:S4139" si="4142">(B4139*(1-$K4139) * (365/365))/100</f>
        <v>#N/A</v>
      </c>
      <c r="M4139" s="180" t="str">
        <f t="shared" si="4142"/>
        <v>#N/A</v>
      </c>
      <c r="N4139" s="180" t="str">
        <f t="shared" si="4142"/>
        <v>#N/A</v>
      </c>
      <c r="O4139" s="180" t="str">
        <f t="shared" si="4142"/>
        <v>#N/A</v>
      </c>
      <c r="P4139" s="180" t="str">
        <f t="shared" si="4142"/>
        <v>#N/A</v>
      </c>
      <c r="Q4139" s="180" t="str">
        <f t="shared" si="4142"/>
        <v>#N/A</v>
      </c>
      <c r="R4139" s="180" t="str">
        <f t="shared" si="4142"/>
        <v>#N/A</v>
      </c>
      <c r="S4139" s="180" t="str">
        <f t="shared" si="4142"/>
        <v>#N/A</v>
      </c>
      <c r="T4139" s="181">
        <f t="shared" si="3"/>
        <v>18.46</v>
      </c>
      <c r="U4139" s="182">
        <f t="shared" si="4"/>
        <v>39883</v>
      </c>
      <c r="V4139" s="182">
        <f t="shared" si="5"/>
        <v>39975</v>
      </c>
      <c r="W4139" s="182">
        <f t="shared" si="6"/>
        <v>40067</v>
      </c>
      <c r="X4139" s="181">
        <f t="shared" si="7"/>
        <v>181</v>
      </c>
      <c r="Y4139" s="181">
        <f t="shared" si="8"/>
        <v>273</v>
      </c>
      <c r="Z4139" s="181">
        <f t="shared" si="9"/>
        <v>365</v>
      </c>
      <c r="AA4139" s="155"/>
      <c r="AB4139" s="9"/>
      <c r="AC4139" s="9"/>
      <c r="AD4139" s="9"/>
      <c r="AE4139" s="9"/>
      <c r="AF4139" s="9"/>
      <c r="AG4139" s="9"/>
      <c r="AH4139" s="9"/>
    </row>
    <row r="4140" ht="15.75" customHeight="1">
      <c r="A4140" s="177">
        <v>39701.0</v>
      </c>
      <c r="B4140" s="178">
        <v>15.04</v>
      </c>
      <c r="C4140" s="178">
        <v>16.19</v>
      </c>
      <c r="D4140" s="178">
        <v>16.68</v>
      </c>
      <c r="E4140" s="178">
        <v>17.69</v>
      </c>
      <c r="F4140" s="178">
        <v>18.4</v>
      </c>
      <c r="G4140" s="178">
        <v>18.54</v>
      </c>
      <c r="H4140" s="178">
        <v>18.54</v>
      </c>
      <c r="I4140" s="178">
        <v>18.46</v>
      </c>
      <c r="J4140" s="178">
        <v>18.42</v>
      </c>
      <c r="K4140" s="179" t="str">
        <f>MAX(0,((T4140*(365/365))-VLOOKUP(A4140,VBMA!$A:$D,4,0))  /  (T4140* (365/365)   ))</f>
        <v>#N/A</v>
      </c>
      <c r="L4140" s="180" t="str">
        <f t="shared" ref="L4140:S4140" si="4143">(B4140*(1-$K4140) * (365/365))/100</f>
        <v>#N/A</v>
      </c>
      <c r="M4140" s="180" t="str">
        <f t="shared" si="4143"/>
        <v>#N/A</v>
      </c>
      <c r="N4140" s="180" t="str">
        <f t="shared" si="4143"/>
        <v>#N/A</v>
      </c>
      <c r="O4140" s="180" t="str">
        <f t="shared" si="4143"/>
        <v>#N/A</v>
      </c>
      <c r="P4140" s="180" t="str">
        <f t="shared" si="4143"/>
        <v>#N/A</v>
      </c>
      <c r="Q4140" s="180" t="str">
        <f t="shared" si="4143"/>
        <v>#N/A</v>
      </c>
      <c r="R4140" s="180" t="str">
        <f t="shared" si="4143"/>
        <v>#N/A</v>
      </c>
      <c r="S4140" s="180" t="str">
        <f t="shared" si="4143"/>
        <v>#N/A</v>
      </c>
      <c r="T4140" s="181">
        <f t="shared" si="3"/>
        <v>18.38</v>
      </c>
      <c r="U4140" s="182">
        <f t="shared" si="4"/>
        <v>39882</v>
      </c>
      <c r="V4140" s="182">
        <f t="shared" si="5"/>
        <v>39974</v>
      </c>
      <c r="W4140" s="182">
        <f t="shared" si="6"/>
        <v>40066</v>
      </c>
      <c r="X4140" s="181">
        <f t="shared" si="7"/>
        <v>181</v>
      </c>
      <c r="Y4140" s="181">
        <f t="shared" si="8"/>
        <v>273</v>
      </c>
      <c r="Z4140" s="181">
        <f t="shared" si="9"/>
        <v>365</v>
      </c>
      <c r="AA4140" s="155"/>
      <c r="AB4140" s="9"/>
      <c r="AC4140" s="9"/>
      <c r="AD4140" s="9"/>
      <c r="AE4140" s="9"/>
      <c r="AF4140" s="9"/>
      <c r="AG4140" s="9"/>
      <c r="AH4140" s="9"/>
    </row>
    <row r="4141" ht="15.75" customHeight="1">
      <c r="A4141" s="177">
        <v>39700.0</v>
      </c>
      <c r="B4141" s="178">
        <v>15.04</v>
      </c>
      <c r="C4141" s="178">
        <v>16.27</v>
      </c>
      <c r="D4141" s="178">
        <v>16.85</v>
      </c>
      <c r="E4141" s="178">
        <v>17.85</v>
      </c>
      <c r="F4141" s="178">
        <v>18.46</v>
      </c>
      <c r="G4141" s="178">
        <v>18.6</v>
      </c>
      <c r="H4141" s="178">
        <v>18.58</v>
      </c>
      <c r="I4141" s="178">
        <v>18.5</v>
      </c>
      <c r="J4141" s="178">
        <v>18.46</v>
      </c>
      <c r="K4141" s="179" t="str">
        <f>MAX(0,((T4141*(365/365))-VLOOKUP(A4141,VBMA!$A:$D,4,0))  /  (T4141* (365/365)   ))</f>
        <v>#N/A</v>
      </c>
      <c r="L4141" s="180" t="str">
        <f t="shared" ref="L4141:S4141" si="4144">(B4141*(1-$K4141) * (365/365))/100</f>
        <v>#N/A</v>
      </c>
      <c r="M4141" s="180" t="str">
        <f t="shared" si="4144"/>
        <v>#N/A</v>
      </c>
      <c r="N4141" s="180" t="str">
        <f t="shared" si="4144"/>
        <v>#N/A</v>
      </c>
      <c r="O4141" s="180" t="str">
        <f t="shared" si="4144"/>
        <v>#N/A</v>
      </c>
      <c r="P4141" s="180" t="str">
        <f t="shared" si="4144"/>
        <v>#N/A</v>
      </c>
      <c r="Q4141" s="180" t="str">
        <f t="shared" si="4144"/>
        <v>#N/A</v>
      </c>
      <c r="R4141" s="180" t="str">
        <f t="shared" si="4144"/>
        <v>#N/A</v>
      </c>
      <c r="S4141" s="180" t="str">
        <f t="shared" si="4144"/>
        <v>#N/A</v>
      </c>
      <c r="T4141" s="181">
        <f t="shared" si="3"/>
        <v>18.42</v>
      </c>
      <c r="U4141" s="182">
        <f t="shared" si="4"/>
        <v>39881</v>
      </c>
      <c r="V4141" s="182">
        <f t="shared" si="5"/>
        <v>39973</v>
      </c>
      <c r="W4141" s="182">
        <f t="shared" si="6"/>
        <v>40065</v>
      </c>
      <c r="X4141" s="181">
        <f t="shared" si="7"/>
        <v>181</v>
      </c>
      <c r="Y4141" s="181">
        <f t="shared" si="8"/>
        <v>273</v>
      </c>
      <c r="Z4141" s="181">
        <f t="shared" si="9"/>
        <v>365</v>
      </c>
      <c r="AA4141" s="155"/>
      <c r="AB4141" s="9"/>
      <c r="AC4141" s="9"/>
      <c r="AD4141" s="9"/>
      <c r="AE4141" s="9"/>
      <c r="AF4141" s="9"/>
      <c r="AG4141" s="9"/>
      <c r="AH4141" s="9"/>
    </row>
    <row r="4142" ht="15.75" customHeight="1">
      <c r="A4142" s="177">
        <v>39699.0</v>
      </c>
      <c r="B4142" s="178">
        <v>15.08</v>
      </c>
      <c r="C4142" s="178">
        <v>16.29</v>
      </c>
      <c r="D4142" s="178">
        <v>16.83</v>
      </c>
      <c r="E4142" s="178">
        <v>17.88</v>
      </c>
      <c r="F4142" s="178">
        <v>18.46</v>
      </c>
      <c r="G4142" s="178">
        <v>18.52</v>
      </c>
      <c r="H4142" s="178">
        <v>18.54</v>
      </c>
      <c r="I4142" s="178">
        <v>18.42</v>
      </c>
      <c r="J4142" s="178">
        <v>18.38</v>
      </c>
      <c r="K4142" s="179" t="str">
        <f>MAX(0,((T4142*(365/365))-VLOOKUP(A4142,VBMA!$A:$D,4,0))  /  (T4142* (365/365)   ))</f>
        <v>#N/A</v>
      </c>
      <c r="L4142" s="180" t="str">
        <f t="shared" ref="L4142:S4142" si="4145">(B4142*(1-$K4142) * (365/365))/100</f>
        <v>#N/A</v>
      </c>
      <c r="M4142" s="180" t="str">
        <f t="shared" si="4145"/>
        <v>#N/A</v>
      </c>
      <c r="N4142" s="180" t="str">
        <f t="shared" si="4145"/>
        <v>#N/A</v>
      </c>
      <c r="O4142" s="180" t="str">
        <f t="shared" si="4145"/>
        <v>#N/A</v>
      </c>
      <c r="P4142" s="180" t="str">
        <f t="shared" si="4145"/>
        <v>#N/A</v>
      </c>
      <c r="Q4142" s="180" t="str">
        <f t="shared" si="4145"/>
        <v>#N/A</v>
      </c>
      <c r="R4142" s="180" t="str">
        <f t="shared" si="4145"/>
        <v>#N/A</v>
      </c>
      <c r="S4142" s="180" t="str">
        <f t="shared" si="4145"/>
        <v>#N/A</v>
      </c>
      <c r="T4142" s="181">
        <f t="shared" si="3"/>
        <v>18.3</v>
      </c>
      <c r="U4142" s="182">
        <f t="shared" si="4"/>
        <v>39880</v>
      </c>
      <c r="V4142" s="182">
        <f t="shared" si="5"/>
        <v>39972</v>
      </c>
      <c r="W4142" s="182">
        <f t="shared" si="6"/>
        <v>40064</v>
      </c>
      <c r="X4142" s="181">
        <f t="shared" si="7"/>
        <v>181</v>
      </c>
      <c r="Y4142" s="181">
        <f t="shared" si="8"/>
        <v>273</v>
      </c>
      <c r="Z4142" s="181">
        <f t="shared" si="9"/>
        <v>365</v>
      </c>
      <c r="AA4142" s="155"/>
      <c r="AB4142" s="9"/>
      <c r="AC4142" s="9"/>
      <c r="AD4142" s="9"/>
      <c r="AE4142" s="9"/>
      <c r="AF4142" s="9"/>
      <c r="AG4142" s="9"/>
      <c r="AH4142" s="9"/>
    </row>
    <row r="4143" ht="15.75" customHeight="1">
      <c r="A4143" s="177">
        <v>39696.0</v>
      </c>
      <c r="B4143" s="178">
        <v>15.38</v>
      </c>
      <c r="C4143" s="178">
        <v>16.73</v>
      </c>
      <c r="D4143" s="178">
        <v>17.12</v>
      </c>
      <c r="E4143" s="178">
        <v>18.04</v>
      </c>
      <c r="F4143" s="178">
        <v>18.67</v>
      </c>
      <c r="G4143" s="178">
        <v>18.81</v>
      </c>
      <c r="H4143" s="178">
        <v>18.77</v>
      </c>
      <c r="I4143" s="178">
        <v>18.65</v>
      </c>
      <c r="J4143" s="178">
        <v>18.58</v>
      </c>
      <c r="K4143" s="179" t="str">
        <f>MAX(0,((T4143*(365/365))-VLOOKUP(A4143,VBMA!$A:$D,4,0))  /  (T4143* (365/365)   ))</f>
        <v>#N/A</v>
      </c>
      <c r="L4143" s="180" t="str">
        <f t="shared" ref="L4143:S4143" si="4146">(B4143*(1-$K4143) * (365/365))/100</f>
        <v>#N/A</v>
      </c>
      <c r="M4143" s="180" t="str">
        <f t="shared" si="4146"/>
        <v>#N/A</v>
      </c>
      <c r="N4143" s="180" t="str">
        <f t="shared" si="4146"/>
        <v>#N/A</v>
      </c>
      <c r="O4143" s="180" t="str">
        <f t="shared" si="4146"/>
        <v>#N/A</v>
      </c>
      <c r="P4143" s="180" t="str">
        <f t="shared" si="4146"/>
        <v>#N/A</v>
      </c>
      <c r="Q4143" s="180" t="str">
        <f t="shared" si="4146"/>
        <v>#N/A</v>
      </c>
      <c r="R4143" s="180" t="str">
        <f t="shared" si="4146"/>
        <v>#N/A</v>
      </c>
      <c r="S4143" s="180" t="str">
        <f t="shared" si="4146"/>
        <v>#N/A</v>
      </c>
      <c r="T4143" s="181">
        <f t="shared" si="3"/>
        <v>18.53</v>
      </c>
      <c r="U4143" s="182">
        <f t="shared" si="4"/>
        <v>39877</v>
      </c>
      <c r="V4143" s="182">
        <f t="shared" si="5"/>
        <v>39969</v>
      </c>
      <c r="W4143" s="182">
        <f t="shared" si="6"/>
        <v>40061</v>
      </c>
      <c r="X4143" s="181">
        <f t="shared" si="7"/>
        <v>181</v>
      </c>
      <c r="Y4143" s="181">
        <f t="shared" si="8"/>
        <v>273</v>
      </c>
      <c r="Z4143" s="181">
        <f t="shared" si="9"/>
        <v>365</v>
      </c>
      <c r="AA4143" s="155"/>
      <c r="AB4143" s="9"/>
      <c r="AC4143" s="9"/>
      <c r="AD4143" s="9"/>
      <c r="AE4143" s="9"/>
      <c r="AF4143" s="9"/>
      <c r="AG4143" s="9"/>
      <c r="AH4143" s="9"/>
    </row>
    <row r="4144" ht="15.75" customHeight="1">
      <c r="A4144" s="177">
        <v>39695.0</v>
      </c>
      <c r="B4144" s="178">
        <v>15.38</v>
      </c>
      <c r="C4144" s="178">
        <v>16.77</v>
      </c>
      <c r="D4144" s="178">
        <v>17.19</v>
      </c>
      <c r="E4144" s="178">
        <v>18.15</v>
      </c>
      <c r="F4144" s="178">
        <v>18.77</v>
      </c>
      <c r="G4144" s="178">
        <v>18.88</v>
      </c>
      <c r="H4144" s="178">
        <v>18.81</v>
      </c>
      <c r="I4144" s="178">
        <v>18.69</v>
      </c>
      <c r="J4144" s="178">
        <v>18.62</v>
      </c>
      <c r="K4144" s="179" t="str">
        <f>MAX(0,((T4144*(365/365))-VLOOKUP(A4144,VBMA!$A:$D,4,0))  /  (T4144* (365/365)   ))</f>
        <v>#N/A</v>
      </c>
      <c r="L4144" s="180" t="str">
        <f t="shared" ref="L4144:S4144" si="4147">(B4144*(1-$K4144) * (365/365))/100</f>
        <v>#N/A</v>
      </c>
      <c r="M4144" s="180" t="str">
        <f t="shared" si="4147"/>
        <v>#N/A</v>
      </c>
      <c r="N4144" s="180" t="str">
        <f t="shared" si="4147"/>
        <v>#N/A</v>
      </c>
      <c r="O4144" s="180" t="str">
        <f t="shared" si="4147"/>
        <v>#N/A</v>
      </c>
      <c r="P4144" s="180" t="str">
        <f t="shared" si="4147"/>
        <v>#N/A</v>
      </c>
      <c r="Q4144" s="180" t="str">
        <f t="shared" si="4147"/>
        <v>#N/A</v>
      </c>
      <c r="R4144" s="180" t="str">
        <f t="shared" si="4147"/>
        <v>#N/A</v>
      </c>
      <c r="S4144" s="180" t="str">
        <f t="shared" si="4147"/>
        <v>#N/A</v>
      </c>
      <c r="T4144" s="181">
        <f t="shared" si="3"/>
        <v>18.57</v>
      </c>
      <c r="U4144" s="182">
        <f t="shared" si="4"/>
        <v>39876</v>
      </c>
      <c r="V4144" s="182">
        <f t="shared" si="5"/>
        <v>39968</v>
      </c>
      <c r="W4144" s="182">
        <f t="shared" si="6"/>
        <v>40060</v>
      </c>
      <c r="X4144" s="181">
        <f t="shared" si="7"/>
        <v>181</v>
      </c>
      <c r="Y4144" s="181">
        <f t="shared" si="8"/>
        <v>273</v>
      </c>
      <c r="Z4144" s="181">
        <f t="shared" si="9"/>
        <v>365</v>
      </c>
      <c r="AA4144" s="155"/>
      <c r="AB4144" s="9"/>
      <c r="AC4144" s="9"/>
      <c r="AD4144" s="9"/>
      <c r="AE4144" s="9"/>
      <c r="AF4144" s="9"/>
      <c r="AG4144" s="9"/>
      <c r="AH4144" s="9"/>
    </row>
    <row r="4145" ht="15.75" customHeight="1">
      <c r="A4145" s="177">
        <v>39694.0</v>
      </c>
      <c r="B4145" s="178">
        <v>15.56</v>
      </c>
      <c r="C4145" s="178">
        <v>17.63</v>
      </c>
      <c r="D4145" s="178">
        <v>18.0</v>
      </c>
      <c r="E4145" s="178">
        <v>18.63</v>
      </c>
      <c r="F4145" s="178">
        <v>19.06</v>
      </c>
      <c r="G4145" s="178">
        <v>19.25</v>
      </c>
      <c r="H4145" s="178">
        <v>18.88</v>
      </c>
      <c r="I4145" s="178">
        <v>18.63</v>
      </c>
      <c r="J4145" s="178">
        <v>18.56</v>
      </c>
      <c r="K4145" s="179" t="str">
        <f>MAX(0,((T4145*(365/365))-VLOOKUP(A4145,VBMA!$A:$D,4,0))  /  (T4145* (365/365)   ))</f>
        <v>#N/A</v>
      </c>
      <c r="L4145" s="180" t="str">
        <f t="shared" ref="L4145:S4145" si="4148">(B4145*(1-$K4145) * (365/365))/100</f>
        <v>#N/A</v>
      </c>
      <c r="M4145" s="180" t="str">
        <f t="shared" si="4148"/>
        <v>#N/A</v>
      </c>
      <c r="N4145" s="180" t="str">
        <f t="shared" si="4148"/>
        <v>#N/A</v>
      </c>
      <c r="O4145" s="180" t="str">
        <f t="shared" si="4148"/>
        <v>#N/A</v>
      </c>
      <c r="P4145" s="180" t="str">
        <f t="shared" si="4148"/>
        <v>#N/A</v>
      </c>
      <c r="Q4145" s="180" t="str">
        <f t="shared" si="4148"/>
        <v>#N/A</v>
      </c>
      <c r="R4145" s="180" t="str">
        <f t="shared" si="4148"/>
        <v>#N/A</v>
      </c>
      <c r="S4145" s="180" t="str">
        <f t="shared" si="4148"/>
        <v>#N/A</v>
      </c>
      <c r="T4145" s="181">
        <f t="shared" si="3"/>
        <v>18.38</v>
      </c>
      <c r="U4145" s="182">
        <f t="shared" si="4"/>
        <v>39875</v>
      </c>
      <c r="V4145" s="182">
        <f t="shared" si="5"/>
        <v>39967</v>
      </c>
      <c r="W4145" s="182">
        <f t="shared" si="6"/>
        <v>40059</v>
      </c>
      <c r="X4145" s="181">
        <f t="shared" si="7"/>
        <v>181</v>
      </c>
      <c r="Y4145" s="181">
        <f t="shared" si="8"/>
        <v>273</v>
      </c>
      <c r="Z4145" s="181">
        <f t="shared" si="9"/>
        <v>365</v>
      </c>
      <c r="AA4145" s="155"/>
      <c r="AB4145" s="9"/>
      <c r="AC4145" s="9"/>
      <c r="AD4145" s="9"/>
      <c r="AE4145" s="9"/>
      <c r="AF4145" s="9"/>
      <c r="AG4145" s="9"/>
      <c r="AH4145" s="9"/>
    </row>
    <row r="4146" ht="15.75" customHeight="1">
      <c r="A4146" s="177">
        <v>39692.0</v>
      </c>
      <c r="B4146" s="178">
        <v>15.03</v>
      </c>
      <c r="C4146" s="178">
        <v>16.21</v>
      </c>
      <c r="D4146" s="178">
        <v>16.81</v>
      </c>
      <c r="E4146" s="178">
        <v>18.0</v>
      </c>
      <c r="F4146" s="178">
        <v>18.69</v>
      </c>
      <c r="G4146" s="178">
        <v>18.94</v>
      </c>
      <c r="H4146" s="178">
        <v>18.56</v>
      </c>
      <c r="I4146" s="178">
        <v>18.38</v>
      </c>
      <c r="J4146" s="178">
        <v>18.31</v>
      </c>
      <c r="K4146" s="179" t="str">
        <f>MAX(0,((T4146*(365/365))-VLOOKUP(A4146,VBMA!$A:$D,4,0))  /  (T4146* (365/365)   ))</f>
        <v>#N/A</v>
      </c>
      <c r="L4146" s="180" t="str">
        <f t="shared" ref="L4146:S4146" si="4149">(B4146*(1-$K4146) * (365/365))/100</f>
        <v>#N/A</v>
      </c>
      <c r="M4146" s="180" t="str">
        <f t="shared" si="4149"/>
        <v>#N/A</v>
      </c>
      <c r="N4146" s="180" t="str">
        <f t="shared" si="4149"/>
        <v>#N/A</v>
      </c>
      <c r="O4146" s="180" t="str">
        <f t="shared" si="4149"/>
        <v>#N/A</v>
      </c>
      <c r="P4146" s="180" t="str">
        <f t="shared" si="4149"/>
        <v>#N/A</v>
      </c>
      <c r="Q4146" s="180" t="str">
        <f t="shared" si="4149"/>
        <v>#N/A</v>
      </c>
      <c r="R4146" s="180" t="str">
        <f t="shared" si="4149"/>
        <v>#N/A</v>
      </c>
      <c r="S4146" s="180" t="str">
        <f t="shared" si="4149"/>
        <v>#N/A</v>
      </c>
      <c r="T4146" s="181">
        <f t="shared" si="3"/>
        <v>18.2</v>
      </c>
      <c r="U4146" s="182">
        <f t="shared" si="4"/>
        <v>39873</v>
      </c>
      <c r="V4146" s="182">
        <f t="shared" si="5"/>
        <v>39965</v>
      </c>
      <c r="W4146" s="182">
        <f t="shared" si="6"/>
        <v>40057</v>
      </c>
      <c r="X4146" s="181">
        <f t="shared" si="7"/>
        <v>181</v>
      </c>
      <c r="Y4146" s="181">
        <f t="shared" si="8"/>
        <v>273</v>
      </c>
      <c r="Z4146" s="181">
        <f t="shared" si="9"/>
        <v>365</v>
      </c>
      <c r="AA4146" s="155"/>
      <c r="AB4146" s="9"/>
      <c r="AC4146" s="9"/>
      <c r="AD4146" s="9"/>
      <c r="AE4146" s="9"/>
      <c r="AF4146" s="9"/>
      <c r="AG4146" s="9"/>
      <c r="AH4146" s="9"/>
    </row>
    <row r="4147" ht="15.75" customHeight="1">
      <c r="A4147" s="177">
        <v>39689.0</v>
      </c>
      <c r="B4147" s="178">
        <v>14.27</v>
      </c>
      <c r="C4147" s="178">
        <v>16.18</v>
      </c>
      <c r="D4147" s="178">
        <v>16.95</v>
      </c>
      <c r="E4147" s="178">
        <v>18.09</v>
      </c>
      <c r="F4147" s="178">
        <v>19.0</v>
      </c>
      <c r="G4147" s="178">
        <v>19.09</v>
      </c>
      <c r="H4147" s="178">
        <v>19.0</v>
      </c>
      <c r="I4147" s="178">
        <v>18.73</v>
      </c>
      <c r="J4147" s="178">
        <v>18.59</v>
      </c>
      <c r="K4147" s="179" t="str">
        <f>MAX(0,((T4147*(365/365))-VLOOKUP(A4147,VBMA!$A:$D,4,0))  /  (T4147* (365/365)   ))</f>
        <v>#N/A</v>
      </c>
      <c r="L4147" s="180" t="str">
        <f t="shared" ref="L4147:S4147" si="4150">(B4147*(1-$K4147) * (365/365))/100</f>
        <v>#N/A</v>
      </c>
      <c r="M4147" s="180" t="str">
        <f t="shared" si="4150"/>
        <v>#N/A</v>
      </c>
      <c r="N4147" s="180" t="str">
        <f t="shared" si="4150"/>
        <v>#N/A</v>
      </c>
      <c r="O4147" s="180" t="str">
        <f t="shared" si="4150"/>
        <v>#N/A</v>
      </c>
      <c r="P4147" s="180" t="str">
        <f t="shared" si="4150"/>
        <v>#N/A</v>
      </c>
      <c r="Q4147" s="180" t="str">
        <f t="shared" si="4150"/>
        <v>#N/A</v>
      </c>
      <c r="R4147" s="180" t="str">
        <f t="shared" si="4150"/>
        <v>#N/A</v>
      </c>
      <c r="S4147" s="180" t="str">
        <f t="shared" si="4150"/>
        <v>#N/A</v>
      </c>
      <c r="T4147" s="181">
        <f t="shared" si="3"/>
        <v>18.45089888</v>
      </c>
      <c r="U4147" s="182">
        <f t="shared" si="4"/>
        <v>39873</v>
      </c>
      <c r="V4147" s="182">
        <f t="shared" si="5"/>
        <v>39962</v>
      </c>
      <c r="W4147" s="182">
        <f t="shared" si="6"/>
        <v>40054</v>
      </c>
      <c r="X4147" s="181">
        <f t="shared" si="7"/>
        <v>184</v>
      </c>
      <c r="Y4147" s="181">
        <f t="shared" si="8"/>
        <v>273</v>
      </c>
      <c r="Z4147" s="181">
        <f t="shared" si="9"/>
        <v>365</v>
      </c>
      <c r="AA4147" s="155"/>
      <c r="AB4147" s="9"/>
      <c r="AC4147" s="9"/>
      <c r="AD4147" s="9"/>
      <c r="AE4147" s="9"/>
      <c r="AF4147" s="9"/>
      <c r="AG4147" s="9"/>
      <c r="AH4147" s="9"/>
    </row>
    <row r="4148" ht="15.75" customHeight="1">
      <c r="A4148" s="177">
        <v>39688.0</v>
      </c>
      <c r="B4148" s="178">
        <v>15.08</v>
      </c>
      <c r="C4148" s="178">
        <v>16.35</v>
      </c>
      <c r="D4148" s="178">
        <v>17.12</v>
      </c>
      <c r="E4148" s="178">
        <v>18.27</v>
      </c>
      <c r="F4148" s="178">
        <v>18.96</v>
      </c>
      <c r="G4148" s="178">
        <v>19.08</v>
      </c>
      <c r="H4148" s="178">
        <v>19.0</v>
      </c>
      <c r="I4148" s="178">
        <v>18.77</v>
      </c>
      <c r="J4148" s="178">
        <v>18.65</v>
      </c>
      <c r="K4148" s="179" t="str">
        <f>MAX(0,((T4148*(365/365))-VLOOKUP(A4148,VBMA!$A:$D,4,0))  /  (T4148* (365/365)   ))</f>
        <v>#N/A</v>
      </c>
      <c r="L4148" s="180" t="str">
        <f t="shared" ref="L4148:S4148" si="4151">(B4148*(1-$K4148) * (365/365))/100</f>
        <v>#N/A</v>
      </c>
      <c r="M4148" s="180" t="str">
        <f t="shared" si="4151"/>
        <v>#N/A</v>
      </c>
      <c r="N4148" s="180" t="str">
        <f t="shared" si="4151"/>
        <v>#N/A</v>
      </c>
      <c r="O4148" s="180" t="str">
        <f t="shared" si="4151"/>
        <v>#N/A</v>
      </c>
      <c r="P4148" s="180" t="str">
        <f t="shared" si="4151"/>
        <v>#N/A</v>
      </c>
      <c r="Q4148" s="180" t="str">
        <f t="shared" si="4151"/>
        <v>#N/A</v>
      </c>
      <c r="R4148" s="180" t="str">
        <f t="shared" si="4151"/>
        <v>#N/A</v>
      </c>
      <c r="S4148" s="180" t="str">
        <f t="shared" si="4151"/>
        <v>#N/A</v>
      </c>
      <c r="T4148" s="181">
        <f t="shared" si="3"/>
        <v>18.53224719</v>
      </c>
      <c r="U4148" s="182">
        <f t="shared" si="4"/>
        <v>39872</v>
      </c>
      <c r="V4148" s="182">
        <f t="shared" si="5"/>
        <v>39961</v>
      </c>
      <c r="W4148" s="182">
        <f t="shared" si="6"/>
        <v>40053</v>
      </c>
      <c r="X4148" s="181">
        <f t="shared" si="7"/>
        <v>184</v>
      </c>
      <c r="Y4148" s="181">
        <f t="shared" si="8"/>
        <v>273</v>
      </c>
      <c r="Z4148" s="181">
        <f t="shared" si="9"/>
        <v>365</v>
      </c>
      <c r="AA4148" s="155"/>
      <c r="AB4148" s="9"/>
      <c r="AC4148" s="9"/>
      <c r="AD4148" s="9"/>
      <c r="AE4148" s="9"/>
      <c r="AF4148" s="9"/>
      <c r="AG4148" s="9"/>
      <c r="AH4148" s="9"/>
    </row>
    <row r="4149" ht="15.75" customHeight="1">
      <c r="A4149" s="177">
        <v>39687.0</v>
      </c>
      <c r="B4149" s="178">
        <v>15.23</v>
      </c>
      <c r="C4149" s="178">
        <v>16.42</v>
      </c>
      <c r="D4149" s="178">
        <v>17.15</v>
      </c>
      <c r="E4149" s="178">
        <v>18.31</v>
      </c>
      <c r="F4149" s="178">
        <v>19.0</v>
      </c>
      <c r="G4149" s="178">
        <v>19.12</v>
      </c>
      <c r="H4149" s="178">
        <v>19.0</v>
      </c>
      <c r="I4149" s="178">
        <v>18.77</v>
      </c>
      <c r="J4149" s="178">
        <v>18.65</v>
      </c>
      <c r="K4149" s="179" t="str">
        <f>MAX(0,((T4149*(365/365))-VLOOKUP(A4149,VBMA!$A:$D,4,0))  /  (T4149* (365/365)   ))</f>
        <v>#N/A</v>
      </c>
      <c r="L4149" s="180" t="str">
        <f t="shared" ref="L4149:S4149" si="4152">(B4149*(1-$K4149) * (365/365))/100</f>
        <v>#N/A</v>
      </c>
      <c r="M4149" s="180" t="str">
        <f t="shared" si="4152"/>
        <v>#N/A</v>
      </c>
      <c r="N4149" s="180" t="str">
        <f t="shared" si="4152"/>
        <v>#N/A</v>
      </c>
      <c r="O4149" s="180" t="str">
        <f t="shared" si="4152"/>
        <v>#N/A</v>
      </c>
      <c r="P4149" s="180" t="str">
        <f t="shared" si="4152"/>
        <v>#N/A</v>
      </c>
      <c r="Q4149" s="180" t="str">
        <f t="shared" si="4152"/>
        <v>#N/A</v>
      </c>
      <c r="R4149" s="180" t="str">
        <f t="shared" si="4152"/>
        <v>#N/A</v>
      </c>
      <c r="S4149" s="180" t="str">
        <f t="shared" si="4152"/>
        <v>#N/A</v>
      </c>
      <c r="T4149" s="181">
        <f t="shared" si="3"/>
        <v>18.53224719</v>
      </c>
      <c r="U4149" s="182">
        <f t="shared" si="4"/>
        <v>39871</v>
      </c>
      <c r="V4149" s="182">
        <f t="shared" si="5"/>
        <v>39960</v>
      </c>
      <c r="W4149" s="182">
        <f t="shared" si="6"/>
        <v>40052</v>
      </c>
      <c r="X4149" s="181">
        <f t="shared" si="7"/>
        <v>184</v>
      </c>
      <c r="Y4149" s="181">
        <f t="shared" si="8"/>
        <v>273</v>
      </c>
      <c r="Z4149" s="181">
        <f t="shared" si="9"/>
        <v>365</v>
      </c>
      <c r="AA4149" s="155"/>
      <c r="AB4149" s="9"/>
      <c r="AC4149" s="9"/>
      <c r="AD4149" s="9"/>
      <c r="AE4149" s="9"/>
      <c r="AF4149" s="9"/>
      <c r="AG4149" s="9"/>
      <c r="AH4149" s="9"/>
    </row>
    <row r="4150" ht="15.75" customHeight="1">
      <c r="A4150" s="177">
        <v>39686.0</v>
      </c>
      <c r="B4150" s="178">
        <v>15.31</v>
      </c>
      <c r="C4150" s="178">
        <v>16.38</v>
      </c>
      <c r="D4150" s="178">
        <v>17.08</v>
      </c>
      <c r="E4150" s="178">
        <v>18.23</v>
      </c>
      <c r="F4150" s="178">
        <v>19.0</v>
      </c>
      <c r="G4150" s="178">
        <v>19.12</v>
      </c>
      <c r="H4150" s="178">
        <v>19.0</v>
      </c>
      <c r="I4150" s="178">
        <v>18.77</v>
      </c>
      <c r="J4150" s="178">
        <v>18.65</v>
      </c>
      <c r="K4150" s="179" t="str">
        <f>MAX(0,((T4150*(365/365))-VLOOKUP(A4150,VBMA!$A:$D,4,0))  /  (T4150* (365/365)   ))</f>
        <v>#N/A</v>
      </c>
      <c r="L4150" s="180" t="str">
        <f t="shared" ref="L4150:S4150" si="4153">(B4150*(1-$K4150) * (365/365))/100</f>
        <v>#N/A</v>
      </c>
      <c r="M4150" s="180" t="str">
        <f t="shared" si="4153"/>
        <v>#N/A</v>
      </c>
      <c r="N4150" s="180" t="str">
        <f t="shared" si="4153"/>
        <v>#N/A</v>
      </c>
      <c r="O4150" s="180" t="str">
        <f t="shared" si="4153"/>
        <v>#N/A</v>
      </c>
      <c r="P4150" s="180" t="str">
        <f t="shared" si="4153"/>
        <v>#N/A</v>
      </c>
      <c r="Q4150" s="180" t="str">
        <f t="shared" si="4153"/>
        <v>#N/A</v>
      </c>
      <c r="R4150" s="180" t="str">
        <f t="shared" si="4153"/>
        <v>#N/A</v>
      </c>
      <c r="S4150" s="180" t="str">
        <f t="shared" si="4153"/>
        <v>#N/A</v>
      </c>
      <c r="T4150" s="181">
        <f t="shared" si="3"/>
        <v>18.53224719</v>
      </c>
      <c r="U4150" s="182">
        <f t="shared" si="4"/>
        <v>39870</v>
      </c>
      <c r="V4150" s="182">
        <f t="shared" si="5"/>
        <v>39959</v>
      </c>
      <c r="W4150" s="182">
        <f t="shared" si="6"/>
        <v>40051</v>
      </c>
      <c r="X4150" s="181">
        <f t="shared" si="7"/>
        <v>184</v>
      </c>
      <c r="Y4150" s="181">
        <f t="shared" si="8"/>
        <v>273</v>
      </c>
      <c r="Z4150" s="181">
        <f t="shared" si="9"/>
        <v>365</v>
      </c>
      <c r="AA4150" s="155"/>
      <c r="AB4150" s="9"/>
      <c r="AC4150" s="9"/>
      <c r="AD4150" s="9"/>
      <c r="AE4150" s="9"/>
      <c r="AF4150" s="9"/>
      <c r="AG4150" s="9"/>
      <c r="AH4150" s="9"/>
    </row>
    <row r="4151" ht="15.75" customHeight="1">
      <c r="A4151" s="177">
        <v>39685.0</v>
      </c>
      <c r="B4151" s="178">
        <v>15.35</v>
      </c>
      <c r="C4151" s="178">
        <v>16.35</v>
      </c>
      <c r="D4151" s="178">
        <v>17.04</v>
      </c>
      <c r="E4151" s="178">
        <v>18.12</v>
      </c>
      <c r="F4151" s="178">
        <v>18.92</v>
      </c>
      <c r="G4151" s="178">
        <v>19.08</v>
      </c>
      <c r="H4151" s="178">
        <v>19.0</v>
      </c>
      <c r="I4151" s="178">
        <v>18.77</v>
      </c>
      <c r="J4151" s="178">
        <v>18.65</v>
      </c>
      <c r="K4151" s="179" t="str">
        <f>MAX(0,((T4151*(365/365))-VLOOKUP(A4151,VBMA!$A:$D,4,0))  /  (T4151* (365/365)   ))</f>
        <v>#N/A</v>
      </c>
      <c r="L4151" s="180" t="str">
        <f t="shared" ref="L4151:S4151" si="4154">(B4151*(1-$K4151) * (365/365))/100</f>
        <v>#N/A</v>
      </c>
      <c r="M4151" s="180" t="str">
        <f t="shared" si="4154"/>
        <v>#N/A</v>
      </c>
      <c r="N4151" s="180" t="str">
        <f t="shared" si="4154"/>
        <v>#N/A</v>
      </c>
      <c r="O4151" s="180" t="str">
        <f t="shared" si="4154"/>
        <v>#N/A</v>
      </c>
      <c r="P4151" s="180" t="str">
        <f t="shared" si="4154"/>
        <v>#N/A</v>
      </c>
      <c r="Q4151" s="180" t="str">
        <f t="shared" si="4154"/>
        <v>#N/A</v>
      </c>
      <c r="R4151" s="180" t="str">
        <f t="shared" si="4154"/>
        <v>#N/A</v>
      </c>
      <c r="S4151" s="180" t="str">
        <f t="shared" si="4154"/>
        <v>#N/A</v>
      </c>
      <c r="T4151" s="181">
        <f t="shared" si="3"/>
        <v>18.53224719</v>
      </c>
      <c r="U4151" s="182">
        <f t="shared" si="4"/>
        <v>39869</v>
      </c>
      <c r="V4151" s="182">
        <f t="shared" si="5"/>
        <v>39958</v>
      </c>
      <c r="W4151" s="182">
        <f t="shared" si="6"/>
        <v>40050</v>
      </c>
      <c r="X4151" s="181">
        <f t="shared" si="7"/>
        <v>184</v>
      </c>
      <c r="Y4151" s="181">
        <f t="shared" si="8"/>
        <v>273</v>
      </c>
      <c r="Z4151" s="181">
        <f t="shared" si="9"/>
        <v>365</v>
      </c>
      <c r="AA4151" s="155"/>
      <c r="AB4151" s="9"/>
      <c r="AC4151" s="9"/>
      <c r="AD4151" s="9"/>
      <c r="AE4151" s="9"/>
      <c r="AF4151" s="9"/>
      <c r="AG4151" s="9"/>
      <c r="AH4151" s="9"/>
    </row>
    <row r="4152" ht="15.75" customHeight="1">
      <c r="A4152" s="177">
        <v>39682.0</v>
      </c>
      <c r="B4152" s="178">
        <v>15.13</v>
      </c>
      <c r="C4152" s="178">
        <v>16.25</v>
      </c>
      <c r="D4152" s="178">
        <v>16.96</v>
      </c>
      <c r="E4152" s="178">
        <v>18.08</v>
      </c>
      <c r="F4152" s="178">
        <v>18.83</v>
      </c>
      <c r="G4152" s="178">
        <v>19.08</v>
      </c>
      <c r="H4152" s="178">
        <v>18.92</v>
      </c>
      <c r="I4152" s="178">
        <v>18.67</v>
      </c>
      <c r="J4152" s="178">
        <v>18.54</v>
      </c>
      <c r="K4152" s="179" t="str">
        <f>MAX(0,((T4152*(365/365))-VLOOKUP(A4152,VBMA!$A:$D,4,0))  /  (T4152* (365/365)   ))</f>
        <v>#N/A</v>
      </c>
      <c r="L4152" s="180" t="str">
        <f t="shared" ref="L4152:S4152" si="4155">(B4152*(1-$K4152) * (365/365))/100</f>
        <v>#N/A</v>
      </c>
      <c r="M4152" s="180" t="str">
        <f t="shared" si="4155"/>
        <v>#N/A</v>
      </c>
      <c r="N4152" s="180" t="str">
        <f t="shared" si="4155"/>
        <v>#N/A</v>
      </c>
      <c r="O4152" s="180" t="str">
        <f t="shared" si="4155"/>
        <v>#N/A</v>
      </c>
      <c r="P4152" s="180" t="str">
        <f t="shared" si="4155"/>
        <v>#N/A</v>
      </c>
      <c r="Q4152" s="180" t="str">
        <f t="shared" si="4155"/>
        <v>#N/A</v>
      </c>
      <c r="R4152" s="180" t="str">
        <f t="shared" si="4155"/>
        <v>#N/A</v>
      </c>
      <c r="S4152" s="180" t="str">
        <f t="shared" si="4155"/>
        <v>#N/A</v>
      </c>
      <c r="T4152" s="181">
        <f t="shared" si="3"/>
        <v>18.41157303</v>
      </c>
      <c r="U4152" s="182">
        <f t="shared" si="4"/>
        <v>39866</v>
      </c>
      <c r="V4152" s="182">
        <f t="shared" si="5"/>
        <v>39955</v>
      </c>
      <c r="W4152" s="182">
        <f t="shared" si="6"/>
        <v>40047</v>
      </c>
      <c r="X4152" s="181">
        <f t="shared" si="7"/>
        <v>184</v>
      </c>
      <c r="Y4152" s="181">
        <f t="shared" si="8"/>
        <v>273</v>
      </c>
      <c r="Z4152" s="181">
        <f t="shared" si="9"/>
        <v>365</v>
      </c>
      <c r="AA4152" s="155"/>
      <c r="AB4152" s="9"/>
      <c r="AC4152" s="9"/>
      <c r="AD4152" s="9"/>
      <c r="AE4152" s="9"/>
      <c r="AF4152" s="9"/>
      <c r="AG4152" s="9"/>
      <c r="AH4152" s="9"/>
    </row>
    <row r="4153" ht="15.75" customHeight="1">
      <c r="A4153" s="177">
        <v>39681.0</v>
      </c>
      <c r="B4153" s="178">
        <v>15.42</v>
      </c>
      <c r="C4153" s="178">
        <v>16.5</v>
      </c>
      <c r="D4153" s="178">
        <v>17.08</v>
      </c>
      <c r="E4153" s="178">
        <v>18.12</v>
      </c>
      <c r="F4153" s="178">
        <v>18.81</v>
      </c>
      <c r="G4153" s="178">
        <v>18.96</v>
      </c>
      <c r="H4153" s="178">
        <v>18.88</v>
      </c>
      <c r="I4153" s="178">
        <v>18.73</v>
      </c>
      <c r="J4153" s="178">
        <v>18.69</v>
      </c>
      <c r="K4153" s="179" t="str">
        <f>MAX(0,((T4153*(365/365))-VLOOKUP(A4153,VBMA!$A:$D,4,0))  /  (T4153* (365/365)   ))</f>
        <v>#N/A</v>
      </c>
      <c r="L4153" s="180" t="str">
        <f t="shared" ref="L4153:S4153" si="4156">(B4153*(1-$K4153) * (365/365))/100</f>
        <v>#N/A</v>
      </c>
      <c r="M4153" s="180" t="str">
        <f t="shared" si="4156"/>
        <v>#N/A</v>
      </c>
      <c r="N4153" s="180" t="str">
        <f t="shared" si="4156"/>
        <v>#N/A</v>
      </c>
      <c r="O4153" s="180" t="str">
        <f t="shared" si="4156"/>
        <v>#N/A</v>
      </c>
      <c r="P4153" s="180" t="str">
        <f t="shared" si="4156"/>
        <v>#N/A</v>
      </c>
      <c r="Q4153" s="180" t="str">
        <f t="shared" si="4156"/>
        <v>#N/A</v>
      </c>
      <c r="R4153" s="180" t="str">
        <f t="shared" si="4156"/>
        <v>#N/A</v>
      </c>
      <c r="S4153" s="180" t="str">
        <f t="shared" si="4156"/>
        <v>#N/A</v>
      </c>
      <c r="T4153" s="181">
        <f t="shared" si="3"/>
        <v>18.57494382</v>
      </c>
      <c r="U4153" s="182">
        <f t="shared" si="4"/>
        <v>39865</v>
      </c>
      <c r="V4153" s="182">
        <f t="shared" si="5"/>
        <v>39954</v>
      </c>
      <c r="W4153" s="182">
        <f t="shared" si="6"/>
        <v>40046</v>
      </c>
      <c r="X4153" s="181">
        <f t="shared" si="7"/>
        <v>184</v>
      </c>
      <c r="Y4153" s="181">
        <f t="shared" si="8"/>
        <v>273</v>
      </c>
      <c r="Z4153" s="181">
        <f t="shared" si="9"/>
        <v>365</v>
      </c>
      <c r="AA4153" s="155"/>
      <c r="AB4153" s="9"/>
      <c r="AC4153" s="9"/>
      <c r="AD4153" s="9"/>
      <c r="AE4153" s="9"/>
      <c r="AF4153" s="9"/>
      <c r="AG4153" s="9"/>
      <c r="AH4153" s="9"/>
    </row>
    <row r="4154" ht="15.75" customHeight="1">
      <c r="A4154" s="177">
        <v>39680.0</v>
      </c>
      <c r="B4154" s="178">
        <v>15.42</v>
      </c>
      <c r="C4154" s="178">
        <v>16.42</v>
      </c>
      <c r="D4154" s="178">
        <v>17.0</v>
      </c>
      <c r="E4154" s="178">
        <v>17.96</v>
      </c>
      <c r="F4154" s="178">
        <v>18.81</v>
      </c>
      <c r="G4154" s="178">
        <v>18.96</v>
      </c>
      <c r="H4154" s="178">
        <v>18.88</v>
      </c>
      <c r="I4154" s="178">
        <v>18.73</v>
      </c>
      <c r="J4154" s="178">
        <v>18.69</v>
      </c>
      <c r="K4154" s="179" t="str">
        <f>MAX(0,((T4154*(365/365))-VLOOKUP(A4154,VBMA!$A:$D,4,0))  /  (T4154* (365/365)   ))</f>
        <v>#N/A</v>
      </c>
      <c r="L4154" s="180" t="str">
        <f t="shared" ref="L4154:S4154" si="4157">(B4154*(1-$K4154) * (365/365))/100</f>
        <v>#N/A</v>
      </c>
      <c r="M4154" s="180" t="str">
        <f t="shared" si="4157"/>
        <v>#N/A</v>
      </c>
      <c r="N4154" s="180" t="str">
        <f t="shared" si="4157"/>
        <v>#N/A</v>
      </c>
      <c r="O4154" s="180" t="str">
        <f t="shared" si="4157"/>
        <v>#N/A</v>
      </c>
      <c r="P4154" s="180" t="str">
        <f t="shared" si="4157"/>
        <v>#N/A</v>
      </c>
      <c r="Q4154" s="180" t="str">
        <f t="shared" si="4157"/>
        <v>#N/A</v>
      </c>
      <c r="R4154" s="180" t="str">
        <f t="shared" si="4157"/>
        <v>#N/A</v>
      </c>
      <c r="S4154" s="180" t="str">
        <f t="shared" si="4157"/>
        <v>#N/A</v>
      </c>
      <c r="T4154" s="181">
        <f t="shared" si="3"/>
        <v>18.57494382</v>
      </c>
      <c r="U4154" s="182">
        <f t="shared" si="4"/>
        <v>39864</v>
      </c>
      <c r="V4154" s="182">
        <f t="shared" si="5"/>
        <v>39953</v>
      </c>
      <c r="W4154" s="182">
        <f t="shared" si="6"/>
        <v>40045</v>
      </c>
      <c r="X4154" s="181">
        <f t="shared" si="7"/>
        <v>184</v>
      </c>
      <c r="Y4154" s="181">
        <f t="shared" si="8"/>
        <v>273</v>
      </c>
      <c r="Z4154" s="181">
        <f t="shared" si="9"/>
        <v>365</v>
      </c>
      <c r="AA4154" s="155"/>
      <c r="AB4154" s="9"/>
      <c r="AC4154" s="9"/>
      <c r="AD4154" s="9"/>
      <c r="AE4154" s="9"/>
      <c r="AF4154" s="9"/>
      <c r="AG4154" s="9"/>
      <c r="AH4154" s="9"/>
    </row>
    <row r="4155" ht="15.75" customHeight="1">
      <c r="A4155" s="177">
        <v>39679.0</v>
      </c>
      <c r="B4155" s="178">
        <v>15.19</v>
      </c>
      <c r="C4155" s="178">
        <v>16.27</v>
      </c>
      <c r="D4155" s="178">
        <v>16.92</v>
      </c>
      <c r="E4155" s="178">
        <v>17.88</v>
      </c>
      <c r="F4155" s="178">
        <v>18.81</v>
      </c>
      <c r="G4155" s="178">
        <v>18.96</v>
      </c>
      <c r="H4155" s="178">
        <v>18.88</v>
      </c>
      <c r="I4155" s="178">
        <v>18.73</v>
      </c>
      <c r="J4155" s="178">
        <v>18.69</v>
      </c>
      <c r="K4155" s="179" t="str">
        <f>MAX(0,((T4155*(365/365))-VLOOKUP(A4155,VBMA!$A:$D,4,0))  /  (T4155* (365/365)   ))</f>
        <v>#N/A</v>
      </c>
      <c r="L4155" s="180" t="str">
        <f t="shared" ref="L4155:S4155" si="4158">(B4155*(1-$K4155) * (365/365))/100</f>
        <v>#N/A</v>
      </c>
      <c r="M4155" s="180" t="str">
        <f t="shared" si="4158"/>
        <v>#N/A</v>
      </c>
      <c r="N4155" s="180" t="str">
        <f t="shared" si="4158"/>
        <v>#N/A</v>
      </c>
      <c r="O4155" s="180" t="str">
        <f t="shared" si="4158"/>
        <v>#N/A</v>
      </c>
      <c r="P4155" s="180" t="str">
        <f t="shared" si="4158"/>
        <v>#N/A</v>
      </c>
      <c r="Q4155" s="180" t="str">
        <f t="shared" si="4158"/>
        <v>#N/A</v>
      </c>
      <c r="R4155" s="180" t="str">
        <f t="shared" si="4158"/>
        <v>#N/A</v>
      </c>
      <c r="S4155" s="180" t="str">
        <f t="shared" si="4158"/>
        <v>#N/A</v>
      </c>
      <c r="T4155" s="181">
        <f t="shared" si="3"/>
        <v>18.57494382</v>
      </c>
      <c r="U4155" s="182">
        <f t="shared" si="4"/>
        <v>39863</v>
      </c>
      <c r="V4155" s="182">
        <f t="shared" si="5"/>
        <v>39952</v>
      </c>
      <c r="W4155" s="182">
        <f t="shared" si="6"/>
        <v>40044</v>
      </c>
      <c r="X4155" s="181">
        <f t="shared" si="7"/>
        <v>184</v>
      </c>
      <c r="Y4155" s="181">
        <f t="shared" si="8"/>
        <v>273</v>
      </c>
      <c r="Z4155" s="181">
        <f t="shared" si="9"/>
        <v>365</v>
      </c>
      <c r="AA4155" s="155"/>
      <c r="AB4155" s="9"/>
      <c r="AC4155" s="9"/>
      <c r="AD4155" s="9"/>
      <c r="AE4155" s="9"/>
      <c r="AF4155" s="9"/>
      <c r="AG4155" s="9"/>
      <c r="AH4155" s="9"/>
    </row>
    <row r="4156" ht="15.75" customHeight="1">
      <c r="A4156" s="177">
        <v>39678.0</v>
      </c>
      <c r="B4156" s="178">
        <v>15.19</v>
      </c>
      <c r="C4156" s="178">
        <v>16.23</v>
      </c>
      <c r="D4156" s="178">
        <v>16.81</v>
      </c>
      <c r="E4156" s="178">
        <v>17.81</v>
      </c>
      <c r="F4156" s="178">
        <v>18.73</v>
      </c>
      <c r="G4156" s="178">
        <v>18.96</v>
      </c>
      <c r="H4156" s="178">
        <v>18.88</v>
      </c>
      <c r="I4156" s="178">
        <v>18.73</v>
      </c>
      <c r="J4156" s="178">
        <v>18.69</v>
      </c>
      <c r="K4156" s="179" t="str">
        <f>MAX(0,((T4156*(365/365))-VLOOKUP(A4156,VBMA!$A:$D,4,0))  /  (T4156* (365/365)   ))</f>
        <v>#N/A</v>
      </c>
      <c r="L4156" s="180" t="str">
        <f t="shared" ref="L4156:S4156" si="4159">(B4156*(1-$K4156) * (365/365))/100</f>
        <v>#N/A</v>
      </c>
      <c r="M4156" s="180" t="str">
        <f t="shared" si="4159"/>
        <v>#N/A</v>
      </c>
      <c r="N4156" s="180" t="str">
        <f t="shared" si="4159"/>
        <v>#N/A</v>
      </c>
      <c r="O4156" s="180" t="str">
        <f t="shared" si="4159"/>
        <v>#N/A</v>
      </c>
      <c r="P4156" s="180" t="str">
        <f t="shared" si="4159"/>
        <v>#N/A</v>
      </c>
      <c r="Q4156" s="180" t="str">
        <f t="shared" si="4159"/>
        <v>#N/A</v>
      </c>
      <c r="R4156" s="180" t="str">
        <f t="shared" si="4159"/>
        <v>#N/A</v>
      </c>
      <c r="S4156" s="180" t="str">
        <f t="shared" si="4159"/>
        <v>#N/A</v>
      </c>
      <c r="T4156" s="181">
        <f t="shared" si="3"/>
        <v>18.57494382</v>
      </c>
      <c r="U4156" s="182">
        <f t="shared" si="4"/>
        <v>39862</v>
      </c>
      <c r="V4156" s="182">
        <f t="shared" si="5"/>
        <v>39951</v>
      </c>
      <c r="W4156" s="182">
        <f t="shared" si="6"/>
        <v>40043</v>
      </c>
      <c r="X4156" s="181">
        <f t="shared" si="7"/>
        <v>184</v>
      </c>
      <c r="Y4156" s="181">
        <f t="shared" si="8"/>
        <v>273</v>
      </c>
      <c r="Z4156" s="181">
        <f t="shared" si="9"/>
        <v>365</v>
      </c>
      <c r="AA4156" s="155"/>
      <c r="AB4156" s="9"/>
      <c r="AC4156" s="9"/>
      <c r="AD4156" s="9"/>
      <c r="AE4156" s="9"/>
      <c r="AF4156" s="9"/>
      <c r="AG4156" s="9"/>
      <c r="AH4156" s="9"/>
    </row>
    <row r="4157" ht="15.75" customHeight="1">
      <c r="A4157" s="177">
        <v>39675.0</v>
      </c>
      <c r="B4157" s="178">
        <v>15.12</v>
      </c>
      <c r="C4157" s="178">
        <v>16.35</v>
      </c>
      <c r="D4157" s="178">
        <v>16.88</v>
      </c>
      <c r="E4157" s="178">
        <v>17.92</v>
      </c>
      <c r="F4157" s="178">
        <v>18.73</v>
      </c>
      <c r="G4157" s="178">
        <v>18.92</v>
      </c>
      <c r="H4157" s="178">
        <v>18.81</v>
      </c>
      <c r="I4157" s="178">
        <v>18.69</v>
      </c>
      <c r="J4157" s="178">
        <v>18.65</v>
      </c>
      <c r="K4157" s="179" t="str">
        <f>MAX(0,((T4157*(365/365))-VLOOKUP(A4157,VBMA!$A:$D,4,0))  /  (T4157* (365/365)   ))</f>
        <v>#N/A</v>
      </c>
      <c r="L4157" s="180" t="str">
        <f t="shared" ref="L4157:S4157" si="4160">(B4157*(1-$K4157) * (365/365))/100</f>
        <v>#N/A</v>
      </c>
      <c r="M4157" s="180" t="str">
        <f t="shared" si="4160"/>
        <v>#N/A</v>
      </c>
      <c r="N4157" s="180" t="str">
        <f t="shared" si="4160"/>
        <v>#N/A</v>
      </c>
      <c r="O4157" s="180" t="str">
        <f t="shared" si="4160"/>
        <v>#N/A</v>
      </c>
      <c r="P4157" s="180" t="str">
        <f t="shared" si="4160"/>
        <v>#N/A</v>
      </c>
      <c r="Q4157" s="180" t="str">
        <f t="shared" si="4160"/>
        <v>#N/A</v>
      </c>
      <c r="R4157" s="180" t="str">
        <f t="shared" si="4160"/>
        <v>#N/A</v>
      </c>
      <c r="S4157" s="180" t="str">
        <f t="shared" si="4160"/>
        <v>#N/A</v>
      </c>
      <c r="T4157" s="181">
        <f t="shared" si="3"/>
        <v>18.56595506</v>
      </c>
      <c r="U4157" s="182">
        <f t="shared" si="4"/>
        <v>39859</v>
      </c>
      <c r="V4157" s="182">
        <f t="shared" si="5"/>
        <v>39948</v>
      </c>
      <c r="W4157" s="182">
        <f t="shared" si="6"/>
        <v>40040</v>
      </c>
      <c r="X4157" s="181">
        <f t="shared" si="7"/>
        <v>184</v>
      </c>
      <c r="Y4157" s="181">
        <f t="shared" si="8"/>
        <v>273</v>
      </c>
      <c r="Z4157" s="181">
        <f t="shared" si="9"/>
        <v>365</v>
      </c>
      <c r="AA4157" s="155"/>
      <c r="AB4157" s="9"/>
      <c r="AC4157" s="9"/>
      <c r="AD4157" s="9"/>
      <c r="AE4157" s="9"/>
      <c r="AF4157" s="9"/>
      <c r="AG4157" s="9"/>
      <c r="AH4157" s="9"/>
    </row>
    <row r="4158" ht="15.75" customHeight="1">
      <c r="A4158" s="177">
        <v>39674.0</v>
      </c>
      <c r="B4158" s="178">
        <v>15.38</v>
      </c>
      <c r="C4158" s="178">
        <v>16.54</v>
      </c>
      <c r="D4158" s="178">
        <v>17.12</v>
      </c>
      <c r="E4158" s="178">
        <v>18.0</v>
      </c>
      <c r="F4158" s="178">
        <v>18.81</v>
      </c>
      <c r="G4158" s="178">
        <v>18.92</v>
      </c>
      <c r="H4158" s="178">
        <v>18.81</v>
      </c>
      <c r="I4158" s="178">
        <v>18.69</v>
      </c>
      <c r="J4158" s="178">
        <v>18.58</v>
      </c>
      <c r="K4158" s="179" t="str">
        <f>MAX(0,((T4158*(365/365))-VLOOKUP(A4158,VBMA!$A:$D,4,0))  /  (T4158* (365/365)   ))</f>
        <v>#N/A</v>
      </c>
      <c r="L4158" s="180" t="str">
        <f t="shared" ref="L4158:S4158" si="4161">(B4158*(1-$K4158) * (365/365))/100</f>
        <v>#N/A</v>
      </c>
      <c r="M4158" s="180" t="str">
        <f t="shared" si="4161"/>
        <v>#N/A</v>
      </c>
      <c r="N4158" s="180" t="str">
        <f t="shared" si="4161"/>
        <v>#N/A</v>
      </c>
      <c r="O4158" s="180" t="str">
        <f t="shared" si="4161"/>
        <v>#N/A</v>
      </c>
      <c r="P4158" s="180" t="str">
        <f t="shared" si="4161"/>
        <v>#N/A</v>
      </c>
      <c r="Q4158" s="180" t="str">
        <f t="shared" si="4161"/>
        <v>#N/A</v>
      </c>
      <c r="R4158" s="180" t="str">
        <f t="shared" si="4161"/>
        <v>#N/A</v>
      </c>
      <c r="S4158" s="180" t="str">
        <f t="shared" si="4161"/>
        <v>#N/A</v>
      </c>
      <c r="T4158" s="181">
        <f t="shared" si="3"/>
        <v>18.56595506</v>
      </c>
      <c r="U4158" s="182">
        <f t="shared" si="4"/>
        <v>39858</v>
      </c>
      <c r="V4158" s="182">
        <f t="shared" si="5"/>
        <v>39947</v>
      </c>
      <c r="W4158" s="182">
        <f t="shared" si="6"/>
        <v>40039</v>
      </c>
      <c r="X4158" s="181">
        <f t="shared" si="7"/>
        <v>184</v>
      </c>
      <c r="Y4158" s="181">
        <f t="shared" si="8"/>
        <v>273</v>
      </c>
      <c r="Z4158" s="181">
        <f t="shared" si="9"/>
        <v>365</v>
      </c>
      <c r="AA4158" s="155"/>
      <c r="AB4158" s="9"/>
      <c r="AC4158" s="9"/>
      <c r="AD4158" s="9"/>
      <c r="AE4158" s="9"/>
      <c r="AF4158" s="9"/>
      <c r="AG4158" s="9"/>
      <c r="AH4158" s="9"/>
    </row>
    <row r="4159" ht="15.75" customHeight="1">
      <c r="A4159" s="177">
        <v>39673.0</v>
      </c>
      <c r="B4159" s="178">
        <v>15.27</v>
      </c>
      <c r="C4159" s="178">
        <v>16.58</v>
      </c>
      <c r="D4159" s="178">
        <v>17.15</v>
      </c>
      <c r="E4159" s="178">
        <v>18.04</v>
      </c>
      <c r="F4159" s="178">
        <v>18.58</v>
      </c>
      <c r="G4159" s="178">
        <v>18.96</v>
      </c>
      <c r="H4159" s="178">
        <v>18.92</v>
      </c>
      <c r="I4159" s="178">
        <v>18.69</v>
      </c>
      <c r="J4159" s="178">
        <v>18.58</v>
      </c>
      <c r="K4159" s="179" t="str">
        <f>MAX(0,((T4159*(365/365))-VLOOKUP(A4159,VBMA!$A:$D,4,0))  /  (T4159* (365/365)   ))</f>
        <v>#N/A</v>
      </c>
      <c r="L4159" s="180" t="str">
        <f t="shared" ref="L4159:S4159" si="4162">(B4159*(1-$K4159) * (365/365))/100</f>
        <v>#N/A</v>
      </c>
      <c r="M4159" s="180" t="str">
        <f t="shared" si="4162"/>
        <v>#N/A</v>
      </c>
      <c r="N4159" s="180" t="str">
        <f t="shared" si="4162"/>
        <v>#N/A</v>
      </c>
      <c r="O4159" s="180" t="str">
        <f t="shared" si="4162"/>
        <v>#N/A</v>
      </c>
      <c r="P4159" s="180" t="str">
        <f t="shared" si="4162"/>
        <v>#N/A</v>
      </c>
      <c r="Q4159" s="180" t="str">
        <f t="shared" si="4162"/>
        <v>#N/A</v>
      </c>
      <c r="R4159" s="180" t="str">
        <f t="shared" si="4162"/>
        <v>#N/A</v>
      </c>
      <c r="S4159" s="180" t="str">
        <f t="shared" si="4162"/>
        <v>#N/A</v>
      </c>
      <c r="T4159" s="181">
        <f t="shared" si="3"/>
        <v>18.45224719</v>
      </c>
      <c r="U4159" s="182">
        <f t="shared" si="4"/>
        <v>39857</v>
      </c>
      <c r="V4159" s="182">
        <f t="shared" si="5"/>
        <v>39946</v>
      </c>
      <c r="W4159" s="182">
        <f t="shared" si="6"/>
        <v>40038</v>
      </c>
      <c r="X4159" s="181">
        <f t="shared" si="7"/>
        <v>184</v>
      </c>
      <c r="Y4159" s="181">
        <f t="shared" si="8"/>
        <v>273</v>
      </c>
      <c r="Z4159" s="181">
        <f t="shared" si="9"/>
        <v>365</v>
      </c>
      <c r="AA4159" s="155"/>
      <c r="AB4159" s="9"/>
      <c r="AC4159" s="9"/>
      <c r="AD4159" s="9"/>
      <c r="AE4159" s="9"/>
      <c r="AF4159" s="9"/>
      <c r="AG4159" s="9"/>
      <c r="AH4159" s="9"/>
    </row>
    <row r="4160" ht="15.75" customHeight="1">
      <c r="A4160" s="177">
        <v>39672.0</v>
      </c>
      <c r="B4160" s="178">
        <v>15.5</v>
      </c>
      <c r="C4160" s="178">
        <v>16.85</v>
      </c>
      <c r="D4160" s="178">
        <v>17.42</v>
      </c>
      <c r="E4160" s="178">
        <v>18.38</v>
      </c>
      <c r="F4160" s="178">
        <v>18.85</v>
      </c>
      <c r="G4160" s="178">
        <v>19.23</v>
      </c>
      <c r="H4160" s="178">
        <v>19.08</v>
      </c>
      <c r="I4160" s="178">
        <v>18.88</v>
      </c>
      <c r="J4160" s="178">
        <v>18.69</v>
      </c>
      <c r="K4160" s="179" t="str">
        <f>MAX(0,((T4160*(365/365))-VLOOKUP(A4160,VBMA!$A:$D,4,0))  /  (T4160* (365/365)   ))</f>
        <v>#N/A</v>
      </c>
      <c r="L4160" s="180" t="str">
        <f t="shared" ref="L4160:S4160" si="4163">(B4160*(1-$K4160) * (365/365))/100</f>
        <v>#N/A</v>
      </c>
      <c r="M4160" s="180" t="str">
        <f t="shared" si="4163"/>
        <v>#N/A</v>
      </c>
      <c r="N4160" s="180" t="str">
        <f t="shared" si="4163"/>
        <v>#N/A</v>
      </c>
      <c r="O4160" s="180" t="str">
        <f t="shared" si="4163"/>
        <v>#N/A</v>
      </c>
      <c r="P4160" s="180" t="str">
        <f t="shared" si="4163"/>
        <v>#N/A</v>
      </c>
      <c r="Q4160" s="180" t="str">
        <f t="shared" si="4163"/>
        <v>#N/A</v>
      </c>
      <c r="R4160" s="180" t="str">
        <f t="shared" si="4163"/>
        <v>#N/A</v>
      </c>
      <c r="S4160" s="180" t="str">
        <f t="shared" si="4163"/>
        <v>#N/A</v>
      </c>
      <c r="T4160" s="181">
        <f t="shared" si="3"/>
        <v>18.67325843</v>
      </c>
      <c r="U4160" s="182">
        <f t="shared" si="4"/>
        <v>39856</v>
      </c>
      <c r="V4160" s="182">
        <f t="shared" si="5"/>
        <v>39945</v>
      </c>
      <c r="W4160" s="182">
        <f t="shared" si="6"/>
        <v>40037</v>
      </c>
      <c r="X4160" s="181">
        <f t="shared" si="7"/>
        <v>184</v>
      </c>
      <c r="Y4160" s="181">
        <f t="shared" si="8"/>
        <v>273</v>
      </c>
      <c r="Z4160" s="181">
        <f t="shared" si="9"/>
        <v>365</v>
      </c>
      <c r="AA4160" s="155"/>
      <c r="AB4160" s="9"/>
      <c r="AC4160" s="9"/>
      <c r="AD4160" s="9"/>
      <c r="AE4160" s="9"/>
      <c r="AF4160" s="9"/>
      <c r="AG4160" s="9"/>
      <c r="AH4160" s="9"/>
    </row>
    <row r="4161" ht="15.75" customHeight="1">
      <c r="A4161" s="177">
        <v>39671.0</v>
      </c>
      <c r="B4161" s="178">
        <v>15.81</v>
      </c>
      <c r="C4161" s="178">
        <v>17.19</v>
      </c>
      <c r="D4161" s="178">
        <v>17.69</v>
      </c>
      <c r="E4161" s="178">
        <v>18.73</v>
      </c>
      <c r="F4161" s="178">
        <v>19.31</v>
      </c>
      <c r="G4161" s="178">
        <v>19.42</v>
      </c>
      <c r="H4161" s="178">
        <v>19.19</v>
      </c>
      <c r="I4161" s="178">
        <v>18.96</v>
      </c>
      <c r="J4161" s="178">
        <v>18.73</v>
      </c>
      <c r="K4161" s="179" t="str">
        <f>MAX(0,((T4161*(365/365))-VLOOKUP(A4161,VBMA!$A:$D,4,0))  /  (T4161* (365/365)   ))</f>
        <v>#N/A</v>
      </c>
      <c r="L4161" s="180" t="str">
        <f t="shared" ref="L4161:S4161" si="4164">(B4161*(1-$K4161) * (365/365))/100</f>
        <v>#N/A</v>
      </c>
      <c r="M4161" s="180" t="str">
        <f t="shared" si="4164"/>
        <v>#N/A</v>
      </c>
      <c r="N4161" s="180" t="str">
        <f t="shared" si="4164"/>
        <v>#N/A</v>
      </c>
      <c r="O4161" s="180" t="str">
        <f t="shared" si="4164"/>
        <v>#N/A</v>
      </c>
      <c r="P4161" s="180" t="str">
        <f t="shared" si="4164"/>
        <v>#N/A</v>
      </c>
      <c r="Q4161" s="180" t="str">
        <f t="shared" si="4164"/>
        <v>#N/A</v>
      </c>
      <c r="R4161" s="180" t="str">
        <f t="shared" si="4164"/>
        <v>#N/A</v>
      </c>
      <c r="S4161" s="180" t="str">
        <f t="shared" si="4164"/>
        <v>#N/A</v>
      </c>
      <c r="T4161" s="181">
        <f t="shared" si="3"/>
        <v>18.72224719</v>
      </c>
      <c r="U4161" s="182">
        <f t="shared" si="4"/>
        <v>39855</v>
      </c>
      <c r="V4161" s="182">
        <f t="shared" si="5"/>
        <v>39944</v>
      </c>
      <c r="W4161" s="182">
        <f t="shared" si="6"/>
        <v>40036</v>
      </c>
      <c r="X4161" s="181">
        <f t="shared" si="7"/>
        <v>184</v>
      </c>
      <c r="Y4161" s="181">
        <f t="shared" si="8"/>
        <v>273</v>
      </c>
      <c r="Z4161" s="181">
        <f t="shared" si="9"/>
        <v>365</v>
      </c>
      <c r="AA4161" s="155"/>
      <c r="AB4161" s="9"/>
      <c r="AC4161" s="9"/>
      <c r="AD4161" s="9"/>
      <c r="AE4161" s="9"/>
      <c r="AF4161" s="9"/>
      <c r="AG4161" s="9"/>
      <c r="AH4161" s="9"/>
    </row>
    <row r="4162" ht="15.75" customHeight="1">
      <c r="A4162" s="177">
        <v>39668.0</v>
      </c>
      <c r="B4162" s="178">
        <v>16.12</v>
      </c>
      <c r="C4162" s="178">
        <v>17.35</v>
      </c>
      <c r="D4162" s="178">
        <v>17.96</v>
      </c>
      <c r="E4162" s="178">
        <v>18.69</v>
      </c>
      <c r="F4162" s="178">
        <v>19.23</v>
      </c>
      <c r="G4162" s="178">
        <v>19.42</v>
      </c>
      <c r="H4162" s="178">
        <v>19.27</v>
      </c>
      <c r="I4162" s="178">
        <v>19.04</v>
      </c>
      <c r="J4162" s="178">
        <v>18.81</v>
      </c>
      <c r="K4162" s="179" t="str">
        <f>MAX(0,((T4162*(365/365))-VLOOKUP(A4162,VBMA!$A:$D,4,0))  /  (T4162* (365/365)   ))</f>
        <v>#N/A</v>
      </c>
      <c r="L4162" s="180" t="str">
        <f t="shared" ref="L4162:S4162" si="4165">(B4162*(1-$K4162) * (365/365))/100</f>
        <v>#N/A</v>
      </c>
      <c r="M4162" s="180" t="str">
        <f t="shared" si="4165"/>
        <v>#N/A</v>
      </c>
      <c r="N4162" s="180" t="str">
        <f t="shared" si="4165"/>
        <v>#N/A</v>
      </c>
      <c r="O4162" s="180" t="str">
        <f t="shared" si="4165"/>
        <v>#N/A</v>
      </c>
      <c r="P4162" s="180" t="str">
        <f t="shared" si="4165"/>
        <v>#N/A</v>
      </c>
      <c r="Q4162" s="180" t="str">
        <f t="shared" si="4165"/>
        <v>#N/A</v>
      </c>
      <c r="R4162" s="180" t="str">
        <f t="shared" si="4165"/>
        <v>#N/A</v>
      </c>
      <c r="S4162" s="180" t="str">
        <f t="shared" si="4165"/>
        <v>#N/A</v>
      </c>
      <c r="T4162" s="181">
        <f t="shared" si="3"/>
        <v>18.80224719</v>
      </c>
      <c r="U4162" s="182">
        <f t="shared" si="4"/>
        <v>39852</v>
      </c>
      <c r="V4162" s="182">
        <f t="shared" si="5"/>
        <v>39941</v>
      </c>
      <c r="W4162" s="182">
        <f t="shared" si="6"/>
        <v>40033</v>
      </c>
      <c r="X4162" s="181">
        <f t="shared" si="7"/>
        <v>184</v>
      </c>
      <c r="Y4162" s="181">
        <f t="shared" si="8"/>
        <v>273</v>
      </c>
      <c r="Z4162" s="181">
        <f t="shared" si="9"/>
        <v>365</v>
      </c>
      <c r="AA4162" s="155"/>
      <c r="AB4162" s="9"/>
      <c r="AC4162" s="9"/>
      <c r="AD4162" s="9"/>
      <c r="AE4162" s="9"/>
      <c r="AF4162" s="9"/>
      <c r="AG4162" s="9"/>
      <c r="AH4162" s="9"/>
    </row>
    <row r="4163" ht="15.75" customHeight="1">
      <c r="A4163" s="177">
        <v>39667.0</v>
      </c>
      <c r="B4163" s="178">
        <v>16.92</v>
      </c>
      <c r="C4163" s="178">
        <v>18.42</v>
      </c>
      <c r="D4163" s="178">
        <v>18.92</v>
      </c>
      <c r="E4163" s="178">
        <v>19.31</v>
      </c>
      <c r="F4163" s="178">
        <v>19.54</v>
      </c>
      <c r="G4163" s="178">
        <v>19.77</v>
      </c>
      <c r="H4163" s="178">
        <v>19.65</v>
      </c>
      <c r="I4163" s="178">
        <v>19.42</v>
      </c>
      <c r="J4163" s="178">
        <v>19.12</v>
      </c>
      <c r="K4163" s="179" t="str">
        <f>MAX(0,((T4163*(365/365))-VLOOKUP(A4163,VBMA!$A:$D,4,0))  /  (T4163* (365/365)   ))</f>
        <v>#N/A</v>
      </c>
      <c r="L4163" s="180" t="str">
        <f t="shared" ref="L4163:S4163" si="4166">(B4163*(1-$K4163) * (365/365))/100</f>
        <v>#N/A</v>
      </c>
      <c r="M4163" s="180" t="str">
        <f t="shared" si="4166"/>
        <v>#N/A</v>
      </c>
      <c r="N4163" s="180" t="str">
        <f t="shared" si="4166"/>
        <v>#N/A</v>
      </c>
      <c r="O4163" s="180" t="str">
        <f t="shared" si="4166"/>
        <v>#N/A</v>
      </c>
      <c r="P4163" s="180" t="str">
        <f t="shared" si="4166"/>
        <v>#N/A</v>
      </c>
      <c r="Q4163" s="180" t="str">
        <f t="shared" si="4166"/>
        <v>#N/A</v>
      </c>
      <c r="R4163" s="180" t="str">
        <f t="shared" si="4166"/>
        <v>#N/A</v>
      </c>
      <c r="S4163" s="180" t="str">
        <f t="shared" si="4166"/>
        <v>#N/A</v>
      </c>
      <c r="T4163" s="181">
        <f t="shared" si="3"/>
        <v>19.18224719</v>
      </c>
      <c r="U4163" s="182">
        <f t="shared" si="4"/>
        <v>39851</v>
      </c>
      <c r="V4163" s="182">
        <f t="shared" si="5"/>
        <v>39940</v>
      </c>
      <c r="W4163" s="182">
        <f t="shared" si="6"/>
        <v>40032</v>
      </c>
      <c r="X4163" s="181">
        <f t="shared" si="7"/>
        <v>184</v>
      </c>
      <c r="Y4163" s="181">
        <f t="shared" si="8"/>
        <v>273</v>
      </c>
      <c r="Z4163" s="181">
        <f t="shared" si="9"/>
        <v>365</v>
      </c>
      <c r="AA4163" s="155"/>
      <c r="AB4163" s="9"/>
      <c r="AC4163" s="9"/>
      <c r="AD4163" s="9"/>
      <c r="AE4163" s="9"/>
      <c r="AF4163" s="9"/>
      <c r="AG4163" s="9"/>
      <c r="AH4163" s="9"/>
    </row>
    <row r="4164" ht="15.75" customHeight="1">
      <c r="A4164" s="177">
        <v>39666.0</v>
      </c>
      <c r="B4164" s="178">
        <v>17.08</v>
      </c>
      <c r="C4164" s="178">
        <v>18.62</v>
      </c>
      <c r="D4164" s="178">
        <v>19.08</v>
      </c>
      <c r="E4164" s="178">
        <v>19.42</v>
      </c>
      <c r="F4164" s="178">
        <v>19.62</v>
      </c>
      <c r="G4164" s="178">
        <v>19.77</v>
      </c>
      <c r="H4164" s="178">
        <v>19.69</v>
      </c>
      <c r="I4164" s="178">
        <v>19.38</v>
      </c>
      <c r="J4164" s="178">
        <v>19.12</v>
      </c>
      <c r="K4164" s="179" t="str">
        <f>MAX(0,((T4164*(365/365))-VLOOKUP(A4164,VBMA!$A:$D,4,0))  /  (T4164* (365/365)   ))</f>
        <v>#N/A</v>
      </c>
      <c r="L4164" s="180" t="str">
        <f t="shared" ref="L4164:S4164" si="4167">(B4164*(1-$K4164) * (365/365))/100</f>
        <v>#N/A</v>
      </c>
      <c r="M4164" s="180" t="str">
        <f t="shared" si="4167"/>
        <v>#N/A</v>
      </c>
      <c r="N4164" s="180" t="str">
        <f t="shared" si="4167"/>
        <v>#N/A</v>
      </c>
      <c r="O4164" s="180" t="str">
        <f t="shared" si="4167"/>
        <v>#N/A</v>
      </c>
      <c r="P4164" s="180" t="str">
        <f t="shared" si="4167"/>
        <v>#N/A</v>
      </c>
      <c r="Q4164" s="180" t="str">
        <f t="shared" si="4167"/>
        <v>#N/A</v>
      </c>
      <c r="R4164" s="180" t="str">
        <f t="shared" si="4167"/>
        <v>#N/A</v>
      </c>
      <c r="S4164" s="180" t="str">
        <f t="shared" si="4167"/>
        <v>#N/A</v>
      </c>
      <c r="T4164" s="181">
        <f t="shared" si="3"/>
        <v>19.05955056</v>
      </c>
      <c r="U4164" s="182">
        <f t="shared" si="4"/>
        <v>39850</v>
      </c>
      <c r="V4164" s="182">
        <f t="shared" si="5"/>
        <v>39939</v>
      </c>
      <c r="W4164" s="182">
        <f t="shared" si="6"/>
        <v>40031</v>
      </c>
      <c r="X4164" s="181">
        <f t="shared" si="7"/>
        <v>184</v>
      </c>
      <c r="Y4164" s="181">
        <f t="shared" si="8"/>
        <v>273</v>
      </c>
      <c r="Z4164" s="181">
        <f t="shared" si="9"/>
        <v>365</v>
      </c>
      <c r="AA4164" s="155"/>
      <c r="AB4164" s="9"/>
      <c r="AC4164" s="9"/>
      <c r="AD4164" s="9"/>
      <c r="AE4164" s="9"/>
      <c r="AF4164" s="9"/>
      <c r="AG4164" s="9"/>
      <c r="AH4164" s="9"/>
    </row>
    <row r="4165" ht="15.75" customHeight="1">
      <c r="A4165" s="177">
        <v>39665.0</v>
      </c>
      <c r="B4165" s="178">
        <v>17.15</v>
      </c>
      <c r="C4165" s="178">
        <v>18.54</v>
      </c>
      <c r="D4165" s="178">
        <v>19.08</v>
      </c>
      <c r="E4165" s="178">
        <v>19.46</v>
      </c>
      <c r="F4165" s="178">
        <v>19.62</v>
      </c>
      <c r="G4165" s="178">
        <v>19.77</v>
      </c>
      <c r="H4165" s="178">
        <v>19.69</v>
      </c>
      <c r="I4165" s="178">
        <v>19.46</v>
      </c>
      <c r="J4165" s="178">
        <v>19.19</v>
      </c>
      <c r="K4165" s="179" t="str">
        <f>MAX(0,((T4165*(365/365))-VLOOKUP(A4165,VBMA!$A:$D,4,0))  /  (T4165* (365/365)   ))</f>
        <v>#N/A</v>
      </c>
      <c r="L4165" s="180" t="str">
        <f t="shared" ref="L4165:S4165" si="4168">(B4165*(1-$K4165) * (365/365))/100</f>
        <v>#N/A</v>
      </c>
      <c r="M4165" s="180" t="str">
        <f t="shared" si="4168"/>
        <v>#N/A</v>
      </c>
      <c r="N4165" s="180" t="str">
        <f t="shared" si="4168"/>
        <v>#N/A</v>
      </c>
      <c r="O4165" s="180" t="str">
        <f t="shared" si="4168"/>
        <v>#N/A</v>
      </c>
      <c r="P4165" s="180" t="str">
        <f t="shared" si="4168"/>
        <v>#N/A</v>
      </c>
      <c r="Q4165" s="180" t="str">
        <f t="shared" si="4168"/>
        <v>#N/A</v>
      </c>
      <c r="R4165" s="180" t="str">
        <f t="shared" si="4168"/>
        <v>#N/A</v>
      </c>
      <c r="S4165" s="180" t="str">
        <f t="shared" si="4168"/>
        <v>#N/A</v>
      </c>
      <c r="T4165" s="181">
        <f t="shared" si="3"/>
        <v>19.22224719</v>
      </c>
      <c r="U4165" s="182">
        <f t="shared" si="4"/>
        <v>39849</v>
      </c>
      <c r="V4165" s="182">
        <f t="shared" si="5"/>
        <v>39938</v>
      </c>
      <c r="W4165" s="182">
        <f t="shared" si="6"/>
        <v>40030</v>
      </c>
      <c r="X4165" s="181">
        <f t="shared" si="7"/>
        <v>184</v>
      </c>
      <c r="Y4165" s="181">
        <f t="shared" si="8"/>
        <v>273</v>
      </c>
      <c r="Z4165" s="181">
        <f t="shared" si="9"/>
        <v>365</v>
      </c>
      <c r="AA4165" s="155"/>
      <c r="AB4165" s="9"/>
      <c r="AC4165" s="9"/>
      <c r="AD4165" s="9"/>
      <c r="AE4165" s="9"/>
      <c r="AF4165" s="9"/>
      <c r="AG4165" s="9"/>
      <c r="AH4165" s="9"/>
    </row>
    <row r="4166" ht="15.75" customHeight="1">
      <c r="A4166" s="177">
        <v>39664.0</v>
      </c>
      <c r="B4166" s="178">
        <v>17.31</v>
      </c>
      <c r="C4166" s="178">
        <v>18.65</v>
      </c>
      <c r="D4166" s="178">
        <v>19.19</v>
      </c>
      <c r="E4166" s="178">
        <v>19.58</v>
      </c>
      <c r="F4166" s="178">
        <v>19.69</v>
      </c>
      <c r="G4166" s="178">
        <v>19.77</v>
      </c>
      <c r="H4166" s="178">
        <v>19.62</v>
      </c>
      <c r="I4166" s="178">
        <v>19.46</v>
      </c>
      <c r="J4166" s="178">
        <v>19.19</v>
      </c>
      <c r="K4166" s="179" t="str">
        <f>MAX(0,((T4166*(365/365))-VLOOKUP(A4166,VBMA!$A:$D,4,0))  /  (T4166* (365/365)   ))</f>
        <v>#N/A</v>
      </c>
      <c r="L4166" s="180" t="str">
        <f t="shared" ref="L4166:S4166" si="4169">(B4166*(1-$K4166) * (365/365))/100</f>
        <v>#N/A</v>
      </c>
      <c r="M4166" s="180" t="str">
        <f t="shared" si="4169"/>
        <v>#N/A</v>
      </c>
      <c r="N4166" s="180" t="str">
        <f t="shared" si="4169"/>
        <v>#N/A</v>
      </c>
      <c r="O4166" s="180" t="str">
        <f t="shared" si="4169"/>
        <v>#N/A</v>
      </c>
      <c r="P4166" s="180" t="str">
        <f t="shared" si="4169"/>
        <v>#N/A</v>
      </c>
      <c r="Q4166" s="180" t="str">
        <f t="shared" si="4169"/>
        <v>#N/A</v>
      </c>
      <c r="R4166" s="180" t="str">
        <f t="shared" si="4169"/>
        <v>#N/A</v>
      </c>
      <c r="S4166" s="180" t="str">
        <f t="shared" si="4169"/>
        <v>#N/A</v>
      </c>
      <c r="T4166" s="181">
        <f t="shared" si="3"/>
        <v>19.29460674</v>
      </c>
      <c r="U4166" s="182">
        <f t="shared" si="4"/>
        <v>39848</v>
      </c>
      <c r="V4166" s="182">
        <f t="shared" si="5"/>
        <v>39937</v>
      </c>
      <c r="W4166" s="182">
        <f t="shared" si="6"/>
        <v>40029</v>
      </c>
      <c r="X4166" s="181">
        <f t="shared" si="7"/>
        <v>184</v>
      </c>
      <c r="Y4166" s="181">
        <f t="shared" si="8"/>
        <v>273</v>
      </c>
      <c r="Z4166" s="181">
        <f t="shared" si="9"/>
        <v>365</v>
      </c>
      <c r="AA4166" s="155"/>
      <c r="AB4166" s="9"/>
      <c r="AC4166" s="9"/>
      <c r="AD4166" s="9"/>
      <c r="AE4166" s="9"/>
      <c r="AF4166" s="9"/>
      <c r="AG4166" s="9"/>
      <c r="AH4166" s="9"/>
    </row>
    <row r="4167" ht="15.75" customHeight="1">
      <c r="A4167" s="177">
        <v>39661.0</v>
      </c>
      <c r="B4167" s="178">
        <v>16.35</v>
      </c>
      <c r="C4167" s="178">
        <v>17.85</v>
      </c>
      <c r="D4167" s="178">
        <v>18.5</v>
      </c>
      <c r="E4167" s="178">
        <v>19.35</v>
      </c>
      <c r="F4167" s="178">
        <v>19.62</v>
      </c>
      <c r="G4167" s="178">
        <v>19.69</v>
      </c>
      <c r="H4167" s="178">
        <v>19.58</v>
      </c>
      <c r="I4167" s="178">
        <v>19.42</v>
      </c>
      <c r="J4167" s="178">
        <v>19.19</v>
      </c>
      <c r="K4167" s="179" t="str">
        <f>MAX(0,((T4167*(365/365))-VLOOKUP(A4167,VBMA!$A:$D,4,0))  /  (T4167* (365/365)   ))</f>
        <v>#N/A</v>
      </c>
      <c r="L4167" s="180" t="str">
        <f t="shared" ref="L4167:S4167" si="4170">(B4167*(1-$K4167) * (365/365))/100</f>
        <v>#N/A</v>
      </c>
      <c r="M4167" s="180" t="str">
        <f t="shared" si="4170"/>
        <v>#N/A</v>
      </c>
      <c r="N4167" s="180" t="str">
        <f t="shared" si="4170"/>
        <v>#N/A</v>
      </c>
      <c r="O4167" s="180" t="str">
        <f t="shared" si="4170"/>
        <v>#N/A</v>
      </c>
      <c r="P4167" s="180" t="str">
        <f t="shared" si="4170"/>
        <v>#N/A</v>
      </c>
      <c r="Q4167" s="180" t="str">
        <f t="shared" si="4170"/>
        <v>#N/A</v>
      </c>
      <c r="R4167" s="180" t="str">
        <f t="shared" si="4170"/>
        <v>#N/A</v>
      </c>
      <c r="S4167" s="180" t="str">
        <f t="shared" si="4170"/>
        <v>#N/A</v>
      </c>
      <c r="T4167" s="181">
        <f t="shared" si="3"/>
        <v>19.25460674</v>
      </c>
      <c r="U4167" s="182">
        <f t="shared" si="4"/>
        <v>39845</v>
      </c>
      <c r="V4167" s="182">
        <f t="shared" si="5"/>
        <v>39934</v>
      </c>
      <c r="W4167" s="182">
        <f t="shared" si="6"/>
        <v>40026</v>
      </c>
      <c r="X4167" s="181">
        <f t="shared" si="7"/>
        <v>184</v>
      </c>
      <c r="Y4167" s="181">
        <f t="shared" si="8"/>
        <v>273</v>
      </c>
      <c r="Z4167" s="181">
        <f t="shared" si="9"/>
        <v>365</v>
      </c>
      <c r="AA4167" s="155"/>
      <c r="AB4167" s="9"/>
      <c r="AC4167" s="9"/>
      <c r="AD4167" s="9"/>
      <c r="AE4167" s="9"/>
      <c r="AF4167" s="9"/>
      <c r="AG4167" s="9"/>
      <c r="AH4167" s="9"/>
    </row>
    <row r="4168" ht="15.75" customHeight="1">
      <c r="A4168" s="177">
        <v>39660.0</v>
      </c>
      <c r="B4168" s="178">
        <v>13.5</v>
      </c>
      <c r="C4168" s="178">
        <v>16.21</v>
      </c>
      <c r="D4168" s="178">
        <v>17.67</v>
      </c>
      <c r="E4168" s="178">
        <v>19.0</v>
      </c>
      <c r="F4168" s="178">
        <v>19.38</v>
      </c>
      <c r="G4168" s="178">
        <v>19.46</v>
      </c>
      <c r="H4168" s="178">
        <v>19.38</v>
      </c>
      <c r="I4168" s="178">
        <v>19.21</v>
      </c>
      <c r="J4168" s="178">
        <v>19.0</v>
      </c>
      <c r="K4168" s="179" t="str">
        <f>MAX(0,((T4168*(365/365))-VLOOKUP(A4168,VBMA!$A:$D,4,0))  /  (T4168* (365/365)   ))</f>
        <v>#N/A</v>
      </c>
      <c r="L4168" s="180" t="str">
        <f t="shared" ref="L4168:S4168" si="4171">(B4168*(1-$K4168) * (365/365))/100</f>
        <v>#N/A</v>
      </c>
      <c r="M4168" s="180" t="str">
        <f t="shared" si="4171"/>
        <v>#N/A</v>
      </c>
      <c r="N4168" s="180" t="str">
        <f t="shared" si="4171"/>
        <v>#N/A</v>
      </c>
      <c r="O4168" s="180" t="str">
        <f t="shared" si="4171"/>
        <v>#N/A</v>
      </c>
      <c r="P4168" s="180" t="str">
        <f t="shared" si="4171"/>
        <v>#N/A</v>
      </c>
      <c r="Q4168" s="180" t="str">
        <f t="shared" si="4171"/>
        <v>#N/A</v>
      </c>
      <c r="R4168" s="180" t="str">
        <f t="shared" si="4171"/>
        <v>#N/A</v>
      </c>
      <c r="S4168" s="180" t="str">
        <f t="shared" si="4171"/>
        <v>#N/A</v>
      </c>
      <c r="T4168" s="181">
        <f t="shared" si="3"/>
        <v>19.03811111</v>
      </c>
      <c r="U4168" s="182">
        <f t="shared" si="4"/>
        <v>39844</v>
      </c>
      <c r="V4168" s="182">
        <f t="shared" si="5"/>
        <v>39934</v>
      </c>
      <c r="W4168" s="182">
        <f t="shared" si="6"/>
        <v>40025</v>
      </c>
      <c r="X4168" s="181">
        <f t="shared" si="7"/>
        <v>184</v>
      </c>
      <c r="Y4168" s="181">
        <f t="shared" si="8"/>
        <v>274</v>
      </c>
      <c r="Z4168" s="181">
        <f t="shared" si="9"/>
        <v>365</v>
      </c>
      <c r="AA4168" s="155"/>
      <c r="AB4168" s="9"/>
      <c r="AC4168" s="9"/>
      <c r="AD4168" s="9"/>
      <c r="AE4168" s="9"/>
      <c r="AF4168" s="9"/>
      <c r="AG4168" s="9"/>
      <c r="AH4168" s="9"/>
    </row>
    <row r="4169" ht="15.75" customHeight="1">
      <c r="A4169" s="177">
        <v>39659.0</v>
      </c>
      <c r="B4169" s="178">
        <v>13.88</v>
      </c>
      <c r="C4169" s="178">
        <v>16.19</v>
      </c>
      <c r="D4169" s="178">
        <v>17.81</v>
      </c>
      <c r="E4169" s="178">
        <v>19.06</v>
      </c>
      <c r="F4169" s="178">
        <v>19.44</v>
      </c>
      <c r="G4169" s="178">
        <v>19.63</v>
      </c>
      <c r="H4169" s="178">
        <v>19.56</v>
      </c>
      <c r="I4169" s="178">
        <v>19.5</v>
      </c>
      <c r="J4169" s="178">
        <v>19.38</v>
      </c>
      <c r="K4169" s="179" t="str">
        <f>MAX(0,((T4169*(365/365))-VLOOKUP(A4169,VBMA!$A:$D,4,0))  /  (T4169* (365/365)   ))</f>
        <v>#N/A</v>
      </c>
      <c r="L4169" s="180" t="str">
        <f t="shared" ref="L4169:S4169" si="4172">(B4169*(1-$K4169) * (365/365))/100</f>
        <v>#N/A</v>
      </c>
      <c r="M4169" s="180" t="str">
        <f t="shared" si="4172"/>
        <v>#N/A</v>
      </c>
      <c r="N4169" s="180" t="str">
        <f t="shared" si="4172"/>
        <v>#N/A</v>
      </c>
      <c r="O4169" s="180" t="str">
        <f t="shared" si="4172"/>
        <v>#N/A</v>
      </c>
      <c r="P4169" s="180" t="str">
        <f t="shared" si="4172"/>
        <v>#N/A</v>
      </c>
      <c r="Q4169" s="180" t="str">
        <f t="shared" si="4172"/>
        <v>#N/A</v>
      </c>
      <c r="R4169" s="180" t="str">
        <f t="shared" si="4172"/>
        <v>#N/A</v>
      </c>
      <c r="S4169" s="180" t="str">
        <f t="shared" si="4172"/>
        <v>#N/A</v>
      </c>
      <c r="T4169" s="181">
        <f t="shared" si="3"/>
        <v>19.43933333</v>
      </c>
      <c r="U4169" s="182">
        <f t="shared" si="4"/>
        <v>39843</v>
      </c>
      <c r="V4169" s="182">
        <f t="shared" si="5"/>
        <v>39933</v>
      </c>
      <c r="W4169" s="182">
        <f t="shared" si="6"/>
        <v>40024</v>
      </c>
      <c r="X4169" s="181">
        <f t="shared" si="7"/>
        <v>184</v>
      </c>
      <c r="Y4169" s="181">
        <f t="shared" si="8"/>
        <v>274</v>
      </c>
      <c r="Z4169" s="181">
        <f t="shared" si="9"/>
        <v>365</v>
      </c>
      <c r="AA4169" s="155"/>
      <c r="AB4169" s="9"/>
      <c r="AC4169" s="9"/>
      <c r="AD4169" s="9"/>
      <c r="AE4169" s="9"/>
      <c r="AF4169" s="9"/>
      <c r="AG4169" s="9"/>
      <c r="AH4169" s="9"/>
    </row>
    <row r="4170" ht="15.75" customHeight="1">
      <c r="A4170" s="177">
        <v>39658.0</v>
      </c>
      <c r="B4170" s="178">
        <v>13.5</v>
      </c>
      <c r="C4170" s="178">
        <v>15.92</v>
      </c>
      <c r="D4170" s="178">
        <v>17.5</v>
      </c>
      <c r="E4170" s="178">
        <v>18.92</v>
      </c>
      <c r="F4170" s="178">
        <v>19.33</v>
      </c>
      <c r="G4170" s="178">
        <v>19.5</v>
      </c>
      <c r="H4170" s="178">
        <v>19.67</v>
      </c>
      <c r="I4170" s="178">
        <v>19.67</v>
      </c>
      <c r="J4170" s="178">
        <v>19.75</v>
      </c>
      <c r="K4170" s="179" t="str">
        <f>MAX(0,((T4170*(365/365))-VLOOKUP(A4170,VBMA!$A:$D,4,0))  /  (T4170* (365/365)   ))</f>
        <v>#N/A</v>
      </c>
      <c r="L4170" s="180" t="str">
        <f t="shared" ref="L4170:S4170" si="4173">(B4170*(1-$K4170) * (365/365))/100</f>
        <v>#N/A</v>
      </c>
      <c r="M4170" s="180" t="str">
        <f t="shared" si="4173"/>
        <v>#N/A</v>
      </c>
      <c r="N4170" s="180" t="str">
        <f t="shared" si="4173"/>
        <v>#N/A</v>
      </c>
      <c r="O4170" s="180" t="str">
        <f t="shared" si="4173"/>
        <v>#N/A</v>
      </c>
      <c r="P4170" s="180" t="str">
        <f t="shared" si="4173"/>
        <v>#N/A</v>
      </c>
      <c r="Q4170" s="180" t="str">
        <f t="shared" si="4173"/>
        <v>#N/A</v>
      </c>
      <c r="R4170" s="180" t="str">
        <f t="shared" si="4173"/>
        <v>#N/A</v>
      </c>
      <c r="S4170" s="180" t="str">
        <f t="shared" si="4173"/>
        <v>#N/A</v>
      </c>
      <c r="T4170" s="181">
        <f t="shared" si="3"/>
        <v>19.67</v>
      </c>
      <c r="U4170" s="182">
        <f t="shared" si="4"/>
        <v>39842</v>
      </c>
      <c r="V4170" s="182">
        <f t="shared" si="5"/>
        <v>39932</v>
      </c>
      <c r="W4170" s="182">
        <f t="shared" si="6"/>
        <v>40023</v>
      </c>
      <c r="X4170" s="181">
        <f t="shared" si="7"/>
        <v>184</v>
      </c>
      <c r="Y4170" s="181">
        <f t="shared" si="8"/>
        <v>274</v>
      </c>
      <c r="Z4170" s="181">
        <f t="shared" si="9"/>
        <v>365</v>
      </c>
      <c r="AA4170" s="155"/>
      <c r="AB4170" s="9"/>
      <c r="AC4170" s="9"/>
      <c r="AD4170" s="9"/>
      <c r="AE4170" s="9"/>
      <c r="AF4170" s="9"/>
      <c r="AG4170" s="9"/>
      <c r="AH4170" s="9"/>
    </row>
    <row r="4171" ht="15.75" customHeight="1">
      <c r="A4171" s="177">
        <v>39657.0</v>
      </c>
      <c r="B4171" s="178">
        <v>14.71</v>
      </c>
      <c r="C4171" s="178">
        <v>16.71</v>
      </c>
      <c r="D4171" s="178">
        <v>18.08</v>
      </c>
      <c r="E4171" s="178">
        <v>18.88</v>
      </c>
      <c r="F4171" s="178">
        <v>19.17</v>
      </c>
      <c r="G4171" s="178">
        <v>19.33</v>
      </c>
      <c r="H4171" s="178">
        <v>19.42</v>
      </c>
      <c r="I4171" s="178">
        <v>19.29</v>
      </c>
      <c r="J4171" s="178">
        <v>19.17</v>
      </c>
      <c r="K4171" s="179" t="str">
        <f>MAX(0,((T4171*(365/365))-VLOOKUP(A4171,VBMA!$A:$D,4,0))  /  (T4171* (365/365)   ))</f>
        <v>#N/A</v>
      </c>
      <c r="L4171" s="180" t="str">
        <f t="shared" ref="L4171:S4171" si="4174">(B4171*(1-$K4171) * (365/365))/100</f>
        <v>#N/A</v>
      </c>
      <c r="M4171" s="180" t="str">
        <f t="shared" si="4174"/>
        <v>#N/A</v>
      </c>
      <c r="N4171" s="180" t="str">
        <f t="shared" si="4174"/>
        <v>#N/A</v>
      </c>
      <c r="O4171" s="180" t="str">
        <f t="shared" si="4174"/>
        <v>#N/A</v>
      </c>
      <c r="P4171" s="180" t="str">
        <f t="shared" si="4174"/>
        <v>#N/A</v>
      </c>
      <c r="Q4171" s="180" t="str">
        <f t="shared" si="4174"/>
        <v>#N/A</v>
      </c>
      <c r="R4171" s="180" t="str">
        <f t="shared" si="4174"/>
        <v>#N/A</v>
      </c>
      <c r="S4171" s="180" t="str">
        <f t="shared" si="4174"/>
        <v>#N/A</v>
      </c>
      <c r="T4171" s="181">
        <f t="shared" si="3"/>
        <v>19.15855556</v>
      </c>
      <c r="U4171" s="182">
        <f t="shared" si="4"/>
        <v>39841</v>
      </c>
      <c r="V4171" s="182">
        <f t="shared" si="5"/>
        <v>39931</v>
      </c>
      <c r="W4171" s="182">
        <f t="shared" si="6"/>
        <v>40022</v>
      </c>
      <c r="X4171" s="181">
        <f t="shared" si="7"/>
        <v>184</v>
      </c>
      <c r="Y4171" s="181">
        <f t="shared" si="8"/>
        <v>274</v>
      </c>
      <c r="Z4171" s="181">
        <f t="shared" si="9"/>
        <v>365</v>
      </c>
      <c r="AA4171" s="155"/>
      <c r="AB4171" s="9"/>
      <c r="AC4171" s="9"/>
      <c r="AD4171" s="9"/>
      <c r="AE4171" s="9"/>
      <c r="AF4171" s="9"/>
      <c r="AG4171" s="9"/>
      <c r="AH4171" s="9"/>
    </row>
    <row r="4172" ht="15.75" customHeight="1">
      <c r="A4172" s="177">
        <v>39654.0</v>
      </c>
      <c r="B4172" s="178">
        <v>15.54</v>
      </c>
      <c r="C4172" s="178">
        <v>17.13</v>
      </c>
      <c r="D4172" s="178">
        <v>18.42</v>
      </c>
      <c r="E4172" s="178">
        <v>19.08</v>
      </c>
      <c r="F4172" s="178">
        <v>19.42</v>
      </c>
      <c r="G4172" s="178">
        <v>19.5</v>
      </c>
      <c r="H4172" s="178">
        <v>19.42</v>
      </c>
      <c r="I4172" s="178">
        <v>19.29</v>
      </c>
      <c r="J4172" s="178">
        <v>19.13</v>
      </c>
      <c r="K4172" s="179" t="str">
        <f>MAX(0,((T4172*(365/365))-VLOOKUP(A4172,VBMA!$A:$D,4,0))  /  (T4172* (365/365)   ))</f>
        <v>#N/A</v>
      </c>
      <c r="L4172" s="180" t="str">
        <f t="shared" ref="L4172:S4172" si="4175">(B4172*(1-$K4172) * (365/365))/100</f>
        <v>#N/A</v>
      </c>
      <c r="M4172" s="180" t="str">
        <f t="shared" si="4175"/>
        <v>#N/A</v>
      </c>
      <c r="N4172" s="180" t="str">
        <f t="shared" si="4175"/>
        <v>#N/A</v>
      </c>
      <c r="O4172" s="180" t="str">
        <f t="shared" si="4175"/>
        <v>#N/A</v>
      </c>
      <c r="P4172" s="180" t="str">
        <f t="shared" si="4175"/>
        <v>#N/A</v>
      </c>
      <c r="Q4172" s="180" t="str">
        <f t="shared" si="4175"/>
        <v>#N/A</v>
      </c>
      <c r="R4172" s="180" t="str">
        <f t="shared" si="4175"/>
        <v>#N/A</v>
      </c>
      <c r="S4172" s="180" t="str">
        <f t="shared" si="4175"/>
        <v>#N/A</v>
      </c>
      <c r="T4172" s="181">
        <f t="shared" si="3"/>
        <v>19.15855556</v>
      </c>
      <c r="U4172" s="182">
        <f t="shared" si="4"/>
        <v>39838</v>
      </c>
      <c r="V4172" s="182">
        <f t="shared" si="5"/>
        <v>39928</v>
      </c>
      <c r="W4172" s="182">
        <f t="shared" si="6"/>
        <v>40019</v>
      </c>
      <c r="X4172" s="181">
        <f t="shared" si="7"/>
        <v>184</v>
      </c>
      <c r="Y4172" s="181">
        <f t="shared" si="8"/>
        <v>274</v>
      </c>
      <c r="Z4172" s="181">
        <f t="shared" si="9"/>
        <v>365</v>
      </c>
      <c r="AA4172" s="155"/>
      <c r="AB4172" s="9"/>
      <c r="AC4172" s="9"/>
      <c r="AD4172" s="9"/>
      <c r="AE4172" s="9"/>
      <c r="AF4172" s="9"/>
      <c r="AG4172" s="9"/>
      <c r="AH4172" s="9"/>
    </row>
    <row r="4173" ht="15.75" customHeight="1">
      <c r="A4173" s="177">
        <v>39653.0</v>
      </c>
      <c r="B4173" s="178">
        <v>16.58</v>
      </c>
      <c r="C4173" s="178">
        <v>18.04</v>
      </c>
      <c r="D4173" s="178">
        <v>18.83</v>
      </c>
      <c r="E4173" s="178">
        <v>19.25</v>
      </c>
      <c r="F4173" s="178">
        <v>19.54</v>
      </c>
      <c r="G4173" s="178">
        <v>19.67</v>
      </c>
      <c r="H4173" s="178">
        <v>19.5</v>
      </c>
      <c r="I4173" s="178">
        <v>19.33</v>
      </c>
      <c r="J4173" s="178">
        <v>19.21</v>
      </c>
      <c r="K4173" s="179" t="str">
        <f>MAX(0,((T4173*(365/365))-VLOOKUP(A4173,VBMA!$A:$D,4,0))  /  (T4173* (365/365)   ))</f>
        <v>#N/A</v>
      </c>
      <c r="L4173" s="180" t="str">
        <f t="shared" ref="L4173:S4173" si="4176">(B4173*(1-$K4173) * (365/365))/100</f>
        <v>#N/A</v>
      </c>
      <c r="M4173" s="180" t="str">
        <f t="shared" si="4176"/>
        <v>#N/A</v>
      </c>
      <c r="N4173" s="180" t="str">
        <f t="shared" si="4176"/>
        <v>#N/A</v>
      </c>
      <c r="O4173" s="180" t="str">
        <f t="shared" si="4176"/>
        <v>#N/A</v>
      </c>
      <c r="P4173" s="180" t="str">
        <f t="shared" si="4176"/>
        <v>#N/A</v>
      </c>
      <c r="Q4173" s="180" t="str">
        <f t="shared" si="4176"/>
        <v>#N/A</v>
      </c>
      <c r="R4173" s="180" t="str">
        <f t="shared" si="4176"/>
        <v>#N/A</v>
      </c>
      <c r="S4173" s="180" t="str">
        <f t="shared" si="4176"/>
        <v>#N/A</v>
      </c>
      <c r="T4173" s="181">
        <f t="shared" si="3"/>
        <v>19.15811111</v>
      </c>
      <c r="U4173" s="182">
        <f t="shared" si="4"/>
        <v>39837</v>
      </c>
      <c r="V4173" s="182">
        <f t="shared" si="5"/>
        <v>39927</v>
      </c>
      <c r="W4173" s="182">
        <f t="shared" si="6"/>
        <v>40018</v>
      </c>
      <c r="X4173" s="181">
        <f t="shared" si="7"/>
        <v>184</v>
      </c>
      <c r="Y4173" s="181">
        <f t="shared" si="8"/>
        <v>274</v>
      </c>
      <c r="Z4173" s="181">
        <f t="shared" si="9"/>
        <v>365</v>
      </c>
      <c r="AA4173" s="155"/>
      <c r="AB4173" s="9"/>
      <c r="AC4173" s="9"/>
      <c r="AD4173" s="9"/>
      <c r="AE4173" s="9"/>
      <c r="AF4173" s="9"/>
      <c r="AG4173" s="9"/>
      <c r="AH4173" s="9"/>
    </row>
    <row r="4174" ht="15.75" customHeight="1">
      <c r="A4174" s="177">
        <v>39652.0</v>
      </c>
      <c r="B4174" s="178">
        <v>17.63</v>
      </c>
      <c r="C4174" s="178">
        <v>18.58</v>
      </c>
      <c r="D4174" s="178">
        <v>18.96</v>
      </c>
      <c r="E4174" s="178">
        <v>19.25</v>
      </c>
      <c r="F4174" s="178">
        <v>19.54</v>
      </c>
      <c r="G4174" s="178">
        <v>19.67</v>
      </c>
      <c r="H4174" s="178">
        <v>19.5</v>
      </c>
      <c r="I4174" s="178">
        <v>19.33</v>
      </c>
      <c r="J4174" s="178">
        <v>19.21</v>
      </c>
      <c r="K4174" s="179" t="str">
        <f>MAX(0,((T4174*(365/365))-VLOOKUP(A4174,VBMA!$A:$D,4,0))  /  (T4174* (365/365)   ))</f>
        <v>#N/A</v>
      </c>
      <c r="L4174" s="180" t="str">
        <f t="shared" ref="L4174:S4174" si="4177">(B4174*(1-$K4174) * (365/365))/100</f>
        <v>#N/A</v>
      </c>
      <c r="M4174" s="180" t="str">
        <f t="shared" si="4177"/>
        <v>#N/A</v>
      </c>
      <c r="N4174" s="180" t="str">
        <f t="shared" si="4177"/>
        <v>#N/A</v>
      </c>
      <c r="O4174" s="180" t="str">
        <f t="shared" si="4177"/>
        <v>#N/A</v>
      </c>
      <c r="P4174" s="180" t="str">
        <f t="shared" si="4177"/>
        <v>#N/A</v>
      </c>
      <c r="Q4174" s="180" t="str">
        <f t="shared" si="4177"/>
        <v>#N/A</v>
      </c>
      <c r="R4174" s="180" t="str">
        <f t="shared" si="4177"/>
        <v>#N/A</v>
      </c>
      <c r="S4174" s="180" t="str">
        <f t="shared" si="4177"/>
        <v>#N/A</v>
      </c>
      <c r="T4174" s="181">
        <f t="shared" si="3"/>
        <v>19.15811111</v>
      </c>
      <c r="U4174" s="182">
        <f t="shared" si="4"/>
        <v>39836</v>
      </c>
      <c r="V4174" s="182">
        <f t="shared" si="5"/>
        <v>39926</v>
      </c>
      <c r="W4174" s="182">
        <f t="shared" si="6"/>
        <v>40017</v>
      </c>
      <c r="X4174" s="181">
        <f t="shared" si="7"/>
        <v>184</v>
      </c>
      <c r="Y4174" s="181">
        <f t="shared" si="8"/>
        <v>274</v>
      </c>
      <c r="Z4174" s="181">
        <f t="shared" si="9"/>
        <v>365</v>
      </c>
      <c r="AA4174" s="155"/>
      <c r="AB4174" s="9"/>
      <c r="AC4174" s="9"/>
      <c r="AD4174" s="9"/>
      <c r="AE4174" s="9"/>
      <c r="AF4174" s="9"/>
      <c r="AG4174" s="9"/>
      <c r="AH4174" s="9"/>
    </row>
    <row r="4175" ht="15.75" customHeight="1">
      <c r="A4175" s="177">
        <v>39651.0</v>
      </c>
      <c r="B4175" s="178">
        <v>17.72</v>
      </c>
      <c r="C4175" s="178">
        <v>19.11</v>
      </c>
      <c r="D4175" s="178">
        <v>19.28</v>
      </c>
      <c r="E4175" s="178">
        <v>19.44</v>
      </c>
      <c r="F4175" s="178">
        <v>19.78</v>
      </c>
      <c r="G4175" s="178">
        <v>19.72</v>
      </c>
      <c r="H4175" s="178">
        <v>19.33</v>
      </c>
      <c r="I4175" s="178">
        <v>19.22</v>
      </c>
      <c r="J4175" s="178">
        <v>19.06</v>
      </c>
      <c r="K4175" s="179" t="str">
        <f>MAX(0,((T4175*(365/365))-VLOOKUP(A4175,VBMA!$A:$D,4,0))  /  (T4175* (365/365)   ))</f>
        <v>#N/A</v>
      </c>
      <c r="L4175" s="180" t="str">
        <f t="shared" ref="L4175:S4175" si="4178">(B4175*(1-$K4175) * (365/365))/100</f>
        <v>#N/A</v>
      </c>
      <c r="M4175" s="180" t="str">
        <f t="shared" si="4178"/>
        <v>#N/A</v>
      </c>
      <c r="N4175" s="180" t="str">
        <f t="shared" si="4178"/>
        <v>#N/A</v>
      </c>
      <c r="O4175" s="180" t="str">
        <f t="shared" si="4178"/>
        <v>#N/A</v>
      </c>
      <c r="P4175" s="180" t="str">
        <f t="shared" si="4178"/>
        <v>#N/A</v>
      </c>
      <c r="Q4175" s="180" t="str">
        <f t="shared" si="4178"/>
        <v>#N/A</v>
      </c>
      <c r="R4175" s="180" t="str">
        <f t="shared" si="4178"/>
        <v>#N/A</v>
      </c>
      <c r="S4175" s="180" t="str">
        <f t="shared" si="4178"/>
        <v>#N/A</v>
      </c>
      <c r="T4175" s="181">
        <f t="shared" si="3"/>
        <v>19.10877778</v>
      </c>
      <c r="U4175" s="182">
        <f t="shared" si="4"/>
        <v>39835</v>
      </c>
      <c r="V4175" s="182">
        <f t="shared" si="5"/>
        <v>39925</v>
      </c>
      <c r="W4175" s="182">
        <f t="shared" si="6"/>
        <v>40016</v>
      </c>
      <c r="X4175" s="181">
        <f t="shared" si="7"/>
        <v>184</v>
      </c>
      <c r="Y4175" s="181">
        <f t="shared" si="8"/>
        <v>274</v>
      </c>
      <c r="Z4175" s="181">
        <f t="shared" si="9"/>
        <v>365</v>
      </c>
      <c r="AA4175" s="155"/>
      <c r="AB4175" s="9"/>
      <c r="AC4175" s="9"/>
      <c r="AD4175" s="9"/>
      <c r="AE4175" s="9"/>
      <c r="AF4175" s="9"/>
      <c r="AG4175" s="9"/>
      <c r="AH4175" s="9"/>
    </row>
    <row r="4176" ht="15.75" customHeight="1">
      <c r="A4176" s="177">
        <v>39650.0</v>
      </c>
      <c r="B4176" s="178">
        <v>17.96</v>
      </c>
      <c r="C4176" s="178">
        <v>19.04</v>
      </c>
      <c r="D4176" s="178">
        <v>19.25</v>
      </c>
      <c r="E4176" s="178">
        <v>19.38</v>
      </c>
      <c r="F4176" s="178">
        <v>19.67</v>
      </c>
      <c r="G4176" s="178">
        <v>19.71</v>
      </c>
      <c r="H4176" s="178">
        <v>19.5</v>
      </c>
      <c r="I4176" s="178">
        <v>19.33</v>
      </c>
      <c r="J4176" s="178">
        <v>19.21</v>
      </c>
      <c r="K4176" s="179" t="str">
        <f>MAX(0,((T4176*(365/365))-VLOOKUP(A4176,VBMA!$A:$D,4,0))  /  (T4176* (365/365)   ))</f>
        <v>#N/A</v>
      </c>
      <c r="L4176" s="180" t="str">
        <f t="shared" ref="L4176:S4176" si="4179">(B4176*(1-$K4176) * (365/365))/100</f>
        <v>#N/A</v>
      </c>
      <c r="M4176" s="180" t="str">
        <f t="shared" si="4179"/>
        <v>#N/A</v>
      </c>
      <c r="N4176" s="180" t="str">
        <f t="shared" si="4179"/>
        <v>#N/A</v>
      </c>
      <c r="O4176" s="180" t="str">
        <f t="shared" si="4179"/>
        <v>#N/A</v>
      </c>
      <c r="P4176" s="180" t="str">
        <f t="shared" si="4179"/>
        <v>#N/A</v>
      </c>
      <c r="Q4176" s="180" t="str">
        <f t="shared" si="4179"/>
        <v>#N/A</v>
      </c>
      <c r="R4176" s="180" t="str">
        <f t="shared" si="4179"/>
        <v>#N/A</v>
      </c>
      <c r="S4176" s="180" t="str">
        <f t="shared" si="4179"/>
        <v>#N/A</v>
      </c>
      <c r="T4176" s="181">
        <f t="shared" si="3"/>
        <v>19.15811111</v>
      </c>
      <c r="U4176" s="182">
        <f t="shared" si="4"/>
        <v>39834</v>
      </c>
      <c r="V4176" s="182">
        <f t="shared" si="5"/>
        <v>39924</v>
      </c>
      <c r="W4176" s="182">
        <f t="shared" si="6"/>
        <v>40015</v>
      </c>
      <c r="X4176" s="181">
        <f t="shared" si="7"/>
        <v>184</v>
      </c>
      <c r="Y4176" s="181">
        <f t="shared" si="8"/>
        <v>274</v>
      </c>
      <c r="Z4176" s="181">
        <f t="shared" si="9"/>
        <v>365</v>
      </c>
      <c r="AA4176" s="155"/>
      <c r="AB4176" s="9"/>
      <c r="AC4176" s="9"/>
      <c r="AD4176" s="9"/>
      <c r="AE4176" s="9"/>
      <c r="AF4176" s="9"/>
      <c r="AG4176" s="9"/>
      <c r="AH4176" s="9"/>
    </row>
    <row r="4177" ht="15.75" customHeight="1">
      <c r="A4177" s="177">
        <v>39647.0</v>
      </c>
      <c r="B4177" s="178">
        <v>18.31</v>
      </c>
      <c r="C4177" s="178">
        <v>19.06</v>
      </c>
      <c r="D4177" s="178">
        <v>19.25</v>
      </c>
      <c r="E4177" s="178">
        <v>19.31</v>
      </c>
      <c r="F4177" s="178">
        <v>19.63</v>
      </c>
      <c r="G4177" s="178">
        <v>19.75</v>
      </c>
      <c r="H4177" s="178">
        <v>19.69</v>
      </c>
      <c r="I4177" s="178">
        <v>19.56</v>
      </c>
      <c r="J4177" s="178">
        <v>19.56</v>
      </c>
      <c r="K4177" s="179" t="str">
        <f>MAX(0,((T4177*(365/365))-VLOOKUP(A4177,VBMA!$A:$D,4,0))  /  (T4177* (365/365)   ))</f>
        <v>#N/A</v>
      </c>
      <c r="L4177" s="180" t="str">
        <f t="shared" ref="L4177:S4177" si="4180">(B4177*(1-$K4177) * (365/365))/100</f>
        <v>#N/A</v>
      </c>
      <c r="M4177" s="180" t="str">
        <f t="shared" si="4180"/>
        <v>#N/A</v>
      </c>
      <c r="N4177" s="180" t="str">
        <f t="shared" si="4180"/>
        <v>#N/A</v>
      </c>
      <c r="O4177" s="180" t="str">
        <f t="shared" si="4180"/>
        <v>#N/A</v>
      </c>
      <c r="P4177" s="180" t="str">
        <f t="shared" si="4180"/>
        <v>#N/A</v>
      </c>
      <c r="Q4177" s="180" t="str">
        <f t="shared" si="4180"/>
        <v>#N/A</v>
      </c>
      <c r="R4177" s="180" t="str">
        <f t="shared" si="4180"/>
        <v>#N/A</v>
      </c>
      <c r="S4177" s="180" t="str">
        <f t="shared" si="4180"/>
        <v>#N/A</v>
      </c>
      <c r="T4177" s="181">
        <f t="shared" si="3"/>
        <v>19.42855556</v>
      </c>
      <c r="U4177" s="182">
        <f t="shared" si="4"/>
        <v>39831</v>
      </c>
      <c r="V4177" s="182">
        <f t="shared" si="5"/>
        <v>39921</v>
      </c>
      <c r="W4177" s="182">
        <f t="shared" si="6"/>
        <v>40012</v>
      </c>
      <c r="X4177" s="181">
        <f t="shared" si="7"/>
        <v>184</v>
      </c>
      <c r="Y4177" s="181">
        <f t="shared" si="8"/>
        <v>274</v>
      </c>
      <c r="Z4177" s="181">
        <f t="shared" si="9"/>
        <v>365</v>
      </c>
      <c r="AA4177" s="155"/>
      <c r="AB4177" s="9"/>
      <c r="AC4177" s="9"/>
      <c r="AD4177" s="9"/>
      <c r="AE4177" s="9"/>
      <c r="AF4177" s="9"/>
      <c r="AG4177" s="9"/>
      <c r="AH4177" s="9"/>
    </row>
    <row r="4178" ht="15.75" customHeight="1">
      <c r="A4178" s="177">
        <v>39646.0</v>
      </c>
      <c r="B4178" s="178">
        <v>17.46</v>
      </c>
      <c r="C4178" s="178">
        <v>19.0</v>
      </c>
      <c r="D4178" s="178">
        <v>19.17</v>
      </c>
      <c r="E4178" s="178">
        <v>19.33</v>
      </c>
      <c r="F4178" s="178">
        <v>19.58</v>
      </c>
      <c r="G4178" s="178">
        <v>19.58</v>
      </c>
      <c r="H4178" s="178">
        <v>19.38</v>
      </c>
      <c r="I4178" s="178">
        <v>19.21</v>
      </c>
      <c r="J4178" s="178">
        <v>19.04</v>
      </c>
      <c r="K4178" s="179" t="str">
        <f>MAX(0,((T4178*(365/365))-VLOOKUP(A4178,VBMA!$A:$D,4,0))  /  (T4178* (365/365)   ))</f>
        <v>#N/A</v>
      </c>
      <c r="L4178" s="180" t="str">
        <f t="shared" ref="L4178:S4178" si="4181">(B4178*(1-$K4178) * (365/365))/100</f>
        <v>#N/A</v>
      </c>
      <c r="M4178" s="180" t="str">
        <f t="shared" si="4181"/>
        <v>#N/A</v>
      </c>
      <c r="N4178" s="180" t="str">
        <f t="shared" si="4181"/>
        <v>#N/A</v>
      </c>
      <c r="O4178" s="180" t="str">
        <f t="shared" si="4181"/>
        <v>#N/A</v>
      </c>
      <c r="P4178" s="180" t="str">
        <f t="shared" si="4181"/>
        <v>#N/A</v>
      </c>
      <c r="Q4178" s="180" t="str">
        <f t="shared" si="4181"/>
        <v>#N/A</v>
      </c>
      <c r="R4178" s="180" t="str">
        <f t="shared" si="4181"/>
        <v>#N/A</v>
      </c>
      <c r="S4178" s="180" t="str">
        <f t="shared" si="4181"/>
        <v>#N/A</v>
      </c>
      <c r="T4178" s="181">
        <f t="shared" si="3"/>
        <v>19.03811111</v>
      </c>
      <c r="U4178" s="182">
        <f t="shared" si="4"/>
        <v>39830</v>
      </c>
      <c r="V4178" s="182">
        <f t="shared" si="5"/>
        <v>39920</v>
      </c>
      <c r="W4178" s="182">
        <f t="shared" si="6"/>
        <v>40011</v>
      </c>
      <c r="X4178" s="181">
        <f t="shared" si="7"/>
        <v>184</v>
      </c>
      <c r="Y4178" s="181">
        <f t="shared" si="8"/>
        <v>274</v>
      </c>
      <c r="Z4178" s="181">
        <f t="shared" si="9"/>
        <v>365</v>
      </c>
      <c r="AA4178" s="155"/>
      <c r="AB4178" s="9"/>
      <c r="AC4178" s="9"/>
      <c r="AD4178" s="9"/>
      <c r="AE4178" s="9"/>
      <c r="AF4178" s="9"/>
      <c r="AG4178" s="9"/>
      <c r="AH4178" s="9"/>
    </row>
    <row r="4179" ht="15.75" customHeight="1">
      <c r="A4179" s="177">
        <v>39645.0</v>
      </c>
      <c r="B4179" s="178">
        <v>17.05</v>
      </c>
      <c r="C4179" s="178">
        <v>19.0</v>
      </c>
      <c r="D4179" s="178">
        <v>19.2</v>
      </c>
      <c r="E4179" s="178">
        <v>19.3</v>
      </c>
      <c r="F4179" s="178">
        <v>19.4</v>
      </c>
      <c r="G4179" s="178">
        <v>19.5</v>
      </c>
      <c r="H4179" s="178">
        <v>19.25</v>
      </c>
      <c r="I4179" s="178">
        <v>19.15</v>
      </c>
      <c r="J4179" s="178">
        <v>19.05</v>
      </c>
      <c r="K4179" s="179" t="str">
        <f>MAX(0,((T4179*(365/365))-VLOOKUP(A4179,VBMA!$A:$D,4,0))  /  (T4179* (365/365)   ))</f>
        <v>#N/A</v>
      </c>
      <c r="L4179" s="180" t="str">
        <f t="shared" ref="L4179:S4179" si="4182">(B4179*(1-$K4179) * (365/365))/100</f>
        <v>#N/A</v>
      </c>
      <c r="M4179" s="180" t="str">
        <f t="shared" si="4182"/>
        <v>#N/A</v>
      </c>
      <c r="N4179" s="180" t="str">
        <f t="shared" si="4182"/>
        <v>#N/A</v>
      </c>
      <c r="O4179" s="180" t="str">
        <f t="shared" si="4182"/>
        <v>#N/A</v>
      </c>
      <c r="P4179" s="180" t="str">
        <f t="shared" si="4182"/>
        <v>#N/A</v>
      </c>
      <c r="Q4179" s="180" t="str">
        <f t="shared" si="4182"/>
        <v>#N/A</v>
      </c>
      <c r="R4179" s="180" t="str">
        <f t="shared" si="4182"/>
        <v>#N/A</v>
      </c>
      <c r="S4179" s="180" t="str">
        <f t="shared" si="4182"/>
        <v>#N/A</v>
      </c>
      <c r="T4179" s="181">
        <f t="shared" si="3"/>
        <v>19.04888889</v>
      </c>
      <c r="U4179" s="182">
        <f t="shared" si="4"/>
        <v>39829</v>
      </c>
      <c r="V4179" s="182">
        <f t="shared" si="5"/>
        <v>39919</v>
      </c>
      <c r="W4179" s="182">
        <f t="shared" si="6"/>
        <v>40010</v>
      </c>
      <c r="X4179" s="181">
        <f t="shared" si="7"/>
        <v>184</v>
      </c>
      <c r="Y4179" s="181">
        <f t="shared" si="8"/>
        <v>274</v>
      </c>
      <c r="Z4179" s="181">
        <f t="shared" si="9"/>
        <v>365</v>
      </c>
      <c r="AA4179" s="155"/>
      <c r="AB4179" s="9"/>
      <c r="AC4179" s="9"/>
      <c r="AD4179" s="9"/>
      <c r="AE4179" s="9"/>
      <c r="AF4179" s="9"/>
      <c r="AG4179" s="9"/>
      <c r="AH4179" s="9"/>
    </row>
    <row r="4180" ht="15.75" customHeight="1">
      <c r="A4180" s="177">
        <v>39644.0</v>
      </c>
      <c r="B4180" s="178">
        <v>16.54</v>
      </c>
      <c r="C4180" s="178">
        <v>18.67</v>
      </c>
      <c r="D4180" s="178">
        <v>18.75</v>
      </c>
      <c r="E4180" s="178">
        <v>19.0</v>
      </c>
      <c r="F4180" s="178">
        <v>19.25</v>
      </c>
      <c r="G4180" s="178">
        <v>19.25</v>
      </c>
      <c r="H4180" s="178">
        <v>19.04</v>
      </c>
      <c r="I4180" s="178">
        <v>18.71</v>
      </c>
      <c r="J4180" s="178">
        <v>18.63</v>
      </c>
      <c r="K4180" s="179" t="str">
        <f>MAX(0,((T4180*(365/365))-VLOOKUP(A4180,VBMA!$A:$D,4,0))  /  (T4180* (365/365)   ))</f>
        <v>#N/A</v>
      </c>
      <c r="L4180" s="180" t="str">
        <f t="shared" ref="L4180:S4180" si="4183">(B4180*(1-$K4180) * (365/365))/100</f>
        <v>#N/A</v>
      </c>
      <c r="M4180" s="180" t="str">
        <f t="shared" si="4183"/>
        <v>#N/A</v>
      </c>
      <c r="N4180" s="180" t="str">
        <f t="shared" si="4183"/>
        <v>#N/A</v>
      </c>
      <c r="O4180" s="180" t="str">
        <f t="shared" si="4183"/>
        <v>#N/A</v>
      </c>
      <c r="P4180" s="180" t="str">
        <f t="shared" si="4183"/>
        <v>#N/A</v>
      </c>
      <c r="Q4180" s="180" t="str">
        <f t="shared" si="4183"/>
        <v>#N/A</v>
      </c>
      <c r="R4180" s="180" t="str">
        <f t="shared" si="4183"/>
        <v>#N/A</v>
      </c>
      <c r="S4180" s="180" t="str">
        <f t="shared" si="4183"/>
        <v>#N/A</v>
      </c>
      <c r="T4180" s="181">
        <f t="shared" si="3"/>
        <v>18.37633333</v>
      </c>
      <c r="U4180" s="182">
        <f t="shared" si="4"/>
        <v>39828</v>
      </c>
      <c r="V4180" s="182">
        <f t="shared" si="5"/>
        <v>39918</v>
      </c>
      <c r="W4180" s="182">
        <f t="shared" si="6"/>
        <v>40009</v>
      </c>
      <c r="X4180" s="181">
        <f t="shared" si="7"/>
        <v>184</v>
      </c>
      <c r="Y4180" s="181">
        <f t="shared" si="8"/>
        <v>274</v>
      </c>
      <c r="Z4180" s="181">
        <f t="shared" si="9"/>
        <v>365</v>
      </c>
      <c r="AA4180" s="155"/>
      <c r="AB4180" s="9"/>
      <c r="AC4180" s="9"/>
      <c r="AD4180" s="9"/>
      <c r="AE4180" s="9"/>
      <c r="AF4180" s="9"/>
      <c r="AG4180" s="9"/>
      <c r="AH4180" s="9"/>
    </row>
    <row r="4181" ht="15.75" customHeight="1">
      <c r="A4181" s="177">
        <v>39643.0</v>
      </c>
      <c r="B4181" s="178">
        <v>16.63</v>
      </c>
      <c r="C4181" s="178">
        <v>18.42</v>
      </c>
      <c r="D4181" s="178">
        <v>18.67</v>
      </c>
      <c r="E4181" s="178">
        <v>19.0</v>
      </c>
      <c r="F4181" s="178">
        <v>19.29</v>
      </c>
      <c r="G4181" s="178">
        <v>19.29</v>
      </c>
      <c r="H4181" s="178">
        <v>19.04</v>
      </c>
      <c r="I4181" s="178">
        <v>18.79</v>
      </c>
      <c r="J4181" s="178">
        <v>18.71</v>
      </c>
      <c r="K4181" s="179" t="str">
        <f>MAX(0,((T4181*(365/365))-VLOOKUP(A4181,VBMA!$A:$D,4,0))  /  (T4181* (365/365)   ))</f>
        <v>#N/A</v>
      </c>
      <c r="L4181" s="180" t="str">
        <f t="shared" ref="L4181:S4181" si="4184">(B4181*(1-$K4181) * (365/365))/100</f>
        <v>#N/A</v>
      </c>
      <c r="M4181" s="180" t="str">
        <f t="shared" si="4184"/>
        <v>#N/A</v>
      </c>
      <c r="N4181" s="180" t="str">
        <f t="shared" si="4184"/>
        <v>#N/A</v>
      </c>
      <c r="O4181" s="180" t="str">
        <f t="shared" si="4184"/>
        <v>#N/A</v>
      </c>
      <c r="P4181" s="180" t="str">
        <f t="shared" si="4184"/>
        <v>#N/A</v>
      </c>
      <c r="Q4181" s="180" t="str">
        <f t="shared" si="4184"/>
        <v>#N/A</v>
      </c>
      <c r="R4181" s="180" t="str">
        <f t="shared" si="4184"/>
        <v>#N/A</v>
      </c>
      <c r="S4181" s="180" t="str">
        <f t="shared" si="4184"/>
        <v>#N/A</v>
      </c>
      <c r="T4181" s="181">
        <f t="shared" si="3"/>
        <v>18.53722222</v>
      </c>
      <c r="U4181" s="182">
        <f t="shared" si="4"/>
        <v>39827</v>
      </c>
      <c r="V4181" s="182">
        <f t="shared" si="5"/>
        <v>39917</v>
      </c>
      <c r="W4181" s="182">
        <f t="shared" si="6"/>
        <v>40008</v>
      </c>
      <c r="X4181" s="181">
        <f t="shared" si="7"/>
        <v>184</v>
      </c>
      <c r="Y4181" s="181">
        <f t="shared" si="8"/>
        <v>274</v>
      </c>
      <c r="Z4181" s="181">
        <f t="shared" si="9"/>
        <v>365</v>
      </c>
      <c r="AA4181" s="155"/>
      <c r="AB4181" s="9"/>
      <c r="AC4181" s="9"/>
      <c r="AD4181" s="9"/>
      <c r="AE4181" s="9"/>
      <c r="AF4181" s="9"/>
      <c r="AG4181" s="9"/>
      <c r="AH4181" s="9"/>
    </row>
    <row r="4182" ht="15.75" customHeight="1">
      <c r="A4182" s="177">
        <v>39640.0</v>
      </c>
      <c r="B4182" s="178">
        <v>16.38</v>
      </c>
      <c r="C4182" s="178">
        <v>18.25</v>
      </c>
      <c r="D4182" s="178">
        <v>18.5</v>
      </c>
      <c r="E4182" s="178">
        <v>18.79</v>
      </c>
      <c r="F4182" s="178">
        <v>19.04</v>
      </c>
      <c r="G4182" s="178">
        <v>19.13</v>
      </c>
      <c r="H4182" s="178">
        <v>18.83</v>
      </c>
      <c r="I4182" s="178">
        <v>18.54</v>
      </c>
      <c r="J4182" s="178">
        <v>18.63</v>
      </c>
      <c r="K4182" s="179" t="str">
        <f>MAX(0,((T4182*(365/365))-VLOOKUP(A4182,VBMA!$A:$D,4,0))  /  (T4182* (365/365)   ))</f>
        <v>#N/A</v>
      </c>
      <c r="L4182" s="180" t="str">
        <f t="shared" ref="L4182:S4182" si="4185">(B4182*(1-$K4182) * (365/365))/100</f>
        <v>#N/A</v>
      </c>
      <c r="M4182" s="180" t="str">
        <f t="shared" si="4185"/>
        <v>#N/A</v>
      </c>
      <c r="N4182" s="180" t="str">
        <f t="shared" si="4185"/>
        <v>#N/A</v>
      </c>
      <c r="O4182" s="180" t="str">
        <f t="shared" si="4185"/>
        <v>#N/A</v>
      </c>
      <c r="P4182" s="180" t="str">
        <f t="shared" si="4185"/>
        <v>#N/A</v>
      </c>
      <c r="Q4182" s="180" t="str">
        <f t="shared" si="4185"/>
        <v>#N/A</v>
      </c>
      <c r="R4182" s="180" t="str">
        <f t="shared" si="4185"/>
        <v>#N/A</v>
      </c>
      <c r="S4182" s="180" t="str">
        <f t="shared" si="4185"/>
        <v>#N/A</v>
      </c>
      <c r="T4182" s="181">
        <f t="shared" si="3"/>
        <v>18.24677778</v>
      </c>
      <c r="U4182" s="182">
        <f t="shared" si="4"/>
        <v>39824</v>
      </c>
      <c r="V4182" s="182">
        <f t="shared" si="5"/>
        <v>39914</v>
      </c>
      <c r="W4182" s="182">
        <f t="shared" si="6"/>
        <v>40005</v>
      </c>
      <c r="X4182" s="181">
        <f t="shared" si="7"/>
        <v>184</v>
      </c>
      <c r="Y4182" s="181">
        <f t="shared" si="8"/>
        <v>274</v>
      </c>
      <c r="Z4182" s="181">
        <f t="shared" si="9"/>
        <v>365</v>
      </c>
      <c r="AA4182" s="155"/>
      <c r="AB4182" s="9"/>
      <c r="AC4182" s="9"/>
      <c r="AD4182" s="9"/>
      <c r="AE4182" s="9"/>
      <c r="AF4182" s="9"/>
      <c r="AG4182" s="9"/>
      <c r="AH4182" s="9"/>
    </row>
    <row r="4183" ht="15.75" customHeight="1">
      <c r="A4183" s="177">
        <v>39639.0</v>
      </c>
      <c r="B4183" s="178">
        <v>16.46</v>
      </c>
      <c r="C4183" s="178">
        <v>18.21</v>
      </c>
      <c r="D4183" s="178">
        <v>18.5</v>
      </c>
      <c r="E4183" s="178">
        <v>18.79</v>
      </c>
      <c r="F4183" s="178">
        <v>19.04</v>
      </c>
      <c r="G4183" s="178">
        <v>19.13</v>
      </c>
      <c r="H4183" s="178">
        <v>18.83</v>
      </c>
      <c r="I4183" s="178">
        <v>18.54</v>
      </c>
      <c r="J4183" s="178">
        <v>18.63</v>
      </c>
      <c r="K4183" s="179" t="str">
        <f>MAX(0,((T4183*(365/365))-VLOOKUP(A4183,VBMA!$A:$D,4,0))  /  (T4183* (365/365)   ))</f>
        <v>#N/A</v>
      </c>
      <c r="L4183" s="180" t="str">
        <f t="shared" ref="L4183:S4183" si="4186">(B4183*(1-$K4183) * (365/365))/100</f>
        <v>#N/A</v>
      </c>
      <c r="M4183" s="180" t="str">
        <f t="shared" si="4186"/>
        <v>#N/A</v>
      </c>
      <c r="N4183" s="180" t="str">
        <f t="shared" si="4186"/>
        <v>#N/A</v>
      </c>
      <c r="O4183" s="180" t="str">
        <f t="shared" si="4186"/>
        <v>#N/A</v>
      </c>
      <c r="P4183" s="180" t="str">
        <f t="shared" si="4186"/>
        <v>#N/A</v>
      </c>
      <c r="Q4183" s="180" t="str">
        <f t="shared" si="4186"/>
        <v>#N/A</v>
      </c>
      <c r="R4183" s="180" t="str">
        <f t="shared" si="4186"/>
        <v>#N/A</v>
      </c>
      <c r="S4183" s="180" t="str">
        <f t="shared" si="4186"/>
        <v>#N/A</v>
      </c>
      <c r="T4183" s="181">
        <f t="shared" si="3"/>
        <v>18.24677778</v>
      </c>
      <c r="U4183" s="182">
        <f t="shared" si="4"/>
        <v>39823</v>
      </c>
      <c r="V4183" s="182">
        <f t="shared" si="5"/>
        <v>39913</v>
      </c>
      <c r="W4183" s="182">
        <f t="shared" si="6"/>
        <v>40004</v>
      </c>
      <c r="X4183" s="181">
        <f t="shared" si="7"/>
        <v>184</v>
      </c>
      <c r="Y4183" s="181">
        <f t="shared" si="8"/>
        <v>274</v>
      </c>
      <c r="Z4183" s="181">
        <f t="shared" si="9"/>
        <v>365</v>
      </c>
      <c r="AA4183" s="155"/>
      <c r="AB4183" s="9"/>
      <c r="AC4183" s="9"/>
      <c r="AD4183" s="9"/>
      <c r="AE4183" s="9"/>
      <c r="AF4183" s="9"/>
      <c r="AG4183" s="9"/>
      <c r="AH4183" s="9"/>
    </row>
    <row r="4184" ht="15.75" customHeight="1">
      <c r="A4184" s="177">
        <v>39638.0</v>
      </c>
      <c r="B4184" s="178">
        <v>16.23</v>
      </c>
      <c r="C4184" s="178">
        <v>18.05</v>
      </c>
      <c r="D4184" s="178">
        <v>18.36</v>
      </c>
      <c r="E4184" s="178">
        <v>18.68</v>
      </c>
      <c r="F4184" s="178">
        <v>18.95</v>
      </c>
      <c r="G4184" s="178">
        <v>19.14</v>
      </c>
      <c r="H4184" s="178">
        <v>18.91</v>
      </c>
      <c r="I4184" s="178">
        <v>18.59</v>
      </c>
      <c r="J4184" s="178">
        <v>18.68</v>
      </c>
      <c r="K4184" s="179" t="str">
        <f>MAX(0,((T4184*(365/365))-VLOOKUP(A4184,VBMA!$A:$D,4,0))  /  (T4184* (365/365)   ))</f>
        <v>#N/A</v>
      </c>
      <c r="L4184" s="180" t="str">
        <f t="shared" ref="L4184:S4184" si="4187">(B4184*(1-$K4184) * (365/365))/100</f>
        <v>#N/A</v>
      </c>
      <c r="M4184" s="180" t="str">
        <f t="shared" si="4187"/>
        <v>#N/A</v>
      </c>
      <c r="N4184" s="180" t="str">
        <f t="shared" si="4187"/>
        <v>#N/A</v>
      </c>
      <c r="O4184" s="180" t="str">
        <f t="shared" si="4187"/>
        <v>#N/A</v>
      </c>
      <c r="P4184" s="180" t="str">
        <f t="shared" si="4187"/>
        <v>#N/A</v>
      </c>
      <c r="Q4184" s="180" t="str">
        <f t="shared" si="4187"/>
        <v>#N/A</v>
      </c>
      <c r="R4184" s="180" t="str">
        <f t="shared" si="4187"/>
        <v>#N/A</v>
      </c>
      <c r="S4184" s="180" t="str">
        <f t="shared" si="4187"/>
        <v>#N/A</v>
      </c>
      <c r="T4184" s="181">
        <f t="shared" si="3"/>
        <v>18.26644444</v>
      </c>
      <c r="U4184" s="182">
        <f t="shared" si="4"/>
        <v>39822</v>
      </c>
      <c r="V4184" s="182">
        <f t="shared" si="5"/>
        <v>39912</v>
      </c>
      <c r="W4184" s="182">
        <f t="shared" si="6"/>
        <v>40003</v>
      </c>
      <c r="X4184" s="181">
        <f t="shared" si="7"/>
        <v>184</v>
      </c>
      <c r="Y4184" s="181">
        <f t="shared" si="8"/>
        <v>274</v>
      </c>
      <c r="Z4184" s="181">
        <f t="shared" si="9"/>
        <v>365</v>
      </c>
      <c r="AA4184" s="155"/>
      <c r="AB4184" s="9"/>
      <c r="AC4184" s="9"/>
      <c r="AD4184" s="9"/>
      <c r="AE4184" s="9"/>
      <c r="AF4184" s="9"/>
      <c r="AG4184" s="9"/>
      <c r="AH4184" s="9"/>
    </row>
    <row r="4185" ht="15.75" customHeight="1">
      <c r="A4185" s="177">
        <v>39637.0</v>
      </c>
      <c r="B4185" s="178">
        <v>16.45</v>
      </c>
      <c r="C4185" s="178">
        <v>18.25</v>
      </c>
      <c r="D4185" s="178">
        <v>18.4</v>
      </c>
      <c r="E4185" s="178">
        <v>18.65</v>
      </c>
      <c r="F4185" s="178">
        <v>18.85</v>
      </c>
      <c r="G4185" s="178">
        <v>19.15</v>
      </c>
      <c r="H4185" s="178">
        <v>18.9</v>
      </c>
      <c r="I4185" s="178">
        <v>18.75</v>
      </c>
      <c r="J4185" s="178">
        <v>18.85</v>
      </c>
      <c r="K4185" s="179" t="str">
        <f>MAX(0,((T4185*(365/365))-VLOOKUP(A4185,VBMA!$A:$D,4,0))  /  (T4185* (365/365)   ))</f>
        <v>#N/A</v>
      </c>
      <c r="L4185" s="180" t="str">
        <f t="shared" ref="L4185:S4185" si="4188">(B4185*(1-$K4185) * (365/365))/100</f>
        <v>#N/A</v>
      </c>
      <c r="M4185" s="180" t="str">
        <f t="shared" si="4188"/>
        <v>#N/A</v>
      </c>
      <c r="N4185" s="180" t="str">
        <f t="shared" si="4188"/>
        <v>#N/A</v>
      </c>
      <c r="O4185" s="180" t="str">
        <f t="shared" si="4188"/>
        <v>#N/A</v>
      </c>
      <c r="P4185" s="180" t="str">
        <f t="shared" si="4188"/>
        <v>#N/A</v>
      </c>
      <c r="Q4185" s="180" t="str">
        <f t="shared" si="4188"/>
        <v>#N/A</v>
      </c>
      <c r="R4185" s="180" t="str">
        <f t="shared" si="4188"/>
        <v>#N/A</v>
      </c>
      <c r="S4185" s="180" t="str">
        <f t="shared" si="4188"/>
        <v>#N/A</v>
      </c>
      <c r="T4185" s="181">
        <f t="shared" si="3"/>
        <v>18.59833333</v>
      </c>
      <c r="U4185" s="182">
        <f t="shared" si="4"/>
        <v>39821</v>
      </c>
      <c r="V4185" s="182">
        <f t="shared" si="5"/>
        <v>39911</v>
      </c>
      <c r="W4185" s="182">
        <f t="shared" si="6"/>
        <v>40002</v>
      </c>
      <c r="X4185" s="181">
        <f t="shared" si="7"/>
        <v>184</v>
      </c>
      <c r="Y4185" s="181">
        <f t="shared" si="8"/>
        <v>274</v>
      </c>
      <c r="Z4185" s="181">
        <f t="shared" si="9"/>
        <v>365</v>
      </c>
      <c r="AA4185" s="155"/>
      <c r="AB4185" s="9"/>
      <c r="AC4185" s="9"/>
      <c r="AD4185" s="9"/>
      <c r="AE4185" s="9"/>
      <c r="AF4185" s="9"/>
      <c r="AG4185" s="9"/>
      <c r="AH4185" s="9"/>
    </row>
    <row r="4186" ht="15.75" customHeight="1">
      <c r="A4186" s="177">
        <v>39636.0</v>
      </c>
      <c r="B4186" s="178">
        <v>16.27</v>
      </c>
      <c r="C4186" s="178">
        <v>17.95</v>
      </c>
      <c r="D4186" s="178">
        <v>18.27</v>
      </c>
      <c r="E4186" s="178">
        <v>18.59</v>
      </c>
      <c r="F4186" s="178">
        <v>18.86</v>
      </c>
      <c r="G4186" s="178">
        <v>18.95</v>
      </c>
      <c r="H4186" s="178">
        <v>18.73</v>
      </c>
      <c r="I4186" s="178">
        <v>18.32</v>
      </c>
      <c r="J4186" s="178">
        <v>18.41</v>
      </c>
      <c r="K4186" s="179" t="str">
        <f>MAX(0,((T4186*(365/365))-VLOOKUP(A4186,VBMA!$A:$D,4,0))  /  (T4186* (365/365)   ))</f>
        <v>#N/A</v>
      </c>
      <c r="L4186" s="180" t="str">
        <f t="shared" ref="L4186:S4186" si="4189">(B4186*(1-$K4186) * (365/365))/100</f>
        <v>#N/A</v>
      </c>
      <c r="M4186" s="180" t="str">
        <f t="shared" si="4189"/>
        <v>#N/A</v>
      </c>
      <c r="N4186" s="180" t="str">
        <f t="shared" si="4189"/>
        <v>#N/A</v>
      </c>
      <c r="O4186" s="180" t="str">
        <f t="shared" si="4189"/>
        <v>#N/A</v>
      </c>
      <c r="P4186" s="180" t="str">
        <f t="shared" si="4189"/>
        <v>#N/A</v>
      </c>
      <c r="Q4186" s="180" t="str">
        <f t="shared" si="4189"/>
        <v>#N/A</v>
      </c>
      <c r="R4186" s="180" t="str">
        <f t="shared" si="4189"/>
        <v>#N/A</v>
      </c>
      <c r="S4186" s="180" t="str">
        <f t="shared" si="4189"/>
        <v>#N/A</v>
      </c>
      <c r="T4186" s="181">
        <f t="shared" si="3"/>
        <v>17.90544444</v>
      </c>
      <c r="U4186" s="182">
        <f t="shared" si="4"/>
        <v>39820</v>
      </c>
      <c r="V4186" s="182">
        <f t="shared" si="5"/>
        <v>39910</v>
      </c>
      <c r="W4186" s="182">
        <f t="shared" si="6"/>
        <v>40001</v>
      </c>
      <c r="X4186" s="181">
        <f t="shared" si="7"/>
        <v>184</v>
      </c>
      <c r="Y4186" s="181">
        <f t="shared" si="8"/>
        <v>274</v>
      </c>
      <c r="Z4186" s="181">
        <f t="shared" si="9"/>
        <v>365</v>
      </c>
      <c r="AA4186" s="155"/>
      <c r="AB4186" s="9"/>
      <c r="AC4186" s="9"/>
      <c r="AD4186" s="9"/>
      <c r="AE4186" s="9"/>
      <c r="AF4186" s="9"/>
      <c r="AG4186" s="9"/>
      <c r="AH4186" s="9"/>
    </row>
    <row r="4187" ht="15.75" customHeight="1">
      <c r="A4187" s="177">
        <v>39633.0</v>
      </c>
      <c r="B4187" s="178">
        <v>16.63</v>
      </c>
      <c r="C4187" s="178">
        <v>18.0</v>
      </c>
      <c r="D4187" s="178">
        <v>18.29</v>
      </c>
      <c r="E4187" s="178">
        <v>18.67</v>
      </c>
      <c r="F4187" s="178">
        <v>18.75</v>
      </c>
      <c r="G4187" s="178">
        <v>19.0</v>
      </c>
      <c r="H4187" s="178">
        <v>18.83</v>
      </c>
      <c r="I4187" s="178">
        <v>18.54</v>
      </c>
      <c r="J4187" s="178">
        <v>18.63</v>
      </c>
      <c r="K4187" s="179" t="str">
        <f>MAX(0,((T4187*(365/365))-VLOOKUP(A4187,VBMA!$A:$D,4,0))  /  (T4187* (365/365)   ))</f>
        <v>#N/A</v>
      </c>
      <c r="L4187" s="180" t="str">
        <f t="shared" ref="L4187:S4187" si="4190">(B4187*(1-$K4187) * (365/365))/100</f>
        <v>#N/A</v>
      </c>
      <c r="M4187" s="180" t="str">
        <f t="shared" si="4190"/>
        <v>#N/A</v>
      </c>
      <c r="N4187" s="180" t="str">
        <f t="shared" si="4190"/>
        <v>#N/A</v>
      </c>
      <c r="O4187" s="180" t="str">
        <f t="shared" si="4190"/>
        <v>#N/A</v>
      </c>
      <c r="P4187" s="180" t="str">
        <f t="shared" si="4190"/>
        <v>#N/A</v>
      </c>
      <c r="Q4187" s="180" t="str">
        <f t="shared" si="4190"/>
        <v>#N/A</v>
      </c>
      <c r="R4187" s="180" t="str">
        <f t="shared" si="4190"/>
        <v>#N/A</v>
      </c>
      <c r="S4187" s="180" t="str">
        <f t="shared" si="4190"/>
        <v>#N/A</v>
      </c>
      <c r="T4187" s="181">
        <f t="shared" si="3"/>
        <v>18.24677778</v>
      </c>
      <c r="U4187" s="182">
        <f t="shared" si="4"/>
        <v>39817</v>
      </c>
      <c r="V4187" s="182">
        <f t="shared" si="5"/>
        <v>39907</v>
      </c>
      <c r="W4187" s="182">
        <f t="shared" si="6"/>
        <v>39998</v>
      </c>
      <c r="X4187" s="181">
        <f t="shared" si="7"/>
        <v>184</v>
      </c>
      <c r="Y4187" s="181">
        <f t="shared" si="8"/>
        <v>274</v>
      </c>
      <c r="Z4187" s="181">
        <f t="shared" si="9"/>
        <v>365</v>
      </c>
      <c r="AA4187" s="155"/>
      <c r="AB4187" s="9"/>
      <c r="AC4187" s="9"/>
      <c r="AD4187" s="9"/>
      <c r="AE4187" s="9"/>
      <c r="AF4187" s="9"/>
      <c r="AG4187" s="9"/>
      <c r="AH4187" s="9"/>
    </row>
    <row r="4188" ht="15.75" customHeight="1">
      <c r="A4188" s="177">
        <v>39632.0</v>
      </c>
      <c r="B4188" s="178">
        <v>16.45</v>
      </c>
      <c r="C4188" s="178">
        <v>18.0</v>
      </c>
      <c r="D4188" s="178">
        <v>18.23</v>
      </c>
      <c r="E4188" s="178">
        <v>18.55</v>
      </c>
      <c r="F4188" s="178">
        <v>18.91</v>
      </c>
      <c r="G4188" s="178">
        <v>19.09</v>
      </c>
      <c r="H4188" s="178">
        <v>18.91</v>
      </c>
      <c r="I4188" s="178">
        <v>18.77</v>
      </c>
      <c r="J4188" s="178">
        <v>18.86</v>
      </c>
      <c r="K4188" s="179" t="str">
        <f>MAX(0,((T4188*(365/365))-VLOOKUP(A4188,VBMA!$A:$D,4,0))  /  (T4188* (365/365)   ))</f>
        <v>#N/A</v>
      </c>
      <c r="L4188" s="180" t="str">
        <f t="shared" ref="L4188:S4188" si="4191">(B4188*(1-$K4188) * (365/365))/100</f>
        <v>#N/A</v>
      </c>
      <c r="M4188" s="180" t="str">
        <f t="shared" si="4191"/>
        <v>#N/A</v>
      </c>
      <c r="N4188" s="180" t="str">
        <f t="shared" si="4191"/>
        <v>#N/A</v>
      </c>
      <c r="O4188" s="180" t="str">
        <f t="shared" si="4191"/>
        <v>#N/A</v>
      </c>
      <c r="P4188" s="180" t="str">
        <f t="shared" si="4191"/>
        <v>#N/A</v>
      </c>
      <c r="Q4188" s="180" t="str">
        <f t="shared" si="4191"/>
        <v>#N/A</v>
      </c>
      <c r="R4188" s="180" t="str">
        <f t="shared" si="4191"/>
        <v>#N/A</v>
      </c>
      <c r="S4188" s="180" t="str">
        <f t="shared" si="4191"/>
        <v>#N/A</v>
      </c>
      <c r="T4188" s="181">
        <f t="shared" si="3"/>
        <v>18.62844444</v>
      </c>
      <c r="U4188" s="182">
        <f t="shared" si="4"/>
        <v>39816</v>
      </c>
      <c r="V4188" s="182">
        <f t="shared" si="5"/>
        <v>39906</v>
      </c>
      <c r="W4188" s="182">
        <f t="shared" si="6"/>
        <v>39997</v>
      </c>
      <c r="X4188" s="181">
        <f t="shared" si="7"/>
        <v>184</v>
      </c>
      <c r="Y4188" s="181">
        <f t="shared" si="8"/>
        <v>274</v>
      </c>
      <c r="Z4188" s="181">
        <f t="shared" si="9"/>
        <v>365</v>
      </c>
      <c r="AA4188" s="155"/>
      <c r="AB4188" s="9"/>
      <c r="AC4188" s="9"/>
      <c r="AD4188" s="9"/>
      <c r="AE4188" s="9"/>
      <c r="AF4188" s="9"/>
      <c r="AG4188" s="9"/>
      <c r="AH4188" s="9"/>
    </row>
    <row r="4189" ht="15.75" customHeight="1">
      <c r="A4189" s="177">
        <v>39631.0</v>
      </c>
      <c r="B4189" s="178">
        <v>15.83</v>
      </c>
      <c r="C4189" s="178">
        <v>17.63</v>
      </c>
      <c r="D4189" s="178">
        <v>17.92</v>
      </c>
      <c r="E4189" s="178">
        <v>18.33</v>
      </c>
      <c r="F4189" s="178">
        <v>18.75</v>
      </c>
      <c r="G4189" s="178">
        <v>18.92</v>
      </c>
      <c r="H4189" s="178">
        <v>18.75</v>
      </c>
      <c r="I4189" s="178">
        <v>18.46</v>
      </c>
      <c r="J4189" s="178">
        <v>18.54</v>
      </c>
      <c r="K4189" s="179" t="str">
        <f>MAX(0,((T4189*(365/365))-VLOOKUP(A4189,VBMA!$A:$D,4,0))  /  (T4189* (365/365)   ))</f>
        <v>#N/A</v>
      </c>
      <c r="L4189" s="180" t="str">
        <f t="shared" ref="L4189:S4189" si="4192">(B4189*(1-$K4189) * (365/365))/100</f>
        <v>#N/A</v>
      </c>
      <c r="M4189" s="180" t="str">
        <f t="shared" si="4192"/>
        <v>#N/A</v>
      </c>
      <c r="N4189" s="180" t="str">
        <f t="shared" si="4192"/>
        <v>#N/A</v>
      </c>
      <c r="O4189" s="180" t="str">
        <f t="shared" si="4192"/>
        <v>#N/A</v>
      </c>
      <c r="P4189" s="180" t="str">
        <f t="shared" si="4192"/>
        <v>#N/A</v>
      </c>
      <c r="Q4189" s="180" t="str">
        <f t="shared" si="4192"/>
        <v>#N/A</v>
      </c>
      <c r="R4189" s="180" t="str">
        <f t="shared" si="4192"/>
        <v>#N/A</v>
      </c>
      <c r="S4189" s="180" t="str">
        <f t="shared" si="4192"/>
        <v>#N/A</v>
      </c>
      <c r="T4189" s="181">
        <f t="shared" si="3"/>
        <v>18.16677778</v>
      </c>
      <c r="U4189" s="182">
        <f t="shared" si="4"/>
        <v>39815</v>
      </c>
      <c r="V4189" s="182">
        <f t="shared" si="5"/>
        <v>39905</v>
      </c>
      <c r="W4189" s="182">
        <f t="shared" si="6"/>
        <v>39996</v>
      </c>
      <c r="X4189" s="181">
        <f t="shared" si="7"/>
        <v>184</v>
      </c>
      <c r="Y4189" s="181">
        <f t="shared" si="8"/>
        <v>274</v>
      </c>
      <c r="Z4189" s="181">
        <f t="shared" si="9"/>
        <v>365</v>
      </c>
      <c r="AA4189" s="155"/>
      <c r="AB4189" s="9"/>
      <c r="AC4189" s="9"/>
      <c r="AD4189" s="9"/>
      <c r="AE4189" s="9"/>
      <c r="AF4189" s="9"/>
      <c r="AG4189" s="9"/>
      <c r="AH4189" s="9"/>
    </row>
    <row r="4190" ht="15.75" customHeight="1">
      <c r="A4190" s="177">
        <v>39630.0</v>
      </c>
      <c r="B4190" s="178">
        <v>15.41</v>
      </c>
      <c r="C4190" s="178">
        <v>17.41</v>
      </c>
      <c r="D4190" s="178">
        <v>17.73</v>
      </c>
      <c r="E4190" s="178">
        <v>18.27</v>
      </c>
      <c r="F4190" s="178">
        <v>18.55</v>
      </c>
      <c r="G4190" s="178">
        <v>18.73</v>
      </c>
      <c r="H4190" s="178">
        <v>18.55</v>
      </c>
      <c r="I4190" s="178">
        <v>18.23</v>
      </c>
      <c r="J4190" s="178">
        <v>18.32</v>
      </c>
      <c r="K4190" s="179" t="str">
        <f>MAX(0,((T4190*(365/365))-VLOOKUP(A4190,VBMA!$A:$D,4,0))  /  (T4190* (365/365)   ))</f>
        <v>#N/A</v>
      </c>
      <c r="L4190" s="180" t="str">
        <f t="shared" ref="L4190:S4190" si="4193">(B4190*(1-$K4190) * (365/365))/100</f>
        <v>#N/A</v>
      </c>
      <c r="M4190" s="180" t="str">
        <f t="shared" si="4193"/>
        <v>#N/A</v>
      </c>
      <c r="N4190" s="180" t="str">
        <f t="shared" si="4193"/>
        <v>#N/A</v>
      </c>
      <c r="O4190" s="180" t="str">
        <f t="shared" si="4193"/>
        <v>#N/A</v>
      </c>
      <c r="P4190" s="180" t="str">
        <f t="shared" si="4193"/>
        <v>#N/A</v>
      </c>
      <c r="Q4190" s="180" t="str">
        <f t="shared" si="4193"/>
        <v>#N/A</v>
      </c>
      <c r="R4190" s="180" t="str">
        <f t="shared" si="4193"/>
        <v>#N/A</v>
      </c>
      <c r="S4190" s="180" t="str">
        <f t="shared" si="4193"/>
        <v>#N/A</v>
      </c>
      <c r="T4190" s="181">
        <f t="shared" si="3"/>
        <v>17.90644444</v>
      </c>
      <c r="U4190" s="182">
        <f t="shared" si="4"/>
        <v>39814</v>
      </c>
      <c r="V4190" s="182">
        <f t="shared" si="5"/>
        <v>39904</v>
      </c>
      <c r="W4190" s="182">
        <f t="shared" si="6"/>
        <v>39995</v>
      </c>
      <c r="X4190" s="181">
        <f t="shared" si="7"/>
        <v>184</v>
      </c>
      <c r="Y4190" s="181">
        <f t="shared" si="8"/>
        <v>274</v>
      </c>
      <c r="Z4190" s="181">
        <f t="shared" si="9"/>
        <v>365</v>
      </c>
      <c r="AA4190" s="155"/>
      <c r="AB4190" s="9"/>
      <c r="AC4190" s="9"/>
      <c r="AD4190" s="9"/>
      <c r="AE4190" s="9"/>
      <c r="AF4190" s="9"/>
      <c r="AG4190" s="9"/>
      <c r="AH4190" s="9"/>
    </row>
    <row r="4191" ht="15.75" customHeight="1">
      <c r="A4191" s="177">
        <v>39629.0</v>
      </c>
      <c r="B4191" s="178">
        <v>14.88</v>
      </c>
      <c r="C4191" s="178">
        <v>16.58</v>
      </c>
      <c r="D4191" s="178">
        <v>17.21</v>
      </c>
      <c r="E4191" s="178">
        <v>18.13</v>
      </c>
      <c r="F4191" s="178">
        <v>18.25</v>
      </c>
      <c r="G4191" s="178">
        <v>18.67</v>
      </c>
      <c r="H4191" s="178">
        <v>18.42</v>
      </c>
      <c r="I4191" s="178">
        <v>18.13</v>
      </c>
      <c r="J4191" s="178">
        <v>18.21</v>
      </c>
      <c r="K4191" s="179" t="str">
        <f>MAX(0,((T4191*(365/365))-VLOOKUP(A4191,VBMA!$A:$D,4,0))  /  (T4191* (365/365)   ))</f>
        <v>#N/A</v>
      </c>
      <c r="L4191" s="180" t="str">
        <f t="shared" ref="L4191:S4191" si="4194">(B4191*(1-$K4191) * (365/365))/100</f>
        <v>#N/A</v>
      </c>
      <c r="M4191" s="180" t="str">
        <f t="shared" si="4194"/>
        <v>#N/A</v>
      </c>
      <c r="N4191" s="180" t="str">
        <f t="shared" si="4194"/>
        <v>#N/A</v>
      </c>
      <c r="O4191" s="180" t="str">
        <f t="shared" si="4194"/>
        <v>#N/A</v>
      </c>
      <c r="P4191" s="180" t="str">
        <f t="shared" si="4194"/>
        <v>#N/A</v>
      </c>
      <c r="Q4191" s="180" t="str">
        <f t="shared" si="4194"/>
        <v>#N/A</v>
      </c>
      <c r="R4191" s="180" t="str">
        <f t="shared" si="4194"/>
        <v>#N/A</v>
      </c>
      <c r="S4191" s="180" t="str">
        <f t="shared" si="4194"/>
        <v>#N/A</v>
      </c>
      <c r="T4191" s="181">
        <f t="shared" si="3"/>
        <v>17.83355556</v>
      </c>
      <c r="U4191" s="182">
        <f t="shared" si="4"/>
        <v>39812</v>
      </c>
      <c r="V4191" s="182">
        <f t="shared" si="5"/>
        <v>39902</v>
      </c>
      <c r="W4191" s="182">
        <f t="shared" si="6"/>
        <v>39994</v>
      </c>
      <c r="X4191" s="181">
        <f t="shared" si="7"/>
        <v>183</v>
      </c>
      <c r="Y4191" s="181">
        <f t="shared" si="8"/>
        <v>273</v>
      </c>
      <c r="Z4191" s="181">
        <f t="shared" si="9"/>
        <v>365</v>
      </c>
      <c r="AA4191" s="155"/>
      <c r="AB4191" s="9"/>
      <c r="AC4191" s="9"/>
      <c r="AD4191" s="9"/>
      <c r="AE4191" s="9"/>
      <c r="AF4191" s="9"/>
      <c r="AG4191" s="9"/>
      <c r="AH4191" s="9"/>
    </row>
    <row r="4192" ht="15.75" customHeight="1">
      <c r="A4192" s="177">
        <v>39626.0</v>
      </c>
      <c r="B4192" s="178">
        <v>15.09</v>
      </c>
      <c r="C4192" s="178">
        <v>16.82</v>
      </c>
      <c r="D4192" s="178">
        <v>17.32</v>
      </c>
      <c r="E4192" s="178">
        <v>18.14</v>
      </c>
      <c r="F4192" s="178">
        <v>18.45</v>
      </c>
      <c r="G4192" s="178">
        <v>19.18</v>
      </c>
      <c r="H4192" s="178">
        <v>18.55</v>
      </c>
      <c r="I4192" s="178">
        <v>18.41</v>
      </c>
      <c r="J4192" s="178">
        <v>18.5</v>
      </c>
      <c r="K4192" s="179" t="str">
        <f>MAX(0,((T4192*(365/365))-VLOOKUP(A4192,VBMA!$A:$D,4,0))  /  (T4192* (365/365)   ))</f>
        <v>#N/A</v>
      </c>
      <c r="L4192" s="180" t="str">
        <f t="shared" ref="L4192:S4192" si="4195">(B4192*(1-$K4192) * (365/365))/100</f>
        <v>#N/A</v>
      </c>
      <c r="M4192" s="180" t="str">
        <f t="shared" si="4195"/>
        <v>#N/A</v>
      </c>
      <c r="N4192" s="180" t="str">
        <f t="shared" si="4195"/>
        <v>#N/A</v>
      </c>
      <c r="O4192" s="180" t="str">
        <f t="shared" si="4195"/>
        <v>#N/A</v>
      </c>
      <c r="P4192" s="180" t="str">
        <f t="shared" si="4195"/>
        <v>#N/A</v>
      </c>
      <c r="Q4192" s="180" t="str">
        <f t="shared" si="4195"/>
        <v>#N/A</v>
      </c>
      <c r="R4192" s="180" t="str">
        <f t="shared" si="4195"/>
        <v>#N/A</v>
      </c>
      <c r="S4192" s="180" t="str">
        <f t="shared" si="4195"/>
        <v>#N/A</v>
      </c>
      <c r="T4192" s="181">
        <f t="shared" si="3"/>
        <v>18.26688889</v>
      </c>
      <c r="U4192" s="182">
        <f t="shared" si="4"/>
        <v>39809</v>
      </c>
      <c r="V4192" s="182">
        <f t="shared" si="5"/>
        <v>39899</v>
      </c>
      <c r="W4192" s="182">
        <f t="shared" si="6"/>
        <v>39991</v>
      </c>
      <c r="X4192" s="181">
        <f t="shared" si="7"/>
        <v>183</v>
      </c>
      <c r="Y4192" s="181">
        <f t="shared" si="8"/>
        <v>273</v>
      </c>
      <c r="Z4192" s="181">
        <f t="shared" si="9"/>
        <v>365</v>
      </c>
      <c r="AA4192" s="155"/>
      <c r="AB4192" s="9"/>
      <c r="AC4192" s="9"/>
      <c r="AD4192" s="9"/>
      <c r="AE4192" s="9"/>
      <c r="AF4192" s="9"/>
      <c r="AG4192" s="9"/>
      <c r="AH4192" s="9"/>
    </row>
    <row r="4193" ht="15.75" customHeight="1">
      <c r="A4193" s="177">
        <v>39625.0</v>
      </c>
      <c r="B4193" s="178">
        <v>15.4</v>
      </c>
      <c r="C4193" s="178">
        <v>17.0</v>
      </c>
      <c r="D4193" s="178">
        <v>17.65</v>
      </c>
      <c r="E4193" s="178">
        <v>18.05</v>
      </c>
      <c r="F4193" s="178">
        <v>18.2</v>
      </c>
      <c r="G4193" s="178">
        <v>18.5</v>
      </c>
      <c r="H4193" s="178">
        <v>18.5</v>
      </c>
      <c r="I4193" s="178">
        <v>18.35</v>
      </c>
      <c r="J4193" s="178">
        <v>18.55</v>
      </c>
      <c r="K4193" s="179" t="str">
        <f>MAX(0,((T4193*(365/365))-VLOOKUP(A4193,VBMA!$A:$D,4,0))  /  (T4193* (365/365)   ))</f>
        <v>#N/A</v>
      </c>
      <c r="L4193" s="180" t="str">
        <f t="shared" ref="L4193:S4193" si="4196">(B4193*(1-$K4193) * (365/365))/100</f>
        <v>#N/A</v>
      </c>
      <c r="M4193" s="180" t="str">
        <f t="shared" si="4196"/>
        <v>#N/A</v>
      </c>
      <c r="N4193" s="180" t="str">
        <f t="shared" si="4196"/>
        <v>#N/A</v>
      </c>
      <c r="O4193" s="180" t="str">
        <f t="shared" si="4196"/>
        <v>#N/A</v>
      </c>
      <c r="P4193" s="180" t="str">
        <f t="shared" si="4196"/>
        <v>#N/A</v>
      </c>
      <c r="Q4193" s="180" t="str">
        <f t="shared" si="4196"/>
        <v>#N/A</v>
      </c>
      <c r="R4193" s="180" t="str">
        <f t="shared" si="4196"/>
        <v>#N/A</v>
      </c>
      <c r="S4193" s="180" t="str">
        <f t="shared" si="4196"/>
        <v>#N/A</v>
      </c>
      <c r="T4193" s="181">
        <f t="shared" si="3"/>
        <v>18.19666667</v>
      </c>
      <c r="U4193" s="182">
        <f t="shared" si="4"/>
        <v>39808</v>
      </c>
      <c r="V4193" s="182">
        <f t="shared" si="5"/>
        <v>39898</v>
      </c>
      <c r="W4193" s="182">
        <f t="shared" si="6"/>
        <v>39990</v>
      </c>
      <c r="X4193" s="181">
        <f t="shared" si="7"/>
        <v>183</v>
      </c>
      <c r="Y4193" s="181">
        <f t="shared" si="8"/>
        <v>273</v>
      </c>
      <c r="Z4193" s="181">
        <f t="shared" si="9"/>
        <v>365</v>
      </c>
      <c r="AA4193" s="155"/>
      <c r="AB4193" s="9"/>
      <c r="AC4193" s="9"/>
      <c r="AD4193" s="9"/>
      <c r="AE4193" s="9"/>
      <c r="AF4193" s="9"/>
      <c r="AG4193" s="9"/>
      <c r="AH4193" s="9"/>
    </row>
    <row r="4194" ht="15.75" customHeight="1">
      <c r="A4194" s="177">
        <v>39624.0</v>
      </c>
      <c r="B4194" s="178">
        <v>15.36</v>
      </c>
      <c r="C4194" s="178">
        <v>16.91</v>
      </c>
      <c r="D4194" s="178">
        <v>17.41</v>
      </c>
      <c r="E4194" s="178">
        <v>17.86</v>
      </c>
      <c r="F4194" s="178">
        <v>18.09</v>
      </c>
      <c r="G4194" s="178">
        <v>18.36</v>
      </c>
      <c r="H4194" s="178">
        <v>18.36</v>
      </c>
      <c r="I4194" s="178">
        <v>18.05</v>
      </c>
      <c r="J4194" s="178">
        <v>18.23</v>
      </c>
      <c r="K4194" s="179" t="str">
        <f>MAX(0,((T4194*(365/365))-VLOOKUP(A4194,VBMA!$A:$D,4,0))  /  (T4194* (365/365)   ))</f>
        <v>#N/A</v>
      </c>
      <c r="L4194" s="180" t="str">
        <f t="shared" ref="L4194:S4194" si="4197">(B4194*(1-$K4194) * (365/365))/100</f>
        <v>#N/A</v>
      </c>
      <c r="M4194" s="180" t="str">
        <f t="shared" si="4197"/>
        <v>#N/A</v>
      </c>
      <c r="N4194" s="180" t="str">
        <f t="shared" si="4197"/>
        <v>#N/A</v>
      </c>
      <c r="O4194" s="180" t="str">
        <f t="shared" si="4197"/>
        <v>#N/A</v>
      </c>
      <c r="P4194" s="180" t="str">
        <f t="shared" si="4197"/>
        <v>#N/A</v>
      </c>
      <c r="Q4194" s="180" t="str">
        <f t="shared" si="4197"/>
        <v>#N/A</v>
      </c>
      <c r="R4194" s="180" t="str">
        <f t="shared" si="4197"/>
        <v>#N/A</v>
      </c>
      <c r="S4194" s="180" t="str">
        <f t="shared" si="4197"/>
        <v>#N/A</v>
      </c>
      <c r="T4194" s="181">
        <f t="shared" si="3"/>
        <v>17.73311111</v>
      </c>
      <c r="U4194" s="182">
        <f t="shared" si="4"/>
        <v>39807</v>
      </c>
      <c r="V4194" s="182">
        <f t="shared" si="5"/>
        <v>39897</v>
      </c>
      <c r="W4194" s="182">
        <f t="shared" si="6"/>
        <v>39989</v>
      </c>
      <c r="X4194" s="181">
        <f t="shared" si="7"/>
        <v>183</v>
      </c>
      <c r="Y4194" s="181">
        <f t="shared" si="8"/>
        <v>273</v>
      </c>
      <c r="Z4194" s="181">
        <f t="shared" si="9"/>
        <v>365</v>
      </c>
      <c r="AA4194" s="155"/>
      <c r="AB4194" s="9"/>
      <c r="AC4194" s="9"/>
      <c r="AD4194" s="9"/>
      <c r="AE4194" s="9"/>
      <c r="AF4194" s="9"/>
      <c r="AG4194" s="9"/>
      <c r="AH4194" s="9"/>
    </row>
    <row r="4195" ht="15.75" customHeight="1">
      <c r="A4195" s="177">
        <v>39623.0</v>
      </c>
      <c r="B4195" s="178">
        <v>15.18</v>
      </c>
      <c r="C4195" s="178">
        <v>16.73</v>
      </c>
      <c r="D4195" s="178">
        <v>17.05</v>
      </c>
      <c r="E4195" s="178">
        <v>17.77</v>
      </c>
      <c r="F4195" s="178">
        <v>18.18</v>
      </c>
      <c r="G4195" s="178">
        <v>18.45</v>
      </c>
      <c r="H4195" s="178">
        <v>18.45</v>
      </c>
      <c r="I4195" s="178">
        <v>18.14</v>
      </c>
      <c r="J4195" s="178">
        <v>18.23</v>
      </c>
      <c r="K4195" s="179" t="str">
        <f>MAX(0,((T4195*(365/365))-VLOOKUP(A4195,VBMA!$A:$D,4,0))  /  (T4195* (365/365)   ))</f>
        <v>#N/A</v>
      </c>
      <c r="L4195" s="180" t="str">
        <f t="shared" ref="L4195:S4195" si="4198">(B4195*(1-$K4195) * (365/365))/100</f>
        <v>#N/A</v>
      </c>
      <c r="M4195" s="180" t="str">
        <f t="shared" si="4198"/>
        <v>#N/A</v>
      </c>
      <c r="N4195" s="180" t="str">
        <f t="shared" si="4198"/>
        <v>#N/A</v>
      </c>
      <c r="O4195" s="180" t="str">
        <f t="shared" si="4198"/>
        <v>#N/A</v>
      </c>
      <c r="P4195" s="180" t="str">
        <f t="shared" si="4198"/>
        <v>#N/A</v>
      </c>
      <c r="Q4195" s="180" t="str">
        <f t="shared" si="4198"/>
        <v>#N/A</v>
      </c>
      <c r="R4195" s="180" t="str">
        <f t="shared" si="4198"/>
        <v>#N/A</v>
      </c>
      <c r="S4195" s="180" t="str">
        <f t="shared" si="4198"/>
        <v>#N/A</v>
      </c>
      <c r="T4195" s="181">
        <f t="shared" si="3"/>
        <v>17.82311111</v>
      </c>
      <c r="U4195" s="182">
        <f t="shared" si="4"/>
        <v>39806</v>
      </c>
      <c r="V4195" s="182">
        <f t="shared" si="5"/>
        <v>39896</v>
      </c>
      <c r="W4195" s="182">
        <f t="shared" si="6"/>
        <v>39988</v>
      </c>
      <c r="X4195" s="181">
        <f t="shared" si="7"/>
        <v>183</v>
      </c>
      <c r="Y4195" s="181">
        <f t="shared" si="8"/>
        <v>273</v>
      </c>
      <c r="Z4195" s="181">
        <f t="shared" si="9"/>
        <v>365</v>
      </c>
      <c r="AA4195" s="155"/>
      <c r="AB4195" s="9"/>
      <c r="AC4195" s="9"/>
      <c r="AD4195" s="9"/>
      <c r="AE4195" s="9"/>
      <c r="AF4195" s="9"/>
      <c r="AG4195" s="9"/>
      <c r="AH4195" s="9"/>
    </row>
    <row r="4196" ht="15.75" customHeight="1">
      <c r="A4196" s="177">
        <v>39622.0</v>
      </c>
      <c r="B4196" s="178">
        <v>15.45</v>
      </c>
      <c r="C4196" s="178">
        <v>16.64</v>
      </c>
      <c r="D4196" s="178">
        <v>17.14</v>
      </c>
      <c r="E4196" s="178">
        <v>17.77</v>
      </c>
      <c r="F4196" s="178">
        <v>18.0</v>
      </c>
      <c r="G4196" s="178">
        <v>18.27</v>
      </c>
      <c r="H4196" s="178">
        <v>18.45</v>
      </c>
      <c r="I4196" s="178">
        <v>18.05</v>
      </c>
      <c r="J4196" s="178">
        <v>18.23</v>
      </c>
      <c r="K4196" s="179" t="str">
        <f>MAX(0,((T4196*(365/365))-VLOOKUP(A4196,VBMA!$A:$D,4,0))  /  (T4196* (365/365)   ))</f>
        <v>#N/A</v>
      </c>
      <c r="L4196" s="180" t="str">
        <f t="shared" ref="L4196:S4196" si="4199">(B4196*(1-$K4196) * (365/365))/100</f>
        <v>#N/A</v>
      </c>
      <c r="M4196" s="180" t="str">
        <f t="shared" si="4199"/>
        <v>#N/A</v>
      </c>
      <c r="N4196" s="180" t="str">
        <f t="shared" si="4199"/>
        <v>#N/A</v>
      </c>
      <c r="O4196" s="180" t="str">
        <f t="shared" si="4199"/>
        <v>#N/A</v>
      </c>
      <c r="P4196" s="180" t="str">
        <f t="shared" si="4199"/>
        <v>#N/A</v>
      </c>
      <c r="Q4196" s="180" t="str">
        <f t="shared" si="4199"/>
        <v>#N/A</v>
      </c>
      <c r="R4196" s="180" t="str">
        <f t="shared" si="4199"/>
        <v>#N/A</v>
      </c>
      <c r="S4196" s="180" t="str">
        <f t="shared" si="4199"/>
        <v>#N/A</v>
      </c>
      <c r="T4196" s="181">
        <f t="shared" si="3"/>
        <v>17.64111111</v>
      </c>
      <c r="U4196" s="182">
        <f t="shared" si="4"/>
        <v>39805</v>
      </c>
      <c r="V4196" s="182">
        <f t="shared" si="5"/>
        <v>39895</v>
      </c>
      <c r="W4196" s="182">
        <f t="shared" si="6"/>
        <v>39987</v>
      </c>
      <c r="X4196" s="181">
        <f t="shared" si="7"/>
        <v>183</v>
      </c>
      <c r="Y4196" s="181">
        <f t="shared" si="8"/>
        <v>273</v>
      </c>
      <c r="Z4196" s="181">
        <f t="shared" si="9"/>
        <v>365</v>
      </c>
      <c r="AA4196" s="155"/>
      <c r="AB4196" s="9"/>
      <c r="AC4196" s="9"/>
      <c r="AD4196" s="9"/>
      <c r="AE4196" s="9"/>
      <c r="AF4196" s="9"/>
      <c r="AG4196" s="9"/>
      <c r="AH4196" s="9"/>
    </row>
    <row r="4197" ht="15.75" customHeight="1">
      <c r="A4197" s="177">
        <v>39619.0</v>
      </c>
      <c r="B4197" s="178">
        <v>14.36</v>
      </c>
      <c r="C4197" s="178">
        <v>15.68</v>
      </c>
      <c r="D4197" s="178">
        <v>16.5</v>
      </c>
      <c r="E4197" s="178">
        <v>17.14</v>
      </c>
      <c r="F4197" s="178">
        <v>17.55</v>
      </c>
      <c r="G4197" s="178">
        <v>17.82</v>
      </c>
      <c r="H4197" s="178">
        <v>17.91</v>
      </c>
      <c r="I4197" s="178">
        <v>17.5</v>
      </c>
      <c r="J4197" s="178">
        <v>17.68</v>
      </c>
      <c r="K4197" s="179" t="str">
        <f>MAX(0,((T4197*(365/365))-VLOOKUP(A4197,VBMA!$A:$D,4,0))  /  (T4197* (365/365)   ))</f>
        <v>#N/A</v>
      </c>
      <c r="L4197" s="180" t="str">
        <f t="shared" ref="L4197:S4197" si="4200">(B4197*(1-$K4197) * (365/365))/100</f>
        <v>#N/A</v>
      </c>
      <c r="M4197" s="180" t="str">
        <f t="shared" si="4200"/>
        <v>#N/A</v>
      </c>
      <c r="N4197" s="180" t="str">
        <f t="shared" si="4200"/>
        <v>#N/A</v>
      </c>
      <c r="O4197" s="180" t="str">
        <f t="shared" si="4200"/>
        <v>#N/A</v>
      </c>
      <c r="P4197" s="180" t="str">
        <f t="shared" si="4200"/>
        <v>#N/A</v>
      </c>
      <c r="Q4197" s="180" t="str">
        <f t="shared" si="4200"/>
        <v>#N/A</v>
      </c>
      <c r="R4197" s="180" t="str">
        <f t="shared" si="4200"/>
        <v>#N/A</v>
      </c>
      <c r="S4197" s="180" t="str">
        <f t="shared" si="4200"/>
        <v>#N/A</v>
      </c>
      <c r="T4197" s="181">
        <f t="shared" si="3"/>
        <v>17.08088889</v>
      </c>
      <c r="U4197" s="182">
        <f t="shared" si="4"/>
        <v>39802</v>
      </c>
      <c r="V4197" s="182">
        <f t="shared" si="5"/>
        <v>39892</v>
      </c>
      <c r="W4197" s="182">
        <f t="shared" si="6"/>
        <v>39984</v>
      </c>
      <c r="X4197" s="181">
        <f t="shared" si="7"/>
        <v>183</v>
      </c>
      <c r="Y4197" s="181">
        <f t="shared" si="8"/>
        <v>273</v>
      </c>
      <c r="Z4197" s="181">
        <f t="shared" si="9"/>
        <v>365</v>
      </c>
      <c r="AA4197" s="155"/>
      <c r="AB4197" s="9"/>
      <c r="AC4197" s="9"/>
      <c r="AD4197" s="9"/>
      <c r="AE4197" s="9"/>
      <c r="AF4197" s="9"/>
      <c r="AG4197" s="9"/>
      <c r="AH4197" s="9"/>
    </row>
    <row r="4198" ht="15.75" customHeight="1">
      <c r="A4198" s="177">
        <v>39618.0</v>
      </c>
      <c r="B4198" s="178">
        <v>14.55</v>
      </c>
      <c r="C4198" s="178">
        <v>15.86</v>
      </c>
      <c r="D4198" s="178">
        <v>16.73</v>
      </c>
      <c r="E4198" s="178">
        <v>17.14</v>
      </c>
      <c r="F4198" s="178">
        <v>17.64</v>
      </c>
      <c r="G4198" s="178">
        <v>18.0</v>
      </c>
      <c r="H4198" s="178">
        <v>18.09</v>
      </c>
      <c r="I4198" s="178">
        <v>17.77</v>
      </c>
      <c r="J4198" s="178">
        <v>17.95</v>
      </c>
      <c r="K4198" s="179" t="str">
        <f>MAX(0,((T4198*(365/365))-VLOOKUP(A4198,VBMA!$A:$D,4,0))  /  (T4198* (365/365)   ))</f>
        <v>#N/A</v>
      </c>
      <c r="L4198" s="180" t="str">
        <f t="shared" ref="L4198:S4198" si="4201">(B4198*(1-$K4198) * (365/365))/100</f>
        <v>#N/A</v>
      </c>
      <c r="M4198" s="180" t="str">
        <f t="shared" si="4201"/>
        <v>#N/A</v>
      </c>
      <c r="N4198" s="180" t="str">
        <f t="shared" si="4201"/>
        <v>#N/A</v>
      </c>
      <c r="O4198" s="180" t="str">
        <f t="shared" si="4201"/>
        <v>#N/A</v>
      </c>
      <c r="P4198" s="180" t="str">
        <f t="shared" si="4201"/>
        <v>#N/A</v>
      </c>
      <c r="Q4198" s="180" t="str">
        <f t="shared" si="4201"/>
        <v>#N/A</v>
      </c>
      <c r="R4198" s="180" t="str">
        <f t="shared" si="4201"/>
        <v>#N/A</v>
      </c>
      <c r="S4198" s="180" t="str">
        <f t="shared" si="4201"/>
        <v>#N/A</v>
      </c>
      <c r="T4198" s="181">
        <f t="shared" si="3"/>
        <v>17.44288889</v>
      </c>
      <c r="U4198" s="182">
        <f t="shared" si="4"/>
        <v>39801</v>
      </c>
      <c r="V4198" s="182">
        <f t="shared" si="5"/>
        <v>39891</v>
      </c>
      <c r="W4198" s="182">
        <f t="shared" si="6"/>
        <v>39983</v>
      </c>
      <c r="X4198" s="181">
        <f t="shared" si="7"/>
        <v>183</v>
      </c>
      <c r="Y4198" s="181">
        <f t="shared" si="8"/>
        <v>273</v>
      </c>
      <c r="Z4198" s="181">
        <f t="shared" si="9"/>
        <v>365</v>
      </c>
      <c r="AA4198" s="155"/>
      <c r="AB4198" s="9"/>
      <c r="AC4198" s="9"/>
      <c r="AD4198" s="9"/>
      <c r="AE4198" s="9"/>
      <c r="AF4198" s="9"/>
      <c r="AG4198" s="9"/>
      <c r="AH4198" s="9"/>
    </row>
    <row r="4199" ht="15.75" customHeight="1">
      <c r="A4199" s="177">
        <v>39617.0</v>
      </c>
      <c r="B4199" s="178">
        <v>14.09</v>
      </c>
      <c r="C4199" s="178">
        <v>15.18</v>
      </c>
      <c r="D4199" s="178">
        <v>16.27</v>
      </c>
      <c r="E4199" s="178">
        <v>16.86</v>
      </c>
      <c r="F4199" s="178">
        <v>17.18</v>
      </c>
      <c r="G4199" s="178">
        <v>17.55</v>
      </c>
      <c r="H4199" s="178">
        <v>17.64</v>
      </c>
      <c r="I4199" s="178">
        <v>17.41</v>
      </c>
      <c r="J4199" s="178">
        <v>17.59</v>
      </c>
      <c r="K4199" s="179" t="str">
        <f>MAX(0,((T4199*(365/365))-VLOOKUP(A4199,VBMA!$A:$D,4,0))  /  (T4199* (365/365)   ))</f>
        <v>#N/A</v>
      </c>
      <c r="L4199" s="180" t="str">
        <f t="shared" ref="L4199:S4199" si="4202">(B4199*(1-$K4199) * (365/365))/100</f>
        <v>#N/A</v>
      </c>
      <c r="M4199" s="180" t="str">
        <f t="shared" si="4202"/>
        <v>#N/A</v>
      </c>
      <c r="N4199" s="180" t="str">
        <f t="shared" si="4202"/>
        <v>#N/A</v>
      </c>
      <c r="O4199" s="180" t="str">
        <f t="shared" si="4202"/>
        <v>#N/A</v>
      </c>
      <c r="P4199" s="180" t="str">
        <f t="shared" si="4202"/>
        <v>#N/A</v>
      </c>
      <c r="Q4199" s="180" t="str">
        <f t="shared" si="4202"/>
        <v>#N/A</v>
      </c>
      <c r="R4199" s="180" t="str">
        <f t="shared" si="4202"/>
        <v>#N/A</v>
      </c>
      <c r="S4199" s="180" t="str">
        <f t="shared" si="4202"/>
        <v>#N/A</v>
      </c>
      <c r="T4199" s="181">
        <f t="shared" si="3"/>
        <v>17.17488889</v>
      </c>
      <c r="U4199" s="182">
        <f t="shared" si="4"/>
        <v>39800</v>
      </c>
      <c r="V4199" s="182">
        <f t="shared" si="5"/>
        <v>39890</v>
      </c>
      <c r="W4199" s="182">
        <f t="shared" si="6"/>
        <v>39982</v>
      </c>
      <c r="X4199" s="181">
        <f t="shared" si="7"/>
        <v>183</v>
      </c>
      <c r="Y4199" s="181">
        <f t="shared" si="8"/>
        <v>273</v>
      </c>
      <c r="Z4199" s="181">
        <f t="shared" si="9"/>
        <v>365</v>
      </c>
      <c r="AA4199" s="155"/>
      <c r="AB4199" s="9"/>
      <c r="AC4199" s="9"/>
      <c r="AD4199" s="9"/>
      <c r="AE4199" s="9"/>
      <c r="AF4199" s="9"/>
      <c r="AG4199" s="9"/>
      <c r="AH4199" s="9"/>
    </row>
    <row r="4200" ht="15.75" customHeight="1">
      <c r="A4200" s="177">
        <v>39616.0</v>
      </c>
      <c r="B4200" s="178">
        <v>14.67</v>
      </c>
      <c r="C4200" s="178">
        <v>15.83</v>
      </c>
      <c r="D4200" s="178">
        <v>16.58</v>
      </c>
      <c r="E4200" s="178">
        <v>17.25</v>
      </c>
      <c r="F4200" s="178">
        <v>17.67</v>
      </c>
      <c r="G4200" s="178">
        <v>17.71</v>
      </c>
      <c r="H4200" s="178">
        <v>17.96</v>
      </c>
      <c r="I4200" s="178">
        <v>17.67</v>
      </c>
      <c r="J4200" s="178">
        <v>17.83</v>
      </c>
      <c r="K4200" s="179" t="str">
        <f>MAX(0,((T4200*(365/365))-VLOOKUP(A4200,VBMA!$A:$D,4,0))  /  (T4200* (365/365)   ))</f>
        <v>#N/A</v>
      </c>
      <c r="L4200" s="180" t="str">
        <f t="shared" ref="L4200:S4200" si="4203">(B4200*(1-$K4200) * (365/365))/100</f>
        <v>#N/A</v>
      </c>
      <c r="M4200" s="180" t="str">
        <f t="shared" si="4203"/>
        <v>#N/A</v>
      </c>
      <c r="N4200" s="180" t="str">
        <f t="shared" si="4203"/>
        <v>#N/A</v>
      </c>
      <c r="O4200" s="180" t="str">
        <f t="shared" si="4203"/>
        <v>#N/A</v>
      </c>
      <c r="P4200" s="180" t="str">
        <f t="shared" si="4203"/>
        <v>#N/A</v>
      </c>
      <c r="Q4200" s="180" t="str">
        <f t="shared" si="4203"/>
        <v>#N/A</v>
      </c>
      <c r="R4200" s="180" t="str">
        <f t="shared" si="4203"/>
        <v>#N/A</v>
      </c>
      <c r="S4200" s="180" t="str">
        <f t="shared" si="4203"/>
        <v>#N/A</v>
      </c>
      <c r="T4200" s="181">
        <f t="shared" si="3"/>
        <v>17.37355556</v>
      </c>
      <c r="U4200" s="182">
        <f t="shared" si="4"/>
        <v>39799</v>
      </c>
      <c r="V4200" s="182">
        <f t="shared" si="5"/>
        <v>39889</v>
      </c>
      <c r="W4200" s="182">
        <f t="shared" si="6"/>
        <v>39981</v>
      </c>
      <c r="X4200" s="181">
        <f t="shared" si="7"/>
        <v>183</v>
      </c>
      <c r="Y4200" s="181">
        <f t="shared" si="8"/>
        <v>273</v>
      </c>
      <c r="Z4200" s="181">
        <f t="shared" si="9"/>
        <v>365</v>
      </c>
      <c r="AA4200" s="155"/>
      <c r="AB4200" s="9"/>
      <c r="AC4200" s="9"/>
      <c r="AD4200" s="9"/>
      <c r="AE4200" s="9"/>
      <c r="AF4200" s="9"/>
      <c r="AG4200" s="9"/>
      <c r="AH4200" s="9"/>
    </row>
    <row r="4201" ht="15.75" customHeight="1">
      <c r="A4201" s="177">
        <v>39615.0</v>
      </c>
      <c r="B4201" s="178">
        <v>14.6</v>
      </c>
      <c r="C4201" s="178">
        <v>15.95</v>
      </c>
      <c r="D4201" s="178">
        <v>16.7</v>
      </c>
      <c r="E4201" s="178">
        <v>17.6</v>
      </c>
      <c r="F4201" s="178">
        <v>18.0</v>
      </c>
      <c r="G4201" s="178">
        <v>17.95</v>
      </c>
      <c r="H4201" s="178">
        <v>17.95</v>
      </c>
      <c r="I4201" s="178">
        <v>17.55</v>
      </c>
      <c r="J4201" s="178">
        <v>17.65</v>
      </c>
      <c r="K4201" s="179" t="str">
        <f>MAX(0,((T4201*(365/365))-VLOOKUP(A4201,VBMA!$A:$D,4,0))  /  (T4201* (365/365)   ))</f>
        <v>#N/A</v>
      </c>
      <c r="L4201" s="180" t="str">
        <f t="shared" ref="L4201:S4201" si="4204">(B4201*(1-$K4201) * (365/365))/100</f>
        <v>#N/A</v>
      </c>
      <c r="M4201" s="180" t="str">
        <f t="shared" si="4204"/>
        <v>#N/A</v>
      </c>
      <c r="N4201" s="180" t="str">
        <f t="shared" si="4204"/>
        <v>#N/A</v>
      </c>
      <c r="O4201" s="180" t="str">
        <f t="shared" si="4204"/>
        <v>#N/A</v>
      </c>
      <c r="P4201" s="180" t="str">
        <f t="shared" si="4204"/>
        <v>#N/A</v>
      </c>
      <c r="Q4201" s="180" t="str">
        <f t="shared" si="4204"/>
        <v>#N/A</v>
      </c>
      <c r="R4201" s="180" t="str">
        <f t="shared" si="4204"/>
        <v>#N/A</v>
      </c>
      <c r="S4201" s="180" t="str">
        <f t="shared" si="4204"/>
        <v>#N/A</v>
      </c>
      <c r="T4201" s="181">
        <f t="shared" si="3"/>
        <v>17.14111111</v>
      </c>
      <c r="U4201" s="182">
        <f t="shared" si="4"/>
        <v>39798</v>
      </c>
      <c r="V4201" s="182">
        <f t="shared" si="5"/>
        <v>39888</v>
      </c>
      <c r="W4201" s="182">
        <f t="shared" si="6"/>
        <v>39980</v>
      </c>
      <c r="X4201" s="181">
        <f t="shared" si="7"/>
        <v>183</v>
      </c>
      <c r="Y4201" s="181">
        <f t="shared" si="8"/>
        <v>273</v>
      </c>
      <c r="Z4201" s="181">
        <f t="shared" si="9"/>
        <v>365</v>
      </c>
      <c r="AA4201" s="155"/>
      <c r="AB4201" s="9"/>
      <c r="AC4201" s="9"/>
      <c r="AD4201" s="9"/>
      <c r="AE4201" s="9"/>
      <c r="AF4201" s="9"/>
      <c r="AG4201" s="9"/>
      <c r="AH4201" s="9"/>
    </row>
    <row r="4202" ht="15.75" customHeight="1">
      <c r="A4202" s="177">
        <v>39612.0</v>
      </c>
      <c r="B4202" s="178">
        <v>15.18</v>
      </c>
      <c r="C4202" s="178">
        <v>16.45</v>
      </c>
      <c r="D4202" s="178">
        <v>17.14</v>
      </c>
      <c r="E4202" s="178">
        <v>17.95</v>
      </c>
      <c r="F4202" s="178">
        <v>18.27</v>
      </c>
      <c r="G4202" s="178">
        <v>18.23</v>
      </c>
      <c r="H4202" s="178">
        <v>18.23</v>
      </c>
      <c r="I4202" s="178">
        <v>17.86</v>
      </c>
      <c r="J4202" s="178">
        <v>17.95</v>
      </c>
      <c r="K4202" s="179" t="str">
        <f>MAX(0,((T4202*(365/365))-VLOOKUP(A4202,VBMA!$A:$D,4,0))  /  (T4202* (365/365)   ))</f>
        <v>#N/A</v>
      </c>
      <c r="L4202" s="180" t="str">
        <f t="shared" ref="L4202:S4202" si="4205">(B4202*(1-$K4202) * (365/365))/100</f>
        <v>#N/A</v>
      </c>
      <c r="M4202" s="180" t="str">
        <f t="shared" si="4205"/>
        <v>#N/A</v>
      </c>
      <c r="N4202" s="180" t="str">
        <f t="shared" si="4205"/>
        <v>#N/A</v>
      </c>
      <c r="O4202" s="180" t="str">
        <f t="shared" si="4205"/>
        <v>#N/A</v>
      </c>
      <c r="P4202" s="180" t="str">
        <f t="shared" si="4205"/>
        <v>#N/A</v>
      </c>
      <c r="Q4202" s="180" t="str">
        <f t="shared" si="4205"/>
        <v>#N/A</v>
      </c>
      <c r="R4202" s="180" t="str">
        <f t="shared" si="4205"/>
        <v>#N/A</v>
      </c>
      <c r="S4202" s="180" t="str">
        <f t="shared" si="4205"/>
        <v>#N/A</v>
      </c>
      <c r="T4202" s="181">
        <f t="shared" si="3"/>
        <v>17.48177778</v>
      </c>
      <c r="U4202" s="182">
        <f t="shared" si="4"/>
        <v>39795</v>
      </c>
      <c r="V4202" s="182">
        <f t="shared" si="5"/>
        <v>39885</v>
      </c>
      <c r="W4202" s="182">
        <f t="shared" si="6"/>
        <v>39977</v>
      </c>
      <c r="X4202" s="181">
        <f t="shared" si="7"/>
        <v>183</v>
      </c>
      <c r="Y4202" s="181">
        <f t="shared" si="8"/>
        <v>273</v>
      </c>
      <c r="Z4202" s="181">
        <f t="shared" si="9"/>
        <v>365</v>
      </c>
      <c r="AA4202" s="155"/>
      <c r="AB4202" s="9"/>
      <c r="AC4202" s="9"/>
      <c r="AD4202" s="9"/>
      <c r="AE4202" s="9"/>
      <c r="AF4202" s="9"/>
      <c r="AG4202" s="9"/>
      <c r="AH4202" s="9"/>
    </row>
    <row r="4203" ht="15.75" customHeight="1">
      <c r="A4203" s="177">
        <v>39611.0</v>
      </c>
      <c r="B4203" s="178">
        <v>15.61</v>
      </c>
      <c r="C4203" s="178">
        <v>17.22</v>
      </c>
      <c r="D4203" s="178">
        <v>17.83</v>
      </c>
      <c r="E4203" s="178">
        <v>18.17</v>
      </c>
      <c r="F4203" s="178">
        <v>18.33</v>
      </c>
      <c r="G4203" s="178">
        <v>18.22</v>
      </c>
      <c r="H4203" s="178">
        <v>18.11</v>
      </c>
      <c r="I4203" s="178">
        <v>17.83</v>
      </c>
      <c r="J4203" s="178">
        <v>17.83</v>
      </c>
      <c r="K4203" s="179" t="str">
        <f>MAX(0,((T4203*(365/365))-VLOOKUP(A4203,VBMA!$A:$D,4,0))  /  (T4203* (365/365)   ))</f>
        <v>#N/A</v>
      </c>
      <c r="L4203" s="180" t="str">
        <f t="shared" ref="L4203:S4203" si="4206">(B4203*(1-$K4203) * (365/365))/100</f>
        <v>#N/A</v>
      </c>
      <c r="M4203" s="180" t="str">
        <f t="shared" si="4206"/>
        <v>#N/A</v>
      </c>
      <c r="N4203" s="180" t="str">
        <f t="shared" si="4206"/>
        <v>#N/A</v>
      </c>
      <c r="O4203" s="180" t="str">
        <f t="shared" si="4206"/>
        <v>#N/A</v>
      </c>
      <c r="P4203" s="180" t="str">
        <f t="shared" si="4206"/>
        <v>#N/A</v>
      </c>
      <c r="Q4203" s="180" t="str">
        <f t="shared" si="4206"/>
        <v>#N/A</v>
      </c>
      <c r="R4203" s="180" t="str">
        <f t="shared" si="4206"/>
        <v>#N/A</v>
      </c>
      <c r="S4203" s="180" t="str">
        <f t="shared" si="4206"/>
        <v>#N/A</v>
      </c>
      <c r="T4203" s="181">
        <f t="shared" si="3"/>
        <v>17.54377778</v>
      </c>
      <c r="U4203" s="182">
        <f t="shared" si="4"/>
        <v>39794</v>
      </c>
      <c r="V4203" s="182">
        <f t="shared" si="5"/>
        <v>39884</v>
      </c>
      <c r="W4203" s="182">
        <f t="shared" si="6"/>
        <v>39976</v>
      </c>
      <c r="X4203" s="181">
        <f t="shared" si="7"/>
        <v>183</v>
      </c>
      <c r="Y4203" s="181">
        <f t="shared" si="8"/>
        <v>273</v>
      </c>
      <c r="Z4203" s="181">
        <f t="shared" si="9"/>
        <v>365</v>
      </c>
      <c r="AA4203" s="155"/>
      <c r="AB4203" s="9"/>
      <c r="AC4203" s="9"/>
      <c r="AD4203" s="9"/>
      <c r="AE4203" s="9"/>
      <c r="AF4203" s="9"/>
      <c r="AG4203" s="9"/>
      <c r="AH4203" s="9"/>
    </row>
    <row r="4204" ht="15.75" customHeight="1">
      <c r="A4204" s="177">
        <v>39610.0</v>
      </c>
      <c r="B4204" s="178">
        <v>15.42</v>
      </c>
      <c r="C4204" s="178">
        <v>16.71</v>
      </c>
      <c r="D4204" s="178">
        <v>17.13</v>
      </c>
      <c r="E4204" s="178">
        <v>17.71</v>
      </c>
      <c r="F4204" s="178">
        <v>17.83</v>
      </c>
      <c r="G4204" s="178">
        <v>17.75</v>
      </c>
      <c r="H4204" s="178">
        <v>17.83</v>
      </c>
      <c r="I4204" s="178">
        <v>17.54</v>
      </c>
      <c r="J4204" s="178">
        <v>17.63</v>
      </c>
      <c r="K4204" s="179" t="str">
        <f>MAX(0,((T4204*(365/365))-VLOOKUP(A4204,VBMA!$A:$D,4,0))  /  (T4204* (365/365)   ))</f>
        <v>#N/A</v>
      </c>
      <c r="L4204" s="180" t="str">
        <f t="shared" ref="L4204:S4204" si="4207">(B4204*(1-$K4204) * (365/365))/100</f>
        <v>#N/A</v>
      </c>
      <c r="M4204" s="180" t="str">
        <f t="shared" si="4207"/>
        <v>#N/A</v>
      </c>
      <c r="N4204" s="180" t="str">
        <f t="shared" si="4207"/>
        <v>#N/A</v>
      </c>
      <c r="O4204" s="180" t="str">
        <f t="shared" si="4207"/>
        <v>#N/A</v>
      </c>
      <c r="P4204" s="180" t="str">
        <f t="shared" si="4207"/>
        <v>#N/A</v>
      </c>
      <c r="Q4204" s="180" t="str">
        <f t="shared" si="4207"/>
        <v>#N/A</v>
      </c>
      <c r="R4204" s="180" t="str">
        <f t="shared" si="4207"/>
        <v>#N/A</v>
      </c>
      <c r="S4204" s="180" t="str">
        <f t="shared" si="4207"/>
        <v>#N/A</v>
      </c>
      <c r="T4204" s="181">
        <f t="shared" si="3"/>
        <v>17.24355556</v>
      </c>
      <c r="U4204" s="182">
        <f t="shared" si="4"/>
        <v>39793</v>
      </c>
      <c r="V4204" s="182">
        <f t="shared" si="5"/>
        <v>39883</v>
      </c>
      <c r="W4204" s="182">
        <f t="shared" si="6"/>
        <v>39975</v>
      </c>
      <c r="X4204" s="181">
        <f t="shared" si="7"/>
        <v>183</v>
      </c>
      <c r="Y4204" s="181">
        <f t="shared" si="8"/>
        <v>273</v>
      </c>
      <c r="Z4204" s="181">
        <f t="shared" si="9"/>
        <v>365</v>
      </c>
      <c r="AA4204" s="155"/>
      <c r="AB4204" s="9"/>
      <c r="AC4204" s="9"/>
      <c r="AD4204" s="9"/>
      <c r="AE4204" s="9"/>
      <c r="AF4204" s="9"/>
      <c r="AG4204" s="9"/>
      <c r="AH4204" s="9"/>
    </row>
    <row r="4205" ht="15.75" customHeight="1">
      <c r="A4205" s="177">
        <v>39609.0</v>
      </c>
      <c r="B4205" s="178">
        <v>13.95</v>
      </c>
      <c r="C4205" s="178">
        <v>15.05</v>
      </c>
      <c r="D4205" s="178">
        <v>15.45</v>
      </c>
      <c r="E4205" s="178">
        <v>16.45</v>
      </c>
      <c r="F4205" s="178">
        <v>16.5</v>
      </c>
      <c r="G4205" s="178">
        <v>16.45</v>
      </c>
      <c r="H4205" s="178">
        <v>16.45</v>
      </c>
      <c r="I4205" s="178">
        <v>16.3</v>
      </c>
      <c r="J4205" s="178">
        <v>16.5</v>
      </c>
      <c r="K4205" s="179" t="str">
        <f>MAX(0,((T4205*(365/365))-VLOOKUP(A4205,VBMA!$A:$D,4,0))  /  (T4205* (365/365)   ))</f>
        <v>#N/A</v>
      </c>
      <c r="L4205" s="180" t="str">
        <f t="shared" ref="L4205:S4205" si="4208">(B4205*(1-$K4205) * (365/365))/100</f>
        <v>#N/A</v>
      </c>
      <c r="M4205" s="180" t="str">
        <f t="shared" si="4208"/>
        <v>#N/A</v>
      </c>
      <c r="N4205" s="180" t="str">
        <f t="shared" si="4208"/>
        <v>#N/A</v>
      </c>
      <c r="O4205" s="180" t="str">
        <f t="shared" si="4208"/>
        <v>#N/A</v>
      </c>
      <c r="P4205" s="180" t="str">
        <f t="shared" si="4208"/>
        <v>#N/A</v>
      </c>
      <c r="Q4205" s="180" t="str">
        <f t="shared" si="4208"/>
        <v>#N/A</v>
      </c>
      <c r="R4205" s="180" t="str">
        <f t="shared" si="4208"/>
        <v>#N/A</v>
      </c>
      <c r="S4205" s="180" t="str">
        <f t="shared" si="4208"/>
        <v>#N/A</v>
      </c>
      <c r="T4205" s="181">
        <f t="shared" si="3"/>
        <v>16.14666667</v>
      </c>
      <c r="U4205" s="182">
        <f t="shared" si="4"/>
        <v>39792</v>
      </c>
      <c r="V4205" s="182">
        <f t="shared" si="5"/>
        <v>39882</v>
      </c>
      <c r="W4205" s="182">
        <f t="shared" si="6"/>
        <v>39974</v>
      </c>
      <c r="X4205" s="181">
        <f t="shared" si="7"/>
        <v>183</v>
      </c>
      <c r="Y4205" s="181">
        <f t="shared" si="8"/>
        <v>273</v>
      </c>
      <c r="Z4205" s="181">
        <f t="shared" si="9"/>
        <v>365</v>
      </c>
      <c r="AA4205" s="155"/>
      <c r="AB4205" s="9"/>
      <c r="AC4205" s="9"/>
      <c r="AD4205" s="9"/>
      <c r="AE4205" s="9"/>
      <c r="AF4205" s="9"/>
      <c r="AG4205" s="9"/>
      <c r="AH4205" s="9"/>
    </row>
    <row r="4206" ht="15.75" customHeight="1">
      <c r="A4206" s="177">
        <v>39608.0</v>
      </c>
      <c r="B4206" s="178">
        <v>14.4</v>
      </c>
      <c r="C4206" s="178">
        <v>15.3</v>
      </c>
      <c r="D4206" s="178">
        <v>15.65</v>
      </c>
      <c r="E4206" s="178">
        <v>16.55</v>
      </c>
      <c r="F4206" s="178">
        <v>16.65</v>
      </c>
      <c r="G4206" s="178">
        <v>16.55</v>
      </c>
      <c r="H4206" s="178">
        <v>16.55</v>
      </c>
      <c r="I4206" s="178">
        <v>16.3</v>
      </c>
      <c r="J4206" s="178">
        <v>16.4</v>
      </c>
      <c r="K4206" s="179" t="str">
        <f>MAX(0,((T4206*(365/365))-VLOOKUP(A4206,VBMA!$A:$D,4,0))  /  (T4206* (365/365)   ))</f>
        <v>#N/A</v>
      </c>
      <c r="L4206" s="180" t="str">
        <f t="shared" ref="L4206:S4206" si="4209">(B4206*(1-$K4206) * (365/365))/100</f>
        <v>#N/A</v>
      </c>
      <c r="M4206" s="180" t="str">
        <f t="shared" si="4209"/>
        <v>#N/A</v>
      </c>
      <c r="N4206" s="180" t="str">
        <f t="shared" si="4209"/>
        <v>#N/A</v>
      </c>
      <c r="O4206" s="180" t="str">
        <f t="shared" si="4209"/>
        <v>#N/A</v>
      </c>
      <c r="P4206" s="180" t="str">
        <f t="shared" si="4209"/>
        <v>#N/A</v>
      </c>
      <c r="Q4206" s="180" t="str">
        <f t="shared" si="4209"/>
        <v>#N/A</v>
      </c>
      <c r="R4206" s="180" t="str">
        <f t="shared" si="4209"/>
        <v>#N/A</v>
      </c>
      <c r="S4206" s="180" t="str">
        <f t="shared" si="4209"/>
        <v>#N/A</v>
      </c>
      <c r="T4206" s="181">
        <f t="shared" si="3"/>
        <v>16.04444444</v>
      </c>
      <c r="U4206" s="182">
        <f t="shared" si="4"/>
        <v>39791</v>
      </c>
      <c r="V4206" s="182">
        <f t="shared" si="5"/>
        <v>39881</v>
      </c>
      <c r="W4206" s="182">
        <f t="shared" si="6"/>
        <v>39973</v>
      </c>
      <c r="X4206" s="181">
        <f t="shared" si="7"/>
        <v>183</v>
      </c>
      <c r="Y4206" s="181">
        <f t="shared" si="8"/>
        <v>273</v>
      </c>
      <c r="Z4206" s="181">
        <f t="shared" si="9"/>
        <v>365</v>
      </c>
      <c r="AA4206" s="155"/>
      <c r="AB4206" s="9"/>
      <c r="AC4206" s="9"/>
      <c r="AD4206" s="9"/>
      <c r="AE4206" s="9"/>
      <c r="AF4206" s="9"/>
      <c r="AG4206" s="9"/>
      <c r="AH4206" s="9"/>
    </row>
    <row r="4207" ht="15.75" customHeight="1">
      <c r="A4207" s="177">
        <v>39605.0</v>
      </c>
      <c r="B4207" s="178">
        <v>14.6</v>
      </c>
      <c r="C4207" s="178">
        <v>15.75</v>
      </c>
      <c r="D4207" s="178">
        <v>16.2</v>
      </c>
      <c r="E4207" s="178">
        <v>16.8</v>
      </c>
      <c r="F4207" s="178">
        <v>16.9</v>
      </c>
      <c r="G4207" s="178">
        <v>17.05</v>
      </c>
      <c r="H4207" s="178">
        <v>17.15</v>
      </c>
      <c r="I4207" s="178">
        <v>16.95</v>
      </c>
      <c r="J4207" s="178">
        <v>17.15</v>
      </c>
      <c r="K4207" s="179" t="str">
        <f>MAX(0,((T4207*(365/365))-VLOOKUP(A4207,VBMA!$A:$D,4,0))  /  (T4207* (365/365)   ))</f>
        <v>#N/A</v>
      </c>
      <c r="L4207" s="180" t="str">
        <f t="shared" ref="L4207:S4207" si="4210">(B4207*(1-$K4207) * (365/365))/100</f>
        <v>#N/A</v>
      </c>
      <c r="M4207" s="180" t="str">
        <f t="shared" si="4210"/>
        <v>#N/A</v>
      </c>
      <c r="N4207" s="180" t="str">
        <f t="shared" si="4210"/>
        <v>#N/A</v>
      </c>
      <c r="O4207" s="180" t="str">
        <f t="shared" si="4210"/>
        <v>#N/A</v>
      </c>
      <c r="P4207" s="180" t="str">
        <f t="shared" si="4210"/>
        <v>#N/A</v>
      </c>
      <c r="Q4207" s="180" t="str">
        <f t="shared" si="4210"/>
        <v>#N/A</v>
      </c>
      <c r="R4207" s="180" t="str">
        <f t="shared" si="4210"/>
        <v>#N/A</v>
      </c>
      <c r="S4207" s="180" t="str">
        <f t="shared" si="4210"/>
        <v>#N/A</v>
      </c>
      <c r="T4207" s="181">
        <f t="shared" si="3"/>
        <v>16.74555556</v>
      </c>
      <c r="U4207" s="182">
        <f t="shared" si="4"/>
        <v>39788</v>
      </c>
      <c r="V4207" s="182">
        <f t="shared" si="5"/>
        <v>39878</v>
      </c>
      <c r="W4207" s="182">
        <f t="shared" si="6"/>
        <v>39970</v>
      </c>
      <c r="X4207" s="181">
        <f t="shared" si="7"/>
        <v>183</v>
      </c>
      <c r="Y4207" s="181">
        <f t="shared" si="8"/>
        <v>273</v>
      </c>
      <c r="Z4207" s="181">
        <f t="shared" si="9"/>
        <v>365</v>
      </c>
      <c r="AA4207" s="155"/>
      <c r="AB4207" s="9"/>
      <c r="AC4207" s="9"/>
      <c r="AD4207" s="9"/>
      <c r="AE4207" s="9"/>
      <c r="AF4207" s="9"/>
      <c r="AG4207" s="9"/>
      <c r="AH4207" s="9"/>
    </row>
    <row r="4208" ht="15.75" customHeight="1">
      <c r="A4208" s="177">
        <v>39604.0</v>
      </c>
      <c r="B4208" s="178">
        <v>14.25</v>
      </c>
      <c r="C4208" s="178">
        <v>15.35</v>
      </c>
      <c r="D4208" s="178">
        <v>15.95</v>
      </c>
      <c r="E4208" s="178">
        <v>16.7</v>
      </c>
      <c r="F4208" s="178">
        <v>16.8</v>
      </c>
      <c r="G4208" s="178">
        <v>16.9</v>
      </c>
      <c r="H4208" s="178">
        <v>16.8</v>
      </c>
      <c r="I4208" s="178">
        <v>16.55</v>
      </c>
      <c r="J4208" s="178">
        <v>16.65</v>
      </c>
      <c r="K4208" s="179" t="str">
        <f>MAX(0,((T4208*(365/365))-VLOOKUP(A4208,VBMA!$A:$D,4,0))  /  (T4208* (365/365)   ))</f>
        <v>#N/A</v>
      </c>
      <c r="L4208" s="180" t="str">
        <f t="shared" ref="L4208:S4208" si="4211">(B4208*(1-$K4208) * (365/365))/100</f>
        <v>#N/A</v>
      </c>
      <c r="M4208" s="180" t="str">
        <f t="shared" si="4211"/>
        <v>#N/A</v>
      </c>
      <c r="N4208" s="180" t="str">
        <f t="shared" si="4211"/>
        <v>#N/A</v>
      </c>
      <c r="O4208" s="180" t="str">
        <f t="shared" si="4211"/>
        <v>#N/A</v>
      </c>
      <c r="P4208" s="180" t="str">
        <f t="shared" si="4211"/>
        <v>#N/A</v>
      </c>
      <c r="Q4208" s="180" t="str">
        <f t="shared" si="4211"/>
        <v>#N/A</v>
      </c>
      <c r="R4208" s="180" t="str">
        <f t="shared" si="4211"/>
        <v>#N/A</v>
      </c>
      <c r="S4208" s="180" t="str">
        <f t="shared" si="4211"/>
        <v>#N/A</v>
      </c>
      <c r="T4208" s="181">
        <f t="shared" si="3"/>
        <v>16.29444444</v>
      </c>
      <c r="U4208" s="182">
        <f t="shared" si="4"/>
        <v>39787</v>
      </c>
      <c r="V4208" s="182">
        <f t="shared" si="5"/>
        <v>39877</v>
      </c>
      <c r="W4208" s="182">
        <f t="shared" si="6"/>
        <v>39969</v>
      </c>
      <c r="X4208" s="181">
        <f t="shared" si="7"/>
        <v>183</v>
      </c>
      <c r="Y4208" s="181">
        <f t="shared" si="8"/>
        <v>273</v>
      </c>
      <c r="Z4208" s="181">
        <f t="shared" si="9"/>
        <v>365</v>
      </c>
      <c r="AA4208" s="155"/>
      <c r="AB4208" s="9"/>
      <c r="AC4208" s="9"/>
      <c r="AD4208" s="9"/>
      <c r="AE4208" s="9"/>
      <c r="AF4208" s="9"/>
      <c r="AG4208" s="9"/>
      <c r="AH4208" s="9"/>
    </row>
    <row r="4209" ht="15.75" customHeight="1">
      <c r="A4209" s="177">
        <v>39603.0</v>
      </c>
      <c r="B4209" s="178">
        <v>14.06</v>
      </c>
      <c r="C4209" s="178">
        <v>14.83</v>
      </c>
      <c r="D4209" s="178">
        <v>15.17</v>
      </c>
      <c r="E4209" s="178">
        <v>16.11</v>
      </c>
      <c r="F4209" s="178">
        <v>16.39</v>
      </c>
      <c r="G4209" s="178">
        <v>16.56</v>
      </c>
      <c r="H4209" s="178">
        <v>16.56</v>
      </c>
      <c r="I4209" s="178">
        <v>16.28</v>
      </c>
      <c r="J4209" s="178">
        <v>16.39</v>
      </c>
      <c r="K4209" s="179" t="str">
        <f>MAX(0,((T4209*(365/365))-VLOOKUP(A4209,VBMA!$A:$D,4,0))  /  (T4209* (365/365)   ))</f>
        <v>#N/A</v>
      </c>
      <c r="L4209" s="180" t="str">
        <f t="shared" ref="L4209:S4209" si="4212">(B4209*(1-$K4209) * (365/365))/100</f>
        <v>#N/A</v>
      </c>
      <c r="M4209" s="180" t="str">
        <f t="shared" si="4212"/>
        <v>#N/A</v>
      </c>
      <c r="N4209" s="180" t="str">
        <f t="shared" si="4212"/>
        <v>#N/A</v>
      </c>
      <c r="O4209" s="180" t="str">
        <f t="shared" si="4212"/>
        <v>#N/A</v>
      </c>
      <c r="P4209" s="180" t="str">
        <f t="shared" si="4212"/>
        <v>#N/A</v>
      </c>
      <c r="Q4209" s="180" t="str">
        <f t="shared" si="4212"/>
        <v>#N/A</v>
      </c>
      <c r="R4209" s="180" t="str">
        <f t="shared" si="4212"/>
        <v>#N/A</v>
      </c>
      <c r="S4209" s="180" t="str">
        <f t="shared" si="4212"/>
        <v>#N/A</v>
      </c>
      <c r="T4209" s="181">
        <f t="shared" si="3"/>
        <v>15.99377778</v>
      </c>
      <c r="U4209" s="182">
        <f t="shared" si="4"/>
        <v>39786</v>
      </c>
      <c r="V4209" s="182">
        <f t="shared" si="5"/>
        <v>39876</v>
      </c>
      <c r="W4209" s="182">
        <f t="shared" si="6"/>
        <v>39968</v>
      </c>
      <c r="X4209" s="181">
        <f t="shared" si="7"/>
        <v>183</v>
      </c>
      <c r="Y4209" s="181">
        <f t="shared" si="8"/>
        <v>273</v>
      </c>
      <c r="Z4209" s="181">
        <f t="shared" si="9"/>
        <v>365</v>
      </c>
      <c r="AA4209" s="155"/>
      <c r="AB4209" s="9"/>
      <c r="AC4209" s="9"/>
      <c r="AD4209" s="9"/>
      <c r="AE4209" s="9"/>
      <c r="AF4209" s="9"/>
      <c r="AG4209" s="9"/>
      <c r="AH4209" s="9"/>
    </row>
    <row r="4210" ht="15.75" customHeight="1">
      <c r="A4210" s="177">
        <v>39602.0</v>
      </c>
      <c r="B4210" s="178">
        <v>13.06</v>
      </c>
      <c r="C4210" s="178">
        <v>14.56</v>
      </c>
      <c r="D4210" s="178">
        <v>14.89</v>
      </c>
      <c r="E4210" s="178">
        <v>15.83</v>
      </c>
      <c r="F4210" s="178">
        <v>16.33</v>
      </c>
      <c r="G4210" s="178">
        <v>16.5</v>
      </c>
      <c r="H4210" s="178">
        <v>16.5</v>
      </c>
      <c r="I4210" s="178">
        <v>16.17</v>
      </c>
      <c r="J4210" s="178">
        <v>16.22</v>
      </c>
      <c r="K4210" s="179" t="str">
        <f>MAX(0,((T4210*(365/365))-VLOOKUP(A4210,VBMA!$A:$D,4,0))  /  (T4210* (365/365)   ))</f>
        <v>#N/A</v>
      </c>
      <c r="L4210" s="180" t="str">
        <f t="shared" ref="L4210:S4210" si="4213">(B4210*(1-$K4210) * (365/365))/100</f>
        <v>#N/A</v>
      </c>
      <c r="M4210" s="180" t="str">
        <f t="shared" si="4213"/>
        <v>#N/A</v>
      </c>
      <c r="N4210" s="180" t="str">
        <f t="shared" si="4213"/>
        <v>#N/A</v>
      </c>
      <c r="O4210" s="180" t="str">
        <f t="shared" si="4213"/>
        <v>#N/A</v>
      </c>
      <c r="P4210" s="180" t="str">
        <f t="shared" si="4213"/>
        <v>#N/A</v>
      </c>
      <c r="Q4210" s="180" t="str">
        <f t="shared" si="4213"/>
        <v>#N/A</v>
      </c>
      <c r="R4210" s="180" t="str">
        <f t="shared" si="4213"/>
        <v>#N/A</v>
      </c>
      <c r="S4210" s="180" t="str">
        <f t="shared" si="4213"/>
        <v>#N/A</v>
      </c>
      <c r="T4210" s="181">
        <f t="shared" si="3"/>
        <v>15.83266667</v>
      </c>
      <c r="U4210" s="182">
        <f t="shared" si="4"/>
        <v>39785</v>
      </c>
      <c r="V4210" s="182">
        <f t="shared" si="5"/>
        <v>39875</v>
      </c>
      <c r="W4210" s="182">
        <f t="shared" si="6"/>
        <v>39967</v>
      </c>
      <c r="X4210" s="181">
        <f t="shared" si="7"/>
        <v>183</v>
      </c>
      <c r="Y4210" s="181">
        <f t="shared" si="8"/>
        <v>273</v>
      </c>
      <c r="Z4210" s="181">
        <f t="shared" si="9"/>
        <v>365</v>
      </c>
      <c r="AA4210" s="155"/>
      <c r="AB4210" s="9"/>
      <c r="AC4210" s="9"/>
      <c r="AD4210" s="9"/>
      <c r="AE4210" s="9"/>
      <c r="AF4210" s="9"/>
      <c r="AG4210" s="9"/>
      <c r="AH4210" s="9"/>
    </row>
    <row r="4211" ht="15.75" customHeight="1">
      <c r="A4211" s="177">
        <v>39601.0</v>
      </c>
      <c r="B4211" s="178">
        <v>12.32</v>
      </c>
      <c r="C4211" s="178">
        <v>13.41</v>
      </c>
      <c r="D4211" s="178">
        <v>14.09</v>
      </c>
      <c r="E4211" s="178">
        <v>15.09</v>
      </c>
      <c r="F4211" s="178">
        <v>15.59</v>
      </c>
      <c r="G4211" s="178">
        <v>15.86</v>
      </c>
      <c r="H4211" s="178">
        <v>16.0</v>
      </c>
      <c r="I4211" s="178">
        <v>15.86</v>
      </c>
      <c r="J4211" s="178">
        <v>16.09</v>
      </c>
      <c r="K4211" s="179" t="str">
        <f>MAX(0,((T4211*(365/365))-VLOOKUP(A4211,VBMA!$A:$D,4,0))  /  (T4211* (365/365)   ))</f>
        <v>#N/A</v>
      </c>
      <c r="L4211" s="180" t="str">
        <f t="shared" ref="L4211:S4211" si="4214">(B4211*(1-$K4211) * (365/365))/100</f>
        <v>#N/A</v>
      </c>
      <c r="M4211" s="180" t="str">
        <f t="shared" si="4214"/>
        <v>#N/A</v>
      </c>
      <c r="N4211" s="180" t="str">
        <f t="shared" si="4214"/>
        <v>#N/A</v>
      </c>
      <c r="O4211" s="180" t="str">
        <f t="shared" si="4214"/>
        <v>#N/A</v>
      </c>
      <c r="P4211" s="180" t="str">
        <f t="shared" si="4214"/>
        <v>#N/A</v>
      </c>
      <c r="Q4211" s="180" t="str">
        <f t="shared" si="4214"/>
        <v>#N/A</v>
      </c>
      <c r="R4211" s="180" t="str">
        <f t="shared" si="4214"/>
        <v>#N/A</v>
      </c>
      <c r="S4211" s="180" t="str">
        <f t="shared" si="4214"/>
        <v>#N/A</v>
      </c>
      <c r="T4211" s="181">
        <f t="shared" si="3"/>
        <v>15.71688889</v>
      </c>
      <c r="U4211" s="182">
        <f t="shared" si="4"/>
        <v>39784</v>
      </c>
      <c r="V4211" s="182">
        <f t="shared" si="5"/>
        <v>39874</v>
      </c>
      <c r="W4211" s="182">
        <f t="shared" si="6"/>
        <v>39966</v>
      </c>
      <c r="X4211" s="181">
        <f t="shared" si="7"/>
        <v>183</v>
      </c>
      <c r="Y4211" s="181">
        <f t="shared" si="8"/>
        <v>273</v>
      </c>
      <c r="Z4211" s="181">
        <f t="shared" si="9"/>
        <v>365</v>
      </c>
      <c r="AA4211" s="155"/>
      <c r="AB4211" s="9"/>
      <c r="AC4211" s="9"/>
      <c r="AD4211" s="9"/>
      <c r="AE4211" s="9"/>
      <c r="AF4211" s="9"/>
      <c r="AG4211" s="9"/>
      <c r="AH4211" s="9"/>
    </row>
    <row r="4212" ht="15.75" customHeight="1">
      <c r="A4212" s="177">
        <v>39598.0</v>
      </c>
      <c r="B4212" s="178">
        <v>11.5</v>
      </c>
      <c r="C4212" s="178">
        <v>12.92</v>
      </c>
      <c r="D4212" s="178">
        <v>13.5</v>
      </c>
      <c r="E4212" s="178">
        <v>14.43</v>
      </c>
      <c r="F4212" s="178">
        <v>15.11</v>
      </c>
      <c r="G4212" s="178">
        <v>15.38</v>
      </c>
      <c r="H4212" s="178">
        <v>15.55</v>
      </c>
      <c r="I4212" s="178">
        <v>15.51</v>
      </c>
      <c r="J4212" s="178">
        <v>15.63</v>
      </c>
      <c r="K4212" s="179" t="str">
        <f>MAX(0,((T4212*(365/365))-VLOOKUP(A4212,VBMA!$A:$D,4,0))  /  (T4212* (365/365)   ))</f>
        <v>#N/A</v>
      </c>
      <c r="L4212" s="180" t="str">
        <f t="shared" ref="L4212:S4212" si="4215">(B4212*(1-$K4212) * (365/365))/100</f>
        <v>#N/A</v>
      </c>
      <c r="M4212" s="180" t="str">
        <f t="shared" si="4215"/>
        <v>#N/A</v>
      </c>
      <c r="N4212" s="180" t="str">
        <f t="shared" si="4215"/>
        <v>#N/A</v>
      </c>
      <c r="O4212" s="180" t="str">
        <f t="shared" si="4215"/>
        <v>#N/A</v>
      </c>
      <c r="P4212" s="180" t="str">
        <f t="shared" si="4215"/>
        <v>#N/A</v>
      </c>
      <c r="Q4212" s="180" t="str">
        <f t="shared" si="4215"/>
        <v>#N/A</v>
      </c>
      <c r="R4212" s="180" t="str">
        <f t="shared" si="4215"/>
        <v>#N/A</v>
      </c>
      <c r="S4212" s="180" t="str">
        <f t="shared" si="4215"/>
        <v>#N/A</v>
      </c>
      <c r="T4212" s="181">
        <f t="shared" si="3"/>
        <v>15.47130435</v>
      </c>
      <c r="U4212" s="182">
        <f t="shared" si="4"/>
        <v>39782</v>
      </c>
      <c r="V4212" s="182">
        <f t="shared" si="5"/>
        <v>39874</v>
      </c>
      <c r="W4212" s="182">
        <f t="shared" si="6"/>
        <v>39963</v>
      </c>
      <c r="X4212" s="181">
        <f t="shared" si="7"/>
        <v>184</v>
      </c>
      <c r="Y4212" s="181">
        <f t="shared" si="8"/>
        <v>276</v>
      </c>
      <c r="Z4212" s="181">
        <f t="shared" si="9"/>
        <v>365</v>
      </c>
      <c r="AA4212" s="155"/>
      <c r="AB4212" s="9"/>
      <c r="AC4212" s="9"/>
      <c r="AD4212" s="9"/>
      <c r="AE4212" s="9"/>
      <c r="AF4212" s="9"/>
      <c r="AG4212" s="9"/>
      <c r="AH4212" s="9"/>
    </row>
    <row r="4213" ht="15.75" customHeight="1">
      <c r="A4213" s="177">
        <v>39597.0</v>
      </c>
      <c r="B4213" s="178">
        <v>11.46</v>
      </c>
      <c r="C4213" s="178">
        <v>12.83</v>
      </c>
      <c r="D4213" s="178">
        <v>13.42</v>
      </c>
      <c r="E4213" s="178">
        <v>14.34</v>
      </c>
      <c r="F4213" s="178">
        <v>14.94</v>
      </c>
      <c r="G4213" s="178">
        <v>15.29</v>
      </c>
      <c r="H4213" s="178">
        <v>15.47</v>
      </c>
      <c r="I4213" s="178">
        <v>15.43</v>
      </c>
      <c r="J4213" s="178">
        <v>15.55</v>
      </c>
      <c r="K4213" s="179" t="str">
        <f>MAX(0,((T4213*(365/365))-VLOOKUP(A4213,VBMA!$A:$D,4,0))  /  (T4213* (365/365)   ))</f>
        <v>#N/A</v>
      </c>
      <c r="L4213" s="180" t="str">
        <f t="shared" ref="L4213:S4213" si="4216">(B4213*(1-$K4213) * (365/365))/100</f>
        <v>#N/A</v>
      </c>
      <c r="M4213" s="180" t="str">
        <f t="shared" si="4216"/>
        <v>#N/A</v>
      </c>
      <c r="N4213" s="180" t="str">
        <f t="shared" si="4216"/>
        <v>#N/A</v>
      </c>
      <c r="O4213" s="180" t="str">
        <f t="shared" si="4216"/>
        <v>#N/A</v>
      </c>
      <c r="P4213" s="180" t="str">
        <f t="shared" si="4216"/>
        <v>#N/A</v>
      </c>
      <c r="Q4213" s="180" t="str">
        <f t="shared" si="4216"/>
        <v>#N/A</v>
      </c>
      <c r="R4213" s="180" t="str">
        <f t="shared" si="4216"/>
        <v>#N/A</v>
      </c>
      <c r="S4213" s="180" t="str">
        <f t="shared" si="4216"/>
        <v>#N/A</v>
      </c>
      <c r="T4213" s="181">
        <f t="shared" si="3"/>
        <v>15.39130435</v>
      </c>
      <c r="U4213" s="182">
        <f t="shared" si="4"/>
        <v>39781</v>
      </c>
      <c r="V4213" s="182">
        <f t="shared" si="5"/>
        <v>39873</v>
      </c>
      <c r="W4213" s="182">
        <f t="shared" si="6"/>
        <v>39962</v>
      </c>
      <c r="X4213" s="181">
        <f t="shared" si="7"/>
        <v>184</v>
      </c>
      <c r="Y4213" s="181">
        <f t="shared" si="8"/>
        <v>276</v>
      </c>
      <c r="Z4213" s="181">
        <f t="shared" si="9"/>
        <v>365</v>
      </c>
      <c r="AA4213" s="155"/>
      <c r="AB4213" s="9"/>
      <c r="AC4213" s="9"/>
      <c r="AD4213" s="9"/>
      <c r="AE4213" s="9"/>
      <c r="AF4213" s="9"/>
      <c r="AG4213" s="9"/>
      <c r="AH4213" s="9"/>
    </row>
    <row r="4214" ht="15.75" customHeight="1">
      <c r="A4214" s="177">
        <v>39596.0</v>
      </c>
      <c r="B4214" s="178">
        <v>11.72</v>
      </c>
      <c r="C4214" s="178">
        <v>13.06</v>
      </c>
      <c r="D4214" s="178">
        <v>13.56</v>
      </c>
      <c r="E4214" s="178">
        <v>14.51</v>
      </c>
      <c r="F4214" s="178">
        <v>15.03</v>
      </c>
      <c r="G4214" s="178">
        <v>15.28</v>
      </c>
      <c r="H4214" s="178">
        <v>15.31</v>
      </c>
      <c r="I4214" s="178">
        <v>15.12</v>
      </c>
      <c r="J4214" s="178">
        <v>15.12</v>
      </c>
      <c r="K4214" s="179" t="str">
        <f>MAX(0,((T4214*(365/365))-VLOOKUP(A4214,VBMA!$A:$D,4,0))  /  (T4214* (365/365)   ))</f>
        <v>#N/A</v>
      </c>
      <c r="L4214" s="180" t="str">
        <f t="shared" ref="L4214:S4214" si="4217">(B4214*(1-$K4214) * (365/365))/100</f>
        <v>#N/A</v>
      </c>
      <c r="M4214" s="180" t="str">
        <f t="shared" si="4217"/>
        <v>#N/A</v>
      </c>
      <c r="N4214" s="180" t="str">
        <f t="shared" si="4217"/>
        <v>#N/A</v>
      </c>
      <c r="O4214" s="180" t="str">
        <f t="shared" si="4217"/>
        <v>#N/A</v>
      </c>
      <c r="P4214" s="180" t="str">
        <f t="shared" si="4217"/>
        <v>#N/A</v>
      </c>
      <c r="Q4214" s="180" t="str">
        <f t="shared" si="4217"/>
        <v>#N/A</v>
      </c>
      <c r="R4214" s="180" t="str">
        <f t="shared" si="4217"/>
        <v>#N/A</v>
      </c>
      <c r="S4214" s="180" t="str">
        <f t="shared" si="4217"/>
        <v>#N/A</v>
      </c>
      <c r="T4214" s="181">
        <f t="shared" si="3"/>
        <v>14.93619565</v>
      </c>
      <c r="U4214" s="182">
        <f t="shared" si="4"/>
        <v>39780</v>
      </c>
      <c r="V4214" s="182">
        <f t="shared" si="5"/>
        <v>39872</v>
      </c>
      <c r="W4214" s="182">
        <f t="shared" si="6"/>
        <v>39961</v>
      </c>
      <c r="X4214" s="181">
        <f t="shared" si="7"/>
        <v>184</v>
      </c>
      <c r="Y4214" s="181">
        <f t="shared" si="8"/>
        <v>276</v>
      </c>
      <c r="Z4214" s="181">
        <f t="shared" si="9"/>
        <v>365</v>
      </c>
      <c r="AA4214" s="155"/>
      <c r="AB4214" s="9"/>
      <c r="AC4214" s="9"/>
      <c r="AD4214" s="9"/>
      <c r="AE4214" s="9"/>
      <c r="AF4214" s="9"/>
      <c r="AG4214" s="9"/>
      <c r="AH4214" s="9"/>
    </row>
    <row r="4215" ht="15.75" customHeight="1">
      <c r="A4215" s="177">
        <v>39595.0</v>
      </c>
      <c r="B4215" s="178">
        <v>11.38</v>
      </c>
      <c r="C4215" s="178">
        <v>12.79</v>
      </c>
      <c r="D4215" s="178">
        <v>13.33</v>
      </c>
      <c r="E4215" s="178">
        <v>14.43</v>
      </c>
      <c r="F4215" s="178">
        <v>14.98</v>
      </c>
      <c r="G4215" s="178">
        <v>15.33</v>
      </c>
      <c r="H4215" s="178">
        <v>15.43</v>
      </c>
      <c r="I4215" s="178">
        <v>15.47</v>
      </c>
      <c r="J4215" s="178">
        <v>15.68</v>
      </c>
      <c r="K4215" s="179" t="str">
        <f>MAX(0,((T4215*(365/365))-VLOOKUP(A4215,VBMA!$A:$D,4,0))  /  (T4215* (365/365)   ))</f>
        <v>#N/A</v>
      </c>
      <c r="L4215" s="180" t="str">
        <f t="shared" ref="L4215:S4215" si="4218">(B4215*(1-$K4215) * (365/365))/100</f>
        <v>#N/A</v>
      </c>
      <c r="M4215" s="180" t="str">
        <f t="shared" si="4218"/>
        <v>#N/A</v>
      </c>
      <c r="N4215" s="180" t="str">
        <f t="shared" si="4218"/>
        <v>#N/A</v>
      </c>
      <c r="O4215" s="180" t="str">
        <f t="shared" si="4218"/>
        <v>#N/A</v>
      </c>
      <c r="P4215" s="180" t="str">
        <f t="shared" si="4218"/>
        <v>#N/A</v>
      </c>
      <c r="Q4215" s="180" t="str">
        <f t="shared" si="4218"/>
        <v>#N/A</v>
      </c>
      <c r="R4215" s="180" t="str">
        <f t="shared" si="4218"/>
        <v>#N/A</v>
      </c>
      <c r="S4215" s="180" t="str">
        <f t="shared" si="4218"/>
        <v>#N/A</v>
      </c>
      <c r="T4215" s="181">
        <f t="shared" si="3"/>
        <v>15.50869565</v>
      </c>
      <c r="U4215" s="182">
        <f t="shared" si="4"/>
        <v>39779</v>
      </c>
      <c r="V4215" s="182">
        <f t="shared" si="5"/>
        <v>39871</v>
      </c>
      <c r="W4215" s="182">
        <f t="shared" si="6"/>
        <v>39960</v>
      </c>
      <c r="X4215" s="181">
        <f t="shared" si="7"/>
        <v>184</v>
      </c>
      <c r="Y4215" s="181">
        <f t="shared" si="8"/>
        <v>276</v>
      </c>
      <c r="Z4215" s="181">
        <f t="shared" si="9"/>
        <v>365</v>
      </c>
      <c r="AA4215" s="155"/>
      <c r="AB4215" s="9"/>
      <c r="AC4215" s="9"/>
      <c r="AD4215" s="9"/>
      <c r="AE4215" s="9"/>
      <c r="AF4215" s="9"/>
      <c r="AG4215" s="9"/>
      <c r="AH4215" s="9"/>
    </row>
    <row r="4216" ht="15.75" customHeight="1">
      <c r="A4216" s="177">
        <v>39594.0</v>
      </c>
      <c r="B4216" s="178">
        <v>11.72</v>
      </c>
      <c r="C4216" s="178">
        <v>13.33</v>
      </c>
      <c r="D4216" s="178">
        <v>13.72</v>
      </c>
      <c r="E4216" s="178">
        <v>14.84</v>
      </c>
      <c r="F4216" s="178">
        <v>15.31</v>
      </c>
      <c r="G4216" s="178">
        <v>15.67</v>
      </c>
      <c r="H4216" s="178">
        <v>15.59</v>
      </c>
      <c r="I4216" s="178">
        <v>15.68</v>
      </c>
      <c r="J4216" s="178">
        <v>15.9</v>
      </c>
      <c r="K4216" s="179" t="str">
        <f>MAX(0,((T4216*(365/365))-VLOOKUP(A4216,VBMA!$A:$D,4,0))  /  (T4216* (365/365)   ))</f>
        <v>#N/A</v>
      </c>
      <c r="L4216" s="180" t="str">
        <f t="shared" ref="L4216:S4216" si="4219">(B4216*(1-$K4216) * (365/365))/100</f>
        <v>#N/A</v>
      </c>
      <c r="M4216" s="180" t="str">
        <f t="shared" si="4219"/>
        <v>#N/A</v>
      </c>
      <c r="N4216" s="180" t="str">
        <f t="shared" si="4219"/>
        <v>#N/A</v>
      </c>
      <c r="O4216" s="180" t="str">
        <f t="shared" si="4219"/>
        <v>#N/A</v>
      </c>
      <c r="P4216" s="180" t="str">
        <f t="shared" si="4219"/>
        <v>#N/A</v>
      </c>
      <c r="Q4216" s="180" t="str">
        <f t="shared" si="4219"/>
        <v>#N/A</v>
      </c>
      <c r="R4216" s="180" t="str">
        <f t="shared" si="4219"/>
        <v>#N/A</v>
      </c>
      <c r="S4216" s="180" t="str">
        <f t="shared" si="4219"/>
        <v>#N/A</v>
      </c>
      <c r="T4216" s="181">
        <f t="shared" si="3"/>
        <v>15.76706522</v>
      </c>
      <c r="U4216" s="182">
        <f t="shared" si="4"/>
        <v>39778</v>
      </c>
      <c r="V4216" s="182">
        <f t="shared" si="5"/>
        <v>39870</v>
      </c>
      <c r="W4216" s="182">
        <f t="shared" si="6"/>
        <v>39959</v>
      </c>
      <c r="X4216" s="181">
        <f t="shared" si="7"/>
        <v>184</v>
      </c>
      <c r="Y4216" s="181">
        <f t="shared" si="8"/>
        <v>276</v>
      </c>
      <c r="Z4216" s="181">
        <f t="shared" si="9"/>
        <v>365</v>
      </c>
      <c r="AA4216" s="155"/>
      <c r="AB4216" s="9"/>
      <c r="AC4216" s="9"/>
      <c r="AD4216" s="9"/>
      <c r="AE4216" s="9"/>
      <c r="AF4216" s="9"/>
      <c r="AG4216" s="9"/>
      <c r="AH4216" s="9"/>
    </row>
    <row r="4217" ht="15.75" customHeight="1">
      <c r="A4217" s="177">
        <v>39591.0</v>
      </c>
      <c r="B4217" s="178">
        <v>11.59</v>
      </c>
      <c r="C4217" s="178">
        <v>12.91</v>
      </c>
      <c r="D4217" s="178">
        <v>13.41</v>
      </c>
      <c r="E4217" s="178">
        <v>14.37</v>
      </c>
      <c r="F4217" s="178">
        <v>15.03</v>
      </c>
      <c r="G4217" s="178">
        <v>15.45</v>
      </c>
      <c r="H4217" s="178">
        <v>15.42</v>
      </c>
      <c r="I4217" s="178">
        <v>15.6</v>
      </c>
      <c r="J4217" s="178">
        <v>15.87</v>
      </c>
      <c r="K4217" s="179" t="str">
        <f>MAX(0,((T4217*(365/365))-VLOOKUP(A4217,VBMA!$A:$D,4,0))  /  (T4217* (365/365)   ))</f>
        <v>#N/A</v>
      </c>
      <c r="L4217" s="180" t="str">
        <f t="shared" ref="L4217:S4217" si="4220">(B4217*(1-$K4217) * (365/365))/100</f>
        <v>#N/A</v>
      </c>
      <c r="M4217" s="180" t="str">
        <f t="shared" si="4220"/>
        <v>#N/A</v>
      </c>
      <c r="N4217" s="180" t="str">
        <f t="shared" si="4220"/>
        <v>#N/A</v>
      </c>
      <c r="O4217" s="180" t="str">
        <f t="shared" si="4220"/>
        <v>#N/A</v>
      </c>
      <c r="P4217" s="180" t="str">
        <f t="shared" si="4220"/>
        <v>#N/A</v>
      </c>
      <c r="Q4217" s="180" t="str">
        <f t="shared" si="4220"/>
        <v>#N/A</v>
      </c>
      <c r="R4217" s="180" t="str">
        <f t="shared" si="4220"/>
        <v>#N/A</v>
      </c>
      <c r="S4217" s="180" t="str">
        <f t="shared" si="4220"/>
        <v>#N/A</v>
      </c>
      <c r="T4217" s="181">
        <f t="shared" si="3"/>
        <v>15.77413043</v>
      </c>
      <c r="U4217" s="182">
        <f t="shared" si="4"/>
        <v>39775</v>
      </c>
      <c r="V4217" s="182">
        <f t="shared" si="5"/>
        <v>39867</v>
      </c>
      <c r="W4217" s="182">
        <f t="shared" si="6"/>
        <v>39956</v>
      </c>
      <c r="X4217" s="181">
        <f t="shared" si="7"/>
        <v>184</v>
      </c>
      <c r="Y4217" s="181">
        <f t="shared" si="8"/>
        <v>276</v>
      </c>
      <c r="Z4217" s="181">
        <f t="shared" si="9"/>
        <v>365</v>
      </c>
      <c r="AA4217" s="155"/>
      <c r="AB4217" s="9"/>
      <c r="AC4217" s="9"/>
      <c r="AD4217" s="9"/>
      <c r="AE4217" s="9"/>
      <c r="AF4217" s="9"/>
      <c r="AG4217" s="9"/>
      <c r="AH4217" s="9"/>
    </row>
    <row r="4218" ht="15.75" customHeight="1">
      <c r="A4218" s="177">
        <v>39590.0</v>
      </c>
      <c r="B4218" s="178">
        <v>11.5</v>
      </c>
      <c r="C4218" s="178">
        <v>12.64</v>
      </c>
      <c r="D4218" s="178">
        <v>13.32</v>
      </c>
      <c r="E4218" s="178">
        <v>14.19</v>
      </c>
      <c r="F4218" s="178">
        <v>14.46</v>
      </c>
      <c r="G4218" s="178">
        <v>14.73</v>
      </c>
      <c r="H4218" s="178">
        <v>14.6</v>
      </c>
      <c r="I4218" s="178">
        <v>14.67</v>
      </c>
      <c r="J4218" s="178">
        <v>14.76</v>
      </c>
      <c r="K4218" s="179" t="str">
        <f>MAX(0,((T4218*(365/365))-VLOOKUP(A4218,VBMA!$A:$D,4,0))  /  (T4218* (365/365)   ))</f>
        <v>#N/A</v>
      </c>
      <c r="L4218" s="180" t="str">
        <f t="shared" ref="L4218:S4218" si="4221">(B4218*(1-$K4218) * (365/365))/100</f>
        <v>#N/A</v>
      </c>
      <c r="M4218" s="180" t="str">
        <f t="shared" si="4221"/>
        <v>#N/A</v>
      </c>
      <c r="N4218" s="180" t="str">
        <f t="shared" si="4221"/>
        <v>#N/A</v>
      </c>
      <c r="O4218" s="180" t="str">
        <f t="shared" si="4221"/>
        <v>#N/A</v>
      </c>
      <c r="P4218" s="180" t="str">
        <f t="shared" si="4221"/>
        <v>#N/A</v>
      </c>
      <c r="Q4218" s="180" t="str">
        <f t="shared" si="4221"/>
        <v>#N/A</v>
      </c>
      <c r="R4218" s="180" t="str">
        <f t="shared" si="4221"/>
        <v>#N/A</v>
      </c>
      <c r="S4218" s="180" t="str">
        <f t="shared" si="4221"/>
        <v>#N/A</v>
      </c>
      <c r="T4218" s="181">
        <f t="shared" si="3"/>
        <v>14.73771739</v>
      </c>
      <c r="U4218" s="182">
        <f t="shared" si="4"/>
        <v>39774</v>
      </c>
      <c r="V4218" s="182">
        <f t="shared" si="5"/>
        <v>39866</v>
      </c>
      <c r="W4218" s="182">
        <f t="shared" si="6"/>
        <v>39955</v>
      </c>
      <c r="X4218" s="181">
        <f t="shared" si="7"/>
        <v>184</v>
      </c>
      <c r="Y4218" s="181">
        <f t="shared" si="8"/>
        <v>276</v>
      </c>
      <c r="Z4218" s="181">
        <f t="shared" si="9"/>
        <v>365</v>
      </c>
      <c r="AA4218" s="155"/>
      <c r="AB4218" s="9"/>
      <c r="AC4218" s="9"/>
      <c r="AD4218" s="9"/>
      <c r="AE4218" s="9"/>
      <c r="AF4218" s="9"/>
      <c r="AG4218" s="9"/>
      <c r="AH4218" s="9"/>
    </row>
    <row r="4219" ht="15.75" customHeight="1">
      <c r="A4219" s="177">
        <v>39589.0</v>
      </c>
      <c r="B4219" s="178">
        <v>11.33</v>
      </c>
      <c r="C4219" s="178">
        <v>12.46</v>
      </c>
      <c r="D4219" s="178">
        <v>13.0</v>
      </c>
      <c r="E4219" s="178">
        <v>13.76</v>
      </c>
      <c r="F4219" s="178">
        <v>14.05</v>
      </c>
      <c r="G4219" s="178">
        <v>14.34</v>
      </c>
      <c r="H4219" s="178">
        <v>14.42</v>
      </c>
      <c r="I4219" s="178">
        <v>14.36</v>
      </c>
      <c r="J4219" s="178">
        <v>14.36</v>
      </c>
      <c r="K4219" s="179" t="str">
        <f>MAX(0,((T4219*(365/365))-VLOOKUP(A4219,VBMA!$A:$D,4,0))  /  (T4219* (365/365)   ))</f>
        <v>#N/A</v>
      </c>
      <c r="L4219" s="180" t="str">
        <f t="shared" ref="L4219:S4219" si="4222">(B4219*(1-$K4219) * (365/365))/100</f>
        <v>#N/A</v>
      </c>
      <c r="M4219" s="180" t="str">
        <f t="shared" si="4222"/>
        <v>#N/A</v>
      </c>
      <c r="N4219" s="180" t="str">
        <f t="shared" si="4222"/>
        <v>#N/A</v>
      </c>
      <c r="O4219" s="180" t="str">
        <f t="shared" si="4222"/>
        <v>#N/A</v>
      </c>
      <c r="P4219" s="180" t="str">
        <f t="shared" si="4222"/>
        <v>#N/A</v>
      </c>
      <c r="Q4219" s="180" t="str">
        <f t="shared" si="4222"/>
        <v>#N/A</v>
      </c>
      <c r="R4219" s="180" t="str">
        <f t="shared" si="4222"/>
        <v>#N/A</v>
      </c>
      <c r="S4219" s="180" t="str">
        <f t="shared" si="4222"/>
        <v>#N/A</v>
      </c>
      <c r="T4219" s="181">
        <f t="shared" si="3"/>
        <v>14.30195652</v>
      </c>
      <c r="U4219" s="182">
        <f t="shared" si="4"/>
        <v>39773</v>
      </c>
      <c r="V4219" s="182">
        <f t="shared" si="5"/>
        <v>39865</v>
      </c>
      <c r="W4219" s="182">
        <f t="shared" si="6"/>
        <v>39954</v>
      </c>
      <c r="X4219" s="181">
        <f t="shared" si="7"/>
        <v>184</v>
      </c>
      <c r="Y4219" s="181">
        <f t="shared" si="8"/>
        <v>276</v>
      </c>
      <c r="Z4219" s="181">
        <f t="shared" si="9"/>
        <v>365</v>
      </c>
      <c r="AA4219" s="155"/>
      <c r="AB4219" s="9"/>
      <c r="AC4219" s="9"/>
      <c r="AD4219" s="9"/>
      <c r="AE4219" s="9"/>
      <c r="AF4219" s="9"/>
      <c r="AG4219" s="9"/>
      <c r="AH4219" s="9"/>
    </row>
    <row r="4220" ht="15.75" customHeight="1">
      <c r="A4220" s="177">
        <v>39588.0</v>
      </c>
      <c r="B4220" s="178">
        <v>11.41</v>
      </c>
      <c r="C4220" s="178">
        <v>12.55</v>
      </c>
      <c r="D4220" s="178">
        <v>13.09</v>
      </c>
      <c r="E4220" s="178">
        <v>13.74</v>
      </c>
      <c r="F4220" s="178">
        <v>13.87</v>
      </c>
      <c r="G4220" s="178">
        <v>14.1</v>
      </c>
      <c r="H4220" s="178">
        <v>14.0</v>
      </c>
      <c r="I4220" s="178">
        <v>13.94</v>
      </c>
      <c r="J4220" s="178">
        <v>13.94</v>
      </c>
      <c r="K4220" s="179" t="str">
        <f>MAX(0,((T4220*(365/365))-VLOOKUP(A4220,VBMA!$A:$D,4,0))  /  (T4220* (365/365)   ))</f>
        <v>#N/A</v>
      </c>
      <c r="L4220" s="180" t="str">
        <f t="shared" ref="L4220:S4220" si="4223">(B4220*(1-$K4220) * (365/365))/100</f>
        <v>#N/A</v>
      </c>
      <c r="M4220" s="180" t="str">
        <f t="shared" si="4223"/>
        <v>#N/A</v>
      </c>
      <c r="N4220" s="180" t="str">
        <f t="shared" si="4223"/>
        <v>#N/A</v>
      </c>
      <c r="O4220" s="180" t="str">
        <f t="shared" si="4223"/>
        <v>#N/A</v>
      </c>
      <c r="P4220" s="180" t="str">
        <f t="shared" si="4223"/>
        <v>#N/A</v>
      </c>
      <c r="Q4220" s="180" t="str">
        <f t="shared" si="4223"/>
        <v>#N/A</v>
      </c>
      <c r="R4220" s="180" t="str">
        <f t="shared" si="4223"/>
        <v>#N/A</v>
      </c>
      <c r="S4220" s="180" t="str">
        <f t="shared" si="4223"/>
        <v>#N/A</v>
      </c>
      <c r="T4220" s="181">
        <f t="shared" si="3"/>
        <v>13.88195652</v>
      </c>
      <c r="U4220" s="182">
        <f t="shared" si="4"/>
        <v>39772</v>
      </c>
      <c r="V4220" s="182">
        <f t="shared" si="5"/>
        <v>39864</v>
      </c>
      <c r="W4220" s="182">
        <f t="shared" si="6"/>
        <v>39953</v>
      </c>
      <c r="X4220" s="181">
        <f t="shared" si="7"/>
        <v>184</v>
      </c>
      <c r="Y4220" s="181">
        <f t="shared" si="8"/>
        <v>276</v>
      </c>
      <c r="Z4220" s="181">
        <f t="shared" si="9"/>
        <v>365</v>
      </c>
      <c r="AA4220" s="155"/>
      <c r="AB4220" s="9"/>
      <c r="AC4220" s="9"/>
      <c r="AD4220" s="9"/>
      <c r="AE4220" s="9"/>
      <c r="AF4220" s="9"/>
      <c r="AG4220" s="9"/>
      <c r="AH4220" s="9"/>
    </row>
    <row r="4221" ht="15.75" customHeight="1">
      <c r="A4221" s="177">
        <v>39587.0</v>
      </c>
      <c r="B4221" s="178">
        <v>11.61</v>
      </c>
      <c r="C4221" s="178">
        <v>12.89</v>
      </c>
      <c r="D4221" s="178">
        <v>13.28</v>
      </c>
      <c r="E4221" s="178">
        <v>13.9</v>
      </c>
      <c r="F4221" s="178">
        <v>13.96</v>
      </c>
      <c r="G4221" s="178">
        <v>14.12</v>
      </c>
      <c r="H4221" s="178">
        <v>14.12</v>
      </c>
      <c r="I4221" s="178">
        <v>13.71</v>
      </c>
      <c r="J4221" s="178">
        <v>13.71</v>
      </c>
      <c r="K4221" s="179" t="str">
        <f>MAX(0,((T4221*(365/365))-VLOOKUP(A4221,VBMA!$A:$D,4,0))  /  (T4221* (365/365)   ))</f>
        <v>#N/A</v>
      </c>
      <c r="L4221" s="180" t="str">
        <f t="shared" ref="L4221:S4221" si="4224">(B4221*(1-$K4221) * (365/365))/100</f>
        <v>#N/A</v>
      </c>
      <c r="M4221" s="180" t="str">
        <f t="shared" si="4224"/>
        <v>#N/A</v>
      </c>
      <c r="N4221" s="180" t="str">
        <f t="shared" si="4224"/>
        <v>#N/A</v>
      </c>
      <c r="O4221" s="180" t="str">
        <f t="shared" si="4224"/>
        <v>#N/A</v>
      </c>
      <c r="P4221" s="180" t="str">
        <f t="shared" si="4224"/>
        <v>#N/A</v>
      </c>
      <c r="Q4221" s="180" t="str">
        <f t="shared" si="4224"/>
        <v>#N/A</v>
      </c>
      <c r="R4221" s="180" t="str">
        <f t="shared" si="4224"/>
        <v>#N/A</v>
      </c>
      <c r="S4221" s="180" t="str">
        <f t="shared" si="4224"/>
        <v>#N/A</v>
      </c>
      <c r="T4221" s="181">
        <f t="shared" si="3"/>
        <v>13.31336957</v>
      </c>
      <c r="U4221" s="182">
        <f t="shared" si="4"/>
        <v>39771</v>
      </c>
      <c r="V4221" s="182">
        <f t="shared" si="5"/>
        <v>39863</v>
      </c>
      <c r="W4221" s="182">
        <f t="shared" si="6"/>
        <v>39952</v>
      </c>
      <c r="X4221" s="181">
        <f t="shared" si="7"/>
        <v>184</v>
      </c>
      <c r="Y4221" s="181">
        <f t="shared" si="8"/>
        <v>276</v>
      </c>
      <c r="Z4221" s="181">
        <f t="shared" si="9"/>
        <v>365</v>
      </c>
      <c r="AA4221" s="155"/>
      <c r="AB4221" s="9"/>
      <c r="AC4221" s="9"/>
      <c r="AD4221" s="9"/>
      <c r="AE4221" s="9"/>
      <c r="AF4221" s="9"/>
      <c r="AG4221" s="9"/>
      <c r="AH4221" s="9"/>
    </row>
    <row r="4222" ht="15.75" customHeight="1">
      <c r="A4222" s="177">
        <v>39584.0</v>
      </c>
      <c r="B4222" s="178">
        <v>10.85</v>
      </c>
      <c r="C4222" s="178">
        <v>11.95</v>
      </c>
      <c r="D4222" s="178">
        <v>12.5</v>
      </c>
      <c r="E4222" s="178">
        <v>13.06</v>
      </c>
      <c r="F4222" s="178">
        <v>13.71</v>
      </c>
      <c r="G4222" s="178">
        <v>14.21</v>
      </c>
      <c r="H4222" s="178">
        <v>14.01</v>
      </c>
      <c r="I4222" s="178">
        <v>13.69</v>
      </c>
      <c r="J4222" s="178">
        <v>13.69</v>
      </c>
      <c r="K4222" s="179" t="str">
        <f>MAX(0,((T4222*(365/365))-VLOOKUP(A4222,VBMA!$A:$D,4,0))  /  (T4222* (365/365)   ))</f>
        <v>#N/A</v>
      </c>
      <c r="L4222" s="180" t="str">
        <f t="shared" ref="L4222:S4222" si="4225">(B4222*(1-$K4222) * (365/365))/100</f>
        <v>#N/A</v>
      </c>
      <c r="M4222" s="180" t="str">
        <f t="shared" si="4225"/>
        <v>#N/A</v>
      </c>
      <c r="N4222" s="180" t="str">
        <f t="shared" si="4225"/>
        <v>#N/A</v>
      </c>
      <c r="O4222" s="180" t="str">
        <f t="shared" si="4225"/>
        <v>#N/A</v>
      </c>
      <c r="P4222" s="180" t="str">
        <f t="shared" si="4225"/>
        <v>#N/A</v>
      </c>
      <c r="Q4222" s="180" t="str">
        <f t="shared" si="4225"/>
        <v>#N/A</v>
      </c>
      <c r="R4222" s="180" t="str">
        <f t="shared" si="4225"/>
        <v>#N/A</v>
      </c>
      <c r="S4222" s="180" t="str">
        <f t="shared" si="4225"/>
        <v>#N/A</v>
      </c>
      <c r="T4222" s="181">
        <f t="shared" si="3"/>
        <v>13.38043478</v>
      </c>
      <c r="U4222" s="182">
        <f t="shared" si="4"/>
        <v>39768</v>
      </c>
      <c r="V4222" s="182">
        <f t="shared" si="5"/>
        <v>39860</v>
      </c>
      <c r="W4222" s="182">
        <f t="shared" si="6"/>
        <v>39949</v>
      </c>
      <c r="X4222" s="181">
        <f t="shared" si="7"/>
        <v>184</v>
      </c>
      <c r="Y4222" s="181">
        <f t="shared" si="8"/>
        <v>276</v>
      </c>
      <c r="Z4222" s="181">
        <f t="shared" si="9"/>
        <v>365</v>
      </c>
      <c r="AA4222" s="155"/>
      <c r="AB4222" s="9"/>
      <c r="AC4222" s="9"/>
      <c r="AD4222" s="9"/>
      <c r="AE4222" s="9"/>
      <c r="AF4222" s="9"/>
      <c r="AG4222" s="9"/>
      <c r="AH4222" s="9"/>
    </row>
    <row r="4223" ht="15.75" customHeight="1">
      <c r="A4223" s="177">
        <v>39583.0</v>
      </c>
      <c r="B4223" s="178">
        <v>10.96</v>
      </c>
      <c r="C4223" s="178">
        <v>12.13</v>
      </c>
      <c r="D4223" s="178">
        <v>12.67</v>
      </c>
      <c r="E4223" s="178">
        <v>13.18</v>
      </c>
      <c r="F4223" s="178">
        <v>13.55</v>
      </c>
      <c r="G4223" s="178">
        <v>13.84</v>
      </c>
      <c r="H4223" s="178">
        <v>13.42</v>
      </c>
      <c r="I4223" s="178">
        <v>13.4</v>
      </c>
      <c r="J4223" s="178">
        <v>13.4</v>
      </c>
      <c r="K4223" s="179" t="str">
        <f>MAX(0,((T4223*(365/365))-VLOOKUP(A4223,VBMA!$A:$D,4,0))  /  (T4223* (365/365)   ))</f>
        <v>#N/A</v>
      </c>
      <c r="L4223" s="180" t="str">
        <f t="shared" ref="L4223:S4223" si="4226">(B4223*(1-$K4223) * (365/365))/100</f>
        <v>#N/A</v>
      </c>
      <c r="M4223" s="180" t="str">
        <f t="shared" si="4226"/>
        <v>#N/A</v>
      </c>
      <c r="N4223" s="180" t="str">
        <f t="shared" si="4226"/>
        <v>#N/A</v>
      </c>
      <c r="O4223" s="180" t="str">
        <f t="shared" si="4226"/>
        <v>#N/A</v>
      </c>
      <c r="P4223" s="180" t="str">
        <f t="shared" si="4226"/>
        <v>#N/A</v>
      </c>
      <c r="Q4223" s="180" t="str">
        <f t="shared" si="4226"/>
        <v>#N/A</v>
      </c>
      <c r="R4223" s="180" t="str">
        <f t="shared" si="4226"/>
        <v>#N/A</v>
      </c>
      <c r="S4223" s="180" t="str">
        <f t="shared" si="4226"/>
        <v>#N/A</v>
      </c>
      <c r="T4223" s="181">
        <f t="shared" si="3"/>
        <v>13.38065217</v>
      </c>
      <c r="U4223" s="182">
        <f t="shared" si="4"/>
        <v>39767</v>
      </c>
      <c r="V4223" s="182">
        <f t="shared" si="5"/>
        <v>39859</v>
      </c>
      <c r="W4223" s="182">
        <f t="shared" si="6"/>
        <v>39948</v>
      </c>
      <c r="X4223" s="181">
        <f t="shared" si="7"/>
        <v>184</v>
      </c>
      <c r="Y4223" s="181">
        <f t="shared" si="8"/>
        <v>276</v>
      </c>
      <c r="Z4223" s="181">
        <f t="shared" si="9"/>
        <v>365</v>
      </c>
      <c r="AA4223" s="155"/>
      <c r="AB4223" s="9"/>
      <c r="AC4223" s="9"/>
      <c r="AD4223" s="9"/>
      <c r="AE4223" s="9"/>
      <c r="AF4223" s="9"/>
      <c r="AG4223" s="9"/>
      <c r="AH4223" s="9"/>
    </row>
    <row r="4224" ht="15.75" customHeight="1">
      <c r="A4224" s="177">
        <v>39582.0</v>
      </c>
      <c r="B4224" s="178">
        <v>11.39</v>
      </c>
      <c r="C4224" s="178">
        <v>12.67</v>
      </c>
      <c r="D4224" s="178">
        <v>13.11</v>
      </c>
      <c r="E4224" s="178">
        <v>13.68</v>
      </c>
      <c r="F4224" s="178">
        <v>14.01</v>
      </c>
      <c r="G4224" s="178">
        <v>13.95</v>
      </c>
      <c r="H4224" s="178">
        <v>13.56</v>
      </c>
      <c r="I4224" s="178">
        <v>13.54</v>
      </c>
      <c r="J4224" s="178">
        <v>13.54</v>
      </c>
      <c r="K4224" s="179" t="str">
        <f>MAX(0,((T4224*(365/365))-VLOOKUP(A4224,VBMA!$A:$D,4,0))  /  (T4224* (365/365)   ))</f>
        <v>#N/A</v>
      </c>
      <c r="L4224" s="180" t="str">
        <f t="shared" ref="L4224:S4224" si="4227">(B4224*(1-$K4224) * (365/365))/100</f>
        <v>#N/A</v>
      </c>
      <c r="M4224" s="180" t="str">
        <f t="shared" si="4227"/>
        <v>#N/A</v>
      </c>
      <c r="N4224" s="180" t="str">
        <f t="shared" si="4227"/>
        <v>#N/A</v>
      </c>
      <c r="O4224" s="180" t="str">
        <f t="shared" si="4227"/>
        <v>#N/A</v>
      </c>
      <c r="P4224" s="180" t="str">
        <f t="shared" si="4227"/>
        <v>#N/A</v>
      </c>
      <c r="Q4224" s="180" t="str">
        <f t="shared" si="4227"/>
        <v>#N/A</v>
      </c>
      <c r="R4224" s="180" t="str">
        <f t="shared" si="4227"/>
        <v>#N/A</v>
      </c>
      <c r="S4224" s="180" t="str">
        <f t="shared" si="4227"/>
        <v>#N/A</v>
      </c>
      <c r="T4224" s="181">
        <f t="shared" si="3"/>
        <v>13.52065217</v>
      </c>
      <c r="U4224" s="182">
        <f t="shared" si="4"/>
        <v>39766</v>
      </c>
      <c r="V4224" s="182">
        <f t="shared" si="5"/>
        <v>39858</v>
      </c>
      <c r="W4224" s="182">
        <f t="shared" si="6"/>
        <v>39947</v>
      </c>
      <c r="X4224" s="181">
        <f t="shared" si="7"/>
        <v>184</v>
      </c>
      <c r="Y4224" s="181">
        <f t="shared" si="8"/>
        <v>276</v>
      </c>
      <c r="Z4224" s="181">
        <f t="shared" si="9"/>
        <v>365</v>
      </c>
      <c r="AA4224" s="155"/>
      <c r="AB4224" s="9"/>
      <c r="AC4224" s="9"/>
      <c r="AD4224" s="9"/>
      <c r="AE4224" s="9"/>
      <c r="AF4224" s="9"/>
      <c r="AG4224" s="9"/>
      <c r="AH4224" s="9"/>
    </row>
    <row r="4225" ht="15.75" customHeight="1">
      <c r="A4225" s="177">
        <v>39581.0</v>
      </c>
      <c r="B4225" s="178">
        <v>11.09</v>
      </c>
      <c r="C4225" s="178">
        <v>12.41</v>
      </c>
      <c r="D4225" s="178">
        <v>12.73</v>
      </c>
      <c r="E4225" s="178">
        <v>13.37</v>
      </c>
      <c r="F4225" s="178">
        <v>13.6</v>
      </c>
      <c r="G4225" s="178">
        <v>13.69</v>
      </c>
      <c r="H4225" s="178">
        <v>13.32</v>
      </c>
      <c r="I4225" s="178">
        <v>13.03</v>
      </c>
      <c r="J4225" s="178">
        <v>13.03</v>
      </c>
      <c r="K4225" s="179" t="str">
        <f>MAX(0,((T4225*(365/365))-VLOOKUP(A4225,VBMA!$A:$D,4,0))  /  (T4225* (365/365)   ))</f>
        <v>#N/A</v>
      </c>
      <c r="L4225" s="180" t="str">
        <f t="shared" ref="L4225:S4225" si="4228">(B4225*(1-$K4225) * (365/365))/100</f>
        <v>#N/A</v>
      </c>
      <c r="M4225" s="180" t="str">
        <f t="shared" si="4228"/>
        <v>#N/A</v>
      </c>
      <c r="N4225" s="180" t="str">
        <f t="shared" si="4228"/>
        <v>#N/A</v>
      </c>
      <c r="O4225" s="180" t="str">
        <f t="shared" si="4228"/>
        <v>#N/A</v>
      </c>
      <c r="P4225" s="180" t="str">
        <f t="shared" si="4228"/>
        <v>#N/A</v>
      </c>
      <c r="Q4225" s="180" t="str">
        <f t="shared" si="4228"/>
        <v>#N/A</v>
      </c>
      <c r="R4225" s="180" t="str">
        <f t="shared" si="4228"/>
        <v>#N/A</v>
      </c>
      <c r="S4225" s="180" t="str">
        <f t="shared" si="4228"/>
        <v>#N/A</v>
      </c>
      <c r="T4225" s="181">
        <f t="shared" si="3"/>
        <v>12.74945652</v>
      </c>
      <c r="U4225" s="182">
        <f t="shared" si="4"/>
        <v>39765</v>
      </c>
      <c r="V4225" s="182">
        <f t="shared" si="5"/>
        <v>39857</v>
      </c>
      <c r="W4225" s="182">
        <f t="shared" si="6"/>
        <v>39946</v>
      </c>
      <c r="X4225" s="181">
        <f t="shared" si="7"/>
        <v>184</v>
      </c>
      <c r="Y4225" s="181">
        <f t="shared" si="8"/>
        <v>276</v>
      </c>
      <c r="Z4225" s="181">
        <f t="shared" si="9"/>
        <v>365</v>
      </c>
      <c r="AA4225" s="155"/>
      <c r="AB4225" s="9"/>
      <c r="AC4225" s="9"/>
      <c r="AD4225" s="9"/>
      <c r="AE4225" s="9"/>
      <c r="AF4225" s="9"/>
      <c r="AG4225" s="9"/>
      <c r="AH4225" s="9"/>
    </row>
    <row r="4226" ht="15.75" customHeight="1">
      <c r="A4226" s="177">
        <v>39580.0</v>
      </c>
      <c r="B4226" s="178">
        <v>12.06</v>
      </c>
      <c r="C4226" s="178">
        <v>12.25</v>
      </c>
      <c r="D4226" s="178">
        <v>12.63</v>
      </c>
      <c r="E4226" s="178">
        <v>13.2</v>
      </c>
      <c r="F4226" s="178">
        <v>13.39</v>
      </c>
      <c r="G4226" s="178">
        <v>13.32</v>
      </c>
      <c r="H4226" s="178">
        <v>13.19</v>
      </c>
      <c r="I4226" s="178">
        <v>12.92</v>
      </c>
      <c r="J4226" s="178">
        <v>12.92</v>
      </c>
      <c r="K4226" s="179" t="str">
        <f>MAX(0,((T4226*(365/365))-VLOOKUP(A4226,VBMA!$A:$D,4,0))  /  (T4226* (365/365)   ))</f>
        <v>#N/A</v>
      </c>
      <c r="L4226" s="180" t="str">
        <f t="shared" ref="L4226:S4226" si="4229">(B4226*(1-$K4226) * (365/365))/100</f>
        <v>#N/A</v>
      </c>
      <c r="M4226" s="180" t="str">
        <f t="shared" si="4229"/>
        <v>#N/A</v>
      </c>
      <c r="N4226" s="180" t="str">
        <f t="shared" si="4229"/>
        <v>#N/A</v>
      </c>
      <c r="O4226" s="180" t="str">
        <f t="shared" si="4229"/>
        <v>#N/A</v>
      </c>
      <c r="P4226" s="180" t="str">
        <f t="shared" si="4229"/>
        <v>#N/A</v>
      </c>
      <c r="Q4226" s="180" t="str">
        <f t="shared" si="4229"/>
        <v>#N/A</v>
      </c>
      <c r="R4226" s="180" t="str">
        <f t="shared" si="4229"/>
        <v>#N/A</v>
      </c>
      <c r="S4226" s="180" t="str">
        <f t="shared" si="4229"/>
        <v>#N/A</v>
      </c>
      <c r="T4226" s="181">
        <f t="shared" si="3"/>
        <v>12.65880435</v>
      </c>
      <c r="U4226" s="182">
        <f t="shared" si="4"/>
        <v>39764</v>
      </c>
      <c r="V4226" s="182">
        <f t="shared" si="5"/>
        <v>39856</v>
      </c>
      <c r="W4226" s="182">
        <f t="shared" si="6"/>
        <v>39945</v>
      </c>
      <c r="X4226" s="181">
        <f t="shared" si="7"/>
        <v>184</v>
      </c>
      <c r="Y4226" s="181">
        <f t="shared" si="8"/>
        <v>276</v>
      </c>
      <c r="Z4226" s="181">
        <f t="shared" si="9"/>
        <v>365</v>
      </c>
      <c r="AA4226" s="155"/>
      <c r="AB4226" s="9"/>
      <c r="AC4226" s="9"/>
      <c r="AD4226" s="9"/>
      <c r="AE4226" s="9"/>
      <c r="AF4226" s="9"/>
      <c r="AG4226" s="9"/>
      <c r="AH4226" s="9"/>
    </row>
    <row r="4227" ht="15.75" customHeight="1">
      <c r="A4227" s="177">
        <v>39577.0</v>
      </c>
      <c r="B4227" s="178">
        <v>11.55</v>
      </c>
      <c r="C4227" s="178">
        <v>13.0</v>
      </c>
      <c r="D4227" s="178">
        <v>13.3</v>
      </c>
      <c r="E4227" s="178">
        <v>13.91</v>
      </c>
      <c r="F4227" s="178">
        <v>13.76</v>
      </c>
      <c r="G4227" s="178">
        <v>13.81</v>
      </c>
      <c r="H4227" s="178">
        <v>13.11</v>
      </c>
      <c r="I4227" s="178">
        <v>12.99</v>
      </c>
      <c r="J4227" s="178">
        <v>12.99</v>
      </c>
      <c r="K4227" s="179" t="str">
        <f>MAX(0,((T4227*(365/365))-VLOOKUP(A4227,VBMA!$A:$D,4,0))  /  (T4227* (365/365)   ))</f>
        <v>#N/A</v>
      </c>
      <c r="L4227" s="180" t="str">
        <f t="shared" ref="L4227:S4227" si="4230">(B4227*(1-$K4227) * (365/365))/100</f>
        <v>#N/A</v>
      </c>
      <c r="M4227" s="180" t="str">
        <f t="shared" si="4230"/>
        <v>#N/A</v>
      </c>
      <c r="N4227" s="180" t="str">
        <f t="shared" si="4230"/>
        <v>#N/A</v>
      </c>
      <c r="O4227" s="180" t="str">
        <f t="shared" si="4230"/>
        <v>#N/A</v>
      </c>
      <c r="P4227" s="180" t="str">
        <f t="shared" si="4230"/>
        <v>#N/A</v>
      </c>
      <c r="Q4227" s="180" t="str">
        <f t="shared" si="4230"/>
        <v>#N/A</v>
      </c>
      <c r="R4227" s="180" t="str">
        <f t="shared" si="4230"/>
        <v>#N/A</v>
      </c>
      <c r="S4227" s="180" t="str">
        <f t="shared" si="4230"/>
        <v>#N/A</v>
      </c>
      <c r="T4227" s="181">
        <f t="shared" si="3"/>
        <v>12.87391304</v>
      </c>
      <c r="U4227" s="182">
        <f t="shared" si="4"/>
        <v>39761</v>
      </c>
      <c r="V4227" s="182">
        <f t="shared" si="5"/>
        <v>39853</v>
      </c>
      <c r="W4227" s="182">
        <f t="shared" si="6"/>
        <v>39942</v>
      </c>
      <c r="X4227" s="181">
        <f t="shared" si="7"/>
        <v>184</v>
      </c>
      <c r="Y4227" s="181">
        <f t="shared" si="8"/>
        <v>276</v>
      </c>
      <c r="Z4227" s="181">
        <f t="shared" si="9"/>
        <v>365</v>
      </c>
      <c r="AA4227" s="155"/>
      <c r="AB4227" s="9"/>
      <c r="AC4227" s="9"/>
      <c r="AD4227" s="9"/>
      <c r="AE4227" s="9"/>
      <c r="AF4227" s="9"/>
      <c r="AG4227" s="9"/>
      <c r="AH4227" s="9"/>
    </row>
    <row r="4228" ht="15.75" customHeight="1">
      <c r="A4228" s="177">
        <v>39576.0</v>
      </c>
      <c r="B4228" s="178">
        <v>10.86</v>
      </c>
      <c r="C4228" s="178">
        <v>12.5</v>
      </c>
      <c r="D4228" s="178">
        <v>12.68</v>
      </c>
      <c r="E4228" s="178">
        <v>13.15</v>
      </c>
      <c r="F4228" s="178">
        <v>12.92</v>
      </c>
      <c r="G4228" s="178">
        <v>13.05</v>
      </c>
      <c r="H4228" s="178">
        <v>12.5</v>
      </c>
      <c r="I4228" s="178">
        <v>12.49</v>
      </c>
      <c r="J4228" s="178">
        <v>12.58</v>
      </c>
      <c r="K4228" s="179" t="str">
        <f>MAX(0,((T4228*(365/365))-VLOOKUP(A4228,VBMA!$A:$D,4,0))  /  (T4228* (365/365)   ))</f>
        <v>#N/A</v>
      </c>
      <c r="L4228" s="180" t="str">
        <f t="shared" ref="L4228:S4228" si="4231">(B4228*(1-$K4228) * (365/365))/100</f>
        <v>#N/A</v>
      </c>
      <c r="M4228" s="180" t="str">
        <f t="shared" si="4231"/>
        <v>#N/A</v>
      </c>
      <c r="N4228" s="180" t="str">
        <f t="shared" si="4231"/>
        <v>#N/A</v>
      </c>
      <c r="O4228" s="180" t="str">
        <f t="shared" si="4231"/>
        <v>#N/A</v>
      </c>
      <c r="P4228" s="180" t="str">
        <f t="shared" si="4231"/>
        <v>#N/A</v>
      </c>
      <c r="Q4228" s="180" t="str">
        <f t="shared" si="4231"/>
        <v>#N/A</v>
      </c>
      <c r="R4228" s="180" t="str">
        <f t="shared" si="4231"/>
        <v>#N/A</v>
      </c>
      <c r="S4228" s="180" t="str">
        <f t="shared" si="4231"/>
        <v>#N/A</v>
      </c>
      <c r="T4228" s="181">
        <f t="shared" si="3"/>
        <v>12.48032609</v>
      </c>
      <c r="U4228" s="182">
        <f t="shared" si="4"/>
        <v>39760</v>
      </c>
      <c r="V4228" s="182">
        <f t="shared" si="5"/>
        <v>39852</v>
      </c>
      <c r="W4228" s="182">
        <f t="shared" si="6"/>
        <v>39941</v>
      </c>
      <c r="X4228" s="181">
        <f t="shared" si="7"/>
        <v>184</v>
      </c>
      <c r="Y4228" s="181">
        <f t="shared" si="8"/>
        <v>276</v>
      </c>
      <c r="Z4228" s="181">
        <f t="shared" si="9"/>
        <v>365</v>
      </c>
      <c r="AA4228" s="155"/>
      <c r="AB4228" s="9"/>
      <c r="AC4228" s="9"/>
      <c r="AD4228" s="9"/>
      <c r="AE4228" s="9"/>
      <c r="AF4228" s="9"/>
      <c r="AG4228" s="9"/>
      <c r="AH4228" s="9"/>
    </row>
    <row r="4229" ht="15.75" customHeight="1">
      <c r="A4229" s="177">
        <v>39575.0</v>
      </c>
      <c r="B4229" s="178">
        <v>10.77</v>
      </c>
      <c r="C4229" s="178">
        <v>12.27</v>
      </c>
      <c r="D4229" s="178">
        <v>12.64</v>
      </c>
      <c r="E4229" s="178">
        <v>13.05</v>
      </c>
      <c r="F4229" s="178">
        <v>12.92</v>
      </c>
      <c r="G4229" s="178">
        <v>13.0</v>
      </c>
      <c r="H4229" s="178">
        <v>12.69</v>
      </c>
      <c r="I4229" s="178">
        <v>12.67</v>
      </c>
      <c r="J4229" s="178">
        <v>12.76</v>
      </c>
      <c r="K4229" s="179" t="str">
        <f>MAX(0,((T4229*(365/365))-VLOOKUP(A4229,VBMA!$A:$D,4,0))  /  (T4229* (365/365)   ))</f>
        <v>#N/A</v>
      </c>
      <c r="L4229" s="180" t="str">
        <f t="shared" ref="L4229:S4229" si="4232">(B4229*(1-$K4229) * (365/365))/100</f>
        <v>#N/A</v>
      </c>
      <c r="M4229" s="180" t="str">
        <f t="shared" si="4232"/>
        <v>#N/A</v>
      </c>
      <c r="N4229" s="180" t="str">
        <f t="shared" si="4232"/>
        <v>#N/A</v>
      </c>
      <c r="O4229" s="180" t="str">
        <f t="shared" si="4232"/>
        <v>#N/A</v>
      </c>
      <c r="P4229" s="180" t="str">
        <f t="shared" si="4232"/>
        <v>#N/A</v>
      </c>
      <c r="Q4229" s="180" t="str">
        <f t="shared" si="4232"/>
        <v>#N/A</v>
      </c>
      <c r="R4229" s="180" t="str">
        <f t="shared" si="4232"/>
        <v>#N/A</v>
      </c>
      <c r="S4229" s="180" t="str">
        <f t="shared" si="4232"/>
        <v>#N/A</v>
      </c>
      <c r="T4229" s="181">
        <f t="shared" si="3"/>
        <v>12.65065217</v>
      </c>
      <c r="U4229" s="182">
        <f t="shared" si="4"/>
        <v>39759</v>
      </c>
      <c r="V4229" s="182">
        <f t="shared" si="5"/>
        <v>39851</v>
      </c>
      <c r="W4229" s="182">
        <f t="shared" si="6"/>
        <v>39940</v>
      </c>
      <c r="X4229" s="181">
        <f t="shared" si="7"/>
        <v>184</v>
      </c>
      <c r="Y4229" s="181">
        <f t="shared" si="8"/>
        <v>276</v>
      </c>
      <c r="Z4229" s="181">
        <f t="shared" si="9"/>
        <v>365</v>
      </c>
      <c r="AA4229" s="155"/>
      <c r="AB4229" s="9"/>
      <c r="AC4229" s="9"/>
      <c r="AD4229" s="9"/>
      <c r="AE4229" s="9"/>
      <c r="AF4229" s="9"/>
      <c r="AG4229" s="9"/>
      <c r="AH4229" s="9"/>
    </row>
    <row r="4230" ht="15.75" customHeight="1">
      <c r="A4230" s="177">
        <v>39574.0</v>
      </c>
      <c r="B4230" s="178">
        <v>10.54</v>
      </c>
      <c r="C4230" s="178">
        <v>12.0</v>
      </c>
      <c r="D4230" s="178">
        <v>12.42</v>
      </c>
      <c r="E4230" s="178">
        <v>12.8</v>
      </c>
      <c r="F4230" s="178">
        <v>12.72</v>
      </c>
      <c r="G4230" s="178">
        <v>12.67</v>
      </c>
      <c r="H4230" s="178">
        <v>12.5</v>
      </c>
      <c r="I4230" s="178">
        <v>12.45</v>
      </c>
      <c r="J4230" s="178">
        <v>12.53</v>
      </c>
      <c r="K4230" s="179" t="str">
        <f>MAX(0,((T4230*(365/365))-VLOOKUP(A4230,VBMA!$A:$D,4,0))  /  (T4230* (365/365)   ))</f>
        <v>#N/A</v>
      </c>
      <c r="L4230" s="180" t="str">
        <f t="shared" ref="L4230:S4230" si="4233">(B4230*(1-$K4230) * (365/365))/100</f>
        <v>#N/A</v>
      </c>
      <c r="M4230" s="180" t="str">
        <f t="shared" si="4233"/>
        <v>#N/A</v>
      </c>
      <c r="N4230" s="180" t="str">
        <f t="shared" si="4233"/>
        <v>#N/A</v>
      </c>
      <c r="O4230" s="180" t="str">
        <f t="shared" si="4233"/>
        <v>#N/A</v>
      </c>
      <c r="P4230" s="180" t="str">
        <f t="shared" si="4233"/>
        <v>#N/A</v>
      </c>
      <c r="Q4230" s="180" t="str">
        <f t="shared" si="4233"/>
        <v>#N/A</v>
      </c>
      <c r="R4230" s="180" t="str">
        <f t="shared" si="4233"/>
        <v>#N/A</v>
      </c>
      <c r="S4230" s="180" t="str">
        <f t="shared" si="4233"/>
        <v>#N/A</v>
      </c>
      <c r="T4230" s="181">
        <f t="shared" si="3"/>
        <v>12.40163043</v>
      </c>
      <c r="U4230" s="182">
        <f t="shared" si="4"/>
        <v>39758</v>
      </c>
      <c r="V4230" s="182">
        <f t="shared" si="5"/>
        <v>39850</v>
      </c>
      <c r="W4230" s="182">
        <f t="shared" si="6"/>
        <v>39939</v>
      </c>
      <c r="X4230" s="181">
        <f t="shared" si="7"/>
        <v>184</v>
      </c>
      <c r="Y4230" s="181">
        <f t="shared" si="8"/>
        <v>276</v>
      </c>
      <c r="Z4230" s="181">
        <f t="shared" si="9"/>
        <v>365</v>
      </c>
      <c r="AA4230" s="155"/>
      <c r="AB4230" s="9"/>
      <c r="AC4230" s="9"/>
      <c r="AD4230" s="9"/>
      <c r="AE4230" s="9"/>
      <c r="AF4230" s="9"/>
      <c r="AG4230" s="9"/>
      <c r="AH4230" s="9"/>
    </row>
    <row r="4231" ht="15.75" customHeight="1">
      <c r="A4231" s="177">
        <v>39573.0</v>
      </c>
      <c r="B4231" s="178">
        <v>10.15</v>
      </c>
      <c r="C4231" s="178">
        <v>11.6</v>
      </c>
      <c r="D4231" s="178">
        <v>11.9</v>
      </c>
      <c r="E4231" s="178">
        <v>12.4</v>
      </c>
      <c r="F4231" s="178">
        <v>12.4</v>
      </c>
      <c r="G4231" s="178">
        <v>12.26</v>
      </c>
      <c r="H4231" s="178">
        <v>12.11</v>
      </c>
      <c r="I4231" s="178">
        <v>11.98</v>
      </c>
      <c r="J4231" s="178">
        <v>12.03</v>
      </c>
      <c r="K4231" s="179" t="str">
        <f>MAX(0,((T4231*(365/365))-VLOOKUP(A4231,VBMA!$A:$D,4,0))  /  (T4231* (365/365)   ))</f>
        <v>#N/A</v>
      </c>
      <c r="L4231" s="180" t="str">
        <f t="shared" ref="L4231:S4231" si="4234">(B4231*(1-$K4231) * (365/365))/100</f>
        <v>#N/A</v>
      </c>
      <c r="M4231" s="180" t="str">
        <f t="shared" si="4234"/>
        <v>#N/A</v>
      </c>
      <c r="N4231" s="180" t="str">
        <f t="shared" si="4234"/>
        <v>#N/A</v>
      </c>
      <c r="O4231" s="180" t="str">
        <f t="shared" si="4234"/>
        <v>#N/A</v>
      </c>
      <c r="P4231" s="180" t="str">
        <f t="shared" si="4234"/>
        <v>#N/A</v>
      </c>
      <c r="Q4231" s="180" t="str">
        <f t="shared" si="4234"/>
        <v>#N/A</v>
      </c>
      <c r="R4231" s="180" t="str">
        <f t="shared" si="4234"/>
        <v>#N/A</v>
      </c>
      <c r="S4231" s="180" t="str">
        <f t="shared" si="4234"/>
        <v>#N/A</v>
      </c>
      <c r="T4231" s="181">
        <f t="shared" si="3"/>
        <v>11.85423913</v>
      </c>
      <c r="U4231" s="182">
        <f t="shared" si="4"/>
        <v>39757</v>
      </c>
      <c r="V4231" s="182">
        <f t="shared" si="5"/>
        <v>39849</v>
      </c>
      <c r="W4231" s="182">
        <f t="shared" si="6"/>
        <v>39938</v>
      </c>
      <c r="X4231" s="181">
        <f t="shared" si="7"/>
        <v>184</v>
      </c>
      <c r="Y4231" s="181">
        <f t="shared" si="8"/>
        <v>276</v>
      </c>
      <c r="Z4231" s="181">
        <f t="shared" si="9"/>
        <v>365</v>
      </c>
      <c r="AA4231" s="155"/>
      <c r="AB4231" s="9"/>
      <c r="AC4231" s="9"/>
      <c r="AD4231" s="9"/>
      <c r="AE4231" s="9"/>
      <c r="AF4231" s="9"/>
      <c r="AG4231" s="9"/>
      <c r="AH4231" s="9"/>
    </row>
    <row r="4232" ht="15.75" customHeight="1">
      <c r="A4232" s="177">
        <v>39570.0</v>
      </c>
      <c r="B4232" s="178">
        <v>10.14</v>
      </c>
      <c r="C4232" s="178">
        <v>11.45</v>
      </c>
      <c r="D4232" s="178">
        <v>11.82</v>
      </c>
      <c r="E4232" s="178">
        <v>12.36</v>
      </c>
      <c r="F4232" s="178">
        <v>12.0</v>
      </c>
      <c r="G4232" s="178">
        <v>11.96</v>
      </c>
      <c r="H4232" s="178">
        <v>11.83</v>
      </c>
      <c r="I4232" s="178">
        <v>11.71</v>
      </c>
      <c r="J4232" s="178">
        <v>11.75</v>
      </c>
      <c r="K4232" s="179" t="str">
        <f>MAX(0,((T4232*(365/365))-VLOOKUP(A4232,VBMA!$A:$D,4,0))  /  (T4232* (365/365)   ))</f>
        <v>#N/A</v>
      </c>
      <c r="L4232" s="180" t="str">
        <f t="shared" ref="L4232:S4232" si="4235">(B4232*(1-$K4232) * (365/365))/100</f>
        <v>#N/A</v>
      </c>
      <c r="M4232" s="180" t="str">
        <f t="shared" si="4235"/>
        <v>#N/A</v>
      </c>
      <c r="N4232" s="180" t="str">
        <f t="shared" si="4235"/>
        <v>#N/A</v>
      </c>
      <c r="O4232" s="180" t="str">
        <f t="shared" si="4235"/>
        <v>#N/A</v>
      </c>
      <c r="P4232" s="180" t="str">
        <f t="shared" si="4235"/>
        <v>#N/A</v>
      </c>
      <c r="Q4232" s="180" t="str">
        <f t="shared" si="4235"/>
        <v>#N/A</v>
      </c>
      <c r="R4232" s="180" t="str">
        <f t="shared" si="4235"/>
        <v>#N/A</v>
      </c>
      <c r="S4232" s="180" t="str">
        <f t="shared" si="4235"/>
        <v>#N/A</v>
      </c>
      <c r="T4232" s="181">
        <f t="shared" si="3"/>
        <v>11.59391304</v>
      </c>
      <c r="U4232" s="182">
        <f t="shared" si="4"/>
        <v>39754</v>
      </c>
      <c r="V4232" s="182">
        <f t="shared" si="5"/>
        <v>39846</v>
      </c>
      <c r="W4232" s="182">
        <f t="shared" si="6"/>
        <v>39935</v>
      </c>
      <c r="X4232" s="181">
        <f t="shared" si="7"/>
        <v>184</v>
      </c>
      <c r="Y4232" s="181">
        <f t="shared" si="8"/>
        <v>276</v>
      </c>
      <c r="Z4232" s="181">
        <f t="shared" si="9"/>
        <v>365</v>
      </c>
      <c r="AA4232" s="155"/>
      <c r="AB4232" s="9"/>
      <c r="AC4232" s="9"/>
      <c r="AD4232" s="9"/>
      <c r="AE4232" s="9"/>
      <c r="AF4232" s="9"/>
      <c r="AG4232" s="9"/>
      <c r="AH4232" s="9"/>
    </row>
    <row r="4233" ht="15.75" customHeight="1">
      <c r="A4233" s="177">
        <v>39567.0</v>
      </c>
      <c r="B4233" s="178">
        <v>10.23</v>
      </c>
      <c r="C4233" s="178">
        <v>11.41</v>
      </c>
      <c r="D4233" s="178">
        <v>11.64</v>
      </c>
      <c r="E4233" s="178">
        <v>12.27</v>
      </c>
      <c r="F4233" s="178">
        <v>12.0</v>
      </c>
      <c r="G4233" s="178">
        <v>11.96</v>
      </c>
      <c r="H4233" s="178">
        <v>11.74</v>
      </c>
      <c r="I4233" s="178">
        <v>11.62</v>
      </c>
      <c r="J4233" s="178">
        <v>11.66</v>
      </c>
      <c r="K4233" s="179" t="str">
        <f>MAX(0,((T4233*(365/365))-VLOOKUP(A4233,VBMA!$A:$D,4,0))  /  (T4233* (365/365)   ))</f>
        <v>#N/A</v>
      </c>
      <c r="L4233" s="180" t="str">
        <f t="shared" ref="L4233:S4233" si="4236">(B4233*(1-$K4233) * (365/365))/100</f>
        <v>#N/A</v>
      </c>
      <c r="M4233" s="180" t="str">
        <f t="shared" si="4236"/>
        <v>#N/A</v>
      </c>
      <c r="N4233" s="180" t="str">
        <f t="shared" si="4236"/>
        <v>#N/A</v>
      </c>
      <c r="O4233" s="180" t="str">
        <f t="shared" si="4236"/>
        <v>#N/A</v>
      </c>
      <c r="P4233" s="180" t="str">
        <f t="shared" si="4236"/>
        <v>#N/A</v>
      </c>
      <c r="Q4233" s="180" t="str">
        <f t="shared" si="4236"/>
        <v>#N/A</v>
      </c>
      <c r="R4233" s="180" t="str">
        <f t="shared" si="4236"/>
        <v>#N/A</v>
      </c>
      <c r="S4233" s="180" t="str">
        <f t="shared" si="4236"/>
        <v>#N/A</v>
      </c>
      <c r="T4233" s="181">
        <f t="shared" si="3"/>
        <v>11.5026087</v>
      </c>
      <c r="U4233" s="182">
        <f t="shared" si="4"/>
        <v>39750</v>
      </c>
      <c r="V4233" s="182">
        <f t="shared" si="5"/>
        <v>39842</v>
      </c>
      <c r="W4233" s="182">
        <f t="shared" si="6"/>
        <v>39932</v>
      </c>
      <c r="X4233" s="181">
        <f t="shared" si="7"/>
        <v>183</v>
      </c>
      <c r="Y4233" s="181">
        <f t="shared" si="8"/>
        <v>275</v>
      </c>
      <c r="Z4233" s="181">
        <f t="shared" si="9"/>
        <v>365</v>
      </c>
      <c r="AA4233" s="155"/>
      <c r="AB4233" s="9"/>
      <c r="AC4233" s="9"/>
      <c r="AD4233" s="9"/>
      <c r="AE4233" s="9"/>
      <c r="AF4233" s="9"/>
      <c r="AG4233" s="9"/>
      <c r="AH4233" s="9"/>
    </row>
    <row r="4234" ht="15.75" customHeight="1">
      <c r="A4234" s="177">
        <v>39566.0</v>
      </c>
      <c r="B4234" s="178">
        <v>10.41</v>
      </c>
      <c r="C4234" s="178">
        <v>11.41</v>
      </c>
      <c r="D4234" s="178">
        <v>11.79</v>
      </c>
      <c r="E4234" s="178">
        <v>12.14</v>
      </c>
      <c r="F4234" s="178">
        <v>12.05</v>
      </c>
      <c r="G4234" s="178">
        <v>12.05</v>
      </c>
      <c r="H4234" s="178">
        <v>11.92</v>
      </c>
      <c r="I4234" s="178">
        <v>11.75</v>
      </c>
      <c r="J4234" s="178">
        <v>11.85</v>
      </c>
      <c r="K4234" s="179" t="str">
        <f>MAX(0,((T4234*(365/365))-VLOOKUP(A4234,VBMA!$A:$D,4,0))  /  (T4234* (365/365)   ))</f>
        <v>#N/A</v>
      </c>
      <c r="L4234" s="180" t="str">
        <f t="shared" ref="L4234:S4234" si="4237">(B4234*(1-$K4234) * (365/365))/100</f>
        <v>#N/A</v>
      </c>
      <c r="M4234" s="180" t="str">
        <f t="shared" si="4237"/>
        <v>#N/A</v>
      </c>
      <c r="N4234" s="180" t="str">
        <f t="shared" si="4237"/>
        <v>#N/A</v>
      </c>
      <c r="O4234" s="180" t="str">
        <f t="shared" si="4237"/>
        <v>#N/A</v>
      </c>
      <c r="P4234" s="180" t="str">
        <f t="shared" si="4237"/>
        <v>#N/A</v>
      </c>
      <c r="Q4234" s="180" t="str">
        <f t="shared" si="4237"/>
        <v>#N/A</v>
      </c>
      <c r="R4234" s="180" t="str">
        <f t="shared" si="4237"/>
        <v>#N/A</v>
      </c>
      <c r="S4234" s="180" t="str">
        <f t="shared" si="4237"/>
        <v>#N/A</v>
      </c>
      <c r="T4234" s="181">
        <f t="shared" si="3"/>
        <v>11.58369565</v>
      </c>
      <c r="U4234" s="182">
        <f t="shared" si="4"/>
        <v>39749</v>
      </c>
      <c r="V4234" s="182">
        <f t="shared" si="5"/>
        <v>39841</v>
      </c>
      <c r="W4234" s="182">
        <f t="shared" si="6"/>
        <v>39931</v>
      </c>
      <c r="X4234" s="181">
        <f t="shared" si="7"/>
        <v>183</v>
      </c>
      <c r="Y4234" s="181">
        <f t="shared" si="8"/>
        <v>275</v>
      </c>
      <c r="Z4234" s="181">
        <f t="shared" si="9"/>
        <v>365</v>
      </c>
      <c r="AA4234" s="155"/>
      <c r="AB4234" s="9"/>
      <c r="AC4234" s="9"/>
      <c r="AD4234" s="9"/>
      <c r="AE4234" s="9"/>
      <c r="AF4234" s="9"/>
      <c r="AG4234" s="9"/>
      <c r="AH4234" s="9"/>
    </row>
    <row r="4235" ht="15.75" customHeight="1">
      <c r="A4235" s="177">
        <v>39563.0</v>
      </c>
      <c r="B4235" s="178">
        <v>10.41</v>
      </c>
      <c r="C4235" s="178">
        <v>11.36</v>
      </c>
      <c r="D4235" s="178">
        <v>11.79</v>
      </c>
      <c r="E4235" s="178">
        <v>12.09</v>
      </c>
      <c r="F4235" s="178">
        <v>11.82</v>
      </c>
      <c r="G4235" s="178">
        <v>11.86</v>
      </c>
      <c r="H4235" s="178">
        <v>11.68</v>
      </c>
      <c r="I4235" s="178">
        <v>11.57</v>
      </c>
      <c r="J4235" s="178">
        <v>11.66</v>
      </c>
      <c r="K4235" s="179" t="str">
        <f>MAX(0,((T4235*(365/365))-VLOOKUP(A4235,VBMA!$A:$D,4,0))  /  (T4235* (365/365)   ))</f>
        <v>#N/A</v>
      </c>
      <c r="L4235" s="180" t="str">
        <f t="shared" ref="L4235:S4235" si="4238">(B4235*(1-$K4235) * (365/365))/100</f>
        <v>#N/A</v>
      </c>
      <c r="M4235" s="180" t="str">
        <f t="shared" si="4238"/>
        <v>#N/A</v>
      </c>
      <c r="N4235" s="180" t="str">
        <f t="shared" si="4238"/>
        <v>#N/A</v>
      </c>
      <c r="O4235" s="180" t="str">
        <f t="shared" si="4238"/>
        <v>#N/A</v>
      </c>
      <c r="P4235" s="180" t="str">
        <f t="shared" si="4238"/>
        <v>#N/A</v>
      </c>
      <c r="Q4235" s="180" t="str">
        <f t="shared" si="4238"/>
        <v>#N/A</v>
      </c>
      <c r="R4235" s="180" t="str">
        <f t="shared" si="4238"/>
        <v>#N/A</v>
      </c>
      <c r="S4235" s="180" t="str">
        <f t="shared" si="4238"/>
        <v>#N/A</v>
      </c>
      <c r="T4235" s="181">
        <f t="shared" si="3"/>
        <v>11.4623913</v>
      </c>
      <c r="U4235" s="182">
        <f t="shared" si="4"/>
        <v>39746</v>
      </c>
      <c r="V4235" s="182">
        <f t="shared" si="5"/>
        <v>39838</v>
      </c>
      <c r="W4235" s="182">
        <f t="shared" si="6"/>
        <v>39928</v>
      </c>
      <c r="X4235" s="181">
        <f t="shared" si="7"/>
        <v>183</v>
      </c>
      <c r="Y4235" s="181">
        <f t="shared" si="8"/>
        <v>275</v>
      </c>
      <c r="Z4235" s="181">
        <f t="shared" si="9"/>
        <v>365</v>
      </c>
      <c r="AA4235" s="155"/>
      <c r="AB4235" s="9"/>
      <c r="AC4235" s="9"/>
      <c r="AD4235" s="9"/>
      <c r="AE4235" s="9"/>
      <c r="AF4235" s="9"/>
      <c r="AG4235" s="9"/>
      <c r="AH4235" s="9"/>
    </row>
    <row r="4236" ht="15.75" customHeight="1">
      <c r="A4236" s="177">
        <v>39562.0</v>
      </c>
      <c r="B4236" s="178">
        <v>10.35</v>
      </c>
      <c r="C4236" s="178">
        <v>11.29</v>
      </c>
      <c r="D4236" s="178">
        <v>11.64</v>
      </c>
      <c r="E4236" s="178">
        <v>11.88</v>
      </c>
      <c r="F4236" s="178">
        <v>11.71</v>
      </c>
      <c r="G4236" s="178">
        <v>11.75</v>
      </c>
      <c r="H4236" s="178">
        <v>11.54</v>
      </c>
      <c r="I4236" s="178">
        <v>11.44</v>
      </c>
      <c r="J4236" s="178">
        <v>11.53</v>
      </c>
      <c r="K4236" s="179" t="str">
        <f>MAX(0,((T4236*(365/365))-VLOOKUP(A4236,VBMA!$A:$D,4,0))  /  (T4236* (365/365)   ))</f>
        <v>#N/A</v>
      </c>
      <c r="L4236" s="180" t="str">
        <f t="shared" ref="L4236:S4236" si="4239">(B4236*(1-$K4236) * (365/365))/100</f>
        <v>#N/A</v>
      </c>
      <c r="M4236" s="180" t="str">
        <f t="shared" si="4239"/>
        <v>#N/A</v>
      </c>
      <c r="N4236" s="180" t="str">
        <f t="shared" si="4239"/>
        <v>#N/A</v>
      </c>
      <c r="O4236" s="180" t="str">
        <f t="shared" si="4239"/>
        <v>#N/A</v>
      </c>
      <c r="P4236" s="180" t="str">
        <f t="shared" si="4239"/>
        <v>#N/A</v>
      </c>
      <c r="Q4236" s="180" t="str">
        <f t="shared" si="4239"/>
        <v>#N/A</v>
      </c>
      <c r="R4236" s="180" t="str">
        <f t="shared" si="4239"/>
        <v>#N/A</v>
      </c>
      <c r="S4236" s="180" t="str">
        <f t="shared" si="4239"/>
        <v>#N/A</v>
      </c>
      <c r="T4236" s="181">
        <f t="shared" si="3"/>
        <v>11.34217391</v>
      </c>
      <c r="U4236" s="182">
        <f t="shared" si="4"/>
        <v>39745</v>
      </c>
      <c r="V4236" s="182">
        <f t="shared" si="5"/>
        <v>39837</v>
      </c>
      <c r="W4236" s="182">
        <f t="shared" si="6"/>
        <v>39927</v>
      </c>
      <c r="X4236" s="181">
        <f t="shared" si="7"/>
        <v>183</v>
      </c>
      <c r="Y4236" s="181">
        <f t="shared" si="8"/>
        <v>275</v>
      </c>
      <c r="Z4236" s="181">
        <f t="shared" si="9"/>
        <v>365</v>
      </c>
      <c r="AA4236" s="155"/>
      <c r="AB4236" s="9"/>
      <c r="AC4236" s="9"/>
      <c r="AD4236" s="9"/>
      <c r="AE4236" s="9"/>
      <c r="AF4236" s="9"/>
      <c r="AG4236" s="9"/>
      <c r="AH4236" s="9"/>
    </row>
    <row r="4237" ht="15.75" customHeight="1">
      <c r="A4237" s="177">
        <v>39561.0</v>
      </c>
      <c r="B4237" s="178">
        <v>10.18</v>
      </c>
      <c r="C4237" s="178">
        <v>11.17</v>
      </c>
      <c r="D4237" s="178">
        <v>11.39</v>
      </c>
      <c r="E4237" s="178">
        <v>11.83</v>
      </c>
      <c r="F4237" s="178">
        <v>11.58</v>
      </c>
      <c r="G4237" s="178">
        <v>11.67</v>
      </c>
      <c r="H4237" s="178">
        <v>11.5</v>
      </c>
      <c r="I4237" s="178">
        <v>11.4</v>
      </c>
      <c r="J4237" s="178">
        <v>11.48</v>
      </c>
      <c r="K4237" s="179" t="str">
        <f>MAX(0,((T4237*(365/365))-VLOOKUP(A4237,VBMA!$A:$D,4,0))  /  (T4237* (365/365)   ))</f>
        <v>#N/A</v>
      </c>
      <c r="L4237" s="180" t="str">
        <f t="shared" ref="L4237:S4237" si="4240">(B4237*(1-$K4237) * (365/365))/100</f>
        <v>#N/A</v>
      </c>
      <c r="M4237" s="180" t="str">
        <f t="shared" si="4240"/>
        <v>#N/A</v>
      </c>
      <c r="N4237" s="180" t="str">
        <f t="shared" si="4240"/>
        <v>#N/A</v>
      </c>
      <c r="O4237" s="180" t="str">
        <f t="shared" si="4240"/>
        <v>#N/A</v>
      </c>
      <c r="P4237" s="180" t="str">
        <f t="shared" si="4240"/>
        <v>#N/A</v>
      </c>
      <c r="Q4237" s="180" t="str">
        <f t="shared" si="4240"/>
        <v>#N/A</v>
      </c>
      <c r="R4237" s="180" t="str">
        <f t="shared" si="4240"/>
        <v>#N/A</v>
      </c>
      <c r="S4237" s="180" t="str">
        <f t="shared" si="4240"/>
        <v>#N/A</v>
      </c>
      <c r="T4237" s="181">
        <f t="shared" si="3"/>
        <v>11.30217391</v>
      </c>
      <c r="U4237" s="182">
        <f t="shared" si="4"/>
        <v>39744</v>
      </c>
      <c r="V4237" s="182">
        <f t="shared" si="5"/>
        <v>39836</v>
      </c>
      <c r="W4237" s="182">
        <f t="shared" si="6"/>
        <v>39926</v>
      </c>
      <c r="X4237" s="181">
        <f t="shared" si="7"/>
        <v>183</v>
      </c>
      <c r="Y4237" s="181">
        <f t="shared" si="8"/>
        <v>275</v>
      </c>
      <c r="Z4237" s="181">
        <f t="shared" si="9"/>
        <v>365</v>
      </c>
      <c r="AA4237" s="155"/>
      <c r="AB4237" s="9"/>
      <c r="AC4237" s="9"/>
      <c r="AD4237" s="9"/>
      <c r="AE4237" s="9"/>
      <c r="AF4237" s="9"/>
      <c r="AG4237" s="9"/>
      <c r="AH4237" s="9"/>
    </row>
    <row r="4238" ht="15.75" customHeight="1">
      <c r="A4238" s="177">
        <v>39560.0</v>
      </c>
      <c r="B4238" s="178">
        <v>10.17</v>
      </c>
      <c r="C4238" s="178">
        <v>10.92</v>
      </c>
      <c r="D4238" s="178">
        <v>11.18</v>
      </c>
      <c r="E4238" s="178">
        <v>11.54</v>
      </c>
      <c r="F4238" s="178">
        <v>11.46</v>
      </c>
      <c r="G4238" s="178">
        <v>11.54</v>
      </c>
      <c r="H4238" s="178">
        <v>11.33</v>
      </c>
      <c r="I4238" s="178">
        <v>11.32</v>
      </c>
      <c r="J4238" s="178">
        <v>11.4</v>
      </c>
      <c r="K4238" s="179" t="str">
        <f>MAX(0,((T4238*(365/365))-VLOOKUP(A4238,VBMA!$A:$D,4,0))  /  (T4238* (365/365)   ))</f>
        <v>#N/A</v>
      </c>
      <c r="L4238" s="180" t="str">
        <f t="shared" ref="L4238:S4238" si="4241">(B4238*(1-$K4238) * (365/365))/100</f>
        <v>#N/A</v>
      </c>
      <c r="M4238" s="180" t="str">
        <f t="shared" si="4241"/>
        <v>#N/A</v>
      </c>
      <c r="N4238" s="180" t="str">
        <f t="shared" si="4241"/>
        <v>#N/A</v>
      </c>
      <c r="O4238" s="180" t="str">
        <f t="shared" si="4241"/>
        <v>#N/A</v>
      </c>
      <c r="P4238" s="180" t="str">
        <f t="shared" si="4241"/>
        <v>#N/A</v>
      </c>
      <c r="Q4238" s="180" t="str">
        <f t="shared" si="4241"/>
        <v>#N/A</v>
      </c>
      <c r="R4238" s="180" t="str">
        <f t="shared" si="4241"/>
        <v>#N/A</v>
      </c>
      <c r="S4238" s="180" t="str">
        <f t="shared" si="4241"/>
        <v>#N/A</v>
      </c>
      <c r="T4238" s="181">
        <f t="shared" si="3"/>
        <v>11.31021739</v>
      </c>
      <c r="U4238" s="182">
        <f t="shared" si="4"/>
        <v>39743</v>
      </c>
      <c r="V4238" s="182">
        <f t="shared" si="5"/>
        <v>39835</v>
      </c>
      <c r="W4238" s="182">
        <f t="shared" si="6"/>
        <v>39925</v>
      </c>
      <c r="X4238" s="181">
        <f t="shared" si="7"/>
        <v>183</v>
      </c>
      <c r="Y4238" s="181">
        <f t="shared" si="8"/>
        <v>275</v>
      </c>
      <c r="Z4238" s="181">
        <f t="shared" si="9"/>
        <v>365</v>
      </c>
      <c r="AA4238" s="155"/>
      <c r="AB4238" s="9"/>
      <c r="AC4238" s="9"/>
      <c r="AD4238" s="9"/>
      <c r="AE4238" s="9"/>
      <c r="AF4238" s="9"/>
      <c r="AG4238" s="9"/>
      <c r="AH4238" s="9"/>
    </row>
    <row r="4239" ht="15.75" customHeight="1">
      <c r="A4239" s="177">
        <v>39559.0</v>
      </c>
      <c r="B4239" s="178">
        <v>9.46</v>
      </c>
      <c r="C4239" s="178">
        <v>10.58</v>
      </c>
      <c r="D4239" s="178">
        <v>10.83</v>
      </c>
      <c r="E4239" s="178">
        <v>11.38</v>
      </c>
      <c r="F4239" s="178">
        <v>11.29</v>
      </c>
      <c r="G4239" s="178">
        <v>11.29</v>
      </c>
      <c r="H4239" s="178">
        <v>11.21</v>
      </c>
      <c r="I4239" s="178">
        <v>11.25</v>
      </c>
      <c r="J4239" s="178">
        <v>11.29</v>
      </c>
      <c r="K4239" s="179" t="str">
        <f>MAX(0,((T4239*(365/365))-VLOOKUP(A4239,VBMA!$A:$D,4,0))  /  (T4239* (365/365)   ))</f>
        <v>#N/A</v>
      </c>
      <c r="L4239" s="180" t="str">
        <f t="shared" ref="L4239:S4239" si="4242">(B4239*(1-$K4239) * (365/365))/100</f>
        <v>#N/A</v>
      </c>
      <c r="M4239" s="180" t="str">
        <f t="shared" si="4242"/>
        <v>#N/A</v>
      </c>
      <c r="N4239" s="180" t="str">
        <f t="shared" si="4242"/>
        <v>#N/A</v>
      </c>
      <c r="O4239" s="180" t="str">
        <f t="shared" si="4242"/>
        <v>#N/A</v>
      </c>
      <c r="P4239" s="180" t="str">
        <f t="shared" si="4242"/>
        <v>#N/A</v>
      </c>
      <c r="Q4239" s="180" t="str">
        <f t="shared" si="4242"/>
        <v>#N/A</v>
      </c>
      <c r="R4239" s="180" t="str">
        <f t="shared" si="4242"/>
        <v>#N/A</v>
      </c>
      <c r="S4239" s="180" t="str">
        <f t="shared" si="4242"/>
        <v>#N/A</v>
      </c>
      <c r="T4239" s="181">
        <f t="shared" si="3"/>
        <v>11.28913043</v>
      </c>
      <c r="U4239" s="182">
        <f t="shared" si="4"/>
        <v>39742</v>
      </c>
      <c r="V4239" s="182">
        <f t="shared" si="5"/>
        <v>39834</v>
      </c>
      <c r="W4239" s="182">
        <f t="shared" si="6"/>
        <v>39924</v>
      </c>
      <c r="X4239" s="181">
        <f t="shared" si="7"/>
        <v>183</v>
      </c>
      <c r="Y4239" s="181">
        <f t="shared" si="8"/>
        <v>275</v>
      </c>
      <c r="Z4239" s="181">
        <f t="shared" si="9"/>
        <v>365</v>
      </c>
      <c r="AA4239" s="155"/>
      <c r="AB4239" s="9"/>
      <c r="AC4239" s="9"/>
      <c r="AD4239" s="9"/>
      <c r="AE4239" s="9"/>
      <c r="AF4239" s="9"/>
      <c r="AG4239" s="9"/>
      <c r="AH4239" s="9"/>
    </row>
    <row r="4240" ht="15.75" customHeight="1">
      <c r="A4240" s="177">
        <v>39556.0</v>
      </c>
      <c r="B4240" s="178">
        <v>9.36</v>
      </c>
      <c r="C4240" s="178">
        <v>10.27</v>
      </c>
      <c r="D4240" s="178">
        <v>10.61</v>
      </c>
      <c r="E4240" s="178">
        <v>11.18</v>
      </c>
      <c r="F4240" s="178">
        <v>11.12</v>
      </c>
      <c r="G4240" s="178">
        <v>11.23</v>
      </c>
      <c r="H4240" s="178">
        <v>11.14</v>
      </c>
      <c r="I4240" s="178">
        <v>11.03</v>
      </c>
      <c r="J4240" s="178">
        <v>11.12</v>
      </c>
      <c r="K4240" s="179" t="str">
        <f>MAX(0,((T4240*(365/365))-VLOOKUP(A4240,VBMA!$A:$D,4,0))  /  (T4240* (365/365)   ))</f>
        <v>#N/A</v>
      </c>
      <c r="L4240" s="180" t="str">
        <f t="shared" ref="L4240:S4240" si="4243">(B4240*(1-$K4240) * (365/365))/100</f>
        <v>#N/A</v>
      </c>
      <c r="M4240" s="180" t="str">
        <f t="shared" si="4243"/>
        <v>#N/A</v>
      </c>
      <c r="N4240" s="180" t="str">
        <f t="shared" si="4243"/>
        <v>#N/A</v>
      </c>
      <c r="O4240" s="180" t="str">
        <f t="shared" si="4243"/>
        <v>#N/A</v>
      </c>
      <c r="P4240" s="180" t="str">
        <f t="shared" si="4243"/>
        <v>#N/A</v>
      </c>
      <c r="Q4240" s="180" t="str">
        <f t="shared" si="4243"/>
        <v>#N/A</v>
      </c>
      <c r="R4240" s="180" t="str">
        <f t="shared" si="4243"/>
        <v>#N/A</v>
      </c>
      <c r="S4240" s="180" t="str">
        <f t="shared" si="4243"/>
        <v>#N/A</v>
      </c>
      <c r="T4240" s="181">
        <f t="shared" si="3"/>
        <v>10.9223913</v>
      </c>
      <c r="U4240" s="182">
        <f t="shared" si="4"/>
        <v>39739</v>
      </c>
      <c r="V4240" s="182">
        <f t="shared" si="5"/>
        <v>39831</v>
      </c>
      <c r="W4240" s="182">
        <f t="shared" si="6"/>
        <v>39921</v>
      </c>
      <c r="X4240" s="181">
        <f t="shared" si="7"/>
        <v>183</v>
      </c>
      <c r="Y4240" s="181">
        <f t="shared" si="8"/>
        <v>275</v>
      </c>
      <c r="Z4240" s="181">
        <f t="shared" si="9"/>
        <v>365</v>
      </c>
      <c r="AA4240" s="155"/>
      <c r="AB4240" s="9"/>
      <c r="AC4240" s="9"/>
      <c r="AD4240" s="9"/>
      <c r="AE4240" s="9"/>
      <c r="AF4240" s="9"/>
      <c r="AG4240" s="9"/>
      <c r="AH4240" s="9"/>
    </row>
    <row r="4241" ht="15.75" customHeight="1">
      <c r="A4241" s="177">
        <v>39555.0</v>
      </c>
      <c r="B4241" s="178">
        <v>9.32</v>
      </c>
      <c r="C4241" s="178">
        <v>10.1</v>
      </c>
      <c r="D4241" s="178">
        <v>10.5</v>
      </c>
      <c r="E4241" s="178">
        <v>11.0</v>
      </c>
      <c r="F4241" s="178">
        <v>11.03</v>
      </c>
      <c r="G4241" s="178">
        <v>11.05</v>
      </c>
      <c r="H4241" s="178">
        <v>11.05</v>
      </c>
      <c r="I4241" s="178">
        <v>10.94</v>
      </c>
      <c r="J4241" s="178">
        <v>11.03</v>
      </c>
      <c r="K4241" s="179" t="str">
        <f>MAX(0,((T4241*(365/365))-VLOOKUP(A4241,VBMA!$A:$D,4,0))  /  (T4241* (365/365)   ))</f>
        <v>#N/A</v>
      </c>
      <c r="L4241" s="180" t="str">
        <f t="shared" ref="L4241:S4241" si="4244">(B4241*(1-$K4241) * (365/365))/100</f>
        <v>#N/A</v>
      </c>
      <c r="M4241" s="180" t="str">
        <f t="shared" si="4244"/>
        <v>#N/A</v>
      </c>
      <c r="N4241" s="180" t="str">
        <f t="shared" si="4244"/>
        <v>#N/A</v>
      </c>
      <c r="O4241" s="180" t="str">
        <f t="shared" si="4244"/>
        <v>#N/A</v>
      </c>
      <c r="P4241" s="180" t="str">
        <f t="shared" si="4244"/>
        <v>#N/A</v>
      </c>
      <c r="Q4241" s="180" t="str">
        <f t="shared" si="4244"/>
        <v>#N/A</v>
      </c>
      <c r="R4241" s="180" t="str">
        <f t="shared" si="4244"/>
        <v>#N/A</v>
      </c>
      <c r="S4241" s="180" t="str">
        <f t="shared" si="4244"/>
        <v>#N/A</v>
      </c>
      <c r="T4241" s="181">
        <f t="shared" si="3"/>
        <v>10.8323913</v>
      </c>
      <c r="U4241" s="182">
        <f t="shared" si="4"/>
        <v>39738</v>
      </c>
      <c r="V4241" s="182">
        <f t="shared" si="5"/>
        <v>39830</v>
      </c>
      <c r="W4241" s="182">
        <f t="shared" si="6"/>
        <v>39920</v>
      </c>
      <c r="X4241" s="181">
        <f t="shared" si="7"/>
        <v>183</v>
      </c>
      <c r="Y4241" s="181">
        <f t="shared" si="8"/>
        <v>275</v>
      </c>
      <c r="Z4241" s="181">
        <f t="shared" si="9"/>
        <v>365</v>
      </c>
      <c r="AA4241" s="155"/>
      <c r="AB4241" s="9"/>
      <c r="AC4241" s="9"/>
      <c r="AD4241" s="9"/>
      <c r="AE4241" s="9"/>
      <c r="AF4241" s="9"/>
      <c r="AG4241" s="9"/>
      <c r="AH4241" s="9"/>
    </row>
    <row r="4242" ht="15.75" customHeight="1">
      <c r="A4242" s="177">
        <v>39554.0</v>
      </c>
      <c r="B4242" s="178">
        <v>9.5</v>
      </c>
      <c r="C4242" s="178">
        <v>10.18</v>
      </c>
      <c r="D4242" s="178">
        <v>10.63</v>
      </c>
      <c r="E4242" s="178">
        <v>11.08</v>
      </c>
      <c r="F4242" s="178">
        <v>11.03</v>
      </c>
      <c r="G4242" s="178">
        <v>10.97</v>
      </c>
      <c r="H4242" s="178">
        <v>10.96</v>
      </c>
      <c r="I4242" s="178">
        <v>10.98</v>
      </c>
      <c r="J4242" s="178">
        <v>11.07</v>
      </c>
      <c r="K4242" s="179" t="str">
        <f>MAX(0,((T4242*(365/365))-VLOOKUP(A4242,VBMA!$A:$D,4,0))  /  (T4242* (365/365)   ))</f>
        <v>#N/A</v>
      </c>
      <c r="L4242" s="180" t="str">
        <f t="shared" ref="L4242:S4242" si="4245">(B4242*(1-$K4242) * (365/365))/100</f>
        <v>#N/A</v>
      </c>
      <c r="M4242" s="180" t="str">
        <f t="shared" si="4245"/>
        <v>#N/A</v>
      </c>
      <c r="N4242" s="180" t="str">
        <f t="shared" si="4245"/>
        <v>#N/A</v>
      </c>
      <c r="O4242" s="180" t="str">
        <f t="shared" si="4245"/>
        <v>#N/A</v>
      </c>
      <c r="P4242" s="180" t="str">
        <f t="shared" si="4245"/>
        <v>#N/A</v>
      </c>
      <c r="Q4242" s="180" t="str">
        <f t="shared" si="4245"/>
        <v>#N/A</v>
      </c>
      <c r="R4242" s="180" t="str">
        <f t="shared" si="4245"/>
        <v>#N/A</v>
      </c>
      <c r="S4242" s="180" t="str">
        <f t="shared" si="4245"/>
        <v>#N/A</v>
      </c>
      <c r="T4242" s="181">
        <f t="shared" si="3"/>
        <v>10.99956522</v>
      </c>
      <c r="U4242" s="182">
        <f t="shared" si="4"/>
        <v>39737</v>
      </c>
      <c r="V4242" s="182">
        <f t="shared" si="5"/>
        <v>39829</v>
      </c>
      <c r="W4242" s="182">
        <f t="shared" si="6"/>
        <v>39919</v>
      </c>
      <c r="X4242" s="181">
        <f t="shared" si="7"/>
        <v>183</v>
      </c>
      <c r="Y4242" s="181">
        <f t="shared" si="8"/>
        <v>275</v>
      </c>
      <c r="Z4242" s="181">
        <f t="shared" si="9"/>
        <v>365</v>
      </c>
      <c r="AA4242" s="155"/>
      <c r="AB4242" s="9"/>
      <c r="AC4242" s="9"/>
      <c r="AD4242" s="9"/>
      <c r="AE4242" s="9"/>
      <c r="AF4242" s="9"/>
      <c r="AG4242" s="9"/>
      <c r="AH4242" s="9"/>
    </row>
    <row r="4243" ht="15.75" customHeight="1">
      <c r="A4243" s="177">
        <v>39549.0</v>
      </c>
      <c r="B4243" s="178">
        <v>9.13</v>
      </c>
      <c r="C4243" s="178">
        <v>9.84</v>
      </c>
      <c r="D4243" s="178">
        <v>10.29</v>
      </c>
      <c r="E4243" s="178">
        <v>10.79</v>
      </c>
      <c r="F4243" s="178">
        <v>10.9</v>
      </c>
      <c r="G4243" s="178">
        <v>10.58</v>
      </c>
      <c r="H4243" s="178">
        <v>10.63</v>
      </c>
      <c r="I4243" s="178">
        <v>10.58</v>
      </c>
      <c r="J4243" s="178">
        <v>10.7</v>
      </c>
      <c r="K4243" s="179" t="str">
        <f>MAX(0,((T4243*(365/365))-VLOOKUP(A4243,VBMA!$A:$D,4,0))  /  (T4243* (365/365)   ))</f>
        <v>#N/A</v>
      </c>
      <c r="L4243" s="180" t="str">
        <f t="shared" ref="L4243:S4243" si="4246">(B4243*(1-$K4243) * (365/365))/100</f>
        <v>#N/A</v>
      </c>
      <c r="M4243" s="180" t="str">
        <f t="shared" si="4246"/>
        <v>#N/A</v>
      </c>
      <c r="N4243" s="180" t="str">
        <f t="shared" si="4246"/>
        <v>#N/A</v>
      </c>
      <c r="O4243" s="180" t="str">
        <f t="shared" si="4246"/>
        <v>#N/A</v>
      </c>
      <c r="P4243" s="180" t="str">
        <f t="shared" si="4246"/>
        <v>#N/A</v>
      </c>
      <c r="Q4243" s="180" t="str">
        <f t="shared" si="4246"/>
        <v>#N/A</v>
      </c>
      <c r="R4243" s="180" t="str">
        <f t="shared" si="4246"/>
        <v>#N/A</v>
      </c>
      <c r="S4243" s="180" t="str">
        <f t="shared" si="4246"/>
        <v>#N/A</v>
      </c>
      <c r="T4243" s="181">
        <f t="shared" si="3"/>
        <v>10.53108696</v>
      </c>
      <c r="U4243" s="182">
        <f t="shared" si="4"/>
        <v>39732</v>
      </c>
      <c r="V4243" s="182">
        <f t="shared" si="5"/>
        <v>39824</v>
      </c>
      <c r="W4243" s="182">
        <f t="shared" si="6"/>
        <v>39914</v>
      </c>
      <c r="X4243" s="181">
        <f t="shared" si="7"/>
        <v>183</v>
      </c>
      <c r="Y4243" s="181">
        <f t="shared" si="8"/>
        <v>275</v>
      </c>
      <c r="Z4243" s="181">
        <f t="shared" si="9"/>
        <v>365</v>
      </c>
      <c r="AA4243" s="155"/>
      <c r="AB4243" s="9"/>
      <c r="AC4243" s="9"/>
      <c r="AD4243" s="9"/>
      <c r="AE4243" s="9"/>
      <c r="AF4243" s="9"/>
      <c r="AG4243" s="9"/>
      <c r="AH4243" s="9"/>
    </row>
    <row r="4244" ht="15.75" customHeight="1">
      <c r="A4244" s="177">
        <v>39548.0</v>
      </c>
      <c r="B4244" s="178">
        <v>9.25</v>
      </c>
      <c r="C4244" s="178">
        <v>9.92</v>
      </c>
      <c r="D4244" s="178">
        <v>10.23</v>
      </c>
      <c r="E4244" s="178">
        <v>10.86</v>
      </c>
      <c r="F4244" s="178">
        <v>10.88</v>
      </c>
      <c r="G4244" s="178">
        <v>10.96</v>
      </c>
      <c r="H4244" s="178">
        <v>11.0</v>
      </c>
      <c r="I4244" s="178">
        <v>10.86</v>
      </c>
      <c r="J4244" s="178">
        <v>10.94</v>
      </c>
      <c r="K4244" s="179" t="str">
        <f>MAX(0,((T4244*(365/365))-VLOOKUP(A4244,VBMA!$A:$D,4,0))  /  (T4244* (365/365)   ))</f>
        <v>#N/A</v>
      </c>
      <c r="L4244" s="180" t="str">
        <f t="shared" ref="L4244:S4244" si="4247">(B4244*(1-$K4244) * (365/365))/100</f>
        <v>#N/A</v>
      </c>
      <c r="M4244" s="180" t="str">
        <f t="shared" si="4247"/>
        <v>#N/A</v>
      </c>
      <c r="N4244" s="180" t="str">
        <f t="shared" si="4247"/>
        <v>#N/A</v>
      </c>
      <c r="O4244" s="180" t="str">
        <f t="shared" si="4247"/>
        <v>#N/A</v>
      </c>
      <c r="P4244" s="180" t="str">
        <f t="shared" si="4247"/>
        <v>#N/A</v>
      </c>
      <c r="Q4244" s="180" t="str">
        <f t="shared" si="4247"/>
        <v>#N/A</v>
      </c>
      <c r="R4244" s="180" t="str">
        <f t="shared" si="4247"/>
        <v>#N/A</v>
      </c>
      <c r="S4244" s="180" t="str">
        <f t="shared" si="4247"/>
        <v>#N/A</v>
      </c>
      <c r="T4244" s="181">
        <f t="shared" si="3"/>
        <v>10.72304348</v>
      </c>
      <c r="U4244" s="182">
        <f t="shared" si="4"/>
        <v>39731</v>
      </c>
      <c r="V4244" s="182">
        <f t="shared" si="5"/>
        <v>39823</v>
      </c>
      <c r="W4244" s="182">
        <f t="shared" si="6"/>
        <v>39913</v>
      </c>
      <c r="X4244" s="181">
        <f t="shared" si="7"/>
        <v>183</v>
      </c>
      <c r="Y4244" s="181">
        <f t="shared" si="8"/>
        <v>275</v>
      </c>
      <c r="Z4244" s="181">
        <f t="shared" si="9"/>
        <v>365</v>
      </c>
      <c r="AA4244" s="155"/>
      <c r="AB4244" s="9"/>
      <c r="AC4244" s="9"/>
      <c r="AD4244" s="9"/>
      <c r="AE4244" s="9"/>
      <c r="AF4244" s="9"/>
      <c r="AG4244" s="9"/>
      <c r="AH4244" s="9"/>
    </row>
    <row r="4245" ht="15.75" customHeight="1">
      <c r="A4245" s="177">
        <v>39547.0</v>
      </c>
      <c r="B4245" s="178">
        <v>9.0</v>
      </c>
      <c r="C4245" s="178">
        <v>9.65</v>
      </c>
      <c r="D4245" s="178">
        <v>10.08</v>
      </c>
      <c r="E4245" s="178">
        <v>10.66</v>
      </c>
      <c r="F4245" s="178">
        <v>10.7</v>
      </c>
      <c r="G4245" s="178">
        <v>10.7</v>
      </c>
      <c r="H4245" s="178">
        <v>10.75</v>
      </c>
      <c r="I4245" s="178">
        <v>10.59</v>
      </c>
      <c r="J4245" s="178">
        <v>10.69</v>
      </c>
      <c r="K4245" s="179" t="str">
        <f>MAX(0,((T4245*(365/365))-VLOOKUP(A4245,VBMA!$A:$D,4,0))  /  (T4245* (365/365)   ))</f>
        <v>#N/A</v>
      </c>
      <c r="L4245" s="180" t="str">
        <f t="shared" ref="L4245:S4245" si="4248">(B4245*(1-$K4245) * (365/365))/100</f>
        <v>#N/A</v>
      </c>
      <c r="M4245" s="180" t="str">
        <f t="shared" si="4248"/>
        <v>#N/A</v>
      </c>
      <c r="N4245" s="180" t="str">
        <f t="shared" si="4248"/>
        <v>#N/A</v>
      </c>
      <c r="O4245" s="180" t="str">
        <f t="shared" si="4248"/>
        <v>#N/A</v>
      </c>
      <c r="P4245" s="180" t="str">
        <f t="shared" si="4248"/>
        <v>#N/A</v>
      </c>
      <c r="Q4245" s="180" t="str">
        <f t="shared" si="4248"/>
        <v>#N/A</v>
      </c>
      <c r="R4245" s="180" t="str">
        <f t="shared" si="4248"/>
        <v>#N/A</v>
      </c>
      <c r="S4245" s="180" t="str">
        <f t="shared" si="4248"/>
        <v>#N/A</v>
      </c>
      <c r="T4245" s="181">
        <f t="shared" si="3"/>
        <v>10.43347826</v>
      </c>
      <c r="U4245" s="182">
        <f t="shared" si="4"/>
        <v>39730</v>
      </c>
      <c r="V4245" s="182">
        <f t="shared" si="5"/>
        <v>39822</v>
      </c>
      <c r="W4245" s="182">
        <f t="shared" si="6"/>
        <v>39912</v>
      </c>
      <c r="X4245" s="181">
        <f t="shared" si="7"/>
        <v>183</v>
      </c>
      <c r="Y4245" s="181">
        <f t="shared" si="8"/>
        <v>275</v>
      </c>
      <c r="Z4245" s="181">
        <f t="shared" si="9"/>
        <v>365</v>
      </c>
      <c r="AA4245" s="155"/>
      <c r="AB4245" s="9"/>
      <c r="AC4245" s="9"/>
      <c r="AD4245" s="9"/>
      <c r="AE4245" s="9"/>
      <c r="AF4245" s="9"/>
      <c r="AG4245" s="9"/>
      <c r="AH4245" s="9"/>
    </row>
    <row r="4246" ht="15.75" customHeight="1">
      <c r="A4246" s="177">
        <v>39546.0</v>
      </c>
      <c r="B4246" s="178">
        <v>8.89</v>
      </c>
      <c r="C4246" s="178">
        <v>9.83</v>
      </c>
      <c r="D4246" s="178">
        <v>10.09</v>
      </c>
      <c r="E4246" s="178">
        <v>10.67</v>
      </c>
      <c r="F4246" s="178">
        <v>10.61</v>
      </c>
      <c r="G4246" s="178">
        <v>10.74</v>
      </c>
      <c r="H4246" s="178">
        <v>10.8</v>
      </c>
      <c r="I4246" s="178">
        <v>10.73</v>
      </c>
      <c r="J4246" s="178">
        <v>10.84</v>
      </c>
      <c r="K4246" s="179" t="str">
        <f>MAX(0,((T4246*(365/365))-VLOOKUP(A4246,VBMA!$A:$D,4,0))  /  (T4246* (365/365)   ))</f>
        <v>#N/A</v>
      </c>
      <c r="L4246" s="180" t="str">
        <f t="shared" ref="L4246:S4246" si="4249">(B4246*(1-$K4246) * (365/365))/100</f>
        <v>#N/A</v>
      </c>
      <c r="M4246" s="180" t="str">
        <f t="shared" si="4249"/>
        <v>#N/A</v>
      </c>
      <c r="N4246" s="180" t="str">
        <f t="shared" si="4249"/>
        <v>#N/A</v>
      </c>
      <c r="O4246" s="180" t="str">
        <f t="shared" si="4249"/>
        <v>#N/A</v>
      </c>
      <c r="P4246" s="180" t="str">
        <f t="shared" si="4249"/>
        <v>#N/A</v>
      </c>
      <c r="Q4246" s="180" t="str">
        <f t="shared" si="4249"/>
        <v>#N/A</v>
      </c>
      <c r="R4246" s="180" t="str">
        <f t="shared" si="4249"/>
        <v>#N/A</v>
      </c>
      <c r="S4246" s="180" t="str">
        <f t="shared" si="4249"/>
        <v>#N/A</v>
      </c>
      <c r="T4246" s="181">
        <f t="shared" si="3"/>
        <v>10.66152174</v>
      </c>
      <c r="U4246" s="182">
        <f t="shared" si="4"/>
        <v>39729</v>
      </c>
      <c r="V4246" s="182">
        <f t="shared" si="5"/>
        <v>39821</v>
      </c>
      <c r="W4246" s="182">
        <f t="shared" si="6"/>
        <v>39911</v>
      </c>
      <c r="X4246" s="181">
        <f t="shared" si="7"/>
        <v>183</v>
      </c>
      <c r="Y4246" s="181">
        <f t="shared" si="8"/>
        <v>275</v>
      </c>
      <c r="Z4246" s="181">
        <f t="shared" si="9"/>
        <v>365</v>
      </c>
      <c r="AA4246" s="155"/>
      <c r="AB4246" s="9"/>
      <c r="AC4246" s="9"/>
      <c r="AD4246" s="9"/>
      <c r="AE4246" s="9"/>
      <c r="AF4246" s="9"/>
      <c r="AG4246" s="9"/>
      <c r="AH4246" s="9"/>
    </row>
    <row r="4247" ht="15.75" customHeight="1">
      <c r="A4247" s="177">
        <v>39545.0</v>
      </c>
      <c r="B4247" s="178">
        <v>8.67</v>
      </c>
      <c r="C4247" s="178">
        <v>9.5</v>
      </c>
      <c r="D4247" s="178">
        <v>9.83</v>
      </c>
      <c r="E4247" s="178">
        <v>10.42</v>
      </c>
      <c r="F4247" s="178">
        <v>10.55</v>
      </c>
      <c r="G4247" s="178">
        <v>10.56</v>
      </c>
      <c r="H4247" s="178">
        <v>10.62</v>
      </c>
      <c r="I4247" s="178">
        <v>10.64</v>
      </c>
      <c r="J4247" s="178">
        <v>10.76</v>
      </c>
      <c r="K4247" s="179" t="str">
        <f>MAX(0,((T4247*(365/365))-VLOOKUP(A4247,VBMA!$A:$D,4,0))  /  (T4247* (365/365)   ))</f>
        <v>#N/A</v>
      </c>
      <c r="L4247" s="180" t="str">
        <f t="shared" ref="L4247:S4247" si="4250">(B4247*(1-$K4247) * (365/365))/100</f>
        <v>#N/A</v>
      </c>
      <c r="M4247" s="180" t="str">
        <f t="shared" si="4250"/>
        <v>#N/A</v>
      </c>
      <c r="N4247" s="180" t="str">
        <f t="shared" si="4250"/>
        <v>#N/A</v>
      </c>
      <c r="O4247" s="180" t="str">
        <f t="shared" si="4250"/>
        <v>#N/A</v>
      </c>
      <c r="P4247" s="180" t="str">
        <f t="shared" si="4250"/>
        <v>#N/A</v>
      </c>
      <c r="Q4247" s="180" t="str">
        <f t="shared" si="4250"/>
        <v>#N/A</v>
      </c>
      <c r="R4247" s="180" t="str">
        <f t="shared" si="4250"/>
        <v>#N/A</v>
      </c>
      <c r="S4247" s="180" t="str">
        <f t="shared" si="4250"/>
        <v>#N/A</v>
      </c>
      <c r="T4247" s="181">
        <f t="shared" si="3"/>
        <v>10.65956522</v>
      </c>
      <c r="U4247" s="182">
        <f t="shared" si="4"/>
        <v>39728</v>
      </c>
      <c r="V4247" s="182">
        <f t="shared" si="5"/>
        <v>39820</v>
      </c>
      <c r="W4247" s="182">
        <f t="shared" si="6"/>
        <v>39910</v>
      </c>
      <c r="X4247" s="181">
        <f t="shared" si="7"/>
        <v>183</v>
      </c>
      <c r="Y4247" s="181">
        <f t="shared" si="8"/>
        <v>275</v>
      </c>
      <c r="Z4247" s="181">
        <f t="shared" si="9"/>
        <v>365</v>
      </c>
      <c r="AA4247" s="155"/>
      <c r="AB4247" s="9"/>
      <c r="AC4247" s="9"/>
      <c r="AD4247" s="9"/>
      <c r="AE4247" s="9"/>
      <c r="AF4247" s="9"/>
      <c r="AG4247" s="9"/>
      <c r="AH4247" s="9"/>
    </row>
    <row r="4248" ht="15.75" customHeight="1">
      <c r="A4248" s="177">
        <v>39542.0</v>
      </c>
      <c r="B4248" s="178">
        <v>8.63</v>
      </c>
      <c r="C4248" s="178">
        <v>9.65</v>
      </c>
      <c r="D4248" s="178">
        <v>9.98</v>
      </c>
      <c r="E4248" s="178">
        <v>10.58</v>
      </c>
      <c r="F4248" s="178">
        <v>10.63</v>
      </c>
      <c r="G4248" s="178">
        <v>10.68</v>
      </c>
      <c r="H4248" s="178">
        <v>10.73</v>
      </c>
      <c r="I4248" s="178">
        <v>10.79</v>
      </c>
      <c r="J4248" s="178">
        <v>10.88</v>
      </c>
      <c r="K4248" s="179" t="str">
        <f>MAX(0,((T4248*(365/365))-VLOOKUP(A4248,VBMA!$A:$D,4,0))  /  (T4248* (365/365)   ))</f>
        <v>#N/A</v>
      </c>
      <c r="L4248" s="180" t="str">
        <f t="shared" ref="L4248:S4248" si="4251">(B4248*(1-$K4248) * (365/365))/100</f>
        <v>#N/A</v>
      </c>
      <c r="M4248" s="180" t="str">
        <f t="shared" si="4251"/>
        <v>#N/A</v>
      </c>
      <c r="N4248" s="180" t="str">
        <f t="shared" si="4251"/>
        <v>#N/A</v>
      </c>
      <c r="O4248" s="180" t="str">
        <f t="shared" si="4251"/>
        <v>#N/A</v>
      </c>
      <c r="P4248" s="180" t="str">
        <f t="shared" si="4251"/>
        <v>#N/A</v>
      </c>
      <c r="Q4248" s="180" t="str">
        <f t="shared" si="4251"/>
        <v>#N/A</v>
      </c>
      <c r="R4248" s="180" t="str">
        <f t="shared" si="4251"/>
        <v>#N/A</v>
      </c>
      <c r="S4248" s="180" t="str">
        <f t="shared" si="4251"/>
        <v>#N/A</v>
      </c>
      <c r="T4248" s="181">
        <f t="shared" si="3"/>
        <v>10.84869565</v>
      </c>
      <c r="U4248" s="182">
        <f t="shared" si="4"/>
        <v>39725</v>
      </c>
      <c r="V4248" s="182">
        <f t="shared" si="5"/>
        <v>39817</v>
      </c>
      <c r="W4248" s="182">
        <f t="shared" si="6"/>
        <v>39907</v>
      </c>
      <c r="X4248" s="181">
        <f t="shared" si="7"/>
        <v>183</v>
      </c>
      <c r="Y4248" s="181">
        <f t="shared" si="8"/>
        <v>275</v>
      </c>
      <c r="Z4248" s="181">
        <f t="shared" si="9"/>
        <v>365</v>
      </c>
      <c r="AA4248" s="155"/>
      <c r="AB4248" s="9"/>
      <c r="AC4248" s="9"/>
      <c r="AD4248" s="9"/>
      <c r="AE4248" s="9"/>
      <c r="AF4248" s="9"/>
      <c r="AG4248" s="9"/>
      <c r="AH4248" s="9"/>
    </row>
    <row r="4249" ht="15.75" customHeight="1">
      <c r="A4249" s="177">
        <v>39541.0</v>
      </c>
      <c r="B4249" s="178">
        <v>8.46</v>
      </c>
      <c r="C4249" s="178">
        <v>9.63</v>
      </c>
      <c r="D4249" s="178">
        <v>9.94</v>
      </c>
      <c r="E4249" s="178">
        <v>10.48</v>
      </c>
      <c r="F4249" s="178">
        <v>10.59</v>
      </c>
      <c r="G4249" s="178">
        <v>10.68</v>
      </c>
      <c r="H4249" s="178">
        <v>10.73</v>
      </c>
      <c r="I4249" s="178">
        <v>10.79</v>
      </c>
      <c r="J4249" s="178">
        <v>10.88</v>
      </c>
      <c r="K4249" s="179" t="str">
        <f>MAX(0,((T4249*(365/365))-VLOOKUP(A4249,VBMA!$A:$D,4,0))  /  (T4249* (365/365)   ))</f>
        <v>#N/A</v>
      </c>
      <c r="L4249" s="180" t="str">
        <f t="shared" ref="L4249:S4249" si="4252">(B4249*(1-$K4249) * (365/365))/100</f>
        <v>#N/A</v>
      </c>
      <c r="M4249" s="180" t="str">
        <f t="shared" si="4252"/>
        <v>#N/A</v>
      </c>
      <c r="N4249" s="180" t="str">
        <f t="shared" si="4252"/>
        <v>#N/A</v>
      </c>
      <c r="O4249" s="180" t="str">
        <f t="shared" si="4252"/>
        <v>#N/A</v>
      </c>
      <c r="P4249" s="180" t="str">
        <f t="shared" si="4252"/>
        <v>#N/A</v>
      </c>
      <c r="Q4249" s="180" t="str">
        <f t="shared" si="4252"/>
        <v>#N/A</v>
      </c>
      <c r="R4249" s="180" t="str">
        <f t="shared" si="4252"/>
        <v>#N/A</v>
      </c>
      <c r="S4249" s="180" t="str">
        <f t="shared" si="4252"/>
        <v>#N/A</v>
      </c>
      <c r="T4249" s="181">
        <f t="shared" si="3"/>
        <v>10.84869565</v>
      </c>
      <c r="U4249" s="182">
        <f t="shared" si="4"/>
        <v>39724</v>
      </c>
      <c r="V4249" s="182">
        <f t="shared" si="5"/>
        <v>39816</v>
      </c>
      <c r="W4249" s="182">
        <f t="shared" si="6"/>
        <v>39906</v>
      </c>
      <c r="X4249" s="181">
        <f t="shared" si="7"/>
        <v>183</v>
      </c>
      <c r="Y4249" s="181">
        <f t="shared" si="8"/>
        <v>275</v>
      </c>
      <c r="Z4249" s="181">
        <f t="shared" si="9"/>
        <v>365</v>
      </c>
      <c r="AA4249" s="155"/>
      <c r="AB4249" s="9"/>
      <c r="AC4249" s="9"/>
      <c r="AD4249" s="9"/>
      <c r="AE4249" s="9"/>
      <c r="AF4249" s="9"/>
      <c r="AG4249" s="9"/>
      <c r="AH4249" s="9"/>
    </row>
    <row r="4250" ht="15.75" customHeight="1">
      <c r="A4250" s="177">
        <v>39540.0</v>
      </c>
      <c r="B4250" s="178">
        <v>7.5</v>
      </c>
      <c r="C4250" s="178">
        <v>8.67</v>
      </c>
      <c r="D4250" s="178">
        <v>9.3</v>
      </c>
      <c r="E4250" s="178">
        <v>10.13</v>
      </c>
      <c r="F4250" s="178">
        <v>10.38</v>
      </c>
      <c r="G4250" s="178">
        <v>10.49</v>
      </c>
      <c r="H4250" s="178">
        <v>10.58</v>
      </c>
      <c r="I4250" s="178">
        <v>10.7</v>
      </c>
      <c r="J4250" s="178">
        <v>10.78</v>
      </c>
      <c r="K4250" s="179" t="str">
        <f>MAX(0,((T4250*(365/365))-VLOOKUP(A4250,VBMA!$A:$D,4,0))  /  (T4250* (365/365)   ))</f>
        <v>#N/A</v>
      </c>
      <c r="L4250" s="180" t="str">
        <f t="shared" ref="L4250:S4250" si="4253">(B4250*(1-$K4250) * (365/365))/100</f>
        <v>#N/A</v>
      </c>
      <c r="M4250" s="180" t="str">
        <f t="shared" si="4253"/>
        <v>#N/A</v>
      </c>
      <c r="N4250" s="180" t="str">
        <f t="shared" si="4253"/>
        <v>#N/A</v>
      </c>
      <c r="O4250" s="180" t="str">
        <f t="shared" si="4253"/>
        <v>#N/A</v>
      </c>
      <c r="P4250" s="180" t="str">
        <f t="shared" si="4253"/>
        <v>#N/A</v>
      </c>
      <c r="Q4250" s="180" t="str">
        <f t="shared" si="4253"/>
        <v>#N/A</v>
      </c>
      <c r="R4250" s="180" t="str">
        <f t="shared" si="4253"/>
        <v>#N/A</v>
      </c>
      <c r="S4250" s="180" t="str">
        <f t="shared" si="4253"/>
        <v>#N/A</v>
      </c>
      <c r="T4250" s="181">
        <f t="shared" si="3"/>
        <v>10.8173913</v>
      </c>
      <c r="U4250" s="182">
        <f t="shared" si="4"/>
        <v>39723</v>
      </c>
      <c r="V4250" s="182">
        <f t="shared" si="5"/>
        <v>39815</v>
      </c>
      <c r="W4250" s="182">
        <f t="shared" si="6"/>
        <v>39905</v>
      </c>
      <c r="X4250" s="181">
        <f t="shared" si="7"/>
        <v>183</v>
      </c>
      <c r="Y4250" s="181">
        <f t="shared" si="8"/>
        <v>275</v>
      </c>
      <c r="Z4250" s="181">
        <f t="shared" si="9"/>
        <v>365</v>
      </c>
      <c r="AA4250" s="155"/>
      <c r="AB4250" s="9"/>
      <c r="AC4250" s="9"/>
      <c r="AD4250" s="9"/>
      <c r="AE4250" s="9"/>
      <c r="AF4250" s="9"/>
      <c r="AG4250" s="9"/>
      <c r="AH4250" s="9"/>
    </row>
    <row r="4251" ht="15.75" customHeight="1">
      <c r="A4251" s="177">
        <v>39539.0</v>
      </c>
      <c r="B4251" s="178">
        <v>4.5</v>
      </c>
      <c r="C4251" s="178">
        <v>6.54</v>
      </c>
      <c r="D4251" s="178">
        <v>7.58</v>
      </c>
      <c r="E4251" s="178">
        <v>8.92</v>
      </c>
      <c r="F4251" s="178">
        <v>9.59</v>
      </c>
      <c r="G4251" s="178">
        <v>10.02</v>
      </c>
      <c r="H4251" s="178">
        <v>10.23</v>
      </c>
      <c r="I4251" s="178">
        <v>10.35</v>
      </c>
      <c r="J4251" s="178">
        <v>10.48</v>
      </c>
      <c r="K4251" s="179" t="str">
        <f>MAX(0,((T4251*(365/365))-VLOOKUP(A4251,VBMA!$A:$D,4,0))  /  (T4251* (365/365)   ))</f>
        <v>#N/A</v>
      </c>
      <c r="L4251" s="180" t="str">
        <f t="shared" ref="L4251:S4251" si="4254">(B4251*(1-$K4251) * (365/365))/100</f>
        <v>#N/A</v>
      </c>
      <c r="M4251" s="180" t="str">
        <f t="shared" si="4254"/>
        <v>#N/A</v>
      </c>
      <c r="N4251" s="180" t="str">
        <f t="shared" si="4254"/>
        <v>#N/A</v>
      </c>
      <c r="O4251" s="180" t="str">
        <f t="shared" si="4254"/>
        <v>#N/A</v>
      </c>
      <c r="P4251" s="180" t="str">
        <f t="shared" si="4254"/>
        <v>#N/A</v>
      </c>
      <c r="Q4251" s="180" t="str">
        <f t="shared" si="4254"/>
        <v>#N/A</v>
      </c>
      <c r="R4251" s="180" t="str">
        <f t="shared" si="4254"/>
        <v>#N/A</v>
      </c>
      <c r="S4251" s="180" t="str">
        <f t="shared" si="4254"/>
        <v>#N/A</v>
      </c>
      <c r="T4251" s="181">
        <f t="shared" si="3"/>
        <v>10.4673913</v>
      </c>
      <c r="U4251" s="182">
        <f t="shared" si="4"/>
        <v>39722</v>
      </c>
      <c r="V4251" s="182">
        <f t="shared" si="5"/>
        <v>39814</v>
      </c>
      <c r="W4251" s="182">
        <f t="shared" si="6"/>
        <v>39904</v>
      </c>
      <c r="X4251" s="181">
        <f t="shared" si="7"/>
        <v>183</v>
      </c>
      <c r="Y4251" s="181">
        <f t="shared" si="8"/>
        <v>275</v>
      </c>
      <c r="Z4251" s="181">
        <f t="shared" si="9"/>
        <v>365</v>
      </c>
      <c r="AA4251" s="155"/>
      <c r="AB4251" s="9"/>
      <c r="AC4251" s="9"/>
      <c r="AD4251" s="9"/>
      <c r="AE4251" s="9"/>
      <c r="AF4251" s="9"/>
      <c r="AG4251" s="9"/>
      <c r="AH4251" s="9"/>
    </row>
    <row r="4252" ht="15.75" customHeight="1">
      <c r="A4252" s="177">
        <v>39538.0</v>
      </c>
      <c r="B4252" s="178">
        <v>4.53</v>
      </c>
      <c r="C4252" s="178">
        <v>6.36</v>
      </c>
      <c r="D4252" s="178">
        <v>7.54</v>
      </c>
      <c r="E4252" s="178">
        <v>9.17</v>
      </c>
      <c r="F4252" s="178">
        <v>9.96</v>
      </c>
      <c r="G4252" s="178">
        <v>10.2</v>
      </c>
      <c r="H4252" s="178">
        <v>10.31</v>
      </c>
      <c r="I4252" s="178">
        <v>10.44</v>
      </c>
      <c r="J4252" s="178">
        <v>10.48</v>
      </c>
      <c r="K4252" s="179" t="str">
        <f>MAX(0,((T4252*(365/365))-VLOOKUP(A4252,VBMA!$A:$D,4,0))  /  (T4252* (365/365)   ))</f>
        <v>#N/A</v>
      </c>
      <c r="L4252" s="180" t="str">
        <f t="shared" ref="L4252:S4252" si="4255">(B4252*(1-$K4252) * (365/365))/100</f>
        <v>#N/A</v>
      </c>
      <c r="M4252" s="180" t="str">
        <f t="shared" si="4255"/>
        <v>#N/A</v>
      </c>
      <c r="N4252" s="180" t="str">
        <f t="shared" si="4255"/>
        <v>#N/A</v>
      </c>
      <c r="O4252" s="180" t="str">
        <f t="shared" si="4255"/>
        <v>#N/A</v>
      </c>
      <c r="P4252" s="180" t="str">
        <f t="shared" si="4255"/>
        <v>#N/A</v>
      </c>
      <c r="Q4252" s="180" t="str">
        <f t="shared" si="4255"/>
        <v>#N/A</v>
      </c>
      <c r="R4252" s="180" t="str">
        <f t="shared" si="4255"/>
        <v>#N/A</v>
      </c>
      <c r="S4252" s="180" t="str">
        <f t="shared" si="4255"/>
        <v>#N/A</v>
      </c>
      <c r="T4252" s="181">
        <f t="shared" si="3"/>
        <v>10.56857143</v>
      </c>
      <c r="U4252" s="182">
        <f t="shared" si="4"/>
        <v>39722</v>
      </c>
      <c r="V4252" s="182">
        <f t="shared" si="5"/>
        <v>39813</v>
      </c>
      <c r="W4252" s="182">
        <f t="shared" si="6"/>
        <v>39903</v>
      </c>
      <c r="X4252" s="181">
        <f t="shared" si="7"/>
        <v>184</v>
      </c>
      <c r="Y4252" s="181">
        <f t="shared" si="8"/>
        <v>275</v>
      </c>
      <c r="Z4252" s="181">
        <f t="shared" si="9"/>
        <v>365</v>
      </c>
      <c r="AA4252" s="155"/>
      <c r="AB4252" s="9"/>
      <c r="AC4252" s="9"/>
      <c r="AD4252" s="9"/>
      <c r="AE4252" s="9"/>
      <c r="AF4252" s="9"/>
      <c r="AG4252" s="9"/>
      <c r="AH4252" s="9"/>
    </row>
    <row r="4253" ht="15.75" customHeight="1">
      <c r="A4253" s="177">
        <v>39535.0</v>
      </c>
      <c r="B4253" s="178">
        <v>4.61</v>
      </c>
      <c r="C4253" s="178">
        <v>6.23</v>
      </c>
      <c r="D4253" s="178">
        <v>7.52</v>
      </c>
      <c r="E4253" s="178">
        <v>9.13</v>
      </c>
      <c r="F4253" s="178">
        <v>9.96</v>
      </c>
      <c r="G4253" s="178">
        <v>10.2</v>
      </c>
      <c r="H4253" s="178">
        <v>10.31</v>
      </c>
      <c r="I4253" s="178">
        <v>10.44</v>
      </c>
      <c r="J4253" s="178">
        <v>10.48</v>
      </c>
      <c r="K4253" s="179" t="str">
        <f>MAX(0,((T4253*(365/365))-VLOOKUP(A4253,VBMA!$A:$D,4,0))  /  (T4253* (365/365)   ))</f>
        <v>#N/A</v>
      </c>
      <c r="L4253" s="180" t="str">
        <f t="shared" ref="L4253:S4253" si="4256">(B4253*(1-$K4253) * (365/365))/100</f>
        <v>#N/A</v>
      </c>
      <c r="M4253" s="180" t="str">
        <f t="shared" si="4256"/>
        <v>#N/A</v>
      </c>
      <c r="N4253" s="180" t="str">
        <f t="shared" si="4256"/>
        <v>#N/A</v>
      </c>
      <c r="O4253" s="180" t="str">
        <f t="shared" si="4256"/>
        <v>#N/A</v>
      </c>
      <c r="P4253" s="180" t="str">
        <f t="shared" si="4256"/>
        <v>#N/A</v>
      </c>
      <c r="Q4253" s="180" t="str">
        <f t="shared" si="4256"/>
        <v>#N/A</v>
      </c>
      <c r="R4253" s="180" t="str">
        <f t="shared" si="4256"/>
        <v>#N/A</v>
      </c>
      <c r="S4253" s="180" t="str">
        <f t="shared" si="4256"/>
        <v>#N/A</v>
      </c>
      <c r="T4253" s="181">
        <f t="shared" si="3"/>
        <v>10.56857143</v>
      </c>
      <c r="U4253" s="182">
        <f t="shared" si="4"/>
        <v>39719</v>
      </c>
      <c r="V4253" s="182">
        <f t="shared" si="5"/>
        <v>39810</v>
      </c>
      <c r="W4253" s="182">
        <f t="shared" si="6"/>
        <v>39900</v>
      </c>
      <c r="X4253" s="181">
        <f t="shared" si="7"/>
        <v>184</v>
      </c>
      <c r="Y4253" s="181">
        <f t="shared" si="8"/>
        <v>275</v>
      </c>
      <c r="Z4253" s="181">
        <f t="shared" si="9"/>
        <v>365</v>
      </c>
      <c r="AA4253" s="155"/>
      <c r="AB4253" s="9"/>
      <c r="AC4253" s="9"/>
      <c r="AD4253" s="9"/>
      <c r="AE4253" s="9"/>
      <c r="AF4253" s="9"/>
      <c r="AG4253" s="9"/>
      <c r="AH4253" s="9"/>
    </row>
    <row r="4254" ht="15.75" customHeight="1">
      <c r="A4254" s="177">
        <v>39534.0</v>
      </c>
      <c r="B4254" s="178">
        <v>4.71</v>
      </c>
      <c r="C4254" s="178">
        <v>6.39</v>
      </c>
      <c r="D4254" s="178">
        <v>7.43</v>
      </c>
      <c r="E4254" s="178">
        <v>8.98</v>
      </c>
      <c r="F4254" s="178">
        <v>9.68</v>
      </c>
      <c r="G4254" s="178">
        <v>10.04</v>
      </c>
      <c r="H4254" s="178">
        <v>10.2</v>
      </c>
      <c r="I4254" s="178">
        <v>10.45</v>
      </c>
      <c r="J4254" s="178">
        <v>10.49</v>
      </c>
      <c r="K4254" s="179" t="str">
        <f>MAX(0,((T4254*(365/365))-VLOOKUP(A4254,VBMA!$A:$D,4,0))  /  (T4254* (365/365)   ))</f>
        <v>#N/A</v>
      </c>
      <c r="L4254" s="180" t="str">
        <f t="shared" ref="L4254:S4254" si="4257">(B4254*(1-$K4254) * (365/365))/100</f>
        <v>#N/A</v>
      </c>
      <c r="M4254" s="180" t="str">
        <f t="shared" si="4257"/>
        <v>#N/A</v>
      </c>
      <c r="N4254" s="180" t="str">
        <f t="shared" si="4257"/>
        <v>#N/A</v>
      </c>
      <c r="O4254" s="180" t="str">
        <f t="shared" si="4257"/>
        <v>#N/A</v>
      </c>
      <c r="P4254" s="180" t="str">
        <f t="shared" si="4257"/>
        <v>#N/A</v>
      </c>
      <c r="Q4254" s="180" t="str">
        <f t="shared" si="4257"/>
        <v>#N/A</v>
      </c>
      <c r="R4254" s="180" t="str">
        <f t="shared" si="4257"/>
        <v>#N/A</v>
      </c>
      <c r="S4254" s="180" t="str">
        <f t="shared" si="4257"/>
        <v>#N/A</v>
      </c>
      <c r="T4254" s="181">
        <f t="shared" si="3"/>
        <v>10.69725275</v>
      </c>
      <c r="U4254" s="182">
        <f t="shared" si="4"/>
        <v>39718</v>
      </c>
      <c r="V4254" s="182">
        <f t="shared" si="5"/>
        <v>39809</v>
      </c>
      <c r="W4254" s="182">
        <f t="shared" si="6"/>
        <v>39899</v>
      </c>
      <c r="X4254" s="181">
        <f t="shared" si="7"/>
        <v>184</v>
      </c>
      <c r="Y4254" s="181">
        <f t="shared" si="8"/>
        <v>275</v>
      </c>
      <c r="Z4254" s="181">
        <f t="shared" si="9"/>
        <v>365</v>
      </c>
      <c r="AA4254" s="155"/>
      <c r="AB4254" s="9"/>
      <c r="AC4254" s="9"/>
      <c r="AD4254" s="9"/>
      <c r="AE4254" s="9"/>
      <c r="AF4254" s="9"/>
      <c r="AG4254" s="9"/>
      <c r="AH4254" s="9"/>
    </row>
    <row r="4255" ht="15.75" customHeight="1">
      <c r="A4255" s="177">
        <v>39533.0</v>
      </c>
      <c r="B4255" s="178">
        <v>4.96</v>
      </c>
      <c r="C4255" s="178">
        <v>6.43</v>
      </c>
      <c r="D4255" s="178">
        <v>7.52</v>
      </c>
      <c r="E4255" s="178">
        <v>8.89</v>
      </c>
      <c r="F4255" s="178">
        <v>9.63</v>
      </c>
      <c r="G4255" s="178">
        <v>10.01</v>
      </c>
      <c r="H4255" s="178">
        <v>10.18</v>
      </c>
      <c r="I4255" s="178">
        <v>10.43</v>
      </c>
      <c r="J4255" s="178">
        <v>10.49</v>
      </c>
      <c r="K4255" s="179" t="str">
        <f>MAX(0,((T4255*(365/365))-VLOOKUP(A4255,VBMA!$A:$D,4,0))  /  (T4255* (365/365)   ))</f>
        <v>#N/A</v>
      </c>
      <c r="L4255" s="180" t="str">
        <f t="shared" ref="L4255:S4255" si="4258">(B4255*(1-$K4255) * (365/365))/100</f>
        <v>#N/A</v>
      </c>
      <c r="M4255" s="180" t="str">
        <f t="shared" si="4258"/>
        <v>#N/A</v>
      </c>
      <c r="N4255" s="180" t="str">
        <f t="shared" si="4258"/>
        <v>#N/A</v>
      </c>
      <c r="O4255" s="180" t="str">
        <f t="shared" si="4258"/>
        <v>#N/A</v>
      </c>
      <c r="P4255" s="180" t="str">
        <f t="shared" si="4258"/>
        <v>#N/A</v>
      </c>
      <c r="Q4255" s="180" t="str">
        <f t="shared" si="4258"/>
        <v>#N/A</v>
      </c>
      <c r="R4255" s="180" t="str">
        <f t="shared" si="4258"/>
        <v>#N/A</v>
      </c>
      <c r="S4255" s="180" t="str">
        <f t="shared" si="4258"/>
        <v>#N/A</v>
      </c>
      <c r="T4255" s="181">
        <f t="shared" si="3"/>
        <v>10.67725275</v>
      </c>
      <c r="U4255" s="182">
        <f t="shared" si="4"/>
        <v>39717</v>
      </c>
      <c r="V4255" s="182">
        <f t="shared" si="5"/>
        <v>39808</v>
      </c>
      <c r="W4255" s="182">
        <f t="shared" si="6"/>
        <v>39898</v>
      </c>
      <c r="X4255" s="181">
        <f t="shared" si="7"/>
        <v>184</v>
      </c>
      <c r="Y4255" s="181">
        <f t="shared" si="8"/>
        <v>275</v>
      </c>
      <c r="Z4255" s="181">
        <f t="shared" si="9"/>
        <v>365</v>
      </c>
      <c r="AA4255" s="155"/>
      <c r="AB4255" s="9"/>
      <c r="AC4255" s="9"/>
      <c r="AD4255" s="9"/>
      <c r="AE4255" s="9"/>
      <c r="AF4255" s="9"/>
      <c r="AG4255" s="9"/>
      <c r="AH4255" s="9"/>
    </row>
    <row r="4256" ht="15.75" customHeight="1">
      <c r="A4256" s="177">
        <v>39532.0</v>
      </c>
      <c r="B4256" s="178">
        <v>5.08</v>
      </c>
      <c r="C4256" s="178">
        <v>6.77</v>
      </c>
      <c r="D4256" s="178">
        <v>7.77</v>
      </c>
      <c r="E4256" s="178">
        <v>9.33</v>
      </c>
      <c r="F4256" s="178">
        <v>9.91</v>
      </c>
      <c r="G4256" s="178">
        <v>10.2</v>
      </c>
      <c r="H4256" s="178">
        <v>10.27</v>
      </c>
      <c r="I4256" s="178">
        <v>10.44</v>
      </c>
      <c r="J4256" s="178">
        <v>10.5</v>
      </c>
      <c r="K4256" s="179" t="str">
        <f>MAX(0,((T4256*(365/365))-VLOOKUP(A4256,VBMA!$A:$D,4,0))  /  (T4256* (365/365)   ))</f>
        <v>#N/A</v>
      </c>
      <c r="L4256" s="180" t="str">
        <f t="shared" ref="L4256:S4256" si="4259">(B4256*(1-$K4256) * (365/365))/100</f>
        <v>#N/A</v>
      </c>
      <c r="M4256" s="180" t="str">
        <f t="shared" si="4259"/>
        <v>#N/A</v>
      </c>
      <c r="N4256" s="180" t="str">
        <f t="shared" si="4259"/>
        <v>#N/A</v>
      </c>
      <c r="O4256" s="180" t="str">
        <f t="shared" si="4259"/>
        <v>#N/A</v>
      </c>
      <c r="P4256" s="180" t="str">
        <f t="shared" si="4259"/>
        <v>#N/A</v>
      </c>
      <c r="Q4256" s="180" t="str">
        <f t="shared" si="4259"/>
        <v>#N/A</v>
      </c>
      <c r="R4256" s="180" t="str">
        <f t="shared" si="4259"/>
        <v>#N/A</v>
      </c>
      <c r="S4256" s="180" t="str">
        <f t="shared" si="4259"/>
        <v>#N/A</v>
      </c>
      <c r="T4256" s="181">
        <f t="shared" si="3"/>
        <v>10.60813187</v>
      </c>
      <c r="U4256" s="182">
        <f t="shared" si="4"/>
        <v>39716</v>
      </c>
      <c r="V4256" s="182">
        <f t="shared" si="5"/>
        <v>39807</v>
      </c>
      <c r="W4256" s="182">
        <f t="shared" si="6"/>
        <v>39897</v>
      </c>
      <c r="X4256" s="181">
        <f t="shared" si="7"/>
        <v>184</v>
      </c>
      <c r="Y4256" s="181">
        <f t="shared" si="8"/>
        <v>275</v>
      </c>
      <c r="Z4256" s="181">
        <f t="shared" si="9"/>
        <v>365</v>
      </c>
      <c r="AA4256" s="155"/>
      <c r="AB4256" s="9"/>
      <c r="AC4256" s="9"/>
      <c r="AD4256" s="9"/>
      <c r="AE4256" s="9"/>
      <c r="AF4256" s="9"/>
      <c r="AG4256" s="9"/>
      <c r="AH4256" s="9"/>
    </row>
    <row r="4257" ht="15.75" customHeight="1">
      <c r="A4257" s="177">
        <v>39531.0</v>
      </c>
      <c r="B4257" s="178">
        <v>5.33</v>
      </c>
      <c r="C4257" s="178">
        <v>6.98</v>
      </c>
      <c r="D4257" s="178">
        <v>7.93</v>
      </c>
      <c r="E4257" s="178">
        <v>9.46</v>
      </c>
      <c r="F4257" s="178">
        <v>10.0</v>
      </c>
      <c r="G4257" s="178">
        <v>10.3</v>
      </c>
      <c r="H4257" s="178">
        <v>10.36</v>
      </c>
      <c r="I4257" s="178">
        <v>10.53</v>
      </c>
      <c r="J4257" s="178">
        <v>10.59</v>
      </c>
      <c r="K4257" s="179" t="str">
        <f>MAX(0,((T4257*(365/365))-VLOOKUP(A4257,VBMA!$A:$D,4,0))  /  (T4257* (365/365)   ))</f>
        <v>#N/A</v>
      </c>
      <c r="L4257" s="180" t="str">
        <f t="shared" ref="L4257:S4257" si="4260">(B4257*(1-$K4257) * (365/365))/100</f>
        <v>#N/A</v>
      </c>
      <c r="M4257" s="180" t="str">
        <f t="shared" si="4260"/>
        <v>#N/A</v>
      </c>
      <c r="N4257" s="180" t="str">
        <f t="shared" si="4260"/>
        <v>#N/A</v>
      </c>
      <c r="O4257" s="180" t="str">
        <f t="shared" si="4260"/>
        <v>#N/A</v>
      </c>
      <c r="P4257" s="180" t="str">
        <f t="shared" si="4260"/>
        <v>#N/A</v>
      </c>
      <c r="Q4257" s="180" t="str">
        <f t="shared" si="4260"/>
        <v>#N/A</v>
      </c>
      <c r="R4257" s="180" t="str">
        <f t="shared" si="4260"/>
        <v>#N/A</v>
      </c>
      <c r="S4257" s="180" t="str">
        <f t="shared" si="4260"/>
        <v>#N/A</v>
      </c>
      <c r="T4257" s="181">
        <f t="shared" si="3"/>
        <v>10.69813187</v>
      </c>
      <c r="U4257" s="182">
        <f t="shared" si="4"/>
        <v>39715</v>
      </c>
      <c r="V4257" s="182">
        <f t="shared" si="5"/>
        <v>39806</v>
      </c>
      <c r="W4257" s="182">
        <f t="shared" si="6"/>
        <v>39896</v>
      </c>
      <c r="X4257" s="181">
        <f t="shared" si="7"/>
        <v>184</v>
      </c>
      <c r="Y4257" s="181">
        <f t="shared" si="8"/>
        <v>275</v>
      </c>
      <c r="Z4257" s="181">
        <f t="shared" si="9"/>
        <v>365</v>
      </c>
      <c r="AA4257" s="155"/>
      <c r="AB4257" s="9"/>
      <c r="AC4257" s="9"/>
      <c r="AD4257" s="9"/>
      <c r="AE4257" s="9"/>
      <c r="AF4257" s="9"/>
      <c r="AG4257" s="9"/>
      <c r="AH4257" s="9"/>
    </row>
    <row r="4258" ht="15.75" customHeight="1">
      <c r="A4258" s="177">
        <v>39528.0</v>
      </c>
      <c r="B4258" s="178">
        <v>5.58</v>
      </c>
      <c r="C4258" s="178">
        <v>7.06</v>
      </c>
      <c r="D4258" s="178">
        <v>7.91</v>
      </c>
      <c r="E4258" s="178">
        <v>9.39</v>
      </c>
      <c r="F4258" s="178">
        <v>9.88</v>
      </c>
      <c r="G4258" s="178">
        <v>10.2</v>
      </c>
      <c r="H4258" s="178">
        <v>10.25</v>
      </c>
      <c r="I4258" s="178">
        <v>10.41</v>
      </c>
      <c r="J4258" s="178">
        <v>10.48</v>
      </c>
      <c r="K4258" s="179" t="str">
        <f>MAX(0,((T4258*(365/365))-VLOOKUP(A4258,VBMA!$A:$D,4,0))  /  (T4258* (365/365)   ))</f>
        <v>#N/A</v>
      </c>
      <c r="L4258" s="180" t="str">
        <f t="shared" ref="L4258:S4258" si="4261">(B4258*(1-$K4258) * (365/365))/100</f>
        <v>#N/A</v>
      </c>
      <c r="M4258" s="180" t="str">
        <f t="shared" si="4261"/>
        <v>#N/A</v>
      </c>
      <c r="N4258" s="180" t="str">
        <f t="shared" si="4261"/>
        <v>#N/A</v>
      </c>
      <c r="O4258" s="180" t="str">
        <f t="shared" si="4261"/>
        <v>#N/A</v>
      </c>
      <c r="P4258" s="180" t="str">
        <f t="shared" si="4261"/>
        <v>#N/A</v>
      </c>
      <c r="Q4258" s="180" t="str">
        <f t="shared" si="4261"/>
        <v>#N/A</v>
      </c>
      <c r="R4258" s="180" t="str">
        <f t="shared" si="4261"/>
        <v>#N/A</v>
      </c>
      <c r="S4258" s="180" t="str">
        <f t="shared" si="4261"/>
        <v>#N/A</v>
      </c>
      <c r="T4258" s="181">
        <f t="shared" si="3"/>
        <v>10.56824176</v>
      </c>
      <c r="U4258" s="182">
        <f t="shared" si="4"/>
        <v>39712</v>
      </c>
      <c r="V4258" s="182">
        <f t="shared" si="5"/>
        <v>39803</v>
      </c>
      <c r="W4258" s="182">
        <f t="shared" si="6"/>
        <v>39893</v>
      </c>
      <c r="X4258" s="181">
        <f t="shared" si="7"/>
        <v>184</v>
      </c>
      <c r="Y4258" s="181">
        <f t="shared" si="8"/>
        <v>275</v>
      </c>
      <c r="Z4258" s="181">
        <f t="shared" si="9"/>
        <v>365</v>
      </c>
      <c r="AA4258" s="155"/>
      <c r="AB4258" s="9"/>
      <c r="AC4258" s="9"/>
      <c r="AD4258" s="9"/>
      <c r="AE4258" s="9"/>
      <c r="AF4258" s="9"/>
      <c r="AG4258" s="9"/>
      <c r="AH4258" s="9"/>
    </row>
    <row r="4259" ht="15.75" customHeight="1">
      <c r="A4259" s="177">
        <v>39527.0</v>
      </c>
      <c r="B4259" s="178">
        <v>5.86</v>
      </c>
      <c r="C4259" s="178">
        <v>7.14</v>
      </c>
      <c r="D4259" s="178">
        <v>7.93</v>
      </c>
      <c r="E4259" s="178">
        <v>9.18</v>
      </c>
      <c r="F4259" s="178">
        <v>9.65</v>
      </c>
      <c r="G4259" s="178">
        <v>9.95</v>
      </c>
      <c r="H4259" s="178">
        <v>10.03</v>
      </c>
      <c r="I4259" s="178">
        <v>10.3</v>
      </c>
      <c r="J4259" s="178">
        <v>10.45</v>
      </c>
      <c r="K4259" s="179" t="str">
        <f>MAX(0,((T4259*(365/365))-VLOOKUP(A4259,VBMA!$A:$D,4,0))  /  (T4259* (365/365)   ))</f>
        <v>#N/A</v>
      </c>
      <c r="L4259" s="180" t="str">
        <f t="shared" ref="L4259:S4259" si="4262">(B4259*(1-$K4259) * (365/365))/100</f>
        <v>#N/A</v>
      </c>
      <c r="M4259" s="180" t="str">
        <f t="shared" si="4262"/>
        <v>#N/A</v>
      </c>
      <c r="N4259" s="180" t="str">
        <f t="shared" si="4262"/>
        <v>#N/A</v>
      </c>
      <c r="O4259" s="180" t="str">
        <f t="shared" si="4262"/>
        <v>#N/A</v>
      </c>
      <c r="P4259" s="180" t="str">
        <f t="shared" si="4262"/>
        <v>#N/A</v>
      </c>
      <c r="Q4259" s="180" t="str">
        <f t="shared" si="4262"/>
        <v>#N/A</v>
      </c>
      <c r="R4259" s="180" t="str">
        <f t="shared" si="4262"/>
        <v>#N/A</v>
      </c>
      <c r="S4259" s="180" t="str">
        <f t="shared" si="4262"/>
        <v>#N/A</v>
      </c>
      <c r="T4259" s="181">
        <f t="shared" si="3"/>
        <v>10.56703297</v>
      </c>
      <c r="U4259" s="182">
        <f t="shared" si="4"/>
        <v>39711</v>
      </c>
      <c r="V4259" s="182">
        <f t="shared" si="5"/>
        <v>39802</v>
      </c>
      <c r="W4259" s="182">
        <f t="shared" si="6"/>
        <v>39892</v>
      </c>
      <c r="X4259" s="181">
        <f t="shared" si="7"/>
        <v>184</v>
      </c>
      <c r="Y4259" s="181">
        <f t="shared" si="8"/>
        <v>275</v>
      </c>
      <c r="Z4259" s="181">
        <f t="shared" si="9"/>
        <v>365</v>
      </c>
      <c r="AA4259" s="155"/>
      <c r="AB4259" s="9"/>
      <c r="AC4259" s="9"/>
      <c r="AD4259" s="9"/>
      <c r="AE4259" s="9"/>
      <c r="AF4259" s="9"/>
      <c r="AG4259" s="9"/>
      <c r="AH4259" s="9"/>
    </row>
    <row r="4260" ht="15.75" customHeight="1">
      <c r="A4260" s="177">
        <v>39526.0</v>
      </c>
      <c r="B4260" s="178">
        <v>6.54</v>
      </c>
      <c r="C4260" s="178">
        <v>7.5</v>
      </c>
      <c r="D4260" s="178">
        <v>8.29</v>
      </c>
      <c r="E4260" s="178">
        <v>9.29</v>
      </c>
      <c r="F4260" s="178">
        <v>9.8</v>
      </c>
      <c r="G4260" s="178">
        <v>10.09</v>
      </c>
      <c r="H4260" s="178">
        <v>10.12</v>
      </c>
      <c r="I4260" s="178">
        <v>10.31</v>
      </c>
      <c r="J4260" s="178">
        <v>10.29</v>
      </c>
      <c r="K4260" s="179" t="str">
        <f>MAX(0,((T4260*(365/365))-VLOOKUP(A4260,VBMA!$A:$D,4,0))  /  (T4260* (365/365)   ))</f>
        <v>#N/A</v>
      </c>
      <c r="L4260" s="180" t="str">
        <f t="shared" ref="L4260:S4260" si="4263">(B4260*(1-$K4260) * (365/365))/100</f>
        <v>#N/A</v>
      </c>
      <c r="M4260" s="180" t="str">
        <f t="shared" si="4263"/>
        <v>#N/A</v>
      </c>
      <c r="N4260" s="180" t="str">
        <f t="shared" si="4263"/>
        <v>#N/A</v>
      </c>
      <c r="O4260" s="180" t="str">
        <f t="shared" si="4263"/>
        <v>#N/A</v>
      </c>
      <c r="P4260" s="180" t="str">
        <f t="shared" si="4263"/>
        <v>#N/A</v>
      </c>
      <c r="Q4260" s="180" t="str">
        <f t="shared" si="4263"/>
        <v>#N/A</v>
      </c>
      <c r="R4260" s="180" t="str">
        <f t="shared" si="4263"/>
        <v>#N/A</v>
      </c>
      <c r="S4260" s="180" t="str">
        <f t="shared" si="4263"/>
        <v>#N/A</v>
      </c>
      <c r="T4260" s="181">
        <f t="shared" si="3"/>
        <v>10.49791209</v>
      </c>
      <c r="U4260" s="182">
        <f t="shared" si="4"/>
        <v>39710</v>
      </c>
      <c r="V4260" s="182">
        <f t="shared" si="5"/>
        <v>39801</v>
      </c>
      <c r="W4260" s="182">
        <f t="shared" si="6"/>
        <v>39891</v>
      </c>
      <c r="X4260" s="181">
        <f t="shared" si="7"/>
        <v>184</v>
      </c>
      <c r="Y4260" s="181">
        <f t="shared" si="8"/>
        <v>275</v>
      </c>
      <c r="Z4260" s="181">
        <f t="shared" si="9"/>
        <v>365</v>
      </c>
      <c r="AA4260" s="155"/>
      <c r="AB4260" s="9"/>
      <c r="AC4260" s="9"/>
      <c r="AD4260" s="9"/>
      <c r="AE4260" s="9"/>
      <c r="AF4260" s="9"/>
      <c r="AG4260" s="9"/>
      <c r="AH4260" s="9"/>
    </row>
    <row r="4261" ht="15.75" customHeight="1">
      <c r="A4261" s="177">
        <v>39525.0</v>
      </c>
      <c r="B4261" s="178">
        <v>6.92</v>
      </c>
      <c r="C4261" s="178">
        <v>7.92</v>
      </c>
      <c r="D4261" s="178">
        <v>8.48</v>
      </c>
      <c r="E4261" s="178">
        <v>9.31</v>
      </c>
      <c r="F4261" s="178">
        <v>9.76</v>
      </c>
      <c r="G4261" s="178">
        <v>9.94</v>
      </c>
      <c r="H4261" s="178">
        <v>9.89</v>
      </c>
      <c r="I4261" s="178">
        <v>10.12</v>
      </c>
      <c r="J4261" s="178">
        <v>10.16</v>
      </c>
      <c r="K4261" s="179" t="str">
        <f>MAX(0,((T4261*(365/365))-VLOOKUP(A4261,VBMA!$A:$D,4,0))  /  (T4261* (365/365)   ))</f>
        <v>#N/A</v>
      </c>
      <c r="L4261" s="180" t="str">
        <f t="shared" ref="L4261:S4261" si="4264">(B4261*(1-$K4261) * (365/365))/100</f>
        <v>#N/A</v>
      </c>
      <c r="M4261" s="180" t="str">
        <f t="shared" si="4264"/>
        <v>#N/A</v>
      </c>
      <c r="N4261" s="180" t="str">
        <f t="shared" si="4264"/>
        <v>#N/A</v>
      </c>
      <c r="O4261" s="180" t="str">
        <f t="shared" si="4264"/>
        <v>#N/A</v>
      </c>
      <c r="P4261" s="180" t="str">
        <f t="shared" si="4264"/>
        <v>#N/A</v>
      </c>
      <c r="Q4261" s="180" t="str">
        <f t="shared" si="4264"/>
        <v>#N/A</v>
      </c>
      <c r="R4261" s="180" t="str">
        <f t="shared" si="4264"/>
        <v>#N/A</v>
      </c>
      <c r="S4261" s="180" t="str">
        <f t="shared" si="4264"/>
        <v>#N/A</v>
      </c>
      <c r="T4261" s="181">
        <f t="shared" si="3"/>
        <v>10.34747253</v>
      </c>
      <c r="U4261" s="182">
        <f t="shared" si="4"/>
        <v>39709</v>
      </c>
      <c r="V4261" s="182">
        <f t="shared" si="5"/>
        <v>39800</v>
      </c>
      <c r="W4261" s="182">
        <f t="shared" si="6"/>
        <v>39890</v>
      </c>
      <c r="X4261" s="181">
        <f t="shared" si="7"/>
        <v>184</v>
      </c>
      <c r="Y4261" s="181">
        <f t="shared" si="8"/>
        <v>275</v>
      </c>
      <c r="Z4261" s="181">
        <f t="shared" si="9"/>
        <v>365</v>
      </c>
      <c r="AA4261" s="155"/>
      <c r="AB4261" s="9"/>
      <c r="AC4261" s="9"/>
      <c r="AD4261" s="9"/>
      <c r="AE4261" s="9"/>
      <c r="AF4261" s="9"/>
      <c r="AG4261" s="9"/>
      <c r="AH4261" s="9"/>
    </row>
    <row r="4262" ht="15.75" customHeight="1">
      <c r="A4262" s="177">
        <v>39524.0</v>
      </c>
      <c r="B4262" s="178">
        <v>7.08</v>
      </c>
      <c r="C4262" s="178">
        <v>7.83</v>
      </c>
      <c r="D4262" s="178">
        <v>8.38</v>
      </c>
      <c r="E4262" s="178">
        <v>9.24</v>
      </c>
      <c r="F4262" s="178">
        <v>9.59</v>
      </c>
      <c r="G4262" s="178">
        <v>9.67</v>
      </c>
      <c r="H4262" s="178">
        <v>9.85</v>
      </c>
      <c r="I4262" s="178">
        <v>10.08</v>
      </c>
      <c r="J4262" s="178">
        <v>10.12</v>
      </c>
      <c r="K4262" s="179" t="str">
        <f>MAX(0,((T4262*(365/365))-VLOOKUP(A4262,VBMA!$A:$D,4,0))  /  (T4262* (365/365)   ))</f>
        <v>#N/A</v>
      </c>
      <c r="L4262" s="180" t="str">
        <f t="shared" ref="L4262:S4262" si="4265">(B4262*(1-$K4262) * (365/365))/100</f>
        <v>#N/A</v>
      </c>
      <c r="M4262" s="180" t="str">
        <f t="shared" si="4265"/>
        <v>#N/A</v>
      </c>
      <c r="N4262" s="180" t="str">
        <f t="shared" si="4265"/>
        <v>#N/A</v>
      </c>
      <c r="O4262" s="180" t="str">
        <f t="shared" si="4265"/>
        <v>#N/A</v>
      </c>
      <c r="P4262" s="180" t="str">
        <f t="shared" si="4265"/>
        <v>#N/A</v>
      </c>
      <c r="Q4262" s="180" t="str">
        <f t="shared" si="4265"/>
        <v>#N/A</v>
      </c>
      <c r="R4262" s="180" t="str">
        <f t="shared" si="4265"/>
        <v>#N/A</v>
      </c>
      <c r="S4262" s="180" t="str">
        <f t="shared" si="4265"/>
        <v>#N/A</v>
      </c>
      <c r="T4262" s="181">
        <f t="shared" si="3"/>
        <v>10.30747253</v>
      </c>
      <c r="U4262" s="182">
        <f t="shared" si="4"/>
        <v>39708</v>
      </c>
      <c r="V4262" s="182">
        <f t="shared" si="5"/>
        <v>39799</v>
      </c>
      <c r="W4262" s="182">
        <f t="shared" si="6"/>
        <v>39889</v>
      </c>
      <c r="X4262" s="181">
        <f t="shared" si="7"/>
        <v>184</v>
      </c>
      <c r="Y4262" s="181">
        <f t="shared" si="8"/>
        <v>275</v>
      </c>
      <c r="Z4262" s="181">
        <f t="shared" si="9"/>
        <v>365</v>
      </c>
      <c r="AA4262" s="155"/>
      <c r="AB4262" s="9"/>
      <c r="AC4262" s="9"/>
      <c r="AD4262" s="9"/>
      <c r="AE4262" s="9"/>
      <c r="AF4262" s="9"/>
      <c r="AG4262" s="9"/>
      <c r="AH4262" s="9"/>
    </row>
    <row r="4263" ht="15.75" customHeight="1">
      <c r="A4263" s="177">
        <v>39521.0</v>
      </c>
      <c r="B4263" s="178">
        <v>5.92</v>
      </c>
      <c r="C4263" s="178">
        <v>7.23</v>
      </c>
      <c r="D4263" s="178">
        <v>8.02</v>
      </c>
      <c r="E4263" s="178">
        <v>9.13</v>
      </c>
      <c r="F4263" s="178">
        <v>9.5</v>
      </c>
      <c r="G4263" s="178">
        <v>9.57</v>
      </c>
      <c r="H4263" s="178">
        <v>9.78</v>
      </c>
      <c r="I4263" s="178">
        <v>10.02</v>
      </c>
      <c r="J4263" s="178">
        <v>10.08</v>
      </c>
      <c r="K4263" s="179" t="str">
        <f>MAX(0,((T4263*(365/365))-VLOOKUP(A4263,VBMA!$A:$D,4,0))  /  (T4263* (365/365)   ))</f>
        <v>#N/A</v>
      </c>
      <c r="L4263" s="180" t="str">
        <f t="shared" ref="L4263:S4263" si="4266">(B4263*(1-$K4263) * (365/365))/100</f>
        <v>#N/A</v>
      </c>
      <c r="M4263" s="180" t="str">
        <f t="shared" si="4266"/>
        <v>#N/A</v>
      </c>
      <c r="N4263" s="180" t="str">
        <f t="shared" si="4266"/>
        <v>#N/A</v>
      </c>
      <c r="O4263" s="180" t="str">
        <f t="shared" si="4266"/>
        <v>#N/A</v>
      </c>
      <c r="P4263" s="180" t="str">
        <f t="shared" si="4266"/>
        <v>#N/A</v>
      </c>
      <c r="Q4263" s="180" t="str">
        <f t="shared" si="4266"/>
        <v>#N/A</v>
      </c>
      <c r="R4263" s="180" t="str">
        <f t="shared" si="4266"/>
        <v>#N/A</v>
      </c>
      <c r="S4263" s="180" t="str">
        <f t="shared" si="4266"/>
        <v>#N/A</v>
      </c>
      <c r="T4263" s="181">
        <f t="shared" si="3"/>
        <v>10.25736264</v>
      </c>
      <c r="U4263" s="182">
        <f t="shared" si="4"/>
        <v>39705</v>
      </c>
      <c r="V4263" s="182">
        <f t="shared" si="5"/>
        <v>39796</v>
      </c>
      <c r="W4263" s="182">
        <f t="shared" si="6"/>
        <v>39886</v>
      </c>
      <c r="X4263" s="181">
        <f t="shared" si="7"/>
        <v>184</v>
      </c>
      <c r="Y4263" s="181">
        <f t="shared" si="8"/>
        <v>275</v>
      </c>
      <c r="Z4263" s="181">
        <f t="shared" si="9"/>
        <v>365</v>
      </c>
      <c r="AA4263" s="155"/>
      <c r="AB4263" s="9"/>
      <c r="AC4263" s="9"/>
      <c r="AD4263" s="9"/>
      <c r="AE4263" s="9"/>
      <c r="AF4263" s="9"/>
      <c r="AG4263" s="9"/>
      <c r="AH4263" s="9"/>
    </row>
    <row r="4264" ht="15.75" customHeight="1">
      <c r="A4264" s="177">
        <v>39520.0</v>
      </c>
      <c r="B4264" s="178">
        <v>5.75</v>
      </c>
      <c r="C4264" s="178">
        <v>7.08</v>
      </c>
      <c r="D4264" s="178">
        <v>7.79</v>
      </c>
      <c r="E4264" s="178">
        <v>9.02</v>
      </c>
      <c r="F4264" s="178">
        <v>9.49</v>
      </c>
      <c r="G4264" s="178">
        <v>9.6</v>
      </c>
      <c r="H4264" s="178">
        <v>9.69</v>
      </c>
      <c r="I4264" s="178">
        <v>9.92</v>
      </c>
      <c r="J4264" s="178">
        <v>9.98</v>
      </c>
      <c r="K4264" s="179" t="str">
        <f>MAX(0,((T4264*(365/365))-VLOOKUP(A4264,VBMA!$A:$D,4,0))  /  (T4264* (365/365)   ))</f>
        <v>#N/A</v>
      </c>
      <c r="L4264" s="180" t="str">
        <f t="shared" ref="L4264:S4264" si="4267">(B4264*(1-$K4264) * (365/365))/100</f>
        <v>#N/A</v>
      </c>
      <c r="M4264" s="180" t="str">
        <f t="shared" si="4267"/>
        <v>#N/A</v>
      </c>
      <c r="N4264" s="180" t="str">
        <f t="shared" si="4267"/>
        <v>#N/A</v>
      </c>
      <c r="O4264" s="180" t="str">
        <f t="shared" si="4267"/>
        <v>#N/A</v>
      </c>
      <c r="P4264" s="180" t="str">
        <f t="shared" si="4267"/>
        <v>#N/A</v>
      </c>
      <c r="Q4264" s="180" t="str">
        <f t="shared" si="4267"/>
        <v>#N/A</v>
      </c>
      <c r="R4264" s="180" t="str">
        <f t="shared" si="4267"/>
        <v>#N/A</v>
      </c>
      <c r="S4264" s="180" t="str">
        <f t="shared" si="4267"/>
        <v>#N/A</v>
      </c>
      <c r="T4264" s="181">
        <f t="shared" si="3"/>
        <v>10.14747253</v>
      </c>
      <c r="U4264" s="182">
        <f t="shared" si="4"/>
        <v>39704</v>
      </c>
      <c r="V4264" s="182">
        <f t="shared" si="5"/>
        <v>39795</v>
      </c>
      <c r="W4264" s="182">
        <f t="shared" si="6"/>
        <v>39885</v>
      </c>
      <c r="X4264" s="181">
        <f t="shared" si="7"/>
        <v>184</v>
      </c>
      <c r="Y4264" s="181">
        <f t="shared" si="8"/>
        <v>275</v>
      </c>
      <c r="Z4264" s="181">
        <f t="shared" si="9"/>
        <v>365</v>
      </c>
      <c r="AA4264" s="155"/>
      <c r="AB4264" s="9"/>
      <c r="AC4264" s="9"/>
      <c r="AD4264" s="9"/>
      <c r="AE4264" s="9"/>
      <c r="AF4264" s="9"/>
      <c r="AG4264" s="9"/>
      <c r="AH4264" s="9"/>
    </row>
    <row r="4265" ht="15.75" customHeight="1">
      <c r="A4265" s="177">
        <v>39519.0</v>
      </c>
      <c r="B4265" s="178">
        <v>6.06</v>
      </c>
      <c r="C4265" s="178">
        <v>7.28</v>
      </c>
      <c r="D4265" s="178">
        <v>7.94</v>
      </c>
      <c r="E4265" s="178">
        <v>9.11</v>
      </c>
      <c r="F4265" s="178">
        <v>9.46</v>
      </c>
      <c r="G4265" s="178">
        <v>9.6</v>
      </c>
      <c r="H4265" s="178">
        <v>9.71</v>
      </c>
      <c r="I4265" s="178">
        <v>9.93</v>
      </c>
      <c r="J4265" s="178">
        <v>9.99</v>
      </c>
      <c r="K4265" s="179" t="str">
        <f>MAX(0,((T4265*(365/365))-VLOOKUP(A4265,VBMA!$A:$D,4,0))  /  (T4265* (365/365)   ))</f>
        <v>#N/A</v>
      </c>
      <c r="L4265" s="180" t="str">
        <f t="shared" ref="L4265:S4265" si="4268">(B4265*(1-$K4265) * (365/365))/100</f>
        <v>#N/A</v>
      </c>
      <c r="M4265" s="180" t="str">
        <f t="shared" si="4268"/>
        <v>#N/A</v>
      </c>
      <c r="N4265" s="180" t="str">
        <f t="shared" si="4268"/>
        <v>#N/A</v>
      </c>
      <c r="O4265" s="180" t="str">
        <f t="shared" si="4268"/>
        <v>#N/A</v>
      </c>
      <c r="P4265" s="180" t="str">
        <f t="shared" si="4268"/>
        <v>#N/A</v>
      </c>
      <c r="Q4265" s="180" t="str">
        <f t="shared" si="4268"/>
        <v>#N/A</v>
      </c>
      <c r="R4265" s="180" t="str">
        <f t="shared" si="4268"/>
        <v>#N/A</v>
      </c>
      <c r="S4265" s="180" t="str">
        <f t="shared" si="4268"/>
        <v>#N/A</v>
      </c>
      <c r="T4265" s="181">
        <f t="shared" si="3"/>
        <v>10.14758242</v>
      </c>
      <c r="U4265" s="182">
        <f t="shared" si="4"/>
        <v>39703</v>
      </c>
      <c r="V4265" s="182">
        <f t="shared" si="5"/>
        <v>39794</v>
      </c>
      <c r="W4265" s="182">
        <f t="shared" si="6"/>
        <v>39884</v>
      </c>
      <c r="X4265" s="181">
        <f t="shared" si="7"/>
        <v>184</v>
      </c>
      <c r="Y4265" s="181">
        <f t="shared" si="8"/>
        <v>275</v>
      </c>
      <c r="Z4265" s="181">
        <f t="shared" si="9"/>
        <v>365</v>
      </c>
      <c r="AA4265" s="155"/>
      <c r="AB4265" s="9"/>
      <c r="AC4265" s="9"/>
      <c r="AD4265" s="9"/>
      <c r="AE4265" s="9"/>
      <c r="AF4265" s="9"/>
      <c r="AG4265" s="9"/>
      <c r="AH4265" s="9"/>
    </row>
    <row r="4266" ht="15.75" customHeight="1">
      <c r="A4266" s="177">
        <v>39518.0</v>
      </c>
      <c r="B4266" s="178">
        <v>6.39</v>
      </c>
      <c r="C4266" s="178">
        <v>7.48</v>
      </c>
      <c r="D4266" s="178">
        <v>8.14</v>
      </c>
      <c r="E4266" s="178">
        <v>9.11</v>
      </c>
      <c r="F4266" s="178">
        <v>9.46</v>
      </c>
      <c r="G4266" s="178">
        <v>9.6</v>
      </c>
      <c r="H4266" s="178">
        <v>9.7</v>
      </c>
      <c r="I4266" s="178">
        <v>9.92</v>
      </c>
      <c r="J4266" s="178">
        <v>9.98</v>
      </c>
      <c r="K4266" s="179" t="str">
        <f>MAX(0,((T4266*(365/365))-VLOOKUP(A4266,VBMA!$A:$D,4,0))  /  (T4266* (365/365)   ))</f>
        <v>#N/A</v>
      </c>
      <c r="L4266" s="180" t="str">
        <f t="shared" ref="L4266:S4266" si="4269">(B4266*(1-$K4266) * (365/365))/100</f>
        <v>#N/A</v>
      </c>
      <c r="M4266" s="180" t="str">
        <f t="shared" si="4269"/>
        <v>#N/A</v>
      </c>
      <c r="N4266" s="180" t="str">
        <f t="shared" si="4269"/>
        <v>#N/A</v>
      </c>
      <c r="O4266" s="180" t="str">
        <f t="shared" si="4269"/>
        <v>#N/A</v>
      </c>
      <c r="P4266" s="180" t="str">
        <f t="shared" si="4269"/>
        <v>#N/A</v>
      </c>
      <c r="Q4266" s="180" t="str">
        <f t="shared" si="4269"/>
        <v>#N/A</v>
      </c>
      <c r="R4266" s="180" t="str">
        <f t="shared" si="4269"/>
        <v>#N/A</v>
      </c>
      <c r="S4266" s="180" t="str">
        <f t="shared" si="4269"/>
        <v>#N/A</v>
      </c>
      <c r="T4266" s="181">
        <f t="shared" si="3"/>
        <v>10.13758242</v>
      </c>
      <c r="U4266" s="182">
        <f t="shared" si="4"/>
        <v>39702</v>
      </c>
      <c r="V4266" s="182">
        <f t="shared" si="5"/>
        <v>39793</v>
      </c>
      <c r="W4266" s="182">
        <f t="shared" si="6"/>
        <v>39883</v>
      </c>
      <c r="X4266" s="181">
        <f t="shared" si="7"/>
        <v>184</v>
      </c>
      <c r="Y4266" s="181">
        <f t="shared" si="8"/>
        <v>275</v>
      </c>
      <c r="Z4266" s="181">
        <f t="shared" si="9"/>
        <v>365</v>
      </c>
      <c r="AA4266" s="155"/>
      <c r="AB4266" s="9"/>
      <c r="AC4266" s="9"/>
      <c r="AD4266" s="9"/>
      <c r="AE4266" s="9"/>
      <c r="AF4266" s="9"/>
      <c r="AG4266" s="9"/>
      <c r="AH4266" s="9"/>
    </row>
    <row r="4267" ht="15.75" customHeight="1">
      <c r="A4267" s="177">
        <v>39517.0</v>
      </c>
      <c r="B4267" s="178">
        <v>6.75</v>
      </c>
      <c r="C4267" s="178">
        <v>7.75</v>
      </c>
      <c r="D4267" s="178">
        <v>8.35</v>
      </c>
      <c r="E4267" s="178">
        <v>9.28</v>
      </c>
      <c r="F4267" s="178">
        <v>9.65</v>
      </c>
      <c r="G4267" s="178">
        <v>9.75</v>
      </c>
      <c r="H4267" s="178">
        <v>9.86</v>
      </c>
      <c r="I4267" s="178">
        <v>10.05</v>
      </c>
      <c r="J4267" s="178">
        <v>10.12</v>
      </c>
      <c r="K4267" s="179" t="str">
        <f>MAX(0,((T4267*(365/365))-VLOOKUP(A4267,VBMA!$A:$D,4,0))  /  (T4267* (365/365)   ))</f>
        <v>#N/A</v>
      </c>
      <c r="L4267" s="180" t="str">
        <f t="shared" ref="L4267:S4267" si="4270">(B4267*(1-$K4267) * (365/365))/100</f>
        <v>#N/A</v>
      </c>
      <c r="M4267" s="180" t="str">
        <f t="shared" si="4270"/>
        <v>#N/A</v>
      </c>
      <c r="N4267" s="180" t="str">
        <f t="shared" si="4270"/>
        <v>#N/A</v>
      </c>
      <c r="O4267" s="180" t="str">
        <f t="shared" si="4270"/>
        <v>#N/A</v>
      </c>
      <c r="P4267" s="180" t="str">
        <f t="shared" si="4270"/>
        <v>#N/A</v>
      </c>
      <c r="Q4267" s="180" t="str">
        <f t="shared" si="4270"/>
        <v>#N/A</v>
      </c>
      <c r="R4267" s="180" t="str">
        <f t="shared" si="4270"/>
        <v>#N/A</v>
      </c>
      <c r="S4267" s="180" t="str">
        <f t="shared" si="4270"/>
        <v>#N/A</v>
      </c>
      <c r="T4267" s="181">
        <f t="shared" si="3"/>
        <v>10.23791209</v>
      </c>
      <c r="U4267" s="182">
        <f t="shared" si="4"/>
        <v>39701</v>
      </c>
      <c r="V4267" s="182">
        <f t="shared" si="5"/>
        <v>39792</v>
      </c>
      <c r="W4267" s="182">
        <f t="shared" si="6"/>
        <v>39882</v>
      </c>
      <c r="X4267" s="181">
        <f t="shared" si="7"/>
        <v>184</v>
      </c>
      <c r="Y4267" s="181">
        <f t="shared" si="8"/>
        <v>275</v>
      </c>
      <c r="Z4267" s="181">
        <f t="shared" si="9"/>
        <v>365</v>
      </c>
      <c r="AA4267" s="155"/>
      <c r="AB4267" s="9"/>
      <c r="AC4267" s="9"/>
      <c r="AD4267" s="9"/>
      <c r="AE4267" s="9"/>
      <c r="AF4267" s="9"/>
      <c r="AG4267" s="9"/>
      <c r="AH4267" s="9"/>
    </row>
    <row r="4268" ht="15.75" customHeight="1">
      <c r="A4268" s="177">
        <v>39514.0</v>
      </c>
      <c r="B4268" s="178">
        <v>7.02</v>
      </c>
      <c r="C4268" s="178">
        <v>7.81</v>
      </c>
      <c r="D4268" s="178">
        <v>8.43</v>
      </c>
      <c r="E4268" s="178">
        <v>9.32</v>
      </c>
      <c r="F4268" s="178">
        <v>9.64</v>
      </c>
      <c r="G4268" s="178">
        <v>9.69</v>
      </c>
      <c r="H4268" s="178">
        <v>9.78</v>
      </c>
      <c r="I4268" s="178">
        <v>9.95</v>
      </c>
      <c r="J4268" s="178">
        <v>10.01</v>
      </c>
      <c r="K4268" s="179" t="str">
        <f>MAX(0,((T4268*(365/365))-VLOOKUP(A4268,VBMA!$A:$D,4,0))  /  (T4268* (365/365)   ))</f>
        <v>#N/A</v>
      </c>
      <c r="L4268" s="180" t="str">
        <f t="shared" ref="L4268:S4268" si="4271">(B4268*(1-$K4268) * (365/365))/100</f>
        <v>#N/A</v>
      </c>
      <c r="M4268" s="180" t="str">
        <f t="shared" si="4271"/>
        <v>#N/A</v>
      </c>
      <c r="N4268" s="180" t="str">
        <f t="shared" si="4271"/>
        <v>#N/A</v>
      </c>
      <c r="O4268" s="180" t="str">
        <f t="shared" si="4271"/>
        <v>#N/A</v>
      </c>
      <c r="P4268" s="180" t="str">
        <f t="shared" si="4271"/>
        <v>#N/A</v>
      </c>
      <c r="Q4268" s="180" t="str">
        <f t="shared" si="4271"/>
        <v>#N/A</v>
      </c>
      <c r="R4268" s="180" t="str">
        <f t="shared" si="4271"/>
        <v>#N/A</v>
      </c>
      <c r="S4268" s="180" t="str">
        <f t="shared" si="4271"/>
        <v>#N/A</v>
      </c>
      <c r="T4268" s="181">
        <f t="shared" si="3"/>
        <v>10.11813187</v>
      </c>
      <c r="U4268" s="182">
        <f t="shared" si="4"/>
        <v>39698</v>
      </c>
      <c r="V4268" s="182">
        <f t="shared" si="5"/>
        <v>39789</v>
      </c>
      <c r="W4268" s="182">
        <f t="shared" si="6"/>
        <v>39879</v>
      </c>
      <c r="X4268" s="181">
        <f t="shared" si="7"/>
        <v>184</v>
      </c>
      <c r="Y4268" s="181">
        <f t="shared" si="8"/>
        <v>275</v>
      </c>
      <c r="Z4268" s="181">
        <f t="shared" si="9"/>
        <v>365</v>
      </c>
      <c r="AA4268" s="155"/>
      <c r="AB4268" s="9"/>
      <c r="AC4268" s="9"/>
      <c r="AD4268" s="9"/>
      <c r="AE4268" s="9"/>
      <c r="AF4268" s="9"/>
      <c r="AG4268" s="9"/>
      <c r="AH4268" s="9"/>
    </row>
    <row r="4269" ht="15.75" customHeight="1">
      <c r="A4269" s="177">
        <v>39513.0</v>
      </c>
      <c r="B4269" s="178">
        <v>7.14</v>
      </c>
      <c r="C4269" s="178">
        <v>8.0</v>
      </c>
      <c r="D4269" s="178">
        <v>8.59</v>
      </c>
      <c r="E4269" s="178">
        <v>9.4</v>
      </c>
      <c r="F4269" s="178">
        <v>9.64</v>
      </c>
      <c r="G4269" s="178">
        <v>9.71</v>
      </c>
      <c r="H4269" s="178">
        <v>9.78</v>
      </c>
      <c r="I4269" s="178">
        <v>9.95</v>
      </c>
      <c r="J4269" s="178">
        <v>10.01</v>
      </c>
      <c r="K4269" s="179" t="str">
        <f>MAX(0,((T4269*(365/365))-VLOOKUP(A4269,VBMA!$A:$D,4,0))  /  (T4269* (365/365)   ))</f>
        <v>#N/A</v>
      </c>
      <c r="L4269" s="180" t="str">
        <f t="shared" ref="L4269:S4269" si="4272">(B4269*(1-$K4269) * (365/365))/100</f>
        <v>#N/A</v>
      </c>
      <c r="M4269" s="180" t="str">
        <f t="shared" si="4272"/>
        <v>#N/A</v>
      </c>
      <c r="N4269" s="180" t="str">
        <f t="shared" si="4272"/>
        <v>#N/A</v>
      </c>
      <c r="O4269" s="180" t="str">
        <f t="shared" si="4272"/>
        <v>#N/A</v>
      </c>
      <c r="P4269" s="180" t="str">
        <f t="shared" si="4272"/>
        <v>#N/A</v>
      </c>
      <c r="Q4269" s="180" t="str">
        <f t="shared" si="4272"/>
        <v>#N/A</v>
      </c>
      <c r="R4269" s="180" t="str">
        <f t="shared" si="4272"/>
        <v>#N/A</v>
      </c>
      <c r="S4269" s="180" t="str">
        <f t="shared" si="4272"/>
        <v>#N/A</v>
      </c>
      <c r="T4269" s="181">
        <f t="shared" si="3"/>
        <v>10.11813187</v>
      </c>
      <c r="U4269" s="182">
        <f t="shared" si="4"/>
        <v>39697</v>
      </c>
      <c r="V4269" s="182">
        <f t="shared" si="5"/>
        <v>39788</v>
      </c>
      <c r="W4269" s="182">
        <f t="shared" si="6"/>
        <v>39878</v>
      </c>
      <c r="X4269" s="181">
        <f t="shared" si="7"/>
        <v>184</v>
      </c>
      <c r="Y4269" s="181">
        <f t="shared" si="8"/>
        <v>275</v>
      </c>
      <c r="Z4269" s="181">
        <f t="shared" si="9"/>
        <v>365</v>
      </c>
      <c r="AA4269" s="155"/>
      <c r="AB4269" s="9"/>
      <c r="AC4269" s="9"/>
      <c r="AD4269" s="9"/>
      <c r="AE4269" s="9"/>
      <c r="AF4269" s="9"/>
      <c r="AG4269" s="9"/>
      <c r="AH4269" s="9"/>
    </row>
    <row r="4270" ht="15.75" customHeight="1">
      <c r="A4270" s="177">
        <v>39512.0</v>
      </c>
      <c r="B4270" s="178">
        <v>7.27</v>
      </c>
      <c r="C4270" s="178">
        <v>8.06</v>
      </c>
      <c r="D4270" s="178">
        <v>8.58</v>
      </c>
      <c r="E4270" s="178">
        <v>9.42</v>
      </c>
      <c r="F4270" s="178">
        <v>9.89</v>
      </c>
      <c r="G4270" s="178">
        <v>10.0</v>
      </c>
      <c r="H4270" s="178">
        <v>10.08</v>
      </c>
      <c r="I4270" s="178">
        <v>10.18</v>
      </c>
      <c r="J4270" s="178">
        <v>10.18</v>
      </c>
      <c r="K4270" s="179" t="str">
        <f>MAX(0,((T4270*(365/365))-VLOOKUP(A4270,VBMA!$A:$D,4,0))  /  (T4270* (365/365)   ))</f>
        <v>#N/A</v>
      </c>
      <c r="L4270" s="180" t="str">
        <f t="shared" ref="L4270:S4270" si="4273">(B4270*(1-$K4270) * (365/365))/100</f>
        <v>#N/A</v>
      </c>
      <c r="M4270" s="180" t="str">
        <f t="shared" si="4273"/>
        <v>#N/A</v>
      </c>
      <c r="N4270" s="180" t="str">
        <f t="shared" si="4273"/>
        <v>#N/A</v>
      </c>
      <c r="O4270" s="180" t="str">
        <f t="shared" si="4273"/>
        <v>#N/A</v>
      </c>
      <c r="P4270" s="180" t="str">
        <f t="shared" si="4273"/>
        <v>#N/A</v>
      </c>
      <c r="Q4270" s="180" t="str">
        <f t="shared" si="4273"/>
        <v>#N/A</v>
      </c>
      <c r="R4270" s="180" t="str">
        <f t="shared" si="4273"/>
        <v>#N/A</v>
      </c>
      <c r="S4270" s="180" t="str">
        <f t="shared" si="4273"/>
        <v>#N/A</v>
      </c>
      <c r="T4270" s="181">
        <f t="shared" si="3"/>
        <v>10.2789011</v>
      </c>
      <c r="U4270" s="182">
        <f t="shared" si="4"/>
        <v>39696</v>
      </c>
      <c r="V4270" s="182">
        <f t="shared" si="5"/>
        <v>39787</v>
      </c>
      <c r="W4270" s="182">
        <f t="shared" si="6"/>
        <v>39877</v>
      </c>
      <c r="X4270" s="181">
        <f t="shared" si="7"/>
        <v>184</v>
      </c>
      <c r="Y4270" s="181">
        <f t="shared" si="8"/>
        <v>275</v>
      </c>
      <c r="Z4270" s="181">
        <f t="shared" si="9"/>
        <v>365</v>
      </c>
      <c r="AA4270" s="155"/>
      <c r="AB4270" s="9"/>
      <c r="AC4270" s="9"/>
      <c r="AD4270" s="9"/>
      <c r="AE4270" s="9"/>
      <c r="AF4270" s="9"/>
      <c r="AG4270" s="9"/>
      <c r="AH4270" s="9"/>
    </row>
    <row r="4271" ht="15.75" customHeight="1">
      <c r="A4271" s="177">
        <v>39511.0</v>
      </c>
      <c r="B4271" s="178">
        <v>7.52</v>
      </c>
      <c r="C4271" s="178">
        <v>8.22</v>
      </c>
      <c r="D4271" s="178">
        <v>8.73</v>
      </c>
      <c r="E4271" s="178">
        <v>9.44</v>
      </c>
      <c r="F4271" s="178">
        <v>9.81</v>
      </c>
      <c r="G4271" s="178">
        <v>9.83</v>
      </c>
      <c r="H4271" s="178">
        <v>9.95</v>
      </c>
      <c r="I4271" s="178">
        <v>10.03</v>
      </c>
      <c r="J4271" s="178">
        <v>10.01</v>
      </c>
      <c r="K4271" s="179" t="str">
        <f>MAX(0,((T4271*(365/365))-VLOOKUP(A4271,VBMA!$A:$D,4,0))  /  (T4271* (365/365)   ))</f>
        <v>#N/A</v>
      </c>
      <c r="L4271" s="180" t="str">
        <f t="shared" ref="L4271:S4271" si="4274">(B4271*(1-$K4271) * (365/365))/100</f>
        <v>#N/A</v>
      </c>
      <c r="M4271" s="180" t="str">
        <f t="shared" si="4274"/>
        <v>#N/A</v>
      </c>
      <c r="N4271" s="180" t="str">
        <f t="shared" si="4274"/>
        <v>#N/A</v>
      </c>
      <c r="O4271" s="180" t="str">
        <f t="shared" si="4274"/>
        <v>#N/A</v>
      </c>
      <c r="P4271" s="180" t="str">
        <f t="shared" si="4274"/>
        <v>#N/A</v>
      </c>
      <c r="Q4271" s="180" t="str">
        <f t="shared" si="4274"/>
        <v>#N/A</v>
      </c>
      <c r="R4271" s="180" t="str">
        <f t="shared" si="4274"/>
        <v>#N/A</v>
      </c>
      <c r="S4271" s="180" t="str">
        <f t="shared" si="4274"/>
        <v>#N/A</v>
      </c>
      <c r="T4271" s="181">
        <f t="shared" si="3"/>
        <v>10.10912088</v>
      </c>
      <c r="U4271" s="182">
        <f t="shared" si="4"/>
        <v>39695</v>
      </c>
      <c r="V4271" s="182">
        <f t="shared" si="5"/>
        <v>39786</v>
      </c>
      <c r="W4271" s="182">
        <f t="shared" si="6"/>
        <v>39876</v>
      </c>
      <c r="X4271" s="181">
        <f t="shared" si="7"/>
        <v>184</v>
      </c>
      <c r="Y4271" s="181">
        <f t="shared" si="8"/>
        <v>275</v>
      </c>
      <c r="Z4271" s="181">
        <f t="shared" si="9"/>
        <v>365</v>
      </c>
      <c r="AA4271" s="155"/>
      <c r="AB4271" s="9"/>
      <c r="AC4271" s="9"/>
      <c r="AD4271" s="9"/>
      <c r="AE4271" s="9"/>
      <c r="AF4271" s="9"/>
      <c r="AG4271" s="9"/>
      <c r="AH4271" s="9"/>
    </row>
    <row r="4272" ht="15.75" customHeight="1">
      <c r="A4272" s="177">
        <v>39510.0</v>
      </c>
      <c r="B4272" s="178">
        <v>7.79</v>
      </c>
      <c r="C4272" s="178">
        <v>8.64</v>
      </c>
      <c r="D4272" s="178">
        <v>9.05</v>
      </c>
      <c r="E4272" s="178">
        <v>9.53</v>
      </c>
      <c r="F4272" s="178">
        <v>9.85</v>
      </c>
      <c r="G4272" s="178">
        <v>9.85</v>
      </c>
      <c r="H4272" s="178">
        <v>9.99</v>
      </c>
      <c r="I4272" s="178">
        <v>10.02</v>
      </c>
      <c r="J4272" s="178">
        <v>9.99</v>
      </c>
      <c r="K4272" s="179" t="str">
        <f>MAX(0,((T4272*(365/365))-VLOOKUP(A4272,VBMA!$A:$D,4,0))  /  (T4272* (365/365)   ))</f>
        <v>#N/A</v>
      </c>
      <c r="L4272" s="180" t="str">
        <f t="shared" ref="L4272:S4272" si="4275">(B4272*(1-$K4272) * (365/365))/100</f>
        <v>#N/A</v>
      </c>
      <c r="M4272" s="180" t="str">
        <f t="shared" si="4275"/>
        <v>#N/A</v>
      </c>
      <c r="N4272" s="180" t="str">
        <f t="shared" si="4275"/>
        <v>#N/A</v>
      </c>
      <c r="O4272" s="180" t="str">
        <f t="shared" si="4275"/>
        <v>#N/A</v>
      </c>
      <c r="P4272" s="180" t="str">
        <f t="shared" si="4275"/>
        <v>#N/A</v>
      </c>
      <c r="Q4272" s="180" t="str">
        <f t="shared" si="4275"/>
        <v>#N/A</v>
      </c>
      <c r="R4272" s="180" t="str">
        <f t="shared" si="4275"/>
        <v>#N/A</v>
      </c>
      <c r="S4272" s="180" t="str">
        <f t="shared" si="4275"/>
        <v>#N/A</v>
      </c>
      <c r="T4272" s="181">
        <f t="shared" si="3"/>
        <v>10.04967033</v>
      </c>
      <c r="U4272" s="182">
        <f t="shared" si="4"/>
        <v>39694</v>
      </c>
      <c r="V4272" s="182">
        <f t="shared" si="5"/>
        <v>39785</v>
      </c>
      <c r="W4272" s="182">
        <f t="shared" si="6"/>
        <v>39875</v>
      </c>
      <c r="X4272" s="181">
        <f t="shared" si="7"/>
        <v>184</v>
      </c>
      <c r="Y4272" s="181">
        <f t="shared" si="8"/>
        <v>275</v>
      </c>
      <c r="Z4272" s="181">
        <f t="shared" si="9"/>
        <v>365</v>
      </c>
      <c r="AA4272" s="155"/>
      <c r="AB4272" s="9"/>
      <c r="AC4272" s="9"/>
      <c r="AD4272" s="9"/>
      <c r="AE4272" s="9"/>
      <c r="AF4272" s="9"/>
      <c r="AG4272" s="9"/>
      <c r="AH4272" s="9"/>
    </row>
    <row r="4273" ht="15.75" customHeight="1">
      <c r="A4273" s="177">
        <v>39507.0</v>
      </c>
      <c r="B4273" s="178">
        <v>6.02</v>
      </c>
      <c r="C4273" s="178">
        <v>7.62</v>
      </c>
      <c r="D4273" s="178">
        <v>8.56</v>
      </c>
      <c r="E4273" s="178">
        <v>9.16</v>
      </c>
      <c r="F4273" s="178">
        <v>9.56</v>
      </c>
      <c r="G4273" s="178">
        <v>9.66</v>
      </c>
      <c r="H4273" s="178">
        <v>9.73</v>
      </c>
      <c r="I4273" s="178">
        <v>9.67</v>
      </c>
      <c r="J4273" s="178">
        <v>9.65</v>
      </c>
      <c r="K4273" s="179" t="str">
        <f>MAX(0,((T4273*(365/365))-VLOOKUP(A4273,VBMA!$A:$D,4,0))  /  (T4273* (365/365)   ))</f>
        <v>#N/A</v>
      </c>
      <c r="L4273" s="180" t="str">
        <f t="shared" ref="L4273:S4273" si="4276">(B4273*(1-$K4273) * (365/365))/100</f>
        <v>#N/A</v>
      </c>
      <c r="M4273" s="180" t="str">
        <f t="shared" si="4276"/>
        <v>#N/A</v>
      </c>
      <c r="N4273" s="180" t="str">
        <f t="shared" si="4276"/>
        <v>#N/A</v>
      </c>
      <c r="O4273" s="180" t="str">
        <f t="shared" si="4276"/>
        <v>#N/A</v>
      </c>
      <c r="P4273" s="180" t="str">
        <f t="shared" si="4276"/>
        <v>#N/A</v>
      </c>
      <c r="Q4273" s="180" t="str">
        <f t="shared" si="4276"/>
        <v>#N/A</v>
      </c>
      <c r="R4273" s="180" t="str">
        <f t="shared" si="4276"/>
        <v>#N/A</v>
      </c>
      <c r="S4273" s="180" t="str">
        <f t="shared" si="4276"/>
        <v>#N/A</v>
      </c>
      <c r="T4273" s="181">
        <f t="shared" si="3"/>
        <v>9.61</v>
      </c>
      <c r="U4273" s="182">
        <f t="shared" si="4"/>
        <v>39689</v>
      </c>
      <c r="V4273" s="182">
        <f t="shared" si="5"/>
        <v>39781</v>
      </c>
      <c r="W4273" s="182">
        <f t="shared" si="6"/>
        <v>39873</v>
      </c>
      <c r="X4273" s="181">
        <f t="shared" si="7"/>
        <v>182</v>
      </c>
      <c r="Y4273" s="181">
        <f t="shared" si="8"/>
        <v>274</v>
      </c>
      <c r="Z4273" s="181">
        <f t="shared" si="9"/>
        <v>366</v>
      </c>
      <c r="AA4273" s="155"/>
      <c r="AB4273" s="9"/>
      <c r="AC4273" s="9"/>
      <c r="AD4273" s="9"/>
      <c r="AE4273" s="9"/>
      <c r="AF4273" s="9"/>
      <c r="AG4273" s="9"/>
      <c r="AH4273" s="9"/>
    </row>
    <row r="4274" ht="15.75" customHeight="1">
      <c r="A4274" s="177">
        <v>39506.0</v>
      </c>
      <c r="B4274" s="178">
        <v>6.88</v>
      </c>
      <c r="C4274" s="178">
        <v>7.95</v>
      </c>
      <c r="D4274" s="178">
        <v>8.83</v>
      </c>
      <c r="E4274" s="178">
        <v>9.44</v>
      </c>
      <c r="F4274" s="178">
        <v>9.75</v>
      </c>
      <c r="G4274" s="178">
        <v>9.83</v>
      </c>
      <c r="H4274" s="178">
        <v>9.92</v>
      </c>
      <c r="I4274" s="178">
        <v>9.86</v>
      </c>
      <c r="J4274" s="178">
        <v>9.85</v>
      </c>
      <c r="K4274" s="179" t="str">
        <f>MAX(0,((T4274*(365/365))-VLOOKUP(A4274,VBMA!$A:$D,4,0))  /  (T4274* (365/365)   ))</f>
        <v>#N/A</v>
      </c>
      <c r="L4274" s="180" t="str">
        <f t="shared" ref="L4274:S4274" si="4277">(B4274*(1-$K4274) * (365/365))/100</f>
        <v>#N/A</v>
      </c>
      <c r="M4274" s="180" t="str">
        <f t="shared" si="4277"/>
        <v>#N/A</v>
      </c>
      <c r="N4274" s="180" t="str">
        <f t="shared" si="4277"/>
        <v>#N/A</v>
      </c>
      <c r="O4274" s="180" t="str">
        <f t="shared" si="4277"/>
        <v>#N/A</v>
      </c>
      <c r="P4274" s="180" t="str">
        <f t="shared" si="4277"/>
        <v>#N/A</v>
      </c>
      <c r="Q4274" s="180" t="str">
        <f t="shared" si="4277"/>
        <v>#N/A</v>
      </c>
      <c r="R4274" s="180" t="str">
        <f t="shared" si="4277"/>
        <v>#N/A</v>
      </c>
      <c r="S4274" s="180" t="str">
        <f t="shared" si="4277"/>
        <v>#N/A</v>
      </c>
      <c r="T4274" s="181">
        <f t="shared" si="3"/>
        <v>9.8</v>
      </c>
      <c r="U4274" s="182">
        <f t="shared" si="4"/>
        <v>39688</v>
      </c>
      <c r="V4274" s="182">
        <f t="shared" si="5"/>
        <v>39780</v>
      </c>
      <c r="W4274" s="182">
        <f t="shared" si="6"/>
        <v>39872</v>
      </c>
      <c r="X4274" s="181">
        <f t="shared" si="7"/>
        <v>182</v>
      </c>
      <c r="Y4274" s="181">
        <f t="shared" si="8"/>
        <v>274</v>
      </c>
      <c r="Z4274" s="181">
        <f t="shared" si="9"/>
        <v>366</v>
      </c>
      <c r="AA4274" s="155"/>
      <c r="AB4274" s="9"/>
      <c r="AC4274" s="9"/>
      <c r="AD4274" s="9"/>
      <c r="AE4274" s="9"/>
      <c r="AF4274" s="9"/>
      <c r="AG4274" s="9"/>
      <c r="AH4274" s="9"/>
    </row>
    <row r="4275" ht="15.75" customHeight="1">
      <c r="A4275" s="177">
        <v>39505.0</v>
      </c>
      <c r="B4275" s="178">
        <v>7.68</v>
      </c>
      <c r="C4275" s="178">
        <v>8.36</v>
      </c>
      <c r="D4275" s="178">
        <v>8.97</v>
      </c>
      <c r="E4275" s="178">
        <v>9.58</v>
      </c>
      <c r="F4275" s="178">
        <v>9.83</v>
      </c>
      <c r="G4275" s="178">
        <v>9.92</v>
      </c>
      <c r="H4275" s="178">
        <v>9.97</v>
      </c>
      <c r="I4275" s="178">
        <v>9.82</v>
      </c>
      <c r="J4275" s="178">
        <v>9.8</v>
      </c>
      <c r="K4275" s="179" t="str">
        <f>MAX(0,((T4275*(365/365))-VLOOKUP(A4275,VBMA!$A:$D,4,0))  /  (T4275* (365/365)   ))</f>
        <v>#N/A</v>
      </c>
      <c r="L4275" s="180" t="str">
        <f t="shared" ref="L4275:S4275" si="4278">(B4275*(1-$K4275) * (365/365))/100</f>
        <v>#N/A</v>
      </c>
      <c r="M4275" s="180" t="str">
        <f t="shared" si="4278"/>
        <v>#N/A</v>
      </c>
      <c r="N4275" s="180" t="str">
        <f t="shared" si="4278"/>
        <v>#N/A</v>
      </c>
      <c r="O4275" s="180" t="str">
        <f t="shared" si="4278"/>
        <v>#N/A</v>
      </c>
      <c r="P4275" s="180" t="str">
        <f t="shared" si="4278"/>
        <v>#N/A</v>
      </c>
      <c r="Q4275" s="180" t="str">
        <f t="shared" si="4278"/>
        <v>#N/A</v>
      </c>
      <c r="R4275" s="180" t="str">
        <f t="shared" si="4278"/>
        <v>#N/A</v>
      </c>
      <c r="S4275" s="180" t="str">
        <f t="shared" si="4278"/>
        <v>#N/A</v>
      </c>
      <c r="T4275" s="181">
        <f t="shared" si="3"/>
        <v>9.67</v>
      </c>
      <c r="U4275" s="182">
        <f t="shared" si="4"/>
        <v>39687</v>
      </c>
      <c r="V4275" s="182">
        <f t="shared" si="5"/>
        <v>39779</v>
      </c>
      <c r="W4275" s="182">
        <f t="shared" si="6"/>
        <v>39871</v>
      </c>
      <c r="X4275" s="181">
        <f t="shared" si="7"/>
        <v>182</v>
      </c>
      <c r="Y4275" s="181">
        <f t="shared" si="8"/>
        <v>274</v>
      </c>
      <c r="Z4275" s="181">
        <f t="shared" si="9"/>
        <v>366</v>
      </c>
      <c r="AA4275" s="155"/>
      <c r="AB4275" s="9"/>
      <c r="AC4275" s="9"/>
      <c r="AD4275" s="9"/>
      <c r="AE4275" s="9"/>
      <c r="AF4275" s="9"/>
      <c r="AG4275" s="9"/>
      <c r="AH4275" s="9"/>
    </row>
    <row r="4276" ht="15.75" customHeight="1">
      <c r="A4276" s="177">
        <v>39504.0</v>
      </c>
      <c r="B4276" s="178">
        <v>8.39</v>
      </c>
      <c r="C4276" s="178">
        <v>9.13</v>
      </c>
      <c r="D4276" s="178">
        <v>9.49</v>
      </c>
      <c r="E4276" s="178">
        <v>9.96</v>
      </c>
      <c r="F4276" s="178">
        <v>10.06</v>
      </c>
      <c r="G4276" s="178">
        <v>10.02</v>
      </c>
      <c r="H4276" s="178">
        <v>10.02</v>
      </c>
      <c r="I4276" s="178">
        <v>9.89</v>
      </c>
      <c r="J4276" s="178">
        <v>9.88</v>
      </c>
      <c r="K4276" s="179" t="str">
        <f>MAX(0,((T4276*(365/365))-VLOOKUP(A4276,VBMA!$A:$D,4,0))  /  (T4276* (365/365)   ))</f>
        <v>#N/A</v>
      </c>
      <c r="L4276" s="180" t="str">
        <f t="shared" ref="L4276:S4276" si="4279">(B4276*(1-$K4276) * (365/365))/100</f>
        <v>#N/A</v>
      </c>
      <c r="M4276" s="180" t="str">
        <f t="shared" si="4279"/>
        <v>#N/A</v>
      </c>
      <c r="N4276" s="180" t="str">
        <f t="shared" si="4279"/>
        <v>#N/A</v>
      </c>
      <c r="O4276" s="180" t="str">
        <f t="shared" si="4279"/>
        <v>#N/A</v>
      </c>
      <c r="P4276" s="180" t="str">
        <f t="shared" si="4279"/>
        <v>#N/A</v>
      </c>
      <c r="Q4276" s="180" t="str">
        <f t="shared" si="4279"/>
        <v>#N/A</v>
      </c>
      <c r="R4276" s="180" t="str">
        <f t="shared" si="4279"/>
        <v>#N/A</v>
      </c>
      <c r="S4276" s="180" t="str">
        <f t="shared" si="4279"/>
        <v>#N/A</v>
      </c>
      <c r="T4276" s="181">
        <f t="shared" si="3"/>
        <v>9.76</v>
      </c>
      <c r="U4276" s="182">
        <f t="shared" si="4"/>
        <v>39686</v>
      </c>
      <c r="V4276" s="182">
        <f t="shared" si="5"/>
        <v>39778</v>
      </c>
      <c r="W4276" s="182">
        <f t="shared" si="6"/>
        <v>39870</v>
      </c>
      <c r="X4276" s="181">
        <f t="shared" si="7"/>
        <v>182</v>
      </c>
      <c r="Y4276" s="181">
        <f t="shared" si="8"/>
        <v>274</v>
      </c>
      <c r="Z4276" s="181">
        <f t="shared" si="9"/>
        <v>366</v>
      </c>
      <c r="AA4276" s="155"/>
      <c r="AB4276" s="9"/>
      <c r="AC4276" s="9"/>
      <c r="AD4276" s="9"/>
      <c r="AE4276" s="9"/>
      <c r="AF4276" s="9"/>
      <c r="AG4276" s="9"/>
      <c r="AH4276" s="9"/>
    </row>
    <row r="4277" ht="15.75" customHeight="1">
      <c r="A4277" s="177">
        <v>39503.0</v>
      </c>
      <c r="B4277" s="178">
        <v>8.99</v>
      </c>
      <c r="C4277" s="178">
        <v>9.88</v>
      </c>
      <c r="D4277" s="178">
        <v>10.07</v>
      </c>
      <c r="E4277" s="178">
        <v>10.29</v>
      </c>
      <c r="F4277" s="178">
        <v>10.18</v>
      </c>
      <c r="G4277" s="178">
        <v>10.08</v>
      </c>
      <c r="H4277" s="178">
        <v>10.08</v>
      </c>
      <c r="I4277" s="178">
        <v>9.89</v>
      </c>
      <c r="J4277" s="178">
        <v>9.9</v>
      </c>
      <c r="K4277" s="179" t="str">
        <f>MAX(0,((T4277*(365/365))-VLOOKUP(A4277,VBMA!$A:$D,4,0))  /  (T4277* (365/365)   ))</f>
        <v>#N/A</v>
      </c>
      <c r="L4277" s="180" t="str">
        <f t="shared" ref="L4277:S4277" si="4280">(B4277*(1-$K4277) * (365/365))/100</f>
        <v>#N/A</v>
      </c>
      <c r="M4277" s="180" t="str">
        <f t="shared" si="4280"/>
        <v>#N/A</v>
      </c>
      <c r="N4277" s="180" t="str">
        <f t="shared" si="4280"/>
        <v>#N/A</v>
      </c>
      <c r="O4277" s="180" t="str">
        <f t="shared" si="4280"/>
        <v>#N/A</v>
      </c>
      <c r="P4277" s="180" t="str">
        <f t="shared" si="4280"/>
        <v>#N/A</v>
      </c>
      <c r="Q4277" s="180" t="str">
        <f t="shared" si="4280"/>
        <v>#N/A</v>
      </c>
      <c r="R4277" s="180" t="str">
        <f t="shared" si="4280"/>
        <v>#N/A</v>
      </c>
      <c r="S4277" s="180" t="str">
        <f t="shared" si="4280"/>
        <v>#N/A</v>
      </c>
      <c r="T4277" s="181">
        <f t="shared" si="3"/>
        <v>9.7</v>
      </c>
      <c r="U4277" s="182">
        <f t="shared" si="4"/>
        <v>39685</v>
      </c>
      <c r="V4277" s="182">
        <f t="shared" si="5"/>
        <v>39777</v>
      </c>
      <c r="W4277" s="182">
        <f t="shared" si="6"/>
        <v>39869</v>
      </c>
      <c r="X4277" s="181">
        <f t="shared" si="7"/>
        <v>182</v>
      </c>
      <c r="Y4277" s="181">
        <f t="shared" si="8"/>
        <v>274</v>
      </c>
      <c r="Z4277" s="181">
        <f t="shared" si="9"/>
        <v>366</v>
      </c>
      <c r="AA4277" s="155"/>
      <c r="AB4277" s="9"/>
      <c r="AC4277" s="9"/>
      <c r="AD4277" s="9"/>
      <c r="AE4277" s="9"/>
      <c r="AF4277" s="9"/>
      <c r="AG4277" s="9"/>
      <c r="AH4277" s="9"/>
    </row>
    <row r="4278" ht="15.75" customHeight="1">
      <c r="A4278" s="177">
        <v>39500.0</v>
      </c>
      <c r="B4278" s="178">
        <v>9.27</v>
      </c>
      <c r="C4278" s="178">
        <v>10.04</v>
      </c>
      <c r="D4278" s="178">
        <v>10.25</v>
      </c>
      <c r="E4278" s="178">
        <v>10.38</v>
      </c>
      <c r="F4278" s="178">
        <v>10.23</v>
      </c>
      <c r="G4278" s="178">
        <v>10.08</v>
      </c>
      <c r="H4278" s="178">
        <v>10.04</v>
      </c>
      <c r="I4278" s="178">
        <v>9.88</v>
      </c>
      <c r="J4278" s="178">
        <v>9.9</v>
      </c>
      <c r="K4278" s="152"/>
      <c r="L4278" s="151"/>
      <c r="M4278" s="151"/>
      <c r="N4278" s="151"/>
      <c r="O4278" s="151"/>
      <c r="P4278" s="151"/>
      <c r="Q4278" s="151"/>
      <c r="R4278" s="151"/>
      <c r="S4278" s="151"/>
      <c r="T4278" s="181">
        <f t="shared" si="3"/>
        <v>9.72</v>
      </c>
      <c r="U4278" s="182">
        <f t="shared" si="4"/>
        <v>39682</v>
      </c>
      <c r="V4278" s="182">
        <f t="shared" si="5"/>
        <v>39774</v>
      </c>
      <c r="W4278" s="182">
        <f t="shared" si="6"/>
        <v>39866</v>
      </c>
      <c r="X4278" s="181">
        <f t="shared" si="7"/>
        <v>182</v>
      </c>
      <c r="Y4278" s="181">
        <f t="shared" si="8"/>
        <v>274</v>
      </c>
      <c r="Z4278" s="181">
        <f t="shared" si="9"/>
        <v>366</v>
      </c>
      <c r="AA4278" s="155"/>
      <c r="AB4278" s="9"/>
      <c r="AC4278" s="9"/>
      <c r="AD4278" s="9"/>
      <c r="AE4278" s="9"/>
      <c r="AF4278" s="9"/>
      <c r="AG4278" s="9"/>
      <c r="AH4278" s="9"/>
    </row>
    <row r="4279" ht="15.75" customHeight="1">
      <c r="A4279" s="177">
        <v>39499.0</v>
      </c>
      <c r="B4279" s="178">
        <v>9.43</v>
      </c>
      <c r="C4279" s="178">
        <v>10.27</v>
      </c>
      <c r="D4279" s="178">
        <v>10.31</v>
      </c>
      <c r="E4279" s="178">
        <v>10.39</v>
      </c>
      <c r="F4279" s="178">
        <v>10.25</v>
      </c>
      <c r="G4279" s="178">
        <v>10.09</v>
      </c>
      <c r="H4279" s="178">
        <v>9.92</v>
      </c>
      <c r="I4279" s="178">
        <v>9.83</v>
      </c>
      <c r="J4279" s="178">
        <v>9.86</v>
      </c>
      <c r="K4279" s="152"/>
      <c r="L4279" s="151"/>
      <c r="M4279" s="151"/>
      <c r="N4279" s="151"/>
      <c r="O4279" s="151"/>
      <c r="P4279" s="151"/>
      <c r="Q4279" s="151"/>
      <c r="R4279" s="151"/>
      <c r="S4279" s="151"/>
      <c r="T4279" s="181">
        <f t="shared" si="3"/>
        <v>9.74</v>
      </c>
      <c r="U4279" s="182">
        <f t="shared" si="4"/>
        <v>39681</v>
      </c>
      <c r="V4279" s="182">
        <f t="shared" si="5"/>
        <v>39773</v>
      </c>
      <c r="W4279" s="182">
        <f t="shared" si="6"/>
        <v>39865</v>
      </c>
      <c r="X4279" s="181">
        <f t="shared" si="7"/>
        <v>182</v>
      </c>
      <c r="Y4279" s="181">
        <f t="shared" si="8"/>
        <v>274</v>
      </c>
      <c r="Z4279" s="181">
        <f t="shared" si="9"/>
        <v>366</v>
      </c>
      <c r="AA4279" s="155"/>
      <c r="AB4279" s="9"/>
      <c r="AC4279" s="9"/>
      <c r="AD4279" s="9"/>
      <c r="AE4279" s="9"/>
      <c r="AF4279" s="9"/>
      <c r="AG4279" s="9"/>
      <c r="AH4279" s="9"/>
    </row>
    <row r="4280" ht="15.75" customHeight="1">
      <c r="A4280" s="177">
        <v>39498.0</v>
      </c>
      <c r="B4280" s="178">
        <v>10.06</v>
      </c>
      <c r="C4280" s="178">
        <v>10.46</v>
      </c>
      <c r="D4280" s="178">
        <v>10.57</v>
      </c>
      <c r="E4280" s="178">
        <v>10.5</v>
      </c>
      <c r="F4280" s="178">
        <v>10.31</v>
      </c>
      <c r="G4280" s="178">
        <v>10.13</v>
      </c>
      <c r="H4280" s="178">
        <v>9.93</v>
      </c>
      <c r="I4280" s="178">
        <v>9.84</v>
      </c>
      <c r="J4280" s="178">
        <v>9.88</v>
      </c>
      <c r="K4280" s="152"/>
      <c r="L4280" s="151"/>
      <c r="M4280" s="151"/>
      <c r="N4280" s="151"/>
      <c r="O4280" s="151"/>
      <c r="P4280" s="151"/>
      <c r="Q4280" s="151"/>
      <c r="R4280" s="151"/>
      <c r="S4280" s="151"/>
      <c r="T4280" s="181">
        <f t="shared" si="3"/>
        <v>9.75</v>
      </c>
      <c r="U4280" s="182">
        <f t="shared" si="4"/>
        <v>39680</v>
      </c>
      <c r="V4280" s="182">
        <f t="shared" si="5"/>
        <v>39772</v>
      </c>
      <c r="W4280" s="182">
        <f t="shared" si="6"/>
        <v>39864</v>
      </c>
      <c r="X4280" s="181">
        <f t="shared" si="7"/>
        <v>182</v>
      </c>
      <c r="Y4280" s="181">
        <f t="shared" si="8"/>
        <v>274</v>
      </c>
      <c r="Z4280" s="181">
        <f t="shared" si="9"/>
        <v>366</v>
      </c>
      <c r="AA4280" s="155"/>
      <c r="AB4280" s="9"/>
      <c r="AC4280" s="9"/>
      <c r="AD4280" s="9"/>
      <c r="AE4280" s="9"/>
      <c r="AF4280" s="9"/>
      <c r="AG4280" s="9"/>
      <c r="AH4280" s="9"/>
    </row>
    <row r="4281" ht="15.75" customHeight="1">
      <c r="A4281" s="177">
        <v>39497.0</v>
      </c>
      <c r="B4281" s="178">
        <v>11.43</v>
      </c>
      <c r="C4281" s="178">
        <v>11.5</v>
      </c>
      <c r="D4281" s="178">
        <v>11.47</v>
      </c>
      <c r="E4281" s="178">
        <v>11.14</v>
      </c>
      <c r="F4281" s="178">
        <v>10.73</v>
      </c>
      <c r="G4281" s="178">
        <v>10.42</v>
      </c>
      <c r="H4281" s="178">
        <v>10.05</v>
      </c>
      <c r="I4281" s="178">
        <v>10.01</v>
      </c>
      <c r="J4281" s="178">
        <v>10.04</v>
      </c>
      <c r="K4281" s="152"/>
      <c r="L4281" s="151"/>
      <c r="M4281" s="151"/>
      <c r="N4281" s="151"/>
      <c r="O4281" s="151"/>
      <c r="P4281" s="151"/>
      <c r="Q4281" s="151"/>
      <c r="R4281" s="151"/>
      <c r="S4281" s="151"/>
      <c r="T4281" s="181">
        <f t="shared" si="3"/>
        <v>9.97</v>
      </c>
      <c r="U4281" s="182">
        <f t="shared" si="4"/>
        <v>39679</v>
      </c>
      <c r="V4281" s="182">
        <f t="shared" si="5"/>
        <v>39771</v>
      </c>
      <c r="W4281" s="182">
        <f t="shared" si="6"/>
        <v>39863</v>
      </c>
      <c r="X4281" s="181">
        <f t="shared" si="7"/>
        <v>182</v>
      </c>
      <c r="Y4281" s="181">
        <f t="shared" si="8"/>
        <v>274</v>
      </c>
      <c r="Z4281" s="181">
        <f t="shared" si="9"/>
        <v>366</v>
      </c>
      <c r="AA4281" s="155"/>
      <c r="AB4281" s="9"/>
      <c r="AC4281" s="9"/>
      <c r="AD4281" s="9"/>
      <c r="AE4281" s="9"/>
      <c r="AF4281" s="9"/>
      <c r="AG4281" s="9"/>
      <c r="AH4281" s="9"/>
    </row>
    <row r="4282" ht="15.75" customHeight="1">
      <c r="A4282" s="177">
        <v>39496.0</v>
      </c>
      <c r="B4282" s="178">
        <v>11.35</v>
      </c>
      <c r="C4282" s="178">
        <v>11.37</v>
      </c>
      <c r="D4282" s="178">
        <v>11.42</v>
      </c>
      <c r="E4282" s="178">
        <v>11.01</v>
      </c>
      <c r="F4282" s="178">
        <v>10.57</v>
      </c>
      <c r="G4282" s="178">
        <v>10.32</v>
      </c>
      <c r="H4282" s="178">
        <v>10.03</v>
      </c>
      <c r="I4282" s="178">
        <v>10.01</v>
      </c>
      <c r="J4282" s="178">
        <v>10.04</v>
      </c>
      <c r="K4282" s="152"/>
      <c r="L4282" s="151"/>
      <c r="M4282" s="151"/>
      <c r="N4282" s="151"/>
      <c r="O4282" s="151"/>
      <c r="P4282" s="151"/>
      <c r="Q4282" s="151"/>
      <c r="R4282" s="151"/>
      <c r="S4282" s="151"/>
      <c r="T4282" s="181">
        <f t="shared" si="3"/>
        <v>9.99</v>
      </c>
      <c r="U4282" s="182">
        <f t="shared" si="4"/>
        <v>39678</v>
      </c>
      <c r="V4282" s="182">
        <f t="shared" si="5"/>
        <v>39770</v>
      </c>
      <c r="W4282" s="182">
        <f t="shared" si="6"/>
        <v>39862</v>
      </c>
      <c r="X4282" s="181">
        <f t="shared" si="7"/>
        <v>182</v>
      </c>
      <c r="Y4282" s="181">
        <f t="shared" si="8"/>
        <v>274</v>
      </c>
      <c r="Z4282" s="181">
        <f t="shared" si="9"/>
        <v>366</v>
      </c>
      <c r="AA4282" s="155"/>
      <c r="AB4282" s="9"/>
      <c r="AC4282" s="9"/>
      <c r="AD4282" s="9"/>
      <c r="AE4282" s="9"/>
      <c r="AF4282" s="9"/>
      <c r="AG4282" s="9"/>
      <c r="AH4282" s="9"/>
    </row>
    <row r="4283" ht="15.75" customHeight="1">
      <c r="A4283" s="177">
        <v>39493.0</v>
      </c>
      <c r="B4283" s="178">
        <v>9.88</v>
      </c>
      <c r="C4283" s="178">
        <v>10.03</v>
      </c>
      <c r="D4283" s="178">
        <v>10.18</v>
      </c>
      <c r="E4283" s="178">
        <v>10.29</v>
      </c>
      <c r="F4283" s="178">
        <v>10.04</v>
      </c>
      <c r="G4283" s="178">
        <v>9.95</v>
      </c>
      <c r="H4283" s="178">
        <v>9.66</v>
      </c>
      <c r="I4283" s="178">
        <v>9.63</v>
      </c>
      <c r="J4283" s="178">
        <v>9.66</v>
      </c>
      <c r="K4283" s="152"/>
      <c r="L4283" s="151"/>
      <c r="M4283" s="151"/>
      <c r="N4283" s="151"/>
      <c r="O4283" s="151"/>
      <c r="P4283" s="151"/>
      <c r="Q4283" s="151"/>
      <c r="R4283" s="151"/>
      <c r="S4283" s="151"/>
      <c r="T4283" s="181">
        <f t="shared" si="3"/>
        <v>9.6</v>
      </c>
      <c r="U4283" s="182">
        <f t="shared" si="4"/>
        <v>39675</v>
      </c>
      <c r="V4283" s="182">
        <f t="shared" si="5"/>
        <v>39767</v>
      </c>
      <c r="W4283" s="182">
        <f t="shared" si="6"/>
        <v>39859</v>
      </c>
      <c r="X4283" s="181">
        <f t="shared" si="7"/>
        <v>182</v>
      </c>
      <c r="Y4283" s="181">
        <f t="shared" si="8"/>
        <v>274</v>
      </c>
      <c r="Z4283" s="181">
        <f t="shared" si="9"/>
        <v>366</v>
      </c>
      <c r="AA4283" s="155"/>
      <c r="AB4283" s="9"/>
      <c r="AC4283" s="9"/>
      <c r="AD4283" s="9"/>
      <c r="AE4283" s="9"/>
      <c r="AF4283" s="9"/>
      <c r="AG4283" s="9"/>
      <c r="AH4283" s="9"/>
    </row>
    <row r="4284" ht="15.75" customHeight="1">
      <c r="A4284" s="177">
        <v>39492.0</v>
      </c>
      <c r="B4284" s="178">
        <v>9.03</v>
      </c>
      <c r="C4284" s="178">
        <v>9.63</v>
      </c>
      <c r="D4284" s="178">
        <v>9.91</v>
      </c>
      <c r="E4284" s="178">
        <v>10.13</v>
      </c>
      <c r="F4284" s="178">
        <v>9.86</v>
      </c>
      <c r="G4284" s="178">
        <v>9.85</v>
      </c>
      <c r="H4284" s="178">
        <v>9.88</v>
      </c>
      <c r="I4284" s="178">
        <v>9.7</v>
      </c>
      <c r="J4284" s="178">
        <v>9.73</v>
      </c>
      <c r="K4284" s="152"/>
      <c r="L4284" s="151"/>
      <c r="M4284" s="151"/>
      <c r="N4284" s="151"/>
      <c r="O4284" s="151"/>
      <c r="P4284" s="151"/>
      <c r="Q4284" s="151"/>
      <c r="R4284" s="151"/>
      <c r="S4284" s="151"/>
      <c r="T4284" s="181">
        <f t="shared" si="3"/>
        <v>9.52</v>
      </c>
      <c r="U4284" s="182">
        <f t="shared" si="4"/>
        <v>39674</v>
      </c>
      <c r="V4284" s="182">
        <f t="shared" si="5"/>
        <v>39766</v>
      </c>
      <c r="W4284" s="182">
        <f t="shared" si="6"/>
        <v>39858</v>
      </c>
      <c r="X4284" s="181">
        <f t="shared" si="7"/>
        <v>182</v>
      </c>
      <c r="Y4284" s="181">
        <f t="shared" si="8"/>
        <v>274</v>
      </c>
      <c r="Z4284" s="181">
        <f t="shared" si="9"/>
        <v>366</v>
      </c>
      <c r="AA4284" s="155"/>
      <c r="AB4284" s="9"/>
      <c r="AC4284" s="9"/>
      <c r="AD4284" s="9"/>
      <c r="AE4284" s="9"/>
      <c r="AF4284" s="9"/>
      <c r="AG4284" s="9"/>
      <c r="AH4284" s="9"/>
    </row>
    <row r="4285" ht="15.75" customHeight="1">
      <c r="A4285" s="177">
        <v>39491.0</v>
      </c>
      <c r="B4285" s="178">
        <v>9.08</v>
      </c>
      <c r="C4285" s="178">
        <v>9.68</v>
      </c>
      <c r="D4285" s="178">
        <v>9.91</v>
      </c>
      <c r="E4285" s="178">
        <v>9.93</v>
      </c>
      <c r="F4285" s="178">
        <v>9.71</v>
      </c>
      <c r="G4285" s="178">
        <v>9.68</v>
      </c>
      <c r="H4285" s="178">
        <v>9.71</v>
      </c>
      <c r="I4285" s="178">
        <v>9.7</v>
      </c>
      <c r="J4285" s="178">
        <v>9.73</v>
      </c>
      <c r="K4285" s="152"/>
      <c r="L4285" s="151"/>
      <c r="M4285" s="151"/>
      <c r="N4285" s="151"/>
      <c r="O4285" s="151"/>
      <c r="P4285" s="151"/>
      <c r="Q4285" s="151"/>
      <c r="R4285" s="151"/>
      <c r="S4285" s="151"/>
      <c r="T4285" s="184"/>
      <c r="U4285" s="154"/>
      <c r="V4285" s="154"/>
      <c r="W4285" s="154"/>
      <c r="X4285" s="155"/>
      <c r="Y4285" s="155"/>
      <c r="Z4285" s="155"/>
      <c r="AA4285" s="155"/>
      <c r="AB4285" s="9"/>
      <c r="AC4285" s="9"/>
      <c r="AD4285" s="9"/>
      <c r="AE4285" s="9"/>
      <c r="AF4285" s="9"/>
      <c r="AG4285" s="9"/>
      <c r="AH4285" s="9"/>
    </row>
    <row r="4286" ht="15.75" customHeight="1">
      <c r="A4286" s="177">
        <v>39490.0</v>
      </c>
      <c r="B4286" s="178">
        <v>9.38</v>
      </c>
      <c r="C4286" s="178">
        <v>9.8</v>
      </c>
      <c r="D4286" s="178">
        <v>9.93</v>
      </c>
      <c r="E4286" s="178">
        <v>9.98</v>
      </c>
      <c r="F4286" s="178">
        <v>9.63</v>
      </c>
      <c r="G4286" s="178">
        <v>9.63</v>
      </c>
      <c r="H4286" s="178">
        <v>9.55</v>
      </c>
      <c r="I4286" s="178">
        <v>9.44</v>
      </c>
      <c r="J4286" s="178">
        <v>9.46</v>
      </c>
      <c r="K4286" s="152"/>
      <c r="L4286" s="151"/>
      <c r="M4286" s="151"/>
      <c r="N4286" s="151"/>
      <c r="O4286" s="151"/>
      <c r="P4286" s="151"/>
      <c r="Q4286" s="151"/>
      <c r="R4286" s="151"/>
      <c r="S4286" s="151"/>
      <c r="T4286" s="151"/>
      <c r="U4286" s="154"/>
      <c r="V4286" s="154"/>
      <c r="W4286" s="154"/>
      <c r="X4286" s="155"/>
      <c r="Y4286" s="155"/>
      <c r="Z4286" s="155"/>
      <c r="AA4286" s="155"/>
      <c r="AB4286" s="9"/>
      <c r="AC4286" s="9"/>
      <c r="AD4286" s="9"/>
      <c r="AE4286" s="9"/>
      <c r="AF4286" s="9"/>
      <c r="AG4286" s="9"/>
      <c r="AH4286" s="9"/>
    </row>
    <row r="4287" ht="15.75" customHeight="1">
      <c r="A4287" s="177">
        <v>39483.0</v>
      </c>
      <c r="B4287" s="178">
        <v>9.35</v>
      </c>
      <c r="C4287" s="178">
        <v>10.09</v>
      </c>
      <c r="D4287" s="178">
        <v>10.29</v>
      </c>
      <c r="E4287" s="178">
        <v>10.21</v>
      </c>
      <c r="F4287" s="178">
        <v>9.72</v>
      </c>
      <c r="G4287" s="178">
        <v>9.68</v>
      </c>
      <c r="H4287" s="178">
        <v>9.7</v>
      </c>
      <c r="I4287" s="178">
        <v>9.7</v>
      </c>
      <c r="J4287" s="178">
        <v>9.73</v>
      </c>
      <c r="K4287" s="152"/>
      <c r="L4287" s="151"/>
      <c r="M4287" s="151"/>
      <c r="N4287" s="151"/>
      <c r="O4287" s="151"/>
      <c r="P4287" s="151"/>
      <c r="Q4287" s="151"/>
      <c r="R4287" s="151"/>
      <c r="S4287" s="151"/>
      <c r="T4287" s="151"/>
      <c r="U4287" s="154"/>
      <c r="V4287" s="154"/>
      <c r="W4287" s="154"/>
      <c r="X4287" s="155"/>
      <c r="Y4287" s="155"/>
      <c r="Z4287" s="155"/>
      <c r="AA4287" s="155"/>
      <c r="AB4287" s="9"/>
      <c r="AC4287" s="9"/>
      <c r="AD4287" s="9"/>
      <c r="AE4287" s="9"/>
      <c r="AF4287" s="9"/>
      <c r="AG4287" s="9"/>
      <c r="AH4287" s="9"/>
    </row>
    <row r="4288" ht="15.75" customHeight="1">
      <c r="A4288" s="177">
        <v>39482.0</v>
      </c>
      <c r="B4288" s="178">
        <v>9.35</v>
      </c>
      <c r="C4288" s="178">
        <v>10.26</v>
      </c>
      <c r="D4288" s="178">
        <v>10.42</v>
      </c>
      <c r="E4288" s="178">
        <v>10.33</v>
      </c>
      <c r="F4288" s="178">
        <v>9.73</v>
      </c>
      <c r="G4288" s="178">
        <v>9.69</v>
      </c>
      <c r="H4288" s="178">
        <v>9.71</v>
      </c>
      <c r="I4288" s="178">
        <v>9.68</v>
      </c>
      <c r="J4288" s="178">
        <v>9.71</v>
      </c>
      <c r="K4288" s="152"/>
      <c r="L4288" s="151"/>
      <c r="M4288" s="151"/>
      <c r="N4288" s="151"/>
      <c r="O4288" s="151"/>
      <c r="P4288" s="151"/>
      <c r="Q4288" s="151"/>
      <c r="R4288" s="151"/>
      <c r="S4288" s="151"/>
      <c r="T4288" s="151"/>
      <c r="U4288" s="154"/>
      <c r="V4288" s="154"/>
      <c r="W4288" s="154"/>
      <c r="X4288" s="155"/>
      <c r="Y4288" s="155"/>
      <c r="Z4288" s="155"/>
      <c r="AA4288" s="155"/>
      <c r="AB4288" s="9"/>
      <c r="AC4288" s="9"/>
      <c r="AD4288" s="9"/>
      <c r="AE4288" s="9"/>
      <c r="AF4288" s="9"/>
      <c r="AG4288" s="9"/>
      <c r="AH4288" s="9"/>
    </row>
    <row r="4289" ht="15.75" customHeight="1">
      <c r="A4289" s="177">
        <v>39479.0</v>
      </c>
      <c r="B4289" s="178">
        <v>9.34</v>
      </c>
      <c r="C4289" s="178">
        <v>10.2</v>
      </c>
      <c r="D4289" s="178">
        <v>10.36</v>
      </c>
      <c r="E4289" s="178">
        <v>10.27</v>
      </c>
      <c r="F4289" s="178">
        <v>9.73</v>
      </c>
      <c r="G4289" s="178">
        <v>9.69</v>
      </c>
      <c r="H4289" s="178">
        <v>9.71</v>
      </c>
      <c r="I4289" s="178">
        <v>9.68</v>
      </c>
      <c r="J4289" s="178">
        <v>9.71</v>
      </c>
      <c r="K4289" s="152"/>
      <c r="L4289" s="151"/>
      <c r="M4289" s="151"/>
      <c r="N4289" s="151"/>
      <c r="O4289" s="151"/>
      <c r="P4289" s="151"/>
      <c r="Q4289" s="151"/>
      <c r="R4289" s="151"/>
      <c r="S4289" s="151"/>
      <c r="T4289" s="151"/>
      <c r="U4289" s="154"/>
      <c r="V4289" s="154"/>
      <c r="W4289" s="154"/>
      <c r="X4289" s="155"/>
      <c r="Y4289" s="155"/>
      <c r="Z4289" s="155"/>
      <c r="AA4289" s="155"/>
      <c r="AB4289" s="9"/>
      <c r="AC4289" s="9"/>
      <c r="AD4289" s="9"/>
      <c r="AE4289" s="9"/>
      <c r="AF4289" s="9"/>
      <c r="AG4289" s="9"/>
      <c r="AH4289" s="9"/>
    </row>
    <row r="4290" ht="15.75" customHeight="1">
      <c r="A4290" s="177">
        <v>39478.0</v>
      </c>
      <c r="B4290" s="178">
        <v>9.48</v>
      </c>
      <c r="C4290" s="178">
        <v>10.01</v>
      </c>
      <c r="D4290" s="178">
        <v>10.15</v>
      </c>
      <c r="E4290" s="178">
        <v>10.03</v>
      </c>
      <c r="F4290" s="178">
        <v>9.66</v>
      </c>
      <c r="G4290" s="178">
        <v>9.71</v>
      </c>
      <c r="H4290" s="178">
        <v>9.7</v>
      </c>
      <c r="I4290" s="178">
        <v>9.68</v>
      </c>
      <c r="J4290" s="178">
        <v>9.71</v>
      </c>
      <c r="K4290" s="152"/>
      <c r="L4290" s="151"/>
      <c r="M4290" s="151"/>
      <c r="N4290" s="151"/>
      <c r="O4290" s="151"/>
      <c r="P4290" s="151"/>
      <c r="Q4290" s="151"/>
      <c r="R4290" s="151"/>
      <c r="S4290" s="151"/>
      <c r="T4290" s="151"/>
      <c r="U4290" s="154"/>
      <c r="V4290" s="154"/>
      <c r="W4290" s="154"/>
      <c r="X4290" s="155"/>
      <c r="Y4290" s="155"/>
      <c r="Z4290" s="155"/>
      <c r="AA4290" s="155"/>
      <c r="AB4290" s="9"/>
      <c r="AC4290" s="9"/>
      <c r="AD4290" s="9"/>
      <c r="AE4290" s="9"/>
      <c r="AF4290" s="9"/>
      <c r="AG4290" s="9"/>
      <c r="AH4290" s="9"/>
    </row>
    <row r="4291" ht="15.75" customHeight="1">
      <c r="A4291" s="177">
        <v>39477.0</v>
      </c>
      <c r="B4291" s="178">
        <v>9.23</v>
      </c>
      <c r="C4291" s="178">
        <v>9.67</v>
      </c>
      <c r="D4291" s="178">
        <v>9.91</v>
      </c>
      <c r="E4291" s="178">
        <v>9.84</v>
      </c>
      <c r="F4291" s="178">
        <v>9.49</v>
      </c>
      <c r="G4291" s="178">
        <v>9.56</v>
      </c>
      <c r="H4291" s="178">
        <v>9.59</v>
      </c>
      <c r="I4291" s="178">
        <v>9.65</v>
      </c>
      <c r="J4291" s="178">
        <v>9.71</v>
      </c>
      <c r="K4291" s="152"/>
      <c r="L4291" s="151"/>
      <c r="M4291" s="151"/>
      <c r="N4291" s="151"/>
      <c r="O4291" s="151"/>
      <c r="P4291" s="151"/>
      <c r="Q4291" s="151"/>
      <c r="R4291" s="151"/>
      <c r="S4291" s="151"/>
      <c r="T4291" s="151"/>
      <c r="U4291" s="154"/>
      <c r="V4291" s="154"/>
      <c r="W4291" s="154"/>
      <c r="X4291" s="155"/>
      <c r="Y4291" s="155"/>
      <c r="Z4291" s="155"/>
      <c r="AA4291" s="155"/>
      <c r="AB4291" s="9"/>
      <c r="AC4291" s="9"/>
      <c r="AD4291" s="9"/>
      <c r="AE4291" s="9"/>
      <c r="AF4291" s="9"/>
      <c r="AG4291" s="9"/>
      <c r="AH4291" s="9"/>
    </row>
    <row r="4292" ht="15.75" customHeight="1">
      <c r="A4292" s="177">
        <v>39476.0</v>
      </c>
      <c r="B4292" s="178">
        <v>8.81</v>
      </c>
      <c r="C4292" s="178">
        <v>9.28</v>
      </c>
      <c r="D4292" s="178">
        <v>9.53</v>
      </c>
      <c r="E4292" s="178">
        <v>9.62</v>
      </c>
      <c r="F4292" s="178">
        <v>9.43</v>
      </c>
      <c r="G4292" s="178">
        <v>9.48</v>
      </c>
      <c r="H4292" s="178">
        <v>9.57</v>
      </c>
      <c r="I4292" s="178">
        <v>9.63</v>
      </c>
      <c r="J4292" s="178">
        <v>9.67</v>
      </c>
      <c r="K4292" s="152"/>
      <c r="L4292" s="151"/>
      <c r="M4292" s="151"/>
      <c r="N4292" s="151"/>
      <c r="O4292" s="151"/>
      <c r="P4292" s="151"/>
      <c r="Q4292" s="151"/>
      <c r="R4292" s="151"/>
      <c r="S4292" s="151"/>
      <c r="T4292" s="151"/>
      <c r="U4292" s="154"/>
      <c r="V4292" s="154"/>
      <c r="W4292" s="154"/>
      <c r="X4292" s="155"/>
      <c r="Y4292" s="155"/>
      <c r="Z4292" s="155"/>
      <c r="AA4292" s="155"/>
      <c r="AB4292" s="9"/>
      <c r="AC4292" s="9"/>
      <c r="AD4292" s="9"/>
      <c r="AE4292" s="9"/>
      <c r="AF4292" s="9"/>
      <c r="AG4292" s="9"/>
      <c r="AH4292" s="9"/>
    </row>
    <row r="4293" ht="15.75" customHeight="1">
      <c r="A4293" s="177">
        <v>39475.0</v>
      </c>
      <c r="B4293" s="178">
        <v>8.81</v>
      </c>
      <c r="C4293" s="178">
        <v>9.31</v>
      </c>
      <c r="D4293" s="178">
        <v>9.59</v>
      </c>
      <c r="E4293" s="178">
        <v>9.52</v>
      </c>
      <c r="F4293" s="178">
        <v>9.41</v>
      </c>
      <c r="G4293" s="178">
        <v>9.44</v>
      </c>
      <c r="H4293" s="178">
        <v>9.49</v>
      </c>
      <c r="I4293" s="178">
        <v>9.57</v>
      </c>
      <c r="J4293" s="178">
        <v>9.59</v>
      </c>
      <c r="K4293" s="152"/>
      <c r="L4293" s="151"/>
      <c r="M4293" s="151"/>
      <c r="N4293" s="151"/>
      <c r="O4293" s="151"/>
      <c r="P4293" s="151"/>
      <c r="Q4293" s="151"/>
      <c r="R4293" s="151"/>
      <c r="S4293" s="151"/>
      <c r="T4293" s="151"/>
      <c r="U4293" s="154"/>
      <c r="V4293" s="154"/>
      <c r="W4293" s="154"/>
      <c r="X4293" s="155"/>
      <c r="Y4293" s="155"/>
      <c r="Z4293" s="155"/>
      <c r="AA4293" s="155"/>
      <c r="AB4293" s="9"/>
      <c r="AC4293" s="9"/>
      <c r="AD4293" s="9"/>
      <c r="AE4293" s="9"/>
      <c r="AF4293" s="9"/>
      <c r="AG4293" s="9"/>
      <c r="AH4293" s="9"/>
    </row>
    <row r="4294" ht="15.75" customHeight="1">
      <c r="A4294" s="177">
        <v>39472.0</v>
      </c>
      <c r="B4294" s="178">
        <v>8.48</v>
      </c>
      <c r="C4294" s="178">
        <v>8.95</v>
      </c>
      <c r="D4294" s="178">
        <v>9.29</v>
      </c>
      <c r="E4294" s="178">
        <v>9.35</v>
      </c>
      <c r="F4294" s="178">
        <v>9.25</v>
      </c>
      <c r="G4294" s="178">
        <v>9.27</v>
      </c>
      <c r="H4294" s="178">
        <v>9.3</v>
      </c>
      <c r="I4294" s="178">
        <v>9.43</v>
      </c>
      <c r="J4294" s="178">
        <v>9.45</v>
      </c>
      <c r="K4294" s="152"/>
      <c r="L4294" s="151"/>
      <c r="M4294" s="151"/>
      <c r="N4294" s="151"/>
      <c r="O4294" s="151"/>
      <c r="P4294" s="151"/>
      <c r="Q4294" s="151"/>
      <c r="R4294" s="151"/>
      <c r="S4294" s="151"/>
      <c r="T4294" s="151"/>
      <c r="U4294" s="154"/>
      <c r="V4294" s="154"/>
      <c r="W4294" s="154"/>
      <c r="X4294" s="155"/>
      <c r="Y4294" s="155"/>
      <c r="Z4294" s="155"/>
      <c r="AA4294" s="155"/>
      <c r="AB4294" s="9"/>
      <c r="AC4294" s="9"/>
      <c r="AD4294" s="9"/>
      <c r="AE4294" s="9"/>
      <c r="AF4294" s="9"/>
      <c r="AG4294" s="9"/>
      <c r="AH4294" s="9"/>
    </row>
    <row r="4295" ht="15.75" customHeight="1">
      <c r="A4295" s="177">
        <v>39471.0</v>
      </c>
      <c r="B4295" s="178">
        <v>8.58</v>
      </c>
      <c r="C4295" s="178">
        <v>9.09</v>
      </c>
      <c r="D4295" s="178">
        <v>9.43</v>
      </c>
      <c r="E4295" s="178">
        <v>9.48</v>
      </c>
      <c r="F4295" s="178">
        <v>9.22</v>
      </c>
      <c r="G4295" s="178">
        <v>9.26</v>
      </c>
      <c r="H4295" s="178">
        <v>9.31</v>
      </c>
      <c r="I4295" s="178">
        <v>9.44</v>
      </c>
      <c r="J4295" s="178">
        <v>9.52</v>
      </c>
      <c r="K4295" s="152"/>
      <c r="L4295" s="151"/>
      <c r="M4295" s="151"/>
      <c r="N4295" s="151"/>
      <c r="O4295" s="151"/>
      <c r="P4295" s="151"/>
      <c r="Q4295" s="151"/>
      <c r="R4295" s="151"/>
      <c r="S4295" s="151"/>
      <c r="T4295" s="151"/>
      <c r="U4295" s="154"/>
      <c r="V4295" s="154"/>
      <c r="W4295" s="154"/>
      <c r="X4295" s="155"/>
      <c r="Y4295" s="155"/>
      <c r="Z4295" s="155"/>
      <c r="AA4295" s="155"/>
      <c r="AB4295" s="9"/>
      <c r="AC4295" s="9"/>
      <c r="AD4295" s="9"/>
      <c r="AE4295" s="9"/>
      <c r="AF4295" s="9"/>
      <c r="AG4295" s="9"/>
      <c r="AH4295" s="9"/>
    </row>
    <row r="4296" ht="15.75" customHeight="1">
      <c r="A4296" s="177">
        <v>39470.0</v>
      </c>
      <c r="B4296" s="178">
        <v>8.79</v>
      </c>
      <c r="C4296" s="178">
        <v>9.36</v>
      </c>
      <c r="D4296" s="178">
        <v>9.66</v>
      </c>
      <c r="E4296" s="178">
        <v>9.6</v>
      </c>
      <c r="F4296" s="178">
        <v>9.28</v>
      </c>
      <c r="G4296" s="178">
        <v>9.32</v>
      </c>
      <c r="H4296" s="178">
        <v>9.34</v>
      </c>
      <c r="I4296" s="178">
        <v>9.48</v>
      </c>
      <c r="J4296" s="178">
        <v>9.56</v>
      </c>
      <c r="K4296" s="152"/>
      <c r="L4296" s="151"/>
      <c r="M4296" s="151"/>
      <c r="N4296" s="151"/>
      <c r="O4296" s="151"/>
      <c r="P4296" s="151"/>
      <c r="Q4296" s="151"/>
      <c r="R4296" s="151"/>
      <c r="S4296" s="151"/>
      <c r="T4296" s="151"/>
      <c r="U4296" s="154"/>
      <c r="V4296" s="154"/>
      <c r="W4296" s="154"/>
      <c r="X4296" s="155"/>
      <c r="Y4296" s="155"/>
      <c r="Z4296" s="155"/>
      <c r="AA4296" s="155"/>
      <c r="AB4296" s="9"/>
      <c r="AC4296" s="9"/>
      <c r="AD4296" s="9"/>
      <c r="AE4296" s="9"/>
      <c r="AF4296" s="9"/>
      <c r="AG4296" s="9"/>
      <c r="AH4296" s="9"/>
    </row>
    <row r="4297" ht="15.75" customHeight="1">
      <c r="A4297" s="177">
        <v>39469.0</v>
      </c>
      <c r="B4297" s="178">
        <v>8.63</v>
      </c>
      <c r="C4297" s="178">
        <v>9.19</v>
      </c>
      <c r="D4297" s="178">
        <v>9.48</v>
      </c>
      <c r="E4297" s="178">
        <v>9.47</v>
      </c>
      <c r="F4297" s="178">
        <v>9.36</v>
      </c>
      <c r="G4297" s="178">
        <v>9.39</v>
      </c>
      <c r="H4297" s="178">
        <v>9.39</v>
      </c>
      <c r="I4297" s="178">
        <v>9.53</v>
      </c>
      <c r="J4297" s="178">
        <v>9.58</v>
      </c>
      <c r="K4297" s="152"/>
      <c r="L4297" s="151"/>
      <c r="M4297" s="151"/>
      <c r="N4297" s="151"/>
      <c r="O4297" s="151"/>
      <c r="P4297" s="151"/>
      <c r="Q4297" s="151"/>
      <c r="R4297" s="151"/>
      <c r="S4297" s="151"/>
      <c r="T4297" s="151"/>
      <c r="U4297" s="154"/>
      <c r="V4297" s="154"/>
      <c r="W4297" s="154"/>
      <c r="X4297" s="155"/>
      <c r="Y4297" s="155"/>
      <c r="Z4297" s="155"/>
      <c r="AA4297" s="155"/>
      <c r="AB4297" s="9"/>
      <c r="AC4297" s="9"/>
      <c r="AD4297" s="9"/>
      <c r="AE4297" s="9"/>
      <c r="AF4297" s="9"/>
      <c r="AG4297" s="9"/>
      <c r="AH4297" s="9"/>
    </row>
    <row r="4298" ht="15.75" customHeight="1">
      <c r="A4298" s="177">
        <v>39468.0</v>
      </c>
      <c r="B4298" s="178">
        <v>8.14</v>
      </c>
      <c r="C4298" s="178">
        <v>8.56</v>
      </c>
      <c r="D4298" s="178">
        <v>8.85</v>
      </c>
      <c r="E4298" s="178">
        <v>9.06</v>
      </c>
      <c r="F4298" s="178">
        <v>9.12</v>
      </c>
      <c r="G4298" s="178">
        <v>9.18</v>
      </c>
      <c r="H4298" s="178">
        <v>9.28</v>
      </c>
      <c r="I4298" s="178">
        <v>9.4</v>
      </c>
      <c r="J4298" s="178">
        <v>9.45</v>
      </c>
      <c r="K4298" s="152"/>
      <c r="L4298" s="151"/>
      <c r="M4298" s="151"/>
      <c r="N4298" s="151"/>
      <c r="O4298" s="151"/>
      <c r="P4298" s="151"/>
      <c r="Q4298" s="151"/>
      <c r="R4298" s="151"/>
      <c r="S4298" s="151"/>
      <c r="T4298" s="151"/>
      <c r="U4298" s="154"/>
      <c r="V4298" s="154"/>
      <c r="W4298" s="154"/>
      <c r="X4298" s="155"/>
      <c r="Y4298" s="155"/>
      <c r="Z4298" s="155"/>
      <c r="AA4298" s="155"/>
      <c r="AB4298" s="9"/>
      <c r="AC4298" s="9"/>
      <c r="AD4298" s="9"/>
      <c r="AE4298" s="9"/>
      <c r="AF4298" s="9"/>
      <c r="AG4298" s="9"/>
      <c r="AH4298" s="9"/>
    </row>
    <row r="4299" ht="15.75" customHeight="1">
      <c r="A4299" s="177">
        <v>39465.0</v>
      </c>
      <c r="B4299" s="178">
        <v>7.85</v>
      </c>
      <c r="C4299" s="178">
        <v>8.38</v>
      </c>
      <c r="D4299" s="178">
        <v>8.72</v>
      </c>
      <c r="E4299" s="178">
        <v>8.97</v>
      </c>
      <c r="F4299" s="178">
        <v>9.03</v>
      </c>
      <c r="G4299" s="178">
        <v>9.09</v>
      </c>
      <c r="H4299" s="178">
        <v>9.22</v>
      </c>
      <c r="I4299" s="178">
        <v>9.4</v>
      </c>
      <c r="J4299" s="178">
        <v>9.45</v>
      </c>
      <c r="K4299" s="152"/>
      <c r="L4299" s="151"/>
      <c r="M4299" s="151"/>
      <c r="N4299" s="151"/>
      <c r="O4299" s="151"/>
      <c r="P4299" s="151"/>
      <c r="Q4299" s="151"/>
      <c r="R4299" s="151"/>
      <c r="S4299" s="151"/>
      <c r="T4299" s="151"/>
      <c r="U4299" s="154"/>
      <c r="V4299" s="154"/>
      <c r="W4299" s="154"/>
      <c r="X4299" s="155"/>
      <c r="Y4299" s="155"/>
      <c r="Z4299" s="155"/>
      <c r="AA4299" s="155"/>
      <c r="AB4299" s="9"/>
      <c r="AC4299" s="9"/>
      <c r="AD4299" s="9"/>
      <c r="AE4299" s="9"/>
      <c r="AF4299" s="9"/>
      <c r="AG4299" s="9"/>
      <c r="AH4299" s="9"/>
    </row>
    <row r="4300" ht="15.75" customHeight="1">
      <c r="A4300" s="177">
        <v>39464.0</v>
      </c>
      <c r="B4300" s="178">
        <v>7.77</v>
      </c>
      <c r="C4300" s="178">
        <v>8.21</v>
      </c>
      <c r="D4300" s="178">
        <v>8.57</v>
      </c>
      <c r="E4300" s="178">
        <v>8.86</v>
      </c>
      <c r="F4300" s="178">
        <v>8.95</v>
      </c>
      <c r="G4300" s="178">
        <v>9.03</v>
      </c>
      <c r="H4300" s="178">
        <v>9.2</v>
      </c>
      <c r="I4300" s="178">
        <v>9.4</v>
      </c>
      <c r="J4300" s="178">
        <v>9.45</v>
      </c>
      <c r="K4300" s="152"/>
      <c r="L4300" s="151"/>
      <c r="M4300" s="151"/>
      <c r="N4300" s="151"/>
      <c r="O4300" s="151"/>
      <c r="P4300" s="151"/>
      <c r="Q4300" s="151"/>
      <c r="R4300" s="151"/>
      <c r="S4300" s="151"/>
      <c r="T4300" s="151"/>
      <c r="U4300" s="154"/>
      <c r="V4300" s="154"/>
      <c r="W4300" s="154"/>
      <c r="X4300" s="155"/>
      <c r="Y4300" s="155"/>
      <c r="Z4300" s="155"/>
      <c r="AA4300" s="155"/>
      <c r="AB4300" s="9"/>
      <c r="AC4300" s="9"/>
      <c r="AD4300" s="9"/>
      <c r="AE4300" s="9"/>
      <c r="AF4300" s="9"/>
      <c r="AG4300" s="9"/>
      <c r="AH4300" s="9"/>
    </row>
    <row r="4301" ht="15.75" customHeight="1">
      <c r="A4301" s="177">
        <v>39463.0</v>
      </c>
      <c r="B4301" s="178">
        <v>7.78</v>
      </c>
      <c r="C4301" s="178">
        <v>8.2</v>
      </c>
      <c r="D4301" s="178">
        <v>8.53</v>
      </c>
      <c r="E4301" s="178">
        <v>8.81</v>
      </c>
      <c r="F4301" s="178">
        <v>8.92</v>
      </c>
      <c r="G4301" s="178">
        <v>9.04</v>
      </c>
      <c r="H4301" s="178">
        <v>9.2</v>
      </c>
      <c r="I4301" s="178">
        <v>9.41</v>
      </c>
      <c r="J4301" s="178">
        <v>9.47</v>
      </c>
      <c r="K4301" s="152"/>
      <c r="L4301" s="151"/>
      <c r="M4301" s="151"/>
      <c r="N4301" s="151"/>
      <c r="O4301" s="151"/>
      <c r="P4301" s="151"/>
      <c r="Q4301" s="151"/>
      <c r="R4301" s="151"/>
      <c r="S4301" s="151"/>
      <c r="T4301" s="151"/>
      <c r="U4301" s="154"/>
      <c r="V4301" s="154"/>
      <c r="W4301" s="154"/>
      <c r="X4301" s="155"/>
      <c r="Y4301" s="155"/>
      <c r="Z4301" s="155"/>
      <c r="AA4301" s="155"/>
      <c r="AB4301" s="9"/>
      <c r="AC4301" s="9"/>
      <c r="AD4301" s="9"/>
      <c r="AE4301" s="9"/>
      <c r="AF4301" s="9"/>
      <c r="AG4301" s="9"/>
      <c r="AH4301" s="9"/>
    </row>
    <row r="4302" ht="15.75" customHeight="1">
      <c r="A4302" s="177">
        <v>39462.0</v>
      </c>
      <c r="B4302" s="178">
        <v>7.73</v>
      </c>
      <c r="C4302" s="178">
        <v>8.2</v>
      </c>
      <c r="D4302" s="178">
        <v>8.53</v>
      </c>
      <c r="E4302" s="178">
        <v>8.74</v>
      </c>
      <c r="F4302" s="178">
        <v>8.89</v>
      </c>
      <c r="G4302" s="178">
        <v>9.05</v>
      </c>
      <c r="H4302" s="178">
        <v>9.19</v>
      </c>
      <c r="I4302" s="178">
        <v>9.41</v>
      </c>
      <c r="J4302" s="178">
        <v>9.47</v>
      </c>
      <c r="K4302" s="152"/>
      <c r="L4302" s="151"/>
      <c r="M4302" s="151"/>
      <c r="N4302" s="151"/>
      <c r="O4302" s="151"/>
      <c r="P4302" s="151"/>
      <c r="Q4302" s="151"/>
      <c r="R4302" s="151"/>
      <c r="S4302" s="151"/>
      <c r="T4302" s="151"/>
      <c r="U4302" s="154"/>
      <c r="V4302" s="154"/>
      <c r="W4302" s="154"/>
      <c r="X4302" s="155"/>
      <c r="Y4302" s="155"/>
      <c r="Z4302" s="155"/>
      <c r="AA4302" s="155"/>
      <c r="AB4302" s="9"/>
      <c r="AC4302" s="9"/>
      <c r="AD4302" s="9"/>
      <c r="AE4302" s="9"/>
      <c r="AF4302" s="9"/>
      <c r="AG4302" s="9"/>
      <c r="AH4302" s="9"/>
    </row>
    <row r="4303" ht="15.75" customHeight="1">
      <c r="A4303" s="177">
        <v>39461.0</v>
      </c>
      <c r="B4303" s="178">
        <v>7.65</v>
      </c>
      <c r="C4303" s="178">
        <v>8.18</v>
      </c>
      <c r="D4303" s="178">
        <v>8.5</v>
      </c>
      <c r="E4303" s="178">
        <v>8.76</v>
      </c>
      <c r="F4303" s="178">
        <v>8.85</v>
      </c>
      <c r="G4303" s="178">
        <v>8.99</v>
      </c>
      <c r="H4303" s="178">
        <v>9.07</v>
      </c>
      <c r="I4303" s="178">
        <v>9.31</v>
      </c>
      <c r="J4303" s="178">
        <v>9.38</v>
      </c>
      <c r="K4303" s="152"/>
      <c r="L4303" s="151"/>
      <c r="M4303" s="151"/>
      <c r="N4303" s="151"/>
      <c r="O4303" s="151"/>
      <c r="P4303" s="151"/>
      <c r="Q4303" s="151"/>
      <c r="R4303" s="151"/>
      <c r="S4303" s="151"/>
      <c r="T4303" s="151"/>
      <c r="U4303" s="154"/>
      <c r="V4303" s="154"/>
      <c r="W4303" s="154"/>
      <c r="X4303" s="155"/>
      <c r="Y4303" s="155"/>
      <c r="Z4303" s="155"/>
      <c r="AA4303" s="155"/>
      <c r="AB4303" s="9"/>
      <c r="AC4303" s="9"/>
      <c r="AD4303" s="9"/>
      <c r="AE4303" s="9"/>
      <c r="AF4303" s="9"/>
      <c r="AG4303" s="9"/>
      <c r="AH4303" s="9"/>
    </row>
    <row r="4304" ht="15.75" customHeight="1">
      <c r="A4304" s="177">
        <v>39458.0</v>
      </c>
      <c r="B4304" s="178">
        <v>7.56</v>
      </c>
      <c r="C4304" s="178">
        <v>8.08</v>
      </c>
      <c r="D4304" s="178">
        <v>8.42</v>
      </c>
      <c r="E4304" s="178">
        <v>8.67</v>
      </c>
      <c r="F4304" s="178">
        <v>8.82</v>
      </c>
      <c r="G4304" s="178">
        <v>8.96</v>
      </c>
      <c r="H4304" s="178">
        <v>9.16</v>
      </c>
      <c r="I4304" s="178">
        <v>9.41</v>
      </c>
      <c r="J4304" s="178">
        <v>9.48</v>
      </c>
      <c r="K4304" s="152"/>
      <c r="L4304" s="151"/>
      <c r="M4304" s="151"/>
      <c r="N4304" s="151"/>
      <c r="O4304" s="151"/>
      <c r="P4304" s="151"/>
      <c r="Q4304" s="151"/>
      <c r="R4304" s="151"/>
      <c r="S4304" s="151"/>
      <c r="T4304" s="151"/>
      <c r="U4304" s="154"/>
      <c r="V4304" s="154"/>
      <c r="W4304" s="154"/>
      <c r="X4304" s="155"/>
      <c r="Y4304" s="155"/>
      <c r="Z4304" s="155"/>
      <c r="AA4304" s="155"/>
      <c r="AB4304" s="9"/>
      <c r="AC4304" s="9"/>
      <c r="AD4304" s="9"/>
      <c r="AE4304" s="9"/>
      <c r="AF4304" s="9"/>
      <c r="AG4304" s="9"/>
      <c r="AH4304" s="9"/>
    </row>
    <row r="4305" ht="15.75" customHeight="1">
      <c r="A4305" s="177">
        <v>39457.0</v>
      </c>
      <c r="B4305" s="178">
        <v>7.62</v>
      </c>
      <c r="C4305" s="178">
        <v>8.17</v>
      </c>
      <c r="D4305" s="178">
        <v>8.48</v>
      </c>
      <c r="E4305" s="178">
        <v>8.69</v>
      </c>
      <c r="F4305" s="178">
        <v>8.83</v>
      </c>
      <c r="G4305" s="178">
        <v>8.95</v>
      </c>
      <c r="H4305" s="178">
        <v>9.11</v>
      </c>
      <c r="I4305" s="178">
        <v>9.37</v>
      </c>
      <c r="J4305" s="178">
        <v>9.42</v>
      </c>
      <c r="K4305" s="152"/>
      <c r="L4305" s="151"/>
      <c r="M4305" s="151"/>
      <c r="N4305" s="151"/>
      <c r="O4305" s="151"/>
      <c r="P4305" s="151"/>
      <c r="Q4305" s="151"/>
      <c r="R4305" s="151"/>
      <c r="S4305" s="151"/>
      <c r="T4305" s="151"/>
      <c r="U4305" s="154"/>
      <c r="V4305" s="154"/>
      <c r="W4305" s="154"/>
      <c r="X4305" s="155"/>
      <c r="Y4305" s="155"/>
      <c r="Z4305" s="155"/>
      <c r="AA4305" s="155"/>
      <c r="AB4305" s="9"/>
      <c r="AC4305" s="9"/>
      <c r="AD4305" s="9"/>
      <c r="AE4305" s="9"/>
      <c r="AF4305" s="9"/>
      <c r="AG4305" s="9"/>
      <c r="AH4305" s="9"/>
    </row>
    <row r="4306" ht="15.75" customHeight="1">
      <c r="A4306" s="177">
        <v>39456.0</v>
      </c>
      <c r="B4306" s="178">
        <v>7.51</v>
      </c>
      <c r="C4306" s="178">
        <v>8.03</v>
      </c>
      <c r="D4306" s="178">
        <v>8.33</v>
      </c>
      <c r="E4306" s="178">
        <v>8.62</v>
      </c>
      <c r="F4306" s="178">
        <v>8.77</v>
      </c>
      <c r="G4306" s="178">
        <v>8.91</v>
      </c>
      <c r="H4306" s="178">
        <v>9.07</v>
      </c>
      <c r="I4306" s="178">
        <v>9.35</v>
      </c>
      <c r="J4306" s="178">
        <v>9.41</v>
      </c>
      <c r="K4306" s="152"/>
      <c r="L4306" s="151"/>
      <c r="M4306" s="151"/>
      <c r="N4306" s="151"/>
      <c r="O4306" s="151"/>
      <c r="P4306" s="151"/>
      <c r="Q4306" s="151"/>
      <c r="R4306" s="151"/>
      <c r="S4306" s="151"/>
      <c r="T4306" s="151"/>
      <c r="U4306" s="154"/>
      <c r="V4306" s="154"/>
      <c r="W4306" s="154"/>
      <c r="X4306" s="155"/>
      <c r="Y4306" s="155"/>
      <c r="Z4306" s="155"/>
      <c r="AA4306" s="155"/>
      <c r="AB4306" s="9"/>
      <c r="AC4306" s="9"/>
      <c r="AD4306" s="9"/>
      <c r="AE4306" s="9"/>
      <c r="AF4306" s="9"/>
      <c r="AG4306" s="9"/>
      <c r="AH4306" s="9"/>
    </row>
    <row r="4307" ht="15.75" customHeight="1">
      <c r="A4307" s="177">
        <v>39455.0</v>
      </c>
      <c r="B4307" s="178">
        <v>7.03</v>
      </c>
      <c r="C4307" s="178">
        <v>7.57</v>
      </c>
      <c r="D4307" s="178">
        <v>7.99</v>
      </c>
      <c r="E4307" s="178">
        <v>8.43</v>
      </c>
      <c r="F4307" s="178">
        <v>8.65</v>
      </c>
      <c r="G4307" s="178">
        <v>8.82</v>
      </c>
      <c r="H4307" s="178">
        <v>9.01</v>
      </c>
      <c r="I4307" s="178">
        <v>9.3</v>
      </c>
      <c r="J4307" s="178">
        <v>9.4</v>
      </c>
      <c r="K4307" s="152"/>
      <c r="L4307" s="151"/>
      <c r="M4307" s="151"/>
      <c r="N4307" s="151"/>
      <c r="O4307" s="151"/>
      <c r="P4307" s="151"/>
      <c r="Q4307" s="151"/>
      <c r="R4307" s="151"/>
      <c r="S4307" s="151"/>
      <c r="T4307" s="151"/>
      <c r="U4307" s="154"/>
      <c r="V4307" s="154"/>
      <c r="W4307" s="154"/>
      <c r="X4307" s="155"/>
      <c r="Y4307" s="155"/>
      <c r="Z4307" s="155"/>
      <c r="AA4307" s="155"/>
      <c r="AB4307" s="9"/>
      <c r="AC4307" s="9"/>
      <c r="AD4307" s="9"/>
      <c r="AE4307" s="9"/>
      <c r="AF4307" s="9"/>
      <c r="AG4307" s="9"/>
      <c r="AH4307" s="9"/>
    </row>
    <row r="4308" ht="15.75" customHeight="1">
      <c r="A4308" s="177">
        <v>39454.0</v>
      </c>
      <c r="B4308" s="178">
        <v>6.34</v>
      </c>
      <c r="C4308" s="178">
        <v>6.88</v>
      </c>
      <c r="D4308" s="178">
        <v>7.32</v>
      </c>
      <c r="E4308" s="178">
        <v>8.21</v>
      </c>
      <c r="F4308" s="178">
        <v>8.48</v>
      </c>
      <c r="G4308" s="178">
        <v>8.64</v>
      </c>
      <c r="H4308" s="178">
        <v>8.86</v>
      </c>
      <c r="I4308" s="178">
        <v>9.12</v>
      </c>
      <c r="J4308" s="178">
        <v>9.13</v>
      </c>
      <c r="K4308" s="152"/>
      <c r="L4308" s="151"/>
      <c r="M4308" s="151"/>
      <c r="N4308" s="151"/>
      <c r="O4308" s="151"/>
      <c r="P4308" s="151"/>
      <c r="Q4308" s="151"/>
      <c r="R4308" s="151"/>
      <c r="S4308" s="151"/>
      <c r="T4308" s="151"/>
      <c r="U4308" s="154"/>
      <c r="V4308" s="154"/>
      <c r="W4308" s="154"/>
      <c r="X4308" s="155"/>
      <c r="Y4308" s="155"/>
      <c r="Z4308" s="155"/>
      <c r="AA4308" s="155"/>
      <c r="AB4308" s="9"/>
      <c r="AC4308" s="9"/>
      <c r="AD4308" s="9"/>
      <c r="AE4308" s="9"/>
      <c r="AF4308" s="9"/>
      <c r="AG4308" s="9"/>
      <c r="AH4308" s="9"/>
    </row>
    <row r="4309" ht="15.75" customHeight="1">
      <c r="A4309" s="177">
        <v>39451.0</v>
      </c>
      <c r="B4309" s="178">
        <v>6.24</v>
      </c>
      <c r="C4309" s="178">
        <v>6.81</v>
      </c>
      <c r="D4309" s="178">
        <v>7.24</v>
      </c>
      <c r="E4309" s="178">
        <v>8.14</v>
      </c>
      <c r="F4309" s="178">
        <v>8.49</v>
      </c>
      <c r="G4309" s="178">
        <v>8.62</v>
      </c>
      <c r="H4309" s="178">
        <v>8.88</v>
      </c>
      <c r="I4309" s="178">
        <v>9.17</v>
      </c>
      <c r="J4309" s="178">
        <v>9.25</v>
      </c>
      <c r="K4309" s="152"/>
      <c r="L4309" s="151"/>
      <c r="M4309" s="151"/>
      <c r="N4309" s="151"/>
      <c r="O4309" s="151"/>
      <c r="P4309" s="151"/>
      <c r="Q4309" s="151"/>
      <c r="R4309" s="151"/>
      <c r="S4309" s="151"/>
      <c r="T4309" s="151"/>
      <c r="U4309" s="154"/>
      <c r="V4309" s="154"/>
      <c r="W4309" s="154"/>
      <c r="X4309" s="155"/>
      <c r="Y4309" s="155"/>
      <c r="Z4309" s="155"/>
      <c r="AA4309" s="155"/>
      <c r="AB4309" s="9"/>
      <c r="AC4309" s="9"/>
      <c r="AD4309" s="9"/>
      <c r="AE4309" s="9"/>
      <c r="AF4309" s="9"/>
      <c r="AG4309" s="9"/>
      <c r="AH4309" s="9"/>
    </row>
    <row r="4310" ht="15.75" customHeight="1">
      <c r="A4310" s="177">
        <v>39450.0</v>
      </c>
      <c r="B4310" s="178">
        <v>6.34</v>
      </c>
      <c r="C4310" s="178">
        <v>6.98</v>
      </c>
      <c r="D4310" s="178">
        <v>7.4</v>
      </c>
      <c r="E4310" s="178">
        <v>8.2</v>
      </c>
      <c r="F4310" s="178">
        <v>8.53</v>
      </c>
      <c r="G4310" s="178">
        <v>8.67</v>
      </c>
      <c r="H4310" s="178">
        <v>8.94</v>
      </c>
      <c r="I4310" s="178">
        <v>9.18</v>
      </c>
      <c r="J4310" s="178">
        <v>9.24</v>
      </c>
      <c r="K4310" s="152"/>
      <c r="L4310" s="151"/>
      <c r="M4310" s="151"/>
      <c r="N4310" s="151"/>
      <c r="O4310" s="151"/>
      <c r="P4310" s="151"/>
      <c r="Q4310" s="151"/>
      <c r="R4310" s="151"/>
      <c r="S4310" s="151"/>
      <c r="T4310" s="151"/>
      <c r="U4310" s="154"/>
      <c r="V4310" s="154"/>
      <c r="W4310" s="154"/>
      <c r="X4310" s="155"/>
      <c r="Y4310" s="155"/>
      <c r="Z4310" s="155"/>
      <c r="AA4310" s="155"/>
      <c r="AB4310" s="9"/>
      <c r="AC4310" s="9"/>
      <c r="AD4310" s="9"/>
      <c r="AE4310" s="9"/>
      <c r="AF4310" s="9"/>
      <c r="AG4310" s="9"/>
      <c r="AH4310" s="9"/>
    </row>
    <row r="4311" ht="15.75" customHeight="1">
      <c r="A4311" s="177">
        <v>39449.0</v>
      </c>
      <c r="B4311" s="178">
        <v>6.63</v>
      </c>
      <c r="C4311" s="178">
        <v>7.12</v>
      </c>
      <c r="D4311" s="178">
        <v>7.54</v>
      </c>
      <c r="E4311" s="178">
        <v>8.32</v>
      </c>
      <c r="F4311" s="178">
        <v>8.58</v>
      </c>
      <c r="G4311" s="178">
        <v>8.73</v>
      </c>
      <c r="H4311" s="178">
        <v>9.01</v>
      </c>
      <c r="I4311" s="178">
        <v>9.24</v>
      </c>
      <c r="J4311" s="178">
        <v>9.3</v>
      </c>
      <c r="K4311" s="152"/>
      <c r="L4311" s="151"/>
      <c r="M4311" s="151"/>
      <c r="N4311" s="151"/>
      <c r="O4311" s="151"/>
      <c r="P4311" s="151"/>
      <c r="Q4311" s="151"/>
      <c r="R4311" s="151"/>
      <c r="S4311" s="151"/>
      <c r="T4311" s="151"/>
      <c r="U4311" s="154"/>
      <c r="V4311" s="154"/>
      <c r="W4311" s="154"/>
      <c r="X4311" s="155"/>
      <c r="Y4311" s="155"/>
      <c r="Z4311" s="155"/>
      <c r="AA4311" s="9"/>
      <c r="AB4311" s="9"/>
      <c r="AC4311" s="9"/>
      <c r="AD4311" s="9"/>
      <c r="AE4311" s="9"/>
      <c r="AF4311" s="9"/>
      <c r="AG4311" s="9"/>
      <c r="AH4311" s="9"/>
    </row>
  </sheetData>
  <mergeCells count="1">
    <mergeCell ref="A4:J4"/>
  </mergeCells>
  <printOptions/>
  <pageMargins bottom="0.75" footer="0.0" header="0.0" left="0.7" right="0.7" top="0.75"/>
  <pageSetup orientation="landscape"/>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FF00"/>
    <pageSetUpPr/>
  </sheetPr>
  <sheetViews>
    <sheetView workbookViewId="0"/>
  </sheetViews>
  <sheetFormatPr customHeight="1" defaultColWidth="14.43" defaultRowHeight="15.0"/>
  <cols>
    <col customWidth="1" min="1" max="1" width="19.29"/>
    <col customWidth="1" min="2" max="2" width="19.43"/>
    <col customWidth="1" min="3" max="4" width="13.57"/>
    <col customWidth="1" min="5" max="9" width="13.43"/>
    <col customWidth="1" min="10" max="14" width="13.29"/>
    <col customWidth="1" min="15" max="15" width="18.29"/>
    <col customWidth="1" min="16" max="16" width="17.14"/>
    <col customWidth="1" min="17" max="19" width="14.29"/>
    <col customWidth="1" min="20" max="28" width="8.71"/>
  </cols>
  <sheetData>
    <row r="1">
      <c r="J1" s="106">
        <v>1.0</v>
      </c>
      <c r="K1" s="106">
        <v>2.0</v>
      </c>
      <c r="L1" s="106">
        <v>3.0</v>
      </c>
      <c r="M1" s="106">
        <v>4.0</v>
      </c>
      <c r="N1" s="106">
        <v>5.0</v>
      </c>
      <c r="O1" s="106">
        <v>7.0</v>
      </c>
      <c r="P1" s="106">
        <v>10.0</v>
      </c>
      <c r="Q1" s="106">
        <v>15.0</v>
      </c>
      <c r="R1" s="106">
        <v>20.0</v>
      </c>
      <c r="S1" s="106">
        <v>30.0</v>
      </c>
      <c r="T1" s="106" t="s">
        <v>209</v>
      </c>
    </row>
    <row r="2">
      <c r="B2" s="106">
        <v>2.0</v>
      </c>
      <c r="C2" s="106">
        <v>3.0</v>
      </c>
      <c r="D2" s="106">
        <v>4.0</v>
      </c>
      <c r="E2" s="106">
        <v>5.0</v>
      </c>
      <c r="F2" s="106">
        <v>6.0</v>
      </c>
      <c r="G2" s="106">
        <v>7.0</v>
      </c>
      <c r="H2" s="106">
        <v>8.0</v>
      </c>
      <c r="I2" s="106">
        <v>9.0</v>
      </c>
      <c r="J2" s="106">
        <v>10.0</v>
      </c>
      <c r="K2" s="106">
        <v>11.0</v>
      </c>
      <c r="L2" s="106">
        <v>12.0</v>
      </c>
      <c r="M2" s="106">
        <v>13.0</v>
      </c>
      <c r="N2" s="106">
        <v>14.0</v>
      </c>
      <c r="O2" s="106">
        <v>15.0</v>
      </c>
      <c r="P2" s="106">
        <v>16.0</v>
      </c>
      <c r="Q2" s="106">
        <v>17.0</v>
      </c>
      <c r="R2" s="106">
        <v>18.0</v>
      </c>
      <c r="S2" s="106">
        <v>19.0</v>
      </c>
    </row>
    <row r="3" ht="54.75" customHeight="1">
      <c r="A3" s="185" t="s">
        <v>210</v>
      </c>
      <c r="B3" s="186" t="s">
        <v>114</v>
      </c>
      <c r="C3" s="186" t="s">
        <v>115</v>
      </c>
      <c r="D3" s="186" t="s">
        <v>116</v>
      </c>
      <c r="E3" s="186" t="s">
        <v>117</v>
      </c>
      <c r="F3" s="186" t="s">
        <v>118</v>
      </c>
      <c r="G3" s="186" t="s">
        <v>119</v>
      </c>
      <c r="H3" s="186" t="s">
        <v>120</v>
      </c>
      <c r="I3" s="186" t="s">
        <v>121</v>
      </c>
      <c r="J3" s="187" t="s">
        <v>125</v>
      </c>
      <c r="K3" s="130" t="s">
        <v>126</v>
      </c>
      <c r="L3" s="130" t="s">
        <v>127</v>
      </c>
      <c r="M3" s="130" t="s">
        <v>128</v>
      </c>
      <c r="N3" s="130" t="s">
        <v>129</v>
      </c>
      <c r="O3" s="130" t="s">
        <v>130</v>
      </c>
      <c r="P3" s="130" t="s">
        <v>131</v>
      </c>
      <c r="Q3" s="130" t="s">
        <v>132</v>
      </c>
      <c r="R3" s="130" t="s">
        <v>133</v>
      </c>
      <c r="S3" s="130" t="s">
        <v>134</v>
      </c>
    </row>
    <row r="4" ht="60.0" customHeight="1">
      <c r="A4" s="188" t="s">
        <v>211</v>
      </c>
      <c r="B4" s="189" t="s">
        <v>212</v>
      </c>
      <c r="C4" s="5"/>
      <c r="D4" s="5"/>
      <c r="E4" s="5"/>
      <c r="F4" s="5"/>
      <c r="G4" s="5"/>
      <c r="H4" s="5"/>
      <c r="I4" s="6"/>
      <c r="J4" s="190" t="s">
        <v>213</v>
      </c>
      <c r="K4" s="5"/>
      <c r="L4" s="5"/>
      <c r="M4" s="5"/>
      <c r="N4" s="5"/>
      <c r="O4" s="5"/>
      <c r="P4" s="5"/>
      <c r="Q4" s="5"/>
      <c r="R4" s="5"/>
      <c r="S4" s="6"/>
      <c r="T4" s="36"/>
      <c r="U4" s="36"/>
      <c r="V4" s="36"/>
      <c r="W4" s="36"/>
      <c r="X4" s="36"/>
      <c r="Y4" s="36"/>
      <c r="Z4" s="36"/>
      <c r="AA4" s="36"/>
      <c r="AB4" s="36"/>
    </row>
    <row r="5">
      <c r="A5" s="108">
        <f>VBMA!A4</f>
        <v>45728</v>
      </c>
      <c r="B5" s="148">
        <f>VLOOKUP(A5,'VNIBOR đã xử lý'!$A:$T,12,0)</f>
        <v>0.018562511</v>
      </c>
      <c r="C5" s="148">
        <f>VLOOKUP(A5,'VNIBOR đã xử lý'!$A:$T,13,0)</f>
        <v>0.01864083383</v>
      </c>
      <c r="D5" s="148">
        <f>VLOOKUP(A5,'VNIBOR đã xử lý'!$A:$T,14,0)</f>
        <v>0.01844502675</v>
      </c>
      <c r="E5" s="148">
        <f>VLOOKUP(A5,'VNIBOR đã xử lý'!$A:$T,15,0)</f>
        <v>0.01852334959</v>
      </c>
      <c r="F5" s="148">
        <f>VLOOKUP(A5,'VNIBOR đã xử lý'!$A:$T,16,0)</f>
        <v>0.01883664091</v>
      </c>
      <c r="G5" s="148">
        <f>VLOOKUP(A5,'VNIBOR đã xử lý'!$A:$T,17,0)</f>
        <v>0.01895412516</v>
      </c>
      <c r="H5" s="148">
        <f>VLOOKUP(A5,'VNIBOR đã xử lý'!$A:$T,18,0)</f>
        <v>0.02012896763</v>
      </c>
      <c r="I5" s="148">
        <f>VLOOKUP(A5,'VNIBOR đã xử lý'!$A:$T,19,0)</f>
        <v>0.02048142037</v>
      </c>
      <c r="J5" s="191">
        <f>VLOOKUP(A5,VBMA!$A:$AF,4,0)/100</f>
        <v>0.02083</v>
      </c>
      <c r="K5" s="191">
        <f>VLOOKUP(A5,VBMA!$A:$AF,7,0)/100</f>
        <v>0.02102</v>
      </c>
      <c r="L5" s="191">
        <f>VLOOKUP(A5,VBMA!$A:$AF,10,0)/100</f>
        <v>0.0216</v>
      </c>
      <c r="M5" s="191">
        <f>VLOOKUP(A5,VBMA!$A:$AF,13,0)/100</f>
        <v>0.0224</v>
      </c>
      <c r="N5" s="191">
        <f>VLOOKUP(A5,VBMA!$A:$AF,16,0)/100</f>
        <v>0.0232</v>
      </c>
      <c r="O5" s="191">
        <f>VLOOKUP(A5,VBMA!$A:$AF,19,0)/100</f>
        <v>0.02674</v>
      </c>
      <c r="P5" s="191">
        <f>VLOOKUP(A5,VBMA!$A:$AF,22,0)/100</f>
        <v>0.02956</v>
      </c>
      <c r="Q5" s="191">
        <f>VLOOKUP(A5,VBMA!$A:$AF,25,0)/100</f>
        <v>0.03137</v>
      </c>
      <c r="R5" s="191">
        <f>VLOOKUP(A5,VBMA!$A:$AF,28,0)/100</f>
        <v>0.03321</v>
      </c>
      <c r="S5" s="191">
        <f>VLOOKUP(A5,VBMA!$A:$AF,31,0)/100</f>
        <v>0.03413</v>
      </c>
    </row>
    <row r="6">
      <c r="A6" s="108">
        <f>VBMA!A5</f>
        <v>45727</v>
      </c>
      <c r="B6" s="148">
        <f>VLOOKUP(A6,'VNIBOR đã xử lý'!$A:$T,12,0)</f>
        <v>0.01827766938</v>
      </c>
      <c r="C6" s="148">
        <f>VLOOKUP(A6,'VNIBOR đã xử lý'!$A:$T,13,0)</f>
        <v>0.01835748453</v>
      </c>
      <c r="D6" s="148">
        <f>VLOOKUP(A6,'VNIBOR đã xử lý'!$A:$T,14,0)</f>
        <v>0.01835748453</v>
      </c>
      <c r="E6" s="148">
        <f>VLOOKUP(A6,'VNIBOR đã xử lý'!$A:$T,15,0)</f>
        <v>0.01811803908</v>
      </c>
      <c r="F6" s="148">
        <f>VLOOKUP(A6,'VNIBOR đã xử lý'!$A:$T,16,0)</f>
        <v>0.01875656028</v>
      </c>
      <c r="G6" s="148">
        <f>VLOOKUP(A6,'VNIBOR đã xử lý'!$A:$T,17,0)</f>
        <v>0.01883637543</v>
      </c>
      <c r="H6" s="148">
        <f>VLOOKUP(A6,'VNIBOR đã xử lý'!$A:$T,18,0)</f>
        <v>0.02051249358</v>
      </c>
      <c r="I6" s="148">
        <f>VLOOKUP(A6,'VNIBOR đã xử lý'!$A:$T,19,0)</f>
        <v>0.02067212388</v>
      </c>
      <c r="J6" s="191">
        <f>VLOOKUP(A6,VBMA!$A:$AF,4,0)/100</f>
        <v>0.02083</v>
      </c>
      <c r="K6" s="191">
        <f>VLOOKUP(A6,VBMA!$A:$AF,7,0)/100</f>
        <v>0.02102</v>
      </c>
      <c r="L6" s="191">
        <f>VLOOKUP(A6,VBMA!$A:$AF,10,0)/100</f>
        <v>0.0216</v>
      </c>
      <c r="M6" s="191">
        <f>VLOOKUP(A6,VBMA!$A:$AF,13,0)/100</f>
        <v>0.0224</v>
      </c>
      <c r="N6" s="191">
        <f>VLOOKUP(A6,VBMA!$A:$AF,16,0)/100</f>
        <v>0.0232</v>
      </c>
      <c r="O6" s="191">
        <f>VLOOKUP(A6,VBMA!$A:$AF,19,0)/100</f>
        <v>0.0268</v>
      </c>
      <c r="P6" s="191">
        <f>VLOOKUP(A6,VBMA!$A:$AF,22,0)/100</f>
        <v>0.02961</v>
      </c>
      <c r="Q6" s="191">
        <f>VLOOKUP(A6,VBMA!$A:$AF,25,0)/100</f>
        <v>0.03144</v>
      </c>
      <c r="R6" s="191">
        <f>VLOOKUP(A6,VBMA!$A:$AF,28,0)/100</f>
        <v>0.03321</v>
      </c>
      <c r="S6" s="191">
        <f>VLOOKUP(A6,VBMA!$A:$AF,31,0)/100</f>
        <v>0.03413</v>
      </c>
    </row>
    <row r="7">
      <c r="A7" s="108">
        <f>VBMA!A6</f>
        <v>45726</v>
      </c>
      <c r="B7" s="148">
        <f>VLOOKUP(A7,'VNIBOR đã xử lý'!$A:$T,12,0)</f>
        <v>0.01619210716</v>
      </c>
      <c r="C7" s="148">
        <f>VLOOKUP(A7,'VNIBOR đã xử lý'!$A:$T,13,0)</f>
        <v>0.0168553983</v>
      </c>
      <c r="D7" s="148">
        <f>VLOOKUP(A7,'VNIBOR đã xử lý'!$A:$T,14,0)</f>
        <v>0.01705048392</v>
      </c>
      <c r="E7" s="148">
        <f>VLOOKUP(A7,'VNIBOR đã xử lý'!$A:$T,15,0)</f>
        <v>0.01767475794</v>
      </c>
      <c r="F7" s="148">
        <f>VLOOKUP(A7,'VNIBOR đã xử lý'!$A:$T,16,0)</f>
        <v>0.01826001482</v>
      </c>
      <c r="G7" s="148">
        <f>VLOOKUP(A7,'VNIBOR đã xử lý'!$A:$T,17,0)</f>
        <v>0.01845510045</v>
      </c>
      <c r="H7" s="148">
        <f>VLOOKUP(A7,'VNIBOR đã xử lý'!$A:$T,18,0)</f>
        <v>0.0198987341</v>
      </c>
      <c r="I7" s="148">
        <f>VLOOKUP(A7,'VNIBOR đã xử lý'!$A:$T,19,0)</f>
        <v>0.02036693961</v>
      </c>
      <c r="J7" s="191">
        <f>VLOOKUP(A7,VBMA!$A:$AF,4,0)/100</f>
        <v>0.02083</v>
      </c>
      <c r="K7" s="191">
        <f>VLOOKUP(A7,VBMA!$A:$AF,7,0)/100</f>
        <v>0.02102</v>
      </c>
      <c r="L7" s="191">
        <f>VLOOKUP(A7,VBMA!$A:$AF,10,0)/100</f>
        <v>0.0216</v>
      </c>
      <c r="M7" s="191">
        <f>VLOOKUP(A7,VBMA!$A:$AF,13,0)/100</f>
        <v>0.02241</v>
      </c>
      <c r="N7" s="191">
        <f>VLOOKUP(A7,VBMA!$A:$AF,16,0)/100</f>
        <v>0.02322</v>
      </c>
      <c r="O7" s="191">
        <f>VLOOKUP(A7,VBMA!$A:$AF,19,0)/100</f>
        <v>0.02686</v>
      </c>
      <c r="P7" s="191">
        <f>VLOOKUP(A7,VBMA!$A:$AF,22,0)/100</f>
        <v>0.02957</v>
      </c>
      <c r="Q7" s="191">
        <f>VLOOKUP(A7,VBMA!$A:$AF,25,0)/100</f>
        <v>0.0314</v>
      </c>
      <c r="R7" s="191">
        <f>VLOOKUP(A7,VBMA!$A:$AF,28,0)/100</f>
        <v>0.03321</v>
      </c>
      <c r="S7" s="191">
        <f>VLOOKUP(A7,VBMA!$A:$AF,31,0)/100</f>
        <v>0.03413</v>
      </c>
    </row>
    <row r="8">
      <c r="A8" s="108">
        <f>VBMA!A7</f>
        <v>45723</v>
      </c>
      <c r="B8" s="148">
        <f>VLOOKUP(A8,'VNIBOR đã xử lý'!$A:$T,12,0)</f>
        <v>0.01577302336</v>
      </c>
      <c r="C8" s="148">
        <f>VLOOKUP(A8,'VNIBOR đã xử lý'!$A:$T,13,0)</f>
        <v>0.01616833723</v>
      </c>
      <c r="D8" s="148">
        <f>VLOOKUP(A8,'VNIBOR đã xử lý'!$A:$T,14,0)</f>
        <v>0.01687990219</v>
      </c>
      <c r="E8" s="148">
        <f>VLOOKUP(A8,'VNIBOR đã xử lý'!$A:$T,15,0)</f>
        <v>0.01751240438</v>
      </c>
      <c r="F8" s="148">
        <f>VLOOKUP(A8,'VNIBOR đã xử lý'!$A:$T,16,0)</f>
        <v>0.01857975182</v>
      </c>
      <c r="G8" s="148">
        <f>VLOOKUP(A8,'VNIBOR đã xử lý'!$A:$T,17,0)</f>
        <v>0.01873787737</v>
      </c>
      <c r="H8" s="148">
        <f>VLOOKUP(A8,'VNIBOR đã xử lý'!$A:$T,18,0)</f>
        <v>0.02027960146</v>
      </c>
      <c r="I8" s="148">
        <f>VLOOKUP(A8,'VNIBOR đã xử lý'!$A:$T,19,0)</f>
        <v>0.02055632117</v>
      </c>
      <c r="J8" s="191">
        <f>VLOOKUP(A8,VBMA!$A:$AF,4,0)/100</f>
        <v>0.02083</v>
      </c>
      <c r="K8" s="191">
        <f>VLOOKUP(A8,VBMA!$A:$AF,7,0)/100</f>
        <v>0.02102</v>
      </c>
      <c r="L8" s="191">
        <f>VLOOKUP(A8,VBMA!$A:$AF,10,0)/100</f>
        <v>0.0216</v>
      </c>
      <c r="M8" s="191">
        <f>VLOOKUP(A8,VBMA!$A:$AF,13,0)/100</f>
        <v>0.0224</v>
      </c>
      <c r="N8" s="191">
        <f>VLOOKUP(A8,VBMA!$A:$AF,16,0)/100</f>
        <v>0.0232</v>
      </c>
      <c r="O8" s="191">
        <f>VLOOKUP(A8,VBMA!$A:$AF,19,0)/100</f>
        <v>0.02674</v>
      </c>
      <c r="P8" s="191">
        <f>VLOOKUP(A8,VBMA!$A:$AF,22,0)/100</f>
        <v>0.02954</v>
      </c>
      <c r="Q8" s="191">
        <f>VLOOKUP(A8,VBMA!$A:$AF,25,0)/100</f>
        <v>0.03141</v>
      </c>
      <c r="R8" s="191">
        <f>VLOOKUP(A8,VBMA!$A:$AF,28,0)/100</f>
        <v>0.03321</v>
      </c>
      <c r="S8" s="191">
        <f>VLOOKUP(A8,VBMA!$A:$AF,31,0)/100</f>
        <v>0.03413</v>
      </c>
    </row>
    <row r="9">
      <c r="A9" s="108">
        <f>VBMA!A8</f>
        <v>45722</v>
      </c>
      <c r="B9" s="148">
        <f>VLOOKUP(A9,'VNIBOR đã xử lý'!$A:$T,12,0)</f>
        <v>0.01598963472</v>
      </c>
      <c r="C9" s="148">
        <f>VLOOKUP(A9,'VNIBOR đã xử lý'!$A:$T,13,0)</f>
        <v>0.01654648767</v>
      </c>
      <c r="D9" s="148">
        <f>VLOOKUP(A9,'VNIBOR đã xử lý'!$A:$T,14,0)</f>
        <v>0.01710334062</v>
      </c>
      <c r="E9" s="148">
        <f>VLOOKUP(A9,'VNIBOR đã xử lý'!$A:$T,15,0)</f>
        <v>0.01758064315</v>
      </c>
      <c r="F9" s="148">
        <f>VLOOKUP(A9,'VNIBOR đã xử lý'!$A:$T,16,0)</f>
        <v>0.01893300031</v>
      </c>
      <c r="G9" s="148">
        <f>VLOOKUP(A9,'VNIBOR đã xử lý'!$A:$T,17,0)</f>
        <v>0.01917165158</v>
      </c>
      <c r="H9" s="148">
        <f>VLOOKUP(A9,'VNIBOR đã xử lý'!$A:$T,18,0)</f>
        <v>0.02076266001</v>
      </c>
      <c r="I9" s="148">
        <f>VLOOKUP(A9,'VNIBOR đã xử lý'!$A:$T,19,0)</f>
        <v>0.02088198564</v>
      </c>
      <c r="J9" s="191">
        <f>VLOOKUP(A9,VBMA!$A:$AF,4,0)/100</f>
        <v>0.021</v>
      </c>
      <c r="K9" s="191">
        <f>VLOOKUP(A9,VBMA!$A:$AF,7,0)/100</f>
        <v>0.02102</v>
      </c>
      <c r="L9" s="191">
        <f>VLOOKUP(A9,VBMA!$A:$AF,10,0)/100</f>
        <v>0.02148</v>
      </c>
      <c r="M9" s="191">
        <f>VLOOKUP(A9,VBMA!$A:$AF,13,0)/100</f>
        <v>0.02239</v>
      </c>
      <c r="N9" s="191">
        <f>VLOOKUP(A9,VBMA!$A:$AF,16,0)/100</f>
        <v>0.0233</v>
      </c>
      <c r="O9" s="191">
        <f>VLOOKUP(A9,VBMA!$A:$AF,19,0)/100</f>
        <v>0.02701</v>
      </c>
      <c r="P9" s="191">
        <f>VLOOKUP(A9,VBMA!$A:$AF,22,0)/100</f>
        <v>0.0296</v>
      </c>
      <c r="Q9" s="191">
        <f>VLOOKUP(A9,VBMA!$A:$AF,25,0)/100</f>
        <v>0.0315</v>
      </c>
      <c r="R9" s="191">
        <f>VLOOKUP(A9,VBMA!$A:$AF,28,0)/100</f>
        <v>0.03309</v>
      </c>
      <c r="S9" s="191">
        <f>VLOOKUP(A9,VBMA!$A:$AF,31,0)/100</f>
        <v>0.034</v>
      </c>
    </row>
    <row r="10">
      <c r="A10" s="108">
        <f>VBMA!A9</f>
        <v>45721</v>
      </c>
      <c r="B10" s="148">
        <f>VLOOKUP(A10,'VNIBOR đã xử lý'!$A:$T,12,0)</f>
        <v>0.01654531775</v>
      </c>
      <c r="C10" s="148">
        <f>VLOOKUP(A10,'VNIBOR đã xử lý'!$A:$T,13,0)</f>
        <v>0.01710079604</v>
      </c>
      <c r="D10" s="148">
        <f>VLOOKUP(A10,'VNIBOR đã xử lý'!$A:$T,14,0)</f>
        <v>0.01749756625</v>
      </c>
      <c r="E10" s="148">
        <f>VLOOKUP(A10,'VNIBOR đã xử lý'!$A:$T,15,0)</f>
        <v>0.01789433646</v>
      </c>
      <c r="F10" s="148">
        <f>VLOOKUP(A10,'VNIBOR đã xử lý'!$A:$T,16,0)</f>
        <v>0.01932270921</v>
      </c>
      <c r="G10" s="148">
        <f>VLOOKUP(A10,'VNIBOR đã xử lý'!$A:$T,17,0)</f>
        <v>0.0194814173</v>
      </c>
      <c r="H10" s="148">
        <f>VLOOKUP(A10,'VNIBOR đã xử lý'!$A:$T,18,0)</f>
        <v>0.02075108197</v>
      </c>
      <c r="I10" s="148">
        <f>VLOOKUP(A10,'VNIBOR đã xử lý'!$A:$T,19,0)</f>
        <v>0.02079075899</v>
      </c>
      <c r="J10" s="191">
        <f>VLOOKUP(A10,VBMA!$A:$AF,4,0)/100</f>
        <v>0.02083</v>
      </c>
      <c r="K10" s="191">
        <f>VLOOKUP(A10,VBMA!$A:$AF,7,0)/100</f>
        <v>0.02106</v>
      </c>
      <c r="L10" s="191">
        <f>VLOOKUP(A10,VBMA!$A:$AF,10,0)/100</f>
        <v>0.02173</v>
      </c>
      <c r="M10" s="191">
        <f>VLOOKUP(A10,VBMA!$A:$AF,13,0)/100</f>
        <v>0.02259</v>
      </c>
      <c r="N10" s="191">
        <f>VLOOKUP(A10,VBMA!$A:$AF,16,0)/100</f>
        <v>0.02345</v>
      </c>
      <c r="O10" s="191">
        <f>VLOOKUP(A10,VBMA!$A:$AF,19,0)/100</f>
        <v>0.02771</v>
      </c>
      <c r="P10" s="191">
        <f>VLOOKUP(A10,VBMA!$A:$AF,22,0)/100</f>
        <v>0.03015</v>
      </c>
      <c r="Q10" s="191">
        <f>VLOOKUP(A10,VBMA!$A:$AF,25,0)/100</f>
        <v>0.03201</v>
      </c>
      <c r="R10" s="191">
        <f>VLOOKUP(A10,VBMA!$A:$AF,28,0)/100</f>
        <v>0.0334</v>
      </c>
      <c r="S10" s="191">
        <f>VLOOKUP(A10,VBMA!$A:$AF,31,0)/100</f>
        <v>0.03427</v>
      </c>
    </row>
    <row r="11">
      <c r="A11" s="108">
        <f>VBMA!A10</f>
        <v>45720</v>
      </c>
      <c r="B11" s="148">
        <f>VLOOKUP(A11,'VNIBOR đã xử lý'!$A:$T,12,0)</f>
        <v>0.01875738654</v>
      </c>
      <c r="C11" s="148">
        <f>VLOOKUP(A11,'VNIBOR đã xử lý'!$A:$T,13,0)</f>
        <v>0.01895400484</v>
      </c>
      <c r="D11" s="148">
        <f>VLOOKUP(A11,'VNIBOR đã xử lý'!$A:$T,14,0)</f>
        <v>0.01907197583</v>
      </c>
      <c r="E11" s="148">
        <f>VLOOKUP(A11,'VNIBOR đã xử lý'!$A:$T,15,0)</f>
        <v>0.01918994681</v>
      </c>
      <c r="F11" s="148">
        <f>VLOOKUP(A11,'VNIBOR đã xử lý'!$A:$T,16,0)</f>
        <v>0.01954385977</v>
      </c>
      <c r="G11" s="148">
        <f>VLOOKUP(A11,'VNIBOR đã xử lý'!$A:$T,17,0)</f>
        <v>0.01977980173</v>
      </c>
      <c r="H11" s="148">
        <f>VLOOKUP(A11,'VNIBOR đã xử lý'!$A:$T,18,0)</f>
        <v>0.02072356961</v>
      </c>
      <c r="I11" s="148">
        <f>VLOOKUP(A11,'VNIBOR đã xử lý'!$A:$T,19,0)</f>
        <v>0.02080221693</v>
      </c>
      <c r="J11" s="191">
        <f>VLOOKUP(A11,VBMA!$A:$AF,4,0)/100</f>
        <v>0.02088</v>
      </c>
      <c r="K11" s="191">
        <f>VLOOKUP(A11,VBMA!$A:$AF,7,0)/100</f>
        <v>0.0211</v>
      </c>
      <c r="L11" s="191">
        <f>VLOOKUP(A11,VBMA!$A:$AF,10,0)/100</f>
        <v>0.02173</v>
      </c>
      <c r="M11" s="191">
        <f>VLOOKUP(A11,VBMA!$A:$AF,13,0)/100</f>
        <v>0.02278</v>
      </c>
      <c r="N11" s="191">
        <f>VLOOKUP(A11,VBMA!$A:$AF,16,0)/100</f>
        <v>0.02383</v>
      </c>
      <c r="O11" s="191">
        <f>VLOOKUP(A11,VBMA!$A:$AF,19,0)/100</f>
        <v>0.02822</v>
      </c>
      <c r="P11" s="191">
        <f>VLOOKUP(A11,VBMA!$A:$AF,22,0)/100</f>
        <v>0.03066</v>
      </c>
      <c r="Q11" s="191">
        <f>VLOOKUP(A11,VBMA!$A:$AF,25,0)/100</f>
        <v>0.03235</v>
      </c>
      <c r="R11" s="191">
        <f>VLOOKUP(A11,VBMA!$A:$AF,28,0)/100</f>
        <v>0.03366</v>
      </c>
      <c r="S11" s="191">
        <f>VLOOKUP(A11,VBMA!$A:$AF,31,0)/100</f>
        <v>0.03444</v>
      </c>
    </row>
    <row r="12">
      <c r="A12" s="108">
        <f>VBMA!A11</f>
        <v>45719</v>
      </c>
      <c r="B12" s="148">
        <f>VLOOKUP(A12,'VNIBOR đã xử lý'!$A:$T,12,0)</f>
        <v>0.01847564153</v>
      </c>
      <c r="C12" s="148">
        <f>VLOOKUP(A12,'VNIBOR đã xử lý'!$A:$T,13,0)</f>
        <v>0.01870852777</v>
      </c>
      <c r="D12" s="148">
        <f>VLOOKUP(A12,'VNIBOR đã xử lý'!$A:$T,14,0)</f>
        <v>0.01870852777</v>
      </c>
      <c r="E12" s="148">
        <f>VLOOKUP(A12,'VNIBOR đã xử lý'!$A:$T,15,0)</f>
        <v>0.01894141401</v>
      </c>
      <c r="F12" s="148">
        <f>VLOOKUP(A12,'VNIBOR đã xử lý'!$A:$T,16,0)</f>
        <v>0.01948481523</v>
      </c>
      <c r="G12" s="148">
        <f>VLOOKUP(A12,'VNIBOR đã xử lý'!$A:$T,17,0)</f>
        <v>0.01971770147</v>
      </c>
      <c r="H12" s="148">
        <f>VLOOKUP(A12,'VNIBOR đã xử lý'!$A:$T,18,0)</f>
        <v>0.02049398893</v>
      </c>
      <c r="I12" s="148">
        <f>VLOOKUP(A12,'VNIBOR đã xử lý'!$A:$T,19,0)</f>
        <v>0.02068806079</v>
      </c>
      <c r="J12" s="191">
        <f>VLOOKUP(A12,VBMA!$A:$AF,4,0)/100</f>
        <v>0.02088</v>
      </c>
      <c r="K12" s="191">
        <f>VLOOKUP(A12,VBMA!$A:$AF,7,0)/100</f>
        <v>0.0211</v>
      </c>
      <c r="L12" s="191">
        <f>VLOOKUP(A12,VBMA!$A:$AF,10,0)/100</f>
        <v>0.02173</v>
      </c>
      <c r="M12" s="191">
        <f>VLOOKUP(A12,VBMA!$A:$AF,13,0)/100</f>
        <v>0.02284</v>
      </c>
      <c r="N12" s="191">
        <f>VLOOKUP(A12,VBMA!$A:$AF,16,0)/100</f>
        <v>0.02395</v>
      </c>
      <c r="O12" s="191">
        <f>VLOOKUP(A12,VBMA!$A:$AF,19,0)/100</f>
        <v>0.02821</v>
      </c>
      <c r="P12" s="191">
        <f>VLOOKUP(A12,VBMA!$A:$AF,22,0)/100</f>
        <v>0.03078</v>
      </c>
      <c r="Q12" s="191">
        <f>VLOOKUP(A12,VBMA!$A:$AF,25,0)/100</f>
        <v>0.03253</v>
      </c>
      <c r="R12" s="191">
        <f>VLOOKUP(A12,VBMA!$A:$AF,28,0)/100</f>
        <v>0.0336</v>
      </c>
      <c r="S12" s="191">
        <f>VLOOKUP(A12,VBMA!$A:$AF,31,0)/100</f>
        <v>0.03452</v>
      </c>
    </row>
    <row r="13">
      <c r="A13" s="108">
        <f>VBMA!A12</f>
        <v>45716</v>
      </c>
      <c r="B13" s="148">
        <f>VLOOKUP(A13,'VNIBOR đã xử lý'!$A:$T,12,0)</f>
        <v>0.01862899628</v>
      </c>
      <c r="C13" s="148">
        <f>VLOOKUP(A13,'VNIBOR đã xử lý'!$A:$T,13,0)</f>
        <v>0.01893947955</v>
      </c>
      <c r="D13" s="148">
        <f>VLOOKUP(A13,'VNIBOR đã xử lý'!$A:$T,14,0)</f>
        <v>0.01893947955</v>
      </c>
      <c r="E13" s="148">
        <f>VLOOKUP(A13,'VNIBOR đã xử lý'!$A:$T,15,0)</f>
        <v>0.0191335316</v>
      </c>
      <c r="F13" s="148">
        <f>VLOOKUP(A13,'VNIBOR đã xử lý'!$A:$T,16,0)</f>
        <v>0.01952163569</v>
      </c>
      <c r="G13" s="148">
        <f>VLOOKUP(A13,'VNIBOR đã xử lý'!$A:$T,17,0)</f>
        <v>0.01975449814</v>
      </c>
      <c r="H13" s="148">
        <f>VLOOKUP(A13,'VNIBOR đã xử lý'!$A:$T,18,0)</f>
        <v>0.02049189591</v>
      </c>
      <c r="I13" s="148">
        <f>VLOOKUP(A13,'VNIBOR đã xử lý'!$A:$T,19,0)</f>
        <v>0.02068594796</v>
      </c>
      <c r="J13" s="191">
        <f>VLOOKUP(A13,VBMA!$A:$AF,4,0)/100</f>
        <v>0.02088</v>
      </c>
      <c r="K13" s="191">
        <f>VLOOKUP(A13,VBMA!$A:$AF,7,0)/100</f>
        <v>0.0211</v>
      </c>
      <c r="L13" s="191">
        <f>VLOOKUP(A13,VBMA!$A:$AF,10,0)/100</f>
        <v>0.02173</v>
      </c>
      <c r="M13" s="191">
        <f>VLOOKUP(A13,VBMA!$A:$AF,13,0)/100</f>
        <v>0.02295</v>
      </c>
      <c r="N13" s="191">
        <f>VLOOKUP(A13,VBMA!$A:$AF,16,0)/100</f>
        <v>0.02417</v>
      </c>
      <c r="O13" s="191">
        <f>VLOOKUP(A13,VBMA!$A:$AF,19,0)/100</f>
        <v>0.02837</v>
      </c>
      <c r="P13" s="191">
        <f>VLOOKUP(A13,VBMA!$A:$AF,22,0)/100</f>
        <v>0.03088</v>
      </c>
      <c r="Q13" s="191">
        <f>VLOOKUP(A13,VBMA!$A:$AF,25,0)/100</f>
        <v>0.03258</v>
      </c>
      <c r="R13" s="191">
        <f>VLOOKUP(A13,VBMA!$A:$AF,28,0)/100</f>
        <v>0.0336</v>
      </c>
      <c r="S13" s="191">
        <f>VLOOKUP(A13,VBMA!$A:$AF,31,0)/100</f>
        <v>0.03452</v>
      </c>
    </row>
    <row r="14">
      <c r="A14" s="108">
        <f>VBMA!A13</f>
        <v>45715</v>
      </c>
      <c r="B14" s="148">
        <f>VLOOKUP(A14,'VNIBOR đã xử lý'!$A:$T,12,0)</f>
        <v>0.01493727103</v>
      </c>
      <c r="C14" s="148">
        <f>VLOOKUP(A14,'VNIBOR đã xử lý'!$A:$T,13,0)</f>
        <v>0.01708792523</v>
      </c>
      <c r="D14" s="148">
        <f>VLOOKUP(A14,'VNIBOR đã xử lý'!$A:$T,14,0)</f>
        <v>0.01806549533</v>
      </c>
      <c r="E14" s="148">
        <f>VLOOKUP(A14,'VNIBOR đã xử lý'!$A:$T,15,0)</f>
        <v>0.0188475514</v>
      </c>
      <c r="F14" s="148">
        <f>VLOOKUP(A14,'VNIBOR đã xử lý'!$A:$T,16,0)</f>
        <v>0.01935588785</v>
      </c>
      <c r="G14" s="148">
        <f>VLOOKUP(A14,'VNIBOR đã xử lý'!$A:$T,17,0)</f>
        <v>0.01966871028</v>
      </c>
      <c r="H14" s="148">
        <f>VLOOKUP(A14,'VNIBOR đã xử lý'!$A:$T,18,0)</f>
        <v>0.02052897196</v>
      </c>
      <c r="I14" s="148">
        <f>VLOOKUP(A14,'VNIBOR đã xử lý'!$A:$T,19,0)</f>
        <v>0.02072448598</v>
      </c>
      <c r="J14" s="191">
        <f>VLOOKUP(A14,VBMA!$A:$AF,4,0)/100</f>
        <v>0.02092</v>
      </c>
      <c r="K14" s="191">
        <f>VLOOKUP(A14,VBMA!$A:$AF,7,0)/100</f>
        <v>0.02115</v>
      </c>
      <c r="L14" s="191">
        <f>VLOOKUP(A14,VBMA!$A:$AF,10,0)/100</f>
        <v>0.02177</v>
      </c>
      <c r="M14" s="191">
        <f>VLOOKUP(A14,VBMA!$A:$AF,13,0)/100</f>
        <v>0.02299</v>
      </c>
      <c r="N14" s="191">
        <f>VLOOKUP(A14,VBMA!$A:$AF,16,0)/100</f>
        <v>0.02422</v>
      </c>
      <c r="O14" s="191">
        <f>VLOOKUP(A14,VBMA!$A:$AF,19,0)/100</f>
        <v>0.02839</v>
      </c>
      <c r="P14" s="191">
        <f>VLOOKUP(A14,VBMA!$A:$AF,22,0)/100</f>
        <v>0.03092</v>
      </c>
      <c r="Q14" s="191">
        <f>VLOOKUP(A14,VBMA!$A:$AF,25,0)/100</f>
        <v>0.03266</v>
      </c>
      <c r="R14" s="191">
        <f>VLOOKUP(A14,VBMA!$A:$AF,28,0)/100</f>
        <v>0.03365</v>
      </c>
      <c r="S14" s="191">
        <f>VLOOKUP(A14,VBMA!$A:$AF,31,0)/100</f>
        <v>0.03452</v>
      </c>
    </row>
    <row r="15">
      <c r="A15" s="108">
        <f>VBMA!A14</f>
        <v>45714</v>
      </c>
      <c r="B15" s="148">
        <f>VLOOKUP(A15,'VNIBOR đã xử lý'!$A:$T,12,0)</f>
        <v>0.01627111111</v>
      </c>
      <c r="C15" s="148">
        <f>VLOOKUP(A15,'VNIBOR đã xử lý'!$A:$T,13,0)</f>
        <v>0.01751081481</v>
      </c>
      <c r="D15" s="148">
        <f>VLOOKUP(A15,'VNIBOR đã xử lý'!$A:$T,14,0)</f>
        <v>0.01840185185</v>
      </c>
      <c r="E15" s="148">
        <f>VLOOKUP(A15,'VNIBOR đã xử lý'!$A:$T,15,0)</f>
        <v>0.01886674074</v>
      </c>
      <c r="F15" s="148">
        <f>VLOOKUP(A15,'VNIBOR đã xử lý'!$A:$T,16,0)</f>
        <v>0.01929288889</v>
      </c>
      <c r="G15" s="148">
        <f>VLOOKUP(A15,'VNIBOR đã xử lý'!$A:$T,17,0)</f>
        <v>0.0196802963</v>
      </c>
      <c r="H15" s="148">
        <f>VLOOKUP(A15,'VNIBOR đã xử lý'!$A:$T,18,0)</f>
        <v>0.02045511111</v>
      </c>
      <c r="I15" s="148">
        <f>VLOOKUP(A15,'VNIBOR đã xử lý'!$A:$T,19,0)</f>
        <v>0.02068755556</v>
      </c>
      <c r="J15" s="191">
        <f>VLOOKUP(A15,VBMA!$A:$AF,4,0)/100</f>
        <v>0.02092</v>
      </c>
      <c r="K15" s="191">
        <f>VLOOKUP(A15,VBMA!$A:$AF,7,0)/100</f>
        <v>0.02115</v>
      </c>
      <c r="L15" s="191">
        <f>VLOOKUP(A15,VBMA!$A:$AF,10,0)/100</f>
        <v>0.02177</v>
      </c>
      <c r="M15" s="191">
        <f>VLOOKUP(A15,VBMA!$A:$AF,13,0)/100</f>
        <v>0.02304</v>
      </c>
      <c r="N15" s="191">
        <f>VLOOKUP(A15,VBMA!$A:$AF,16,0)/100</f>
        <v>0.0243</v>
      </c>
      <c r="O15" s="191">
        <f>VLOOKUP(A15,VBMA!$A:$AF,19,0)/100</f>
        <v>0.02848</v>
      </c>
      <c r="P15" s="191">
        <f>VLOOKUP(A15,VBMA!$A:$AF,22,0)/100</f>
        <v>0.03113</v>
      </c>
      <c r="Q15" s="191">
        <f>VLOOKUP(A15,VBMA!$A:$AF,25,0)/100</f>
        <v>0.03294</v>
      </c>
      <c r="R15" s="191">
        <f>VLOOKUP(A15,VBMA!$A:$AF,28,0)/100</f>
        <v>0.03367</v>
      </c>
      <c r="S15" s="191">
        <f>VLOOKUP(A15,VBMA!$A:$AF,31,0)/100</f>
        <v>0.03454</v>
      </c>
    </row>
    <row r="16">
      <c r="A16" s="108">
        <f>VBMA!A15</f>
        <v>45713</v>
      </c>
      <c r="B16" s="148">
        <f>VLOOKUP(A16,'VNIBOR đã xử lý'!$A:$T,12,0)</f>
        <v>0.01854361266</v>
      </c>
      <c r="C16" s="148">
        <f>VLOOKUP(A16,'VNIBOR đã xử lý'!$A:$T,13,0)</f>
        <v>0.01869944134</v>
      </c>
      <c r="D16" s="148">
        <f>VLOOKUP(A16,'VNIBOR đã xử lý'!$A:$T,14,0)</f>
        <v>0.0191279702</v>
      </c>
      <c r="E16" s="148">
        <f>VLOOKUP(A16,'VNIBOR đã xử lý'!$A:$T,15,0)</f>
        <v>0.01924484171</v>
      </c>
      <c r="F16" s="148">
        <f>VLOOKUP(A16,'VNIBOR đã xử lý'!$A:$T,16,0)</f>
        <v>0.01959545624</v>
      </c>
      <c r="G16" s="148">
        <f>VLOOKUP(A16,'VNIBOR đã xử lý'!$A:$T,17,0)</f>
        <v>0.01982919926</v>
      </c>
      <c r="H16" s="148">
        <f>VLOOKUP(A16,'VNIBOR đã xử lý'!$A:$T,18,0)</f>
        <v>0.02060834264</v>
      </c>
      <c r="I16" s="148">
        <f>VLOOKUP(A16,'VNIBOR đã xử lý'!$A:$T,19,0)</f>
        <v>0.02076417132</v>
      </c>
      <c r="J16" s="191">
        <f>VLOOKUP(A16,VBMA!$A:$AF,4,0)/100</f>
        <v>0.02092</v>
      </c>
      <c r="K16" s="191">
        <f>VLOOKUP(A16,VBMA!$A:$AF,7,0)/100</f>
        <v>0.02115</v>
      </c>
      <c r="L16" s="191">
        <f>VLOOKUP(A16,VBMA!$A:$AF,10,0)/100</f>
        <v>0.02177</v>
      </c>
      <c r="M16" s="191">
        <f>VLOOKUP(A16,VBMA!$A:$AF,13,0)/100</f>
        <v>0.02304</v>
      </c>
      <c r="N16" s="191">
        <f>VLOOKUP(A16,VBMA!$A:$AF,16,0)/100</f>
        <v>0.0243</v>
      </c>
      <c r="O16" s="191">
        <f>VLOOKUP(A16,VBMA!$A:$AF,19,0)/100</f>
        <v>0.02853</v>
      </c>
      <c r="P16" s="191">
        <f>VLOOKUP(A16,VBMA!$A:$AF,22,0)/100</f>
        <v>0.0312</v>
      </c>
      <c r="Q16" s="191">
        <f>VLOOKUP(A16,VBMA!$A:$AF,25,0)/100</f>
        <v>0.03293</v>
      </c>
      <c r="R16" s="191">
        <f>VLOOKUP(A16,VBMA!$A:$AF,28,0)/100</f>
        <v>0.03367</v>
      </c>
      <c r="S16" s="191">
        <f>VLOOKUP(A16,VBMA!$A:$AF,31,0)/100</f>
        <v>0.03454</v>
      </c>
      <c r="T16" s="132"/>
      <c r="U16" s="132"/>
      <c r="V16" s="132"/>
      <c r="W16" s="132"/>
      <c r="X16" s="132"/>
      <c r="Y16" s="132"/>
      <c r="Z16" s="132"/>
      <c r="AA16" s="132"/>
      <c r="AB16" s="132"/>
    </row>
    <row r="17">
      <c r="A17" s="108">
        <f>VBMA!A16</f>
        <v>45712</v>
      </c>
      <c r="B17" s="148">
        <f>VLOOKUP(A17,'VNIBOR đã xử lý'!$A:$T,12,0)</f>
        <v>0.01768052239</v>
      </c>
      <c r="C17" s="148">
        <f>VLOOKUP(A17,'VNIBOR đã xử lý'!$A:$T,13,0)</f>
        <v>0.01826597015</v>
      </c>
      <c r="D17" s="148">
        <f>VLOOKUP(A17,'VNIBOR đã xử lý'!$A:$T,14,0)</f>
        <v>0.01865626866</v>
      </c>
      <c r="E17" s="148">
        <f>VLOOKUP(A17,'VNIBOR đã xử lý'!$A:$T,15,0)</f>
        <v>0.01904656716</v>
      </c>
      <c r="F17" s="148">
        <f>VLOOKUP(A17,'VNIBOR đã xử lý'!$A:$T,16,0)</f>
        <v>0.01939783582</v>
      </c>
      <c r="G17" s="148">
        <f>VLOOKUP(A17,'VNIBOR đã xử lý'!$A:$T,17,0)</f>
        <v>0.01978813433</v>
      </c>
      <c r="H17" s="148">
        <f>VLOOKUP(A17,'VNIBOR đã xử lý'!$A:$T,18,0)</f>
        <v>0.02060776119</v>
      </c>
      <c r="I17" s="148">
        <f>VLOOKUP(A17,'VNIBOR đã xử lý'!$A:$T,19,0)</f>
        <v>0.0207638806</v>
      </c>
      <c r="J17" s="191">
        <f>VLOOKUP(A17,VBMA!$A:$AF,4,0)/100</f>
        <v>0.02092</v>
      </c>
      <c r="K17" s="191">
        <f>VLOOKUP(A17,VBMA!$A:$AF,7,0)/100</f>
        <v>0.02115</v>
      </c>
      <c r="L17" s="191">
        <f>VLOOKUP(A17,VBMA!$A:$AF,10,0)/100</f>
        <v>0.02177</v>
      </c>
      <c r="M17" s="191">
        <f>VLOOKUP(A17,VBMA!$A:$AF,13,0)/100</f>
        <v>0.02303</v>
      </c>
      <c r="N17" s="191">
        <f>VLOOKUP(A17,VBMA!$A:$AF,16,0)/100</f>
        <v>0.02428</v>
      </c>
      <c r="O17" s="191">
        <f>VLOOKUP(A17,VBMA!$A:$AF,19,0)/100</f>
        <v>0.02852</v>
      </c>
      <c r="P17" s="191">
        <f>VLOOKUP(A17,VBMA!$A:$AF,22,0)/100</f>
        <v>0.03118</v>
      </c>
      <c r="Q17" s="191">
        <f>VLOOKUP(A17,VBMA!$A:$AF,25,0)/100</f>
        <v>0.03295</v>
      </c>
      <c r="R17" s="191">
        <f>VLOOKUP(A17,VBMA!$A:$AF,28,0)/100</f>
        <v>0.03367</v>
      </c>
      <c r="S17" s="191">
        <f>VLOOKUP(A17,VBMA!$A:$AF,31,0)/100</f>
        <v>0.03454</v>
      </c>
    </row>
    <row r="18">
      <c r="A18" s="108">
        <f>VBMA!A17</f>
        <v>45709</v>
      </c>
      <c r="B18" s="148">
        <f>VLOOKUP(A18,'VNIBOR đã xử lý'!$A:$T,12,0)</f>
        <v>0.01576748148</v>
      </c>
      <c r="C18" s="148">
        <f>VLOOKUP(A18,'VNIBOR đã xử lý'!$A:$T,13,0)</f>
        <v>0.01712340741</v>
      </c>
      <c r="D18" s="148">
        <f>VLOOKUP(A18,'VNIBOR đã xử lý'!$A:$T,14,0)</f>
        <v>0.01774325926</v>
      </c>
      <c r="E18" s="148">
        <f>VLOOKUP(A18,'VNIBOR đã xử lý'!$A:$T,15,0)</f>
        <v>0.01851807407</v>
      </c>
      <c r="F18" s="148">
        <f>VLOOKUP(A18,'VNIBOR đã xử lý'!$A:$T,16,0)</f>
        <v>0.01937037037</v>
      </c>
      <c r="G18" s="148">
        <f>VLOOKUP(A18,'VNIBOR đã xử lý'!$A:$T,17,0)</f>
        <v>0.01975777778</v>
      </c>
      <c r="H18" s="148">
        <f>VLOOKUP(A18,'VNIBOR đã xử lý'!$A:$T,18,0)</f>
        <v>0.02045511111</v>
      </c>
      <c r="I18" s="148">
        <f>VLOOKUP(A18,'VNIBOR đã xử lý'!$A:$T,19,0)</f>
        <v>0.02068755556</v>
      </c>
      <c r="J18" s="191">
        <f>VLOOKUP(A18,VBMA!$A:$AF,4,0)/100</f>
        <v>0.02092</v>
      </c>
      <c r="K18" s="191">
        <f>VLOOKUP(A18,VBMA!$A:$AF,7,0)/100</f>
        <v>0.02115</v>
      </c>
      <c r="L18" s="191">
        <f>VLOOKUP(A18,VBMA!$A:$AF,10,0)/100</f>
        <v>0.02177</v>
      </c>
      <c r="M18" s="191">
        <f>VLOOKUP(A18,VBMA!$A:$AF,13,0)/100</f>
        <v>0.02304</v>
      </c>
      <c r="N18" s="191">
        <f>VLOOKUP(A18,VBMA!$A:$AF,16,0)/100</f>
        <v>0.02432</v>
      </c>
      <c r="O18" s="191">
        <f>VLOOKUP(A18,VBMA!$A:$AF,19,0)/100</f>
        <v>0.02864</v>
      </c>
      <c r="P18" s="191">
        <f>VLOOKUP(A18,VBMA!$A:$AF,22,0)/100</f>
        <v>0.03121</v>
      </c>
      <c r="Q18" s="191">
        <f>VLOOKUP(A18,VBMA!$A:$AF,25,0)/100</f>
        <v>0.03295</v>
      </c>
      <c r="R18" s="191">
        <f>VLOOKUP(A18,VBMA!$A:$AF,28,0)/100</f>
        <v>0.03367</v>
      </c>
      <c r="S18" s="191">
        <f>VLOOKUP(A18,VBMA!$A:$AF,31,0)/100</f>
        <v>0.03454</v>
      </c>
    </row>
    <row r="19">
      <c r="A19" s="108">
        <f>VBMA!A18</f>
        <v>45708</v>
      </c>
      <c r="B19" s="148">
        <f>VLOOKUP(A19,'VNIBOR đã xử lý'!$A:$T,12,0)</f>
        <v>0.01619362963</v>
      </c>
      <c r="C19" s="148">
        <f>VLOOKUP(A19,'VNIBOR đã xử lý'!$A:$T,13,0)</f>
        <v>0.01723962963</v>
      </c>
      <c r="D19" s="148">
        <f>VLOOKUP(A19,'VNIBOR đã xử lý'!$A:$T,14,0)</f>
        <v>0.01789822222</v>
      </c>
      <c r="E19" s="148">
        <f>VLOOKUP(A19,'VNIBOR đã xử lý'!$A:$T,15,0)</f>
        <v>0.01859555556</v>
      </c>
      <c r="F19" s="148">
        <f>VLOOKUP(A19,'VNIBOR đã xử lý'!$A:$T,16,0)</f>
        <v>0.01929288889</v>
      </c>
      <c r="G19" s="148">
        <f>VLOOKUP(A19,'VNIBOR đã xử lý'!$A:$T,17,0)</f>
        <v>0.01975777778</v>
      </c>
      <c r="H19" s="148">
        <f>VLOOKUP(A19,'VNIBOR đã xử lý'!$A:$T,18,0)</f>
        <v>0.02045511111</v>
      </c>
      <c r="I19" s="148">
        <f>VLOOKUP(A19,'VNIBOR đã xử lý'!$A:$T,19,0)</f>
        <v>0.02068755556</v>
      </c>
      <c r="J19" s="191">
        <f>VLOOKUP(A19,VBMA!$A:$AF,4,0)/100</f>
        <v>0.02092</v>
      </c>
      <c r="K19" s="191">
        <f>VLOOKUP(A19,VBMA!$A:$AF,7,0)/100</f>
        <v>0.02115</v>
      </c>
      <c r="L19" s="191">
        <f>VLOOKUP(A19,VBMA!$A:$AF,10,0)/100</f>
        <v>0.02177</v>
      </c>
      <c r="M19" s="191">
        <f>VLOOKUP(A19,VBMA!$A:$AF,13,0)/100</f>
        <v>0.02304</v>
      </c>
      <c r="N19" s="191">
        <f>VLOOKUP(A19,VBMA!$A:$AF,16,0)/100</f>
        <v>0.02432</v>
      </c>
      <c r="O19" s="191">
        <f>VLOOKUP(A19,VBMA!$A:$AF,19,0)/100</f>
        <v>0.02859</v>
      </c>
      <c r="P19" s="191">
        <f>VLOOKUP(A19,VBMA!$A:$AF,22,0)/100</f>
        <v>0.03123</v>
      </c>
      <c r="Q19" s="191">
        <f>VLOOKUP(A19,VBMA!$A:$AF,25,0)/100</f>
        <v>0.03294</v>
      </c>
      <c r="R19" s="191">
        <f>VLOOKUP(A19,VBMA!$A:$AF,28,0)/100</f>
        <v>0.03367</v>
      </c>
      <c r="S19" s="191">
        <f>VLOOKUP(A19,VBMA!$A:$AF,31,0)/100</f>
        <v>0.0345</v>
      </c>
    </row>
    <row r="20">
      <c r="A20" s="108">
        <f>VBMA!A19</f>
        <v>45707</v>
      </c>
      <c r="B20" s="148">
        <f>VLOOKUP(A20,'VNIBOR đã xử lý'!$A:$T,12,0)</f>
        <v>0.01686845438</v>
      </c>
      <c r="C20" s="148">
        <f>VLOOKUP(A20,'VNIBOR đã xử lý'!$A:$T,13,0)</f>
        <v>0.01780342644</v>
      </c>
      <c r="D20" s="148">
        <f>VLOOKUP(A20,'VNIBOR đã xử lý'!$A:$T,14,0)</f>
        <v>0.01850465549</v>
      </c>
      <c r="E20" s="148">
        <f>VLOOKUP(A20,'VNIBOR đã xử lý'!$A:$T,15,0)</f>
        <v>0.0190110987</v>
      </c>
      <c r="F20" s="148">
        <f>VLOOKUP(A20,'VNIBOR đã xử lý'!$A:$T,16,0)</f>
        <v>0.01959545624</v>
      </c>
      <c r="G20" s="148">
        <f>VLOOKUP(A20,'VNIBOR đã xử lý'!$A:$T,17,0)</f>
        <v>0.02006294227</v>
      </c>
      <c r="H20" s="148">
        <f>VLOOKUP(A20,'VNIBOR đã xử lý'!$A:$T,18,0)</f>
        <v>0.02053042831</v>
      </c>
      <c r="I20" s="148">
        <f>VLOOKUP(A20,'VNIBOR đã xử lý'!$A:$T,19,0)</f>
        <v>0.02072521415</v>
      </c>
      <c r="J20" s="191">
        <f>VLOOKUP(A20,VBMA!$A:$AF,4,0)/100</f>
        <v>0.02092</v>
      </c>
      <c r="K20" s="191">
        <f>VLOOKUP(A20,VBMA!$A:$AF,7,0)/100</f>
        <v>0.02115</v>
      </c>
      <c r="L20" s="191">
        <f>VLOOKUP(A20,VBMA!$A:$AF,10,0)/100</f>
        <v>0.02177</v>
      </c>
      <c r="M20" s="191">
        <f>VLOOKUP(A20,VBMA!$A:$AF,13,0)/100</f>
        <v>0.0231</v>
      </c>
      <c r="N20" s="191">
        <f>VLOOKUP(A20,VBMA!$A:$AF,16,0)/100</f>
        <v>0.02443</v>
      </c>
      <c r="O20" s="191">
        <f>VLOOKUP(A20,VBMA!$A:$AF,19,0)/100</f>
        <v>0.02863</v>
      </c>
      <c r="P20" s="191">
        <f>VLOOKUP(A20,VBMA!$A:$AF,22,0)/100</f>
        <v>0.0313</v>
      </c>
      <c r="Q20" s="191">
        <f>VLOOKUP(A20,VBMA!$A:$AF,25,0)/100</f>
        <v>0.03294</v>
      </c>
      <c r="R20" s="191">
        <f>VLOOKUP(A20,VBMA!$A:$AF,28,0)/100</f>
        <v>0.03358</v>
      </c>
      <c r="S20" s="191">
        <f>VLOOKUP(A20,VBMA!$A:$AF,31,0)/100</f>
        <v>0.03442</v>
      </c>
    </row>
    <row r="21" ht="15.75" customHeight="1">
      <c r="A21" s="108">
        <f>VBMA!A20</f>
        <v>45706</v>
      </c>
      <c r="B21" s="148">
        <f>VLOOKUP(A21,'VNIBOR đã xử lý'!$A:$T,12,0)</f>
        <v>0.01823195531</v>
      </c>
      <c r="C21" s="148">
        <f>VLOOKUP(A21,'VNIBOR đã xử lý'!$A:$T,13,0)</f>
        <v>0.01869944134</v>
      </c>
      <c r="D21" s="148">
        <f>VLOOKUP(A21,'VNIBOR đã xử lý'!$A:$T,14,0)</f>
        <v>0.01889422719</v>
      </c>
      <c r="E21" s="148">
        <f>VLOOKUP(A21,'VNIBOR đã xử lý'!$A:$T,15,0)</f>
        <v>0.01916692737</v>
      </c>
      <c r="F21" s="148">
        <f>VLOOKUP(A21,'VNIBOR đã xử lý'!$A:$T,16,0)</f>
        <v>0.01955649907</v>
      </c>
      <c r="G21" s="148">
        <f>VLOOKUP(A21,'VNIBOR đã xử lý'!$A:$T,17,0)</f>
        <v>0.01994607076</v>
      </c>
      <c r="H21" s="148">
        <f>VLOOKUP(A21,'VNIBOR đã xử lý'!$A:$T,18,0)</f>
        <v>0.02053042831</v>
      </c>
      <c r="I21" s="148">
        <f>VLOOKUP(A21,'VNIBOR đã xử lý'!$A:$T,19,0)</f>
        <v>0.02072521415</v>
      </c>
      <c r="J21" s="191">
        <f>VLOOKUP(A21,VBMA!$A:$AF,4,0)/100</f>
        <v>0.02092</v>
      </c>
      <c r="K21" s="191">
        <f>VLOOKUP(A21,VBMA!$A:$AF,7,0)/100</f>
        <v>0.02115</v>
      </c>
      <c r="L21" s="191">
        <f>VLOOKUP(A21,VBMA!$A:$AF,10,0)/100</f>
        <v>0.02177</v>
      </c>
      <c r="M21" s="191">
        <f>VLOOKUP(A21,VBMA!$A:$AF,13,0)/100</f>
        <v>0.0231</v>
      </c>
      <c r="N21" s="191">
        <f>VLOOKUP(A21,VBMA!$A:$AF,16,0)/100</f>
        <v>0.02443</v>
      </c>
      <c r="O21" s="191">
        <f>VLOOKUP(A21,VBMA!$A:$AF,19,0)/100</f>
        <v>0.02859</v>
      </c>
      <c r="P21" s="191">
        <f>VLOOKUP(A21,VBMA!$A:$AF,22,0)/100</f>
        <v>0.03129</v>
      </c>
      <c r="Q21" s="191">
        <f>VLOOKUP(A21,VBMA!$A:$AF,25,0)/100</f>
        <v>0.03293</v>
      </c>
      <c r="R21" s="191" t="str">
        <f>VLOOKUP(A21,VBMA!$A:$AF,28,0)/100</f>
        <v>#VALUE!</v>
      </c>
      <c r="S21" s="191">
        <f>VLOOKUP(A21,VBMA!$A:$AF,31,0)/100</f>
        <v>0.03442</v>
      </c>
      <c r="AB21" s="106" t="s">
        <v>139</v>
      </c>
    </row>
    <row r="22" ht="15.75" customHeight="1">
      <c r="A22" s="108">
        <f>VBMA!A21</f>
        <v>45705</v>
      </c>
      <c r="B22" s="148">
        <f>VLOOKUP(A22,'VNIBOR đã xử lý'!$A:$T,12,0)</f>
        <v>0.01749742647</v>
      </c>
      <c r="C22" s="148">
        <f>VLOOKUP(A22,'VNIBOR đã xử lý'!$A:$T,13,0)</f>
        <v>0.01815117647</v>
      </c>
      <c r="D22" s="148">
        <f>VLOOKUP(A22,'VNIBOR đã xử lý'!$A:$T,14,0)</f>
        <v>0.01826654412</v>
      </c>
      <c r="E22" s="148">
        <f>VLOOKUP(A22,'VNIBOR đã xử lý'!$A:$T,15,0)</f>
        <v>0.01884338235</v>
      </c>
      <c r="F22" s="148">
        <f>VLOOKUP(A22,'VNIBOR đã xử lý'!$A:$T,16,0)</f>
        <v>0.01934330882</v>
      </c>
      <c r="G22" s="148">
        <f>VLOOKUP(A22,'VNIBOR đã xử lý'!$A:$T,17,0)</f>
        <v>0.01968941176</v>
      </c>
      <c r="H22" s="148">
        <f>VLOOKUP(A22,'VNIBOR đã xử lý'!$A:$T,18,0)</f>
        <v>0.02030470588</v>
      </c>
      <c r="I22" s="148">
        <f>VLOOKUP(A22,'VNIBOR đã xử lý'!$A:$T,19,0)</f>
        <v>0.02061235294</v>
      </c>
      <c r="J22" s="191">
        <f>VLOOKUP(A22,VBMA!$A:$AF,4,0)/100</f>
        <v>0.02092</v>
      </c>
      <c r="K22" s="191">
        <f>VLOOKUP(A22,VBMA!$A:$AF,7,0)/100</f>
        <v>0.02115</v>
      </c>
      <c r="L22" s="191">
        <f>VLOOKUP(A22,VBMA!$A:$AF,10,0)/100</f>
        <v>0.02177</v>
      </c>
      <c r="M22" s="191">
        <f>VLOOKUP(A22,VBMA!$A:$AF,13,0)/100</f>
        <v>0.02302</v>
      </c>
      <c r="N22" s="191">
        <f>VLOOKUP(A22,VBMA!$A:$AF,16,0)/100</f>
        <v>0.02426</v>
      </c>
      <c r="O22" s="191">
        <f>VLOOKUP(A22,VBMA!$A:$AF,19,0)/100</f>
        <v>0.02857</v>
      </c>
      <c r="P22" s="191">
        <f>VLOOKUP(A22,VBMA!$A:$AF,22,0)/100</f>
        <v>0.03128</v>
      </c>
      <c r="Q22" s="191">
        <f>VLOOKUP(A22,VBMA!$A:$AF,25,0)/100</f>
        <v>0.03291</v>
      </c>
      <c r="R22" s="191">
        <f>VLOOKUP(A22,VBMA!$A:$AF,28,0)/100</f>
        <v>0.03358</v>
      </c>
      <c r="S22" s="191">
        <f>VLOOKUP(A22,VBMA!$A:$AF,31,0)/100</f>
        <v>0.03442</v>
      </c>
    </row>
    <row r="23" ht="15.75" customHeight="1">
      <c r="A23" s="108">
        <f>VBMA!A22</f>
        <v>45702</v>
      </c>
      <c r="B23" s="148">
        <f>VLOOKUP(A23,'VNIBOR đã xử lý'!$A:$T,12,0)</f>
        <v>0.01551526802</v>
      </c>
      <c r="C23" s="148">
        <f>VLOOKUP(A23,'VNIBOR đã xử lý'!$A:$T,13,0)</f>
        <v>0.01678890943</v>
      </c>
      <c r="D23" s="148">
        <f>VLOOKUP(A23,'VNIBOR đã xử lý'!$A:$T,14,0)</f>
        <v>0.01786957486</v>
      </c>
      <c r="E23" s="148">
        <f>VLOOKUP(A23,'VNIBOR đã xử lý'!$A:$T,15,0)</f>
        <v>0.01852569316</v>
      </c>
      <c r="F23" s="148">
        <f>VLOOKUP(A23,'VNIBOR đã xử lý'!$A:$T,16,0)</f>
        <v>0.01937478743</v>
      </c>
      <c r="G23" s="148">
        <f>VLOOKUP(A23,'VNIBOR đã xử lý'!$A:$T,17,0)</f>
        <v>0.0195677634</v>
      </c>
      <c r="H23" s="148">
        <f>VLOOKUP(A23,'VNIBOR đã xử lý'!$A:$T,18,0)</f>
        <v>0.02033966728</v>
      </c>
      <c r="I23" s="148">
        <f>VLOOKUP(A23,'VNIBOR đã xử lý'!$A:$T,19,0)</f>
        <v>0.02060983364</v>
      </c>
      <c r="J23" s="191">
        <f>VLOOKUP(A23,VBMA!$A:$AF,4,0)/100</f>
        <v>0.02088</v>
      </c>
      <c r="K23" s="191">
        <f>VLOOKUP(A23,VBMA!$A:$AF,7,0)/100</f>
        <v>0.0211</v>
      </c>
      <c r="L23" s="191">
        <f>VLOOKUP(A23,VBMA!$A:$AF,10,0)/100</f>
        <v>0.02177</v>
      </c>
      <c r="M23" s="191">
        <f>VLOOKUP(A23,VBMA!$A:$AF,13,0)/100</f>
        <v>0.02302</v>
      </c>
      <c r="N23" s="191">
        <f>VLOOKUP(A23,VBMA!$A:$AF,16,0)/100</f>
        <v>0.02426</v>
      </c>
      <c r="O23" s="191">
        <f>VLOOKUP(A23,VBMA!$A:$AF,19,0)/100</f>
        <v>0.02807</v>
      </c>
      <c r="P23" s="191">
        <f>VLOOKUP(A23,VBMA!$A:$AF,22,0)/100</f>
        <v>0.0313</v>
      </c>
      <c r="Q23" s="191">
        <f>VLOOKUP(A23,VBMA!$A:$AF,25,0)/100</f>
        <v>0.03301</v>
      </c>
      <c r="R23" s="191">
        <f>VLOOKUP(A23,VBMA!$A:$AF,28,0)/100</f>
        <v>0.03363</v>
      </c>
      <c r="S23" s="191">
        <f>VLOOKUP(A23,VBMA!$A:$AF,31,0)/100</f>
        <v>0.03446</v>
      </c>
    </row>
    <row r="24" ht="15.75" customHeight="1">
      <c r="A24" s="108">
        <f>VBMA!A23</f>
        <v>45701</v>
      </c>
      <c r="B24" s="148">
        <f>VLOOKUP(A24,'VNIBOR đã xử lý'!$A:$T,12,0)</f>
        <v>0.01649364312</v>
      </c>
      <c r="C24" s="148">
        <f>VLOOKUP(A24,'VNIBOR đã xử lý'!$A:$T,13,0)</f>
        <v>0.01742286245</v>
      </c>
      <c r="D24" s="148">
        <f>VLOOKUP(A24,'VNIBOR đã xử lý'!$A:$T,14,0)</f>
        <v>0.01796490706</v>
      </c>
      <c r="E24" s="148">
        <f>VLOOKUP(A24,'VNIBOR đã xử lý'!$A:$T,15,0)</f>
        <v>0.01873925651</v>
      </c>
      <c r="F24" s="148">
        <f>VLOOKUP(A24,'VNIBOR đã xử lý'!$A:$T,16,0)</f>
        <v>0.01962975836</v>
      </c>
      <c r="G24" s="148">
        <f>VLOOKUP(A24,'VNIBOR đã xử lý'!$A:$T,17,0)</f>
        <v>0.01990078067</v>
      </c>
      <c r="H24" s="148">
        <f>VLOOKUP(A24,'VNIBOR đã xử lý'!$A:$T,18,0)</f>
        <v>0.02036539033</v>
      </c>
      <c r="I24" s="148">
        <f>VLOOKUP(A24,'VNIBOR đã xử lý'!$A:$T,19,0)</f>
        <v>0.02059769517</v>
      </c>
      <c r="J24" s="191">
        <f>VLOOKUP(A24,VBMA!$A:$AF,4,0)/100</f>
        <v>0.02083</v>
      </c>
      <c r="K24" s="191">
        <f>VLOOKUP(A24,VBMA!$A:$AF,7,0)/100</f>
        <v>0.02106</v>
      </c>
      <c r="L24" s="191">
        <f>VLOOKUP(A24,VBMA!$A:$AF,10,0)/100</f>
        <v>0.02167</v>
      </c>
      <c r="M24" s="191">
        <f>VLOOKUP(A24,VBMA!$A:$AF,13,0)/100</f>
        <v>0.02301</v>
      </c>
      <c r="N24" s="191">
        <f>VLOOKUP(A24,VBMA!$A:$AF,16,0)/100</f>
        <v>0.02436</v>
      </c>
      <c r="O24" s="191">
        <f>VLOOKUP(A24,VBMA!$A:$AF,19,0)/100</f>
        <v>0.02812</v>
      </c>
      <c r="P24" s="191">
        <f>VLOOKUP(A24,VBMA!$A:$AF,22,0)/100</f>
        <v>0.03129</v>
      </c>
      <c r="Q24" s="191">
        <f>VLOOKUP(A24,VBMA!$A:$AF,25,0)/100</f>
        <v>0.03305</v>
      </c>
      <c r="R24" s="191">
        <f>VLOOKUP(A24,VBMA!$A:$AF,28,0)/100</f>
        <v>0.03358</v>
      </c>
      <c r="S24" s="191">
        <f>VLOOKUP(A24,VBMA!$A:$AF,31,0)/100</f>
        <v>0.03446</v>
      </c>
    </row>
    <row r="25" ht="15.75" customHeight="1">
      <c r="A25" s="108">
        <f>VBMA!A24</f>
        <v>45700</v>
      </c>
      <c r="B25" s="148">
        <f>VLOOKUP(A25,'VNIBOR đã xử lý'!$A:$T,12,0)</f>
        <v>0.01739044944</v>
      </c>
      <c r="C25" s="148">
        <f>VLOOKUP(A25,'VNIBOR đã xử lý'!$A:$T,13,0)</f>
        <v>0.01788951311</v>
      </c>
      <c r="D25" s="148">
        <f>VLOOKUP(A25,'VNIBOR đã xử lý'!$A:$T,14,0)</f>
        <v>0.01854213483</v>
      </c>
      <c r="E25" s="148">
        <f>VLOOKUP(A25,'VNIBOR đã xử lý'!$A:$T,15,0)</f>
        <v>0.01923314607</v>
      </c>
      <c r="F25" s="148">
        <f>VLOOKUP(A25,'VNIBOR đã xử lý'!$A:$T,16,0)</f>
        <v>0.01969382022</v>
      </c>
      <c r="G25" s="148">
        <f>VLOOKUP(A25,'VNIBOR đã xử lý'!$A:$T,17,0)</f>
        <v>0.01980898876</v>
      </c>
      <c r="H25" s="148">
        <f>VLOOKUP(A25,'VNIBOR đã xử lý'!$A:$T,18,0)</f>
        <v>0.02034644195</v>
      </c>
      <c r="I25" s="148">
        <f>VLOOKUP(A25,'VNIBOR đã xử lý'!$A:$T,19,0)</f>
        <v>0.02042322097</v>
      </c>
      <c r="J25" s="191">
        <f>VLOOKUP(A25,VBMA!$A:$AF,4,0)/100</f>
        <v>0.0205</v>
      </c>
      <c r="K25" s="191">
        <f>VLOOKUP(A25,VBMA!$A:$AF,7,0)/100</f>
        <v>0.02073</v>
      </c>
      <c r="L25" s="191">
        <f>VLOOKUP(A25,VBMA!$A:$AF,10,0)/100</f>
        <v>0.02125</v>
      </c>
      <c r="M25" s="191">
        <f>VLOOKUP(A25,VBMA!$A:$AF,13,0)/100</f>
        <v>0.02271</v>
      </c>
      <c r="N25" s="191">
        <f>VLOOKUP(A25,VBMA!$A:$AF,16,0)/100</f>
        <v>0.02417</v>
      </c>
      <c r="O25" s="191">
        <f>VLOOKUP(A25,VBMA!$A:$AF,19,0)/100</f>
        <v>0.02764</v>
      </c>
      <c r="P25" s="191">
        <f>VLOOKUP(A25,VBMA!$A:$AF,22,0)/100</f>
        <v>0.03095</v>
      </c>
      <c r="Q25" s="191">
        <f>VLOOKUP(A25,VBMA!$A:$AF,25,0)/100</f>
        <v>0.0329</v>
      </c>
      <c r="R25" s="191">
        <f>VLOOKUP(A25,VBMA!$A:$AF,28,0)/100</f>
        <v>0.033</v>
      </c>
      <c r="S25" s="191">
        <f>VLOOKUP(A25,VBMA!$A:$AF,31,0)/100</f>
        <v>0.03375</v>
      </c>
    </row>
    <row r="26" ht="15.75" customHeight="1">
      <c r="A26" s="108">
        <f>VBMA!A25</f>
        <v>45699</v>
      </c>
      <c r="B26" s="148">
        <f>VLOOKUP(A26,'VNIBOR đã xử lý'!$A:$T,12,0)</f>
        <v>0.02076651685</v>
      </c>
      <c r="C26" s="148">
        <f>VLOOKUP(A26,'VNIBOR đã xử lý'!$A:$T,13,0)</f>
        <v>0.02099640449</v>
      </c>
      <c r="D26" s="148">
        <f>VLOOKUP(A26,'VNIBOR đã xử lý'!$A:$T,14,0)</f>
        <v>0.02107303371</v>
      </c>
      <c r="E26" s="148">
        <f>VLOOKUP(A26,'VNIBOR đã xử lý'!$A:$T,15,0)</f>
        <v>0.02061325843</v>
      </c>
      <c r="F26" s="148">
        <f>VLOOKUP(A26,'VNIBOR đã xử lý'!$A:$T,16,0)</f>
        <v>0.02030674157</v>
      </c>
      <c r="G26" s="148">
        <f>VLOOKUP(A26,'VNIBOR đã xử lý'!$A:$T,17,0)</f>
        <v>0.02023011236</v>
      </c>
      <c r="H26" s="148">
        <f>VLOOKUP(A26,'VNIBOR đã xử lý'!$A:$T,18,0)</f>
        <v>0.02030674157</v>
      </c>
      <c r="I26" s="148">
        <f>VLOOKUP(A26,'VNIBOR đã xử lý'!$A:$T,19,0)</f>
        <v>0.02038337079</v>
      </c>
      <c r="J26" s="191">
        <f>VLOOKUP(A26,VBMA!$A:$AF,4,0)/100</f>
        <v>0.02046</v>
      </c>
      <c r="K26" s="191">
        <f>VLOOKUP(A26,VBMA!$A:$AF,7,0)/100</f>
        <v>0.02069</v>
      </c>
      <c r="L26" s="191">
        <f>VLOOKUP(A26,VBMA!$A:$AF,10,0)/100</f>
        <v>0.02121</v>
      </c>
      <c r="M26" s="191">
        <f>VLOOKUP(A26,VBMA!$A:$AF,13,0)/100</f>
        <v>0.02263</v>
      </c>
      <c r="N26" s="191">
        <f>VLOOKUP(A26,VBMA!$A:$AF,16,0)/100</f>
        <v>0.02406</v>
      </c>
      <c r="O26" s="191">
        <f>VLOOKUP(A26,VBMA!$A:$AF,19,0)/100</f>
        <v>0.02719</v>
      </c>
      <c r="P26" s="191">
        <f>VLOOKUP(A26,VBMA!$A:$AF,22,0)/100</f>
        <v>0.03083</v>
      </c>
      <c r="Q26" s="191">
        <f>VLOOKUP(A26,VBMA!$A:$AF,25,0)/100</f>
        <v>0.03256</v>
      </c>
      <c r="R26" s="191">
        <f>VLOOKUP(A26,VBMA!$A:$AF,28,0)/100</f>
        <v>0.03292</v>
      </c>
      <c r="S26" s="191">
        <f>VLOOKUP(A26,VBMA!$A:$AF,31,0)/100</f>
        <v>0.03375</v>
      </c>
    </row>
    <row r="27" ht="15.75" customHeight="1">
      <c r="A27" s="108">
        <f>VBMA!A26</f>
        <v>45698</v>
      </c>
      <c r="B27" s="148">
        <f>VLOOKUP(A27,'VNIBOR đã xử lý'!$A:$T,12,0)</f>
        <v>0.02109572505</v>
      </c>
      <c r="C27" s="148">
        <f>VLOOKUP(A27,'VNIBOR đã xử lý'!$A:$T,13,0)</f>
        <v>0.02105743879</v>
      </c>
      <c r="D27" s="148">
        <f>VLOOKUP(A27,'VNIBOR đã xử lý'!$A:$T,14,0)</f>
        <v>0.02090429379</v>
      </c>
      <c r="E27" s="148">
        <f>VLOOKUP(A27,'VNIBOR đã xử lý'!$A:$T,15,0)</f>
        <v>0.02006199623</v>
      </c>
      <c r="F27" s="148">
        <f>VLOOKUP(A27,'VNIBOR đã xử lý'!$A:$T,16,0)</f>
        <v>0.02002370998</v>
      </c>
      <c r="G27" s="148">
        <f>VLOOKUP(A27,'VNIBOR đã xử lý'!$A:$T,17,0)</f>
        <v>0.01994713748</v>
      </c>
      <c r="H27" s="148">
        <f>VLOOKUP(A27,'VNIBOR đã xử lý'!$A:$T,18,0)</f>
        <v>0.0204065725</v>
      </c>
      <c r="I27" s="148">
        <f>VLOOKUP(A27,'VNIBOR đã xử lý'!$A:$T,19,0)</f>
        <v>0.02036828625</v>
      </c>
      <c r="J27" s="191">
        <f>VLOOKUP(A27,VBMA!$A:$AF,4,0)/100</f>
        <v>0.02033</v>
      </c>
      <c r="K27" s="191">
        <f>VLOOKUP(A27,VBMA!$A:$AF,7,0)/100</f>
        <v>0.0206</v>
      </c>
      <c r="L27" s="191">
        <f>VLOOKUP(A27,VBMA!$A:$AF,10,0)/100</f>
        <v>0.02108</v>
      </c>
      <c r="M27" s="191">
        <f>VLOOKUP(A27,VBMA!$A:$AF,13,0)/100</f>
        <v>0.02243</v>
      </c>
      <c r="N27" s="191">
        <f>VLOOKUP(A27,VBMA!$A:$AF,16,0)/100</f>
        <v>0.02379</v>
      </c>
      <c r="O27" s="191">
        <f>VLOOKUP(A27,VBMA!$A:$AF,19,0)/100</f>
        <v>0.02685</v>
      </c>
      <c r="P27" s="191">
        <f>VLOOKUP(A27,VBMA!$A:$AF,22,0)/100</f>
        <v>0.0307</v>
      </c>
      <c r="Q27" s="191">
        <f>VLOOKUP(A27,VBMA!$A:$AF,25,0)/100</f>
        <v>0.0325</v>
      </c>
      <c r="R27" s="191">
        <f>VLOOKUP(A27,VBMA!$A:$AF,28,0)/100</f>
        <v>0.03277</v>
      </c>
      <c r="S27" s="191">
        <f>VLOOKUP(A27,VBMA!$A:$AF,31,0)/100</f>
        <v>0.03363</v>
      </c>
    </row>
    <row r="28" ht="15.75" customHeight="1">
      <c r="A28" s="108">
        <f>VBMA!A27</f>
        <v>45695</v>
      </c>
      <c r="B28" s="148">
        <f>VLOOKUP(A28,'VNIBOR đã xử lý'!$A:$T,12,0)</f>
        <v>0.01745896947</v>
      </c>
      <c r="C28" s="148">
        <f>VLOOKUP(A28,'VNIBOR đã xử lý'!$A:$T,13,0)</f>
        <v>0.01815732824</v>
      </c>
      <c r="D28" s="148">
        <f>VLOOKUP(A28,'VNIBOR đã xử lý'!$A:$T,14,0)</f>
        <v>0.01862290076</v>
      </c>
      <c r="E28" s="148">
        <f>VLOOKUP(A28,'VNIBOR đã xử lý'!$A:$T,15,0)</f>
        <v>0.01901087786</v>
      </c>
      <c r="F28" s="148">
        <f>VLOOKUP(A28,'VNIBOR đã xử lý'!$A:$T,16,0)</f>
        <v>0.0195540458</v>
      </c>
      <c r="G28" s="148">
        <f>VLOOKUP(A28,'VNIBOR đã xử lý'!$A:$T,17,0)</f>
        <v>0.01970923664</v>
      </c>
      <c r="H28" s="148">
        <f>VLOOKUP(A28,'VNIBOR đã xử lý'!$A:$T,18,0)</f>
        <v>0.02040759542</v>
      </c>
      <c r="I28" s="148">
        <f>VLOOKUP(A28,'VNIBOR đã xử lý'!$A:$T,19,0)</f>
        <v>0.02036879771</v>
      </c>
      <c r="J28" s="191">
        <f>VLOOKUP(A28,VBMA!$A:$AF,4,0)/100</f>
        <v>0.02033</v>
      </c>
      <c r="K28" s="191">
        <f>VLOOKUP(A28,VBMA!$A:$AF,7,0)/100</f>
        <v>0.02056</v>
      </c>
      <c r="L28" s="191">
        <f>VLOOKUP(A28,VBMA!$A:$AF,10,0)/100</f>
        <v>0.02108</v>
      </c>
      <c r="M28" s="191">
        <f>VLOOKUP(A28,VBMA!$A:$AF,13,0)/100</f>
        <v>0.02229</v>
      </c>
      <c r="N28" s="191">
        <f>VLOOKUP(A28,VBMA!$A:$AF,16,0)/100</f>
        <v>0.0235</v>
      </c>
      <c r="O28" s="191">
        <f>VLOOKUP(A28,VBMA!$A:$AF,19,0)/100</f>
        <v>0.02668</v>
      </c>
      <c r="P28" s="191">
        <f>VLOOKUP(A28,VBMA!$A:$AF,22,0)/100</f>
        <v>0.03035</v>
      </c>
      <c r="Q28" s="191">
        <f>VLOOKUP(A28,VBMA!$A:$AF,25,0)/100</f>
        <v>0.03214</v>
      </c>
      <c r="R28" s="191">
        <f>VLOOKUP(A28,VBMA!$A:$AF,28,0)/100</f>
        <v>0.03277</v>
      </c>
      <c r="S28" s="191">
        <f>VLOOKUP(A28,VBMA!$A:$AF,31,0)/100</f>
        <v>0.03358</v>
      </c>
    </row>
    <row r="29" ht="15.75" customHeight="1">
      <c r="A29" s="108">
        <f>VBMA!A28</f>
        <v>45694</v>
      </c>
      <c r="B29" s="148">
        <f>VLOOKUP(A29,'VNIBOR đã xử lý'!$A:$T,12,0)</f>
        <v>0.01689013308</v>
      </c>
      <c r="C29" s="148">
        <f>VLOOKUP(A29,'VNIBOR đã xử lý'!$A:$T,13,0)</f>
        <v>0.01766313688</v>
      </c>
      <c r="D29" s="148">
        <f>VLOOKUP(A29,'VNIBOR đã xử lý'!$A:$T,14,0)</f>
        <v>0.01828153992</v>
      </c>
      <c r="E29" s="148">
        <f>VLOOKUP(A29,'VNIBOR đã xử lý'!$A:$T,15,0)</f>
        <v>0.01874534221</v>
      </c>
      <c r="F29" s="148">
        <f>VLOOKUP(A29,'VNIBOR đã xử lý'!$A:$T,16,0)</f>
        <v>0.01951834601</v>
      </c>
      <c r="G29" s="148">
        <f>VLOOKUP(A29,'VNIBOR đã xử lý'!$A:$T,17,0)</f>
        <v>0.01963429658</v>
      </c>
      <c r="H29" s="148">
        <f>VLOOKUP(A29,'VNIBOR đã xử lý'!$A:$T,18,0)</f>
        <v>0.02048460076</v>
      </c>
      <c r="I29" s="148">
        <f>VLOOKUP(A29,'VNIBOR đã xử lý'!$A:$T,19,0)</f>
        <v>0.02040730038</v>
      </c>
      <c r="J29" s="191">
        <f>VLOOKUP(A29,VBMA!$A:$AF,4,0)/100</f>
        <v>0.02033</v>
      </c>
      <c r="K29" s="191">
        <f>VLOOKUP(A29,VBMA!$A:$AF,7,0)/100</f>
        <v>0.02054</v>
      </c>
      <c r="L29" s="191">
        <f>VLOOKUP(A29,VBMA!$A:$AF,10,0)/100</f>
        <v>0.02104</v>
      </c>
      <c r="M29" s="191">
        <f>VLOOKUP(A29,VBMA!$A:$AF,13,0)/100</f>
        <v>0.02228</v>
      </c>
      <c r="N29" s="191">
        <f>VLOOKUP(A29,VBMA!$A:$AF,16,0)/100</f>
        <v>0.02351</v>
      </c>
      <c r="O29" s="191">
        <f>VLOOKUP(A29,VBMA!$A:$AF,19,0)/100</f>
        <v>0.0268</v>
      </c>
      <c r="P29" s="191">
        <f>VLOOKUP(A29,VBMA!$A:$AF,22,0)/100</f>
        <v>0.0304</v>
      </c>
      <c r="Q29" s="191">
        <f>VLOOKUP(A29,VBMA!$A:$AF,25,0)/100</f>
        <v>0.03226</v>
      </c>
      <c r="R29" s="191">
        <f>VLOOKUP(A29,VBMA!$A:$AF,28,0)/100</f>
        <v>0.03277</v>
      </c>
      <c r="S29" s="191">
        <f>VLOOKUP(A29,VBMA!$A:$AF,31,0)/100</f>
        <v>0.03358</v>
      </c>
    </row>
    <row r="30" ht="15.75" customHeight="1">
      <c r="A30" s="108">
        <f>VBMA!A29</f>
        <v>45693</v>
      </c>
      <c r="B30" s="148">
        <f>VLOOKUP(A30,'VNIBOR đã xử lý'!$A:$T,12,0)</f>
        <v>0.01717009363</v>
      </c>
      <c r="C30" s="148">
        <f>VLOOKUP(A30,'VNIBOR đã xử lý'!$A:$T,13,0)</f>
        <v>0.01793151685</v>
      </c>
      <c r="D30" s="148">
        <f>VLOOKUP(A30,'VNIBOR đã xử lý'!$A:$T,14,0)</f>
        <v>0.01842644195</v>
      </c>
      <c r="E30" s="148">
        <f>VLOOKUP(A30,'VNIBOR đã xử lý'!$A:$T,15,0)</f>
        <v>0.01907365169</v>
      </c>
      <c r="F30" s="148">
        <f>VLOOKUP(A30,'VNIBOR đã xử lý'!$A:$T,16,0)</f>
        <v>0.01941629213</v>
      </c>
      <c r="G30" s="148">
        <f>VLOOKUP(A30,'VNIBOR đã xử lý'!$A:$T,17,0)</f>
        <v>0.0194543633</v>
      </c>
      <c r="H30" s="148">
        <f>VLOOKUP(A30,'VNIBOR đã xử lý'!$A:$T,18,0)</f>
        <v>0.02002543071</v>
      </c>
      <c r="I30" s="148">
        <f>VLOOKUP(A30,'VNIBOR đã xử lý'!$A:$T,19,0)</f>
        <v>0.02017771536</v>
      </c>
      <c r="J30" s="191">
        <f>VLOOKUP(A30,VBMA!$A:$AF,4,0)/100</f>
        <v>0.02033</v>
      </c>
      <c r="K30" s="191">
        <f>VLOOKUP(A30,VBMA!$A:$AF,7,0)/100</f>
        <v>0.02054</v>
      </c>
      <c r="L30" s="191">
        <f>VLOOKUP(A30,VBMA!$A:$AF,10,0)/100</f>
        <v>0.021</v>
      </c>
      <c r="M30" s="191">
        <f>VLOOKUP(A30,VBMA!$A:$AF,13,0)/100</f>
        <v>0.02215</v>
      </c>
      <c r="N30" s="191">
        <f>VLOOKUP(A30,VBMA!$A:$AF,16,0)/100</f>
        <v>0.02329</v>
      </c>
      <c r="O30" s="191">
        <f>VLOOKUP(A30,VBMA!$A:$AF,19,0)/100</f>
        <v>0.02575</v>
      </c>
      <c r="P30" s="191">
        <f>VLOOKUP(A30,VBMA!$A:$AF,22,0)/100</f>
        <v>0.03006</v>
      </c>
      <c r="Q30" s="191">
        <f>VLOOKUP(A30,VBMA!$A:$AF,25,0)/100</f>
        <v>0.03198</v>
      </c>
      <c r="R30" s="191">
        <f>VLOOKUP(A30,VBMA!$A:$AF,28,0)/100</f>
        <v>0.03273</v>
      </c>
      <c r="S30" s="191">
        <f>VLOOKUP(A30,VBMA!$A:$AF,31,0)/100</f>
        <v>0.03354</v>
      </c>
    </row>
    <row r="31" ht="15.75" customHeight="1">
      <c r="A31" s="108">
        <f>VBMA!A30</f>
        <v>45692</v>
      </c>
      <c r="B31" s="148">
        <f>VLOOKUP(A31,'VNIBOR đã xử lý'!$A:$T,12,0)</f>
        <v>0.02055422794</v>
      </c>
      <c r="C31" s="148">
        <f>VLOOKUP(A31,'VNIBOR đã xử lý'!$A:$T,13,0)</f>
        <v>0.02033</v>
      </c>
      <c r="D31" s="148">
        <f>VLOOKUP(A31,'VNIBOR đã xử lý'!$A:$T,14,0)</f>
        <v>0.02010577206</v>
      </c>
      <c r="E31" s="148">
        <f>VLOOKUP(A31,'VNIBOR đã xử lý'!$A:$T,15,0)</f>
        <v>0.01973205882</v>
      </c>
      <c r="F31" s="148">
        <f>VLOOKUP(A31,'VNIBOR đã xử lý'!$A:$T,16,0)</f>
        <v>0.01988154412</v>
      </c>
      <c r="G31" s="148">
        <f>VLOOKUP(A31,'VNIBOR đã xử lý'!$A:$T,17,0)</f>
        <v>0.01973205882</v>
      </c>
      <c r="H31" s="148">
        <f>VLOOKUP(A31,'VNIBOR đã xử lý'!$A:$T,18,0)</f>
        <v>0.01988154412</v>
      </c>
      <c r="I31" s="148">
        <f>VLOOKUP(A31,'VNIBOR đã xử lý'!$A:$T,19,0)</f>
        <v>0.02010577206</v>
      </c>
      <c r="J31" s="191">
        <f>VLOOKUP(A31,VBMA!$A:$AF,4,0)/100</f>
        <v>0.02033</v>
      </c>
      <c r="K31" s="191">
        <f>VLOOKUP(A31,VBMA!$A:$AF,7,0)/100</f>
        <v>0.02054</v>
      </c>
      <c r="L31" s="191">
        <f>VLOOKUP(A31,VBMA!$A:$AF,10,0)/100</f>
        <v>0.02096</v>
      </c>
      <c r="M31" s="191">
        <f>VLOOKUP(A31,VBMA!$A:$AF,13,0)/100</f>
        <v>0.02217</v>
      </c>
      <c r="N31" s="191">
        <f>VLOOKUP(A31,VBMA!$A:$AF,16,0)/100</f>
        <v>0.02339</v>
      </c>
      <c r="O31" s="191">
        <f>VLOOKUP(A31,VBMA!$A:$AF,19,0)/100</f>
        <v>0.02589</v>
      </c>
      <c r="P31" s="191">
        <f>VLOOKUP(A31,VBMA!$A:$AF,22,0)/100</f>
        <v>0.03015</v>
      </c>
      <c r="Q31" s="191">
        <f>VLOOKUP(A31,VBMA!$A:$AF,25,0)/100</f>
        <v>0.03201</v>
      </c>
      <c r="R31" s="191">
        <f>VLOOKUP(A31,VBMA!$A:$AF,28,0)/100</f>
        <v>0.03277</v>
      </c>
      <c r="S31" s="191">
        <f>VLOOKUP(A31,VBMA!$A:$AF,31,0)/100</f>
        <v>0.03358</v>
      </c>
    </row>
    <row r="32" ht="15.75" customHeight="1">
      <c r="A32" s="108">
        <f>VBMA!A31</f>
        <v>45691</v>
      </c>
      <c r="B32" s="148">
        <f>VLOOKUP(A32,'VNIBOR đã xử lý'!$A:$T,12,0)</f>
        <v>0.01871007605</v>
      </c>
      <c r="C32" s="148">
        <f>VLOOKUP(A32,'VNIBOR đã xử lý'!$A:$T,13,0)</f>
        <v>0.01917205323</v>
      </c>
      <c r="D32" s="148">
        <f>VLOOKUP(A32,'VNIBOR đã xử lý'!$A:$T,14,0)</f>
        <v>0.01948003802</v>
      </c>
      <c r="E32" s="148">
        <f>VLOOKUP(A32,'VNIBOR đã xử lý'!$A:$T,15,0)</f>
        <v>0.01948003802</v>
      </c>
      <c r="F32" s="148">
        <f>VLOOKUP(A32,'VNIBOR đã xử lý'!$A:$T,16,0)</f>
        <v>0.01978802281</v>
      </c>
      <c r="G32" s="148">
        <f>VLOOKUP(A32,'VNIBOR đã xử lý'!$A:$T,17,0)</f>
        <v>0.01978802281</v>
      </c>
      <c r="H32" s="148">
        <f>VLOOKUP(A32,'VNIBOR đã xử lý'!$A:$T,18,0)</f>
        <v>0.0204039924</v>
      </c>
      <c r="I32" s="148">
        <f>VLOOKUP(A32,'VNIBOR đã xử lý'!$A:$T,19,0)</f>
        <v>0.0203269962</v>
      </c>
      <c r="J32" s="191">
        <f>VLOOKUP(A32,VBMA!$A:$AF,4,0)/100</f>
        <v>0.02025</v>
      </c>
      <c r="K32" s="191">
        <f>VLOOKUP(A32,VBMA!$A:$AF,7,0)/100</f>
        <v>0.02046</v>
      </c>
      <c r="L32" s="191">
        <f>VLOOKUP(A32,VBMA!$A:$AF,10,0)/100</f>
        <v>0.02096</v>
      </c>
      <c r="M32" s="191">
        <f>VLOOKUP(A32,VBMA!$A:$AF,13,0)/100</f>
        <v>0.02219</v>
      </c>
      <c r="N32" s="191">
        <f>VLOOKUP(A32,VBMA!$A:$AF,16,0)/100</f>
        <v>0.02343</v>
      </c>
      <c r="O32" s="191">
        <f>VLOOKUP(A32,VBMA!$A:$AF,19,0)/100</f>
        <v>0.02567</v>
      </c>
      <c r="P32" s="191">
        <f>VLOOKUP(A32,VBMA!$A:$AF,22,0)/100</f>
        <v>0.03015</v>
      </c>
      <c r="Q32" s="191">
        <f>VLOOKUP(A32,VBMA!$A:$AF,25,0)/100</f>
        <v>0.03202</v>
      </c>
      <c r="R32" s="191">
        <f>VLOOKUP(A32,VBMA!$A:$AF,28,0)/100</f>
        <v>0.03277</v>
      </c>
      <c r="S32" s="191">
        <f>VLOOKUP(A32,VBMA!$A:$AF,31,0)/100</f>
        <v>0.03358</v>
      </c>
    </row>
    <row r="33" ht="15.75" customHeight="1">
      <c r="A33" s="108">
        <f>VBMA!A32</f>
        <v>45681</v>
      </c>
      <c r="B33" s="148">
        <f>VLOOKUP(A33,'VNIBOR đã xử lý'!$A:$T,12,0)</f>
        <v>0.01814219331</v>
      </c>
      <c r="C33" s="148">
        <f>VLOOKUP(A33,'VNIBOR đã xử lý'!$A:$T,13,0)</f>
        <v>0.01833039033</v>
      </c>
      <c r="D33" s="148">
        <f>VLOOKUP(A33,'VNIBOR đã xử lý'!$A:$T,14,0)</f>
        <v>0.01855622677</v>
      </c>
      <c r="E33" s="148">
        <f>VLOOKUP(A33,'VNIBOR đã xử lý'!$A:$T,15,0)</f>
        <v>0.01919609665</v>
      </c>
      <c r="F33" s="148">
        <f>VLOOKUP(A33,'VNIBOR đã xử lý'!$A:$T,16,0)</f>
        <v>0.01927137546</v>
      </c>
      <c r="G33" s="148">
        <f>VLOOKUP(A33,'VNIBOR đã xử lý'!$A:$T,17,0)</f>
        <v>0.01945957249</v>
      </c>
      <c r="H33" s="148">
        <f>VLOOKUP(A33,'VNIBOR đã xử lý'!$A:$T,18,0)</f>
        <v>0.01994888476</v>
      </c>
      <c r="I33" s="148">
        <f>VLOOKUP(A33,'VNIBOR đã xử lý'!$A:$T,19,0)</f>
        <v>0.02009944238</v>
      </c>
      <c r="J33" s="191">
        <f>VLOOKUP(A33,VBMA!$A:$AF,4,0)/100</f>
        <v>0.02025</v>
      </c>
      <c r="K33" s="191">
        <f>VLOOKUP(A33,VBMA!$A:$AF,7,0)/100</f>
        <v>0.02046</v>
      </c>
      <c r="L33" s="191">
        <f>VLOOKUP(A33,VBMA!$A:$AF,10,0)/100</f>
        <v>0.02096</v>
      </c>
      <c r="M33" s="191">
        <f>VLOOKUP(A33,VBMA!$A:$AF,13,0)/100</f>
        <v>0.02215</v>
      </c>
      <c r="N33" s="191">
        <f>VLOOKUP(A33,VBMA!$A:$AF,16,0)/100</f>
        <v>0.02334</v>
      </c>
      <c r="O33" s="191">
        <f>VLOOKUP(A33,VBMA!$A:$AF,19,0)/100</f>
        <v>0.02553</v>
      </c>
      <c r="P33" s="191">
        <f>VLOOKUP(A33,VBMA!$A:$AF,22,0)/100</f>
        <v>0.02995</v>
      </c>
      <c r="Q33" s="191">
        <f>VLOOKUP(A33,VBMA!$A:$AF,25,0)/100</f>
        <v>0.03184</v>
      </c>
      <c r="R33" s="191">
        <f>VLOOKUP(A33,VBMA!$A:$AF,28,0)/100</f>
        <v>0.03275</v>
      </c>
      <c r="S33" s="191">
        <f>VLOOKUP(A33,VBMA!$A:$AF,31,0)/100</f>
        <v>0.03358</v>
      </c>
    </row>
    <row r="34" ht="15.75" customHeight="1">
      <c r="A34" s="108">
        <f>VBMA!A33</f>
        <v>45680</v>
      </c>
      <c r="B34" s="148">
        <f>VLOOKUP(A34,'VNIBOR đã xử lý'!$A:$T,12,0)</f>
        <v>0.01505576208</v>
      </c>
      <c r="C34" s="148">
        <f>VLOOKUP(A34,'VNIBOR đã xử lý'!$A:$T,13,0)</f>
        <v>0.01814219331</v>
      </c>
      <c r="D34" s="148">
        <f>VLOOKUP(A34,'VNIBOR đã xử lý'!$A:$T,14,0)</f>
        <v>0.01851858736</v>
      </c>
      <c r="E34" s="148">
        <f>VLOOKUP(A34,'VNIBOR đã xử lý'!$A:$T,15,0)</f>
        <v>0.01889498141</v>
      </c>
      <c r="F34" s="148">
        <f>VLOOKUP(A34,'VNIBOR đã xử lý'!$A:$T,16,0)</f>
        <v>0.01912081784</v>
      </c>
      <c r="G34" s="148">
        <f>VLOOKUP(A34,'VNIBOR đã xử lý'!$A:$T,17,0)</f>
        <v>0.01927137546</v>
      </c>
      <c r="H34" s="148">
        <f>VLOOKUP(A34,'VNIBOR đã xử lý'!$A:$T,18,0)</f>
        <v>0.01987360595</v>
      </c>
      <c r="I34" s="148">
        <f>VLOOKUP(A34,'VNIBOR đã xử lý'!$A:$T,19,0)</f>
        <v>0.02006180297</v>
      </c>
      <c r="J34" s="191">
        <f>VLOOKUP(A34,VBMA!$A:$AF,4,0)/100</f>
        <v>0.02025</v>
      </c>
      <c r="K34" s="191">
        <f>VLOOKUP(A34,VBMA!$A:$AF,7,0)/100</f>
        <v>0.02046</v>
      </c>
      <c r="L34" s="191">
        <f>VLOOKUP(A34,VBMA!$A:$AF,10,0)/100</f>
        <v>0.02092</v>
      </c>
      <c r="M34" s="191">
        <f>VLOOKUP(A34,VBMA!$A:$AF,13,0)/100</f>
        <v>0.02213</v>
      </c>
      <c r="N34" s="191">
        <f>VLOOKUP(A34,VBMA!$A:$AF,16,0)/100</f>
        <v>0.02334</v>
      </c>
      <c r="O34" s="191">
        <f>VLOOKUP(A34,VBMA!$A:$AF,19,0)/100</f>
        <v>0.02543</v>
      </c>
      <c r="P34" s="191">
        <f>VLOOKUP(A34,VBMA!$A:$AF,22,0)/100</f>
        <v>0.02993</v>
      </c>
      <c r="Q34" s="191">
        <f>VLOOKUP(A34,VBMA!$A:$AF,25,0)/100</f>
        <v>0.03178</v>
      </c>
      <c r="R34" s="191">
        <f>VLOOKUP(A34,VBMA!$A:$AF,28,0)/100</f>
        <v>0.03271</v>
      </c>
      <c r="S34" s="191">
        <f>VLOOKUP(A34,VBMA!$A:$AF,31,0)/100</f>
        <v>0.03358</v>
      </c>
    </row>
    <row r="35" ht="15.75" customHeight="1">
      <c r="A35" s="108">
        <f>VBMA!A34</f>
        <v>45679</v>
      </c>
      <c r="B35" s="148">
        <f>VLOOKUP(A35,'VNIBOR đã xử lý'!$A:$T,12,0)</f>
        <v>0.01506494361</v>
      </c>
      <c r="C35" s="148">
        <f>VLOOKUP(A35,'VNIBOR đã xử lý'!$A:$T,13,0)</f>
        <v>0.01849746241</v>
      </c>
      <c r="D35" s="148">
        <f>VLOOKUP(A35,'VNIBOR đã xử lý'!$A:$T,14,0)</f>
        <v>0.0186118797</v>
      </c>
      <c r="E35" s="148">
        <f>VLOOKUP(A35,'VNIBOR đã xử lý'!$A:$T,15,0)</f>
        <v>0.01906954887</v>
      </c>
      <c r="F35" s="148">
        <f>VLOOKUP(A35,'VNIBOR đã xử lý'!$A:$T,16,0)</f>
        <v>0.01975605263</v>
      </c>
      <c r="G35" s="148">
        <f>VLOOKUP(A35,'VNIBOR đã xử lý'!$A:$T,17,0)</f>
        <v>0.02002302632</v>
      </c>
      <c r="H35" s="148">
        <f>VLOOKUP(A35,'VNIBOR đã xử lý'!$A:$T,18,0)</f>
        <v>0.02059511278</v>
      </c>
      <c r="I35" s="148">
        <f>VLOOKUP(A35,'VNIBOR đã xử lý'!$A:$T,19,0)</f>
        <v>0.02044255639</v>
      </c>
      <c r="J35" s="191">
        <f>VLOOKUP(A35,VBMA!$A:$AF,4,0)/100</f>
        <v>0.02029</v>
      </c>
      <c r="K35" s="191">
        <f>VLOOKUP(A35,VBMA!$A:$AF,7,0)/100</f>
        <v>0.02063</v>
      </c>
      <c r="L35" s="191">
        <f>VLOOKUP(A35,VBMA!$A:$AF,10,0)/100</f>
        <v>0.02121</v>
      </c>
      <c r="M35" s="191">
        <f>VLOOKUP(A35,VBMA!$A:$AF,13,0)/100</f>
        <v>0.02247</v>
      </c>
      <c r="N35" s="191">
        <f>VLOOKUP(A35,VBMA!$A:$AF,16,0)/100</f>
        <v>0.02373</v>
      </c>
      <c r="O35" s="191">
        <f>VLOOKUP(A35,VBMA!$A:$AF,19,0)/100</f>
        <v>0.02584</v>
      </c>
      <c r="P35" s="191">
        <f>VLOOKUP(A35,VBMA!$A:$AF,22,0)/100</f>
        <v>0.03039</v>
      </c>
      <c r="Q35" s="191">
        <f>VLOOKUP(A35,VBMA!$A:$AF,25,0)/100</f>
        <v>0.03239</v>
      </c>
      <c r="R35" s="191">
        <f>VLOOKUP(A35,VBMA!$A:$AF,28,0)/100</f>
        <v>0.03279</v>
      </c>
      <c r="S35" s="191">
        <f>VLOOKUP(A35,VBMA!$A:$AF,31,0)/100</f>
        <v>0.03367</v>
      </c>
    </row>
    <row r="36" ht="15.75" customHeight="1">
      <c r="A36" s="108">
        <f>VBMA!A35</f>
        <v>45678</v>
      </c>
      <c r="B36" s="148">
        <f>VLOOKUP(A36,'VNIBOR đã xử lý'!$A:$T,12,0)</f>
        <v>0.01497416974</v>
      </c>
      <c r="C36" s="148">
        <f>VLOOKUP(A36,'VNIBOR đã xử lý'!$A:$T,13,0)</f>
        <v>0.01804387454</v>
      </c>
      <c r="D36" s="148">
        <f>VLOOKUP(A36,'VNIBOR đã xử lý'!$A:$T,14,0)</f>
        <v>0.01819361624</v>
      </c>
      <c r="E36" s="148">
        <f>VLOOKUP(A36,'VNIBOR đã xử lý'!$A:$T,15,0)</f>
        <v>0.01856797048</v>
      </c>
      <c r="F36" s="148">
        <f>VLOOKUP(A36,'VNIBOR đã xử lý'!$A:$T,16,0)</f>
        <v>0.01924180812</v>
      </c>
      <c r="G36" s="148">
        <f>VLOOKUP(A36,'VNIBOR đã xử lý'!$A:$T,17,0)</f>
        <v>0.01946642066</v>
      </c>
      <c r="H36" s="148">
        <f>VLOOKUP(A36,'VNIBOR đã xử lý'!$A:$T,18,0)</f>
        <v>0.0201402583</v>
      </c>
      <c r="I36" s="148">
        <f>VLOOKUP(A36,'VNIBOR đã xử lý'!$A:$T,19,0)</f>
        <v>0.02021512915</v>
      </c>
      <c r="J36" s="191">
        <f>VLOOKUP(A36,VBMA!$A:$AF,4,0)/100</f>
        <v>0.02029</v>
      </c>
      <c r="K36" s="191">
        <f>VLOOKUP(A36,VBMA!$A:$AF,7,0)/100</f>
        <v>0.02063</v>
      </c>
      <c r="L36" s="191">
        <f>VLOOKUP(A36,VBMA!$A:$AF,10,0)/100</f>
        <v>0.02113</v>
      </c>
      <c r="M36" s="191">
        <f>VLOOKUP(A36,VBMA!$A:$AF,13,0)/100</f>
        <v>0.02243</v>
      </c>
      <c r="N36" s="191">
        <f>VLOOKUP(A36,VBMA!$A:$AF,16,0)/100</f>
        <v>0.02373</v>
      </c>
      <c r="O36" s="191">
        <f>VLOOKUP(A36,VBMA!$A:$AF,19,0)/100</f>
        <v>0.02562</v>
      </c>
      <c r="P36" s="191">
        <f>VLOOKUP(A36,VBMA!$A:$AF,22,0)/100</f>
        <v>0.03054</v>
      </c>
      <c r="Q36" s="191">
        <f>VLOOKUP(A36,VBMA!$A:$AF,25,0)/100</f>
        <v>0.03247</v>
      </c>
      <c r="R36" s="191">
        <f>VLOOKUP(A36,VBMA!$A:$AF,28,0)/100</f>
        <v>0.03279</v>
      </c>
      <c r="S36" s="191">
        <f>VLOOKUP(A36,VBMA!$A:$AF,31,0)/100</f>
        <v>0.03371</v>
      </c>
    </row>
    <row r="37" ht="15.75" customHeight="1">
      <c r="A37" s="108">
        <f>VBMA!A36</f>
        <v>45677</v>
      </c>
      <c r="B37" s="148">
        <f>VLOOKUP(A37,'VNIBOR đã xử lý'!$A:$T,12,0)</f>
        <v>0.01741806985</v>
      </c>
      <c r="C37" s="148">
        <f>VLOOKUP(A37,'VNIBOR đã xử lý'!$A:$T,13,0)</f>
        <v>0.01846240809</v>
      </c>
      <c r="D37" s="148">
        <f>VLOOKUP(A37,'VNIBOR đã xử lý'!$A:$T,14,0)</f>
        <v>0.01857430147</v>
      </c>
      <c r="E37" s="148">
        <f>VLOOKUP(A37,'VNIBOR đã xử lý'!$A:$T,15,0)</f>
        <v>0.01890998162</v>
      </c>
      <c r="F37" s="148">
        <f>VLOOKUP(A37,'VNIBOR đã xử lý'!$A:$T,16,0)</f>
        <v>0.01928295956</v>
      </c>
      <c r="G37" s="148">
        <f>VLOOKUP(A37,'VNIBOR đã xử lý'!$A:$T,17,0)</f>
        <v>0.01932025735</v>
      </c>
      <c r="H37" s="148">
        <f>VLOOKUP(A37,'VNIBOR đã xử lý'!$A:$T,18,0)</f>
        <v>0.01984242647</v>
      </c>
      <c r="I37" s="148">
        <f>VLOOKUP(A37,'VNIBOR đã xử lý'!$A:$T,19,0)</f>
        <v>0.02006621324</v>
      </c>
      <c r="J37" s="191">
        <f>VLOOKUP(A37,VBMA!$A:$AF,4,0)/100</f>
        <v>0.02029</v>
      </c>
      <c r="K37" s="191">
        <f>VLOOKUP(A37,VBMA!$A:$AF,7,0)/100</f>
        <v>0.02075</v>
      </c>
      <c r="L37" s="191">
        <f>VLOOKUP(A37,VBMA!$A:$AF,10,0)/100</f>
        <v>0.02121</v>
      </c>
      <c r="M37" s="191">
        <f>VLOOKUP(A37,VBMA!$A:$AF,13,0)/100</f>
        <v>0.02256</v>
      </c>
      <c r="N37" s="191">
        <f>VLOOKUP(A37,VBMA!$A:$AF,16,0)/100</f>
        <v>0.02392</v>
      </c>
      <c r="O37" s="191">
        <f>VLOOKUP(A37,VBMA!$A:$AF,19,0)/100</f>
        <v>0.02635</v>
      </c>
      <c r="P37" s="191">
        <f>VLOOKUP(A37,VBMA!$A:$AF,22,0)/100</f>
        <v>0.03069</v>
      </c>
      <c r="Q37" s="191">
        <f>VLOOKUP(A37,VBMA!$A:$AF,25,0)/100</f>
        <v>0.03259</v>
      </c>
      <c r="R37" s="191">
        <f>VLOOKUP(A37,VBMA!$A:$AF,28,0)/100</f>
        <v>0.03279</v>
      </c>
      <c r="S37" s="191">
        <f>VLOOKUP(A37,VBMA!$A:$AF,31,0)/100</f>
        <v>0.03371</v>
      </c>
    </row>
    <row r="38" ht="15.75" customHeight="1">
      <c r="A38" s="108">
        <f>VBMA!A37</f>
        <v>45674</v>
      </c>
      <c r="B38" s="148">
        <f>VLOOKUP(A38,'VNIBOR đã xử lý'!$A:$T,12,0)</f>
        <v>0.01497416974</v>
      </c>
      <c r="C38" s="148">
        <f>VLOOKUP(A38,'VNIBOR đã xử lý'!$A:$T,13,0)</f>
        <v>0.01617210332</v>
      </c>
      <c r="D38" s="148">
        <f>VLOOKUP(A38,'VNIBOR đã xử lý'!$A:$T,14,0)</f>
        <v>0.01834335793</v>
      </c>
      <c r="E38" s="148">
        <f>VLOOKUP(A38,'VNIBOR đã xử lý'!$A:$T,15,0)</f>
        <v>0.01894232472</v>
      </c>
      <c r="F38" s="148">
        <f>VLOOKUP(A38,'VNIBOR đã xử lý'!$A:$T,16,0)</f>
        <v>0.01939154982</v>
      </c>
      <c r="G38" s="148">
        <f>VLOOKUP(A38,'VNIBOR đã xử lý'!$A:$T,17,0)</f>
        <v>0.01954129151</v>
      </c>
      <c r="H38" s="148">
        <f>VLOOKUP(A38,'VNIBOR đã xử lý'!$A:$T,18,0)</f>
        <v>0.01999051661</v>
      </c>
      <c r="I38" s="148">
        <f>VLOOKUP(A38,'VNIBOR đã xử lý'!$A:$T,19,0)</f>
        <v>0.0201402583</v>
      </c>
      <c r="J38" s="191">
        <f>VLOOKUP(A38,VBMA!$A:$AF,4,0)/100</f>
        <v>0.02029</v>
      </c>
      <c r="K38" s="191">
        <f>VLOOKUP(A38,VBMA!$A:$AF,7,0)/100</f>
        <v>0.02075</v>
      </c>
      <c r="L38" s="191">
        <f>VLOOKUP(A38,VBMA!$A:$AF,10,0)/100</f>
        <v>0.02121</v>
      </c>
      <c r="M38" s="191">
        <f>VLOOKUP(A38,VBMA!$A:$AF,13,0)/100</f>
        <v>0.0226</v>
      </c>
      <c r="N38" s="191">
        <f>VLOOKUP(A38,VBMA!$A:$AF,16,0)/100</f>
        <v>0.02399</v>
      </c>
      <c r="O38" s="191">
        <f>VLOOKUP(A38,VBMA!$A:$AF,19,0)/100</f>
        <v>0.02631</v>
      </c>
      <c r="P38" s="191">
        <f>VLOOKUP(A38,VBMA!$A:$AF,22,0)/100</f>
        <v>0.0307</v>
      </c>
      <c r="Q38" s="191">
        <f>VLOOKUP(A38,VBMA!$A:$AF,25,0)/100</f>
        <v>0.03245</v>
      </c>
      <c r="R38" s="191">
        <f>VLOOKUP(A38,VBMA!$A:$AF,28,0)/100</f>
        <v>0.03279</v>
      </c>
      <c r="S38" s="191">
        <f>VLOOKUP(A38,VBMA!$A:$AF,31,0)/100</f>
        <v>0.03371</v>
      </c>
    </row>
    <row r="39" ht="15.75" customHeight="1">
      <c r="A39" s="108">
        <f>VBMA!A38</f>
        <v>45673</v>
      </c>
      <c r="B39" s="148">
        <f>VLOOKUP(A39,'VNIBOR đã xử lý'!$A:$T,12,0)</f>
        <v>0.01472903704</v>
      </c>
      <c r="C39" s="148">
        <f>VLOOKUP(A39,'VNIBOR đã xử lý'!$A:$T,13,0)</f>
        <v>0.0160817037</v>
      </c>
      <c r="D39" s="148">
        <f>VLOOKUP(A39,'VNIBOR đã xử lý'!$A:$T,14,0)</f>
        <v>0.01893733333</v>
      </c>
      <c r="E39" s="148">
        <f>VLOOKUP(A39,'VNIBOR đã xử lý'!$A:$T,15,0)</f>
        <v>0.01908762963</v>
      </c>
      <c r="F39" s="148">
        <f>VLOOKUP(A39,'VNIBOR đã xử lý'!$A:$T,16,0)</f>
        <v>0.01931307407</v>
      </c>
      <c r="G39" s="148">
        <f>VLOOKUP(A39,'VNIBOR đã xử lý'!$A:$T,17,0)</f>
        <v>0.01938822222</v>
      </c>
      <c r="H39" s="148">
        <f>VLOOKUP(A39,'VNIBOR đã xử lý'!$A:$T,18,0)</f>
        <v>0.01998940741</v>
      </c>
      <c r="I39" s="148">
        <f>VLOOKUP(A39,'VNIBOR đã xử lý'!$A:$T,19,0)</f>
        <v>0.0201397037</v>
      </c>
      <c r="J39" s="191">
        <f>VLOOKUP(A39,VBMA!$A:$AF,4,0)/100</f>
        <v>0.02029</v>
      </c>
      <c r="K39" s="191">
        <f>VLOOKUP(A39,VBMA!$A:$AF,7,0)/100</f>
        <v>0.02075</v>
      </c>
      <c r="L39" s="191">
        <f>VLOOKUP(A39,VBMA!$A:$AF,10,0)/100</f>
        <v>0.02121</v>
      </c>
      <c r="M39" s="191">
        <f>VLOOKUP(A39,VBMA!$A:$AF,13,0)/100</f>
        <v>0.02258</v>
      </c>
      <c r="N39" s="191">
        <f>VLOOKUP(A39,VBMA!$A:$AF,16,0)/100</f>
        <v>0.02395</v>
      </c>
      <c r="O39" s="191">
        <f>VLOOKUP(A39,VBMA!$A:$AF,19,0)/100</f>
        <v>0.02635</v>
      </c>
      <c r="P39" s="191">
        <f>VLOOKUP(A39,VBMA!$A:$AF,22,0)/100</f>
        <v>0.03078</v>
      </c>
      <c r="Q39" s="191">
        <f>VLOOKUP(A39,VBMA!$A:$AF,25,0)/100</f>
        <v>0.03253</v>
      </c>
      <c r="R39" s="191">
        <f>VLOOKUP(A39,VBMA!$A:$AF,28,0)/100</f>
        <v>0.03279</v>
      </c>
      <c r="S39" s="191">
        <f>VLOOKUP(A39,VBMA!$A:$AF,31,0)/100</f>
        <v>0.03371</v>
      </c>
    </row>
    <row r="40" ht="15.75" customHeight="1">
      <c r="A40" s="108">
        <f>VBMA!A39</f>
        <v>45672</v>
      </c>
      <c r="B40" s="148">
        <f>VLOOKUP(A40,'VNIBOR đã xử lý'!$A:$T,12,0)</f>
        <v>0.01476669759</v>
      </c>
      <c r="C40" s="148">
        <f>VLOOKUP(A40,'VNIBOR đã xử lý'!$A:$T,13,0)</f>
        <v>0.01626205937</v>
      </c>
      <c r="D40" s="148">
        <f>VLOOKUP(A40,'VNIBOR đã xử lý'!$A:$T,14,0)</f>
        <v>0.01843033395</v>
      </c>
      <c r="E40" s="148">
        <f>VLOOKUP(A40,'VNIBOR đã xử lý'!$A:$T,15,0)</f>
        <v>0.0191406308</v>
      </c>
      <c r="F40" s="148">
        <f>VLOOKUP(A40,'VNIBOR đã xử lý'!$A:$T,16,0)</f>
        <v>0.01932755102</v>
      </c>
      <c r="G40" s="148">
        <f>VLOOKUP(A40,'VNIBOR đã xử lý'!$A:$T,17,0)</f>
        <v>0.01951447124</v>
      </c>
      <c r="H40" s="148">
        <f>VLOOKUP(A40,'VNIBOR đã xử lý'!$A:$T,18,0)</f>
        <v>0.02007523191</v>
      </c>
      <c r="I40" s="148">
        <f>VLOOKUP(A40,'VNIBOR đã xử lý'!$A:$T,19,0)</f>
        <v>0.02011261596</v>
      </c>
      <c r="J40" s="191">
        <f>VLOOKUP(A40,VBMA!$A:$AF,4,0)/100</f>
        <v>0.02015</v>
      </c>
      <c r="K40" s="191">
        <f>VLOOKUP(A40,VBMA!$A:$AF,7,0)/100</f>
        <v>0.02065</v>
      </c>
      <c r="L40" s="191">
        <f>VLOOKUP(A40,VBMA!$A:$AF,10,0)/100</f>
        <v>0.02106</v>
      </c>
      <c r="M40" s="191">
        <f>VLOOKUP(A40,VBMA!$A:$AF,13,0)/100</f>
        <v>0.02256</v>
      </c>
      <c r="N40" s="191">
        <f>VLOOKUP(A40,VBMA!$A:$AF,16,0)/100</f>
        <v>0.02406</v>
      </c>
      <c r="O40" s="191">
        <f>VLOOKUP(A40,VBMA!$A:$AF,19,0)/100</f>
        <v>0.02639</v>
      </c>
      <c r="P40" s="191">
        <f>VLOOKUP(A40,VBMA!$A:$AF,22,0)/100</f>
        <v>0.03077</v>
      </c>
      <c r="Q40" s="191">
        <f>VLOOKUP(A40,VBMA!$A:$AF,25,0)/100</f>
        <v>0.03249</v>
      </c>
      <c r="R40" s="191">
        <f>VLOOKUP(A40,VBMA!$A:$AF,28,0)/100</f>
        <v>0.03279</v>
      </c>
      <c r="S40" s="191">
        <f>VLOOKUP(A40,VBMA!$A:$AF,31,0)/100</f>
        <v>0.03371</v>
      </c>
    </row>
    <row r="41" ht="15.75" customHeight="1">
      <c r="A41" s="108">
        <f>VBMA!A40</f>
        <v>45671</v>
      </c>
      <c r="B41" s="148">
        <f>VLOOKUP(A41,'VNIBOR đã xử lý'!$A:$T,12,0)</f>
        <v>0.01665249538</v>
      </c>
      <c r="C41" s="148">
        <f>VLOOKUP(A41,'VNIBOR đã xử lý'!$A:$T,13,0)</f>
        <v>0.01783667283</v>
      </c>
      <c r="D41" s="148">
        <f>VLOOKUP(A41,'VNIBOR đã xử lý'!$A:$T,14,0)</f>
        <v>0.01876181146</v>
      </c>
      <c r="E41" s="148">
        <f>VLOOKUP(A41,'VNIBOR đã xử lý'!$A:$T,15,0)</f>
        <v>0.01924288355</v>
      </c>
      <c r="F41" s="148">
        <f>VLOOKUP(A41,'VNIBOR đã xử lý'!$A:$T,16,0)</f>
        <v>0.01942791128</v>
      </c>
      <c r="G41" s="148">
        <f>VLOOKUP(A41,'VNIBOR đã xử lý'!$A:$T,17,0)</f>
        <v>0.01950192237</v>
      </c>
      <c r="H41" s="148">
        <f>VLOOKUP(A41,'VNIBOR đã xử lý'!$A:$T,18,0)</f>
        <v>0.02009401109</v>
      </c>
      <c r="I41" s="148">
        <f>VLOOKUP(A41,'VNIBOR đã xử lý'!$A:$T,19,0)</f>
        <v>0.02005700555</v>
      </c>
      <c r="J41" s="191">
        <f>VLOOKUP(A41,VBMA!$A:$AF,4,0)/100</f>
        <v>0.02002</v>
      </c>
      <c r="K41" s="191">
        <f>VLOOKUP(A41,VBMA!$A:$AF,7,0)/100</f>
        <v>0.02052</v>
      </c>
      <c r="L41" s="191">
        <f>VLOOKUP(A41,VBMA!$A:$AF,10,0)/100</f>
        <v>0.02094</v>
      </c>
      <c r="M41" s="191">
        <f>VLOOKUP(A41,VBMA!$A:$AF,13,0)/100</f>
        <v>0.02255</v>
      </c>
      <c r="N41" s="191">
        <f>VLOOKUP(A41,VBMA!$A:$AF,16,0)/100</f>
        <v>0.02416</v>
      </c>
      <c r="O41" s="191">
        <f>VLOOKUP(A41,VBMA!$A:$AF,19,0)/100</f>
        <v>0.0264</v>
      </c>
      <c r="P41" s="191">
        <f>VLOOKUP(A41,VBMA!$A:$AF,22,0)/100</f>
        <v>0.0307</v>
      </c>
      <c r="Q41" s="191">
        <f>VLOOKUP(A41,VBMA!$A:$AF,25,0)/100</f>
        <v>0.03245</v>
      </c>
      <c r="R41" s="191">
        <f>VLOOKUP(A41,VBMA!$A:$AF,28,0)/100</f>
        <v>0.03267</v>
      </c>
      <c r="S41" s="191">
        <f>VLOOKUP(A41,VBMA!$A:$AF,31,0)/100</f>
        <v>0.03358</v>
      </c>
    </row>
    <row r="42" ht="15.75" customHeight="1">
      <c r="A42" s="108">
        <f>VBMA!A41</f>
        <v>45670</v>
      </c>
      <c r="B42" s="148">
        <f>VLOOKUP(A42,'VNIBOR đã xử lý'!$A:$T,12,0)</f>
        <v>0.01846826568</v>
      </c>
      <c r="C42" s="148">
        <f>VLOOKUP(A42,'VNIBOR đã xử lý'!$A:$T,13,0)</f>
        <v>0.01891328413</v>
      </c>
      <c r="D42" s="148">
        <f>VLOOKUP(A42,'VNIBOR đã xử lý'!$A:$T,14,0)</f>
        <v>0.01906162362</v>
      </c>
      <c r="E42" s="148">
        <f>VLOOKUP(A42,'VNIBOR đã xử lý'!$A:$T,15,0)</f>
        <v>0.01950664207</v>
      </c>
      <c r="F42" s="148">
        <f>VLOOKUP(A42,'VNIBOR đã xử lý'!$A:$T,16,0)</f>
        <v>0.01965498155</v>
      </c>
      <c r="G42" s="148">
        <f>VLOOKUP(A42,'VNIBOR đã xử lý'!$A:$T,17,0)</f>
        <v>0.01987749077</v>
      </c>
      <c r="H42" s="148">
        <f>VLOOKUP(A42,'VNIBOR đã xử lý'!$A:$T,18,0)</f>
        <v>0.02017416974</v>
      </c>
      <c r="I42" s="148">
        <f>VLOOKUP(A42,'VNIBOR đã xử lý'!$A:$T,19,0)</f>
        <v>0.02013708487</v>
      </c>
      <c r="J42" s="191">
        <f>VLOOKUP(A42,VBMA!$A:$AF,4,0)/100</f>
        <v>0.0201</v>
      </c>
      <c r="K42" s="191">
        <f>VLOOKUP(A42,VBMA!$A:$AF,7,0)/100</f>
        <v>0.02065</v>
      </c>
      <c r="L42" s="191">
        <f>VLOOKUP(A42,VBMA!$A:$AF,10,0)/100</f>
        <v>0.02094</v>
      </c>
      <c r="M42" s="191">
        <f>VLOOKUP(A42,VBMA!$A:$AF,13,0)/100</f>
        <v>0.02255</v>
      </c>
      <c r="N42" s="191">
        <f>VLOOKUP(A42,VBMA!$A:$AF,16,0)/100</f>
        <v>0.02417</v>
      </c>
      <c r="O42" s="191">
        <f>VLOOKUP(A42,VBMA!$A:$AF,19,0)/100</f>
        <v>0.02639</v>
      </c>
      <c r="P42" s="191">
        <f>VLOOKUP(A42,VBMA!$A:$AF,22,0)/100</f>
        <v>0.03064</v>
      </c>
      <c r="Q42" s="191">
        <f>VLOOKUP(A42,VBMA!$A:$AF,25,0)/100</f>
        <v>0.03239</v>
      </c>
      <c r="R42" s="191">
        <f>VLOOKUP(A42,VBMA!$A:$AF,28,0)/100</f>
        <v>0.03258</v>
      </c>
      <c r="S42" s="191">
        <f>VLOOKUP(A42,VBMA!$A:$AF,31,0)/100</f>
        <v>0.03346</v>
      </c>
    </row>
    <row r="43" ht="15.75" customHeight="1">
      <c r="A43" s="108">
        <f>VBMA!A42</f>
        <v>45667</v>
      </c>
      <c r="B43" s="148">
        <f>VLOOKUP(A43,'VNIBOR đã xử lý'!$A:$T,12,0)</f>
        <v>0.01749454545</v>
      </c>
      <c r="C43" s="148">
        <f>VLOOKUP(A43,'VNIBOR đã xử lý'!$A:$T,13,0)</f>
        <v>0.01804584416</v>
      </c>
      <c r="D43" s="148">
        <f>VLOOKUP(A43,'VNIBOR đã xử lý'!$A:$T,14,0)</f>
        <v>0.01826636364</v>
      </c>
      <c r="E43" s="148">
        <f>VLOOKUP(A43,'VNIBOR đã xử lý'!$A:$T,15,0)</f>
        <v>0.01889116883</v>
      </c>
      <c r="F43" s="148">
        <f>VLOOKUP(A43,'VNIBOR đã xử lý'!$A:$T,16,0)</f>
        <v>0.01933220779</v>
      </c>
      <c r="G43" s="148">
        <f>VLOOKUP(A43,'VNIBOR đã xử lý'!$A:$T,17,0)</f>
        <v>0.01944246753</v>
      </c>
      <c r="H43" s="148">
        <f>VLOOKUP(A43,'VNIBOR đã xử lý'!$A:$T,18,0)</f>
        <v>0.01988350649</v>
      </c>
      <c r="I43" s="148">
        <f>VLOOKUP(A43,'VNIBOR đã xử lý'!$A:$T,19,0)</f>
        <v>0.01984675325</v>
      </c>
      <c r="J43" s="191">
        <f>VLOOKUP(A43,VBMA!$A:$AF,4,0)/100</f>
        <v>0.01981</v>
      </c>
      <c r="K43" s="191">
        <f>VLOOKUP(A43,VBMA!$A:$AF,7,0)/100</f>
        <v>0.02015</v>
      </c>
      <c r="L43" s="191">
        <f>VLOOKUP(A43,VBMA!$A:$AF,10,0)/100</f>
        <v>0.02052</v>
      </c>
      <c r="M43" s="191">
        <f>VLOOKUP(A43,VBMA!$A:$AF,13,0)/100</f>
        <v>0.02206</v>
      </c>
      <c r="N43" s="191">
        <f>VLOOKUP(A43,VBMA!$A:$AF,16,0)/100</f>
        <v>0.02361</v>
      </c>
      <c r="O43" s="191">
        <f>VLOOKUP(A43,VBMA!$A:$AF,19,0)/100</f>
        <v>0.02636</v>
      </c>
      <c r="P43" s="191">
        <f>VLOOKUP(A43,VBMA!$A:$AF,22,0)/100</f>
        <v>0.03033</v>
      </c>
      <c r="Q43" s="191">
        <f>VLOOKUP(A43,VBMA!$A:$AF,25,0)/100</f>
        <v>0.03178</v>
      </c>
      <c r="R43" s="191">
        <f>VLOOKUP(A43,VBMA!$A:$AF,28,0)/100</f>
        <v>0.03192</v>
      </c>
      <c r="S43" s="191">
        <f>VLOOKUP(A43,VBMA!$A:$AF,31,0)/100</f>
        <v>0.03288</v>
      </c>
    </row>
    <row r="44" ht="15.75" customHeight="1">
      <c r="A44" s="108">
        <f>VBMA!A43</f>
        <v>45666</v>
      </c>
      <c r="B44" s="148">
        <f>VLOOKUP(A44,'VNIBOR đã xử lý'!$A:$T,12,0)</f>
        <v>0.01603100559</v>
      </c>
      <c r="C44" s="148">
        <f>VLOOKUP(A44,'VNIBOR đã xử lý'!$A:$T,13,0)</f>
        <v>0.01669435754</v>
      </c>
      <c r="D44" s="148">
        <f>VLOOKUP(A44,'VNIBOR đã xử lý'!$A:$T,14,0)</f>
        <v>0.01706288641</v>
      </c>
      <c r="E44" s="148">
        <f>VLOOKUP(A44,'VNIBOR đã xử lý'!$A:$T,15,0)</f>
        <v>0.01879497207</v>
      </c>
      <c r="F44" s="148">
        <f>VLOOKUP(A44,'VNIBOR đã xử lý'!$A:$T,16,0)</f>
        <v>0.01934776536</v>
      </c>
      <c r="G44" s="148">
        <f>VLOOKUP(A44,'VNIBOR đã xử lý'!$A:$T,17,0)</f>
        <v>0.01945832402</v>
      </c>
      <c r="H44" s="148">
        <f>VLOOKUP(A44,'VNIBOR đã xử lý'!$A:$T,18,0)</f>
        <v>0.02001111732</v>
      </c>
      <c r="I44" s="148">
        <f>VLOOKUP(A44,'VNIBOR đã xử lý'!$A:$T,19,0)</f>
        <v>0.01990055866</v>
      </c>
      <c r="J44" s="191">
        <f>VLOOKUP(A44,VBMA!$A:$AF,4,0)/100</f>
        <v>0.01979</v>
      </c>
      <c r="K44" s="191">
        <f>VLOOKUP(A44,VBMA!$A:$AF,7,0)/100</f>
        <v>0.02013</v>
      </c>
      <c r="L44" s="191">
        <f>VLOOKUP(A44,VBMA!$A:$AF,10,0)/100</f>
        <v>0.02033</v>
      </c>
      <c r="M44" s="191">
        <f>VLOOKUP(A44,VBMA!$A:$AF,13,0)/100</f>
        <v>0.0217</v>
      </c>
      <c r="N44" s="191">
        <f>VLOOKUP(A44,VBMA!$A:$AF,16,0)/100</f>
        <v>0.02306</v>
      </c>
      <c r="O44" s="191">
        <f>VLOOKUP(A44,VBMA!$A:$AF,19,0)/100</f>
        <v>0.02575</v>
      </c>
      <c r="P44" s="191">
        <f>VLOOKUP(A44,VBMA!$A:$AF,22,0)/100</f>
        <v>0.02988</v>
      </c>
      <c r="Q44" s="191">
        <f>VLOOKUP(A44,VBMA!$A:$AF,25,0)/100</f>
        <v>0.03162</v>
      </c>
      <c r="R44" s="191">
        <f>VLOOKUP(A44,VBMA!$A:$AF,28,0)/100</f>
        <v>0.03188</v>
      </c>
      <c r="S44" s="191">
        <f>VLOOKUP(A44,VBMA!$A:$AF,31,0)/100</f>
        <v>0.03288</v>
      </c>
    </row>
    <row r="45" ht="15.75" customHeight="1">
      <c r="A45" s="108">
        <f>VBMA!A44</f>
        <v>45665</v>
      </c>
      <c r="B45" s="148">
        <f>VLOOKUP(A45,'VNIBOR đã xử lý'!$A:$T,12,0)</f>
        <v>0.01459558226</v>
      </c>
      <c r="C45" s="148">
        <f>VLOOKUP(A45,'VNIBOR đã xử lý'!$A:$T,13,0)</f>
        <v>0.01572957486</v>
      </c>
      <c r="D45" s="148">
        <f>VLOOKUP(A45,'VNIBOR đã xử lý'!$A:$T,14,0)</f>
        <v>0.01646118299</v>
      </c>
      <c r="E45" s="148">
        <f>VLOOKUP(A45,'VNIBOR đã xử lý'!$A:$T,15,0)</f>
        <v>0.01854626617</v>
      </c>
      <c r="F45" s="148">
        <f>VLOOKUP(A45,'VNIBOR đã xử lý'!$A:$T,16,0)</f>
        <v>0.01916813309</v>
      </c>
      <c r="G45" s="148">
        <f>VLOOKUP(A45,'VNIBOR đã xử lý'!$A:$T,17,0)</f>
        <v>0.01935103512</v>
      </c>
      <c r="H45" s="148">
        <f>VLOOKUP(A45,'VNIBOR đã xử lý'!$A:$T,18,0)</f>
        <v>0.01986316081</v>
      </c>
      <c r="I45" s="148">
        <f>VLOOKUP(A45,'VNIBOR đã xử lý'!$A:$T,19,0)</f>
        <v>0.01982658041</v>
      </c>
      <c r="J45" s="191">
        <f>VLOOKUP(A45,VBMA!$A:$AF,4,0)/100</f>
        <v>0.01979</v>
      </c>
      <c r="K45" s="191">
        <f>VLOOKUP(A45,VBMA!$A:$AF,7,0)/100</f>
        <v>0.02013</v>
      </c>
      <c r="L45" s="191">
        <f>VLOOKUP(A45,VBMA!$A:$AF,10,0)/100</f>
        <v>0.02033</v>
      </c>
      <c r="M45" s="191">
        <f>VLOOKUP(A45,VBMA!$A:$AF,13,0)/100</f>
        <v>0.02167</v>
      </c>
      <c r="N45" s="191">
        <f>VLOOKUP(A45,VBMA!$A:$AF,16,0)/100</f>
        <v>0.02301</v>
      </c>
      <c r="O45" s="191">
        <f>VLOOKUP(A45,VBMA!$A:$AF,19,0)/100</f>
        <v>0.02556</v>
      </c>
      <c r="P45" s="191">
        <f>VLOOKUP(A45,VBMA!$A:$AF,22,0)/100</f>
        <v>0.02984</v>
      </c>
      <c r="Q45" s="191">
        <f>VLOOKUP(A45,VBMA!$A:$AF,25,0)/100</f>
        <v>0.03153</v>
      </c>
      <c r="R45" s="191">
        <f>VLOOKUP(A45,VBMA!$A:$AF,28,0)/100</f>
        <v>0.03183</v>
      </c>
      <c r="S45" s="191">
        <f>VLOOKUP(A45,VBMA!$A:$AF,31,0)/100</f>
        <v>0.03279</v>
      </c>
    </row>
    <row r="46" ht="15.75" customHeight="1">
      <c r="A46" s="108">
        <f>VBMA!A45</f>
        <v>45664</v>
      </c>
      <c r="B46" s="148">
        <f>VLOOKUP(A46,'VNIBOR đã xử lý'!$A:$T,12,0)</f>
        <v>0.01409149723</v>
      </c>
      <c r="C46" s="148">
        <f>VLOOKUP(A46,'VNIBOR đã xử lý'!$A:$T,13,0)</f>
        <v>0.01555175601</v>
      </c>
      <c r="D46" s="148">
        <f>VLOOKUP(A46,'VNIBOR đã xử lý'!$A:$T,14,0)</f>
        <v>0.01620887246</v>
      </c>
      <c r="E46" s="148">
        <f>VLOOKUP(A46,'VNIBOR đã xử lý'!$A:$T,15,0)</f>
        <v>0.01847227357</v>
      </c>
      <c r="F46" s="148">
        <f>VLOOKUP(A46,'VNIBOR đã xử lý'!$A:$T,16,0)</f>
        <v>0.01912939002</v>
      </c>
      <c r="G46" s="148">
        <f>VLOOKUP(A46,'VNIBOR đã xử lý'!$A:$T,17,0)</f>
        <v>0.01931192237</v>
      </c>
      <c r="H46" s="148">
        <f>VLOOKUP(A46,'VNIBOR đã xử lý'!$A:$T,18,0)</f>
        <v>0.01982301294</v>
      </c>
      <c r="I46" s="148">
        <f>VLOOKUP(A46,'VNIBOR đã xử lý'!$A:$T,19,0)</f>
        <v>0.01978650647</v>
      </c>
      <c r="J46" s="191">
        <f>VLOOKUP(A46,VBMA!$A:$AF,4,0)/100</f>
        <v>0.01975</v>
      </c>
      <c r="K46" s="191">
        <f>VLOOKUP(A46,VBMA!$A:$AF,7,0)/100</f>
        <v>0.02008</v>
      </c>
      <c r="L46" s="191">
        <f>VLOOKUP(A46,VBMA!$A:$AF,10,0)/100</f>
        <v>0.02029</v>
      </c>
      <c r="M46" s="191">
        <f>VLOOKUP(A46,VBMA!$A:$AF,13,0)/100</f>
        <v>0.02168</v>
      </c>
      <c r="N46" s="191">
        <f>VLOOKUP(A46,VBMA!$A:$AF,16,0)/100</f>
        <v>0.02306</v>
      </c>
      <c r="O46" s="191">
        <f>VLOOKUP(A46,VBMA!$A:$AF,19,0)/100</f>
        <v>0.02564</v>
      </c>
      <c r="P46" s="191">
        <f>VLOOKUP(A46,VBMA!$A:$AF,22,0)/100</f>
        <v>0.02982</v>
      </c>
      <c r="Q46" s="191">
        <f>VLOOKUP(A46,VBMA!$A:$AF,25,0)/100</f>
        <v>0.03155</v>
      </c>
      <c r="R46" s="191">
        <f>VLOOKUP(A46,VBMA!$A:$AF,28,0)/100</f>
        <v>0.03179</v>
      </c>
      <c r="S46" s="191">
        <f>VLOOKUP(A46,VBMA!$A:$AF,31,0)/100</f>
        <v>0.03279</v>
      </c>
    </row>
    <row r="47" ht="15.75" customHeight="1">
      <c r="A47" s="108">
        <f>VBMA!A46</f>
        <v>45663</v>
      </c>
      <c r="B47" s="148">
        <f>VLOOKUP(A47,'VNIBOR đã xử lý'!$A:$T,12,0)</f>
        <v>0.01427402957</v>
      </c>
      <c r="C47" s="148">
        <f>VLOOKUP(A47,'VNIBOR đã xử lý'!$A:$T,13,0)</f>
        <v>0.01580730129</v>
      </c>
      <c r="D47" s="148">
        <f>VLOOKUP(A47,'VNIBOR đã xử lý'!$A:$T,14,0)</f>
        <v>0.01639140481</v>
      </c>
      <c r="E47" s="148">
        <f>VLOOKUP(A47,'VNIBOR đã xử lý'!$A:$T,15,0)</f>
        <v>0.01858179298</v>
      </c>
      <c r="F47" s="148">
        <f>VLOOKUP(A47,'VNIBOR đã xử lý'!$A:$T,16,0)</f>
        <v>0.01912939002</v>
      </c>
      <c r="G47" s="148">
        <f>VLOOKUP(A47,'VNIBOR đã xử lý'!$A:$T,17,0)</f>
        <v>0.01934842884</v>
      </c>
      <c r="H47" s="148">
        <f>VLOOKUP(A47,'VNIBOR đã xử lý'!$A:$T,18,0)</f>
        <v>0.01982301294</v>
      </c>
      <c r="I47" s="148">
        <f>VLOOKUP(A47,'VNIBOR đã xử lý'!$A:$T,19,0)</f>
        <v>0.01978650647</v>
      </c>
      <c r="J47" s="191">
        <f>VLOOKUP(A47,VBMA!$A:$AF,4,0)/100</f>
        <v>0.01975</v>
      </c>
      <c r="K47" s="191">
        <f>VLOOKUP(A47,VBMA!$A:$AF,7,0)/100</f>
        <v>0.02004</v>
      </c>
      <c r="L47" s="191">
        <f>VLOOKUP(A47,VBMA!$A:$AF,10,0)/100</f>
        <v>0.02029</v>
      </c>
      <c r="M47" s="191">
        <f>VLOOKUP(A47,VBMA!$A:$AF,13,0)/100</f>
        <v>0.02162</v>
      </c>
      <c r="N47" s="191">
        <f>VLOOKUP(A47,VBMA!$A:$AF,16,0)/100</f>
        <v>0.02295</v>
      </c>
      <c r="O47" s="191">
        <f>VLOOKUP(A47,VBMA!$A:$AF,19,0)/100</f>
        <v>0.02552</v>
      </c>
      <c r="P47" s="191">
        <f>VLOOKUP(A47,VBMA!$A:$AF,22,0)/100</f>
        <v>0.02978</v>
      </c>
      <c r="Q47" s="191">
        <f>VLOOKUP(A47,VBMA!$A:$AF,25,0)/100</f>
        <v>0.03151</v>
      </c>
      <c r="R47" s="191">
        <f>VLOOKUP(A47,VBMA!$A:$AF,28,0)/100</f>
        <v>0.03183</v>
      </c>
      <c r="S47" s="191">
        <f>VLOOKUP(A47,VBMA!$A:$AF,31,0)/100</f>
        <v>0.03279</v>
      </c>
    </row>
    <row r="48" ht="15.75" customHeight="1">
      <c r="A48" s="108">
        <f>VBMA!A47</f>
        <v>45660</v>
      </c>
      <c r="B48" s="148">
        <f>VLOOKUP(A48,'VNIBOR đã xử lý'!$A:$T,12,0)</f>
        <v>0.01476635514</v>
      </c>
      <c r="C48" s="148">
        <f>VLOOKUP(A48,'VNIBOR đã xử lý'!$A:$T,13,0)</f>
        <v>0.01605841121</v>
      </c>
      <c r="D48" s="148">
        <f>VLOOKUP(A48,'VNIBOR đã xử lý'!$A:$T,14,0)</f>
        <v>0.01653831776</v>
      </c>
      <c r="E48" s="148">
        <f>VLOOKUP(A48,'VNIBOR đã xử lý'!$A:$T,15,0)</f>
        <v>0.01901168224</v>
      </c>
      <c r="F48" s="148">
        <f>VLOOKUP(A48,'VNIBOR đã xử lý'!$A:$T,16,0)</f>
        <v>0.01956542056</v>
      </c>
      <c r="G48" s="148">
        <f>VLOOKUP(A48,'VNIBOR đã xử lý'!$A:$T,17,0)</f>
        <v>0.01986074766</v>
      </c>
      <c r="H48" s="148">
        <f>VLOOKUP(A48,'VNIBOR đã xử lý'!$A:$T,18,0)</f>
        <v>0.02011915888</v>
      </c>
      <c r="I48" s="148">
        <f>VLOOKUP(A48,'VNIBOR đã xử lý'!$A:$T,19,0)</f>
        <v>0.01993457944</v>
      </c>
      <c r="J48" s="191">
        <f>VLOOKUP(A48,VBMA!$A:$AF,4,0)/100</f>
        <v>0.01975</v>
      </c>
      <c r="K48" s="191">
        <f>VLOOKUP(A48,VBMA!$A:$AF,7,0)/100</f>
        <v>0.02</v>
      </c>
      <c r="L48" s="191">
        <f>VLOOKUP(A48,VBMA!$A:$AF,10,0)/100</f>
        <v>0.02029</v>
      </c>
      <c r="M48" s="191">
        <f>VLOOKUP(A48,VBMA!$A:$AF,13,0)/100</f>
        <v>0.02163</v>
      </c>
      <c r="N48" s="191">
        <f>VLOOKUP(A48,VBMA!$A:$AF,16,0)/100</f>
        <v>0.02297</v>
      </c>
      <c r="O48" s="191">
        <f>VLOOKUP(A48,VBMA!$A:$AF,19,0)/100</f>
        <v>0.02539</v>
      </c>
      <c r="P48" s="191">
        <f>VLOOKUP(A48,VBMA!$A:$AF,22,0)/100</f>
        <v>0.02979</v>
      </c>
      <c r="Q48" s="191">
        <f>VLOOKUP(A48,VBMA!$A:$AF,25,0)/100</f>
        <v>0.03144</v>
      </c>
      <c r="R48" s="191">
        <f>VLOOKUP(A48,VBMA!$A:$AF,28,0)/100</f>
        <v>0.03175</v>
      </c>
      <c r="S48" s="191">
        <f>VLOOKUP(A48,VBMA!$A:$AF,31,0)/100</f>
        <v>0.03279</v>
      </c>
    </row>
    <row r="49" ht="15.75" customHeight="1">
      <c r="A49" s="108">
        <f>VBMA!A48</f>
        <v>45659</v>
      </c>
      <c r="B49" s="148">
        <f>VLOOKUP(A49,'VNIBOR đã xử lý'!$A:$T,12,0)</f>
        <v>0.01503358209</v>
      </c>
      <c r="C49" s="148">
        <f>VLOOKUP(A49,'VNIBOR đã xử lý'!$A:$T,13,0)</f>
        <v>0.0162863806</v>
      </c>
      <c r="D49" s="148">
        <f>VLOOKUP(A49,'VNIBOR đã xử lý'!$A:$T,14,0)</f>
        <v>0.01680223881</v>
      </c>
      <c r="E49" s="148">
        <f>VLOOKUP(A49,'VNIBOR đã xử lý'!$A:$T,15,0)</f>
        <v>0.01923414179</v>
      </c>
      <c r="F49" s="148">
        <f>VLOOKUP(A49,'VNIBOR đã xử lý'!$A:$T,16,0)</f>
        <v>0.01952891791</v>
      </c>
      <c r="G49" s="148">
        <f>VLOOKUP(A49,'VNIBOR đã xử lý'!$A:$T,17,0)</f>
        <v>0.01960261194</v>
      </c>
      <c r="H49" s="148">
        <f>VLOOKUP(A49,'VNIBOR đã xử lý'!$A:$T,18,0)</f>
        <v>0.02004477612</v>
      </c>
      <c r="I49" s="148">
        <f>VLOOKUP(A49,'VNIBOR đã xử lý'!$A:$T,19,0)</f>
        <v>0.01989738806</v>
      </c>
      <c r="J49" s="191">
        <f>VLOOKUP(A49,VBMA!$A:$AF,4,0)/100</f>
        <v>0.01975</v>
      </c>
      <c r="K49" s="191">
        <f>VLOOKUP(A49,VBMA!$A:$AF,7,0)/100</f>
        <v>0.01992</v>
      </c>
      <c r="L49" s="191">
        <f>VLOOKUP(A49,VBMA!$A:$AF,10,0)/100</f>
        <v>0.02029</v>
      </c>
      <c r="M49" s="191">
        <f>VLOOKUP(A49,VBMA!$A:$AF,13,0)/100</f>
        <v>0.0216</v>
      </c>
      <c r="N49" s="191">
        <f>VLOOKUP(A49,VBMA!$A:$AF,16,0)/100</f>
        <v>0.02292</v>
      </c>
      <c r="O49" s="191">
        <f>VLOOKUP(A49,VBMA!$A:$AF,19,0)/100</f>
        <v>0.02537</v>
      </c>
      <c r="P49" s="191">
        <f>VLOOKUP(A49,VBMA!$A:$AF,22,0)/100</f>
        <v>0.02984</v>
      </c>
      <c r="Q49" s="191">
        <f>VLOOKUP(A49,VBMA!$A:$AF,25,0)/100</f>
        <v>0.03131</v>
      </c>
      <c r="R49" s="191">
        <f>VLOOKUP(A49,VBMA!$A:$AF,28,0)/100</f>
        <v>0.03175</v>
      </c>
      <c r="S49" s="191">
        <f>VLOOKUP(A49,VBMA!$A:$AF,31,0)/100</f>
        <v>0.03267</v>
      </c>
    </row>
    <row r="50" ht="15.75" customHeight="1">
      <c r="A50" s="108">
        <f>VBMA!A49</f>
        <v>45657</v>
      </c>
      <c r="B50" s="148">
        <f>VLOOKUP(A50,'VNIBOR đã xử lý'!$A:$T,12,0)</f>
        <v>0.01438337742</v>
      </c>
      <c r="C50" s="148">
        <f>VLOOKUP(A50,'VNIBOR đã xử lý'!$A:$T,13,0)</f>
        <v>0.01800639441</v>
      </c>
      <c r="D50" s="148">
        <f>VLOOKUP(A50,'VNIBOR đã xử lý'!$A:$T,14,0)</f>
        <v>0.01876722797</v>
      </c>
      <c r="E50" s="148">
        <f>VLOOKUP(A50,'VNIBOR đã xử lý'!$A:$T,15,0)</f>
        <v>0.01920199001</v>
      </c>
      <c r="F50" s="148">
        <f>VLOOKUP(A50,'VNIBOR đã xử lý'!$A:$T,16,0)</f>
        <v>0.01956429171</v>
      </c>
      <c r="G50" s="148">
        <f>VLOOKUP(A50,'VNIBOR đã xử lý'!$A:$T,17,0)</f>
        <v>0.01967298222</v>
      </c>
      <c r="H50" s="148">
        <f>VLOOKUP(A50,'VNIBOR đã xử lý'!$A:$T,18,0)</f>
        <v>0.01985413307</v>
      </c>
      <c r="I50" s="148">
        <f>VLOOKUP(A50,'VNIBOR đã xử lý'!$A:$T,19,0)</f>
        <v>0.01978167273</v>
      </c>
      <c r="J50" s="191">
        <f>VLOOKUP(A50,VBMA!$A:$AF,4,0)/100</f>
        <v>0.01971</v>
      </c>
      <c r="K50" s="191">
        <f>VLOOKUP(A50,VBMA!$A:$AF,7,0)/100</f>
        <v>0.01988</v>
      </c>
      <c r="L50" s="191">
        <f>VLOOKUP(A50,VBMA!$A:$AF,10,0)/100</f>
        <v>0.02025</v>
      </c>
      <c r="M50" s="191">
        <f>VLOOKUP(A50,VBMA!$A:$AF,13,0)/100</f>
        <v>0.02158</v>
      </c>
      <c r="N50" s="191">
        <f>VLOOKUP(A50,VBMA!$A:$AF,16,0)/100</f>
        <v>0.02291</v>
      </c>
      <c r="O50" s="191">
        <f>VLOOKUP(A50,VBMA!$A:$AF,19,0)/100</f>
        <v>0.02528</v>
      </c>
      <c r="P50" s="191">
        <f>VLOOKUP(A50,VBMA!$A:$AF,22,0)/100</f>
        <v>0.02969</v>
      </c>
      <c r="Q50" s="191">
        <f>VLOOKUP(A50,VBMA!$A:$AF,25,0)/100</f>
        <v>0.03122</v>
      </c>
      <c r="R50" s="191">
        <f>VLOOKUP(A50,VBMA!$A:$AF,28,0)/100</f>
        <v>0.03175</v>
      </c>
      <c r="S50" s="191">
        <f>VLOOKUP(A50,VBMA!$A:$AF,31,0)/100</f>
        <v>0.03267</v>
      </c>
    </row>
    <row r="51" ht="15.75" customHeight="1">
      <c r="A51" s="108">
        <f>VBMA!A50</f>
        <v>45656</v>
      </c>
      <c r="B51" s="148">
        <f>VLOOKUP(A51,'VNIBOR đã xử lý'!$A:$T,12,0)</f>
        <v>0.01095728283</v>
      </c>
      <c r="C51" s="148">
        <f>VLOOKUP(A51,'VNIBOR đã xử lý'!$A:$T,13,0)</f>
        <v>0.0181640863</v>
      </c>
      <c r="D51" s="148">
        <f>VLOOKUP(A51,'VNIBOR đã xử lý'!$A:$T,14,0)</f>
        <v>0.01926716846</v>
      </c>
      <c r="E51" s="148">
        <f>VLOOKUP(A51,'VNIBOR đã xử lý'!$A:$T,15,0)</f>
        <v>0.0194877849</v>
      </c>
      <c r="F51" s="148">
        <f>VLOOKUP(A51,'VNIBOR đã xử lý'!$A:$T,16,0)</f>
        <v>0.01970840133</v>
      </c>
      <c r="G51" s="148">
        <f>VLOOKUP(A51,'VNIBOR đã xử lý'!$A:$T,17,0)</f>
        <v>0.01985547895</v>
      </c>
      <c r="H51" s="148">
        <f>VLOOKUP(A51,'VNIBOR đã xử lý'!$A:$T,18,0)</f>
        <v>0.02000255657</v>
      </c>
      <c r="I51" s="148">
        <f>VLOOKUP(A51,'VNIBOR đã xử lý'!$A:$T,19,0)</f>
        <v>0.01985547895</v>
      </c>
      <c r="J51" s="191">
        <f>VLOOKUP(A51,VBMA!$A:$AF,4,0)/100</f>
        <v>0.01971</v>
      </c>
      <c r="K51" s="191">
        <f>VLOOKUP(A51,VBMA!$A:$AF,7,0)/100</f>
        <v>0.01988</v>
      </c>
      <c r="L51" s="191">
        <f>VLOOKUP(A51,VBMA!$A:$AF,10,0)/100</f>
        <v>0.02025</v>
      </c>
      <c r="M51" s="191">
        <f>VLOOKUP(A51,VBMA!$A:$AF,13,0)/100</f>
        <v>0.02158</v>
      </c>
      <c r="N51" s="191">
        <f>VLOOKUP(A51,VBMA!$A:$AF,16,0)/100</f>
        <v>0.02291</v>
      </c>
      <c r="O51" s="191">
        <f>VLOOKUP(A51,VBMA!$A:$AF,19,0)/100</f>
        <v>0.02522</v>
      </c>
      <c r="P51" s="191">
        <f>VLOOKUP(A51,VBMA!$A:$AF,22,0)/100</f>
        <v>0.02963</v>
      </c>
      <c r="Q51" s="191">
        <f>VLOOKUP(A51,VBMA!$A:$AF,25,0)/100</f>
        <v>0.03117</v>
      </c>
      <c r="R51" s="191">
        <f>VLOOKUP(A51,VBMA!$A:$AF,28,0)/100</f>
        <v>0.03179</v>
      </c>
      <c r="S51" s="191">
        <f>VLOOKUP(A51,VBMA!$A:$AF,31,0)/100</f>
        <v>0.03267</v>
      </c>
    </row>
    <row r="52" ht="15.75" customHeight="1">
      <c r="A52" s="108">
        <f>VBMA!A51</f>
        <v>45653</v>
      </c>
      <c r="B52" s="148">
        <f>VLOOKUP(A52,'VNIBOR đã xử lý'!$A:$T,12,0)</f>
        <v>0.01493372783</v>
      </c>
      <c r="C52" s="148">
        <f>VLOOKUP(A52,'VNIBOR đã xử lý'!$A:$T,13,0)</f>
        <v>0.01923172755</v>
      </c>
      <c r="D52" s="148">
        <f>VLOOKUP(A52,'VNIBOR đã xử lý'!$A:$T,14,0)</f>
        <v>0.01930457501</v>
      </c>
      <c r="E52" s="148">
        <f>VLOOKUP(A52,'VNIBOR đã xử lý'!$A:$T,15,0)</f>
        <v>0.01974165972</v>
      </c>
      <c r="F52" s="148">
        <f>VLOOKUP(A52,'VNIBOR đã xử lý'!$A:$T,16,0)</f>
        <v>0.01996020208</v>
      </c>
      <c r="G52" s="148">
        <f>VLOOKUP(A52,'VNIBOR đã xử lý'!$A:$T,17,0)</f>
        <v>0.02003304953</v>
      </c>
      <c r="H52" s="148">
        <f>VLOOKUP(A52,'VNIBOR đã xử lý'!$A:$T,18,0)</f>
        <v>0.01988735463</v>
      </c>
      <c r="I52" s="148">
        <f>VLOOKUP(A52,'VNIBOR đã xử lý'!$A:$T,19,0)</f>
        <v>0.01977808345</v>
      </c>
      <c r="J52" s="191">
        <f>VLOOKUP(A52,VBMA!$A:$AF,4,0)/100</f>
        <v>0.01967</v>
      </c>
      <c r="K52" s="191">
        <f>VLOOKUP(A52,VBMA!$A:$AF,7,0)/100</f>
        <v>0.01983</v>
      </c>
      <c r="L52" s="191">
        <f>VLOOKUP(A52,VBMA!$A:$AF,10,0)/100</f>
        <v>0.02013</v>
      </c>
      <c r="M52" s="191">
        <f>VLOOKUP(A52,VBMA!$A:$AF,13,0)/100</f>
        <v>0.02153</v>
      </c>
      <c r="N52" s="191">
        <f>VLOOKUP(A52,VBMA!$A:$AF,16,0)/100</f>
        <v>0.02294</v>
      </c>
      <c r="O52" s="191">
        <f>VLOOKUP(A52,VBMA!$A:$AF,19,0)/100</f>
        <v>0.02522</v>
      </c>
      <c r="P52" s="191">
        <f>VLOOKUP(A52,VBMA!$A:$AF,22,0)/100</f>
        <v>0.02974</v>
      </c>
      <c r="Q52" s="191">
        <f>VLOOKUP(A52,VBMA!$A:$AF,25,0)/100</f>
        <v>0.03117</v>
      </c>
      <c r="R52" s="191">
        <f>VLOOKUP(A52,VBMA!$A:$AF,28,0)/100</f>
        <v>0.03179</v>
      </c>
      <c r="S52" s="191">
        <f>VLOOKUP(A52,VBMA!$A:$AF,31,0)/100</f>
        <v>0.03267</v>
      </c>
    </row>
    <row r="53" ht="15.75" customHeight="1">
      <c r="A53" s="108">
        <f>VBMA!A52</f>
        <v>45652</v>
      </c>
      <c r="B53" s="148">
        <f>VLOOKUP(A53,'VNIBOR đã xử lý'!$A:$T,12,0)</f>
        <v>0.01739332793</v>
      </c>
      <c r="C53" s="148">
        <f>VLOOKUP(A53,'VNIBOR đã xử lý'!$A:$T,13,0)</f>
        <v>0.01959501501</v>
      </c>
      <c r="D53" s="148">
        <f>VLOOKUP(A53,'VNIBOR đã xử lý'!$A:$T,14,0)</f>
        <v>0.01959501501</v>
      </c>
      <c r="E53" s="148">
        <f>VLOOKUP(A53,'VNIBOR đã xử lý'!$A:$T,15,0)</f>
        <v>0.01974179414</v>
      </c>
      <c r="F53" s="148">
        <f>VLOOKUP(A53,'VNIBOR đã xử lý'!$A:$T,16,0)</f>
        <v>0.02003535242</v>
      </c>
      <c r="G53" s="148">
        <f>VLOOKUP(A53,'VNIBOR đã xử lý'!$A:$T,17,0)</f>
        <v>0.02010874199</v>
      </c>
      <c r="H53" s="148">
        <f>VLOOKUP(A53,'VNIBOR đã xử lý'!$A:$T,18,0)</f>
        <v>0.01996196285</v>
      </c>
      <c r="I53" s="148">
        <f>VLOOKUP(A53,'VNIBOR đã xử lý'!$A:$T,19,0)</f>
        <v>0.01981518371</v>
      </c>
      <c r="J53" s="191">
        <f>VLOOKUP(A53,VBMA!$A:$AF,4,0)/100</f>
        <v>0.01967</v>
      </c>
      <c r="K53" s="191">
        <f>VLOOKUP(A53,VBMA!$A:$AF,7,0)/100</f>
        <v>0.01983</v>
      </c>
      <c r="L53" s="191">
        <f>VLOOKUP(A53,VBMA!$A:$AF,10,0)/100</f>
        <v>0.02013</v>
      </c>
      <c r="M53" s="191">
        <f>VLOOKUP(A53,VBMA!$A:$AF,13,0)/100</f>
        <v>0.02153</v>
      </c>
      <c r="N53" s="191">
        <f>VLOOKUP(A53,VBMA!$A:$AF,16,0)/100</f>
        <v>0.02294</v>
      </c>
      <c r="O53" s="191">
        <f>VLOOKUP(A53,VBMA!$A:$AF,19,0)/100</f>
        <v>0.02522</v>
      </c>
      <c r="P53" s="191">
        <f>VLOOKUP(A53,VBMA!$A:$AF,22,0)/100</f>
        <v>0.02973</v>
      </c>
      <c r="Q53" s="191">
        <f>VLOOKUP(A53,VBMA!$A:$AF,25,0)/100</f>
        <v>0.03117</v>
      </c>
      <c r="R53" s="191">
        <f>VLOOKUP(A53,VBMA!$A:$AF,28,0)/100</f>
        <v>0.03179</v>
      </c>
      <c r="S53" s="191">
        <f>VLOOKUP(A53,VBMA!$A:$AF,31,0)/100</f>
        <v>0.03267</v>
      </c>
    </row>
    <row r="54" ht="15.75" customHeight="1">
      <c r="A54" s="108">
        <f>VBMA!A53</f>
        <v>45651</v>
      </c>
      <c r="B54" s="148">
        <f>VLOOKUP(A54,'VNIBOR đã xử lý'!$A:$T,12,0)</f>
        <v>0.01640898496</v>
      </c>
      <c r="C54" s="148">
        <f>VLOOKUP(A54,'VNIBOR đã xử lý'!$A:$T,13,0)</f>
        <v>0.0178740729</v>
      </c>
      <c r="D54" s="148">
        <f>VLOOKUP(A54,'VNIBOR đã xử lý'!$A:$T,14,0)</f>
        <v>0.01875312567</v>
      </c>
      <c r="E54" s="148">
        <f>VLOOKUP(A54,'VNIBOR đã xử lý'!$A:$T,15,0)</f>
        <v>0.01948566964</v>
      </c>
      <c r="F54" s="148">
        <f>VLOOKUP(A54,'VNIBOR đã xử lý'!$A:$T,16,0)</f>
        <v>0.01996182322</v>
      </c>
      <c r="G54" s="148">
        <f>VLOOKUP(A54,'VNIBOR đã xử lý'!$A:$T,17,0)</f>
        <v>0.01996182322</v>
      </c>
      <c r="H54" s="148">
        <f>VLOOKUP(A54,'VNIBOR đã xử lý'!$A:$T,18,0)</f>
        <v>0.01988856883</v>
      </c>
      <c r="I54" s="148">
        <f>VLOOKUP(A54,'VNIBOR đã xử lý'!$A:$T,19,0)</f>
        <v>0.01977868723</v>
      </c>
      <c r="J54" s="191">
        <f>VLOOKUP(A54,VBMA!$A:$AF,4,0)/100</f>
        <v>0.01967</v>
      </c>
      <c r="K54" s="191">
        <f>VLOOKUP(A54,VBMA!$A:$AF,7,0)/100</f>
        <v>0.01983</v>
      </c>
      <c r="L54" s="191">
        <f>VLOOKUP(A54,VBMA!$A:$AF,10,0)/100</f>
        <v>0.02013</v>
      </c>
      <c r="M54" s="191">
        <f>VLOOKUP(A54,VBMA!$A:$AF,13,0)/100</f>
        <v>0.02158</v>
      </c>
      <c r="N54" s="191">
        <f>VLOOKUP(A54,VBMA!$A:$AF,16,0)/100</f>
        <v>0.02303</v>
      </c>
      <c r="O54" s="191">
        <f>VLOOKUP(A54,VBMA!$A:$AF,19,0)/100</f>
        <v>0.02522</v>
      </c>
      <c r="P54" s="191">
        <f>VLOOKUP(A54,VBMA!$A:$AF,22,0)/100</f>
        <v>0.02973</v>
      </c>
      <c r="Q54" s="191">
        <f>VLOOKUP(A54,VBMA!$A:$AF,25,0)/100</f>
        <v>0.03117</v>
      </c>
      <c r="R54" s="191">
        <f>VLOOKUP(A54,VBMA!$A:$AF,28,0)/100</f>
        <v>0.03179</v>
      </c>
      <c r="S54" s="191">
        <f>VLOOKUP(A54,VBMA!$A:$AF,31,0)/100</f>
        <v>0.03271</v>
      </c>
    </row>
    <row r="55" ht="15.75" customHeight="1">
      <c r="A55" s="108">
        <f>VBMA!A54</f>
        <v>45650</v>
      </c>
      <c r="B55" s="148">
        <f>VLOOKUP(A55,'VNIBOR đã xử lý'!$A:$T,12,0)</f>
        <v>0.01637749424</v>
      </c>
      <c r="C55" s="148">
        <f>VLOOKUP(A55,'VNIBOR đã xử lý'!$A:$T,13,0)</f>
        <v>0.01718174619</v>
      </c>
      <c r="D55" s="148">
        <f>VLOOKUP(A55,'VNIBOR đã xử lý'!$A:$T,14,0)</f>
        <v>0.01846123793</v>
      </c>
      <c r="E55" s="148">
        <f>VLOOKUP(A55,'VNIBOR đã xử lý'!$A:$T,15,0)</f>
        <v>0.01893647772</v>
      </c>
      <c r="F55" s="148">
        <f>VLOOKUP(A55,'VNIBOR đã xử lý'!$A:$T,16,0)</f>
        <v>0.01930204679</v>
      </c>
      <c r="G55" s="148">
        <f>VLOOKUP(A55,'VNIBOR đã xử lý'!$A:$T,17,0)</f>
        <v>0.01955794513</v>
      </c>
      <c r="H55" s="148">
        <f>VLOOKUP(A55,'VNIBOR đã xử lý'!$A:$T,18,0)</f>
        <v>0.02010629874</v>
      </c>
      <c r="I55" s="148">
        <f>VLOOKUP(A55,'VNIBOR đã xử lý'!$A:$T,19,0)</f>
        <v>0.01988695729</v>
      </c>
      <c r="J55" s="191">
        <f>VLOOKUP(A55,VBMA!$A:$AF,4,0)/100</f>
        <v>0.01967</v>
      </c>
      <c r="K55" s="191">
        <f>VLOOKUP(A55,VBMA!$A:$AF,7,0)/100</f>
        <v>0.01983</v>
      </c>
      <c r="L55" s="191">
        <f>VLOOKUP(A55,VBMA!$A:$AF,10,0)/100</f>
        <v>0.02013</v>
      </c>
      <c r="M55" s="191">
        <f>VLOOKUP(A55,VBMA!$A:$AF,13,0)/100</f>
        <v>0.02158</v>
      </c>
      <c r="N55" s="191">
        <f>VLOOKUP(A55,VBMA!$A:$AF,16,0)/100</f>
        <v>0.02303</v>
      </c>
      <c r="O55" s="191">
        <f>VLOOKUP(A55,VBMA!$A:$AF,19,0)/100</f>
        <v>0.02522</v>
      </c>
      <c r="P55" s="191">
        <f>VLOOKUP(A55,VBMA!$A:$AF,22,0)/100</f>
        <v>0.0297</v>
      </c>
      <c r="Q55" s="191">
        <f>VLOOKUP(A55,VBMA!$A:$AF,25,0)/100</f>
        <v>0.03117</v>
      </c>
      <c r="R55" s="191">
        <f>VLOOKUP(A55,VBMA!$A:$AF,28,0)/100</f>
        <v>0.03179</v>
      </c>
      <c r="S55" s="191">
        <f>VLOOKUP(A55,VBMA!$A:$AF,31,0)/100</f>
        <v>0.03271</v>
      </c>
    </row>
    <row r="56" ht="15.75" customHeight="1">
      <c r="A56" s="108">
        <f>VBMA!A55</f>
        <v>45649</v>
      </c>
      <c r="B56" s="148">
        <f>VLOOKUP(A56,'VNIBOR đã xử lý'!$A:$T,12,0)</f>
        <v>0.01628584093</v>
      </c>
      <c r="C56" s="148">
        <f>VLOOKUP(A56,'VNIBOR đã xử lý'!$A:$T,13,0)</f>
        <v>0.01691080549</v>
      </c>
      <c r="D56" s="148">
        <f>VLOOKUP(A56,'VNIBOR đã xử lý'!$A:$T,14,0)</f>
        <v>0.01845483555</v>
      </c>
      <c r="E56" s="148">
        <f>VLOOKUP(A56,'VNIBOR đã xử lý'!$A:$T,15,0)</f>
        <v>0.01900627486</v>
      </c>
      <c r="F56" s="148">
        <f>VLOOKUP(A56,'VNIBOR đã xử lý'!$A:$T,16,0)</f>
        <v>0.01966800203</v>
      </c>
      <c r="G56" s="148">
        <f>VLOOKUP(A56,'VNIBOR đã xử lý'!$A:$T,17,0)</f>
        <v>0.01985181513</v>
      </c>
      <c r="H56" s="148">
        <f>VLOOKUP(A56,'VNIBOR đã xử lý'!$A:$T,18,0)</f>
        <v>0.02003562824</v>
      </c>
      <c r="I56" s="148">
        <f>VLOOKUP(A56,'VNIBOR đã xử lý'!$A:$T,19,0)</f>
        <v>0.01985181513</v>
      </c>
      <c r="J56" s="191">
        <f>VLOOKUP(A56,VBMA!$A:$AF,4,0)/100</f>
        <v>0.01967</v>
      </c>
      <c r="K56" s="191">
        <f>VLOOKUP(A56,VBMA!$A:$AF,7,0)/100</f>
        <v>0.01983</v>
      </c>
      <c r="L56" s="191">
        <f>VLOOKUP(A56,VBMA!$A:$AF,10,0)/100</f>
        <v>0.02013</v>
      </c>
      <c r="M56" s="191">
        <f>VLOOKUP(A56,VBMA!$A:$AF,13,0)/100</f>
        <v>0.0216</v>
      </c>
      <c r="N56" s="191">
        <f>VLOOKUP(A56,VBMA!$A:$AF,16,0)/100</f>
        <v>0.02308</v>
      </c>
      <c r="O56" s="191">
        <f>VLOOKUP(A56,VBMA!$A:$AF,19,0)/100</f>
        <v>0.02522</v>
      </c>
      <c r="P56" s="191">
        <f>VLOOKUP(A56,VBMA!$A:$AF,22,0)/100</f>
        <v>0.02959</v>
      </c>
      <c r="Q56" s="191">
        <f>VLOOKUP(A56,VBMA!$A:$AF,25,0)/100</f>
        <v>0.03106</v>
      </c>
      <c r="R56" s="191">
        <f>VLOOKUP(A56,VBMA!$A:$AF,28,0)/100</f>
        <v>0.03179</v>
      </c>
      <c r="S56" s="191">
        <f>VLOOKUP(A56,VBMA!$A:$AF,31,0)/100</f>
        <v>0.03271</v>
      </c>
    </row>
    <row r="57" ht="15.75" customHeight="1">
      <c r="A57" s="108">
        <f>VBMA!A56</f>
        <v>45646</v>
      </c>
      <c r="B57" s="148">
        <f>VLOOKUP(A57,'VNIBOR đã xử lý'!$A:$T,12,0)</f>
        <v>0.01470549194</v>
      </c>
      <c r="C57" s="148">
        <f>VLOOKUP(A57,'VNIBOR đã xử lý'!$A:$T,13,0)</f>
        <v>0.01617963661</v>
      </c>
      <c r="D57" s="148">
        <f>VLOOKUP(A57,'VNIBOR đã xử lý'!$A:$T,14,0)</f>
        <v>0.01786950977</v>
      </c>
      <c r="E57" s="148">
        <f>VLOOKUP(A57,'VNIBOR đã xử lý'!$A:$T,15,0)</f>
        <v>0.01844478574</v>
      </c>
      <c r="F57" s="148">
        <f>VLOOKUP(A57,'VNIBOR đã xử lý'!$A:$T,16,0)</f>
        <v>0.01902006171</v>
      </c>
      <c r="G57" s="148">
        <f>VLOOKUP(A57,'VNIBOR đã xử lý'!$A:$T,17,0)</f>
        <v>0.0191638807</v>
      </c>
      <c r="H57" s="148">
        <f>VLOOKUP(A57,'VNIBOR đã xử lý'!$A:$T,18,0)</f>
        <v>0.01945151868</v>
      </c>
      <c r="I57" s="148">
        <f>VLOOKUP(A57,'VNIBOR đã xử lý'!$A:$T,19,0)</f>
        <v>0.01941556394</v>
      </c>
      <c r="J57" s="191">
        <f>VLOOKUP(A57,VBMA!$A:$AF,4,0)/100</f>
        <v>0.01938</v>
      </c>
      <c r="K57" s="191">
        <f>VLOOKUP(A57,VBMA!$A:$AF,7,0)/100</f>
        <v>0.01954</v>
      </c>
      <c r="L57" s="191">
        <f>VLOOKUP(A57,VBMA!$A:$AF,10,0)/100</f>
        <v>0.01975</v>
      </c>
      <c r="M57" s="191">
        <f>VLOOKUP(A57,VBMA!$A:$AF,13,0)/100</f>
        <v>0.0213</v>
      </c>
      <c r="N57" s="191">
        <f>VLOOKUP(A57,VBMA!$A:$AF,16,0)/100</f>
        <v>0.02286</v>
      </c>
      <c r="O57" s="191">
        <f>VLOOKUP(A57,VBMA!$A:$AF,19,0)/100</f>
        <v>0.02507</v>
      </c>
      <c r="P57" s="191">
        <f>VLOOKUP(A57,VBMA!$A:$AF,22,0)/100</f>
        <v>0.02967</v>
      </c>
      <c r="Q57" s="191">
        <f>VLOOKUP(A57,VBMA!$A:$AF,25,0)/100</f>
        <v>0.03078</v>
      </c>
      <c r="R57" s="191">
        <f>VLOOKUP(A57,VBMA!$A:$AF,28,0)/100</f>
        <v>0.03167</v>
      </c>
      <c r="S57" s="191">
        <f>VLOOKUP(A57,VBMA!$A:$AF,31,0)/100</f>
        <v>0.03246</v>
      </c>
    </row>
    <row r="58" ht="15.75" customHeight="1">
      <c r="A58" s="108">
        <f>VBMA!A57</f>
        <v>45645</v>
      </c>
      <c r="B58" s="148">
        <f>VLOOKUP(A58,'VNIBOR đã xử lý'!$A:$T,12,0)</f>
        <v>0.009602589284</v>
      </c>
      <c r="C58" s="148">
        <f>VLOOKUP(A58,'VNIBOR đã xử lý'!$A:$T,13,0)</f>
        <v>0.0130524084</v>
      </c>
      <c r="D58" s="148">
        <f>VLOOKUP(A58,'VNIBOR đã xử lý'!$A:$T,14,0)</f>
        <v>0.01692900926</v>
      </c>
      <c r="E58" s="148">
        <f>VLOOKUP(A58,'VNIBOR đã xử lý'!$A:$T,15,0)</f>
        <v>0.01764031217</v>
      </c>
      <c r="F58" s="148">
        <f>VLOOKUP(A58,'VNIBOR đã xử lý'!$A:$T,16,0)</f>
        <v>0.01863613624</v>
      </c>
      <c r="G58" s="148">
        <f>VLOOKUP(A58,'VNIBOR đã xử lý'!$A:$T,17,0)</f>
        <v>0.01884952711</v>
      </c>
      <c r="H58" s="148">
        <f>VLOOKUP(A58,'VNIBOR đã xử lý'!$A:$T,18,0)</f>
        <v>0.01924074371</v>
      </c>
      <c r="I58" s="148">
        <f>VLOOKUP(A58,'VNIBOR đã xử lý'!$A:$T,19,0)</f>
        <v>0.01920517857</v>
      </c>
      <c r="J58" s="191">
        <f>VLOOKUP(A58,VBMA!$A:$AF,4,0)/100</f>
        <v>0.01917</v>
      </c>
      <c r="K58" s="191">
        <f>VLOOKUP(A58,VBMA!$A:$AF,7,0)/100</f>
        <v>0.01933</v>
      </c>
      <c r="L58" s="191">
        <f>VLOOKUP(A58,VBMA!$A:$AF,10,0)/100</f>
        <v>0.01954</v>
      </c>
      <c r="M58" s="191">
        <f>VLOOKUP(A58,VBMA!$A:$AF,13,0)/100</f>
        <v>0.02099</v>
      </c>
      <c r="N58" s="191">
        <f>VLOOKUP(A58,VBMA!$A:$AF,16,0)/100</f>
        <v>0.02243</v>
      </c>
      <c r="O58" s="191">
        <f>VLOOKUP(A58,VBMA!$A:$AF,19,0)/100</f>
        <v>0.02492</v>
      </c>
      <c r="P58" s="191">
        <f>VLOOKUP(A58,VBMA!$A:$AF,22,0)/100</f>
        <v>0.0297</v>
      </c>
      <c r="Q58" s="191">
        <f>VLOOKUP(A58,VBMA!$A:$AF,25,0)/100</f>
        <v>0.03106</v>
      </c>
      <c r="R58" s="191">
        <f>VLOOKUP(A58,VBMA!$A:$AF,28,0)/100</f>
        <v>0.03142</v>
      </c>
      <c r="S58" s="191">
        <f>VLOOKUP(A58,VBMA!$A:$AF,31,0)/100</f>
        <v>0.03233</v>
      </c>
    </row>
    <row r="59" ht="15.75" customHeight="1">
      <c r="A59" s="108">
        <f>VBMA!A58</f>
        <v>45644</v>
      </c>
      <c r="B59" s="148">
        <f>VLOOKUP(A59,'VNIBOR đã xử lý'!$A:$T,12,0)</f>
        <v>0.009616150354</v>
      </c>
      <c r="C59" s="148">
        <f>VLOOKUP(A59,'VNIBOR đã xử lý'!$A:$T,13,0)</f>
        <v>0.01263836904</v>
      </c>
      <c r="D59" s="148">
        <f>VLOOKUP(A59,'VNIBOR đã xử lý'!$A:$T,14,0)</f>
        <v>0.01631311221</v>
      </c>
      <c r="E59" s="148">
        <f>VLOOKUP(A59,'VNIBOR đã xử lý'!$A:$T,15,0)</f>
        <v>0.01724038385</v>
      </c>
      <c r="F59" s="148">
        <f>VLOOKUP(A59,'VNIBOR đã xử lý'!$A:$T,16,0)</f>
        <v>0.0180989687</v>
      </c>
      <c r="G59" s="148">
        <f>VLOOKUP(A59,'VNIBOR đã xử lý'!$A:$T,17,0)</f>
        <v>0.01827068567</v>
      </c>
      <c r="H59" s="148">
        <f>VLOOKUP(A59,'VNIBOR đã xử lý'!$A:$T,18,0)</f>
        <v>0.01847674604</v>
      </c>
      <c r="I59" s="148">
        <f>VLOOKUP(A59,'VNIBOR đã xử lý'!$A:$T,19,0)</f>
        <v>0.01861411961</v>
      </c>
      <c r="J59" s="191">
        <f>VLOOKUP(A59,VBMA!$A:$AF,4,0)/100</f>
        <v>0.01875</v>
      </c>
      <c r="K59" s="191">
        <f>VLOOKUP(A59,VBMA!$A:$AF,7,0)/100</f>
        <v>0.01883</v>
      </c>
      <c r="L59" s="191">
        <f>VLOOKUP(A59,VBMA!$A:$AF,10,0)/100</f>
        <v>0.01913</v>
      </c>
      <c r="M59" s="191">
        <f>VLOOKUP(A59,VBMA!$A:$AF,13,0)/100</f>
        <v>0.0203</v>
      </c>
      <c r="N59" s="191">
        <f>VLOOKUP(A59,VBMA!$A:$AF,16,0)/100</f>
        <v>0.02147</v>
      </c>
      <c r="O59" s="191">
        <f>VLOOKUP(A59,VBMA!$A:$AF,19,0)/100</f>
        <v>0.02387</v>
      </c>
      <c r="P59" s="191">
        <f>VLOOKUP(A59,VBMA!$A:$AF,22,0)/100</f>
        <v>0.02875</v>
      </c>
      <c r="Q59" s="191">
        <f>VLOOKUP(A59,VBMA!$A:$AF,25,0)/100</f>
        <v>0.03041</v>
      </c>
      <c r="R59" s="191">
        <f>VLOOKUP(A59,VBMA!$A:$AF,28,0)/100</f>
        <v>0.03098</v>
      </c>
      <c r="S59" s="191">
        <f>VLOOKUP(A59,VBMA!$A:$AF,31,0)/100</f>
        <v>0.03206</v>
      </c>
    </row>
    <row r="60" ht="15.75" customHeight="1">
      <c r="A60" s="108">
        <f>VBMA!A59</f>
        <v>45643</v>
      </c>
      <c r="B60" s="148">
        <f>VLOOKUP(A60,'VNIBOR đã xử lý'!$A:$T,12,0)</f>
        <v>0.01157089553</v>
      </c>
      <c r="C60" s="148">
        <f>VLOOKUP(A60,'VNIBOR đã xử lý'!$A:$T,13,0)</f>
        <v>0.01355149926</v>
      </c>
      <c r="D60" s="148">
        <f>VLOOKUP(A60,'VNIBOR đã xử lý'!$A:$T,14,0)</f>
        <v>0.01494139662</v>
      </c>
      <c r="E60" s="148">
        <f>VLOOKUP(A60,'VNIBOR đã xử lý'!$A:$T,15,0)</f>
        <v>0.01761694904</v>
      </c>
      <c r="F60" s="148">
        <f>VLOOKUP(A60,'VNIBOR đã xử lý'!$A:$T,16,0)</f>
        <v>0.0186941195</v>
      </c>
      <c r="G60" s="148">
        <f>VLOOKUP(A60,'VNIBOR đã xử lý'!$A:$T,17,0)</f>
        <v>0.0186941195</v>
      </c>
      <c r="H60" s="148">
        <f>VLOOKUP(A60,'VNIBOR đã xử lý'!$A:$T,18,0)</f>
        <v>0.01893735154</v>
      </c>
      <c r="I60" s="148">
        <f>VLOOKUP(A60,'VNIBOR đã xử lý'!$A:$T,19,0)</f>
        <v>0.01883310923</v>
      </c>
      <c r="J60" s="191">
        <f>VLOOKUP(A60,VBMA!$A:$AF,4,0)/100</f>
        <v>0.01873</v>
      </c>
      <c r="K60" s="191">
        <f>VLOOKUP(A60,VBMA!$A:$AF,7,0)/100</f>
        <v>0.01881</v>
      </c>
      <c r="L60" s="191">
        <f>VLOOKUP(A60,VBMA!$A:$AF,10,0)/100</f>
        <v>0.0191</v>
      </c>
      <c r="M60" s="191">
        <f>VLOOKUP(A60,VBMA!$A:$AF,13,0)/100</f>
        <v>0.02024</v>
      </c>
      <c r="N60" s="191">
        <f>VLOOKUP(A60,VBMA!$A:$AF,16,0)/100</f>
        <v>0.02138</v>
      </c>
      <c r="O60" s="191">
        <f>VLOOKUP(A60,VBMA!$A:$AF,19,0)/100</f>
        <v>0.02378</v>
      </c>
      <c r="P60" s="191">
        <f>VLOOKUP(A60,VBMA!$A:$AF,22,0)/100</f>
        <v>0.02852</v>
      </c>
      <c r="Q60" s="191">
        <f>VLOOKUP(A60,VBMA!$A:$AF,25,0)/100</f>
        <v>0.03023</v>
      </c>
      <c r="R60" s="191">
        <f>VLOOKUP(A60,VBMA!$A:$AF,28,0)/100</f>
        <v>0.03094</v>
      </c>
      <c r="S60" s="191">
        <f>VLOOKUP(A60,VBMA!$A:$AF,31,0)/100</f>
        <v>0.0319</v>
      </c>
    </row>
    <row r="61" ht="15.75" customHeight="1">
      <c r="A61" s="108">
        <f>VBMA!A60</f>
        <v>45642</v>
      </c>
      <c r="B61" s="148">
        <f>VLOOKUP(A61,'VNIBOR đã xử lý'!$A:$T,12,0)</f>
        <v>0.01349199388</v>
      </c>
      <c r="C61" s="148">
        <f>VLOOKUP(A61,'VNIBOR đã xử lý'!$A:$T,13,0)</f>
        <v>0.01477529407</v>
      </c>
      <c r="D61" s="148">
        <f>VLOOKUP(A61,'VNIBOR đã xử lý'!$A:$T,14,0)</f>
        <v>0.01550365364</v>
      </c>
      <c r="E61" s="148">
        <f>VLOOKUP(A61,'VNIBOR đã xử lý'!$A:$T,15,0)</f>
        <v>0.01754999718</v>
      </c>
      <c r="F61" s="148">
        <f>VLOOKUP(A61,'VNIBOR đã xử lý'!$A:$T,16,0)</f>
        <v>0.01852114327</v>
      </c>
      <c r="G61" s="148">
        <f>VLOOKUP(A61,'VNIBOR đã xử lý'!$A:$T,17,0)</f>
        <v>0.01859051085</v>
      </c>
      <c r="H61" s="148">
        <f>VLOOKUP(A61,'VNIBOR đã xử lý'!$A:$T,18,0)</f>
        <v>0.01886798116</v>
      </c>
      <c r="I61" s="148">
        <f>VLOOKUP(A61,'VNIBOR đã xử lý'!$A:$T,19,0)</f>
        <v>0.01879861358</v>
      </c>
      <c r="J61" s="191">
        <f>VLOOKUP(A61,VBMA!$A:$AF,4,0)/100</f>
        <v>0.01873</v>
      </c>
      <c r="K61" s="191">
        <f>VLOOKUP(A61,VBMA!$A:$AF,7,0)/100</f>
        <v>0.01881</v>
      </c>
      <c r="L61" s="191">
        <f>VLOOKUP(A61,VBMA!$A:$AF,10,0)/100</f>
        <v>0.0191</v>
      </c>
      <c r="M61" s="191">
        <f>VLOOKUP(A61,VBMA!$A:$AF,13,0)/100</f>
        <v>0.02025</v>
      </c>
      <c r="N61" s="191">
        <f>VLOOKUP(A61,VBMA!$A:$AF,16,0)/100</f>
        <v>0.02139</v>
      </c>
      <c r="O61" s="191">
        <f>VLOOKUP(A61,VBMA!$A:$AF,19,0)/100</f>
        <v>0.02381</v>
      </c>
      <c r="P61" s="191">
        <f>VLOOKUP(A61,VBMA!$A:$AF,22,0)/100</f>
        <v>0.02859</v>
      </c>
      <c r="Q61" s="191">
        <f>VLOOKUP(A61,VBMA!$A:$AF,25,0)/100</f>
        <v>0.03034</v>
      </c>
      <c r="R61" s="191">
        <f>VLOOKUP(A61,VBMA!$A:$AF,28,0)/100</f>
        <v>0.03094</v>
      </c>
      <c r="S61" s="191">
        <f>VLOOKUP(A61,VBMA!$A:$AF,31,0)/100</f>
        <v>0.0319</v>
      </c>
    </row>
    <row r="62" ht="15.75" customHeight="1">
      <c r="A62" s="108">
        <f>VBMA!A61</f>
        <v>45639</v>
      </c>
      <c r="B62" s="148">
        <f>VLOOKUP(A62,'VNIBOR đã xử lý'!$A:$T,12,0)</f>
        <v>0.01389834773</v>
      </c>
      <c r="C62" s="148">
        <f>VLOOKUP(A62,'VNIBOR đã xử lý'!$A:$T,13,0)</f>
        <v>0.01509060795</v>
      </c>
      <c r="D62" s="148">
        <f>VLOOKUP(A62,'VNIBOR đã xử lý'!$A:$T,14,0)</f>
        <v>0.01560157662</v>
      </c>
      <c r="E62" s="148">
        <f>VLOOKUP(A62,'VNIBOR đã xử lý'!$A:$T,15,0)</f>
        <v>0.01744106382</v>
      </c>
      <c r="F62" s="148">
        <f>VLOOKUP(A62,'VNIBOR đã xử lý'!$A:$T,16,0)</f>
        <v>0.018394872</v>
      </c>
      <c r="G62" s="148">
        <f>VLOOKUP(A62,'VNIBOR đã xử lý'!$A:$T,17,0)</f>
        <v>0.01849706573</v>
      </c>
      <c r="H62" s="148">
        <f>VLOOKUP(A62,'VNIBOR đã xử lý'!$A:$T,18,0)</f>
        <v>0.01873551778</v>
      </c>
      <c r="I62" s="148">
        <f>VLOOKUP(A62,'VNIBOR đã xử lý'!$A:$T,19,0)</f>
        <v>0.01866738862</v>
      </c>
      <c r="J62" s="191">
        <f>VLOOKUP(A62,VBMA!$A:$AF,4,0)/100</f>
        <v>0.0186</v>
      </c>
      <c r="K62" s="191">
        <f>VLOOKUP(A62,VBMA!$A:$AF,7,0)/100</f>
        <v>0.01877</v>
      </c>
      <c r="L62" s="191">
        <f>VLOOKUP(A62,VBMA!$A:$AF,10,0)/100</f>
        <v>0.01898</v>
      </c>
      <c r="M62" s="191">
        <f>VLOOKUP(A62,VBMA!$A:$AF,13,0)/100</f>
        <v>0.02017</v>
      </c>
      <c r="N62" s="191">
        <f>VLOOKUP(A62,VBMA!$A:$AF,16,0)/100</f>
        <v>0.02137</v>
      </c>
      <c r="O62" s="191">
        <f>VLOOKUP(A62,VBMA!$A:$AF,19,0)/100</f>
        <v>0.0237</v>
      </c>
      <c r="P62" s="191">
        <f>VLOOKUP(A62,VBMA!$A:$AF,22,0)/100</f>
        <v>0.02844</v>
      </c>
      <c r="Q62" s="191">
        <f>VLOOKUP(A62,VBMA!$A:$AF,25,0)/100</f>
        <v>0.03021</v>
      </c>
      <c r="R62" s="191">
        <f>VLOOKUP(A62,VBMA!$A:$AF,28,0)/100</f>
        <v>0.03081</v>
      </c>
      <c r="S62" s="191">
        <f>VLOOKUP(A62,VBMA!$A:$AF,31,0)/100</f>
        <v>0.03181</v>
      </c>
    </row>
    <row r="63" ht="15.75" customHeight="1">
      <c r="A63" s="108">
        <f>VBMA!A62</f>
        <v>45638</v>
      </c>
      <c r="B63" s="148">
        <f>VLOOKUP(A63,'VNIBOR đã xử lý'!$A:$T,12,0)</f>
        <v>0.01538824865</v>
      </c>
      <c r="C63" s="148">
        <f>VLOOKUP(A63,'VNIBOR đã xử lý'!$A:$T,13,0)</f>
        <v>0.01600105501</v>
      </c>
      <c r="D63" s="148">
        <f>VLOOKUP(A63,'VNIBOR đã xử lý'!$A:$T,14,0)</f>
        <v>0.01634150299</v>
      </c>
      <c r="E63" s="148">
        <f>VLOOKUP(A63,'VNIBOR đã xử lý'!$A:$T,15,0)</f>
        <v>0.01722666773</v>
      </c>
      <c r="F63" s="148">
        <f>VLOOKUP(A63,'VNIBOR đã xử lý'!$A:$T,16,0)</f>
        <v>0.01790756369</v>
      </c>
      <c r="G63" s="148">
        <f>VLOOKUP(A63,'VNIBOR đã xử lý'!$A:$T,17,0)</f>
        <v>0.01804374288</v>
      </c>
      <c r="H63" s="148">
        <f>VLOOKUP(A63,'VNIBOR đã xử lý'!$A:$T,18,0)</f>
        <v>0.01845228046</v>
      </c>
      <c r="I63" s="148">
        <f>VLOOKUP(A63,'VNIBOR đã xử lý'!$A:$T,19,0)</f>
        <v>0.01848632525</v>
      </c>
      <c r="J63" s="191">
        <f>VLOOKUP(A63,VBMA!$A:$AF,4,0)/100</f>
        <v>0.01852</v>
      </c>
      <c r="K63" s="191">
        <f>VLOOKUP(A63,VBMA!$A:$AF,7,0)/100</f>
        <v>0.01865</v>
      </c>
      <c r="L63" s="191">
        <f>VLOOKUP(A63,VBMA!$A:$AF,10,0)/100</f>
        <v>0.01881</v>
      </c>
      <c r="M63" s="191">
        <f>VLOOKUP(A63,VBMA!$A:$AF,13,0)/100</f>
        <v>0.02005</v>
      </c>
      <c r="N63" s="191">
        <f>VLOOKUP(A63,VBMA!$A:$AF,16,0)/100</f>
        <v>0.02129</v>
      </c>
      <c r="O63" s="191">
        <f>VLOOKUP(A63,VBMA!$A:$AF,19,0)/100</f>
        <v>0.02372</v>
      </c>
      <c r="P63" s="191">
        <f>VLOOKUP(A63,VBMA!$A:$AF,22,0)/100</f>
        <v>0.02838</v>
      </c>
      <c r="Q63" s="191">
        <f>VLOOKUP(A63,VBMA!$A:$AF,25,0)/100</f>
        <v>0.03005</v>
      </c>
      <c r="R63" s="191">
        <f>VLOOKUP(A63,VBMA!$A:$AF,28,0)/100</f>
        <v>0.03071</v>
      </c>
      <c r="S63" s="191">
        <f>VLOOKUP(A63,VBMA!$A:$AF,31,0)/100</f>
        <v>0.03179</v>
      </c>
    </row>
    <row r="64" ht="15.75" customHeight="1">
      <c r="A64" s="108">
        <f>VBMA!A63</f>
        <v>45637</v>
      </c>
      <c r="B64" s="148">
        <f>VLOOKUP(A64,'VNIBOR đã xử lý'!$A:$T,12,0)</f>
        <v>0.01575900911</v>
      </c>
      <c r="C64" s="148">
        <f>VLOOKUP(A64,'VNIBOR đã xử lý'!$A:$T,13,0)</f>
        <v>0.01621225494</v>
      </c>
      <c r="D64" s="148">
        <f>VLOOKUP(A64,'VNIBOR đã xử lý'!$A:$T,14,0)</f>
        <v>0.01666550078</v>
      </c>
      <c r="E64" s="148">
        <f>VLOOKUP(A64,'VNIBOR đã xử lý'!$A:$T,15,0)</f>
        <v>0.01767658765</v>
      </c>
      <c r="F64" s="148">
        <f>VLOOKUP(A64,'VNIBOR đã xử lý'!$A:$T,16,0)</f>
        <v>0.01837388893</v>
      </c>
      <c r="G64" s="148">
        <f>VLOOKUP(A64,'VNIBOR đã xử lý'!$A:$T,17,0)</f>
        <v>0.01847848413</v>
      </c>
      <c r="H64" s="148">
        <f>VLOOKUP(A64,'VNIBOR đã xử lý'!$A:$T,18,0)</f>
        <v>0.01875740464</v>
      </c>
      <c r="I64" s="148">
        <f>VLOOKUP(A64,'VNIBOR đã xử lý'!$A:$T,19,0)</f>
        <v>0.01861794439</v>
      </c>
      <c r="J64" s="191">
        <f>VLOOKUP(A64,VBMA!$A:$AF,4,0)/100</f>
        <v>0.01848</v>
      </c>
      <c r="K64" s="191">
        <f>VLOOKUP(A64,VBMA!$A:$AF,7,0)/100</f>
        <v>0.0186</v>
      </c>
      <c r="L64" s="191">
        <f>VLOOKUP(A64,VBMA!$A:$AF,10,0)/100</f>
        <v>0.01873</v>
      </c>
      <c r="M64" s="191">
        <f>VLOOKUP(A64,VBMA!$A:$AF,13,0)/100</f>
        <v>0.01964</v>
      </c>
      <c r="N64" s="191">
        <f>VLOOKUP(A64,VBMA!$A:$AF,16,0)/100</f>
        <v>0.02056</v>
      </c>
      <c r="O64" s="191">
        <f>VLOOKUP(A64,VBMA!$A:$AF,19,0)/100</f>
        <v>0.02367</v>
      </c>
      <c r="P64" s="191">
        <f>VLOOKUP(A64,VBMA!$A:$AF,22,0)/100</f>
        <v>0.02812</v>
      </c>
      <c r="Q64" s="191">
        <f>VLOOKUP(A64,VBMA!$A:$AF,25,0)/100</f>
        <v>0.02994</v>
      </c>
      <c r="R64" s="191">
        <f>VLOOKUP(A64,VBMA!$A:$AF,28,0)/100</f>
        <v>0.03</v>
      </c>
      <c r="S64" s="191">
        <f>VLOOKUP(A64,VBMA!$A:$AF,31,0)/100</f>
        <v>0.03175</v>
      </c>
    </row>
    <row r="65" ht="15.75" customHeight="1">
      <c r="A65" s="108">
        <f>VBMA!A64</f>
        <v>45636</v>
      </c>
      <c r="B65" s="148">
        <f>VLOOKUP(A65,'VNIBOR đã xử lý'!$A:$T,12,0)</f>
        <v>0.01482493429</v>
      </c>
      <c r="C65" s="148">
        <f>VLOOKUP(A65,'VNIBOR đã xử lý'!$A:$T,13,0)</f>
        <v>0.0152464964</v>
      </c>
      <c r="D65" s="148">
        <f>VLOOKUP(A65,'VNIBOR đã xử lý'!$A:$T,14,0)</f>
        <v>0.01573831887</v>
      </c>
      <c r="E65" s="148">
        <f>VLOOKUP(A65,'VNIBOR đã xử lý'!$A:$T,15,0)</f>
        <v>0.0168624845</v>
      </c>
      <c r="F65" s="148">
        <f>VLOOKUP(A65,'VNIBOR đã xử lý'!$A:$T,16,0)</f>
        <v>0.01805691049</v>
      </c>
      <c r="G65" s="148">
        <f>VLOOKUP(A65,'VNIBOR đã xử lý'!$A:$T,17,0)</f>
        <v>0.01826769154</v>
      </c>
      <c r="H65" s="148">
        <f>VLOOKUP(A65,'VNIBOR đã xử lý'!$A:$T,18,0)</f>
        <v>0.01875951401</v>
      </c>
      <c r="I65" s="148">
        <f>VLOOKUP(A65,'VNIBOR đã xử lý'!$A:$T,19,0)</f>
        <v>0.01861899331</v>
      </c>
      <c r="J65" s="191">
        <f>VLOOKUP(A65,VBMA!$A:$AF,4,0)/100</f>
        <v>0.01848</v>
      </c>
      <c r="K65" s="191">
        <f>VLOOKUP(A65,VBMA!$A:$AF,7,0)/100</f>
        <v>0.01852</v>
      </c>
      <c r="L65" s="191">
        <f>VLOOKUP(A65,VBMA!$A:$AF,10,0)/100</f>
        <v>0.01873</v>
      </c>
      <c r="M65" s="191">
        <f>VLOOKUP(A65,VBMA!$A:$AF,13,0)/100</f>
        <v>0.01946</v>
      </c>
      <c r="N65" s="191">
        <f>VLOOKUP(A65,VBMA!$A:$AF,16,0)/100</f>
        <v>0.02019</v>
      </c>
      <c r="O65" s="191">
        <f>VLOOKUP(A65,VBMA!$A:$AF,19,0)/100</f>
        <v>0.02328</v>
      </c>
      <c r="P65" s="191">
        <f>VLOOKUP(A65,VBMA!$A:$AF,22,0)/100</f>
        <v>0.028</v>
      </c>
      <c r="Q65" s="191">
        <f>VLOOKUP(A65,VBMA!$A:$AF,25,0)/100</f>
        <v>0.02986</v>
      </c>
      <c r="R65" s="191">
        <f>VLOOKUP(A65,VBMA!$A:$AF,28,0)/100</f>
        <v>0.03</v>
      </c>
      <c r="S65" s="191">
        <f>VLOOKUP(A65,VBMA!$A:$AF,31,0)/100</f>
        <v>0.03175</v>
      </c>
    </row>
    <row r="66" ht="15.75" customHeight="1">
      <c r="A66" s="108">
        <f>VBMA!A65</f>
        <v>45635</v>
      </c>
      <c r="B66" s="148">
        <f>VLOOKUP(A66,'VNIBOR đã xử lý'!$A:$T,12,0)</f>
        <v>0.01425110761</v>
      </c>
      <c r="C66" s="148">
        <f>VLOOKUP(A66,'VNIBOR đã xử lý'!$A:$T,13,0)</f>
        <v>0.01502524185</v>
      </c>
      <c r="D66" s="148">
        <f>VLOOKUP(A66,'VNIBOR đã xử lý'!$A:$T,14,0)</f>
        <v>0.01576418817</v>
      </c>
      <c r="E66" s="148">
        <f>VLOOKUP(A66,'VNIBOR đã xử lý'!$A:$T,15,0)</f>
        <v>0.01681982577</v>
      </c>
      <c r="F66" s="148">
        <f>VLOOKUP(A66,'VNIBOR đã xử lý'!$A:$T,16,0)</f>
        <v>0.01819215465</v>
      </c>
      <c r="G66" s="148">
        <f>VLOOKUP(A66,'VNIBOR đã xử lý'!$A:$T,17,0)</f>
        <v>0.01829771841</v>
      </c>
      <c r="H66" s="148">
        <f>VLOOKUP(A66,'VNIBOR đã xử lý'!$A:$T,18,0)</f>
        <v>0.01871997345</v>
      </c>
      <c r="I66" s="148">
        <f>VLOOKUP(A66,'VNIBOR đã xử lý'!$A:$T,19,0)</f>
        <v>0.01857922177</v>
      </c>
      <c r="J66" s="191">
        <f>VLOOKUP(A66,VBMA!$A:$AF,4,0)/100</f>
        <v>0.01844</v>
      </c>
      <c r="K66" s="191">
        <f>VLOOKUP(A66,VBMA!$A:$AF,7,0)/100</f>
        <v>0.01848</v>
      </c>
      <c r="L66" s="191">
        <f>VLOOKUP(A66,VBMA!$A:$AF,10,0)/100</f>
        <v>0.01869</v>
      </c>
      <c r="M66" s="191">
        <f>VLOOKUP(A66,VBMA!$A:$AF,13,0)/100</f>
        <v>0.01944</v>
      </c>
      <c r="N66" s="191">
        <f>VLOOKUP(A66,VBMA!$A:$AF,16,0)/100</f>
        <v>0.02019</v>
      </c>
      <c r="O66" s="191">
        <f>VLOOKUP(A66,VBMA!$A:$AF,19,0)/100</f>
        <v>0.02327</v>
      </c>
      <c r="P66" s="191">
        <f>VLOOKUP(A66,VBMA!$A:$AF,22,0)/100</f>
        <v>0.02797</v>
      </c>
      <c r="Q66" s="191">
        <f>VLOOKUP(A66,VBMA!$A:$AF,25,0)/100</f>
        <v>0.02986</v>
      </c>
      <c r="R66" s="191">
        <f>VLOOKUP(A66,VBMA!$A:$AF,28,0)/100</f>
        <v>0.03</v>
      </c>
      <c r="S66" s="191">
        <f>VLOOKUP(A66,VBMA!$A:$AF,31,0)/100</f>
        <v>0.03175</v>
      </c>
    </row>
    <row r="67" ht="15.75" customHeight="1">
      <c r="A67" s="108">
        <f>VBMA!A66</f>
        <v>45632</v>
      </c>
      <c r="B67" s="148">
        <f>VLOOKUP(A67,'VNIBOR đã xử lý'!$A:$T,12,0)</f>
        <v>0.01407516801</v>
      </c>
      <c r="C67" s="148">
        <f>VLOOKUP(A67,'VNIBOR đã xử lý'!$A:$T,13,0)</f>
        <v>0.01502524185</v>
      </c>
      <c r="D67" s="148">
        <f>VLOOKUP(A67,'VNIBOR đã xử lý'!$A:$T,14,0)</f>
        <v>0.01572900025</v>
      </c>
      <c r="E67" s="148">
        <f>VLOOKUP(A67,'VNIBOR đã xử lý'!$A:$T,15,0)</f>
        <v>0.01678463785</v>
      </c>
      <c r="F67" s="148">
        <f>VLOOKUP(A67,'VNIBOR đã xử lý'!$A:$T,16,0)</f>
        <v>0.01819215465</v>
      </c>
      <c r="G67" s="148">
        <f>VLOOKUP(A67,'VNIBOR đã xử lý'!$A:$T,17,0)</f>
        <v>0.01829771841</v>
      </c>
      <c r="H67" s="148">
        <f>VLOOKUP(A67,'VNIBOR đã xử lý'!$A:$T,18,0)</f>
        <v>0.01871997345</v>
      </c>
      <c r="I67" s="148">
        <f>VLOOKUP(A67,'VNIBOR đã xử lý'!$A:$T,19,0)</f>
        <v>0.01857922177</v>
      </c>
      <c r="J67" s="191">
        <f>VLOOKUP(A67,VBMA!$A:$AF,4,0)/100</f>
        <v>0.01844</v>
      </c>
      <c r="K67" s="191">
        <f>VLOOKUP(A67,VBMA!$A:$AF,7,0)/100</f>
        <v>0.01848</v>
      </c>
      <c r="L67" s="191">
        <f>VLOOKUP(A67,VBMA!$A:$AF,10,0)/100</f>
        <v>0.01869</v>
      </c>
      <c r="M67" s="191">
        <f>VLOOKUP(A67,VBMA!$A:$AF,13,0)/100</f>
        <v>0.01934</v>
      </c>
      <c r="N67" s="191">
        <f>VLOOKUP(A67,VBMA!$A:$AF,16,0)/100</f>
        <v>0.02</v>
      </c>
      <c r="O67" s="191">
        <f>VLOOKUP(A67,VBMA!$A:$AF,19,0)/100</f>
        <v>0.02328</v>
      </c>
      <c r="P67" s="191">
        <f>VLOOKUP(A67,VBMA!$A:$AF,22,0)/100</f>
        <v>0.02798</v>
      </c>
      <c r="Q67" s="191">
        <f>VLOOKUP(A67,VBMA!$A:$AF,25,0)/100</f>
        <v>0.02976</v>
      </c>
      <c r="R67" s="191">
        <f>VLOOKUP(A67,VBMA!$A:$AF,28,0)/100</f>
        <v>0.03</v>
      </c>
      <c r="S67" s="191">
        <f>VLOOKUP(A67,VBMA!$A:$AF,31,0)/100</f>
        <v>0.03175</v>
      </c>
    </row>
    <row r="68" ht="15.75" customHeight="1">
      <c r="A68" s="108">
        <f>VBMA!A67</f>
        <v>45631</v>
      </c>
      <c r="B68" s="148">
        <f>VLOOKUP(A68,'VNIBOR đã xử lý'!$A:$T,12,0)</f>
        <v>0.01420418089</v>
      </c>
      <c r="C68" s="148">
        <f>VLOOKUP(A68,'VNIBOR đã xử lý'!$A:$T,13,0)</f>
        <v>0.01505008745</v>
      </c>
      <c r="D68" s="148">
        <f>VLOOKUP(A68,'VNIBOR đã xử lý'!$A:$T,14,0)</f>
        <v>0.01579025568</v>
      </c>
      <c r="E68" s="148">
        <f>VLOOKUP(A68,'VNIBOR đã xử lý'!$A:$T,15,0)</f>
        <v>0.01691813109</v>
      </c>
      <c r="F68" s="148">
        <f>VLOOKUP(A68,'VNIBOR đã xử lý'!$A:$T,16,0)</f>
        <v>0.01822223703</v>
      </c>
      <c r="G68" s="148">
        <f>VLOOKUP(A68,'VNIBOR đã xử lý'!$A:$T,17,0)</f>
        <v>0.01832797535</v>
      </c>
      <c r="H68" s="148">
        <f>VLOOKUP(A68,'VNIBOR đã xử lý'!$A:$T,18,0)</f>
        <v>0.01868043641</v>
      </c>
      <c r="I68" s="148">
        <f>VLOOKUP(A68,'VNIBOR đã xử lý'!$A:$T,19,0)</f>
        <v>0.01853945199</v>
      </c>
      <c r="J68" s="191">
        <f>VLOOKUP(A68,VBMA!$A:$AF,4,0)/100</f>
        <v>0.0184</v>
      </c>
      <c r="K68" s="191">
        <f>VLOOKUP(A68,VBMA!$A:$AF,7,0)/100</f>
        <v>0.01844</v>
      </c>
      <c r="L68" s="191">
        <f>VLOOKUP(A68,VBMA!$A:$AF,10,0)/100</f>
        <v>0.01865</v>
      </c>
      <c r="M68" s="191">
        <f>VLOOKUP(A68,VBMA!$A:$AF,13,0)/100</f>
        <v>0.01929</v>
      </c>
      <c r="N68" s="191">
        <f>VLOOKUP(A68,VBMA!$A:$AF,16,0)/100</f>
        <v>0.01994</v>
      </c>
      <c r="O68" s="191">
        <f>VLOOKUP(A68,VBMA!$A:$AF,19,0)/100</f>
        <v>0.02318</v>
      </c>
      <c r="P68" s="191">
        <f>VLOOKUP(A68,VBMA!$A:$AF,22,0)/100</f>
        <v>0.0279</v>
      </c>
      <c r="Q68" s="191">
        <f>VLOOKUP(A68,VBMA!$A:$AF,25,0)/100</f>
        <v>0.02974</v>
      </c>
      <c r="R68" s="191">
        <f>VLOOKUP(A68,VBMA!$A:$AF,28,0)/100</f>
        <v>0.03</v>
      </c>
      <c r="S68" s="191">
        <f>VLOOKUP(A68,VBMA!$A:$AF,31,0)/100</f>
        <v>0.03175</v>
      </c>
    </row>
    <row r="69" ht="15.75" customHeight="1">
      <c r="A69" s="108">
        <f>VBMA!A68</f>
        <v>45630</v>
      </c>
      <c r="B69" s="148">
        <f>VLOOKUP(A69,'VNIBOR đã xử lý'!$A:$T,12,0)</f>
        <v>0.01438806818</v>
      </c>
      <c r="C69" s="148">
        <f>VLOOKUP(A69,'VNIBOR đã xử lý'!$A:$T,13,0)</f>
        <v>0.01536117424</v>
      </c>
      <c r="D69" s="148">
        <f>VLOOKUP(A69,'VNIBOR đã xử lý'!$A:$T,14,0)</f>
        <v>0.01598674242</v>
      </c>
      <c r="E69" s="148">
        <f>VLOOKUP(A69,'VNIBOR đã xử lý'!$A:$T,15,0)</f>
        <v>0.01675132576</v>
      </c>
      <c r="F69" s="148">
        <f>VLOOKUP(A69,'VNIBOR đã xử lý'!$A:$T,16,0)</f>
        <v>0.01800246212</v>
      </c>
      <c r="G69" s="148">
        <f>VLOOKUP(A69,'VNIBOR đã xử lý'!$A:$T,17,0)</f>
        <v>0.01800246212</v>
      </c>
      <c r="H69" s="148">
        <f>VLOOKUP(A69,'VNIBOR đã xử lý'!$A:$T,18,0)</f>
        <v>0.01835</v>
      </c>
      <c r="I69" s="148">
        <f>VLOOKUP(A69,'VNIBOR đã xử lý'!$A:$T,19,0)</f>
        <v>0.01835</v>
      </c>
      <c r="J69" s="191">
        <f>VLOOKUP(A69,VBMA!$A:$AF,4,0)/100</f>
        <v>0.01835</v>
      </c>
      <c r="K69" s="191">
        <f>VLOOKUP(A69,VBMA!$A:$AF,7,0)/100</f>
        <v>0.0184</v>
      </c>
      <c r="L69" s="191">
        <f>VLOOKUP(A69,VBMA!$A:$AF,10,0)/100</f>
        <v>0.01865</v>
      </c>
      <c r="M69" s="191">
        <f>VLOOKUP(A69,VBMA!$A:$AF,13,0)/100</f>
        <v>0.01929</v>
      </c>
      <c r="N69" s="191">
        <f>VLOOKUP(A69,VBMA!$A:$AF,16,0)/100</f>
        <v>0.01994</v>
      </c>
      <c r="O69" s="191">
        <f>VLOOKUP(A69,VBMA!$A:$AF,19,0)/100</f>
        <v>0.02317</v>
      </c>
      <c r="P69" s="191">
        <f>VLOOKUP(A69,VBMA!$A:$AF,22,0)/100</f>
        <v>0.02788</v>
      </c>
      <c r="Q69" s="191">
        <f>VLOOKUP(A69,VBMA!$A:$AF,25,0)/100</f>
        <v>0.02974</v>
      </c>
      <c r="R69" s="191">
        <f>VLOOKUP(A69,VBMA!$A:$AF,28,0)/100</f>
        <v>0.03</v>
      </c>
      <c r="S69" s="191">
        <f>VLOOKUP(A69,VBMA!$A:$AF,31,0)/100</f>
        <v>0.03171</v>
      </c>
    </row>
    <row r="70" ht="15.75" customHeight="1">
      <c r="A70" s="108">
        <f>VBMA!A69</f>
        <v>45629</v>
      </c>
      <c r="B70" s="148">
        <f>VLOOKUP(A70,'VNIBOR đã xử lý'!$A:$T,12,0)</f>
        <v>0.01472015123</v>
      </c>
      <c r="C70" s="148">
        <f>VLOOKUP(A70,'VNIBOR đã xử lý'!$A:$T,13,0)</f>
        <v>0.01577159061</v>
      </c>
      <c r="D70" s="148">
        <f>VLOOKUP(A70,'VNIBOR đã xử lý'!$A:$T,14,0)</f>
        <v>0.01629731029</v>
      </c>
      <c r="E70" s="148">
        <f>VLOOKUP(A70,'VNIBOR đã xử lý'!$A:$T,15,0)</f>
        <v>0.01717350977</v>
      </c>
      <c r="F70" s="148">
        <f>VLOOKUP(A70,'VNIBOR đã xử lý'!$A:$T,16,0)</f>
        <v>0.01815485319</v>
      </c>
      <c r="G70" s="148">
        <f>VLOOKUP(A70,'VNIBOR đã xử lý'!$A:$T,17,0)</f>
        <v>0.01822494914</v>
      </c>
      <c r="H70" s="148">
        <f>VLOOKUP(A70,'VNIBOR đã xử lý'!$A:$T,18,0)</f>
        <v>0.018470285</v>
      </c>
      <c r="I70" s="148">
        <f>VLOOKUP(A70,'VNIBOR đã xử lý'!$A:$T,19,0)</f>
        <v>0.01850533298</v>
      </c>
      <c r="J70" s="191">
        <f>VLOOKUP(A70,VBMA!$A:$AF,4,0)/100</f>
        <v>0.01854</v>
      </c>
      <c r="K70" s="191">
        <f>VLOOKUP(A70,VBMA!$A:$AF,7,0)/100</f>
        <v>0.01856</v>
      </c>
      <c r="L70" s="191">
        <f>VLOOKUP(A70,VBMA!$A:$AF,10,0)/100</f>
        <v>0.01883</v>
      </c>
      <c r="M70" s="191">
        <f>VLOOKUP(A70,VBMA!$A:$AF,13,0)/100</f>
        <v>0.01932</v>
      </c>
      <c r="N70" s="191">
        <f>VLOOKUP(A70,VBMA!$A:$AF,16,0)/100</f>
        <v>0.01981</v>
      </c>
      <c r="O70" s="191">
        <f>VLOOKUP(A70,VBMA!$A:$AF,19,0)/100</f>
        <v>0.02317</v>
      </c>
      <c r="P70" s="191">
        <f>VLOOKUP(A70,VBMA!$A:$AF,22,0)/100</f>
        <v>0.02776</v>
      </c>
      <c r="Q70" s="191">
        <f>VLOOKUP(A70,VBMA!$A:$AF,25,0)/100</f>
        <v>0.02976</v>
      </c>
      <c r="R70" s="191">
        <f>VLOOKUP(A70,VBMA!$A:$AF,28,0)/100</f>
        <v>0.03025</v>
      </c>
      <c r="S70" s="191">
        <f>VLOOKUP(A70,VBMA!$A:$AF,31,0)/100</f>
        <v>0.03165</v>
      </c>
    </row>
    <row r="71" ht="15.75" customHeight="1">
      <c r="A71" s="108">
        <f>VBMA!A70</f>
        <v>45628</v>
      </c>
      <c r="B71" s="148">
        <f>VLOOKUP(A71,'VNIBOR đã xử lý'!$A:$T,12,0)</f>
        <v>0.01481734448</v>
      </c>
      <c r="C71" s="148">
        <f>VLOOKUP(A71,'VNIBOR đã xử lý'!$A:$T,13,0)</f>
        <v>0.01573026144</v>
      </c>
      <c r="D71" s="148">
        <f>VLOOKUP(A71,'VNIBOR đã xử lý'!$A:$T,14,0)</f>
        <v>0.01636228087</v>
      </c>
      <c r="E71" s="148">
        <f>VLOOKUP(A71,'VNIBOR đã xử lý'!$A:$T,15,0)</f>
        <v>0.01713474906</v>
      </c>
      <c r="F71" s="148">
        <f>VLOOKUP(A71,'VNIBOR đã xử lý'!$A:$T,16,0)</f>
        <v>0.01825833917</v>
      </c>
      <c r="G71" s="148">
        <f>VLOOKUP(A71,'VNIBOR đã xử lý'!$A:$T,17,0)</f>
        <v>0.01839878793</v>
      </c>
      <c r="H71" s="148">
        <f>VLOOKUP(A71,'VNIBOR đã xử lý'!$A:$T,18,0)</f>
        <v>0.01867968545</v>
      </c>
      <c r="I71" s="148">
        <f>VLOOKUP(A71,'VNIBOR đã xử lý'!$A:$T,19,0)</f>
        <v>0.01860946107</v>
      </c>
      <c r="J71" s="191">
        <f>VLOOKUP(A71,VBMA!$A:$AF,4,0)/100</f>
        <v>0.01854</v>
      </c>
      <c r="K71" s="191">
        <f>VLOOKUP(A71,VBMA!$A:$AF,7,0)/100</f>
        <v>0.01856</v>
      </c>
      <c r="L71" s="191">
        <f>VLOOKUP(A71,VBMA!$A:$AF,10,0)/100</f>
        <v>0.01883</v>
      </c>
      <c r="M71" s="191">
        <f>VLOOKUP(A71,VBMA!$A:$AF,13,0)/100</f>
        <v>0.01925</v>
      </c>
      <c r="N71" s="191">
        <f>VLOOKUP(A71,VBMA!$A:$AF,16,0)/100</f>
        <v>0.01967</v>
      </c>
      <c r="O71" s="191">
        <f>VLOOKUP(A71,VBMA!$A:$AF,19,0)/100</f>
        <v>0.02284</v>
      </c>
      <c r="P71" s="191">
        <f>VLOOKUP(A71,VBMA!$A:$AF,22,0)/100</f>
        <v>0.02753</v>
      </c>
      <c r="Q71" s="191">
        <f>VLOOKUP(A71,VBMA!$A:$AF,25,0)/100</f>
        <v>0.02953</v>
      </c>
      <c r="R71" s="191">
        <f>VLOOKUP(A71,VBMA!$A:$AF,28,0)/100</f>
        <v>0.03008</v>
      </c>
      <c r="S71" s="191">
        <f>VLOOKUP(A71,VBMA!$A:$AF,31,0)/100</f>
        <v>0.03165</v>
      </c>
    </row>
    <row r="72" ht="15.75" customHeight="1">
      <c r="A72" s="108">
        <f>VBMA!A71</f>
        <v>45625</v>
      </c>
      <c r="B72" s="148">
        <f>VLOOKUP(A72,'VNIBOR đã xử lý'!$A:$T,12,0)</f>
        <v>0.01107446565</v>
      </c>
      <c r="C72" s="148">
        <f>VLOOKUP(A72,'VNIBOR đã xử lý'!$A:$T,13,0)</f>
        <v>0.01379885496</v>
      </c>
      <c r="D72" s="148">
        <f>VLOOKUP(A72,'VNIBOR đã xử lý'!$A:$T,14,0)</f>
        <v>0.01588637405</v>
      </c>
      <c r="E72" s="148">
        <f>VLOOKUP(A72,'VNIBOR đã xử lý'!$A:$T,15,0)</f>
        <v>0.01694782443</v>
      </c>
      <c r="F72" s="148">
        <f>VLOOKUP(A72,'VNIBOR đã xử lý'!$A:$T,16,0)</f>
        <v>0.01815080153</v>
      </c>
      <c r="G72" s="148">
        <f>VLOOKUP(A72,'VNIBOR đã xử lý'!$A:$T,17,0)</f>
        <v>0.01825694656</v>
      </c>
      <c r="H72" s="148">
        <f>VLOOKUP(A72,'VNIBOR đã xử lý'!$A:$T,18,0)</f>
        <v>0.01875229008</v>
      </c>
      <c r="I72" s="148">
        <f>VLOOKUP(A72,'VNIBOR đã xử lý'!$A:$T,19,0)</f>
        <v>0.01864614504</v>
      </c>
      <c r="J72" s="191">
        <f>VLOOKUP(A72,VBMA!$A:$AF,4,0)/100</f>
        <v>0.01854</v>
      </c>
      <c r="K72" s="191">
        <f>VLOOKUP(A72,VBMA!$A:$AF,7,0)/100</f>
        <v>0.01856</v>
      </c>
      <c r="L72" s="191">
        <f>VLOOKUP(A72,VBMA!$A:$AF,10,0)/100</f>
        <v>0.01883</v>
      </c>
      <c r="M72" s="191">
        <f>VLOOKUP(A72,VBMA!$A:$AF,13,0)/100</f>
        <v>0.01925</v>
      </c>
      <c r="N72" s="191">
        <f>VLOOKUP(A72,VBMA!$A:$AF,16,0)/100</f>
        <v>0.01966</v>
      </c>
      <c r="O72" s="191">
        <f>VLOOKUP(A72,VBMA!$A:$AF,19,0)/100</f>
        <v>0.02277</v>
      </c>
      <c r="P72" s="191">
        <f>VLOOKUP(A72,VBMA!$A:$AF,22,0)/100</f>
        <v>0.02757</v>
      </c>
      <c r="Q72" s="191">
        <f>VLOOKUP(A72,VBMA!$A:$AF,25,0)/100</f>
        <v>0.02964</v>
      </c>
      <c r="R72" s="191">
        <f>VLOOKUP(A72,VBMA!$A:$AF,28,0)/100</f>
        <v>0.03008</v>
      </c>
      <c r="S72" s="191">
        <f>VLOOKUP(A72,VBMA!$A:$AF,31,0)/100</f>
        <v>0.03163</v>
      </c>
    </row>
    <row r="73" ht="15.75" customHeight="1">
      <c r="A73" s="108">
        <f>VBMA!A72</f>
        <v>45624</v>
      </c>
      <c r="B73" s="148">
        <f>VLOOKUP(A73,'VNIBOR đã xử lý'!$A:$T,12,0)</f>
        <v>0.01179497143</v>
      </c>
      <c r="C73" s="148">
        <f>VLOOKUP(A73,'VNIBOR đã xử lý'!$A:$T,13,0)</f>
        <v>0.01426697143</v>
      </c>
      <c r="D73" s="148">
        <f>VLOOKUP(A73,'VNIBOR đã xử lý'!$A:$T,14,0)</f>
        <v>0.01620925714</v>
      </c>
      <c r="E73" s="148">
        <f>VLOOKUP(A73,'VNIBOR đã xử lý'!$A:$T,15,0)</f>
        <v>0.017304</v>
      </c>
      <c r="F73" s="148">
        <f>VLOOKUP(A73,'VNIBOR đã xử lý'!$A:$T,16,0)</f>
        <v>0.01832811429</v>
      </c>
      <c r="G73" s="148">
        <f>VLOOKUP(A73,'VNIBOR đã xử lý'!$A:$T,17,0)</f>
        <v>0.01846937143</v>
      </c>
      <c r="H73" s="148">
        <f>VLOOKUP(A73,'VNIBOR đã xử lý'!$A:$T,18,0)</f>
        <v>0.01875188571</v>
      </c>
      <c r="I73" s="148">
        <f>VLOOKUP(A73,'VNIBOR đã xử lý'!$A:$T,19,0)</f>
        <v>0.01864594286</v>
      </c>
      <c r="J73" s="191">
        <f>VLOOKUP(A73,VBMA!$A:$AF,4,0)/100</f>
        <v>0.01854</v>
      </c>
      <c r="K73" s="191">
        <f>VLOOKUP(A73,VBMA!$A:$AF,7,0)/100</f>
        <v>0.01856</v>
      </c>
      <c r="L73" s="191">
        <f>VLOOKUP(A73,VBMA!$A:$AF,10,0)/100</f>
        <v>0.01883</v>
      </c>
      <c r="M73" s="191">
        <f>VLOOKUP(A73,VBMA!$A:$AF,13,0)/100</f>
        <v>0.01925</v>
      </c>
      <c r="N73" s="191">
        <f>VLOOKUP(A73,VBMA!$A:$AF,16,0)/100</f>
        <v>0.01966</v>
      </c>
      <c r="O73" s="191">
        <f>VLOOKUP(A73,VBMA!$A:$AF,19,0)/100</f>
        <v>0.02278</v>
      </c>
      <c r="P73" s="191">
        <f>VLOOKUP(A73,VBMA!$A:$AF,22,0)/100</f>
        <v>0.02758</v>
      </c>
      <c r="Q73" s="191">
        <f>VLOOKUP(A73,VBMA!$A:$AF,25,0)/100</f>
        <v>0.02964</v>
      </c>
      <c r="R73" s="191">
        <f>VLOOKUP(A73,VBMA!$A:$AF,28,0)/100</f>
        <v>0.03008</v>
      </c>
      <c r="S73" s="191">
        <f>VLOOKUP(A73,VBMA!$A:$AF,31,0)/100</f>
        <v>0.03163</v>
      </c>
    </row>
    <row r="74" ht="15.75" customHeight="1">
      <c r="A74" s="108">
        <f>VBMA!A73</f>
        <v>45623</v>
      </c>
      <c r="B74" s="148">
        <f>VLOOKUP(A74,'VNIBOR đã xử lý'!$A:$T,12,0)</f>
        <v>0.01524785047</v>
      </c>
      <c r="C74" s="148">
        <f>VLOOKUP(A74,'VNIBOR đã xử lý'!$A:$T,13,0)</f>
        <v>0.01587162617</v>
      </c>
      <c r="D74" s="148">
        <f>VLOOKUP(A74,'VNIBOR đã xử lý'!$A:$T,14,0)</f>
        <v>0.01673798131</v>
      </c>
      <c r="E74" s="148">
        <f>VLOOKUP(A74,'VNIBOR đã xử lý'!$A:$T,15,0)</f>
        <v>0.0179508785</v>
      </c>
      <c r="F74" s="148">
        <f>VLOOKUP(A74,'VNIBOR đã xử lý'!$A:$T,16,0)</f>
        <v>0.01819345794</v>
      </c>
      <c r="G74" s="148">
        <f>VLOOKUP(A74,'VNIBOR đã xử lý'!$A:$T,17,0)</f>
        <v>0.01819345794</v>
      </c>
      <c r="H74" s="148">
        <f>VLOOKUP(A74,'VNIBOR đã xử lý'!$A:$T,18,0)</f>
        <v>0.01847069159</v>
      </c>
      <c r="I74" s="148">
        <f>VLOOKUP(A74,'VNIBOR đã xử lý'!$A:$T,19,0)</f>
        <v>0.01850534579</v>
      </c>
      <c r="J74" s="191">
        <f>VLOOKUP(A74,VBMA!$A:$AF,4,0)/100</f>
        <v>0.01854</v>
      </c>
      <c r="K74" s="191">
        <f>VLOOKUP(A74,VBMA!$A:$AF,7,0)/100</f>
        <v>0.01856</v>
      </c>
      <c r="L74" s="191">
        <f>VLOOKUP(A74,VBMA!$A:$AF,10,0)/100</f>
        <v>0.01883</v>
      </c>
      <c r="M74" s="191">
        <f>VLOOKUP(A74,VBMA!$A:$AF,13,0)/100</f>
        <v>0.01925</v>
      </c>
      <c r="N74" s="191">
        <f>VLOOKUP(A74,VBMA!$A:$AF,16,0)/100</f>
        <v>0.01966</v>
      </c>
      <c r="O74" s="191">
        <f>VLOOKUP(A74,VBMA!$A:$AF,19,0)/100</f>
        <v>0.02278</v>
      </c>
      <c r="P74" s="191">
        <f>VLOOKUP(A74,VBMA!$A:$AF,22,0)/100</f>
        <v>0.02757</v>
      </c>
      <c r="Q74" s="191">
        <f>VLOOKUP(A74,VBMA!$A:$AF,25,0)/100</f>
        <v>0.02964</v>
      </c>
      <c r="R74" s="191">
        <f>VLOOKUP(A74,VBMA!$A:$AF,28,0)/100</f>
        <v>0.03008</v>
      </c>
      <c r="S74" s="191">
        <f>VLOOKUP(A74,VBMA!$A:$AF,31,0)/100</f>
        <v>0.03167</v>
      </c>
    </row>
    <row r="75" ht="15.75" customHeight="1">
      <c r="A75" s="108">
        <f>VBMA!A74</f>
        <v>45622</v>
      </c>
      <c r="B75" s="148">
        <f>VLOOKUP(A75,'VNIBOR đã xử lý'!$A:$T,12,0)</f>
        <v>0.01906471698</v>
      </c>
      <c r="C75" s="148">
        <f>VLOOKUP(A75,'VNIBOR đã xử lý'!$A:$T,13,0)</f>
        <v>0.01906471698</v>
      </c>
      <c r="D75" s="148">
        <f>VLOOKUP(A75,'VNIBOR đã xử lý'!$A:$T,14,0)</f>
        <v>0.01916966038</v>
      </c>
      <c r="E75" s="148">
        <f>VLOOKUP(A75,'VNIBOR đã xử lý'!$A:$T,15,0)</f>
        <v>0.01899475472</v>
      </c>
      <c r="F75" s="148">
        <f>VLOOKUP(A75,'VNIBOR đã xử lý'!$A:$T,16,0)</f>
        <v>0.01899475472</v>
      </c>
      <c r="G75" s="148">
        <f>VLOOKUP(A75,'VNIBOR đã xử lý'!$A:$T,17,0)</f>
        <v>0.01899475472</v>
      </c>
      <c r="H75" s="148">
        <f>VLOOKUP(A75,'VNIBOR đã xử lý'!$A:$T,18,0)</f>
        <v>0.01895977358</v>
      </c>
      <c r="I75" s="148">
        <f>VLOOKUP(A75,'VNIBOR đã xử lý'!$A:$T,19,0)</f>
        <v>0.01874988679</v>
      </c>
      <c r="J75" s="191">
        <f>VLOOKUP(A75,VBMA!$A:$AF,4,0)/100</f>
        <v>0.01854</v>
      </c>
      <c r="K75" s="191">
        <f>VLOOKUP(A75,VBMA!$A:$AF,7,0)/100</f>
        <v>0.01856</v>
      </c>
      <c r="L75" s="191">
        <f>VLOOKUP(A75,VBMA!$A:$AF,10,0)/100</f>
        <v>0.01883</v>
      </c>
      <c r="M75" s="191">
        <f>VLOOKUP(A75,VBMA!$A:$AF,13,0)/100</f>
        <v>0.01924</v>
      </c>
      <c r="N75" s="191">
        <f>VLOOKUP(A75,VBMA!$A:$AF,16,0)/100</f>
        <v>0.01965</v>
      </c>
      <c r="O75" s="191">
        <f>VLOOKUP(A75,VBMA!$A:$AF,19,0)/100</f>
        <v>0.02278</v>
      </c>
      <c r="P75" s="191">
        <f>VLOOKUP(A75,VBMA!$A:$AF,22,0)/100</f>
        <v>0.02749</v>
      </c>
      <c r="Q75" s="191">
        <f>VLOOKUP(A75,VBMA!$A:$AF,25,0)/100</f>
        <v>0.02953</v>
      </c>
      <c r="R75" s="191">
        <f>VLOOKUP(A75,VBMA!$A:$AF,28,0)/100</f>
        <v>0.03008</v>
      </c>
      <c r="S75" s="191">
        <f>VLOOKUP(A75,VBMA!$A:$AF,31,0)/100</f>
        <v>0.03167</v>
      </c>
    </row>
    <row r="76" ht="15.75" customHeight="1">
      <c r="A76" s="108">
        <f>VBMA!A75</f>
        <v>45621</v>
      </c>
      <c r="B76" s="148">
        <f>VLOOKUP(A76,'VNIBOR đã xử lý'!$A:$T,12,0)</f>
        <v>0.01905639098</v>
      </c>
      <c r="C76" s="148">
        <f>VLOOKUP(A76,'VNIBOR đã xử lý'!$A:$T,13,0)</f>
        <v>0.01923026316</v>
      </c>
      <c r="D76" s="148">
        <f>VLOOKUP(A76,'VNIBOR đã xử lý'!$A:$T,14,0)</f>
        <v>0.01940413534</v>
      </c>
      <c r="E76" s="148">
        <f>VLOOKUP(A76,'VNIBOR đã xử lý'!$A:$T,15,0)</f>
        <v>0.01940413534</v>
      </c>
      <c r="F76" s="148">
        <f>VLOOKUP(A76,'VNIBOR đã xử lý'!$A:$T,16,0)</f>
        <v>0.01905639098</v>
      </c>
      <c r="G76" s="148">
        <f>VLOOKUP(A76,'VNIBOR đã xử lý'!$A:$T,17,0)</f>
        <v>0.01912593985</v>
      </c>
      <c r="H76" s="148">
        <f>VLOOKUP(A76,'VNIBOR đã xử lý'!$A:$T,18,0)</f>
        <v>0.01877819549</v>
      </c>
      <c r="I76" s="148">
        <f>VLOOKUP(A76,'VNIBOR đã xử lý'!$A:$T,19,0)</f>
        <v>0.01863909774</v>
      </c>
      <c r="J76" s="191">
        <f>VLOOKUP(A76,VBMA!$A:$AF,4,0)/100</f>
        <v>0.0185</v>
      </c>
      <c r="K76" s="191">
        <f>VLOOKUP(A76,VBMA!$A:$AF,7,0)/100</f>
        <v>0.01852</v>
      </c>
      <c r="L76" s="191">
        <f>VLOOKUP(A76,VBMA!$A:$AF,10,0)/100</f>
        <v>0.01879</v>
      </c>
      <c r="M76" s="191">
        <f>VLOOKUP(A76,VBMA!$A:$AF,13,0)/100</f>
        <v>0.0192</v>
      </c>
      <c r="N76" s="191">
        <f>VLOOKUP(A76,VBMA!$A:$AF,16,0)/100</f>
        <v>0.01961</v>
      </c>
      <c r="O76" s="191">
        <f>VLOOKUP(A76,VBMA!$A:$AF,19,0)/100</f>
        <v>0.02279</v>
      </c>
      <c r="P76" s="191">
        <f>VLOOKUP(A76,VBMA!$A:$AF,22,0)/100</f>
        <v>0.02757</v>
      </c>
      <c r="Q76" s="191">
        <f>VLOOKUP(A76,VBMA!$A:$AF,25,0)/100</f>
        <v>0.02964</v>
      </c>
      <c r="R76" s="191">
        <f>VLOOKUP(A76,VBMA!$A:$AF,28,0)/100</f>
        <v>0.02992</v>
      </c>
      <c r="S76" s="191">
        <f>VLOOKUP(A76,VBMA!$A:$AF,31,0)/100</f>
        <v>0.03163</v>
      </c>
    </row>
    <row r="77" ht="15.75" customHeight="1">
      <c r="A77" s="108">
        <f>VBMA!A76</f>
        <v>45618</v>
      </c>
      <c r="B77" s="148">
        <f>VLOOKUP(A77,'VNIBOR đã xử lý'!$A:$T,12,0)</f>
        <v>0.01611742424</v>
      </c>
      <c r="C77" s="148">
        <f>VLOOKUP(A77,'VNIBOR đã xử lý'!$A:$T,13,0)</f>
        <v>0.0166780303</v>
      </c>
      <c r="D77" s="148">
        <f>VLOOKUP(A77,'VNIBOR đã xử lý'!$A:$T,14,0)</f>
        <v>0.01702840909</v>
      </c>
      <c r="E77" s="148">
        <f>VLOOKUP(A77,'VNIBOR đã xử lý'!$A:$T,15,0)</f>
        <v>0.01744886364</v>
      </c>
      <c r="F77" s="148">
        <f>VLOOKUP(A77,'VNIBOR đã xử lý'!$A:$T,16,0)</f>
        <v>0.01821969697</v>
      </c>
      <c r="G77" s="148">
        <f>VLOOKUP(A77,'VNIBOR đã xử lý'!$A:$T,17,0)</f>
        <v>0.0185</v>
      </c>
      <c r="H77" s="148">
        <f>VLOOKUP(A77,'VNIBOR đã xử lý'!$A:$T,18,0)</f>
        <v>0.0185</v>
      </c>
      <c r="I77" s="148">
        <f>VLOOKUP(A77,'VNIBOR đã xử lý'!$A:$T,19,0)</f>
        <v>0.0185</v>
      </c>
      <c r="J77" s="191">
        <f>VLOOKUP(A77,VBMA!$A:$AF,4,0)/100</f>
        <v>0.0185</v>
      </c>
      <c r="K77" s="191">
        <f>VLOOKUP(A77,VBMA!$A:$AF,7,0)/100</f>
        <v>0.01852</v>
      </c>
      <c r="L77" s="191">
        <f>VLOOKUP(A77,VBMA!$A:$AF,10,0)/100</f>
        <v>0.01879</v>
      </c>
      <c r="M77" s="191">
        <f>VLOOKUP(A77,VBMA!$A:$AF,13,0)/100</f>
        <v>0.01921</v>
      </c>
      <c r="N77" s="191">
        <f>VLOOKUP(A77,VBMA!$A:$AF,16,0)/100</f>
        <v>0.01963</v>
      </c>
      <c r="O77" s="191">
        <f>VLOOKUP(A77,VBMA!$A:$AF,19,0)/100</f>
        <v>0.02278</v>
      </c>
      <c r="P77" s="191">
        <f>VLOOKUP(A77,VBMA!$A:$AF,22,0)/100</f>
        <v>0.02757</v>
      </c>
      <c r="Q77" s="191">
        <f>VLOOKUP(A77,VBMA!$A:$AF,25,0)/100</f>
        <v>0.02963</v>
      </c>
      <c r="R77" s="191">
        <f>VLOOKUP(A77,VBMA!$A:$AF,28,0)/100</f>
        <v>0.02992</v>
      </c>
      <c r="S77" s="191">
        <f>VLOOKUP(A77,VBMA!$A:$AF,31,0)/100</f>
        <v>0.03163</v>
      </c>
    </row>
    <row r="78" ht="15.75" customHeight="1">
      <c r="A78" s="108">
        <f>VBMA!A77</f>
        <v>45617</v>
      </c>
      <c r="B78" s="148">
        <f>VLOOKUP(A78,'VNIBOR đã xử lý'!$A:$T,12,0)</f>
        <v>0.01461814745</v>
      </c>
      <c r="C78" s="148">
        <f>VLOOKUP(A78,'VNIBOR đã xử lý'!$A:$T,13,0)</f>
        <v>0.01538752363</v>
      </c>
      <c r="D78" s="148">
        <f>VLOOKUP(A78,'VNIBOR đã xử lý'!$A:$T,14,0)</f>
        <v>0.01633175803</v>
      </c>
      <c r="E78" s="148">
        <f>VLOOKUP(A78,'VNIBOR đã xử lý'!$A:$T,15,0)</f>
        <v>0.0168563327</v>
      </c>
      <c r="F78" s="148">
        <f>VLOOKUP(A78,'VNIBOR đã xử lý'!$A:$T,16,0)</f>
        <v>0.01776559546</v>
      </c>
      <c r="G78" s="148">
        <f>VLOOKUP(A78,'VNIBOR đã xử lý'!$A:$T,17,0)</f>
        <v>0.01808034026</v>
      </c>
      <c r="H78" s="148">
        <f>VLOOKUP(A78,'VNIBOR đã xử lý'!$A:$T,18,0)</f>
        <v>0.01829017013</v>
      </c>
      <c r="I78" s="148">
        <f>VLOOKUP(A78,'VNIBOR đã xử lý'!$A:$T,19,0)</f>
        <v>0.01839508507</v>
      </c>
      <c r="J78" s="191">
        <f>VLOOKUP(A78,VBMA!$A:$AF,4,0)/100</f>
        <v>0.0185</v>
      </c>
      <c r="K78" s="191">
        <f>VLOOKUP(A78,VBMA!$A:$AF,7,0)/100</f>
        <v>0.01852</v>
      </c>
      <c r="L78" s="191">
        <f>VLOOKUP(A78,VBMA!$A:$AF,10,0)/100</f>
        <v>0.01879</v>
      </c>
      <c r="M78" s="191">
        <f>VLOOKUP(A78,VBMA!$A:$AF,13,0)/100</f>
        <v>0.01914</v>
      </c>
      <c r="N78" s="191">
        <f>VLOOKUP(A78,VBMA!$A:$AF,16,0)/100</f>
        <v>0.01949</v>
      </c>
      <c r="O78" s="191">
        <f>VLOOKUP(A78,VBMA!$A:$AF,19,0)/100</f>
        <v>0.02273</v>
      </c>
      <c r="P78" s="191">
        <f>VLOOKUP(A78,VBMA!$A:$AF,22,0)/100</f>
        <v>0.02757</v>
      </c>
      <c r="Q78" s="191">
        <f>VLOOKUP(A78,VBMA!$A:$AF,25,0)/100</f>
        <v>0.02963</v>
      </c>
      <c r="R78" s="191">
        <f>VLOOKUP(A78,VBMA!$A:$AF,28,0)/100</f>
        <v>0.02992</v>
      </c>
      <c r="S78" s="191">
        <f>VLOOKUP(A78,VBMA!$A:$AF,31,0)/100</f>
        <v>0.03163</v>
      </c>
    </row>
    <row r="79" ht="15.75" customHeight="1">
      <c r="A79" s="108">
        <f>VBMA!A78</f>
        <v>45616</v>
      </c>
      <c r="B79" s="148">
        <f>VLOOKUP(A79,'VNIBOR đã xử lý'!$A:$T,12,0)</f>
        <v>0.01498643411</v>
      </c>
      <c r="C79" s="148">
        <f>VLOOKUP(A79,'VNIBOR đã xử lý'!$A:$T,13,0)</f>
        <v>0.0157751938</v>
      </c>
      <c r="D79" s="148">
        <f>VLOOKUP(A79,'VNIBOR đã xử lý'!$A:$T,14,0)</f>
        <v>0.0165998062</v>
      </c>
      <c r="E79" s="148">
        <f>VLOOKUP(A79,'VNIBOR đã xử lý'!$A:$T,15,0)</f>
        <v>0.01720930233</v>
      </c>
      <c r="F79" s="148">
        <f>VLOOKUP(A79,'VNIBOR đã xử lý'!$A:$T,16,0)</f>
        <v>0.01821317829</v>
      </c>
      <c r="G79" s="148">
        <f>VLOOKUP(A79,'VNIBOR đã xử lý'!$A:$T,17,0)</f>
        <v>0.01853585271</v>
      </c>
      <c r="H79" s="148">
        <f>VLOOKUP(A79,'VNIBOR đã xử lý'!$A:$T,18,0)</f>
        <v>0.01864341085</v>
      </c>
      <c r="I79" s="148">
        <f>VLOOKUP(A79,'VNIBOR đã xử lý'!$A:$T,19,0)</f>
        <v>0.01857170543</v>
      </c>
      <c r="J79" s="191">
        <f>VLOOKUP(A79,VBMA!$A:$AF,4,0)/100</f>
        <v>0.0185</v>
      </c>
      <c r="K79" s="191">
        <f>VLOOKUP(A79,VBMA!$A:$AF,7,0)/100</f>
        <v>0.01852</v>
      </c>
      <c r="L79" s="191">
        <f>VLOOKUP(A79,VBMA!$A:$AF,10,0)/100</f>
        <v>0.01879</v>
      </c>
      <c r="M79" s="191">
        <f>VLOOKUP(A79,VBMA!$A:$AF,13,0)/100</f>
        <v>0.01913</v>
      </c>
      <c r="N79" s="191">
        <f>VLOOKUP(A79,VBMA!$A:$AF,16,0)/100</f>
        <v>0.01946</v>
      </c>
      <c r="O79" s="191">
        <f>VLOOKUP(A79,VBMA!$A:$AF,19,0)/100</f>
        <v>0.02272</v>
      </c>
      <c r="P79" s="191">
        <f>VLOOKUP(A79,VBMA!$A:$AF,22,0)/100</f>
        <v>0.02752</v>
      </c>
      <c r="Q79" s="191">
        <f>VLOOKUP(A79,VBMA!$A:$AF,25,0)/100</f>
        <v>0.02962</v>
      </c>
      <c r="R79" s="191">
        <f>VLOOKUP(A79,VBMA!$A:$AF,28,0)/100</f>
        <v>0.02992</v>
      </c>
      <c r="S79" s="191">
        <f>VLOOKUP(A79,VBMA!$A:$AF,31,0)/100</f>
        <v>0.03163</v>
      </c>
    </row>
    <row r="80" ht="15.75" customHeight="1">
      <c r="A80" s="108">
        <f>VBMA!A79</f>
        <v>45615</v>
      </c>
      <c r="B80" s="148">
        <f>VLOOKUP(A80,'VNIBOR đã xử lý'!$A:$T,12,0)</f>
        <v>0.01811385199</v>
      </c>
      <c r="C80" s="148">
        <f>VLOOKUP(A80,'VNIBOR đã xử lý'!$A:$T,13,0)</f>
        <v>0.01860531309</v>
      </c>
      <c r="D80" s="148">
        <f>VLOOKUP(A80,'VNIBOR đã xử lý'!$A:$T,14,0)</f>
        <v>0.0189914611</v>
      </c>
      <c r="E80" s="148">
        <f>VLOOKUP(A80,'VNIBOR đã xử lý'!$A:$T,15,0)</f>
        <v>0.01909677419</v>
      </c>
      <c r="F80" s="148">
        <f>VLOOKUP(A80,'VNIBOR đã xử lý'!$A:$T,16,0)</f>
        <v>0.01892125237</v>
      </c>
      <c r="G80" s="148">
        <f>VLOOKUP(A80,'VNIBOR đã xử lý'!$A:$T,17,0)</f>
        <v>0.01885104364</v>
      </c>
      <c r="H80" s="148">
        <f>VLOOKUP(A80,'VNIBOR đã xử lý'!$A:$T,18,0)</f>
        <v>0.01835958254</v>
      </c>
      <c r="I80" s="148">
        <f>VLOOKUP(A80,'VNIBOR đã xử lý'!$A:$T,19,0)</f>
        <v>0.01842979127</v>
      </c>
      <c r="J80" s="191">
        <f>VLOOKUP(A80,VBMA!$A:$AF,4,0)/100</f>
        <v>0.0185</v>
      </c>
      <c r="K80" s="191">
        <f>VLOOKUP(A80,VBMA!$A:$AF,7,0)/100</f>
        <v>0.01852</v>
      </c>
      <c r="L80" s="191">
        <f>VLOOKUP(A80,VBMA!$A:$AF,10,0)/100</f>
        <v>0.01879</v>
      </c>
      <c r="M80" s="191">
        <f>VLOOKUP(A80,VBMA!$A:$AF,13,0)/100</f>
        <v>0.01912</v>
      </c>
      <c r="N80" s="191">
        <f>VLOOKUP(A80,VBMA!$A:$AF,16,0)/100</f>
        <v>0.01945</v>
      </c>
      <c r="O80" s="191">
        <f>VLOOKUP(A80,VBMA!$A:$AF,19,0)/100</f>
        <v>0.02271</v>
      </c>
      <c r="P80" s="191">
        <f>VLOOKUP(A80,VBMA!$A:$AF,22,0)/100</f>
        <v>0.02743</v>
      </c>
      <c r="Q80" s="191">
        <f>VLOOKUP(A80,VBMA!$A:$AF,25,0)/100</f>
        <v>0.02951</v>
      </c>
      <c r="R80" s="191">
        <f>VLOOKUP(A80,VBMA!$A:$AF,28,0)/100</f>
        <v>0.02992</v>
      </c>
      <c r="S80" s="191">
        <f>VLOOKUP(A80,VBMA!$A:$AF,31,0)/100</f>
        <v>0.03165</v>
      </c>
    </row>
    <row r="81" ht="15.75" customHeight="1">
      <c r="A81" s="108">
        <f>VBMA!A80</f>
        <v>45614</v>
      </c>
      <c r="B81" s="148">
        <f>VLOOKUP(A81,'VNIBOR đã xử lý'!$A:$T,12,0)</f>
        <v>0.02036761905</v>
      </c>
      <c r="C81" s="148">
        <f>VLOOKUP(A81,'VNIBOR đã xử lý'!$A:$T,13,0)</f>
        <v>0.02033238095</v>
      </c>
      <c r="D81" s="148">
        <f>VLOOKUP(A81,'VNIBOR đã xử lý'!$A:$T,14,0)</f>
        <v>0.02008571429</v>
      </c>
      <c r="E81" s="148">
        <f>VLOOKUP(A81,'VNIBOR đã xử lý'!$A:$T,15,0)</f>
        <v>0.01962761905</v>
      </c>
      <c r="F81" s="148">
        <f>VLOOKUP(A81,'VNIBOR đã xử lý'!$A:$T,16,0)</f>
        <v>0.01902857143</v>
      </c>
      <c r="G81" s="148">
        <f>VLOOKUP(A81,'VNIBOR đã xử lý'!$A:$T,17,0)</f>
        <v>0.01909904762</v>
      </c>
      <c r="H81" s="148">
        <f>VLOOKUP(A81,'VNIBOR đã xử lý'!$A:$T,18,0)</f>
        <v>0.01842952381</v>
      </c>
      <c r="I81" s="148">
        <f>VLOOKUP(A81,'VNIBOR đã xử lý'!$A:$T,19,0)</f>
        <v>0.0184647619</v>
      </c>
      <c r="J81" s="191">
        <f>VLOOKUP(A81,VBMA!$A:$AF,4,0)/100</f>
        <v>0.0185</v>
      </c>
      <c r="K81" s="191">
        <f>VLOOKUP(A81,VBMA!$A:$AF,7,0)/100</f>
        <v>0.01852</v>
      </c>
      <c r="L81" s="191">
        <f>VLOOKUP(A81,VBMA!$A:$AF,10,0)/100</f>
        <v>0.01879</v>
      </c>
      <c r="M81" s="191">
        <f>VLOOKUP(A81,VBMA!$A:$AF,13,0)/100</f>
        <v>0.01913</v>
      </c>
      <c r="N81" s="191">
        <f>VLOOKUP(A81,VBMA!$A:$AF,16,0)/100</f>
        <v>0.01947</v>
      </c>
      <c r="O81" s="191">
        <f>VLOOKUP(A81,VBMA!$A:$AF,19,0)/100</f>
        <v>0.02272</v>
      </c>
      <c r="P81" s="191">
        <f>VLOOKUP(A81,VBMA!$A:$AF,22,0)/100</f>
        <v>0.02743</v>
      </c>
      <c r="Q81" s="191">
        <f>VLOOKUP(A81,VBMA!$A:$AF,25,0)/100</f>
        <v>0.02952</v>
      </c>
      <c r="R81" s="191">
        <f>VLOOKUP(A81,VBMA!$A:$AF,28,0)/100</f>
        <v>0.02992</v>
      </c>
      <c r="S81" s="191">
        <f>VLOOKUP(A81,VBMA!$A:$AF,31,0)/100</f>
        <v>0.03165</v>
      </c>
    </row>
    <row r="82" ht="15.75" customHeight="1">
      <c r="A82" s="108">
        <f>VBMA!A81</f>
        <v>45611</v>
      </c>
      <c r="B82" s="148">
        <f>VLOOKUP(A82,'VNIBOR đã xử lý'!$A:$T,12,0)</f>
        <v>0.02080350195</v>
      </c>
      <c r="C82" s="148">
        <f>VLOOKUP(A82,'VNIBOR đã xử lý'!$A:$T,13,0)</f>
        <v>0.02087548638</v>
      </c>
      <c r="D82" s="148">
        <f>VLOOKUP(A82,'VNIBOR đã xử lý'!$A:$T,14,0)</f>
        <v>0.02065953307</v>
      </c>
      <c r="E82" s="148">
        <f>VLOOKUP(A82,'VNIBOR đã xử lý'!$A:$T,15,0)</f>
        <v>0.01979571984</v>
      </c>
      <c r="F82" s="148">
        <f>VLOOKUP(A82,'VNIBOR đã xử lý'!$A:$T,16,0)</f>
        <v>0.01914785992</v>
      </c>
      <c r="G82" s="148">
        <f>VLOOKUP(A82,'VNIBOR đã xử lý'!$A:$T,17,0)</f>
        <v>0.01929182879</v>
      </c>
      <c r="H82" s="148">
        <f>VLOOKUP(A82,'VNIBOR đã xử lý'!$A:$T,18,0)</f>
        <v>0.01893190661</v>
      </c>
      <c r="I82" s="148">
        <f>VLOOKUP(A82,'VNIBOR đã xử lý'!$A:$T,19,0)</f>
        <v>0.01871595331</v>
      </c>
      <c r="J82" s="191">
        <f>VLOOKUP(A82,VBMA!$A:$AF,4,0)/100</f>
        <v>0.0185</v>
      </c>
      <c r="K82" s="191">
        <f>VLOOKUP(A82,VBMA!$A:$AF,7,0)/100</f>
        <v>0.01852</v>
      </c>
      <c r="L82" s="191">
        <f>VLOOKUP(A82,VBMA!$A:$AF,10,0)/100</f>
        <v>0.01879</v>
      </c>
      <c r="M82" s="191">
        <f>VLOOKUP(A82,VBMA!$A:$AF,13,0)/100</f>
        <v>0.01913</v>
      </c>
      <c r="N82" s="191">
        <f>VLOOKUP(A82,VBMA!$A:$AF,16,0)/100</f>
        <v>0.01946</v>
      </c>
      <c r="O82" s="191">
        <f>VLOOKUP(A82,VBMA!$A:$AF,19,0)/100</f>
        <v>0.02271</v>
      </c>
      <c r="P82" s="191">
        <f>VLOOKUP(A82,VBMA!$A:$AF,22,0)/100</f>
        <v>0.02743</v>
      </c>
      <c r="Q82" s="191">
        <f>VLOOKUP(A82,VBMA!$A:$AF,25,0)/100</f>
        <v>0.02952</v>
      </c>
      <c r="R82" s="191">
        <f>VLOOKUP(A82,VBMA!$A:$AF,28,0)/100</f>
        <v>0.02992</v>
      </c>
      <c r="S82" s="191">
        <f>VLOOKUP(A82,VBMA!$A:$AF,31,0)/100</f>
        <v>0.03165</v>
      </c>
    </row>
    <row r="83" ht="15.75" customHeight="1">
      <c r="A83" s="108">
        <f>VBMA!A82</f>
        <v>45610</v>
      </c>
      <c r="B83" s="148">
        <f>VLOOKUP(A83,'VNIBOR đã xử lý'!$A:$T,12,0)</f>
        <v>0.01992307692</v>
      </c>
      <c r="C83" s="148">
        <f>VLOOKUP(A83,'VNIBOR đã xử lý'!$A:$T,13,0)</f>
        <v>0.0198875</v>
      </c>
      <c r="D83" s="148">
        <f>VLOOKUP(A83,'VNIBOR đã xử lý'!$A:$T,14,0)</f>
        <v>0.01967403846</v>
      </c>
      <c r="E83" s="148">
        <f>VLOOKUP(A83,'VNIBOR đã xử lý'!$A:$T,15,0)</f>
        <v>0.01906923077</v>
      </c>
      <c r="F83" s="148">
        <f>VLOOKUP(A83,'VNIBOR đã xử lý'!$A:$T,16,0)</f>
        <v>0.01889134615</v>
      </c>
      <c r="G83" s="148">
        <f>VLOOKUP(A83,'VNIBOR đã xử lý'!$A:$T,17,0)</f>
        <v>0.01910480769</v>
      </c>
      <c r="H83" s="148">
        <f>VLOOKUP(A83,'VNIBOR đã xử lý'!$A:$T,18,0)</f>
        <v>0.01885576923</v>
      </c>
      <c r="I83" s="148">
        <f>VLOOKUP(A83,'VNIBOR đã xử lý'!$A:$T,19,0)</f>
        <v>0.01867788462</v>
      </c>
      <c r="J83" s="191">
        <f>VLOOKUP(A83,VBMA!$A:$AF,4,0)/100</f>
        <v>0.0185</v>
      </c>
      <c r="K83" s="191">
        <f>VLOOKUP(A83,VBMA!$A:$AF,7,0)/100</f>
        <v>0.01852</v>
      </c>
      <c r="L83" s="191">
        <f>VLOOKUP(A83,VBMA!$A:$AF,10,0)/100</f>
        <v>0.01879</v>
      </c>
      <c r="M83" s="191">
        <f>VLOOKUP(A83,VBMA!$A:$AF,13,0)/100</f>
        <v>0.01913</v>
      </c>
      <c r="N83" s="191">
        <f>VLOOKUP(A83,VBMA!$A:$AF,16,0)/100</f>
        <v>0.01946</v>
      </c>
      <c r="O83" s="191">
        <f>VLOOKUP(A83,VBMA!$A:$AF,19,0)/100</f>
        <v>0.02264</v>
      </c>
      <c r="P83" s="191">
        <f>VLOOKUP(A83,VBMA!$A:$AF,22,0)/100</f>
        <v>0.02742</v>
      </c>
      <c r="Q83" s="191">
        <f>VLOOKUP(A83,VBMA!$A:$AF,25,0)/100</f>
        <v>0.02969</v>
      </c>
      <c r="R83" s="191">
        <f>VLOOKUP(A83,VBMA!$A:$AF,28,0)/100</f>
        <v>0.02992</v>
      </c>
      <c r="S83" s="191">
        <f>VLOOKUP(A83,VBMA!$A:$AF,31,0)/100</f>
        <v>0.03165</v>
      </c>
    </row>
    <row r="84" ht="15.75" customHeight="1">
      <c r="A84" s="108">
        <f>VBMA!A83</f>
        <v>45609</v>
      </c>
      <c r="B84" s="148">
        <f>VLOOKUP(A84,'VNIBOR đã xử lý'!$A:$T,12,0)</f>
        <v>0.01933268102</v>
      </c>
      <c r="C84" s="148">
        <f>VLOOKUP(A84,'VNIBOR đã xử lý'!$A:$T,13,0)</f>
        <v>0.01940508806</v>
      </c>
      <c r="D84" s="148">
        <f>VLOOKUP(A84,'VNIBOR đã xử lý'!$A:$T,14,0)</f>
        <v>0.01918786693</v>
      </c>
      <c r="E84" s="148">
        <f>VLOOKUP(A84,'VNIBOR đã xử lý'!$A:$T,15,0)</f>
        <v>0.01904305284</v>
      </c>
      <c r="F84" s="148">
        <f>VLOOKUP(A84,'VNIBOR đã xử lý'!$A:$T,16,0)</f>
        <v>0.01907925636</v>
      </c>
      <c r="G84" s="148">
        <f>VLOOKUP(A84,'VNIBOR đã xử lý'!$A:$T,17,0)</f>
        <v>0.01915166341</v>
      </c>
      <c r="H84" s="148">
        <f>VLOOKUP(A84,'VNIBOR đã xử lý'!$A:$T,18,0)</f>
        <v>0.01893444227</v>
      </c>
      <c r="I84" s="148">
        <f>VLOOKUP(A84,'VNIBOR đã xử lý'!$A:$T,19,0)</f>
        <v>0.01871722114</v>
      </c>
      <c r="J84" s="191">
        <f>VLOOKUP(A84,VBMA!$A:$AF,4,0)/100</f>
        <v>0.0185</v>
      </c>
      <c r="K84" s="191">
        <f>VLOOKUP(A84,VBMA!$A:$AF,7,0)/100</f>
        <v>0.01852</v>
      </c>
      <c r="L84" s="191">
        <f>VLOOKUP(A84,VBMA!$A:$AF,10,0)/100</f>
        <v>0.01879</v>
      </c>
      <c r="M84" s="191">
        <f>VLOOKUP(A84,VBMA!$A:$AF,13,0)/100</f>
        <v>0.01909</v>
      </c>
      <c r="N84" s="191">
        <f>VLOOKUP(A84,VBMA!$A:$AF,16,0)/100</f>
        <v>0.01939</v>
      </c>
      <c r="O84" s="191">
        <f>VLOOKUP(A84,VBMA!$A:$AF,19,0)/100</f>
        <v>0.02234</v>
      </c>
      <c r="P84" s="191">
        <f>VLOOKUP(A84,VBMA!$A:$AF,22,0)/100</f>
        <v>0.0274</v>
      </c>
      <c r="Q84" s="191">
        <f>VLOOKUP(A84,VBMA!$A:$AF,25,0)/100</f>
        <v>0.02963</v>
      </c>
      <c r="R84" s="191">
        <f>VLOOKUP(A84,VBMA!$A:$AF,28,0)/100</f>
        <v>0.02992</v>
      </c>
      <c r="S84" s="191">
        <f>VLOOKUP(A84,VBMA!$A:$AF,31,0)/100</f>
        <v>0.03165</v>
      </c>
    </row>
    <row r="85" ht="15.75" customHeight="1">
      <c r="A85" s="108">
        <f>VBMA!A84</f>
        <v>45608</v>
      </c>
      <c r="B85" s="148">
        <f>VLOOKUP(A85,'VNIBOR đã xử lý'!$A:$T,12,0)</f>
        <v>0.017612</v>
      </c>
      <c r="C85" s="148">
        <f>VLOOKUP(A85,'VNIBOR đã xử lý'!$A:$T,13,0)</f>
        <v>0.017908</v>
      </c>
      <c r="D85" s="148">
        <f>VLOOKUP(A85,'VNIBOR đã xử lý'!$A:$T,14,0)</f>
        <v>0.018056</v>
      </c>
      <c r="E85" s="148">
        <f>VLOOKUP(A85,'VNIBOR đã xử lý'!$A:$T,15,0)</f>
        <v>0.018056</v>
      </c>
      <c r="F85" s="148">
        <f>VLOOKUP(A85,'VNIBOR đã xử lý'!$A:$T,16,0)</f>
        <v>0.018426</v>
      </c>
      <c r="G85" s="148">
        <f>VLOOKUP(A85,'VNIBOR đã xử lý'!$A:$T,17,0)</f>
        <v>0.0185</v>
      </c>
      <c r="H85" s="148">
        <f>VLOOKUP(A85,'VNIBOR đã xử lý'!$A:$T,18,0)</f>
        <v>0.018722</v>
      </c>
      <c r="I85" s="148">
        <f>VLOOKUP(A85,'VNIBOR đã xử lý'!$A:$T,19,0)</f>
        <v>0.018611</v>
      </c>
      <c r="J85" s="191">
        <f>VLOOKUP(A85,VBMA!$A:$AF,4,0)/100</f>
        <v>0.0185</v>
      </c>
      <c r="K85" s="191">
        <f>VLOOKUP(A85,VBMA!$A:$AF,7,0)/100</f>
        <v>0.01852</v>
      </c>
      <c r="L85" s="191">
        <f>VLOOKUP(A85,VBMA!$A:$AF,10,0)/100</f>
        <v>0.01879</v>
      </c>
      <c r="M85" s="191">
        <f>VLOOKUP(A85,VBMA!$A:$AF,13,0)/100</f>
        <v>0.01904</v>
      </c>
      <c r="N85" s="191">
        <f>VLOOKUP(A85,VBMA!$A:$AF,16,0)/100</f>
        <v>0.01929</v>
      </c>
      <c r="O85" s="191">
        <f>VLOOKUP(A85,VBMA!$A:$AF,19,0)/100</f>
        <v>0.02218</v>
      </c>
      <c r="P85" s="191">
        <f>VLOOKUP(A85,VBMA!$A:$AF,22,0)/100</f>
        <v>0.02729</v>
      </c>
      <c r="Q85" s="191">
        <f>VLOOKUP(A85,VBMA!$A:$AF,25,0)/100</f>
        <v>0.02956</v>
      </c>
      <c r="R85" s="191">
        <f>VLOOKUP(A85,VBMA!$A:$AF,28,0)/100</f>
        <v>0.02992</v>
      </c>
      <c r="S85" s="191">
        <f>VLOOKUP(A85,VBMA!$A:$AF,31,0)/100</f>
        <v>0.03165</v>
      </c>
    </row>
    <row r="86" ht="15.75" customHeight="1">
      <c r="A86" s="108">
        <f>VBMA!A85</f>
        <v>45607</v>
      </c>
      <c r="B86" s="148">
        <f>VLOOKUP(A86,'VNIBOR đã xử lý'!$A:$T,12,0)</f>
        <v>0.01708835341</v>
      </c>
      <c r="C86" s="148">
        <f>VLOOKUP(A86,'VNIBOR đã xử lý'!$A:$T,13,0)</f>
        <v>0.01742269076</v>
      </c>
      <c r="D86" s="148">
        <f>VLOOKUP(A86,'VNIBOR đã xử lý'!$A:$T,14,0)</f>
        <v>0.01775702811</v>
      </c>
      <c r="E86" s="148">
        <f>VLOOKUP(A86,'VNIBOR đã xử lý'!$A:$T,15,0)</f>
        <v>0.01812851406</v>
      </c>
      <c r="F86" s="148">
        <f>VLOOKUP(A86,'VNIBOR đã xử lý'!$A:$T,16,0)</f>
        <v>0.01842570281</v>
      </c>
      <c r="G86" s="148">
        <f>VLOOKUP(A86,'VNIBOR đã xử lý'!$A:$T,17,0)</f>
        <v>0.0185</v>
      </c>
      <c r="H86" s="148">
        <f>VLOOKUP(A86,'VNIBOR đã xử lý'!$A:$T,18,0)</f>
        <v>0.01864859438</v>
      </c>
      <c r="I86" s="148">
        <f>VLOOKUP(A86,'VNIBOR đã xử lý'!$A:$T,19,0)</f>
        <v>0.01857429719</v>
      </c>
      <c r="J86" s="191">
        <f>VLOOKUP(A86,VBMA!$A:$AF,4,0)/100</f>
        <v>0.0185</v>
      </c>
      <c r="K86" s="191">
        <f>VLOOKUP(A86,VBMA!$A:$AF,7,0)/100</f>
        <v>0.01852</v>
      </c>
      <c r="L86" s="191">
        <f>VLOOKUP(A86,VBMA!$A:$AF,10,0)/100</f>
        <v>0.01879</v>
      </c>
      <c r="M86" s="191">
        <f>VLOOKUP(A86,VBMA!$A:$AF,13,0)/100</f>
        <v>0.01902</v>
      </c>
      <c r="N86" s="191">
        <f>VLOOKUP(A86,VBMA!$A:$AF,16,0)/100</f>
        <v>0.01924</v>
      </c>
      <c r="O86" s="191">
        <f>VLOOKUP(A86,VBMA!$A:$AF,19,0)/100</f>
        <v>0.02214</v>
      </c>
      <c r="P86" s="191">
        <f>VLOOKUP(A86,VBMA!$A:$AF,22,0)/100</f>
        <v>0.02729</v>
      </c>
      <c r="Q86" s="191">
        <f>VLOOKUP(A86,VBMA!$A:$AF,25,0)/100</f>
        <v>0.02956</v>
      </c>
      <c r="R86" s="191">
        <f>VLOOKUP(A86,VBMA!$A:$AF,28,0)/100</f>
        <v>0.02992</v>
      </c>
      <c r="S86" s="191">
        <f>VLOOKUP(A86,VBMA!$A:$AF,31,0)/100</f>
        <v>0.03163</v>
      </c>
    </row>
    <row r="87" ht="15.75" customHeight="1">
      <c r="A87" s="108">
        <f>VBMA!A86</f>
        <v>45604</v>
      </c>
      <c r="B87" s="148">
        <f>VLOOKUP(A87,'VNIBOR đã xử lý'!$A:$T,12,0)</f>
        <v>0.01697690763</v>
      </c>
      <c r="C87" s="148">
        <f>VLOOKUP(A87,'VNIBOR đã xử lý'!$A:$T,13,0)</f>
        <v>0.01734839357</v>
      </c>
      <c r="D87" s="148">
        <f>VLOOKUP(A87,'VNIBOR đã xử lý'!$A:$T,14,0)</f>
        <v>0.01771987952</v>
      </c>
      <c r="E87" s="148">
        <f>VLOOKUP(A87,'VNIBOR đã xử lý'!$A:$T,15,0)</f>
        <v>0.01812851406</v>
      </c>
      <c r="F87" s="148">
        <f>VLOOKUP(A87,'VNIBOR đã xử lý'!$A:$T,16,0)</f>
        <v>0.01846285141</v>
      </c>
      <c r="G87" s="148">
        <f>VLOOKUP(A87,'VNIBOR đã xử lý'!$A:$T,17,0)</f>
        <v>0.0185</v>
      </c>
      <c r="H87" s="148">
        <f>VLOOKUP(A87,'VNIBOR đã xử lý'!$A:$T,18,0)</f>
        <v>0.01864859438</v>
      </c>
      <c r="I87" s="148">
        <f>VLOOKUP(A87,'VNIBOR đã xử lý'!$A:$T,19,0)</f>
        <v>0.01857429719</v>
      </c>
      <c r="J87" s="191">
        <f>VLOOKUP(A87,VBMA!$A:$AF,4,0)/100</f>
        <v>0.0185</v>
      </c>
      <c r="K87" s="191">
        <f>VLOOKUP(A87,VBMA!$A:$AF,7,0)/100</f>
        <v>0.01852</v>
      </c>
      <c r="L87" s="191">
        <f>VLOOKUP(A87,VBMA!$A:$AF,10,0)/100</f>
        <v>0.01894</v>
      </c>
      <c r="M87" s="191">
        <f>VLOOKUP(A87,VBMA!$A:$AF,13,0)/100</f>
        <v>0.01912</v>
      </c>
      <c r="N87" s="191">
        <f>VLOOKUP(A87,VBMA!$A:$AF,16,0)/100</f>
        <v>0.0193</v>
      </c>
      <c r="O87" s="191">
        <f>VLOOKUP(A87,VBMA!$A:$AF,19,0)/100</f>
        <v>0.02215</v>
      </c>
      <c r="P87" s="191">
        <f>VLOOKUP(A87,VBMA!$A:$AF,22,0)/100</f>
        <v>0.02725</v>
      </c>
      <c r="Q87" s="191">
        <f>VLOOKUP(A87,VBMA!$A:$AF,25,0)/100</f>
        <v>0.02938</v>
      </c>
      <c r="R87" s="191">
        <f>VLOOKUP(A87,VBMA!$A:$AF,28,0)/100</f>
        <v>0.02992</v>
      </c>
      <c r="S87" s="191">
        <f>VLOOKUP(A87,VBMA!$A:$AF,31,0)/100</f>
        <v>0.03163</v>
      </c>
    </row>
    <row r="88" ht="15.75" customHeight="1">
      <c r="A88" s="108">
        <f>VBMA!A87</f>
        <v>45603</v>
      </c>
      <c r="B88" s="148">
        <f>VLOOKUP(A88,'VNIBOR đã xử lý'!$A:$T,12,0)</f>
        <v>0.0180829918</v>
      </c>
      <c r="C88" s="148">
        <f>VLOOKUP(A88,'VNIBOR đã xử lý'!$A:$T,13,0)</f>
        <v>0.0185</v>
      </c>
      <c r="D88" s="148">
        <f>VLOOKUP(A88,'VNIBOR đã xử lý'!$A:$T,14,0)</f>
        <v>0.0190307377</v>
      </c>
      <c r="E88" s="148">
        <f>VLOOKUP(A88,'VNIBOR đã xử lý'!$A:$T,15,0)</f>
        <v>0.01925819672</v>
      </c>
      <c r="F88" s="148">
        <f>VLOOKUP(A88,'VNIBOR đã xử lý'!$A:$T,16,0)</f>
        <v>0.01933401639</v>
      </c>
      <c r="G88" s="148">
        <f>VLOOKUP(A88,'VNIBOR đã xử lý'!$A:$T,17,0)</f>
        <v>0.0194477459</v>
      </c>
      <c r="H88" s="148">
        <f>VLOOKUP(A88,'VNIBOR đã xử lý'!$A:$T,18,0)</f>
        <v>0.01940983607</v>
      </c>
      <c r="I88" s="148">
        <f>VLOOKUP(A88,'VNIBOR đã xử lý'!$A:$T,19,0)</f>
        <v>0.01895491803</v>
      </c>
      <c r="J88" s="191">
        <f>VLOOKUP(A88,VBMA!$A:$AF,4,0)/100</f>
        <v>0.0185</v>
      </c>
      <c r="K88" s="191">
        <f>VLOOKUP(A88,VBMA!$A:$AF,7,0)/100</f>
        <v>0.01852</v>
      </c>
      <c r="L88" s="191">
        <f>VLOOKUP(A88,VBMA!$A:$AF,10,0)/100</f>
        <v>0.0189</v>
      </c>
      <c r="M88" s="191">
        <f>VLOOKUP(A88,VBMA!$A:$AF,13,0)/100</f>
        <v>0.0191</v>
      </c>
      <c r="N88" s="191">
        <f>VLOOKUP(A88,VBMA!$A:$AF,16,0)/100</f>
        <v>0.01929</v>
      </c>
      <c r="O88" s="191">
        <f>VLOOKUP(A88,VBMA!$A:$AF,19,0)/100</f>
        <v>0.02216</v>
      </c>
      <c r="P88" s="191">
        <f>VLOOKUP(A88,VBMA!$A:$AF,22,0)/100</f>
        <v>0.02734</v>
      </c>
      <c r="Q88" s="191">
        <f>VLOOKUP(A88,VBMA!$A:$AF,25,0)/100</f>
        <v>0.02955</v>
      </c>
      <c r="R88" s="191">
        <f>VLOOKUP(A88,VBMA!$A:$AF,28,0)/100</f>
        <v>0.02992</v>
      </c>
      <c r="S88" s="191">
        <f>VLOOKUP(A88,VBMA!$A:$AF,31,0)/100</f>
        <v>0.03163</v>
      </c>
    </row>
    <row r="89" ht="15.75" customHeight="1">
      <c r="A89" s="108">
        <f>VBMA!A88</f>
        <v>45602</v>
      </c>
      <c r="B89" s="148">
        <f>VLOOKUP(A89,'VNIBOR đã xử lý'!$A:$T,12,0)</f>
        <v>0.01764613226</v>
      </c>
      <c r="C89" s="148">
        <f>VLOOKUP(A89,'VNIBOR đã xử lý'!$A:$T,13,0)</f>
        <v>0.01790509018</v>
      </c>
      <c r="D89" s="148">
        <f>VLOOKUP(A89,'VNIBOR đã xử lý'!$A:$T,14,0)</f>
        <v>0.01823803607</v>
      </c>
      <c r="E89" s="148">
        <f>VLOOKUP(A89,'VNIBOR đã xử lý'!$A:$T,15,0)</f>
        <v>0.01838601202</v>
      </c>
      <c r="F89" s="148">
        <f>VLOOKUP(A89,'VNIBOR đã xử lý'!$A:$T,16,0)</f>
        <v>0.01871895792</v>
      </c>
      <c r="G89" s="148">
        <f>VLOOKUP(A89,'VNIBOR đã xử lý'!$A:$T,17,0)</f>
        <v>0.01882993988</v>
      </c>
      <c r="H89" s="148">
        <f>VLOOKUP(A89,'VNIBOR đã xử lý'!$A:$T,18,0)</f>
        <v>0.01853398798</v>
      </c>
      <c r="I89" s="148">
        <f>VLOOKUP(A89,'VNIBOR đã xử lý'!$A:$T,19,0)</f>
        <v>0.01849699399</v>
      </c>
      <c r="J89" s="191">
        <f>VLOOKUP(A89,VBMA!$A:$AF,4,0)/100</f>
        <v>0.01846</v>
      </c>
      <c r="K89" s="191">
        <f>VLOOKUP(A89,VBMA!$A:$AF,7,0)/100</f>
        <v>0.01846</v>
      </c>
      <c r="L89" s="191">
        <f>VLOOKUP(A89,VBMA!$A:$AF,10,0)/100</f>
        <v>0.01875</v>
      </c>
      <c r="M89" s="191">
        <f>VLOOKUP(A89,VBMA!$A:$AF,13,0)/100</f>
        <v>0.01896</v>
      </c>
      <c r="N89" s="191">
        <f>VLOOKUP(A89,VBMA!$A:$AF,16,0)/100</f>
        <v>0.01916</v>
      </c>
      <c r="O89" s="191">
        <f>VLOOKUP(A89,VBMA!$A:$AF,19,0)/100</f>
        <v>0.02203</v>
      </c>
      <c r="P89" s="191">
        <f>VLOOKUP(A89,VBMA!$A:$AF,22,0)/100</f>
        <v>0.02712</v>
      </c>
      <c r="Q89" s="191">
        <f>VLOOKUP(A89,VBMA!$A:$AF,25,0)/100</f>
        <v>0.02919</v>
      </c>
      <c r="R89" s="191">
        <f>VLOOKUP(A89,VBMA!$A:$AF,28,0)/100</f>
        <v>0.02992</v>
      </c>
      <c r="S89" s="191">
        <f>VLOOKUP(A89,VBMA!$A:$AF,31,0)/100</f>
        <v>0.03163</v>
      </c>
    </row>
    <row r="90" ht="15.75" customHeight="1">
      <c r="A90" s="108">
        <f>VBMA!A89</f>
        <v>45601</v>
      </c>
      <c r="B90" s="148">
        <f>VLOOKUP(A90,'VNIBOR đã xử lý'!$A:$T,12,0)</f>
        <v>0.02107050505</v>
      </c>
      <c r="C90" s="148">
        <f>VLOOKUP(A90,'VNIBOR đã xử lý'!$A:$T,13,0)</f>
        <v>0.0208840404</v>
      </c>
      <c r="D90" s="148">
        <f>VLOOKUP(A90,'VNIBOR đã xử lý'!$A:$T,14,0)</f>
        <v>0.0208840404</v>
      </c>
      <c r="E90" s="148">
        <f>VLOOKUP(A90,'VNIBOR đã xử lý'!$A:$T,15,0)</f>
        <v>0.02051111111</v>
      </c>
      <c r="F90" s="148">
        <f>VLOOKUP(A90,'VNIBOR đã xử lý'!$A:$T,16,0)</f>
        <v>0.01987713131</v>
      </c>
      <c r="G90" s="148">
        <f>VLOOKUP(A90,'VNIBOR đã xử lý'!$A:$T,17,0)</f>
        <v>0.01969066667</v>
      </c>
      <c r="H90" s="148">
        <f>VLOOKUP(A90,'VNIBOR đã xử lý'!$A:$T,18,0)</f>
        <v>0.01883292929</v>
      </c>
      <c r="I90" s="148">
        <f>VLOOKUP(A90,'VNIBOR đã xử lý'!$A:$T,19,0)</f>
        <v>0.01864646465</v>
      </c>
      <c r="J90" s="191">
        <f>VLOOKUP(A90,VBMA!$A:$AF,4,0)/100</f>
        <v>0.01846</v>
      </c>
      <c r="K90" s="191">
        <f>VLOOKUP(A90,VBMA!$A:$AF,7,0)/100</f>
        <v>0.01844</v>
      </c>
      <c r="L90" s="191">
        <f>VLOOKUP(A90,VBMA!$A:$AF,10,0)/100</f>
        <v>0.01875</v>
      </c>
      <c r="M90" s="191">
        <f>VLOOKUP(A90,VBMA!$A:$AF,13,0)/100</f>
        <v>0.01893</v>
      </c>
      <c r="N90" s="191">
        <f>VLOOKUP(A90,VBMA!$A:$AF,16,0)/100</f>
        <v>0.01911</v>
      </c>
      <c r="O90" s="191">
        <f>VLOOKUP(A90,VBMA!$A:$AF,19,0)/100</f>
        <v>0.02199</v>
      </c>
      <c r="P90" s="191">
        <f>VLOOKUP(A90,VBMA!$A:$AF,22,0)/100</f>
        <v>0.02712</v>
      </c>
      <c r="Q90" s="191">
        <f>VLOOKUP(A90,VBMA!$A:$AF,25,0)/100</f>
        <v>0.02919</v>
      </c>
      <c r="R90" s="191">
        <f>VLOOKUP(A90,VBMA!$A:$AF,28,0)/100</f>
        <v>0.03</v>
      </c>
      <c r="S90" s="191">
        <f>VLOOKUP(A90,VBMA!$A:$AF,31,0)/100</f>
        <v>0.03163</v>
      </c>
    </row>
    <row r="91" ht="15.75" customHeight="1">
      <c r="A91" s="108">
        <f>VBMA!A90</f>
        <v>45600</v>
      </c>
      <c r="B91" s="148">
        <f>VLOOKUP(A91,'VNIBOR đã xử lý'!$A:$T,12,0)</f>
        <v>0.0228904</v>
      </c>
      <c r="C91" s="148">
        <f>VLOOKUP(A91,'VNIBOR đã xử lý'!$A:$T,13,0)</f>
        <v>0.02281656</v>
      </c>
      <c r="D91" s="148">
        <f>VLOOKUP(A91,'VNIBOR đã xử lý'!$A:$T,14,0)</f>
        <v>0.0219674</v>
      </c>
      <c r="E91" s="148">
        <f>VLOOKUP(A91,'VNIBOR đã xử lý'!$A:$T,15,0)</f>
        <v>0.021229</v>
      </c>
      <c r="F91" s="148">
        <f>VLOOKUP(A91,'VNIBOR đã xử lý'!$A:$T,16,0)</f>
        <v>0.019383</v>
      </c>
      <c r="G91" s="148">
        <f>VLOOKUP(A91,'VNIBOR đã xử lý'!$A:$T,17,0)</f>
        <v>0.0191984</v>
      </c>
      <c r="H91" s="148">
        <f>VLOOKUP(A91,'VNIBOR đã xử lý'!$A:$T,18,0)</f>
        <v>0.01846</v>
      </c>
      <c r="I91" s="148">
        <f>VLOOKUP(A91,'VNIBOR đã xử lý'!$A:$T,19,0)</f>
        <v>0.01846</v>
      </c>
      <c r="J91" s="191">
        <f>VLOOKUP(A91,VBMA!$A:$AF,4,0)/100</f>
        <v>0.01846</v>
      </c>
      <c r="K91" s="191">
        <f>VLOOKUP(A91,VBMA!$A:$AF,7,0)/100</f>
        <v>0.01858</v>
      </c>
      <c r="L91" s="191">
        <f>VLOOKUP(A91,VBMA!$A:$AF,10,0)/100</f>
        <v>0.01875</v>
      </c>
      <c r="M91" s="191">
        <f>VLOOKUP(A91,VBMA!$A:$AF,13,0)/100</f>
        <v>0.01895</v>
      </c>
      <c r="N91" s="191">
        <f>VLOOKUP(A91,VBMA!$A:$AF,16,0)/100</f>
        <v>0.01914</v>
      </c>
      <c r="O91" s="191">
        <f>VLOOKUP(A91,VBMA!$A:$AF,19,0)/100</f>
        <v>0.022</v>
      </c>
      <c r="P91" s="191">
        <f>VLOOKUP(A91,VBMA!$A:$AF,22,0)/100</f>
        <v>0.02703</v>
      </c>
      <c r="Q91" s="191">
        <f>VLOOKUP(A91,VBMA!$A:$AF,25,0)/100</f>
        <v>0.02914</v>
      </c>
      <c r="R91" s="191">
        <f>VLOOKUP(A91,VBMA!$A:$AF,28,0)/100</f>
        <v>0.02992</v>
      </c>
      <c r="S91" s="191">
        <f>VLOOKUP(A91,VBMA!$A:$AF,31,0)/100</f>
        <v>0.03163</v>
      </c>
    </row>
    <row r="92" ht="15.75" customHeight="1">
      <c r="A92" s="108">
        <f>VBMA!A91</f>
        <v>45597</v>
      </c>
      <c r="B92" s="148">
        <f>VLOOKUP(A92,'VNIBOR đã xử lý'!$A:$T,12,0)</f>
        <v>0.0140935</v>
      </c>
      <c r="C92" s="148">
        <f>VLOOKUP(A92,'VNIBOR đã xử lý'!$A:$T,13,0)</f>
        <v>0.01491</v>
      </c>
      <c r="D92" s="148">
        <f>VLOOKUP(A92,'VNIBOR đã xử lý'!$A:$T,14,0)</f>
        <v>0.015265</v>
      </c>
      <c r="E92" s="148">
        <f>VLOOKUP(A92,'VNIBOR đã xử lý'!$A:$T,15,0)</f>
        <v>0.0155135</v>
      </c>
      <c r="F92" s="148">
        <f>VLOOKUP(A92,'VNIBOR đã xử lý'!$A:$T,16,0)</f>
        <v>0.0158685</v>
      </c>
      <c r="G92" s="148">
        <f>VLOOKUP(A92,'VNIBOR đã xử lý'!$A:$T,17,0)</f>
        <v>0.0160815</v>
      </c>
      <c r="H92" s="148">
        <f>VLOOKUP(A92,'VNIBOR đã xử lý'!$A:$T,18,0)</f>
        <v>0.01704</v>
      </c>
      <c r="I92" s="148">
        <f>VLOOKUP(A92,'VNIBOR đã xử lý'!$A:$T,19,0)</f>
        <v>0.01775</v>
      </c>
      <c r="J92" s="191">
        <f>VLOOKUP(A92,VBMA!$A:$AF,4,0)/100</f>
        <v>0.01846</v>
      </c>
      <c r="K92" s="191">
        <f>VLOOKUP(A92,VBMA!$A:$AF,7,0)/100</f>
        <v>0.01858</v>
      </c>
      <c r="L92" s="191">
        <f>VLOOKUP(A92,VBMA!$A:$AF,10,0)/100</f>
        <v>0.01875</v>
      </c>
      <c r="M92" s="191">
        <f>VLOOKUP(A92,VBMA!$A:$AF,13,0)/100</f>
        <v>0.01893</v>
      </c>
      <c r="N92" s="191">
        <f>VLOOKUP(A92,VBMA!$A:$AF,16,0)/100</f>
        <v>0.0191</v>
      </c>
      <c r="O92" s="191">
        <f>VLOOKUP(A92,VBMA!$A:$AF,19,0)/100</f>
        <v>0.02194</v>
      </c>
      <c r="P92" s="191">
        <f>VLOOKUP(A92,VBMA!$A:$AF,22,0)/100</f>
        <v>0.02699</v>
      </c>
      <c r="Q92" s="191">
        <f>VLOOKUP(A92,VBMA!$A:$AF,25,0)/100</f>
        <v>0.02897</v>
      </c>
      <c r="R92" s="191">
        <f>VLOOKUP(A92,VBMA!$A:$AF,28,0)/100</f>
        <v>0.02992</v>
      </c>
      <c r="S92" s="191">
        <f>VLOOKUP(A92,VBMA!$A:$AF,31,0)/100</f>
        <v>0.03163</v>
      </c>
    </row>
    <row r="93" ht="15.75" customHeight="1">
      <c r="A93" s="108">
        <f>VBMA!A92</f>
        <v>45596</v>
      </c>
      <c r="B93" s="148">
        <f>VLOOKUP(A93,'VNIBOR đã xử lý'!$A:$T,12,0)</f>
        <v>0.01271730644</v>
      </c>
      <c r="C93" s="148">
        <f>VLOOKUP(A93,'VNIBOR đã xử lý'!$A:$T,13,0)</f>
        <v>0.01414221473</v>
      </c>
      <c r="D93" s="148">
        <f>VLOOKUP(A93,'VNIBOR đã xử lý'!$A:$T,14,0)</f>
        <v>0.01489029158</v>
      </c>
      <c r="E93" s="148">
        <f>VLOOKUP(A93,'VNIBOR đã xử lý'!$A:$T,15,0)</f>
        <v>0.01531776406</v>
      </c>
      <c r="F93" s="148">
        <f>VLOOKUP(A93,'VNIBOR đã xử lý'!$A:$T,16,0)</f>
        <v>0.01578085926</v>
      </c>
      <c r="G93" s="148">
        <f>VLOOKUP(A93,'VNIBOR đã xử lý'!$A:$T,17,0)</f>
        <v>0.01613708633</v>
      </c>
      <c r="H93" s="148">
        <f>VLOOKUP(A93,'VNIBOR đã xử lý'!$A:$T,18,0)</f>
        <v>0.01709889942</v>
      </c>
      <c r="I93" s="148">
        <f>VLOOKUP(A93,'VNIBOR đã xử lý'!$A:$T,19,0)</f>
        <v>0.01777573086</v>
      </c>
      <c r="J93" s="191">
        <f>VLOOKUP(A93,VBMA!$A:$AF,4,0)/100</f>
        <v>0.01846</v>
      </c>
      <c r="K93" s="191">
        <f>VLOOKUP(A93,VBMA!$A:$AF,7,0)/100</f>
        <v>0.01858</v>
      </c>
      <c r="L93" s="191">
        <f>VLOOKUP(A93,VBMA!$A:$AF,10,0)/100</f>
        <v>0.01875</v>
      </c>
      <c r="M93" s="191">
        <f>VLOOKUP(A93,VBMA!$A:$AF,13,0)/100</f>
        <v>0.01893</v>
      </c>
      <c r="N93" s="191">
        <f>VLOOKUP(A93,VBMA!$A:$AF,16,0)/100</f>
        <v>0.0191</v>
      </c>
      <c r="O93" s="191">
        <f>VLOOKUP(A93,VBMA!$A:$AF,19,0)/100</f>
        <v>0.02193</v>
      </c>
      <c r="P93" s="191">
        <f>VLOOKUP(A93,VBMA!$A:$AF,22,0)/100</f>
        <v>0.02699</v>
      </c>
      <c r="Q93" s="191">
        <f>VLOOKUP(A93,VBMA!$A:$AF,25,0)/100</f>
        <v>0.02897</v>
      </c>
      <c r="R93" s="191">
        <f>VLOOKUP(A93,VBMA!$A:$AF,28,0)/100</f>
        <v>0.02992</v>
      </c>
      <c r="S93" s="191">
        <f>VLOOKUP(A93,VBMA!$A:$AF,31,0)/100</f>
        <v>0.03163</v>
      </c>
    </row>
    <row r="94" ht="15.75" customHeight="1">
      <c r="A94" s="108">
        <f>VBMA!A93</f>
        <v>45595</v>
      </c>
      <c r="B94" s="148">
        <f>VLOOKUP(A94,'VNIBOR đã xử lý'!$A:$T,12,0)</f>
        <v>0.01337479542</v>
      </c>
      <c r="C94" s="148">
        <f>VLOOKUP(A94,'VNIBOR đã xử lý'!$A:$T,13,0)</f>
        <v>0.01491253928</v>
      </c>
      <c r="D94" s="148">
        <f>VLOOKUP(A94,'VNIBOR đã xử lý'!$A:$T,14,0)</f>
        <v>0.01552048452</v>
      </c>
      <c r="E94" s="148">
        <f>VLOOKUP(A94,'VNIBOR đã xử lý'!$A:$T,15,0)</f>
        <v>0.01594962234</v>
      </c>
      <c r="F94" s="148">
        <f>VLOOKUP(A94,'VNIBOR đã xử lý'!$A:$T,16,0)</f>
        <v>0.01641452165</v>
      </c>
      <c r="G94" s="148">
        <f>VLOOKUP(A94,'VNIBOR đã xử lý'!$A:$T,17,0)</f>
        <v>0.01659332908</v>
      </c>
      <c r="H94" s="148">
        <f>VLOOKUP(A94,'VNIBOR đã xử lý'!$A:$T,18,0)</f>
        <v>0.01716551284</v>
      </c>
      <c r="I94" s="148">
        <f>VLOOKUP(A94,'VNIBOR đã xử lý'!$A:$T,19,0)</f>
        <v>0.01780921957</v>
      </c>
      <c r="J94" s="191">
        <f>VLOOKUP(A94,VBMA!$A:$AF,4,0)/100</f>
        <v>0.01846</v>
      </c>
      <c r="K94" s="191">
        <f>VLOOKUP(A94,VBMA!$A:$AF,7,0)/100</f>
        <v>0.01858</v>
      </c>
      <c r="L94" s="191">
        <f>VLOOKUP(A94,VBMA!$A:$AF,10,0)/100</f>
        <v>0.01875</v>
      </c>
      <c r="M94" s="191">
        <f>VLOOKUP(A94,VBMA!$A:$AF,13,0)/100</f>
        <v>0.01894</v>
      </c>
      <c r="N94" s="191">
        <f>VLOOKUP(A94,VBMA!$A:$AF,16,0)/100</f>
        <v>0.01912</v>
      </c>
      <c r="O94" s="191">
        <f>VLOOKUP(A94,VBMA!$A:$AF,19,0)/100</f>
        <v>0.02196</v>
      </c>
      <c r="P94" s="191">
        <f>VLOOKUP(A94,VBMA!$A:$AF,22,0)/100</f>
        <v>0.02695</v>
      </c>
      <c r="Q94" s="191">
        <f>VLOOKUP(A94,VBMA!$A:$AF,25,0)/100</f>
        <v>0.02889</v>
      </c>
      <c r="R94" s="191">
        <f>VLOOKUP(A94,VBMA!$A:$AF,28,0)/100</f>
        <v>0.02992</v>
      </c>
      <c r="S94" s="191">
        <f>VLOOKUP(A94,VBMA!$A:$AF,31,0)/100</f>
        <v>0.03163</v>
      </c>
    </row>
    <row r="95" ht="15.75" customHeight="1">
      <c r="A95" s="108">
        <f>VBMA!A94</f>
        <v>45594</v>
      </c>
      <c r="B95" s="148">
        <f>VLOOKUP(A95,'VNIBOR đã xử lý'!$A:$T,12,0)</f>
        <v>0.01662589139</v>
      </c>
      <c r="C95" s="148">
        <f>VLOOKUP(A95,'VNIBOR đã xử lý'!$A:$T,13,0)</f>
        <v>0.01687671302</v>
      </c>
      <c r="D95" s="148">
        <f>VLOOKUP(A95,'VNIBOR đã xử lý'!$A:$T,14,0)</f>
        <v>0.01687671302</v>
      </c>
      <c r="E95" s="148">
        <f>VLOOKUP(A95,'VNIBOR đã xử lý'!$A:$T,15,0)</f>
        <v>0.01684088136</v>
      </c>
      <c r="F95" s="148">
        <f>VLOOKUP(A95,'VNIBOR đã xử lý'!$A:$T,16,0)</f>
        <v>0.01694837635</v>
      </c>
      <c r="G95" s="148">
        <f>VLOOKUP(A95,'VNIBOR đã xử lý'!$A:$T,17,0)</f>
        <v>0.01694837635</v>
      </c>
      <c r="H95" s="148">
        <f>VLOOKUP(A95,'VNIBOR đã xử lý'!$A:$T,18,0)</f>
        <v>0.01723502965</v>
      </c>
      <c r="I95" s="148">
        <f>VLOOKUP(A95,'VNIBOR đã xử lý'!$A:$T,19,0)</f>
        <v>0.01784416791</v>
      </c>
      <c r="J95" s="191">
        <f>VLOOKUP(A95,VBMA!$A:$AF,4,0)/100</f>
        <v>0.01846</v>
      </c>
      <c r="K95" s="191">
        <f>VLOOKUP(A95,VBMA!$A:$AF,7,0)/100</f>
        <v>0.01858</v>
      </c>
      <c r="L95" s="191">
        <f>VLOOKUP(A95,VBMA!$A:$AF,10,0)/100</f>
        <v>0.01875</v>
      </c>
      <c r="M95" s="191">
        <f>VLOOKUP(A95,VBMA!$A:$AF,13,0)/100</f>
        <v>0.01894</v>
      </c>
      <c r="N95" s="191">
        <f>VLOOKUP(A95,VBMA!$A:$AF,16,0)/100</f>
        <v>0.01912</v>
      </c>
      <c r="O95" s="191">
        <f>VLOOKUP(A95,VBMA!$A:$AF,19,0)/100</f>
        <v>0.02192</v>
      </c>
      <c r="P95" s="191">
        <f>VLOOKUP(A95,VBMA!$A:$AF,22,0)/100</f>
        <v>0.02697</v>
      </c>
      <c r="Q95" s="191">
        <f>VLOOKUP(A95,VBMA!$A:$AF,25,0)/100</f>
        <v>0.02888</v>
      </c>
      <c r="R95" s="191">
        <f>VLOOKUP(A95,VBMA!$A:$AF,28,0)/100</f>
        <v>0.02992</v>
      </c>
      <c r="S95" s="191">
        <f>VLOOKUP(A95,VBMA!$A:$AF,31,0)/100</f>
        <v>0.03163</v>
      </c>
    </row>
    <row r="96" ht="15.75" customHeight="1">
      <c r="A96" s="108">
        <f>VBMA!A95</f>
        <v>45593</v>
      </c>
      <c r="B96" s="148">
        <f>VLOOKUP(A96,'VNIBOR đã xử lý'!$A:$T,12,0)</f>
        <v>0.0167662881</v>
      </c>
      <c r="C96" s="148">
        <f>VLOOKUP(A96,'VNIBOR đã xử lý'!$A:$T,13,0)</f>
        <v>0.01694579867</v>
      </c>
      <c r="D96" s="148">
        <f>VLOOKUP(A96,'VNIBOR đã xử lý'!$A:$T,14,0)</f>
        <v>0.01687399444</v>
      </c>
      <c r="E96" s="148">
        <f>VLOOKUP(A96,'VNIBOR đã xử lý'!$A:$T,15,0)</f>
        <v>0.01687399444</v>
      </c>
      <c r="F96" s="148">
        <f>VLOOKUP(A96,'VNIBOR đã xử lý'!$A:$T,16,0)</f>
        <v>0.01687399444</v>
      </c>
      <c r="G96" s="148">
        <f>VLOOKUP(A96,'VNIBOR đã xử lý'!$A:$T,17,0)</f>
        <v>0.01694579867</v>
      </c>
      <c r="H96" s="148">
        <f>VLOOKUP(A96,'VNIBOR đã xử lý'!$A:$T,18,0)</f>
        <v>0.01730481983</v>
      </c>
      <c r="I96" s="148">
        <f>VLOOKUP(A96,'VNIBOR đã xử lý'!$A:$T,19,0)</f>
        <v>0.01787925369</v>
      </c>
      <c r="J96" s="191">
        <f>VLOOKUP(A96,VBMA!$A:$AF,4,0)/100</f>
        <v>0.01846</v>
      </c>
      <c r="K96" s="191">
        <f>VLOOKUP(A96,VBMA!$A:$AF,7,0)/100</f>
        <v>0.01858</v>
      </c>
      <c r="L96" s="191">
        <f>VLOOKUP(A96,VBMA!$A:$AF,10,0)/100</f>
        <v>0.01875</v>
      </c>
      <c r="M96" s="191">
        <f>VLOOKUP(A96,VBMA!$A:$AF,13,0)/100</f>
        <v>0.01893</v>
      </c>
      <c r="N96" s="191">
        <f>VLOOKUP(A96,VBMA!$A:$AF,16,0)/100</f>
        <v>0.01911</v>
      </c>
      <c r="O96" s="191">
        <f>VLOOKUP(A96,VBMA!$A:$AF,19,0)/100</f>
        <v>0.02185</v>
      </c>
      <c r="P96" s="191">
        <f>VLOOKUP(A96,VBMA!$A:$AF,22,0)/100</f>
        <v>0.02703</v>
      </c>
      <c r="Q96" s="191">
        <f>VLOOKUP(A96,VBMA!$A:$AF,25,0)/100</f>
        <v>0.02894</v>
      </c>
      <c r="R96" s="191">
        <f>VLOOKUP(A96,VBMA!$A:$AF,28,0)/100</f>
        <v>0.02992</v>
      </c>
      <c r="S96" s="191">
        <f>VLOOKUP(A96,VBMA!$A:$AF,31,0)/100</f>
        <v>0.03167</v>
      </c>
    </row>
    <row r="97" ht="15.75" customHeight="1">
      <c r="A97" s="108">
        <f>VBMA!A96</f>
        <v>45590</v>
      </c>
      <c r="B97" s="148">
        <f>VLOOKUP(A97,'VNIBOR đã xử lý'!$A:$T,12,0)</f>
        <v>0.01415592072</v>
      </c>
      <c r="C97" s="148">
        <f>VLOOKUP(A97,'VNIBOR đã xử lý'!$A:$T,13,0)</f>
        <v>0.01455315319</v>
      </c>
      <c r="D97" s="148">
        <f>VLOOKUP(A97,'VNIBOR đã xử lý'!$A:$T,14,0)</f>
        <v>0.015239282</v>
      </c>
      <c r="E97" s="148">
        <f>VLOOKUP(A97,'VNIBOR đã xử lý'!$A:$T,15,0)</f>
        <v>0.01552817834</v>
      </c>
      <c r="F97" s="148">
        <f>VLOOKUP(A97,'VNIBOR đã xử lý'!$A:$T,16,0)</f>
        <v>0.01578096264</v>
      </c>
      <c r="G97" s="148">
        <f>VLOOKUP(A97,'VNIBOR đã xử lý'!$A:$T,17,0)</f>
        <v>0.01596152285</v>
      </c>
      <c r="H97" s="148">
        <f>VLOOKUP(A97,'VNIBOR đã xử lý'!$A:$T,18,0)</f>
        <v>0.01722544434</v>
      </c>
      <c r="I97" s="148">
        <f>VLOOKUP(A97,'VNIBOR đã xử lý'!$A:$T,19,0)</f>
        <v>0.01783934907</v>
      </c>
      <c r="J97" s="191">
        <f>VLOOKUP(A97,VBMA!$A:$AF,4,0)/100</f>
        <v>0.01846</v>
      </c>
      <c r="K97" s="191">
        <f>VLOOKUP(A97,VBMA!$A:$AF,7,0)/100</f>
        <v>0.01858</v>
      </c>
      <c r="L97" s="191">
        <f>VLOOKUP(A97,VBMA!$A:$AF,10,0)/100</f>
        <v>0.01875</v>
      </c>
      <c r="M97" s="191">
        <f>VLOOKUP(A97,VBMA!$A:$AF,13,0)/100</f>
        <v>0.01891</v>
      </c>
      <c r="N97" s="191">
        <f>VLOOKUP(A97,VBMA!$A:$AF,16,0)/100</f>
        <v>0.01908</v>
      </c>
      <c r="O97" s="191">
        <f>VLOOKUP(A97,VBMA!$A:$AF,19,0)/100</f>
        <v>0.02197</v>
      </c>
      <c r="P97" s="191">
        <f>VLOOKUP(A97,VBMA!$A:$AF,22,0)/100</f>
        <v>0.02697</v>
      </c>
      <c r="Q97" s="191">
        <f>VLOOKUP(A97,VBMA!$A:$AF,25,0)/100</f>
        <v>0.02894</v>
      </c>
      <c r="R97" s="191">
        <f>VLOOKUP(A97,VBMA!$A:$AF,28,0)/100</f>
        <v>0.02992</v>
      </c>
      <c r="S97" s="191">
        <f>VLOOKUP(A97,VBMA!$A:$AF,31,0)/100</f>
        <v>0.03163</v>
      </c>
    </row>
    <row r="98" ht="15.75" customHeight="1">
      <c r="A98" s="108">
        <f>VBMA!A97</f>
        <v>45589</v>
      </c>
      <c r="B98" s="148">
        <f>VLOOKUP(A98,'VNIBOR đã xử lý'!$A:$T,12,0)</f>
        <v>0.01346566884</v>
      </c>
      <c r="C98" s="148">
        <f>VLOOKUP(A98,'VNIBOR đã xử lý'!$A:$T,13,0)</f>
        <v>0.01432063195</v>
      </c>
      <c r="D98" s="148">
        <f>VLOOKUP(A98,'VNIBOR đã xử lý'!$A:$T,14,0)</f>
        <v>0.01492623081</v>
      </c>
      <c r="E98" s="148">
        <f>VLOOKUP(A98,'VNIBOR đã xử lý'!$A:$T,15,0)</f>
        <v>0.0153180889</v>
      </c>
      <c r="F98" s="148">
        <f>VLOOKUP(A98,'VNIBOR đã xử lý'!$A:$T,16,0)</f>
        <v>0.01538933582</v>
      </c>
      <c r="G98" s="148">
        <f>VLOOKUP(A98,'VNIBOR đã xử lý'!$A:$T,17,0)</f>
        <v>0.01553182967</v>
      </c>
      <c r="H98" s="148">
        <f>VLOOKUP(A98,'VNIBOR đã xử lý'!$A:$T,18,0)</f>
        <v>0.01717050895</v>
      </c>
      <c r="I98" s="148">
        <f>VLOOKUP(A98,'VNIBOR đã xử lý'!$A:$T,19,0)</f>
        <v>0.01781173127</v>
      </c>
      <c r="J98" s="191">
        <f>VLOOKUP(A98,VBMA!$A:$AF,4,0)/100</f>
        <v>0.01846</v>
      </c>
      <c r="K98" s="191">
        <f>VLOOKUP(A98,VBMA!$A:$AF,7,0)/100</f>
        <v>0.01858</v>
      </c>
      <c r="L98" s="191">
        <f>VLOOKUP(A98,VBMA!$A:$AF,10,0)/100</f>
        <v>0.01875</v>
      </c>
      <c r="M98" s="191">
        <f>VLOOKUP(A98,VBMA!$A:$AF,13,0)/100</f>
        <v>0.01892</v>
      </c>
      <c r="N98" s="191">
        <f>VLOOKUP(A98,VBMA!$A:$AF,16,0)/100</f>
        <v>0.01909</v>
      </c>
      <c r="O98" s="191">
        <f>VLOOKUP(A98,VBMA!$A:$AF,19,0)/100</f>
        <v>0.02196</v>
      </c>
      <c r="P98" s="191">
        <f>VLOOKUP(A98,VBMA!$A:$AF,22,0)/100</f>
        <v>0.02698</v>
      </c>
      <c r="Q98" s="191">
        <f>VLOOKUP(A98,VBMA!$A:$AF,25,0)/100</f>
        <v>0.02894</v>
      </c>
      <c r="R98" s="191">
        <f>VLOOKUP(A98,VBMA!$A:$AF,28,0)/100</f>
        <v>0.02992</v>
      </c>
      <c r="S98" s="191">
        <f>VLOOKUP(A98,VBMA!$A:$AF,31,0)/100</f>
        <v>0.03165</v>
      </c>
    </row>
    <row r="99" ht="15.75" customHeight="1">
      <c r="A99" s="108">
        <f>VBMA!A98</f>
        <v>45588</v>
      </c>
      <c r="B99" s="148">
        <f>VLOOKUP(A99,'VNIBOR đã xử lý'!$A:$T,12,0)</f>
        <v>0.01383120967</v>
      </c>
      <c r="C99" s="148">
        <f>VLOOKUP(A99,'VNIBOR đã xử lý'!$A:$T,13,0)</f>
        <v>0.01440901477</v>
      </c>
      <c r="D99" s="148">
        <f>VLOOKUP(A99,'VNIBOR đã xử lý'!$A:$T,14,0)</f>
        <v>0.01495070705</v>
      </c>
      <c r="E99" s="148">
        <f>VLOOKUP(A99,'VNIBOR đã xử lý'!$A:$T,15,0)</f>
        <v>0.01538406088</v>
      </c>
      <c r="F99" s="148">
        <f>VLOOKUP(A99,'VNIBOR đã xử lý'!$A:$T,16,0)</f>
        <v>0.01563685061</v>
      </c>
      <c r="G99" s="148">
        <f>VLOOKUP(A99,'VNIBOR đã xử lý'!$A:$T,17,0)</f>
        <v>0.01578130189</v>
      </c>
      <c r="H99" s="148">
        <f>VLOOKUP(A99,'VNIBOR đã xử lý'!$A:$T,18,0)</f>
        <v>0.01729804029</v>
      </c>
      <c r="I99" s="148">
        <f>VLOOKUP(A99,'VNIBOR đã xử lý'!$A:$T,19,0)</f>
        <v>0.01787584539</v>
      </c>
      <c r="J99" s="191">
        <f>VLOOKUP(A99,VBMA!$A:$AF,4,0)/100</f>
        <v>0.01846</v>
      </c>
      <c r="K99" s="191">
        <f>VLOOKUP(A99,VBMA!$A:$AF,7,0)/100</f>
        <v>0.01858</v>
      </c>
      <c r="L99" s="191">
        <f>VLOOKUP(A99,VBMA!$A:$AF,10,0)/100</f>
        <v>0.01875</v>
      </c>
      <c r="M99" s="191">
        <f>VLOOKUP(A99,VBMA!$A:$AF,13,0)/100</f>
        <v>0.01889</v>
      </c>
      <c r="N99" s="191">
        <f>VLOOKUP(A99,VBMA!$A:$AF,16,0)/100</f>
        <v>0.01904</v>
      </c>
      <c r="O99" s="191">
        <f>VLOOKUP(A99,VBMA!$A:$AF,19,0)/100</f>
        <v>0.0219</v>
      </c>
      <c r="P99" s="191">
        <f>VLOOKUP(A99,VBMA!$A:$AF,22,0)/100</f>
        <v>0.02698</v>
      </c>
      <c r="Q99" s="191">
        <f>VLOOKUP(A99,VBMA!$A:$AF,25,0)/100</f>
        <v>0.02894</v>
      </c>
      <c r="R99" s="191">
        <f>VLOOKUP(A99,VBMA!$A:$AF,28,0)/100</f>
        <v>0.02992</v>
      </c>
      <c r="S99" s="191">
        <f>VLOOKUP(A99,VBMA!$A:$AF,31,0)/100</f>
        <v>0.03165</v>
      </c>
    </row>
    <row r="100" ht="15.75" customHeight="1">
      <c r="A100" s="108">
        <f>VBMA!A99</f>
        <v>45587</v>
      </c>
      <c r="B100" s="148">
        <f>VLOOKUP(A100,'VNIBOR đã xử lý'!$A:$T,12,0)</f>
        <v>0.01441723346</v>
      </c>
      <c r="C100" s="148">
        <f>VLOOKUP(A100,'VNIBOR đã xử lý'!$A:$T,13,0)</f>
        <v>0.01470557813</v>
      </c>
      <c r="D100" s="148">
        <f>VLOOKUP(A100,'VNIBOR đã xử lý'!$A:$T,14,0)</f>
        <v>0.01495787972</v>
      </c>
      <c r="E100" s="148">
        <f>VLOOKUP(A100,'VNIBOR đã xử lý'!$A:$T,15,0)</f>
        <v>0.01524622439</v>
      </c>
      <c r="F100" s="148">
        <f>VLOOKUP(A100,'VNIBOR đã xử lý'!$A:$T,16,0)</f>
        <v>0.01549852597</v>
      </c>
      <c r="G100" s="148">
        <f>VLOOKUP(A100,'VNIBOR đã xử lý'!$A:$T,17,0)</f>
        <v>0.01575082756</v>
      </c>
      <c r="H100" s="148">
        <f>VLOOKUP(A100,'VNIBOR đã xử lý'!$A:$T,18,0)</f>
        <v>0.01737276632</v>
      </c>
      <c r="I100" s="148">
        <f>VLOOKUP(A100,'VNIBOR đã xử lý'!$A:$T,19,0)</f>
        <v>0.01791341258</v>
      </c>
      <c r="J100" s="191">
        <f>VLOOKUP(A100,VBMA!$A:$AF,4,0)/100</f>
        <v>0.01846</v>
      </c>
      <c r="K100" s="191">
        <f>VLOOKUP(A100,VBMA!$A:$AF,7,0)/100</f>
        <v>0.01858</v>
      </c>
      <c r="L100" s="191">
        <f>VLOOKUP(A100,VBMA!$A:$AF,10,0)/100</f>
        <v>0.01875</v>
      </c>
      <c r="M100" s="191">
        <f>VLOOKUP(A100,VBMA!$A:$AF,13,0)/100</f>
        <v>0.0189</v>
      </c>
      <c r="N100" s="191">
        <f>VLOOKUP(A100,VBMA!$A:$AF,16,0)/100</f>
        <v>0.01904</v>
      </c>
      <c r="O100" s="191">
        <f>VLOOKUP(A100,VBMA!$A:$AF,19,0)/100</f>
        <v>0.02179</v>
      </c>
      <c r="P100" s="191">
        <f>VLOOKUP(A100,VBMA!$A:$AF,22,0)/100</f>
        <v>0.0269</v>
      </c>
      <c r="Q100" s="191">
        <f>VLOOKUP(A100,VBMA!$A:$AF,25,0)/100</f>
        <v>0.02891</v>
      </c>
      <c r="R100" s="191">
        <f>VLOOKUP(A100,VBMA!$A:$AF,28,0)/100</f>
        <v>0.02992</v>
      </c>
      <c r="S100" s="191">
        <f>VLOOKUP(A100,VBMA!$A:$AF,31,0)/100</f>
        <v>0.03165</v>
      </c>
    </row>
    <row r="101" ht="15.75" customHeight="1">
      <c r="A101" s="108">
        <f>VBMA!A100</f>
        <v>45586</v>
      </c>
      <c r="B101" s="148">
        <f>VLOOKUP(A101,'VNIBOR đã xử lý'!$A:$T,12,0)</f>
        <v>0.0139740503</v>
      </c>
      <c r="C101" s="148">
        <f>VLOOKUP(A101,'VNIBOR đã xử lý'!$A:$T,13,0)</f>
        <v>0.01436819018</v>
      </c>
      <c r="D101" s="148">
        <f>VLOOKUP(A101,'VNIBOR đã xử lý'!$A:$T,14,0)</f>
        <v>0.01458317556</v>
      </c>
      <c r="E101" s="148">
        <f>VLOOKUP(A101,'VNIBOR đã xử lý'!$A:$T,15,0)</f>
        <v>0.01469066826</v>
      </c>
      <c r="F101" s="148">
        <f>VLOOKUP(A101,'VNIBOR đã xử lý'!$A:$T,16,0)</f>
        <v>0.01494148455</v>
      </c>
      <c r="G101" s="148">
        <f>VLOOKUP(A101,'VNIBOR đã xử lý'!$A:$T,17,0)</f>
        <v>0.01529979353</v>
      </c>
      <c r="H101" s="148">
        <f>VLOOKUP(A101,'VNIBOR đã xử lý'!$A:$T,18,0)</f>
        <v>0.01716300023</v>
      </c>
      <c r="I101" s="148">
        <f>VLOOKUP(A101,'VNIBOR đã xử lý'!$A:$T,19,0)</f>
        <v>0.0178079564</v>
      </c>
      <c r="J101" s="191">
        <f>VLOOKUP(A101,VBMA!$A:$AF,4,0)/100</f>
        <v>0.01846</v>
      </c>
      <c r="K101" s="191">
        <f>VLOOKUP(A101,VBMA!$A:$AF,7,0)/100</f>
        <v>0.01858</v>
      </c>
      <c r="L101" s="191">
        <f>VLOOKUP(A101,VBMA!$A:$AF,10,0)/100</f>
        <v>0.01875</v>
      </c>
      <c r="M101" s="191">
        <f>VLOOKUP(A101,VBMA!$A:$AF,13,0)/100</f>
        <v>0.01887</v>
      </c>
      <c r="N101" s="191">
        <f>VLOOKUP(A101,VBMA!$A:$AF,16,0)/100</f>
        <v>0.01899</v>
      </c>
      <c r="O101" s="191">
        <f>VLOOKUP(A101,VBMA!$A:$AF,19,0)/100</f>
        <v>0.02155</v>
      </c>
      <c r="P101" s="191">
        <f>VLOOKUP(A101,VBMA!$A:$AF,22,0)/100</f>
        <v>0.02667</v>
      </c>
      <c r="Q101" s="191">
        <f>VLOOKUP(A101,VBMA!$A:$AF,25,0)/100</f>
        <v>0.02861</v>
      </c>
      <c r="R101" s="191">
        <f>VLOOKUP(A101,VBMA!$A:$AF,28,0)/100</f>
        <v>0.02992</v>
      </c>
      <c r="S101" s="191">
        <f>VLOOKUP(A101,VBMA!$A:$AF,31,0)/100</f>
        <v>0.03165</v>
      </c>
    </row>
    <row r="102" ht="15.75" customHeight="1">
      <c r="A102" s="108">
        <f>VBMA!A101</f>
        <v>45583</v>
      </c>
      <c r="B102" s="148">
        <f>VLOOKUP(A102,'VNIBOR đã xử lý'!$A:$T,12,0)</f>
        <v>0.00981932554</v>
      </c>
      <c r="C102" s="148">
        <f>VLOOKUP(A102,'VNIBOR đã xử lý'!$A:$T,13,0)</f>
        <v>0.01064659472</v>
      </c>
      <c r="D102" s="148">
        <f>VLOOKUP(A102,'VNIBOR đã xử lý'!$A:$T,14,0)</f>
        <v>0.01165370504</v>
      </c>
      <c r="E102" s="148">
        <f>VLOOKUP(A102,'VNIBOR đã xử lý'!$A:$T,15,0)</f>
        <v>0.01320033873</v>
      </c>
      <c r="F102" s="148">
        <f>VLOOKUP(A102,'VNIBOR đã xử lý'!$A:$T,16,0)</f>
        <v>0.01402760791</v>
      </c>
      <c r="G102" s="148">
        <f>VLOOKUP(A102,'VNIBOR đã xử lý'!$A:$T,17,0)</f>
        <v>0.01463906775</v>
      </c>
      <c r="H102" s="148">
        <f>VLOOKUP(A102,'VNIBOR đã xử lý'!$A:$T,18,0)</f>
        <v>0.01694103417</v>
      </c>
      <c r="I102" s="148">
        <f>VLOOKUP(A102,'VNIBOR đã xử lý'!$A:$T,19,0)</f>
        <v>0.01769636691</v>
      </c>
      <c r="J102" s="191">
        <f>VLOOKUP(A102,VBMA!$A:$AF,4,0)/100</f>
        <v>0.01846</v>
      </c>
      <c r="K102" s="191">
        <f>VLOOKUP(A102,VBMA!$A:$AF,7,0)/100</f>
        <v>0.01858</v>
      </c>
      <c r="L102" s="191">
        <f>VLOOKUP(A102,VBMA!$A:$AF,10,0)/100</f>
        <v>0.01875</v>
      </c>
      <c r="M102" s="191">
        <f>VLOOKUP(A102,VBMA!$A:$AF,13,0)/100</f>
        <v>0.01886</v>
      </c>
      <c r="N102" s="191">
        <f>VLOOKUP(A102,VBMA!$A:$AF,16,0)/100</f>
        <v>0.01898</v>
      </c>
      <c r="O102" s="191">
        <f>VLOOKUP(A102,VBMA!$A:$AF,19,0)/100</f>
        <v>0.02154</v>
      </c>
      <c r="P102" s="191">
        <f>VLOOKUP(A102,VBMA!$A:$AF,22,0)/100</f>
        <v>0.0267</v>
      </c>
      <c r="Q102" s="191">
        <f>VLOOKUP(A102,VBMA!$A:$AF,25,0)/100</f>
        <v>0.0286</v>
      </c>
      <c r="R102" s="191">
        <f>VLOOKUP(A102,VBMA!$A:$AF,28,0)/100</f>
        <v>0.02983</v>
      </c>
      <c r="S102" s="191">
        <f>VLOOKUP(A102,VBMA!$A:$AF,31,0)/100</f>
        <v>0.03165</v>
      </c>
    </row>
    <row r="103" ht="15.75" customHeight="1">
      <c r="A103" s="108">
        <f>VBMA!A102</f>
        <v>45582</v>
      </c>
      <c r="B103" s="148">
        <f>VLOOKUP(A103,'VNIBOR đã xử lý'!$A:$T,12,0)</f>
        <v>0.009798021159</v>
      </c>
      <c r="C103" s="148">
        <f>VLOOKUP(A103,'VNIBOR đã xử lý'!$A:$T,13,0)</f>
        <v>0.01065624199</v>
      </c>
      <c r="D103" s="148">
        <f>VLOOKUP(A103,'VNIBOR đã xử lý'!$A:$T,14,0)</f>
        <v>0.01144294442</v>
      </c>
      <c r="E103" s="148">
        <f>VLOOKUP(A103,'VNIBOR đã xử lý'!$A:$T,15,0)</f>
        <v>0.01294483087</v>
      </c>
      <c r="F103" s="148">
        <f>VLOOKUP(A103,'VNIBOR đã xử lý'!$A:$T,16,0)</f>
        <v>0.01380305171</v>
      </c>
      <c r="G103" s="148">
        <f>VLOOKUP(A103,'VNIBOR đã xử lý'!$A:$T,17,0)</f>
        <v>0.01473279094</v>
      </c>
      <c r="H103" s="148">
        <f>VLOOKUP(A103,'VNIBOR đã xử lý'!$A:$T,18,0)</f>
        <v>0.01694986142</v>
      </c>
      <c r="I103" s="148">
        <f>VLOOKUP(A103,'VNIBOR đã xử lý'!$A:$T,19,0)</f>
        <v>0.01770080465</v>
      </c>
      <c r="J103" s="191">
        <f>VLOOKUP(A103,VBMA!$A:$AF,4,0)/100</f>
        <v>0.01846</v>
      </c>
      <c r="K103" s="191">
        <f>VLOOKUP(A103,VBMA!$A:$AF,7,0)/100</f>
        <v>0.01858</v>
      </c>
      <c r="L103" s="191">
        <f>VLOOKUP(A103,VBMA!$A:$AF,10,0)/100</f>
        <v>0.01875</v>
      </c>
      <c r="M103" s="191">
        <f>VLOOKUP(A103,VBMA!$A:$AF,13,0)/100</f>
        <v>0.01885</v>
      </c>
      <c r="N103" s="191">
        <f>VLOOKUP(A103,VBMA!$A:$AF,16,0)/100</f>
        <v>0.01894</v>
      </c>
      <c r="O103" s="191">
        <f>VLOOKUP(A103,VBMA!$A:$AF,19,0)/100</f>
        <v>0.02149</v>
      </c>
      <c r="P103" s="191">
        <f>VLOOKUP(A103,VBMA!$A:$AF,22,0)/100</f>
        <v>0.02659</v>
      </c>
      <c r="Q103" s="191">
        <f>VLOOKUP(A103,VBMA!$A:$AF,25,0)/100</f>
        <v>0.02857</v>
      </c>
      <c r="R103" s="191">
        <f>VLOOKUP(A103,VBMA!$A:$AF,28,0)/100</f>
        <v>0.02983</v>
      </c>
      <c r="S103" s="191">
        <f>VLOOKUP(A103,VBMA!$A:$AF,31,0)/100</f>
        <v>0.03165</v>
      </c>
    </row>
    <row r="104" ht="15.75" customHeight="1">
      <c r="A104" s="108">
        <f>VBMA!A103</f>
        <v>45581</v>
      </c>
      <c r="B104" s="148">
        <f>VLOOKUP(A104,'VNIBOR đã xử lý'!$A:$T,12,0)</f>
        <v>0.01007131876</v>
      </c>
      <c r="C104" s="148">
        <f>VLOOKUP(A104,'VNIBOR đã xử lý'!$A:$T,13,0)</f>
        <v>0.01089860566</v>
      </c>
      <c r="D104" s="148">
        <f>VLOOKUP(A104,'VNIBOR đã xử lý'!$A:$T,14,0)</f>
        <v>0.01165395456</v>
      </c>
      <c r="E104" s="148">
        <f>VLOOKUP(A104,'VNIBOR đã xử lý'!$A:$T,15,0)</f>
        <v>0.01320062137</v>
      </c>
      <c r="F104" s="148">
        <f>VLOOKUP(A104,'VNIBOR đã xử lý'!$A:$T,16,0)</f>
        <v>0.01399193928</v>
      </c>
      <c r="G104" s="148">
        <f>VLOOKUP(A104,'VNIBOR đã xử lý'!$A:$T,17,0)</f>
        <v>0.01478325718</v>
      </c>
      <c r="H104" s="148">
        <f>VLOOKUP(A104,'VNIBOR đã xử lý'!$A:$T,18,0)</f>
        <v>0.0170133349</v>
      </c>
      <c r="I104" s="148">
        <f>VLOOKUP(A104,'VNIBOR đã xử lý'!$A:$T,19,0)</f>
        <v>0.01773271481</v>
      </c>
      <c r="J104" s="191">
        <f>VLOOKUP(A104,VBMA!$A:$AF,4,0)/100</f>
        <v>0.01846</v>
      </c>
      <c r="K104" s="191">
        <f>VLOOKUP(A104,VBMA!$A:$AF,7,0)/100</f>
        <v>0.01858</v>
      </c>
      <c r="L104" s="191">
        <f>VLOOKUP(A104,VBMA!$A:$AF,10,0)/100</f>
        <v>0.01875</v>
      </c>
      <c r="M104" s="191">
        <f>VLOOKUP(A104,VBMA!$A:$AF,13,0)/100</f>
        <v>0.01886</v>
      </c>
      <c r="N104" s="191">
        <f>VLOOKUP(A104,VBMA!$A:$AF,16,0)/100</f>
        <v>0.01897</v>
      </c>
      <c r="O104" s="191">
        <f>VLOOKUP(A104,VBMA!$A:$AF,19,0)/100</f>
        <v>0.02149</v>
      </c>
      <c r="P104" s="191">
        <f>VLOOKUP(A104,VBMA!$A:$AF,22,0)/100</f>
        <v>0.02657</v>
      </c>
      <c r="Q104" s="191">
        <f>VLOOKUP(A104,VBMA!$A:$AF,25,0)/100</f>
        <v>0.02857</v>
      </c>
      <c r="R104" s="191">
        <f>VLOOKUP(A104,VBMA!$A:$AF,28,0)/100</f>
        <v>0.02983</v>
      </c>
      <c r="S104" s="191">
        <f>VLOOKUP(A104,VBMA!$A:$AF,31,0)/100</f>
        <v>0.03163</v>
      </c>
    </row>
    <row r="105" ht="15.75" customHeight="1">
      <c r="A105" s="108">
        <f>VBMA!A104</f>
        <v>45580</v>
      </c>
      <c r="B105" s="148">
        <f>VLOOKUP(A105,'VNIBOR đã xử lý'!$A:$T,12,0)</f>
        <v>0.01065305258</v>
      </c>
      <c r="C105" s="148">
        <f>VLOOKUP(A105,'VNIBOR đã xử lý'!$A:$T,13,0)</f>
        <v>0.01148362956</v>
      </c>
      <c r="D105" s="148">
        <f>VLOOKUP(A105,'VNIBOR đã xử lý'!$A:$T,14,0)</f>
        <v>0.01238643063</v>
      </c>
      <c r="E105" s="148">
        <f>VLOOKUP(A105,'VNIBOR đã xử lý'!$A:$T,15,0)</f>
        <v>0.01361424008</v>
      </c>
      <c r="F105" s="148">
        <f>VLOOKUP(A105,'VNIBOR đã xử lý'!$A:$T,16,0)</f>
        <v>0.01426425685</v>
      </c>
      <c r="G105" s="148">
        <f>VLOOKUP(A105,'VNIBOR đã xử lý'!$A:$T,17,0)</f>
        <v>0.01491427361</v>
      </c>
      <c r="H105" s="148">
        <f>VLOOKUP(A105,'VNIBOR đã xử lý'!$A:$T,18,0)</f>
        <v>0.01722544434</v>
      </c>
      <c r="I105" s="148">
        <f>VLOOKUP(A105,'VNIBOR đã xử lý'!$A:$T,19,0)</f>
        <v>0.01783934907</v>
      </c>
      <c r="J105" s="191">
        <f>VLOOKUP(A105,VBMA!$A:$AF,4,0)/100</f>
        <v>0.01846</v>
      </c>
      <c r="K105" s="191">
        <f>VLOOKUP(A105,VBMA!$A:$AF,7,0)/100</f>
        <v>0.01858</v>
      </c>
      <c r="L105" s="191">
        <f>VLOOKUP(A105,VBMA!$A:$AF,10,0)/100</f>
        <v>0.01875</v>
      </c>
      <c r="M105" s="191">
        <f>VLOOKUP(A105,VBMA!$A:$AF,13,0)/100</f>
        <v>0.01885</v>
      </c>
      <c r="N105" s="191">
        <f>VLOOKUP(A105,VBMA!$A:$AF,16,0)/100</f>
        <v>0.01895</v>
      </c>
      <c r="O105" s="191">
        <f>VLOOKUP(A105,VBMA!$A:$AF,19,0)/100</f>
        <v>0.02148</v>
      </c>
      <c r="P105" s="191">
        <f>VLOOKUP(A105,VBMA!$A:$AF,22,0)/100</f>
        <v>0.02661</v>
      </c>
      <c r="Q105" s="191">
        <f>VLOOKUP(A105,VBMA!$A:$AF,25,0)/100</f>
        <v>0.02857</v>
      </c>
      <c r="R105" s="191">
        <f>VLOOKUP(A105,VBMA!$A:$AF,28,0)/100</f>
        <v>0.02983</v>
      </c>
      <c r="S105" s="191">
        <f>VLOOKUP(A105,VBMA!$A:$AF,31,0)/100</f>
        <v>0.03163</v>
      </c>
    </row>
    <row r="106" ht="15.75" customHeight="1">
      <c r="A106" s="108">
        <f>VBMA!A105</f>
        <v>45579</v>
      </c>
      <c r="B106" s="148">
        <f>VLOOKUP(A106,'VNIBOR đã xử lý'!$A:$T,12,0)</f>
        <v>0.01128928445</v>
      </c>
      <c r="C106" s="148">
        <f>VLOOKUP(A106,'VNIBOR đã xử lý'!$A:$T,13,0)</f>
        <v>0.01194058932</v>
      </c>
      <c r="D106" s="148">
        <f>VLOOKUP(A106,'VNIBOR đã xử lý'!$A:$T,14,0)</f>
        <v>0.01277281222</v>
      </c>
      <c r="E106" s="148">
        <f>VLOOKUP(A106,'VNIBOR đã xử lý'!$A:$T,15,0)</f>
        <v>0.01385832034</v>
      </c>
      <c r="F106" s="148">
        <f>VLOOKUP(A106,'VNIBOR đã xử lý'!$A:$T,16,0)</f>
        <v>0.01465435963</v>
      </c>
      <c r="G106" s="148">
        <f>VLOOKUP(A106,'VNIBOR đã xử lý'!$A:$T,17,0)</f>
        <v>0.01508856287</v>
      </c>
      <c r="H106" s="148">
        <f>VLOOKUP(A106,'VNIBOR đã xử lý'!$A:$T,18,0)</f>
        <v>0.01729576272</v>
      </c>
      <c r="I106" s="148">
        <f>VLOOKUP(A106,'VNIBOR đã xử lý'!$A:$T,19,0)</f>
        <v>0.01787470038</v>
      </c>
      <c r="J106" s="191">
        <f>VLOOKUP(A106,VBMA!$A:$AF,4,0)/100</f>
        <v>0.01846</v>
      </c>
      <c r="K106" s="191">
        <f>VLOOKUP(A106,VBMA!$A:$AF,7,0)/100</f>
        <v>0.01858</v>
      </c>
      <c r="L106" s="191">
        <f>VLOOKUP(A106,VBMA!$A:$AF,10,0)/100</f>
        <v>0.01875</v>
      </c>
      <c r="M106" s="191">
        <f>VLOOKUP(A106,VBMA!$A:$AF,13,0)/100</f>
        <v>0.01885</v>
      </c>
      <c r="N106" s="191">
        <f>VLOOKUP(A106,VBMA!$A:$AF,16,0)/100</f>
        <v>0.01896</v>
      </c>
      <c r="O106" s="191">
        <f>VLOOKUP(A106,VBMA!$A:$AF,19,0)/100</f>
        <v>0.02147</v>
      </c>
      <c r="P106" s="191">
        <f>VLOOKUP(A106,VBMA!$A:$AF,22,0)/100</f>
        <v>0.02659</v>
      </c>
      <c r="Q106" s="191">
        <f>VLOOKUP(A106,VBMA!$A:$AF,25,0)/100</f>
        <v>0.02857</v>
      </c>
      <c r="R106" s="191">
        <f>VLOOKUP(A106,VBMA!$A:$AF,28,0)/100</f>
        <v>0.02983</v>
      </c>
      <c r="S106" s="191">
        <f>VLOOKUP(A106,VBMA!$A:$AF,31,0)/100</f>
        <v>0.03163</v>
      </c>
    </row>
    <row r="107" ht="15.75" customHeight="1">
      <c r="A107" s="108">
        <f>VBMA!A106</f>
        <v>45576</v>
      </c>
      <c r="B107" s="148">
        <f>VLOOKUP(A107,'VNIBOR đã xử lý'!$A:$T,12,0)</f>
        <v>0.01147026846</v>
      </c>
      <c r="C107" s="148">
        <f>VLOOKUP(A107,'VNIBOR đã xử lý'!$A:$T,13,0)</f>
        <v>0.01228957335</v>
      </c>
      <c r="D107" s="148">
        <f>VLOOKUP(A107,'VNIBOR đã xử lý'!$A:$T,14,0)</f>
        <v>0.01289514653</v>
      </c>
      <c r="E107" s="148">
        <f>VLOOKUP(A107,'VNIBOR đã xử lý'!$A:$T,15,0)</f>
        <v>0.01389256118</v>
      </c>
      <c r="F107" s="148">
        <f>VLOOKUP(A107,'VNIBOR đã xử lý'!$A:$T,16,0)</f>
        <v>0.01453375631</v>
      </c>
      <c r="G107" s="148">
        <f>VLOOKUP(A107,'VNIBOR đã xử lý'!$A:$T,17,0)</f>
        <v>0.01496121973</v>
      </c>
      <c r="H107" s="148">
        <f>VLOOKUP(A107,'VNIBOR đã xử lý'!$A:$T,18,0)</f>
        <v>0.01702729293</v>
      </c>
      <c r="I107" s="148">
        <f>VLOOKUP(A107,'VNIBOR đã xử lý'!$A:$T,19,0)</f>
        <v>0.01773973196</v>
      </c>
      <c r="J107" s="191">
        <f>VLOOKUP(A107,VBMA!$A:$AF,4,0)/100</f>
        <v>0.01846</v>
      </c>
      <c r="K107" s="191">
        <f>VLOOKUP(A107,VBMA!$A:$AF,7,0)/100</f>
        <v>0.01858</v>
      </c>
      <c r="L107" s="191">
        <f>VLOOKUP(A107,VBMA!$A:$AF,10,0)/100</f>
        <v>0.01875</v>
      </c>
      <c r="M107" s="191">
        <f>VLOOKUP(A107,VBMA!$A:$AF,13,0)/100</f>
        <v>0.01888</v>
      </c>
      <c r="N107" s="191">
        <f>VLOOKUP(A107,VBMA!$A:$AF,16,0)/100</f>
        <v>0.01901</v>
      </c>
      <c r="O107" s="191">
        <f>VLOOKUP(A107,VBMA!$A:$AF,19,0)/100</f>
        <v>0.02146</v>
      </c>
      <c r="P107" s="191">
        <f>VLOOKUP(A107,VBMA!$A:$AF,22,0)/100</f>
        <v>0.02659</v>
      </c>
      <c r="Q107" s="191">
        <f>VLOOKUP(A107,VBMA!$A:$AF,25,0)/100</f>
        <v>0.02857</v>
      </c>
      <c r="R107" s="191">
        <f>VLOOKUP(A107,VBMA!$A:$AF,28,0)/100</f>
        <v>0.02983</v>
      </c>
      <c r="S107" s="191">
        <f>VLOOKUP(A107,VBMA!$A:$AF,31,0)/100</f>
        <v>0.03163</v>
      </c>
    </row>
    <row r="108" ht="15.75" customHeight="1">
      <c r="A108" s="108">
        <f>VBMA!A107</f>
        <v>45575</v>
      </c>
      <c r="B108" s="148">
        <f>VLOOKUP(A108,'VNIBOR đã xử lý'!$A:$T,12,0)</f>
        <v>0.01188283846</v>
      </c>
      <c r="C108" s="148">
        <f>VLOOKUP(A108,'VNIBOR đã xử lý'!$A:$T,13,0)</f>
        <v>0.01256493493</v>
      </c>
      <c r="D108" s="148">
        <f>VLOOKUP(A108,'VNIBOR đã xử lý'!$A:$T,14,0)</f>
        <v>0.01328293121</v>
      </c>
      <c r="E108" s="148">
        <f>VLOOKUP(A108,'VNIBOR đã xử lý'!$A:$T,15,0)</f>
        <v>0.01425222619</v>
      </c>
      <c r="F108" s="148">
        <f>VLOOKUP(A108,'VNIBOR đã xử lý'!$A:$T,16,0)</f>
        <v>0.01482662321</v>
      </c>
      <c r="G108" s="148">
        <f>VLOOKUP(A108,'VNIBOR đã xử lý'!$A:$T,17,0)</f>
        <v>0.01532922061</v>
      </c>
      <c r="H108" s="148">
        <f>VLOOKUP(A108,'VNIBOR đã xử lý'!$A:$T,18,0)</f>
        <v>0.0170883115</v>
      </c>
      <c r="I108" s="148">
        <f>VLOOKUP(A108,'VNIBOR đã xử lý'!$A:$T,19,0)</f>
        <v>0.01777040797</v>
      </c>
      <c r="J108" s="191">
        <f>VLOOKUP(A108,VBMA!$A:$AF,4,0)/100</f>
        <v>0.01846</v>
      </c>
      <c r="K108" s="191">
        <f>VLOOKUP(A108,VBMA!$A:$AF,7,0)/100</f>
        <v>0.01858</v>
      </c>
      <c r="L108" s="191">
        <f>VLOOKUP(A108,VBMA!$A:$AF,10,0)/100</f>
        <v>0.01875</v>
      </c>
      <c r="M108" s="191">
        <f>VLOOKUP(A108,VBMA!$A:$AF,13,0)/100</f>
        <v>0.01889</v>
      </c>
      <c r="N108" s="191">
        <f>VLOOKUP(A108,VBMA!$A:$AF,16,0)/100</f>
        <v>0.01903</v>
      </c>
      <c r="O108" s="191">
        <f>VLOOKUP(A108,VBMA!$A:$AF,19,0)/100</f>
        <v>0.02147</v>
      </c>
      <c r="P108" s="191">
        <f>VLOOKUP(A108,VBMA!$A:$AF,22,0)/100</f>
        <v>0.02659</v>
      </c>
      <c r="Q108" s="191">
        <f>VLOOKUP(A108,VBMA!$A:$AF,25,0)/100</f>
        <v>0.02861</v>
      </c>
      <c r="R108" s="191">
        <f>VLOOKUP(A108,VBMA!$A:$AF,28,0)/100</f>
        <v>0.02983</v>
      </c>
      <c r="S108" s="191">
        <f>VLOOKUP(A108,VBMA!$A:$AF,31,0)/100</f>
        <v>0.03163</v>
      </c>
    </row>
    <row r="109" ht="15.75" customHeight="1">
      <c r="A109" s="108">
        <f>VBMA!A108</f>
        <v>45574</v>
      </c>
      <c r="B109" s="148">
        <f>VLOOKUP(A109,'VNIBOR đã xử lý'!$A:$T,12,0)</f>
        <v>0.01212207062</v>
      </c>
      <c r="C109" s="148">
        <f>VLOOKUP(A109,'VNIBOR đã xử lý'!$A:$T,13,0)</f>
        <v>0.01273356973</v>
      </c>
      <c r="D109" s="148">
        <f>VLOOKUP(A109,'VNIBOR đã xử lý'!$A:$T,14,0)</f>
        <v>0.01352492152</v>
      </c>
      <c r="E109" s="148">
        <f>VLOOKUP(A109,'VNIBOR đã xử lý'!$A:$T,15,0)</f>
        <v>0.01438821439</v>
      </c>
      <c r="F109" s="148">
        <f>VLOOKUP(A109,'VNIBOR đã xử lý'!$A:$T,16,0)</f>
        <v>0.01485583135</v>
      </c>
      <c r="G109" s="148">
        <f>VLOOKUP(A109,'VNIBOR đã xử lý'!$A:$T,17,0)</f>
        <v>0.01543135993</v>
      </c>
      <c r="H109" s="148">
        <f>VLOOKUP(A109,'VNIBOR đã xử lý'!$A:$T,18,0)</f>
        <v>0.01715794565</v>
      </c>
      <c r="I109" s="148">
        <f>VLOOKUP(A109,'VNIBOR đã xử lý'!$A:$T,19,0)</f>
        <v>0.0178054153</v>
      </c>
      <c r="J109" s="191">
        <f>VLOOKUP(A109,VBMA!$A:$AF,4,0)/100</f>
        <v>0.01846</v>
      </c>
      <c r="K109" s="191">
        <f>VLOOKUP(A109,VBMA!$A:$AF,7,0)/100</f>
        <v>0.01858</v>
      </c>
      <c r="L109" s="191">
        <f>VLOOKUP(A109,VBMA!$A:$AF,10,0)/100</f>
        <v>0.01875</v>
      </c>
      <c r="M109" s="191">
        <f>VLOOKUP(A109,VBMA!$A:$AF,13,0)/100</f>
        <v>0.01885</v>
      </c>
      <c r="N109" s="191">
        <f>VLOOKUP(A109,VBMA!$A:$AF,16,0)/100</f>
        <v>0.01894</v>
      </c>
      <c r="O109" s="191">
        <f>VLOOKUP(A109,VBMA!$A:$AF,19,0)/100</f>
        <v>0.02146</v>
      </c>
      <c r="P109" s="191">
        <f>VLOOKUP(A109,VBMA!$A:$AF,22,0)/100</f>
        <v>0.02659</v>
      </c>
      <c r="Q109" s="191">
        <f>VLOOKUP(A109,VBMA!$A:$AF,25,0)/100</f>
        <v>0.02857</v>
      </c>
      <c r="R109" s="191">
        <f>VLOOKUP(A109,VBMA!$A:$AF,28,0)/100</f>
        <v>0.02983</v>
      </c>
      <c r="S109" s="191">
        <f>VLOOKUP(A109,VBMA!$A:$AF,31,0)/100</f>
        <v>0.03163</v>
      </c>
    </row>
    <row r="110" ht="15.75" customHeight="1">
      <c r="A110" s="108">
        <f>VBMA!A109</f>
        <v>45573</v>
      </c>
      <c r="B110" s="148">
        <f>VLOOKUP(A110,'VNIBOR đã xử lý'!$A:$T,12,0)</f>
        <v>0.01242040665</v>
      </c>
      <c r="C110" s="148">
        <f>VLOOKUP(A110,'VNIBOR đã xử lý'!$A:$T,13,0)</f>
        <v>0.01306284148</v>
      </c>
      <c r="D110" s="148">
        <f>VLOOKUP(A110,'VNIBOR đã xử lý'!$A:$T,14,0)</f>
        <v>0.01366958548</v>
      </c>
      <c r="E110" s="148">
        <f>VLOOKUP(A110,'VNIBOR đã xử lý'!$A:$T,15,0)</f>
        <v>0.01441909278</v>
      </c>
      <c r="F110" s="148">
        <f>VLOOKUP(A110,'VNIBOR đã xử lý'!$A:$T,16,0)</f>
        <v>0.01499014596</v>
      </c>
      <c r="G110" s="148">
        <f>VLOOKUP(A110,'VNIBOR đã xử lý'!$A:$T,17,0)</f>
        <v>0.01538274502</v>
      </c>
      <c r="H110" s="148">
        <f>VLOOKUP(A110,'VNIBOR đã xử lý'!$A:$T,18,0)</f>
        <v>0.01702452291</v>
      </c>
      <c r="I110" s="148">
        <f>VLOOKUP(A110,'VNIBOR đã xử lý'!$A:$T,19,0)</f>
        <v>0.01773833939</v>
      </c>
      <c r="J110" s="191">
        <f>VLOOKUP(A110,VBMA!$A:$AF,4,0)/100</f>
        <v>0.01846</v>
      </c>
      <c r="K110" s="191">
        <f>VLOOKUP(A110,VBMA!$A:$AF,7,0)/100</f>
        <v>0.01858</v>
      </c>
      <c r="L110" s="191">
        <f>VLOOKUP(A110,VBMA!$A:$AF,10,0)/100</f>
        <v>0.01875</v>
      </c>
      <c r="M110" s="191">
        <f>VLOOKUP(A110,VBMA!$A:$AF,13,0)/100</f>
        <v>0.01885</v>
      </c>
      <c r="N110" s="191">
        <f>VLOOKUP(A110,VBMA!$A:$AF,16,0)/100</f>
        <v>0.01896</v>
      </c>
      <c r="O110" s="191">
        <f>VLOOKUP(A110,VBMA!$A:$AF,19,0)/100</f>
        <v>0.02146</v>
      </c>
      <c r="P110" s="191">
        <f>VLOOKUP(A110,VBMA!$A:$AF,22,0)/100</f>
        <v>0.0266</v>
      </c>
      <c r="Q110" s="191">
        <f>VLOOKUP(A110,VBMA!$A:$AF,25,0)/100</f>
        <v>0.02855</v>
      </c>
      <c r="R110" s="191">
        <f>VLOOKUP(A110,VBMA!$A:$AF,28,0)/100</f>
        <v>0.02983</v>
      </c>
      <c r="S110" s="191">
        <f>VLOOKUP(A110,VBMA!$A:$AF,31,0)/100</f>
        <v>0.03163</v>
      </c>
    </row>
    <row r="111" ht="15.75" customHeight="1">
      <c r="A111" s="108">
        <f>VBMA!A110</f>
        <v>45572</v>
      </c>
      <c r="B111" s="148">
        <f>VLOOKUP(A111,'VNIBOR đã xử lý'!$A:$T,12,0)</f>
        <v>0.01253653146</v>
      </c>
      <c r="C111" s="148">
        <f>VLOOKUP(A111,'VNIBOR đã xử lý'!$A:$T,13,0)</f>
        <v>0.01302954112</v>
      </c>
      <c r="D111" s="148">
        <f>VLOOKUP(A111,'VNIBOR đã xử lý'!$A:$T,14,0)</f>
        <v>0.01352255078</v>
      </c>
      <c r="E111" s="148">
        <f>VLOOKUP(A111,'VNIBOR đã xử lý'!$A:$T,15,0)</f>
        <v>0.0142268503</v>
      </c>
      <c r="F111" s="148">
        <f>VLOOKUP(A111,'VNIBOR đã xử lý'!$A:$T,16,0)</f>
        <v>0.01479028992</v>
      </c>
      <c r="G111" s="148">
        <f>VLOOKUP(A111,'VNIBOR đã xử lý'!$A:$T,17,0)</f>
        <v>0.01521286963</v>
      </c>
      <c r="H111" s="148">
        <f>VLOOKUP(A111,'VNIBOR đã xử lý'!$A:$T,18,0)</f>
        <v>0.01711447833</v>
      </c>
      <c r="I111" s="148">
        <f>VLOOKUP(A111,'VNIBOR đã xử lý'!$A:$T,19,0)</f>
        <v>0.01778356288</v>
      </c>
      <c r="J111" s="191">
        <f>VLOOKUP(A111,VBMA!$A:$AF,4,0)/100</f>
        <v>0.01846</v>
      </c>
      <c r="K111" s="191">
        <f>VLOOKUP(A111,VBMA!$A:$AF,7,0)/100</f>
        <v>0.01858</v>
      </c>
      <c r="L111" s="191">
        <f>VLOOKUP(A111,VBMA!$A:$AF,10,0)/100</f>
        <v>0.01875</v>
      </c>
      <c r="M111" s="191">
        <f>VLOOKUP(A111,VBMA!$A:$AF,13,0)/100</f>
        <v>0.01884</v>
      </c>
      <c r="N111" s="191">
        <f>VLOOKUP(A111,VBMA!$A:$AF,16,0)/100</f>
        <v>0.01894</v>
      </c>
      <c r="O111" s="191">
        <f>VLOOKUP(A111,VBMA!$A:$AF,19,0)/100</f>
        <v>0.02149</v>
      </c>
      <c r="P111" s="191">
        <f>VLOOKUP(A111,VBMA!$A:$AF,22,0)/100</f>
        <v>0.0266</v>
      </c>
      <c r="Q111" s="191">
        <f>VLOOKUP(A111,VBMA!$A:$AF,25,0)/100</f>
        <v>0.02856</v>
      </c>
      <c r="R111" s="191">
        <f>VLOOKUP(A111,VBMA!$A:$AF,28,0)/100</f>
        <v>0.02983</v>
      </c>
      <c r="S111" s="191">
        <f>VLOOKUP(A111,VBMA!$A:$AF,31,0)/100</f>
        <v>0.03163</v>
      </c>
    </row>
    <row r="112" ht="15.75" customHeight="1">
      <c r="A112" s="108">
        <f>VBMA!A111</f>
        <v>45569</v>
      </c>
      <c r="B112" s="148">
        <f>VLOOKUP(A112,'VNIBOR đã xử lý'!$A:$T,12,0)</f>
        <v>0.01314986575</v>
      </c>
      <c r="C112" s="148">
        <f>VLOOKUP(A112,'VNIBOR đã xử lý'!$A:$T,13,0)</f>
        <v>0.01378614957</v>
      </c>
      <c r="D112" s="148">
        <f>VLOOKUP(A112,'VNIBOR đã xử lý'!$A:$T,14,0)</f>
        <v>0.01421033879</v>
      </c>
      <c r="E112" s="148">
        <f>VLOOKUP(A112,'VNIBOR đã xử lý'!$A:$T,15,0)</f>
        <v>0.01474057531</v>
      </c>
      <c r="F112" s="148">
        <f>VLOOKUP(A112,'VNIBOR đã xử lý'!$A:$T,16,0)</f>
        <v>0.01527081183</v>
      </c>
      <c r="G112" s="148">
        <f>VLOOKUP(A112,'VNIBOR đã xử lý'!$A:$T,17,0)</f>
        <v>0.01544755734</v>
      </c>
      <c r="H112" s="148">
        <f>VLOOKUP(A112,'VNIBOR đã xử lý'!$A:$T,18,0)</f>
        <v>0.01703826691</v>
      </c>
      <c r="I112" s="148">
        <f>VLOOKUP(A112,'VNIBOR đã xử lý'!$A:$T,19,0)</f>
        <v>0.01774524894</v>
      </c>
      <c r="J112" s="191">
        <f>VLOOKUP(A112,VBMA!$A:$AF,4,0)/100</f>
        <v>0.01846</v>
      </c>
      <c r="K112" s="191">
        <f>VLOOKUP(A112,VBMA!$A:$AF,7,0)/100</f>
        <v>0.01858</v>
      </c>
      <c r="L112" s="191">
        <f>VLOOKUP(A112,VBMA!$A:$AF,10,0)/100</f>
        <v>0.01875</v>
      </c>
      <c r="M112" s="191">
        <f>VLOOKUP(A112,VBMA!$A:$AF,13,0)/100</f>
        <v>0.01891</v>
      </c>
      <c r="N112" s="191">
        <f>VLOOKUP(A112,VBMA!$A:$AF,16,0)/100</f>
        <v>0.01907</v>
      </c>
      <c r="O112" s="191">
        <f>VLOOKUP(A112,VBMA!$A:$AF,19,0)/100</f>
        <v>0.0215</v>
      </c>
      <c r="P112" s="191">
        <f>VLOOKUP(A112,VBMA!$A:$AF,22,0)/100</f>
        <v>0.02665</v>
      </c>
      <c r="Q112" s="191">
        <f>VLOOKUP(A112,VBMA!$A:$AF,25,0)/100</f>
        <v>0.02862</v>
      </c>
      <c r="R112" s="191">
        <f>VLOOKUP(A112,VBMA!$A:$AF,28,0)/100</f>
        <v>0.02983</v>
      </c>
      <c r="S112" s="191">
        <f>VLOOKUP(A112,VBMA!$A:$AF,31,0)/100</f>
        <v>0.03163</v>
      </c>
    </row>
    <row r="113" ht="15.75" customHeight="1">
      <c r="A113" s="108">
        <f>VBMA!A112</f>
        <v>45568</v>
      </c>
      <c r="B113" s="148">
        <f>VLOOKUP(A113,'VNIBOR đã xử lý'!$A:$T,12,0)</f>
        <v>0.01419776513</v>
      </c>
      <c r="C113" s="148">
        <f>VLOOKUP(A113,'VNIBOR đã xử lý'!$A:$T,13,0)</f>
        <v>0.01455270926</v>
      </c>
      <c r="D113" s="148">
        <f>VLOOKUP(A113,'VNIBOR đã xử lý'!$A:$T,14,0)</f>
        <v>0.01490765338</v>
      </c>
      <c r="E113" s="148">
        <f>VLOOKUP(A113,'VNIBOR đã xử lý'!$A:$T,15,0)</f>
        <v>0.01508512545</v>
      </c>
      <c r="F113" s="148">
        <f>VLOOKUP(A113,'VNIBOR đã xử lý'!$A:$T,16,0)</f>
        <v>0.01544006958</v>
      </c>
      <c r="G113" s="148">
        <f>VLOOKUP(A113,'VNIBOR đã xử lý'!$A:$T,17,0)</f>
        <v>0.01554655281</v>
      </c>
      <c r="H113" s="148">
        <f>VLOOKUP(A113,'VNIBOR đã xử lý'!$A:$T,18,0)</f>
        <v>0.01714380139</v>
      </c>
      <c r="I113" s="148">
        <f>VLOOKUP(A113,'VNIBOR đã xử lý'!$A:$T,19,0)</f>
        <v>0.01781819524</v>
      </c>
      <c r="J113" s="191">
        <f>VLOOKUP(A113,VBMA!$A:$AF,4,0)/100</f>
        <v>0.0185</v>
      </c>
      <c r="K113" s="191">
        <f>VLOOKUP(A113,VBMA!$A:$AF,7,0)/100</f>
        <v>0.01863</v>
      </c>
      <c r="L113" s="191">
        <f>VLOOKUP(A113,VBMA!$A:$AF,10,0)/100</f>
        <v>0.01879</v>
      </c>
      <c r="M113" s="191">
        <f>VLOOKUP(A113,VBMA!$A:$AF,13,0)/100</f>
        <v>0.01896</v>
      </c>
      <c r="N113" s="191">
        <f>VLOOKUP(A113,VBMA!$A:$AF,16,0)/100</f>
        <v>0.01913</v>
      </c>
      <c r="O113" s="191">
        <f>VLOOKUP(A113,VBMA!$A:$AF,19,0)/100</f>
        <v>0.0215</v>
      </c>
      <c r="P113" s="191">
        <f>VLOOKUP(A113,VBMA!$A:$AF,22,0)/100</f>
        <v>0.02664</v>
      </c>
      <c r="Q113" s="191">
        <f>VLOOKUP(A113,VBMA!$A:$AF,25,0)/100</f>
        <v>0.02862</v>
      </c>
      <c r="R113" s="191">
        <f>VLOOKUP(A113,VBMA!$A:$AF,28,0)/100</f>
        <v>0.02967</v>
      </c>
      <c r="S113" s="191">
        <f>VLOOKUP(A113,VBMA!$A:$AF,31,0)/100</f>
        <v>0.0316</v>
      </c>
    </row>
    <row r="114" ht="15.75" customHeight="1">
      <c r="A114" s="108">
        <f>VBMA!A113</f>
        <v>45567</v>
      </c>
      <c r="B114" s="148">
        <f>VLOOKUP(A114,'VNIBOR đã xử lý'!$A:$T,12,0)</f>
        <v>0.01438948303</v>
      </c>
      <c r="C114" s="148">
        <f>VLOOKUP(A114,'VNIBOR đã xử lý'!$A:$T,13,0)</f>
        <v>0.01491084111</v>
      </c>
      <c r="D114" s="148">
        <f>VLOOKUP(A114,'VNIBOR đã xử lý'!$A:$T,14,0)</f>
        <v>0.01498035552</v>
      </c>
      <c r="E114" s="148">
        <f>VLOOKUP(A114,'VNIBOR đã xử lý'!$A:$T,15,0)</f>
        <v>0.01494559832</v>
      </c>
      <c r="F114" s="148">
        <f>VLOOKUP(A114,'VNIBOR đã xử lý'!$A:$T,16,0)</f>
        <v>0.01508462714</v>
      </c>
      <c r="G114" s="148">
        <f>VLOOKUP(A114,'VNIBOR đã xử lý'!$A:$T,17,0)</f>
        <v>0.01518889875</v>
      </c>
      <c r="H114" s="148">
        <f>VLOOKUP(A114,'VNIBOR đã xử lý'!$A:$T,18,0)</f>
        <v>0.01682248741</v>
      </c>
      <c r="I114" s="148">
        <f>VLOOKUP(A114,'VNIBOR đã xử lý'!$A:$T,19,0)</f>
        <v>0.01765666034</v>
      </c>
      <c r="J114" s="191">
        <f>VLOOKUP(A114,VBMA!$A:$AF,4,0)/100</f>
        <v>0.0185</v>
      </c>
      <c r="K114" s="191">
        <f>VLOOKUP(A114,VBMA!$A:$AF,7,0)/100</f>
        <v>0.01863</v>
      </c>
      <c r="L114" s="191">
        <f>VLOOKUP(A114,VBMA!$A:$AF,10,0)/100</f>
        <v>0.01879</v>
      </c>
      <c r="M114" s="191">
        <f>VLOOKUP(A114,VBMA!$A:$AF,13,0)/100</f>
        <v>0.01892</v>
      </c>
      <c r="N114" s="191">
        <f>VLOOKUP(A114,VBMA!$A:$AF,16,0)/100</f>
        <v>0.01904</v>
      </c>
      <c r="O114" s="191">
        <f>VLOOKUP(A114,VBMA!$A:$AF,19,0)/100</f>
        <v>0.02147</v>
      </c>
      <c r="P114" s="191">
        <f>VLOOKUP(A114,VBMA!$A:$AF,22,0)/100</f>
        <v>0.02663</v>
      </c>
      <c r="Q114" s="191">
        <f>VLOOKUP(A114,VBMA!$A:$AF,25,0)/100</f>
        <v>0.02861</v>
      </c>
      <c r="R114" s="191">
        <f>VLOOKUP(A114,VBMA!$A:$AF,28,0)/100</f>
        <v>0.02967</v>
      </c>
      <c r="S114" s="191">
        <f>VLOOKUP(A114,VBMA!$A:$AF,31,0)/100</f>
        <v>0.0316</v>
      </c>
    </row>
    <row r="115" ht="15.75" customHeight="1">
      <c r="A115" s="108">
        <f>VBMA!A114</f>
        <v>45566</v>
      </c>
      <c r="B115" s="148">
        <f>VLOOKUP(A115,'VNIBOR đã xử lý'!$A:$T,12,0)</f>
        <v>0.01480559987</v>
      </c>
      <c r="C115" s="148">
        <f>VLOOKUP(A115,'VNIBOR đã xử lý'!$A:$T,13,0)</f>
        <v>0.01501218963</v>
      </c>
      <c r="D115" s="148">
        <f>VLOOKUP(A115,'VNIBOR đã xử lý'!$A:$T,14,0)</f>
        <v>0.01501218963</v>
      </c>
      <c r="E115" s="148">
        <f>VLOOKUP(A115,'VNIBOR đã xử lý'!$A:$T,15,0)</f>
        <v>0.01490889475</v>
      </c>
      <c r="F115" s="148">
        <f>VLOOKUP(A115,'VNIBOR đã xử lý'!$A:$T,16,0)</f>
        <v>0.01504662126</v>
      </c>
      <c r="G115" s="148">
        <f>VLOOKUP(A115,'VNIBOR đã xử lý'!$A:$T,17,0)</f>
        <v>0.01511548452</v>
      </c>
      <c r="H115" s="148">
        <f>VLOOKUP(A115,'VNIBOR đã xử lý'!$A:$T,18,0)</f>
        <v>0.01663047613</v>
      </c>
      <c r="I115" s="148">
        <f>VLOOKUP(A115,'VNIBOR đã xử lý'!$A:$T,19,0)</f>
        <v>0.01756013008</v>
      </c>
      <c r="J115" s="191">
        <f>VLOOKUP(A115,VBMA!$A:$AF,4,0)/100</f>
        <v>0.0185</v>
      </c>
      <c r="K115" s="191">
        <f>VLOOKUP(A115,VBMA!$A:$AF,7,0)/100</f>
        <v>0.01863</v>
      </c>
      <c r="L115" s="191">
        <f>VLOOKUP(A115,VBMA!$A:$AF,10,0)/100</f>
        <v>0.01879</v>
      </c>
      <c r="M115" s="191">
        <f>VLOOKUP(A115,VBMA!$A:$AF,13,0)/100</f>
        <v>0.0189</v>
      </c>
      <c r="N115" s="191">
        <f>VLOOKUP(A115,VBMA!$A:$AF,16,0)/100</f>
        <v>0.01901</v>
      </c>
      <c r="O115" s="191">
        <f>VLOOKUP(A115,VBMA!$A:$AF,19,0)/100</f>
        <v>0.02151</v>
      </c>
      <c r="P115" s="191">
        <f>VLOOKUP(A115,VBMA!$A:$AF,22,0)/100</f>
        <v>0.02662</v>
      </c>
      <c r="Q115" s="191">
        <f>VLOOKUP(A115,VBMA!$A:$AF,25,0)/100</f>
        <v>0.02861</v>
      </c>
      <c r="R115" s="191">
        <f>VLOOKUP(A115,VBMA!$A:$AF,28,0)/100</f>
        <v>0.02967</v>
      </c>
      <c r="S115" s="191">
        <f>VLOOKUP(A115,VBMA!$A:$AF,31,0)/100</f>
        <v>0.0316</v>
      </c>
    </row>
    <row r="116" ht="15.75" customHeight="1">
      <c r="A116" s="108">
        <f>VBMA!A115</f>
        <v>45565</v>
      </c>
      <c r="B116" s="148">
        <f>VLOOKUP(A116,'VNIBOR đã xử lý'!$A:$T,12,0)</f>
        <v>0.0151179159</v>
      </c>
      <c r="C116" s="148">
        <f>VLOOKUP(A116,'VNIBOR đã xử lý'!$A:$T,13,0)</f>
        <v>0.01515173675</v>
      </c>
      <c r="D116" s="148">
        <f>VLOOKUP(A116,'VNIBOR đã xử lý'!$A:$T,14,0)</f>
        <v>0.01505027422</v>
      </c>
      <c r="E116" s="148">
        <f>VLOOKUP(A116,'VNIBOR đã xử lý'!$A:$T,15,0)</f>
        <v>0.0147797075</v>
      </c>
      <c r="F116" s="148">
        <f>VLOOKUP(A116,'VNIBOR đã xử lý'!$A:$T,16,0)</f>
        <v>0.01488117002</v>
      </c>
      <c r="G116" s="148">
        <f>VLOOKUP(A116,'VNIBOR đã xử lý'!$A:$T,17,0)</f>
        <v>0.01498263254</v>
      </c>
      <c r="H116" s="148">
        <f>VLOOKUP(A116,'VNIBOR đã xử lý'!$A:$T,18,0)</f>
        <v>0.01640310786</v>
      </c>
      <c r="I116" s="148">
        <f>VLOOKUP(A116,'VNIBOR đã xử lý'!$A:$T,19,0)</f>
        <v>0.01745155393</v>
      </c>
      <c r="J116" s="191">
        <f>VLOOKUP(A116,VBMA!$A:$AF,4,0)/100</f>
        <v>0.0185</v>
      </c>
      <c r="K116" s="191">
        <f>VLOOKUP(A116,VBMA!$A:$AF,7,0)/100</f>
        <v>0.01863</v>
      </c>
      <c r="L116" s="191">
        <f>VLOOKUP(A116,VBMA!$A:$AF,10,0)/100</f>
        <v>0.01879</v>
      </c>
      <c r="M116" s="191">
        <f>VLOOKUP(A116,VBMA!$A:$AF,13,0)/100</f>
        <v>0.0189</v>
      </c>
      <c r="N116" s="191">
        <f>VLOOKUP(A116,VBMA!$A:$AF,16,0)/100</f>
        <v>0.01901</v>
      </c>
      <c r="O116" s="191">
        <f>VLOOKUP(A116,VBMA!$A:$AF,19,0)/100</f>
        <v>0.02154</v>
      </c>
      <c r="P116" s="191">
        <f>VLOOKUP(A116,VBMA!$A:$AF,22,0)/100</f>
        <v>0.02663</v>
      </c>
      <c r="Q116" s="191">
        <f>VLOOKUP(A116,VBMA!$A:$AF,25,0)/100</f>
        <v>0.0286</v>
      </c>
      <c r="R116" s="191">
        <f>VLOOKUP(A116,VBMA!$A:$AF,28,0)/100</f>
        <v>0.02967</v>
      </c>
      <c r="S116" s="191">
        <f>VLOOKUP(A116,VBMA!$A:$AF,31,0)/100</f>
        <v>0.0316</v>
      </c>
    </row>
    <row r="117" ht="15.75" customHeight="1">
      <c r="A117" s="108">
        <f>VBMA!A116</f>
        <v>45562</v>
      </c>
      <c r="B117" s="148">
        <f>VLOOKUP(A117,'VNIBOR đã xử lý'!$A:$T,12,0)</f>
        <v>0.01447232472</v>
      </c>
      <c r="C117" s="148">
        <f>VLOOKUP(A117,'VNIBOR đã xử lý'!$A:$T,13,0)</f>
        <v>0.0149501845</v>
      </c>
      <c r="D117" s="148">
        <f>VLOOKUP(A117,'VNIBOR đã xử lý'!$A:$T,14,0)</f>
        <v>0.0149501845</v>
      </c>
      <c r="E117" s="148">
        <f>VLOOKUP(A117,'VNIBOR đã xử lý'!$A:$T,15,0)</f>
        <v>0.01488191882</v>
      </c>
      <c r="F117" s="148">
        <f>VLOOKUP(A117,'VNIBOR đã xử lý'!$A:$T,16,0)</f>
        <v>0.01481365314</v>
      </c>
      <c r="G117" s="148">
        <f>VLOOKUP(A117,'VNIBOR đã xử lý'!$A:$T,17,0)</f>
        <v>0.01488191882</v>
      </c>
      <c r="H117" s="148">
        <f>VLOOKUP(A117,'VNIBOR đã xử lý'!$A:$T,18,0)</f>
        <v>0.0165202952</v>
      </c>
      <c r="I117" s="148">
        <f>VLOOKUP(A117,'VNIBOR đã xử lý'!$A:$T,19,0)</f>
        <v>0.0175101476</v>
      </c>
      <c r="J117" s="191">
        <f>VLOOKUP(A117,VBMA!$A:$AF,4,0)/100</f>
        <v>0.0185</v>
      </c>
      <c r="K117" s="191">
        <f>VLOOKUP(A117,VBMA!$A:$AF,7,0)/100</f>
        <v>0.01863</v>
      </c>
      <c r="L117" s="191">
        <f>VLOOKUP(A117,VBMA!$A:$AF,10,0)/100</f>
        <v>0.01879</v>
      </c>
      <c r="M117" s="191">
        <f>VLOOKUP(A117,VBMA!$A:$AF,13,0)/100</f>
        <v>0.01894</v>
      </c>
      <c r="N117" s="191">
        <f>VLOOKUP(A117,VBMA!$A:$AF,16,0)/100</f>
        <v>0.01908</v>
      </c>
      <c r="O117" s="191">
        <f>VLOOKUP(A117,VBMA!$A:$AF,19,0)/100</f>
        <v>0.02153</v>
      </c>
      <c r="P117" s="191">
        <f>VLOOKUP(A117,VBMA!$A:$AF,22,0)/100</f>
        <v>0.02663</v>
      </c>
      <c r="Q117" s="191">
        <f>VLOOKUP(A117,VBMA!$A:$AF,25,0)/100</f>
        <v>0.0286</v>
      </c>
      <c r="R117" s="191">
        <f>VLOOKUP(A117,VBMA!$A:$AF,28,0)/100</f>
        <v>0.02967</v>
      </c>
      <c r="S117" s="191">
        <f>VLOOKUP(A117,VBMA!$A:$AF,31,0)/100</f>
        <v>0.0316</v>
      </c>
    </row>
    <row r="118" ht="15.75" customHeight="1">
      <c r="A118" s="108">
        <f>VBMA!A117</f>
        <v>45561</v>
      </c>
      <c r="B118" s="148">
        <f>VLOOKUP(A118,'VNIBOR đã xử lý'!$A:$T,12,0)</f>
        <v>0.01443819188</v>
      </c>
      <c r="C118" s="148">
        <f>VLOOKUP(A118,'VNIBOR đã xử lý'!$A:$T,13,0)</f>
        <v>0.01488191882</v>
      </c>
      <c r="D118" s="148">
        <f>VLOOKUP(A118,'VNIBOR đã xử lý'!$A:$T,14,0)</f>
        <v>0.01491605166</v>
      </c>
      <c r="E118" s="148">
        <f>VLOOKUP(A118,'VNIBOR đã xử lý'!$A:$T,15,0)</f>
        <v>0.01488191882</v>
      </c>
      <c r="F118" s="148">
        <f>VLOOKUP(A118,'VNIBOR đã xử lý'!$A:$T,16,0)</f>
        <v>0.01488191882</v>
      </c>
      <c r="G118" s="148">
        <f>VLOOKUP(A118,'VNIBOR đã xử lý'!$A:$T,17,0)</f>
        <v>0.01491605166</v>
      </c>
      <c r="H118" s="148">
        <f>VLOOKUP(A118,'VNIBOR đã xử lý'!$A:$T,18,0)</f>
        <v>0.0165202952</v>
      </c>
      <c r="I118" s="148">
        <f>VLOOKUP(A118,'VNIBOR đã xử lý'!$A:$T,19,0)</f>
        <v>0.0175101476</v>
      </c>
      <c r="J118" s="191">
        <f>VLOOKUP(A118,VBMA!$A:$AF,4,0)/100</f>
        <v>0.0185</v>
      </c>
      <c r="K118" s="191">
        <f>VLOOKUP(A118,VBMA!$A:$AF,7,0)/100</f>
        <v>0.01863</v>
      </c>
      <c r="L118" s="191">
        <f>VLOOKUP(A118,VBMA!$A:$AF,10,0)/100</f>
        <v>0.01879</v>
      </c>
      <c r="M118" s="191">
        <f>VLOOKUP(A118,VBMA!$A:$AF,13,0)/100</f>
        <v>0.01892</v>
      </c>
      <c r="N118" s="191">
        <f>VLOOKUP(A118,VBMA!$A:$AF,16,0)/100</f>
        <v>0.01904</v>
      </c>
      <c r="O118" s="191">
        <f>VLOOKUP(A118,VBMA!$A:$AF,19,0)/100</f>
        <v>0.02152</v>
      </c>
      <c r="P118" s="191">
        <f>VLOOKUP(A118,VBMA!$A:$AF,22,0)/100</f>
        <v>0.02659</v>
      </c>
      <c r="Q118" s="191">
        <f>VLOOKUP(A118,VBMA!$A:$AF,25,0)/100</f>
        <v>0.02858</v>
      </c>
      <c r="R118" s="191">
        <f>VLOOKUP(A118,VBMA!$A:$AF,28,0)/100</f>
        <v>0.02967</v>
      </c>
      <c r="S118" s="191">
        <f>VLOOKUP(A118,VBMA!$A:$AF,31,0)/100</f>
        <v>0.03165</v>
      </c>
    </row>
    <row r="119" ht="15.75" customHeight="1">
      <c r="A119" s="108">
        <f>VBMA!A118</f>
        <v>45560</v>
      </c>
      <c r="B119" s="148">
        <f>VLOOKUP(A119,'VNIBOR đã xử lý'!$A:$T,12,0)</f>
        <v>0.01407608696</v>
      </c>
      <c r="C119" s="148">
        <f>VLOOKUP(A119,'VNIBOR đã xử lý'!$A:$T,13,0)</f>
        <v>0.01457880435</v>
      </c>
      <c r="D119" s="148">
        <f>VLOOKUP(A119,'VNIBOR đã xử lý'!$A:$T,14,0)</f>
        <v>0.01467934783</v>
      </c>
      <c r="E119" s="148">
        <f>VLOOKUP(A119,'VNIBOR đã xử lý'!$A:$T,15,0)</f>
        <v>0.01447826087</v>
      </c>
      <c r="F119" s="148">
        <f>VLOOKUP(A119,'VNIBOR đã xử lý'!$A:$T,16,0)</f>
        <v>0.01451177536</v>
      </c>
      <c r="G119" s="148">
        <f>VLOOKUP(A119,'VNIBOR đã xử lý'!$A:$T,17,0)</f>
        <v>0.01474637681</v>
      </c>
      <c r="H119" s="148">
        <f>VLOOKUP(A119,'VNIBOR đã xử lý'!$A:$T,18,0)</f>
        <v>0.01642210145</v>
      </c>
      <c r="I119" s="148">
        <f>VLOOKUP(A119,'VNIBOR đã xử lý'!$A:$T,19,0)</f>
        <v>0.01746105072</v>
      </c>
      <c r="J119" s="191">
        <f>VLOOKUP(A119,VBMA!$A:$AF,4,0)/100</f>
        <v>0.0185</v>
      </c>
      <c r="K119" s="191">
        <f>VLOOKUP(A119,VBMA!$A:$AF,7,0)/100</f>
        <v>0.01863</v>
      </c>
      <c r="L119" s="191">
        <f>VLOOKUP(A119,VBMA!$A:$AF,10,0)/100</f>
        <v>0.01879</v>
      </c>
      <c r="M119" s="191">
        <f>VLOOKUP(A119,VBMA!$A:$AF,13,0)/100</f>
        <v>0.01892</v>
      </c>
      <c r="N119" s="191">
        <f>VLOOKUP(A119,VBMA!$A:$AF,16,0)/100</f>
        <v>0.01905</v>
      </c>
      <c r="O119" s="191">
        <f>VLOOKUP(A119,VBMA!$A:$AF,19,0)/100</f>
        <v>0.02153</v>
      </c>
      <c r="P119" s="191">
        <f>VLOOKUP(A119,VBMA!$A:$AF,22,0)/100</f>
        <v>0.02662</v>
      </c>
      <c r="Q119" s="191">
        <f>VLOOKUP(A119,VBMA!$A:$AF,25,0)/100</f>
        <v>0.02858</v>
      </c>
      <c r="R119" s="191">
        <f>VLOOKUP(A119,VBMA!$A:$AF,28,0)/100</f>
        <v>0.02967</v>
      </c>
      <c r="S119" s="191">
        <f>VLOOKUP(A119,VBMA!$A:$AF,31,0)/100</f>
        <v>0.03165</v>
      </c>
    </row>
    <row r="120" ht="15.75" customHeight="1">
      <c r="A120" s="108">
        <f>VBMA!A119</f>
        <v>45559</v>
      </c>
      <c r="B120" s="148">
        <f>VLOOKUP(A120,'VNIBOR đã xử lý'!$A:$T,12,0)</f>
        <v>0.01428481013</v>
      </c>
      <c r="C120" s="148">
        <f>VLOOKUP(A120,'VNIBOR đã xử lý'!$A:$T,13,0)</f>
        <v>0.01478661844</v>
      </c>
      <c r="D120" s="148">
        <f>VLOOKUP(A120,'VNIBOR đã xử lý'!$A:$T,14,0)</f>
        <v>0.01471971067</v>
      </c>
      <c r="E120" s="148">
        <f>VLOOKUP(A120,'VNIBOR đã xử lý'!$A:$T,15,0)</f>
        <v>0.01461934901</v>
      </c>
      <c r="F120" s="148">
        <f>VLOOKUP(A120,'VNIBOR đã xử lý'!$A:$T,16,0)</f>
        <v>0.01448553345</v>
      </c>
      <c r="G120" s="148">
        <f>VLOOKUP(A120,'VNIBOR đã xử lý'!$A:$T,17,0)</f>
        <v>0.01478661844</v>
      </c>
      <c r="H120" s="148">
        <f>VLOOKUP(A120,'VNIBOR đã xử lý'!$A:$T,18,0)</f>
        <v>0.01649276673</v>
      </c>
      <c r="I120" s="148">
        <f>VLOOKUP(A120,'VNIBOR đã xử lý'!$A:$T,19,0)</f>
        <v>0.01749638336</v>
      </c>
      <c r="J120" s="191">
        <f>VLOOKUP(A120,VBMA!$A:$AF,4,0)/100</f>
        <v>0.0185</v>
      </c>
      <c r="K120" s="191">
        <f>VLOOKUP(A120,VBMA!$A:$AF,7,0)/100</f>
        <v>0.01863</v>
      </c>
      <c r="L120" s="191">
        <f>VLOOKUP(A120,VBMA!$A:$AF,10,0)/100</f>
        <v>0.01879</v>
      </c>
      <c r="M120" s="191">
        <f>VLOOKUP(A120,VBMA!$A:$AF,13,0)/100</f>
        <v>0.01897</v>
      </c>
      <c r="N120" s="191">
        <f>VLOOKUP(A120,VBMA!$A:$AF,16,0)/100</f>
        <v>0.01915</v>
      </c>
      <c r="O120" s="191">
        <f>VLOOKUP(A120,VBMA!$A:$AF,19,0)/100</f>
        <v>0.02159</v>
      </c>
      <c r="P120" s="191">
        <f>VLOOKUP(A120,VBMA!$A:$AF,22,0)/100</f>
        <v>0.02669</v>
      </c>
      <c r="Q120" s="191">
        <f>VLOOKUP(A120,VBMA!$A:$AF,25,0)/100</f>
        <v>0.02869</v>
      </c>
      <c r="R120" s="191">
        <f>VLOOKUP(A120,VBMA!$A:$AF,28,0)/100</f>
        <v>0.02967</v>
      </c>
      <c r="S120" s="191">
        <f>VLOOKUP(A120,VBMA!$A:$AF,31,0)/100</f>
        <v>0.03173</v>
      </c>
    </row>
    <row r="121" ht="15.75" customHeight="1">
      <c r="A121" s="108">
        <f>VBMA!A120</f>
        <v>45558</v>
      </c>
      <c r="B121" s="148">
        <f>VLOOKUP(A121,'VNIBOR đã xử lý'!$A:$T,12,0)</f>
        <v>0.01325241877</v>
      </c>
      <c r="C121" s="148">
        <f>VLOOKUP(A121,'VNIBOR đã xử lý'!$A:$T,13,0)</f>
        <v>0.01338628159</v>
      </c>
      <c r="D121" s="148">
        <f>VLOOKUP(A121,'VNIBOR đã xử lý'!$A:$T,14,0)</f>
        <v>0.0134866787</v>
      </c>
      <c r="E121" s="148">
        <f>VLOOKUP(A121,'VNIBOR đã xử lý'!$A:$T,15,0)</f>
        <v>0.01375440433</v>
      </c>
      <c r="F121" s="148">
        <f>VLOOKUP(A121,'VNIBOR đã xử lý'!$A:$T,16,0)</f>
        <v>0.0142898556</v>
      </c>
      <c r="G121" s="148">
        <f>VLOOKUP(A121,'VNIBOR đã xử lý'!$A:$T,17,0)</f>
        <v>0.01452411552</v>
      </c>
      <c r="H121" s="148">
        <f>VLOOKUP(A121,'VNIBOR đã xử lý'!$A:$T,18,0)</f>
        <v>0.01639819495</v>
      </c>
      <c r="I121" s="148">
        <f>VLOOKUP(A121,'VNIBOR đã xử lý'!$A:$T,19,0)</f>
        <v>0.01746909747</v>
      </c>
      <c r="J121" s="191">
        <f>VLOOKUP(A121,VBMA!$A:$AF,4,0)/100</f>
        <v>0.01854</v>
      </c>
      <c r="K121" s="191">
        <f>VLOOKUP(A121,VBMA!$A:$AF,7,0)/100</f>
        <v>0.01871</v>
      </c>
      <c r="L121" s="191">
        <f>VLOOKUP(A121,VBMA!$A:$AF,10,0)/100</f>
        <v>0.01892</v>
      </c>
      <c r="M121" s="191">
        <f>VLOOKUP(A121,VBMA!$A:$AF,13,0)/100</f>
        <v>0.01914</v>
      </c>
      <c r="N121" s="191">
        <f>VLOOKUP(A121,VBMA!$A:$AF,16,0)/100</f>
        <v>0.01937</v>
      </c>
      <c r="O121" s="191">
        <f>VLOOKUP(A121,VBMA!$A:$AF,19,0)/100</f>
        <v>0.0215</v>
      </c>
      <c r="P121" s="191">
        <f>VLOOKUP(A121,VBMA!$A:$AF,22,0)/100</f>
        <v>0.02664</v>
      </c>
      <c r="Q121" s="191">
        <f>VLOOKUP(A121,VBMA!$A:$AF,25,0)/100</f>
        <v>0.02864</v>
      </c>
      <c r="R121" s="191">
        <f>VLOOKUP(A121,VBMA!$A:$AF,28,0)/100</f>
        <v>0.02967</v>
      </c>
      <c r="S121" s="191">
        <f>VLOOKUP(A121,VBMA!$A:$AF,31,0)/100</f>
        <v>0.03173</v>
      </c>
    </row>
    <row r="122" ht="15.75" customHeight="1">
      <c r="A122" s="108">
        <f>VBMA!A121</f>
        <v>45555</v>
      </c>
      <c r="B122" s="148">
        <f>VLOOKUP(A122,'VNIBOR đã xử lý'!$A:$T,12,0)</f>
        <v>0.0118682821</v>
      </c>
      <c r="C122" s="148">
        <f>VLOOKUP(A122,'VNIBOR đã xử lý'!$A:$T,13,0)</f>
        <v>0.01250528029</v>
      </c>
      <c r="D122" s="148">
        <f>VLOOKUP(A122,'VNIBOR đã xử lý'!$A:$T,14,0)</f>
        <v>0.0128405425</v>
      </c>
      <c r="E122" s="148">
        <f>VLOOKUP(A122,'VNIBOR đã xử lý'!$A:$T,15,0)</f>
        <v>0.01351106691</v>
      </c>
      <c r="F122" s="148">
        <f>VLOOKUP(A122,'VNIBOR đã xử lý'!$A:$T,16,0)</f>
        <v>0.01428216998</v>
      </c>
      <c r="G122" s="148">
        <f>VLOOKUP(A122,'VNIBOR đã xử lý'!$A:$T,17,0)</f>
        <v>0.01465095841</v>
      </c>
      <c r="H122" s="148">
        <f>VLOOKUP(A122,'VNIBOR đã xử lý'!$A:$T,18,0)</f>
        <v>0.01646137432</v>
      </c>
      <c r="I122" s="148">
        <f>VLOOKUP(A122,'VNIBOR đã xử lý'!$A:$T,19,0)</f>
        <v>0.01750068716</v>
      </c>
      <c r="J122" s="191">
        <f>VLOOKUP(A122,VBMA!$A:$AF,4,0)/100</f>
        <v>0.01854</v>
      </c>
      <c r="K122" s="191">
        <f>VLOOKUP(A122,VBMA!$A:$AF,7,0)/100</f>
        <v>0.01871</v>
      </c>
      <c r="L122" s="191">
        <f>VLOOKUP(A122,VBMA!$A:$AF,10,0)/100</f>
        <v>0.01892</v>
      </c>
      <c r="M122" s="191">
        <f>VLOOKUP(A122,VBMA!$A:$AF,13,0)/100</f>
        <v>0.01921</v>
      </c>
      <c r="N122" s="191">
        <f>VLOOKUP(A122,VBMA!$A:$AF,16,0)/100</f>
        <v>0.0195</v>
      </c>
      <c r="O122" s="191">
        <f>VLOOKUP(A122,VBMA!$A:$AF,19,0)/100</f>
        <v>0.02162</v>
      </c>
      <c r="P122" s="191">
        <f>VLOOKUP(A122,VBMA!$A:$AF,22,0)/100</f>
        <v>0.02665</v>
      </c>
      <c r="Q122" s="191">
        <f>VLOOKUP(A122,VBMA!$A:$AF,25,0)/100</f>
        <v>0.02867</v>
      </c>
      <c r="R122" s="191">
        <f>VLOOKUP(A122,VBMA!$A:$AF,28,0)/100</f>
        <v>0.02967</v>
      </c>
      <c r="S122" s="191">
        <f>VLOOKUP(A122,VBMA!$A:$AF,31,0)/100</f>
        <v>0.03173</v>
      </c>
    </row>
    <row r="123" ht="15.75" customHeight="1">
      <c r="A123" s="108">
        <f>VBMA!A122</f>
        <v>45554</v>
      </c>
      <c r="B123" s="148">
        <f>VLOOKUP(A123,'VNIBOR đã xử lý'!$A:$T,12,0)</f>
        <v>0.01093726619</v>
      </c>
      <c r="C123" s="148">
        <f>VLOOKUP(A123,'VNIBOR đã xử lý'!$A:$T,13,0)</f>
        <v>0.01173755396</v>
      </c>
      <c r="D123" s="148">
        <f>VLOOKUP(A123,'VNIBOR đã xử lý'!$A:$T,14,0)</f>
        <v>0.01240446043</v>
      </c>
      <c r="E123" s="148">
        <f>VLOOKUP(A123,'VNIBOR đã xử lý'!$A:$T,15,0)</f>
        <v>0.01340482014</v>
      </c>
      <c r="F123" s="148">
        <f>VLOOKUP(A123,'VNIBOR đã xử lý'!$A:$T,16,0)</f>
        <v>0.01413841727</v>
      </c>
      <c r="G123" s="148">
        <f>VLOOKUP(A123,'VNIBOR đã xử lý'!$A:$T,17,0)</f>
        <v>0.01453856115</v>
      </c>
      <c r="H123" s="148">
        <f>VLOOKUP(A123,'VNIBOR đã xử lý'!$A:$T,18,0)</f>
        <v>0.01633920863</v>
      </c>
      <c r="I123" s="148">
        <f>VLOOKUP(A123,'VNIBOR đã xử lý'!$A:$T,19,0)</f>
        <v>0.01743960432</v>
      </c>
      <c r="J123" s="191">
        <f>VLOOKUP(A123,VBMA!$A:$AF,4,0)/100</f>
        <v>0.01854</v>
      </c>
      <c r="K123" s="191">
        <f>VLOOKUP(A123,VBMA!$A:$AF,7,0)/100</f>
        <v>0.01871</v>
      </c>
      <c r="L123" s="191">
        <f>VLOOKUP(A123,VBMA!$A:$AF,10,0)/100</f>
        <v>0.01892</v>
      </c>
      <c r="M123" s="191">
        <f>VLOOKUP(A123,VBMA!$A:$AF,13,0)/100</f>
        <v>0.01922</v>
      </c>
      <c r="N123" s="191">
        <f>VLOOKUP(A123,VBMA!$A:$AF,16,0)/100</f>
        <v>0.01951</v>
      </c>
      <c r="O123" s="191">
        <f>VLOOKUP(A123,VBMA!$A:$AF,19,0)/100</f>
        <v>0.02178</v>
      </c>
      <c r="P123" s="191">
        <f>VLOOKUP(A123,VBMA!$A:$AF,22,0)/100</f>
        <v>0.02683</v>
      </c>
      <c r="Q123" s="191">
        <f>VLOOKUP(A123,VBMA!$A:$AF,25,0)/100</f>
        <v>0.02879</v>
      </c>
      <c r="R123" s="191">
        <f>VLOOKUP(A123,VBMA!$A:$AF,28,0)/100</f>
        <v>0.03</v>
      </c>
      <c r="S123" s="191">
        <f>VLOOKUP(A123,VBMA!$A:$AF,31,0)/100</f>
        <v>0.03177</v>
      </c>
    </row>
    <row r="124" ht="15.75" customHeight="1">
      <c r="A124" s="108">
        <f>VBMA!A123</f>
        <v>45553</v>
      </c>
      <c r="B124" s="148">
        <f>VLOOKUP(A124,'VNIBOR đã xử lý'!$A:$T,12,0)</f>
        <v>0.01070261181</v>
      </c>
      <c r="C124" s="148">
        <f>VLOOKUP(A124,'VNIBOR đã xử lý'!$A:$T,13,0)</f>
        <v>0.01140060823</v>
      </c>
      <c r="D124" s="148">
        <f>VLOOKUP(A124,'VNIBOR đã xử lý'!$A:$T,14,0)</f>
        <v>0.01219831843</v>
      </c>
      <c r="E124" s="148">
        <f>VLOOKUP(A124,'VNIBOR đã xử lý'!$A:$T,15,0)</f>
        <v>0.01339488372</v>
      </c>
      <c r="F124" s="148">
        <f>VLOOKUP(A124,'VNIBOR đã xử lý'!$A:$T,16,0)</f>
        <v>0.01422583184</v>
      </c>
      <c r="G124" s="148">
        <f>VLOOKUP(A124,'VNIBOR đã xử lý'!$A:$T,17,0)</f>
        <v>0.01462468694</v>
      </c>
      <c r="H124" s="148">
        <f>VLOOKUP(A124,'VNIBOR đã xử lý'!$A:$T,18,0)</f>
        <v>0.01638629696</v>
      </c>
      <c r="I124" s="148">
        <f>VLOOKUP(A124,'VNIBOR đã xử lý'!$A:$T,19,0)</f>
        <v>0.01748314848</v>
      </c>
      <c r="J124" s="191">
        <f>VLOOKUP(A124,VBMA!$A:$AF,4,0)/100</f>
        <v>0.01858</v>
      </c>
      <c r="K124" s="191">
        <f>VLOOKUP(A124,VBMA!$A:$AF,7,0)/100</f>
        <v>0.01875</v>
      </c>
      <c r="L124" s="191">
        <f>VLOOKUP(A124,VBMA!$A:$AF,10,0)/100</f>
        <v>0.019</v>
      </c>
      <c r="M124" s="191">
        <f>VLOOKUP(A124,VBMA!$A:$AF,13,0)/100</f>
        <v>0.01926</v>
      </c>
      <c r="N124" s="191">
        <f>VLOOKUP(A124,VBMA!$A:$AF,16,0)/100</f>
        <v>0.01953</v>
      </c>
      <c r="O124" s="191">
        <f>VLOOKUP(A124,VBMA!$A:$AF,19,0)/100</f>
        <v>0.0219</v>
      </c>
      <c r="P124" s="191">
        <f>VLOOKUP(A124,VBMA!$A:$AF,22,0)/100</f>
        <v>0.02696</v>
      </c>
      <c r="Q124" s="191">
        <f>VLOOKUP(A124,VBMA!$A:$AF,25,0)/100</f>
        <v>0.02894</v>
      </c>
      <c r="R124" s="191">
        <f>VLOOKUP(A124,VBMA!$A:$AF,28,0)/100</f>
        <v>0.03</v>
      </c>
      <c r="S124" s="191">
        <f>VLOOKUP(A124,VBMA!$A:$AF,31,0)/100</f>
        <v>0.03177</v>
      </c>
    </row>
    <row r="125" ht="15.75" customHeight="1">
      <c r="A125" s="108">
        <f>VBMA!A124</f>
        <v>45552</v>
      </c>
      <c r="B125" s="148">
        <f>VLOOKUP(A125,'VNIBOR đã xử lý'!$A:$T,12,0)</f>
        <v>0.01078599641</v>
      </c>
      <c r="C125" s="148">
        <f>VLOOKUP(A125,'VNIBOR đã xử lý'!$A:$T,13,0)</f>
        <v>0.01145385996</v>
      </c>
      <c r="D125" s="148">
        <f>VLOOKUP(A125,'VNIBOR đã xử lý'!$A:$T,14,0)</f>
        <v>0.01218850987</v>
      </c>
      <c r="E125" s="148">
        <f>VLOOKUP(A125,'VNIBOR đã xử lý'!$A:$T,15,0)</f>
        <v>0.01342405745</v>
      </c>
      <c r="F125" s="148">
        <f>VLOOKUP(A125,'VNIBOR đã xử lý'!$A:$T,16,0)</f>
        <v>0.01429228007</v>
      </c>
      <c r="G125" s="148">
        <f>VLOOKUP(A125,'VNIBOR đã xử lý'!$A:$T,17,0)</f>
        <v>0.01479317774</v>
      </c>
      <c r="H125" s="148">
        <f>VLOOKUP(A125,'VNIBOR đã xử lý'!$A:$T,18,0)</f>
        <v>0.01659640934</v>
      </c>
      <c r="I125" s="148">
        <f>VLOOKUP(A125,'VNIBOR đã xử lý'!$A:$T,19,0)</f>
        <v>0.01759820467</v>
      </c>
      <c r="J125" s="191">
        <f>VLOOKUP(A125,VBMA!$A:$AF,4,0)/100</f>
        <v>0.0186</v>
      </c>
      <c r="K125" s="191">
        <f>VLOOKUP(A125,VBMA!$A:$AF,7,0)/100</f>
        <v>0.01877</v>
      </c>
      <c r="L125" s="191">
        <f>VLOOKUP(A125,VBMA!$A:$AF,10,0)/100</f>
        <v>0.01902</v>
      </c>
      <c r="M125" s="191">
        <f>VLOOKUP(A125,VBMA!$A:$AF,13,0)/100</f>
        <v>0.01927</v>
      </c>
      <c r="N125" s="191">
        <f>VLOOKUP(A125,VBMA!$A:$AF,16,0)/100</f>
        <v>0.01952</v>
      </c>
      <c r="O125" s="191">
        <f>VLOOKUP(A125,VBMA!$A:$AF,19,0)/100</f>
        <v>0.0219</v>
      </c>
      <c r="P125" s="191">
        <f>VLOOKUP(A125,VBMA!$A:$AF,22,0)/100</f>
        <v>0.0269</v>
      </c>
      <c r="Q125" s="191">
        <f>VLOOKUP(A125,VBMA!$A:$AF,25,0)/100</f>
        <v>0.02894</v>
      </c>
      <c r="R125" s="191">
        <f>VLOOKUP(A125,VBMA!$A:$AF,28,0)/100</f>
        <v>0.03</v>
      </c>
      <c r="S125" s="191">
        <f>VLOOKUP(A125,VBMA!$A:$AF,31,0)/100</f>
        <v>0.03177</v>
      </c>
    </row>
    <row r="126" ht="15.75" customHeight="1">
      <c r="A126" s="108">
        <f>VBMA!A125</f>
        <v>45551</v>
      </c>
      <c r="B126" s="148">
        <f>VLOOKUP(A126,'VNIBOR đã xử lý'!$A:$T,12,0)</f>
        <v>0.01081205357</v>
      </c>
      <c r="C126" s="148">
        <f>VLOOKUP(A126,'VNIBOR đã xử lý'!$A:$T,13,0)</f>
        <v>0.01164375</v>
      </c>
      <c r="D126" s="148">
        <f>VLOOKUP(A126,'VNIBOR đã xử lý'!$A:$T,14,0)</f>
        <v>0.01247544643</v>
      </c>
      <c r="E126" s="148">
        <f>VLOOKUP(A126,'VNIBOR đã xử lý'!$A:$T,15,0)</f>
        <v>0.01390596429</v>
      </c>
      <c r="F126" s="148">
        <f>VLOOKUP(A126,'VNIBOR đã xử lý'!$A:$T,16,0)</f>
        <v>0.01440498214</v>
      </c>
      <c r="G126" s="148">
        <f>VLOOKUP(A126,'VNIBOR đã xử lý'!$A:$T,17,0)</f>
        <v>0.01480419643</v>
      </c>
      <c r="H126" s="148">
        <f>VLOOKUP(A126,'VNIBOR đã xử lý'!$A:$T,18,0)</f>
        <v>0.01663392857</v>
      </c>
      <c r="I126" s="148">
        <f>VLOOKUP(A126,'VNIBOR đã xử lý'!$A:$T,19,0)</f>
        <v>0.01763196429</v>
      </c>
      <c r="J126" s="191">
        <f>VLOOKUP(A126,VBMA!$A:$AF,4,0)/100</f>
        <v>0.01863</v>
      </c>
      <c r="K126" s="191">
        <f>VLOOKUP(A126,VBMA!$A:$AF,7,0)/100</f>
        <v>0.01879</v>
      </c>
      <c r="L126" s="191">
        <f>VLOOKUP(A126,VBMA!$A:$AF,10,0)/100</f>
        <v>0.01904</v>
      </c>
      <c r="M126" s="191">
        <f>VLOOKUP(A126,VBMA!$A:$AF,13,0)/100</f>
        <v>0.01927</v>
      </c>
      <c r="N126" s="191">
        <f>VLOOKUP(A126,VBMA!$A:$AF,16,0)/100</f>
        <v>0.0195</v>
      </c>
      <c r="O126" s="191">
        <f>VLOOKUP(A126,VBMA!$A:$AF,19,0)/100</f>
        <v>0.02201</v>
      </c>
      <c r="P126" s="191">
        <f>VLOOKUP(A126,VBMA!$A:$AF,22,0)/100</f>
        <v>0.02698</v>
      </c>
      <c r="Q126" s="191">
        <f>VLOOKUP(A126,VBMA!$A:$AF,25,0)/100</f>
        <v>0.02896</v>
      </c>
      <c r="R126" s="191">
        <f>VLOOKUP(A126,VBMA!$A:$AF,28,0)/100</f>
        <v>0.03</v>
      </c>
      <c r="S126" s="191">
        <f>VLOOKUP(A126,VBMA!$A:$AF,31,0)/100</f>
        <v>0.03181</v>
      </c>
    </row>
    <row r="127" ht="15.75" customHeight="1">
      <c r="A127" s="108">
        <f>VBMA!A126</f>
        <v>45548</v>
      </c>
      <c r="B127" s="148">
        <f>VLOOKUP(A127,'VNIBOR đã xử lý'!$A:$T,12,0)</f>
        <v>0.01138316163</v>
      </c>
      <c r="C127" s="148">
        <f>VLOOKUP(A127,'VNIBOR đã xử lý'!$A:$T,13,0)</f>
        <v>0.01244206039</v>
      </c>
      <c r="D127" s="148">
        <f>VLOOKUP(A127,'VNIBOR đã xử lý'!$A:$T,14,0)</f>
        <v>0.0131369627</v>
      </c>
      <c r="E127" s="148">
        <f>VLOOKUP(A127,'VNIBOR đã xử lý'!$A:$T,15,0)</f>
        <v>0.01452676732</v>
      </c>
      <c r="F127" s="148">
        <f>VLOOKUP(A127,'VNIBOR đã xử lý'!$A:$T,16,0)</f>
        <v>0.01522166963</v>
      </c>
      <c r="G127" s="148">
        <f>VLOOKUP(A127,'VNIBOR đã xử lý'!$A:$T,17,0)</f>
        <v>0.01565184725</v>
      </c>
      <c r="H127" s="148">
        <f>VLOOKUP(A127,'VNIBOR đã xử lý'!$A:$T,18,0)</f>
        <v>0.01677692718</v>
      </c>
      <c r="I127" s="148">
        <f>VLOOKUP(A127,'VNIBOR đã xử lý'!$A:$T,19,0)</f>
        <v>0.01770346359</v>
      </c>
      <c r="J127" s="191">
        <f>VLOOKUP(A127,VBMA!$A:$AF,4,0)/100</f>
        <v>0.01863</v>
      </c>
      <c r="K127" s="191">
        <f>VLOOKUP(A127,VBMA!$A:$AF,7,0)/100</f>
        <v>0.01879</v>
      </c>
      <c r="L127" s="191">
        <f>VLOOKUP(A127,VBMA!$A:$AF,10,0)/100</f>
        <v>0.01904</v>
      </c>
      <c r="M127" s="191">
        <f>VLOOKUP(A127,VBMA!$A:$AF,13,0)/100</f>
        <v>0.01929</v>
      </c>
      <c r="N127" s="191">
        <f>VLOOKUP(A127,VBMA!$A:$AF,16,0)/100</f>
        <v>0.01954</v>
      </c>
      <c r="O127" s="191">
        <f>VLOOKUP(A127,VBMA!$A:$AF,19,0)/100</f>
        <v>0.0221</v>
      </c>
      <c r="P127" s="191">
        <f>VLOOKUP(A127,VBMA!$A:$AF,22,0)/100</f>
        <v>0.027</v>
      </c>
      <c r="Q127" s="191">
        <f>VLOOKUP(A127,VBMA!$A:$AF,25,0)/100</f>
        <v>0.02889</v>
      </c>
      <c r="R127" s="191">
        <f>VLOOKUP(A127,VBMA!$A:$AF,28,0)/100</f>
        <v>0.03</v>
      </c>
      <c r="S127" s="191">
        <f>VLOOKUP(A127,VBMA!$A:$AF,31,0)/100</f>
        <v>0.03181</v>
      </c>
    </row>
    <row r="128" ht="15.75" customHeight="1">
      <c r="A128" s="108">
        <f>VBMA!A127</f>
        <v>45547</v>
      </c>
      <c r="B128" s="148">
        <f>VLOOKUP(A128,'VNIBOR đã xử lý'!$A:$T,12,0)</f>
        <v>0.01282281081</v>
      </c>
      <c r="C128" s="148">
        <f>VLOOKUP(A128,'VNIBOR đã xử lý'!$A:$T,13,0)</f>
        <v>0.01352772973</v>
      </c>
      <c r="D128" s="148">
        <f>VLOOKUP(A128,'VNIBOR đã xử lý'!$A:$T,14,0)</f>
        <v>0.01416551351</v>
      </c>
      <c r="E128" s="148">
        <f>VLOOKUP(A128,'VNIBOR đã xử lý'!$A:$T,15,0)</f>
        <v>0.0150047027</v>
      </c>
      <c r="F128" s="148">
        <f>VLOOKUP(A128,'VNIBOR đã xử lý'!$A:$T,16,0)</f>
        <v>0.01554178378</v>
      </c>
      <c r="G128" s="148">
        <f>VLOOKUP(A128,'VNIBOR đã xử lý'!$A:$T,17,0)</f>
        <v>0.01601172973</v>
      </c>
      <c r="H128" s="148">
        <f>VLOOKUP(A128,'VNIBOR đã xử lý'!$A:$T,18,0)</f>
        <v>0.01735443243</v>
      </c>
      <c r="I128" s="148">
        <f>VLOOKUP(A128,'VNIBOR đã xử lý'!$A:$T,19,0)</f>
        <v>0.01799221622</v>
      </c>
      <c r="J128" s="191">
        <f>VLOOKUP(A128,VBMA!$A:$AF,4,0)/100</f>
        <v>0.01863</v>
      </c>
      <c r="K128" s="191">
        <f>VLOOKUP(A128,VBMA!$A:$AF,7,0)/100</f>
        <v>0.01879</v>
      </c>
      <c r="L128" s="191">
        <f>VLOOKUP(A128,VBMA!$A:$AF,10,0)/100</f>
        <v>0.01904</v>
      </c>
      <c r="M128" s="191">
        <f>VLOOKUP(A128,VBMA!$A:$AF,13,0)/100</f>
        <v>0.01927</v>
      </c>
      <c r="N128" s="191">
        <f>VLOOKUP(A128,VBMA!$A:$AF,16,0)/100</f>
        <v>0.01951</v>
      </c>
      <c r="O128" s="191">
        <f>VLOOKUP(A128,VBMA!$A:$AF,19,0)/100</f>
        <v>0.02209</v>
      </c>
      <c r="P128" s="191">
        <f>VLOOKUP(A128,VBMA!$A:$AF,22,0)/100</f>
        <v>0.02703</v>
      </c>
      <c r="Q128" s="191">
        <f>VLOOKUP(A128,VBMA!$A:$AF,25,0)/100</f>
        <v>0.02889</v>
      </c>
      <c r="R128" s="191">
        <f>VLOOKUP(A128,VBMA!$A:$AF,28,0)/100</f>
        <v>0.03</v>
      </c>
      <c r="S128" s="191">
        <f>VLOOKUP(A128,VBMA!$A:$AF,31,0)/100</f>
        <v>0.03181</v>
      </c>
    </row>
    <row r="129" ht="15.75" customHeight="1">
      <c r="A129" s="108">
        <f>VBMA!A128</f>
        <v>45546</v>
      </c>
      <c r="B129" s="148">
        <f>VLOOKUP(A129,'VNIBOR đã xử lý'!$A:$T,12,0)</f>
        <v>0.01388052065</v>
      </c>
      <c r="C129" s="148">
        <f>VLOOKUP(A129,'VNIBOR đã xử lý'!$A:$T,13,0)</f>
        <v>0.01444912029</v>
      </c>
      <c r="D129" s="148">
        <f>VLOOKUP(A129,'VNIBOR đã xử lý'!$A:$T,14,0)</f>
        <v>0.01488393178</v>
      </c>
      <c r="E129" s="148">
        <f>VLOOKUP(A129,'VNIBOR đã xử lý'!$A:$T,15,0)</f>
        <v>0.01538563734</v>
      </c>
      <c r="F129" s="148">
        <f>VLOOKUP(A129,'VNIBOR đã xử lý'!$A:$T,16,0)</f>
        <v>0.01588734291</v>
      </c>
      <c r="G129" s="148">
        <f>VLOOKUP(A129,'VNIBOR đã xử lý'!$A:$T,17,0)</f>
        <v>0.01615491921</v>
      </c>
      <c r="H129" s="148">
        <f>VLOOKUP(A129,'VNIBOR đã xử lý'!$A:$T,18,0)</f>
        <v>0.01722522442</v>
      </c>
      <c r="I129" s="148">
        <f>VLOOKUP(A129,'VNIBOR đã xử lý'!$A:$T,19,0)</f>
        <v>0.01792761221</v>
      </c>
      <c r="J129" s="191">
        <f>VLOOKUP(A129,VBMA!$A:$AF,4,0)/100</f>
        <v>0.01863</v>
      </c>
      <c r="K129" s="191">
        <f>VLOOKUP(A129,VBMA!$A:$AF,7,0)/100</f>
        <v>0.01879</v>
      </c>
      <c r="L129" s="191">
        <f>VLOOKUP(A129,VBMA!$A:$AF,10,0)/100</f>
        <v>0.01904</v>
      </c>
      <c r="M129" s="191">
        <f>VLOOKUP(A129,VBMA!$A:$AF,13,0)/100</f>
        <v>0.01927</v>
      </c>
      <c r="N129" s="191">
        <f>VLOOKUP(A129,VBMA!$A:$AF,16,0)/100</f>
        <v>0.01951</v>
      </c>
      <c r="O129" s="191">
        <f>VLOOKUP(A129,VBMA!$A:$AF,19,0)/100</f>
        <v>0.02209</v>
      </c>
      <c r="P129" s="191">
        <f>VLOOKUP(A129,VBMA!$A:$AF,22,0)/100</f>
        <v>0.02703</v>
      </c>
      <c r="Q129" s="191">
        <f>VLOOKUP(A129,VBMA!$A:$AF,25,0)/100</f>
        <v>0.02894</v>
      </c>
      <c r="R129" s="191">
        <f>VLOOKUP(A129,VBMA!$A:$AF,28,0)/100</f>
        <v>0.03</v>
      </c>
      <c r="S129" s="191">
        <f>VLOOKUP(A129,VBMA!$A:$AF,31,0)/100</f>
        <v>0.03181</v>
      </c>
    </row>
    <row r="130" ht="15.75" customHeight="1">
      <c r="A130" s="108">
        <f>VBMA!A129</f>
        <v>45545</v>
      </c>
      <c r="B130" s="148">
        <f>VLOOKUP(A130,'VNIBOR đã xử lý'!$A:$T,12,0)</f>
        <v>0.01469550542</v>
      </c>
      <c r="C130" s="148">
        <f>VLOOKUP(A130,'VNIBOR đã xử lý'!$A:$T,13,0)</f>
        <v>0.01513267148</v>
      </c>
      <c r="D130" s="148">
        <f>VLOOKUP(A130,'VNIBOR đã xử lý'!$A:$T,14,0)</f>
        <v>0.01546895307</v>
      </c>
      <c r="E130" s="148">
        <f>VLOOKUP(A130,'VNIBOR đã xử lý'!$A:$T,15,0)</f>
        <v>0.01573797834</v>
      </c>
      <c r="F130" s="148">
        <f>VLOOKUP(A130,'VNIBOR đã xử lý'!$A:$T,16,0)</f>
        <v>0.01607425993</v>
      </c>
      <c r="G130" s="148">
        <f>VLOOKUP(A130,'VNIBOR đã xử lý'!$A:$T,17,0)</f>
        <v>0.01641054152</v>
      </c>
      <c r="H130" s="148">
        <f>VLOOKUP(A130,'VNIBOR đã xử lý'!$A:$T,18,0)</f>
        <v>0.01755389892</v>
      </c>
      <c r="I130" s="148">
        <f>VLOOKUP(A130,'VNIBOR đã xử lý'!$A:$T,19,0)</f>
        <v>0.01809194946</v>
      </c>
      <c r="J130" s="191">
        <f>VLOOKUP(A130,VBMA!$A:$AF,4,0)/100</f>
        <v>0.01863</v>
      </c>
      <c r="K130" s="191">
        <f>VLOOKUP(A130,VBMA!$A:$AF,7,0)/100</f>
        <v>0.01879</v>
      </c>
      <c r="L130" s="191">
        <f>VLOOKUP(A130,VBMA!$A:$AF,10,0)/100</f>
        <v>0.01904</v>
      </c>
      <c r="M130" s="191">
        <f>VLOOKUP(A130,VBMA!$A:$AF,13,0)/100</f>
        <v>0.0193</v>
      </c>
      <c r="N130" s="191">
        <f>VLOOKUP(A130,VBMA!$A:$AF,16,0)/100</f>
        <v>0.01956</v>
      </c>
      <c r="O130" s="191">
        <f>VLOOKUP(A130,VBMA!$A:$AF,19,0)/100</f>
        <v>0.02206</v>
      </c>
      <c r="P130" s="191">
        <f>VLOOKUP(A130,VBMA!$A:$AF,22,0)/100</f>
        <v>0.02705</v>
      </c>
      <c r="Q130" s="191">
        <f>VLOOKUP(A130,VBMA!$A:$AF,25,0)/100</f>
        <v>0.02892</v>
      </c>
      <c r="R130" s="191">
        <f>VLOOKUP(A130,VBMA!$A:$AF,28,0)/100</f>
        <v>0.03</v>
      </c>
      <c r="S130" s="191">
        <f>VLOOKUP(A130,VBMA!$A:$AF,31,0)/100</f>
        <v>0.03181</v>
      </c>
    </row>
    <row r="131" ht="15.75" customHeight="1">
      <c r="A131" s="108">
        <f>VBMA!A130</f>
        <v>45544</v>
      </c>
      <c r="B131" s="148">
        <f>VLOOKUP(A131,'VNIBOR đã xử lý'!$A:$T,12,0)</f>
        <v>0.01530681081</v>
      </c>
      <c r="C131" s="148">
        <f>VLOOKUP(A131,'VNIBOR đã xử lý'!$A:$T,13,0)</f>
        <v>0.01544108108</v>
      </c>
      <c r="D131" s="148">
        <f>VLOOKUP(A131,'VNIBOR đã xử lý'!$A:$T,14,0)</f>
        <v>0.01564248649</v>
      </c>
      <c r="E131" s="148">
        <f>VLOOKUP(A131,'VNIBOR đã xử lý'!$A:$T,15,0)</f>
        <v>0.01581032432</v>
      </c>
      <c r="F131" s="148">
        <f>VLOOKUP(A131,'VNIBOR đã xử lý'!$A:$T,16,0)</f>
        <v>0.01611243243</v>
      </c>
      <c r="G131" s="148">
        <f>VLOOKUP(A131,'VNIBOR đã xử lý'!$A:$T,17,0)</f>
        <v>0.01641454054</v>
      </c>
      <c r="H131" s="148">
        <f>VLOOKUP(A131,'VNIBOR đã xử lý'!$A:$T,18,0)</f>
        <v>0.01742156757</v>
      </c>
      <c r="I131" s="148">
        <f>VLOOKUP(A131,'VNIBOR đã xử lý'!$A:$T,19,0)</f>
        <v>0.01802578378</v>
      </c>
      <c r="J131" s="191">
        <f>VLOOKUP(A131,VBMA!$A:$AF,4,0)/100</f>
        <v>0.01863</v>
      </c>
      <c r="K131" s="191">
        <f>VLOOKUP(A131,VBMA!$A:$AF,7,0)/100</f>
        <v>0.01879</v>
      </c>
      <c r="L131" s="191">
        <f>VLOOKUP(A131,VBMA!$A:$AF,10,0)/100</f>
        <v>0.01904</v>
      </c>
      <c r="M131" s="191">
        <f>VLOOKUP(A131,VBMA!$A:$AF,13,0)/100</f>
        <v>0.01926</v>
      </c>
      <c r="N131" s="191">
        <f>VLOOKUP(A131,VBMA!$A:$AF,16,0)/100</f>
        <v>0.01947</v>
      </c>
      <c r="O131" s="191">
        <f>VLOOKUP(A131,VBMA!$A:$AF,19,0)/100</f>
        <v>0.02205</v>
      </c>
      <c r="P131" s="191">
        <f>VLOOKUP(A131,VBMA!$A:$AF,22,0)/100</f>
        <v>0.02705</v>
      </c>
      <c r="Q131" s="191">
        <f>VLOOKUP(A131,VBMA!$A:$AF,25,0)/100</f>
        <v>0.02891</v>
      </c>
      <c r="R131" s="191">
        <f>VLOOKUP(A131,VBMA!$A:$AF,28,0)/100</f>
        <v>0.03</v>
      </c>
      <c r="S131" s="191">
        <f>VLOOKUP(A131,VBMA!$A:$AF,31,0)/100</f>
        <v>0.03181</v>
      </c>
    </row>
    <row r="132" ht="15.75" customHeight="1">
      <c r="A132" s="108">
        <f>VBMA!A131</f>
        <v>45541</v>
      </c>
      <c r="B132" s="148">
        <f>VLOOKUP(A132,'VNIBOR đã xử lý'!$A:$T,12,0)</f>
        <v>0.01546323689</v>
      </c>
      <c r="C132" s="148">
        <f>VLOOKUP(A132,'VNIBOR đã xử lý'!$A:$T,13,0)</f>
        <v>0.01553061483</v>
      </c>
      <c r="D132" s="148">
        <f>VLOOKUP(A132,'VNIBOR đã xử lý'!$A:$T,14,0)</f>
        <v>0.01583381555</v>
      </c>
      <c r="E132" s="148">
        <f>VLOOKUP(A132,'VNIBOR đã xử lý'!$A:$T,15,0)</f>
        <v>0.01586750452</v>
      </c>
      <c r="F132" s="148">
        <f>VLOOKUP(A132,'VNIBOR đã xử lý'!$A:$T,16,0)</f>
        <v>0.01617070524</v>
      </c>
      <c r="G132" s="148">
        <f>VLOOKUP(A132,'VNIBOR đã xử lý'!$A:$T,17,0)</f>
        <v>0.01647390597</v>
      </c>
      <c r="H132" s="148">
        <f>VLOOKUP(A132,'VNIBOR đã xử lý'!$A:$T,18,0)</f>
        <v>0.01761933092</v>
      </c>
      <c r="I132" s="148">
        <f>VLOOKUP(A132,'VNIBOR đã xử lý'!$A:$T,19,0)</f>
        <v>0.01812466546</v>
      </c>
      <c r="J132" s="191">
        <f>VLOOKUP(A132,VBMA!$A:$AF,4,0)/100</f>
        <v>0.01863</v>
      </c>
      <c r="K132" s="191">
        <f>VLOOKUP(A132,VBMA!$A:$AF,7,0)/100</f>
        <v>0.01879</v>
      </c>
      <c r="L132" s="191">
        <f>VLOOKUP(A132,VBMA!$A:$AF,10,0)/100</f>
        <v>0.01904</v>
      </c>
      <c r="M132" s="191">
        <f>VLOOKUP(A132,VBMA!$A:$AF,13,0)/100</f>
        <v>0.01931</v>
      </c>
      <c r="N132" s="191">
        <f>VLOOKUP(A132,VBMA!$A:$AF,16,0)/100</f>
        <v>0.01958</v>
      </c>
      <c r="O132" s="191">
        <f>VLOOKUP(A132,VBMA!$A:$AF,19,0)/100</f>
        <v>0.02227</v>
      </c>
      <c r="P132" s="191">
        <f>VLOOKUP(A132,VBMA!$A:$AF,22,0)/100</f>
        <v>0.02716</v>
      </c>
      <c r="Q132" s="191">
        <f>VLOOKUP(A132,VBMA!$A:$AF,25,0)/100</f>
        <v>0.02903</v>
      </c>
      <c r="R132" s="191">
        <f>VLOOKUP(A132,VBMA!$A:$AF,28,0)/100</f>
        <v>0.03017</v>
      </c>
      <c r="S132" s="191">
        <f>VLOOKUP(A132,VBMA!$A:$AF,31,0)/100</f>
        <v>0.03181</v>
      </c>
    </row>
    <row r="133" ht="15.75" customHeight="1">
      <c r="A133" s="108">
        <f>VBMA!A132</f>
        <v>45540</v>
      </c>
      <c r="B133" s="148">
        <f>VLOOKUP(A133,'VNIBOR đã xử lý'!$A:$T,12,0)</f>
        <v>0.01530081227</v>
      </c>
      <c r="C133" s="148">
        <f>VLOOKUP(A133,'VNIBOR đã xử lý'!$A:$T,13,0)</f>
        <v>0.01546895307</v>
      </c>
      <c r="D133" s="148">
        <f>VLOOKUP(A133,'VNIBOR đã xử lý'!$A:$T,14,0)</f>
        <v>0.01587249097</v>
      </c>
      <c r="E133" s="148">
        <f>VLOOKUP(A133,'VNIBOR đã xử lý'!$A:$T,15,0)</f>
        <v>0.01590611913</v>
      </c>
      <c r="F133" s="148">
        <f>VLOOKUP(A133,'VNIBOR đã xử lý'!$A:$T,16,0)</f>
        <v>0.01607425993</v>
      </c>
      <c r="G133" s="148">
        <f>VLOOKUP(A133,'VNIBOR đã xử lý'!$A:$T,17,0)</f>
        <v>0.01641054152</v>
      </c>
      <c r="H133" s="148">
        <f>VLOOKUP(A133,'VNIBOR đã xử lý'!$A:$T,18,0)</f>
        <v>0.01755389892</v>
      </c>
      <c r="I133" s="148">
        <f>VLOOKUP(A133,'VNIBOR đã xử lý'!$A:$T,19,0)</f>
        <v>0.01809194946</v>
      </c>
      <c r="J133" s="191">
        <f>VLOOKUP(A133,VBMA!$A:$AF,4,0)/100</f>
        <v>0.01863</v>
      </c>
      <c r="K133" s="191">
        <f>VLOOKUP(A133,VBMA!$A:$AF,7,0)/100</f>
        <v>0.01879</v>
      </c>
      <c r="L133" s="191">
        <f>VLOOKUP(A133,VBMA!$A:$AF,10,0)/100</f>
        <v>0.01904</v>
      </c>
      <c r="M133" s="191">
        <f>VLOOKUP(A133,VBMA!$A:$AF,13,0)/100</f>
        <v>0.01933</v>
      </c>
      <c r="N133" s="191">
        <f>VLOOKUP(A133,VBMA!$A:$AF,16,0)/100</f>
        <v>0.01961</v>
      </c>
      <c r="O133" s="191">
        <f>VLOOKUP(A133,VBMA!$A:$AF,19,0)/100</f>
        <v>0.02227</v>
      </c>
      <c r="P133" s="191">
        <f>VLOOKUP(A133,VBMA!$A:$AF,22,0)/100</f>
        <v>0.02718</v>
      </c>
      <c r="Q133" s="191">
        <f>VLOOKUP(A133,VBMA!$A:$AF,25,0)/100</f>
        <v>0.02904</v>
      </c>
      <c r="R133" s="191">
        <f>VLOOKUP(A133,VBMA!$A:$AF,28,0)/100</f>
        <v>0.03017</v>
      </c>
      <c r="S133" s="191">
        <f>VLOOKUP(A133,VBMA!$A:$AF,31,0)/100</f>
        <v>0.03181</v>
      </c>
    </row>
    <row r="134" ht="15.75" customHeight="1">
      <c r="A134" s="108">
        <f>VBMA!A133</f>
        <v>45539</v>
      </c>
      <c r="B134" s="148">
        <f>VLOOKUP(A134,'VNIBOR đã xử lý'!$A:$T,12,0)</f>
        <v>0.01536216998</v>
      </c>
      <c r="C134" s="148">
        <f>VLOOKUP(A134,'VNIBOR đã xử lý'!$A:$T,13,0)</f>
        <v>0.01553061483</v>
      </c>
      <c r="D134" s="148">
        <f>VLOOKUP(A134,'VNIBOR đã xử lý'!$A:$T,14,0)</f>
        <v>0.01583381555</v>
      </c>
      <c r="E134" s="148">
        <f>VLOOKUP(A134,'VNIBOR đã xử lý'!$A:$T,15,0)</f>
        <v>0.01596857143</v>
      </c>
      <c r="F134" s="148">
        <f>VLOOKUP(A134,'VNIBOR đã xử lý'!$A:$T,16,0)</f>
        <v>0.01613701627</v>
      </c>
      <c r="G134" s="148">
        <f>VLOOKUP(A134,'VNIBOR đã xử lý'!$A:$T,17,0)</f>
        <v>0.01650759494</v>
      </c>
      <c r="H134" s="148">
        <f>VLOOKUP(A134,'VNIBOR đã xử lý'!$A:$T,18,0)</f>
        <v>0.01761933092</v>
      </c>
      <c r="I134" s="148">
        <f>VLOOKUP(A134,'VNIBOR đã xử lý'!$A:$T,19,0)</f>
        <v>0.01812466546</v>
      </c>
      <c r="J134" s="191">
        <f>VLOOKUP(A134,VBMA!$A:$AF,4,0)/100</f>
        <v>0.01863</v>
      </c>
      <c r="K134" s="191">
        <f>VLOOKUP(A134,VBMA!$A:$AF,7,0)/100</f>
        <v>0.01879</v>
      </c>
      <c r="L134" s="191">
        <f>VLOOKUP(A134,VBMA!$A:$AF,10,0)/100</f>
        <v>0.01904</v>
      </c>
      <c r="M134" s="191">
        <f>VLOOKUP(A134,VBMA!$A:$AF,13,0)/100</f>
        <v>0.01929</v>
      </c>
      <c r="N134" s="191">
        <f>VLOOKUP(A134,VBMA!$A:$AF,16,0)/100</f>
        <v>0.01954</v>
      </c>
      <c r="O134" s="191">
        <f>VLOOKUP(A134,VBMA!$A:$AF,19,0)/100</f>
        <v>0.02228</v>
      </c>
      <c r="P134" s="191">
        <f>VLOOKUP(A134,VBMA!$A:$AF,22,0)/100</f>
        <v>0.02715</v>
      </c>
      <c r="Q134" s="191">
        <f>VLOOKUP(A134,VBMA!$A:$AF,25,0)/100</f>
        <v>0.02903</v>
      </c>
      <c r="R134" s="191">
        <f>VLOOKUP(A134,VBMA!$A:$AF,28,0)/100</f>
        <v>0.03096</v>
      </c>
      <c r="S134" s="191">
        <f>VLOOKUP(A134,VBMA!$A:$AF,31,0)/100</f>
        <v>0.03181</v>
      </c>
    </row>
    <row r="135" ht="15.75" customHeight="1">
      <c r="A135" s="108">
        <f>VBMA!A134</f>
        <v>45534</v>
      </c>
      <c r="B135" s="148">
        <f>VLOOKUP(A135,'VNIBOR đã xử lý'!$A:$T,12,0)</f>
        <v>0.01493546046</v>
      </c>
      <c r="C135" s="148">
        <f>VLOOKUP(A135,'VNIBOR đã xử lý'!$A:$T,13,0)</f>
        <v>0.01513593644</v>
      </c>
      <c r="D135" s="148">
        <f>VLOOKUP(A135,'VNIBOR đã xử lý'!$A:$T,14,0)</f>
        <v>0.01536982508</v>
      </c>
      <c r="E135" s="148">
        <f>VLOOKUP(A135,'VNIBOR đã xử lý'!$A:$T,15,0)</f>
        <v>0.01577077704</v>
      </c>
      <c r="F135" s="148">
        <f>VLOOKUP(A135,'VNIBOR đã xử lý'!$A:$T,16,0)</f>
        <v>0.01610490368</v>
      </c>
      <c r="G135" s="148">
        <f>VLOOKUP(A135,'VNIBOR đã xử lý'!$A:$T,17,0)</f>
        <v>0.01647244297</v>
      </c>
      <c r="H135" s="148">
        <f>VLOOKUP(A135,'VNIBOR đã xử lý'!$A:$T,18,0)</f>
        <v>0.01747482287</v>
      </c>
      <c r="I135" s="148">
        <f>VLOOKUP(A135,'VNIBOR đã xử lý'!$A:$T,19,0)</f>
        <v>0.01804283814</v>
      </c>
      <c r="J135" s="191">
        <f>VLOOKUP(A135,VBMA!$A:$AF,4,0)/100</f>
        <v>0.01863</v>
      </c>
      <c r="K135" s="191">
        <f>VLOOKUP(A135,VBMA!$A:$AF,7,0)/100</f>
        <v>0.01879</v>
      </c>
      <c r="L135" s="191">
        <f>VLOOKUP(A135,VBMA!$A:$AF,10,0)/100</f>
        <v>0.01904</v>
      </c>
      <c r="M135" s="191">
        <f>VLOOKUP(A135,VBMA!$A:$AF,13,0)/100</f>
        <v>0.01927</v>
      </c>
      <c r="N135" s="191">
        <f>VLOOKUP(A135,VBMA!$A:$AF,16,0)/100</f>
        <v>0.01951</v>
      </c>
      <c r="O135" s="191">
        <f>VLOOKUP(A135,VBMA!$A:$AF,19,0)/100</f>
        <v>0.0223</v>
      </c>
      <c r="P135" s="191">
        <f>VLOOKUP(A135,VBMA!$A:$AF,22,0)/100</f>
        <v>0.02716</v>
      </c>
      <c r="Q135" s="191">
        <f>VLOOKUP(A135,VBMA!$A:$AF,25,0)/100</f>
        <v>0.02904</v>
      </c>
      <c r="R135" s="191">
        <f>VLOOKUP(A135,VBMA!$A:$AF,28,0)/100</f>
        <v>0.03096</v>
      </c>
      <c r="S135" s="191">
        <f>VLOOKUP(A135,VBMA!$A:$AF,31,0)/100</f>
        <v>0.03181</v>
      </c>
    </row>
    <row r="136" ht="15.75" customHeight="1">
      <c r="A136" s="108">
        <f>VBMA!A135</f>
        <v>45533</v>
      </c>
      <c r="B136" s="148">
        <f>VLOOKUP(A136,'VNIBOR đã xử lý'!$A:$T,12,0)</f>
        <v>0.01367219138</v>
      </c>
      <c r="C136" s="148">
        <f>VLOOKUP(A136,'VNIBOR đã xử lý'!$A:$T,13,0)</f>
        <v>0.01467259563</v>
      </c>
      <c r="D136" s="148">
        <f>VLOOKUP(A136,'VNIBOR đã xử lý'!$A:$T,14,0)</f>
        <v>0.01510610414</v>
      </c>
      <c r="E136" s="148">
        <f>VLOOKUP(A136,'VNIBOR đã xử lý'!$A:$T,15,0)</f>
        <v>0.01550626584</v>
      </c>
      <c r="F136" s="148">
        <f>VLOOKUP(A136,'VNIBOR đã xử lý'!$A:$T,16,0)</f>
        <v>0.01590642754</v>
      </c>
      <c r="G136" s="148">
        <f>VLOOKUP(A136,'VNIBOR đã xử lý'!$A:$T,17,0)</f>
        <v>0.01623989562</v>
      </c>
      <c r="H136" s="148">
        <f>VLOOKUP(A136,'VNIBOR đã xử lý'!$A:$T,18,0)</f>
        <v>0.01727364668</v>
      </c>
      <c r="I136" s="148">
        <f>VLOOKUP(A136,'VNIBOR đã xử lý'!$A:$T,19,0)</f>
        <v>0.01794058284</v>
      </c>
      <c r="J136" s="191">
        <f>VLOOKUP(A136,VBMA!$A:$AF,4,0)/100</f>
        <v>0.01863</v>
      </c>
      <c r="K136" s="191">
        <f>VLOOKUP(A136,VBMA!$A:$AF,7,0)/100</f>
        <v>0.01879</v>
      </c>
      <c r="L136" s="191">
        <f>VLOOKUP(A136,VBMA!$A:$AF,10,0)/100</f>
        <v>0.01904</v>
      </c>
      <c r="M136" s="191">
        <f>VLOOKUP(A136,VBMA!$A:$AF,13,0)/100</f>
        <v>0.01927</v>
      </c>
      <c r="N136" s="191">
        <f>VLOOKUP(A136,VBMA!$A:$AF,16,0)/100</f>
        <v>0.01951</v>
      </c>
      <c r="O136" s="191">
        <f>VLOOKUP(A136,VBMA!$A:$AF,19,0)/100</f>
        <v>0.0223</v>
      </c>
      <c r="P136" s="191">
        <f>VLOOKUP(A136,VBMA!$A:$AF,22,0)/100</f>
        <v>0.02714</v>
      </c>
      <c r="Q136" s="191">
        <f>VLOOKUP(A136,VBMA!$A:$AF,25,0)/100</f>
        <v>0.02904</v>
      </c>
      <c r="R136" s="191">
        <f>VLOOKUP(A136,VBMA!$A:$AF,28,0)/100</f>
        <v>0.03096</v>
      </c>
      <c r="S136" s="191">
        <f>VLOOKUP(A136,VBMA!$A:$AF,31,0)/100</f>
        <v>0.03181</v>
      </c>
    </row>
    <row r="137" ht="15.75" customHeight="1">
      <c r="A137" s="108">
        <f>VBMA!A136</f>
        <v>45532</v>
      </c>
      <c r="B137" s="148">
        <f>VLOOKUP(A137,'VNIBOR đã xử lý'!$A:$T,12,0)</f>
        <v>0.01496739705</v>
      </c>
      <c r="C137" s="148">
        <f>VLOOKUP(A137,'VNIBOR đã xử lý'!$A:$T,13,0)</f>
        <v>0.01554176668</v>
      </c>
      <c r="D137" s="148">
        <f>VLOOKUP(A137,'VNIBOR đã xử lý'!$A:$T,14,0)</f>
        <v>0.01577827183</v>
      </c>
      <c r="E137" s="148">
        <f>VLOOKUP(A137,'VNIBOR đã xử lý'!$A:$T,15,0)</f>
        <v>0.01604856342</v>
      </c>
      <c r="F137" s="148">
        <f>VLOOKUP(A137,'VNIBOR đã xử lý'!$A:$T,16,0)</f>
        <v>0.01638642792</v>
      </c>
      <c r="G137" s="148">
        <f>VLOOKUP(A137,'VNIBOR đã xử lý'!$A:$T,17,0)</f>
        <v>0.01662293306</v>
      </c>
      <c r="H137" s="148">
        <f>VLOOKUP(A137,'VNIBOR đã xử lý'!$A:$T,18,0)</f>
        <v>0.01780545879</v>
      </c>
      <c r="I137" s="148">
        <f>VLOOKUP(A137,'VNIBOR đã xử lý'!$A:$T,19,0)</f>
        <v>0.01821089618</v>
      </c>
      <c r="J137" s="191">
        <f>VLOOKUP(A137,VBMA!$A:$AF,4,0)/100</f>
        <v>0.01863</v>
      </c>
      <c r="K137" s="191">
        <f>VLOOKUP(A137,VBMA!$A:$AF,7,0)/100</f>
        <v>0.01879</v>
      </c>
      <c r="L137" s="191">
        <f>VLOOKUP(A137,VBMA!$A:$AF,10,0)/100</f>
        <v>0.01904</v>
      </c>
      <c r="M137" s="191">
        <f>VLOOKUP(A137,VBMA!$A:$AF,13,0)/100</f>
        <v>0.01927</v>
      </c>
      <c r="N137" s="191">
        <f>VLOOKUP(A137,VBMA!$A:$AF,16,0)/100</f>
        <v>0.01951</v>
      </c>
      <c r="O137" s="191">
        <f>VLOOKUP(A137,VBMA!$A:$AF,19,0)/100</f>
        <v>0.02231</v>
      </c>
      <c r="P137" s="191">
        <f>VLOOKUP(A137,VBMA!$A:$AF,22,0)/100</f>
        <v>0.02717</v>
      </c>
      <c r="Q137" s="191">
        <f>VLOOKUP(A137,VBMA!$A:$AF,25,0)/100</f>
        <v>0.02904</v>
      </c>
      <c r="R137" s="191">
        <f>VLOOKUP(A137,VBMA!$A:$AF,28,0)/100</f>
        <v>0.03096</v>
      </c>
      <c r="S137" s="191">
        <f>VLOOKUP(A137,VBMA!$A:$AF,31,0)/100</f>
        <v>0.03181</v>
      </c>
    </row>
    <row r="138" ht="15.75" customHeight="1">
      <c r="A138" s="108">
        <f>VBMA!A137</f>
        <v>45531</v>
      </c>
      <c r="B138" s="148">
        <f>VLOOKUP(A138,'VNIBOR đã xử lý'!$A:$T,12,0)</f>
        <v>0.01569193819</v>
      </c>
      <c r="C138" s="148">
        <f>VLOOKUP(A138,'VNIBOR đã xử lý'!$A:$T,13,0)</f>
        <v>0.016027954</v>
      </c>
      <c r="D138" s="148">
        <f>VLOOKUP(A138,'VNIBOR đã xử lý'!$A:$T,14,0)</f>
        <v>0.01612875874</v>
      </c>
      <c r="E138" s="148">
        <f>VLOOKUP(A138,'VNIBOR đã xử lý'!$A:$T,15,0)</f>
        <v>0.01622956348</v>
      </c>
      <c r="F138" s="148">
        <f>VLOOKUP(A138,'VNIBOR đã xử lý'!$A:$T,16,0)</f>
        <v>0.01646477455</v>
      </c>
      <c r="G138" s="148">
        <f>VLOOKUP(A138,'VNIBOR đã xử lý'!$A:$T,17,0)</f>
        <v>0.01663278245</v>
      </c>
      <c r="H138" s="148">
        <f>VLOOKUP(A138,'VNIBOR đã xử lý'!$A:$T,18,0)</f>
        <v>0.01774163461</v>
      </c>
      <c r="I138" s="148">
        <f>VLOOKUP(A138,'VNIBOR đã xử lý'!$A:$T,19,0)</f>
        <v>0.01817845516</v>
      </c>
      <c r="J138" s="191">
        <f>VLOOKUP(A138,VBMA!$A:$AF,4,0)/100</f>
        <v>0.01863</v>
      </c>
      <c r="K138" s="191">
        <f>VLOOKUP(A138,VBMA!$A:$AF,7,0)/100</f>
        <v>0.01879</v>
      </c>
      <c r="L138" s="191">
        <f>VLOOKUP(A138,VBMA!$A:$AF,10,0)/100</f>
        <v>0.01904</v>
      </c>
      <c r="M138" s="191">
        <f>VLOOKUP(A138,VBMA!$A:$AF,13,0)/100</f>
        <v>0.0193</v>
      </c>
      <c r="N138" s="191">
        <f>VLOOKUP(A138,VBMA!$A:$AF,16,0)/100</f>
        <v>0.01956</v>
      </c>
      <c r="O138" s="191">
        <f>VLOOKUP(A138,VBMA!$A:$AF,19,0)/100</f>
        <v>0.02227</v>
      </c>
      <c r="P138" s="191">
        <f>VLOOKUP(A138,VBMA!$A:$AF,22,0)/100</f>
        <v>0.02718</v>
      </c>
      <c r="Q138" s="191">
        <f>VLOOKUP(A138,VBMA!$A:$AF,25,0)/100</f>
        <v>0.02904</v>
      </c>
      <c r="R138" s="191">
        <f>VLOOKUP(A138,VBMA!$A:$AF,28,0)/100</f>
        <v>0.03096</v>
      </c>
      <c r="S138" s="191">
        <f>VLOOKUP(A138,VBMA!$A:$AF,31,0)/100</f>
        <v>0.03181</v>
      </c>
    </row>
    <row r="139" ht="15.75" customHeight="1">
      <c r="A139" s="108">
        <f>VBMA!A138</f>
        <v>45530</v>
      </c>
      <c r="B139" s="148">
        <f>VLOOKUP(A139,'VNIBOR đã xử lý'!$A:$T,12,0)</f>
        <v>0.01527941963</v>
      </c>
      <c r="C139" s="148">
        <f>VLOOKUP(A139,'VNIBOR đã xử lý'!$A:$T,13,0)</f>
        <v>0.01558298425</v>
      </c>
      <c r="D139" s="148">
        <f>VLOOKUP(A139,'VNIBOR đã xử lý'!$A:$T,14,0)</f>
        <v>0.01578536067</v>
      </c>
      <c r="E139" s="148">
        <f>VLOOKUP(A139,'VNIBOR đã xử lý'!$A:$T,15,0)</f>
        <v>0.0160889253</v>
      </c>
      <c r="F139" s="148">
        <f>VLOOKUP(A139,'VNIBOR đã xử lý'!$A:$T,16,0)</f>
        <v>0.01645994874</v>
      </c>
      <c r="G139" s="148">
        <f>VLOOKUP(A139,'VNIBOR đã xử lý'!$A:$T,17,0)</f>
        <v>0.01669605456</v>
      </c>
      <c r="H139" s="148">
        <f>VLOOKUP(A139,'VNIBOR đã xử lý'!$A:$T,18,0)</f>
        <v>0.01794404248</v>
      </c>
      <c r="I139" s="148">
        <f>VLOOKUP(A139,'VNIBOR đã xử lý'!$A:$T,19,0)</f>
        <v>0.01828133651</v>
      </c>
      <c r="J139" s="191">
        <f>VLOOKUP(A139,VBMA!$A:$AF,4,0)/100</f>
        <v>0.01863</v>
      </c>
      <c r="K139" s="191">
        <f>VLOOKUP(A139,VBMA!$A:$AF,7,0)/100</f>
        <v>0.01879</v>
      </c>
      <c r="L139" s="191">
        <f>VLOOKUP(A139,VBMA!$A:$AF,10,0)/100</f>
        <v>0.01904</v>
      </c>
      <c r="M139" s="191">
        <f>VLOOKUP(A139,VBMA!$A:$AF,13,0)/100</f>
        <v>0.01932</v>
      </c>
      <c r="N139" s="191">
        <f>VLOOKUP(A139,VBMA!$A:$AF,16,0)/100</f>
        <v>0.01961</v>
      </c>
      <c r="O139" s="191">
        <f>VLOOKUP(A139,VBMA!$A:$AF,19,0)/100</f>
        <v>0.02227</v>
      </c>
      <c r="P139" s="191">
        <f>VLOOKUP(A139,VBMA!$A:$AF,22,0)/100</f>
        <v>0.02714</v>
      </c>
      <c r="Q139" s="191">
        <f>VLOOKUP(A139,VBMA!$A:$AF,25,0)/100</f>
        <v>0.02904</v>
      </c>
      <c r="R139" s="191">
        <f>VLOOKUP(A139,VBMA!$A:$AF,28,0)/100</f>
        <v>0.03096</v>
      </c>
      <c r="S139" s="191">
        <f>VLOOKUP(A139,VBMA!$A:$AF,31,0)/100</f>
        <v>0.03181</v>
      </c>
    </row>
    <row r="140" ht="15.75" customHeight="1">
      <c r="A140" s="108">
        <f>VBMA!A139</f>
        <v>45527</v>
      </c>
      <c r="B140" s="148">
        <f>VLOOKUP(A140,'VNIBOR đã xử lý'!$A:$T,12,0)</f>
        <v>0.01504147791</v>
      </c>
      <c r="C140" s="148">
        <f>VLOOKUP(A140,'VNIBOR đã xử lý'!$A:$T,13,0)</f>
        <v>0.01537873078</v>
      </c>
      <c r="D140" s="148">
        <f>VLOOKUP(A140,'VNIBOR đã xử lý'!$A:$T,14,0)</f>
        <v>0.01571598365</v>
      </c>
      <c r="E140" s="148">
        <f>VLOOKUP(A140,'VNIBOR đã xử lý'!$A:$T,15,0)</f>
        <v>0.01591833537</v>
      </c>
      <c r="F140" s="148">
        <f>VLOOKUP(A140,'VNIBOR đã xử lý'!$A:$T,16,0)</f>
        <v>0.01632303881</v>
      </c>
      <c r="G140" s="148">
        <f>VLOOKUP(A140,'VNIBOR đã xử lý'!$A:$T,17,0)</f>
        <v>0.0165928411</v>
      </c>
      <c r="H140" s="148">
        <f>VLOOKUP(A140,'VNIBOR đã xử lý'!$A:$T,18,0)</f>
        <v>0.01780695143</v>
      </c>
      <c r="I140" s="148">
        <f>VLOOKUP(A140,'VNIBOR đã xử lý'!$A:$T,19,0)</f>
        <v>0.01821165487</v>
      </c>
      <c r="J140" s="191">
        <f>VLOOKUP(A140,VBMA!$A:$AF,4,0)/100</f>
        <v>0.01863</v>
      </c>
      <c r="K140" s="191">
        <f>VLOOKUP(A140,VBMA!$A:$AF,7,0)/100</f>
        <v>0.01879</v>
      </c>
      <c r="L140" s="191">
        <f>VLOOKUP(A140,VBMA!$A:$AF,10,0)/100</f>
        <v>0.01904</v>
      </c>
      <c r="M140" s="191">
        <f>VLOOKUP(A140,VBMA!$A:$AF,13,0)/100</f>
        <v>0.01927</v>
      </c>
      <c r="N140" s="191">
        <f>VLOOKUP(A140,VBMA!$A:$AF,16,0)/100</f>
        <v>0.01951</v>
      </c>
      <c r="O140" s="191">
        <f>VLOOKUP(A140,VBMA!$A:$AF,19,0)/100</f>
        <v>0.02228</v>
      </c>
      <c r="P140" s="191">
        <f>VLOOKUP(A140,VBMA!$A:$AF,22,0)/100</f>
        <v>0.0272</v>
      </c>
      <c r="Q140" s="191">
        <f>VLOOKUP(A140,VBMA!$A:$AF,25,0)/100</f>
        <v>0.02903</v>
      </c>
      <c r="R140" s="191">
        <f>VLOOKUP(A140,VBMA!$A:$AF,28,0)/100</f>
        <v>0.03096</v>
      </c>
      <c r="S140" s="191">
        <f>VLOOKUP(A140,VBMA!$A:$AF,31,0)/100</f>
        <v>0.03181</v>
      </c>
    </row>
    <row r="141" ht="15.75" customHeight="1">
      <c r="A141" s="108">
        <f>VBMA!A140</f>
        <v>45526</v>
      </c>
      <c r="B141" s="148">
        <f>VLOOKUP(A141,'VNIBOR đã xử lý'!$A:$T,12,0)</f>
        <v>0.01471042289</v>
      </c>
      <c r="C141" s="148">
        <f>VLOOKUP(A141,'VNIBOR đã xử lý'!$A:$T,13,0)</f>
        <v>0.01521535732</v>
      </c>
      <c r="D141" s="148">
        <f>VLOOKUP(A141,'VNIBOR đã xử lý'!$A:$T,14,0)</f>
        <v>0.01558564256</v>
      </c>
      <c r="E141" s="148">
        <f>VLOOKUP(A141,'VNIBOR đã xử lý'!$A:$T,15,0)</f>
        <v>0.01588860322</v>
      </c>
      <c r="F141" s="148">
        <f>VLOOKUP(A141,'VNIBOR đã xử lý'!$A:$T,16,0)</f>
        <v>0.01625888846</v>
      </c>
      <c r="G141" s="148">
        <f>VLOOKUP(A141,'VNIBOR đã xử lý'!$A:$T,17,0)</f>
        <v>0.01659551141</v>
      </c>
      <c r="H141" s="148">
        <f>VLOOKUP(A141,'VNIBOR đã xử lý'!$A:$T,18,0)</f>
        <v>0.01774002944</v>
      </c>
      <c r="I141" s="148">
        <f>VLOOKUP(A141,'VNIBOR đã xử lý'!$A:$T,19,0)</f>
        <v>0.01817763927</v>
      </c>
      <c r="J141" s="191">
        <f>VLOOKUP(A141,VBMA!$A:$AF,4,0)/100</f>
        <v>0.01863</v>
      </c>
      <c r="K141" s="191">
        <f>VLOOKUP(A141,VBMA!$A:$AF,7,0)/100</f>
        <v>0.01879</v>
      </c>
      <c r="L141" s="191">
        <f>VLOOKUP(A141,VBMA!$A:$AF,10,0)/100</f>
        <v>0.01904</v>
      </c>
      <c r="M141" s="191">
        <f>VLOOKUP(A141,VBMA!$A:$AF,13,0)/100</f>
        <v>0.01927</v>
      </c>
      <c r="N141" s="191">
        <f>VLOOKUP(A141,VBMA!$A:$AF,16,0)/100</f>
        <v>0.01951</v>
      </c>
      <c r="O141" s="191">
        <f>VLOOKUP(A141,VBMA!$A:$AF,19,0)/100</f>
        <v>0.02229</v>
      </c>
      <c r="P141" s="191">
        <f>VLOOKUP(A141,VBMA!$A:$AF,22,0)/100</f>
        <v>0.02713</v>
      </c>
      <c r="Q141" s="191">
        <f>VLOOKUP(A141,VBMA!$A:$AF,25,0)/100</f>
        <v>0.02904</v>
      </c>
      <c r="R141" s="191">
        <f>VLOOKUP(A141,VBMA!$A:$AF,28,0)/100</f>
        <v>0.03096</v>
      </c>
      <c r="S141" s="191">
        <f>VLOOKUP(A141,VBMA!$A:$AF,31,0)/100</f>
        <v>0.03181</v>
      </c>
    </row>
    <row r="142" ht="15.75" customHeight="1">
      <c r="A142" s="108">
        <f>VBMA!A141</f>
        <v>45525</v>
      </c>
      <c r="B142" s="148">
        <f>VLOOKUP(A142,'VNIBOR đã xử lý'!$A:$T,12,0)</f>
        <v>0.01514798385</v>
      </c>
      <c r="C142" s="148">
        <f>VLOOKUP(A142,'VNIBOR đã xử lý'!$A:$T,13,0)</f>
        <v>0.01569632716</v>
      </c>
      <c r="D142" s="148">
        <f>VLOOKUP(A142,'VNIBOR đã xử lý'!$A:$T,14,0)</f>
        <v>0.01597049881</v>
      </c>
      <c r="E142" s="148">
        <f>VLOOKUP(A142,'VNIBOR đã xử lý'!$A:$T,15,0)</f>
        <v>0.01617612755</v>
      </c>
      <c r="F142" s="148">
        <f>VLOOKUP(A142,'VNIBOR đã xử lý'!$A:$T,16,0)</f>
        <v>0.01658738503</v>
      </c>
      <c r="G142" s="148">
        <f>VLOOKUP(A142,'VNIBOR đã xử lý'!$A:$T,17,0)</f>
        <v>0.0169300996</v>
      </c>
      <c r="H142" s="148">
        <f>VLOOKUP(A142,'VNIBOR đã xử lý'!$A:$T,18,0)</f>
        <v>0.01823241495</v>
      </c>
      <c r="I142" s="148">
        <f>VLOOKUP(A142,'VNIBOR đã xử lý'!$A:$T,19,0)</f>
        <v>0.01850658661</v>
      </c>
      <c r="J142" s="191">
        <f>VLOOKUP(A142,VBMA!$A:$AF,4,0)/100</f>
        <v>0.01879</v>
      </c>
      <c r="K142" s="191">
        <f>VLOOKUP(A142,VBMA!$A:$AF,7,0)/100</f>
        <v>0.01892</v>
      </c>
      <c r="L142" s="191">
        <f>VLOOKUP(A142,VBMA!$A:$AF,10,0)/100</f>
        <v>0.01913</v>
      </c>
      <c r="M142" s="191">
        <f>VLOOKUP(A142,VBMA!$A:$AF,13,0)/100</f>
        <v>0.01932</v>
      </c>
      <c r="N142" s="191">
        <f>VLOOKUP(A142,VBMA!$A:$AF,16,0)/100</f>
        <v>0.01951</v>
      </c>
      <c r="O142" s="191">
        <f>VLOOKUP(A142,VBMA!$A:$AF,19,0)/100</f>
        <v>0.02226</v>
      </c>
      <c r="P142" s="191">
        <f>VLOOKUP(A142,VBMA!$A:$AF,22,0)/100</f>
        <v>0.0272</v>
      </c>
      <c r="Q142" s="191">
        <f>VLOOKUP(A142,VBMA!$A:$AF,25,0)/100</f>
        <v>0.02904</v>
      </c>
      <c r="R142" s="191">
        <f>VLOOKUP(A142,VBMA!$A:$AF,28,0)/100</f>
        <v>0.03113</v>
      </c>
      <c r="S142" s="191">
        <f>VLOOKUP(A142,VBMA!$A:$AF,31,0)/100</f>
        <v>0.0319</v>
      </c>
    </row>
    <row r="143" ht="15.75" customHeight="1">
      <c r="A143" s="108">
        <f>VBMA!A142</f>
        <v>45524</v>
      </c>
      <c r="B143" s="148">
        <f>VLOOKUP(A143,'VNIBOR đã xử lý'!$A:$T,12,0)</f>
        <v>0.01530671833</v>
      </c>
      <c r="C143" s="148">
        <f>VLOOKUP(A143,'VNIBOR đã xử lý'!$A:$T,13,0)</f>
        <v>0.01564686763</v>
      </c>
      <c r="D143" s="148">
        <f>VLOOKUP(A143,'VNIBOR đã xử lý'!$A:$T,14,0)</f>
        <v>0.01598701692</v>
      </c>
      <c r="E143" s="148">
        <f>VLOOKUP(A143,'VNIBOR đã xử lý'!$A:$T,15,0)</f>
        <v>0.0161911065</v>
      </c>
      <c r="F143" s="148">
        <f>VLOOKUP(A143,'VNIBOR đã xử lý'!$A:$T,16,0)</f>
        <v>0.01666731552</v>
      </c>
      <c r="G143" s="148">
        <f>VLOOKUP(A143,'VNIBOR đã xử lý'!$A:$T,17,0)</f>
        <v>0.01700746481</v>
      </c>
      <c r="H143" s="148">
        <f>VLOOKUP(A143,'VNIBOR đã xử lý'!$A:$T,18,0)</f>
        <v>0.01795988284</v>
      </c>
      <c r="I143" s="148">
        <f>VLOOKUP(A143,'VNIBOR đã xử lý'!$A:$T,19,0)</f>
        <v>0.018368062</v>
      </c>
      <c r="J143" s="191">
        <f>VLOOKUP(A143,VBMA!$A:$AF,4,0)/100</f>
        <v>0.01879</v>
      </c>
      <c r="K143" s="191">
        <f>VLOOKUP(A143,VBMA!$A:$AF,7,0)/100</f>
        <v>0.01892</v>
      </c>
      <c r="L143" s="191">
        <f>VLOOKUP(A143,VBMA!$A:$AF,10,0)/100</f>
        <v>0.01913</v>
      </c>
      <c r="M143" s="191">
        <f>VLOOKUP(A143,VBMA!$A:$AF,13,0)/100</f>
        <v>0.01932</v>
      </c>
      <c r="N143" s="191">
        <f>VLOOKUP(A143,VBMA!$A:$AF,16,0)/100</f>
        <v>0.01951</v>
      </c>
      <c r="O143" s="191">
        <f>VLOOKUP(A143,VBMA!$A:$AF,19,0)/100</f>
        <v>0.02229</v>
      </c>
      <c r="P143" s="191">
        <f>VLOOKUP(A143,VBMA!$A:$AF,22,0)/100</f>
        <v>0.02719</v>
      </c>
      <c r="Q143" s="191">
        <f>VLOOKUP(A143,VBMA!$A:$AF,25,0)/100</f>
        <v>0.02902</v>
      </c>
      <c r="R143" s="191">
        <f>VLOOKUP(A143,VBMA!$A:$AF,28,0)/100</f>
        <v>0.03113</v>
      </c>
      <c r="S143" s="191">
        <f>VLOOKUP(A143,VBMA!$A:$AF,31,0)/100</f>
        <v>0.0319</v>
      </c>
    </row>
    <row r="144" ht="15.75" customHeight="1">
      <c r="A144" s="108">
        <f>VBMA!A143</f>
        <v>45523</v>
      </c>
      <c r="B144" s="148">
        <f>VLOOKUP(A144,'VNIBOR đã xử lý'!$A:$T,12,0)</f>
        <v>0.01567150449</v>
      </c>
      <c r="C144" s="148">
        <f>VLOOKUP(A144,'VNIBOR đã xử lý'!$A:$T,13,0)</f>
        <v>0.01591050347</v>
      </c>
      <c r="D144" s="148">
        <f>VLOOKUP(A144,'VNIBOR đã xử lý'!$A:$T,14,0)</f>
        <v>0.01614950245</v>
      </c>
      <c r="E144" s="148">
        <f>VLOOKUP(A144,'VNIBOR đã xử lý'!$A:$T,15,0)</f>
        <v>0.0162860733</v>
      </c>
      <c r="F144" s="148">
        <f>VLOOKUP(A144,'VNIBOR đã xử lý'!$A:$T,16,0)</f>
        <v>0.01676407125</v>
      </c>
      <c r="G144" s="148">
        <f>VLOOKUP(A144,'VNIBOR đã xử lý'!$A:$T,17,0)</f>
        <v>0.01710549837</v>
      </c>
      <c r="H144" s="148">
        <f>VLOOKUP(A144,'VNIBOR đã xử lý'!$A:$T,18,0)</f>
        <v>0.01809563699</v>
      </c>
      <c r="I144" s="148">
        <f>VLOOKUP(A144,'VNIBOR đã xử lý'!$A:$T,19,0)</f>
        <v>0.01843706411</v>
      </c>
      <c r="J144" s="191">
        <f>VLOOKUP(A144,VBMA!$A:$AF,4,0)/100</f>
        <v>0.01879</v>
      </c>
      <c r="K144" s="191">
        <f>VLOOKUP(A144,VBMA!$A:$AF,7,0)/100</f>
        <v>0.01892</v>
      </c>
      <c r="L144" s="191">
        <f>VLOOKUP(A144,VBMA!$A:$AF,10,0)/100</f>
        <v>0.01913</v>
      </c>
      <c r="M144" s="191">
        <f>VLOOKUP(A144,VBMA!$A:$AF,13,0)/100</f>
        <v>0.01932</v>
      </c>
      <c r="N144" s="191">
        <f>VLOOKUP(A144,VBMA!$A:$AF,16,0)/100</f>
        <v>0.01951</v>
      </c>
      <c r="O144" s="191">
        <f>VLOOKUP(A144,VBMA!$A:$AF,19,0)/100</f>
        <v>0.02241</v>
      </c>
      <c r="P144" s="191">
        <f>VLOOKUP(A144,VBMA!$A:$AF,22,0)/100</f>
        <v>0.02726</v>
      </c>
      <c r="Q144" s="191">
        <f>VLOOKUP(A144,VBMA!$A:$AF,25,0)/100</f>
        <v>0.02906</v>
      </c>
      <c r="R144" s="191">
        <f>VLOOKUP(A144,VBMA!$A:$AF,28,0)/100</f>
        <v>0.03113</v>
      </c>
      <c r="S144" s="191">
        <f>VLOOKUP(A144,VBMA!$A:$AF,31,0)/100</f>
        <v>0.0319</v>
      </c>
    </row>
    <row r="145" ht="15.75" customHeight="1">
      <c r="A145" s="108">
        <f>VBMA!A144</f>
        <v>45520</v>
      </c>
      <c r="B145" s="148">
        <f>VLOOKUP(A145,'VNIBOR đã xử lý'!$A:$T,12,0)</f>
        <v>0.01560321907</v>
      </c>
      <c r="C145" s="148">
        <f>VLOOKUP(A145,'VNIBOR đã xử lý'!$A:$T,13,0)</f>
        <v>0.01584221805</v>
      </c>
      <c r="D145" s="148">
        <f>VLOOKUP(A145,'VNIBOR đã xử lý'!$A:$T,14,0)</f>
        <v>0.0160129316</v>
      </c>
      <c r="E145" s="148">
        <f>VLOOKUP(A145,'VNIBOR đã xử lý'!$A:$T,15,0)</f>
        <v>0.01625193058</v>
      </c>
      <c r="F145" s="148">
        <f>VLOOKUP(A145,'VNIBOR đã xử lý'!$A:$T,16,0)</f>
        <v>0.01676407125</v>
      </c>
      <c r="G145" s="148">
        <f>VLOOKUP(A145,'VNIBOR đã xử lý'!$A:$T,17,0)</f>
        <v>0.01710549837</v>
      </c>
      <c r="H145" s="148">
        <f>VLOOKUP(A145,'VNIBOR đã xử lý'!$A:$T,18,0)</f>
        <v>0.01809563699</v>
      </c>
      <c r="I145" s="148">
        <f>VLOOKUP(A145,'VNIBOR đã xử lý'!$A:$T,19,0)</f>
        <v>0.01843706411</v>
      </c>
      <c r="J145" s="191">
        <f>VLOOKUP(A145,VBMA!$A:$AF,4,0)/100</f>
        <v>0.01879</v>
      </c>
      <c r="K145" s="191">
        <f>VLOOKUP(A145,VBMA!$A:$AF,7,0)/100</f>
        <v>0.01892</v>
      </c>
      <c r="L145" s="191">
        <f>VLOOKUP(A145,VBMA!$A:$AF,10,0)/100</f>
        <v>0.01913</v>
      </c>
      <c r="M145" s="191">
        <f>VLOOKUP(A145,VBMA!$A:$AF,13,0)/100</f>
        <v>0.01934</v>
      </c>
      <c r="N145" s="191">
        <f>VLOOKUP(A145,VBMA!$A:$AF,16,0)/100</f>
        <v>0.01955</v>
      </c>
      <c r="O145" s="191">
        <f>VLOOKUP(A145,VBMA!$A:$AF,19,0)/100</f>
        <v>0.02238</v>
      </c>
      <c r="P145" s="191">
        <f>VLOOKUP(A145,VBMA!$A:$AF,22,0)/100</f>
        <v>0.02723</v>
      </c>
      <c r="Q145" s="191">
        <f>VLOOKUP(A145,VBMA!$A:$AF,25,0)/100</f>
        <v>0.02904</v>
      </c>
      <c r="R145" s="191">
        <f>VLOOKUP(A145,VBMA!$A:$AF,28,0)/100</f>
        <v>0.03113</v>
      </c>
      <c r="S145" s="191">
        <f>VLOOKUP(A145,VBMA!$A:$AF,31,0)/100</f>
        <v>0.0319</v>
      </c>
    </row>
    <row r="146" ht="15.75" customHeight="1">
      <c r="A146" s="108">
        <f>VBMA!A145</f>
        <v>45519</v>
      </c>
      <c r="B146" s="148">
        <f>VLOOKUP(A146,'VNIBOR đã xử lý'!$A:$T,12,0)</f>
        <v>0.01553988751</v>
      </c>
      <c r="C146" s="148">
        <f>VLOOKUP(A146,'VNIBOR đã xử lý'!$A:$T,13,0)</f>
        <v>0.01577843842</v>
      </c>
      <c r="D146" s="148">
        <f>VLOOKUP(A146,'VNIBOR đã xử lý'!$A:$T,14,0)</f>
        <v>0.01598291062</v>
      </c>
      <c r="E146" s="148">
        <f>VLOOKUP(A146,'VNIBOR đã xử lý'!$A:$T,15,0)</f>
        <v>0.01622146153</v>
      </c>
      <c r="F146" s="148">
        <f>VLOOKUP(A146,'VNIBOR đã xử lý'!$A:$T,16,0)</f>
        <v>0.01669856334</v>
      </c>
      <c r="G146" s="148">
        <f>VLOOKUP(A146,'VNIBOR đã xử lý'!$A:$T,17,0)</f>
        <v>0.01700527164</v>
      </c>
      <c r="H146" s="148">
        <f>VLOOKUP(A146,'VNIBOR đã xử lý'!$A:$T,18,0)</f>
        <v>0.01802763266</v>
      </c>
      <c r="I146" s="148">
        <f>VLOOKUP(A146,'VNIBOR đã xử lý'!$A:$T,19,0)</f>
        <v>0.01840249837</v>
      </c>
      <c r="J146" s="191">
        <f>VLOOKUP(A146,VBMA!$A:$AF,4,0)/100</f>
        <v>0.01879</v>
      </c>
      <c r="K146" s="191">
        <f>VLOOKUP(A146,VBMA!$A:$AF,7,0)/100</f>
        <v>0.01892</v>
      </c>
      <c r="L146" s="191">
        <f>VLOOKUP(A146,VBMA!$A:$AF,10,0)/100</f>
        <v>0.01913</v>
      </c>
      <c r="M146" s="191">
        <f>VLOOKUP(A146,VBMA!$A:$AF,13,0)/100</f>
        <v>0.01934</v>
      </c>
      <c r="N146" s="191">
        <f>VLOOKUP(A146,VBMA!$A:$AF,16,0)/100</f>
        <v>0.01955</v>
      </c>
      <c r="O146" s="191">
        <f>VLOOKUP(A146,VBMA!$A:$AF,19,0)/100</f>
        <v>0.02235</v>
      </c>
      <c r="P146" s="191">
        <f>VLOOKUP(A146,VBMA!$A:$AF,22,0)/100</f>
        <v>0.02726</v>
      </c>
      <c r="Q146" s="191">
        <f>VLOOKUP(A146,VBMA!$A:$AF,25,0)/100</f>
        <v>0.02904</v>
      </c>
      <c r="R146" s="191">
        <f>VLOOKUP(A146,VBMA!$A:$AF,28,0)/100</f>
        <v>0.03113</v>
      </c>
      <c r="S146" s="191">
        <f>VLOOKUP(A146,VBMA!$A:$AF,31,0)/100</f>
        <v>0.0319</v>
      </c>
    </row>
    <row r="147" ht="15.75" customHeight="1">
      <c r="A147" s="108">
        <f>VBMA!A146</f>
        <v>45518</v>
      </c>
      <c r="B147" s="148">
        <f>VLOOKUP(A147,'VNIBOR đã xử lý'!$A:$T,12,0)</f>
        <v>0.01533729059</v>
      </c>
      <c r="C147" s="148">
        <f>VLOOKUP(A147,'VNIBOR đã xử lý'!$A:$T,13,0)</f>
        <v>0.01567811927</v>
      </c>
      <c r="D147" s="148">
        <f>VLOOKUP(A147,'VNIBOR đã xử lý'!$A:$T,14,0)</f>
        <v>0.01595078221</v>
      </c>
      <c r="E147" s="148">
        <f>VLOOKUP(A147,'VNIBOR đã xử lý'!$A:$T,15,0)</f>
        <v>0.01618936229</v>
      </c>
      <c r="F147" s="148">
        <f>VLOOKUP(A147,'VNIBOR đã xử lý'!$A:$T,16,0)</f>
        <v>0.01670060531</v>
      </c>
      <c r="G147" s="148">
        <f>VLOOKUP(A147,'VNIBOR đã xử lý'!$A:$T,17,0)</f>
        <v>0.01704143399</v>
      </c>
      <c r="H147" s="148">
        <f>VLOOKUP(A147,'VNIBOR đã xử lý'!$A:$T,18,0)</f>
        <v>0.01816616863</v>
      </c>
      <c r="I147" s="148">
        <f>VLOOKUP(A147,'VNIBOR đã xử lý'!$A:$T,19,0)</f>
        <v>0.01847291444</v>
      </c>
      <c r="J147" s="191">
        <f>VLOOKUP(A147,VBMA!$A:$AF,4,0)/100</f>
        <v>0.01879</v>
      </c>
      <c r="K147" s="191">
        <f>VLOOKUP(A147,VBMA!$A:$AF,7,0)/100</f>
        <v>0.01892</v>
      </c>
      <c r="L147" s="191">
        <f>VLOOKUP(A147,VBMA!$A:$AF,10,0)/100</f>
        <v>0.01913</v>
      </c>
      <c r="M147" s="191">
        <f>VLOOKUP(A147,VBMA!$A:$AF,13,0)/100</f>
        <v>0.01935</v>
      </c>
      <c r="N147" s="191">
        <f>VLOOKUP(A147,VBMA!$A:$AF,16,0)/100</f>
        <v>0.01958</v>
      </c>
      <c r="O147" s="191">
        <f>VLOOKUP(A147,VBMA!$A:$AF,19,0)/100</f>
        <v>0.02234</v>
      </c>
      <c r="P147" s="191">
        <f>VLOOKUP(A147,VBMA!$A:$AF,22,0)/100</f>
        <v>0.02722</v>
      </c>
      <c r="Q147" s="191">
        <f>VLOOKUP(A147,VBMA!$A:$AF,25,0)/100</f>
        <v>0.02901</v>
      </c>
      <c r="R147" s="191">
        <f>VLOOKUP(A147,VBMA!$A:$AF,28,0)/100</f>
        <v>0.03113</v>
      </c>
      <c r="S147" s="191">
        <f>VLOOKUP(A147,VBMA!$A:$AF,31,0)/100</f>
        <v>0.0319</v>
      </c>
    </row>
    <row r="148" ht="15.75" customHeight="1">
      <c r="A148" s="108">
        <f>VBMA!A147</f>
        <v>45517</v>
      </c>
      <c r="B148" s="148">
        <f>VLOOKUP(A148,'VNIBOR đã xử lý'!$A:$T,12,0)</f>
        <v>0.01491865336</v>
      </c>
      <c r="C148" s="148">
        <f>VLOOKUP(A148,'VNIBOR đã xử lý'!$A:$T,13,0)</f>
        <v>0.01542609054</v>
      </c>
      <c r="D148" s="148">
        <f>VLOOKUP(A148,'VNIBOR đã xử lý'!$A:$T,14,0)</f>
        <v>0.01579821115</v>
      </c>
      <c r="E148" s="148">
        <f>VLOOKUP(A148,'VNIBOR đã xử lý'!$A:$T,15,0)</f>
        <v>0.01623799005</v>
      </c>
      <c r="F148" s="148">
        <f>VLOOKUP(A148,'VNIBOR đã xử lý'!$A:$T,16,0)</f>
        <v>0.01667776894</v>
      </c>
      <c r="G148" s="148">
        <f>VLOOKUP(A148,'VNIBOR đã xử lý'!$A:$T,17,0)</f>
        <v>0.01694840211</v>
      </c>
      <c r="H148" s="148">
        <f>VLOOKUP(A148,'VNIBOR đã xử lý'!$A:$T,18,0)</f>
        <v>0.0178956182</v>
      </c>
      <c r="I148" s="148">
        <f>VLOOKUP(A148,'VNIBOR đã xử lý'!$A:$T,19,0)</f>
        <v>0.0183353971</v>
      </c>
      <c r="J148" s="191">
        <f>VLOOKUP(A148,VBMA!$A:$AF,4,0)/100</f>
        <v>0.01879</v>
      </c>
      <c r="K148" s="191">
        <f>VLOOKUP(A148,VBMA!$A:$AF,7,0)/100</f>
        <v>0.01892</v>
      </c>
      <c r="L148" s="191">
        <f>VLOOKUP(A148,VBMA!$A:$AF,10,0)/100</f>
        <v>0.01913</v>
      </c>
      <c r="M148" s="191">
        <f>VLOOKUP(A148,VBMA!$A:$AF,13,0)/100</f>
        <v>0.01939</v>
      </c>
      <c r="N148" s="191">
        <f>VLOOKUP(A148,VBMA!$A:$AF,16,0)/100</f>
        <v>0.01965</v>
      </c>
      <c r="O148" s="191">
        <f>VLOOKUP(A148,VBMA!$A:$AF,19,0)/100</f>
        <v>0.02236</v>
      </c>
      <c r="P148" s="191">
        <f>VLOOKUP(A148,VBMA!$A:$AF,22,0)/100</f>
        <v>0.02725</v>
      </c>
      <c r="Q148" s="191">
        <f>VLOOKUP(A148,VBMA!$A:$AF,25,0)/100</f>
        <v>0.02902</v>
      </c>
      <c r="R148" s="191">
        <f>VLOOKUP(A148,VBMA!$A:$AF,28,0)/100</f>
        <v>0.03113</v>
      </c>
      <c r="S148" s="191">
        <f>VLOOKUP(A148,VBMA!$A:$AF,31,0)/100</f>
        <v>0.0319</v>
      </c>
    </row>
    <row r="149" ht="15.75" customHeight="1">
      <c r="A149" s="108">
        <f>VBMA!A148</f>
        <v>45516</v>
      </c>
      <c r="B149" s="148">
        <f>VLOOKUP(A149,'VNIBOR đã xử lý'!$A:$T,12,0)</f>
        <v>0.01496656903</v>
      </c>
      <c r="C149" s="148">
        <f>VLOOKUP(A149,'VNIBOR đã xử lý'!$A:$T,13,0)</f>
        <v>0.01530671833</v>
      </c>
      <c r="D149" s="148">
        <f>VLOOKUP(A149,'VNIBOR đã xử lý'!$A:$T,14,0)</f>
        <v>0.01571489749</v>
      </c>
      <c r="E149" s="148">
        <f>VLOOKUP(A149,'VNIBOR đã xử lý'!$A:$T,15,0)</f>
        <v>0.01612307664</v>
      </c>
      <c r="F149" s="148">
        <f>VLOOKUP(A149,'VNIBOR đã xử lý'!$A:$T,16,0)</f>
        <v>0.0165312558</v>
      </c>
      <c r="G149" s="148">
        <f>VLOOKUP(A149,'VNIBOR đã xử lý'!$A:$T,17,0)</f>
        <v>0.01680337523</v>
      </c>
      <c r="H149" s="148">
        <f>VLOOKUP(A149,'VNIBOR đã xử lý'!$A:$T,18,0)</f>
        <v>0.01795988284</v>
      </c>
      <c r="I149" s="148">
        <f>VLOOKUP(A149,'VNIBOR đã xử lý'!$A:$T,19,0)</f>
        <v>0.018368062</v>
      </c>
      <c r="J149" s="191">
        <f>VLOOKUP(A149,VBMA!$A:$AF,4,0)/100</f>
        <v>0.01879</v>
      </c>
      <c r="K149" s="191">
        <f>VLOOKUP(A149,VBMA!$A:$AF,7,0)/100</f>
        <v>0.01892</v>
      </c>
      <c r="L149" s="191">
        <f>VLOOKUP(A149,VBMA!$A:$AF,10,0)/100</f>
        <v>0.01913</v>
      </c>
      <c r="M149" s="191">
        <f>VLOOKUP(A149,VBMA!$A:$AF,13,0)/100</f>
        <v>0.01938</v>
      </c>
      <c r="N149" s="191">
        <f>VLOOKUP(A149,VBMA!$A:$AF,16,0)/100</f>
        <v>0.01963</v>
      </c>
      <c r="O149" s="191">
        <f>VLOOKUP(A149,VBMA!$A:$AF,19,0)/100</f>
        <v>0.02245</v>
      </c>
      <c r="P149" s="191">
        <f>VLOOKUP(A149,VBMA!$A:$AF,22,0)/100</f>
        <v>0.02732</v>
      </c>
      <c r="Q149" s="191">
        <f>VLOOKUP(A149,VBMA!$A:$AF,25,0)/100</f>
        <v>0.02917</v>
      </c>
      <c r="R149" s="191">
        <f>VLOOKUP(A149,VBMA!$A:$AF,28,0)/100</f>
        <v>0.03113</v>
      </c>
      <c r="S149" s="191">
        <f>VLOOKUP(A149,VBMA!$A:$AF,31,0)/100</f>
        <v>0.0319</v>
      </c>
    </row>
    <row r="150" ht="15.75" customHeight="1">
      <c r="A150" s="108">
        <f>VBMA!A149</f>
        <v>45513</v>
      </c>
      <c r="B150" s="148">
        <f>VLOOKUP(A150,'VNIBOR đã xử lý'!$A:$T,12,0)</f>
        <v>0.01491257752</v>
      </c>
      <c r="C150" s="148">
        <f>VLOOKUP(A150,'VNIBOR đã xử lý'!$A:$T,13,0)</f>
        <v>0.0153531764</v>
      </c>
      <c r="D150" s="148">
        <f>VLOOKUP(A150,'VNIBOR đã xử lý'!$A:$T,14,0)</f>
        <v>0.01575988306</v>
      </c>
      <c r="E150" s="148">
        <f>VLOOKUP(A150,'VNIBOR đã xử lý'!$A:$T,15,0)</f>
        <v>0.01626826639</v>
      </c>
      <c r="F150" s="148">
        <f>VLOOKUP(A150,'VNIBOR đã xử lý'!$A:$T,16,0)</f>
        <v>0.01677664971</v>
      </c>
      <c r="G150" s="148">
        <f>VLOOKUP(A150,'VNIBOR đã xử lý'!$A:$T,17,0)</f>
        <v>0.01687832638</v>
      </c>
      <c r="H150" s="148">
        <f>VLOOKUP(A150,'VNIBOR đã xử lý'!$A:$T,18,0)</f>
        <v>0.01796287747</v>
      </c>
      <c r="I150" s="148">
        <f>VLOOKUP(A150,'VNIBOR đã xử lý'!$A:$T,19,0)</f>
        <v>0.01836958413</v>
      </c>
      <c r="J150" s="191">
        <f>VLOOKUP(A150,VBMA!$A:$AF,4,0)/100</f>
        <v>0.01879</v>
      </c>
      <c r="K150" s="191">
        <f>VLOOKUP(A150,VBMA!$A:$AF,7,0)/100</f>
        <v>0.01892</v>
      </c>
      <c r="L150" s="191">
        <f>VLOOKUP(A150,VBMA!$A:$AF,10,0)/100</f>
        <v>0.01913</v>
      </c>
      <c r="M150" s="191">
        <f>VLOOKUP(A150,VBMA!$A:$AF,13,0)/100</f>
        <v>0.01944</v>
      </c>
      <c r="N150" s="191">
        <f>VLOOKUP(A150,VBMA!$A:$AF,16,0)/100</f>
        <v>0.01975</v>
      </c>
      <c r="O150" s="191">
        <f>VLOOKUP(A150,VBMA!$A:$AF,19,0)/100</f>
        <v>0.02248</v>
      </c>
      <c r="P150" s="191">
        <f>VLOOKUP(A150,VBMA!$A:$AF,22,0)/100</f>
        <v>0.02737</v>
      </c>
      <c r="Q150" s="191">
        <f>VLOOKUP(A150,VBMA!$A:$AF,25,0)/100</f>
        <v>0.02917</v>
      </c>
      <c r="R150" s="191">
        <f>VLOOKUP(A150,VBMA!$A:$AF,28,0)/100</f>
        <v>0.03113</v>
      </c>
      <c r="S150" s="191">
        <f>VLOOKUP(A150,VBMA!$A:$AF,31,0)/100</f>
        <v>0.0319</v>
      </c>
    </row>
    <row r="151" ht="15.75" customHeight="1">
      <c r="A151" s="108">
        <f>VBMA!A150</f>
        <v>45512</v>
      </c>
      <c r="B151" s="148">
        <f>VLOOKUP(A151,'VNIBOR đã xử lý'!$A:$T,12,0)</f>
        <v>0.0152796064</v>
      </c>
      <c r="C151" s="148">
        <f>VLOOKUP(A151,'VNIBOR đã xử lý'!$A:$T,13,0)</f>
        <v>0.01579464931</v>
      </c>
      <c r="D151" s="148">
        <f>VLOOKUP(A151,'VNIBOR đã xử lý'!$A:$T,14,0)</f>
        <v>0.01613801125</v>
      </c>
      <c r="E151" s="148">
        <f>VLOOKUP(A151,'VNIBOR đã xử lý'!$A:$T,15,0)</f>
        <v>0.01658438178</v>
      </c>
      <c r="F151" s="148">
        <f>VLOOKUP(A151,'VNIBOR đã xử lý'!$A:$T,16,0)</f>
        <v>0.01706508849</v>
      </c>
      <c r="G151" s="148">
        <f>VLOOKUP(A151,'VNIBOR đã xử lý'!$A:$T,17,0)</f>
        <v>0.01727110566</v>
      </c>
      <c r="H151" s="148">
        <f>VLOOKUP(A151,'VNIBOR đã xử lý'!$A:$T,18,0)</f>
        <v>0.01830119148</v>
      </c>
      <c r="I151" s="148">
        <f>VLOOKUP(A151,'VNIBOR đã xử lý'!$A:$T,19,0)</f>
        <v>0.01854154484</v>
      </c>
      <c r="J151" s="191">
        <f>VLOOKUP(A151,VBMA!$A:$AF,4,0)/100</f>
        <v>0.01879</v>
      </c>
      <c r="K151" s="191">
        <f>VLOOKUP(A151,VBMA!$A:$AF,7,0)/100</f>
        <v>0.01892</v>
      </c>
      <c r="L151" s="191">
        <f>VLOOKUP(A151,VBMA!$A:$AF,10,0)/100</f>
        <v>0.01913</v>
      </c>
      <c r="M151" s="191">
        <f>VLOOKUP(A151,VBMA!$A:$AF,13,0)/100</f>
        <v>0.0194</v>
      </c>
      <c r="N151" s="191">
        <f>VLOOKUP(A151,VBMA!$A:$AF,16,0)/100</f>
        <v>0.01967</v>
      </c>
      <c r="O151" s="191">
        <f>VLOOKUP(A151,VBMA!$A:$AF,19,0)/100</f>
        <v>0.0225</v>
      </c>
      <c r="P151" s="191">
        <f>VLOOKUP(A151,VBMA!$A:$AF,22,0)/100</f>
        <v>0.02738</v>
      </c>
      <c r="Q151" s="191">
        <f>VLOOKUP(A151,VBMA!$A:$AF,25,0)/100</f>
        <v>0.02917</v>
      </c>
      <c r="R151" s="191">
        <f>VLOOKUP(A151,VBMA!$A:$AF,28,0)/100</f>
        <v>0.03113</v>
      </c>
      <c r="S151" s="191">
        <f>VLOOKUP(A151,VBMA!$A:$AF,31,0)/100</f>
        <v>0.0319</v>
      </c>
    </row>
    <row r="152" ht="15.75" customHeight="1">
      <c r="A152" s="108">
        <f>VBMA!A151</f>
        <v>45511</v>
      </c>
      <c r="B152" s="148">
        <f>VLOOKUP(A152,'VNIBOR đã xử lý'!$A:$T,12,0)</f>
        <v>0.01605002348</v>
      </c>
      <c r="C152" s="148">
        <f>VLOOKUP(A152,'VNIBOR đã xử lý'!$A:$T,13,0)</f>
        <v>0.01632321537</v>
      </c>
      <c r="D152" s="148">
        <f>VLOOKUP(A152,'VNIBOR đã xử lý'!$A:$T,14,0)</f>
        <v>0.01659640726</v>
      </c>
      <c r="E152" s="148">
        <f>VLOOKUP(A152,'VNIBOR đã xử lý'!$A:$T,15,0)</f>
        <v>0.01693789712</v>
      </c>
      <c r="F152" s="148">
        <f>VLOOKUP(A152,'VNIBOR đã xử lý'!$A:$T,16,0)</f>
        <v>0.01721108901</v>
      </c>
      <c r="G152" s="148">
        <f>VLOOKUP(A152,'VNIBOR đã xử lý'!$A:$T,17,0)</f>
        <v>0.0174842809</v>
      </c>
      <c r="H152" s="148">
        <f>VLOOKUP(A152,'VNIBOR đã xử lý'!$A:$T,18,0)</f>
        <v>0.01830385657</v>
      </c>
      <c r="I152" s="148">
        <f>VLOOKUP(A152,'VNIBOR đã xử lý'!$A:$T,19,0)</f>
        <v>0.01854289947</v>
      </c>
      <c r="J152" s="191">
        <f>VLOOKUP(A152,VBMA!$A:$AF,4,0)/100</f>
        <v>0.01879</v>
      </c>
      <c r="K152" s="191">
        <f>VLOOKUP(A152,VBMA!$A:$AF,7,0)/100</f>
        <v>0.01892</v>
      </c>
      <c r="L152" s="191">
        <f>VLOOKUP(A152,VBMA!$A:$AF,10,0)/100</f>
        <v>0.01913</v>
      </c>
      <c r="M152" s="191">
        <f>VLOOKUP(A152,VBMA!$A:$AF,13,0)/100</f>
        <v>0.0194</v>
      </c>
      <c r="N152" s="191">
        <f>VLOOKUP(A152,VBMA!$A:$AF,16,0)/100</f>
        <v>0.01967</v>
      </c>
      <c r="O152" s="191">
        <f>VLOOKUP(A152,VBMA!$A:$AF,19,0)/100</f>
        <v>0.02248</v>
      </c>
      <c r="P152" s="191">
        <f>VLOOKUP(A152,VBMA!$A:$AF,22,0)/100</f>
        <v>0.02738</v>
      </c>
      <c r="Q152" s="191">
        <f>VLOOKUP(A152,VBMA!$A:$AF,25,0)/100</f>
        <v>0.02916</v>
      </c>
      <c r="R152" s="191">
        <f>VLOOKUP(A152,VBMA!$A:$AF,28,0)/100</f>
        <v>0.03113</v>
      </c>
      <c r="S152" s="191">
        <f>VLOOKUP(A152,VBMA!$A:$AF,31,0)/100</f>
        <v>0.0319</v>
      </c>
    </row>
    <row r="153" ht="15.75" customHeight="1">
      <c r="A153" s="108">
        <f>VBMA!A152</f>
        <v>45510</v>
      </c>
      <c r="B153" s="148">
        <f>VLOOKUP(A153,'VNIBOR đã xử lý'!$A:$T,12,0)</f>
        <v>0.01666572619</v>
      </c>
      <c r="C153" s="148">
        <f>VLOOKUP(A153,'VNIBOR đã xử lý'!$A:$T,13,0)</f>
        <v>0.01673402835</v>
      </c>
      <c r="D153" s="148">
        <f>VLOOKUP(A153,'VNIBOR đã xử lý'!$A:$T,14,0)</f>
        <v>0.01690478374</v>
      </c>
      <c r="E153" s="148">
        <f>VLOOKUP(A153,'VNIBOR đã xử lý'!$A:$T,15,0)</f>
        <v>0.01697308589</v>
      </c>
      <c r="F153" s="148">
        <f>VLOOKUP(A153,'VNIBOR đã xử lý'!$A:$T,16,0)</f>
        <v>0.01731459668</v>
      </c>
      <c r="G153" s="148">
        <f>VLOOKUP(A153,'VNIBOR đã xử lý'!$A:$T,17,0)</f>
        <v>0.0175878053</v>
      </c>
      <c r="H153" s="148">
        <f>VLOOKUP(A153,'VNIBOR đã xử lý'!$A:$T,18,0)</f>
        <v>0.0183732801</v>
      </c>
      <c r="I153" s="148">
        <f>VLOOKUP(A153,'VNIBOR đã xử lý'!$A:$T,19,0)</f>
        <v>0.01857818657</v>
      </c>
      <c r="J153" s="191">
        <f>VLOOKUP(A153,VBMA!$A:$AF,4,0)/100</f>
        <v>0.01879</v>
      </c>
      <c r="K153" s="191">
        <f>VLOOKUP(A153,VBMA!$A:$AF,7,0)/100</f>
        <v>0.01892</v>
      </c>
      <c r="L153" s="191">
        <f>VLOOKUP(A153,VBMA!$A:$AF,10,0)/100</f>
        <v>0.01913</v>
      </c>
      <c r="M153" s="191">
        <f>VLOOKUP(A153,VBMA!$A:$AF,13,0)/100</f>
        <v>0.01938</v>
      </c>
      <c r="N153" s="191">
        <f>VLOOKUP(A153,VBMA!$A:$AF,16,0)/100</f>
        <v>0.01963</v>
      </c>
      <c r="O153" s="191">
        <f>VLOOKUP(A153,VBMA!$A:$AF,19,0)/100</f>
        <v>0.02261</v>
      </c>
      <c r="P153" s="191">
        <f>VLOOKUP(A153,VBMA!$A:$AF,22,0)/100</f>
        <v>0.02745</v>
      </c>
      <c r="Q153" s="191">
        <f>VLOOKUP(A153,VBMA!$A:$AF,25,0)/100</f>
        <v>0.02934</v>
      </c>
      <c r="R153" s="191">
        <f>VLOOKUP(A153,VBMA!$A:$AF,28,0)/100</f>
        <v>0.03113</v>
      </c>
      <c r="S153" s="191">
        <f>VLOOKUP(A153,VBMA!$A:$AF,31,0)/100</f>
        <v>0.03194</v>
      </c>
    </row>
    <row r="154" ht="15.75" customHeight="1">
      <c r="A154" s="108">
        <f>VBMA!A153</f>
        <v>45509</v>
      </c>
      <c r="B154" s="148">
        <f>VLOOKUP(A154,'VNIBOR đã xử lý'!$A:$T,12,0)</f>
        <v>0.01683545016</v>
      </c>
      <c r="C154" s="148">
        <f>VLOOKUP(A154,'VNIBOR đã xử lý'!$A:$T,13,0)</f>
        <v>0.01673300321</v>
      </c>
      <c r="D154" s="148">
        <f>VLOOKUP(A154,'VNIBOR đã xử lý'!$A:$T,14,0)</f>
        <v>0.01693789712</v>
      </c>
      <c r="E154" s="148">
        <f>VLOOKUP(A154,'VNIBOR đã xử lý'!$A:$T,15,0)</f>
        <v>0.01717694003</v>
      </c>
      <c r="F154" s="148">
        <f>VLOOKUP(A154,'VNIBOR đã xử lý'!$A:$T,16,0)</f>
        <v>0.01738183394</v>
      </c>
      <c r="G154" s="148">
        <f>VLOOKUP(A154,'VNIBOR đã xử lý'!$A:$T,17,0)</f>
        <v>0.01755257887</v>
      </c>
      <c r="H154" s="148">
        <f>VLOOKUP(A154,'VNIBOR đã xử lý'!$A:$T,18,0)</f>
        <v>0.01830385657</v>
      </c>
      <c r="I154" s="148">
        <f>VLOOKUP(A154,'VNIBOR đã xử lý'!$A:$T,19,0)</f>
        <v>0.01854289947</v>
      </c>
      <c r="J154" s="191">
        <f>VLOOKUP(A154,VBMA!$A:$AF,4,0)/100</f>
        <v>0.01879</v>
      </c>
      <c r="K154" s="191">
        <f>VLOOKUP(A154,VBMA!$A:$AF,7,0)/100</f>
        <v>0.01892</v>
      </c>
      <c r="L154" s="191">
        <f>VLOOKUP(A154,VBMA!$A:$AF,10,0)/100</f>
        <v>0.01913</v>
      </c>
      <c r="M154" s="191">
        <f>VLOOKUP(A154,VBMA!$A:$AF,13,0)/100</f>
        <v>0.01944</v>
      </c>
      <c r="N154" s="191">
        <f>VLOOKUP(A154,VBMA!$A:$AF,16,0)/100</f>
        <v>0.01976</v>
      </c>
      <c r="O154" s="191">
        <f>VLOOKUP(A154,VBMA!$A:$AF,19,0)/100</f>
        <v>0.02286</v>
      </c>
      <c r="P154" s="191">
        <f>VLOOKUP(A154,VBMA!$A:$AF,22,0)/100</f>
        <v>0.02774</v>
      </c>
      <c r="Q154" s="191">
        <f>VLOOKUP(A154,VBMA!$A:$AF,25,0)/100</f>
        <v>0.02943</v>
      </c>
      <c r="R154" s="191">
        <f>VLOOKUP(A154,VBMA!$A:$AF,28,0)/100</f>
        <v>0.03117</v>
      </c>
      <c r="S154" s="191">
        <f>VLOOKUP(A154,VBMA!$A:$AF,31,0)/100</f>
        <v>0.03194</v>
      </c>
    </row>
    <row r="155" ht="15.75" customHeight="1">
      <c r="A155" s="108">
        <f>VBMA!A154</f>
        <v>45506</v>
      </c>
      <c r="B155" s="148">
        <f>VLOOKUP(A155,'VNIBOR đã xử lý'!$A:$T,12,0)</f>
        <v>0.01629006433</v>
      </c>
      <c r="C155" s="148">
        <f>VLOOKUP(A155,'VNIBOR đã xử lý'!$A:$T,13,0)</f>
        <v>0.0164949708</v>
      </c>
      <c r="D155" s="148">
        <f>VLOOKUP(A155,'VNIBOR đã xử lý'!$A:$T,14,0)</f>
        <v>0.01666572619</v>
      </c>
      <c r="E155" s="148">
        <f>VLOOKUP(A155,'VNIBOR đã xử lý'!$A:$T,15,0)</f>
        <v>0.01707553913</v>
      </c>
      <c r="F155" s="148">
        <f>VLOOKUP(A155,'VNIBOR đã xử lý'!$A:$T,16,0)</f>
        <v>0.01734874775</v>
      </c>
      <c r="G155" s="148">
        <f>VLOOKUP(A155,'VNIBOR đã xử lý'!$A:$T,17,0)</f>
        <v>0.01751950314</v>
      </c>
      <c r="H155" s="148">
        <f>VLOOKUP(A155,'VNIBOR đã xử lý'!$A:$T,18,0)</f>
        <v>0.0183732801</v>
      </c>
      <c r="I155" s="148">
        <f>VLOOKUP(A155,'VNIBOR đã xử lý'!$A:$T,19,0)</f>
        <v>0.01857818657</v>
      </c>
      <c r="J155" s="191">
        <f>VLOOKUP(A155,VBMA!$A:$AF,4,0)/100</f>
        <v>0.01879</v>
      </c>
      <c r="K155" s="191">
        <f>VLOOKUP(A155,VBMA!$A:$AF,7,0)/100</f>
        <v>0.01892</v>
      </c>
      <c r="L155" s="191">
        <f>VLOOKUP(A155,VBMA!$A:$AF,10,0)/100</f>
        <v>0.01913</v>
      </c>
      <c r="M155" s="191">
        <f>VLOOKUP(A155,VBMA!$A:$AF,13,0)/100</f>
        <v>0.01944</v>
      </c>
      <c r="N155" s="191">
        <f>VLOOKUP(A155,VBMA!$A:$AF,16,0)/100</f>
        <v>0.01976</v>
      </c>
      <c r="O155" s="191">
        <f>VLOOKUP(A155,VBMA!$A:$AF,19,0)/100</f>
        <v>0.023</v>
      </c>
      <c r="P155" s="191">
        <f>VLOOKUP(A155,VBMA!$A:$AF,22,0)/100</f>
        <v>0.02792</v>
      </c>
      <c r="Q155" s="191">
        <f>VLOOKUP(A155,VBMA!$A:$AF,25,0)/100</f>
        <v>0.02956</v>
      </c>
      <c r="R155" s="191">
        <f>VLOOKUP(A155,VBMA!$A:$AF,28,0)/100</f>
        <v>0.03117</v>
      </c>
      <c r="S155" s="191">
        <f>VLOOKUP(A155,VBMA!$A:$AF,31,0)/100</f>
        <v>0.03194</v>
      </c>
    </row>
    <row r="156" ht="15.75" customHeight="1">
      <c r="A156" s="108">
        <f>VBMA!A155</f>
        <v>45505</v>
      </c>
      <c r="B156" s="148">
        <f>VLOOKUP(A156,'VNIBOR đã xử lý'!$A:$T,12,0)</f>
        <v>0.01571873413</v>
      </c>
      <c r="C156" s="148">
        <f>VLOOKUP(A156,'VNIBOR đã xử lý'!$A:$T,13,0)</f>
        <v>0.01616103617</v>
      </c>
      <c r="D156" s="148">
        <f>VLOOKUP(A156,'VNIBOR đã xử lý'!$A:$T,14,0)</f>
        <v>0.01643322205</v>
      </c>
      <c r="E156" s="148">
        <f>VLOOKUP(A156,'VNIBOR đã xử lý'!$A:$T,15,0)</f>
        <v>0.01694357056</v>
      </c>
      <c r="F156" s="148">
        <f>VLOOKUP(A156,'VNIBOR đã xử lý'!$A:$T,16,0)</f>
        <v>0.0172838029</v>
      </c>
      <c r="G156" s="148">
        <f>VLOOKUP(A156,'VNIBOR đã xử lý'!$A:$T,17,0)</f>
        <v>0.01762403524</v>
      </c>
      <c r="H156" s="148">
        <f>VLOOKUP(A156,'VNIBOR đã xử lý'!$A:$T,18,0)</f>
        <v>0.01823645345</v>
      </c>
      <c r="I156" s="148">
        <f>VLOOKUP(A156,'VNIBOR đã xử lý'!$A:$T,19,0)</f>
        <v>0.01850863932</v>
      </c>
      <c r="J156" s="191">
        <f>VLOOKUP(A156,VBMA!$A:$AF,4,0)/100</f>
        <v>0.01879</v>
      </c>
      <c r="K156" s="191">
        <f>VLOOKUP(A156,VBMA!$A:$AF,7,0)/100</f>
        <v>0.01892</v>
      </c>
      <c r="L156" s="191">
        <f>VLOOKUP(A156,VBMA!$A:$AF,10,0)/100</f>
        <v>0.01913</v>
      </c>
      <c r="M156" s="191">
        <f>VLOOKUP(A156,VBMA!$A:$AF,13,0)/100</f>
        <v>0.01942</v>
      </c>
      <c r="N156" s="191">
        <f>VLOOKUP(A156,VBMA!$A:$AF,16,0)/100</f>
        <v>0.01972</v>
      </c>
      <c r="O156" s="191">
        <f>VLOOKUP(A156,VBMA!$A:$AF,19,0)/100</f>
        <v>0.02301</v>
      </c>
      <c r="P156" s="191">
        <f>VLOOKUP(A156,VBMA!$A:$AF,22,0)/100</f>
        <v>0.02795</v>
      </c>
      <c r="Q156" s="191">
        <f>VLOOKUP(A156,VBMA!$A:$AF,25,0)/100</f>
        <v>0.02956</v>
      </c>
      <c r="R156" s="191">
        <f>VLOOKUP(A156,VBMA!$A:$AF,28,0)/100</f>
        <v>0.03117</v>
      </c>
      <c r="S156" s="191">
        <f>VLOOKUP(A156,VBMA!$A:$AF,31,0)/100</f>
        <v>0.03194</v>
      </c>
    </row>
    <row r="157" ht="15.75" customHeight="1">
      <c r="A157" s="108">
        <f>VBMA!A156</f>
        <v>45504</v>
      </c>
      <c r="B157" s="148">
        <f>VLOOKUP(A157,'VNIBOR đã xử lý'!$A:$T,12,0)</f>
        <v>0.0153250152</v>
      </c>
      <c r="C157" s="148">
        <f>VLOOKUP(A157,'VNIBOR đã xử lý'!$A:$T,13,0)</f>
        <v>0.01604498236</v>
      </c>
      <c r="D157" s="148">
        <f>VLOOKUP(A157,'VNIBOR đã xử lý'!$A:$T,14,0)</f>
        <v>0.01652496047</v>
      </c>
      <c r="E157" s="148">
        <f>VLOOKUP(A157,'VNIBOR đã xử lý'!$A:$T,15,0)</f>
        <v>0.01697065442</v>
      </c>
      <c r="F157" s="148">
        <f>VLOOKUP(A157,'VNIBOR đã xử lý'!$A:$T,16,0)</f>
        <v>0.01731349593</v>
      </c>
      <c r="G157" s="148">
        <f>VLOOKUP(A157,'VNIBOR đã xử lý'!$A:$T,17,0)</f>
        <v>0.01758776913</v>
      </c>
      <c r="H157" s="148">
        <f>VLOOKUP(A157,'VNIBOR đã xử lý'!$A:$T,18,0)</f>
        <v>0.01837630459</v>
      </c>
      <c r="I157" s="148">
        <f>VLOOKUP(A157,'VNIBOR đã xử lý'!$A:$T,19,0)</f>
        <v>0.01858200949</v>
      </c>
      <c r="J157" s="191">
        <f>VLOOKUP(A157,VBMA!$A:$AF,4,0)/100</f>
        <v>0.01879</v>
      </c>
      <c r="K157" s="191">
        <f>VLOOKUP(A157,VBMA!$A:$AF,7,0)/100</f>
        <v>0.01892</v>
      </c>
      <c r="L157" s="191">
        <f>VLOOKUP(A157,VBMA!$A:$AF,10,0)/100</f>
        <v>0.01913</v>
      </c>
      <c r="M157" s="191">
        <f>VLOOKUP(A157,VBMA!$A:$AF,13,0)/100</f>
        <v>0.01943</v>
      </c>
      <c r="N157" s="191">
        <f>VLOOKUP(A157,VBMA!$A:$AF,16,0)/100</f>
        <v>0.01974</v>
      </c>
      <c r="O157" s="191">
        <f>VLOOKUP(A157,VBMA!$A:$AF,19,0)/100</f>
        <v>0.02297</v>
      </c>
      <c r="P157" s="191">
        <f>VLOOKUP(A157,VBMA!$A:$AF,22,0)/100</f>
        <v>0.02795</v>
      </c>
      <c r="Q157" s="191">
        <f>VLOOKUP(A157,VBMA!$A:$AF,25,0)/100</f>
        <v>0.02956</v>
      </c>
      <c r="R157" s="191">
        <f>VLOOKUP(A157,VBMA!$A:$AF,28,0)/100</f>
        <v>0.03117</v>
      </c>
      <c r="S157" s="191">
        <f>VLOOKUP(A157,VBMA!$A:$AF,31,0)/100</f>
        <v>0.03194</v>
      </c>
    </row>
    <row r="158" ht="15.75" customHeight="1">
      <c r="A158" s="108">
        <f>VBMA!A157</f>
        <v>45503</v>
      </c>
      <c r="B158" s="148">
        <f>VLOOKUP(A158,'VNIBOR đã xử lý'!$A:$T,12,0)</f>
        <v>0.01598664404</v>
      </c>
      <c r="C158" s="148">
        <f>VLOOKUP(A158,'VNIBOR đã xử lý'!$A:$T,13,0)</f>
        <v>0.01663567446</v>
      </c>
      <c r="D158" s="148">
        <f>VLOOKUP(A158,'VNIBOR đã xử lý'!$A:$T,14,0)</f>
        <v>0.01690895043</v>
      </c>
      <c r="E158" s="148">
        <f>VLOOKUP(A158,'VNIBOR đã xử lý'!$A:$T,15,0)</f>
        <v>0.01707974791</v>
      </c>
      <c r="F158" s="148">
        <f>VLOOKUP(A158,'VNIBOR đã xử lý'!$A:$T,16,0)</f>
        <v>0.01742134287</v>
      </c>
      <c r="G158" s="148">
        <f>VLOOKUP(A158,'VNIBOR đã xử lý'!$A:$T,17,0)</f>
        <v>0.01769461883</v>
      </c>
      <c r="H158" s="148">
        <f>VLOOKUP(A158,'VNIBOR đã xử lý'!$A:$T,18,0)</f>
        <v>0.01837780875</v>
      </c>
      <c r="I158" s="148">
        <f>VLOOKUP(A158,'VNIBOR đã xử lý'!$A:$T,19,0)</f>
        <v>0.01858276573</v>
      </c>
      <c r="J158" s="191">
        <f>VLOOKUP(A158,VBMA!$A:$AF,4,0)/100</f>
        <v>0.01879</v>
      </c>
      <c r="K158" s="191">
        <f>VLOOKUP(A158,VBMA!$A:$AF,7,0)/100</f>
        <v>0.01892</v>
      </c>
      <c r="L158" s="191">
        <f>VLOOKUP(A158,VBMA!$A:$AF,10,0)/100</f>
        <v>0.01913</v>
      </c>
      <c r="M158" s="191">
        <f>VLOOKUP(A158,VBMA!$A:$AF,13,0)/100</f>
        <v>0.01942</v>
      </c>
      <c r="N158" s="191">
        <f>VLOOKUP(A158,VBMA!$A:$AF,16,0)/100</f>
        <v>0.01972</v>
      </c>
      <c r="O158" s="191">
        <f>VLOOKUP(A158,VBMA!$A:$AF,19,0)/100</f>
        <v>0.02297</v>
      </c>
      <c r="P158" s="191">
        <f>VLOOKUP(A158,VBMA!$A:$AF,22,0)/100</f>
        <v>0.02799</v>
      </c>
      <c r="Q158" s="191">
        <f>VLOOKUP(A158,VBMA!$A:$AF,25,0)/100</f>
        <v>0.02956</v>
      </c>
      <c r="R158" s="191">
        <f>VLOOKUP(A158,VBMA!$A:$AF,28,0)/100</f>
        <v>0.03117</v>
      </c>
      <c r="S158" s="191">
        <f>VLOOKUP(A158,VBMA!$A:$AF,31,0)/100</f>
        <v>0.03194</v>
      </c>
    </row>
    <row r="159" ht="15.75" customHeight="1">
      <c r="A159" s="108">
        <f>VBMA!A158</f>
        <v>45502</v>
      </c>
      <c r="B159" s="148">
        <f>VLOOKUP(A159,'VNIBOR đã xử lý'!$A:$T,12,0)</f>
        <v>0.01684063144</v>
      </c>
      <c r="C159" s="148">
        <f>VLOOKUP(A159,'VNIBOR đã xử lý'!$A:$T,13,0)</f>
        <v>0.01707974791</v>
      </c>
      <c r="D159" s="148">
        <f>VLOOKUP(A159,'VNIBOR đã xử lý'!$A:$T,14,0)</f>
        <v>0.01707974791</v>
      </c>
      <c r="E159" s="148">
        <f>VLOOKUP(A159,'VNIBOR đã xử lý'!$A:$T,15,0)</f>
        <v>0.0171480669</v>
      </c>
      <c r="F159" s="148">
        <f>VLOOKUP(A159,'VNIBOR đã xử lý'!$A:$T,16,0)</f>
        <v>0.01742134287</v>
      </c>
      <c r="G159" s="148">
        <f>VLOOKUP(A159,'VNIBOR đã xử lý'!$A:$T,17,0)</f>
        <v>0.01776293783</v>
      </c>
      <c r="H159" s="148">
        <f>VLOOKUP(A159,'VNIBOR đã xử lý'!$A:$T,18,0)</f>
        <v>0.01837780875</v>
      </c>
      <c r="I159" s="148">
        <f>VLOOKUP(A159,'VNIBOR đã xử lý'!$A:$T,19,0)</f>
        <v>0.01858276573</v>
      </c>
      <c r="J159" s="191">
        <f>VLOOKUP(A159,VBMA!$A:$AF,4,0)/100</f>
        <v>0.01879</v>
      </c>
      <c r="K159" s="191">
        <f>VLOOKUP(A159,VBMA!$A:$AF,7,0)/100</f>
        <v>0.01892</v>
      </c>
      <c r="L159" s="191">
        <f>VLOOKUP(A159,VBMA!$A:$AF,10,0)/100</f>
        <v>0.01913</v>
      </c>
      <c r="M159" s="191">
        <f>VLOOKUP(A159,VBMA!$A:$AF,13,0)/100</f>
        <v>0.01944</v>
      </c>
      <c r="N159" s="191">
        <f>VLOOKUP(A159,VBMA!$A:$AF,16,0)/100</f>
        <v>0.01976</v>
      </c>
      <c r="O159" s="191">
        <f>VLOOKUP(A159,VBMA!$A:$AF,19,0)/100</f>
        <v>0.02291</v>
      </c>
      <c r="P159" s="191">
        <f>VLOOKUP(A159,VBMA!$A:$AF,22,0)/100</f>
        <v>0.02794</v>
      </c>
      <c r="Q159" s="191">
        <f>VLOOKUP(A159,VBMA!$A:$AF,25,0)/100</f>
        <v>0.02955</v>
      </c>
      <c r="R159" s="191">
        <f>VLOOKUP(A159,VBMA!$A:$AF,28,0)/100</f>
        <v>0.03117</v>
      </c>
      <c r="S159" s="191">
        <f>VLOOKUP(A159,VBMA!$A:$AF,31,0)/100</f>
        <v>0.03194</v>
      </c>
    </row>
    <row r="160" ht="15.75" customHeight="1">
      <c r="A160" s="108">
        <f>VBMA!A159</f>
        <v>45499</v>
      </c>
      <c r="B160" s="148">
        <f>VLOOKUP(A160,'VNIBOR đã xử lý'!$A:$T,12,0)</f>
        <v>0.01687164424</v>
      </c>
      <c r="C160" s="148">
        <f>VLOOKUP(A160,'VNIBOR đã xử lý'!$A:$T,13,0)</f>
        <v>0.01711120105</v>
      </c>
      <c r="D160" s="148">
        <f>VLOOKUP(A160,'VNIBOR đã xử lý'!$A:$T,14,0)</f>
        <v>0.01711120105</v>
      </c>
      <c r="E160" s="148">
        <f>VLOOKUP(A160,'VNIBOR đã xử lý'!$A:$T,15,0)</f>
        <v>0.01717964586</v>
      </c>
      <c r="F160" s="148">
        <f>VLOOKUP(A160,'VNIBOR đã xử lý'!$A:$T,16,0)</f>
        <v>0.01745342507</v>
      </c>
      <c r="G160" s="148">
        <f>VLOOKUP(A160,'VNIBOR đã xử lý'!$A:$T,17,0)</f>
        <v>0.0178640939</v>
      </c>
      <c r="H160" s="148">
        <f>VLOOKUP(A160,'VNIBOR đã xử lý'!$A:$T,18,0)</f>
        <v>0.01844587473</v>
      </c>
      <c r="I160" s="148">
        <f>VLOOKUP(A160,'VNIBOR đã xử lý'!$A:$T,19,0)</f>
        <v>0.01861698674</v>
      </c>
      <c r="J160" s="191">
        <f>VLOOKUP(A160,VBMA!$A:$AF,4,0)/100</f>
        <v>0.01879</v>
      </c>
      <c r="K160" s="191">
        <f>VLOOKUP(A160,VBMA!$A:$AF,7,0)/100</f>
        <v>0.01892</v>
      </c>
      <c r="L160" s="191">
        <f>VLOOKUP(A160,VBMA!$A:$AF,10,0)/100</f>
        <v>0.01913</v>
      </c>
      <c r="M160" s="191">
        <f>VLOOKUP(A160,VBMA!$A:$AF,13,0)/100</f>
        <v>0.01947</v>
      </c>
      <c r="N160" s="191">
        <f>VLOOKUP(A160,VBMA!$A:$AF,16,0)/100</f>
        <v>0.01981</v>
      </c>
      <c r="O160" s="191">
        <f>VLOOKUP(A160,VBMA!$A:$AF,19,0)/100</f>
        <v>0.02297</v>
      </c>
      <c r="P160" s="191">
        <f>VLOOKUP(A160,VBMA!$A:$AF,22,0)/100</f>
        <v>0.02798</v>
      </c>
      <c r="Q160" s="191">
        <f>VLOOKUP(A160,VBMA!$A:$AF,25,0)/100</f>
        <v>0.02957</v>
      </c>
      <c r="R160" s="191">
        <f>VLOOKUP(A160,VBMA!$A:$AF,28,0)/100</f>
        <v>0.03117</v>
      </c>
      <c r="S160" s="191">
        <f>VLOOKUP(A160,VBMA!$A:$AF,31,0)/100</f>
        <v>0.03194</v>
      </c>
    </row>
    <row r="161" ht="15.75" customHeight="1">
      <c r="A161" s="108">
        <f>VBMA!A160</f>
        <v>45498</v>
      </c>
      <c r="B161" s="148">
        <f>VLOOKUP(A161,'VNIBOR đã xử lý'!$A:$T,12,0)</f>
        <v>0.01666498027</v>
      </c>
      <c r="C161" s="148">
        <f>VLOOKUP(A161,'VNIBOR đã xử lý'!$A:$T,13,0)</f>
        <v>0.01700647577</v>
      </c>
      <c r="D161" s="148">
        <f>VLOOKUP(A161,'VNIBOR đã xử lý'!$A:$T,14,0)</f>
        <v>0.01707477487</v>
      </c>
      <c r="E161" s="148">
        <f>VLOOKUP(A161,'VNIBOR đã xử lý'!$A:$T,15,0)</f>
        <v>0.01714307397</v>
      </c>
      <c r="F161" s="148">
        <f>VLOOKUP(A161,'VNIBOR đã xử lý'!$A:$T,16,0)</f>
        <v>0.01741627036</v>
      </c>
      <c r="G161" s="148">
        <f>VLOOKUP(A161,'VNIBOR đã xử lý'!$A:$T,17,0)</f>
        <v>0.01782606496</v>
      </c>
      <c r="H161" s="148">
        <f>VLOOKUP(A161,'VNIBOR đã xử lý'!$A:$T,18,0)</f>
        <v>0.01840660731</v>
      </c>
      <c r="I161" s="148">
        <f>VLOOKUP(A161,'VNIBOR đã xử lý'!$A:$T,19,0)</f>
        <v>0.01857735505</v>
      </c>
      <c r="J161" s="191">
        <f>VLOOKUP(A161,VBMA!$A:$AF,4,0)/100</f>
        <v>0.01875</v>
      </c>
      <c r="K161" s="191">
        <f>VLOOKUP(A161,VBMA!$A:$AF,7,0)/100</f>
        <v>0.01888</v>
      </c>
      <c r="L161" s="191">
        <f>VLOOKUP(A161,VBMA!$A:$AF,10,0)/100</f>
        <v>0.01908</v>
      </c>
      <c r="M161" s="191">
        <f>VLOOKUP(A161,VBMA!$A:$AF,13,0)/100</f>
        <v>0.0194</v>
      </c>
      <c r="N161" s="191">
        <f>VLOOKUP(A161,VBMA!$A:$AF,16,0)/100</f>
        <v>0.01972</v>
      </c>
      <c r="O161" s="191">
        <f>VLOOKUP(A161,VBMA!$A:$AF,19,0)/100</f>
        <v>0.02296</v>
      </c>
      <c r="P161" s="191">
        <f>VLOOKUP(A161,VBMA!$A:$AF,22,0)/100</f>
        <v>0.02793</v>
      </c>
      <c r="Q161" s="191">
        <f>VLOOKUP(A161,VBMA!$A:$AF,25,0)/100</f>
        <v>0.02956</v>
      </c>
      <c r="R161" s="191">
        <f>VLOOKUP(A161,VBMA!$A:$AF,28,0)/100</f>
        <v>0.03117</v>
      </c>
      <c r="S161" s="191">
        <f>VLOOKUP(A161,VBMA!$A:$AF,31,0)/100</f>
        <v>0.03194</v>
      </c>
    </row>
    <row r="162" ht="15.75" customHeight="1">
      <c r="A162" s="108">
        <f>VBMA!A161</f>
        <v>45497</v>
      </c>
      <c r="B162" s="148">
        <f>VLOOKUP(A162,'VNIBOR đã xử lý'!$A:$T,12,0)</f>
        <v>0.01639178387</v>
      </c>
      <c r="C162" s="148">
        <f>VLOOKUP(A162,'VNIBOR đã xử lý'!$A:$T,13,0)</f>
        <v>0.01663083072</v>
      </c>
      <c r="D162" s="148">
        <f>VLOOKUP(A162,'VNIBOR đã xử lý'!$A:$T,14,0)</f>
        <v>0.01690402712</v>
      </c>
      <c r="E162" s="148">
        <f>VLOOKUP(A162,'VNIBOR đã xử lý'!$A:$T,15,0)</f>
        <v>0.01714307397</v>
      </c>
      <c r="F162" s="148">
        <f>VLOOKUP(A162,'VNIBOR đã xử lý'!$A:$T,16,0)</f>
        <v>0.01741627036</v>
      </c>
      <c r="G162" s="148">
        <f>VLOOKUP(A162,'VNIBOR đã xử lý'!$A:$T,17,0)</f>
        <v>0.01768946676</v>
      </c>
      <c r="H162" s="148">
        <f>VLOOKUP(A162,'VNIBOR đã xử lý'!$A:$T,18,0)</f>
        <v>0.01840660731</v>
      </c>
      <c r="I162" s="148">
        <f>VLOOKUP(A162,'VNIBOR đã xử lý'!$A:$T,19,0)</f>
        <v>0.01857735505</v>
      </c>
      <c r="J162" s="191">
        <f>VLOOKUP(A162,VBMA!$A:$AF,4,0)/100</f>
        <v>0.01875</v>
      </c>
      <c r="K162" s="191">
        <f>VLOOKUP(A162,VBMA!$A:$AF,7,0)/100</f>
        <v>0.01888</v>
      </c>
      <c r="L162" s="191">
        <f>VLOOKUP(A162,VBMA!$A:$AF,10,0)/100</f>
        <v>0.01908</v>
      </c>
      <c r="M162" s="191">
        <f>VLOOKUP(A162,VBMA!$A:$AF,13,0)/100</f>
        <v>0.0194</v>
      </c>
      <c r="N162" s="191">
        <f>VLOOKUP(A162,VBMA!$A:$AF,16,0)/100</f>
        <v>0.01971</v>
      </c>
      <c r="O162" s="191">
        <f>VLOOKUP(A162,VBMA!$A:$AF,19,0)/100</f>
        <v>0.02292</v>
      </c>
      <c r="P162" s="191">
        <f>VLOOKUP(A162,VBMA!$A:$AF,22,0)/100</f>
        <v>0.02789</v>
      </c>
      <c r="Q162" s="191">
        <f>VLOOKUP(A162,VBMA!$A:$AF,25,0)/100</f>
        <v>0.02954</v>
      </c>
      <c r="R162" s="191">
        <f>VLOOKUP(A162,VBMA!$A:$AF,28,0)/100</f>
        <v>0.03117</v>
      </c>
      <c r="S162" s="191">
        <f>VLOOKUP(A162,VBMA!$A:$AF,31,0)/100</f>
        <v>0.03194</v>
      </c>
    </row>
    <row r="163" ht="15.75" customHeight="1">
      <c r="A163" s="108">
        <f>VBMA!A162</f>
        <v>45496</v>
      </c>
      <c r="B163" s="148">
        <f>VLOOKUP(A163,'VNIBOR đã xử lý'!$A:$T,12,0)</f>
        <v>0.01595515701</v>
      </c>
      <c r="C163" s="148">
        <f>VLOOKUP(A163,'VNIBOR đã xử lý'!$A:$T,13,0)</f>
        <v>0.01622906528</v>
      </c>
      <c r="D163" s="148">
        <f>VLOOKUP(A163,'VNIBOR đã xử lý'!$A:$T,14,0)</f>
        <v>0.01653721209</v>
      </c>
      <c r="E163" s="148">
        <f>VLOOKUP(A163,'VNIBOR đã xử lý'!$A:$T,15,0)</f>
        <v>0.01698231304</v>
      </c>
      <c r="F163" s="148">
        <f>VLOOKUP(A163,'VNIBOR đã xử lý'!$A:$T,16,0)</f>
        <v>0.01746165252</v>
      </c>
      <c r="G163" s="148">
        <f>VLOOKUP(A163,'VNIBOR đã xử lý'!$A:$T,17,0)</f>
        <v>0.01776979933</v>
      </c>
      <c r="H163" s="148">
        <f>VLOOKUP(A163,'VNIBOR đã xử lý'!$A:$T,18,0)</f>
        <v>0.01845457001</v>
      </c>
      <c r="I163" s="148">
        <f>VLOOKUP(A163,'VNIBOR đã xử lý'!$A:$T,19,0)</f>
        <v>0.01859152415</v>
      </c>
      <c r="J163" s="191">
        <f>VLOOKUP(A163,VBMA!$A:$AF,4,0)/100</f>
        <v>0.01873</v>
      </c>
      <c r="K163" s="191">
        <f>VLOOKUP(A163,VBMA!$A:$AF,7,0)/100</f>
        <v>0.01885</v>
      </c>
      <c r="L163" s="191">
        <f>VLOOKUP(A163,VBMA!$A:$AF,10,0)/100</f>
        <v>0.01906</v>
      </c>
      <c r="M163" s="191">
        <f>VLOOKUP(A163,VBMA!$A:$AF,13,0)/100</f>
        <v>0.01941</v>
      </c>
      <c r="N163" s="191">
        <f>VLOOKUP(A163,VBMA!$A:$AF,16,0)/100</f>
        <v>0.01976</v>
      </c>
      <c r="O163" s="191">
        <f>VLOOKUP(A163,VBMA!$A:$AF,19,0)/100</f>
        <v>0.02296</v>
      </c>
      <c r="P163" s="191">
        <f>VLOOKUP(A163,VBMA!$A:$AF,22,0)/100</f>
        <v>0.02798</v>
      </c>
      <c r="Q163" s="191">
        <f>VLOOKUP(A163,VBMA!$A:$AF,25,0)/100</f>
        <v>0.02962</v>
      </c>
      <c r="R163" s="191">
        <f>VLOOKUP(A163,VBMA!$A:$AF,28,0)/100</f>
        <v>0.03117</v>
      </c>
      <c r="S163" s="191">
        <f>VLOOKUP(A163,VBMA!$A:$AF,31,0)/100</f>
        <v>0.03194</v>
      </c>
    </row>
    <row r="164" ht="15.75" customHeight="1">
      <c r="A164" s="108">
        <f>VBMA!A163</f>
        <v>45495</v>
      </c>
      <c r="B164" s="148">
        <f>VLOOKUP(A164,'VNIBOR đã xử lý'!$A:$T,12,0)</f>
        <v>0.01566350874</v>
      </c>
      <c r="C164" s="148">
        <f>VLOOKUP(A164,'VNIBOR đã xử lý'!$A:$T,13,0)</f>
        <v>0.0160380709</v>
      </c>
      <c r="D164" s="148">
        <f>VLOOKUP(A164,'VNIBOR đã xử lý'!$A:$T,14,0)</f>
        <v>0.01634453086</v>
      </c>
      <c r="E164" s="148">
        <f>VLOOKUP(A164,'VNIBOR đã xử lý'!$A:$T,15,0)</f>
        <v>0.01688934855</v>
      </c>
      <c r="F164" s="148">
        <f>VLOOKUP(A164,'VNIBOR đã xử lý'!$A:$T,16,0)</f>
        <v>0.01733201293</v>
      </c>
      <c r="G164" s="148">
        <f>VLOOKUP(A164,'VNIBOR đã xử lý'!$A:$T,17,0)</f>
        <v>0.01767252399</v>
      </c>
      <c r="H164" s="148">
        <f>VLOOKUP(A164,'VNIBOR đã xử lý'!$A:$T,18,0)</f>
        <v>0.01838759721</v>
      </c>
      <c r="I164" s="148">
        <f>VLOOKUP(A164,'VNIBOR đã xử lý'!$A:$T,19,0)</f>
        <v>0.01855785274</v>
      </c>
      <c r="J164" s="191">
        <f>VLOOKUP(A164,VBMA!$A:$AF,4,0)/100</f>
        <v>0.01873</v>
      </c>
      <c r="K164" s="191">
        <f>VLOOKUP(A164,VBMA!$A:$AF,7,0)/100</f>
        <v>0.01885</v>
      </c>
      <c r="L164" s="191">
        <f>VLOOKUP(A164,VBMA!$A:$AF,10,0)/100</f>
        <v>0.01906</v>
      </c>
      <c r="M164" s="191">
        <f>VLOOKUP(A164,VBMA!$A:$AF,13,0)/100</f>
        <v>0.01941</v>
      </c>
      <c r="N164" s="191">
        <f>VLOOKUP(A164,VBMA!$A:$AF,16,0)/100</f>
        <v>0.01975</v>
      </c>
      <c r="O164" s="191">
        <f>VLOOKUP(A164,VBMA!$A:$AF,19,0)/100</f>
        <v>0.0229</v>
      </c>
      <c r="P164" s="191">
        <f>VLOOKUP(A164,VBMA!$A:$AF,22,0)/100</f>
        <v>0.02793</v>
      </c>
      <c r="Q164" s="191">
        <f>VLOOKUP(A164,VBMA!$A:$AF,25,0)/100</f>
        <v>0.02954</v>
      </c>
      <c r="R164" s="191">
        <f>VLOOKUP(A164,VBMA!$A:$AF,28,0)/100</f>
        <v>0.03117</v>
      </c>
      <c r="S164" s="191">
        <f>VLOOKUP(A164,VBMA!$A:$AF,31,0)/100</f>
        <v>0.03194</v>
      </c>
    </row>
    <row r="165" ht="15.75" customHeight="1">
      <c r="A165" s="108">
        <f>VBMA!A164</f>
        <v>45492</v>
      </c>
      <c r="B165" s="148">
        <f>VLOOKUP(A165,'VNIBOR đã xử lý'!$A:$T,12,0)</f>
        <v>0.01557307857</v>
      </c>
      <c r="C165" s="148">
        <f>VLOOKUP(A165,'VNIBOR đã xử lý'!$A:$T,13,0)</f>
        <v>0.01591609792</v>
      </c>
      <c r="D165" s="148">
        <f>VLOOKUP(A165,'VNIBOR đã xử lý'!$A:$T,14,0)</f>
        <v>0.01639632501</v>
      </c>
      <c r="E165" s="148">
        <f>VLOOKUP(A165,'VNIBOR đã xử lý'!$A:$T,15,0)</f>
        <v>0.01701375984</v>
      </c>
      <c r="F165" s="148">
        <f>VLOOKUP(A165,'VNIBOR đã xử lý'!$A:$T,16,0)</f>
        <v>0.01756259081</v>
      </c>
      <c r="G165" s="148">
        <f>VLOOKUP(A165,'VNIBOR đã xử lý'!$A:$T,17,0)</f>
        <v>0.01783700629</v>
      </c>
      <c r="H165" s="148">
        <f>VLOOKUP(A165,'VNIBOR đã xử lý'!$A:$T,18,0)</f>
        <v>0.01852304499</v>
      </c>
      <c r="I165" s="148">
        <f>VLOOKUP(A165,'VNIBOR đã xử lý'!$A:$T,19,0)</f>
        <v>0.0186259508</v>
      </c>
      <c r="J165" s="191">
        <f>VLOOKUP(A165,VBMA!$A:$AF,4,0)/100</f>
        <v>0.01873</v>
      </c>
      <c r="K165" s="191">
        <f>VLOOKUP(A165,VBMA!$A:$AF,7,0)/100</f>
        <v>0.01885</v>
      </c>
      <c r="L165" s="191">
        <f>VLOOKUP(A165,VBMA!$A:$AF,10,0)/100</f>
        <v>0.01906</v>
      </c>
      <c r="M165" s="191">
        <f>VLOOKUP(A165,VBMA!$A:$AF,13,0)/100</f>
        <v>0.01941</v>
      </c>
      <c r="N165" s="191">
        <f>VLOOKUP(A165,VBMA!$A:$AF,16,0)/100</f>
        <v>0.01976</v>
      </c>
      <c r="O165" s="191">
        <f>VLOOKUP(A165,VBMA!$A:$AF,19,0)/100</f>
        <v>0.02289</v>
      </c>
      <c r="P165" s="191">
        <f>VLOOKUP(A165,VBMA!$A:$AF,22,0)/100</f>
        <v>0.02788</v>
      </c>
      <c r="Q165" s="191">
        <f>VLOOKUP(A165,VBMA!$A:$AF,25,0)/100</f>
        <v>0.02953</v>
      </c>
      <c r="R165" s="191">
        <f>VLOOKUP(A165,VBMA!$A:$AF,28,0)/100</f>
        <v>0.03117</v>
      </c>
      <c r="S165" s="191">
        <f>VLOOKUP(A165,VBMA!$A:$AF,31,0)/100</f>
        <v>0.03194</v>
      </c>
    </row>
    <row r="166" ht="15.75" customHeight="1">
      <c r="A166" s="108">
        <f>VBMA!A165</f>
        <v>45491</v>
      </c>
      <c r="B166" s="148">
        <f>VLOOKUP(A166,'VNIBOR đã xử lý'!$A:$T,12,0)</f>
        <v>0.01544757927</v>
      </c>
      <c r="C166" s="148">
        <f>VLOOKUP(A166,'VNIBOR đã xử lý'!$A:$T,13,0)</f>
        <v>0.01589186806</v>
      </c>
      <c r="D166" s="148">
        <f>VLOOKUP(A166,'VNIBOR đã xử lý'!$A:$T,14,0)</f>
        <v>0.01633615684</v>
      </c>
      <c r="E166" s="148">
        <f>VLOOKUP(A166,'VNIBOR đã xử lý'!$A:$T,15,0)</f>
        <v>0.01698550199</v>
      </c>
      <c r="F166" s="148">
        <f>VLOOKUP(A166,'VNIBOR đã xử lý'!$A:$T,16,0)</f>
        <v>0.01742979077</v>
      </c>
      <c r="G166" s="148">
        <f>VLOOKUP(A166,'VNIBOR đã xử lý'!$A:$T,17,0)</f>
        <v>0.01777155137</v>
      </c>
      <c r="H166" s="148">
        <f>VLOOKUP(A166,'VNIBOR đã xử lý'!$A:$T,18,0)</f>
        <v>0.01845507258</v>
      </c>
      <c r="I166" s="148">
        <f>VLOOKUP(A166,'VNIBOR đã xử lý'!$A:$T,19,0)</f>
        <v>0.01859177682</v>
      </c>
      <c r="J166" s="191">
        <f>VLOOKUP(A166,VBMA!$A:$AF,4,0)/100</f>
        <v>0.01873</v>
      </c>
      <c r="K166" s="191">
        <f>VLOOKUP(A166,VBMA!$A:$AF,7,0)/100</f>
        <v>0.01885</v>
      </c>
      <c r="L166" s="191">
        <f>VLOOKUP(A166,VBMA!$A:$AF,10,0)/100</f>
        <v>0.01906</v>
      </c>
      <c r="M166" s="191">
        <f>VLOOKUP(A166,VBMA!$A:$AF,13,0)/100</f>
        <v>0.01939</v>
      </c>
      <c r="N166" s="191">
        <f>VLOOKUP(A166,VBMA!$A:$AF,16,0)/100</f>
        <v>0.01971</v>
      </c>
      <c r="O166" s="191">
        <f>VLOOKUP(A166,VBMA!$A:$AF,19,0)/100</f>
        <v>0.02288</v>
      </c>
      <c r="P166" s="191">
        <f>VLOOKUP(A166,VBMA!$A:$AF,22,0)/100</f>
        <v>0.02792</v>
      </c>
      <c r="Q166" s="191">
        <f>VLOOKUP(A166,VBMA!$A:$AF,25,0)/100</f>
        <v>0.02952</v>
      </c>
      <c r="R166" s="191">
        <f>VLOOKUP(A166,VBMA!$A:$AF,28,0)/100</f>
        <v>0.03117</v>
      </c>
      <c r="S166" s="191">
        <f>VLOOKUP(A166,VBMA!$A:$AF,31,0)/100</f>
        <v>0.03194</v>
      </c>
    </row>
    <row r="167" ht="15.75" customHeight="1">
      <c r="A167" s="108">
        <f>VBMA!A166</f>
        <v>45490</v>
      </c>
      <c r="B167" s="148">
        <f>VLOOKUP(A167,'VNIBOR đã xử lý'!$A:$T,12,0)</f>
        <v>0.01566350874</v>
      </c>
      <c r="C167" s="148">
        <f>VLOOKUP(A167,'VNIBOR đã xử lý'!$A:$T,13,0)</f>
        <v>0.0160040198</v>
      </c>
      <c r="D167" s="148">
        <f>VLOOKUP(A167,'VNIBOR đã xử lý'!$A:$T,14,0)</f>
        <v>0.01634453086</v>
      </c>
      <c r="E167" s="148">
        <f>VLOOKUP(A167,'VNIBOR đã xử lý'!$A:$T,15,0)</f>
        <v>0.01695745076</v>
      </c>
      <c r="F167" s="148">
        <f>VLOOKUP(A167,'VNIBOR đã xử lý'!$A:$T,16,0)</f>
        <v>0.01736606403</v>
      </c>
      <c r="G167" s="148">
        <f>VLOOKUP(A167,'VNIBOR đã xử lý'!$A:$T,17,0)</f>
        <v>0.01770657509</v>
      </c>
      <c r="H167" s="148">
        <f>VLOOKUP(A167,'VNIBOR đã xử lý'!$A:$T,18,0)</f>
        <v>0.01838759721</v>
      </c>
      <c r="I167" s="148">
        <f>VLOOKUP(A167,'VNIBOR đã xử lý'!$A:$T,19,0)</f>
        <v>0.01855785274</v>
      </c>
      <c r="J167" s="191">
        <f>VLOOKUP(A167,VBMA!$A:$AF,4,0)/100</f>
        <v>0.01873</v>
      </c>
      <c r="K167" s="191">
        <f>VLOOKUP(A167,VBMA!$A:$AF,7,0)/100</f>
        <v>0.01885</v>
      </c>
      <c r="L167" s="191">
        <f>VLOOKUP(A167,VBMA!$A:$AF,10,0)/100</f>
        <v>0.01906</v>
      </c>
      <c r="M167" s="191">
        <f>VLOOKUP(A167,VBMA!$A:$AF,13,0)/100</f>
        <v>0.01941</v>
      </c>
      <c r="N167" s="191">
        <f>VLOOKUP(A167,VBMA!$A:$AF,16,0)/100</f>
        <v>0.01976</v>
      </c>
      <c r="O167" s="191">
        <f>VLOOKUP(A167,VBMA!$A:$AF,19,0)/100</f>
        <v>0.0229</v>
      </c>
      <c r="P167" s="191">
        <f>VLOOKUP(A167,VBMA!$A:$AF,22,0)/100</f>
        <v>0.02788</v>
      </c>
      <c r="Q167" s="191">
        <f>VLOOKUP(A167,VBMA!$A:$AF,25,0)/100</f>
        <v>0.02952</v>
      </c>
      <c r="R167" s="191">
        <f>VLOOKUP(A167,VBMA!$A:$AF,28,0)/100</f>
        <v>0.03117</v>
      </c>
      <c r="S167" s="191">
        <f>VLOOKUP(A167,VBMA!$A:$AF,31,0)/100</f>
        <v>0.03194</v>
      </c>
    </row>
    <row r="168" ht="15.75" customHeight="1">
      <c r="A168" s="108">
        <f>VBMA!A167</f>
        <v>45489</v>
      </c>
      <c r="B168" s="148">
        <f>VLOOKUP(A168,'VNIBOR đã xử lý'!$A:$T,12,0)</f>
        <v>0.01537922715</v>
      </c>
      <c r="C168" s="148">
        <f>VLOOKUP(A168,'VNIBOR đã xử lý'!$A:$T,13,0)</f>
        <v>0.01589186806</v>
      </c>
      <c r="D168" s="148">
        <f>VLOOKUP(A168,'VNIBOR đã xử lý'!$A:$T,14,0)</f>
        <v>0.01630198078</v>
      </c>
      <c r="E168" s="148">
        <f>VLOOKUP(A168,'VNIBOR đã xử lý'!$A:$T,15,0)</f>
        <v>0.01698550199</v>
      </c>
      <c r="F168" s="148">
        <f>VLOOKUP(A168,'VNIBOR đã xử lý'!$A:$T,16,0)</f>
        <v>0.01736143865</v>
      </c>
      <c r="G168" s="148">
        <f>VLOOKUP(A168,'VNIBOR đã xử lý'!$A:$T,17,0)</f>
        <v>0.01777155137</v>
      </c>
      <c r="H168" s="148">
        <f>VLOOKUP(A168,'VNIBOR đã xử lý'!$A:$T,18,0)</f>
        <v>0.01845507258</v>
      </c>
      <c r="I168" s="148">
        <f>VLOOKUP(A168,'VNIBOR đã xử lý'!$A:$T,19,0)</f>
        <v>0.01859177682</v>
      </c>
      <c r="J168" s="191">
        <f>VLOOKUP(A168,VBMA!$A:$AF,4,0)/100</f>
        <v>0.01873</v>
      </c>
      <c r="K168" s="191">
        <f>VLOOKUP(A168,VBMA!$A:$AF,7,0)/100</f>
        <v>0.01885</v>
      </c>
      <c r="L168" s="191">
        <f>VLOOKUP(A168,VBMA!$A:$AF,10,0)/100</f>
        <v>0.01906</v>
      </c>
      <c r="M168" s="191">
        <f>VLOOKUP(A168,VBMA!$A:$AF,13,0)/100</f>
        <v>0.01941</v>
      </c>
      <c r="N168" s="191">
        <f>VLOOKUP(A168,VBMA!$A:$AF,16,0)/100</f>
        <v>0.01976</v>
      </c>
      <c r="O168" s="191">
        <f>VLOOKUP(A168,VBMA!$A:$AF,19,0)/100</f>
        <v>0.02293</v>
      </c>
      <c r="P168" s="191">
        <f>VLOOKUP(A168,VBMA!$A:$AF,22,0)/100</f>
        <v>0.02793</v>
      </c>
      <c r="Q168" s="191">
        <f>VLOOKUP(A168,VBMA!$A:$AF,25,0)/100</f>
        <v>0.02954</v>
      </c>
      <c r="R168" s="191">
        <f>VLOOKUP(A168,VBMA!$A:$AF,28,0)/100</f>
        <v>0.03117</v>
      </c>
      <c r="S168" s="191">
        <f>VLOOKUP(A168,VBMA!$A:$AF,31,0)/100</f>
        <v>0.03194</v>
      </c>
    </row>
    <row r="169" ht="15.75" customHeight="1">
      <c r="A169" s="108">
        <f>VBMA!A168</f>
        <v>45488</v>
      </c>
      <c r="B169" s="148">
        <f>VLOOKUP(A169,'VNIBOR đã xử lý'!$A:$T,12,0)</f>
        <v>0.01543587083</v>
      </c>
      <c r="C169" s="148">
        <f>VLOOKUP(A169,'VNIBOR đã xử lý'!$A:$T,13,0)</f>
        <v>0.01577889018</v>
      </c>
      <c r="D169" s="148">
        <f>VLOOKUP(A169,'VNIBOR đã xử lý'!$A:$T,14,0)</f>
        <v>0.01625911727</v>
      </c>
      <c r="E169" s="148">
        <f>VLOOKUP(A169,'VNIBOR đã xử lý'!$A:$T,15,0)</f>
        <v>0.01701375984</v>
      </c>
      <c r="F169" s="148">
        <f>VLOOKUP(A169,'VNIBOR đã xử lý'!$A:$T,16,0)</f>
        <v>0.01756259081</v>
      </c>
      <c r="G169" s="148">
        <f>VLOOKUP(A169,'VNIBOR đã xử lý'!$A:$T,17,0)</f>
        <v>0.01783700629</v>
      </c>
      <c r="H169" s="148">
        <f>VLOOKUP(A169,'VNIBOR đã xử lý'!$A:$T,18,0)</f>
        <v>0.01852304499</v>
      </c>
      <c r="I169" s="148">
        <f>VLOOKUP(A169,'VNIBOR đã xử lý'!$A:$T,19,0)</f>
        <v>0.0186259508</v>
      </c>
      <c r="J169" s="191">
        <f>VLOOKUP(A169,VBMA!$A:$AF,4,0)/100</f>
        <v>0.01873</v>
      </c>
      <c r="K169" s="191">
        <f>VLOOKUP(A169,VBMA!$A:$AF,7,0)/100</f>
        <v>0.01885</v>
      </c>
      <c r="L169" s="191">
        <f>VLOOKUP(A169,VBMA!$A:$AF,10,0)/100</f>
        <v>0.01906</v>
      </c>
      <c r="M169" s="191">
        <f>VLOOKUP(A169,VBMA!$A:$AF,13,0)/100</f>
        <v>0.0194</v>
      </c>
      <c r="N169" s="191">
        <f>VLOOKUP(A169,VBMA!$A:$AF,16,0)/100</f>
        <v>0.01974</v>
      </c>
      <c r="O169" s="191">
        <f>VLOOKUP(A169,VBMA!$A:$AF,19,0)/100</f>
        <v>0.0229</v>
      </c>
      <c r="P169" s="191">
        <f>VLOOKUP(A169,VBMA!$A:$AF,22,0)/100</f>
        <v>0.02788</v>
      </c>
      <c r="Q169" s="191">
        <f>VLOOKUP(A169,VBMA!$A:$AF,25,0)/100</f>
        <v>0.02961</v>
      </c>
      <c r="R169" s="191">
        <f>VLOOKUP(A169,VBMA!$A:$AF,28,0)/100</f>
        <v>0.03117</v>
      </c>
      <c r="S169" s="191">
        <f>VLOOKUP(A169,VBMA!$A:$AF,31,0)/100</f>
        <v>0.03194</v>
      </c>
    </row>
    <row r="170" ht="15.75" customHeight="1">
      <c r="A170" s="108">
        <f>VBMA!A169</f>
        <v>45485</v>
      </c>
      <c r="B170" s="148">
        <f>VLOOKUP(A170,'VNIBOR đã xử lý'!$A:$T,12,0)</f>
        <v>0.01540734046</v>
      </c>
      <c r="C170" s="148">
        <f>VLOOKUP(A170,'VNIBOR đã xử lý'!$A:$T,13,0)</f>
        <v>0.01578396433</v>
      </c>
      <c r="D170" s="148">
        <f>VLOOKUP(A170,'VNIBOR đã xử lý'!$A:$T,14,0)</f>
        <v>0.01622906528</v>
      </c>
      <c r="E170" s="148">
        <f>VLOOKUP(A170,'VNIBOR đã xử lý'!$A:$T,15,0)</f>
        <v>0.01701655157</v>
      </c>
      <c r="F170" s="148">
        <f>VLOOKUP(A170,'VNIBOR đã xử lý'!$A:$T,16,0)</f>
        <v>0.01746165252</v>
      </c>
      <c r="G170" s="148">
        <f>VLOOKUP(A170,'VNIBOR đã xử lý'!$A:$T,17,0)</f>
        <v>0.01783827639</v>
      </c>
      <c r="H170" s="148">
        <f>VLOOKUP(A170,'VNIBOR đã xử lý'!$A:$T,18,0)</f>
        <v>0.01845457001</v>
      </c>
      <c r="I170" s="148">
        <f>VLOOKUP(A170,'VNIBOR đã xử lý'!$A:$T,19,0)</f>
        <v>0.01859152415</v>
      </c>
      <c r="J170" s="191">
        <f>VLOOKUP(A170,VBMA!$A:$AF,4,0)/100</f>
        <v>0.01873</v>
      </c>
      <c r="K170" s="191">
        <f>VLOOKUP(A170,VBMA!$A:$AF,7,0)/100</f>
        <v>0.01885</v>
      </c>
      <c r="L170" s="191">
        <f>VLOOKUP(A170,VBMA!$A:$AF,10,0)/100</f>
        <v>0.01906</v>
      </c>
      <c r="M170" s="191">
        <f>VLOOKUP(A170,VBMA!$A:$AF,13,0)/100</f>
        <v>0.01942</v>
      </c>
      <c r="N170" s="191">
        <f>VLOOKUP(A170,VBMA!$A:$AF,16,0)/100</f>
        <v>0.01977</v>
      </c>
      <c r="O170" s="191">
        <f>VLOOKUP(A170,VBMA!$A:$AF,19,0)/100</f>
        <v>0.02298</v>
      </c>
      <c r="P170" s="191">
        <f>VLOOKUP(A170,VBMA!$A:$AF,22,0)/100</f>
        <v>0.02791</v>
      </c>
      <c r="Q170" s="191">
        <f>VLOOKUP(A170,VBMA!$A:$AF,25,0)/100</f>
        <v>0.02958</v>
      </c>
      <c r="R170" s="191">
        <f>VLOOKUP(A170,VBMA!$A:$AF,28,0)/100</f>
        <v>0.03117</v>
      </c>
      <c r="S170" s="191">
        <f>VLOOKUP(A170,VBMA!$A:$AF,31,0)/100</f>
        <v>0.03194</v>
      </c>
    </row>
    <row r="171" ht="15.75" customHeight="1">
      <c r="A171" s="108">
        <f>VBMA!A170</f>
        <v>45484</v>
      </c>
      <c r="B171" s="148">
        <f>VLOOKUP(A171,'VNIBOR đã xử lý'!$A:$T,12,0)</f>
        <v>0.01591609792</v>
      </c>
      <c r="C171" s="148">
        <f>VLOOKUP(A171,'VNIBOR đã xử lý'!$A:$T,13,0)</f>
        <v>0.01625911727</v>
      </c>
      <c r="D171" s="148">
        <f>VLOOKUP(A171,'VNIBOR đã xử lý'!$A:$T,14,0)</f>
        <v>0.01667074049</v>
      </c>
      <c r="E171" s="148">
        <f>VLOOKUP(A171,'VNIBOR đã xử lý'!$A:$T,15,0)</f>
        <v>0.01715096758</v>
      </c>
      <c r="F171" s="148">
        <f>VLOOKUP(A171,'VNIBOR đã xử lý'!$A:$T,16,0)</f>
        <v>0.01749398694</v>
      </c>
      <c r="G171" s="148">
        <f>VLOOKUP(A171,'VNIBOR đã xử lý'!$A:$T,17,0)</f>
        <v>0.01787130822</v>
      </c>
      <c r="H171" s="148">
        <f>VLOOKUP(A171,'VNIBOR đã xử lý'!$A:$T,18,0)</f>
        <v>0.01852304499</v>
      </c>
      <c r="I171" s="148">
        <f>VLOOKUP(A171,'VNIBOR đã xử lý'!$A:$T,19,0)</f>
        <v>0.0186259508</v>
      </c>
      <c r="J171" s="191">
        <f>VLOOKUP(A171,VBMA!$A:$AF,4,0)/100</f>
        <v>0.01873</v>
      </c>
      <c r="K171" s="191">
        <f>VLOOKUP(A171,VBMA!$A:$AF,7,0)/100</f>
        <v>0.01885</v>
      </c>
      <c r="L171" s="191">
        <f>VLOOKUP(A171,VBMA!$A:$AF,10,0)/100</f>
        <v>0.01906</v>
      </c>
      <c r="M171" s="191">
        <f>VLOOKUP(A171,VBMA!$A:$AF,13,0)/100</f>
        <v>0.01943</v>
      </c>
      <c r="N171" s="191">
        <f>VLOOKUP(A171,VBMA!$A:$AF,16,0)/100</f>
        <v>0.0198</v>
      </c>
      <c r="O171" s="191">
        <f>VLOOKUP(A171,VBMA!$A:$AF,19,0)/100</f>
        <v>0.02297</v>
      </c>
      <c r="P171" s="191">
        <f>VLOOKUP(A171,VBMA!$A:$AF,22,0)/100</f>
        <v>0.0279</v>
      </c>
      <c r="Q171" s="191">
        <f>VLOOKUP(A171,VBMA!$A:$AF,25,0)/100</f>
        <v>0.02964</v>
      </c>
      <c r="R171" s="191">
        <f>VLOOKUP(A171,VBMA!$A:$AF,28,0)/100</f>
        <v>0.03117</v>
      </c>
      <c r="S171" s="191">
        <f>VLOOKUP(A171,VBMA!$A:$AF,31,0)/100</f>
        <v>0.03194</v>
      </c>
    </row>
    <row r="172" ht="15.75" customHeight="1">
      <c r="A172" s="108">
        <f>VBMA!A171</f>
        <v>45483</v>
      </c>
      <c r="B172" s="148">
        <f>VLOOKUP(A172,'VNIBOR đã xử lý'!$A:$T,12,0)</f>
        <v>0.01670124028</v>
      </c>
      <c r="C172" s="148">
        <f>VLOOKUP(A172,'VNIBOR đã xử lý'!$A:$T,13,0)</f>
        <v>0.01697335825</v>
      </c>
      <c r="D172" s="148">
        <f>VLOOKUP(A172,'VNIBOR đã xử lý'!$A:$T,14,0)</f>
        <v>0.01710941723</v>
      </c>
      <c r="E172" s="148">
        <f>VLOOKUP(A172,'VNIBOR đã xử lý'!$A:$T,15,0)</f>
        <v>0.01714343198</v>
      </c>
      <c r="F172" s="148">
        <f>VLOOKUP(A172,'VNIBOR đã xử lý'!$A:$T,16,0)</f>
        <v>0.01734752045</v>
      </c>
      <c r="G172" s="148">
        <f>VLOOKUP(A172,'VNIBOR đã xử lý'!$A:$T,17,0)</f>
        <v>0.01772168266</v>
      </c>
      <c r="H172" s="148">
        <f>VLOOKUP(A172,'VNIBOR đã xử lý'!$A:$T,18,0)</f>
        <v>0.01836796283</v>
      </c>
      <c r="I172" s="148">
        <f>VLOOKUP(A172,'VNIBOR đã xử lý'!$A:$T,19,0)</f>
        <v>0.01853803656</v>
      </c>
      <c r="J172" s="191">
        <f>VLOOKUP(A172,VBMA!$A:$AF,4,0)/100</f>
        <v>0.01871</v>
      </c>
      <c r="K172" s="191">
        <f>VLOOKUP(A172,VBMA!$A:$AF,7,0)/100</f>
        <v>0.01883</v>
      </c>
      <c r="L172" s="191">
        <f>VLOOKUP(A172,VBMA!$A:$AF,10,0)/100</f>
        <v>0.01904</v>
      </c>
      <c r="M172" s="191">
        <f>VLOOKUP(A172,VBMA!$A:$AF,13,0)/100</f>
        <v>0.01942</v>
      </c>
      <c r="N172" s="191">
        <f>VLOOKUP(A172,VBMA!$A:$AF,16,0)/100</f>
        <v>0.0198</v>
      </c>
      <c r="O172" s="191">
        <f>VLOOKUP(A172,VBMA!$A:$AF,19,0)/100</f>
        <v>0.02291</v>
      </c>
      <c r="P172" s="191">
        <f>VLOOKUP(A172,VBMA!$A:$AF,22,0)/100</f>
        <v>0.02788</v>
      </c>
      <c r="Q172" s="191">
        <f>VLOOKUP(A172,VBMA!$A:$AF,25,0)/100</f>
        <v>0.02955</v>
      </c>
      <c r="R172" s="191">
        <f>VLOOKUP(A172,VBMA!$A:$AF,28,0)/100</f>
        <v>0.03115</v>
      </c>
      <c r="S172" s="191">
        <f>VLOOKUP(A172,VBMA!$A:$AF,31,0)/100</f>
        <v>0.03192</v>
      </c>
    </row>
    <row r="173" ht="15.75" customHeight="1">
      <c r="A173" s="108">
        <f>VBMA!A172</f>
        <v>45482</v>
      </c>
      <c r="B173" s="148">
        <f>VLOOKUP(A173,'VNIBOR đã xử lý'!$A:$T,12,0)</f>
        <v>0.01706678515</v>
      </c>
      <c r="C173" s="148">
        <f>VLOOKUP(A173,'VNIBOR đã xử lý'!$A:$T,13,0)</f>
        <v>0.0171351891</v>
      </c>
      <c r="D173" s="148">
        <f>VLOOKUP(A173,'VNIBOR đã xử lý'!$A:$T,14,0)</f>
        <v>0.01730619897</v>
      </c>
      <c r="E173" s="148">
        <f>VLOOKUP(A173,'VNIBOR đã xử lý'!$A:$T,15,0)</f>
        <v>0.01734040094</v>
      </c>
      <c r="F173" s="148">
        <f>VLOOKUP(A173,'VNIBOR đã xử lý'!$A:$T,16,0)</f>
        <v>0.01757981476</v>
      </c>
      <c r="G173" s="148">
        <f>VLOOKUP(A173,'VNIBOR đã xử lý'!$A:$T,17,0)</f>
        <v>0.01788763253</v>
      </c>
      <c r="H173" s="148">
        <f>VLOOKUP(A173,'VNIBOR đã xử lý'!$A:$T,18,0)</f>
        <v>0.01843486412</v>
      </c>
      <c r="I173" s="148">
        <f>VLOOKUP(A173,'VNIBOR đã xử lý'!$A:$T,19,0)</f>
        <v>0.01857167202</v>
      </c>
      <c r="J173" s="191">
        <f>VLOOKUP(A173,VBMA!$A:$AF,4,0)/100</f>
        <v>0.01871</v>
      </c>
      <c r="K173" s="191">
        <f>VLOOKUP(A173,VBMA!$A:$AF,7,0)/100</f>
        <v>0.01883</v>
      </c>
      <c r="L173" s="191">
        <f>VLOOKUP(A173,VBMA!$A:$AF,10,0)/100</f>
        <v>0.01904</v>
      </c>
      <c r="M173" s="191">
        <f>VLOOKUP(A173,VBMA!$A:$AF,13,0)/100</f>
        <v>0.01941</v>
      </c>
      <c r="N173" s="191">
        <f>VLOOKUP(A173,VBMA!$A:$AF,16,0)/100</f>
        <v>0.01978</v>
      </c>
      <c r="O173" s="191">
        <f>VLOOKUP(A173,VBMA!$A:$AF,19,0)/100</f>
        <v>0.02284</v>
      </c>
      <c r="P173" s="191">
        <f>VLOOKUP(A173,VBMA!$A:$AF,22,0)/100</f>
        <v>0.02795</v>
      </c>
      <c r="Q173" s="191">
        <f>VLOOKUP(A173,VBMA!$A:$AF,25,0)/100</f>
        <v>0.02961</v>
      </c>
      <c r="R173" s="191">
        <f>VLOOKUP(A173,VBMA!$A:$AF,28,0)/100</f>
        <v>0.03115</v>
      </c>
      <c r="S173" s="191">
        <f>VLOOKUP(A173,VBMA!$A:$AF,31,0)/100</f>
        <v>0.03192</v>
      </c>
    </row>
    <row r="174" ht="15.75" customHeight="1">
      <c r="A174" s="108">
        <f>VBMA!A173</f>
        <v>45481</v>
      </c>
      <c r="B174" s="148">
        <f>VLOOKUP(A174,'VNIBOR đã xử lý'!$A:$T,12,0)</f>
        <v>0.01666722553</v>
      </c>
      <c r="C174" s="148">
        <f>VLOOKUP(A174,'VNIBOR đã xử lý'!$A:$T,13,0)</f>
        <v>0.0169393435</v>
      </c>
      <c r="D174" s="148">
        <f>VLOOKUP(A174,'VNIBOR đã xử lý'!$A:$T,14,0)</f>
        <v>0.01707540248</v>
      </c>
      <c r="E174" s="148">
        <f>VLOOKUP(A174,'VNIBOR đã xử lý'!$A:$T,15,0)</f>
        <v>0.01707540248</v>
      </c>
      <c r="F174" s="148">
        <f>VLOOKUP(A174,'VNIBOR đã xử lý'!$A:$T,16,0)</f>
        <v>0.01734752045</v>
      </c>
      <c r="G174" s="148">
        <f>VLOOKUP(A174,'VNIBOR đã xử lý'!$A:$T,17,0)</f>
        <v>0.01768766791</v>
      </c>
      <c r="H174" s="148">
        <f>VLOOKUP(A174,'VNIBOR đã xử lý'!$A:$T,18,0)</f>
        <v>0.01836796283</v>
      </c>
      <c r="I174" s="148">
        <f>VLOOKUP(A174,'VNIBOR đã xử lý'!$A:$T,19,0)</f>
        <v>0.01853803656</v>
      </c>
      <c r="J174" s="191">
        <f>VLOOKUP(A174,VBMA!$A:$AF,4,0)/100</f>
        <v>0.01871</v>
      </c>
      <c r="K174" s="191">
        <f>VLOOKUP(A174,VBMA!$A:$AF,7,0)/100</f>
        <v>0.01883</v>
      </c>
      <c r="L174" s="191">
        <f>VLOOKUP(A174,VBMA!$A:$AF,10,0)/100</f>
        <v>0.01904</v>
      </c>
      <c r="M174" s="191">
        <f>VLOOKUP(A174,VBMA!$A:$AF,13,0)/100</f>
        <v>0.01941</v>
      </c>
      <c r="N174" s="191">
        <f>VLOOKUP(A174,VBMA!$A:$AF,16,0)/100</f>
        <v>0.01978</v>
      </c>
      <c r="O174" s="191">
        <f>VLOOKUP(A174,VBMA!$A:$AF,19,0)/100</f>
        <v>0.02283</v>
      </c>
      <c r="P174" s="191">
        <f>VLOOKUP(A174,VBMA!$A:$AF,22,0)/100</f>
        <v>0.02781</v>
      </c>
      <c r="Q174" s="191">
        <f>VLOOKUP(A174,VBMA!$A:$AF,25,0)/100</f>
        <v>0.02961</v>
      </c>
      <c r="R174" s="191">
        <f>VLOOKUP(A174,VBMA!$A:$AF,28,0)/100</f>
        <v>0.03115</v>
      </c>
      <c r="S174" s="191">
        <f>VLOOKUP(A174,VBMA!$A:$AF,31,0)/100</f>
        <v>0.03192</v>
      </c>
    </row>
    <row r="175" ht="15.75" customHeight="1">
      <c r="A175" s="108">
        <f>VBMA!A174</f>
        <v>45478</v>
      </c>
      <c r="B175" s="148">
        <f>VLOOKUP(A175,'VNIBOR đã xử lý'!$A:$T,12,0)</f>
        <v>0.01644701286</v>
      </c>
      <c r="C175" s="148">
        <f>VLOOKUP(A175,'VNIBOR đã xử lý'!$A:$T,13,0)</f>
        <v>0.01665260052</v>
      </c>
      <c r="D175" s="148">
        <f>VLOOKUP(A175,'VNIBOR đã xử lý'!$A:$T,14,0)</f>
        <v>0.01685818818</v>
      </c>
      <c r="E175" s="148">
        <f>VLOOKUP(A175,'VNIBOR đã xử lý'!$A:$T,15,0)</f>
        <v>0.0169267174</v>
      </c>
      <c r="F175" s="148">
        <f>VLOOKUP(A175,'VNIBOR đã xử lý'!$A:$T,16,0)</f>
        <v>0.01740642194</v>
      </c>
      <c r="G175" s="148">
        <f>VLOOKUP(A175,'VNIBOR đã xử lý'!$A:$T,17,0)</f>
        <v>0.01768053882</v>
      </c>
      <c r="H175" s="148">
        <f>VLOOKUP(A175,'VNIBOR đã xử lý'!$A:$T,18,0)</f>
        <v>0.01843436025</v>
      </c>
      <c r="I175" s="148">
        <f>VLOOKUP(A175,'VNIBOR đã xử lý'!$A:$T,19,0)</f>
        <v>0.01857141869</v>
      </c>
      <c r="J175" s="191">
        <f>VLOOKUP(A175,VBMA!$A:$AF,4,0)/100</f>
        <v>0.01871</v>
      </c>
      <c r="K175" s="191">
        <f>VLOOKUP(A175,VBMA!$A:$AF,7,0)/100</f>
        <v>0.01883</v>
      </c>
      <c r="L175" s="191">
        <f>VLOOKUP(A175,VBMA!$A:$AF,10,0)/100</f>
        <v>0.01904</v>
      </c>
      <c r="M175" s="191">
        <f>VLOOKUP(A175,VBMA!$A:$AF,13,0)/100</f>
        <v>0.01941</v>
      </c>
      <c r="N175" s="191">
        <f>VLOOKUP(A175,VBMA!$A:$AF,16,0)/100</f>
        <v>0.01978</v>
      </c>
      <c r="O175" s="191">
        <f>VLOOKUP(A175,VBMA!$A:$AF,19,0)/100</f>
        <v>0.02285</v>
      </c>
      <c r="P175" s="191">
        <f>VLOOKUP(A175,VBMA!$A:$AF,22,0)/100</f>
        <v>0.02775</v>
      </c>
      <c r="Q175" s="191">
        <f>VLOOKUP(A175,VBMA!$A:$AF,25,0)/100</f>
        <v>0.02958</v>
      </c>
      <c r="R175" s="191">
        <f>VLOOKUP(A175,VBMA!$A:$AF,28,0)/100</f>
        <v>0.03115</v>
      </c>
      <c r="S175" s="191">
        <f>VLOOKUP(A175,VBMA!$A:$AF,31,0)/100</f>
        <v>0.03192</v>
      </c>
    </row>
    <row r="176" ht="15.75" customHeight="1">
      <c r="A176" s="108">
        <f>VBMA!A175</f>
        <v>45477</v>
      </c>
      <c r="B176" s="148">
        <f>VLOOKUP(A176,'VNIBOR đã xử lý'!$A:$T,12,0)</f>
        <v>0.01549349433</v>
      </c>
      <c r="C176" s="148">
        <f>VLOOKUP(A176,'VNIBOR đã xử lý'!$A:$T,13,0)</f>
        <v>0.01604072592</v>
      </c>
      <c r="D176" s="148">
        <f>VLOOKUP(A176,'VNIBOR đã xử lý'!$A:$T,14,0)</f>
        <v>0.01638274566</v>
      </c>
      <c r="E176" s="148">
        <f>VLOOKUP(A176,'VNIBOR đã xử lý'!$A:$T,15,0)</f>
        <v>0.01679316935</v>
      </c>
      <c r="F176" s="148">
        <f>VLOOKUP(A176,'VNIBOR đã xử lý'!$A:$T,16,0)</f>
        <v>0.01720359305</v>
      </c>
      <c r="G176" s="148">
        <f>VLOOKUP(A176,'VNIBOR đã xử lý'!$A:$T,17,0)</f>
        <v>0.01757981476</v>
      </c>
      <c r="H176" s="148">
        <f>VLOOKUP(A176,'VNIBOR đã xử lý'!$A:$T,18,0)</f>
        <v>0.01843486412</v>
      </c>
      <c r="I176" s="148">
        <f>VLOOKUP(A176,'VNIBOR đã xử lý'!$A:$T,19,0)</f>
        <v>0.01857167202</v>
      </c>
      <c r="J176" s="191">
        <f>VLOOKUP(A176,VBMA!$A:$AF,4,0)/100</f>
        <v>0.01871</v>
      </c>
      <c r="K176" s="191">
        <f>VLOOKUP(A176,VBMA!$A:$AF,7,0)/100</f>
        <v>0.01883</v>
      </c>
      <c r="L176" s="191">
        <f>VLOOKUP(A176,VBMA!$A:$AF,10,0)/100</f>
        <v>0.01904</v>
      </c>
      <c r="M176" s="191">
        <f>VLOOKUP(A176,VBMA!$A:$AF,13,0)/100</f>
        <v>0.01939</v>
      </c>
      <c r="N176" s="191">
        <f>VLOOKUP(A176,VBMA!$A:$AF,16,0)/100</f>
        <v>0.01973</v>
      </c>
      <c r="O176" s="191">
        <f>VLOOKUP(A176,VBMA!$A:$AF,19,0)/100</f>
        <v>0.0228</v>
      </c>
      <c r="P176" s="191">
        <f>VLOOKUP(A176,VBMA!$A:$AF,22,0)/100</f>
        <v>0.02771</v>
      </c>
      <c r="Q176" s="191">
        <f>VLOOKUP(A176,VBMA!$A:$AF,25,0)/100</f>
        <v>0.02953</v>
      </c>
      <c r="R176" s="191">
        <f>VLOOKUP(A176,VBMA!$A:$AF,28,0)/100</f>
        <v>0.03115</v>
      </c>
      <c r="S176" s="191">
        <f>VLOOKUP(A176,VBMA!$A:$AF,31,0)/100</f>
        <v>0.03192</v>
      </c>
    </row>
    <row r="177" ht="15.75" customHeight="1">
      <c r="A177" s="108">
        <f>VBMA!A176</f>
        <v>45476</v>
      </c>
      <c r="B177" s="148">
        <f>VLOOKUP(A177,'VNIBOR đã xử lý'!$A:$T,12,0)</f>
        <v>0.0153508577</v>
      </c>
      <c r="C177" s="148">
        <f>VLOOKUP(A177,'VNIBOR đã xử lý'!$A:$T,13,0)</f>
        <v>0.01576204139</v>
      </c>
      <c r="D177" s="148">
        <f>VLOOKUP(A177,'VNIBOR đã xử lý'!$A:$T,14,0)</f>
        <v>0.01631028631</v>
      </c>
      <c r="E177" s="148">
        <f>VLOOKUP(A177,'VNIBOR đã xử lý'!$A:$T,15,0)</f>
        <v>0.01672147</v>
      </c>
      <c r="F177" s="148">
        <f>VLOOKUP(A177,'VNIBOR đã xử lý'!$A:$T,16,0)</f>
        <v>0.0172011843</v>
      </c>
      <c r="G177" s="148">
        <f>VLOOKUP(A177,'VNIBOR đã xử lý'!$A:$T,17,0)</f>
        <v>0.01761236799</v>
      </c>
      <c r="H177" s="148">
        <f>VLOOKUP(A177,'VNIBOR đã xử lý'!$A:$T,18,0)</f>
        <v>0.01850326598</v>
      </c>
      <c r="I177" s="148">
        <f>VLOOKUP(A177,'VNIBOR đã xử lý'!$A:$T,19,0)</f>
        <v>0.0186060619</v>
      </c>
      <c r="J177" s="191">
        <f>VLOOKUP(A177,VBMA!$A:$AF,4,0)/100</f>
        <v>0.01871</v>
      </c>
      <c r="K177" s="191">
        <f>VLOOKUP(A177,VBMA!$A:$AF,7,0)/100</f>
        <v>0.01883</v>
      </c>
      <c r="L177" s="191">
        <f>VLOOKUP(A177,VBMA!$A:$AF,10,0)/100</f>
        <v>0.01904</v>
      </c>
      <c r="M177" s="191">
        <f>VLOOKUP(A177,VBMA!$A:$AF,13,0)/100</f>
        <v>0.01946</v>
      </c>
      <c r="N177" s="191">
        <f>VLOOKUP(A177,VBMA!$A:$AF,16,0)/100</f>
        <v>0.01987</v>
      </c>
      <c r="O177" s="191">
        <f>VLOOKUP(A177,VBMA!$A:$AF,19,0)/100</f>
        <v>0.02273</v>
      </c>
      <c r="P177" s="191">
        <f>VLOOKUP(A177,VBMA!$A:$AF,22,0)/100</f>
        <v>0.02766</v>
      </c>
      <c r="Q177" s="191">
        <f>VLOOKUP(A177,VBMA!$A:$AF,25,0)/100</f>
        <v>0.0295</v>
      </c>
      <c r="R177" s="191">
        <f>VLOOKUP(A177,VBMA!$A:$AF,28,0)/100</f>
        <v>0.03115</v>
      </c>
      <c r="S177" s="191">
        <f>VLOOKUP(A177,VBMA!$A:$AF,31,0)/100</f>
        <v>0.03192</v>
      </c>
    </row>
    <row r="178" ht="15.75" customHeight="1">
      <c r="A178" s="108">
        <f>VBMA!A177</f>
        <v>45475</v>
      </c>
      <c r="B178" s="148">
        <f>VLOOKUP(A178,'VNIBOR đã xử lý'!$A:$T,12,0)</f>
        <v>0.01542509038</v>
      </c>
      <c r="C178" s="148">
        <f>VLOOKUP(A178,'VNIBOR đã xử lý'!$A:$T,13,0)</f>
        <v>0.01597232197</v>
      </c>
      <c r="D178" s="148">
        <f>VLOOKUP(A178,'VNIBOR đã xử lý'!$A:$T,14,0)</f>
        <v>0.01641694764</v>
      </c>
      <c r="E178" s="148">
        <f>VLOOKUP(A178,'VNIBOR đã xử lý'!$A:$T,15,0)</f>
        <v>0.01679316935</v>
      </c>
      <c r="F178" s="148">
        <f>VLOOKUP(A178,'VNIBOR đã xử lý'!$A:$T,16,0)</f>
        <v>0.01730619897</v>
      </c>
      <c r="G178" s="148">
        <f>VLOOKUP(A178,'VNIBOR đã xử lý'!$A:$T,17,0)</f>
        <v>0.01764821871</v>
      </c>
      <c r="H178" s="148">
        <f>VLOOKUP(A178,'VNIBOR đã xử lý'!$A:$T,18,0)</f>
        <v>0.01843486412</v>
      </c>
      <c r="I178" s="148">
        <f>VLOOKUP(A178,'VNIBOR đã xử lý'!$A:$T,19,0)</f>
        <v>0.01857167202</v>
      </c>
      <c r="J178" s="191">
        <f>VLOOKUP(A178,VBMA!$A:$AF,4,0)/100</f>
        <v>0.01871</v>
      </c>
      <c r="K178" s="191">
        <f>VLOOKUP(A178,VBMA!$A:$AF,7,0)/100</f>
        <v>0.01883</v>
      </c>
      <c r="L178" s="191">
        <f>VLOOKUP(A178,VBMA!$A:$AF,10,0)/100</f>
        <v>0.01904</v>
      </c>
      <c r="M178" s="191">
        <f>VLOOKUP(A178,VBMA!$A:$AF,13,0)/100</f>
        <v>0.01947</v>
      </c>
      <c r="N178" s="191">
        <f>VLOOKUP(A178,VBMA!$A:$AF,16,0)/100</f>
        <v>0.0199</v>
      </c>
      <c r="O178" s="191">
        <f>VLOOKUP(A178,VBMA!$A:$AF,19,0)/100</f>
        <v>0.02275</v>
      </c>
      <c r="P178" s="191">
        <f>VLOOKUP(A178,VBMA!$A:$AF,22,0)/100</f>
        <v>0.02771</v>
      </c>
      <c r="Q178" s="191">
        <f>VLOOKUP(A178,VBMA!$A:$AF,25,0)/100</f>
        <v>0.02958</v>
      </c>
      <c r="R178" s="191">
        <f>VLOOKUP(A178,VBMA!$A:$AF,28,0)/100</f>
        <v>0.03115</v>
      </c>
      <c r="S178" s="191">
        <f>VLOOKUP(A178,VBMA!$A:$AF,31,0)/100</f>
        <v>0.03192</v>
      </c>
    </row>
    <row r="179" ht="15.75" customHeight="1">
      <c r="A179" s="108">
        <f>VBMA!A178</f>
        <v>45474</v>
      </c>
      <c r="B179" s="148">
        <f>VLOOKUP(A179,'VNIBOR đã xử lý'!$A:$T,12,0)</f>
        <v>0.01696536755</v>
      </c>
      <c r="C179" s="148">
        <f>VLOOKUP(A179,'VNIBOR đã xử lý'!$A:$T,13,0)</f>
        <v>0.01724463286</v>
      </c>
      <c r="D179" s="148">
        <f>VLOOKUP(A179,'VNIBOR đã xử lý'!$A:$T,14,0)</f>
        <v>0.01752389817</v>
      </c>
      <c r="E179" s="148">
        <f>VLOOKUP(A179,'VNIBOR đã xử lý'!$A:$T,15,0)</f>
        <v>0.0175937145</v>
      </c>
      <c r="F179" s="148">
        <f>VLOOKUP(A179,'VNIBOR đã xử lý'!$A:$T,16,0)</f>
        <v>0.01801261246</v>
      </c>
      <c r="G179" s="148">
        <f>VLOOKUP(A179,'VNIBOR đã xử lý'!$A:$T,17,0)</f>
        <v>0.01815224512</v>
      </c>
      <c r="H179" s="148">
        <f>VLOOKUP(A179,'VNIBOR đã xử lý'!$A:$T,18,0)</f>
        <v>0.01885040839</v>
      </c>
      <c r="I179" s="148">
        <f>VLOOKUP(A179,'VNIBOR đã xử lý'!$A:$T,19,0)</f>
        <v>0.01878059206</v>
      </c>
      <c r="J179" s="191">
        <f>VLOOKUP(A179,VBMA!$A:$AF,4,0)/100</f>
        <v>0.01871</v>
      </c>
      <c r="K179" s="191">
        <f>VLOOKUP(A179,VBMA!$A:$AF,7,0)/100</f>
        <v>0.01883</v>
      </c>
      <c r="L179" s="191">
        <f>VLOOKUP(A179,VBMA!$A:$AF,10,0)/100</f>
        <v>0.01904</v>
      </c>
      <c r="M179" s="191">
        <f>VLOOKUP(A179,VBMA!$A:$AF,13,0)/100</f>
        <v>0.01972</v>
      </c>
      <c r="N179" s="191">
        <f>VLOOKUP(A179,VBMA!$A:$AF,16,0)/100</f>
        <v>0.02039</v>
      </c>
      <c r="O179" s="191">
        <f>VLOOKUP(A179,VBMA!$A:$AF,19,0)/100</f>
        <v>0.02291</v>
      </c>
      <c r="P179" s="191">
        <f>VLOOKUP(A179,VBMA!$A:$AF,22,0)/100</f>
        <v>0.02772</v>
      </c>
      <c r="Q179" s="191">
        <f>VLOOKUP(A179,VBMA!$A:$AF,25,0)/100</f>
        <v>0.02964</v>
      </c>
      <c r="R179" s="191">
        <f>VLOOKUP(A179,VBMA!$A:$AF,28,0)/100</f>
        <v>0.03115</v>
      </c>
      <c r="S179" s="191">
        <f>VLOOKUP(A179,VBMA!$A:$AF,31,0)/100</f>
        <v>0.03192</v>
      </c>
    </row>
    <row r="180" ht="15.75" customHeight="1">
      <c r="A180" s="108">
        <f>VBMA!A179</f>
        <v>45471</v>
      </c>
      <c r="B180" s="148">
        <f>VLOOKUP(A180,'VNIBOR đã xử lý'!$A:$T,12,0)</f>
        <v>0.0161801865</v>
      </c>
      <c r="C180" s="148">
        <f>VLOOKUP(A180,'VNIBOR đã xử lý'!$A:$T,13,0)</f>
        <v>0.01672635313</v>
      </c>
      <c r="D180" s="148">
        <f>VLOOKUP(A180,'VNIBOR đã xử lý'!$A:$T,14,0)</f>
        <v>0.01679462396</v>
      </c>
      <c r="E180" s="148">
        <f>VLOOKUP(A180,'VNIBOR đã xử lý'!$A:$T,15,0)</f>
        <v>0.01706770728</v>
      </c>
      <c r="F180" s="148">
        <f>VLOOKUP(A180,'VNIBOR đã xử lý'!$A:$T,16,0)</f>
        <v>0.01734079059</v>
      </c>
      <c r="G180" s="148">
        <f>VLOOKUP(A180,'VNIBOR đã xử lý'!$A:$T,17,0)</f>
        <v>0.01754560308</v>
      </c>
      <c r="H180" s="148">
        <f>VLOOKUP(A180,'VNIBOR đã xử lý'!$A:$T,18,0)</f>
        <v>0.01836485303</v>
      </c>
      <c r="I180" s="148">
        <f>VLOOKUP(A180,'VNIBOR đã xử lý'!$A:$T,19,0)</f>
        <v>0.0185355301</v>
      </c>
      <c r="J180" s="191">
        <f>VLOOKUP(A180,VBMA!$A:$AF,4,0)/100</f>
        <v>0.01871</v>
      </c>
      <c r="K180" s="191">
        <f>VLOOKUP(A180,VBMA!$A:$AF,7,0)/100</f>
        <v>0.01883</v>
      </c>
      <c r="L180" s="191">
        <f>VLOOKUP(A180,VBMA!$A:$AF,10,0)/100</f>
        <v>0.01904</v>
      </c>
      <c r="M180" s="191">
        <f>VLOOKUP(A180,VBMA!$A:$AF,13,0)/100</f>
        <v>0.01941</v>
      </c>
      <c r="N180" s="191">
        <f>VLOOKUP(A180,VBMA!$A:$AF,16,0)/100</f>
        <v>0.01978</v>
      </c>
      <c r="O180" s="191">
        <f>VLOOKUP(A180,VBMA!$A:$AF,19,0)/100</f>
        <v>0.02291</v>
      </c>
      <c r="P180" s="191">
        <f>VLOOKUP(A180,VBMA!$A:$AF,22,0)/100</f>
        <v>0.02785</v>
      </c>
      <c r="Q180" s="191">
        <f>VLOOKUP(A180,VBMA!$A:$AF,25,0)/100</f>
        <v>0.02951</v>
      </c>
      <c r="R180" s="191">
        <f>VLOOKUP(A180,VBMA!$A:$AF,28,0)/100</f>
        <v>0.0311</v>
      </c>
      <c r="S180" s="191">
        <f>VLOOKUP(A180,VBMA!$A:$AF,31,0)/100</f>
        <v>0.03188</v>
      </c>
    </row>
    <row r="181" ht="15.75" customHeight="1">
      <c r="A181" s="108">
        <f>VBMA!A180</f>
        <v>45470</v>
      </c>
      <c r="B181" s="148">
        <f>VLOOKUP(A181,'VNIBOR đã xử lý'!$A:$T,12,0)</f>
        <v>0.01034707007</v>
      </c>
      <c r="C181" s="148">
        <f>VLOOKUP(A181,'VNIBOR đã xử lý'!$A:$T,13,0)</f>
        <v>0.015349296</v>
      </c>
      <c r="D181" s="148">
        <f>VLOOKUP(A181,'VNIBOR đã xử lý'!$A:$T,14,0)</f>
        <v>0.01576043786</v>
      </c>
      <c r="E181" s="148">
        <f>VLOOKUP(A181,'VNIBOR đã xử lý'!$A:$T,15,0)</f>
        <v>0.01651419793</v>
      </c>
      <c r="F181" s="148">
        <f>VLOOKUP(A181,'VNIBOR đã xử lý'!$A:$T,16,0)</f>
        <v>0.01699386343</v>
      </c>
      <c r="G181" s="148">
        <f>VLOOKUP(A181,'VNIBOR đã xử lý'!$A:$T,17,0)</f>
        <v>0.01733648165</v>
      </c>
      <c r="H181" s="148">
        <f>VLOOKUP(A181,'VNIBOR đã xử lý'!$A:$T,18,0)</f>
        <v>0.01843285993</v>
      </c>
      <c r="I181" s="148">
        <f>VLOOKUP(A181,'VNIBOR đã xử lý'!$A:$T,19,0)</f>
        <v>0.01856990722</v>
      </c>
      <c r="J181" s="191">
        <f>VLOOKUP(A181,VBMA!$A:$AF,4,0)/100</f>
        <v>0.01871</v>
      </c>
      <c r="K181" s="191">
        <f>VLOOKUP(A181,VBMA!$A:$AF,7,0)/100</f>
        <v>0.01883</v>
      </c>
      <c r="L181" s="191">
        <f>VLOOKUP(A181,VBMA!$A:$AF,10,0)/100</f>
        <v>0.01904</v>
      </c>
      <c r="M181" s="191">
        <f>VLOOKUP(A181,VBMA!$A:$AF,13,0)/100</f>
        <v>0.01943</v>
      </c>
      <c r="N181" s="191">
        <f>VLOOKUP(A181,VBMA!$A:$AF,16,0)/100</f>
        <v>0.01981</v>
      </c>
      <c r="O181" s="191">
        <f>VLOOKUP(A181,VBMA!$A:$AF,19,0)/100</f>
        <v>0.02284</v>
      </c>
      <c r="P181" s="191">
        <f>VLOOKUP(A181,VBMA!$A:$AF,22,0)/100</f>
        <v>0.0278</v>
      </c>
      <c r="Q181" s="191">
        <f>VLOOKUP(A181,VBMA!$A:$AF,25,0)/100</f>
        <v>0.0295</v>
      </c>
      <c r="R181" s="191">
        <f>VLOOKUP(A181,VBMA!$A:$AF,28,0)/100</f>
        <v>0.0311</v>
      </c>
      <c r="S181" s="191">
        <f>VLOOKUP(A181,VBMA!$A:$AF,31,0)/100</f>
        <v>0.03188</v>
      </c>
    </row>
    <row r="182" ht="15.75" customHeight="1">
      <c r="A182" s="108">
        <f>VBMA!A181</f>
        <v>45469</v>
      </c>
      <c r="B182" s="148">
        <f>VLOOKUP(A182,'VNIBOR đã xử lý'!$A:$T,12,0)</f>
        <v>0.01000485899</v>
      </c>
      <c r="C182" s="148">
        <f>VLOOKUP(A182,'VNIBOR đã xử lý'!$A:$T,13,0)</f>
        <v>0.01425349774</v>
      </c>
      <c r="D182" s="148">
        <f>VLOOKUP(A182,'VNIBOR đã xử lý'!$A:$T,14,0)</f>
        <v>0.01534992064</v>
      </c>
      <c r="E182" s="148">
        <f>VLOOKUP(A182,'VNIBOR đã xử lý'!$A:$T,15,0)</f>
        <v>0.01630929068</v>
      </c>
      <c r="F182" s="148">
        <f>VLOOKUP(A182,'VNIBOR đã xử lý'!$A:$T,16,0)</f>
        <v>0.01685750214</v>
      </c>
      <c r="G182" s="148">
        <f>VLOOKUP(A182,'VNIBOR đã xử lý'!$A:$T,17,0)</f>
        <v>0.01726866073</v>
      </c>
      <c r="H182" s="148">
        <f>VLOOKUP(A182,'VNIBOR đã xử lý'!$A:$T,18,0)</f>
        <v>0.01850213649</v>
      </c>
      <c r="I182" s="148">
        <f>VLOOKUP(A182,'VNIBOR đã xử lý'!$A:$T,19,0)</f>
        <v>0.01860492614</v>
      </c>
      <c r="J182" s="191">
        <f>VLOOKUP(A182,VBMA!$A:$AF,4,0)/100</f>
        <v>0.01871</v>
      </c>
      <c r="K182" s="191">
        <f>VLOOKUP(A182,VBMA!$A:$AF,7,0)/100</f>
        <v>0.01883</v>
      </c>
      <c r="L182" s="191">
        <f>VLOOKUP(A182,VBMA!$A:$AF,10,0)/100</f>
        <v>0.01904</v>
      </c>
      <c r="M182" s="191">
        <f>VLOOKUP(A182,VBMA!$A:$AF,13,0)/100</f>
        <v>0.01934</v>
      </c>
      <c r="N182" s="191">
        <f>VLOOKUP(A182,VBMA!$A:$AF,16,0)/100</f>
        <v>0.01964</v>
      </c>
      <c r="O182" s="191">
        <f>VLOOKUP(A182,VBMA!$A:$AF,19,0)/100</f>
        <v>0.0228</v>
      </c>
      <c r="P182" s="191">
        <f>VLOOKUP(A182,VBMA!$A:$AF,22,0)/100</f>
        <v>0.0279</v>
      </c>
      <c r="Q182" s="191">
        <f>VLOOKUP(A182,VBMA!$A:$AF,25,0)/100</f>
        <v>0.02954</v>
      </c>
      <c r="R182" s="191">
        <f>VLOOKUP(A182,VBMA!$A:$AF,28,0)/100</f>
        <v>0.0311</v>
      </c>
      <c r="S182" s="191">
        <f>VLOOKUP(A182,VBMA!$A:$AF,31,0)/100</f>
        <v>0.03188</v>
      </c>
    </row>
    <row r="183" ht="15.75" customHeight="1">
      <c r="A183" s="108">
        <f>VBMA!A182</f>
        <v>45468</v>
      </c>
      <c r="B183" s="148">
        <f>VLOOKUP(A183,'VNIBOR đã xử lý'!$A:$T,12,0)</f>
        <v>0.01170783702</v>
      </c>
      <c r="C183" s="148">
        <f>VLOOKUP(A183,'VNIBOR đã xử lý'!$A:$T,13,0)</f>
        <v>0.0144626222</v>
      </c>
      <c r="D183" s="148">
        <f>VLOOKUP(A183,'VNIBOR đã xử lý'!$A:$T,14,0)</f>
        <v>0.0153923622</v>
      </c>
      <c r="E183" s="148">
        <f>VLOOKUP(A183,'VNIBOR đã xử lý'!$A:$T,15,0)</f>
        <v>0.01649427627</v>
      </c>
      <c r="F183" s="148">
        <f>VLOOKUP(A183,'VNIBOR đã xử lý'!$A:$T,16,0)</f>
        <v>0.01721740738</v>
      </c>
      <c r="G183" s="148">
        <f>VLOOKUP(A183,'VNIBOR đã xử lý'!$A:$T,17,0)</f>
        <v>0.01766505997</v>
      </c>
      <c r="H183" s="148">
        <f>VLOOKUP(A183,'VNIBOR đã xử lý'!$A:$T,18,0)</f>
        <v>0.01856036515</v>
      </c>
      <c r="I183" s="148">
        <f>VLOOKUP(A183,'VNIBOR đã xử lý'!$A:$T,19,0)</f>
        <v>0.01859479997</v>
      </c>
      <c r="J183" s="191">
        <f>VLOOKUP(A183,VBMA!$A:$AF,4,0)/100</f>
        <v>0.01863</v>
      </c>
      <c r="K183" s="191">
        <f>VLOOKUP(A183,VBMA!$A:$AF,7,0)/100</f>
        <v>0.01875</v>
      </c>
      <c r="L183" s="191">
        <f>VLOOKUP(A183,VBMA!$A:$AF,10,0)/100</f>
        <v>0.01896</v>
      </c>
      <c r="M183" s="191">
        <f>VLOOKUP(A183,VBMA!$A:$AF,13,0)/100</f>
        <v>0.01925</v>
      </c>
      <c r="N183" s="191">
        <f>VLOOKUP(A183,VBMA!$A:$AF,16,0)/100</f>
        <v>0.01954</v>
      </c>
      <c r="O183" s="191">
        <f>VLOOKUP(A183,VBMA!$A:$AF,19,0)/100</f>
        <v>0.02279</v>
      </c>
      <c r="P183" s="191">
        <f>VLOOKUP(A183,VBMA!$A:$AF,22,0)/100</f>
        <v>0.0278</v>
      </c>
      <c r="Q183" s="191">
        <f>VLOOKUP(A183,VBMA!$A:$AF,25,0)/100</f>
        <v>0.02952</v>
      </c>
      <c r="R183" s="191">
        <f>VLOOKUP(A183,VBMA!$A:$AF,28,0)/100</f>
        <v>0.0311</v>
      </c>
      <c r="S183" s="191">
        <f>VLOOKUP(A183,VBMA!$A:$AF,31,0)/100</f>
        <v>0.03185</v>
      </c>
    </row>
    <row r="184" ht="15.75" customHeight="1">
      <c r="A184" s="108">
        <f>VBMA!A183</f>
        <v>45467</v>
      </c>
      <c r="B184" s="148">
        <f>VLOOKUP(A184,'VNIBOR đã xử lý'!$A:$T,12,0)</f>
        <v>0.0121569093</v>
      </c>
      <c r="C184" s="148">
        <f>VLOOKUP(A184,'VNIBOR đã xử lý'!$A:$T,13,0)</f>
        <v>0.01430224623</v>
      </c>
      <c r="D184" s="148">
        <f>VLOOKUP(A184,'VNIBOR đã xử lý'!$A:$T,14,0)</f>
        <v>0.01552815305</v>
      </c>
      <c r="E184" s="148">
        <f>VLOOKUP(A184,'VNIBOR đã xử lý'!$A:$T,15,0)</f>
        <v>0.01637947723</v>
      </c>
      <c r="F184" s="148">
        <f>VLOOKUP(A184,'VNIBOR đã xử lý'!$A:$T,16,0)</f>
        <v>0.01692432471</v>
      </c>
      <c r="G184" s="148">
        <f>VLOOKUP(A184,'VNIBOR đã xử lý'!$A:$T,17,0)</f>
        <v>0.01736701328</v>
      </c>
      <c r="H184" s="148">
        <f>VLOOKUP(A184,'VNIBOR đã xử lý'!$A:$T,18,0)</f>
        <v>0.01835454933</v>
      </c>
      <c r="I184" s="148">
        <f>VLOOKUP(A184,'VNIBOR đã xử lý'!$A:$T,19,0)</f>
        <v>0.0184907612</v>
      </c>
      <c r="J184" s="191">
        <f>VLOOKUP(A184,VBMA!$A:$AF,4,0)/100</f>
        <v>0.01863</v>
      </c>
      <c r="K184" s="191">
        <f>VLOOKUP(A184,VBMA!$A:$AF,7,0)/100</f>
        <v>0.01875</v>
      </c>
      <c r="L184" s="191">
        <f>VLOOKUP(A184,VBMA!$A:$AF,10,0)/100</f>
        <v>0.01896</v>
      </c>
      <c r="M184" s="191">
        <f>VLOOKUP(A184,VBMA!$A:$AF,13,0)/100</f>
        <v>0.0193</v>
      </c>
      <c r="N184" s="191">
        <f>VLOOKUP(A184,VBMA!$A:$AF,16,0)/100</f>
        <v>0.01964</v>
      </c>
      <c r="O184" s="191">
        <f>VLOOKUP(A184,VBMA!$A:$AF,19,0)/100</f>
        <v>0.02265</v>
      </c>
      <c r="P184" s="191">
        <f>VLOOKUP(A184,VBMA!$A:$AF,22,0)/100</f>
        <v>0.0278</v>
      </c>
      <c r="Q184" s="191">
        <f>VLOOKUP(A184,VBMA!$A:$AF,25,0)/100</f>
        <v>0.02951</v>
      </c>
      <c r="R184" s="191">
        <f>VLOOKUP(A184,VBMA!$A:$AF,28,0)/100</f>
        <v>0.0311</v>
      </c>
      <c r="S184" s="191">
        <f>VLOOKUP(A184,VBMA!$A:$AF,31,0)/100</f>
        <v>0.03185</v>
      </c>
    </row>
    <row r="185" ht="15.75" customHeight="1">
      <c r="A185" s="108">
        <f>VBMA!A184</f>
        <v>45464</v>
      </c>
      <c r="B185" s="148">
        <f>VLOOKUP(A185,'VNIBOR đã xử lý'!$A:$T,12,0)</f>
        <v>0.01162439489</v>
      </c>
      <c r="C185" s="148">
        <f>VLOOKUP(A185,'VNIBOR đã xử lý'!$A:$T,13,0)</f>
        <v>0.01278003649</v>
      </c>
      <c r="D185" s="148">
        <f>VLOOKUP(A185,'VNIBOR đã xử lý'!$A:$T,14,0)</f>
        <v>0.01522727752</v>
      </c>
      <c r="E185" s="148">
        <f>VLOOKUP(A185,'VNIBOR đã xử lý'!$A:$T,15,0)</f>
        <v>0.01611100345</v>
      </c>
      <c r="F185" s="148">
        <f>VLOOKUP(A185,'VNIBOR đã xử lý'!$A:$T,16,0)</f>
        <v>0.01685877154</v>
      </c>
      <c r="G185" s="148">
        <f>VLOOKUP(A185,'VNIBOR đã xử lý'!$A:$T,17,0)</f>
        <v>0.01713068721</v>
      </c>
      <c r="H185" s="148">
        <f>VLOOKUP(A185,'VNIBOR đã xử lý'!$A:$T,18,0)</f>
        <v>0.01828632881</v>
      </c>
      <c r="I185" s="148">
        <f>VLOOKUP(A185,'VNIBOR đã xử lý'!$A:$T,19,0)</f>
        <v>0.0184562761</v>
      </c>
      <c r="J185" s="191">
        <f>VLOOKUP(A185,VBMA!$A:$AF,4,0)/100</f>
        <v>0.01863</v>
      </c>
      <c r="K185" s="191">
        <f>VLOOKUP(A185,VBMA!$A:$AF,7,0)/100</f>
        <v>0.01875</v>
      </c>
      <c r="L185" s="191">
        <f>VLOOKUP(A185,VBMA!$A:$AF,10,0)/100</f>
        <v>0.01896</v>
      </c>
      <c r="M185" s="191">
        <f>VLOOKUP(A185,VBMA!$A:$AF,13,0)/100</f>
        <v>0.01927</v>
      </c>
      <c r="N185" s="191">
        <f>VLOOKUP(A185,VBMA!$A:$AF,16,0)/100</f>
        <v>0.01959</v>
      </c>
      <c r="O185" s="191">
        <f>VLOOKUP(A185,VBMA!$A:$AF,19,0)/100</f>
        <v>0.02259</v>
      </c>
      <c r="P185" s="191">
        <f>VLOOKUP(A185,VBMA!$A:$AF,22,0)/100</f>
        <v>0.02768</v>
      </c>
      <c r="Q185" s="191">
        <f>VLOOKUP(A185,VBMA!$A:$AF,25,0)/100</f>
        <v>0.0295</v>
      </c>
      <c r="R185" s="191">
        <f>VLOOKUP(A185,VBMA!$A:$AF,28,0)/100</f>
        <v>0.0311</v>
      </c>
      <c r="S185" s="191">
        <f>VLOOKUP(A185,VBMA!$A:$AF,31,0)/100</f>
        <v>0.03185</v>
      </c>
    </row>
    <row r="186" ht="15.75" customHeight="1">
      <c r="A186" s="108">
        <f>VBMA!A185</f>
        <v>45463</v>
      </c>
      <c r="B186" s="148">
        <f>VLOOKUP(A186,'VNIBOR đã xử lý'!$A:$T,12,0)</f>
        <v>0.01211094042</v>
      </c>
      <c r="C186" s="148">
        <f>VLOOKUP(A186,'VNIBOR đã xử lý'!$A:$T,13,0)</f>
        <v>0.01337320746</v>
      </c>
      <c r="D186" s="148">
        <f>VLOOKUP(A186,'VNIBOR đã xử lý'!$A:$T,14,0)</f>
        <v>0.01528366566</v>
      </c>
      <c r="E186" s="148">
        <f>VLOOKUP(A186,'VNIBOR đã xử lý'!$A:$T,15,0)</f>
        <v>0.01620477944</v>
      </c>
      <c r="F186" s="148">
        <f>VLOOKUP(A186,'VNIBOR đã xử lý'!$A:$T,16,0)</f>
        <v>0.01688708594</v>
      </c>
      <c r="G186" s="148">
        <f>VLOOKUP(A186,'VNIBOR đã xử lý'!$A:$T,17,0)</f>
        <v>0.01716000855</v>
      </c>
      <c r="H186" s="148">
        <f>VLOOKUP(A186,'VNIBOR đã xử lý'!$A:$T,18,0)</f>
        <v>0.01835404493</v>
      </c>
      <c r="I186" s="148">
        <f>VLOOKUP(A186,'VNIBOR đã xử lý'!$A:$T,19,0)</f>
        <v>0.01849050623</v>
      </c>
      <c r="J186" s="191">
        <f>VLOOKUP(A186,VBMA!$A:$AF,4,0)/100</f>
        <v>0.01863</v>
      </c>
      <c r="K186" s="191">
        <f>VLOOKUP(A186,VBMA!$A:$AF,7,0)/100</f>
        <v>0.01875</v>
      </c>
      <c r="L186" s="191">
        <f>VLOOKUP(A186,VBMA!$A:$AF,10,0)/100</f>
        <v>0.01896</v>
      </c>
      <c r="M186" s="191">
        <f>VLOOKUP(A186,VBMA!$A:$AF,13,0)/100</f>
        <v>0.0193</v>
      </c>
      <c r="N186" s="191">
        <f>VLOOKUP(A186,VBMA!$A:$AF,16,0)/100</f>
        <v>0.01965</v>
      </c>
      <c r="O186" s="191">
        <f>VLOOKUP(A186,VBMA!$A:$AF,19,0)/100</f>
        <v>0.02246</v>
      </c>
      <c r="P186" s="191">
        <f>VLOOKUP(A186,VBMA!$A:$AF,22,0)/100</f>
        <v>0.02752</v>
      </c>
      <c r="Q186" s="191">
        <f>VLOOKUP(A186,VBMA!$A:$AF,25,0)/100</f>
        <v>0.02941</v>
      </c>
      <c r="R186" s="191">
        <f>VLOOKUP(A186,VBMA!$A:$AF,28,0)/100</f>
        <v>0.0311</v>
      </c>
      <c r="S186" s="191">
        <f>VLOOKUP(A186,VBMA!$A:$AF,31,0)/100</f>
        <v>0.03185</v>
      </c>
    </row>
    <row r="187" ht="15.75" customHeight="1">
      <c r="A187" s="108">
        <f>VBMA!A186</f>
        <v>45462</v>
      </c>
      <c r="B187" s="148">
        <f>VLOOKUP(A187,'VNIBOR đã xử lý'!$A:$T,12,0)</f>
        <v>0.01347610182</v>
      </c>
      <c r="C187" s="148">
        <f>VLOOKUP(A187,'VNIBOR đã xử lý'!$A:$T,13,0)</f>
        <v>0.01439725308</v>
      </c>
      <c r="D187" s="148">
        <f>VLOOKUP(A187,'VNIBOR đã xử lý'!$A:$T,14,0)</f>
        <v>0.01569368819</v>
      </c>
      <c r="E187" s="148">
        <f>VLOOKUP(A187,'VNIBOR đã xử lý'!$A:$T,15,0)</f>
        <v>0.0164783726</v>
      </c>
      <c r="F187" s="148">
        <f>VLOOKUP(A187,'VNIBOR đã xử lý'!$A:$T,16,0)</f>
        <v>0.01716070687</v>
      </c>
      <c r="G187" s="148">
        <f>VLOOKUP(A187,'VNIBOR đã xử lý'!$A:$T,17,0)</f>
        <v>0.01750187401</v>
      </c>
      <c r="H187" s="148">
        <f>VLOOKUP(A187,'VNIBOR đã xử lý'!$A:$T,18,0)</f>
        <v>0.01842302527</v>
      </c>
      <c r="I187" s="148">
        <f>VLOOKUP(A187,'VNIBOR đã xử lý'!$A:$T,19,0)</f>
        <v>0.01852537541</v>
      </c>
      <c r="J187" s="191">
        <f>VLOOKUP(A187,VBMA!$A:$AF,4,0)/100</f>
        <v>0.01863</v>
      </c>
      <c r="K187" s="191">
        <f>VLOOKUP(A187,VBMA!$A:$AF,7,0)/100</f>
        <v>0.01875</v>
      </c>
      <c r="L187" s="191">
        <f>VLOOKUP(A187,VBMA!$A:$AF,10,0)/100</f>
        <v>0.01896</v>
      </c>
      <c r="M187" s="191">
        <f>VLOOKUP(A187,VBMA!$A:$AF,13,0)/100</f>
        <v>0.01928</v>
      </c>
      <c r="N187" s="191">
        <f>VLOOKUP(A187,VBMA!$A:$AF,16,0)/100</f>
        <v>0.0196</v>
      </c>
      <c r="O187" s="191">
        <f>VLOOKUP(A187,VBMA!$A:$AF,19,0)/100</f>
        <v>0.02286</v>
      </c>
      <c r="P187" s="191">
        <f>VLOOKUP(A187,VBMA!$A:$AF,22,0)/100</f>
        <v>0.0279</v>
      </c>
      <c r="Q187" s="191">
        <f>VLOOKUP(A187,VBMA!$A:$AF,25,0)/100</f>
        <v>0.02973</v>
      </c>
      <c r="R187" s="191">
        <f>VLOOKUP(A187,VBMA!$A:$AF,28,0)/100</f>
        <v>0.03115</v>
      </c>
      <c r="S187" s="191">
        <f>VLOOKUP(A187,VBMA!$A:$AF,31,0)/100</f>
        <v>0.0319</v>
      </c>
    </row>
    <row r="188" ht="15.75" customHeight="1">
      <c r="A188" s="108">
        <f>VBMA!A187</f>
        <v>45461</v>
      </c>
      <c r="B188" s="148">
        <f>VLOOKUP(A188,'VNIBOR đã xử lý'!$A:$T,12,0)</f>
        <v>0.0145609777</v>
      </c>
      <c r="C188" s="148">
        <f>VLOOKUP(A188,'VNIBOR đã xử lý'!$A:$T,13,0)</f>
        <v>0.01517623028</v>
      </c>
      <c r="D188" s="148">
        <f>VLOOKUP(A188,'VNIBOR đã xử lý'!$A:$T,14,0)</f>
        <v>0.01592820565</v>
      </c>
      <c r="E188" s="148">
        <f>VLOOKUP(A188,'VNIBOR đã xử lý'!$A:$T,15,0)</f>
        <v>0.01671436172</v>
      </c>
      <c r="F188" s="148">
        <f>VLOOKUP(A188,'VNIBOR đã xử lý'!$A:$T,16,0)</f>
        <v>0.0173296143</v>
      </c>
      <c r="G188" s="148">
        <f>VLOOKUP(A188,'VNIBOR đã xử lý'!$A:$T,17,0)</f>
        <v>0.01763724059</v>
      </c>
      <c r="H188" s="148">
        <f>VLOOKUP(A188,'VNIBOR đã xử lý'!$A:$T,18,0)</f>
        <v>0.01849175806</v>
      </c>
      <c r="I188" s="148">
        <f>VLOOKUP(A188,'VNIBOR đã xử lý'!$A:$T,19,0)</f>
        <v>0.01856011946</v>
      </c>
      <c r="J188" s="191">
        <f>VLOOKUP(A188,VBMA!$A:$AF,4,0)/100</f>
        <v>0.01863</v>
      </c>
      <c r="K188" s="191">
        <f>VLOOKUP(A188,VBMA!$A:$AF,7,0)/100</f>
        <v>0.01875</v>
      </c>
      <c r="L188" s="191">
        <f>VLOOKUP(A188,VBMA!$A:$AF,10,0)/100</f>
        <v>0.01896</v>
      </c>
      <c r="M188" s="191">
        <f>VLOOKUP(A188,VBMA!$A:$AF,13,0)/100</f>
        <v>0.0193</v>
      </c>
      <c r="N188" s="191">
        <f>VLOOKUP(A188,VBMA!$A:$AF,16,0)/100</f>
        <v>0.01965</v>
      </c>
      <c r="O188" s="191">
        <f>VLOOKUP(A188,VBMA!$A:$AF,19,0)/100</f>
        <v>0.02291</v>
      </c>
      <c r="P188" s="191">
        <f>VLOOKUP(A188,VBMA!$A:$AF,22,0)/100</f>
        <v>0.02795</v>
      </c>
      <c r="Q188" s="191">
        <f>VLOOKUP(A188,VBMA!$A:$AF,25,0)/100</f>
        <v>0.02984</v>
      </c>
      <c r="R188" s="191">
        <f>VLOOKUP(A188,VBMA!$A:$AF,28,0)/100</f>
        <v>0.03115</v>
      </c>
      <c r="S188" s="191">
        <f>VLOOKUP(A188,VBMA!$A:$AF,31,0)/100</f>
        <v>0.0319</v>
      </c>
    </row>
    <row r="189" ht="15.75" customHeight="1">
      <c r="A189" s="108">
        <f>VBMA!A188</f>
        <v>45460</v>
      </c>
      <c r="B189" s="148">
        <f>VLOOKUP(A189,'VNIBOR đã xử lý'!$A:$T,12,0)</f>
        <v>0.01512398524</v>
      </c>
      <c r="C189" s="148">
        <f>VLOOKUP(A189,'VNIBOR đã xử lý'!$A:$T,13,0)</f>
        <v>0.01563957565</v>
      </c>
      <c r="D189" s="148">
        <f>VLOOKUP(A189,'VNIBOR đã xử lý'!$A:$T,14,0)</f>
        <v>0.01632702952</v>
      </c>
      <c r="E189" s="148">
        <f>VLOOKUP(A189,'VNIBOR đã xử lý'!$A:$T,15,0)</f>
        <v>0.01684261993</v>
      </c>
      <c r="F189" s="148">
        <f>VLOOKUP(A189,'VNIBOR đã xử lý'!$A:$T,16,0)</f>
        <v>0.01759881919</v>
      </c>
      <c r="G189" s="148">
        <f>VLOOKUP(A189,'VNIBOR đã xử lý'!$A:$T,17,0)</f>
        <v>0.01787380074</v>
      </c>
      <c r="H189" s="148">
        <f>VLOOKUP(A189,'VNIBOR đã xử lý'!$A:$T,18,0)</f>
        <v>0.01863</v>
      </c>
      <c r="I189" s="148">
        <f>VLOOKUP(A189,'VNIBOR đã xử lý'!$A:$T,19,0)</f>
        <v>0.01863</v>
      </c>
      <c r="J189" s="191">
        <f>VLOOKUP(A189,VBMA!$A:$AF,4,0)/100</f>
        <v>0.01863</v>
      </c>
      <c r="K189" s="191">
        <f>VLOOKUP(A189,VBMA!$A:$AF,7,0)/100</f>
        <v>0.01875</v>
      </c>
      <c r="L189" s="191">
        <f>VLOOKUP(A189,VBMA!$A:$AF,10,0)/100</f>
        <v>0.01896</v>
      </c>
      <c r="M189" s="191">
        <f>VLOOKUP(A189,VBMA!$A:$AF,13,0)/100</f>
        <v>0.01932</v>
      </c>
      <c r="N189" s="191">
        <f>VLOOKUP(A189,VBMA!$A:$AF,16,0)/100</f>
        <v>0.01969</v>
      </c>
      <c r="O189" s="191">
        <f>VLOOKUP(A189,VBMA!$A:$AF,19,0)/100</f>
        <v>0.02273</v>
      </c>
      <c r="P189" s="191">
        <f>VLOOKUP(A189,VBMA!$A:$AF,22,0)/100</f>
        <v>0.02795</v>
      </c>
      <c r="Q189" s="191">
        <f>VLOOKUP(A189,VBMA!$A:$AF,25,0)/100</f>
        <v>0.02983</v>
      </c>
      <c r="R189" s="191">
        <f>VLOOKUP(A189,VBMA!$A:$AF,28,0)/100</f>
        <v>0.03115</v>
      </c>
      <c r="S189" s="191">
        <f>VLOOKUP(A189,VBMA!$A:$AF,31,0)/100</f>
        <v>0.0319</v>
      </c>
    </row>
    <row r="190" ht="15.75" customHeight="1">
      <c r="A190" s="108">
        <f>VBMA!A189</f>
        <v>45457</v>
      </c>
      <c r="B190" s="148">
        <f>VLOOKUP(A190,'VNIBOR đã xử lý'!$A:$T,12,0)</f>
        <v>0.0153525</v>
      </c>
      <c r="C190" s="148">
        <f>VLOOKUP(A190,'VNIBOR đã xử lý'!$A:$T,13,0)</f>
        <v>0.015801</v>
      </c>
      <c r="D190" s="148">
        <f>VLOOKUP(A190,'VNIBOR đã xử lý'!$A:$T,14,0)</f>
        <v>0.0163185</v>
      </c>
      <c r="E190" s="148">
        <f>VLOOKUP(A190,'VNIBOR đã xử lý'!$A:$T,15,0)</f>
        <v>0.016905</v>
      </c>
      <c r="F190" s="148">
        <f>VLOOKUP(A190,'VNIBOR đã xử lý'!$A:$T,16,0)</f>
        <v>0.017595</v>
      </c>
      <c r="G190" s="148">
        <f>VLOOKUP(A190,'VNIBOR đã xử lý'!$A:$T,17,0)</f>
        <v>0.01794</v>
      </c>
      <c r="H190" s="148">
        <f>VLOOKUP(A190,'VNIBOR đã xử lý'!$A:$T,18,0)</f>
        <v>0.01863</v>
      </c>
      <c r="I190" s="148">
        <f>VLOOKUP(A190,'VNIBOR đã xử lý'!$A:$T,19,0)</f>
        <v>0.01863</v>
      </c>
      <c r="J190" s="191">
        <f>VLOOKUP(A190,VBMA!$A:$AF,4,0)/100</f>
        <v>0.01863</v>
      </c>
      <c r="K190" s="191">
        <f>VLOOKUP(A190,VBMA!$A:$AF,7,0)/100</f>
        <v>0.01875</v>
      </c>
      <c r="L190" s="191">
        <f>VLOOKUP(A190,VBMA!$A:$AF,10,0)/100</f>
        <v>0.01896</v>
      </c>
      <c r="M190" s="191">
        <f>VLOOKUP(A190,VBMA!$A:$AF,13,0)/100</f>
        <v>0.0193</v>
      </c>
      <c r="N190" s="191">
        <f>VLOOKUP(A190,VBMA!$A:$AF,16,0)/100</f>
        <v>0.01965</v>
      </c>
      <c r="O190" s="191">
        <f>VLOOKUP(A190,VBMA!$A:$AF,19,0)/100</f>
        <v>0.02276</v>
      </c>
      <c r="P190" s="191">
        <f>VLOOKUP(A190,VBMA!$A:$AF,22,0)/100</f>
        <v>0.02794</v>
      </c>
      <c r="Q190" s="191">
        <f>VLOOKUP(A190,VBMA!$A:$AF,25,0)/100</f>
        <v>0.02992</v>
      </c>
      <c r="R190" s="191">
        <f>VLOOKUP(A190,VBMA!$A:$AF,28,0)/100</f>
        <v>0.03115</v>
      </c>
      <c r="S190" s="191">
        <f>VLOOKUP(A190,VBMA!$A:$AF,31,0)/100</f>
        <v>0.0319</v>
      </c>
    </row>
    <row r="191" ht="15.75" customHeight="1">
      <c r="A191" s="108">
        <f>VBMA!A190</f>
        <v>45456</v>
      </c>
      <c r="B191" s="148">
        <f>VLOOKUP(A191,'VNIBOR đã xử lý'!$A:$T,12,0)</f>
        <v>0.01592111111</v>
      </c>
      <c r="C191" s="148">
        <f>VLOOKUP(A191,'VNIBOR đã xử lý'!$A:$T,13,0)</f>
        <v>0.01626722222</v>
      </c>
      <c r="D191" s="148">
        <f>VLOOKUP(A191,'VNIBOR đã xử lý'!$A:$T,14,0)</f>
        <v>0.01661333333</v>
      </c>
      <c r="E191" s="148">
        <f>VLOOKUP(A191,'VNIBOR đã xử lý'!$A:$T,15,0)</f>
        <v>0.01702866667</v>
      </c>
      <c r="F191" s="148">
        <f>VLOOKUP(A191,'VNIBOR đã xử lý'!$A:$T,16,0)</f>
        <v>0.01772088889</v>
      </c>
      <c r="G191" s="148">
        <f>VLOOKUP(A191,'VNIBOR đã xử lý'!$A:$T,17,0)</f>
        <v>0.01799777778</v>
      </c>
      <c r="H191" s="148">
        <f>VLOOKUP(A191,'VNIBOR đã xử lý'!$A:$T,18,0)</f>
        <v>0.01869</v>
      </c>
      <c r="I191" s="148">
        <f>VLOOKUP(A191,'VNIBOR đã xử lý'!$A:$T,19,0)</f>
        <v>0.01869</v>
      </c>
      <c r="J191" s="191">
        <f>VLOOKUP(A191,VBMA!$A:$AF,4,0)/100</f>
        <v>0.01869</v>
      </c>
      <c r="K191" s="191">
        <f>VLOOKUP(A191,VBMA!$A:$AF,7,0)/100</f>
        <v>0.01881</v>
      </c>
      <c r="L191" s="191">
        <f>VLOOKUP(A191,VBMA!$A:$AF,10,0)/100</f>
        <v>0.01902</v>
      </c>
      <c r="M191" s="191">
        <f>VLOOKUP(A191,VBMA!$A:$AF,13,0)/100</f>
        <v>0.01946</v>
      </c>
      <c r="N191" s="191">
        <f>VLOOKUP(A191,VBMA!$A:$AF,16,0)/100</f>
        <v>0.0199</v>
      </c>
      <c r="O191" s="191">
        <f>VLOOKUP(A191,VBMA!$A:$AF,19,0)/100</f>
        <v>0.02279</v>
      </c>
      <c r="P191" s="191">
        <f>VLOOKUP(A191,VBMA!$A:$AF,22,0)/100</f>
        <v>0.028</v>
      </c>
      <c r="Q191" s="191">
        <f>VLOOKUP(A191,VBMA!$A:$AF,25,0)/100</f>
        <v>0.02988</v>
      </c>
      <c r="R191" s="191">
        <f>VLOOKUP(A191,VBMA!$A:$AF,28,0)/100</f>
        <v>0.03123</v>
      </c>
      <c r="S191" s="191">
        <f>VLOOKUP(A191,VBMA!$A:$AF,31,0)/100</f>
        <v>0.0319</v>
      </c>
    </row>
    <row r="192" ht="15.75" customHeight="1">
      <c r="A192" s="108">
        <f>VBMA!A191</f>
        <v>45455</v>
      </c>
      <c r="B192" s="148">
        <f>VLOOKUP(A192,'VNIBOR đã xử lý'!$A:$T,12,0)</f>
        <v>0.01581727778</v>
      </c>
      <c r="C192" s="148">
        <f>VLOOKUP(A192,'VNIBOR đã xử lý'!$A:$T,13,0)</f>
        <v>0.016198</v>
      </c>
      <c r="D192" s="148">
        <f>VLOOKUP(A192,'VNIBOR đã xử lý'!$A:$T,14,0)</f>
        <v>0.01654411111</v>
      </c>
      <c r="E192" s="148">
        <f>VLOOKUP(A192,'VNIBOR đã xử lý'!$A:$T,15,0)</f>
        <v>0.01706327778</v>
      </c>
      <c r="F192" s="148">
        <f>VLOOKUP(A192,'VNIBOR đã xử lý'!$A:$T,16,0)</f>
        <v>0.01758244444</v>
      </c>
      <c r="G192" s="148">
        <f>VLOOKUP(A192,'VNIBOR đã xử lý'!$A:$T,17,0)</f>
        <v>0.01792855556</v>
      </c>
      <c r="H192" s="148">
        <f>VLOOKUP(A192,'VNIBOR đã xử lý'!$A:$T,18,0)</f>
        <v>0.01869</v>
      </c>
      <c r="I192" s="148">
        <f>VLOOKUP(A192,'VNIBOR đã xử lý'!$A:$T,19,0)</f>
        <v>0.01869</v>
      </c>
      <c r="J192" s="191">
        <f>VLOOKUP(A192,VBMA!$A:$AF,4,0)/100</f>
        <v>0.01869</v>
      </c>
      <c r="K192" s="191">
        <f>VLOOKUP(A192,VBMA!$A:$AF,7,0)/100</f>
        <v>0.01881</v>
      </c>
      <c r="L192" s="191">
        <f>VLOOKUP(A192,VBMA!$A:$AF,10,0)/100</f>
        <v>0.01902</v>
      </c>
      <c r="M192" s="191">
        <f>VLOOKUP(A192,VBMA!$A:$AF,13,0)/100</f>
        <v>0.01956</v>
      </c>
      <c r="N192" s="191">
        <f>VLOOKUP(A192,VBMA!$A:$AF,16,0)/100</f>
        <v>0.0201</v>
      </c>
      <c r="O192" s="191">
        <f>VLOOKUP(A192,VBMA!$A:$AF,19,0)/100</f>
        <v>0.02296</v>
      </c>
      <c r="P192" s="191">
        <f>VLOOKUP(A192,VBMA!$A:$AF,22,0)/100</f>
        <v>0.02813</v>
      </c>
      <c r="Q192" s="191">
        <f>VLOOKUP(A192,VBMA!$A:$AF,25,0)/100</f>
        <v>0.03017</v>
      </c>
      <c r="R192" s="191">
        <f>VLOOKUP(A192,VBMA!$A:$AF,28,0)/100</f>
        <v>0.03115</v>
      </c>
      <c r="S192" s="191">
        <f>VLOOKUP(A192,VBMA!$A:$AF,31,0)/100</f>
        <v>0.03192</v>
      </c>
    </row>
    <row r="193" ht="15.75" customHeight="1">
      <c r="A193" s="108">
        <f>VBMA!A192</f>
        <v>45454</v>
      </c>
      <c r="B193" s="148">
        <f>VLOOKUP(A193,'VNIBOR đã xử lý'!$A:$T,12,0)</f>
        <v>0.01562914701</v>
      </c>
      <c r="C193" s="148">
        <f>VLOOKUP(A193,'VNIBOR đã xử lý'!$A:$T,13,0)</f>
        <v>0.01590761733</v>
      </c>
      <c r="D193" s="148">
        <f>VLOOKUP(A193,'VNIBOR đã xử lý'!$A:$T,14,0)</f>
        <v>0.01636013161</v>
      </c>
      <c r="E193" s="148">
        <f>VLOOKUP(A193,'VNIBOR đã xử lý'!$A:$T,15,0)</f>
        <v>0.01691707226</v>
      </c>
      <c r="F193" s="148">
        <f>VLOOKUP(A193,'VNIBOR đã xử lý'!$A:$T,16,0)</f>
        <v>0.01771767445</v>
      </c>
      <c r="G193" s="148">
        <f>VLOOKUP(A193,'VNIBOR đã xử lý'!$A:$T,17,0)</f>
        <v>0.01806576235</v>
      </c>
      <c r="H193" s="148">
        <f>VLOOKUP(A193,'VNIBOR đã xử lý'!$A:$T,18,0)</f>
        <v>0.01890117333</v>
      </c>
      <c r="I193" s="148">
        <f>VLOOKUP(A193,'VNIBOR đã xử lý'!$A:$T,19,0)</f>
        <v>0.01879674696</v>
      </c>
      <c r="J193" s="191">
        <f>VLOOKUP(A193,VBMA!$A:$AF,4,0)/100</f>
        <v>0.01869</v>
      </c>
      <c r="K193" s="191">
        <f>VLOOKUP(A193,VBMA!$A:$AF,7,0)/100</f>
        <v>0.01881</v>
      </c>
      <c r="L193" s="191">
        <f>VLOOKUP(A193,VBMA!$A:$AF,10,0)/100</f>
        <v>0.01902</v>
      </c>
      <c r="M193" s="191">
        <f>VLOOKUP(A193,VBMA!$A:$AF,13,0)/100</f>
        <v>0.01956</v>
      </c>
      <c r="N193" s="191">
        <f>VLOOKUP(A193,VBMA!$A:$AF,16,0)/100</f>
        <v>0.0201</v>
      </c>
      <c r="O193" s="191">
        <f>VLOOKUP(A193,VBMA!$A:$AF,19,0)/100</f>
        <v>0.02303</v>
      </c>
      <c r="P193" s="191">
        <f>VLOOKUP(A193,VBMA!$A:$AF,22,0)/100</f>
        <v>0.02812</v>
      </c>
      <c r="Q193" s="191">
        <f>VLOOKUP(A193,VBMA!$A:$AF,25,0)/100</f>
        <v>0.03023</v>
      </c>
      <c r="R193" s="191">
        <f>VLOOKUP(A193,VBMA!$A:$AF,28,0)/100</f>
        <v>0.03115</v>
      </c>
      <c r="S193" s="191">
        <f>VLOOKUP(A193,VBMA!$A:$AF,31,0)/100</f>
        <v>0.03192</v>
      </c>
    </row>
    <row r="194" ht="15.75" customHeight="1">
      <c r="A194" s="108">
        <f>VBMA!A193</f>
        <v>45453</v>
      </c>
      <c r="B194" s="148">
        <f>VLOOKUP(A194,'VNIBOR đã xử lý'!$A:$T,12,0)</f>
        <v>0.01474433333</v>
      </c>
      <c r="C194" s="148">
        <f>VLOOKUP(A194,'VNIBOR đã xử lý'!$A:$T,13,0)</f>
        <v>0.01543655556</v>
      </c>
      <c r="D194" s="148">
        <f>VLOOKUP(A194,'VNIBOR đã xử lý'!$A:$T,14,0)</f>
        <v>0.01585188889</v>
      </c>
      <c r="E194" s="148">
        <f>VLOOKUP(A194,'VNIBOR đã xử lý'!$A:$T,15,0)</f>
        <v>0.01671716667</v>
      </c>
      <c r="F194" s="148">
        <f>VLOOKUP(A194,'VNIBOR đã xử lý'!$A:$T,16,0)</f>
        <v>0.01758244444</v>
      </c>
      <c r="G194" s="148">
        <f>VLOOKUP(A194,'VNIBOR đã xử lý'!$A:$T,17,0)</f>
        <v>0.01796316667</v>
      </c>
      <c r="H194" s="148">
        <f>VLOOKUP(A194,'VNIBOR đã xử lý'!$A:$T,18,0)</f>
        <v>0.01869</v>
      </c>
      <c r="I194" s="148">
        <f>VLOOKUP(A194,'VNIBOR đã xử lý'!$A:$T,19,0)</f>
        <v>0.01869</v>
      </c>
      <c r="J194" s="191">
        <f>VLOOKUP(A194,VBMA!$A:$AF,4,0)/100</f>
        <v>0.01869</v>
      </c>
      <c r="K194" s="191">
        <f>VLOOKUP(A194,VBMA!$A:$AF,7,0)/100</f>
        <v>0.01881</v>
      </c>
      <c r="L194" s="191">
        <f>VLOOKUP(A194,VBMA!$A:$AF,10,0)/100</f>
        <v>0.01902</v>
      </c>
      <c r="M194" s="191">
        <f>VLOOKUP(A194,VBMA!$A:$AF,13,0)/100</f>
        <v>0.01951</v>
      </c>
      <c r="N194" s="191">
        <f>VLOOKUP(A194,VBMA!$A:$AF,16,0)/100</f>
        <v>0.01999</v>
      </c>
      <c r="O194" s="191">
        <f>VLOOKUP(A194,VBMA!$A:$AF,19,0)/100</f>
        <v>0.02292</v>
      </c>
      <c r="P194" s="191">
        <f>VLOOKUP(A194,VBMA!$A:$AF,22,0)/100</f>
        <v>0.02807</v>
      </c>
      <c r="Q194" s="191">
        <f>VLOOKUP(A194,VBMA!$A:$AF,25,0)/100</f>
        <v>0.03005</v>
      </c>
      <c r="R194" s="191">
        <f>VLOOKUP(A194,VBMA!$A:$AF,28,0)/100</f>
        <v>0.03115</v>
      </c>
      <c r="S194" s="191">
        <f>VLOOKUP(A194,VBMA!$A:$AF,31,0)/100</f>
        <v>0.03192</v>
      </c>
    </row>
    <row r="195" ht="15.75" customHeight="1">
      <c r="A195" s="108">
        <f>VBMA!A194</f>
        <v>45450</v>
      </c>
      <c r="B195" s="148">
        <f>VLOOKUP(A195,'VNIBOR đã xử lý'!$A:$T,12,0)</f>
        <v>0.01407056493</v>
      </c>
      <c r="C195" s="148">
        <f>VLOOKUP(A195,'VNIBOR đã xử lý'!$A:$T,13,0)</f>
        <v>0.01503148156</v>
      </c>
      <c r="D195" s="148">
        <f>VLOOKUP(A195,'VNIBOR đã xử lý'!$A:$T,14,0)</f>
        <v>0.01551193987</v>
      </c>
      <c r="E195" s="148">
        <f>VLOOKUP(A195,'VNIBOR đã xử lý'!$A:$T,15,0)</f>
        <v>0.01657581185</v>
      </c>
      <c r="F195" s="148">
        <f>VLOOKUP(A195,'VNIBOR đã xử lý'!$A:$T,16,0)</f>
        <v>0.01760536539</v>
      </c>
      <c r="G195" s="148">
        <f>VLOOKUP(A195,'VNIBOR đã xử lý'!$A:$T,17,0)</f>
        <v>0.01791423144</v>
      </c>
      <c r="H195" s="148">
        <f>VLOOKUP(A195,'VNIBOR đã xử lý'!$A:$T,18,0)</f>
        <v>0.01860060047</v>
      </c>
      <c r="I195" s="148">
        <f>VLOOKUP(A195,'VNIBOR đã xử lý'!$A:$T,19,0)</f>
        <v>0.01863491892</v>
      </c>
      <c r="J195" s="191">
        <f>VLOOKUP(A195,VBMA!$A:$AF,4,0)/100</f>
        <v>0.01867</v>
      </c>
      <c r="K195" s="191">
        <f>VLOOKUP(A195,VBMA!$A:$AF,7,0)/100</f>
        <v>0.01879</v>
      </c>
      <c r="L195" s="191">
        <f>VLOOKUP(A195,VBMA!$A:$AF,10,0)/100</f>
        <v>0.019</v>
      </c>
      <c r="M195" s="191">
        <f>VLOOKUP(A195,VBMA!$A:$AF,13,0)/100</f>
        <v>0.0195</v>
      </c>
      <c r="N195" s="191">
        <f>VLOOKUP(A195,VBMA!$A:$AF,16,0)/100</f>
        <v>0.01999</v>
      </c>
      <c r="O195" s="191">
        <f>VLOOKUP(A195,VBMA!$A:$AF,19,0)/100</f>
        <v>0.02297</v>
      </c>
      <c r="P195" s="191">
        <f>VLOOKUP(A195,VBMA!$A:$AF,22,0)/100</f>
        <v>0.0281</v>
      </c>
      <c r="Q195" s="191">
        <f>VLOOKUP(A195,VBMA!$A:$AF,25,0)/100</f>
        <v>0.03004</v>
      </c>
      <c r="R195" s="191">
        <f>VLOOKUP(A195,VBMA!$A:$AF,28,0)/100</f>
        <v>0.03115</v>
      </c>
      <c r="S195" s="191">
        <f>VLOOKUP(A195,VBMA!$A:$AF,31,0)/100</f>
        <v>0.03192</v>
      </c>
    </row>
    <row r="196" ht="15.75" customHeight="1">
      <c r="A196" s="108">
        <f>VBMA!A195</f>
        <v>45449</v>
      </c>
      <c r="B196" s="148">
        <f>VLOOKUP(A196,'VNIBOR đã xử lý'!$A:$T,12,0)</f>
        <v>0.01400192803</v>
      </c>
      <c r="C196" s="148">
        <f>VLOOKUP(A196,'VNIBOR đã xử lý'!$A:$T,13,0)</f>
        <v>0.01489420775</v>
      </c>
      <c r="D196" s="148">
        <f>VLOOKUP(A196,'VNIBOR đã xử lý'!$A:$T,14,0)</f>
        <v>0.01564921368</v>
      </c>
      <c r="E196" s="148">
        <f>VLOOKUP(A196,'VNIBOR đã xử lý'!$A:$T,15,0)</f>
        <v>0.01636990115</v>
      </c>
      <c r="F196" s="148">
        <f>VLOOKUP(A196,'VNIBOR đã xử lý'!$A:$T,16,0)</f>
        <v>0.01753672848</v>
      </c>
      <c r="G196" s="148">
        <f>VLOOKUP(A196,'VNIBOR đã xử lý'!$A:$T,17,0)</f>
        <v>0.01781127609</v>
      </c>
      <c r="H196" s="148">
        <f>VLOOKUP(A196,'VNIBOR đã xử lý'!$A:$T,18,0)</f>
        <v>0.01860060047</v>
      </c>
      <c r="I196" s="148">
        <f>VLOOKUP(A196,'VNIBOR đã xử lý'!$A:$T,19,0)</f>
        <v>0.01863491892</v>
      </c>
      <c r="J196" s="191">
        <f>VLOOKUP(A196,VBMA!$A:$AF,4,0)/100</f>
        <v>0.01867</v>
      </c>
      <c r="K196" s="191">
        <f>VLOOKUP(A196,VBMA!$A:$AF,7,0)/100</f>
        <v>0.01879</v>
      </c>
      <c r="L196" s="191">
        <f>VLOOKUP(A196,VBMA!$A:$AF,10,0)/100</f>
        <v>0.019</v>
      </c>
      <c r="M196" s="191">
        <f>VLOOKUP(A196,VBMA!$A:$AF,13,0)/100</f>
        <v>0.01956</v>
      </c>
      <c r="N196" s="191">
        <f>VLOOKUP(A196,VBMA!$A:$AF,16,0)/100</f>
        <v>0.02011</v>
      </c>
      <c r="O196" s="191">
        <f>VLOOKUP(A196,VBMA!$A:$AF,19,0)/100</f>
        <v>0.02299</v>
      </c>
      <c r="P196" s="191">
        <f>VLOOKUP(A196,VBMA!$A:$AF,22,0)/100</f>
        <v>0.02816</v>
      </c>
      <c r="Q196" s="191">
        <f>VLOOKUP(A196,VBMA!$A:$AF,25,0)/100</f>
        <v>0.03011</v>
      </c>
      <c r="R196" s="191">
        <f>VLOOKUP(A196,VBMA!$A:$AF,28,0)/100</f>
        <v>0.03115</v>
      </c>
      <c r="S196" s="191">
        <f>VLOOKUP(A196,VBMA!$A:$AF,31,0)/100</f>
        <v>0.03192</v>
      </c>
    </row>
    <row r="197" ht="15.75" customHeight="1">
      <c r="A197" s="108">
        <f>VBMA!A196</f>
        <v>45448</v>
      </c>
      <c r="B197" s="148">
        <f>VLOOKUP(A197,'VNIBOR đã xử lý'!$A:$T,12,0)</f>
        <v>0.01370584405</v>
      </c>
      <c r="C197" s="148">
        <f>VLOOKUP(A197,'VNIBOR đã xử lý'!$A:$T,13,0)</f>
        <v>0.01466525313</v>
      </c>
      <c r="D197" s="148">
        <f>VLOOKUP(A197,'VNIBOR đã xử lý'!$A:$T,14,0)</f>
        <v>0.01552186839</v>
      </c>
      <c r="E197" s="148">
        <f>VLOOKUP(A197,'VNIBOR đã xử lý'!$A:$T,15,0)</f>
        <v>0.01634421903</v>
      </c>
      <c r="F197" s="148">
        <f>VLOOKUP(A197,'VNIBOR đã xử lý'!$A:$T,16,0)</f>
        <v>0.01750921577</v>
      </c>
      <c r="G197" s="148">
        <f>VLOOKUP(A197,'VNIBOR đã xử lý'!$A:$T,17,0)</f>
        <v>0.01785186188</v>
      </c>
      <c r="H197" s="148">
        <f>VLOOKUP(A197,'VNIBOR đã xử lý'!$A:$T,18,0)</f>
        <v>0.01857141869</v>
      </c>
      <c r="I197" s="148">
        <f>VLOOKUP(A197,'VNIBOR đã xử lý'!$A:$T,19,0)</f>
        <v>0.01863994791</v>
      </c>
      <c r="J197" s="191">
        <f>VLOOKUP(A197,VBMA!$A:$AF,4,0)/100</f>
        <v>0.01871</v>
      </c>
      <c r="K197" s="191">
        <f>VLOOKUP(A197,VBMA!$A:$AF,7,0)/100</f>
        <v>0.01883</v>
      </c>
      <c r="L197" s="191">
        <f>VLOOKUP(A197,VBMA!$A:$AF,10,0)/100</f>
        <v>0.01904</v>
      </c>
      <c r="M197" s="191">
        <f>VLOOKUP(A197,VBMA!$A:$AF,13,0)/100</f>
        <v>0.01957</v>
      </c>
      <c r="N197" s="191">
        <f>VLOOKUP(A197,VBMA!$A:$AF,16,0)/100</f>
        <v>0.02009</v>
      </c>
      <c r="O197" s="191">
        <f>VLOOKUP(A197,VBMA!$A:$AF,19,0)/100</f>
        <v>0.02297</v>
      </c>
      <c r="P197" s="191">
        <f>VLOOKUP(A197,VBMA!$A:$AF,22,0)/100</f>
        <v>0.02812</v>
      </c>
      <c r="Q197" s="191">
        <f>VLOOKUP(A197,VBMA!$A:$AF,25,0)/100</f>
        <v>0.03006</v>
      </c>
      <c r="R197" s="191">
        <f>VLOOKUP(A197,VBMA!$A:$AF,28,0)/100</f>
        <v>0.03115</v>
      </c>
      <c r="S197" s="191">
        <f>VLOOKUP(A197,VBMA!$A:$AF,31,0)/100</f>
        <v>0.0319</v>
      </c>
    </row>
    <row r="198" ht="15.75" customHeight="1">
      <c r="A198" s="108">
        <f>VBMA!A197</f>
        <v>45447</v>
      </c>
      <c r="B198" s="148">
        <f>VLOOKUP(A198,'VNIBOR đã xử lý'!$A:$T,12,0)</f>
        <v>0.01403993762</v>
      </c>
      <c r="C198" s="148">
        <f>VLOOKUP(A198,'VNIBOR đã xử lý'!$A:$T,13,0)</f>
        <v>0.01486379704</v>
      </c>
      <c r="D198" s="148">
        <f>VLOOKUP(A198,'VNIBOR đã xử lý'!$A:$T,14,0)</f>
        <v>0.01558467403</v>
      </c>
      <c r="E198" s="148">
        <f>VLOOKUP(A198,'VNIBOR đã xử lý'!$A:$T,15,0)</f>
        <v>0.01658017083</v>
      </c>
      <c r="F198" s="148">
        <f>VLOOKUP(A198,'VNIBOR đã xử lý'!$A:$T,16,0)</f>
        <v>0.01764432258</v>
      </c>
      <c r="G198" s="148">
        <f>VLOOKUP(A198,'VNIBOR đã xử lý'!$A:$T,17,0)</f>
        <v>0.01798759734</v>
      </c>
      <c r="H198" s="148">
        <f>VLOOKUP(A198,'VNIBOR đã xử lý'!$A:$T,18,0)</f>
        <v>0.01857116443</v>
      </c>
      <c r="I198" s="148">
        <f>VLOOKUP(A198,'VNIBOR đã xử lý'!$A:$T,19,0)</f>
        <v>0.01863981938</v>
      </c>
      <c r="J198" s="191">
        <f>VLOOKUP(A198,VBMA!$A:$AF,4,0)/100</f>
        <v>0.01871</v>
      </c>
      <c r="K198" s="191">
        <f>VLOOKUP(A198,VBMA!$A:$AF,7,0)/100</f>
        <v>0.01883</v>
      </c>
      <c r="L198" s="191">
        <f>VLOOKUP(A198,VBMA!$A:$AF,10,0)/100</f>
        <v>0.01904</v>
      </c>
      <c r="M198" s="191">
        <f>VLOOKUP(A198,VBMA!$A:$AF,13,0)/100</f>
        <v>0.01961</v>
      </c>
      <c r="N198" s="191">
        <f>VLOOKUP(A198,VBMA!$A:$AF,16,0)/100</f>
        <v>0.02018</v>
      </c>
      <c r="O198" s="191">
        <f>VLOOKUP(A198,VBMA!$A:$AF,19,0)/100</f>
        <v>0.02294</v>
      </c>
      <c r="P198" s="191">
        <f>VLOOKUP(A198,VBMA!$A:$AF,22,0)/100</f>
        <v>0.0281</v>
      </c>
      <c r="Q198" s="191">
        <f>VLOOKUP(A198,VBMA!$A:$AF,25,0)/100</f>
        <v>0.03006</v>
      </c>
      <c r="R198" s="191">
        <f>VLOOKUP(A198,VBMA!$A:$AF,28,0)/100</f>
        <v>0.03115</v>
      </c>
      <c r="S198" s="191">
        <f>VLOOKUP(A198,VBMA!$A:$AF,31,0)/100</f>
        <v>0.0319</v>
      </c>
    </row>
    <row r="199" ht="15.75" customHeight="1">
      <c r="A199" s="108">
        <f>VBMA!A198</f>
        <v>45446</v>
      </c>
      <c r="B199" s="148">
        <f>VLOOKUP(A199,'VNIBOR đã xử lý'!$A:$T,12,0)</f>
        <v>0.01361474832</v>
      </c>
      <c r="C199" s="148">
        <f>VLOOKUP(A199,'VNIBOR đã xử lý'!$A:$T,13,0)</f>
        <v>0.01483658471</v>
      </c>
      <c r="D199" s="148">
        <f>VLOOKUP(A199,'VNIBOR đã xử lý'!$A:$T,14,0)</f>
        <v>0.01581405382</v>
      </c>
      <c r="E199" s="148">
        <f>VLOOKUP(A199,'VNIBOR đã xử lý'!$A:$T,15,0)</f>
        <v>0.01682643254</v>
      </c>
      <c r="F199" s="148">
        <f>VLOOKUP(A199,'VNIBOR đã xử lý'!$A:$T,16,0)</f>
        <v>0.01808317854</v>
      </c>
      <c r="G199" s="148">
        <f>VLOOKUP(A199,'VNIBOR đã xử lý'!$A:$T,17,0)</f>
        <v>0.01832754582</v>
      </c>
      <c r="H199" s="148">
        <f>VLOOKUP(A199,'VNIBOR đã xử lý'!$A:$T,18,0)</f>
        <v>0.01885118998</v>
      </c>
      <c r="I199" s="148">
        <f>VLOOKUP(A199,'VNIBOR đã xử lý'!$A:$T,19,0)</f>
        <v>0.01878137076</v>
      </c>
      <c r="J199" s="191">
        <f>VLOOKUP(A199,VBMA!$A:$AF,4,0)/100</f>
        <v>0.01871</v>
      </c>
      <c r="K199" s="191">
        <f>VLOOKUP(A199,VBMA!$A:$AF,7,0)/100</f>
        <v>0.01883</v>
      </c>
      <c r="L199" s="191">
        <f>VLOOKUP(A199,VBMA!$A:$AF,10,0)/100</f>
        <v>0.01904</v>
      </c>
      <c r="M199" s="191">
        <f>VLOOKUP(A199,VBMA!$A:$AF,13,0)/100</f>
        <v>0.01968</v>
      </c>
      <c r="N199" s="191">
        <f>VLOOKUP(A199,VBMA!$A:$AF,16,0)/100</f>
        <v>0.02032</v>
      </c>
      <c r="O199" s="191">
        <f>VLOOKUP(A199,VBMA!$A:$AF,19,0)/100</f>
        <v>0.02295</v>
      </c>
      <c r="P199" s="191">
        <f>VLOOKUP(A199,VBMA!$A:$AF,22,0)/100</f>
        <v>0.02817</v>
      </c>
      <c r="Q199" s="191">
        <f>VLOOKUP(A199,VBMA!$A:$AF,25,0)/100</f>
        <v>0.03022</v>
      </c>
      <c r="R199" s="191">
        <f>VLOOKUP(A199,VBMA!$A:$AF,28,0)/100</f>
        <v>0.03115</v>
      </c>
      <c r="S199" s="191">
        <f>VLOOKUP(A199,VBMA!$A:$AF,31,0)/100</f>
        <v>0.0319</v>
      </c>
    </row>
    <row r="200" ht="15.75" customHeight="1">
      <c r="A200" s="108">
        <f>VBMA!A199</f>
        <v>45443</v>
      </c>
      <c r="B200" s="148">
        <f>VLOOKUP(A200,'VNIBOR đã xử lý'!$A:$T,12,0)</f>
        <v>0.01030204183</v>
      </c>
      <c r="C200" s="148">
        <f>VLOOKUP(A200,'VNIBOR đã xử lý'!$A:$T,13,0)</f>
        <v>0.01300940436</v>
      </c>
      <c r="D200" s="148">
        <f>VLOOKUP(A200,'VNIBOR đã xử lý'!$A:$T,14,0)</f>
        <v>0.01564644579</v>
      </c>
      <c r="E200" s="148">
        <f>VLOOKUP(A200,'VNIBOR đã xử lý'!$A:$T,15,0)</f>
        <v>0.01758027617</v>
      </c>
      <c r="F200" s="148">
        <f>VLOOKUP(A200,'VNIBOR đã xử lý'!$A:$T,16,0)</f>
        <v>0.01828348721</v>
      </c>
      <c r="G200" s="148">
        <f>VLOOKUP(A200,'VNIBOR đã xử lý'!$A:$T,17,0)</f>
        <v>0.01863509274</v>
      </c>
      <c r="H200" s="148">
        <f>VLOOKUP(A200,'VNIBOR đã xử lý'!$A:$T,18,0)</f>
        <v>0.01898669826</v>
      </c>
      <c r="I200" s="148">
        <f>VLOOKUP(A200,'VNIBOR đã xử lý'!$A:$T,19,0)</f>
        <v>0.01884605605</v>
      </c>
      <c r="J200" s="191">
        <f>VLOOKUP(A200,VBMA!$A:$AF,4,0)/100</f>
        <v>0.01871</v>
      </c>
      <c r="K200" s="191">
        <f>VLOOKUP(A200,VBMA!$A:$AF,7,0)/100</f>
        <v>0.01883</v>
      </c>
      <c r="L200" s="191">
        <f>VLOOKUP(A200,VBMA!$A:$AF,10,0)/100</f>
        <v>0.01904</v>
      </c>
      <c r="M200" s="191">
        <f>VLOOKUP(A200,VBMA!$A:$AF,13,0)/100</f>
        <v>0.01971</v>
      </c>
      <c r="N200" s="191">
        <f>VLOOKUP(A200,VBMA!$A:$AF,16,0)/100</f>
        <v>0.02037</v>
      </c>
      <c r="O200" s="191">
        <f>VLOOKUP(A200,VBMA!$A:$AF,19,0)/100</f>
        <v>0.02314</v>
      </c>
      <c r="P200" s="191">
        <f>VLOOKUP(A200,VBMA!$A:$AF,22,0)/100</f>
        <v>0.02849</v>
      </c>
      <c r="Q200" s="191">
        <f>VLOOKUP(A200,VBMA!$A:$AF,25,0)/100</f>
        <v>0.03021</v>
      </c>
      <c r="R200" s="191">
        <f>VLOOKUP(A200,VBMA!$A:$AF,28,0)/100</f>
        <v>0.03115</v>
      </c>
      <c r="S200" s="191">
        <f>VLOOKUP(A200,VBMA!$A:$AF,31,0)/100</f>
        <v>0.0319</v>
      </c>
    </row>
    <row r="201" ht="15.75" customHeight="1">
      <c r="A201" s="108">
        <f>VBMA!A200</f>
        <v>45442</v>
      </c>
      <c r="B201" s="148">
        <f>VLOOKUP(A201,'VNIBOR đã xử lý'!$A:$T,12,0)</f>
        <v>0.01193362424</v>
      </c>
      <c r="C201" s="148">
        <f>VLOOKUP(A201,'VNIBOR đã xử lý'!$A:$T,13,0)</f>
        <v>0.01393426125</v>
      </c>
      <c r="D201" s="148">
        <f>VLOOKUP(A201,'VNIBOR đã xử lý'!$A:$T,14,0)</f>
        <v>0.01579450267</v>
      </c>
      <c r="E201" s="148">
        <f>VLOOKUP(A201,'VNIBOR đã xử lý'!$A:$T,15,0)</f>
        <v>0.01754944741</v>
      </c>
      <c r="F201" s="148">
        <f>VLOOKUP(A201,'VNIBOR đã xử lý'!$A:$T,16,0)</f>
        <v>0.01835672199</v>
      </c>
      <c r="G201" s="148">
        <f>VLOOKUP(A201,'VNIBOR đã xử lý'!$A:$T,17,0)</f>
        <v>0.01856731536</v>
      </c>
      <c r="H201" s="148">
        <f>VLOOKUP(A201,'VNIBOR đã xử lý'!$A:$T,18,0)</f>
        <v>0.01884810652</v>
      </c>
      <c r="I201" s="148">
        <f>VLOOKUP(A201,'VNIBOR đã xử lý'!$A:$T,19,0)</f>
        <v>0.01877790873</v>
      </c>
      <c r="J201" s="191">
        <f>VLOOKUP(A201,VBMA!$A:$AF,4,0)/100</f>
        <v>0.01871</v>
      </c>
      <c r="K201" s="191">
        <f>VLOOKUP(A201,VBMA!$A:$AF,7,0)/100</f>
        <v>0.01883</v>
      </c>
      <c r="L201" s="191">
        <f>VLOOKUP(A201,VBMA!$A:$AF,10,0)/100</f>
        <v>0.01904</v>
      </c>
      <c r="M201" s="191">
        <f>VLOOKUP(A201,VBMA!$A:$AF,13,0)/100</f>
        <v>0.01974</v>
      </c>
      <c r="N201" s="191">
        <f>VLOOKUP(A201,VBMA!$A:$AF,16,0)/100</f>
        <v>0.02044</v>
      </c>
      <c r="O201" s="191">
        <f>VLOOKUP(A201,VBMA!$A:$AF,19,0)/100</f>
        <v>0.02329</v>
      </c>
      <c r="P201" s="191">
        <f>VLOOKUP(A201,VBMA!$A:$AF,22,0)/100</f>
        <v>0.02858</v>
      </c>
      <c r="Q201" s="191">
        <f>VLOOKUP(A201,VBMA!$A:$AF,25,0)/100</f>
        <v>0.03022</v>
      </c>
      <c r="R201" s="191">
        <f>VLOOKUP(A201,VBMA!$A:$AF,28,0)/100</f>
        <v>0.03115</v>
      </c>
      <c r="S201" s="191">
        <f>VLOOKUP(A201,VBMA!$A:$AF,31,0)/100</f>
        <v>0.0319</v>
      </c>
    </row>
    <row r="202" ht="15.75" customHeight="1">
      <c r="A202" s="108">
        <f>VBMA!A201</f>
        <v>45441</v>
      </c>
      <c r="B202" s="148">
        <f>VLOOKUP(A202,'VNIBOR đã xử lý'!$A:$T,12,0)</f>
        <v>0.01425757622</v>
      </c>
      <c r="C202" s="148">
        <f>VLOOKUP(A202,'VNIBOR đã xử lý'!$A:$T,13,0)</f>
        <v>0.01552805331</v>
      </c>
      <c r="D202" s="148">
        <f>VLOOKUP(A202,'VNIBOR đã xử lý'!$A:$T,14,0)</f>
        <v>0.01662207524</v>
      </c>
      <c r="E202" s="148">
        <f>VLOOKUP(A202,'VNIBOR đã xử lý'!$A:$T,15,0)</f>
        <v>0.01803371645</v>
      </c>
      <c r="F202" s="148">
        <f>VLOOKUP(A202,'VNIBOR đã xử lý'!$A:$T,16,0)</f>
        <v>0.01881011912</v>
      </c>
      <c r="G202" s="148">
        <f>VLOOKUP(A202,'VNIBOR đã xử lý'!$A:$T,17,0)</f>
        <v>0.01895128324</v>
      </c>
      <c r="H202" s="148">
        <f>VLOOKUP(A202,'VNIBOR đã xử lý'!$A:$T,18,0)</f>
        <v>0.01905715633</v>
      </c>
      <c r="I202" s="148">
        <f>VLOOKUP(A202,'VNIBOR đã xử lý'!$A:$T,19,0)</f>
        <v>0.01888070118</v>
      </c>
      <c r="J202" s="191">
        <f>VLOOKUP(A202,VBMA!$A:$AF,4,0)/100</f>
        <v>0.01871</v>
      </c>
      <c r="K202" s="191">
        <f>VLOOKUP(A202,VBMA!$A:$AF,7,0)/100</f>
        <v>0.01883</v>
      </c>
      <c r="L202" s="191">
        <f>VLOOKUP(A202,VBMA!$A:$AF,10,0)/100</f>
        <v>0.01904</v>
      </c>
      <c r="M202" s="191">
        <f>VLOOKUP(A202,VBMA!$A:$AF,13,0)/100</f>
        <v>0.01972</v>
      </c>
      <c r="N202" s="191">
        <f>VLOOKUP(A202,VBMA!$A:$AF,16,0)/100</f>
        <v>0.0204</v>
      </c>
      <c r="O202" s="191">
        <f>VLOOKUP(A202,VBMA!$A:$AF,19,0)/100</f>
        <v>0.02323</v>
      </c>
      <c r="P202" s="191">
        <f>VLOOKUP(A202,VBMA!$A:$AF,22,0)/100</f>
        <v>0.02857</v>
      </c>
      <c r="Q202" s="191">
        <f>VLOOKUP(A202,VBMA!$A:$AF,25,0)/100</f>
        <v>0.03016</v>
      </c>
      <c r="R202" s="191">
        <f>VLOOKUP(A202,VBMA!$A:$AF,28,0)/100</f>
        <v>0.03115</v>
      </c>
      <c r="S202" s="191">
        <f>VLOOKUP(A202,VBMA!$A:$AF,31,0)/100</f>
        <v>0.03181</v>
      </c>
    </row>
    <row r="203" ht="15.75" customHeight="1">
      <c r="A203" s="108">
        <f>VBMA!A202</f>
        <v>45440</v>
      </c>
      <c r="B203" s="148">
        <f>VLOOKUP(A203,'VNIBOR đã xử lý'!$A:$T,12,0)</f>
        <v>0.01733186213</v>
      </c>
      <c r="C203" s="148">
        <f>VLOOKUP(A203,'VNIBOR đã xử lý'!$A:$T,13,0)</f>
        <v>0.01819485941</v>
      </c>
      <c r="D203" s="148">
        <f>VLOOKUP(A203,'VNIBOR đã xử lý'!$A:$T,14,0)</f>
        <v>0.01884210737</v>
      </c>
      <c r="E203" s="148">
        <f>VLOOKUP(A203,'VNIBOR đã xử lý'!$A:$T,15,0)</f>
        <v>0.01927360602</v>
      </c>
      <c r="F203" s="148">
        <f>VLOOKUP(A203,'VNIBOR đã xử lý'!$A:$T,16,0)</f>
        <v>0.01952531356</v>
      </c>
      <c r="G203" s="148">
        <f>VLOOKUP(A203,'VNIBOR đã xử lý'!$A:$T,17,0)</f>
        <v>0.01959723</v>
      </c>
      <c r="H203" s="148">
        <f>VLOOKUP(A203,'VNIBOR đã xử lý'!$A:$T,18,0)</f>
        <v>0.0194174389</v>
      </c>
      <c r="I203" s="148">
        <f>VLOOKUP(A203,'VNIBOR đã xử lý'!$A:$T,19,0)</f>
        <v>0.0190578567</v>
      </c>
      <c r="J203" s="191">
        <f>VLOOKUP(A203,VBMA!$A:$AF,4,0)/100</f>
        <v>0.01871</v>
      </c>
      <c r="K203" s="191">
        <f>VLOOKUP(A203,VBMA!$A:$AF,7,0)/100</f>
        <v>0.01883</v>
      </c>
      <c r="L203" s="191">
        <f>VLOOKUP(A203,VBMA!$A:$AF,10,0)/100</f>
        <v>0.01904</v>
      </c>
      <c r="M203" s="191">
        <f>VLOOKUP(A203,VBMA!$A:$AF,13,0)/100</f>
        <v>0.01977</v>
      </c>
      <c r="N203" s="191">
        <f>VLOOKUP(A203,VBMA!$A:$AF,16,0)/100</f>
        <v>0.0205</v>
      </c>
      <c r="O203" s="191">
        <f>VLOOKUP(A203,VBMA!$A:$AF,19,0)/100</f>
        <v>0.02333</v>
      </c>
      <c r="P203" s="191">
        <f>VLOOKUP(A203,VBMA!$A:$AF,22,0)/100</f>
        <v>0.02873</v>
      </c>
      <c r="Q203" s="191">
        <f>VLOOKUP(A203,VBMA!$A:$AF,25,0)/100</f>
        <v>0.03026</v>
      </c>
      <c r="R203" s="191">
        <f>VLOOKUP(A203,VBMA!$A:$AF,28,0)/100</f>
        <v>0.03115</v>
      </c>
      <c r="S203" s="191">
        <f>VLOOKUP(A203,VBMA!$A:$AF,31,0)/100</f>
        <v>0.03181</v>
      </c>
    </row>
    <row r="204" ht="15.75" customHeight="1">
      <c r="A204" s="108">
        <f>VBMA!A203</f>
        <v>45439</v>
      </c>
      <c r="B204" s="148">
        <f>VLOOKUP(A204,'VNIBOR đã xử lý'!$A:$T,12,0)</f>
        <v>0.0182324285</v>
      </c>
      <c r="C204" s="148">
        <f>VLOOKUP(A204,'VNIBOR đã xử lý'!$A:$T,13,0)</f>
        <v>0.0189474257</v>
      </c>
      <c r="D204" s="148">
        <f>VLOOKUP(A204,'VNIBOR đã xử lý'!$A:$T,14,0)</f>
        <v>0.01923342458</v>
      </c>
      <c r="E204" s="148">
        <f>VLOOKUP(A204,'VNIBOR đã xử lý'!$A:$T,15,0)</f>
        <v>0.01959092318</v>
      </c>
      <c r="F204" s="148">
        <f>VLOOKUP(A204,'VNIBOR đã xử lý'!$A:$T,16,0)</f>
        <v>0.0196624229</v>
      </c>
      <c r="G204" s="148">
        <f>VLOOKUP(A204,'VNIBOR đã xử lý'!$A:$T,17,0)</f>
        <v>0.0196624229</v>
      </c>
      <c r="H204" s="148">
        <f>VLOOKUP(A204,'VNIBOR đã xử lý'!$A:$T,18,0)</f>
        <v>0.0194836736</v>
      </c>
      <c r="I204" s="148">
        <f>VLOOKUP(A204,'VNIBOR đã xử lý'!$A:$T,19,0)</f>
        <v>0.01909042514</v>
      </c>
      <c r="J204" s="191">
        <f>VLOOKUP(A204,VBMA!$A:$AF,4,0)/100</f>
        <v>0.01871</v>
      </c>
      <c r="K204" s="191">
        <f>VLOOKUP(A204,VBMA!$A:$AF,7,0)/100</f>
        <v>0.01883</v>
      </c>
      <c r="L204" s="191">
        <f>VLOOKUP(A204,VBMA!$A:$AF,10,0)/100</f>
        <v>0.01904</v>
      </c>
      <c r="M204" s="191">
        <f>VLOOKUP(A204,VBMA!$A:$AF,13,0)/100</f>
        <v>0.01981</v>
      </c>
      <c r="N204" s="191">
        <f>VLOOKUP(A204,VBMA!$A:$AF,16,0)/100</f>
        <v>0.02058</v>
      </c>
      <c r="O204" s="191">
        <f>VLOOKUP(A204,VBMA!$A:$AF,19,0)/100</f>
        <v>0.0236</v>
      </c>
      <c r="P204" s="191">
        <f>VLOOKUP(A204,VBMA!$A:$AF,22,0)/100</f>
        <v>0.02898</v>
      </c>
      <c r="Q204" s="191">
        <f>VLOOKUP(A204,VBMA!$A:$AF,25,0)/100</f>
        <v>0.03046</v>
      </c>
      <c r="R204" s="191">
        <f>VLOOKUP(A204,VBMA!$A:$AF,28,0)/100</f>
        <v>0.03115</v>
      </c>
      <c r="S204" s="191">
        <f>VLOOKUP(A204,VBMA!$A:$AF,31,0)/100</f>
        <v>0.03181</v>
      </c>
    </row>
    <row r="205" ht="15.75" customHeight="1">
      <c r="A205" s="108">
        <f>VBMA!A204</f>
        <v>45436</v>
      </c>
      <c r="B205" s="148">
        <f>VLOOKUP(A205,'VNIBOR đã xử lý'!$A:$T,12,0)</f>
        <v>0.01830964557</v>
      </c>
      <c r="C205" s="148">
        <f>VLOOKUP(A205,'VNIBOR đã xử lý'!$A:$T,13,0)</f>
        <v>0.0187718308</v>
      </c>
      <c r="D205" s="148">
        <f>VLOOKUP(A205,'VNIBOR đã xử lý'!$A:$T,14,0)</f>
        <v>0.01902069977</v>
      </c>
      <c r="E205" s="148">
        <f>VLOOKUP(A205,'VNIBOR đã xử lý'!$A:$T,15,0)</f>
        <v>0.01937622687</v>
      </c>
      <c r="F205" s="148">
        <f>VLOOKUP(A205,'VNIBOR đã xử lý'!$A:$T,16,0)</f>
        <v>0.01944733229</v>
      </c>
      <c r="G205" s="148">
        <f>VLOOKUP(A205,'VNIBOR đã xử lý'!$A:$T,17,0)</f>
        <v>0.01937622687</v>
      </c>
      <c r="H205" s="148">
        <f>VLOOKUP(A205,'VNIBOR đã xử lý'!$A:$T,18,0)</f>
        <v>0.01926956874</v>
      </c>
      <c r="I205" s="148">
        <f>VLOOKUP(A205,'VNIBOR đã xử lý'!$A:$T,19,0)</f>
        <v>0.01898514706</v>
      </c>
      <c r="J205" s="191">
        <f>VLOOKUP(A205,VBMA!$A:$AF,4,0)/100</f>
        <v>0.01871</v>
      </c>
      <c r="K205" s="191">
        <f>VLOOKUP(A205,VBMA!$A:$AF,7,0)/100</f>
        <v>0.01883</v>
      </c>
      <c r="L205" s="191">
        <f>VLOOKUP(A205,VBMA!$A:$AF,10,0)/100</f>
        <v>0.01904</v>
      </c>
      <c r="M205" s="191">
        <f>VLOOKUP(A205,VBMA!$A:$AF,13,0)/100</f>
        <v>0.01977</v>
      </c>
      <c r="N205" s="191">
        <f>VLOOKUP(A205,VBMA!$A:$AF,16,0)/100</f>
        <v>0.0205</v>
      </c>
      <c r="O205" s="191">
        <f>VLOOKUP(A205,VBMA!$A:$AF,19,0)/100</f>
        <v>0.02353</v>
      </c>
      <c r="P205" s="191">
        <f>VLOOKUP(A205,VBMA!$A:$AF,22,0)/100</f>
        <v>0.0292</v>
      </c>
      <c r="Q205" s="191">
        <f>VLOOKUP(A205,VBMA!$A:$AF,25,0)/100</f>
        <v>0.03063</v>
      </c>
      <c r="R205" s="191">
        <f>VLOOKUP(A205,VBMA!$A:$AF,28,0)/100</f>
        <v>0.03119</v>
      </c>
      <c r="S205" s="191">
        <f>VLOOKUP(A205,VBMA!$A:$AF,31,0)/100</f>
        <v>0.03185</v>
      </c>
    </row>
    <row r="206" ht="15.75" customHeight="1">
      <c r="A206" s="108">
        <f>VBMA!A205</f>
        <v>45435</v>
      </c>
      <c r="B206" s="148">
        <f>VLOOKUP(A206,'VNIBOR đã xử lý'!$A:$T,12,0)</f>
        <v>0.0183386958</v>
      </c>
      <c r="C206" s="148">
        <f>VLOOKUP(A206,'VNIBOR đã xử lý'!$A:$T,13,0)</f>
        <v>0.01876353046</v>
      </c>
      <c r="D206" s="148">
        <f>VLOOKUP(A206,'VNIBOR đã xử lý'!$A:$T,14,0)</f>
        <v>0.01911755933</v>
      </c>
      <c r="E206" s="148">
        <f>VLOOKUP(A206,'VNIBOR đã xử lý'!$A:$T,15,0)</f>
        <v>0.01932997666</v>
      </c>
      <c r="F206" s="148">
        <f>VLOOKUP(A206,'VNIBOR đã xử lý'!$A:$T,16,0)</f>
        <v>0.01940078243</v>
      </c>
      <c r="G206" s="148">
        <f>VLOOKUP(A206,'VNIBOR đã xử lý'!$A:$T,17,0)</f>
        <v>0.01940078243</v>
      </c>
      <c r="H206" s="148">
        <f>VLOOKUP(A206,'VNIBOR đã xử lý'!$A:$T,18,0)</f>
        <v>0.01911755933</v>
      </c>
      <c r="I206" s="148">
        <f>VLOOKUP(A206,'VNIBOR đã xử lý'!$A:$T,19,0)</f>
        <v>0.01886973912</v>
      </c>
      <c r="J206" s="191">
        <f>VLOOKUP(A206,VBMA!$A:$AF,4,0)/100</f>
        <v>0.01863</v>
      </c>
      <c r="K206" s="191">
        <f>VLOOKUP(A206,VBMA!$A:$AF,7,0)/100</f>
        <v>0.01875</v>
      </c>
      <c r="L206" s="191">
        <f>VLOOKUP(A206,VBMA!$A:$AF,10,0)/100</f>
        <v>0.01896</v>
      </c>
      <c r="M206" s="191">
        <f>VLOOKUP(A206,VBMA!$A:$AF,13,0)/100</f>
        <v>0.01973</v>
      </c>
      <c r="N206" s="191">
        <f>VLOOKUP(A206,VBMA!$A:$AF,16,0)/100</f>
        <v>0.0205</v>
      </c>
      <c r="O206" s="191">
        <f>VLOOKUP(A206,VBMA!$A:$AF,19,0)/100</f>
        <v>0.02372</v>
      </c>
      <c r="P206" s="191">
        <f>VLOOKUP(A206,VBMA!$A:$AF,22,0)/100</f>
        <v>0.02916</v>
      </c>
      <c r="Q206" s="191">
        <f>VLOOKUP(A206,VBMA!$A:$AF,25,0)/100</f>
        <v>0.03063</v>
      </c>
      <c r="R206" s="191">
        <f>VLOOKUP(A206,VBMA!$A:$AF,28,0)/100</f>
        <v>0.03102</v>
      </c>
      <c r="S206" s="191">
        <f>VLOOKUP(A206,VBMA!$A:$AF,31,0)/100</f>
        <v>0.03169</v>
      </c>
    </row>
    <row r="207" ht="15.75" customHeight="1">
      <c r="A207" s="108">
        <f>VBMA!A206</f>
        <v>45434</v>
      </c>
      <c r="B207" s="148">
        <f>VLOOKUP(A207,'VNIBOR đã xử lý'!$A:$T,12,0)</f>
        <v>0.0169410101</v>
      </c>
      <c r="C207" s="148">
        <f>VLOOKUP(A207,'VNIBOR đã xử lý'!$A:$T,13,0)</f>
        <v>0.01730690665</v>
      </c>
      <c r="D207" s="148">
        <f>VLOOKUP(A207,'VNIBOR đã xử lý'!$A:$T,14,0)</f>
        <v>0.0177459825</v>
      </c>
      <c r="E207" s="148">
        <f>VLOOKUP(A207,'VNIBOR đã xử lý'!$A:$T,15,0)</f>
        <v>0.01822164801</v>
      </c>
      <c r="F207" s="148">
        <f>VLOOKUP(A207,'VNIBOR đã xử lý'!$A:$T,16,0)</f>
        <v>0.01866072387</v>
      </c>
      <c r="G207" s="148">
        <f>VLOOKUP(A207,'VNIBOR đã xử lý'!$A:$T,17,0)</f>
        <v>0.0188802618</v>
      </c>
      <c r="H207" s="148">
        <f>VLOOKUP(A207,'VNIBOR đã xử lý'!$A:$T,18,0)</f>
        <v>0.01873390318</v>
      </c>
      <c r="I207" s="148">
        <f>VLOOKUP(A207,'VNIBOR đã xử lý'!$A:$T,19,0)</f>
        <v>0.0184777756</v>
      </c>
      <c r="J207" s="191">
        <f>VLOOKUP(A207,VBMA!$A:$AF,4,0)/100</f>
        <v>0.01823</v>
      </c>
      <c r="K207" s="191">
        <f>VLOOKUP(A207,VBMA!$A:$AF,7,0)/100</f>
        <v>0.01835</v>
      </c>
      <c r="L207" s="191">
        <f>VLOOKUP(A207,VBMA!$A:$AF,10,0)/100</f>
        <v>0.01856</v>
      </c>
      <c r="M207" s="191">
        <f>VLOOKUP(A207,VBMA!$A:$AF,13,0)/100</f>
        <v>0.0195</v>
      </c>
      <c r="N207" s="191">
        <f>VLOOKUP(A207,VBMA!$A:$AF,16,0)/100</f>
        <v>0.02043</v>
      </c>
      <c r="O207" s="191">
        <f>VLOOKUP(A207,VBMA!$A:$AF,19,0)/100</f>
        <v>0.02337</v>
      </c>
      <c r="P207" s="191">
        <f>VLOOKUP(A207,VBMA!$A:$AF,22,0)/100</f>
        <v>0.0285</v>
      </c>
      <c r="Q207" s="191">
        <f>VLOOKUP(A207,VBMA!$A:$AF,25,0)/100</f>
        <v>0.03031</v>
      </c>
      <c r="R207" s="191">
        <f>VLOOKUP(A207,VBMA!$A:$AF,28,0)/100</f>
        <v>0.03052</v>
      </c>
      <c r="S207" s="191">
        <f>VLOOKUP(A207,VBMA!$A:$AF,31,0)/100</f>
        <v>0.03119</v>
      </c>
    </row>
    <row r="208" ht="15.75" customHeight="1">
      <c r="A208" s="108">
        <f>VBMA!A207</f>
        <v>45433</v>
      </c>
      <c r="B208" s="148">
        <f>VLOOKUP(A208,'VNIBOR đã xử lý'!$A:$T,12,0)</f>
        <v>0.01516736</v>
      </c>
      <c r="C208" s="148">
        <f>VLOOKUP(A208,'VNIBOR đã xử lý'!$A:$T,13,0)</f>
        <v>0.01575072</v>
      </c>
      <c r="D208" s="148">
        <f>VLOOKUP(A208,'VNIBOR đã xử lý'!$A:$T,14,0)</f>
        <v>0.016407</v>
      </c>
      <c r="E208" s="148">
        <f>VLOOKUP(A208,'VNIBOR đã xử lý'!$A:$T,15,0)</f>
        <v>0.01706328</v>
      </c>
      <c r="F208" s="148">
        <f>VLOOKUP(A208,'VNIBOR đã xử lý'!$A:$T,16,0)</f>
        <v>0.01761018</v>
      </c>
      <c r="G208" s="148">
        <f>VLOOKUP(A208,'VNIBOR đã xử lý'!$A:$T,17,0)</f>
        <v>0.01793832</v>
      </c>
      <c r="H208" s="148">
        <f>VLOOKUP(A208,'VNIBOR đã xử lý'!$A:$T,18,0)</f>
        <v>0.01823</v>
      </c>
      <c r="I208" s="148">
        <f>VLOOKUP(A208,'VNIBOR đã xử lý'!$A:$T,19,0)</f>
        <v>0.01823</v>
      </c>
      <c r="J208" s="191">
        <f>VLOOKUP(A208,VBMA!$A:$AF,4,0)/100</f>
        <v>0.01823</v>
      </c>
      <c r="K208" s="191">
        <f>VLOOKUP(A208,VBMA!$A:$AF,7,0)/100</f>
        <v>0.01835</v>
      </c>
      <c r="L208" s="191">
        <f>VLOOKUP(A208,VBMA!$A:$AF,10,0)/100</f>
        <v>0.01856</v>
      </c>
      <c r="M208" s="191">
        <f>VLOOKUP(A208,VBMA!$A:$AF,13,0)/100</f>
        <v>0.01934</v>
      </c>
      <c r="N208" s="191">
        <f>VLOOKUP(A208,VBMA!$A:$AF,16,0)/100</f>
        <v>0.02011</v>
      </c>
      <c r="O208" s="191">
        <f>VLOOKUP(A208,VBMA!$A:$AF,19,0)/100</f>
        <v>0.02267</v>
      </c>
      <c r="P208" s="191">
        <f>VLOOKUP(A208,VBMA!$A:$AF,22,0)/100</f>
        <v>0.02748</v>
      </c>
      <c r="Q208" s="191">
        <f>VLOOKUP(A208,VBMA!$A:$AF,25,0)/100</f>
        <v>0.02967</v>
      </c>
      <c r="R208" s="191">
        <f>VLOOKUP(A208,VBMA!$A:$AF,28,0)/100</f>
        <v>0.03044</v>
      </c>
      <c r="S208" s="191">
        <f>VLOOKUP(A208,VBMA!$A:$AF,31,0)/100</f>
        <v>0.03119</v>
      </c>
    </row>
    <row r="209" ht="15.75" customHeight="1">
      <c r="A209" s="108">
        <f>VBMA!A208</f>
        <v>45432</v>
      </c>
      <c r="B209" s="148">
        <f>VLOOKUP(A209,'VNIBOR đã xử lý'!$A:$T,12,0)</f>
        <v>0.01469338</v>
      </c>
      <c r="C209" s="148">
        <f>VLOOKUP(A209,'VNIBOR đã xử lý'!$A:$T,13,0)</f>
        <v>0.01556842</v>
      </c>
      <c r="D209" s="148">
        <f>VLOOKUP(A209,'VNIBOR đã xử lý'!$A:$T,14,0)</f>
        <v>0.0162247</v>
      </c>
      <c r="E209" s="148">
        <f>VLOOKUP(A209,'VNIBOR đã xử lý'!$A:$T,15,0)</f>
        <v>0.01688098</v>
      </c>
      <c r="F209" s="148">
        <f>VLOOKUP(A209,'VNIBOR đã xử lý'!$A:$T,16,0)</f>
        <v>0.0175008</v>
      </c>
      <c r="G209" s="148">
        <f>VLOOKUP(A209,'VNIBOR đã xử lý'!$A:$T,17,0)</f>
        <v>0.01775602</v>
      </c>
      <c r="H209" s="148">
        <f>VLOOKUP(A209,'VNIBOR đã xử lý'!$A:$T,18,0)</f>
        <v>0.01823</v>
      </c>
      <c r="I209" s="148">
        <f>VLOOKUP(A209,'VNIBOR đã xử lý'!$A:$T,19,0)</f>
        <v>0.01823</v>
      </c>
      <c r="J209" s="191">
        <f>VLOOKUP(A209,VBMA!$A:$AF,4,0)/100</f>
        <v>0.01823</v>
      </c>
      <c r="K209" s="191">
        <f>VLOOKUP(A209,VBMA!$A:$AF,7,0)/100</f>
        <v>0.01835</v>
      </c>
      <c r="L209" s="191">
        <f>VLOOKUP(A209,VBMA!$A:$AF,10,0)/100</f>
        <v>0.01856</v>
      </c>
      <c r="M209" s="191">
        <f>VLOOKUP(A209,VBMA!$A:$AF,13,0)/100</f>
        <v>0.01935</v>
      </c>
      <c r="N209" s="191">
        <f>VLOOKUP(A209,VBMA!$A:$AF,16,0)/100</f>
        <v>0.02013</v>
      </c>
      <c r="O209" s="191">
        <f>VLOOKUP(A209,VBMA!$A:$AF,19,0)/100</f>
        <v>0.02272</v>
      </c>
      <c r="P209" s="191">
        <f>VLOOKUP(A209,VBMA!$A:$AF,22,0)/100</f>
        <v>0.02754</v>
      </c>
      <c r="Q209" s="191">
        <f>VLOOKUP(A209,VBMA!$A:$AF,25,0)/100</f>
        <v>0.0297</v>
      </c>
      <c r="R209" s="191">
        <f>VLOOKUP(A209,VBMA!$A:$AF,28,0)/100</f>
        <v>0.03044</v>
      </c>
      <c r="S209" s="191">
        <f>VLOOKUP(A209,VBMA!$A:$AF,31,0)/100</f>
        <v>0.03119</v>
      </c>
    </row>
    <row r="210" ht="15.75" customHeight="1">
      <c r="A210" s="108">
        <f>VBMA!A209</f>
        <v>45429</v>
      </c>
      <c r="B210" s="148">
        <f>VLOOKUP(A210,'VNIBOR đã xử lý'!$A:$T,12,0)</f>
        <v>0.0144017</v>
      </c>
      <c r="C210" s="148">
        <f>VLOOKUP(A210,'VNIBOR đã xử lý'!$A:$T,13,0)</f>
        <v>0.01538612</v>
      </c>
      <c r="D210" s="148">
        <f>VLOOKUP(A210,'VNIBOR đã xử lý'!$A:$T,14,0)</f>
        <v>0.0160424</v>
      </c>
      <c r="E210" s="148">
        <f>VLOOKUP(A210,'VNIBOR đã xử lý'!$A:$T,15,0)</f>
        <v>0.0169539</v>
      </c>
      <c r="F210" s="148">
        <f>VLOOKUP(A210,'VNIBOR đã xử lý'!$A:$T,16,0)</f>
        <v>0.01761018</v>
      </c>
      <c r="G210" s="148">
        <f>VLOOKUP(A210,'VNIBOR đã xử lý'!$A:$T,17,0)</f>
        <v>0.01782894</v>
      </c>
      <c r="H210" s="148">
        <f>VLOOKUP(A210,'VNIBOR đã xử lý'!$A:$T,18,0)</f>
        <v>0.01823</v>
      </c>
      <c r="I210" s="148">
        <f>VLOOKUP(A210,'VNIBOR đã xử lý'!$A:$T,19,0)</f>
        <v>0.01823</v>
      </c>
      <c r="J210" s="191">
        <f>VLOOKUP(A210,VBMA!$A:$AF,4,0)/100</f>
        <v>0.01823</v>
      </c>
      <c r="K210" s="191">
        <f>VLOOKUP(A210,VBMA!$A:$AF,7,0)/100</f>
        <v>0.01835</v>
      </c>
      <c r="L210" s="191">
        <f>VLOOKUP(A210,VBMA!$A:$AF,10,0)/100</f>
        <v>0.01856</v>
      </c>
      <c r="M210" s="191">
        <f>VLOOKUP(A210,VBMA!$A:$AF,13,0)/100</f>
        <v>0.01934</v>
      </c>
      <c r="N210" s="191">
        <f>VLOOKUP(A210,VBMA!$A:$AF,16,0)/100</f>
        <v>0.02011</v>
      </c>
      <c r="O210" s="191">
        <f>VLOOKUP(A210,VBMA!$A:$AF,19,0)/100</f>
        <v>0.02269</v>
      </c>
      <c r="P210" s="191">
        <f>VLOOKUP(A210,VBMA!$A:$AF,22,0)/100</f>
        <v>0.02745</v>
      </c>
      <c r="Q210" s="191">
        <f>VLOOKUP(A210,VBMA!$A:$AF,25,0)/100</f>
        <v>0.02959</v>
      </c>
      <c r="R210" s="191">
        <f>VLOOKUP(A210,VBMA!$A:$AF,28,0)/100</f>
        <v>0.03044</v>
      </c>
      <c r="S210" s="191">
        <f>VLOOKUP(A210,VBMA!$A:$AF,31,0)/100</f>
        <v>0.03119</v>
      </c>
    </row>
    <row r="211" ht="15.75" customHeight="1">
      <c r="A211" s="108">
        <f>VBMA!A210</f>
        <v>45428</v>
      </c>
      <c r="B211" s="148">
        <f>VLOOKUP(A211,'VNIBOR đã xử lý'!$A:$T,12,0)</f>
        <v>0.01425033216</v>
      </c>
      <c r="C211" s="148">
        <f>VLOOKUP(A211,'VNIBOR đã xử lý'!$A:$T,13,0)</f>
        <v>0.01532718346</v>
      </c>
      <c r="D211" s="148">
        <f>VLOOKUP(A211,'VNIBOR đã xử lý'!$A:$T,14,0)</f>
        <v>0.01615276945</v>
      </c>
      <c r="E211" s="148">
        <f>VLOOKUP(A211,'VNIBOR đã xử lý'!$A:$T,15,0)</f>
        <v>0.01712193562</v>
      </c>
      <c r="F211" s="148">
        <f>VLOOKUP(A211,'VNIBOR đã xử lý'!$A:$T,16,0)</f>
        <v>0.0175167811</v>
      </c>
      <c r="G211" s="148">
        <f>VLOOKUP(A211,'VNIBOR đã xử lý'!$A:$T,17,0)</f>
        <v>0.01762446623</v>
      </c>
      <c r="H211" s="148">
        <f>VLOOKUP(A211,'VNIBOR đã xử lý'!$A:$T,18,0)</f>
        <v>0.01794752162</v>
      </c>
      <c r="I211" s="148">
        <f>VLOOKUP(A211,'VNIBOR đã xử lý'!$A:$T,19,0)</f>
        <v>0.01809110179</v>
      </c>
      <c r="J211" s="191">
        <f>VLOOKUP(A211,VBMA!$A:$AF,4,0)/100</f>
        <v>0.01823</v>
      </c>
      <c r="K211" s="191">
        <f>VLOOKUP(A211,VBMA!$A:$AF,7,0)/100</f>
        <v>0.01835</v>
      </c>
      <c r="L211" s="191">
        <f>VLOOKUP(A211,VBMA!$A:$AF,10,0)/100</f>
        <v>0.01856</v>
      </c>
      <c r="M211" s="191">
        <f>VLOOKUP(A211,VBMA!$A:$AF,13,0)/100</f>
        <v>0.01936</v>
      </c>
      <c r="N211" s="191">
        <f>VLOOKUP(A211,VBMA!$A:$AF,16,0)/100</f>
        <v>0.02015</v>
      </c>
      <c r="O211" s="191">
        <f>VLOOKUP(A211,VBMA!$A:$AF,19,0)/100</f>
        <v>0.02272</v>
      </c>
      <c r="P211" s="191">
        <f>VLOOKUP(A211,VBMA!$A:$AF,22,0)/100</f>
        <v>0.02751</v>
      </c>
      <c r="Q211" s="191">
        <f>VLOOKUP(A211,VBMA!$A:$AF,25,0)/100</f>
        <v>0.02955</v>
      </c>
      <c r="R211" s="191">
        <f>VLOOKUP(A211,VBMA!$A:$AF,28,0)/100</f>
        <v>0.03044</v>
      </c>
      <c r="S211" s="191">
        <f>VLOOKUP(A211,VBMA!$A:$AF,31,0)/100</f>
        <v>0.03119</v>
      </c>
    </row>
    <row r="212" ht="15.75" customHeight="1">
      <c r="A212" s="108">
        <f>VBMA!A211</f>
        <v>45427</v>
      </c>
      <c r="B212" s="148">
        <f>VLOOKUP(A212,'VNIBOR đã xử lý'!$A:$T,12,0)</f>
        <v>0.01560488</v>
      </c>
      <c r="C212" s="148">
        <f>VLOOKUP(A212,'VNIBOR đã xử lý'!$A:$T,13,0)</f>
        <v>0.01637054</v>
      </c>
      <c r="D212" s="148">
        <f>VLOOKUP(A212,'VNIBOR đã xử lý'!$A:$T,14,0)</f>
        <v>0.01706328</v>
      </c>
      <c r="E212" s="148">
        <f>VLOOKUP(A212,'VNIBOR đã xử lý'!$A:$T,15,0)</f>
        <v>0.01735496</v>
      </c>
      <c r="F212" s="148">
        <f>VLOOKUP(A212,'VNIBOR đã xử lý'!$A:$T,16,0)</f>
        <v>0.01779248</v>
      </c>
      <c r="G212" s="148">
        <f>VLOOKUP(A212,'VNIBOR đã xử lý'!$A:$T,17,0)</f>
        <v>0.0178654</v>
      </c>
      <c r="H212" s="148">
        <f>VLOOKUP(A212,'VNIBOR đã xử lý'!$A:$T,18,0)</f>
        <v>0.01823</v>
      </c>
      <c r="I212" s="148">
        <f>VLOOKUP(A212,'VNIBOR đã xử lý'!$A:$T,19,0)</f>
        <v>0.01823</v>
      </c>
      <c r="J212" s="191">
        <f>VLOOKUP(A212,VBMA!$A:$AF,4,0)/100</f>
        <v>0.01823</v>
      </c>
      <c r="K212" s="191">
        <f>VLOOKUP(A212,VBMA!$A:$AF,7,0)/100</f>
        <v>0.01835</v>
      </c>
      <c r="L212" s="191">
        <f>VLOOKUP(A212,VBMA!$A:$AF,10,0)/100</f>
        <v>0.01856</v>
      </c>
      <c r="M212" s="191">
        <f>VLOOKUP(A212,VBMA!$A:$AF,13,0)/100</f>
        <v>0.01944</v>
      </c>
      <c r="N212" s="191">
        <f>VLOOKUP(A212,VBMA!$A:$AF,16,0)/100</f>
        <v>0.02032</v>
      </c>
      <c r="O212" s="191">
        <f>VLOOKUP(A212,VBMA!$A:$AF,19,0)/100</f>
        <v>0.02283</v>
      </c>
      <c r="P212" s="191">
        <f>VLOOKUP(A212,VBMA!$A:$AF,22,0)/100</f>
        <v>0.02758</v>
      </c>
      <c r="Q212" s="191">
        <f>VLOOKUP(A212,VBMA!$A:$AF,25,0)/100</f>
        <v>0.02975</v>
      </c>
      <c r="R212" s="191">
        <f>VLOOKUP(A212,VBMA!$A:$AF,28,0)/100</f>
        <v>0.03044</v>
      </c>
      <c r="S212" s="191">
        <f>VLOOKUP(A212,VBMA!$A:$AF,31,0)/100</f>
        <v>0.03119</v>
      </c>
    </row>
    <row r="213" ht="15.75" customHeight="1">
      <c r="A213" s="108">
        <f>VBMA!A212</f>
        <v>45426</v>
      </c>
      <c r="B213" s="148">
        <f>VLOOKUP(A213,'VNIBOR đã xử lý'!$A:$T,12,0)</f>
        <v>0.01560488</v>
      </c>
      <c r="C213" s="148">
        <f>VLOOKUP(A213,'VNIBOR đã xử lý'!$A:$T,13,0)</f>
        <v>0.01637054</v>
      </c>
      <c r="D213" s="148">
        <f>VLOOKUP(A213,'VNIBOR đã xử lý'!$A:$T,14,0)</f>
        <v>0.01702682</v>
      </c>
      <c r="E213" s="148">
        <f>VLOOKUP(A213,'VNIBOR đã xử lý'!$A:$T,15,0)</f>
        <v>0.0175008</v>
      </c>
      <c r="F213" s="148">
        <f>VLOOKUP(A213,'VNIBOR đã xử lý'!$A:$T,16,0)</f>
        <v>0.0178654</v>
      </c>
      <c r="G213" s="148">
        <f>VLOOKUP(A213,'VNIBOR đã xử lý'!$A:$T,17,0)</f>
        <v>0.01797478</v>
      </c>
      <c r="H213" s="148">
        <f>VLOOKUP(A213,'VNIBOR đã xử lý'!$A:$T,18,0)</f>
        <v>0.01823</v>
      </c>
      <c r="I213" s="148">
        <f>VLOOKUP(A213,'VNIBOR đã xử lý'!$A:$T,19,0)</f>
        <v>0.01823</v>
      </c>
      <c r="J213" s="191">
        <f>VLOOKUP(A213,VBMA!$A:$AF,4,0)/100</f>
        <v>0.01823</v>
      </c>
      <c r="K213" s="191">
        <f>VLOOKUP(A213,VBMA!$A:$AF,7,0)/100</f>
        <v>0.01835</v>
      </c>
      <c r="L213" s="191">
        <f>VLOOKUP(A213,VBMA!$A:$AF,10,0)/100</f>
        <v>0.01856</v>
      </c>
      <c r="M213" s="191">
        <f>VLOOKUP(A213,VBMA!$A:$AF,13,0)/100</f>
        <v>0.01942</v>
      </c>
      <c r="N213" s="191">
        <f>VLOOKUP(A213,VBMA!$A:$AF,16,0)/100</f>
        <v>0.02028</v>
      </c>
      <c r="O213" s="191">
        <f>VLOOKUP(A213,VBMA!$A:$AF,19,0)/100</f>
        <v>0.02286</v>
      </c>
      <c r="P213" s="191">
        <f>VLOOKUP(A213,VBMA!$A:$AF,22,0)/100</f>
        <v>0.0276</v>
      </c>
      <c r="Q213" s="191">
        <f>VLOOKUP(A213,VBMA!$A:$AF,25,0)/100</f>
        <v>0.02972</v>
      </c>
      <c r="R213" s="191">
        <f>VLOOKUP(A213,VBMA!$A:$AF,28,0)/100</f>
        <v>0.03044</v>
      </c>
      <c r="S213" s="191">
        <f>VLOOKUP(A213,VBMA!$A:$AF,31,0)/100</f>
        <v>0.03119</v>
      </c>
    </row>
    <row r="214" ht="15.75" customHeight="1">
      <c r="A214" s="108">
        <f>VBMA!A213</f>
        <v>45425</v>
      </c>
      <c r="B214" s="148">
        <f>VLOOKUP(A214,'VNIBOR đã xử lý'!$A:$T,12,0)</f>
        <v>0.01550260252</v>
      </c>
      <c r="C214" s="148">
        <f>VLOOKUP(A214,'VNIBOR đã xử lý'!$A:$T,13,0)</f>
        <v>0.01625970636</v>
      </c>
      <c r="D214" s="148">
        <f>VLOOKUP(A214,'VNIBOR đã xử lý'!$A:$T,14,0)</f>
        <v>0.01687259995</v>
      </c>
      <c r="E214" s="148">
        <f>VLOOKUP(A214,'VNIBOR đã xử lý'!$A:$T,15,0)</f>
        <v>0.01730523072</v>
      </c>
      <c r="F214" s="148">
        <f>VLOOKUP(A214,'VNIBOR đã xử lý'!$A:$T,16,0)</f>
        <v>0.01777391405</v>
      </c>
      <c r="G214" s="148">
        <f>VLOOKUP(A214,'VNIBOR đã xử lý'!$A:$T,17,0)</f>
        <v>0.01784601918</v>
      </c>
      <c r="H214" s="148">
        <f>VLOOKUP(A214,'VNIBOR đã xử lý'!$A:$T,18,0)</f>
        <v>0.018026282</v>
      </c>
      <c r="I214" s="148">
        <f>VLOOKUP(A214,'VNIBOR đã xử lý'!$A:$T,19,0)</f>
        <v>0.01817049225</v>
      </c>
      <c r="J214" s="191">
        <f>VLOOKUP(A214,VBMA!$A:$AF,4,0)/100</f>
        <v>0.01831</v>
      </c>
      <c r="K214" s="191">
        <f>VLOOKUP(A214,VBMA!$A:$AF,7,0)/100</f>
        <v>0.01848</v>
      </c>
      <c r="L214" s="191">
        <f>VLOOKUP(A214,VBMA!$A:$AF,10,0)/100</f>
        <v>0.01873</v>
      </c>
      <c r="M214" s="191">
        <f>VLOOKUP(A214,VBMA!$A:$AF,13,0)/100</f>
        <v>0.01952</v>
      </c>
      <c r="N214" s="191">
        <f>VLOOKUP(A214,VBMA!$A:$AF,16,0)/100</f>
        <v>0.02032</v>
      </c>
      <c r="O214" s="191">
        <f>VLOOKUP(A214,VBMA!$A:$AF,19,0)/100</f>
        <v>0.02274</v>
      </c>
      <c r="P214" s="191">
        <f>VLOOKUP(A214,VBMA!$A:$AF,22,0)/100</f>
        <v>0.02753</v>
      </c>
      <c r="Q214" s="191">
        <f>VLOOKUP(A214,VBMA!$A:$AF,25,0)/100</f>
        <v>0.02971</v>
      </c>
      <c r="R214" s="191">
        <f>VLOOKUP(A214,VBMA!$A:$AF,28,0)/100</f>
        <v>0.03046</v>
      </c>
      <c r="S214" s="191">
        <f>VLOOKUP(A214,VBMA!$A:$AF,31,0)/100</f>
        <v>0.03119</v>
      </c>
    </row>
    <row r="215" ht="15.75" customHeight="1">
      <c r="A215" s="108">
        <f>VBMA!A214</f>
        <v>45422</v>
      </c>
      <c r="B215" s="148">
        <f>VLOOKUP(A215,'VNIBOR đã xử lý'!$A:$T,12,0)</f>
        <v>0.0153223397</v>
      </c>
      <c r="C215" s="148">
        <f>VLOOKUP(A215,'VNIBOR đã xử lý'!$A:$T,13,0)</f>
        <v>0.01597128585</v>
      </c>
      <c r="D215" s="148">
        <f>VLOOKUP(A215,'VNIBOR đã xử lý'!$A:$T,14,0)</f>
        <v>0.01680049482</v>
      </c>
      <c r="E215" s="148">
        <f>VLOOKUP(A215,'VNIBOR đã xử lý'!$A:$T,15,0)</f>
        <v>0.01730523072</v>
      </c>
      <c r="F215" s="148">
        <f>VLOOKUP(A215,'VNIBOR đã xử lý'!$A:$T,16,0)</f>
        <v>0.01755759866</v>
      </c>
      <c r="G215" s="148">
        <f>VLOOKUP(A215,'VNIBOR đã xử lý'!$A:$T,17,0)</f>
        <v>0.01762970379</v>
      </c>
      <c r="H215" s="148">
        <f>VLOOKUP(A215,'VNIBOR đã xử lý'!$A:$T,18,0)</f>
        <v>0.018026282</v>
      </c>
      <c r="I215" s="148">
        <f>VLOOKUP(A215,'VNIBOR đã xử lý'!$A:$T,19,0)</f>
        <v>0.01817049225</v>
      </c>
      <c r="J215" s="191">
        <f>VLOOKUP(A215,VBMA!$A:$AF,4,0)/100</f>
        <v>0.01831</v>
      </c>
      <c r="K215" s="191">
        <f>VLOOKUP(A215,VBMA!$A:$AF,7,0)/100</f>
        <v>0.01848</v>
      </c>
      <c r="L215" s="191">
        <f>VLOOKUP(A215,VBMA!$A:$AF,10,0)/100</f>
        <v>0.01873</v>
      </c>
      <c r="M215" s="191">
        <f>VLOOKUP(A215,VBMA!$A:$AF,13,0)/100</f>
        <v>0.01951</v>
      </c>
      <c r="N215" s="191">
        <f>VLOOKUP(A215,VBMA!$A:$AF,16,0)/100</f>
        <v>0.02029</v>
      </c>
      <c r="O215" s="191">
        <f>VLOOKUP(A215,VBMA!$A:$AF,19,0)/100</f>
        <v>0.02271</v>
      </c>
      <c r="P215" s="191">
        <f>VLOOKUP(A215,VBMA!$A:$AF,22,0)/100</f>
        <v>0.02747</v>
      </c>
      <c r="Q215" s="191">
        <f>VLOOKUP(A215,VBMA!$A:$AF,25,0)/100</f>
        <v>0.02971</v>
      </c>
      <c r="R215" s="191">
        <f>VLOOKUP(A215,VBMA!$A:$AF,28,0)/100</f>
        <v>0.03046</v>
      </c>
      <c r="S215" s="191">
        <f>VLOOKUP(A215,VBMA!$A:$AF,31,0)/100</f>
        <v>0.03119</v>
      </c>
    </row>
    <row r="216" ht="15.75" customHeight="1">
      <c r="A216" s="108">
        <f>VBMA!A215</f>
        <v>45421</v>
      </c>
      <c r="B216" s="148">
        <f>VLOOKUP(A216,'VNIBOR đã xử lý'!$A:$T,12,0)</f>
        <v>0.01551364262</v>
      </c>
      <c r="C216" s="148">
        <f>VLOOKUP(A216,'VNIBOR đã xử lý'!$A:$T,13,0)</f>
        <v>0.01624027693</v>
      </c>
      <c r="D216" s="148">
        <f>VLOOKUP(A216,'VNIBOR đã xử lý'!$A:$T,14,0)</f>
        <v>0.01693057953</v>
      </c>
      <c r="E216" s="148">
        <f>VLOOKUP(A216,'VNIBOR đã xử lý'!$A:$T,15,0)</f>
        <v>0.01743922355</v>
      </c>
      <c r="F216" s="148">
        <f>VLOOKUP(A216,'VNIBOR đã xử lý'!$A:$T,16,0)</f>
        <v>0.01783887243</v>
      </c>
      <c r="G216" s="148">
        <f>VLOOKUP(A216,'VNIBOR đã xử lý'!$A:$T,17,0)</f>
        <v>0.01798419929</v>
      </c>
      <c r="H216" s="148">
        <f>VLOOKUP(A216,'VNIBOR đã xử lý'!$A:$T,18,0)</f>
        <v>0.0182385213</v>
      </c>
      <c r="I216" s="148">
        <f>VLOOKUP(A216,'VNIBOR đã xử lý'!$A:$T,19,0)</f>
        <v>0.01827485301</v>
      </c>
      <c r="J216" s="191">
        <f>VLOOKUP(A216,VBMA!$A:$AF,4,0)/100</f>
        <v>0.01831</v>
      </c>
      <c r="K216" s="191">
        <f>VLOOKUP(A216,VBMA!$A:$AF,7,0)/100</f>
        <v>0.01848</v>
      </c>
      <c r="L216" s="191">
        <f>VLOOKUP(A216,VBMA!$A:$AF,10,0)/100</f>
        <v>0.01873</v>
      </c>
      <c r="M216" s="191">
        <f>VLOOKUP(A216,VBMA!$A:$AF,13,0)/100</f>
        <v>0.01952</v>
      </c>
      <c r="N216" s="191">
        <f>VLOOKUP(A216,VBMA!$A:$AF,16,0)/100</f>
        <v>0.02031</v>
      </c>
      <c r="O216" s="191">
        <f>VLOOKUP(A216,VBMA!$A:$AF,19,0)/100</f>
        <v>0.02261</v>
      </c>
      <c r="P216" s="191">
        <f>VLOOKUP(A216,VBMA!$A:$AF,22,0)/100</f>
        <v>0.02755</v>
      </c>
      <c r="Q216" s="191">
        <f>VLOOKUP(A216,VBMA!$A:$AF,25,0)/100</f>
        <v>0.02969</v>
      </c>
      <c r="R216" s="191">
        <f>VLOOKUP(A216,VBMA!$A:$AF,28,0)/100</f>
        <v>0.03046</v>
      </c>
      <c r="S216" s="191">
        <f>VLOOKUP(A216,VBMA!$A:$AF,31,0)/100</f>
        <v>0.03119</v>
      </c>
    </row>
    <row r="217" ht="15.75" customHeight="1">
      <c r="A217" s="108">
        <f>VBMA!A216</f>
        <v>45420</v>
      </c>
      <c r="B217" s="148">
        <f>VLOOKUP(A217,'VNIBOR đã xử lý'!$A:$T,12,0)</f>
        <v>0.01555298835</v>
      </c>
      <c r="C217" s="148">
        <f>VLOOKUP(A217,'VNIBOR đã xử lý'!$A:$T,13,0)</f>
        <v>0.01635619432</v>
      </c>
      <c r="D217" s="148">
        <f>VLOOKUP(A217,'VNIBOR đã xử lý'!$A:$T,14,0)</f>
        <v>0.01708638157</v>
      </c>
      <c r="E217" s="148">
        <f>VLOOKUP(A217,'VNIBOR đã xử lý'!$A:$T,15,0)</f>
        <v>0.01752449391</v>
      </c>
      <c r="F217" s="148">
        <f>VLOOKUP(A217,'VNIBOR đã xử lý'!$A:$T,16,0)</f>
        <v>0.01788958754</v>
      </c>
      <c r="G217" s="148">
        <f>VLOOKUP(A217,'VNIBOR đã xử lý'!$A:$T,17,0)</f>
        <v>0.01799911562</v>
      </c>
      <c r="H217" s="148">
        <f>VLOOKUP(A217,'VNIBOR đã xử lý'!$A:$T,18,0)</f>
        <v>0.0182181718</v>
      </c>
      <c r="I217" s="148">
        <f>VLOOKUP(A217,'VNIBOR đã xử lý'!$A:$T,19,0)</f>
        <v>0.01825468116</v>
      </c>
      <c r="J217" s="191">
        <f>VLOOKUP(A217,VBMA!$A:$AF,4,0)/100</f>
        <v>0.01829</v>
      </c>
      <c r="K217" s="191">
        <f>VLOOKUP(A217,VBMA!$A:$AF,7,0)/100</f>
        <v>0.01846</v>
      </c>
      <c r="L217" s="191">
        <f>VLOOKUP(A217,VBMA!$A:$AF,10,0)/100</f>
        <v>0.01871</v>
      </c>
      <c r="M217" s="191">
        <f>VLOOKUP(A217,VBMA!$A:$AF,13,0)/100</f>
        <v>0.01951</v>
      </c>
      <c r="N217" s="191">
        <f>VLOOKUP(A217,VBMA!$A:$AF,16,0)/100</f>
        <v>0.02031</v>
      </c>
      <c r="O217" s="191">
        <f>VLOOKUP(A217,VBMA!$A:$AF,19,0)/100</f>
        <v>0.02244</v>
      </c>
      <c r="P217" s="191">
        <f>VLOOKUP(A217,VBMA!$A:$AF,22,0)/100</f>
        <v>0.02754</v>
      </c>
      <c r="Q217" s="191">
        <f>VLOOKUP(A217,VBMA!$A:$AF,25,0)/100</f>
        <v>0.02953</v>
      </c>
      <c r="R217" s="191">
        <f>VLOOKUP(A217,VBMA!$A:$AF,28,0)/100</f>
        <v>0.03044</v>
      </c>
      <c r="S217" s="191">
        <f>VLOOKUP(A217,VBMA!$A:$AF,31,0)/100</f>
        <v>0.03121</v>
      </c>
    </row>
    <row r="218" ht="15.75" customHeight="1">
      <c r="A218" s="108">
        <f>VBMA!A217</f>
        <v>45419</v>
      </c>
      <c r="B218" s="148">
        <f>VLOOKUP(A218,'VNIBOR đã xử lý'!$A:$T,12,0)</f>
        <v>0.01558091743</v>
      </c>
      <c r="C218" s="148">
        <f>VLOOKUP(A218,'VNIBOR đã xử lý'!$A:$T,13,0)</f>
        <v>0.01649314913</v>
      </c>
      <c r="D218" s="148">
        <f>VLOOKUP(A218,'VNIBOR đã xử lý'!$A:$T,14,0)</f>
        <v>0.01704048815</v>
      </c>
      <c r="E218" s="148">
        <f>VLOOKUP(A218,'VNIBOR đã xử lý'!$A:$T,15,0)</f>
        <v>0.01751484863</v>
      </c>
      <c r="F218" s="148">
        <f>VLOOKUP(A218,'VNIBOR đã xử lý'!$A:$T,16,0)</f>
        <v>0.01806218765</v>
      </c>
      <c r="G218" s="148">
        <f>VLOOKUP(A218,'VNIBOR đã xử lý'!$A:$T,17,0)</f>
        <v>0.01817165546</v>
      </c>
      <c r="H218" s="148">
        <f>VLOOKUP(A218,'VNIBOR đã xử lý'!$A:$T,18,0)</f>
        <v>0.01824463399</v>
      </c>
      <c r="I218" s="148">
        <f>VLOOKUP(A218,'VNIBOR đã xử lý'!$A:$T,19,0)</f>
        <v>0.0183541018</v>
      </c>
      <c r="J218" s="191">
        <f>VLOOKUP(A218,VBMA!$A:$AF,4,0)/100</f>
        <v>0.01846</v>
      </c>
      <c r="K218" s="191">
        <f>VLOOKUP(A218,VBMA!$A:$AF,7,0)/100</f>
        <v>0.01863</v>
      </c>
      <c r="L218" s="191">
        <f>VLOOKUP(A218,VBMA!$A:$AF,10,0)/100</f>
        <v>0.01888</v>
      </c>
      <c r="M218" s="191">
        <f>VLOOKUP(A218,VBMA!$A:$AF,13,0)/100</f>
        <v>0.01953</v>
      </c>
      <c r="N218" s="191">
        <f>VLOOKUP(A218,VBMA!$A:$AF,16,0)/100</f>
        <v>0.02019</v>
      </c>
      <c r="O218" s="191">
        <f>VLOOKUP(A218,VBMA!$A:$AF,19,0)/100</f>
        <v>0.02233</v>
      </c>
      <c r="P218" s="191">
        <f>VLOOKUP(A218,VBMA!$A:$AF,22,0)/100</f>
        <v>0.02751</v>
      </c>
      <c r="Q218" s="191">
        <f>VLOOKUP(A218,VBMA!$A:$AF,25,0)/100</f>
        <v>0.02958</v>
      </c>
      <c r="R218" s="191">
        <f>VLOOKUP(A218,VBMA!$A:$AF,28,0)/100</f>
        <v>0.03044</v>
      </c>
      <c r="S218" s="191">
        <f>VLOOKUP(A218,VBMA!$A:$AF,31,0)/100</f>
        <v>0.03121</v>
      </c>
    </row>
    <row r="219" ht="15.75" customHeight="1">
      <c r="A219" s="108">
        <f>VBMA!A218</f>
        <v>45418</v>
      </c>
      <c r="B219" s="148">
        <f>VLOOKUP(A219,'VNIBOR đã xử lý'!$A:$T,12,0)</f>
        <v>0.01611682767</v>
      </c>
      <c r="C219" s="148">
        <f>VLOOKUP(A219,'VNIBOR đã xử lý'!$A:$T,13,0)</f>
        <v>0.01697094527</v>
      </c>
      <c r="D219" s="148">
        <f>VLOOKUP(A219,'VNIBOR đã xử lý'!$A:$T,14,0)</f>
        <v>0.01745370739</v>
      </c>
      <c r="E219" s="148">
        <f>VLOOKUP(A219,'VNIBOR đã xử lý'!$A:$T,15,0)</f>
        <v>0.01793646951</v>
      </c>
      <c r="F219" s="148">
        <f>VLOOKUP(A219,'VNIBOR đã xử lý'!$A:$T,16,0)</f>
        <v>0.01845636717</v>
      </c>
      <c r="G219" s="148">
        <f>VLOOKUP(A219,'VNIBOR đã xử lý'!$A:$T,17,0)</f>
        <v>0.01853063827</v>
      </c>
      <c r="H219" s="148">
        <f>VLOOKUP(A219,'VNIBOR đã xử lý'!$A:$T,18,0)</f>
        <v>0.01867918046</v>
      </c>
      <c r="I219" s="148">
        <f>VLOOKUP(A219,'VNIBOR đã xử lý'!$A:$T,19,0)</f>
        <v>0.01856777382</v>
      </c>
      <c r="J219" s="191">
        <f>VLOOKUP(A219,VBMA!$A:$AF,4,0)/100</f>
        <v>0.01846</v>
      </c>
      <c r="K219" s="191">
        <f>VLOOKUP(A219,VBMA!$A:$AF,7,0)/100</f>
        <v>0.01863</v>
      </c>
      <c r="L219" s="191">
        <f>VLOOKUP(A219,VBMA!$A:$AF,10,0)/100</f>
        <v>0.01888</v>
      </c>
      <c r="M219" s="191">
        <f>VLOOKUP(A219,VBMA!$A:$AF,13,0)/100</f>
        <v>0.01963</v>
      </c>
      <c r="N219" s="191">
        <f>VLOOKUP(A219,VBMA!$A:$AF,16,0)/100</f>
        <v>0.02038</v>
      </c>
      <c r="O219" s="191">
        <f>VLOOKUP(A219,VBMA!$A:$AF,19,0)/100</f>
        <v>0.02269</v>
      </c>
      <c r="P219" s="191">
        <f>VLOOKUP(A219,VBMA!$A:$AF,22,0)/100</f>
        <v>0.02752</v>
      </c>
      <c r="Q219" s="191">
        <f>VLOOKUP(A219,VBMA!$A:$AF,25,0)/100</f>
        <v>0.02965</v>
      </c>
      <c r="R219" s="191">
        <f>VLOOKUP(A219,VBMA!$A:$AF,28,0)/100</f>
        <v>0.03048</v>
      </c>
      <c r="S219" s="191">
        <f>VLOOKUP(A219,VBMA!$A:$AF,31,0)/100</f>
        <v>0.03121</v>
      </c>
    </row>
    <row r="220" ht="15.75" customHeight="1">
      <c r="A220" s="108">
        <f>VBMA!A219</f>
        <v>45415</v>
      </c>
      <c r="B220" s="148">
        <f>VLOOKUP(A220,'VNIBOR đã xử lý'!$A:$T,12,0)</f>
        <v>0.01652234142</v>
      </c>
      <c r="C220" s="148">
        <f>VLOOKUP(A220,'VNIBOR đã xử lý'!$A:$T,13,0)</f>
        <v>0.01723097457</v>
      </c>
      <c r="D220" s="148">
        <f>VLOOKUP(A220,'VNIBOR đã xử lý'!$A:$T,14,0)</f>
        <v>0.01764123587</v>
      </c>
      <c r="E220" s="148">
        <f>VLOOKUP(A220,'VNIBOR đã xử lý'!$A:$T,15,0)</f>
        <v>0.01801420069</v>
      </c>
      <c r="F220" s="148">
        <f>VLOOKUP(A220,'VNIBOR đã xử lý'!$A:$T,16,0)</f>
        <v>0.01857364791</v>
      </c>
      <c r="G220" s="148">
        <f>VLOOKUP(A220,'VNIBOR đã xử lý'!$A:$T,17,0)</f>
        <v>0.01857364791</v>
      </c>
      <c r="H220" s="148">
        <f>VLOOKUP(A220,'VNIBOR đã xử lý'!$A:$T,18,0)</f>
        <v>0.01876013032</v>
      </c>
      <c r="I220" s="148">
        <f>VLOOKUP(A220,'VNIBOR đã xử lý'!$A:$T,19,0)</f>
        <v>0.01864824088</v>
      </c>
      <c r="J220" s="191">
        <f>VLOOKUP(A220,VBMA!$A:$AF,4,0)/100</f>
        <v>0.01854</v>
      </c>
      <c r="K220" s="191">
        <f>VLOOKUP(A220,VBMA!$A:$AF,7,0)/100</f>
        <v>0.01871</v>
      </c>
      <c r="L220" s="191">
        <f>VLOOKUP(A220,VBMA!$A:$AF,10,0)/100</f>
        <v>0.01896</v>
      </c>
      <c r="M220" s="191">
        <f>VLOOKUP(A220,VBMA!$A:$AF,13,0)/100</f>
        <v>0.01986</v>
      </c>
      <c r="N220" s="191">
        <f>VLOOKUP(A220,VBMA!$A:$AF,16,0)/100</f>
        <v>0.02077</v>
      </c>
      <c r="O220" s="191">
        <f>VLOOKUP(A220,VBMA!$A:$AF,19,0)/100</f>
        <v>0.02297</v>
      </c>
      <c r="P220" s="191">
        <f>VLOOKUP(A220,VBMA!$A:$AF,22,0)/100</f>
        <v>0.0279</v>
      </c>
      <c r="Q220" s="191">
        <f>VLOOKUP(A220,VBMA!$A:$AF,25,0)/100</f>
        <v>0.02997</v>
      </c>
      <c r="R220" s="191">
        <f>VLOOKUP(A220,VBMA!$A:$AF,28,0)/100</f>
        <v>0.03052</v>
      </c>
      <c r="S220" s="191">
        <f>VLOOKUP(A220,VBMA!$A:$AF,31,0)/100</f>
        <v>0.03123</v>
      </c>
    </row>
    <row r="221" ht="15.75" customHeight="1">
      <c r="A221" s="108">
        <f>VBMA!A220</f>
        <v>45414</v>
      </c>
      <c r="B221" s="148">
        <f>VLOOKUP(A221,'VNIBOR đã xử lý'!$A:$T,12,0)</f>
        <v>0.01653768</v>
      </c>
      <c r="C221" s="148">
        <f>VLOOKUP(A221,'VNIBOR đã xử lý'!$A:$T,13,0)</f>
        <v>0.01720512</v>
      </c>
      <c r="D221" s="148">
        <f>VLOOKUP(A221,'VNIBOR đã xử lý'!$A:$T,14,0)</f>
        <v>0.01757592</v>
      </c>
      <c r="E221" s="148">
        <f>VLOOKUP(A221,'VNIBOR đã xử lý'!$A:$T,15,0)</f>
        <v>0.01794672</v>
      </c>
      <c r="F221" s="148">
        <f>VLOOKUP(A221,'VNIBOR đã xử lý'!$A:$T,16,0)</f>
        <v>0.01846584</v>
      </c>
      <c r="G221" s="148">
        <f>VLOOKUP(A221,'VNIBOR đã xử lý'!$A:$T,17,0)</f>
        <v>0.01846584</v>
      </c>
      <c r="H221" s="148">
        <f>VLOOKUP(A221,'VNIBOR đã xử lý'!$A:$T,18,0)</f>
        <v>0.01854</v>
      </c>
      <c r="I221" s="148">
        <f>VLOOKUP(A221,'VNIBOR đã xử lý'!$A:$T,19,0)</f>
        <v>0.01854</v>
      </c>
      <c r="J221" s="191">
        <f>VLOOKUP(A221,VBMA!$A:$AF,4,0)/100</f>
        <v>0.01854</v>
      </c>
      <c r="K221" s="191">
        <f>VLOOKUP(A221,VBMA!$A:$AF,7,0)/100</f>
        <v>0.01871</v>
      </c>
      <c r="L221" s="191">
        <f>VLOOKUP(A221,VBMA!$A:$AF,10,0)/100</f>
        <v>0.01896</v>
      </c>
      <c r="M221" s="191">
        <f>VLOOKUP(A221,VBMA!$A:$AF,13,0)/100</f>
        <v>0.01991</v>
      </c>
      <c r="N221" s="191">
        <f>VLOOKUP(A221,VBMA!$A:$AF,16,0)/100</f>
        <v>0.02086</v>
      </c>
      <c r="O221" s="191">
        <f>VLOOKUP(A221,VBMA!$A:$AF,19,0)/100</f>
        <v>0.023</v>
      </c>
      <c r="P221" s="191">
        <f>VLOOKUP(A221,VBMA!$A:$AF,22,0)/100</f>
        <v>0.02791</v>
      </c>
      <c r="Q221" s="191">
        <f>VLOOKUP(A221,VBMA!$A:$AF,25,0)/100</f>
        <v>0.02997</v>
      </c>
      <c r="R221" s="191">
        <f>VLOOKUP(A221,VBMA!$A:$AF,28,0)/100</f>
        <v>0.03052</v>
      </c>
      <c r="S221" s="191">
        <f>VLOOKUP(A221,VBMA!$A:$AF,31,0)/100</f>
        <v>0.03123</v>
      </c>
    </row>
    <row r="222" ht="15.75" customHeight="1">
      <c r="A222" s="108">
        <f>VBMA!A221</f>
        <v>45408</v>
      </c>
      <c r="B222" s="148">
        <f>VLOOKUP(A222,'VNIBOR đã xử lý'!$A:$T,12,0)</f>
        <v>0.01734639037</v>
      </c>
      <c r="C222" s="148">
        <f>VLOOKUP(A222,'VNIBOR đã xử lý'!$A:$T,13,0)</f>
        <v>0.01749154844</v>
      </c>
      <c r="D222" s="148">
        <f>VLOOKUP(A222,'VNIBOR đã xử lý'!$A:$T,14,0)</f>
        <v>0.01785444364</v>
      </c>
      <c r="E222" s="148">
        <f>VLOOKUP(A222,'VNIBOR đã xử lý'!$A:$T,15,0)</f>
        <v>0.0179633122</v>
      </c>
      <c r="F222" s="148">
        <f>VLOOKUP(A222,'VNIBOR đã xử lý'!$A:$T,16,0)</f>
        <v>0.0181447598</v>
      </c>
      <c r="G222" s="148">
        <f>VLOOKUP(A222,'VNIBOR đã xử lý'!$A:$T,17,0)</f>
        <v>0.0181447598</v>
      </c>
      <c r="H222" s="148">
        <f>VLOOKUP(A222,'VNIBOR đã xử lý'!$A:$T,18,0)</f>
        <v>0.01818104932</v>
      </c>
      <c r="I222" s="148">
        <f>VLOOKUP(A222,'VNIBOR đã xử lý'!$A:$T,19,0)</f>
        <v>0.01836249692</v>
      </c>
      <c r="J222" s="191">
        <f>VLOOKUP(A222,VBMA!$A:$AF,4,0)/100</f>
        <v>0.01854</v>
      </c>
      <c r="K222" s="191">
        <f>VLOOKUP(A222,VBMA!$A:$AF,7,0)/100</f>
        <v>0.01871</v>
      </c>
      <c r="L222" s="191">
        <f>VLOOKUP(A222,VBMA!$A:$AF,10,0)/100</f>
        <v>0.01896</v>
      </c>
      <c r="M222" s="191">
        <f>VLOOKUP(A222,VBMA!$A:$AF,13,0)/100</f>
        <v>0.01993</v>
      </c>
      <c r="N222" s="191">
        <f>VLOOKUP(A222,VBMA!$A:$AF,16,0)/100</f>
        <v>0.02091</v>
      </c>
      <c r="O222" s="191">
        <f>VLOOKUP(A222,VBMA!$A:$AF,19,0)/100</f>
        <v>0.02306</v>
      </c>
      <c r="P222" s="191">
        <f>VLOOKUP(A222,VBMA!$A:$AF,22,0)/100</f>
        <v>0.02793</v>
      </c>
      <c r="Q222" s="191">
        <f>VLOOKUP(A222,VBMA!$A:$AF,25,0)/100</f>
        <v>0.02996</v>
      </c>
      <c r="R222" s="191">
        <f>VLOOKUP(A222,VBMA!$A:$AF,28,0)/100</f>
        <v>0.03048</v>
      </c>
      <c r="S222" s="191">
        <f>VLOOKUP(A222,VBMA!$A:$AF,31,0)/100</f>
        <v>0.03119</v>
      </c>
    </row>
    <row r="223" ht="15.75" customHeight="1">
      <c r="A223" s="108">
        <f>VBMA!A222</f>
        <v>45407</v>
      </c>
      <c r="B223" s="148">
        <f>VLOOKUP(A223,'VNIBOR đã xử lý'!$A:$T,12,0)</f>
        <v>0.01534664084</v>
      </c>
      <c r="C223" s="148">
        <f>VLOOKUP(A223,'VNIBOR đã xử lý'!$A:$T,13,0)</f>
        <v>0.01663164665</v>
      </c>
      <c r="D223" s="148">
        <f>VLOOKUP(A223,'VNIBOR đã xử lý'!$A:$T,14,0)</f>
        <v>0.01725579233</v>
      </c>
      <c r="E223" s="148">
        <f>VLOOKUP(A223,'VNIBOR đã xử lý'!$A:$T,15,0)</f>
        <v>0.01754950794</v>
      </c>
      <c r="F223" s="148">
        <f>VLOOKUP(A223,'VNIBOR đã xử lý'!$A:$T,16,0)</f>
        <v>0.01791665246</v>
      </c>
      <c r="G223" s="148">
        <f>VLOOKUP(A223,'VNIBOR đã xử lý'!$A:$T,17,0)</f>
        <v>0.01802679582</v>
      </c>
      <c r="H223" s="148">
        <f>VLOOKUP(A223,'VNIBOR đã xử lý'!$A:$T,18,0)</f>
        <v>0.01846736924</v>
      </c>
      <c r="I223" s="148">
        <f>VLOOKUP(A223,'VNIBOR đã xử lý'!$A:$T,19,0)</f>
        <v>0.01850408369</v>
      </c>
      <c r="J223" s="191">
        <f>VLOOKUP(A223,VBMA!$A:$AF,4,0)/100</f>
        <v>0.01854</v>
      </c>
      <c r="K223" s="191">
        <f>VLOOKUP(A223,VBMA!$A:$AF,7,0)/100</f>
        <v>0.01871</v>
      </c>
      <c r="L223" s="191">
        <f>VLOOKUP(A223,VBMA!$A:$AF,10,0)/100</f>
        <v>0.01896</v>
      </c>
      <c r="M223" s="191">
        <f>VLOOKUP(A223,VBMA!$A:$AF,13,0)/100</f>
        <v>0.01994</v>
      </c>
      <c r="N223" s="191">
        <f>VLOOKUP(A223,VBMA!$A:$AF,16,0)/100</f>
        <v>0.02092</v>
      </c>
      <c r="O223" s="191">
        <f>VLOOKUP(A223,VBMA!$A:$AF,19,0)/100</f>
        <v>0.02314</v>
      </c>
      <c r="P223" s="191">
        <f>VLOOKUP(A223,VBMA!$A:$AF,22,0)/100</f>
        <v>0.02793</v>
      </c>
      <c r="Q223" s="191">
        <f>VLOOKUP(A223,VBMA!$A:$AF,25,0)/100</f>
        <v>0.03005</v>
      </c>
      <c r="R223" s="191">
        <f>VLOOKUP(A223,VBMA!$A:$AF,28,0)/100</f>
        <v>0.03048</v>
      </c>
      <c r="S223" s="191">
        <f>VLOOKUP(A223,VBMA!$A:$AF,31,0)/100</f>
        <v>0.03119</v>
      </c>
    </row>
    <row r="224" ht="15.75" customHeight="1">
      <c r="A224" s="108">
        <f>VBMA!A223</f>
        <v>45406</v>
      </c>
      <c r="B224" s="148">
        <f>VLOOKUP(A224,'VNIBOR đã xử lý'!$A:$T,12,0)</f>
        <v>0.01583453692</v>
      </c>
      <c r="C224" s="148">
        <f>VLOOKUP(A224,'VNIBOR đã xử lý'!$A:$T,13,0)</f>
        <v>0.01683578398</v>
      </c>
      <c r="D224" s="148">
        <f>VLOOKUP(A224,'VNIBOR đã xử lý'!$A:$T,14,0)</f>
        <v>0.01728078268</v>
      </c>
      <c r="E224" s="148">
        <f>VLOOKUP(A224,'VNIBOR đã xử lý'!$A:$T,15,0)</f>
        <v>0.0177628646</v>
      </c>
      <c r="F224" s="148">
        <f>VLOOKUP(A224,'VNIBOR đã xử lý'!$A:$T,16,0)</f>
        <v>0.01794828072</v>
      </c>
      <c r="G224" s="148">
        <f>VLOOKUP(A224,'VNIBOR đã xử lý'!$A:$T,17,0)</f>
        <v>0.01813369684</v>
      </c>
      <c r="H224" s="148">
        <f>VLOOKUP(A224,'VNIBOR đã xử lý'!$A:$T,18,0)</f>
        <v>0.01839327942</v>
      </c>
      <c r="I224" s="148">
        <f>VLOOKUP(A224,'VNIBOR đã xử lý'!$A:$T,19,0)</f>
        <v>0.01846744586</v>
      </c>
      <c r="J224" s="191">
        <f>VLOOKUP(A224,VBMA!$A:$AF,4,0)/100</f>
        <v>0.01854</v>
      </c>
      <c r="K224" s="191">
        <f>VLOOKUP(A224,VBMA!$A:$AF,7,0)/100</f>
        <v>0.01871</v>
      </c>
      <c r="L224" s="191">
        <f>VLOOKUP(A224,VBMA!$A:$AF,10,0)/100</f>
        <v>0.01896</v>
      </c>
      <c r="M224" s="191">
        <f>VLOOKUP(A224,VBMA!$A:$AF,13,0)/100</f>
        <v>0.02009</v>
      </c>
      <c r="N224" s="191">
        <f>VLOOKUP(A224,VBMA!$A:$AF,16,0)/100</f>
        <v>0.02123</v>
      </c>
      <c r="O224" s="191">
        <f>VLOOKUP(A224,VBMA!$A:$AF,19,0)/100</f>
        <v>0.02324</v>
      </c>
      <c r="P224" s="191">
        <f>VLOOKUP(A224,VBMA!$A:$AF,22,0)/100</f>
        <v>0.02812</v>
      </c>
      <c r="Q224" s="191">
        <f>VLOOKUP(A224,VBMA!$A:$AF,25,0)/100</f>
        <v>0.03022</v>
      </c>
      <c r="R224" s="191">
        <f>VLOOKUP(A224,VBMA!$A:$AF,28,0)/100</f>
        <v>0.03048</v>
      </c>
      <c r="S224" s="191">
        <f>VLOOKUP(A224,VBMA!$A:$AF,31,0)/100</f>
        <v>0.03119</v>
      </c>
    </row>
    <row r="225" ht="15.75" customHeight="1">
      <c r="A225" s="108">
        <f>VBMA!A224</f>
        <v>45405</v>
      </c>
      <c r="B225" s="148">
        <f>VLOOKUP(A225,'VNIBOR đã xử lý'!$A:$T,12,0)</f>
        <v>0.01539557972</v>
      </c>
      <c r="C225" s="148">
        <f>VLOOKUP(A225,'VNIBOR đã xử lý'!$A:$T,13,0)</f>
        <v>0.01590633355</v>
      </c>
      <c r="D225" s="148">
        <f>VLOOKUP(A225,'VNIBOR đã xử lý'!$A:$T,14,0)</f>
        <v>0.01612522805</v>
      </c>
      <c r="E225" s="148">
        <f>VLOOKUP(A225,'VNIBOR đã xử lý'!$A:$T,15,0)</f>
        <v>0.01692784121</v>
      </c>
      <c r="F225" s="148">
        <f>VLOOKUP(A225,'VNIBOR đã xử lý'!$A:$T,16,0)</f>
        <v>0.01721970054</v>
      </c>
      <c r="G225" s="148">
        <f>VLOOKUP(A225,'VNIBOR đã xử lý'!$A:$T,17,0)</f>
        <v>0.01740211262</v>
      </c>
      <c r="H225" s="148">
        <f>VLOOKUP(A225,'VNIBOR đã xử lý'!$A:$T,18,0)</f>
        <v>0.01773045437</v>
      </c>
      <c r="I225" s="148">
        <f>VLOOKUP(A225,'VNIBOR đã xử lý'!$A:$T,19,0)</f>
        <v>0.01805879612</v>
      </c>
      <c r="J225" s="191">
        <f>VLOOKUP(A225,VBMA!$A:$AF,4,0)/100</f>
        <v>0.01838</v>
      </c>
      <c r="K225" s="191">
        <f>VLOOKUP(A225,VBMA!$A:$AF,7,0)/100</f>
        <v>0.01854</v>
      </c>
      <c r="L225" s="191">
        <f>VLOOKUP(A225,VBMA!$A:$AF,10,0)/100</f>
        <v>0.01879</v>
      </c>
      <c r="M225" s="191">
        <f>VLOOKUP(A225,VBMA!$A:$AF,13,0)/100</f>
        <v>0.01993</v>
      </c>
      <c r="N225" s="191">
        <f>VLOOKUP(A225,VBMA!$A:$AF,16,0)/100</f>
        <v>0.02107</v>
      </c>
      <c r="O225" s="191">
        <f>VLOOKUP(A225,VBMA!$A:$AF,19,0)/100</f>
        <v>0.0232</v>
      </c>
      <c r="P225" s="191">
        <f>VLOOKUP(A225,VBMA!$A:$AF,22,0)/100</f>
        <v>0.02805</v>
      </c>
      <c r="Q225" s="191">
        <f>VLOOKUP(A225,VBMA!$A:$AF,25,0)/100</f>
        <v>0.03017</v>
      </c>
      <c r="R225" s="191">
        <f>VLOOKUP(A225,VBMA!$A:$AF,28,0)/100</f>
        <v>0.03048</v>
      </c>
      <c r="S225" s="191">
        <f>VLOOKUP(A225,VBMA!$A:$AF,31,0)/100</f>
        <v>0.03119</v>
      </c>
    </row>
    <row r="226" ht="15.75" customHeight="1">
      <c r="A226" s="108">
        <f>VBMA!A225</f>
        <v>45404</v>
      </c>
      <c r="B226" s="148">
        <f>VLOOKUP(A226,'VNIBOR đã xử lý'!$A:$T,12,0)</f>
        <v>0.01452651588</v>
      </c>
      <c r="C226" s="148">
        <f>VLOOKUP(A226,'VNIBOR đã xử lý'!$A:$T,13,0)</f>
        <v>0.01526203567</v>
      </c>
      <c r="D226" s="148">
        <f>VLOOKUP(A226,'VNIBOR đã xử lý'!$A:$T,14,0)</f>
        <v>0.01592400348</v>
      </c>
      <c r="E226" s="148">
        <f>VLOOKUP(A226,'VNIBOR đã xử lý'!$A:$T,15,0)</f>
        <v>0.01684340322</v>
      </c>
      <c r="F226" s="148">
        <f>VLOOKUP(A226,'VNIBOR đã xử lý'!$A:$T,16,0)</f>
        <v>0.01739504306</v>
      </c>
      <c r="G226" s="148">
        <f>VLOOKUP(A226,'VNIBOR đã xử lý'!$A:$T,17,0)</f>
        <v>0.01743181905</v>
      </c>
      <c r="H226" s="148">
        <f>VLOOKUP(A226,'VNIBOR đã xử lý'!$A:$T,18,0)</f>
        <v>0.01765247499</v>
      </c>
      <c r="I226" s="148">
        <f>VLOOKUP(A226,'VNIBOR đã xử lý'!$A:$T,19,0)</f>
        <v>0.01802023488</v>
      </c>
      <c r="J226" s="191">
        <f>VLOOKUP(A226,VBMA!$A:$AF,4,0)/100</f>
        <v>0.01838</v>
      </c>
      <c r="K226" s="191">
        <f>VLOOKUP(A226,VBMA!$A:$AF,7,0)/100</f>
        <v>0.01854</v>
      </c>
      <c r="L226" s="191">
        <f>VLOOKUP(A226,VBMA!$A:$AF,10,0)/100</f>
        <v>0.01879</v>
      </c>
      <c r="M226" s="191">
        <f>VLOOKUP(A226,VBMA!$A:$AF,13,0)/100</f>
        <v>0.02006</v>
      </c>
      <c r="N226" s="191">
        <f>VLOOKUP(A226,VBMA!$A:$AF,16,0)/100</f>
        <v>0.02133</v>
      </c>
      <c r="O226" s="191">
        <f>VLOOKUP(A226,VBMA!$A:$AF,19,0)/100</f>
        <v>0.02335</v>
      </c>
      <c r="P226" s="191">
        <f>VLOOKUP(A226,VBMA!$A:$AF,22,0)/100</f>
        <v>0.02817</v>
      </c>
      <c r="Q226" s="191">
        <f>VLOOKUP(A226,VBMA!$A:$AF,25,0)/100</f>
        <v>0.03022</v>
      </c>
      <c r="R226" s="191">
        <f>VLOOKUP(A226,VBMA!$A:$AF,28,0)/100</f>
        <v>0.03048</v>
      </c>
      <c r="S226" s="191">
        <f>VLOOKUP(A226,VBMA!$A:$AF,31,0)/100</f>
        <v>0.03119</v>
      </c>
    </row>
    <row r="227" ht="15.75" customHeight="1">
      <c r="A227" s="108">
        <f>VBMA!A226</f>
        <v>45401</v>
      </c>
      <c r="B227" s="148">
        <f>VLOOKUP(A227,'VNIBOR đã xử lý'!$A:$T,12,0)</f>
        <v>0.01444828378</v>
      </c>
      <c r="C227" s="148">
        <f>VLOOKUP(A227,'VNIBOR đã xử lý'!$A:$T,13,0)</f>
        <v>0.01510502395</v>
      </c>
      <c r="D227" s="148">
        <f>VLOOKUP(A227,'VNIBOR đã xử lý'!$A:$T,14,0)</f>
        <v>0.01590770638</v>
      </c>
      <c r="E227" s="148">
        <f>VLOOKUP(A227,'VNIBOR đã xử lý'!$A:$T,15,0)</f>
        <v>0.01671038881</v>
      </c>
      <c r="F227" s="148">
        <f>VLOOKUP(A227,'VNIBOR đã xử lý'!$A:$T,16,0)</f>
        <v>0.01736712899</v>
      </c>
      <c r="G227" s="148">
        <f>VLOOKUP(A227,'VNIBOR đã xử lý'!$A:$T,17,0)</f>
        <v>0.01729415786</v>
      </c>
      <c r="H227" s="148">
        <f>VLOOKUP(A227,'VNIBOR đã xử lý'!$A:$T,18,0)</f>
        <v>0.01758604238</v>
      </c>
      <c r="I227" s="148">
        <f>VLOOKUP(A227,'VNIBOR đã xử lý'!$A:$T,19,0)</f>
        <v>0.01798738359</v>
      </c>
      <c r="J227" s="191">
        <f>VLOOKUP(A227,VBMA!$A:$AF,4,0)/100</f>
        <v>0.01838</v>
      </c>
      <c r="K227" s="191">
        <f>VLOOKUP(A227,VBMA!$A:$AF,7,0)/100</f>
        <v>0.01854</v>
      </c>
      <c r="L227" s="191">
        <f>VLOOKUP(A227,VBMA!$A:$AF,10,0)/100</f>
        <v>0.01879</v>
      </c>
      <c r="M227" s="191">
        <f>VLOOKUP(A227,VBMA!$A:$AF,13,0)/100</f>
        <v>0.02006</v>
      </c>
      <c r="N227" s="191">
        <f>VLOOKUP(A227,VBMA!$A:$AF,16,0)/100</f>
        <v>0.02133</v>
      </c>
      <c r="O227" s="191">
        <f>VLOOKUP(A227,VBMA!$A:$AF,19,0)/100</f>
        <v>0.0235</v>
      </c>
      <c r="P227" s="191">
        <f>VLOOKUP(A227,VBMA!$A:$AF,22,0)/100</f>
        <v>0.0281</v>
      </c>
      <c r="Q227" s="191">
        <f>VLOOKUP(A227,VBMA!$A:$AF,25,0)/100</f>
        <v>0.03022</v>
      </c>
      <c r="R227" s="191">
        <f>VLOOKUP(A227,VBMA!$A:$AF,28,0)/100</f>
        <v>0.03048</v>
      </c>
      <c r="S227" s="191">
        <f>VLOOKUP(A227,VBMA!$A:$AF,31,0)/100</f>
        <v>0.03119</v>
      </c>
    </row>
    <row r="228" ht="15.75" customHeight="1">
      <c r="A228" s="108">
        <f>VBMA!A227</f>
        <v>45399</v>
      </c>
      <c r="B228" s="148">
        <f>VLOOKUP(A228,'VNIBOR đã xử lý'!$A:$T,12,0)</f>
        <v>0.01793497747</v>
      </c>
      <c r="C228" s="148">
        <f>VLOOKUP(A228,'VNIBOR đã xử lý'!$A:$T,13,0)</f>
        <v>0.01822660312</v>
      </c>
      <c r="D228" s="148">
        <f>VLOOKUP(A228,'VNIBOR đã xử lý'!$A:$T,14,0)</f>
        <v>0.01822660312</v>
      </c>
      <c r="E228" s="148">
        <f>VLOOKUP(A228,'VNIBOR đã xử lý'!$A:$T,15,0)</f>
        <v>0.01786207106</v>
      </c>
      <c r="F228" s="148">
        <f>VLOOKUP(A228,'VNIBOR đã xử lý'!$A:$T,16,0)</f>
        <v>0.01786207106</v>
      </c>
      <c r="G228" s="148">
        <f>VLOOKUP(A228,'VNIBOR đã xử lý'!$A:$T,17,0)</f>
        <v>0.01793497747</v>
      </c>
      <c r="H228" s="148">
        <f>VLOOKUP(A228,'VNIBOR đã xử lý'!$A:$T,18,0)</f>
        <v>0.01742463258</v>
      </c>
      <c r="I228" s="148">
        <f>VLOOKUP(A228,'VNIBOR đã xử lý'!$A:$T,19,0)</f>
        <v>0.01786207106</v>
      </c>
      <c r="J228" s="191">
        <f>VLOOKUP(A228,VBMA!$A:$AF,4,0)/100</f>
        <v>0.01829</v>
      </c>
      <c r="K228" s="191">
        <f>VLOOKUP(A228,VBMA!$A:$AF,7,0)/100</f>
        <v>0.01846</v>
      </c>
      <c r="L228" s="191">
        <f>VLOOKUP(A228,VBMA!$A:$AF,10,0)/100</f>
        <v>0.01871</v>
      </c>
      <c r="M228" s="191">
        <f>VLOOKUP(A228,VBMA!$A:$AF,13,0)/100</f>
        <v>0.01997</v>
      </c>
      <c r="N228" s="191">
        <f>VLOOKUP(A228,VBMA!$A:$AF,16,0)/100</f>
        <v>0.02123</v>
      </c>
      <c r="O228" s="191">
        <f>VLOOKUP(A228,VBMA!$A:$AF,19,0)/100</f>
        <v>0.02334</v>
      </c>
      <c r="P228" s="191">
        <f>VLOOKUP(A228,VBMA!$A:$AF,22,0)/100</f>
        <v>0.02822</v>
      </c>
      <c r="Q228" s="191">
        <f>VLOOKUP(A228,VBMA!$A:$AF,25,0)/100</f>
        <v>0.03001</v>
      </c>
      <c r="R228" s="191">
        <f>VLOOKUP(A228,VBMA!$A:$AF,28,0)/100</f>
        <v>0.03035</v>
      </c>
      <c r="S228" s="191">
        <f>VLOOKUP(A228,VBMA!$A:$AF,31,0)/100</f>
        <v>0.03119</v>
      </c>
    </row>
    <row r="229" ht="15.75" customHeight="1">
      <c r="A229" s="108">
        <f>VBMA!A228</f>
        <v>45398</v>
      </c>
      <c r="B229" s="148">
        <f>VLOOKUP(A229,'VNIBOR đã xử lý'!$A:$T,12,0)</f>
        <v>0.01840911493</v>
      </c>
      <c r="C229" s="148">
        <f>VLOOKUP(A229,'VNIBOR đã xử lý'!$A:$T,13,0)</f>
        <v>0.01848304712</v>
      </c>
      <c r="D229" s="148">
        <f>VLOOKUP(A229,'VNIBOR đã xử lý'!$A:$T,14,0)</f>
        <v>0.01848304712</v>
      </c>
      <c r="E229" s="148">
        <f>VLOOKUP(A229,'VNIBOR đã xử lý'!$A:$T,15,0)</f>
        <v>0.0179655218</v>
      </c>
      <c r="F229" s="148">
        <f>VLOOKUP(A229,'VNIBOR đã xử lý'!$A:$T,16,0)</f>
        <v>0.01789158961</v>
      </c>
      <c r="G229" s="148">
        <f>VLOOKUP(A229,'VNIBOR đã xử lý'!$A:$T,17,0)</f>
        <v>0.01789158961</v>
      </c>
      <c r="H229" s="148">
        <f>VLOOKUP(A229,'VNIBOR đã xử lý'!$A:$T,18,0)</f>
        <v>0.01722619991</v>
      </c>
      <c r="I229" s="148">
        <f>VLOOKUP(A229,'VNIBOR đã xử lý'!$A:$T,19,0)</f>
        <v>0.01774372523</v>
      </c>
      <c r="J229" s="191">
        <f>VLOOKUP(A229,VBMA!$A:$AF,4,0)/100</f>
        <v>0.01825</v>
      </c>
      <c r="K229" s="191">
        <f>VLOOKUP(A229,VBMA!$A:$AF,7,0)/100</f>
        <v>0.01842</v>
      </c>
      <c r="L229" s="191">
        <f>VLOOKUP(A229,VBMA!$A:$AF,10,0)/100</f>
        <v>0.01867</v>
      </c>
      <c r="M229" s="191">
        <f>VLOOKUP(A229,VBMA!$A:$AF,13,0)/100</f>
        <v>0.01988</v>
      </c>
      <c r="N229" s="191">
        <f>VLOOKUP(A229,VBMA!$A:$AF,16,0)/100</f>
        <v>0.02109</v>
      </c>
      <c r="O229" s="191">
        <f>VLOOKUP(A229,VBMA!$A:$AF,19,0)/100</f>
        <v>0.02339</v>
      </c>
      <c r="P229" s="191">
        <f>VLOOKUP(A229,VBMA!$A:$AF,22,0)/100</f>
        <v>0.02823</v>
      </c>
      <c r="Q229" s="191">
        <f>VLOOKUP(A229,VBMA!$A:$AF,25,0)/100</f>
        <v>0.03044</v>
      </c>
      <c r="R229" s="191">
        <f>VLOOKUP(A229,VBMA!$A:$AF,28,0)/100</f>
        <v>0.03035</v>
      </c>
      <c r="S229" s="191">
        <f>VLOOKUP(A229,VBMA!$A:$AF,31,0)/100</f>
        <v>0.03119</v>
      </c>
    </row>
    <row r="230" ht="15.75" customHeight="1">
      <c r="A230" s="108">
        <f>VBMA!A229</f>
        <v>45397</v>
      </c>
      <c r="B230" s="148">
        <f>VLOOKUP(A230,'VNIBOR đã xử lý'!$A:$T,12,0)</f>
        <v>0.01701869016</v>
      </c>
      <c r="C230" s="148">
        <f>VLOOKUP(A230,'VNIBOR đã xử lý'!$A:$T,13,0)</f>
        <v>0.01720247731</v>
      </c>
      <c r="D230" s="148">
        <f>VLOOKUP(A230,'VNIBOR đã xử lý'!$A:$T,14,0)</f>
        <v>0.01720247731</v>
      </c>
      <c r="E230" s="148">
        <f>VLOOKUP(A230,'VNIBOR đã xử lý'!$A:$T,15,0)</f>
        <v>0.01683490301</v>
      </c>
      <c r="F230" s="148">
        <f>VLOOKUP(A230,'VNIBOR đã xử lý'!$A:$T,16,0)</f>
        <v>0.01672463072</v>
      </c>
      <c r="G230" s="148">
        <f>VLOOKUP(A230,'VNIBOR đã xử lý'!$A:$T,17,0)</f>
        <v>0.01672463072</v>
      </c>
      <c r="H230" s="148">
        <f>VLOOKUP(A230,'VNIBOR đã xử lý'!$A:$T,18,0)</f>
        <v>0.01665111586</v>
      </c>
      <c r="I230" s="148">
        <f>VLOOKUP(A230,'VNIBOR đã xử lý'!$A:$T,19,0)</f>
        <v>0.0173127496</v>
      </c>
      <c r="J230" s="191">
        <f>VLOOKUP(A230,VBMA!$A:$AF,4,0)/100</f>
        <v>0.01796</v>
      </c>
      <c r="K230" s="191">
        <f>VLOOKUP(A230,VBMA!$A:$AF,7,0)/100</f>
        <v>0.01808</v>
      </c>
      <c r="L230" s="191">
        <f>VLOOKUP(A230,VBMA!$A:$AF,10,0)/100</f>
        <v>0.01829</v>
      </c>
      <c r="M230" s="191">
        <f>VLOOKUP(A230,VBMA!$A:$AF,13,0)/100</f>
        <v>0.01965</v>
      </c>
      <c r="N230" s="191">
        <f>VLOOKUP(A230,VBMA!$A:$AF,16,0)/100</f>
        <v>0.021</v>
      </c>
      <c r="O230" s="191">
        <f>VLOOKUP(A230,VBMA!$A:$AF,19,0)/100</f>
        <v>0.02306</v>
      </c>
      <c r="P230" s="191">
        <f>VLOOKUP(A230,VBMA!$A:$AF,22,0)/100</f>
        <v>0.02795</v>
      </c>
      <c r="Q230" s="191">
        <f>VLOOKUP(A230,VBMA!$A:$AF,25,0)/100</f>
        <v>0.02984</v>
      </c>
      <c r="R230" s="191">
        <f>VLOOKUP(A230,VBMA!$A:$AF,28,0)/100</f>
        <v>0.03031</v>
      </c>
      <c r="S230" s="191">
        <f>VLOOKUP(A230,VBMA!$A:$AF,31,0)/100</f>
        <v>0.03115</v>
      </c>
    </row>
    <row r="231" ht="15.75" customHeight="1">
      <c r="A231" s="108">
        <f>VBMA!A230</f>
        <v>45394</v>
      </c>
      <c r="B231" s="148">
        <f>VLOOKUP(A231,'VNIBOR đã xử lý'!$A:$T,12,0)</f>
        <v>0.01540649849</v>
      </c>
      <c r="C231" s="148">
        <f>VLOOKUP(A231,'VNIBOR đã xử lý'!$A:$T,13,0)</f>
        <v>0.01540649849</v>
      </c>
      <c r="D231" s="148">
        <f>VLOOKUP(A231,'VNIBOR đã xử lý'!$A:$T,14,0)</f>
        <v>0.01576815338</v>
      </c>
      <c r="E231" s="148">
        <f>VLOOKUP(A231,'VNIBOR đã xử lý'!$A:$T,15,0)</f>
        <v>0.01598514632</v>
      </c>
      <c r="F231" s="148">
        <f>VLOOKUP(A231,'VNIBOR đã xử lý'!$A:$T,16,0)</f>
        <v>0.0160574773</v>
      </c>
      <c r="G231" s="148">
        <f>VLOOKUP(A231,'VNIBOR đã xử lý'!$A:$T,17,0)</f>
        <v>0.01598514632</v>
      </c>
      <c r="H231" s="148">
        <f>VLOOKUP(A231,'VNIBOR đã xử lý'!$A:$T,18,0)</f>
        <v>0.01627447023</v>
      </c>
      <c r="I231" s="148">
        <f>VLOOKUP(A231,'VNIBOR đã xử lý'!$A:$T,19,0)</f>
        <v>0.01710627649</v>
      </c>
      <c r="J231" s="191">
        <f>VLOOKUP(A231,VBMA!$A:$AF,4,0)/100</f>
        <v>0.01792</v>
      </c>
      <c r="K231" s="191">
        <f>VLOOKUP(A231,VBMA!$A:$AF,7,0)/100</f>
        <v>0.01804</v>
      </c>
      <c r="L231" s="191">
        <f>VLOOKUP(A231,VBMA!$A:$AF,10,0)/100</f>
        <v>0.01825</v>
      </c>
      <c r="M231" s="191">
        <f>VLOOKUP(A231,VBMA!$A:$AF,13,0)/100</f>
        <v>0.01951</v>
      </c>
      <c r="N231" s="191">
        <f>VLOOKUP(A231,VBMA!$A:$AF,16,0)/100</f>
        <v>0.02078</v>
      </c>
      <c r="O231" s="191">
        <f>VLOOKUP(A231,VBMA!$A:$AF,19,0)/100</f>
        <v>0.02281</v>
      </c>
      <c r="P231" s="191">
        <f>VLOOKUP(A231,VBMA!$A:$AF,22,0)/100</f>
        <v>0.02761</v>
      </c>
      <c r="Q231" s="191">
        <f>VLOOKUP(A231,VBMA!$A:$AF,25,0)/100</f>
        <v>0.02968</v>
      </c>
      <c r="R231" s="191">
        <f>VLOOKUP(A231,VBMA!$A:$AF,28,0)/100</f>
        <v>0.03027</v>
      </c>
      <c r="S231" s="191">
        <f>VLOOKUP(A231,VBMA!$A:$AF,31,0)/100</f>
        <v>0.0311</v>
      </c>
    </row>
    <row r="232" ht="15.75" customHeight="1">
      <c r="A232" s="108">
        <f>VBMA!A231</f>
        <v>45393</v>
      </c>
      <c r="B232" s="148">
        <f>VLOOKUP(A232,'VNIBOR đã xử lý'!$A:$T,12,0)</f>
        <v>0.0137885992</v>
      </c>
      <c r="C232" s="148">
        <f>VLOOKUP(A232,'VNIBOR đã xử lý'!$A:$T,13,0)</f>
        <v>0.01425784473</v>
      </c>
      <c r="D232" s="148">
        <f>VLOOKUP(A232,'VNIBOR đã xử lý'!$A:$T,14,0)</f>
        <v>0.01425784473</v>
      </c>
      <c r="E232" s="148">
        <f>VLOOKUP(A232,'VNIBOR đã xử lý'!$A:$T,15,0)</f>
        <v>0.01433003634</v>
      </c>
      <c r="F232" s="148">
        <f>VLOOKUP(A232,'VNIBOR đã xử lý'!$A:$T,16,0)</f>
        <v>0.0145466112</v>
      </c>
      <c r="G232" s="148">
        <f>VLOOKUP(A232,'VNIBOR đã xử lý'!$A:$T,17,0)</f>
        <v>0.01461880282</v>
      </c>
      <c r="H232" s="148">
        <f>VLOOKUP(A232,'VNIBOR đã xử lý'!$A:$T,18,0)</f>
        <v>0.01613482682</v>
      </c>
      <c r="I232" s="148">
        <f>VLOOKUP(A232,'VNIBOR đã xử lý'!$A:$T,19,0)</f>
        <v>0.01703722205</v>
      </c>
      <c r="J232" s="191">
        <f>VLOOKUP(A232,VBMA!$A:$AF,4,0)/100</f>
        <v>0.01792</v>
      </c>
      <c r="K232" s="191">
        <f>VLOOKUP(A232,VBMA!$A:$AF,7,0)/100</f>
        <v>0.01804</v>
      </c>
      <c r="L232" s="191">
        <f>VLOOKUP(A232,VBMA!$A:$AF,10,0)/100</f>
        <v>0.01825</v>
      </c>
      <c r="M232" s="191">
        <f>VLOOKUP(A232,VBMA!$A:$AF,13,0)/100</f>
        <v>0.01925</v>
      </c>
      <c r="N232" s="191">
        <f>VLOOKUP(A232,VBMA!$A:$AF,16,0)/100</f>
        <v>0.02025</v>
      </c>
      <c r="O232" s="191">
        <f>VLOOKUP(A232,VBMA!$A:$AF,19,0)/100</f>
        <v>0.02238</v>
      </c>
      <c r="P232" s="191">
        <f>VLOOKUP(A232,VBMA!$A:$AF,22,0)/100</f>
        <v>0.02734</v>
      </c>
      <c r="Q232" s="191">
        <f>VLOOKUP(A232,VBMA!$A:$AF,25,0)/100</f>
        <v>0.02934</v>
      </c>
      <c r="R232" s="191">
        <f>VLOOKUP(A232,VBMA!$A:$AF,28,0)/100</f>
        <v>0.03027</v>
      </c>
      <c r="S232" s="191">
        <f>VLOOKUP(A232,VBMA!$A:$AF,31,0)/100</f>
        <v>0.0311</v>
      </c>
    </row>
    <row r="233" ht="15.75" customHeight="1">
      <c r="A233" s="108">
        <f>VBMA!A232</f>
        <v>45392</v>
      </c>
      <c r="B233" s="148">
        <f>VLOOKUP(A233,'VNIBOR đã xử lý'!$A:$T,12,0)</f>
        <v>0.01397139369</v>
      </c>
      <c r="C233" s="148">
        <f>VLOOKUP(A233,'VNIBOR đã xử lý'!$A:$T,13,0)</f>
        <v>0.01447812818</v>
      </c>
      <c r="D233" s="148">
        <f>VLOOKUP(A233,'VNIBOR đã xử lý'!$A:$T,14,0)</f>
        <v>0.01455051882</v>
      </c>
      <c r="E233" s="148">
        <f>VLOOKUP(A233,'VNIBOR đã xử lý'!$A:$T,15,0)</f>
        <v>0.0143333469</v>
      </c>
      <c r="F233" s="148">
        <f>VLOOKUP(A233,'VNIBOR đã xử lý'!$A:$T,16,0)</f>
        <v>0.01476769074</v>
      </c>
      <c r="G233" s="148">
        <f>VLOOKUP(A233,'VNIBOR đã xử lý'!$A:$T,17,0)</f>
        <v>0.01476769074</v>
      </c>
      <c r="H233" s="148">
        <f>VLOOKUP(A233,'VNIBOR đã xử lý'!$A:$T,18,0)</f>
        <v>0.01614311292</v>
      </c>
      <c r="I233" s="148">
        <f>VLOOKUP(A233,'VNIBOR đã xử lý'!$A:$T,19,0)</f>
        <v>0.01697560529</v>
      </c>
      <c r="J233" s="191">
        <f>VLOOKUP(A233,VBMA!$A:$AF,4,0)/100</f>
        <v>0.01779</v>
      </c>
      <c r="K233" s="191">
        <f>VLOOKUP(A233,VBMA!$A:$AF,7,0)/100</f>
        <v>0.01792</v>
      </c>
      <c r="L233" s="191">
        <f>VLOOKUP(A233,VBMA!$A:$AF,10,0)/100</f>
        <v>0.01817</v>
      </c>
      <c r="M233" s="191">
        <f>VLOOKUP(A233,VBMA!$A:$AF,13,0)/100</f>
        <v>0.01906</v>
      </c>
      <c r="N233" s="191">
        <f>VLOOKUP(A233,VBMA!$A:$AF,16,0)/100</f>
        <v>0.01995</v>
      </c>
      <c r="O233" s="191">
        <f>VLOOKUP(A233,VBMA!$A:$AF,19,0)/100</f>
        <v>0.02219</v>
      </c>
      <c r="P233" s="191">
        <f>VLOOKUP(A233,VBMA!$A:$AF,22,0)/100</f>
        <v>0.02708</v>
      </c>
      <c r="Q233" s="191">
        <f>VLOOKUP(A233,VBMA!$A:$AF,25,0)/100</f>
        <v>0.02926</v>
      </c>
      <c r="R233" s="191">
        <f>VLOOKUP(A233,VBMA!$A:$AF,28,0)/100</f>
        <v>0.03023</v>
      </c>
      <c r="S233" s="191">
        <f>VLOOKUP(A233,VBMA!$A:$AF,31,0)/100</f>
        <v>0.0311</v>
      </c>
    </row>
    <row r="234" ht="15.75" customHeight="1">
      <c r="A234" s="108">
        <f>VBMA!A233</f>
        <v>45391</v>
      </c>
      <c r="B234" s="148">
        <f>VLOOKUP(A234,'VNIBOR đã xử lý'!$A:$T,12,0)</f>
        <v>0.01371807574</v>
      </c>
      <c r="C234" s="148">
        <f>VLOOKUP(A234,'VNIBOR đã xử lý'!$A:$T,13,0)</f>
        <v>0.0143517912</v>
      </c>
      <c r="D234" s="148">
        <f>VLOOKUP(A234,'VNIBOR đã xử lý'!$A:$T,14,0)</f>
        <v>0.01427723644</v>
      </c>
      <c r="E234" s="148">
        <f>VLOOKUP(A234,'VNIBOR đã xử lý'!$A:$T,15,0)</f>
        <v>0.0141654043</v>
      </c>
      <c r="F234" s="148">
        <f>VLOOKUP(A234,'VNIBOR đã xử lý'!$A:$T,16,0)</f>
        <v>0.01491095189</v>
      </c>
      <c r="G234" s="148">
        <f>VLOOKUP(A234,'VNIBOR đã xử lý'!$A:$T,17,0)</f>
        <v>0.01491095189</v>
      </c>
      <c r="H234" s="148">
        <f>VLOOKUP(A234,'VNIBOR đã xử lý'!$A:$T,18,0)</f>
        <v>0.01651387922</v>
      </c>
      <c r="I234" s="148">
        <f>VLOOKUP(A234,'VNIBOR đã xử lý'!$A:$T,19,0)</f>
        <v>0.01737125896</v>
      </c>
      <c r="J234" s="191">
        <f>VLOOKUP(A234,VBMA!$A:$AF,4,0)/100</f>
        <v>0.01821</v>
      </c>
      <c r="K234" s="191">
        <f>VLOOKUP(A234,VBMA!$A:$AF,7,0)/100</f>
        <v>0.01833</v>
      </c>
      <c r="L234" s="191">
        <f>VLOOKUP(A234,VBMA!$A:$AF,10,0)/100</f>
        <v>0.01858</v>
      </c>
      <c r="M234" s="191">
        <f>VLOOKUP(A234,VBMA!$A:$AF,13,0)/100</f>
        <v>0.01944</v>
      </c>
      <c r="N234" s="191">
        <f>VLOOKUP(A234,VBMA!$A:$AF,16,0)/100</f>
        <v>0.02029</v>
      </c>
      <c r="O234" s="191">
        <f>VLOOKUP(A234,VBMA!$A:$AF,19,0)/100</f>
        <v>0.02252</v>
      </c>
      <c r="P234" s="191">
        <f>VLOOKUP(A234,VBMA!$A:$AF,22,0)/100</f>
        <v>0.02713</v>
      </c>
      <c r="Q234" s="191">
        <f>VLOOKUP(A234,VBMA!$A:$AF,25,0)/100</f>
        <v>0.02944</v>
      </c>
      <c r="R234" s="191">
        <f>VLOOKUP(A234,VBMA!$A:$AF,28,0)/100</f>
        <v>0.03019</v>
      </c>
      <c r="S234" s="191">
        <f>VLOOKUP(A234,VBMA!$A:$AF,31,0)/100</f>
        <v>0.03119</v>
      </c>
    </row>
    <row r="235" ht="15.75" customHeight="1">
      <c r="A235" s="108">
        <f>VBMA!A234</f>
        <v>45390</v>
      </c>
      <c r="B235" s="148">
        <f>VLOOKUP(A235,'VNIBOR đã xử lý'!$A:$T,12,0)</f>
        <v>0.009976436721</v>
      </c>
      <c r="C235" s="148">
        <f>VLOOKUP(A235,'VNIBOR đã xử lý'!$A:$T,13,0)</f>
        <v>0.0107833544</v>
      </c>
      <c r="D235" s="148">
        <f>VLOOKUP(A235,'VNIBOR đã xử lý'!$A:$T,14,0)</f>
        <v>0.01225047744</v>
      </c>
      <c r="E235" s="148">
        <f>VLOOKUP(A235,'VNIBOR đã xử lý'!$A:$T,15,0)</f>
        <v>0.01342417588</v>
      </c>
      <c r="F235" s="148">
        <f>VLOOKUP(A235,'VNIBOR đã xử lý'!$A:$T,16,0)</f>
        <v>0.01445116202</v>
      </c>
      <c r="G235" s="148">
        <f>VLOOKUP(A235,'VNIBOR đã xử lý'!$A:$T,17,0)</f>
        <v>0.01452451817</v>
      </c>
      <c r="H235" s="148">
        <f>VLOOKUP(A235,'VNIBOR đã xử lý'!$A:$T,18,0)</f>
        <v>0.01613835352</v>
      </c>
      <c r="I235" s="148">
        <f>VLOOKUP(A235,'VNIBOR đã xử lý'!$A:$T,19,0)</f>
        <v>0.01716533965</v>
      </c>
      <c r="J235" s="191">
        <f>VLOOKUP(A235,VBMA!$A:$AF,4,0)/100</f>
        <v>0.01817</v>
      </c>
      <c r="K235" s="191">
        <f>VLOOKUP(A235,VBMA!$A:$AF,7,0)/100</f>
        <v>0.01829</v>
      </c>
      <c r="L235" s="191">
        <f>VLOOKUP(A235,VBMA!$A:$AF,10,0)/100</f>
        <v>0.01854</v>
      </c>
      <c r="M235" s="191">
        <f>VLOOKUP(A235,VBMA!$A:$AF,13,0)/100</f>
        <v>0.01973</v>
      </c>
      <c r="N235" s="191">
        <f>VLOOKUP(A235,VBMA!$A:$AF,16,0)/100</f>
        <v>0.02092</v>
      </c>
      <c r="O235" s="191">
        <f>VLOOKUP(A235,VBMA!$A:$AF,19,0)/100</f>
        <v>0.02279</v>
      </c>
      <c r="P235" s="191">
        <f>VLOOKUP(A235,VBMA!$A:$AF,22,0)/100</f>
        <v>0.02758</v>
      </c>
      <c r="Q235" s="191">
        <f>VLOOKUP(A235,VBMA!$A:$AF,25,0)/100</f>
        <v>0.02958</v>
      </c>
      <c r="R235" s="191">
        <f>VLOOKUP(A235,VBMA!$A:$AF,28,0)/100</f>
        <v>0.03019</v>
      </c>
      <c r="S235" s="191">
        <f>VLOOKUP(A235,VBMA!$A:$AF,31,0)/100</f>
        <v>0.03127</v>
      </c>
    </row>
    <row r="236" ht="15.75" customHeight="1">
      <c r="A236" s="108">
        <f>VBMA!A235</f>
        <v>45387</v>
      </c>
      <c r="B236" s="148">
        <f>VLOOKUP(A236,'VNIBOR đã xử lý'!$A:$T,12,0)</f>
        <v>0.009416521389</v>
      </c>
      <c r="C236" s="148">
        <f>VLOOKUP(A236,'VNIBOR đã xử lý'!$A:$T,13,0)</f>
        <v>0.01058446203</v>
      </c>
      <c r="D236" s="148">
        <f>VLOOKUP(A236,'VNIBOR đã xử lý'!$A:$T,14,0)</f>
        <v>0.01178890081</v>
      </c>
      <c r="E236" s="148">
        <f>VLOOKUP(A236,'VNIBOR đã xử lý'!$A:$T,15,0)</f>
        <v>0.01368680434</v>
      </c>
      <c r="F236" s="148">
        <f>VLOOKUP(A236,'VNIBOR đã xử lý'!$A:$T,16,0)</f>
        <v>0.01434377095</v>
      </c>
      <c r="G236" s="148">
        <f>VLOOKUP(A236,'VNIBOR đã xử lý'!$A:$T,17,0)</f>
        <v>0.01452626168</v>
      </c>
      <c r="H236" s="148">
        <f>VLOOKUP(A236,'VNIBOR đã xử lý'!$A:$T,18,0)</f>
        <v>0.01551171159</v>
      </c>
      <c r="I236" s="148">
        <f>VLOOKUP(A236,'VNIBOR đã xử lý'!$A:$T,19,0)</f>
        <v>0.01664315408</v>
      </c>
      <c r="J236" s="191">
        <f>VLOOKUP(A236,VBMA!$A:$AF,4,0)/100</f>
        <v>0.01775</v>
      </c>
      <c r="K236" s="191">
        <f>VLOOKUP(A236,VBMA!$A:$AF,7,0)/100</f>
        <v>0.01788</v>
      </c>
      <c r="L236" s="191">
        <f>VLOOKUP(A236,VBMA!$A:$AF,10,0)/100</f>
        <v>0.01813</v>
      </c>
      <c r="M236" s="191">
        <f>VLOOKUP(A236,VBMA!$A:$AF,13,0)/100</f>
        <v>0.01937</v>
      </c>
      <c r="N236" s="191">
        <f>VLOOKUP(A236,VBMA!$A:$AF,16,0)/100</f>
        <v>0.02062</v>
      </c>
      <c r="O236" s="191">
        <f>VLOOKUP(A236,VBMA!$A:$AF,19,0)/100</f>
        <v>0.02269</v>
      </c>
      <c r="P236" s="191">
        <f>VLOOKUP(A236,VBMA!$A:$AF,22,0)/100</f>
        <v>0.02778</v>
      </c>
      <c r="Q236" s="191">
        <f>VLOOKUP(A236,VBMA!$A:$AF,25,0)/100</f>
        <v>0.02962</v>
      </c>
      <c r="R236" s="191">
        <f>VLOOKUP(A236,VBMA!$A:$AF,28,0)/100</f>
        <v>0.03019</v>
      </c>
      <c r="S236" s="191">
        <f>VLOOKUP(A236,VBMA!$A:$AF,31,0)/100</f>
        <v>0.0311</v>
      </c>
    </row>
    <row r="237" ht="15.75" customHeight="1">
      <c r="A237" s="108">
        <f>VBMA!A236</f>
        <v>45386</v>
      </c>
      <c r="B237" s="148">
        <f>VLOOKUP(A237,'VNIBOR đã xử lý'!$A:$T,12,0)</f>
        <v>0.01303777877</v>
      </c>
      <c r="C237" s="148">
        <f>VLOOKUP(A237,'VNIBOR đã xử lý'!$A:$T,13,0)</f>
        <v>0.01427600357</v>
      </c>
      <c r="D237" s="148">
        <f>VLOOKUP(A237,'VNIBOR đã xử lý'!$A:$T,14,0)</f>
        <v>0.01474944246</v>
      </c>
      <c r="E237" s="148">
        <f>VLOOKUP(A237,'VNIBOR đã xử lý'!$A:$T,15,0)</f>
        <v>0.01485869759</v>
      </c>
      <c r="F237" s="148">
        <f>VLOOKUP(A237,'VNIBOR đã xử lý'!$A:$T,16,0)</f>
        <v>0.01449451383</v>
      </c>
      <c r="G237" s="148">
        <f>VLOOKUP(A237,'VNIBOR đã xử lý'!$A:$T,17,0)</f>
        <v>0.01449451383</v>
      </c>
      <c r="H237" s="148">
        <f>VLOOKUP(A237,'VNIBOR đã xử lý'!$A:$T,18,0)</f>
        <v>0.01573273863</v>
      </c>
      <c r="I237" s="148">
        <f>VLOOKUP(A237,'VNIBOR đã xử lý'!$A:$T,19,0)</f>
        <v>0.01675245317</v>
      </c>
      <c r="J237" s="191">
        <f>VLOOKUP(A237,VBMA!$A:$AF,4,0)/100</f>
        <v>0.01775</v>
      </c>
      <c r="K237" s="191">
        <f>VLOOKUP(A237,VBMA!$A:$AF,7,0)/100</f>
        <v>0.01788</v>
      </c>
      <c r="L237" s="191">
        <f>VLOOKUP(A237,VBMA!$A:$AF,10,0)/100</f>
        <v>0.01813</v>
      </c>
      <c r="M237" s="191">
        <f>VLOOKUP(A237,VBMA!$A:$AF,13,0)/100</f>
        <v>0.01969</v>
      </c>
      <c r="N237" s="191">
        <f>VLOOKUP(A237,VBMA!$A:$AF,16,0)/100</f>
        <v>0.02126</v>
      </c>
      <c r="O237" s="191">
        <f>VLOOKUP(A237,VBMA!$A:$AF,19,0)/100</f>
        <v>0.02408</v>
      </c>
      <c r="P237" s="191">
        <f>VLOOKUP(A237,VBMA!$A:$AF,22,0)/100</f>
        <v>0.02808</v>
      </c>
      <c r="Q237" s="191">
        <f>VLOOKUP(A237,VBMA!$A:$AF,25,0)/100</f>
        <v>0.03003</v>
      </c>
      <c r="R237" s="191">
        <f>VLOOKUP(A237,VBMA!$A:$AF,28,0)/100</f>
        <v>0.03017</v>
      </c>
      <c r="S237" s="191">
        <f>VLOOKUP(A237,VBMA!$A:$AF,31,0)/100</f>
        <v>0.03113</v>
      </c>
    </row>
    <row r="238" ht="15.75" customHeight="1">
      <c r="A238" s="108">
        <f>VBMA!A237</f>
        <v>45385</v>
      </c>
      <c r="B238" s="148">
        <f>VLOOKUP(A238,'VNIBOR đã xử lý'!$A:$T,12,0)</f>
        <v>0.01622793291</v>
      </c>
      <c r="C238" s="148">
        <f>VLOOKUP(A238,'VNIBOR đã xử lý'!$A:$T,13,0)</f>
        <v>0.01652165115</v>
      </c>
      <c r="D238" s="148">
        <f>VLOOKUP(A238,'VNIBOR đã xử lý'!$A:$T,14,0)</f>
        <v>0.01652165115</v>
      </c>
      <c r="E238" s="148">
        <f>VLOOKUP(A238,'VNIBOR đã xử lý'!$A:$T,15,0)</f>
        <v>0.01556706686</v>
      </c>
      <c r="F238" s="148">
        <f>VLOOKUP(A238,'VNIBOR đã xử lý'!$A:$T,16,0)</f>
        <v>0.01461248258</v>
      </c>
      <c r="G238" s="148">
        <f>VLOOKUP(A238,'VNIBOR đã xử lý'!$A:$T,17,0)</f>
        <v>0.01461248258</v>
      </c>
      <c r="H238" s="148">
        <f>VLOOKUP(A238,'VNIBOR đã xử lý'!$A:$T,18,0)</f>
        <v>0.01593421467</v>
      </c>
      <c r="I238" s="148">
        <f>VLOOKUP(A238,'VNIBOR đã xử lý'!$A:$T,19,0)</f>
        <v>0.01685208418</v>
      </c>
      <c r="J238" s="191">
        <f>VLOOKUP(A238,VBMA!$A:$AF,4,0)/100</f>
        <v>0.01775</v>
      </c>
      <c r="K238" s="191">
        <f>VLOOKUP(A238,VBMA!$A:$AF,7,0)/100</f>
        <v>0.01788</v>
      </c>
      <c r="L238" s="191">
        <f>VLOOKUP(A238,VBMA!$A:$AF,10,0)/100</f>
        <v>0.01813</v>
      </c>
      <c r="M238" s="191">
        <f>VLOOKUP(A238,VBMA!$A:$AF,13,0)/100</f>
        <v>0.01971</v>
      </c>
      <c r="N238" s="191">
        <f>VLOOKUP(A238,VBMA!$A:$AF,16,0)/100</f>
        <v>0.02129</v>
      </c>
      <c r="O238" s="191">
        <f>VLOOKUP(A238,VBMA!$A:$AF,19,0)/100</f>
        <v>0.02411</v>
      </c>
      <c r="P238" s="191">
        <f>VLOOKUP(A238,VBMA!$A:$AF,22,0)/100</f>
        <v>0.02792</v>
      </c>
      <c r="Q238" s="191">
        <f>VLOOKUP(A238,VBMA!$A:$AF,25,0)/100</f>
        <v>0.02963</v>
      </c>
      <c r="R238" s="191">
        <f>VLOOKUP(A238,VBMA!$A:$AF,28,0)/100</f>
        <v>0.03004</v>
      </c>
      <c r="S238" s="191">
        <f>VLOOKUP(A238,VBMA!$A:$AF,31,0)/100</f>
        <v>0.03108</v>
      </c>
    </row>
    <row r="239" ht="15.75" customHeight="1">
      <c r="A239" s="108">
        <f>VBMA!A238</f>
        <v>45384</v>
      </c>
      <c r="B239" s="148">
        <f>VLOOKUP(A239,'VNIBOR đã xử lý'!$A:$T,12,0)</f>
        <v>0.01492262148</v>
      </c>
      <c r="C239" s="148">
        <f>VLOOKUP(A239,'VNIBOR đã xử lý'!$A:$T,13,0)</f>
        <v>0.01543719463</v>
      </c>
      <c r="D239" s="148">
        <f>VLOOKUP(A239,'VNIBOR đã xử lý'!$A:$T,14,0)</f>
        <v>0.01543719463</v>
      </c>
      <c r="E239" s="148">
        <f>VLOOKUP(A239,'VNIBOR đã xử lý'!$A:$T,15,0)</f>
        <v>0.01451096296</v>
      </c>
      <c r="F239" s="148">
        <f>VLOOKUP(A239,'VNIBOR đã xử lý'!$A:$T,16,0)</f>
        <v>0.01389347517</v>
      </c>
      <c r="G239" s="148">
        <f>VLOOKUP(A239,'VNIBOR đã xử lý'!$A:$T,17,0)</f>
        <v>0.01389347517</v>
      </c>
      <c r="H239" s="148">
        <f>VLOOKUP(A239,'VNIBOR đã xử lý'!$A:$T,18,0)</f>
        <v>0.01502553611</v>
      </c>
      <c r="I239" s="148">
        <f>VLOOKUP(A239,'VNIBOR đã xử lý'!$A:$T,19,0)</f>
        <v>0.01591746291</v>
      </c>
      <c r="J239" s="191">
        <f>VLOOKUP(A239,VBMA!$A:$AF,4,0)/100</f>
        <v>0.01679</v>
      </c>
      <c r="K239" s="191">
        <f>VLOOKUP(A239,VBMA!$A:$AF,7,0)/100</f>
        <v>0.01692</v>
      </c>
      <c r="L239" s="191">
        <f>VLOOKUP(A239,VBMA!$A:$AF,10,0)/100</f>
        <v>0.01717</v>
      </c>
      <c r="M239" s="191">
        <f>VLOOKUP(A239,VBMA!$A:$AF,13,0)/100</f>
        <v>0.01889</v>
      </c>
      <c r="N239" s="191">
        <f>VLOOKUP(A239,VBMA!$A:$AF,16,0)/100</f>
        <v>0.02062</v>
      </c>
      <c r="O239" s="191">
        <f>VLOOKUP(A239,VBMA!$A:$AF,19,0)/100</f>
        <v>0.02353</v>
      </c>
      <c r="P239" s="191">
        <f>VLOOKUP(A239,VBMA!$A:$AF,22,0)/100</f>
        <v>0.02758</v>
      </c>
      <c r="Q239" s="191">
        <f>VLOOKUP(A239,VBMA!$A:$AF,25,0)/100</f>
        <v>0.02917</v>
      </c>
      <c r="R239" s="191">
        <f>VLOOKUP(A239,VBMA!$A:$AF,28,0)/100</f>
        <v>0.02963</v>
      </c>
      <c r="S239" s="191">
        <f>VLOOKUP(A239,VBMA!$A:$AF,31,0)/100</f>
        <v>0.03079</v>
      </c>
    </row>
    <row r="240" ht="15.75" customHeight="1">
      <c r="A240" s="108">
        <f>VBMA!A239</f>
        <v>45383</v>
      </c>
      <c r="B240" s="148">
        <f>VLOOKUP(A240,'VNIBOR đã xử lý'!$A:$T,12,0)</f>
        <v>0.01157951981</v>
      </c>
      <c r="C240" s="148">
        <f>VLOOKUP(A240,'VNIBOR đã xử lý'!$A:$T,13,0)</f>
        <v>0.01205669782</v>
      </c>
      <c r="D240" s="148">
        <f>VLOOKUP(A240,'VNIBOR đã xử lý'!$A:$T,14,0)</f>
        <v>0.0122793809</v>
      </c>
      <c r="E240" s="148">
        <f>VLOOKUP(A240,'VNIBOR đã xử lý'!$A:$T,15,0)</f>
        <v>0.01218394529</v>
      </c>
      <c r="F240" s="148">
        <f>VLOOKUP(A240,'VNIBOR đã xử lý'!$A:$T,16,0)</f>
        <v>0.01173857915</v>
      </c>
      <c r="G240" s="148">
        <f>VLOOKUP(A240,'VNIBOR đã xử lý'!$A:$T,17,0)</f>
        <v>0.01186582662</v>
      </c>
      <c r="H240" s="148">
        <f>VLOOKUP(A240,'VNIBOR đã xử lý'!$A:$T,18,0)</f>
        <v>0.01336098439</v>
      </c>
      <c r="I240" s="148">
        <f>VLOOKUP(A240,'VNIBOR đã xử lý'!$A:$T,19,0)</f>
        <v>0.01476070657</v>
      </c>
      <c r="J240" s="191">
        <f>VLOOKUP(A240,VBMA!$A:$AF,4,0)/100</f>
        <v>0.01613</v>
      </c>
      <c r="K240" s="191">
        <f>VLOOKUP(A240,VBMA!$A:$AF,7,0)/100</f>
        <v>0.01625</v>
      </c>
      <c r="L240" s="191">
        <f>VLOOKUP(A240,VBMA!$A:$AF,10,0)/100</f>
        <v>0.0165</v>
      </c>
      <c r="M240" s="191">
        <f>VLOOKUP(A240,VBMA!$A:$AF,13,0)/100</f>
        <v>0.01746</v>
      </c>
      <c r="N240" s="191">
        <f>VLOOKUP(A240,VBMA!$A:$AF,16,0)/100</f>
        <v>0.01843</v>
      </c>
      <c r="O240" s="191">
        <f>VLOOKUP(A240,VBMA!$A:$AF,19,0)/100</f>
        <v>0.02224</v>
      </c>
      <c r="P240" s="191">
        <f>VLOOKUP(A240,VBMA!$A:$AF,22,0)/100</f>
        <v>0.02647</v>
      </c>
      <c r="Q240" s="191">
        <f>VLOOKUP(A240,VBMA!$A:$AF,25,0)/100</f>
        <v>0.02823</v>
      </c>
      <c r="R240" s="191">
        <f>VLOOKUP(A240,VBMA!$A:$AF,28,0)/100</f>
        <v>0.02958</v>
      </c>
      <c r="S240" s="191">
        <f>VLOOKUP(A240,VBMA!$A:$AF,31,0)/100</f>
        <v>0.0305</v>
      </c>
    </row>
    <row r="241" ht="15.75" customHeight="1">
      <c r="A241" s="108">
        <f>VBMA!A240</f>
        <v>45380</v>
      </c>
      <c r="B241" s="148">
        <f>VLOOKUP(A241,'VNIBOR đã xử lý'!$A:$T,12,0)</f>
        <v>0.00836644339</v>
      </c>
      <c r="C241" s="148">
        <f>VLOOKUP(A241,'VNIBOR đã xử lý'!$A:$T,13,0)</f>
        <v>0.009028536032</v>
      </c>
      <c r="D241" s="148">
        <f>VLOOKUP(A241,'VNIBOR đã xử lý'!$A:$T,14,0)</f>
        <v>0.009088726272</v>
      </c>
      <c r="E241" s="148">
        <f>VLOOKUP(A241,'VNIBOR đã xử lý'!$A:$T,15,0)</f>
        <v>0.009931389635</v>
      </c>
      <c r="F241" s="148">
        <f>VLOOKUP(A241,'VNIBOR đã xử lý'!$A:$T,16,0)</f>
        <v>0.01035272132</v>
      </c>
      <c r="G241" s="148">
        <f>VLOOKUP(A241,'VNIBOR đã xử lý'!$A:$T,17,0)</f>
        <v>0.0101721506</v>
      </c>
      <c r="H241" s="148">
        <f>VLOOKUP(A241,'VNIBOR đã xử lý'!$A:$T,18,0)</f>
        <v>0.01215842852</v>
      </c>
      <c r="I241" s="148">
        <f>VLOOKUP(A241,'VNIBOR đã xử lý'!$A:$T,19,0)</f>
        <v>0.01396413573</v>
      </c>
      <c r="J241" s="191">
        <f>VLOOKUP(A241,VBMA!$A:$AF,4,0)/100</f>
        <v>0.01575</v>
      </c>
      <c r="K241" s="191">
        <f>VLOOKUP(A241,VBMA!$A:$AF,7,0)/100</f>
        <v>0.01604</v>
      </c>
      <c r="L241" s="191">
        <f>VLOOKUP(A241,VBMA!$A:$AF,10,0)/100</f>
        <v>0.01625</v>
      </c>
      <c r="M241" s="191">
        <f>VLOOKUP(A241,VBMA!$A:$AF,13,0)/100</f>
        <v>0.01719</v>
      </c>
      <c r="N241" s="191">
        <f>VLOOKUP(A241,VBMA!$A:$AF,16,0)/100</f>
        <v>0.01814</v>
      </c>
      <c r="O241" s="191">
        <f>VLOOKUP(A241,VBMA!$A:$AF,19,0)/100</f>
        <v>0.02225</v>
      </c>
      <c r="P241" s="191">
        <f>VLOOKUP(A241,VBMA!$A:$AF,22,0)/100</f>
        <v>0.02627</v>
      </c>
      <c r="Q241" s="191">
        <f>VLOOKUP(A241,VBMA!$A:$AF,25,0)/100</f>
        <v>0.02813</v>
      </c>
      <c r="R241" s="191">
        <f>VLOOKUP(A241,VBMA!$A:$AF,28,0)/100</f>
        <v>0.02958</v>
      </c>
      <c r="S241" s="191">
        <f>VLOOKUP(A241,VBMA!$A:$AF,31,0)/100</f>
        <v>0.0305</v>
      </c>
    </row>
    <row r="242" ht="15.75" customHeight="1">
      <c r="A242" s="108">
        <f>VBMA!A241</f>
        <v>45379</v>
      </c>
      <c r="B242" s="148">
        <f>VLOOKUP(A242,'VNIBOR đã xử lý'!$A:$T,12,0)</f>
        <v>0.0009691616932</v>
      </c>
      <c r="C242" s="148">
        <f>VLOOKUP(A242,'VNIBOR đã xử lý'!$A:$T,13,0)</f>
        <v>0.005663538645</v>
      </c>
      <c r="D242" s="148">
        <f>VLOOKUP(A242,'VNIBOR đã xử lý'!$A:$T,14,0)</f>
        <v>0.006511555126</v>
      </c>
      <c r="E242" s="148">
        <f>VLOOKUP(A242,'VNIBOR đã xử lý'!$A:$T,15,0)</f>
        <v>0.007420144213</v>
      </c>
      <c r="F242" s="148">
        <f>VLOOKUP(A242,'VNIBOR đã xử lý'!$A:$T,16,0)</f>
        <v>0.008268160695</v>
      </c>
      <c r="G242" s="148">
        <f>VLOOKUP(A242,'VNIBOR đã xử lý'!$A:$T,17,0)</f>
        <v>0.008934459359</v>
      </c>
      <c r="H242" s="148">
        <f>VLOOKUP(A242,'VNIBOR đã xử lý'!$A:$T,18,0)</f>
        <v>0.01235681159</v>
      </c>
      <c r="I242" s="148">
        <f>VLOOKUP(A242,'VNIBOR đã xử lý'!$A:$T,19,0)</f>
        <v>0.01402255825</v>
      </c>
      <c r="J242" s="191">
        <f>VLOOKUP(A242,VBMA!$A:$AF,4,0)/100</f>
        <v>0.01567</v>
      </c>
      <c r="K242" s="191">
        <f>VLOOKUP(A242,VBMA!$A:$AF,7,0)/100</f>
        <v>0.01588</v>
      </c>
      <c r="L242" s="191">
        <f>VLOOKUP(A242,VBMA!$A:$AF,10,0)/100</f>
        <v>0.01608</v>
      </c>
      <c r="M242" s="191">
        <f>VLOOKUP(A242,VBMA!$A:$AF,13,0)/100</f>
        <v>0.01692</v>
      </c>
      <c r="N242" s="191">
        <f>VLOOKUP(A242,VBMA!$A:$AF,16,0)/100</f>
        <v>0.01776</v>
      </c>
      <c r="O242" s="191">
        <f>VLOOKUP(A242,VBMA!$A:$AF,19,0)/100</f>
        <v>0.02162</v>
      </c>
      <c r="P242" s="191">
        <f>VLOOKUP(A242,VBMA!$A:$AF,22,0)/100</f>
        <v>0.02588</v>
      </c>
      <c r="Q242" s="191">
        <f>VLOOKUP(A242,VBMA!$A:$AF,25,0)/100</f>
        <v>0.02764</v>
      </c>
      <c r="R242" s="191">
        <f>VLOOKUP(A242,VBMA!$A:$AF,28,0)/100</f>
        <v>0.02919</v>
      </c>
      <c r="S242" s="191">
        <f>VLOOKUP(A242,VBMA!$A:$AF,31,0)/100</f>
        <v>0.03038</v>
      </c>
    </row>
    <row r="243" ht="15.75" customHeight="1">
      <c r="A243" s="108">
        <f>VBMA!A242</f>
        <v>45378</v>
      </c>
      <c r="B243" s="148">
        <f>VLOOKUP(A243,'VNIBOR đã xử lý'!$A:$T,12,0)</f>
        <v>0.0009519268221</v>
      </c>
      <c r="C243" s="148">
        <f>VLOOKUP(A243,'VNIBOR đã xử lý'!$A:$T,13,0)</f>
        <v>0.004615402774</v>
      </c>
      <c r="D243" s="148">
        <f>VLOOKUP(A243,'VNIBOR đã xử lý'!$A:$T,14,0)</f>
        <v>0.005769253467</v>
      </c>
      <c r="E243" s="148">
        <f>VLOOKUP(A243,'VNIBOR đã xử lý'!$A:$T,15,0)</f>
        <v>0.006692334022</v>
      </c>
      <c r="F243" s="148">
        <f>VLOOKUP(A243,'VNIBOR đã xử lý'!$A:$T,16,0)</f>
        <v>0.007644260844</v>
      </c>
      <c r="G243" s="148">
        <f>VLOOKUP(A243,'VNIBOR đã xử lý'!$A:$T,17,0)</f>
        <v>0.008250032458</v>
      </c>
      <c r="H243" s="148">
        <f>VLOOKUP(A243,'VNIBOR đã xử lý'!$A:$T,18,0)</f>
        <v>0.01182696961</v>
      </c>
      <c r="I243" s="148">
        <f>VLOOKUP(A243,'VNIBOR đã xử lý'!$A:$T,19,0)</f>
        <v>0.01344236058</v>
      </c>
      <c r="J243" s="191">
        <f>VLOOKUP(A243,VBMA!$A:$AF,4,0)/100</f>
        <v>0.01504</v>
      </c>
      <c r="K243" s="191">
        <f>VLOOKUP(A243,VBMA!$A:$AF,7,0)/100</f>
        <v>0.01529</v>
      </c>
      <c r="L243" s="191">
        <f>VLOOKUP(A243,VBMA!$A:$AF,10,0)/100</f>
        <v>0.01554</v>
      </c>
      <c r="M243" s="191">
        <f>VLOOKUP(A243,VBMA!$A:$AF,13,0)/100</f>
        <v>0.01641</v>
      </c>
      <c r="N243" s="191">
        <f>VLOOKUP(A243,VBMA!$A:$AF,16,0)/100</f>
        <v>0.01728</v>
      </c>
      <c r="O243" s="191">
        <f>VLOOKUP(A243,VBMA!$A:$AF,19,0)/100</f>
        <v>0.02108</v>
      </c>
      <c r="P243" s="191">
        <f>VLOOKUP(A243,VBMA!$A:$AF,22,0)/100</f>
        <v>0.02576</v>
      </c>
      <c r="Q243" s="191">
        <f>VLOOKUP(A243,VBMA!$A:$AF,25,0)/100</f>
        <v>0.02757</v>
      </c>
      <c r="R243" s="191">
        <f>VLOOKUP(A243,VBMA!$A:$AF,28,0)/100</f>
        <v>0.0291</v>
      </c>
      <c r="S243" s="191">
        <f>VLOOKUP(A243,VBMA!$A:$AF,31,0)/100</f>
        <v>0.03031</v>
      </c>
    </row>
    <row r="244" ht="15.75" customHeight="1">
      <c r="A244" s="108">
        <f>VBMA!A243</f>
        <v>45377</v>
      </c>
      <c r="B244" s="148">
        <f>VLOOKUP(A244,'VNIBOR đã xử lý'!$A:$T,12,0)</f>
        <v>0.001011106783</v>
      </c>
      <c r="C244" s="148">
        <f>VLOOKUP(A244,'VNIBOR đã xử lý'!$A:$T,13,0)</f>
        <v>0.004212944928</v>
      </c>
      <c r="D244" s="148">
        <f>VLOOKUP(A244,'VNIBOR đã xử lý'!$A:$T,14,0)</f>
        <v>0.005195965412</v>
      </c>
      <c r="E244" s="148">
        <f>VLOOKUP(A244,'VNIBOR đã xử lý'!$A:$T,15,0)</f>
        <v>0.005954295499</v>
      </c>
      <c r="F244" s="148">
        <f>VLOOKUP(A244,'VNIBOR đã xử lý'!$A:$T,16,0)</f>
        <v>0.007470955673</v>
      </c>
      <c r="G244" s="148">
        <f>VLOOKUP(A244,'VNIBOR đã xử lý'!$A:$T,17,0)</f>
        <v>0.008004595364</v>
      </c>
      <c r="H244" s="148">
        <f>VLOOKUP(A244,'VNIBOR đã xử lý'!$A:$T,18,0)</f>
        <v>0.01145921021</v>
      </c>
      <c r="I244" s="148">
        <f>VLOOKUP(A244,'VNIBOR đã xử lý'!$A:$T,19,0)</f>
        <v>0.01294778408</v>
      </c>
      <c r="J244" s="191">
        <f>VLOOKUP(A244,VBMA!$A:$AF,4,0)/100</f>
        <v>0.01442</v>
      </c>
      <c r="K244" s="191">
        <f>VLOOKUP(A244,VBMA!$A:$AF,7,0)/100</f>
        <v>0.01467</v>
      </c>
      <c r="L244" s="191">
        <f>VLOOKUP(A244,VBMA!$A:$AF,10,0)/100</f>
        <v>0.01504</v>
      </c>
      <c r="M244" s="191">
        <f>VLOOKUP(A244,VBMA!$A:$AF,13,0)/100</f>
        <v>0.0161</v>
      </c>
      <c r="N244" s="191">
        <f>VLOOKUP(A244,VBMA!$A:$AF,16,0)/100</f>
        <v>0.01715</v>
      </c>
      <c r="O244" s="191">
        <f>VLOOKUP(A244,VBMA!$A:$AF,19,0)/100</f>
        <v>0.02114</v>
      </c>
      <c r="P244" s="191">
        <f>VLOOKUP(A244,VBMA!$A:$AF,22,0)/100</f>
        <v>0.0256</v>
      </c>
      <c r="Q244" s="191">
        <f>VLOOKUP(A244,VBMA!$A:$AF,25,0)/100</f>
        <v>0.0275</v>
      </c>
      <c r="R244" s="191">
        <f>VLOOKUP(A244,VBMA!$A:$AF,28,0)/100</f>
        <v>0.0291</v>
      </c>
      <c r="S244" s="191">
        <f>VLOOKUP(A244,VBMA!$A:$AF,31,0)/100</f>
        <v>0.0305</v>
      </c>
    </row>
    <row r="245" ht="15.75" customHeight="1">
      <c r="A245" s="108">
        <f>VBMA!A244</f>
        <v>45376</v>
      </c>
      <c r="B245" s="148">
        <f>VLOOKUP(A245,'VNIBOR đã xử lý'!$A:$T,12,0)</f>
        <v>0.0008893397048</v>
      </c>
      <c r="C245" s="148">
        <f>VLOOKUP(A245,'VNIBOR đã xử lý'!$A:$T,13,0)</f>
        <v>0.002362308591</v>
      </c>
      <c r="D245" s="148">
        <f>VLOOKUP(A245,'VNIBOR đã xử lý'!$A:$T,14,0)</f>
        <v>0.004724617182</v>
      </c>
      <c r="E245" s="148">
        <f>VLOOKUP(A245,'VNIBOR đã xử lý'!$A:$T,15,0)</f>
        <v>0.005613956886</v>
      </c>
      <c r="F245" s="148">
        <f>VLOOKUP(A245,'VNIBOR đã xử lý'!$A:$T,16,0)</f>
        <v>0.00717030137</v>
      </c>
      <c r="G245" s="148">
        <f>VLOOKUP(A245,'VNIBOR đã xử lý'!$A:$T,17,0)</f>
        <v>0.007976265477</v>
      </c>
      <c r="H245" s="148">
        <f>VLOOKUP(A245,'VNIBOR đã xử lý'!$A:$T,18,0)</f>
        <v>0.0114502487</v>
      </c>
      <c r="I245" s="148">
        <f>VLOOKUP(A245,'VNIBOR đã xử lý'!$A:$T,19,0)</f>
        <v>0.01292321759</v>
      </c>
      <c r="J245" s="191">
        <f>VLOOKUP(A245,VBMA!$A:$AF,4,0)/100</f>
        <v>0.01438</v>
      </c>
      <c r="K245" s="191">
        <f>VLOOKUP(A245,VBMA!$A:$AF,7,0)/100</f>
        <v>0.01463</v>
      </c>
      <c r="L245" s="191">
        <f>VLOOKUP(A245,VBMA!$A:$AF,10,0)/100</f>
        <v>0.01504</v>
      </c>
      <c r="M245" s="191">
        <f>VLOOKUP(A245,VBMA!$A:$AF,13,0)/100</f>
        <v>0.01603</v>
      </c>
      <c r="N245" s="191">
        <f>VLOOKUP(A245,VBMA!$A:$AF,16,0)/100</f>
        <v>0.01702</v>
      </c>
      <c r="O245" s="191">
        <f>VLOOKUP(A245,VBMA!$A:$AF,19,0)/100</f>
        <v>0.02086</v>
      </c>
      <c r="P245" s="191">
        <f>VLOOKUP(A245,VBMA!$A:$AF,22,0)/100</f>
        <v>0.02552</v>
      </c>
      <c r="Q245" s="191">
        <f>VLOOKUP(A245,VBMA!$A:$AF,25,0)/100</f>
        <v>0.02734</v>
      </c>
      <c r="R245" s="191">
        <f>VLOOKUP(A245,VBMA!$A:$AF,28,0)/100</f>
        <v>0.0291</v>
      </c>
      <c r="S245" s="191">
        <f>VLOOKUP(A245,VBMA!$A:$AF,31,0)/100</f>
        <v>0.03038</v>
      </c>
    </row>
    <row r="246" ht="15.75" customHeight="1">
      <c r="A246" s="108">
        <f>VBMA!A245</f>
        <v>45373</v>
      </c>
      <c r="B246" s="148">
        <f>VLOOKUP(A246,'VNIBOR đã xử lý'!$A:$T,12,0)</f>
        <v>0.0005438098723</v>
      </c>
      <c r="C246" s="148">
        <f>VLOOKUP(A246,'VNIBOR đã xử lý'!$A:$T,13,0)</f>
        <v>0.001305143694</v>
      </c>
      <c r="D246" s="148">
        <f>VLOOKUP(A246,'VNIBOR đã xử lý'!$A:$T,14,0)</f>
        <v>0.003262859234</v>
      </c>
      <c r="E246" s="148">
        <f>VLOOKUP(A246,'VNIBOR đã xử lý'!$A:$T,15,0)</f>
        <v>0.004785526877</v>
      </c>
      <c r="F246" s="148">
        <f>VLOOKUP(A246,'VNIBOR đã xử lý'!$A:$T,16,0)</f>
        <v>0.006716051923</v>
      </c>
      <c r="G246" s="148">
        <f>VLOOKUP(A246,'VNIBOR đã xử lý'!$A:$T,17,0)</f>
        <v>0.007613338213</v>
      </c>
      <c r="H246" s="148">
        <f>VLOOKUP(A246,'VNIBOR đã xử lý'!$A:$T,18,0)</f>
        <v>0.01128405485</v>
      </c>
      <c r="I246" s="148">
        <f>VLOOKUP(A246,'VNIBOR đã xử lý'!$A:$T,19,0)</f>
        <v>0.01258919854</v>
      </c>
      <c r="J246" s="191">
        <f>VLOOKUP(A246,VBMA!$A:$AF,4,0)/100</f>
        <v>0.01388</v>
      </c>
      <c r="K246" s="191">
        <f>VLOOKUP(A246,VBMA!$A:$AF,7,0)/100</f>
        <v>0.01414</v>
      </c>
      <c r="L246" s="191">
        <f>VLOOKUP(A246,VBMA!$A:$AF,10,0)/100</f>
        <v>0.01457</v>
      </c>
      <c r="M246" s="191">
        <f>VLOOKUP(A246,VBMA!$A:$AF,13,0)/100</f>
        <v>0.01564</v>
      </c>
      <c r="N246" s="191">
        <f>VLOOKUP(A246,VBMA!$A:$AF,16,0)/100</f>
        <v>0.01672</v>
      </c>
      <c r="O246" s="191">
        <f>VLOOKUP(A246,VBMA!$A:$AF,19,0)/100</f>
        <v>0.02051</v>
      </c>
      <c r="P246" s="191">
        <f>VLOOKUP(A246,VBMA!$A:$AF,22,0)/100</f>
        <v>0.02542</v>
      </c>
      <c r="Q246" s="191">
        <f>VLOOKUP(A246,VBMA!$A:$AF,25,0)/100</f>
        <v>0.02735</v>
      </c>
      <c r="R246" s="191">
        <f>VLOOKUP(A246,VBMA!$A:$AF,28,0)/100</f>
        <v>0.0291</v>
      </c>
      <c r="S246" s="191">
        <f>VLOOKUP(A246,VBMA!$A:$AF,31,0)/100</f>
        <v>0.03038</v>
      </c>
    </row>
    <row r="247" ht="15.75" customHeight="1">
      <c r="A247" s="108">
        <f>VBMA!A246</f>
        <v>45372</v>
      </c>
      <c r="B247" s="148">
        <f>VLOOKUP(A247,'VNIBOR đã xử lý'!$A:$T,12,0)</f>
        <v>0.000625029692</v>
      </c>
      <c r="C247" s="148">
        <f>VLOOKUP(A247,'VNIBOR đã xử lý'!$A:$T,13,0)</f>
        <v>0.001331584996</v>
      </c>
      <c r="D247" s="148">
        <f>VLOOKUP(A247,'VNIBOR đã xử lý'!$A:$T,14,0)</f>
        <v>0.003233849276</v>
      </c>
      <c r="E247" s="148">
        <f>VLOOKUP(A247,'VNIBOR đã xử lý'!$A:$T,15,0)</f>
        <v>0.004918711924</v>
      </c>
      <c r="F247" s="148">
        <f>VLOOKUP(A247,'VNIBOR đã xử lý'!$A:$T,16,0)</f>
        <v>0.006712275388</v>
      </c>
      <c r="G247" s="148">
        <f>VLOOKUP(A247,'VNIBOR đã xử lý'!$A:$T,17,0)</f>
        <v>0.00760905712</v>
      </c>
      <c r="H247" s="148">
        <f>VLOOKUP(A247,'VNIBOR đã xử lý'!$A:$T,18,0)</f>
        <v>0.01122335925</v>
      </c>
      <c r="I247" s="148">
        <f>VLOOKUP(A247,'VNIBOR đã xử lý'!$A:$T,19,0)</f>
        <v>0.01260929466</v>
      </c>
      <c r="J247" s="191">
        <f>VLOOKUP(A247,VBMA!$A:$AF,4,0)/100</f>
        <v>0.01398</v>
      </c>
      <c r="K247" s="191">
        <f>VLOOKUP(A247,VBMA!$A:$AF,7,0)/100</f>
        <v>0.01419</v>
      </c>
      <c r="L247" s="191">
        <f>VLOOKUP(A247,VBMA!$A:$AF,10,0)/100</f>
        <v>0.01461</v>
      </c>
      <c r="M247" s="191">
        <f>VLOOKUP(A247,VBMA!$A:$AF,13,0)/100</f>
        <v>0.01568</v>
      </c>
      <c r="N247" s="191">
        <f>VLOOKUP(A247,VBMA!$A:$AF,16,0)/100</f>
        <v>0.01675</v>
      </c>
      <c r="O247" s="191">
        <f>VLOOKUP(A247,VBMA!$A:$AF,19,0)/100</f>
        <v>0.02051</v>
      </c>
      <c r="P247" s="191">
        <f>VLOOKUP(A247,VBMA!$A:$AF,22,0)/100</f>
        <v>0.02533</v>
      </c>
      <c r="Q247" s="191">
        <f>VLOOKUP(A247,VBMA!$A:$AF,25,0)/100</f>
        <v>0.02723</v>
      </c>
      <c r="R247" s="191">
        <f>VLOOKUP(A247,VBMA!$A:$AF,28,0)/100</f>
        <v>0.0291</v>
      </c>
      <c r="S247" s="191">
        <f>VLOOKUP(A247,VBMA!$A:$AF,31,0)/100</f>
        <v>0.03031</v>
      </c>
    </row>
    <row r="248" ht="15.75" customHeight="1">
      <c r="A248" s="108">
        <f>VBMA!A247</f>
        <v>45371</v>
      </c>
      <c r="B248" s="148">
        <f>VLOOKUP(A248,'VNIBOR đã xử lý'!$A:$T,12,0)</f>
        <v>0.0005869387149</v>
      </c>
      <c r="C248" s="148">
        <f>VLOOKUP(A248,'VNIBOR đã xử lý'!$A:$T,13,0)</f>
        <v>0.001253914527</v>
      </c>
      <c r="D248" s="148">
        <f>VLOOKUP(A248,'VNIBOR đã xử lý'!$A:$T,14,0)</f>
        <v>0.003281520997</v>
      </c>
      <c r="E248" s="148">
        <f>VLOOKUP(A248,'VNIBOR đã xử lý'!$A:$T,15,0)</f>
        <v>0.004855583915</v>
      </c>
      <c r="F248" s="148">
        <f>VLOOKUP(A248,'VNIBOR đã xử lý'!$A:$T,16,0)</f>
        <v>0.006589721027</v>
      </c>
      <c r="G248" s="148">
        <f>VLOOKUP(A248,'VNIBOR đã xử lý'!$A:$T,17,0)</f>
        <v>0.007470129099</v>
      </c>
      <c r="H248" s="148">
        <f>VLOOKUP(A248,'VNIBOR đã xử lý'!$A:$T,18,0)</f>
        <v>0.01085836623</v>
      </c>
      <c r="I248" s="148">
        <f>VLOOKUP(A248,'VNIBOR đã xử lý'!$A:$T,19,0)</f>
        <v>0.01235239205</v>
      </c>
      <c r="J248" s="191">
        <f>VLOOKUP(A248,VBMA!$A:$AF,4,0)/100</f>
        <v>0.01383</v>
      </c>
      <c r="K248" s="191">
        <f>VLOOKUP(A248,VBMA!$A:$AF,7,0)/100</f>
        <v>0.01425</v>
      </c>
      <c r="L248" s="191">
        <f>VLOOKUP(A248,VBMA!$A:$AF,10,0)/100</f>
        <v>0.01463</v>
      </c>
      <c r="M248" s="191">
        <f>VLOOKUP(A248,VBMA!$A:$AF,13,0)/100</f>
        <v>0.0157</v>
      </c>
      <c r="N248" s="191">
        <f>VLOOKUP(A248,VBMA!$A:$AF,16,0)/100</f>
        <v>0.01677</v>
      </c>
      <c r="O248" s="191">
        <f>VLOOKUP(A248,VBMA!$A:$AF,19,0)/100</f>
        <v>0.02059</v>
      </c>
      <c r="P248" s="191">
        <f>VLOOKUP(A248,VBMA!$A:$AF,22,0)/100</f>
        <v>0.0254</v>
      </c>
      <c r="Q248" s="191">
        <f>VLOOKUP(A248,VBMA!$A:$AF,25,0)/100</f>
        <v>0.02728</v>
      </c>
      <c r="R248" s="191">
        <f>VLOOKUP(A248,VBMA!$A:$AF,28,0)/100</f>
        <v>0.02906</v>
      </c>
      <c r="S248" s="191">
        <f>VLOOKUP(A248,VBMA!$A:$AF,31,0)/100</f>
        <v>0.03019</v>
      </c>
    </row>
    <row r="249" ht="15.75" customHeight="1">
      <c r="A249" s="108">
        <f>VBMA!A248</f>
        <v>45370</v>
      </c>
      <c r="B249" s="148">
        <f>VLOOKUP(A249,'VNIBOR đã xử lý'!$A:$T,12,0)</f>
        <v>0.0009061122741</v>
      </c>
      <c r="C249" s="148">
        <f>VLOOKUP(A249,'VNIBOR đã xử lý'!$A:$T,13,0)</f>
        <v>0.001625672021</v>
      </c>
      <c r="D249" s="148">
        <f>VLOOKUP(A249,'VNIBOR đã xử lý'!$A:$T,14,0)</f>
        <v>0.003357945486</v>
      </c>
      <c r="E249" s="148">
        <f>VLOOKUP(A249,'VNIBOR đã xử lý'!$A:$T,15,0)</f>
        <v>0.004903666425</v>
      </c>
      <c r="F249" s="148">
        <f>VLOOKUP(A249,'VNIBOR đã xử lý'!$A:$T,16,0)</f>
        <v>0.006742541334</v>
      </c>
      <c r="G249" s="148">
        <f>VLOOKUP(A249,'VNIBOR đã xử lý'!$A:$T,17,0)</f>
        <v>0.007462101081</v>
      </c>
      <c r="H249" s="148">
        <f>VLOOKUP(A249,'VNIBOR đã xử lý'!$A:$T,18,0)</f>
        <v>0.01100659909</v>
      </c>
      <c r="I249" s="148">
        <f>VLOOKUP(A249,'VNIBOR đã xử lý'!$A:$T,19,0)</f>
        <v>0.01236576751</v>
      </c>
      <c r="J249" s="191">
        <f>VLOOKUP(A249,VBMA!$A:$AF,4,0)/100</f>
        <v>0.01371</v>
      </c>
      <c r="K249" s="191">
        <f>VLOOKUP(A249,VBMA!$A:$AF,7,0)/100</f>
        <v>0.014</v>
      </c>
      <c r="L249" s="191">
        <f>VLOOKUP(A249,VBMA!$A:$AF,10,0)/100</f>
        <v>0.01433</v>
      </c>
      <c r="M249" s="191">
        <f>VLOOKUP(A249,VBMA!$A:$AF,13,0)/100</f>
        <v>0.01549</v>
      </c>
      <c r="N249" s="191">
        <f>VLOOKUP(A249,VBMA!$A:$AF,16,0)/100</f>
        <v>0.01665</v>
      </c>
      <c r="O249" s="191">
        <f>VLOOKUP(A249,VBMA!$A:$AF,19,0)/100</f>
        <v>0.02032</v>
      </c>
      <c r="P249" s="191">
        <f>VLOOKUP(A249,VBMA!$A:$AF,22,0)/100</f>
        <v>0.02529</v>
      </c>
      <c r="Q249" s="191">
        <f>VLOOKUP(A249,VBMA!$A:$AF,25,0)/100</f>
        <v>0.02721</v>
      </c>
      <c r="R249" s="191">
        <f>VLOOKUP(A249,VBMA!$A:$AF,28,0)/100</f>
        <v>0.02906</v>
      </c>
      <c r="S249" s="191">
        <f>VLOOKUP(A249,VBMA!$A:$AF,31,0)/100</f>
        <v>0.03019</v>
      </c>
    </row>
    <row r="250" ht="15.75" customHeight="1">
      <c r="A250" s="108">
        <f>VBMA!A249</f>
        <v>45369</v>
      </c>
      <c r="B250" s="148">
        <f>VLOOKUP(A250,'VNIBOR đã xử lý'!$A:$T,12,0)</f>
        <v>0.001376741499</v>
      </c>
      <c r="C250" s="148">
        <f>VLOOKUP(A250,'VNIBOR đã xử lý'!$A:$T,13,0)</f>
        <v>0.00215602914</v>
      </c>
      <c r="D250" s="148">
        <f>VLOOKUP(A250,'VNIBOR đã xử lý'!$A:$T,14,0)</f>
        <v>0.003454841875</v>
      </c>
      <c r="E250" s="148">
        <f>VLOOKUP(A250,'VNIBOR đã xử lý'!$A:$T,15,0)</f>
        <v>0.005273179704</v>
      </c>
      <c r="F250" s="148">
        <f>VLOOKUP(A250,'VNIBOR đã xử lý'!$A:$T,16,0)</f>
        <v>0.006753826222</v>
      </c>
      <c r="G250" s="148">
        <f>VLOOKUP(A250,'VNIBOR đã xử lý'!$A:$T,17,0)</f>
        <v>0.007273351316</v>
      </c>
      <c r="H250" s="148">
        <f>VLOOKUP(A250,'VNIBOR đã xử lý'!$A:$T,18,0)</f>
        <v>0.01059831192</v>
      </c>
      <c r="I250" s="148">
        <f>VLOOKUP(A250,'VNIBOR đã xử lý'!$A:$T,19,0)</f>
        <v>0.01202700593</v>
      </c>
      <c r="J250" s="191">
        <f>VLOOKUP(A250,VBMA!$A:$AF,4,0)/100</f>
        <v>0.01344</v>
      </c>
      <c r="K250" s="191">
        <f>VLOOKUP(A250,VBMA!$A:$AF,7,0)/100</f>
        <v>0.01373</v>
      </c>
      <c r="L250" s="191">
        <f>VLOOKUP(A250,VBMA!$A:$AF,10,0)/100</f>
        <v>0.01406</v>
      </c>
      <c r="M250" s="191">
        <f>VLOOKUP(A250,VBMA!$A:$AF,13,0)/100</f>
        <v>0.01535</v>
      </c>
      <c r="N250" s="191">
        <f>VLOOKUP(A250,VBMA!$A:$AF,16,0)/100</f>
        <v>0.01663</v>
      </c>
      <c r="O250" s="191">
        <f>VLOOKUP(A250,VBMA!$A:$AF,19,0)/100</f>
        <v>0.0201</v>
      </c>
      <c r="P250" s="191">
        <f>VLOOKUP(A250,VBMA!$A:$AF,22,0)/100</f>
        <v>0.02532</v>
      </c>
      <c r="Q250" s="191">
        <f>VLOOKUP(A250,VBMA!$A:$AF,25,0)/100</f>
        <v>0.02719</v>
      </c>
      <c r="R250" s="191">
        <f>VLOOKUP(A250,VBMA!$A:$AF,28,0)/100</f>
        <v>0.02906</v>
      </c>
      <c r="S250" s="191">
        <f>VLOOKUP(A250,VBMA!$A:$AF,31,0)/100</f>
        <v>0.03019</v>
      </c>
    </row>
    <row r="251" ht="15.75" customHeight="1">
      <c r="A251" s="108">
        <f>VBMA!A250</f>
        <v>45366</v>
      </c>
      <c r="B251" s="148">
        <f>VLOOKUP(A251,'VNIBOR đã xử lý'!$A:$T,12,0)</f>
        <v>0.002184451736</v>
      </c>
      <c r="C251" s="148">
        <f>VLOOKUP(A251,'VNIBOR đã xử lý'!$A:$T,13,0)</f>
        <v>0.002768665573</v>
      </c>
      <c r="D251" s="148">
        <f>VLOOKUP(A251,'VNIBOR đã xử lý'!$A:$T,14,0)</f>
        <v>0.003657686628</v>
      </c>
      <c r="E251" s="148">
        <f>VLOOKUP(A251,'VNIBOR đã xử lý'!$A:$T,15,0)</f>
        <v>0.005181722724</v>
      </c>
      <c r="F251" s="148">
        <f>VLOOKUP(A251,'VNIBOR đã xử lý'!$A:$T,16,0)</f>
        <v>0.006604156412</v>
      </c>
      <c r="G251" s="148">
        <f>VLOOKUP(A251,'VNIBOR đã xử lý'!$A:$T,17,0)</f>
        <v>0.007137569046</v>
      </c>
      <c r="H251" s="148">
        <f>VLOOKUP(A251,'VNIBOR đã xử lý'!$A:$T,18,0)</f>
        <v>0.01064285206</v>
      </c>
      <c r="I251" s="148">
        <f>VLOOKUP(A251,'VNIBOR đã xử lý'!$A:$T,19,0)</f>
        <v>0.01196368335</v>
      </c>
      <c r="J251" s="191">
        <f>VLOOKUP(A251,VBMA!$A:$AF,4,0)/100</f>
        <v>0.01327</v>
      </c>
      <c r="K251" s="191">
        <f>VLOOKUP(A251,VBMA!$A:$AF,7,0)/100</f>
        <v>0.01365</v>
      </c>
      <c r="L251" s="191">
        <f>VLOOKUP(A251,VBMA!$A:$AF,10,0)/100</f>
        <v>0.01398</v>
      </c>
      <c r="M251" s="191">
        <f>VLOOKUP(A251,VBMA!$A:$AF,13,0)/100</f>
        <v>0.01518</v>
      </c>
      <c r="N251" s="191">
        <f>VLOOKUP(A251,VBMA!$A:$AF,16,0)/100</f>
        <v>0.01638</v>
      </c>
      <c r="O251" s="191">
        <f>VLOOKUP(A251,VBMA!$A:$AF,19,0)/100</f>
        <v>0.02011</v>
      </c>
      <c r="P251" s="191">
        <f>VLOOKUP(A251,VBMA!$A:$AF,22,0)/100</f>
        <v>0.0253</v>
      </c>
      <c r="Q251" s="191">
        <f>VLOOKUP(A251,VBMA!$A:$AF,25,0)/100</f>
        <v>0.02712</v>
      </c>
      <c r="R251" s="191">
        <f>VLOOKUP(A251,VBMA!$A:$AF,28,0)/100</f>
        <v>0.02906</v>
      </c>
      <c r="S251" s="191">
        <f>VLOOKUP(A251,VBMA!$A:$AF,31,0)/100</f>
        <v>0.03019</v>
      </c>
    </row>
    <row r="252" ht="15.75" customHeight="1">
      <c r="A252" s="108">
        <f>VBMA!A251</f>
        <v>45365</v>
      </c>
      <c r="B252" s="148">
        <f>VLOOKUP(A252,'VNIBOR đã xử lý'!$A:$T,12,0)</f>
        <v>0.003433784409</v>
      </c>
      <c r="C252" s="148">
        <f>VLOOKUP(A252,'VNIBOR đã xử lý'!$A:$T,13,0)</f>
        <v>0.003829990303</v>
      </c>
      <c r="D252" s="148">
        <f>VLOOKUP(A252,'VNIBOR đã xử lý'!$A:$T,14,0)</f>
        <v>0.004437506006</v>
      </c>
      <c r="E252" s="148">
        <f>VLOOKUP(A252,'VNIBOR đã xử lý'!$A:$T,15,0)</f>
        <v>0.005731778591</v>
      </c>
      <c r="F252" s="148">
        <f>VLOOKUP(A252,'VNIBOR đã xử lý'!$A:$T,16,0)</f>
        <v>0.006973223723</v>
      </c>
      <c r="G252" s="148">
        <f>VLOOKUP(A252,'VNIBOR đã xử lý'!$A:$T,17,0)</f>
        <v>0.007448670795</v>
      </c>
      <c r="H252" s="148">
        <f>VLOOKUP(A252,'VNIBOR đã xử lý'!$A:$T,18,0)</f>
        <v>0.0112786611</v>
      </c>
      <c r="I252" s="148">
        <f>VLOOKUP(A252,'VNIBOR đã xử lý'!$A:$T,19,0)</f>
        <v>0.01222955524</v>
      </c>
      <c r="J252" s="191">
        <f>VLOOKUP(A252,VBMA!$A:$AF,4,0)/100</f>
        <v>0.01317</v>
      </c>
      <c r="K252" s="191">
        <f>VLOOKUP(A252,VBMA!$A:$AF,7,0)/100</f>
        <v>0.01354</v>
      </c>
      <c r="L252" s="191">
        <f>VLOOKUP(A252,VBMA!$A:$AF,10,0)/100</f>
        <v>0.01388</v>
      </c>
      <c r="M252" s="191">
        <f>VLOOKUP(A252,VBMA!$A:$AF,13,0)/100</f>
        <v>0.01506</v>
      </c>
      <c r="N252" s="191">
        <f>VLOOKUP(A252,VBMA!$A:$AF,16,0)/100</f>
        <v>0.01625</v>
      </c>
      <c r="O252" s="191">
        <f>VLOOKUP(A252,VBMA!$A:$AF,19,0)/100</f>
        <v>0.01997</v>
      </c>
      <c r="P252" s="191">
        <f>VLOOKUP(A252,VBMA!$A:$AF,22,0)/100</f>
        <v>0.02507</v>
      </c>
      <c r="Q252" s="191">
        <f>VLOOKUP(A252,VBMA!$A:$AF,25,0)/100</f>
        <v>0.02696</v>
      </c>
      <c r="R252" s="191">
        <f>VLOOKUP(A252,VBMA!$A:$AF,28,0)/100</f>
        <v>0.02902</v>
      </c>
      <c r="S252" s="191">
        <f>VLOOKUP(A252,VBMA!$A:$AF,31,0)/100</f>
        <v>0.03019</v>
      </c>
    </row>
    <row r="253" ht="15.75" customHeight="1">
      <c r="A253" s="108">
        <f>VBMA!A252</f>
        <v>45364</v>
      </c>
      <c r="B253" s="148">
        <f>VLOOKUP(A253,'VNIBOR đã xử lý'!$A:$T,12,0)</f>
        <v>0.003773568979</v>
      </c>
      <c r="C253" s="148">
        <f>VLOOKUP(A253,'VNIBOR đã xử lý'!$A:$T,13,0)</f>
        <v>0.004135418059</v>
      </c>
      <c r="D253" s="148">
        <f>VLOOKUP(A253,'VNIBOR đã xử lý'!$A:$T,14,0)</f>
        <v>0.004652345317</v>
      </c>
      <c r="E253" s="148">
        <f>VLOOKUP(A253,'VNIBOR đã xử lý'!$A:$T,15,0)</f>
        <v>0.005686199832</v>
      </c>
      <c r="F253" s="148">
        <f>VLOOKUP(A253,'VNIBOR đã xử lý'!$A:$T,16,0)</f>
        <v>0.006823439798</v>
      </c>
      <c r="G253" s="148">
        <f>VLOOKUP(A253,'VNIBOR đã xử lý'!$A:$T,17,0)</f>
        <v>0.007340367056</v>
      </c>
      <c r="H253" s="148">
        <f>VLOOKUP(A253,'VNIBOR đã xử lý'!$A:$T,18,0)</f>
        <v>0.01106224331</v>
      </c>
      <c r="I253" s="148">
        <f>VLOOKUP(A253,'VNIBOR đã xử lý'!$A:$T,19,0)</f>
        <v>0.01212194419</v>
      </c>
      <c r="J253" s="191">
        <f>VLOOKUP(A253,VBMA!$A:$AF,4,0)/100</f>
        <v>0.01317</v>
      </c>
      <c r="K253" s="191">
        <f>VLOOKUP(A253,VBMA!$A:$AF,7,0)/100</f>
        <v>0.01354</v>
      </c>
      <c r="L253" s="191">
        <f>VLOOKUP(A253,VBMA!$A:$AF,10,0)/100</f>
        <v>0.01388</v>
      </c>
      <c r="M253" s="191">
        <f>VLOOKUP(A253,VBMA!$A:$AF,13,0)/100</f>
        <v>0.01509</v>
      </c>
      <c r="N253" s="191">
        <f>VLOOKUP(A253,VBMA!$A:$AF,16,0)/100</f>
        <v>0.0163</v>
      </c>
      <c r="O253" s="191">
        <f>VLOOKUP(A253,VBMA!$A:$AF,19,0)/100</f>
        <v>0.01998</v>
      </c>
      <c r="P253" s="191">
        <f>VLOOKUP(A253,VBMA!$A:$AF,22,0)/100</f>
        <v>0.02523</v>
      </c>
      <c r="Q253" s="191">
        <f>VLOOKUP(A253,VBMA!$A:$AF,25,0)/100</f>
        <v>0.02697</v>
      </c>
      <c r="R253" s="191">
        <f>VLOOKUP(A253,VBMA!$A:$AF,28,0)/100</f>
        <v>0.02902</v>
      </c>
      <c r="S253" s="191">
        <f>VLOOKUP(A253,VBMA!$A:$AF,31,0)/100</f>
        <v>0.03019</v>
      </c>
    </row>
    <row r="254" ht="15.75" customHeight="1">
      <c r="A254" s="108">
        <f>VBMA!A253</f>
        <v>45363</v>
      </c>
      <c r="B254" s="148">
        <f>VLOOKUP(A254,'VNIBOR đã xử lý'!$A:$T,12,0)</f>
        <v>0.003934417053</v>
      </c>
      <c r="C254" s="148">
        <f>VLOOKUP(A254,'VNIBOR đã xử lý'!$A:$T,13,0)</f>
        <v>0.004406547099</v>
      </c>
      <c r="D254" s="148">
        <f>VLOOKUP(A254,'VNIBOR đã xử lý'!$A:$T,14,0)</f>
        <v>0.004721300463</v>
      </c>
      <c r="E254" s="148">
        <f>VLOOKUP(A254,'VNIBOR đã xử lý'!$A:$T,15,0)</f>
        <v>0.00571801945</v>
      </c>
      <c r="F254" s="148">
        <f>VLOOKUP(A254,'VNIBOR đã xử lý'!$A:$T,16,0)</f>
        <v>0.006898344566</v>
      </c>
      <c r="G254" s="148">
        <f>VLOOKUP(A254,'VNIBOR đã xử lý'!$A:$T,17,0)</f>
        <v>0.007422933506</v>
      </c>
      <c r="H254" s="148">
        <f>VLOOKUP(A254,'VNIBOR đã xử lý'!$A:$T,18,0)</f>
        <v>0.01114751498</v>
      </c>
      <c r="I254" s="148">
        <f>VLOOKUP(A254,'VNIBOR đã xử lý'!$A:$T,19,0)</f>
        <v>0.01214423397</v>
      </c>
      <c r="J254" s="191">
        <f>VLOOKUP(A254,VBMA!$A:$AF,4,0)/100</f>
        <v>0.01313</v>
      </c>
      <c r="K254" s="191">
        <f>VLOOKUP(A254,VBMA!$A:$AF,7,0)/100</f>
        <v>0.0135</v>
      </c>
      <c r="L254" s="191">
        <f>VLOOKUP(A254,VBMA!$A:$AF,10,0)/100</f>
        <v>0.01383</v>
      </c>
      <c r="M254" s="191">
        <f>VLOOKUP(A254,VBMA!$A:$AF,13,0)/100</f>
        <v>0.01492</v>
      </c>
      <c r="N254" s="191">
        <f>VLOOKUP(A254,VBMA!$A:$AF,16,0)/100</f>
        <v>0.01601</v>
      </c>
      <c r="O254" s="191">
        <f>VLOOKUP(A254,VBMA!$A:$AF,19,0)/100</f>
        <v>0.01992</v>
      </c>
      <c r="P254" s="191">
        <f>VLOOKUP(A254,VBMA!$A:$AF,22,0)/100</f>
        <v>0.02499</v>
      </c>
      <c r="Q254" s="191">
        <f>VLOOKUP(A254,VBMA!$A:$AF,25,0)/100</f>
        <v>0.02696</v>
      </c>
      <c r="R254" s="191">
        <f>VLOOKUP(A254,VBMA!$A:$AF,28,0)/100</f>
        <v>0.02902</v>
      </c>
      <c r="S254" s="191">
        <f>VLOOKUP(A254,VBMA!$A:$AF,31,0)/100</f>
        <v>0.03019</v>
      </c>
    </row>
    <row r="255" ht="15.75" customHeight="1">
      <c r="A255" s="108">
        <f>VBMA!A254</f>
        <v>45362</v>
      </c>
      <c r="B255" s="148">
        <f>VLOOKUP(A255,'VNIBOR đã xử lý'!$A:$T,12,0)</f>
        <v>0.002044374891</v>
      </c>
      <c r="C255" s="148">
        <f>VLOOKUP(A255,'VNIBOR đã xử lý'!$A:$T,13,0)</f>
        <v>0.002734351417</v>
      </c>
      <c r="D255" s="148">
        <f>VLOOKUP(A255,'VNIBOR đã xử lý'!$A:$T,14,0)</f>
        <v>0.003475437315</v>
      </c>
      <c r="E255" s="148">
        <f>VLOOKUP(A255,'VNIBOR đã xử lý'!$A:$T,15,0)</f>
        <v>0.005264265345</v>
      </c>
      <c r="F255" s="148">
        <f>VLOOKUP(A255,'VNIBOR đã xử lý'!$A:$T,16,0)</f>
        <v>0.00649089028</v>
      </c>
      <c r="G255" s="148">
        <f>VLOOKUP(A255,'VNIBOR đã xử lý'!$A:$T,17,0)</f>
        <v>0.007129757433</v>
      </c>
      <c r="H255" s="148">
        <f>VLOOKUP(A255,'VNIBOR đã xử lý'!$A:$T,18,0)</f>
        <v>0.01098851504</v>
      </c>
      <c r="I255" s="148">
        <f>VLOOKUP(A255,'VNIBOR đã xử lý'!$A:$T,19,0)</f>
        <v>0.01195959311</v>
      </c>
      <c r="J255" s="191">
        <f>VLOOKUP(A255,VBMA!$A:$AF,4,0)/100</f>
        <v>0.01292</v>
      </c>
      <c r="K255" s="191">
        <f>VLOOKUP(A255,VBMA!$A:$AF,7,0)/100</f>
        <v>0.01317</v>
      </c>
      <c r="L255" s="191">
        <f>VLOOKUP(A255,VBMA!$A:$AF,10,0)/100</f>
        <v>0.01342</v>
      </c>
      <c r="M255" s="191">
        <f>VLOOKUP(A255,VBMA!$A:$AF,13,0)/100</f>
        <v>0.01449</v>
      </c>
      <c r="N255" s="191">
        <f>VLOOKUP(A255,VBMA!$A:$AF,16,0)/100</f>
        <v>0.01557</v>
      </c>
      <c r="O255" s="191">
        <f>VLOOKUP(A255,VBMA!$A:$AF,19,0)/100</f>
        <v>0.01937</v>
      </c>
      <c r="P255" s="191">
        <f>VLOOKUP(A255,VBMA!$A:$AF,22,0)/100</f>
        <v>0.02473</v>
      </c>
      <c r="Q255" s="191">
        <f>VLOOKUP(A255,VBMA!$A:$AF,25,0)/100</f>
        <v>0.02684</v>
      </c>
      <c r="R255" s="191">
        <f>VLOOKUP(A255,VBMA!$A:$AF,28,0)/100</f>
        <v>0.02906</v>
      </c>
      <c r="S255" s="191">
        <f>VLOOKUP(A255,VBMA!$A:$AF,31,0)/100</f>
        <v>0.03038</v>
      </c>
    </row>
    <row r="256" ht="15.75" customHeight="1">
      <c r="A256" s="108">
        <f>VBMA!A255</f>
        <v>45359</v>
      </c>
      <c r="B256" s="148">
        <f>VLOOKUP(A256,'VNIBOR đã xử lý'!$A:$T,12,0)</f>
        <v>0.002017468567</v>
      </c>
      <c r="C256" s="148">
        <f>VLOOKUP(A256,'VNIBOR đã xử lý'!$A:$T,13,0)</f>
        <v>0.002673145852</v>
      </c>
      <c r="D256" s="148">
        <f>VLOOKUP(A256,'VNIBOR đã xử lý'!$A:$T,14,0)</f>
        <v>0.003328823136</v>
      </c>
      <c r="E256" s="148">
        <f>VLOOKUP(A256,'VNIBOR đã xử lý'!$A:$T,15,0)</f>
        <v>0.005194981561</v>
      </c>
      <c r="F256" s="148">
        <f>VLOOKUP(A256,'VNIBOR đã xử lý'!$A:$T,16,0)</f>
        <v>0.00650633613</v>
      </c>
      <c r="G256" s="148">
        <f>VLOOKUP(A256,'VNIBOR đã xử lý'!$A:$T,17,0)</f>
        <v>0.007061139986</v>
      </c>
      <c r="H256" s="148">
        <f>VLOOKUP(A256,'VNIBOR đã xử lý'!$A:$T,18,0)</f>
        <v>0.01079345684</v>
      </c>
      <c r="I256" s="148">
        <f>VLOOKUP(A256,'VNIBOR đã xử lý'!$A:$T,19,0)</f>
        <v>0.01182740948</v>
      </c>
      <c r="J256" s="191">
        <f>VLOOKUP(A256,VBMA!$A:$AF,4,0)/100</f>
        <v>0.01285</v>
      </c>
      <c r="K256" s="191">
        <f>VLOOKUP(A256,VBMA!$A:$AF,7,0)/100</f>
        <v>0.0131</v>
      </c>
      <c r="L256" s="191">
        <f>VLOOKUP(A256,VBMA!$A:$AF,10,0)/100</f>
        <v>0.01335</v>
      </c>
      <c r="M256" s="191">
        <f>VLOOKUP(A256,VBMA!$A:$AF,13,0)/100</f>
        <v>0.01444</v>
      </c>
      <c r="N256" s="191">
        <f>VLOOKUP(A256,VBMA!$A:$AF,16,0)/100</f>
        <v>0.01552</v>
      </c>
      <c r="O256" s="191">
        <f>VLOOKUP(A256,VBMA!$A:$AF,19,0)/100</f>
        <v>0.01951</v>
      </c>
      <c r="P256" s="191">
        <f>VLOOKUP(A256,VBMA!$A:$AF,22,0)/100</f>
        <v>0.02508</v>
      </c>
      <c r="Q256" s="191">
        <f>VLOOKUP(A256,VBMA!$A:$AF,25,0)/100</f>
        <v>0.02717</v>
      </c>
      <c r="R256" s="191">
        <f>VLOOKUP(A256,VBMA!$A:$AF,28,0)/100</f>
        <v>0.02902</v>
      </c>
      <c r="S256" s="191">
        <f>VLOOKUP(A256,VBMA!$A:$AF,31,0)/100</f>
        <v>0.0305</v>
      </c>
    </row>
    <row r="257" ht="15.75" customHeight="1">
      <c r="A257" s="108">
        <f>VBMA!A256</f>
        <v>45358</v>
      </c>
      <c r="B257" s="148">
        <f>VLOOKUP(A257,'VNIBOR đã xử lý'!$A:$T,12,0)</f>
        <v>0.002875215862</v>
      </c>
      <c r="C257" s="148">
        <f>VLOOKUP(A257,'VNIBOR đã xử lý'!$A:$T,13,0)</f>
        <v>0.003306498241</v>
      </c>
      <c r="D257" s="148">
        <f>VLOOKUP(A257,'VNIBOR đã xử lý'!$A:$T,14,0)</f>
        <v>0.003977381942</v>
      </c>
      <c r="E257" s="148">
        <f>VLOOKUP(A257,'VNIBOR đã xử lý'!$A:$T,15,0)</f>
        <v>0.005367069609</v>
      </c>
      <c r="F257" s="148">
        <f>VLOOKUP(A257,'VNIBOR đã xử lý'!$A:$T,16,0)</f>
        <v>0.00637339516</v>
      </c>
      <c r="G257" s="148">
        <f>VLOOKUP(A257,'VNIBOR đã xử lý'!$A:$T,17,0)</f>
        <v>0.006756757275</v>
      </c>
      <c r="H257" s="148">
        <f>VLOOKUP(A257,'VNIBOR đã xử lý'!$A:$T,18,0)</f>
        <v>0.009919494723</v>
      </c>
      <c r="I257" s="148">
        <f>VLOOKUP(A257,'VNIBOR đã xử lý'!$A:$T,19,0)</f>
        <v>0.01114146146</v>
      </c>
      <c r="J257" s="191">
        <f>VLOOKUP(A257,VBMA!$A:$AF,4,0)/100</f>
        <v>0.01235</v>
      </c>
      <c r="K257" s="191">
        <f>VLOOKUP(A257,VBMA!$A:$AF,7,0)/100</f>
        <v>0.01267</v>
      </c>
      <c r="L257" s="191">
        <f>VLOOKUP(A257,VBMA!$A:$AF,10,0)/100</f>
        <v>0.01298</v>
      </c>
      <c r="M257" s="191">
        <f>VLOOKUP(A257,VBMA!$A:$AF,13,0)/100</f>
        <v>0.01397</v>
      </c>
      <c r="N257" s="191">
        <f>VLOOKUP(A257,VBMA!$A:$AF,16,0)/100</f>
        <v>0.01496</v>
      </c>
      <c r="O257" s="191">
        <f>VLOOKUP(A257,VBMA!$A:$AF,19,0)/100</f>
        <v>0.01897</v>
      </c>
      <c r="P257" s="191">
        <f>VLOOKUP(A257,VBMA!$A:$AF,22,0)/100</f>
        <v>0.02415</v>
      </c>
      <c r="Q257" s="191">
        <f>VLOOKUP(A257,VBMA!$A:$AF,25,0)/100</f>
        <v>0.02618</v>
      </c>
      <c r="R257" s="191">
        <f>VLOOKUP(A257,VBMA!$A:$AF,28,0)/100</f>
        <v>0.02865</v>
      </c>
      <c r="S257" s="191">
        <f>VLOOKUP(A257,VBMA!$A:$AF,31,0)/100</f>
        <v>0.03013</v>
      </c>
    </row>
    <row r="258" ht="15.75" customHeight="1">
      <c r="A258" s="108">
        <f>VBMA!A257</f>
        <v>45357</v>
      </c>
      <c r="B258" s="148">
        <f>VLOOKUP(A258,'VNIBOR đã xử lý'!$A:$T,12,0)</f>
        <v>0.00348894729</v>
      </c>
      <c r="C258" s="148">
        <f>VLOOKUP(A258,'VNIBOR đã xử lý'!$A:$T,13,0)</f>
        <v>0.003907620965</v>
      </c>
      <c r="D258" s="148">
        <f>VLOOKUP(A258,'VNIBOR đã xử lý'!$A:$T,14,0)</f>
        <v>0.004419333234</v>
      </c>
      <c r="E258" s="148">
        <f>VLOOKUP(A258,'VNIBOR đã xử lý'!$A:$T,15,0)</f>
        <v>0.005466017422</v>
      </c>
      <c r="F258" s="148">
        <f>VLOOKUP(A258,'VNIBOR đã xử lý'!$A:$T,16,0)</f>
        <v>0.006349884068</v>
      </c>
      <c r="G258" s="148">
        <f>VLOOKUP(A258,'VNIBOR đã xử lý'!$A:$T,17,0)</f>
        <v>0.006791817392</v>
      </c>
      <c r="H258" s="148">
        <f>VLOOKUP(A258,'VNIBOR đã xử lý'!$A:$T,18,0)</f>
        <v>0.009931869953</v>
      </c>
      <c r="I258" s="148">
        <f>VLOOKUP(A258,'VNIBOR đã xử lý'!$A:$T,19,0)</f>
        <v>0.01100181379</v>
      </c>
      <c r="J258" s="191">
        <f>VLOOKUP(A258,VBMA!$A:$AF,4,0)/100</f>
        <v>0.01206</v>
      </c>
      <c r="K258" s="191">
        <f>VLOOKUP(A258,VBMA!$A:$AF,7,0)/100</f>
        <v>0.01238</v>
      </c>
      <c r="L258" s="191">
        <f>VLOOKUP(A258,VBMA!$A:$AF,10,0)/100</f>
        <v>0.01269</v>
      </c>
      <c r="M258" s="191">
        <f>VLOOKUP(A258,VBMA!$A:$AF,13,0)/100</f>
        <v>0.01361</v>
      </c>
      <c r="N258" s="191">
        <f>VLOOKUP(A258,VBMA!$A:$AF,16,0)/100</f>
        <v>0.01454</v>
      </c>
      <c r="O258" s="191">
        <f>VLOOKUP(A258,VBMA!$A:$AF,19,0)/100</f>
        <v>0.01841</v>
      </c>
      <c r="P258" s="191">
        <f>VLOOKUP(A258,VBMA!$A:$AF,22,0)/100</f>
        <v>0.0235</v>
      </c>
      <c r="Q258" s="191">
        <f>VLOOKUP(A258,VBMA!$A:$AF,25,0)/100</f>
        <v>0.02576</v>
      </c>
      <c r="R258" s="191">
        <f>VLOOKUP(A258,VBMA!$A:$AF,28,0)/100</f>
        <v>0.02856</v>
      </c>
      <c r="S258" s="191">
        <f>VLOOKUP(A258,VBMA!$A:$AF,31,0)/100</f>
        <v>0.03011</v>
      </c>
    </row>
    <row r="259" ht="15.75" customHeight="1">
      <c r="A259" s="108">
        <f>VBMA!A258</f>
        <v>45356</v>
      </c>
      <c r="B259" s="148">
        <f>VLOOKUP(A259,'VNIBOR đã xử lý'!$A:$T,12,0)</f>
        <v>0.003529718255</v>
      </c>
      <c r="C259" s="148">
        <f>VLOOKUP(A259,'VNIBOR đã xử lý'!$A:$T,13,0)</f>
        <v>0.003976815901</v>
      </c>
      <c r="D259" s="148">
        <f>VLOOKUP(A259,'VNIBOR đã xử lý'!$A:$T,14,0)</f>
        <v>0.004470976457</v>
      </c>
      <c r="E259" s="148">
        <f>VLOOKUP(A259,'VNIBOR đã xử lý'!$A:$T,15,0)</f>
        <v>0.005647549209</v>
      </c>
      <c r="F259" s="148">
        <f>VLOOKUP(A259,'VNIBOR đã xử lý'!$A:$T,16,0)</f>
        <v>0.00644761868</v>
      </c>
      <c r="G259" s="148">
        <f>VLOOKUP(A259,'VNIBOR đã xử lý'!$A:$T,17,0)</f>
        <v>0.006894716326</v>
      </c>
      <c r="H259" s="148">
        <f>VLOOKUP(A259,'VNIBOR đã xử lý'!$A:$T,18,0)</f>
        <v>0.009953805481</v>
      </c>
      <c r="I259" s="148">
        <f>VLOOKUP(A259,'VNIBOR đã xử lý'!$A:$T,19,0)</f>
        <v>0.01101272096</v>
      </c>
      <c r="J259" s="191">
        <f>VLOOKUP(A259,VBMA!$A:$AF,4,0)/100</f>
        <v>0.01206</v>
      </c>
      <c r="K259" s="191">
        <f>VLOOKUP(A259,VBMA!$A:$AF,7,0)/100</f>
        <v>0.01238</v>
      </c>
      <c r="L259" s="191">
        <f>VLOOKUP(A259,VBMA!$A:$AF,10,0)/100</f>
        <v>0.01269</v>
      </c>
      <c r="M259" s="191">
        <f>VLOOKUP(A259,VBMA!$A:$AF,13,0)/100</f>
        <v>0.01361</v>
      </c>
      <c r="N259" s="191">
        <f>VLOOKUP(A259,VBMA!$A:$AF,16,0)/100</f>
        <v>0.01454</v>
      </c>
      <c r="O259" s="191">
        <f>VLOOKUP(A259,VBMA!$A:$AF,19,0)/100</f>
        <v>0.01827</v>
      </c>
      <c r="P259" s="191">
        <f>VLOOKUP(A259,VBMA!$A:$AF,22,0)/100</f>
        <v>0.02335</v>
      </c>
      <c r="Q259" s="191">
        <f>VLOOKUP(A259,VBMA!$A:$AF,25,0)/100</f>
        <v>0.02561</v>
      </c>
      <c r="R259" s="191">
        <f>VLOOKUP(A259,VBMA!$A:$AF,28,0)/100</f>
        <v>0.02856</v>
      </c>
      <c r="S259" s="191">
        <f>VLOOKUP(A259,VBMA!$A:$AF,31,0)/100</f>
        <v>0.03013</v>
      </c>
    </row>
    <row r="260" ht="15.75" customHeight="1">
      <c r="A260" s="108">
        <f>VBMA!A259</f>
        <v>45355</v>
      </c>
      <c r="B260" s="148">
        <f>VLOOKUP(A260,'VNIBOR đã xử lý'!$A:$T,12,0)</f>
        <v>0.003549442776</v>
      </c>
      <c r="C260" s="148">
        <f>VLOOKUP(A260,'VNIBOR đã xử lý'!$A:$T,13,0)</f>
        <v>0.00401647472</v>
      </c>
      <c r="D260" s="148">
        <f>VLOOKUP(A260,'VNIBOR đã xử lý'!$A:$T,14,0)</f>
        <v>0.004576913053</v>
      </c>
      <c r="E260" s="148">
        <f>VLOOKUP(A260,'VNIBOR đã xử lý'!$A:$T,15,0)</f>
        <v>0.005651086524</v>
      </c>
      <c r="F260" s="148">
        <f>VLOOKUP(A260,'VNIBOR đã xử lý'!$A:$T,16,0)</f>
        <v>0.006398337635</v>
      </c>
      <c r="G260" s="148">
        <f>VLOOKUP(A260,'VNIBOR đã xử lý'!$A:$T,17,0)</f>
        <v>0.006818666385</v>
      </c>
      <c r="H260" s="148">
        <f>VLOOKUP(A260,'VNIBOR đã xử lý'!$A:$T,18,0)</f>
        <v>0.009807670827</v>
      </c>
      <c r="I260" s="148">
        <f>VLOOKUP(A260,'VNIBOR đã xử lý'!$A:$T,19,0)</f>
        <v>0.01097525069</v>
      </c>
      <c r="J260" s="191">
        <f>VLOOKUP(A260,VBMA!$A:$AF,4,0)/100</f>
        <v>0.01213</v>
      </c>
      <c r="K260" s="191">
        <f>VLOOKUP(A260,VBMA!$A:$AF,7,0)/100</f>
        <v>0.01244</v>
      </c>
      <c r="L260" s="191">
        <f>VLOOKUP(A260,VBMA!$A:$AF,10,0)/100</f>
        <v>0.01275</v>
      </c>
      <c r="M260" s="191">
        <f>VLOOKUP(A260,VBMA!$A:$AF,13,0)/100</f>
        <v>0.01365</v>
      </c>
      <c r="N260" s="191">
        <f>VLOOKUP(A260,VBMA!$A:$AF,16,0)/100</f>
        <v>0.01454</v>
      </c>
      <c r="O260" s="191">
        <f>VLOOKUP(A260,VBMA!$A:$AF,19,0)/100</f>
        <v>0.01836</v>
      </c>
      <c r="P260" s="191">
        <f>VLOOKUP(A260,VBMA!$A:$AF,22,0)/100</f>
        <v>0.02335</v>
      </c>
      <c r="Q260" s="191">
        <f>VLOOKUP(A260,VBMA!$A:$AF,25,0)/100</f>
        <v>0.02562</v>
      </c>
      <c r="R260" s="191">
        <f>VLOOKUP(A260,VBMA!$A:$AF,28,0)/100</f>
        <v>0.02856</v>
      </c>
      <c r="S260" s="191">
        <f>VLOOKUP(A260,VBMA!$A:$AF,31,0)/100</f>
        <v>0.03013</v>
      </c>
    </row>
    <row r="261" ht="15.75" customHeight="1">
      <c r="A261" s="108">
        <f>VBMA!A260</f>
        <v>45352</v>
      </c>
      <c r="B261" s="148">
        <f>VLOOKUP(A261,'VNIBOR đã xử lý'!$A:$T,12,0)</f>
        <v>0.003380690668</v>
      </c>
      <c r="C261" s="148">
        <f>VLOOKUP(A261,'VNIBOR đã xử lý'!$A:$T,13,0)</f>
        <v>0.003748656999</v>
      </c>
      <c r="D261" s="148">
        <f>VLOOKUP(A261,'VNIBOR đã xử lý'!$A:$T,14,0)</f>
        <v>0.004277608601</v>
      </c>
      <c r="E261" s="148">
        <f>VLOOKUP(A261,'VNIBOR đã xử lý'!$A:$T,15,0)</f>
        <v>0.005611486551</v>
      </c>
      <c r="F261" s="148">
        <f>VLOOKUP(A261,'VNIBOR đã xử lý'!$A:$T,16,0)</f>
        <v>0.006347419214</v>
      </c>
      <c r="G261" s="148">
        <f>VLOOKUP(A261,'VNIBOR đã xử lý'!$A:$T,17,0)</f>
        <v>0.006692387649</v>
      </c>
      <c r="H261" s="148">
        <f>VLOOKUP(A261,'VNIBOR đã xử lý'!$A:$T,18,0)</f>
        <v>0.009797103569</v>
      </c>
      <c r="I261" s="148">
        <f>VLOOKUP(A261,'VNIBOR đã xử lý'!$A:$T,19,0)</f>
        <v>0.01096999625</v>
      </c>
      <c r="J261" s="191">
        <f>VLOOKUP(A261,VBMA!$A:$AF,4,0)/100</f>
        <v>0.01213</v>
      </c>
      <c r="K261" s="191">
        <f>VLOOKUP(A261,VBMA!$A:$AF,7,0)/100</f>
        <v>0.01244</v>
      </c>
      <c r="L261" s="191">
        <f>VLOOKUP(A261,VBMA!$A:$AF,10,0)/100</f>
        <v>0.01275</v>
      </c>
      <c r="M261" s="191">
        <f>VLOOKUP(A261,VBMA!$A:$AF,13,0)/100</f>
        <v>0.01368</v>
      </c>
      <c r="N261" s="191">
        <f>VLOOKUP(A261,VBMA!$A:$AF,16,0)/100</f>
        <v>0.01461</v>
      </c>
      <c r="O261" s="191">
        <f>VLOOKUP(A261,VBMA!$A:$AF,19,0)/100</f>
        <v>0.01839</v>
      </c>
      <c r="P261" s="191">
        <f>VLOOKUP(A261,VBMA!$A:$AF,22,0)/100</f>
        <v>0.02334</v>
      </c>
      <c r="Q261" s="191">
        <f>VLOOKUP(A261,VBMA!$A:$AF,25,0)/100</f>
        <v>0.02568</v>
      </c>
      <c r="R261" s="191">
        <f>VLOOKUP(A261,VBMA!$A:$AF,28,0)/100</f>
        <v>0.02852</v>
      </c>
      <c r="S261" s="191">
        <f>VLOOKUP(A261,VBMA!$A:$AF,31,0)/100</f>
        <v>0.03013</v>
      </c>
    </row>
    <row r="262" ht="15.75" customHeight="1">
      <c r="A262" s="108">
        <f>VBMA!A261</f>
        <v>45351</v>
      </c>
      <c r="B262" s="148">
        <f>VLOOKUP(A262,'VNIBOR đã xử lý'!$A:$T,12,0)</f>
        <v>0.00341591954</v>
      </c>
      <c r="C262" s="148">
        <f>VLOOKUP(A262,'VNIBOR đã xử lý'!$A:$T,13,0)</f>
        <v>0.003834195402</v>
      </c>
      <c r="D262" s="148">
        <f>VLOOKUP(A262,'VNIBOR đã xử lý'!$A:$T,14,0)</f>
        <v>0.0044151341</v>
      </c>
      <c r="E262" s="148">
        <f>VLOOKUP(A262,'VNIBOR đã xử lý'!$A:$T,15,0)</f>
        <v>0.005809386973</v>
      </c>
      <c r="F262" s="148">
        <f>VLOOKUP(A262,'VNIBOR đã xử lý'!$A:$T,16,0)</f>
        <v>0.00650651341</v>
      </c>
      <c r="G262" s="148">
        <f>VLOOKUP(A262,'VNIBOR đã xử lý'!$A:$T,17,0)</f>
        <v>0.006901551724</v>
      </c>
      <c r="H262" s="148">
        <f>VLOOKUP(A262,'VNIBOR đã xử lý'!$A:$T,18,0)</f>
        <v>0.009992145594</v>
      </c>
      <c r="I262" s="148">
        <f>VLOOKUP(A262,'VNIBOR đã xử lý'!$A:$T,19,0)</f>
        <v>0.0110610728</v>
      </c>
      <c r="J262" s="191">
        <f>VLOOKUP(A262,VBMA!$A:$AF,4,0)/100</f>
        <v>0.01213</v>
      </c>
      <c r="K262" s="191">
        <f>VLOOKUP(A262,VBMA!$A:$AF,7,0)/100</f>
        <v>0.01244</v>
      </c>
      <c r="L262" s="191">
        <f>VLOOKUP(A262,VBMA!$A:$AF,10,0)/100</f>
        <v>0.01275</v>
      </c>
      <c r="M262" s="191">
        <f>VLOOKUP(A262,VBMA!$A:$AF,13,0)/100</f>
        <v>0.01361</v>
      </c>
      <c r="N262" s="191">
        <f>VLOOKUP(A262,VBMA!$A:$AF,16,0)/100</f>
        <v>0.01447</v>
      </c>
      <c r="O262" s="191">
        <f>VLOOKUP(A262,VBMA!$A:$AF,19,0)/100</f>
        <v>0.01842</v>
      </c>
      <c r="P262" s="191">
        <f>VLOOKUP(A262,VBMA!$A:$AF,22,0)/100</f>
        <v>0.02354</v>
      </c>
      <c r="Q262" s="191">
        <f>VLOOKUP(A262,VBMA!$A:$AF,25,0)/100</f>
        <v>0.02579</v>
      </c>
      <c r="R262" s="191">
        <f>VLOOKUP(A262,VBMA!$A:$AF,28,0)/100</f>
        <v>0.02852</v>
      </c>
      <c r="S262" s="191">
        <f>VLOOKUP(A262,VBMA!$A:$AF,31,0)/100</f>
        <v>0.03013</v>
      </c>
    </row>
    <row r="263" ht="15.75" customHeight="1">
      <c r="A263" s="108">
        <f>VBMA!A262</f>
        <v>45350</v>
      </c>
      <c r="B263" s="148">
        <f>VLOOKUP(A263,'VNIBOR đã xử lý'!$A:$T,12,0)</f>
        <v>0.005318091603</v>
      </c>
      <c r="C263" s="148">
        <f>VLOOKUP(A263,'VNIBOR đã xử lý'!$A:$T,13,0)</f>
        <v>0.005728931298</v>
      </c>
      <c r="D263" s="148">
        <f>VLOOKUP(A263,'VNIBOR đã xử lý'!$A:$T,14,0)</f>
        <v>0.005934351145</v>
      </c>
      <c r="E263" s="148">
        <f>VLOOKUP(A263,'VNIBOR đã xử lý'!$A:$T,15,0)</f>
        <v>0.006185419847</v>
      </c>
      <c r="F263" s="148">
        <f>VLOOKUP(A263,'VNIBOR đã xử lý'!$A:$T,16,0)</f>
        <v>0.006550610687</v>
      </c>
      <c r="G263" s="148">
        <f>VLOOKUP(A263,'VNIBOR đã xử lý'!$A:$T,17,0)</f>
        <v>0.006687557252</v>
      </c>
      <c r="H263" s="148">
        <f>VLOOKUP(A263,'VNIBOR đã xử lý'!$A:$T,18,0)</f>
        <v>0.009723206107</v>
      </c>
      <c r="I263" s="148">
        <f>VLOOKUP(A263,'VNIBOR đã xử lý'!$A:$T,19,0)</f>
        <v>0.01084160305</v>
      </c>
      <c r="J263" s="191">
        <f>VLOOKUP(A263,VBMA!$A:$AF,4,0)/100</f>
        <v>0.01196</v>
      </c>
      <c r="K263" s="191">
        <f>VLOOKUP(A263,VBMA!$A:$AF,7,0)/100</f>
        <v>0.01202</v>
      </c>
      <c r="L263" s="191">
        <f>VLOOKUP(A263,VBMA!$A:$AF,10,0)/100</f>
        <v>0.01258</v>
      </c>
      <c r="M263" s="191">
        <f>VLOOKUP(A263,VBMA!$A:$AF,13,0)/100</f>
        <v>0.01355</v>
      </c>
      <c r="N263" s="191">
        <f>VLOOKUP(A263,VBMA!$A:$AF,16,0)/100</f>
        <v>0.01452</v>
      </c>
      <c r="O263" s="191">
        <f>VLOOKUP(A263,VBMA!$A:$AF,19,0)/100</f>
        <v>0.01835</v>
      </c>
      <c r="P263" s="191">
        <f>VLOOKUP(A263,VBMA!$A:$AF,22,0)/100</f>
        <v>0.0233</v>
      </c>
      <c r="Q263" s="191">
        <f>VLOOKUP(A263,VBMA!$A:$AF,25,0)/100</f>
        <v>0.02558</v>
      </c>
      <c r="R263" s="191">
        <f>VLOOKUP(A263,VBMA!$A:$AF,28,0)/100</f>
        <v>0.0284</v>
      </c>
      <c r="S263" s="191">
        <f>VLOOKUP(A263,VBMA!$A:$AF,31,0)/100</f>
        <v>0.03013</v>
      </c>
    </row>
    <row r="264" ht="15.75" customHeight="1">
      <c r="A264" s="108">
        <f>VBMA!A263</f>
        <v>45349</v>
      </c>
      <c r="B264" s="148">
        <f>VLOOKUP(A264,'VNIBOR đã xử lý'!$A:$T,12,0)</f>
        <v>0.007810984848</v>
      </c>
      <c r="C264" s="148">
        <f>VLOOKUP(A264,'VNIBOR đã xử lý'!$A:$T,13,0)</f>
        <v>0.007833958333</v>
      </c>
      <c r="D264" s="148">
        <f>VLOOKUP(A264,'VNIBOR đã xử lý'!$A:$T,14,0)</f>
        <v>0.007558276515</v>
      </c>
      <c r="E264" s="148">
        <f>VLOOKUP(A264,'VNIBOR đã xử lý'!$A:$T,15,0)</f>
        <v>0.006593390152</v>
      </c>
      <c r="F264" s="148">
        <f>VLOOKUP(A264,'VNIBOR đã xử lý'!$A:$T,16,0)</f>
        <v>0.006731231061</v>
      </c>
      <c r="G264" s="148">
        <f>VLOOKUP(A264,'VNIBOR đã xử lý'!$A:$T,17,0)</f>
        <v>0.006731231061</v>
      </c>
      <c r="H264" s="148">
        <f>VLOOKUP(A264,'VNIBOR đã xử lý'!$A:$T,18,0)</f>
        <v>0.009786704545</v>
      </c>
      <c r="I264" s="148">
        <f>VLOOKUP(A264,'VNIBOR đã xử lý'!$A:$T,19,0)</f>
        <v>0.01095835227</v>
      </c>
      <c r="J264" s="191">
        <f>VLOOKUP(A264,VBMA!$A:$AF,4,0)/100</f>
        <v>0.01213</v>
      </c>
      <c r="K264" s="191">
        <f>VLOOKUP(A264,VBMA!$A:$AF,7,0)/100</f>
        <v>0.0122</v>
      </c>
      <c r="L264" s="191">
        <f>VLOOKUP(A264,VBMA!$A:$AF,10,0)/100</f>
        <v>0.01275</v>
      </c>
      <c r="M264" s="191">
        <f>VLOOKUP(A264,VBMA!$A:$AF,13,0)/100</f>
        <v>0.01368</v>
      </c>
      <c r="N264" s="191">
        <f>VLOOKUP(A264,VBMA!$A:$AF,16,0)/100</f>
        <v>0.01462</v>
      </c>
      <c r="O264" s="191">
        <f>VLOOKUP(A264,VBMA!$A:$AF,19,0)/100</f>
        <v>0.01836</v>
      </c>
      <c r="P264" s="191">
        <f>VLOOKUP(A264,VBMA!$A:$AF,22,0)/100</f>
        <v>0.0234</v>
      </c>
      <c r="Q264" s="191">
        <f>VLOOKUP(A264,VBMA!$A:$AF,25,0)/100</f>
        <v>0.02578</v>
      </c>
      <c r="R264" s="191">
        <f>VLOOKUP(A264,VBMA!$A:$AF,28,0)/100</f>
        <v>0.02838</v>
      </c>
      <c r="S264" s="191">
        <f>VLOOKUP(A264,VBMA!$A:$AF,31,0)/100</f>
        <v>0.03019</v>
      </c>
    </row>
    <row r="265" ht="15.75" customHeight="1">
      <c r="A265" s="108">
        <f>VBMA!A264</f>
        <v>45348</v>
      </c>
      <c r="B265" s="148">
        <f>VLOOKUP(A265,'VNIBOR đã xử lý'!$A:$T,12,0)</f>
        <v>0.008381573896</v>
      </c>
      <c r="C265" s="148">
        <f>VLOOKUP(A265,'VNIBOR đã xử lý'!$A:$T,13,0)</f>
        <v>0.008172034549</v>
      </c>
      <c r="D265" s="148">
        <f>VLOOKUP(A265,'VNIBOR đã xử lý'!$A:$T,14,0)</f>
        <v>0.007752955854</v>
      </c>
      <c r="E265" s="148">
        <f>VLOOKUP(A265,'VNIBOR đã xử lý'!$A:$T,15,0)</f>
        <v>0.00647243762</v>
      </c>
      <c r="F265" s="148">
        <f>VLOOKUP(A265,'VNIBOR đã xử lý'!$A:$T,16,0)</f>
        <v>0.006519001919</v>
      </c>
      <c r="G265" s="148">
        <f>VLOOKUP(A265,'VNIBOR đã xử lý'!$A:$T,17,0)</f>
        <v>0.006751823417</v>
      </c>
      <c r="H265" s="148">
        <f>VLOOKUP(A265,'VNIBOR đã xử lý'!$A:$T,18,0)</f>
        <v>0.01008117083</v>
      </c>
      <c r="I265" s="148">
        <f>VLOOKUP(A265,'VNIBOR đã xử lý'!$A:$T,19,0)</f>
        <v>0.01110558541</v>
      </c>
      <c r="J265" s="191">
        <f>VLOOKUP(A265,VBMA!$A:$AF,4,0)/100</f>
        <v>0.01213</v>
      </c>
      <c r="K265" s="191">
        <f>VLOOKUP(A265,VBMA!$A:$AF,7,0)/100</f>
        <v>0.01244</v>
      </c>
      <c r="L265" s="191">
        <f>VLOOKUP(A265,VBMA!$A:$AF,10,0)/100</f>
        <v>0.01275</v>
      </c>
      <c r="M265" s="191">
        <f>VLOOKUP(A265,VBMA!$A:$AF,13,0)/100</f>
        <v>0.01373</v>
      </c>
      <c r="N265" s="191">
        <f>VLOOKUP(A265,VBMA!$A:$AF,16,0)/100</f>
        <v>0.01472</v>
      </c>
      <c r="O265" s="191">
        <f>VLOOKUP(A265,VBMA!$A:$AF,19,0)/100</f>
        <v>0.0191</v>
      </c>
      <c r="P265" s="191">
        <f>VLOOKUP(A265,VBMA!$A:$AF,22,0)/100</f>
        <v>0.02378</v>
      </c>
      <c r="Q265" s="191">
        <f>VLOOKUP(A265,VBMA!$A:$AF,25,0)/100</f>
        <v>0.02616</v>
      </c>
      <c r="R265" s="191">
        <f>VLOOKUP(A265,VBMA!$A:$AF,28,0)/100</f>
        <v>0.02848</v>
      </c>
      <c r="S265" s="191">
        <f>VLOOKUP(A265,VBMA!$A:$AF,31,0)/100</f>
        <v>0.03044</v>
      </c>
    </row>
    <row r="266" ht="15.75" customHeight="1">
      <c r="A266" s="108">
        <f>VBMA!A265</f>
        <v>45345</v>
      </c>
      <c r="B266" s="148">
        <f>VLOOKUP(A266,'VNIBOR đã xử lý'!$A:$T,12,0)</f>
        <v>0.008387028571</v>
      </c>
      <c r="C266" s="148">
        <f>VLOOKUP(A266,'VNIBOR đã xử lý'!$A:$T,13,0)</f>
        <v>0.0082484</v>
      </c>
      <c r="D266" s="148">
        <f>VLOOKUP(A266,'VNIBOR đã xử lý'!$A:$T,14,0)</f>
        <v>0.007740095238</v>
      </c>
      <c r="E266" s="148">
        <f>VLOOKUP(A266,'VNIBOR đã xử lý'!$A:$T,15,0)</f>
        <v>0.006330704762</v>
      </c>
      <c r="F266" s="148">
        <f>VLOOKUP(A266,'VNIBOR đã xử lý'!$A:$T,16,0)</f>
        <v>0.006238285714</v>
      </c>
      <c r="G266" s="148">
        <f>VLOOKUP(A266,'VNIBOR đã xử lý'!$A:$T,17,0)</f>
        <v>0.006538647619</v>
      </c>
      <c r="H266" s="148">
        <f>VLOOKUP(A266,'VNIBOR đã xử lý'!$A:$T,18,0)</f>
        <v>0.009865733333</v>
      </c>
      <c r="I266" s="148">
        <f>VLOOKUP(A266,'VNIBOR đã xử lý'!$A:$T,19,0)</f>
        <v>0.01099786667</v>
      </c>
      <c r="J266" s="191">
        <f>VLOOKUP(A266,VBMA!$A:$AF,4,0)/100</f>
        <v>0.01213</v>
      </c>
      <c r="K266" s="191">
        <f>VLOOKUP(A266,VBMA!$A:$AF,7,0)/100</f>
        <v>0.01244</v>
      </c>
      <c r="L266" s="191">
        <f>VLOOKUP(A266,VBMA!$A:$AF,10,0)/100</f>
        <v>0.01275</v>
      </c>
      <c r="M266" s="191">
        <f>VLOOKUP(A266,VBMA!$A:$AF,13,0)/100</f>
        <v>0.01373</v>
      </c>
      <c r="N266" s="191">
        <f>VLOOKUP(A266,VBMA!$A:$AF,16,0)/100</f>
        <v>0.0147</v>
      </c>
      <c r="O266" s="191">
        <f>VLOOKUP(A266,VBMA!$A:$AF,19,0)/100</f>
        <v>0.01894</v>
      </c>
      <c r="P266" s="191">
        <f>VLOOKUP(A266,VBMA!$A:$AF,22,0)/100</f>
        <v>0.02353</v>
      </c>
      <c r="Q266" s="191">
        <f>VLOOKUP(A266,VBMA!$A:$AF,25,0)/100</f>
        <v>0.0259</v>
      </c>
      <c r="R266" s="191">
        <f>VLOOKUP(A266,VBMA!$A:$AF,28,0)/100</f>
        <v>0.0284</v>
      </c>
      <c r="S266" s="191">
        <f>VLOOKUP(A266,VBMA!$A:$AF,31,0)/100</f>
        <v>0.03006</v>
      </c>
    </row>
    <row r="267" ht="15.75" customHeight="1">
      <c r="A267" s="108">
        <f>VBMA!A266</f>
        <v>45344</v>
      </c>
      <c r="B267" s="148">
        <f>VLOOKUP(A267,'VNIBOR đã xử lý'!$A:$T,12,0)</f>
        <v>0.008462264151</v>
      </c>
      <c r="C267" s="148">
        <f>VLOOKUP(A267,'VNIBOR đã xử lý'!$A:$T,13,0)</f>
        <v>0.008394566038</v>
      </c>
      <c r="D267" s="148">
        <f>VLOOKUP(A267,'VNIBOR đã xử lý'!$A:$T,14,0)</f>
        <v>0.00767245283</v>
      </c>
      <c r="E267" s="148">
        <f>VLOOKUP(A267,'VNIBOR đã xử lý'!$A:$T,15,0)</f>
        <v>0.00598</v>
      </c>
      <c r="F267" s="148">
        <f>VLOOKUP(A267,'VNIBOR đã xử lý'!$A:$T,16,0)</f>
        <v>0.006047698113</v>
      </c>
      <c r="G267" s="148">
        <f>VLOOKUP(A267,'VNIBOR đã xử lý'!$A:$T,17,0)</f>
        <v>0.006386188679</v>
      </c>
      <c r="H267" s="148">
        <f>VLOOKUP(A267,'VNIBOR đã xử lý'!$A:$T,18,0)</f>
        <v>0.009703396226</v>
      </c>
      <c r="I267" s="148">
        <f>VLOOKUP(A267,'VNIBOR đã xử lý'!$A:$T,19,0)</f>
        <v>0.01083169811</v>
      </c>
      <c r="J267" s="191">
        <f>VLOOKUP(A267,VBMA!$A:$AF,4,0)/100</f>
        <v>0.01196</v>
      </c>
      <c r="K267" s="191">
        <f>VLOOKUP(A267,VBMA!$A:$AF,7,0)/100</f>
        <v>0.01227</v>
      </c>
      <c r="L267" s="191">
        <f>VLOOKUP(A267,VBMA!$A:$AF,10,0)/100</f>
        <v>0.01258</v>
      </c>
      <c r="M267" s="191">
        <f>VLOOKUP(A267,VBMA!$A:$AF,13,0)/100</f>
        <v>0.01356</v>
      </c>
      <c r="N267" s="191">
        <f>VLOOKUP(A267,VBMA!$A:$AF,16,0)/100</f>
        <v>0.01453</v>
      </c>
      <c r="O267" s="191">
        <f>VLOOKUP(A267,VBMA!$A:$AF,19,0)/100</f>
        <v>0.01859</v>
      </c>
      <c r="P267" s="191">
        <f>VLOOKUP(A267,VBMA!$A:$AF,22,0)/100</f>
        <v>0.02336</v>
      </c>
      <c r="Q267" s="191">
        <f>VLOOKUP(A267,VBMA!$A:$AF,25,0)/100</f>
        <v>0.02552</v>
      </c>
      <c r="R267" s="191">
        <f>VLOOKUP(A267,VBMA!$A:$AF,28,0)/100</f>
        <v>0.02833</v>
      </c>
      <c r="S267" s="191">
        <f>VLOOKUP(A267,VBMA!$A:$AF,31,0)/100</f>
        <v>0.03006</v>
      </c>
    </row>
    <row r="268" ht="15.75" customHeight="1">
      <c r="A268" s="108">
        <f>VBMA!A267</f>
        <v>45343</v>
      </c>
      <c r="B268" s="148">
        <f>VLOOKUP(A268,'VNIBOR đã xử lý'!$A:$T,12,0)</f>
        <v>0.00904752809</v>
      </c>
      <c r="C268" s="148">
        <f>VLOOKUP(A268,'VNIBOR đã xử lý'!$A:$T,13,0)</f>
        <v>0.008763426966</v>
      </c>
      <c r="D268" s="148">
        <f>VLOOKUP(A268,'VNIBOR đã xử lý'!$A:$T,14,0)</f>
        <v>0.007299213483</v>
      </c>
      <c r="E268" s="148">
        <f>VLOOKUP(A268,'VNIBOR đã xử lý'!$A:$T,15,0)</f>
        <v>0.006031685393</v>
      </c>
      <c r="F268" s="148">
        <f>VLOOKUP(A268,'VNIBOR đã xử lý'!$A:$T,16,0)</f>
        <v>0.005878707865</v>
      </c>
      <c r="G268" s="148">
        <f>VLOOKUP(A268,'VNIBOR đã xử lý'!$A:$T,17,0)</f>
        <v>0.006140955056</v>
      </c>
      <c r="H268" s="148">
        <f>VLOOKUP(A268,'VNIBOR đã xử lý'!$A:$T,18,0)</f>
        <v>0.009309775281</v>
      </c>
      <c r="I268" s="148">
        <f>VLOOKUP(A268,'VNIBOR đã xử lý'!$A:$T,19,0)</f>
        <v>0.01048988764</v>
      </c>
      <c r="J268" s="191">
        <f>VLOOKUP(A268,VBMA!$A:$AF,4,0)/100</f>
        <v>0.01167</v>
      </c>
      <c r="K268" s="191">
        <f>VLOOKUP(A268,VBMA!$A:$AF,7,0)/100</f>
        <v>0.01198</v>
      </c>
      <c r="L268" s="191">
        <f>VLOOKUP(A268,VBMA!$A:$AF,10,0)/100</f>
        <v>0.01229</v>
      </c>
      <c r="M268" s="191">
        <f>VLOOKUP(A268,VBMA!$A:$AF,13,0)/100</f>
        <v>0.01332</v>
      </c>
      <c r="N268" s="191">
        <f>VLOOKUP(A268,VBMA!$A:$AF,16,0)/100</f>
        <v>0.01435</v>
      </c>
      <c r="O268" s="191">
        <f>VLOOKUP(A268,VBMA!$A:$AF,19,0)/100</f>
        <v>0.01827</v>
      </c>
      <c r="P268" s="191">
        <f>VLOOKUP(A268,VBMA!$A:$AF,22,0)/100</f>
        <v>0.02318</v>
      </c>
      <c r="Q268" s="191">
        <f>VLOOKUP(A268,VBMA!$A:$AF,25,0)/100</f>
        <v>0.02543</v>
      </c>
      <c r="R268" s="191">
        <f>VLOOKUP(A268,VBMA!$A:$AF,28,0)/100</f>
        <v>0.02829</v>
      </c>
      <c r="S268" s="191">
        <f>VLOOKUP(A268,VBMA!$A:$AF,31,0)/100</f>
        <v>0.03</v>
      </c>
    </row>
    <row r="269" ht="15.75" customHeight="1">
      <c r="A269" s="108">
        <f>VBMA!A268</f>
        <v>45342</v>
      </c>
      <c r="B269" s="148">
        <f>VLOOKUP(A269,'VNIBOR đã xử lý'!$A:$T,12,0)</f>
        <v>0.00448511194</v>
      </c>
      <c r="C269" s="148">
        <f>VLOOKUP(A269,'VNIBOR đã xử lý'!$A:$T,13,0)</f>
        <v>0.004659291045</v>
      </c>
      <c r="D269" s="148">
        <f>VLOOKUP(A269,'VNIBOR đã xử lý'!$A:$T,14,0)</f>
        <v>0.004593973881</v>
      </c>
      <c r="E269" s="148">
        <f>VLOOKUP(A269,'VNIBOR đã xử lý'!$A:$T,15,0)</f>
        <v>0.004789925373</v>
      </c>
      <c r="F269" s="148">
        <f>VLOOKUP(A269,'VNIBOR đã xử lý'!$A:$T,16,0)</f>
        <v>0.005508414179</v>
      </c>
      <c r="G269" s="148">
        <f>VLOOKUP(A269,'VNIBOR đã xử lý'!$A:$T,17,0)</f>
        <v>0.006074496269</v>
      </c>
      <c r="H269" s="148">
        <f>VLOOKUP(A269,'VNIBOR đã xử lý'!$A:$T,18,0)</f>
        <v>0.009362126866</v>
      </c>
      <c r="I269" s="148">
        <f>VLOOKUP(A269,'VNIBOR đã xử lý'!$A:$T,19,0)</f>
        <v>0.01051606343</v>
      </c>
      <c r="J269" s="191">
        <f>VLOOKUP(A269,VBMA!$A:$AF,4,0)/100</f>
        <v>0.01167</v>
      </c>
      <c r="K269" s="191">
        <f>VLOOKUP(A269,VBMA!$A:$AF,7,0)/100</f>
        <v>0.01196</v>
      </c>
      <c r="L269" s="191">
        <f>VLOOKUP(A269,VBMA!$A:$AF,10,0)/100</f>
        <v>0.01229</v>
      </c>
      <c r="M269" s="191">
        <f>VLOOKUP(A269,VBMA!$A:$AF,13,0)/100</f>
        <v>0.01328</v>
      </c>
      <c r="N269" s="191">
        <f>VLOOKUP(A269,VBMA!$A:$AF,16,0)/100</f>
        <v>0.01427</v>
      </c>
      <c r="O269" s="191">
        <f>VLOOKUP(A269,VBMA!$A:$AF,19,0)/100</f>
        <v>0.01828</v>
      </c>
      <c r="P269" s="191">
        <f>VLOOKUP(A269,VBMA!$A:$AF,22,0)/100</f>
        <v>0.02313</v>
      </c>
      <c r="Q269" s="191">
        <f>VLOOKUP(A269,VBMA!$A:$AF,25,0)/100</f>
        <v>0.02532</v>
      </c>
      <c r="R269" s="191">
        <f>VLOOKUP(A269,VBMA!$A:$AF,28,0)/100</f>
        <v>0.02829</v>
      </c>
      <c r="S269" s="191">
        <f>VLOOKUP(A269,VBMA!$A:$AF,31,0)/100</f>
        <v>0.03004</v>
      </c>
    </row>
    <row r="270" ht="15.75" customHeight="1">
      <c r="A270" s="108">
        <f>VBMA!A269</f>
        <v>45341</v>
      </c>
      <c r="B270" s="148">
        <f>VLOOKUP(A270,'VNIBOR đã xử lý'!$A:$T,12,0)</f>
        <v>0.00312079096</v>
      </c>
      <c r="C270" s="148">
        <f>VLOOKUP(A270,'VNIBOR đã xử lý'!$A:$T,13,0)</f>
        <v>0.003626271186</v>
      </c>
      <c r="D270" s="148">
        <f>VLOOKUP(A270,'VNIBOR đã xử lý'!$A:$T,14,0)</f>
        <v>0.003955932203</v>
      </c>
      <c r="E270" s="148">
        <f>VLOOKUP(A270,'VNIBOR đã xử lý'!$A:$T,15,0)</f>
        <v>0.004461412429</v>
      </c>
      <c r="F270" s="148">
        <f>VLOOKUP(A270,'VNIBOR đã xử lý'!$A:$T,16,0)</f>
        <v>0.005560282486</v>
      </c>
      <c r="G270" s="148">
        <f>VLOOKUP(A270,'VNIBOR đã xử lý'!$A:$T,17,0)</f>
        <v>0.006153672316</v>
      </c>
      <c r="H270" s="148">
        <f>VLOOKUP(A270,'VNIBOR đã xử lý'!$A:$T,18,0)</f>
        <v>0.009516214689</v>
      </c>
      <c r="I270" s="148">
        <f>VLOOKUP(A270,'VNIBOR đã xử lý'!$A:$T,19,0)</f>
        <v>0.01059310734</v>
      </c>
      <c r="J270" s="191">
        <f>VLOOKUP(A270,VBMA!$A:$AF,4,0)/100</f>
        <v>0.01167</v>
      </c>
      <c r="K270" s="191">
        <f>VLOOKUP(A270,VBMA!$A:$AF,7,0)/100</f>
        <v>0.01196</v>
      </c>
      <c r="L270" s="191">
        <f>VLOOKUP(A270,VBMA!$A:$AF,10,0)/100</f>
        <v>0.01229</v>
      </c>
      <c r="M270" s="191">
        <f>VLOOKUP(A270,VBMA!$A:$AF,13,0)/100</f>
        <v>0.01328</v>
      </c>
      <c r="N270" s="191">
        <f>VLOOKUP(A270,VBMA!$A:$AF,16,0)/100</f>
        <v>0.01426</v>
      </c>
      <c r="O270" s="191">
        <f>VLOOKUP(A270,VBMA!$A:$AF,19,0)/100</f>
        <v>0.01824</v>
      </c>
      <c r="P270" s="191">
        <f>VLOOKUP(A270,VBMA!$A:$AF,22,0)/100</f>
        <v>0.02315</v>
      </c>
      <c r="Q270" s="191">
        <f>VLOOKUP(A270,VBMA!$A:$AF,25,0)/100</f>
        <v>0.02541</v>
      </c>
      <c r="R270" s="191">
        <f>VLOOKUP(A270,VBMA!$A:$AF,28,0)/100</f>
        <v>0.02829</v>
      </c>
      <c r="S270" s="191">
        <f>VLOOKUP(A270,VBMA!$A:$AF,31,0)/100</f>
        <v>0.03</v>
      </c>
    </row>
    <row r="271" ht="15.75" customHeight="1">
      <c r="A271" s="108">
        <f>VBMA!A270</f>
        <v>45338</v>
      </c>
      <c r="B271" s="148">
        <f>VLOOKUP(A271,'VNIBOR đã xử lý'!$A:$T,12,0)</f>
        <v>0.002558423077</v>
      </c>
      <c r="C271" s="148">
        <f>VLOOKUP(A271,'VNIBOR đã xử lý'!$A:$T,13,0)</f>
        <v>0.003097038462</v>
      </c>
      <c r="D271" s="148">
        <f>VLOOKUP(A271,'VNIBOR đã xử lý'!$A:$T,14,0)</f>
        <v>0.003411230769</v>
      </c>
      <c r="E271" s="148">
        <f>VLOOKUP(A271,'VNIBOR đã xử lý'!$A:$T,15,0)</f>
        <v>0.004398692308</v>
      </c>
      <c r="F271" s="148">
        <f>VLOOKUP(A271,'VNIBOR đã xử lý'!$A:$T,16,0)</f>
        <v>0.005700346154</v>
      </c>
      <c r="G271" s="148">
        <f>VLOOKUP(A271,'VNIBOR đã xử lý'!$A:$T,17,0)</f>
        <v>0.006283846154</v>
      </c>
      <c r="H271" s="148">
        <f>VLOOKUP(A271,'VNIBOR đã xử lý'!$A:$T,18,0)</f>
        <v>0.009784846154</v>
      </c>
      <c r="I271" s="148">
        <f>VLOOKUP(A271,'VNIBOR đã xử lý'!$A:$T,19,0)</f>
        <v>0.01072742308</v>
      </c>
      <c r="J271" s="191">
        <f>VLOOKUP(A271,VBMA!$A:$AF,4,0)/100</f>
        <v>0.01167</v>
      </c>
      <c r="K271" s="191">
        <f>VLOOKUP(A271,VBMA!$A:$AF,7,0)/100</f>
        <v>0.01196</v>
      </c>
      <c r="L271" s="191">
        <f>VLOOKUP(A271,VBMA!$A:$AF,10,0)/100</f>
        <v>0.01229</v>
      </c>
      <c r="M271" s="191">
        <f>VLOOKUP(A271,VBMA!$A:$AF,13,0)/100</f>
        <v>0.01328</v>
      </c>
      <c r="N271" s="191">
        <f>VLOOKUP(A271,VBMA!$A:$AF,16,0)/100</f>
        <v>0.01427</v>
      </c>
      <c r="O271" s="191">
        <f>VLOOKUP(A271,VBMA!$A:$AF,19,0)/100</f>
        <v>0.01819</v>
      </c>
      <c r="P271" s="191">
        <f>VLOOKUP(A271,VBMA!$A:$AF,22,0)/100</f>
        <v>0.02312</v>
      </c>
      <c r="Q271" s="191">
        <f>VLOOKUP(A271,VBMA!$A:$AF,25,0)/100</f>
        <v>0.02533</v>
      </c>
      <c r="R271" s="191">
        <f>VLOOKUP(A271,VBMA!$A:$AF,28,0)/100</f>
        <v>0.02829</v>
      </c>
      <c r="S271" s="191">
        <f>VLOOKUP(A271,VBMA!$A:$AF,31,0)/100</f>
        <v>0.03</v>
      </c>
    </row>
    <row r="272" ht="15.75" customHeight="1">
      <c r="A272" s="108">
        <f>VBMA!A271</f>
        <v>45337</v>
      </c>
      <c r="B272" s="148">
        <f>VLOOKUP(A272,'VNIBOR đã xử lý'!$A:$T,12,0)</f>
        <v>0.002860376648</v>
      </c>
      <c r="C272" s="148">
        <f>VLOOKUP(A272,'VNIBOR đã xử lý'!$A:$T,13,0)</f>
        <v>0.003398041431</v>
      </c>
      <c r="D272" s="148">
        <f>VLOOKUP(A272,'VNIBOR đã xử lý'!$A:$T,14,0)</f>
        <v>0.003871186441</v>
      </c>
      <c r="E272" s="148">
        <f>VLOOKUP(A272,'VNIBOR đã xử lý'!$A:$T,15,0)</f>
        <v>0.004516384181</v>
      </c>
      <c r="F272" s="148">
        <f>VLOOKUP(A272,'VNIBOR đã xử lý'!$A:$T,16,0)</f>
        <v>0.005484180791</v>
      </c>
      <c r="G272" s="148">
        <f>VLOOKUP(A272,'VNIBOR đã xử lý'!$A:$T,17,0)</f>
        <v>0.006021845574</v>
      </c>
      <c r="H272" s="148">
        <f>VLOOKUP(A272,'VNIBOR đã xử lý'!$A:$T,18,0)</f>
        <v>0.009312354049</v>
      </c>
      <c r="I272" s="148">
        <f>VLOOKUP(A272,'VNIBOR đã xử lý'!$A:$T,19,0)</f>
        <v>0.01036617702</v>
      </c>
      <c r="J272" s="191">
        <f>VLOOKUP(A272,VBMA!$A:$AF,4,0)/100</f>
        <v>0.01142</v>
      </c>
      <c r="K272" s="191">
        <f>VLOOKUP(A272,VBMA!$A:$AF,7,0)/100</f>
        <v>0.01171</v>
      </c>
      <c r="L272" s="191">
        <f>VLOOKUP(A272,VBMA!$A:$AF,10,0)/100</f>
        <v>0.01208</v>
      </c>
      <c r="M272" s="191">
        <f>VLOOKUP(A272,VBMA!$A:$AF,13,0)/100</f>
        <v>0.01314</v>
      </c>
      <c r="N272" s="191">
        <f>VLOOKUP(A272,VBMA!$A:$AF,16,0)/100</f>
        <v>0.0142</v>
      </c>
      <c r="O272" s="191">
        <f>VLOOKUP(A272,VBMA!$A:$AF,19,0)/100</f>
        <v>0.01824</v>
      </c>
      <c r="P272" s="191">
        <f>VLOOKUP(A272,VBMA!$A:$AF,22,0)/100</f>
        <v>0.02315</v>
      </c>
      <c r="Q272" s="191">
        <f>VLOOKUP(A272,VBMA!$A:$AF,25,0)/100</f>
        <v>0.02521</v>
      </c>
      <c r="R272" s="191">
        <f>VLOOKUP(A272,VBMA!$A:$AF,28,0)/100</f>
        <v>0.02825</v>
      </c>
      <c r="S272" s="191">
        <f>VLOOKUP(A272,VBMA!$A:$AF,31,0)/100</f>
        <v>0.03</v>
      </c>
    </row>
    <row r="273" ht="15.75" customHeight="1">
      <c r="A273" s="108">
        <f>VBMA!A272</f>
        <v>45329</v>
      </c>
      <c r="B273" s="148">
        <f>VLOOKUP(A273,'VNIBOR đã xử lý'!$A:$T,12,0)</f>
        <v>0.007872671756</v>
      </c>
      <c r="C273" s="148">
        <f>VLOOKUP(A273,'VNIBOR đã xử lý'!$A:$T,13,0)</f>
        <v>0.007701526718</v>
      </c>
      <c r="D273" s="148">
        <f>VLOOKUP(A273,'VNIBOR đã xử lý'!$A:$T,14,0)</f>
        <v>0.007230877863</v>
      </c>
      <c r="E273" s="148">
        <f>VLOOKUP(A273,'VNIBOR đã xử lý'!$A:$T,15,0)</f>
        <v>0.005925896947</v>
      </c>
      <c r="F273" s="148">
        <f>VLOOKUP(A273,'VNIBOR đã xử lý'!$A:$T,16,0)</f>
        <v>0.005711965649</v>
      </c>
      <c r="G273" s="148">
        <f>VLOOKUP(A273,'VNIBOR đã xử lý'!$A:$T,17,0)</f>
        <v>0.006054255725</v>
      </c>
      <c r="H273" s="148">
        <f>VLOOKUP(A273,'VNIBOR đã xử lý'!$A:$T,18,0)</f>
        <v>0.009156259542</v>
      </c>
      <c r="I273" s="148">
        <f>VLOOKUP(A273,'VNIBOR đã xử lý'!$A:$T,19,0)</f>
        <v>0.01018312977</v>
      </c>
      <c r="J273" s="191">
        <f>VLOOKUP(A273,VBMA!$A:$AF,4,0)/100</f>
        <v>0.01121</v>
      </c>
      <c r="K273" s="191">
        <f>VLOOKUP(A273,VBMA!$A:$AF,7,0)/100</f>
        <v>0.01142</v>
      </c>
      <c r="L273" s="191">
        <f>VLOOKUP(A273,VBMA!$A:$AF,10,0)/100</f>
        <v>0.01192</v>
      </c>
      <c r="M273" s="191">
        <f>VLOOKUP(A273,VBMA!$A:$AF,13,0)/100</f>
        <v>0.01303</v>
      </c>
      <c r="N273" s="191">
        <f>VLOOKUP(A273,VBMA!$A:$AF,16,0)/100</f>
        <v>0.01415</v>
      </c>
      <c r="O273" s="191">
        <f>VLOOKUP(A273,VBMA!$A:$AF,19,0)/100</f>
        <v>0.01826</v>
      </c>
      <c r="P273" s="191">
        <f>VLOOKUP(A273,VBMA!$A:$AF,22,0)/100</f>
        <v>0.02299</v>
      </c>
      <c r="Q273" s="191">
        <f>VLOOKUP(A273,VBMA!$A:$AF,25,0)/100</f>
        <v>0.02511</v>
      </c>
      <c r="R273" s="191">
        <f>VLOOKUP(A273,VBMA!$A:$AF,28,0)/100</f>
        <v>0.02825</v>
      </c>
      <c r="S273" s="191">
        <f>VLOOKUP(A273,VBMA!$A:$AF,31,0)/100</f>
        <v>0.03038</v>
      </c>
    </row>
    <row r="274" ht="15.75" customHeight="1">
      <c r="A274" s="108">
        <f>VBMA!A273</f>
        <v>45328</v>
      </c>
      <c r="B274" s="148">
        <f>VLOOKUP(A274,'VNIBOR đã xử lý'!$A:$T,12,0)</f>
        <v>0.004801264151</v>
      </c>
      <c r="C274" s="148">
        <f>VLOOKUP(A274,'VNIBOR đã xử lý'!$A:$T,13,0)</f>
        <v>0.005245433962</v>
      </c>
      <c r="D274" s="148">
        <f>VLOOKUP(A274,'VNIBOR đã xử lý'!$A:$T,14,0)</f>
        <v>0.005224283019</v>
      </c>
      <c r="E274" s="148">
        <f>VLOOKUP(A274,'VNIBOR đã xử lý'!$A:$T,15,0)</f>
        <v>0.005245433962</v>
      </c>
      <c r="F274" s="148">
        <f>VLOOKUP(A274,'VNIBOR đã xử lý'!$A:$T,16,0)</f>
        <v>0.005435792453</v>
      </c>
      <c r="G274" s="148">
        <f>VLOOKUP(A274,'VNIBOR đã xử lý'!$A:$T,17,0)</f>
        <v>0.005879962264</v>
      </c>
      <c r="H274" s="148">
        <f>VLOOKUP(A274,'VNIBOR đã xử lý'!$A:$T,18,0)</f>
        <v>0.00909490566</v>
      </c>
      <c r="I274" s="148">
        <f>VLOOKUP(A274,'VNIBOR đã xử lý'!$A:$T,19,0)</f>
        <v>0.01015245283</v>
      </c>
      <c r="J274" s="191">
        <f>VLOOKUP(A274,VBMA!$A:$AF,4,0)/100</f>
        <v>0.01121</v>
      </c>
      <c r="K274" s="191">
        <f>VLOOKUP(A274,VBMA!$A:$AF,7,0)/100</f>
        <v>0.01142</v>
      </c>
      <c r="L274" s="191">
        <f>VLOOKUP(A274,VBMA!$A:$AF,10,0)/100</f>
        <v>0.01192</v>
      </c>
      <c r="M274" s="191">
        <f>VLOOKUP(A274,VBMA!$A:$AF,13,0)/100</f>
        <v>0.01304</v>
      </c>
      <c r="N274" s="191">
        <f>VLOOKUP(A274,VBMA!$A:$AF,16,0)/100</f>
        <v>0.01416</v>
      </c>
      <c r="O274" s="191">
        <f>VLOOKUP(A274,VBMA!$A:$AF,19,0)/100</f>
        <v>0.01825</v>
      </c>
      <c r="P274" s="191">
        <f>VLOOKUP(A274,VBMA!$A:$AF,22,0)/100</f>
        <v>0.02317</v>
      </c>
      <c r="Q274" s="191">
        <f>VLOOKUP(A274,VBMA!$A:$AF,25,0)/100</f>
        <v>0.02517</v>
      </c>
      <c r="R274" s="191">
        <f>VLOOKUP(A274,VBMA!$A:$AF,28,0)/100</f>
        <v>0.02825</v>
      </c>
      <c r="S274" s="191">
        <f>VLOOKUP(A274,VBMA!$A:$AF,31,0)/100</f>
        <v>0.03038</v>
      </c>
    </row>
    <row r="275" ht="15.75" customHeight="1">
      <c r="A275" s="108">
        <f>VBMA!A274</f>
        <v>45327</v>
      </c>
      <c r="B275" s="148">
        <f>VLOOKUP(A275,'VNIBOR đã xử lý'!$A:$T,12,0)</f>
        <v>0.003750793951</v>
      </c>
      <c r="C275" s="148">
        <f>VLOOKUP(A275,'VNIBOR đã xử lý'!$A:$T,13,0)</f>
        <v>0.004386521739</v>
      </c>
      <c r="D275" s="148">
        <f>VLOOKUP(A275,'VNIBOR đã xử lý'!$A:$T,14,0)</f>
        <v>0.00472557656</v>
      </c>
      <c r="E275" s="148">
        <f>VLOOKUP(A275,'VNIBOR đã xử lý'!$A:$T,15,0)</f>
        <v>0.004619621928</v>
      </c>
      <c r="F275" s="148">
        <f>VLOOKUP(A275,'VNIBOR đã xử lý'!$A:$T,16,0)</f>
        <v>0.005509640832</v>
      </c>
      <c r="G275" s="148">
        <f>VLOOKUP(A275,'VNIBOR đã xử lý'!$A:$T,17,0)</f>
        <v>0.005933459357</v>
      </c>
      <c r="H275" s="148">
        <f>VLOOKUP(A275,'VNIBOR đã xử lý'!$A:$T,18,0)</f>
        <v>0.00938758034</v>
      </c>
      <c r="I275" s="148">
        <f>VLOOKUP(A275,'VNIBOR đã xử lý'!$A:$T,19,0)</f>
        <v>0.01029879017</v>
      </c>
      <c r="J275" s="191">
        <f>VLOOKUP(A275,VBMA!$A:$AF,4,0)/100</f>
        <v>0.01121</v>
      </c>
      <c r="K275" s="191">
        <f>VLOOKUP(A275,VBMA!$A:$AF,7,0)/100</f>
        <v>0.01142</v>
      </c>
      <c r="L275" s="191">
        <f>VLOOKUP(A275,VBMA!$A:$AF,10,0)/100</f>
        <v>0.01192</v>
      </c>
      <c r="M275" s="191">
        <f>VLOOKUP(A275,VBMA!$A:$AF,13,0)/100</f>
        <v>0.01302</v>
      </c>
      <c r="N275" s="191">
        <f>VLOOKUP(A275,VBMA!$A:$AF,16,0)/100</f>
        <v>0.01413</v>
      </c>
      <c r="O275" s="191">
        <f>VLOOKUP(A275,VBMA!$A:$AF,19,0)/100</f>
        <v>0.01836</v>
      </c>
      <c r="P275" s="191">
        <f>VLOOKUP(A275,VBMA!$A:$AF,22,0)/100</f>
        <v>0.02315</v>
      </c>
      <c r="Q275" s="191">
        <f>VLOOKUP(A275,VBMA!$A:$AF,25,0)/100</f>
        <v>0.02516</v>
      </c>
      <c r="R275" s="191">
        <f>VLOOKUP(A275,VBMA!$A:$AF,28,0)/100</f>
        <v>0.02817</v>
      </c>
      <c r="S275" s="191">
        <f>VLOOKUP(A275,VBMA!$A:$AF,31,0)/100</f>
        <v>0.03038</v>
      </c>
    </row>
    <row r="276" ht="15.75" customHeight="1">
      <c r="A276" s="108">
        <f>VBMA!A275</f>
        <v>45324</v>
      </c>
      <c r="B276" s="148">
        <f>VLOOKUP(A276,'VNIBOR đã xử lý'!$A:$T,12,0)</f>
        <v>0.002910883978</v>
      </c>
      <c r="C276" s="148">
        <f>VLOOKUP(A276,'VNIBOR đã xử lý'!$A:$T,13,0)</f>
        <v>0.003530220994</v>
      </c>
      <c r="D276" s="148">
        <f>VLOOKUP(A276,'VNIBOR đã xử lý'!$A:$T,14,0)</f>
        <v>0.003798600368</v>
      </c>
      <c r="E276" s="148">
        <f>VLOOKUP(A276,'VNIBOR đã xử lý'!$A:$T,15,0)</f>
        <v>0.003943112339</v>
      </c>
      <c r="F276" s="148">
        <f>VLOOKUP(A276,'VNIBOR đã xử lý'!$A:$T,16,0)</f>
        <v>0.005429521179</v>
      </c>
      <c r="G276" s="148">
        <f>VLOOKUP(A276,'VNIBOR đã xử lý'!$A:$T,17,0)</f>
        <v>0.005780478821</v>
      </c>
      <c r="H276" s="148">
        <f>VLOOKUP(A276,'VNIBOR đã xử lý'!$A:$T,18,0)</f>
        <v>0.008939097606</v>
      </c>
      <c r="I276" s="148">
        <f>VLOOKUP(A276,'VNIBOR đã xử lý'!$A:$T,19,0)</f>
        <v>0.0100745488</v>
      </c>
      <c r="J276" s="191">
        <f>VLOOKUP(A276,VBMA!$A:$AF,4,0)/100</f>
        <v>0.01121</v>
      </c>
      <c r="K276" s="191">
        <f>VLOOKUP(A276,VBMA!$A:$AF,7,0)/100</f>
        <v>0.01142</v>
      </c>
      <c r="L276" s="191">
        <f>VLOOKUP(A276,VBMA!$A:$AF,10,0)/100</f>
        <v>0.01192</v>
      </c>
      <c r="M276" s="191">
        <f>VLOOKUP(A276,VBMA!$A:$AF,13,0)/100</f>
        <v>0.01305</v>
      </c>
      <c r="N276" s="191">
        <f>VLOOKUP(A276,VBMA!$A:$AF,16,0)/100</f>
        <v>0.01419</v>
      </c>
      <c r="O276" s="191">
        <f>VLOOKUP(A276,VBMA!$A:$AF,19,0)/100</f>
        <v>0.01831</v>
      </c>
      <c r="P276" s="191">
        <f>VLOOKUP(A276,VBMA!$A:$AF,22,0)/100</f>
        <v>0.02299</v>
      </c>
      <c r="Q276" s="191">
        <f>VLOOKUP(A276,VBMA!$A:$AF,25,0)/100</f>
        <v>0.02522</v>
      </c>
      <c r="R276" s="191">
        <f>VLOOKUP(A276,VBMA!$A:$AF,28,0)/100</f>
        <v>0.02817</v>
      </c>
      <c r="S276" s="191">
        <f>VLOOKUP(A276,VBMA!$A:$AF,31,0)/100</f>
        <v>0.03038</v>
      </c>
    </row>
    <row r="277" ht="15.75" customHeight="1">
      <c r="A277" s="108">
        <f>VBMA!A276</f>
        <v>45323</v>
      </c>
      <c r="B277" s="148">
        <f>VLOOKUP(A277,'VNIBOR đã xử lý'!$A:$T,12,0)</f>
        <v>0.002099250936</v>
      </c>
      <c r="C277" s="148">
        <f>VLOOKUP(A277,'VNIBOR đã xử lý'!$A:$T,13,0)</f>
        <v>0.003022921348</v>
      </c>
      <c r="D277" s="148">
        <f>VLOOKUP(A277,'VNIBOR đã xử lý'!$A:$T,14,0)</f>
        <v>0.00361071161</v>
      </c>
      <c r="E277" s="148">
        <f>VLOOKUP(A277,'VNIBOR đã xử lý'!$A:$T,15,0)</f>
        <v>0.003862621723</v>
      </c>
      <c r="F277" s="148">
        <f>VLOOKUP(A277,'VNIBOR đã xử lý'!$A:$T,16,0)</f>
        <v>0.005458052434</v>
      </c>
      <c r="G277" s="148">
        <f>VLOOKUP(A277,'VNIBOR đã xử lý'!$A:$T,17,0)</f>
        <v>0.005877902622</v>
      </c>
      <c r="H277" s="148">
        <f>VLOOKUP(A277,'VNIBOR đã xử lý'!$A:$T,18,0)</f>
        <v>0.009068764045</v>
      </c>
      <c r="I277" s="148">
        <f>VLOOKUP(A277,'VNIBOR đã xử lý'!$A:$T,19,0)</f>
        <v>0.01013938202</v>
      </c>
      <c r="J277" s="191">
        <f>VLOOKUP(A277,VBMA!$A:$AF,4,0)/100</f>
        <v>0.01121</v>
      </c>
      <c r="K277" s="191">
        <f>VLOOKUP(A277,VBMA!$A:$AF,7,0)/100</f>
        <v>0.01142</v>
      </c>
      <c r="L277" s="191">
        <f>VLOOKUP(A277,VBMA!$A:$AF,10,0)/100</f>
        <v>0.01192</v>
      </c>
      <c r="M277" s="191">
        <f>VLOOKUP(A277,VBMA!$A:$AF,13,0)/100</f>
        <v>0.01291</v>
      </c>
      <c r="N277" s="191">
        <f>VLOOKUP(A277,VBMA!$A:$AF,16,0)/100</f>
        <v>0.01389</v>
      </c>
      <c r="O277" s="191">
        <f>VLOOKUP(A277,VBMA!$A:$AF,19,0)/100</f>
        <v>0.01824</v>
      </c>
      <c r="P277" s="191">
        <f>VLOOKUP(A277,VBMA!$A:$AF,22,0)/100</f>
        <v>0.02291</v>
      </c>
      <c r="Q277" s="191">
        <f>VLOOKUP(A277,VBMA!$A:$AF,25,0)/100</f>
        <v>0.02506</v>
      </c>
      <c r="R277" s="191">
        <f>VLOOKUP(A277,VBMA!$A:$AF,28,0)/100</f>
        <v>0.02817</v>
      </c>
      <c r="S277" s="191">
        <f>VLOOKUP(A277,VBMA!$A:$AF,31,0)/100</f>
        <v>0.03038</v>
      </c>
    </row>
    <row r="278" ht="15.75" customHeight="1">
      <c r="A278" s="108">
        <f>VBMA!A277</f>
        <v>45322</v>
      </c>
      <c r="B278" s="148">
        <f>VLOOKUP(A278,'VNIBOR đã xử lý'!$A:$T,12,0)</f>
        <v>0.002216902985</v>
      </c>
      <c r="C278" s="148">
        <f>VLOOKUP(A278,'VNIBOR đã xử lý'!$A:$T,13,0)</f>
        <v>0.0028025</v>
      </c>
      <c r="D278" s="148">
        <f>VLOOKUP(A278,'VNIBOR đã xử lý'!$A:$T,14,0)</f>
        <v>0.003137126866</v>
      </c>
      <c r="E278" s="148">
        <f>VLOOKUP(A278,'VNIBOR đã xử lý'!$A:$T,15,0)</f>
        <v>0.003471753731</v>
      </c>
      <c r="F278" s="148">
        <f>VLOOKUP(A278,'VNIBOR đã xử lý'!$A:$T,16,0)</f>
        <v>0.005395858209</v>
      </c>
      <c r="G278" s="148">
        <f>VLOOKUP(A278,'VNIBOR đã xử lý'!$A:$T,17,0)</f>
        <v>0.005855970149</v>
      </c>
      <c r="H278" s="148">
        <f>VLOOKUP(A278,'VNIBOR đã xử lý'!$A:$T,18,0)</f>
        <v>0.00886761194</v>
      </c>
      <c r="I278" s="148">
        <f>VLOOKUP(A278,'VNIBOR đã xử lý'!$A:$T,19,0)</f>
        <v>0.01003880597</v>
      </c>
      <c r="J278" s="191">
        <f>VLOOKUP(A278,VBMA!$A:$AF,4,0)/100</f>
        <v>0.01121</v>
      </c>
      <c r="K278" s="191">
        <f>VLOOKUP(A278,VBMA!$A:$AF,7,0)/100</f>
        <v>0.01142</v>
      </c>
      <c r="L278" s="191">
        <f>VLOOKUP(A278,VBMA!$A:$AF,10,0)/100</f>
        <v>0.01192</v>
      </c>
      <c r="M278" s="191">
        <f>VLOOKUP(A278,VBMA!$A:$AF,13,0)/100</f>
        <v>0.0129</v>
      </c>
      <c r="N278" s="191">
        <f>VLOOKUP(A278,VBMA!$A:$AF,16,0)/100</f>
        <v>0.01388</v>
      </c>
      <c r="O278" s="191">
        <f>VLOOKUP(A278,VBMA!$A:$AF,19,0)/100</f>
        <v>0.01812</v>
      </c>
      <c r="P278" s="191">
        <f>VLOOKUP(A278,VBMA!$A:$AF,22,0)/100</f>
        <v>0.02283</v>
      </c>
      <c r="Q278" s="191">
        <f>VLOOKUP(A278,VBMA!$A:$AF,25,0)/100</f>
        <v>0.02493</v>
      </c>
      <c r="R278" s="191">
        <f>VLOOKUP(A278,VBMA!$A:$AF,28,0)/100</f>
        <v>0.02817</v>
      </c>
      <c r="S278" s="191">
        <f>VLOOKUP(A278,VBMA!$A:$AF,31,0)/100</f>
        <v>0.03025</v>
      </c>
    </row>
    <row r="279" ht="15.75" customHeight="1">
      <c r="A279" s="108">
        <f>VBMA!A278</f>
        <v>45321</v>
      </c>
      <c r="B279" s="148">
        <f>VLOOKUP(A279,'VNIBOR đã xử lý'!$A:$T,12,0)</f>
        <v>0.0004241621622</v>
      </c>
      <c r="C279" s="148">
        <f>VLOOKUP(A279,'VNIBOR đã xử lý'!$A:$T,13,0)</f>
        <v>0.0009089189189</v>
      </c>
      <c r="D279" s="148">
        <f>VLOOKUP(A279,'VNIBOR đã xử lý'!$A:$T,14,0)</f>
        <v>0.001555261261</v>
      </c>
      <c r="E279" s="148">
        <f>VLOOKUP(A279,'VNIBOR đã xử lý'!$A:$T,15,0)</f>
        <v>0.002524774775</v>
      </c>
      <c r="F279" s="148">
        <f>VLOOKUP(A279,'VNIBOR đã xử lý'!$A:$T,16,0)</f>
        <v>0.005312126126</v>
      </c>
      <c r="G279" s="148">
        <f>VLOOKUP(A279,'VNIBOR đã xử lý'!$A:$T,17,0)</f>
        <v>0.005655495495</v>
      </c>
      <c r="H279" s="148">
        <f>VLOOKUP(A279,'VNIBOR đã xử lý'!$A:$T,18,0)</f>
        <v>0.008826612613</v>
      </c>
      <c r="I279" s="148">
        <f>VLOOKUP(A279,'VNIBOR đã xử lý'!$A:$T,19,0)</f>
        <v>0.01001830631</v>
      </c>
      <c r="J279" s="191">
        <f>VLOOKUP(A279,VBMA!$A:$AF,4,0)/100</f>
        <v>0.01121</v>
      </c>
      <c r="K279" s="191">
        <f>VLOOKUP(A279,VBMA!$A:$AF,7,0)/100</f>
        <v>0.01142</v>
      </c>
      <c r="L279" s="191">
        <f>VLOOKUP(A279,VBMA!$A:$AF,10,0)/100</f>
        <v>0.01192</v>
      </c>
      <c r="M279" s="191">
        <f>VLOOKUP(A279,VBMA!$A:$AF,13,0)/100</f>
        <v>0.01294</v>
      </c>
      <c r="N279" s="191">
        <f>VLOOKUP(A279,VBMA!$A:$AF,16,0)/100</f>
        <v>0.01397</v>
      </c>
      <c r="O279" s="191">
        <f>VLOOKUP(A279,VBMA!$A:$AF,19,0)/100</f>
        <v>0.01808</v>
      </c>
      <c r="P279" s="191">
        <f>VLOOKUP(A279,VBMA!$A:$AF,22,0)/100</f>
        <v>0.02295</v>
      </c>
      <c r="Q279" s="191">
        <f>VLOOKUP(A279,VBMA!$A:$AF,25,0)/100</f>
        <v>0.02504</v>
      </c>
      <c r="R279" s="191">
        <f>VLOOKUP(A279,VBMA!$A:$AF,28,0)/100</f>
        <v>0.02817</v>
      </c>
      <c r="S279" s="191">
        <f>VLOOKUP(A279,VBMA!$A:$AF,31,0)/100</f>
        <v>0.03067</v>
      </c>
    </row>
    <row r="280" ht="15.75" customHeight="1">
      <c r="A280" s="108">
        <f>VBMA!A279</f>
        <v>45320</v>
      </c>
      <c r="B280" s="148">
        <f>VLOOKUP(A280,'VNIBOR đã xử lý'!$A:$T,12,0)</f>
        <v>0.000344334471</v>
      </c>
      <c r="C280" s="148">
        <f>VLOOKUP(A280,'VNIBOR đã xử lý'!$A:$T,13,0)</f>
        <v>0.0005547610922</v>
      </c>
      <c r="D280" s="148">
        <f>VLOOKUP(A280,'VNIBOR đã xử lý'!$A:$T,14,0)</f>
        <v>0.001109522184</v>
      </c>
      <c r="E280" s="148">
        <f>VLOOKUP(A280,'VNIBOR đã xử lý'!$A:$T,15,0)</f>
        <v>0.002199914676</v>
      </c>
      <c r="F280" s="148">
        <f>VLOOKUP(A280,'VNIBOR đã xử lý'!$A:$T,16,0)</f>
        <v>0.005031109215</v>
      </c>
      <c r="G280" s="148">
        <f>VLOOKUP(A280,'VNIBOR đã xử lý'!$A:$T,17,0)</f>
        <v>0.005356313993</v>
      </c>
      <c r="H280" s="148">
        <f>VLOOKUP(A280,'VNIBOR đã xử lý'!$A:$T,18,0)</f>
        <v>0.008608361775</v>
      </c>
      <c r="I280" s="148">
        <f>VLOOKUP(A280,'VNIBOR đã xử lý'!$A:$T,19,0)</f>
        <v>0.009909180887</v>
      </c>
      <c r="J280" s="191">
        <f>VLOOKUP(A280,VBMA!$A:$AF,4,0)/100</f>
        <v>0.01121</v>
      </c>
      <c r="K280" s="191">
        <f>VLOOKUP(A280,VBMA!$A:$AF,7,0)/100</f>
        <v>0.01142</v>
      </c>
      <c r="L280" s="191">
        <f>VLOOKUP(A280,VBMA!$A:$AF,10,0)/100</f>
        <v>0.01192</v>
      </c>
      <c r="M280" s="191">
        <f>VLOOKUP(A280,VBMA!$A:$AF,13,0)/100</f>
        <v>0.01295</v>
      </c>
      <c r="N280" s="191">
        <f>VLOOKUP(A280,VBMA!$A:$AF,16,0)/100</f>
        <v>0.01398</v>
      </c>
      <c r="O280" s="191">
        <f>VLOOKUP(A280,VBMA!$A:$AF,19,0)/100</f>
        <v>0.01825</v>
      </c>
      <c r="P280" s="191">
        <f>VLOOKUP(A280,VBMA!$A:$AF,22,0)/100</f>
        <v>0.02283</v>
      </c>
      <c r="Q280" s="191">
        <f>VLOOKUP(A280,VBMA!$A:$AF,25,0)/100</f>
        <v>0.02498</v>
      </c>
      <c r="R280" s="191">
        <f>VLOOKUP(A280,VBMA!$A:$AF,28,0)/100</f>
        <v>0.02808</v>
      </c>
      <c r="S280" s="191">
        <f>VLOOKUP(A280,VBMA!$A:$AF,31,0)/100</f>
        <v>0.03031</v>
      </c>
    </row>
    <row r="281" ht="15.75" customHeight="1">
      <c r="A281" s="108">
        <f>VBMA!A280</f>
        <v>45317</v>
      </c>
      <c r="B281" s="148">
        <f>VLOOKUP(A281,'VNIBOR đã xử lý'!$A:$T,12,0)</f>
        <v>0.0003509217391</v>
      </c>
      <c r="C281" s="148">
        <f>VLOOKUP(A281,'VNIBOR đã xử lý'!$A:$T,13,0)</f>
        <v>0.0005848695652</v>
      </c>
      <c r="D281" s="148">
        <f>VLOOKUP(A281,'VNIBOR đã xử lý'!$A:$T,14,0)</f>
        <v>0.001033269565</v>
      </c>
      <c r="E281" s="148">
        <f>VLOOKUP(A281,'VNIBOR đã xử lý'!$A:$T,15,0)</f>
        <v>0.002203008696</v>
      </c>
      <c r="F281" s="148">
        <f>VLOOKUP(A281,'VNIBOR đã xử lý'!$A:$T,16,0)</f>
        <v>0.005224834783</v>
      </c>
      <c r="G281" s="148">
        <f>VLOOKUP(A281,'VNIBOR đã xử lý'!$A:$T,17,0)</f>
        <v>0.005497773913</v>
      </c>
      <c r="H281" s="148">
        <f>VLOOKUP(A281,'VNIBOR đã xử lý'!$A:$T,18,0)</f>
        <v>0.008831530435</v>
      </c>
      <c r="I281" s="148">
        <f>VLOOKUP(A281,'VNIBOR đã xử lý'!$A:$T,19,0)</f>
        <v>0.01002076522</v>
      </c>
      <c r="J281" s="191">
        <f>VLOOKUP(A281,VBMA!$A:$AF,4,0)/100</f>
        <v>0.01121</v>
      </c>
      <c r="K281" s="191">
        <f>VLOOKUP(A281,VBMA!$A:$AF,7,0)/100</f>
        <v>0.01142</v>
      </c>
      <c r="L281" s="191">
        <f>VLOOKUP(A281,VBMA!$A:$AF,10,0)/100</f>
        <v>0.01192</v>
      </c>
      <c r="M281" s="191">
        <f>VLOOKUP(A281,VBMA!$A:$AF,13,0)/100</f>
        <v>0.01294</v>
      </c>
      <c r="N281" s="191">
        <f>VLOOKUP(A281,VBMA!$A:$AF,16,0)/100</f>
        <v>0.01397</v>
      </c>
      <c r="O281" s="191">
        <f>VLOOKUP(A281,VBMA!$A:$AF,19,0)/100</f>
        <v>0.01816</v>
      </c>
      <c r="P281" s="191">
        <f>VLOOKUP(A281,VBMA!$A:$AF,22,0)/100</f>
        <v>0.02284</v>
      </c>
      <c r="Q281" s="191">
        <f>VLOOKUP(A281,VBMA!$A:$AF,25,0)/100</f>
        <v>0.02479</v>
      </c>
      <c r="R281" s="191">
        <f>VLOOKUP(A281,VBMA!$A:$AF,28,0)/100</f>
        <v>0.02808</v>
      </c>
      <c r="S281" s="191">
        <f>VLOOKUP(A281,VBMA!$A:$AF,31,0)/100</f>
        <v>0.03006</v>
      </c>
    </row>
    <row r="282" ht="15.75" customHeight="1">
      <c r="A282" s="108">
        <f>VBMA!A281</f>
        <v>45316</v>
      </c>
      <c r="B282" s="148">
        <f>VLOOKUP(A282,'VNIBOR đã xử lý'!$A:$T,12,0)</f>
        <v>0.0003477413479</v>
      </c>
      <c r="C282" s="148">
        <f>VLOOKUP(A282,'VNIBOR đã xử lý'!$A:$T,13,0)</f>
        <v>0.0005932058288</v>
      </c>
      <c r="D282" s="148">
        <f>VLOOKUP(A282,'VNIBOR đã xử lý'!$A:$T,14,0)</f>
        <v>0.00102276867</v>
      </c>
      <c r="E282" s="148">
        <f>VLOOKUP(A282,'VNIBOR đã xử lý'!$A:$T,15,0)</f>
        <v>0.002270546448</v>
      </c>
      <c r="F282" s="148">
        <f>VLOOKUP(A282,'VNIBOR đã xử lý'!$A:$T,16,0)</f>
        <v>0.005400218579</v>
      </c>
      <c r="G282" s="148">
        <f>VLOOKUP(A282,'VNIBOR đã xử lý'!$A:$T,17,0)</f>
        <v>0.005727504554</v>
      </c>
      <c r="H282" s="148">
        <f>VLOOKUP(A282,'VNIBOR đã xử lý'!$A:$T,18,0)</f>
        <v>0.009143551913</v>
      </c>
      <c r="I282" s="148">
        <f>VLOOKUP(A282,'VNIBOR đã xử lý'!$A:$T,19,0)</f>
        <v>0.01018677596</v>
      </c>
      <c r="J282" s="191">
        <f>VLOOKUP(A282,VBMA!$A:$AF,4,0)/100</f>
        <v>0.01123</v>
      </c>
      <c r="K282" s="191">
        <f>VLOOKUP(A282,VBMA!$A:$AF,7,0)/100</f>
        <v>0.01144</v>
      </c>
      <c r="L282" s="191">
        <f>VLOOKUP(A282,VBMA!$A:$AF,10,0)/100</f>
        <v>0.01194</v>
      </c>
      <c r="M282" s="191">
        <f>VLOOKUP(A282,VBMA!$A:$AF,13,0)/100</f>
        <v>0.01283</v>
      </c>
      <c r="N282" s="191">
        <f>VLOOKUP(A282,VBMA!$A:$AF,16,0)/100</f>
        <v>0.01372</v>
      </c>
      <c r="O282" s="191">
        <f>VLOOKUP(A282,VBMA!$A:$AF,19,0)/100</f>
        <v>0.01796</v>
      </c>
      <c r="P282" s="191">
        <f>VLOOKUP(A282,VBMA!$A:$AF,22,0)/100</f>
        <v>0.02252</v>
      </c>
      <c r="Q282" s="191">
        <f>VLOOKUP(A282,VBMA!$A:$AF,25,0)/100</f>
        <v>0.02444</v>
      </c>
      <c r="R282" s="191">
        <f>VLOOKUP(A282,VBMA!$A:$AF,28,0)/100</f>
        <v>0.02808</v>
      </c>
      <c r="S282" s="191">
        <f>VLOOKUP(A282,VBMA!$A:$AF,31,0)/100</f>
        <v>0.03</v>
      </c>
    </row>
    <row r="283" ht="15.75" customHeight="1">
      <c r="A283" s="108">
        <f>VBMA!A282</f>
        <v>45315</v>
      </c>
      <c r="B283" s="148">
        <f>VLOOKUP(A283,'VNIBOR đã xử lý'!$A:$T,12,0)</f>
        <v>0.0003695081967</v>
      </c>
      <c r="C283" s="148">
        <f>VLOOKUP(A283,'VNIBOR đã xử lý'!$A:$T,13,0)</f>
        <v>0.0005953187614</v>
      </c>
      <c r="D283" s="148">
        <f>VLOOKUP(A283,'VNIBOR đã xử lý'!$A:$T,14,0)</f>
        <v>0.001026411658</v>
      </c>
      <c r="E283" s="148">
        <f>VLOOKUP(A283,'VNIBOR đã xử lý'!$A:$T,15,0)</f>
        <v>0.002258105647</v>
      </c>
      <c r="F283" s="148">
        <f>VLOOKUP(A283,'VNIBOR đã xử lý'!$A:$T,16,0)</f>
        <v>0.005542622951</v>
      </c>
      <c r="G283" s="148">
        <f>VLOOKUP(A283,'VNIBOR đã xử lý'!$A:$T,17,0)</f>
        <v>0.005788961749</v>
      </c>
      <c r="H283" s="148">
        <f>VLOOKUP(A283,'VNIBOR đã xử lý'!$A:$T,18,0)</f>
        <v>0.009176120219</v>
      </c>
      <c r="I283" s="148">
        <f>VLOOKUP(A283,'VNIBOR đã xử lý'!$A:$T,19,0)</f>
        <v>0.01022306011</v>
      </c>
      <c r="J283" s="191">
        <f>VLOOKUP(A283,VBMA!$A:$AF,4,0)/100</f>
        <v>0.01127</v>
      </c>
      <c r="K283" s="191">
        <f>VLOOKUP(A283,VBMA!$A:$AF,7,0)/100</f>
        <v>0.01148</v>
      </c>
      <c r="L283" s="191">
        <f>VLOOKUP(A283,VBMA!$A:$AF,10,0)/100</f>
        <v>0.01198</v>
      </c>
      <c r="M283" s="191">
        <f>VLOOKUP(A283,VBMA!$A:$AF,13,0)/100</f>
        <v>0.01268</v>
      </c>
      <c r="N283" s="191">
        <f>VLOOKUP(A283,VBMA!$A:$AF,16,0)/100</f>
        <v>0.01338</v>
      </c>
      <c r="O283" s="191">
        <f>VLOOKUP(A283,VBMA!$A:$AF,19,0)/100</f>
        <v>0.01765</v>
      </c>
      <c r="P283" s="191">
        <f>VLOOKUP(A283,VBMA!$A:$AF,22,0)/100</f>
        <v>0.0222</v>
      </c>
      <c r="Q283" s="191">
        <f>VLOOKUP(A283,VBMA!$A:$AF,25,0)/100</f>
        <v>0.02429</v>
      </c>
      <c r="R283" s="191">
        <f>VLOOKUP(A283,VBMA!$A:$AF,28,0)/100</f>
        <v>0.02808</v>
      </c>
      <c r="S283" s="191">
        <f>VLOOKUP(A283,VBMA!$A:$AF,31,0)/100</f>
        <v>0.03006</v>
      </c>
    </row>
    <row r="284" ht="15.75" customHeight="1">
      <c r="A284" s="108">
        <f>VBMA!A283</f>
        <v>45314</v>
      </c>
      <c r="B284" s="148">
        <f>VLOOKUP(A284,'VNIBOR đã xử lý'!$A:$T,12,0)</f>
        <v>0.0003790352505</v>
      </c>
      <c r="C284" s="148">
        <f>VLOOKUP(A284,'VNIBOR đã xử lý'!$A:$T,13,0)</f>
        <v>0.0006106679035</v>
      </c>
      <c r="D284" s="148">
        <f>VLOOKUP(A284,'VNIBOR đã xử lý'!$A:$T,14,0)</f>
        <v>0.001052875696</v>
      </c>
      <c r="E284" s="148">
        <f>VLOOKUP(A284,'VNIBOR đã xử lý'!$A:$T,15,0)</f>
        <v>0.0024216141</v>
      </c>
      <c r="F284" s="148">
        <f>VLOOKUP(A284,'VNIBOR đã xử lý'!$A:$T,16,0)</f>
        <v>0.005622356215</v>
      </c>
      <c r="G284" s="148">
        <f>VLOOKUP(A284,'VNIBOR đã xử lý'!$A:$T,17,0)</f>
        <v>0.005959276438</v>
      </c>
      <c r="H284" s="148">
        <f>VLOOKUP(A284,'VNIBOR đã xử lý'!$A:$T,18,0)</f>
        <v>0.009623283859</v>
      </c>
      <c r="I284" s="148">
        <f>VLOOKUP(A284,'VNIBOR đã xử lý'!$A:$T,19,0)</f>
        <v>0.01048664193</v>
      </c>
      <c r="J284" s="191">
        <f>VLOOKUP(A284,VBMA!$A:$AF,4,0)/100</f>
        <v>0.01135</v>
      </c>
      <c r="K284" s="191">
        <f>VLOOKUP(A284,VBMA!$A:$AF,7,0)/100</f>
        <v>0.01156</v>
      </c>
      <c r="L284" s="191">
        <f>VLOOKUP(A284,VBMA!$A:$AF,10,0)/100</f>
        <v>0.01202</v>
      </c>
      <c r="M284" s="191">
        <f>VLOOKUP(A284,VBMA!$A:$AF,13,0)/100</f>
        <v>0.01298</v>
      </c>
      <c r="N284" s="191">
        <f>VLOOKUP(A284,VBMA!$A:$AF,16,0)/100</f>
        <v>0.01394</v>
      </c>
      <c r="O284" s="191">
        <f>VLOOKUP(A284,VBMA!$A:$AF,19,0)/100</f>
        <v>0.01783</v>
      </c>
      <c r="P284" s="191">
        <f>VLOOKUP(A284,VBMA!$A:$AF,22,0)/100</f>
        <v>0.0223</v>
      </c>
      <c r="Q284" s="191">
        <f>VLOOKUP(A284,VBMA!$A:$AF,25,0)/100</f>
        <v>0.02443</v>
      </c>
      <c r="R284" s="191">
        <f>VLOOKUP(A284,VBMA!$A:$AF,28,0)/100</f>
        <v>0.02808</v>
      </c>
      <c r="S284" s="191">
        <f>VLOOKUP(A284,VBMA!$A:$AF,31,0)/100</f>
        <v>0.03006</v>
      </c>
    </row>
    <row r="285" ht="15.75" customHeight="1">
      <c r="A285" s="108">
        <f>VBMA!A284</f>
        <v>45313</v>
      </c>
      <c r="B285" s="148">
        <f>VLOOKUP(A285,'VNIBOR đã xử lý'!$A:$T,12,0)</f>
        <v>0.0003993877551</v>
      </c>
      <c r="C285" s="148">
        <f>VLOOKUP(A285,'VNIBOR đã xử lý'!$A:$T,13,0)</f>
        <v>0.0006516326531</v>
      </c>
      <c r="D285" s="148">
        <f>VLOOKUP(A285,'VNIBOR đã xử lý'!$A:$T,14,0)</f>
        <v>0.001093061224</v>
      </c>
      <c r="E285" s="148">
        <f>VLOOKUP(A285,'VNIBOR đã xử lý'!$A:$T,15,0)</f>
        <v>0.00252244898</v>
      </c>
      <c r="F285" s="148">
        <f>VLOOKUP(A285,'VNIBOR đã xử lý'!$A:$T,16,0)</f>
        <v>0.005738571429</v>
      </c>
      <c r="G285" s="148">
        <f>VLOOKUP(A285,'VNIBOR đã xử lý'!$A:$T,17,0)</f>
        <v>0.006158979592</v>
      </c>
      <c r="H285" s="148">
        <f>VLOOKUP(A285,'VNIBOR đã xử lý'!$A:$T,18,0)</f>
        <v>0.009606326531</v>
      </c>
      <c r="I285" s="148">
        <f>VLOOKUP(A285,'VNIBOR đã xử lý'!$A:$T,19,0)</f>
        <v>0.01046816327</v>
      </c>
      <c r="J285" s="191">
        <f>VLOOKUP(A285,VBMA!$A:$AF,4,0)/100</f>
        <v>0.01133</v>
      </c>
      <c r="K285" s="191">
        <f>VLOOKUP(A285,VBMA!$A:$AF,7,0)/100</f>
        <v>0.01154</v>
      </c>
      <c r="L285" s="191">
        <f>VLOOKUP(A285,VBMA!$A:$AF,10,0)/100</f>
        <v>0.01204</v>
      </c>
      <c r="M285" s="191">
        <f>VLOOKUP(A285,VBMA!$A:$AF,13,0)/100</f>
        <v>0.01294</v>
      </c>
      <c r="N285" s="191">
        <f>VLOOKUP(A285,VBMA!$A:$AF,16,0)/100</f>
        <v>0.01384</v>
      </c>
      <c r="O285" s="191">
        <f>VLOOKUP(A285,VBMA!$A:$AF,19,0)/100</f>
        <v>0.01801</v>
      </c>
      <c r="P285" s="191">
        <f>VLOOKUP(A285,VBMA!$A:$AF,22,0)/100</f>
        <v>0.02245</v>
      </c>
      <c r="Q285" s="191">
        <f>VLOOKUP(A285,VBMA!$A:$AF,25,0)/100</f>
        <v>0.02444</v>
      </c>
      <c r="R285" s="191">
        <f>VLOOKUP(A285,VBMA!$A:$AF,28,0)/100</f>
        <v>0.02818</v>
      </c>
      <c r="S285" s="191">
        <f>VLOOKUP(A285,VBMA!$A:$AF,31,0)/100</f>
        <v>0.02956</v>
      </c>
    </row>
    <row r="286" ht="15.75" customHeight="1">
      <c r="A286" s="108">
        <f>VBMA!A285</f>
        <v>45310</v>
      </c>
      <c r="B286" s="148">
        <f>VLOOKUP(A286,'VNIBOR đã xử lý'!$A:$T,12,0)</f>
        <v>0.0003857885305</v>
      </c>
      <c r="C286" s="148">
        <f>VLOOKUP(A286,'VNIBOR đã xử lý'!$A:$T,13,0)</f>
        <v>0.0006091397849</v>
      </c>
      <c r="D286" s="148">
        <f>VLOOKUP(A286,'VNIBOR đã xử lý'!$A:$T,14,0)</f>
        <v>0.001177670251</v>
      </c>
      <c r="E286" s="148">
        <f>VLOOKUP(A286,'VNIBOR đã xử lý'!$A:$T,15,0)</f>
        <v>0.002558387097</v>
      </c>
      <c r="F286" s="148">
        <f>VLOOKUP(A286,'VNIBOR đã xử lý'!$A:$T,16,0)</f>
        <v>0.005604086022</v>
      </c>
      <c r="G286" s="148">
        <f>VLOOKUP(A286,'VNIBOR đã xử lý'!$A:$T,17,0)</f>
        <v>0.006010179211</v>
      </c>
      <c r="H286" s="148">
        <f>VLOOKUP(A286,'VNIBOR đã xử lý'!$A:$T,18,0)</f>
        <v>0.00929953405</v>
      </c>
      <c r="I286" s="148">
        <f>VLOOKUP(A286,'VNIBOR đã xử lý'!$A:$T,19,0)</f>
        <v>0.01031476703</v>
      </c>
      <c r="J286" s="191">
        <f>VLOOKUP(A286,VBMA!$A:$AF,4,0)/100</f>
        <v>0.01133</v>
      </c>
      <c r="K286" s="191">
        <f>VLOOKUP(A286,VBMA!$A:$AF,7,0)/100</f>
        <v>0.01154</v>
      </c>
      <c r="L286" s="191">
        <f>VLOOKUP(A286,VBMA!$A:$AF,10,0)/100</f>
        <v>0.01204</v>
      </c>
      <c r="M286" s="191">
        <f>VLOOKUP(A286,VBMA!$A:$AF,13,0)/100</f>
        <v>0.0131</v>
      </c>
      <c r="N286" s="191">
        <f>VLOOKUP(A286,VBMA!$A:$AF,16,0)/100</f>
        <v>0.01416</v>
      </c>
      <c r="O286" s="191">
        <f>VLOOKUP(A286,VBMA!$A:$AF,19,0)/100</f>
        <v>0.01823</v>
      </c>
      <c r="P286" s="191">
        <f>VLOOKUP(A286,VBMA!$A:$AF,22,0)/100</f>
        <v>0.02243</v>
      </c>
      <c r="Q286" s="191">
        <f>VLOOKUP(A286,VBMA!$A:$AF,25,0)/100</f>
        <v>0.02442</v>
      </c>
      <c r="R286" s="191">
        <f>VLOOKUP(A286,VBMA!$A:$AF,28,0)/100</f>
        <v>0.02808</v>
      </c>
      <c r="S286" s="191">
        <f>VLOOKUP(A286,VBMA!$A:$AF,31,0)/100</f>
        <v>0.03006</v>
      </c>
    </row>
    <row r="287" ht="15.75" customHeight="1">
      <c r="A287" s="108">
        <f>VBMA!A286</f>
        <v>45309</v>
      </c>
      <c r="B287" s="148">
        <f>VLOOKUP(A287,'VNIBOR đã xử lý'!$A:$T,12,0)</f>
        <v>0.0003942673993</v>
      </c>
      <c r="C287" s="148">
        <f>VLOOKUP(A287,'VNIBOR đã xử lý'!$A:$T,13,0)</f>
        <v>0.0006432783883</v>
      </c>
      <c r="D287" s="148">
        <f>VLOOKUP(A287,'VNIBOR đã xử lý'!$A:$T,14,0)</f>
        <v>0.001182802198</v>
      </c>
      <c r="E287" s="148">
        <f>VLOOKUP(A287,'VNIBOR đã xử lý'!$A:$T,15,0)</f>
        <v>0.0026353663</v>
      </c>
      <c r="F287" s="148">
        <f>VLOOKUP(A287,'VNIBOR đã xử lý'!$A:$T,16,0)</f>
        <v>0.005748003663</v>
      </c>
      <c r="G287" s="148">
        <f>VLOOKUP(A287,'VNIBOR đã xử lý'!$A:$T,17,0)</f>
        <v>0.006163021978</v>
      </c>
      <c r="H287" s="148">
        <f>VLOOKUP(A287,'VNIBOR đã xử lý'!$A:$T,18,0)</f>
        <v>0.009420915751</v>
      </c>
      <c r="I287" s="148">
        <f>VLOOKUP(A287,'VNIBOR đã xử lý'!$A:$T,19,0)</f>
        <v>0.01037545788</v>
      </c>
      <c r="J287" s="191">
        <f>VLOOKUP(A287,VBMA!$A:$AF,4,0)/100</f>
        <v>0.01133</v>
      </c>
      <c r="K287" s="191">
        <f>VLOOKUP(A287,VBMA!$A:$AF,7,0)/100</f>
        <v>0.01154</v>
      </c>
      <c r="L287" s="191">
        <f>VLOOKUP(A287,VBMA!$A:$AF,10,0)/100</f>
        <v>0.01204</v>
      </c>
      <c r="M287" s="191">
        <f>VLOOKUP(A287,VBMA!$A:$AF,13,0)/100</f>
        <v>0.01306</v>
      </c>
      <c r="N287" s="191">
        <f>VLOOKUP(A287,VBMA!$A:$AF,16,0)/100</f>
        <v>0.01408</v>
      </c>
      <c r="O287" s="191">
        <f>VLOOKUP(A287,VBMA!$A:$AF,19,0)/100</f>
        <v>0.01801</v>
      </c>
      <c r="P287" s="191">
        <f>VLOOKUP(A287,VBMA!$A:$AF,22,0)/100</f>
        <v>0.02234</v>
      </c>
      <c r="Q287" s="191">
        <f>VLOOKUP(A287,VBMA!$A:$AF,25,0)/100</f>
        <v>0.02431</v>
      </c>
      <c r="R287" s="191">
        <f>VLOOKUP(A287,VBMA!$A:$AF,28,0)/100</f>
        <v>0.02792</v>
      </c>
      <c r="S287" s="191">
        <f>VLOOKUP(A287,VBMA!$A:$AF,31,0)/100</f>
        <v>0.03</v>
      </c>
    </row>
    <row r="288" ht="15.75" customHeight="1">
      <c r="A288" s="108">
        <f>VBMA!A287</f>
        <v>45308</v>
      </c>
      <c r="B288" s="148">
        <f>VLOOKUP(A288,'VNIBOR đã xử lý'!$A:$T,12,0)</f>
        <v>0.0004135036496</v>
      </c>
      <c r="C288" s="148">
        <f>VLOOKUP(A288,'VNIBOR đã xử lý'!$A:$T,13,0)</f>
        <v>0.0006202554745</v>
      </c>
      <c r="D288" s="148">
        <f>VLOOKUP(A288,'VNIBOR đã xử lý'!$A:$T,14,0)</f>
        <v>0.001199160584</v>
      </c>
      <c r="E288" s="148">
        <f>VLOOKUP(A288,'VNIBOR đã xử lý'!$A:$T,15,0)</f>
        <v>0.002646423358</v>
      </c>
      <c r="F288" s="148">
        <f>VLOOKUP(A288,'VNIBOR đã xử lý'!$A:$T,16,0)</f>
        <v>0.005727025547</v>
      </c>
      <c r="G288" s="148">
        <f>VLOOKUP(A288,'VNIBOR đã xử lý'!$A:$T,17,0)</f>
        <v>0.006140529197</v>
      </c>
      <c r="H288" s="148">
        <f>VLOOKUP(A288,'VNIBOR đã xử lý'!$A:$T,18,0)</f>
        <v>0.009345182482</v>
      </c>
      <c r="I288" s="148">
        <f>VLOOKUP(A288,'VNIBOR đã xử lý'!$A:$T,19,0)</f>
        <v>0.01033759124</v>
      </c>
      <c r="J288" s="191">
        <f>VLOOKUP(A288,VBMA!$A:$AF,4,0)/100</f>
        <v>0.01133</v>
      </c>
      <c r="K288" s="191">
        <f>VLOOKUP(A288,VBMA!$A:$AF,7,0)/100</f>
        <v>0.01154</v>
      </c>
      <c r="L288" s="191">
        <f>VLOOKUP(A288,VBMA!$A:$AF,10,0)/100</f>
        <v>0.012</v>
      </c>
      <c r="M288" s="191">
        <f>VLOOKUP(A288,VBMA!$A:$AF,13,0)/100</f>
        <v>0.01306</v>
      </c>
      <c r="N288" s="191">
        <f>VLOOKUP(A288,VBMA!$A:$AF,16,0)/100</f>
        <v>0.01412</v>
      </c>
      <c r="O288" s="191">
        <f>VLOOKUP(A288,VBMA!$A:$AF,19,0)/100</f>
        <v>0.01806</v>
      </c>
      <c r="P288" s="191">
        <f>VLOOKUP(A288,VBMA!$A:$AF,22,0)/100</f>
        <v>0.02223</v>
      </c>
      <c r="Q288" s="191">
        <f>VLOOKUP(A288,VBMA!$A:$AF,25,0)/100</f>
        <v>0.02426</v>
      </c>
      <c r="R288" s="191">
        <f>VLOOKUP(A288,VBMA!$A:$AF,28,0)/100</f>
        <v>0.02847</v>
      </c>
      <c r="S288" s="191">
        <f>VLOOKUP(A288,VBMA!$A:$AF,31,0)/100</f>
        <v>0.03024</v>
      </c>
    </row>
    <row r="289" ht="15.75" customHeight="1">
      <c r="A289" s="108">
        <f>VBMA!A288</f>
        <v>45307</v>
      </c>
      <c r="B289" s="148">
        <f>VLOOKUP(A289,'VNIBOR đã xử lý'!$A:$T,12,0)</f>
        <v>0.000411599297</v>
      </c>
      <c r="C289" s="148">
        <f>VLOOKUP(A289,'VNIBOR đã xử lý'!$A:$T,13,0)</f>
        <v>0.0006173989455</v>
      </c>
      <c r="D289" s="148">
        <f>VLOOKUP(A289,'VNIBOR đã xử lý'!$A:$T,14,0)</f>
        <v>0.001131898067</v>
      </c>
      <c r="E289" s="148">
        <f>VLOOKUP(A289,'VNIBOR đã xử lý'!$A:$T,15,0)</f>
        <v>0.002613655536</v>
      </c>
      <c r="F289" s="148">
        <f>VLOOKUP(A289,'VNIBOR đã xử lý'!$A:$T,16,0)</f>
        <v>0.005721230228</v>
      </c>
      <c r="G289" s="148">
        <f>VLOOKUP(A289,'VNIBOR đã xử lý'!$A:$T,17,0)</f>
        <v>0.006173989455</v>
      </c>
      <c r="H289" s="148">
        <f>VLOOKUP(A289,'VNIBOR đã xử lý'!$A:$T,18,0)</f>
        <v>0.009528523726</v>
      </c>
      <c r="I289" s="148">
        <f>VLOOKUP(A289,'VNIBOR đã xử lý'!$A:$T,19,0)</f>
        <v>0.01061926186</v>
      </c>
      <c r="J289" s="191">
        <f>VLOOKUP(A289,VBMA!$A:$AF,4,0)/100</f>
        <v>0.01171</v>
      </c>
      <c r="K289" s="191">
        <f>VLOOKUP(A289,VBMA!$A:$AF,7,0)/100</f>
        <v>0.01192</v>
      </c>
      <c r="L289" s="191">
        <f>VLOOKUP(A289,VBMA!$A:$AF,10,0)/100</f>
        <v>0.01242</v>
      </c>
      <c r="M289" s="191">
        <f>VLOOKUP(A289,VBMA!$A:$AF,13,0)/100</f>
        <v>0.01328</v>
      </c>
      <c r="N289" s="191">
        <f>VLOOKUP(A289,VBMA!$A:$AF,16,0)/100</f>
        <v>0.01414</v>
      </c>
      <c r="O289" s="191">
        <f>VLOOKUP(A289,VBMA!$A:$AF,19,0)/100</f>
        <v>0.01795</v>
      </c>
      <c r="P289" s="191">
        <f>VLOOKUP(A289,VBMA!$A:$AF,22,0)/100</f>
        <v>0.02215</v>
      </c>
      <c r="Q289" s="191">
        <f>VLOOKUP(A289,VBMA!$A:$AF,25,0)/100</f>
        <v>0.02425</v>
      </c>
      <c r="R289" s="191">
        <f>VLOOKUP(A289,VBMA!$A:$AF,28,0)/100</f>
        <v>0.02854</v>
      </c>
      <c r="S289" s="191">
        <f>VLOOKUP(A289,VBMA!$A:$AF,31,0)/100</f>
        <v>0.03019</v>
      </c>
    </row>
    <row r="290" ht="15.75" customHeight="1">
      <c r="A290" s="108">
        <f>VBMA!A289</f>
        <v>45306</v>
      </c>
      <c r="B290" s="148">
        <f>VLOOKUP(A290,'VNIBOR đã xử lý'!$A:$T,12,0)</f>
        <v>0.0004832713755</v>
      </c>
      <c r="C290" s="148">
        <f>VLOOKUP(A290,'VNIBOR đã xử lý'!$A:$T,13,0)</f>
        <v>0.0007249070632</v>
      </c>
      <c r="D290" s="148">
        <f>VLOOKUP(A290,'VNIBOR đã xử lý'!$A:$T,14,0)</f>
        <v>0.00137732342</v>
      </c>
      <c r="E290" s="148">
        <f>VLOOKUP(A290,'VNIBOR đã xử lý'!$A:$T,15,0)</f>
        <v>0.003092936803</v>
      </c>
      <c r="F290" s="148">
        <f>VLOOKUP(A290,'VNIBOR đã xử lý'!$A:$T,16,0)</f>
        <v>0.00669330855</v>
      </c>
      <c r="G290" s="148">
        <f>VLOOKUP(A290,'VNIBOR đã xử lý'!$A:$T,17,0)</f>
        <v>0.007176579926</v>
      </c>
      <c r="H290" s="148">
        <f>VLOOKUP(A290,'VNIBOR đã xử lý'!$A:$T,18,0)</f>
        <v>0.01087360595</v>
      </c>
      <c r="I290" s="148">
        <f>VLOOKUP(A290,'VNIBOR đã xử lý'!$A:$T,19,0)</f>
        <v>0.01193680297</v>
      </c>
      <c r="J290" s="191">
        <f>VLOOKUP(A290,VBMA!$A:$AF,4,0)/100</f>
        <v>0.013</v>
      </c>
      <c r="K290" s="191">
        <f>VLOOKUP(A290,VBMA!$A:$AF,7,0)/100</f>
        <v>0.013</v>
      </c>
      <c r="L290" s="191">
        <f>VLOOKUP(A290,VBMA!$A:$AF,10,0)/100</f>
        <v>0.01246</v>
      </c>
      <c r="M290" s="191">
        <f>VLOOKUP(A290,VBMA!$A:$AF,13,0)/100</f>
        <v>0.01347</v>
      </c>
      <c r="N290" s="191">
        <f>VLOOKUP(A290,VBMA!$A:$AF,16,0)/100</f>
        <v>0.01448</v>
      </c>
      <c r="O290" s="191">
        <f>VLOOKUP(A290,VBMA!$A:$AF,19,0)/100</f>
        <v>0.01816</v>
      </c>
      <c r="P290" s="191">
        <f>VLOOKUP(A290,VBMA!$A:$AF,22,0)/100</f>
        <v>0.02222</v>
      </c>
      <c r="Q290" s="191">
        <f>VLOOKUP(A290,VBMA!$A:$AF,25,0)/100</f>
        <v>0.02425</v>
      </c>
      <c r="R290" s="191">
        <f>VLOOKUP(A290,VBMA!$A:$AF,28,0)/100</f>
        <v>0.028</v>
      </c>
      <c r="S290" s="191">
        <f>VLOOKUP(A290,VBMA!$A:$AF,31,0)/100</f>
        <v>0.03019</v>
      </c>
    </row>
    <row r="291" ht="15.75" customHeight="1">
      <c r="A291" s="108">
        <f>VBMA!A290</f>
        <v>45303</v>
      </c>
      <c r="B291" s="148">
        <f>VLOOKUP(A291,'VNIBOR đã xử lý'!$A:$T,12,0)</f>
        <v>0.0005400735294</v>
      </c>
      <c r="C291" s="148">
        <f>VLOOKUP(A291,'VNIBOR đã xử lý'!$A:$T,13,0)</f>
        <v>0.0008101102941</v>
      </c>
      <c r="D291" s="148">
        <f>VLOOKUP(A291,'VNIBOR đã xử lý'!$A:$T,14,0)</f>
        <v>0.001485202206</v>
      </c>
      <c r="E291" s="148">
        <f>VLOOKUP(A291,'VNIBOR đã xử lý'!$A:$T,15,0)</f>
        <v>0.003456470588</v>
      </c>
      <c r="F291" s="148">
        <f>VLOOKUP(A291,'VNIBOR đã xử lý'!$A:$T,16,0)</f>
        <v>0.007426011029</v>
      </c>
      <c r="G291" s="148">
        <f>VLOOKUP(A291,'VNIBOR đã xử lý'!$A:$T,17,0)</f>
        <v>0.008020091912</v>
      </c>
      <c r="H291" s="148">
        <f>VLOOKUP(A291,'VNIBOR đã xử lý'!$A:$T,18,0)</f>
        <v>0.01220566176</v>
      </c>
      <c r="I291" s="148">
        <f>VLOOKUP(A291,'VNIBOR đã xử lý'!$A:$T,19,0)</f>
        <v>0.01344783088</v>
      </c>
      <c r="J291" s="191">
        <f>VLOOKUP(A291,VBMA!$A:$AF,4,0)/100</f>
        <v>0.01469</v>
      </c>
      <c r="K291" s="191">
        <f>VLOOKUP(A291,VBMA!$A:$AF,7,0)/100</f>
        <v>0.01471</v>
      </c>
      <c r="L291" s="191">
        <f>VLOOKUP(A291,VBMA!$A:$AF,10,0)/100</f>
        <v>0.01496</v>
      </c>
      <c r="M291" s="191">
        <f>VLOOKUP(A291,VBMA!$A:$AF,13,0)/100</f>
        <v>0.01515</v>
      </c>
      <c r="N291" s="191">
        <f>VLOOKUP(A291,VBMA!$A:$AF,16,0)/100</f>
        <v>0.01534</v>
      </c>
      <c r="O291" s="191">
        <f>VLOOKUP(A291,VBMA!$A:$AF,19,0)/100</f>
        <v>0.01836</v>
      </c>
      <c r="P291" s="191">
        <f>VLOOKUP(A291,VBMA!$A:$AF,22,0)/100</f>
        <v>0.02225</v>
      </c>
      <c r="Q291" s="191">
        <f>VLOOKUP(A291,VBMA!$A:$AF,25,0)/100</f>
        <v>0.02424</v>
      </c>
      <c r="R291" s="191">
        <f>VLOOKUP(A291,VBMA!$A:$AF,28,0)/100</f>
        <v>0.028</v>
      </c>
      <c r="S291" s="191">
        <f>VLOOKUP(A291,VBMA!$A:$AF,31,0)/100</f>
        <v>0.03019</v>
      </c>
    </row>
    <row r="292" ht="15.75" customHeight="1">
      <c r="A292" s="108">
        <f>VBMA!A291</f>
        <v>45302</v>
      </c>
      <c r="B292" s="148">
        <f>VLOOKUP(A292,'VNIBOR đã xử lý'!$A:$T,12,0)</f>
        <v>0.0005238095238</v>
      </c>
      <c r="C292" s="148">
        <f>VLOOKUP(A292,'VNIBOR đã xử lý'!$A:$T,13,0)</f>
        <v>0.0007857142857</v>
      </c>
      <c r="D292" s="148">
        <f>VLOOKUP(A292,'VNIBOR đã xử lý'!$A:$T,14,0)</f>
        <v>0.001388095238</v>
      </c>
      <c r="E292" s="148">
        <f>VLOOKUP(A292,'VNIBOR đã xử lý'!$A:$T,15,0)</f>
        <v>0.003273809524</v>
      </c>
      <c r="F292" s="148">
        <f>VLOOKUP(A292,'VNIBOR đã xử lý'!$A:$T,16,0)</f>
        <v>0.007280952381</v>
      </c>
      <c r="G292" s="148">
        <f>VLOOKUP(A292,'VNIBOR đã xử lý'!$A:$T,17,0)</f>
        <v>0.007804761905</v>
      </c>
      <c r="H292" s="148">
        <f>VLOOKUP(A292,'VNIBOR đã xử lý'!$A:$T,18,0)</f>
        <v>0.01186428571</v>
      </c>
      <c r="I292" s="148">
        <f>VLOOKUP(A292,'VNIBOR đã xử lý'!$A:$T,19,0)</f>
        <v>0.01335714286</v>
      </c>
      <c r="J292" s="191">
        <f>VLOOKUP(A292,VBMA!$A:$AF,4,0)/100</f>
        <v>0.01485</v>
      </c>
      <c r="K292" s="191">
        <f>VLOOKUP(A292,VBMA!$A:$AF,7,0)/100</f>
        <v>0.01488</v>
      </c>
      <c r="L292" s="191">
        <f>VLOOKUP(A292,VBMA!$A:$AF,10,0)/100</f>
        <v>0.01513</v>
      </c>
      <c r="M292" s="191">
        <f>VLOOKUP(A292,VBMA!$A:$AF,13,0)/100</f>
        <v>0.01509</v>
      </c>
      <c r="N292" s="191">
        <f>VLOOKUP(A292,VBMA!$A:$AF,16,0)/100</f>
        <v>0.01506</v>
      </c>
      <c r="O292" s="191">
        <f>VLOOKUP(A292,VBMA!$A:$AF,19,0)/100</f>
        <v>0.01824</v>
      </c>
      <c r="P292" s="191">
        <f>VLOOKUP(A292,VBMA!$A:$AF,22,0)/100</f>
        <v>0.02214</v>
      </c>
      <c r="Q292" s="191">
        <f>VLOOKUP(A292,VBMA!$A:$AF,25,0)/100</f>
        <v>0.02418</v>
      </c>
      <c r="R292" s="191">
        <f>VLOOKUP(A292,VBMA!$A:$AF,28,0)/100</f>
        <v>0.02818</v>
      </c>
      <c r="S292" s="191">
        <f>VLOOKUP(A292,VBMA!$A:$AF,31,0)/100</f>
        <v>0.03003</v>
      </c>
    </row>
    <row r="293" ht="15.75" customHeight="1">
      <c r="A293" s="108">
        <f>VBMA!A292</f>
        <v>45301</v>
      </c>
      <c r="B293" s="148">
        <f>VLOOKUP(A293,'VNIBOR đã xử lý'!$A:$T,12,0)</f>
        <v>0.0005369369369</v>
      </c>
      <c r="C293" s="148">
        <f>VLOOKUP(A293,'VNIBOR đã xử lý'!$A:$T,13,0)</f>
        <v>0.0008054054054</v>
      </c>
      <c r="D293" s="148">
        <f>VLOOKUP(A293,'VNIBOR đã xử lý'!$A:$T,14,0)</f>
        <v>0.001422882883</v>
      </c>
      <c r="E293" s="148">
        <f>VLOOKUP(A293,'VNIBOR đã xử lý'!$A:$T,15,0)</f>
        <v>0.003275315315</v>
      </c>
      <c r="F293" s="148">
        <f>VLOOKUP(A293,'VNIBOR đã xử lý'!$A:$T,16,0)</f>
        <v>0.007436576577</v>
      </c>
      <c r="G293" s="148">
        <f>VLOOKUP(A293,'VNIBOR đã xử lý'!$A:$T,17,0)</f>
        <v>0.007973513514</v>
      </c>
      <c r="H293" s="148">
        <f>VLOOKUP(A293,'VNIBOR đã xử lý'!$A:$T,18,0)</f>
        <v>0.01216162162</v>
      </c>
      <c r="I293" s="148">
        <f>VLOOKUP(A293,'VNIBOR đã xử lý'!$A:$T,19,0)</f>
        <v>0.01353081081</v>
      </c>
      <c r="J293" s="191">
        <f>VLOOKUP(A293,VBMA!$A:$AF,4,0)/100</f>
        <v>0.0149</v>
      </c>
      <c r="K293" s="191">
        <f>VLOOKUP(A293,VBMA!$A:$AF,7,0)/100</f>
        <v>0.01492</v>
      </c>
      <c r="L293" s="191">
        <f>VLOOKUP(A293,VBMA!$A:$AF,10,0)/100</f>
        <v>0.01517</v>
      </c>
      <c r="M293" s="191">
        <f>VLOOKUP(A293,VBMA!$A:$AF,13,0)/100</f>
        <v>0.01518</v>
      </c>
      <c r="N293" s="191">
        <f>VLOOKUP(A293,VBMA!$A:$AF,16,0)/100</f>
        <v>0.01519</v>
      </c>
      <c r="O293" s="191">
        <f>VLOOKUP(A293,VBMA!$A:$AF,19,0)/100</f>
        <v>0.01808</v>
      </c>
      <c r="P293" s="191">
        <f>VLOOKUP(A293,VBMA!$A:$AF,22,0)/100</f>
        <v>0.02198</v>
      </c>
      <c r="Q293" s="191">
        <f>VLOOKUP(A293,VBMA!$A:$AF,25,0)/100</f>
        <v>0.02392</v>
      </c>
      <c r="R293" s="191">
        <f>VLOOKUP(A293,VBMA!$A:$AF,28,0)/100</f>
        <v>0.02819</v>
      </c>
      <c r="S293" s="191">
        <f>VLOOKUP(A293,VBMA!$A:$AF,31,0)/100</f>
        <v>0.02971</v>
      </c>
    </row>
    <row r="294" ht="15.75" customHeight="1">
      <c r="A294" s="108">
        <f>VBMA!A293</f>
        <v>45300</v>
      </c>
      <c r="B294" s="148">
        <f>VLOOKUP(A294,'VNIBOR đã xử lý'!$A:$T,12,0)</f>
        <v>0.0005451905626</v>
      </c>
      <c r="C294" s="148">
        <f>VLOOKUP(A294,'VNIBOR đã xử lý'!$A:$T,13,0)</f>
        <v>0.0008177858439</v>
      </c>
      <c r="D294" s="148">
        <f>VLOOKUP(A294,'VNIBOR đã xử lý'!$A:$T,14,0)</f>
        <v>0.001444754991</v>
      </c>
      <c r="E294" s="148">
        <f>VLOOKUP(A294,'VNIBOR đã xử lý'!$A:$T,15,0)</f>
        <v>0.003134845735</v>
      </c>
      <c r="F294" s="148">
        <f>VLOOKUP(A294,'VNIBOR đã xử lý'!$A:$T,16,0)</f>
        <v>0.007550889292</v>
      </c>
      <c r="G294" s="148">
        <f>VLOOKUP(A294,'VNIBOR đã xử lý'!$A:$T,17,0)</f>
        <v>0.008177858439</v>
      </c>
      <c r="H294" s="148">
        <f>VLOOKUP(A294,'VNIBOR đã xử lý'!$A:$T,18,0)</f>
        <v>0.01245760436</v>
      </c>
      <c r="I294" s="148">
        <f>VLOOKUP(A294,'VNIBOR đã xử lý'!$A:$T,19,0)</f>
        <v>0.01373880218</v>
      </c>
      <c r="J294" s="191">
        <f>VLOOKUP(A294,VBMA!$A:$AF,4,0)/100</f>
        <v>0.01502</v>
      </c>
      <c r="K294" s="191">
        <f>VLOOKUP(A294,VBMA!$A:$AF,7,0)/100</f>
        <v>0.01504</v>
      </c>
      <c r="L294" s="191">
        <f>VLOOKUP(A294,VBMA!$A:$AF,10,0)/100</f>
        <v>0.01529</v>
      </c>
      <c r="M294" s="191">
        <f>VLOOKUP(A294,VBMA!$A:$AF,13,0)/100</f>
        <v>0.01525</v>
      </c>
      <c r="N294" s="191">
        <f>VLOOKUP(A294,VBMA!$A:$AF,16,0)/100</f>
        <v>0.0152</v>
      </c>
      <c r="O294" s="191">
        <f>VLOOKUP(A294,VBMA!$A:$AF,19,0)/100</f>
        <v>0.01859</v>
      </c>
      <c r="P294" s="191">
        <f>VLOOKUP(A294,VBMA!$A:$AF,22,0)/100</f>
        <v>0.02205</v>
      </c>
      <c r="Q294" s="191">
        <f>VLOOKUP(A294,VBMA!$A:$AF,25,0)/100</f>
        <v>0.02397</v>
      </c>
      <c r="R294" s="191">
        <f>VLOOKUP(A294,VBMA!$A:$AF,28,0)/100</f>
        <v>0.02817</v>
      </c>
      <c r="S294" s="191">
        <f>VLOOKUP(A294,VBMA!$A:$AF,31,0)/100</f>
        <v>0.02967</v>
      </c>
    </row>
    <row r="295" ht="15.75" customHeight="1">
      <c r="A295" s="108">
        <f>VBMA!A294</f>
        <v>45299</v>
      </c>
      <c r="B295" s="148">
        <f>VLOOKUP(A295,'VNIBOR đã xử lý'!$A:$T,12,0)</f>
        <v>0.0005425</v>
      </c>
      <c r="C295" s="148">
        <f>VLOOKUP(A295,'VNIBOR đã xử lý'!$A:$T,13,0)</f>
        <v>0.00103075</v>
      </c>
      <c r="D295" s="148">
        <f>VLOOKUP(A295,'VNIBOR đã xử lý'!$A:$T,14,0)</f>
        <v>0.001817375</v>
      </c>
      <c r="E295" s="148">
        <f>VLOOKUP(A295,'VNIBOR đã xử lý'!$A:$T,15,0)</f>
        <v>0.004421375</v>
      </c>
      <c r="F295" s="148">
        <f>VLOOKUP(A295,'VNIBOR đã xử lý'!$A:$T,16,0)</f>
        <v>0.007730625</v>
      </c>
      <c r="G295" s="148">
        <f>VLOOKUP(A295,'VNIBOR đã xử lý'!$A:$T,17,0)</f>
        <v>0.008598625</v>
      </c>
      <c r="H295" s="148">
        <f>VLOOKUP(A295,'VNIBOR đã xử lý'!$A:$T,18,0)</f>
        <v>0.0124775</v>
      </c>
      <c r="I295" s="148">
        <f>VLOOKUP(A295,'VNIBOR đã xử lý'!$A:$T,19,0)</f>
        <v>0.01383375</v>
      </c>
      <c r="J295" s="191">
        <f>VLOOKUP(A295,VBMA!$A:$AF,4,0)/100</f>
        <v>0.01519</v>
      </c>
      <c r="K295" s="191">
        <f>VLOOKUP(A295,VBMA!$A:$AF,7,0)/100</f>
        <v>0.01521</v>
      </c>
      <c r="L295" s="191">
        <f>VLOOKUP(A295,VBMA!$A:$AF,10,0)/100</f>
        <v>0.01542</v>
      </c>
      <c r="M295" s="191">
        <f>VLOOKUP(A295,VBMA!$A:$AF,13,0)/100</f>
        <v>0.01549</v>
      </c>
      <c r="N295" s="191">
        <f>VLOOKUP(A295,VBMA!$A:$AF,16,0)/100</f>
        <v>0.01556</v>
      </c>
      <c r="O295" s="191">
        <f>VLOOKUP(A295,VBMA!$A:$AF,19,0)/100</f>
        <v>0.01855</v>
      </c>
      <c r="P295" s="191">
        <f>VLOOKUP(A295,VBMA!$A:$AF,22,0)/100</f>
        <v>0.02211</v>
      </c>
      <c r="Q295" s="191">
        <f>VLOOKUP(A295,VBMA!$A:$AF,25,0)/100</f>
        <v>0.02405</v>
      </c>
      <c r="R295" s="191">
        <f>VLOOKUP(A295,VBMA!$A:$AF,28,0)/100</f>
        <v>0.029</v>
      </c>
      <c r="S295" s="191">
        <f>VLOOKUP(A295,VBMA!$A:$AF,31,0)/100</f>
        <v>0.02975</v>
      </c>
    </row>
    <row r="296" ht="15.75" customHeight="1">
      <c r="A296" s="108">
        <f>VBMA!A295</f>
        <v>45296</v>
      </c>
      <c r="B296" s="148">
        <f>VLOOKUP(A296,'VNIBOR đã xử lý'!$A:$T,12,0)</f>
        <v>0.0005337954939</v>
      </c>
      <c r="C296" s="148">
        <f>VLOOKUP(A296,'VNIBOR đã xử lý'!$A:$T,13,0)</f>
        <v>0.001067590988</v>
      </c>
      <c r="D296" s="148">
        <f>VLOOKUP(A296,'VNIBOR đã xử lý'!$A:$T,14,0)</f>
        <v>0.001868284229</v>
      </c>
      <c r="E296" s="148">
        <f>VLOOKUP(A296,'VNIBOR đã xử lý'!$A:$T,15,0)</f>
        <v>0.004670710572</v>
      </c>
      <c r="F296" s="148">
        <f>VLOOKUP(A296,'VNIBOR đã xử lý'!$A:$T,16,0)</f>
        <v>0.007793414211</v>
      </c>
      <c r="G296" s="148">
        <f>VLOOKUP(A296,'VNIBOR đã xử lý'!$A:$T,17,0)</f>
        <v>0.008540727903</v>
      </c>
      <c r="H296" s="148">
        <f>VLOOKUP(A296,'VNIBOR đã xử lý'!$A:$T,18,0)</f>
        <v>0.01235736568</v>
      </c>
      <c r="I296" s="148">
        <f>VLOOKUP(A296,'VNIBOR đã xử lý'!$A:$T,19,0)</f>
        <v>0.01387868284</v>
      </c>
      <c r="J296" s="191">
        <f>VLOOKUP(A296,VBMA!$A:$AF,4,0)/100</f>
        <v>0.0154</v>
      </c>
      <c r="K296" s="191">
        <f>VLOOKUP(A296,VBMA!$A:$AF,7,0)/100</f>
        <v>0.01542</v>
      </c>
      <c r="L296" s="191">
        <f>VLOOKUP(A296,VBMA!$A:$AF,10,0)/100</f>
        <v>0.0155</v>
      </c>
      <c r="M296" s="191">
        <f>VLOOKUP(A296,VBMA!$A:$AF,13,0)/100</f>
        <v>0.01551</v>
      </c>
      <c r="N296" s="191">
        <f>VLOOKUP(A296,VBMA!$A:$AF,16,0)/100</f>
        <v>0.01551</v>
      </c>
      <c r="O296" s="191">
        <f>VLOOKUP(A296,VBMA!$A:$AF,19,0)/100</f>
        <v>0.01865</v>
      </c>
      <c r="P296" s="191">
        <f>VLOOKUP(A296,VBMA!$A:$AF,22,0)/100</f>
        <v>0.02246</v>
      </c>
      <c r="Q296" s="191">
        <f>VLOOKUP(A296,VBMA!$A:$AF,25,0)/100</f>
        <v>0.02438</v>
      </c>
      <c r="R296" s="191">
        <f>VLOOKUP(A296,VBMA!$A:$AF,28,0)/100</f>
        <v>0.029</v>
      </c>
      <c r="S296" s="191">
        <f>VLOOKUP(A296,VBMA!$A:$AF,31,0)/100</f>
        <v>0.02992</v>
      </c>
    </row>
    <row r="297" ht="15.75" customHeight="1">
      <c r="A297" s="108">
        <f>VBMA!A296</f>
        <v>45295</v>
      </c>
      <c r="B297" s="148">
        <f>VLOOKUP(A297,'VNIBOR đã xử lý'!$A:$T,12,0)</f>
        <v>0.0006684118674</v>
      </c>
      <c r="C297" s="148">
        <f>VLOOKUP(A297,'VNIBOR đã xử lý'!$A:$T,13,0)</f>
        <v>0.001203141361</v>
      </c>
      <c r="D297" s="148">
        <f>VLOOKUP(A297,'VNIBOR đã xử lý'!$A:$T,14,0)</f>
        <v>0.002085445026</v>
      </c>
      <c r="E297" s="148">
        <f>VLOOKUP(A297,'VNIBOR đã xử lý'!$A:$T,15,0)</f>
        <v>0.005026457243</v>
      </c>
      <c r="F297" s="148">
        <f>VLOOKUP(A297,'VNIBOR đã xử lý'!$A:$T,16,0)</f>
        <v>0.007887260035</v>
      </c>
      <c r="G297" s="148">
        <f>VLOOKUP(A297,'VNIBOR đã xử lý'!$A:$T,17,0)</f>
        <v>0.008555671902</v>
      </c>
      <c r="H297" s="148">
        <f>VLOOKUP(A297,'VNIBOR đã xử lý'!$A:$T,18,0)</f>
        <v>0.01237898778</v>
      </c>
      <c r="I297" s="148">
        <f>VLOOKUP(A297,'VNIBOR đã xử lý'!$A:$T,19,0)</f>
        <v>0.01384949389</v>
      </c>
      <c r="J297" s="191">
        <f>VLOOKUP(A297,VBMA!$A:$AF,4,0)/100</f>
        <v>0.01532</v>
      </c>
      <c r="K297" s="191">
        <f>VLOOKUP(A297,VBMA!$A:$AF,7,0)/100</f>
        <v>0.01534</v>
      </c>
      <c r="L297" s="191">
        <f>VLOOKUP(A297,VBMA!$A:$AF,10,0)/100</f>
        <v>0.01543</v>
      </c>
      <c r="M297" s="191">
        <f>VLOOKUP(A297,VBMA!$A:$AF,13,0)/100</f>
        <v>0.01548</v>
      </c>
      <c r="N297" s="191">
        <f>VLOOKUP(A297,VBMA!$A:$AF,16,0)/100</f>
        <v>0.01553</v>
      </c>
      <c r="O297" s="191">
        <f>VLOOKUP(A297,VBMA!$A:$AF,19,0)/100</f>
        <v>0.01945</v>
      </c>
      <c r="P297" s="191">
        <f>VLOOKUP(A297,VBMA!$A:$AF,22,0)/100</f>
        <v>0.02291</v>
      </c>
      <c r="Q297" s="191">
        <f>VLOOKUP(A297,VBMA!$A:$AF,25,0)/100</f>
        <v>0.02489</v>
      </c>
      <c r="R297" s="191">
        <f>VLOOKUP(A297,VBMA!$A:$AF,28,0)/100</f>
        <v>0.02905</v>
      </c>
      <c r="S297" s="191">
        <f>VLOOKUP(A297,VBMA!$A:$AF,31,0)/100</f>
        <v>0.03005</v>
      </c>
    </row>
    <row r="298" ht="15.75" customHeight="1">
      <c r="A298" s="108">
        <f>VBMA!A297</f>
        <v>45294</v>
      </c>
      <c r="B298" s="148">
        <f>VLOOKUP(A298,'VNIBOR đã xử lý'!$A:$T,12,0)</f>
        <v>0.001257025641</v>
      </c>
      <c r="C298" s="148">
        <f>VLOOKUP(A298,'VNIBOR đã xử lý'!$A:$T,13,0)</f>
        <v>0.001885538462</v>
      </c>
      <c r="D298" s="148">
        <f>VLOOKUP(A298,'VNIBOR đã xử lý'!$A:$T,14,0)</f>
        <v>0.003194940171</v>
      </c>
      <c r="E298" s="148">
        <f>VLOOKUP(A298,'VNIBOR đã xử lý'!$A:$T,15,0)</f>
        <v>0.005682803419</v>
      </c>
      <c r="F298" s="148">
        <f>VLOOKUP(A298,'VNIBOR đã xử lý'!$A:$T,16,0)</f>
        <v>0.007725470085</v>
      </c>
      <c r="G298" s="148">
        <f>VLOOKUP(A298,'VNIBOR đã xử lý'!$A:$T,17,0)</f>
        <v>0.008458735043</v>
      </c>
      <c r="H298" s="148">
        <f>VLOOKUP(A298,'VNIBOR đã xử lý'!$A:$T,18,0)</f>
        <v>0.01212505983</v>
      </c>
      <c r="I298" s="148">
        <f>VLOOKUP(A298,'VNIBOR đã xử lý'!$A:$T,19,0)</f>
        <v>0.01372252991</v>
      </c>
      <c r="J298" s="191">
        <f>VLOOKUP(A298,VBMA!$A:$AF,4,0)/100</f>
        <v>0.01532</v>
      </c>
      <c r="K298" s="191">
        <f>VLOOKUP(A298,VBMA!$A:$AF,7,0)/100</f>
        <v>0.01534</v>
      </c>
      <c r="L298" s="191">
        <f>VLOOKUP(A298,VBMA!$A:$AF,10,0)/100</f>
        <v>0.01543</v>
      </c>
      <c r="M298" s="191">
        <f>VLOOKUP(A298,VBMA!$A:$AF,13,0)/100</f>
        <v>0.01543</v>
      </c>
      <c r="N298" s="191">
        <f>VLOOKUP(A298,VBMA!$A:$AF,16,0)/100</f>
        <v>0.01543</v>
      </c>
      <c r="O298" s="191">
        <f>VLOOKUP(A298,VBMA!$A:$AF,19,0)/100</f>
        <v>0.01943</v>
      </c>
      <c r="P298" s="191">
        <f>VLOOKUP(A298,VBMA!$A:$AF,22,0)/100</f>
        <v>0.02303</v>
      </c>
      <c r="Q298" s="191">
        <f>VLOOKUP(A298,VBMA!$A:$AF,25,0)/100</f>
        <v>0.02497</v>
      </c>
      <c r="R298" s="191">
        <f>VLOOKUP(A298,VBMA!$A:$AF,28,0)/100</f>
        <v>0.02905</v>
      </c>
      <c r="S298" s="191">
        <f>VLOOKUP(A298,VBMA!$A:$AF,31,0)/100</f>
        <v>0.03007</v>
      </c>
    </row>
    <row r="299" ht="15.75" customHeight="1">
      <c r="A299" s="108">
        <f>VBMA!A298</f>
        <v>45293</v>
      </c>
      <c r="B299" s="148">
        <f>VLOOKUP(A299,'VNIBOR đã xử lý'!$A:$T,12,0)</f>
        <v>0.002473220339</v>
      </c>
      <c r="C299" s="148">
        <f>VLOOKUP(A299,'VNIBOR đã xử lý'!$A:$T,13,0)</f>
        <v>0.003254237288</v>
      </c>
      <c r="D299" s="148">
        <f>VLOOKUP(A299,'VNIBOR đã xử lý'!$A:$T,14,0)</f>
        <v>0.004373694915</v>
      </c>
      <c r="E299" s="148">
        <f>VLOOKUP(A299,'VNIBOR đã xử lý'!$A:$T,15,0)</f>
        <v>0.006352271186</v>
      </c>
      <c r="F299" s="148">
        <f>VLOOKUP(A299,'VNIBOR đã xử lý'!$A:$T,16,0)</f>
        <v>0.007706033898</v>
      </c>
      <c r="G299" s="148">
        <f>VLOOKUP(A299,'VNIBOR đã xử lý'!$A:$T,17,0)</f>
        <v>0.008382915254</v>
      </c>
      <c r="H299" s="148">
        <f>VLOOKUP(A299,'VNIBOR đã xử lý'!$A:$T,18,0)</f>
        <v>0.01187145763</v>
      </c>
      <c r="I299" s="148">
        <f>VLOOKUP(A299,'VNIBOR đã xử lý'!$A:$T,19,0)</f>
        <v>0.01361572881</v>
      </c>
      <c r="J299" s="191">
        <f>VLOOKUP(A299,VBMA!$A:$AF,4,0)/100</f>
        <v>0.01536</v>
      </c>
      <c r="K299" s="191">
        <f>VLOOKUP(A299,VBMA!$A:$AF,7,0)/100</f>
        <v>0.01548</v>
      </c>
      <c r="L299" s="191">
        <f>VLOOKUP(A299,VBMA!$A:$AF,10,0)/100</f>
        <v>0.01557</v>
      </c>
      <c r="M299" s="191">
        <f>VLOOKUP(A299,VBMA!$A:$AF,13,0)/100</f>
        <v>0.01546</v>
      </c>
      <c r="N299" s="191">
        <f>VLOOKUP(A299,VBMA!$A:$AF,16,0)/100</f>
        <v>0.01536</v>
      </c>
      <c r="O299" s="191">
        <f>VLOOKUP(A299,VBMA!$A:$AF,19,0)/100</f>
        <v>0.01932</v>
      </c>
      <c r="P299" s="191">
        <f>VLOOKUP(A299,VBMA!$A:$AF,22,0)/100</f>
        <v>0.02269</v>
      </c>
      <c r="Q299" s="191">
        <f>VLOOKUP(A299,VBMA!$A:$AF,25,0)/100</f>
        <v>0.02462</v>
      </c>
      <c r="R299" s="191">
        <f>VLOOKUP(A299,VBMA!$A:$AF,28,0)/100</f>
        <v>0.02905</v>
      </c>
      <c r="S299" s="191">
        <f>VLOOKUP(A299,VBMA!$A:$AF,31,0)/100</f>
        <v>0.03007</v>
      </c>
    </row>
    <row r="300" ht="15.75" customHeight="1">
      <c r="A300" s="108">
        <f>VBMA!A299</f>
        <v>45289</v>
      </c>
      <c r="B300" s="148">
        <f>VLOOKUP(A300,'VNIBOR đã xử lý'!$A:$T,12,0)</f>
        <v>0.009502572007</v>
      </c>
      <c r="C300" s="148">
        <f>VLOOKUP(A300,'VNIBOR đã xử lý'!$A:$T,13,0)</f>
        <v>0.00865789894</v>
      </c>
      <c r="D300" s="148">
        <f>VLOOKUP(A300,'VNIBOR đã xử lý'!$A:$T,14,0)</f>
        <v>0.007760433806</v>
      </c>
      <c r="E300" s="148">
        <f>VLOOKUP(A300,'VNIBOR đã xử lý'!$A:$T,15,0)</f>
        <v>0.006757384538</v>
      </c>
      <c r="F300" s="148">
        <f>VLOOKUP(A300,'VNIBOR đã xử lý'!$A:$T,16,0)</f>
        <v>0.007760433806</v>
      </c>
      <c r="G300" s="148">
        <f>VLOOKUP(A300,'VNIBOR đã xử lý'!$A:$T,17,0)</f>
        <v>0.008446730673</v>
      </c>
      <c r="H300" s="148">
        <f>VLOOKUP(A300,'VNIBOR đã xử lý'!$A:$T,18,0)</f>
        <v>0.01214217534</v>
      </c>
      <c r="I300" s="148">
        <f>VLOOKUP(A300,'VNIBOR đã xử lý'!$A:$T,19,0)</f>
        <v>0.01380512544</v>
      </c>
      <c r="J300" s="191">
        <f>VLOOKUP(A300,VBMA!$A:$AF,4,0)/100</f>
        <v>0.01545</v>
      </c>
      <c r="K300" s="191">
        <f>VLOOKUP(A300,VBMA!$A:$AF,7,0)/100</f>
        <v>0.01557</v>
      </c>
      <c r="L300" s="191">
        <f>VLOOKUP(A300,VBMA!$A:$AF,10,0)/100</f>
        <v>0.01566</v>
      </c>
      <c r="M300" s="191">
        <f>VLOOKUP(A300,VBMA!$A:$AF,13,0)/100</f>
        <v>0.0155</v>
      </c>
      <c r="N300" s="191">
        <f>VLOOKUP(A300,VBMA!$A:$AF,16,0)/100</f>
        <v>0.01533</v>
      </c>
      <c r="O300" s="191">
        <f>VLOOKUP(A300,VBMA!$A:$AF,19,0)/100</f>
        <v>0.01941</v>
      </c>
      <c r="P300" s="191">
        <f>VLOOKUP(A300,VBMA!$A:$AF,22,0)/100</f>
        <v>0.02237</v>
      </c>
      <c r="Q300" s="191">
        <f>VLOOKUP(A300,VBMA!$A:$AF,25,0)/100</f>
        <v>0.02435</v>
      </c>
      <c r="R300" s="191">
        <f>VLOOKUP(A300,VBMA!$A:$AF,28,0)/100</f>
        <v>0.02905</v>
      </c>
      <c r="S300" s="191">
        <f>VLOOKUP(A300,VBMA!$A:$AF,31,0)/100</f>
        <v>0.03007</v>
      </c>
    </row>
    <row r="301" ht="15.75" customHeight="1">
      <c r="A301" s="108">
        <f>VBMA!A300</f>
        <v>45288</v>
      </c>
      <c r="B301" s="148">
        <f>VLOOKUP(A301,'VNIBOR đã xử lý'!$A:$T,12,0)</f>
        <v>0.001706993072</v>
      </c>
      <c r="C301" s="148">
        <f>VLOOKUP(A301,'VNIBOR đã xử lý'!$A:$T,13,0)</f>
        <v>0.005304809238</v>
      </c>
      <c r="D301" s="148">
        <f>VLOOKUP(A301,'VNIBOR đã xử lý'!$A:$T,14,0)</f>
        <v>0.005462377829</v>
      </c>
      <c r="E301" s="148">
        <f>VLOOKUP(A301,'VNIBOR đã xử lý'!$A:$T,15,0)</f>
        <v>0.005698730716</v>
      </c>
      <c r="F301" s="148">
        <f>VLOOKUP(A301,'VNIBOR đã xử lý'!$A:$T,16,0)</f>
        <v>0.007799645266</v>
      </c>
      <c r="G301" s="148">
        <f>VLOOKUP(A301,'VNIBOR đã xử lý'!$A:$T,17,0)</f>
        <v>0.008403658199</v>
      </c>
      <c r="H301" s="148">
        <f>VLOOKUP(A301,'VNIBOR đã xử lý'!$A:$T,18,0)</f>
        <v>0.01215904296</v>
      </c>
      <c r="I301" s="148">
        <f>VLOOKUP(A301,'VNIBOR đã xử lý'!$A:$T,19,0)</f>
        <v>0.01381351316</v>
      </c>
      <c r="J301" s="191">
        <f>VLOOKUP(A301,VBMA!$A:$AF,4,0)/100</f>
        <v>0.01545</v>
      </c>
      <c r="K301" s="191">
        <f>VLOOKUP(A301,VBMA!$A:$AF,7,0)/100</f>
        <v>0.01557</v>
      </c>
      <c r="L301" s="191">
        <f>VLOOKUP(A301,VBMA!$A:$AF,10,0)/100</f>
        <v>0.01566</v>
      </c>
      <c r="M301" s="191">
        <f>VLOOKUP(A301,VBMA!$A:$AF,13,0)/100</f>
        <v>0.0155</v>
      </c>
      <c r="N301" s="191">
        <f>VLOOKUP(A301,VBMA!$A:$AF,16,0)/100</f>
        <v>0.01533</v>
      </c>
      <c r="O301" s="191">
        <f>VLOOKUP(A301,VBMA!$A:$AF,19,0)/100</f>
        <v>0.01922</v>
      </c>
      <c r="P301" s="191">
        <f>VLOOKUP(A301,VBMA!$A:$AF,22,0)/100</f>
        <v>0.02228</v>
      </c>
      <c r="Q301" s="191">
        <f>VLOOKUP(A301,VBMA!$A:$AF,25,0)/100</f>
        <v>0.02431</v>
      </c>
      <c r="R301" s="191">
        <f>VLOOKUP(A301,VBMA!$A:$AF,28,0)/100</f>
        <v>0.02905</v>
      </c>
      <c r="S301" s="191">
        <f>VLOOKUP(A301,VBMA!$A:$AF,31,0)/100</f>
        <v>0.03007</v>
      </c>
    </row>
    <row r="302" ht="15.75" customHeight="1">
      <c r="A302" s="108">
        <f>VBMA!A301</f>
        <v>45287</v>
      </c>
      <c r="B302" s="148">
        <f>VLOOKUP(A302,'VNIBOR đã xử lý'!$A:$T,12,0)</f>
        <v>0.00225322675</v>
      </c>
      <c r="C302" s="148">
        <f>VLOOKUP(A302,'VNIBOR đã xử lý'!$A:$T,13,0)</f>
        <v>0.0055651986</v>
      </c>
      <c r="D302" s="148">
        <f>VLOOKUP(A302,'VNIBOR đã xử lý'!$A:$T,14,0)</f>
        <v>0.0055651986</v>
      </c>
      <c r="E302" s="148">
        <f>VLOOKUP(A302,'VNIBOR đã xử lý'!$A:$T,15,0)</f>
        <v>0.005782377082</v>
      </c>
      <c r="F302" s="148">
        <f>VLOOKUP(A302,'VNIBOR đã xử lý'!$A:$T,16,0)</f>
        <v>0.007954161902</v>
      </c>
      <c r="G302" s="148">
        <f>VLOOKUP(A302,'VNIBOR đã xử lý'!$A:$T,17,0)</f>
        <v>0.008687139278</v>
      </c>
      <c r="H302" s="148">
        <f>VLOOKUP(A302,'VNIBOR đã xử lý'!$A:$T,18,0)</f>
        <v>0.01235202616</v>
      </c>
      <c r="I302" s="148">
        <f>VLOOKUP(A302,'VNIBOR đã xử lý'!$A:$T,19,0)</f>
        <v>0.01389942285</v>
      </c>
      <c r="J302" s="191">
        <f>VLOOKUP(A302,VBMA!$A:$AF,4,0)/100</f>
        <v>0.01543</v>
      </c>
      <c r="K302" s="191">
        <f>VLOOKUP(A302,VBMA!$A:$AF,7,0)/100</f>
        <v>0.01555</v>
      </c>
      <c r="L302" s="191">
        <f>VLOOKUP(A302,VBMA!$A:$AF,10,0)/100</f>
        <v>0.01564</v>
      </c>
      <c r="M302" s="191">
        <f>VLOOKUP(A302,VBMA!$A:$AF,13,0)/100</f>
        <v>0.01544</v>
      </c>
      <c r="N302" s="191">
        <f>VLOOKUP(A302,VBMA!$A:$AF,16,0)/100</f>
        <v>0.01525</v>
      </c>
      <c r="O302" s="191">
        <f>VLOOKUP(A302,VBMA!$A:$AF,19,0)/100</f>
        <v>0.0192</v>
      </c>
      <c r="P302" s="191">
        <f>VLOOKUP(A302,VBMA!$A:$AF,22,0)/100</f>
        <v>0.02203</v>
      </c>
      <c r="Q302" s="191">
        <f>VLOOKUP(A302,VBMA!$A:$AF,25,0)/100</f>
        <v>0.02413</v>
      </c>
      <c r="R302" s="191">
        <f>VLOOKUP(A302,VBMA!$A:$AF,28,0)/100</f>
        <v>0.02905</v>
      </c>
      <c r="S302" s="191">
        <f>VLOOKUP(A302,VBMA!$A:$AF,31,0)/100</f>
        <v>0.03007</v>
      </c>
    </row>
    <row r="303" ht="15.75" customHeight="1">
      <c r="A303" s="108">
        <f>VBMA!A302</f>
        <v>45286</v>
      </c>
      <c r="B303" s="148">
        <f>VLOOKUP(A303,'VNIBOR đã xử lý'!$A:$T,12,0)</f>
        <v>0.002735383825</v>
      </c>
      <c r="C303" s="148">
        <f>VLOOKUP(A303,'VNIBOR đã xử lý'!$A:$T,13,0)</f>
        <v>0.005210254904</v>
      </c>
      <c r="D303" s="148">
        <f>VLOOKUP(A303,'VNIBOR đã xử lý'!$A:$T,14,0)</f>
        <v>0.005262357454</v>
      </c>
      <c r="E303" s="148">
        <f>VLOOKUP(A303,'VNIBOR đã xử lý'!$A:$T,15,0)</f>
        <v>0.005418665101</v>
      </c>
      <c r="F303" s="148">
        <f>VLOOKUP(A303,'VNIBOR đã xử lý'!$A:$T,16,0)</f>
        <v>0.007606972161</v>
      </c>
      <c r="G303" s="148">
        <f>VLOOKUP(A303,'VNIBOR đã xử lý'!$A:$T,17,0)</f>
        <v>0.008388510396</v>
      </c>
      <c r="H303" s="148">
        <f>VLOOKUP(A303,'VNIBOR đã xử lý'!$A:$T,18,0)</f>
        <v>0.0120617401</v>
      </c>
      <c r="I303" s="148">
        <f>VLOOKUP(A303,'VNIBOR đã xử lý'!$A:$T,19,0)</f>
        <v>0.01375507295</v>
      </c>
      <c r="J303" s="191">
        <f>VLOOKUP(A303,VBMA!$A:$AF,4,0)/100</f>
        <v>0.01543</v>
      </c>
      <c r="K303" s="191">
        <f>VLOOKUP(A303,VBMA!$A:$AF,7,0)/100</f>
        <v>0.01555</v>
      </c>
      <c r="L303" s="191">
        <f>VLOOKUP(A303,VBMA!$A:$AF,10,0)/100</f>
        <v>0.01564</v>
      </c>
      <c r="M303" s="191">
        <f>VLOOKUP(A303,VBMA!$A:$AF,13,0)/100</f>
        <v>0.01556</v>
      </c>
      <c r="N303" s="191">
        <f>VLOOKUP(A303,VBMA!$A:$AF,16,0)/100</f>
        <v>0.01548</v>
      </c>
      <c r="O303" s="191">
        <f>VLOOKUP(A303,VBMA!$A:$AF,19,0)/100</f>
        <v>0.01906</v>
      </c>
      <c r="P303" s="191">
        <f>VLOOKUP(A303,VBMA!$A:$AF,22,0)/100</f>
        <v>0.02203</v>
      </c>
      <c r="Q303" s="191">
        <f>VLOOKUP(A303,VBMA!$A:$AF,25,0)/100</f>
        <v>0.02406</v>
      </c>
      <c r="R303" s="191">
        <f>VLOOKUP(A303,VBMA!$A:$AF,28,0)/100</f>
        <v>0.02905</v>
      </c>
      <c r="S303" s="191">
        <f>VLOOKUP(A303,VBMA!$A:$AF,31,0)/100</f>
        <v>0.03007</v>
      </c>
    </row>
    <row r="304" ht="15.75" customHeight="1">
      <c r="A304" s="108">
        <f>VBMA!A303</f>
        <v>45285</v>
      </c>
      <c r="B304" s="148">
        <f>VLOOKUP(A304,'VNIBOR đã xử lý'!$A:$T,12,0)</f>
        <v>0.00213067167</v>
      </c>
      <c r="C304" s="148">
        <f>VLOOKUP(A304,'VNIBOR đã xử lý'!$A:$T,13,0)</f>
        <v>0.00426134334</v>
      </c>
      <c r="D304" s="148">
        <f>VLOOKUP(A304,'VNIBOR đã xử lý'!$A:$T,14,0)</f>
        <v>0.004687477674</v>
      </c>
      <c r="E304" s="148">
        <f>VLOOKUP(A304,'VNIBOR đã xử lý'!$A:$T,15,0)</f>
        <v>0.005166878799</v>
      </c>
      <c r="F304" s="148">
        <f>VLOOKUP(A304,'VNIBOR đã xử lý'!$A:$T,16,0)</f>
        <v>0.007776951595</v>
      </c>
      <c r="G304" s="148">
        <f>VLOOKUP(A304,'VNIBOR đã xử lý'!$A:$T,17,0)</f>
        <v>0.008522686679</v>
      </c>
      <c r="H304" s="148">
        <f>VLOOKUP(A304,'VNIBOR đã xử lý'!$A:$T,18,0)</f>
        <v>0.0122513621</v>
      </c>
      <c r="I304" s="148">
        <f>VLOOKUP(A304,'VNIBOR đã xử lý'!$A:$T,19,0)</f>
        <v>0.01384936585</v>
      </c>
      <c r="J304" s="191">
        <f>VLOOKUP(A304,VBMA!$A:$AF,4,0)/100</f>
        <v>0.01543</v>
      </c>
      <c r="K304" s="191">
        <f>VLOOKUP(A304,VBMA!$A:$AF,7,0)/100</f>
        <v>0.01555</v>
      </c>
      <c r="L304" s="191">
        <f>VLOOKUP(A304,VBMA!$A:$AF,10,0)/100</f>
        <v>0.01564</v>
      </c>
      <c r="M304" s="191">
        <f>VLOOKUP(A304,VBMA!$A:$AF,13,0)/100</f>
        <v>0.01562</v>
      </c>
      <c r="N304" s="191">
        <f>VLOOKUP(A304,VBMA!$A:$AF,16,0)/100</f>
        <v>0.0156</v>
      </c>
      <c r="O304" s="191">
        <f>VLOOKUP(A304,VBMA!$A:$AF,19,0)/100</f>
        <v>0.01899</v>
      </c>
      <c r="P304" s="191">
        <f>VLOOKUP(A304,VBMA!$A:$AF,22,0)/100</f>
        <v>0.02212</v>
      </c>
      <c r="Q304" s="191">
        <f>VLOOKUP(A304,VBMA!$A:$AF,25,0)/100</f>
        <v>0.02393</v>
      </c>
      <c r="R304" s="191">
        <f>VLOOKUP(A304,VBMA!$A:$AF,28,0)/100</f>
        <v>0.02902</v>
      </c>
      <c r="S304" s="191">
        <f>VLOOKUP(A304,VBMA!$A:$AF,31,0)/100</f>
        <v>0.03007</v>
      </c>
    </row>
    <row r="305" ht="15.75" customHeight="1">
      <c r="A305" s="108">
        <f>VBMA!A304</f>
        <v>45282</v>
      </c>
      <c r="B305" s="148">
        <f>VLOOKUP(A305,'VNIBOR đã xử lý'!$A:$T,12,0)</f>
        <v>0.0007273544433</v>
      </c>
      <c r="C305" s="148">
        <f>VLOOKUP(A305,'VNIBOR đã xử lý'!$A:$T,13,0)</f>
        <v>0.001705520764</v>
      </c>
      <c r="D305" s="148">
        <f>VLOOKUP(A305,'VNIBOR đã xử lý'!$A:$T,14,0)</f>
        <v>0.003260554401</v>
      </c>
      <c r="E305" s="148">
        <f>VLOOKUP(A305,'VNIBOR đã xử lý'!$A:$T,15,0)</f>
        <v>0.004012990032</v>
      </c>
      <c r="F305" s="148">
        <f>VLOOKUP(A305,'VNIBOR đã xử lý'!$A:$T,16,0)</f>
        <v>0.007348787996</v>
      </c>
      <c r="G305" s="148">
        <f>VLOOKUP(A305,'VNIBOR đã xử lý'!$A:$T,17,0)</f>
        <v>0.00807614244</v>
      </c>
      <c r="H305" s="148">
        <f>VLOOKUP(A305,'VNIBOR đã xử lý'!$A:$T,18,0)</f>
        <v>0.01178815822</v>
      </c>
      <c r="I305" s="148">
        <f>VLOOKUP(A305,'VNIBOR đã xử lý'!$A:$T,19,0)</f>
        <v>0.01364416611</v>
      </c>
      <c r="J305" s="191">
        <f>VLOOKUP(A305,VBMA!$A:$AF,4,0)/100</f>
        <v>0.01548</v>
      </c>
      <c r="K305" s="191">
        <f>VLOOKUP(A305,VBMA!$A:$AF,7,0)/100</f>
        <v>0.01559</v>
      </c>
      <c r="L305" s="191">
        <f>VLOOKUP(A305,VBMA!$A:$AF,10,0)/100</f>
        <v>0.01568</v>
      </c>
      <c r="M305" s="191">
        <f>VLOOKUP(A305,VBMA!$A:$AF,13,0)/100</f>
        <v>0.01551</v>
      </c>
      <c r="N305" s="191">
        <f>VLOOKUP(A305,VBMA!$A:$AF,16,0)/100</f>
        <v>0.01533</v>
      </c>
      <c r="O305" s="191">
        <f>VLOOKUP(A305,VBMA!$A:$AF,19,0)/100</f>
        <v>0.01896</v>
      </c>
      <c r="P305" s="191">
        <f>VLOOKUP(A305,VBMA!$A:$AF,22,0)/100</f>
        <v>0.02213</v>
      </c>
      <c r="Q305" s="191">
        <f>VLOOKUP(A305,VBMA!$A:$AF,25,0)/100</f>
        <v>0.0241</v>
      </c>
      <c r="R305" s="191">
        <f>VLOOKUP(A305,VBMA!$A:$AF,28,0)/100</f>
        <v>0.029</v>
      </c>
      <c r="S305" s="191">
        <f>VLOOKUP(A305,VBMA!$A:$AF,31,0)/100</f>
        <v>0.03007</v>
      </c>
    </row>
    <row r="306" ht="15.75" customHeight="1">
      <c r="A306" s="108">
        <f>VBMA!A305</f>
        <v>45281</v>
      </c>
      <c r="B306" s="148">
        <f>VLOOKUP(A306,'VNIBOR đã xử lý'!$A:$T,12,0)</f>
        <v>0.0006074938575</v>
      </c>
      <c r="C306" s="148">
        <f>VLOOKUP(A306,'VNIBOR đã xử lý'!$A:$T,13,0)</f>
        <v>0.001214987715</v>
      </c>
      <c r="D306" s="148">
        <f>VLOOKUP(A306,'VNIBOR đã xử lý'!$A:$T,14,0)</f>
        <v>0.002867371007</v>
      </c>
      <c r="E306" s="148">
        <f>VLOOKUP(A306,'VNIBOR đã xử lý'!$A:$T,15,0)</f>
        <v>0.003644963145</v>
      </c>
      <c r="F306" s="148">
        <f>VLOOKUP(A306,'VNIBOR đã xử lý'!$A:$T,16,0)</f>
        <v>0.007046928747</v>
      </c>
      <c r="G306" s="148">
        <f>VLOOKUP(A306,'VNIBOR đã xử lý'!$A:$T,17,0)</f>
        <v>0.007775921376</v>
      </c>
      <c r="H306" s="148">
        <f>VLOOKUP(A306,'VNIBOR đã xử lý'!$A:$T,18,0)</f>
        <v>0.01122648649</v>
      </c>
      <c r="I306" s="148">
        <f>VLOOKUP(A306,'VNIBOR đã xử lý'!$A:$T,19,0)</f>
        <v>0.01336486486</v>
      </c>
      <c r="J306" s="191">
        <f>VLOOKUP(A306,VBMA!$A:$AF,4,0)/100</f>
        <v>0.01548</v>
      </c>
      <c r="K306" s="191">
        <f>VLOOKUP(A306,VBMA!$A:$AF,7,0)/100</f>
        <v>0.01559</v>
      </c>
      <c r="L306" s="191">
        <f>VLOOKUP(A306,VBMA!$A:$AF,10,0)/100</f>
        <v>0.01568</v>
      </c>
      <c r="M306" s="191">
        <f>VLOOKUP(A306,VBMA!$A:$AF,13,0)/100</f>
        <v>0.01553</v>
      </c>
      <c r="N306" s="191">
        <f>VLOOKUP(A306,VBMA!$A:$AF,16,0)/100</f>
        <v>0.01538</v>
      </c>
      <c r="O306" s="191">
        <f>VLOOKUP(A306,VBMA!$A:$AF,19,0)/100</f>
        <v>0.01903</v>
      </c>
      <c r="P306" s="191">
        <f>VLOOKUP(A306,VBMA!$A:$AF,22,0)/100</f>
        <v>0.0221</v>
      </c>
      <c r="Q306" s="191">
        <f>VLOOKUP(A306,VBMA!$A:$AF,25,0)/100</f>
        <v>0.02412</v>
      </c>
      <c r="R306" s="191">
        <f>VLOOKUP(A306,VBMA!$A:$AF,28,0)/100</f>
        <v>0.029</v>
      </c>
      <c r="S306" s="191">
        <f>VLOOKUP(A306,VBMA!$A:$AF,31,0)/100</f>
        <v>0.03007</v>
      </c>
    </row>
    <row r="307" ht="15.75" customHeight="1">
      <c r="A307" s="108">
        <f>VBMA!A306</f>
        <v>45280</v>
      </c>
      <c r="B307" s="148">
        <f>VLOOKUP(A307,'VNIBOR đã xử lý'!$A:$T,12,0)</f>
        <v>0.0006057102273</v>
      </c>
      <c r="C307" s="148">
        <f>VLOOKUP(A307,'VNIBOR đã xử lý'!$A:$T,13,0)</f>
        <v>0.001186182528</v>
      </c>
      <c r="D307" s="148">
        <f>VLOOKUP(A307,'VNIBOR đã xử lý'!$A:$T,14,0)</f>
        <v>0.002776171875</v>
      </c>
      <c r="E307" s="148">
        <f>VLOOKUP(A307,'VNIBOR đã xử lý'!$A:$T,15,0)</f>
        <v>0.003760450994</v>
      </c>
      <c r="F307" s="148">
        <f>VLOOKUP(A307,'VNIBOR đã xử lý'!$A:$T,16,0)</f>
        <v>0.00731899858</v>
      </c>
      <c r="G307" s="148">
        <f>VLOOKUP(A307,'VNIBOR đã xử lý'!$A:$T,17,0)</f>
        <v>0.00810137429</v>
      </c>
      <c r="H307" s="148">
        <f>VLOOKUP(A307,'VNIBOR đã xử lý'!$A:$T,18,0)</f>
        <v>0.01163468395</v>
      </c>
      <c r="I307" s="148">
        <f>VLOOKUP(A307,'VNIBOR đã xử lý'!$A:$T,19,0)</f>
        <v>0.01355276634</v>
      </c>
      <c r="J307" s="191">
        <f>VLOOKUP(A307,VBMA!$A:$AF,4,0)/100</f>
        <v>0.01545</v>
      </c>
      <c r="K307" s="191">
        <f>VLOOKUP(A307,VBMA!$A:$AF,7,0)/100</f>
        <v>0.01559</v>
      </c>
      <c r="L307" s="191">
        <f>VLOOKUP(A307,VBMA!$A:$AF,10,0)/100</f>
        <v>0.01568</v>
      </c>
      <c r="M307" s="191">
        <f>VLOOKUP(A307,VBMA!$A:$AF,13,0)/100</f>
        <v>0.01551</v>
      </c>
      <c r="N307" s="191">
        <f>VLOOKUP(A307,VBMA!$A:$AF,16,0)/100</f>
        <v>0.01533</v>
      </c>
      <c r="O307" s="191">
        <f>VLOOKUP(A307,VBMA!$A:$AF,19,0)/100</f>
        <v>0.01883</v>
      </c>
      <c r="P307" s="191">
        <f>VLOOKUP(A307,VBMA!$A:$AF,22,0)/100</f>
        <v>0.02199</v>
      </c>
      <c r="Q307" s="191">
        <f>VLOOKUP(A307,VBMA!$A:$AF,25,0)/100</f>
        <v>0.02384</v>
      </c>
      <c r="R307" s="191">
        <f>VLOOKUP(A307,VBMA!$A:$AF,28,0)/100</f>
        <v>0.029</v>
      </c>
      <c r="S307" s="191">
        <f>VLOOKUP(A307,VBMA!$A:$AF,31,0)/100</f>
        <v>0.03005</v>
      </c>
    </row>
    <row r="308" ht="15.75" customHeight="1">
      <c r="A308" s="108">
        <f>VBMA!A307</f>
        <v>45279</v>
      </c>
      <c r="B308" s="148">
        <f>VLOOKUP(A308,'VNIBOR đã xử lý'!$A:$T,12,0)</f>
        <v>0.000526550851</v>
      </c>
      <c r="C308" s="148">
        <f>VLOOKUP(A308,'VNIBOR đã xử lý'!$A:$T,13,0)</f>
        <v>0.001128323252</v>
      </c>
      <c r="D308" s="148">
        <f>VLOOKUP(A308,'VNIBOR đã xử lý'!$A:$T,14,0)</f>
        <v>0.002607680405</v>
      </c>
      <c r="E308" s="148">
        <f>VLOOKUP(A308,'VNIBOR đã xử lý'!$A:$T,15,0)</f>
        <v>0.003585560557</v>
      </c>
      <c r="F308" s="148">
        <f>VLOOKUP(A308,'VNIBOR đã xử lý'!$A:$T,16,0)</f>
        <v>0.007246342664</v>
      </c>
      <c r="G308" s="148">
        <f>VLOOKUP(A308,'VNIBOR đã xử lý'!$A:$T,17,0)</f>
        <v>0.008048705866</v>
      </c>
      <c r="H308" s="148">
        <f>VLOOKUP(A308,'VNIBOR đã xử lý'!$A:$T,18,0)</f>
        <v>0.01170948797</v>
      </c>
      <c r="I308" s="148">
        <f>VLOOKUP(A308,'VNIBOR đã xử lý'!$A:$T,19,0)</f>
        <v>0.01361510058</v>
      </c>
      <c r="J308" s="191">
        <f>VLOOKUP(A308,VBMA!$A:$AF,4,0)/100</f>
        <v>0.0155</v>
      </c>
      <c r="K308" s="191">
        <f>VLOOKUP(A308,VBMA!$A:$AF,7,0)/100</f>
        <v>0.01564</v>
      </c>
      <c r="L308" s="191">
        <f>VLOOKUP(A308,VBMA!$A:$AF,10,0)/100</f>
        <v>0.01577</v>
      </c>
      <c r="M308" s="191">
        <f>VLOOKUP(A308,VBMA!$A:$AF,13,0)/100</f>
        <v>0.01555</v>
      </c>
      <c r="N308" s="191">
        <f>VLOOKUP(A308,VBMA!$A:$AF,16,0)/100</f>
        <v>0.01533</v>
      </c>
      <c r="O308" s="191">
        <f>VLOOKUP(A308,VBMA!$A:$AF,19,0)/100</f>
        <v>0.0189</v>
      </c>
      <c r="P308" s="191">
        <f>VLOOKUP(A308,VBMA!$A:$AF,22,0)/100</f>
        <v>0.02216</v>
      </c>
      <c r="Q308" s="191">
        <f>VLOOKUP(A308,VBMA!$A:$AF,25,0)/100</f>
        <v>0.02403</v>
      </c>
      <c r="R308" s="191">
        <f>VLOOKUP(A308,VBMA!$A:$AF,28,0)/100</f>
        <v>0.02918</v>
      </c>
      <c r="S308" s="191">
        <f>VLOOKUP(A308,VBMA!$A:$AF,31,0)/100</f>
        <v>0.03023</v>
      </c>
    </row>
    <row r="309" ht="15.75" customHeight="1">
      <c r="A309" s="108">
        <f>VBMA!A308</f>
        <v>45278</v>
      </c>
      <c r="B309" s="148">
        <f>VLOOKUP(A309,'VNIBOR đã xử lý'!$A:$T,12,0)</f>
        <v>0.0005788260296</v>
      </c>
      <c r="C309" s="148">
        <f>VLOOKUP(A309,'VNIBOR đã xử lý'!$A:$T,13,0)</f>
        <v>0.001052410963</v>
      </c>
      <c r="D309" s="148">
        <f>VLOOKUP(A309,'VNIBOR đã xử lý'!$A:$T,14,0)</f>
        <v>0.002210063022</v>
      </c>
      <c r="E309" s="148">
        <f>VLOOKUP(A309,'VNIBOR đã xử lý'!$A:$T,15,0)</f>
        <v>0.003630817822</v>
      </c>
      <c r="F309" s="148">
        <f>VLOOKUP(A309,'VNIBOR đã xử lý'!$A:$T,16,0)</f>
        <v>0.007472117837</v>
      </c>
      <c r="G309" s="148">
        <f>VLOOKUP(A309,'VNIBOR đã xử lý'!$A:$T,17,0)</f>
        <v>0.008471908252</v>
      </c>
      <c r="H309" s="148">
        <f>VLOOKUP(A309,'VNIBOR đã xử lý'!$A:$T,18,0)</f>
        <v>0.01226058772</v>
      </c>
      <c r="I309" s="148">
        <f>VLOOKUP(A309,'VNIBOR đã xử lý'!$A:$T,19,0)</f>
        <v>0.01394444526</v>
      </c>
      <c r="J309" s="191">
        <f>VLOOKUP(A309,VBMA!$A:$AF,4,0)/100</f>
        <v>0.01561</v>
      </c>
      <c r="K309" s="191">
        <f>VLOOKUP(A309,VBMA!$A:$AF,7,0)/100</f>
        <v>0.01575</v>
      </c>
      <c r="L309" s="191">
        <f>VLOOKUP(A309,VBMA!$A:$AF,10,0)/100</f>
        <v>0.01586</v>
      </c>
      <c r="M309" s="191">
        <f>VLOOKUP(A309,VBMA!$A:$AF,13,0)/100</f>
        <v>0.0156</v>
      </c>
      <c r="N309" s="191">
        <f>VLOOKUP(A309,VBMA!$A:$AF,16,0)/100</f>
        <v>0.01533</v>
      </c>
      <c r="O309" s="191">
        <f>VLOOKUP(A309,VBMA!$A:$AF,19,0)/100</f>
        <v>0.019</v>
      </c>
      <c r="P309" s="191">
        <f>VLOOKUP(A309,VBMA!$A:$AF,22,0)/100</f>
        <v>0.02223</v>
      </c>
      <c r="Q309" s="191">
        <f>VLOOKUP(A309,VBMA!$A:$AF,25,0)/100</f>
        <v>0.02419</v>
      </c>
      <c r="R309" s="191">
        <f>VLOOKUP(A309,VBMA!$A:$AF,28,0)/100</f>
        <v>0.0295</v>
      </c>
      <c r="S309" s="191">
        <f>VLOOKUP(A309,VBMA!$A:$AF,31,0)/100</f>
        <v>0.0305</v>
      </c>
    </row>
    <row r="310" ht="15.75" customHeight="1">
      <c r="A310" s="108">
        <f>VBMA!A309</f>
        <v>45275</v>
      </c>
      <c r="B310" s="148">
        <f>VLOOKUP(A310,'VNIBOR đã xử lý'!$A:$T,12,0)</f>
        <v>0.0005112926136</v>
      </c>
      <c r="C310" s="148">
        <f>VLOOKUP(A310,'VNIBOR đã xử lý'!$A:$T,13,0)</f>
        <v>0.0009203267045</v>
      </c>
      <c r="D310" s="148">
        <f>VLOOKUP(A310,'VNIBOR đã xử lý'!$A:$T,14,0)</f>
        <v>0.001533877841</v>
      </c>
      <c r="E310" s="148">
        <f>VLOOKUP(A310,'VNIBOR đã xử lý'!$A:$T,15,0)</f>
        <v>0.003170014205</v>
      </c>
      <c r="F310" s="148">
        <f>VLOOKUP(A310,'VNIBOR đã xử lý'!$A:$T,16,0)</f>
        <v>0.007311484375</v>
      </c>
      <c r="G310" s="148">
        <f>VLOOKUP(A310,'VNIBOR đã xử lý'!$A:$T,17,0)</f>
        <v>0.008206246449</v>
      </c>
      <c r="H310" s="148">
        <f>VLOOKUP(A310,'VNIBOR đã xử lý'!$A:$T,18,0)</f>
        <v>0.01178529474</v>
      </c>
      <c r="I310" s="148">
        <f>VLOOKUP(A310,'VNIBOR đã xử lý'!$A:$T,19,0)</f>
        <v>0.01372820668</v>
      </c>
      <c r="J310" s="191">
        <f>VLOOKUP(A310,VBMA!$A:$AF,4,0)/100</f>
        <v>0.01565</v>
      </c>
      <c r="K310" s="191">
        <f>VLOOKUP(A310,VBMA!$A:$AF,7,0)/100</f>
        <v>0.01579</v>
      </c>
      <c r="L310" s="191">
        <f>VLOOKUP(A310,VBMA!$A:$AF,10,0)/100</f>
        <v>0.01591</v>
      </c>
      <c r="M310" s="191">
        <f>VLOOKUP(A310,VBMA!$A:$AF,13,0)/100</f>
        <v>0.01562</v>
      </c>
      <c r="N310" s="191">
        <f>VLOOKUP(A310,VBMA!$A:$AF,16,0)/100</f>
        <v>0.01533</v>
      </c>
      <c r="O310" s="191">
        <f>VLOOKUP(A310,VBMA!$A:$AF,19,0)/100</f>
        <v>0.01903</v>
      </c>
      <c r="P310" s="191">
        <f>VLOOKUP(A310,VBMA!$A:$AF,22,0)/100</f>
        <v>0.02218</v>
      </c>
      <c r="Q310" s="191">
        <f>VLOOKUP(A310,VBMA!$A:$AF,25,0)/100</f>
        <v>0.02404</v>
      </c>
      <c r="R310" s="191">
        <f>VLOOKUP(A310,VBMA!$A:$AF,28,0)/100</f>
        <v>0.02959</v>
      </c>
      <c r="S310" s="191">
        <f>VLOOKUP(A310,VBMA!$A:$AF,31,0)/100</f>
        <v>0.03059</v>
      </c>
    </row>
    <row r="311" ht="15.75" customHeight="1">
      <c r="A311" s="108">
        <f>VBMA!A310</f>
        <v>45274</v>
      </c>
      <c r="B311" s="148">
        <f>VLOOKUP(A311,'VNIBOR đã xử lý'!$A:$T,12,0)</f>
        <v>0.0005222736477</v>
      </c>
      <c r="C311" s="148">
        <f>VLOOKUP(A311,'VNIBOR đã xử lý'!$A:$T,13,0)</f>
        <v>0.000887865201</v>
      </c>
      <c r="D311" s="148">
        <f>VLOOKUP(A311,'VNIBOR đã xử lý'!$A:$T,14,0)</f>
        <v>0.001436252531</v>
      </c>
      <c r="E311" s="148">
        <f>VLOOKUP(A311,'VNIBOR đã xử lý'!$A:$T,15,0)</f>
        <v>0.003133641886</v>
      </c>
      <c r="F311" s="148">
        <f>VLOOKUP(A311,'VNIBOR đã xử lý'!$A:$T,16,0)</f>
        <v>0.007442399479</v>
      </c>
      <c r="G311" s="148">
        <f>VLOOKUP(A311,'VNIBOR đã xử lý'!$A:$T,17,0)</f>
        <v>0.008356378363</v>
      </c>
      <c r="H311" s="148">
        <f>VLOOKUP(A311,'VNIBOR đã xử lý'!$A:$T,18,0)</f>
        <v>0.01196006653</v>
      </c>
      <c r="I311" s="148">
        <f>VLOOKUP(A311,'VNIBOR đã xử lý'!$A:$T,19,0)</f>
        <v>0.01384025166</v>
      </c>
      <c r="J311" s="191">
        <f>VLOOKUP(A311,VBMA!$A:$AF,4,0)/100</f>
        <v>0.0157</v>
      </c>
      <c r="K311" s="191">
        <f>VLOOKUP(A311,VBMA!$A:$AF,7,0)/100</f>
        <v>0.01584</v>
      </c>
      <c r="L311" s="191">
        <f>VLOOKUP(A311,VBMA!$A:$AF,10,0)/100</f>
        <v>0.01595</v>
      </c>
      <c r="M311" s="191">
        <f>VLOOKUP(A311,VBMA!$A:$AF,13,0)/100</f>
        <v>0.01564</v>
      </c>
      <c r="N311" s="191">
        <f>VLOOKUP(A311,VBMA!$A:$AF,16,0)/100</f>
        <v>0.01533</v>
      </c>
      <c r="O311" s="191">
        <f>VLOOKUP(A311,VBMA!$A:$AF,19,0)/100</f>
        <v>0.01926</v>
      </c>
      <c r="P311" s="191">
        <f>VLOOKUP(A311,VBMA!$A:$AF,22,0)/100</f>
        <v>0.0224</v>
      </c>
      <c r="Q311" s="191">
        <f>VLOOKUP(A311,VBMA!$A:$AF,25,0)/100</f>
        <v>0.02434</v>
      </c>
      <c r="R311" s="191">
        <f>VLOOKUP(A311,VBMA!$A:$AF,28,0)/100</f>
        <v>0.02959</v>
      </c>
      <c r="S311" s="191">
        <f>VLOOKUP(A311,VBMA!$A:$AF,31,0)/100</f>
        <v>0.03057</v>
      </c>
    </row>
    <row r="312" ht="15.75" customHeight="1">
      <c r="A312" s="108">
        <f>VBMA!A311</f>
        <v>45273</v>
      </c>
      <c r="B312" s="148">
        <f>VLOOKUP(A312,'VNIBOR đã xử lý'!$A:$T,12,0)</f>
        <v>0.0005288183823</v>
      </c>
      <c r="C312" s="148">
        <f>VLOOKUP(A312,'VNIBOR đã xử lý'!$A:$T,13,0)</f>
        <v>0.0008725503308</v>
      </c>
      <c r="D312" s="148">
        <f>VLOOKUP(A312,'VNIBOR đã xử lý'!$A:$T,14,0)</f>
        <v>0.00150713239</v>
      </c>
      <c r="E312" s="148">
        <f>VLOOKUP(A312,'VNIBOR đã xử lý'!$A:$T,15,0)</f>
        <v>0.003225792132</v>
      </c>
      <c r="F312" s="148">
        <f>VLOOKUP(A312,'VNIBOR đã xử lý'!$A:$T,16,0)</f>
        <v>0.007535661948</v>
      </c>
      <c r="G312" s="148">
        <f>VLOOKUP(A312,'VNIBOR đã xử lý'!$A:$T,17,0)</f>
        <v>0.008513975955</v>
      </c>
      <c r="H312" s="148">
        <f>VLOOKUP(A312,'VNIBOR đã xử lý'!$A:$T,18,0)</f>
        <v>0.01216282279</v>
      </c>
      <c r="I312" s="148">
        <f>VLOOKUP(A312,'VNIBOR đã xử lý'!$A:$T,19,0)</f>
        <v>0.01417233265</v>
      </c>
      <c r="J312" s="191">
        <f>VLOOKUP(A312,VBMA!$A:$AF,4,0)/100</f>
        <v>0.01616</v>
      </c>
      <c r="K312" s="191">
        <f>VLOOKUP(A312,VBMA!$A:$AF,7,0)/100</f>
        <v>0.01616</v>
      </c>
      <c r="L312" s="191">
        <f>VLOOKUP(A312,VBMA!$A:$AF,10,0)/100</f>
        <v>0.0162</v>
      </c>
      <c r="M312" s="191">
        <f>VLOOKUP(A312,VBMA!$A:$AF,13,0)/100</f>
        <v>0.01619</v>
      </c>
      <c r="N312" s="191">
        <f>VLOOKUP(A312,VBMA!$A:$AF,16,0)/100</f>
        <v>0.01617</v>
      </c>
      <c r="O312" s="191">
        <f>VLOOKUP(A312,VBMA!$A:$AF,19,0)/100</f>
        <v>0.02089</v>
      </c>
      <c r="P312" s="191">
        <f>VLOOKUP(A312,VBMA!$A:$AF,22,0)/100</f>
        <v>0.02321</v>
      </c>
      <c r="Q312" s="191">
        <f>VLOOKUP(A312,VBMA!$A:$AF,25,0)/100</f>
        <v>0.02523</v>
      </c>
      <c r="R312" s="191">
        <f>VLOOKUP(A312,VBMA!$A:$AF,28,0)/100</f>
        <v>0.03005</v>
      </c>
      <c r="S312" s="191">
        <f>VLOOKUP(A312,VBMA!$A:$AF,31,0)/100</f>
        <v>0.03102</v>
      </c>
    </row>
    <row r="313" ht="15.75" customHeight="1">
      <c r="A313" s="108">
        <f>VBMA!A312</f>
        <v>45272</v>
      </c>
      <c r="B313" s="148">
        <f>VLOOKUP(A313,'VNIBOR đã xử lý'!$A:$T,12,0)</f>
        <v>0.0005270935262</v>
      </c>
      <c r="C313" s="148">
        <f>VLOOKUP(A313,'VNIBOR đã xử lý'!$A:$T,13,0)</f>
        <v>0.0008433496419</v>
      </c>
      <c r="D313" s="148">
        <f>VLOOKUP(A313,'VNIBOR đã xử lý'!$A:$T,14,0)</f>
        <v>0.00150221655</v>
      </c>
      <c r="E313" s="148">
        <f>VLOOKUP(A313,'VNIBOR đã xử lý'!$A:$T,15,0)</f>
        <v>0.003162561157</v>
      </c>
      <c r="F313" s="148">
        <f>VLOOKUP(A313,'VNIBOR đã xử lý'!$A:$T,16,0)</f>
        <v>0.007511082748</v>
      </c>
      <c r="G313" s="148">
        <f>VLOOKUP(A313,'VNIBOR đã xử lý'!$A:$T,17,0)</f>
        <v>0.008512560448</v>
      </c>
      <c r="H313" s="148">
        <f>VLOOKUP(A313,'VNIBOR đã xử lý'!$A:$T,18,0)</f>
        <v>0.01217586046</v>
      </c>
      <c r="I313" s="148">
        <f>VLOOKUP(A313,'VNIBOR đã xử lý'!$A:$T,19,0)</f>
        <v>0.01417881585</v>
      </c>
      <c r="J313" s="191">
        <f>VLOOKUP(A313,VBMA!$A:$AF,4,0)/100</f>
        <v>0.01616</v>
      </c>
      <c r="K313" s="191">
        <f>VLOOKUP(A313,VBMA!$A:$AF,7,0)/100</f>
        <v>0.01616</v>
      </c>
      <c r="L313" s="191">
        <f>VLOOKUP(A313,VBMA!$A:$AF,10,0)/100</f>
        <v>0.0162</v>
      </c>
      <c r="M313" s="191">
        <f>VLOOKUP(A313,VBMA!$A:$AF,13,0)/100</f>
        <v>0.0161</v>
      </c>
      <c r="N313" s="191">
        <f>VLOOKUP(A313,VBMA!$A:$AF,16,0)/100</f>
        <v>0.016</v>
      </c>
      <c r="O313" s="191">
        <f>VLOOKUP(A313,VBMA!$A:$AF,19,0)/100</f>
        <v>0.02138</v>
      </c>
      <c r="P313" s="191">
        <f>VLOOKUP(A313,VBMA!$A:$AF,22,0)/100</f>
        <v>0.02343</v>
      </c>
      <c r="Q313" s="191">
        <f>VLOOKUP(A313,VBMA!$A:$AF,25,0)/100</f>
        <v>0.02548</v>
      </c>
      <c r="R313" s="191">
        <f>VLOOKUP(A313,VBMA!$A:$AF,28,0)/100</f>
        <v>0.03009</v>
      </c>
      <c r="S313" s="191">
        <f>VLOOKUP(A313,VBMA!$A:$AF,31,0)/100</f>
        <v>0.03102</v>
      </c>
    </row>
    <row r="314" ht="15.75" customHeight="1">
      <c r="A314" s="108">
        <f>VBMA!A313</f>
        <v>45271</v>
      </c>
      <c r="B314" s="148">
        <f>VLOOKUP(A314,'VNIBOR đã xử lý'!$A:$T,12,0)</f>
        <v>0.000504169422</v>
      </c>
      <c r="C314" s="148">
        <f>VLOOKUP(A314,'VNIBOR đã xử lý'!$A:$T,13,0)</f>
        <v>0.0008318795463</v>
      </c>
      <c r="D314" s="148">
        <f>VLOOKUP(A314,'VNIBOR đã xử lý'!$A:$T,14,0)</f>
        <v>0.001462091324</v>
      </c>
      <c r="E314" s="148">
        <f>VLOOKUP(A314,'VNIBOR đã xử lý'!$A:$T,15,0)</f>
        <v>0.002646889465</v>
      </c>
      <c r="F314" s="148">
        <f>VLOOKUP(A314,'VNIBOR đã xử lý'!$A:$T,16,0)</f>
        <v>0.007058371908</v>
      </c>
      <c r="G314" s="148">
        <f>VLOOKUP(A314,'VNIBOR đã xử lý'!$A:$T,17,0)</f>
        <v>0.008192753107</v>
      </c>
      <c r="H314" s="148">
        <f>VLOOKUP(A314,'VNIBOR đã xử lý'!$A:$T,18,0)</f>
        <v>0.01179756447</v>
      </c>
      <c r="I314" s="148">
        <f>VLOOKUP(A314,'VNIBOR đã xử lý'!$A:$T,19,0)</f>
        <v>0.01399070146</v>
      </c>
      <c r="J314" s="191">
        <f>VLOOKUP(A314,VBMA!$A:$AF,4,0)/100</f>
        <v>0.01616</v>
      </c>
      <c r="K314" s="191">
        <f>VLOOKUP(A314,VBMA!$A:$AF,7,0)/100</f>
        <v>0.01616</v>
      </c>
      <c r="L314" s="191">
        <f>VLOOKUP(A314,VBMA!$A:$AF,10,0)/100</f>
        <v>0.0162</v>
      </c>
      <c r="M314" s="191">
        <f>VLOOKUP(A314,VBMA!$A:$AF,13,0)/100</f>
        <v>0.01619</v>
      </c>
      <c r="N314" s="191">
        <f>VLOOKUP(A314,VBMA!$A:$AF,16,0)/100</f>
        <v>0.01617</v>
      </c>
      <c r="O314" s="191">
        <f>VLOOKUP(A314,VBMA!$A:$AF,19,0)/100</f>
        <v>0.02138</v>
      </c>
      <c r="P314" s="191">
        <f>VLOOKUP(A314,VBMA!$A:$AF,22,0)/100</f>
        <v>0.02349</v>
      </c>
      <c r="Q314" s="191">
        <f>VLOOKUP(A314,VBMA!$A:$AF,25,0)/100</f>
        <v>0.02548</v>
      </c>
      <c r="R314" s="191">
        <f>VLOOKUP(A314,VBMA!$A:$AF,28,0)/100</f>
        <v>0.03009</v>
      </c>
      <c r="S314" s="191">
        <f>VLOOKUP(A314,VBMA!$A:$AF,31,0)/100</f>
        <v>0.03102</v>
      </c>
    </row>
    <row r="315" ht="15.75" customHeight="1">
      <c r="A315" s="108">
        <f>VBMA!A314</f>
        <v>45268</v>
      </c>
      <c r="B315" s="148">
        <f>VLOOKUP(A315,'VNIBOR đã xử lý'!$A:$T,12,0)</f>
        <v>0.0005384423157</v>
      </c>
      <c r="C315" s="148">
        <f>VLOOKUP(A315,'VNIBOR đã xử lý'!$A:$T,13,0)</f>
        <v>0.0009691961683</v>
      </c>
      <c r="D315" s="148">
        <f>VLOOKUP(A315,'VNIBOR đã xử lý'!$A:$T,14,0)</f>
        <v>0.001561482716</v>
      </c>
      <c r="E315" s="148">
        <f>VLOOKUP(A315,'VNIBOR đã xử lý'!$A:$T,15,0)</f>
        <v>0.002961432736</v>
      </c>
      <c r="F315" s="148">
        <f>VLOOKUP(A315,'VNIBOR đã xử lý'!$A:$T,16,0)</f>
        <v>0.007618958767</v>
      </c>
      <c r="G315" s="148">
        <f>VLOOKUP(A315,'VNIBOR đã xử lý'!$A:$T,17,0)</f>
        <v>0.008830453978</v>
      </c>
      <c r="H315" s="148">
        <f>VLOOKUP(A315,'VNIBOR đã xử lý'!$A:$T,18,0)</f>
        <v>0.01246493961</v>
      </c>
      <c r="I315" s="148">
        <f>VLOOKUP(A315,'VNIBOR đã xử lý'!$A:$T,19,0)</f>
        <v>0.0143225656</v>
      </c>
      <c r="J315" s="191">
        <f>VLOOKUP(A315,VBMA!$A:$AF,4,0)/100</f>
        <v>0.01616</v>
      </c>
      <c r="K315" s="191">
        <f>VLOOKUP(A315,VBMA!$A:$AF,7,0)/100</f>
        <v>0.01616</v>
      </c>
      <c r="L315" s="191">
        <f>VLOOKUP(A315,VBMA!$A:$AF,10,0)/100</f>
        <v>0.0162</v>
      </c>
      <c r="M315" s="191">
        <f>VLOOKUP(A315,VBMA!$A:$AF,13,0)/100</f>
        <v>0.01602</v>
      </c>
      <c r="N315" s="191">
        <f>VLOOKUP(A315,VBMA!$A:$AF,16,0)/100</f>
        <v>0.01583</v>
      </c>
      <c r="O315" s="191">
        <f>VLOOKUP(A315,VBMA!$A:$AF,19,0)/100</f>
        <v>0.02138</v>
      </c>
      <c r="P315" s="191">
        <f>VLOOKUP(A315,VBMA!$A:$AF,22,0)/100</f>
        <v>0.02344</v>
      </c>
      <c r="Q315" s="191">
        <f>VLOOKUP(A315,VBMA!$A:$AF,25,0)/100</f>
        <v>0.0255</v>
      </c>
      <c r="R315" s="191">
        <f>VLOOKUP(A315,VBMA!$A:$AF,28,0)/100</f>
        <v>0.03009</v>
      </c>
      <c r="S315" s="191">
        <f>VLOOKUP(A315,VBMA!$A:$AF,31,0)/100</f>
        <v>0.03102</v>
      </c>
    </row>
    <row r="316" ht="15.75" customHeight="1">
      <c r="A316" s="108">
        <f>VBMA!A315</f>
        <v>45267</v>
      </c>
      <c r="B316" s="148">
        <f>VLOOKUP(A316,'VNIBOR đã xử lý'!$A:$T,12,0)</f>
        <v>0.0005386397514</v>
      </c>
      <c r="C316" s="148">
        <f>VLOOKUP(A316,'VNIBOR đã xử lý'!$A:$T,13,0)</f>
        <v>0.0009156875775</v>
      </c>
      <c r="D316" s="148">
        <f>VLOOKUP(A316,'VNIBOR đã xử lý'!$A:$T,14,0)</f>
        <v>0.001535123292</v>
      </c>
      <c r="E316" s="148">
        <f>VLOOKUP(A316,'VNIBOR đã xử lý'!$A:$T,15,0)</f>
        <v>0.00288172267</v>
      </c>
      <c r="F316" s="148">
        <f>VLOOKUP(A316,'VNIBOR đã xử lý'!$A:$T,16,0)</f>
        <v>0.00764868447</v>
      </c>
      <c r="G316" s="148">
        <f>VLOOKUP(A316,'VNIBOR đã xử lý'!$A:$T,17,0)</f>
        <v>0.008725963973</v>
      </c>
      <c r="H316" s="148">
        <f>VLOOKUP(A316,'VNIBOR đã xử lý'!$A:$T,18,0)</f>
        <v>0.01249644223</v>
      </c>
      <c r="I316" s="148">
        <f>VLOOKUP(A316,'VNIBOR đã xử lý'!$A:$T,19,0)</f>
        <v>0.01440861335</v>
      </c>
      <c r="J316" s="191">
        <f>VLOOKUP(A316,VBMA!$A:$AF,4,0)/100</f>
        <v>0.0163</v>
      </c>
      <c r="K316" s="191">
        <f>VLOOKUP(A316,VBMA!$A:$AF,7,0)/100</f>
        <v>0.0163</v>
      </c>
      <c r="L316" s="191">
        <f>VLOOKUP(A316,VBMA!$A:$AF,10,0)/100</f>
        <v>0.01634</v>
      </c>
      <c r="M316" s="191">
        <f>VLOOKUP(A316,VBMA!$A:$AF,13,0)/100</f>
        <v>0.01625</v>
      </c>
      <c r="N316" s="191">
        <f>VLOOKUP(A316,VBMA!$A:$AF,16,0)/100</f>
        <v>0.01617</v>
      </c>
      <c r="O316" s="191">
        <f>VLOOKUP(A316,VBMA!$A:$AF,19,0)/100</f>
        <v>0.02148</v>
      </c>
      <c r="P316" s="191">
        <f>VLOOKUP(A316,VBMA!$A:$AF,22,0)/100</f>
        <v>0.02343</v>
      </c>
      <c r="Q316" s="191">
        <f>VLOOKUP(A316,VBMA!$A:$AF,25,0)/100</f>
        <v>0.02557</v>
      </c>
      <c r="R316" s="191">
        <f>VLOOKUP(A316,VBMA!$A:$AF,28,0)/100</f>
        <v>0.03009</v>
      </c>
      <c r="S316" s="191">
        <f>VLOOKUP(A316,VBMA!$A:$AF,31,0)/100</f>
        <v>0.03102</v>
      </c>
    </row>
    <row r="317" ht="15.75" customHeight="1">
      <c r="A317" s="108">
        <f>VBMA!A316</f>
        <v>45266</v>
      </c>
      <c r="B317" s="148">
        <f>VLOOKUP(A317,'VNIBOR đã xử lý'!$A:$T,12,0)</f>
        <v>0.0004974371701</v>
      </c>
      <c r="C317" s="148">
        <f>VLOOKUP(A317,'VNIBOR đã xử lý'!$A:$T,13,0)</f>
        <v>0.0009202587647</v>
      </c>
      <c r="D317" s="148">
        <f>VLOOKUP(A317,'VNIBOR đã xử lý'!$A:$T,14,0)</f>
        <v>0.001442567793</v>
      </c>
      <c r="E317" s="148">
        <f>VLOOKUP(A317,'VNIBOR đã xử lý'!$A:$T,15,0)</f>
        <v>0.002586673285</v>
      </c>
      <c r="F317" s="148">
        <f>VLOOKUP(A317,'VNIBOR đã xử lý'!$A:$T,16,0)</f>
        <v>0.007063607816</v>
      </c>
      <c r="G317" s="148">
        <f>VLOOKUP(A317,'VNIBOR đã xử lý'!$A:$T,17,0)</f>
        <v>0.008108225873</v>
      </c>
      <c r="H317" s="148">
        <f>VLOOKUP(A317,'VNIBOR đã xử lý'!$A:$T,18,0)</f>
        <v>0.01164002978</v>
      </c>
      <c r="I317" s="148">
        <f>VLOOKUP(A317,'VNIBOR đã xử lý'!$A:$T,19,0)</f>
        <v>0.01400285634</v>
      </c>
      <c r="J317" s="191">
        <f>VLOOKUP(A317,VBMA!$A:$AF,4,0)/100</f>
        <v>0.01634</v>
      </c>
      <c r="K317" s="191">
        <f>VLOOKUP(A317,VBMA!$A:$AF,7,0)/100</f>
        <v>0.01634</v>
      </c>
      <c r="L317" s="191">
        <f>VLOOKUP(A317,VBMA!$A:$AF,10,0)/100</f>
        <v>0.01639</v>
      </c>
      <c r="M317" s="191">
        <f>VLOOKUP(A317,VBMA!$A:$AF,13,0)/100</f>
        <v>0.01619</v>
      </c>
      <c r="N317" s="191">
        <f>VLOOKUP(A317,VBMA!$A:$AF,16,0)/100</f>
        <v>0.016</v>
      </c>
      <c r="O317" s="191">
        <f>VLOOKUP(A317,VBMA!$A:$AF,19,0)/100</f>
        <v>0.02113</v>
      </c>
      <c r="P317" s="191">
        <f>VLOOKUP(A317,VBMA!$A:$AF,22,0)/100</f>
        <v>0.02349</v>
      </c>
      <c r="Q317" s="191">
        <f>VLOOKUP(A317,VBMA!$A:$AF,25,0)/100</f>
        <v>0.02554</v>
      </c>
      <c r="R317" s="191">
        <f>VLOOKUP(A317,VBMA!$A:$AF,28,0)/100</f>
        <v>0.03016</v>
      </c>
      <c r="S317" s="191">
        <f>VLOOKUP(A317,VBMA!$A:$AF,31,0)/100</f>
        <v>0.03107</v>
      </c>
    </row>
    <row r="318" ht="15.75" customHeight="1">
      <c r="A318" s="108">
        <f>VBMA!A317</f>
        <v>45265</v>
      </c>
      <c r="B318" s="148">
        <f>VLOOKUP(A318,'VNIBOR đã xử lý'!$A:$T,12,0)</f>
        <v>0.0005390805422</v>
      </c>
      <c r="C318" s="148">
        <f>VLOOKUP(A318,'VNIBOR đã xử lý'!$A:$T,13,0)</f>
        <v>0.0009164369218</v>
      </c>
      <c r="D318" s="148">
        <f>VLOOKUP(A318,'VNIBOR đã xử lý'!$A:$T,14,0)</f>
        <v>0.001536379545</v>
      </c>
      <c r="E318" s="148">
        <f>VLOOKUP(A318,'VNIBOR đã xử lý'!$A:$T,15,0)</f>
        <v>0.002937988955</v>
      </c>
      <c r="F318" s="148">
        <f>VLOOKUP(A318,'VNIBOR đã xử lý'!$A:$T,16,0)</f>
        <v>0.007627989672</v>
      </c>
      <c r="G318" s="148">
        <f>VLOOKUP(A318,'VNIBOR đã xử lý'!$A:$T,17,0)</f>
        <v>0.008706150757</v>
      </c>
      <c r="H318" s="148">
        <f>VLOOKUP(A318,'VNIBOR đã xử lý'!$A:$T,18,0)</f>
        <v>0.01247971455</v>
      </c>
      <c r="I318" s="148">
        <f>VLOOKUP(A318,'VNIBOR đã xử lý'!$A:$T,19,0)</f>
        <v>0.0144204045</v>
      </c>
      <c r="J318" s="191">
        <f>VLOOKUP(A318,VBMA!$A:$AF,4,0)/100</f>
        <v>0.01634</v>
      </c>
      <c r="K318" s="191">
        <f>VLOOKUP(A318,VBMA!$A:$AF,7,0)/100</f>
        <v>0.01634</v>
      </c>
      <c r="L318" s="191">
        <f>VLOOKUP(A318,VBMA!$A:$AF,10,0)/100</f>
        <v>0.01639</v>
      </c>
      <c r="M318" s="191">
        <f>VLOOKUP(A318,VBMA!$A:$AF,13,0)/100</f>
        <v>0.01611</v>
      </c>
      <c r="N318" s="191">
        <f>VLOOKUP(A318,VBMA!$A:$AF,16,0)/100</f>
        <v>0.01583</v>
      </c>
      <c r="O318" s="191">
        <f>VLOOKUP(A318,VBMA!$A:$AF,19,0)/100</f>
        <v>0.02133</v>
      </c>
      <c r="P318" s="191">
        <f>VLOOKUP(A318,VBMA!$A:$AF,22,0)/100</f>
        <v>0.02332</v>
      </c>
      <c r="Q318" s="191">
        <f>VLOOKUP(A318,VBMA!$A:$AF,25,0)/100</f>
        <v>0.0254</v>
      </c>
      <c r="R318" s="191">
        <f>VLOOKUP(A318,VBMA!$A:$AF,28,0)/100</f>
        <v>0.03014</v>
      </c>
      <c r="S318" s="191">
        <f>VLOOKUP(A318,VBMA!$A:$AF,31,0)/100</f>
        <v>0.03107</v>
      </c>
    </row>
    <row r="319" ht="15.75" customHeight="1">
      <c r="A319" s="108">
        <f>VBMA!A318</f>
        <v>45264</v>
      </c>
      <c r="B319" s="148">
        <f>VLOOKUP(A319,'VNIBOR đã xử lý'!$A:$T,12,0)</f>
        <v>0.0004900029336</v>
      </c>
      <c r="C319" s="148">
        <f>VLOOKUP(A319,'VNIBOR đã xử lý'!$A:$T,13,0)</f>
        <v>0.0009310055738</v>
      </c>
      <c r="D319" s="148">
        <f>VLOOKUP(A319,'VNIBOR đã xử lý'!$A:$T,14,0)</f>
        <v>0.001421008507</v>
      </c>
      <c r="E319" s="148">
        <f>VLOOKUP(A319,'VNIBOR đã xử lý'!$A:$T,15,0)</f>
        <v>0.002572515401</v>
      </c>
      <c r="F319" s="148">
        <f>VLOOKUP(A319,'VNIBOR đã xử lý'!$A:$T,16,0)</f>
        <v>0.007056042244</v>
      </c>
      <c r="G319" s="148">
        <f>VLOOKUP(A319,'VNIBOR đã xử lý'!$A:$T,17,0)</f>
        <v>0.008011547964</v>
      </c>
      <c r="H319" s="148">
        <f>VLOOKUP(A319,'VNIBOR đã xử lý'!$A:$T,18,0)</f>
        <v>0.01156406923</v>
      </c>
      <c r="I319" s="148">
        <f>VLOOKUP(A319,'VNIBOR đã xử lý'!$A:$T,19,0)</f>
        <v>0.01396508361</v>
      </c>
      <c r="J319" s="191">
        <f>VLOOKUP(A319,VBMA!$A:$AF,4,0)/100</f>
        <v>0.01634</v>
      </c>
      <c r="K319" s="191">
        <f>VLOOKUP(A319,VBMA!$A:$AF,7,0)/100</f>
        <v>0.01634</v>
      </c>
      <c r="L319" s="191">
        <f>VLOOKUP(A319,VBMA!$A:$AF,10,0)/100</f>
        <v>0.01639</v>
      </c>
      <c r="M319" s="191">
        <f>VLOOKUP(A319,VBMA!$A:$AF,13,0)/100</f>
        <v>0.01611</v>
      </c>
      <c r="N319" s="191">
        <f>VLOOKUP(A319,VBMA!$A:$AF,16,0)/100</f>
        <v>0.01583</v>
      </c>
      <c r="O319" s="191">
        <f>VLOOKUP(A319,VBMA!$A:$AF,19,0)/100</f>
        <v>0.02125</v>
      </c>
      <c r="P319" s="191">
        <f>VLOOKUP(A319,VBMA!$A:$AF,22,0)/100</f>
        <v>0.02335</v>
      </c>
      <c r="Q319" s="191">
        <f>VLOOKUP(A319,VBMA!$A:$AF,25,0)/100</f>
        <v>0.02551</v>
      </c>
      <c r="R319" s="191">
        <f>VLOOKUP(A319,VBMA!$A:$AF,28,0)/100</f>
        <v>0.03014</v>
      </c>
      <c r="S319" s="191">
        <f>VLOOKUP(A319,VBMA!$A:$AF,31,0)/100</f>
        <v>0.03107</v>
      </c>
    </row>
    <row r="320" ht="15.75" customHeight="1">
      <c r="A320" s="108">
        <f>VBMA!A319</f>
        <v>45261</v>
      </c>
      <c r="B320" s="148">
        <f>VLOOKUP(A320,'VNIBOR đã xử lý'!$A:$T,12,0)</f>
        <v>0.0004900189061</v>
      </c>
      <c r="C320" s="148">
        <f>VLOOKUP(A320,'VNIBOR đã xử lý'!$A:$T,13,0)</f>
        <v>0.0007840302497</v>
      </c>
      <c r="D320" s="148">
        <f>VLOOKUP(A320,'VNIBOR đã xử lý'!$A:$T,14,0)</f>
        <v>0.001372052937</v>
      </c>
      <c r="E320" s="148">
        <f>VLOOKUP(A320,'VNIBOR đã xử lý'!$A:$T,15,0)</f>
        <v>0.002548098311</v>
      </c>
      <c r="F320" s="148">
        <f>VLOOKUP(A320,'VNIBOR đã xử lý'!$A:$T,16,0)</f>
        <v>0.007056272247</v>
      </c>
      <c r="G320" s="148">
        <f>VLOOKUP(A320,'VNIBOR đã xử lý'!$A:$T,17,0)</f>
        <v>0.007938306278</v>
      </c>
      <c r="H320" s="148">
        <f>VLOOKUP(A320,'VNIBOR đã xử lý'!$A:$T,18,0)</f>
        <v>0.0114664424</v>
      </c>
      <c r="I320" s="148">
        <f>VLOOKUP(A320,'VNIBOR đã xử lý'!$A:$T,19,0)</f>
        <v>0.01391653693</v>
      </c>
      <c r="J320" s="191">
        <f>VLOOKUP(A320,VBMA!$A:$AF,4,0)/100</f>
        <v>0.01634</v>
      </c>
      <c r="K320" s="191">
        <f>VLOOKUP(A320,VBMA!$A:$AF,7,0)/100</f>
        <v>0.01634</v>
      </c>
      <c r="L320" s="191">
        <f>VLOOKUP(A320,VBMA!$A:$AF,10,0)/100</f>
        <v>0.01639</v>
      </c>
      <c r="M320" s="191">
        <f>VLOOKUP(A320,VBMA!$A:$AF,13,0)/100</f>
        <v>0.01677</v>
      </c>
      <c r="N320" s="191">
        <f>VLOOKUP(A320,VBMA!$A:$AF,16,0)/100</f>
        <v>0.01716</v>
      </c>
      <c r="O320" s="191">
        <f>VLOOKUP(A320,VBMA!$A:$AF,19,0)/100</f>
        <v>0.02151</v>
      </c>
      <c r="P320" s="191">
        <f>VLOOKUP(A320,VBMA!$A:$AF,22,0)/100</f>
        <v>0.02327</v>
      </c>
      <c r="Q320" s="191">
        <f>VLOOKUP(A320,VBMA!$A:$AF,25,0)/100</f>
        <v>0.02538</v>
      </c>
      <c r="R320" s="191">
        <f>VLOOKUP(A320,VBMA!$A:$AF,28,0)/100</f>
        <v>0.03009</v>
      </c>
      <c r="S320" s="191">
        <f>VLOOKUP(A320,VBMA!$A:$AF,31,0)/100</f>
        <v>0.03107</v>
      </c>
    </row>
    <row r="321" ht="15.75" customHeight="1">
      <c r="A321" s="108">
        <f>VBMA!A320</f>
        <v>45260</v>
      </c>
      <c r="B321" s="148">
        <f>VLOOKUP(A321,'VNIBOR đã xử lý'!$A:$T,12,0)</f>
        <v>0.0004805882353</v>
      </c>
      <c r="C321" s="148">
        <f>VLOOKUP(A321,'VNIBOR đã xử lý'!$A:$T,13,0)</f>
        <v>0.000817</v>
      </c>
      <c r="D321" s="148">
        <f>VLOOKUP(A321,'VNIBOR đã xử lý'!$A:$T,14,0)</f>
        <v>0.001345647059</v>
      </c>
      <c r="E321" s="148">
        <f>VLOOKUP(A321,'VNIBOR đã xử lý'!$A:$T,15,0)</f>
        <v>0.002402941176</v>
      </c>
      <c r="F321" s="148">
        <f>VLOOKUP(A321,'VNIBOR đã xử lý'!$A:$T,16,0)</f>
        <v>0.006968529412</v>
      </c>
      <c r="G321" s="148">
        <f>VLOOKUP(A321,'VNIBOR đã xử lý'!$A:$T,17,0)</f>
        <v>0.007737470588</v>
      </c>
      <c r="H321" s="148">
        <f>VLOOKUP(A321,'VNIBOR đã xử lý'!$A:$T,18,0)</f>
        <v>0.01129382353</v>
      </c>
      <c r="I321" s="148">
        <f>VLOOKUP(A321,'VNIBOR đã xử lý'!$A:$T,19,0)</f>
        <v>0.01381691176</v>
      </c>
      <c r="J321" s="191">
        <f>VLOOKUP(A321,VBMA!$A:$AF,4,0)/100</f>
        <v>0.01634</v>
      </c>
      <c r="K321" s="191">
        <f>VLOOKUP(A321,VBMA!$A:$AF,7,0)/100</f>
        <v>0.01634</v>
      </c>
      <c r="L321" s="191">
        <f>VLOOKUP(A321,VBMA!$A:$AF,10,0)/100</f>
        <v>0.01639</v>
      </c>
      <c r="M321" s="191">
        <f>VLOOKUP(A321,VBMA!$A:$AF,13,0)/100</f>
        <v>0.0168</v>
      </c>
      <c r="N321" s="191">
        <f>VLOOKUP(A321,VBMA!$A:$AF,16,0)/100</f>
        <v>0.0172</v>
      </c>
      <c r="O321" s="191">
        <f>VLOOKUP(A321,VBMA!$A:$AF,19,0)/100</f>
        <v>0.02151</v>
      </c>
      <c r="P321" s="191">
        <f>VLOOKUP(A321,VBMA!$A:$AF,22,0)/100</f>
        <v>0.02328</v>
      </c>
      <c r="Q321" s="191">
        <f>VLOOKUP(A321,VBMA!$A:$AF,25,0)/100</f>
        <v>0.02539</v>
      </c>
      <c r="R321" s="191">
        <f>VLOOKUP(A321,VBMA!$A:$AF,28,0)/100</f>
        <v>0.03009</v>
      </c>
      <c r="S321" s="191">
        <f>VLOOKUP(A321,VBMA!$A:$AF,31,0)/100</f>
        <v>0.03107</v>
      </c>
    </row>
    <row r="322" ht="15.75" customHeight="1">
      <c r="A322" s="108">
        <f>VBMA!A321</f>
        <v>45259</v>
      </c>
      <c r="B322" s="148">
        <f>VLOOKUP(A322,'VNIBOR đã xử lý'!$A:$T,12,0)</f>
        <v>0.0004734870317</v>
      </c>
      <c r="C322" s="148">
        <f>VLOOKUP(A322,'VNIBOR đã xử lý'!$A:$T,13,0)</f>
        <v>0.0007102305476</v>
      </c>
      <c r="D322" s="148">
        <f>VLOOKUP(A322,'VNIBOR đã xử lý'!$A:$T,14,0)</f>
        <v>0.001278414986</v>
      </c>
      <c r="E322" s="148">
        <f>VLOOKUP(A322,'VNIBOR đã xử lý'!$A:$T,15,0)</f>
        <v>0.002320086455</v>
      </c>
      <c r="F322" s="148">
        <f>VLOOKUP(A322,'VNIBOR đã xử lý'!$A:$T,16,0)</f>
        <v>0.00686556196</v>
      </c>
      <c r="G322" s="148">
        <f>VLOOKUP(A322,'VNIBOR đã xử lý'!$A:$T,17,0)</f>
        <v>0.007575792507</v>
      </c>
      <c r="H322" s="148">
        <f>VLOOKUP(A322,'VNIBOR đã xử lý'!$A:$T,18,0)</f>
        <v>0.01117429395</v>
      </c>
      <c r="I322" s="148">
        <f>VLOOKUP(A322,'VNIBOR đã xử lý'!$A:$T,19,0)</f>
        <v>0.01380214697</v>
      </c>
      <c r="J322" s="191">
        <f>VLOOKUP(A322,VBMA!$A:$AF,4,0)/100</f>
        <v>0.01643</v>
      </c>
      <c r="K322" s="191">
        <f>VLOOKUP(A322,VBMA!$A:$AF,7,0)/100</f>
        <v>0.01643</v>
      </c>
      <c r="L322" s="191">
        <f>VLOOKUP(A322,VBMA!$A:$AF,10,0)/100</f>
        <v>0.01652</v>
      </c>
      <c r="M322" s="191">
        <f>VLOOKUP(A322,VBMA!$A:$AF,13,0)/100</f>
        <v>0.01689</v>
      </c>
      <c r="N322" s="191">
        <f>VLOOKUP(A322,VBMA!$A:$AF,16,0)/100</f>
        <v>0.01725</v>
      </c>
      <c r="O322" s="191">
        <f>VLOOKUP(A322,VBMA!$A:$AF,19,0)/100</f>
        <v>0.02122</v>
      </c>
      <c r="P322" s="191">
        <f>VLOOKUP(A322,VBMA!$A:$AF,22,0)/100</f>
        <v>0.02386</v>
      </c>
      <c r="Q322" s="191">
        <f>VLOOKUP(A322,VBMA!$A:$AF,25,0)/100</f>
        <v>0.02595</v>
      </c>
      <c r="R322" s="191">
        <f>VLOOKUP(A322,VBMA!$A:$AF,28,0)/100</f>
        <v>0.03009</v>
      </c>
      <c r="S322" s="191">
        <f>VLOOKUP(A322,VBMA!$A:$AF,31,0)/100</f>
        <v>0.03125</v>
      </c>
    </row>
    <row r="323" ht="15.75" customHeight="1">
      <c r="A323" s="108">
        <f>VBMA!A322</f>
        <v>45258</v>
      </c>
      <c r="B323" s="148">
        <f>VLOOKUP(A323,'VNIBOR đã xử lý'!$A:$T,12,0)</f>
        <v>0.0004889880952</v>
      </c>
      <c r="C323" s="148">
        <f>VLOOKUP(A323,'VNIBOR đã xử lý'!$A:$T,13,0)</f>
        <v>0.0007823809524</v>
      </c>
      <c r="D323" s="148">
        <f>VLOOKUP(A323,'VNIBOR đã xử lý'!$A:$T,14,0)</f>
        <v>0.001320267857</v>
      </c>
      <c r="E323" s="148">
        <f>VLOOKUP(A323,'VNIBOR đã xử lý'!$A:$T,15,0)</f>
        <v>0.002396041667</v>
      </c>
      <c r="F323" s="148">
        <f>VLOOKUP(A323,'VNIBOR đã xử lý'!$A:$T,16,0)</f>
        <v>0.006992529762</v>
      </c>
      <c r="G323" s="148">
        <f>VLOOKUP(A323,'VNIBOR đã xử lý'!$A:$T,17,0)</f>
        <v>0.007774910714</v>
      </c>
      <c r="H323" s="148">
        <f>VLOOKUP(A323,'VNIBOR đã xử lý'!$A:$T,18,0)</f>
        <v>0.01144232143</v>
      </c>
      <c r="I323" s="148">
        <f>VLOOKUP(A323,'VNIBOR đã xử lý'!$A:$T,19,0)</f>
        <v>0.01393616071</v>
      </c>
      <c r="J323" s="191">
        <f>VLOOKUP(A323,VBMA!$A:$AF,4,0)/100</f>
        <v>0.01643</v>
      </c>
      <c r="K323" s="191">
        <f>VLOOKUP(A323,VBMA!$A:$AF,7,0)/100</f>
        <v>0.01643</v>
      </c>
      <c r="L323" s="191">
        <f>VLOOKUP(A323,VBMA!$A:$AF,10,0)/100</f>
        <v>0.01652</v>
      </c>
      <c r="M323" s="191">
        <f>VLOOKUP(A323,VBMA!$A:$AF,13,0)/100</f>
        <v>0.01695</v>
      </c>
      <c r="N323" s="191">
        <f>VLOOKUP(A323,VBMA!$A:$AF,16,0)/100</f>
        <v>0.01739</v>
      </c>
      <c r="O323" s="191">
        <f>VLOOKUP(A323,VBMA!$A:$AF,19,0)/100</f>
        <v>0.02139</v>
      </c>
      <c r="P323" s="191">
        <f>VLOOKUP(A323,VBMA!$A:$AF,22,0)/100</f>
        <v>0.02404</v>
      </c>
      <c r="Q323" s="191">
        <f>VLOOKUP(A323,VBMA!$A:$AF,25,0)/100</f>
        <v>0.02606</v>
      </c>
      <c r="R323" s="191">
        <f>VLOOKUP(A323,VBMA!$A:$AF,28,0)/100</f>
        <v>0.03014</v>
      </c>
      <c r="S323" s="191">
        <f>VLOOKUP(A323,VBMA!$A:$AF,31,0)/100</f>
        <v>0.03136</v>
      </c>
    </row>
    <row r="324" ht="15.75" customHeight="1">
      <c r="A324" s="108">
        <f>VBMA!A323</f>
        <v>45257</v>
      </c>
      <c r="B324" s="148">
        <f>VLOOKUP(A324,'VNIBOR đã xử lý'!$A:$T,12,0)</f>
        <v>0.0005130434783</v>
      </c>
      <c r="C324" s="148">
        <f>VLOOKUP(A324,'VNIBOR đã xử lý'!$A:$T,13,0)</f>
        <v>0.0008208695652</v>
      </c>
      <c r="D324" s="148">
        <f>VLOOKUP(A324,'VNIBOR đã xử lý'!$A:$T,14,0)</f>
        <v>0.001436521739</v>
      </c>
      <c r="E324" s="148">
        <f>VLOOKUP(A324,'VNIBOR đã xử lý'!$A:$T,15,0)</f>
        <v>0.002513913043</v>
      </c>
      <c r="F324" s="148">
        <f>VLOOKUP(A324,'VNIBOR đã xử lý'!$A:$T,16,0)</f>
        <v>0.007387826087</v>
      </c>
      <c r="G324" s="148">
        <f>VLOOKUP(A324,'VNIBOR đã xử lý'!$A:$T,17,0)</f>
        <v>0.008208695652</v>
      </c>
      <c r="H324" s="148">
        <f>VLOOKUP(A324,'VNIBOR đã xử lý'!$A:$T,18,0)</f>
        <v>0.01210782609</v>
      </c>
      <c r="I324" s="148">
        <f>VLOOKUP(A324,'VNIBOR đã xử lý'!$A:$T,19,0)</f>
        <v>0.01431391304</v>
      </c>
      <c r="J324" s="191">
        <f>VLOOKUP(A324,VBMA!$A:$AF,4,0)/100</f>
        <v>0.01652</v>
      </c>
      <c r="K324" s="191">
        <f>VLOOKUP(A324,VBMA!$A:$AF,7,0)/100</f>
        <v>0.01652</v>
      </c>
      <c r="L324" s="191">
        <f>VLOOKUP(A324,VBMA!$A:$AF,10,0)/100</f>
        <v>0.01661</v>
      </c>
      <c r="M324" s="191">
        <f>VLOOKUP(A324,VBMA!$A:$AF,13,0)/100</f>
        <v>0.017</v>
      </c>
      <c r="N324" s="191">
        <f>VLOOKUP(A324,VBMA!$A:$AF,16,0)/100</f>
        <v>0.01739</v>
      </c>
      <c r="O324" s="191">
        <f>VLOOKUP(A324,VBMA!$A:$AF,19,0)/100</f>
        <v>0.02138</v>
      </c>
      <c r="P324" s="191">
        <f>VLOOKUP(A324,VBMA!$A:$AF,22,0)/100</f>
        <v>0.02408</v>
      </c>
      <c r="Q324" s="191">
        <f>VLOOKUP(A324,VBMA!$A:$AF,25,0)/100</f>
        <v>0.02631</v>
      </c>
      <c r="R324" s="191">
        <f>VLOOKUP(A324,VBMA!$A:$AF,28,0)/100</f>
        <v>0.03002</v>
      </c>
      <c r="S324" s="191">
        <f>VLOOKUP(A324,VBMA!$A:$AF,31,0)/100</f>
        <v>0.03136</v>
      </c>
    </row>
    <row r="325" ht="15.75" customHeight="1">
      <c r="A325" s="108">
        <f>VBMA!A324</f>
        <v>45254</v>
      </c>
      <c r="B325" s="148">
        <f>VLOOKUP(A325,'VNIBOR đã xử lý'!$A:$T,12,0)</f>
        <v>0.00051625</v>
      </c>
      <c r="C325" s="148">
        <f>VLOOKUP(A325,'VNIBOR đã xử lý'!$A:$T,13,0)</f>
        <v>0.000774375</v>
      </c>
      <c r="D325" s="148">
        <f>VLOOKUP(A325,'VNIBOR đã xử lý'!$A:$T,14,0)</f>
        <v>0.0012648125</v>
      </c>
      <c r="E325" s="148">
        <f>VLOOKUP(A325,'VNIBOR đã xử lý'!$A:$T,15,0)</f>
        <v>0.002529625</v>
      </c>
      <c r="F325" s="148">
        <f>VLOOKUP(A325,'VNIBOR đã xử lý'!$A:$T,16,0)</f>
        <v>0.0073565625</v>
      </c>
      <c r="G325" s="148">
        <f>VLOOKUP(A325,'VNIBOR đã xử lý'!$A:$T,17,0)</f>
        <v>0.00826</v>
      </c>
      <c r="H325" s="148">
        <f>VLOOKUP(A325,'VNIBOR đã xử lý'!$A:$T,18,0)</f>
        <v>0.01187375</v>
      </c>
      <c r="I325" s="148">
        <f>VLOOKUP(A325,'VNIBOR đã xử lý'!$A:$T,19,0)</f>
        <v>0.014196875</v>
      </c>
      <c r="J325" s="191">
        <f>VLOOKUP(A325,VBMA!$A:$AF,4,0)/100</f>
        <v>0.01652</v>
      </c>
      <c r="K325" s="191">
        <f>VLOOKUP(A325,VBMA!$A:$AF,7,0)/100</f>
        <v>0.01657</v>
      </c>
      <c r="L325" s="191">
        <f>VLOOKUP(A325,VBMA!$A:$AF,10,0)/100</f>
        <v>0.0167</v>
      </c>
      <c r="M325" s="191">
        <f>VLOOKUP(A325,VBMA!$A:$AF,13,0)/100</f>
        <v>0.01702</v>
      </c>
      <c r="N325" s="191">
        <f>VLOOKUP(A325,VBMA!$A:$AF,16,0)/100</f>
        <v>0.01734</v>
      </c>
      <c r="O325" s="191">
        <f>VLOOKUP(A325,VBMA!$A:$AF,19,0)/100</f>
        <v>0.02145</v>
      </c>
      <c r="P325" s="191">
        <f>VLOOKUP(A325,VBMA!$A:$AF,22,0)/100</f>
        <v>0.02406</v>
      </c>
      <c r="Q325" s="191">
        <f>VLOOKUP(A325,VBMA!$A:$AF,25,0)/100</f>
        <v>0.02626</v>
      </c>
      <c r="R325" s="191">
        <f>VLOOKUP(A325,VBMA!$A:$AF,28,0)/100</f>
        <v>0.0303</v>
      </c>
      <c r="S325" s="191">
        <f>VLOOKUP(A325,VBMA!$A:$AF,31,0)/100</f>
        <v>0.03164</v>
      </c>
    </row>
    <row r="326" ht="15.75" customHeight="1">
      <c r="A326" s="108">
        <f>VBMA!A325</f>
        <v>45253</v>
      </c>
      <c r="B326" s="148">
        <f>VLOOKUP(A326,'VNIBOR đã xử lý'!$A:$T,12,0)</f>
        <v>0.0005194401244</v>
      </c>
      <c r="C326" s="148">
        <f>VLOOKUP(A326,'VNIBOR đã xử lý'!$A:$T,13,0)</f>
        <v>0.0008570762053</v>
      </c>
      <c r="D326" s="148">
        <f>VLOOKUP(A326,'VNIBOR đã xử lý'!$A:$T,14,0)</f>
        <v>0.001324572317</v>
      </c>
      <c r="E326" s="148">
        <f>VLOOKUP(A326,'VNIBOR đã xử lý'!$A:$T,15,0)</f>
        <v>0.002519284603</v>
      </c>
      <c r="F326" s="148">
        <f>VLOOKUP(A326,'VNIBOR đã xử lý'!$A:$T,16,0)</f>
        <v>0.007531881804</v>
      </c>
      <c r="G326" s="148">
        <f>VLOOKUP(A326,'VNIBOR đã xử lý'!$A:$T,17,0)</f>
        <v>0.008466874028</v>
      </c>
      <c r="H326" s="148">
        <f>VLOOKUP(A326,'VNIBOR đã xử lý'!$A:$T,18,0)</f>
        <v>0.01197309487</v>
      </c>
      <c r="I326" s="148">
        <f>VLOOKUP(A326,'VNIBOR đã xử lý'!$A:$T,19,0)</f>
        <v>0.01433654743</v>
      </c>
      <c r="J326" s="191">
        <f>VLOOKUP(A326,VBMA!$A:$AF,4,0)/100</f>
        <v>0.0167</v>
      </c>
      <c r="K326" s="191">
        <f>VLOOKUP(A326,VBMA!$A:$AF,7,0)/100</f>
        <v>0.01675</v>
      </c>
      <c r="L326" s="191">
        <f>VLOOKUP(A326,VBMA!$A:$AF,10,0)/100</f>
        <v>0.01689</v>
      </c>
      <c r="M326" s="191">
        <f>VLOOKUP(A326,VBMA!$A:$AF,13,0)/100</f>
        <v>0.01713</v>
      </c>
      <c r="N326" s="191">
        <f>VLOOKUP(A326,VBMA!$A:$AF,16,0)/100</f>
        <v>0.01736</v>
      </c>
      <c r="O326" s="191">
        <f>VLOOKUP(A326,VBMA!$A:$AF,19,0)/100</f>
        <v>0.02136</v>
      </c>
      <c r="P326" s="191">
        <f>VLOOKUP(A326,VBMA!$A:$AF,22,0)/100</f>
        <v>0.0239</v>
      </c>
      <c r="Q326" s="191">
        <f>VLOOKUP(A326,VBMA!$A:$AF,25,0)/100</f>
        <v>0.02615</v>
      </c>
      <c r="R326" s="191">
        <f>VLOOKUP(A326,VBMA!$A:$AF,28,0)/100</f>
        <v>0.0303</v>
      </c>
      <c r="S326" s="191">
        <f>VLOOKUP(A326,VBMA!$A:$AF,31,0)/100</f>
        <v>0.03164</v>
      </c>
    </row>
    <row r="327" ht="15.75" customHeight="1">
      <c r="A327" s="108">
        <f>VBMA!A326</f>
        <v>45252</v>
      </c>
      <c r="B327" s="148">
        <f>VLOOKUP(A327,'VNIBOR đã xử lý'!$A:$T,12,0)</f>
        <v>0.0005083713851</v>
      </c>
      <c r="C327" s="148">
        <f>VLOOKUP(A327,'VNIBOR đã xử lý'!$A:$T,13,0)</f>
        <v>0.0008133942161</v>
      </c>
      <c r="D327" s="148">
        <f>VLOOKUP(A327,'VNIBOR đã xử lý'!$A:$T,14,0)</f>
        <v>0.00134718417</v>
      </c>
      <c r="E327" s="148">
        <f>VLOOKUP(A327,'VNIBOR đã xử lý'!$A:$T,15,0)</f>
        <v>0.002491019787</v>
      </c>
      <c r="F327" s="148">
        <f>VLOOKUP(A327,'VNIBOR đã xử lý'!$A:$T,16,0)</f>
        <v>0.007371385084</v>
      </c>
      <c r="G327" s="148">
        <f>VLOOKUP(A327,'VNIBOR đã xử lý'!$A:$T,17,0)</f>
        <v>0.008311872146</v>
      </c>
      <c r="H327" s="148">
        <f>VLOOKUP(A327,'VNIBOR đã xử lý'!$A:$T,18,0)</f>
        <v>0.01176879756</v>
      </c>
      <c r="I327" s="148">
        <f>VLOOKUP(A327,'VNIBOR đã xử lý'!$A:$T,19,0)</f>
        <v>0.01423439878</v>
      </c>
      <c r="J327" s="191">
        <f>VLOOKUP(A327,VBMA!$A:$AF,4,0)/100</f>
        <v>0.0167</v>
      </c>
      <c r="K327" s="191">
        <f>VLOOKUP(A327,VBMA!$A:$AF,7,0)/100</f>
        <v>0.01675</v>
      </c>
      <c r="L327" s="191">
        <f>VLOOKUP(A327,VBMA!$A:$AF,10,0)/100</f>
        <v>0.01689</v>
      </c>
      <c r="M327" s="191">
        <f>VLOOKUP(A327,VBMA!$A:$AF,13,0)/100</f>
        <v>0.01717</v>
      </c>
      <c r="N327" s="191">
        <f>VLOOKUP(A327,VBMA!$A:$AF,16,0)/100</f>
        <v>0.01745</v>
      </c>
      <c r="O327" s="191">
        <f>VLOOKUP(A327,VBMA!$A:$AF,19,0)/100</f>
        <v>0.02126</v>
      </c>
      <c r="P327" s="191">
        <f>VLOOKUP(A327,VBMA!$A:$AF,22,0)/100</f>
        <v>0.0248</v>
      </c>
      <c r="Q327" s="191">
        <f>VLOOKUP(A327,VBMA!$A:$AF,25,0)/100</f>
        <v>0.02698</v>
      </c>
      <c r="R327" s="191">
        <f>VLOOKUP(A327,VBMA!$A:$AF,28,0)/100</f>
        <v>0.03057</v>
      </c>
      <c r="S327" s="191">
        <f>VLOOKUP(A327,VBMA!$A:$AF,31,0)/100</f>
        <v>0.03182</v>
      </c>
    </row>
    <row r="328" ht="15.75" customHeight="1">
      <c r="A328" s="108">
        <f>VBMA!A327</f>
        <v>45251</v>
      </c>
      <c r="B328" s="148">
        <f>VLOOKUP(A328,'VNIBOR đã xử lý'!$A:$T,12,0)</f>
        <v>0.000524256651</v>
      </c>
      <c r="C328" s="148">
        <f>VLOOKUP(A328,'VNIBOR đã xử lý'!$A:$T,13,0)</f>
        <v>0.0009698748044</v>
      </c>
      <c r="D328" s="148">
        <f>VLOOKUP(A328,'VNIBOR đã xử lý'!$A:$T,14,0)</f>
        <v>0.001467918623</v>
      </c>
      <c r="E328" s="148">
        <f>VLOOKUP(A328,'VNIBOR đã xử lý'!$A:$T,15,0)</f>
        <v>0.002621283255</v>
      </c>
      <c r="F328" s="148">
        <f>VLOOKUP(A328,'VNIBOR đã xử lý'!$A:$T,16,0)</f>
        <v>0.007680359937</v>
      </c>
      <c r="G328" s="148">
        <f>VLOOKUP(A328,'VNIBOR đã xử lý'!$A:$T,17,0)</f>
        <v>0.008545383412</v>
      </c>
      <c r="H328" s="148">
        <f>VLOOKUP(A328,'VNIBOR đã xử lý'!$A:$T,18,0)</f>
        <v>0.01208411581</v>
      </c>
      <c r="I328" s="148">
        <f>VLOOKUP(A328,'VNIBOR đã xử lý'!$A:$T,19,0)</f>
        <v>0.0144170579</v>
      </c>
      <c r="J328" s="191">
        <f>VLOOKUP(A328,VBMA!$A:$AF,4,0)/100</f>
        <v>0.01675</v>
      </c>
      <c r="K328" s="191">
        <f>VLOOKUP(A328,VBMA!$A:$AF,7,0)/100</f>
        <v>0.01682</v>
      </c>
      <c r="L328" s="191">
        <f>VLOOKUP(A328,VBMA!$A:$AF,10,0)/100</f>
        <v>0.01695</v>
      </c>
      <c r="M328" s="191">
        <f>VLOOKUP(A328,VBMA!$A:$AF,13,0)/100</f>
        <v>0.01648</v>
      </c>
      <c r="N328" s="191">
        <f>VLOOKUP(A328,VBMA!$A:$AF,16,0)/100</f>
        <v>0.016</v>
      </c>
      <c r="O328" s="191">
        <f>VLOOKUP(A328,VBMA!$A:$AF,19,0)/100</f>
        <v>0.0215</v>
      </c>
      <c r="P328" s="191">
        <f>VLOOKUP(A328,VBMA!$A:$AF,22,0)/100</f>
        <v>0.02484</v>
      </c>
      <c r="Q328" s="191">
        <f>VLOOKUP(A328,VBMA!$A:$AF,25,0)/100</f>
        <v>0.02704</v>
      </c>
      <c r="R328" s="191">
        <f>VLOOKUP(A328,VBMA!$A:$AF,28,0)/100</f>
        <v>0.03052</v>
      </c>
      <c r="S328" s="191">
        <f>VLOOKUP(A328,VBMA!$A:$AF,31,0)/100</f>
        <v>0.03177</v>
      </c>
    </row>
    <row r="329" ht="15.75" customHeight="1">
      <c r="A329" s="108">
        <f>VBMA!A328</f>
        <v>45250</v>
      </c>
      <c r="B329" s="148">
        <f>VLOOKUP(A329,'VNIBOR đã xử lý'!$A:$T,12,0)</f>
        <v>0.0005199386503</v>
      </c>
      <c r="C329" s="148">
        <f>VLOOKUP(A329,'VNIBOR đã xử lý'!$A:$T,13,0)</f>
        <v>0.0009358895706</v>
      </c>
      <c r="D329" s="148">
        <f>VLOOKUP(A329,'VNIBOR đã xử lý'!$A:$T,14,0)</f>
        <v>0.001455828221</v>
      </c>
      <c r="E329" s="148">
        <f>VLOOKUP(A329,'VNIBOR đã xử lý'!$A:$T,15,0)</f>
        <v>0.002755674847</v>
      </c>
      <c r="F329" s="148">
        <f>VLOOKUP(A329,'VNIBOR đã xử lý'!$A:$T,16,0)</f>
        <v>0.007695092025</v>
      </c>
      <c r="G329" s="148">
        <f>VLOOKUP(A329,'VNIBOR đã xử lý'!$A:$T,17,0)</f>
        <v>0.008423006135</v>
      </c>
      <c r="H329" s="148">
        <f>VLOOKUP(A329,'VNIBOR đã xử lý'!$A:$T,18,0)</f>
        <v>0.01206257669</v>
      </c>
      <c r="I329" s="148">
        <f>VLOOKUP(A329,'VNIBOR đã xử lý'!$A:$T,19,0)</f>
        <v>0.01450628834</v>
      </c>
      <c r="J329" s="191">
        <f>VLOOKUP(A329,VBMA!$A:$AF,4,0)/100</f>
        <v>0.01695</v>
      </c>
      <c r="K329" s="191">
        <f>VLOOKUP(A329,VBMA!$A:$AF,7,0)/100</f>
        <v>0.01707</v>
      </c>
      <c r="L329" s="191">
        <f>VLOOKUP(A329,VBMA!$A:$AF,10,0)/100</f>
        <v>0.0172</v>
      </c>
      <c r="M329" s="191">
        <f>VLOOKUP(A329,VBMA!$A:$AF,13,0)/100</f>
        <v>0.0166</v>
      </c>
      <c r="N329" s="191">
        <f>VLOOKUP(A329,VBMA!$A:$AF,16,0)/100</f>
        <v>0.016</v>
      </c>
      <c r="O329" s="191">
        <f>VLOOKUP(A329,VBMA!$A:$AF,19,0)/100</f>
        <v>0.0218</v>
      </c>
      <c r="P329" s="191">
        <f>VLOOKUP(A329,VBMA!$A:$AF,22,0)/100</f>
        <v>0.02502</v>
      </c>
      <c r="Q329" s="191">
        <f>VLOOKUP(A329,VBMA!$A:$AF,25,0)/100</f>
        <v>0.02708</v>
      </c>
      <c r="R329" s="191">
        <f>VLOOKUP(A329,VBMA!$A:$AF,28,0)/100</f>
        <v>0.03057</v>
      </c>
      <c r="S329" s="191">
        <f>VLOOKUP(A329,VBMA!$A:$AF,31,0)/100</f>
        <v>0.03182</v>
      </c>
    </row>
    <row r="330" ht="15.75" customHeight="1">
      <c r="A330" s="108">
        <f>VBMA!A329</f>
        <v>45247</v>
      </c>
      <c r="B330" s="148">
        <f>VLOOKUP(A330,'VNIBOR đã xử lý'!$A:$T,12,0)</f>
        <v>0.0005291021672</v>
      </c>
      <c r="C330" s="148">
        <f>VLOOKUP(A330,'VNIBOR đã xử lý'!$A:$T,13,0)</f>
        <v>0.001058204334</v>
      </c>
      <c r="D330" s="148">
        <f>VLOOKUP(A330,'VNIBOR đã xử lý'!$A:$T,14,0)</f>
        <v>0.001587306502</v>
      </c>
      <c r="E330" s="148">
        <f>VLOOKUP(A330,'VNIBOR đã xử lý'!$A:$T,15,0)</f>
        <v>0.00322752322</v>
      </c>
      <c r="F330" s="148">
        <f>VLOOKUP(A330,'VNIBOR đã xử lý'!$A:$T,16,0)</f>
        <v>0.007777801858</v>
      </c>
      <c r="G330" s="148">
        <f>VLOOKUP(A330,'VNIBOR đã xử lý'!$A:$T,17,0)</f>
        <v>0.008677275542</v>
      </c>
      <c r="H330" s="148">
        <f>VLOOKUP(A330,'VNIBOR đã xử lý'!$A:$T,18,0)</f>
        <v>0.01216934985</v>
      </c>
      <c r="I330" s="148">
        <f>VLOOKUP(A330,'VNIBOR đã xử lý'!$A:$T,19,0)</f>
        <v>0.01462967492</v>
      </c>
      <c r="J330" s="191">
        <f>VLOOKUP(A330,VBMA!$A:$AF,4,0)/100</f>
        <v>0.01709</v>
      </c>
      <c r="K330" s="191">
        <f>VLOOKUP(A330,VBMA!$A:$AF,7,0)/100</f>
        <v>0.0172</v>
      </c>
      <c r="L330" s="191">
        <f>VLOOKUP(A330,VBMA!$A:$AF,10,0)/100</f>
        <v>0.01734</v>
      </c>
      <c r="M330" s="191">
        <f>VLOOKUP(A330,VBMA!$A:$AF,13,0)/100</f>
        <v>0.0176</v>
      </c>
      <c r="N330" s="191">
        <f>VLOOKUP(A330,VBMA!$A:$AF,16,0)/100</f>
        <v>0.01786</v>
      </c>
      <c r="O330" s="191">
        <f>VLOOKUP(A330,VBMA!$A:$AF,19,0)/100</f>
        <v>0.02144</v>
      </c>
      <c r="P330" s="191">
        <f>VLOOKUP(A330,VBMA!$A:$AF,22,0)/100</f>
        <v>0.02519</v>
      </c>
      <c r="Q330" s="191">
        <f>VLOOKUP(A330,VBMA!$A:$AF,25,0)/100</f>
        <v>0.02696</v>
      </c>
      <c r="R330" s="191">
        <f>VLOOKUP(A330,VBMA!$A:$AF,28,0)/100</f>
        <v>0.03075</v>
      </c>
      <c r="S330" s="191">
        <f>VLOOKUP(A330,VBMA!$A:$AF,31,0)/100</f>
        <v>0.032</v>
      </c>
    </row>
    <row r="331" ht="15.75" customHeight="1">
      <c r="A331" s="108">
        <f>VBMA!A330</f>
        <v>45246</v>
      </c>
      <c r="B331" s="148">
        <f>VLOOKUP(A331,'VNIBOR đã xử lý'!$A:$T,12,0)</f>
        <v>0.000661377709</v>
      </c>
      <c r="C331" s="148">
        <f>VLOOKUP(A331,'VNIBOR đã xử lý'!$A:$T,13,0)</f>
        <v>0.001164024768</v>
      </c>
      <c r="D331" s="148">
        <f>VLOOKUP(A331,'VNIBOR đã xử lý'!$A:$T,14,0)</f>
        <v>0.001746037152</v>
      </c>
      <c r="E331" s="148">
        <f>VLOOKUP(A331,'VNIBOR đã xử lý'!$A:$T,15,0)</f>
        <v>0.003492074303</v>
      </c>
      <c r="F331" s="148">
        <f>VLOOKUP(A331,'VNIBOR đã xử lý'!$A:$T,16,0)</f>
        <v>0.007777801858</v>
      </c>
      <c r="G331" s="148">
        <f>VLOOKUP(A331,'VNIBOR đã xử lý'!$A:$T,17,0)</f>
        <v>0.008571455108</v>
      </c>
      <c r="H331" s="148">
        <f>VLOOKUP(A331,'VNIBOR đã xử lý'!$A:$T,18,0)</f>
        <v>0.01216934985</v>
      </c>
      <c r="I331" s="148">
        <f>VLOOKUP(A331,'VNIBOR đã xử lý'!$A:$T,19,0)</f>
        <v>0.01462967492</v>
      </c>
      <c r="J331" s="191">
        <f>VLOOKUP(A331,VBMA!$A:$AF,4,0)/100</f>
        <v>0.01709</v>
      </c>
      <c r="K331" s="191">
        <f>VLOOKUP(A331,VBMA!$A:$AF,7,0)/100</f>
        <v>0.01723</v>
      </c>
      <c r="L331" s="191">
        <f>VLOOKUP(A331,VBMA!$A:$AF,10,0)/100</f>
        <v>0.01734</v>
      </c>
      <c r="M331" s="191">
        <f>VLOOKUP(A331,VBMA!$A:$AF,13,0)/100</f>
        <v>0.01763</v>
      </c>
      <c r="N331" s="191">
        <f>VLOOKUP(A331,VBMA!$A:$AF,16,0)/100</f>
        <v>0.01791</v>
      </c>
      <c r="O331" s="191">
        <f>VLOOKUP(A331,VBMA!$A:$AF,19,0)/100</f>
        <v>0.02265</v>
      </c>
      <c r="P331" s="191">
        <f>VLOOKUP(A331,VBMA!$A:$AF,22,0)/100</f>
        <v>0.02535</v>
      </c>
      <c r="Q331" s="191">
        <f>VLOOKUP(A331,VBMA!$A:$AF,25,0)/100</f>
        <v>0.02738</v>
      </c>
      <c r="R331" s="191">
        <f>VLOOKUP(A331,VBMA!$A:$AF,28,0)/100</f>
        <v>0.03084</v>
      </c>
      <c r="S331" s="191">
        <f>VLOOKUP(A331,VBMA!$A:$AF,31,0)/100</f>
        <v>0.03205</v>
      </c>
    </row>
    <row r="332" ht="15.75" customHeight="1">
      <c r="A332" s="108">
        <f>VBMA!A331</f>
        <v>45245</v>
      </c>
      <c r="B332" s="148">
        <f>VLOOKUP(A332,'VNIBOR đã xử lý'!$A:$T,12,0)</f>
        <v>0.0007502177068</v>
      </c>
      <c r="C332" s="148">
        <f>VLOOKUP(A332,'VNIBOR đã xử lý'!$A:$T,13,0)</f>
        <v>0.001225355588</v>
      </c>
      <c r="D332" s="148">
        <f>VLOOKUP(A332,'VNIBOR đã xử lý'!$A:$T,14,0)</f>
        <v>0.001825529753</v>
      </c>
      <c r="E332" s="148">
        <f>VLOOKUP(A332,'VNIBOR đã xử lý'!$A:$T,15,0)</f>
        <v>0.003325965167</v>
      </c>
      <c r="F332" s="148">
        <f>VLOOKUP(A332,'VNIBOR đã xử lý'!$A:$T,16,0)</f>
        <v>0.007502177068</v>
      </c>
      <c r="G332" s="148">
        <f>VLOOKUP(A332,'VNIBOR đã xử lý'!$A:$T,17,0)</f>
        <v>0.008352423803</v>
      </c>
      <c r="H332" s="148">
        <f>VLOOKUP(A332,'VNIBOR đã xử lý'!$A:$T,18,0)</f>
        <v>0.011778418</v>
      </c>
      <c r="I332" s="148">
        <f>VLOOKUP(A332,'VNIBOR đã xử lý'!$A:$T,19,0)</f>
        <v>0.014504209</v>
      </c>
      <c r="J332" s="191">
        <f>VLOOKUP(A332,VBMA!$A:$AF,4,0)/100</f>
        <v>0.01723</v>
      </c>
      <c r="K332" s="191">
        <f>VLOOKUP(A332,VBMA!$A:$AF,7,0)/100</f>
        <v>0.01734</v>
      </c>
      <c r="L332" s="191">
        <f>VLOOKUP(A332,VBMA!$A:$AF,10,0)/100</f>
        <v>0.01743</v>
      </c>
      <c r="M332" s="191">
        <f>VLOOKUP(A332,VBMA!$A:$AF,13,0)/100</f>
        <v>0.01769</v>
      </c>
      <c r="N332" s="191">
        <f>VLOOKUP(A332,VBMA!$A:$AF,16,0)/100</f>
        <v>0.01795</v>
      </c>
      <c r="O332" s="191">
        <f>VLOOKUP(A332,VBMA!$A:$AF,19,0)/100</f>
        <v>0.02301</v>
      </c>
      <c r="P332" s="191">
        <f>VLOOKUP(A332,VBMA!$A:$AF,22,0)/100</f>
        <v>0.02568</v>
      </c>
      <c r="Q332" s="191">
        <f>VLOOKUP(A332,VBMA!$A:$AF,25,0)/100</f>
        <v>0.02729</v>
      </c>
      <c r="R332" s="191">
        <f>VLOOKUP(A332,VBMA!$A:$AF,28,0)/100</f>
        <v>0.03093</v>
      </c>
      <c r="S332" s="191">
        <f>VLOOKUP(A332,VBMA!$A:$AF,31,0)/100</f>
        <v>0.03223</v>
      </c>
    </row>
    <row r="333" ht="15.75" customHeight="1">
      <c r="A333" s="108">
        <f>VBMA!A332</f>
        <v>45244</v>
      </c>
      <c r="B333" s="148">
        <f>VLOOKUP(A333,'VNIBOR đã xử lý'!$A:$T,12,0)</f>
        <v>0.0009671196455</v>
      </c>
      <c r="C333" s="148">
        <f>VLOOKUP(A333,'VNIBOR đã xử lý'!$A:$T,13,0)</f>
        <v>0.001399778434</v>
      </c>
      <c r="D333" s="148">
        <f>VLOOKUP(A333,'VNIBOR đã xử lý'!$A:$T,14,0)</f>
        <v>0.00211239291</v>
      </c>
      <c r="E333" s="148">
        <f>VLOOKUP(A333,'VNIBOR đã xử lý'!$A:$T,15,0)</f>
        <v>0.003868478582</v>
      </c>
      <c r="F333" s="148">
        <f>VLOOKUP(A333,'VNIBOR đã xử lý'!$A:$T,16,0)</f>
        <v>0.007838759232</v>
      </c>
      <c r="G333" s="148">
        <f>VLOOKUP(A333,'VNIBOR đã xử lý'!$A:$T,17,0)</f>
        <v>0.008653175775</v>
      </c>
      <c r="H333" s="148">
        <f>VLOOKUP(A333,'VNIBOR đã xử lý'!$A:$T,18,0)</f>
        <v>0.01208899557</v>
      </c>
      <c r="I333" s="148">
        <f>VLOOKUP(A333,'VNIBOR đã xử lý'!$A:$T,19,0)</f>
        <v>0.01465949778</v>
      </c>
      <c r="J333" s="191">
        <f>VLOOKUP(A333,VBMA!$A:$AF,4,0)/100</f>
        <v>0.01723</v>
      </c>
      <c r="K333" s="191">
        <f>VLOOKUP(A333,VBMA!$A:$AF,7,0)/100</f>
        <v>0.01734</v>
      </c>
      <c r="L333" s="191">
        <f>VLOOKUP(A333,VBMA!$A:$AF,10,0)/100</f>
        <v>0.01743</v>
      </c>
      <c r="M333" s="191">
        <f>VLOOKUP(A333,VBMA!$A:$AF,13,0)/100</f>
        <v>0.01747</v>
      </c>
      <c r="N333" s="191">
        <f>VLOOKUP(A333,VBMA!$A:$AF,16,0)/100</f>
        <v>0.0175</v>
      </c>
      <c r="O333" s="191">
        <f>VLOOKUP(A333,VBMA!$A:$AF,19,0)/100</f>
        <v>0.0233</v>
      </c>
      <c r="P333" s="191">
        <f>VLOOKUP(A333,VBMA!$A:$AF,22,0)/100</f>
        <v>0.026</v>
      </c>
      <c r="Q333" s="191">
        <f>VLOOKUP(A333,VBMA!$A:$AF,25,0)/100</f>
        <v>0.02793</v>
      </c>
      <c r="R333" s="191">
        <f>VLOOKUP(A333,VBMA!$A:$AF,28,0)/100</f>
        <v>0.03107</v>
      </c>
      <c r="S333" s="191">
        <f>VLOOKUP(A333,VBMA!$A:$AF,31,0)/100</f>
        <v>0.03241</v>
      </c>
    </row>
    <row r="334" ht="15.75" customHeight="1">
      <c r="A334" s="108">
        <f>VBMA!A333</f>
        <v>45243</v>
      </c>
      <c r="B334" s="148">
        <f>VLOOKUP(A334,'VNIBOR đã xử lý'!$A:$T,12,0)</f>
        <v>0.00138037196</v>
      </c>
      <c r="C334" s="148">
        <f>VLOOKUP(A334,'VNIBOR đã xử lý'!$A:$T,13,0)</f>
        <v>0.001824062947</v>
      </c>
      <c r="D334" s="148">
        <f>VLOOKUP(A334,'VNIBOR đã xử lý'!$A:$T,14,0)</f>
        <v>0.002612846924</v>
      </c>
      <c r="E334" s="148">
        <f>VLOOKUP(A334,'VNIBOR đã xử lý'!$A:$T,15,0)</f>
        <v>0.004190414878</v>
      </c>
      <c r="F334" s="148">
        <f>VLOOKUP(A334,'VNIBOR đã xử lý'!$A:$T,16,0)</f>
        <v>0.007665994278</v>
      </c>
      <c r="G334" s="148">
        <f>VLOOKUP(A334,'VNIBOR đã xử lý'!$A:$T,17,0)</f>
        <v>0.008356180258</v>
      </c>
      <c r="H334" s="148">
        <f>VLOOKUP(A334,'VNIBOR đã xử lý'!$A:$T,18,0)</f>
        <v>0.01175781116</v>
      </c>
      <c r="I334" s="148">
        <f>VLOOKUP(A334,'VNIBOR đã xử lý'!$A:$T,19,0)</f>
        <v>0.01449390558</v>
      </c>
      <c r="J334" s="191">
        <f>VLOOKUP(A334,VBMA!$A:$AF,4,0)/100</f>
        <v>0.01723</v>
      </c>
      <c r="K334" s="191">
        <f>VLOOKUP(A334,VBMA!$A:$AF,7,0)/100</f>
        <v>0.01734</v>
      </c>
      <c r="L334" s="191">
        <f>VLOOKUP(A334,VBMA!$A:$AF,10,0)/100</f>
        <v>0.01743</v>
      </c>
      <c r="M334" s="191">
        <f>VLOOKUP(A334,VBMA!$A:$AF,13,0)/100</f>
        <v>0.01774</v>
      </c>
      <c r="N334" s="191">
        <f>VLOOKUP(A334,VBMA!$A:$AF,16,0)/100</f>
        <v>0.01805</v>
      </c>
      <c r="O334" s="191">
        <f>VLOOKUP(A334,VBMA!$A:$AF,19,0)/100</f>
        <v>0.024</v>
      </c>
      <c r="P334" s="191">
        <f>VLOOKUP(A334,VBMA!$A:$AF,22,0)/100</f>
        <v>0.02604</v>
      </c>
      <c r="Q334" s="191">
        <f>VLOOKUP(A334,VBMA!$A:$AF,25,0)/100</f>
        <v>0.02793</v>
      </c>
      <c r="R334" s="191">
        <f>VLOOKUP(A334,VBMA!$A:$AF,28,0)/100</f>
        <v>0.03111</v>
      </c>
      <c r="S334" s="191">
        <f>VLOOKUP(A334,VBMA!$A:$AF,31,0)/100</f>
        <v>0.03241</v>
      </c>
    </row>
    <row r="335" ht="15.75" customHeight="1">
      <c r="A335" s="108">
        <f>VBMA!A334</f>
        <v>45240</v>
      </c>
      <c r="B335" s="148">
        <f>VLOOKUP(A335,'VNIBOR đã xử lý'!$A:$T,12,0)</f>
        <v>0.0016</v>
      </c>
      <c r="C335" s="148">
        <f>VLOOKUP(A335,'VNIBOR đã xử lý'!$A:$T,13,0)</f>
        <v>0.00225</v>
      </c>
      <c r="D335" s="148">
        <f>VLOOKUP(A335,'VNIBOR đã xử lý'!$A:$T,14,0)</f>
        <v>0.003</v>
      </c>
      <c r="E335" s="148">
        <f>VLOOKUP(A335,'VNIBOR đã xử lý'!$A:$T,15,0)</f>
        <v>0.0047</v>
      </c>
      <c r="F335" s="148">
        <f>VLOOKUP(A335,'VNIBOR đã xử lý'!$A:$T,16,0)</f>
        <v>0.00775</v>
      </c>
      <c r="G335" s="148">
        <f>VLOOKUP(A335,'VNIBOR đã xử lý'!$A:$T,17,0)</f>
        <v>0.0084</v>
      </c>
      <c r="H335" s="148">
        <f>VLOOKUP(A335,'VNIBOR đã xử lý'!$A:$T,18,0)</f>
        <v>0.01195</v>
      </c>
      <c r="I335" s="148">
        <f>VLOOKUP(A335,'VNIBOR đã xử lý'!$A:$T,19,0)</f>
        <v>0.0147</v>
      </c>
      <c r="J335" s="191">
        <f>VLOOKUP(A335,VBMA!$A:$AF,4,0)/100</f>
        <v>0.01745</v>
      </c>
      <c r="K335" s="191">
        <f>VLOOKUP(A335,VBMA!$A:$AF,7,0)/100</f>
        <v>0.01748</v>
      </c>
      <c r="L335" s="191">
        <f>VLOOKUP(A335,VBMA!$A:$AF,10,0)/100</f>
        <v>0.01757</v>
      </c>
      <c r="M335" s="191">
        <f>VLOOKUP(A335,VBMA!$A:$AF,13,0)/100</f>
        <v>0.01795</v>
      </c>
      <c r="N335" s="191">
        <f>VLOOKUP(A335,VBMA!$A:$AF,16,0)/100</f>
        <v>0.01834</v>
      </c>
      <c r="O335" s="191">
        <f>VLOOKUP(A335,VBMA!$A:$AF,19,0)/100</f>
        <v>0.02401</v>
      </c>
      <c r="P335" s="191">
        <f>VLOOKUP(A335,VBMA!$A:$AF,22,0)/100</f>
        <v>0.02626</v>
      </c>
      <c r="Q335" s="191">
        <f>VLOOKUP(A335,VBMA!$A:$AF,25,0)/100</f>
        <v>0.02821</v>
      </c>
      <c r="R335" s="191">
        <f>VLOOKUP(A335,VBMA!$A:$AF,28,0)/100</f>
        <v>0.03107</v>
      </c>
      <c r="S335" s="191">
        <f>VLOOKUP(A335,VBMA!$A:$AF,31,0)/100</f>
        <v>0.03236</v>
      </c>
    </row>
    <row r="336" ht="15.75" customHeight="1">
      <c r="A336" s="108">
        <f>VBMA!A335</f>
        <v>45239</v>
      </c>
      <c r="B336" s="148">
        <f>VLOOKUP(A336,'VNIBOR đã xử lý'!$A:$T,12,0)</f>
        <v>0.002058848921</v>
      </c>
      <c r="C336" s="148">
        <f>VLOOKUP(A336,'VNIBOR đã xử lý'!$A:$T,13,0)</f>
        <v>0.002711654676</v>
      </c>
      <c r="D336" s="148">
        <f>VLOOKUP(A336,'VNIBOR đã xử lý'!$A:$T,14,0)</f>
        <v>0.003439784173</v>
      </c>
      <c r="E336" s="148">
        <f>VLOOKUP(A336,'VNIBOR đã xử lý'!$A:$T,15,0)</f>
        <v>0.004896043165</v>
      </c>
      <c r="F336" s="148">
        <f>VLOOKUP(A336,'VNIBOR đã xử lý'!$A:$T,16,0)</f>
        <v>0.007908992806</v>
      </c>
      <c r="G336" s="148">
        <f>VLOOKUP(A336,'VNIBOR đã xử lý'!$A:$T,17,0)</f>
        <v>0.008662230216</v>
      </c>
      <c r="H336" s="148">
        <f>VLOOKUP(A336,'VNIBOR đã xử lý'!$A:$T,18,0)</f>
        <v>0.01197647482</v>
      </c>
      <c r="I336" s="148">
        <f>VLOOKUP(A336,'VNIBOR đã xử lý'!$A:$T,19,0)</f>
        <v>0.01471323741</v>
      </c>
      <c r="J336" s="191">
        <f>VLOOKUP(A336,VBMA!$A:$AF,4,0)/100</f>
        <v>0.01745</v>
      </c>
      <c r="K336" s="191">
        <f>VLOOKUP(A336,VBMA!$A:$AF,7,0)/100</f>
        <v>0.01748</v>
      </c>
      <c r="L336" s="191">
        <f>VLOOKUP(A336,VBMA!$A:$AF,10,0)/100</f>
        <v>0.01757</v>
      </c>
      <c r="M336" s="191">
        <f>VLOOKUP(A336,VBMA!$A:$AF,13,0)/100</f>
        <v>0.01795</v>
      </c>
      <c r="N336" s="191">
        <f>VLOOKUP(A336,VBMA!$A:$AF,16,0)/100</f>
        <v>0.01834</v>
      </c>
      <c r="O336" s="191">
        <f>VLOOKUP(A336,VBMA!$A:$AF,19,0)/100</f>
        <v>0.02403</v>
      </c>
      <c r="P336" s="191">
        <f>VLOOKUP(A336,VBMA!$A:$AF,22,0)/100</f>
        <v>0.02643</v>
      </c>
      <c r="Q336" s="191">
        <f>VLOOKUP(A336,VBMA!$A:$AF,25,0)/100</f>
        <v>0.02838</v>
      </c>
      <c r="R336" s="191">
        <f>VLOOKUP(A336,VBMA!$A:$AF,28,0)/100</f>
        <v>0.03109</v>
      </c>
      <c r="S336" s="191">
        <f>VLOOKUP(A336,VBMA!$A:$AF,31,0)/100</f>
        <v>0.03236</v>
      </c>
    </row>
    <row r="337" ht="15.75" customHeight="1">
      <c r="A337" s="108">
        <f>VBMA!A336</f>
        <v>45238</v>
      </c>
      <c r="B337" s="148">
        <f>VLOOKUP(A337,'VNIBOR đã xử lý'!$A:$T,12,0)</f>
        <v>0.002179417758</v>
      </c>
      <c r="C337" s="148">
        <f>VLOOKUP(A337,'VNIBOR đã xử lý'!$A:$T,13,0)</f>
        <v>0.003041048035</v>
      </c>
      <c r="D337" s="148">
        <f>VLOOKUP(A337,'VNIBOR đã xử lý'!$A:$T,14,0)</f>
        <v>0.003725283843</v>
      </c>
      <c r="E337" s="148">
        <f>VLOOKUP(A337,'VNIBOR đã xử lý'!$A:$T,15,0)</f>
        <v>0.00524580786</v>
      </c>
      <c r="F337" s="148">
        <f>VLOOKUP(A337,'VNIBOR đã xử lý'!$A:$T,16,0)</f>
        <v>0.008134803493</v>
      </c>
      <c r="G337" s="148">
        <f>VLOOKUP(A337,'VNIBOR đã xử lý'!$A:$T,17,0)</f>
        <v>0.008971091703</v>
      </c>
      <c r="H337" s="148">
        <f>VLOOKUP(A337,'VNIBOR đã xử lý'!$A:$T,18,0)</f>
        <v>0.01213885007</v>
      </c>
      <c r="I337" s="148">
        <f>VLOOKUP(A337,'VNIBOR đã xử lý'!$A:$T,19,0)</f>
        <v>0.01477442504</v>
      </c>
      <c r="J337" s="191">
        <f>VLOOKUP(A337,VBMA!$A:$AF,4,0)/100</f>
        <v>0.01741</v>
      </c>
      <c r="K337" s="191">
        <f>VLOOKUP(A337,VBMA!$A:$AF,7,0)/100</f>
        <v>0.01752</v>
      </c>
      <c r="L337" s="191">
        <f>VLOOKUP(A337,VBMA!$A:$AF,10,0)/100</f>
        <v>0.01757</v>
      </c>
      <c r="M337" s="191">
        <f>VLOOKUP(A337,VBMA!$A:$AF,13,0)/100</f>
        <v>0.01753</v>
      </c>
      <c r="N337" s="191">
        <f>VLOOKUP(A337,VBMA!$A:$AF,16,0)/100</f>
        <v>0.0175</v>
      </c>
      <c r="O337" s="191">
        <f>VLOOKUP(A337,VBMA!$A:$AF,19,0)/100</f>
        <v>0.02385</v>
      </c>
      <c r="P337" s="191">
        <f>VLOOKUP(A337,VBMA!$A:$AF,22,0)/100</f>
        <v>0.02635</v>
      </c>
      <c r="Q337" s="191">
        <f>VLOOKUP(A337,VBMA!$A:$AF,25,0)/100</f>
        <v>0.02859</v>
      </c>
      <c r="R337" s="191">
        <f>VLOOKUP(A337,VBMA!$A:$AF,28,0)/100</f>
        <v>0.03114</v>
      </c>
      <c r="S337" s="191">
        <f>VLOOKUP(A337,VBMA!$A:$AF,31,0)/100</f>
        <v>0.03232</v>
      </c>
    </row>
    <row r="338" ht="15.75" customHeight="1">
      <c r="A338" s="108">
        <f>VBMA!A337</f>
        <v>45237</v>
      </c>
      <c r="B338" s="148">
        <f>VLOOKUP(A338,'VNIBOR đã xử lý'!$A:$T,12,0)</f>
        <v>0.002581553957</v>
      </c>
      <c r="C338" s="148">
        <f>VLOOKUP(A338,'VNIBOR đã xử lý'!$A:$T,13,0)</f>
        <v>0.00341676259</v>
      </c>
      <c r="D338" s="148">
        <f>VLOOKUP(A338,'VNIBOR đã xử lý'!$A:$T,14,0)</f>
        <v>0.003998877698</v>
      </c>
      <c r="E338" s="148">
        <f>VLOOKUP(A338,'VNIBOR đã xử lý'!$A:$T,15,0)</f>
        <v>0.005492129496</v>
      </c>
      <c r="F338" s="148">
        <f>VLOOKUP(A338,'VNIBOR đã xử lý'!$A:$T,16,0)</f>
        <v>0.008174920863</v>
      </c>
      <c r="G338" s="148">
        <f>VLOOKUP(A338,'VNIBOR đã xử lý'!$A:$T,17,0)</f>
        <v>0.008984820144</v>
      </c>
      <c r="H338" s="148">
        <f>VLOOKUP(A338,'VNIBOR đã xử lý'!$A:$T,18,0)</f>
        <v>0.01227503597</v>
      </c>
      <c r="I338" s="148">
        <f>VLOOKUP(A338,'VNIBOR đã xử lý'!$A:$T,19,0)</f>
        <v>0.01493251799</v>
      </c>
      <c r="J338" s="191">
        <f>VLOOKUP(A338,VBMA!$A:$AF,4,0)/100</f>
        <v>0.01759</v>
      </c>
      <c r="K338" s="191">
        <f>VLOOKUP(A338,VBMA!$A:$AF,7,0)/100</f>
        <v>0.01757</v>
      </c>
      <c r="L338" s="191">
        <f>VLOOKUP(A338,VBMA!$A:$AF,10,0)/100</f>
        <v>0.01761</v>
      </c>
      <c r="M338" s="191">
        <f>VLOOKUP(A338,VBMA!$A:$AF,13,0)/100</f>
        <v>0.01756</v>
      </c>
      <c r="N338" s="191">
        <f>VLOOKUP(A338,VBMA!$A:$AF,16,0)/100</f>
        <v>0.0175</v>
      </c>
      <c r="O338" s="191">
        <f>VLOOKUP(A338,VBMA!$A:$AF,19,0)/100</f>
        <v>0.02395</v>
      </c>
      <c r="P338" s="191">
        <f>VLOOKUP(A338,VBMA!$A:$AF,22,0)/100</f>
        <v>0.02704</v>
      </c>
      <c r="Q338" s="191">
        <f>VLOOKUP(A338,VBMA!$A:$AF,25,0)/100</f>
        <v>0.02914</v>
      </c>
      <c r="R338" s="191">
        <f>VLOOKUP(A338,VBMA!$A:$AF,28,0)/100</f>
        <v>0.03123</v>
      </c>
      <c r="S338" s="191">
        <f>VLOOKUP(A338,VBMA!$A:$AF,31,0)/100</f>
        <v>0.0325</v>
      </c>
    </row>
    <row r="339" ht="15.75" customHeight="1">
      <c r="A339" s="108">
        <f>VBMA!A338</f>
        <v>45236</v>
      </c>
      <c r="B339" s="148">
        <f>VLOOKUP(A339,'VNIBOR đã xử lý'!$A:$T,12,0)</f>
        <v>0.002514326648</v>
      </c>
      <c r="C339" s="148">
        <f>VLOOKUP(A339,'VNIBOR đã xử lý'!$A:$T,13,0)</f>
        <v>0.003318911175</v>
      </c>
      <c r="D339" s="148">
        <f>VLOOKUP(A339,'VNIBOR đã xử lý'!$A:$T,14,0)</f>
        <v>0.004022922636</v>
      </c>
      <c r="E339" s="148">
        <f>VLOOKUP(A339,'VNIBOR đã xử lý'!$A:$T,15,0)</f>
        <v>0.005581805158</v>
      </c>
      <c r="F339" s="148">
        <f>VLOOKUP(A339,'VNIBOR đã xử lý'!$A:$T,16,0)</f>
        <v>0.008146418338</v>
      </c>
      <c r="G339" s="148">
        <f>VLOOKUP(A339,'VNIBOR đã xử lý'!$A:$T,17,0)</f>
        <v>0.008900716332</v>
      </c>
      <c r="H339" s="148">
        <f>VLOOKUP(A339,'VNIBOR đã xử lý'!$A:$T,18,0)</f>
        <v>0.01201848138</v>
      </c>
      <c r="I339" s="148">
        <f>VLOOKUP(A339,'VNIBOR đã xử lý'!$A:$T,19,0)</f>
        <v>0.01478424069</v>
      </c>
      <c r="J339" s="191">
        <f>VLOOKUP(A339,VBMA!$A:$AF,4,0)/100</f>
        <v>0.01755</v>
      </c>
      <c r="K339" s="191">
        <f>VLOOKUP(A339,VBMA!$A:$AF,7,0)/100</f>
        <v>0.0178</v>
      </c>
      <c r="L339" s="191">
        <f>VLOOKUP(A339,VBMA!$A:$AF,10,0)/100</f>
        <v>0.01786</v>
      </c>
      <c r="M339" s="191">
        <f>VLOOKUP(A339,VBMA!$A:$AF,13,0)/100</f>
        <v>0.01768</v>
      </c>
      <c r="N339" s="191">
        <f>VLOOKUP(A339,VBMA!$A:$AF,16,0)/100</f>
        <v>0.0175</v>
      </c>
      <c r="O339" s="191">
        <f>VLOOKUP(A339,VBMA!$A:$AF,19,0)/100</f>
        <v>0.02478</v>
      </c>
      <c r="P339" s="191">
        <f>VLOOKUP(A339,VBMA!$A:$AF,22,0)/100</f>
        <v>0.02754</v>
      </c>
      <c r="Q339" s="191">
        <f>VLOOKUP(A339,VBMA!$A:$AF,25,0)/100</f>
        <v>0.02926</v>
      </c>
      <c r="R339" s="191">
        <f>VLOOKUP(A339,VBMA!$A:$AF,28,0)/100</f>
        <v>0.03157</v>
      </c>
      <c r="S339" s="191">
        <f>VLOOKUP(A339,VBMA!$A:$AF,31,0)/100</f>
        <v>0.0327</v>
      </c>
    </row>
    <row r="340" ht="15.75" customHeight="1">
      <c r="A340" s="108">
        <f>VBMA!A339</f>
        <v>45233</v>
      </c>
      <c r="B340" s="148">
        <f>VLOOKUP(A340,'VNIBOR đã xử lý'!$A:$T,12,0)</f>
        <v>0.002540114613</v>
      </c>
      <c r="C340" s="148">
        <f>VLOOKUP(A340,'VNIBOR đã xử lý'!$A:$T,13,0)</f>
        <v>0.003352951289</v>
      </c>
      <c r="D340" s="148">
        <f>VLOOKUP(A340,'VNIBOR đã xử lý'!$A:$T,14,0)</f>
        <v>0.004064183381</v>
      </c>
      <c r="E340" s="148">
        <f>VLOOKUP(A340,'VNIBOR đã xử lý'!$A:$T,15,0)</f>
        <v>0.005639054441</v>
      </c>
      <c r="F340" s="148">
        <f>VLOOKUP(A340,'VNIBOR đã xử lý'!$A:$T,16,0)</f>
        <v>0.008179169054</v>
      </c>
      <c r="G340" s="148">
        <f>VLOOKUP(A340,'VNIBOR đã xử lý'!$A:$T,17,0)</f>
        <v>0.008992005731</v>
      </c>
      <c r="H340" s="148">
        <f>VLOOKUP(A340,'VNIBOR đã xử lý'!$A:$T,18,0)</f>
        <v>0.01214174785</v>
      </c>
      <c r="I340" s="148">
        <f>VLOOKUP(A340,'VNIBOR đã xử lý'!$A:$T,19,0)</f>
        <v>0.01493587393</v>
      </c>
      <c r="J340" s="191">
        <f>VLOOKUP(A340,VBMA!$A:$AF,4,0)/100</f>
        <v>0.01773</v>
      </c>
      <c r="K340" s="191">
        <f>VLOOKUP(A340,VBMA!$A:$AF,7,0)/100</f>
        <v>0.01784</v>
      </c>
      <c r="L340" s="191">
        <f>VLOOKUP(A340,VBMA!$A:$AF,10,0)/100</f>
        <v>0.01789</v>
      </c>
      <c r="M340" s="191">
        <f>VLOOKUP(A340,VBMA!$A:$AF,13,0)/100</f>
        <v>0.01769</v>
      </c>
      <c r="N340" s="191">
        <f>VLOOKUP(A340,VBMA!$A:$AF,16,0)/100</f>
        <v>0.0175</v>
      </c>
      <c r="O340" s="191">
        <f>VLOOKUP(A340,VBMA!$A:$AF,19,0)/100</f>
        <v>0.02556</v>
      </c>
      <c r="P340" s="191">
        <f>VLOOKUP(A340,VBMA!$A:$AF,22,0)/100</f>
        <v>0.02788</v>
      </c>
      <c r="Q340" s="191">
        <f>VLOOKUP(A340,VBMA!$A:$AF,25,0)/100</f>
        <v>0.03046</v>
      </c>
      <c r="R340" s="191">
        <f>VLOOKUP(A340,VBMA!$A:$AF,28,0)/100</f>
        <v>0.03173</v>
      </c>
      <c r="S340" s="191">
        <f>VLOOKUP(A340,VBMA!$A:$AF,31,0)/100</f>
        <v>0.03284</v>
      </c>
    </row>
    <row r="341" ht="15.75" customHeight="1">
      <c r="A341" s="108">
        <f>VBMA!A340</f>
        <v>45232</v>
      </c>
      <c r="B341" s="148">
        <f>VLOOKUP(A341,'VNIBOR đã xử lý'!$A:$T,12,0)</f>
        <v>0.002699736457</v>
      </c>
      <c r="C341" s="148">
        <f>VLOOKUP(A341,'VNIBOR đã xử lý'!$A:$T,13,0)</f>
        <v>0.003608301611</v>
      </c>
      <c r="D341" s="148">
        <f>VLOOKUP(A341,'VNIBOR đã xử lý'!$A:$T,14,0)</f>
        <v>0.00425727672</v>
      </c>
      <c r="E341" s="148">
        <f>VLOOKUP(A341,'VNIBOR đã xử lý'!$A:$T,15,0)</f>
        <v>0.005736939971</v>
      </c>
      <c r="F341" s="148">
        <f>VLOOKUP(A341,'VNIBOR đã xử lý'!$A:$T,16,0)</f>
        <v>0.008384758419</v>
      </c>
      <c r="G341" s="148">
        <f>VLOOKUP(A341,'VNIBOR đã xử lý'!$A:$T,17,0)</f>
        <v>0.009163528551</v>
      </c>
      <c r="H341" s="148">
        <f>VLOOKUP(A341,'VNIBOR đã xử lý'!$A:$T,18,0)</f>
        <v>0.01248628111</v>
      </c>
      <c r="I341" s="148">
        <f>VLOOKUP(A341,'VNIBOR đã xử lý'!$A:$T,19,0)</f>
        <v>0.01510814056</v>
      </c>
      <c r="J341" s="191">
        <f>VLOOKUP(A341,VBMA!$A:$AF,4,0)/100</f>
        <v>0.01773</v>
      </c>
      <c r="K341" s="191">
        <f>VLOOKUP(A341,VBMA!$A:$AF,7,0)/100</f>
        <v>0.01784</v>
      </c>
      <c r="L341" s="191">
        <f>VLOOKUP(A341,VBMA!$A:$AF,10,0)/100</f>
        <v>0.01789</v>
      </c>
      <c r="M341" s="191">
        <f>VLOOKUP(A341,VBMA!$A:$AF,13,0)/100</f>
        <v>0.01769</v>
      </c>
      <c r="N341" s="191">
        <f>VLOOKUP(A341,VBMA!$A:$AF,16,0)/100</f>
        <v>0.0175</v>
      </c>
      <c r="O341" s="191">
        <f>VLOOKUP(A341,VBMA!$A:$AF,19,0)/100</f>
        <v>0.02576</v>
      </c>
      <c r="P341" s="191">
        <f>VLOOKUP(A341,VBMA!$A:$AF,22,0)/100</f>
        <v>0.02812</v>
      </c>
      <c r="Q341" s="191">
        <f>VLOOKUP(A341,VBMA!$A:$AF,25,0)/100</f>
        <v>0.03057</v>
      </c>
      <c r="R341" s="191">
        <f>VLOOKUP(A341,VBMA!$A:$AF,28,0)/100</f>
        <v>0.03173</v>
      </c>
      <c r="S341" s="191">
        <f>VLOOKUP(A341,VBMA!$A:$AF,31,0)/100</f>
        <v>0.03284</v>
      </c>
    </row>
    <row r="342" ht="15.75" customHeight="1">
      <c r="A342" s="108">
        <f>VBMA!A341</f>
        <v>45231</v>
      </c>
      <c r="B342" s="148">
        <f>VLOOKUP(A342,'VNIBOR đã xử lý'!$A:$T,12,0)</f>
        <v>0.003046123348</v>
      </c>
      <c r="C342" s="148">
        <f>VLOOKUP(A342,'VNIBOR đã xử lý'!$A:$T,13,0)</f>
        <v>0.003775110132</v>
      </c>
      <c r="D342" s="148">
        <f>VLOOKUP(A342,'VNIBOR đã xử lý'!$A:$T,14,0)</f>
        <v>0.004373920705</v>
      </c>
      <c r="E342" s="148">
        <f>VLOOKUP(A342,'VNIBOR đã xử lý'!$A:$T,15,0)</f>
        <v>0.005988105727</v>
      </c>
      <c r="F342" s="148">
        <f>VLOOKUP(A342,'VNIBOR đã xử lý'!$A:$T,16,0)</f>
        <v>0.008253171806</v>
      </c>
      <c r="G342" s="148">
        <f>VLOOKUP(A342,'VNIBOR đã xử lý'!$A:$T,17,0)</f>
        <v>0.00898215859</v>
      </c>
      <c r="H342" s="148">
        <f>VLOOKUP(A342,'VNIBOR đã xử lý'!$A:$T,18,0)</f>
        <v>0.01257502203</v>
      </c>
      <c r="I342" s="148">
        <f>VLOOKUP(A342,'VNIBOR đã xử lý'!$A:$T,19,0)</f>
        <v>0.01515251101</v>
      </c>
      <c r="J342" s="191">
        <f>VLOOKUP(A342,VBMA!$A:$AF,4,0)/100</f>
        <v>0.01773</v>
      </c>
      <c r="K342" s="191">
        <f>VLOOKUP(A342,VBMA!$A:$AF,7,0)/100</f>
        <v>0.01784</v>
      </c>
      <c r="L342" s="191">
        <f>VLOOKUP(A342,VBMA!$A:$AF,10,0)/100</f>
        <v>0.0178</v>
      </c>
      <c r="M342" s="191">
        <f>VLOOKUP(A342,VBMA!$A:$AF,13,0)/100</f>
        <v>0.01765</v>
      </c>
      <c r="N342" s="191">
        <f>VLOOKUP(A342,VBMA!$A:$AF,16,0)/100</f>
        <v>0.0175</v>
      </c>
      <c r="O342" s="191">
        <f>VLOOKUP(A342,VBMA!$A:$AF,19,0)/100</f>
        <v>0.0259</v>
      </c>
      <c r="P342" s="191">
        <f>VLOOKUP(A342,VBMA!$A:$AF,22,0)/100</f>
        <v>0.02824</v>
      </c>
      <c r="Q342" s="191">
        <f>VLOOKUP(A342,VBMA!$A:$AF,25,0)/100</f>
        <v>0.03025</v>
      </c>
      <c r="R342" s="191">
        <f>VLOOKUP(A342,VBMA!$A:$AF,28,0)/100</f>
        <v>0.03182</v>
      </c>
      <c r="S342" s="191">
        <f>VLOOKUP(A342,VBMA!$A:$AF,31,0)/100</f>
        <v>0.03289</v>
      </c>
    </row>
    <row r="343" ht="15.75" customHeight="1">
      <c r="A343" s="108">
        <f>VBMA!A342</f>
        <v>45230</v>
      </c>
      <c r="B343" s="148">
        <f>VLOOKUP(A343,'VNIBOR đã xử lý'!$A:$T,12,0)</f>
        <v>0.002153915992</v>
      </c>
      <c r="C343" s="148">
        <f>VLOOKUP(A343,'VNIBOR đã xử lý'!$A:$T,13,0)</f>
        <v>0.003420925399</v>
      </c>
      <c r="D343" s="148">
        <f>VLOOKUP(A343,'VNIBOR đã xử lý'!$A:$T,14,0)</f>
        <v>0.004105110479</v>
      </c>
      <c r="E343" s="148">
        <f>VLOOKUP(A343,'VNIBOR đã xử lý'!$A:$T,15,0)</f>
        <v>0.005954944214</v>
      </c>
      <c r="F343" s="148">
        <f>VLOOKUP(A343,'VNIBOR đã xử lý'!$A:$T,16,0)</f>
        <v>0.007982159265</v>
      </c>
      <c r="G343" s="148">
        <f>VLOOKUP(A343,'VNIBOR đã xử lý'!$A:$T,17,0)</f>
        <v>0.008742364909</v>
      </c>
      <c r="H343" s="148">
        <f>VLOOKUP(A343,'VNIBOR đã xử lý'!$A:$T,18,0)</f>
        <v>0.01211260993</v>
      </c>
      <c r="I343" s="148">
        <f>VLOOKUP(A343,'VNIBOR đã xử lý'!$A:$T,19,0)</f>
        <v>0.014950711</v>
      </c>
      <c r="J343" s="191">
        <f>VLOOKUP(A343,VBMA!$A:$AF,4,0)/100</f>
        <v>0.01782</v>
      </c>
      <c r="K343" s="191">
        <f>VLOOKUP(A343,VBMA!$A:$AF,7,0)/100</f>
        <v>0.01784</v>
      </c>
      <c r="L343" s="191">
        <f>VLOOKUP(A343,VBMA!$A:$AF,10,0)/100</f>
        <v>0.0178</v>
      </c>
      <c r="M343" s="191">
        <f>VLOOKUP(A343,VBMA!$A:$AF,13,0)/100</f>
        <v>0.01783</v>
      </c>
      <c r="N343" s="191">
        <f>VLOOKUP(A343,VBMA!$A:$AF,16,0)/100</f>
        <v>0.01787</v>
      </c>
      <c r="O343" s="191">
        <f>VLOOKUP(A343,VBMA!$A:$AF,19,0)/100</f>
        <v>0.02625</v>
      </c>
      <c r="P343" s="191">
        <f>VLOOKUP(A343,VBMA!$A:$AF,22,0)/100</f>
        <v>0.02872</v>
      </c>
      <c r="Q343" s="191">
        <f>VLOOKUP(A343,VBMA!$A:$AF,25,0)/100</f>
        <v>0.03111</v>
      </c>
      <c r="R343" s="191">
        <f>VLOOKUP(A343,VBMA!$A:$AF,28,0)/100</f>
        <v>0.03198</v>
      </c>
      <c r="S343" s="191">
        <f>VLOOKUP(A343,VBMA!$A:$AF,31,0)/100</f>
        <v>0.03298</v>
      </c>
    </row>
    <row r="344" ht="15.75" customHeight="1">
      <c r="A344" s="108">
        <f>VBMA!A343</f>
        <v>45229</v>
      </c>
      <c r="B344" s="148">
        <f>VLOOKUP(A344,'VNIBOR đã xử lý'!$A:$T,12,0)</f>
        <v>0.002552365662</v>
      </c>
      <c r="C344" s="148">
        <f>VLOOKUP(A344,'VNIBOR đã xử lý'!$A:$T,13,0)</f>
        <v>0.003522264614</v>
      </c>
      <c r="D344" s="148">
        <f>VLOOKUP(A344,'VNIBOR đã xử lý'!$A:$T,14,0)</f>
        <v>0.004287974313</v>
      </c>
      <c r="E344" s="148">
        <f>VLOOKUP(A344,'VNIBOR đã xử lý'!$A:$T,15,0)</f>
        <v>0.006508532439</v>
      </c>
      <c r="F344" s="148">
        <f>VLOOKUP(A344,'VNIBOR đã xử lý'!$A:$T,16,0)</f>
        <v>0.007912333554</v>
      </c>
      <c r="G344" s="148">
        <f>VLOOKUP(A344,'VNIBOR đã xử lý'!$A:$T,17,0)</f>
        <v>0.008754614222</v>
      </c>
      <c r="H344" s="148">
        <f>VLOOKUP(A344,'VNIBOR đã xử lý'!$A:$T,18,0)</f>
        <v>0.01232792615</v>
      </c>
      <c r="I344" s="148">
        <f>VLOOKUP(A344,'VNIBOR đã xử lý'!$A:$T,19,0)</f>
        <v>0.01505895741</v>
      </c>
      <c r="J344" s="191">
        <f>VLOOKUP(A344,VBMA!$A:$AF,4,0)/100</f>
        <v>0.01782</v>
      </c>
      <c r="K344" s="191">
        <f>VLOOKUP(A344,VBMA!$A:$AF,7,0)/100</f>
        <v>0.01784</v>
      </c>
      <c r="L344" s="191">
        <f>VLOOKUP(A344,VBMA!$A:$AF,10,0)/100</f>
        <v>0.0178</v>
      </c>
      <c r="M344" s="191">
        <f>VLOOKUP(A344,VBMA!$A:$AF,13,0)/100</f>
        <v>0.01777</v>
      </c>
      <c r="N344" s="191">
        <f>VLOOKUP(A344,VBMA!$A:$AF,16,0)/100</f>
        <v>0.01775</v>
      </c>
      <c r="O344" s="191">
        <f>VLOOKUP(A344,VBMA!$A:$AF,19,0)/100</f>
        <v>0.02645</v>
      </c>
      <c r="P344" s="191">
        <f>VLOOKUP(A344,VBMA!$A:$AF,22,0)/100</f>
        <v>0.02875</v>
      </c>
      <c r="Q344" s="191">
        <f>VLOOKUP(A344,VBMA!$A:$AF,25,0)/100</f>
        <v>0.03107</v>
      </c>
      <c r="R344" s="191">
        <f>VLOOKUP(A344,VBMA!$A:$AF,28,0)/100</f>
        <v>0.03198</v>
      </c>
      <c r="S344" s="191">
        <f>VLOOKUP(A344,VBMA!$A:$AF,31,0)/100</f>
        <v>0.033</v>
      </c>
    </row>
    <row r="345" ht="15.75" customHeight="1">
      <c r="A345" s="108">
        <f>VBMA!A344</f>
        <v>45226</v>
      </c>
      <c r="B345" s="148">
        <f>VLOOKUP(A345,'VNIBOR đã xử lý'!$A:$T,12,0)</f>
        <v>0.003459136511</v>
      </c>
      <c r="C345" s="148">
        <f>VLOOKUP(A345,'VNIBOR đã xử lý'!$A:$T,13,0)</f>
        <v>0.004273050984</v>
      </c>
      <c r="D345" s="148">
        <f>VLOOKUP(A345,'VNIBOR đã xử lý'!$A:$T,14,0)</f>
        <v>0.004934356494</v>
      </c>
      <c r="E345" s="148">
        <f>VLOOKUP(A345,'VNIBOR đã xử lý'!$A:$T,15,0)</f>
        <v>0.006613055094</v>
      </c>
      <c r="F345" s="148">
        <f>VLOOKUP(A345,'VNIBOR đã xử lý'!$A:$T,16,0)</f>
        <v>0.007935666113</v>
      </c>
      <c r="G345" s="148">
        <f>VLOOKUP(A345,'VNIBOR đã xử lý'!$A:$T,17,0)</f>
        <v>0.008698710932</v>
      </c>
      <c r="H345" s="148">
        <f>VLOOKUP(A345,'VNIBOR đã xử lý'!$A:$T,18,0)</f>
        <v>0.01251393502</v>
      </c>
      <c r="I345" s="148">
        <f>VLOOKUP(A345,'VNIBOR đã xử lý'!$A:$T,19,0)</f>
        <v>0.01508285258</v>
      </c>
      <c r="J345" s="191">
        <f>VLOOKUP(A345,VBMA!$A:$AF,4,0)/100</f>
        <v>0.01768</v>
      </c>
      <c r="K345" s="191">
        <f>VLOOKUP(A345,VBMA!$A:$AF,7,0)/100</f>
        <v>0.01789</v>
      </c>
      <c r="L345" s="191">
        <f>VLOOKUP(A345,VBMA!$A:$AF,10,0)/100</f>
        <v>0.0178</v>
      </c>
      <c r="M345" s="191">
        <f>VLOOKUP(A345,VBMA!$A:$AF,13,0)/100</f>
        <v>0.01766</v>
      </c>
      <c r="N345" s="191">
        <f>VLOOKUP(A345,VBMA!$A:$AF,16,0)/100</f>
        <v>0.01752</v>
      </c>
      <c r="O345" s="191">
        <f>VLOOKUP(A345,VBMA!$A:$AF,19,0)/100</f>
        <v>0.02655</v>
      </c>
      <c r="P345" s="191">
        <f>VLOOKUP(A345,VBMA!$A:$AF,22,0)/100</f>
        <v>0.02891</v>
      </c>
      <c r="Q345" s="191">
        <f>VLOOKUP(A345,VBMA!$A:$AF,25,0)/100</f>
        <v>0.03115</v>
      </c>
      <c r="R345" s="191">
        <f>VLOOKUP(A345,VBMA!$A:$AF,28,0)/100</f>
        <v>0.03198</v>
      </c>
      <c r="S345" s="191">
        <f>VLOOKUP(A345,VBMA!$A:$AF,31,0)/100</f>
        <v>0.03309</v>
      </c>
    </row>
    <row r="346" ht="15.75" customHeight="1">
      <c r="A346" s="108">
        <f>VBMA!A345</f>
        <v>45225</v>
      </c>
      <c r="B346" s="148">
        <f>VLOOKUP(A346,'VNIBOR đã xử lý'!$A:$T,12,0)</f>
        <v>0.004551568818</v>
      </c>
      <c r="C346" s="148">
        <f>VLOOKUP(A346,'VNIBOR đã xử lý'!$A:$T,13,0)</f>
        <v>0.0050067257</v>
      </c>
      <c r="D346" s="148">
        <f>VLOOKUP(A346,'VNIBOR đã xử lý'!$A:$T,14,0)</f>
        <v>0.005765320503</v>
      </c>
      <c r="E346" s="148">
        <f>VLOOKUP(A346,'VNIBOR đã xử lý'!$A:$T,15,0)</f>
        <v>0.006953785694</v>
      </c>
      <c r="F346" s="148">
        <f>VLOOKUP(A346,'VNIBOR đã xử lý'!$A:$T,16,0)</f>
        <v>0.008218110366</v>
      </c>
      <c r="G346" s="148">
        <f>VLOOKUP(A346,'VNIBOR đã xử lý'!$A:$T,17,0)</f>
        <v>0.008799699715</v>
      </c>
      <c r="H346" s="148">
        <f>VLOOKUP(A346,'VNIBOR đã xử lý'!$A:$T,18,0)</f>
        <v>0.0123398088</v>
      </c>
      <c r="I346" s="148">
        <f>VLOOKUP(A346,'VNIBOR đã xử lý'!$A:$T,19,0)</f>
        <v>0.0150201771</v>
      </c>
      <c r="J346" s="191">
        <f>VLOOKUP(A346,VBMA!$A:$AF,4,0)/100</f>
        <v>0.01773</v>
      </c>
      <c r="K346" s="191">
        <f>VLOOKUP(A346,VBMA!$A:$AF,7,0)/100</f>
        <v>0.01798</v>
      </c>
      <c r="L346" s="191">
        <f>VLOOKUP(A346,VBMA!$A:$AF,10,0)/100</f>
        <v>0.01798</v>
      </c>
      <c r="M346" s="191">
        <f>VLOOKUP(A346,VBMA!$A:$AF,13,0)/100</f>
        <v>0.01774</v>
      </c>
      <c r="N346" s="191">
        <f>VLOOKUP(A346,VBMA!$A:$AF,16,0)/100</f>
        <v>0.0175</v>
      </c>
      <c r="O346" s="191">
        <f>VLOOKUP(A346,VBMA!$A:$AF,19,0)/100</f>
        <v>0.0266</v>
      </c>
      <c r="P346" s="191">
        <f>VLOOKUP(A346,VBMA!$A:$AF,22,0)/100</f>
        <v>0.02904</v>
      </c>
      <c r="Q346" s="191">
        <f>VLOOKUP(A346,VBMA!$A:$AF,25,0)/100</f>
        <v>0.03122</v>
      </c>
      <c r="R346" s="191">
        <f>VLOOKUP(A346,VBMA!$A:$AF,28,0)/100</f>
        <v>0.03198</v>
      </c>
      <c r="S346" s="191">
        <f>VLOOKUP(A346,VBMA!$A:$AF,31,0)/100</f>
        <v>0.03309</v>
      </c>
    </row>
    <row r="347" ht="15.75" customHeight="1">
      <c r="A347" s="108">
        <f>VBMA!A346</f>
        <v>45224</v>
      </c>
      <c r="B347" s="148">
        <f>VLOOKUP(A347,'VNIBOR đã xử lý'!$A:$T,12,0)</f>
        <v>0.006926794403</v>
      </c>
      <c r="C347" s="148">
        <f>VLOOKUP(A347,'VNIBOR đã xử lý'!$A:$T,13,0)</f>
        <v>0.007234651932</v>
      </c>
      <c r="D347" s="148">
        <f>VLOOKUP(A347,'VNIBOR đã xử lý'!$A:$T,14,0)</f>
        <v>0.007542509461</v>
      </c>
      <c r="E347" s="148">
        <f>VLOOKUP(A347,'VNIBOR đã xử lý'!$A:$T,15,0)</f>
        <v>0.008158224519</v>
      </c>
      <c r="F347" s="148">
        <f>VLOOKUP(A347,'VNIBOR đã xử lý'!$A:$T,16,0)</f>
        <v>0.008825249165</v>
      </c>
      <c r="G347" s="148">
        <f>VLOOKUP(A347,'VNIBOR đã xử lý'!$A:$T,17,0)</f>
        <v>0.009287035459</v>
      </c>
      <c r="H347" s="148">
        <f>VLOOKUP(A347,'VNIBOR đã xử lý'!$A:$T,18,0)</f>
        <v>0.0125708491</v>
      </c>
      <c r="I347" s="148">
        <f>VLOOKUP(A347,'VNIBOR đã xử lý'!$A:$T,19,0)</f>
        <v>0.01513632851</v>
      </c>
      <c r="J347" s="191">
        <f>VLOOKUP(A347,VBMA!$A:$AF,4,0)/100</f>
        <v>0.01773</v>
      </c>
      <c r="K347" s="191">
        <f>VLOOKUP(A347,VBMA!$A:$AF,7,0)/100</f>
        <v>0.01798</v>
      </c>
      <c r="L347" s="191">
        <f>VLOOKUP(A347,VBMA!$A:$AF,10,0)/100</f>
        <v>0.01798</v>
      </c>
      <c r="M347" s="191">
        <f>VLOOKUP(A347,VBMA!$A:$AF,13,0)/100</f>
        <v>0.01782</v>
      </c>
      <c r="N347" s="191">
        <f>VLOOKUP(A347,VBMA!$A:$AF,16,0)/100</f>
        <v>0.01767</v>
      </c>
      <c r="O347" s="191">
        <f>VLOOKUP(A347,VBMA!$A:$AF,19,0)/100</f>
        <v>0.02683</v>
      </c>
      <c r="P347" s="191">
        <f>VLOOKUP(A347,VBMA!$A:$AF,22,0)/100</f>
        <v>0.02935</v>
      </c>
      <c r="Q347" s="191">
        <f>VLOOKUP(A347,VBMA!$A:$AF,25,0)/100</f>
        <v>0.03149</v>
      </c>
      <c r="R347" s="191">
        <f>VLOOKUP(A347,VBMA!$A:$AF,28,0)/100</f>
        <v>0.03236</v>
      </c>
      <c r="S347" s="191">
        <f>VLOOKUP(A347,VBMA!$A:$AF,31,0)/100</f>
        <v>0.03357</v>
      </c>
    </row>
    <row r="348" ht="15.75" customHeight="1">
      <c r="A348" s="108">
        <f>VBMA!A347</f>
        <v>45223</v>
      </c>
      <c r="B348" s="148">
        <f>VLOOKUP(A348,'VNIBOR đã xử lý'!$A:$T,12,0)</f>
        <v>0.007385728483</v>
      </c>
      <c r="C348" s="148">
        <f>VLOOKUP(A348,'VNIBOR đã xử lý'!$A:$T,13,0)</f>
        <v>0.007515302667</v>
      </c>
      <c r="D348" s="148">
        <f>VLOOKUP(A348,'VNIBOR đã xử lý'!$A:$T,14,0)</f>
        <v>0.00764487685</v>
      </c>
      <c r="E348" s="148">
        <f>VLOOKUP(A348,'VNIBOR đã xử lý'!$A:$T,15,0)</f>
        <v>0.007826280708</v>
      </c>
      <c r="F348" s="148">
        <f>VLOOKUP(A348,'VNIBOR đã xử lý'!$A:$T,16,0)</f>
        <v>0.008500066464</v>
      </c>
      <c r="G348" s="148">
        <f>VLOOKUP(A348,'VNIBOR đã xử lý'!$A:$T,17,0)</f>
        <v>0.009199767057</v>
      </c>
      <c r="H348" s="148">
        <f>VLOOKUP(A348,'VNIBOR đã xử lý'!$A:$T,18,0)</f>
        <v>0.01264644035</v>
      </c>
      <c r="I348" s="148">
        <f>VLOOKUP(A348,'VNIBOR đã xử lý'!$A:$T,19,0)</f>
        <v>0.01526383886</v>
      </c>
      <c r="J348" s="191">
        <f>VLOOKUP(A348,VBMA!$A:$AF,4,0)/100</f>
        <v>0.01791</v>
      </c>
      <c r="K348" s="191">
        <f>VLOOKUP(A348,VBMA!$A:$AF,7,0)/100</f>
        <v>0.018</v>
      </c>
      <c r="L348" s="191">
        <f>VLOOKUP(A348,VBMA!$A:$AF,10,0)/100</f>
        <v>0.01802</v>
      </c>
      <c r="M348" s="191">
        <f>VLOOKUP(A348,VBMA!$A:$AF,13,0)/100</f>
        <v>0.01799</v>
      </c>
      <c r="N348" s="191">
        <f>VLOOKUP(A348,VBMA!$A:$AF,16,0)/100</f>
        <v>0.01796</v>
      </c>
      <c r="O348" s="191">
        <f>VLOOKUP(A348,VBMA!$A:$AF,19,0)/100</f>
        <v>0.02695</v>
      </c>
      <c r="P348" s="191">
        <f>VLOOKUP(A348,VBMA!$A:$AF,22,0)/100</f>
        <v>0.03025</v>
      </c>
      <c r="Q348" s="191">
        <f>VLOOKUP(A348,VBMA!$A:$AF,25,0)/100</f>
        <v>0.03236</v>
      </c>
      <c r="R348" s="191">
        <f>VLOOKUP(A348,VBMA!$A:$AF,28,0)/100</f>
        <v>0.03241</v>
      </c>
      <c r="S348" s="191">
        <f>VLOOKUP(A348,VBMA!$A:$AF,31,0)/100</f>
        <v>0.03361</v>
      </c>
    </row>
    <row r="349" ht="15.75" customHeight="1">
      <c r="A349" s="108">
        <f>VBMA!A348</f>
        <v>45222</v>
      </c>
      <c r="B349" s="148">
        <f>VLOOKUP(A349,'VNIBOR đã xử lý'!$A:$T,12,0)</f>
        <v>0.00562075567</v>
      </c>
      <c r="C349" s="148">
        <f>VLOOKUP(A349,'VNIBOR đã xử lý'!$A:$T,13,0)</f>
        <v>0.005751470918</v>
      </c>
      <c r="D349" s="148">
        <f>VLOOKUP(A349,'VNIBOR đã xử lý'!$A:$T,14,0)</f>
        <v>0.006065187514</v>
      </c>
      <c r="E349" s="148">
        <f>VLOOKUP(A349,'VNIBOR đã xử lý'!$A:$T,15,0)</f>
        <v>0.006405047159</v>
      </c>
      <c r="F349" s="148">
        <f>VLOOKUP(A349,'VNIBOR đã xử lý'!$A:$T,16,0)</f>
        <v>0.008235060633</v>
      </c>
      <c r="G349" s="148">
        <f>VLOOKUP(A349,'VNIBOR đã xử lý'!$A:$T,17,0)</f>
        <v>0.009071638221</v>
      </c>
      <c r="H349" s="148">
        <f>VLOOKUP(A349,'VNIBOR đã xử lý'!$A:$T,18,0)</f>
        <v>0.01275780822</v>
      </c>
      <c r="I349" s="148">
        <f>VLOOKUP(A349,'VNIBOR đã xử lý'!$A:$T,19,0)</f>
        <v>0.01531982708</v>
      </c>
      <c r="J349" s="191">
        <f>VLOOKUP(A349,VBMA!$A:$AF,4,0)/100</f>
        <v>0.01791</v>
      </c>
      <c r="K349" s="191">
        <f>VLOOKUP(A349,VBMA!$A:$AF,7,0)/100</f>
        <v>0.018</v>
      </c>
      <c r="L349" s="191">
        <f>VLOOKUP(A349,VBMA!$A:$AF,10,0)/100</f>
        <v>0.01802</v>
      </c>
      <c r="M349" s="191">
        <f>VLOOKUP(A349,VBMA!$A:$AF,13,0)/100</f>
        <v>0.01784</v>
      </c>
      <c r="N349" s="191">
        <f>VLOOKUP(A349,VBMA!$A:$AF,16,0)/100</f>
        <v>0.01767</v>
      </c>
      <c r="O349" s="191">
        <f>VLOOKUP(A349,VBMA!$A:$AF,19,0)/100</f>
        <v>0.02715</v>
      </c>
      <c r="P349" s="191">
        <f>VLOOKUP(A349,VBMA!$A:$AF,22,0)/100</f>
        <v>0.03045</v>
      </c>
      <c r="Q349" s="191">
        <f>VLOOKUP(A349,VBMA!$A:$AF,25,0)/100</f>
        <v>0.03245</v>
      </c>
      <c r="R349" s="191">
        <f>VLOOKUP(A349,VBMA!$A:$AF,28,0)/100</f>
        <v>0.03241</v>
      </c>
      <c r="S349" s="191">
        <f>VLOOKUP(A349,VBMA!$A:$AF,31,0)/100</f>
        <v>0.03361</v>
      </c>
    </row>
    <row r="350" ht="15.75" customHeight="1">
      <c r="A350" s="108">
        <f>VBMA!A349</f>
        <v>45219</v>
      </c>
      <c r="B350" s="148">
        <f>VLOOKUP(A350,'VNIBOR đã xử lý'!$A:$T,12,0)</f>
        <v>0.00390336391</v>
      </c>
      <c r="C350" s="148">
        <f>VLOOKUP(A350,'VNIBOR đã xử lý'!$A:$T,13,0)</f>
        <v>0.004281108804</v>
      </c>
      <c r="D350" s="148">
        <f>VLOOKUP(A350,'VNIBOR đã xử lý'!$A:$T,14,0)</f>
        <v>0.004608487713</v>
      </c>
      <c r="E350" s="148">
        <f>VLOOKUP(A350,'VNIBOR đã xử lý'!$A:$T,15,0)</f>
        <v>0.005112147572</v>
      </c>
      <c r="F350" s="148">
        <f>VLOOKUP(A350,'VNIBOR đã xử lý'!$A:$T,16,0)</f>
        <v>0.007756361833</v>
      </c>
      <c r="G350" s="148">
        <f>VLOOKUP(A350,'VNIBOR đã xử lý'!$A:$T,17,0)</f>
        <v>0.008688132573</v>
      </c>
      <c r="H350" s="148">
        <f>VLOOKUP(A350,'VNIBOR đã xử lý'!$A:$T,18,0)</f>
        <v>0.01228930057</v>
      </c>
      <c r="I350" s="148">
        <f>VLOOKUP(A350,'VNIBOR đã xử lý'!$A:$T,19,0)</f>
        <v>0.01505942979</v>
      </c>
      <c r="J350" s="191">
        <f>VLOOKUP(A350,VBMA!$A:$AF,4,0)/100</f>
        <v>0.01786</v>
      </c>
      <c r="K350" s="191">
        <f>VLOOKUP(A350,VBMA!$A:$AF,7,0)/100</f>
        <v>0.01795</v>
      </c>
      <c r="L350" s="191">
        <f>VLOOKUP(A350,VBMA!$A:$AF,10,0)/100</f>
        <v>0.01802</v>
      </c>
      <c r="M350" s="191">
        <f>VLOOKUP(A350,VBMA!$A:$AF,13,0)/100</f>
        <v>0.01784</v>
      </c>
      <c r="N350" s="191">
        <f>VLOOKUP(A350,VBMA!$A:$AF,16,0)/100</f>
        <v>0.01767</v>
      </c>
      <c r="O350" s="191">
        <f>VLOOKUP(A350,VBMA!$A:$AF,19,0)/100</f>
        <v>0.027</v>
      </c>
      <c r="P350" s="191">
        <f>VLOOKUP(A350,VBMA!$A:$AF,22,0)/100</f>
        <v>0.03055</v>
      </c>
      <c r="Q350" s="191">
        <f>VLOOKUP(A350,VBMA!$A:$AF,25,0)/100</f>
        <v>0.03264</v>
      </c>
      <c r="R350" s="191">
        <f>VLOOKUP(A350,VBMA!$A:$AF,28,0)/100</f>
        <v>0.03245</v>
      </c>
      <c r="S350" s="191">
        <f>VLOOKUP(A350,VBMA!$A:$AF,31,0)/100</f>
        <v>0.0337</v>
      </c>
    </row>
    <row r="351" ht="15.75" customHeight="1">
      <c r="A351" s="108">
        <f>VBMA!A350</f>
        <v>45218</v>
      </c>
      <c r="B351" s="148">
        <f>VLOOKUP(A351,'VNIBOR đã xử lý'!$A:$T,12,0)</f>
        <v>0.002122638493</v>
      </c>
      <c r="C351" s="148">
        <f>VLOOKUP(A351,'VNIBOR đã xử lý'!$A:$T,13,0)</f>
        <v>0.002678567622</v>
      </c>
      <c r="D351" s="148">
        <f>VLOOKUP(A351,'VNIBOR đã xử lý'!$A:$T,14,0)</f>
        <v>0.003335574774</v>
      </c>
      <c r="E351" s="148">
        <f>VLOOKUP(A351,'VNIBOR đã xử lý'!$A:$T,15,0)</f>
        <v>0.003942042915</v>
      </c>
      <c r="F351" s="148">
        <f>VLOOKUP(A351,'VNIBOR đã xử lý'!$A:$T,16,0)</f>
        <v>0.007631390772</v>
      </c>
      <c r="G351" s="148">
        <f>VLOOKUP(A351,'VNIBOR đã xử lý'!$A:$T,17,0)</f>
        <v>0.008490553971</v>
      </c>
      <c r="H351" s="148">
        <f>VLOOKUP(A351,'VNIBOR đã xử lý'!$A:$T,18,0)</f>
        <v>0.01228097985</v>
      </c>
      <c r="I351" s="148">
        <f>VLOOKUP(A351,'VNIBOR đã xử lý'!$A:$T,19,0)</f>
        <v>0.01503535599</v>
      </c>
      <c r="J351" s="191">
        <f>VLOOKUP(A351,VBMA!$A:$AF,4,0)/100</f>
        <v>0.01782</v>
      </c>
      <c r="K351" s="191">
        <f>VLOOKUP(A351,VBMA!$A:$AF,7,0)/100</f>
        <v>0.01789</v>
      </c>
      <c r="L351" s="191">
        <f>VLOOKUP(A351,VBMA!$A:$AF,10,0)/100</f>
        <v>0.01795</v>
      </c>
      <c r="M351" s="191">
        <f>VLOOKUP(A351,VBMA!$A:$AF,13,0)/100</f>
        <v>0.01785</v>
      </c>
      <c r="N351" s="191">
        <f>VLOOKUP(A351,VBMA!$A:$AF,16,0)/100</f>
        <v>0.01775</v>
      </c>
      <c r="O351" s="191">
        <f>VLOOKUP(A351,VBMA!$A:$AF,19,0)/100</f>
        <v>0.02665</v>
      </c>
      <c r="P351" s="191">
        <f>VLOOKUP(A351,VBMA!$A:$AF,22,0)/100</f>
        <v>0.02995</v>
      </c>
      <c r="Q351" s="191">
        <f>VLOOKUP(A351,VBMA!$A:$AF,25,0)/100</f>
        <v>0.03207</v>
      </c>
      <c r="R351" s="191">
        <f>VLOOKUP(A351,VBMA!$A:$AF,28,0)/100</f>
        <v>0.03205</v>
      </c>
      <c r="S351" s="191">
        <f>VLOOKUP(A351,VBMA!$A:$AF,31,0)/100</f>
        <v>0.03348</v>
      </c>
    </row>
    <row r="352" ht="15.75" customHeight="1">
      <c r="A352" s="108">
        <f>VBMA!A351</f>
        <v>45217</v>
      </c>
      <c r="B352" s="148">
        <f>VLOOKUP(A352,'VNIBOR đã xử lý'!$A:$T,12,0)</f>
        <v>0.00203200859</v>
      </c>
      <c r="C352" s="148">
        <f>VLOOKUP(A352,'VNIBOR đã xử lý'!$A:$T,13,0)</f>
        <v>0.002651523403</v>
      </c>
      <c r="D352" s="148">
        <f>VLOOKUP(A352,'VNIBOR đã xử lý'!$A:$T,14,0)</f>
        <v>0.003023232292</v>
      </c>
      <c r="E352" s="148">
        <f>VLOOKUP(A352,'VNIBOR đã xử lý'!$A:$T,15,0)</f>
        <v>0.003840991846</v>
      </c>
      <c r="F352" s="148">
        <f>VLOOKUP(A352,'VNIBOR đã xử lý'!$A:$T,16,0)</f>
        <v>0.007483738952</v>
      </c>
      <c r="G352" s="148">
        <f>VLOOKUP(A352,'VNIBOR đã xử lý'!$A:$T,17,0)</f>
        <v>0.008301498506</v>
      </c>
      <c r="H352" s="148">
        <f>VLOOKUP(A352,'VNIBOR đã xử lý'!$A:$T,18,0)</f>
        <v>0.01206814857</v>
      </c>
      <c r="I352" s="148">
        <f>VLOOKUP(A352,'VNIBOR đã xử lý'!$A:$T,19,0)</f>
        <v>0.01476923316</v>
      </c>
      <c r="J352" s="191">
        <f>VLOOKUP(A352,VBMA!$A:$AF,4,0)/100</f>
        <v>0.0175</v>
      </c>
      <c r="K352" s="191">
        <f>VLOOKUP(A352,VBMA!$A:$AF,7,0)/100</f>
        <v>0.01757</v>
      </c>
      <c r="L352" s="191">
        <f>VLOOKUP(A352,VBMA!$A:$AF,10,0)/100</f>
        <v>0.01768</v>
      </c>
      <c r="M352" s="191">
        <f>VLOOKUP(A352,VBMA!$A:$AF,13,0)/100</f>
        <v>0.01772</v>
      </c>
      <c r="N352" s="191">
        <f>VLOOKUP(A352,VBMA!$A:$AF,16,0)/100</f>
        <v>0.01775</v>
      </c>
      <c r="O352" s="191">
        <f>VLOOKUP(A352,VBMA!$A:$AF,19,0)/100</f>
        <v>0.02533</v>
      </c>
      <c r="P352" s="191">
        <f>VLOOKUP(A352,VBMA!$A:$AF,22,0)/100</f>
        <v>0.02864</v>
      </c>
      <c r="Q352" s="191">
        <f>VLOOKUP(A352,VBMA!$A:$AF,25,0)/100</f>
        <v>0.03076</v>
      </c>
      <c r="R352" s="191">
        <f>VLOOKUP(A352,VBMA!$A:$AF,28,0)/100</f>
        <v>0.03089</v>
      </c>
      <c r="S352" s="191">
        <f>VLOOKUP(A352,VBMA!$A:$AF,31,0)/100</f>
        <v>0.03216</v>
      </c>
    </row>
    <row r="353" ht="15.75" customHeight="1">
      <c r="A353" s="108">
        <f>VBMA!A352</f>
        <v>45216</v>
      </c>
      <c r="B353" s="148">
        <f>VLOOKUP(A353,'VNIBOR đã xử lý'!$A:$T,12,0)</f>
        <v>0.0020198497</v>
      </c>
      <c r="C353" s="148">
        <f>VLOOKUP(A353,'VNIBOR đã xử lý'!$A:$T,13,0)</f>
        <v>0.002449067762</v>
      </c>
      <c r="D353" s="148">
        <f>VLOOKUP(A353,'VNIBOR đã xử lý'!$A:$T,14,0)</f>
        <v>0.003029774551</v>
      </c>
      <c r="E353" s="148">
        <f>VLOOKUP(A353,'VNIBOR đã xử lý'!$A:$T,15,0)</f>
        <v>0.003711473824</v>
      </c>
      <c r="F353" s="148">
        <f>VLOOKUP(A353,'VNIBOR đã xử lý'!$A:$T,16,0)</f>
        <v>0.007574436376</v>
      </c>
      <c r="G353" s="148">
        <f>VLOOKUP(A353,'VNIBOR đã xử lý'!$A:$T,17,0)</f>
        <v>0.008382376256</v>
      </c>
      <c r="H353" s="148">
        <f>VLOOKUP(A353,'VNIBOR đã xử lý'!$A:$T,18,0)</f>
        <v>0.01232108317</v>
      </c>
      <c r="I353" s="148">
        <f>VLOOKUP(A353,'VNIBOR đã xử lý'!$A:$T,19,0)</f>
        <v>0.01489639154</v>
      </c>
      <c r="J353" s="191">
        <f>VLOOKUP(A353,VBMA!$A:$AF,4,0)/100</f>
        <v>0.0175</v>
      </c>
      <c r="K353" s="191">
        <f>VLOOKUP(A353,VBMA!$A:$AF,7,0)/100</f>
        <v>0.01757</v>
      </c>
      <c r="L353" s="191">
        <f>VLOOKUP(A353,VBMA!$A:$AF,10,0)/100</f>
        <v>0.01768</v>
      </c>
      <c r="M353" s="191">
        <f>VLOOKUP(A353,VBMA!$A:$AF,13,0)/100</f>
        <v>0.01762</v>
      </c>
      <c r="N353" s="191">
        <f>VLOOKUP(A353,VBMA!$A:$AF,16,0)/100</f>
        <v>0.01755</v>
      </c>
      <c r="O353" s="191">
        <f>VLOOKUP(A353,VBMA!$A:$AF,19,0)/100</f>
        <v>0.02533</v>
      </c>
      <c r="P353" s="191">
        <f>VLOOKUP(A353,VBMA!$A:$AF,22,0)/100</f>
        <v>0.02852</v>
      </c>
      <c r="Q353" s="191">
        <f>VLOOKUP(A353,VBMA!$A:$AF,25,0)/100</f>
        <v>0.03052</v>
      </c>
      <c r="R353" s="191">
        <f>VLOOKUP(A353,VBMA!$A:$AF,28,0)/100</f>
        <v>0.03089</v>
      </c>
      <c r="S353" s="191">
        <f>VLOOKUP(A353,VBMA!$A:$AF,31,0)/100</f>
        <v>0.03216</v>
      </c>
    </row>
    <row r="354" ht="15.75" customHeight="1">
      <c r="A354" s="108">
        <f>VBMA!A353</f>
        <v>45215</v>
      </c>
      <c r="B354" s="148">
        <f>VLOOKUP(A354,'VNIBOR đã xử lý'!$A:$T,12,0)</f>
        <v>0.001919035025</v>
      </c>
      <c r="C354" s="148">
        <f>VLOOKUP(A354,'VNIBOR đã xử lý'!$A:$T,13,0)</f>
        <v>0.002367640615</v>
      </c>
      <c r="D354" s="148">
        <f>VLOOKUP(A354,'VNIBOR đã xử lý'!$A:$T,14,0)</f>
        <v>0.002940858869</v>
      </c>
      <c r="E354" s="148">
        <f>VLOOKUP(A354,'VNIBOR đã xử lý'!$A:$T,15,0)</f>
        <v>0.003688534852</v>
      </c>
      <c r="F354" s="148">
        <f>VLOOKUP(A354,'VNIBOR đã xử lý'!$A:$T,16,0)</f>
        <v>0.007526604902</v>
      </c>
      <c r="G354" s="148">
        <f>VLOOKUP(A354,'VNIBOR đã xử lý'!$A:$T,17,0)</f>
        <v>0.008349048484</v>
      </c>
      <c r="H354" s="148">
        <f>VLOOKUP(A354,'VNIBOR đã xử lý'!$A:$T,18,0)</f>
        <v>0.01213727347</v>
      </c>
      <c r="I354" s="148">
        <f>VLOOKUP(A354,'VNIBOR đã xử lý'!$A:$T,19,0)</f>
        <v>0.01480398448</v>
      </c>
      <c r="J354" s="191">
        <f>VLOOKUP(A354,VBMA!$A:$AF,4,0)/100</f>
        <v>0.0175</v>
      </c>
      <c r="K354" s="191">
        <f>VLOOKUP(A354,VBMA!$A:$AF,7,0)/100</f>
        <v>0.01757</v>
      </c>
      <c r="L354" s="191">
        <f>VLOOKUP(A354,VBMA!$A:$AF,10,0)/100</f>
        <v>0.01768</v>
      </c>
      <c r="M354" s="191">
        <f>VLOOKUP(A354,VBMA!$A:$AF,13,0)/100</f>
        <v>0.01765</v>
      </c>
      <c r="N354" s="191">
        <f>VLOOKUP(A354,VBMA!$A:$AF,16,0)/100</f>
        <v>0.01763</v>
      </c>
      <c r="O354" s="191">
        <f>VLOOKUP(A354,VBMA!$A:$AF,19,0)/100</f>
        <v>0.02531</v>
      </c>
      <c r="P354" s="191">
        <f>VLOOKUP(A354,VBMA!$A:$AF,22,0)/100</f>
        <v>0.02849</v>
      </c>
      <c r="Q354" s="191">
        <f>VLOOKUP(A354,VBMA!$A:$AF,25,0)/100</f>
        <v>0.03032</v>
      </c>
      <c r="R354" s="191">
        <f>VLOOKUP(A354,VBMA!$A:$AF,28,0)/100</f>
        <v>0.03084</v>
      </c>
      <c r="S354" s="191">
        <f>VLOOKUP(A354,VBMA!$A:$AF,31,0)/100</f>
        <v>0.03216</v>
      </c>
    </row>
    <row r="355" ht="15.75" customHeight="1">
      <c r="A355" s="108">
        <f>VBMA!A354</f>
        <v>45212</v>
      </c>
      <c r="B355" s="148">
        <f>VLOOKUP(A355,'VNIBOR đã xử lý'!$A:$T,12,0)</f>
        <v>0.0009870154018</v>
      </c>
      <c r="C355" s="148">
        <f>VLOOKUP(A355,'VNIBOR đã xử lý'!$A:$T,13,0)</f>
        <v>0.001480523103</v>
      </c>
      <c r="D355" s="148">
        <f>VLOOKUP(A355,'VNIBOR đã xử lý'!$A:$T,14,0)</f>
        <v>0.002023381574</v>
      </c>
      <c r="E355" s="148">
        <f>VLOOKUP(A355,'VNIBOR đã xử lý'!$A:$T,15,0)</f>
        <v>0.003158449286</v>
      </c>
      <c r="F355" s="148">
        <f>VLOOKUP(A355,'VNIBOR đã xử lý'!$A:$T,16,0)</f>
        <v>0.007402615513</v>
      </c>
      <c r="G355" s="148">
        <f>VLOOKUP(A355,'VNIBOR đã xử lý'!$A:$T,17,0)</f>
        <v>0.008142877065</v>
      </c>
      <c r="H355" s="148">
        <f>VLOOKUP(A355,'VNIBOR đã xử lý'!$A:$T,18,0)</f>
        <v>0.0120415879</v>
      </c>
      <c r="I355" s="148">
        <f>VLOOKUP(A355,'VNIBOR đã xử lý'!$A:$T,19,0)</f>
        <v>0.01475588026</v>
      </c>
      <c r="J355" s="191">
        <f>VLOOKUP(A355,VBMA!$A:$AF,4,0)/100</f>
        <v>0.0175</v>
      </c>
      <c r="K355" s="191">
        <f>VLOOKUP(A355,VBMA!$A:$AF,7,0)/100</f>
        <v>0.01761</v>
      </c>
      <c r="L355" s="191">
        <f>VLOOKUP(A355,VBMA!$A:$AF,10,0)/100</f>
        <v>0.01768</v>
      </c>
      <c r="M355" s="191">
        <f>VLOOKUP(A355,VBMA!$A:$AF,13,0)/100</f>
        <v>0.01772</v>
      </c>
      <c r="N355" s="191">
        <f>VLOOKUP(A355,VBMA!$A:$AF,16,0)/100</f>
        <v>0.01775</v>
      </c>
      <c r="O355" s="191">
        <f>VLOOKUP(A355,VBMA!$A:$AF,19,0)/100</f>
        <v>0.02523</v>
      </c>
      <c r="P355" s="191">
        <f>VLOOKUP(A355,VBMA!$A:$AF,22,0)/100</f>
        <v>0.02846</v>
      </c>
      <c r="Q355" s="191">
        <f>VLOOKUP(A355,VBMA!$A:$AF,25,0)/100</f>
        <v>0.03038</v>
      </c>
      <c r="R355" s="191">
        <f>VLOOKUP(A355,VBMA!$A:$AF,28,0)/100</f>
        <v>0.03084</v>
      </c>
      <c r="S355" s="191">
        <f>VLOOKUP(A355,VBMA!$A:$AF,31,0)/100</f>
        <v>0.03216</v>
      </c>
    </row>
    <row r="356" ht="15.75" customHeight="1">
      <c r="A356" s="108">
        <f>VBMA!A355</f>
        <v>45211</v>
      </c>
      <c r="B356" s="148">
        <f>VLOOKUP(A356,'VNIBOR đã xử lý'!$A:$T,12,0)</f>
        <v>0.0007121188484</v>
      </c>
      <c r="C356" s="148">
        <f>VLOOKUP(A356,'VNIBOR đã xử lý'!$A:$T,13,0)</f>
        <v>0.001220775169</v>
      </c>
      <c r="D356" s="148">
        <f>VLOOKUP(A356,'VNIBOR đã xử lý'!$A:$T,14,0)</f>
        <v>0.001932894017</v>
      </c>
      <c r="E356" s="148">
        <f>VLOOKUP(A356,'VNIBOR đã xử lý'!$A:$T,15,0)</f>
        <v>0.003153669186</v>
      </c>
      <c r="F356" s="148">
        <f>VLOOKUP(A356,'VNIBOR đã xử lý'!$A:$T,16,0)</f>
        <v>0.007629844804</v>
      </c>
      <c r="G356" s="148">
        <f>VLOOKUP(A356,'VNIBOR đã xử lý'!$A:$T,17,0)</f>
        <v>0.008341963653</v>
      </c>
      <c r="H356" s="148">
        <f>VLOOKUP(A356,'VNIBOR đã xử lý'!$A:$T,18,0)</f>
        <v>0.01241121422</v>
      </c>
      <c r="I356" s="148">
        <f>VLOOKUP(A356,'VNIBOR đã xử lý'!$A:$T,19,0)</f>
        <v>0.01482733174</v>
      </c>
      <c r="J356" s="191">
        <f>VLOOKUP(A356,VBMA!$A:$AF,4,0)/100</f>
        <v>0.01727</v>
      </c>
      <c r="K356" s="191">
        <f>VLOOKUP(A356,VBMA!$A:$AF,7,0)/100</f>
        <v>0.01752</v>
      </c>
      <c r="L356" s="191">
        <f>VLOOKUP(A356,VBMA!$A:$AF,10,0)/100</f>
        <v>0.01759</v>
      </c>
      <c r="M356" s="191">
        <f>VLOOKUP(A356,VBMA!$A:$AF,13,0)/100</f>
        <v>0.01771</v>
      </c>
      <c r="N356" s="191">
        <f>VLOOKUP(A356,VBMA!$A:$AF,16,0)/100</f>
        <v>0.01783</v>
      </c>
      <c r="O356" s="191">
        <f>VLOOKUP(A356,VBMA!$A:$AF,19,0)/100</f>
        <v>0.02517</v>
      </c>
      <c r="P356" s="191">
        <f>VLOOKUP(A356,VBMA!$A:$AF,22,0)/100</f>
        <v>0.02829</v>
      </c>
      <c r="Q356" s="191">
        <f>VLOOKUP(A356,VBMA!$A:$AF,25,0)/100</f>
        <v>0.03018</v>
      </c>
      <c r="R356" s="191">
        <f>VLOOKUP(A356,VBMA!$A:$AF,28,0)/100</f>
        <v>0.03077</v>
      </c>
      <c r="S356" s="191">
        <f>VLOOKUP(A356,VBMA!$A:$AF,31,0)/100</f>
        <v>0.03216</v>
      </c>
    </row>
    <row r="357" ht="15.75" customHeight="1">
      <c r="A357" s="108">
        <f>VBMA!A356</f>
        <v>45210</v>
      </c>
      <c r="B357" s="148">
        <f>VLOOKUP(A357,'VNIBOR đã xử lý'!$A:$T,12,0)</f>
        <v>0.001016026311</v>
      </c>
      <c r="C357" s="148">
        <f>VLOOKUP(A357,'VNIBOR đã xử lý'!$A:$T,13,0)</f>
        <v>0.001561211161</v>
      </c>
      <c r="D357" s="148">
        <f>VLOOKUP(A357,'VNIBOR đã xử lý'!$A:$T,14,0)</f>
        <v>0.002304645048</v>
      </c>
      <c r="E357" s="148">
        <f>VLOOKUP(A357,'VNIBOR đã xử lý'!$A:$T,15,0)</f>
        <v>0.003469358136</v>
      </c>
      <c r="F357" s="148">
        <f>VLOOKUP(A357,'VNIBOR đã xử lý'!$A:$T,16,0)</f>
        <v>0.007508682252</v>
      </c>
      <c r="G357" s="148">
        <f>VLOOKUP(A357,'VNIBOR đã xử lý'!$A:$T,17,0)</f>
        <v>0.008276897267</v>
      </c>
      <c r="H357" s="148">
        <f>VLOOKUP(A357,'VNIBOR đã xử lý'!$A:$T,18,0)</f>
        <v>0.01216753461</v>
      </c>
      <c r="I357" s="148">
        <f>VLOOKUP(A357,'VNIBOR đã xử lý'!$A:$T,19,0)</f>
        <v>0.01479433434</v>
      </c>
      <c r="J357" s="191">
        <f>VLOOKUP(A357,VBMA!$A:$AF,4,0)/100</f>
        <v>0.01745</v>
      </c>
      <c r="K357" s="191">
        <f>VLOOKUP(A357,VBMA!$A:$AF,7,0)/100</f>
        <v>0.01752</v>
      </c>
      <c r="L357" s="191">
        <f>VLOOKUP(A357,VBMA!$A:$AF,10,0)/100</f>
        <v>0.01764</v>
      </c>
      <c r="M357" s="191">
        <f>VLOOKUP(A357,VBMA!$A:$AF,13,0)/100</f>
        <v>0.01773</v>
      </c>
      <c r="N357" s="191">
        <f>VLOOKUP(A357,VBMA!$A:$AF,16,0)/100</f>
        <v>0.01783</v>
      </c>
      <c r="O357" s="191">
        <f>VLOOKUP(A357,VBMA!$A:$AF,19,0)/100</f>
        <v>0.02537</v>
      </c>
      <c r="P357" s="191">
        <f>VLOOKUP(A357,VBMA!$A:$AF,22,0)/100</f>
        <v>0.0284</v>
      </c>
      <c r="Q357" s="191">
        <f>VLOOKUP(A357,VBMA!$A:$AF,25,0)/100</f>
        <v>0.03019</v>
      </c>
      <c r="R357" s="191">
        <f>VLOOKUP(A357,VBMA!$A:$AF,28,0)/100</f>
        <v>0.03055</v>
      </c>
      <c r="S357" s="191">
        <f>VLOOKUP(A357,VBMA!$A:$AF,31,0)/100</f>
        <v>0.03189</v>
      </c>
    </row>
    <row r="358" ht="15.75" customHeight="1">
      <c r="A358" s="108">
        <f>VBMA!A357</f>
        <v>45209</v>
      </c>
      <c r="B358" s="148">
        <f>VLOOKUP(A358,'VNIBOR đã xử lý'!$A:$T,12,0)</f>
        <v>0.001817893552</v>
      </c>
      <c r="C358" s="148">
        <f>VLOOKUP(A358,'VNIBOR đã xử lý'!$A:$T,13,0)</f>
        <v>0.002398609548</v>
      </c>
      <c r="D358" s="148">
        <f>VLOOKUP(A358,'VNIBOR đã xử lý'!$A:$T,14,0)</f>
        <v>0.00308031963</v>
      </c>
      <c r="E358" s="148">
        <f>VLOOKUP(A358,'VNIBOR đã xử lý'!$A:$T,15,0)</f>
        <v>0.0042165031</v>
      </c>
      <c r="F358" s="148">
        <f>VLOOKUP(A358,'VNIBOR đã xử lý'!$A:$T,16,0)</f>
        <v>0.007827041682</v>
      </c>
      <c r="G358" s="148">
        <f>VLOOKUP(A358,'VNIBOR đã xử lý'!$A:$T,17,0)</f>
        <v>0.008634994372</v>
      </c>
      <c r="H358" s="148">
        <f>VLOOKUP(A358,'VNIBOR đã xử lý'!$A:$T,18,0)</f>
        <v>0.01237177556</v>
      </c>
      <c r="I358" s="148">
        <f>VLOOKUP(A358,'VNIBOR đã xử lý'!$A:$T,19,0)</f>
        <v>0.01492187624</v>
      </c>
      <c r="J358" s="191">
        <f>VLOOKUP(A358,VBMA!$A:$AF,4,0)/100</f>
        <v>0.0175</v>
      </c>
      <c r="K358" s="191">
        <f>VLOOKUP(A358,VBMA!$A:$AF,7,0)/100</f>
        <v>0.01757</v>
      </c>
      <c r="L358" s="191">
        <f>VLOOKUP(A358,VBMA!$A:$AF,10,0)/100</f>
        <v>0.01768</v>
      </c>
      <c r="M358" s="191">
        <f>VLOOKUP(A358,VBMA!$A:$AF,13,0)/100</f>
        <v>0.01759</v>
      </c>
      <c r="N358" s="191">
        <f>VLOOKUP(A358,VBMA!$A:$AF,16,0)/100</f>
        <v>0.0175</v>
      </c>
      <c r="O358" s="191">
        <f>VLOOKUP(A358,VBMA!$A:$AF,19,0)/100</f>
        <v>0.02541</v>
      </c>
      <c r="P358" s="191">
        <f>VLOOKUP(A358,VBMA!$A:$AF,22,0)/100</f>
        <v>0.0287</v>
      </c>
      <c r="Q358" s="191">
        <f>VLOOKUP(A358,VBMA!$A:$AF,25,0)/100</f>
        <v>0.03018</v>
      </c>
      <c r="R358" s="191">
        <f>VLOOKUP(A358,VBMA!$A:$AF,28,0)/100</f>
        <v>0.03055</v>
      </c>
      <c r="S358" s="191">
        <f>VLOOKUP(A358,VBMA!$A:$AF,31,0)/100</f>
        <v>0.03189</v>
      </c>
    </row>
    <row r="359" ht="15.75" customHeight="1">
      <c r="A359" s="108">
        <f>VBMA!A358</f>
        <v>45208</v>
      </c>
      <c r="B359" s="148">
        <f>VLOOKUP(A359,'VNIBOR đã xử lý'!$A:$T,12,0)</f>
        <v>0.002532199078</v>
      </c>
      <c r="C359" s="148">
        <f>VLOOKUP(A359,'VNIBOR đã xử lý'!$A:$T,13,0)</f>
        <v>0.00326653681</v>
      </c>
      <c r="D359" s="148">
        <f>VLOOKUP(A359,'VNIBOR đã xử lý'!$A:$T,14,0)</f>
        <v>0.003874264589</v>
      </c>
      <c r="E359" s="148">
        <f>VLOOKUP(A359,'VNIBOR đã xử lý'!$A:$T,15,0)</f>
        <v>0.004633924312</v>
      </c>
      <c r="F359" s="148">
        <f>VLOOKUP(A359,'VNIBOR đã xử lý'!$A:$T,16,0)</f>
        <v>0.008027071076</v>
      </c>
      <c r="G359" s="148">
        <f>VLOOKUP(A359,'VNIBOR đã xử lý'!$A:$T,17,0)</f>
        <v>0.008837374781</v>
      </c>
      <c r="H359" s="148">
        <f>VLOOKUP(A359,'VNIBOR đã xử lý'!$A:$T,18,0)</f>
        <v>0.01240777548</v>
      </c>
      <c r="I359" s="148">
        <f>VLOOKUP(A359,'VNIBOR đã xử lý'!$A:$T,19,0)</f>
        <v>0.01493997456</v>
      </c>
      <c r="J359" s="191">
        <f>VLOOKUP(A359,VBMA!$A:$AF,4,0)/100</f>
        <v>0.0175</v>
      </c>
      <c r="K359" s="191">
        <f>VLOOKUP(A359,VBMA!$A:$AF,7,0)/100</f>
        <v>0.01752</v>
      </c>
      <c r="L359" s="191">
        <f>VLOOKUP(A359,VBMA!$A:$AF,10,0)/100</f>
        <v>0.01764</v>
      </c>
      <c r="M359" s="191">
        <f>VLOOKUP(A359,VBMA!$A:$AF,13,0)/100</f>
        <v>0.01815</v>
      </c>
      <c r="N359" s="191">
        <f>VLOOKUP(A359,VBMA!$A:$AF,16,0)/100</f>
        <v>0.01867</v>
      </c>
      <c r="O359" s="191">
        <f>VLOOKUP(A359,VBMA!$A:$AF,19,0)/100</f>
        <v>0.02546</v>
      </c>
      <c r="P359" s="191">
        <f>VLOOKUP(A359,VBMA!$A:$AF,22,0)/100</f>
        <v>0.02875</v>
      </c>
      <c r="Q359" s="191">
        <f>VLOOKUP(A359,VBMA!$A:$AF,25,0)/100</f>
        <v>0.03029</v>
      </c>
      <c r="R359" s="191">
        <f>VLOOKUP(A359,VBMA!$A:$AF,28,0)/100</f>
        <v>0.03055</v>
      </c>
      <c r="S359" s="191">
        <f>VLOOKUP(A359,VBMA!$A:$AF,31,0)/100</f>
        <v>0.03189</v>
      </c>
    </row>
    <row r="360" ht="15.75" customHeight="1">
      <c r="A360" s="108">
        <f>VBMA!A359</f>
        <v>45205</v>
      </c>
      <c r="B360" s="148">
        <f>VLOOKUP(A360,'VNIBOR đã xử lý'!$A:$T,12,0)</f>
        <v>0.003019004258</v>
      </c>
      <c r="C360" s="148">
        <f>VLOOKUP(A360,'VNIBOR đã xử lý'!$A:$T,13,0)</f>
        <v>0.003563414862</v>
      </c>
      <c r="D360" s="148">
        <f>VLOOKUP(A360,'VNIBOR đã xử lý'!$A:$T,14,0)</f>
        <v>0.004107825465</v>
      </c>
      <c r="E360" s="148">
        <f>VLOOKUP(A360,'VNIBOR đã xử lý'!$A:$T,15,0)</f>
        <v>0.004800711688</v>
      </c>
      <c r="F360" s="148">
        <f>VLOOKUP(A360,'VNIBOR đã xử lý'!$A:$T,16,0)</f>
        <v>0.007918699692</v>
      </c>
      <c r="G360" s="148">
        <f>VLOOKUP(A360,'VNIBOR đã xử lý'!$A:$T,17,0)</f>
        <v>0.008710569662</v>
      </c>
      <c r="H360" s="148">
        <f>VLOOKUP(A360,'VNIBOR đã xử lý'!$A:$T,18,0)</f>
        <v>0.0121255089</v>
      </c>
      <c r="I360" s="148">
        <f>VLOOKUP(A360,'VNIBOR đã xử lý'!$A:$T,19,0)</f>
        <v>0.01479807005</v>
      </c>
      <c r="J360" s="191">
        <f>VLOOKUP(A360,VBMA!$A:$AF,4,0)/100</f>
        <v>0.0175</v>
      </c>
      <c r="K360" s="191">
        <f>VLOOKUP(A360,VBMA!$A:$AF,7,0)/100</f>
        <v>0.01748</v>
      </c>
      <c r="L360" s="191">
        <f>VLOOKUP(A360,VBMA!$A:$AF,10,0)/100</f>
        <v>0.01752</v>
      </c>
      <c r="M360" s="191">
        <f>VLOOKUP(A360,VBMA!$A:$AF,13,0)/100</f>
        <v>0.01747</v>
      </c>
      <c r="N360" s="191">
        <f>VLOOKUP(A360,VBMA!$A:$AF,16,0)/100</f>
        <v>0.01742</v>
      </c>
      <c r="O360" s="191">
        <f>VLOOKUP(A360,VBMA!$A:$AF,19,0)/100</f>
        <v>0.02546</v>
      </c>
      <c r="P360" s="191">
        <f>VLOOKUP(A360,VBMA!$A:$AF,22,0)/100</f>
        <v>0.0287</v>
      </c>
      <c r="Q360" s="191">
        <f>VLOOKUP(A360,VBMA!$A:$AF,25,0)/100</f>
        <v>0.03032</v>
      </c>
      <c r="R360" s="191">
        <f>VLOOKUP(A360,VBMA!$A:$AF,28,0)/100</f>
        <v>0.03064</v>
      </c>
      <c r="S360" s="191">
        <f>VLOOKUP(A360,VBMA!$A:$AF,31,0)/100</f>
        <v>0.03189</v>
      </c>
    </row>
    <row r="361" ht="15.75" customHeight="1">
      <c r="A361" s="108">
        <f>VBMA!A360</f>
        <v>45204</v>
      </c>
      <c r="B361" s="148">
        <f>VLOOKUP(A361,'VNIBOR đã xử lý'!$A:$T,12,0)</f>
        <v>0.003313523324</v>
      </c>
      <c r="C361" s="148">
        <f>VLOOKUP(A361,'VNIBOR đã xử lý'!$A:$T,13,0)</f>
        <v>0.003873898592</v>
      </c>
      <c r="D361" s="148">
        <f>VLOOKUP(A361,'VNIBOR đã xử lý'!$A:$T,14,0)</f>
        <v>0.004214996581</v>
      </c>
      <c r="E361" s="148">
        <f>VLOOKUP(A361,'VNIBOR đã xử lý'!$A:$T,15,0)</f>
        <v>0.004702279423</v>
      </c>
      <c r="F361" s="148">
        <f>VLOOKUP(A361,'VNIBOR đã xử lý'!$A:$T,16,0)</f>
        <v>0.007796525469</v>
      </c>
      <c r="G361" s="148">
        <f>VLOOKUP(A361,'VNIBOR đã xử lý'!$A:$T,17,0)</f>
        <v>0.008600542157</v>
      </c>
      <c r="H361" s="148">
        <f>VLOOKUP(A361,'VNIBOR đã xử lý'!$A:$T,18,0)</f>
        <v>0.01193842962</v>
      </c>
      <c r="I361" s="148">
        <f>VLOOKUP(A361,'VNIBOR đã xử lý'!$A:$T,19,0)</f>
        <v>0.01456975697</v>
      </c>
      <c r="J361" s="191">
        <f>VLOOKUP(A361,VBMA!$A:$AF,4,0)/100</f>
        <v>0.01723</v>
      </c>
      <c r="K361" s="191">
        <f>VLOOKUP(A361,VBMA!$A:$AF,7,0)/100</f>
        <v>0.01731</v>
      </c>
      <c r="L361" s="191">
        <f>VLOOKUP(A361,VBMA!$A:$AF,10,0)/100</f>
        <v>0.01734</v>
      </c>
      <c r="M361" s="191">
        <f>VLOOKUP(A361,VBMA!$A:$AF,13,0)/100</f>
        <v>0.01748</v>
      </c>
      <c r="N361" s="191">
        <f>VLOOKUP(A361,VBMA!$A:$AF,16,0)/100</f>
        <v>0.01761</v>
      </c>
      <c r="O361" s="191">
        <f>VLOOKUP(A361,VBMA!$A:$AF,19,0)/100</f>
        <v>0.02548</v>
      </c>
      <c r="P361" s="191">
        <f>VLOOKUP(A361,VBMA!$A:$AF,22,0)/100</f>
        <v>0.02879</v>
      </c>
      <c r="Q361" s="191">
        <f>VLOOKUP(A361,VBMA!$A:$AF,25,0)/100</f>
        <v>0.03025</v>
      </c>
      <c r="R361" s="191">
        <f>VLOOKUP(A361,VBMA!$A:$AF,28,0)/100</f>
        <v>0.03064</v>
      </c>
      <c r="S361" s="191">
        <f>VLOOKUP(A361,VBMA!$A:$AF,31,0)/100</f>
        <v>0.03189</v>
      </c>
    </row>
    <row r="362" ht="15.75" customHeight="1">
      <c r="A362" s="108">
        <f>VBMA!A361</f>
        <v>45203</v>
      </c>
      <c r="B362" s="148">
        <f>VLOOKUP(A362,'VNIBOR đã xử lý'!$A:$T,12,0)</f>
        <v>0.002796182081</v>
      </c>
      <c r="C362" s="148">
        <f>VLOOKUP(A362,'VNIBOR đã xử lý'!$A:$T,13,0)</f>
        <v>0.003384851992</v>
      </c>
      <c r="D362" s="148">
        <f>VLOOKUP(A362,'VNIBOR đã xử lý'!$A:$T,14,0)</f>
        <v>0.003728242774</v>
      </c>
      <c r="E362" s="148">
        <f>VLOOKUP(A362,'VNIBOR đã xử lý'!$A:$T,15,0)</f>
        <v>0.00426785686</v>
      </c>
      <c r="F362" s="148">
        <f>VLOOKUP(A362,'VNIBOR đã xử lý'!$A:$T,16,0)</f>
        <v>0.007456485548</v>
      </c>
      <c r="G362" s="148">
        <f>VLOOKUP(A362,'VNIBOR đã xử lý'!$A:$T,17,0)</f>
        <v>0.008094211286</v>
      </c>
      <c r="H362" s="148">
        <f>VLOOKUP(A362,'VNIBOR đã xử lý'!$A:$T,18,0)</f>
        <v>0.01211678902</v>
      </c>
      <c r="I362" s="148">
        <f>VLOOKUP(A362,'VNIBOR đã xử lý'!$A:$T,19,0)</f>
        <v>0.0145450524</v>
      </c>
      <c r="J362" s="191">
        <f>VLOOKUP(A362,VBMA!$A:$AF,4,0)/100</f>
        <v>0.017</v>
      </c>
      <c r="K362" s="191">
        <f>VLOOKUP(A362,VBMA!$A:$AF,7,0)/100</f>
        <v>0.01716</v>
      </c>
      <c r="L362" s="191">
        <f>VLOOKUP(A362,VBMA!$A:$AF,10,0)/100</f>
        <v>0.01734</v>
      </c>
      <c r="M362" s="191">
        <f>VLOOKUP(A362,VBMA!$A:$AF,13,0)/100</f>
        <v>0.01742</v>
      </c>
      <c r="N362" s="191">
        <f>VLOOKUP(A362,VBMA!$A:$AF,16,0)/100</f>
        <v>0.0175</v>
      </c>
      <c r="O362" s="191">
        <f>VLOOKUP(A362,VBMA!$A:$AF,19,0)/100</f>
        <v>0.02531</v>
      </c>
      <c r="P362" s="191">
        <f>VLOOKUP(A362,VBMA!$A:$AF,22,0)/100</f>
        <v>0.0286</v>
      </c>
      <c r="Q362" s="191">
        <f>VLOOKUP(A362,VBMA!$A:$AF,25,0)/100</f>
        <v>0.03025</v>
      </c>
      <c r="R362" s="191">
        <f>VLOOKUP(A362,VBMA!$A:$AF,28,0)/100</f>
        <v>0.03055</v>
      </c>
      <c r="S362" s="191">
        <f>VLOOKUP(A362,VBMA!$A:$AF,31,0)/100</f>
        <v>0.0318</v>
      </c>
    </row>
    <row r="363" ht="15.75" customHeight="1">
      <c r="A363" s="108">
        <f>VBMA!A362</f>
        <v>45202</v>
      </c>
      <c r="B363" s="148">
        <f>VLOOKUP(A363,'VNIBOR đã xử lý'!$A:$T,12,0)</f>
        <v>0.001845239182</v>
      </c>
      <c r="C363" s="148">
        <f>VLOOKUP(A363,'VNIBOR đã xử lý'!$A:$T,13,0)</f>
        <v>0.002282269515</v>
      </c>
      <c r="D363" s="148">
        <f>VLOOKUP(A363,'VNIBOR đã xử lý'!$A:$T,14,0)</f>
        <v>0.002597902533</v>
      </c>
      <c r="E363" s="148">
        <f>VLOOKUP(A363,'VNIBOR đã xử lý'!$A:$T,15,0)</f>
        <v>0.003496242661</v>
      </c>
      <c r="F363" s="148">
        <f>VLOOKUP(A363,'VNIBOR đã xử lý'!$A:$T,16,0)</f>
        <v>0.007186721025</v>
      </c>
      <c r="G363" s="148">
        <f>VLOOKUP(A363,'VNIBOR đã xử lý'!$A:$T,17,0)</f>
        <v>0.007866545987</v>
      </c>
      <c r="H363" s="148">
        <f>VLOOKUP(A363,'VNIBOR đã xử lý'!$A:$T,18,0)</f>
        <v>0.01196977522</v>
      </c>
      <c r="I363" s="148">
        <f>VLOOKUP(A363,'VNIBOR đã xử lý'!$A:$T,19,0)</f>
        <v>0.01444628044</v>
      </c>
      <c r="J363" s="191">
        <f>VLOOKUP(A363,VBMA!$A:$AF,4,0)/100</f>
        <v>0.01695</v>
      </c>
      <c r="K363" s="191">
        <f>VLOOKUP(A363,VBMA!$A:$AF,7,0)/100</f>
        <v>0.01707</v>
      </c>
      <c r="L363" s="191">
        <f>VLOOKUP(A363,VBMA!$A:$AF,10,0)/100</f>
        <v>0.0173</v>
      </c>
      <c r="M363" s="191">
        <f>VLOOKUP(A363,VBMA!$A:$AF,13,0)/100</f>
        <v>0.01745</v>
      </c>
      <c r="N363" s="191">
        <f>VLOOKUP(A363,VBMA!$A:$AF,16,0)/100</f>
        <v>0.01761</v>
      </c>
      <c r="O363" s="191">
        <f>VLOOKUP(A363,VBMA!$A:$AF,19,0)/100</f>
        <v>0.02467</v>
      </c>
      <c r="P363" s="191">
        <f>VLOOKUP(A363,VBMA!$A:$AF,22,0)/100</f>
        <v>0.02811</v>
      </c>
      <c r="Q363" s="191">
        <f>VLOOKUP(A363,VBMA!$A:$AF,25,0)/100</f>
        <v>0.02993</v>
      </c>
      <c r="R363" s="191">
        <f>VLOOKUP(A363,VBMA!$A:$AF,28,0)/100</f>
        <v>0.03018</v>
      </c>
      <c r="S363" s="191">
        <f>VLOOKUP(A363,VBMA!$A:$AF,31,0)/100</f>
        <v>0.03139</v>
      </c>
    </row>
    <row r="364" ht="15.75" customHeight="1">
      <c r="A364" s="108">
        <f>VBMA!A363</f>
        <v>45201</v>
      </c>
      <c r="B364" s="148">
        <f>VLOOKUP(A364,'VNIBOR đã xử lý'!$A:$T,12,0)</f>
        <v>0.001484912003</v>
      </c>
      <c r="C364" s="148">
        <f>VLOOKUP(A364,'VNIBOR đã xử lý'!$A:$T,13,0)</f>
        <v>0.001874397119</v>
      </c>
      <c r="D364" s="148">
        <f>VLOOKUP(A364,'VNIBOR đã xử lý'!$A:$T,14,0)</f>
        <v>0.002117825316</v>
      </c>
      <c r="E364" s="148">
        <f>VLOOKUP(A364,'VNIBOR đã xử lý'!$A:$T,15,0)</f>
        <v>0.003407994762</v>
      </c>
      <c r="F364" s="148">
        <f>VLOOKUP(A364,'VNIBOR đã xử lý'!$A:$T,16,0)</f>
        <v>0.007059417721</v>
      </c>
      <c r="G364" s="148">
        <f>VLOOKUP(A364,'VNIBOR đã xử lý'!$A:$T,17,0)</f>
        <v>0.007692331034</v>
      </c>
      <c r="H364" s="148">
        <f>VLOOKUP(A364,'VNIBOR đã xử lý'!$A:$T,18,0)</f>
        <v>0.01190363885</v>
      </c>
      <c r="I364" s="148">
        <f>VLOOKUP(A364,'VNIBOR đã xử lý'!$A:$T,19,0)</f>
        <v>0.014313578</v>
      </c>
      <c r="J364" s="191">
        <f>VLOOKUP(A364,VBMA!$A:$AF,4,0)/100</f>
        <v>0.01675</v>
      </c>
      <c r="K364" s="191">
        <f>VLOOKUP(A364,VBMA!$A:$AF,7,0)/100</f>
        <v>0.01686</v>
      </c>
      <c r="L364" s="191">
        <f>VLOOKUP(A364,VBMA!$A:$AF,10,0)/100</f>
        <v>0.01711</v>
      </c>
      <c r="M364" s="191">
        <f>VLOOKUP(A364,VBMA!$A:$AF,13,0)/100</f>
        <v>0.01742</v>
      </c>
      <c r="N364" s="191">
        <f>VLOOKUP(A364,VBMA!$A:$AF,16,0)/100</f>
        <v>0.01773</v>
      </c>
      <c r="O364" s="191">
        <f>VLOOKUP(A364,VBMA!$A:$AF,19,0)/100</f>
        <v>0.02363</v>
      </c>
      <c r="P364" s="191">
        <f>VLOOKUP(A364,VBMA!$A:$AF,22,0)/100</f>
        <v>0.02688</v>
      </c>
      <c r="Q364" s="191">
        <f>VLOOKUP(A364,VBMA!$A:$AF,25,0)/100</f>
        <v>0.02868</v>
      </c>
      <c r="R364" s="191">
        <f>VLOOKUP(A364,VBMA!$A:$AF,28,0)/100</f>
        <v>0.02989</v>
      </c>
      <c r="S364" s="191">
        <f>VLOOKUP(A364,VBMA!$A:$AF,31,0)/100</f>
        <v>0.03107</v>
      </c>
    </row>
    <row r="365" ht="15.75" customHeight="1">
      <c r="A365" s="108">
        <f>VBMA!A364</f>
        <v>45198</v>
      </c>
      <c r="B365" s="148">
        <f>VLOOKUP(A365,'VNIBOR đã xử lý'!$A:$T,12,0)</f>
        <v>0.0005654008439</v>
      </c>
      <c r="C365" s="148">
        <f>VLOOKUP(A365,'VNIBOR đã xử lý'!$A:$T,13,0)</f>
        <v>0.001130801688</v>
      </c>
      <c r="D365" s="148">
        <f>VLOOKUP(A365,'VNIBOR đã xử lý'!$A:$T,14,0)</f>
        <v>0.001554852321</v>
      </c>
      <c r="E365" s="148">
        <f>VLOOKUP(A365,'VNIBOR đã xử lý'!$A:$T,15,0)</f>
        <v>0.00266209564</v>
      </c>
      <c r="F365" s="148">
        <f>VLOOKUP(A365,'VNIBOR đã xử lý'!$A:$T,16,0)</f>
        <v>0.006549226442</v>
      </c>
      <c r="G365" s="148">
        <f>VLOOKUP(A365,'VNIBOR đã xử lý'!$A:$T,17,0)</f>
        <v>0.007303094233</v>
      </c>
      <c r="H365" s="148">
        <f>VLOOKUP(A365,'VNIBOR đã xử lý'!$A:$T,18,0)</f>
        <v>0.01142580872</v>
      </c>
      <c r="I365" s="148">
        <f>VLOOKUP(A365,'VNIBOR đã xử lý'!$A:$T,19,0)</f>
        <v>0.01408790436</v>
      </c>
      <c r="J365" s="191">
        <f>VLOOKUP(A365,VBMA!$A:$AF,4,0)/100</f>
        <v>0.01675</v>
      </c>
      <c r="K365" s="191">
        <f>VLOOKUP(A365,VBMA!$A:$AF,7,0)/100</f>
        <v>0.01682</v>
      </c>
      <c r="L365" s="191">
        <f>VLOOKUP(A365,VBMA!$A:$AF,10,0)/100</f>
        <v>0.01711</v>
      </c>
      <c r="M365" s="191">
        <f>VLOOKUP(A365,VBMA!$A:$AF,13,0)/100</f>
        <v>0.01747</v>
      </c>
      <c r="N365" s="191">
        <f>VLOOKUP(A365,VBMA!$A:$AF,16,0)/100</f>
        <v>0.01783</v>
      </c>
      <c r="O365" s="191">
        <f>VLOOKUP(A365,VBMA!$A:$AF,19,0)/100</f>
        <v>0.02346</v>
      </c>
      <c r="P365" s="191">
        <f>VLOOKUP(A365,VBMA!$A:$AF,22,0)/100</f>
        <v>0.02679</v>
      </c>
      <c r="Q365" s="191">
        <f>VLOOKUP(A365,VBMA!$A:$AF,25,0)/100</f>
        <v>0.02869</v>
      </c>
      <c r="R365" s="191">
        <f>VLOOKUP(A365,VBMA!$A:$AF,28,0)/100</f>
        <v>0.02984</v>
      </c>
      <c r="S365" s="191">
        <f>VLOOKUP(A365,VBMA!$A:$AF,31,0)/100</f>
        <v>0.03098</v>
      </c>
    </row>
    <row r="366" ht="15.75" customHeight="1">
      <c r="A366" s="108">
        <f>VBMA!A365</f>
        <v>45197</v>
      </c>
      <c r="B366" s="148">
        <f>VLOOKUP(A366,'VNIBOR đã xử lý'!$A:$T,12,0)</f>
        <v>0.0004664804469</v>
      </c>
      <c r="C366" s="148">
        <f>VLOOKUP(A366,'VNIBOR đã xử lý'!$A:$T,13,0)</f>
        <v>0.0009562849162</v>
      </c>
      <c r="D366" s="148">
        <f>VLOOKUP(A366,'VNIBOR đã xử lý'!$A:$T,14,0)</f>
        <v>0.001352793296</v>
      </c>
      <c r="E366" s="148">
        <f>VLOOKUP(A366,'VNIBOR đã xử lý'!$A:$T,15,0)</f>
        <v>0.002495670391</v>
      </c>
      <c r="F366" s="148">
        <f>VLOOKUP(A366,'VNIBOR đã xử lý'!$A:$T,16,0)</f>
        <v>0.006484078212</v>
      </c>
      <c r="G366" s="148">
        <f>VLOOKUP(A366,'VNIBOR đã xử lý'!$A:$T,17,0)</f>
        <v>0.007277094972</v>
      </c>
      <c r="H366" s="148">
        <f>VLOOKUP(A366,'VNIBOR đã xử lý'!$A:$T,18,0)</f>
        <v>0.01138212291</v>
      </c>
      <c r="I366" s="148">
        <f>VLOOKUP(A366,'VNIBOR đã xử lý'!$A:$T,19,0)</f>
        <v>0.01404106145</v>
      </c>
      <c r="J366" s="191">
        <f>VLOOKUP(A366,VBMA!$A:$AF,4,0)/100</f>
        <v>0.0167</v>
      </c>
      <c r="K366" s="191">
        <f>VLOOKUP(A366,VBMA!$A:$AF,7,0)/100</f>
        <v>0.01677</v>
      </c>
      <c r="L366" s="191">
        <f>VLOOKUP(A366,VBMA!$A:$AF,10,0)/100</f>
        <v>0.01711</v>
      </c>
      <c r="M366" s="191">
        <f>VLOOKUP(A366,VBMA!$A:$AF,13,0)/100</f>
        <v>0.01722</v>
      </c>
      <c r="N366" s="191">
        <f>VLOOKUP(A366,VBMA!$A:$AF,16,0)/100</f>
        <v>0.01733</v>
      </c>
      <c r="O366" s="191">
        <f>VLOOKUP(A366,VBMA!$A:$AF,19,0)/100</f>
        <v>0.02327</v>
      </c>
      <c r="P366" s="191">
        <f>VLOOKUP(A366,VBMA!$A:$AF,22,0)/100</f>
        <v>0.02658</v>
      </c>
      <c r="Q366" s="191">
        <f>VLOOKUP(A366,VBMA!$A:$AF,25,0)/100</f>
        <v>0.02833</v>
      </c>
      <c r="R366" s="191">
        <f>VLOOKUP(A366,VBMA!$A:$AF,28,0)/100</f>
        <v>0.02968</v>
      </c>
      <c r="S366" s="191">
        <f>VLOOKUP(A366,VBMA!$A:$AF,31,0)/100</f>
        <v>0.03086</v>
      </c>
    </row>
    <row r="367" ht="15.75" customHeight="1">
      <c r="A367" s="108">
        <f>VBMA!A366</f>
        <v>45196</v>
      </c>
      <c r="B367" s="148">
        <f>VLOOKUP(A367,'VNIBOR đã xử lý'!$A:$T,12,0)</f>
        <v>0.0004677871148</v>
      </c>
      <c r="C367" s="148">
        <f>VLOOKUP(A367,'VNIBOR đã xử lý'!$A:$T,13,0)</f>
        <v>0.0009589635854</v>
      </c>
      <c r="D367" s="148">
        <f>VLOOKUP(A367,'VNIBOR đã xử lý'!$A:$T,14,0)</f>
        <v>0.001286414566</v>
      </c>
      <c r="E367" s="148">
        <f>VLOOKUP(A367,'VNIBOR đã xử lý'!$A:$T,15,0)</f>
        <v>0.002502661064</v>
      </c>
      <c r="F367" s="148">
        <f>VLOOKUP(A367,'VNIBOR đã xử lý'!$A:$T,16,0)</f>
        <v>0.006478851541</v>
      </c>
      <c r="G367" s="148">
        <f>VLOOKUP(A367,'VNIBOR đã xử lý'!$A:$T,17,0)</f>
        <v>0.00725070028</v>
      </c>
      <c r="H367" s="148">
        <f>VLOOKUP(A367,'VNIBOR đã xử lý'!$A:$T,18,0)</f>
        <v>0.01146078431</v>
      </c>
      <c r="I367" s="148">
        <f>VLOOKUP(A367,'VNIBOR đã xử lý'!$A:$T,19,0)</f>
        <v>0.01408039216</v>
      </c>
      <c r="J367" s="191">
        <f>VLOOKUP(A367,VBMA!$A:$AF,4,0)/100</f>
        <v>0.0167</v>
      </c>
      <c r="K367" s="191">
        <f>VLOOKUP(A367,VBMA!$A:$AF,7,0)/100</f>
        <v>0.01677</v>
      </c>
      <c r="L367" s="191">
        <f>VLOOKUP(A367,VBMA!$A:$AF,10,0)/100</f>
        <v>0.01711</v>
      </c>
      <c r="M367" s="191">
        <f>VLOOKUP(A367,VBMA!$A:$AF,13,0)/100</f>
        <v>0.01712</v>
      </c>
      <c r="N367" s="191">
        <f>VLOOKUP(A367,VBMA!$A:$AF,16,0)/100</f>
        <v>0.01713</v>
      </c>
      <c r="O367" s="191">
        <f>VLOOKUP(A367,VBMA!$A:$AF,19,0)/100</f>
        <v>0.02311</v>
      </c>
      <c r="P367" s="191">
        <f>VLOOKUP(A367,VBMA!$A:$AF,22,0)/100</f>
        <v>0.02621</v>
      </c>
      <c r="Q367" s="191">
        <f>VLOOKUP(A367,VBMA!$A:$AF,25,0)/100</f>
        <v>0.02817</v>
      </c>
      <c r="R367" s="191">
        <f>VLOOKUP(A367,VBMA!$A:$AF,28,0)/100</f>
        <v>0.02966</v>
      </c>
      <c r="S367" s="191">
        <f>VLOOKUP(A367,VBMA!$A:$AF,31,0)/100</f>
        <v>0.03082</v>
      </c>
    </row>
    <row r="368" ht="15.75" customHeight="1">
      <c r="A368" s="108">
        <f>VBMA!A367</f>
        <v>45195</v>
      </c>
      <c r="B368" s="148">
        <f>VLOOKUP(A368,'VNIBOR đã xử lý'!$A:$T,12,0)</f>
        <v>0.0004677871148</v>
      </c>
      <c r="C368" s="148">
        <f>VLOOKUP(A368,'VNIBOR đã xử lý'!$A:$T,13,0)</f>
        <v>0.0008654061625</v>
      </c>
      <c r="D368" s="148">
        <f>VLOOKUP(A368,'VNIBOR đã xử lý'!$A:$T,14,0)</f>
        <v>0.001239635854</v>
      </c>
      <c r="E368" s="148">
        <f>VLOOKUP(A368,'VNIBOR đã xử lý'!$A:$T,15,0)</f>
        <v>0.002385714286</v>
      </c>
      <c r="F368" s="148">
        <f>VLOOKUP(A368,'VNIBOR đã xử lý'!$A:$T,16,0)</f>
        <v>0.00631512605</v>
      </c>
      <c r="G368" s="148">
        <f>VLOOKUP(A368,'VNIBOR đã xử lý'!$A:$T,17,0)</f>
        <v>0.006970028011</v>
      </c>
      <c r="H368" s="148">
        <f>VLOOKUP(A368,'VNIBOR đã xử lý'!$A:$T,18,0)</f>
        <v>0.01150756303</v>
      </c>
      <c r="I368" s="148">
        <f>VLOOKUP(A368,'VNIBOR đã xử lý'!$A:$T,19,0)</f>
        <v>0.01410378151</v>
      </c>
      <c r="J368" s="191">
        <f>VLOOKUP(A368,VBMA!$A:$AF,4,0)/100</f>
        <v>0.0167</v>
      </c>
      <c r="K368" s="191">
        <f>VLOOKUP(A368,VBMA!$A:$AF,7,0)/100</f>
        <v>0.01673</v>
      </c>
      <c r="L368" s="191">
        <f>VLOOKUP(A368,VBMA!$A:$AF,10,0)/100</f>
        <v>0.01709</v>
      </c>
      <c r="M368" s="191">
        <f>VLOOKUP(A368,VBMA!$A:$AF,13,0)/100</f>
        <v>0.01725</v>
      </c>
      <c r="N368" s="191">
        <f>VLOOKUP(A368,VBMA!$A:$AF,16,0)/100</f>
        <v>0.01742</v>
      </c>
      <c r="O368" s="191">
        <f>VLOOKUP(A368,VBMA!$A:$AF,19,0)/100</f>
        <v>0.02304</v>
      </c>
      <c r="P368" s="191">
        <f>VLOOKUP(A368,VBMA!$A:$AF,22,0)/100</f>
        <v>0.0262</v>
      </c>
      <c r="Q368" s="191">
        <f>VLOOKUP(A368,VBMA!$A:$AF,25,0)/100</f>
        <v>0.02822</v>
      </c>
      <c r="R368" s="191">
        <f>VLOOKUP(A368,VBMA!$A:$AF,28,0)/100</f>
        <v>0.0297</v>
      </c>
      <c r="S368" s="191">
        <f>VLOOKUP(A368,VBMA!$A:$AF,31,0)/100</f>
        <v>0.03082</v>
      </c>
    </row>
    <row r="369" ht="15.75" customHeight="1">
      <c r="A369" s="108">
        <f>VBMA!A368</f>
        <v>45194</v>
      </c>
      <c r="B369" s="148">
        <f>VLOOKUP(A369,'VNIBOR đã xử lý'!$A:$T,12,0)</f>
        <v>0.0004507102273</v>
      </c>
      <c r="C369" s="148">
        <f>VLOOKUP(A369,'VNIBOR đã xử lý'!$A:$T,13,0)</f>
        <v>0.0008065340909</v>
      </c>
      <c r="D369" s="148">
        <f>VLOOKUP(A369,'VNIBOR đã xử lý'!$A:$T,14,0)</f>
        <v>0.001186079545</v>
      </c>
      <c r="E369" s="148">
        <f>VLOOKUP(A369,'VNIBOR đã xử lý'!$A:$T,15,0)</f>
        <v>0.002419602273</v>
      </c>
      <c r="F369" s="148">
        <f>VLOOKUP(A369,'VNIBOR đã xử lý'!$A:$T,16,0)</f>
        <v>0.006404829545</v>
      </c>
      <c r="G369" s="148">
        <f>VLOOKUP(A369,'VNIBOR đã xử lý'!$A:$T,17,0)</f>
        <v>0.007021590909</v>
      </c>
      <c r="H369" s="148">
        <f>VLOOKUP(A369,'VNIBOR đã xử lý'!$A:$T,18,0)</f>
        <v>0.01167102273</v>
      </c>
      <c r="I369" s="148">
        <f>VLOOKUP(A369,'VNIBOR đã xử lý'!$A:$T,19,0)</f>
        <v>0.01418551136</v>
      </c>
      <c r="J369" s="191">
        <f>VLOOKUP(A369,VBMA!$A:$AF,4,0)/100</f>
        <v>0.0167</v>
      </c>
      <c r="K369" s="191">
        <f>VLOOKUP(A369,VBMA!$A:$AF,7,0)/100</f>
        <v>0.01673</v>
      </c>
      <c r="L369" s="191">
        <f>VLOOKUP(A369,VBMA!$A:$AF,10,0)/100</f>
        <v>0.01709</v>
      </c>
      <c r="M369" s="191">
        <f>VLOOKUP(A369,VBMA!$A:$AF,13,0)/100</f>
        <v>0.01714</v>
      </c>
      <c r="N369" s="191">
        <f>VLOOKUP(A369,VBMA!$A:$AF,16,0)/100</f>
        <v>0.01719</v>
      </c>
      <c r="O369" s="191">
        <f>VLOOKUP(A369,VBMA!$A:$AF,19,0)/100</f>
        <v>0.02294</v>
      </c>
      <c r="P369" s="191">
        <f>VLOOKUP(A369,VBMA!$A:$AF,22,0)/100</f>
        <v>0.02614</v>
      </c>
      <c r="Q369" s="191">
        <f>VLOOKUP(A369,VBMA!$A:$AF,25,0)/100</f>
        <v>0.02816</v>
      </c>
      <c r="R369" s="191">
        <f>VLOOKUP(A369,VBMA!$A:$AF,28,0)/100</f>
        <v>0.02966</v>
      </c>
      <c r="S369" s="191">
        <f>VLOOKUP(A369,VBMA!$A:$AF,31,0)/100</f>
        <v>0.03082</v>
      </c>
    </row>
    <row r="370" ht="15.75" customHeight="1">
      <c r="A370" s="108">
        <f>VBMA!A369</f>
        <v>45191</v>
      </c>
      <c r="B370" s="148">
        <f>VLOOKUP(A370,'VNIBOR đã xử lý'!$A:$T,12,0)</f>
        <v>0.0005060606061</v>
      </c>
      <c r="C370" s="148">
        <f>VLOOKUP(A370,'VNIBOR đã xử lý'!$A:$T,13,0)</f>
        <v>0.0009639249639</v>
      </c>
      <c r="D370" s="148">
        <f>VLOOKUP(A370,'VNIBOR đã xử lý'!$A:$T,14,0)</f>
        <v>0.001277200577</v>
      </c>
      <c r="E370" s="148">
        <f>VLOOKUP(A370,'VNIBOR đã xử lý'!$A:$T,15,0)</f>
        <v>0.002650793651</v>
      </c>
      <c r="F370" s="148">
        <f>VLOOKUP(A370,'VNIBOR đã xử lý'!$A:$T,16,0)</f>
        <v>0.006578787879</v>
      </c>
      <c r="G370" s="148">
        <f>VLOOKUP(A370,'VNIBOR đã xử lý'!$A:$T,17,0)</f>
        <v>0.007446320346</v>
      </c>
      <c r="H370" s="148">
        <f>VLOOKUP(A370,'VNIBOR đã xử lý'!$A:$T,18,0)</f>
        <v>0.01183217893</v>
      </c>
      <c r="I370" s="148">
        <f>VLOOKUP(A370,'VNIBOR đã xử lý'!$A:$T,19,0)</f>
        <v>0.01426608947</v>
      </c>
      <c r="J370" s="191">
        <f>VLOOKUP(A370,VBMA!$A:$AF,4,0)/100</f>
        <v>0.0167</v>
      </c>
      <c r="K370" s="191">
        <f>VLOOKUP(A370,VBMA!$A:$AF,7,0)/100</f>
        <v>0.01673</v>
      </c>
      <c r="L370" s="191">
        <f>VLOOKUP(A370,VBMA!$A:$AF,10,0)/100</f>
        <v>0.01709</v>
      </c>
      <c r="M370" s="191">
        <f>VLOOKUP(A370,VBMA!$A:$AF,13,0)/100</f>
        <v>0.01717</v>
      </c>
      <c r="N370" s="191">
        <f>VLOOKUP(A370,VBMA!$A:$AF,16,0)/100</f>
        <v>0.01725</v>
      </c>
      <c r="O370" s="191">
        <f>VLOOKUP(A370,VBMA!$A:$AF,19,0)/100</f>
        <v>0.02311</v>
      </c>
      <c r="P370" s="191">
        <f>VLOOKUP(A370,VBMA!$A:$AF,22,0)/100</f>
        <v>0.02595</v>
      </c>
      <c r="Q370" s="191">
        <f>VLOOKUP(A370,VBMA!$A:$AF,25,0)/100</f>
        <v>0.02805</v>
      </c>
      <c r="R370" s="191">
        <f>VLOOKUP(A370,VBMA!$A:$AF,28,0)/100</f>
        <v>0.02966</v>
      </c>
      <c r="S370" s="191">
        <f>VLOOKUP(A370,VBMA!$A:$AF,31,0)/100</f>
        <v>0.03082</v>
      </c>
    </row>
    <row r="371" ht="15.75" customHeight="1">
      <c r="A371" s="108">
        <f>VBMA!A370</f>
        <v>45190</v>
      </c>
      <c r="B371" s="148">
        <f>VLOOKUP(A371,'VNIBOR đã xử lý'!$A:$T,12,0)</f>
        <v>0.0004469014085</v>
      </c>
      <c r="C371" s="148">
        <f>VLOOKUP(A371,'VNIBOR đã xử lý'!$A:$T,13,0)</f>
        <v>0.0007526760563</v>
      </c>
      <c r="D371" s="148">
        <f>VLOOKUP(A371,'VNIBOR đã xử lý'!$A:$T,14,0)</f>
        <v>0.001034929577</v>
      </c>
      <c r="E371" s="148">
        <f>VLOOKUP(A371,'VNIBOR đã xử lý'!$A:$T,15,0)</f>
        <v>0.00239915493</v>
      </c>
      <c r="F371" s="148">
        <f>VLOOKUP(A371,'VNIBOR đã xử lý'!$A:$T,16,0)</f>
        <v>0.006303661972</v>
      </c>
      <c r="G371" s="148">
        <f>VLOOKUP(A371,'VNIBOR đã xử lý'!$A:$T,17,0)</f>
        <v>0.007103380282</v>
      </c>
      <c r="H371" s="148">
        <f>VLOOKUP(A371,'VNIBOR đã xử lý'!$A:$T,18,0)</f>
        <v>0.01152535211</v>
      </c>
      <c r="I371" s="148">
        <f>VLOOKUP(A371,'VNIBOR đã xử lý'!$A:$T,19,0)</f>
        <v>0.01411267606</v>
      </c>
      <c r="J371" s="191">
        <f>VLOOKUP(A371,VBMA!$A:$AF,4,0)/100</f>
        <v>0.0167</v>
      </c>
      <c r="K371" s="191">
        <f>VLOOKUP(A371,VBMA!$A:$AF,7,0)/100</f>
        <v>0.01673</v>
      </c>
      <c r="L371" s="191">
        <f>VLOOKUP(A371,VBMA!$A:$AF,10,0)/100</f>
        <v>0.01707</v>
      </c>
      <c r="M371" s="191">
        <f>VLOOKUP(A371,VBMA!$A:$AF,13,0)/100</f>
        <v>0.0172</v>
      </c>
      <c r="N371" s="191">
        <f>VLOOKUP(A371,VBMA!$A:$AF,16,0)/100</f>
        <v>0.01733</v>
      </c>
      <c r="O371" s="191">
        <f>VLOOKUP(A371,VBMA!$A:$AF,19,0)/100</f>
        <v>0.02282</v>
      </c>
      <c r="P371" s="191">
        <f>VLOOKUP(A371,VBMA!$A:$AF,22,0)/100</f>
        <v>0.02565</v>
      </c>
      <c r="Q371" s="191">
        <f>VLOOKUP(A371,VBMA!$A:$AF,25,0)/100</f>
        <v>0.02776</v>
      </c>
      <c r="R371" s="191">
        <f>VLOOKUP(A371,VBMA!$A:$AF,28,0)/100</f>
        <v>0.02959</v>
      </c>
      <c r="S371" s="191">
        <f>VLOOKUP(A371,VBMA!$A:$AF,31,0)/100</f>
        <v>0.03077</v>
      </c>
    </row>
    <row r="372" ht="15.75" customHeight="1">
      <c r="A372" s="108">
        <f>VBMA!A371</f>
        <v>45189</v>
      </c>
      <c r="B372" s="148">
        <f>VLOOKUP(A372,'VNIBOR đã xử lý'!$A:$T,12,0)</f>
        <v>0.0004585260116</v>
      </c>
      <c r="C372" s="148">
        <f>VLOOKUP(A372,'VNIBOR đã xử lý'!$A:$T,13,0)</f>
        <v>0.0007722543353</v>
      </c>
      <c r="D372" s="148">
        <f>VLOOKUP(A372,'VNIBOR đã xử lý'!$A:$T,14,0)</f>
        <v>0.001110115607</v>
      </c>
      <c r="E372" s="148">
        <f>VLOOKUP(A372,'VNIBOR đã xử lý'!$A:$T,15,0)</f>
        <v>0.00250982659</v>
      </c>
      <c r="F372" s="148">
        <f>VLOOKUP(A372,'VNIBOR đã xử lý'!$A:$T,16,0)</f>
        <v>0.006419364162</v>
      </c>
      <c r="G372" s="148">
        <f>VLOOKUP(A372,'VNIBOR đã xử lý'!$A:$T,17,0)</f>
        <v>0.007191618497</v>
      </c>
      <c r="H372" s="148">
        <f>VLOOKUP(A372,'VNIBOR đã xử lý'!$A:$T,18,0)</f>
        <v>0.0119216763</v>
      </c>
      <c r="I372" s="148">
        <f>VLOOKUP(A372,'VNIBOR đã xử lý'!$A:$T,19,0)</f>
        <v>0.01431083815</v>
      </c>
      <c r="J372" s="191">
        <f>VLOOKUP(A372,VBMA!$A:$AF,4,0)/100</f>
        <v>0.0167</v>
      </c>
      <c r="K372" s="191">
        <f>VLOOKUP(A372,VBMA!$A:$AF,7,0)/100</f>
        <v>0.01673</v>
      </c>
      <c r="L372" s="191">
        <f>VLOOKUP(A372,VBMA!$A:$AF,10,0)/100</f>
        <v>0.01707</v>
      </c>
      <c r="M372" s="191">
        <f>VLOOKUP(A372,VBMA!$A:$AF,13,0)/100</f>
        <v>0.01733</v>
      </c>
      <c r="N372" s="191">
        <f>VLOOKUP(A372,VBMA!$A:$AF,16,0)/100</f>
        <v>0.01758</v>
      </c>
      <c r="O372" s="191">
        <f>VLOOKUP(A372,VBMA!$A:$AF,19,0)/100</f>
        <v>0.02254</v>
      </c>
      <c r="P372" s="191">
        <f>VLOOKUP(A372,VBMA!$A:$AF,22,0)/100</f>
        <v>0.02551</v>
      </c>
      <c r="Q372" s="191">
        <f>VLOOKUP(A372,VBMA!$A:$AF,25,0)/100</f>
        <v>0.02748</v>
      </c>
      <c r="R372" s="191">
        <f>VLOOKUP(A372,VBMA!$A:$AF,28,0)/100</f>
        <v>0.0295</v>
      </c>
      <c r="S372" s="191">
        <f>VLOOKUP(A372,VBMA!$A:$AF,31,0)/100</f>
        <v>0.03068</v>
      </c>
    </row>
    <row r="373" ht="15.75" customHeight="1">
      <c r="A373" s="108">
        <f>VBMA!A372</f>
        <v>45188</v>
      </c>
      <c r="B373" s="148">
        <f>VLOOKUP(A373,'VNIBOR đã xử lý'!$A:$T,12,0)</f>
        <v>0.0004545845272</v>
      </c>
      <c r="C373" s="148">
        <f>VLOOKUP(A373,'VNIBOR đã xử lý'!$A:$T,13,0)</f>
        <v>0.0008134670487</v>
      </c>
      <c r="D373" s="148">
        <f>VLOOKUP(A373,'VNIBOR đã xử lý'!$A:$T,14,0)</f>
        <v>0.001148424069</v>
      </c>
      <c r="E373" s="148">
        <f>VLOOKUP(A373,'VNIBOR đã xử lý'!$A:$T,15,0)</f>
        <v>0.002560028653</v>
      </c>
      <c r="F373" s="148">
        <f>VLOOKUP(A373,'VNIBOR đã xử lý'!$A:$T,16,0)</f>
        <v>0.006459885387</v>
      </c>
      <c r="G373" s="148">
        <f>VLOOKUP(A373,'VNIBOR đã xử lý'!$A:$T,17,0)</f>
        <v>0.007273352436</v>
      </c>
      <c r="H373" s="148">
        <f>VLOOKUP(A373,'VNIBOR đã xử lý'!$A:$T,18,0)</f>
        <v>0.01186704871</v>
      </c>
      <c r="I373" s="148">
        <f>VLOOKUP(A373,'VNIBOR đã xử lý'!$A:$T,19,0)</f>
        <v>0.01428352436</v>
      </c>
      <c r="J373" s="191">
        <f>VLOOKUP(A373,VBMA!$A:$AF,4,0)/100</f>
        <v>0.0167</v>
      </c>
      <c r="K373" s="191">
        <f>VLOOKUP(A373,VBMA!$A:$AF,7,0)/100</f>
        <v>0.01673</v>
      </c>
      <c r="L373" s="191">
        <f>VLOOKUP(A373,VBMA!$A:$AF,10,0)/100</f>
        <v>0.01707</v>
      </c>
      <c r="M373" s="191">
        <f>VLOOKUP(A373,VBMA!$A:$AF,13,0)/100</f>
        <v>0.01729</v>
      </c>
      <c r="N373" s="191">
        <f>VLOOKUP(A373,VBMA!$A:$AF,16,0)/100</f>
        <v>0.01752</v>
      </c>
      <c r="O373" s="191">
        <f>VLOOKUP(A373,VBMA!$A:$AF,19,0)/100</f>
        <v>0.02262</v>
      </c>
      <c r="P373" s="191">
        <f>VLOOKUP(A373,VBMA!$A:$AF,22,0)/100</f>
        <v>0.02571</v>
      </c>
      <c r="Q373" s="191">
        <f>VLOOKUP(A373,VBMA!$A:$AF,25,0)/100</f>
        <v>0.02771</v>
      </c>
      <c r="R373" s="191">
        <f>VLOOKUP(A373,VBMA!$A:$AF,28,0)/100</f>
        <v>0.0295</v>
      </c>
      <c r="S373" s="191">
        <f>VLOOKUP(A373,VBMA!$A:$AF,31,0)/100</f>
        <v>0.03068</v>
      </c>
    </row>
    <row r="374" ht="15.75" customHeight="1">
      <c r="A374" s="108">
        <f>VBMA!A373</f>
        <v>45187</v>
      </c>
      <c r="B374" s="148">
        <f>VLOOKUP(A374,'VNIBOR đã xử lý'!$A:$T,12,0)</f>
        <v>0.0004737588652</v>
      </c>
      <c r="C374" s="148">
        <f>VLOOKUP(A374,'VNIBOR đã xử lý'!$A:$T,13,0)</f>
        <v>0.0008053900709</v>
      </c>
      <c r="D374" s="148">
        <f>VLOOKUP(A374,'VNIBOR đã xử lý'!$A:$T,14,0)</f>
        <v>0.001137021277</v>
      </c>
      <c r="E374" s="148">
        <f>VLOOKUP(A374,'VNIBOR đã xử lý'!$A:$T,15,0)</f>
        <v>0.002605673759</v>
      </c>
      <c r="F374" s="148">
        <f>VLOOKUP(A374,'VNIBOR đã xử lý'!$A:$T,16,0)</f>
        <v>0.006348368794</v>
      </c>
      <c r="G374" s="148">
        <f>VLOOKUP(A374,'VNIBOR đã xử lý'!$A:$T,17,0)</f>
        <v>0.007177446809</v>
      </c>
      <c r="H374" s="148">
        <f>VLOOKUP(A374,'VNIBOR đã xử lý'!$A:$T,18,0)</f>
        <v>0.01167815603</v>
      </c>
      <c r="I374" s="148">
        <f>VLOOKUP(A374,'VNIBOR đã xử lý'!$A:$T,19,0)</f>
        <v>0.01418907801</v>
      </c>
      <c r="J374" s="191">
        <f>VLOOKUP(A374,VBMA!$A:$AF,4,0)/100</f>
        <v>0.0167</v>
      </c>
      <c r="K374" s="191">
        <f>VLOOKUP(A374,VBMA!$A:$AF,7,0)/100</f>
        <v>0.01673</v>
      </c>
      <c r="L374" s="191">
        <f>VLOOKUP(A374,VBMA!$A:$AF,10,0)/100</f>
        <v>0.01707</v>
      </c>
      <c r="M374" s="191">
        <f>VLOOKUP(A374,VBMA!$A:$AF,13,0)/100</f>
        <v>0.01733</v>
      </c>
      <c r="N374" s="191">
        <f>VLOOKUP(A374,VBMA!$A:$AF,16,0)/100</f>
        <v>0.01758</v>
      </c>
      <c r="O374" s="191">
        <f>VLOOKUP(A374,VBMA!$A:$AF,19,0)/100</f>
        <v>0.02288</v>
      </c>
      <c r="P374" s="191">
        <f>VLOOKUP(A374,VBMA!$A:$AF,22,0)/100</f>
        <v>0.02581</v>
      </c>
      <c r="Q374" s="191">
        <f>VLOOKUP(A374,VBMA!$A:$AF,25,0)/100</f>
        <v>0.02787</v>
      </c>
      <c r="R374" s="191">
        <f>VLOOKUP(A374,VBMA!$A:$AF,28,0)/100</f>
        <v>0.0295</v>
      </c>
      <c r="S374" s="191">
        <f>VLOOKUP(A374,VBMA!$A:$AF,31,0)/100</f>
        <v>0.03068</v>
      </c>
    </row>
    <row r="375" ht="15.75" customHeight="1">
      <c r="A375" s="108">
        <f>VBMA!A374</f>
        <v>45184</v>
      </c>
      <c r="B375" s="148">
        <f>VLOOKUP(A375,'VNIBOR đã xử lý'!$A:$T,12,0)</f>
        <v>0.0004897360704</v>
      </c>
      <c r="C375" s="148">
        <f>VLOOKUP(A375,'VNIBOR đã xử lý'!$A:$T,13,0)</f>
        <v>0.0008570381232</v>
      </c>
      <c r="D375" s="148">
        <f>VLOOKUP(A375,'VNIBOR đã xử lý'!$A:$T,14,0)</f>
        <v>0.001199853372</v>
      </c>
      <c r="E375" s="148">
        <f>VLOOKUP(A375,'VNIBOR đã xử lý'!$A:$T,15,0)</f>
        <v>0.002693548387</v>
      </c>
      <c r="F375" s="148">
        <f>VLOOKUP(A375,'VNIBOR đã xử lý'!$A:$T,16,0)</f>
        <v>0.006684897361</v>
      </c>
      <c r="G375" s="148">
        <f>VLOOKUP(A375,'VNIBOR đã xử lý'!$A:$T,17,0)</f>
        <v>0.00751744868</v>
      </c>
      <c r="H375" s="148">
        <f>VLOOKUP(A375,'VNIBOR đã xử lý'!$A:$T,18,0)</f>
        <v>0.01209648094</v>
      </c>
      <c r="I375" s="148">
        <f>VLOOKUP(A375,'VNIBOR đã xử lý'!$A:$T,19,0)</f>
        <v>0.01439824047</v>
      </c>
      <c r="J375" s="191">
        <f>VLOOKUP(A375,VBMA!$A:$AF,4,0)/100</f>
        <v>0.0167</v>
      </c>
      <c r="K375" s="191">
        <f>VLOOKUP(A375,VBMA!$A:$AF,7,0)/100</f>
        <v>0.01673</v>
      </c>
      <c r="L375" s="191">
        <f>VLOOKUP(A375,VBMA!$A:$AF,10,0)/100</f>
        <v>0.01707</v>
      </c>
      <c r="M375" s="191">
        <f>VLOOKUP(A375,VBMA!$A:$AF,13,0)/100</f>
        <v>0.01733</v>
      </c>
      <c r="N375" s="191">
        <f>VLOOKUP(A375,VBMA!$A:$AF,16,0)/100</f>
        <v>0.01758</v>
      </c>
      <c r="O375" s="191">
        <f>VLOOKUP(A375,VBMA!$A:$AF,19,0)/100</f>
        <v>0.02291</v>
      </c>
      <c r="P375" s="191">
        <f>VLOOKUP(A375,VBMA!$A:$AF,22,0)/100</f>
        <v>0.02587</v>
      </c>
      <c r="Q375" s="191">
        <f>VLOOKUP(A375,VBMA!$A:$AF,25,0)/100</f>
        <v>0.02783</v>
      </c>
      <c r="R375" s="191">
        <f>VLOOKUP(A375,VBMA!$A:$AF,28,0)/100</f>
        <v>0.0295</v>
      </c>
      <c r="S375" s="191">
        <f>VLOOKUP(A375,VBMA!$A:$AF,31,0)/100</f>
        <v>0.03068</v>
      </c>
    </row>
    <row r="376" ht="15.75" customHeight="1">
      <c r="A376" s="108">
        <f>VBMA!A375</f>
        <v>45183</v>
      </c>
      <c r="B376" s="148">
        <f>VLOOKUP(A376,'VNIBOR đã xử lý'!$A:$T,12,0)</f>
        <v>0.0004772079772</v>
      </c>
      <c r="C376" s="148">
        <f>VLOOKUP(A376,'VNIBOR đã xử lý'!$A:$T,13,0)</f>
        <v>0.0008112535613</v>
      </c>
      <c r="D376" s="148">
        <f>VLOOKUP(A376,'VNIBOR đã xử lý'!$A:$T,14,0)</f>
        <v>0.001145299145</v>
      </c>
      <c r="E376" s="148">
        <f>VLOOKUP(A376,'VNIBOR đã xử lý'!$A:$T,15,0)</f>
        <v>0.002672364672</v>
      </c>
      <c r="F376" s="148">
        <f>VLOOKUP(A376,'VNIBOR đã xử lý'!$A:$T,16,0)</f>
        <v>0.006585470085</v>
      </c>
      <c r="G376" s="148">
        <f>VLOOKUP(A376,'VNIBOR đã xử lý'!$A:$T,17,0)</f>
        <v>0.007253561254</v>
      </c>
      <c r="H376" s="148">
        <f>VLOOKUP(A376,'VNIBOR đã xử lý'!$A:$T,18,0)</f>
        <v>0.01188247863</v>
      </c>
      <c r="I376" s="148">
        <f>VLOOKUP(A376,'VNIBOR đã xử lý'!$A:$T,19,0)</f>
        <v>0.01431623932</v>
      </c>
      <c r="J376" s="191">
        <f>VLOOKUP(A376,VBMA!$A:$AF,4,0)/100</f>
        <v>0.01675</v>
      </c>
      <c r="K376" s="191">
        <f>VLOOKUP(A376,VBMA!$A:$AF,7,0)/100</f>
        <v>0.01677</v>
      </c>
      <c r="L376" s="191">
        <f>VLOOKUP(A376,VBMA!$A:$AF,10,0)/100</f>
        <v>0.01711</v>
      </c>
      <c r="M376" s="191">
        <f>VLOOKUP(A376,VBMA!$A:$AF,13,0)/100</f>
        <v>0.01738</v>
      </c>
      <c r="N376" s="191">
        <f>VLOOKUP(A376,VBMA!$A:$AF,16,0)/100</f>
        <v>0.01765</v>
      </c>
      <c r="O376" s="191">
        <f>VLOOKUP(A376,VBMA!$A:$AF,19,0)/100</f>
        <v>0.02298</v>
      </c>
      <c r="P376" s="191">
        <f>VLOOKUP(A376,VBMA!$A:$AF,22,0)/100</f>
        <v>0.0259</v>
      </c>
      <c r="Q376" s="191">
        <f>VLOOKUP(A376,VBMA!$A:$AF,25,0)/100</f>
        <v>0.02776</v>
      </c>
      <c r="R376" s="191">
        <f>VLOOKUP(A376,VBMA!$A:$AF,28,0)/100</f>
        <v>0.0295</v>
      </c>
      <c r="S376" s="191">
        <f>VLOOKUP(A376,VBMA!$A:$AF,31,0)/100</f>
        <v>0.03068</v>
      </c>
    </row>
    <row r="377" ht="15.75" customHeight="1">
      <c r="A377" s="108">
        <f>VBMA!A376</f>
        <v>45182</v>
      </c>
      <c r="B377" s="148">
        <f>VLOOKUP(A377,'VNIBOR đã xử lý'!$A:$T,12,0)</f>
        <v>0.0004869186047</v>
      </c>
      <c r="C377" s="148">
        <f>VLOOKUP(A377,'VNIBOR đã xử lý'!$A:$T,13,0)</f>
        <v>0.0009251453488</v>
      </c>
      <c r="D377" s="148">
        <f>VLOOKUP(A377,'VNIBOR đã xử lý'!$A:$T,14,0)</f>
        <v>0.001241642442</v>
      </c>
      <c r="E377" s="148">
        <f>VLOOKUP(A377,'VNIBOR đã xử lý'!$A:$T,15,0)</f>
        <v>0.002872819767</v>
      </c>
      <c r="F377" s="148">
        <f>VLOOKUP(A377,'VNIBOR đã xử lý'!$A:$T,16,0)</f>
        <v>0.006816860465</v>
      </c>
      <c r="G377" s="148">
        <f>VLOOKUP(A377,'VNIBOR đã xử lý'!$A:$T,17,0)</f>
        <v>0.007547238372</v>
      </c>
      <c r="H377" s="148">
        <f>VLOOKUP(A377,'VNIBOR đã xử lý'!$A:$T,18,0)</f>
        <v>0.01212427326</v>
      </c>
      <c r="I377" s="148">
        <f>VLOOKUP(A377,'VNIBOR đã xử lý'!$A:$T,19,0)</f>
        <v>0.01443713663</v>
      </c>
      <c r="J377" s="191">
        <f>VLOOKUP(A377,VBMA!$A:$AF,4,0)/100</f>
        <v>0.01675</v>
      </c>
      <c r="K377" s="191">
        <f>VLOOKUP(A377,VBMA!$A:$AF,7,0)/100</f>
        <v>0.01677</v>
      </c>
      <c r="L377" s="191">
        <f>VLOOKUP(A377,VBMA!$A:$AF,10,0)/100</f>
        <v>0.01711</v>
      </c>
      <c r="M377" s="191">
        <f>VLOOKUP(A377,VBMA!$A:$AF,13,0)/100</f>
        <v>0.01746</v>
      </c>
      <c r="N377" s="191">
        <f>VLOOKUP(A377,VBMA!$A:$AF,16,0)/100</f>
        <v>0.01781</v>
      </c>
      <c r="O377" s="191">
        <f>VLOOKUP(A377,VBMA!$A:$AF,19,0)/100</f>
        <v>0.02282</v>
      </c>
      <c r="P377" s="191">
        <f>VLOOKUP(A377,VBMA!$A:$AF,22,0)/100</f>
        <v>0.02577</v>
      </c>
      <c r="Q377" s="191">
        <f>VLOOKUP(A377,VBMA!$A:$AF,25,0)/100</f>
        <v>0.02771</v>
      </c>
      <c r="R377" s="191">
        <f>VLOOKUP(A377,VBMA!$A:$AF,28,0)/100</f>
        <v>0.0295</v>
      </c>
      <c r="S377" s="191">
        <f>VLOOKUP(A377,VBMA!$A:$AF,31,0)/100</f>
        <v>0.03068</v>
      </c>
    </row>
    <row r="378" ht="15.75" customHeight="1">
      <c r="A378" s="108">
        <f>VBMA!A377</f>
        <v>45181</v>
      </c>
      <c r="B378" s="148">
        <f>VLOOKUP(A378,'VNIBOR đã xử lý'!$A:$T,12,0)</f>
        <v>0.0004876632801</v>
      </c>
      <c r="C378" s="148">
        <f>VLOOKUP(A378,'VNIBOR đã xử lý'!$A:$T,13,0)</f>
        <v>0.0009265602322</v>
      </c>
      <c r="D378" s="148">
        <f>VLOOKUP(A378,'VNIBOR đã xử lý'!$A:$T,14,0)</f>
        <v>0.001243541364</v>
      </c>
      <c r="E378" s="148">
        <f>VLOOKUP(A378,'VNIBOR đã xử lý'!$A:$T,15,0)</f>
        <v>0.002925979681</v>
      </c>
      <c r="F378" s="148">
        <f>VLOOKUP(A378,'VNIBOR đã xử lý'!$A:$T,16,0)</f>
        <v>0.006827285922</v>
      </c>
      <c r="G378" s="148">
        <f>VLOOKUP(A378,'VNIBOR đã xử lý'!$A:$T,17,0)</f>
        <v>0.007558780842</v>
      </c>
      <c r="H378" s="148">
        <f>VLOOKUP(A378,'VNIBOR đã xử lý'!$A:$T,18,0)</f>
        <v>0.01211843251</v>
      </c>
      <c r="I378" s="148">
        <f>VLOOKUP(A378,'VNIBOR đã xử lý'!$A:$T,19,0)</f>
        <v>0.01445921626</v>
      </c>
      <c r="J378" s="191">
        <f>VLOOKUP(A378,VBMA!$A:$AF,4,0)/100</f>
        <v>0.0168</v>
      </c>
      <c r="K378" s="191">
        <f>VLOOKUP(A378,VBMA!$A:$AF,7,0)/100</f>
        <v>0.01682</v>
      </c>
      <c r="L378" s="191">
        <f>VLOOKUP(A378,VBMA!$A:$AF,10,0)/100</f>
        <v>0.01716</v>
      </c>
      <c r="M378" s="191">
        <f>VLOOKUP(A378,VBMA!$A:$AF,13,0)/100</f>
        <v>0.01741</v>
      </c>
      <c r="N378" s="191">
        <f>VLOOKUP(A378,VBMA!$A:$AF,16,0)/100</f>
        <v>0.01767</v>
      </c>
      <c r="O378" s="191">
        <f>VLOOKUP(A378,VBMA!$A:$AF,19,0)/100</f>
        <v>0.02284</v>
      </c>
      <c r="P378" s="191">
        <f>VLOOKUP(A378,VBMA!$A:$AF,22,0)/100</f>
        <v>0.02577</v>
      </c>
      <c r="Q378" s="191">
        <f>VLOOKUP(A378,VBMA!$A:$AF,25,0)/100</f>
        <v>0.02786</v>
      </c>
      <c r="R378" s="191">
        <f>VLOOKUP(A378,VBMA!$A:$AF,28,0)/100</f>
        <v>0.0295</v>
      </c>
      <c r="S378" s="191">
        <f>VLOOKUP(A378,VBMA!$A:$AF,31,0)/100</f>
        <v>0.03068</v>
      </c>
    </row>
    <row r="379" ht="15.75" customHeight="1">
      <c r="A379" s="108">
        <f>VBMA!A378</f>
        <v>45180</v>
      </c>
      <c r="B379" s="148">
        <f>VLOOKUP(A379,'VNIBOR đã xử lý'!$A:$T,12,0)</f>
        <v>0.000483908046</v>
      </c>
      <c r="C379" s="148">
        <f>VLOOKUP(A379,'VNIBOR đã xử lý'!$A:$T,13,0)</f>
        <v>0.000967816092</v>
      </c>
      <c r="D379" s="148">
        <f>VLOOKUP(A379,'VNIBOR đã xử lý'!$A:$T,14,0)</f>
        <v>0.00125816092</v>
      </c>
      <c r="E379" s="148">
        <f>VLOOKUP(A379,'VNIBOR đã xử lý'!$A:$T,15,0)</f>
        <v>0.003097011494</v>
      </c>
      <c r="F379" s="148">
        <f>VLOOKUP(A379,'VNIBOR đã xử lý'!$A:$T,16,0)</f>
        <v>0.006823103448</v>
      </c>
      <c r="G379" s="148">
        <f>VLOOKUP(A379,'VNIBOR đã xử lý'!$A:$T,17,0)</f>
        <v>0.007694137931</v>
      </c>
      <c r="H379" s="148">
        <f>VLOOKUP(A379,'VNIBOR đã xử lý'!$A:$T,18,0)</f>
        <v>0.01219448276</v>
      </c>
      <c r="I379" s="148">
        <f>VLOOKUP(A379,'VNIBOR đã xử lý'!$A:$T,19,0)</f>
        <v>0.01451724138</v>
      </c>
      <c r="J379" s="191">
        <f>VLOOKUP(A379,VBMA!$A:$AF,4,0)/100</f>
        <v>0.01684</v>
      </c>
      <c r="K379" s="191">
        <f>VLOOKUP(A379,VBMA!$A:$AF,7,0)/100</f>
        <v>0.01686</v>
      </c>
      <c r="L379" s="191">
        <f>VLOOKUP(A379,VBMA!$A:$AF,10,0)/100</f>
        <v>0.01716</v>
      </c>
      <c r="M379" s="191">
        <f>VLOOKUP(A379,VBMA!$A:$AF,13,0)/100</f>
        <v>0.01769</v>
      </c>
      <c r="N379" s="191">
        <f>VLOOKUP(A379,VBMA!$A:$AF,16,0)/100</f>
        <v>0.01823</v>
      </c>
      <c r="O379" s="191">
        <f>VLOOKUP(A379,VBMA!$A:$AF,19,0)/100</f>
        <v>0.0228</v>
      </c>
      <c r="P379" s="191">
        <f>VLOOKUP(A379,VBMA!$A:$AF,22,0)/100</f>
        <v>0.02592</v>
      </c>
      <c r="Q379" s="191">
        <f>VLOOKUP(A379,VBMA!$A:$AF,25,0)/100</f>
        <v>0.02795</v>
      </c>
      <c r="R379" s="191">
        <f>VLOOKUP(A379,VBMA!$A:$AF,28,0)/100</f>
        <v>0.0295</v>
      </c>
      <c r="S379" s="191">
        <f>VLOOKUP(A379,VBMA!$A:$AF,31,0)/100</f>
        <v>0.03068</v>
      </c>
    </row>
    <row r="380" ht="15.75" customHeight="1">
      <c r="A380" s="108">
        <f>VBMA!A379</f>
        <v>45177</v>
      </c>
      <c r="B380" s="148">
        <f>VLOOKUP(A380,'VNIBOR đã xử lý'!$A:$T,12,0)</f>
        <v>0.0004824034335</v>
      </c>
      <c r="C380" s="148">
        <f>VLOOKUP(A380,'VNIBOR đã xử lý'!$A:$T,13,0)</f>
        <v>0.000964806867</v>
      </c>
      <c r="D380" s="148">
        <f>VLOOKUP(A380,'VNIBOR đã xử lý'!$A:$T,14,0)</f>
        <v>0.00130248927</v>
      </c>
      <c r="E380" s="148">
        <f>VLOOKUP(A380,'VNIBOR đã xử lý'!$A:$T,15,0)</f>
        <v>0.003183862661</v>
      </c>
      <c r="F380" s="148">
        <f>VLOOKUP(A380,'VNIBOR đã xử lý'!$A:$T,16,0)</f>
        <v>0.006946609442</v>
      </c>
      <c r="G380" s="148">
        <f>VLOOKUP(A380,'VNIBOR đã xử lý'!$A:$T,17,0)</f>
        <v>0.007718454936</v>
      </c>
      <c r="H380" s="148">
        <f>VLOOKUP(A380,'VNIBOR đã xử lý'!$A:$T,18,0)</f>
        <v>0.01232540773</v>
      </c>
      <c r="I380" s="148">
        <f>VLOOKUP(A380,'VNIBOR đã xử lý'!$A:$T,19,0)</f>
        <v>0.01459270386</v>
      </c>
      <c r="J380" s="191">
        <f>VLOOKUP(A380,VBMA!$A:$AF,4,0)/100</f>
        <v>0.01686</v>
      </c>
      <c r="K380" s="191">
        <f>VLOOKUP(A380,VBMA!$A:$AF,7,0)/100</f>
        <v>0.01688</v>
      </c>
      <c r="L380" s="191">
        <f>VLOOKUP(A380,VBMA!$A:$AF,10,0)/100</f>
        <v>0.01716</v>
      </c>
      <c r="M380" s="191">
        <f>VLOOKUP(A380,VBMA!$A:$AF,13,0)/100</f>
        <v>0.01741</v>
      </c>
      <c r="N380" s="191">
        <f>VLOOKUP(A380,VBMA!$A:$AF,16,0)/100</f>
        <v>0.01767</v>
      </c>
      <c r="O380" s="191">
        <f>VLOOKUP(A380,VBMA!$A:$AF,19,0)/100</f>
        <v>0.0229</v>
      </c>
      <c r="P380" s="191">
        <f>VLOOKUP(A380,VBMA!$A:$AF,22,0)/100</f>
        <v>0.0259</v>
      </c>
      <c r="Q380" s="191">
        <f>VLOOKUP(A380,VBMA!$A:$AF,25,0)/100</f>
        <v>0.028</v>
      </c>
      <c r="R380" s="191">
        <f>VLOOKUP(A380,VBMA!$A:$AF,28,0)/100</f>
        <v>0.0295</v>
      </c>
      <c r="S380" s="191">
        <f>VLOOKUP(A380,VBMA!$A:$AF,31,0)/100</f>
        <v>0.03068</v>
      </c>
    </row>
    <row r="381" ht="15.75" customHeight="1">
      <c r="A381" s="108">
        <f>VBMA!A380</f>
        <v>45176</v>
      </c>
      <c r="B381" s="148">
        <f>VLOOKUP(A381,'VNIBOR đã xử lý'!$A:$T,12,0)</f>
        <v>0.0004835948645</v>
      </c>
      <c r="C381" s="148">
        <f>VLOOKUP(A381,'VNIBOR đã xử lý'!$A:$T,13,0)</f>
        <v>0.001063908702</v>
      </c>
      <c r="D381" s="148">
        <f>VLOOKUP(A381,'VNIBOR đã xử lý'!$A:$T,14,0)</f>
        <v>0.00142660485</v>
      </c>
      <c r="E381" s="148">
        <f>VLOOKUP(A381,'VNIBOR đã xử lý'!$A:$T,15,0)</f>
        <v>0.003481883024</v>
      </c>
      <c r="F381" s="148">
        <f>VLOOKUP(A381,'VNIBOR đã xử lý'!$A:$T,16,0)</f>
        <v>0.007181383738</v>
      </c>
      <c r="G381" s="148">
        <f>VLOOKUP(A381,'VNIBOR đã xử lý'!$A:$T,17,0)</f>
        <v>0.007834236805</v>
      </c>
      <c r="H381" s="148">
        <f>VLOOKUP(A381,'VNIBOR đã xử lý'!$A:$T,18,0)</f>
        <v>0.01235584879</v>
      </c>
      <c r="I381" s="148">
        <f>VLOOKUP(A381,'VNIBOR đã xử lý'!$A:$T,19,0)</f>
        <v>0.01465292439</v>
      </c>
      <c r="J381" s="191">
        <f>VLOOKUP(A381,VBMA!$A:$AF,4,0)/100</f>
        <v>0.01695</v>
      </c>
      <c r="K381" s="191">
        <f>VLOOKUP(A381,VBMA!$A:$AF,7,0)/100</f>
        <v>0.01697</v>
      </c>
      <c r="L381" s="191">
        <f>VLOOKUP(A381,VBMA!$A:$AF,10,0)/100</f>
        <v>0.01725</v>
      </c>
      <c r="M381" s="191">
        <f>VLOOKUP(A381,VBMA!$A:$AF,13,0)/100</f>
        <v>0.01767</v>
      </c>
      <c r="N381" s="191">
        <f>VLOOKUP(A381,VBMA!$A:$AF,16,0)/100</f>
        <v>0.01808</v>
      </c>
      <c r="O381" s="191">
        <f>VLOOKUP(A381,VBMA!$A:$AF,19,0)/100</f>
        <v>0.02296</v>
      </c>
      <c r="P381" s="191">
        <f>VLOOKUP(A381,VBMA!$A:$AF,22,0)/100</f>
        <v>0.0259</v>
      </c>
      <c r="Q381" s="191">
        <f>VLOOKUP(A381,VBMA!$A:$AF,25,0)/100</f>
        <v>0.02798</v>
      </c>
      <c r="R381" s="191">
        <f>VLOOKUP(A381,VBMA!$A:$AF,28,0)/100</f>
        <v>0.0295</v>
      </c>
      <c r="S381" s="191">
        <f>VLOOKUP(A381,VBMA!$A:$AF,31,0)/100</f>
        <v>0.03068</v>
      </c>
    </row>
    <row r="382" ht="15.75" customHeight="1">
      <c r="A382" s="108">
        <f>VBMA!A381</f>
        <v>45175</v>
      </c>
      <c r="B382" s="148">
        <f>VLOOKUP(A382,'VNIBOR đã xử lý'!$A:$T,12,0)</f>
        <v>0.0004817142857</v>
      </c>
      <c r="C382" s="148">
        <f>VLOOKUP(A382,'VNIBOR đã xử lý'!$A:$T,13,0)</f>
        <v>0.0010116</v>
      </c>
      <c r="D382" s="148">
        <f>VLOOKUP(A382,'VNIBOR đã xử lý'!$A:$T,14,0)</f>
        <v>0.001396971429</v>
      </c>
      <c r="E382" s="148">
        <f>VLOOKUP(A382,'VNIBOR đã xử lý'!$A:$T,15,0)</f>
        <v>0.003420171429</v>
      </c>
      <c r="F382" s="148">
        <f>VLOOKUP(A382,'VNIBOR đã xử lý'!$A:$T,16,0)</f>
        <v>0.0070812</v>
      </c>
      <c r="G382" s="148">
        <f>VLOOKUP(A382,'VNIBOR đã xử lý'!$A:$T,17,0)</f>
        <v>0.007731514286</v>
      </c>
      <c r="H382" s="148">
        <f>VLOOKUP(A382,'VNIBOR đã xử lý'!$A:$T,18,0)</f>
        <v>0.0121392</v>
      </c>
      <c r="I382" s="148">
        <f>VLOOKUP(A382,'VNIBOR đã xử lý'!$A:$T,19,0)</f>
        <v>0.0144996</v>
      </c>
      <c r="J382" s="191">
        <f>VLOOKUP(A382,VBMA!$A:$AF,4,0)/100</f>
        <v>0.01686</v>
      </c>
      <c r="K382" s="191">
        <f>VLOOKUP(A382,VBMA!$A:$AF,7,0)/100</f>
        <v>0.01688</v>
      </c>
      <c r="L382" s="191">
        <f>VLOOKUP(A382,VBMA!$A:$AF,10,0)/100</f>
        <v>0.01716</v>
      </c>
      <c r="M382" s="191">
        <f>VLOOKUP(A382,VBMA!$A:$AF,13,0)/100</f>
        <v>0.01774</v>
      </c>
      <c r="N382" s="191">
        <f>VLOOKUP(A382,VBMA!$A:$AF,16,0)/100</f>
        <v>0.01832</v>
      </c>
      <c r="O382" s="191">
        <f>VLOOKUP(A382,VBMA!$A:$AF,19,0)/100</f>
        <v>0.02273</v>
      </c>
      <c r="P382" s="191">
        <f>VLOOKUP(A382,VBMA!$A:$AF,22,0)/100</f>
        <v>0.02576</v>
      </c>
      <c r="Q382" s="191">
        <f>VLOOKUP(A382,VBMA!$A:$AF,25,0)/100</f>
        <v>0.02776</v>
      </c>
      <c r="R382" s="191">
        <f>VLOOKUP(A382,VBMA!$A:$AF,28,0)/100</f>
        <v>0.0295</v>
      </c>
      <c r="S382" s="191">
        <f>VLOOKUP(A382,VBMA!$A:$AF,31,0)/100</f>
        <v>0.03068</v>
      </c>
    </row>
    <row r="383" ht="15.75" customHeight="1">
      <c r="A383" s="108">
        <f>VBMA!A382</f>
        <v>45174</v>
      </c>
      <c r="B383" s="148">
        <f>VLOOKUP(A383,'VNIBOR đã xử lý'!$A:$T,12,0)</f>
        <v>0.0005050784593</v>
      </c>
      <c r="C383" s="148">
        <f>VLOOKUP(A383,'VNIBOR đã xử lý'!$A:$T,13,0)</f>
        <v>0.001010156919</v>
      </c>
      <c r="D383" s="148">
        <f>VLOOKUP(A383,'VNIBOR đã xử lý'!$A:$T,14,0)</f>
        <v>0.001443081312</v>
      </c>
      <c r="E383" s="148">
        <f>VLOOKUP(A383,'VNIBOR đã xử lý'!$A:$T,15,0)</f>
        <v>0.003415292439</v>
      </c>
      <c r="F383" s="148">
        <f>VLOOKUP(A383,'VNIBOR đã xử lý'!$A:$T,16,0)</f>
        <v>0.007167303852</v>
      </c>
      <c r="G383" s="148">
        <f>VLOOKUP(A383,'VNIBOR đã xử lý'!$A:$T,17,0)</f>
        <v>0.007840741797</v>
      </c>
      <c r="H383" s="148">
        <f>VLOOKUP(A383,'VNIBOR đã xử lý'!$A:$T,18,0)</f>
        <v>0.01243455064</v>
      </c>
      <c r="I383" s="148">
        <f>VLOOKUP(A383,'VNIBOR đã xử lý'!$A:$T,19,0)</f>
        <v>0.01464727532</v>
      </c>
      <c r="J383" s="191">
        <f>VLOOKUP(A383,VBMA!$A:$AF,4,0)/100</f>
        <v>0.01686</v>
      </c>
      <c r="K383" s="191">
        <f>VLOOKUP(A383,VBMA!$A:$AF,7,0)/100</f>
        <v>0.01688</v>
      </c>
      <c r="L383" s="191">
        <f>VLOOKUP(A383,VBMA!$A:$AF,10,0)/100</f>
        <v>0.01716</v>
      </c>
      <c r="M383" s="191">
        <f>VLOOKUP(A383,VBMA!$A:$AF,13,0)/100</f>
        <v>0.01769</v>
      </c>
      <c r="N383" s="191">
        <f>VLOOKUP(A383,VBMA!$A:$AF,16,0)/100</f>
        <v>0.01823</v>
      </c>
      <c r="O383" s="191">
        <f>VLOOKUP(A383,VBMA!$A:$AF,19,0)/100</f>
        <v>0.02236</v>
      </c>
      <c r="P383" s="191">
        <f>VLOOKUP(A383,VBMA!$A:$AF,22,0)/100</f>
        <v>0.02572</v>
      </c>
      <c r="Q383" s="191">
        <f>VLOOKUP(A383,VBMA!$A:$AF,25,0)/100</f>
        <v>0.02763</v>
      </c>
      <c r="R383" s="191">
        <f>VLOOKUP(A383,VBMA!$A:$AF,28,0)/100</f>
        <v>0.02948</v>
      </c>
      <c r="S383" s="191">
        <f>VLOOKUP(A383,VBMA!$A:$AF,31,0)/100</f>
        <v>0.03068</v>
      </c>
    </row>
    <row r="384" ht="15.75" customHeight="1">
      <c r="A384" s="108">
        <f>VBMA!A383</f>
        <v>45169</v>
      </c>
      <c r="B384" s="148">
        <f>VLOOKUP(A384,'VNIBOR đã xử lý'!$A:$T,12,0)</f>
        <v>0.0007036436988</v>
      </c>
      <c r="C384" s="148">
        <f>VLOOKUP(A384,'VNIBOR đã xử lý'!$A:$T,13,0)</f>
        <v>0.0009705430328</v>
      </c>
      <c r="D384" s="148">
        <f>VLOOKUP(A384,'VNIBOR đã xử lý'!$A:$T,14,0)</f>
        <v>0.001383023822</v>
      </c>
      <c r="E384" s="148">
        <f>VLOOKUP(A384,'VNIBOR đã xử lý'!$A:$T,15,0)</f>
        <v>0.003324109887</v>
      </c>
      <c r="F384" s="148">
        <f>VLOOKUP(A384,'VNIBOR đã xử lý'!$A:$T,16,0)</f>
        <v>0.007157754867</v>
      </c>
      <c r="G384" s="148">
        <f>VLOOKUP(A384,'VNIBOR đã xử lý'!$A:$T,17,0)</f>
        <v>0.007812871414</v>
      </c>
      <c r="H384" s="148">
        <f>VLOOKUP(A384,'VNIBOR đã xử lý'!$A:$T,18,0)</f>
        <v>0.01232589652</v>
      </c>
      <c r="I384" s="148">
        <f>VLOOKUP(A384,'VNIBOR đã xử lý'!$A:$T,19,0)</f>
        <v>0.01455814549</v>
      </c>
      <c r="J384" s="191">
        <f>VLOOKUP(A384,VBMA!$A:$AF,4,0)/100</f>
        <v>0.01684</v>
      </c>
      <c r="K384" s="191">
        <f>VLOOKUP(A384,VBMA!$A:$AF,7,0)/100</f>
        <v>0.01686</v>
      </c>
      <c r="L384" s="191">
        <f>VLOOKUP(A384,VBMA!$A:$AF,10,0)/100</f>
        <v>0.01716</v>
      </c>
      <c r="M384" s="191">
        <f>VLOOKUP(A384,VBMA!$A:$AF,13,0)/100</f>
        <v>0.01736</v>
      </c>
      <c r="N384" s="191">
        <f>VLOOKUP(A384,VBMA!$A:$AF,16,0)/100</f>
        <v>0.01757</v>
      </c>
      <c r="O384" s="191">
        <f>VLOOKUP(A384,VBMA!$A:$AF,19,0)/100</f>
        <v>0.02232</v>
      </c>
      <c r="P384" s="191">
        <f>VLOOKUP(A384,VBMA!$A:$AF,22,0)/100</f>
        <v>0.02577</v>
      </c>
      <c r="Q384" s="191">
        <f>VLOOKUP(A384,VBMA!$A:$AF,25,0)/100</f>
        <v>0.02761</v>
      </c>
      <c r="R384" s="191">
        <f>VLOOKUP(A384,VBMA!$A:$AF,28,0)/100</f>
        <v>0.02948</v>
      </c>
      <c r="S384" s="191">
        <f>VLOOKUP(A384,VBMA!$A:$AF,31,0)/100</f>
        <v>0.03068</v>
      </c>
    </row>
    <row r="385" ht="15.75" customHeight="1">
      <c r="A385" s="108">
        <f>VBMA!A384</f>
        <v>45168</v>
      </c>
      <c r="B385" s="148">
        <f>VLOOKUP(A385,'VNIBOR đã xử lý'!$A:$T,12,0)</f>
        <v>0.0004790290464</v>
      </c>
      <c r="C385" s="148">
        <f>VLOOKUP(A385,'VNIBOR đã xử lý'!$A:$T,13,0)</f>
        <v>0.0009580580929</v>
      </c>
      <c r="D385" s="148">
        <f>VLOOKUP(A385,'VNIBOR đã xử lý'!$A:$T,14,0)</f>
        <v>0.001389184235</v>
      </c>
      <c r="E385" s="148">
        <f>VLOOKUP(A385,'VNIBOR đã xử lý'!$A:$T,15,0)</f>
        <v>0.003377154777</v>
      </c>
      <c r="F385" s="148">
        <f>VLOOKUP(A385,'VNIBOR đã xử lý'!$A:$T,16,0)</f>
        <v>0.007233338601</v>
      </c>
      <c r="G385" s="148">
        <f>VLOOKUP(A385,'VNIBOR đã xử lý'!$A:$T,17,0)</f>
        <v>0.007856076361</v>
      </c>
      <c r="H385" s="148">
        <f>VLOOKUP(A385,'VNIBOR đã xử lý'!$A:$T,18,0)</f>
        <v>0.01228709504</v>
      </c>
      <c r="I385" s="148">
        <f>VLOOKUP(A385,'VNIBOR đã xử lý'!$A:$T,19,0)</f>
        <v>0.01453853156</v>
      </c>
      <c r="J385" s="191">
        <f>VLOOKUP(A385,VBMA!$A:$AF,4,0)/100</f>
        <v>0.01684</v>
      </c>
      <c r="K385" s="191">
        <f>VLOOKUP(A385,VBMA!$A:$AF,7,0)/100</f>
        <v>0.01686</v>
      </c>
      <c r="L385" s="191">
        <f>VLOOKUP(A385,VBMA!$A:$AF,10,0)/100</f>
        <v>0.01716</v>
      </c>
      <c r="M385" s="191">
        <f>VLOOKUP(A385,VBMA!$A:$AF,13,0)/100</f>
        <v>0.01769</v>
      </c>
      <c r="N385" s="191">
        <f>VLOOKUP(A385,VBMA!$A:$AF,16,0)/100</f>
        <v>0.01823</v>
      </c>
      <c r="O385" s="191">
        <f>VLOOKUP(A385,VBMA!$A:$AF,19,0)/100</f>
        <v>0.02218</v>
      </c>
      <c r="P385" s="191">
        <f>VLOOKUP(A385,VBMA!$A:$AF,22,0)/100</f>
        <v>0.02578</v>
      </c>
      <c r="Q385" s="191">
        <f>VLOOKUP(A385,VBMA!$A:$AF,25,0)/100</f>
        <v>0.02779</v>
      </c>
      <c r="R385" s="191">
        <f>VLOOKUP(A385,VBMA!$A:$AF,28,0)/100</f>
        <v>0.02964</v>
      </c>
      <c r="S385" s="191">
        <f>VLOOKUP(A385,VBMA!$A:$AF,31,0)/100</f>
        <v>0.03068</v>
      </c>
    </row>
    <row r="386" ht="15.75" customHeight="1">
      <c r="A386" s="108">
        <f>VBMA!A385</f>
        <v>45167</v>
      </c>
      <c r="B386" s="148">
        <f>VLOOKUP(A386,'VNIBOR đã xử lý'!$A:$T,12,0)</f>
        <v>0.0004831983677</v>
      </c>
      <c r="C386" s="148">
        <f>VLOOKUP(A386,'VNIBOR đã xử lý'!$A:$T,13,0)</f>
        <v>0.0009663967353</v>
      </c>
      <c r="D386" s="148">
        <f>VLOOKUP(A386,'VNIBOR đã xử lý'!$A:$T,14,0)</f>
        <v>0.001449595103</v>
      </c>
      <c r="E386" s="148">
        <f>VLOOKUP(A386,'VNIBOR đã xử lý'!$A:$T,15,0)</f>
        <v>0.00343070841</v>
      </c>
      <c r="F386" s="148">
        <f>VLOOKUP(A386,'VNIBOR đã xử lý'!$A:$T,16,0)</f>
        <v>0.007296295352</v>
      </c>
      <c r="G386" s="148">
        <f>VLOOKUP(A386,'VNIBOR đã xử lý'!$A:$T,17,0)</f>
        <v>0.007972773066</v>
      </c>
      <c r="H386" s="148">
        <f>VLOOKUP(A386,'VNIBOR đã xử lý'!$A:$T,18,0)</f>
        <v>0.01239403813</v>
      </c>
      <c r="I386" s="148">
        <f>VLOOKUP(A386,'VNIBOR đã xử lý'!$A:$T,19,0)</f>
        <v>0.0145925907</v>
      </c>
      <c r="J386" s="191">
        <f>VLOOKUP(A386,VBMA!$A:$AF,4,0)/100</f>
        <v>0.01684</v>
      </c>
      <c r="K386" s="191">
        <f>VLOOKUP(A386,VBMA!$A:$AF,7,0)/100</f>
        <v>0.01686</v>
      </c>
      <c r="L386" s="191">
        <f>VLOOKUP(A386,VBMA!$A:$AF,10,0)/100</f>
        <v>0.01716</v>
      </c>
      <c r="M386" s="191">
        <f>VLOOKUP(A386,VBMA!$A:$AF,13,0)/100</f>
        <v>0.01764</v>
      </c>
      <c r="N386" s="191">
        <f>VLOOKUP(A386,VBMA!$A:$AF,16,0)/100</f>
        <v>0.01811</v>
      </c>
      <c r="O386" s="191">
        <f>VLOOKUP(A386,VBMA!$A:$AF,19,0)/100</f>
        <v>0.02218</v>
      </c>
      <c r="P386" s="191">
        <f>VLOOKUP(A386,VBMA!$A:$AF,22,0)/100</f>
        <v>0.02578</v>
      </c>
      <c r="Q386" s="191">
        <f>VLOOKUP(A386,VBMA!$A:$AF,25,0)/100</f>
        <v>0.02784</v>
      </c>
      <c r="R386" s="191">
        <f>VLOOKUP(A386,VBMA!$A:$AF,28,0)/100</f>
        <v>0.02959</v>
      </c>
      <c r="S386" s="191">
        <f>VLOOKUP(A386,VBMA!$A:$AF,31,0)/100</f>
        <v>0.03073</v>
      </c>
    </row>
    <row r="387" ht="15.75" customHeight="1">
      <c r="A387" s="108">
        <f>VBMA!A386</f>
        <v>45166</v>
      </c>
      <c r="B387" s="148">
        <f>VLOOKUP(A387,'VNIBOR đã xử lý'!$A:$T,12,0)</f>
        <v>0.0004776702701</v>
      </c>
      <c r="C387" s="148">
        <f>VLOOKUP(A387,'VNIBOR đã xử lý'!$A:$T,13,0)</f>
        <v>0.001003107567</v>
      </c>
      <c r="D387" s="148">
        <f>VLOOKUP(A387,'VNIBOR đã xử lý'!$A:$T,14,0)</f>
        <v>0.001385243783</v>
      </c>
      <c r="E387" s="148">
        <f>VLOOKUP(A387,'VNIBOR đã xử lý'!$A:$T,15,0)</f>
        <v>0.003439225945</v>
      </c>
      <c r="F387" s="148">
        <f>VLOOKUP(A387,'VNIBOR đã xử lý'!$A:$T,16,0)</f>
        <v>0.007236704592</v>
      </c>
      <c r="G387" s="148">
        <f>VLOOKUP(A387,'VNIBOR đã xử lý'!$A:$T,17,0)</f>
        <v>0.00783379243</v>
      </c>
      <c r="H387" s="148">
        <f>VLOOKUP(A387,'VNIBOR đã xử lý'!$A:$T,18,0)</f>
        <v>0.01230000946</v>
      </c>
      <c r="I387" s="148">
        <f>VLOOKUP(A387,'VNIBOR đã xử lý'!$A:$T,19,0)</f>
        <v>0.01454505972</v>
      </c>
      <c r="J387" s="191">
        <f>VLOOKUP(A387,VBMA!$A:$AF,4,0)/100</f>
        <v>0.01684</v>
      </c>
      <c r="K387" s="191">
        <f>VLOOKUP(A387,VBMA!$A:$AF,7,0)/100</f>
        <v>0.01686</v>
      </c>
      <c r="L387" s="191">
        <f>VLOOKUP(A387,VBMA!$A:$AF,10,0)/100</f>
        <v>0.01716</v>
      </c>
      <c r="M387" s="191">
        <f>VLOOKUP(A387,VBMA!$A:$AF,13,0)/100</f>
        <v>0.0175</v>
      </c>
      <c r="N387" s="191">
        <f>VLOOKUP(A387,VBMA!$A:$AF,16,0)/100</f>
        <v>0.01783</v>
      </c>
      <c r="O387" s="191">
        <f>VLOOKUP(A387,VBMA!$A:$AF,19,0)/100</f>
        <v>0.022</v>
      </c>
      <c r="P387" s="191">
        <f>VLOOKUP(A387,VBMA!$A:$AF,22,0)/100</f>
        <v>0.02547</v>
      </c>
      <c r="Q387" s="191">
        <f>VLOOKUP(A387,VBMA!$A:$AF,25,0)/100</f>
        <v>0.02743</v>
      </c>
      <c r="R387" s="191">
        <f>VLOOKUP(A387,VBMA!$A:$AF,28,0)/100</f>
        <v>0.02959</v>
      </c>
      <c r="S387" s="191">
        <f>VLOOKUP(A387,VBMA!$A:$AF,31,0)/100</f>
        <v>0.03064</v>
      </c>
    </row>
    <row r="388" ht="15.75" customHeight="1">
      <c r="A388" s="108">
        <f>VBMA!A387</f>
        <v>45163</v>
      </c>
      <c r="B388" s="148">
        <f>VLOOKUP(A388,'VNIBOR đã xử lý'!$A:$T,12,0)</f>
        <v>0.0004811886846</v>
      </c>
      <c r="C388" s="148">
        <f>VLOOKUP(A388,'VNIBOR đã xử lý'!$A:$T,13,0)</f>
        <v>0.000938317935</v>
      </c>
      <c r="D388" s="148">
        <f>VLOOKUP(A388,'VNIBOR đã xử lý'!$A:$T,14,0)</f>
        <v>0.001347328317</v>
      </c>
      <c r="E388" s="148">
        <f>VLOOKUP(A388,'VNIBOR đã xử lý'!$A:$T,15,0)</f>
        <v>0.003512677398</v>
      </c>
      <c r="F388" s="148">
        <f>VLOOKUP(A388,'VNIBOR đã xử lý'!$A:$T,16,0)</f>
        <v>0.007265949138</v>
      </c>
      <c r="G388" s="148">
        <f>VLOOKUP(A388,'VNIBOR đã xử lý'!$A:$T,17,0)</f>
        <v>0.007987732165</v>
      </c>
      <c r="H388" s="148">
        <f>VLOOKUP(A388,'VNIBOR đã xử lý'!$A:$T,18,0)</f>
        <v>0.01260714354</v>
      </c>
      <c r="I388" s="148">
        <f>VLOOKUP(A388,'VNIBOR đã xử lý'!$A:$T,19,0)</f>
        <v>0.01470031432</v>
      </c>
      <c r="J388" s="191">
        <f>VLOOKUP(A388,VBMA!$A:$AF,4,0)/100</f>
        <v>0.01684</v>
      </c>
      <c r="K388" s="191">
        <f>VLOOKUP(A388,VBMA!$A:$AF,7,0)/100</f>
        <v>0.01689</v>
      </c>
      <c r="L388" s="191">
        <f>VLOOKUP(A388,VBMA!$A:$AF,10,0)/100</f>
        <v>0.01716</v>
      </c>
      <c r="M388" s="191">
        <f>VLOOKUP(A388,VBMA!$A:$AF,13,0)/100</f>
        <v>0.0175</v>
      </c>
      <c r="N388" s="191">
        <f>VLOOKUP(A388,VBMA!$A:$AF,16,0)/100</f>
        <v>0.01783</v>
      </c>
      <c r="O388" s="191">
        <f>VLOOKUP(A388,VBMA!$A:$AF,19,0)/100</f>
        <v>0.022</v>
      </c>
      <c r="P388" s="191">
        <f>VLOOKUP(A388,VBMA!$A:$AF,22,0)/100</f>
        <v>0.02544</v>
      </c>
      <c r="Q388" s="191">
        <f>VLOOKUP(A388,VBMA!$A:$AF,25,0)/100</f>
        <v>0.02746</v>
      </c>
      <c r="R388" s="191">
        <f>VLOOKUP(A388,VBMA!$A:$AF,28,0)/100</f>
        <v>0.02959</v>
      </c>
      <c r="S388" s="191">
        <f>VLOOKUP(A388,VBMA!$A:$AF,31,0)/100</f>
        <v>0.03064</v>
      </c>
    </row>
    <row r="389" ht="15.75" customHeight="1">
      <c r="A389" s="108">
        <f>VBMA!A388</f>
        <v>45162</v>
      </c>
      <c r="B389" s="148">
        <f>VLOOKUP(A389,'VNIBOR đã xử lý'!$A:$T,12,0)</f>
        <v>0.0004804869543</v>
      </c>
      <c r="C389" s="148">
        <f>VLOOKUP(A389,'VNIBOR đã xử lý'!$A:$T,13,0)</f>
        <v>0.0009609739086</v>
      </c>
      <c r="D389" s="148">
        <f>VLOOKUP(A389,'VNIBOR đã xử lý'!$A:$T,14,0)</f>
        <v>0.001393412168</v>
      </c>
      <c r="E389" s="148">
        <f>VLOOKUP(A389,'VNIBOR đã xử lý'!$A:$T,15,0)</f>
        <v>0.003555603462</v>
      </c>
      <c r="F389" s="148">
        <f>VLOOKUP(A389,'VNIBOR đã xử lý'!$A:$T,16,0)</f>
        <v>0.007327426053</v>
      </c>
      <c r="G389" s="148">
        <f>VLOOKUP(A389,'VNIBOR đã xử lý'!$A:$T,17,0)</f>
        <v>0.008168278223</v>
      </c>
      <c r="H389" s="148">
        <f>VLOOKUP(A389,'VNIBOR đã xử lý'!$A:$T,18,0)</f>
        <v>0.01256473386</v>
      </c>
      <c r="I389" s="148">
        <f>VLOOKUP(A389,'VNIBOR đã xử lý'!$A:$T,19,0)</f>
        <v>0.01467887645</v>
      </c>
      <c r="J389" s="191">
        <f>VLOOKUP(A389,VBMA!$A:$AF,4,0)/100</f>
        <v>0.01684</v>
      </c>
      <c r="K389" s="191">
        <f>VLOOKUP(A389,VBMA!$A:$AF,7,0)/100</f>
        <v>0.01689</v>
      </c>
      <c r="L389" s="191">
        <f>VLOOKUP(A389,VBMA!$A:$AF,10,0)/100</f>
        <v>0.01716</v>
      </c>
      <c r="M389" s="191">
        <f>VLOOKUP(A389,VBMA!$A:$AF,13,0)/100</f>
        <v>0.01739</v>
      </c>
      <c r="N389" s="191">
        <f>VLOOKUP(A389,VBMA!$A:$AF,16,0)/100</f>
        <v>0.01763</v>
      </c>
      <c r="O389" s="191">
        <f>VLOOKUP(A389,VBMA!$A:$AF,19,0)/100</f>
        <v>0.02204</v>
      </c>
      <c r="P389" s="191">
        <f>VLOOKUP(A389,VBMA!$A:$AF,22,0)/100</f>
        <v>0.0255</v>
      </c>
      <c r="Q389" s="191">
        <f>VLOOKUP(A389,VBMA!$A:$AF,25,0)/100</f>
        <v>0.02749</v>
      </c>
      <c r="R389" s="191">
        <f>VLOOKUP(A389,VBMA!$A:$AF,28,0)/100</f>
        <v>0.02959</v>
      </c>
      <c r="S389" s="191">
        <f>VLOOKUP(A389,VBMA!$A:$AF,31,0)/100</f>
        <v>0.03064</v>
      </c>
    </row>
    <row r="390" ht="15.75" customHeight="1">
      <c r="A390" s="108">
        <f>VBMA!A389</f>
        <v>45161</v>
      </c>
      <c r="B390" s="148">
        <f>VLOOKUP(A390,'VNIBOR đã xử lý'!$A:$T,12,0)</f>
        <v>0.0004791036309</v>
      </c>
      <c r="C390" s="148">
        <f>VLOOKUP(A390,'VNIBOR đã xử lý'!$A:$T,13,0)</f>
        <v>0.0009342520802</v>
      </c>
      <c r="D390" s="148">
        <f>VLOOKUP(A390,'VNIBOR đã xử lý'!$A:$T,14,0)</f>
        <v>0.001461266074</v>
      </c>
      <c r="E390" s="148">
        <f>VLOOKUP(A390,'VNIBOR đã xử lý'!$A:$T,15,0)</f>
        <v>0.00356932205</v>
      </c>
      <c r="F390" s="148">
        <f>VLOOKUP(A390,'VNIBOR đã xử lý'!$A:$T,16,0)</f>
        <v>0.007354240734</v>
      </c>
      <c r="G390" s="148">
        <f>VLOOKUP(A390,'VNIBOR đã xử lý'!$A:$T,17,0)</f>
        <v>0.008096851362</v>
      </c>
      <c r="H390" s="148">
        <f>VLOOKUP(A390,'VNIBOR đã xử lý'!$A:$T,18,0)</f>
        <v>0.01238482886</v>
      </c>
      <c r="I390" s="148">
        <f>VLOOKUP(A390,'VNIBOR đã xử lý'!$A:$T,19,0)</f>
        <v>0.01461266074</v>
      </c>
      <c r="J390" s="191">
        <f>VLOOKUP(A390,VBMA!$A:$AF,4,0)/100</f>
        <v>0.01689</v>
      </c>
      <c r="K390" s="191">
        <f>VLOOKUP(A390,VBMA!$A:$AF,7,0)/100</f>
        <v>0.01693</v>
      </c>
      <c r="L390" s="191">
        <f>VLOOKUP(A390,VBMA!$A:$AF,10,0)/100</f>
        <v>0.0172</v>
      </c>
      <c r="M390" s="191">
        <f>VLOOKUP(A390,VBMA!$A:$AF,13,0)/100</f>
        <v>0.01752</v>
      </c>
      <c r="N390" s="191">
        <f>VLOOKUP(A390,VBMA!$A:$AF,16,0)/100</f>
        <v>0.01783</v>
      </c>
      <c r="O390" s="191">
        <f>VLOOKUP(A390,VBMA!$A:$AF,19,0)/100</f>
        <v>0.02196</v>
      </c>
      <c r="P390" s="191">
        <f>VLOOKUP(A390,VBMA!$A:$AF,22,0)/100</f>
        <v>0.02571</v>
      </c>
      <c r="Q390" s="191">
        <f>VLOOKUP(A390,VBMA!$A:$AF,25,0)/100</f>
        <v>0.02756</v>
      </c>
      <c r="R390" s="191">
        <f>VLOOKUP(A390,VBMA!$A:$AF,28,0)/100</f>
        <v>0.02964</v>
      </c>
      <c r="S390" s="191">
        <f>VLOOKUP(A390,VBMA!$A:$AF,31,0)/100</f>
        <v>0.03064</v>
      </c>
    </row>
    <row r="391" ht="15.75" customHeight="1">
      <c r="A391" s="108">
        <f>VBMA!A390</f>
        <v>45160</v>
      </c>
      <c r="B391" s="148">
        <f>VLOOKUP(A391,'VNIBOR đã xử lý'!$A:$T,12,0)</f>
        <v>0.0004743197703</v>
      </c>
      <c r="C391" s="148">
        <f>VLOOKUP(A391,'VNIBOR đã xử lý'!$A:$T,13,0)</f>
        <v>0.0009249235522</v>
      </c>
      <c r="D391" s="148">
        <f>VLOOKUP(A391,'VNIBOR đã xử lý'!$A:$T,14,0)</f>
        <v>0.001422959311</v>
      </c>
      <c r="E391" s="148">
        <f>VLOOKUP(A391,'VNIBOR đã xử lý'!$A:$T,15,0)</f>
        <v>0.003581114266</v>
      </c>
      <c r="F391" s="148">
        <f>VLOOKUP(A391,'VNIBOR đã xử lý'!$A:$T,16,0)</f>
        <v>0.007280808475</v>
      </c>
      <c r="G391" s="148">
        <f>VLOOKUP(A391,'VNIBOR đã xử lý'!$A:$T,17,0)</f>
        <v>0.008087152084</v>
      </c>
      <c r="H391" s="148">
        <f>VLOOKUP(A391,'VNIBOR đã xử lý'!$A:$T,18,0)</f>
        <v>0.0121900181</v>
      </c>
      <c r="I391" s="148">
        <f>VLOOKUP(A391,'VNIBOR đã xử lý'!$A:$T,19,0)</f>
        <v>0.01451418497</v>
      </c>
      <c r="J391" s="191">
        <f>VLOOKUP(A391,VBMA!$A:$AF,4,0)/100</f>
        <v>0.01689</v>
      </c>
      <c r="K391" s="191">
        <f>VLOOKUP(A391,VBMA!$A:$AF,7,0)/100</f>
        <v>0.01693</v>
      </c>
      <c r="L391" s="191">
        <f>VLOOKUP(A391,VBMA!$A:$AF,10,0)/100</f>
        <v>0.0172</v>
      </c>
      <c r="M391" s="191">
        <f>VLOOKUP(A391,VBMA!$A:$AF,13,0)/100</f>
        <v>0.01752</v>
      </c>
      <c r="N391" s="191">
        <f>VLOOKUP(A391,VBMA!$A:$AF,16,0)/100</f>
        <v>0.01783</v>
      </c>
      <c r="O391" s="191">
        <f>VLOOKUP(A391,VBMA!$A:$AF,19,0)/100</f>
        <v>0.0219</v>
      </c>
      <c r="P391" s="191">
        <f>VLOOKUP(A391,VBMA!$A:$AF,22,0)/100</f>
        <v>0.02562</v>
      </c>
      <c r="Q391" s="191">
        <f>VLOOKUP(A391,VBMA!$A:$AF,25,0)/100</f>
        <v>0.02734</v>
      </c>
      <c r="R391" s="191">
        <f>VLOOKUP(A391,VBMA!$A:$AF,28,0)/100</f>
        <v>0.02959</v>
      </c>
      <c r="S391" s="191">
        <f>VLOOKUP(A391,VBMA!$A:$AF,31,0)/100</f>
        <v>0.03064</v>
      </c>
    </row>
    <row r="392" ht="15.75" customHeight="1">
      <c r="A392" s="108">
        <f>VBMA!A391</f>
        <v>45159</v>
      </c>
      <c r="B392" s="148">
        <f>VLOOKUP(A392,'VNIBOR đã xử lý'!$A:$T,12,0)</f>
        <v>0.0005083136943</v>
      </c>
      <c r="C392" s="148">
        <f>VLOOKUP(A392,'VNIBOR đã xử lý'!$A:$T,13,0)</f>
        <v>0.001040832803</v>
      </c>
      <c r="D392" s="148">
        <f>VLOOKUP(A392,'VNIBOR đã xử lý'!$A:$T,14,0)</f>
        <v>0.001549146497</v>
      </c>
      <c r="E392" s="148">
        <f>VLOOKUP(A392,'VNIBOR đã xử lý'!$A:$T,15,0)</f>
        <v>0.003848660828</v>
      </c>
      <c r="F392" s="148">
        <f>VLOOKUP(A392,'VNIBOR đã xử lý'!$A:$T,16,0)</f>
        <v>0.007648910828</v>
      </c>
      <c r="G392" s="148">
        <f>VLOOKUP(A392,'VNIBOR đã xử lý'!$A:$T,17,0)</f>
        <v>0.008423484076</v>
      </c>
      <c r="H392" s="148">
        <f>VLOOKUP(A392,'VNIBOR đã xử lý'!$A:$T,18,0)</f>
        <v>0.01297410191</v>
      </c>
      <c r="I392" s="148">
        <f>VLOOKUP(A392,'VNIBOR đã xử lý'!$A:$T,19,0)</f>
        <v>0.01491053503</v>
      </c>
      <c r="J392" s="191">
        <f>VLOOKUP(A392,VBMA!$A:$AF,4,0)/100</f>
        <v>0.01689</v>
      </c>
      <c r="K392" s="191">
        <f>VLOOKUP(A392,VBMA!$A:$AF,7,0)/100</f>
        <v>0.01691</v>
      </c>
      <c r="L392" s="191">
        <f>VLOOKUP(A392,VBMA!$A:$AF,10,0)/100</f>
        <v>0.0172</v>
      </c>
      <c r="M392" s="191">
        <f>VLOOKUP(A392,VBMA!$A:$AF,13,0)/100</f>
        <v>0.01752</v>
      </c>
      <c r="N392" s="191">
        <f>VLOOKUP(A392,VBMA!$A:$AF,16,0)/100</f>
        <v>0.01783</v>
      </c>
      <c r="O392" s="191">
        <f>VLOOKUP(A392,VBMA!$A:$AF,19,0)/100</f>
        <v>0.02167</v>
      </c>
      <c r="P392" s="191">
        <f>VLOOKUP(A392,VBMA!$A:$AF,22,0)/100</f>
        <v>0.02531</v>
      </c>
      <c r="Q392" s="191">
        <f>VLOOKUP(A392,VBMA!$A:$AF,25,0)/100</f>
        <v>0.02719</v>
      </c>
      <c r="R392" s="191">
        <f>VLOOKUP(A392,VBMA!$A:$AF,28,0)/100</f>
        <v>0.02959</v>
      </c>
      <c r="S392" s="191">
        <f>VLOOKUP(A392,VBMA!$A:$AF,31,0)/100</f>
        <v>0.03064</v>
      </c>
    </row>
    <row r="393" ht="15.75" customHeight="1">
      <c r="A393" s="108">
        <f>VBMA!A392</f>
        <v>45156</v>
      </c>
      <c r="B393" s="148">
        <f>VLOOKUP(A393,'VNIBOR đã xử lý'!$A:$T,12,0)</f>
        <v>0.0004791640398</v>
      </c>
      <c r="C393" s="148">
        <f>VLOOKUP(A393,'VNIBOR đã xử lý'!$A:$T,13,0)</f>
        <v>0.0009583280797</v>
      </c>
      <c r="D393" s="148">
        <f>VLOOKUP(A393,'VNIBOR đã xử lý'!$A:$T,14,0)</f>
        <v>0.001509366726</v>
      </c>
      <c r="E393" s="148">
        <f>VLOOKUP(A393,'VNIBOR đã xử lý'!$A:$T,15,0)</f>
        <v>0.003905186925</v>
      </c>
      <c r="F393" s="148">
        <f>VLOOKUP(A393,'VNIBOR đã xử lý'!$A:$T,16,0)</f>
        <v>0.007546833628</v>
      </c>
      <c r="G393" s="148">
        <f>VLOOKUP(A393,'VNIBOR đã xử lý'!$A:$T,17,0)</f>
        <v>0.008385370697</v>
      </c>
      <c r="H393" s="148">
        <f>VLOOKUP(A393,'VNIBOR đã xử lý'!$A:$T,18,0)</f>
        <v>0.01257805605</v>
      </c>
      <c r="I393" s="148">
        <f>VLOOKUP(A393,'VNIBOR đã xử lý'!$A:$T,19,0)</f>
        <v>0.01471033602</v>
      </c>
      <c r="J393" s="191">
        <f>VLOOKUP(A393,VBMA!$A:$AF,4,0)/100</f>
        <v>0.01689</v>
      </c>
      <c r="K393" s="191">
        <f>VLOOKUP(A393,VBMA!$A:$AF,7,0)/100</f>
        <v>0.01691</v>
      </c>
      <c r="L393" s="191">
        <f>VLOOKUP(A393,VBMA!$A:$AF,10,0)/100</f>
        <v>0.0172</v>
      </c>
      <c r="M393" s="191">
        <f>VLOOKUP(A393,VBMA!$A:$AF,13,0)/100</f>
        <v>0.01751</v>
      </c>
      <c r="N393" s="191">
        <f>VLOOKUP(A393,VBMA!$A:$AF,16,0)/100</f>
        <v>0.01782</v>
      </c>
      <c r="O393" s="191">
        <f>VLOOKUP(A393,VBMA!$A:$AF,19,0)/100</f>
        <v>0.02166</v>
      </c>
      <c r="P393" s="191">
        <f>VLOOKUP(A393,VBMA!$A:$AF,22,0)/100</f>
        <v>0.02488</v>
      </c>
      <c r="Q393" s="191">
        <f>VLOOKUP(A393,VBMA!$A:$AF,25,0)/100</f>
        <v>0.02685</v>
      </c>
      <c r="R393" s="191">
        <f>VLOOKUP(A393,VBMA!$A:$AF,28,0)/100</f>
        <v>0.02959</v>
      </c>
      <c r="S393" s="191">
        <f>VLOOKUP(A393,VBMA!$A:$AF,31,0)/100</f>
        <v>0.03064</v>
      </c>
    </row>
    <row r="394" ht="15.75" customHeight="1">
      <c r="A394" s="108">
        <f>VBMA!A393</f>
        <v>45155</v>
      </c>
      <c r="B394" s="148">
        <f>VLOOKUP(A394,'VNIBOR đã xử lý'!$A:$T,12,0)</f>
        <v>0.0005261064725</v>
      </c>
      <c r="C394" s="148">
        <f>VLOOKUP(A394,'VNIBOR đã xử lý'!$A:$T,13,0)</f>
        <v>0.001004385084</v>
      </c>
      <c r="D394" s="148">
        <f>VLOOKUP(A394,'VNIBOR đã xử lý'!$A:$T,14,0)</f>
        <v>0.001506577626</v>
      </c>
      <c r="E394" s="148">
        <f>VLOOKUP(A394,'VNIBOR đã xử lý'!$A:$T,15,0)</f>
        <v>0.003945798544</v>
      </c>
      <c r="F394" s="148">
        <f>VLOOKUP(A394,'VNIBOR đã xử lý'!$A:$T,16,0)</f>
        <v>0.007652457781</v>
      </c>
      <c r="G394" s="148">
        <f>VLOOKUP(A394,'VNIBOR đã xử lý'!$A:$T,17,0)</f>
        <v>0.008489445351</v>
      </c>
      <c r="H394" s="148">
        <f>VLOOKUP(A394,'VNIBOR đã xử lý'!$A:$T,18,0)</f>
        <v>0.0126743832</v>
      </c>
      <c r="I394" s="148">
        <f>VLOOKUP(A394,'VNIBOR đã xử lý'!$A:$T,19,0)</f>
        <v>0.01477880909</v>
      </c>
      <c r="J394" s="191">
        <f>VLOOKUP(A394,VBMA!$A:$AF,4,0)/100</f>
        <v>0.01693</v>
      </c>
      <c r="K394" s="191">
        <f>VLOOKUP(A394,VBMA!$A:$AF,7,0)/100</f>
        <v>0.01695</v>
      </c>
      <c r="L394" s="191">
        <f>VLOOKUP(A394,VBMA!$A:$AF,10,0)/100</f>
        <v>0.01725</v>
      </c>
      <c r="M394" s="191">
        <f>VLOOKUP(A394,VBMA!$A:$AF,13,0)/100</f>
        <v>0.01754</v>
      </c>
      <c r="N394" s="191">
        <f>VLOOKUP(A394,VBMA!$A:$AF,16,0)/100</f>
        <v>0.01783</v>
      </c>
      <c r="O394" s="191">
        <f>VLOOKUP(A394,VBMA!$A:$AF,19,0)/100</f>
        <v>0.02188</v>
      </c>
      <c r="P394" s="191">
        <f>VLOOKUP(A394,VBMA!$A:$AF,22,0)/100</f>
        <v>0.02522</v>
      </c>
      <c r="Q394" s="191">
        <f>VLOOKUP(A394,VBMA!$A:$AF,25,0)/100</f>
        <v>0.02714</v>
      </c>
      <c r="R394" s="191">
        <f>VLOOKUP(A394,VBMA!$A:$AF,28,0)/100</f>
        <v>0.02959</v>
      </c>
      <c r="S394" s="191">
        <f>VLOOKUP(A394,VBMA!$A:$AF,31,0)/100</f>
        <v>0.03068</v>
      </c>
    </row>
    <row r="395" ht="15.75" customHeight="1">
      <c r="A395" s="108">
        <f>VBMA!A394</f>
        <v>45154</v>
      </c>
      <c r="B395" s="148">
        <f>VLOOKUP(A395,'VNIBOR đã xử lý'!$A:$T,12,0)</f>
        <v>0.0005541190438</v>
      </c>
      <c r="C395" s="148">
        <f>VLOOKUP(A395,'VNIBOR đã xử lý'!$A:$T,13,0)</f>
        <v>0.001108238088</v>
      </c>
      <c r="D395" s="148">
        <f>VLOOKUP(A395,'VNIBOR đã xử lý'!$A:$T,14,0)</f>
        <v>0.001590080735</v>
      </c>
      <c r="E395" s="148">
        <f>VLOOKUP(A395,'VNIBOR đã xử lý'!$A:$T,15,0)</f>
        <v>0.004023386101</v>
      </c>
      <c r="F395" s="148">
        <f>VLOOKUP(A395,'VNIBOR đã xử lý'!$A:$T,16,0)</f>
        <v>0.007709482349</v>
      </c>
      <c r="G395" s="148">
        <f>VLOOKUP(A395,'VNIBOR đã xử lý'!$A:$T,17,0)</f>
        <v>0.008576799114</v>
      </c>
      <c r="H395" s="148">
        <f>VLOOKUP(A395,'VNIBOR đã xử lý'!$A:$T,18,0)</f>
        <v>0.01276883014</v>
      </c>
      <c r="I395" s="148">
        <f>VLOOKUP(A395,'VNIBOR đã xử lý'!$A:$T,19,0)</f>
        <v>0.01481666139</v>
      </c>
      <c r="J395" s="191">
        <f>VLOOKUP(A395,VBMA!$A:$AF,4,0)/100</f>
        <v>0.01691</v>
      </c>
      <c r="K395" s="191">
        <f>VLOOKUP(A395,VBMA!$A:$AF,7,0)/100</f>
        <v>0.01693</v>
      </c>
      <c r="L395" s="191">
        <f>VLOOKUP(A395,VBMA!$A:$AF,10,0)/100</f>
        <v>0.01723</v>
      </c>
      <c r="M395" s="191">
        <f>VLOOKUP(A395,VBMA!$A:$AF,13,0)/100</f>
        <v>0.01753</v>
      </c>
      <c r="N395" s="191">
        <f>VLOOKUP(A395,VBMA!$A:$AF,16,0)/100</f>
        <v>0.01783</v>
      </c>
      <c r="O395" s="191">
        <f>VLOOKUP(A395,VBMA!$A:$AF,19,0)/100</f>
        <v>0.022</v>
      </c>
      <c r="P395" s="191">
        <f>VLOOKUP(A395,VBMA!$A:$AF,22,0)/100</f>
        <v>0.02538</v>
      </c>
      <c r="Q395" s="191">
        <f>VLOOKUP(A395,VBMA!$A:$AF,25,0)/100</f>
        <v>0.02746</v>
      </c>
      <c r="R395" s="191">
        <f>VLOOKUP(A395,VBMA!$A:$AF,28,0)/100</f>
        <v>0.02959</v>
      </c>
      <c r="S395" s="191">
        <f>VLOOKUP(A395,VBMA!$A:$AF,31,0)/100</f>
        <v>0.03064</v>
      </c>
    </row>
    <row r="396" ht="15.75" customHeight="1">
      <c r="A396" s="108">
        <f>VBMA!A395</f>
        <v>45153</v>
      </c>
      <c r="B396" s="148">
        <f>VLOOKUP(A396,'VNIBOR đã xử lý'!$A:$T,12,0)</f>
        <v>0.0005287292818</v>
      </c>
      <c r="C396" s="148">
        <f>VLOOKUP(A396,'VNIBOR đã xử lý'!$A:$T,13,0)</f>
        <v>0.001081491713</v>
      </c>
      <c r="D396" s="148">
        <f>VLOOKUP(A396,'VNIBOR đã xử lý'!$A:$T,14,0)</f>
        <v>0.001562154696</v>
      </c>
      <c r="E396" s="148">
        <f>VLOOKUP(A396,'VNIBOR đã xử lý'!$A:$T,15,0)</f>
        <v>0.004013535912</v>
      </c>
      <c r="F396" s="148">
        <f>VLOOKUP(A396,'VNIBOR đã xử lý'!$A:$T,16,0)</f>
        <v>0.007690607735</v>
      </c>
      <c r="G396" s="148">
        <f>VLOOKUP(A396,'VNIBOR đã xử lý'!$A:$T,17,0)</f>
        <v>0.008531767956</v>
      </c>
      <c r="H396" s="148">
        <f>VLOOKUP(A396,'VNIBOR đã xử lý'!$A:$T,18,0)</f>
        <v>0.01273756906</v>
      </c>
      <c r="I396" s="148">
        <f>VLOOKUP(A396,'VNIBOR đã xử lý'!$A:$T,19,0)</f>
        <v>0.01475635359</v>
      </c>
      <c r="J396" s="191">
        <f>VLOOKUP(A396,VBMA!$A:$AF,4,0)/100</f>
        <v>0.01682</v>
      </c>
      <c r="K396" s="191">
        <f>VLOOKUP(A396,VBMA!$A:$AF,7,0)/100</f>
        <v>0.01684</v>
      </c>
      <c r="L396" s="191">
        <f>VLOOKUP(A396,VBMA!$A:$AF,10,0)/100</f>
        <v>0.01714</v>
      </c>
      <c r="M396" s="191">
        <f>VLOOKUP(A396,VBMA!$A:$AF,13,0)/100</f>
        <v>0.01748</v>
      </c>
      <c r="N396" s="191">
        <f>VLOOKUP(A396,VBMA!$A:$AF,16,0)/100</f>
        <v>0.01783</v>
      </c>
      <c r="O396" s="191">
        <f>VLOOKUP(A396,VBMA!$A:$AF,19,0)/100</f>
        <v>0.02182</v>
      </c>
      <c r="P396" s="191">
        <f>VLOOKUP(A396,VBMA!$A:$AF,22,0)/100</f>
        <v>0.02502</v>
      </c>
      <c r="Q396" s="191">
        <f>VLOOKUP(A396,VBMA!$A:$AF,25,0)/100</f>
        <v>0.02684</v>
      </c>
      <c r="R396" s="191">
        <f>VLOOKUP(A396,VBMA!$A:$AF,28,0)/100</f>
        <v>0.02955</v>
      </c>
      <c r="S396" s="191">
        <f>VLOOKUP(A396,VBMA!$A:$AF,31,0)/100</f>
        <v>0.03064</v>
      </c>
    </row>
    <row r="397" ht="15.75" customHeight="1">
      <c r="A397" s="108">
        <f>VBMA!A396</f>
        <v>45152</v>
      </c>
      <c r="B397" s="148">
        <f>VLOOKUP(A397,'VNIBOR đã xử lý'!$A:$T,12,0)</f>
        <v>0.0004954151602</v>
      </c>
      <c r="C397" s="148">
        <f>VLOOKUP(A397,'VNIBOR đã xử lý'!$A:$T,13,0)</f>
        <v>0.001061603915</v>
      </c>
      <c r="D397" s="148">
        <f>VLOOKUP(A397,'VNIBOR đã xử lý'!$A:$T,14,0)</f>
        <v>0.001533427877</v>
      </c>
      <c r="E397" s="148">
        <f>VLOOKUP(A397,'VNIBOR đã xử lý'!$A:$T,15,0)</f>
        <v>0.004010503678</v>
      </c>
      <c r="F397" s="148">
        <f>VLOOKUP(A397,'VNIBOR đã xử lý'!$A:$T,16,0)</f>
        <v>0.007667139384</v>
      </c>
      <c r="G397" s="148">
        <f>VLOOKUP(A397,'VNIBOR đã xử lý'!$A:$T,17,0)</f>
        <v>0.008374875327</v>
      </c>
      <c r="H397" s="148">
        <f>VLOOKUP(A397,'VNIBOR đã xử lý'!$A:$T,18,0)</f>
        <v>0.01257410859</v>
      </c>
      <c r="I397" s="148">
        <f>VLOOKUP(A397,'VNIBOR đã xử lý'!$A:$T,19,0)</f>
        <v>0.01467372522</v>
      </c>
      <c r="J397" s="191">
        <f>VLOOKUP(A397,VBMA!$A:$AF,4,0)/100</f>
        <v>0.01682</v>
      </c>
      <c r="K397" s="191">
        <f>VLOOKUP(A397,VBMA!$A:$AF,7,0)/100</f>
        <v>0.01684</v>
      </c>
      <c r="L397" s="191">
        <f>VLOOKUP(A397,VBMA!$A:$AF,10,0)/100</f>
        <v>0.01714</v>
      </c>
      <c r="M397" s="191">
        <f>VLOOKUP(A397,VBMA!$A:$AF,13,0)/100</f>
        <v>0.01748</v>
      </c>
      <c r="N397" s="191">
        <f>VLOOKUP(A397,VBMA!$A:$AF,16,0)/100</f>
        <v>0.01783</v>
      </c>
      <c r="O397" s="191">
        <f>VLOOKUP(A397,VBMA!$A:$AF,19,0)/100</f>
        <v>0.02131</v>
      </c>
      <c r="P397" s="191">
        <f>VLOOKUP(A397,VBMA!$A:$AF,22,0)/100</f>
        <v>0.02457</v>
      </c>
      <c r="Q397" s="191">
        <f>VLOOKUP(A397,VBMA!$A:$AF,25,0)/100</f>
        <v>0.02678</v>
      </c>
      <c r="R397" s="191">
        <f>VLOOKUP(A397,VBMA!$A:$AF,28,0)/100</f>
        <v>0.02955</v>
      </c>
      <c r="S397" s="191">
        <f>VLOOKUP(A397,VBMA!$A:$AF,31,0)/100</f>
        <v>0.03064</v>
      </c>
    </row>
    <row r="398" ht="15.75" customHeight="1">
      <c r="A398" s="108">
        <f>VBMA!A397</f>
        <v>45149</v>
      </c>
      <c r="B398" s="148">
        <f>VLOOKUP(A398,'VNIBOR đã xử lý'!$A:$T,12,0)</f>
        <v>0.0004949394233</v>
      </c>
      <c r="C398" s="148">
        <f>VLOOKUP(A398,'VNIBOR đã xử lý'!$A:$T,13,0)</f>
        <v>0.001037015935</v>
      </c>
      <c r="D398" s="148">
        <f>VLOOKUP(A398,'VNIBOR đã xử lý'!$A:$T,14,0)</f>
        <v>0.001579092446</v>
      </c>
      <c r="E398" s="148">
        <f>VLOOKUP(A398,'VNIBOR đã xử lý'!$A:$T,15,0)</f>
        <v>0.004100926651</v>
      </c>
      <c r="F398" s="148">
        <f>VLOOKUP(A398,'VNIBOR đã xử lý'!$A:$T,16,0)</f>
        <v>0.00754193407</v>
      </c>
      <c r="G398" s="148">
        <f>VLOOKUP(A398,'VNIBOR đã xử lý'!$A:$T,17,0)</f>
        <v>0.008343264565</v>
      </c>
      <c r="H398" s="148">
        <f>VLOOKUP(A398,'VNIBOR đã xử lý'!$A:$T,18,0)</f>
        <v>0.01277415083</v>
      </c>
      <c r="I398" s="148">
        <f>VLOOKUP(A398,'VNIBOR đã xử lý'!$A:$T,19,0)</f>
        <v>0.01473033998</v>
      </c>
      <c r="J398" s="191">
        <f>VLOOKUP(A398,VBMA!$A:$AF,4,0)/100</f>
        <v>0.01673</v>
      </c>
      <c r="K398" s="191">
        <f>VLOOKUP(A398,VBMA!$A:$AF,7,0)/100</f>
        <v>0.01677</v>
      </c>
      <c r="L398" s="191">
        <f>VLOOKUP(A398,VBMA!$A:$AF,10,0)/100</f>
        <v>0.01705</v>
      </c>
      <c r="M398" s="191">
        <f>VLOOKUP(A398,VBMA!$A:$AF,13,0)/100</f>
        <v>0.01702</v>
      </c>
      <c r="N398" s="191">
        <f>VLOOKUP(A398,VBMA!$A:$AF,16,0)/100</f>
        <v>0.017</v>
      </c>
      <c r="O398" s="191">
        <f>VLOOKUP(A398,VBMA!$A:$AF,19,0)/100</f>
        <v>0.02117</v>
      </c>
      <c r="P398" s="191">
        <f>VLOOKUP(A398,VBMA!$A:$AF,22,0)/100</f>
        <v>0.02436</v>
      </c>
      <c r="Q398" s="191">
        <f>VLOOKUP(A398,VBMA!$A:$AF,25,0)/100</f>
        <v>0.02639</v>
      </c>
      <c r="R398" s="191">
        <f>VLOOKUP(A398,VBMA!$A:$AF,28,0)/100</f>
        <v>0.02955</v>
      </c>
      <c r="S398" s="191">
        <f>VLOOKUP(A398,VBMA!$A:$AF,31,0)/100</f>
        <v>0.03064</v>
      </c>
    </row>
    <row r="399" ht="15.75" customHeight="1">
      <c r="A399" s="108">
        <f>VBMA!A398</f>
        <v>45148</v>
      </c>
      <c r="B399" s="148">
        <f>VLOOKUP(A399,'VNIBOR đã xử lý'!$A:$T,12,0)</f>
        <v>0.000579222318</v>
      </c>
      <c r="C399" s="148">
        <f>VLOOKUP(A399,'VNIBOR đã xử lý'!$A:$T,13,0)</f>
        <v>0.001042600172</v>
      </c>
      <c r="D399" s="148">
        <f>VLOOKUP(A399,'VNIBOR đã xử lý'!$A:$T,14,0)</f>
        <v>0.001575484705</v>
      </c>
      <c r="E399" s="148">
        <f>VLOOKUP(A399,'VNIBOR đã xử lý'!$A:$T,15,0)</f>
        <v>0.004054556226</v>
      </c>
      <c r="F399" s="148">
        <f>VLOOKUP(A399,'VNIBOR đã xử lý'!$A:$T,16,0)</f>
        <v>0.007576227919</v>
      </c>
      <c r="G399" s="148">
        <f>VLOOKUP(A399,'VNIBOR đã xử lý'!$A:$T,17,0)</f>
        <v>0.00852615252</v>
      </c>
      <c r="H399" s="148">
        <f>VLOOKUP(A399,'VNIBOR đã xử lý'!$A:$T,18,0)</f>
        <v>0.01232585093</v>
      </c>
      <c r="I399" s="148">
        <f>VLOOKUP(A399,'VNIBOR đã xử lý'!$A:$T,19,0)</f>
        <v>0.01450372684</v>
      </c>
      <c r="J399" s="191">
        <f>VLOOKUP(A399,VBMA!$A:$AF,4,0)/100</f>
        <v>0.01673</v>
      </c>
      <c r="K399" s="191">
        <f>VLOOKUP(A399,VBMA!$A:$AF,7,0)/100</f>
        <v>0.01677</v>
      </c>
      <c r="L399" s="191">
        <f>VLOOKUP(A399,VBMA!$A:$AF,10,0)/100</f>
        <v>0.01705</v>
      </c>
      <c r="M399" s="191">
        <f>VLOOKUP(A399,VBMA!$A:$AF,13,0)/100</f>
        <v>0.0174</v>
      </c>
      <c r="N399" s="191">
        <f>VLOOKUP(A399,VBMA!$A:$AF,16,0)/100</f>
        <v>0.01775</v>
      </c>
      <c r="O399" s="191">
        <f>VLOOKUP(A399,VBMA!$A:$AF,19,0)/100</f>
        <v>0.02131</v>
      </c>
      <c r="P399" s="191">
        <f>VLOOKUP(A399,VBMA!$A:$AF,22,0)/100</f>
        <v>0.02443</v>
      </c>
      <c r="Q399" s="191">
        <f>VLOOKUP(A399,VBMA!$A:$AF,25,0)/100</f>
        <v>0.02635</v>
      </c>
      <c r="R399" s="191">
        <f>VLOOKUP(A399,VBMA!$A:$AF,28,0)/100</f>
        <v>0.02955</v>
      </c>
      <c r="S399" s="191">
        <f>VLOOKUP(A399,VBMA!$A:$AF,31,0)/100</f>
        <v>0.03064</v>
      </c>
    </row>
    <row r="400" ht="15.75" customHeight="1">
      <c r="A400" s="108">
        <f>VBMA!A399</f>
        <v>45147</v>
      </c>
      <c r="B400" s="148">
        <f>VLOOKUP(A400,'VNIBOR đã xử lý'!$A:$T,12,0)</f>
        <v>0.000554334966</v>
      </c>
      <c r="C400" s="148">
        <f>VLOOKUP(A400,'VNIBOR đã xử lý'!$A:$T,13,0)</f>
        <v>0.001156872972</v>
      </c>
      <c r="D400" s="148">
        <f>VLOOKUP(A400,'VNIBOR đã xử lý'!$A:$T,14,0)</f>
        <v>0.001663004898</v>
      </c>
      <c r="E400" s="148">
        <f>VLOOKUP(A400,'VNIBOR đã xử lý'!$A:$T,15,0)</f>
        <v>0.004531085809</v>
      </c>
      <c r="F400" s="148">
        <f>VLOOKUP(A400,'VNIBOR đã xử lý'!$A:$T,16,0)</f>
        <v>0.007712486483</v>
      </c>
      <c r="G400" s="148">
        <f>VLOOKUP(A400,'VNIBOR đã xử lý'!$A:$T,17,0)</f>
        <v>0.008748851854</v>
      </c>
      <c r="H400" s="148">
        <f>VLOOKUP(A400,'VNIBOR đã xử lý'!$A:$T,18,0)</f>
        <v>0.0130871255</v>
      </c>
      <c r="I400" s="148">
        <f>VLOOKUP(A400,'VNIBOR đã xử lý'!$A:$T,19,0)</f>
        <v>0.01494294256</v>
      </c>
      <c r="J400" s="191">
        <f>VLOOKUP(A400,VBMA!$A:$AF,4,0)/100</f>
        <v>0.01684</v>
      </c>
      <c r="K400" s="191">
        <f>VLOOKUP(A400,VBMA!$A:$AF,7,0)/100</f>
        <v>0.01684</v>
      </c>
      <c r="L400" s="191">
        <f>VLOOKUP(A400,VBMA!$A:$AF,10,0)/100</f>
        <v>0.01716</v>
      </c>
      <c r="M400" s="191">
        <f>VLOOKUP(A400,VBMA!$A:$AF,13,0)/100</f>
        <v>0.0175</v>
      </c>
      <c r="N400" s="191">
        <f>VLOOKUP(A400,VBMA!$A:$AF,16,0)/100</f>
        <v>0.01783</v>
      </c>
      <c r="O400" s="191">
        <f>VLOOKUP(A400,VBMA!$A:$AF,19,0)/100</f>
        <v>0.02129</v>
      </c>
      <c r="P400" s="191">
        <f>VLOOKUP(A400,VBMA!$A:$AF,22,0)/100</f>
        <v>0.02444</v>
      </c>
      <c r="Q400" s="191">
        <f>VLOOKUP(A400,VBMA!$A:$AF,25,0)/100</f>
        <v>0.0265</v>
      </c>
      <c r="R400" s="191">
        <f>VLOOKUP(A400,VBMA!$A:$AF,28,0)/100</f>
        <v>0.02952</v>
      </c>
      <c r="S400" s="191">
        <f>VLOOKUP(A400,VBMA!$A:$AF,31,0)/100</f>
        <v>0.03064</v>
      </c>
    </row>
    <row r="401" ht="15.75" customHeight="1">
      <c r="A401" s="108">
        <f>VBMA!A400</f>
        <v>45146</v>
      </c>
      <c r="B401" s="148">
        <f>VLOOKUP(A401,'VNIBOR đã xử lý'!$A:$T,12,0)</f>
        <v>0.0005068663863</v>
      </c>
      <c r="C401" s="148">
        <f>VLOOKUP(A401,'VNIBOR đã xử lý'!$A:$T,13,0)</f>
        <v>0.001128929679</v>
      </c>
      <c r="D401" s="148">
        <f>VLOOKUP(A401,'VNIBOR đã xử lý'!$A:$T,14,0)</f>
        <v>0.001612756684</v>
      </c>
      <c r="E401" s="148">
        <f>VLOOKUP(A401,'VNIBOR đã xử lý'!$A:$T,15,0)</f>
        <v>0.004331403665</v>
      </c>
      <c r="F401" s="148">
        <f>VLOOKUP(A401,'VNIBOR đã xử lý'!$A:$T,16,0)</f>
        <v>0.007556917032</v>
      </c>
      <c r="G401" s="148">
        <f>VLOOKUP(A401,'VNIBOR đã xử lý'!$A:$T,17,0)</f>
        <v>0.008616728567</v>
      </c>
      <c r="H401" s="148">
        <f>VLOOKUP(A401,'VNIBOR đã xử lý'!$A:$T,18,0)</f>
        <v>0.01253342337</v>
      </c>
      <c r="I401" s="148">
        <f>VLOOKUP(A401,'VNIBOR đã xử lý'!$A:$T,19,0)</f>
        <v>0.0145839283</v>
      </c>
      <c r="J401" s="191">
        <f>VLOOKUP(A401,VBMA!$A:$AF,4,0)/100</f>
        <v>0.01668</v>
      </c>
      <c r="K401" s="191">
        <f>VLOOKUP(A401,VBMA!$A:$AF,7,0)/100</f>
        <v>0.01668</v>
      </c>
      <c r="L401" s="191">
        <f>VLOOKUP(A401,VBMA!$A:$AF,10,0)/100</f>
        <v>0.01709</v>
      </c>
      <c r="M401" s="191">
        <f>VLOOKUP(A401,VBMA!$A:$AF,13,0)/100</f>
        <v>0.0173</v>
      </c>
      <c r="N401" s="191">
        <f>VLOOKUP(A401,VBMA!$A:$AF,16,0)/100</f>
        <v>0.0175</v>
      </c>
      <c r="O401" s="191">
        <f>VLOOKUP(A401,VBMA!$A:$AF,19,0)/100</f>
        <v>0.02118</v>
      </c>
      <c r="P401" s="191">
        <f>VLOOKUP(A401,VBMA!$A:$AF,22,0)/100</f>
        <v>0.02434</v>
      </c>
      <c r="Q401" s="191">
        <f>VLOOKUP(A401,VBMA!$A:$AF,25,0)/100</f>
        <v>0.02646</v>
      </c>
      <c r="R401" s="191">
        <f>VLOOKUP(A401,VBMA!$A:$AF,28,0)/100</f>
        <v>0.02952</v>
      </c>
      <c r="S401" s="191">
        <f>VLOOKUP(A401,VBMA!$A:$AF,31,0)/100</f>
        <v>0.03061</v>
      </c>
    </row>
    <row r="402" ht="15.75" customHeight="1">
      <c r="A402" s="108">
        <f>VBMA!A401</f>
        <v>45145</v>
      </c>
      <c r="B402" s="148">
        <f>VLOOKUP(A402,'VNIBOR đã xử lý'!$A:$T,12,0)</f>
        <v>0.0005947402064</v>
      </c>
      <c r="C402" s="148">
        <f>VLOOKUP(A402,'VNIBOR đã xử lý'!$A:$T,13,0)</f>
        <v>0.001189480413</v>
      </c>
      <c r="D402" s="148">
        <f>VLOOKUP(A402,'VNIBOR đã xử lý'!$A:$T,14,0)</f>
        <v>0.001692722126</v>
      </c>
      <c r="E402" s="148">
        <f>VLOOKUP(A402,'VNIBOR đã xử lý'!$A:$T,15,0)</f>
        <v>0.004346178431</v>
      </c>
      <c r="F402" s="148">
        <f>VLOOKUP(A402,'VNIBOR đã xử lý'!$A:$T,16,0)</f>
        <v>0.007594374943</v>
      </c>
      <c r="G402" s="148">
        <f>VLOOKUP(A402,'VNIBOR đã xử lý'!$A:$T,17,0)</f>
        <v>0.008829604602</v>
      </c>
      <c r="H402" s="148">
        <f>VLOOKUP(A402,'VNIBOR đã xử lý'!$A:$T,18,0)</f>
        <v>0.01239804584</v>
      </c>
      <c r="I402" s="148">
        <f>VLOOKUP(A402,'VNIBOR đã xử lý'!$A:$T,19,0)</f>
        <v>0.01452538581</v>
      </c>
      <c r="J402" s="191">
        <f>VLOOKUP(A402,VBMA!$A:$AF,4,0)/100</f>
        <v>0.0167</v>
      </c>
      <c r="K402" s="191">
        <f>VLOOKUP(A402,VBMA!$A:$AF,7,0)/100</f>
        <v>0.0167</v>
      </c>
      <c r="L402" s="191">
        <f>VLOOKUP(A402,VBMA!$A:$AF,10,0)/100</f>
        <v>0.01711</v>
      </c>
      <c r="M402" s="191">
        <f>VLOOKUP(A402,VBMA!$A:$AF,13,0)/100</f>
        <v>0.01765</v>
      </c>
      <c r="N402" s="191">
        <f>VLOOKUP(A402,VBMA!$A:$AF,16,0)/100</f>
        <v>0.01818</v>
      </c>
      <c r="O402" s="191">
        <f>VLOOKUP(A402,VBMA!$A:$AF,19,0)/100</f>
        <v>0.02118</v>
      </c>
      <c r="P402" s="191">
        <f>VLOOKUP(A402,VBMA!$A:$AF,22,0)/100</f>
        <v>0.02437</v>
      </c>
      <c r="Q402" s="191">
        <f>VLOOKUP(A402,VBMA!$A:$AF,25,0)/100</f>
        <v>0.02654</v>
      </c>
      <c r="R402" s="191">
        <f>VLOOKUP(A402,VBMA!$A:$AF,28,0)/100</f>
        <v>0.0295</v>
      </c>
      <c r="S402" s="191">
        <f>VLOOKUP(A402,VBMA!$A:$AF,31,0)/100</f>
        <v>0.03059</v>
      </c>
    </row>
    <row r="403" ht="15.75" customHeight="1">
      <c r="A403" s="108">
        <f>VBMA!A402</f>
        <v>45142</v>
      </c>
      <c r="B403" s="148">
        <f>VLOOKUP(A403,'VNIBOR đã xử lý'!$A:$T,12,0)</f>
        <v>0.000595668693</v>
      </c>
      <c r="C403" s="148">
        <f>VLOOKUP(A403,'VNIBOR đã xử lý'!$A:$T,13,0)</f>
        <v>0.00105387538</v>
      </c>
      <c r="D403" s="148">
        <f>VLOOKUP(A403,'VNIBOR đã xử lý'!$A:$T,14,0)</f>
        <v>0.001603723404</v>
      </c>
      <c r="E403" s="148">
        <f>VLOOKUP(A403,'VNIBOR đã xử lý'!$A:$T,15,0)</f>
        <v>0.004352963526</v>
      </c>
      <c r="F403" s="148">
        <f>VLOOKUP(A403,'VNIBOR đã xử lý'!$A:$T,16,0)</f>
        <v>0.0075375</v>
      </c>
      <c r="G403" s="148">
        <f>VLOOKUP(A403,'VNIBOR đã xử lý'!$A:$T,17,0)</f>
        <v>0.008637196049</v>
      </c>
      <c r="H403" s="148">
        <f>VLOOKUP(A403,'VNIBOR đã xử lý'!$A:$T,18,0)</f>
        <v>0.01234867021</v>
      </c>
      <c r="I403" s="148">
        <f>VLOOKUP(A403,'VNIBOR đã xử lý'!$A:$T,19,0)</f>
        <v>0.01452515198</v>
      </c>
      <c r="J403" s="191">
        <f>VLOOKUP(A403,VBMA!$A:$AF,4,0)/100</f>
        <v>0.01675</v>
      </c>
      <c r="K403" s="191">
        <f>VLOOKUP(A403,VBMA!$A:$AF,7,0)/100</f>
        <v>0.01675</v>
      </c>
      <c r="L403" s="191">
        <f>VLOOKUP(A403,VBMA!$A:$AF,10,0)/100</f>
        <v>0.0172</v>
      </c>
      <c r="M403" s="191">
        <f>VLOOKUP(A403,VBMA!$A:$AF,13,0)/100</f>
        <v>0.01769</v>
      </c>
      <c r="N403" s="191">
        <f>VLOOKUP(A403,VBMA!$A:$AF,16,0)/100</f>
        <v>0.01818</v>
      </c>
      <c r="O403" s="191">
        <f>VLOOKUP(A403,VBMA!$A:$AF,19,0)/100</f>
        <v>0.02111</v>
      </c>
      <c r="P403" s="191">
        <f>VLOOKUP(A403,VBMA!$A:$AF,22,0)/100</f>
        <v>0.02417</v>
      </c>
      <c r="Q403" s="191">
        <f>VLOOKUP(A403,VBMA!$A:$AF,25,0)/100</f>
        <v>0.02659</v>
      </c>
      <c r="R403" s="191">
        <f>VLOOKUP(A403,VBMA!$A:$AF,28,0)/100</f>
        <v>0.02945</v>
      </c>
      <c r="S403" s="191">
        <f>VLOOKUP(A403,VBMA!$A:$AF,31,0)/100</f>
        <v>0.03055</v>
      </c>
    </row>
    <row r="404" ht="15.75" customHeight="1">
      <c r="A404" s="108">
        <f>VBMA!A403</f>
        <v>45141</v>
      </c>
      <c r="B404" s="148">
        <f>VLOOKUP(A404,'VNIBOR đã xử lý'!$A:$T,12,0)</f>
        <v>0.0006035931323</v>
      </c>
      <c r="C404" s="148">
        <f>VLOOKUP(A404,'VNIBOR đã xử lý'!$A:$T,13,0)</f>
        <v>0.001028343855</v>
      </c>
      <c r="D404" s="148">
        <f>VLOOKUP(A404,'VNIBOR đã xử lý'!$A:$T,14,0)</f>
        <v>0.001609581686</v>
      </c>
      <c r="E404" s="148">
        <f>VLOOKUP(A404,'VNIBOR đã xử lý'!$A:$T,15,0)</f>
        <v>0.00429221783</v>
      </c>
      <c r="F404" s="148">
        <f>VLOOKUP(A404,'VNIBOR đã xử lý'!$A:$T,16,0)</f>
        <v>0.007600802407</v>
      </c>
      <c r="G404" s="148">
        <f>VLOOKUP(A404,'VNIBOR đã xử lý'!$A:$T,17,0)</f>
        <v>0.008718567467</v>
      </c>
      <c r="H404" s="148">
        <f>VLOOKUP(A404,'VNIBOR đã xử lý'!$A:$T,18,0)</f>
        <v>0.01218363915</v>
      </c>
      <c r="I404" s="148">
        <f>VLOOKUP(A404,'VNIBOR đã xử lý'!$A:$T,19,0)</f>
        <v>0.01448623518</v>
      </c>
      <c r="J404" s="191">
        <f>VLOOKUP(A404,VBMA!$A:$AF,4,0)/100</f>
        <v>0.01684</v>
      </c>
      <c r="K404" s="191">
        <f>VLOOKUP(A404,VBMA!$A:$AF,7,0)/100</f>
        <v>0.01684</v>
      </c>
      <c r="L404" s="191">
        <f>VLOOKUP(A404,VBMA!$A:$AF,10,0)/100</f>
        <v>0.0172</v>
      </c>
      <c r="M404" s="191">
        <f>VLOOKUP(A404,VBMA!$A:$AF,13,0)/100</f>
        <v>0.01735</v>
      </c>
      <c r="N404" s="191">
        <f>VLOOKUP(A404,VBMA!$A:$AF,16,0)/100</f>
        <v>0.0175</v>
      </c>
      <c r="O404" s="191">
        <f>VLOOKUP(A404,VBMA!$A:$AF,19,0)/100</f>
        <v>0.02111</v>
      </c>
      <c r="P404" s="191">
        <f>VLOOKUP(A404,VBMA!$A:$AF,22,0)/100</f>
        <v>0.02403</v>
      </c>
      <c r="Q404" s="191">
        <f>VLOOKUP(A404,VBMA!$A:$AF,25,0)/100</f>
        <v>0.02624</v>
      </c>
      <c r="R404" s="191">
        <f>VLOOKUP(A404,VBMA!$A:$AF,28,0)/100</f>
        <v>0.02945</v>
      </c>
      <c r="S404" s="191">
        <f>VLOOKUP(A404,VBMA!$A:$AF,31,0)/100</f>
        <v>0.03055</v>
      </c>
    </row>
    <row r="405" ht="15.75" customHeight="1">
      <c r="A405" s="108">
        <f>VBMA!A404</f>
        <v>45140</v>
      </c>
      <c r="B405" s="148">
        <f>VLOOKUP(A405,'VNIBOR đã xử lý'!$A:$T,12,0)</f>
        <v>0.000578040204</v>
      </c>
      <c r="C405" s="148">
        <f>VLOOKUP(A405,'VNIBOR đã xử lý'!$A:$T,13,0)</f>
        <v>0.00104491883</v>
      </c>
      <c r="D405" s="148">
        <f>VLOOKUP(A405,'VNIBOR đã xử lý'!$A:$T,14,0)</f>
        <v>0.001556262088</v>
      </c>
      <c r="E405" s="148">
        <f>VLOOKUP(A405,'VNIBOR đã xử lý'!$A:$T,15,0)</f>
        <v>0.004179675321</v>
      </c>
      <c r="F405" s="148">
        <f>VLOOKUP(A405,'VNIBOR đã xử lý'!$A:$T,16,0)</f>
        <v>0.007603451913</v>
      </c>
      <c r="G405" s="148">
        <f>VLOOKUP(A405,'VNIBOR đã xử lý'!$A:$T,17,0)</f>
        <v>0.008759532321</v>
      </c>
      <c r="H405" s="148">
        <f>VLOOKUP(A405,'VNIBOR đã xử lý'!$A:$T,18,0)</f>
        <v>0.01209437965</v>
      </c>
      <c r="I405" s="148">
        <f>VLOOKUP(A405,'VNIBOR đã xử lý'!$A:$T,19,0)</f>
        <v>0.0144510051</v>
      </c>
      <c r="J405" s="191">
        <f>VLOOKUP(A405,VBMA!$A:$AF,4,0)/100</f>
        <v>0.01686</v>
      </c>
      <c r="K405" s="191">
        <f>VLOOKUP(A405,VBMA!$A:$AF,7,0)/100</f>
        <v>0.01686</v>
      </c>
      <c r="L405" s="191">
        <f>VLOOKUP(A405,VBMA!$A:$AF,10,0)/100</f>
        <v>0.01723</v>
      </c>
      <c r="M405" s="191">
        <f>VLOOKUP(A405,VBMA!$A:$AF,13,0)/100</f>
        <v>0.01761</v>
      </c>
      <c r="N405" s="191">
        <f>VLOOKUP(A405,VBMA!$A:$AF,16,0)/100</f>
        <v>0.018</v>
      </c>
      <c r="O405" s="191">
        <f>VLOOKUP(A405,VBMA!$A:$AF,19,0)/100</f>
        <v>0.02123</v>
      </c>
      <c r="P405" s="191">
        <f>VLOOKUP(A405,VBMA!$A:$AF,22,0)/100</f>
        <v>0.02408</v>
      </c>
      <c r="Q405" s="191">
        <f>VLOOKUP(A405,VBMA!$A:$AF,25,0)/100</f>
        <v>0.02624</v>
      </c>
      <c r="R405" s="191">
        <f>VLOOKUP(A405,VBMA!$A:$AF,28,0)/100</f>
        <v>0.02945</v>
      </c>
      <c r="S405" s="191">
        <f>VLOOKUP(A405,VBMA!$A:$AF,31,0)/100</f>
        <v>0.03055</v>
      </c>
    </row>
    <row r="406" ht="15.75" customHeight="1">
      <c r="A406" s="108">
        <f>VBMA!A405</f>
        <v>45139</v>
      </c>
      <c r="B406" s="148">
        <f>VLOOKUP(A406,'VNIBOR đã xử lý'!$A:$T,12,0)</f>
        <v>0.0004964132762</v>
      </c>
      <c r="C406" s="148">
        <f>VLOOKUP(A406,'VNIBOR đã xử lý'!$A:$T,13,0)</f>
        <v>0.001015390792</v>
      </c>
      <c r="D406" s="148">
        <f>VLOOKUP(A406,'VNIBOR đã xử lý'!$A:$T,14,0)</f>
        <v>0.001511804069</v>
      </c>
      <c r="E406" s="148">
        <f>VLOOKUP(A406,'VNIBOR đã xử lý'!$A:$T,15,0)</f>
        <v>0.004242077088</v>
      </c>
      <c r="F406" s="148">
        <f>VLOOKUP(A406,'VNIBOR đã xử lý'!$A:$T,16,0)</f>
        <v>0.007671841542</v>
      </c>
      <c r="G406" s="148">
        <f>VLOOKUP(A406,'VNIBOR đã xử lý'!$A:$T,17,0)</f>
        <v>0.008867746253</v>
      </c>
      <c r="H406" s="148">
        <f>VLOOKUP(A406,'VNIBOR đã xử lý'!$A:$T,18,0)</f>
        <v>0.01234263919</v>
      </c>
      <c r="I406" s="148">
        <f>VLOOKUP(A406,'VNIBOR đã xử lý'!$A:$T,19,0)</f>
        <v>0.01457649893</v>
      </c>
      <c r="J406" s="191">
        <f>VLOOKUP(A406,VBMA!$A:$AF,4,0)/100</f>
        <v>0.01686</v>
      </c>
      <c r="K406" s="191">
        <f>VLOOKUP(A406,VBMA!$A:$AF,7,0)/100</f>
        <v>0.01686</v>
      </c>
      <c r="L406" s="191">
        <f>VLOOKUP(A406,VBMA!$A:$AF,10,0)/100</f>
        <v>0.01723</v>
      </c>
      <c r="M406" s="191">
        <f>VLOOKUP(A406,VBMA!$A:$AF,13,0)/100</f>
        <v>0.01774</v>
      </c>
      <c r="N406" s="191">
        <f>VLOOKUP(A406,VBMA!$A:$AF,16,0)/100</f>
        <v>0.01825</v>
      </c>
      <c r="O406" s="191">
        <f>VLOOKUP(A406,VBMA!$A:$AF,19,0)/100</f>
        <v>0.02146</v>
      </c>
      <c r="P406" s="191">
        <f>VLOOKUP(A406,VBMA!$A:$AF,22,0)/100</f>
        <v>0.02399</v>
      </c>
      <c r="Q406" s="191">
        <f>VLOOKUP(A406,VBMA!$A:$AF,25,0)/100</f>
        <v>0.02631</v>
      </c>
      <c r="R406" s="191">
        <f>VLOOKUP(A406,VBMA!$A:$AF,28,0)/100</f>
        <v>0.02945</v>
      </c>
      <c r="S406" s="191">
        <f>VLOOKUP(A406,VBMA!$A:$AF,31,0)/100</f>
        <v>0.03055</v>
      </c>
    </row>
    <row r="407" ht="15.75" customHeight="1">
      <c r="A407" s="108">
        <f>VBMA!A406</f>
        <v>45138</v>
      </c>
      <c r="B407" s="148">
        <f>VLOOKUP(A407,'VNIBOR đã xử lý'!$A:$T,12,0)</f>
        <v>0.00053952</v>
      </c>
      <c r="C407" s="148">
        <f>VLOOKUP(A407,'VNIBOR đã xử lý'!$A:$T,13,0)</f>
        <v>0.00096664</v>
      </c>
      <c r="D407" s="148">
        <f>VLOOKUP(A407,'VNIBOR đã xử lý'!$A:$T,14,0)</f>
        <v>0.00143872</v>
      </c>
      <c r="E407" s="148">
        <f>VLOOKUP(A407,'VNIBOR đã xử lý'!$A:$T,15,0)</f>
        <v>0.00433864</v>
      </c>
      <c r="F407" s="148">
        <f>VLOOKUP(A407,'VNIBOR đã xử lý'!$A:$T,16,0)</f>
        <v>0.0076432</v>
      </c>
      <c r="G407" s="148">
        <f>VLOOKUP(A407,'VNIBOR đã xử lý'!$A:$T,17,0)</f>
        <v>0.00878968</v>
      </c>
      <c r="H407" s="148">
        <f>VLOOKUP(A407,'VNIBOR đã xử lý'!$A:$T,18,0)</f>
        <v>0.01222912</v>
      </c>
      <c r="I407" s="148">
        <f>VLOOKUP(A407,'VNIBOR đã xử lý'!$A:$T,19,0)</f>
        <v>0.01454456</v>
      </c>
      <c r="J407" s="191">
        <f>VLOOKUP(A407,VBMA!$A:$AF,4,0)/100</f>
        <v>0.01686</v>
      </c>
      <c r="K407" s="191">
        <f>VLOOKUP(A407,VBMA!$A:$AF,7,0)/100</f>
        <v>0.01686</v>
      </c>
      <c r="L407" s="191">
        <f>VLOOKUP(A407,VBMA!$A:$AF,10,0)/100</f>
        <v>0.01723</v>
      </c>
      <c r="M407" s="191">
        <f>VLOOKUP(A407,VBMA!$A:$AF,13,0)/100</f>
        <v>0.01788</v>
      </c>
      <c r="N407" s="191">
        <f>VLOOKUP(A407,VBMA!$A:$AF,16,0)/100</f>
        <v>0.01853</v>
      </c>
      <c r="O407" s="191">
        <f>VLOOKUP(A407,VBMA!$A:$AF,19,0)/100</f>
        <v>0.02143</v>
      </c>
      <c r="P407" s="191">
        <f>VLOOKUP(A407,VBMA!$A:$AF,22,0)/100</f>
        <v>0.02416</v>
      </c>
      <c r="Q407" s="191">
        <f>VLOOKUP(A407,VBMA!$A:$AF,25,0)/100</f>
        <v>0.02636</v>
      </c>
      <c r="R407" s="191">
        <f>VLOOKUP(A407,VBMA!$A:$AF,28,0)/100</f>
        <v>0.02945</v>
      </c>
      <c r="S407" s="191">
        <f>VLOOKUP(A407,VBMA!$A:$AF,31,0)/100</f>
        <v>0.03055</v>
      </c>
    </row>
    <row r="408" ht="15.75" customHeight="1">
      <c r="A408" s="108">
        <f>VBMA!A407</f>
        <v>45135</v>
      </c>
      <c r="B408" s="148">
        <f>VLOOKUP(A408,'VNIBOR đã xử lý'!$A:$T,12,0)</f>
        <v>0.00051704</v>
      </c>
      <c r="C408" s="148">
        <f>VLOOKUP(A408,'VNIBOR đã xử lý'!$A:$T,13,0)</f>
        <v>0.00105656</v>
      </c>
      <c r="D408" s="148">
        <f>VLOOKUP(A408,'VNIBOR đã xử lý'!$A:$T,14,0)</f>
        <v>0.0015736</v>
      </c>
      <c r="E408" s="148">
        <f>VLOOKUP(A408,'VNIBOR đã xử lý'!$A:$T,15,0)</f>
        <v>0.00433864</v>
      </c>
      <c r="F408" s="148">
        <f>VLOOKUP(A408,'VNIBOR đã xử lý'!$A:$T,16,0)</f>
        <v>0.0077556</v>
      </c>
      <c r="G408" s="148">
        <f>VLOOKUP(A408,'VNIBOR đã xử lý'!$A:$T,17,0)</f>
        <v>0.00892456</v>
      </c>
      <c r="H408" s="148">
        <f>VLOOKUP(A408,'VNIBOR đã xử lý'!$A:$T,18,0)</f>
        <v>0.01231904</v>
      </c>
      <c r="I408" s="148">
        <f>VLOOKUP(A408,'VNIBOR đã xử lý'!$A:$T,19,0)</f>
        <v>0.01458952</v>
      </c>
      <c r="J408" s="191">
        <f>VLOOKUP(A408,VBMA!$A:$AF,4,0)/100</f>
        <v>0.01686</v>
      </c>
      <c r="K408" s="191">
        <f>VLOOKUP(A408,VBMA!$A:$AF,7,0)/100</f>
        <v>0.01686</v>
      </c>
      <c r="L408" s="191">
        <f>VLOOKUP(A408,VBMA!$A:$AF,10,0)/100</f>
        <v>0.01723</v>
      </c>
      <c r="M408" s="191">
        <f>VLOOKUP(A408,VBMA!$A:$AF,13,0)/100</f>
        <v>0.01788</v>
      </c>
      <c r="N408" s="191">
        <f>VLOOKUP(A408,VBMA!$A:$AF,16,0)/100</f>
        <v>0.01853</v>
      </c>
      <c r="O408" s="191">
        <f>VLOOKUP(A408,VBMA!$A:$AF,19,0)/100</f>
        <v>0.02146</v>
      </c>
      <c r="P408" s="191">
        <f>VLOOKUP(A408,VBMA!$A:$AF,22,0)/100</f>
        <v>0.0242</v>
      </c>
      <c r="Q408" s="191">
        <f>VLOOKUP(A408,VBMA!$A:$AF,25,0)/100</f>
        <v>0.02637</v>
      </c>
      <c r="R408" s="191">
        <f>VLOOKUP(A408,VBMA!$A:$AF,28,0)/100</f>
        <v>0.02945</v>
      </c>
      <c r="S408" s="191">
        <f>VLOOKUP(A408,VBMA!$A:$AF,31,0)/100</f>
        <v>0.03055</v>
      </c>
    </row>
    <row r="409" ht="15.75" customHeight="1">
      <c r="A409" s="108">
        <f>VBMA!A408</f>
        <v>45134</v>
      </c>
      <c r="B409" s="148">
        <f>VLOOKUP(A409,'VNIBOR đã xử lý'!$A:$T,12,0)</f>
        <v>0.0004939014647</v>
      </c>
      <c r="C409" s="148">
        <f>VLOOKUP(A409,'VNIBOR đã xử lý'!$A:$T,13,0)</f>
        <v>0.0009653528628</v>
      </c>
      <c r="D409" s="148">
        <f>VLOOKUP(A409,'VNIBOR đã xử lý'!$A:$T,14,0)</f>
        <v>0.001504154461</v>
      </c>
      <c r="E409" s="148">
        <f>VLOOKUP(A409,'VNIBOR đã xử lý'!$A:$T,15,0)</f>
        <v>0.004355312916</v>
      </c>
      <c r="F409" s="148">
        <f>VLOOKUP(A409,'VNIBOR đã xử lý'!$A:$T,16,0)</f>
        <v>0.007835073236</v>
      </c>
      <c r="G409" s="148">
        <f>VLOOKUP(A409,'VNIBOR đã xử lý'!$A:$T,17,0)</f>
        <v>0.008980026631</v>
      </c>
      <c r="H409" s="148">
        <f>VLOOKUP(A409,'VNIBOR đã xử lý'!$A:$T,18,0)</f>
        <v>0.01232508655</v>
      </c>
      <c r="I409" s="148">
        <f>VLOOKUP(A409,'VNIBOR đã xử lý'!$A:$T,19,0)</f>
        <v>0.01459254328</v>
      </c>
      <c r="J409" s="191">
        <f>VLOOKUP(A409,VBMA!$A:$AF,4,0)/100</f>
        <v>0.01686</v>
      </c>
      <c r="K409" s="191">
        <f>VLOOKUP(A409,VBMA!$A:$AF,7,0)/100</f>
        <v>0.01686</v>
      </c>
      <c r="L409" s="191">
        <f>VLOOKUP(A409,VBMA!$A:$AF,10,0)/100</f>
        <v>0.01723</v>
      </c>
      <c r="M409" s="191">
        <f>VLOOKUP(A409,VBMA!$A:$AF,13,0)/100</f>
        <v>0.01788</v>
      </c>
      <c r="N409" s="191">
        <f>VLOOKUP(A409,VBMA!$A:$AF,16,0)/100</f>
        <v>0.01853</v>
      </c>
      <c r="O409" s="191">
        <f>VLOOKUP(A409,VBMA!$A:$AF,19,0)/100</f>
        <v>0.02132</v>
      </c>
      <c r="P409" s="191">
        <f>VLOOKUP(A409,VBMA!$A:$AF,22,0)/100</f>
        <v>0.0241</v>
      </c>
      <c r="Q409" s="191">
        <f>VLOOKUP(A409,VBMA!$A:$AF,25,0)/100</f>
        <v>0.02625</v>
      </c>
      <c r="R409" s="191">
        <f>VLOOKUP(A409,VBMA!$A:$AF,28,0)/100</f>
        <v>0.02945</v>
      </c>
      <c r="S409" s="191">
        <f>VLOOKUP(A409,VBMA!$A:$AF,31,0)/100</f>
        <v>0.03055</v>
      </c>
    </row>
    <row r="410" ht="15.75" customHeight="1">
      <c r="A410" s="108">
        <f>VBMA!A409</f>
        <v>45133</v>
      </c>
      <c r="B410" s="148">
        <f>VLOOKUP(A410,'VNIBOR đã xử lý'!$A:$T,12,0)</f>
        <v>0.0005463284379</v>
      </c>
      <c r="C410" s="148">
        <f>VLOOKUP(A410,'VNIBOR đã xử lý'!$A:$T,13,0)</f>
        <v>0.001069893191</v>
      </c>
      <c r="D410" s="148">
        <f>VLOOKUP(A410,'VNIBOR đã xử lý'!$A:$T,14,0)</f>
        <v>0.001547930574</v>
      </c>
      <c r="E410" s="148">
        <f>VLOOKUP(A410,'VNIBOR đã xử lý'!$A:$T,15,0)</f>
        <v>0.004552736983</v>
      </c>
      <c r="F410" s="148">
        <f>VLOOKUP(A410,'VNIBOR đã xử lý'!$A:$T,16,0)</f>
        <v>0.00792176235</v>
      </c>
      <c r="G410" s="148">
        <f>VLOOKUP(A410,'VNIBOR đã xử lý'!$A:$T,17,0)</f>
        <v>0.009151001335</v>
      </c>
      <c r="H410" s="148">
        <f>VLOOKUP(A410,'VNIBOR đã xử lý'!$A:$T,18,0)</f>
        <v>0.01263384513</v>
      </c>
      <c r="I410" s="148">
        <f>VLOOKUP(A410,'VNIBOR đã xử lý'!$A:$T,19,0)</f>
        <v>0.01484192256</v>
      </c>
      <c r="J410" s="191">
        <f>VLOOKUP(A410,VBMA!$A:$AF,4,0)/100</f>
        <v>0.01705</v>
      </c>
      <c r="K410" s="191">
        <f>VLOOKUP(A410,VBMA!$A:$AF,7,0)/100</f>
        <v>0.01705</v>
      </c>
      <c r="L410" s="191">
        <f>VLOOKUP(A410,VBMA!$A:$AF,10,0)/100</f>
        <v>0.01745</v>
      </c>
      <c r="M410" s="191">
        <f>VLOOKUP(A410,VBMA!$A:$AF,13,0)/100</f>
        <v>0.01808</v>
      </c>
      <c r="N410" s="191">
        <f>VLOOKUP(A410,VBMA!$A:$AF,16,0)/100</f>
        <v>0.01871</v>
      </c>
      <c r="O410" s="191">
        <f>VLOOKUP(A410,VBMA!$A:$AF,19,0)/100</f>
        <v>0.02157</v>
      </c>
      <c r="P410" s="191">
        <f>VLOOKUP(A410,VBMA!$A:$AF,22,0)/100</f>
        <v>0.02441</v>
      </c>
      <c r="Q410" s="191">
        <f>VLOOKUP(A410,VBMA!$A:$AF,25,0)/100</f>
        <v>0.0265</v>
      </c>
      <c r="R410" s="191">
        <f>VLOOKUP(A410,VBMA!$A:$AF,28,0)/100</f>
        <v>0.02991</v>
      </c>
      <c r="S410" s="191">
        <f>VLOOKUP(A410,VBMA!$A:$AF,31,0)/100</f>
        <v>0.03091</v>
      </c>
    </row>
    <row r="411" ht="15.75" customHeight="1">
      <c r="A411" s="108">
        <f>VBMA!A410</f>
        <v>45132</v>
      </c>
      <c r="B411" s="148">
        <f>VLOOKUP(A411,'VNIBOR đã xử lý'!$A:$T,12,0)</f>
        <v>0.0005645586298</v>
      </c>
      <c r="C411" s="148">
        <f>VLOOKUP(A411,'VNIBOR đã xử lý'!$A:$T,13,0)</f>
        <v>0.0009936231884</v>
      </c>
      <c r="D411" s="148">
        <f>VLOOKUP(A411,'VNIBOR đã xử lý'!$A:$T,14,0)</f>
        <v>0.001445270092</v>
      </c>
      <c r="E411" s="148">
        <f>VLOOKUP(A411,'VNIBOR đã xử lý'!$A:$T,15,0)</f>
        <v>0.004493886693</v>
      </c>
      <c r="F411" s="148">
        <f>VLOOKUP(A411,'VNIBOR đã xử lý'!$A:$T,16,0)</f>
        <v>0.007836073781</v>
      </c>
      <c r="G411" s="148">
        <f>VLOOKUP(A411,'VNIBOR đã xử lý'!$A:$T,17,0)</f>
        <v>0.009055520422</v>
      </c>
      <c r="H411" s="148">
        <f>VLOOKUP(A411,'VNIBOR đã xử lý'!$A:$T,18,0)</f>
        <v>0.01230737813</v>
      </c>
      <c r="I411" s="148">
        <f>VLOOKUP(A411,'VNIBOR đã xử lý'!$A:$T,19,0)</f>
        <v>0.01472368906</v>
      </c>
      <c r="J411" s="191">
        <f>VLOOKUP(A411,VBMA!$A:$AF,4,0)/100</f>
        <v>0.01714</v>
      </c>
      <c r="K411" s="191">
        <f>VLOOKUP(A411,VBMA!$A:$AF,7,0)/100</f>
        <v>0.01714</v>
      </c>
      <c r="L411" s="191">
        <f>VLOOKUP(A411,VBMA!$A:$AF,10,0)/100</f>
        <v>0.01755</v>
      </c>
      <c r="M411" s="191">
        <f>VLOOKUP(A411,VBMA!$A:$AF,13,0)/100</f>
        <v>0.01829</v>
      </c>
      <c r="N411" s="191">
        <f>VLOOKUP(A411,VBMA!$A:$AF,16,0)/100</f>
        <v>0.01903</v>
      </c>
      <c r="O411" s="191">
        <f>VLOOKUP(A411,VBMA!$A:$AF,19,0)/100</f>
        <v>0.0216</v>
      </c>
      <c r="P411" s="191">
        <f>VLOOKUP(A411,VBMA!$A:$AF,22,0)/100</f>
        <v>0.02431</v>
      </c>
      <c r="Q411" s="191">
        <f>VLOOKUP(A411,VBMA!$A:$AF,25,0)/100</f>
        <v>0.02677</v>
      </c>
      <c r="R411" s="191">
        <f>VLOOKUP(A411,VBMA!$A:$AF,28,0)/100</f>
        <v>0.03036</v>
      </c>
      <c r="S411" s="191">
        <f>VLOOKUP(A411,VBMA!$A:$AF,31,0)/100</f>
        <v>0.03127</v>
      </c>
    </row>
    <row r="412" ht="15.75" customHeight="1">
      <c r="A412" s="108">
        <f>VBMA!A411</f>
        <v>45131</v>
      </c>
      <c r="B412" s="148">
        <f>VLOOKUP(A412,'VNIBOR đã xử lý'!$A:$T,12,0)</f>
        <v>0.0004516469038</v>
      </c>
      <c r="C412" s="148">
        <f>VLOOKUP(A412,'VNIBOR đã xử lý'!$A:$T,13,0)</f>
        <v>0.0009032938076</v>
      </c>
      <c r="D412" s="148">
        <f>VLOOKUP(A412,'VNIBOR đã xử lý'!$A:$T,14,0)</f>
        <v>0.001354940711</v>
      </c>
      <c r="E412" s="148">
        <f>VLOOKUP(A412,'VNIBOR đã xử lý'!$A:$T,15,0)</f>
        <v>0.004448722003</v>
      </c>
      <c r="F412" s="148">
        <f>VLOOKUP(A412,'VNIBOR đã xử lý'!$A:$T,16,0)</f>
        <v>0.007858656126</v>
      </c>
      <c r="G412" s="148">
        <f>VLOOKUP(A412,'VNIBOR đã xử lý'!$A:$T,17,0)</f>
        <v>0.009078102767</v>
      </c>
      <c r="H412" s="148">
        <f>VLOOKUP(A412,'VNIBOR đã xử lý'!$A:$T,18,0)</f>
        <v>0.01257836627</v>
      </c>
      <c r="I412" s="148">
        <f>VLOOKUP(A412,'VNIBOR đã xử lý'!$A:$T,19,0)</f>
        <v>0.01485918314</v>
      </c>
      <c r="J412" s="191">
        <f>VLOOKUP(A412,VBMA!$A:$AF,4,0)/100</f>
        <v>0.01714</v>
      </c>
      <c r="K412" s="191">
        <f>VLOOKUP(A412,VBMA!$A:$AF,7,0)/100</f>
        <v>0.01714</v>
      </c>
      <c r="L412" s="191">
        <f>VLOOKUP(A412,VBMA!$A:$AF,10,0)/100</f>
        <v>0.01755</v>
      </c>
      <c r="M412" s="191">
        <f>VLOOKUP(A412,VBMA!$A:$AF,13,0)/100</f>
        <v>0.01829</v>
      </c>
      <c r="N412" s="191">
        <f>VLOOKUP(A412,VBMA!$A:$AF,16,0)/100</f>
        <v>0.01903</v>
      </c>
      <c r="O412" s="191">
        <f>VLOOKUP(A412,VBMA!$A:$AF,19,0)/100</f>
        <v>0.0217</v>
      </c>
      <c r="P412" s="191">
        <f>VLOOKUP(A412,VBMA!$A:$AF,22,0)/100</f>
        <v>0.02455</v>
      </c>
      <c r="Q412" s="191">
        <f>VLOOKUP(A412,VBMA!$A:$AF,25,0)/100</f>
        <v>0.02682</v>
      </c>
      <c r="R412" s="191">
        <f>VLOOKUP(A412,VBMA!$A:$AF,28,0)/100</f>
        <v>0.03036</v>
      </c>
      <c r="S412" s="191">
        <f>VLOOKUP(A412,VBMA!$A:$AF,31,0)/100</f>
        <v>0.03127</v>
      </c>
    </row>
    <row r="413" ht="15.75" customHeight="1">
      <c r="A413" s="108">
        <f>VBMA!A412</f>
        <v>45128</v>
      </c>
      <c r="B413" s="148">
        <f>VLOOKUP(A413,'VNIBOR đã xử lý'!$A:$T,12,0)</f>
        <v>0.0004987830688</v>
      </c>
      <c r="C413" s="148">
        <f>VLOOKUP(A413,'VNIBOR đã xử lý'!$A:$T,13,0)</f>
        <v>0.0009748941799</v>
      </c>
      <c r="D413" s="148">
        <f>VLOOKUP(A413,'VNIBOR đã xử lý'!$A:$T,14,0)</f>
        <v>0.001405661376</v>
      </c>
      <c r="E413" s="148">
        <f>VLOOKUP(A413,'VNIBOR đã xử lý'!$A:$T,15,0)</f>
        <v>0.004602407407</v>
      </c>
      <c r="F413" s="148">
        <f>VLOOKUP(A413,'VNIBOR đã xử lý'!$A:$T,16,0)</f>
        <v>0.00788984127</v>
      </c>
      <c r="G413" s="148">
        <f>VLOOKUP(A413,'VNIBOR đã xử lý'!$A:$T,17,0)</f>
        <v>0.009182142857</v>
      </c>
      <c r="H413" s="148">
        <f>VLOOKUP(A413,'VNIBOR đã xử lý'!$A:$T,18,0)</f>
        <v>0.01251492063</v>
      </c>
      <c r="I413" s="148">
        <f>VLOOKUP(A413,'VNIBOR đã xử lý'!$A:$T,19,0)</f>
        <v>0.01482746032</v>
      </c>
      <c r="J413" s="191">
        <f>VLOOKUP(A413,VBMA!$A:$AF,4,0)/100</f>
        <v>0.01714</v>
      </c>
      <c r="K413" s="191">
        <f>VLOOKUP(A413,VBMA!$A:$AF,7,0)/100</f>
        <v>0.01714</v>
      </c>
      <c r="L413" s="191">
        <f>VLOOKUP(A413,VBMA!$A:$AF,10,0)/100</f>
        <v>0.01755</v>
      </c>
      <c r="M413" s="191">
        <f>VLOOKUP(A413,VBMA!$A:$AF,13,0)/100</f>
        <v>0.01829</v>
      </c>
      <c r="N413" s="191">
        <f>VLOOKUP(A413,VBMA!$A:$AF,16,0)/100</f>
        <v>0.01903</v>
      </c>
      <c r="O413" s="191">
        <f>VLOOKUP(A413,VBMA!$A:$AF,19,0)/100</f>
        <v>0.0217</v>
      </c>
      <c r="P413" s="191">
        <f>VLOOKUP(A413,VBMA!$A:$AF,22,0)/100</f>
        <v>0.02442</v>
      </c>
      <c r="Q413" s="191">
        <f>VLOOKUP(A413,VBMA!$A:$AF,25,0)/100</f>
        <v>0.02674</v>
      </c>
      <c r="R413" s="191">
        <f>VLOOKUP(A413,VBMA!$A:$AF,28,0)/100</f>
        <v>0.03041</v>
      </c>
      <c r="S413" s="191">
        <f>VLOOKUP(A413,VBMA!$A:$AF,31,0)/100</f>
        <v>0.03136</v>
      </c>
    </row>
    <row r="414" ht="15.75" customHeight="1">
      <c r="A414" s="108">
        <f>VBMA!A413</f>
        <v>45127</v>
      </c>
      <c r="B414" s="148">
        <f>VLOOKUP(A414,'VNIBOR đã xử lý'!$A:$T,12,0)</f>
        <v>0.0006609391534</v>
      </c>
      <c r="C414" s="148">
        <f>VLOOKUP(A414,'VNIBOR đã xử lý'!$A:$T,13,0)</f>
        <v>0.001071177249</v>
      </c>
      <c r="D414" s="148">
        <f>VLOOKUP(A414,'VNIBOR đã xử lý'!$A:$T,14,0)</f>
        <v>0.001663743386</v>
      </c>
      <c r="E414" s="148">
        <f>VLOOKUP(A414,'VNIBOR đã xử lý'!$A:$T,15,0)</f>
        <v>0.004558201058</v>
      </c>
      <c r="F414" s="148">
        <f>VLOOKUP(A414,'VNIBOR đã xử lý'!$A:$T,16,0)</f>
        <v>0.007976851852</v>
      </c>
      <c r="G414" s="148">
        <f>VLOOKUP(A414,'VNIBOR đã xử lý'!$A:$T,17,0)</f>
        <v>0.009184775132</v>
      </c>
      <c r="H414" s="148">
        <f>VLOOKUP(A414,'VNIBOR đã xử lý'!$A:$T,18,0)</f>
        <v>0.01262621693</v>
      </c>
      <c r="I414" s="148">
        <f>VLOOKUP(A414,'VNIBOR đã xử lý'!$A:$T,19,0)</f>
        <v>0.01492810847</v>
      </c>
      <c r="J414" s="191">
        <f>VLOOKUP(A414,VBMA!$A:$AF,4,0)/100</f>
        <v>0.01723</v>
      </c>
      <c r="K414" s="191">
        <f>VLOOKUP(A414,VBMA!$A:$AF,7,0)/100</f>
        <v>0.01723</v>
      </c>
      <c r="L414" s="191">
        <f>VLOOKUP(A414,VBMA!$A:$AF,10,0)/100</f>
        <v>0.01764</v>
      </c>
      <c r="M414" s="191">
        <f>VLOOKUP(A414,VBMA!$A:$AF,13,0)/100</f>
        <v>0.01834</v>
      </c>
      <c r="N414" s="191">
        <f>VLOOKUP(A414,VBMA!$A:$AF,16,0)/100</f>
        <v>0.01903</v>
      </c>
      <c r="O414" s="191">
        <f>VLOOKUP(A414,VBMA!$A:$AF,19,0)/100</f>
        <v>0.02182</v>
      </c>
      <c r="P414" s="191">
        <f>VLOOKUP(A414,VBMA!$A:$AF,22,0)/100</f>
        <v>0.02452</v>
      </c>
      <c r="Q414" s="191">
        <f>VLOOKUP(A414,VBMA!$A:$AF,25,0)/100</f>
        <v>0.02685</v>
      </c>
      <c r="R414" s="191">
        <f>VLOOKUP(A414,VBMA!$A:$AF,28,0)/100</f>
        <v>0.03059</v>
      </c>
      <c r="S414" s="191">
        <f>VLOOKUP(A414,VBMA!$A:$AF,31,0)/100</f>
        <v>0.03155</v>
      </c>
    </row>
    <row r="415" ht="15.75" customHeight="1">
      <c r="A415" s="108">
        <f>VBMA!A414</f>
        <v>45126</v>
      </c>
      <c r="B415" s="148">
        <f>VLOOKUP(A415,'VNIBOR đã xử lý'!$A:$T,12,0)</f>
        <v>0.0009041611625</v>
      </c>
      <c r="C415" s="148">
        <f>VLOOKUP(A415,'VNIBOR đã xử lý'!$A:$T,13,0)</f>
        <v>0.001391017173</v>
      </c>
      <c r="D415" s="148">
        <f>VLOOKUP(A415,'VNIBOR đã xử lý'!$A:$T,14,0)</f>
        <v>0.00206334214</v>
      </c>
      <c r="E415" s="148">
        <f>VLOOKUP(A415,'VNIBOR đã xử lý'!$A:$T,15,0)</f>
        <v>0.004891743725</v>
      </c>
      <c r="F415" s="148">
        <f>VLOOKUP(A415,'VNIBOR đã xử lý'!$A:$T,16,0)</f>
        <v>0.008183817701</v>
      </c>
      <c r="G415" s="148">
        <f>VLOOKUP(A415,'VNIBOR đã xử lý'!$A:$T,17,0)</f>
        <v>0.009482100396</v>
      </c>
      <c r="H415" s="148">
        <f>VLOOKUP(A415,'VNIBOR đã xử lý'!$A:$T,18,0)</f>
        <v>0.01291327609</v>
      </c>
      <c r="I415" s="148">
        <f>VLOOKUP(A415,'VNIBOR đã xử lý'!$A:$T,19,0)</f>
        <v>0.01523163804</v>
      </c>
      <c r="J415" s="191">
        <f>VLOOKUP(A415,VBMA!$A:$AF,4,0)/100</f>
        <v>0.01755</v>
      </c>
      <c r="K415" s="191">
        <f>VLOOKUP(A415,VBMA!$A:$AF,7,0)/100</f>
        <v>0.01755</v>
      </c>
      <c r="L415" s="191">
        <f>VLOOKUP(A415,VBMA!$A:$AF,10,0)/100</f>
        <v>0.01791</v>
      </c>
      <c r="M415" s="191">
        <f>VLOOKUP(A415,VBMA!$A:$AF,13,0)/100</f>
        <v>0.01856</v>
      </c>
      <c r="N415" s="191">
        <f>VLOOKUP(A415,VBMA!$A:$AF,16,0)/100</f>
        <v>0.0192</v>
      </c>
      <c r="O415" s="191">
        <f>VLOOKUP(A415,VBMA!$A:$AF,19,0)/100</f>
        <v>0.02195</v>
      </c>
      <c r="P415" s="191">
        <f>VLOOKUP(A415,VBMA!$A:$AF,22,0)/100</f>
        <v>0.02468</v>
      </c>
      <c r="Q415" s="191">
        <f>VLOOKUP(A415,VBMA!$A:$AF,25,0)/100</f>
        <v>0.02707</v>
      </c>
      <c r="R415" s="191">
        <f>VLOOKUP(A415,VBMA!$A:$AF,28,0)/100</f>
        <v>0.03093</v>
      </c>
      <c r="S415" s="191">
        <f>VLOOKUP(A415,VBMA!$A:$AF,31,0)/100</f>
        <v>0.03193</v>
      </c>
    </row>
    <row r="416" ht="15.75" customHeight="1">
      <c r="A416" s="108">
        <f>VBMA!A415</f>
        <v>45125</v>
      </c>
      <c r="B416" s="148">
        <f>VLOOKUP(A416,'VNIBOR đã xử lý'!$A:$T,12,0)</f>
        <v>0.001322962963</v>
      </c>
      <c r="C416" s="148">
        <f>VLOOKUP(A416,'VNIBOR đã xử lý'!$A:$T,13,0)</f>
        <v>0.001842698413</v>
      </c>
      <c r="D416" s="148">
        <f>VLOOKUP(A416,'VNIBOR đã xử lý'!$A:$T,14,0)</f>
        <v>0.002362433862</v>
      </c>
      <c r="E416" s="148">
        <f>VLOOKUP(A416,'VNIBOR đã xử lý'!$A:$T,15,0)</f>
        <v>0.005008359788</v>
      </c>
      <c r="F416" s="148">
        <f>VLOOKUP(A416,'VNIBOR đã xử lý'!$A:$T,16,0)</f>
        <v>0.008268518519</v>
      </c>
      <c r="G416" s="148">
        <f>VLOOKUP(A416,'VNIBOR đã xử lý'!$A:$T,17,0)</f>
        <v>0.009638730159</v>
      </c>
      <c r="H416" s="148">
        <f>VLOOKUP(A416,'VNIBOR đã xử lý'!$A:$T,18,0)</f>
        <v>0.0130878836</v>
      </c>
      <c r="I416" s="148">
        <f>VLOOKUP(A416,'VNIBOR đã xử lý'!$A:$T,19,0)</f>
        <v>0.0154739418</v>
      </c>
      <c r="J416" s="191">
        <f>VLOOKUP(A416,VBMA!$A:$AF,4,0)/100</f>
        <v>0.01786</v>
      </c>
      <c r="K416" s="191">
        <f>VLOOKUP(A416,VBMA!$A:$AF,7,0)/100</f>
        <v>0.01786</v>
      </c>
      <c r="L416" s="191">
        <f>VLOOKUP(A416,VBMA!$A:$AF,10,0)/100</f>
        <v>0.01823</v>
      </c>
      <c r="M416" s="191">
        <f>VLOOKUP(A416,VBMA!$A:$AF,13,0)/100</f>
        <v>0.01873</v>
      </c>
      <c r="N416" s="191">
        <f>VLOOKUP(A416,VBMA!$A:$AF,16,0)/100</f>
        <v>0.01923</v>
      </c>
      <c r="O416" s="191">
        <f>VLOOKUP(A416,VBMA!$A:$AF,19,0)/100</f>
        <v>0.0221</v>
      </c>
      <c r="P416" s="191">
        <f>VLOOKUP(A416,VBMA!$A:$AF,22,0)/100</f>
        <v>0.0251</v>
      </c>
      <c r="Q416" s="191">
        <f>VLOOKUP(A416,VBMA!$A:$AF,25,0)/100</f>
        <v>0.02714</v>
      </c>
      <c r="R416" s="191">
        <f>VLOOKUP(A416,VBMA!$A:$AF,28,0)/100</f>
        <v>0.03093</v>
      </c>
      <c r="S416" s="191">
        <f>VLOOKUP(A416,VBMA!$A:$AF,31,0)/100</f>
        <v>0.03193</v>
      </c>
    </row>
    <row r="417" ht="15.75" customHeight="1">
      <c r="A417" s="108">
        <f>VBMA!A416</f>
        <v>45124</v>
      </c>
      <c r="B417" s="148">
        <f>VLOOKUP(A417,'VNIBOR đã xử lý'!$A:$T,12,0)</f>
        <v>0.0004928515112</v>
      </c>
      <c r="C417" s="148">
        <f>VLOOKUP(A417,'VNIBOR đã xử lý'!$A:$T,13,0)</f>
        <v>0.0008448883049</v>
      </c>
      <c r="D417" s="148">
        <f>VLOOKUP(A417,'VNIBOR đã xử lý'!$A:$T,14,0)</f>
        <v>0.001502023653</v>
      </c>
      <c r="E417" s="148">
        <f>VLOOKUP(A417,'VNIBOR đã xử lý'!$A:$T,15,0)</f>
        <v>0.005186675427</v>
      </c>
      <c r="F417" s="148">
        <f>VLOOKUP(A417,'VNIBOR đã xử lý'!$A:$T,16,0)</f>
        <v>0.008448883049</v>
      </c>
      <c r="G417" s="148">
        <f>VLOOKUP(A417,'VNIBOR đã xử lý'!$A:$T,17,0)</f>
        <v>0.009551931669</v>
      </c>
      <c r="H417" s="148">
        <f>VLOOKUP(A417,'VNIBOR đã xử lý'!$A:$T,18,0)</f>
        <v>0.01288454665</v>
      </c>
      <c r="I417" s="148">
        <f>VLOOKUP(A417,'VNIBOR đã xử lý'!$A:$T,19,0)</f>
        <v>0.01537227332</v>
      </c>
      <c r="J417" s="191">
        <f>VLOOKUP(A417,VBMA!$A:$AF,4,0)/100</f>
        <v>0.01786</v>
      </c>
      <c r="K417" s="191">
        <f>VLOOKUP(A417,VBMA!$A:$AF,7,0)/100</f>
        <v>0.01786</v>
      </c>
      <c r="L417" s="191">
        <f>VLOOKUP(A417,VBMA!$A:$AF,10,0)/100</f>
        <v>0.01832</v>
      </c>
      <c r="M417" s="191">
        <f>VLOOKUP(A417,VBMA!$A:$AF,13,0)/100</f>
        <v>0.01879</v>
      </c>
      <c r="N417" s="191">
        <f>VLOOKUP(A417,VBMA!$A:$AF,16,0)/100</f>
        <v>0.01925</v>
      </c>
      <c r="O417" s="191">
        <f>VLOOKUP(A417,VBMA!$A:$AF,19,0)/100</f>
        <v>0.02216</v>
      </c>
      <c r="P417" s="191">
        <f>VLOOKUP(A417,VBMA!$A:$AF,22,0)/100</f>
        <v>0.02528</v>
      </c>
      <c r="Q417" s="191">
        <f>VLOOKUP(A417,VBMA!$A:$AF,25,0)/100</f>
        <v>0.02741</v>
      </c>
      <c r="R417" s="191">
        <f>VLOOKUP(A417,VBMA!$A:$AF,28,0)/100</f>
        <v>0.03093</v>
      </c>
      <c r="S417" s="191">
        <f>VLOOKUP(A417,VBMA!$A:$AF,31,0)/100</f>
        <v>0.03193</v>
      </c>
    </row>
    <row r="418" ht="15.75" customHeight="1">
      <c r="A418" s="108">
        <f>VBMA!A417</f>
        <v>45121</v>
      </c>
      <c r="B418" s="148">
        <f>VLOOKUP(A418,'VNIBOR đã xử lý'!$A:$T,12,0)</f>
        <v>0.0004676240209</v>
      </c>
      <c r="C418" s="148">
        <f>VLOOKUP(A418,'VNIBOR đã xử lý'!$A:$T,13,0)</f>
        <v>0.0009352480418</v>
      </c>
      <c r="D418" s="148">
        <f>VLOOKUP(A418,'VNIBOR đã xử lý'!$A:$T,14,0)</f>
        <v>0.001496396867</v>
      </c>
      <c r="E418" s="148">
        <f>VLOOKUP(A418,'VNIBOR đã xử lý'!$A:$T,15,0)</f>
        <v>0.005237389034</v>
      </c>
      <c r="F418" s="148">
        <f>VLOOKUP(A418,'VNIBOR đã xử lý'!$A:$T,16,0)</f>
        <v>0.00851075718</v>
      </c>
      <c r="G418" s="148">
        <f>VLOOKUP(A418,'VNIBOR đã xử lý'!$A:$T,17,0)</f>
        <v>0.009773342037</v>
      </c>
      <c r="H418" s="148">
        <f>VLOOKUP(A418,'VNIBOR đã xử lý'!$A:$T,18,0)</f>
        <v>0.01309347258</v>
      </c>
      <c r="I418" s="148">
        <f>VLOOKUP(A418,'VNIBOR đã xử lý'!$A:$T,19,0)</f>
        <v>0.01550173629</v>
      </c>
      <c r="J418" s="191">
        <f>VLOOKUP(A418,VBMA!$A:$AF,4,0)/100</f>
        <v>0.01791</v>
      </c>
      <c r="K418" s="191">
        <f>VLOOKUP(A418,VBMA!$A:$AF,7,0)/100</f>
        <v>0.01791</v>
      </c>
      <c r="L418" s="191">
        <f>VLOOKUP(A418,VBMA!$A:$AF,10,0)/100</f>
        <v>0.01841</v>
      </c>
      <c r="M418" s="191">
        <f>VLOOKUP(A418,VBMA!$A:$AF,13,0)/100</f>
        <v>0.01891</v>
      </c>
      <c r="N418" s="191">
        <f>VLOOKUP(A418,VBMA!$A:$AF,16,0)/100</f>
        <v>0.0194</v>
      </c>
      <c r="O418" s="191">
        <f>VLOOKUP(A418,VBMA!$A:$AF,19,0)/100</f>
        <v>0.02259</v>
      </c>
      <c r="P418" s="191">
        <f>VLOOKUP(A418,VBMA!$A:$AF,22,0)/100</f>
        <v>0.026</v>
      </c>
      <c r="Q418" s="191">
        <f>VLOOKUP(A418,VBMA!$A:$AF,25,0)/100</f>
        <v>0.02798</v>
      </c>
      <c r="R418" s="191">
        <f>VLOOKUP(A418,VBMA!$A:$AF,28,0)/100</f>
        <v>0.03093</v>
      </c>
      <c r="S418" s="191">
        <f>VLOOKUP(A418,VBMA!$A:$AF,31,0)/100</f>
        <v>0.03191</v>
      </c>
    </row>
    <row r="419" ht="15.75" customHeight="1">
      <c r="A419" s="108">
        <f>VBMA!A418</f>
        <v>45120</v>
      </c>
      <c r="B419" s="148">
        <f>VLOOKUP(A419,'VNIBOR đã xử lý'!$A:$T,12,0)</f>
        <v>0.0004947643979</v>
      </c>
      <c r="C419" s="148">
        <f>VLOOKUP(A419,'VNIBOR đã xử lý'!$A:$T,13,0)</f>
        <v>0.0009188481675</v>
      </c>
      <c r="D419" s="148">
        <f>VLOOKUP(A419,'VNIBOR đã xử lý'!$A:$T,14,0)</f>
        <v>0.00162565445</v>
      </c>
      <c r="E419" s="148">
        <f>VLOOKUP(A419,'VNIBOR đã xử lý'!$A:$T,15,0)</f>
        <v>0.005395287958</v>
      </c>
      <c r="F419" s="148">
        <f>VLOOKUP(A419,'VNIBOR đã xử lý'!$A:$T,16,0)</f>
        <v>0.009188481675</v>
      </c>
      <c r="G419" s="148">
        <f>VLOOKUP(A419,'VNIBOR đã xử lý'!$A:$T,17,0)</f>
        <v>0.01006020942</v>
      </c>
      <c r="H419" s="148">
        <f>VLOOKUP(A419,'VNIBOR đã xử lý'!$A:$T,18,0)</f>
        <v>0.01333507853</v>
      </c>
      <c r="I419" s="148">
        <f>VLOOKUP(A419,'VNIBOR đã xử lý'!$A:$T,19,0)</f>
        <v>0.01566753927</v>
      </c>
      <c r="J419" s="191">
        <f>VLOOKUP(A419,VBMA!$A:$AF,4,0)/100</f>
        <v>0.018</v>
      </c>
      <c r="K419" s="191">
        <f>VLOOKUP(A419,VBMA!$A:$AF,7,0)/100</f>
        <v>0.018</v>
      </c>
      <c r="L419" s="191">
        <f>VLOOKUP(A419,VBMA!$A:$AF,10,0)/100</f>
        <v>0.0185</v>
      </c>
      <c r="M419" s="191">
        <f>VLOOKUP(A419,VBMA!$A:$AF,13,0)/100</f>
        <v>0.01898</v>
      </c>
      <c r="N419" s="191">
        <f>VLOOKUP(A419,VBMA!$A:$AF,16,0)/100</f>
        <v>0.01945</v>
      </c>
      <c r="O419" s="191">
        <f>VLOOKUP(A419,VBMA!$A:$AF,19,0)/100</f>
        <v>0.02273</v>
      </c>
      <c r="P419" s="191">
        <f>VLOOKUP(A419,VBMA!$A:$AF,22,0)/100</f>
        <v>0.02605</v>
      </c>
      <c r="Q419" s="191">
        <f>VLOOKUP(A419,VBMA!$A:$AF,25,0)/100</f>
        <v>0.02815</v>
      </c>
      <c r="R419" s="191">
        <f>VLOOKUP(A419,VBMA!$A:$AF,28,0)/100</f>
        <v>0.03111</v>
      </c>
      <c r="S419" s="191">
        <f>VLOOKUP(A419,VBMA!$A:$AF,31,0)/100</f>
        <v>0.03205</v>
      </c>
    </row>
    <row r="420" ht="15.75" customHeight="1">
      <c r="A420" s="108">
        <f>VBMA!A419</f>
        <v>45119</v>
      </c>
      <c r="B420" s="148">
        <f>VLOOKUP(A420,'VNIBOR đã xử lý'!$A:$T,12,0)</f>
        <v>0.0005948099607</v>
      </c>
      <c r="C420" s="148">
        <f>VLOOKUP(A420,'VNIBOR đã xử lý'!$A:$T,13,0)</f>
        <v>0.00106570118</v>
      </c>
      <c r="D420" s="148">
        <f>VLOOKUP(A420,'VNIBOR đã xử lý'!$A:$T,14,0)</f>
        <v>0.002007483617</v>
      </c>
      <c r="E420" s="148">
        <f>VLOOKUP(A420,'VNIBOR đã xử lý'!$A:$T,15,0)</f>
        <v>0.006121585845</v>
      </c>
      <c r="F420" s="148">
        <f>VLOOKUP(A420,'VNIBOR đã xử lý'!$A:$T,16,0)</f>
        <v>0.009665661861</v>
      </c>
      <c r="G420" s="148">
        <f>VLOOKUP(A420,'VNIBOR đã xử lý'!$A:$T,17,0)</f>
        <v>0.01073136304</v>
      </c>
      <c r="H420" s="148">
        <f>VLOOKUP(A420,'VNIBOR đã xử lý'!$A:$T,18,0)</f>
        <v>0.01405238532</v>
      </c>
      <c r="I420" s="148">
        <f>VLOOKUP(A420,'VNIBOR đã xử lý'!$A:$T,19,0)</f>
        <v>0.01648119266</v>
      </c>
      <c r="J420" s="191">
        <f>VLOOKUP(A420,VBMA!$A:$AF,4,0)/100</f>
        <v>0.01891</v>
      </c>
      <c r="K420" s="191">
        <f>VLOOKUP(A420,VBMA!$A:$AF,7,0)/100</f>
        <v>0.01877</v>
      </c>
      <c r="L420" s="191">
        <f>VLOOKUP(A420,VBMA!$A:$AF,10,0)/100</f>
        <v>0.01923</v>
      </c>
      <c r="M420" s="191">
        <f>VLOOKUP(A420,VBMA!$A:$AF,13,0)/100</f>
        <v>0.01959</v>
      </c>
      <c r="N420" s="191">
        <f>VLOOKUP(A420,VBMA!$A:$AF,16,0)/100</f>
        <v>0.01995</v>
      </c>
      <c r="O420" s="191">
        <f>VLOOKUP(A420,VBMA!$A:$AF,19,0)/100</f>
        <v>0.02333</v>
      </c>
      <c r="P420" s="191">
        <f>VLOOKUP(A420,VBMA!$A:$AF,22,0)/100</f>
        <v>0.02644</v>
      </c>
      <c r="Q420" s="191">
        <f>VLOOKUP(A420,VBMA!$A:$AF,25,0)/100</f>
        <v>0.02839</v>
      </c>
      <c r="R420" s="191">
        <f>VLOOKUP(A420,VBMA!$A:$AF,28,0)/100</f>
        <v>0.0313</v>
      </c>
      <c r="S420" s="191">
        <f>VLOOKUP(A420,VBMA!$A:$AF,31,0)/100</f>
        <v>0.03234</v>
      </c>
    </row>
    <row r="421" ht="15.75" customHeight="1">
      <c r="A421" s="108">
        <f>VBMA!A420</f>
        <v>45118</v>
      </c>
      <c r="B421" s="148">
        <f>VLOOKUP(A421,'VNIBOR đã xử lý'!$A:$T,12,0)</f>
        <v>0.0009871503268</v>
      </c>
      <c r="C421" s="148">
        <f>VLOOKUP(A421,'VNIBOR đã xử lý'!$A:$T,13,0)</f>
        <v>0.001600784314</v>
      </c>
      <c r="D421" s="148">
        <f>VLOOKUP(A421,'VNIBOR đã xử lý'!$A:$T,14,0)</f>
        <v>0.002587934641</v>
      </c>
      <c r="E421" s="148">
        <f>VLOOKUP(A421,'VNIBOR đã xử lý'!$A:$T,15,0)</f>
        <v>0.007203529412</v>
      </c>
      <c r="F421" s="148">
        <f>VLOOKUP(A421,'VNIBOR đã xử lý'!$A:$T,16,0)</f>
        <v>0.01099205229</v>
      </c>
      <c r="G421" s="148">
        <f>VLOOKUP(A421,'VNIBOR đã xử lý'!$A:$T,17,0)</f>
        <v>0.01192584314</v>
      </c>
      <c r="H421" s="148">
        <f>VLOOKUP(A421,'VNIBOR đã xử lý'!$A:$T,18,0)</f>
        <v>0.01534084967</v>
      </c>
      <c r="I421" s="148">
        <f>VLOOKUP(A421,'VNIBOR đã xử lý'!$A:$T,19,0)</f>
        <v>0.01787542484</v>
      </c>
      <c r="J421" s="191">
        <f>VLOOKUP(A421,VBMA!$A:$AF,4,0)/100</f>
        <v>0.02041</v>
      </c>
      <c r="K421" s="191">
        <f>VLOOKUP(A421,VBMA!$A:$AF,7,0)/100</f>
        <v>0.02045</v>
      </c>
      <c r="L421" s="191">
        <f>VLOOKUP(A421,VBMA!$A:$AF,10,0)/100</f>
        <v>0.02064</v>
      </c>
      <c r="M421" s="191">
        <f>VLOOKUP(A421,VBMA!$A:$AF,13,0)/100</f>
        <v>0.02065</v>
      </c>
      <c r="N421" s="191">
        <f>VLOOKUP(A421,VBMA!$A:$AF,16,0)/100</f>
        <v>0.02065</v>
      </c>
      <c r="O421" s="191">
        <f>VLOOKUP(A421,VBMA!$A:$AF,19,0)/100</f>
        <v>0.02347</v>
      </c>
      <c r="P421" s="191">
        <f>VLOOKUP(A421,VBMA!$A:$AF,22,0)/100</f>
        <v>0.02647</v>
      </c>
      <c r="Q421" s="191">
        <f>VLOOKUP(A421,VBMA!$A:$AF,25,0)/100</f>
        <v>0.02846</v>
      </c>
      <c r="R421" s="191">
        <f>VLOOKUP(A421,VBMA!$A:$AF,28,0)/100</f>
        <v>0.03157</v>
      </c>
      <c r="S421" s="191">
        <f>VLOOKUP(A421,VBMA!$A:$AF,31,0)/100</f>
        <v>0.03257</v>
      </c>
    </row>
    <row r="422" ht="15.75" customHeight="1">
      <c r="A422" s="108">
        <f>VBMA!A421</f>
        <v>45117</v>
      </c>
      <c r="B422" s="148">
        <f>VLOOKUP(A422,'VNIBOR đã xử lý'!$A:$T,12,0)</f>
        <v>0.001138112713</v>
      </c>
      <c r="C422" s="148">
        <f>VLOOKUP(A422,'VNIBOR đã xử lý'!$A:$T,13,0)</f>
        <v>0.002054154653</v>
      </c>
      <c r="D422" s="148">
        <f>VLOOKUP(A422,'VNIBOR đã xử lý'!$A:$T,14,0)</f>
        <v>0.003164508519</v>
      </c>
      <c r="E422" s="148">
        <f>VLOOKUP(A422,'VNIBOR đã xử lý'!$A:$T,15,0)</f>
        <v>0.007605923984</v>
      </c>
      <c r="F422" s="148">
        <f>VLOOKUP(A422,'VNIBOR đã xử lý'!$A:$T,16,0)</f>
        <v>0.01157543906</v>
      </c>
      <c r="G422" s="148">
        <f>VLOOKUP(A422,'VNIBOR đã xử lý'!$A:$T,17,0)</f>
        <v>0.01251923984</v>
      </c>
      <c r="H422" s="148">
        <f>VLOOKUP(A422,'VNIBOR đã xử lý'!$A:$T,18,0)</f>
        <v>0.01585030144</v>
      </c>
      <c r="I422" s="148">
        <f>VLOOKUP(A422,'VNIBOR đã xử lý'!$A:$T,19,0)</f>
        <v>0.01851515072</v>
      </c>
      <c r="J422" s="191">
        <f>VLOOKUP(A422,VBMA!$A:$AF,4,0)/100</f>
        <v>0.02118</v>
      </c>
      <c r="K422" s="191">
        <f>VLOOKUP(A422,VBMA!$A:$AF,7,0)/100</f>
        <v>0.02127</v>
      </c>
      <c r="L422" s="191">
        <f>VLOOKUP(A422,VBMA!$A:$AF,10,0)/100</f>
        <v>0.02145</v>
      </c>
      <c r="M422" s="191">
        <f>VLOOKUP(A422,VBMA!$A:$AF,13,0)/100</f>
        <v>0.02145</v>
      </c>
      <c r="N422" s="191">
        <f>VLOOKUP(A422,VBMA!$A:$AF,16,0)/100</f>
        <v>0.02145</v>
      </c>
      <c r="O422" s="191">
        <f>VLOOKUP(A422,VBMA!$A:$AF,19,0)/100</f>
        <v>0.02373</v>
      </c>
      <c r="P422" s="191">
        <f>VLOOKUP(A422,VBMA!$A:$AF,22,0)/100</f>
        <v>0.02682</v>
      </c>
      <c r="Q422" s="191">
        <f>VLOOKUP(A422,VBMA!$A:$AF,25,0)/100</f>
        <v>0.02884</v>
      </c>
      <c r="R422" s="191">
        <f>VLOOKUP(A422,VBMA!$A:$AF,28,0)/100</f>
        <v>0.03166</v>
      </c>
      <c r="S422" s="191">
        <f>VLOOKUP(A422,VBMA!$A:$AF,31,0)/100</f>
        <v>0.0327</v>
      </c>
    </row>
    <row r="423" ht="15.75" customHeight="1">
      <c r="A423" s="108">
        <f>VBMA!A422</f>
        <v>45114</v>
      </c>
      <c r="B423" s="148">
        <f>VLOOKUP(A423,'VNIBOR đã xử lý'!$A:$T,12,0)</f>
        <v>0.001331653543</v>
      </c>
      <c r="C423" s="148">
        <f>VLOOKUP(A423,'VNIBOR đã xử lý'!$A:$T,13,0)</f>
        <v>0.002274908136</v>
      </c>
      <c r="D423" s="148">
        <f>VLOOKUP(A423,'VNIBOR đã xử lý'!$A:$T,14,0)</f>
        <v>0.00360656168</v>
      </c>
      <c r="E423" s="148">
        <f>VLOOKUP(A423,'VNIBOR đã xử lý'!$A:$T,15,0)</f>
        <v>0.007906692913</v>
      </c>
      <c r="F423" s="148">
        <f>VLOOKUP(A423,'VNIBOR đã xử lý'!$A:$T,16,0)</f>
        <v>0.01151325459</v>
      </c>
      <c r="G423" s="148">
        <f>VLOOKUP(A423,'VNIBOR đã xử lý'!$A:$T,17,0)</f>
        <v>0.01256748031</v>
      </c>
      <c r="H423" s="148">
        <f>VLOOKUP(A423,'VNIBOR đã xử lý'!$A:$T,18,0)</f>
        <v>0.01559144357</v>
      </c>
      <c r="I423" s="148">
        <f>VLOOKUP(A423,'VNIBOR đã xử lý'!$A:$T,19,0)</f>
        <v>0.01836572178</v>
      </c>
      <c r="J423" s="191">
        <f>VLOOKUP(A423,VBMA!$A:$AF,4,0)/100</f>
        <v>0.02114</v>
      </c>
      <c r="K423" s="191">
        <f>VLOOKUP(A423,VBMA!$A:$AF,7,0)/100</f>
        <v>0.02123</v>
      </c>
      <c r="L423" s="191">
        <f>VLOOKUP(A423,VBMA!$A:$AF,10,0)/100</f>
        <v>0.02141</v>
      </c>
      <c r="M423" s="191">
        <f>VLOOKUP(A423,VBMA!$A:$AF,13,0)/100</f>
        <v>0.02142</v>
      </c>
      <c r="N423" s="191">
        <f>VLOOKUP(A423,VBMA!$A:$AF,16,0)/100</f>
        <v>0.02143</v>
      </c>
      <c r="O423" s="191">
        <f>VLOOKUP(A423,VBMA!$A:$AF,19,0)/100</f>
        <v>0.02409</v>
      </c>
      <c r="P423" s="191">
        <f>VLOOKUP(A423,VBMA!$A:$AF,22,0)/100</f>
        <v>0.02733</v>
      </c>
      <c r="Q423" s="191">
        <f>VLOOKUP(A423,VBMA!$A:$AF,25,0)/100</f>
        <v>0.02924</v>
      </c>
      <c r="R423" s="191">
        <f>VLOOKUP(A423,VBMA!$A:$AF,28,0)/100</f>
        <v>0.03168</v>
      </c>
      <c r="S423" s="191">
        <f>VLOOKUP(A423,VBMA!$A:$AF,31,0)/100</f>
        <v>0.03268</v>
      </c>
    </row>
    <row r="424" ht="15.75" customHeight="1">
      <c r="A424" s="108">
        <f>VBMA!A423</f>
        <v>45113</v>
      </c>
      <c r="B424" s="148">
        <f>VLOOKUP(A424,'VNIBOR đã xử lý'!$A:$T,12,0)</f>
        <v>0.001681277705</v>
      </c>
      <c r="C424" s="148">
        <f>VLOOKUP(A424,'VNIBOR đã xử lý'!$A:$T,13,0)</f>
        <v>0.002673507171</v>
      </c>
      <c r="D424" s="148">
        <f>VLOOKUP(A424,'VNIBOR đã xử lý'!$A:$T,14,0)</f>
        <v>0.003941355932</v>
      </c>
      <c r="E424" s="148">
        <f>VLOOKUP(A424,'VNIBOR đã xử lý'!$A:$T,15,0)</f>
        <v>0.008020521512</v>
      </c>
      <c r="F424" s="148">
        <f>VLOOKUP(A424,'VNIBOR đã xử lý'!$A:$T,16,0)</f>
        <v>0.01174138201</v>
      </c>
      <c r="G424" s="148">
        <f>VLOOKUP(A424,'VNIBOR đã xử lý'!$A:$T,17,0)</f>
        <v>0.01265092568</v>
      </c>
      <c r="H424" s="148">
        <f>VLOOKUP(A424,'VNIBOR đã xử lý'!$A:$T,18,0)</f>
        <v>0.01568273794</v>
      </c>
      <c r="I424" s="148">
        <f>VLOOKUP(A424,'VNIBOR đã xử lý'!$A:$T,19,0)</f>
        <v>0.01841136897</v>
      </c>
      <c r="J424" s="191">
        <f>VLOOKUP(A424,VBMA!$A:$AF,4,0)/100</f>
        <v>0.02114</v>
      </c>
      <c r="K424" s="191">
        <f>VLOOKUP(A424,VBMA!$A:$AF,7,0)/100</f>
        <v>0.02118</v>
      </c>
      <c r="L424" s="191">
        <f>VLOOKUP(A424,VBMA!$A:$AF,10,0)/100</f>
        <v>0.02136</v>
      </c>
      <c r="M424" s="191">
        <f>VLOOKUP(A424,VBMA!$A:$AF,13,0)/100</f>
        <v>0.0213</v>
      </c>
      <c r="N424" s="191">
        <f>VLOOKUP(A424,VBMA!$A:$AF,16,0)/100</f>
        <v>0.02123</v>
      </c>
      <c r="O424" s="191">
        <f>VLOOKUP(A424,VBMA!$A:$AF,19,0)/100</f>
        <v>0.02375</v>
      </c>
      <c r="P424" s="191">
        <f>VLOOKUP(A424,VBMA!$A:$AF,22,0)/100</f>
        <v>0.02694</v>
      </c>
      <c r="Q424" s="191">
        <f>VLOOKUP(A424,VBMA!$A:$AF,25,0)/100</f>
        <v>0.02876</v>
      </c>
      <c r="R424" s="191">
        <f>VLOOKUP(A424,VBMA!$A:$AF,28,0)/100</f>
        <v>0.03166</v>
      </c>
      <c r="S424" s="191">
        <f>VLOOKUP(A424,VBMA!$A:$AF,31,0)/100</f>
        <v>0.0327</v>
      </c>
    </row>
    <row r="425" ht="15.75" customHeight="1">
      <c r="A425" s="108">
        <f>VBMA!A424</f>
        <v>45112</v>
      </c>
      <c r="B425" s="148">
        <f>VLOOKUP(A425,'VNIBOR đã xử lý'!$A:$T,12,0)</f>
        <v>0.001926143791</v>
      </c>
      <c r="C425" s="148">
        <f>VLOOKUP(A425,'VNIBOR đã xử lý'!$A:$T,13,0)</f>
        <v>0.002889215686</v>
      </c>
      <c r="D425" s="148">
        <f>VLOOKUP(A425,'VNIBOR đã xử lý'!$A:$T,14,0)</f>
        <v>0.003989869281</v>
      </c>
      <c r="E425" s="148">
        <f>VLOOKUP(A425,'VNIBOR đã xử lý'!$A:$T,15,0)</f>
        <v>0.008062287582</v>
      </c>
      <c r="F425" s="148">
        <f>VLOOKUP(A425,'VNIBOR đã xử lý'!$A:$T,16,0)</f>
        <v>0.01191457516</v>
      </c>
      <c r="G425" s="148">
        <f>VLOOKUP(A425,'VNIBOR đã xử lý'!$A:$T,17,0)</f>
        <v>0.01285013072</v>
      </c>
      <c r="H425" s="148">
        <f>VLOOKUP(A425,'VNIBOR đã xử lý'!$A:$T,18,0)</f>
        <v>0.01582189542</v>
      </c>
      <c r="I425" s="148">
        <f>VLOOKUP(A425,'VNIBOR đã xử lý'!$A:$T,19,0)</f>
        <v>0.01843594771</v>
      </c>
      <c r="J425" s="191">
        <f>VLOOKUP(A425,VBMA!$A:$AF,4,0)/100</f>
        <v>0.02105</v>
      </c>
      <c r="K425" s="191">
        <f>VLOOKUP(A425,VBMA!$A:$AF,7,0)/100</f>
        <v>0.02109</v>
      </c>
      <c r="L425" s="191">
        <f>VLOOKUP(A425,VBMA!$A:$AF,10,0)/100</f>
        <v>0.02127</v>
      </c>
      <c r="M425" s="191">
        <f>VLOOKUP(A425,VBMA!$A:$AF,13,0)/100</f>
        <v>0.02132</v>
      </c>
      <c r="N425" s="191">
        <f>VLOOKUP(A425,VBMA!$A:$AF,16,0)/100</f>
        <v>0.02136</v>
      </c>
      <c r="O425" s="191">
        <f>VLOOKUP(A425,VBMA!$A:$AF,19,0)/100</f>
        <v>0.02356</v>
      </c>
      <c r="P425" s="191">
        <f>VLOOKUP(A425,VBMA!$A:$AF,22,0)/100</f>
        <v>0.02661</v>
      </c>
      <c r="Q425" s="191">
        <f>VLOOKUP(A425,VBMA!$A:$AF,25,0)/100</f>
        <v>0.02875</v>
      </c>
      <c r="R425" s="191">
        <f>VLOOKUP(A425,VBMA!$A:$AF,28,0)/100</f>
        <v>0.03163</v>
      </c>
      <c r="S425" s="191">
        <f>VLOOKUP(A425,VBMA!$A:$AF,31,0)/100</f>
        <v>0.03276</v>
      </c>
    </row>
    <row r="426" ht="15.75" customHeight="1">
      <c r="A426" s="108">
        <f>VBMA!A425</f>
        <v>45111</v>
      </c>
      <c r="B426" s="148">
        <f>VLOOKUP(A426,'VNIBOR đã xử lý'!$A:$T,12,0)</f>
        <v>0.002019698558</v>
      </c>
      <c r="C426" s="148">
        <f>VLOOKUP(A426,'VNIBOR đã xử lý'!$A:$T,13,0)</f>
        <v>0.002988047182</v>
      </c>
      <c r="D426" s="148">
        <f>VLOOKUP(A426,'VNIBOR đã xử lý'!$A:$T,14,0)</f>
        <v>0.004205399738</v>
      </c>
      <c r="E426" s="148">
        <f>VLOOKUP(A426,'VNIBOR đã xử lý'!$A:$T,15,0)</f>
        <v>0.008217129751</v>
      </c>
      <c r="F426" s="148">
        <f>VLOOKUP(A426,'VNIBOR đã xử lý'!$A:$T,16,0)</f>
        <v>0.01211819135</v>
      </c>
      <c r="G426" s="148">
        <f>VLOOKUP(A426,'VNIBOR đã xử lý'!$A:$T,17,0)</f>
        <v>0.01305887287</v>
      </c>
      <c r="H426" s="148">
        <f>VLOOKUP(A426,'VNIBOR đã xử lý'!$A:$T,18,0)</f>
        <v>0.01596391874</v>
      </c>
      <c r="I426" s="148">
        <f>VLOOKUP(A426,'VNIBOR đã xử lý'!$A:$T,19,0)</f>
        <v>0.01853695937</v>
      </c>
      <c r="J426" s="191">
        <f>VLOOKUP(A426,VBMA!$A:$AF,4,0)/100</f>
        <v>0.02111</v>
      </c>
      <c r="K426" s="191">
        <f>VLOOKUP(A426,VBMA!$A:$AF,7,0)/100</f>
        <v>0.02116</v>
      </c>
      <c r="L426" s="191">
        <f>VLOOKUP(A426,VBMA!$A:$AF,10,0)/100</f>
        <v>0.02134</v>
      </c>
      <c r="M426" s="191">
        <f>VLOOKUP(A426,VBMA!$A:$AF,13,0)/100</f>
        <v>0.02139</v>
      </c>
      <c r="N426" s="191">
        <f>VLOOKUP(A426,VBMA!$A:$AF,16,0)/100</f>
        <v>0.02143</v>
      </c>
      <c r="O426" s="191">
        <f>VLOOKUP(A426,VBMA!$A:$AF,19,0)/100</f>
        <v>0.02344</v>
      </c>
      <c r="P426" s="191">
        <f>VLOOKUP(A426,VBMA!$A:$AF,22,0)/100</f>
        <v>0.02674</v>
      </c>
      <c r="Q426" s="191">
        <f>VLOOKUP(A426,VBMA!$A:$AF,25,0)/100</f>
        <v>0.02868</v>
      </c>
      <c r="R426" s="191">
        <f>VLOOKUP(A426,VBMA!$A:$AF,28,0)/100</f>
        <v>0.03164</v>
      </c>
      <c r="S426" s="191">
        <f>VLOOKUP(A426,VBMA!$A:$AF,31,0)/100</f>
        <v>0.03275</v>
      </c>
    </row>
    <row r="427" ht="15.75" customHeight="1">
      <c r="A427" s="108">
        <f>VBMA!A426</f>
        <v>45110</v>
      </c>
      <c r="B427" s="148">
        <f>VLOOKUP(A427,'VNIBOR đã xử lý'!$A:$T,12,0)</f>
        <v>0.00185565445</v>
      </c>
      <c r="C427" s="148">
        <f>VLOOKUP(A427,'VNIBOR đã xử lý'!$A:$T,13,0)</f>
        <v>0.002852722513</v>
      </c>
      <c r="D427" s="148">
        <f>VLOOKUP(A427,'VNIBOR đã xử lý'!$A:$T,14,0)</f>
        <v>0.004209842932</v>
      </c>
      <c r="E427" s="148">
        <f>VLOOKUP(A427,'VNIBOR đã xử lý'!$A:$T,15,0)</f>
        <v>0.008170418848</v>
      </c>
      <c r="F427" s="148">
        <f>VLOOKUP(A427,'VNIBOR đã xử lý'!$A:$T,16,0)</f>
        <v>0.01196481675</v>
      </c>
      <c r="G427" s="148">
        <f>VLOOKUP(A427,'VNIBOR đã xử lý'!$A:$T,17,0)</f>
        <v>0.01296188482</v>
      </c>
      <c r="H427" s="148">
        <f>VLOOKUP(A427,'VNIBOR đã xử lý'!$A:$T,18,0)</f>
        <v>0.01606387435</v>
      </c>
      <c r="I427" s="148">
        <f>VLOOKUP(A427,'VNIBOR đã xử lý'!$A:$T,19,0)</f>
        <v>0.01861193717</v>
      </c>
      <c r="J427" s="191">
        <f>VLOOKUP(A427,VBMA!$A:$AF,4,0)/100</f>
        <v>0.02116</v>
      </c>
      <c r="K427" s="191">
        <f>VLOOKUP(A427,VBMA!$A:$AF,7,0)/100</f>
        <v>0.0212</v>
      </c>
      <c r="L427" s="191">
        <f>VLOOKUP(A427,VBMA!$A:$AF,10,0)/100</f>
        <v>0.02139</v>
      </c>
      <c r="M427" s="191">
        <f>VLOOKUP(A427,VBMA!$A:$AF,13,0)/100</f>
        <v>0.02144</v>
      </c>
      <c r="N427" s="191">
        <f>VLOOKUP(A427,VBMA!$A:$AF,16,0)/100</f>
        <v>0.02148</v>
      </c>
      <c r="O427" s="191">
        <f>VLOOKUP(A427,VBMA!$A:$AF,19,0)/100</f>
        <v>0.02361</v>
      </c>
      <c r="P427" s="191">
        <f>VLOOKUP(A427,VBMA!$A:$AF,22,0)/100</f>
        <v>0.02668</v>
      </c>
      <c r="Q427" s="191">
        <f>VLOOKUP(A427,VBMA!$A:$AF,25,0)/100</f>
        <v>0.02864</v>
      </c>
      <c r="R427" s="191">
        <f>VLOOKUP(A427,VBMA!$A:$AF,28,0)/100</f>
        <v>0.03161</v>
      </c>
      <c r="S427" s="191">
        <f>VLOOKUP(A427,VBMA!$A:$AF,31,0)/100</f>
        <v>0.0328</v>
      </c>
    </row>
    <row r="428" ht="15.75" customHeight="1">
      <c r="A428" s="108">
        <f>VBMA!A427</f>
        <v>45107</v>
      </c>
      <c r="B428" s="148">
        <f>VLOOKUP(A428,'VNIBOR đã xử lý'!$A:$T,12,0)</f>
        <v>0.001326708502</v>
      </c>
      <c r="C428" s="148">
        <f>VLOOKUP(A428,'VNIBOR đã xử lý'!$A:$T,13,0)</f>
        <v>0.002902174847</v>
      </c>
      <c r="D428" s="148">
        <f>VLOOKUP(A428,'VNIBOR đã xử lý'!$A:$T,14,0)</f>
        <v>0.00428416287</v>
      </c>
      <c r="E428" s="148">
        <f>VLOOKUP(A428,'VNIBOR đã xử lý'!$A:$T,15,0)</f>
        <v>0.008209008854</v>
      </c>
      <c r="F428" s="148">
        <f>VLOOKUP(A428,'VNIBOR đã xử lý'!$A:$T,16,0)</f>
        <v>0.01210621508</v>
      </c>
      <c r="G428" s="148">
        <f>VLOOKUP(A428,'VNIBOR đã xử lý'!$A:$T,17,0)</f>
        <v>0.01307360669</v>
      </c>
      <c r="H428" s="148">
        <f>VLOOKUP(A428,'VNIBOR đã xử lý'!$A:$T,18,0)</f>
        <v>0.01608634058</v>
      </c>
      <c r="I428" s="148">
        <f>VLOOKUP(A428,'VNIBOR đã xử lý'!$A:$T,19,0)</f>
        <v>0.01862919854</v>
      </c>
      <c r="J428" s="191">
        <f>VLOOKUP(A428,VBMA!$A:$AF,4,0)/100</f>
        <v>0.0212</v>
      </c>
      <c r="K428" s="191">
        <f>VLOOKUP(A428,VBMA!$A:$AF,7,0)/100</f>
        <v>0.0212</v>
      </c>
      <c r="L428" s="191">
        <f>VLOOKUP(A428,VBMA!$A:$AF,10,0)/100</f>
        <v>0.02139</v>
      </c>
      <c r="M428" s="191">
        <f>VLOOKUP(A428,VBMA!$A:$AF,13,0)/100</f>
        <v>0.02144</v>
      </c>
      <c r="N428" s="191">
        <f>VLOOKUP(A428,VBMA!$A:$AF,16,0)/100</f>
        <v>0.02148</v>
      </c>
      <c r="O428" s="191">
        <f>VLOOKUP(A428,VBMA!$A:$AF,19,0)/100</f>
        <v>0.02325</v>
      </c>
      <c r="P428" s="191">
        <f>VLOOKUP(A428,VBMA!$A:$AF,22,0)/100</f>
        <v>0.02638</v>
      </c>
      <c r="Q428" s="191">
        <f>VLOOKUP(A428,VBMA!$A:$AF,25,0)/100</f>
        <v>0.02846</v>
      </c>
      <c r="R428" s="191">
        <f>VLOOKUP(A428,VBMA!$A:$AF,28,0)/100</f>
        <v>0.03139</v>
      </c>
      <c r="S428" s="191">
        <f>VLOOKUP(A428,VBMA!$A:$AF,31,0)/100</f>
        <v>0.0328</v>
      </c>
    </row>
    <row r="429" ht="15.75" customHeight="1">
      <c r="A429" s="108">
        <f>VBMA!A428</f>
        <v>45106</v>
      </c>
      <c r="B429" s="148">
        <f>VLOOKUP(A429,'VNIBOR đã xử lý'!$A:$T,12,0)</f>
        <v>0.001325953003</v>
      </c>
      <c r="C429" s="148">
        <f>VLOOKUP(A429,'VNIBOR đã xử lý'!$A:$T,13,0)</f>
        <v>0.002845274151</v>
      </c>
      <c r="D429" s="148">
        <f>VLOOKUP(A429,'VNIBOR đã xử lý'!$A:$T,14,0)</f>
        <v>0.004336971279</v>
      </c>
      <c r="E429" s="148">
        <f>VLOOKUP(A429,'VNIBOR đã xử lý'!$A:$T,15,0)</f>
        <v>0.008149086162</v>
      </c>
      <c r="F429" s="148">
        <f>VLOOKUP(A429,'VNIBOR đã xử lý'!$A:$T,16,0)</f>
        <v>0.01209932115</v>
      </c>
      <c r="G429" s="148">
        <f>VLOOKUP(A429,'VNIBOR đã xử lý'!$A:$T,17,0)</f>
        <v>0.01306616188</v>
      </c>
      <c r="H429" s="148">
        <f>VLOOKUP(A429,'VNIBOR đã xử lý'!$A:$T,18,0)</f>
        <v>0.01610480418</v>
      </c>
      <c r="I429" s="148">
        <f>VLOOKUP(A429,'VNIBOR đã xử lý'!$A:$T,19,0)</f>
        <v>0.01861859008</v>
      </c>
      <c r="J429" s="191">
        <f>VLOOKUP(A429,VBMA!$A:$AF,4,0)/100</f>
        <v>0.02116</v>
      </c>
      <c r="K429" s="191">
        <f>VLOOKUP(A429,VBMA!$A:$AF,7,0)/100</f>
        <v>0.02116</v>
      </c>
      <c r="L429" s="191">
        <f>VLOOKUP(A429,VBMA!$A:$AF,10,0)/100</f>
        <v>0.02134</v>
      </c>
      <c r="M429" s="191">
        <f>VLOOKUP(A429,VBMA!$A:$AF,13,0)/100</f>
        <v>0.02139</v>
      </c>
      <c r="N429" s="191">
        <f>VLOOKUP(A429,VBMA!$A:$AF,16,0)/100</f>
        <v>0.02143</v>
      </c>
      <c r="O429" s="191">
        <f>VLOOKUP(A429,VBMA!$A:$AF,19,0)/100</f>
        <v>0.02314</v>
      </c>
      <c r="P429" s="191">
        <f>VLOOKUP(A429,VBMA!$A:$AF,22,0)/100</f>
        <v>0.0259</v>
      </c>
      <c r="Q429" s="191">
        <f>VLOOKUP(A429,VBMA!$A:$AF,25,0)/100</f>
        <v>0.02804</v>
      </c>
      <c r="R429" s="191">
        <f>VLOOKUP(A429,VBMA!$A:$AF,28,0)/100</f>
        <v>0.03177</v>
      </c>
      <c r="S429" s="191">
        <f>VLOOKUP(A429,VBMA!$A:$AF,31,0)/100</f>
        <v>0.03291</v>
      </c>
    </row>
    <row r="430" ht="15.75" customHeight="1">
      <c r="A430" s="108">
        <f>VBMA!A429</f>
        <v>45105</v>
      </c>
      <c r="B430" s="148">
        <f>VLOOKUP(A430,'VNIBOR đã xử lý'!$A:$T,12,0)</f>
        <v>0.002241693452</v>
      </c>
      <c r="C430" s="148">
        <f>VLOOKUP(A430,'VNIBOR đã xử lý'!$A:$T,13,0)</f>
        <v>0.003471891078</v>
      </c>
      <c r="D430" s="148">
        <f>VLOOKUP(A430,'VNIBOR đã xử lý'!$A:$T,14,0)</f>
        <v>0.004647413255</v>
      </c>
      <c r="E430" s="148">
        <f>VLOOKUP(A430,'VNIBOR đã xử lý'!$A:$T,15,0)</f>
        <v>0.008064628883</v>
      </c>
      <c r="F430" s="148">
        <f>VLOOKUP(A430,'VNIBOR đã xử lý'!$A:$T,16,0)</f>
        <v>0.01189191039</v>
      </c>
      <c r="G430" s="148">
        <f>VLOOKUP(A430,'VNIBOR đã xử lý'!$A:$T,17,0)</f>
        <v>0.01304009484</v>
      </c>
      <c r="H430" s="148">
        <f>VLOOKUP(A430,'VNIBOR đã xử lý'!$A:$T,18,0)</f>
        <v>0.01604724459</v>
      </c>
      <c r="I430" s="148">
        <f>VLOOKUP(A430,'VNIBOR đã xử lý'!$A:$T,19,0)</f>
        <v>0.01858965302</v>
      </c>
      <c r="J430" s="191">
        <f>VLOOKUP(A430,VBMA!$A:$AF,4,0)/100</f>
        <v>0.02116</v>
      </c>
      <c r="K430" s="191">
        <f>VLOOKUP(A430,VBMA!$A:$AF,7,0)/100</f>
        <v>0.02116</v>
      </c>
      <c r="L430" s="191">
        <f>VLOOKUP(A430,VBMA!$A:$AF,10,0)/100</f>
        <v>0.02134</v>
      </c>
      <c r="M430" s="191">
        <f>VLOOKUP(A430,VBMA!$A:$AF,13,0)/100</f>
        <v>0.02141</v>
      </c>
      <c r="N430" s="191">
        <f>VLOOKUP(A430,VBMA!$A:$AF,16,0)/100</f>
        <v>0.02148</v>
      </c>
      <c r="O430" s="191">
        <f>VLOOKUP(A430,VBMA!$A:$AF,19,0)/100</f>
        <v>0.02241</v>
      </c>
      <c r="P430" s="191">
        <f>VLOOKUP(A430,VBMA!$A:$AF,22,0)/100</f>
        <v>0.02521</v>
      </c>
      <c r="Q430" s="191">
        <f>VLOOKUP(A430,VBMA!$A:$AF,25,0)/100</f>
        <v>0.02776</v>
      </c>
      <c r="R430" s="191">
        <f>VLOOKUP(A430,VBMA!$A:$AF,28,0)/100</f>
        <v>0.03168</v>
      </c>
      <c r="S430" s="191">
        <f>VLOOKUP(A430,VBMA!$A:$AF,31,0)/100</f>
        <v>0.03305</v>
      </c>
    </row>
    <row r="431" ht="15.75" customHeight="1">
      <c r="A431" s="108">
        <f>VBMA!A430</f>
        <v>45104</v>
      </c>
      <c r="B431" s="148">
        <f>VLOOKUP(A431,'VNIBOR đã xử lý'!$A:$T,12,0)</f>
        <v>0.00268963626</v>
      </c>
      <c r="C431" s="148">
        <f>VLOOKUP(A431,'VNIBOR đã xử lý'!$A:$T,13,0)</f>
        <v>0.003787446978</v>
      </c>
      <c r="D431" s="148">
        <f>VLOOKUP(A431,'VNIBOR đã xử lý'!$A:$T,14,0)</f>
        <v>0.004940148233</v>
      </c>
      <c r="E431" s="148">
        <f>VLOOKUP(A431,'VNIBOR đã xử lý'!$A:$T,15,0)</f>
        <v>0.008233580388</v>
      </c>
      <c r="F431" s="148">
        <f>VLOOKUP(A431,'VNIBOR đã xử lý'!$A:$T,16,0)</f>
        <v>0.01193869156</v>
      </c>
      <c r="G431" s="148">
        <f>VLOOKUP(A431,'VNIBOR đã xử lý'!$A:$T,17,0)</f>
        <v>0.01309139282</v>
      </c>
      <c r="H431" s="148">
        <f>VLOOKUP(A431,'VNIBOR đã xử lý'!$A:$T,18,0)</f>
        <v>0.0161927081</v>
      </c>
      <c r="I431" s="148">
        <f>VLOOKUP(A431,'VNIBOR đã xử lý'!$A:$T,19,0)</f>
        <v>0.01866278221</v>
      </c>
      <c r="J431" s="191">
        <f>VLOOKUP(A431,VBMA!$A:$AF,4,0)/100</f>
        <v>0.02116</v>
      </c>
      <c r="K431" s="191">
        <f>VLOOKUP(A431,VBMA!$A:$AF,7,0)/100</f>
        <v>0.02116</v>
      </c>
      <c r="L431" s="191">
        <f>VLOOKUP(A431,VBMA!$A:$AF,10,0)/100</f>
        <v>0.02134</v>
      </c>
      <c r="M431" s="191">
        <f>VLOOKUP(A431,VBMA!$A:$AF,13,0)/100</f>
        <v>0.02143</v>
      </c>
      <c r="N431" s="191">
        <f>VLOOKUP(A431,VBMA!$A:$AF,16,0)/100</f>
        <v>0.02152</v>
      </c>
      <c r="O431" s="191">
        <f>VLOOKUP(A431,VBMA!$A:$AF,19,0)/100</f>
        <v>0.02245</v>
      </c>
      <c r="P431" s="191">
        <f>VLOOKUP(A431,VBMA!$A:$AF,22,0)/100</f>
        <v>0.02547</v>
      </c>
      <c r="Q431" s="191">
        <f>VLOOKUP(A431,VBMA!$A:$AF,25,0)/100</f>
        <v>0.02797</v>
      </c>
      <c r="R431" s="191">
        <f>VLOOKUP(A431,VBMA!$A:$AF,28,0)/100</f>
        <v>0.03186</v>
      </c>
      <c r="S431" s="191">
        <f>VLOOKUP(A431,VBMA!$A:$AF,31,0)/100</f>
        <v>0.03305</v>
      </c>
    </row>
    <row r="432" ht="15.75" customHeight="1">
      <c r="A432" s="108">
        <f>VBMA!A431</f>
        <v>45103</v>
      </c>
      <c r="B432" s="148">
        <f>VLOOKUP(A432,'VNIBOR đã xử lý'!$A:$T,12,0)</f>
        <v>0.003018979475</v>
      </c>
      <c r="C432" s="148">
        <f>VLOOKUP(A432,'VNIBOR đã xử lý'!$A:$T,13,0)</f>
        <v>0.003979563854</v>
      </c>
      <c r="D432" s="148">
        <f>VLOOKUP(A432,'VNIBOR đã xử lý'!$A:$T,14,0)</f>
        <v>0.005159710376</v>
      </c>
      <c r="E432" s="148">
        <f>VLOOKUP(A432,'VNIBOR đã xử lý'!$A:$T,15,0)</f>
        <v>0.008233580388</v>
      </c>
      <c r="F432" s="148">
        <f>VLOOKUP(A432,'VNIBOR đã xử lý'!$A:$T,16,0)</f>
        <v>0.01213080844</v>
      </c>
      <c r="G432" s="148">
        <f>VLOOKUP(A432,'VNIBOR đã xử lý'!$A:$T,17,0)</f>
        <v>0.01325606442</v>
      </c>
      <c r="H432" s="148">
        <f>VLOOKUP(A432,'VNIBOR đã xử lý'!$A:$T,18,0)</f>
        <v>0.0161927081</v>
      </c>
      <c r="I432" s="148">
        <f>VLOOKUP(A432,'VNIBOR đã xử lý'!$A:$T,19,0)</f>
        <v>0.01866278221</v>
      </c>
      <c r="J432" s="191">
        <f>VLOOKUP(A432,VBMA!$A:$AF,4,0)/100</f>
        <v>0.02116</v>
      </c>
      <c r="K432" s="191">
        <f>VLOOKUP(A432,VBMA!$A:$AF,7,0)/100</f>
        <v>0.02116</v>
      </c>
      <c r="L432" s="191">
        <f>VLOOKUP(A432,VBMA!$A:$AF,10,0)/100</f>
        <v>0.02134</v>
      </c>
      <c r="M432" s="191">
        <f>VLOOKUP(A432,VBMA!$A:$AF,13,0)/100</f>
        <v>0.02139</v>
      </c>
      <c r="N432" s="191">
        <f>VLOOKUP(A432,VBMA!$A:$AF,16,0)/100</f>
        <v>0.02143</v>
      </c>
      <c r="O432" s="191">
        <f>VLOOKUP(A432,VBMA!$A:$AF,19,0)/100</f>
        <v>0.02243</v>
      </c>
      <c r="P432" s="191">
        <f>VLOOKUP(A432,VBMA!$A:$AF,22,0)/100</f>
        <v>0.02524</v>
      </c>
      <c r="Q432" s="191">
        <f>VLOOKUP(A432,VBMA!$A:$AF,25,0)/100</f>
        <v>0.02765</v>
      </c>
      <c r="R432" s="191">
        <f>VLOOKUP(A432,VBMA!$A:$AF,28,0)/100</f>
        <v>0.0317</v>
      </c>
      <c r="S432" s="191">
        <f>VLOOKUP(A432,VBMA!$A:$AF,31,0)/100</f>
        <v>0.03293</v>
      </c>
    </row>
    <row r="433" ht="15.75" customHeight="1">
      <c r="A433" s="108">
        <f>VBMA!A432</f>
        <v>45100</v>
      </c>
      <c r="B433" s="148">
        <f>VLOOKUP(A433,'VNIBOR đã xử lý'!$A:$T,12,0)</f>
        <v>0.002988262373</v>
      </c>
      <c r="C433" s="148">
        <f>VLOOKUP(A433,'VNIBOR đã xử lý'!$A:$T,13,0)</f>
        <v>0.003790666158</v>
      </c>
      <c r="D433" s="148">
        <f>VLOOKUP(A433,'VNIBOR đã xử lý'!$A:$T,14,0)</f>
        <v>0.005118782768</v>
      </c>
      <c r="E433" s="148">
        <f>VLOOKUP(A433,'VNIBOR đã xử lý'!$A:$T,15,0)</f>
        <v>0.008383736101</v>
      </c>
      <c r="F433" s="148">
        <f>VLOOKUP(A433,'VNIBOR đã xử lý'!$A:$T,16,0)</f>
        <v>0.01217440226</v>
      </c>
      <c r="G433" s="148">
        <f>VLOOKUP(A433,'VNIBOR đã xử lý'!$A:$T,17,0)</f>
        <v>0.01319815881</v>
      </c>
      <c r="H433" s="148">
        <f>VLOOKUP(A433,'VNIBOR đã xử lý'!$A:$T,18,0)</f>
        <v>0.01632476666</v>
      </c>
      <c r="I433" s="148">
        <f>VLOOKUP(A433,'VNIBOR đã xử lý'!$A:$T,19,0)</f>
        <v>0.01870430892</v>
      </c>
      <c r="J433" s="191">
        <f>VLOOKUP(A433,VBMA!$A:$AF,4,0)/100</f>
        <v>0.02111</v>
      </c>
      <c r="K433" s="191">
        <f>VLOOKUP(A433,VBMA!$A:$AF,7,0)/100</f>
        <v>0.02111</v>
      </c>
      <c r="L433" s="191">
        <f>VLOOKUP(A433,VBMA!$A:$AF,10,0)/100</f>
        <v>0.0213</v>
      </c>
      <c r="M433" s="191">
        <f>VLOOKUP(A433,VBMA!$A:$AF,13,0)/100</f>
        <v>0.02135</v>
      </c>
      <c r="N433" s="191">
        <f>VLOOKUP(A433,VBMA!$A:$AF,16,0)/100</f>
        <v>0.02139</v>
      </c>
      <c r="O433" s="191">
        <f>VLOOKUP(A433,VBMA!$A:$AF,19,0)/100</f>
        <v>0.02263</v>
      </c>
      <c r="P433" s="191">
        <f>VLOOKUP(A433,VBMA!$A:$AF,22,0)/100</f>
        <v>0.02538</v>
      </c>
      <c r="Q433" s="191">
        <f>VLOOKUP(A433,VBMA!$A:$AF,25,0)/100</f>
        <v>0.02756</v>
      </c>
      <c r="R433" s="191">
        <f>VLOOKUP(A433,VBMA!$A:$AF,28,0)/100</f>
        <v>0.03157</v>
      </c>
      <c r="S433" s="191">
        <f>VLOOKUP(A433,VBMA!$A:$AF,31,0)/100</f>
        <v>0.03289</v>
      </c>
    </row>
    <row r="434" ht="15.75" customHeight="1">
      <c r="A434" s="108">
        <f>VBMA!A433</f>
        <v>45099</v>
      </c>
      <c r="B434" s="148">
        <f>VLOOKUP(A434,'VNIBOR đã xử lý'!$A:$T,12,0)</f>
        <v>0.002807500218</v>
      </c>
      <c r="C434" s="148">
        <f>VLOOKUP(A434,'VNIBOR đã xử lý'!$A:$T,13,0)</f>
        <v>0.003705900287</v>
      </c>
      <c r="D434" s="148">
        <f>VLOOKUP(A434,'VNIBOR đã xử lý'!$A:$T,14,0)</f>
        <v>0.004997350388</v>
      </c>
      <c r="E434" s="148">
        <f>VLOOKUP(A434,'VNIBOR đã xử lý'!$A:$T,15,0)</f>
        <v>0.008422500653</v>
      </c>
      <c r="F434" s="148">
        <f>VLOOKUP(A434,'VNIBOR đã xử lý'!$A:$T,16,0)</f>
        <v>0.01235300096</v>
      </c>
      <c r="G434" s="148">
        <f>VLOOKUP(A434,'VNIBOR đã xử lý'!$A:$T,17,0)</f>
        <v>0.01341985104</v>
      </c>
      <c r="H434" s="148">
        <f>VLOOKUP(A434,'VNIBOR đã xử lý'!$A:$T,18,0)</f>
        <v>0.01662040129</v>
      </c>
      <c r="I434" s="148">
        <f>VLOOKUP(A434,'VNIBOR đã xử lý'!$A:$T,19,0)</f>
        <v>0.01892255147</v>
      </c>
      <c r="J434" s="191">
        <f>VLOOKUP(A434,VBMA!$A:$AF,4,0)/100</f>
        <v>0.02125</v>
      </c>
      <c r="K434" s="191">
        <f>VLOOKUP(A434,VBMA!$A:$AF,7,0)/100</f>
        <v>0.02125</v>
      </c>
      <c r="L434" s="191">
        <f>VLOOKUP(A434,VBMA!$A:$AF,10,0)/100</f>
        <v>0.02143</v>
      </c>
      <c r="M434" s="191">
        <f>VLOOKUP(A434,VBMA!$A:$AF,13,0)/100</f>
        <v>0.02148</v>
      </c>
      <c r="N434" s="191">
        <f>VLOOKUP(A434,VBMA!$A:$AF,16,0)/100</f>
        <v>0.02152</v>
      </c>
      <c r="O434" s="191">
        <f>VLOOKUP(A434,VBMA!$A:$AF,19,0)/100</f>
        <v>0.02254</v>
      </c>
      <c r="P434" s="191">
        <f>VLOOKUP(A434,VBMA!$A:$AF,22,0)/100</f>
        <v>0.02526</v>
      </c>
      <c r="Q434" s="191">
        <f>VLOOKUP(A434,VBMA!$A:$AF,25,0)/100</f>
        <v>0.02742</v>
      </c>
      <c r="R434" s="191">
        <f>VLOOKUP(A434,VBMA!$A:$AF,28,0)/100</f>
        <v>0.03175</v>
      </c>
      <c r="S434" s="191">
        <f>VLOOKUP(A434,VBMA!$A:$AF,31,0)/100</f>
        <v>0.03302</v>
      </c>
    </row>
    <row r="435" ht="15.75" customHeight="1">
      <c r="A435" s="108">
        <f>VBMA!A434</f>
        <v>45098</v>
      </c>
      <c r="B435" s="148">
        <f>VLOOKUP(A435,'VNIBOR đã xử lý'!$A:$T,12,0)</f>
        <v>0.001791198351</v>
      </c>
      <c r="C435" s="148">
        <f>VLOOKUP(A435,'VNIBOR đã xử lý'!$A:$T,13,0)</f>
        <v>0.002701013386</v>
      </c>
      <c r="D435" s="148">
        <f>VLOOKUP(A435,'VNIBOR đã xử lý'!$A:$T,14,0)</f>
        <v>0.004264757978</v>
      </c>
      <c r="E435" s="148">
        <f>VLOOKUP(A435,'VNIBOR đã xử lý'!$A:$T,15,0)</f>
        <v>0.008529515956</v>
      </c>
      <c r="F435" s="148">
        <f>VLOOKUP(A435,'VNIBOR đã xử lý'!$A:$T,16,0)</f>
        <v>0.01256682017</v>
      </c>
      <c r="G435" s="148">
        <f>VLOOKUP(A435,'VNIBOR đã xử lý'!$A:$T,17,0)</f>
        <v>0.01373252069</v>
      </c>
      <c r="H435" s="148">
        <f>VLOOKUP(A435,'VNIBOR đã xử lý'!$A:$T,18,0)</f>
        <v>0.01683157815</v>
      </c>
      <c r="I435" s="148">
        <f>VLOOKUP(A435,'VNIBOR đã xử lý'!$A:$T,19,0)</f>
        <v>0.01916297918</v>
      </c>
      <c r="J435" s="191">
        <f>VLOOKUP(A435,VBMA!$A:$AF,4,0)/100</f>
        <v>0.02152</v>
      </c>
      <c r="K435" s="191">
        <f>VLOOKUP(A435,VBMA!$A:$AF,7,0)/100</f>
        <v>0.02152</v>
      </c>
      <c r="L435" s="191">
        <f>VLOOKUP(A435,VBMA!$A:$AF,10,0)/100</f>
        <v>0.0217</v>
      </c>
      <c r="M435" s="191">
        <f>VLOOKUP(A435,VBMA!$A:$AF,13,0)/100</f>
        <v>0.02175</v>
      </c>
      <c r="N435" s="191">
        <f>VLOOKUP(A435,VBMA!$A:$AF,16,0)/100</f>
        <v>0.0218</v>
      </c>
      <c r="O435" s="191">
        <f>VLOOKUP(A435,VBMA!$A:$AF,19,0)/100</f>
        <v>0.0234</v>
      </c>
      <c r="P435" s="191">
        <f>VLOOKUP(A435,VBMA!$A:$AF,22,0)/100</f>
        <v>0.02681</v>
      </c>
      <c r="Q435" s="191">
        <f>VLOOKUP(A435,VBMA!$A:$AF,25,0)/100</f>
        <v>0.02899</v>
      </c>
      <c r="R435" s="191">
        <f>VLOOKUP(A435,VBMA!$A:$AF,28,0)/100</f>
        <v>0.03198</v>
      </c>
      <c r="S435" s="191">
        <f>VLOOKUP(A435,VBMA!$A:$AF,31,0)/100</f>
        <v>0.03323</v>
      </c>
    </row>
    <row r="436" ht="15.75" customHeight="1">
      <c r="A436" s="108">
        <f>VBMA!A435</f>
        <v>45097</v>
      </c>
      <c r="B436" s="148">
        <f>VLOOKUP(A436,'VNIBOR đã xử lý'!$A:$T,12,0)</f>
        <v>0.001770138796</v>
      </c>
      <c r="C436" s="148">
        <f>VLOOKUP(A436,'VNIBOR đã xử lý'!$A:$T,13,0)</f>
        <v>0.002769410697</v>
      </c>
      <c r="D436" s="148">
        <f>VLOOKUP(A436,'VNIBOR đã xử lý'!$A:$T,14,0)</f>
        <v>0.00422549261</v>
      </c>
      <c r="E436" s="148">
        <f>VLOOKUP(A436,'VNIBOR đã xử lý'!$A:$T,15,0)</f>
        <v>0.008565187723</v>
      </c>
      <c r="F436" s="148">
        <f>VLOOKUP(A436,'VNIBOR đã xử lý'!$A:$T,16,0)</f>
        <v>0.01270502846</v>
      </c>
      <c r="G436" s="148">
        <f>VLOOKUP(A436,'VNIBOR đã xử lý'!$A:$T,17,0)</f>
        <v>0.01378995223</v>
      </c>
      <c r="H436" s="148">
        <f>VLOOKUP(A436,'VNIBOR đã xử lý'!$A:$T,18,0)</f>
        <v>0.01690197044</v>
      </c>
      <c r="I436" s="148">
        <f>VLOOKUP(A436,'VNIBOR đã xử lý'!$A:$T,19,0)</f>
        <v>0.01924312175</v>
      </c>
      <c r="J436" s="191">
        <f>VLOOKUP(A436,VBMA!$A:$AF,4,0)/100</f>
        <v>0.02161</v>
      </c>
      <c r="K436" s="191">
        <f>VLOOKUP(A436,VBMA!$A:$AF,7,0)/100</f>
        <v>0.02161</v>
      </c>
      <c r="L436" s="191">
        <f>VLOOKUP(A436,VBMA!$A:$AF,10,0)/100</f>
        <v>0.0218</v>
      </c>
      <c r="M436" s="191">
        <f>VLOOKUP(A436,VBMA!$A:$AF,13,0)/100</f>
        <v>0.02124</v>
      </c>
      <c r="N436" s="191">
        <f>VLOOKUP(A436,VBMA!$A:$AF,16,0)/100</f>
        <v>0.02067</v>
      </c>
      <c r="O436" s="191">
        <f>VLOOKUP(A436,VBMA!$A:$AF,19,0)/100</f>
        <v>0.02357</v>
      </c>
      <c r="P436" s="191">
        <f>VLOOKUP(A436,VBMA!$A:$AF,22,0)/100</f>
        <v>0.02687</v>
      </c>
      <c r="Q436" s="191">
        <f>VLOOKUP(A436,VBMA!$A:$AF,25,0)/100</f>
        <v>0.02901</v>
      </c>
      <c r="R436" s="191">
        <f>VLOOKUP(A436,VBMA!$A:$AF,28,0)/100</f>
        <v>0.03205</v>
      </c>
      <c r="S436" s="191">
        <f>VLOOKUP(A436,VBMA!$A:$AF,31,0)/100</f>
        <v>0.03332</v>
      </c>
    </row>
    <row r="437" ht="15.75" customHeight="1">
      <c r="A437" s="108">
        <f>VBMA!A436</f>
        <v>45096</v>
      </c>
      <c r="B437" s="148">
        <f>VLOOKUP(A437,'VNIBOR đã xử lý'!$A:$T,12,0)</f>
        <v>0.002255934315</v>
      </c>
      <c r="C437" s="148">
        <f>VLOOKUP(A437,'VNIBOR đã xử lý'!$A:$T,13,0)</f>
        <v>0.00295006795</v>
      </c>
      <c r="D437" s="148">
        <f>VLOOKUP(A437,'VNIBOR đã xử lý'!$A:$T,14,0)</f>
        <v>0.004425101925</v>
      </c>
      <c r="E437" s="148">
        <f>VLOOKUP(A437,'VNIBOR đã xử lý'!$A:$T,15,0)</f>
        <v>0.008821281616</v>
      </c>
      <c r="F437" s="148">
        <f>VLOOKUP(A437,'VNIBOR đã xử lý'!$A:$T,16,0)</f>
        <v>0.01292823896</v>
      </c>
      <c r="G437" s="148">
        <f>VLOOKUP(A437,'VNIBOR đã xử lý'!$A:$T,17,0)</f>
        <v>0.01408512835</v>
      </c>
      <c r="H437" s="148">
        <f>VLOOKUP(A437,'VNIBOR đã xử lý'!$A:$T,18,0)</f>
        <v>0.01735334088</v>
      </c>
      <c r="I437" s="148">
        <f>VLOOKUP(A437,'VNIBOR đã xử lý'!$A:$T,19,0)</f>
        <v>0.0196092752</v>
      </c>
      <c r="J437" s="191">
        <f>VLOOKUP(A437,VBMA!$A:$AF,4,0)/100</f>
        <v>0.02189</v>
      </c>
      <c r="K437" s="191">
        <f>VLOOKUP(A437,VBMA!$A:$AF,7,0)/100</f>
        <v>0.02189</v>
      </c>
      <c r="L437" s="191">
        <f>VLOOKUP(A437,VBMA!$A:$AF,10,0)/100</f>
        <v>0.02207</v>
      </c>
      <c r="M437" s="191">
        <f>VLOOKUP(A437,VBMA!$A:$AF,13,0)/100</f>
        <v>0.02212</v>
      </c>
      <c r="N437" s="191">
        <f>VLOOKUP(A437,VBMA!$A:$AF,16,0)/100</f>
        <v>0.02216</v>
      </c>
      <c r="O437" s="191">
        <f>VLOOKUP(A437,VBMA!$A:$AF,19,0)/100</f>
        <v>0.02333</v>
      </c>
      <c r="P437" s="191">
        <f>VLOOKUP(A437,VBMA!$A:$AF,22,0)/100</f>
        <v>0.02706</v>
      </c>
      <c r="Q437" s="191">
        <f>VLOOKUP(A437,VBMA!$A:$AF,25,0)/100</f>
        <v>0.02914</v>
      </c>
      <c r="R437" s="191">
        <f>VLOOKUP(A437,VBMA!$A:$AF,28,0)/100</f>
        <v>0.03236</v>
      </c>
      <c r="S437" s="191">
        <f>VLOOKUP(A437,VBMA!$A:$AF,31,0)/100</f>
        <v>0.03355</v>
      </c>
    </row>
    <row r="438" ht="15.75" customHeight="1">
      <c r="A438" s="108">
        <f>VBMA!A437</f>
        <v>45093</v>
      </c>
      <c r="B438" s="148">
        <f>VLOOKUP(A438,'VNIBOR đã xử lý'!$A:$T,12,0)</f>
        <v>0.002980937578</v>
      </c>
      <c r="C438" s="148">
        <f>VLOOKUP(A438,'VNIBOR đã xử lý'!$A:$T,13,0)</f>
        <v>0.004043449982</v>
      </c>
      <c r="D438" s="148">
        <f>VLOOKUP(A438,'VNIBOR đã xử lý'!$A:$T,14,0)</f>
        <v>0.00548964742</v>
      </c>
      <c r="E438" s="148">
        <f>VLOOKUP(A438,'VNIBOR đã xử lý'!$A:$T,15,0)</f>
        <v>0.009474068935</v>
      </c>
      <c r="F438" s="148">
        <f>VLOOKUP(A438,'VNIBOR đã xử lý'!$A:$T,16,0)</f>
        <v>0.01319286235</v>
      </c>
      <c r="G438" s="148">
        <f>VLOOKUP(A438,'VNIBOR đã xử lý'!$A:$T,17,0)</f>
        <v>0.01458003132</v>
      </c>
      <c r="H438" s="148">
        <f>VLOOKUP(A438,'VNIBOR đã xử lý'!$A:$T,18,0)</f>
        <v>0.01770854007</v>
      </c>
      <c r="I438" s="148">
        <f>VLOOKUP(A438,'VNIBOR đã xử lý'!$A:$T,19,0)</f>
        <v>0.01992210757</v>
      </c>
      <c r="J438" s="191">
        <f>VLOOKUP(A438,VBMA!$A:$AF,4,0)/100</f>
        <v>0.02216</v>
      </c>
      <c r="K438" s="191">
        <f>VLOOKUP(A438,VBMA!$A:$AF,7,0)/100</f>
        <v>0.02216</v>
      </c>
      <c r="L438" s="191">
        <f>VLOOKUP(A438,VBMA!$A:$AF,10,0)/100</f>
        <v>0.0223</v>
      </c>
      <c r="M438" s="191">
        <f>VLOOKUP(A438,VBMA!$A:$AF,13,0)/100</f>
        <v>0.02235</v>
      </c>
      <c r="N438" s="191">
        <f>VLOOKUP(A438,VBMA!$A:$AF,16,0)/100</f>
        <v>0.02239</v>
      </c>
      <c r="O438" s="191">
        <f>VLOOKUP(A438,VBMA!$A:$AF,19,0)/100</f>
        <v>0.02361</v>
      </c>
      <c r="P438" s="191">
        <f>VLOOKUP(A438,VBMA!$A:$AF,22,0)/100</f>
        <v>0.02753</v>
      </c>
      <c r="Q438" s="191">
        <f>VLOOKUP(A438,VBMA!$A:$AF,25,0)/100</f>
        <v>0.02911</v>
      </c>
      <c r="R438" s="191">
        <f>VLOOKUP(A438,VBMA!$A:$AF,28,0)/100</f>
        <v>0.03255</v>
      </c>
      <c r="S438" s="191">
        <f>VLOOKUP(A438,VBMA!$A:$AF,31,0)/100</f>
        <v>0.03323</v>
      </c>
    </row>
    <row r="439" ht="15.75" customHeight="1">
      <c r="A439" s="108">
        <f>VBMA!A438</f>
        <v>45092</v>
      </c>
      <c r="B439" s="148">
        <f>VLOOKUP(A439,'VNIBOR đã xử lý'!$A:$T,12,0)</f>
        <v>0.004042938292</v>
      </c>
      <c r="C439" s="148">
        <f>VLOOKUP(A439,'VNIBOR đã xử lý'!$A:$T,13,0)</f>
        <v>0.004987274243</v>
      </c>
      <c r="D439" s="148">
        <f>VLOOKUP(A439,'VNIBOR đã xử lý'!$A:$T,14,0)</f>
        <v>0.006492309666</v>
      </c>
      <c r="E439" s="148">
        <f>VLOOKUP(A439,'VNIBOR đã xử lý'!$A:$T,15,0)</f>
        <v>0.01021063247</v>
      </c>
      <c r="F439" s="148">
        <f>VLOOKUP(A439,'VNIBOR đã xử lý'!$A:$T,16,0)</f>
        <v>0.01330923482</v>
      </c>
      <c r="G439" s="148">
        <f>VLOOKUP(A439,'VNIBOR đã xử lý'!$A:$T,17,0)</f>
        <v>0.01472573874</v>
      </c>
      <c r="H439" s="148">
        <f>VLOOKUP(A439,'VNIBOR đã xử lý'!$A:$T,18,0)</f>
        <v>0.01782434108</v>
      </c>
      <c r="I439" s="148">
        <f>VLOOKUP(A439,'VNIBOR đã xử lý'!$A:$T,19,0)</f>
        <v>0.02027371246</v>
      </c>
      <c r="J439" s="191">
        <f>VLOOKUP(A439,VBMA!$A:$AF,4,0)/100</f>
        <v>0.02275</v>
      </c>
      <c r="K439" s="191">
        <f>VLOOKUP(A439,VBMA!$A:$AF,7,0)/100</f>
        <v>0.02275</v>
      </c>
      <c r="L439" s="191">
        <f>VLOOKUP(A439,VBMA!$A:$AF,10,0)/100</f>
        <v>0.02298</v>
      </c>
      <c r="M439" s="191">
        <f>VLOOKUP(A439,VBMA!$A:$AF,13,0)/100</f>
        <v>0.02302</v>
      </c>
      <c r="N439" s="191">
        <f>VLOOKUP(A439,VBMA!$A:$AF,16,0)/100</f>
        <v>0.02305</v>
      </c>
      <c r="O439" s="191">
        <f>VLOOKUP(A439,VBMA!$A:$AF,19,0)/100</f>
        <v>0.02457</v>
      </c>
      <c r="P439" s="191">
        <f>VLOOKUP(A439,VBMA!$A:$AF,22,0)/100</f>
        <v>0.02898</v>
      </c>
      <c r="Q439" s="191">
        <f>VLOOKUP(A439,VBMA!$A:$AF,25,0)/100</f>
        <v>0.03069</v>
      </c>
      <c r="R439" s="191">
        <f>VLOOKUP(A439,VBMA!$A:$AF,28,0)/100</f>
        <v>0.03373</v>
      </c>
      <c r="S439" s="191">
        <f>VLOOKUP(A439,VBMA!$A:$AF,31,0)/100</f>
        <v>0.03448</v>
      </c>
    </row>
    <row r="440" ht="15.75" customHeight="1">
      <c r="A440" s="108">
        <f>VBMA!A439</f>
        <v>45091</v>
      </c>
      <c r="B440" s="148">
        <f>VLOOKUP(A440,'VNIBOR đã xử lý'!$A:$T,12,0)</f>
        <v>0.005283810733</v>
      </c>
      <c r="C440" s="148">
        <f>VLOOKUP(A440,'VNIBOR đã xử lý'!$A:$T,13,0)</f>
        <v>0.006108451715</v>
      </c>
      <c r="D440" s="148">
        <f>VLOOKUP(A440,'VNIBOR đã xử lý'!$A:$T,14,0)</f>
        <v>0.007543937868</v>
      </c>
      <c r="E440" s="148">
        <f>VLOOKUP(A440,'VNIBOR đã xử lý'!$A:$T,15,0)</f>
        <v>0.0110562976</v>
      </c>
      <c r="F440" s="148">
        <f>VLOOKUP(A440,'VNIBOR đã xử lý'!$A:$T,16,0)</f>
        <v>0.01411052346</v>
      </c>
      <c r="G440" s="148">
        <f>VLOOKUP(A440,'VNIBOR đã xử lý'!$A:$T,17,0)</f>
        <v>0.0153322138</v>
      </c>
      <c r="H440" s="148">
        <f>VLOOKUP(A440,'VNIBOR đã xử lý'!$A:$T,18,0)</f>
        <v>0.01878348902</v>
      </c>
      <c r="I440" s="148">
        <f>VLOOKUP(A440,'VNIBOR đã xử lý'!$A:$T,19,0)</f>
        <v>0.02107415842</v>
      </c>
      <c r="J440" s="191">
        <f>VLOOKUP(A440,VBMA!$A:$AF,4,0)/100</f>
        <v>0.02339</v>
      </c>
      <c r="K440" s="191">
        <f>VLOOKUP(A440,VBMA!$A:$AF,7,0)/100</f>
        <v>0.02343</v>
      </c>
      <c r="L440" s="191">
        <f>VLOOKUP(A440,VBMA!$A:$AF,10,0)/100</f>
        <v>0.02348</v>
      </c>
      <c r="M440" s="191">
        <f>VLOOKUP(A440,VBMA!$A:$AF,13,0)/100</f>
        <v>0.02332</v>
      </c>
      <c r="N440" s="191">
        <f>VLOOKUP(A440,VBMA!$A:$AF,16,0)/100</f>
        <v>0.02316</v>
      </c>
      <c r="O440" s="191">
        <f>VLOOKUP(A440,VBMA!$A:$AF,19,0)/100</f>
        <v>0.02507</v>
      </c>
      <c r="P440" s="191">
        <f>VLOOKUP(A440,VBMA!$A:$AF,22,0)/100</f>
        <v>0.02916</v>
      </c>
      <c r="Q440" s="191">
        <f>VLOOKUP(A440,VBMA!$A:$AF,25,0)/100</f>
        <v>0.03066</v>
      </c>
      <c r="R440" s="191">
        <f>VLOOKUP(A440,VBMA!$A:$AF,28,0)/100</f>
        <v>0.03414</v>
      </c>
      <c r="S440" s="191">
        <f>VLOOKUP(A440,VBMA!$A:$AF,31,0)/100</f>
        <v>0.0353</v>
      </c>
    </row>
    <row r="441" ht="15.75" customHeight="1">
      <c r="A441" s="108">
        <f>VBMA!A440</f>
        <v>45090</v>
      </c>
      <c r="B441" s="148">
        <f>VLOOKUP(A441,'VNIBOR đã xử lý'!$A:$T,12,0)</f>
        <v>0.006124858369</v>
      </c>
      <c r="C441" s="148">
        <f>VLOOKUP(A441,'VNIBOR đã xử lý'!$A:$T,13,0)</f>
        <v>0.007048203851</v>
      </c>
      <c r="D441" s="148">
        <f>VLOOKUP(A441,'VNIBOR đã xử lý'!$A:$T,14,0)</f>
        <v>0.008310109345</v>
      </c>
      <c r="E441" s="148">
        <f>VLOOKUP(A441,'VNIBOR đã xử lý'!$A:$T,15,0)</f>
        <v>0.01135714944</v>
      </c>
      <c r="F441" s="148">
        <f>VLOOKUP(A441,'VNIBOR đã xử lý'!$A:$T,16,0)</f>
        <v>0.01449652408</v>
      </c>
      <c r="G441" s="148">
        <f>VLOOKUP(A441,'VNIBOR đã xử lý'!$A:$T,17,0)</f>
        <v>0.01560453866</v>
      </c>
      <c r="H441" s="148">
        <f>VLOOKUP(A441,'VNIBOR đã xử lý'!$A:$T,18,0)</f>
        <v>0.01905169513</v>
      </c>
      <c r="I441" s="148">
        <f>VLOOKUP(A441,'VNIBOR đã xử lý'!$A:$T,19,0)</f>
        <v>0.02129850247</v>
      </c>
      <c r="J441" s="191">
        <f>VLOOKUP(A441,VBMA!$A:$AF,4,0)/100</f>
        <v>0.02357</v>
      </c>
      <c r="K441" s="191">
        <f>VLOOKUP(A441,VBMA!$A:$AF,7,0)/100</f>
        <v>0.02361</v>
      </c>
      <c r="L441" s="191">
        <f>VLOOKUP(A441,VBMA!$A:$AF,10,0)/100</f>
        <v>0.02375</v>
      </c>
      <c r="M441" s="191">
        <f>VLOOKUP(A441,VBMA!$A:$AF,13,0)/100</f>
        <v>0.02271</v>
      </c>
      <c r="N441" s="191">
        <f>VLOOKUP(A441,VBMA!$A:$AF,16,0)/100</f>
        <v>0.02167</v>
      </c>
      <c r="O441" s="191">
        <f>VLOOKUP(A441,VBMA!$A:$AF,19,0)/100</f>
        <v>0.02552</v>
      </c>
      <c r="P441" s="191">
        <f>VLOOKUP(A441,VBMA!$A:$AF,22,0)/100</f>
        <v>0.02993</v>
      </c>
      <c r="Q441" s="191">
        <f>VLOOKUP(A441,VBMA!$A:$AF,25,0)/100</f>
        <v>0.03188</v>
      </c>
      <c r="R441" s="191">
        <f>VLOOKUP(A441,VBMA!$A:$AF,28,0)/100</f>
        <v>0.03445</v>
      </c>
      <c r="S441" s="191">
        <f>VLOOKUP(A441,VBMA!$A:$AF,31,0)/100</f>
        <v>0.03552</v>
      </c>
    </row>
    <row r="442" ht="15.75" customHeight="1">
      <c r="A442" s="108">
        <f>VBMA!A441</f>
        <v>45089</v>
      </c>
      <c r="B442" s="148">
        <f>VLOOKUP(A442,'VNIBOR đã xử lý'!$A:$T,12,0)</f>
        <v>0.007475096928</v>
      </c>
      <c r="C442" s="148">
        <f>VLOOKUP(A442,'VNIBOR đã xử lý'!$A:$T,13,0)</f>
        <v>0.008250521921</v>
      </c>
      <c r="D442" s="148">
        <f>VLOOKUP(A442,'VNIBOR đã xử lý'!$A:$T,14,0)</f>
        <v>0.009429167909</v>
      </c>
      <c r="E442" s="148">
        <f>VLOOKUP(A442,'VNIBOR đã xử lý'!$A:$T,15,0)</f>
        <v>0.01222069788</v>
      </c>
      <c r="F442" s="148">
        <f>VLOOKUP(A442,'VNIBOR đã xử lý'!$A:$T,16,0)</f>
        <v>0.01507426186</v>
      </c>
      <c r="G442" s="148">
        <f>VLOOKUP(A442,'VNIBOR đã xử lý'!$A:$T,17,0)</f>
        <v>0.01615985684</v>
      </c>
      <c r="H442" s="148">
        <f>VLOOKUP(A442,'VNIBOR đã xử lý'!$A:$T,18,0)</f>
        <v>0.01963376081</v>
      </c>
      <c r="I442" s="148">
        <f>VLOOKUP(A442,'VNIBOR đã xử lý'!$A:$T,19,0)</f>
        <v>0.02180495079</v>
      </c>
      <c r="J442" s="191">
        <f>VLOOKUP(A442,VBMA!$A:$AF,4,0)/100</f>
        <v>0.024</v>
      </c>
      <c r="K442" s="191">
        <f>VLOOKUP(A442,VBMA!$A:$AF,7,0)/100</f>
        <v>0.02402</v>
      </c>
      <c r="L442" s="191">
        <f>VLOOKUP(A442,VBMA!$A:$AF,10,0)/100</f>
        <v>0.02407</v>
      </c>
      <c r="M442" s="191">
        <f>VLOOKUP(A442,VBMA!$A:$AF,13,0)/100</f>
        <v>0.02295</v>
      </c>
      <c r="N442" s="191">
        <f>VLOOKUP(A442,VBMA!$A:$AF,16,0)/100</f>
        <v>0.02183</v>
      </c>
      <c r="O442" s="191">
        <f>VLOOKUP(A442,VBMA!$A:$AF,19,0)/100</f>
        <v>0.02623</v>
      </c>
      <c r="P442" s="191">
        <f>VLOOKUP(A442,VBMA!$A:$AF,22,0)/100</f>
        <v>0.03034</v>
      </c>
      <c r="Q442" s="191">
        <f>VLOOKUP(A442,VBMA!$A:$AF,25,0)/100</f>
        <v>0.03196</v>
      </c>
      <c r="R442" s="191">
        <f>VLOOKUP(A442,VBMA!$A:$AF,28,0)/100</f>
        <v>0.03468</v>
      </c>
      <c r="S442" s="191">
        <f>VLOOKUP(A442,VBMA!$A:$AF,31,0)/100</f>
        <v>0.03566</v>
      </c>
    </row>
    <row r="443" ht="15.75" customHeight="1">
      <c r="A443" s="108">
        <f>VBMA!A442</f>
        <v>45086</v>
      </c>
      <c r="B443" s="148">
        <f>VLOOKUP(A443,'VNIBOR đã xử lý'!$A:$T,12,0)</f>
        <v>0.008452566829</v>
      </c>
      <c r="C443" s="148">
        <f>VLOOKUP(A443,'VNIBOR đã xử lý'!$A:$T,13,0)</f>
        <v>0.009180690563</v>
      </c>
      <c r="D443" s="148">
        <f>VLOOKUP(A443,'VNIBOR đã xử lý'!$A:$T,14,0)</f>
        <v>0.01006710207</v>
      </c>
      <c r="E443" s="148">
        <f>VLOOKUP(A443,'VNIBOR đã xử lý'!$A:$T,15,0)</f>
        <v>0.01282130923</v>
      </c>
      <c r="F443" s="148">
        <f>VLOOKUP(A443,'VNIBOR đã xử lý'!$A:$T,16,0)</f>
        <v>0.01525894087</v>
      </c>
      <c r="G443" s="148">
        <f>VLOOKUP(A443,'VNIBOR đã xử lý'!$A:$T,17,0)</f>
        <v>0.01655690057</v>
      </c>
      <c r="H443" s="148">
        <f>VLOOKUP(A443,'VNIBOR đã xử lý'!$A:$T,18,0)</f>
        <v>0.02003923147</v>
      </c>
      <c r="I443" s="148">
        <f>VLOOKUP(A443,'VNIBOR đã xử lý'!$A:$T,19,0)</f>
        <v>0.02203365735</v>
      </c>
      <c r="J443" s="191">
        <f>VLOOKUP(A443,VBMA!$A:$AF,4,0)/100</f>
        <v>0.02405</v>
      </c>
      <c r="K443" s="191">
        <f>VLOOKUP(A443,VBMA!$A:$AF,7,0)/100</f>
        <v>0.02407</v>
      </c>
      <c r="L443" s="191">
        <f>VLOOKUP(A443,VBMA!$A:$AF,10,0)/100</f>
        <v>0.02416</v>
      </c>
      <c r="M443" s="191">
        <f>VLOOKUP(A443,VBMA!$A:$AF,13,0)/100</f>
        <v>0.02317</v>
      </c>
      <c r="N443" s="191">
        <f>VLOOKUP(A443,VBMA!$A:$AF,16,0)/100</f>
        <v>0.02217</v>
      </c>
      <c r="O443" s="191">
        <f>VLOOKUP(A443,VBMA!$A:$AF,19,0)/100</f>
        <v>0.02636</v>
      </c>
      <c r="P443" s="191">
        <f>VLOOKUP(A443,VBMA!$A:$AF,22,0)/100</f>
        <v>0.03042</v>
      </c>
      <c r="Q443" s="191">
        <f>VLOOKUP(A443,VBMA!$A:$AF,25,0)/100</f>
        <v>0.0324</v>
      </c>
      <c r="R443" s="191">
        <f>VLOOKUP(A443,VBMA!$A:$AF,28,0)/100</f>
        <v>0.03468</v>
      </c>
      <c r="S443" s="191">
        <f>VLOOKUP(A443,VBMA!$A:$AF,31,0)/100</f>
        <v>0.03566</v>
      </c>
    </row>
    <row r="444" ht="15.75" customHeight="1">
      <c r="A444" s="108">
        <f>VBMA!A443</f>
        <v>45085</v>
      </c>
      <c r="B444" s="148">
        <f>VLOOKUP(A444,'VNIBOR đã xử lý'!$A:$T,12,0)</f>
        <v>0.009915702956</v>
      </c>
      <c r="C444" s="148">
        <f>VLOOKUP(A444,'VNIBOR đã xử lý'!$A:$T,13,0)</f>
        <v>0.01055749603</v>
      </c>
      <c r="D444" s="148">
        <f>VLOOKUP(A444,'VNIBOR đã xử lý'!$A:$T,14,0)</f>
        <v>0.01132764771</v>
      </c>
      <c r="E444" s="148">
        <f>VLOOKUP(A444,'VNIBOR đã xử lý'!$A:$T,15,0)</f>
        <v>0.01350974416</v>
      </c>
      <c r="F444" s="148">
        <f>VLOOKUP(A444,'VNIBOR đã xử lý'!$A:$T,16,0)</f>
        <v>0.01594855783</v>
      </c>
      <c r="G444" s="148">
        <f>VLOOKUP(A444,'VNIBOR đã xử lý'!$A:$T,17,0)</f>
        <v>0.0170075164</v>
      </c>
      <c r="H444" s="148">
        <f>VLOOKUP(A444,'VNIBOR đã xử lý'!$A:$T,18,0)</f>
        <v>0.02040901968</v>
      </c>
      <c r="I444" s="148">
        <f>VLOOKUP(A444,'VNIBOR đã xử lý'!$A:$T,19,0)</f>
        <v>0.0223985782</v>
      </c>
      <c r="J444" s="191">
        <f>VLOOKUP(A444,VBMA!$A:$AF,4,0)/100</f>
        <v>0.02441</v>
      </c>
      <c r="K444" s="191">
        <f>VLOOKUP(A444,VBMA!$A:$AF,7,0)/100</f>
        <v>0.02443</v>
      </c>
      <c r="L444" s="191">
        <f>VLOOKUP(A444,VBMA!$A:$AF,10,0)/100</f>
        <v>0.02452</v>
      </c>
      <c r="M444" s="191">
        <f>VLOOKUP(A444,VBMA!$A:$AF,13,0)/100</f>
        <v>0.02403</v>
      </c>
      <c r="N444" s="191">
        <f>VLOOKUP(A444,VBMA!$A:$AF,16,0)/100</f>
        <v>0.02353</v>
      </c>
      <c r="O444" s="191">
        <f>VLOOKUP(A444,VBMA!$A:$AF,19,0)/100</f>
        <v>0.02673</v>
      </c>
      <c r="P444" s="191">
        <f>VLOOKUP(A444,VBMA!$A:$AF,22,0)/100</f>
        <v>0.03078</v>
      </c>
      <c r="Q444" s="191">
        <f>VLOOKUP(A444,VBMA!$A:$AF,25,0)/100</f>
        <v>0.03264</v>
      </c>
      <c r="R444" s="191">
        <f>VLOOKUP(A444,VBMA!$A:$AF,28,0)/100</f>
        <v>0.03495</v>
      </c>
      <c r="S444" s="191">
        <f>VLOOKUP(A444,VBMA!$A:$AF,31,0)/100</f>
        <v>0.03589</v>
      </c>
    </row>
    <row r="445" ht="15.75" customHeight="1">
      <c r="A445" s="108">
        <f>VBMA!A444</f>
        <v>45084</v>
      </c>
      <c r="B445" s="148">
        <f>VLOOKUP(A445,'VNIBOR đã xử lý'!$A:$T,12,0)</f>
        <v>0.01148637249</v>
      </c>
      <c r="C445" s="148">
        <f>VLOOKUP(A445,'VNIBOR đã xử lý'!$A:$T,13,0)</f>
        <v>0.01225856559</v>
      </c>
      <c r="D445" s="148">
        <f>VLOOKUP(A445,'VNIBOR đã xử lý'!$A:$T,14,0)</f>
        <v>0.01299858399</v>
      </c>
      <c r="E445" s="148">
        <f>VLOOKUP(A445,'VNIBOR đã xử lý'!$A:$T,15,0)</f>
        <v>0.01438209664</v>
      </c>
      <c r="F445" s="148">
        <f>VLOOKUP(A445,'VNIBOR đã xử lý'!$A:$T,16,0)</f>
        <v>0.01650562769</v>
      </c>
      <c r="G445" s="148">
        <f>VLOOKUP(A445,'VNIBOR đã xử lý'!$A:$T,17,0)</f>
        <v>0.01740651965</v>
      </c>
      <c r="H445" s="148">
        <f>VLOOKUP(A445,'VNIBOR đã xử lý'!$A:$T,18,0)</f>
        <v>0.02046311737</v>
      </c>
      <c r="I445" s="148">
        <f>VLOOKUP(A445,'VNIBOR đã xử lý'!$A:$T,19,0)</f>
        <v>0.02242577485</v>
      </c>
      <c r="J445" s="191">
        <f>VLOOKUP(A445,VBMA!$A:$AF,4,0)/100</f>
        <v>0.02441</v>
      </c>
      <c r="K445" s="191">
        <f>VLOOKUP(A445,VBMA!$A:$AF,7,0)/100</f>
        <v>0.02443</v>
      </c>
      <c r="L445" s="191">
        <f>VLOOKUP(A445,VBMA!$A:$AF,10,0)/100</f>
        <v>0.02452</v>
      </c>
      <c r="M445" s="191">
        <f>VLOOKUP(A445,VBMA!$A:$AF,13,0)/100</f>
        <v>0.02403</v>
      </c>
      <c r="N445" s="191">
        <f>VLOOKUP(A445,VBMA!$A:$AF,16,0)/100</f>
        <v>0.02353</v>
      </c>
      <c r="O445" s="191">
        <f>VLOOKUP(A445,VBMA!$A:$AF,19,0)/100</f>
        <v>0.02672</v>
      </c>
      <c r="P445" s="191">
        <f>VLOOKUP(A445,VBMA!$A:$AF,22,0)/100</f>
        <v>0.03064</v>
      </c>
      <c r="Q445" s="191">
        <f>VLOOKUP(A445,VBMA!$A:$AF,25,0)/100</f>
        <v>0.03255</v>
      </c>
      <c r="R445" s="191">
        <f>VLOOKUP(A445,VBMA!$A:$AF,28,0)/100</f>
        <v>0.03495</v>
      </c>
      <c r="S445" s="191">
        <f>VLOOKUP(A445,VBMA!$A:$AF,31,0)/100</f>
        <v>0.03589</v>
      </c>
    </row>
    <row r="446" ht="15.75" customHeight="1">
      <c r="A446" s="108">
        <f>VBMA!A445</f>
        <v>45083</v>
      </c>
      <c r="B446" s="148">
        <f>VLOOKUP(A446,'VNIBOR đã xử lý'!$A:$T,12,0)</f>
        <v>0.0119748957</v>
      </c>
      <c r="C446" s="148">
        <f>VLOOKUP(A446,'VNIBOR đã xử lý'!$A:$T,13,0)</f>
        <v>0.01267369598</v>
      </c>
      <c r="D446" s="148">
        <f>VLOOKUP(A446,'VNIBOR đã xử lý'!$A:$T,14,0)</f>
        <v>0.01334073261</v>
      </c>
      <c r="E446" s="148">
        <f>VLOOKUP(A446,'VNIBOR đã xử lý'!$A:$T,15,0)</f>
        <v>0.01442069668</v>
      </c>
      <c r="F446" s="148">
        <f>VLOOKUP(A446,'VNIBOR đã xử lý'!$A:$T,16,0)</f>
        <v>0.01651709751</v>
      </c>
      <c r="G446" s="148">
        <f>VLOOKUP(A446,'VNIBOR đã xử lý'!$A:$T,17,0)</f>
        <v>0.01737471604</v>
      </c>
      <c r="H446" s="148">
        <f>VLOOKUP(A446,'VNIBOR đã xử lý'!$A:$T,18,0)</f>
        <v>0.02045579</v>
      </c>
      <c r="I446" s="148">
        <f>VLOOKUP(A446,'VNIBOR đã xử lý'!$A:$T,19,0)</f>
        <v>0.02245689989</v>
      </c>
      <c r="J446" s="191">
        <f>VLOOKUP(A446,VBMA!$A:$AF,4,0)/100</f>
        <v>0.02448</v>
      </c>
      <c r="K446" s="191">
        <f>VLOOKUP(A446,VBMA!$A:$AF,7,0)/100</f>
        <v>0.0245</v>
      </c>
      <c r="L446" s="191">
        <f>VLOOKUP(A446,VBMA!$A:$AF,10,0)/100</f>
        <v>0.02459</v>
      </c>
      <c r="M446" s="191">
        <f>VLOOKUP(A446,VBMA!$A:$AF,13,0)/100</f>
        <v>0.02409</v>
      </c>
      <c r="N446" s="191">
        <f>VLOOKUP(A446,VBMA!$A:$AF,16,0)/100</f>
        <v>0.02358</v>
      </c>
      <c r="O446" s="191">
        <f>VLOOKUP(A446,VBMA!$A:$AF,19,0)/100</f>
        <v>0.0269</v>
      </c>
      <c r="P446" s="191">
        <f>VLOOKUP(A446,VBMA!$A:$AF,22,0)/100</f>
        <v>0.03067</v>
      </c>
      <c r="Q446" s="191">
        <f>VLOOKUP(A446,VBMA!$A:$AF,25,0)/100</f>
        <v>0.0325</v>
      </c>
      <c r="R446" s="191">
        <f>VLOOKUP(A446,VBMA!$A:$AF,28,0)/100</f>
        <v>0.035</v>
      </c>
      <c r="S446" s="191">
        <f>VLOOKUP(A446,VBMA!$A:$AF,31,0)/100</f>
        <v>0.03591</v>
      </c>
    </row>
    <row r="447" ht="15.75" customHeight="1">
      <c r="A447" s="108">
        <f>VBMA!A446</f>
        <v>45082</v>
      </c>
      <c r="B447" s="148">
        <f>VLOOKUP(A447,'VNIBOR đã xử lý'!$A:$T,12,0)</f>
        <v>0.01252834107</v>
      </c>
      <c r="C447" s="148">
        <f>VLOOKUP(A447,'VNIBOR đã xử lý'!$A:$T,13,0)</f>
        <v>0.01313713514</v>
      </c>
      <c r="D447" s="148">
        <f>VLOOKUP(A447,'VNIBOR đã xử lý'!$A:$T,14,0)</f>
        <v>0.01368184562</v>
      </c>
      <c r="E447" s="148">
        <f>VLOOKUP(A447,'VNIBOR đã xử lý'!$A:$T,15,0)</f>
        <v>0.014707183</v>
      </c>
      <c r="F447" s="148">
        <f>VLOOKUP(A447,'VNIBOR đã xử lý'!$A:$T,16,0)</f>
        <v>0.01666173237</v>
      </c>
      <c r="G447" s="148">
        <f>VLOOKUP(A447,'VNIBOR đã xử lý'!$A:$T,17,0)</f>
        <v>0.01762298616</v>
      </c>
      <c r="H447" s="148">
        <f>VLOOKUP(A447,'VNIBOR đã xử lý'!$A:$T,18,0)</f>
        <v>0.02082716546</v>
      </c>
      <c r="I447" s="148">
        <f>VLOOKUP(A447,'VNIBOR đã xử lý'!$A:$T,19,0)</f>
        <v>0.02265354766</v>
      </c>
      <c r="J447" s="191">
        <f>VLOOKUP(A447,VBMA!$A:$AF,4,0)/100</f>
        <v>0.0245</v>
      </c>
      <c r="K447" s="191">
        <f>VLOOKUP(A447,VBMA!$A:$AF,7,0)/100</f>
        <v>0.02452</v>
      </c>
      <c r="L447" s="191">
        <f>VLOOKUP(A447,VBMA!$A:$AF,10,0)/100</f>
        <v>0.02461</v>
      </c>
      <c r="M447" s="191">
        <f>VLOOKUP(A447,VBMA!$A:$AF,13,0)/100</f>
        <v>0.0242</v>
      </c>
      <c r="N447" s="191">
        <f>VLOOKUP(A447,VBMA!$A:$AF,16,0)/100</f>
        <v>0.02378</v>
      </c>
      <c r="O447" s="191">
        <f>VLOOKUP(A447,VBMA!$A:$AF,19,0)/100</f>
        <v>0.0268</v>
      </c>
      <c r="P447" s="191">
        <f>VLOOKUP(A447,VBMA!$A:$AF,22,0)/100</f>
        <v>0.0307</v>
      </c>
      <c r="Q447" s="191">
        <f>VLOOKUP(A447,VBMA!$A:$AF,25,0)/100</f>
        <v>0.03229</v>
      </c>
      <c r="R447" s="191">
        <f>VLOOKUP(A447,VBMA!$A:$AF,28,0)/100</f>
        <v>0.03509</v>
      </c>
      <c r="S447" s="191">
        <f>VLOOKUP(A447,VBMA!$A:$AF,31,0)/100</f>
        <v>0.036</v>
      </c>
    </row>
    <row r="448" ht="15.75" customHeight="1">
      <c r="A448" s="108">
        <f>VBMA!A447</f>
        <v>45079</v>
      </c>
      <c r="B448" s="148">
        <f>VLOOKUP(A448,'VNIBOR đã xử lý'!$A:$T,12,0)</f>
        <v>0.01269874153</v>
      </c>
      <c r="C448" s="148">
        <f>VLOOKUP(A448,'VNIBOR đã xử lý'!$A:$T,13,0)</f>
        <v>0.01320542448</v>
      </c>
      <c r="D448" s="148">
        <f>VLOOKUP(A448,'VNIBOR đã xử lý'!$A:$T,14,0)</f>
        <v>0.0135854367</v>
      </c>
      <c r="E448" s="148">
        <f>VLOOKUP(A448,'VNIBOR đã xử lý'!$A:$T,15,0)</f>
        <v>0.01453546724</v>
      </c>
      <c r="F448" s="148">
        <f>VLOOKUP(A448,'VNIBOR đã xử lý'!$A:$T,16,0)</f>
        <v>0.01627718989</v>
      </c>
      <c r="G448" s="148">
        <f>VLOOKUP(A448,'VNIBOR đã xử lý'!$A:$T,17,0)</f>
        <v>0.01732222348</v>
      </c>
      <c r="H448" s="148">
        <f>VLOOKUP(A448,'VNIBOR đã xử lý'!$A:$T,18,0)</f>
        <v>0.02067899805</v>
      </c>
      <c r="I448" s="148">
        <f>VLOOKUP(A448,'VNIBOR đã xử lý'!$A:$T,19,0)</f>
        <v>0.02257905913</v>
      </c>
      <c r="J448" s="191">
        <f>VLOOKUP(A448,VBMA!$A:$AF,4,0)/100</f>
        <v>0.0245</v>
      </c>
      <c r="K448" s="191">
        <f>VLOOKUP(A448,VBMA!$A:$AF,7,0)/100</f>
        <v>0.02455</v>
      </c>
      <c r="L448" s="191">
        <f>VLOOKUP(A448,VBMA!$A:$AF,10,0)/100</f>
        <v>0.02464</v>
      </c>
      <c r="M448" s="191">
        <f>VLOOKUP(A448,VBMA!$A:$AF,13,0)/100</f>
        <v>0.02421</v>
      </c>
      <c r="N448" s="191">
        <f>VLOOKUP(A448,VBMA!$A:$AF,16,0)/100</f>
        <v>0.02378</v>
      </c>
      <c r="O448" s="191">
        <f>VLOOKUP(A448,VBMA!$A:$AF,19,0)/100</f>
        <v>0.02689</v>
      </c>
      <c r="P448" s="191">
        <f>VLOOKUP(A448,VBMA!$A:$AF,22,0)/100</f>
        <v>0.03053</v>
      </c>
      <c r="Q448" s="191">
        <f>VLOOKUP(A448,VBMA!$A:$AF,25,0)/100</f>
        <v>0.03231</v>
      </c>
      <c r="R448" s="191">
        <f>VLOOKUP(A448,VBMA!$A:$AF,28,0)/100</f>
        <v>0.03511</v>
      </c>
      <c r="S448" s="191">
        <f>VLOOKUP(A448,VBMA!$A:$AF,31,0)/100</f>
        <v>0.03614</v>
      </c>
    </row>
    <row r="449" ht="15.75" customHeight="1">
      <c r="A449" s="108">
        <f>VBMA!A448</f>
        <v>45078</v>
      </c>
      <c r="B449" s="148">
        <f>VLOOKUP(A449,'VNIBOR đã xử lý'!$A:$T,12,0)</f>
        <v>0.01273094666</v>
      </c>
      <c r="C449" s="148">
        <f>VLOOKUP(A449,'VNIBOR đã xử lý'!$A:$T,13,0)</f>
        <v>0.01316994482</v>
      </c>
      <c r="D449" s="148">
        <f>VLOOKUP(A449,'VNIBOR đã xử lý'!$A:$T,14,0)</f>
        <v>0.01348351494</v>
      </c>
      <c r="E449" s="148">
        <f>VLOOKUP(A449,'VNIBOR đã xử lý'!$A:$T,15,0)</f>
        <v>0.01442422528</v>
      </c>
      <c r="F449" s="148">
        <f>VLOOKUP(A449,'VNIBOR đã xử lý'!$A:$T,16,0)</f>
        <v>0.0161175039</v>
      </c>
      <c r="G449" s="148">
        <f>VLOOKUP(A449,'VNIBOR đã xử lý'!$A:$T,17,0)</f>
        <v>0.01743449838</v>
      </c>
      <c r="H449" s="148">
        <f>VLOOKUP(A449,'VNIBOR đã xử lý'!$A:$T,18,0)</f>
        <v>0.02094648367</v>
      </c>
      <c r="I449" s="148">
        <f>VLOOKUP(A449,'VNIBOR đã xử lý'!$A:$T,19,0)</f>
        <v>0.02282790436</v>
      </c>
      <c r="J449" s="191">
        <f>VLOOKUP(A449,VBMA!$A:$AF,4,0)/100</f>
        <v>0.02473</v>
      </c>
      <c r="K449" s="191">
        <f>VLOOKUP(A449,VBMA!$A:$AF,7,0)/100</f>
        <v>0.02482</v>
      </c>
      <c r="L449" s="191">
        <f>VLOOKUP(A449,VBMA!$A:$AF,10,0)/100</f>
        <v>0.02491</v>
      </c>
      <c r="M449" s="191">
        <f>VLOOKUP(A449,VBMA!$A:$AF,13,0)/100</f>
        <v>0.02471</v>
      </c>
      <c r="N449" s="191">
        <f>VLOOKUP(A449,VBMA!$A:$AF,16,0)/100</f>
        <v>0.0245</v>
      </c>
      <c r="O449" s="191">
        <f>VLOOKUP(A449,VBMA!$A:$AF,19,0)/100</f>
        <v>0.02728</v>
      </c>
      <c r="P449" s="191">
        <f>VLOOKUP(A449,VBMA!$A:$AF,22,0)/100</f>
        <v>0.03117</v>
      </c>
      <c r="Q449" s="191">
        <f>VLOOKUP(A449,VBMA!$A:$AF,25,0)/100</f>
        <v>0.03282</v>
      </c>
      <c r="R449" s="191">
        <f>VLOOKUP(A449,VBMA!$A:$AF,28,0)/100</f>
        <v>0.0352</v>
      </c>
      <c r="S449" s="191">
        <f>VLOOKUP(A449,VBMA!$A:$AF,31,0)/100</f>
        <v>0.03614</v>
      </c>
    </row>
    <row r="450" ht="15.75" customHeight="1">
      <c r="A450" s="108">
        <f>VBMA!A449</f>
        <v>45077</v>
      </c>
      <c r="B450" s="148">
        <f>VLOOKUP(A450,'VNIBOR đã xử lý'!$A:$T,12,0)</f>
        <v>0.01292065531</v>
      </c>
      <c r="C450" s="148">
        <f>VLOOKUP(A450,'VNIBOR đã xử lý'!$A:$T,13,0)</f>
        <v>0.01350500655</v>
      </c>
      <c r="D450" s="148">
        <f>VLOOKUP(A450,'VNIBOR đã xử lý'!$A:$T,14,0)</f>
        <v>0.01402442988</v>
      </c>
      <c r="E450" s="148">
        <f>VLOOKUP(A450,'VNIBOR đã xử lý'!$A:$T,15,0)</f>
        <v>0.01486849279</v>
      </c>
      <c r="F450" s="148">
        <f>VLOOKUP(A450,'VNIBOR đã xử lý'!$A:$T,16,0)</f>
        <v>0.01675140236</v>
      </c>
      <c r="G450" s="148">
        <f>VLOOKUP(A450,'VNIBOR đã xử lý'!$A:$T,17,0)</f>
        <v>0.01824474443</v>
      </c>
      <c r="H450" s="148">
        <f>VLOOKUP(A450,'VNIBOR đã xử lý'!$A:$T,18,0)</f>
        <v>0.02181577982</v>
      </c>
      <c r="I450" s="148">
        <f>VLOOKUP(A450,'VNIBOR đã xử lý'!$A:$T,19,0)</f>
        <v>0.02330912189</v>
      </c>
      <c r="J450" s="191">
        <f>VLOOKUP(A450,VBMA!$A:$AF,4,0)/100</f>
        <v>0.02477</v>
      </c>
      <c r="K450" s="191">
        <f>VLOOKUP(A450,VBMA!$A:$AF,7,0)/100</f>
        <v>0.02482</v>
      </c>
      <c r="L450" s="191">
        <f>VLOOKUP(A450,VBMA!$A:$AF,10,0)/100</f>
        <v>0.02491</v>
      </c>
      <c r="M450" s="191">
        <f>VLOOKUP(A450,VBMA!$A:$AF,13,0)/100</f>
        <v>0.02462</v>
      </c>
      <c r="N450" s="191">
        <f>VLOOKUP(A450,VBMA!$A:$AF,16,0)/100</f>
        <v>0.02433</v>
      </c>
      <c r="O450" s="191">
        <f>VLOOKUP(A450,VBMA!$A:$AF,19,0)/100</f>
        <v>0.02765</v>
      </c>
      <c r="P450" s="191">
        <f>VLOOKUP(A450,VBMA!$A:$AF,22,0)/100</f>
        <v>0.03139</v>
      </c>
      <c r="Q450" s="191">
        <f>VLOOKUP(A450,VBMA!$A:$AF,25,0)/100</f>
        <v>0.03296</v>
      </c>
      <c r="R450" s="191">
        <f>VLOOKUP(A450,VBMA!$A:$AF,28,0)/100</f>
        <v>0.0352</v>
      </c>
      <c r="S450" s="191">
        <f>VLOOKUP(A450,VBMA!$A:$AF,31,0)/100</f>
        <v>0.03614</v>
      </c>
    </row>
    <row r="451" ht="15.75" customHeight="1">
      <c r="A451" s="108">
        <f>VBMA!A450</f>
        <v>45076</v>
      </c>
      <c r="B451" s="148">
        <f>VLOOKUP(A451,'VNIBOR đã xử lý'!$A:$T,12,0)</f>
        <v>0.01200562852</v>
      </c>
      <c r="C451" s="148">
        <f>VLOOKUP(A451,'VNIBOR đã xử lý'!$A:$T,13,0)</f>
        <v>0.01296098357</v>
      </c>
      <c r="D451" s="148">
        <f>VLOOKUP(A451,'VNIBOR đã xử lý'!$A:$T,14,0)</f>
        <v>0.0135341966</v>
      </c>
      <c r="E451" s="148">
        <f>VLOOKUP(A451,'VNIBOR đã xử lý'!$A:$T,15,0)</f>
        <v>0.01442586132</v>
      </c>
      <c r="F451" s="148">
        <f>VLOOKUP(A451,'VNIBOR đã xử lý'!$A:$T,16,0)</f>
        <v>0.01633657143</v>
      </c>
      <c r="G451" s="148">
        <f>VLOOKUP(A451,'VNIBOR đã xử lý'!$A:$T,17,0)</f>
        <v>0.01751484266</v>
      </c>
      <c r="H451" s="148">
        <f>VLOOKUP(A451,'VNIBOR đã xử lý'!$A:$T,18,0)</f>
        <v>0.02095412086</v>
      </c>
      <c r="I451" s="148">
        <f>VLOOKUP(A451,'VNIBOR đã xử lý'!$A:$T,19,0)</f>
        <v>0.0229285213</v>
      </c>
      <c r="J451" s="191">
        <f>VLOOKUP(A451,VBMA!$A:$AF,4,0)/100</f>
        <v>0.02486</v>
      </c>
      <c r="K451" s="191">
        <f>VLOOKUP(A451,VBMA!$A:$AF,7,0)/100</f>
        <v>0.02491</v>
      </c>
      <c r="L451" s="191">
        <f>VLOOKUP(A451,VBMA!$A:$AF,10,0)/100</f>
        <v>0.025</v>
      </c>
      <c r="M451" s="191">
        <f>VLOOKUP(A451,VBMA!$A:$AF,13,0)/100</f>
        <v>0.02514</v>
      </c>
      <c r="N451" s="191">
        <f>VLOOKUP(A451,VBMA!$A:$AF,16,0)/100</f>
        <v>0.02527</v>
      </c>
      <c r="O451" s="191">
        <f>VLOOKUP(A451,VBMA!$A:$AF,19,0)/100</f>
        <v>0.02772</v>
      </c>
      <c r="P451" s="191">
        <f>VLOOKUP(A451,VBMA!$A:$AF,22,0)/100</f>
        <v>0.03156</v>
      </c>
      <c r="Q451" s="191">
        <f>VLOOKUP(A451,VBMA!$A:$AF,25,0)/100</f>
        <v>0.03273</v>
      </c>
      <c r="R451" s="191">
        <f>VLOOKUP(A451,VBMA!$A:$AF,28,0)/100</f>
        <v>0.03511</v>
      </c>
      <c r="S451" s="191">
        <f>VLOOKUP(A451,VBMA!$A:$AF,31,0)/100</f>
        <v>0.03605</v>
      </c>
    </row>
    <row r="452" ht="15.75" customHeight="1">
      <c r="A452" s="108">
        <f>VBMA!A451</f>
        <v>45075</v>
      </c>
      <c r="B452" s="148">
        <f>VLOOKUP(A452,'VNIBOR đã xử lý'!$A:$T,12,0)</f>
        <v>0.01301256958</v>
      </c>
      <c r="C452" s="148">
        <f>VLOOKUP(A452,'VNIBOR đã xử lý'!$A:$T,13,0)</f>
        <v>0.0137008919</v>
      </c>
      <c r="D452" s="148">
        <f>VLOOKUP(A452,'VNIBOR đã xử lý'!$A:$T,14,0)</f>
        <v>0.01432365972</v>
      </c>
      <c r="E452" s="148">
        <f>VLOOKUP(A452,'VNIBOR đã xử lý'!$A:$T,15,0)</f>
        <v>0.01524142281</v>
      </c>
      <c r="F452" s="148">
        <f>VLOOKUP(A452,'VNIBOR đã xử lý'!$A:$T,16,0)</f>
        <v>0.01704417174</v>
      </c>
      <c r="G452" s="148">
        <f>VLOOKUP(A452,'VNIBOR đã xử lý'!$A:$T,17,0)</f>
        <v>0.01825693012</v>
      </c>
      <c r="H452" s="148">
        <f>VLOOKUP(A452,'VNIBOR đã xử lý'!$A:$T,18,0)</f>
        <v>0.02186242799</v>
      </c>
      <c r="I452" s="148">
        <f>VLOOKUP(A452,'VNIBOR đã xử lý'!$A:$T,19,0)</f>
        <v>0.02340295889</v>
      </c>
      <c r="J452" s="191">
        <f>VLOOKUP(A452,VBMA!$A:$AF,4,0)/100</f>
        <v>0.02491</v>
      </c>
      <c r="K452" s="191">
        <f>VLOOKUP(A452,VBMA!$A:$AF,7,0)/100</f>
        <v>0.02495</v>
      </c>
      <c r="L452" s="191">
        <f>VLOOKUP(A452,VBMA!$A:$AF,10,0)/100</f>
        <v>0.02505</v>
      </c>
      <c r="M452" s="191">
        <f>VLOOKUP(A452,VBMA!$A:$AF,13,0)/100</f>
        <v>0.02521</v>
      </c>
      <c r="N452" s="191">
        <f>VLOOKUP(A452,VBMA!$A:$AF,16,0)/100</f>
        <v>0.02536</v>
      </c>
      <c r="O452" s="191">
        <f>VLOOKUP(A452,VBMA!$A:$AF,19,0)/100</f>
        <v>0.0283</v>
      </c>
      <c r="P452" s="191">
        <f>VLOOKUP(A452,VBMA!$A:$AF,22,0)/100</f>
        <v>0.03194</v>
      </c>
      <c r="Q452" s="191">
        <f>VLOOKUP(A452,VBMA!$A:$AF,25,0)/100</f>
        <v>0.03339</v>
      </c>
      <c r="R452" s="191">
        <f>VLOOKUP(A452,VBMA!$A:$AF,28,0)/100</f>
        <v>0.03527</v>
      </c>
      <c r="S452" s="191">
        <f>VLOOKUP(A452,VBMA!$A:$AF,31,0)/100</f>
        <v>0.03618</v>
      </c>
    </row>
    <row r="453" ht="15.75" customHeight="1">
      <c r="A453" s="108">
        <f>VBMA!A452</f>
        <v>45072</v>
      </c>
      <c r="B453" s="148">
        <f>VLOOKUP(A453,'VNIBOR đã xử lý'!$A:$T,12,0)</f>
        <v>0.01320659686</v>
      </c>
      <c r="C453" s="148">
        <f>VLOOKUP(A453,'VNIBOR đã xử lý'!$A:$T,13,0)</f>
        <v>0.01382160995</v>
      </c>
      <c r="D453" s="148">
        <f>VLOOKUP(A453,'VNIBOR đã xử lý'!$A:$T,14,0)</f>
        <v>0.01424240838</v>
      </c>
      <c r="E453" s="148">
        <f>VLOOKUP(A453,'VNIBOR đã xử lý'!$A:$T,15,0)</f>
        <v>0.01511637435</v>
      </c>
      <c r="F453" s="148">
        <f>VLOOKUP(A453,'VNIBOR đã xử lý'!$A:$T,16,0)</f>
        <v>0.0169290445</v>
      </c>
      <c r="G453" s="148">
        <f>VLOOKUP(A453,'VNIBOR đã xử lý'!$A:$T,17,0)</f>
        <v>0.0182238089</v>
      </c>
      <c r="H453" s="148">
        <f>VLOOKUP(A453,'VNIBOR đã xử lý'!$A:$T,18,0)</f>
        <v>0.02178441099</v>
      </c>
      <c r="I453" s="148">
        <f>VLOOKUP(A453,'VNIBOR đã xử lý'!$A:$T,19,0)</f>
        <v>0.02327339005</v>
      </c>
      <c r="J453" s="191">
        <f>VLOOKUP(A453,VBMA!$A:$AF,4,0)/100</f>
        <v>0.02473</v>
      </c>
      <c r="K453" s="191">
        <f>VLOOKUP(A453,VBMA!$A:$AF,7,0)/100</f>
        <v>0.02477</v>
      </c>
      <c r="L453" s="191">
        <f>VLOOKUP(A453,VBMA!$A:$AF,10,0)/100</f>
        <v>0.02486</v>
      </c>
      <c r="M453" s="191">
        <f>VLOOKUP(A453,VBMA!$A:$AF,13,0)/100</f>
        <v>0.02502</v>
      </c>
      <c r="N453" s="191">
        <f>VLOOKUP(A453,VBMA!$A:$AF,16,0)/100</f>
        <v>0.02518</v>
      </c>
      <c r="O453" s="191">
        <f>VLOOKUP(A453,VBMA!$A:$AF,19,0)/100</f>
        <v>0.02821</v>
      </c>
      <c r="P453" s="191">
        <f>VLOOKUP(A453,VBMA!$A:$AF,22,0)/100</f>
        <v>0.03172</v>
      </c>
      <c r="Q453" s="191">
        <f>VLOOKUP(A453,VBMA!$A:$AF,25,0)/100</f>
        <v>0.03289</v>
      </c>
      <c r="R453" s="191">
        <f>VLOOKUP(A453,VBMA!$A:$AF,28,0)/100</f>
        <v>0.03518</v>
      </c>
      <c r="S453" s="191">
        <f>VLOOKUP(A453,VBMA!$A:$AF,31,0)/100</f>
        <v>0.03614</v>
      </c>
    </row>
    <row r="454" ht="15.75" customHeight="1">
      <c r="A454" s="108">
        <f>VBMA!A453</f>
        <v>45071</v>
      </c>
      <c r="B454" s="148">
        <f>VLOOKUP(A454,'VNIBOR đã xử lý'!$A:$T,12,0)</f>
        <v>0.01343180628</v>
      </c>
      <c r="C454" s="148">
        <f>VLOOKUP(A454,'VNIBOR đã xử lý'!$A:$T,13,0)</f>
        <v>0.01388167539</v>
      </c>
      <c r="D454" s="148">
        <f>VLOOKUP(A454,'VNIBOR đã xử lý'!$A:$T,14,0)</f>
        <v>0.01436367801</v>
      </c>
      <c r="E454" s="148">
        <f>VLOOKUP(A454,'VNIBOR đã xử lý'!$A:$T,15,0)</f>
        <v>0.01516701571</v>
      </c>
      <c r="F454" s="148">
        <f>VLOOKUP(A454,'VNIBOR đã xử lý'!$A:$T,16,0)</f>
        <v>0.01696649215</v>
      </c>
      <c r="G454" s="148">
        <f>VLOOKUP(A454,'VNIBOR đã xử lý'!$A:$T,17,0)</f>
        <v>0.01809116492</v>
      </c>
      <c r="H454" s="148">
        <f>VLOOKUP(A454,'VNIBOR đã xử lý'!$A:$T,18,0)</f>
        <v>0.02162585079</v>
      </c>
      <c r="I454" s="148">
        <f>VLOOKUP(A454,'VNIBOR đã xử lý'!$A:$T,19,0)</f>
        <v>0.02310399215</v>
      </c>
      <c r="J454" s="191">
        <f>VLOOKUP(A454,VBMA!$A:$AF,4,0)/100</f>
        <v>0.02455</v>
      </c>
      <c r="K454" s="191">
        <f>VLOOKUP(A454,VBMA!$A:$AF,7,0)/100</f>
        <v>0.02459</v>
      </c>
      <c r="L454" s="191">
        <f>VLOOKUP(A454,VBMA!$A:$AF,10,0)/100</f>
        <v>0.02468</v>
      </c>
      <c r="M454" s="191">
        <f>VLOOKUP(A454,VBMA!$A:$AF,13,0)/100</f>
        <v>0.02476</v>
      </c>
      <c r="N454" s="191">
        <f>VLOOKUP(A454,VBMA!$A:$AF,16,0)/100</f>
        <v>0.02484</v>
      </c>
      <c r="O454" s="191">
        <f>VLOOKUP(A454,VBMA!$A:$AF,19,0)/100</f>
        <v>0.02823</v>
      </c>
      <c r="P454" s="191">
        <f>VLOOKUP(A454,VBMA!$A:$AF,22,0)/100</f>
        <v>0.03083</v>
      </c>
      <c r="Q454" s="191">
        <f>VLOOKUP(A454,VBMA!$A:$AF,25,0)/100</f>
        <v>0.03219</v>
      </c>
      <c r="R454" s="191">
        <f>VLOOKUP(A454,VBMA!$A:$AF,28,0)/100</f>
        <v>0.03491</v>
      </c>
      <c r="S454" s="191">
        <f>VLOOKUP(A454,VBMA!$A:$AF,31,0)/100</f>
        <v>0.03584</v>
      </c>
    </row>
    <row r="455" ht="15.75" customHeight="1">
      <c r="A455" s="108">
        <f>VBMA!A454</f>
        <v>45070</v>
      </c>
      <c r="B455" s="148">
        <f>VLOOKUP(A455,'VNIBOR đã xử lý'!$A:$T,12,0)</f>
        <v>0.01396262891</v>
      </c>
      <c r="C455" s="148">
        <f>VLOOKUP(A455,'VNIBOR đã xử lý'!$A:$T,13,0)</f>
        <v>0.01447738021</v>
      </c>
      <c r="D455" s="148">
        <f>VLOOKUP(A455,'VNIBOR đã xử lý'!$A:$T,14,0)</f>
        <v>0.01473475585</v>
      </c>
      <c r="E455" s="148">
        <f>VLOOKUP(A455,'VNIBOR đã xử lý'!$A:$T,15,0)</f>
        <v>0.01544253889</v>
      </c>
      <c r="F455" s="148">
        <f>VLOOKUP(A455,'VNIBOR đã xử lý'!$A:$T,16,0)</f>
        <v>0.01714765256</v>
      </c>
      <c r="G455" s="148">
        <f>VLOOKUP(A455,'VNIBOR đã xử lý'!$A:$T,17,0)</f>
        <v>0.01827367102</v>
      </c>
      <c r="H455" s="148">
        <f>VLOOKUP(A455,'VNIBOR đã xử lý'!$A:$T,18,0)</f>
        <v>0.02187693009</v>
      </c>
      <c r="I455" s="148">
        <f>VLOOKUP(A455,'VNIBOR đã xử lý'!$A:$T,19,0)</f>
        <v>0.02322815224</v>
      </c>
      <c r="J455" s="191">
        <f>VLOOKUP(A455,VBMA!$A:$AF,4,0)/100</f>
        <v>0.02455</v>
      </c>
      <c r="K455" s="191">
        <f>VLOOKUP(A455,VBMA!$A:$AF,7,0)/100</f>
        <v>0.02459</v>
      </c>
      <c r="L455" s="191">
        <f>VLOOKUP(A455,VBMA!$A:$AF,10,0)/100</f>
        <v>0.02468</v>
      </c>
      <c r="M455" s="191">
        <f>VLOOKUP(A455,VBMA!$A:$AF,13,0)/100</f>
        <v>0.02472</v>
      </c>
      <c r="N455" s="191">
        <f>VLOOKUP(A455,VBMA!$A:$AF,16,0)/100</f>
        <v>0.02475</v>
      </c>
      <c r="O455" s="191">
        <f>VLOOKUP(A455,VBMA!$A:$AF,19,0)/100</f>
        <v>0.02728</v>
      </c>
      <c r="P455" s="191">
        <f>VLOOKUP(A455,VBMA!$A:$AF,22,0)/100</f>
        <v>0.03035</v>
      </c>
      <c r="Q455" s="191">
        <f>VLOOKUP(A455,VBMA!$A:$AF,25,0)/100</f>
        <v>0.03146</v>
      </c>
      <c r="R455" s="191">
        <f>VLOOKUP(A455,VBMA!$A:$AF,28,0)/100</f>
        <v>0.03491</v>
      </c>
      <c r="S455" s="191">
        <f>VLOOKUP(A455,VBMA!$A:$AF,31,0)/100</f>
        <v>0.03582</v>
      </c>
    </row>
    <row r="456" ht="15.75" customHeight="1">
      <c r="A456" s="108">
        <f>VBMA!A455</f>
        <v>45069</v>
      </c>
      <c r="B456" s="148">
        <f>VLOOKUP(A456,'VNIBOR đã xử lý'!$A:$T,12,0)</f>
        <v>0.0140602142</v>
      </c>
      <c r="C456" s="148">
        <f>VLOOKUP(A456,'VNIBOR đã xử lý'!$A:$T,13,0)</f>
        <v>0.01450962744</v>
      </c>
      <c r="D456" s="148">
        <f>VLOOKUP(A456,'VNIBOR đã xử lý'!$A:$T,14,0)</f>
        <v>0.01495904067</v>
      </c>
      <c r="E456" s="148">
        <f>VLOOKUP(A456,'VNIBOR đã xử lý'!$A:$T,15,0)</f>
        <v>0.01566526148</v>
      </c>
      <c r="F456" s="148">
        <f>VLOOKUP(A456,'VNIBOR đã xử lý'!$A:$T,16,0)</f>
        <v>0.01720610687</v>
      </c>
      <c r="G456" s="148">
        <f>VLOOKUP(A456,'VNIBOR đã xử lý'!$A:$T,17,0)</f>
        <v>0.01842594281</v>
      </c>
      <c r="H456" s="148">
        <f>VLOOKUP(A456,'VNIBOR đã xử lý'!$A:$T,18,0)</f>
        <v>0.02221385439</v>
      </c>
      <c r="I456" s="148">
        <f>VLOOKUP(A456,'VNIBOR đã xử lý'!$A:$T,19,0)</f>
        <v>0.02336948844</v>
      </c>
      <c r="J456" s="191">
        <f>VLOOKUP(A456,VBMA!$A:$AF,4,0)/100</f>
        <v>0.0245</v>
      </c>
      <c r="K456" s="191">
        <f>VLOOKUP(A456,VBMA!$A:$AF,7,0)/100</f>
        <v>0.02455</v>
      </c>
      <c r="L456" s="191">
        <f>VLOOKUP(A456,VBMA!$A:$AF,10,0)/100</f>
        <v>0.02464</v>
      </c>
      <c r="M456" s="191">
        <f>VLOOKUP(A456,VBMA!$A:$AF,13,0)/100</f>
        <v>0.02473</v>
      </c>
      <c r="N456" s="191">
        <f>VLOOKUP(A456,VBMA!$A:$AF,16,0)/100</f>
        <v>0.02482</v>
      </c>
      <c r="O456" s="191">
        <f>VLOOKUP(A456,VBMA!$A:$AF,19,0)/100</f>
        <v>0.0271</v>
      </c>
      <c r="P456" s="191">
        <f>VLOOKUP(A456,VBMA!$A:$AF,22,0)/100</f>
        <v>0.03022</v>
      </c>
      <c r="Q456" s="191">
        <f>VLOOKUP(A456,VBMA!$A:$AF,25,0)/100</f>
        <v>0.03121</v>
      </c>
      <c r="R456" s="191">
        <f>VLOOKUP(A456,VBMA!$A:$AF,28,0)/100</f>
        <v>0.03491</v>
      </c>
      <c r="S456" s="191">
        <f>VLOOKUP(A456,VBMA!$A:$AF,31,0)/100</f>
        <v>0.03582</v>
      </c>
    </row>
    <row r="457" ht="15.75" customHeight="1">
      <c r="A457" s="108">
        <f>VBMA!A456</f>
        <v>45068</v>
      </c>
      <c r="B457" s="148">
        <f>VLOOKUP(A457,'VNIBOR đã xử lý'!$A:$T,12,0)</f>
        <v>0.01417711156</v>
      </c>
      <c r="C457" s="148">
        <f>VLOOKUP(A457,'VNIBOR đã xử lý'!$A:$T,13,0)</f>
        <v>0.01465932624</v>
      </c>
      <c r="D457" s="148">
        <f>VLOOKUP(A457,'VNIBOR đã xử lý'!$A:$T,14,0)</f>
        <v>0.01501295034</v>
      </c>
      <c r="E457" s="148">
        <f>VLOOKUP(A457,'VNIBOR đã xử lý'!$A:$T,15,0)</f>
        <v>0.01565590324</v>
      </c>
      <c r="F457" s="148">
        <f>VLOOKUP(A457,'VNIBOR đã xử lý'!$A:$T,16,0)</f>
        <v>0.0173275808</v>
      </c>
      <c r="G457" s="148">
        <f>VLOOKUP(A457,'VNIBOR đã xử lý'!$A:$T,17,0)</f>
        <v>0.01842060074</v>
      </c>
      <c r="H457" s="148">
        <f>VLOOKUP(A457,'VNIBOR đã xử lý'!$A:$T,18,0)</f>
        <v>0.02189254642</v>
      </c>
      <c r="I457" s="148">
        <f>VLOOKUP(A457,'VNIBOR đã xử lý'!$A:$T,19,0)</f>
        <v>0.02321059988</v>
      </c>
      <c r="J457" s="191">
        <f>VLOOKUP(A457,VBMA!$A:$AF,4,0)/100</f>
        <v>0.0245</v>
      </c>
      <c r="K457" s="191">
        <f>VLOOKUP(A457,VBMA!$A:$AF,7,0)/100</f>
        <v>0.02455</v>
      </c>
      <c r="L457" s="191">
        <f>VLOOKUP(A457,VBMA!$A:$AF,10,0)/100</f>
        <v>0.02464</v>
      </c>
      <c r="M457" s="191">
        <f>VLOOKUP(A457,VBMA!$A:$AF,13,0)/100</f>
        <v>0.02449</v>
      </c>
      <c r="N457" s="191">
        <f>VLOOKUP(A457,VBMA!$A:$AF,16,0)/100</f>
        <v>0.02433</v>
      </c>
      <c r="O457" s="191">
        <f>VLOOKUP(A457,VBMA!$A:$AF,19,0)/100</f>
        <v>0.02694</v>
      </c>
      <c r="P457" s="191">
        <f>VLOOKUP(A457,VBMA!$A:$AF,22,0)/100</f>
        <v>0.0302</v>
      </c>
      <c r="Q457" s="191">
        <f>VLOOKUP(A457,VBMA!$A:$AF,25,0)/100</f>
        <v>0.03126</v>
      </c>
      <c r="R457" s="191">
        <f>VLOOKUP(A457,VBMA!$A:$AF,28,0)/100</f>
        <v>0.03509</v>
      </c>
      <c r="S457" s="191">
        <f>VLOOKUP(A457,VBMA!$A:$AF,31,0)/100</f>
        <v>0.03595</v>
      </c>
    </row>
    <row r="458" ht="15.75" customHeight="1">
      <c r="A458" s="108">
        <f>VBMA!A457</f>
        <v>45065</v>
      </c>
      <c r="B458" s="148">
        <f>VLOOKUP(A458,'VNIBOR đã xử lý'!$A:$T,12,0)</f>
        <v>0.01433763984</v>
      </c>
      <c r="C458" s="148">
        <f>VLOOKUP(A458,'VNIBOR đã xử lý'!$A:$T,13,0)</f>
        <v>0.0147574356</v>
      </c>
      <c r="D458" s="148">
        <f>VLOOKUP(A458,'VNIBOR đã xử lý'!$A:$T,14,0)</f>
        <v>0.01520952335</v>
      </c>
      <c r="E458" s="148">
        <f>VLOOKUP(A458,'VNIBOR đã xử lý'!$A:$T,15,0)</f>
        <v>0.01585536298</v>
      </c>
      <c r="F458" s="148">
        <f>VLOOKUP(A458,'VNIBOR đã xử lý'!$A:$T,16,0)</f>
        <v>0.01763142197</v>
      </c>
      <c r="G458" s="148">
        <f>VLOOKUP(A458,'VNIBOR đã xử lý'!$A:$T,17,0)</f>
        <v>0.01892310124</v>
      </c>
      <c r="H458" s="148">
        <f>VLOOKUP(A458,'VNIBOR đã xử lý'!$A:$T,18,0)</f>
        <v>0.02199083949</v>
      </c>
      <c r="I458" s="148">
        <f>VLOOKUP(A458,'VNIBOR đã xử lý'!$A:$T,19,0)</f>
        <v>0.02331481074</v>
      </c>
      <c r="J458" s="191">
        <f>VLOOKUP(A458,VBMA!$A:$AF,4,0)/100</f>
        <v>0.02461</v>
      </c>
      <c r="K458" s="191">
        <f>VLOOKUP(A458,VBMA!$A:$AF,7,0)/100</f>
        <v>0.02461</v>
      </c>
      <c r="L458" s="191">
        <f>VLOOKUP(A458,VBMA!$A:$AF,10,0)/100</f>
        <v>0.0247</v>
      </c>
      <c r="M458" s="191">
        <f>VLOOKUP(A458,VBMA!$A:$AF,13,0)/100</f>
        <v>0.02452</v>
      </c>
      <c r="N458" s="191">
        <f>VLOOKUP(A458,VBMA!$A:$AF,16,0)/100</f>
        <v>0.02433</v>
      </c>
      <c r="O458" s="191">
        <f>VLOOKUP(A458,VBMA!$A:$AF,19,0)/100</f>
        <v>0.02702</v>
      </c>
      <c r="P458" s="191">
        <f>VLOOKUP(A458,VBMA!$A:$AF,22,0)/100</f>
        <v>0.03009</v>
      </c>
      <c r="Q458" s="191">
        <f>VLOOKUP(A458,VBMA!$A:$AF,25,0)/100</f>
        <v>0.03118</v>
      </c>
      <c r="R458" s="191">
        <f>VLOOKUP(A458,VBMA!$A:$AF,28,0)/100</f>
        <v>0.0352</v>
      </c>
      <c r="S458" s="191">
        <f>VLOOKUP(A458,VBMA!$A:$AF,31,0)/100</f>
        <v>0.03605</v>
      </c>
    </row>
    <row r="459" ht="15.75" customHeight="1">
      <c r="A459" s="108">
        <f>VBMA!A458</f>
        <v>45064</v>
      </c>
      <c r="B459" s="148">
        <f>VLOOKUP(A459,'VNIBOR đã xử lý'!$A:$T,12,0)</f>
        <v>0.01469943654</v>
      </c>
      <c r="C459" s="148">
        <f>VLOOKUP(A459,'VNIBOR đã xử lý'!$A:$T,13,0)</f>
        <v>0.01518403335</v>
      </c>
      <c r="D459" s="148">
        <f>VLOOKUP(A459,'VNIBOR đã xử lý'!$A:$T,14,0)</f>
        <v>0.01557171079</v>
      </c>
      <c r="E459" s="148">
        <f>VLOOKUP(A459,'VNIBOR đã xử lý'!$A:$T,15,0)</f>
        <v>0.01631475924</v>
      </c>
      <c r="F459" s="148">
        <f>VLOOKUP(A459,'VNIBOR đã xử lý'!$A:$T,16,0)</f>
        <v>0.01786546902</v>
      </c>
      <c r="G459" s="148">
        <f>VLOOKUP(A459,'VNIBOR đã xử lý'!$A:$T,17,0)</f>
        <v>0.01915772718</v>
      </c>
      <c r="H459" s="148">
        <f>VLOOKUP(A459,'VNIBOR đã xử lý'!$A:$T,18,0)</f>
        <v>0.02206530804</v>
      </c>
      <c r="I459" s="148">
        <f>VLOOKUP(A459,'VNIBOR đã xử lý'!$A:$T,19,0)</f>
        <v>0.02326064683</v>
      </c>
      <c r="J459" s="191">
        <f>VLOOKUP(A459,VBMA!$A:$AF,4,0)/100</f>
        <v>0.02443</v>
      </c>
      <c r="K459" s="191">
        <f>VLOOKUP(A459,VBMA!$A:$AF,7,0)/100</f>
        <v>0.02443</v>
      </c>
      <c r="L459" s="191">
        <f>VLOOKUP(A459,VBMA!$A:$AF,10,0)/100</f>
        <v>0.02452</v>
      </c>
      <c r="M459" s="191">
        <f>VLOOKUP(A459,VBMA!$A:$AF,13,0)/100</f>
        <v>0.02456</v>
      </c>
      <c r="N459" s="191">
        <f>VLOOKUP(A459,VBMA!$A:$AF,16,0)/100</f>
        <v>0.02459</v>
      </c>
      <c r="O459" s="191">
        <f>VLOOKUP(A459,VBMA!$A:$AF,19,0)/100</f>
        <v>0.02685</v>
      </c>
      <c r="P459" s="191">
        <f>VLOOKUP(A459,VBMA!$A:$AF,22,0)/100</f>
        <v>0.03005</v>
      </c>
      <c r="Q459" s="191">
        <f>VLOOKUP(A459,VBMA!$A:$AF,25,0)/100</f>
        <v>0.03107</v>
      </c>
      <c r="R459" s="191">
        <f>VLOOKUP(A459,VBMA!$A:$AF,28,0)/100</f>
        <v>0.0352</v>
      </c>
      <c r="S459" s="191">
        <f>VLOOKUP(A459,VBMA!$A:$AF,31,0)/100</f>
        <v>0.03605</v>
      </c>
    </row>
    <row r="460" ht="15.75" customHeight="1">
      <c r="A460" s="108">
        <f>VBMA!A459</f>
        <v>45063</v>
      </c>
      <c r="B460" s="148">
        <f>VLOOKUP(A460,'VNIBOR đã xử lý'!$A:$T,12,0)</f>
        <v>0.01543486575</v>
      </c>
      <c r="C460" s="148">
        <f>VLOOKUP(A460,'VNIBOR đã xử lý'!$A:$T,13,0)</f>
        <v>0.0156905157</v>
      </c>
      <c r="D460" s="148">
        <f>VLOOKUP(A460,'VNIBOR đã xử lý'!$A:$T,14,0)</f>
        <v>0.01594616565</v>
      </c>
      <c r="E460" s="148">
        <f>VLOOKUP(A460,'VNIBOR đã xử lý'!$A:$T,15,0)</f>
        <v>0.01639355306</v>
      </c>
      <c r="F460" s="148">
        <f>VLOOKUP(A460,'VNIBOR đã xử lý'!$A:$T,16,0)</f>
        <v>0.01792745276</v>
      </c>
      <c r="G460" s="148">
        <f>VLOOKUP(A460,'VNIBOR đã xử lý'!$A:$T,17,0)</f>
        <v>0.01920570251</v>
      </c>
      <c r="H460" s="148">
        <f>VLOOKUP(A460,'VNIBOR đã xử lý'!$A:$T,18,0)</f>
        <v>0.02185807075</v>
      </c>
      <c r="I460" s="148">
        <f>VLOOKUP(A460,'VNIBOR đã xử lý'!$A:$T,19,0)</f>
        <v>0.02316827674</v>
      </c>
      <c r="J460" s="191">
        <f>VLOOKUP(A460,VBMA!$A:$AF,4,0)/100</f>
        <v>0.02445</v>
      </c>
      <c r="K460" s="191">
        <f>VLOOKUP(A460,VBMA!$A:$AF,7,0)/100</f>
        <v>0.02445</v>
      </c>
      <c r="L460" s="191">
        <f>VLOOKUP(A460,VBMA!$A:$AF,10,0)/100</f>
        <v>0.02464</v>
      </c>
      <c r="M460" s="191">
        <f>VLOOKUP(A460,VBMA!$A:$AF,13,0)/100</f>
        <v>0.02453</v>
      </c>
      <c r="N460" s="191">
        <f>VLOOKUP(A460,VBMA!$A:$AF,16,0)/100</f>
        <v>0.02442</v>
      </c>
      <c r="O460" s="191">
        <f>VLOOKUP(A460,VBMA!$A:$AF,19,0)/100</f>
        <v>0.02695</v>
      </c>
      <c r="P460" s="191">
        <f>VLOOKUP(A460,VBMA!$A:$AF,22,0)/100</f>
        <v>0.03007</v>
      </c>
      <c r="Q460" s="191">
        <f>VLOOKUP(A460,VBMA!$A:$AF,25,0)/100</f>
        <v>0.03111</v>
      </c>
      <c r="R460" s="191">
        <f>VLOOKUP(A460,VBMA!$A:$AF,28,0)/100</f>
        <v>0.03523</v>
      </c>
      <c r="S460" s="191">
        <f>VLOOKUP(A460,VBMA!$A:$AF,31,0)/100</f>
        <v>0.03605</v>
      </c>
    </row>
    <row r="461" ht="15.75" customHeight="1">
      <c r="A461" s="108">
        <f>VBMA!A460</f>
        <v>45062</v>
      </c>
      <c r="B461" s="148">
        <f>VLOOKUP(A461,'VNIBOR đã xử lý'!$A:$T,12,0)</f>
        <v>0.01579346873</v>
      </c>
      <c r="C461" s="148">
        <f>VLOOKUP(A461,'VNIBOR đã xử lý'!$A:$T,13,0)</f>
        <v>0.01595364589</v>
      </c>
      <c r="D461" s="148">
        <f>VLOOKUP(A461,'VNIBOR đã xử lý'!$A:$T,14,0)</f>
        <v>0.01608178763</v>
      </c>
      <c r="E461" s="148">
        <f>VLOOKUP(A461,'VNIBOR đã xử lý'!$A:$T,15,0)</f>
        <v>0.0168186026</v>
      </c>
      <c r="F461" s="148">
        <f>VLOOKUP(A461,'VNIBOR đã xử lý'!$A:$T,16,0)</f>
        <v>0.01816409081</v>
      </c>
      <c r="G461" s="148">
        <f>VLOOKUP(A461,'VNIBOR đã xử lý'!$A:$T,17,0)</f>
        <v>0.01954161445</v>
      </c>
      <c r="H461" s="148">
        <f>VLOOKUP(A461,'VNIBOR đã xử lý'!$A:$T,18,0)</f>
        <v>0.02216852</v>
      </c>
      <c r="I461" s="148">
        <f>VLOOKUP(A461,'VNIBOR đã xử lý'!$A:$T,19,0)</f>
        <v>0.0233217956</v>
      </c>
      <c r="J461" s="191">
        <f>VLOOKUP(A461,VBMA!$A:$AF,4,0)/100</f>
        <v>0.02445</v>
      </c>
      <c r="K461" s="191">
        <f>VLOOKUP(A461,VBMA!$A:$AF,7,0)/100</f>
        <v>0.02426</v>
      </c>
      <c r="L461" s="191">
        <f>VLOOKUP(A461,VBMA!$A:$AF,10,0)/100</f>
        <v>0.02464</v>
      </c>
      <c r="M461" s="191">
        <f>VLOOKUP(A461,VBMA!$A:$AF,13,0)/100</f>
        <v>0.02467</v>
      </c>
      <c r="N461" s="191">
        <f>VLOOKUP(A461,VBMA!$A:$AF,16,0)/100</f>
        <v>0.0247</v>
      </c>
      <c r="O461" s="191">
        <f>VLOOKUP(A461,VBMA!$A:$AF,19,0)/100</f>
        <v>0.02708</v>
      </c>
      <c r="P461" s="191">
        <f>VLOOKUP(A461,VBMA!$A:$AF,22,0)/100</f>
        <v>0.03017</v>
      </c>
      <c r="Q461" s="191">
        <f>VLOOKUP(A461,VBMA!$A:$AF,25,0)/100</f>
        <v>0.03124</v>
      </c>
      <c r="R461" s="191">
        <f>VLOOKUP(A461,VBMA!$A:$AF,28,0)/100</f>
        <v>0.03523</v>
      </c>
      <c r="S461" s="191">
        <f>VLOOKUP(A461,VBMA!$A:$AF,31,0)/100</f>
        <v>0.03618</v>
      </c>
    </row>
    <row r="462" ht="15.75" customHeight="1">
      <c r="A462" s="108">
        <f>VBMA!A461</f>
        <v>45061</v>
      </c>
      <c r="B462" s="148">
        <f>VLOOKUP(A462,'VNIBOR đã xử lý'!$A:$T,12,0)</f>
        <v>0.01609378004</v>
      </c>
      <c r="C462" s="148">
        <f>VLOOKUP(A462,'VNIBOR đã xử lý'!$A:$T,13,0)</f>
        <v>0.01635546752</v>
      </c>
      <c r="D462" s="148">
        <f>VLOOKUP(A462,'VNIBOR đã xử lý'!$A:$T,14,0)</f>
        <v>0.01645360032</v>
      </c>
      <c r="E462" s="148">
        <f>VLOOKUP(A462,'VNIBOR đã xử lý'!$A:$T,15,0)</f>
        <v>0.01717324089</v>
      </c>
      <c r="F462" s="148">
        <f>VLOOKUP(A462,'VNIBOR đã xử lý'!$A:$T,16,0)</f>
        <v>0.01848167829</v>
      </c>
      <c r="G462" s="148">
        <f>VLOOKUP(A462,'VNIBOR đã xử lý'!$A:$T,17,0)</f>
        <v>0.01985553756</v>
      </c>
      <c r="H462" s="148">
        <f>VLOOKUP(A462,'VNIBOR đã xử lý'!$A:$T,18,0)</f>
        <v>0.0225051233</v>
      </c>
      <c r="I462" s="148">
        <f>VLOOKUP(A462,'VNIBOR đã xử lý'!$A:$T,19,0)</f>
        <v>0.02365000603</v>
      </c>
      <c r="J462" s="191">
        <f>VLOOKUP(A462,VBMA!$A:$AF,4,0)/100</f>
        <v>0.02477</v>
      </c>
      <c r="K462" s="191">
        <f>VLOOKUP(A462,VBMA!$A:$AF,7,0)/100</f>
        <v>0.02475</v>
      </c>
      <c r="L462" s="191">
        <f>VLOOKUP(A462,VBMA!$A:$AF,10,0)/100</f>
        <v>0.02495</v>
      </c>
      <c r="M462" s="191">
        <f>VLOOKUP(A462,VBMA!$A:$AF,13,0)/100</f>
        <v>0.02508</v>
      </c>
      <c r="N462" s="191">
        <f>VLOOKUP(A462,VBMA!$A:$AF,16,0)/100</f>
        <v>0.02521</v>
      </c>
      <c r="O462" s="191">
        <f>VLOOKUP(A462,VBMA!$A:$AF,19,0)/100</f>
        <v>0.02736</v>
      </c>
      <c r="P462" s="191">
        <f>VLOOKUP(A462,VBMA!$A:$AF,22,0)/100</f>
        <v>0.03037</v>
      </c>
      <c r="Q462" s="191">
        <f>VLOOKUP(A462,VBMA!$A:$AF,25,0)/100</f>
        <v>0.0314</v>
      </c>
      <c r="R462" s="191">
        <f>VLOOKUP(A462,VBMA!$A:$AF,28,0)/100</f>
        <v>0.03518</v>
      </c>
      <c r="S462" s="191">
        <f>VLOOKUP(A462,VBMA!$A:$AF,31,0)/100</f>
        <v>0.03609</v>
      </c>
    </row>
    <row r="463" ht="15.75" customHeight="1">
      <c r="A463" s="108">
        <f>VBMA!A462</f>
        <v>45058</v>
      </c>
      <c r="B463" s="148">
        <f>VLOOKUP(A463,'VNIBOR đã xử lý'!$A:$T,12,0)</f>
        <v>0.01594001945</v>
      </c>
      <c r="C463" s="148">
        <f>VLOOKUP(A463,'VNIBOR đã xử lý'!$A:$T,13,0)</f>
        <v>0.01610234144</v>
      </c>
      <c r="D463" s="148">
        <f>VLOOKUP(A463,'VNIBOR đã xử lý'!$A:$T,14,0)</f>
        <v>0.01636205662</v>
      </c>
      <c r="E463" s="148">
        <f>VLOOKUP(A463,'VNIBOR đã xử lý'!$A:$T,15,0)</f>
        <v>0.01697888018</v>
      </c>
      <c r="F463" s="148">
        <f>VLOOKUP(A463,'VNIBOR đã xử lý'!$A:$T,16,0)</f>
        <v>0.0183748493</v>
      </c>
      <c r="G463" s="148">
        <f>VLOOKUP(A463,'VNIBOR đã xử lý'!$A:$T,17,0)</f>
        <v>0.01970588962</v>
      </c>
      <c r="H463" s="148">
        <f>VLOOKUP(A463,'VNIBOR đã xử lý'!$A:$T,18,0)</f>
        <v>0.02236797026</v>
      </c>
      <c r="I463" s="148">
        <f>VLOOKUP(A463,'VNIBOR đã xử lý'!$A:$T,19,0)</f>
        <v>0.02353668859</v>
      </c>
      <c r="J463" s="191">
        <f>VLOOKUP(A463,VBMA!$A:$AF,4,0)/100</f>
        <v>0.02468</v>
      </c>
      <c r="K463" s="191">
        <f>VLOOKUP(A463,VBMA!$A:$AF,7,0)/100</f>
        <v>0.02473</v>
      </c>
      <c r="L463" s="191">
        <f>VLOOKUP(A463,VBMA!$A:$AF,10,0)/100</f>
        <v>0.02491</v>
      </c>
      <c r="M463" s="191">
        <f>VLOOKUP(A463,VBMA!$A:$AF,13,0)/100</f>
        <v>0.02501</v>
      </c>
      <c r="N463" s="191">
        <f>VLOOKUP(A463,VBMA!$A:$AF,16,0)/100</f>
        <v>0.02511</v>
      </c>
      <c r="O463" s="191">
        <f>VLOOKUP(A463,VBMA!$A:$AF,19,0)/100</f>
        <v>0.02737</v>
      </c>
      <c r="P463" s="191">
        <f>VLOOKUP(A463,VBMA!$A:$AF,22,0)/100</f>
        <v>0.03029</v>
      </c>
      <c r="Q463" s="191">
        <f>VLOOKUP(A463,VBMA!$A:$AF,25,0)/100</f>
        <v>0.03137</v>
      </c>
      <c r="R463" s="191">
        <f>VLOOKUP(A463,VBMA!$A:$AF,28,0)/100</f>
        <v>0.03536</v>
      </c>
      <c r="S463" s="191">
        <f>VLOOKUP(A463,VBMA!$A:$AF,31,0)/100</f>
        <v>0.03627</v>
      </c>
    </row>
    <row r="464" ht="15.75" customHeight="1">
      <c r="A464" s="108">
        <f>VBMA!A463</f>
        <v>45057</v>
      </c>
      <c r="B464" s="148">
        <f>VLOOKUP(A464,'VNIBOR đã xử lý'!$A:$T,12,0)</f>
        <v>0.01519255902</v>
      </c>
      <c r="C464" s="148">
        <f>VLOOKUP(A464,'VNIBOR đã xử lý'!$A:$T,13,0)</f>
        <v>0.01557396218</v>
      </c>
      <c r="D464" s="148">
        <f>VLOOKUP(A464,'VNIBOR đã xử lý'!$A:$T,14,0)</f>
        <v>0.01589179814</v>
      </c>
      <c r="E464" s="148">
        <f>VLOOKUP(A464,'VNIBOR đã xử lý'!$A:$T,15,0)</f>
        <v>0.01646390288</v>
      </c>
      <c r="F464" s="148">
        <f>VLOOKUP(A464,'VNIBOR đã xử lý'!$A:$T,16,0)</f>
        <v>0.01811664988</v>
      </c>
      <c r="G464" s="148">
        <f>VLOOKUP(A464,'VNIBOR đã xử lý'!$A:$T,17,0)</f>
        <v>0.01951512812</v>
      </c>
      <c r="H464" s="148">
        <f>VLOOKUP(A464,'VNIBOR đã xử lý'!$A:$T,18,0)</f>
        <v>0.02218495021</v>
      </c>
      <c r="I464" s="148">
        <f>VLOOKUP(A464,'VNIBOR đã xử lý'!$A:$T,19,0)</f>
        <v>0.02345629406</v>
      </c>
      <c r="J464" s="191">
        <f>VLOOKUP(A464,VBMA!$A:$AF,4,0)/100</f>
        <v>0.0247</v>
      </c>
      <c r="K464" s="191">
        <f>VLOOKUP(A464,VBMA!$A:$AF,7,0)/100</f>
        <v>0.02475</v>
      </c>
      <c r="L464" s="191">
        <f>VLOOKUP(A464,VBMA!$A:$AF,10,0)/100</f>
        <v>0.02493</v>
      </c>
      <c r="M464" s="191">
        <f>VLOOKUP(A464,VBMA!$A:$AF,13,0)/100</f>
        <v>0.02507</v>
      </c>
      <c r="N464" s="191">
        <f>VLOOKUP(A464,VBMA!$A:$AF,16,0)/100</f>
        <v>0.0252</v>
      </c>
      <c r="O464" s="191">
        <f>VLOOKUP(A464,VBMA!$A:$AF,19,0)/100</f>
        <v>0.02735</v>
      </c>
      <c r="P464" s="191">
        <f>VLOOKUP(A464,VBMA!$A:$AF,22,0)/100</f>
        <v>0.03038</v>
      </c>
      <c r="Q464" s="191">
        <f>VLOOKUP(A464,VBMA!$A:$AF,25,0)/100</f>
        <v>0.03143</v>
      </c>
      <c r="R464" s="191">
        <f>VLOOKUP(A464,VBMA!$A:$AF,28,0)/100</f>
        <v>0.03545</v>
      </c>
      <c r="S464" s="191">
        <f>VLOOKUP(A464,VBMA!$A:$AF,31,0)/100</f>
        <v>0.03636</v>
      </c>
    </row>
    <row r="465" ht="15.75" customHeight="1">
      <c r="A465" s="108">
        <f>VBMA!A464</f>
        <v>45056</v>
      </c>
      <c r="B465" s="148">
        <f>VLOOKUP(A465,'VNIBOR đã xử lý'!$A:$T,12,0)</f>
        <v>0.0156392915</v>
      </c>
      <c r="C465" s="148">
        <f>VLOOKUP(A465,'VNIBOR đã xử lý'!$A:$T,13,0)</f>
        <v>0.01599620479</v>
      </c>
      <c r="D465" s="148">
        <f>VLOOKUP(A465,'VNIBOR đã xử lý'!$A:$T,14,0)</f>
        <v>0.01632067142</v>
      </c>
      <c r="E465" s="148">
        <f>VLOOKUP(A465,'VNIBOR đã xử lý'!$A:$T,15,0)</f>
        <v>0.01693715801</v>
      </c>
      <c r="F465" s="148">
        <f>VLOOKUP(A465,'VNIBOR đã xử lý'!$A:$T,16,0)</f>
        <v>0.01839725784</v>
      </c>
      <c r="G465" s="148">
        <f>VLOOKUP(A465,'VNIBOR đã xử lý'!$A:$T,17,0)</f>
        <v>0.01956533771</v>
      </c>
      <c r="H465" s="148">
        <f>VLOOKUP(A465,'VNIBOR đã xử lý'!$A:$T,18,0)</f>
        <v>0.02229085739</v>
      </c>
      <c r="I465" s="148">
        <f>VLOOKUP(A465,'VNIBOR đã xử lý'!$A:$T,19,0)</f>
        <v>0.02352383058</v>
      </c>
      <c r="J465" s="191">
        <f>VLOOKUP(A465,VBMA!$A:$AF,4,0)/100</f>
        <v>0.02473</v>
      </c>
      <c r="K465" s="191">
        <f>VLOOKUP(A465,VBMA!$A:$AF,7,0)/100</f>
        <v>0.02477</v>
      </c>
      <c r="L465" s="191">
        <f>VLOOKUP(A465,VBMA!$A:$AF,10,0)/100</f>
        <v>0.02495</v>
      </c>
      <c r="M465" s="191">
        <f>VLOOKUP(A465,VBMA!$A:$AF,13,0)/100</f>
        <v>0.02506</v>
      </c>
      <c r="N465" s="191">
        <f>VLOOKUP(A465,VBMA!$A:$AF,16,0)/100</f>
        <v>0.02517</v>
      </c>
      <c r="O465" s="191">
        <f>VLOOKUP(A465,VBMA!$A:$AF,19,0)/100</f>
        <v>0.02725</v>
      </c>
      <c r="P465" s="191">
        <f>VLOOKUP(A465,VBMA!$A:$AF,22,0)/100</f>
        <v>0.03043</v>
      </c>
      <c r="Q465" s="191">
        <f>VLOOKUP(A465,VBMA!$A:$AF,25,0)/100</f>
        <v>0.0315</v>
      </c>
      <c r="R465" s="191">
        <f>VLOOKUP(A465,VBMA!$A:$AF,28,0)/100</f>
        <v>0.03573</v>
      </c>
      <c r="S465" s="191">
        <f>VLOOKUP(A465,VBMA!$A:$AF,31,0)/100</f>
        <v>0.03664</v>
      </c>
    </row>
    <row r="466" ht="15.75" customHeight="1">
      <c r="A466" s="108">
        <f>VBMA!A465</f>
        <v>45055</v>
      </c>
      <c r="B466" s="148">
        <f>VLOOKUP(A466,'VNIBOR đã xử lý'!$A:$T,12,0)</f>
        <v>0.01622159868</v>
      </c>
      <c r="C466" s="148">
        <f>VLOOKUP(A466,'VNIBOR đã xử lý'!$A:$T,13,0)</f>
        <v>0.01664167992</v>
      </c>
      <c r="D466" s="148">
        <f>VLOOKUP(A466,'VNIBOR đã xử lý'!$A:$T,14,0)</f>
        <v>0.01673862175</v>
      </c>
      <c r="E466" s="148">
        <f>VLOOKUP(A466,'VNIBOR đã xử lý'!$A:$T,15,0)</f>
        <v>0.01738490058</v>
      </c>
      <c r="F466" s="148">
        <f>VLOOKUP(A466,'VNIBOR đã xử lý'!$A:$T,16,0)</f>
        <v>0.0186451443</v>
      </c>
      <c r="G466" s="148">
        <f>VLOOKUP(A466,'VNIBOR đã xử lý'!$A:$T,17,0)</f>
        <v>0.01993770197</v>
      </c>
      <c r="H466" s="148">
        <f>VLOOKUP(A466,'VNIBOR đã xử lý'!$A:$T,18,0)</f>
        <v>0.022684387</v>
      </c>
      <c r="I466" s="148">
        <f>VLOOKUP(A466,'VNIBOR đã xử lý'!$A:$T,19,0)</f>
        <v>0.02371843313</v>
      </c>
      <c r="J466" s="191">
        <f>VLOOKUP(A466,VBMA!$A:$AF,4,0)/100</f>
        <v>0.02473</v>
      </c>
      <c r="K466" s="191">
        <f>VLOOKUP(A466,VBMA!$A:$AF,7,0)/100</f>
        <v>0.02486</v>
      </c>
      <c r="L466" s="191">
        <f>VLOOKUP(A466,VBMA!$A:$AF,10,0)/100</f>
        <v>0.02495</v>
      </c>
      <c r="M466" s="191">
        <f>VLOOKUP(A466,VBMA!$A:$AF,13,0)/100</f>
        <v>0.02523</v>
      </c>
      <c r="N466" s="191">
        <f>VLOOKUP(A466,VBMA!$A:$AF,16,0)/100</f>
        <v>0.02551</v>
      </c>
      <c r="O466" s="191">
        <f>VLOOKUP(A466,VBMA!$A:$AF,19,0)/100</f>
        <v>0.02751</v>
      </c>
      <c r="P466" s="191">
        <f>VLOOKUP(A466,VBMA!$A:$AF,22,0)/100</f>
        <v>0.03037</v>
      </c>
      <c r="Q466" s="191">
        <f>VLOOKUP(A466,VBMA!$A:$AF,25,0)/100</f>
        <v>0.03124</v>
      </c>
      <c r="R466" s="191">
        <f>VLOOKUP(A466,VBMA!$A:$AF,28,0)/100</f>
        <v>0.03582</v>
      </c>
      <c r="S466" s="191">
        <f>VLOOKUP(A466,VBMA!$A:$AF,31,0)/100</f>
        <v>0.03666</v>
      </c>
    </row>
    <row r="467" ht="15.75" customHeight="1">
      <c r="A467" s="108">
        <f>VBMA!A466</f>
        <v>45054</v>
      </c>
      <c r="B467" s="148">
        <f>VLOOKUP(A467,'VNIBOR đã xử lý'!$A:$T,12,0)</f>
        <v>0.01625350533</v>
      </c>
      <c r="C467" s="148">
        <f>VLOOKUP(A467,'VNIBOR đã xử lý'!$A:$T,13,0)</f>
        <v>0.01657599551</v>
      </c>
      <c r="D467" s="148">
        <f>VLOOKUP(A467,'VNIBOR đã xử lý'!$A:$T,14,0)</f>
        <v>0.01667274257</v>
      </c>
      <c r="E467" s="148">
        <f>VLOOKUP(A467,'VNIBOR đã xử lý'!$A:$T,15,0)</f>
        <v>0.01722097588</v>
      </c>
      <c r="F467" s="148">
        <f>VLOOKUP(A467,'VNIBOR đã xử lý'!$A:$T,16,0)</f>
        <v>0.01867218172</v>
      </c>
      <c r="G467" s="148">
        <f>VLOOKUP(A467,'VNIBOR đã xử lý'!$A:$T,17,0)</f>
        <v>0.01989764442</v>
      </c>
      <c r="H467" s="148">
        <f>VLOOKUP(A467,'VNIBOR đã xử lý'!$A:$T,18,0)</f>
        <v>0.02270330903</v>
      </c>
      <c r="I467" s="148">
        <f>VLOOKUP(A467,'VNIBOR đã xử lý'!$A:$T,19,0)</f>
        <v>0.0238642737</v>
      </c>
      <c r="J467" s="191">
        <f>VLOOKUP(A467,VBMA!$A:$AF,4,0)/100</f>
        <v>0.025</v>
      </c>
      <c r="K467" s="191">
        <f>VLOOKUP(A467,VBMA!$A:$AF,7,0)/100</f>
        <v>0.025</v>
      </c>
      <c r="L467" s="191">
        <f>VLOOKUP(A467,VBMA!$A:$AF,10,0)/100</f>
        <v>0.02514</v>
      </c>
      <c r="M467" s="191">
        <f>VLOOKUP(A467,VBMA!$A:$AF,13,0)/100</f>
        <v>0.02561</v>
      </c>
      <c r="N467" s="191">
        <f>VLOOKUP(A467,VBMA!$A:$AF,16,0)/100</f>
        <v>0.02608</v>
      </c>
      <c r="O467" s="191">
        <f>VLOOKUP(A467,VBMA!$A:$AF,19,0)/100</f>
        <v>0.02792</v>
      </c>
      <c r="P467" s="191">
        <f>VLOOKUP(A467,VBMA!$A:$AF,22,0)/100</f>
        <v>0.03083</v>
      </c>
      <c r="Q467" s="191">
        <f>VLOOKUP(A467,VBMA!$A:$AF,25,0)/100</f>
        <v>0.032</v>
      </c>
      <c r="R467" s="191">
        <f>VLOOKUP(A467,VBMA!$A:$AF,28,0)/100</f>
        <v>0.03614</v>
      </c>
      <c r="S467" s="191">
        <f>VLOOKUP(A467,VBMA!$A:$AF,31,0)/100</f>
        <v>0.03716</v>
      </c>
    </row>
    <row r="468" ht="15.75" customHeight="1">
      <c r="A468" s="108">
        <f>VBMA!A467</f>
        <v>45051</v>
      </c>
      <c r="B468" s="148">
        <f>VLOOKUP(A468,'VNIBOR đã xử lý'!$A:$T,12,0)</f>
        <v>0.01635915786</v>
      </c>
      <c r="C468" s="148">
        <f>VLOOKUP(A468,'VNIBOR đã xử lý'!$A:$T,13,0)</f>
        <v>0.01675335443</v>
      </c>
      <c r="D468" s="148">
        <f>VLOOKUP(A468,'VNIBOR đã xử lý'!$A:$T,14,0)</f>
        <v>0.01701615215</v>
      </c>
      <c r="E468" s="148">
        <f>VLOOKUP(A468,'VNIBOR đã xử lý'!$A:$T,15,0)</f>
        <v>0.01750889787</v>
      </c>
      <c r="F468" s="148">
        <f>VLOOKUP(A468,'VNIBOR đã xử lý'!$A:$T,16,0)</f>
        <v>0.01911853388</v>
      </c>
      <c r="G468" s="148">
        <f>VLOOKUP(A468,'VNIBOR đã xử lý'!$A:$T,17,0)</f>
        <v>0.02026827389</v>
      </c>
      <c r="H468" s="148">
        <f>VLOOKUP(A468,'VNIBOR đã xử lý'!$A:$T,18,0)</f>
        <v>0.02306049963</v>
      </c>
      <c r="I468" s="148">
        <f>VLOOKUP(A468,'VNIBOR đã xử lý'!$A:$T,19,0)</f>
        <v>0.02417738993</v>
      </c>
      <c r="J468" s="191">
        <f>VLOOKUP(A468,VBMA!$A:$AF,4,0)/100</f>
        <v>0.02527</v>
      </c>
      <c r="K468" s="191">
        <f>VLOOKUP(A468,VBMA!$A:$AF,7,0)/100</f>
        <v>0.02532</v>
      </c>
      <c r="L468" s="191">
        <f>VLOOKUP(A468,VBMA!$A:$AF,10,0)/100</f>
        <v>0.02541</v>
      </c>
      <c r="M468" s="191">
        <f>VLOOKUP(A468,VBMA!$A:$AF,13,0)/100</f>
        <v>0.02565</v>
      </c>
      <c r="N468" s="191">
        <f>VLOOKUP(A468,VBMA!$A:$AF,16,0)/100</f>
        <v>0.02588</v>
      </c>
      <c r="O468" s="191">
        <f>VLOOKUP(A468,VBMA!$A:$AF,19,0)/100</f>
        <v>0.02741</v>
      </c>
      <c r="P468" s="191">
        <f>VLOOKUP(A468,VBMA!$A:$AF,22,0)/100</f>
        <v>0.03136</v>
      </c>
      <c r="Q468" s="191">
        <f>VLOOKUP(A468,VBMA!$A:$AF,25,0)/100</f>
        <v>0.03263</v>
      </c>
      <c r="R468" s="191">
        <f>VLOOKUP(A468,VBMA!$A:$AF,28,0)/100</f>
        <v>0.03632</v>
      </c>
      <c r="S468" s="191">
        <f>VLOOKUP(A468,VBMA!$A:$AF,31,0)/100</f>
        <v>0.03741</v>
      </c>
    </row>
    <row r="469" ht="15.75" customHeight="1">
      <c r="A469" s="108">
        <f>VBMA!A468</f>
        <v>45050</v>
      </c>
      <c r="B469" s="148">
        <f>VLOOKUP(A469,'VNIBOR đã xử lý'!$A:$T,12,0)</f>
        <v>0.0163950104</v>
      </c>
      <c r="C469" s="148">
        <f>VLOOKUP(A469,'VNIBOR đã xử lý'!$A:$T,13,0)</f>
        <v>0.01666213888</v>
      </c>
      <c r="D469" s="148">
        <f>VLOOKUP(A469,'VNIBOR đã xử lý'!$A:$T,14,0)</f>
        <v>0.0168958763</v>
      </c>
      <c r="E469" s="148">
        <f>VLOOKUP(A469,'VNIBOR đã xử lý'!$A:$T,15,0)</f>
        <v>0.01759708856</v>
      </c>
      <c r="F469" s="148">
        <f>VLOOKUP(A469,'VNIBOR đã xử lý'!$A:$T,16,0)</f>
        <v>0.01966733427</v>
      </c>
      <c r="G469" s="148">
        <f>VLOOKUP(A469,'VNIBOR đã xử lý'!$A:$T,17,0)</f>
        <v>0.02066906607</v>
      </c>
      <c r="H469" s="148">
        <f>VLOOKUP(A469,'VNIBOR đã xử lý'!$A:$T,18,0)</f>
        <v>0.02357408828</v>
      </c>
      <c r="I469" s="148">
        <f>VLOOKUP(A469,'VNIBOR đã xử lý'!$A:$T,19,0)</f>
        <v>0.02470938431</v>
      </c>
      <c r="J469" s="191">
        <f>VLOOKUP(A469,VBMA!$A:$AF,4,0)/100</f>
        <v>0.02582</v>
      </c>
      <c r="K469" s="191">
        <f>VLOOKUP(A469,VBMA!$A:$AF,7,0)/100</f>
        <v>0.02591</v>
      </c>
      <c r="L469" s="191">
        <f>VLOOKUP(A469,VBMA!$A:$AF,10,0)/100</f>
        <v>0.02605</v>
      </c>
      <c r="M469" s="191">
        <f>VLOOKUP(A469,VBMA!$A:$AF,13,0)/100</f>
        <v>0.02628</v>
      </c>
      <c r="N469" s="191">
        <f>VLOOKUP(A469,VBMA!$A:$AF,16,0)/100</f>
        <v>0.0265</v>
      </c>
      <c r="O469" s="191">
        <f>VLOOKUP(A469,VBMA!$A:$AF,19,0)/100</f>
        <v>0.02828</v>
      </c>
      <c r="P469" s="191">
        <f>VLOOKUP(A469,VBMA!$A:$AF,22,0)/100</f>
        <v>0.03166</v>
      </c>
      <c r="Q469" s="191">
        <f>VLOOKUP(A469,VBMA!$A:$AF,25,0)/100</f>
        <v>0.03299</v>
      </c>
      <c r="R469" s="191">
        <f>VLOOKUP(A469,VBMA!$A:$AF,28,0)/100</f>
        <v>0.03682</v>
      </c>
      <c r="S469" s="191">
        <f>VLOOKUP(A469,VBMA!$A:$AF,31,0)/100</f>
        <v>0.0378</v>
      </c>
    </row>
    <row r="470" ht="15.75" customHeight="1">
      <c r="A470" s="108">
        <f>VBMA!A469</f>
        <v>45044</v>
      </c>
      <c r="B470" s="148">
        <f>VLOOKUP(A470,'VNIBOR đã xử lý'!$A:$T,12,0)</f>
        <v>0.01545114963</v>
      </c>
      <c r="C470" s="148">
        <f>VLOOKUP(A470,'VNIBOR đã xử lý'!$A:$T,13,0)</f>
        <v>0.01608796491</v>
      </c>
      <c r="D470" s="148">
        <f>VLOOKUP(A470,'VNIBOR đã xử lý'!$A:$T,14,0)</f>
        <v>0.01652368063</v>
      </c>
      <c r="E470" s="148">
        <f>VLOOKUP(A470,'VNIBOR đã xử lý'!$A:$T,15,0)</f>
        <v>0.01756269503</v>
      </c>
      <c r="F470" s="148">
        <f>VLOOKUP(A470,'VNIBOR đã xử lý'!$A:$T,16,0)</f>
        <v>0.01967424042</v>
      </c>
      <c r="G470" s="148">
        <f>VLOOKUP(A470,'VNIBOR đã xử lý'!$A:$T,17,0)</f>
        <v>0.0208138046</v>
      </c>
      <c r="H470" s="148">
        <f>VLOOKUP(A470,'VNIBOR đã xử lý'!$A:$T,18,0)</f>
        <v>0.02376326483</v>
      </c>
      <c r="I470" s="148">
        <f>VLOOKUP(A470,'VNIBOR đã xử lý'!$A:$T,19,0)</f>
        <v>0.02480227923</v>
      </c>
      <c r="J470" s="191">
        <f>VLOOKUP(A470,VBMA!$A:$AF,4,0)/100</f>
        <v>0.02583</v>
      </c>
      <c r="K470" s="191">
        <f>VLOOKUP(A470,VBMA!$A:$AF,7,0)/100</f>
        <v>0.02623</v>
      </c>
      <c r="L470" s="191">
        <f>VLOOKUP(A470,VBMA!$A:$AF,10,0)/100</f>
        <v>0.02641</v>
      </c>
      <c r="M470" s="191">
        <f>VLOOKUP(A470,VBMA!$A:$AF,13,0)/100</f>
        <v>0.02624</v>
      </c>
      <c r="N470" s="191">
        <f>VLOOKUP(A470,VBMA!$A:$AF,16,0)/100</f>
        <v>0.02606</v>
      </c>
      <c r="O470" s="191">
        <f>VLOOKUP(A470,VBMA!$A:$AF,19,0)/100</f>
        <v>0.0287</v>
      </c>
      <c r="P470" s="191">
        <f>VLOOKUP(A470,VBMA!$A:$AF,22,0)/100</f>
        <v>0.03212</v>
      </c>
      <c r="Q470" s="191">
        <f>VLOOKUP(A470,VBMA!$A:$AF,25,0)/100</f>
        <v>0.03329</v>
      </c>
      <c r="R470" s="191">
        <f>VLOOKUP(A470,VBMA!$A:$AF,28,0)/100</f>
        <v>0.037</v>
      </c>
      <c r="S470" s="191">
        <f>VLOOKUP(A470,VBMA!$A:$AF,31,0)/100</f>
        <v>0.03798</v>
      </c>
    </row>
    <row r="471" ht="15.75" customHeight="1">
      <c r="A471" s="108">
        <f>VBMA!A470</f>
        <v>45043</v>
      </c>
      <c r="B471" s="148">
        <f>VLOOKUP(A471,'VNIBOR đã xử lý'!$A:$T,12,0)</f>
        <v>0.01402783297</v>
      </c>
      <c r="C471" s="148">
        <f>VLOOKUP(A471,'VNIBOR đã xử lý'!$A:$T,13,0)</f>
        <v>0.01614911503</v>
      </c>
      <c r="D471" s="148">
        <f>VLOOKUP(A471,'VNIBOR đã xử lý'!$A:$T,14,0)</f>
        <v>0.0166281142</v>
      </c>
      <c r="E471" s="148">
        <f>VLOOKUP(A471,'VNIBOR đã xử lý'!$A:$T,15,0)</f>
        <v>0.01806511172</v>
      </c>
      <c r="F471" s="148">
        <f>VLOOKUP(A471,'VNIBOR đã xử lý'!$A:$T,16,0)</f>
        <v>0.02018639378</v>
      </c>
      <c r="G471" s="148">
        <f>VLOOKUP(A471,'VNIBOR đã xử lý'!$A:$T,17,0)</f>
        <v>0.02107596368</v>
      </c>
      <c r="H471" s="148">
        <f>VLOOKUP(A471,'VNIBOR đã xử lý'!$A:$T,18,0)</f>
        <v>0.02436052945</v>
      </c>
      <c r="I471" s="148">
        <f>VLOOKUP(A471,'VNIBOR đã xử lý'!$A:$T,19,0)</f>
        <v>0.02525009934</v>
      </c>
      <c r="J471" s="191">
        <f>VLOOKUP(A471,VBMA!$A:$AF,4,0)/100</f>
        <v>0.02613</v>
      </c>
      <c r="K471" s="191">
        <f>VLOOKUP(A471,VBMA!$A:$AF,7,0)/100</f>
        <v>0.02625</v>
      </c>
      <c r="L471" s="191">
        <f>VLOOKUP(A471,VBMA!$A:$AF,10,0)/100</f>
        <v>0.02677</v>
      </c>
      <c r="M471" s="191">
        <f>VLOOKUP(A471,VBMA!$A:$AF,13,0)/100</f>
        <v>0.02676</v>
      </c>
      <c r="N471" s="191">
        <f>VLOOKUP(A471,VBMA!$A:$AF,16,0)/100</f>
        <v>0.02675</v>
      </c>
      <c r="O471" s="191">
        <f>VLOOKUP(A471,VBMA!$A:$AF,19,0)/100</f>
        <v>0.02868</v>
      </c>
      <c r="P471" s="191">
        <f>VLOOKUP(A471,VBMA!$A:$AF,22,0)/100</f>
        <v>0.03217</v>
      </c>
      <c r="Q471" s="191">
        <f>VLOOKUP(A471,VBMA!$A:$AF,25,0)/100</f>
        <v>0.03338</v>
      </c>
      <c r="R471" s="191">
        <f>VLOOKUP(A471,VBMA!$A:$AF,28,0)/100</f>
        <v>0.03716</v>
      </c>
      <c r="S471" s="191">
        <f>VLOOKUP(A471,VBMA!$A:$AF,31,0)/100</f>
        <v>0.0382</v>
      </c>
    </row>
    <row r="472" ht="15.75" customHeight="1">
      <c r="A472" s="108">
        <f>VBMA!A471</f>
        <v>45042</v>
      </c>
      <c r="B472" s="148">
        <f>VLOOKUP(A472,'VNIBOR đã xử lý'!$A:$T,12,0)</f>
        <v>0.01592172161</v>
      </c>
      <c r="C472" s="148">
        <f>VLOOKUP(A472,'VNIBOR đã xử lý'!$A:$T,13,0)</f>
        <v>0.01715459828</v>
      </c>
      <c r="D472" s="148">
        <f>VLOOKUP(A472,'VNIBOR đã xử lý'!$A:$T,14,0)</f>
        <v>0.01754207381</v>
      </c>
      <c r="E472" s="148">
        <f>VLOOKUP(A472,'VNIBOR đã xử lý'!$A:$T,15,0)</f>
        <v>0.01902152582</v>
      </c>
      <c r="F472" s="148">
        <f>VLOOKUP(A472,'VNIBOR đã xử lý'!$A:$T,16,0)</f>
        <v>0.02067710306</v>
      </c>
      <c r="G472" s="148">
        <f>VLOOKUP(A472,'VNIBOR đã xử lý'!$A:$T,17,0)</f>
        <v>0.0217338545</v>
      </c>
      <c r="H472" s="148">
        <f>VLOOKUP(A472,'VNIBOR đã xử lý'!$A:$T,18,0)</f>
        <v>0.02472798356</v>
      </c>
      <c r="I472" s="148">
        <f>VLOOKUP(A472,'VNIBOR đã xử lý'!$A:$T,19,0)</f>
        <v>0.02578473499</v>
      </c>
      <c r="J472" s="191">
        <f>VLOOKUP(A472,VBMA!$A:$AF,4,0)/100</f>
        <v>0.02683</v>
      </c>
      <c r="K472" s="191">
        <f>VLOOKUP(A472,VBMA!$A:$AF,7,0)/100</f>
        <v>0.02711</v>
      </c>
      <c r="L472" s="191">
        <f>VLOOKUP(A472,VBMA!$A:$AF,10,0)/100</f>
        <v>0.02723</v>
      </c>
      <c r="M472" s="191">
        <f>VLOOKUP(A472,VBMA!$A:$AF,13,0)/100</f>
        <v>0.02742</v>
      </c>
      <c r="N472" s="191">
        <f>VLOOKUP(A472,VBMA!$A:$AF,16,0)/100</f>
        <v>0.02761</v>
      </c>
      <c r="O472" s="191">
        <f>VLOOKUP(A472,VBMA!$A:$AF,19,0)/100</f>
        <v>0.02905</v>
      </c>
      <c r="P472" s="191">
        <f>VLOOKUP(A472,VBMA!$A:$AF,22,0)/100</f>
        <v>0.03254</v>
      </c>
      <c r="Q472" s="191">
        <f>VLOOKUP(A472,VBMA!$A:$AF,25,0)/100</f>
        <v>0.03373</v>
      </c>
      <c r="R472" s="191">
        <f>VLOOKUP(A472,VBMA!$A:$AF,28,0)/100</f>
        <v>0.0373</v>
      </c>
      <c r="S472" s="191">
        <f>VLOOKUP(A472,VBMA!$A:$AF,31,0)/100</f>
        <v>0.03839</v>
      </c>
    </row>
    <row r="473" ht="15.75" customHeight="1">
      <c r="A473" s="108">
        <f>VBMA!A472</f>
        <v>45041</v>
      </c>
      <c r="B473" s="148">
        <f>VLOOKUP(A473,'VNIBOR đã xử lý'!$A:$T,12,0)</f>
        <v>0.02069896368</v>
      </c>
      <c r="C473" s="148">
        <f>VLOOKUP(A473,'VNIBOR đã xử lý'!$A:$T,13,0)</f>
        <v>0.02049300384</v>
      </c>
      <c r="D473" s="148">
        <f>VLOOKUP(A473,'VNIBOR đã xử lý'!$A:$T,14,0)</f>
        <v>0.02052733048</v>
      </c>
      <c r="E473" s="148">
        <f>VLOOKUP(A473,'VNIBOR đã xử lý'!$A:$T,15,0)</f>
        <v>0.01997810424</v>
      </c>
      <c r="F473" s="148">
        <f>VLOOKUP(A473,'VNIBOR đã xử lý'!$A:$T,16,0)</f>
        <v>0.02083627023</v>
      </c>
      <c r="G473" s="148">
        <f>VLOOKUP(A473,'VNIBOR đã xử lý'!$A:$T,17,0)</f>
        <v>0.02179741614</v>
      </c>
      <c r="H473" s="148">
        <f>VLOOKUP(A473,'VNIBOR đã xử lý'!$A:$T,18,0)</f>
        <v>0.02437191411</v>
      </c>
      <c r="I473" s="148">
        <f>VLOOKUP(A473,'VNIBOR đã xử lý'!$A:$T,19,0)</f>
        <v>0.02560767314</v>
      </c>
      <c r="J473" s="191">
        <f>VLOOKUP(A473,VBMA!$A:$AF,4,0)/100</f>
        <v>0.02683</v>
      </c>
      <c r="K473" s="191">
        <f>VLOOKUP(A473,VBMA!$A:$AF,7,0)/100</f>
        <v>0.02758</v>
      </c>
      <c r="L473" s="191">
        <f>VLOOKUP(A473,VBMA!$A:$AF,10,0)/100</f>
        <v>0.02723</v>
      </c>
      <c r="M473" s="191">
        <f>VLOOKUP(A473,VBMA!$A:$AF,13,0)/100</f>
        <v>0.02742</v>
      </c>
      <c r="N473" s="191">
        <f>VLOOKUP(A473,VBMA!$A:$AF,16,0)/100</f>
        <v>0.02761</v>
      </c>
      <c r="O473" s="191">
        <f>VLOOKUP(A473,VBMA!$A:$AF,19,0)/100</f>
        <v>0.02896</v>
      </c>
      <c r="P473" s="191">
        <f>VLOOKUP(A473,VBMA!$A:$AF,22,0)/100</f>
        <v>0.03266</v>
      </c>
      <c r="Q473" s="191">
        <f>VLOOKUP(A473,VBMA!$A:$AF,25,0)/100</f>
        <v>0.03385</v>
      </c>
      <c r="R473" s="191">
        <f>VLOOKUP(A473,VBMA!$A:$AF,28,0)/100</f>
        <v>0.0373</v>
      </c>
      <c r="S473" s="191">
        <f>VLOOKUP(A473,VBMA!$A:$AF,31,0)/100</f>
        <v>0.03839</v>
      </c>
    </row>
    <row r="474" ht="15.75" customHeight="1">
      <c r="A474" s="108">
        <f>VBMA!A473</f>
        <v>45040</v>
      </c>
      <c r="B474" s="148">
        <f>VLOOKUP(A474,'VNIBOR đã xử lý'!$A:$T,12,0)</f>
        <v>0.0132456823</v>
      </c>
      <c r="C474" s="148">
        <f>VLOOKUP(A474,'VNIBOR đã xử lý'!$A:$T,13,0)</f>
        <v>0.01494919524</v>
      </c>
      <c r="D474" s="148">
        <f>VLOOKUP(A474,'VNIBOR đã xử lý'!$A:$T,14,0)</f>
        <v>0.01630505248</v>
      </c>
      <c r="E474" s="148">
        <f>VLOOKUP(A474,'VNIBOR đã xử lý'!$A:$T,15,0)</f>
        <v>0.01727848845</v>
      </c>
      <c r="F474" s="148">
        <f>VLOOKUP(A474,'VNIBOR đã xử lý'!$A:$T,16,0)</f>
        <v>0.02037262421</v>
      </c>
      <c r="G474" s="148">
        <f>VLOOKUP(A474,'VNIBOR đã xử lý'!$A:$T,17,0)</f>
        <v>0.02200660602</v>
      </c>
      <c r="H474" s="148">
        <f>VLOOKUP(A474,'VNIBOR đã xử lý'!$A:$T,18,0)</f>
        <v>0.02464878936</v>
      </c>
      <c r="I474" s="148">
        <f>VLOOKUP(A474,'VNIBOR đã xử lý'!$A:$T,19,0)</f>
        <v>0.02583081875</v>
      </c>
      <c r="J474" s="191">
        <f>VLOOKUP(A474,VBMA!$A:$AF,4,0)/100</f>
        <v>0.027</v>
      </c>
      <c r="K474" s="191">
        <f>VLOOKUP(A474,VBMA!$A:$AF,7,0)/100</f>
        <v>0.02723</v>
      </c>
      <c r="L474" s="191">
        <f>VLOOKUP(A474,VBMA!$A:$AF,10,0)/100</f>
        <v>0.02755</v>
      </c>
      <c r="M474" s="191">
        <f>VLOOKUP(A474,VBMA!$A:$AF,13,0)/100</f>
        <v>0.02779</v>
      </c>
      <c r="N474" s="191">
        <f>VLOOKUP(A474,VBMA!$A:$AF,16,0)/100</f>
        <v>0.02802</v>
      </c>
      <c r="O474" s="191">
        <f>VLOOKUP(A474,VBMA!$A:$AF,19,0)/100</f>
        <v>0.02925</v>
      </c>
      <c r="P474" s="191">
        <f>VLOOKUP(A474,VBMA!$A:$AF,22,0)/100</f>
        <v>0.03308</v>
      </c>
      <c r="Q474" s="191">
        <f>VLOOKUP(A474,VBMA!$A:$AF,25,0)/100</f>
        <v>0.03438</v>
      </c>
      <c r="R474" s="191">
        <f>VLOOKUP(A474,VBMA!$A:$AF,28,0)/100</f>
        <v>0.03757</v>
      </c>
      <c r="S474" s="191">
        <f>VLOOKUP(A474,VBMA!$A:$AF,31,0)/100</f>
        <v>0.03857</v>
      </c>
    </row>
    <row r="475" ht="15.75" customHeight="1">
      <c r="A475" s="108">
        <f>VBMA!A474</f>
        <v>45037</v>
      </c>
      <c r="B475" s="148">
        <f>VLOOKUP(A475,'VNIBOR đã xử lý'!$A:$T,12,0)</f>
        <v>0.01116613265</v>
      </c>
      <c r="C475" s="148">
        <f>VLOOKUP(A475,'VNIBOR đã xử lý'!$A:$T,13,0)</f>
        <v>0.01279092595</v>
      </c>
      <c r="D475" s="148">
        <f>VLOOKUP(A475,'VNIBOR đã xử lý'!$A:$T,14,0)</f>
        <v>0.01476141995</v>
      </c>
      <c r="E475" s="148">
        <f>VLOOKUP(A475,'VNIBOR đã xử lý'!$A:$T,15,0)</f>
        <v>0.01711218472</v>
      </c>
      <c r="F475" s="148">
        <f>VLOOKUP(A475,'VNIBOR đã xử lý'!$A:$T,16,0)</f>
        <v>0.02011978082</v>
      </c>
      <c r="G475" s="148">
        <f>VLOOKUP(A475,'VNIBOR đã xử lý'!$A:$T,17,0)</f>
        <v>0.02171000404</v>
      </c>
      <c r="H475" s="148">
        <f>VLOOKUP(A475,'VNIBOR đã xử lý'!$A:$T,18,0)</f>
        <v>0.02426818923</v>
      </c>
      <c r="I475" s="148">
        <f>VLOOKUP(A475,'VNIBOR đã xử lý'!$A:$T,19,0)</f>
        <v>0.02561642197</v>
      </c>
      <c r="J475" s="191">
        <f>VLOOKUP(A475,VBMA!$A:$AF,4,0)/100</f>
        <v>0.02695</v>
      </c>
      <c r="K475" s="191">
        <f>VLOOKUP(A475,VBMA!$A:$AF,7,0)/100</f>
        <v>0.02718</v>
      </c>
      <c r="L475" s="191">
        <f>VLOOKUP(A475,VBMA!$A:$AF,10,0)/100</f>
        <v>0.0275</v>
      </c>
      <c r="M475" s="191">
        <f>VLOOKUP(A475,VBMA!$A:$AF,13,0)/100</f>
        <v>0.02774</v>
      </c>
      <c r="N475" s="191">
        <f>VLOOKUP(A475,VBMA!$A:$AF,16,0)/100</f>
        <v>0.02798</v>
      </c>
      <c r="O475" s="191">
        <f>VLOOKUP(A475,VBMA!$A:$AF,19,0)/100</f>
        <v>0.02931</v>
      </c>
      <c r="P475" s="191">
        <f>VLOOKUP(A475,VBMA!$A:$AF,22,0)/100</f>
        <v>0.03278</v>
      </c>
      <c r="Q475" s="191">
        <f>VLOOKUP(A475,VBMA!$A:$AF,25,0)/100</f>
        <v>0.03426</v>
      </c>
      <c r="R475" s="191">
        <f>VLOOKUP(A475,VBMA!$A:$AF,28,0)/100</f>
        <v>0.03757</v>
      </c>
      <c r="S475" s="191">
        <f>VLOOKUP(A475,VBMA!$A:$AF,31,0)/100</f>
        <v>0.03857</v>
      </c>
    </row>
    <row r="476" ht="15.75" customHeight="1">
      <c r="A476" s="108">
        <f>VBMA!A475</f>
        <v>45036</v>
      </c>
      <c r="B476" s="148">
        <f>VLOOKUP(A476,'VNIBOR đã xử lý'!$A:$T,12,0)</f>
        <v>0.01301567617</v>
      </c>
      <c r="C476" s="148">
        <f>VLOOKUP(A476,'VNIBOR đã xử lý'!$A:$T,13,0)</f>
        <v>0.01405140637</v>
      </c>
      <c r="D476" s="148">
        <f>VLOOKUP(A476,'VNIBOR đã xử lý'!$A:$T,14,0)</f>
        <v>0.01591572073</v>
      </c>
      <c r="E476" s="148">
        <f>VLOOKUP(A476,'VNIBOR đã xử lý'!$A:$T,15,0)</f>
        <v>0.01750384037</v>
      </c>
      <c r="F476" s="148">
        <f>VLOOKUP(A476,'VNIBOR đã xử lý'!$A:$T,16,0)</f>
        <v>0.02026578757</v>
      </c>
      <c r="G476" s="148">
        <f>VLOOKUP(A476,'VNIBOR đã xử lý'!$A:$T,17,0)</f>
        <v>0.02188843155</v>
      </c>
      <c r="H476" s="148">
        <f>VLOOKUP(A476,'VNIBOR đã xử lý'!$A:$T,18,0)</f>
        <v>0.02447775705</v>
      </c>
      <c r="I476" s="148">
        <f>VLOOKUP(A476,'VNIBOR đã xử lý'!$A:$T,19,0)</f>
        <v>0.02572063329</v>
      </c>
      <c r="J476" s="191">
        <f>VLOOKUP(A476,VBMA!$A:$AF,4,0)/100</f>
        <v>0.02695</v>
      </c>
      <c r="K476" s="191">
        <f>VLOOKUP(A476,VBMA!$A:$AF,7,0)/100</f>
        <v>0.02718</v>
      </c>
      <c r="L476" s="191">
        <f>VLOOKUP(A476,VBMA!$A:$AF,10,0)/100</f>
        <v>0.0275</v>
      </c>
      <c r="M476" s="191">
        <f>VLOOKUP(A476,VBMA!$A:$AF,13,0)/100</f>
        <v>0.02776</v>
      </c>
      <c r="N476" s="191">
        <f>VLOOKUP(A476,VBMA!$A:$AF,16,0)/100</f>
        <v>0.02802</v>
      </c>
      <c r="O476" s="191">
        <f>VLOOKUP(A476,VBMA!$A:$AF,19,0)/100</f>
        <v>0.02922</v>
      </c>
      <c r="P476" s="191">
        <f>VLOOKUP(A476,VBMA!$A:$AF,22,0)/100</f>
        <v>0.03299</v>
      </c>
      <c r="Q476" s="191">
        <f>VLOOKUP(A476,VBMA!$A:$AF,25,0)/100</f>
        <v>0.03425</v>
      </c>
      <c r="R476" s="191">
        <f>VLOOKUP(A476,VBMA!$A:$AF,28,0)/100</f>
        <v>0.03757</v>
      </c>
      <c r="S476" s="191">
        <f>VLOOKUP(A476,VBMA!$A:$AF,31,0)/100</f>
        <v>0.03857</v>
      </c>
    </row>
    <row r="477" ht="15.75" customHeight="1">
      <c r="A477" s="108">
        <f>VBMA!A476</f>
        <v>45035</v>
      </c>
      <c r="B477" s="148">
        <f>VLOOKUP(A477,'VNIBOR đã xử lý'!$A:$T,12,0)</f>
        <v>0.01501670398</v>
      </c>
      <c r="C477" s="148">
        <f>VLOOKUP(A477,'VNIBOR đã xử lý'!$A:$T,13,0)</f>
        <v>0.01576245451</v>
      </c>
      <c r="D477" s="148">
        <f>VLOOKUP(A477,'VNIBOR đã xử lý'!$A:$T,14,0)</f>
        <v>0.01660989831</v>
      </c>
      <c r="E477" s="148">
        <f>VLOOKUP(A477,'VNIBOR đã xử lý'!$A:$T,15,0)</f>
        <v>0.01762683085</v>
      </c>
      <c r="F477" s="148">
        <f>VLOOKUP(A477,'VNIBOR đã xử lý'!$A:$T,16,0)</f>
        <v>0.02023695773</v>
      </c>
      <c r="G477" s="148">
        <f>VLOOKUP(A477,'VNIBOR đã xử lý'!$A:$T,17,0)</f>
        <v>0.02186404981</v>
      </c>
      <c r="H477" s="148">
        <f>VLOOKUP(A477,'VNIBOR đã xử lý'!$A:$T,18,0)</f>
        <v>0.02413519917</v>
      </c>
      <c r="I477" s="148">
        <f>VLOOKUP(A477,'VNIBOR đã xử lý'!$A:$T,19,0)</f>
        <v>0.02538941598</v>
      </c>
      <c r="J477" s="191">
        <f>VLOOKUP(A477,VBMA!$A:$AF,4,0)/100</f>
        <v>0.02663</v>
      </c>
      <c r="K477" s="191">
        <f>VLOOKUP(A477,VBMA!$A:$AF,7,0)/100</f>
        <v>0.02713</v>
      </c>
      <c r="L477" s="191">
        <f>VLOOKUP(A477,VBMA!$A:$AF,10,0)/100</f>
        <v>0.0275</v>
      </c>
      <c r="M477" s="191">
        <f>VLOOKUP(A477,VBMA!$A:$AF,13,0)/100</f>
        <v>0.02734</v>
      </c>
      <c r="N477" s="191">
        <f>VLOOKUP(A477,VBMA!$A:$AF,16,0)/100</f>
        <v>0.02717</v>
      </c>
      <c r="O477" s="191">
        <f>VLOOKUP(A477,VBMA!$A:$AF,19,0)/100</f>
        <v>0.02934</v>
      </c>
      <c r="P477" s="191">
        <f>VLOOKUP(A477,VBMA!$A:$AF,22,0)/100</f>
        <v>0.03291</v>
      </c>
      <c r="Q477" s="191">
        <f>VLOOKUP(A477,VBMA!$A:$AF,25,0)/100</f>
        <v>0.03415</v>
      </c>
      <c r="R477" s="191">
        <f>VLOOKUP(A477,VBMA!$A:$AF,28,0)/100</f>
        <v>0.03759</v>
      </c>
      <c r="S477" s="191">
        <f>VLOOKUP(A477,VBMA!$A:$AF,31,0)/100</f>
        <v>0.03859</v>
      </c>
    </row>
    <row r="478" ht="15.75" customHeight="1">
      <c r="A478" s="108">
        <f>VBMA!A477</f>
        <v>45034</v>
      </c>
      <c r="B478" s="148">
        <f>VLOOKUP(A478,'VNIBOR đã xử lý'!$A:$T,12,0)</f>
        <v>0.01778390524</v>
      </c>
      <c r="C478" s="148">
        <f>VLOOKUP(A478,'VNIBOR đã xử lý'!$A:$T,13,0)</f>
        <v>0.01837323544</v>
      </c>
      <c r="D478" s="148">
        <f>VLOOKUP(A478,'VNIBOR đã xử lý'!$A:$T,14,0)</f>
        <v>0.01878923322</v>
      </c>
      <c r="E478" s="148">
        <f>VLOOKUP(A478,'VNIBOR đã xử lý'!$A:$T,15,0)</f>
        <v>0.01913589804</v>
      </c>
      <c r="F478" s="148">
        <f>VLOOKUP(A478,'VNIBOR đã xử lý'!$A:$T,16,0)</f>
        <v>0.02097322158</v>
      </c>
      <c r="G478" s="148">
        <f>VLOOKUP(A478,'VNIBOR đã xử lý'!$A:$T,17,0)</f>
        <v>0.02242921383</v>
      </c>
      <c r="H478" s="148">
        <f>VLOOKUP(A478,'VNIBOR đã xử lý'!$A:$T,18,0)</f>
        <v>0.0247865346</v>
      </c>
      <c r="I478" s="148">
        <f>VLOOKUP(A478,'VNIBOR đã xử lý'!$A:$T,19,0)</f>
        <v>0.02599986147</v>
      </c>
      <c r="J478" s="191">
        <f>VLOOKUP(A478,VBMA!$A:$AF,4,0)/100</f>
        <v>0.0272</v>
      </c>
      <c r="K478" s="191">
        <f>VLOOKUP(A478,VBMA!$A:$AF,7,0)/100</f>
        <v>0.02743</v>
      </c>
      <c r="L478" s="191">
        <f>VLOOKUP(A478,VBMA!$A:$AF,10,0)/100</f>
        <v>0.02759</v>
      </c>
      <c r="M478" s="191">
        <f>VLOOKUP(A478,VBMA!$A:$AF,13,0)/100</f>
        <v>0.02787</v>
      </c>
      <c r="N478" s="191">
        <f>VLOOKUP(A478,VBMA!$A:$AF,16,0)/100</f>
        <v>0.02814</v>
      </c>
      <c r="O478" s="191">
        <f>VLOOKUP(A478,VBMA!$A:$AF,19,0)/100</f>
        <v>0.02975</v>
      </c>
      <c r="P478" s="191">
        <f>VLOOKUP(A478,VBMA!$A:$AF,22,0)/100</f>
        <v>0.03292</v>
      </c>
      <c r="Q478" s="191">
        <f>VLOOKUP(A478,VBMA!$A:$AF,25,0)/100</f>
        <v>0.03418</v>
      </c>
      <c r="R478" s="191">
        <f>VLOOKUP(A478,VBMA!$A:$AF,28,0)/100</f>
        <v>0.03768</v>
      </c>
      <c r="S478" s="191">
        <f>VLOOKUP(A478,VBMA!$A:$AF,31,0)/100</f>
        <v>0.03868</v>
      </c>
    </row>
    <row r="479" ht="15.75" customHeight="1">
      <c r="A479" s="108">
        <f>VBMA!A478</f>
        <v>45033</v>
      </c>
      <c r="B479" s="148">
        <f>VLOOKUP(A479,'VNIBOR đã xử lý'!$A:$T,12,0)</f>
        <v>0.01846795316</v>
      </c>
      <c r="C479" s="148">
        <f>VLOOKUP(A479,'VNIBOR đã xử lý'!$A:$T,13,0)</f>
        <v>0.01881444384</v>
      </c>
      <c r="D479" s="148">
        <f>VLOOKUP(A479,'VNIBOR đã xử lý'!$A:$T,14,0)</f>
        <v>0.01916093452</v>
      </c>
      <c r="E479" s="148">
        <f>VLOOKUP(A479,'VNIBOR đã xử lý'!$A:$T,15,0)</f>
        <v>0.01947277613</v>
      </c>
      <c r="F479" s="148">
        <f>VLOOKUP(A479,'VNIBOR đã xử lý'!$A:$T,16,0)</f>
        <v>0.02096268605</v>
      </c>
      <c r="G479" s="148">
        <f>VLOOKUP(A479,'VNIBOR đã xử lý'!$A:$T,17,0)</f>
        <v>0.02245259597</v>
      </c>
      <c r="H479" s="148">
        <f>VLOOKUP(A479,'VNIBOR đã xử lý'!$A:$T,18,0)</f>
        <v>0.02505127605</v>
      </c>
      <c r="I479" s="148">
        <f>VLOOKUP(A479,'VNIBOR đã xử lý'!$A:$T,19,0)</f>
        <v>0.02605609902</v>
      </c>
      <c r="J479" s="191">
        <f>VLOOKUP(A479,VBMA!$A:$AF,4,0)/100</f>
        <v>0.02705</v>
      </c>
      <c r="K479" s="191">
        <f>VLOOKUP(A479,VBMA!$A:$AF,7,0)/100</f>
        <v>0.02732</v>
      </c>
      <c r="L479" s="191">
        <f>VLOOKUP(A479,VBMA!$A:$AF,10,0)/100</f>
        <v>0.02759</v>
      </c>
      <c r="M479" s="191">
        <f>VLOOKUP(A479,VBMA!$A:$AF,13,0)/100</f>
        <v>0.02787</v>
      </c>
      <c r="N479" s="191">
        <f>VLOOKUP(A479,VBMA!$A:$AF,16,0)/100</f>
        <v>0.02814</v>
      </c>
      <c r="O479" s="191">
        <f>VLOOKUP(A479,VBMA!$A:$AF,19,0)/100</f>
        <v>0.03005</v>
      </c>
      <c r="P479" s="191">
        <f>VLOOKUP(A479,VBMA!$A:$AF,22,0)/100</f>
        <v>0.03244</v>
      </c>
      <c r="Q479" s="191">
        <f>VLOOKUP(A479,VBMA!$A:$AF,25,0)/100</f>
        <v>0.03405</v>
      </c>
      <c r="R479" s="191">
        <f>VLOOKUP(A479,VBMA!$A:$AF,28,0)/100</f>
        <v>0.03777</v>
      </c>
      <c r="S479" s="191">
        <f>VLOOKUP(A479,VBMA!$A:$AF,31,0)/100</f>
        <v>0.03864</v>
      </c>
    </row>
    <row r="480" ht="15.75" customHeight="1">
      <c r="A480" s="108">
        <f>VBMA!A479</f>
        <v>45030</v>
      </c>
      <c r="B480" s="148">
        <f>VLOOKUP(A480,'VNIBOR đã xử lý'!$A:$T,12,0)</f>
        <v>0.01863581301</v>
      </c>
      <c r="C480" s="148">
        <f>VLOOKUP(A480,'VNIBOR đã xử lý'!$A:$T,13,0)</f>
        <v>0.01887517207</v>
      </c>
      <c r="D480" s="148">
        <f>VLOOKUP(A480,'VNIBOR đã xử lý'!$A:$T,14,0)</f>
        <v>0.01890936622</v>
      </c>
      <c r="E480" s="148">
        <f>VLOOKUP(A480,'VNIBOR đã xử lý'!$A:$T,15,0)</f>
        <v>0.01925130775</v>
      </c>
      <c r="F480" s="148">
        <f>VLOOKUP(A480,'VNIBOR đã xử lý'!$A:$T,16,0)</f>
        <v>0.02113198612</v>
      </c>
      <c r="G480" s="148">
        <f>VLOOKUP(A480,'VNIBOR đã xử lý'!$A:$T,17,0)</f>
        <v>0.0222945873</v>
      </c>
      <c r="H480" s="148">
        <f>VLOOKUP(A480,'VNIBOR đã xử lý'!$A:$T,18,0)</f>
        <v>0.02455140135</v>
      </c>
      <c r="I480" s="148">
        <f>VLOOKUP(A480,'VNIBOR đã xử lý'!$A:$T,19,0)</f>
        <v>0.02578239084</v>
      </c>
      <c r="J480" s="191">
        <f>VLOOKUP(A480,VBMA!$A:$AF,4,0)/100</f>
        <v>0.027</v>
      </c>
      <c r="K480" s="191">
        <f>VLOOKUP(A480,VBMA!$A:$AF,7,0)/100</f>
        <v>0.02723</v>
      </c>
      <c r="L480" s="191">
        <f>VLOOKUP(A480,VBMA!$A:$AF,10,0)/100</f>
        <v>0.0275</v>
      </c>
      <c r="M480" s="191">
        <f>VLOOKUP(A480,VBMA!$A:$AF,13,0)/100</f>
        <v>0.02768</v>
      </c>
      <c r="N480" s="191">
        <f>VLOOKUP(A480,VBMA!$A:$AF,16,0)/100</f>
        <v>0.02786</v>
      </c>
      <c r="O480" s="191">
        <f>VLOOKUP(A480,VBMA!$A:$AF,19,0)/100</f>
        <v>0.02979</v>
      </c>
      <c r="P480" s="191">
        <f>VLOOKUP(A480,VBMA!$A:$AF,22,0)/100</f>
        <v>0.03291</v>
      </c>
      <c r="Q480" s="191">
        <f>VLOOKUP(A480,VBMA!$A:$AF,25,0)/100</f>
        <v>0.03419</v>
      </c>
      <c r="R480" s="191">
        <f>VLOOKUP(A480,VBMA!$A:$AF,28,0)/100</f>
        <v>0.03777</v>
      </c>
      <c r="S480" s="191">
        <f>VLOOKUP(A480,VBMA!$A:$AF,31,0)/100</f>
        <v>0.03877</v>
      </c>
    </row>
    <row r="481" ht="15.75" customHeight="1">
      <c r="A481" s="108">
        <f>VBMA!A480</f>
        <v>45029</v>
      </c>
      <c r="B481" s="148">
        <f>VLOOKUP(A481,'VNIBOR đã xử lý'!$A:$T,12,0)</f>
        <v>0.01864859718</v>
      </c>
      <c r="C481" s="148">
        <f>VLOOKUP(A481,'VNIBOR đã xử lý'!$A:$T,13,0)</f>
        <v>0.01885428023</v>
      </c>
      <c r="D481" s="148">
        <f>VLOOKUP(A481,'VNIBOR đã xử lý'!$A:$T,14,0)</f>
        <v>0.01899140227</v>
      </c>
      <c r="E481" s="148">
        <f>VLOOKUP(A481,'VNIBOR đã xử lý'!$A:$T,15,0)</f>
        <v>0.01974557348</v>
      </c>
      <c r="F481" s="148">
        <f>VLOOKUP(A481,'VNIBOR đã xử lý'!$A:$T,16,0)</f>
        <v>0.02152815998</v>
      </c>
      <c r="G481" s="148">
        <f>VLOOKUP(A481,'VNIBOR đã xử lý'!$A:$T,17,0)</f>
        <v>0.02241945322</v>
      </c>
      <c r="H481" s="148">
        <f>VLOOKUP(A481,'VNIBOR đã xử lý'!$A:$T,18,0)</f>
        <v>0.02461340583</v>
      </c>
      <c r="I481" s="148">
        <f>VLOOKUP(A481,'VNIBOR đã xử lý'!$A:$T,19,0)</f>
        <v>0.02581322367</v>
      </c>
      <c r="J481" s="191">
        <f>VLOOKUP(A481,VBMA!$A:$AF,4,0)/100</f>
        <v>0.027</v>
      </c>
      <c r="K481" s="191">
        <f>VLOOKUP(A481,VBMA!$A:$AF,7,0)/100</f>
        <v>0.02723</v>
      </c>
      <c r="L481" s="191">
        <f>VLOOKUP(A481,VBMA!$A:$AF,10,0)/100</f>
        <v>0.0275</v>
      </c>
      <c r="M481" s="191">
        <f>VLOOKUP(A481,VBMA!$A:$AF,13,0)/100</f>
        <v>0.02782</v>
      </c>
      <c r="N481" s="191">
        <f>VLOOKUP(A481,VBMA!$A:$AF,16,0)/100</f>
        <v>0.02814</v>
      </c>
      <c r="O481" s="191">
        <f>VLOOKUP(A481,VBMA!$A:$AF,19,0)/100</f>
        <v>0.02975</v>
      </c>
      <c r="P481" s="191">
        <f>VLOOKUP(A481,VBMA!$A:$AF,22,0)/100</f>
        <v>0.03303</v>
      </c>
      <c r="Q481" s="191">
        <f>VLOOKUP(A481,VBMA!$A:$AF,25,0)/100</f>
        <v>0.03433</v>
      </c>
      <c r="R481" s="191">
        <f>VLOOKUP(A481,VBMA!$A:$AF,28,0)/100</f>
        <v>0.03732</v>
      </c>
      <c r="S481" s="191">
        <f>VLOOKUP(A481,VBMA!$A:$AF,31,0)/100</f>
        <v>0.03841</v>
      </c>
    </row>
    <row r="482" ht="15.75" customHeight="1">
      <c r="A482" s="108">
        <f>VBMA!A481</f>
        <v>45028</v>
      </c>
      <c r="B482" s="148">
        <f>VLOOKUP(A482,'VNIBOR đã xử lý'!$A:$T,12,0)</f>
        <v>0.01803055268</v>
      </c>
      <c r="C482" s="148">
        <f>VLOOKUP(A482,'VNIBOR đã xử lý'!$A:$T,13,0)</f>
        <v>0.01830478162</v>
      </c>
      <c r="D482" s="148">
        <f>VLOOKUP(A482,'VNIBOR đã xử lý'!$A:$T,14,0)</f>
        <v>0.01851045332</v>
      </c>
      <c r="E482" s="148">
        <f>VLOOKUP(A482,'VNIBOR đã xử lý'!$A:$T,15,0)</f>
        <v>0.01899035396</v>
      </c>
      <c r="F482" s="148">
        <f>VLOOKUP(A482,'VNIBOR đã xử lý'!$A:$T,16,0)</f>
        <v>0.02114990685</v>
      </c>
      <c r="G482" s="148">
        <f>VLOOKUP(A482,'VNIBOR đã xử lý'!$A:$T,17,0)</f>
        <v>0.02231537984</v>
      </c>
      <c r="H482" s="148">
        <f>VLOOKUP(A482,'VNIBOR đã xử lý'!$A:$T,18,0)</f>
        <v>0.02488627613</v>
      </c>
      <c r="I482" s="148">
        <f>VLOOKUP(A482,'VNIBOR đã xử lý'!$A:$T,19,0)</f>
        <v>0.02594891327</v>
      </c>
      <c r="J482" s="191">
        <f>VLOOKUP(A482,VBMA!$A:$AF,4,0)/100</f>
        <v>0.027</v>
      </c>
      <c r="K482" s="191">
        <f>VLOOKUP(A482,VBMA!$A:$AF,7,0)/100</f>
        <v>0.02723</v>
      </c>
      <c r="L482" s="191">
        <f>VLOOKUP(A482,VBMA!$A:$AF,10,0)/100</f>
        <v>0.0275</v>
      </c>
      <c r="M482" s="191">
        <f>VLOOKUP(A482,VBMA!$A:$AF,13,0)/100</f>
        <v>0.0278</v>
      </c>
      <c r="N482" s="191">
        <f>VLOOKUP(A482,VBMA!$A:$AF,16,0)/100</f>
        <v>0.02809</v>
      </c>
      <c r="O482" s="191">
        <f>VLOOKUP(A482,VBMA!$A:$AF,19,0)/100</f>
        <v>0.0295</v>
      </c>
      <c r="P482" s="191">
        <f>VLOOKUP(A482,VBMA!$A:$AF,22,0)/100</f>
        <v>0.03278</v>
      </c>
      <c r="Q482" s="191">
        <f>VLOOKUP(A482,VBMA!$A:$AF,25,0)/100</f>
        <v>0.03392</v>
      </c>
      <c r="R482" s="191">
        <f>VLOOKUP(A482,VBMA!$A:$AF,28,0)/100</f>
        <v>0.03732</v>
      </c>
      <c r="S482" s="191">
        <f>VLOOKUP(A482,VBMA!$A:$AF,31,0)/100</f>
        <v>0.03836</v>
      </c>
    </row>
    <row r="483" ht="15.75" customHeight="1">
      <c r="A483" s="108">
        <f>VBMA!A482</f>
        <v>45027</v>
      </c>
      <c r="B483" s="148">
        <f>VLOOKUP(A483,'VNIBOR đã xử lý'!$A:$T,12,0)</f>
        <v>0.01772052163</v>
      </c>
      <c r="C483" s="148">
        <f>VLOOKUP(A483,'VNIBOR đã xử lý'!$A:$T,13,0)</f>
        <v>0.0179609163</v>
      </c>
      <c r="D483" s="148">
        <f>VLOOKUP(A483,'VNIBOR đã xử lý'!$A:$T,14,0)</f>
        <v>0.01823565307</v>
      </c>
      <c r="E483" s="148">
        <f>VLOOKUP(A483,'VNIBOR đã xử lý'!$A:$T,15,0)</f>
        <v>0.01899117919</v>
      </c>
      <c r="F483" s="148">
        <f>VLOOKUP(A483,'VNIBOR đã xử lý'!$A:$T,16,0)</f>
        <v>0.02108604706</v>
      </c>
      <c r="G483" s="148">
        <f>VLOOKUP(A483,'VNIBOR đã xử lý'!$A:$T,17,0)</f>
        <v>0.02232236252</v>
      </c>
      <c r="H483" s="148">
        <f>VLOOKUP(A483,'VNIBOR đã xử lý'!$A:$T,18,0)</f>
        <v>0.02493236183</v>
      </c>
      <c r="I483" s="148">
        <f>VLOOKUP(A483,'VNIBOR đã xử lý'!$A:$T,19,0)</f>
        <v>0.02599696681</v>
      </c>
      <c r="J483" s="191">
        <f>VLOOKUP(A483,VBMA!$A:$AF,4,0)/100</f>
        <v>0.02705</v>
      </c>
      <c r="K483" s="191">
        <f>VLOOKUP(A483,VBMA!$A:$AF,7,0)/100</f>
        <v>0.02732</v>
      </c>
      <c r="L483" s="191">
        <f>VLOOKUP(A483,VBMA!$A:$AF,10,0)/100</f>
        <v>0.02764</v>
      </c>
      <c r="M483" s="191">
        <f>VLOOKUP(A483,VBMA!$A:$AF,13,0)/100</f>
        <v>0.02796</v>
      </c>
      <c r="N483" s="191">
        <f>VLOOKUP(A483,VBMA!$A:$AF,16,0)/100</f>
        <v>0.02827</v>
      </c>
      <c r="O483" s="191">
        <f>VLOOKUP(A483,VBMA!$A:$AF,19,0)/100</f>
        <v>0.02969</v>
      </c>
      <c r="P483" s="191">
        <f>VLOOKUP(A483,VBMA!$A:$AF,22,0)/100</f>
        <v>0.03283</v>
      </c>
      <c r="Q483" s="191">
        <f>VLOOKUP(A483,VBMA!$A:$AF,25,0)/100</f>
        <v>0.03392</v>
      </c>
      <c r="R483" s="191">
        <f>VLOOKUP(A483,VBMA!$A:$AF,28,0)/100</f>
        <v>0.03745</v>
      </c>
      <c r="S483" s="191">
        <f>VLOOKUP(A483,VBMA!$A:$AF,31,0)/100</f>
        <v>0.0385</v>
      </c>
    </row>
    <row r="484" ht="15.75" customHeight="1">
      <c r="A484" s="108">
        <f>VBMA!A483</f>
        <v>45026</v>
      </c>
      <c r="B484" s="148">
        <f>VLOOKUP(A484,'VNIBOR đã xử lý'!$A:$T,12,0)</f>
        <v>0.01743575066</v>
      </c>
      <c r="C484" s="148">
        <f>VLOOKUP(A484,'VNIBOR đã xử lý'!$A:$T,13,0)</f>
        <v>0.01791626347</v>
      </c>
      <c r="D484" s="148">
        <f>VLOOKUP(A484,'VNIBOR đã xử lý'!$A:$T,14,0)</f>
        <v>0.01819084222</v>
      </c>
      <c r="E484" s="148">
        <f>VLOOKUP(A484,'VNIBOR đã xử lý'!$A:$T,15,0)</f>
        <v>0.01908322316</v>
      </c>
      <c r="F484" s="148">
        <f>VLOOKUP(A484,'VNIBOR đã xử lý'!$A:$T,16,0)</f>
        <v>0.02100527441</v>
      </c>
      <c r="G484" s="148">
        <f>VLOOKUP(A484,'VNIBOR đã xử lý'!$A:$T,17,0)</f>
        <v>0.02244681285</v>
      </c>
      <c r="H484" s="148">
        <f>VLOOKUP(A484,'VNIBOR đã xử lý'!$A:$T,18,0)</f>
        <v>0.0249866663</v>
      </c>
      <c r="I484" s="148">
        <f>VLOOKUP(A484,'VNIBOR đã xử lý'!$A:$T,19,0)</f>
        <v>0.02591336958</v>
      </c>
      <c r="J484" s="191">
        <f>VLOOKUP(A484,VBMA!$A:$AF,4,0)/100</f>
        <v>0.02683</v>
      </c>
      <c r="K484" s="191">
        <f>VLOOKUP(A484,VBMA!$A:$AF,7,0)/100</f>
        <v>0.02783</v>
      </c>
      <c r="L484" s="191">
        <f>VLOOKUP(A484,VBMA!$A:$AF,10,0)/100</f>
        <v>0.02773</v>
      </c>
      <c r="M484" s="191">
        <f>VLOOKUP(A484,VBMA!$A:$AF,13,0)/100</f>
        <v>0.02809</v>
      </c>
      <c r="N484" s="191">
        <f>VLOOKUP(A484,VBMA!$A:$AF,16,0)/100</f>
        <v>0.02845</v>
      </c>
      <c r="O484" s="191">
        <f>VLOOKUP(A484,VBMA!$A:$AF,19,0)/100</f>
        <v>0.02987</v>
      </c>
      <c r="P484" s="191">
        <f>VLOOKUP(A484,VBMA!$A:$AF,22,0)/100</f>
        <v>0.03273</v>
      </c>
      <c r="Q484" s="191">
        <f>VLOOKUP(A484,VBMA!$A:$AF,25,0)/100</f>
        <v>0.03392</v>
      </c>
      <c r="R484" s="191">
        <f>VLOOKUP(A484,VBMA!$A:$AF,28,0)/100</f>
        <v>0.03759</v>
      </c>
      <c r="S484" s="191">
        <f>VLOOKUP(A484,VBMA!$A:$AF,31,0)/100</f>
        <v>0.03857</v>
      </c>
    </row>
    <row r="485" ht="15.75" customHeight="1">
      <c r="A485" s="108">
        <f>VBMA!A484</f>
        <v>45023</v>
      </c>
      <c r="B485" s="148">
        <f>VLOOKUP(A485,'VNIBOR đã xử lý'!$A:$T,12,0)</f>
        <v>0.01768418155</v>
      </c>
      <c r="C485" s="148">
        <f>VLOOKUP(A485,'VNIBOR đã xử lý'!$A:$T,13,0)</f>
        <v>0.01817346721</v>
      </c>
      <c r="D485" s="148">
        <f>VLOOKUP(A485,'VNIBOR đã xử lý'!$A:$T,14,0)</f>
        <v>0.01862780389</v>
      </c>
      <c r="E485" s="148">
        <f>VLOOKUP(A485,'VNIBOR đã xử lý'!$A:$T,15,0)</f>
        <v>0.01943163032</v>
      </c>
      <c r="F485" s="148">
        <f>VLOOKUP(A485,'VNIBOR đã xử lý'!$A:$T,16,0)</f>
        <v>0.0214586709</v>
      </c>
      <c r="G485" s="148">
        <f>VLOOKUP(A485,'VNIBOR đã xử lý'!$A:$T,17,0)</f>
        <v>0.02275178299</v>
      </c>
      <c r="H485" s="148">
        <f>VLOOKUP(A485,'VNIBOR đã xử lý'!$A:$T,18,0)</f>
        <v>0.02512831332</v>
      </c>
      <c r="I485" s="148">
        <f>VLOOKUP(A485,'VNIBOR đã xử lý'!$A:$T,19,0)</f>
        <v>0.02645637438</v>
      </c>
      <c r="J485" s="191">
        <f>VLOOKUP(A485,VBMA!$A:$AF,4,0)/100</f>
        <v>0.02777</v>
      </c>
      <c r="K485" s="191">
        <f>VLOOKUP(A485,VBMA!$A:$AF,7,0)/100</f>
        <v>0.02875</v>
      </c>
      <c r="L485" s="191">
        <f>VLOOKUP(A485,VBMA!$A:$AF,10,0)/100</f>
        <v>0.028</v>
      </c>
      <c r="M485" s="191">
        <f>VLOOKUP(A485,VBMA!$A:$AF,13,0)/100</f>
        <v>0.02837</v>
      </c>
      <c r="N485" s="191">
        <f>VLOOKUP(A485,VBMA!$A:$AF,16,0)/100</f>
        <v>0.02873</v>
      </c>
      <c r="O485" s="191">
        <f>VLOOKUP(A485,VBMA!$A:$AF,19,0)/100</f>
        <v>0.03063</v>
      </c>
      <c r="P485" s="191">
        <f>VLOOKUP(A485,VBMA!$A:$AF,22,0)/100</f>
        <v>0.03369</v>
      </c>
      <c r="Q485" s="191">
        <f>VLOOKUP(A485,VBMA!$A:$AF,25,0)/100</f>
        <v>0.03521</v>
      </c>
      <c r="R485" s="191">
        <f>VLOOKUP(A485,VBMA!$A:$AF,28,0)/100</f>
        <v>0.03777</v>
      </c>
      <c r="S485" s="191">
        <f>VLOOKUP(A485,VBMA!$A:$AF,31,0)/100</f>
        <v>0.03875</v>
      </c>
    </row>
    <row r="486" ht="15.75" customHeight="1">
      <c r="A486" s="108">
        <f>VBMA!A485</f>
        <v>45022</v>
      </c>
      <c r="B486" s="148">
        <f>VLOOKUP(A486,'VNIBOR đã xử lý'!$A:$T,12,0)</f>
        <v>0.01582551145</v>
      </c>
      <c r="C486" s="148">
        <f>VLOOKUP(A486,'VNIBOR đã xử lý'!$A:$T,13,0)</f>
        <v>0.01639197271</v>
      </c>
      <c r="D486" s="148">
        <f>VLOOKUP(A486,'VNIBOR đã xử lý'!$A:$T,14,0)</f>
        <v>0.01688762631</v>
      </c>
      <c r="E486" s="148">
        <f>VLOOKUP(A486,'VNIBOR đã xử lý'!$A:$T,15,0)</f>
        <v>0.01794974118</v>
      </c>
      <c r="F486" s="148">
        <f>VLOOKUP(A486,'VNIBOR đã xử lý'!$A:$T,16,0)</f>
        <v>0.02152552788</v>
      </c>
      <c r="G486" s="148">
        <f>VLOOKUP(A486,'VNIBOR đã xử lý'!$A:$T,17,0)</f>
        <v>0.02311870017</v>
      </c>
      <c r="H486" s="148">
        <f>VLOOKUP(A486,'VNIBOR đã xử lý'!$A:$T,18,0)</f>
        <v>0.0257385835</v>
      </c>
      <c r="I486" s="148">
        <f>VLOOKUP(A486,'VNIBOR đã xử lý'!$A:$T,19,0)</f>
        <v>0.02669448688</v>
      </c>
      <c r="J486" s="191">
        <f>VLOOKUP(A486,VBMA!$A:$AF,4,0)/100</f>
        <v>0.02764</v>
      </c>
      <c r="K486" s="191">
        <f>VLOOKUP(A486,VBMA!$A:$AF,7,0)/100</f>
        <v>0.028</v>
      </c>
      <c r="L486" s="191">
        <f>VLOOKUP(A486,VBMA!$A:$AF,10,0)/100</f>
        <v>0.02791</v>
      </c>
      <c r="M486" s="191">
        <f>VLOOKUP(A486,VBMA!$A:$AF,13,0)/100</f>
        <v>0.02828</v>
      </c>
      <c r="N486" s="191">
        <f>VLOOKUP(A486,VBMA!$A:$AF,16,0)/100</f>
        <v>0.02864</v>
      </c>
      <c r="O486" s="191">
        <f>VLOOKUP(A486,VBMA!$A:$AF,19,0)/100</f>
        <v>0.031</v>
      </c>
      <c r="P486" s="191">
        <f>VLOOKUP(A486,VBMA!$A:$AF,22,0)/100</f>
        <v>0.03383</v>
      </c>
      <c r="Q486" s="191">
        <f>VLOOKUP(A486,VBMA!$A:$AF,25,0)/100</f>
        <v>0.03518</v>
      </c>
      <c r="R486" s="191">
        <f>VLOOKUP(A486,VBMA!$A:$AF,28,0)/100</f>
        <v>0.03777</v>
      </c>
      <c r="S486" s="191">
        <f>VLOOKUP(A486,VBMA!$A:$AF,31,0)/100</f>
        <v>0.03875</v>
      </c>
    </row>
    <row r="487" ht="15.75" customHeight="1">
      <c r="A487" s="108">
        <f>VBMA!A486</f>
        <v>45021</v>
      </c>
      <c r="B487" s="148">
        <f>VLOOKUP(A487,'VNIBOR đã xử lý'!$A:$T,12,0)</f>
        <v>0.01104615534</v>
      </c>
      <c r="C487" s="148">
        <f>VLOOKUP(A487,'VNIBOR đã xử lý'!$A:$T,13,0)</f>
        <v>0.01216776496</v>
      </c>
      <c r="D487" s="148">
        <f>VLOOKUP(A487,'VNIBOR đã xử lý'!$A:$T,14,0)</f>
        <v>0.01318741006</v>
      </c>
      <c r="E487" s="148">
        <f>VLOOKUP(A487,'VNIBOR đã xử lý'!$A:$T,15,0)</f>
        <v>0.01655223892</v>
      </c>
      <c r="F487" s="148">
        <f>VLOOKUP(A487,'VNIBOR đã xử lý'!$A:$T,16,0)</f>
        <v>0.02039290216</v>
      </c>
      <c r="G487" s="148">
        <f>VLOOKUP(A487,'VNIBOR đã xử lý'!$A:$T,17,0)</f>
        <v>0.02185439348</v>
      </c>
      <c r="H487" s="148">
        <f>VLOOKUP(A487,'VNIBOR đã xử lý'!$A:$T,18,0)</f>
        <v>0.02470939979</v>
      </c>
      <c r="I487" s="148">
        <f>VLOOKUP(A487,'VNIBOR đã xử lý'!$A:$T,19,0)</f>
        <v>0.02569505672</v>
      </c>
      <c r="J487" s="191">
        <f>VLOOKUP(A487,VBMA!$A:$AF,4,0)/100</f>
        <v>0.02667</v>
      </c>
      <c r="K487" s="191">
        <f>VLOOKUP(A487,VBMA!$A:$AF,7,0)/100</f>
        <v>0.02745</v>
      </c>
      <c r="L487" s="191">
        <f>VLOOKUP(A487,VBMA!$A:$AF,10,0)/100</f>
        <v>0.02765</v>
      </c>
      <c r="M487" s="191">
        <f>VLOOKUP(A487,VBMA!$A:$AF,13,0)/100</f>
        <v>0.02798</v>
      </c>
      <c r="N487" s="191">
        <f>VLOOKUP(A487,VBMA!$A:$AF,16,0)/100</f>
        <v>0.0283</v>
      </c>
      <c r="O487" s="191">
        <f>VLOOKUP(A487,VBMA!$A:$AF,19,0)/100</f>
        <v>0.03025</v>
      </c>
      <c r="P487" s="191">
        <f>VLOOKUP(A487,VBMA!$A:$AF,22,0)/100</f>
        <v>0.03344</v>
      </c>
      <c r="Q487" s="191">
        <f>VLOOKUP(A487,VBMA!$A:$AF,25,0)/100</f>
        <v>0.03513</v>
      </c>
      <c r="R487" s="191">
        <f>VLOOKUP(A487,VBMA!$A:$AF,28,0)/100</f>
        <v>0.0377</v>
      </c>
      <c r="S487" s="191">
        <f>VLOOKUP(A487,VBMA!$A:$AF,31,0)/100</f>
        <v>0.03875</v>
      </c>
    </row>
    <row r="488" ht="15.75" customHeight="1">
      <c r="A488" s="108">
        <f>VBMA!A487</f>
        <v>45020</v>
      </c>
      <c r="B488" s="148">
        <f>VLOOKUP(A488,'VNIBOR đã xử lý'!$A:$T,12,0)</f>
        <v>0.00880969083</v>
      </c>
      <c r="C488" s="148">
        <f>VLOOKUP(A488,'VNIBOR đã xử lý'!$A:$T,13,0)</f>
        <v>0.01001747102</v>
      </c>
      <c r="D488" s="148">
        <f>VLOOKUP(A488,'VNIBOR đã xử lý'!$A:$T,14,0)</f>
        <v>0.01172257247</v>
      </c>
      <c r="E488" s="148">
        <f>VLOOKUP(A488,'VNIBOR đã xử lý'!$A:$T,15,0)</f>
        <v>0.01680235388</v>
      </c>
      <c r="F488" s="148">
        <f>VLOOKUP(A488,'VNIBOR đã xử lý'!$A:$T,16,0)</f>
        <v>0.02095853867</v>
      </c>
      <c r="G488" s="148">
        <f>VLOOKUP(A488,'VNIBOR đã xử lý'!$A:$T,17,0)</f>
        <v>0.02266364012</v>
      </c>
      <c r="H488" s="148">
        <f>VLOOKUP(A488,'VNIBOR đã xử lý'!$A:$T,18,0)</f>
        <v>0.02564756766</v>
      </c>
      <c r="I488" s="148">
        <f>VLOOKUP(A488,'VNIBOR đã xử lý'!$A:$T,19,0)</f>
        <v>0.02685534785</v>
      </c>
      <c r="J488" s="191">
        <f>VLOOKUP(A488,VBMA!$A:$AF,4,0)/100</f>
        <v>0.02805</v>
      </c>
      <c r="K488" s="191">
        <f>VLOOKUP(A488,VBMA!$A:$AF,7,0)/100</f>
        <v>0.02814</v>
      </c>
      <c r="L488" s="191">
        <f>VLOOKUP(A488,VBMA!$A:$AF,10,0)/100</f>
        <v>0.02832</v>
      </c>
      <c r="M488" s="191">
        <f>VLOOKUP(A488,VBMA!$A:$AF,13,0)/100</f>
        <v>0.02853</v>
      </c>
      <c r="N488" s="191">
        <f>VLOOKUP(A488,VBMA!$A:$AF,16,0)/100</f>
        <v>0.02873</v>
      </c>
      <c r="O488" s="191">
        <f>VLOOKUP(A488,VBMA!$A:$AF,19,0)/100</f>
        <v>0.02971</v>
      </c>
      <c r="P488" s="191">
        <f>VLOOKUP(A488,VBMA!$A:$AF,22,0)/100</f>
        <v>0.03339</v>
      </c>
      <c r="Q488" s="191">
        <f>VLOOKUP(A488,VBMA!$A:$AF,25,0)/100</f>
        <v>0.03521</v>
      </c>
      <c r="R488" s="191">
        <f>VLOOKUP(A488,VBMA!$A:$AF,28,0)/100</f>
        <v>0.03805</v>
      </c>
      <c r="S488" s="191">
        <f>VLOOKUP(A488,VBMA!$A:$AF,31,0)/100</f>
        <v>0.03893</v>
      </c>
    </row>
    <row r="489" ht="15.75" customHeight="1">
      <c r="A489" s="108">
        <f>VBMA!A488</f>
        <v>45019</v>
      </c>
      <c r="B489" s="148">
        <f>VLOOKUP(A489,'VNIBOR đã xử lý'!$A:$T,12,0)</f>
        <v>0.006766056991</v>
      </c>
      <c r="C489" s="148">
        <f>VLOOKUP(A489,'VNIBOR đã xử lý'!$A:$T,13,0)</f>
        <v>0.008986169441</v>
      </c>
      <c r="D489" s="148">
        <f>VLOOKUP(A489,'VNIBOR đã xử lý'!$A:$T,14,0)</f>
        <v>0.01050148429</v>
      </c>
      <c r="E489" s="148">
        <f>VLOOKUP(A489,'VNIBOR đã xử lý'!$A:$T,15,0)</f>
        <v>0.01596366571</v>
      </c>
      <c r="F489" s="148">
        <f>VLOOKUP(A489,'VNIBOR đã xử lý'!$A:$T,16,0)</f>
        <v>0.02054485013</v>
      </c>
      <c r="G489" s="148">
        <f>VLOOKUP(A489,'VNIBOR đã xử lý'!$A:$T,17,0)</f>
        <v>0.02244780366</v>
      </c>
      <c r="H489" s="148">
        <f>VLOOKUP(A489,'VNIBOR đã xử lý'!$A:$T,18,0)</f>
        <v>0.02512603456</v>
      </c>
      <c r="I489" s="148">
        <f>VLOOKUP(A489,'VNIBOR đã xử lý'!$A:$T,19,0)</f>
        <v>0.02657086964</v>
      </c>
      <c r="J489" s="191">
        <f>VLOOKUP(A489,VBMA!$A:$AF,4,0)/100</f>
        <v>0.028</v>
      </c>
      <c r="K489" s="191">
        <f>VLOOKUP(A489,VBMA!$A:$AF,7,0)/100</f>
        <v>0.028</v>
      </c>
      <c r="L489" s="191">
        <f>VLOOKUP(A489,VBMA!$A:$AF,10,0)/100</f>
        <v>0.02823</v>
      </c>
      <c r="M489" s="191">
        <f>VLOOKUP(A489,VBMA!$A:$AF,13,0)/100</f>
        <v>0.02839</v>
      </c>
      <c r="N489" s="191">
        <f>VLOOKUP(A489,VBMA!$A:$AF,16,0)/100</f>
        <v>0.02855</v>
      </c>
      <c r="O489" s="191">
        <f>VLOOKUP(A489,VBMA!$A:$AF,19,0)/100</f>
        <v>0.03015</v>
      </c>
      <c r="P489" s="191">
        <f>VLOOKUP(A489,VBMA!$A:$AF,22,0)/100</f>
        <v>0.03375</v>
      </c>
      <c r="Q489" s="191">
        <f>VLOOKUP(A489,VBMA!$A:$AF,25,0)/100</f>
        <v>0.03511</v>
      </c>
      <c r="R489" s="191">
        <f>VLOOKUP(A489,VBMA!$A:$AF,28,0)/100</f>
        <v>0.03791</v>
      </c>
      <c r="S489" s="191">
        <f>VLOOKUP(A489,VBMA!$A:$AF,31,0)/100</f>
        <v>0.0388</v>
      </c>
    </row>
    <row r="490" ht="15.75" customHeight="1">
      <c r="A490" s="108">
        <f>VBMA!A489</f>
        <v>45016</v>
      </c>
      <c r="B490" s="148">
        <f>VLOOKUP(A490,'VNIBOR đã xử lý'!$A:$T,12,0)</f>
        <v>0.005542983565</v>
      </c>
      <c r="C490" s="148">
        <f>VLOOKUP(A490,'VNIBOR đã xử lý'!$A:$T,13,0)</f>
        <v>0.008129709229</v>
      </c>
      <c r="D490" s="148">
        <f>VLOOKUP(A490,'VNIBOR đã xử lý'!$A:$T,14,0)</f>
        <v>0.01008823009</v>
      </c>
      <c r="E490" s="148">
        <f>VLOOKUP(A490,'VNIBOR đã xử lý'!$A:$T,15,0)</f>
        <v>0.0166289507</v>
      </c>
      <c r="F490" s="148">
        <f>VLOOKUP(A490,'VNIBOR đã xử lý'!$A:$T,16,0)</f>
        <v>0.02191326169</v>
      </c>
      <c r="G490" s="148">
        <f>VLOOKUP(A490,'VNIBOR đã xử lý'!$A:$T,17,0)</f>
        <v>0.02376092288</v>
      </c>
      <c r="H490" s="148">
        <f>VLOOKUP(A490,'VNIBOR đã xử lý'!$A:$T,18,0)</f>
        <v>0.02708671302</v>
      </c>
      <c r="I490" s="148">
        <f>VLOOKUP(A490,'VNIBOR đã xử lý'!$A:$T,19,0)</f>
        <v>0.02815835651</v>
      </c>
      <c r="J490" s="191">
        <f>VLOOKUP(A490,VBMA!$A:$AF,4,0)/100</f>
        <v>0.02923</v>
      </c>
      <c r="K490" s="191">
        <f>VLOOKUP(A490,VBMA!$A:$AF,7,0)/100</f>
        <v>0.02923</v>
      </c>
      <c r="L490" s="191">
        <f>VLOOKUP(A490,VBMA!$A:$AF,10,0)/100</f>
        <v>0.02923</v>
      </c>
      <c r="M490" s="191">
        <f>VLOOKUP(A490,VBMA!$A:$AF,13,0)/100</f>
        <v>0.02934</v>
      </c>
      <c r="N490" s="191">
        <f>VLOOKUP(A490,VBMA!$A:$AF,16,0)/100</f>
        <v>0.02945</v>
      </c>
      <c r="O490" s="191">
        <f>VLOOKUP(A490,VBMA!$A:$AF,19,0)/100</f>
        <v>0.028</v>
      </c>
      <c r="P490" s="191">
        <f>VLOOKUP(A490,VBMA!$A:$AF,22,0)/100</f>
        <v>0.03243</v>
      </c>
      <c r="Q490" s="191">
        <f>VLOOKUP(A490,VBMA!$A:$AF,25,0)/100</f>
        <v>0.03419</v>
      </c>
      <c r="R490" s="191">
        <f>VLOOKUP(A490,VBMA!$A:$AF,28,0)/100</f>
        <v>0.03827</v>
      </c>
      <c r="S490" s="191">
        <f>VLOOKUP(A490,VBMA!$A:$AF,31,0)/100</f>
        <v>0.03918</v>
      </c>
    </row>
    <row r="491" ht="15.75" customHeight="1">
      <c r="A491" s="108">
        <f>VBMA!A490</f>
        <v>45015</v>
      </c>
      <c r="B491" s="148">
        <f>VLOOKUP(A491,'VNIBOR đã xử lý'!$A:$T,12,0)</f>
        <v>0.003954545455</v>
      </c>
      <c r="C491" s="148">
        <f>VLOOKUP(A491,'VNIBOR đã xử lý'!$A:$T,13,0)</f>
        <v>0.00696</v>
      </c>
      <c r="D491" s="148">
        <f>VLOOKUP(A491,'VNIBOR đã xử lý'!$A:$T,14,0)</f>
        <v>0.009807272727</v>
      </c>
      <c r="E491" s="148">
        <f>VLOOKUP(A491,'VNIBOR đã xử lý'!$A:$T,15,0)</f>
        <v>0.01724181818</v>
      </c>
      <c r="F491" s="148">
        <f>VLOOKUP(A491,'VNIBOR đã xử lý'!$A:$T,16,0)</f>
        <v>0.02285727273</v>
      </c>
      <c r="G491" s="148">
        <f>VLOOKUP(A491,'VNIBOR đã xử lý'!$A:$T,17,0)</f>
        <v>0.02523</v>
      </c>
      <c r="H491" s="148">
        <f>VLOOKUP(A491,'VNIBOR đã xử lý'!$A:$T,18,0)</f>
        <v>0.02823545455</v>
      </c>
      <c r="I491" s="148">
        <f>VLOOKUP(A491,'VNIBOR đã xử lý'!$A:$T,19,0)</f>
        <v>0.02977772727</v>
      </c>
      <c r="J491" s="191">
        <f>VLOOKUP(A491,VBMA!$A:$AF,4,0)/100</f>
        <v>0.03132</v>
      </c>
      <c r="K491" s="191">
        <f>VLOOKUP(A491,VBMA!$A:$AF,7,0)/100</f>
        <v>0.03132</v>
      </c>
      <c r="L491" s="191">
        <f>VLOOKUP(A491,VBMA!$A:$AF,10,0)/100</f>
        <v>0.03132</v>
      </c>
      <c r="M491" s="191">
        <f>VLOOKUP(A491,VBMA!$A:$AF,13,0)/100</f>
        <v>0.03124</v>
      </c>
      <c r="N491" s="191">
        <f>VLOOKUP(A491,VBMA!$A:$AF,16,0)/100</f>
        <v>0.03116</v>
      </c>
      <c r="O491" s="191">
        <f>VLOOKUP(A491,VBMA!$A:$AF,19,0)/100</f>
        <v>0.0305</v>
      </c>
      <c r="P491" s="191">
        <f>VLOOKUP(A491,VBMA!$A:$AF,22,0)/100</f>
        <v>0.03531</v>
      </c>
      <c r="Q491" s="191">
        <f>VLOOKUP(A491,VBMA!$A:$AF,25,0)/100</f>
        <v>0.03659</v>
      </c>
      <c r="R491" s="191">
        <f>VLOOKUP(A491,VBMA!$A:$AF,28,0)/100</f>
        <v>0.03989</v>
      </c>
      <c r="S491" s="191">
        <f>VLOOKUP(A491,VBMA!$A:$AF,31,0)/100</f>
        <v>0.04118</v>
      </c>
    </row>
    <row r="492" ht="15.75" customHeight="1">
      <c r="A492" s="108">
        <f>VBMA!A491</f>
        <v>45014</v>
      </c>
      <c r="B492" s="148">
        <f>VLOOKUP(A492,'VNIBOR đã xử lý'!$A:$T,12,0)</f>
        <v>0.004365648855</v>
      </c>
      <c r="C492" s="148">
        <f>VLOOKUP(A492,'VNIBOR đã xử lý'!$A:$T,13,0)</f>
        <v>0.007400814249</v>
      </c>
      <c r="D492" s="148">
        <f>VLOOKUP(A492,'VNIBOR đã xử lý'!$A:$T,14,0)</f>
        <v>0.01039440204</v>
      </c>
      <c r="E492" s="148">
        <f>VLOOKUP(A492,'VNIBOR đã xử lý'!$A:$T,15,0)</f>
        <v>0.01767048346</v>
      </c>
      <c r="F492" s="148">
        <f>VLOOKUP(A492,'VNIBOR đã xử lý'!$A:$T,16,0)</f>
        <v>0.02444763359</v>
      </c>
      <c r="G492" s="148">
        <f>VLOOKUP(A492,'VNIBOR đã xử lý'!$A:$T,17,0)</f>
        <v>0.02652651399</v>
      </c>
      <c r="H492" s="148">
        <f>VLOOKUP(A492,'VNIBOR đã xử lý'!$A:$T,18,0)</f>
        <v>0.02993587786</v>
      </c>
      <c r="I492" s="148">
        <f>VLOOKUP(A492,'VNIBOR đã xử lý'!$A:$T,19,0)</f>
        <v>0.03130793893</v>
      </c>
      <c r="J492" s="191">
        <f>VLOOKUP(A492,VBMA!$A:$AF,4,0)/100</f>
        <v>0.03268</v>
      </c>
      <c r="K492" s="191">
        <f>VLOOKUP(A492,VBMA!$A:$AF,7,0)/100</f>
        <v>0.03268</v>
      </c>
      <c r="L492" s="191">
        <f>VLOOKUP(A492,VBMA!$A:$AF,10,0)/100</f>
        <v>0.03277</v>
      </c>
      <c r="M492" s="191">
        <f>VLOOKUP(A492,VBMA!$A:$AF,13,0)/100</f>
        <v>0.03279</v>
      </c>
      <c r="N492" s="191">
        <f>VLOOKUP(A492,VBMA!$A:$AF,16,0)/100</f>
        <v>0.0328</v>
      </c>
      <c r="O492" s="191">
        <f>VLOOKUP(A492,VBMA!$A:$AF,19,0)/100</f>
        <v>0.0325</v>
      </c>
      <c r="P492" s="191">
        <f>VLOOKUP(A492,VBMA!$A:$AF,22,0)/100</f>
        <v>0.0354</v>
      </c>
      <c r="Q492" s="191">
        <f>VLOOKUP(A492,VBMA!$A:$AF,25,0)/100</f>
        <v>0.03643</v>
      </c>
      <c r="R492" s="191">
        <f>VLOOKUP(A492,VBMA!$A:$AF,28,0)/100</f>
        <v>0.04191</v>
      </c>
      <c r="S492" s="191">
        <f>VLOOKUP(A492,VBMA!$A:$AF,31,0)/100</f>
        <v>0.04273</v>
      </c>
    </row>
    <row r="493" ht="15.75" customHeight="1">
      <c r="A493" s="108">
        <f>VBMA!A492</f>
        <v>45013</v>
      </c>
      <c r="B493" s="148">
        <f>VLOOKUP(A493,'VNIBOR đã xử lý'!$A:$T,12,0)</f>
        <v>0.004476226415</v>
      </c>
      <c r="C493" s="148">
        <f>VLOOKUP(A493,'VNIBOR đã xử lý'!$A:$T,13,0)</f>
        <v>0.007336037736</v>
      </c>
      <c r="D493" s="148">
        <f>VLOOKUP(A493,'VNIBOR đã xử lý'!$A:$T,14,0)</f>
        <v>0.01036163522</v>
      </c>
      <c r="E493" s="148">
        <f>VLOOKUP(A493,'VNIBOR đã xử lý'!$A:$T,15,0)</f>
        <v>0.0179463522</v>
      </c>
      <c r="F493" s="148">
        <f>VLOOKUP(A493,'VNIBOR đã xử lý'!$A:$T,16,0)</f>
        <v>0.02416333333</v>
      </c>
      <c r="G493" s="148">
        <f>VLOOKUP(A493,'VNIBOR đã xử lý'!$A:$T,17,0)</f>
        <v>0.02640144654</v>
      </c>
      <c r="H493" s="148">
        <f>VLOOKUP(A493,'VNIBOR đã xử lý'!$A:$T,18,0)</f>
        <v>0.02955138365</v>
      </c>
      <c r="I493" s="148">
        <f>VLOOKUP(A493,'VNIBOR đã xử lý'!$A:$T,19,0)</f>
        <v>0.03125069182</v>
      </c>
      <c r="J493" s="191">
        <f>VLOOKUP(A493,VBMA!$A:$AF,4,0)/100</f>
        <v>0.03295</v>
      </c>
      <c r="K493" s="191">
        <f>VLOOKUP(A493,VBMA!$A:$AF,7,0)/100</f>
        <v>0.03295</v>
      </c>
      <c r="L493" s="191">
        <f>VLOOKUP(A493,VBMA!$A:$AF,10,0)/100</f>
        <v>0.03314</v>
      </c>
      <c r="M493" s="191">
        <f>VLOOKUP(A493,VBMA!$A:$AF,13,0)/100</f>
        <v>0.03316</v>
      </c>
      <c r="N493" s="191">
        <f>VLOOKUP(A493,VBMA!$A:$AF,16,0)/100</f>
        <v>0.03318</v>
      </c>
      <c r="O493" s="191">
        <f>VLOOKUP(A493,VBMA!$A:$AF,19,0)/100</f>
        <v>0.03375</v>
      </c>
      <c r="P493" s="191">
        <f>VLOOKUP(A493,VBMA!$A:$AF,22,0)/100</f>
        <v>0.03555</v>
      </c>
      <c r="Q493" s="191">
        <f>VLOOKUP(A493,VBMA!$A:$AF,25,0)/100</f>
        <v>0.03639</v>
      </c>
      <c r="R493" s="191">
        <f>VLOOKUP(A493,VBMA!$A:$AF,28,0)/100</f>
        <v>0.04227</v>
      </c>
      <c r="S493" s="191">
        <f>VLOOKUP(A493,VBMA!$A:$AF,31,0)/100</f>
        <v>0.04309</v>
      </c>
    </row>
    <row r="494" ht="15.75" customHeight="1">
      <c r="A494" s="108">
        <f>VBMA!A493</f>
        <v>45012</v>
      </c>
      <c r="B494" s="148">
        <f>VLOOKUP(A494,'VNIBOR đã xử lý'!$A:$T,12,0)</f>
        <v>0.004891725888</v>
      </c>
      <c r="C494" s="148">
        <f>VLOOKUP(A494,'VNIBOR đã xử lý'!$A:$T,13,0)</f>
        <v>0.00775928934</v>
      </c>
      <c r="D494" s="148">
        <f>VLOOKUP(A494,'VNIBOR đã xử lý'!$A:$T,14,0)</f>
        <v>0.01079553299</v>
      </c>
      <c r="E494" s="148">
        <f>VLOOKUP(A494,'VNIBOR đã xử lý'!$A:$T,15,0)</f>
        <v>0.01821746193</v>
      </c>
      <c r="F494" s="148">
        <f>VLOOKUP(A494,'VNIBOR đã xử lý'!$A:$T,16,0)</f>
        <v>0.02462730964</v>
      </c>
      <c r="G494" s="148">
        <f>VLOOKUP(A494,'VNIBOR đã xử lý'!$A:$T,17,0)</f>
        <v>0.02707317259</v>
      </c>
      <c r="H494" s="148">
        <f>VLOOKUP(A494,'VNIBOR đã xử lý'!$A:$T,18,0)</f>
        <v>0.03019375635</v>
      </c>
      <c r="I494" s="148">
        <f>VLOOKUP(A494,'VNIBOR đã xử lý'!$A:$T,19,0)</f>
        <v>0.03171187817</v>
      </c>
      <c r="J494" s="191">
        <f>VLOOKUP(A494,VBMA!$A:$AF,4,0)/100</f>
        <v>0.03323</v>
      </c>
      <c r="K494" s="191">
        <f>VLOOKUP(A494,VBMA!$A:$AF,7,0)/100</f>
        <v>0.03323</v>
      </c>
      <c r="L494" s="191">
        <f>VLOOKUP(A494,VBMA!$A:$AF,10,0)/100</f>
        <v>0.03341</v>
      </c>
      <c r="M494" s="191">
        <f>VLOOKUP(A494,VBMA!$A:$AF,13,0)/100</f>
        <v>0.03334</v>
      </c>
      <c r="N494" s="191">
        <f>VLOOKUP(A494,VBMA!$A:$AF,16,0)/100</f>
        <v>0.03327</v>
      </c>
      <c r="O494" s="191">
        <f>VLOOKUP(A494,VBMA!$A:$AF,19,0)/100</f>
        <v>0.034</v>
      </c>
      <c r="P494" s="191">
        <f>VLOOKUP(A494,VBMA!$A:$AF,22,0)/100</f>
        <v>0.03563</v>
      </c>
      <c r="Q494" s="191">
        <f>VLOOKUP(A494,VBMA!$A:$AF,25,0)/100</f>
        <v>0.03668</v>
      </c>
      <c r="R494" s="191">
        <f>VLOOKUP(A494,VBMA!$A:$AF,28,0)/100</f>
        <v>0.04232</v>
      </c>
      <c r="S494" s="191">
        <f>VLOOKUP(A494,VBMA!$A:$AF,31,0)/100</f>
        <v>0.04309</v>
      </c>
    </row>
    <row r="495" ht="15.75" customHeight="1">
      <c r="A495" s="108">
        <f>VBMA!A494</f>
        <v>45009</v>
      </c>
      <c r="B495" s="148">
        <f>VLOOKUP(A495,'VNIBOR đã xử lý'!$A:$T,12,0)</f>
        <v>0.005163358779</v>
      </c>
      <c r="C495" s="148">
        <f>VLOOKUP(A495,'VNIBOR đã xử lý'!$A:$T,13,0)</f>
        <v>0.008175318066</v>
      </c>
      <c r="D495" s="148">
        <f>VLOOKUP(A495,'VNIBOR đã xử lý'!$A:$T,14,0)</f>
        <v>0.01247811705</v>
      </c>
      <c r="E495" s="148">
        <f>VLOOKUP(A495,'VNIBOR đã xử lý'!$A:$T,15,0)</f>
        <v>0.01906139949</v>
      </c>
      <c r="F495" s="148">
        <f>VLOOKUP(A495,'VNIBOR đã xử lý'!$A:$T,16,0)</f>
        <v>0.02525743003</v>
      </c>
      <c r="G495" s="148">
        <f>VLOOKUP(A495,'VNIBOR đã xử lý'!$A:$T,17,0)</f>
        <v>0.02775305344</v>
      </c>
      <c r="H495" s="148">
        <f>VLOOKUP(A495,'VNIBOR đã xử lý'!$A:$T,18,0)</f>
        <v>0.03089409669</v>
      </c>
      <c r="I495" s="148">
        <f>VLOOKUP(A495,'VNIBOR đã xử lý'!$A:$T,19,0)</f>
        <v>0.03235704835</v>
      </c>
      <c r="J495" s="191">
        <f>VLOOKUP(A495,VBMA!$A:$AF,4,0)/100</f>
        <v>0.03382</v>
      </c>
      <c r="K495" s="191">
        <f>VLOOKUP(A495,VBMA!$A:$AF,7,0)/100</f>
        <v>0.03382</v>
      </c>
      <c r="L495" s="191">
        <f>VLOOKUP(A495,VBMA!$A:$AF,10,0)/100</f>
        <v>0.03395</v>
      </c>
      <c r="M495" s="191">
        <f>VLOOKUP(A495,VBMA!$A:$AF,13,0)/100</f>
        <v>0.03399</v>
      </c>
      <c r="N495" s="191">
        <f>VLOOKUP(A495,VBMA!$A:$AF,16,0)/100</f>
        <v>0.03402</v>
      </c>
      <c r="O495" s="191">
        <f>VLOOKUP(A495,VBMA!$A:$AF,19,0)/100</f>
        <v>0.03425</v>
      </c>
      <c r="P495" s="191">
        <f>VLOOKUP(A495,VBMA!$A:$AF,22,0)/100</f>
        <v>0.03483</v>
      </c>
      <c r="Q495" s="191">
        <f>VLOOKUP(A495,VBMA!$A:$AF,25,0)/100</f>
        <v>0.03671</v>
      </c>
      <c r="R495" s="191">
        <f>VLOOKUP(A495,VBMA!$A:$AF,28,0)/100</f>
        <v>0.04277</v>
      </c>
      <c r="S495" s="191">
        <f>VLOOKUP(A495,VBMA!$A:$AF,31,0)/100</f>
        <v>0.04355</v>
      </c>
    </row>
    <row r="496" ht="15.75" customHeight="1">
      <c r="A496" s="108">
        <f>VBMA!A495</f>
        <v>45008</v>
      </c>
      <c r="B496" s="148">
        <f>VLOOKUP(A496,'VNIBOR đã xử lý'!$A:$T,12,0)</f>
        <v>0.00636750953</v>
      </c>
      <c r="C496" s="148">
        <f>VLOOKUP(A496,'VNIBOR đã xử lý'!$A:$T,13,0)</f>
        <v>0.009442973316</v>
      </c>
      <c r="D496" s="148">
        <f>VLOOKUP(A496,'VNIBOR đã xử lý'!$A:$T,14,0)</f>
        <v>0.01329813215</v>
      </c>
      <c r="E496" s="148">
        <f>VLOOKUP(A496,'VNIBOR đã xử lý'!$A:$T,15,0)</f>
        <v>0.01962232529</v>
      </c>
      <c r="F496" s="148">
        <f>VLOOKUP(A496,'VNIBOR đã xử lý'!$A:$T,16,0)</f>
        <v>0.02611978399</v>
      </c>
      <c r="G496" s="148">
        <f>VLOOKUP(A496,'VNIBOR đã xử lý'!$A:$T,17,0)</f>
        <v>0.02824228717</v>
      </c>
      <c r="H496" s="148">
        <f>VLOOKUP(A496,'VNIBOR đã xử lý'!$A:$T,18,0)</f>
        <v>0.03149101652</v>
      </c>
      <c r="I496" s="148">
        <f>VLOOKUP(A496,'VNIBOR đã xử lý'!$A:$T,19,0)</f>
        <v>0.03279050826</v>
      </c>
      <c r="J496" s="191">
        <f>VLOOKUP(A496,VBMA!$A:$AF,4,0)/100</f>
        <v>0.03409</v>
      </c>
      <c r="K496" s="191">
        <f>VLOOKUP(A496,VBMA!$A:$AF,7,0)/100</f>
        <v>0.03409</v>
      </c>
      <c r="L496" s="191">
        <f>VLOOKUP(A496,VBMA!$A:$AF,10,0)/100</f>
        <v>0.03436</v>
      </c>
      <c r="M496" s="191">
        <f>VLOOKUP(A496,VBMA!$A:$AF,13,0)/100</f>
        <v>0.03426</v>
      </c>
      <c r="N496" s="191">
        <f>VLOOKUP(A496,VBMA!$A:$AF,16,0)/100</f>
        <v>0.03416</v>
      </c>
      <c r="O496" s="191">
        <f>VLOOKUP(A496,VBMA!$A:$AF,19,0)/100</f>
        <v>0.0354</v>
      </c>
      <c r="P496" s="191">
        <f>VLOOKUP(A496,VBMA!$A:$AF,22,0)/100</f>
        <v>0.03685</v>
      </c>
      <c r="Q496" s="191">
        <f>VLOOKUP(A496,VBMA!$A:$AF,25,0)/100</f>
        <v>0.03871</v>
      </c>
      <c r="R496" s="191">
        <f>VLOOKUP(A496,VBMA!$A:$AF,28,0)/100</f>
        <v>0.04455</v>
      </c>
      <c r="S496" s="191">
        <f>VLOOKUP(A496,VBMA!$A:$AF,31,0)/100</f>
        <v>0.04559</v>
      </c>
    </row>
    <row r="497" ht="15.75" customHeight="1">
      <c r="A497" s="108">
        <f>VBMA!A496</f>
        <v>45007</v>
      </c>
      <c r="B497" s="148">
        <f>VLOOKUP(A497,'VNIBOR đã xử lý'!$A:$T,12,0)</f>
        <v>0.007203041825</v>
      </c>
      <c r="C497" s="148">
        <f>VLOOKUP(A497,'VNIBOR đã xử lý'!$A:$T,13,0)</f>
        <v>0.01093961977</v>
      </c>
      <c r="D497" s="148">
        <f>VLOOKUP(A497,'VNIBOR đã xử lý'!$A:$T,14,0)</f>
        <v>0.01454114068</v>
      </c>
      <c r="E497" s="148">
        <f>VLOOKUP(A497,'VNIBOR đã xử lý'!$A:$T,15,0)</f>
        <v>0.02097885932</v>
      </c>
      <c r="F497" s="148">
        <f>VLOOKUP(A497,'VNIBOR đã xử lý'!$A:$T,16,0)</f>
        <v>0.02714646388</v>
      </c>
      <c r="G497" s="148">
        <f>VLOOKUP(A497,'VNIBOR đã xử lý'!$A:$T,17,0)</f>
        <v>0.02926235741</v>
      </c>
      <c r="H497" s="148">
        <f>VLOOKUP(A497,'VNIBOR đã xử lý'!$A:$T,18,0)</f>
        <v>0.03272882129</v>
      </c>
      <c r="I497" s="148">
        <f>VLOOKUP(A497,'VNIBOR đã xử lý'!$A:$T,19,0)</f>
        <v>0.03412441065</v>
      </c>
      <c r="J497" s="191">
        <f>VLOOKUP(A497,VBMA!$A:$AF,4,0)/100</f>
        <v>0.03552</v>
      </c>
      <c r="K497" s="191">
        <f>VLOOKUP(A497,VBMA!$A:$AF,7,0)/100</f>
        <v>0.03561</v>
      </c>
      <c r="L497" s="191">
        <f>VLOOKUP(A497,VBMA!$A:$AF,10,0)/100</f>
        <v>0.03584</v>
      </c>
      <c r="M497" s="191">
        <f>VLOOKUP(A497,VBMA!$A:$AF,13,0)/100</f>
        <v>0.0359</v>
      </c>
      <c r="N497" s="191">
        <f>VLOOKUP(A497,VBMA!$A:$AF,16,0)/100</f>
        <v>0.03595</v>
      </c>
      <c r="O497" s="191">
        <f>VLOOKUP(A497,VBMA!$A:$AF,19,0)/100</f>
        <v>0.03555</v>
      </c>
      <c r="P497" s="191">
        <f>VLOOKUP(A497,VBMA!$A:$AF,22,0)/100</f>
        <v>0.03733</v>
      </c>
      <c r="Q497" s="191">
        <f>VLOOKUP(A497,VBMA!$A:$AF,25,0)/100</f>
        <v>0.03907</v>
      </c>
      <c r="R497" s="191">
        <f>VLOOKUP(A497,VBMA!$A:$AF,28,0)/100</f>
        <v>0.04627</v>
      </c>
      <c r="S497" s="191">
        <f>VLOOKUP(A497,VBMA!$A:$AF,31,0)/100</f>
        <v>0.04745</v>
      </c>
    </row>
    <row r="498" ht="15.75" customHeight="1">
      <c r="A498" s="108">
        <f>VBMA!A497</f>
        <v>45006</v>
      </c>
      <c r="B498" s="148">
        <f>VLOOKUP(A498,'VNIBOR đã xử lý'!$A:$T,12,0)</f>
        <v>0.01005893536</v>
      </c>
      <c r="C498" s="148">
        <f>VLOOKUP(A498,'VNIBOR đã xử lý'!$A:$T,13,0)</f>
        <v>0.0131400507</v>
      </c>
      <c r="D498" s="148">
        <f>VLOOKUP(A498,'VNIBOR đã xử lý'!$A:$T,14,0)</f>
        <v>0.01599461343</v>
      </c>
      <c r="E498" s="148">
        <f>VLOOKUP(A498,'VNIBOR đã xử lý'!$A:$T,15,0)</f>
        <v>0.02274588086</v>
      </c>
      <c r="F498" s="148">
        <f>VLOOKUP(A498,'VNIBOR đã xử lý'!$A:$T,16,0)</f>
        <v>0.02840969582</v>
      </c>
      <c r="G498" s="148">
        <f>VLOOKUP(A498,'VNIBOR đã xử lý'!$A:$T,17,0)</f>
        <v>0.03013149556</v>
      </c>
      <c r="H498" s="148">
        <f>VLOOKUP(A498,'VNIBOR đã xử lý'!$A:$T,18,0)</f>
        <v>0.0332126109</v>
      </c>
      <c r="I498" s="148">
        <f>VLOOKUP(A498,'VNIBOR đã xử lý'!$A:$T,19,0)</f>
        <v>0.03448130545</v>
      </c>
      <c r="J498" s="191">
        <f>VLOOKUP(A498,VBMA!$A:$AF,4,0)/100</f>
        <v>0.03575</v>
      </c>
      <c r="K498" s="191">
        <f>VLOOKUP(A498,VBMA!$A:$AF,7,0)/100</f>
        <v>0.03584</v>
      </c>
      <c r="L498" s="191">
        <f>VLOOKUP(A498,VBMA!$A:$AF,10,0)/100</f>
        <v>0.03598</v>
      </c>
      <c r="M498" s="191">
        <f>VLOOKUP(A498,VBMA!$A:$AF,13,0)/100</f>
        <v>0.03603</v>
      </c>
      <c r="N498" s="191">
        <f>VLOOKUP(A498,VBMA!$A:$AF,16,0)/100</f>
        <v>0.03609</v>
      </c>
      <c r="O498" s="191">
        <f>VLOOKUP(A498,VBMA!$A:$AF,19,0)/100</f>
        <v>0.03617</v>
      </c>
      <c r="P498" s="191">
        <f>VLOOKUP(A498,VBMA!$A:$AF,22,0)/100</f>
        <v>0.03782</v>
      </c>
      <c r="Q498" s="191">
        <f>VLOOKUP(A498,VBMA!$A:$AF,25,0)/100</f>
        <v>0.03936</v>
      </c>
      <c r="R498" s="191">
        <f>VLOOKUP(A498,VBMA!$A:$AF,28,0)/100</f>
        <v>0.04615</v>
      </c>
      <c r="S498" s="191">
        <f>VLOOKUP(A498,VBMA!$A:$AF,31,0)/100</f>
        <v>0.0472</v>
      </c>
    </row>
    <row r="499" ht="15.75" customHeight="1">
      <c r="A499" s="108">
        <f>VBMA!A498</f>
        <v>45005</v>
      </c>
      <c r="B499" s="148">
        <f>VLOOKUP(A499,'VNIBOR đã xử lý'!$A:$T,12,0)</f>
        <v>0.01256865929</v>
      </c>
      <c r="C499" s="148">
        <f>VLOOKUP(A499,'VNIBOR đã xử lý'!$A:$T,13,0)</f>
        <v>0.01509124231</v>
      </c>
      <c r="D499" s="148">
        <f>VLOOKUP(A499,'VNIBOR đã xử lý'!$A:$T,14,0)</f>
        <v>0.01770233702</v>
      </c>
      <c r="E499" s="148">
        <f>VLOOKUP(A499,'VNIBOR đã xử lý'!$A:$T,15,0)</f>
        <v>0.02341134071</v>
      </c>
      <c r="F499" s="148">
        <f>VLOOKUP(A499,'VNIBOR đã xử lý'!$A:$T,16,0)</f>
        <v>0.02858927429</v>
      </c>
      <c r="G499" s="148">
        <f>VLOOKUP(A499,'VNIBOR đã xử lý'!$A:$T,17,0)</f>
        <v>0.03049227552</v>
      </c>
      <c r="H499" s="148">
        <f>VLOOKUP(A499,'VNIBOR đã xử lý'!$A:$T,18,0)</f>
        <v>0.03288209102</v>
      </c>
      <c r="I499" s="148">
        <f>VLOOKUP(A499,'VNIBOR đã xử lý'!$A:$T,19,0)</f>
        <v>0.03443104551</v>
      </c>
      <c r="J499" s="191">
        <f>VLOOKUP(A499,VBMA!$A:$AF,4,0)/100</f>
        <v>0.03598</v>
      </c>
      <c r="K499" s="191">
        <f>VLOOKUP(A499,VBMA!$A:$AF,7,0)/100</f>
        <v>0.03607</v>
      </c>
      <c r="L499" s="191">
        <f>VLOOKUP(A499,VBMA!$A:$AF,10,0)/100</f>
        <v>0.03625</v>
      </c>
      <c r="M499" s="191">
        <f>VLOOKUP(A499,VBMA!$A:$AF,13,0)/100</f>
        <v>0.03631</v>
      </c>
      <c r="N499" s="191">
        <f>VLOOKUP(A499,VBMA!$A:$AF,16,0)/100</f>
        <v>0.03636</v>
      </c>
      <c r="O499" s="191">
        <f>VLOOKUP(A499,VBMA!$A:$AF,19,0)/100</f>
        <v>0.03598</v>
      </c>
      <c r="P499" s="191">
        <f>VLOOKUP(A499,VBMA!$A:$AF,22,0)/100</f>
        <v>0.0382</v>
      </c>
      <c r="Q499" s="191">
        <f>VLOOKUP(A499,VBMA!$A:$AF,25,0)/100</f>
        <v>0.03964</v>
      </c>
      <c r="R499" s="191">
        <f>VLOOKUP(A499,VBMA!$A:$AF,28,0)/100</f>
        <v>0.04659</v>
      </c>
      <c r="S499" s="191">
        <f>VLOOKUP(A499,VBMA!$A:$AF,31,0)/100</f>
        <v>0.04773</v>
      </c>
    </row>
    <row r="500" ht="15.75" customHeight="1">
      <c r="A500" s="108">
        <f>VBMA!A499</f>
        <v>45002</v>
      </c>
      <c r="B500" s="148">
        <f>VLOOKUP(A500,'VNIBOR đã xử lý'!$A:$T,12,0)</f>
        <v>0.01508014354</v>
      </c>
      <c r="C500" s="148">
        <f>VLOOKUP(A500,'VNIBOR đã xử lý'!$A:$T,13,0)</f>
        <v>0.01723444976</v>
      </c>
      <c r="D500" s="148">
        <f>VLOOKUP(A500,'VNIBOR đã xử lý'!$A:$T,14,0)</f>
        <v>0.01973344498</v>
      </c>
      <c r="E500" s="148">
        <f>VLOOKUP(A500,'VNIBOR đã xử lý'!$A:$T,15,0)</f>
        <v>0.0249037799</v>
      </c>
      <c r="F500" s="148">
        <f>VLOOKUP(A500,'VNIBOR đã xử lý'!$A:$T,16,0)</f>
        <v>0.02929856459</v>
      </c>
      <c r="G500" s="148">
        <f>VLOOKUP(A500,'VNIBOR đã xử lý'!$A:$T,17,0)</f>
        <v>0.03093583732</v>
      </c>
      <c r="H500" s="148">
        <f>VLOOKUP(A500,'VNIBOR đã xử lý'!$A:$T,18,0)</f>
        <v>0.03309014354</v>
      </c>
      <c r="I500" s="148">
        <f>VLOOKUP(A500,'VNIBOR đã xử lý'!$A:$T,19,0)</f>
        <v>0.03455507177</v>
      </c>
      <c r="J500" s="191">
        <f>VLOOKUP(A500,VBMA!$A:$AF,4,0)/100</f>
        <v>0.03602</v>
      </c>
      <c r="K500" s="191">
        <f>VLOOKUP(A500,VBMA!$A:$AF,7,0)/100</f>
        <v>0.03611</v>
      </c>
      <c r="L500" s="191">
        <f>VLOOKUP(A500,VBMA!$A:$AF,10,0)/100</f>
        <v>0.0363</v>
      </c>
      <c r="M500" s="191">
        <f>VLOOKUP(A500,VBMA!$A:$AF,13,0)/100</f>
        <v>0.03642</v>
      </c>
      <c r="N500" s="191">
        <f>VLOOKUP(A500,VBMA!$A:$AF,16,0)/100</f>
        <v>0.03655</v>
      </c>
      <c r="O500" s="191">
        <f>VLOOKUP(A500,VBMA!$A:$AF,19,0)/100</f>
        <v>0.03681</v>
      </c>
      <c r="P500" s="191">
        <f>VLOOKUP(A500,VBMA!$A:$AF,22,0)/100</f>
        <v>0.03908</v>
      </c>
      <c r="Q500" s="191">
        <f>VLOOKUP(A500,VBMA!$A:$AF,25,0)/100</f>
        <v>0.04043</v>
      </c>
      <c r="R500" s="191">
        <f>VLOOKUP(A500,VBMA!$A:$AF,28,0)/100</f>
        <v>0.04664</v>
      </c>
      <c r="S500" s="191">
        <f>VLOOKUP(A500,VBMA!$A:$AF,31,0)/100</f>
        <v>0.04777</v>
      </c>
    </row>
    <row r="501" ht="15.75" customHeight="1">
      <c r="A501" s="108">
        <f>VBMA!A500</f>
        <v>45001</v>
      </c>
      <c r="B501" s="148">
        <f>VLOOKUP(A501,'VNIBOR đã xử lý'!$A:$T,12,0)</f>
        <v>0.01836531136</v>
      </c>
      <c r="C501" s="148">
        <f>VLOOKUP(A501,'VNIBOR đã xử lý'!$A:$T,13,0)</f>
        <v>0.01990676435</v>
      </c>
      <c r="D501" s="148">
        <f>VLOOKUP(A501,'VNIBOR đã xử lý'!$A:$T,14,0)</f>
        <v>0.02325391941</v>
      </c>
      <c r="E501" s="148">
        <f>VLOOKUP(A501,'VNIBOR đã xử lý'!$A:$T,15,0)</f>
        <v>0.02787827839</v>
      </c>
      <c r="F501" s="148">
        <f>VLOOKUP(A501,'VNIBOR đã xử lý'!$A:$T,16,0)</f>
        <v>0.03069693529</v>
      </c>
      <c r="G501" s="148">
        <f>VLOOKUP(A501,'VNIBOR đã xử lý'!$A:$T,17,0)</f>
        <v>0.03162180708</v>
      </c>
      <c r="H501" s="148">
        <f>VLOOKUP(A501,'VNIBOR đã xử lý'!$A:$T,18,0)</f>
        <v>0.03422025641</v>
      </c>
      <c r="I501" s="148">
        <f>VLOOKUP(A501,'VNIBOR đã xử lý'!$A:$T,19,0)</f>
        <v>0.03514512821</v>
      </c>
      <c r="J501" s="191">
        <f>VLOOKUP(A501,VBMA!$A:$AF,4,0)/100</f>
        <v>0.03607</v>
      </c>
      <c r="K501" s="191">
        <f>VLOOKUP(A501,VBMA!$A:$AF,7,0)/100</f>
        <v>0.03611</v>
      </c>
      <c r="L501" s="191">
        <f>VLOOKUP(A501,VBMA!$A:$AF,10,0)/100</f>
        <v>0.03639</v>
      </c>
      <c r="M501" s="191">
        <f>VLOOKUP(A501,VBMA!$A:$AF,13,0)/100</f>
        <v>0.03636</v>
      </c>
      <c r="N501" s="191">
        <f>VLOOKUP(A501,VBMA!$A:$AF,16,0)/100</f>
        <v>0.03634</v>
      </c>
      <c r="O501" s="191">
        <f>VLOOKUP(A501,VBMA!$A:$AF,19,0)/100</f>
        <v>0.03644</v>
      </c>
      <c r="P501" s="191">
        <f>VLOOKUP(A501,VBMA!$A:$AF,22,0)/100</f>
        <v>0.0388</v>
      </c>
      <c r="Q501" s="191">
        <f>VLOOKUP(A501,VBMA!$A:$AF,25,0)/100</f>
        <v>0.04032</v>
      </c>
      <c r="R501" s="191">
        <f>VLOOKUP(A501,VBMA!$A:$AF,28,0)/100</f>
        <v>0.04664</v>
      </c>
      <c r="S501" s="191">
        <f>VLOOKUP(A501,VBMA!$A:$AF,31,0)/100</f>
        <v>0.04777</v>
      </c>
    </row>
    <row r="502" ht="15.75" customHeight="1">
      <c r="A502" s="108">
        <f>VBMA!A501</f>
        <v>45000</v>
      </c>
      <c r="B502" s="148">
        <f>VLOOKUP(A502,'VNIBOR đã xử lý'!$A:$T,12,0)</f>
        <v>0.02207543478</v>
      </c>
      <c r="C502" s="148">
        <f>VLOOKUP(A502,'VNIBOR đã xử lý'!$A:$T,13,0)</f>
        <v>0.02379671625</v>
      </c>
      <c r="D502" s="148">
        <f>VLOOKUP(A502,'VNIBOR đã xử lý'!$A:$T,14,0)</f>
        <v>0.02581922197</v>
      </c>
      <c r="E502" s="148">
        <f>VLOOKUP(A502,'VNIBOR đã xử lý'!$A:$T,15,0)</f>
        <v>0.02939088101</v>
      </c>
      <c r="F502" s="148">
        <f>VLOOKUP(A502,'VNIBOR đã xử lý'!$A:$T,16,0)</f>
        <v>0.03154248284</v>
      </c>
      <c r="G502" s="148">
        <f>VLOOKUP(A502,'VNIBOR đã xử lý'!$A:$T,17,0)</f>
        <v>0.03240312357</v>
      </c>
      <c r="H502" s="148">
        <f>VLOOKUP(A502,'VNIBOR đã xử lý'!$A:$T,18,0)</f>
        <v>0.03433956522</v>
      </c>
      <c r="I502" s="148">
        <f>VLOOKUP(A502,'VNIBOR đã xử lý'!$A:$T,19,0)</f>
        <v>0.03597478261</v>
      </c>
      <c r="J502" s="191">
        <f>VLOOKUP(A502,VBMA!$A:$AF,4,0)/100</f>
        <v>0.03761</v>
      </c>
      <c r="K502" s="191">
        <f>VLOOKUP(A502,VBMA!$A:$AF,7,0)/100</f>
        <v>0.0377</v>
      </c>
      <c r="L502" s="191">
        <f>VLOOKUP(A502,VBMA!$A:$AF,10,0)/100</f>
        <v>0.03789</v>
      </c>
      <c r="M502" s="191">
        <f>VLOOKUP(A502,VBMA!$A:$AF,13,0)/100</f>
        <v>0.0379</v>
      </c>
      <c r="N502" s="191">
        <f>VLOOKUP(A502,VBMA!$A:$AF,16,0)/100</f>
        <v>0.03791</v>
      </c>
      <c r="O502" s="191">
        <f>VLOOKUP(A502,VBMA!$A:$AF,19,0)/100</f>
        <v>0.03805</v>
      </c>
      <c r="P502" s="191">
        <f>VLOOKUP(A502,VBMA!$A:$AF,22,0)/100</f>
        <v>0.04078</v>
      </c>
      <c r="Q502" s="191">
        <f>VLOOKUP(A502,VBMA!$A:$AF,25,0)/100</f>
        <v>0.04225</v>
      </c>
      <c r="R502" s="191">
        <f>VLOOKUP(A502,VBMA!$A:$AF,28,0)/100</f>
        <v>0.04755</v>
      </c>
      <c r="S502" s="191">
        <f>VLOOKUP(A502,VBMA!$A:$AF,31,0)/100</f>
        <v>0.04859</v>
      </c>
    </row>
    <row r="503" ht="15.75" customHeight="1">
      <c r="A503" s="108">
        <f>VBMA!A502</f>
        <v>44999</v>
      </c>
      <c r="B503" s="148">
        <f>VLOOKUP(A503,'VNIBOR đã xử lý'!$A:$T,12,0)</f>
        <v>0.02487473441</v>
      </c>
      <c r="C503" s="148">
        <f>VLOOKUP(A503,'VNIBOR đã xử lý'!$A:$T,13,0)</f>
        <v>0.02652725173</v>
      </c>
      <c r="D503" s="148">
        <f>VLOOKUP(A503,'VNIBOR đã xử lý'!$A:$T,14,0)</f>
        <v>0.02826674365</v>
      </c>
      <c r="E503" s="148">
        <f>VLOOKUP(A503,'VNIBOR đã xử lý'!$A:$T,15,0)</f>
        <v>0.03044110855</v>
      </c>
      <c r="F503" s="148">
        <f>VLOOKUP(A503,'VNIBOR đã xử lý'!$A:$T,16,0)</f>
        <v>0.03235454965</v>
      </c>
      <c r="G503" s="148">
        <f>VLOOKUP(A503,'VNIBOR đã xử lý'!$A:$T,17,0)</f>
        <v>0.03313732102</v>
      </c>
      <c r="H503" s="148">
        <f>VLOOKUP(A503,'VNIBOR đã xử lý'!$A:$T,18,0)</f>
        <v>0.03478983834</v>
      </c>
      <c r="I503" s="148">
        <f>VLOOKUP(A503,'VNIBOR đã xử lý'!$A:$T,19,0)</f>
        <v>0.03622491917</v>
      </c>
      <c r="J503" s="191">
        <f>VLOOKUP(A503,VBMA!$A:$AF,4,0)/100</f>
        <v>0.03766</v>
      </c>
      <c r="K503" s="191">
        <f>VLOOKUP(A503,VBMA!$A:$AF,7,0)/100</f>
        <v>0.0377</v>
      </c>
      <c r="L503" s="191">
        <f>VLOOKUP(A503,VBMA!$A:$AF,10,0)/100</f>
        <v>0.03789</v>
      </c>
      <c r="M503" s="191">
        <f>VLOOKUP(A503,VBMA!$A:$AF,13,0)/100</f>
        <v>0.03791</v>
      </c>
      <c r="N503" s="191">
        <f>VLOOKUP(A503,VBMA!$A:$AF,16,0)/100</f>
        <v>0.03793</v>
      </c>
      <c r="O503" s="191">
        <f>VLOOKUP(A503,VBMA!$A:$AF,19,0)/100</f>
        <v>0.03817</v>
      </c>
      <c r="P503" s="191">
        <f>VLOOKUP(A503,VBMA!$A:$AF,22,0)/100</f>
        <v>0.04093</v>
      </c>
      <c r="Q503" s="191">
        <f>VLOOKUP(A503,VBMA!$A:$AF,25,0)/100</f>
        <v>0.04229</v>
      </c>
      <c r="R503" s="191">
        <f>VLOOKUP(A503,VBMA!$A:$AF,28,0)/100</f>
        <v>0.04755</v>
      </c>
      <c r="S503" s="191">
        <f>VLOOKUP(A503,VBMA!$A:$AF,31,0)/100</f>
        <v>0.04859</v>
      </c>
    </row>
    <row r="504" ht="15.75" customHeight="1">
      <c r="A504" s="108">
        <f>VBMA!A503</f>
        <v>44998</v>
      </c>
      <c r="B504" s="148">
        <f>VLOOKUP(A504,'VNIBOR đã xử lý'!$A:$T,12,0)</f>
        <v>0.02671450172</v>
      </c>
      <c r="C504" s="148">
        <f>VLOOKUP(A504,'VNIBOR đã xử lý'!$A:$T,13,0)</f>
        <v>0.02788542955</v>
      </c>
      <c r="D504" s="148">
        <f>VLOOKUP(A504,'VNIBOR đã xử lý'!$A:$T,14,0)</f>
        <v>0.0289262543</v>
      </c>
      <c r="E504" s="148">
        <f>VLOOKUP(A504,'VNIBOR đã xử lý'!$A:$T,15,0)</f>
        <v>0.0306609622</v>
      </c>
      <c r="F504" s="148">
        <f>VLOOKUP(A504,'VNIBOR đã xử lý'!$A:$T,16,0)</f>
        <v>0.0324824055</v>
      </c>
      <c r="G504" s="148">
        <f>VLOOKUP(A504,'VNIBOR đã xử lý'!$A:$T,17,0)</f>
        <v>0.03356659794</v>
      </c>
      <c r="H504" s="148">
        <f>VLOOKUP(A504,'VNIBOR đã xử lý'!$A:$T,18,0)</f>
        <v>0.03482426117</v>
      </c>
      <c r="I504" s="148">
        <f>VLOOKUP(A504,'VNIBOR đã xử lý'!$A:$T,19,0)</f>
        <v>0.03634213058</v>
      </c>
      <c r="J504" s="191">
        <f>VLOOKUP(A504,VBMA!$A:$AF,4,0)/100</f>
        <v>0.03786</v>
      </c>
      <c r="K504" s="191">
        <f>VLOOKUP(A504,VBMA!$A:$AF,7,0)/100</f>
        <v>0.03791</v>
      </c>
      <c r="L504" s="191">
        <f>VLOOKUP(A504,VBMA!$A:$AF,10,0)/100</f>
        <v>0.03809</v>
      </c>
      <c r="M504" s="191">
        <f>VLOOKUP(A504,VBMA!$A:$AF,13,0)/100</f>
        <v>0.03818</v>
      </c>
      <c r="N504" s="191">
        <f>VLOOKUP(A504,VBMA!$A:$AF,16,0)/100</f>
        <v>0.03827</v>
      </c>
      <c r="O504" s="191">
        <f>VLOOKUP(A504,VBMA!$A:$AF,19,0)/100</f>
        <v>0.03833</v>
      </c>
      <c r="P504" s="191">
        <f>VLOOKUP(A504,VBMA!$A:$AF,22,0)/100</f>
        <v>0.04161</v>
      </c>
      <c r="Q504" s="191">
        <f>VLOOKUP(A504,VBMA!$A:$AF,25,0)/100</f>
        <v>0.04289</v>
      </c>
      <c r="R504" s="191">
        <f>VLOOKUP(A504,VBMA!$A:$AF,28,0)/100</f>
        <v>0.04768</v>
      </c>
      <c r="S504" s="191">
        <f>VLOOKUP(A504,VBMA!$A:$AF,31,0)/100</f>
        <v>0.04873</v>
      </c>
    </row>
    <row r="505" ht="15.75" customHeight="1">
      <c r="A505" s="108">
        <f>VBMA!A504</f>
        <v>44995</v>
      </c>
      <c r="B505" s="148">
        <f>VLOOKUP(A505,'VNIBOR đã xử lý'!$A:$T,12,0)</f>
        <v>0.02724285714</v>
      </c>
      <c r="C505" s="148">
        <f>VLOOKUP(A505,'VNIBOR đã xử lý'!$A:$T,13,0)</f>
        <v>0.02820953917</v>
      </c>
      <c r="D505" s="148">
        <f>VLOOKUP(A505,'VNIBOR đã xử lý'!$A:$T,14,0)</f>
        <v>0.02913228111</v>
      </c>
      <c r="E505" s="148">
        <f>VLOOKUP(A505,'VNIBOR đã xử lý'!$A:$T,15,0)</f>
        <v>0.03119746544</v>
      </c>
      <c r="F505" s="148">
        <f>VLOOKUP(A505,'VNIBOR đã xử lý'!$A:$T,16,0)</f>
        <v>0.03295506912</v>
      </c>
      <c r="G505" s="148">
        <f>VLOOKUP(A505,'VNIBOR đã xử lý'!$A:$T,17,0)</f>
        <v>0.03418539171</v>
      </c>
      <c r="H505" s="148">
        <f>VLOOKUP(A505,'VNIBOR đã xử lý'!$A:$T,18,0)</f>
        <v>0.03550359447</v>
      </c>
      <c r="I505" s="148">
        <f>VLOOKUP(A505,'VNIBOR đã xử lý'!$A:$T,19,0)</f>
        <v>0.03682179724</v>
      </c>
      <c r="J505" s="191">
        <f>VLOOKUP(A505,VBMA!$A:$AF,4,0)/100</f>
        <v>0.03814</v>
      </c>
      <c r="K505" s="191">
        <f>VLOOKUP(A505,VBMA!$A:$AF,7,0)/100</f>
        <v>0.03816</v>
      </c>
      <c r="L505" s="191">
        <f>VLOOKUP(A505,VBMA!$A:$AF,10,0)/100</f>
        <v>0.03836</v>
      </c>
      <c r="M505" s="191">
        <f>VLOOKUP(A505,VBMA!$A:$AF,13,0)/100</f>
        <v>0.03853</v>
      </c>
      <c r="N505" s="191">
        <f>VLOOKUP(A505,VBMA!$A:$AF,16,0)/100</f>
        <v>0.0387</v>
      </c>
      <c r="O505" s="191">
        <f>VLOOKUP(A505,VBMA!$A:$AF,19,0)/100</f>
        <v>0.03975</v>
      </c>
      <c r="P505" s="191">
        <f>VLOOKUP(A505,VBMA!$A:$AF,22,0)/100</f>
        <v>0.04319</v>
      </c>
      <c r="Q505" s="191">
        <f>VLOOKUP(A505,VBMA!$A:$AF,25,0)/100</f>
        <v>0.04436</v>
      </c>
      <c r="R505" s="191">
        <f>VLOOKUP(A505,VBMA!$A:$AF,28,0)/100</f>
        <v>0.04795</v>
      </c>
      <c r="S505" s="191">
        <f>VLOOKUP(A505,VBMA!$A:$AF,31,0)/100</f>
        <v>0.04932</v>
      </c>
    </row>
    <row r="506" ht="15.75" customHeight="1">
      <c r="A506" s="108">
        <f>VBMA!A505</f>
        <v>44994</v>
      </c>
      <c r="B506" s="148">
        <f>VLOOKUP(A506,'VNIBOR đã xử lý'!$A:$T,12,0)</f>
        <v>0.02709947368</v>
      </c>
      <c r="C506" s="148">
        <f>VLOOKUP(A506,'VNIBOR đã xử lý'!$A:$T,13,0)</f>
        <v>0.02819043478</v>
      </c>
      <c r="D506" s="148">
        <f>VLOOKUP(A506,'VNIBOR đã xử lý'!$A:$T,14,0)</f>
        <v>0.02906320366</v>
      </c>
      <c r="E506" s="148">
        <f>VLOOKUP(A506,'VNIBOR đã xử lý'!$A:$T,15,0)</f>
        <v>0.03072146453</v>
      </c>
      <c r="F506" s="148">
        <f>VLOOKUP(A506,'VNIBOR đã xử lý'!$A:$T,16,0)</f>
        <v>0.03272883295</v>
      </c>
      <c r="G506" s="148">
        <f>VLOOKUP(A506,'VNIBOR đã xử lý'!$A:$T,17,0)</f>
        <v>0.03399434783</v>
      </c>
      <c r="H506" s="148">
        <f>VLOOKUP(A506,'VNIBOR đã xử lý'!$A:$T,18,0)</f>
        <v>0.03534713959</v>
      </c>
      <c r="I506" s="148">
        <f>VLOOKUP(A506,'VNIBOR đã xử lý'!$A:$T,19,0)</f>
        <v>0.03674356979</v>
      </c>
      <c r="J506" s="191">
        <f>VLOOKUP(A506,VBMA!$A:$AF,4,0)/100</f>
        <v>0.03814</v>
      </c>
      <c r="K506" s="191">
        <f>VLOOKUP(A506,VBMA!$A:$AF,7,0)/100</f>
        <v>0.03818</v>
      </c>
      <c r="L506" s="191">
        <f>VLOOKUP(A506,VBMA!$A:$AF,10,0)/100</f>
        <v>0.03836</v>
      </c>
      <c r="M506" s="191">
        <f>VLOOKUP(A506,VBMA!$A:$AF,13,0)/100</f>
        <v>0.03852</v>
      </c>
      <c r="N506" s="191">
        <f>VLOOKUP(A506,VBMA!$A:$AF,16,0)/100</f>
        <v>0.03868</v>
      </c>
      <c r="O506" s="191">
        <f>VLOOKUP(A506,VBMA!$A:$AF,19,0)/100</f>
        <v>0.03958</v>
      </c>
      <c r="P506" s="191">
        <f>VLOOKUP(A506,VBMA!$A:$AF,22,0)/100</f>
        <v>0.04347</v>
      </c>
      <c r="Q506" s="191">
        <f>VLOOKUP(A506,VBMA!$A:$AF,25,0)/100</f>
        <v>0.04482</v>
      </c>
      <c r="R506" s="191">
        <f>VLOOKUP(A506,VBMA!$A:$AF,28,0)/100</f>
        <v>0.04795</v>
      </c>
      <c r="S506" s="191">
        <f>VLOOKUP(A506,VBMA!$A:$AF,31,0)/100</f>
        <v>0.04932</v>
      </c>
    </row>
    <row r="507" ht="15.75" customHeight="1">
      <c r="A507" s="108">
        <f>VBMA!A506</f>
        <v>44993</v>
      </c>
      <c r="B507" s="148">
        <f>VLOOKUP(A507,'VNIBOR đã xử lý'!$A:$T,12,0)</f>
        <v>0.02598639456</v>
      </c>
      <c r="C507" s="148">
        <f>VLOOKUP(A507,'VNIBOR đã xử lý'!$A:$T,13,0)</f>
        <v>0.02693922902</v>
      </c>
      <c r="D507" s="148">
        <f>VLOOKUP(A507,'VNIBOR đã xử lý'!$A:$T,14,0)</f>
        <v>0.02823854875</v>
      </c>
      <c r="E507" s="148">
        <f>VLOOKUP(A507,'VNIBOR đã xử lý'!$A:$T,15,0)</f>
        <v>0.03040408163</v>
      </c>
      <c r="F507" s="148">
        <f>VLOOKUP(A507,'VNIBOR đã xử lý'!$A:$T,16,0)</f>
        <v>0.03239637188</v>
      </c>
      <c r="G507" s="148">
        <f>VLOOKUP(A507,'VNIBOR đã xử lý'!$A:$T,17,0)</f>
        <v>0.03360907029</v>
      </c>
      <c r="H507" s="148">
        <f>VLOOKUP(A507,'VNIBOR đã xử lý'!$A:$T,18,0)</f>
        <v>0.03482176871</v>
      </c>
      <c r="I507" s="148">
        <f>VLOOKUP(A507,'VNIBOR đã xử lý'!$A:$T,19,0)</f>
        <v>0.03651088435</v>
      </c>
      <c r="J507" s="191">
        <f>VLOOKUP(A507,VBMA!$A:$AF,4,0)/100</f>
        <v>0.0382</v>
      </c>
      <c r="K507" s="191">
        <f>VLOOKUP(A507,VBMA!$A:$AF,7,0)/100</f>
        <v>0.03825</v>
      </c>
      <c r="L507" s="191">
        <f>VLOOKUP(A507,VBMA!$A:$AF,10,0)/100</f>
        <v>0.03845</v>
      </c>
      <c r="M507" s="191">
        <f>VLOOKUP(A507,VBMA!$A:$AF,13,0)/100</f>
        <v>0.03861</v>
      </c>
      <c r="N507" s="191">
        <f>VLOOKUP(A507,VBMA!$A:$AF,16,0)/100</f>
        <v>0.03877</v>
      </c>
      <c r="O507" s="191">
        <f>VLOOKUP(A507,VBMA!$A:$AF,19,0)/100</f>
        <v>0.0395</v>
      </c>
      <c r="P507" s="191">
        <f>VLOOKUP(A507,VBMA!$A:$AF,22,0)/100</f>
        <v>0.04393</v>
      </c>
      <c r="Q507" s="191">
        <f>VLOOKUP(A507,VBMA!$A:$AF,25,0)/100</f>
        <v>0.04511</v>
      </c>
      <c r="R507" s="191">
        <f>VLOOKUP(A507,VBMA!$A:$AF,28,0)/100</f>
        <v>0.04821</v>
      </c>
      <c r="S507" s="191">
        <f>VLOOKUP(A507,VBMA!$A:$AF,31,0)/100</f>
        <v>0.04931</v>
      </c>
    </row>
    <row r="508" ht="15.75" customHeight="1">
      <c r="A508" s="108">
        <f>VBMA!A507</f>
        <v>44992</v>
      </c>
      <c r="B508" s="148">
        <f>VLOOKUP(A508,'VNIBOR đã xử lý'!$A:$T,12,0)</f>
        <v>0.02671557604</v>
      </c>
      <c r="C508" s="148">
        <f>VLOOKUP(A508,'VNIBOR đã xử lý'!$A:$T,13,0)</f>
        <v>0.02777013825</v>
      </c>
      <c r="D508" s="148">
        <f>VLOOKUP(A508,'VNIBOR đã xử lý'!$A:$T,14,0)</f>
        <v>0.02886864055</v>
      </c>
      <c r="E508" s="148">
        <f>VLOOKUP(A508,'VNIBOR đã xử lý'!$A:$T,15,0)</f>
        <v>0.03106564516</v>
      </c>
      <c r="F508" s="148">
        <f>VLOOKUP(A508,'VNIBOR đã xử lý'!$A:$T,16,0)</f>
        <v>0.03304294931</v>
      </c>
      <c r="G508" s="148">
        <f>VLOOKUP(A508,'VNIBOR đã xử lý'!$A:$T,17,0)</f>
        <v>0.03427327189</v>
      </c>
      <c r="H508" s="148">
        <f>VLOOKUP(A508,'VNIBOR đã xử lý'!$A:$T,18,0)</f>
        <v>0.03567935484</v>
      </c>
      <c r="I508" s="148">
        <f>VLOOKUP(A508,'VNIBOR đã xử lý'!$A:$T,19,0)</f>
        <v>0.03690967742</v>
      </c>
      <c r="J508" s="191">
        <f>VLOOKUP(A508,VBMA!$A:$AF,4,0)/100</f>
        <v>0.03814</v>
      </c>
      <c r="K508" s="191">
        <f>VLOOKUP(A508,VBMA!$A:$AF,7,0)/100</f>
        <v>0.03818</v>
      </c>
      <c r="L508" s="191">
        <f>VLOOKUP(A508,VBMA!$A:$AF,10,0)/100</f>
        <v>0.03836</v>
      </c>
      <c r="M508" s="191">
        <f>VLOOKUP(A508,VBMA!$A:$AF,13,0)/100</f>
        <v>0.03842</v>
      </c>
      <c r="N508" s="191">
        <f>VLOOKUP(A508,VBMA!$A:$AF,16,0)/100</f>
        <v>0.03848</v>
      </c>
      <c r="O508" s="191">
        <f>VLOOKUP(A508,VBMA!$A:$AF,19,0)/100</f>
        <v>0.03927</v>
      </c>
      <c r="P508" s="191">
        <f>VLOOKUP(A508,VBMA!$A:$AF,22,0)/100</f>
        <v>0.04379</v>
      </c>
      <c r="Q508" s="191">
        <f>VLOOKUP(A508,VBMA!$A:$AF,25,0)/100</f>
        <v>0.04513</v>
      </c>
      <c r="R508" s="191">
        <f>VLOOKUP(A508,VBMA!$A:$AF,28,0)/100</f>
        <v>0.04795</v>
      </c>
      <c r="S508" s="191">
        <f>VLOOKUP(A508,VBMA!$A:$AF,31,0)/100</f>
        <v>0.04909</v>
      </c>
    </row>
    <row r="509" ht="15.75" customHeight="1">
      <c r="A509" s="108">
        <f>VBMA!A508</f>
        <v>44991</v>
      </c>
      <c r="B509" s="148">
        <f>VLOOKUP(A509,'VNIBOR đã xử lý'!$A:$T,12,0)</f>
        <v>0.02748606481</v>
      </c>
      <c r="C509" s="148">
        <f>VLOOKUP(A509,'VNIBOR đã xử lý'!$A:$T,13,0)</f>
        <v>0.02859081019</v>
      </c>
      <c r="D509" s="148">
        <f>VLOOKUP(A509,'VNIBOR đã xử lý'!$A:$T,14,0)</f>
        <v>0.0295187963</v>
      </c>
      <c r="E509" s="148">
        <f>VLOOKUP(A509,'VNIBOR đã xử lý'!$A:$T,15,0)</f>
        <v>0.03137476852</v>
      </c>
      <c r="F509" s="148">
        <f>VLOOKUP(A509,'VNIBOR đã xử lý'!$A:$T,16,0)</f>
        <v>0.03314236111</v>
      </c>
      <c r="G509" s="148">
        <f>VLOOKUP(A509,'VNIBOR đã xử lý'!$A:$T,17,0)</f>
        <v>0.03415872685</v>
      </c>
      <c r="H509" s="148">
        <f>VLOOKUP(A509,'VNIBOR đã xử lý'!$A:$T,18,0)</f>
        <v>0.03588212963</v>
      </c>
      <c r="I509" s="148">
        <f>VLOOKUP(A509,'VNIBOR đã xử lý'!$A:$T,19,0)</f>
        <v>0.03703106481</v>
      </c>
      <c r="J509" s="191">
        <f>VLOOKUP(A509,VBMA!$A:$AF,4,0)/100</f>
        <v>0.03818</v>
      </c>
      <c r="K509" s="191">
        <f>VLOOKUP(A509,VBMA!$A:$AF,7,0)/100</f>
        <v>0.03818</v>
      </c>
      <c r="L509" s="191">
        <f>VLOOKUP(A509,VBMA!$A:$AF,10,0)/100</f>
        <v>0.03836</v>
      </c>
      <c r="M509" s="191">
        <f>VLOOKUP(A509,VBMA!$A:$AF,13,0)/100</f>
        <v>0.03856</v>
      </c>
      <c r="N509" s="191">
        <f>VLOOKUP(A509,VBMA!$A:$AF,16,0)/100</f>
        <v>0.03876</v>
      </c>
      <c r="O509" s="191">
        <f>VLOOKUP(A509,VBMA!$A:$AF,19,0)/100</f>
        <v>0.03975</v>
      </c>
      <c r="P509" s="191">
        <f>VLOOKUP(A509,VBMA!$A:$AF,22,0)/100</f>
        <v>0.04415</v>
      </c>
      <c r="Q509" s="191">
        <f>VLOOKUP(A509,VBMA!$A:$AF,25,0)/100</f>
        <v>0.04556</v>
      </c>
      <c r="R509" s="191">
        <f>VLOOKUP(A509,VBMA!$A:$AF,28,0)/100</f>
        <v>0.04795</v>
      </c>
      <c r="S509" s="191">
        <f>VLOOKUP(A509,VBMA!$A:$AF,31,0)/100</f>
        <v>0.04909</v>
      </c>
    </row>
    <row r="510" ht="15.75" customHeight="1">
      <c r="A510" s="108">
        <f>VBMA!A509</f>
        <v>44988</v>
      </c>
      <c r="B510" s="148">
        <f>VLOOKUP(A510,'VNIBOR đã xử lý'!$A:$T,12,0)</f>
        <v>0.02747230241</v>
      </c>
      <c r="C510" s="148">
        <f>VLOOKUP(A510,'VNIBOR đã xử lý'!$A:$T,13,0)</f>
        <v>0.0284347079</v>
      </c>
      <c r="D510" s="148">
        <f>VLOOKUP(A510,'VNIBOR đã xử lý'!$A:$T,14,0)</f>
        <v>0.0293971134</v>
      </c>
      <c r="E510" s="148">
        <f>VLOOKUP(A510,'VNIBOR đã xử lý'!$A:$T,15,0)</f>
        <v>0.03127817869</v>
      </c>
      <c r="F510" s="148">
        <f>VLOOKUP(A510,'VNIBOR đã xử lý'!$A:$T,16,0)</f>
        <v>0.03280927835</v>
      </c>
      <c r="G510" s="148">
        <f>VLOOKUP(A510,'VNIBOR đã xử lý'!$A:$T,17,0)</f>
        <v>0.03390292096</v>
      </c>
      <c r="H510" s="148">
        <f>VLOOKUP(A510,'VNIBOR đã xử lý'!$A:$T,18,0)</f>
        <v>0.03530278351</v>
      </c>
      <c r="I510" s="148">
        <f>VLOOKUP(A510,'VNIBOR đã xử lý'!$A:$T,19,0)</f>
        <v>0.03674639175</v>
      </c>
      <c r="J510" s="191">
        <f>VLOOKUP(A510,VBMA!$A:$AF,4,0)/100</f>
        <v>0.03819</v>
      </c>
      <c r="K510" s="191">
        <f>VLOOKUP(A510,VBMA!$A:$AF,7,0)/100</f>
        <v>0.03819</v>
      </c>
      <c r="L510" s="191">
        <f>VLOOKUP(A510,VBMA!$A:$AF,10,0)/100</f>
        <v>0.03837</v>
      </c>
      <c r="M510" s="191">
        <f>VLOOKUP(A510,VBMA!$A:$AF,13,0)/100</f>
        <v>0.03856</v>
      </c>
      <c r="N510" s="191">
        <f>VLOOKUP(A510,VBMA!$A:$AF,16,0)/100</f>
        <v>0.03874</v>
      </c>
      <c r="O510" s="191">
        <f>VLOOKUP(A510,VBMA!$A:$AF,19,0)/100</f>
        <v>0.03983</v>
      </c>
      <c r="P510" s="191">
        <f>VLOOKUP(A510,VBMA!$A:$AF,22,0)/100</f>
        <v>0.04429</v>
      </c>
      <c r="Q510" s="191">
        <f>VLOOKUP(A510,VBMA!$A:$AF,25,0)/100</f>
        <v>0.04564</v>
      </c>
      <c r="R510" s="191">
        <f>VLOOKUP(A510,VBMA!$A:$AF,28,0)/100</f>
        <v>0.04796</v>
      </c>
      <c r="S510" s="191">
        <f>VLOOKUP(A510,VBMA!$A:$AF,31,0)/100</f>
        <v>0.0491</v>
      </c>
    </row>
    <row r="511" ht="15.75" customHeight="1">
      <c r="A511" s="108">
        <f>VBMA!A510</f>
        <v>44987</v>
      </c>
      <c r="B511" s="148">
        <f>VLOOKUP(A511,'VNIBOR đã xử lý'!$A:$T,12,0)</f>
        <v>0.02749873708</v>
      </c>
      <c r="C511" s="148">
        <f>VLOOKUP(A511,'VNIBOR đã xử lý'!$A:$T,13,0)</f>
        <v>0.02850746269</v>
      </c>
      <c r="D511" s="148">
        <f>VLOOKUP(A511,'VNIBOR đã xử lý'!$A:$T,14,0)</f>
        <v>0.02934075775</v>
      </c>
      <c r="E511" s="148">
        <f>VLOOKUP(A511,'VNIBOR đã xử lý'!$A:$T,15,0)</f>
        <v>0.03109506315</v>
      </c>
      <c r="F511" s="148">
        <f>VLOOKUP(A511,'VNIBOR đã xử lý'!$A:$T,16,0)</f>
        <v>0.03293708381</v>
      </c>
      <c r="G511" s="148">
        <f>VLOOKUP(A511,'VNIBOR đã xử lý'!$A:$T,17,0)</f>
        <v>0.03394580941</v>
      </c>
      <c r="H511" s="148">
        <f>VLOOKUP(A511,'VNIBOR đã xử lý'!$A:$T,18,0)</f>
        <v>0.03565625718</v>
      </c>
      <c r="I511" s="148">
        <f>VLOOKUP(A511,'VNIBOR đã xử lý'!$A:$T,19,0)</f>
        <v>0.03692812859</v>
      </c>
      <c r="J511" s="191">
        <f>VLOOKUP(A511,VBMA!$A:$AF,4,0)/100</f>
        <v>0.0382</v>
      </c>
      <c r="K511" s="191">
        <f>VLOOKUP(A511,VBMA!$A:$AF,7,0)/100</f>
        <v>0.0382</v>
      </c>
      <c r="L511" s="191">
        <f>VLOOKUP(A511,VBMA!$A:$AF,10,0)/100</f>
        <v>0.03838</v>
      </c>
      <c r="M511" s="191">
        <f>VLOOKUP(A511,VBMA!$A:$AF,13,0)/100</f>
        <v>0.03858</v>
      </c>
      <c r="N511" s="191">
        <f>VLOOKUP(A511,VBMA!$A:$AF,16,0)/100</f>
        <v>0.03877</v>
      </c>
      <c r="O511" s="191">
        <f>VLOOKUP(A511,VBMA!$A:$AF,19,0)/100</f>
        <v>0.03975</v>
      </c>
      <c r="P511" s="191">
        <f>VLOOKUP(A511,VBMA!$A:$AF,22,0)/100</f>
        <v>0.04413</v>
      </c>
      <c r="Q511" s="191">
        <f>VLOOKUP(A511,VBMA!$A:$AF,25,0)/100</f>
        <v>0.04555</v>
      </c>
      <c r="R511" s="191">
        <f>VLOOKUP(A511,VBMA!$A:$AF,28,0)/100</f>
        <v>0.04795</v>
      </c>
      <c r="S511" s="191">
        <f>VLOOKUP(A511,VBMA!$A:$AF,31,0)/100</f>
        <v>0.04909</v>
      </c>
    </row>
    <row r="512" ht="15.75" customHeight="1">
      <c r="A512" s="108">
        <f>VBMA!A511</f>
        <v>44986</v>
      </c>
      <c r="B512" s="148">
        <f>VLOOKUP(A512,'VNIBOR đã xử lý'!$A:$T,12,0)</f>
        <v>0.02624054983</v>
      </c>
      <c r="C512" s="148">
        <f>VLOOKUP(A512,'VNIBOR đã xử lý'!$A:$T,13,0)</f>
        <v>0.02733390607</v>
      </c>
      <c r="D512" s="148">
        <f>VLOOKUP(A512,'VNIBOR đã xử lý'!$A:$T,14,0)</f>
        <v>0.02864593356</v>
      </c>
      <c r="E512" s="148">
        <f>VLOOKUP(A512,'VNIBOR đã xử lý'!$A:$T,15,0)</f>
        <v>0.0305265063</v>
      </c>
      <c r="F512" s="148">
        <f>VLOOKUP(A512,'VNIBOR đã xử lý'!$A:$T,16,0)</f>
        <v>0.03266948454</v>
      </c>
      <c r="G512" s="148">
        <f>VLOOKUP(A512,'VNIBOR đã xử lý'!$A:$T,17,0)</f>
        <v>0.03398151203</v>
      </c>
      <c r="H512" s="148">
        <f>VLOOKUP(A512,'VNIBOR đã xử lý'!$A:$T,18,0)</f>
        <v>0.03564341352</v>
      </c>
      <c r="I512" s="148">
        <f>VLOOKUP(A512,'VNIBOR đã xử lý'!$A:$T,19,0)</f>
        <v>0.03691170676</v>
      </c>
      <c r="J512" s="191">
        <f>VLOOKUP(A512,VBMA!$A:$AF,4,0)/100</f>
        <v>0.03818</v>
      </c>
      <c r="K512" s="191">
        <f>VLOOKUP(A512,VBMA!$A:$AF,7,0)/100</f>
        <v>0.03818</v>
      </c>
      <c r="L512" s="191">
        <f>VLOOKUP(A512,VBMA!$A:$AF,10,0)/100</f>
        <v>0.03836</v>
      </c>
      <c r="M512" s="191">
        <f>VLOOKUP(A512,VBMA!$A:$AF,13,0)/100</f>
        <v>0.03854</v>
      </c>
      <c r="N512" s="191">
        <f>VLOOKUP(A512,VBMA!$A:$AF,16,0)/100</f>
        <v>0.03871</v>
      </c>
      <c r="O512" s="191">
        <f>VLOOKUP(A512,VBMA!$A:$AF,19,0)/100</f>
        <v>0.03965</v>
      </c>
      <c r="P512" s="191">
        <f>VLOOKUP(A512,VBMA!$A:$AF,22,0)/100</f>
        <v>0.04387</v>
      </c>
      <c r="Q512" s="191">
        <f>VLOOKUP(A512,VBMA!$A:$AF,25,0)/100</f>
        <v>0.04547</v>
      </c>
      <c r="R512" s="191">
        <f>VLOOKUP(A512,VBMA!$A:$AF,28,0)/100</f>
        <v>0.04795</v>
      </c>
      <c r="S512" s="191">
        <f>VLOOKUP(A512,VBMA!$A:$AF,31,0)/100</f>
        <v>0.04909</v>
      </c>
    </row>
    <row r="513" ht="15.75" customHeight="1">
      <c r="A513" s="108">
        <f>VBMA!A512</f>
        <v>44985</v>
      </c>
      <c r="B513" s="148">
        <f>VLOOKUP(A513,'VNIBOR đã xử lý'!$A:$T,12,0)</f>
        <v>0.02313027523</v>
      </c>
      <c r="C513" s="148">
        <f>VLOOKUP(A513,'VNIBOR đã xử lý'!$A:$T,13,0)</f>
        <v>0.02689770642</v>
      </c>
      <c r="D513" s="148">
        <f>VLOOKUP(A513,'VNIBOR đã xử lý'!$A:$T,14,0)</f>
        <v>0.02856238532</v>
      </c>
      <c r="E513" s="148">
        <f>VLOOKUP(A513,'VNIBOR đã xử lý'!$A:$T,15,0)</f>
        <v>0.0303146789</v>
      </c>
      <c r="F513" s="148">
        <f>VLOOKUP(A513,'VNIBOR đã xử lý'!$A:$T,16,0)</f>
        <v>0.03232981651</v>
      </c>
      <c r="G513" s="148">
        <f>VLOOKUP(A513,'VNIBOR đã xử lý'!$A:$T,17,0)</f>
        <v>0.03338119266</v>
      </c>
      <c r="H513" s="148">
        <f>VLOOKUP(A513,'VNIBOR đã xử lý'!$A:$T,18,0)</f>
        <v>0.03522110092</v>
      </c>
      <c r="I513" s="148">
        <f>VLOOKUP(A513,'VNIBOR đã xử lý'!$A:$T,19,0)</f>
        <v>0.03671055046</v>
      </c>
      <c r="J513" s="191">
        <f>VLOOKUP(A513,VBMA!$A:$AF,4,0)/100</f>
        <v>0.0382</v>
      </c>
      <c r="K513" s="191">
        <f>VLOOKUP(A513,VBMA!$A:$AF,7,0)/100</f>
        <v>0.0382</v>
      </c>
      <c r="L513" s="191">
        <f>VLOOKUP(A513,VBMA!$A:$AF,10,0)/100</f>
        <v>0.03838</v>
      </c>
      <c r="M513" s="191">
        <f>VLOOKUP(A513,VBMA!$A:$AF,13,0)/100</f>
        <v>0.03855</v>
      </c>
      <c r="N513" s="191">
        <f>VLOOKUP(A513,VBMA!$A:$AF,16,0)/100</f>
        <v>0.03873</v>
      </c>
      <c r="O513" s="191">
        <f>VLOOKUP(A513,VBMA!$A:$AF,19,0)/100</f>
        <v>0.0395</v>
      </c>
      <c r="P513" s="191">
        <f>VLOOKUP(A513,VBMA!$A:$AF,22,0)/100</f>
        <v>0.04385</v>
      </c>
      <c r="Q513" s="191">
        <f>VLOOKUP(A513,VBMA!$A:$AF,25,0)/100</f>
        <v>0.04536</v>
      </c>
      <c r="R513" s="191">
        <f>VLOOKUP(A513,VBMA!$A:$AF,28,0)/100</f>
        <v>0.04796</v>
      </c>
      <c r="S513" s="191">
        <f>VLOOKUP(A513,VBMA!$A:$AF,31,0)/100</f>
        <v>0.0491</v>
      </c>
    </row>
    <row r="514" ht="15.75" customHeight="1">
      <c r="A514" s="108">
        <f>VBMA!A513</f>
        <v>44984</v>
      </c>
      <c r="B514" s="148">
        <f>VLOOKUP(A514,'VNIBOR đã xử lý'!$A:$T,12,0)</f>
        <v>0.02569095622</v>
      </c>
      <c r="C514" s="148">
        <f>VLOOKUP(A514,'VNIBOR đã xử lý'!$A:$T,13,0)</f>
        <v>0.02736549539</v>
      </c>
      <c r="D514" s="148">
        <f>VLOOKUP(A514,'VNIBOR đã xử lý'!$A:$T,14,0)</f>
        <v>0.02895190092</v>
      </c>
      <c r="E514" s="148">
        <f>VLOOKUP(A514,'VNIBOR đã xử lý'!$A:$T,15,0)</f>
        <v>0.03053830645</v>
      </c>
      <c r="F514" s="148">
        <f>VLOOKUP(A514,'VNIBOR đã xử lý'!$A:$T,16,0)</f>
        <v>0.03278571429</v>
      </c>
      <c r="G514" s="148">
        <f>VLOOKUP(A514,'VNIBOR đã xử lý'!$A:$T,17,0)</f>
        <v>0.03423991935</v>
      </c>
      <c r="H514" s="148">
        <f>VLOOKUP(A514,'VNIBOR đã xử lý'!$A:$T,18,0)</f>
        <v>0.03613479263</v>
      </c>
      <c r="I514" s="148">
        <f>VLOOKUP(A514,'VNIBOR đã xử lý'!$A:$T,19,0)</f>
        <v>0.03719239631</v>
      </c>
      <c r="J514" s="191">
        <f>VLOOKUP(A514,VBMA!$A:$AF,4,0)/100</f>
        <v>0.03825</v>
      </c>
      <c r="K514" s="191">
        <f>VLOOKUP(A514,VBMA!$A:$AF,7,0)/100</f>
        <v>0.03825</v>
      </c>
      <c r="L514" s="191">
        <f>VLOOKUP(A514,VBMA!$A:$AF,10,0)/100</f>
        <v>0.03838</v>
      </c>
      <c r="M514" s="191">
        <f>VLOOKUP(A514,VBMA!$A:$AF,13,0)/100</f>
        <v>0.03855</v>
      </c>
      <c r="N514" s="191">
        <f>VLOOKUP(A514,VBMA!$A:$AF,16,0)/100</f>
        <v>0.03873</v>
      </c>
      <c r="O514" s="191">
        <f>VLOOKUP(A514,VBMA!$A:$AF,19,0)/100</f>
        <v>0.03975</v>
      </c>
      <c r="P514" s="191">
        <f>VLOOKUP(A514,VBMA!$A:$AF,22,0)/100</f>
        <v>0.04403</v>
      </c>
      <c r="Q514" s="191">
        <f>VLOOKUP(A514,VBMA!$A:$AF,25,0)/100</f>
        <v>0.0455</v>
      </c>
      <c r="R514" s="191">
        <f>VLOOKUP(A514,VBMA!$A:$AF,28,0)/100</f>
        <v>0.04797</v>
      </c>
      <c r="S514" s="191">
        <f>VLOOKUP(A514,VBMA!$A:$AF,31,0)/100</f>
        <v>0.04911</v>
      </c>
    </row>
    <row r="515" ht="15.75" customHeight="1">
      <c r="A515" s="108">
        <f>VBMA!A514</f>
        <v>44981</v>
      </c>
      <c r="B515" s="148">
        <f>VLOOKUP(A515,'VNIBOR đã xử lý'!$A:$T,12,0)</f>
        <v>0.02628848</v>
      </c>
      <c r="C515" s="148">
        <f>VLOOKUP(A515,'VNIBOR đã xử lý'!$A:$T,13,0)</f>
        <v>0.02764220571</v>
      </c>
      <c r="D515" s="148">
        <f>VLOOKUP(A515,'VNIBOR đã xử lý'!$A:$T,14,0)</f>
        <v>0.02860291429</v>
      </c>
      <c r="E515" s="148">
        <f>VLOOKUP(A515,'VNIBOR đã xử lý'!$A:$T,15,0)</f>
        <v>0.03043699429</v>
      </c>
      <c r="F515" s="148">
        <f>VLOOKUP(A515,'VNIBOR đã xử lý'!$A:$T,16,0)</f>
        <v>0.03253308571</v>
      </c>
      <c r="G515" s="148">
        <f>VLOOKUP(A515,'VNIBOR đã xử lý'!$A:$T,17,0)</f>
        <v>0.03353746286</v>
      </c>
      <c r="H515" s="148">
        <f>VLOOKUP(A515,'VNIBOR đã xử lý'!$A:$T,18,0)</f>
        <v>0.03550254857</v>
      </c>
      <c r="I515" s="148">
        <f>VLOOKUP(A515,'VNIBOR đã xử lý'!$A:$T,19,0)</f>
        <v>0.03685627429</v>
      </c>
      <c r="J515" s="191">
        <f>VLOOKUP(A515,VBMA!$A:$AF,4,0)/100</f>
        <v>0.03821</v>
      </c>
      <c r="K515" s="191">
        <f>VLOOKUP(A515,VBMA!$A:$AF,7,0)/100</f>
        <v>0.03821</v>
      </c>
      <c r="L515" s="191">
        <f>VLOOKUP(A515,VBMA!$A:$AF,10,0)/100</f>
        <v>0.03837</v>
      </c>
      <c r="M515" s="191">
        <f>VLOOKUP(A515,VBMA!$A:$AF,13,0)/100</f>
        <v>0.03855</v>
      </c>
      <c r="N515" s="191">
        <f>VLOOKUP(A515,VBMA!$A:$AF,16,0)/100</f>
        <v>0.03872</v>
      </c>
      <c r="O515" s="191">
        <f>VLOOKUP(A515,VBMA!$A:$AF,19,0)/100</f>
        <v>0.03965</v>
      </c>
      <c r="P515" s="191">
        <f>VLOOKUP(A515,VBMA!$A:$AF,22,0)/100</f>
        <v>0.04408</v>
      </c>
      <c r="Q515" s="191">
        <f>VLOOKUP(A515,VBMA!$A:$AF,25,0)/100</f>
        <v>0.04558</v>
      </c>
      <c r="R515" s="191">
        <f>VLOOKUP(A515,VBMA!$A:$AF,28,0)/100</f>
        <v>0.04795</v>
      </c>
      <c r="S515" s="191">
        <f>VLOOKUP(A515,VBMA!$A:$AF,31,0)/100</f>
        <v>0.04909</v>
      </c>
    </row>
    <row r="516" ht="15.75" customHeight="1">
      <c r="A516" s="108">
        <f>VBMA!A515</f>
        <v>44980</v>
      </c>
      <c r="B516" s="148">
        <f>VLOOKUP(A516,'VNIBOR đã xử lý'!$A:$T,12,0)</f>
        <v>0.02665522286</v>
      </c>
      <c r="C516" s="148">
        <f>VLOOKUP(A516,'VNIBOR đã xử lý'!$A:$T,13,0)</f>
        <v>0.02787474286</v>
      </c>
      <c r="D516" s="148">
        <f>VLOOKUP(A516,'VNIBOR đã xử lý'!$A:$T,14,0)</f>
        <v>0.02883293714</v>
      </c>
      <c r="E516" s="148">
        <f>VLOOKUP(A516,'VNIBOR đã xử lý'!$A:$T,15,0)</f>
        <v>0.03018312</v>
      </c>
      <c r="F516" s="148">
        <f>VLOOKUP(A516,'VNIBOR đã xử lý'!$A:$T,16,0)</f>
        <v>0.03231728</v>
      </c>
      <c r="G516" s="148">
        <f>VLOOKUP(A516,'VNIBOR đã xử lý'!$A:$T,17,0)</f>
        <v>0.03340613714</v>
      </c>
      <c r="H516" s="148">
        <f>VLOOKUP(A516,'VNIBOR đã xử lý'!$A:$T,18,0)</f>
        <v>0.03540963429</v>
      </c>
      <c r="I516" s="148">
        <f>VLOOKUP(A516,'VNIBOR đã xử lý'!$A:$T,19,0)</f>
        <v>0.03675981714</v>
      </c>
      <c r="J516" s="191">
        <f>VLOOKUP(A516,VBMA!$A:$AF,4,0)/100</f>
        <v>0.03811</v>
      </c>
      <c r="K516" s="191">
        <f>VLOOKUP(A516,VBMA!$A:$AF,7,0)/100</f>
        <v>0.03811</v>
      </c>
      <c r="L516" s="191">
        <f>VLOOKUP(A516,VBMA!$A:$AF,10,0)/100</f>
        <v>0.03827</v>
      </c>
      <c r="M516" s="191">
        <f>VLOOKUP(A516,VBMA!$A:$AF,13,0)/100</f>
        <v>0.03845</v>
      </c>
      <c r="N516" s="191">
        <f>VLOOKUP(A516,VBMA!$A:$AF,16,0)/100</f>
        <v>0.03864</v>
      </c>
      <c r="O516" s="191">
        <f>VLOOKUP(A516,VBMA!$A:$AF,19,0)/100</f>
        <v>0.03995</v>
      </c>
      <c r="P516" s="191">
        <f>VLOOKUP(A516,VBMA!$A:$AF,22,0)/100</f>
        <v>0.04412</v>
      </c>
      <c r="Q516" s="191">
        <f>VLOOKUP(A516,VBMA!$A:$AF,25,0)/100</f>
        <v>0.04536</v>
      </c>
      <c r="R516" s="191">
        <f>VLOOKUP(A516,VBMA!$A:$AF,28,0)/100</f>
        <v>0.04795</v>
      </c>
      <c r="S516" s="191">
        <f>VLOOKUP(A516,VBMA!$A:$AF,31,0)/100</f>
        <v>0.04909</v>
      </c>
    </row>
    <row r="517" ht="15.75" customHeight="1">
      <c r="A517" s="108">
        <f>VBMA!A516</f>
        <v>44979</v>
      </c>
      <c r="B517" s="148">
        <f>VLOOKUP(A517,'VNIBOR đã xử lý'!$A:$T,12,0)</f>
        <v>0.02684312572</v>
      </c>
      <c r="C517" s="148">
        <f>VLOOKUP(A517,'VNIBOR đã xử lý'!$A:$T,13,0)</f>
        <v>0.02798538639</v>
      </c>
      <c r="D517" s="148">
        <f>VLOOKUP(A517,'VNIBOR đã xử lý'!$A:$T,14,0)</f>
        <v>0.02899584775</v>
      </c>
      <c r="E517" s="148">
        <f>VLOOKUP(A517,'VNIBOR đã xử lý'!$A:$T,15,0)</f>
        <v>0.03070923875</v>
      </c>
      <c r="F517" s="148">
        <f>VLOOKUP(A517,'VNIBOR đã xử lý'!$A:$T,16,0)</f>
        <v>0.03268622837</v>
      </c>
      <c r="G517" s="148">
        <f>VLOOKUP(A517,'VNIBOR đã xử lý'!$A:$T,17,0)</f>
        <v>0.03378455594</v>
      </c>
      <c r="H517" s="148">
        <f>VLOOKUP(A517,'VNIBOR đã xử lý'!$A:$T,18,0)</f>
        <v>0.03589334487</v>
      </c>
      <c r="I517" s="148">
        <f>VLOOKUP(A517,'VNIBOR đã xử lý'!$A:$T,19,0)</f>
        <v>0.03699167243</v>
      </c>
      <c r="J517" s="191">
        <f>VLOOKUP(A517,VBMA!$A:$AF,4,0)/100</f>
        <v>0.03809</v>
      </c>
      <c r="K517" s="191">
        <f>VLOOKUP(A517,VBMA!$A:$AF,7,0)/100</f>
        <v>0.03809</v>
      </c>
      <c r="L517" s="191">
        <f>VLOOKUP(A517,VBMA!$A:$AF,10,0)/100</f>
        <v>0.03809</v>
      </c>
      <c r="M517" s="191">
        <f>VLOOKUP(A517,VBMA!$A:$AF,13,0)/100</f>
        <v>0.03825</v>
      </c>
      <c r="N517" s="191">
        <f>VLOOKUP(A517,VBMA!$A:$AF,16,0)/100</f>
        <v>0.03841</v>
      </c>
      <c r="O517" s="191">
        <f>VLOOKUP(A517,VBMA!$A:$AF,19,0)/100</f>
        <v>0.0395</v>
      </c>
      <c r="P517" s="191">
        <f>VLOOKUP(A517,VBMA!$A:$AF,22,0)/100</f>
        <v>0.04355</v>
      </c>
      <c r="Q517" s="191">
        <f>VLOOKUP(A517,VBMA!$A:$AF,25,0)/100</f>
        <v>0.045</v>
      </c>
      <c r="R517" s="191">
        <f>VLOOKUP(A517,VBMA!$A:$AF,28,0)/100</f>
        <v>0.04786</v>
      </c>
      <c r="S517" s="191">
        <f>VLOOKUP(A517,VBMA!$A:$AF,31,0)/100</f>
        <v>0.04905</v>
      </c>
    </row>
    <row r="518" ht="15.75" customHeight="1">
      <c r="A518" s="108">
        <f>VBMA!A517</f>
        <v>44978</v>
      </c>
      <c r="B518" s="148">
        <f>VLOOKUP(A518,'VNIBOR đã xử lý'!$A:$T,12,0)</f>
        <v>0.02145567661</v>
      </c>
      <c r="C518" s="148">
        <f>VLOOKUP(A518,'VNIBOR đã xử lý'!$A:$T,13,0)</f>
        <v>0.02293537844</v>
      </c>
      <c r="D518" s="148">
        <f>VLOOKUP(A518,'VNIBOR đã xử lý'!$A:$T,14,0)</f>
        <v>0.02467620413</v>
      </c>
      <c r="E518" s="148">
        <f>VLOOKUP(A518,'VNIBOR đã xử lý'!$A:$T,15,0)</f>
        <v>0.02872362385</v>
      </c>
      <c r="F518" s="148">
        <f>VLOOKUP(A518,'VNIBOR đã xử lý'!$A:$T,16,0)</f>
        <v>0.03177006881</v>
      </c>
      <c r="G518" s="148">
        <f>VLOOKUP(A518,'VNIBOR đã xử lý'!$A:$T,17,0)</f>
        <v>0.03277104358</v>
      </c>
      <c r="H518" s="148">
        <f>VLOOKUP(A518,'VNIBOR đã xử lý'!$A:$T,18,0)</f>
        <v>0.03481651376</v>
      </c>
      <c r="I518" s="148">
        <f>VLOOKUP(A518,'VNIBOR đã xử lý'!$A:$T,19,0)</f>
        <v>0.03638325688</v>
      </c>
      <c r="J518" s="191">
        <f>VLOOKUP(A518,VBMA!$A:$AF,4,0)/100</f>
        <v>0.03795</v>
      </c>
      <c r="K518" s="191">
        <f>VLOOKUP(A518,VBMA!$A:$AF,7,0)/100</f>
        <v>0.03795</v>
      </c>
      <c r="L518" s="191">
        <f>VLOOKUP(A518,VBMA!$A:$AF,10,0)/100</f>
        <v>0.03786</v>
      </c>
      <c r="M518" s="191">
        <f>VLOOKUP(A518,VBMA!$A:$AF,13,0)/100</f>
        <v>0.03798</v>
      </c>
      <c r="N518" s="191">
        <f>VLOOKUP(A518,VBMA!$A:$AF,16,0)/100</f>
        <v>0.03809</v>
      </c>
      <c r="O518" s="191">
        <f>VLOOKUP(A518,VBMA!$A:$AF,19,0)/100</f>
        <v>0.0388</v>
      </c>
      <c r="P518" s="191">
        <f>VLOOKUP(A518,VBMA!$A:$AF,22,0)/100</f>
        <v>0.04268</v>
      </c>
      <c r="Q518" s="191">
        <f>VLOOKUP(A518,VBMA!$A:$AF,25,0)/100</f>
        <v>0.04414</v>
      </c>
      <c r="R518" s="191">
        <f>VLOOKUP(A518,VBMA!$A:$AF,28,0)/100</f>
        <v>0.04768</v>
      </c>
      <c r="S518" s="191">
        <f>VLOOKUP(A518,VBMA!$A:$AF,31,0)/100</f>
        <v>0.04891</v>
      </c>
    </row>
    <row r="519" ht="15.75" customHeight="1">
      <c r="A519" s="108">
        <f>VBMA!A518</f>
        <v>44977</v>
      </c>
      <c r="B519" s="148">
        <f>VLOOKUP(A519,'VNIBOR đã xử lý'!$A:$T,12,0)</f>
        <v>0.01942640449</v>
      </c>
      <c r="C519" s="148">
        <f>VLOOKUP(A519,'VNIBOR đã xử lý'!$A:$T,13,0)</f>
        <v>0.02129269663</v>
      </c>
      <c r="D519" s="148">
        <f>VLOOKUP(A519,'VNIBOR đã xử lý'!$A:$T,14,0)</f>
        <v>0.02332865169</v>
      </c>
      <c r="E519" s="148">
        <f>VLOOKUP(A519,'VNIBOR đã xử lý'!$A:$T,15,0)</f>
        <v>0.02748539326</v>
      </c>
      <c r="F519" s="148">
        <f>VLOOKUP(A519,'VNIBOR đã xử lý'!$A:$T,16,0)</f>
        <v>0.03028483146</v>
      </c>
      <c r="G519" s="148">
        <f>VLOOKUP(A519,'VNIBOR đã xử lý'!$A:$T,17,0)</f>
        <v>0.03164213483</v>
      </c>
      <c r="H519" s="148">
        <f>VLOOKUP(A519,'VNIBOR đã xử lý'!$A:$T,18,0)</f>
        <v>0.03393258427</v>
      </c>
      <c r="I519" s="148">
        <f>VLOOKUP(A519,'VNIBOR đã xử lý'!$A:$T,19,0)</f>
        <v>0.03584129213</v>
      </c>
      <c r="J519" s="191">
        <f>VLOOKUP(A519,VBMA!$A:$AF,4,0)/100</f>
        <v>0.03775</v>
      </c>
      <c r="K519" s="191">
        <f>VLOOKUP(A519,VBMA!$A:$AF,7,0)/100</f>
        <v>0.03775</v>
      </c>
      <c r="L519" s="191">
        <f>VLOOKUP(A519,VBMA!$A:$AF,10,0)/100</f>
        <v>0.03784</v>
      </c>
      <c r="M519" s="191">
        <f>VLOOKUP(A519,VBMA!$A:$AF,13,0)/100</f>
        <v>0.03794</v>
      </c>
      <c r="N519" s="191">
        <f>VLOOKUP(A519,VBMA!$A:$AF,16,0)/100</f>
        <v>0.03805</v>
      </c>
      <c r="O519" s="191">
        <f>VLOOKUP(A519,VBMA!$A:$AF,19,0)/100</f>
        <v>0.0385</v>
      </c>
      <c r="P519" s="191">
        <f>VLOOKUP(A519,VBMA!$A:$AF,22,0)/100</f>
        <v>0.04223</v>
      </c>
      <c r="Q519" s="191">
        <f>VLOOKUP(A519,VBMA!$A:$AF,25,0)/100</f>
        <v>0.04386</v>
      </c>
      <c r="R519" s="191">
        <f>VLOOKUP(A519,VBMA!$A:$AF,28,0)/100</f>
        <v>0.04764</v>
      </c>
      <c r="S519" s="191">
        <f>VLOOKUP(A519,VBMA!$A:$AF,31,0)/100</f>
        <v>0.04886</v>
      </c>
    </row>
    <row r="520" ht="15.75" customHeight="1">
      <c r="A520" s="108">
        <f>VBMA!A519</f>
        <v>44974</v>
      </c>
      <c r="B520" s="148">
        <f>VLOOKUP(A520,'VNIBOR đã xử lý'!$A:$T,12,0)</f>
        <v>0.02009758305</v>
      </c>
      <c r="C520" s="148">
        <f>VLOOKUP(A520,'VNIBOR đã xử lý'!$A:$T,13,0)</f>
        <v>0.02190507446</v>
      </c>
      <c r="D520" s="148">
        <f>VLOOKUP(A520,'VNIBOR đã xử lý'!$A:$T,14,0)</f>
        <v>0.02371256586</v>
      </c>
      <c r="E520" s="148">
        <f>VLOOKUP(A520,'VNIBOR đã xử lý'!$A:$T,15,0)</f>
        <v>0.02754272623</v>
      </c>
      <c r="F520" s="148">
        <f>VLOOKUP(A520,'VNIBOR đã xử lý'!$A:$T,16,0)</f>
        <v>0.03072735395</v>
      </c>
      <c r="G520" s="148">
        <f>VLOOKUP(A520,'VNIBOR đã xử lý'!$A:$T,17,0)</f>
        <v>0.03214752577</v>
      </c>
      <c r="H520" s="148">
        <f>VLOOKUP(A520,'VNIBOR đã xử lý'!$A:$T,18,0)</f>
        <v>0.03455751432</v>
      </c>
      <c r="I520" s="148">
        <f>VLOOKUP(A520,'VNIBOR đã xử lý'!$A:$T,19,0)</f>
        <v>0.03606375716</v>
      </c>
      <c r="J520" s="191">
        <f>VLOOKUP(A520,VBMA!$A:$AF,4,0)/100</f>
        <v>0.03757</v>
      </c>
      <c r="K520" s="191">
        <f>VLOOKUP(A520,VBMA!$A:$AF,7,0)/100</f>
        <v>0.03757</v>
      </c>
      <c r="L520" s="191">
        <f>VLOOKUP(A520,VBMA!$A:$AF,10,0)/100</f>
        <v>0.0378</v>
      </c>
      <c r="M520" s="191">
        <f>VLOOKUP(A520,VBMA!$A:$AF,13,0)/100</f>
        <v>0.0379</v>
      </c>
      <c r="N520" s="191">
        <f>VLOOKUP(A520,VBMA!$A:$AF,16,0)/100</f>
        <v>0.038</v>
      </c>
      <c r="O520" s="191">
        <f>VLOOKUP(A520,VBMA!$A:$AF,19,0)/100</f>
        <v>0.03815</v>
      </c>
      <c r="P520" s="191">
        <f>VLOOKUP(A520,VBMA!$A:$AF,22,0)/100</f>
        <v>0.04178</v>
      </c>
      <c r="Q520" s="191">
        <f>VLOOKUP(A520,VBMA!$A:$AF,25,0)/100</f>
        <v>0.04384</v>
      </c>
      <c r="R520" s="191">
        <f>VLOOKUP(A520,VBMA!$A:$AF,28,0)/100</f>
        <v>0.04764</v>
      </c>
      <c r="S520" s="191">
        <f>VLOOKUP(A520,VBMA!$A:$AF,31,0)/100</f>
        <v>0.04886</v>
      </c>
    </row>
    <row r="521" ht="15.75" customHeight="1">
      <c r="A521" s="108">
        <f>VBMA!A520</f>
        <v>44973</v>
      </c>
      <c r="B521" s="148">
        <f>VLOOKUP(A521,'VNIBOR đã xử lý'!$A:$T,12,0)</f>
        <v>0.02079455814</v>
      </c>
      <c r="C521" s="148">
        <f>VLOOKUP(A521,'VNIBOR đã xử lý'!$A:$T,13,0)</f>
        <v>0.022542</v>
      </c>
      <c r="D521" s="148">
        <f>VLOOKUP(A521,'VNIBOR đã xử lý'!$A:$T,14,0)</f>
        <v>0.02420206977</v>
      </c>
      <c r="E521" s="148">
        <f>VLOOKUP(A521,'VNIBOR đã xử lý'!$A:$T,15,0)</f>
        <v>0.02778432558</v>
      </c>
      <c r="F521" s="148">
        <f>VLOOKUP(A521,'VNIBOR đã xử lý'!$A:$T,16,0)</f>
        <v>0.0312792093</v>
      </c>
      <c r="G521" s="148">
        <f>VLOOKUP(A521,'VNIBOR đã xử lý'!$A:$T,17,0)</f>
        <v>0.0325024186</v>
      </c>
      <c r="H521" s="148">
        <f>VLOOKUP(A521,'VNIBOR đã xử lý'!$A:$T,18,0)</f>
        <v>0.0351235814</v>
      </c>
      <c r="I521" s="148">
        <f>VLOOKUP(A521,'VNIBOR đã xử lý'!$A:$T,19,0)</f>
        <v>0.0363467907</v>
      </c>
      <c r="J521" s="191">
        <f>VLOOKUP(A521,VBMA!$A:$AF,4,0)/100</f>
        <v>0.03757</v>
      </c>
      <c r="K521" s="191">
        <f>VLOOKUP(A521,VBMA!$A:$AF,7,0)/100</f>
        <v>0.03748</v>
      </c>
      <c r="L521" s="191">
        <f>VLOOKUP(A521,VBMA!$A:$AF,10,0)/100</f>
        <v>0.0377</v>
      </c>
      <c r="M521" s="191">
        <f>VLOOKUP(A521,VBMA!$A:$AF,13,0)/100</f>
        <v>0.03785</v>
      </c>
      <c r="N521" s="191">
        <f>VLOOKUP(A521,VBMA!$A:$AF,16,0)/100</f>
        <v>0.038</v>
      </c>
      <c r="O521" s="191">
        <f>VLOOKUP(A521,VBMA!$A:$AF,19,0)/100</f>
        <v>0.03795</v>
      </c>
      <c r="P521" s="191">
        <f>VLOOKUP(A521,VBMA!$A:$AF,22,0)/100</f>
        <v>0.04182</v>
      </c>
      <c r="Q521" s="191">
        <f>VLOOKUP(A521,VBMA!$A:$AF,25,0)/100</f>
        <v>0.0437</v>
      </c>
      <c r="R521" s="191">
        <f>VLOOKUP(A521,VBMA!$A:$AF,28,0)/100</f>
        <v>0.04764</v>
      </c>
      <c r="S521" s="191">
        <f>VLOOKUP(A521,VBMA!$A:$AF,31,0)/100</f>
        <v>0.04886</v>
      </c>
    </row>
    <row r="522" ht="15.75" customHeight="1">
      <c r="A522" s="108">
        <f>VBMA!A521</f>
        <v>44972</v>
      </c>
      <c r="B522" s="148">
        <f>VLOOKUP(A522,'VNIBOR đã xử lý'!$A:$T,12,0)</f>
        <v>0.01586719818</v>
      </c>
      <c r="C522" s="148">
        <f>VLOOKUP(A522,'VNIBOR đã xử lý'!$A:$T,13,0)</f>
        <v>0.0182131549</v>
      </c>
      <c r="D522" s="148">
        <f>VLOOKUP(A522,'VNIBOR đã xử lý'!$A:$T,14,0)</f>
        <v>0.02175341686</v>
      </c>
      <c r="E522" s="148">
        <f>VLOOKUP(A522,'VNIBOR đã xử lý'!$A:$T,15,0)</f>
        <v>0.02699982916</v>
      </c>
      <c r="F522" s="148">
        <f>VLOOKUP(A522,'VNIBOR đã xử lý'!$A:$T,16,0)</f>
        <v>0.03071070615</v>
      </c>
      <c r="G522" s="148">
        <f>VLOOKUP(A522,'VNIBOR đã xử lý'!$A:$T,17,0)</f>
        <v>0.0322035877</v>
      </c>
      <c r="H522" s="148">
        <f>VLOOKUP(A522,'VNIBOR đã xử lý'!$A:$T,18,0)</f>
        <v>0.03454954442</v>
      </c>
      <c r="I522" s="148">
        <f>VLOOKUP(A522,'VNIBOR đã xử lý'!$A:$T,19,0)</f>
        <v>0.03599977221</v>
      </c>
      <c r="J522" s="191">
        <f>VLOOKUP(A522,VBMA!$A:$AF,4,0)/100</f>
        <v>0.03745</v>
      </c>
      <c r="K522" s="191">
        <f>VLOOKUP(A522,VBMA!$A:$AF,7,0)/100</f>
        <v>0.03736</v>
      </c>
      <c r="L522" s="191">
        <f>VLOOKUP(A522,VBMA!$A:$AF,10,0)/100</f>
        <v>0.03764</v>
      </c>
      <c r="M522" s="191">
        <f>VLOOKUP(A522,VBMA!$A:$AF,13,0)/100</f>
        <v>0.0378</v>
      </c>
      <c r="N522" s="191">
        <f>VLOOKUP(A522,VBMA!$A:$AF,16,0)/100</f>
        <v>0.03795</v>
      </c>
      <c r="O522" s="191">
        <f>VLOOKUP(A522,VBMA!$A:$AF,19,0)/100</f>
        <v>0.03755</v>
      </c>
      <c r="P522" s="191">
        <f>VLOOKUP(A522,VBMA!$A:$AF,22,0)/100</f>
        <v>0.04076</v>
      </c>
      <c r="Q522" s="191">
        <f>VLOOKUP(A522,VBMA!$A:$AF,25,0)/100</f>
        <v>0.04284</v>
      </c>
      <c r="R522" s="191">
        <f>VLOOKUP(A522,VBMA!$A:$AF,28,0)/100</f>
        <v>0.04755</v>
      </c>
      <c r="S522" s="191">
        <f>VLOOKUP(A522,VBMA!$A:$AF,31,0)/100</f>
        <v>0.04886</v>
      </c>
    </row>
    <row r="523" ht="15.75" customHeight="1">
      <c r="A523" s="108">
        <f>VBMA!A522</f>
        <v>44971</v>
      </c>
      <c r="B523" s="148">
        <f>VLOOKUP(A523,'VNIBOR đã xử lý'!$A:$T,12,0)</f>
        <v>0.01766915995</v>
      </c>
      <c r="C523" s="148">
        <f>VLOOKUP(A523,'VNIBOR đã xử lý'!$A:$T,13,0)</f>
        <v>0.01991012658</v>
      </c>
      <c r="D523" s="148">
        <f>VLOOKUP(A523,'VNIBOR đã xử lý'!$A:$T,14,0)</f>
        <v>0.02378872267</v>
      </c>
      <c r="E523" s="148">
        <f>VLOOKUP(A523,'VNIBOR đã xử lý'!$A:$T,15,0)</f>
        <v>0.028529229</v>
      </c>
      <c r="F523" s="148">
        <f>VLOOKUP(A523,'VNIBOR đã xử lý'!$A:$T,16,0)</f>
        <v>0.03197686997</v>
      </c>
      <c r="G523" s="148">
        <f>VLOOKUP(A523,'VNIBOR đã xử lý'!$A:$T,17,0)</f>
        <v>0.03326973533</v>
      </c>
      <c r="H523" s="148">
        <f>VLOOKUP(A523,'VNIBOR đã xử lý'!$A:$T,18,0)</f>
        <v>0.03546760644</v>
      </c>
      <c r="I523" s="148">
        <f>VLOOKUP(A523,'VNIBOR đã xử lý'!$A:$T,19,0)</f>
        <v>0.03645880322</v>
      </c>
      <c r="J523" s="191">
        <f>VLOOKUP(A523,VBMA!$A:$AF,4,0)/100</f>
        <v>0.03745</v>
      </c>
      <c r="K523" s="191">
        <f>VLOOKUP(A523,VBMA!$A:$AF,7,0)/100</f>
        <v>0.03736</v>
      </c>
      <c r="L523" s="191">
        <f>VLOOKUP(A523,VBMA!$A:$AF,10,0)/100</f>
        <v>0.03764</v>
      </c>
      <c r="M523" s="191">
        <f>VLOOKUP(A523,VBMA!$A:$AF,13,0)/100</f>
        <v>0.0378</v>
      </c>
      <c r="N523" s="191">
        <f>VLOOKUP(A523,VBMA!$A:$AF,16,0)/100</f>
        <v>0.03795</v>
      </c>
      <c r="O523" s="191">
        <f>VLOOKUP(A523,VBMA!$A:$AF,19,0)/100</f>
        <v>0.0376</v>
      </c>
      <c r="P523" s="191">
        <f>VLOOKUP(A523,VBMA!$A:$AF,22,0)/100</f>
        <v>0.04067</v>
      </c>
      <c r="Q523" s="191">
        <f>VLOOKUP(A523,VBMA!$A:$AF,25,0)/100</f>
        <v>0.04294</v>
      </c>
      <c r="R523" s="191">
        <f>VLOOKUP(A523,VBMA!$A:$AF,28,0)/100</f>
        <v>0.04755</v>
      </c>
      <c r="S523" s="191">
        <f>VLOOKUP(A523,VBMA!$A:$AF,31,0)/100</f>
        <v>0.04886</v>
      </c>
    </row>
    <row r="524" ht="15.75" customHeight="1">
      <c r="A524" s="108">
        <f>VBMA!A523</f>
        <v>44970</v>
      </c>
      <c r="B524" s="148">
        <f>VLOOKUP(A524,'VNIBOR đã xử lý'!$A:$T,12,0)</f>
        <v>0.01997772622</v>
      </c>
      <c r="C524" s="148">
        <f>VLOOKUP(A524,'VNIBOR đã xử lý'!$A:$T,13,0)</f>
        <v>0.02224593968</v>
      </c>
      <c r="D524" s="148">
        <f>VLOOKUP(A524,'VNIBOR đã xử lý'!$A:$T,14,0)</f>
        <v>0.02556102088</v>
      </c>
      <c r="E524" s="148">
        <f>VLOOKUP(A524,'VNIBOR đã xử lý'!$A:$T,15,0)</f>
        <v>0.03035916473</v>
      </c>
      <c r="F524" s="148">
        <f>VLOOKUP(A524,'VNIBOR đã xử lý'!$A:$T,16,0)</f>
        <v>0.03306357309</v>
      </c>
      <c r="G524" s="148">
        <f>VLOOKUP(A524,'VNIBOR đã xử lý'!$A:$T,17,0)</f>
        <v>0.03437215777</v>
      </c>
      <c r="H524" s="148">
        <f>VLOOKUP(A524,'VNIBOR đã xử lý'!$A:$T,18,0)</f>
        <v>0.03681484919</v>
      </c>
      <c r="I524" s="148">
        <f>VLOOKUP(A524,'VNIBOR đã xử lý'!$A:$T,19,0)</f>
        <v>0.03720742459</v>
      </c>
      <c r="J524" s="191">
        <f>VLOOKUP(A524,VBMA!$A:$AF,4,0)/100</f>
        <v>0.0376</v>
      </c>
      <c r="K524" s="191">
        <f>VLOOKUP(A524,VBMA!$A:$AF,7,0)/100</f>
        <v>0.0375</v>
      </c>
      <c r="L524" s="191">
        <f>VLOOKUP(A524,VBMA!$A:$AF,10,0)/100</f>
        <v>0.03775</v>
      </c>
      <c r="M524" s="191">
        <f>VLOOKUP(A524,VBMA!$A:$AF,13,0)/100</f>
        <v>0.03795</v>
      </c>
      <c r="N524" s="191">
        <f>VLOOKUP(A524,VBMA!$A:$AF,16,0)/100</f>
        <v>0.03815</v>
      </c>
      <c r="O524" s="191">
        <f>VLOOKUP(A524,VBMA!$A:$AF,19,0)/100</f>
        <v>0.0375</v>
      </c>
      <c r="P524" s="191">
        <f>VLOOKUP(A524,VBMA!$A:$AF,22,0)/100</f>
        <v>0.04114</v>
      </c>
      <c r="Q524" s="191">
        <f>VLOOKUP(A524,VBMA!$A:$AF,25,0)/100</f>
        <v>0.04309</v>
      </c>
      <c r="R524" s="191">
        <f>VLOOKUP(A524,VBMA!$A:$AF,28,0)/100</f>
        <v>0.04785</v>
      </c>
      <c r="S524" s="191">
        <f>VLOOKUP(A524,VBMA!$A:$AF,31,0)/100</f>
        <v>0.0491</v>
      </c>
    </row>
    <row r="525" ht="15.75" customHeight="1">
      <c r="A525" s="108">
        <f>VBMA!A524</f>
        <v>44967</v>
      </c>
      <c r="B525" s="148">
        <f>VLOOKUP(A525,'VNIBOR đã xử lý'!$A:$T,12,0)</f>
        <v>0.0215174478</v>
      </c>
      <c r="C525" s="148">
        <f>VLOOKUP(A525,'VNIBOR đã xử lý'!$A:$T,13,0)</f>
        <v>0.02359559165</v>
      </c>
      <c r="D525" s="148">
        <f>VLOOKUP(A525,'VNIBOR đã xử lý'!$A:$T,14,0)</f>
        <v>0.02653962877</v>
      </c>
      <c r="E525" s="148">
        <f>VLOOKUP(A525,'VNIBOR đã xử lý'!$A:$T,15,0)</f>
        <v>0.03086909513</v>
      </c>
      <c r="F525" s="148">
        <f>VLOOKUP(A525,'VNIBOR đã xử lý'!$A:$T,16,0)</f>
        <v>0.0339863109</v>
      </c>
      <c r="G525" s="148">
        <f>VLOOKUP(A525,'VNIBOR đã xử lý'!$A:$T,17,0)</f>
        <v>0.03472232019</v>
      </c>
      <c r="H525" s="148">
        <f>VLOOKUP(A525,'VNIBOR đã xử lý'!$A:$T,18,0)</f>
        <v>0.03680046404</v>
      </c>
      <c r="I525" s="148">
        <f>VLOOKUP(A525,'VNIBOR đã xử lý'!$A:$T,19,0)</f>
        <v>0.03706023202</v>
      </c>
      <c r="J525" s="191">
        <f>VLOOKUP(A525,VBMA!$A:$AF,4,0)/100</f>
        <v>0.03732</v>
      </c>
      <c r="K525" s="191">
        <f>VLOOKUP(A525,VBMA!$A:$AF,7,0)/100</f>
        <v>0.03741</v>
      </c>
      <c r="L525" s="191">
        <f>VLOOKUP(A525,VBMA!$A:$AF,10,0)/100</f>
        <v>0.03759</v>
      </c>
      <c r="M525" s="191">
        <f>VLOOKUP(A525,VBMA!$A:$AF,13,0)/100</f>
        <v>0.03782</v>
      </c>
      <c r="N525" s="191">
        <f>VLOOKUP(A525,VBMA!$A:$AF,16,0)/100</f>
        <v>0.03805</v>
      </c>
      <c r="O525" s="191">
        <f>VLOOKUP(A525,VBMA!$A:$AF,19,0)/100</f>
        <v>0.03755</v>
      </c>
      <c r="P525" s="191">
        <f>VLOOKUP(A525,VBMA!$A:$AF,22,0)/100</f>
        <v>0.04113</v>
      </c>
      <c r="Q525" s="191">
        <f>VLOOKUP(A525,VBMA!$A:$AF,25,0)/100</f>
        <v>0.04321</v>
      </c>
      <c r="R525" s="191">
        <f>VLOOKUP(A525,VBMA!$A:$AF,28,0)/100</f>
        <v>0.04741</v>
      </c>
      <c r="S525" s="191">
        <f>VLOOKUP(A525,VBMA!$A:$AF,31,0)/100</f>
        <v>0.04895</v>
      </c>
    </row>
    <row r="526" ht="15.75" customHeight="1">
      <c r="A526" s="108">
        <f>VBMA!A525</f>
        <v>44966</v>
      </c>
      <c r="B526" s="148">
        <f>VLOOKUP(A526,'VNIBOR đã xử lý'!$A:$T,12,0)</f>
        <v>0.02300004624</v>
      </c>
      <c r="C526" s="148">
        <f>VLOOKUP(A526,'VNIBOR đã xử lý'!$A:$T,13,0)</f>
        <v>0.02504739884</v>
      </c>
      <c r="D526" s="148">
        <f>VLOOKUP(A526,'VNIBOR đã xử lý'!$A:$T,14,0)</f>
        <v>0.02779172254</v>
      </c>
      <c r="E526" s="148">
        <f>VLOOKUP(A526,'VNIBOR đã xử lý'!$A:$T,15,0)</f>
        <v>0.03192998844</v>
      </c>
      <c r="F526" s="148">
        <f>VLOOKUP(A526,'VNIBOR đã xử lý'!$A:$T,16,0)</f>
        <v>0.03476143353</v>
      </c>
      <c r="G526" s="148">
        <f>VLOOKUP(A526,'VNIBOR đã xử lý'!$A:$T,17,0)</f>
        <v>0.03528416185</v>
      </c>
      <c r="H526" s="148">
        <f>VLOOKUP(A526,'VNIBOR đã xử lý'!$A:$T,18,0)</f>
        <v>0.03724439306</v>
      </c>
      <c r="I526" s="148">
        <f>VLOOKUP(A526,'VNIBOR đã xử lý'!$A:$T,19,0)</f>
        <v>0.03746219653</v>
      </c>
      <c r="J526" s="191">
        <f>VLOOKUP(A526,VBMA!$A:$AF,4,0)/100</f>
        <v>0.03768</v>
      </c>
      <c r="K526" s="191">
        <f>VLOOKUP(A526,VBMA!$A:$AF,7,0)/100</f>
        <v>0.0375</v>
      </c>
      <c r="L526" s="191">
        <f>VLOOKUP(A526,VBMA!$A:$AF,10,0)/100</f>
        <v>0.03773</v>
      </c>
      <c r="M526" s="191">
        <f>VLOOKUP(A526,VBMA!$A:$AF,13,0)/100</f>
        <v>0.03791</v>
      </c>
      <c r="N526" s="191">
        <f>VLOOKUP(A526,VBMA!$A:$AF,16,0)/100</f>
        <v>0.03809</v>
      </c>
      <c r="O526" s="191">
        <f>VLOOKUP(A526,VBMA!$A:$AF,19,0)/100</f>
        <v>0.0374</v>
      </c>
      <c r="P526" s="191">
        <f>VLOOKUP(A526,VBMA!$A:$AF,22,0)/100</f>
        <v>0.04101</v>
      </c>
      <c r="Q526" s="191">
        <f>VLOOKUP(A526,VBMA!$A:$AF,25,0)/100</f>
        <v>0.04314</v>
      </c>
      <c r="R526" s="191">
        <f>VLOOKUP(A526,VBMA!$A:$AF,28,0)/100</f>
        <v>0.04723</v>
      </c>
      <c r="S526" s="191">
        <f>VLOOKUP(A526,VBMA!$A:$AF,31,0)/100</f>
        <v>0.04886</v>
      </c>
    </row>
    <row r="527" ht="15.75" customHeight="1">
      <c r="A527" s="108">
        <f>VBMA!A526</f>
        <v>44965</v>
      </c>
      <c r="B527" s="148">
        <f>VLOOKUP(A527,'VNIBOR đã xử lý'!$A:$T,12,0)</f>
        <v>0.02439328392</v>
      </c>
      <c r="C527" s="148">
        <f>VLOOKUP(A527,'VNIBOR đã xử lý'!$A:$T,13,0)</f>
        <v>0.02628623717</v>
      </c>
      <c r="D527" s="148">
        <f>VLOOKUP(A527,'VNIBOR đã xử lý'!$A:$T,14,0)</f>
        <v>0.02886753706</v>
      </c>
      <c r="E527" s="148">
        <f>VLOOKUP(A527,'VNIBOR đã xử lý'!$A:$T,15,0)</f>
        <v>0.03239531357</v>
      </c>
      <c r="F527" s="148">
        <f>VLOOKUP(A527,'VNIBOR đã xử lý'!$A:$T,16,0)</f>
        <v>0.03437431015</v>
      </c>
      <c r="G527" s="148">
        <f>VLOOKUP(A527,'VNIBOR đã xử lý'!$A:$T,17,0)</f>
        <v>0.0354068301</v>
      </c>
      <c r="H527" s="148">
        <f>VLOOKUP(A527,'VNIBOR đã xử lý'!$A:$T,18,0)</f>
        <v>0.0368695667</v>
      </c>
      <c r="I527" s="148">
        <f>VLOOKUP(A527,'VNIBOR đã xử lý'!$A:$T,19,0)</f>
        <v>0.03729978335</v>
      </c>
      <c r="J527" s="191">
        <f>VLOOKUP(A527,VBMA!$A:$AF,4,0)/100</f>
        <v>0.03773</v>
      </c>
      <c r="K527" s="191">
        <f>VLOOKUP(A527,VBMA!$A:$AF,7,0)/100</f>
        <v>0.03755</v>
      </c>
      <c r="L527" s="191">
        <f>VLOOKUP(A527,VBMA!$A:$AF,10,0)/100</f>
        <v>0.03777</v>
      </c>
      <c r="M527" s="191">
        <f>VLOOKUP(A527,VBMA!$A:$AF,13,0)/100</f>
        <v>0.03802</v>
      </c>
      <c r="N527" s="191">
        <f>VLOOKUP(A527,VBMA!$A:$AF,16,0)/100</f>
        <v>0.03827</v>
      </c>
      <c r="O527" s="191">
        <f>VLOOKUP(A527,VBMA!$A:$AF,19,0)/100</f>
        <v>0.03855</v>
      </c>
      <c r="P527" s="191">
        <f>VLOOKUP(A527,VBMA!$A:$AF,22,0)/100</f>
        <v>0.04136</v>
      </c>
      <c r="Q527" s="191">
        <f>VLOOKUP(A527,VBMA!$A:$AF,25,0)/100</f>
        <v>0.04334</v>
      </c>
      <c r="R527" s="191">
        <f>VLOOKUP(A527,VBMA!$A:$AF,28,0)/100</f>
        <v>0.04773</v>
      </c>
      <c r="S527" s="191">
        <f>VLOOKUP(A527,VBMA!$A:$AF,31,0)/100</f>
        <v>0.04909</v>
      </c>
    </row>
    <row r="528" ht="15.75" customHeight="1">
      <c r="A528" s="108">
        <f>VBMA!A527</f>
        <v>44964</v>
      </c>
      <c r="B528" s="148">
        <f>VLOOKUP(A528,'VNIBOR đã xử lý'!$A:$T,12,0)</f>
        <v>0.02566968326</v>
      </c>
      <c r="C528" s="148">
        <f>VLOOKUP(A528,'VNIBOR đã xử lý'!$A:$T,13,0)</f>
        <v>0.02763769231</v>
      </c>
      <c r="D528" s="148">
        <f>VLOOKUP(A528,'VNIBOR đã xử lý'!$A:$T,14,0)</f>
        <v>0.03037579186</v>
      </c>
      <c r="E528" s="148">
        <f>VLOOKUP(A528,'VNIBOR đã xử lý'!$A:$T,15,0)</f>
        <v>0.0331138914</v>
      </c>
      <c r="F528" s="148">
        <f>VLOOKUP(A528,'VNIBOR đã xử lý'!$A:$T,16,0)</f>
        <v>0.03482520362</v>
      </c>
      <c r="G528" s="148">
        <f>VLOOKUP(A528,'VNIBOR đã xử lý'!$A:$T,17,0)</f>
        <v>0.03576642534</v>
      </c>
      <c r="H528" s="148">
        <f>VLOOKUP(A528,'VNIBOR đã xử lý'!$A:$T,18,0)</f>
        <v>0.03687877828</v>
      </c>
      <c r="I528" s="148">
        <f>VLOOKUP(A528,'VNIBOR đã xử lý'!$A:$T,19,0)</f>
        <v>0.03734938914</v>
      </c>
      <c r="J528" s="191">
        <f>VLOOKUP(A528,VBMA!$A:$AF,4,0)/100</f>
        <v>0.03782</v>
      </c>
      <c r="K528" s="191">
        <f>VLOOKUP(A528,VBMA!$A:$AF,7,0)/100</f>
        <v>0.03764</v>
      </c>
      <c r="L528" s="191">
        <f>VLOOKUP(A528,VBMA!$A:$AF,10,0)/100</f>
        <v>0.03786</v>
      </c>
      <c r="M528" s="191">
        <f>VLOOKUP(A528,VBMA!$A:$AF,13,0)/100</f>
        <v>0.03811</v>
      </c>
      <c r="N528" s="191">
        <f>VLOOKUP(A528,VBMA!$A:$AF,16,0)/100</f>
        <v>0.03836</v>
      </c>
      <c r="O528" s="191">
        <f>VLOOKUP(A528,VBMA!$A:$AF,19,0)/100</f>
        <v>0.03825</v>
      </c>
      <c r="P528" s="191">
        <f>VLOOKUP(A528,VBMA!$A:$AF,22,0)/100</f>
        <v>0.04141</v>
      </c>
      <c r="Q528" s="191">
        <f>VLOOKUP(A528,VBMA!$A:$AF,25,0)/100</f>
        <v>0.04361</v>
      </c>
      <c r="R528" s="191">
        <f>VLOOKUP(A528,VBMA!$A:$AF,28,0)/100</f>
        <v>0.04773</v>
      </c>
      <c r="S528" s="191">
        <f>VLOOKUP(A528,VBMA!$A:$AF,31,0)/100</f>
        <v>0.04909</v>
      </c>
    </row>
    <row r="529" ht="15.75" customHeight="1">
      <c r="A529" s="108">
        <f>VBMA!A528</f>
        <v>44963</v>
      </c>
      <c r="B529" s="148">
        <f>VLOOKUP(A529,'VNIBOR đã xử lý'!$A:$T,12,0)</f>
        <v>0.02614846154</v>
      </c>
      <c r="C529" s="148">
        <f>VLOOKUP(A529,'VNIBOR đã xử lý'!$A:$T,13,0)</f>
        <v>0.0279429638</v>
      </c>
      <c r="D529" s="148">
        <f>VLOOKUP(A529,'VNIBOR đã xử lý'!$A:$T,14,0)</f>
        <v>0.030250181</v>
      </c>
      <c r="E529" s="148">
        <f>VLOOKUP(A529,'VNIBOR đã xử lý'!$A:$T,15,0)</f>
        <v>0.03315556561</v>
      </c>
      <c r="F529" s="148">
        <f>VLOOKUP(A529,'VNIBOR đã xử lý'!$A:$T,16,0)</f>
        <v>0.03469371041</v>
      </c>
      <c r="G529" s="148">
        <f>VLOOKUP(A529,'VNIBOR đã xử lý'!$A:$T,17,0)</f>
        <v>0.03571914027</v>
      </c>
      <c r="H529" s="148">
        <f>VLOOKUP(A529,'VNIBOR đã xử lý'!$A:$T,18,0)</f>
        <v>0.03683002262</v>
      </c>
      <c r="I529" s="148">
        <f>VLOOKUP(A529,'VNIBOR đã xử lý'!$A:$T,19,0)</f>
        <v>0.03730001131</v>
      </c>
      <c r="J529" s="191">
        <f>VLOOKUP(A529,VBMA!$A:$AF,4,0)/100</f>
        <v>0.03777</v>
      </c>
      <c r="K529" s="191">
        <f>VLOOKUP(A529,VBMA!$A:$AF,7,0)/100</f>
        <v>0.03759</v>
      </c>
      <c r="L529" s="191">
        <f>VLOOKUP(A529,VBMA!$A:$AF,10,0)/100</f>
        <v>0.03782</v>
      </c>
      <c r="M529" s="191">
        <f>VLOOKUP(A529,VBMA!$A:$AF,13,0)/100</f>
        <v>0.03802</v>
      </c>
      <c r="N529" s="191">
        <f>VLOOKUP(A529,VBMA!$A:$AF,16,0)/100</f>
        <v>0.03823</v>
      </c>
      <c r="O529" s="191">
        <f>VLOOKUP(A529,VBMA!$A:$AF,19,0)/100</f>
        <v>0.0382</v>
      </c>
      <c r="P529" s="191">
        <f>VLOOKUP(A529,VBMA!$A:$AF,22,0)/100</f>
        <v>0.04136</v>
      </c>
      <c r="Q529" s="191">
        <f>VLOOKUP(A529,VBMA!$A:$AF,25,0)/100</f>
        <v>0.04339</v>
      </c>
      <c r="R529" s="191">
        <f>VLOOKUP(A529,VBMA!$A:$AF,28,0)/100</f>
        <v>0.04773</v>
      </c>
      <c r="S529" s="191">
        <f>VLOOKUP(A529,VBMA!$A:$AF,31,0)/100</f>
        <v>0.04909</v>
      </c>
    </row>
    <row r="530" ht="15.75" customHeight="1">
      <c r="A530" s="108">
        <f>VBMA!A529</f>
        <v>44960</v>
      </c>
      <c r="B530" s="148">
        <f>VLOOKUP(A530,'VNIBOR đã xử lý'!$A:$T,12,0)</f>
        <v>0.02612635641</v>
      </c>
      <c r="C530" s="148">
        <f>VLOOKUP(A530,'VNIBOR đã xử lý'!$A:$T,13,0)</f>
        <v>0.02783396141</v>
      </c>
      <c r="D530" s="148">
        <f>VLOOKUP(A530,'VNIBOR đã xử lý'!$A:$T,14,0)</f>
        <v>0.03043805902</v>
      </c>
      <c r="E530" s="148">
        <f>VLOOKUP(A530,'VNIBOR đã xử lý'!$A:$T,15,0)</f>
        <v>0.03308484677</v>
      </c>
      <c r="F530" s="148">
        <f>VLOOKUP(A530,'VNIBOR đã xử lý'!$A:$T,16,0)</f>
        <v>0.03500590238</v>
      </c>
      <c r="G530" s="148">
        <f>VLOOKUP(A530,'VNIBOR đã xử lý'!$A:$T,17,0)</f>
        <v>0.03598777526</v>
      </c>
      <c r="H530" s="148">
        <f>VLOOKUP(A530,'VNIBOR đã xử lý'!$A:$T,18,0)</f>
        <v>0.03684157775</v>
      </c>
      <c r="I530" s="148">
        <f>VLOOKUP(A530,'VNIBOR đã xử lý'!$A:$T,19,0)</f>
        <v>0.03722578888</v>
      </c>
      <c r="J530" s="191">
        <f>VLOOKUP(A530,VBMA!$A:$AF,4,0)/100</f>
        <v>0.03761</v>
      </c>
      <c r="K530" s="191">
        <f>VLOOKUP(A530,VBMA!$A:$AF,7,0)/100</f>
        <v>0.03761</v>
      </c>
      <c r="L530" s="191">
        <f>VLOOKUP(A530,VBMA!$A:$AF,10,0)/100</f>
        <v>0.03782</v>
      </c>
      <c r="M530" s="191">
        <f>VLOOKUP(A530,VBMA!$A:$AF,13,0)/100</f>
        <v>0.03807</v>
      </c>
      <c r="N530" s="191">
        <f>VLOOKUP(A530,VBMA!$A:$AF,16,0)/100</f>
        <v>0.03832</v>
      </c>
      <c r="O530" s="191">
        <f>VLOOKUP(A530,VBMA!$A:$AF,19,0)/100</f>
        <v>0.03835</v>
      </c>
      <c r="P530" s="191">
        <f>VLOOKUP(A530,VBMA!$A:$AF,22,0)/100</f>
        <v>0.04141</v>
      </c>
      <c r="Q530" s="191">
        <f>VLOOKUP(A530,VBMA!$A:$AF,25,0)/100</f>
        <v>0.04364</v>
      </c>
      <c r="R530" s="191">
        <f>VLOOKUP(A530,VBMA!$A:$AF,28,0)/100</f>
        <v>0.04786</v>
      </c>
      <c r="S530" s="191">
        <f>VLOOKUP(A530,VBMA!$A:$AF,31,0)/100</f>
        <v>0.04914</v>
      </c>
    </row>
    <row r="531" ht="15.75" customHeight="1">
      <c r="A531" s="108">
        <f>VBMA!A530</f>
        <v>44959</v>
      </c>
      <c r="B531" s="148">
        <f>VLOOKUP(A531,'VNIBOR đã xử lý'!$A:$T,12,0)</f>
        <v>0.02619395973</v>
      </c>
      <c r="C531" s="148">
        <f>VLOOKUP(A531,'VNIBOR đã xử lý'!$A:$T,13,0)</f>
        <v>0.02813738255</v>
      </c>
      <c r="D531" s="148">
        <f>VLOOKUP(A531,'VNIBOR đã xử lý'!$A:$T,14,0)</f>
        <v>0.03024979866</v>
      </c>
      <c r="E531" s="148">
        <f>VLOOKUP(A531,'VNIBOR đã xử lý'!$A:$T,15,0)</f>
        <v>0.0333761745</v>
      </c>
      <c r="F531" s="148">
        <f>VLOOKUP(A531,'VNIBOR đã xử lý'!$A:$T,16,0)</f>
        <v>0.03536184564</v>
      </c>
      <c r="G531" s="148">
        <f>VLOOKUP(A531,'VNIBOR đã xử lý'!$A:$T,17,0)</f>
        <v>0.03629130872</v>
      </c>
      <c r="H531" s="148">
        <f>VLOOKUP(A531,'VNIBOR đã xử lý'!$A:$T,18,0)</f>
        <v>0.03717852349</v>
      </c>
      <c r="I531" s="148">
        <f>VLOOKUP(A531,'VNIBOR đã xử lý'!$A:$T,19,0)</f>
        <v>0.03747426174</v>
      </c>
      <c r="J531" s="191">
        <f>VLOOKUP(A531,VBMA!$A:$AF,4,0)/100</f>
        <v>0.03777</v>
      </c>
      <c r="K531" s="191">
        <f>VLOOKUP(A531,VBMA!$A:$AF,7,0)/100</f>
        <v>0.03777</v>
      </c>
      <c r="L531" s="191">
        <f>VLOOKUP(A531,VBMA!$A:$AF,10,0)/100</f>
        <v>0.03809</v>
      </c>
      <c r="M531" s="191">
        <f>VLOOKUP(A531,VBMA!$A:$AF,13,0)/100</f>
        <v>0.03843</v>
      </c>
      <c r="N531" s="191">
        <f>VLOOKUP(A531,VBMA!$A:$AF,16,0)/100</f>
        <v>0.03877</v>
      </c>
      <c r="O531" s="191">
        <f>VLOOKUP(A531,VBMA!$A:$AF,19,0)/100</f>
        <v>0.03835</v>
      </c>
      <c r="P531" s="191">
        <f>VLOOKUP(A531,VBMA!$A:$AF,22,0)/100</f>
        <v>0.04173</v>
      </c>
      <c r="Q531" s="191">
        <f>VLOOKUP(A531,VBMA!$A:$AF,25,0)/100</f>
        <v>0.04401</v>
      </c>
      <c r="R531" s="191">
        <f>VLOOKUP(A531,VBMA!$A:$AF,28,0)/100</f>
        <v>0.04786</v>
      </c>
      <c r="S531" s="191">
        <f>VLOOKUP(A531,VBMA!$A:$AF,31,0)/100</f>
        <v>0.04914</v>
      </c>
    </row>
    <row r="532" ht="15.75" customHeight="1">
      <c r="A532" s="108">
        <f>VBMA!A531</f>
        <v>44958</v>
      </c>
      <c r="B532" s="148">
        <f>VLOOKUP(A532,'VNIBOR đã xử lý'!$A:$T,12,0)</f>
        <v>0.02737023464</v>
      </c>
      <c r="C532" s="148">
        <f>VLOOKUP(A532,'VNIBOR đã xử lý'!$A:$T,13,0)</f>
        <v>0.02956688268</v>
      </c>
      <c r="D532" s="148">
        <f>VLOOKUP(A532,'VNIBOR đã xử lý'!$A:$T,14,0)</f>
        <v>0.03220286034</v>
      </c>
      <c r="E532" s="148">
        <f>VLOOKUP(A532,'VNIBOR đã xử lý'!$A:$T,15,0)</f>
        <v>0.03492670391</v>
      </c>
      <c r="F532" s="148">
        <f>VLOOKUP(A532,'VNIBOR đã xử lý'!$A:$T,16,0)</f>
        <v>0.03659615642</v>
      </c>
      <c r="G532" s="148">
        <f>VLOOKUP(A532,'VNIBOR đã xử lý'!$A:$T,17,0)</f>
        <v>0.03712335196</v>
      </c>
      <c r="H532" s="148">
        <f>VLOOKUP(A532,'VNIBOR đã xử lý'!$A:$T,18,0)</f>
        <v>0.03905640223</v>
      </c>
      <c r="I532" s="148">
        <f>VLOOKUP(A532,'VNIBOR đã xử lý'!$A:$T,19,0)</f>
        <v>0.03918820112</v>
      </c>
      <c r="J532" s="191">
        <f>VLOOKUP(A532,VBMA!$A:$AF,4,0)/100</f>
        <v>0.03932</v>
      </c>
      <c r="K532" s="191">
        <f>VLOOKUP(A532,VBMA!$A:$AF,7,0)/100</f>
        <v>0.03932</v>
      </c>
      <c r="L532" s="191">
        <f>VLOOKUP(A532,VBMA!$A:$AF,10,0)/100</f>
        <v>0.03964</v>
      </c>
      <c r="M532" s="191">
        <f>VLOOKUP(A532,VBMA!$A:$AF,13,0)/100</f>
        <v>0.03993</v>
      </c>
      <c r="N532" s="191">
        <f>VLOOKUP(A532,VBMA!$A:$AF,16,0)/100</f>
        <v>0.04023</v>
      </c>
      <c r="O532" s="191">
        <f>VLOOKUP(A532,VBMA!$A:$AF,19,0)/100</f>
        <v>0.04164</v>
      </c>
      <c r="P532" s="191">
        <f>VLOOKUP(A532,VBMA!$A:$AF,22,0)/100</f>
        <v>0.04293</v>
      </c>
      <c r="Q532" s="191">
        <f>VLOOKUP(A532,VBMA!$A:$AF,25,0)/100</f>
        <v>0.04513</v>
      </c>
      <c r="R532" s="191">
        <f>VLOOKUP(A532,VBMA!$A:$AF,28,0)/100</f>
        <v>0.04864</v>
      </c>
      <c r="S532" s="191">
        <f>VLOOKUP(A532,VBMA!$A:$AF,31,0)/100</f>
        <v>0.04986</v>
      </c>
    </row>
    <row r="533" ht="15.75" customHeight="1">
      <c r="A533" s="108">
        <f>VBMA!A532</f>
        <v>44957</v>
      </c>
      <c r="B533" s="148">
        <f>VLOOKUP(A533,'VNIBOR đã xử lý'!$A:$T,12,0)</f>
        <v>0.02947427293</v>
      </c>
      <c r="C533" s="148">
        <f>VLOOKUP(A533,'VNIBOR đã xử lý'!$A:$T,13,0)</f>
        <v>0.03166107383</v>
      </c>
      <c r="D533" s="148">
        <f>VLOOKUP(A533,'VNIBOR đã xử lý'!$A:$T,14,0)</f>
        <v>0.03384787472</v>
      </c>
      <c r="E533" s="148">
        <f>VLOOKUP(A533,'VNIBOR đã xử lý'!$A:$T,15,0)</f>
        <v>0.03822147651</v>
      </c>
      <c r="F533" s="148">
        <f>VLOOKUP(A533,'VNIBOR đã xử lý'!$A:$T,16,0)</f>
        <v>0.0404082774</v>
      </c>
      <c r="G533" s="148">
        <f>VLOOKUP(A533,'VNIBOR đã xử lý'!$A:$T,17,0)</f>
        <v>0.0417393736</v>
      </c>
      <c r="H533" s="148">
        <f>VLOOKUP(A533,'VNIBOR đã xử lý'!$A:$T,18,0)</f>
        <v>0.0425950783</v>
      </c>
      <c r="I533" s="148">
        <f>VLOOKUP(A533,'VNIBOR đã xử lý'!$A:$T,19,0)</f>
        <v>0.04254753915</v>
      </c>
      <c r="J533" s="191">
        <f>VLOOKUP(A533,VBMA!$A:$AF,4,0)/100</f>
        <v>0.0425</v>
      </c>
      <c r="K533" s="191">
        <f>VLOOKUP(A533,VBMA!$A:$AF,7,0)/100</f>
        <v>0.0425</v>
      </c>
      <c r="L533" s="191">
        <f>VLOOKUP(A533,VBMA!$A:$AF,10,0)/100</f>
        <v>0.0425</v>
      </c>
      <c r="M533" s="191">
        <f>VLOOKUP(A533,VBMA!$A:$AF,13,0)/100</f>
        <v>0.04264</v>
      </c>
      <c r="N533" s="191">
        <f>VLOOKUP(A533,VBMA!$A:$AF,16,0)/100</f>
        <v>0.04277</v>
      </c>
      <c r="O533" s="191">
        <f>VLOOKUP(A533,VBMA!$A:$AF,19,0)/100</f>
        <v>0.04352</v>
      </c>
      <c r="P533" s="191">
        <f>VLOOKUP(A533,VBMA!$A:$AF,22,0)/100</f>
        <v>0.04416</v>
      </c>
      <c r="Q533" s="191">
        <f>VLOOKUP(A533,VBMA!$A:$AF,25,0)/100</f>
        <v>0.04543</v>
      </c>
      <c r="R533" s="191">
        <f>VLOOKUP(A533,VBMA!$A:$AF,28,0)/100</f>
        <v>0.04935</v>
      </c>
      <c r="S533" s="191">
        <f>VLOOKUP(A533,VBMA!$A:$AF,31,0)/100</f>
        <v>0.05055</v>
      </c>
    </row>
    <row r="534" ht="15.75" customHeight="1">
      <c r="A534" s="108">
        <f>VBMA!A533</f>
        <v>44956</v>
      </c>
      <c r="B534" s="148">
        <f>VLOOKUP(A534,'VNIBOR đã xử lý'!$A:$T,12,0)</f>
        <v>0.02976331828</v>
      </c>
      <c r="C534" s="148">
        <f>VLOOKUP(A534,'VNIBOR đã xử lý'!$A:$T,13,0)</f>
        <v>0.03249568849</v>
      </c>
      <c r="D534" s="148">
        <f>VLOOKUP(A534,'VNIBOR đã xử lý'!$A:$T,14,0)</f>
        <v>0.03454496614</v>
      </c>
      <c r="E534" s="148">
        <f>VLOOKUP(A534,'VNIBOR đã xử lý'!$A:$T,15,0)</f>
        <v>0.03854593679</v>
      </c>
      <c r="F534" s="148">
        <f>VLOOKUP(A534,'VNIBOR đã xử lý'!$A:$T,16,0)</f>
        <v>0.04137589165</v>
      </c>
      <c r="G534" s="148">
        <f>VLOOKUP(A534,'VNIBOR đã xử lý'!$A:$T,17,0)</f>
        <v>0.0422541535</v>
      </c>
      <c r="H534" s="148">
        <f>VLOOKUP(A534,'VNIBOR đã xử lý'!$A:$T,18,0)</f>
        <v>0.0430348307</v>
      </c>
      <c r="I534" s="148">
        <f>VLOOKUP(A534,'VNIBOR đã xử lý'!$A:$T,19,0)</f>
        <v>0.04313241535</v>
      </c>
      <c r="J534" s="191">
        <f>VLOOKUP(A534,VBMA!$A:$AF,4,0)/100</f>
        <v>0.04323</v>
      </c>
      <c r="K534" s="191">
        <f>VLOOKUP(A534,VBMA!$A:$AF,7,0)/100</f>
        <v>0.04323</v>
      </c>
      <c r="L534" s="191">
        <f>VLOOKUP(A534,VBMA!$A:$AF,10,0)/100</f>
        <v>0.04327</v>
      </c>
      <c r="M534" s="191">
        <f>VLOOKUP(A534,VBMA!$A:$AF,13,0)/100</f>
        <v>0.04336</v>
      </c>
      <c r="N534" s="191">
        <f>VLOOKUP(A534,VBMA!$A:$AF,16,0)/100</f>
        <v>0.04345</v>
      </c>
      <c r="O534" s="191">
        <f>VLOOKUP(A534,VBMA!$A:$AF,19,0)/100</f>
        <v>0.04422</v>
      </c>
      <c r="P534" s="191">
        <f>VLOOKUP(A534,VBMA!$A:$AF,22,0)/100</f>
        <v>0.0448</v>
      </c>
      <c r="Q534" s="191">
        <f>VLOOKUP(A534,VBMA!$A:$AF,25,0)/100</f>
        <v>0.04595</v>
      </c>
      <c r="R534" s="191">
        <f>VLOOKUP(A534,VBMA!$A:$AF,28,0)/100</f>
        <v>0.05005</v>
      </c>
      <c r="S534" s="191">
        <f>VLOOKUP(A534,VBMA!$A:$AF,31,0)/100</f>
        <v>0.0508</v>
      </c>
    </row>
    <row r="535" ht="15.75" customHeight="1">
      <c r="A535" s="108">
        <f>VBMA!A534</f>
        <v>44953</v>
      </c>
      <c r="B535" s="148">
        <f>VLOOKUP(A535,'VNIBOR đã xử lý'!$A:$T,12,0)</f>
        <v>0.03057217195</v>
      </c>
      <c r="C535" s="148">
        <f>VLOOKUP(A535,'VNIBOR đã xử lý'!$A:$T,13,0)</f>
        <v>0.03224871041</v>
      </c>
      <c r="D535" s="148">
        <f>VLOOKUP(A535,'VNIBOR đã xử lý'!$A:$T,14,0)</f>
        <v>0.03491144796</v>
      </c>
      <c r="E535" s="148">
        <f>VLOOKUP(A535,'VNIBOR đã xử lý'!$A:$T,15,0)</f>
        <v>0.03925072398</v>
      </c>
      <c r="F535" s="148">
        <f>VLOOKUP(A535,'VNIBOR đã xử lý'!$A:$T,16,0)</f>
        <v>0.04181484163</v>
      </c>
      <c r="G535" s="148">
        <f>VLOOKUP(A535,'VNIBOR đã xử lý'!$A:$T,17,0)</f>
        <v>0.04280104072</v>
      </c>
      <c r="H535" s="148">
        <f>VLOOKUP(A535,'VNIBOR đã xử lý'!$A:$T,18,0)</f>
        <v>0.04368861991</v>
      </c>
      <c r="I535" s="148">
        <f>VLOOKUP(A535,'VNIBOR đã xử lý'!$A:$T,19,0)</f>
        <v>0.04363930995</v>
      </c>
      <c r="J535" s="191">
        <f>VLOOKUP(A535,VBMA!$A:$AF,4,0)/100</f>
        <v>0.04359</v>
      </c>
      <c r="K535" s="191">
        <f>VLOOKUP(A535,VBMA!$A:$AF,7,0)/100</f>
        <v>0.04359</v>
      </c>
      <c r="L535" s="191">
        <f>VLOOKUP(A535,VBMA!$A:$AF,10,0)/100</f>
        <v>0.04368</v>
      </c>
      <c r="M535" s="191">
        <f>VLOOKUP(A535,VBMA!$A:$AF,13,0)/100</f>
        <v>0.04377</v>
      </c>
      <c r="N535" s="191">
        <f>VLOOKUP(A535,VBMA!$A:$AF,16,0)/100</f>
        <v>0.04386</v>
      </c>
      <c r="O535" s="191">
        <f>VLOOKUP(A535,VBMA!$A:$AF,19,0)/100</f>
        <v>0.04449</v>
      </c>
      <c r="P535" s="191">
        <f>VLOOKUP(A535,VBMA!$A:$AF,22,0)/100</f>
        <v>0.04525</v>
      </c>
      <c r="Q535" s="191">
        <f>VLOOKUP(A535,VBMA!$A:$AF,25,0)/100</f>
        <v>0.04636</v>
      </c>
      <c r="R535" s="191">
        <f>VLOOKUP(A535,VBMA!$A:$AF,28,0)/100</f>
        <v>0.05045</v>
      </c>
      <c r="S535" s="191">
        <f>VLOOKUP(A535,VBMA!$A:$AF,31,0)/100</f>
        <v>0.0514</v>
      </c>
    </row>
    <row r="536" ht="15.75" customHeight="1">
      <c r="A536" s="108">
        <f>VBMA!A535</f>
        <v>44945</v>
      </c>
      <c r="B536" s="148">
        <f>VLOOKUP(A536,'VNIBOR đã xử lý'!$A:$T,12,0)</f>
        <v>0.03100683799</v>
      </c>
      <c r="C536" s="148">
        <f>VLOOKUP(A536,'VNIBOR đã xử lý'!$A:$T,13,0)</f>
        <v>0.03188994413</v>
      </c>
      <c r="D536" s="148">
        <f>VLOOKUP(A536,'VNIBOR đã xử lý'!$A:$T,14,0)</f>
        <v>0.03556955307</v>
      </c>
      <c r="E536" s="148">
        <f>VLOOKUP(A536,'VNIBOR đã xử lý'!$A:$T,15,0)</f>
        <v>0.03934728492</v>
      </c>
      <c r="F536" s="148">
        <f>VLOOKUP(A536,'VNIBOR đã xử lý'!$A:$T,16,0)</f>
        <v>0.04180035754</v>
      </c>
      <c r="G536" s="148">
        <f>VLOOKUP(A536,'VNIBOR đã xử lý'!$A:$T,17,0)</f>
        <v>0.04327220112</v>
      </c>
      <c r="H536" s="148">
        <f>VLOOKUP(A536,'VNIBOR đã xử lý'!$A:$T,18,0)</f>
        <v>0.04381187709</v>
      </c>
      <c r="I536" s="148">
        <f>VLOOKUP(A536,'VNIBOR đã xử lý'!$A:$T,19,0)</f>
        <v>0.04386093855</v>
      </c>
      <c r="J536" s="191">
        <f>VLOOKUP(A536,VBMA!$A:$AF,4,0)/100</f>
        <v>0.04391</v>
      </c>
      <c r="K536" s="191">
        <f>VLOOKUP(A536,VBMA!$A:$AF,7,0)/100</f>
        <v>0.04391</v>
      </c>
      <c r="L536" s="191">
        <f>VLOOKUP(A536,VBMA!$A:$AF,10,0)/100</f>
        <v>0.04395</v>
      </c>
      <c r="M536" s="191">
        <f>VLOOKUP(A536,VBMA!$A:$AF,13,0)/100</f>
        <v>0.04402</v>
      </c>
      <c r="N536" s="191">
        <f>VLOOKUP(A536,VBMA!$A:$AF,16,0)/100</f>
        <v>0.04409</v>
      </c>
      <c r="O536" s="191">
        <f>VLOOKUP(A536,VBMA!$A:$AF,19,0)/100</f>
        <v>0.04481</v>
      </c>
      <c r="P536" s="191">
        <f>VLOOKUP(A536,VBMA!$A:$AF,22,0)/100</f>
        <v>0.04552</v>
      </c>
      <c r="Q536" s="191">
        <f>VLOOKUP(A536,VBMA!$A:$AF,25,0)/100</f>
        <v>0.04673</v>
      </c>
      <c r="R536" s="191">
        <f>VLOOKUP(A536,VBMA!$A:$AF,28,0)/100</f>
        <v>0.0506</v>
      </c>
      <c r="S536" s="191">
        <f>VLOOKUP(A536,VBMA!$A:$AF,31,0)/100</f>
        <v>0.05145</v>
      </c>
    </row>
    <row r="537" ht="15.75" customHeight="1">
      <c r="A537" s="108">
        <f>VBMA!A536</f>
        <v>44944</v>
      </c>
      <c r="B537" s="148">
        <f>VLOOKUP(A537,'VNIBOR đã xử lý'!$A:$T,12,0)</f>
        <v>0.03006060948</v>
      </c>
      <c r="C537" s="148">
        <f>VLOOKUP(A537,'VNIBOR đã xử lý'!$A:$T,13,0)</f>
        <v>0.0347234763</v>
      </c>
      <c r="D537" s="148">
        <f>VLOOKUP(A537,'VNIBOR đã xử lý'!$A:$T,14,0)</f>
        <v>0.03690609481</v>
      </c>
      <c r="E537" s="148">
        <f>VLOOKUP(A537,'VNIBOR đã xử lý'!$A:$T,15,0)</f>
        <v>0.04008081264</v>
      </c>
      <c r="F537" s="148">
        <f>VLOOKUP(A537,'VNIBOR đã xử lý'!$A:$T,16,0)</f>
        <v>0.04236264108</v>
      </c>
      <c r="G537" s="148">
        <f>VLOOKUP(A537,'VNIBOR đã xử lý'!$A:$T,17,0)</f>
        <v>0.04345395034</v>
      </c>
      <c r="H537" s="148">
        <f>VLOOKUP(A537,'VNIBOR đã xử lý'!$A:$T,18,0)</f>
        <v>0.04414841986</v>
      </c>
      <c r="I537" s="148">
        <f>VLOOKUP(A537,'VNIBOR đã xử lý'!$A:$T,19,0)</f>
        <v>0.04404920993</v>
      </c>
      <c r="J537" s="191">
        <f>VLOOKUP(A537,VBMA!$A:$AF,4,0)/100</f>
        <v>0.04395</v>
      </c>
      <c r="K537" s="191">
        <f>VLOOKUP(A537,VBMA!$A:$AF,7,0)/100</f>
        <v>0.04395</v>
      </c>
      <c r="L537" s="191">
        <f>VLOOKUP(A537,VBMA!$A:$AF,10,0)/100</f>
        <v>0.044</v>
      </c>
      <c r="M537" s="191">
        <f>VLOOKUP(A537,VBMA!$A:$AF,13,0)/100</f>
        <v>0.04409</v>
      </c>
      <c r="N537" s="191">
        <f>VLOOKUP(A537,VBMA!$A:$AF,16,0)/100</f>
        <v>0.04418</v>
      </c>
      <c r="O537" s="191">
        <f>VLOOKUP(A537,VBMA!$A:$AF,19,0)/100</f>
        <v>0.04499</v>
      </c>
      <c r="P537" s="191">
        <f>VLOOKUP(A537,VBMA!$A:$AF,22,0)/100</f>
        <v>0.04561</v>
      </c>
      <c r="Q537" s="191">
        <f>VLOOKUP(A537,VBMA!$A:$AF,25,0)/100</f>
        <v>0.0468</v>
      </c>
      <c r="R537" s="191">
        <f>VLOOKUP(A537,VBMA!$A:$AF,28,0)/100</f>
        <v>0.0506</v>
      </c>
      <c r="S537" s="191">
        <f>VLOOKUP(A537,VBMA!$A:$AF,31,0)/100</f>
        <v>0.05145</v>
      </c>
    </row>
    <row r="538" ht="15.75" customHeight="1">
      <c r="A538" s="108">
        <f>VBMA!A537</f>
        <v>44943</v>
      </c>
      <c r="B538" s="148">
        <f>VLOOKUP(A538,'VNIBOR đã xử lý'!$A:$T,12,0)</f>
        <v>0.03154176072</v>
      </c>
      <c r="C538" s="148">
        <f>VLOOKUP(A538,'VNIBOR đã xử lý'!$A:$T,13,0)</f>
        <v>0.03515801354</v>
      </c>
      <c r="D538" s="148">
        <f>VLOOKUP(A538,'VNIBOR đã xử lý'!$A:$T,14,0)</f>
        <v>0.03766930023</v>
      </c>
      <c r="E538" s="148">
        <f>VLOOKUP(A538,'VNIBOR đã xử lý'!$A:$T,15,0)</f>
        <v>0.04018058691</v>
      </c>
      <c r="F538" s="148">
        <f>VLOOKUP(A538,'VNIBOR đã xử lý'!$A:$T,16,0)</f>
        <v>0.04234029345</v>
      </c>
      <c r="G538" s="148">
        <f>VLOOKUP(A538,'VNIBOR đã xử lý'!$A:$T,17,0)</f>
        <v>0.04359593679</v>
      </c>
      <c r="H538" s="148">
        <f>VLOOKUP(A538,'VNIBOR đã xử lý'!$A:$T,18,0)</f>
        <v>0.04470090293</v>
      </c>
      <c r="I538" s="148">
        <f>VLOOKUP(A538,'VNIBOR đã xử lý'!$A:$T,19,0)</f>
        <v>0.04460045147</v>
      </c>
      <c r="J538" s="191">
        <f>VLOOKUP(A538,VBMA!$A:$AF,4,0)/100</f>
        <v>0.0445</v>
      </c>
      <c r="K538" s="191">
        <f>VLOOKUP(A538,VBMA!$A:$AF,7,0)/100</f>
        <v>0.0445</v>
      </c>
      <c r="L538" s="191">
        <f>VLOOKUP(A538,VBMA!$A:$AF,10,0)/100</f>
        <v>0.04455</v>
      </c>
      <c r="M538" s="191">
        <f>VLOOKUP(A538,VBMA!$A:$AF,13,0)/100</f>
        <v>0.04464</v>
      </c>
      <c r="N538" s="191">
        <f>VLOOKUP(A538,VBMA!$A:$AF,16,0)/100</f>
        <v>0.04473</v>
      </c>
      <c r="O538" s="191">
        <f>VLOOKUP(A538,VBMA!$A:$AF,19,0)/100</f>
        <v>0.0454</v>
      </c>
      <c r="P538" s="191">
        <f>VLOOKUP(A538,VBMA!$A:$AF,22,0)/100</f>
        <v>0.0458</v>
      </c>
      <c r="Q538" s="191">
        <f>VLOOKUP(A538,VBMA!$A:$AF,25,0)/100</f>
        <v>0.04709</v>
      </c>
      <c r="R538" s="191">
        <f>VLOOKUP(A538,VBMA!$A:$AF,28,0)/100</f>
        <v>0.0507</v>
      </c>
      <c r="S538" s="191">
        <f>VLOOKUP(A538,VBMA!$A:$AF,31,0)/100</f>
        <v>0.0515</v>
      </c>
    </row>
    <row r="539" ht="15.75" customHeight="1">
      <c r="A539" s="108">
        <f>VBMA!A538</f>
        <v>44942</v>
      </c>
      <c r="B539" s="148">
        <f>VLOOKUP(A539,'VNIBOR đã xử lý'!$A:$T,12,0)</f>
        <v>0.03264894915</v>
      </c>
      <c r="C539" s="148">
        <f>VLOOKUP(A539,'VNIBOR đã xử lý'!$A:$T,13,0)</f>
        <v>0.03501700565</v>
      </c>
      <c r="D539" s="148">
        <f>VLOOKUP(A539,'VNIBOR đã xử lý'!$A:$T,14,0)</f>
        <v>0.03768736723</v>
      </c>
      <c r="E539" s="148">
        <f>VLOOKUP(A539,'VNIBOR đã xử lý'!$A:$T,15,0)</f>
        <v>0.04030734463</v>
      </c>
      <c r="F539" s="148">
        <f>VLOOKUP(A539,'VNIBOR đã xử lý'!$A:$T,16,0)</f>
        <v>0.04282655367</v>
      </c>
      <c r="G539" s="148">
        <f>VLOOKUP(A539,'VNIBOR đã xử lý'!$A:$T,17,0)</f>
        <v>0.04459</v>
      </c>
      <c r="H539" s="148">
        <f>VLOOKUP(A539,'VNIBOR đã xử lý'!$A:$T,18,0)</f>
        <v>0.04509384181</v>
      </c>
      <c r="I539" s="148">
        <f>VLOOKUP(A539,'VNIBOR đã xử lý'!$A:$T,19,0)</f>
        <v>0.0448419209</v>
      </c>
      <c r="J539" s="191">
        <f>VLOOKUP(A539,VBMA!$A:$AF,4,0)/100</f>
        <v>0.04459</v>
      </c>
      <c r="K539" s="191">
        <f>VLOOKUP(A539,VBMA!$A:$AF,7,0)/100</f>
        <v>0.04459</v>
      </c>
      <c r="L539" s="191">
        <f>VLOOKUP(A539,VBMA!$A:$AF,10,0)/100</f>
        <v>0.04464</v>
      </c>
      <c r="M539" s="191">
        <f>VLOOKUP(A539,VBMA!$A:$AF,13,0)/100</f>
        <v>0.04473</v>
      </c>
      <c r="N539" s="191">
        <f>VLOOKUP(A539,VBMA!$A:$AF,16,0)/100</f>
        <v>0.04482</v>
      </c>
      <c r="O539" s="191">
        <f>VLOOKUP(A539,VBMA!$A:$AF,19,0)/100</f>
        <v>0.04535</v>
      </c>
      <c r="P539" s="191">
        <f>VLOOKUP(A539,VBMA!$A:$AF,22,0)/100</f>
        <v>0.04577</v>
      </c>
      <c r="Q539" s="191">
        <f>VLOOKUP(A539,VBMA!$A:$AF,25,0)/100</f>
        <v>0.04707</v>
      </c>
      <c r="R539" s="191">
        <f>VLOOKUP(A539,VBMA!$A:$AF,28,0)/100</f>
        <v>0.0507</v>
      </c>
      <c r="S539" s="191">
        <f>VLOOKUP(A539,VBMA!$A:$AF,31,0)/100</f>
        <v>0.0515</v>
      </c>
    </row>
    <row r="540" ht="15.75" customHeight="1">
      <c r="A540" s="108">
        <f>VBMA!A539</f>
        <v>44939</v>
      </c>
      <c r="B540" s="148">
        <f>VLOOKUP(A540,'VNIBOR đã xử lý'!$A:$T,12,0)</f>
        <v>0.03002592841</v>
      </c>
      <c r="C540" s="148">
        <f>VLOOKUP(A540,'VNIBOR đã xử lý'!$A:$T,13,0)</f>
        <v>0.03251977629</v>
      </c>
      <c r="D540" s="148">
        <f>VLOOKUP(A540,'VNIBOR đã xử lý'!$A:$T,14,0)</f>
        <v>0.03511337808</v>
      </c>
      <c r="E540" s="148">
        <f>VLOOKUP(A540,'VNIBOR đã xử lý'!$A:$T,15,0)</f>
        <v>0.039901566</v>
      </c>
      <c r="F540" s="148">
        <f>VLOOKUP(A540,'VNIBOR đã xử lý'!$A:$T,16,0)</f>
        <v>0.04199639821</v>
      </c>
      <c r="G540" s="148">
        <f>VLOOKUP(A540,'VNIBOR đã xử lý'!$A:$T,17,0)</f>
        <v>0.04379196868</v>
      </c>
      <c r="H540" s="148">
        <f>VLOOKUP(A540,'VNIBOR đã xử lý'!$A:$T,18,0)</f>
        <v>0.04468975391</v>
      </c>
      <c r="I540" s="148">
        <f>VLOOKUP(A540,'VNIBOR đã xử lý'!$A:$T,19,0)</f>
        <v>0.04463987696</v>
      </c>
      <c r="J540" s="191">
        <f>VLOOKUP(A540,VBMA!$A:$AF,4,0)/100</f>
        <v>0.04459</v>
      </c>
      <c r="K540" s="191">
        <f>VLOOKUP(A540,VBMA!$A:$AF,7,0)/100</f>
        <v>0.04459</v>
      </c>
      <c r="L540" s="191">
        <f>VLOOKUP(A540,VBMA!$A:$AF,10,0)/100</f>
        <v>0.04464</v>
      </c>
      <c r="M540" s="191">
        <f>VLOOKUP(A540,VBMA!$A:$AF,13,0)/100</f>
        <v>0.04473</v>
      </c>
      <c r="N540" s="191">
        <f>VLOOKUP(A540,VBMA!$A:$AF,16,0)/100</f>
        <v>0.04482</v>
      </c>
      <c r="O540" s="191">
        <f>VLOOKUP(A540,VBMA!$A:$AF,19,0)/100</f>
        <v>0.0454</v>
      </c>
      <c r="P540" s="191">
        <f>VLOOKUP(A540,VBMA!$A:$AF,22,0)/100</f>
        <v>0.04584</v>
      </c>
      <c r="Q540" s="191">
        <f>VLOOKUP(A540,VBMA!$A:$AF,25,0)/100</f>
        <v>0.04714</v>
      </c>
      <c r="R540" s="191">
        <f>VLOOKUP(A540,VBMA!$A:$AF,28,0)/100</f>
        <v>0.0508</v>
      </c>
      <c r="S540" s="191">
        <f>VLOOKUP(A540,VBMA!$A:$AF,31,0)/100</f>
        <v>0.05165</v>
      </c>
    </row>
    <row r="541" ht="15.75" customHeight="1">
      <c r="A541" s="108">
        <f>VBMA!A540</f>
        <v>44938</v>
      </c>
      <c r="B541" s="148">
        <f>VLOOKUP(A541,'VNIBOR đã xử lý'!$A:$T,12,0)</f>
        <v>0.03020147225</v>
      </c>
      <c r="C541" s="148">
        <f>VLOOKUP(A541,'VNIBOR đã xử lý'!$A:$T,13,0)</f>
        <v>0.0327394111</v>
      </c>
      <c r="D541" s="148">
        <f>VLOOKUP(A541,'VNIBOR đã xử lý'!$A:$T,14,0)</f>
        <v>0.03644480181</v>
      </c>
      <c r="E541" s="148">
        <f>VLOOKUP(A541,'VNIBOR đã xử lý'!$A:$T,15,0)</f>
        <v>0.04035322763</v>
      </c>
      <c r="F541" s="148">
        <f>VLOOKUP(A541,'VNIBOR đã xử lý'!$A:$T,16,0)</f>
        <v>0.04228206116</v>
      </c>
      <c r="G541" s="148">
        <f>VLOOKUP(A541,'VNIBOR đã xử lý'!$A:$T,17,0)</f>
        <v>0.04431241223</v>
      </c>
      <c r="H541" s="148">
        <f>VLOOKUP(A541,'VNIBOR đã xử lý'!$A:$T,18,0)</f>
        <v>0.04532758777</v>
      </c>
      <c r="I541" s="148">
        <f>VLOOKUP(A541,'VNIBOR đã xử lý'!$A:$T,19,0)</f>
        <v>0.04507379388</v>
      </c>
      <c r="J541" s="191">
        <f>VLOOKUP(A541,VBMA!$A:$AF,4,0)/100</f>
        <v>0.04482</v>
      </c>
      <c r="K541" s="191">
        <f>VLOOKUP(A541,VBMA!$A:$AF,7,0)/100</f>
        <v>0.04486</v>
      </c>
      <c r="L541" s="191">
        <f>VLOOKUP(A541,VBMA!$A:$AF,10,0)/100</f>
        <v>0.04486</v>
      </c>
      <c r="M541" s="191">
        <f>VLOOKUP(A541,VBMA!$A:$AF,13,0)/100</f>
        <v>0.04498</v>
      </c>
      <c r="N541" s="191">
        <f>VLOOKUP(A541,VBMA!$A:$AF,16,0)/100</f>
        <v>0.04509</v>
      </c>
      <c r="O541" s="191">
        <f>VLOOKUP(A541,VBMA!$A:$AF,19,0)/100</f>
        <v>0.04559</v>
      </c>
      <c r="P541" s="191">
        <f>VLOOKUP(A541,VBMA!$A:$AF,22,0)/100</f>
        <v>0.046</v>
      </c>
      <c r="Q541" s="191">
        <f>VLOOKUP(A541,VBMA!$A:$AF,25,0)/100</f>
        <v>0.04732</v>
      </c>
      <c r="R541" s="191">
        <f>VLOOKUP(A541,VBMA!$A:$AF,28,0)/100</f>
        <v>0.05085</v>
      </c>
      <c r="S541" s="191">
        <f>VLOOKUP(A541,VBMA!$A:$AF,31,0)/100</f>
        <v>0.05175</v>
      </c>
    </row>
    <row r="542" ht="15.75" customHeight="1">
      <c r="A542" s="108">
        <f>VBMA!A541</f>
        <v>44937</v>
      </c>
      <c r="B542" s="148">
        <f>VLOOKUP(A542,'VNIBOR đã xử lý'!$A:$T,12,0)</f>
        <v>0.02835665914</v>
      </c>
      <c r="C542" s="148">
        <f>VLOOKUP(A542,'VNIBOR đã xử lý'!$A:$T,13,0)</f>
        <v>0.03227503386</v>
      </c>
      <c r="D542" s="148">
        <f>VLOOKUP(A542,'VNIBOR đã xử lý'!$A:$T,14,0)</f>
        <v>0.03572939052</v>
      </c>
      <c r="E542" s="148">
        <f>VLOOKUP(A542,'VNIBOR đã xử lý'!$A:$T,15,0)</f>
        <v>0.04093670429</v>
      </c>
      <c r="F542" s="148">
        <f>VLOOKUP(A542,'VNIBOR đã xử lý'!$A:$T,16,0)</f>
        <v>0.04284433409</v>
      </c>
      <c r="G542" s="148">
        <f>VLOOKUP(A542,'VNIBOR đã xử lý'!$A:$T,17,0)</f>
        <v>0.04490663657</v>
      </c>
      <c r="H542" s="148">
        <f>VLOOKUP(A542,'VNIBOR đã xử lý'!$A:$T,18,0)</f>
        <v>0.04557688488</v>
      </c>
      <c r="I542" s="148">
        <f>VLOOKUP(A542,'VNIBOR đã xử lý'!$A:$T,19,0)</f>
        <v>0.04562844244</v>
      </c>
      <c r="J542" s="191">
        <f>VLOOKUP(A542,VBMA!$A:$AF,4,0)/100</f>
        <v>0.04568</v>
      </c>
      <c r="K542" s="191">
        <f>VLOOKUP(A542,VBMA!$A:$AF,7,0)/100</f>
        <v>0.04582</v>
      </c>
      <c r="L542" s="191">
        <f>VLOOKUP(A542,VBMA!$A:$AF,10,0)/100</f>
        <v>0.04582</v>
      </c>
      <c r="M542" s="191">
        <f>VLOOKUP(A542,VBMA!$A:$AF,13,0)/100</f>
        <v>0.04598</v>
      </c>
      <c r="N542" s="191">
        <f>VLOOKUP(A542,VBMA!$A:$AF,16,0)/100</f>
        <v>0.04614</v>
      </c>
      <c r="O542" s="191">
        <f>VLOOKUP(A542,VBMA!$A:$AF,19,0)/100</f>
        <v>0.04632</v>
      </c>
      <c r="P542" s="191">
        <f>VLOOKUP(A542,VBMA!$A:$AF,22,0)/100</f>
        <v>0.04668</v>
      </c>
      <c r="Q542" s="191">
        <f>VLOOKUP(A542,VBMA!$A:$AF,25,0)/100</f>
        <v>0.04805</v>
      </c>
      <c r="R542" s="191">
        <f>VLOOKUP(A542,VBMA!$A:$AF,28,0)/100</f>
        <v>0.0511</v>
      </c>
      <c r="S542" s="191">
        <f>VLOOKUP(A542,VBMA!$A:$AF,31,0)/100</f>
        <v>0.0519</v>
      </c>
    </row>
    <row r="543" ht="15.75" customHeight="1">
      <c r="A543" s="108">
        <f>VBMA!A542</f>
        <v>44936</v>
      </c>
      <c r="B543" s="148">
        <f>VLOOKUP(A543,'VNIBOR đã xử lý'!$A:$T,12,0)</f>
        <v>0.02683587968</v>
      </c>
      <c r="C543" s="148">
        <f>VLOOKUP(A543,'VNIBOR đã xử lý'!$A:$T,13,0)</f>
        <v>0.03135178207</v>
      </c>
      <c r="D543" s="148">
        <f>VLOOKUP(A543,'VNIBOR đã xử lý'!$A:$T,14,0)</f>
        <v>0.03529670829</v>
      </c>
      <c r="E543" s="148">
        <f>VLOOKUP(A543,'VNIBOR đã xử lý'!$A:$T,15,0)</f>
        <v>0.04105837684</v>
      </c>
      <c r="F543" s="148">
        <f>VLOOKUP(A543,'VNIBOR đã xử lý'!$A:$T,16,0)</f>
        <v>0.04292702611</v>
      </c>
      <c r="G543" s="148">
        <f>VLOOKUP(A543,'VNIBOR đã xử lý'!$A:$T,17,0)</f>
        <v>0.04448423383</v>
      </c>
      <c r="H543" s="148">
        <f>VLOOKUP(A543,'VNIBOR đã xử lý'!$A:$T,18,0)</f>
        <v>0.04562618615</v>
      </c>
      <c r="I543" s="148">
        <f>VLOOKUP(A543,'VNIBOR đã xử lý'!$A:$T,19,0)</f>
        <v>0.04567809308</v>
      </c>
      <c r="J543" s="191">
        <f>VLOOKUP(A543,VBMA!$A:$AF,4,0)/100</f>
        <v>0.04573</v>
      </c>
      <c r="K543" s="191">
        <f>VLOOKUP(A543,VBMA!$A:$AF,7,0)/100</f>
        <v>0.04589</v>
      </c>
      <c r="L543" s="191">
        <f>VLOOKUP(A543,VBMA!$A:$AF,10,0)/100</f>
        <v>0.04591</v>
      </c>
      <c r="M543" s="191">
        <f>VLOOKUP(A543,VBMA!$A:$AF,13,0)/100</f>
        <v>0.04608</v>
      </c>
      <c r="N543" s="191">
        <f>VLOOKUP(A543,VBMA!$A:$AF,16,0)/100</f>
        <v>0.04625</v>
      </c>
      <c r="O543" s="191">
        <f>VLOOKUP(A543,VBMA!$A:$AF,19,0)/100</f>
        <v>0.046</v>
      </c>
      <c r="P543" s="191">
        <f>VLOOKUP(A543,VBMA!$A:$AF,22,0)/100</f>
        <v>0.04673</v>
      </c>
      <c r="Q543" s="191">
        <f>VLOOKUP(A543,VBMA!$A:$AF,25,0)/100</f>
        <v>0.04814</v>
      </c>
      <c r="R543" s="191">
        <f>VLOOKUP(A543,VBMA!$A:$AF,28,0)/100</f>
        <v>0.0511</v>
      </c>
      <c r="S543" s="191">
        <f>VLOOKUP(A543,VBMA!$A:$AF,31,0)/100</f>
        <v>0.0519</v>
      </c>
    </row>
    <row r="544" ht="15.75" customHeight="1">
      <c r="A544" s="108">
        <f>VBMA!A543</f>
        <v>44935</v>
      </c>
      <c r="B544" s="148">
        <f>VLOOKUP(A544,'VNIBOR đã xử lý'!$A:$T,12,0)</f>
        <v>0.02626382883</v>
      </c>
      <c r="C544" s="148">
        <f>VLOOKUP(A544,'VNIBOR đã xử lý'!$A:$T,13,0)</f>
        <v>0.03086516892</v>
      </c>
      <c r="D544" s="148">
        <f>VLOOKUP(A544,'VNIBOR đã xử lý'!$A:$T,14,0)</f>
        <v>0.03531140766</v>
      </c>
      <c r="E544" s="148">
        <f>VLOOKUP(A544,'VNIBOR đã xử lý'!$A:$T,15,0)</f>
        <v>0.04120525901</v>
      </c>
      <c r="F544" s="148">
        <f>VLOOKUP(A544,'VNIBOR đã xử lý'!$A:$T,16,0)</f>
        <v>0.04301477477</v>
      </c>
      <c r="G544" s="148">
        <f>VLOOKUP(A544,'VNIBOR đã xử lý'!$A:$T,17,0)</f>
        <v>0.04482429054</v>
      </c>
      <c r="H544" s="148">
        <f>VLOOKUP(A544,'VNIBOR đã xử lý'!$A:$T,18,0)</f>
        <v>0.04591</v>
      </c>
      <c r="I544" s="148">
        <f>VLOOKUP(A544,'VNIBOR đã xử lý'!$A:$T,19,0)</f>
        <v>0.04591</v>
      </c>
      <c r="J544" s="191">
        <f>VLOOKUP(A544,VBMA!$A:$AF,4,0)/100</f>
        <v>0.04591</v>
      </c>
      <c r="K544" s="191">
        <f>VLOOKUP(A544,VBMA!$A:$AF,7,0)/100</f>
        <v>0.04607</v>
      </c>
      <c r="L544" s="191">
        <f>VLOOKUP(A544,VBMA!$A:$AF,10,0)/100</f>
        <v>0.04614</v>
      </c>
      <c r="M544" s="191">
        <f>VLOOKUP(A544,VBMA!$A:$AF,13,0)/100</f>
        <v>0.04628</v>
      </c>
      <c r="N544" s="191">
        <f>VLOOKUP(A544,VBMA!$A:$AF,16,0)/100</f>
        <v>0.04643</v>
      </c>
      <c r="O544" s="191">
        <f>VLOOKUP(A544,VBMA!$A:$AF,19,0)/100</f>
        <v>0.04677</v>
      </c>
      <c r="P544" s="191">
        <f>VLOOKUP(A544,VBMA!$A:$AF,22,0)/100</f>
        <v>0.04695</v>
      </c>
      <c r="Q544" s="191">
        <f>VLOOKUP(A544,VBMA!$A:$AF,25,0)/100</f>
        <v>0.04832</v>
      </c>
      <c r="R544" s="191">
        <f>VLOOKUP(A544,VBMA!$A:$AF,28,0)/100</f>
        <v>0.05125</v>
      </c>
      <c r="S544" s="191">
        <f>VLOOKUP(A544,VBMA!$A:$AF,31,0)/100</f>
        <v>0.052</v>
      </c>
    </row>
    <row r="545" ht="15.75" customHeight="1">
      <c r="A545" s="108">
        <f>VBMA!A544</f>
        <v>44932</v>
      </c>
      <c r="B545" s="148">
        <f>VLOOKUP(A545,'VNIBOR đã xử lý'!$A:$T,12,0)</f>
        <v>0.02628488662</v>
      </c>
      <c r="C545" s="148">
        <f>VLOOKUP(A545,'VNIBOR đã xử lý'!$A:$T,13,0)</f>
        <v>0.0313537415</v>
      </c>
      <c r="D545" s="148">
        <f>VLOOKUP(A545,'VNIBOR đã xử lý'!$A:$T,14,0)</f>
        <v>0.03542972789</v>
      </c>
      <c r="E545" s="148">
        <f>VLOOKUP(A545,'VNIBOR đã xử lý'!$A:$T,15,0)</f>
        <v>0.04143919501</v>
      </c>
      <c r="F545" s="148">
        <f>VLOOKUP(A545,'VNIBOR đã xử lý'!$A:$T,16,0)</f>
        <v>0.04347718821</v>
      </c>
      <c r="G545" s="148">
        <f>VLOOKUP(A545,'VNIBOR đã xử lý'!$A:$T,17,0)</f>
        <v>0.04483585034</v>
      </c>
      <c r="H545" s="148">
        <f>VLOOKUP(A545,'VNIBOR đã xử lý'!$A:$T,18,0)</f>
        <v>0.04609</v>
      </c>
      <c r="I545" s="148">
        <f>VLOOKUP(A545,'VNIBOR đã xử lý'!$A:$T,19,0)</f>
        <v>0.04609</v>
      </c>
      <c r="J545" s="191">
        <f>VLOOKUP(A545,VBMA!$A:$AF,4,0)/100</f>
        <v>0.04609</v>
      </c>
      <c r="K545" s="191">
        <f>VLOOKUP(A545,VBMA!$A:$AF,7,0)/100</f>
        <v>0.04625</v>
      </c>
      <c r="L545" s="191">
        <f>VLOOKUP(A545,VBMA!$A:$AF,10,0)/100</f>
        <v>0.04645</v>
      </c>
      <c r="M545" s="191">
        <f>VLOOKUP(A545,VBMA!$A:$AF,13,0)/100</f>
        <v>0.04662</v>
      </c>
      <c r="N545" s="191">
        <f>VLOOKUP(A545,VBMA!$A:$AF,16,0)/100</f>
        <v>0.04679</v>
      </c>
      <c r="O545" s="191">
        <f>VLOOKUP(A545,VBMA!$A:$AF,19,0)/100</f>
        <v>0.04711</v>
      </c>
      <c r="P545" s="191">
        <f>VLOOKUP(A545,VBMA!$A:$AF,22,0)/100</f>
        <v>0.04732</v>
      </c>
      <c r="Q545" s="191">
        <f>VLOOKUP(A545,VBMA!$A:$AF,25,0)/100</f>
        <v>0.04864</v>
      </c>
      <c r="R545" s="191">
        <f>VLOOKUP(A545,VBMA!$A:$AF,28,0)/100</f>
        <v>0.0515</v>
      </c>
      <c r="S545" s="191">
        <f>VLOOKUP(A545,VBMA!$A:$AF,31,0)/100</f>
        <v>0.0523</v>
      </c>
    </row>
    <row r="546" ht="15.75" customHeight="1">
      <c r="A546" s="108">
        <f>VBMA!A545</f>
        <v>44931</v>
      </c>
      <c r="B546" s="148">
        <f>VLOOKUP(A546,'VNIBOR đã xử lý'!$A:$T,12,0)</f>
        <v>0.02654564626</v>
      </c>
      <c r="C546" s="148">
        <f>VLOOKUP(A546,'VNIBOR đã xử lý'!$A:$T,13,0)</f>
        <v>0.03151968254</v>
      </c>
      <c r="D546" s="148">
        <f>VLOOKUP(A546,'VNIBOR đã xử lý'!$A:$T,14,0)</f>
        <v>0.03570834467</v>
      </c>
      <c r="E546" s="148">
        <f>VLOOKUP(A546,'VNIBOR đã xử lý'!$A:$T,15,0)</f>
        <v>0.04152011338</v>
      </c>
      <c r="F546" s="148">
        <f>VLOOKUP(A546,'VNIBOR đã xử lý'!$A:$T,16,0)</f>
        <v>0.04356208617</v>
      </c>
      <c r="G546" s="148">
        <f>VLOOKUP(A546,'VNIBOR đã xử lý'!$A:$T,17,0)</f>
        <v>0.04539462585</v>
      </c>
      <c r="H546" s="148">
        <f>VLOOKUP(A546,'VNIBOR đã xử lý'!$A:$T,18,0)</f>
        <v>0.04618</v>
      </c>
      <c r="I546" s="148">
        <f>VLOOKUP(A546,'VNIBOR đã xử lý'!$A:$T,19,0)</f>
        <v>0.04618</v>
      </c>
      <c r="J546" s="191">
        <f>VLOOKUP(A546,VBMA!$A:$AF,4,0)/100</f>
        <v>0.04618</v>
      </c>
      <c r="K546" s="191">
        <f>VLOOKUP(A546,VBMA!$A:$AF,7,0)/100</f>
        <v>0.04631</v>
      </c>
      <c r="L546" s="191">
        <f>VLOOKUP(A546,VBMA!$A:$AF,10,0)/100</f>
        <v>0.0465</v>
      </c>
      <c r="M546" s="191">
        <f>VLOOKUP(A546,VBMA!$A:$AF,13,0)/100</f>
        <v>0.04669</v>
      </c>
      <c r="N546" s="191">
        <f>VLOOKUP(A546,VBMA!$A:$AF,16,0)/100</f>
        <v>0.04688</v>
      </c>
      <c r="O546" s="191">
        <f>VLOOKUP(A546,VBMA!$A:$AF,19,0)/100</f>
        <v>0.0472</v>
      </c>
      <c r="P546" s="191">
        <f>VLOOKUP(A546,VBMA!$A:$AF,22,0)/100</f>
        <v>0.0475</v>
      </c>
      <c r="Q546" s="191">
        <f>VLOOKUP(A546,VBMA!$A:$AF,25,0)/100</f>
        <v>0.04873</v>
      </c>
      <c r="R546" s="191">
        <f>VLOOKUP(A546,VBMA!$A:$AF,28,0)/100</f>
        <v>0.0515</v>
      </c>
      <c r="S546" s="191">
        <f>VLOOKUP(A546,VBMA!$A:$AF,31,0)/100</f>
        <v>0.0523</v>
      </c>
    </row>
    <row r="547" ht="15.75" customHeight="1">
      <c r="A547" s="108">
        <f>VBMA!A546</f>
        <v>44930</v>
      </c>
      <c r="B547" s="148">
        <f>VLOOKUP(A547,'VNIBOR đã xử lý'!$A:$T,12,0)</f>
        <v>0.02665912797</v>
      </c>
      <c r="C547" s="148">
        <f>VLOOKUP(A547,'VNIBOR đã xử lý'!$A:$T,13,0)</f>
        <v>0.03202250283</v>
      </c>
      <c r="D547" s="148">
        <f>VLOOKUP(A547,'VNIBOR đã xử lý'!$A:$T,14,0)</f>
        <v>0.03544033975</v>
      </c>
      <c r="E547" s="148">
        <f>VLOOKUP(A547,'VNIBOR đã xử lý'!$A:$T,15,0)</f>
        <v>0.0415398641</v>
      </c>
      <c r="F547" s="148">
        <f>VLOOKUP(A547,'VNIBOR đã xử lý'!$A:$T,16,0)</f>
        <v>0.04364314836</v>
      </c>
      <c r="G547" s="148">
        <f>VLOOKUP(A547,'VNIBOR đã xử lý'!$A:$T,17,0)</f>
        <v>0.04553610419</v>
      </c>
      <c r="H547" s="148">
        <f>VLOOKUP(A547,'VNIBOR đã xử lý'!$A:$T,18,0)</f>
        <v>0.04611450736</v>
      </c>
      <c r="I547" s="148">
        <f>VLOOKUP(A547,'VNIBOR đã xử lý'!$A:$T,19,0)</f>
        <v>0.04627225368</v>
      </c>
      <c r="J547" s="191">
        <f>VLOOKUP(A547,VBMA!$A:$AF,4,0)/100</f>
        <v>0.04643</v>
      </c>
      <c r="K547" s="191">
        <f>VLOOKUP(A547,VBMA!$A:$AF,7,0)/100</f>
        <v>0.04652</v>
      </c>
      <c r="L547" s="191">
        <f>VLOOKUP(A547,VBMA!$A:$AF,10,0)/100</f>
        <v>0.0467</v>
      </c>
      <c r="M547" s="191">
        <f>VLOOKUP(A547,VBMA!$A:$AF,13,0)/100</f>
        <v>0.04688</v>
      </c>
      <c r="N547" s="191">
        <f>VLOOKUP(A547,VBMA!$A:$AF,16,0)/100</f>
        <v>0.04705</v>
      </c>
      <c r="O547" s="191">
        <f>VLOOKUP(A547,VBMA!$A:$AF,19,0)/100</f>
        <v>0.04748</v>
      </c>
      <c r="P547" s="191">
        <f>VLOOKUP(A547,VBMA!$A:$AF,22,0)/100</f>
        <v>0.04786</v>
      </c>
      <c r="Q547" s="191">
        <f>VLOOKUP(A547,VBMA!$A:$AF,25,0)/100</f>
        <v>0.04909</v>
      </c>
      <c r="R547" s="191">
        <f>VLOOKUP(A547,VBMA!$A:$AF,28,0)/100</f>
        <v>0.0516</v>
      </c>
      <c r="S547" s="191">
        <f>VLOOKUP(A547,VBMA!$A:$AF,31,0)/100</f>
        <v>0.0524</v>
      </c>
    </row>
    <row r="548" ht="15.75" customHeight="1">
      <c r="A548" s="108">
        <f>VBMA!A547</f>
        <v>44929</v>
      </c>
      <c r="B548" s="148">
        <f>VLOOKUP(A548,'VNIBOR đã xử lý'!$A:$T,12,0)</f>
        <v>0.02623868778</v>
      </c>
      <c r="C548" s="148">
        <f>VLOOKUP(A548,'VNIBOR đã xử lý'!$A:$T,13,0)</f>
        <v>0.03075174208</v>
      </c>
      <c r="D548" s="148">
        <f>VLOOKUP(A548,'VNIBOR đã xử lý'!$A:$T,14,0)</f>
        <v>0.03557966063</v>
      </c>
      <c r="E548" s="148">
        <f>VLOOKUP(A548,'VNIBOR đã xử lý'!$A:$T,15,0)</f>
        <v>0.04082739819</v>
      </c>
      <c r="F548" s="148">
        <f>VLOOKUP(A548,'VNIBOR đã xử lý'!$A:$T,16,0)</f>
        <v>0.04261162896</v>
      </c>
      <c r="G548" s="148">
        <f>VLOOKUP(A548,'VNIBOR đã xử lý'!$A:$T,17,0)</f>
        <v>0.04450081448</v>
      </c>
      <c r="H548" s="148">
        <f>VLOOKUP(A548,'VNIBOR đã xử lý'!$A:$T,18,0)</f>
        <v>0.04576027149</v>
      </c>
      <c r="I548" s="148">
        <f>VLOOKUP(A548,'VNIBOR đã xử lý'!$A:$T,19,0)</f>
        <v>0.04607513575</v>
      </c>
      <c r="J548" s="191">
        <f>VLOOKUP(A548,VBMA!$A:$AF,4,0)/100</f>
        <v>0.04639</v>
      </c>
      <c r="K548" s="191">
        <f>VLOOKUP(A548,VBMA!$A:$AF,7,0)/100</f>
        <v>0.04647</v>
      </c>
      <c r="L548" s="191">
        <f>VLOOKUP(A548,VBMA!$A:$AF,10,0)/100</f>
        <v>0.04666</v>
      </c>
      <c r="M548" s="191">
        <f>VLOOKUP(A548,VBMA!$A:$AF,13,0)/100</f>
        <v>0.04683</v>
      </c>
      <c r="N548" s="191">
        <f>VLOOKUP(A548,VBMA!$A:$AF,16,0)/100</f>
        <v>0.047</v>
      </c>
      <c r="O548" s="191">
        <f>VLOOKUP(A548,VBMA!$A:$AF,19,0)/100</f>
        <v>0.04743</v>
      </c>
      <c r="P548" s="191">
        <f>VLOOKUP(A548,VBMA!$A:$AF,22,0)/100</f>
        <v>0.04782</v>
      </c>
      <c r="Q548" s="191">
        <f>VLOOKUP(A548,VBMA!$A:$AF,25,0)/100</f>
        <v>0.04909</v>
      </c>
      <c r="R548" s="191">
        <f>VLOOKUP(A548,VBMA!$A:$AF,28,0)/100</f>
        <v>0.0516</v>
      </c>
      <c r="S548" s="191">
        <f>VLOOKUP(A548,VBMA!$A:$AF,31,0)/100</f>
        <v>0.0524</v>
      </c>
    </row>
    <row r="549" ht="15.75" customHeight="1">
      <c r="A549" s="108">
        <f>VBMA!A548</f>
        <v>44925</v>
      </c>
      <c r="B549" s="148">
        <f>VLOOKUP(A549,'VNIBOR đã xử lý'!$A:$T,12,0)</f>
        <v>0.02616487121</v>
      </c>
      <c r="C549" s="148">
        <f>VLOOKUP(A549,'VNIBOR đã xử lý'!$A:$T,13,0)</f>
        <v>0.03053445734</v>
      </c>
      <c r="D549" s="148">
        <f>VLOOKUP(A549,'VNIBOR đã xử lý'!$A:$T,14,0)</f>
        <v>0.03516727156</v>
      </c>
      <c r="E549" s="148">
        <f>VLOOKUP(A549,'VNIBOR đã xử lý'!$A:$T,15,0)</f>
        <v>0.0411688718</v>
      </c>
      <c r="F549" s="148">
        <f>VLOOKUP(A549,'VNIBOR đã xử lý'!$A:$T,16,0)</f>
        <v>0.04306411398</v>
      </c>
      <c r="G549" s="148">
        <f>VLOOKUP(A549,'VNIBOR đã xử lý'!$A:$T,17,0)</f>
        <v>0.04474877369</v>
      </c>
      <c r="H549" s="148">
        <f>VLOOKUP(A549,'VNIBOR đã xử lý'!$A:$T,18,0)</f>
        <v>0.04580168602</v>
      </c>
      <c r="I549" s="148">
        <f>VLOOKUP(A549,'VNIBOR đã xử lý'!$A:$T,19,0)</f>
        <v>0.04611755971</v>
      </c>
      <c r="J549" s="191">
        <f>VLOOKUP(A549,VBMA!$A:$AF,4,0)/100</f>
        <v>0.04643</v>
      </c>
      <c r="K549" s="191">
        <f>VLOOKUP(A549,VBMA!$A:$AF,7,0)/100</f>
        <v>0.0465</v>
      </c>
      <c r="L549" s="191">
        <f>VLOOKUP(A549,VBMA!$A:$AF,10,0)/100</f>
        <v>0.04666</v>
      </c>
      <c r="M549" s="191">
        <f>VLOOKUP(A549,VBMA!$A:$AF,13,0)/100</f>
        <v>0.04683</v>
      </c>
      <c r="N549" s="191">
        <f>VLOOKUP(A549,VBMA!$A:$AF,16,0)/100</f>
        <v>0.047</v>
      </c>
      <c r="O549" s="191">
        <f>VLOOKUP(A549,VBMA!$A:$AF,19,0)/100</f>
        <v>0.0475</v>
      </c>
      <c r="P549" s="191">
        <f>VLOOKUP(A549,VBMA!$A:$AF,22,0)/100</f>
        <v>0.04795</v>
      </c>
      <c r="Q549" s="191">
        <f>VLOOKUP(A549,VBMA!$A:$AF,25,0)/100</f>
        <v>0.04918</v>
      </c>
      <c r="R549" s="191">
        <f>VLOOKUP(A549,VBMA!$A:$AF,28,0)/100</f>
        <v>0.05165</v>
      </c>
      <c r="S549" s="191">
        <f>VLOOKUP(A549,VBMA!$A:$AF,31,0)/100</f>
        <v>0.05255</v>
      </c>
    </row>
    <row r="550" ht="15.75" customHeight="1">
      <c r="A550" s="108">
        <f>VBMA!A549</f>
        <v>44924</v>
      </c>
      <c r="B550" s="148">
        <f>VLOOKUP(A550,'VNIBOR đã xử lý'!$A:$T,12,0)</f>
        <v>0.01507272333</v>
      </c>
      <c r="C550" s="148">
        <f>VLOOKUP(A550,'VNIBOR đã xử lý'!$A:$T,13,0)</f>
        <v>0.02803629425</v>
      </c>
      <c r="D550" s="148">
        <f>VLOOKUP(A550,'VNIBOR đã xử lý'!$A:$T,14,0)</f>
        <v>0.03307768295</v>
      </c>
      <c r="E550" s="148">
        <f>VLOOKUP(A550,'VNIBOR đã xử lý'!$A:$T,15,0)</f>
        <v>0.0411541934</v>
      </c>
      <c r="F550" s="148">
        <f>VLOOKUP(A550,'VNIBOR đã xử lý'!$A:$T,16,0)</f>
        <v>0.04285180388</v>
      </c>
      <c r="G550" s="148">
        <f>VLOOKUP(A550,'VNIBOR đã xử lý'!$A:$T,17,0)</f>
        <v>0.04465229984</v>
      </c>
      <c r="H550" s="148">
        <f>VLOOKUP(A550,'VNIBOR đã xử lý'!$A:$T,18,0)</f>
        <v>0.04593836838</v>
      </c>
      <c r="I550" s="148">
        <f>VLOOKUP(A550,'VNIBOR đã xử lý'!$A:$T,19,0)</f>
        <v>0.04619558209</v>
      </c>
      <c r="J550" s="191">
        <f>VLOOKUP(A550,VBMA!$A:$AF,4,0)/100</f>
        <v>0.04645</v>
      </c>
      <c r="K550" s="191">
        <f>VLOOKUP(A550,VBMA!$A:$AF,7,0)/100</f>
        <v>0.04659</v>
      </c>
      <c r="L550" s="191">
        <f>VLOOKUP(A550,VBMA!$A:$AF,10,0)/100</f>
        <v>0.04677</v>
      </c>
      <c r="M550" s="191">
        <f>VLOOKUP(A550,VBMA!$A:$AF,13,0)/100</f>
        <v>0.04698</v>
      </c>
      <c r="N550" s="191">
        <f>VLOOKUP(A550,VBMA!$A:$AF,16,0)/100</f>
        <v>0.04718</v>
      </c>
      <c r="O550" s="191">
        <f>VLOOKUP(A550,VBMA!$A:$AF,19,0)/100</f>
        <v>0.04761</v>
      </c>
      <c r="P550" s="191">
        <f>VLOOKUP(A550,VBMA!$A:$AF,22,0)/100</f>
        <v>0.048</v>
      </c>
      <c r="Q550" s="191">
        <f>VLOOKUP(A550,VBMA!$A:$AF,25,0)/100</f>
        <v>0.04936</v>
      </c>
      <c r="R550" s="191">
        <f>VLOOKUP(A550,VBMA!$A:$AF,28,0)/100</f>
        <v>0.05185</v>
      </c>
      <c r="S550" s="191">
        <f>VLOOKUP(A550,VBMA!$A:$AF,31,0)/100</f>
        <v>0.05275</v>
      </c>
    </row>
    <row r="551" ht="15.75" customHeight="1">
      <c r="A551" s="108">
        <f>VBMA!A550</f>
        <v>44923</v>
      </c>
      <c r="B551" s="148">
        <f>VLOOKUP(A551,'VNIBOR đã xử lý'!$A:$T,12,0)</f>
        <v>0.01798982085</v>
      </c>
      <c r="C551" s="148">
        <f>VLOOKUP(A551,'VNIBOR đã xử lý'!$A:$T,13,0)</f>
        <v>0.02886862106</v>
      </c>
      <c r="D551" s="148">
        <f>VLOOKUP(A551,'VNIBOR đã xử lý'!$A:$T,14,0)</f>
        <v>0.03428148751</v>
      </c>
      <c r="E551" s="148">
        <f>VLOOKUP(A551,'VNIBOR đã xử lý'!$A:$T,15,0)</f>
        <v>0.04049036374</v>
      </c>
      <c r="F551" s="148">
        <f>VLOOKUP(A551,'VNIBOR đã xử lý'!$A:$T,16,0)</f>
        <v>0.04303759501</v>
      </c>
      <c r="G551" s="148">
        <f>VLOOKUP(A551,'VNIBOR đã xử lý'!$A:$T,17,0)</f>
        <v>0.04516028773</v>
      </c>
      <c r="H551" s="148">
        <f>VLOOKUP(A551,'VNIBOR đã xử lý'!$A:$T,18,0)</f>
        <v>0.04632776873</v>
      </c>
      <c r="I551" s="148">
        <f>VLOOKUP(A551,'VNIBOR đã xử lý'!$A:$T,19,0)</f>
        <v>0.046540038</v>
      </c>
      <c r="J551" s="191">
        <f>VLOOKUP(A551,VBMA!$A:$AF,4,0)/100</f>
        <v>0.04675</v>
      </c>
      <c r="K551" s="191">
        <f>VLOOKUP(A551,VBMA!$A:$AF,7,0)/100</f>
        <v>0.04689</v>
      </c>
      <c r="L551" s="191">
        <f>VLOOKUP(A551,VBMA!$A:$AF,10,0)/100</f>
        <v>0.047</v>
      </c>
      <c r="M551" s="191">
        <f>VLOOKUP(A551,VBMA!$A:$AF,13,0)/100</f>
        <v>0.04723</v>
      </c>
      <c r="N551" s="191">
        <f>VLOOKUP(A551,VBMA!$A:$AF,16,0)/100</f>
        <v>0.04745</v>
      </c>
      <c r="O551" s="191">
        <f>VLOOKUP(A551,VBMA!$A:$AF,19,0)/100</f>
        <v>0.04795</v>
      </c>
      <c r="P551" s="191">
        <f>VLOOKUP(A551,VBMA!$A:$AF,22,0)/100</f>
        <v>0.04832</v>
      </c>
      <c r="Q551" s="191">
        <f>VLOOKUP(A551,VBMA!$A:$AF,25,0)/100</f>
        <v>0.04977</v>
      </c>
      <c r="R551" s="191">
        <f>VLOOKUP(A551,VBMA!$A:$AF,28,0)/100</f>
        <v>0.05203</v>
      </c>
      <c r="S551" s="191">
        <f>VLOOKUP(A551,VBMA!$A:$AF,31,0)/100</f>
        <v>0.0529</v>
      </c>
    </row>
    <row r="552" ht="15.75" customHeight="1">
      <c r="A552" s="108">
        <f>VBMA!A551</f>
        <v>44922</v>
      </c>
      <c r="B552" s="148">
        <f>VLOOKUP(A552,'VNIBOR đã xử lý'!$A:$T,12,0)</f>
        <v>0.01807076641</v>
      </c>
      <c r="C552" s="148">
        <f>VLOOKUP(A552,'VNIBOR đã xử lý'!$A:$T,13,0)</f>
        <v>0.02700108702</v>
      </c>
      <c r="D552" s="148">
        <f>VLOOKUP(A552,'VNIBOR đã xử lý'!$A:$T,14,0)</f>
        <v>0.03314724885</v>
      </c>
      <c r="E552" s="148">
        <f>VLOOKUP(A552,'VNIBOR đã xử lý'!$A:$T,15,0)</f>
        <v>0.04076428702</v>
      </c>
      <c r="F552" s="148">
        <f>VLOOKUP(A552,'VNIBOR đã xử lý'!$A:$T,16,0)</f>
        <v>0.04323325802</v>
      </c>
      <c r="G552" s="148">
        <f>VLOOKUP(A552,'VNIBOR đã xử lý'!$A:$T,17,0)</f>
        <v>0.04533450992</v>
      </c>
      <c r="H552" s="148">
        <f>VLOOKUP(A552,'VNIBOR đã xử lý'!$A:$T,18,0)</f>
        <v>0.04622754198</v>
      </c>
      <c r="I552" s="148">
        <f>VLOOKUP(A552,'VNIBOR đã xử lý'!$A:$T,19,0)</f>
        <v>0.04649019847</v>
      </c>
      <c r="J552" s="191">
        <f>VLOOKUP(A552,VBMA!$A:$AF,4,0)/100</f>
        <v>0.04675</v>
      </c>
      <c r="K552" s="191">
        <f>VLOOKUP(A552,VBMA!$A:$AF,7,0)/100</f>
        <v>0.04689</v>
      </c>
      <c r="L552" s="191">
        <f>VLOOKUP(A552,VBMA!$A:$AF,10,0)/100</f>
        <v>0.047</v>
      </c>
      <c r="M552" s="191">
        <f>VLOOKUP(A552,VBMA!$A:$AF,13,0)/100</f>
        <v>0.04723</v>
      </c>
      <c r="N552" s="191">
        <f>VLOOKUP(A552,VBMA!$A:$AF,16,0)/100</f>
        <v>0.04745</v>
      </c>
      <c r="O552" s="191">
        <f>VLOOKUP(A552,VBMA!$A:$AF,19,0)/100</f>
        <v>0.048</v>
      </c>
      <c r="P552" s="191">
        <f>VLOOKUP(A552,VBMA!$A:$AF,22,0)/100</f>
        <v>0.04841</v>
      </c>
      <c r="Q552" s="191">
        <f>VLOOKUP(A552,VBMA!$A:$AF,25,0)/100</f>
        <v>0.04982</v>
      </c>
      <c r="R552" s="191">
        <f>VLOOKUP(A552,VBMA!$A:$AF,28,0)/100</f>
        <v>0.05203</v>
      </c>
      <c r="S552" s="191">
        <f>VLOOKUP(A552,VBMA!$A:$AF,31,0)/100</f>
        <v>0.0529</v>
      </c>
    </row>
    <row r="553" ht="15.75" customHeight="1">
      <c r="A553" s="108">
        <f>VBMA!A552</f>
        <v>44921</v>
      </c>
      <c r="B553" s="148">
        <f>VLOOKUP(A553,'VNIBOR đã xử lý'!$A:$T,12,0)</f>
        <v>0.0181458778</v>
      </c>
      <c r="C553" s="148">
        <f>VLOOKUP(A553,'VNIBOR đã xử lý'!$A:$T,13,0)</f>
        <v>0.02572445029</v>
      </c>
      <c r="D553" s="148">
        <f>VLOOKUP(A553,'VNIBOR đã xử lý'!$A:$T,14,0)</f>
        <v>0.03298280141</v>
      </c>
      <c r="E553" s="148">
        <f>VLOOKUP(A553,'VNIBOR đã xử lý'!$A:$T,15,0)</f>
        <v>0.04040126322</v>
      </c>
      <c r="F553" s="148">
        <f>VLOOKUP(A553,'VNIBOR đã xử lý'!$A:$T,16,0)</f>
        <v>0.0429630342</v>
      </c>
      <c r="G553" s="148">
        <f>VLOOKUP(A553,'VNIBOR đã xử lý'!$A:$T,17,0)</f>
        <v>0.04499110289</v>
      </c>
      <c r="H553" s="148">
        <f>VLOOKUP(A553,'VNIBOR đã xử lý'!$A:$T,18,0)</f>
        <v>0.04632535861</v>
      </c>
      <c r="I553" s="148">
        <f>VLOOKUP(A553,'VNIBOR đã xử lý'!$A:$T,19,0)</f>
        <v>0.04653883953</v>
      </c>
      <c r="J553" s="191">
        <f>VLOOKUP(A553,VBMA!$A:$AF,4,0)/100</f>
        <v>0.04675</v>
      </c>
      <c r="K553" s="191">
        <f>VLOOKUP(A553,VBMA!$A:$AF,7,0)/100</f>
        <v>0.04689</v>
      </c>
      <c r="L553" s="191">
        <f>VLOOKUP(A553,VBMA!$A:$AF,10,0)/100</f>
        <v>0.047</v>
      </c>
      <c r="M553" s="191">
        <f>VLOOKUP(A553,VBMA!$A:$AF,13,0)/100</f>
        <v>0.04723</v>
      </c>
      <c r="N553" s="191">
        <f>VLOOKUP(A553,VBMA!$A:$AF,16,0)/100</f>
        <v>0.04745</v>
      </c>
      <c r="O553" s="191">
        <f>VLOOKUP(A553,VBMA!$A:$AF,19,0)/100</f>
        <v>0.048</v>
      </c>
      <c r="P553" s="191">
        <f>VLOOKUP(A553,VBMA!$A:$AF,22,0)/100</f>
        <v>0.04841</v>
      </c>
      <c r="Q553" s="191">
        <f>VLOOKUP(A553,VBMA!$A:$AF,25,0)/100</f>
        <v>0.04982</v>
      </c>
      <c r="R553" s="191">
        <f>VLOOKUP(A553,VBMA!$A:$AF,28,0)/100</f>
        <v>0.05203</v>
      </c>
      <c r="S553" s="191">
        <f>VLOOKUP(A553,VBMA!$A:$AF,31,0)/100</f>
        <v>0.0529</v>
      </c>
    </row>
    <row r="554" ht="15.75" customHeight="1">
      <c r="A554" s="108">
        <f>VBMA!A553</f>
        <v>44918</v>
      </c>
      <c r="B554" s="148">
        <f>VLOOKUP(A554,'VNIBOR đã xử lý'!$A:$T,12,0)</f>
        <v>0.01863472061</v>
      </c>
      <c r="C554" s="148">
        <f>VLOOKUP(A554,'VNIBOR đã xử lý'!$A:$T,13,0)</f>
        <v>0.02571591444</v>
      </c>
      <c r="D554" s="148">
        <f>VLOOKUP(A554,'VNIBOR đã xử lý'!$A:$T,14,0)</f>
        <v>0.03434112797</v>
      </c>
      <c r="E554" s="148">
        <f>VLOOKUP(A554,'VNIBOR đã xử lý'!$A:$T,15,0)</f>
        <v>0.04152880592</v>
      </c>
      <c r="F554" s="148">
        <f>VLOOKUP(A554,'VNIBOR đã xử lý'!$A:$T,16,0)</f>
        <v>0.04408442475</v>
      </c>
      <c r="G554" s="148">
        <f>VLOOKUP(A554,'VNIBOR đã xử lý'!$A:$T,17,0)</f>
        <v>0.04578817063</v>
      </c>
      <c r="H554" s="148">
        <f>VLOOKUP(A554,'VNIBOR đã xử lý'!$A:$T,18,0)</f>
        <v>0.0473854324</v>
      </c>
      <c r="I554" s="148">
        <f>VLOOKUP(A554,'VNIBOR đã xử lý'!$A:$T,19,0)</f>
        <v>0.04706598005</v>
      </c>
      <c r="J554" s="191">
        <f>VLOOKUP(A554,VBMA!$A:$AF,4,0)/100</f>
        <v>0.04675</v>
      </c>
      <c r="K554" s="191">
        <f>VLOOKUP(A554,VBMA!$A:$AF,7,0)/100</f>
        <v>0.04689</v>
      </c>
      <c r="L554" s="191">
        <f>VLOOKUP(A554,VBMA!$A:$AF,10,0)/100</f>
        <v>0.047</v>
      </c>
      <c r="M554" s="191">
        <f>VLOOKUP(A554,VBMA!$A:$AF,13,0)/100</f>
        <v>0.04728</v>
      </c>
      <c r="N554" s="191">
        <f>VLOOKUP(A554,VBMA!$A:$AF,16,0)/100</f>
        <v>0.04756</v>
      </c>
      <c r="O554" s="191">
        <f>VLOOKUP(A554,VBMA!$A:$AF,19,0)/100</f>
        <v>0.04814</v>
      </c>
      <c r="P554" s="191">
        <f>VLOOKUP(A554,VBMA!$A:$AF,22,0)/100</f>
        <v>0.04845</v>
      </c>
      <c r="Q554" s="191">
        <f>VLOOKUP(A554,VBMA!$A:$AF,25,0)/100</f>
        <v>0.04991</v>
      </c>
      <c r="R554" s="191">
        <f>VLOOKUP(A554,VBMA!$A:$AF,28,0)/100</f>
        <v>0.05203</v>
      </c>
      <c r="S554" s="191">
        <f>VLOOKUP(A554,VBMA!$A:$AF,31,0)/100</f>
        <v>0.0529</v>
      </c>
    </row>
    <row r="555" ht="15.75" customHeight="1">
      <c r="A555" s="108">
        <f>VBMA!A554</f>
        <v>44917</v>
      </c>
      <c r="B555" s="148">
        <f>VLOOKUP(A555,'VNIBOR đã xử lý'!$A:$T,12,0)</f>
        <v>0.01973778674</v>
      </c>
      <c r="C555" s="148">
        <f>VLOOKUP(A555,'VNIBOR đã xử lý'!$A:$T,13,0)</f>
        <v>0.02656599404</v>
      </c>
      <c r="D555" s="148">
        <f>VLOOKUP(A555,'VNIBOR đã xử lý'!$A:$T,14,0)</f>
        <v>0.03478118095</v>
      </c>
      <c r="E555" s="148">
        <f>VLOOKUP(A555,'VNIBOR đã xử lý'!$A:$T,15,0)</f>
        <v>0.04134266141</v>
      </c>
      <c r="F555" s="148">
        <f>VLOOKUP(A555,'VNIBOR đã xử lý'!$A:$T,16,0)</f>
        <v>0.04374320304</v>
      </c>
      <c r="G555" s="148">
        <f>VLOOKUP(A555,'VNIBOR đã xử lý'!$A:$T,17,0)</f>
        <v>0.04545025486</v>
      </c>
      <c r="H555" s="148">
        <f>VLOOKUP(A555,'VNIBOR đã xử lý'!$A:$T,18,0)</f>
        <v>0.0467838891</v>
      </c>
      <c r="I555" s="148">
        <f>VLOOKUP(A555,'VNIBOR đã xử lý'!$A:$T,19,0)</f>
        <v>0.04683723447</v>
      </c>
      <c r="J555" s="191">
        <f>VLOOKUP(A555,VBMA!$A:$AF,4,0)/100</f>
        <v>0.04689</v>
      </c>
      <c r="K555" s="191">
        <f>VLOOKUP(A555,VBMA!$A:$AF,7,0)/100</f>
        <v>0.04702</v>
      </c>
      <c r="L555" s="191">
        <f>VLOOKUP(A555,VBMA!$A:$AF,10,0)/100</f>
        <v>0.04714</v>
      </c>
      <c r="M555" s="191">
        <f>VLOOKUP(A555,VBMA!$A:$AF,13,0)/100</f>
        <v>0.04737</v>
      </c>
      <c r="N555" s="191">
        <f>VLOOKUP(A555,VBMA!$A:$AF,16,0)/100</f>
        <v>0.04761</v>
      </c>
      <c r="O555" s="191">
        <f>VLOOKUP(A555,VBMA!$A:$AF,19,0)/100</f>
        <v>0.04814</v>
      </c>
      <c r="P555" s="191">
        <f>VLOOKUP(A555,VBMA!$A:$AF,22,0)/100</f>
        <v>0.0485</v>
      </c>
      <c r="Q555" s="191">
        <f>VLOOKUP(A555,VBMA!$A:$AF,25,0)/100</f>
        <v>0.04995</v>
      </c>
      <c r="R555" s="191">
        <f>VLOOKUP(A555,VBMA!$A:$AF,28,0)/100</f>
        <v>0.05193</v>
      </c>
      <c r="S555" s="191">
        <f>VLOOKUP(A555,VBMA!$A:$AF,31,0)/100</f>
        <v>0.0528</v>
      </c>
    </row>
    <row r="556" ht="15.75" customHeight="1">
      <c r="A556" s="108">
        <f>VBMA!A555</f>
        <v>44916</v>
      </c>
      <c r="B556" s="148">
        <f>VLOOKUP(A556,'VNIBOR đã xử lý'!$A:$T,12,0)</f>
        <v>0.02078144879</v>
      </c>
      <c r="C556" s="148">
        <f>VLOOKUP(A556,'VNIBOR đã xử lý'!$A:$T,13,0)</f>
        <v>0.0284821887</v>
      </c>
      <c r="D556" s="148">
        <f>VLOOKUP(A556,'VNIBOR đã xử lý'!$A:$T,14,0)</f>
        <v>0.03465332959</v>
      </c>
      <c r="E556" s="148">
        <f>VLOOKUP(A556,'VNIBOR đã xử lý'!$A:$T,15,0)</f>
        <v>0.04108819444</v>
      </c>
      <c r="F556" s="148">
        <f>VLOOKUP(A556,'VNIBOR đã xử lý'!$A:$T,16,0)</f>
        <v>0.04340896537</v>
      </c>
      <c r="G556" s="148">
        <f>VLOOKUP(A556,'VNIBOR đã xử lý'!$A:$T,17,0)</f>
        <v>0.04530777795</v>
      </c>
      <c r="H556" s="148">
        <f>VLOOKUP(A556,'VNIBOR đã xử lý'!$A:$T,18,0)</f>
        <v>0.04641541863</v>
      </c>
      <c r="I556" s="148">
        <f>VLOOKUP(A556,'VNIBOR đã xử lý'!$A:$T,19,0)</f>
        <v>0.0466791426</v>
      </c>
      <c r="J556" s="191">
        <f>VLOOKUP(A556,VBMA!$A:$AF,4,0)/100</f>
        <v>0.04694</v>
      </c>
      <c r="K556" s="191">
        <f>VLOOKUP(A556,VBMA!$A:$AF,7,0)/100</f>
        <v>0.04707</v>
      </c>
      <c r="L556" s="191">
        <f>VLOOKUP(A556,VBMA!$A:$AF,10,0)/100</f>
        <v>0.04718</v>
      </c>
      <c r="M556" s="191">
        <f>VLOOKUP(A556,VBMA!$A:$AF,13,0)/100</f>
        <v>0.04746</v>
      </c>
      <c r="N556" s="191">
        <f>VLOOKUP(A556,VBMA!$A:$AF,16,0)/100</f>
        <v>0.04775</v>
      </c>
      <c r="O556" s="191">
        <f>VLOOKUP(A556,VBMA!$A:$AF,19,0)/100</f>
        <v>0.04836</v>
      </c>
      <c r="P556" s="191">
        <f>VLOOKUP(A556,VBMA!$A:$AF,22,0)/100</f>
        <v>0.04882</v>
      </c>
      <c r="Q556" s="191">
        <f>VLOOKUP(A556,VBMA!$A:$AF,25,0)/100</f>
        <v>0.05016</v>
      </c>
      <c r="R556" s="191">
        <f>VLOOKUP(A556,VBMA!$A:$AF,28,0)/100</f>
        <v>0.0521</v>
      </c>
      <c r="S556" s="191">
        <f>VLOOKUP(A556,VBMA!$A:$AF,31,0)/100</f>
        <v>0.05295</v>
      </c>
    </row>
    <row r="557" ht="15.75" customHeight="1">
      <c r="A557" s="108">
        <f>VBMA!A556</f>
        <v>44915</v>
      </c>
      <c r="B557" s="148">
        <f>VLOOKUP(A557,'VNIBOR đã xử lý'!$A:$T,12,0)</f>
        <v>0.02108103878</v>
      </c>
      <c r="C557" s="148">
        <f>VLOOKUP(A557,'VNIBOR đã xử lý'!$A:$T,13,0)</f>
        <v>0.02867446081</v>
      </c>
      <c r="D557" s="148">
        <f>VLOOKUP(A557,'VNIBOR đã xử lý'!$A:$T,14,0)</f>
        <v>0.03435625212</v>
      </c>
      <c r="E557" s="148">
        <f>VLOOKUP(A557,'VNIBOR đã xử lý'!$A:$T,15,0)</f>
        <v>0.04067525367</v>
      </c>
      <c r="F557" s="148">
        <f>VLOOKUP(A557,'VNIBOR đã xử lý'!$A:$T,16,0)</f>
        <v>0.04333029634</v>
      </c>
      <c r="G557" s="148">
        <f>VLOOKUP(A557,'VNIBOR đã xử lý'!$A:$T,17,0)</f>
        <v>0.0450826245</v>
      </c>
      <c r="H557" s="148">
        <f>VLOOKUP(A557,'VNIBOR đã xử lý'!$A:$T,18,0)</f>
        <v>0.04672875095</v>
      </c>
      <c r="I557" s="148">
        <f>VLOOKUP(A557,'VNIBOR đã xử lý'!$A:$T,19,0)</f>
        <v>0.04683495266</v>
      </c>
      <c r="J557" s="191">
        <f>VLOOKUP(A557,VBMA!$A:$AF,4,0)/100</f>
        <v>0.04694</v>
      </c>
      <c r="K557" s="191">
        <f>VLOOKUP(A557,VBMA!$A:$AF,7,0)/100</f>
        <v>0.04707</v>
      </c>
      <c r="L557" s="191">
        <f>VLOOKUP(A557,VBMA!$A:$AF,10,0)/100</f>
        <v>0.04718</v>
      </c>
      <c r="M557" s="191">
        <f>VLOOKUP(A557,VBMA!$A:$AF,13,0)/100</f>
        <v>0.04746</v>
      </c>
      <c r="N557" s="191">
        <f>VLOOKUP(A557,VBMA!$A:$AF,16,0)/100</f>
        <v>0.04775</v>
      </c>
      <c r="O557" s="191">
        <f>VLOOKUP(A557,VBMA!$A:$AF,19,0)/100</f>
        <v>0.04836</v>
      </c>
      <c r="P557" s="191">
        <f>VLOOKUP(A557,VBMA!$A:$AF,22,0)/100</f>
        <v>0.04882</v>
      </c>
      <c r="Q557" s="191">
        <f>VLOOKUP(A557,VBMA!$A:$AF,25,0)/100</f>
        <v>0.05016</v>
      </c>
      <c r="R557" s="191">
        <f>VLOOKUP(A557,VBMA!$A:$AF,28,0)/100</f>
        <v>0.05194</v>
      </c>
      <c r="S557" s="191">
        <f>VLOOKUP(A557,VBMA!$A:$AF,31,0)/100</f>
        <v>0.05267</v>
      </c>
    </row>
    <row r="558" ht="15.75" customHeight="1">
      <c r="A558" s="108">
        <f>VBMA!A557</f>
        <v>44914</v>
      </c>
      <c r="B558" s="148">
        <f>VLOOKUP(A558,'VNIBOR đã xử lý'!$A:$T,12,0)</f>
        <v>0.02324623876</v>
      </c>
      <c r="C558" s="148">
        <f>VLOOKUP(A558,'VNIBOR đã xử lý'!$A:$T,13,0)</f>
        <v>0.03045687764</v>
      </c>
      <c r="D558" s="148">
        <f>VLOOKUP(A558,'VNIBOR đã xử lý'!$A:$T,14,0)</f>
        <v>0.03573032995</v>
      </c>
      <c r="E558" s="148">
        <f>VLOOKUP(A558,'VNIBOR đã xử lý'!$A:$T,15,0)</f>
        <v>0.04121902521</v>
      </c>
      <c r="F558" s="148">
        <f>VLOOKUP(A558,'VNIBOR đã xử lý'!$A:$T,16,0)</f>
        <v>0.0434790762</v>
      </c>
      <c r="G558" s="148">
        <f>VLOOKUP(A558,'VNIBOR đã xử lý'!$A:$T,17,0)</f>
        <v>0.04563150571</v>
      </c>
      <c r="H558" s="148">
        <f>VLOOKUP(A558,'VNIBOR đã xử lý'!$A:$T,18,0)</f>
        <v>0.04692296342</v>
      </c>
      <c r="I558" s="148">
        <f>VLOOKUP(A558,'VNIBOR đã xử lý'!$A:$T,19,0)</f>
        <v>0.04697677416</v>
      </c>
      <c r="J558" s="191">
        <f>VLOOKUP(A558,VBMA!$A:$AF,4,0)/100</f>
        <v>0.04703</v>
      </c>
      <c r="K558" s="191">
        <f>VLOOKUP(A558,VBMA!$A:$AF,7,0)/100</f>
        <v>0.04716</v>
      </c>
      <c r="L558" s="191">
        <f>VLOOKUP(A558,VBMA!$A:$AF,10,0)/100</f>
        <v>0.04727</v>
      </c>
      <c r="M558" s="191">
        <f>VLOOKUP(A558,VBMA!$A:$AF,13,0)/100</f>
        <v>0.04755</v>
      </c>
      <c r="N558" s="191">
        <f>VLOOKUP(A558,VBMA!$A:$AF,16,0)/100</f>
        <v>0.04784</v>
      </c>
      <c r="O558" s="191">
        <f>VLOOKUP(A558,VBMA!$A:$AF,19,0)/100</f>
        <v>0.04841</v>
      </c>
      <c r="P558" s="191">
        <f>VLOOKUP(A558,VBMA!$A:$AF,22,0)/100</f>
        <v>0.04887</v>
      </c>
      <c r="Q558" s="191">
        <f>VLOOKUP(A558,VBMA!$A:$AF,25,0)/100</f>
        <v>0.05016</v>
      </c>
      <c r="R558" s="191">
        <f>VLOOKUP(A558,VBMA!$A:$AF,28,0)/100</f>
        <v>0.0521</v>
      </c>
      <c r="S558" s="191">
        <f>VLOOKUP(A558,VBMA!$A:$AF,31,0)/100</f>
        <v>0.05295</v>
      </c>
    </row>
    <row r="559" ht="15.75" customHeight="1">
      <c r="A559" s="108">
        <f>VBMA!A558</f>
        <v>44911</v>
      </c>
      <c r="B559" s="148">
        <f>VLOOKUP(A559,'VNIBOR đã xử lý'!$A:$T,12,0)</f>
        <v>0.02389815557</v>
      </c>
      <c r="C559" s="148">
        <f>VLOOKUP(A559,'VNIBOR đã xử lý'!$A:$T,13,0)</f>
        <v>0.03119002041</v>
      </c>
      <c r="D559" s="148">
        <f>VLOOKUP(A559,'VNIBOR đã xử lý'!$A:$T,14,0)</f>
        <v>0.03480934019</v>
      </c>
      <c r="E559" s="148">
        <f>VLOOKUP(A559,'VNIBOR đã xử lý'!$A:$T,15,0)</f>
        <v>0.04146250154</v>
      </c>
      <c r="F559" s="148">
        <f>VLOOKUP(A559,'VNIBOR đã xử lý'!$A:$T,16,0)</f>
        <v>0.04364473846</v>
      </c>
      <c r="G559" s="148">
        <f>VLOOKUP(A559,'VNIBOR đã xử lý'!$A:$T,17,0)</f>
        <v>0.0457205248</v>
      </c>
      <c r="H559" s="148">
        <f>VLOOKUP(A559,'VNIBOR đã xử lý'!$A:$T,18,0)</f>
        <v>0.04683825591</v>
      </c>
      <c r="I559" s="148">
        <f>VLOOKUP(A559,'VNIBOR đã xử lý'!$A:$T,19,0)</f>
        <v>0.04694470649</v>
      </c>
      <c r="J559" s="191">
        <f>VLOOKUP(A559,VBMA!$A:$AF,4,0)/100</f>
        <v>0.04705</v>
      </c>
      <c r="K559" s="191">
        <f>VLOOKUP(A559,VBMA!$A:$AF,7,0)/100</f>
        <v>0.04725</v>
      </c>
      <c r="L559" s="191">
        <f>VLOOKUP(A559,VBMA!$A:$AF,10,0)/100</f>
        <v>0.04736</v>
      </c>
      <c r="M559" s="191">
        <f>VLOOKUP(A559,VBMA!$A:$AF,13,0)/100</f>
        <v>0.04764</v>
      </c>
      <c r="N559" s="191">
        <f>VLOOKUP(A559,VBMA!$A:$AF,16,0)/100</f>
        <v>0.04791</v>
      </c>
      <c r="O559" s="191">
        <f>VLOOKUP(A559,VBMA!$A:$AF,19,0)/100</f>
        <v>0.04841</v>
      </c>
      <c r="P559" s="191">
        <f>VLOOKUP(A559,VBMA!$A:$AF,22,0)/100</f>
        <v>0.04895</v>
      </c>
      <c r="Q559" s="191">
        <f>VLOOKUP(A559,VBMA!$A:$AF,25,0)/100</f>
        <v>0.0502</v>
      </c>
      <c r="R559" s="191">
        <f>VLOOKUP(A559,VBMA!$A:$AF,28,0)/100</f>
        <v>0.05206</v>
      </c>
      <c r="S559" s="191">
        <f>VLOOKUP(A559,VBMA!$A:$AF,31,0)/100</f>
        <v>0.05278</v>
      </c>
    </row>
    <row r="560" ht="15.75" customHeight="1">
      <c r="A560" s="108">
        <f>VBMA!A559</f>
        <v>44910</v>
      </c>
      <c r="B560" s="148">
        <f>VLOOKUP(A560,'VNIBOR đã xử lý'!$A:$T,12,0)</f>
        <v>0.02704669259</v>
      </c>
      <c r="C560" s="148">
        <f>VLOOKUP(A560,'VNIBOR đã xử lý'!$A:$T,13,0)</f>
        <v>0.0331765593</v>
      </c>
      <c r="D560" s="148">
        <f>VLOOKUP(A560,'VNIBOR đã xử lý'!$A:$T,14,0)</f>
        <v>0.03645657569</v>
      </c>
      <c r="E560" s="148">
        <f>VLOOKUP(A560,'VNIBOR đã xử lý'!$A:$T,15,0)</f>
        <v>0.0425864424</v>
      </c>
      <c r="F560" s="148">
        <f>VLOOKUP(A560,'VNIBOR đã xử lý'!$A:$T,16,0)</f>
        <v>0.04446841903</v>
      </c>
      <c r="G560" s="148">
        <f>VLOOKUP(A560,'VNIBOR đã xử lý'!$A:$T,17,0)</f>
        <v>0.04635039565</v>
      </c>
      <c r="H560" s="148">
        <f>VLOOKUP(A560,'VNIBOR đã xử lý'!$A:$T,18,0)</f>
        <v>0.04715695706</v>
      </c>
      <c r="I560" s="148">
        <f>VLOOKUP(A560,'VNIBOR đã xử lý'!$A:$T,19,0)</f>
        <v>0.0471031863</v>
      </c>
      <c r="J560" s="191">
        <f>VLOOKUP(A560,VBMA!$A:$AF,4,0)/100</f>
        <v>0.04705</v>
      </c>
      <c r="K560" s="191">
        <f>VLOOKUP(A560,VBMA!$A:$AF,7,0)/100</f>
        <v>0.04725</v>
      </c>
      <c r="L560" s="191">
        <f>VLOOKUP(A560,VBMA!$A:$AF,10,0)/100</f>
        <v>0.04736</v>
      </c>
      <c r="M560" s="191">
        <f>VLOOKUP(A560,VBMA!$A:$AF,13,0)/100</f>
        <v>0.04764</v>
      </c>
      <c r="N560" s="191">
        <f>VLOOKUP(A560,VBMA!$A:$AF,16,0)/100</f>
        <v>0.04791</v>
      </c>
      <c r="O560" s="191">
        <f>VLOOKUP(A560,VBMA!$A:$AF,19,0)/100</f>
        <v>0.04845</v>
      </c>
      <c r="P560" s="191">
        <f>VLOOKUP(A560,VBMA!$A:$AF,22,0)/100</f>
        <v>0.04893</v>
      </c>
      <c r="Q560" s="191">
        <f>VLOOKUP(A560,VBMA!$A:$AF,25,0)/100</f>
        <v>0.0502</v>
      </c>
      <c r="R560" s="191">
        <f>VLOOKUP(A560,VBMA!$A:$AF,28,0)/100</f>
        <v>0.0522</v>
      </c>
      <c r="S560" s="191">
        <f>VLOOKUP(A560,VBMA!$A:$AF,31,0)/100</f>
        <v>0.05305</v>
      </c>
    </row>
    <row r="561" ht="15.75" customHeight="1">
      <c r="A561" s="108">
        <f>VBMA!A560</f>
        <v>44909</v>
      </c>
      <c r="B561" s="148">
        <f>VLOOKUP(A561,'VNIBOR đã xử lý'!$A:$T,12,0)</f>
        <v>0.02842415213</v>
      </c>
      <c r="C561" s="148">
        <f>VLOOKUP(A561,'VNIBOR đã xử lý'!$A:$T,13,0)</f>
        <v>0.03445351773</v>
      </c>
      <c r="D561" s="148">
        <f>VLOOKUP(A561,'VNIBOR đã xử lý'!$A:$T,14,0)</f>
        <v>0.0371451988</v>
      </c>
      <c r="E561" s="148">
        <f>VLOOKUP(A561,'VNIBOR đã xử lý'!$A:$T,15,0)</f>
        <v>0.04252856095</v>
      </c>
      <c r="F561" s="148">
        <f>VLOOKUP(A561,'VNIBOR đã xử lý'!$A:$T,16,0)</f>
        <v>0.04446657132</v>
      </c>
      <c r="G561" s="148">
        <f>VLOOKUP(A561,'VNIBOR đã xử lý'!$A:$T,17,0)</f>
        <v>0.04597391272</v>
      </c>
      <c r="H561" s="148">
        <f>VLOOKUP(A561,'VNIBOR đã xử lý'!$A:$T,18,0)</f>
        <v>0.04694291791</v>
      </c>
      <c r="I561" s="148">
        <f>VLOOKUP(A561,'VNIBOR đã xử lý'!$A:$T,19,0)</f>
        <v>0.04699675153</v>
      </c>
      <c r="J561" s="191">
        <f>VLOOKUP(A561,VBMA!$A:$AF,4,0)/100</f>
        <v>0.04705</v>
      </c>
      <c r="K561" s="191">
        <f>VLOOKUP(A561,VBMA!$A:$AF,7,0)/100</f>
        <v>0.04727</v>
      </c>
      <c r="L561" s="191">
        <f>VLOOKUP(A561,VBMA!$A:$AF,10,0)/100</f>
        <v>0.04741</v>
      </c>
      <c r="M561" s="191">
        <f>VLOOKUP(A561,VBMA!$A:$AF,13,0)/100</f>
        <v>0.04766</v>
      </c>
      <c r="N561" s="191">
        <f>VLOOKUP(A561,VBMA!$A:$AF,16,0)/100</f>
        <v>0.04791</v>
      </c>
      <c r="O561" s="191">
        <f>VLOOKUP(A561,VBMA!$A:$AF,19,0)/100</f>
        <v>0.0485</v>
      </c>
      <c r="P561" s="191">
        <f>VLOOKUP(A561,VBMA!$A:$AF,22,0)/100</f>
        <v>0.04907</v>
      </c>
      <c r="Q561" s="191">
        <f>VLOOKUP(A561,VBMA!$A:$AF,25,0)/100</f>
        <v>0.05034</v>
      </c>
      <c r="R561" s="191">
        <f>VLOOKUP(A561,VBMA!$A:$AF,28,0)/100</f>
        <v>0.0522</v>
      </c>
      <c r="S561" s="191">
        <f>VLOOKUP(A561,VBMA!$A:$AF,31,0)/100</f>
        <v>0.05305</v>
      </c>
    </row>
    <row r="562" ht="15.75" customHeight="1">
      <c r="A562" s="108">
        <f>VBMA!A561</f>
        <v>44908</v>
      </c>
      <c r="B562" s="148">
        <f>VLOOKUP(A562,'VNIBOR đã xử lý'!$A:$T,12,0)</f>
        <v>0.02914613046</v>
      </c>
      <c r="C562" s="148">
        <f>VLOOKUP(A562,'VNIBOR đã xử lý'!$A:$T,13,0)</f>
        <v>0.03463434149</v>
      </c>
      <c r="D562" s="148">
        <f>VLOOKUP(A562,'VNIBOR đã xử lý'!$A:$T,14,0)</f>
        <v>0.03687225279</v>
      </c>
      <c r="E562" s="148">
        <f>VLOOKUP(A562,'VNIBOR đã xử lý'!$A:$T,15,0)</f>
        <v>0.04326628507</v>
      </c>
      <c r="F562" s="148">
        <f>VLOOKUP(A562,'VNIBOR đã xử lý'!$A:$T,16,0)</f>
        <v>0.04545091276</v>
      </c>
      <c r="G562" s="148">
        <f>VLOOKUP(A562,'VNIBOR đã xử lý'!$A:$T,17,0)</f>
        <v>0.04710270443</v>
      </c>
      <c r="H562" s="148">
        <f>VLOOKUP(A562,'VNIBOR đã xử lý'!$A:$T,18,0)</f>
        <v>0.04715598804</v>
      </c>
      <c r="I562" s="148">
        <f>VLOOKUP(A562,'VNIBOR đã xử lý'!$A:$T,19,0)</f>
        <v>0.04710270443</v>
      </c>
      <c r="J562" s="191">
        <f>VLOOKUP(A562,VBMA!$A:$AF,4,0)/100</f>
        <v>0.04705</v>
      </c>
      <c r="K562" s="191">
        <f>VLOOKUP(A562,VBMA!$A:$AF,7,0)/100</f>
        <v>0.04727</v>
      </c>
      <c r="L562" s="191">
        <f>VLOOKUP(A562,VBMA!$A:$AF,10,0)/100</f>
        <v>0.04741</v>
      </c>
      <c r="M562" s="191">
        <f>VLOOKUP(A562,VBMA!$A:$AF,13,0)/100</f>
        <v>0.04766</v>
      </c>
      <c r="N562" s="191">
        <f>VLOOKUP(A562,VBMA!$A:$AF,16,0)/100</f>
        <v>0.04791</v>
      </c>
      <c r="O562" s="191">
        <f>VLOOKUP(A562,VBMA!$A:$AF,19,0)/100</f>
        <v>0.0485</v>
      </c>
      <c r="P562" s="191">
        <f>VLOOKUP(A562,VBMA!$A:$AF,22,0)/100</f>
        <v>0.04902</v>
      </c>
      <c r="Q562" s="191">
        <f>VLOOKUP(A562,VBMA!$A:$AF,25,0)/100</f>
        <v>0.05034</v>
      </c>
      <c r="R562" s="191">
        <f>VLOOKUP(A562,VBMA!$A:$AF,28,0)/100</f>
        <v>0.0522</v>
      </c>
      <c r="S562" s="191">
        <f>VLOOKUP(A562,VBMA!$A:$AF,31,0)/100</f>
        <v>0.05305</v>
      </c>
    </row>
    <row r="563" ht="15.75" customHeight="1">
      <c r="A563" s="108">
        <f>VBMA!A562</f>
        <v>44907</v>
      </c>
      <c r="B563" s="148">
        <f>VLOOKUP(A563,'VNIBOR đã xử lý'!$A:$T,12,0)</f>
        <v>0.02947250489</v>
      </c>
      <c r="C563" s="148">
        <f>VLOOKUP(A563,'VNIBOR đã xử lý'!$A:$T,13,0)</f>
        <v>0.03483114214</v>
      </c>
      <c r="D563" s="148">
        <f>VLOOKUP(A563,'VNIBOR đã xử lý'!$A:$T,14,0)</f>
        <v>0.03697459704</v>
      </c>
      <c r="E563" s="148">
        <f>VLOOKUP(A563,'VNIBOR đã xử lý'!$A:$T,15,0)</f>
        <v>0.0423332343</v>
      </c>
      <c r="F563" s="148">
        <f>VLOOKUP(A563,'VNIBOR đã xử lý'!$A:$T,16,0)</f>
        <v>0.04522689841</v>
      </c>
      <c r="G563" s="148">
        <f>VLOOKUP(A563,'VNIBOR đã xử lý'!$A:$T,17,0)</f>
        <v>0.0466201441</v>
      </c>
      <c r="H563" s="148">
        <f>VLOOKUP(A563,'VNIBOR đã xử lý'!$A:$T,18,0)</f>
        <v>0.04726318057</v>
      </c>
      <c r="I563" s="148">
        <f>VLOOKUP(A563,'VNIBOR đã xử lý'!$A:$T,19,0)</f>
        <v>0.04715600782</v>
      </c>
      <c r="J563" s="191">
        <f>VLOOKUP(A563,VBMA!$A:$AF,4,0)/100</f>
        <v>0.04705</v>
      </c>
      <c r="K563" s="191">
        <f>VLOOKUP(A563,VBMA!$A:$AF,7,0)/100</f>
        <v>0.04727</v>
      </c>
      <c r="L563" s="191">
        <f>VLOOKUP(A563,VBMA!$A:$AF,10,0)/100</f>
        <v>0.04741</v>
      </c>
      <c r="M563" s="191">
        <f>VLOOKUP(A563,VBMA!$A:$AF,13,0)/100</f>
        <v>0.04766</v>
      </c>
      <c r="N563" s="191">
        <f>VLOOKUP(A563,VBMA!$A:$AF,16,0)/100</f>
        <v>0.04791</v>
      </c>
      <c r="O563" s="191">
        <f>VLOOKUP(A563,VBMA!$A:$AF,19,0)/100</f>
        <v>0.04855</v>
      </c>
      <c r="P563" s="191">
        <f>VLOOKUP(A563,VBMA!$A:$AF,22,0)/100</f>
        <v>0.04907</v>
      </c>
      <c r="Q563" s="191">
        <f>VLOOKUP(A563,VBMA!$A:$AF,25,0)/100</f>
        <v>0.05034</v>
      </c>
      <c r="R563" s="191">
        <f>VLOOKUP(A563,VBMA!$A:$AF,28,0)/100</f>
        <v>0.0522</v>
      </c>
      <c r="S563" s="191">
        <f>VLOOKUP(A563,VBMA!$A:$AF,31,0)/100</f>
        <v>0.05305</v>
      </c>
    </row>
    <row r="564" ht="15.75" customHeight="1">
      <c r="A564" s="108">
        <f>VBMA!A563</f>
        <v>44904</v>
      </c>
      <c r="B564" s="148">
        <f>VLOOKUP(A564,'VNIBOR đã xử lý'!$A:$T,12,0)</f>
        <v>0.03018902945</v>
      </c>
      <c r="C564" s="148">
        <f>VLOOKUP(A564,'VNIBOR đã xử lý'!$A:$T,13,0)</f>
        <v>0.03580815537</v>
      </c>
      <c r="D564" s="148">
        <f>VLOOKUP(A564,'VNIBOR đã xử lý'!$A:$T,14,0)</f>
        <v>0.03834227098</v>
      </c>
      <c r="E564" s="148">
        <f>VLOOKUP(A564,'VNIBOR đã xử lý'!$A:$T,15,0)</f>
        <v>0.04374103902</v>
      </c>
      <c r="F564" s="148">
        <f>VLOOKUP(A564,'VNIBOR đã xử lý'!$A:$T,16,0)</f>
        <v>0.04550390205</v>
      </c>
      <c r="G564" s="148">
        <f>VLOOKUP(A564,'VNIBOR đã xử lý'!$A:$T,17,0)</f>
        <v>0.04671587039</v>
      </c>
      <c r="H564" s="148">
        <f>VLOOKUP(A564,'VNIBOR đã xử lý'!$A:$T,18,0)</f>
        <v>0.04770748085</v>
      </c>
      <c r="I564" s="148">
        <f>VLOOKUP(A564,'VNIBOR đã xử lý'!$A:$T,19,0)</f>
        <v>0.04737694403</v>
      </c>
      <c r="J564" s="191">
        <f>VLOOKUP(A564,VBMA!$A:$AF,4,0)/100</f>
        <v>0.04705</v>
      </c>
      <c r="K564" s="191">
        <f>VLOOKUP(A564,VBMA!$A:$AF,7,0)/100</f>
        <v>0.04727</v>
      </c>
      <c r="L564" s="191">
        <f>VLOOKUP(A564,VBMA!$A:$AF,10,0)/100</f>
        <v>0.04741</v>
      </c>
      <c r="M564" s="191">
        <f>VLOOKUP(A564,VBMA!$A:$AF,13,0)/100</f>
        <v>0.04766</v>
      </c>
      <c r="N564" s="191">
        <f>VLOOKUP(A564,VBMA!$A:$AF,16,0)/100</f>
        <v>0.04791</v>
      </c>
      <c r="O564" s="191">
        <f>VLOOKUP(A564,VBMA!$A:$AF,19,0)/100</f>
        <v>0.04855</v>
      </c>
      <c r="P564" s="191">
        <f>VLOOKUP(A564,VBMA!$A:$AF,22,0)/100</f>
        <v>0.04907</v>
      </c>
      <c r="Q564" s="191">
        <f>VLOOKUP(A564,VBMA!$A:$AF,25,0)/100</f>
        <v>0.05034</v>
      </c>
      <c r="R564" s="191">
        <f>VLOOKUP(A564,VBMA!$A:$AF,28,0)/100</f>
        <v>0.0522</v>
      </c>
      <c r="S564" s="191">
        <f>VLOOKUP(A564,VBMA!$A:$AF,31,0)/100</f>
        <v>0.05305</v>
      </c>
    </row>
    <row r="565" ht="15.75" customHeight="1">
      <c r="A565" s="108">
        <f>VBMA!A564</f>
        <v>44903</v>
      </c>
      <c r="B565" s="148">
        <f>VLOOKUP(A565,'VNIBOR đã xử lý'!$A:$T,12,0)</f>
        <v>0.02943197707</v>
      </c>
      <c r="C565" s="148">
        <f>VLOOKUP(A565,'VNIBOR đã xử lý'!$A:$T,13,0)</f>
        <v>0.03478324563</v>
      </c>
      <c r="D565" s="148">
        <f>VLOOKUP(A565,'VNIBOR đã xử lý'!$A:$T,14,0)</f>
        <v>0.03724482917</v>
      </c>
      <c r="E565" s="148">
        <f>VLOOKUP(A565,'VNIBOR đã xử lý'!$A:$T,15,0)</f>
        <v>0.04248907236</v>
      </c>
      <c r="F565" s="148">
        <f>VLOOKUP(A565,'VNIBOR đã xử lý'!$A:$T,16,0)</f>
        <v>0.04441552904</v>
      </c>
      <c r="G565" s="148">
        <f>VLOOKUP(A565,'VNIBOR đã xử lý'!$A:$T,17,0)</f>
        <v>0.04612793498</v>
      </c>
      <c r="H565" s="148">
        <f>VLOOKUP(A565,'VNIBOR đã xử lý'!$A:$T,18,0)</f>
        <v>0.04687711258</v>
      </c>
      <c r="I565" s="148">
        <f>VLOOKUP(A565,'VNIBOR đã xử lý'!$A:$T,19,0)</f>
        <v>0.04698413795</v>
      </c>
      <c r="J565" s="191">
        <f>VLOOKUP(A565,VBMA!$A:$AF,4,0)/100</f>
        <v>0.04709</v>
      </c>
      <c r="K565" s="191">
        <f>VLOOKUP(A565,VBMA!$A:$AF,7,0)/100</f>
        <v>0.04741</v>
      </c>
      <c r="L565" s="191">
        <f>VLOOKUP(A565,VBMA!$A:$AF,10,0)/100</f>
        <v>0.04755</v>
      </c>
      <c r="M565" s="191">
        <f>VLOOKUP(A565,VBMA!$A:$AF,13,0)/100</f>
        <v>0.04775</v>
      </c>
      <c r="N565" s="191">
        <f>VLOOKUP(A565,VBMA!$A:$AF,16,0)/100</f>
        <v>0.04795</v>
      </c>
      <c r="O565" s="191">
        <f>VLOOKUP(A565,VBMA!$A:$AF,19,0)/100</f>
        <v>0.04859</v>
      </c>
      <c r="P565" s="191">
        <f>VLOOKUP(A565,VBMA!$A:$AF,22,0)/100</f>
        <v>0.04905</v>
      </c>
      <c r="Q565" s="191">
        <f>VLOOKUP(A565,VBMA!$A:$AF,25,0)/100</f>
        <v>0.05039</v>
      </c>
      <c r="R565" s="191">
        <f>VLOOKUP(A565,VBMA!$A:$AF,28,0)/100</f>
        <v>0.05225</v>
      </c>
      <c r="S565" s="191">
        <f>VLOOKUP(A565,VBMA!$A:$AF,31,0)/100</f>
        <v>0.0531</v>
      </c>
    </row>
    <row r="566" ht="15.75" customHeight="1">
      <c r="A566" s="108">
        <f>VBMA!A565</f>
        <v>44902</v>
      </c>
      <c r="B566" s="148">
        <f>VLOOKUP(A566,'VNIBOR đã xử lý'!$A:$T,12,0)</f>
        <v>0.02966820288</v>
      </c>
      <c r="C566" s="148">
        <f>VLOOKUP(A566,'VNIBOR đã xử lý'!$A:$T,13,0)</f>
        <v>0.03506242158</v>
      </c>
      <c r="D566" s="148">
        <f>VLOOKUP(A566,'VNIBOR đã xử lý'!$A:$T,14,0)</f>
        <v>0.03732799344</v>
      </c>
      <c r="E566" s="148">
        <f>VLOOKUP(A566,'VNIBOR đã xử lý'!$A:$T,15,0)</f>
        <v>0.04353134495</v>
      </c>
      <c r="F566" s="148">
        <f>VLOOKUP(A566,'VNIBOR đã xử lý'!$A:$T,16,0)</f>
        <v>0.0454193215</v>
      </c>
      <c r="G566" s="148">
        <f>VLOOKUP(A566,'VNIBOR đã xử lý'!$A:$T,17,0)</f>
        <v>0.0466599918</v>
      </c>
      <c r="H566" s="148">
        <f>VLOOKUP(A566,'VNIBOR đã xử lý'!$A:$T,18,0)</f>
        <v>0.04730729805</v>
      </c>
      <c r="I566" s="148">
        <f>VLOOKUP(A566,'VNIBOR đã xử lý'!$A:$T,19,0)</f>
        <v>0.04725335586</v>
      </c>
      <c r="J566" s="191">
        <f>VLOOKUP(A566,VBMA!$A:$AF,4,0)/100</f>
        <v>0.0472</v>
      </c>
      <c r="K566" s="191">
        <f>VLOOKUP(A566,VBMA!$A:$AF,7,0)/100</f>
        <v>0.04752</v>
      </c>
      <c r="L566" s="191">
        <f>VLOOKUP(A566,VBMA!$A:$AF,10,0)/100</f>
        <v>0.04764</v>
      </c>
      <c r="M566" s="191">
        <f>VLOOKUP(A566,VBMA!$A:$AF,13,0)/100</f>
        <v>0.04784</v>
      </c>
      <c r="N566" s="191">
        <f>VLOOKUP(A566,VBMA!$A:$AF,16,0)/100</f>
        <v>0.04805</v>
      </c>
      <c r="O566" s="191">
        <f>VLOOKUP(A566,VBMA!$A:$AF,19,0)/100</f>
        <v>0.04864</v>
      </c>
      <c r="P566" s="191">
        <f>VLOOKUP(A566,VBMA!$A:$AF,22,0)/100</f>
        <v>0.04918</v>
      </c>
      <c r="Q566" s="191">
        <f>VLOOKUP(A566,VBMA!$A:$AF,25,0)/100</f>
        <v>0.0505</v>
      </c>
      <c r="R566" s="191">
        <f>VLOOKUP(A566,VBMA!$A:$AF,28,0)/100</f>
        <v>0.0523</v>
      </c>
      <c r="S566" s="191">
        <f>VLOOKUP(A566,VBMA!$A:$AF,31,0)/100</f>
        <v>0.05315</v>
      </c>
    </row>
    <row r="567" ht="15.75" customHeight="1">
      <c r="A567" s="108">
        <f>VBMA!A566</f>
        <v>44901</v>
      </c>
      <c r="B567" s="148">
        <f>VLOOKUP(A567,'VNIBOR đã xử lý'!$A:$T,12,0)</f>
        <v>0.02959568608</v>
      </c>
      <c r="C567" s="148">
        <f>VLOOKUP(A567,'VNIBOR đã xử lý'!$A:$T,13,0)</f>
        <v>0.0353291677</v>
      </c>
      <c r="D567" s="148">
        <f>VLOOKUP(A567,'VNIBOR đã xử lý'!$A:$T,14,0)</f>
        <v>0.03756795577</v>
      </c>
      <c r="E567" s="148">
        <f>VLOOKUP(A567,'VNIBOR đã xử lý'!$A:$T,15,0)</f>
        <v>0.04275539152</v>
      </c>
      <c r="F567" s="148">
        <f>VLOOKUP(A567,'VNIBOR đã xử lý'!$A:$T,16,0)</f>
        <v>0.04433892454</v>
      </c>
      <c r="G567" s="148">
        <f>VLOOKUP(A567,'VNIBOR đã xử lý'!$A:$T,17,0)</f>
        <v>0.04570403921</v>
      </c>
      <c r="H567" s="148">
        <f>VLOOKUP(A567,'VNIBOR đã xử lý'!$A:$T,18,0)</f>
        <v>0.04668692177</v>
      </c>
      <c r="I567" s="148">
        <f>VLOOKUP(A567,'VNIBOR đã xử lý'!$A:$T,19,0)</f>
        <v>0.04695994471</v>
      </c>
      <c r="J567" s="191">
        <f>VLOOKUP(A567,VBMA!$A:$AF,4,0)/100</f>
        <v>0.04723</v>
      </c>
      <c r="K567" s="191">
        <f>VLOOKUP(A567,VBMA!$A:$AF,7,0)/100</f>
        <v>0.0475</v>
      </c>
      <c r="L567" s="191">
        <f>VLOOKUP(A567,VBMA!$A:$AF,10,0)/100</f>
        <v>0.04759</v>
      </c>
      <c r="M567" s="191">
        <f>VLOOKUP(A567,VBMA!$A:$AF,13,0)/100</f>
        <v>0.04782</v>
      </c>
      <c r="N567" s="191">
        <f>VLOOKUP(A567,VBMA!$A:$AF,16,0)/100</f>
        <v>0.04805</v>
      </c>
      <c r="O567" s="191">
        <f>VLOOKUP(A567,VBMA!$A:$AF,19,0)/100</f>
        <v>0.04864</v>
      </c>
      <c r="P567" s="191">
        <f>VLOOKUP(A567,VBMA!$A:$AF,22,0)/100</f>
        <v>0.04918</v>
      </c>
      <c r="Q567" s="191">
        <f>VLOOKUP(A567,VBMA!$A:$AF,25,0)/100</f>
        <v>0.0505</v>
      </c>
      <c r="R567" s="191">
        <f>VLOOKUP(A567,VBMA!$A:$AF,28,0)/100</f>
        <v>0.0523</v>
      </c>
      <c r="S567" s="191">
        <f>VLOOKUP(A567,VBMA!$A:$AF,31,0)/100</f>
        <v>0.05315</v>
      </c>
    </row>
    <row r="568" ht="15.75" customHeight="1">
      <c r="A568" s="108">
        <f>VBMA!A567</f>
        <v>44900</v>
      </c>
      <c r="B568" s="148">
        <f>VLOOKUP(A568,'VNIBOR đã xử lý'!$A:$T,12,0)</f>
        <v>0.02921891347</v>
      </c>
      <c r="C568" s="148">
        <f>VLOOKUP(A568,'VNIBOR đã xử lý'!$A:$T,13,0)</f>
        <v>0.03526041813</v>
      </c>
      <c r="D568" s="148">
        <f>VLOOKUP(A568,'VNIBOR đã xử lý'!$A:$T,14,0)</f>
        <v>0.03778686554</v>
      </c>
      <c r="E568" s="148">
        <f>VLOOKUP(A568,'VNIBOR đã xử lý'!$A:$T,15,0)</f>
        <v>0.04272991481</v>
      </c>
      <c r="F568" s="148">
        <f>VLOOKUP(A568,'VNIBOR đã xử lý'!$A:$T,16,0)</f>
        <v>0.04393821574</v>
      </c>
      <c r="G568" s="148">
        <f>VLOOKUP(A568,'VNIBOR đã xử lý'!$A:$T,17,0)</f>
        <v>0.04558589883</v>
      </c>
      <c r="H568" s="148">
        <f>VLOOKUP(A568,'VNIBOR đã xử lý'!$A:$T,18,0)</f>
        <v>0.04657450868</v>
      </c>
      <c r="I568" s="148">
        <f>VLOOKUP(A568,'VNIBOR đã xử lý'!$A:$T,19,0)</f>
        <v>0.0469040453</v>
      </c>
      <c r="J568" s="191">
        <f>VLOOKUP(A568,VBMA!$A:$AF,4,0)/100</f>
        <v>0.04723</v>
      </c>
      <c r="K568" s="191">
        <f>VLOOKUP(A568,VBMA!$A:$AF,7,0)/100</f>
        <v>0.0475</v>
      </c>
      <c r="L568" s="191">
        <f>VLOOKUP(A568,VBMA!$A:$AF,10,0)/100</f>
        <v>0.04759</v>
      </c>
      <c r="M568" s="191">
        <f>VLOOKUP(A568,VBMA!$A:$AF,13,0)/100</f>
        <v>0.04782</v>
      </c>
      <c r="N568" s="191">
        <f>VLOOKUP(A568,VBMA!$A:$AF,16,0)/100</f>
        <v>0.04805</v>
      </c>
      <c r="O568" s="191">
        <f>VLOOKUP(A568,VBMA!$A:$AF,19,0)/100</f>
        <v>0.04864</v>
      </c>
      <c r="P568" s="191">
        <f>VLOOKUP(A568,VBMA!$A:$AF,22,0)/100</f>
        <v>0.04911</v>
      </c>
      <c r="Q568" s="191">
        <f>VLOOKUP(A568,VBMA!$A:$AF,25,0)/100</f>
        <v>0.0505</v>
      </c>
      <c r="R568" s="191">
        <f>VLOOKUP(A568,VBMA!$A:$AF,28,0)/100</f>
        <v>0.0524</v>
      </c>
      <c r="S568" s="191">
        <f>VLOOKUP(A568,VBMA!$A:$AF,31,0)/100</f>
        <v>0.05335</v>
      </c>
    </row>
    <row r="569" ht="15.75" customHeight="1">
      <c r="A569" s="108">
        <f>VBMA!A568</f>
        <v>44897</v>
      </c>
      <c r="B569" s="148">
        <f>VLOOKUP(A569,'VNIBOR đã xử lý'!$A:$T,12,0)</f>
        <v>0.03037887779</v>
      </c>
      <c r="C569" s="148">
        <f>VLOOKUP(A569,'VNIBOR đã xử lý'!$A:$T,13,0)</f>
        <v>0.03579964409</v>
      </c>
      <c r="D569" s="148">
        <f>VLOOKUP(A569,'VNIBOR đã xử lý'!$A:$T,14,0)</f>
        <v>0.03918762303</v>
      </c>
      <c r="E569" s="148">
        <f>VLOOKUP(A569,'VNIBOR đã xử lý'!$A:$T,15,0)</f>
        <v>0.04347906301</v>
      </c>
      <c r="F569" s="148">
        <f>VLOOKUP(A569,'VNIBOR đã xử lý'!$A:$T,16,0)</f>
        <v>0.04506011985</v>
      </c>
      <c r="G569" s="148">
        <f>VLOOKUP(A569,'VNIBOR đã xử lý'!$A:$T,17,0)</f>
        <v>0.04675410932</v>
      </c>
      <c r="H569" s="148">
        <f>VLOOKUP(A569,'VNIBOR đã xử lý'!$A:$T,18,0)</f>
        <v>0.04754463773</v>
      </c>
      <c r="I569" s="148">
        <f>VLOOKUP(A569,'VNIBOR đã xử lý'!$A:$T,19,0)</f>
        <v>0.0474317051</v>
      </c>
      <c r="J569" s="191">
        <f>VLOOKUP(A569,VBMA!$A:$AF,4,0)/100</f>
        <v>0.04732</v>
      </c>
      <c r="K569" s="191">
        <f>VLOOKUP(A569,VBMA!$A:$AF,7,0)/100</f>
        <v>0.04755</v>
      </c>
      <c r="L569" s="191">
        <f>VLOOKUP(A569,VBMA!$A:$AF,10,0)/100</f>
        <v>0.04764</v>
      </c>
      <c r="M569" s="191">
        <f>VLOOKUP(A569,VBMA!$A:$AF,13,0)/100</f>
        <v>0.04784</v>
      </c>
      <c r="N569" s="191">
        <f>VLOOKUP(A569,VBMA!$A:$AF,16,0)/100</f>
        <v>0.04805</v>
      </c>
      <c r="O569" s="191">
        <f>VLOOKUP(A569,VBMA!$A:$AF,19,0)/100</f>
        <v>0.04868</v>
      </c>
      <c r="P569" s="191">
        <f>VLOOKUP(A569,VBMA!$A:$AF,22,0)/100</f>
        <v>0.04915</v>
      </c>
      <c r="Q569" s="191">
        <f>VLOOKUP(A569,VBMA!$A:$AF,25,0)/100</f>
        <v>0.05055</v>
      </c>
      <c r="R569" s="191">
        <f>VLOOKUP(A569,VBMA!$A:$AF,28,0)/100</f>
        <v>0.0524</v>
      </c>
      <c r="S569" s="191">
        <f>VLOOKUP(A569,VBMA!$A:$AF,31,0)/100</f>
        <v>0.05335</v>
      </c>
    </row>
    <row r="570" ht="15.75" customHeight="1">
      <c r="A570" s="108">
        <f>VBMA!A569</f>
        <v>44896</v>
      </c>
      <c r="B570" s="148">
        <f>VLOOKUP(A570,'VNIBOR đã xử lý'!$A:$T,12,0)</f>
        <v>0.02801293569</v>
      </c>
      <c r="C570" s="148">
        <f>VLOOKUP(A570,'VNIBOR đã xử lý'!$A:$T,13,0)</f>
        <v>0.03512559514</v>
      </c>
      <c r="D570" s="148">
        <f>VLOOKUP(A570,'VNIBOR đã xử lý'!$A:$T,14,0)</f>
        <v>0.03786123339</v>
      </c>
      <c r="E570" s="148">
        <f>VLOOKUP(A570,'VNIBOR đã xử lý'!$A:$T,15,0)</f>
        <v>0.04256653119</v>
      </c>
      <c r="F570" s="148">
        <f>VLOOKUP(A570,'VNIBOR đã xử lý'!$A:$T,16,0)</f>
        <v>0.04415320137</v>
      </c>
      <c r="G570" s="148">
        <f>VLOOKUP(A570,'VNIBOR đã xử lý'!$A:$T,17,0)</f>
        <v>0.04579458432</v>
      </c>
      <c r="H570" s="148">
        <f>VLOOKUP(A570,'VNIBOR đã xử lý'!$A:$T,18,0)</f>
        <v>0.04612286091</v>
      </c>
      <c r="I570" s="148">
        <f>VLOOKUP(A570,'VNIBOR đã xử lý'!$A:$T,19,0)</f>
        <v>0.04672470133</v>
      </c>
      <c r="J570" s="191">
        <f>VLOOKUP(A570,VBMA!$A:$AF,4,0)/100</f>
        <v>0.04732</v>
      </c>
      <c r="K570" s="191">
        <f>VLOOKUP(A570,VBMA!$A:$AF,7,0)/100</f>
        <v>0.04755</v>
      </c>
      <c r="L570" s="191">
        <f>VLOOKUP(A570,VBMA!$A:$AF,10,0)/100</f>
        <v>0.04764</v>
      </c>
      <c r="M570" s="191">
        <f>VLOOKUP(A570,VBMA!$A:$AF,13,0)/100</f>
        <v>0.04784</v>
      </c>
      <c r="N570" s="191">
        <f>VLOOKUP(A570,VBMA!$A:$AF,16,0)/100</f>
        <v>0.04805</v>
      </c>
      <c r="O570" s="191">
        <f>VLOOKUP(A570,VBMA!$A:$AF,19,0)/100</f>
        <v>0.04868</v>
      </c>
      <c r="P570" s="191">
        <f>VLOOKUP(A570,VBMA!$A:$AF,22,0)/100</f>
        <v>0.04915</v>
      </c>
      <c r="Q570" s="191">
        <f>VLOOKUP(A570,VBMA!$A:$AF,25,0)/100</f>
        <v>0.05055</v>
      </c>
      <c r="R570" s="191">
        <f>VLOOKUP(A570,VBMA!$A:$AF,28,0)/100</f>
        <v>0.0524</v>
      </c>
      <c r="S570" s="191">
        <f>VLOOKUP(A570,VBMA!$A:$AF,31,0)/100</f>
        <v>0.05335</v>
      </c>
    </row>
    <row r="571" ht="15.75" customHeight="1">
      <c r="A571" s="108">
        <f>VBMA!A570</f>
        <v>44895</v>
      </c>
      <c r="B571" s="148">
        <f>VLOOKUP(A571,'VNIBOR đã xử lý'!$A:$T,12,0)</f>
        <v>0.0282915566</v>
      </c>
      <c r="C571" s="148">
        <f>VLOOKUP(A571,'VNIBOR đã xử lý'!$A:$T,13,0)</f>
        <v>0.03588061321</v>
      </c>
      <c r="D571" s="148">
        <f>VLOOKUP(A571,'VNIBOR đã xử lý'!$A:$T,14,0)</f>
        <v>0.03833589623</v>
      </c>
      <c r="E571" s="148">
        <f>VLOOKUP(A571,'VNIBOR đã xử lý'!$A:$T,15,0)</f>
        <v>0.04252103774</v>
      </c>
      <c r="F571" s="148">
        <f>VLOOKUP(A571,'VNIBOR đã xử lý'!$A:$T,16,0)</f>
        <v>0.04419509434</v>
      </c>
      <c r="G571" s="148">
        <f>VLOOKUP(A571,'VNIBOR đã xử lý'!$A:$T,17,0)</f>
        <v>0.0456459434</v>
      </c>
      <c r="H571" s="148">
        <f>VLOOKUP(A571,'VNIBOR đã xử lý'!$A:$T,18,0)</f>
        <v>0.04631556604</v>
      </c>
      <c r="I571" s="148">
        <f>VLOOKUP(A571,'VNIBOR đã xử lý'!$A:$T,19,0)</f>
        <v>0.04681778302</v>
      </c>
      <c r="J571" s="191">
        <f>VLOOKUP(A571,VBMA!$A:$AF,4,0)/100</f>
        <v>0.04732</v>
      </c>
      <c r="K571" s="191">
        <f>VLOOKUP(A571,VBMA!$A:$AF,7,0)/100</f>
        <v>0.04755</v>
      </c>
      <c r="L571" s="191">
        <f>VLOOKUP(A571,VBMA!$A:$AF,10,0)/100</f>
        <v>0.04764</v>
      </c>
      <c r="M571" s="191">
        <f>VLOOKUP(A571,VBMA!$A:$AF,13,0)/100</f>
        <v>0.04784</v>
      </c>
      <c r="N571" s="191">
        <f>VLOOKUP(A571,VBMA!$A:$AF,16,0)/100</f>
        <v>0.04805</v>
      </c>
      <c r="O571" s="191">
        <f>VLOOKUP(A571,VBMA!$A:$AF,19,0)/100</f>
        <v>0.04864</v>
      </c>
      <c r="P571" s="191">
        <f>VLOOKUP(A571,VBMA!$A:$AF,22,0)/100</f>
        <v>0.04915</v>
      </c>
      <c r="Q571" s="191">
        <f>VLOOKUP(A571,VBMA!$A:$AF,25,0)/100</f>
        <v>0.0505</v>
      </c>
      <c r="R571" s="191">
        <f>VLOOKUP(A571,VBMA!$A:$AF,28,0)/100</f>
        <v>0.05232</v>
      </c>
      <c r="S571" s="191">
        <f>VLOOKUP(A571,VBMA!$A:$AF,31,0)/100</f>
        <v>0.05332</v>
      </c>
    </row>
    <row r="572" ht="15.75" customHeight="1">
      <c r="A572" s="108">
        <f>VBMA!A571</f>
        <v>44894</v>
      </c>
      <c r="B572" s="148">
        <f>VLOOKUP(A572,'VNIBOR đã xử lý'!$A:$T,12,0)</f>
        <v>0.03073108747</v>
      </c>
      <c r="C572" s="148">
        <f>VLOOKUP(A572,'VNIBOR đã xử lý'!$A:$T,13,0)</f>
        <v>0.03670968085</v>
      </c>
      <c r="D572" s="148">
        <f>VLOOKUP(A572,'VNIBOR đã xử lý'!$A:$T,14,0)</f>
        <v>0.03888879433</v>
      </c>
      <c r="E572" s="148">
        <f>VLOOKUP(A572,'VNIBOR đã xử lý'!$A:$T,15,0)</f>
        <v>0.04268827423</v>
      </c>
      <c r="F572" s="148">
        <f>VLOOKUP(A572,'VNIBOR đã xử lý'!$A:$T,16,0)</f>
        <v>0.04436451537</v>
      </c>
      <c r="G572" s="148">
        <f>VLOOKUP(A572,'VNIBOR đã xử lý'!$A:$T,17,0)</f>
        <v>0.04564963357</v>
      </c>
      <c r="H572" s="148">
        <f>VLOOKUP(A572,'VNIBOR đã xử lý'!$A:$T,18,0)</f>
        <v>0.04637600473</v>
      </c>
      <c r="I572" s="148">
        <f>VLOOKUP(A572,'VNIBOR đã xử lý'!$A:$T,19,0)</f>
        <v>0.04682300236</v>
      </c>
      <c r="J572" s="191">
        <f>VLOOKUP(A572,VBMA!$A:$AF,4,0)/100</f>
        <v>0.04727</v>
      </c>
      <c r="K572" s="191">
        <f>VLOOKUP(A572,VBMA!$A:$AF,7,0)/100</f>
        <v>0.0475</v>
      </c>
      <c r="L572" s="191">
        <f>VLOOKUP(A572,VBMA!$A:$AF,10,0)/100</f>
        <v>0.04759</v>
      </c>
      <c r="M572" s="191">
        <f>VLOOKUP(A572,VBMA!$A:$AF,13,0)/100</f>
        <v>0.0478</v>
      </c>
      <c r="N572" s="191">
        <f>VLOOKUP(A572,VBMA!$A:$AF,16,0)/100</f>
        <v>0.048</v>
      </c>
      <c r="O572" s="191">
        <f>VLOOKUP(A572,VBMA!$A:$AF,19,0)/100</f>
        <v>0.04859</v>
      </c>
      <c r="P572" s="191">
        <f>VLOOKUP(A572,VBMA!$A:$AF,22,0)/100</f>
        <v>0.04902</v>
      </c>
      <c r="Q572" s="191">
        <f>VLOOKUP(A572,VBMA!$A:$AF,25,0)/100</f>
        <v>0.05032</v>
      </c>
      <c r="R572" s="191">
        <f>VLOOKUP(A572,VBMA!$A:$AF,28,0)/100</f>
        <v>0.05225</v>
      </c>
      <c r="S572" s="191">
        <f>VLOOKUP(A572,VBMA!$A:$AF,31,0)/100</f>
        <v>0.05325</v>
      </c>
    </row>
    <row r="573" ht="15.75" customHeight="1">
      <c r="A573" s="108">
        <f>VBMA!A572</f>
        <v>44893</v>
      </c>
      <c r="B573" s="148">
        <f>VLOOKUP(A573,'VNIBOR đã xử lý'!$A:$T,12,0)</f>
        <v>0.03182402381</v>
      </c>
      <c r="C573" s="148">
        <f>VLOOKUP(A573,'VNIBOR đã xử lý'!$A:$T,13,0)</f>
        <v>0.03705305952</v>
      </c>
      <c r="D573" s="148">
        <f>VLOOKUP(A573,'VNIBOR đã xử lý'!$A:$T,14,0)</f>
        <v>0.03975191667</v>
      </c>
      <c r="E573" s="148">
        <f>VLOOKUP(A573,'VNIBOR đã xử lý'!$A:$T,15,0)</f>
        <v>0.04329416667</v>
      </c>
      <c r="F573" s="148">
        <f>VLOOKUP(A573,'VNIBOR đã xử lý'!$A:$T,16,0)</f>
        <v>0.04514963095</v>
      </c>
      <c r="G573" s="148">
        <f>VLOOKUP(A573,'VNIBOR đã xử lý'!$A:$T,17,0)</f>
        <v>0.04627415476</v>
      </c>
      <c r="H573" s="148">
        <f>VLOOKUP(A573,'VNIBOR đã xử lý'!$A:$T,18,0)</f>
        <v>0.0466677381</v>
      </c>
      <c r="I573" s="148">
        <f>VLOOKUP(A573,'VNIBOR đã xử lý'!$A:$T,19,0)</f>
        <v>0.04694886905</v>
      </c>
      <c r="J573" s="191">
        <f>VLOOKUP(A573,VBMA!$A:$AF,4,0)/100</f>
        <v>0.04723</v>
      </c>
      <c r="K573" s="191">
        <f>VLOOKUP(A573,VBMA!$A:$AF,7,0)/100</f>
        <v>0.04745</v>
      </c>
      <c r="L573" s="191">
        <f>VLOOKUP(A573,VBMA!$A:$AF,10,0)/100</f>
        <v>0.04755</v>
      </c>
      <c r="M573" s="191">
        <f>VLOOKUP(A573,VBMA!$A:$AF,13,0)/100</f>
        <v>0.04775</v>
      </c>
      <c r="N573" s="191">
        <f>VLOOKUP(A573,VBMA!$A:$AF,16,0)/100</f>
        <v>0.04795</v>
      </c>
      <c r="O573" s="191">
        <f>VLOOKUP(A573,VBMA!$A:$AF,19,0)/100</f>
        <v>0.04864</v>
      </c>
      <c r="P573" s="191">
        <f>VLOOKUP(A573,VBMA!$A:$AF,22,0)/100</f>
        <v>0.04906</v>
      </c>
      <c r="Q573" s="191">
        <f>VLOOKUP(A573,VBMA!$A:$AF,25,0)/100</f>
        <v>0.05032</v>
      </c>
      <c r="R573" s="191">
        <f>VLOOKUP(A573,VBMA!$A:$AF,28,0)/100</f>
        <v>0.05225</v>
      </c>
      <c r="S573" s="191">
        <f>VLOOKUP(A573,VBMA!$A:$AF,31,0)/100</f>
        <v>0.05325</v>
      </c>
    </row>
    <row r="574" ht="15.75" customHeight="1">
      <c r="A574" s="108">
        <f>VBMA!A573</f>
        <v>44890</v>
      </c>
      <c r="B574" s="148">
        <f>VLOOKUP(A574,'VNIBOR đã xử lý'!$A:$T,12,0)</f>
        <v>0.03292545455</v>
      </c>
      <c r="C574" s="148">
        <f>VLOOKUP(A574,'VNIBOR đã xử lý'!$A:$T,13,0)</f>
        <v>0.03623454545</v>
      </c>
      <c r="D574" s="148">
        <f>VLOOKUP(A574,'VNIBOR đã xử lý'!$A:$T,14,0)</f>
        <v>0.03822</v>
      </c>
      <c r="E574" s="148">
        <f>VLOOKUP(A574,'VNIBOR đã xử lý'!$A:$T,15,0)</f>
        <v>0.04246666667</v>
      </c>
      <c r="F574" s="148">
        <f>VLOOKUP(A574,'VNIBOR đã xử lý'!$A:$T,16,0)</f>
        <v>0.04412121212</v>
      </c>
      <c r="G574" s="148">
        <f>VLOOKUP(A574,'VNIBOR đã xử lý'!$A:$T,17,0)</f>
        <v>0.04533454545</v>
      </c>
      <c r="H574" s="148">
        <f>VLOOKUP(A574,'VNIBOR đã xử lý'!$A:$T,18,0)</f>
        <v>0.0462169697</v>
      </c>
      <c r="I574" s="148">
        <f>VLOOKUP(A574,'VNIBOR đã xử lý'!$A:$T,19,0)</f>
        <v>0.04676848485</v>
      </c>
      <c r="J574" s="191">
        <f>VLOOKUP(A574,VBMA!$A:$AF,4,0)/100</f>
        <v>0.04732</v>
      </c>
      <c r="K574" s="191">
        <f>VLOOKUP(A574,VBMA!$A:$AF,7,0)/100</f>
        <v>0.04745</v>
      </c>
      <c r="L574" s="191">
        <f>VLOOKUP(A574,VBMA!$A:$AF,10,0)/100</f>
        <v>0.04759</v>
      </c>
      <c r="M574" s="191">
        <f>VLOOKUP(A574,VBMA!$A:$AF,13,0)/100</f>
        <v>0.04778</v>
      </c>
      <c r="N574" s="191">
        <f>VLOOKUP(A574,VBMA!$A:$AF,16,0)/100</f>
        <v>0.04797</v>
      </c>
      <c r="O574" s="191">
        <f>VLOOKUP(A574,VBMA!$A:$AF,19,0)/100</f>
        <v>0.04864</v>
      </c>
      <c r="P574" s="191">
        <f>VLOOKUP(A574,VBMA!$A:$AF,22,0)/100</f>
        <v>0.04911</v>
      </c>
      <c r="Q574" s="191">
        <f>VLOOKUP(A574,VBMA!$A:$AF,25,0)/100</f>
        <v>0.05032</v>
      </c>
      <c r="R574" s="191">
        <f>VLOOKUP(A574,VBMA!$A:$AF,28,0)/100</f>
        <v>0.05225</v>
      </c>
      <c r="S574" s="191">
        <f>VLOOKUP(A574,VBMA!$A:$AF,31,0)/100</f>
        <v>0.05325</v>
      </c>
    </row>
    <row r="575" ht="15.75" customHeight="1">
      <c r="A575" s="108">
        <f>VBMA!A574</f>
        <v>44889</v>
      </c>
      <c r="B575" s="148">
        <f>VLOOKUP(A575,'VNIBOR đã xử lý'!$A:$T,12,0)</f>
        <v>0.03226855835</v>
      </c>
      <c r="C575" s="148">
        <f>VLOOKUP(A575,'VNIBOR đã xử lý'!$A:$T,13,0)</f>
        <v>0.03562535469</v>
      </c>
      <c r="D575" s="148">
        <f>VLOOKUP(A575,'VNIBOR đã xử lý'!$A:$T,14,0)</f>
        <v>0.03779102975</v>
      </c>
      <c r="E575" s="148">
        <f>VLOOKUP(A575,'VNIBOR đã xử lý'!$A:$T,15,0)</f>
        <v>0.04244723112</v>
      </c>
      <c r="F575" s="148">
        <f>VLOOKUP(A575,'VNIBOR đã xử lý'!$A:$T,16,0)</f>
        <v>0.04385491991</v>
      </c>
      <c r="G575" s="148">
        <f>VLOOKUP(A575,'VNIBOR đã xử lý'!$A:$T,17,0)</f>
        <v>0.04493775744</v>
      </c>
      <c r="H575" s="148">
        <f>VLOOKUP(A575,'VNIBOR đã xử lý'!$A:$T,18,0)</f>
        <v>0.04580402746</v>
      </c>
      <c r="I575" s="148">
        <f>VLOOKUP(A575,'VNIBOR đã xử lý'!$A:$T,19,0)</f>
        <v>0.04656201373</v>
      </c>
      <c r="J575" s="191">
        <f>VLOOKUP(A575,VBMA!$A:$AF,4,0)/100</f>
        <v>0.04732</v>
      </c>
      <c r="K575" s="191">
        <f>VLOOKUP(A575,VBMA!$A:$AF,7,0)/100</f>
        <v>0.04745</v>
      </c>
      <c r="L575" s="191">
        <f>VLOOKUP(A575,VBMA!$A:$AF,10,0)/100</f>
        <v>0.04759</v>
      </c>
      <c r="M575" s="191">
        <f>VLOOKUP(A575,VBMA!$A:$AF,13,0)/100</f>
        <v>0.04778</v>
      </c>
      <c r="N575" s="191">
        <f>VLOOKUP(A575,VBMA!$A:$AF,16,0)/100</f>
        <v>0.04797</v>
      </c>
      <c r="O575" s="191">
        <f>VLOOKUP(A575,VBMA!$A:$AF,19,0)/100</f>
        <v>0.04864</v>
      </c>
      <c r="P575" s="191">
        <f>VLOOKUP(A575,VBMA!$A:$AF,22,0)/100</f>
        <v>0.04906</v>
      </c>
      <c r="Q575" s="191">
        <f>VLOOKUP(A575,VBMA!$A:$AF,25,0)/100</f>
        <v>0.05027</v>
      </c>
      <c r="R575" s="191">
        <f>VLOOKUP(A575,VBMA!$A:$AF,28,0)/100</f>
        <v>0.05225</v>
      </c>
      <c r="S575" s="191">
        <f>VLOOKUP(A575,VBMA!$A:$AF,31,0)/100</f>
        <v>0.05325</v>
      </c>
    </row>
    <row r="576" ht="15.75" customHeight="1">
      <c r="A576" s="108">
        <f>VBMA!A575</f>
        <v>44888</v>
      </c>
      <c r="B576" s="148">
        <f>VLOOKUP(A576,'VNIBOR đã xử lý'!$A:$T,12,0)</f>
        <v>0.03287742049</v>
      </c>
      <c r="C576" s="148">
        <f>VLOOKUP(A576,'VNIBOR đã xử lý'!$A:$T,13,0)</f>
        <v>0.03666027091</v>
      </c>
      <c r="D576" s="148">
        <f>VLOOKUP(A576,'VNIBOR đã xử lý'!$A:$T,14,0)</f>
        <v>0.0391636278</v>
      </c>
      <c r="E576" s="148">
        <f>VLOOKUP(A576,'VNIBOR đã xử lý'!$A:$T,15,0)</f>
        <v>0.04322462898</v>
      </c>
      <c r="F576" s="148">
        <f>VLOOKUP(A576,'VNIBOR đã xử lý'!$A:$T,16,0)</f>
        <v>0.04489353357</v>
      </c>
      <c r="G576" s="148">
        <f>VLOOKUP(A576,'VNIBOR đã xử lý'!$A:$T,17,0)</f>
        <v>0.04600613663</v>
      </c>
      <c r="H576" s="148">
        <f>VLOOKUP(A576,'VNIBOR đã xử lý'!$A:$T,18,0)</f>
        <v>0.04656243816</v>
      </c>
      <c r="I576" s="148">
        <f>VLOOKUP(A576,'VNIBOR đã xử lý'!$A:$T,19,0)</f>
        <v>0.04689621908</v>
      </c>
      <c r="J576" s="191">
        <f>VLOOKUP(A576,VBMA!$A:$AF,4,0)/100</f>
        <v>0.04723</v>
      </c>
      <c r="K576" s="191">
        <f>VLOOKUP(A576,VBMA!$A:$AF,7,0)/100</f>
        <v>0.04745</v>
      </c>
      <c r="L576" s="191">
        <f>VLOOKUP(A576,VBMA!$A:$AF,10,0)/100</f>
        <v>0.04759</v>
      </c>
      <c r="M576" s="191">
        <f>VLOOKUP(A576,VBMA!$A:$AF,13,0)/100</f>
        <v>0.04774</v>
      </c>
      <c r="N576" s="191">
        <f>VLOOKUP(A576,VBMA!$A:$AF,16,0)/100</f>
        <v>0.04788</v>
      </c>
      <c r="O576" s="191">
        <f>VLOOKUP(A576,VBMA!$A:$AF,19,0)/100</f>
        <v>0.0485</v>
      </c>
      <c r="P576" s="191">
        <f>VLOOKUP(A576,VBMA!$A:$AF,22,0)/100</f>
        <v>0.04893</v>
      </c>
      <c r="Q576" s="191">
        <f>VLOOKUP(A576,VBMA!$A:$AF,25,0)/100</f>
        <v>0.05018</v>
      </c>
      <c r="R576" s="191">
        <f>VLOOKUP(A576,VBMA!$A:$AF,28,0)/100</f>
        <v>0.05225</v>
      </c>
      <c r="S576" s="191">
        <f>VLOOKUP(A576,VBMA!$A:$AF,31,0)/100</f>
        <v>0.05325</v>
      </c>
    </row>
    <row r="577" ht="15.75" customHeight="1">
      <c r="A577" s="108">
        <f>VBMA!A576</f>
        <v>44887</v>
      </c>
      <c r="B577" s="148">
        <f>VLOOKUP(A577,'VNIBOR đã xử lý'!$A:$T,12,0)</f>
        <v>0.03165355713</v>
      </c>
      <c r="C577" s="148">
        <f>VLOOKUP(A577,'VNIBOR đã xử lý'!$A:$T,13,0)</f>
        <v>0.03610396938</v>
      </c>
      <c r="D577" s="148">
        <f>VLOOKUP(A577,'VNIBOR đã xử lý'!$A:$T,14,0)</f>
        <v>0.03838480565</v>
      </c>
      <c r="E577" s="148">
        <f>VLOOKUP(A577,'VNIBOR đã xử lý'!$A:$T,15,0)</f>
        <v>0.04227891637</v>
      </c>
      <c r="F577" s="148">
        <f>VLOOKUP(A577,'VNIBOR đã xử lý'!$A:$T,16,0)</f>
        <v>0.04411471143</v>
      </c>
      <c r="G577" s="148">
        <f>VLOOKUP(A577,'VNIBOR đã xử lý'!$A:$T,17,0)</f>
        <v>0.04522731449</v>
      </c>
      <c r="H577" s="148">
        <f>VLOOKUP(A577,'VNIBOR đã xử lý'!$A:$T,18,0)</f>
        <v>0.04622865724</v>
      </c>
      <c r="I577" s="148">
        <f>VLOOKUP(A577,'VNIBOR đã xử lý'!$A:$T,19,0)</f>
        <v>0.04672932862</v>
      </c>
      <c r="J577" s="191">
        <f>VLOOKUP(A577,VBMA!$A:$AF,4,0)/100</f>
        <v>0.04723</v>
      </c>
      <c r="K577" s="191">
        <f>VLOOKUP(A577,VBMA!$A:$AF,7,0)/100</f>
        <v>0.04745</v>
      </c>
      <c r="L577" s="191">
        <f>VLOOKUP(A577,VBMA!$A:$AF,10,0)/100</f>
        <v>0.04759</v>
      </c>
      <c r="M577" s="191">
        <f>VLOOKUP(A577,VBMA!$A:$AF,13,0)/100</f>
        <v>0.04774</v>
      </c>
      <c r="N577" s="191">
        <f>VLOOKUP(A577,VBMA!$A:$AF,16,0)/100</f>
        <v>0.04788</v>
      </c>
      <c r="O577" s="191">
        <f>VLOOKUP(A577,VBMA!$A:$AF,19,0)/100</f>
        <v>0.04845</v>
      </c>
      <c r="P577" s="191">
        <f>VLOOKUP(A577,VBMA!$A:$AF,22,0)/100</f>
        <v>0.04893</v>
      </c>
      <c r="Q577" s="191">
        <f>VLOOKUP(A577,VBMA!$A:$AF,25,0)/100</f>
        <v>0.05018</v>
      </c>
      <c r="R577" s="191">
        <f>VLOOKUP(A577,VBMA!$A:$AF,28,0)/100</f>
        <v>0.05225</v>
      </c>
      <c r="S577" s="191">
        <f>VLOOKUP(A577,VBMA!$A:$AF,31,0)/100</f>
        <v>0.05325</v>
      </c>
    </row>
    <row r="578" ht="15.75" customHeight="1">
      <c r="A578" s="108">
        <f>VBMA!A577</f>
        <v>44886</v>
      </c>
      <c r="B578" s="148">
        <f>VLOOKUP(A578,'VNIBOR đã xử lý'!$A:$T,12,0)</f>
        <v>0.03141187648</v>
      </c>
      <c r="C578" s="148">
        <f>VLOOKUP(A578,'VNIBOR đã xử lý'!$A:$T,13,0)</f>
        <v>0.03623584323</v>
      </c>
      <c r="D578" s="148">
        <f>VLOOKUP(A578,'VNIBOR đã xử lý'!$A:$T,14,0)</f>
        <v>0.03870391924</v>
      </c>
      <c r="E578" s="148">
        <f>VLOOKUP(A578,'VNIBOR đã xử lý'!$A:$T,15,0)</f>
        <v>0.04319133017</v>
      </c>
      <c r="F578" s="148">
        <f>VLOOKUP(A578,'VNIBOR đã xử lý'!$A:$T,16,0)</f>
        <v>0.04498629454</v>
      </c>
      <c r="G578" s="148">
        <f>VLOOKUP(A578,'VNIBOR đã xử lý'!$A:$T,17,0)</f>
        <v>0.045995962</v>
      </c>
      <c r="H578" s="148">
        <f>VLOOKUP(A578,'VNIBOR đã xử lý'!$A:$T,18,0)</f>
        <v>0.04644470309</v>
      </c>
      <c r="I578" s="148">
        <f>VLOOKUP(A578,'VNIBOR đã xử lý'!$A:$T,19,0)</f>
        <v>0.04683735154</v>
      </c>
      <c r="J578" s="191">
        <f>VLOOKUP(A578,VBMA!$A:$AF,4,0)/100</f>
        <v>0.04723</v>
      </c>
      <c r="K578" s="191">
        <f>VLOOKUP(A578,VBMA!$A:$AF,7,0)/100</f>
        <v>0.04745</v>
      </c>
      <c r="L578" s="191">
        <f>VLOOKUP(A578,VBMA!$A:$AF,10,0)/100</f>
        <v>0.04759</v>
      </c>
      <c r="M578" s="191">
        <f>VLOOKUP(A578,VBMA!$A:$AF,13,0)/100</f>
        <v>0.04774</v>
      </c>
      <c r="N578" s="191">
        <f>VLOOKUP(A578,VBMA!$A:$AF,16,0)/100</f>
        <v>0.04788</v>
      </c>
      <c r="O578" s="191">
        <f>VLOOKUP(A578,VBMA!$A:$AF,19,0)/100</f>
        <v>0.04845</v>
      </c>
      <c r="P578" s="191">
        <f>VLOOKUP(A578,VBMA!$A:$AF,22,0)/100</f>
        <v>0.0489</v>
      </c>
      <c r="Q578" s="191">
        <f>VLOOKUP(A578,VBMA!$A:$AF,25,0)/100</f>
        <v>0.05018</v>
      </c>
      <c r="R578" s="191">
        <f>VLOOKUP(A578,VBMA!$A:$AF,28,0)/100</f>
        <v>0.05225</v>
      </c>
      <c r="S578" s="191">
        <f>VLOOKUP(A578,VBMA!$A:$AF,31,0)/100</f>
        <v>0.05325</v>
      </c>
    </row>
    <row r="579" ht="15.75" customHeight="1">
      <c r="A579" s="108">
        <f>VBMA!A578</f>
        <v>44883</v>
      </c>
      <c r="B579" s="148">
        <f>VLOOKUP(A579,'VNIBOR đã xử lý'!$A:$T,12,0)</f>
        <v>0.02932646501</v>
      </c>
      <c r="C579" s="148">
        <f>VLOOKUP(A579,'VNIBOR đã xử lý'!$A:$T,13,0)</f>
        <v>0.03442915777</v>
      </c>
      <c r="D579" s="148">
        <f>VLOOKUP(A579,'VNIBOR đã xử lý'!$A:$T,14,0)</f>
        <v>0.03762534994</v>
      </c>
      <c r="E579" s="148">
        <f>VLOOKUP(A579,'VNIBOR đã xử lý'!$A:$T,15,0)</f>
        <v>0.04261589561</v>
      </c>
      <c r="F579" s="148">
        <f>VLOOKUP(A579,'VNIBOR đã xử lý'!$A:$T,16,0)</f>
        <v>0.04469061684</v>
      </c>
      <c r="G579" s="148">
        <f>VLOOKUP(A579,'VNIBOR đã xử lý'!$A:$T,17,0)</f>
        <v>0.04564386714</v>
      </c>
      <c r="H579" s="148">
        <f>VLOOKUP(A579,'VNIBOR đã xử lý'!$A:$T,18,0)</f>
        <v>0.04603638197</v>
      </c>
      <c r="I579" s="148">
        <f>VLOOKUP(A579,'VNIBOR đã xử lý'!$A:$T,19,0)</f>
        <v>0.04665319098</v>
      </c>
      <c r="J579" s="191">
        <f>VLOOKUP(A579,VBMA!$A:$AF,4,0)/100</f>
        <v>0.04727</v>
      </c>
      <c r="K579" s="191">
        <f>VLOOKUP(A579,VBMA!$A:$AF,7,0)/100</f>
        <v>0.04745</v>
      </c>
      <c r="L579" s="191">
        <f>VLOOKUP(A579,VBMA!$A:$AF,10,0)/100</f>
        <v>0.04759</v>
      </c>
      <c r="M579" s="191">
        <f>VLOOKUP(A579,VBMA!$A:$AF,13,0)/100</f>
        <v>0.04774</v>
      </c>
      <c r="N579" s="191">
        <f>VLOOKUP(A579,VBMA!$A:$AF,16,0)/100</f>
        <v>0.04788</v>
      </c>
      <c r="O579" s="191">
        <f>VLOOKUP(A579,VBMA!$A:$AF,19,0)/100</f>
        <v>0.0485</v>
      </c>
      <c r="P579" s="191">
        <f>VLOOKUP(A579,VBMA!$A:$AF,22,0)/100</f>
        <v>0.04893</v>
      </c>
      <c r="Q579" s="191">
        <f>VLOOKUP(A579,VBMA!$A:$AF,25,0)/100</f>
        <v>0.05023</v>
      </c>
      <c r="R579" s="191">
        <f>VLOOKUP(A579,VBMA!$A:$AF,28,0)/100</f>
        <v>0.05225</v>
      </c>
      <c r="S579" s="191">
        <f>VLOOKUP(A579,VBMA!$A:$AF,31,0)/100</f>
        <v>0.05325</v>
      </c>
    </row>
    <row r="580" ht="15.75" customHeight="1">
      <c r="A580" s="108">
        <f>VBMA!A579</f>
        <v>44882</v>
      </c>
      <c r="B580" s="148">
        <f>VLOOKUP(A580,'VNIBOR đã xử lý'!$A:$T,12,0)</f>
        <v>0.02842849941</v>
      </c>
      <c r="C580" s="148">
        <f>VLOOKUP(A580,'VNIBOR đã xử lý'!$A:$T,13,0)</f>
        <v>0.03313887456</v>
      </c>
      <c r="D580" s="148">
        <f>VLOOKUP(A580,'VNIBOR đã xử lý'!$A:$T,14,0)</f>
        <v>0.03712883939</v>
      </c>
      <c r="E580" s="148">
        <f>VLOOKUP(A580,'VNIBOR đã xử lý'!$A:$T,15,0)</f>
        <v>0.04255962485</v>
      </c>
      <c r="F580" s="148">
        <f>VLOOKUP(A580,'VNIBOR đã xử lý'!$A:$T,16,0)</f>
        <v>0.04461002345</v>
      </c>
      <c r="G580" s="148">
        <f>VLOOKUP(A580,'VNIBOR đã xử lý'!$A:$T,17,0)</f>
        <v>0.04533043376</v>
      </c>
      <c r="H580" s="148">
        <f>VLOOKUP(A580,'VNIBOR đã xử lý'!$A:$T,18,0)</f>
        <v>0.04560751465</v>
      </c>
      <c r="I580" s="148">
        <f>VLOOKUP(A580,'VNIBOR đã xử lý'!$A:$T,19,0)</f>
        <v>0.04643875733</v>
      </c>
      <c r="J580" s="191">
        <f>VLOOKUP(A580,VBMA!$A:$AF,4,0)/100</f>
        <v>0.04727</v>
      </c>
      <c r="K580" s="191">
        <f>VLOOKUP(A580,VBMA!$A:$AF,7,0)/100</f>
        <v>0.04745</v>
      </c>
      <c r="L580" s="191">
        <f>VLOOKUP(A580,VBMA!$A:$AF,10,0)/100</f>
        <v>0.04759</v>
      </c>
      <c r="M580" s="191">
        <f>VLOOKUP(A580,VBMA!$A:$AF,13,0)/100</f>
        <v>0.04774</v>
      </c>
      <c r="N580" s="191">
        <f>VLOOKUP(A580,VBMA!$A:$AF,16,0)/100</f>
        <v>0.04788</v>
      </c>
      <c r="O580" s="191">
        <f>VLOOKUP(A580,VBMA!$A:$AF,19,0)/100</f>
        <v>0.0485</v>
      </c>
      <c r="P580" s="191">
        <f>VLOOKUP(A580,VBMA!$A:$AF,22,0)/100</f>
        <v>0.04886</v>
      </c>
      <c r="Q580" s="191">
        <f>VLOOKUP(A580,VBMA!$A:$AF,25,0)/100</f>
        <v>0.05023</v>
      </c>
      <c r="R580" s="191">
        <f>VLOOKUP(A580,VBMA!$A:$AF,28,0)/100</f>
        <v>0.05225</v>
      </c>
      <c r="S580" s="191">
        <f>VLOOKUP(A580,VBMA!$A:$AF,31,0)/100</f>
        <v>0.05325</v>
      </c>
    </row>
    <row r="581" ht="15.75" customHeight="1">
      <c r="A581" s="108">
        <f>VBMA!A580</f>
        <v>44881</v>
      </c>
      <c r="B581" s="148">
        <f>VLOOKUP(A581,'VNIBOR đã xử lý'!$A:$T,12,0)</f>
        <v>0.02638721489</v>
      </c>
      <c r="C581" s="148">
        <f>VLOOKUP(A581,'VNIBOR đã xử lý'!$A:$T,13,0)</f>
        <v>0.03331031212</v>
      </c>
      <c r="D581" s="148">
        <f>VLOOKUP(A581,'VNIBOR đã xử lý'!$A:$T,14,0)</f>
        <v>0.03620439376</v>
      </c>
      <c r="E581" s="148">
        <f>VLOOKUP(A581,'VNIBOR đã xử lý'!$A:$T,15,0)</f>
        <v>0.04244653061</v>
      </c>
      <c r="F581" s="148">
        <f>VLOOKUP(A581,'VNIBOR đã xử lý'!$A:$T,16,0)</f>
        <v>0.04454615846</v>
      </c>
      <c r="G581" s="148">
        <f>VLOOKUP(A581,'VNIBOR đã xử lý'!$A:$T,17,0)</f>
        <v>0.04556759904</v>
      </c>
      <c r="H581" s="148">
        <f>VLOOKUP(A581,'VNIBOR đã xử lý'!$A:$T,18,0)</f>
        <v>0.04624855942</v>
      </c>
      <c r="I581" s="148">
        <f>VLOOKUP(A581,'VNIBOR đã xử lý'!$A:$T,19,0)</f>
        <v>0.04675927971</v>
      </c>
      <c r="J581" s="191">
        <f>VLOOKUP(A581,VBMA!$A:$AF,4,0)/100</f>
        <v>0.04727</v>
      </c>
      <c r="K581" s="191">
        <f>VLOOKUP(A581,VBMA!$A:$AF,7,0)/100</f>
        <v>0.04745</v>
      </c>
      <c r="L581" s="191">
        <f>VLOOKUP(A581,VBMA!$A:$AF,10,0)/100</f>
        <v>0.04759</v>
      </c>
      <c r="M581" s="191">
        <f>VLOOKUP(A581,VBMA!$A:$AF,13,0)/100</f>
        <v>0.04774</v>
      </c>
      <c r="N581" s="191">
        <f>VLOOKUP(A581,VBMA!$A:$AF,16,0)/100</f>
        <v>0.04788</v>
      </c>
      <c r="O581" s="191">
        <f>VLOOKUP(A581,VBMA!$A:$AF,19,0)/100</f>
        <v>0.0485</v>
      </c>
      <c r="P581" s="191">
        <f>VLOOKUP(A581,VBMA!$A:$AF,22,0)/100</f>
        <v>0.04895</v>
      </c>
      <c r="Q581" s="191">
        <f>VLOOKUP(A581,VBMA!$A:$AF,25,0)/100</f>
        <v>0.05018</v>
      </c>
      <c r="R581" s="191">
        <f>VLOOKUP(A581,VBMA!$A:$AF,28,0)/100</f>
        <v>0.05218</v>
      </c>
      <c r="S581" s="191">
        <f>VLOOKUP(A581,VBMA!$A:$AF,31,0)/100</f>
        <v>0.05327</v>
      </c>
    </row>
    <row r="582" ht="15.75" customHeight="1">
      <c r="A582" s="108">
        <f>VBMA!A581</f>
        <v>44880</v>
      </c>
      <c r="B582" s="148">
        <f>VLOOKUP(A582,'VNIBOR đã xử lý'!$A:$T,12,0)</f>
        <v>0.02327662037</v>
      </c>
      <c r="C582" s="148">
        <f>VLOOKUP(A582,'VNIBOR đã xử lý'!$A:$T,13,0)</f>
        <v>0.02973930556</v>
      </c>
      <c r="D582" s="148">
        <f>VLOOKUP(A582,'VNIBOR đã xử lý'!$A:$T,14,0)</f>
        <v>0.03406601852</v>
      </c>
      <c r="E582" s="148">
        <f>VLOOKUP(A582,'VNIBOR đã xử lý'!$A:$T,15,0)</f>
        <v>0.04063824074</v>
      </c>
      <c r="F582" s="148">
        <f>VLOOKUP(A582,'VNIBOR đã xử lý'!$A:$T,16,0)</f>
        <v>0.04326712963</v>
      </c>
      <c r="G582" s="148">
        <f>VLOOKUP(A582,'VNIBOR đã xử lý'!$A:$T,17,0)</f>
        <v>0.04425296296</v>
      </c>
      <c r="H582" s="148">
        <f>VLOOKUP(A582,'VNIBOR đã xử lý'!$A:$T,18,0)</f>
        <v>0.04556740741</v>
      </c>
      <c r="I582" s="148">
        <f>VLOOKUP(A582,'VNIBOR đã xử lý'!$A:$T,19,0)</f>
        <v>0.0464437037</v>
      </c>
      <c r="J582" s="191">
        <f>VLOOKUP(A582,VBMA!$A:$AF,4,0)/100</f>
        <v>0.04732</v>
      </c>
      <c r="K582" s="191">
        <f>VLOOKUP(A582,VBMA!$A:$AF,7,0)/100</f>
        <v>0.04745</v>
      </c>
      <c r="L582" s="191">
        <f>VLOOKUP(A582,VBMA!$A:$AF,10,0)/100</f>
        <v>0.04759</v>
      </c>
      <c r="M582" s="191">
        <f>VLOOKUP(A582,VBMA!$A:$AF,13,0)/100</f>
        <v>0.04774</v>
      </c>
      <c r="N582" s="191">
        <f>VLOOKUP(A582,VBMA!$A:$AF,16,0)/100</f>
        <v>0.04788</v>
      </c>
      <c r="O582" s="191">
        <f>VLOOKUP(A582,VBMA!$A:$AF,19,0)/100</f>
        <v>0.0485</v>
      </c>
      <c r="P582" s="191">
        <f>VLOOKUP(A582,VBMA!$A:$AF,22,0)/100</f>
        <v>0.049</v>
      </c>
      <c r="Q582" s="191">
        <f>VLOOKUP(A582,VBMA!$A:$AF,25,0)/100</f>
        <v>0.05018</v>
      </c>
      <c r="R582" s="191">
        <f>VLOOKUP(A582,VBMA!$A:$AF,28,0)/100</f>
        <v>0.05218</v>
      </c>
      <c r="S582" s="191">
        <f>VLOOKUP(A582,VBMA!$A:$AF,31,0)/100</f>
        <v>0.05327</v>
      </c>
    </row>
    <row r="583" ht="15.75" customHeight="1">
      <c r="A583" s="108">
        <f>VBMA!A582</f>
        <v>44879</v>
      </c>
      <c r="B583" s="148">
        <f>VLOOKUP(A583,'VNIBOR đã xử lý'!$A:$T,12,0)</f>
        <v>0.02448007117</v>
      </c>
      <c r="C583" s="148">
        <f>VLOOKUP(A583,'VNIBOR đã xử lý'!$A:$T,13,0)</f>
        <v>0.03102313167</v>
      </c>
      <c r="D583" s="148">
        <f>VLOOKUP(A583,'VNIBOR đã xử lý'!$A:$T,14,0)</f>
        <v>0.03570480427</v>
      </c>
      <c r="E583" s="148">
        <f>VLOOKUP(A583,'VNIBOR đã xử lý'!$A:$T,15,0)</f>
        <v>0.0428683274</v>
      </c>
      <c r="F583" s="148">
        <f>VLOOKUP(A583,'VNIBOR đã xử lý'!$A:$T,16,0)</f>
        <v>0.044786121</v>
      </c>
      <c r="G583" s="148">
        <f>VLOOKUP(A583,'VNIBOR đã xử lý'!$A:$T,17,0)</f>
        <v>0.04551939502</v>
      </c>
      <c r="H583" s="148">
        <f>VLOOKUP(A583,'VNIBOR đã xử lý'!$A:$T,18,0)</f>
        <v>0.04630907473</v>
      </c>
      <c r="I583" s="148">
        <f>VLOOKUP(A583,'VNIBOR đã xử lý'!$A:$T,19,0)</f>
        <v>0.04692953737</v>
      </c>
      <c r="J583" s="191">
        <f>VLOOKUP(A583,VBMA!$A:$AF,4,0)/100</f>
        <v>0.04755</v>
      </c>
      <c r="K583" s="191">
        <f>VLOOKUP(A583,VBMA!$A:$AF,7,0)/100</f>
        <v>0.04759</v>
      </c>
      <c r="L583" s="191">
        <f>VLOOKUP(A583,VBMA!$A:$AF,10,0)/100</f>
        <v>0.04764</v>
      </c>
      <c r="M583" s="191">
        <f>VLOOKUP(A583,VBMA!$A:$AF,13,0)/100</f>
        <v>0.04805</v>
      </c>
      <c r="N583" s="191">
        <f>VLOOKUP(A583,VBMA!$A:$AF,16,0)/100</f>
        <v>0.04847</v>
      </c>
      <c r="O583" s="191">
        <f>VLOOKUP(A583,VBMA!$A:$AF,19,0)/100</f>
        <v>0.049</v>
      </c>
      <c r="P583" s="191">
        <f>VLOOKUP(A583,VBMA!$A:$AF,22,0)/100</f>
        <v>0.049</v>
      </c>
      <c r="Q583" s="191">
        <f>VLOOKUP(A583,VBMA!$A:$AF,25,0)/100</f>
        <v>0.05032</v>
      </c>
      <c r="R583" s="191">
        <f>VLOOKUP(A583,VBMA!$A:$AF,28,0)/100</f>
        <v>0.05218</v>
      </c>
      <c r="S583" s="191">
        <f>VLOOKUP(A583,VBMA!$A:$AF,31,0)/100</f>
        <v>0.05332</v>
      </c>
    </row>
    <row r="584" ht="15.75" customHeight="1">
      <c r="A584" s="108">
        <f>VBMA!A583</f>
        <v>44876</v>
      </c>
      <c r="B584" s="148">
        <f>VLOOKUP(A584,'VNIBOR đã xử lý'!$A:$T,12,0)</f>
        <v>0.02477168213</v>
      </c>
      <c r="C584" s="148">
        <f>VLOOKUP(A584,'VNIBOR đã xử lý'!$A:$T,13,0)</f>
        <v>0.03208680974</v>
      </c>
      <c r="D584" s="148">
        <f>VLOOKUP(A584,'VNIBOR đã xử lý'!$A:$T,14,0)</f>
        <v>0.03607687935</v>
      </c>
      <c r="E584" s="148">
        <f>VLOOKUP(A584,'VNIBOR đã xử lý'!$A:$T,15,0)</f>
        <v>0.04217281903</v>
      </c>
      <c r="F584" s="148">
        <f>VLOOKUP(A584,'VNIBOR đã xử lý'!$A:$T,16,0)</f>
        <v>0.04400160093</v>
      </c>
      <c r="G584" s="148">
        <f>VLOOKUP(A584,'VNIBOR đã xử lý'!$A:$T,17,0)</f>
        <v>0.0449437007</v>
      </c>
      <c r="H584" s="148">
        <f>VLOOKUP(A584,'VNIBOR đã xử lý'!$A:$T,18,0)</f>
        <v>0.04621830626</v>
      </c>
      <c r="I584" s="148">
        <f>VLOOKUP(A584,'VNIBOR đã xử lý'!$A:$T,19,0)</f>
        <v>0.04699415313</v>
      </c>
      <c r="J584" s="191">
        <f>VLOOKUP(A584,VBMA!$A:$AF,4,0)/100</f>
        <v>0.04777</v>
      </c>
      <c r="K584" s="191">
        <f>VLOOKUP(A584,VBMA!$A:$AF,7,0)/100</f>
        <v>0.04777</v>
      </c>
      <c r="L584" s="191">
        <f>VLOOKUP(A584,VBMA!$A:$AF,10,0)/100</f>
        <v>0.04782</v>
      </c>
      <c r="M584" s="191">
        <f>VLOOKUP(A584,VBMA!$A:$AF,13,0)/100</f>
        <v>0.04826</v>
      </c>
      <c r="N584" s="191">
        <f>VLOOKUP(A584,VBMA!$A:$AF,16,0)/100</f>
        <v>0.0487</v>
      </c>
      <c r="O584" s="191">
        <f>VLOOKUP(A584,VBMA!$A:$AF,19,0)/100</f>
        <v>0.04914</v>
      </c>
      <c r="P584" s="191">
        <f>VLOOKUP(A584,VBMA!$A:$AF,22,0)/100</f>
        <v>0.04914</v>
      </c>
      <c r="Q584" s="191">
        <f>VLOOKUP(A584,VBMA!$A:$AF,25,0)/100</f>
        <v>0.05027</v>
      </c>
      <c r="R584" s="191">
        <f>VLOOKUP(A584,VBMA!$A:$AF,28,0)/100</f>
        <v>0.05215</v>
      </c>
      <c r="S584" s="191">
        <f>VLOOKUP(A584,VBMA!$A:$AF,31,0)/100</f>
        <v>0.0531</v>
      </c>
    </row>
    <row r="585" ht="15.75" customHeight="1">
      <c r="A585" s="108">
        <f>VBMA!A584</f>
        <v>44875</v>
      </c>
      <c r="B585" s="148">
        <f>VLOOKUP(A585,'VNIBOR đã xử lý'!$A:$T,12,0)</f>
        <v>0.02745329356</v>
      </c>
      <c r="C585" s="148">
        <f>VLOOKUP(A585,'VNIBOR đã xử lý'!$A:$T,13,0)</f>
        <v>0.03434509547</v>
      </c>
      <c r="D585" s="148">
        <f>VLOOKUP(A585,'VNIBOR đã xử lý'!$A:$T,14,0)</f>
        <v>0.03827513126</v>
      </c>
      <c r="E585" s="148">
        <f>VLOOKUP(A585,'VNIBOR đã xử lý'!$A:$T,15,0)</f>
        <v>0.04345822196</v>
      </c>
      <c r="F585" s="148">
        <f>VLOOKUP(A585,'VNIBOR đã xử lý'!$A:$T,16,0)</f>
        <v>0.04499606205</v>
      </c>
      <c r="G585" s="148">
        <f>VLOOKUP(A585,'VNIBOR đã xử lý'!$A:$T,17,0)</f>
        <v>0.04556563246</v>
      </c>
      <c r="H585" s="148">
        <f>VLOOKUP(A585,'VNIBOR đã xử lý'!$A:$T,18,0)</f>
        <v>0.04613520286</v>
      </c>
      <c r="I585" s="148">
        <f>VLOOKUP(A585,'VNIBOR đã xử lý'!$A:$T,19,0)</f>
        <v>0.04693260143</v>
      </c>
      <c r="J585" s="191">
        <f>VLOOKUP(A585,VBMA!$A:$AF,4,0)/100</f>
        <v>0.04773</v>
      </c>
      <c r="K585" s="191">
        <f>VLOOKUP(A585,VBMA!$A:$AF,7,0)/100</f>
        <v>0.04782</v>
      </c>
      <c r="L585" s="191">
        <f>VLOOKUP(A585,VBMA!$A:$AF,10,0)/100</f>
        <v>0.04786</v>
      </c>
      <c r="M585" s="191">
        <f>VLOOKUP(A585,VBMA!$A:$AF,13,0)/100</f>
        <v>0.04824</v>
      </c>
      <c r="N585" s="191">
        <f>VLOOKUP(A585,VBMA!$A:$AF,16,0)/100</f>
        <v>0.04861</v>
      </c>
      <c r="O585" s="191">
        <f>VLOOKUP(A585,VBMA!$A:$AF,19,0)/100</f>
        <v>0.04914</v>
      </c>
      <c r="P585" s="191">
        <f>VLOOKUP(A585,VBMA!$A:$AF,22,0)/100</f>
        <v>0.04902</v>
      </c>
      <c r="Q585" s="191">
        <f>VLOOKUP(A585,VBMA!$A:$AF,25,0)/100</f>
        <v>0.05014</v>
      </c>
      <c r="R585" s="191">
        <f>VLOOKUP(A585,VBMA!$A:$AF,28,0)/100</f>
        <v>0.0521</v>
      </c>
      <c r="S585" s="191">
        <f>VLOOKUP(A585,VBMA!$A:$AF,31,0)/100</f>
        <v>0.05305</v>
      </c>
    </row>
    <row r="586" ht="15.75" customHeight="1">
      <c r="A586" s="108">
        <f>VBMA!A585</f>
        <v>44874</v>
      </c>
      <c r="B586" s="148">
        <f>VLOOKUP(A586,'VNIBOR đã xử lý'!$A:$T,12,0)</f>
        <v>0.02859432113</v>
      </c>
      <c r="C586" s="148">
        <f>VLOOKUP(A586,'VNIBOR đã xử lý'!$A:$T,13,0)</f>
        <v>0.0364901889</v>
      </c>
      <c r="D586" s="148">
        <f>VLOOKUP(A586,'VNIBOR đã xử lý'!$A:$T,14,0)</f>
        <v>0.0400433294</v>
      </c>
      <c r="E586" s="148">
        <f>VLOOKUP(A586,'VNIBOR đã xử lý'!$A:$T,15,0)</f>
        <v>0.04365286895</v>
      </c>
      <c r="F586" s="148">
        <f>VLOOKUP(A586,'VNIBOR đã xử lý'!$A:$T,16,0)</f>
        <v>0.04506284534</v>
      </c>
      <c r="G586" s="148">
        <f>VLOOKUP(A586,'VNIBOR đã xử lý'!$A:$T,17,0)</f>
        <v>0.04551403778</v>
      </c>
      <c r="H586" s="148">
        <f>VLOOKUP(A586,'VNIBOR đã xử lý'!$A:$T,18,0)</f>
        <v>0.04607802834</v>
      </c>
      <c r="I586" s="148">
        <f>VLOOKUP(A586,'VNIBOR đã xử lý'!$A:$T,19,0)</f>
        <v>0.04692401417</v>
      </c>
      <c r="J586" s="191">
        <f>VLOOKUP(A586,VBMA!$A:$AF,4,0)/100</f>
        <v>0.04777</v>
      </c>
      <c r="K586" s="191">
        <f>VLOOKUP(A586,VBMA!$A:$AF,7,0)/100</f>
        <v>0.04786</v>
      </c>
      <c r="L586" s="191">
        <f>VLOOKUP(A586,VBMA!$A:$AF,10,0)/100</f>
        <v>0.04791</v>
      </c>
      <c r="M586" s="191">
        <f>VLOOKUP(A586,VBMA!$A:$AF,13,0)/100</f>
        <v>0.04828</v>
      </c>
      <c r="N586" s="191">
        <f>VLOOKUP(A586,VBMA!$A:$AF,16,0)/100</f>
        <v>0.04865</v>
      </c>
      <c r="O586" s="191">
        <f>VLOOKUP(A586,VBMA!$A:$AF,19,0)/100</f>
        <v>0.04914</v>
      </c>
      <c r="P586" s="191">
        <f>VLOOKUP(A586,VBMA!$A:$AF,22,0)/100</f>
        <v>0.04909</v>
      </c>
      <c r="Q586" s="191">
        <f>VLOOKUP(A586,VBMA!$A:$AF,25,0)/100</f>
        <v>0.05014</v>
      </c>
      <c r="R586" s="191">
        <f>VLOOKUP(A586,VBMA!$A:$AF,28,0)/100</f>
        <v>0.05215</v>
      </c>
      <c r="S586" s="191">
        <f>VLOOKUP(A586,VBMA!$A:$AF,31,0)/100</f>
        <v>0.0531</v>
      </c>
    </row>
    <row r="587" ht="15.75" customHeight="1">
      <c r="A587" s="108">
        <f>VBMA!A586</f>
        <v>44873</v>
      </c>
      <c r="B587" s="148">
        <f>VLOOKUP(A587,'VNIBOR đã xử lý'!$A:$T,12,0)</f>
        <v>0.03086299065</v>
      </c>
      <c r="C587" s="148">
        <f>VLOOKUP(A587,'VNIBOR đã xử lý'!$A:$T,13,0)</f>
        <v>0.03645411215</v>
      </c>
      <c r="D587" s="148">
        <f>VLOOKUP(A587,'VNIBOR đã xử lý'!$A:$T,14,0)</f>
        <v>0.03997651869</v>
      </c>
      <c r="E587" s="148">
        <f>VLOOKUP(A587,'VNIBOR đã xử lý'!$A:$T,15,0)</f>
        <v>0.04349892523</v>
      </c>
      <c r="F587" s="148">
        <f>VLOOKUP(A587,'VNIBOR đã xử lý'!$A:$T,16,0)</f>
        <v>0.04484079439</v>
      </c>
      <c r="G587" s="148">
        <f>VLOOKUP(A587,'VNIBOR đã xử lý'!$A:$T,17,0)</f>
        <v>0.04517626168</v>
      </c>
      <c r="H587" s="148">
        <f>VLOOKUP(A587,'VNIBOR đã xử lý'!$A:$T,18,0)</f>
        <v>0.04584719626</v>
      </c>
      <c r="I587" s="148">
        <f>VLOOKUP(A587,'VNIBOR đã xử lý'!$A:$T,19,0)</f>
        <v>0.04685359813</v>
      </c>
      <c r="J587" s="191">
        <f>VLOOKUP(A587,VBMA!$A:$AF,4,0)/100</f>
        <v>0.04786</v>
      </c>
      <c r="K587" s="191">
        <f>VLOOKUP(A587,VBMA!$A:$AF,7,0)/100</f>
        <v>0.04786</v>
      </c>
      <c r="L587" s="191">
        <f>VLOOKUP(A587,VBMA!$A:$AF,10,0)/100</f>
        <v>0.04791</v>
      </c>
      <c r="M587" s="191">
        <f>VLOOKUP(A587,VBMA!$A:$AF,13,0)/100</f>
        <v>0.04828</v>
      </c>
      <c r="N587" s="191">
        <f>VLOOKUP(A587,VBMA!$A:$AF,16,0)/100</f>
        <v>0.04865</v>
      </c>
      <c r="O587" s="191">
        <f>VLOOKUP(A587,VBMA!$A:$AF,19,0)/100</f>
        <v>0.04918</v>
      </c>
      <c r="P587" s="191">
        <f>VLOOKUP(A587,VBMA!$A:$AF,22,0)/100</f>
        <v>0.04895</v>
      </c>
      <c r="Q587" s="191">
        <f>VLOOKUP(A587,VBMA!$A:$AF,25,0)/100</f>
        <v>0.05027</v>
      </c>
      <c r="R587" s="191">
        <f>VLOOKUP(A587,VBMA!$A:$AF,28,0)/100</f>
        <v>0.0522</v>
      </c>
      <c r="S587" s="191">
        <f>VLOOKUP(A587,VBMA!$A:$AF,31,0)/100</f>
        <v>0.05315</v>
      </c>
    </row>
    <row r="588" ht="15.75" customHeight="1">
      <c r="A588" s="108">
        <f>VBMA!A587</f>
        <v>44872</v>
      </c>
      <c r="B588" s="148">
        <f>VLOOKUP(A588,'VNIBOR đã xử lý'!$A:$T,12,0)</f>
        <v>0.03459682956</v>
      </c>
      <c r="C588" s="148">
        <f>VLOOKUP(A588,'VNIBOR đã xử lý'!$A:$T,13,0)</f>
        <v>0.0393845292</v>
      </c>
      <c r="D588" s="148">
        <f>VLOOKUP(A588,'VNIBOR đã xử lý'!$A:$T,14,0)</f>
        <v>0.04143640048</v>
      </c>
      <c r="E588" s="148">
        <f>VLOOKUP(A588,'VNIBOR đã xử lý'!$A:$T,15,0)</f>
        <v>0.04422922527</v>
      </c>
      <c r="F588" s="148">
        <f>VLOOKUP(A588,'VNIBOR đã xử lý'!$A:$T,16,0)</f>
        <v>0.04536915375</v>
      </c>
      <c r="G588" s="148">
        <f>VLOOKUP(A588,'VNIBOR đã xử lý'!$A:$T,17,0)</f>
        <v>0.045939118</v>
      </c>
      <c r="H588" s="148">
        <f>VLOOKUP(A588,'VNIBOR đã xử lý'!$A:$T,18,0)</f>
        <v>0.04622410012</v>
      </c>
      <c r="I588" s="148">
        <f>VLOOKUP(A588,'VNIBOR đã xử lý'!$A:$T,19,0)</f>
        <v>0.04702205006</v>
      </c>
      <c r="J588" s="191">
        <f>VLOOKUP(A588,VBMA!$A:$AF,4,0)/100</f>
        <v>0.04782</v>
      </c>
      <c r="K588" s="191">
        <f>VLOOKUP(A588,VBMA!$A:$AF,7,0)/100</f>
        <v>0.04791</v>
      </c>
      <c r="L588" s="191">
        <f>VLOOKUP(A588,VBMA!$A:$AF,10,0)/100</f>
        <v>0.04795</v>
      </c>
      <c r="M588" s="191">
        <f>VLOOKUP(A588,VBMA!$A:$AF,13,0)/100</f>
        <v>0.04827</v>
      </c>
      <c r="N588" s="191">
        <f>VLOOKUP(A588,VBMA!$A:$AF,16,0)/100</f>
        <v>0.04859</v>
      </c>
      <c r="O588" s="191">
        <f>VLOOKUP(A588,VBMA!$A:$AF,19,0)/100</f>
        <v>0.04932</v>
      </c>
      <c r="P588" s="191">
        <f>VLOOKUP(A588,VBMA!$A:$AF,22,0)/100</f>
        <v>0.04952</v>
      </c>
      <c r="Q588" s="191">
        <f>VLOOKUP(A588,VBMA!$A:$AF,25,0)/100</f>
        <v>0.05093</v>
      </c>
      <c r="R588" s="191">
        <f>VLOOKUP(A588,VBMA!$A:$AF,28,0)/100</f>
        <v>0.05215</v>
      </c>
      <c r="S588" s="191">
        <f>VLOOKUP(A588,VBMA!$A:$AF,31,0)/100</f>
        <v>0.0532</v>
      </c>
    </row>
    <row r="589" ht="15.75" customHeight="1">
      <c r="A589" s="108">
        <f>VBMA!A588</f>
        <v>44869</v>
      </c>
      <c r="B589" s="148">
        <f>VLOOKUP(A589,'VNIBOR đã xử lý'!$A:$T,12,0)</f>
        <v>0.03508653488</v>
      </c>
      <c r="C589" s="148">
        <f>VLOOKUP(A589,'VNIBOR đã xử lý'!$A:$T,13,0)</f>
        <v>0.03909006977</v>
      </c>
      <c r="D589" s="148">
        <f>VLOOKUP(A589,'VNIBOR đã xử lý'!$A:$T,14,0)</f>
        <v>0.04131425581</v>
      </c>
      <c r="E589" s="148">
        <f>VLOOKUP(A589,'VNIBOR đã xử lý'!$A:$T,15,0)</f>
        <v>0.04359404651</v>
      </c>
      <c r="F589" s="148">
        <f>VLOOKUP(A589,'VNIBOR đã xử lý'!$A:$T,16,0)</f>
        <v>0.04487295349</v>
      </c>
      <c r="G589" s="148">
        <f>VLOOKUP(A589,'VNIBOR đã xử lý'!$A:$T,17,0)</f>
        <v>0.04537339535</v>
      </c>
      <c r="H589" s="148">
        <f>VLOOKUP(A589,'VNIBOR đã xử lý'!$A:$T,18,0)</f>
        <v>0.04581823256</v>
      </c>
      <c r="I589" s="148">
        <f>VLOOKUP(A589,'VNIBOR đã xử lý'!$A:$T,19,0)</f>
        <v>0.04681911628</v>
      </c>
      <c r="J589" s="191">
        <f>VLOOKUP(A589,VBMA!$A:$AF,4,0)/100</f>
        <v>0.04782</v>
      </c>
      <c r="K589" s="191">
        <f>VLOOKUP(A589,VBMA!$A:$AF,7,0)/100</f>
        <v>0.04782</v>
      </c>
      <c r="L589" s="191">
        <f>VLOOKUP(A589,VBMA!$A:$AF,10,0)/100</f>
        <v>0.04786</v>
      </c>
      <c r="M589" s="191">
        <f>VLOOKUP(A589,VBMA!$A:$AF,13,0)/100</f>
        <v>0.04823</v>
      </c>
      <c r="N589" s="191">
        <f>VLOOKUP(A589,VBMA!$A:$AF,16,0)/100</f>
        <v>0.04859</v>
      </c>
      <c r="O589" s="191">
        <f>VLOOKUP(A589,VBMA!$A:$AF,19,0)/100</f>
        <v>0.04932</v>
      </c>
      <c r="P589" s="191">
        <f>VLOOKUP(A589,VBMA!$A:$AF,22,0)/100</f>
        <v>0.04932</v>
      </c>
      <c r="Q589" s="191">
        <f>VLOOKUP(A589,VBMA!$A:$AF,25,0)/100</f>
        <v>0.05105</v>
      </c>
      <c r="R589" s="191">
        <f>VLOOKUP(A589,VBMA!$A:$AF,28,0)/100</f>
        <v>0.05215</v>
      </c>
      <c r="S589" s="191">
        <f>VLOOKUP(A589,VBMA!$A:$AF,31,0)/100</f>
        <v>0.05325</v>
      </c>
    </row>
    <row r="590" ht="15.75" customHeight="1">
      <c r="A590" s="108">
        <f>VBMA!A589</f>
        <v>44868</v>
      </c>
      <c r="B590" s="148">
        <f>VLOOKUP(A590,'VNIBOR đã xử lý'!$A:$T,12,0)</f>
        <v>0.03844916667</v>
      </c>
      <c r="C590" s="148">
        <f>VLOOKUP(A590,'VNIBOR đã xử lý'!$A:$T,13,0)</f>
        <v>0.04021694444</v>
      </c>
      <c r="D590" s="148">
        <f>VLOOKUP(A590,'VNIBOR đã xử lý'!$A:$T,14,0)</f>
        <v>0.04198472222</v>
      </c>
      <c r="E590" s="148">
        <f>VLOOKUP(A590,'VNIBOR đã xử lý'!$A:$T,15,0)</f>
        <v>0.04364201389</v>
      </c>
      <c r="F590" s="148">
        <f>VLOOKUP(A590,'VNIBOR đã xử lý'!$A:$T,16,0)</f>
        <v>0.04452590278</v>
      </c>
      <c r="G590" s="148">
        <f>VLOOKUP(A590,'VNIBOR đã xử lý'!$A:$T,17,0)</f>
        <v>0.04507833333</v>
      </c>
      <c r="H590" s="148">
        <f>VLOOKUP(A590,'VNIBOR đã xử lý'!$A:$T,18,0)</f>
        <v>0.04540979167</v>
      </c>
      <c r="I590" s="148">
        <f>VLOOKUP(A590,'VNIBOR đã xử lý'!$A:$T,19,0)</f>
        <v>0.04656989583</v>
      </c>
      <c r="J590" s="191">
        <f>VLOOKUP(A590,VBMA!$A:$AF,4,0)/100</f>
        <v>0.04773</v>
      </c>
      <c r="K590" s="191">
        <f>VLOOKUP(A590,VBMA!$A:$AF,7,0)/100</f>
        <v>0.04773</v>
      </c>
      <c r="L590" s="191">
        <f>VLOOKUP(A590,VBMA!$A:$AF,10,0)/100</f>
        <v>0.04777</v>
      </c>
      <c r="M590" s="191">
        <f>VLOOKUP(A590,VBMA!$A:$AF,13,0)/100</f>
        <v>0.04818</v>
      </c>
      <c r="N590" s="191">
        <f>VLOOKUP(A590,VBMA!$A:$AF,16,0)/100</f>
        <v>0.04859</v>
      </c>
      <c r="O590" s="191">
        <f>VLOOKUP(A590,VBMA!$A:$AF,19,0)/100</f>
        <v>0.04923</v>
      </c>
      <c r="P590" s="191">
        <f>VLOOKUP(A590,VBMA!$A:$AF,22,0)/100</f>
        <v>0.04959</v>
      </c>
      <c r="Q590" s="191">
        <f>VLOOKUP(A590,VBMA!$A:$AF,25,0)/100</f>
        <v>0.05105</v>
      </c>
      <c r="R590" s="191">
        <f>VLOOKUP(A590,VBMA!$A:$AF,28,0)/100</f>
        <v>0.05215</v>
      </c>
      <c r="S590" s="191">
        <f>VLOOKUP(A590,VBMA!$A:$AF,31,0)/100</f>
        <v>0.05325</v>
      </c>
    </row>
    <row r="591" ht="15.75" customHeight="1">
      <c r="A591" s="108">
        <f>VBMA!A590</f>
        <v>44867</v>
      </c>
      <c r="B591" s="148">
        <f>VLOOKUP(A591,'VNIBOR đã xử lý'!$A:$T,12,0)</f>
        <v>0.037071777</v>
      </c>
      <c r="C591" s="148">
        <f>VLOOKUP(A591,'VNIBOR đã xử lý'!$A:$T,13,0)</f>
        <v>0.0402256446</v>
      </c>
      <c r="D591" s="148">
        <f>VLOOKUP(A591,'VNIBOR đã xử lý'!$A:$T,14,0)</f>
        <v>0.04149825784</v>
      </c>
      <c r="E591" s="148">
        <f>VLOOKUP(A591,'VNIBOR đã xử lý'!$A:$T,15,0)</f>
        <v>0.04321351916</v>
      </c>
      <c r="F591" s="148">
        <f>VLOOKUP(A591,'VNIBOR đã xử lý'!$A:$T,16,0)</f>
        <v>0.04459679443</v>
      </c>
      <c r="G591" s="148">
        <f>VLOOKUP(A591,'VNIBOR đã xử lý'!$A:$T,17,0)</f>
        <v>0.04515010453</v>
      </c>
      <c r="H591" s="148">
        <f>VLOOKUP(A591,'VNIBOR đã xử lý'!$A:$T,18,0)</f>
        <v>0.0455374216</v>
      </c>
      <c r="I591" s="148">
        <f>VLOOKUP(A591,'VNIBOR đã xử lý'!$A:$T,19,0)</f>
        <v>0.0465887108</v>
      </c>
      <c r="J591" s="191">
        <f>VLOOKUP(A591,VBMA!$A:$AF,4,0)/100</f>
        <v>0.04764</v>
      </c>
      <c r="K591" s="191">
        <f>VLOOKUP(A591,VBMA!$A:$AF,7,0)/100</f>
        <v>0.04768</v>
      </c>
      <c r="L591" s="191">
        <f>VLOOKUP(A591,VBMA!$A:$AF,10,0)/100</f>
        <v>0.04777</v>
      </c>
      <c r="M591" s="191">
        <f>VLOOKUP(A591,VBMA!$A:$AF,13,0)/100</f>
        <v>0.04816</v>
      </c>
      <c r="N591" s="191">
        <f>VLOOKUP(A591,VBMA!$A:$AF,16,0)/100</f>
        <v>0.04855</v>
      </c>
      <c r="O591" s="191">
        <f>VLOOKUP(A591,VBMA!$A:$AF,19,0)/100</f>
        <v>0.04914</v>
      </c>
      <c r="P591" s="191">
        <f>VLOOKUP(A591,VBMA!$A:$AF,22,0)/100</f>
        <v>0.04941</v>
      </c>
      <c r="Q591" s="191">
        <f>VLOOKUP(A591,VBMA!$A:$AF,25,0)/100</f>
        <v>0.05086</v>
      </c>
      <c r="R591" s="191">
        <f>VLOOKUP(A591,VBMA!$A:$AF,28,0)/100</f>
        <v>0.0521</v>
      </c>
      <c r="S591" s="191">
        <f>VLOOKUP(A591,VBMA!$A:$AF,31,0)/100</f>
        <v>0.0532</v>
      </c>
    </row>
    <row r="592" ht="15.75" customHeight="1">
      <c r="A592" s="108">
        <f>VBMA!A591</f>
        <v>44866</v>
      </c>
      <c r="B592" s="148">
        <f>VLOOKUP(A592,'VNIBOR đã xử lý'!$A:$T,12,0)</f>
        <v>0.03570625767</v>
      </c>
      <c r="C592" s="148">
        <f>VLOOKUP(A592,'VNIBOR đã xử lý'!$A:$T,13,0)</f>
        <v>0.04101552147</v>
      </c>
      <c r="D592" s="148">
        <f>VLOOKUP(A592,'VNIBOR đã xử lý'!$A:$T,14,0)</f>
        <v>0.04288251534</v>
      </c>
      <c r="E592" s="148">
        <f>VLOOKUP(A592,'VNIBOR đã xử lý'!$A:$T,15,0)</f>
        <v>0.04492453988</v>
      </c>
      <c r="F592" s="148">
        <f>VLOOKUP(A592,'VNIBOR đã xử lý'!$A:$T,16,0)</f>
        <v>0.04597472393</v>
      </c>
      <c r="G592" s="148">
        <f>VLOOKUP(A592,'VNIBOR đã xử lý'!$A:$T,17,0)</f>
        <v>0.04667484663</v>
      </c>
      <c r="H592" s="148">
        <f>VLOOKUP(A592,'VNIBOR đã xử lý'!$A:$T,18,0)</f>
        <v>0.04696656442</v>
      </c>
      <c r="I592" s="148">
        <f>VLOOKUP(A592,'VNIBOR đã xử lý'!$A:$T,19,0)</f>
        <v>0.04725828221</v>
      </c>
      <c r="J592" s="191">
        <f>VLOOKUP(A592,VBMA!$A:$AF,4,0)/100</f>
        <v>0.04755</v>
      </c>
      <c r="K592" s="191">
        <f>VLOOKUP(A592,VBMA!$A:$AF,7,0)/100</f>
        <v>0.04759</v>
      </c>
      <c r="L592" s="191">
        <f>VLOOKUP(A592,VBMA!$A:$AF,10,0)/100</f>
        <v>0.04764</v>
      </c>
      <c r="M592" s="191">
        <f>VLOOKUP(A592,VBMA!$A:$AF,13,0)/100</f>
        <v>0.04798</v>
      </c>
      <c r="N592" s="191">
        <f>VLOOKUP(A592,VBMA!$A:$AF,16,0)/100</f>
        <v>0.04832</v>
      </c>
      <c r="O592" s="191">
        <f>VLOOKUP(A592,VBMA!$A:$AF,19,0)/100</f>
        <v>0.04909</v>
      </c>
      <c r="P592" s="191">
        <f>VLOOKUP(A592,VBMA!$A:$AF,22,0)/100</f>
        <v>0.04945</v>
      </c>
      <c r="Q592" s="191">
        <f>VLOOKUP(A592,VBMA!$A:$AF,25,0)/100</f>
        <v>0.0508</v>
      </c>
      <c r="R592" s="191">
        <f>VLOOKUP(A592,VBMA!$A:$AF,28,0)/100</f>
        <v>0.0519</v>
      </c>
      <c r="S592" s="191">
        <f>VLOOKUP(A592,VBMA!$A:$AF,31,0)/100</f>
        <v>0.0529</v>
      </c>
    </row>
    <row r="593" ht="15.75" customHeight="1">
      <c r="A593" s="108">
        <f>VBMA!A592</f>
        <v>44865</v>
      </c>
      <c r="B593" s="148">
        <f>VLOOKUP(A593,'VNIBOR đã xử lý'!$A:$T,12,0)</f>
        <v>0.03043693714</v>
      </c>
      <c r="C593" s="148">
        <f>VLOOKUP(A593,'VNIBOR đã xử lý'!$A:$T,13,0)</f>
        <v>0.03800252381</v>
      </c>
      <c r="D593" s="148">
        <f>VLOOKUP(A593,'VNIBOR đã xử lý'!$A:$T,14,0)</f>
        <v>0.04073777437</v>
      </c>
      <c r="E593" s="148">
        <f>VLOOKUP(A593,'VNIBOR đã xử lý'!$A:$T,15,0)</f>
        <v>0.04382220586</v>
      </c>
      <c r="F593" s="148">
        <f>VLOOKUP(A593,'VNIBOR đã xử lý'!$A:$T,16,0)</f>
        <v>0.04580089776</v>
      </c>
      <c r="G593" s="148">
        <f>VLOOKUP(A593,'VNIBOR đã xử lý'!$A:$T,17,0)</f>
        <v>0.04655745642</v>
      </c>
      <c r="H593" s="148">
        <f>VLOOKUP(A593,'VNIBOR đã xử lý'!$A:$T,18,0)</f>
        <v>0.04696483417</v>
      </c>
      <c r="I593" s="148">
        <f>VLOOKUP(A593,'VNIBOR đã xử lý'!$A:$T,19,0)</f>
        <v>0.04725581827</v>
      </c>
      <c r="J593" s="191">
        <f>VLOOKUP(A593,VBMA!$A:$AF,4,0)/100</f>
        <v>0.04755</v>
      </c>
      <c r="K593" s="191">
        <f>VLOOKUP(A593,VBMA!$A:$AF,7,0)/100</f>
        <v>0.04759</v>
      </c>
      <c r="L593" s="191">
        <f>VLOOKUP(A593,VBMA!$A:$AF,10,0)/100</f>
        <v>0.04764</v>
      </c>
      <c r="M593" s="191">
        <f>VLOOKUP(A593,VBMA!$A:$AF,13,0)/100</f>
        <v>0.04798</v>
      </c>
      <c r="N593" s="191">
        <f>VLOOKUP(A593,VBMA!$A:$AF,16,0)/100</f>
        <v>0.04832</v>
      </c>
      <c r="O593" s="191">
        <f>VLOOKUP(A593,VBMA!$A:$AF,19,0)/100</f>
        <v>0.04909</v>
      </c>
      <c r="P593" s="191">
        <f>VLOOKUP(A593,VBMA!$A:$AF,22,0)/100</f>
        <v>0.04945</v>
      </c>
      <c r="Q593" s="191">
        <f>VLOOKUP(A593,VBMA!$A:$AF,25,0)/100</f>
        <v>0.0508</v>
      </c>
      <c r="R593" s="191">
        <f>VLOOKUP(A593,VBMA!$A:$AF,28,0)/100</f>
        <v>0.0519</v>
      </c>
      <c r="S593" s="191">
        <f>VLOOKUP(A593,VBMA!$A:$AF,31,0)/100</f>
        <v>0.0529</v>
      </c>
    </row>
    <row r="594" ht="15.75" customHeight="1">
      <c r="A594" s="108">
        <f>VBMA!A593</f>
        <v>44862</v>
      </c>
      <c r="B594" s="148">
        <f>VLOOKUP(A594,'VNIBOR đã xử lý'!$A:$T,12,0)</f>
        <v>0.02671875</v>
      </c>
      <c r="C594" s="148">
        <f>VLOOKUP(A594,'VNIBOR đã xử lý'!$A:$T,13,0)</f>
        <v>0.0372875</v>
      </c>
      <c r="D594" s="148">
        <f>VLOOKUP(A594,'VNIBOR đã xử lý'!$A:$T,14,0)</f>
        <v>0.0415625</v>
      </c>
      <c r="E594" s="148">
        <f>VLOOKUP(A594,'VNIBOR đã xử lý'!$A:$T,15,0)</f>
        <v>0.04500625</v>
      </c>
      <c r="F594" s="148">
        <f>VLOOKUP(A594,'VNIBOR đã xử lý'!$A:$T,16,0)</f>
        <v>0.046134375</v>
      </c>
      <c r="G594" s="148">
        <f>VLOOKUP(A594,'VNIBOR đã xử lý'!$A:$T,17,0)</f>
        <v>0.047203125</v>
      </c>
      <c r="H594" s="148">
        <f>VLOOKUP(A594,'VNIBOR đã xử lý'!$A:$T,18,0)</f>
        <v>0.0475</v>
      </c>
      <c r="I594" s="148">
        <f>VLOOKUP(A594,'VNIBOR đã xử lý'!$A:$T,19,0)</f>
        <v>0.0475</v>
      </c>
      <c r="J594" s="191">
        <f>VLOOKUP(A594,VBMA!$A:$AF,4,0)/100</f>
        <v>0.0475</v>
      </c>
      <c r="K594" s="191">
        <f>VLOOKUP(A594,VBMA!$A:$AF,7,0)/100</f>
        <v>0.04755</v>
      </c>
      <c r="L594" s="191">
        <f>VLOOKUP(A594,VBMA!$A:$AF,10,0)/100</f>
        <v>0.04759</v>
      </c>
      <c r="M594" s="191">
        <f>VLOOKUP(A594,VBMA!$A:$AF,13,0)/100</f>
        <v>0.04793</v>
      </c>
      <c r="N594" s="191">
        <f>VLOOKUP(A594,VBMA!$A:$AF,16,0)/100</f>
        <v>0.04827</v>
      </c>
      <c r="O594" s="191">
        <f>VLOOKUP(A594,VBMA!$A:$AF,19,0)/100</f>
        <v>0.04905</v>
      </c>
      <c r="P594" s="191">
        <f>VLOOKUP(A594,VBMA!$A:$AF,22,0)/100</f>
        <v>0.04941</v>
      </c>
      <c r="Q594" s="191">
        <f>VLOOKUP(A594,VBMA!$A:$AF,25,0)/100</f>
        <v>0.05075</v>
      </c>
      <c r="R594" s="191">
        <f>VLOOKUP(A594,VBMA!$A:$AF,28,0)/100</f>
        <v>0.05185</v>
      </c>
      <c r="S594" s="191">
        <f>VLOOKUP(A594,VBMA!$A:$AF,31,0)/100</f>
        <v>0.05335</v>
      </c>
    </row>
    <row r="595" ht="15.75" customHeight="1">
      <c r="A595" s="108">
        <f>VBMA!A594</f>
        <v>44861</v>
      </c>
      <c r="B595" s="148">
        <f>VLOOKUP(A595,'VNIBOR đã xử lý'!$A:$T,12,0)</f>
        <v>0.03363279905</v>
      </c>
      <c r="C595" s="148">
        <f>VLOOKUP(A595,'VNIBOR đã xử lý'!$A:$T,13,0)</f>
        <v>0.03853758225</v>
      </c>
      <c r="D595" s="148">
        <f>VLOOKUP(A595,'VNIBOR đã xử lý'!$A:$T,14,0)</f>
        <v>0.04139870578</v>
      </c>
      <c r="E595" s="148">
        <f>VLOOKUP(A595,'VNIBOR đã xử lý'!$A:$T,15,0)</f>
        <v>0.04519407372</v>
      </c>
      <c r="F595" s="148">
        <f>VLOOKUP(A595,'VNIBOR đã xử lý'!$A:$T,16,0)</f>
        <v>0.04630348897</v>
      </c>
      <c r="G595" s="148">
        <f>VLOOKUP(A595,'VNIBOR đã xử lý'!$A:$T,17,0)</f>
        <v>0.04712095284</v>
      </c>
      <c r="H595" s="148">
        <f>VLOOKUP(A595,'VNIBOR đã xử lý'!$A:$T,18,0)</f>
        <v>0.04723773339</v>
      </c>
      <c r="I595" s="148">
        <f>VLOOKUP(A595,'VNIBOR đã xử lý'!$A:$T,19,0)</f>
        <v>0.04741290422</v>
      </c>
      <c r="J595" s="191">
        <f>VLOOKUP(A595,VBMA!$A:$AF,4,0)/100</f>
        <v>0.04759</v>
      </c>
      <c r="K595" s="191">
        <f>VLOOKUP(A595,VBMA!$A:$AF,7,0)/100</f>
        <v>0.04759</v>
      </c>
      <c r="L595" s="191">
        <f>VLOOKUP(A595,VBMA!$A:$AF,10,0)/100</f>
        <v>0.04764</v>
      </c>
      <c r="M595" s="191">
        <f>VLOOKUP(A595,VBMA!$A:$AF,13,0)/100</f>
        <v>0.04797</v>
      </c>
      <c r="N595" s="191">
        <f>VLOOKUP(A595,VBMA!$A:$AF,16,0)/100</f>
        <v>0.0483</v>
      </c>
      <c r="O595" s="191">
        <f>VLOOKUP(A595,VBMA!$A:$AF,19,0)/100</f>
        <v>0.04914</v>
      </c>
      <c r="P595" s="191">
        <f>VLOOKUP(A595,VBMA!$A:$AF,22,0)/100</f>
        <v>0.04955</v>
      </c>
      <c r="Q595" s="191">
        <f>VLOOKUP(A595,VBMA!$A:$AF,25,0)/100</f>
        <v>0.05093</v>
      </c>
      <c r="R595" s="191">
        <f>VLOOKUP(A595,VBMA!$A:$AF,28,0)/100</f>
        <v>0.0519</v>
      </c>
      <c r="S595" s="191">
        <f>VLOOKUP(A595,VBMA!$A:$AF,31,0)/100</f>
        <v>0.05345</v>
      </c>
    </row>
    <row r="596" ht="15.75" customHeight="1">
      <c r="A596" s="108">
        <f>VBMA!A595</f>
        <v>44860</v>
      </c>
      <c r="B596" s="148">
        <f>VLOOKUP(A596,'VNIBOR đã xử lý'!$A:$T,12,0)</f>
        <v>0.0409664</v>
      </c>
      <c r="C596" s="148">
        <f>VLOOKUP(A596,'VNIBOR đã xử lý'!$A:$T,13,0)</f>
        <v>0.0441632</v>
      </c>
      <c r="D596" s="148">
        <f>VLOOKUP(A596,'VNIBOR đã xử lý'!$A:$T,14,0)</f>
        <v>0.0448736</v>
      </c>
      <c r="E596" s="148">
        <f>VLOOKUP(A596,'VNIBOR đã xử lý'!$A:$T,15,0)</f>
        <v>0.045584</v>
      </c>
      <c r="F596" s="148">
        <f>VLOOKUP(A596,'VNIBOR đã xử lý'!$A:$T,16,0)</f>
        <v>0.0465312</v>
      </c>
      <c r="G596" s="148">
        <f>VLOOKUP(A596,'VNIBOR đã xử lý'!$A:$T,17,0)</f>
        <v>0.0471232</v>
      </c>
      <c r="H596" s="148">
        <f>VLOOKUP(A596,'VNIBOR đã xử lý'!$A:$T,18,0)</f>
        <v>0.04736</v>
      </c>
      <c r="I596" s="148">
        <f>VLOOKUP(A596,'VNIBOR đã xử lý'!$A:$T,19,0)</f>
        <v>0.04736</v>
      </c>
      <c r="J596" s="191">
        <f>VLOOKUP(A596,VBMA!$A:$AF,4,0)/100</f>
        <v>0.04736</v>
      </c>
      <c r="K596" s="191">
        <f>VLOOKUP(A596,VBMA!$A:$AF,7,0)/100</f>
        <v>0.04741</v>
      </c>
      <c r="L596" s="191">
        <f>VLOOKUP(A596,VBMA!$A:$AF,10,0)/100</f>
        <v>0.04741</v>
      </c>
      <c r="M596" s="191">
        <f>VLOOKUP(A596,VBMA!$A:$AF,13,0)/100</f>
        <v>0.04777</v>
      </c>
      <c r="N596" s="191">
        <f>VLOOKUP(A596,VBMA!$A:$AF,16,0)/100</f>
        <v>0.04814</v>
      </c>
      <c r="O596" s="191">
        <f>VLOOKUP(A596,VBMA!$A:$AF,19,0)/100</f>
        <v>0.04891</v>
      </c>
      <c r="P596" s="191">
        <f>VLOOKUP(A596,VBMA!$A:$AF,22,0)/100</f>
        <v>0.04923</v>
      </c>
      <c r="Q596" s="191">
        <f>VLOOKUP(A596,VBMA!$A:$AF,25,0)/100</f>
        <v>0.05016</v>
      </c>
      <c r="R596" s="191">
        <f>VLOOKUP(A596,VBMA!$A:$AF,28,0)/100</f>
        <v>0.05173</v>
      </c>
      <c r="S596" s="191">
        <f>VLOOKUP(A596,VBMA!$A:$AF,31,0)/100</f>
        <v>0.05318</v>
      </c>
    </row>
    <row r="597" ht="15.75" customHeight="1">
      <c r="A597" s="108">
        <f>VBMA!A596</f>
        <v>44859</v>
      </c>
      <c r="B597" s="148">
        <f>VLOOKUP(A597,'VNIBOR đã xử lý'!$A:$T,12,0)</f>
        <v>0.04097019577</v>
      </c>
      <c r="C597" s="148">
        <f>VLOOKUP(A597,'VNIBOR đã xử lý'!$A:$T,13,0)</f>
        <v>0.04323022072</v>
      </c>
      <c r="D597" s="148">
        <f>VLOOKUP(A597,'VNIBOR đã xử lý'!$A:$T,14,0)</f>
        <v>0.04409946108</v>
      </c>
      <c r="E597" s="148">
        <f>VLOOKUP(A597,'VNIBOR đã xử lý'!$A:$T,15,0)</f>
        <v>0.0450266508</v>
      </c>
      <c r="F597" s="148">
        <f>VLOOKUP(A597,'VNIBOR đã xử lý'!$A:$T,16,0)</f>
        <v>0.04612768859</v>
      </c>
      <c r="G597" s="148">
        <f>VLOOKUP(A597,'VNIBOR đã xử lý'!$A:$T,17,0)</f>
        <v>0.04688103024</v>
      </c>
      <c r="H597" s="148">
        <f>VLOOKUP(A597,'VNIBOR đã xử lý'!$A:$T,18,0)</f>
        <v>0.04699692896</v>
      </c>
      <c r="I597" s="148">
        <f>VLOOKUP(A597,'VNIBOR đã xử lý'!$A:$T,19,0)</f>
        <v>0.04711282767</v>
      </c>
      <c r="J597" s="191">
        <f>VLOOKUP(A597,VBMA!$A:$AF,4,0)/100</f>
        <v>0.04723</v>
      </c>
      <c r="K597" s="191">
        <f>VLOOKUP(A597,VBMA!$A:$AF,7,0)/100</f>
        <v>0.04727</v>
      </c>
      <c r="L597" s="191">
        <f>VLOOKUP(A597,VBMA!$A:$AF,10,0)/100</f>
        <v>0.04727</v>
      </c>
      <c r="M597" s="191">
        <f>VLOOKUP(A597,VBMA!$A:$AF,13,0)/100</f>
        <v>0.04739</v>
      </c>
      <c r="N597" s="191">
        <f>VLOOKUP(A597,VBMA!$A:$AF,16,0)/100</f>
        <v>0.0475</v>
      </c>
      <c r="O597" s="191">
        <f>VLOOKUP(A597,VBMA!$A:$AF,19,0)/100</f>
        <v>0.04823</v>
      </c>
      <c r="P597" s="191">
        <f>VLOOKUP(A597,VBMA!$A:$AF,22,0)/100</f>
        <v>0.04909</v>
      </c>
      <c r="Q597" s="191">
        <f>VLOOKUP(A597,VBMA!$A:$AF,25,0)/100</f>
        <v>0.05002</v>
      </c>
      <c r="R597" s="191">
        <f>VLOOKUP(A597,VBMA!$A:$AF,28,0)/100</f>
        <v>0.0516</v>
      </c>
      <c r="S597" s="191">
        <f>VLOOKUP(A597,VBMA!$A:$AF,31,0)/100</f>
        <v>0.05265</v>
      </c>
    </row>
    <row r="598" ht="15.75" customHeight="1">
      <c r="A598" s="108">
        <f>VBMA!A597</f>
        <v>44858</v>
      </c>
      <c r="B598" s="148">
        <f>VLOOKUP(A598,'VNIBOR đã xử lý'!$A:$T,12,0)</f>
        <v>0.03156308707</v>
      </c>
      <c r="C598" s="148">
        <f>VLOOKUP(A598,'VNIBOR đã xử lý'!$A:$T,13,0)</f>
        <v>0.03429506698</v>
      </c>
      <c r="D598" s="148">
        <f>VLOOKUP(A598,'VNIBOR đã xử lý'!$A:$T,14,0)</f>
        <v>0.03627139288</v>
      </c>
      <c r="E598" s="148">
        <f>VLOOKUP(A598,'VNIBOR đã xử lý'!$A:$T,15,0)</f>
        <v>0.0401077902</v>
      </c>
      <c r="F598" s="148">
        <f>VLOOKUP(A598,'VNIBOR đã xử lý'!$A:$T,16,0)</f>
        <v>0.0431885335</v>
      </c>
      <c r="G598" s="148">
        <f>VLOOKUP(A598,'VNIBOR đã xử lý'!$A:$T,17,0)</f>
        <v>0.04481609601</v>
      </c>
      <c r="H598" s="148">
        <f>VLOOKUP(A598,'VNIBOR đã xử lý'!$A:$T,18,0)</f>
        <v>0.04597864065</v>
      </c>
      <c r="I598" s="148">
        <f>VLOOKUP(A598,'VNIBOR đã xử lý'!$A:$T,19,0)</f>
        <v>0.04632740404</v>
      </c>
      <c r="J598" s="191">
        <f>VLOOKUP(A598,VBMA!$A:$AF,4,0)/100</f>
        <v>0.04668</v>
      </c>
      <c r="K598" s="191">
        <f>VLOOKUP(A598,VBMA!$A:$AF,7,0)/100</f>
        <v>0.04677</v>
      </c>
      <c r="L598" s="191">
        <f>VLOOKUP(A598,VBMA!$A:$AF,10,0)/100</f>
        <v>0.04677</v>
      </c>
      <c r="M598" s="191">
        <f>VLOOKUP(A598,VBMA!$A:$AF,13,0)/100</f>
        <v>0.04686</v>
      </c>
      <c r="N598" s="191">
        <f>VLOOKUP(A598,VBMA!$A:$AF,16,0)/100</f>
        <v>0.04695</v>
      </c>
      <c r="O598" s="191">
        <f>VLOOKUP(A598,VBMA!$A:$AF,19,0)/100</f>
        <v>0.04759</v>
      </c>
      <c r="P598" s="191">
        <f>VLOOKUP(A598,VBMA!$A:$AF,22,0)/100</f>
        <v>0.04845</v>
      </c>
      <c r="Q598" s="191">
        <f>VLOOKUP(A598,VBMA!$A:$AF,25,0)/100</f>
        <v>0.04945</v>
      </c>
      <c r="R598" s="191">
        <f>VLOOKUP(A598,VBMA!$A:$AF,28,0)/100</f>
        <v>0.05113</v>
      </c>
      <c r="S598" s="191">
        <f>VLOOKUP(A598,VBMA!$A:$AF,31,0)/100</f>
        <v>0.0522</v>
      </c>
    </row>
    <row r="599" ht="15.75" customHeight="1">
      <c r="A599" s="108">
        <f>VBMA!A598</f>
        <v>44855</v>
      </c>
      <c r="B599" s="148">
        <f>VLOOKUP(A599,'VNIBOR đã xử lý'!$A:$T,12,0)</f>
        <v>0.02695097472</v>
      </c>
      <c r="C599" s="148">
        <f>VLOOKUP(A599,'VNIBOR đã xử lý'!$A:$T,13,0)</f>
        <v>0.03163810075</v>
      </c>
      <c r="D599" s="148">
        <f>VLOOKUP(A599,'VNIBOR đã xử lý'!$A:$T,14,0)</f>
        <v>0.03421602007</v>
      </c>
      <c r="E599" s="148">
        <f>VLOOKUP(A599,'VNIBOR đã xử lý'!$A:$T,15,0)</f>
        <v>0.03884455704</v>
      </c>
      <c r="F599" s="148">
        <f>VLOOKUP(A599,'VNIBOR đã xử lý'!$A:$T,16,0)</f>
        <v>0.04335591585</v>
      </c>
      <c r="G599" s="148">
        <f>VLOOKUP(A599,'VNIBOR đã xử lý'!$A:$T,17,0)</f>
        <v>0.04470346458</v>
      </c>
      <c r="H599" s="148">
        <f>VLOOKUP(A599,'VNIBOR đã xử lý'!$A:$T,18,0)</f>
        <v>0.04587524609</v>
      </c>
      <c r="I599" s="148">
        <f>VLOOKUP(A599,'VNIBOR đã xử lý'!$A:$T,19,0)</f>
        <v>0.04628536962</v>
      </c>
      <c r="J599" s="191">
        <f>VLOOKUP(A599,VBMA!$A:$AF,4,0)/100</f>
        <v>0.0467</v>
      </c>
      <c r="K599" s="191">
        <f>VLOOKUP(A599,VBMA!$A:$AF,7,0)/100</f>
        <v>0.04677</v>
      </c>
      <c r="L599" s="191">
        <f>VLOOKUP(A599,VBMA!$A:$AF,10,0)/100</f>
        <v>0.04677</v>
      </c>
      <c r="M599" s="191">
        <f>VLOOKUP(A599,VBMA!$A:$AF,13,0)/100</f>
        <v>0.04688</v>
      </c>
      <c r="N599" s="191">
        <f>VLOOKUP(A599,VBMA!$A:$AF,16,0)/100</f>
        <v>0.04698</v>
      </c>
      <c r="O599" s="191">
        <f>VLOOKUP(A599,VBMA!$A:$AF,19,0)/100</f>
        <v>0.0475</v>
      </c>
      <c r="P599" s="191">
        <f>VLOOKUP(A599,VBMA!$A:$AF,22,0)/100</f>
        <v>0.0483</v>
      </c>
      <c r="Q599" s="191">
        <f>VLOOKUP(A599,VBMA!$A:$AF,25,0)/100</f>
        <v>0.04948</v>
      </c>
      <c r="R599" s="191">
        <f>VLOOKUP(A599,VBMA!$A:$AF,28,0)/100</f>
        <v>0.05116</v>
      </c>
      <c r="S599" s="191">
        <f>VLOOKUP(A599,VBMA!$A:$AF,31,0)/100</f>
        <v>0.05218</v>
      </c>
    </row>
    <row r="600" ht="15.75" customHeight="1">
      <c r="A600" s="108">
        <f>VBMA!A599</f>
        <v>44854</v>
      </c>
      <c r="B600" s="148">
        <f>VLOOKUP(A600,'VNIBOR đã xử lý'!$A:$T,12,0)</f>
        <v>0.02493199006</v>
      </c>
      <c r="C600" s="148">
        <f>VLOOKUP(A600,'VNIBOR đã xử lý'!$A:$T,13,0)</f>
        <v>0.02989503258</v>
      </c>
      <c r="D600" s="148">
        <f>VLOOKUP(A600,'VNIBOR đã xử lý'!$A:$T,14,0)</f>
        <v>0.03316480177</v>
      </c>
      <c r="E600" s="148">
        <f>VLOOKUP(A600,'VNIBOR đã xử lý'!$A:$T,15,0)</f>
        <v>0.03912045279</v>
      </c>
      <c r="F600" s="148">
        <f>VLOOKUP(A600,'VNIBOR đã xử lý'!$A:$T,16,0)</f>
        <v>0.04274055439</v>
      </c>
      <c r="G600" s="148">
        <f>VLOOKUP(A600,'VNIBOR đã xử lý'!$A:$T,17,0)</f>
        <v>0.04466738266</v>
      </c>
      <c r="H600" s="148">
        <f>VLOOKUP(A600,'VNIBOR đã xử lý'!$A:$T,18,0)</f>
        <v>0.04601032358</v>
      </c>
      <c r="I600" s="148">
        <f>VLOOKUP(A600,'VNIBOR đã xử lý'!$A:$T,19,0)</f>
        <v>0.04624387852</v>
      </c>
      <c r="J600" s="191">
        <f>VLOOKUP(A600,VBMA!$A:$AF,4,0)/100</f>
        <v>0.04648</v>
      </c>
      <c r="K600" s="191">
        <f>VLOOKUP(A600,VBMA!$A:$AF,7,0)/100</f>
        <v>0.0465</v>
      </c>
      <c r="L600" s="191">
        <f>VLOOKUP(A600,VBMA!$A:$AF,10,0)/100</f>
        <v>0.04655</v>
      </c>
      <c r="M600" s="191">
        <f>VLOOKUP(A600,VBMA!$A:$AF,13,0)/100</f>
        <v>0.04668</v>
      </c>
      <c r="N600" s="191">
        <f>VLOOKUP(A600,VBMA!$A:$AF,16,0)/100</f>
        <v>0.04682</v>
      </c>
      <c r="O600" s="191">
        <f>VLOOKUP(A600,VBMA!$A:$AF,19,0)/100</f>
        <v>0.04736</v>
      </c>
      <c r="P600" s="191">
        <f>VLOOKUP(A600,VBMA!$A:$AF,22,0)/100</f>
        <v>0.04814</v>
      </c>
      <c r="Q600" s="191">
        <f>VLOOKUP(A600,VBMA!$A:$AF,25,0)/100</f>
        <v>0.04925</v>
      </c>
      <c r="R600" s="191">
        <f>VLOOKUP(A600,VBMA!$A:$AF,28,0)/100</f>
        <v>0.051</v>
      </c>
      <c r="S600" s="191">
        <f>VLOOKUP(A600,VBMA!$A:$AF,31,0)/100</f>
        <v>0.0521</v>
      </c>
    </row>
    <row r="601" ht="15.75" customHeight="1">
      <c r="A601" s="108">
        <f>VBMA!A600</f>
        <v>44853</v>
      </c>
      <c r="B601" s="148">
        <f>VLOOKUP(A601,'VNIBOR đã xử lý'!$A:$T,12,0)</f>
        <v>0.01841371164</v>
      </c>
      <c r="C601" s="148">
        <f>VLOOKUP(A601,'VNIBOR đã xử lý'!$A:$T,13,0)</f>
        <v>0.02621315001</v>
      </c>
      <c r="D601" s="148">
        <f>VLOOKUP(A601,'VNIBOR đã xử lý'!$A:$T,14,0)</f>
        <v>0.03090454151</v>
      </c>
      <c r="E601" s="148">
        <f>VLOOKUP(A601,'VNIBOR đã xử lý'!$A:$T,15,0)</f>
        <v>0.03934904622</v>
      </c>
      <c r="F601" s="148">
        <f>VLOOKUP(A601,'VNIBOR đã xử lý'!$A:$T,16,0)</f>
        <v>0.04304351702</v>
      </c>
      <c r="G601" s="148">
        <f>VLOOKUP(A601,'VNIBOR đã xử lý'!$A:$T,17,0)</f>
        <v>0.04480278884</v>
      </c>
      <c r="H601" s="148">
        <f>VLOOKUP(A601,'VNIBOR đã xử lý'!$A:$T,18,0)</f>
        <v>0.04568242474</v>
      </c>
      <c r="I601" s="148">
        <f>VLOOKUP(A601,'VNIBOR đã xử lý'!$A:$T,19,0)</f>
        <v>0.04603427911</v>
      </c>
      <c r="J601" s="191">
        <f>VLOOKUP(A601,VBMA!$A:$AF,4,0)/100</f>
        <v>0.04639</v>
      </c>
      <c r="K601" s="191">
        <f>VLOOKUP(A601,VBMA!$A:$AF,7,0)/100</f>
        <v>0.04627</v>
      </c>
      <c r="L601" s="191">
        <f>VLOOKUP(A601,VBMA!$A:$AF,10,0)/100</f>
        <v>0.04641</v>
      </c>
      <c r="M601" s="191">
        <f>VLOOKUP(A601,VBMA!$A:$AF,13,0)/100</f>
        <v>0.04655</v>
      </c>
      <c r="N601" s="191">
        <f>VLOOKUP(A601,VBMA!$A:$AF,16,0)/100</f>
        <v>0.04668</v>
      </c>
      <c r="O601" s="191">
        <f>VLOOKUP(A601,VBMA!$A:$AF,19,0)/100</f>
        <v>0.04718</v>
      </c>
      <c r="P601" s="191">
        <f>VLOOKUP(A601,VBMA!$A:$AF,22,0)/100</f>
        <v>0.04814</v>
      </c>
      <c r="Q601" s="191">
        <f>VLOOKUP(A601,VBMA!$A:$AF,25,0)/100</f>
        <v>0.0493</v>
      </c>
      <c r="R601" s="191">
        <f>VLOOKUP(A601,VBMA!$A:$AF,28,0)/100</f>
        <v>0.051</v>
      </c>
      <c r="S601" s="191">
        <f>VLOOKUP(A601,VBMA!$A:$AF,31,0)/100</f>
        <v>0.05214</v>
      </c>
    </row>
    <row r="602" ht="15.75" customHeight="1">
      <c r="A602" s="108">
        <f>VBMA!A601</f>
        <v>44852</v>
      </c>
      <c r="B602" s="148">
        <f>VLOOKUP(A602,'VNIBOR đã xử lý'!$A:$T,12,0)</f>
        <v>0.01954467906</v>
      </c>
      <c r="C602" s="148">
        <f>VLOOKUP(A602,'VNIBOR đã xử lý'!$A:$T,13,0)</f>
        <v>0.02644280108</v>
      </c>
      <c r="D602" s="148">
        <f>VLOOKUP(A602,'VNIBOR đã xử lý'!$A:$T,14,0)</f>
        <v>0.03098406474</v>
      </c>
      <c r="E602" s="148">
        <f>VLOOKUP(A602,'VNIBOR đã xử lý'!$A:$T,15,0)</f>
        <v>0.03793967112</v>
      </c>
      <c r="F602" s="148">
        <f>VLOOKUP(A602,'VNIBOR đã xử lý'!$A:$T,16,0)</f>
        <v>0.04144621648</v>
      </c>
      <c r="G602" s="148">
        <f>VLOOKUP(A602,'VNIBOR đã xử lý'!$A:$T,17,0)</f>
        <v>0.04248093478</v>
      </c>
      <c r="H602" s="148">
        <f>VLOOKUP(A602,'VNIBOR đã xử lý'!$A:$T,18,0)</f>
        <v>0.04374559048</v>
      </c>
      <c r="I602" s="148">
        <f>VLOOKUP(A602,'VNIBOR đã xử lý'!$A:$T,19,0)</f>
        <v>0.04512521489</v>
      </c>
      <c r="J602" s="191">
        <f>VLOOKUP(A602,VBMA!$A:$AF,4,0)/100</f>
        <v>0.04652</v>
      </c>
      <c r="K602" s="191">
        <f>VLOOKUP(A602,VBMA!$A:$AF,7,0)/100</f>
        <v>0.04652</v>
      </c>
      <c r="L602" s="191">
        <f>VLOOKUP(A602,VBMA!$A:$AF,10,0)/100</f>
        <v>0.04664</v>
      </c>
      <c r="M602" s="191">
        <f>VLOOKUP(A602,VBMA!$A:$AF,13,0)/100</f>
        <v>0.04673</v>
      </c>
      <c r="N602" s="191">
        <f>VLOOKUP(A602,VBMA!$A:$AF,16,0)/100</f>
        <v>0.04683</v>
      </c>
      <c r="O602" s="191">
        <f>VLOOKUP(A602,VBMA!$A:$AF,19,0)/100</f>
        <v>0.04723</v>
      </c>
      <c r="P602" s="191">
        <f>VLOOKUP(A602,VBMA!$A:$AF,22,0)/100</f>
        <v>0.04839</v>
      </c>
      <c r="Q602" s="191">
        <f>VLOOKUP(A602,VBMA!$A:$AF,25,0)/100</f>
        <v>0.0493</v>
      </c>
      <c r="R602" s="191">
        <f>VLOOKUP(A602,VBMA!$A:$AF,28,0)/100</f>
        <v>0.05109</v>
      </c>
      <c r="S602" s="191">
        <f>VLOOKUP(A602,VBMA!$A:$AF,31,0)/100</f>
        <v>0.05211</v>
      </c>
    </row>
    <row r="603" ht="15.75" customHeight="1">
      <c r="A603" s="108">
        <f>VBMA!A602</f>
        <v>44851</v>
      </c>
      <c r="B603" s="148">
        <f>VLOOKUP(A603,'VNIBOR đã xử lý'!$A:$T,12,0)</f>
        <v>0.02347342613</v>
      </c>
      <c r="C603" s="148">
        <f>VLOOKUP(A603,'VNIBOR đã xử lý'!$A:$T,13,0)</f>
        <v>0.02788185007</v>
      </c>
      <c r="D603" s="148">
        <f>VLOOKUP(A603,'VNIBOR đã xử lý'!$A:$T,14,0)</f>
        <v>0.03177500367</v>
      </c>
      <c r="E603" s="148">
        <f>VLOOKUP(A603,'VNIBOR đã xử lý'!$A:$T,15,0)</f>
        <v>0.03721396826</v>
      </c>
      <c r="F603" s="148">
        <f>VLOOKUP(A603,'VNIBOR đã xử lý'!$A:$T,16,0)</f>
        <v>0.04104986961</v>
      </c>
      <c r="G603" s="148">
        <f>VLOOKUP(A603,'VNIBOR đã xử lý'!$A:$T,17,0)</f>
        <v>0.04208041027</v>
      </c>
      <c r="H603" s="148">
        <f>VLOOKUP(A603,'VNIBOR đã xử lý'!$A:$T,18,0)</f>
        <v>0.04322545544</v>
      </c>
      <c r="I603" s="148">
        <f>VLOOKUP(A603,'VNIBOR đã xử lý'!$A:$T,19,0)</f>
        <v>0.04517203224</v>
      </c>
      <c r="J603" s="191">
        <f>VLOOKUP(A603,VBMA!$A:$AF,4,0)/100</f>
        <v>0.04714</v>
      </c>
      <c r="K603" s="191">
        <f>VLOOKUP(A603,VBMA!$A:$AF,7,0)/100</f>
        <v>0.04695</v>
      </c>
      <c r="L603" s="191">
        <f>VLOOKUP(A603,VBMA!$A:$AF,10,0)/100</f>
        <v>0.04727</v>
      </c>
      <c r="M603" s="191">
        <f>VLOOKUP(A603,VBMA!$A:$AF,13,0)/100</f>
        <v>0.04741</v>
      </c>
      <c r="N603" s="191">
        <f>VLOOKUP(A603,VBMA!$A:$AF,16,0)/100</f>
        <v>0.04755</v>
      </c>
      <c r="O603" s="191">
        <f>VLOOKUP(A603,VBMA!$A:$AF,19,0)/100</f>
        <v>0.04809</v>
      </c>
      <c r="P603" s="191">
        <f>VLOOKUP(A603,VBMA!$A:$AF,22,0)/100</f>
        <v>0.04891</v>
      </c>
      <c r="Q603" s="191">
        <f>VLOOKUP(A603,VBMA!$A:$AF,25,0)/100</f>
        <v>0.04984</v>
      </c>
      <c r="R603" s="191">
        <f>VLOOKUP(A603,VBMA!$A:$AF,28,0)/100</f>
        <v>0.05109</v>
      </c>
      <c r="S603" s="191">
        <f>VLOOKUP(A603,VBMA!$A:$AF,31,0)/100</f>
        <v>0.05223</v>
      </c>
    </row>
    <row r="604" ht="15.75" customHeight="1">
      <c r="A604" s="108">
        <f>VBMA!A603</f>
        <v>44848</v>
      </c>
      <c r="B604" s="148">
        <f>VLOOKUP(A604,'VNIBOR đã xử lý'!$A:$T,12,0)</f>
        <v>0.02805797291</v>
      </c>
      <c r="C604" s="148">
        <f>VLOOKUP(A604,'VNIBOR đã xử lý'!$A:$T,13,0)</f>
        <v>0.03089211159</v>
      </c>
      <c r="D604" s="148">
        <f>VLOOKUP(A604,'VNIBOR đã xử lý'!$A:$T,14,0)</f>
        <v>0.03372625026</v>
      </c>
      <c r="E604" s="148">
        <f>VLOOKUP(A604,'VNIBOR đã xử lý'!$A:$T,15,0)</f>
        <v>0.03752399609</v>
      </c>
      <c r="F604" s="148">
        <f>VLOOKUP(A604,'VNIBOR đã xử lý'!$A:$T,16,0)</f>
        <v>0.04035813477</v>
      </c>
      <c r="G604" s="148">
        <f>VLOOKUP(A604,'VNIBOR đã xử lý'!$A:$T,17,0)</f>
        <v>0.04205861798</v>
      </c>
      <c r="H604" s="148">
        <f>VLOOKUP(A604,'VNIBOR đã xử lý'!$A:$T,18,0)</f>
        <v>0.04353237009</v>
      </c>
      <c r="I604" s="148">
        <f>VLOOKUP(A604,'VNIBOR đã xử lý'!$A:$T,19,0)</f>
        <v>0.04534621884</v>
      </c>
      <c r="J604" s="191">
        <f>VLOOKUP(A604,VBMA!$A:$AF,4,0)/100</f>
        <v>0.04718</v>
      </c>
      <c r="K604" s="191">
        <f>VLOOKUP(A604,VBMA!$A:$AF,7,0)/100</f>
        <v>0.04723</v>
      </c>
      <c r="L604" s="191">
        <f>VLOOKUP(A604,VBMA!$A:$AF,10,0)/100</f>
        <v>0.04732</v>
      </c>
      <c r="M604" s="191">
        <f>VLOOKUP(A604,VBMA!$A:$AF,13,0)/100</f>
        <v>0.04748</v>
      </c>
      <c r="N604" s="191">
        <f>VLOOKUP(A604,VBMA!$A:$AF,16,0)/100</f>
        <v>0.04764</v>
      </c>
      <c r="O604" s="191">
        <f>VLOOKUP(A604,VBMA!$A:$AF,19,0)/100</f>
        <v>0.04841</v>
      </c>
      <c r="P604" s="191">
        <f>VLOOKUP(A604,VBMA!$A:$AF,22,0)/100</f>
        <v>0.04925</v>
      </c>
      <c r="Q604" s="191">
        <f>VLOOKUP(A604,VBMA!$A:$AF,25,0)/100</f>
        <v>0.04998</v>
      </c>
      <c r="R604" s="191">
        <f>VLOOKUP(A604,VBMA!$A:$AF,28,0)/100</f>
        <v>0.05123</v>
      </c>
      <c r="S604" s="191">
        <f>VLOOKUP(A604,VBMA!$A:$AF,31,0)/100</f>
        <v>0.05227</v>
      </c>
    </row>
    <row r="605" ht="15.75" customHeight="1">
      <c r="A605" s="108">
        <f>VBMA!A604</f>
        <v>44847</v>
      </c>
      <c r="B605" s="148">
        <f>VLOOKUP(A605,'VNIBOR đã xử lý'!$A:$T,12,0)</f>
        <v>0.03212412083</v>
      </c>
      <c r="C605" s="148">
        <f>VLOOKUP(A605,'VNIBOR đã xử lý'!$A:$T,13,0)</f>
        <v>0.03743962284</v>
      </c>
      <c r="D605" s="148">
        <f>VLOOKUP(A605,'VNIBOR đã xử lý'!$A:$T,14,0)</f>
        <v>0.04021292823</v>
      </c>
      <c r="E605" s="148">
        <f>VLOOKUP(A605,'VNIBOR đã xử lý'!$A:$T,15,0)</f>
        <v>0.04217735289</v>
      </c>
      <c r="F605" s="148">
        <f>VLOOKUP(A605,'VNIBOR đã xử lý'!$A:$T,16,0)</f>
        <v>0.04414177754</v>
      </c>
      <c r="G605" s="148">
        <f>VLOOKUP(A605,'VNIBOR đã xử lý'!$A:$T,17,0)</f>
        <v>0.04506621268</v>
      </c>
      <c r="H605" s="148">
        <f>VLOOKUP(A605,'VNIBOR đã xử lý'!$A:$T,18,0)</f>
        <v>0.04575953903</v>
      </c>
      <c r="I605" s="148">
        <f>VLOOKUP(A605,'VNIBOR đã xử lý'!$A:$T,19,0)</f>
        <v>0.04651064257</v>
      </c>
      <c r="J605" s="191">
        <f>VLOOKUP(A605,VBMA!$A:$AF,4,0)/100</f>
        <v>0.04727</v>
      </c>
      <c r="K605" s="191">
        <f>VLOOKUP(A605,VBMA!$A:$AF,7,0)/100</f>
        <v>0.04732</v>
      </c>
      <c r="L605" s="191">
        <f>VLOOKUP(A605,VBMA!$A:$AF,10,0)/100</f>
        <v>0.04741</v>
      </c>
      <c r="M605" s="191">
        <f>VLOOKUP(A605,VBMA!$A:$AF,13,0)/100</f>
        <v>0.04752</v>
      </c>
      <c r="N605" s="191">
        <f>VLOOKUP(A605,VBMA!$A:$AF,16,0)/100</f>
        <v>0.04764</v>
      </c>
      <c r="O605" s="191">
        <f>VLOOKUP(A605,VBMA!$A:$AF,19,0)/100</f>
        <v>0.04841</v>
      </c>
      <c r="P605" s="191">
        <f>VLOOKUP(A605,VBMA!$A:$AF,22,0)/100</f>
        <v>0.04918</v>
      </c>
      <c r="Q605" s="191">
        <f>VLOOKUP(A605,VBMA!$A:$AF,25,0)/100</f>
        <v>0.04991</v>
      </c>
      <c r="R605" s="191">
        <f>VLOOKUP(A605,VBMA!$A:$AF,28,0)/100</f>
        <v>0.05132</v>
      </c>
      <c r="S605" s="191">
        <f>VLOOKUP(A605,VBMA!$A:$AF,31,0)/100</f>
        <v>0.05236</v>
      </c>
    </row>
    <row r="606" ht="15.75" customHeight="1">
      <c r="A606" s="108">
        <f>VBMA!A605</f>
        <v>44846</v>
      </c>
      <c r="B606" s="148">
        <f>VLOOKUP(A606,'VNIBOR đã xử lý'!$A:$T,12,0)</f>
        <v>0.03910680495</v>
      </c>
      <c r="C606" s="148">
        <f>VLOOKUP(A606,'VNIBOR đã xử lý'!$A:$T,13,0)</f>
        <v>0.04164697506</v>
      </c>
      <c r="D606" s="148">
        <f>VLOOKUP(A606,'VNIBOR đã xử lý'!$A:$T,14,0)</f>
        <v>0.04265122836</v>
      </c>
      <c r="E606" s="148">
        <f>VLOOKUP(A606,'VNIBOR đã xử lý'!$A:$T,15,0)</f>
        <v>0.04507325102</v>
      </c>
      <c r="F606" s="148">
        <f>VLOOKUP(A606,'VNIBOR đã xử lý'!$A:$T,16,0)</f>
        <v>0.04607750432</v>
      </c>
      <c r="G606" s="148">
        <f>VLOOKUP(A606,'VNIBOR đã xử lý'!$A:$T,17,0)</f>
        <v>0.04655009411</v>
      </c>
      <c r="H606" s="148">
        <f>VLOOKUP(A606,'VNIBOR đã xử lý'!$A:$T,18,0)</f>
        <v>0.04696361017</v>
      </c>
      <c r="I606" s="148">
        <f>VLOOKUP(A606,'VNIBOR đã xử lý'!$A:$T,19,0)</f>
        <v>0.04714083134</v>
      </c>
      <c r="J606" s="191">
        <f>VLOOKUP(A606,VBMA!$A:$AF,4,0)/100</f>
        <v>0.04732</v>
      </c>
      <c r="K606" s="191">
        <f>VLOOKUP(A606,VBMA!$A:$AF,7,0)/100</f>
        <v>0.04736</v>
      </c>
      <c r="L606" s="191">
        <f>VLOOKUP(A606,VBMA!$A:$AF,10,0)/100</f>
        <v>0.04745</v>
      </c>
      <c r="M606" s="191">
        <f>VLOOKUP(A606,VBMA!$A:$AF,13,0)/100</f>
        <v>0.04761</v>
      </c>
      <c r="N606" s="191">
        <f>VLOOKUP(A606,VBMA!$A:$AF,16,0)/100</f>
        <v>0.04777</v>
      </c>
      <c r="O606" s="191">
        <f>VLOOKUP(A606,VBMA!$A:$AF,19,0)/100</f>
        <v>0.04845</v>
      </c>
      <c r="P606" s="191">
        <f>VLOOKUP(A606,VBMA!$A:$AF,22,0)/100</f>
        <v>0.04927</v>
      </c>
      <c r="Q606" s="191">
        <f>VLOOKUP(A606,VBMA!$A:$AF,25,0)/100</f>
        <v>0.05</v>
      </c>
      <c r="R606" s="191">
        <f>VLOOKUP(A606,VBMA!$A:$AF,28,0)/100</f>
        <v>0.05136</v>
      </c>
      <c r="S606" s="191">
        <f>VLOOKUP(A606,VBMA!$A:$AF,31,0)/100</f>
        <v>0.05236</v>
      </c>
    </row>
    <row r="607" ht="15.75" customHeight="1">
      <c r="A607" s="108">
        <f>VBMA!A606</f>
        <v>44845</v>
      </c>
      <c r="B607" s="148">
        <f>VLOOKUP(A607,'VNIBOR đã xử lý'!$A:$T,12,0)</f>
        <v>0.04084233606</v>
      </c>
      <c r="C607" s="148">
        <f>VLOOKUP(A607,'VNIBOR đã xử lý'!$A:$T,13,0)</f>
        <v>0.04296095868</v>
      </c>
      <c r="D607" s="148">
        <f>VLOOKUP(A607,'VNIBOR đã xử lý'!$A:$T,14,0)</f>
        <v>0.04378486748</v>
      </c>
      <c r="E607" s="148">
        <f>VLOOKUP(A607,'VNIBOR đã xử lý'!$A:$T,15,0)</f>
        <v>0.04525613318</v>
      </c>
      <c r="F607" s="148">
        <f>VLOOKUP(A607,'VNIBOR đã xử lý'!$A:$T,16,0)</f>
        <v>0.04596234072</v>
      </c>
      <c r="G607" s="148">
        <f>VLOOKUP(A607,'VNIBOR đã xử lý'!$A:$T,17,0)</f>
        <v>0.04655084701</v>
      </c>
      <c r="H607" s="148">
        <f>VLOOKUP(A607,'VNIBOR đã xử lý'!$A:$T,18,0)</f>
        <v>0.04702165203</v>
      </c>
      <c r="I607" s="148">
        <f>VLOOKUP(A607,'VNIBOR đã xử lý'!$A:$T,19,0)</f>
        <v>0.04708050266</v>
      </c>
      <c r="J607" s="191">
        <f>VLOOKUP(A607,VBMA!$A:$AF,4,0)/100</f>
        <v>0.04714</v>
      </c>
      <c r="K607" s="191">
        <f>VLOOKUP(A607,VBMA!$A:$AF,7,0)/100</f>
        <v>0.04714</v>
      </c>
      <c r="L607" s="191">
        <f>VLOOKUP(A607,VBMA!$A:$AF,10,0)/100</f>
        <v>0.04727</v>
      </c>
      <c r="M607" s="191">
        <f>VLOOKUP(A607,VBMA!$A:$AF,13,0)/100</f>
        <v>0.04741</v>
      </c>
      <c r="N607" s="191">
        <f>VLOOKUP(A607,VBMA!$A:$AF,16,0)/100</f>
        <v>0.04755</v>
      </c>
      <c r="O607" s="191">
        <f>VLOOKUP(A607,VBMA!$A:$AF,19,0)/100</f>
        <v>0.04827</v>
      </c>
      <c r="P607" s="191">
        <f>VLOOKUP(A607,VBMA!$A:$AF,22,0)/100</f>
        <v>0.04909</v>
      </c>
      <c r="Q607" s="191">
        <f>VLOOKUP(A607,VBMA!$A:$AF,25,0)/100</f>
        <v>0.04982</v>
      </c>
      <c r="R607" s="191">
        <f>VLOOKUP(A607,VBMA!$A:$AF,28,0)/100</f>
        <v>0.05091</v>
      </c>
      <c r="S607" s="191">
        <f>VLOOKUP(A607,VBMA!$A:$AF,31,0)/100</f>
        <v>0.05182</v>
      </c>
    </row>
    <row r="608" ht="15.75" customHeight="1">
      <c r="A608" s="108">
        <f>VBMA!A607</f>
        <v>44844</v>
      </c>
      <c r="B608" s="148">
        <f>VLOOKUP(A608,'VNIBOR đã xử lý'!$A:$T,12,0)</f>
        <v>0.04455936367</v>
      </c>
      <c r="C608" s="148">
        <f>VLOOKUP(A608,'VNIBOR đã xử lý'!$A:$T,13,0)</f>
        <v>0.0456203009</v>
      </c>
      <c r="D608" s="148">
        <f>VLOOKUP(A608,'VNIBOR đã xử lý'!$A:$T,14,0)</f>
        <v>0.04703488387</v>
      </c>
      <c r="E608" s="148">
        <f>VLOOKUP(A608,'VNIBOR đã xử lý'!$A:$T,15,0)</f>
        <v>0.04750641153</v>
      </c>
      <c r="F608" s="148">
        <f>VLOOKUP(A608,'VNIBOR đã xử lý'!$A:$T,16,0)</f>
        <v>0.0472706477</v>
      </c>
      <c r="G608" s="148">
        <f>VLOOKUP(A608,'VNIBOR đã xử lý'!$A:$T,17,0)</f>
        <v>0.0472706477</v>
      </c>
      <c r="H608" s="148">
        <f>VLOOKUP(A608,'VNIBOR đã xử lý'!$A:$T,18,0)</f>
        <v>0.04738852962</v>
      </c>
      <c r="I608" s="148">
        <f>VLOOKUP(A608,'VNIBOR đã xử lý'!$A:$T,19,0)</f>
        <v>0.04732958866</v>
      </c>
      <c r="J608" s="191">
        <f>VLOOKUP(A608,VBMA!$A:$AF,4,0)/100</f>
        <v>0.04727</v>
      </c>
      <c r="K608" s="191">
        <f>VLOOKUP(A608,VBMA!$A:$AF,7,0)/100</f>
        <v>0.04714</v>
      </c>
      <c r="L608" s="191">
        <f>VLOOKUP(A608,VBMA!$A:$AF,10,0)/100</f>
        <v>0.04745</v>
      </c>
      <c r="M608" s="191">
        <f>VLOOKUP(A608,VBMA!$A:$AF,13,0)/100</f>
        <v>0.04757</v>
      </c>
      <c r="N608" s="191">
        <f>VLOOKUP(A608,VBMA!$A:$AF,16,0)/100</f>
        <v>0.04768</v>
      </c>
      <c r="O608" s="191">
        <f>VLOOKUP(A608,VBMA!$A:$AF,19,0)/100</f>
        <v>0.04823</v>
      </c>
      <c r="P608" s="191">
        <f>VLOOKUP(A608,VBMA!$A:$AF,22,0)/100</f>
        <v>0.04886</v>
      </c>
      <c r="Q608" s="191">
        <f>VLOOKUP(A608,VBMA!$A:$AF,25,0)/100</f>
        <v>0.04968</v>
      </c>
      <c r="R608" s="191">
        <f>VLOOKUP(A608,VBMA!$A:$AF,28,0)/100</f>
        <v>0.05073</v>
      </c>
      <c r="S608" s="191">
        <f>VLOOKUP(A608,VBMA!$A:$AF,31,0)/100</f>
        <v>0.05159</v>
      </c>
    </row>
    <row r="609" ht="15.75" customHeight="1">
      <c r="A609" s="108">
        <f>VBMA!A608</f>
        <v>44841</v>
      </c>
      <c r="B609" s="148">
        <f>VLOOKUP(A609,'VNIBOR đã xử lý'!$A:$T,12,0)</f>
        <v>0.0392055336</v>
      </c>
      <c r="C609" s="148">
        <f>VLOOKUP(A609,'VNIBOR đã xử lý'!$A:$T,13,0)</f>
        <v>0.04298221344</v>
      </c>
      <c r="D609" s="148">
        <f>VLOOKUP(A609,'VNIBOR đã xử lý'!$A:$T,14,0)</f>
        <v>0.04430105402</v>
      </c>
      <c r="E609" s="148">
        <f>VLOOKUP(A609,'VNIBOR đã xử lý'!$A:$T,15,0)</f>
        <v>0.04651910408</v>
      </c>
      <c r="F609" s="148">
        <f>VLOOKUP(A609,'VNIBOR đã xử lý'!$A:$T,16,0)</f>
        <v>0.04711857708</v>
      </c>
      <c r="G609" s="148">
        <f>VLOOKUP(A609,'VNIBOR đã xử lý'!$A:$T,17,0)</f>
        <v>0.04675889328</v>
      </c>
      <c r="H609" s="148">
        <f>VLOOKUP(A609,'VNIBOR đã xử lý'!$A:$T,18,0)</f>
        <v>0.04675889328</v>
      </c>
      <c r="I609" s="148">
        <f>VLOOKUP(A609,'VNIBOR đã xử lý'!$A:$T,19,0)</f>
        <v>0.04687878788</v>
      </c>
      <c r="J609" s="191">
        <f>VLOOKUP(A609,VBMA!$A:$AF,4,0)/100</f>
        <v>0.047</v>
      </c>
      <c r="K609" s="191">
        <f>VLOOKUP(A609,VBMA!$A:$AF,7,0)/100</f>
        <v>0.04729</v>
      </c>
      <c r="L609" s="191">
        <f>VLOOKUP(A609,VBMA!$A:$AF,10,0)/100</f>
        <v>0.047</v>
      </c>
      <c r="M609" s="191">
        <f>VLOOKUP(A609,VBMA!$A:$AF,13,0)/100</f>
        <v>0.047</v>
      </c>
      <c r="N609" s="191">
        <f>VLOOKUP(A609,VBMA!$A:$AF,16,0)/100</f>
        <v>0.047</v>
      </c>
      <c r="O609" s="191">
        <f>VLOOKUP(A609,VBMA!$A:$AF,19,0)/100</f>
        <v>0.04789</v>
      </c>
      <c r="P609" s="191">
        <f>VLOOKUP(A609,VBMA!$A:$AF,22,0)/100</f>
        <v>0.04889</v>
      </c>
      <c r="Q609" s="191">
        <f>VLOOKUP(A609,VBMA!$A:$AF,25,0)/100</f>
        <v>0.04956</v>
      </c>
      <c r="R609" s="191">
        <f>VLOOKUP(A609,VBMA!$A:$AF,28,0)/100</f>
        <v>0.05027</v>
      </c>
      <c r="S609" s="191">
        <f>VLOOKUP(A609,VBMA!$A:$AF,31,0)/100</f>
        <v>0.05108</v>
      </c>
    </row>
    <row r="610" ht="15.75" customHeight="1">
      <c r="A610" s="108">
        <f>VBMA!A609</f>
        <v>44840</v>
      </c>
      <c r="B610" s="148">
        <f>VLOOKUP(A610,'VNIBOR đã xử lý'!$A:$T,12,0)</f>
        <v>0.04568975899</v>
      </c>
      <c r="C610" s="148">
        <f>VLOOKUP(A610,'VNIBOR đã xử lý'!$A:$T,13,0)</f>
        <v>0.04805710402</v>
      </c>
      <c r="D610" s="148">
        <f>VLOOKUP(A610,'VNIBOR đã xử lý'!$A:$T,14,0)</f>
        <v>0.04782036951</v>
      </c>
      <c r="E610" s="148">
        <f>VLOOKUP(A610,'VNIBOR đã xử lý'!$A:$T,15,0)</f>
        <v>0.04793873676</v>
      </c>
      <c r="F610" s="148">
        <f>VLOOKUP(A610,'VNIBOR đã xử lý'!$A:$T,16,0)</f>
        <v>0.04722853326</v>
      </c>
      <c r="G610" s="148">
        <f>VLOOKUP(A610,'VNIBOR đã xử lý'!$A:$T,17,0)</f>
        <v>0.04705098238</v>
      </c>
      <c r="H610" s="148">
        <f>VLOOKUP(A610,'VNIBOR đã xử lý'!$A:$T,18,0)</f>
        <v>0.04705098238</v>
      </c>
      <c r="I610" s="148">
        <f>VLOOKUP(A610,'VNIBOR đã xử lý'!$A:$T,19,0)</f>
        <v>0.047110166</v>
      </c>
      <c r="J610" s="191">
        <f>VLOOKUP(A610,VBMA!$A:$AF,4,0)/100</f>
        <v>0.04717</v>
      </c>
      <c r="K610" s="191">
        <f>VLOOKUP(A610,VBMA!$A:$AF,7,0)/100</f>
        <v>0.047</v>
      </c>
      <c r="L610" s="191">
        <f>VLOOKUP(A610,VBMA!$A:$AF,10,0)/100</f>
        <v>0.047</v>
      </c>
      <c r="M610" s="191">
        <f>VLOOKUP(A610,VBMA!$A:$AF,13,0)/100</f>
        <v>0.047</v>
      </c>
      <c r="N610" s="191">
        <f>VLOOKUP(A610,VBMA!$A:$AF,16,0)/100</f>
        <v>0.047</v>
      </c>
      <c r="O610" s="191">
        <f>VLOOKUP(A610,VBMA!$A:$AF,19,0)/100</f>
        <v>0.0477</v>
      </c>
      <c r="P610" s="191">
        <f>VLOOKUP(A610,VBMA!$A:$AF,22,0)/100</f>
        <v>0.0487</v>
      </c>
      <c r="Q610" s="191">
        <f>VLOOKUP(A610,VBMA!$A:$AF,25,0)/100</f>
        <v>0.04934</v>
      </c>
      <c r="R610" s="191">
        <f>VLOOKUP(A610,VBMA!$A:$AF,28,0)/100</f>
        <v>0.05023</v>
      </c>
      <c r="S610" s="191">
        <f>VLOOKUP(A610,VBMA!$A:$AF,31,0)/100</f>
        <v>0.05108</v>
      </c>
    </row>
    <row r="611" ht="15.75" customHeight="1">
      <c r="A611" s="108">
        <f>VBMA!A610</f>
        <v>44839</v>
      </c>
      <c r="B611" s="148">
        <f>VLOOKUP(A611,'VNIBOR đã xử lý'!$A:$T,12,0)</f>
        <v>0.05021390444</v>
      </c>
      <c r="C611" s="148">
        <f>VLOOKUP(A611,'VNIBOR đã xử lý'!$A:$T,13,0)</f>
        <v>0.05039431368</v>
      </c>
      <c r="D611" s="148">
        <f>VLOOKUP(A611,'VNIBOR đã xử lý'!$A:$T,14,0)</f>
        <v>0.04901117619</v>
      </c>
      <c r="E611" s="148">
        <f>VLOOKUP(A611,'VNIBOR đã xử lý'!$A:$T,15,0)</f>
        <v>0.04853008489</v>
      </c>
      <c r="F611" s="148">
        <f>VLOOKUP(A611,'VNIBOR đã xử lý'!$A:$T,16,0)</f>
        <v>0.04738749305</v>
      </c>
      <c r="G611" s="148">
        <f>VLOOKUP(A611,'VNIBOR đã xử lý'!$A:$T,17,0)</f>
        <v>0.04690640175</v>
      </c>
      <c r="H611" s="148">
        <f>VLOOKUP(A611,'VNIBOR đã xử lý'!$A:$T,18,0)</f>
        <v>0.04684626534</v>
      </c>
      <c r="I611" s="148">
        <f>VLOOKUP(A611,'VNIBOR đã xử lý'!$A:$T,19,0)</f>
        <v>0.04708681099</v>
      </c>
      <c r="J611" s="191">
        <f>VLOOKUP(A611,VBMA!$A:$AF,4,0)/100</f>
        <v>0.04733</v>
      </c>
      <c r="K611" s="191">
        <f>VLOOKUP(A611,VBMA!$A:$AF,7,0)/100</f>
        <v>0.04692</v>
      </c>
      <c r="L611" s="191">
        <f>VLOOKUP(A611,VBMA!$A:$AF,10,0)/100</f>
        <v>0.04683</v>
      </c>
      <c r="M611" s="191">
        <f>VLOOKUP(A611,VBMA!$A:$AF,13,0)/100</f>
        <v>0.04695</v>
      </c>
      <c r="N611" s="191">
        <f>VLOOKUP(A611,VBMA!$A:$AF,16,0)/100</f>
        <v>0.04706</v>
      </c>
      <c r="O611" s="191">
        <f>VLOOKUP(A611,VBMA!$A:$AF,19,0)/100</f>
        <v>0.0477</v>
      </c>
      <c r="P611" s="191">
        <f>VLOOKUP(A611,VBMA!$A:$AF,22,0)/100</f>
        <v>0.04875</v>
      </c>
      <c r="Q611" s="191">
        <f>VLOOKUP(A611,VBMA!$A:$AF,25,0)/100</f>
        <v>0.04931</v>
      </c>
      <c r="R611" s="191">
        <f>VLOOKUP(A611,VBMA!$A:$AF,28,0)/100</f>
        <v>0.05023</v>
      </c>
      <c r="S611" s="191">
        <f>VLOOKUP(A611,VBMA!$A:$AF,31,0)/100</f>
        <v>0.05108</v>
      </c>
    </row>
    <row r="612" ht="15.75" customHeight="1">
      <c r="A612" s="108">
        <f>VBMA!A611</f>
        <v>44838</v>
      </c>
      <c r="B612" s="148">
        <f>VLOOKUP(A612,'VNIBOR đã xử lý'!$A:$T,12,0)</f>
        <v>0.04819861794</v>
      </c>
      <c r="C612" s="148">
        <f>VLOOKUP(A612,'VNIBOR đã xử lý'!$A:$T,13,0)</f>
        <v>0.04832316217</v>
      </c>
      <c r="D612" s="148">
        <f>VLOOKUP(A612,'VNIBOR đã xử lý'!$A:$T,14,0)</f>
        <v>0.04745135254</v>
      </c>
      <c r="E612" s="148">
        <f>VLOOKUP(A612,'VNIBOR đã xử lý'!$A:$T,15,0)</f>
        <v>0.04545864483</v>
      </c>
      <c r="F612" s="148">
        <f>VLOOKUP(A612,'VNIBOR đã xử lý'!$A:$T,16,0)</f>
        <v>0.04608136599</v>
      </c>
      <c r="G612" s="148">
        <f>VLOOKUP(A612,'VNIBOR đã xử lý'!$A:$T,17,0)</f>
        <v>0.04657954292</v>
      </c>
      <c r="H612" s="148">
        <f>VLOOKUP(A612,'VNIBOR đã xử lý'!$A:$T,18,0)</f>
        <v>0.04657954292</v>
      </c>
      <c r="I612" s="148">
        <f>VLOOKUP(A612,'VNIBOR đã xử lý'!$A:$T,19,0)</f>
        <v>0.04670408715</v>
      </c>
      <c r="J612" s="191">
        <f>VLOOKUP(A612,VBMA!$A:$AF,4,0)/100</f>
        <v>0.04683</v>
      </c>
      <c r="K612" s="191">
        <f>VLOOKUP(A612,VBMA!$A:$AF,7,0)/100</f>
        <v>0.04633</v>
      </c>
      <c r="L612" s="191">
        <f>VLOOKUP(A612,VBMA!$A:$AF,10,0)/100</f>
        <v>0.0465</v>
      </c>
      <c r="M612" s="191">
        <f>VLOOKUP(A612,VBMA!$A:$AF,13,0)/100</f>
        <v>0.04643</v>
      </c>
      <c r="N612" s="191">
        <f>VLOOKUP(A612,VBMA!$A:$AF,16,0)/100</f>
        <v>0.04636</v>
      </c>
      <c r="O612" s="191">
        <f>VLOOKUP(A612,VBMA!$A:$AF,19,0)/100</f>
        <v>0.04739</v>
      </c>
      <c r="P612" s="191">
        <f>VLOOKUP(A612,VBMA!$A:$AF,22,0)/100</f>
        <v>0.04861</v>
      </c>
      <c r="Q612" s="191">
        <f>VLOOKUP(A612,VBMA!$A:$AF,25,0)/100</f>
        <v>0.04929</v>
      </c>
      <c r="R612" s="191">
        <f>VLOOKUP(A612,VBMA!$A:$AF,28,0)/100</f>
        <v>0.04985</v>
      </c>
      <c r="S612" s="191">
        <f>VLOOKUP(A612,VBMA!$A:$AF,31,0)/100</f>
        <v>0.05068</v>
      </c>
    </row>
    <row r="613" ht="15.75" customHeight="1">
      <c r="A613" s="108">
        <f>VBMA!A612</f>
        <v>44837</v>
      </c>
      <c r="B613" s="148">
        <f>VLOOKUP(A613,'VNIBOR đã xử lý'!$A:$T,12,0)</f>
        <v>0.03515543694</v>
      </c>
      <c r="C613" s="148">
        <f>VLOOKUP(A613,'VNIBOR đã xử lý'!$A:$T,13,0)</f>
        <v>0.0371993577</v>
      </c>
      <c r="D613" s="148">
        <f>VLOOKUP(A613,'VNIBOR đã xử lý'!$A:$T,14,0)</f>
        <v>0.03822131807</v>
      </c>
      <c r="E613" s="148">
        <f>VLOOKUP(A613,'VNIBOR đã xử lý'!$A:$T,15,0)</f>
        <v>0.03958393191</v>
      </c>
      <c r="F613" s="148">
        <f>VLOOKUP(A613,'VNIBOR đã xử lý'!$A:$T,16,0)</f>
        <v>0.04135532989</v>
      </c>
      <c r="G613" s="148">
        <f>VLOOKUP(A613,'VNIBOR đã xử lý'!$A:$T,17,0)</f>
        <v>0.04285420511</v>
      </c>
      <c r="H613" s="148">
        <f>VLOOKUP(A613,'VNIBOR đã xử lý'!$A:$T,18,0)</f>
        <v>0.04428494964</v>
      </c>
      <c r="I613" s="148">
        <f>VLOOKUP(A613,'VNIBOR đã xử lý'!$A:$T,19,0)</f>
        <v>0.0446256031</v>
      </c>
      <c r="J613" s="191">
        <f>VLOOKUP(A613,VBMA!$A:$AF,4,0)/100</f>
        <v>0.04497</v>
      </c>
      <c r="K613" s="191">
        <f>VLOOKUP(A613,VBMA!$A:$AF,7,0)/100</f>
        <v>0.0447</v>
      </c>
      <c r="L613" s="191">
        <f>VLOOKUP(A613,VBMA!$A:$AF,10,0)/100</f>
        <v>0.04457</v>
      </c>
      <c r="M613" s="191">
        <f>VLOOKUP(A613,VBMA!$A:$AF,13,0)/100</f>
        <v>0.04451</v>
      </c>
      <c r="N613" s="191">
        <f>VLOOKUP(A613,VBMA!$A:$AF,16,0)/100</f>
        <v>0.04446</v>
      </c>
      <c r="O613" s="191">
        <f>VLOOKUP(A613,VBMA!$A:$AF,19,0)/100</f>
        <v>0.04658</v>
      </c>
      <c r="P613" s="191">
        <f>VLOOKUP(A613,VBMA!$A:$AF,22,0)/100</f>
        <v>0.04777</v>
      </c>
      <c r="Q613" s="191">
        <f>VLOOKUP(A613,VBMA!$A:$AF,25,0)/100</f>
        <v>0.04862</v>
      </c>
      <c r="R613" s="191">
        <f>VLOOKUP(A613,VBMA!$A:$AF,28,0)/100</f>
        <v>0.04959</v>
      </c>
      <c r="S613" s="191">
        <f>VLOOKUP(A613,VBMA!$A:$AF,31,0)/100</f>
        <v>0.05038</v>
      </c>
    </row>
    <row r="614" ht="15.75" customHeight="1">
      <c r="A614" s="108">
        <f>VBMA!A613</f>
        <v>44834</v>
      </c>
      <c r="B614" s="148">
        <f>VLOOKUP(A614,'VNIBOR đã xử lý'!$A:$T,12,0)</f>
        <v>0.03429478528</v>
      </c>
      <c r="C614" s="148">
        <f>VLOOKUP(A614,'VNIBOR đã xử lý'!$A:$T,13,0)</f>
        <v>0.03739371166</v>
      </c>
      <c r="D614" s="148">
        <f>VLOOKUP(A614,'VNIBOR đã xử lý'!$A:$T,14,0)</f>
        <v>0.03877101227</v>
      </c>
      <c r="E614" s="148">
        <f>VLOOKUP(A614,'VNIBOR đã xử lý'!$A:$T,15,0)</f>
        <v>0.04014831288</v>
      </c>
      <c r="F614" s="148">
        <f>VLOOKUP(A614,'VNIBOR đã xử lý'!$A:$T,16,0)</f>
        <v>0.0413190184</v>
      </c>
      <c r="G614" s="148">
        <f>VLOOKUP(A614,'VNIBOR đã xử lý'!$A:$T,17,0)</f>
        <v>0.04255858896</v>
      </c>
      <c r="H614" s="148">
        <f>VLOOKUP(A614,'VNIBOR đã xử lý'!$A:$T,18,0)</f>
        <v>0.04407361963</v>
      </c>
      <c r="I614" s="148">
        <f>VLOOKUP(A614,'VNIBOR đã xử lý'!$A:$T,19,0)</f>
        <v>0.04448680982</v>
      </c>
      <c r="J614" s="191">
        <f>VLOOKUP(A614,VBMA!$A:$AF,4,0)/100</f>
        <v>0.0449</v>
      </c>
      <c r="K614" s="191">
        <f>VLOOKUP(A614,VBMA!$A:$AF,7,0)/100</f>
        <v>0.04467</v>
      </c>
      <c r="L614" s="191">
        <f>VLOOKUP(A614,VBMA!$A:$AF,10,0)/100</f>
        <v>0.04457</v>
      </c>
      <c r="M614" s="191">
        <f>VLOOKUP(A614,VBMA!$A:$AF,13,0)/100</f>
        <v>0.0445</v>
      </c>
      <c r="N614" s="191">
        <f>VLOOKUP(A614,VBMA!$A:$AF,16,0)/100</f>
        <v>0.04444</v>
      </c>
      <c r="O614" s="191">
        <f>VLOOKUP(A614,VBMA!$A:$AF,19,0)/100</f>
        <v>0.0464</v>
      </c>
      <c r="P614" s="191">
        <f>VLOOKUP(A614,VBMA!$A:$AF,22,0)/100</f>
        <v>0.04762</v>
      </c>
      <c r="Q614" s="191">
        <f>VLOOKUP(A614,VBMA!$A:$AF,25,0)/100</f>
        <v>0.04841</v>
      </c>
      <c r="R614" s="191">
        <f>VLOOKUP(A614,VBMA!$A:$AF,28,0)/100</f>
        <v>0.04932</v>
      </c>
      <c r="S614" s="191">
        <f>VLOOKUP(A614,VBMA!$A:$AF,31,0)/100</f>
        <v>0.05008</v>
      </c>
    </row>
    <row r="615" ht="15.75" customHeight="1">
      <c r="A615" s="108">
        <f>VBMA!A614</f>
        <v>44833</v>
      </c>
      <c r="B615" s="148">
        <f>VLOOKUP(A615,'VNIBOR đã xử lý'!$A:$T,12,0)</f>
        <v>0.03307432432</v>
      </c>
      <c r="C615" s="148">
        <f>VLOOKUP(A615,'VNIBOR đã xử lý'!$A:$T,13,0)</f>
        <v>0.03674924925</v>
      </c>
      <c r="D615" s="148">
        <f>VLOOKUP(A615,'VNIBOR đã xử lý'!$A:$T,14,0)</f>
        <v>0.03788513514</v>
      </c>
      <c r="E615" s="148">
        <f>VLOOKUP(A615,'VNIBOR đã xử lý'!$A:$T,15,0)</f>
        <v>0.03935510511</v>
      </c>
      <c r="F615" s="148">
        <f>VLOOKUP(A615,'VNIBOR đã xử lý'!$A:$T,16,0)</f>
        <v>0.04082507508</v>
      </c>
      <c r="G615" s="148">
        <f>VLOOKUP(A615,'VNIBOR đã xử lý'!$A:$T,17,0)</f>
        <v>0.04216141141</v>
      </c>
      <c r="H615" s="148">
        <f>VLOOKUP(A615,'VNIBOR đã xử lý'!$A:$T,18,0)</f>
        <v>0.04343093093</v>
      </c>
      <c r="I615" s="148">
        <f>VLOOKUP(A615,'VNIBOR đã xử lý'!$A:$T,19,0)</f>
        <v>0.04396546547</v>
      </c>
      <c r="J615" s="191">
        <f>VLOOKUP(A615,VBMA!$A:$AF,4,0)/100</f>
        <v>0.0445</v>
      </c>
      <c r="K615" s="191">
        <f>VLOOKUP(A615,VBMA!$A:$AF,7,0)/100</f>
        <v>0.04447</v>
      </c>
      <c r="L615" s="191">
        <f>VLOOKUP(A615,VBMA!$A:$AF,10,0)/100</f>
        <v>0.04433</v>
      </c>
      <c r="M615" s="191">
        <f>VLOOKUP(A615,VBMA!$A:$AF,13,0)/100</f>
        <v>0.04426</v>
      </c>
      <c r="N615" s="191">
        <f>VLOOKUP(A615,VBMA!$A:$AF,16,0)/100</f>
        <v>0.04419</v>
      </c>
      <c r="O615" s="191">
        <f>VLOOKUP(A615,VBMA!$A:$AF,19,0)/100</f>
        <v>0.04615</v>
      </c>
      <c r="P615" s="191">
        <f>VLOOKUP(A615,VBMA!$A:$AF,22,0)/100</f>
        <v>0.04733</v>
      </c>
      <c r="Q615" s="191">
        <f>VLOOKUP(A615,VBMA!$A:$AF,25,0)/100</f>
        <v>0.04813</v>
      </c>
      <c r="R615" s="191">
        <f>VLOOKUP(A615,VBMA!$A:$AF,28,0)/100</f>
        <v>0.04932</v>
      </c>
      <c r="S615" s="191">
        <f>VLOOKUP(A615,VBMA!$A:$AF,31,0)/100</f>
        <v>0.04996</v>
      </c>
    </row>
    <row r="616" ht="15.75" customHeight="1">
      <c r="A616" s="108">
        <f>VBMA!A615</f>
        <v>44832</v>
      </c>
      <c r="B616" s="148">
        <f>VLOOKUP(A616,'VNIBOR đã xử lý'!$A:$T,12,0)</f>
        <v>0.03502772171</v>
      </c>
      <c r="C616" s="148">
        <f>VLOOKUP(A616,'VNIBOR đã xử lý'!$A:$T,13,0)</f>
        <v>0.03728978593</v>
      </c>
      <c r="D616" s="148">
        <f>VLOOKUP(A616,'VNIBOR đã xử lý'!$A:$T,14,0)</f>
        <v>0.03838654434</v>
      </c>
      <c r="E616" s="148">
        <f>VLOOKUP(A616,'VNIBOR đã xử lý'!$A:$T,15,0)</f>
        <v>0.03975749235</v>
      </c>
      <c r="F616" s="148">
        <f>VLOOKUP(A616,'VNIBOR đã xử lý'!$A:$T,16,0)</f>
        <v>0.04119698777</v>
      </c>
      <c r="G616" s="148">
        <f>VLOOKUP(A616,'VNIBOR đã xử lý'!$A:$T,17,0)</f>
        <v>0.04270503058</v>
      </c>
      <c r="H616" s="148">
        <f>VLOOKUP(A616,'VNIBOR đã xử lý'!$A:$T,18,0)</f>
        <v>0.04387033639</v>
      </c>
      <c r="I616" s="148">
        <f>VLOOKUP(A616,'VNIBOR đã xử lý'!$A:$T,19,0)</f>
        <v>0.0443501682</v>
      </c>
      <c r="J616" s="191">
        <f>VLOOKUP(A616,VBMA!$A:$AF,4,0)/100</f>
        <v>0.04483</v>
      </c>
      <c r="K616" s="191">
        <f>VLOOKUP(A616,VBMA!$A:$AF,7,0)/100</f>
        <v>0.04467</v>
      </c>
      <c r="L616" s="191">
        <f>VLOOKUP(A616,VBMA!$A:$AF,10,0)/100</f>
        <v>0.04433</v>
      </c>
      <c r="M616" s="191">
        <f>VLOOKUP(A616,VBMA!$A:$AF,13,0)/100</f>
        <v>0.04442</v>
      </c>
      <c r="N616" s="191">
        <f>VLOOKUP(A616,VBMA!$A:$AF,16,0)/100</f>
        <v>0.0445</v>
      </c>
      <c r="O616" s="191">
        <f>VLOOKUP(A616,VBMA!$A:$AF,19,0)/100</f>
        <v>0.0467</v>
      </c>
      <c r="P616" s="191">
        <f>VLOOKUP(A616,VBMA!$A:$AF,22,0)/100</f>
        <v>0.0478</v>
      </c>
      <c r="Q616" s="191">
        <f>VLOOKUP(A616,VBMA!$A:$AF,25,0)/100</f>
        <v>0.04875</v>
      </c>
      <c r="R616" s="191">
        <f>VLOOKUP(A616,VBMA!$A:$AF,28,0)/100</f>
        <v>0.04927</v>
      </c>
      <c r="S616" s="191">
        <f>VLOOKUP(A616,VBMA!$A:$AF,31,0)/100</f>
        <v>0.04996</v>
      </c>
    </row>
    <row r="617" ht="15.75" customHeight="1">
      <c r="A617" s="108">
        <f>VBMA!A616</f>
        <v>44831</v>
      </c>
      <c r="B617" s="148">
        <f>VLOOKUP(A617,'VNIBOR đã xử lý'!$A:$T,12,0)</f>
        <v>0.03454608295</v>
      </c>
      <c r="C617" s="148">
        <f>VLOOKUP(A617,'VNIBOR đã xử lý'!$A:$T,13,0)</f>
        <v>0.03641705069</v>
      </c>
      <c r="D617" s="148">
        <f>VLOOKUP(A617,'VNIBOR đã xử lý'!$A:$T,14,0)</f>
        <v>0.03741935484</v>
      </c>
      <c r="E617" s="148">
        <f>VLOOKUP(A617,'VNIBOR đã xử lý'!$A:$T,15,0)</f>
        <v>0.0389562212</v>
      </c>
      <c r="F617" s="148">
        <f>VLOOKUP(A617,'VNIBOR đã xử lý'!$A:$T,16,0)</f>
        <v>0.0400921659</v>
      </c>
      <c r="G617" s="148">
        <f>VLOOKUP(A617,'VNIBOR đã xử lý'!$A:$T,17,0)</f>
        <v>0.04156221198</v>
      </c>
      <c r="H617" s="148">
        <f>VLOOKUP(A617,'VNIBOR đã xử lý'!$A:$T,18,0)</f>
        <v>0.04256451613</v>
      </c>
      <c r="I617" s="148">
        <f>VLOOKUP(A617,'VNIBOR đã xử lý'!$A:$T,19,0)</f>
        <v>0.04303225806</v>
      </c>
      <c r="J617" s="191">
        <f>VLOOKUP(A617,VBMA!$A:$AF,4,0)/100</f>
        <v>0.0435</v>
      </c>
      <c r="K617" s="191">
        <f>VLOOKUP(A617,VBMA!$A:$AF,7,0)/100</f>
        <v>0.04392</v>
      </c>
      <c r="L617" s="191">
        <f>VLOOKUP(A617,VBMA!$A:$AF,10,0)/100</f>
        <v>0.0435</v>
      </c>
      <c r="M617" s="191">
        <f>VLOOKUP(A617,VBMA!$A:$AF,13,0)/100</f>
        <v>0.0435</v>
      </c>
      <c r="N617" s="191">
        <f>VLOOKUP(A617,VBMA!$A:$AF,16,0)/100</f>
        <v>0.0435</v>
      </c>
      <c r="O617" s="191">
        <f>VLOOKUP(A617,VBMA!$A:$AF,19,0)/100</f>
        <v>0.04554</v>
      </c>
      <c r="P617" s="191">
        <f>VLOOKUP(A617,VBMA!$A:$AF,22,0)/100</f>
        <v>0.04618</v>
      </c>
      <c r="Q617" s="191">
        <f>VLOOKUP(A617,VBMA!$A:$AF,25,0)/100</f>
        <v>0.04725</v>
      </c>
      <c r="R617" s="191">
        <f>VLOOKUP(A617,VBMA!$A:$AF,28,0)/100</f>
        <v>0.04821</v>
      </c>
      <c r="S617" s="191">
        <f>VLOOKUP(A617,VBMA!$A:$AF,31,0)/100</f>
        <v>0.04908</v>
      </c>
    </row>
    <row r="618" ht="15.75" customHeight="1">
      <c r="A618" s="108">
        <f>VBMA!A617</f>
        <v>44830</v>
      </c>
      <c r="B618" s="148">
        <f>VLOOKUP(A618,'VNIBOR đã xử lý'!$A:$T,12,0)</f>
        <v>0.03212112828</v>
      </c>
      <c r="C618" s="148">
        <f>VLOOKUP(A618,'VNIBOR đã xử lý'!$A:$T,13,0)</f>
        <v>0.03413262751</v>
      </c>
      <c r="D618" s="148">
        <f>VLOOKUP(A618,'VNIBOR đã xử lý'!$A:$T,14,0)</f>
        <v>0.03494979907</v>
      </c>
      <c r="E618" s="148">
        <f>VLOOKUP(A618,'VNIBOR đã xử lý'!$A:$T,15,0)</f>
        <v>0.03626984544</v>
      </c>
      <c r="F618" s="148">
        <f>VLOOKUP(A618,'VNIBOR đã xử lý'!$A:$T,16,0)</f>
        <v>0.03746417311</v>
      </c>
      <c r="G618" s="148">
        <f>VLOOKUP(A618,'VNIBOR đã xử lý'!$A:$T,17,0)</f>
        <v>0.03878421947</v>
      </c>
      <c r="H618" s="148">
        <f>VLOOKUP(A618,'VNIBOR đã xử lý'!$A:$T,18,0)</f>
        <v>0.03978996909</v>
      </c>
      <c r="I618" s="148">
        <f>VLOOKUP(A618,'VNIBOR đã xử lý'!$A:$T,19,0)</f>
        <v>0.04022998454</v>
      </c>
      <c r="J618" s="191">
        <f>VLOOKUP(A618,VBMA!$A:$AF,4,0)/100</f>
        <v>0.04067</v>
      </c>
      <c r="K618" s="191">
        <f>VLOOKUP(A618,VBMA!$A:$AF,7,0)/100</f>
        <v>0.04064</v>
      </c>
      <c r="L618" s="191">
        <f>VLOOKUP(A618,VBMA!$A:$AF,10,0)/100</f>
        <v>0.04067</v>
      </c>
      <c r="M618" s="191">
        <f>VLOOKUP(A618,VBMA!$A:$AF,13,0)/100</f>
        <v>0.04066</v>
      </c>
      <c r="N618" s="191">
        <f>VLOOKUP(A618,VBMA!$A:$AF,16,0)/100</f>
        <v>0.04065</v>
      </c>
      <c r="O618" s="191">
        <f>VLOOKUP(A618,VBMA!$A:$AF,19,0)/100</f>
        <v>0.04305</v>
      </c>
      <c r="P618" s="191">
        <f>VLOOKUP(A618,VBMA!$A:$AF,22,0)/100</f>
        <v>0.0441</v>
      </c>
      <c r="Q618" s="191">
        <f>VLOOKUP(A618,VBMA!$A:$AF,25,0)/100</f>
        <v>0.04531</v>
      </c>
      <c r="R618" s="191">
        <f>VLOOKUP(A618,VBMA!$A:$AF,28,0)/100</f>
        <v>0.04558</v>
      </c>
      <c r="S618" s="191">
        <f>VLOOKUP(A618,VBMA!$A:$AF,31,0)/100</f>
        <v>0.04658</v>
      </c>
    </row>
    <row r="619" ht="15.75" customHeight="1">
      <c r="A619" s="108">
        <f>VBMA!A618</f>
        <v>44827</v>
      </c>
      <c r="B619" s="148">
        <f>VLOOKUP(A619,'VNIBOR đã xử lý'!$A:$T,12,0)</f>
        <v>0.0322844691</v>
      </c>
      <c r="C619" s="148">
        <f>VLOOKUP(A619,'VNIBOR đã xử lý'!$A:$T,13,0)</f>
        <v>0.03388906498</v>
      </c>
      <c r="D619" s="148">
        <f>VLOOKUP(A619,'VNIBOR đã xử lý'!$A:$T,14,0)</f>
        <v>0.034659271</v>
      </c>
      <c r="E619" s="148">
        <f>VLOOKUP(A619,'VNIBOR đã xử lý'!$A:$T,15,0)</f>
        <v>0.0359429477</v>
      </c>
      <c r="F619" s="148">
        <f>VLOOKUP(A619,'VNIBOR đã xử lý'!$A:$T,16,0)</f>
        <v>0.03722662441</v>
      </c>
      <c r="G619" s="148">
        <f>VLOOKUP(A619,'VNIBOR đã xử lý'!$A:$T,17,0)</f>
        <v>0.03863866878</v>
      </c>
      <c r="H619" s="148">
        <f>VLOOKUP(A619,'VNIBOR đã xử lý'!$A:$T,18,0)</f>
        <v>0.03960142631</v>
      </c>
      <c r="I619" s="148">
        <f>VLOOKUP(A619,'VNIBOR đã xử lý'!$A:$T,19,0)</f>
        <v>0.04005071315</v>
      </c>
      <c r="J619" s="191">
        <f>VLOOKUP(A619,VBMA!$A:$AF,4,0)/100</f>
        <v>0.0405</v>
      </c>
      <c r="K619" s="191">
        <f>VLOOKUP(A619,VBMA!$A:$AF,7,0)/100</f>
        <v>0.04021</v>
      </c>
      <c r="L619" s="191">
        <f>VLOOKUP(A619,VBMA!$A:$AF,10,0)/100</f>
        <v>0.04036</v>
      </c>
      <c r="M619" s="191">
        <f>VLOOKUP(A619,VBMA!$A:$AF,13,0)/100</f>
        <v>0.0404</v>
      </c>
      <c r="N619" s="191">
        <f>VLOOKUP(A619,VBMA!$A:$AF,16,0)/100</f>
        <v>0.04044</v>
      </c>
      <c r="O619" s="191">
        <f>VLOOKUP(A619,VBMA!$A:$AF,19,0)/100</f>
        <v>0.0429</v>
      </c>
      <c r="P619" s="191">
        <f>VLOOKUP(A619,VBMA!$A:$AF,22,0)/100</f>
        <v>0.04387</v>
      </c>
      <c r="Q619" s="191">
        <f>VLOOKUP(A619,VBMA!$A:$AF,25,0)/100</f>
        <v>0.04531</v>
      </c>
      <c r="R619" s="191">
        <f>VLOOKUP(A619,VBMA!$A:$AF,28,0)/100</f>
        <v>0.04536</v>
      </c>
      <c r="S619" s="191">
        <f>VLOOKUP(A619,VBMA!$A:$AF,31,0)/100</f>
        <v>0.04632</v>
      </c>
    </row>
    <row r="620" ht="15.75" customHeight="1">
      <c r="A620" s="108">
        <f>VBMA!A619</f>
        <v>44826</v>
      </c>
      <c r="B620" s="148">
        <f>VLOOKUP(A620,'VNIBOR đã xử lý'!$A:$T,12,0)</f>
        <v>0.03022839486</v>
      </c>
      <c r="C620" s="148">
        <f>VLOOKUP(A620,'VNIBOR đã xử lý'!$A:$T,13,0)</f>
        <v>0.03165601926</v>
      </c>
      <c r="D620" s="148">
        <f>VLOOKUP(A620,'VNIBOR đã xử lý'!$A:$T,14,0)</f>
        <v>0.0327112199</v>
      </c>
      <c r="E620" s="148">
        <f>VLOOKUP(A620,'VNIBOR đã xử lý'!$A:$T,15,0)</f>
        <v>0.03376642055</v>
      </c>
      <c r="F620" s="148">
        <f>VLOOKUP(A620,'VNIBOR đã xử lý'!$A:$T,16,0)</f>
        <v>0.03513197432</v>
      </c>
      <c r="G620" s="148">
        <f>VLOOKUP(A620,'VNIBOR đã xử lý'!$A:$T,17,0)</f>
        <v>0.03655959872</v>
      </c>
      <c r="H620" s="148">
        <f>VLOOKUP(A620,'VNIBOR đã xử lý'!$A:$T,18,0)</f>
        <v>0.03742858748</v>
      </c>
      <c r="I620" s="148">
        <f>VLOOKUP(A620,'VNIBOR đã xử lý'!$A:$T,19,0)</f>
        <v>0.03804929374</v>
      </c>
      <c r="J620" s="191">
        <f>VLOOKUP(A620,VBMA!$A:$AF,4,0)/100</f>
        <v>0.03867</v>
      </c>
      <c r="K620" s="191">
        <f>VLOOKUP(A620,VBMA!$A:$AF,7,0)/100</f>
        <v>0.03863</v>
      </c>
      <c r="L620" s="191">
        <f>VLOOKUP(A620,VBMA!$A:$AF,10,0)/100</f>
        <v>0.03892</v>
      </c>
      <c r="M620" s="191">
        <f>VLOOKUP(A620,VBMA!$A:$AF,13,0)/100</f>
        <v>0.03915</v>
      </c>
      <c r="N620" s="191">
        <f>VLOOKUP(A620,VBMA!$A:$AF,16,0)/100</f>
        <v>0.03938</v>
      </c>
      <c r="O620" s="191">
        <f>VLOOKUP(A620,VBMA!$A:$AF,19,0)/100</f>
        <v>0.04165</v>
      </c>
      <c r="P620" s="191">
        <f>VLOOKUP(A620,VBMA!$A:$AF,22,0)/100</f>
        <v>0.04275</v>
      </c>
      <c r="Q620" s="191">
        <f>VLOOKUP(A620,VBMA!$A:$AF,25,0)/100</f>
        <v>0.04375</v>
      </c>
      <c r="R620" s="191">
        <f>VLOOKUP(A620,VBMA!$A:$AF,28,0)/100</f>
        <v>0.04408</v>
      </c>
      <c r="S620" s="191">
        <f>VLOOKUP(A620,VBMA!$A:$AF,31,0)/100</f>
        <v>0.04513</v>
      </c>
    </row>
    <row r="621" ht="15.75" customHeight="1">
      <c r="A621" s="108">
        <f>VBMA!A620</f>
        <v>44825</v>
      </c>
      <c r="B621" s="148">
        <f>VLOOKUP(A621,'VNIBOR đã xử lý'!$A:$T,12,0)</f>
        <v>0.02598</v>
      </c>
      <c r="C621" s="148">
        <f>VLOOKUP(A621,'VNIBOR đã xử lý'!$A:$T,13,0)</f>
        <v>0.02664615385</v>
      </c>
      <c r="D621" s="148">
        <f>VLOOKUP(A621,'VNIBOR đã xử lý'!$A:$T,14,0)</f>
        <v>0.0278674359</v>
      </c>
      <c r="E621" s="148">
        <f>VLOOKUP(A621,'VNIBOR đã xử lý'!$A:$T,15,0)</f>
        <v>0.02931076923</v>
      </c>
      <c r="F621" s="148">
        <f>VLOOKUP(A621,'VNIBOR đã xử lý'!$A:$T,16,0)</f>
        <v>0.03075410256</v>
      </c>
      <c r="G621" s="148">
        <f>VLOOKUP(A621,'VNIBOR đã xử lý'!$A:$T,17,0)</f>
        <v>0.03230846154</v>
      </c>
      <c r="H621" s="148">
        <f>VLOOKUP(A621,'VNIBOR đã xử lý'!$A:$T,18,0)</f>
        <v>0.03308564103</v>
      </c>
      <c r="I621" s="148">
        <f>VLOOKUP(A621,'VNIBOR đã xử lý'!$A:$T,19,0)</f>
        <v>0.03386282051</v>
      </c>
      <c r="J621" s="191">
        <f>VLOOKUP(A621,VBMA!$A:$AF,4,0)/100</f>
        <v>0.03464</v>
      </c>
      <c r="K621" s="191">
        <f>VLOOKUP(A621,VBMA!$A:$AF,7,0)/100</f>
        <v>0.03493</v>
      </c>
      <c r="L621" s="191">
        <f>VLOOKUP(A621,VBMA!$A:$AF,10,0)/100</f>
        <v>0.037</v>
      </c>
      <c r="M621" s="191">
        <f>VLOOKUP(A621,VBMA!$A:$AF,13,0)/100</f>
        <v>0.03682</v>
      </c>
      <c r="N621" s="191">
        <f>VLOOKUP(A621,VBMA!$A:$AF,16,0)/100</f>
        <v>0.03664</v>
      </c>
      <c r="O621" s="191">
        <f>VLOOKUP(A621,VBMA!$A:$AF,19,0)/100</f>
        <v>0.03918</v>
      </c>
      <c r="P621" s="191">
        <f>VLOOKUP(A621,VBMA!$A:$AF,22,0)/100</f>
        <v>0.04153</v>
      </c>
      <c r="Q621" s="191">
        <f>VLOOKUP(A621,VBMA!$A:$AF,25,0)/100</f>
        <v>0.04229</v>
      </c>
      <c r="R621" s="191">
        <f>VLOOKUP(A621,VBMA!$A:$AF,28,0)/100</f>
        <v>0.04164</v>
      </c>
      <c r="S621" s="191">
        <f>VLOOKUP(A621,VBMA!$A:$AF,31,0)/100</f>
        <v>0.04241</v>
      </c>
    </row>
    <row r="622" ht="15.75" customHeight="1">
      <c r="A622" s="108">
        <f>VBMA!A621</f>
        <v>44824</v>
      </c>
      <c r="B622" s="148">
        <f>VLOOKUP(A622,'VNIBOR đã xử lý'!$A:$T,12,0)</f>
        <v>0.02473511036</v>
      </c>
      <c r="C622" s="148">
        <f>VLOOKUP(A622,'VNIBOR đã xử lý'!$A:$T,13,0)</f>
        <v>0.02592325976</v>
      </c>
      <c r="D622" s="148">
        <f>VLOOKUP(A622,'VNIBOR đã xử lý'!$A:$T,14,0)</f>
        <v>0.02662534805</v>
      </c>
      <c r="E622" s="148">
        <f>VLOOKUP(A622,'VNIBOR đã xử lý'!$A:$T,15,0)</f>
        <v>0.02808353141</v>
      </c>
      <c r="F622" s="148">
        <f>VLOOKUP(A622,'VNIBOR đã xử lý'!$A:$T,16,0)</f>
        <v>0.02932568761</v>
      </c>
      <c r="G622" s="148">
        <f>VLOOKUP(A622,'VNIBOR đã xử lý'!$A:$T,17,0)</f>
        <v>0.03051383701</v>
      </c>
      <c r="H622" s="148">
        <f>VLOOKUP(A622,'VNIBOR đã xử lý'!$A:$T,18,0)</f>
        <v>0.03148595925</v>
      </c>
      <c r="I622" s="148">
        <f>VLOOKUP(A622,'VNIBOR đã xử lý'!$A:$T,19,0)</f>
        <v>0.03164797963</v>
      </c>
      <c r="J622" s="191">
        <f>VLOOKUP(A622,VBMA!$A:$AF,4,0)/100</f>
        <v>0.03181</v>
      </c>
      <c r="K622" s="191">
        <f>VLOOKUP(A622,VBMA!$A:$AF,7,0)/100</f>
        <v>0.03195</v>
      </c>
      <c r="L622" s="191">
        <f>VLOOKUP(A622,VBMA!$A:$AF,10,0)/100</f>
        <v>0.032</v>
      </c>
      <c r="M622" s="191">
        <f>VLOOKUP(A622,VBMA!$A:$AF,13,0)/100</f>
        <v>0.03249</v>
      </c>
      <c r="N622" s="191">
        <f>VLOOKUP(A622,VBMA!$A:$AF,16,0)/100</f>
        <v>0.03299</v>
      </c>
      <c r="O622" s="191">
        <f>VLOOKUP(A622,VBMA!$A:$AF,19,0)/100</f>
        <v>0.03706</v>
      </c>
      <c r="P622" s="191">
        <f>VLOOKUP(A622,VBMA!$A:$AF,22,0)/100</f>
        <v>0.03799</v>
      </c>
      <c r="Q622" s="191">
        <f>VLOOKUP(A622,VBMA!$A:$AF,25,0)/100</f>
        <v>0.03897</v>
      </c>
      <c r="R622" s="191">
        <f>VLOOKUP(A622,VBMA!$A:$AF,28,0)/100</f>
        <v>0.0402</v>
      </c>
      <c r="S622" s="191">
        <f>VLOOKUP(A622,VBMA!$A:$AF,31,0)/100</f>
        <v>0.04106</v>
      </c>
    </row>
    <row r="623" ht="15.75" customHeight="1">
      <c r="A623" s="108">
        <f>VBMA!A622</f>
        <v>44823</v>
      </c>
      <c r="B623" s="148">
        <f>VLOOKUP(A623,'VNIBOR đã xử lý'!$A:$T,12,0)</f>
        <v>0.02263041237</v>
      </c>
      <c r="C623" s="148">
        <f>VLOOKUP(A623,'VNIBOR đã xử lý'!$A:$T,13,0)</f>
        <v>0.02368298969</v>
      </c>
      <c r="D623" s="148">
        <f>VLOOKUP(A623,'VNIBOR đã xử lý'!$A:$T,14,0)</f>
        <v>0.02441979381</v>
      </c>
      <c r="E623" s="148">
        <f>VLOOKUP(A623,'VNIBOR đã xử lý'!$A:$T,15,0)</f>
        <v>0.02631443299</v>
      </c>
      <c r="F623" s="148">
        <f>VLOOKUP(A623,'VNIBOR đã xử lý'!$A:$T,16,0)</f>
        <v>0.0279985567</v>
      </c>
      <c r="G623" s="148">
        <f>VLOOKUP(A623,'VNIBOR đã xử lý'!$A:$T,17,0)</f>
        <v>0.02884061856</v>
      </c>
      <c r="H623" s="148">
        <f>VLOOKUP(A623,'VNIBOR đã xử lý'!$A:$T,18,0)</f>
        <v>0.02957742268</v>
      </c>
      <c r="I623" s="148">
        <f>VLOOKUP(A623,'VNIBOR đã xử lý'!$A:$T,19,0)</f>
        <v>0.03010371134</v>
      </c>
      <c r="J623" s="191">
        <f>VLOOKUP(A623,VBMA!$A:$AF,4,0)/100</f>
        <v>0.03063</v>
      </c>
      <c r="K623" s="191">
        <f>VLOOKUP(A623,VBMA!$A:$AF,7,0)/100</f>
        <v>0.03143</v>
      </c>
      <c r="L623" s="191">
        <f>VLOOKUP(A623,VBMA!$A:$AF,10,0)/100</f>
        <v>0.03148</v>
      </c>
      <c r="M623" s="191">
        <f>VLOOKUP(A623,VBMA!$A:$AF,13,0)/100</f>
        <v>0.03194</v>
      </c>
      <c r="N623" s="191">
        <f>VLOOKUP(A623,VBMA!$A:$AF,16,0)/100</f>
        <v>0.0324</v>
      </c>
      <c r="O623" s="191">
        <f>VLOOKUP(A623,VBMA!$A:$AF,19,0)/100</f>
        <v>0.03655</v>
      </c>
      <c r="P623" s="191">
        <f>VLOOKUP(A623,VBMA!$A:$AF,22,0)/100</f>
        <v>0.03748</v>
      </c>
      <c r="Q623" s="191">
        <f>VLOOKUP(A623,VBMA!$A:$AF,25,0)/100</f>
        <v>0.03847</v>
      </c>
      <c r="R623" s="191">
        <f>VLOOKUP(A623,VBMA!$A:$AF,28,0)/100</f>
        <v>0.03986</v>
      </c>
      <c r="S623" s="191">
        <f>VLOOKUP(A623,VBMA!$A:$AF,31,0)/100</f>
        <v>0.04088</v>
      </c>
    </row>
    <row r="624" ht="15.75" customHeight="1">
      <c r="A624" s="108">
        <f>VBMA!A623</f>
        <v>44820</v>
      </c>
      <c r="B624" s="148">
        <f>VLOOKUP(A624,'VNIBOR đã xử lý'!$A:$T,12,0)</f>
        <v>0.02209640678</v>
      </c>
      <c r="C624" s="148">
        <f>VLOOKUP(A624,'VNIBOR đã xử lý'!$A:$T,13,0)</f>
        <v>0.02343871186</v>
      </c>
      <c r="D624" s="148">
        <f>VLOOKUP(A624,'VNIBOR đã xử lý'!$A:$T,14,0)</f>
        <v>0.02395498305</v>
      </c>
      <c r="E624" s="148">
        <f>VLOOKUP(A624,'VNIBOR đã xử lý'!$A:$T,15,0)</f>
        <v>0.02591681356</v>
      </c>
      <c r="F624" s="148">
        <f>VLOOKUP(A624,'VNIBOR đã xử lý'!$A:$T,16,0)</f>
        <v>0.02767213559</v>
      </c>
      <c r="G624" s="148">
        <f>VLOOKUP(A624,'VNIBOR đã xử lý'!$A:$T,17,0)</f>
        <v>0.02829166102</v>
      </c>
      <c r="H624" s="148">
        <f>VLOOKUP(A624,'VNIBOR đã xử lý'!$A:$T,18,0)</f>
        <v>0.02973722034</v>
      </c>
      <c r="I624" s="148">
        <f>VLOOKUP(A624,'VNIBOR đã xử lý'!$A:$T,19,0)</f>
        <v>0.03009861017</v>
      </c>
      <c r="J624" s="191">
        <f>VLOOKUP(A624,VBMA!$A:$AF,4,0)/100</f>
        <v>0.03046</v>
      </c>
      <c r="K624" s="191">
        <f>VLOOKUP(A624,VBMA!$A:$AF,7,0)/100</f>
        <v>0.03129</v>
      </c>
      <c r="L624" s="191">
        <f>VLOOKUP(A624,VBMA!$A:$AF,10,0)/100</f>
        <v>0.03128</v>
      </c>
      <c r="M624" s="191">
        <f>VLOOKUP(A624,VBMA!$A:$AF,13,0)/100</f>
        <v>0.03191</v>
      </c>
      <c r="N624" s="191">
        <f>VLOOKUP(A624,VBMA!$A:$AF,16,0)/100</f>
        <v>0.03253</v>
      </c>
      <c r="O624" s="191">
        <f>VLOOKUP(A624,VBMA!$A:$AF,19,0)/100</f>
        <v>0.03645</v>
      </c>
      <c r="P624" s="191">
        <f>VLOOKUP(A624,VBMA!$A:$AF,22,0)/100</f>
        <v>0.03757</v>
      </c>
      <c r="Q624" s="191">
        <f>VLOOKUP(A624,VBMA!$A:$AF,25,0)/100</f>
        <v>0.03849</v>
      </c>
      <c r="R624" s="191">
        <f>VLOOKUP(A624,VBMA!$A:$AF,28,0)/100</f>
        <v>0.03992</v>
      </c>
      <c r="S624" s="191">
        <f>VLOOKUP(A624,VBMA!$A:$AF,31,0)/100</f>
        <v>0.04094</v>
      </c>
    </row>
    <row r="625" ht="15.75" customHeight="1">
      <c r="A625" s="108">
        <f>VBMA!A624</f>
        <v>44819</v>
      </c>
      <c r="B625" s="148">
        <f>VLOOKUP(A625,'VNIBOR đã xử lý'!$A:$T,12,0)</f>
        <v>0.0218245234</v>
      </c>
      <c r="C625" s="148">
        <f>VLOOKUP(A625,'VNIBOR đã xử lý'!$A:$T,13,0)</f>
        <v>0.02310831889</v>
      </c>
      <c r="D625" s="148">
        <f>VLOOKUP(A625,'VNIBOR đã xử lý'!$A:$T,14,0)</f>
        <v>0.02377589255</v>
      </c>
      <c r="E625" s="148">
        <f>VLOOKUP(A625,'VNIBOR đã xử lý'!$A:$T,15,0)</f>
        <v>0.02552185442</v>
      </c>
      <c r="F625" s="148">
        <f>VLOOKUP(A625,'VNIBOR đã xử lý'!$A:$T,16,0)</f>
        <v>0.02711376083</v>
      </c>
      <c r="G625" s="148">
        <f>VLOOKUP(A625,'VNIBOR đã xử lý'!$A:$T,17,0)</f>
        <v>0.02788403813</v>
      </c>
      <c r="H625" s="148">
        <f>VLOOKUP(A625,'VNIBOR đã xử lý'!$A:$T,18,0)</f>
        <v>0.02891107452</v>
      </c>
      <c r="I625" s="148">
        <f>VLOOKUP(A625,'VNIBOR đã xử lý'!$A:$T,19,0)</f>
        <v>0.02927053726</v>
      </c>
      <c r="J625" s="191">
        <f>VLOOKUP(A625,VBMA!$A:$AF,4,0)/100</f>
        <v>0.02963</v>
      </c>
      <c r="K625" s="191">
        <f>VLOOKUP(A625,VBMA!$A:$AF,7,0)/100</f>
        <v>0.03078</v>
      </c>
      <c r="L625" s="191">
        <f>VLOOKUP(A625,VBMA!$A:$AF,10,0)/100</f>
        <v>0.03084</v>
      </c>
      <c r="M625" s="191">
        <f>VLOOKUP(A625,VBMA!$A:$AF,13,0)/100</f>
        <v>0.03143</v>
      </c>
      <c r="N625" s="191">
        <f>VLOOKUP(A625,VBMA!$A:$AF,16,0)/100</f>
        <v>0.03202</v>
      </c>
      <c r="O625" s="191">
        <f>VLOOKUP(A625,VBMA!$A:$AF,19,0)/100</f>
        <v>0.03612</v>
      </c>
      <c r="P625" s="191">
        <f>VLOOKUP(A625,VBMA!$A:$AF,22,0)/100</f>
        <v>0.03714</v>
      </c>
      <c r="Q625" s="191">
        <f>VLOOKUP(A625,VBMA!$A:$AF,25,0)/100</f>
        <v>0.038</v>
      </c>
      <c r="R625" s="191">
        <f>VLOOKUP(A625,VBMA!$A:$AF,28,0)/100</f>
        <v>0.03956</v>
      </c>
      <c r="S625" s="191">
        <f>VLOOKUP(A625,VBMA!$A:$AF,31,0)/100</f>
        <v>0.0406</v>
      </c>
    </row>
    <row r="626" ht="15.75" customHeight="1">
      <c r="A626" s="108">
        <f>VBMA!A625</f>
        <v>44818</v>
      </c>
      <c r="B626" s="148">
        <f>VLOOKUP(A626,'VNIBOR đã xử lý'!$A:$T,12,0)</f>
        <v>0.02147027539</v>
      </c>
      <c r="C626" s="148">
        <f>VLOOKUP(A626,'VNIBOR đã xử lý'!$A:$T,13,0)</f>
        <v>0.02294922547</v>
      </c>
      <c r="D626" s="148">
        <f>VLOOKUP(A626,'VNIBOR đã xử lý'!$A:$T,14,0)</f>
        <v>0.02366320138</v>
      </c>
      <c r="E626" s="148">
        <f>VLOOKUP(A626,'VNIBOR đã xử lý'!$A:$T,15,0)</f>
        <v>0.02534614458</v>
      </c>
      <c r="F626" s="148">
        <f>VLOOKUP(A626,'VNIBOR đã xử lý'!$A:$T,16,0)</f>
        <v>0.02708008606</v>
      </c>
      <c r="G626" s="148">
        <f>VLOOKUP(A626,'VNIBOR đã xử lý'!$A:$T,17,0)</f>
        <v>0.02799805508</v>
      </c>
      <c r="H626" s="148">
        <f>VLOOKUP(A626,'VNIBOR đã xử lý'!$A:$T,18,0)</f>
        <v>0.02922201377</v>
      </c>
      <c r="I626" s="148">
        <f>VLOOKUP(A626,'VNIBOR đã xử lý'!$A:$T,19,0)</f>
        <v>0.02942600688</v>
      </c>
      <c r="J626" s="191">
        <f>VLOOKUP(A626,VBMA!$A:$AF,4,0)/100</f>
        <v>0.02963</v>
      </c>
      <c r="K626" s="191">
        <f>VLOOKUP(A626,VBMA!$A:$AF,7,0)/100</f>
        <v>0.03079</v>
      </c>
      <c r="L626" s="191">
        <f>VLOOKUP(A626,VBMA!$A:$AF,10,0)/100</f>
        <v>0.03086</v>
      </c>
      <c r="M626" s="191">
        <f>VLOOKUP(A626,VBMA!$A:$AF,13,0)/100</f>
        <v>0.03146</v>
      </c>
      <c r="N626" s="191">
        <f>VLOOKUP(A626,VBMA!$A:$AF,16,0)/100</f>
        <v>0.03206</v>
      </c>
      <c r="O626" s="191">
        <f>VLOOKUP(A626,VBMA!$A:$AF,19,0)/100</f>
        <v>0.03601</v>
      </c>
      <c r="P626" s="191">
        <f>VLOOKUP(A626,VBMA!$A:$AF,22,0)/100</f>
        <v>0.03705</v>
      </c>
      <c r="Q626" s="191">
        <f>VLOOKUP(A626,VBMA!$A:$AF,25,0)/100</f>
        <v>0.03802</v>
      </c>
      <c r="R626" s="191">
        <f>VLOOKUP(A626,VBMA!$A:$AF,28,0)/100</f>
        <v>0.03956</v>
      </c>
      <c r="S626" s="191">
        <f>VLOOKUP(A626,VBMA!$A:$AF,31,0)/100</f>
        <v>0.0406</v>
      </c>
    </row>
    <row r="627" ht="15.75" customHeight="1">
      <c r="A627" s="108">
        <f>VBMA!A626</f>
        <v>44817</v>
      </c>
      <c r="B627" s="148">
        <f>VLOOKUP(A627,'VNIBOR đã xử lý'!$A:$T,12,0)</f>
        <v>0.0216272117</v>
      </c>
      <c r="C627" s="148">
        <f>VLOOKUP(A627,'VNIBOR đã xử lý'!$A:$T,13,0)</f>
        <v>0.02263547332</v>
      </c>
      <c r="D627" s="148">
        <f>VLOOKUP(A627,'VNIBOR đã xử lý'!$A:$T,14,0)</f>
        <v>0.02324043029</v>
      </c>
      <c r="E627" s="148">
        <f>VLOOKUP(A627,'VNIBOR đã xử lý'!$A:$T,15,0)</f>
        <v>0.02490406196</v>
      </c>
      <c r="F627" s="148">
        <f>VLOOKUP(A627,'VNIBOR đã xử lý'!$A:$T,16,0)</f>
        <v>0.02676934596</v>
      </c>
      <c r="G627" s="148">
        <f>VLOOKUP(A627,'VNIBOR đã xử lý'!$A:$T,17,0)</f>
        <v>0.02752554217</v>
      </c>
      <c r="H627" s="148">
        <f>VLOOKUP(A627,'VNIBOR đã xử lý'!$A:$T,18,0)</f>
        <v>0.02888669535</v>
      </c>
      <c r="I627" s="148">
        <f>VLOOKUP(A627,'VNIBOR đã xử lý'!$A:$T,19,0)</f>
        <v>0.02908834768</v>
      </c>
      <c r="J627" s="191">
        <f>VLOOKUP(A627,VBMA!$A:$AF,4,0)/100</f>
        <v>0.02929</v>
      </c>
      <c r="K627" s="191">
        <f>VLOOKUP(A627,VBMA!$A:$AF,7,0)/100</f>
        <v>0.03041</v>
      </c>
      <c r="L627" s="191">
        <f>VLOOKUP(A627,VBMA!$A:$AF,10,0)/100</f>
        <v>0.03064</v>
      </c>
      <c r="M627" s="191">
        <f>VLOOKUP(A627,VBMA!$A:$AF,13,0)/100</f>
        <v>0.03111</v>
      </c>
      <c r="N627" s="191">
        <f>VLOOKUP(A627,VBMA!$A:$AF,16,0)/100</f>
        <v>0.03158</v>
      </c>
      <c r="O627" s="191">
        <f>VLOOKUP(A627,VBMA!$A:$AF,19,0)/100</f>
        <v>0.0357</v>
      </c>
      <c r="P627" s="191">
        <f>VLOOKUP(A627,VBMA!$A:$AF,22,0)/100</f>
        <v>0.03659</v>
      </c>
      <c r="Q627" s="191">
        <f>VLOOKUP(A627,VBMA!$A:$AF,25,0)/100</f>
        <v>0.03781</v>
      </c>
      <c r="R627" s="191">
        <f>VLOOKUP(A627,VBMA!$A:$AF,28,0)/100</f>
        <v>0.03952</v>
      </c>
      <c r="S627" s="191">
        <f>VLOOKUP(A627,VBMA!$A:$AF,31,0)/100</f>
        <v>0.04044</v>
      </c>
    </row>
    <row r="628" ht="15.75" customHeight="1">
      <c r="A628" s="108">
        <f>VBMA!A627</f>
        <v>44816</v>
      </c>
      <c r="B628" s="148">
        <f>VLOOKUP(A628,'VNIBOR đã xử lý'!$A:$T,12,0)</f>
        <v>0.02159719512</v>
      </c>
      <c r="C628" s="148">
        <f>VLOOKUP(A628,'VNIBOR đã xử lý'!$A:$T,13,0)</f>
        <v>0.0225947561</v>
      </c>
      <c r="D628" s="148">
        <f>VLOOKUP(A628,'VNIBOR đã xử lý'!$A:$T,14,0)</f>
        <v>0.02329304878</v>
      </c>
      <c r="E628" s="148">
        <f>VLOOKUP(A628,'VNIBOR đã xử lý'!$A:$T,15,0)</f>
        <v>0.02478939024</v>
      </c>
      <c r="F628" s="148">
        <f>VLOOKUP(A628,'VNIBOR đã xử lý'!$A:$T,16,0)</f>
        <v>0.02653512195</v>
      </c>
      <c r="G628" s="148">
        <f>VLOOKUP(A628,'VNIBOR đã xử lý'!$A:$T,17,0)</f>
        <v>0.02728329268</v>
      </c>
      <c r="H628" s="148">
        <f>VLOOKUP(A628,'VNIBOR đã xử lý'!$A:$T,18,0)</f>
        <v>0.0285302439</v>
      </c>
      <c r="I628" s="148">
        <f>VLOOKUP(A628,'VNIBOR đã xử lý'!$A:$T,19,0)</f>
        <v>0.02858012195</v>
      </c>
      <c r="J628" s="191">
        <f>VLOOKUP(A628,VBMA!$A:$AF,4,0)/100</f>
        <v>0.02863</v>
      </c>
      <c r="K628" s="191">
        <f>VLOOKUP(A628,VBMA!$A:$AF,7,0)/100</f>
        <v>0.03045</v>
      </c>
      <c r="L628" s="191">
        <f>VLOOKUP(A628,VBMA!$A:$AF,10,0)/100</f>
        <v>0.03065</v>
      </c>
      <c r="M628" s="191">
        <f>VLOOKUP(A628,VBMA!$A:$AF,13,0)/100</f>
        <v>0.03103</v>
      </c>
      <c r="N628" s="191">
        <f>VLOOKUP(A628,VBMA!$A:$AF,16,0)/100</f>
        <v>0.03141</v>
      </c>
      <c r="O628" s="191">
        <f>VLOOKUP(A628,VBMA!$A:$AF,19,0)/100</f>
        <v>0.03547</v>
      </c>
      <c r="P628" s="191">
        <f>VLOOKUP(A628,VBMA!$A:$AF,22,0)/100</f>
        <v>0.03655</v>
      </c>
      <c r="Q628" s="191">
        <f>VLOOKUP(A628,VBMA!$A:$AF,25,0)/100</f>
        <v>0.03774</v>
      </c>
      <c r="R628" s="191">
        <f>VLOOKUP(A628,VBMA!$A:$AF,28,0)/100</f>
        <v>0.03944</v>
      </c>
      <c r="S628" s="191">
        <f>VLOOKUP(A628,VBMA!$A:$AF,31,0)/100</f>
        <v>0.04031</v>
      </c>
    </row>
    <row r="629" ht="15.75" customHeight="1">
      <c r="A629" s="108">
        <f>VBMA!A628</f>
        <v>44813</v>
      </c>
      <c r="B629" s="148">
        <f>VLOOKUP(A629,'VNIBOR đã xử lý'!$A:$T,12,0)</f>
        <v>0.02223788927</v>
      </c>
      <c r="C629" s="148">
        <f>VLOOKUP(A629,'VNIBOR đã xử lý'!$A:$T,13,0)</f>
        <v>0.02312543253</v>
      </c>
      <c r="D629" s="148">
        <f>VLOOKUP(A629,'VNIBOR đã xử lý'!$A:$T,14,0)</f>
        <v>0.02401297578</v>
      </c>
      <c r="E629" s="148">
        <f>VLOOKUP(A629,'VNIBOR đã xử lý'!$A:$T,15,0)</f>
        <v>0.02544290657</v>
      </c>
      <c r="F629" s="148">
        <f>VLOOKUP(A629,'VNIBOR đã xử lý'!$A:$T,16,0)</f>
        <v>0.02657698962</v>
      </c>
      <c r="G629" s="148">
        <f>VLOOKUP(A629,'VNIBOR đã xử lý'!$A:$T,17,0)</f>
        <v>0.02716868512</v>
      </c>
      <c r="H629" s="148">
        <f>VLOOKUP(A629,'VNIBOR đã xử lý'!$A:$T,18,0)</f>
        <v>0.02840138408</v>
      </c>
      <c r="I629" s="148">
        <f>VLOOKUP(A629,'VNIBOR đã xử lý'!$A:$T,19,0)</f>
        <v>0.02845069204</v>
      </c>
      <c r="J629" s="191">
        <f>VLOOKUP(A629,VBMA!$A:$AF,4,0)/100</f>
        <v>0.0285</v>
      </c>
      <c r="K629" s="191">
        <f>VLOOKUP(A629,VBMA!$A:$AF,7,0)/100</f>
        <v>0.03049</v>
      </c>
      <c r="L629" s="191">
        <f>VLOOKUP(A629,VBMA!$A:$AF,10,0)/100</f>
        <v>0.0308</v>
      </c>
      <c r="M629" s="191">
        <f>VLOOKUP(A629,VBMA!$A:$AF,13,0)/100</f>
        <v>0.03116</v>
      </c>
      <c r="N629" s="191">
        <f>VLOOKUP(A629,VBMA!$A:$AF,16,0)/100</f>
        <v>0.03151</v>
      </c>
      <c r="O629" s="191">
        <f>VLOOKUP(A629,VBMA!$A:$AF,19,0)/100</f>
        <v>0.0355</v>
      </c>
      <c r="P629" s="191">
        <f>VLOOKUP(A629,VBMA!$A:$AF,22,0)/100</f>
        <v>0.03668</v>
      </c>
      <c r="Q629" s="191">
        <f>VLOOKUP(A629,VBMA!$A:$AF,25,0)/100</f>
        <v>0.03771</v>
      </c>
      <c r="R629" s="191">
        <f>VLOOKUP(A629,VBMA!$A:$AF,28,0)/100</f>
        <v>0.03948</v>
      </c>
      <c r="S629" s="191">
        <f>VLOOKUP(A629,VBMA!$A:$AF,31,0)/100</f>
        <v>0.04031</v>
      </c>
    </row>
    <row r="630" ht="15.75" customHeight="1">
      <c r="A630" s="108">
        <f>VBMA!A629</f>
        <v>44812</v>
      </c>
      <c r="B630" s="148">
        <f>VLOOKUP(A630,'VNIBOR đã xử lý'!$A:$T,12,0)</f>
        <v>0.02616020202</v>
      </c>
      <c r="C630" s="148">
        <f>VLOOKUP(A630,'VNIBOR đã xử lý'!$A:$T,13,0)</f>
        <v>0.02711845118</v>
      </c>
      <c r="D630" s="148">
        <f>VLOOKUP(A630,'VNIBOR đã xử lý'!$A:$T,14,0)</f>
        <v>0.02745383838</v>
      </c>
      <c r="E630" s="148">
        <f>VLOOKUP(A630,'VNIBOR đã xử lý'!$A:$T,15,0)</f>
        <v>0.02783713805</v>
      </c>
      <c r="F630" s="148">
        <f>VLOOKUP(A630,'VNIBOR đã xử lý'!$A:$T,16,0)</f>
        <v>0.02846</v>
      </c>
      <c r="G630" s="148">
        <f>VLOOKUP(A630,'VNIBOR đã xử lý'!$A:$T,17,0)</f>
        <v>0.02860373737</v>
      </c>
      <c r="H630" s="148">
        <f>VLOOKUP(A630,'VNIBOR đã xử lý'!$A:$T,18,0)</f>
        <v>0.02903494949</v>
      </c>
      <c r="I630" s="148">
        <f>VLOOKUP(A630,'VNIBOR đã xử lý'!$A:$T,19,0)</f>
        <v>0.02874747475</v>
      </c>
      <c r="J630" s="191">
        <f>VLOOKUP(A630,VBMA!$A:$AF,4,0)/100</f>
        <v>0.02846</v>
      </c>
      <c r="K630" s="191">
        <f>VLOOKUP(A630,VBMA!$A:$AF,7,0)/100</f>
        <v>0.03066</v>
      </c>
      <c r="L630" s="191">
        <f>VLOOKUP(A630,VBMA!$A:$AF,10,0)/100</f>
        <v>0.03088</v>
      </c>
      <c r="M630" s="191">
        <f>VLOOKUP(A630,VBMA!$A:$AF,13,0)/100</f>
        <v>0.03131</v>
      </c>
      <c r="N630" s="191">
        <f>VLOOKUP(A630,VBMA!$A:$AF,16,0)/100</f>
        <v>0.03174</v>
      </c>
      <c r="O630" s="191">
        <f>VLOOKUP(A630,VBMA!$A:$AF,19,0)/100</f>
        <v>0.03567</v>
      </c>
      <c r="P630" s="191">
        <f>VLOOKUP(A630,VBMA!$A:$AF,22,0)/100</f>
        <v>0.03683</v>
      </c>
      <c r="Q630" s="191">
        <f>VLOOKUP(A630,VBMA!$A:$AF,25,0)/100</f>
        <v>0.03798</v>
      </c>
      <c r="R630" s="191">
        <f>VLOOKUP(A630,VBMA!$A:$AF,28,0)/100</f>
        <v>0.03944</v>
      </c>
      <c r="S630" s="191">
        <f>VLOOKUP(A630,VBMA!$A:$AF,31,0)/100</f>
        <v>0.04031</v>
      </c>
    </row>
    <row r="631" ht="15.75" customHeight="1">
      <c r="A631" s="108">
        <f>VBMA!A630</f>
        <v>44811</v>
      </c>
      <c r="B631" s="148">
        <f>VLOOKUP(A631,'VNIBOR đã xử lý'!$A:$T,12,0)</f>
        <v>0.02916</v>
      </c>
      <c r="C631" s="148">
        <f>VLOOKUP(A631,'VNIBOR đã xử lý'!$A:$T,13,0)</f>
        <v>0.02934</v>
      </c>
      <c r="D631" s="148">
        <f>VLOOKUP(A631,'VNIBOR đã xử lý'!$A:$T,14,0)</f>
        <v>0.029025</v>
      </c>
      <c r="E631" s="148">
        <f>VLOOKUP(A631,'VNIBOR đã xử lý'!$A:$T,15,0)</f>
        <v>0.027945</v>
      </c>
      <c r="F631" s="148">
        <f>VLOOKUP(A631,'VNIBOR đã xử lý'!$A:$T,16,0)</f>
        <v>0.02817</v>
      </c>
      <c r="G631" s="148">
        <f>VLOOKUP(A631,'VNIBOR đã xử lý'!$A:$T,17,0)</f>
        <v>0.028305</v>
      </c>
      <c r="H631" s="148">
        <f>VLOOKUP(A631,'VNIBOR đã xử lý'!$A:$T,18,0)</f>
        <v>0.02817</v>
      </c>
      <c r="I631" s="148">
        <f>VLOOKUP(A631,'VNIBOR đã xử lý'!$A:$T,19,0)</f>
        <v>0.0279</v>
      </c>
      <c r="J631" s="191">
        <f>VLOOKUP(A631,VBMA!$A:$AF,4,0)/100</f>
        <v>0.02763</v>
      </c>
      <c r="K631" s="191">
        <f>VLOOKUP(A631,VBMA!$A:$AF,7,0)/100</f>
        <v>0.03083</v>
      </c>
      <c r="L631" s="191">
        <f>VLOOKUP(A631,VBMA!$A:$AF,10,0)/100</f>
        <v>0.03106</v>
      </c>
      <c r="M631" s="191">
        <f>VLOOKUP(A631,VBMA!$A:$AF,13,0)/100</f>
        <v>0.03147</v>
      </c>
      <c r="N631" s="191">
        <f>VLOOKUP(A631,VBMA!$A:$AF,16,0)/100</f>
        <v>0.03189</v>
      </c>
      <c r="O631" s="191">
        <f>VLOOKUP(A631,VBMA!$A:$AF,19,0)/100</f>
        <v>0.03563</v>
      </c>
      <c r="P631" s="191">
        <f>VLOOKUP(A631,VBMA!$A:$AF,22,0)/100</f>
        <v>0.03671</v>
      </c>
      <c r="Q631" s="191">
        <f>VLOOKUP(A631,VBMA!$A:$AF,25,0)/100</f>
        <v>0.03803</v>
      </c>
      <c r="R631" s="191">
        <f>VLOOKUP(A631,VBMA!$A:$AF,28,0)/100</f>
        <v>0.0394</v>
      </c>
      <c r="S631" s="191">
        <f>VLOOKUP(A631,VBMA!$A:$AF,31,0)/100</f>
        <v>0.04027</v>
      </c>
    </row>
    <row r="632" ht="15.75" customHeight="1">
      <c r="A632" s="108">
        <f>VBMA!A631</f>
        <v>44810</v>
      </c>
      <c r="B632" s="148">
        <f>VLOOKUP(A632,'VNIBOR đã xử lý'!$A:$T,12,0)</f>
        <v>0.02606385841</v>
      </c>
      <c r="C632" s="148">
        <f>VLOOKUP(A632,'VNIBOR đã xử lý'!$A:$T,13,0)</f>
        <v>0.02668670796</v>
      </c>
      <c r="D632" s="148">
        <f>VLOOKUP(A632,'VNIBOR đã xử lý'!$A:$T,14,0)</f>
        <v>0.02683044248</v>
      </c>
      <c r="E632" s="148">
        <f>VLOOKUP(A632,'VNIBOR đã xử lý'!$A:$T,15,0)</f>
        <v>0.02668670796</v>
      </c>
      <c r="F632" s="148">
        <f>VLOOKUP(A632,'VNIBOR đã xử lý'!$A:$T,16,0)</f>
        <v>0.02697417699</v>
      </c>
      <c r="G632" s="148">
        <f>VLOOKUP(A632,'VNIBOR đã xử lý'!$A:$T,17,0)</f>
        <v>0.0270220885</v>
      </c>
      <c r="H632" s="148">
        <f>VLOOKUP(A632,'VNIBOR đã xử lý'!$A:$T,18,0)</f>
        <v>0.02726164602</v>
      </c>
      <c r="I632" s="148">
        <f>VLOOKUP(A632,'VNIBOR đã xử lý'!$A:$T,19,0)</f>
        <v>0.02716582301</v>
      </c>
      <c r="J632" s="191">
        <f>VLOOKUP(A632,VBMA!$A:$AF,4,0)/100</f>
        <v>0.02707</v>
      </c>
      <c r="K632" s="191">
        <f>VLOOKUP(A632,VBMA!$A:$AF,7,0)/100</f>
        <v>0.03096</v>
      </c>
      <c r="L632" s="191">
        <f>VLOOKUP(A632,VBMA!$A:$AF,10,0)/100</f>
        <v>0.03107</v>
      </c>
      <c r="M632" s="191">
        <f>VLOOKUP(A632,VBMA!$A:$AF,13,0)/100</f>
        <v>0.03125</v>
      </c>
      <c r="N632" s="191">
        <f>VLOOKUP(A632,VBMA!$A:$AF,16,0)/100</f>
        <v>0.03143</v>
      </c>
      <c r="O632" s="191">
        <f>VLOOKUP(A632,VBMA!$A:$AF,19,0)/100</f>
        <v>0.03461</v>
      </c>
      <c r="P632" s="191">
        <f>VLOOKUP(A632,VBMA!$A:$AF,22,0)/100</f>
        <v>0.03626</v>
      </c>
      <c r="Q632" s="191">
        <f>VLOOKUP(A632,VBMA!$A:$AF,25,0)/100</f>
        <v>0.03725</v>
      </c>
      <c r="R632" s="191">
        <f>VLOOKUP(A632,VBMA!$A:$AF,28,0)/100</f>
        <v>0.03919</v>
      </c>
      <c r="S632" s="191">
        <f>VLOOKUP(A632,VBMA!$A:$AF,31,0)/100</f>
        <v>0.03967</v>
      </c>
    </row>
    <row r="633" ht="15.75" customHeight="1">
      <c r="A633" s="108">
        <f>VBMA!A632</f>
        <v>44809</v>
      </c>
      <c r="B633" s="148">
        <f>VLOOKUP(A633,'VNIBOR đã xử lý'!$A:$T,12,0)</f>
        <v>0.02508548983</v>
      </c>
      <c r="C633" s="148">
        <f>VLOOKUP(A633,'VNIBOR đã xử lý'!$A:$T,13,0)</f>
        <v>0.02547365989</v>
      </c>
      <c r="D633" s="148">
        <f>VLOOKUP(A633,'VNIBOR đã xử lý'!$A:$T,14,0)</f>
        <v>0.02571626617</v>
      </c>
      <c r="E633" s="148">
        <f>VLOOKUP(A633,'VNIBOR đã xử lý'!$A:$T,15,0)</f>
        <v>0.02610443623</v>
      </c>
      <c r="F633" s="148">
        <f>VLOOKUP(A633,'VNIBOR đã xử lý'!$A:$T,16,0)</f>
        <v>0.02586182994</v>
      </c>
      <c r="G633" s="148">
        <f>VLOOKUP(A633,'VNIBOR đã xử lý'!$A:$T,17,0)</f>
        <v>0.02605591497</v>
      </c>
      <c r="H633" s="148">
        <f>VLOOKUP(A633,'VNIBOR đã xử lý'!$A:$T,18,0)</f>
        <v>0.02615295749</v>
      </c>
      <c r="I633" s="148">
        <f>VLOOKUP(A633,'VNIBOR đã xử lý'!$A:$T,19,0)</f>
        <v>0.02620147874</v>
      </c>
      <c r="J633" s="191">
        <f>VLOOKUP(A633,VBMA!$A:$AF,4,0)/100</f>
        <v>0.02625</v>
      </c>
      <c r="K633" s="191">
        <f>VLOOKUP(A633,VBMA!$A:$AF,7,0)/100</f>
        <v>0.03103</v>
      </c>
      <c r="L633" s="191">
        <f>VLOOKUP(A633,VBMA!$A:$AF,10,0)/100</f>
        <v>0.03118</v>
      </c>
      <c r="M633" s="191">
        <f>VLOOKUP(A633,VBMA!$A:$AF,13,0)/100</f>
        <v>0.03114</v>
      </c>
      <c r="N633" s="191">
        <f>VLOOKUP(A633,VBMA!$A:$AF,16,0)/100</f>
        <v>0.0311</v>
      </c>
      <c r="O633" s="191">
        <f>VLOOKUP(A633,VBMA!$A:$AF,19,0)/100</f>
        <v>0.03384</v>
      </c>
      <c r="P633" s="191">
        <f>VLOOKUP(A633,VBMA!$A:$AF,22,0)/100</f>
        <v>0.03568</v>
      </c>
      <c r="Q633" s="191">
        <f>VLOOKUP(A633,VBMA!$A:$AF,25,0)/100</f>
        <v>0.03681</v>
      </c>
      <c r="R633" s="191">
        <f>VLOOKUP(A633,VBMA!$A:$AF,28,0)/100</f>
        <v>0.03927</v>
      </c>
      <c r="S633" s="191">
        <f>VLOOKUP(A633,VBMA!$A:$AF,31,0)/100</f>
        <v>0.04015</v>
      </c>
    </row>
    <row r="634" ht="15.75" customHeight="1">
      <c r="A634" s="108">
        <f>VBMA!A633</f>
        <v>44804</v>
      </c>
      <c r="B634" s="148">
        <f>VLOOKUP(A634,'VNIBOR đã xử lý'!$A:$T,12,0)</f>
        <v>0.02446998194</v>
      </c>
      <c r="C634" s="148">
        <f>VLOOKUP(A634,'VNIBOR đã xử lý'!$A:$T,13,0)</f>
        <v>0.02476187039</v>
      </c>
      <c r="D634" s="148">
        <f>VLOOKUP(A634,'VNIBOR đã xử lý'!$A:$T,14,0)</f>
        <v>0.02476187039</v>
      </c>
      <c r="E634" s="148">
        <f>VLOOKUP(A634,'VNIBOR đã xử lý'!$A:$T,15,0)</f>
        <v>0.02461592617</v>
      </c>
      <c r="F634" s="148">
        <f>VLOOKUP(A634,'VNIBOR đã xử lý'!$A:$T,16,0)</f>
        <v>0.0249564627</v>
      </c>
      <c r="G634" s="148">
        <f>VLOOKUP(A634,'VNIBOR đã xử lý'!$A:$T,17,0)</f>
        <v>0.02524835115</v>
      </c>
      <c r="H634" s="148">
        <f>VLOOKUP(A634,'VNIBOR đã xử lý'!$A:$T,18,0)</f>
        <v>0.02583212805</v>
      </c>
      <c r="I634" s="148">
        <f>VLOOKUP(A634,'VNIBOR đã xử lý'!$A:$T,19,0)</f>
        <v>0.0259294242</v>
      </c>
      <c r="J634" s="191">
        <f>VLOOKUP(A634,VBMA!$A:$AF,4,0)/100</f>
        <v>0.02603</v>
      </c>
      <c r="K634" s="191">
        <f>VLOOKUP(A634,VBMA!$A:$AF,7,0)/100</f>
        <v>0.03058</v>
      </c>
      <c r="L634" s="191">
        <f>VLOOKUP(A634,VBMA!$A:$AF,10,0)/100</f>
        <v>0.03092</v>
      </c>
      <c r="M634" s="191">
        <f>VLOOKUP(A634,VBMA!$A:$AF,13,0)/100</f>
        <v>0.03088</v>
      </c>
      <c r="N634" s="191">
        <f>VLOOKUP(A634,VBMA!$A:$AF,16,0)/100</f>
        <v>0.03083</v>
      </c>
      <c r="O634" s="191">
        <f>VLOOKUP(A634,VBMA!$A:$AF,19,0)/100</f>
        <v>0.0337</v>
      </c>
      <c r="P634" s="191">
        <f>VLOOKUP(A634,VBMA!$A:$AF,22,0)/100</f>
        <v>0.03546</v>
      </c>
      <c r="Q634" s="191">
        <f>VLOOKUP(A634,VBMA!$A:$AF,25,0)/100</f>
        <v>0.03675</v>
      </c>
      <c r="R634" s="191">
        <f>VLOOKUP(A634,VBMA!$A:$AF,28,0)/100</f>
        <v>0.03919</v>
      </c>
      <c r="S634" s="191">
        <f>VLOOKUP(A634,VBMA!$A:$AF,31,0)/100</f>
        <v>0.04006</v>
      </c>
    </row>
    <row r="635" ht="15.75" customHeight="1">
      <c r="A635" s="108">
        <f>VBMA!A634</f>
        <v>44803</v>
      </c>
      <c r="B635" s="148">
        <f>VLOOKUP(A635,'VNIBOR đã xử lý'!$A:$T,12,0)</f>
        <v>0.02146870229</v>
      </c>
      <c r="C635" s="148">
        <f>VLOOKUP(A635,'VNIBOR đã xử lý'!$A:$T,13,0)</f>
        <v>0.02224938237</v>
      </c>
      <c r="D635" s="148">
        <f>VLOOKUP(A635,'VNIBOR đã xử lý'!$A:$T,14,0)</f>
        <v>0.02293247745</v>
      </c>
      <c r="E635" s="148">
        <f>VLOOKUP(A635,'VNIBOR đã xử lý'!$A:$T,15,0)</f>
        <v>0.02381074254</v>
      </c>
      <c r="F635" s="148">
        <f>VLOOKUP(A635,'VNIBOR đã xử lý'!$A:$T,16,0)</f>
        <v>0.0243962526</v>
      </c>
      <c r="G635" s="148">
        <f>VLOOKUP(A635,'VNIBOR đã xử lý'!$A:$T,17,0)</f>
        <v>0.02449383761</v>
      </c>
      <c r="H635" s="148">
        <f>VLOOKUP(A635,'VNIBOR đã xử lý'!$A:$T,18,0)</f>
        <v>0.02517693269</v>
      </c>
      <c r="I635" s="148">
        <f>VLOOKUP(A635,'VNIBOR đã xử lý'!$A:$T,19,0)</f>
        <v>0.02561606523</v>
      </c>
      <c r="J635" s="191">
        <f>VLOOKUP(A635,VBMA!$A:$AF,4,0)/100</f>
        <v>0.02607</v>
      </c>
      <c r="K635" s="191">
        <f>VLOOKUP(A635,VBMA!$A:$AF,7,0)/100</f>
        <v>0.03055</v>
      </c>
      <c r="L635" s="191">
        <f>VLOOKUP(A635,VBMA!$A:$AF,10,0)/100</f>
        <v>0.03078</v>
      </c>
      <c r="M635" s="191">
        <f>VLOOKUP(A635,VBMA!$A:$AF,13,0)/100</f>
        <v>0.03077</v>
      </c>
      <c r="N635" s="191">
        <f>VLOOKUP(A635,VBMA!$A:$AF,16,0)/100</f>
        <v>0.03076</v>
      </c>
      <c r="O635" s="191">
        <f>VLOOKUP(A635,VBMA!$A:$AF,19,0)/100</f>
        <v>0.03356</v>
      </c>
      <c r="P635" s="191">
        <f>VLOOKUP(A635,VBMA!$A:$AF,22,0)/100</f>
        <v>0.03555</v>
      </c>
      <c r="Q635" s="191">
        <f>VLOOKUP(A635,VBMA!$A:$AF,25,0)/100</f>
        <v>0.03674</v>
      </c>
      <c r="R635" s="191">
        <f>VLOOKUP(A635,VBMA!$A:$AF,28,0)/100</f>
        <v>0.0392</v>
      </c>
      <c r="S635" s="191">
        <f>VLOOKUP(A635,VBMA!$A:$AF,31,0)/100</f>
        <v>0.03995</v>
      </c>
    </row>
    <row r="636" ht="15.75" customHeight="1">
      <c r="A636" s="108">
        <f>VBMA!A635</f>
        <v>44802</v>
      </c>
      <c r="B636" s="148">
        <f>VLOOKUP(A636,'VNIBOR đã xử lý'!$A:$T,12,0)</f>
        <v>0.01954043522</v>
      </c>
      <c r="C636" s="148">
        <f>VLOOKUP(A636,'VNIBOR đã xử lý'!$A:$T,13,0)</f>
        <v>0.0213615841</v>
      </c>
      <c r="D636" s="148">
        <f>VLOOKUP(A636,'VNIBOR đã xử lý'!$A:$T,14,0)</f>
        <v>0.02195222698</v>
      </c>
      <c r="E636" s="148">
        <f>VLOOKUP(A636,'VNIBOR đã xử lý'!$A:$T,15,0)</f>
        <v>0.02313351273</v>
      </c>
      <c r="F636" s="148">
        <f>VLOOKUP(A636,'VNIBOR đã xử lý'!$A:$T,16,0)</f>
        <v>0.02441323897</v>
      </c>
      <c r="G636" s="148">
        <f>VLOOKUP(A636,'VNIBOR đã xử lý'!$A:$T,17,0)</f>
        <v>0.02475778065</v>
      </c>
      <c r="H636" s="148">
        <f>VLOOKUP(A636,'VNIBOR đã xử lý'!$A:$T,18,0)</f>
        <v>0.02529920329</v>
      </c>
      <c r="I636" s="148">
        <f>VLOOKUP(A636,'VNIBOR đã xử lý'!$A:$T,19,0)</f>
        <v>0.02569296521</v>
      </c>
      <c r="J636" s="191">
        <f>VLOOKUP(A636,VBMA!$A:$AF,4,0)/100</f>
        <v>0.0261</v>
      </c>
      <c r="K636" s="191">
        <f>VLOOKUP(A636,VBMA!$A:$AF,7,0)/100</f>
        <v>0.03052</v>
      </c>
      <c r="L636" s="191">
        <f>VLOOKUP(A636,VBMA!$A:$AF,10,0)/100</f>
        <v>0.03076</v>
      </c>
      <c r="M636" s="191">
        <f>VLOOKUP(A636,VBMA!$A:$AF,13,0)/100</f>
        <v>0.03076</v>
      </c>
      <c r="N636" s="191">
        <f>VLOOKUP(A636,VBMA!$A:$AF,16,0)/100</f>
        <v>0.03075</v>
      </c>
      <c r="O636" s="191">
        <f>VLOOKUP(A636,VBMA!$A:$AF,19,0)/100</f>
        <v>0.03354</v>
      </c>
      <c r="P636" s="191">
        <f>VLOOKUP(A636,VBMA!$A:$AF,22,0)/100</f>
        <v>0.03549</v>
      </c>
      <c r="Q636" s="191">
        <f>VLOOKUP(A636,VBMA!$A:$AF,25,0)/100</f>
        <v>0.03675</v>
      </c>
      <c r="R636" s="191">
        <f>VLOOKUP(A636,VBMA!$A:$AF,28,0)/100</f>
        <v>0.03915</v>
      </c>
      <c r="S636" s="191">
        <f>VLOOKUP(A636,VBMA!$A:$AF,31,0)/100</f>
        <v>0.04</v>
      </c>
    </row>
    <row r="637" ht="15.75" customHeight="1">
      <c r="A637" s="108">
        <f>VBMA!A636</f>
        <v>44799</v>
      </c>
      <c r="B637" s="148">
        <f>VLOOKUP(A637,'VNIBOR đã xử lý'!$A:$T,12,0)</f>
        <v>0.01851844667</v>
      </c>
      <c r="C637" s="148">
        <f>VLOOKUP(A637,'VNIBOR đã xử lý'!$A:$T,13,0)</f>
        <v>0.0210181819</v>
      </c>
      <c r="D637" s="148">
        <f>VLOOKUP(A637,'VNIBOR đã xử lý'!$A:$T,14,0)</f>
        <v>0.02203848199</v>
      </c>
      <c r="E637" s="148">
        <f>VLOOKUP(A637,'VNIBOR đã xử lý'!$A:$T,15,0)</f>
        <v>0.02356893213</v>
      </c>
      <c r="F637" s="148">
        <f>VLOOKUP(A637,'VNIBOR đã xử lý'!$A:$T,16,0)</f>
        <v>0.02474227723</v>
      </c>
      <c r="G637" s="148">
        <f>VLOOKUP(A637,'VNIBOR đã xử lý'!$A:$T,17,0)</f>
        <v>0.02525242728</v>
      </c>
      <c r="H637" s="148">
        <f>VLOOKUP(A637,'VNIBOR đã xử lý'!$A:$T,18,0)</f>
        <v>0.0255075023</v>
      </c>
      <c r="I637" s="148">
        <f>VLOOKUP(A637,'VNIBOR đã xử lý'!$A:$T,19,0)</f>
        <v>0.02581359233</v>
      </c>
      <c r="J637" s="191">
        <f>VLOOKUP(A637,VBMA!$A:$AF,4,0)/100</f>
        <v>0.02613</v>
      </c>
      <c r="K637" s="191">
        <f>VLOOKUP(A637,VBMA!$A:$AF,7,0)/100</f>
        <v>0.03037</v>
      </c>
      <c r="L637" s="191">
        <f>VLOOKUP(A637,VBMA!$A:$AF,10,0)/100</f>
        <v>0.03056</v>
      </c>
      <c r="M637" s="191">
        <f>VLOOKUP(A637,VBMA!$A:$AF,13,0)/100</f>
        <v>0.03064</v>
      </c>
      <c r="N637" s="191">
        <f>VLOOKUP(A637,VBMA!$A:$AF,16,0)/100</f>
        <v>0.03073</v>
      </c>
      <c r="O637" s="191">
        <f>VLOOKUP(A637,VBMA!$A:$AF,19,0)/100</f>
        <v>0.0335</v>
      </c>
      <c r="P637" s="191">
        <f>VLOOKUP(A637,VBMA!$A:$AF,22,0)/100</f>
        <v>0.03533</v>
      </c>
      <c r="Q637" s="191">
        <f>VLOOKUP(A637,VBMA!$A:$AF,25,0)/100</f>
        <v>0.03661</v>
      </c>
      <c r="R637" s="191">
        <f>VLOOKUP(A637,VBMA!$A:$AF,28,0)/100</f>
        <v>0.03915</v>
      </c>
      <c r="S637" s="191">
        <f>VLOOKUP(A637,VBMA!$A:$AF,31,0)/100</f>
        <v>0.03998</v>
      </c>
    </row>
    <row r="638" ht="15.75" customHeight="1">
      <c r="A638" s="108">
        <f>VBMA!A637</f>
        <v>44798</v>
      </c>
      <c r="B638" s="148">
        <f>VLOOKUP(A638,'VNIBOR đã xử lý'!$A:$T,12,0)</f>
        <v>0.01862026041</v>
      </c>
      <c r="C638" s="148">
        <f>VLOOKUP(A638,'VNIBOR đã xử lý'!$A:$T,13,0)</f>
        <v>0.02061707118</v>
      </c>
      <c r="D638" s="148">
        <f>VLOOKUP(A638,'VNIBOR đã xử lý'!$A:$T,14,0)</f>
        <v>0.02161547656</v>
      </c>
      <c r="E638" s="148">
        <f>VLOOKUP(A638,'VNIBOR đã xử lý'!$A:$T,15,0)</f>
        <v>0.0230132441</v>
      </c>
      <c r="F638" s="148">
        <f>VLOOKUP(A638,'VNIBOR đã xử lý'!$A:$T,16,0)</f>
        <v>0.02446093191</v>
      </c>
      <c r="G638" s="148">
        <f>VLOOKUP(A638,'VNIBOR đã xử lý'!$A:$T,17,0)</f>
        <v>0.02491021433</v>
      </c>
      <c r="H638" s="148">
        <f>VLOOKUP(A638,'VNIBOR đã xử lý'!$A:$T,18,0)</f>
        <v>0.02545933729</v>
      </c>
      <c r="I638" s="148">
        <f>VLOOKUP(A638,'VNIBOR đã xử lý'!$A:$T,19,0)</f>
        <v>0.02580877918</v>
      </c>
      <c r="J638" s="191">
        <f>VLOOKUP(A638,VBMA!$A:$AF,4,0)/100</f>
        <v>0.02617</v>
      </c>
      <c r="K638" s="191">
        <f>VLOOKUP(A638,VBMA!$A:$AF,7,0)/100</f>
        <v>0.03035</v>
      </c>
      <c r="L638" s="191">
        <f>VLOOKUP(A638,VBMA!$A:$AF,10,0)/100</f>
        <v>0.03051</v>
      </c>
      <c r="M638" s="191">
        <f>VLOOKUP(A638,VBMA!$A:$AF,13,0)/100</f>
        <v>0.03063</v>
      </c>
      <c r="N638" s="191">
        <f>VLOOKUP(A638,VBMA!$A:$AF,16,0)/100</f>
        <v>0.03074</v>
      </c>
      <c r="O638" s="191">
        <f>VLOOKUP(A638,VBMA!$A:$AF,19,0)/100</f>
        <v>0.03335</v>
      </c>
      <c r="P638" s="191">
        <f>VLOOKUP(A638,VBMA!$A:$AF,22,0)/100</f>
        <v>0.03532</v>
      </c>
      <c r="Q638" s="191">
        <f>VLOOKUP(A638,VBMA!$A:$AF,25,0)/100</f>
        <v>0.03658</v>
      </c>
      <c r="R638" s="191">
        <f>VLOOKUP(A638,VBMA!$A:$AF,28,0)/100</f>
        <v>0.03915</v>
      </c>
      <c r="S638" s="191">
        <f>VLOOKUP(A638,VBMA!$A:$AF,31,0)/100</f>
        <v>0.03998</v>
      </c>
    </row>
    <row r="639" ht="15.75" customHeight="1">
      <c r="A639" s="108">
        <f>VBMA!A638</f>
        <v>44797</v>
      </c>
      <c r="B639" s="148">
        <f>VLOOKUP(A639,'VNIBOR đã xử lý'!$A:$T,12,0)</f>
        <v>0.01950211138</v>
      </c>
      <c r="C639" s="148">
        <f>VLOOKUP(A639,'VNIBOR đã xử lý'!$A:$T,13,0)</f>
        <v>0.02102175643</v>
      </c>
      <c r="D639" s="148">
        <f>VLOOKUP(A639,'VNIBOR đã xử lý'!$A:$T,14,0)</f>
        <v>0.02193354345</v>
      </c>
      <c r="E639" s="148">
        <f>VLOOKUP(A639,'VNIBOR đã xử lý'!$A:$T,15,0)</f>
        <v>0.02345318849</v>
      </c>
      <c r="F639" s="148">
        <f>VLOOKUP(A639,'VNIBOR đã xử lý'!$A:$T,16,0)</f>
        <v>0.0249221787</v>
      </c>
      <c r="G639" s="148">
        <f>VLOOKUP(A639,'VNIBOR đã xử lý'!$A:$T,17,0)</f>
        <v>0.02522610771</v>
      </c>
      <c r="H639" s="148">
        <f>VLOOKUP(A639,'VNIBOR đã xử lý'!$A:$T,18,0)</f>
        <v>0.02583396573</v>
      </c>
      <c r="I639" s="148">
        <f>VLOOKUP(A639,'VNIBOR đã xử lý'!$A:$T,19,0)</f>
        <v>0.0259352754</v>
      </c>
      <c r="J639" s="191">
        <f>VLOOKUP(A639,VBMA!$A:$AF,4,0)/100</f>
        <v>0.02604</v>
      </c>
      <c r="K639" s="191">
        <f>VLOOKUP(A639,VBMA!$A:$AF,7,0)/100</f>
        <v>0.03031</v>
      </c>
      <c r="L639" s="191">
        <f>VLOOKUP(A639,VBMA!$A:$AF,10,0)/100</f>
        <v>0.03047</v>
      </c>
      <c r="M639" s="191">
        <f>VLOOKUP(A639,VBMA!$A:$AF,13,0)/100</f>
        <v>0.03057</v>
      </c>
      <c r="N639" s="191">
        <f>VLOOKUP(A639,VBMA!$A:$AF,16,0)/100</f>
        <v>0.03066</v>
      </c>
      <c r="O639" s="191">
        <f>VLOOKUP(A639,VBMA!$A:$AF,19,0)/100</f>
        <v>0.03333</v>
      </c>
      <c r="P639" s="191">
        <f>VLOOKUP(A639,VBMA!$A:$AF,22,0)/100</f>
        <v>0.03533</v>
      </c>
      <c r="Q639" s="191">
        <f>VLOOKUP(A639,VBMA!$A:$AF,25,0)/100</f>
        <v>0.03655</v>
      </c>
      <c r="R639" s="191">
        <f>VLOOKUP(A639,VBMA!$A:$AF,28,0)/100</f>
        <v>0.03919</v>
      </c>
      <c r="S639" s="191">
        <f>VLOOKUP(A639,VBMA!$A:$AF,31,0)/100</f>
        <v>0.04002</v>
      </c>
    </row>
    <row r="640" ht="15.75" customHeight="1">
      <c r="A640" s="108">
        <f>VBMA!A639</f>
        <v>44796</v>
      </c>
      <c r="B640" s="148">
        <f>VLOOKUP(A640,'VNIBOR đã xử lý'!$A:$T,12,0)</f>
        <v>0.01973506729</v>
      </c>
      <c r="C640" s="148">
        <f>VLOOKUP(A640,'VNIBOR đã xử lý'!$A:$T,13,0)</f>
        <v>0.02101324523</v>
      </c>
      <c r="D640" s="148">
        <f>VLOOKUP(A640,'VNIBOR đã xử lý'!$A:$T,14,0)</f>
        <v>0.02203578757</v>
      </c>
      <c r="E640" s="148">
        <f>VLOOKUP(A640,'VNIBOR đã xử lý'!$A:$T,15,0)</f>
        <v>0.02356960109</v>
      </c>
      <c r="F640" s="148">
        <f>VLOOKUP(A640,'VNIBOR đã xử lý'!$A:$T,16,0)</f>
        <v>0.02474552479</v>
      </c>
      <c r="G640" s="148">
        <f>VLOOKUP(A640,'VNIBOR đã xử lý'!$A:$T,17,0)</f>
        <v>0.0253590502</v>
      </c>
      <c r="H640" s="148">
        <f>VLOOKUP(A640,'VNIBOR đã xử lý'!$A:$T,18,0)</f>
        <v>0.02576806714</v>
      </c>
      <c r="I640" s="148">
        <f>VLOOKUP(A640,'VNIBOR đã xử lý'!$A:$T,19,0)</f>
        <v>0.02592144849</v>
      </c>
      <c r="J640" s="191">
        <f>VLOOKUP(A640,VBMA!$A:$AF,4,0)/100</f>
        <v>0.02608</v>
      </c>
      <c r="K640" s="191">
        <f>VLOOKUP(A640,VBMA!$A:$AF,7,0)/100</f>
        <v>0.02993</v>
      </c>
      <c r="L640" s="191">
        <f>VLOOKUP(A640,VBMA!$A:$AF,10,0)/100</f>
        <v>0.03023</v>
      </c>
      <c r="M640" s="191">
        <f>VLOOKUP(A640,VBMA!$A:$AF,13,0)/100</f>
        <v>0.0304</v>
      </c>
      <c r="N640" s="191">
        <f>VLOOKUP(A640,VBMA!$A:$AF,16,0)/100</f>
        <v>0.03056</v>
      </c>
      <c r="O640" s="191">
        <f>VLOOKUP(A640,VBMA!$A:$AF,19,0)/100</f>
        <v>0.03329</v>
      </c>
      <c r="P640" s="191">
        <f>VLOOKUP(A640,VBMA!$A:$AF,22,0)/100</f>
        <v>0.03524</v>
      </c>
      <c r="Q640" s="191">
        <f>VLOOKUP(A640,VBMA!$A:$AF,25,0)/100</f>
        <v>0.0364</v>
      </c>
      <c r="R640" s="191">
        <f>VLOOKUP(A640,VBMA!$A:$AF,28,0)/100</f>
        <v>0.0391</v>
      </c>
      <c r="S640" s="191">
        <f>VLOOKUP(A640,VBMA!$A:$AF,31,0)/100</f>
        <v>0.03994</v>
      </c>
    </row>
    <row r="641" ht="15.75" customHeight="1">
      <c r="A641" s="108">
        <f>VBMA!A640</f>
        <v>44795</v>
      </c>
      <c r="B641" s="148">
        <f>VLOOKUP(A641,'VNIBOR đã xử lý'!$A:$T,12,0)</f>
        <v>0.01421841164</v>
      </c>
      <c r="C641" s="148">
        <f>VLOOKUP(A641,'VNIBOR đã xử lý'!$A:$T,13,0)</f>
        <v>0.01587895607</v>
      </c>
      <c r="D641" s="148">
        <f>VLOOKUP(A641,'VNIBOR đã xử lý'!$A:$T,14,0)</f>
        <v>0.01862923277</v>
      </c>
      <c r="E641" s="148">
        <f>VLOOKUP(A641,'VNIBOR đã xử lý'!$A:$T,15,0)</f>
        <v>0.02174275357</v>
      </c>
      <c r="F641" s="148">
        <f>VLOOKUP(A641,'VNIBOR đã xử lý'!$A:$T,16,0)</f>
        <v>0.02355897404</v>
      </c>
      <c r="G641" s="148">
        <f>VLOOKUP(A641,'VNIBOR đã xử lý'!$A:$T,17,0)</f>
        <v>0.02444113826</v>
      </c>
      <c r="H641" s="148">
        <f>VLOOKUP(A641,'VNIBOR đã xử lý'!$A:$T,18,0)</f>
        <v>0.02511573444</v>
      </c>
      <c r="I641" s="148">
        <f>VLOOKUP(A641,'VNIBOR đã xử lý'!$A:$T,19,0)</f>
        <v>0.02553087054</v>
      </c>
      <c r="J641" s="191">
        <f>VLOOKUP(A641,VBMA!$A:$AF,4,0)/100</f>
        <v>0.02596</v>
      </c>
      <c r="K641" s="191">
        <f>VLOOKUP(A641,VBMA!$A:$AF,7,0)/100</f>
        <v>0.02969</v>
      </c>
      <c r="L641" s="191">
        <f>VLOOKUP(A641,VBMA!$A:$AF,10,0)/100</f>
        <v>0.03004</v>
      </c>
      <c r="M641" s="191">
        <f>VLOOKUP(A641,VBMA!$A:$AF,13,0)/100</f>
        <v>0.03004</v>
      </c>
      <c r="N641" s="191">
        <f>VLOOKUP(A641,VBMA!$A:$AF,16,0)/100</f>
        <v>0.03004</v>
      </c>
      <c r="O641" s="191">
        <f>VLOOKUP(A641,VBMA!$A:$AF,19,0)/100</f>
        <v>0.03294</v>
      </c>
      <c r="P641" s="191">
        <f>VLOOKUP(A641,VBMA!$A:$AF,22,0)/100</f>
        <v>0.03488</v>
      </c>
      <c r="Q641" s="191">
        <f>VLOOKUP(A641,VBMA!$A:$AF,25,0)/100</f>
        <v>0.03633</v>
      </c>
      <c r="R641" s="191">
        <f>VLOOKUP(A641,VBMA!$A:$AF,28,0)/100</f>
        <v>0.03915</v>
      </c>
      <c r="S641" s="191">
        <f>VLOOKUP(A641,VBMA!$A:$AF,31,0)/100</f>
        <v>0.04002</v>
      </c>
    </row>
    <row r="642" ht="15.75" customHeight="1">
      <c r="A642" s="108">
        <f>VBMA!A641</f>
        <v>44792</v>
      </c>
      <c r="B642" s="148">
        <f>VLOOKUP(A642,'VNIBOR đã xử lý'!$A:$T,12,0)</f>
        <v>0.01332662049</v>
      </c>
      <c r="C642" s="148">
        <f>VLOOKUP(A642,'VNIBOR đã xử lý'!$A:$T,13,0)</f>
        <v>0.01488225712</v>
      </c>
      <c r="D642" s="148">
        <f>VLOOKUP(A642,'VNIBOR đã xử lý'!$A:$T,14,0)</f>
        <v>0.01783796673</v>
      </c>
      <c r="E642" s="148">
        <f>VLOOKUP(A642,'VNIBOR đã xử lý'!$A:$T,15,0)</f>
        <v>0.02120851276</v>
      </c>
      <c r="F642" s="148">
        <f>VLOOKUP(A642,'VNIBOR đã xử lý'!$A:$T,16,0)</f>
        <v>0.02281600395</v>
      </c>
      <c r="G642" s="148">
        <f>VLOOKUP(A642,'VNIBOR đã xử lý'!$A:$T,17,0)</f>
        <v>0.0240086587</v>
      </c>
      <c r="H642" s="148">
        <f>VLOOKUP(A642,'VNIBOR đã xử lý'!$A:$T,18,0)</f>
        <v>0.0245790588</v>
      </c>
      <c r="I642" s="148">
        <f>VLOOKUP(A642,'VNIBOR đã xử lý'!$A:$T,19,0)</f>
        <v>0.02525316801</v>
      </c>
      <c r="J642" s="191">
        <f>VLOOKUP(A642,VBMA!$A:$AF,4,0)/100</f>
        <v>0.02595</v>
      </c>
      <c r="K642" s="191">
        <f>VLOOKUP(A642,VBMA!$A:$AF,7,0)/100</f>
        <v>0.02964</v>
      </c>
      <c r="L642" s="191">
        <f>VLOOKUP(A642,VBMA!$A:$AF,10,0)/100</f>
        <v>0.02996</v>
      </c>
      <c r="M642" s="191">
        <f>VLOOKUP(A642,VBMA!$A:$AF,13,0)/100</f>
        <v>0.02999</v>
      </c>
      <c r="N642" s="191">
        <f>VLOOKUP(A642,VBMA!$A:$AF,16,0)/100</f>
        <v>0.03003</v>
      </c>
      <c r="O642" s="191">
        <f>VLOOKUP(A642,VBMA!$A:$AF,19,0)/100</f>
        <v>0.03282</v>
      </c>
      <c r="P642" s="191">
        <f>VLOOKUP(A642,VBMA!$A:$AF,22,0)/100</f>
        <v>0.03487</v>
      </c>
      <c r="Q642" s="191">
        <f>VLOOKUP(A642,VBMA!$A:$AF,25,0)/100</f>
        <v>0.03609</v>
      </c>
      <c r="R642" s="191">
        <f>VLOOKUP(A642,VBMA!$A:$AF,28,0)/100</f>
        <v>0.03931</v>
      </c>
      <c r="S642" s="191">
        <f>VLOOKUP(A642,VBMA!$A:$AF,31,0)/100</f>
        <v>0.04019</v>
      </c>
    </row>
    <row r="643" ht="15.75" customHeight="1">
      <c r="A643" s="108">
        <f>VBMA!A642</f>
        <v>44791</v>
      </c>
      <c r="B643" s="148">
        <f>VLOOKUP(A643,'VNIBOR đã xử lý'!$A:$T,12,0)</f>
        <v>0.01301298109</v>
      </c>
      <c r="C643" s="148">
        <f>VLOOKUP(A643,'VNIBOR đã xử lý'!$A:$T,13,0)</f>
        <v>0.01479484157</v>
      </c>
      <c r="D643" s="148">
        <f>VLOOKUP(A643,'VNIBOR đã xử lý'!$A:$T,14,0)</f>
        <v>0.01673868937</v>
      </c>
      <c r="E643" s="148">
        <f>VLOOKUP(A643,'VNIBOR đã xử lý'!$A:$T,15,0)</f>
        <v>0.0205723892</v>
      </c>
      <c r="F643" s="148">
        <f>VLOOKUP(A643,'VNIBOR đã xử lý'!$A:$T,16,0)</f>
        <v>0.02278621585</v>
      </c>
      <c r="G643" s="148">
        <f>VLOOKUP(A643,'VNIBOR đã xử lý'!$A:$T,17,0)</f>
        <v>0.02343416512</v>
      </c>
      <c r="H643" s="148">
        <f>VLOOKUP(A643,'VNIBOR đã xử lý'!$A:$T,18,0)</f>
        <v>0.02462207211</v>
      </c>
      <c r="I643" s="148">
        <f>VLOOKUP(A643,'VNIBOR đã xử lý'!$A:$T,19,0)</f>
        <v>0.0252160256</v>
      </c>
      <c r="J643" s="191">
        <f>VLOOKUP(A643,VBMA!$A:$AF,4,0)/100</f>
        <v>0.02583</v>
      </c>
      <c r="K643" s="191">
        <f>VLOOKUP(A643,VBMA!$A:$AF,7,0)/100</f>
        <v>0.02964</v>
      </c>
      <c r="L643" s="191">
        <f>VLOOKUP(A643,VBMA!$A:$AF,10,0)/100</f>
        <v>0.02984</v>
      </c>
      <c r="M643" s="191">
        <f>VLOOKUP(A643,VBMA!$A:$AF,13,0)/100</f>
        <v>0.02993</v>
      </c>
      <c r="N643" s="191">
        <f>VLOOKUP(A643,VBMA!$A:$AF,16,0)/100</f>
        <v>0.03001</v>
      </c>
      <c r="O643" s="191">
        <f>VLOOKUP(A643,VBMA!$A:$AF,19,0)/100</f>
        <v>0.03286</v>
      </c>
      <c r="P643" s="191">
        <f>VLOOKUP(A643,VBMA!$A:$AF,22,0)/100</f>
        <v>0.0348</v>
      </c>
      <c r="Q643" s="191">
        <f>VLOOKUP(A643,VBMA!$A:$AF,25,0)/100</f>
        <v>0.03605</v>
      </c>
      <c r="R643" s="191">
        <f>VLOOKUP(A643,VBMA!$A:$AF,28,0)/100</f>
        <v>0.03923</v>
      </c>
      <c r="S643" s="191">
        <f>VLOOKUP(A643,VBMA!$A:$AF,31,0)/100</f>
        <v>0.0401</v>
      </c>
    </row>
    <row r="644" ht="15.75" customHeight="1">
      <c r="A644" s="108">
        <f>VBMA!A643</f>
        <v>44790</v>
      </c>
      <c r="B644" s="148">
        <f>VLOOKUP(A644,'VNIBOR đã xử lý'!$A:$T,12,0)</f>
        <v>0.01174487134</v>
      </c>
      <c r="C644" s="148">
        <f>VLOOKUP(A644,'VNIBOR đã xử lý'!$A:$T,13,0)</f>
        <v>0.01400764472</v>
      </c>
      <c r="D644" s="148">
        <f>VLOOKUP(A644,'VNIBOR đã xử lý'!$A:$T,14,0)</f>
        <v>0.01616266698</v>
      </c>
      <c r="E644" s="148">
        <f>VLOOKUP(A644,'VNIBOR đã xử lý'!$A:$T,15,0)</f>
        <v>0.01901807148</v>
      </c>
      <c r="F644" s="148">
        <f>VLOOKUP(A644,'VNIBOR đã xử lý'!$A:$T,16,0)</f>
        <v>0.02225060487</v>
      </c>
      <c r="G644" s="148">
        <f>VLOOKUP(A644,'VNIBOR đã xử lý'!$A:$T,17,0)</f>
        <v>0.02289711155</v>
      </c>
      <c r="H644" s="148">
        <f>VLOOKUP(A644,'VNIBOR đã xử lý'!$A:$T,18,0)</f>
        <v>0.02440562714</v>
      </c>
      <c r="I644" s="148">
        <f>VLOOKUP(A644,'VNIBOR đã xử lý'!$A:$T,19,0)</f>
        <v>0.02510600937</v>
      </c>
      <c r="J644" s="191">
        <f>VLOOKUP(A644,VBMA!$A:$AF,4,0)/100</f>
        <v>0.02583</v>
      </c>
      <c r="K644" s="191">
        <f>VLOOKUP(A644,VBMA!$A:$AF,7,0)/100</f>
        <v>0.02959</v>
      </c>
      <c r="L644" s="191">
        <f>VLOOKUP(A644,VBMA!$A:$AF,10,0)/100</f>
        <v>0.02975</v>
      </c>
      <c r="M644" s="191">
        <f>VLOOKUP(A644,VBMA!$A:$AF,13,0)/100</f>
        <v>0.02976</v>
      </c>
      <c r="N644" s="191">
        <f>VLOOKUP(A644,VBMA!$A:$AF,16,0)/100</f>
        <v>0.02978</v>
      </c>
      <c r="O644" s="191">
        <f>VLOOKUP(A644,VBMA!$A:$AF,19,0)/100</f>
        <v>0.0327</v>
      </c>
      <c r="P644" s="191">
        <f>VLOOKUP(A644,VBMA!$A:$AF,22,0)/100</f>
        <v>0.03505</v>
      </c>
      <c r="Q644" s="191">
        <f>VLOOKUP(A644,VBMA!$A:$AF,25,0)/100</f>
        <v>0.03608</v>
      </c>
      <c r="R644" s="191">
        <f>VLOOKUP(A644,VBMA!$A:$AF,28,0)/100</f>
        <v>0.03923</v>
      </c>
      <c r="S644" s="191">
        <f>VLOOKUP(A644,VBMA!$A:$AF,31,0)/100</f>
        <v>0.0401</v>
      </c>
    </row>
    <row r="645" ht="15.75" customHeight="1">
      <c r="A645" s="108">
        <f>VBMA!A644</f>
        <v>44789</v>
      </c>
      <c r="B645" s="148">
        <f>VLOOKUP(A645,'VNIBOR đã xử lý'!$A:$T,12,0)</f>
        <v>0.01092766497</v>
      </c>
      <c r="C645" s="148">
        <f>VLOOKUP(A645,'VNIBOR đã xử lý'!$A:$T,13,0)</f>
        <v>0.01376465491</v>
      </c>
      <c r="D645" s="148">
        <f>VLOOKUP(A645,'VNIBOR đã xử lý'!$A:$T,14,0)</f>
        <v>0.01539329729</v>
      </c>
      <c r="E645" s="148">
        <f>VLOOKUP(A645,'VNIBOR đã xử lý'!$A:$T,15,0)</f>
        <v>0.01891326629</v>
      </c>
      <c r="F645" s="148">
        <f>VLOOKUP(A645,'VNIBOR đã xử lý'!$A:$T,16,0)</f>
        <v>0.02232816159</v>
      </c>
      <c r="G645" s="148">
        <f>VLOOKUP(A645,'VNIBOR đã xử lý'!$A:$T,17,0)</f>
        <v>0.02322128806</v>
      </c>
      <c r="H645" s="148">
        <f>VLOOKUP(A645,'VNIBOR đã xử lý'!$A:$T,18,0)</f>
        <v>0.02453470933</v>
      </c>
      <c r="I645" s="148">
        <f>VLOOKUP(A645,'VNIBOR đã xử lý'!$A:$T,19,0)</f>
        <v>0.02511261469</v>
      </c>
      <c r="J645" s="191">
        <f>VLOOKUP(A645,VBMA!$A:$AF,4,0)/100</f>
        <v>0.02571</v>
      </c>
      <c r="K645" s="191">
        <f>VLOOKUP(A645,VBMA!$A:$AF,7,0)/100</f>
        <v>0.02945</v>
      </c>
      <c r="L645" s="191">
        <f>VLOOKUP(A645,VBMA!$A:$AF,10,0)/100</f>
        <v>0.0296</v>
      </c>
      <c r="M645" s="191">
        <f>VLOOKUP(A645,VBMA!$A:$AF,13,0)/100</f>
        <v>0.02966</v>
      </c>
      <c r="N645" s="191">
        <f>VLOOKUP(A645,VBMA!$A:$AF,16,0)/100</f>
        <v>0.02971</v>
      </c>
      <c r="O645" s="191">
        <f>VLOOKUP(A645,VBMA!$A:$AF,19,0)/100</f>
        <v>0.03232</v>
      </c>
      <c r="P645" s="191">
        <f>VLOOKUP(A645,VBMA!$A:$AF,22,0)/100</f>
        <v>0.03472</v>
      </c>
      <c r="Q645" s="191">
        <f>VLOOKUP(A645,VBMA!$A:$AF,25,0)/100</f>
        <v>0.03604</v>
      </c>
      <c r="R645" s="191">
        <f>VLOOKUP(A645,VBMA!$A:$AF,28,0)/100</f>
        <v>0.03923</v>
      </c>
      <c r="S645" s="191">
        <f>VLOOKUP(A645,VBMA!$A:$AF,31,0)/100</f>
        <v>0.0401</v>
      </c>
    </row>
    <row r="646" ht="15.75" customHeight="1">
      <c r="A646" s="108">
        <f>VBMA!A645</f>
        <v>44788</v>
      </c>
      <c r="B646" s="148">
        <f>VLOOKUP(A646,'VNIBOR đã xử lý'!$A:$T,12,0)</f>
        <v>0.0128468123</v>
      </c>
      <c r="C646" s="148">
        <f>VLOOKUP(A646,'VNIBOR đã xử lý'!$A:$T,13,0)</f>
        <v>0.01441218018</v>
      </c>
      <c r="D646" s="148">
        <f>VLOOKUP(A646,'VNIBOR đã xử lý'!$A:$T,14,0)</f>
        <v>0.01603152627</v>
      </c>
      <c r="E646" s="148">
        <f>VLOOKUP(A646,'VNIBOR đã xử lý'!$A:$T,15,0)</f>
        <v>0.01970204407</v>
      </c>
      <c r="F646" s="148">
        <f>VLOOKUP(A646,'VNIBOR đã xử lý'!$A:$T,16,0)</f>
        <v>0.02277880163</v>
      </c>
      <c r="G646" s="148">
        <f>VLOOKUP(A646,'VNIBOR đã xử lý'!$A:$T,17,0)</f>
        <v>0.02364245288</v>
      </c>
      <c r="H646" s="148">
        <f>VLOOKUP(A646,'VNIBOR đã xử lý'!$A:$T,18,0)</f>
        <v>0.02472201694</v>
      </c>
      <c r="I646" s="148">
        <f>VLOOKUP(A646,'VNIBOR đã xử lý'!$A:$T,19,0)</f>
        <v>0.02520782076</v>
      </c>
      <c r="J646" s="191">
        <f>VLOOKUP(A646,VBMA!$A:$AF,4,0)/100</f>
        <v>0.02571</v>
      </c>
      <c r="K646" s="191">
        <f>VLOOKUP(A646,VBMA!$A:$AF,7,0)/100</f>
        <v>0.02945</v>
      </c>
      <c r="L646" s="191">
        <f>VLOOKUP(A646,VBMA!$A:$AF,10,0)/100</f>
        <v>0.02981</v>
      </c>
      <c r="M646" s="191">
        <f>VLOOKUP(A646,VBMA!$A:$AF,13,0)/100</f>
        <v>0.02981</v>
      </c>
      <c r="N646" s="191">
        <f>VLOOKUP(A646,VBMA!$A:$AF,16,0)/100</f>
        <v>0.02981</v>
      </c>
      <c r="O646" s="191">
        <f>VLOOKUP(A646,VBMA!$A:$AF,19,0)/100</f>
        <v>0.0326</v>
      </c>
      <c r="P646" s="191">
        <f>VLOOKUP(A646,VBMA!$A:$AF,22,0)/100</f>
        <v>0.03485</v>
      </c>
      <c r="Q646" s="191">
        <f>VLOOKUP(A646,VBMA!$A:$AF,25,0)/100</f>
        <v>0.03618</v>
      </c>
      <c r="R646" s="191">
        <f>VLOOKUP(A646,VBMA!$A:$AF,28,0)/100</f>
        <v>0.03923</v>
      </c>
      <c r="S646" s="191">
        <f>VLOOKUP(A646,VBMA!$A:$AF,31,0)/100</f>
        <v>0.0401</v>
      </c>
    </row>
    <row r="647" ht="15.75" customHeight="1">
      <c r="A647" s="108">
        <f>VBMA!A646</f>
        <v>44785</v>
      </c>
      <c r="B647" s="148">
        <f>VLOOKUP(A647,'VNIBOR đã xử lý'!$A:$T,12,0)</f>
        <v>0.01363708135</v>
      </c>
      <c r="C647" s="148">
        <f>VLOOKUP(A647,'VNIBOR đã xử lý'!$A:$T,13,0)</f>
        <v>0.01465858557</v>
      </c>
      <c r="D647" s="148">
        <f>VLOOKUP(A647,'VNIBOR đã xử lý'!$A:$T,14,0)</f>
        <v>0.01593546584</v>
      </c>
      <c r="E647" s="148">
        <f>VLOOKUP(A647,'VNIBOR đã xử lý'!$A:$T,15,0)</f>
        <v>0.01879567766</v>
      </c>
      <c r="F647" s="148">
        <f>VLOOKUP(A647,'VNIBOR đã xử lý'!$A:$T,16,0)</f>
        <v>0.02170696469</v>
      </c>
      <c r="G647" s="148">
        <f>VLOOKUP(A647,'VNIBOR đã xử lý'!$A:$T,17,0)</f>
        <v>0.02247309286</v>
      </c>
      <c r="H647" s="148">
        <f>VLOOKUP(A647,'VNIBOR đã xử lý'!$A:$T,18,0)</f>
        <v>0.0231370706</v>
      </c>
      <c r="I647" s="148">
        <f>VLOOKUP(A647,'VNIBOR đã xử lý'!$A:$T,19,0)</f>
        <v>0.02436287566</v>
      </c>
      <c r="J647" s="191">
        <f>VLOOKUP(A647,VBMA!$A:$AF,4,0)/100</f>
        <v>0.02563</v>
      </c>
      <c r="K647" s="191">
        <f>VLOOKUP(A647,VBMA!$A:$AF,7,0)/100</f>
        <v>0.02943</v>
      </c>
      <c r="L647" s="191">
        <f>VLOOKUP(A647,VBMA!$A:$AF,10,0)/100</f>
        <v>0.02986</v>
      </c>
      <c r="M647" s="191">
        <f>VLOOKUP(A647,VBMA!$A:$AF,13,0)/100</f>
        <v>0.02988</v>
      </c>
      <c r="N647" s="191">
        <f>VLOOKUP(A647,VBMA!$A:$AF,16,0)/100</f>
        <v>0.0299</v>
      </c>
      <c r="O647" s="191">
        <f>VLOOKUP(A647,VBMA!$A:$AF,19,0)/100</f>
        <v>0.03218</v>
      </c>
      <c r="P647" s="191">
        <f>VLOOKUP(A647,VBMA!$A:$AF,22,0)/100</f>
        <v>0.03495</v>
      </c>
      <c r="Q647" s="191">
        <f>VLOOKUP(A647,VBMA!$A:$AF,25,0)/100</f>
        <v>0.03618</v>
      </c>
      <c r="R647" s="191">
        <f>VLOOKUP(A647,VBMA!$A:$AF,28,0)/100</f>
        <v>0.03929</v>
      </c>
      <c r="S647" s="191">
        <f>VLOOKUP(A647,VBMA!$A:$AF,31,0)/100</f>
        <v>0.04017</v>
      </c>
    </row>
    <row r="648" ht="15.75" customHeight="1">
      <c r="A648" s="108">
        <f>VBMA!A647</f>
        <v>44784</v>
      </c>
      <c r="B648" s="148">
        <f>VLOOKUP(A648,'VNIBOR đã xử lý'!$A:$T,12,0)</f>
        <v>0.0169932483</v>
      </c>
      <c r="C648" s="148">
        <f>VLOOKUP(A648,'VNIBOR đã xử lý'!$A:$T,13,0)</f>
        <v>0.0185522619</v>
      </c>
      <c r="D648" s="148">
        <f>VLOOKUP(A648,'VNIBOR đã xử lý'!$A:$T,14,0)</f>
        <v>0.02037111111</v>
      </c>
      <c r="E648" s="148">
        <f>VLOOKUP(A648,'VNIBOR đã xử lý'!$A:$T,15,0)</f>
        <v>0.02234586168</v>
      </c>
      <c r="F648" s="148">
        <f>VLOOKUP(A648,'VNIBOR đã xử lý'!$A:$T,16,0)</f>
        <v>0.02354110544</v>
      </c>
      <c r="G648" s="148">
        <f>VLOOKUP(A648,'VNIBOR đã xử lý'!$A:$T,17,0)</f>
        <v>0.02380094104</v>
      </c>
      <c r="H648" s="148">
        <f>VLOOKUP(A648,'VNIBOR đã xử lý'!$A:$T,18,0)</f>
        <v>0.02416471088</v>
      </c>
      <c r="I648" s="148">
        <f>VLOOKUP(A648,'VNIBOR đã xử lý'!$A:$T,19,0)</f>
        <v>0.02494421769</v>
      </c>
      <c r="J648" s="191">
        <f>VLOOKUP(A648,VBMA!$A:$AF,4,0)/100</f>
        <v>0.02575</v>
      </c>
      <c r="K648" s="191">
        <f>VLOOKUP(A648,VBMA!$A:$AF,7,0)/100</f>
        <v>0.02945</v>
      </c>
      <c r="L648" s="191">
        <f>VLOOKUP(A648,VBMA!$A:$AF,10,0)/100</f>
        <v>0.02985</v>
      </c>
      <c r="M648" s="191">
        <f>VLOOKUP(A648,VBMA!$A:$AF,13,0)/100</f>
        <v>0.02989</v>
      </c>
      <c r="N648" s="191">
        <f>VLOOKUP(A648,VBMA!$A:$AF,16,0)/100</f>
        <v>0.02993</v>
      </c>
      <c r="O648" s="191">
        <f>VLOOKUP(A648,VBMA!$A:$AF,19,0)/100</f>
        <v>0.03207</v>
      </c>
      <c r="P648" s="191">
        <f>VLOOKUP(A648,VBMA!$A:$AF,22,0)/100</f>
        <v>0.0347</v>
      </c>
      <c r="Q648" s="191">
        <f>VLOOKUP(A648,VBMA!$A:$AF,25,0)/100</f>
        <v>0.03615</v>
      </c>
      <c r="R648" s="191">
        <f>VLOOKUP(A648,VBMA!$A:$AF,28,0)/100</f>
        <v>0.03933</v>
      </c>
      <c r="S648" s="191">
        <f>VLOOKUP(A648,VBMA!$A:$AF,31,0)/100</f>
        <v>0.04013</v>
      </c>
    </row>
    <row r="649" ht="15.75" customHeight="1">
      <c r="A649" s="108">
        <f>VBMA!A648</f>
        <v>44783</v>
      </c>
      <c r="B649" s="148">
        <f>VLOOKUP(A649,'VNIBOR đã xử lý'!$A:$T,12,0)</f>
        <v>0.02101315529</v>
      </c>
      <c r="C649" s="148">
        <f>VLOOKUP(A649,'VNIBOR đã xử lý'!$A:$T,13,0)</f>
        <v>0.02281428289</v>
      </c>
      <c r="D649" s="148">
        <f>VLOOKUP(A649,'VNIBOR đã xử lý'!$A:$T,14,0)</f>
        <v>0.02336007913</v>
      </c>
      <c r="E649" s="148">
        <f>VLOOKUP(A649,'VNIBOR đã xử lý'!$A:$T,15,0)</f>
        <v>0.02428793274</v>
      </c>
      <c r="F649" s="148">
        <f>VLOOKUP(A649,'VNIBOR đã xử lý'!$A:$T,16,0)</f>
        <v>0.02499746785</v>
      </c>
      <c r="G649" s="148">
        <f>VLOOKUP(A649,'VNIBOR đã xử lý'!$A:$T,17,0)</f>
        <v>0.02527036597</v>
      </c>
      <c r="H649" s="148">
        <f>VLOOKUP(A649,'VNIBOR đã xử lý'!$A:$T,18,0)</f>
        <v>0.02570700297</v>
      </c>
      <c r="I649" s="148">
        <f>VLOOKUP(A649,'VNIBOR đã xử lý'!$A:$T,19,0)</f>
        <v>0.02587074184</v>
      </c>
      <c r="J649" s="191">
        <f>VLOOKUP(A649,VBMA!$A:$AF,4,0)/100</f>
        <v>0.02604</v>
      </c>
      <c r="K649" s="191">
        <f>VLOOKUP(A649,VBMA!$A:$AF,7,0)/100</f>
        <v>0.03056</v>
      </c>
      <c r="L649" s="191">
        <f>VLOOKUP(A649,VBMA!$A:$AF,10,0)/100</f>
        <v>0.03089</v>
      </c>
      <c r="M649" s="191">
        <f>VLOOKUP(A649,VBMA!$A:$AF,13,0)/100</f>
        <v>0.03096</v>
      </c>
      <c r="N649" s="191">
        <f>VLOOKUP(A649,VBMA!$A:$AF,16,0)/100</f>
        <v>0.03104</v>
      </c>
      <c r="O649" s="191">
        <f>VLOOKUP(A649,VBMA!$A:$AF,19,0)/100</f>
        <v>0.03325</v>
      </c>
      <c r="P649" s="191">
        <f>VLOOKUP(A649,VBMA!$A:$AF,22,0)/100</f>
        <v>0.03588</v>
      </c>
      <c r="Q649" s="191">
        <f>VLOOKUP(A649,VBMA!$A:$AF,25,0)/100</f>
        <v>0.03711</v>
      </c>
      <c r="R649" s="191">
        <f>VLOOKUP(A649,VBMA!$A:$AF,28,0)/100</f>
        <v>0.03971</v>
      </c>
      <c r="S649" s="191">
        <f>VLOOKUP(A649,VBMA!$A:$AF,31,0)/100</f>
        <v>0.04049</v>
      </c>
    </row>
    <row r="650" ht="15.75" customHeight="1">
      <c r="A650" s="108">
        <f>VBMA!A649</f>
        <v>44782</v>
      </c>
      <c r="B650" s="148">
        <f>VLOOKUP(A650,'VNIBOR đã xử lý'!$A:$T,12,0)</f>
        <v>0.02144571908</v>
      </c>
      <c r="C650" s="148">
        <f>VLOOKUP(A650,'VNIBOR đã xử lý'!$A:$T,13,0)</f>
        <v>0.02246938109</v>
      </c>
      <c r="D650" s="148">
        <f>VLOOKUP(A650,'VNIBOR đã xử lý'!$A:$T,14,0)</f>
        <v>0.02298121209</v>
      </c>
      <c r="E650" s="148">
        <f>VLOOKUP(A650,'VNIBOR đã xử lý'!$A:$T,15,0)</f>
        <v>0.0233906769</v>
      </c>
      <c r="F650" s="148">
        <f>VLOOKUP(A650,'VNIBOR đã xử lý'!$A:$T,16,0)</f>
        <v>0.0241072403</v>
      </c>
      <c r="G650" s="148">
        <f>VLOOKUP(A650,'VNIBOR đã xử lý'!$A:$T,17,0)</f>
        <v>0.02436315581</v>
      </c>
      <c r="H650" s="148">
        <f>VLOOKUP(A650,'VNIBOR đã xử lý'!$A:$T,18,0)</f>
        <v>0.02513090231</v>
      </c>
      <c r="I650" s="148">
        <f>VLOOKUP(A650,'VNIBOR đã xử lý'!$A:$T,19,0)</f>
        <v>0.02574509952</v>
      </c>
      <c r="J650" s="191">
        <f>VLOOKUP(A650,VBMA!$A:$AF,4,0)/100</f>
        <v>0.02638</v>
      </c>
      <c r="K650" s="191">
        <f>VLOOKUP(A650,VBMA!$A:$AF,7,0)/100</f>
        <v>0.03084</v>
      </c>
      <c r="L650" s="191">
        <f>VLOOKUP(A650,VBMA!$A:$AF,10,0)/100</f>
        <v>0.03106</v>
      </c>
      <c r="M650" s="191">
        <f>VLOOKUP(A650,VBMA!$A:$AF,13,0)/100</f>
        <v>0.0313</v>
      </c>
      <c r="N650" s="191">
        <f>VLOOKUP(A650,VBMA!$A:$AF,16,0)/100</f>
        <v>0.03154</v>
      </c>
      <c r="O650" s="191">
        <f>VLOOKUP(A650,VBMA!$A:$AF,19,0)/100</f>
        <v>0.03332</v>
      </c>
      <c r="P650" s="191">
        <f>VLOOKUP(A650,VBMA!$A:$AF,22,0)/100</f>
        <v>0.03583</v>
      </c>
      <c r="Q650" s="191">
        <f>VLOOKUP(A650,VBMA!$A:$AF,25,0)/100</f>
        <v>0.03709</v>
      </c>
      <c r="R650" s="191">
        <f>VLOOKUP(A650,VBMA!$A:$AF,28,0)/100</f>
        <v>0.03971</v>
      </c>
      <c r="S650" s="191">
        <f>VLOOKUP(A650,VBMA!$A:$AF,31,0)/100</f>
        <v>0.04049</v>
      </c>
    </row>
    <row r="651" ht="15.75" customHeight="1">
      <c r="A651" s="108">
        <f>VBMA!A650</f>
        <v>44781</v>
      </c>
      <c r="B651" s="148">
        <f>VLOOKUP(A651,'VNIBOR đã xử lý'!$A:$T,12,0)</f>
        <v>0.02253819258</v>
      </c>
      <c r="C651" s="148">
        <f>VLOOKUP(A651,'VNIBOR đã xử lý'!$A:$T,13,0)</f>
        <v>0.02331896138</v>
      </c>
      <c r="D651" s="148">
        <f>VLOOKUP(A651,'VNIBOR đã xử lý'!$A:$T,14,0)</f>
        <v>0.02368332015</v>
      </c>
      <c r="E651" s="148">
        <f>VLOOKUP(A651,'VNIBOR đã xử lý'!$A:$T,15,0)</f>
        <v>0.02404767892</v>
      </c>
      <c r="F651" s="148">
        <f>VLOOKUP(A651,'VNIBOR đã xử lý'!$A:$T,16,0)</f>
        <v>0.02446408895</v>
      </c>
      <c r="G651" s="148">
        <f>VLOOKUP(A651,'VNIBOR đã xử lý'!$A:$T,17,0)</f>
        <v>0.02482844772</v>
      </c>
      <c r="H651" s="148">
        <f>VLOOKUP(A651,'VNIBOR đã xử lý'!$A:$T,18,0)</f>
        <v>0.02524485774</v>
      </c>
      <c r="I651" s="148">
        <f>VLOOKUP(A651,'VNIBOR đã xử lý'!$A:$T,19,0)</f>
        <v>0.02555716526</v>
      </c>
      <c r="J651" s="191">
        <f>VLOOKUP(A651,VBMA!$A:$AF,4,0)/100</f>
        <v>0.02588</v>
      </c>
      <c r="K651" s="191">
        <f>VLOOKUP(A651,VBMA!$A:$AF,7,0)/100</f>
        <v>0.03029</v>
      </c>
      <c r="L651" s="191">
        <f>VLOOKUP(A651,VBMA!$A:$AF,10,0)/100</f>
        <v>0.03061</v>
      </c>
      <c r="M651" s="191">
        <f>VLOOKUP(A651,VBMA!$A:$AF,13,0)/100</f>
        <v>0.03068</v>
      </c>
      <c r="N651" s="191">
        <f>VLOOKUP(A651,VBMA!$A:$AF,16,0)/100</f>
        <v>0.03075</v>
      </c>
      <c r="O651" s="191">
        <f>VLOOKUP(A651,VBMA!$A:$AF,19,0)/100</f>
        <v>0.03305</v>
      </c>
      <c r="P651" s="191">
        <f>VLOOKUP(A651,VBMA!$A:$AF,22,0)/100</f>
        <v>0.03578</v>
      </c>
      <c r="Q651" s="191">
        <f>VLOOKUP(A651,VBMA!$A:$AF,25,0)/100</f>
        <v>0.03718</v>
      </c>
      <c r="R651" s="191">
        <f>VLOOKUP(A651,VBMA!$A:$AF,28,0)/100</f>
        <v>0.03958</v>
      </c>
      <c r="S651" s="191">
        <f>VLOOKUP(A651,VBMA!$A:$AF,31,0)/100</f>
        <v>0.04042</v>
      </c>
    </row>
    <row r="652" ht="15.75" customHeight="1">
      <c r="A652" s="108">
        <f>VBMA!A651</f>
        <v>44778</v>
      </c>
      <c r="B652" s="148">
        <f>VLOOKUP(A652,'VNIBOR đã xử lý'!$A:$T,12,0)</f>
        <v>0.02396371662</v>
      </c>
      <c r="C652" s="148">
        <f>VLOOKUP(A652,'VNIBOR đã xử lý'!$A:$T,13,0)</f>
        <v>0.02453157721</v>
      </c>
      <c r="D652" s="148">
        <f>VLOOKUP(A652,'VNIBOR đã xử lý'!$A:$T,14,0)</f>
        <v>0.02453157721</v>
      </c>
      <c r="E652" s="148">
        <f>VLOOKUP(A652,'VNIBOR đã xử lý'!$A:$T,15,0)</f>
        <v>0.02487229356</v>
      </c>
      <c r="F652" s="148">
        <f>VLOOKUP(A652,'VNIBOR đã xử lý'!$A:$T,16,0)</f>
        <v>0.02526979596</v>
      </c>
      <c r="G652" s="148">
        <f>VLOOKUP(A652,'VNIBOR đã xử lý'!$A:$T,17,0)</f>
        <v>0.02538336808</v>
      </c>
      <c r="H652" s="148">
        <f>VLOOKUP(A652,'VNIBOR đã xử lý'!$A:$T,18,0)</f>
        <v>0.02629194501</v>
      </c>
      <c r="I652" s="148">
        <f>VLOOKUP(A652,'VNIBOR đã xử lý'!$A:$T,19,0)</f>
        <v>0.02606480078</v>
      </c>
      <c r="J652" s="191">
        <f>VLOOKUP(A652,VBMA!$A:$AF,4,0)/100</f>
        <v>0.02583</v>
      </c>
      <c r="K652" s="191">
        <f>VLOOKUP(A652,VBMA!$A:$AF,7,0)/100</f>
        <v>0.03028</v>
      </c>
      <c r="L652" s="191">
        <f>VLOOKUP(A652,VBMA!$A:$AF,10,0)/100</f>
        <v>0.03061</v>
      </c>
      <c r="M652" s="191">
        <f>VLOOKUP(A652,VBMA!$A:$AF,13,0)/100</f>
        <v>0.03065</v>
      </c>
      <c r="N652" s="191">
        <f>VLOOKUP(A652,VBMA!$A:$AF,16,0)/100</f>
        <v>0.0307</v>
      </c>
      <c r="O652" s="191">
        <f>VLOOKUP(A652,VBMA!$A:$AF,19,0)/100</f>
        <v>0.03282</v>
      </c>
      <c r="P652" s="191">
        <f>VLOOKUP(A652,VBMA!$A:$AF,22,0)/100</f>
        <v>0.0359</v>
      </c>
      <c r="Q652" s="191">
        <f>VLOOKUP(A652,VBMA!$A:$AF,25,0)/100</f>
        <v>0.03718</v>
      </c>
      <c r="R652" s="191">
        <f>VLOOKUP(A652,VBMA!$A:$AF,28,0)/100</f>
        <v>0.03958</v>
      </c>
      <c r="S652" s="191">
        <f>VLOOKUP(A652,VBMA!$A:$AF,31,0)/100</f>
        <v>0.04042</v>
      </c>
    </row>
    <row r="653" ht="15.75" customHeight="1">
      <c r="A653" s="108">
        <f>VBMA!A652</f>
        <v>44777</v>
      </c>
      <c r="B653" s="148">
        <f>VLOOKUP(A653,'VNIBOR đã xử lý'!$A:$T,12,0)</f>
        <v>0.02419509719</v>
      </c>
      <c r="C653" s="148">
        <f>VLOOKUP(A653,'VNIBOR đã xử lý'!$A:$T,13,0)</f>
        <v>0.02431517212</v>
      </c>
      <c r="D653" s="148">
        <f>VLOOKUP(A653,'VNIBOR đã xử lý'!$A:$T,14,0)</f>
        <v>0.02401498481</v>
      </c>
      <c r="E653" s="148">
        <f>VLOOKUP(A653,'VNIBOR đã xử lý'!$A:$T,15,0)</f>
        <v>0.02389490988</v>
      </c>
      <c r="F653" s="148">
        <f>VLOOKUP(A653,'VNIBOR đã xử lý'!$A:$T,16,0)</f>
        <v>0.02461535943</v>
      </c>
      <c r="G653" s="148">
        <f>VLOOKUP(A653,'VNIBOR đã xử lý'!$A:$T,17,0)</f>
        <v>0.02539584643</v>
      </c>
      <c r="H653" s="148">
        <f>VLOOKUP(A653,'VNIBOR đã xử lý'!$A:$T,18,0)</f>
        <v>0.02611629598</v>
      </c>
      <c r="I653" s="148">
        <f>VLOOKUP(A653,'VNIBOR đã xử lý'!$A:$T,19,0)</f>
        <v>0.02593618359</v>
      </c>
      <c r="J653" s="191">
        <f>VLOOKUP(A653,VBMA!$A:$AF,4,0)/100</f>
        <v>0.02575</v>
      </c>
      <c r="K653" s="191">
        <f>VLOOKUP(A653,VBMA!$A:$AF,7,0)/100</f>
        <v>0.02999</v>
      </c>
      <c r="L653" s="191">
        <f>VLOOKUP(A653,VBMA!$A:$AF,10,0)/100</f>
        <v>0.03036</v>
      </c>
      <c r="M653" s="191">
        <f>VLOOKUP(A653,VBMA!$A:$AF,13,0)/100</f>
        <v>0.03045</v>
      </c>
      <c r="N653" s="191">
        <f>VLOOKUP(A653,VBMA!$A:$AF,16,0)/100</f>
        <v>0.03054</v>
      </c>
      <c r="O653" s="191">
        <f>VLOOKUP(A653,VBMA!$A:$AF,19,0)/100</f>
        <v>0.0327</v>
      </c>
      <c r="P653" s="191">
        <f>VLOOKUP(A653,VBMA!$A:$AF,22,0)/100</f>
        <v>0.03568</v>
      </c>
      <c r="Q653" s="191">
        <f>VLOOKUP(A653,VBMA!$A:$AF,25,0)/100</f>
        <v>0.03707</v>
      </c>
      <c r="R653" s="191">
        <f>VLOOKUP(A653,VBMA!$A:$AF,28,0)/100</f>
        <v>0.03958</v>
      </c>
      <c r="S653" s="191">
        <f>VLOOKUP(A653,VBMA!$A:$AF,31,0)/100</f>
        <v>0.04042</v>
      </c>
    </row>
    <row r="654" ht="15.75" customHeight="1">
      <c r="A654" s="108">
        <f>VBMA!A653</f>
        <v>44776</v>
      </c>
      <c r="B654" s="148">
        <f>VLOOKUP(A654,'VNIBOR đã xử lý'!$A:$T,12,0)</f>
        <v>0.02370900679</v>
      </c>
      <c r="C654" s="148">
        <f>VLOOKUP(A654,'VNIBOR đã xử lý'!$A:$T,13,0)</f>
        <v>0.02431228941</v>
      </c>
      <c r="D654" s="148">
        <f>VLOOKUP(A654,'VNIBOR đã xử lý'!$A:$T,14,0)</f>
        <v>0.02370900679</v>
      </c>
      <c r="E654" s="148">
        <f>VLOOKUP(A654,'VNIBOR đã xử lý'!$A:$T,15,0)</f>
        <v>0.02376933505</v>
      </c>
      <c r="F654" s="148">
        <f>VLOOKUP(A654,'VNIBOR đã xử lý'!$A:$T,16,0)</f>
        <v>0.02437261767</v>
      </c>
      <c r="G654" s="148">
        <f>VLOOKUP(A654,'VNIBOR đã xử lý'!$A:$T,17,0)</f>
        <v>0.02576016768</v>
      </c>
      <c r="H654" s="148">
        <f>VLOOKUP(A654,'VNIBOR đã xử lý'!$A:$T,18,0)</f>
        <v>0.0263634503</v>
      </c>
      <c r="I654" s="148">
        <f>VLOOKUP(A654,'VNIBOR đã xử lý'!$A:$T,19,0)</f>
        <v>0.02606180899</v>
      </c>
      <c r="J654" s="191">
        <f>VLOOKUP(A654,VBMA!$A:$AF,4,0)/100</f>
        <v>0.02575</v>
      </c>
      <c r="K654" s="191">
        <f>VLOOKUP(A654,VBMA!$A:$AF,7,0)/100</f>
        <v>0.02977</v>
      </c>
      <c r="L654" s="191">
        <f>VLOOKUP(A654,VBMA!$A:$AF,10,0)/100</f>
        <v>0.03011</v>
      </c>
      <c r="M654" s="191">
        <f>VLOOKUP(A654,VBMA!$A:$AF,13,0)/100</f>
        <v>0.03024</v>
      </c>
      <c r="N654" s="191">
        <f>VLOOKUP(A654,VBMA!$A:$AF,16,0)/100</f>
        <v>0.03038</v>
      </c>
      <c r="O654" s="191">
        <f>VLOOKUP(A654,VBMA!$A:$AF,19,0)/100</f>
        <v>0.0322</v>
      </c>
      <c r="P654" s="191">
        <f>VLOOKUP(A654,VBMA!$A:$AF,22,0)/100</f>
        <v>0.03495</v>
      </c>
      <c r="Q654" s="191">
        <f>VLOOKUP(A654,VBMA!$A:$AF,25,0)/100</f>
        <v>0.03672</v>
      </c>
      <c r="R654" s="191">
        <f>VLOOKUP(A654,VBMA!$A:$AF,28,0)/100</f>
        <v>0.03954</v>
      </c>
      <c r="S654" s="191">
        <f>VLOOKUP(A654,VBMA!$A:$AF,31,0)/100</f>
        <v>0.04033</v>
      </c>
    </row>
    <row r="655" ht="15.75" customHeight="1">
      <c r="A655" s="108">
        <f>VBMA!A654</f>
        <v>44775</v>
      </c>
      <c r="B655" s="148">
        <f>VLOOKUP(A655,'VNIBOR đã xử lý'!$A:$T,12,0)</f>
        <v>0.02608231983</v>
      </c>
      <c r="C655" s="148">
        <f>VLOOKUP(A655,'VNIBOR đã xử lý'!$A:$T,13,0)</f>
        <v>0.02627648102</v>
      </c>
      <c r="D655" s="148">
        <f>VLOOKUP(A655,'VNIBOR đã xử lý'!$A:$T,14,0)</f>
        <v>0.02517623428</v>
      </c>
      <c r="E655" s="148">
        <f>VLOOKUP(A655,'VNIBOR đã xử lý'!$A:$T,15,0)</f>
        <v>0.02504679348</v>
      </c>
      <c r="F655" s="148">
        <f>VLOOKUP(A655,'VNIBOR đã xử lý'!$A:$T,16,0)</f>
        <v>0.02524095467</v>
      </c>
      <c r="G655" s="148">
        <f>VLOOKUP(A655,'VNIBOR đã xử lý'!$A:$T,17,0)</f>
        <v>0.0267295238</v>
      </c>
      <c r="H655" s="148">
        <f>VLOOKUP(A655,'VNIBOR đã xử lý'!$A:$T,18,0)</f>
        <v>0.02711784618</v>
      </c>
      <c r="I655" s="148">
        <f>VLOOKUP(A655,'VNIBOR đã xử lý'!$A:$T,19,0)</f>
        <v>0.02640592181</v>
      </c>
      <c r="J655" s="191">
        <f>VLOOKUP(A655,VBMA!$A:$AF,4,0)/100</f>
        <v>0.02567</v>
      </c>
      <c r="K655" s="191">
        <f>VLOOKUP(A655,VBMA!$A:$AF,7,0)/100</f>
        <v>0.02964</v>
      </c>
      <c r="L655" s="191">
        <f>VLOOKUP(A655,VBMA!$A:$AF,10,0)/100</f>
        <v>0.02998</v>
      </c>
      <c r="M655" s="191">
        <f>VLOOKUP(A655,VBMA!$A:$AF,13,0)/100</f>
        <v>0.03018</v>
      </c>
      <c r="N655" s="191">
        <f>VLOOKUP(A655,VBMA!$A:$AF,16,0)/100</f>
        <v>0.03038</v>
      </c>
      <c r="O655" s="191">
        <f>VLOOKUP(A655,VBMA!$A:$AF,19,0)/100</f>
        <v>0.03195</v>
      </c>
      <c r="P655" s="191">
        <f>VLOOKUP(A655,VBMA!$A:$AF,22,0)/100</f>
        <v>0.03481</v>
      </c>
      <c r="Q655" s="191">
        <f>VLOOKUP(A655,VBMA!$A:$AF,25,0)/100</f>
        <v>0.03648</v>
      </c>
      <c r="R655" s="191">
        <f>VLOOKUP(A655,VBMA!$A:$AF,28,0)/100</f>
        <v>0.0395</v>
      </c>
      <c r="S655" s="191">
        <f>VLOOKUP(A655,VBMA!$A:$AF,31,0)/100</f>
        <v>0.04029</v>
      </c>
    </row>
    <row r="656" ht="15.75" customHeight="1">
      <c r="A656" s="108">
        <f>VBMA!A655</f>
        <v>44774</v>
      </c>
      <c r="B656" s="148">
        <f>VLOOKUP(A656,'VNIBOR đã xử lý'!$A:$T,12,0)</f>
        <v>0.02423202513</v>
      </c>
      <c r="C656" s="148">
        <f>VLOOKUP(A656,'VNIBOR đã xử lý'!$A:$T,13,0)</f>
        <v>0.02478554855</v>
      </c>
      <c r="D656" s="148">
        <f>VLOOKUP(A656,'VNIBOR đã xử lý'!$A:$T,14,0)</f>
        <v>0.02404751732</v>
      </c>
      <c r="E656" s="148">
        <f>VLOOKUP(A656,'VNIBOR đã xử lý'!$A:$T,15,0)</f>
        <v>0.02404751732</v>
      </c>
      <c r="F656" s="148">
        <f>VLOOKUP(A656,'VNIBOR đã xử lý'!$A:$T,16,0)</f>
        <v>0.02466254334</v>
      </c>
      <c r="G656" s="148">
        <f>VLOOKUP(A656,'VNIBOR đã xử lý'!$A:$T,17,0)</f>
        <v>0.02583109278</v>
      </c>
      <c r="H656" s="148">
        <f>VLOOKUP(A656,'VNIBOR đã xử lý'!$A:$T,18,0)</f>
        <v>0.0266306266</v>
      </c>
      <c r="I656" s="148">
        <f>VLOOKUP(A656,'VNIBOR đã xử lý'!$A:$T,19,0)</f>
        <v>0.02613860579</v>
      </c>
      <c r="J656" s="191">
        <f>VLOOKUP(A656,VBMA!$A:$AF,4,0)/100</f>
        <v>0.02563</v>
      </c>
      <c r="K656" s="191">
        <f>VLOOKUP(A656,VBMA!$A:$AF,7,0)/100</f>
        <v>0.03011</v>
      </c>
      <c r="L656" s="191">
        <f>VLOOKUP(A656,VBMA!$A:$AF,10,0)/100</f>
        <v>0.03026</v>
      </c>
      <c r="M656" s="191">
        <f>VLOOKUP(A656,VBMA!$A:$AF,13,0)/100</f>
        <v>0.03056</v>
      </c>
      <c r="N656" s="191">
        <f>VLOOKUP(A656,VBMA!$A:$AF,16,0)/100</f>
        <v>0.03085</v>
      </c>
      <c r="O656" s="191">
        <f>VLOOKUP(A656,VBMA!$A:$AF,19,0)/100</f>
        <v>0.03297</v>
      </c>
      <c r="P656" s="191">
        <f>VLOOKUP(A656,VBMA!$A:$AF,22,0)/100</f>
        <v>0.03553</v>
      </c>
      <c r="Q656" s="191">
        <f>VLOOKUP(A656,VBMA!$A:$AF,25,0)/100</f>
        <v>0.03704</v>
      </c>
      <c r="R656" s="191">
        <f>VLOOKUP(A656,VBMA!$A:$AF,28,0)/100</f>
        <v>0.0395</v>
      </c>
      <c r="S656" s="191">
        <f>VLOOKUP(A656,VBMA!$A:$AF,31,0)/100</f>
        <v>0.04025</v>
      </c>
    </row>
    <row r="657" ht="15.75" customHeight="1">
      <c r="A657" s="108">
        <f>VBMA!A656</f>
        <v>44771</v>
      </c>
      <c r="B657" s="148">
        <f>VLOOKUP(A657,'VNIBOR đã xử lý'!$A:$T,12,0)</f>
        <v>0.02415786492</v>
      </c>
      <c r="C657" s="148">
        <f>VLOOKUP(A657,'VNIBOR đã xử lý'!$A:$T,13,0)</f>
        <v>0.02472554321</v>
      </c>
      <c r="D657" s="148">
        <f>VLOOKUP(A657,'VNIBOR đã xử lý'!$A:$T,14,0)</f>
        <v>0.0234640359</v>
      </c>
      <c r="E657" s="148">
        <f>VLOOKUP(A657,'VNIBOR đã xử lý'!$A:$T,15,0)</f>
        <v>0.02321173444</v>
      </c>
      <c r="F657" s="148">
        <f>VLOOKUP(A657,'VNIBOR đã xử lý'!$A:$T,16,0)</f>
        <v>0.02333788517</v>
      </c>
      <c r="G657" s="148">
        <f>VLOOKUP(A657,'VNIBOR đã xử lý'!$A:$T,17,0)</f>
        <v>0.02459939248</v>
      </c>
      <c r="H657" s="148">
        <f>VLOOKUP(A657,'VNIBOR đã xử lý'!$A:$T,18,0)</f>
        <v>0.02535629686</v>
      </c>
      <c r="I657" s="148">
        <f>VLOOKUP(A657,'VNIBOR đã xử lý'!$A:$T,19,0)</f>
        <v>0.02548244759</v>
      </c>
      <c r="J657" s="191">
        <f>VLOOKUP(A657,VBMA!$A:$AF,4,0)/100</f>
        <v>0.02561</v>
      </c>
      <c r="K657" s="191">
        <f>VLOOKUP(A657,VBMA!$A:$AF,7,0)/100</f>
        <v>0.02964</v>
      </c>
      <c r="L657" s="191">
        <f>VLOOKUP(A657,VBMA!$A:$AF,10,0)/100</f>
        <v>0.03044</v>
      </c>
      <c r="M657" s="191">
        <f>VLOOKUP(A657,VBMA!$A:$AF,13,0)/100</f>
        <v>0.03044</v>
      </c>
      <c r="N657" s="191">
        <f>VLOOKUP(A657,VBMA!$A:$AF,16,0)/100</f>
        <v>0.03044</v>
      </c>
      <c r="O657" s="191">
        <f>VLOOKUP(A657,VBMA!$A:$AF,19,0)/100</f>
        <v>0.0322</v>
      </c>
      <c r="P657" s="191">
        <f>VLOOKUP(A657,VBMA!$A:$AF,22,0)/100</f>
        <v>0.03501</v>
      </c>
      <c r="Q657" s="191">
        <f>VLOOKUP(A657,VBMA!$A:$AF,25,0)/100</f>
        <v>0.03667</v>
      </c>
      <c r="R657" s="191">
        <f>VLOOKUP(A657,VBMA!$A:$AF,28,0)/100</f>
        <v>0.03942</v>
      </c>
      <c r="S657" s="191">
        <f>VLOOKUP(A657,VBMA!$A:$AF,31,0)/100</f>
        <v>0.04025</v>
      </c>
    </row>
    <row r="658" ht="15.75" customHeight="1">
      <c r="A658" s="108">
        <f>VBMA!A657</f>
        <v>44770</v>
      </c>
      <c r="B658" s="148">
        <f>VLOOKUP(A658,'VNIBOR đã xử lý'!$A:$T,12,0)</f>
        <v>0.0244596309</v>
      </c>
      <c r="C658" s="148">
        <f>VLOOKUP(A658,'VNIBOR đã xử lý'!$A:$T,13,0)</f>
        <v>0.02385269216</v>
      </c>
      <c r="D658" s="148">
        <f>VLOOKUP(A658,'VNIBOR đã xử lý'!$A:$T,14,0)</f>
        <v>0.0226388147</v>
      </c>
      <c r="E658" s="148">
        <f>VLOOKUP(A658,'VNIBOR đã xử lý'!$A:$T,15,0)</f>
        <v>0.02245673308</v>
      </c>
      <c r="F658" s="148">
        <f>VLOOKUP(A658,'VNIBOR đã xử lý'!$A:$T,16,0)</f>
        <v>0.02245673308</v>
      </c>
      <c r="G658" s="148">
        <f>VLOOKUP(A658,'VNIBOR đã xử lý'!$A:$T,17,0)</f>
        <v>0.02439893702</v>
      </c>
      <c r="H658" s="148">
        <f>VLOOKUP(A658,'VNIBOR đã xử lý'!$A:$T,18,0)</f>
        <v>0.02500587575</v>
      </c>
      <c r="I658" s="148">
        <f>VLOOKUP(A658,'VNIBOR đã xử lý'!$A:$T,19,0)</f>
        <v>0.0251272635</v>
      </c>
      <c r="J658" s="191">
        <f>VLOOKUP(A658,VBMA!$A:$AF,4,0)/100</f>
        <v>0.02525</v>
      </c>
      <c r="K658" s="191">
        <f>VLOOKUP(A658,VBMA!$A:$AF,7,0)/100</f>
        <v>0.02965</v>
      </c>
      <c r="L658" s="191">
        <f>VLOOKUP(A658,VBMA!$A:$AF,10,0)/100</f>
        <v>0.02901</v>
      </c>
      <c r="M658" s="191">
        <f>VLOOKUP(A658,VBMA!$A:$AF,13,0)/100</f>
        <v>0.02917</v>
      </c>
      <c r="N658" s="191">
        <f>VLOOKUP(A658,VBMA!$A:$AF,16,0)/100</f>
        <v>0.02933</v>
      </c>
      <c r="O658" s="191">
        <f>VLOOKUP(A658,VBMA!$A:$AF,19,0)/100</f>
        <v>0.03188</v>
      </c>
      <c r="P658" s="191">
        <f>VLOOKUP(A658,VBMA!$A:$AF,22,0)/100</f>
        <v>0.03569</v>
      </c>
      <c r="Q658" s="191">
        <f>VLOOKUP(A658,VBMA!$A:$AF,25,0)/100</f>
        <v>0.03783</v>
      </c>
      <c r="R658" s="191">
        <f>VLOOKUP(A658,VBMA!$A:$AF,28,0)/100</f>
        <v>0.03929</v>
      </c>
      <c r="S658" s="191">
        <f>VLOOKUP(A658,VBMA!$A:$AF,31,0)/100</f>
        <v>0.04004</v>
      </c>
    </row>
    <row r="659" ht="15.75" customHeight="1">
      <c r="A659" s="108">
        <f>VBMA!A658</f>
        <v>44769</v>
      </c>
      <c r="B659" s="148">
        <f>VLOOKUP(A659,'VNIBOR đã xử lý'!$A:$T,12,0)</f>
        <v>0.02911238807</v>
      </c>
      <c r="C659" s="148">
        <f>VLOOKUP(A659,'VNIBOR đã xử lý'!$A:$T,13,0)</f>
        <v>0.02930777322</v>
      </c>
      <c r="D659" s="148">
        <f>VLOOKUP(A659,'VNIBOR đã xử lý'!$A:$T,14,0)</f>
        <v>0.02735392167</v>
      </c>
      <c r="E659" s="148">
        <f>VLOOKUP(A659,'VNIBOR đã xử lý'!$A:$T,15,0)</f>
        <v>0.02624673913</v>
      </c>
      <c r="F659" s="148">
        <f>VLOOKUP(A659,'VNIBOR đã xử lý'!$A:$T,16,0)</f>
        <v>0.02605135398</v>
      </c>
      <c r="G659" s="148">
        <f>VLOOKUP(A659,'VNIBOR đã xử lý'!$A:$T,17,0)</f>
        <v>0.02670263783</v>
      </c>
      <c r="H659" s="148">
        <f>VLOOKUP(A659,'VNIBOR đã xử lý'!$A:$T,18,0)</f>
        <v>0.02735392167</v>
      </c>
      <c r="I659" s="148">
        <f>VLOOKUP(A659,'VNIBOR đã xử lý'!$A:$T,19,0)</f>
        <v>0.02709340813</v>
      </c>
      <c r="J659" s="191">
        <f>VLOOKUP(A659,VBMA!$A:$AF,4,0)/100</f>
        <v>0.02683</v>
      </c>
      <c r="K659" s="191">
        <f>VLOOKUP(A659,VBMA!$A:$AF,7,0)/100</f>
        <v>0.03181</v>
      </c>
      <c r="L659" s="191">
        <f>VLOOKUP(A659,VBMA!$A:$AF,10,0)/100</f>
        <v>0.0325</v>
      </c>
      <c r="M659" s="191">
        <f>VLOOKUP(A659,VBMA!$A:$AF,13,0)/100</f>
        <v>0.03253</v>
      </c>
      <c r="N659" s="191">
        <f>VLOOKUP(A659,VBMA!$A:$AF,16,0)/100</f>
        <v>0.03256</v>
      </c>
      <c r="O659" s="191">
        <f>VLOOKUP(A659,VBMA!$A:$AF,19,0)/100</f>
        <v>0.03533</v>
      </c>
      <c r="P659" s="191">
        <f>VLOOKUP(A659,VBMA!$A:$AF,22,0)/100</f>
        <v>0.03714</v>
      </c>
      <c r="Q659" s="191">
        <f>VLOOKUP(A659,VBMA!$A:$AF,25,0)/100</f>
        <v>0.0389</v>
      </c>
      <c r="R659" s="191">
        <f>VLOOKUP(A659,VBMA!$A:$AF,28,0)/100</f>
        <v>0.04</v>
      </c>
      <c r="S659" s="191">
        <f>VLOOKUP(A659,VBMA!$A:$AF,31,0)/100</f>
        <v>0.04067</v>
      </c>
    </row>
    <row r="660" ht="15.75" customHeight="1">
      <c r="A660" s="108">
        <f>VBMA!A659</f>
        <v>44768</v>
      </c>
      <c r="B660" s="148">
        <f>VLOOKUP(A660,'VNIBOR đã xử lý'!$A:$T,12,0)</f>
        <v>0.02344998557</v>
      </c>
      <c r="C660" s="148">
        <f>VLOOKUP(A660,'VNIBOR đã xử lý'!$A:$T,13,0)</f>
        <v>0.02312201374</v>
      </c>
      <c r="D660" s="148">
        <f>VLOOKUP(A660,'VNIBOR đã xử lý'!$A:$T,14,0)</f>
        <v>0.02153681658</v>
      </c>
      <c r="E660" s="148">
        <f>VLOOKUP(A660,'VNIBOR đã xử lý'!$A:$T,15,0)</f>
        <v>0.02137283067</v>
      </c>
      <c r="F660" s="148">
        <f>VLOOKUP(A660,'VNIBOR đã xử lý'!$A:$T,16,0)</f>
        <v>0.02137283067</v>
      </c>
      <c r="G660" s="148">
        <f>VLOOKUP(A660,'VNIBOR đã xử lý'!$A:$T,17,0)</f>
        <v>0.02219276023</v>
      </c>
      <c r="H660" s="148">
        <f>VLOOKUP(A660,'VNIBOR đã xử lý'!$A:$T,18,0)</f>
        <v>0.02191945038</v>
      </c>
      <c r="I660" s="148">
        <f>VLOOKUP(A660,'VNIBOR đã xử lý'!$A:$T,19,0)</f>
        <v>0.02148215461</v>
      </c>
      <c r="J660" s="191">
        <f>VLOOKUP(A660,VBMA!$A:$AF,4,0)/100</f>
        <v>0.02104</v>
      </c>
      <c r="K660" s="191">
        <f>VLOOKUP(A660,VBMA!$A:$AF,7,0)/100</f>
        <v>0.02786</v>
      </c>
      <c r="L660" s="191">
        <f>VLOOKUP(A660,VBMA!$A:$AF,10,0)/100</f>
        <v>0.02833</v>
      </c>
      <c r="M660" s="191">
        <f>VLOOKUP(A660,VBMA!$A:$AF,13,0)/100</f>
        <v>0.02862</v>
      </c>
      <c r="N660" s="191">
        <f>VLOOKUP(A660,VBMA!$A:$AF,16,0)/100</f>
        <v>0.0289</v>
      </c>
      <c r="O660" s="191">
        <f>VLOOKUP(A660,VBMA!$A:$AF,19,0)/100</f>
        <v>0.03225</v>
      </c>
      <c r="P660" s="191">
        <f>VLOOKUP(A660,VBMA!$A:$AF,22,0)/100</f>
        <v>0.0335</v>
      </c>
      <c r="Q660" s="191">
        <f>VLOOKUP(A660,VBMA!$A:$AF,25,0)/100</f>
        <v>0.0358</v>
      </c>
      <c r="R660" s="191">
        <f>VLOOKUP(A660,VBMA!$A:$AF,28,0)/100</f>
        <v>0.03667</v>
      </c>
      <c r="S660" s="191">
        <f>VLOOKUP(A660,VBMA!$A:$AF,31,0)/100</f>
        <v>0.03742</v>
      </c>
    </row>
    <row r="661" ht="15.75" customHeight="1">
      <c r="A661" s="108">
        <f>VBMA!A660</f>
        <v>44767</v>
      </c>
      <c r="B661" s="148">
        <f>VLOOKUP(A661,'VNIBOR đã xử lý'!$A:$T,12,0)</f>
        <v>0.02054406383</v>
      </c>
      <c r="C661" s="148">
        <f>VLOOKUP(A661,'VNIBOR đã xử lý'!$A:$T,13,0)</f>
        <v>0.02141704105</v>
      </c>
      <c r="D661" s="148">
        <f>VLOOKUP(A661,'VNIBOR đã xử lý'!$A:$T,14,0)</f>
        <v>0.02182443042</v>
      </c>
      <c r="E661" s="148">
        <f>VLOOKUP(A661,'VNIBOR đã xử lý'!$A:$T,15,0)</f>
        <v>0.02269740763</v>
      </c>
      <c r="F661" s="148">
        <f>VLOOKUP(A661,'VNIBOR đã xử lý'!$A:$T,16,0)</f>
        <v>0.02141704105</v>
      </c>
      <c r="G661" s="148">
        <f>VLOOKUP(A661,'VNIBOR đã xử lý'!$A:$T,17,0)</f>
        <v>0.02327939244</v>
      </c>
      <c r="H661" s="148">
        <f>VLOOKUP(A661,'VNIBOR đã xử lý'!$A:$T,18,0)</f>
        <v>0.02287200308</v>
      </c>
      <c r="I661" s="148">
        <f>VLOOKUP(A661,'VNIBOR đã xử lý'!$A:$T,19,0)</f>
        <v>0.02153343801</v>
      </c>
      <c r="J661" s="191">
        <f>VLOOKUP(A661,VBMA!$A:$AF,4,0)/100</f>
        <v>0.02018</v>
      </c>
      <c r="K661" s="191">
        <f>VLOOKUP(A661,VBMA!$A:$AF,7,0)/100</f>
        <v>0.02696</v>
      </c>
      <c r="L661" s="191">
        <f>VLOOKUP(A661,VBMA!$A:$AF,10,0)/100</f>
        <v>0.02765</v>
      </c>
      <c r="M661" s="191">
        <f>VLOOKUP(A661,VBMA!$A:$AF,13,0)/100</f>
        <v>0.02755</v>
      </c>
      <c r="N661" s="191">
        <f>VLOOKUP(A661,VBMA!$A:$AF,16,0)/100</f>
        <v>0.02744</v>
      </c>
      <c r="O661" s="191">
        <f>VLOOKUP(A661,VBMA!$A:$AF,19,0)/100</f>
        <v>0.03105</v>
      </c>
      <c r="P661" s="191">
        <f>VLOOKUP(A661,VBMA!$A:$AF,22,0)/100</f>
        <v>0.03297</v>
      </c>
      <c r="Q661" s="191">
        <f>VLOOKUP(A661,VBMA!$A:$AF,25,0)/100</f>
        <v>0.03556</v>
      </c>
      <c r="R661" s="191">
        <f>VLOOKUP(A661,VBMA!$A:$AF,28,0)/100</f>
        <v>0.03577</v>
      </c>
      <c r="S661" s="191">
        <f>VLOOKUP(A661,VBMA!$A:$AF,31,0)/100</f>
        <v>0.03658</v>
      </c>
    </row>
    <row r="662" ht="15.75" customHeight="1">
      <c r="A662" s="108">
        <f>VBMA!A661</f>
        <v>44764</v>
      </c>
      <c r="B662" s="148">
        <f>VLOOKUP(A662,'VNIBOR đã xử lý'!$A:$T,12,0)</f>
        <v>0.01554512947</v>
      </c>
      <c r="C662" s="148">
        <f>VLOOKUP(A662,'VNIBOR đã xử lý'!$A:$T,13,0)</f>
        <v>0.0162104852</v>
      </c>
      <c r="D662" s="148">
        <f>VLOOKUP(A662,'VNIBOR đã xử lý'!$A:$T,14,0)</f>
        <v>0.01675486717</v>
      </c>
      <c r="E662" s="148">
        <f>VLOOKUP(A662,'VNIBOR đã xử lý'!$A:$T,15,0)</f>
        <v>0.01675486717</v>
      </c>
      <c r="F662" s="148">
        <f>VLOOKUP(A662,'VNIBOR đã xử lý'!$A:$T,16,0)</f>
        <v>0.01754119667</v>
      </c>
      <c r="G662" s="148">
        <f>VLOOKUP(A662,'VNIBOR đã xử lý'!$A:$T,17,0)</f>
        <v>0.01826703929</v>
      </c>
      <c r="H662" s="148">
        <f>VLOOKUP(A662,'VNIBOR đã xử lý'!$A:$T,18,0)</f>
        <v>0.02008164585</v>
      </c>
      <c r="I662" s="148">
        <f>VLOOKUP(A662,'VNIBOR đã xử lý'!$A:$T,19,0)</f>
        <v>0.02002115896</v>
      </c>
      <c r="J662" s="191">
        <f>VLOOKUP(A662,VBMA!$A:$AF,4,0)/100</f>
        <v>0.01996</v>
      </c>
      <c r="K662" s="191">
        <f>VLOOKUP(A662,VBMA!$A:$AF,7,0)/100</f>
        <v>0.02621</v>
      </c>
      <c r="L662" s="191">
        <f>VLOOKUP(A662,VBMA!$A:$AF,10,0)/100</f>
        <v>0.02695</v>
      </c>
      <c r="M662" s="191">
        <f>VLOOKUP(A662,VBMA!$A:$AF,13,0)/100</f>
        <v>0.02695</v>
      </c>
      <c r="N662" s="191">
        <f>VLOOKUP(A662,VBMA!$A:$AF,16,0)/100</f>
        <v>0.02696</v>
      </c>
      <c r="O662" s="191">
        <f>VLOOKUP(A662,VBMA!$A:$AF,19,0)/100</f>
        <v>0.0309</v>
      </c>
      <c r="P662" s="191">
        <f>VLOOKUP(A662,VBMA!$A:$AF,22,0)/100</f>
        <v>0.03295</v>
      </c>
      <c r="Q662" s="191">
        <f>VLOOKUP(A662,VBMA!$A:$AF,25,0)/100</f>
        <v>0.03554</v>
      </c>
      <c r="R662" s="191">
        <f>VLOOKUP(A662,VBMA!$A:$AF,28,0)/100</f>
        <v>0.03575</v>
      </c>
      <c r="S662" s="191">
        <f>VLOOKUP(A662,VBMA!$A:$AF,31,0)/100</f>
        <v>0.03659</v>
      </c>
    </row>
    <row r="663" ht="15.75" customHeight="1">
      <c r="A663" s="108">
        <f>VBMA!A662</f>
        <v>44763</v>
      </c>
      <c r="B663" s="148">
        <f>VLOOKUP(A663,'VNIBOR đã xử lý'!$A:$T,12,0)</f>
        <v>0.0135</v>
      </c>
      <c r="C663" s="148">
        <f>VLOOKUP(A663,'VNIBOR đã xử lý'!$A:$T,13,0)</f>
        <v>0.0141971831</v>
      </c>
      <c r="D663" s="148">
        <f>VLOOKUP(A663,'VNIBOR đã xử lý'!$A:$T,14,0)</f>
        <v>0.01514788732</v>
      </c>
      <c r="E663" s="148">
        <f>VLOOKUP(A663,'VNIBOR đã xử lý'!$A:$T,15,0)</f>
        <v>0.0159084507</v>
      </c>
      <c r="F663" s="148">
        <f>VLOOKUP(A663,'VNIBOR đã xử lý'!$A:$T,16,0)</f>
        <v>0.01711267606</v>
      </c>
      <c r="G663" s="148">
        <f>VLOOKUP(A663,'VNIBOR đã xử lý'!$A:$T,17,0)</f>
        <v>0.01812676056</v>
      </c>
      <c r="H663" s="148">
        <f>VLOOKUP(A663,'VNIBOR đã xử lý'!$A:$T,18,0)</f>
        <v>0.01926760563</v>
      </c>
      <c r="I663" s="148">
        <f>VLOOKUP(A663,'VNIBOR đã xử lý'!$A:$T,19,0)</f>
        <v>0.01945774648</v>
      </c>
      <c r="J663" s="191">
        <f>VLOOKUP(A663,VBMA!$A:$AF,4,0)/100</f>
        <v>0.01965</v>
      </c>
      <c r="K663" s="191">
        <f>VLOOKUP(A663,VBMA!$A:$AF,7,0)/100</f>
        <v>0.02571</v>
      </c>
      <c r="L663" s="191">
        <f>VLOOKUP(A663,VBMA!$A:$AF,10,0)/100</f>
        <v>0.0263</v>
      </c>
      <c r="M663" s="191">
        <f>VLOOKUP(A663,VBMA!$A:$AF,13,0)/100</f>
        <v>0.02644</v>
      </c>
      <c r="N663" s="191">
        <f>VLOOKUP(A663,VBMA!$A:$AF,16,0)/100</f>
        <v>0.02658</v>
      </c>
      <c r="O663" s="191">
        <f>VLOOKUP(A663,VBMA!$A:$AF,19,0)/100</f>
        <v>0.03081</v>
      </c>
      <c r="P663" s="191">
        <f>VLOOKUP(A663,VBMA!$A:$AF,22,0)/100</f>
        <v>0.0329</v>
      </c>
      <c r="Q663" s="191">
        <f>VLOOKUP(A663,VBMA!$A:$AF,25,0)/100</f>
        <v>0.03544</v>
      </c>
      <c r="R663" s="191">
        <f>VLOOKUP(A663,VBMA!$A:$AF,28,0)/100</f>
        <v>0.03562</v>
      </c>
      <c r="S663" s="191">
        <f>VLOOKUP(A663,VBMA!$A:$AF,31,0)/100</f>
        <v>0.03644</v>
      </c>
    </row>
    <row r="664" ht="15.75" customHeight="1">
      <c r="A664" s="108">
        <f>VBMA!A663</f>
        <v>44762</v>
      </c>
      <c r="B664" s="148">
        <f>VLOOKUP(A664,'VNIBOR đã xử lý'!$A:$T,12,0)</f>
        <v>0.008944848593</v>
      </c>
      <c r="C664" s="148">
        <f>VLOOKUP(A664,'VNIBOR đã xử lý'!$A:$T,13,0)</f>
        <v>0.01079771009</v>
      </c>
      <c r="D664" s="148">
        <f>VLOOKUP(A664,'VNIBOR đã xử lý'!$A:$T,14,0)</f>
        <v>0.0120755456</v>
      </c>
      <c r="E664" s="148">
        <f>VLOOKUP(A664,'VNIBOR đã xử lý'!$A:$T,15,0)</f>
        <v>0.01475900018</v>
      </c>
      <c r="F664" s="148">
        <f>VLOOKUP(A664,'VNIBOR đã xử lý'!$A:$T,16,0)</f>
        <v>0.01667575345</v>
      </c>
      <c r="G664" s="148">
        <f>VLOOKUP(A664,'VNIBOR đã xử lý'!$A:$T,17,0)</f>
        <v>0.01769802186</v>
      </c>
      <c r="H664" s="148">
        <f>VLOOKUP(A664,'VNIBOR đã xử lý'!$A:$T,18,0)</f>
        <v>0.0191675327</v>
      </c>
      <c r="I664" s="148">
        <f>VLOOKUP(A664,'VNIBOR đã xử lý'!$A:$T,19,0)</f>
        <v>0.01948699158</v>
      </c>
      <c r="J664" s="191">
        <f>VLOOKUP(A664,VBMA!$A:$AF,4,0)/100</f>
        <v>0.01981</v>
      </c>
      <c r="K664" s="191">
        <f>VLOOKUP(A664,VBMA!$A:$AF,7,0)/100</f>
        <v>0.02542</v>
      </c>
      <c r="L664" s="191">
        <f>VLOOKUP(A664,VBMA!$A:$AF,10,0)/100</f>
        <v>0.0261</v>
      </c>
      <c r="M664" s="191">
        <f>VLOOKUP(A664,VBMA!$A:$AF,13,0)/100</f>
        <v>0.02627</v>
      </c>
      <c r="N664" s="191">
        <f>VLOOKUP(A664,VBMA!$A:$AF,16,0)/100</f>
        <v>0.02644</v>
      </c>
      <c r="O664" s="191">
        <f>VLOOKUP(A664,VBMA!$A:$AF,19,0)/100</f>
        <v>0.03072</v>
      </c>
      <c r="P664" s="191">
        <f>VLOOKUP(A664,VBMA!$A:$AF,22,0)/100</f>
        <v>0.03286</v>
      </c>
      <c r="Q664" s="191">
        <f>VLOOKUP(A664,VBMA!$A:$AF,25,0)/100</f>
        <v>0.03539</v>
      </c>
      <c r="R664" s="191">
        <f>VLOOKUP(A664,VBMA!$A:$AF,28,0)/100</f>
        <v>0.03558</v>
      </c>
      <c r="S664" s="191">
        <f>VLOOKUP(A664,VBMA!$A:$AF,31,0)/100</f>
        <v>0.0364</v>
      </c>
    </row>
    <row r="665" ht="15.75" customHeight="1">
      <c r="A665" s="108">
        <f>VBMA!A664</f>
        <v>44761</v>
      </c>
      <c r="B665" s="148">
        <f>VLOOKUP(A665,'VNIBOR đã xử lý'!$A:$T,12,0)</f>
        <v>0.007690021547</v>
      </c>
      <c r="C665" s="148">
        <f>VLOOKUP(A665,'VNIBOR đã xử lý'!$A:$T,13,0)</f>
        <v>0.01049855116</v>
      </c>
      <c r="D665" s="148">
        <f>VLOOKUP(A665,'VNIBOR đã xử lý'!$A:$T,14,0)</f>
        <v>0.01217029497</v>
      </c>
      <c r="E665" s="148">
        <f>VLOOKUP(A665,'VNIBOR đã xử lý'!$A:$T,15,0)</f>
        <v>0.01517943384</v>
      </c>
      <c r="F665" s="148">
        <f>VLOOKUP(A665,'VNIBOR đã xử lý'!$A:$T,16,0)</f>
        <v>0.0169180474</v>
      </c>
      <c r="G665" s="148">
        <f>VLOOKUP(A665,'VNIBOR đã xử lý'!$A:$T,17,0)</f>
        <v>0.01792109369</v>
      </c>
      <c r="H665" s="148">
        <f>VLOOKUP(A665,'VNIBOR đã xử lý'!$A:$T,18,0)</f>
        <v>0.01892413998</v>
      </c>
      <c r="I665" s="148">
        <f>VLOOKUP(A665,'VNIBOR đã xử lý'!$A:$T,19,0)</f>
        <v>0.019459098</v>
      </c>
      <c r="J665" s="191">
        <f>VLOOKUP(A665,VBMA!$A:$AF,4,0)/100</f>
        <v>0.02</v>
      </c>
      <c r="K665" s="191">
        <f>VLOOKUP(A665,VBMA!$A:$AF,7,0)/100</f>
        <v>0.0254</v>
      </c>
      <c r="L665" s="191">
        <f>VLOOKUP(A665,VBMA!$A:$AF,10,0)/100</f>
        <v>0.0261</v>
      </c>
      <c r="M665" s="191">
        <f>VLOOKUP(A665,VBMA!$A:$AF,13,0)/100</f>
        <v>0.02628</v>
      </c>
      <c r="N665" s="191">
        <f>VLOOKUP(A665,VBMA!$A:$AF,16,0)/100</f>
        <v>0.02646</v>
      </c>
      <c r="O665" s="191">
        <f>VLOOKUP(A665,VBMA!$A:$AF,19,0)/100</f>
        <v>0.0308</v>
      </c>
      <c r="P665" s="191">
        <f>VLOOKUP(A665,VBMA!$A:$AF,22,0)/100</f>
        <v>0.03293</v>
      </c>
      <c r="Q665" s="191">
        <f>VLOOKUP(A665,VBMA!$A:$AF,25,0)/100</f>
        <v>0.03532</v>
      </c>
      <c r="R665" s="191">
        <f>VLOOKUP(A665,VBMA!$A:$AF,28,0)/100</f>
        <v>0.03562</v>
      </c>
      <c r="S665" s="191">
        <f>VLOOKUP(A665,VBMA!$A:$AF,31,0)/100</f>
        <v>0.03635</v>
      </c>
    </row>
    <row r="666" ht="15.75" customHeight="1">
      <c r="A666" s="108">
        <f>VBMA!A665</f>
        <v>44760</v>
      </c>
      <c r="B666" s="148">
        <f>VLOOKUP(A666,'VNIBOR đã xử lý'!$A:$T,12,0)</f>
        <v>0.005797517755</v>
      </c>
      <c r="C666" s="148">
        <f>VLOOKUP(A666,'VNIBOR đã xử lý'!$A:$T,13,0)</f>
        <v>0.008432753098</v>
      </c>
      <c r="D666" s="148">
        <f>VLOOKUP(A666,'VNIBOR đã xử lý'!$A:$T,14,0)</f>
        <v>0.01048238059</v>
      </c>
      <c r="E666" s="148">
        <f>VLOOKUP(A666,'VNIBOR đã xử lý'!$A:$T,15,0)</f>
        <v>0.01346898064</v>
      </c>
      <c r="F666" s="148">
        <f>VLOOKUP(A666,'VNIBOR đã xử lý'!$A:$T,16,0)</f>
        <v>0.01505012185</v>
      </c>
      <c r="G666" s="148">
        <f>VLOOKUP(A666,'VNIBOR đã xử lý'!$A:$T,17,0)</f>
        <v>0.01581141206</v>
      </c>
      <c r="H666" s="148">
        <f>VLOOKUP(A666,'VNIBOR đã xử lý'!$A:$T,18,0)</f>
        <v>0.01704118855</v>
      </c>
      <c r="I666" s="148">
        <f>VLOOKUP(A666,'VNIBOR đã xử lý'!$A:$T,19,0)</f>
        <v>0.01786103955</v>
      </c>
      <c r="J666" s="191">
        <f>VLOOKUP(A666,VBMA!$A:$AF,4,0)/100</f>
        <v>0.01869</v>
      </c>
      <c r="K666" s="191">
        <f>VLOOKUP(A666,VBMA!$A:$AF,7,0)/100</f>
        <v>0.0231</v>
      </c>
      <c r="L666" s="191">
        <f>VLOOKUP(A666,VBMA!$A:$AF,10,0)/100</f>
        <v>0.02455</v>
      </c>
      <c r="M666" s="191">
        <f>VLOOKUP(A666,VBMA!$A:$AF,13,0)/100</f>
        <v>0.02474</v>
      </c>
      <c r="N666" s="191">
        <f>VLOOKUP(A666,VBMA!$A:$AF,16,0)/100</f>
        <v>0.02493</v>
      </c>
      <c r="O666" s="191">
        <f>VLOOKUP(A666,VBMA!$A:$AF,19,0)/100</f>
        <v>0.03038</v>
      </c>
      <c r="P666" s="191">
        <f>VLOOKUP(A666,VBMA!$A:$AF,22,0)/100</f>
        <v>0.03292</v>
      </c>
      <c r="Q666" s="191">
        <f>VLOOKUP(A666,VBMA!$A:$AF,25,0)/100</f>
        <v>0.0352</v>
      </c>
      <c r="R666" s="191">
        <f>VLOOKUP(A666,VBMA!$A:$AF,28,0)/100</f>
        <v>0.03542</v>
      </c>
      <c r="S666" s="191">
        <f>VLOOKUP(A666,VBMA!$A:$AF,31,0)/100</f>
        <v>0.03619</v>
      </c>
    </row>
    <row r="667" ht="15.75" customHeight="1">
      <c r="A667" s="108">
        <f>VBMA!A666</f>
        <v>44757</v>
      </c>
      <c r="B667" s="148">
        <f>VLOOKUP(A667,'VNIBOR đã xử lý'!$A:$T,12,0)</f>
        <v>0.004913395254</v>
      </c>
      <c r="C667" s="148">
        <f>VLOOKUP(A667,'VNIBOR đã xử lý'!$A:$T,13,0)</f>
        <v>0.00790936797</v>
      </c>
      <c r="D667" s="148">
        <f>VLOOKUP(A667,'VNIBOR đã xử lý'!$A:$T,14,0)</f>
        <v>0.009826790509</v>
      </c>
      <c r="E667" s="148">
        <f>VLOOKUP(A667,'VNIBOR đã xử lý'!$A:$T,15,0)</f>
        <v>0.01186405196</v>
      </c>
      <c r="F667" s="148">
        <f>VLOOKUP(A667,'VNIBOR đã xử lý'!$A:$T,16,0)</f>
        <v>0.01354179668</v>
      </c>
      <c r="G667" s="148">
        <f>VLOOKUP(A667,'VNIBOR đã xử lý'!$A:$T,17,0)</f>
        <v>0.01438066904</v>
      </c>
      <c r="H667" s="148">
        <f>VLOOKUP(A667,'VNIBOR đã xử lý'!$A:$T,18,0)</f>
        <v>0.01569889703</v>
      </c>
      <c r="I667" s="148">
        <f>VLOOKUP(A667,'VNIBOR đã xử lý'!$A:$T,19,0)</f>
        <v>0.01701712503</v>
      </c>
      <c r="J667" s="191">
        <f>VLOOKUP(A667,VBMA!$A:$AF,4,0)/100</f>
        <v>0.01835</v>
      </c>
      <c r="K667" s="191">
        <f>VLOOKUP(A667,VBMA!$A:$AF,7,0)/100</f>
        <v>0.02265</v>
      </c>
      <c r="L667" s="191">
        <f>VLOOKUP(A667,VBMA!$A:$AF,10,0)/100</f>
        <v>0.0238</v>
      </c>
      <c r="M667" s="191">
        <f>VLOOKUP(A667,VBMA!$A:$AF,13,0)/100</f>
        <v>0.02406</v>
      </c>
      <c r="N667" s="191">
        <f>VLOOKUP(A667,VBMA!$A:$AF,16,0)/100</f>
        <v>0.02432</v>
      </c>
      <c r="O667" s="191">
        <f>VLOOKUP(A667,VBMA!$A:$AF,19,0)/100</f>
        <v>0.03026</v>
      </c>
      <c r="P667" s="191">
        <f>VLOOKUP(A667,VBMA!$A:$AF,22,0)/100</f>
        <v>0.03269</v>
      </c>
      <c r="Q667" s="191">
        <f>VLOOKUP(A667,VBMA!$A:$AF,25,0)/100</f>
        <v>0.03501</v>
      </c>
      <c r="R667" s="191">
        <f>VLOOKUP(A667,VBMA!$A:$AF,28,0)/100</f>
        <v>0.03531</v>
      </c>
      <c r="S667" s="191">
        <f>VLOOKUP(A667,VBMA!$A:$AF,31,0)/100</f>
        <v>0.03613</v>
      </c>
    </row>
    <row r="668" ht="15.75" customHeight="1">
      <c r="A668" s="108">
        <f>VBMA!A667</f>
        <v>44756</v>
      </c>
      <c r="B668" s="148">
        <f>VLOOKUP(A668,'VNIBOR đã xử lý'!$A:$T,12,0)</f>
        <v>0.004820864991</v>
      </c>
      <c r="C668" s="148">
        <f>VLOOKUP(A668,'VNIBOR đã xử lý'!$A:$T,13,0)</f>
        <v>0.008135209673</v>
      </c>
      <c r="D668" s="148">
        <f>VLOOKUP(A668,'VNIBOR đã xử lý'!$A:$T,14,0)</f>
        <v>0.01012381648</v>
      </c>
      <c r="E668" s="148">
        <f>VLOOKUP(A668,'VNIBOR đã xử lý'!$A:$T,15,0)</f>
        <v>0.01277529223</v>
      </c>
      <c r="F668" s="148">
        <f>VLOOKUP(A668,'VNIBOR đã xử lý'!$A:$T,16,0)</f>
        <v>0.01428181254</v>
      </c>
      <c r="G668" s="148">
        <f>VLOOKUP(A668,'VNIBOR đã xử lý'!$A:$T,17,0)</f>
        <v>0.01524598553</v>
      </c>
      <c r="H668" s="148">
        <f>VLOOKUP(A668,'VNIBOR đã xử lý'!$A:$T,18,0)</f>
        <v>0.01639094097</v>
      </c>
      <c r="I668" s="148">
        <f>VLOOKUP(A668,'VNIBOR đã xử lý'!$A:$T,19,0)</f>
        <v>0.01735511397</v>
      </c>
      <c r="J668" s="191">
        <f>VLOOKUP(A668,VBMA!$A:$AF,4,0)/100</f>
        <v>0.01833</v>
      </c>
      <c r="K668" s="191">
        <f>VLOOKUP(A668,VBMA!$A:$AF,7,0)/100</f>
        <v>0.02255</v>
      </c>
      <c r="L668" s="191">
        <f>VLOOKUP(A668,VBMA!$A:$AF,10,0)/100</f>
        <v>0.02366</v>
      </c>
      <c r="M668" s="191">
        <f>VLOOKUP(A668,VBMA!$A:$AF,13,0)/100</f>
        <v>0.02389</v>
      </c>
      <c r="N668" s="191">
        <f>VLOOKUP(A668,VBMA!$A:$AF,16,0)/100</f>
        <v>0.02413</v>
      </c>
      <c r="O668" s="191">
        <f>VLOOKUP(A668,VBMA!$A:$AF,19,0)/100</f>
        <v>0.03021</v>
      </c>
      <c r="P668" s="191">
        <f>VLOOKUP(A668,VBMA!$A:$AF,22,0)/100</f>
        <v>0.03269</v>
      </c>
      <c r="Q668" s="191">
        <f>VLOOKUP(A668,VBMA!$A:$AF,25,0)/100</f>
        <v>0.03485</v>
      </c>
      <c r="R668" s="191">
        <f>VLOOKUP(A668,VBMA!$A:$AF,28,0)/100</f>
        <v>0.03519</v>
      </c>
      <c r="S668" s="191">
        <f>VLOOKUP(A668,VBMA!$A:$AF,31,0)/100</f>
        <v>0.03598</v>
      </c>
    </row>
    <row r="669" ht="15.75" customHeight="1">
      <c r="A669" s="108">
        <f>VBMA!A668</f>
        <v>44755</v>
      </c>
      <c r="B669" s="148">
        <f>VLOOKUP(A669,'VNIBOR đã xử lý'!$A:$T,12,0)</f>
        <v>0.004701010476</v>
      </c>
      <c r="C669" s="148">
        <f>VLOOKUP(A669,'VNIBOR đã xử lý'!$A:$T,13,0)</f>
        <v>0.008119927186</v>
      </c>
      <c r="D669" s="148">
        <f>VLOOKUP(A669,'VNIBOR đã xử lý'!$A:$T,14,0)</f>
        <v>0.01007359388</v>
      </c>
      <c r="E669" s="148">
        <f>VLOOKUP(A669,'VNIBOR đã xử lý'!$A:$T,15,0)</f>
        <v>0.01355356267</v>
      </c>
      <c r="F669" s="148">
        <f>VLOOKUP(A669,'VNIBOR đã xử lý'!$A:$T,16,0)</f>
        <v>0.01507986477</v>
      </c>
      <c r="G669" s="148">
        <f>VLOOKUP(A669,'VNIBOR đã xử lý'!$A:$T,17,0)</f>
        <v>0.01599564604</v>
      </c>
      <c r="H669" s="148">
        <f>VLOOKUP(A669,'VNIBOR đã xử lý'!$A:$T,18,0)</f>
        <v>0.0172777398</v>
      </c>
      <c r="I669" s="148">
        <f>VLOOKUP(A669,'VNIBOR đã xử lý'!$A:$T,19,0)</f>
        <v>0.01776615648</v>
      </c>
      <c r="J669" s="191">
        <f>VLOOKUP(A669,VBMA!$A:$AF,4,0)/100</f>
        <v>0.01826</v>
      </c>
      <c r="K669" s="191">
        <f>VLOOKUP(A669,VBMA!$A:$AF,7,0)/100</f>
        <v>0.02245</v>
      </c>
      <c r="L669" s="191">
        <f>VLOOKUP(A669,VBMA!$A:$AF,10,0)/100</f>
        <v>0.02357</v>
      </c>
      <c r="M669" s="191">
        <f>VLOOKUP(A669,VBMA!$A:$AF,13,0)/100</f>
        <v>0.0237</v>
      </c>
      <c r="N669" s="191">
        <f>VLOOKUP(A669,VBMA!$A:$AF,16,0)/100</f>
        <v>0.02383</v>
      </c>
      <c r="O669" s="191">
        <f>VLOOKUP(A669,VBMA!$A:$AF,19,0)/100</f>
        <v>0.03005</v>
      </c>
      <c r="P669" s="191">
        <f>VLOOKUP(A669,VBMA!$A:$AF,22,0)/100</f>
        <v>0.0324</v>
      </c>
      <c r="Q669" s="191">
        <f>VLOOKUP(A669,VBMA!$A:$AF,25,0)/100</f>
        <v>0.0347</v>
      </c>
      <c r="R669" s="191">
        <f>VLOOKUP(A669,VBMA!$A:$AF,28,0)/100</f>
        <v>0.03517</v>
      </c>
      <c r="S669" s="191">
        <f>VLOOKUP(A669,VBMA!$A:$AF,31,0)/100</f>
        <v>0.03598</v>
      </c>
    </row>
    <row r="670" ht="15.75" customHeight="1">
      <c r="A670" s="108">
        <f>VBMA!A669</f>
        <v>44754</v>
      </c>
      <c r="B670" s="148">
        <f>VLOOKUP(A670,'VNIBOR đã xử lý'!$A:$T,12,0)</f>
        <v>0.004639348389</v>
      </c>
      <c r="C670" s="148">
        <f>VLOOKUP(A670,'VNIBOR đã xử lý'!$A:$T,13,0)</f>
        <v>0.008179903739</v>
      </c>
      <c r="D670" s="148">
        <f>VLOOKUP(A670,'VNIBOR đã xử lý'!$A:$T,14,0)</f>
        <v>0.01019435765</v>
      </c>
      <c r="E670" s="148">
        <f>VLOOKUP(A670,'VNIBOR đã xử lý'!$A:$T,15,0)</f>
        <v>0.01324656053</v>
      </c>
      <c r="F670" s="148">
        <f>VLOOKUP(A670,'VNIBOR đã xử lý'!$A:$T,16,0)</f>
        <v>0.01489475009</v>
      </c>
      <c r="G670" s="148">
        <f>VLOOKUP(A670,'VNIBOR đã xử lý'!$A:$T,17,0)</f>
        <v>0.01587145502</v>
      </c>
      <c r="H670" s="148">
        <f>VLOOKUP(A670,'VNIBOR đã xử lý'!$A:$T,18,0)</f>
        <v>0.01709233617</v>
      </c>
      <c r="I670" s="148">
        <f>VLOOKUP(A670,'VNIBOR đã xử lý'!$A:$T,19,0)</f>
        <v>0.01770277675</v>
      </c>
      <c r="J670" s="191">
        <f>VLOOKUP(A670,VBMA!$A:$AF,4,0)/100</f>
        <v>0.01832</v>
      </c>
      <c r="K670" s="191">
        <f>VLOOKUP(A670,VBMA!$A:$AF,7,0)/100</f>
        <v>0.02245</v>
      </c>
      <c r="L670" s="191">
        <f>VLOOKUP(A670,VBMA!$A:$AF,10,0)/100</f>
        <v>0.02354</v>
      </c>
      <c r="M670" s="191">
        <f>VLOOKUP(A670,VBMA!$A:$AF,13,0)/100</f>
        <v>0.02368</v>
      </c>
      <c r="N670" s="191">
        <f>VLOOKUP(A670,VBMA!$A:$AF,16,0)/100</f>
        <v>0.02382</v>
      </c>
      <c r="O670" s="191">
        <f>VLOOKUP(A670,VBMA!$A:$AF,19,0)/100</f>
        <v>0.02998</v>
      </c>
      <c r="P670" s="191">
        <f>VLOOKUP(A670,VBMA!$A:$AF,22,0)/100</f>
        <v>0.03244</v>
      </c>
      <c r="Q670" s="191">
        <f>VLOOKUP(A670,VBMA!$A:$AF,25,0)/100</f>
        <v>0.03468</v>
      </c>
      <c r="R670" s="191">
        <f>VLOOKUP(A670,VBMA!$A:$AF,28,0)/100</f>
        <v>0.03517</v>
      </c>
      <c r="S670" s="191">
        <f>VLOOKUP(A670,VBMA!$A:$AF,31,0)/100</f>
        <v>0.03598</v>
      </c>
    </row>
    <row r="671" ht="15.75" customHeight="1">
      <c r="A671" s="108">
        <f>VBMA!A670</f>
        <v>44753</v>
      </c>
      <c r="B671" s="148">
        <f>VLOOKUP(A671,'VNIBOR đã xử lý'!$A:$T,12,0)</f>
        <v>0.004274120112</v>
      </c>
      <c r="C671" s="148">
        <f>VLOOKUP(A671,'VNIBOR đã xử lý'!$A:$T,13,0)</f>
        <v>0.007855139665</v>
      </c>
      <c r="D671" s="148">
        <f>VLOOKUP(A671,'VNIBOR đã xử lý'!$A:$T,14,0)</f>
        <v>0.0100499581</v>
      </c>
      <c r="E671" s="148">
        <f>VLOOKUP(A671,'VNIBOR đã xử lý'!$A:$T,15,0)</f>
        <v>0.01270684358</v>
      </c>
      <c r="F671" s="148">
        <f>VLOOKUP(A671,'VNIBOR đã xử lý'!$A:$T,16,0)</f>
        <v>0.01409304469</v>
      </c>
      <c r="G671" s="148">
        <f>VLOOKUP(A671,'VNIBOR đã xử lý'!$A:$T,17,0)</f>
        <v>0.01490166201</v>
      </c>
      <c r="H671" s="148">
        <f>VLOOKUP(A671,'VNIBOR đã xử lý'!$A:$T,18,0)</f>
        <v>0.01605682961</v>
      </c>
      <c r="I671" s="148">
        <f>VLOOKUP(A671,'VNIBOR đã xử lý'!$A:$T,19,0)</f>
        <v>0.01721199721</v>
      </c>
      <c r="J671" s="191">
        <f>VLOOKUP(A671,VBMA!$A:$AF,4,0)/100</f>
        <v>0.01838</v>
      </c>
      <c r="K671" s="191">
        <f>VLOOKUP(A671,VBMA!$A:$AF,7,0)/100</f>
        <v>0.0224</v>
      </c>
      <c r="L671" s="191">
        <f>VLOOKUP(A671,VBMA!$A:$AF,10,0)/100</f>
        <v>0.02346</v>
      </c>
      <c r="M671" s="191">
        <f>VLOOKUP(A671,VBMA!$A:$AF,13,0)/100</f>
        <v>0.0237</v>
      </c>
      <c r="N671" s="191">
        <f>VLOOKUP(A671,VBMA!$A:$AF,16,0)/100</f>
        <v>0.02393</v>
      </c>
      <c r="O671" s="191">
        <f>VLOOKUP(A671,VBMA!$A:$AF,19,0)/100</f>
        <v>0.0301</v>
      </c>
      <c r="P671" s="191">
        <f>VLOOKUP(A671,VBMA!$A:$AF,22,0)/100</f>
        <v>0.03248</v>
      </c>
      <c r="Q671" s="191">
        <f>VLOOKUP(A671,VBMA!$A:$AF,25,0)/100</f>
        <v>0.03462</v>
      </c>
      <c r="R671" s="191">
        <f>VLOOKUP(A671,VBMA!$A:$AF,28,0)/100</f>
        <v>0.03505</v>
      </c>
      <c r="S671" s="191">
        <f>VLOOKUP(A671,VBMA!$A:$AF,31,0)/100</f>
        <v>0.03565</v>
      </c>
    </row>
    <row r="672" ht="15.75" customHeight="1">
      <c r="A672" s="108">
        <f>VBMA!A671</f>
        <v>44750</v>
      </c>
      <c r="B672" s="148">
        <f>VLOOKUP(A672,'VNIBOR đã xử lý'!$A:$T,12,0)</f>
        <v>0.005031351515</v>
      </c>
      <c r="C672" s="148">
        <f>VLOOKUP(A672,'VNIBOR đã xử lý'!$A:$T,13,0)</f>
        <v>0.008175946211</v>
      </c>
      <c r="D672" s="148">
        <f>VLOOKUP(A672,'VNIBOR đã xử lý'!$A:$T,14,0)</f>
        <v>0.01018848682</v>
      </c>
      <c r="E672" s="148">
        <f>VLOOKUP(A672,'VNIBOR đã xử lý'!$A:$T,15,0)</f>
        <v>0.012452595</v>
      </c>
      <c r="F672" s="148">
        <f>VLOOKUP(A672,'VNIBOR đã xử lý'!$A:$T,16,0)</f>
        <v>0.01421356803</v>
      </c>
      <c r="G672" s="148">
        <f>VLOOKUP(A672,'VNIBOR đã xử lý'!$A:$T,17,0)</f>
        <v>0.01521983833</v>
      </c>
      <c r="H672" s="148">
        <f>VLOOKUP(A672,'VNIBOR đã xử lý'!$A:$T,18,0)</f>
        <v>0.01672924379</v>
      </c>
      <c r="I672" s="148">
        <f>VLOOKUP(A672,'VNIBOR đã xử lý'!$A:$T,19,0)</f>
        <v>0.0176097303</v>
      </c>
      <c r="J672" s="191">
        <f>VLOOKUP(A672,VBMA!$A:$AF,4,0)/100</f>
        <v>0.0185</v>
      </c>
      <c r="K672" s="191">
        <f>VLOOKUP(A672,VBMA!$A:$AF,7,0)/100</f>
        <v>0.02255</v>
      </c>
      <c r="L672" s="191">
        <f>VLOOKUP(A672,VBMA!$A:$AF,10,0)/100</f>
        <v>0.0235</v>
      </c>
      <c r="M672" s="191">
        <f>VLOOKUP(A672,VBMA!$A:$AF,13,0)/100</f>
        <v>0.02369</v>
      </c>
      <c r="N672" s="191">
        <f>VLOOKUP(A672,VBMA!$A:$AF,16,0)/100</f>
        <v>0.02388</v>
      </c>
      <c r="O672" s="191">
        <f>VLOOKUP(A672,VBMA!$A:$AF,19,0)/100</f>
        <v>0.02999</v>
      </c>
      <c r="P672" s="191">
        <f>VLOOKUP(A672,VBMA!$A:$AF,22,0)/100</f>
        <v>0.03255</v>
      </c>
      <c r="Q672" s="191">
        <f>VLOOKUP(A672,VBMA!$A:$AF,25,0)/100</f>
        <v>0.03466</v>
      </c>
      <c r="R672" s="191">
        <f>VLOOKUP(A672,VBMA!$A:$AF,28,0)/100</f>
        <v>0.03514</v>
      </c>
      <c r="S672" s="191">
        <f>VLOOKUP(A672,VBMA!$A:$AF,31,0)/100</f>
        <v>0.0359</v>
      </c>
    </row>
    <row r="673" ht="15.75" customHeight="1">
      <c r="A673" s="108">
        <f>VBMA!A672</f>
        <v>44749</v>
      </c>
      <c r="B673" s="148">
        <f>VLOOKUP(A673,'VNIBOR đã xử lý'!$A:$T,12,0)</f>
        <v>0.004314916095</v>
      </c>
      <c r="C673" s="148">
        <f>VLOOKUP(A673,'VNIBOR đã xử lý'!$A:$T,13,0)</f>
        <v>0.007755187035</v>
      </c>
      <c r="D673" s="148">
        <f>VLOOKUP(A673,'VNIBOR đã xử lý'!$A:$T,14,0)</f>
        <v>0.009737716052</v>
      </c>
      <c r="E673" s="148">
        <f>VLOOKUP(A673,'VNIBOR đã xử lý'!$A:$T,15,0)</f>
        <v>0.01230334184</v>
      </c>
      <c r="F673" s="148">
        <f>VLOOKUP(A673,'VNIBOR đã xử lý'!$A:$T,16,0)</f>
        <v>0.01381939344</v>
      </c>
      <c r="G673" s="148">
        <f>VLOOKUP(A673,'VNIBOR đã xử lý'!$A:$T,17,0)</f>
        <v>0.01463572892</v>
      </c>
      <c r="H673" s="148">
        <f>VLOOKUP(A673,'VNIBOR đã xử lý'!$A:$T,18,0)</f>
        <v>0.01580192245</v>
      </c>
      <c r="I673" s="148">
        <f>VLOOKUP(A673,'VNIBOR đã xử lý'!$A:$T,19,0)</f>
        <v>0.01690980632</v>
      </c>
      <c r="J673" s="191">
        <f>VLOOKUP(A673,VBMA!$A:$AF,4,0)/100</f>
        <v>0.01803</v>
      </c>
      <c r="K673" s="191">
        <f>VLOOKUP(A673,VBMA!$A:$AF,7,0)/100</f>
        <v>0.0213</v>
      </c>
      <c r="L673" s="191">
        <f>VLOOKUP(A673,VBMA!$A:$AF,10,0)/100</f>
        <v>0.02338</v>
      </c>
      <c r="M673" s="191">
        <f>VLOOKUP(A673,VBMA!$A:$AF,13,0)/100</f>
        <v>0.02361</v>
      </c>
      <c r="N673" s="191">
        <f>VLOOKUP(A673,VBMA!$A:$AF,16,0)/100</f>
        <v>0.02385</v>
      </c>
      <c r="O673" s="191">
        <f>VLOOKUP(A673,VBMA!$A:$AF,19,0)/100</f>
        <v>0.02996</v>
      </c>
      <c r="P673" s="191">
        <f>VLOOKUP(A673,VBMA!$A:$AF,22,0)/100</f>
        <v>0.03245</v>
      </c>
      <c r="Q673" s="191">
        <f>VLOOKUP(A673,VBMA!$A:$AF,25,0)/100</f>
        <v>0.03465</v>
      </c>
      <c r="R673" s="191">
        <f>VLOOKUP(A673,VBMA!$A:$AF,28,0)/100</f>
        <v>0.03514</v>
      </c>
      <c r="S673" s="191">
        <f>VLOOKUP(A673,VBMA!$A:$AF,31,0)/100</f>
        <v>0.0359</v>
      </c>
    </row>
    <row r="674" ht="15.75" customHeight="1">
      <c r="A674" s="108">
        <f>VBMA!A673</f>
        <v>44748</v>
      </c>
      <c r="B674" s="148">
        <f>VLOOKUP(A674,'VNIBOR đã xử lý'!$A:$T,12,0)</f>
        <v>0.005354833402</v>
      </c>
      <c r="C674" s="148">
        <f>VLOOKUP(A674,'VNIBOR đã xử lý'!$A:$T,13,0)</f>
        <v>0.008214801242</v>
      </c>
      <c r="D674" s="148">
        <f>VLOOKUP(A674,'VNIBOR đã xử lý'!$A:$T,14,0)</f>
        <v>0.01034456453</v>
      </c>
      <c r="E674" s="148">
        <f>VLOOKUP(A674,'VNIBOR đã xử lý'!$A:$T,15,0)</f>
        <v>0.01265687895</v>
      </c>
      <c r="F674" s="148">
        <f>VLOOKUP(A674,'VNIBOR đã xử lý'!$A:$T,16,0)</f>
        <v>0.01448239034</v>
      </c>
      <c r="G674" s="148">
        <f>VLOOKUP(A674,'VNIBOR đã xử lý'!$A:$T,17,0)</f>
        <v>0.01539514603</v>
      </c>
      <c r="H674" s="148">
        <f>VLOOKUP(A674,'VNIBOR đã xử lý'!$A:$T,18,0)</f>
        <v>0.01673385438</v>
      </c>
      <c r="I674" s="148">
        <f>VLOOKUP(A674,'VNIBOR đã xử lý'!$A:$T,19,0)</f>
        <v>0.01740320856</v>
      </c>
      <c r="J674" s="191">
        <f>VLOOKUP(A674,VBMA!$A:$AF,4,0)/100</f>
        <v>0.01808</v>
      </c>
      <c r="K674" s="191">
        <f>VLOOKUP(A674,VBMA!$A:$AF,7,0)/100</f>
        <v>0.0212</v>
      </c>
      <c r="L674" s="191">
        <f>VLOOKUP(A674,VBMA!$A:$AF,10,0)/100</f>
        <v>0.02347</v>
      </c>
      <c r="M674" s="191">
        <f>VLOOKUP(A674,VBMA!$A:$AF,13,0)/100</f>
        <v>0.02367</v>
      </c>
      <c r="N674" s="191">
        <f>VLOOKUP(A674,VBMA!$A:$AF,16,0)/100</f>
        <v>0.02388</v>
      </c>
      <c r="O674" s="191">
        <f>VLOOKUP(A674,VBMA!$A:$AF,19,0)/100</f>
        <v>0.02995</v>
      </c>
      <c r="P674" s="191">
        <f>VLOOKUP(A674,VBMA!$A:$AF,22,0)/100</f>
        <v>0.03235</v>
      </c>
      <c r="Q674" s="191">
        <f>VLOOKUP(A674,VBMA!$A:$AF,25,0)/100</f>
        <v>0.03461</v>
      </c>
      <c r="R674" s="191">
        <f>VLOOKUP(A674,VBMA!$A:$AF,28,0)/100</f>
        <v>0.0351</v>
      </c>
      <c r="S674" s="191">
        <f>VLOOKUP(A674,VBMA!$A:$AF,31,0)/100</f>
        <v>0.03589</v>
      </c>
    </row>
    <row r="675" ht="15.75" customHeight="1">
      <c r="A675" s="108">
        <f>VBMA!A674</f>
        <v>44747</v>
      </c>
      <c r="B675" s="148">
        <f>VLOOKUP(A675,'VNIBOR đã xử lý'!$A:$T,12,0)</f>
        <v>0.00547477257</v>
      </c>
      <c r="C675" s="148">
        <f>VLOOKUP(A675,'VNIBOR đã xử lý'!$A:$T,13,0)</f>
        <v>0.008394651273</v>
      </c>
      <c r="D675" s="148">
        <f>VLOOKUP(A675,'VNIBOR đã xử lý'!$A:$T,14,0)</f>
        <v>0.01021957546</v>
      </c>
      <c r="E675" s="148">
        <f>VLOOKUP(A675,'VNIBOR đã xử lý'!$A:$T,15,0)</f>
        <v>0.013504439</v>
      </c>
      <c r="F675" s="148">
        <f>VLOOKUP(A675,'VNIBOR đã xử lý'!$A:$T,16,0)</f>
        <v>0.01520770158</v>
      </c>
      <c r="G675" s="148">
        <f>VLOOKUP(A675,'VNIBOR đã xử lý'!$A:$T,17,0)</f>
        <v>0.01581600965</v>
      </c>
      <c r="H675" s="148">
        <f>VLOOKUP(A675,'VNIBOR đã xử lý'!$A:$T,18,0)</f>
        <v>0.01715428738</v>
      </c>
      <c r="I675" s="148">
        <f>VLOOKUP(A675,'VNIBOR đã xử lý'!$A:$T,19,0)</f>
        <v>0.01782342625</v>
      </c>
      <c r="J675" s="191">
        <f>VLOOKUP(A675,VBMA!$A:$AF,4,0)/100</f>
        <v>0.0185</v>
      </c>
      <c r="K675" s="191">
        <f>VLOOKUP(A675,VBMA!$A:$AF,7,0)/100</f>
        <v>0.0212</v>
      </c>
      <c r="L675" s="191">
        <f>VLOOKUP(A675,VBMA!$A:$AF,10,0)/100</f>
        <v>0.0232</v>
      </c>
      <c r="M675" s="191">
        <f>VLOOKUP(A675,VBMA!$A:$AF,13,0)/100</f>
        <v>0.02362</v>
      </c>
      <c r="N675" s="191">
        <f>VLOOKUP(A675,VBMA!$A:$AF,16,0)/100</f>
        <v>0.02404</v>
      </c>
      <c r="O675" s="191">
        <f>VLOOKUP(A675,VBMA!$A:$AF,19,0)/100</f>
        <v>0.03003</v>
      </c>
      <c r="P675" s="191">
        <f>VLOOKUP(A675,VBMA!$A:$AF,22,0)/100</f>
        <v>0.03249</v>
      </c>
      <c r="Q675" s="191">
        <f>VLOOKUP(A675,VBMA!$A:$AF,25,0)/100</f>
        <v>0.0346</v>
      </c>
      <c r="R675" s="191">
        <f>VLOOKUP(A675,VBMA!$A:$AF,28,0)/100</f>
        <v>0.0351</v>
      </c>
      <c r="S675" s="191">
        <f>VLOOKUP(A675,VBMA!$A:$AF,31,0)/100</f>
        <v>0.0359</v>
      </c>
    </row>
    <row r="676" ht="15.75" customHeight="1">
      <c r="A676" s="108">
        <f>VBMA!A675</f>
        <v>44746</v>
      </c>
      <c r="B676" s="148">
        <f>VLOOKUP(A676,'VNIBOR đã xử lý'!$A:$T,12,0)</f>
        <v>0.005478683759</v>
      </c>
      <c r="C676" s="148">
        <f>VLOOKUP(A676,'VNIBOR đã xử lý'!$A:$T,13,0)</f>
        <v>0.008522396959</v>
      </c>
      <c r="D676" s="148">
        <f>VLOOKUP(A676,'VNIBOR đã xử lý'!$A:$T,14,0)</f>
        <v>0.01047037341</v>
      </c>
      <c r="E676" s="148">
        <f>VLOOKUP(A676,'VNIBOR đã xử lý'!$A:$T,15,0)</f>
        <v>0.01247922412</v>
      </c>
      <c r="F676" s="148">
        <f>VLOOKUP(A676,'VNIBOR đã xử lý'!$A:$T,16,0)</f>
        <v>0.01430545204</v>
      </c>
      <c r="G676" s="148">
        <f>VLOOKUP(A676,'VNIBOR đã xử lý'!$A:$T,17,0)</f>
        <v>0.01509681747</v>
      </c>
      <c r="H676" s="148">
        <f>VLOOKUP(A676,'VNIBOR đã xử lý'!$A:$T,18,0)</f>
        <v>0.01643605128</v>
      </c>
      <c r="I676" s="148">
        <f>VLOOKUP(A676,'VNIBOR đã xử lý'!$A:$T,19,0)</f>
        <v>0.01728829097</v>
      </c>
      <c r="J676" s="191">
        <f>VLOOKUP(A676,VBMA!$A:$AF,4,0)/100</f>
        <v>0.01815</v>
      </c>
      <c r="K676" s="191">
        <f>VLOOKUP(A676,VBMA!$A:$AF,7,0)/100</f>
        <v>0.0212</v>
      </c>
      <c r="L676" s="191">
        <f>VLOOKUP(A676,VBMA!$A:$AF,10,0)/100</f>
        <v>0.02319</v>
      </c>
      <c r="M676" s="191">
        <f>VLOOKUP(A676,VBMA!$A:$AF,13,0)/100</f>
        <v>0.0236</v>
      </c>
      <c r="N676" s="191">
        <f>VLOOKUP(A676,VBMA!$A:$AF,16,0)/100</f>
        <v>0.02401</v>
      </c>
      <c r="O676" s="191">
        <f>VLOOKUP(A676,VBMA!$A:$AF,19,0)/100</f>
        <v>0.03008</v>
      </c>
      <c r="P676" s="191">
        <f>VLOOKUP(A676,VBMA!$A:$AF,22,0)/100</f>
        <v>0.03245</v>
      </c>
      <c r="Q676" s="191">
        <f>VLOOKUP(A676,VBMA!$A:$AF,25,0)/100</f>
        <v>0.03457</v>
      </c>
      <c r="R676" s="191">
        <f>VLOOKUP(A676,VBMA!$A:$AF,28,0)/100</f>
        <v>0.0351</v>
      </c>
      <c r="S676" s="191">
        <f>VLOOKUP(A676,VBMA!$A:$AF,31,0)/100</f>
        <v>0.0359</v>
      </c>
    </row>
    <row r="677" ht="15.75" customHeight="1">
      <c r="A677" s="108">
        <f>VBMA!A676</f>
        <v>44743</v>
      </c>
      <c r="B677" s="148">
        <f>VLOOKUP(A677,'VNIBOR đã xử lý'!$A:$T,12,0)</f>
        <v>0.004900792191</v>
      </c>
      <c r="C677" s="148">
        <f>VLOOKUP(A677,'VNIBOR đã xử lý'!$A:$T,13,0)</f>
        <v>0.008167986985</v>
      </c>
      <c r="D677" s="148">
        <f>VLOOKUP(A677,'VNIBOR đã xử lý'!$A:$T,14,0)</f>
        <v>0.009801584383</v>
      </c>
      <c r="E677" s="148">
        <f>VLOOKUP(A677,'VNIBOR đã xử lý'!$A:$T,15,0)</f>
        <v>0.01225198048</v>
      </c>
      <c r="F677" s="148">
        <f>VLOOKUP(A677,'VNIBOR đã xử lý'!$A:$T,16,0)</f>
        <v>0.01411894893</v>
      </c>
      <c r="G677" s="148">
        <f>VLOOKUP(A677,'VNIBOR đã xử lý'!$A:$T,17,0)</f>
        <v>0.01493574763</v>
      </c>
      <c r="H677" s="148">
        <f>VLOOKUP(A677,'VNIBOR đã xử lý'!$A:$T,18,0)</f>
        <v>0.0164526595</v>
      </c>
      <c r="I677" s="148">
        <f>VLOOKUP(A677,'VNIBOR đã xử lý'!$A:$T,19,0)</f>
        <v>0.01738614373</v>
      </c>
      <c r="J677" s="191">
        <f>VLOOKUP(A677,VBMA!$A:$AF,4,0)/100</f>
        <v>0.01833</v>
      </c>
      <c r="K677" s="191">
        <f>VLOOKUP(A677,VBMA!$A:$AF,7,0)/100</f>
        <v>0.0211</v>
      </c>
      <c r="L677" s="191">
        <f>VLOOKUP(A677,VBMA!$A:$AF,10,0)/100</f>
        <v>0.02279</v>
      </c>
      <c r="M677" s="191">
        <f>VLOOKUP(A677,VBMA!$A:$AF,13,0)/100</f>
        <v>0.02337</v>
      </c>
      <c r="N677" s="191">
        <f>VLOOKUP(A677,VBMA!$A:$AF,16,0)/100</f>
        <v>0.02395</v>
      </c>
      <c r="O677" s="191">
        <f>VLOOKUP(A677,VBMA!$A:$AF,19,0)/100</f>
        <v>0.03001</v>
      </c>
      <c r="P677" s="191">
        <f>VLOOKUP(A677,VBMA!$A:$AF,22,0)/100</f>
        <v>0.0324</v>
      </c>
      <c r="Q677" s="191">
        <f>VLOOKUP(A677,VBMA!$A:$AF,25,0)/100</f>
        <v>0.03455</v>
      </c>
      <c r="R677" s="191">
        <f>VLOOKUP(A677,VBMA!$A:$AF,28,0)/100</f>
        <v>0.0351</v>
      </c>
      <c r="S677" s="191">
        <f>VLOOKUP(A677,VBMA!$A:$AF,31,0)/100</f>
        <v>0.0359</v>
      </c>
    </row>
    <row r="678" ht="15.75" customHeight="1">
      <c r="A678" s="108">
        <f>VBMA!A677</f>
        <v>44742</v>
      </c>
      <c r="B678" s="148">
        <f>VLOOKUP(A678,'VNIBOR đã xử lý'!$A:$T,12,0)</f>
        <v>0.005044545104</v>
      </c>
      <c r="C678" s="148">
        <f>VLOOKUP(A678,'VNIBOR đã xử lý'!$A:$T,13,0)</f>
        <v>0.007784791827</v>
      </c>
      <c r="D678" s="148">
        <f>VLOOKUP(A678,'VNIBOR đã xử lý'!$A:$T,14,0)</f>
        <v>0.01015136854</v>
      </c>
      <c r="E678" s="148">
        <f>VLOOKUP(A678,'VNIBOR đã xử lý'!$A:$T,15,0)</f>
        <v>0.01233111025</v>
      </c>
      <c r="F678" s="148">
        <f>VLOOKUP(A678,'VNIBOR đã xử lý'!$A:$T,16,0)</f>
        <v>0.01413718196</v>
      </c>
      <c r="G678" s="148">
        <f>VLOOKUP(A678,'VNIBOR đã xử lý'!$A:$T,17,0)</f>
        <v>0.01494680031</v>
      </c>
      <c r="H678" s="148">
        <f>VLOOKUP(A678,'VNIBOR đã xử lý'!$A:$T,18,0)</f>
        <v>0.01669059368</v>
      </c>
      <c r="I678" s="148">
        <f>VLOOKUP(A678,'VNIBOR đã xử lý'!$A:$T,19,0)</f>
        <v>0.01731337702</v>
      </c>
      <c r="J678" s="191">
        <f>VLOOKUP(A678,VBMA!$A:$AF,4,0)/100</f>
        <v>0.01795</v>
      </c>
      <c r="K678" s="191">
        <f>VLOOKUP(A678,VBMA!$A:$AF,7,0)/100</f>
        <v>0.0211</v>
      </c>
      <c r="L678" s="191">
        <f>VLOOKUP(A678,VBMA!$A:$AF,10,0)/100</f>
        <v>0.02284</v>
      </c>
      <c r="M678" s="191">
        <f>VLOOKUP(A678,VBMA!$A:$AF,13,0)/100</f>
        <v>0.02336</v>
      </c>
      <c r="N678" s="191">
        <f>VLOOKUP(A678,VBMA!$A:$AF,16,0)/100</f>
        <v>0.02388</v>
      </c>
      <c r="O678" s="191">
        <f>VLOOKUP(A678,VBMA!$A:$AF,19,0)/100</f>
        <v>0.02994</v>
      </c>
      <c r="P678" s="191">
        <f>VLOOKUP(A678,VBMA!$A:$AF,22,0)/100</f>
        <v>0.03242</v>
      </c>
      <c r="Q678" s="191">
        <f>VLOOKUP(A678,VBMA!$A:$AF,25,0)/100</f>
        <v>0.03456</v>
      </c>
      <c r="R678" s="191">
        <f>VLOOKUP(A678,VBMA!$A:$AF,28,0)/100</f>
        <v>0.0351</v>
      </c>
      <c r="S678" s="191">
        <f>VLOOKUP(A678,VBMA!$A:$AF,31,0)/100</f>
        <v>0.0359</v>
      </c>
    </row>
    <row r="679" ht="15.75" customHeight="1">
      <c r="A679" s="108">
        <f>VBMA!A678</f>
        <v>44741</v>
      </c>
      <c r="B679" s="148">
        <f>VLOOKUP(A679,'VNIBOR đã xử lý'!$A:$T,12,0)</f>
        <v>0.00461233627</v>
      </c>
      <c r="C679" s="148">
        <f>VLOOKUP(A679,'VNIBOR đã xử lý'!$A:$T,13,0)</f>
        <v>0.007961018767</v>
      </c>
      <c r="D679" s="148">
        <f>VLOOKUP(A679,'VNIBOR đã xử lý'!$A:$T,14,0)</f>
        <v>0.01074105707</v>
      </c>
      <c r="E679" s="148">
        <f>VLOOKUP(A679,'VNIBOR đã xử lý'!$A:$T,15,0)</f>
        <v>0.01307881655</v>
      </c>
      <c r="F679" s="148">
        <f>VLOOKUP(A679,'VNIBOR đã xử lý'!$A:$T,16,0)</f>
        <v>0.01516384527</v>
      </c>
      <c r="G679" s="148">
        <f>VLOOKUP(A679,'VNIBOR đã xử lý'!$A:$T,17,0)</f>
        <v>0.01592203753</v>
      </c>
      <c r="H679" s="148">
        <f>VLOOKUP(A679,'VNIBOR đã xử lý'!$A:$T,18,0)</f>
        <v>0.01769115282</v>
      </c>
      <c r="I679" s="148">
        <f>VLOOKUP(A679,'VNIBOR đã xử lý'!$A:$T,19,0)</f>
        <v>0.01800706626</v>
      </c>
      <c r="J679" s="191">
        <f>VLOOKUP(A679,VBMA!$A:$AF,4,0)/100</f>
        <v>0.01833</v>
      </c>
      <c r="K679" s="191">
        <f>VLOOKUP(A679,VBMA!$A:$AF,7,0)/100</f>
        <v>0.021</v>
      </c>
      <c r="L679" s="191">
        <f>VLOOKUP(A679,VBMA!$A:$AF,10,0)/100</f>
        <v>0.02284</v>
      </c>
      <c r="M679" s="191">
        <f>VLOOKUP(A679,VBMA!$A:$AF,13,0)/100</f>
        <v>0.02333</v>
      </c>
      <c r="N679" s="191">
        <f>VLOOKUP(A679,VBMA!$A:$AF,16,0)/100</f>
        <v>0.02383</v>
      </c>
      <c r="O679" s="191">
        <f>VLOOKUP(A679,VBMA!$A:$AF,19,0)/100</f>
        <v>0.02998</v>
      </c>
      <c r="P679" s="191">
        <f>VLOOKUP(A679,VBMA!$A:$AF,22,0)/100</f>
        <v>0.03242</v>
      </c>
      <c r="Q679" s="191">
        <f>VLOOKUP(A679,VBMA!$A:$AF,25,0)/100</f>
        <v>0.03459</v>
      </c>
      <c r="R679" s="191">
        <f>VLOOKUP(A679,VBMA!$A:$AF,28,0)/100</f>
        <v>0.0351</v>
      </c>
      <c r="S679" s="191">
        <f>VLOOKUP(A679,VBMA!$A:$AF,31,0)/100</f>
        <v>0.0359</v>
      </c>
    </row>
    <row r="680" ht="15.75" customHeight="1">
      <c r="A680" s="108">
        <f>VBMA!A679</f>
        <v>44740</v>
      </c>
      <c r="B680" s="148">
        <f>VLOOKUP(A680,'VNIBOR đã xử lý'!$A:$T,12,0)</f>
        <v>0.004196269982</v>
      </c>
      <c r="C680" s="148">
        <f>VLOOKUP(A680,'VNIBOR đã xử lý'!$A:$T,13,0)</f>
        <v>0.00743339254</v>
      </c>
      <c r="D680" s="148">
        <f>VLOOKUP(A680,'VNIBOR đã xử lý'!$A:$T,14,0)</f>
        <v>0.009591474245</v>
      </c>
      <c r="E680" s="148">
        <f>VLOOKUP(A680,'VNIBOR đã xử lý'!$A:$T,15,0)</f>
        <v>0.01312833037</v>
      </c>
      <c r="F680" s="148">
        <f>VLOOKUP(A680,'VNIBOR đã xử lý'!$A:$T,16,0)</f>
        <v>0.01438721137</v>
      </c>
      <c r="G680" s="148">
        <f>VLOOKUP(A680,'VNIBOR đã xử lý'!$A:$T,17,0)</f>
        <v>0.01498667851</v>
      </c>
      <c r="H680" s="148">
        <f>VLOOKUP(A680,'VNIBOR đã xử lý'!$A:$T,18,0)</f>
        <v>0.01654529307</v>
      </c>
      <c r="I680" s="148">
        <f>VLOOKUP(A680,'VNIBOR đã xử lý'!$A:$T,19,0)</f>
        <v>0.01726465364</v>
      </c>
      <c r="J680" s="191">
        <f>VLOOKUP(A680,VBMA!$A:$AF,4,0)/100</f>
        <v>0.018</v>
      </c>
      <c r="K680" s="191">
        <f>VLOOKUP(A680,VBMA!$A:$AF,7,0)/100</f>
        <v>0.0209</v>
      </c>
      <c r="L680" s="191">
        <f>VLOOKUP(A680,VBMA!$A:$AF,10,0)/100</f>
        <v>0.0225</v>
      </c>
      <c r="M680" s="191">
        <f>VLOOKUP(A680,VBMA!$A:$AF,13,0)/100</f>
        <v>0.02321</v>
      </c>
      <c r="N680" s="191">
        <f>VLOOKUP(A680,VBMA!$A:$AF,16,0)/100</f>
        <v>0.02392</v>
      </c>
      <c r="O680" s="191">
        <f>VLOOKUP(A680,VBMA!$A:$AF,19,0)/100</f>
        <v>0.03006</v>
      </c>
      <c r="P680" s="191">
        <f>VLOOKUP(A680,VBMA!$A:$AF,22,0)/100</f>
        <v>0.03261</v>
      </c>
      <c r="Q680" s="191">
        <f>VLOOKUP(A680,VBMA!$A:$AF,25,0)/100</f>
        <v>0.03471</v>
      </c>
      <c r="R680" s="191">
        <f>VLOOKUP(A680,VBMA!$A:$AF,28,0)/100</f>
        <v>0.0351</v>
      </c>
      <c r="S680" s="191">
        <f>VLOOKUP(A680,VBMA!$A:$AF,31,0)/100</f>
        <v>0.03594</v>
      </c>
    </row>
    <row r="681" ht="15.75" customHeight="1">
      <c r="A681" s="108">
        <f>VBMA!A680</f>
        <v>44739</v>
      </c>
      <c r="B681" s="148">
        <f>VLOOKUP(A681,'VNIBOR đã xử lý'!$A:$T,12,0)</f>
        <v>0.004439686443</v>
      </c>
      <c r="C681" s="148">
        <f>VLOOKUP(A681,'VNIBOR đã xử lý'!$A:$T,13,0)</f>
        <v>0.007831113587</v>
      </c>
      <c r="D681" s="148">
        <f>VLOOKUP(A681,'VNIBOR đã xử lý'!$A:$T,14,0)</f>
        <v>0.01035926837</v>
      </c>
      <c r="E681" s="148">
        <f>VLOOKUP(A681,'VNIBOR đã xử lý'!$A:$T,15,0)</f>
        <v>0.01282576084</v>
      </c>
      <c r="F681" s="148">
        <f>VLOOKUP(A681,'VNIBOR đã xử lý'!$A:$T,16,0)</f>
        <v>0.01461396788</v>
      </c>
      <c r="G681" s="148">
        <f>VLOOKUP(A681,'VNIBOR đã xử lý'!$A:$T,17,0)</f>
        <v>0.0152922533</v>
      </c>
      <c r="H681" s="148">
        <f>VLOOKUP(A681,'VNIBOR đã xử lý'!$A:$T,18,0)</f>
        <v>0.01695713572</v>
      </c>
      <c r="I681" s="148">
        <f>VLOOKUP(A681,'VNIBOR đã xử lý'!$A:$T,19,0)</f>
        <v>0.0173887719</v>
      </c>
      <c r="J681" s="191">
        <f>VLOOKUP(A681,VBMA!$A:$AF,4,0)/100</f>
        <v>0.01783</v>
      </c>
      <c r="K681" s="191">
        <f>VLOOKUP(A681,VBMA!$A:$AF,7,0)/100</f>
        <v>0.0207</v>
      </c>
      <c r="L681" s="191">
        <f>VLOOKUP(A681,VBMA!$A:$AF,10,0)/100</f>
        <v>0.02175</v>
      </c>
      <c r="M681" s="191">
        <f>VLOOKUP(A681,VBMA!$A:$AF,13,0)/100</f>
        <v>0.02287</v>
      </c>
      <c r="N681" s="191">
        <f>VLOOKUP(A681,VBMA!$A:$AF,16,0)/100</f>
        <v>0.02398</v>
      </c>
      <c r="O681" s="191">
        <f>VLOOKUP(A681,VBMA!$A:$AF,19,0)/100</f>
        <v>0.03023</v>
      </c>
      <c r="P681" s="191">
        <f>VLOOKUP(A681,VBMA!$A:$AF,22,0)/100</f>
        <v>0.03273</v>
      </c>
      <c r="Q681" s="191">
        <f>VLOOKUP(A681,VBMA!$A:$AF,25,0)/100</f>
        <v>0.03486</v>
      </c>
      <c r="R681" s="191">
        <f>VLOOKUP(A681,VBMA!$A:$AF,28,0)/100</f>
        <v>0.0351</v>
      </c>
      <c r="S681" s="191">
        <f>VLOOKUP(A681,VBMA!$A:$AF,31,0)/100</f>
        <v>0.03594</v>
      </c>
    </row>
    <row r="682" ht="15.75" customHeight="1">
      <c r="A682" s="108">
        <f>VBMA!A681</f>
        <v>44736</v>
      </c>
      <c r="B682" s="148">
        <f>VLOOKUP(A682,'VNIBOR đã xử lý'!$A:$T,12,0)</f>
        <v>0.003788579017</v>
      </c>
      <c r="C682" s="148">
        <f>VLOOKUP(A682,'VNIBOR đã xử lý'!$A:$T,13,0)</f>
        <v>0.007340371846</v>
      </c>
      <c r="D682" s="148">
        <f>VLOOKUP(A682,'VNIBOR đã xử lý'!$A:$T,14,0)</f>
        <v>0.01012260956</v>
      </c>
      <c r="E682" s="148">
        <f>VLOOKUP(A682,'VNIBOR đã xử lý'!$A:$T,15,0)</f>
        <v>0.01278645418</v>
      </c>
      <c r="F682" s="148">
        <f>VLOOKUP(A682,'VNIBOR đã xử lý'!$A:$T,16,0)</f>
        <v>0.01462154714</v>
      </c>
      <c r="G682" s="148">
        <f>VLOOKUP(A682,'VNIBOR đã xử lý'!$A:$T,17,0)</f>
        <v>0.01533190571</v>
      </c>
      <c r="H682" s="148">
        <f>VLOOKUP(A682,'VNIBOR đã xử lý'!$A:$T,18,0)</f>
        <v>0.01675262284</v>
      </c>
      <c r="I682" s="148">
        <f>VLOOKUP(A682,'VNIBOR đã xử lý'!$A:$T,19,0)</f>
        <v>0.01728539177</v>
      </c>
      <c r="J682" s="191">
        <f>VLOOKUP(A682,VBMA!$A:$AF,4,0)/100</f>
        <v>0.01783</v>
      </c>
      <c r="K682" s="191">
        <f>VLOOKUP(A682,VBMA!$A:$AF,7,0)/100</f>
        <v>0.0207</v>
      </c>
      <c r="L682" s="191">
        <f>VLOOKUP(A682,VBMA!$A:$AF,10,0)/100</f>
        <v>0.02175</v>
      </c>
      <c r="M682" s="191">
        <f>VLOOKUP(A682,VBMA!$A:$AF,13,0)/100</f>
        <v>0.02286</v>
      </c>
      <c r="N682" s="191">
        <f>VLOOKUP(A682,VBMA!$A:$AF,16,0)/100</f>
        <v>0.02396</v>
      </c>
      <c r="O682" s="191">
        <f>VLOOKUP(A682,VBMA!$A:$AF,19,0)/100</f>
        <v>0.03015</v>
      </c>
      <c r="P682" s="191">
        <f>VLOOKUP(A682,VBMA!$A:$AF,22,0)/100</f>
        <v>0.03288</v>
      </c>
      <c r="Q682" s="191">
        <f>VLOOKUP(A682,VBMA!$A:$AF,25,0)/100</f>
        <v>0.03487</v>
      </c>
      <c r="R682" s="191">
        <f>VLOOKUP(A682,VBMA!$A:$AF,28,0)/100</f>
        <v>0.03509</v>
      </c>
      <c r="S682" s="191">
        <f>VLOOKUP(A682,VBMA!$A:$AF,31,0)/100</f>
        <v>0.03591</v>
      </c>
    </row>
    <row r="683" ht="15.75" customHeight="1">
      <c r="A683" s="108">
        <f>VBMA!A682</f>
        <v>44735</v>
      </c>
      <c r="B683" s="148">
        <f>VLOOKUP(A683,'VNIBOR đã xử lý'!$A:$T,12,0)</f>
        <v>0.003228532042</v>
      </c>
      <c r="C683" s="148">
        <f>VLOOKUP(A683,'VNIBOR đã xử lý'!$A:$T,13,0)</f>
        <v>0.006756002235</v>
      </c>
      <c r="D683" s="148">
        <f>VLOOKUP(A683,'VNIBOR đã xử lý'!$A:$T,14,0)</f>
        <v>0.009864959016</v>
      </c>
      <c r="E683" s="148">
        <f>VLOOKUP(A683,'VNIBOR đã xử lý'!$A:$T,15,0)</f>
        <v>0.01261519001</v>
      </c>
      <c r="F683" s="148">
        <f>VLOOKUP(A683,'VNIBOR đã xử lý'!$A:$T,16,0)</f>
        <v>0.01422945604</v>
      </c>
      <c r="G683" s="148">
        <f>VLOOKUP(A683,'VNIBOR đã xử lý'!$A:$T,17,0)</f>
        <v>0.01524584575</v>
      </c>
      <c r="H683" s="148">
        <f>VLOOKUP(A683,'VNIBOR đã xử lý'!$A:$T,18,0)</f>
        <v>0.01662096125</v>
      </c>
      <c r="I683" s="148">
        <f>VLOOKUP(A683,'VNIBOR đã xử lý'!$A:$T,19,0)</f>
        <v>0.01721883756</v>
      </c>
      <c r="J683" s="191">
        <f>VLOOKUP(A683,VBMA!$A:$AF,4,0)/100</f>
        <v>0.01783</v>
      </c>
      <c r="K683" s="191">
        <f>VLOOKUP(A683,VBMA!$A:$AF,7,0)/100</f>
        <v>0.02051</v>
      </c>
      <c r="L683" s="191">
        <f>VLOOKUP(A683,VBMA!$A:$AF,10,0)/100</f>
        <v>0.0217</v>
      </c>
      <c r="M683" s="191">
        <f>VLOOKUP(A683,VBMA!$A:$AF,13,0)/100</f>
        <v>0.02282</v>
      </c>
      <c r="N683" s="191">
        <f>VLOOKUP(A683,VBMA!$A:$AF,16,0)/100</f>
        <v>0.02394</v>
      </c>
      <c r="O683" s="191">
        <f>VLOOKUP(A683,VBMA!$A:$AF,19,0)/100</f>
        <v>0.03015</v>
      </c>
      <c r="P683" s="191">
        <f>VLOOKUP(A683,VBMA!$A:$AF,22,0)/100</f>
        <v>0.03285</v>
      </c>
      <c r="Q683" s="191">
        <f>VLOOKUP(A683,VBMA!$A:$AF,25,0)/100</f>
        <v>0.03498</v>
      </c>
      <c r="R683" s="191">
        <f>VLOOKUP(A683,VBMA!$A:$AF,28,0)/100</f>
        <v>0.03509</v>
      </c>
      <c r="S683" s="191">
        <f>VLOOKUP(A683,VBMA!$A:$AF,31,0)/100</f>
        <v>0.03591</v>
      </c>
    </row>
    <row r="684" ht="15.75" customHeight="1">
      <c r="A684" s="108">
        <f>VBMA!A683</f>
        <v>44734</v>
      </c>
      <c r="B684" s="148">
        <f>VLOOKUP(A684,'VNIBOR đã xử lý'!$A:$T,12,0)</f>
        <v>0.002759690444</v>
      </c>
      <c r="C684" s="148">
        <f>VLOOKUP(A684,'VNIBOR đã xử lý'!$A:$T,13,0)</f>
        <v>0.007019212651</v>
      </c>
      <c r="D684" s="148">
        <f>VLOOKUP(A684,'VNIBOR đã xử lý'!$A:$T,14,0)</f>
        <v>0.01025884926</v>
      </c>
      <c r="E684" s="148">
        <f>VLOOKUP(A684,'VNIBOR đã xử lý'!$A:$T,15,0)</f>
        <v>0.01283855989</v>
      </c>
      <c r="F684" s="148">
        <f>VLOOKUP(A684,'VNIBOR đã xử lý'!$A:$T,16,0)</f>
        <v>0.01475834455</v>
      </c>
      <c r="G684" s="148">
        <f>VLOOKUP(A684,'VNIBOR đã xử lý'!$A:$T,17,0)</f>
        <v>0.01523829071</v>
      </c>
      <c r="H684" s="148">
        <f>VLOOKUP(A684,'VNIBOR đã xử lý'!$A:$T,18,0)</f>
        <v>0.01673812248</v>
      </c>
      <c r="I684" s="148">
        <f>VLOOKUP(A684,'VNIBOR đã xử lý'!$A:$T,19,0)</f>
        <v>0.01727806191</v>
      </c>
      <c r="J684" s="191">
        <f>VLOOKUP(A684,VBMA!$A:$AF,4,0)/100</f>
        <v>0.01783</v>
      </c>
      <c r="K684" s="191">
        <f>VLOOKUP(A684,VBMA!$A:$AF,7,0)/100</f>
        <v>0.02051</v>
      </c>
      <c r="L684" s="191">
        <f>VLOOKUP(A684,VBMA!$A:$AF,10,0)/100</f>
        <v>0.02165</v>
      </c>
      <c r="M684" s="191">
        <f>VLOOKUP(A684,VBMA!$A:$AF,13,0)/100</f>
        <v>0.02283</v>
      </c>
      <c r="N684" s="191">
        <f>VLOOKUP(A684,VBMA!$A:$AF,16,0)/100</f>
        <v>0.024</v>
      </c>
      <c r="O684" s="191">
        <f>VLOOKUP(A684,VBMA!$A:$AF,19,0)/100</f>
        <v>0.0301</v>
      </c>
      <c r="P684" s="191">
        <f>VLOOKUP(A684,VBMA!$A:$AF,22,0)/100</f>
        <v>0.03292</v>
      </c>
      <c r="Q684" s="191">
        <f>VLOOKUP(A684,VBMA!$A:$AF,25,0)/100</f>
        <v>0.035</v>
      </c>
      <c r="R684" s="191">
        <f>VLOOKUP(A684,VBMA!$A:$AF,28,0)/100</f>
        <v>0.03513</v>
      </c>
      <c r="S684" s="191">
        <f>VLOOKUP(A684,VBMA!$A:$AF,31,0)/100</f>
        <v>0.03592</v>
      </c>
    </row>
    <row r="685" ht="15.75" customHeight="1">
      <c r="A685" s="108">
        <f>VBMA!A684</f>
        <v>44733</v>
      </c>
      <c r="B685" s="148">
        <f>VLOOKUP(A685,'VNIBOR đã xử lý'!$A:$T,12,0)</f>
        <v>0.002571059691</v>
      </c>
      <c r="C685" s="148">
        <f>VLOOKUP(A685,'VNIBOR đã xử lý'!$A:$T,13,0)</f>
        <v>0.006876089873</v>
      </c>
      <c r="D685" s="148">
        <f>VLOOKUP(A685,'VNIBOR đã xử lý'!$A:$T,14,0)</f>
        <v>0.009985278337</v>
      </c>
      <c r="E685" s="148">
        <f>VLOOKUP(A685,'VNIBOR đã xử lý'!$A:$T,15,0)</f>
        <v>0.01285529846</v>
      </c>
      <c r="F685" s="148">
        <f>VLOOKUP(A685,'VNIBOR đã xử lý'!$A:$T,16,0)</f>
        <v>0.01452947686</v>
      </c>
      <c r="G685" s="148">
        <f>VLOOKUP(A685,'VNIBOR đã xử lý'!$A:$T,17,0)</f>
        <v>0.01542635815</v>
      </c>
      <c r="H685" s="148">
        <f>VLOOKUP(A685,'VNIBOR đã xử lý'!$A:$T,18,0)</f>
        <v>0.01674178404</v>
      </c>
      <c r="I685" s="148">
        <f>VLOOKUP(A685,'VNIBOR đã xử lý'!$A:$T,19,0)</f>
        <v>0.01727991281</v>
      </c>
      <c r="J685" s="191">
        <f>VLOOKUP(A685,VBMA!$A:$AF,4,0)/100</f>
        <v>0.01783</v>
      </c>
      <c r="K685" s="191">
        <f>VLOOKUP(A685,VBMA!$A:$AF,7,0)/100</f>
        <v>0.02075</v>
      </c>
      <c r="L685" s="191">
        <f>VLOOKUP(A685,VBMA!$A:$AF,10,0)/100</f>
        <v>0.0217</v>
      </c>
      <c r="M685" s="191">
        <f>VLOOKUP(A685,VBMA!$A:$AF,13,0)/100</f>
        <v>0.02287</v>
      </c>
      <c r="N685" s="191">
        <f>VLOOKUP(A685,VBMA!$A:$AF,16,0)/100</f>
        <v>0.02404</v>
      </c>
      <c r="O685" s="191">
        <f>VLOOKUP(A685,VBMA!$A:$AF,19,0)/100</f>
        <v>0.03019</v>
      </c>
      <c r="P685" s="191">
        <f>VLOOKUP(A685,VBMA!$A:$AF,22,0)/100</f>
        <v>0.03293</v>
      </c>
      <c r="Q685" s="191">
        <f>VLOOKUP(A685,VBMA!$A:$AF,25,0)/100</f>
        <v>0.035</v>
      </c>
      <c r="R685" s="191">
        <f>VLOOKUP(A685,VBMA!$A:$AF,28,0)/100</f>
        <v>0.035</v>
      </c>
      <c r="S685" s="191">
        <f>VLOOKUP(A685,VBMA!$A:$AF,31,0)/100</f>
        <v>0.03583</v>
      </c>
    </row>
    <row r="686" ht="15.75" customHeight="1">
      <c r="A686" s="108">
        <f>VBMA!A685</f>
        <v>44732</v>
      </c>
      <c r="B686" s="148">
        <f>VLOOKUP(A686,'VNIBOR đã xử lý'!$A:$T,12,0)</f>
        <v>0.002606213174</v>
      </c>
      <c r="C686" s="148">
        <f>VLOOKUP(A686,'VNIBOR đã xử lý'!$A:$T,13,0)</f>
        <v>0.006848885783</v>
      </c>
      <c r="D686" s="148">
        <f>VLOOKUP(A686,'VNIBOR đã xử lý'!$A:$T,14,0)</f>
        <v>0.01000058544</v>
      </c>
      <c r="E686" s="148">
        <f>VLOOKUP(A686,'VNIBOR đã xử lý'!$A:$T,15,0)</f>
        <v>0.01309167548</v>
      </c>
      <c r="F686" s="148">
        <f>VLOOKUP(A686,'VNIBOR đã xử lý'!$A:$T,16,0)</f>
        <v>0.01484935413</v>
      </c>
      <c r="G686" s="148">
        <f>VLOOKUP(A686,'VNIBOR đã xử lý'!$A:$T,17,0)</f>
        <v>0.01575849826</v>
      </c>
      <c r="H686" s="148">
        <f>VLOOKUP(A686,'VNIBOR đã xử lý'!$A:$T,18,0)</f>
        <v>0.01684947122</v>
      </c>
      <c r="I686" s="148">
        <f>VLOOKUP(A686,'VNIBOR đã xử lý'!$A:$T,19,0)</f>
        <v>0.01733434809</v>
      </c>
      <c r="J686" s="191">
        <f>VLOOKUP(A686,VBMA!$A:$AF,4,0)/100</f>
        <v>0.01783</v>
      </c>
      <c r="K686" s="191">
        <f>VLOOKUP(A686,VBMA!$A:$AF,7,0)/100</f>
        <v>0.02085</v>
      </c>
      <c r="L686" s="191">
        <f>VLOOKUP(A686,VBMA!$A:$AF,10,0)/100</f>
        <v>0.0217</v>
      </c>
      <c r="M686" s="191">
        <f>VLOOKUP(A686,VBMA!$A:$AF,13,0)/100</f>
        <v>0.02303</v>
      </c>
      <c r="N686" s="191">
        <f>VLOOKUP(A686,VBMA!$A:$AF,16,0)/100</f>
        <v>0.02436</v>
      </c>
      <c r="O686" s="191">
        <f>VLOOKUP(A686,VBMA!$A:$AF,19,0)/100</f>
        <v>0.03022</v>
      </c>
      <c r="P686" s="191">
        <f>VLOOKUP(A686,VBMA!$A:$AF,22,0)/100</f>
        <v>0.03303</v>
      </c>
      <c r="Q686" s="191">
        <f>VLOOKUP(A686,VBMA!$A:$AF,25,0)/100</f>
        <v>0.03499</v>
      </c>
      <c r="R686" s="191">
        <f>VLOOKUP(A686,VBMA!$A:$AF,28,0)/100</f>
        <v>0.03483</v>
      </c>
      <c r="S686" s="191">
        <f>VLOOKUP(A686,VBMA!$A:$AF,31,0)/100</f>
        <v>0.03567</v>
      </c>
    </row>
    <row r="687" ht="15.75" customHeight="1">
      <c r="A687" s="108">
        <f>VBMA!A686</f>
        <v>44729</v>
      </c>
      <c r="B687" s="148">
        <f>VLOOKUP(A687,'VNIBOR đã xử lý'!$A:$T,12,0)</f>
        <v>0.002240006729</v>
      </c>
      <c r="C687" s="148">
        <f>VLOOKUP(A687,'VNIBOR đã xử lý'!$A:$T,13,0)</f>
        <v>0.006145659489</v>
      </c>
      <c r="D687" s="148">
        <f>VLOOKUP(A687,'VNIBOR đã xử lý'!$A:$T,14,0)</f>
        <v>0.008615410498</v>
      </c>
      <c r="E687" s="148">
        <f>VLOOKUP(A687,'VNIBOR đã xử lý'!$A:$T,15,0)</f>
        <v>0.01234875505</v>
      </c>
      <c r="F687" s="148">
        <f>VLOOKUP(A687,'VNIBOR đã xử lý'!$A:$T,16,0)</f>
        <v>0.01401440108</v>
      </c>
      <c r="G687" s="148">
        <f>VLOOKUP(A687,'VNIBOR đã xử lý'!$A:$T,17,0)</f>
        <v>0.01487594213</v>
      </c>
      <c r="H687" s="148">
        <f>VLOOKUP(A687,'VNIBOR đã xử lý'!$A:$T,18,0)</f>
        <v>0.01602466353</v>
      </c>
      <c r="I687" s="148">
        <f>VLOOKUP(A687,'VNIBOR đã xử lý'!$A:$T,19,0)</f>
        <v>0.01654158816</v>
      </c>
      <c r="J687" s="191">
        <f>VLOOKUP(A687,VBMA!$A:$AF,4,0)/100</f>
        <v>0.01707</v>
      </c>
      <c r="K687" s="191">
        <f>VLOOKUP(A687,VBMA!$A:$AF,7,0)/100</f>
        <v>0.02067</v>
      </c>
      <c r="L687" s="191">
        <f>VLOOKUP(A687,VBMA!$A:$AF,10,0)/100</f>
        <v>0.0215</v>
      </c>
      <c r="M687" s="191">
        <f>VLOOKUP(A687,VBMA!$A:$AF,13,0)/100</f>
        <v>0.02266</v>
      </c>
      <c r="N687" s="191">
        <f>VLOOKUP(A687,VBMA!$A:$AF,16,0)/100</f>
        <v>0.02383</v>
      </c>
      <c r="O687" s="191">
        <f>VLOOKUP(A687,VBMA!$A:$AF,19,0)/100</f>
        <v>0.03035</v>
      </c>
      <c r="P687" s="191">
        <f>VLOOKUP(A687,VBMA!$A:$AF,22,0)/100</f>
        <v>0.03303</v>
      </c>
      <c r="Q687" s="191">
        <f>VLOOKUP(A687,VBMA!$A:$AF,25,0)/100</f>
        <v>0.03492</v>
      </c>
      <c r="R687" s="191">
        <f>VLOOKUP(A687,VBMA!$A:$AF,28,0)/100</f>
        <v>0.03483</v>
      </c>
      <c r="S687" s="191">
        <f>VLOOKUP(A687,VBMA!$A:$AF,31,0)/100</f>
        <v>0.03567</v>
      </c>
    </row>
    <row r="688" ht="15.75" customHeight="1">
      <c r="A688" s="108">
        <f>VBMA!A687</f>
        <v>44728</v>
      </c>
      <c r="B688" s="148">
        <f>VLOOKUP(A688,'VNIBOR đã xử lý'!$A:$T,12,0)</f>
        <v>0.002291532376</v>
      </c>
      <c r="C688" s="148">
        <f>VLOOKUP(A688,'VNIBOR đã xử lý'!$A:$T,13,0)</f>
        <v>0.006244425725</v>
      </c>
      <c r="D688" s="148">
        <f>VLOOKUP(A688,'VNIBOR đã xử lý'!$A:$T,14,0)</f>
        <v>0.008765111339</v>
      </c>
      <c r="E688" s="148">
        <f>VLOOKUP(A688,'VNIBOR đã xử lý'!$A:$T,15,0)</f>
        <v>0.01208783328</v>
      </c>
      <c r="F688" s="148">
        <f>VLOOKUP(A688,'VNIBOR đã xử lý'!$A:$T,16,0)</f>
        <v>0.01334817609</v>
      </c>
      <c r="G688" s="148">
        <f>VLOOKUP(A688,'VNIBOR đã xử lý'!$A:$T,17,0)</f>
        <v>0.01420750073</v>
      </c>
      <c r="H688" s="148">
        <f>VLOOKUP(A688,'VNIBOR đã xử lý'!$A:$T,18,0)</f>
        <v>0.01541055523</v>
      </c>
      <c r="I688" s="148">
        <f>VLOOKUP(A688,'VNIBOR đã xử lý'!$A:$T,19,0)</f>
        <v>0.01638445649</v>
      </c>
      <c r="J688" s="191">
        <f>VLOOKUP(A688,VBMA!$A:$AF,4,0)/100</f>
        <v>0.01738</v>
      </c>
      <c r="K688" s="191">
        <f>VLOOKUP(A688,VBMA!$A:$AF,7,0)/100</f>
        <v>0.0208</v>
      </c>
      <c r="L688" s="191">
        <f>VLOOKUP(A688,VBMA!$A:$AF,10,0)/100</f>
        <v>0.0218</v>
      </c>
      <c r="M688" s="191">
        <f>VLOOKUP(A688,VBMA!$A:$AF,13,0)/100</f>
        <v>0.0232</v>
      </c>
      <c r="N688" s="191">
        <f>VLOOKUP(A688,VBMA!$A:$AF,16,0)/100</f>
        <v>0.0246</v>
      </c>
      <c r="O688" s="191">
        <f>VLOOKUP(A688,VBMA!$A:$AF,19,0)/100</f>
        <v>0.03053</v>
      </c>
      <c r="P688" s="191">
        <f>VLOOKUP(A688,VBMA!$A:$AF,22,0)/100</f>
        <v>0.03313</v>
      </c>
      <c r="Q688" s="191">
        <f>VLOOKUP(A688,VBMA!$A:$AF,25,0)/100</f>
        <v>0.03503</v>
      </c>
      <c r="R688" s="191">
        <f>VLOOKUP(A688,VBMA!$A:$AF,28,0)/100</f>
        <v>0.03488</v>
      </c>
      <c r="S688" s="191">
        <f>VLOOKUP(A688,VBMA!$A:$AF,31,0)/100</f>
        <v>0.03558</v>
      </c>
    </row>
    <row r="689" ht="15.75" customHeight="1">
      <c r="A689" s="108">
        <f>VBMA!A688</f>
        <v>44727</v>
      </c>
      <c r="B689" s="148">
        <f>VLOOKUP(A689,'VNIBOR đã xử lý'!$A:$T,12,0)</f>
        <v>0.002541471239</v>
      </c>
      <c r="C689" s="148">
        <f>VLOOKUP(A689,'VNIBOR đã xử lý'!$A:$T,13,0)</f>
        <v>0.006560542035</v>
      </c>
      <c r="D689" s="148">
        <f>VLOOKUP(A689,'VNIBOR đã xử lý'!$A:$T,14,0)</f>
        <v>0.008924701327</v>
      </c>
      <c r="E689" s="148">
        <f>VLOOKUP(A689,'VNIBOR đã xử lý'!$A:$T,15,0)</f>
        <v>0.01217542035</v>
      </c>
      <c r="F689" s="148">
        <f>VLOOKUP(A689,'VNIBOR đã xử lý'!$A:$T,16,0)</f>
        <v>0.01400764381</v>
      </c>
      <c r="G689" s="148">
        <f>VLOOKUP(A689,'VNIBOR đã xử lý'!$A:$T,17,0)</f>
        <v>0.01471689159</v>
      </c>
      <c r="H689" s="148">
        <f>VLOOKUP(A689,'VNIBOR đã xử lý'!$A:$T,18,0)</f>
        <v>0.0160171792</v>
      </c>
      <c r="I689" s="148">
        <f>VLOOKUP(A689,'VNIBOR đã xử lý'!$A:$T,19,0)</f>
        <v>0.01690373894</v>
      </c>
      <c r="J689" s="191">
        <f>VLOOKUP(A689,VBMA!$A:$AF,4,0)/100</f>
        <v>0.01781</v>
      </c>
      <c r="K689" s="191">
        <f>VLOOKUP(A689,VBMA!$A:$AF,7,0)/100</f>
        <v>0.021</v>
      </c>
      <c r="L689" s="191">
        <f>VLOOKUP(A689,VBMA!$A:$AF,10,0)/100</f>
        <v>0.022</v>
      </c>
      <c r="M689" s="191">
        <f>VLOOKUP(A689,VBMA!$A:$AF,13,0)/100</f>
        <v>0.02367</v>
      </c>
      <c r="N689" s="191">
        <f>VLOOKUP(A689,VBMA!$A:$AF,16,0)/100</f>
        <v>0.02533</v>
      </c>
      <c r="O689" s="191">
        <f>VLOOKUP(A689,VBMA!$A:$AF,19,0)/100</f>
        <v>0.03094</v>
      </c>
      <c r="P689" s="191">
        <f>VLOOKUP(A689,VBMA!$A:$AF,22,0)/100</f>
        <v>0.03314</v>
      </c>
      <c r="Q689" s="191">
        <f>VLOOKUP(A689,VBMA!$A:$AF,25,0)/100</f>
        <v>0.03493</v>
      </c>
      <c r="R689" s="191">
        <f>VLOOKUP(A689,VBMA!$A:$AF,28,0)/100</f>
        <v>0.03448</v>
      </c>
      <c r="S689" s="191">
        <f>VLOOKUP(A689,VBMA!$A:$AF,31,0)/100</f>
        <v>0.03508</v>
      </c>
    </row>
    <row r="690" ht="15.75" customHeight="1">
      <c r="A690" s="108">
        <f>VBMA!A689</f>
        <v>44726</v>
      </c>
      <c r="B690" s="148">
        <f>VLOOKUP(A690,'VNIBOR đã xử lý'!$A:$T,12,0)</f>
        <v>0.002596103135</v>
      </c>
      <c r="C690" s="148">
        <f>VLOOKUP(A690,'VNIBOR đã xử lý'!$A:$T,13,0)</f>
        <v>0.006254248462</v>
      </c>
      <c r="D690" s="148">
        <f>VLOOKUP(A690,'VNIBOR đã xử lý'!$A:$T,14,0)</f>
        <v>0.009086360973</v>
      </c>
      <c r="E690" s="148">
        <f>VLOOKUP(A690,'VNIBOR đã xử lý'!$A:$T,15,0)</f>
        <v>0.01233148989</v>
      </c>
      <c r="F690" s="148">
        <f>VLOOKUP(A690,'VNIBOR đã xử lý'!$A:$T,16,0)</f>
        <v>0.01374754615</v>
      </c>
      <c r="G690" s="148">
        <f>VLOOKUP(A690,'VNIBOR đã xử lý'!$A:$T,17,0)</f>
        <v>0.01463258131</v>
      </c>
      <c r="H690" s="148">
        <f>VLOOKUP(A690,'VNIBOR đã xử lý'!$A:$T,18,0)</f>
        <v>0.01587163053</v>
      </c>
      <c r="I690" s="148">
        <f>VLOOKUP(A690,'VNIBOR đã xử lý'!$A:$T,19,0)</f>
        <v>0.01687467038</v>
      </c>
      <c r="J690" s="191">
        <f>VLOOKUP(A690,VBMA!$A:$AF,4,0)/100</f>
        <v>0.0179</v>
      </c>
      <c r="K690" s="191">
        <f>VLOOKUP(A690,VBMA!$A:$AF,7,0)/100</f>
        <v>0.02011</v>
      </c>
      <c r="L690" s="191">
        <f>VLOOKUP(A690,VBMA!$A:$AF,10,0)/100</f>
        <v>0.02142</v>
      </c>
      <c r="M690" s="191">
        <f>VLOOKUP(A690,VBMA!$A:$AF,13,0)/100</f>
        <v>0.02309</v>
      </c>
      <c r="N690" s="191">
        <f>VLOOKUP(A690,VBMA!$A:$AF,16,0)/100</f>
        <v>0.02477</v>
      </c>
      <c r="O690" s="191">
        <f>VLOOKUP(A690,VBMA!$A:$AF,19,0)/100</f>
        <v>0.03024</v>
      </c>
      <c r="P690" s="191">
        <f>VLOOKUP(A690,VBMA!$A:$AF,22,0)/100</f>
        <v>0.0325</v>
      </c>
      <c r="Q690" s="191">
        <f>VLOOKUP(A690,VBMA!$A:$AF,25,0)/100</f>
        <v>0.03441</v>
      </c>
      <c r="R690" s="191">
        <f>VLOOKUP(A690,VBMA!$A:$AF,28,0)/100</f>
        <v>0.03385</v>
      </c>
      <c r="S690" s="191">
        <f>VLOOKUP(A690,VBMA!$A:$AF,31,0)/100</f>
        <v>0.03467</v>
      </c>
    </row>
    <row r="691" ht="15.75" customHeight="1">
      <c r="A691" s="108">
        <f>VBMA!A690</f>
        <v>44725</v>
      </c>
      <c r="B691" s="148">
        <f>VLOOKUP(A691,'VNIBOR đã xử lý'!$A:$T,12,0)</f>
        <v>0.002838412473</v>
      </c>
      <c r="C691" s="148">
        <f>VLOOKUP(A691,'VNIBOR đã xử lý'!$A:$T,13,0)</f>
        <v>0.007190644933</v>
      </c>
      <c r="D691" s="148">
        <f>VLOOKUP(A691,'VNIBOR đã xử lý'!$A:$T,14,0)</f>
        <v>0.009713678242</v>
      </c>
      <c r="E691" s="148">
        <f>VLOOKUP(A691,'VNIBOR đã xử lý'!$A:$T,15,0)</f>
        <v>0.01280439405</v>
      </c>
      <c r="F691" s="148">
        <f>VLOOKUP(A691,'VNIBOR đã xử lý'!$A:$T,16,0)</f>
        <v>0.01450744153</v>
      </c>
      <c r="G691" s="148">
        <f>VLOOKUP(A691,'VNIBOR đã xử lý'!$A:$T,17,0)</f>
        <v>0.01526435152</v>
      </c>
      <c r="H691" s="148">
        <f>VLOOKUP(A691,'VNIBOR đã xử lý'!$A:$T,18,0)</f>
        <v>0.01665201984</v>
      </c>
      <c r="I691" s="148">
        <f>VLOOKUP(A691,'VNIBOR đã xử lý'!$A:$T,19,0)</f>
        <v>0.01721970234</v>
      </c>
      <c r="J691" s="191">
        <f>VLOOKUP(A691,VBMA!$A:$AF,4,0)/100</f>
        <v>0.0178</v>
      </c>
      <c r="K691" s="191">
        <f>VLOOKUP(A691,VBMA!$A:$AF,7,0)/100</f>
        <v>0.01991</v>
      </c>
      <c r="L691" s="191">
        <f>VLOOKUP(A691,VBMA!$A:$AF,10,0)/100</f>
        <v>0.0206</v>
      </c>
      <c r="M691" s="191">
        <f>VLOOKUP(A691,VBMA!$A:$AF,13,0)/100</f>
        <v>0.02252</v>
      </c>
      <c r="N691" s="191">
        <f>VLOOKUP(A691,VBMA!$A:$AF,16,0)/100</f>
        <v>0.02444</v>
      </c>
      <c r="O691" s="191">
        <f>VLOOKUP(A691,VBMA!$A:$AF,19,0)/100</f>
        <v>0.02986</v>
      </c>
      <c r="P691" s="191">
        <f>VLOOKUP(A691,VBMA!$A:$AF,22,0)/100</f>
        <v>0.03183</v>
      </c>
      <c r="Q691" s="191">
        <f>VLOOKUP(A691,VBMA!$A:$AF,25,0)/100</f>
        <v>0.03364</v>
      </c>
      <c r="R691" s="191">
        <f>VLOOKUP(A691,VBMA!$A:$AF,28,0)/100</f>
        <v>0.03364</v>
      </c>
      <c r="S691" s="191">
        <f>VLOOKUP(A691,VBMA!$A:$AF,31,0)/100</f>
        <v>0.03442</v>
      </c>
    </row>
    <row r="692" ht="15.75" customHeight="1">
      <c r="A692" s="108">
        <f>VBMA!A691</f>
        <v>44722</v>
      </c>
      <c r="B692" s="148">
        <f>VLOOKUP(A692,'VNIBOR đã xử lý'!$A:$T,12,0)</f>
        <v>0.002713137655</v>
      </c>
      <c r="C692" s="148">
        <f>VLOOKUP(A692,'VNIBOR đã xử lý'!$A:$T,13,0)</f>
        <v>0.006906168576</v>
      </c>
      <c r="D692" s="148">
        <f>VLOOKUP(A692,'VNIBOR đã xử lý'!$A:$T,14,0)</f>
        <v>0.009372657354</v>
      </c>
      <c r="E692" s="148">
        <f>VLOOKUP(A692,'VNIBOR đã xử lý'!$A:$T,15,0)</f>
        <v>0.01245576833</v>
      </c>
      <c r="F692" s="148">
        <f>VLOOKUP(A692,'VNIBOR đã xử lý'!$A:$T,16,0)</f>
        <v>0.01418231047</v>
      </c>
      <c r="G692" s="148">
        <f>VLOOKUP(A692,'VNIBOR đã xử lý'!$A:$T,17,0)</f>
        <v>0.01498391932</v>
      </c>
      <c r="H692" s="148">
        <f>VLOOKUP(A692,'VNIBOR đã xử lý'!$A:$T,18,0)</f>
        <v>0.01658713703</v>
      </c>
      <c r="I692" s="148">
        <f>VLOOKUP(A692,'VNIBOR đã xử lý'!$A:$T,19,0)</f>
        <v>0.01701877256</v>
      </c>
      <c r="J692" s="191">
        <f>VLOOKUP(A692,VBMA!$A:$AF,4,0)/100</f>
        <v>0.01746</v>
      </c>
      <c r="K692" s="191">
        <f>VLOOKUP(A692,VBMA!$A:$AF,7,0)/100</f>
        <v>0.01974</v>
      </c>
      <c r="L692" s="191">
        <f>VLOOKUP(A692,VBMA!$A:$AF,10,0)/100</f>
        <v>0.0204</v>
      </c>
      <c r="M692" s="191">
        <f>VLOOKUP(A692,VBMA!$A:$AF,13,0)/100</f>
        <v>0.02211</v>
      </c>
      <c r="N692" s="191">
        <f>VLOOKUP(A692,VBMA!$A:$AF,16,0)/100</f>
        <v>0.02382</v>
      </c>
      <c r="O692" s="191">
        <f>VLOOKUP(A692,VBMA!$A:$AF,19,0)/100</f>
        <v>0.02927</v>
      </c>
      <c r="P692" s="191">
        <f>VLOOKUP(A692,VBMA!$A:$AF,22,0)/100</f>
        <v>0.03152</v>
      </c>
      <c r="Q692" s="191">
        <f>VLOOKUP(A692,VBMA!$A:$AF,25,0)/100</f>
        <v>0.03328</v>
      </c>
      <c r="R692" s="191">
        <f>VLOOKUP(A692,VBMA!$A:$AF,28,0)/100</f>
        <v>0.03365</v>
      </c>
      <c r="S692" s="191">
        <f>VLOOKUP(A692,VBMA!$A:$AF,31,0)/100</f>
        <v>0.03442</v>
      </c>
    </row>
    <row r="693" ht="15.75" customHeight="1">
      <c r="A693" s="108">
        <f>VBMA!A692</f>
        <v>44721</v>
      </c>
      <c r="B693" s="148">
        <f>VLOOKUP(A693,'VNIBOR đã xử lý'!$A:$T,12,0)</f>
        <v>0.002872202166</v>
      </c>
      <c r="C693" s="148">
        <f>VLOOKUP(A693,'VNIBOR đã xử lý'!$A:$T,13,0)</f>
        <v>0.006993187883</v>
      </c>
      <c r="D693" s="148">
        <f>VLOOKUP(A693,'VNIBOR đã xử lý'!$A:$T,14,0)</f>
        <v>0.009490754984</v>
      </c>
      <c r="E693" s="148">
        <f>VLOOKUP(A693,'VNIBOR đã xử lý'!$A:$T,15,0)</f>
        <v>0.01261271386</v>
      </c>
      <c r="F693" s="148">
        <f>VLOOKUP(A693,'VNIBOR đã xử lý'!$A:$T,16,0)</f>
        <v>0.01436101083</v>
      </c>
      <c r="G693" s="148">
        <f>VLOOKUP(A693,'VNIBOR đã xử lý'!$A:$T,17,0)</f>
        <v>0.01517272014</v>
      </c>
      <c r="H693" s="148">
        <f>VLOOKUP(A693,'VNIBOR đã xử lý'!$A:$T,18,0)</f>
        <v>0.01679613875</v>
      </c>
      <c r="I693" s="148">
        <f>VLOOKUP(A693,'VNIBOR đã xử lý'!$A:$T,19,0)</f>
        <v>0.017233213</v>
      </c>
      <c r="J693" s="191">
        <f>VLOOKUP(A693,VBMA!$A:$AF,4,0)/100</f>
        <v>0.01768</v>
      </c>
      <c r="K693" s="191">
        <f>VLOOKUP(A693,VBMA!$A:$AF,7,0)/100</f>
        <v>0.01983</v>
      </c>
      <c r="L693" s="191">
        <f>VLOOKUP(A693,VBMA!$A:$AF,10,0)/100</f>
        <v>0.02045</v>
      </c>
      <c r="M693" s="191">
        <f>VLOOKUP(A693,VBMA!$A:$AF,13,0)/100</f>
        <v>0.02222</v>
      </c>
      <c r="N693" s="191">
        <f>VLOOKUP(A693,VBMA!$A:$AF,16,0)/100</f>
        <v>0.02398</v>
      </c>
      <c r="O693" s="191">
        <f>VLOOKUP(A693,VBMA!$A:$AF,19,0)/100</f>
        <v>0.02928</v>
      </c>
      <c r="P693" s="191">
        <f>VLOOKUP(A693,VBMA!$A:$AF,22,0)/100</f>
        <v>0.03157</v>
      </c>
      <c r="Q693" s="191">
        <f>VLOOKUP(A693,VBMA!$A:$AF,25,0)/100</f>
        <v>0.03325</v>
      </c>
      <c r="R693" s="191">
        <f>VLOOKUP(A693,VBMA!$A:$AF,28,0)/100</f>
        <v>0.03358</v>
      </c>
      <c r="S693" s="191">
        <f>VLOOKUP(A693,VBMA!$A:$AF,31,0)/100</f>
        <v>0.03438</v>
      </c>
    </row>
    <row r="694" ht="15.75" customHeight="1">
      <c r="A694" s="108">
        <f>VBMA!A693</f>
        <v>44720</v>
      </c>
      <c r="B694" s="148">
        <f>VLOOKUP(A694,'VNIBOR đã xử lý'!$A:$T,12,0)</f>
        <v>0.002896570397</v>
      </c>
      <c r="C694" s="148">
        <f>VLOOKUP(A694,'VNIBOR đã xử lý'!$A:$T,13,0)</f>
        <v>0.006800643541</v>
      </c>
      <c r="D694" s="148">
        <f>VLOOKUP(A694,'VNIBOR đã xử lý'!$A:$T,14,0)</f>
        <v>0.01007502747</v>
      </c>
      <c r="E694" s="148">
        <f>VLOOKUP(A694,'VNIBOR đã xử lý'!$A:$T,15,0)</f>
        <v>0.01259378434</v>
      </c>
      <c r="F694" s="148">
        <f>VLOOKUP(A694,'VNIBOR đã xử lý'!$A:$T,16,0)</f>
        <v>0.01448285199</v>
      </c>
      <c r="G694" s="148">
        <f>VLOOKUP(A694,'VNIBOR đã xử lý'!$A:$T,17,0)</f>
        <v>0.01530144797</v>
      </c>
      <c r="H694" s="148">
        <f>VLOOKUP(A694,'VNIBOR đã xử lý'!$A:$T,18,0)</f>
        <v>0.01693863993</v>
      </c>
      <c r="I694" s="148">
        <f>VLOOKUP(A694,'VNIBOR đã xử lý'!$A:$T,19,0)</f>
        <v>0.01737942238</v>
      </c>
      <c r="J694" s="191">
        <f>VLOOKUP(A694,VBMA!$A:$AF,4,0)/100</f>
        <v>0.01783</v>
      </c>
      <c r="K694" s="191">
        <f>VLOOKUP(A694,VBMA!$A:$AF,7,0)/100</f>
        <v>0.01975</v>
      </c>
      <c r="L694" s="191">
        <f>VLOOKUP(A694,VBMA!$A:$AF,10,0)/100</f>
        <v>0.0205</v>
      </c>
      <c r="M694" s="191">
        <f>VLOOKUP(A694,VBMA!$A:$AF,13,0)/100</f>
        <v>0.02243</v>
      </c>
      <c r="N694" s="191">
        <f>VLOOKUP(A694,VBMA!$A:$AF,16,0)/100</f>
        <v>0.02437</v>
      </c>
      <c r="O694" s="191">
        <f>VLOOKUP(A694,VBMA!$A:$AF,19,0)/100</f>
        <v>0.0294</v>
      </c>
      <c r="P694" s="191">
        <f>VLOOKUP(A694,VBMA!$A:$AF,22,0)/100</f>
        <v>0.03145</v>
      </c>
      <c r="Q694" s="191">
        <f>VLOOKUP(A694,VBMA!$A:$AF,25,0)/100</f>
        <v>0.03326</v>
      </c>
      <c r="R694" s="191">
        <f>VLOOKUP(A694,VBMA!$A:$AF,28,0)/100</f>
        <v>0.03358</v>
      </c>
      <c r="S694" s="191">
        <f>VLOOKUP(A694,VBMA!$A:$AF,31,0)/100</f>
        <v>0.03433</v>
      </c>
    </row>
    <row r="695" ht="15.75" customHeight="1">
      <c r="A695" s="108">
        <f>VBMA!A694</f>
        <v>44719</v>
      </c>
      <c r="B695" s="148">
        <f>VLOOKUP(A695,'VNIBOR đã xử lý'!$A:$T,12,0)</f>
        <v>0.002943737166</v>
      </c>
      <c r="C695" s="148">
        <f>VLOOKUP(A695,'VNIBOR đã xử lý'!$A:$T,13,0)</f>
        <v>0.006930047912</v>
      </c>
      <c r="D695" s="148">
        <f>VLOOKUP(A695,'VNIBOR đã xử lý'!$A:$T,14,0)</f>
        <v>0.009689801506</v>
      </c>
      <c r="E695" s="148">
        <f>VLOOKUP(A695,'VNIBOR đã xử lý'!$A:$T,15,0)</f>
        <v>0.01263353867</v>
      </c>
      <c r="F695" s="148">
        <f>VLOOKUP(A695,'VNIBOR đã xử lý'!$A:$T,16,0)</f>
        <v>0.01471868583</v>
      </c>
      <c r="G695" s="148">
        <f>VLOOKUP(A695,'VNIBOR đã xử lý'!$A:$T,17,0)</f>
        <v>0.01539329227</v>
      </c>
      <c r="H695" s="148">
        <f>VLOOKUP(A695,'VNIBOR đã xử lý'!$A:$T,18,0)</f>
        <v>0.01680383299</v>
      </c>
      <c r="I695" s="148">
        <f>VLOOKUP(A695,'VNIBOR đã xử lý'!$A:$T,19,0)</f>
        <v>0.01735578371</v>
      </c>
      <c r="J695" s="191">
        <f>VLOOKUP(A695,VBMA!$A:$AF,4,0)/100</f>
        <v>0.01792</v>
      </c>
      <c r="K695" s="191">
        <f>VLOOKUP(A695,VBMA!$A:$AF,7,0)/100</f>
        <v>0.01988</v>
      </c>
      <c r="L695" s="191">
        <f>VLOOKUP(A695,VBMA!$A:$AF,10,0)/100</f>
        <v>0.02065</v>
      </c>
      <c r="M695" s="191">
        <f>VLOOKUP(A695,VBMA!$A:$AF,13,0)/100</f>
        <v>0.02248</v>
      </c>
      <c r="N695" s="191">
        <f>VLOOKUP(A695,VBMA!$A:$AF,16,0)/100</f>
        <v>0.02431</v>
      </c>
      <c r="O695" s="191">
        <f>VLOOKUP(A695,VBMA!$A:$AF,19,0)/100</f>
        <v>0.0294</v>
      </c>
      <c r="P695" s="191">
        <f>VLOOKUP(A695,VBMA!$A:$AF,22,0)/100</f>
        <v>0.03145</v>
      </c>
      <c r="Q695" s="191">
        <f>VLOOKUP(A695,VBMA!$A:$AF,25,0)/100</f>
        <v>0.03328</v>
      </c>
      <c r="R695" s="191">
        <f>VLOOKUP(A695,VBMA!$A:$AF,28,0)/100</f>
        <v>0.03363</v>
      </c>
      <c r="S695" s="191">
        <f>VLOOKUP(A695,VBMA!$A:$AF,31,0)/100</f>
        <v>0.03435</v>
      </c>
    </row>
    <row r="696" ht="15.75" customHeight="1">
      <c r="A696" s="108">
        <f>VBMA!A695</f>
        <v>44718</v>
      </c>
      <c r="B696" s="148">
        <f>VLOOKUP(A696,'VNIBOR đã xử lý'!$A:$T,12,0)</f>
        <v>0.003082577416</v>
      </c>
      <c r="C696" s="148">
        <f>VLOOKUP(A696,'VNIBOR đã xử lý'!$A:$T,13,0)</f>
        <v>0.007192680638</v>
      </c>
      <c r="D696" s="148">
        <f>VLOOKUP(A696,'VNIBOR đã xử lý'!$A:$T,14,0)</f>
        <v>0.01072480059</v>
      </c>
      <c r="E696" s="148">
        <f>VLOOKUP(A696,'VNIBOR đã xử lý'!$A:$T,15,0)</f>
        <v>0.01335783547</v>
      </c>
      <c r="F696" s="148">
        <f>VLOOKUP(A696,'VNIBOR đã xử lý'!$A:$T,16,0)</f>
        <v>0.01489912418</v>
      </c>
      <c r="G696" s="148">
        <f>VLOOKUP(A696,'VNIBOR đã xử lý'!$A:$T,17,0)</f>
        <v>0.01547710744</v>
      </c>
      <c r="H696" s="148">
        <f>VLOOKUP(A696,'VNIBOR đã xử lý'!$A:$T,18,0)</f>
        <v>0.01721105724</v>
      </c>
      <c r="I696" s="148">
        <f>VLOOKUP(A696,'VNIBOR đã xử lý'!$A:$T,19,0)</f>
        <v>0.01772482014</v>
      </c>
      <c r="J696" s="191">
        <f>VLOOKUP(A696,VBMA!$A:$AF,4,0)/100</f>
        <v>0.01825</v>
      </c>
      <c r="K696" s="191">
        <f>VLOOKUP(A696,VBMA!$A:$AF,7,0)/100</f>
        <v>0.01971</v>
      </c>
      <c r="L696" s="191">
        <f>VLOOKUP(A696,VBMA!$A:$AF,10,0)/100</f>
        <v>0.0203</v>
      </c>
      <c r="M696" s="191">
        <f>VLOOKUP(A696,VBMA!$A:$AF,13,0)/100</f>
        <v>0.02207</v>
      </c>
      <c r="N696" s="191">
        <f>VLOOKUP(A696,VBMA!$A:$AF,16,0)/100</f>
        <v>0.02385</v>
      </c>
      <c r="O696" s="191">
        <f>VLOOKUP(A696,VBMA!$A:$AF,19,0)/100</f>
        <v>0.02911</v>
      </c>
      <c r="P696" s="191">
        <f>VLOOKUP(A696,VBMA!$A:$AF,22,0)/100</f>
        <v>0.03139</v>
      </c>
      <c r="Q696" s="191">
        <f>VLOOKUP(A696,VBMA!$A:$AF,25,0)/100</f>
        <v>0.03322</v>
      </c>
      <c r="R696" s="191">
        <f>VLOOKUP(A696,VBMA!$A:$AF,28,0)/100</f>
        <v>0.03358</v>
      </c>
      <c r="S696" s="191">
        <f>VLOOKUP(A696,VBMA!$A:$AF,31,0)/100</f>
        <v>0.03427</v>
      </c>
    </row>
    <row r="697" ht="15.75" customHeight="1">
      <c r="A697" s="108">
        <f>VBMA!A696</f>
        <v>44715</v>
      </c>
      <c r="B697" s="148">
        <f>VLOOKUP(A697,'VNIBOR đã xử lý'!$A:$T,12,0)</f>
        <v>0.003389378117</v>
      </c>
      <c r="C697" s="148">
        <f>VLOOKUP(A697,'VNIBOR đã xử lý'!$A:$T,13,0)</f>
        <v>0.008405657731</v>
      </c>
      <c r="D697" s="148">
        <f>VLOOKUP(A697,'VNIBOR đã xử lý'!$A:$T,14,0)</f>
        <v>0.01159167316</v>
      </c>
      <c r="E697" s="148">
        <f>VLOOKUP(A697,'VNIBOR đã xử lý'!$A:$T,15,0)</f>
        <v>0.0145743259</v>
      </c>
      <c r="F697" s="148">
        <f>VLOOKUP(A697,'VNIBOR đã xử lý'!$A:$T,16,0)</f>
        <v>0.01599786471</v>
      </c>
      <c r="G697" s="148">
        <f>VLOOKUP(A697,'VNIBOR đã xử lý'!$A:$T,17,0)</f>
        <v>0.01681131546</v>
      </c>
      <c r="H697" s="148">
        <f>VLOOKUP(A697,'VNIBOR đã xử lý'!$A:$T,18,0)</f>
        <v>0.0183704294</v>
      </c>
      <c r="I697" s="148">
        <f>VLOOKUP(A697,'VNIBOR đã xử lý'!$A:$T,19,0)</f>
        <v>0.01884494233</v>
      </c>
      <c r="J697" s="191">
        <f>VLOOKUP(A697,VBMA!$A:$AF,4,0)/100</f>
        <v>0.01933</v>
      </c>
      <c r="K697" s="191">
        <f>VLOOKUP(A697,VBMA!$A:$AF,7,0)/100</f>
        <v>0.02033</v>
      </c>
      <c r="L697" s="191">
        <f>VLOOKUP(A697,VBMA!$A:$AF,10,0)/100</f>
        <v>0.02088</v>
      </c>
      <c r="M697" s="191">
        <f>VLOOKUP(A697,VBMA!$A:$AF,13,0)/100</f>
        <v>0.02236</v>
      </c>
      <c r="N697" s="191">
        <f>VLOOKUP(A697,VBMA!$A:$AF,16,0)/100</f>
        <v>0.02383</v>
      </c>
      <c r="O697" s="191">
        <f>VLOOKUP(A697,VBMA!$A:$AF,19,0)/100</f>
        <v>0.02891</v>
      </c>
      <c r="P697" s="191">
        <f>VLOOKUP(A697,VBMA!$A:$AF,22,0)/100</f>
        <v>0.03145</v>
      </c>
      <c r="Q697" s="191">
        <f>VLOOKUP(A697,VBMA!$A:$AF,25,0)/100</f>
        <v>0.03317</v>
      </c>
      <c r="R697" s="191">
        <f>VLOOKUP(A697,VBMA!$A:$AF,28,0)/100</f>
        <v>0.03358</v>
      </c>
      <c r="S697" s="191">
        <f>VLOOKUP(A697,VBMA!$A:$AF,31,0)/100</f>
        <v>0.03427</v>
      </c>
    </row>
    <row r="698" ht="15.75" customHeight="1">
      <c r="A698" s="108">
        <f>VBMA!A697</f>
        <v>44714</v>
      </c>
      <c r="B698" s="148">
        <f>VLOOKUP(A698,'VNIBOR đã xử lý'!$A:$T,12,0)</f>
        <v>0.003702755906</v>
      </c>
      <c r="C698" s="148">
        <f>VLOOKUP(A698,'VNIBOR đã xử lý'!$A:$T,13,0)</f>
        <v>0.00857480315</v>
      </c>
      <c r="D698" s="148">
        <f>VLOOKUP(A698,'VNIBOR đã xử lý'!$A:$T,14,0)</f>
        <v>0.01162795276</v>
      </c>
      <c r="E698" s="148">
        <f>VLOOKUP(A698,'VNIBOR đã xử lý'!$A:$T,15,0)</f>
        <v>0.01357677165</v>
      </c>
      <c r="F698" s="148">
        <f>VLOOKUP(A698,'VNIBOR đã xử lý'!$A:$T,16,0)</f>
        <v>0.01500590551</v>
      </c>
      <c r="G698" s="148">
        <f>VLOOKUP(A698,'VNIBOR đã xử lý'!$A:$T,17,0)</f>
        <v>0.01565551181</v>
      </c>
      <c r="H698" s="148">
        <f>VLOOKUP(A698,'VNIBOR đã xử lý'!$A:$T,18,0)</f>
        <v>0.01727952756</v>
      </c>
      <c r="I698" s="148">
        <f>VLOOKUP(A698,'VNIBOR đã xử lý'!$A:$T,19,0)</f>
        <v>0.01825393701</v>
      </c>
      <c r="J698" s="191">
        <f>VLOOKUP(A698,VBMA!$A:$AF,4,0)/100</f>
        <v>0.01925</v>
      </c>
      <c r="K698" s="191">
        <f>VLOOKUP(A698,VBMA!$A:$AF,7,0)/100</f>
        <v>0.02025</v>
      </c>
      <c r="L698" s="191">
        <f>VLOOKUP(A698,VBMA!$A:$AF,10,0)/100</f>
        <v>0.02073</v>
      </c>
      <c r="M698" s="191">
        <f>VLOOKUP(A698,VBMA!$A:$AF,13,0)/100</f>
        <v>0.02229</v>
      </c>
      <c r="N698" s="191">
        <f>VLOOKUP(A698,VBMA!$A:$AF,16,0)/100</f>
        <v>0.02385</v>
      </c>
      <c r="O698" s="191">
        <f>VLOOKUP(A698,VBMA!$A:$AF,19,0)/100</f>
        <v>0.029</v>
      </c>
      <c r="P698" s="191">
        <f>VLOOKUP(A698,VBMA!$A:$AF,22,0)/100</f>
        <v>0.03139</v>
      </c>
      <c r="Q698" s="191">
        <f>VLOOKUP(A698,VBMA!$A:$AF,25,0)/100</f>
        <v>0.03305</v>
      </c>
      <c r="R698" s="191">
        <f>VLOOKUP(A698,VBMA!$A:$AF,28,0)/100</f>
        <v>0.03358</v>
      </c>
      <c r="S698" s="191">
        <f>VLOOKUP(A698,VBMA!$A:$AF,31,0)/100</f>
        <v>0.03427</v>
      </c>
    </row>
    <row r="699" ht="15.75" customHeight="1">
      <c r="A699" s="108">
        <f>VBMA!A698</f>
        <v>44713</v>
      </c>
      <c r="B699" s="148">
        <f>VLOOKUP(A699,'VNIBOR đã xử lý'!$A:$T,12,0)</f>
        <v>0.003596072577</v>
      </c>
      <c r="C699" s="148">
        <f>VLOOKUP(A699,'VNIBOR đã xử lý'!$A:$T,13,0)</f>
        <v>0.009056775379</v>
      </c>
      <c r="D699" s="148">
        <f>VLOOKUP(A699,'VNIBOR đã xử lý'!$A:$T,14,0)</f>
        <v>0.01172053284</v>
      </c>
      <c r="E699" s="148">
        <f>VLOOKUP(A699,'VNIBOR đã xử lý'!$A:$T,15,0)</f>
        <v>0.01425110243</v>
      </c>
      <c r="F699" s="148">
        <f>VLOOKUP(A699,'VNIBOR đã xử lý'!$A:$T,16,0)</f>
        <v>0.01558298117</v>
      </c>
      <c r="G699" s="148">
        <f>VLOOKUP(A699,'VNIBOR đã xử lý'!$A:$T,17,0)</f>
        <v>0.01631551447</v>
      </c>
      <c r="H699" s="148">
        <f>VLOOKUP(A699,'VNIBOR đã xử lý'!$A:$T,18,0)</f>
        <v>0.01771398714</v>
      </c>
      <c r="I699" s="148">
        <f>VLOOKUP(A699,'VNIBOR đã xử lý'!$A:$T,19,0)</f>
        <v>0.01851311438</v>
      </c>
      <c r="J699" s="191">
        <f>VLOOKUP(A699,VBMA!$A:$AF,4,0)/100</f>
        <v>0.01933</v>
      </c>
      <c r="K699" s="191">
        <f>VLOOKUP(A699,VBMA!$A:$AF,7,0)/100</f>
        <v>0.02008</v>
      </c>
      <c r="L699" s="191">
        <f>VLOOKUP(A699,VBMA!$A:$AF,10,0)/100</f>
        <v>0.02065</v>
      </c>
      <c r="M699" s="191">
        <f>VLOOKUP(A699,VBMA!$A:$AF,13,0)/100</f>
        <v>0.0222</v>
      </c>
      <c r="N699" s="191">
        <f>VLOOKUP(A699,VBMA!$A:$AF,16,0)/100</f>
        <v>0.02375</v>
      </c>
      <c r="O699" s="191">
        <f>VLOOKUP(A699,VBMA!$A:$AF,19,0)/100</f>
        <v>0.02882</v>
      </c>
      <c r="P699" s="191">
        <f>VLOOKUP(A699,VBMA!$A:$AF,22,0)/100</f>
        <v>0.03136</v>
      </c>
      <c r="Q699" s="191">
        <f>VLOOKUP(A699,VBMA!$A:$AF,25,0)/100</f>
        <v>0.03309</v>
      </c>
      <c r="R699" s="191">
        <f>VLOOKUP(A699,VBMA!$A:$AF,28,0)/100</f>
        <v>0.03354</v>
      </c>
      <c r="S699" s="191">
        <f>VLOOKUP(A699,VBMA!$A:$AF,31,0)/100</f>
        <v>0.03423</v>
      </c>
    </row>
    <row r="700" ht="15.75" customHeight="1">
      <c r="A700" s="108">
        <f>VBMA!A699</f>
        <v>44712</v>
      </c>
      <c r="B700" s="148">
        <f>VLOOKUP(A700,'VNIBOR đã xử lý'!$A:$T,12,0)</f>
        <v>0.002872841224</v>
      </c>
      <c r="C700" s="148">
        <f>VLOOKUP(A700,'VNIBOR đã xử lý'!$A:$T,13,0)</f>
        <v>0.008885764715</v>
      </c>
      <c r="D700" s="148">
        <f>VLOOKUP(A700,'VNIBOR đã xử lý'!$A:$T,14,0)</f>
        <v>0.01209265724</v>
      </c>
      <c r="E700" s="148">
        <f>VLOOKUP(A700,'VNIBOR đã xử lý'!$A:$T,15,0)</f>
        <v>0.0145646369</v>
      </c>
      <c r="F700" s="148">
        <f>VLOOKUP(A700,'VNIBOR đã xử lý'!$A:$T,16,0)</f>
        <v>0.0157672216</v>
      </c>
      <c r="G700" s="148">
        <f>VLOOKUP(A700,'VNIBOR đã xử lý'!$A:$T,17,0)</f>
        <v>0.01643532421</v>
      </c>
      <c r="H700" s="148">
        <f>VLOOKUP(A700,'VNIBOR đã xử lý'!$A:$T,18,0)</f>
        <v>0.01810558073</v>
      </c>
      <c r="I700" s="148">
        <f>VLOOKUP(A700,'VNIBOR đã xử lý'!$A:$T,19,0)</f>
        <v>0.01877368334</v>
      </c>
      <c r="J700" s="191">
        <f>VLOOKUP(A700,VBMA!$A:$AF,4,0)/100</f>
        <v>0.01942</v>
      </c>
      <c r="K700" s="191">
        <f>VLOOKUP(A700,VBMA!$A:$AF,7,0)/100</f>
        <v>0.02008</v>
      </c>
      <c r="L700" s="191">
        <f>VLOOKUP(A700,VBMA!$A:$AF,10,0)/100</f>
        <v>0.0207</v>
      </c>
      <c r="M700" s="191">
        <f>VLOOKUP(A700,VBMA!$A:$AF,13,0)/100</f>
        <v>0.02219</v>
      </c>
      <c r="N700" s="191">
        <f>VLOOKUP(A700,VBMA!$A:$AF,16,0)/100</f>
        <v>0.02368</v>
      </c>
      <c r="O700" s="191">
        <f>VLOOKUP(A700,VBMA!$A:$AF,19,0)/100</f>
        <v>0.02848</v>
      </c>
      <c r="P700" s="191">
        <f>VLOOKUP(A700,VBMA!$A:$AF,22,0)/100</f>
        <v>0.03125</v>
      </c>
      <c r="Q700" s="191">
        <f>VLOOKUP(A700,VBMA!$A:$AF,25,0)/100</f>
        <v>0.03277</v>
      </c>
      <c r="R700" s="191">
        <f>VLOOKUP(A700,VBMA!$A:$AF,28,0)/100</f>
        <v>0.0335</v>
      </c>
      <c r="S700" s="191">
        <f>VLOOKUP(A700,VBMA!$A:$AF,31,0)/100</f>
        <v>0.03419</v>
      </c>
    </row>
    <row r="701" ht="15.75" customHeight="1">
      <c r="A701" s="108">
        <f>VBMA!A700</f>
        <v>44711</v>
      </c>
      <c r="B701" s="148">
        <f>VLOOKUP(A701,'VNIBOR đã xử lý'!$A:$T,12,0)</f>
        <v>0.003219419149</v>
      </c>
      <c r="C701" s="148">
        <f>VLOOKUP(A701,'VNIBOR đã xử lý'!$A:$T,13,0)</f>
        <v>0.008786331427</v>
      </c>
      <c r="D701" s="148">
        <f>VLOOKUP(A701,'VNIBOR đã xử lý'!$A:$T,14,0)</f>
        <v>0.01234110674</v>
      </c>
      <c r="E701" s="148">
        <f>VLOOKUP(A701,'VNIBOR đã xử lý'!$A:$T,15,0)</f>
        <v>0.01482274233</v>
      </c>
      <c r="F701" s="148">
        <f>VLOOKUP(A701,'VNIBOR đã xử lý'!$A:$T,16,0)</f>
        <v>0.01616416698</v>
      </c>
      <c r="G701" s="148">
        <f>VLOOKUP(A701,'VNIBOR đã xử lý'!$A:$T,17,0)</f>
        <v>0.01670073683</v>
      </c>
      <c r="H701" s="148">
        <f>VLOOKUP(A701,'VNIBOR đã xử lý'!$A:$T,18,0)</f>
        <v>0.01831044641</v>
      </c>
      <c r="I701" s="148">
        <f>VLOOKUP(A701,'VNIBOR đã xử lý'!$A:$T,19,0)</f>
        <v>0.01898115873</v>
      </c>
      <c r="J701" s="191">
        <f>VLOOKUP(A701,VBMA!$A:$AF,4,0)/100</f>
        <v>0.01963</v>
      </c>
      <c r="K701" s="191">
        <f>VLOOKUP(A701,VBMA!$A:$AF,7,0)/100</f>
        <v>0.02013</v>
      </c>
      <c r="L701" s="191">
        <f>VLOOKUP(A701,VBMA!$A:$AF,10,0)/100</f>
        <v>0.0206</v>
      </c>
      <c r="M701" s="191">
        <f>VLOOKUP(A701,VBMA!$A:$AF,13,0)/100</f>
        <v>0.02216</v>
      </c>
      <c r="N701" s="191">
        <f>VLOOKUP(A701,VBMA!$A:$AF,16,0)/100</f>
        <v>0.02372</v>
      </c>
      <c r="O701" s="191">
        <f>VLOOKUP(A701,VBMA!$A:$AF,19,0)/100</f>
        <v>0.02856</v>
      </c>
      <c r="P701" s="191">
        <f>VLOOKUP(A701,VBMA!$A:$AF,22,0)/100</f>
        <v>0.03128</v>
      </c>
      <c r="Q701" s="191">
        <f>VLOOKUP(A701,VBMA!$A:$AF,25,0)/100</f>
        <v>0.03277</v>
      </c>
      <c r="R701" s="191">
        <f>VLOOKUP(A701,VBMA!$A:$AF,28,0)/100</f>
        <v>0.0335</v>
      </c>
      <c r="S701" s="191">
        <f>VLOOKUP(A701,VBMA!$A:$AF,31,0)/100</f>
        <v>0.03419</v>
      </c>
    </row>
    <row r="702" ht="15.75" customHeight="1">
      <c r="A702" s="108">
        <f>VBMA!A701</f>
        <v>44708</v>
      </c>
      <c r="B702" s="148">
        <f>VLOOKUP(A702,'VNIBOR đã xử lý'!$A:$T,12,0)</f>
        <v>0.004597893472</v>
      </c>
      <c r="C702" s="148">
        <f>VLOOKUP(A702,'VNIBOR đã xử lý'!$A:$T,13,0)</f>
        <v>0.01048049247</v>
      </c>
      <c r="D702" s="148">
        <f>VLOOKUP(A702,'VNIBOR đã xử lý'!$A:$T,14,0)</f>
        <v>0.01190043016</v>
      </c>
      <c r="E702" s="148">
        <f>VLOOKUP(A702,'VNIBOR đã xử lý'!$A:$T,15,0)</f>
        <v>0.0141993769</v>
      </c>
      <c r="F702" s="148">
        <f>VLOOKUP(A702,'VNIBOR đã xử lý'!$A:$T,16,0)</f>
        <v>0.01528123419</v>
      </c>
      <c r="G702" s="148">
        <f>VLOOKUP(A702,'VNIBOR đã xử lý'!$A:$T,17,0)</f>
        <v>0.01595739499</v>
      </c>
      <c r="H702" s="148">
        <f>VLOOKUP(A702,'VNIBOR đã xử lý'!$A:$T,18,0)</f>
        <v>0.01785064525</v>
      </c>
      <c r="I702" s="148">
        <f>VLOOKUP(A702,'VNIBOR đã xử lý'!$A:$T,19,0)</f>
        <v>0.01872965429</v>
      </c>
      <c r="J702" s="191">
        <f>VLOOKUP(A702,VBMA!$A:$AF,4,0)/100</f>
        <v>0.01958</v>
      </c>
      <c r="K702" s="191">
        <f>VLOOKUP(A702,VBMA!$A:$AF,7,0)/100</f>
        <v>0.02021</v>
      </c>
      <c r="L702" s="191">
        <f>VLOOKUP(A702,VBMA!$A:$AF,10,0)/100</f>
        <v>0.0208</v>
      </c>
      <c r="M702" s="191">
        <f>VLOOKUP(A702,VBMA!$A:$AF,13,0)/100</f>
        <v>0.02234</v>
      </c>
      <c r="N702" s="191">
        <f>VLOOKUP(A702,VBMA!$A:$AF,16,0)/100</f>
        <v>0.02388</v>
      </c>
      <c r="O702" s="191">
        <f>VLOOKUP(A702,VBMA!$A:$AF,19,0)/100</f>
        <v>0.02864</v>
      </c>
      <c r="P702" s="191">
        <f>VLOOKUP(A702,VBMA!$A:$AF,22,0)/100</f>
        <v>0.03131</v>
      </c>
      <c r="Q702" s="191">
        <f>VLOOKUP(A702,VBMA!$A:$AF,25,0)/100</f>
        <v>0.03278</v>
      </c>
      <c r="R702" s="191">
        <f>VLOOKUP(A702,VBMA!$A:$AF,28,0)/100</f>
        <v>0.0335</v>
      </c>
      <c r="S702" s="191">
        <f>VLOOKUP(A702,VBMA!$A:$AF,31,0)/100</f>
        <v>0.03419</v>
      </c>
    </row>
    <row r="703" ht="15.75" customHeight="1">
      <c r="A703" s="108">
        <f>VBMA!A702</f>
        <v>44707</v>
      </c>
      <c r="B703" s="148">
        <f>VLOOKUP(A703,'VNIBOR đã xử lý'!$A:$T,12,0)</f>
        <v>0.005865252923</v>
      </c>
      <c r="C703" s="148">
        <f>VLOOKUP(A703,'VNIBOR đã xử lý'!$A:$T,13,0)</f>
        <v>0.01068313925</v>
      </c>
      <c r="D703" s="148">
        <f>VLOOKUP(A703,'VNIBOR đã xử lý'!$A:$T,14,0)</f>
        <v>0.01284769688</v>
      </c>
      <c r="E703" s="148">
        <f>VLOOKUP(A703,'VNIBOR đã xử lý'!$A:$T,15,0)</f>
        <v>0.01480278119</v>
      </c>
      <c r="F703" s="148">
        <f>VLOOKUP(A703,'VNIBOR đã xử lý'!$A:$T,16,0)</f>
        <v>0.01612944554</v>
      </c>
      <c r="G703" s="148">
        <f>VLOOKUP(A703,'VNIBOR đã xử lý'!$A:$T,17,0)</f>
        <v>0.01689751437</v>
      </c>
      <c r="H703" s="148">
        <f>VLOOKUP(A703,'VNIBOR đã xử lý'!$A:$T,18,0)</f>
        <v>0.01843365204</v>
      </c>
      <c r="I703" s="148">
        <f>VLOOKUP(A703,'VNIBOR đã xử lý'!$A:$T,19,0)</f>
        <v>0.019062072</v>
      </c>
      <c r="J703" s="191">
        <f>VLOOKUP(A703,VBMA!$A:$AF,4,0)/100</f>
        <v>0.01967</v>
      </c>
      <c r="K703" s="191">
        <f>VLOOKUP(A703,VBMA!$A:$AF,7,0)/100</f>
        <v>0.02029</v>
      </c>
      <c r="L703" s="191">
        <f>VLOOKUP(A703,VBMA!$A:$AF,10,0)/100</f>
        <v>0.0209</v>
      </c>
      <c r="M703" s="191">
        <f>VLOOKUP(A703,VBMA!$A:$AF,13,0)/100</f>
        <v>0.02238</v>
      </c>
      <c r="N703" s="191">
        <f>VLOOKUP(A703,VBMA!$A:$AF,16,0)/100</f>
        <v>0.02386</v>
      </c>
      <c r="O703" s="191">
        <f>VLOOKUP(A703,VBMA!$A:$AF,19,0)/100</f>
        <v>0.02874</v>
      </c>
      <c r="P703" s="191">
        <f>VLOOKUP(A703,VBMA!$A:$AF,22,0)/100</f>
        <v>0.03133</v>
      </c>
      <c r="Q703" s="191">
        <f>VLOOKUP(A703,VBMA!$A:$AF,25,0)/100</f>
        <v>0.03272</v>
      </c>
      <c r="R703" s="191">
        <f>VLOOKUP(A703,VBMA!$A:$AF,28,0)/100</f>
        <v>0.0335</v>
      </c>
      <c r="S703" s="191">
        <f>VLOOKUP(A703,VBMA!$A:$AF,31,0)/100</f>
        <v>0.03419</v>
      </c>
    </row>
    <row r="704" ht="15.75" customHeight="1">
      <c r="A704" s="108">
        <f>VBMA!A703</f>
        <v>44706</v>
      </c>
      <c r="B704" s="148">
        <f>VLOOKUP(A704,'VNIBOR đã xử lý'!$A:$T,12,0)</f>
        <v>0.007124756559</v>
      </c>
      <c r="C704" s="148">
        <f>VLOOKUP(A704,'VNIBOR đã xử lý'!$A:$T,13,0)</f>
        <v>0.01068713484</v>
      </c>
      <c r="D704" s="148">
        <f>VLOOKUP(A704,'VNIBOR đã xử lý'!$A:$T,14,0)</f>
        <v>0.01315339672</v>
      </c>
      <c r="E704" s="148">
        <f>VLOOKUP(A704,'VNIBOR đã xử lý'!$A:$T,15,0)</f>
        <v>0.01466055676</v>
      </c>
      <c r="F704" s="148">
        <f>VLOOKUP(A704,'VNIBOR đã xử lý'!$A:$T,16,0)</f>
        <v>0.01582518043</v>
      </c>
      <c r="G704" s="148">
        <f>VLOOKUP(A704,'VNIBOR đã xử lý'!$A:$T,17,0)</f>
        <v>0.01623622408</v>
      </c>
      <c r="H704" s="148">
        <f>VLOOKUP(A704,'VNIBOR đã xử lý'!$A:$T,18,0)</f>
        <v>0.01801741322</v>
      </c>
      <c r="I704" s="148">
        <f>VLOOKUP(A704,'VNIBOR đã xử lý'!$A:$T,19,0)</f>
        <v>0.01877099324</v>
      </c>
      <c r="J704" s="191">
        <f>VLOOKUP(A704,VBMA!$A:$AF,4,0)/100</f>
        <v>0.0195</v>
      </c>
      <c r="K704" s="191">
        <f>VLOOKUP(A704,VBMA!$A:$AF,7,0)/100</f>
        <v>0.02011</v>
      </c>
      <c r="L704" s="191">
        <f>VLOOKUP(A704,VBMA!$A:$AF,10,0)/100</f>
        <v>0.02075</v>
      </c>
      <c r="M704" s="191">
        <f>VLOOKUP(A704,VBMA!$A:$AF,13,0)/100</f>
        <v>0.02216</v>
      </c>
      <c r="N704" s="191">
        <f>VLOOKUP(A704,VBMA!$A:$AF,16,0)/100</f>
        <v>0.02357</v>
      </c>
      <c r="O704" s="191">
        <f>VLOOKUP(A704,VBMA!$A:$AF,19,0)/100</f>
        <v>0.02837</v>
      </c>
      <c r="P704" s="191">
        <f>VLOOKUP(A704,VBMA!$A:$AF,22,0)/100</f>
        <v>0.0312</v>
      </c>
      <c r="Q704" s="191">
        <f>VLOOKUP(A704,VBMA!$A:$AF,25,0)/100</f>
        <v>0.03275</v>
      </c>
      <c r="R704" s="191">
        <f>VLOOKUP(A704,VBMA!$A:$AF,28,0)/100</f>
        <v>0.03346</v>
      </c>
      <c r="S704" s="191">
        <f>VLOOKUP(A704,VBMA!$A:$AF,31,0)/100</f>
        <v>0.03419</v>
      </c>
    </row>
    <row r="705" ht="15.75" customHeight="1">
      <c r="A705" s="108">
        <f>VBMA!A704</f>
        <v>44705</v>
      </c>
      <c r="B705" s="148">
        <f>VLOOKUP(A705,'VNIBOR đã xử lý'!$A:$T,12,0)</f>
        <v>0.007667354723</v>
      </c>
      <c r="C705" s="148">
        <f>VLOOKUP(A705,'VNIBOR đã xử lý'!$A:$T,13,0)</f>
        <v>0.0111647446</v>
      </c>
      <c r="D705" s="148">
        <f>VLOOKUP(A705,'VNIBOR đã xử lý'!$A:$T,14,0)</f>
        <v>0.01318246952</v>
      </c>
      <c r="E705" s="148">
        <f>VLOOKUP(A705,'VNIBOR đã xử lý'!$A:$T,15,0)</f>
        <v>0.01459487697</v>
      </c>
      <c r="F705" s="148">
        <f>VLOOKUP(A705,'VNIBOR đã xử lý'!$A:$T,16,0)</f>
        <v>0.01587276943</v>
      </c>
      <c r="G705" s="148">
        <f>VLOOKUP(A705,'VNIBOR đã xử lý'!$A:$T,17,0)</f>
        <v>0.0166798594</v>
      </c>
      <c r="H705" s="148">
        <f>VLOOKUP(A705,'VNIBOR đã xử lý'!$A:$T,18,0)</f>
        <v>0.01822678184</v>
      </c>
      <c r="I705" s="148">
        <f>VLOOKUP(A705,'VNIBOR đã xử lý'!$A:$T,19,0)</f>
        <v>0.01889935682</v>
      </c>
      <c r="J705" s="191">
        <f>VLOOKUP(A705,VBMA!$A:$AF,4,0)/100</f>
        <v>0.01955</v>
      </c>
      <c r="K705" s="191">
        <f>VLOOKUP(A705,VBMA!$A:$AF,7,0)/100</f>
        <v>0.02053</v>
      </c>
      <c r="L705" s="191">
        <f>VLOOKUP(A705,VBMA!$A:$AF,10,0)/100</f>
        <v>0.02085</v>
      </c>
      <c r="M705" s="191">
        <f>VLOOKUP(A705,VBMA!$A:$AF,13,0)/100</f>
        <v>0.02225</v>
      </c>
      <c r="N705" s="191">
        <f>VLOOKUP(A705,VBMA!$A:$AF,16,0)/100</f>
        <v>0.02365</v>
      </c>
      <c r="O705" s="191">
        <f>VLOOKUP(A705,VBMA!$A:$AF,19,0)/100</f>
        <v>0.02842</v>
      </c>
      <c r="P705" s="191">
        <f>VLOOKUP(A705,VBMA!$A:$AF,22,0)/100</f>
        <v>0.03122</v>
      </c>
      <c r="Q705" s="191">
        <f>VLOOKUP(A705,VBMA!$A:$AF,25,0)/100</f>
        <v>0.03286</v>
      </c>
      <c r="R705" s="191">
        <f>VLOOKUP(A705,VBMA!$A:$AF,28,0)/100</f>
        <v>0.03346</v>
      </c>
      <c r="S705" s="191">
        <f>VLOOKUP(A705,VBMA!$A:$AF,31,0)/100</f>
        <v>0.03413</v>
      </c>
    </row>
    <row r="706" ht="15.75" customHeight="1">
      <c r="A706" s="108">
        <f>VBMA!A705</f>
        <v>44704</v>
      </c>
      <c r="B706" s="148">
        <f>VLOOKUP(A706,'VNIBOR đã xử lý'!$A:$T,12,0)</f>
        <v>0.008285366839</v>
      </c>
      <c r="C706" s="148">
        <f>VLOOKUP(A706,'VNIBOR đã xử lý'!$A:$T,13,0)</f>
        <v>0.01158604143</v>
      </c>
      <c r="D706" s="148">
        <f>VLOOKUP(A706,'VNIBOR đã xử lý'!$A:$T,14,0)</f>
        <v>0.0134721412</v>
      </c>
      <c r="E706" s="148">
        <f>VLOOKUP(A706,'VNIBOR đã xử lý'!$A:$T,15,0)</f>
        <v>0.01481935532</v>
      </c>
      <c r="F706" s="148">
        <f>VLOOKUP(A706,'VNIBOR đã xử lý'!$A:$T,16,0)</f>
        <v>0.01589712662</v>
      </c>
      <c r="G706" s="148">
        <f>VLOOKUP(A706,'VNIBOR đã xử lý'!$A:$T,17,0)</f>
        <v>0.01657073368</v>
      </c>
      <c r="H706" s="148">
        <f>VLOOKUP(A706,'VNIBOR đã xử lý'!$A:$T,18,0)</f>
        <v>0.01825475133</v>
      </c>
      <c r="I706" s="148">
        <f>VLOOKUP(A706,'VNIBOR đã xử lý'!$A:$T,19,0)</f>
        <v>0.01892835839</v>
      </c>
      <c r="J706" s="191">
        <f>VLOOKUP(A706,VBMA!$A:$AF,4,0)/100</f>
        <v>0.01958</v>
      </c>
      <c r="K706" s="191">
        <f>VLOOKUP(A706,VBMA!$A:$AF,7,0)/100</f>
        <v>0.02079</v>
      </c>
      <c r="L706" s="191">
        <f>VLOOKUP(A706,VBMA!$A:$AF,10,0)/100</f>
        <v>0.021</v>
      </c>
      <c r="M706" s="191">
        <f>VLOOKUP(A706,VBMA!$A:$AF,13,0)/100</f>
        <v>0.0224</v>
      </c>
      <c r="N706" s="191">
        <f>VLOOKUP(A706,VBMA!$A:$AF,16,0)/100</f>
        <v>0.0238</v>
      </c>
      <c r="O706" s="191">
        <f>VLOOKUP(A706,VBMA!$A:$AF,19,0)/100</f>
        <v>0.02843</v>
      </c>
      <c r="P706" s="191">
        <f>VLOOKUP(A706,VBMA!$A:$AF,22,0)/100</f>
        <v>0.03142</v>
      </c>
      <c r="Q706" s="191">
        <f>VLOOKUP(A706,VBMA!$A:$AF,25,0)/100</f>
        <v>0.03296</v>
      </c>
      <c r="R706" s="191">
        <f>VLOOKUP(A706,VBMA!$A:$AF,28,0)/100</f>
        <v>0.03338</v>
      </c>
      <c r="S706" s="191">
        <f>VLOOKUP(A706,VBMA!$A:$AF,31,0)/100</f>
        <v>0.03404</v>
      </c>
    </row>
    <row r="707" ht="15.75" customHeight="1">
      <c r="A707" s="108">
        <f>VBMA!A706</f>
        <v>44701</v>
      </c>
      <c r="B707" s="148">
        <f>VLOOKUP(A707,'VNIBOR đã xử lý'!$A:$T,12,0)</f>
        <v>0.009193870753</v>
      </c>
      <c r="C707" s="148">
        <f>VLOOKUP(A707,'VNIBOR đã xử lý'!$A:$T,13,0)</f>
        <v>0.01212228884</v>
      </c>
      <c r="D707" s="148">
        <f>VLOOKUP(A707,'VNIBOR đã xử lý'!$A:$T,14,0)</f>
        <v>0.01375675476</v>
      </c>
      <c r="E707" s="148">
        <f>VLOOKUP(A707,'VNIBOR đã xử lý'!$A:$T,15,0)</f>
        <v>0.01511880968</v>
      </c>
      <c r="F707" s="148">
        <f>VLOOKUP(A707,'VNIBOR đã xử lý'!$A:$T,16,0)</f>
        <v>0.01641276186</v>
      </c>
      <c r="G707" s="148">
        <f>VLOOKUP(A707,'VNIBOR đã xử lý'!$A:$T,17,0)</f>
        <v>0.01709378933</v>
      </c>
      <c r="H707" s="148">
        <f>VLOOKUP(A707,'VNIBOR đã xử lý'!$A:$T,18,0)</f>
        <v>0.01866015249</v>
      </c>
      <c r="I707" s="148">
        <f>VLOOKUP(A707,'VNIBOR đã xử lý'!$A:$T,19,0)</f>
        <v>0.01934117995</v>
      </c>
      <c r="J707" s="191">
        <f>VLOOKUP(A707,VBMA!$A:$AF,4,0)/100</f>
        <v>0.02</v>
      </c>
      <c r="K707" s="191">
        <f>VLOOKUP(A707,VBMA!$A:$AF,7,0)/100</f>
        <v>0.0207</v>
      </c>
      <c r="L707" s="191">
        <f>VLOOKUP(A707,VBMA!$A:$AF,10,0)/100</f>
        <v>0.02104</v>
      </c>
      <c r="M707" s="191">
        <f>VLOOKUP(A707,VBMA!$A:$AF,13,0)/100</f>
        <v>0.02244</v>
      </c>
      <c r="N707" s="191">
        <f>VLOOKUP(A707,VBMA!$A:$AF,16,0)/100</f>
        <v>0.02383</v>
      </c>
      <c r="O707" s="191">
        <f>VLOOKUP(A707,VBMA!$A:$AF,19,0)/100</f>
        <v>0.0285</v>
      </c>
      <c r="P707" s="191">
        <f>VLOOKUP(A707,VBMA!$A:$AF,22,0)/100</f>
        <v>0.03143</v>
      </c>
      <c r="Q707" s="191">
        <f>VLOOKUP(A707,VBMA!$A:$AF,25,0)/100</f>
        <v>0.03302</v>
      </c>
      <c r="R707" s="191">
        <f>VLOOKUP(A707,VBMA!$A:$AF,28,0)/100</f>
        <v>0.03344</v>
      </c>
      <c r="S707" s="191">
        <f>VLOOKUP(A707,VBMA!$A:$AF,31,0)/100</f>
        <v>0.03408</v>
      </c>
    </row>
    <row r="708" ht="15.75" customHeight="1">
      <c r="A708" s="108">
        <f>VBMA!A707</f>
        <v>44700</v>
      </c>
      <c r="B708" s="148">
        <f>VLOOKUP(A708,'VNIBOR đã xử lý'!$A:$T,12,0)</f>
        <v>0.01068613268</v>
      </c>
      <c r="C708" s="148">
        <f>VLOOKUP(A708,'VNIBOR đã xử lý'!$A:$T,13,0)</f>
        <v>0.01297601825</v>
      </c>
      <c r="D708" s="148">
        <f>VLOOKUP(A708,'VNIBOR đã xử lý'!$A:$T,14,0)</f>
        <v>0.01436382769</v>
      </c>
      <c r="E708" s="148">
        <f>VLOOKUP(A708,'VNIBOR đã xử lý'!$A:$T,15,0)</f>
        <v>0.01519651335</v>
      </c>
      <c r="F708" s="148">
        <f>VLOOKUP(A708,'VNIBOR đã xử lý'!$A:$T,16,0)</f>
        <v>0.0163067609</v>
      </c>
      <c r="G708" s="148">
        <f>VLOOKUP(A708,'VNIBOR đã xử lý'!$A:$T,17,0)</f>
        <v>0.01720883704</v>
      </c>
      <c r="H708" s="148">
        <f>VLOOKUP(A708,'VNIBOR đã xử lý'!$A:$T,18,0)</f>
        <v>0.01880481789</v>
      </c>
      <c r="I708" s="148">
        <f>VLOOKUP(A708,'VNIBOR đã xử lý'!$A:$T,19,0)</f>
        <v>0.01949872261</v>
      </c>
      <c r="J708" s="191">
        <f>VLOOKUP(A708,VBMA!$A:$AF,4,0)/100</f>
        <v>0.02017</v>
      </c>
      <c r="K708" s="191">
        <f>VLOOKUP(A708,VBMA!$A:$AF,7,0)/100</f>
        <v>0.0207</v>
      </c>
      <c r="L708" s="191">
        <f>VLOOKUP(A708,VBMA!$A:$AF,10,0)/100</f>
        <v>0.0211</v>
      </c>
      <c r="M708" s="191">
        <f>VLOOKUP(A708,VBMA!$A:$AF,13,0)/100</f>
        <v>0.02258</v>
      </c>
      <c r="N708" s="191">
        <f>VLOOKUP(A708,VBMA!$A:$AF,16,0)/100</f>
        <v>0.02407</v>
      </c>
      <c r="O708" s="191">
        <f>VLOOKUP(A708,VBMA!$A:$AF,19,0)/100</f>
        <v>0.0288</v>
      </c>
      <c r="P708" s="191">
        <f>VLOOKUP(A708,VBMA!$A:$AF,22,0)/100</f>
        <v>0.03177</v>
      </c>
      <c r="Q708" s="191">
        <f>VLOOKUP(A708,VBMA!$A:$AF,25,0)/100</f>
        <v>0.03333</v>
      </c>
      <c r="R708" s="191">
        <f>VLOOKUP(A708,VBMA!$A:$AF,28,0)/100</f>
        <v>0.03346</v>
      </c>
      <c r="S708" s="191">
        <f>VLOOKUP(A708,VBMA!$A:$AF,31,0)/100</f>
        <v>0.03408</v>
      </c>
    </row>
    <row r="709" ht="15.75" customHeight="1">
      <c r="A709" s="108">
        <f>VBMA!A708</f>
        <v>44699</v>
      </c>
      <c r="B709" s="148">
        <f>VLOOKUP(A709,'VNIBOR đã xử lý'!$A:$T,12,0)</f>
        <v>0.01198748251</v>
      </c>
      <c r="C709" s="148">
        <f>VLOOKUP(A709,'VNIBOR đã xử lý'!$A:$T,13,0)</f>
        <v>0.01370982195</v>
      </c>
      <c r="D709" s="148">
        <f>VLOOKUP(A709,'VNIBOR đã xử lý'!$A:$T,14,0)</f>
        <v>0.0144676513</v>
      </c>
      <c r="E709" s="148">
        <f>VLOOKUP(A709,'VNIBOR đã xử lý'!$A:$T,15,0)</f>
        <v>0.0150876935</v>
      </c>
      <c r="F709" s="148">
        <f>VLOOKUP(A709,'VNIBOR đã xử lý'!$A:$T,16,0)</f>
        <v>0.01618999075</v>
      </c>
      <c r="G709" s="148">
        <f>VLOOKUP(A709,'VNIBOR đã xử lý'!$A:$T,17,0)</f>
        <v>0.01736118157</v>
      </c>
      <c r="H709" s="148">
        <f>VLOOKUP(A709,'VNIBOR đã xử lý'!$A:$T,18,0)</f>
        <v>0.01873905312</v>
      </c>
      <c r="I709" s="148">
        <f>VLOOKUP(A709,'VNIBOR đã xử lý'!$A:$T,19,0)</f>
        <v>0.01949688247</v>
      </c>
      <c r="J709" s="191">
        <f>VLOOKUP(A709,VBMA!$A:$AF,4,0)/100</f>
        <v>0.02023</v>
      </c>
      <c r="K709" s="191">
        <f>VLOOKUP(A709,VBMA!$A:$AF,7,0)/100</f>
        <v>0.02088</v>
      </c>
      <c r="L709" s="191">
        <f>VLOOKUP(A709,VBMA!$A:$AF,10,0)/100</f>
        <v>0.0213</v>
      </c>
      <c r="M709" s="191">
        <f>VLOOKUP(A709,VBMA!$A:$AF,13,0)/100</f>
        <v>0.02269</v>
      </c>
      <c r="N709" s="191">
        <f>VLOOKUP(A709,VBMA!$A:$AF,16,0)/100</f>
        <v>0.02408</v>
      </c>
      <c r="O709" s="191">
        <f>VLOOKUP(A709,VBMA!$A:$AF,19,0)/100</f>
        <v>0.02888</v>
      </c>
      <c r="P709" s="191">
        <f>VLOOKUP(A709,VBMA!$A:$AF,22,0)/100</f>
        <v>0.03199</v>
      </c>
      <c r="Q709" s="191">
        <f>VLOOKUP(A709,VBMA!$A:$AF,25,0)/100</f>
        <v>0.03327</v>
      </c>
      <c r="R709" s="191">
        <f>VLOOKUP(A709,VBMA!$A:$AF,28,0)/100</f>
        <v>0.03338</v>
      </c>
      <c r="S709" s="191">
        <f>VLOOKUP(A709,VBMA!$A:$AF,31,0)/100</f>
        <v>0.034</v>
      </c>
    </row>
    <row r="710" ht="15.75" customHeight="1">
      <c r="A710" s="108">
        <f>VBMA!A709</f>
        <v>44698</v>
      </c>
      <c r="B710" s="148">
        <f>VLOOKUP(A710,'VNIBOR đã xử lý'!$A:$T,12,0)</f>
        <v>0.01234498534</v>
      </c>
      <c r="C710" s="148">
        <f>VLOOKUP(A710,'VNIBOR đã xử lý'!$A:$T,13,0)</f>
        <v>0.01398188948</v>
      </c>
      <c r="D710" s="148">
        <f>VLOOKUP(A710,'VNIBOR đã xử lý'!$A:$T,14,0)</f>
        <v>0.01445931985</v>
      </c>
      <c r="E710" s="148">
        <f>VLOOKUP(A710,'VNIBOR đã xử lý'!$A:$T,15,0)</f>
        <v>0.01514136324</v>
      </c>
      <c r="F710" s="148">
        <f>VLOOKUP(A710,'VNIBOR đã xử lý'!$A:$T,16,0)</f>
        <v>0.01623263266</v>
      </c>
      <c r="G710" s="148">
        <f>VLOOKUP(A710,'VNIBOR đã xử lý'!$A:$T,17,0)</f>
        <v>0.01711928906</v>
      </c>
      <c r="H710" s="148">
        <f>VLOOKUP(A710,'VNIBOR đã xử lý'!$A:$T,18,0)</f>
        <v>0.01861978452</v>
      </c>
      <c r="I710" s="148">
        <f>VLOOKUP(A710,'VNIBOR đã xử lý'!$A:$T,19,0)</f>
        <v>0.01943823659</v>
      </c>
      <c r="J710" s="191">
        <f>VLOOKUP(A710,VBMA!$A:$AF,4,0)/100</f>
        <v>0.02023</v>
      </c>
      <c r="K710" s="191">
        <f>VLOOKUP(A710,VBMA!$A:$AF,7,0)/100</f>
        <v>0.02101</v>
      </c>
      <c r="L710" s="191">
        <f>VLOOKUP(A710,VBMA!$A:$AF,10,0)/100</f>
        <v>0.02134</v>
      </c>
      <c r="M710" s="191">
        <f>VLOOKUP(A710,VBMA!$A:$AF,13,0)/100</f>
        <v>0.02294</v>
      </c>
      <c r="N710" s="191">
        <f>VLOOKUP(A710,VBMA!$A:$AF,16,0)/100</f>
        <v>0.02454</v>
      </c>
      <c r="O710" s="191">
        <f>VLOOKUP(A710,VBMA!$A:$AF,19,0)/100</f>
        <v>0.02893</v>
      </c>
      <c r="P710" s="191">
        <f>VLOOKUP(A710,VBMA!$A:$AF,22,0)/100</f>
        <v>0.03217</v>
      </c>
      <c r="Q710" s="191">
        <f>VLOOKUP(A710,VBMA!$A:$AF,25,0)/100</f>
        <v>0.03336</v>
      </c>
      <c r="R710" s="191">
        <f>VLOOKUP(A710,VBMA!$A:$AF,28,0)/100</f>
        <v>0.03346</v>
      </c>
      <c r="S710" s="191">
        <f>VLOOKUP(A710,VBMA!$A:$AF,31,0)/100</f>
        <v>0.03392</v>
      </c>
    </row>
    <row r="711" ht="15.75" customHeight="1">
      <c r="A711" s="108">
        <f>VBMA!A710</f>
        <v>44697</v>
      </c>
      <c r="B711" s="148">
        <f>VLOOKUP(A711,'VNIBOR đã xử lý'!$A:$T,12,0)</f>
        <v>0.01293229054</v>
      </c>
      <c r="C711" s="148">
        <f>VLOOKUP(A711,'VNIBOR đã xử lý'!$A:$T,13,0)</f>
        <v>0.01365075112</v>
      </c>
      <c r="D711" s="148">
        <f>VLOOKUP(A711,'VNIBOR đã xử lý'!$A:$T,14,0)</f>
        <v>0.01429736565</v>
      </c>
      <c r="E711" s="148">
        <f>VLOOKUP(A711,'VNIBOR đã xử lý'!$A:$T,15,0)</f>
        <v>0.01480028806</v>
      </c>
      <c r="F711" s="148">
        <f>VLOOKUP(A711,'VNIBOR đã xử lý'!$A:$T,16,0)</f>
        <v>0.01616536317</v>
      </c>
      <c r="G711" s="148">
        <f>VLOOKUP(A711,'VNIBOR đã xử lý'!$A:$T,17,0)</f>
        <v>0.01688382376</v>
      </c>
      <c r="H711" s="148">
        <f>VLOOKUP(A711,'VNIBOR đã xử lý'!$A:$T,18,0)</f>
        <v>0.01903920551</v>
      </c>
      <c r="I711" s="148">
        <f>VLOOKUP(A711,'VNIBOR đã xử lý'!$A:$T,19,0)</f>
        <v>0.01961397398</v>
      </c>
      <c r="J711" s="191">
        <f>VLOOKUP(A711,VBMA!$A:$AF,4,0)/100</f>
        <v>0.02017</v>
      </c>
      <c r="K711" s="191">
        <f>VLOOKUP(A711,VBMA!$A:$AF,7,0)/100</f>
        <v>0.0215</v>
      </c>
      <c r="L711" s="191">
        <f>VLOOKUP(A711,VBMA!$A:$AF,10,0)/100</f>
        <v>0.0222</v>
      </c>
      <c r="M711" s="191">
        <f>VLOOKUP(A711,VBMA!$A:$AF,13,0)/100</f>
        <v>0.02339</v>
      </c>
      <c r="N711" s="191">
        <f>VLOOKUP(A711,VBMA!$A:$AF,16,0)/100</f>
        <v>0.02458</v>
      </c>
      <c r="O711" s="191">
        <f>VLOOKUP(A711,VBMA!$A:$AF,19,0)/100</f>
        <v>0.02904</v>
      </c>
      <c r="P711" s="191">
        <f>VLOOKUP(A711,VBMA!$A:$AF,22,0)/100</f>
        <v>0.03214</v>
      </c>
      <c r="Q711" s="191">
        <f>VLOOKUP(A711,VBMA!$A:$AF,25,0)/100</f>
        <v>0.03349</v>
      </c>
      <c r="R711" s="191">
        <f>VLOOKUP(A711,VBMA!$A:$AF,28,0)/100</f>
        <v>0.03342</v>
      </c>
      <c r="S711" s="191">
        <f>VLOOKUP(A711,VBMA!$A:$AF,31,0)/100</f>
        <v>0.03408</v>
      </c>
    </row>
    <row r="712" ht="15.75" customHeight="1">
      <c r="A712" s="108">
        <f>VBMA!A711</f>
        <v>44694</v>
      </c>
      <c r="B712" s="148">
        <f>VLOOKUP(A712,'VNIBOR đã xử lý'!$A:$T,12,0)</f>
        <v>0.01300122799</v>
      </c>
      <c r="C712" s="148">
        <f>VLOOKUP(A712,'VNIBOR đã xử lý'!$A:$T,13,0)</f>
        <v>0.01423292327</v>
      </c>
      <c r="D712" s="148">
        <f>VLOOKUP(A712,'VNIBOR đã xử lý'!$A:$T,14,0)</f>
        <v>0.01484877091</v>
      </c>
      <c r="E712" s="148">
        <f>VLOOKUP(A712,'VNIBOR đã xử lý'!$A:$T,15,0)</f>
        <v>0.01560147358</v>
      </c>
      <c r="F712" s="148">
        <f>VLOOKUP(A712,'VNIBOR đã xử lý'!$A:$T,16,0)</f>
        <v>0.01642260377</v>
      </c>
      <c r="G712" s="148">
        <f>VLOOKUP(A712,'VNIBOR đã xử lý'!$A:$T,17,0)</f>
        <v>0.01710687893</v>
      </c>
      <c r="H712" s="148">
        <f>VLOOKUP(A712,'VNIBOR đã xử lý'!$A:$T,18,0)</f>
        <v>0.01874913931</v>
      </c>
      <c r="I712" s="148">
        <f>VLOOKUP(A712,'VNIBOR đã xử lý'!$A:$T,19,0)</f>
        <v>0.01950184198</v>
      </c>
      <c r="J712" s="191">
        <f>VLOOKUP(A712,VBMA!$A:$AF,4,0)/100</f>
        <v>0.02023</v>
      </c>
      <c r="K712" s="191">
        <f>VLOOKUP(A712,VBMA!$A:$AF,7,0)/100</f>
        <v>0.02158</v>
      </c>
      <c r="L712" s="191">
        <f>VLOOKUP(A712,VBMA!$A:$AF,10,0)/100</f>
        <v>0.02237</v>
      </c>
      <c r="M712" s="191">
        <f>VLOOKUP(A712,VBMA!$A:$AF,13,0)/100</f>
        <v>0.02369</v>
      </c>
      <c r="N712" s="191">
        <f>VLOOKUP(A712,VBMA!$A:$AF,16,0)/100</f>
        <v>0.02502</v>
      </c>
      <c r="O712" s="191">
        <f>VLOOKUP(A712,VBMA!$A:$AF,19,0)/100</f>
        <v>0.02942</v>
      </c>
      <c r="P712" s="191">
        <f>VLOOKUP(A712,VBMA!$A:$AF,22,0)/100</f>
        <v>0.03268</v>
      </c>
      <c r="Q712" s="191">
        <f>VLOOKUP(A712,VBMA!$A:$AF,25,0)/100</f>
        <v>0.03364</v>
      </c>
      <c r="R712" s="191">
        <f>VLOOKUP(A712,VBMA!$A:$AF,28,0)/100</f>
        <v>0.03329</v>
      </c>
      <c r="S712" s="191">
        <f>VLOOKUP(A712,VBMA!$A:$AF,31,0)/100</f>
        <v>0.03396</v>
      </c>
    </row>
    <row r="713" ht="15.75" customHeight="1">
      <c r="A713" s="108">
        <f>VBMA!A712</f>
        <v>44693</v>
      </c>
      <c r="B713" s="148">
        <f>VLOOKUP(A713,'VNIBOR đã xử lý'!$A:$T,12,0)</f>
        <v>0.01323643339</v>
      </c>
      <c r="C713" s="148">
        <f>VLOOKUP(A713,'VNIBOR đã xử lý'!$A:$T,13,0)</f>
        <v>0.01479765374</v>
      </c>
      <c r="D713" s="148">
        <f>VLOOKUP(A713,'VNIBOR đã xử lý'!$A:$T,14,0)</f>
        <v>0.01513704947</v>
      </c>
      <c r="E713" s="148">
        <f>VLOOKUP(A713,'VNIBOR đã xử lý'!$A:$T,15,0)</f>
        <v>0.01581584093</v>
      </c>
      <c r="F713" s="148">
        <f>VLOOKUP(A713,'VNIBOR đã xử lý'!$A:$T,16,0)</f>
        <v>0.01683402811</v>
      </c>
      <c r="G713" s="148">
        <f>VLOOKUP(A713,'VNIBOR đã xử lý'!$A:$T,17,0)</f>
        <v>0.01717342384</v>
      </c>
      <c r="H713" s="148">
        <f>VLOOKUP(A713,'VNIBOR đã xử lý'!$A:$T,18,0)</f>
        <v>0.01853100675</v>
      </c>
      <c r="I713" s="148">
        <f>VLOOKUP(A713,'VNIBOR đã xử lý'!$A:$T,19,0)</f>
        <v>0.01927767735</v>
      </c>
      <c r="J713" s="191">
        <f>VLOOKUP(A713,VBMA!$A:$AF,4,0)/100</f>
        <v>0.02</v>
      </c>
      <c r="K713" s="191">
        <f>VLOOKUP(A713,VBMA!$A:$AF,7,0)/100</f>
        <v>0.0216</v>
      </c>
      <c r="L713" s="191">
        <f>VLOOKUP(A713,VBMA!$A:$AF,10,0)/100</f>
        <v>0.02208</v>
      </c>
      <c r="M713" s="191">
        <f>VLOOKUP(A713,VBMA!$A:$AF,13,0)/100</f>
        <v>0.02343</v>
      </c>
      <c r="N713" s="191">
        <f>VLOOKUP(A713,VBMA!$A:$AF,16,0)/100</f>
        <v>0.02478</v>
      </c>
      <c r="O713" s="191">
        <f>VLOOKUP(A713,VBMA!$A:$AF,19,0)/100</f>
        <v>0.02895</v>
      </c>
      <c r="P713" s="191">
        <f>VLOOKUP(A713,VBMA!$A:$AF,22,0)/100</f>
        <v>0.03249</v>
      </c>
      <c r="Q713" s="191">
        <f>VLOOKUP(A713,VBMA!$A:$AF,25,0)/100</f>
        <v>0.03351</v>
      </c>
      <c r="R713" s="191">
        <f>VLOOKUP(A713,VBMA!$A:$AF,28,0)/100</f>
        <v>0.03336</v>
      </c>
      <c r="S713" s="191">
        <f>VLOOKUP(A713,VBMA!$A:$AF,31,0)/100</f>
        <v>0.03406</v>
      </c>
    </row>
    <row r="714" ht="15.75" customHeight="1">
      <c r="A714" s="108">
        <f>VBMA!A713</f>
        <v>44692</v>
      </c>
      <c r="B714" s="148">
        <f>VLOOKUP(A714,'VNIBOR đã xử lý'!$A:$T,12,0)</f>
        <v>0.01325286769</v>
      </c>
      <c r="C714" s="148">
        <f>VLOOKUP(A714,'VNIBOR đã xử lý'!$A:$T,13,0)</f>
        <v>0.01495377049</v>
      </c>
      <c r="D714" s="148">
        <f>VLOOKUP(A714,'VNIBOR đã xử lý'!$A:$T,14,0)</f>
        <v>0.01537899619</v>
      </c>
      <c r="E714" s="148">
        <f>VLOOKUP(A714,'VNIBOR đã xử lý'!$A:$T,15,0)</f>
        <v>0.01601683474</v>
      </c>
      <c r="F714" s="148">
        <f>VLOOKUP(A714,'VNIBOR đã xử lý'!$A:$T,16,0)</f>
        <v>0.01686728615</v>
      </c>
      <c r="G714" s="148">
        <f>VLOOKUP(A714,'VNIBOR đã xử lý'!$A:$T,17,0)</f>
        <v>0.0175051247</v>
      </c>
      <c r="H714" s="148">
        <f>VLOOKUP(A714,'VNIBOR đã xử lý'!$A:$T,18,0)</f>
        <v>0.01899341465</v>
      </c>
      <c r="I714" s="148">
        <f>VLOOKUP(A714,'VNIBOR đã xử lý'!$A:$T,19,0)</f>
        <v>0.01941864035</v>
      </c>
      <c r="J714" s="191">
        <f>VLOOKUP(A714,VBMA!$A:$AF,4,0)/100</f>
        <v>0.01983</v>
      </c>
      <c r="K714" s="191">
        <f>VLOOKUP(A714,VBMA!$A:$AF,7,0)/100</f>
        <v>0.0205</v>
      </c>
      <c r="L714" s="191">
        <f>VLOOKUP(A714,VBMA!$A:$AF,10,0)/100</f>
        <v>0.02138</v>
      </c>
      <c r="M714" s="191">
        <f>VLOOKUP(A714,VBMA!$A:$AF,13,0)/100</f>
        <v>0.02268</v>
      </c>
      <c r="N714" s="191">
        <f>VLOOKUP(A714,VBMA!$A:$AF,16,0)/100</f>
        <v>0.02399</v>
      </c>
      <c r="O714" s="191">
        <f>VLOOKUP(A714,VBMA!$A:$AF,19,0)/100</f>
        <v>0.02827</v>
      </c>
      <c r="P714" s="191">
        <f>VLOOKUP(A714,VBMA!$A:$AF,22,0)/100</f>
        <v>0.03163</v>
      </c>
      <c r="Q714" s="191">
        <f>VLOOKUP(A714,VBMA!$A:$AF,25,0)/100</f>
        <v>0.03265</v>
      </c>
      <c r="R714" s="191">
        <f>VLOOKUP(A714,VBMA!$A:$AF,28,0)/100</f>
        <v>0.03269</v>
      </c>
      <c r="S714" s="191">
        <f>VLOOKUP(A714,VBMA!$A:$AF,31,0)/100</f>
        <v>0.03333</v>
      </c>
    </row>
    <row r="715" ht="15.75" customHeight="1">
      <c r="A715" s="108">
        <f>VBMA!A714</f>
        <v>44691</v>
      </c>
      <c r="B715" s="148">
        <f>VLOOKUP(A715,'VNIBOR đã xử lý'!$A:$T,12,0)</f>
        <v>0.01195031335</v>
      </c>
      <c r="C715" s="148">
        <f>VLOOKUP(A715,'VNIBOR đã xử lý'!$A:$T,13,0)</f>
        <v>0.01335623257</v>
      </c>
      <c r="D715" s="148">
        <f>VLOOKUP(A715,'VNIBOR đã xử lý'!$A:$T,14,0)</f>
        <v>0.01373966509</v>
      </c>
      <c r="E715" s="148">
        <f>VLOOKUP(A715,'VNIBOR đã xử lý'!$A:$T,15,0)</f>
        <v>0.01450653011</v>
      </c>
      <c r="F715" s="148">
        <f>VLOOKUP(A715,'VNIBOR đã xử lý'!$A:$T,16,0)</f>
        <v>0.01552901682</v>
      </c>
      <c r="G715" s="148">
        <f>VLOOKUP(A715,'VNIBOR đã xử lý'!$A:$T,17,0)</f>
        <v>0.01597635475</v>
      </c>
      <c r="H715" s="148">
        <f>VLOOKUP(A715,'VNIBOR đã xử lý'!$A:$T,18,0)</f>
        <v>0.01731836855</v>
      </c>
      <c r="I715" s="148">
        <f>VLOOKUP(A715,'VNIBOR đã xử lý'!$A:$T,19,0)</f>
        <v>0.01834085525</v>
      </c>
      <c r="J715" s="191">
        <f>VLOOKUP(A715,VBMA!$A:$AF,4,0)/100</f>
        <v>0.01933</v>
      </c>
      <c r="K715" s="191">
        <f>VLOOKUP(A715,VBMA!$A:$AF,7,0)/100</f>
        <v>0.02025</v>
      </c>
      <c r="L715" s="191">
        <f>VLOOKUP(A715,VBMA!$A:$AF,10,0)/100</f>
        <v>0.02121</v>
      </c>
      <c r="M715" s="191">
        <f>VLOOKUP(A715,VBMA!$A:$AF,13,0)/100</f>
        <v>0.02204</v>
      </c>
      <c r="N715" s="191">
        <f>VLOOKUP(A715,VBMA!$A:$AF,16,0)/100</f>
        <v>0.02287</v>
      </c>
      <c r="O715" s="191">
        <f>VLOOKUP(A715,VBMA!$A:$AF,19,0)/100</f>
        <v>0.02671</v>
      </c>
      <c r="P715" s="191">
        <f>VLOOKUP(A715,VBMA!$A:$AF,22,0)/100</f>
        <v>0.03104</v>
      </c>
      <c r="Q715" s="191">
        <f>VLOOKUP(A715,VBMA!$A:$AF,25,0)/100</f>
        <v>0.03242</v>
      </c>
      <c r="R715" s="191">
        <f>VLOOKUP(A715,VBMA!$A:$AF,28,0)/100</f>
        <v>0.03221</v>
      </c>
      <c r="S715" s="191">
        <f>VLOOKUP(A715,VBMA!$A:$AF,31,0)/100</f>
        <v>0.03288</v>
      </c>
    </row>
    <row r="716" ht="15.75" customHeight="1">
      <c r="A716" s="108">
        <f>VBMA!A715</f>
        <v>44690</v>
      </c>
      <c r="B716" s="148">
        <f>VLOOKUP(A716,'VNIBOR đã xử lý'!$A:$T,12,0)</f>
        <v>0.01246561765</v>
      </c>
      <c r="C716" s="148">
        <f>VLOOKUP(A716,'VNIBOR đã xử lý'!$A:$T,13,0)</f>
        <v>0.01423668901</v>
      </c>
      <c r="D716" s="148">
        <f>VLOOKUP(A716,'VNIBOR đã xử lý'!$A:$T,14,0)</f>
        <v>0.01457727966</v>
      </c>
      <c r="E716" s="148">
        <f>VLOOKUP(A716,'VNIBOR đã xử lý'!$A:$T,15,0)</f>
        <v>0.01532657908</v>
      </c>
      <c r="F716" s="148">
        <f>VLOOKUP(A716,'VNIBOR đã xử lý'!$A:$T,16,0)</f>
        <v>0.01634835102</v>
      </c>
      <c r="G716" s="148">
        <f>VLOOKUP(A716,'VNIBOR đã xử lý'!$A:$T,17,0)</f>
        <v>0.01696141418</v>
      </c>
      <c r="H716" s="148">
        <f>VLOOKUP(A716,'VNIBOR đã xử lý'!$A:$T,18,0)</f>
        <v>0.01839189489</v>
      </c>
      <c r="I716" s="148">
        <f>VLOOKUP(A716,'VNIBOR đã xử lý'!$A:$T,19,0)</f>
        <v>0.0188687218</v>
      </c>
      <c r="J716" s="191">
        <f>VLOOKUP(A716,VBMA!$A:$AF,4,0)/100</f>
        <v>0.01933</v>
      </c>
      <c r="K716" s="191">
        <f>VLOOKUP(A716,VBMA!$A:$AF,7,0)/100</f>
        <v>0.02017</v>
      </c>
      <c r="L716" s="191">
        <f>VLOOKUP(A716,VBMA!$A:$AF,10,0)/100</f>
        <v>0.02129</v>
      </c>
      <c r="M716" s="191">
        <f>VLOOKUP(A716,VBMA!$A:$AF,13,0)/100</f>
        <v>0.02213</v>
      </c>
      <c r="N716" s="191">
        <f>VLOOKUP(A716,VBMA!$A:$AF,16,0)/100</f>
        <v>0.02298</v>
      </c>
      <c r="O716" s="191">
        <f>VLOOKUP(A716,VBMA!$A:$AF,19,0)/100</f>
        <v>0.0267</v>
      </c>
      <c r="P716" s="191">
        <f>VLOOKUP(A716,VBMA!$A:$AF,22,0)/100</f>
        <v>0.03105</v>
      </c>
      <c r="Q716" s="191">
        <f>VLOOKUP(A716,VBMA!$A:$AF,25,0)/100</f>
        <v>0.03257</v>
      </c>
      <c r="R716" s="191">
        <f>VLOOKUP(A716,VBMA!$A:$AF,28,0)/100</f>
        <v>0.03219</v>
      </c>
      <c r="S716" s="191">
        <f>VLOOKUP(A716,VBMA!$A:$AF,31,0)/100</f>
        <v>0.03286</v>
      </c>
    </row>
    <row r="717" ht="15.75" customHeight="1">
      <c r="A717" s="108">
        <f>VBMA!A716</f>
        <v>44687</v>
      </c>
      <c r="B717" s="148">
        <f>VLOOKUP(A717,'VNIBOR đã xử lý'!$A:$T,12,0)</f>
        <v>0.01096748768</v>
      </c>
      <c r="C717" s="148">
        <f>VLOOKUP(A717,'VNIBOR đã xử lý'!$A:$T,13,0)</f>
        <v>0.01329392447</v>
      </c>
      <c r="D717" s="148">
        <f>VLOOKUP(A717,'VNIBOR đã xử lý'!$A:$T,14,0)</f>
        <v>0.01415802956</v>
      </c>
      <c r="E717" s="148">
        <f>VLOOKUP(A717,'VNIBOR đã xử lý'!$A:$T,15,0)</f>
        <v>0.01468978654</v>
      </c>
      <c r="F717" s="148">
        <f>VLOOKUP(A717,'VNIBOR đã xử lý'!$A:$T,16,0)</f>
        <v>0.015487422</v>
      </c>
      <c r="G717" s="148">
        <f>VLOOKUP(A717,'VNIBOR đã xử lý'!$A:$T,17,0)</f>
        <v>0.01595270936</v>
      </c>
      <c r="H717" s="148">
        <f>VLOOKUP(A717,'VNIBOR đã xử lý'!$A:$T,18,0)</f>
        <v>0.01748151067</v>
      </c>
      <c r="I717" s="148">
        <f>VLOOKUP(A717,'VNIBOR đã xử lý'!$A:$T,19,0)</f>
        <v>0.01821267652</v>
      </c>
      <c r="J717" s="191">
        <f>VLOOKUP(A717,VBMA!$A:$AF,4,0)/100</f>
        <v>0.01892</v>
      </c>
      <c r="K717" s="191">
        <f>VLOOKUP(A717,VBMA!$A:$AF,7,0)/100</f>
        <v>0.01992</v>
      </c>
      <c r="L717" s="191">
        <f>VLOOKUP(A717,VBMA!$A:$AF,10,0)/100</f>
        <v>0.02079</v>
      </c>
      <c r="M717" s="191">
        <f>VLOOKUP(A717,VBMA!$A:$AF,13,0)/100</f>
        <v>0.02172</v>
      </c>
      <c r="N717" s="191">
        <f>VLOOKUP(A717,VBMA!$A:$AF,16,0)/100</f>
        <v>0.02265</v>
      </c>
      <c r="O717" s="191">
        <f>VLOOKUP(A717,VBMA!$A:$AF,19,0)/100</f>
        <v>0.02611</v>
      </c>
      <c r="P717" s="191">
        <f>VLOOKUP(A717,VBMA!$A:$AF,22,0)/100</f>
        <v>0.03078</v>
      </c>
      <c r="Q717" s="191">
        <f>VLOOKUP(A717,VBMA!$A:$AF,25,0)/100</f>
        <v>0.03218</v>
      </c>
      <c r="R717" s="191">
        <f>VLOOKUP(A717,VBMA!$A:$AF,28,0)/100</f>
        <v>0.03228</v>
      </c>
      <c r="S717" s="191">
        <f>VLOOKUP(A717,VBMA!$A:$AF,31,0)/100</f>
        <v>0.03288</v>
      </c>
    </row>
    <row r="718" ht="15.75" customHeight="1">
      <c r="A718" s="108">
        <f>VBMA!A717</f>
        <v>44686</v>
      </c>
      <c r="B718" s="148">
        <f>VLOOKUP(A718,'VNIBOR đã xử lý'!$A:$T,12,0)</f>
        <v>0.0105881526</v>
      </c>
      <c r="C718" s="148">
        <f>VLOOKUP(A718,'VNIBOR đã xử lý'!$A:$T,13,0)</f>
        <v>0.0129410754</v>
      </c>
      <c r="D718" s="148">
        <f>VLOOKUP(A718,'VNIBOR đã xử lý'!$A:$T,14,0)</f>
        <v>0.0135293061</v>
      </c>
      <c r="E718" s="148">
        <f>VLOOKUP(A718,'VNIBOR đã xử lý'!$A:$T,15,0)</f>
        <v>0.01379074196</v>
      </c>
      <c r="F718" s="148">
        <f>VLOOKUP(A718,'VNIBOR đã xử lý'!$A:$T,16,0)</f>
        <v>0.01503256233</v>
      </c>
      <c r="G718" s="148">
        <f>VLOOKUP(A718,'VNIBOR đã xử lý'!$A:$T,17,0)</f>
        <v>0.01555543406</v>
      </c>
      <c r="H718" s="148">
        <f>VLOOKUP(A718,'VNIBOR đã xử lý'!$A:$T,18,0)</f>
        <v>0.0168626134</v>
      </c>
      <c r="I718" s="148">
        <f>VLOOKUP(A718,'VNIBOR đã xử lý'!$A:$T,19,0)</f>
        <v>0.01790835686</v>
      </c>
      <c r="J718" s="191">
        <f>VLOOKUP(A718,VBMA!$A:$AF,4,0)/100</f>
        <v>0.01892</v>
      </c>
      <c r="K718" s="191">
        <f>VLOOKUP(A718,VBMA!$A:$AF,7,0)/100</f>
        <v>0.01988</v>
      </c>
      <c r="L718" s="191">
        <f>VLOOKUP(A718,VBMA!$A:$AF,10,0)/100</f>
        <v>0.02058</v>
      </c>
      <c r="M718" s="191">
        <f>VLOOKUP(A718,VBMA!$A:$AF,13,0)/100</f>
        <v>0.02119</v>
      </c>
      <c r="N718" s="191">
        <f>VLOOKUP(A718,VBMA!$A:$AF,16,0)/100</f>
        <v>0.02179</v>
      </c>
      <c r="O718" s="191">
        <f>VLOOKUP(A718,VBMA!$A:$AF,19,0)/100</f>
        <v>0.02574</v>
      </c>
      <c r="P718" s="191">
        <f>VLOOKUP(A718,VBMA!$A:$AF,22,0)/100</f>
        <v>0.03024</v>
      </c>
      <c r="Q718" s="191">
        <f>VLOOKUP(A718,VBMA!$A:$AF,25,0)/100</f>
        <v>0.03196</v>
      </c>
      <c r="R718" s="191">
        <f>VLOOKUP(A718,VBMA!$A:$AF,28,0)/100</f>
        <v>0.03212</v>
      </c>
      <c r="S718" s="191">
        <f>VLOOKUP(A718,VBMA!$A:$AF,31,0)/100</f>
        <v>0.03279</v>
      </c>
    </row>
    <row r="719" ht="15.75" customHeight="1">
      <c r="A719" s="108">
        <f>VBMA!A718</f>
        <v>44685</v>
      </c>
      <c r="B719" s="148">
        <f>VLOOKUP(A719,'VNIBOR đã xử lý'!$A:$T,12,0)</f>
        <v>0.01036643293</v>
      </c>
      <c r="C719" s="148">
        <f>VLOOKUP(A719,'VNIBOR đã xử lý'!$A:$T,13,0)</f>
        <v>0.01315241178</v>
      </c>
      <c r="D719" s="148">
        <f>VLOOKUP(A719,'VNIBOR đã xử lý'!$A:$T,14,0)</f>
        <v>0.01425384528</v>
      </c>
      <c r="E719" s="148">
        <f>VLOOKUP(A719,'VNIBOR đã xử lý'!$A:$T,15,0)</f>
        <v>0.01496653754</v>
      </c>
      <c r="F719" s="148">
        <f>VLOOKUP(A719,'VNIBOR đã xử lý'!$A:$T,16,0)</f>
        <v>0.0155496494</v>
      </c>
      <c r="G719" s="148">
        <f>VLOOKUP(A719,'VNIBOR đã xử lý'!$A:$T,17,0)</f>
        <v>0.01613276125</v>
      </c>
      <c r="H719" s="148">
        <f>VLOOKUP(A719,'VNIBOR đã xử lý'!$A:$T,18,0)</f>
        <v>0.01768772619</v>
      </c>
      <c r="I719" s="148">
        <f>VLOOKUP(A719,'VNIBOR đã xử lý'!$A:$T,19,0)</f>
        <v>0.01814125763</v>
      </c>
      <c r="J719" s="191">
        <f>VLOOKUP(A719,VBMA!$A:$AF,4,0)/100</f>
        <v>0.01858</v>
      </c>
      <c r="K719" s="191">
        <f>VLOOKUP(A719,VBMA!$A:$AF,7,0)/100</f>
        <v>0.01975</v>
      </c>
      <c r="L719" s="191">
        <f>VLOOKUP(A719,VBMA!$A:$AF,10,0)/100</f>
        <v>0.02042</v>
      </c>
      <c r="M719" s="191">
        <f>VLOOKUP(A719,VBMA!$A:$AF,13,0)/100</f>
        <v>0.02091</v>
      </c>
      <c r="N719" s="191">
        <f>VLOOKUP(A719,VBMA!$A:$AF,16,0)/100</f>
        <v>0.0214</v>
      </c>
      <c r="O719" s="191">
        <f>VLOOKUP(A719,VBMA!$A:$AF,19,0)/100</f>
        <v>0.02547</v>
      </c>
      <c r="P719" s="191">
        <f>VLOOKUP(A719,VBMA!$A:$AF,22,0)/100</f>
        <v>0.03003</v>
      </c>
      <c r="Q719" s="191">
        <f>VLOOKUP(A719,VBMA!$A:$AF,25,0)/100</f>
        <v>0.03168</v>
      </c>
      <c r="R719" s="191">
        <f>VLOOKUP(A719,VBMA!$A:$AF,28,0)/100</f>
        <v>0.03208</v>
      </c>
      <c r="S719" s="191">
        <f>VLOOKUP(A719,VBMA!$A:$AF,31,0)/100</f>
        <v>0.03283</v>
      </c>
    </row>
    <row r="720" ht="15.75" customHeight="1">
      <c r="A720" s="108">
        <f>VBMA!A719</f>
        <v>44680</v>
      </c>
      <c r="B720" s="148">
        <f>VLOOKUP(A720,'VNIBOR đã xử lý'!$A:$T,12,0)</f>
        <v>0.0101747619</v>
      </c>
      <c r="C720" s="148">
        <f>VLOOKUP(A720,'VNIBOR đã xử lý'!$A:$T,13,0)</f>
        <v>0.01343068571</v>
      </c>
      <c r="D720" s="148">
        <f>VLOOKUP(A720,'VNIBOR đã xử lý'!$A:$T,14,0)</f>
        <v>0.01438033016</v>
      </c>
      <c r="E720" s="148">
        <f>VLOOKUP(A720,'VNIBOR đã xử lý'!$A:$T,15,0)</f>
        <v>0.01519431111</v>
      </c>
      <c r="F720" s="148">
        <f>VLOOKUP(A720,'VNIBOR đã xử lý'!$A:$T,16,0)</f>
        <v>0.01587262857</v>
      </c>
      <c r="G720" s="148">
        <f>VLOOKUP(A720,'VNIBOR đã xử lý'!$A:$T,17,0)</f>
        <v>0.01614395556</v>
      </c>
      <c r="H720" s="148">
        <f>VLOOKUP(A720,'VNIBOR đã xử lý'!$A:$T,18,0)</f>
        <v>0.01804324444</v>
      </c>
      <c r="I720" s="148">
        <f>VLOOKUP(A720,'VNIBOR đã xử lý'!$A:$T,19,0)</f>
        <v>0.01831457143</v>
      </c>
      <c r="J720" s="191">
        <f>VLOOKUP(A720,VBMA!$A:$AF,4,0)/100</f>
        <v>0.01858</v>
      </c>
      <c r="K720" s="191">
        <f>VLOOKUP(A720,VBMA!$A:$AF,7,0)/100</f>
        <v>0.01963</v>
      </c>
      <c r="L720" s="191">
        <f>VLOOKUP(A720,VBMA!$A:$AF,10,0)/100</f>
        <v>0.02018</v>
      </c>
      <c r="M720" s="191">
        <f>VLOOKUP(A720,VBMA!$A:$AF,13,0)/100</f>
        <v>0.02063</v>
      </c>
      <c r="N720" s="191">
        <f>VLOOKUP(A720,VBMA!$A:$AF,16,0)/100</f>
        <v>0.02108</v>
      </c>
      <c r="O720" s="191">
        <f>VLOOKUP(A720,VBMA!$A:$AF,19,0)/100</f>
        <v>0.02512</v>
      </c>
      <c r="P720" s="191">
        <f>VLOOKUP(A720,VBMA!$A:$AF,22,0)/100</f>
        <v>0.02987</v>
      </c>
      <c r="Q720" s="191">
        <f>VLOOKUP(A720,VBMA!$A:$AF,25,0)/100</f>
        <v>0.03148</v>
      </c>
      <c r="R720" s="191">
        <f>VLOOKUP(A720,VBMA!$A:$AF,28,0)/100</f>
        <v>0.032</v>
      </c>
      <c r="S720" s="191">
        <f>VLOOKUP(A720,VBMA!$A:$AF,31,0)/100</f>
        <v>0.03271</v>
      </c>
    </row>
    <row r="721" ht="15.75" customHeight="1">
      <c r="A721" s="108">
        <f>VBMA!A720</f>
        <v>44679</v>
      </c>
      <c r="B721" s="148">
        <f>VLOOKUP(A721,'VNIBOR đã xử lý'!$A:$T,12,0)</f>
        <v>0.009359762203</v>
      </c>
      <c r="C721" s="148">
        <f>VLOOKUP(A721,'VNIBOR đã xử lý'!$A:$T,13,0)</f>
        <v>0.01323737797</v>
      </c>
      <c r="D721" s="148">
        <f>VLOOKUP(A721,'VNIBOR đã xử lý'!$A:$T,14,0)</f>
        <v>0.01424020964</v>
      </c>
      <c r="E721" s="148">
        <f>VLOOKUP(A721,'VNIBOR đã xử lý'!$A:$T,15,0)</f>
        <v>0.01490876408</v>
      </c>
      <c r="F721" s="148">
        <f>VLOOKUP(A721,'VNIBOR đã xử lý'!$A:$T,16,0)</f>
        <v>0.01557731852</v>
      </c>
      <c r="G721" s="148">
        <f>VLOOKUP(A721,'VNIBOR đã xử lý'!$A:$T,17,0)</f>
        <v>0.01624587297</v>
      </c>
      <c r="H721" s="148">
        <f>VLOOKUP(A721,'VNIBOR đã xử lý'!$A:$T,18,0)</f>
        <v>0.01805096996</v>
      </c>
      <c r="I721" s="148">
        <f>VLOOKUP(A721,'VNIBOR đã xử lý'!$A:$T,19,0)</f>
        <v>0.01831839174</v>
      </c>
      <c r="J721" s="191">
        <f>VLOOKUP(A721,VBMA!$A:$AF,4,0)/100</f>
        <v>0.01858</v>
      </c>
      <c r="K721" s="191">
        <f>VLOOKUP(A721,VBMA!$A:$AF,7,0)/100</f>
        <v>0.01975</v>
      </c>
      <c r="L721" s="191">
        <f>VLOOKUP(A721,VBMA!$A:$AF,10,0)/100</f>
        <v>0.02017</v>
      </c>
      <c r="M721" s="191">
        <f>VLOOKUP(A721,VBMA!$A:$AF,13,0)/100</f>
        <v>0.02069</v>
      </c>
      <c r="N721" s="191">
        <f>VLOOKUP(A721,VBMA!$A:$AF,16,0)/100</f>
        <v>0.02121</v>
      </c>
      <c r="O721" s="191">
        <f>VLOOKUP(A721,VBMA!$A:$AF,19,0)/100</f>
        <v>0.02504</v>
      </c>
      <c r="P721" s="191">
        <f>VLOOKUP(A721,VBMA!$A:$AF,22,0)/100</f>
        <v>0.03012</v>
      </c>
      <c r="Q721" s="191">
        <f>VLOOKUP(A721,VBMA!$A:$AF,25,0)/100</f>
        <v>0.03156</v>
      </c>
      <c r="R721" s="191">
        <f>VLOOKUP(A721,VBMA!$A:$AF,28,0)/100</f>
        <v>0.032</v>
      </c>
      <c r="S721" s="191">
        <f>VLOOKUP(A721,VBMA!$A:$AF,31,0)/100</f>
        <v>0.03271</v>
      </c>
    </row>
    <row r="722" ht="15.75" customHeight="1">
      <c r="A722" s="108">
        <f>VBMA!A721</f>
        <v>44678</v>
      </c>
      <c r="B722" s="148">
        <f>VLOOKUP(A722,'VNIBOR đã xử lý'!$A:$T,12,0)</f>
        <v>0.009218408399</v>
      </c>
      <c r="C722" s="148">
        <f>VLOOKUP(A722,'VNIBOR đã xử lý'!$A:$T,13,0)</f>
        <v>0.01289287888</v>
      </c>
      <c r="D722" s="148">
        <f>VLOOKUP(A722,'VNIBOR đã xử lý'!$A:$T,14,0)</f>
        <v>0.01334412964</v>
      </c>
      <c r="E722" s="148">
        <f>VLOOKUP(A722,'VNIBOR đã xử lý'!$A:$T,15,0)</f>
        <v>0.0138598448</v>
      </c>
      <c r="F722" s="148">
        <f>VLOOKUP(A722,'VNIBOR đã xử lý'!$A:$T,16,0)</f>
        <v>0.0149557395</v>
      </c>
      <c r="G722" s="148">
        <f>VLOOKUP(A722,'VNIBOR đã xử lý'!$A:$T,17,0)</f>
        <v>0.01527806147</v>
      </c>
      <c r="H722" s="148">
        <f>VLOOKUP(A722,'VNIBOR đã xử lý'!$A:$T,18,0)</f>
        <v>0.01688967133</v>
      </c>
      <c r="I722" s="148">
        <f>VLOOKUP(A722,'VNIBOR đã xử lý'!$A:$T,19,0)</f>
        <v>0.01766324407</v>
      </c>
      <c r="J722" s="191">
        <f>VLOOKUP(A722,VBMA!$A:$AF,4,0)/100</f>
        <v>0.01842</v>
      </c>
      <c r="K722" s="191">
        <f>VLOOKUP(A722,VBMA!$A:$AF,7,0)/100</f>
        <v>0.01983</v>
      </c>
      <c r="L722" s="191">
        <f>VLOOKUP(A722,VBMA!$A:$AF,10,0)/100</f>
        <v>0.02033</v>
      </c>
      <c r="M722" s="191">
        <f>VLOOKUP(A722,VBMA!$A:$AF,13,0)/100</f>
        <v>0.02078</v>
      </c>
      <c r="N722" s="191">
        <f>VLOOKUP(A722,VBMA!$A:$AF,16,0)/100</f>
        <v>0.02123</v>
      </c>
      <c r="O722" s="191">
        <f>VLOOKUP(A722,VBMA!$A:$AF,19,0)/100</f>
        <v>0.02502</v>
      </c>
      <c r="P722" s="191">
        <f>VLOOKUP(A722,VBMA!$A:$AF,22,0)/100</f>
        <v>0.03009</v>
      </c>
      <c r="Q722" s="191">
        <f>VLOOKUP(A722,VBMA!$A:$AF,25,0)/100</f>
        <v>0.03165</v>
      </c>
      <c r="R722" s="191">
        <f>VLOOKUP(A722,VBMA!$A:$AF,28,0)/100</f>
        <v>0.03192</v>
      </c>
      <c r="S722" s="191">
        <f>VLOOKUP(A722,VBMA!$A:$AF,31,0)/100</f>
        <v>0.03271</v>
      </c>
    </row>
    <row r="723" ht="15.75" customHeight="1">
      <c r="A723" s="108">
        <f>VBMA!A722</f>
        <v>44677</v>
      </c>
      <c r="B723" s="148">
        <f>VLOOKUP(A723,'VNIBOR đã xử lý'!$A:$T,12,0)</f>
        <v>0.009992965006</v>
      </c>
      <c r="C723" s="148">
        <f>VLOOKUP(A723,'VNIBOR đã xử lý'!$A:$T,13,0)</f>
        <v>0.01365236064</v>
      </c>
      <c r="D723" s="148">
        <f>VLOOKUP(A723,'VNIBOR đã xử lý'!$A:$T,14,0)</f>
        <v>0.01491907452</v>
      </c>
      <c r="E723" s="148">
        <f>VLOOKUP(A723,'VNIBOR đã xử lý'!$A:$T,15,0)</f>
        <v>0.01562280445</v>
      </c>
      <c r="F723" s="148">
        <f>VLOOKUP(A723,'VNIBOR đã xử lý'!$A:$T,16,0)</f>
        <v>0.01632653438</v>
      </c>
      <c r="G723" s="148">
        <f>VLOOKUP(A723,'VNIBOR đã xử lý'!$A:$T,17,0)</f>
        <v>0.01674877233</v>
      </c>
      <c r="H723" s="148">
        <f>VLOOKUP(A723,'VNIBOR đã xử lý'!$A:$T,18,0)</f>
        <v>0.01871921614</v>
      </c>
      <c r="I723" s="148">
        <f>VLOOKUP(A723,'VNIBOR đã xử lý'!$A:$T,19,0)</f>
        <v>0.01864884315</v>
      </c>
      <c r="J723" s="191">
        <f>VLOOKUP(A723,VBMA!$A:$AF,4,0)/100</f>
        <v>0.01858</v>
      </c>
      <c r="K723" s="191">
        <f>VLOOKUP(A723,VBMA!$A:$AF,7,0)/100</f>
        <v>0.02</v>
      </c>
      <c r="L723" s="191">
        <f>VLOOKUP(A723,VBMA!$A:$AF,10,0)/100</f>
        <v>0.0205</v>
      </c>
      <c r="M723" s="191">
        <f>VLOOKUP(A723,VBMA!$A:$AF,13,0)/100</f>
        <v>0.02095</v>
      </c>
      <c r="N723" s="191">
        <f>VLOOKUP(A723,VBMA!$A:$AF,16,0)/100</f>
        <v>0.0214</v>
      </c>
      <c r="O723" s="191">
        <f>VLOOKUP(A723,VBMA!$A:$AF,19,0)/100</f>
        <v>0.02509</v>
      </c>
      <c r="P723" s="191">
        <f>VLOOKUP(A723,VBMA!$A:$AF,22,0)/100</f>
        <v>0.03004</v>
      </c>
      <c r="Q723" s="191">
        <f>VLOOKUP(A723,VBMA!$A:$AF,25,0)/100</f>
        <v>0.03153</v>
      </c>
      <c r="R723" s="191">
        <f>VLOOKUP(A723,VBMA!$A:$AF,28,0)/100</f>
        <v>0.03188</v>
      </c>
      <c r="S723" s="191">
        <f>VLOOKUP(A723,VBMA!$A:$AF,31,0)/100</f>
        <v>0.03267</v>
      </c>
    </row>
    <row r="724" ht="15.75" customHeight="1">
      <c r="A724" s="108">
        <f>VBMA!A723</f>
        <v>44676</v>
      </c>
      <c r="B724" s="148">
        <f>VLOOKUP(A724,'VNIBOR đã xử lý'!$A:$T,12,0)</f>
        <v>0.008912334895</v>
      </c>
      <c r="C724" s="148">
        <f>VLOOKUP(A724,'VNIBOR đã xử lý'!$A:$T,13,0)</f>
        <v>0.01194769533</v>
      </c>
      <c r="D724" s="148">
        <f>VLOOKUP(A724,'VNIBOR đã xử lý'!$A:$T,14,0)</f>
        <v>0.01304559166</v>
      </c>
      <c r="E724" s="148">
        <f>VLOOKUP(A724,'VNIBOR đã xử lý'!$A:$T,15,0)</f>
        <v>0.01343308448</v>
      </c>
      <c r="F724" s="148">
        <f>VLOOKUP(A724,'VNIBOR đã xử lý'!$A:$T,16,0)</f>
        <v>0.01453098081</v>
      </c>
      <c r="G724" s="148">
        <f>VLOOKUP(A724,'VNIBOR đã xử lý'!$A:$T,17,0)</f>
        <v>0.01530596645</v>
      </c>
      <c r="H724" s="148">
        <f>VLOOKUP(A724,'VNIBOR đã xử lý'!$A:$T,18,0)</f>
        <v>0.0167913556</v>
      </c>
      <c r="I724" s="148">
        <f>VLOOKUP(A724,'VNIBOR đã xử lý'!$A:$T,19,0)</f>
        <v>0.01769550552</v>
      </c>
      <c r="J724" s="191">
        <f>VLOOKUP(A724,VBMA!$A:$AF,4,0)/100</f>
        <v>0.01858</v>
      </c>
      <c r="K724" s="191">
        <f>VLOOKUP(A724,VBMA!$A:$AF,7,0)/100</f>
        <v>0.01983</v>
      </c>
      <c r="L724" s="191">
        <f>VLOOKUP(A724,VBMA!$A:$AF,10,0)/100</f>
        <v>0.02067</v>
      </c>
      <c r="M724" s="191">
        <f>VLOOKUP(A724,VBMA!$A:$AF,13,0)/100</f>
        <v>0.02144</v>
      </c>
      <c r="N724" s="191">
        <f>VLOOKUP(A724,VBMA!$A:$AF,16,0)/100</f>
        <v>0.0222</v>
      </c>
      <c r="O724" s="191">
        <f>VLOOKUP(A724,VBMA!$A:$AF,19,0)/100</f>
        <v>0.02565</v>
      </c>
      <c r="P724" s="191">
        <f>VLOOKUP(A724,VBMA!$A:$AF,22,0)/100</f>
        <v>0.03038</v>
      </c>
      <c r="Q724" s="191">
        <f>VLOOKUP(A724,VBMA!$A:$AF,25,0)/100</f>
        <v>0.032</v>
      </c>
      <c r="R724" s="191">
        <f>VLOOKUP(A724,VBMA!$A:$AF,28,0)/100</f>
        <v>0.03188</v>
      </c>
      <c r="S724" s="191">
        <f>VLOOKUP(A724,VBMA!$A:$AF,31,0)/100</f>
        <v>0.03267</v>
      </c>
    </row>
    <row r="725" ht="15.75" customHeight="1">
      <c r="A725" s="108">
        <f>VBMA!A724</f>
        <v>44673</v>
      </c>
      <c r="B725" s="148">
        <f>VLOOKUP(A725,'VNIBOR đã xử lý'!$A:$T,12,0)</f>
        <v>0.009441997661</v>
      </c>
      <c r="C725" s="148">
        <f>VLOOKUP(A725,'VNIBOR đã xử lý'!$A:$T,13,0)</f>
        <v>0.01232147212</v>
      </c>
      <c r="D725" s="148">
        <f>VLOOKUP(A725,'VNIBOR đã xử lý'!$A:$T,14,0)</f>
        <v>0.01386165614</v>
      </c>
      <c r="E725" s="148">
        <f>VLOOKUP(A725,'VNIBOR đã xử lý'!$A:$T,15,0)</f>
        <v>0.01466523041</v>
      </c>
      <c r="F725" s="148">
        <f>VLOOKUP(A725,'VNIBOR đã xử lý'!$A:$T,16,0)</f>
        <v>0.01546880468</v>
      </c>
      <c r="G725" s="148">
        <f>VLOOKUP(A725,'VNIBOR đã xử lý'!$A:$T,17,0)</f>
        <v>0.01600452086</v>
      </c>
      <c r="H725" s="148">
        <f>VLOOKUP(A725,'VNIBOR đã xử lý'!$A:$T,18,0)</f>
        <v>0.01747774035</v>
      </c>
      <c r="I725" s="148">
        <f>VLOOKUP(A725,'VNIBOR đã xử lý'!$A:$T,19,0)</f>
        <v>0.01808042105</v>
      </c>
      <c r="J725" s="191">
        <f>VLOOKUP(A725,VBMA!$A:$AF,4,0)/100</f>
        <v>0.01867</v>
      </c>
      <c r="K725" s="191">
        <f>VLOOKUP(A725,VBMA!$A:$AF,7,0)/100</f>
        <v>0.01979</v>
      </c>
      <c r="L725" s="191">
        <f>VLOOKUP(A725,VBMA!$A:$AF,10,0)/100</f>
        <v>0.0205</v>
      </c>
      <c r="M725" s="191">
        <f>VLOOKUP(A725,VBMA!$A:$AF,13,0)/100</f>
        <v>0.02138</v>
      </c>
      <c r="N725" s="191">
        <f>VLOOKUP(A725,VBMA!$A:$AF,16,0)/100</f>
        <v>0.02226</v>
      </c>
      <c r="O725" s="191">
        <f>VLOOKUP(A725,VBMA!$A:$AF,19,0)/100</f>
        <v>0.02564</v>
      </c>
      <c r="P725" s="191">
        <f>VLOOKUP(A725,VBMA!$A:$AF,22,0)/100</f>
        <v>0.03066</v>
      </c>
      <c r="Q725" s="191">
        <f>VLOOKUP(A725,VBMA!$A:$AF,25,0)/100</f>
        <v>0.0321</v>
      </c>
      <c r="R725" s="191">
        <f>VLOOKUP(A725,VBMA!$A:$AF,28,0)/100</f>
        <v>0.03183</v>
      </c>
      <c r="S725" s="191">
        <f>VLOOKUP(A725,VBMA!$A:$AF,31,0)/100</f>
        <v>0.03258</v>
      </c>
    </row>
    <row r="726" ht="15.75" customHeight="1">
      <c r="A726" s="108">
        <f>VBMA!A725</f>
        <v>44672</v>
      </c>
      <c r="B726" s="148">
        <f>VLOOKUP(A726,'VNIBOR đã xử lý'!$A:$T,12,0)</f>
        <v>0.01012658355</v>
      </c>
      <c r="C726" s="148">
        <f>VLOOKUP(A726,'VNIBOR đã xử lý'!$A:$T,13,0)</f>
        <v>0.01237693545</v>
      </c>
      <c r="D726" s="148">
        <f>VLOOKUP(A726,'VNIBOR đã xử lý'!$A:$T,14,0)</f>
        <v>0.01331458207</v>
      </c>
      <c r="E726" s="148">
        <f>VLOOKUP(A726,'VNIBOR đã xử lý'!$A:$T,15,0)</f>
        <v>0.01406469937</v>
      </c>
      <c r="F726" s="148">
        <f>VLOOKUP(A726,'VNIBOR đã xử lý'!$A:$T,16,0)</f>
        <v>0.01512736555</v>
      </c>
      <c r="G726" s="148">
        <f>VLOOKUP(A726,'VNIBOR đã xử lý'!$A:$T,17,0)</f>
        <v>0.0155024242</v>
      </c>
      <c r="H726" s="148">
        <f>VLOOKUP(A726,'VNIBOR đã xử lý'!$A:$T,18,0)</f>
        <v>0.01656509037</v>
      </c>
      <c r="I726" s="148">
        <f>VLOOKUP(A726,'VNIBOR đã xử lý'!$A:$T,19,0)</f>
        <v>0.017502737</v>
      </c>
      <c r="J726" s="191">
        <f>VLOOKUP(A726,VBMA!$A:$AF,4,0)/100</f>
        <v>0.01842</v>
      </c>
      <c r="K726" s="191">
        <f>VLOOKUP(A726,VBMA!$A:$AF,7,0)/100</f>
        <v>0.01967</v>
      </c>
      <c r="L726" s="191">
        <f>VLOOKUP(A726,VBMA!$A:$AF,10,0)/100</f>
        <v>0.0202</v>
      </c>
      <c r="M726" s="191">
        <f>VLOOKUP(A726,VBMA!$A:$AF,13,0)/100</f>
        <v>0.02125</v>
      </c>
      <c r="N726" s="191">
        <f>VLOOKUP(A726,VBMA!$A:$AF,16,0)/100</f>
        <v>0.02229</v>
      </c>
      <c r="O726" s="191">
        <f>VLOOKUP(A726,VBMA!$A:$AF,19,0)/100</f>
        <v>0.0256</v>
      </c>
      <c r="P726" s="191">
        <f>VLOOKUP(A726,VBMA!$A:$AF,22,0)/100</f>
        <v>0.03055</v>
      </c>
      <c r="Q726" s="191">
        <f>VLOOKUP(A726,VBMA!$A:$AF,25,0)/100</f>
        <v>0.03222</v>
      </c>
      <c r="R726" s="191">
        <f>VLOOKUP(A726,VBMA!$A:$AF,28,0)/100</f>
        <v>0.03183</v>
      </c>
      <c r="S726" s="191">
        <f>VLOOKUP(A726,VBMA!$A:$AF,31,0)/100</f>
        <v>0.03258</v>
      </c>
    </row>
    <row r="727" ht="15.75" customHeight="1">
      <c r="A727" s="108">
        <f>VBMA!A726</f>
        <v>44671</v>
      </c>
      <c r="B727" s="148">
        <f>VLOOKUP(A727,'VNIBOR đã xử lý'!$A:$T,12,0)</f>
        <v>0.0127315777</v>
      </c>
      <c r="C727" s="148">
        <f>VLOOKUP(A727,'VNIBOR đã xử lý'!$A:$T,13,0)</f>
        <v>0.01433977699</v>
      </c>
      <c r="D727" s="148">
        <f>VLOOKUP(A727,'VNIBOR đã xử lý'!$A:$T,14,0)</f>
        <v>0.01467481851</v>
      </c>
      <c r="E727" s="148">
        <f>VLOOKUP(A727,'VNIBOR đã xử lý'!$A:$T,15,0)</f>
        <v>0.01521088493</v>
      </c>
      <c r="F727" s="148">
        <f>VLOOKUP(A727,'VNIBOR đã xử lý'!$A:$T,16,0)</f>
        <v>0.01621600949</v>
      </c>
      <c r="G727" s="148">
        <f>VLOOKUP(A727,'VNIBOR đã xử lý'!$A:$T,17,0)</f>
        <v>0.01661805931</v>
      </c>
      <c r="H727" s="148">
        <f>VLOOKUP(A727,'VNIBOR đã xử lý'!$A:$T,18,0)</f>
        <v>0.01775720047</v>
      </c>
      <c r="I727" s="148">
        <f>VLOOKUP(A727,'VNIBOR đã xử lý'!$A:$T,19,0)</f>
        <v>0.01809224199</v>
      </c>
      <c r="J727" s="191">
        <f>VLOOKUP(A727,VBMA!$A:$AF,4,0)/100</f>
        <v>0.01842</v>
      </c>
      <c r="K727" s="191">
        <f>VLOOKUP(A727,VBMA!$A:$AF,7,0)/100</f>
        <v>0.01963</v>
      </c>
      <c r="L727" s="191">
        <f>VLOOKUP(A727,VBMA!$A:$AF,10,0)/100</f>
        <v>0.0206</v>
      </c>
      <c r="M727" s="191">
        <f>VLOOKUP(A727,VBMA!$A:$AF,13,0)/100</f>
        <v>0.02153</v>
      </c>
      <c r="N727" s="191">
        <f>VLOOKUP(A727,VBMA!$A:$AF,16,0)/100</f>
        <v>0.02246</v>
      </c>
      <c r="O727" s="191">
        <f>VLOOKUP(A727,VBMA!$A:$AF,19,0)/100</f>
        <v>0.02553</v>
      </c>
      <c r="P727" s="191">
        <f>VLOOKUP(A727,VBMA!$A:$AF,22,0)/100</f>
        <v>0.0305</v>
      </c>
      <c r="Q727" s="191">
        <f>VLOOKUP(A727,VBMA!$A:$AF,25,0)/100</f>
        <v>0.0322</v>
      </c>
      <c r="R727" s="191">
        <f>VLOOKUP(A727,VBMA!$A:$AF,28,0)/100</f>
        <v>0.03177</v>
      </c>
      <c r="S727" s="191">
        <f>VLOOKUP(A727,VBMA!$A:$AF,31,0)/100</f>
        <v>0.03263</v>
      </c>
    </row>
    <row r="728" ht="15.75" customHeight="1">
      <c r="A728" s="108">
        <f>VBMA!A727</f>
        <v>44670</v>
      </c>
      <c r="B728" s="148">
        <f>VLOOKUP(A728,'VNIBOR đã xử lý'!$A:$T,12,0)</f>
        <v>0.01345986556</v>
      </c>
      <c r="C728" s="148">
        <f>VLOOKUP(A728,'VNIBOR đã xử lý'!$A:$T,13,0)</f>
        <v>0.0145366548</v>
      </c>
      <c r="D728" s="148">
        <f>VLOOKUP(A728,'VNIBOR đã xử lý'!$A:$T,14,0)</f>
        <v>0.0150077501</v>
      </c>
      <c r="E728" s="148">
        <f>VLOOKUP(A728,'VNIBOR đã xử lý'!$A:$T,15,0)</f>
        <v>0.01534424674</v>
      </c>
      <c r="F728" s="148">
        <f>VLOOKUP(A728,'VNIBOR đã xử lý'!$A:$T,16,0)</f>
        <v>0.01642103598</v>
      </c>
      <c r="G728" s="148">
        <f>VLOOKUP(A728,'VNIBOR đã xử lý'!$A:$T,17,0)</f>
        <v>0.01682483195</v>
      </c>
      <c r="H728" s="148">
        <f>VLOOKUP(A728,'VNIBOR đã xử lý'!$A:$T,18,0)</f>
        <v>0.01783432187</v>
      </c>
      <c r="I728" s="148">
        <f>VLOOKUP(A728,'VNIBOR đã xử lý'!$A:$T,19,0)</f>
        <v>0.01817081851</v>
      </c>
      <c r="J728" s="191">
        <f>VLOOKUP(A728,VBMA!$A:$AF,4,0)/100</f>
        <v>0.0185</v>
      </c>
      <c r="K728" s="191">
        <f>VLOOKUP(A728,VBMA!$A:$AF,7,0)/100</f>
        <v>0.0195</v>
      </c>
      <c r="L728" s="191">
        <f>VLOOKUP(A728,VBMA!$A:$AF,10,0)/100</f>
        <v>0.02071</v>
      </c>
      <c r="M728" s="191">
        <f>VLOOKUP(A728,VBMA!$A:$AF,13,0)/100</f>
        <v>0.0214</v>
      </c>
      <c r="N728" s="191">
        <f>VLOOKUP(A728,VBMA!$A:$AF,16,0)/100</f>
        <v>0.0221</v>
      </c>
      <c r="O728" s="191">
        <f>VLOOKUP(A728,VBMA!$A:$AF,19,0)/100</f>
        <v>0.02477</v>
      </c>
      <c r="P728" s="191">
        <f>VLOOKUP(A728,VBMA!$A:$AF,22,0)/100</f>
        <v>0.03022</v>
      </c>
      <c r="Q728" s="191">
        <f>VLOOKUP(A728,VBMA!$A:$AF,25,0)/100</f>
        <v>0.03205</v>
      </c>
      <c r="R728" s="191">
        <f>VLOOKUP(A728,VBMA!$A:$AF,28,0)/100</f>
        <v>0.03173</v>
      </c>
      <c r="S728" s="191">
        <f>VLOOKUP(A728,VBMA!$A:$AF,31,0)/100</f>
        <v>0.03258</v>
      </c>
    </row>
    <row r="729" ht="15.75" customHeight="1">
      <c r="A729" s="108">
        <f>VBMA!A728</f>
        <v>44669</v>
      </c>
      <c r="B729" s="148">
        <f>VLOOKUP(A729,'VNIBOR đã xử lý'!$A:$T,12,0)</f>
        <v>0.01438669341</v>
      </c>
      <c r="C729" s="148">
        <f>VLOOKUP(A729,'VNIBOR đã xử lý'!$A:$T,13,0)</f>
        <v>0.01500919457</v>
      </c>
      <c r="D729" s="148">
        <f>VLOOKUP(A729,'VNIBOR đã xử lý'!$A:$T,14,0)</f>
        <v>0.01500919457</v>
      </c>
      <c r="E729" s="148">
        <f>VLOOKUP(A729,'VNIBOR đã xử lý'!$A:$T,15,0)</f>
        <v>0.01514752816</v>
      </c>
      <c r="F729" s="148">
        <f>VLOOKUP(A729,'VNIBOR đã xử lý'!$A:$T,16,0)</f>
        <v>0.01632336368</v>
      </c>
      <c r="G729" s="148">
        <f>VLOOKUP(A729,'VNIBOR đã xử lý'!$A:$T,17,0)</f>
        <v>0.01694586484</v>
      </c>
      <c r="H729" s="148">
        <f>VLOOKUP(A729,'VNIBOR đã xử lý'!$A:$T,18,0)</f>
        <v>0.01812170035</v>
      </c>
      <c r="I729" s="148">
        <f>VLOOKUP(A729,'VNIBOR đã xử lý'!$A:$T,19,0)</f>
        <v>0.01881336831</v>
      </c>
      <c r="J729" s="191">
        <f>VLOOKUP(A729,VBMA!$A:$AF,4,0)/100</f>
        <v>0.01949</v>
      </c>
      <c r="K729" s="191">
        <f>VLOOKUP(A729,VBMA!$A:$AF,7,0)/100</f>
        <v>0.02056</v>
      </c>
      <c r="L729" s="191">
        <f>VLOOKUP(A729,VBMA!$A:$AF,10,0)/100</f>
        <v>0.02142</v>
      </c>
      <c r="M729" s="191">
        <f>VLOOKUP(A729,VBMA!$A:$AF,13,0)/100</f>
        <v>0.02254</v>
      </c>
      <c r="N729" s="191">
        <f>VLOOKUP(A729,VBMA!$A:$AF,16,0)/100</f>
        <v>0.02367</v>
      </c>
      <c r="O729" s="191">
        <f>VLOOKUP(A729,VBMA!$A:$AF,19,0)/100</f>
        <v>0.0262</v>
      </c>
      <c r="P729" s="191">
        <f>VLOOKUP(A729,VBMA!$A:$AF,22,0)/100</f>
        <v>0.0302</v>
      </c>
      <c r="Q729" s="191">
        <f>VLOOKUP(A729,VBMA!$A:$AF,25,0)/100</f>
        <v>0.03205</v>
      </c>
      <c r="R729" s="191">
        <f>VLOOKUP(A729,VBMA!$A:$AF,28,0)/100</f>
        <v>0.03177</v>
      </c>
      <c r="S729" s="191">
        <f>VLOOKUP(A729,VBMA!$A:$AF,31,0)/100</f>
        <v>0.0326</v>
      </c>
    </row>
    <row r="730" ht="15.75" customHeight="1">
      <c r="A730" s="108">
        <f>VBMA!A729</f>
        <v>44666</v>
      </c>
      <c r="B730" s="148">
        <f>VLOOKUP(A730,'VNIBOR đã xử lý'!$A:$T,12,0)</f>
        <v>0.01402023769</v>
      </c>
      <c r="C730" s="148">
        <f>VLOOKUP(A730,'VNIBOR đã xử lý'!$A:$T,13,0)</f>
        <v>0.01443259762</v>
      </c>
      <c r="D730" s="148">
        <f>VLOOKUP(A730,'VNIBOR đã xử lý'!$A:$T,14,0)</f>
        <v>0.01422641766</v>
      </c>
      <c r="E730" s="148">
        <f>VLOOKUP(A730,'VNIBOR đã xử lý'!$A:$T,15,0)</f>
        <v>0.01436387097</v>
      </c>
      <c r="F730" s="148">
        <f>VLOOKUP(A730,'VNIBOR đã xử lý'!$A:$T,16,0)</f>
        <v>0.01573840407</v>
      </c>
      <c r="G730" s="148">
        <f>VLOOKUP(A730,'VNIBOR đã xử lý'!$A:$T,17,0)</f>
        <v>0.01642567063</v>
      </c>
      <c r="H730" s="148">
        <f>VLOOKUP(A730,'VNIBOR đã xử lý'!$A:$T,18,0)</f>
        <v>0.01745657046</v>
      </c>
      <c r="I730" s="148">
        <f>VLOOKUP(A730,'VNIBOR đã xử lý'!$A:$T,19,0)</f>
        <v>0.01841874363</v>
      </c>
      <c r="J730" s="191">
        <f>VLOOKUP(A730,VBMA!$A:$AF,4,0)/100</f>
        <v>0.01936</v>
      </c>
      <c r="K730" s="191">
        <f>VLOOKUP(A730,VBMA!$A:$AF,7,0)/100</f>
        <v>0.02056</v>
      </c>
      <c r="L730" s="191">
        <f>VLOOKUP(A730,VBMA!$A:$AF,10,0)/100</f>
        <v>0.02129</v>
      </c>
      <c r="M730" s="191">
        <f>VLOOKUP(A730,VBMA!$A:$AF,13,0)/100</f>
        <v>0.02214</v>
      </c>
      <c r="N730" s="191">
        <f>VLOOKUP(A730,VBMA!$A:$AF,16,0)/100</f>
        <v>0.02299</v>
      </c>
      <c r="O730" s="191">
        <f>VLOOKUP(A730,VBMA!$A:$AF,19,0)/100</f>
        <v>0.02593</v>
      </c>
      <c r="P730" s="191">
        <f>VLOOKUP(A730,VBMA!$A:$AF,22,0)/100</f>
        <v>0.03014</v>
      </c>
      <c r="Q730" s="191">
        <f>VLOOKUP(A730,VBMA!$A:$AF,25,0)/100</f>
        <v>0.0321</v>
      </c>
      <c r="R730" s="191">
        <f>VLOOKUP(A730,VBMA!$A:$AF,28,0)/100</f>
        <v>0.03173</v>
      </c>
      <c r="S730" s="191">
        <f>VLOOKUP(A730,VBMA!$A:$AF,31,0)/100</f>
        <v>0.03252</v>
      </c>
    </row>
    <row r="731" ht="15.75" customHeight="1">
      <c r="A731" s="108">
        <f>VBMA!A730</f>
        <v>44665</v>
      </c>
      <c r="B731" s="148">
        <f>VLOOKUP(A731,'VNIBOR đã xử lý'!$A:$T,12,0)</f>
        <v>0.01371433059</v>
      </c>
      <c r="C731" s="148">
        <f>VLOOKUP(A731,'VNIBOR đã xử lý'!$A:$T,13,0)</f>
        <v>0.01424692595</v>
      </c>
      <c r="D731" s="148">
        <f>VLOOKUP(A731,'VNIBOR đã xử lý'!$A:$T,14,0)</f>
        <v>0.01438007479</v>
      </c>
      <c r="E731" s="148">
        <f>VLOOKUP(A731,'VNIBOR đã xử lý'!$A:$T,15,0)</f>
        <v>0.01451322364</v>
      </c>
      <c r="F731" s="148">
        <f>VLOOKUP(A731,'VNIBOR đã xử lý'!$A:$T,16,0)</f>
        <v>0.01551183994</v>
      </c>
      <c r="G731" s="148">
        <f>VLOOKUP(A731,'VNIBOR đã xử lý'!$A:$T,17,0)</f>
        <v>0.0160444353</v>
      </c>
      <c r="H731" s="148">
        <f>VLOOKUP(A731,'VNIBOR đã xử lý'!$A:$T,18,0)</f>
        <v>0.01724277487</v>
      </c>
      <c r="I731" s="148">
        <f>VLOOKUP(A731,'VNIBOR đã xử lý'!$A:$T,19,0)</f>
        <v>0.01830796559</v>
      </c>
      <c r="J731" s="191">
        <f>VLOOKUP(A731,VBMA!$A:$AF,4,0)/100</f>
        <v>0.01935</v>
      </c>
      <c r="K731" s="191">
        <f>VLOOKUP(A731,VBMA!$A:$AF,7,0)/100</f>
        <v>0.02076</v>
      </c>
      <c r="L731" s="191">
        <f>VLOOKUP(A731,VBMA!$A:$AF,10,0)/100</f>
        <v>0.02141</v>
      </c>
      <c r="M731" s="191">
        <f>VLOOKUP(A731,VBMA!$A:$AF,13,0)/100</f>
        <v>0.02222</v>
      </c>
      <c r="N731" s="191">
        <f>VLOOKUP(A731,VBMA!$A:$AF,16,0)/100</f>
        <v>0.02303</v>
      </c>
      <c r="O731" s="191">
        <f>VLOOKUP(A731,VBMA!$A:$AF,19,0)/100</f>
        <v>0.02585</v>
      </c>
      <c r="P731" s="191">
        <f>VLOOKUP(A731,VBMA!$A:$AF,22,0)/100</f>
        <v>0.02972</v>
      </c>
      <c r="Q731" s="191">
        <f>VLOOKUP(A731,VBMA!$A:$AF,25,0)/100</f>
        <v>0.03193</v>
      </c>
      <c r="R731" s="191">
        <f>VLOOKUP(A731,VBMA!$A:$AF,28,0)/100</f>
        <v>0.03156</v>
      </c>
      <c r="S731" s="191">
        <f>VLOOKUP(A731,VBMA!$A:$AF,31,0)/100</f>
        <v>0.0324</v>
      </c>
    </row>
    <row r="732" ht="15.75" customHeight="1">
      <c r="A732" s="108">
        <f>VBMA!A731</f>
        <v>44664</v>
      </c>
      <c r="B732" s="148">
        <f>VLOOKUP(A732,'VNIBOR đã xử lý'!$A:$T,12,0)</f>
        <v>0.01338922571</v>
      </c>
      <c r="C732" s="148">
        <f>VLOOKUP(A732,'VNIBOR đã xử lý'!$A:$T,13,0)</f>
        <v>0.01377731921</v>
      </c>
      <c r="D732" s="148">
        <f>VLOOKUP(A732,'VNIBOR đã xử lý'!$A:$T,14,0)</f>
        <v>0.01377731921</v>
      </c>
      <c r="E732" s="148">
        <f>VLOOKUP(A732,'VNIBOR đã xử lý'!$A:$T,15,0)</f>
        <v>0.01384200146</v>
      </c>
      <c r="F732" s="148">
        <f>VLOOKUP(A732,'VNIBOR đã xử lý'!$A:$T,16,0)</f>
        <v>0.01481223521</v>
      </c>
      <c r="G732" s="148">
        <f>VLOOKUP(A732,'VNIBOR đã xử lý'!$A:$T,17,0)</f>
        <v>0.01571778671</v>
      </c>
      <c r="H732" s="148">
        <f>VLOOKUP(A732,'VNIBOR đã xử lý'!$A:$T,18,0)</f>
        <v>0.01694674945</v>
      </c>
      <c r="I732" s="148">
        <f>VLOOKUP(A732,'VNIBOR đã xử lý'!$A:$T,19,0)</f>
        <v>0.01811102995</v>
      </c>
      <c r="J732" s="191">
        <f>VLOOKUP(A732,VBMA!$A:$AF,4,0)/100</f>
        <v>0.01925</v>
      </c>
      <c r="K732" s="191">
        <f>VLOOKUP(A732,VBMA!$A:$AF,7,0)/100</f>
        <v>0.02069</v>
      </c>
      <c r="L732" s="191">
        <f>VLOOKUP(A732,VBMA!$A:$AF,10,0)/100</f>
        <v>0.02177</v>
      </c>
      <c r="M732" s="191">
        <f>VLOOKUP(A732,VBMA!$A:$AF,13,0)/100</f>
        <v>0.02244</v>
      </c>
      <c r="N732" s="191">
        <f>VLOOKUP(A732,VBMA!$A:$AF,16,0)/100</f>
        <v>0.02311</v>
      </c>
      <c r="O732" s="191">
        <f>VLOOKUP(A732,VBMA!$A:$AF,19,0)/100</f>
        <v>0.02598</v>
      </c>
      <c r="P732" s="191">
        <f>VLOOKUP(A732,VBMA!$A:$AF,22,0)/100</f>
        <v>0.02993</v>
      </c>
      <c r="Q732" s="191">
        <f>VLOOKUP(A732,VBMA!$A:$AF,25,0)/100</f>
        <v>0.03211</v>
      </c>
      <c r="R732" s="191">
        <f>VLOOKUP(A732,VBMA!$A:$AF,28,0)/100</f>
        <v>0.03148</v>
      </c>
      <c r="S732" s="191">
        <f>VLOOKUP(A732,VBMA!$A:$AF,31,0)/100</f>
        <v>0.03235</v>
      </c>
    </row>
    <row r="733" ht="15.75" customHeight="1">
      <c r="A733" s="108">
        <f>VBMA!A732</f>
        <v>44663</v>
      </c>
      <c r="B733" s="148">
        <f>VLOOKUP(A733,'VNIBOR đã xử lý'!$A:$T,12,0)</f>
        <v>0.01512807322</v>
      </c>
      <c r="C733" s="148">
        <f>VLOOKUP(A733,'VNIBOR đã xử lý'!$A:$T,13,0)</f>
        <v>0.01598437925</v>
      </c>
      <c r="D733" s="148">
        <f>VLOOKUP(A733,'VNIBOR đã xử lý'!$A:$T,14,0)</f>
        <v>0.0162698146</v>
      </c>
      <c r="E733" s="148">
        <f>VLOOKUP(A733,'VNIBOR đã xử lý'!$A:$T,15,0)</f>
        <v>0.01676932645</v>
      </c>
      <c r="F733" s="148">
        <f>VLOOKUP(A733,'VNIBOR đã xử lý'!$A:$T,16,0)</f>
        <v>0.01762563248</v>
      </c>
      <c r="G733" s="148">
        <f>VLOOKUP(A733,'VNIBOR đã xử lý'!$A:$T,17,0)</f>
        <v>0.01798242666</v>
      </c>
      <c r="H733" s="148">
        <f>VLOOKUP(A733,'VNIBOR đã xử lý'!$A:$T,18,0)</f>
        <v>0.01912416804</v>
      </c>
      <c r="I733" s="148">
        <f>VLOOKUP(A733,'VNIBOR đã xử lý'!$A:$T,19,0)</f>
        <v>0.01948096222</v>
      </c>
      <c r="J733" s="191">
        <f>VLOOKUP(A733,VBMA!$A:$AF,4,0)/100</f>
        <v>0.01983</v>
      </c>
      <c r="K733" s="191">
        <f>VLOOKUP(A733,VBMA!$A:$AF,7,0)/100</f>
        <v>0.02105</v>
      </c>
      <c r="L733" s="191">
        <f>VLOOKUP(A733,VBMA!$A:$AF,10,0)/100</f>
        <v>0.02208</v>
      </c>
      <c r="M733" s="191">
        <f>VLOOKUP(A733,VBMA!$A:$AF,13,0)/100</f>
        <v>0.02272</v>
      </c>
      <c r="N733" s="191">
        <f>VLOOKUP(A733,VBMA!$A:$AF,16,0)/100</f>
        <v>0.02337</v>
      </c>
      <c r="O733" s="191">
        <f>VLOOKUP(A733,VBMA!$A:$AF,19,0)/100</f>
        <v>0.0263</v>
      </c>
      <c r="P733" s="191">
        <f>VLOOKUP(A733,VBMA!$A:$AF,22,0)/100</f>
        <v>0.03</v>
      </c>
      <c r="Q733" s="191">
        <f>VLOOKUP(A733,VBMA!$A:$AF,25,0)/100</f>
        <v>0.03214</v>
      </c>
      <c r="R733" s="191">
        <f>VLOOKUP(A733,VBMA!$A:$AF,28,0)/100</f>
        <v>0.03115</v>
      </c>
      <c r="S733" s="191">
        <f>VLOOKUP(A733,VBMA!$A:$AF,31,0)/100</f>
        <v>0.03204</v>
      </c>
    </row>
    <row r="734" ht="15.75" customHeight="1">
      <c r="A734" s="108">
        <f>VBMA!A733</f>
        <v>44659</v>
      </c>
      <c r="B734" s="148">
        <f>VLOOKUP(A734,'VNIBOR đã xử lý'!$A:$T,12,0)</f>
        <v>0.01377868837</v>
      </c>
      <c r="C734" s="148">
        <f>VLOOKUP(A734,'VNIBOR đã xử lý'!$A:$T,13,0)</f>
        <v>0.01444755674</v>
      </c>
      <c r="D734" s="148">
        <f>VLOOKUP(A734,'VNIBOR đã xử lý'!$A:$T,14,0)</f>
        <v>0.01458133041</v>
      </c>
      <c r="E734" s="148">
        <f>VLOOKUP(A734,'VNIBOR đã xử lý'!$A:$T,15,0)</f>
        <v>0.01458133041</v>
      </c>
      <c r="F734" s="148">
        <f>VLOOKUP(A734,'VNIBOR đã xử lý'!$A:$T,16,0)</f>
        <v>0.01551774613</v>
      </c>
      <c r="G734" s="148">
        <f>VLOOKUP(A734,'VNIBOR đã xử lý'!$A:$T,17,0)</f>
        <v>0.01618661449</v>
      </c>
      <c r="H734" s="148">
        <f>VLOOKUP(A734,'VNIBOR đã xử lý'!$A:$T,18,0)</f>
        <v>0.01725680388</v>
      </c>
      <c r="I734" s="148">
        <f>VLOOKUP(A734,'VNIBOR đã xử lý'!$A:$T,19,0)</f>
        <v>0.01792567225</v>
      </c>
      <c r="J734" s="191">
        <f>VLOOKUP(A734,VBMA!$A:$AF,4,0)/100</f>
        <v>0.01858</v>
      </c>
      <c r="K734" s="191">
        <f>VLOOKUP(A734,VBMA!$A:$AF,7,0)/100</f>
        <v>0.01963</v>
      </c>
      <c r="L734" s="191">
        <f>VLOOKUP(A734,VBMA!$A:$AF,10,0)/100</f>
        <v>0.02043</v>
      </c>
      <c r="M734" s="191">
        <f>VLOOKUP(A734,VBMA!$A:$AF,13,0)/100</f>
        <v>0.02107</v>
      </c>
      <c r="N734" s="191">
        <f>VLOOKUP(A734,VBMA!$A:$AF,16,0)/100</f>
        <v>0.02172</v>
      </c>
      <c r="O734" s="191">
        <f>VLOOKUP(A734,VBMA!$A:$AF,19,0)/100</f>
        <v>0.02412</v>
      </c>
      <c r="P734" s="191">
        <f>VLOOKUP(A734,VBMA!$A:$AF,22,0)/100</f>
        <v>0.02745</v>
      </c>
      <c r="Q734" s="191">
        <f>VLOOKUP(A734,VBMA!$A:$AF,25,0)/100</f>
        <v>0.02945</v>
      </c>
      <c r="R734" s="191">
        <f>VLOOKUP(A734,VBMA!$A:$AF,28,0)/100</f>
        <v>0.03075</v>
      </c>
      <c r="S734" s="191">
        <f>VLOOKUP(A734,VBMA!$A:$AF,31,0)/100</f>
        <v>0.03175</v>
      </c>
    </row>
    <row r="735" ht="15.75" customHeight="1">
      <c r="A735" s="108">
        <f>VBMA!A734</f>
        <v>44658</v>
      </c>
      <c r="B735" s="148">
        <f>VLOOKUP(A735,'VNIBOR đã xử lý'!$A:$T,12,0)</f>
        <v>0.0136857706</v>
      </c>
      <c r="C735" s="148">
        <f>VLOOKUP(A735,'VNIBOR đã xử lý'!$A:$T,13,0)</f>
        <v>0.01408829326</v>
      </c>
      <c r="D735" s="148">
        <f>VLOOKUP(A735,'VNIBOR đã xử lý'!$A:$T,14,0)</f>
        <v>0.01402120615</v>
      </c>
      <c r="E735" s="148">
        <f>VLOOKUP(A735,'VNIBOR đã xử lý'!$A:$T,15,0)</f>
        <v>0.01402120615</v>
      </c>
      <c r="F735" s="148">
        <f>VLOOKUP(A735,'VNIBOR đã xử lý'!$A:$T,16,0)</f>
        <v>0.01529586125</v>
      </c>
      <c r="G735" s="148">
        <f>VLOOKUP(A735,'VNIBOR đã xử lý'!$A:$T,17,0)</f>
        <v>0.01583255814</v>
      </c>
      <c r="H735" s="148">
        <f>VLOOKUP(A735,'VNIBOR đã xử lý'!$A:$T,18,0)</f>
        <v>0.01704012613</v>
      </c>
      <c r="I735" s="148">
        <f>VLOOKUP(A735,'VNIBOR đã xử lý'!$A:$T,19,0)</f>
        <v>0.01777808435</v>
      </c>
      <c r="J735" s="191">
        <f>VLOOKUP(A735,VBMA!$A:$AF,4,0)/100</f>
        <v>0.0185</v>
      </c>
      <c r="K735" s="191">
        <f>VLOOKUP(A735,VBMA!$A:$AF,7,0)/100</f>
        <v>0.01966</v>
      </c>
      <c r="L735" s="191">
        <f>VLOOKUP(A735,VBMA!$A:$AF,10,0)/100</f>
        <v>0.01993</v>
      </c>
      <c r="M735" s="191">
        <f>VLOOKUP(A735,VBMA!$A:$AF,13,0)/100</f>
        <v>0.02042</v>
      </c>
      <c r="N735" s="191">
        <f>VLOOKUP(A735,VBMA!$A:$AF,16,0)/100</f>
        <v>0.0209</v>
      </c>
      <c r="O735" s="191">
        <f>VLOOKUP(A735,VBMA!$A:$AF,19,0)/100</f>
        <v>0.02317</v>
      </c>
      <c r="P735" s="191">
        <f>VLOOKUP(A735,VBMA!$A:$AF,22,0)/100</f>
        <v>0.02667</v>
      </c>
      <c r="Q735" s="191">
        <f>VLOOKUP(A735,VBMA!$A:$AF,25,0)/100</f>
        <v>0.02855</v>
      </c>
      <c r="R735" s="191">
        <f>VLOOKUP(A735,VBMA!$A:$AF,28,0)/100</f>
        <v>0.031</v>
      </c>
      <c r="S735" s="191">
        <f>VLOOKUP(A735,VBMA!$A:$AF,31,0)/100</f>
        <v>0.03192</v>
      </c>
    </row>
    <row r="736" ht="15.75" customHeight="1">
      <c r="A736" s="108">
        <f>VBMA!A735</f>
        <v>44657</v>
      </c>
      <c r="B736" s="148">
        <f>VLOOKUP(A736,'VNIBOR đã xử lý'!$A:$T,12,0)</f>
        <v>0.01269342682</v>
      </c>
      <c r="C736" s="148">
        <f>VLOOKUP(A736,'VNIBOR đã xử lý'!$A:$T,13,0)</f>
        <v>0.01336150192</v>
      </c>
      <c r="D736" s="148">
        <f>VLOOKUP(A736,'VNIBOR đã xử lý'!$A:$T,14,0)</f>
        <v>0.01342223602</v>
      </c>
      <c r="E736" s="148">
        <f>VLOOKUP(A736,'VNIBOR đã xử lý'!$A:$T,15,0)</f>
        <v>0.01342223602</v>
      </c>
      <c r="F736" s="148">
        <f>VLOOKUP(A736,'VNIBOR đã xử lý'!$A:$T,16,0)</f>
        <v>0.01415104521</v>
      </c>
      <c r="G736" s="148">
        <f>VLOOKUP(A736,'VNIBOR đã xử lý'!$A:$T,17,0)</f>
        <v>0.01457618391</v>
      </c>
      <c r="H736" s="148">
        <f>VLOOKUP(A736,'VNIBOR đã xử lý'!$A:$T,18,0)</f>
        <v>0.0155479295</v>
      </c>
      <c r="I736" s="148">
        <f>VLOOKUP(A736,'VNIBOR đã xử lý'!$A:$T,19,0)</f>
        <v>0.0163982069</v>
      </c>
      <c r="J736" s="191">
        <f>VLOOKUP(A736,VBMA!$A:$AF,4,0)/100</f>
        <v>0.01723</v>
      </c>
      <c r="K736" s="191">
        <f>VLOOKUP(A736,VBMA!$A:$AF,7,0)/100</f>
        <v>0.0198</v>
      </c>
      <c r="L736" s="191">
        <f>VLOOKUP(A736,VBMA!$A:$AF,10,0)/100</f>
        <v>0.0215</v>
      </c>
      <c r="M736" s="191">
        <f>VLOOKUP(A736,VBMA!$A:$AF,13,0)/100</f>
        <v>0.02199</v>
      </c>
      <c r="N736" s="191">
        <f>VLOOKUP(A736,VBMA!$A:$AF,16,0)/100</f>
        <v>0.02248</v>
      </c>
      <c r="O736" s="191">
        <f>VLOOKUP(A736,VBMA!$A:$AF,19,0)/100</f>
        <v>0.02438</v>
      </c>
      <c r="P736" s="191">
        <f>VLOOKUP(A736,VBMA!$A:$AF,22,0)/100</f>
        <v>0.02714</v>
      </c>
      <c r="Q736" s="191">
        <f>VLOOKUP(A736,VBMA!$A:$AF,25,0)/100</f>
        <v>0.02925</v>
      </c>
      <c r="R736" s="191">
        <f>VLOOKUP(A736,VBMA!$A:$AF,28,0)/100</f>
        <v>0.03075</v>
      </c>
      <c r="S736" s="191">
        <f>VLOOKUP(A736,VBMA!$A:$AF,31,0)/100</f>
        <v>0.03175</v>
      </c>
    </row>
    <row r="737" ht="15.75" customHeight="1">
      <c r="A737" s="108">
        <f>VBMA!A736</f>
        <v>44656</v>
      </c>
      <c r="B737" s="148">
        <f>VLOOKUP(A737,'VNIBOR đã xử lý'!$A:$T,12,0)</f>
        <v>0.0117632569</v>
      </c>
      <c r="C737" s="148">
        <f>VLOOKUP(A737,'VNIBOR đã xử lý'!$A:$T,13,0)</f>
        <v>0.01233153018</v>
      </c>
      <c r="D737" s="148">
        <f>VLOOKUP(A737,'VNIBOR đã xử lý'!$A:$T,14,0)</f>
        <v>0.01204739354</v>
      </c>
      <c r="E737" s="148">
        <f>VLOOKUP(A737,'VNIBOR đã xử lý'!$A:$T,15,0)</f>
        <v>0.01182008423</v>
      </c>
      <c r="F737" s="148">
        <f>VLOOKUP(A737,'VNIBOR đã xử lý'!$A:$T,16,0)</f>
        <v>0.01301345812</v>
      </c>
      <c r="G737" s="148">
        <f>VLOOKUP(A737,'VNIBOR đã xử lý'!$A:$T,17,0)</f>
        <v>0.01335442209</v>
      </c>
      <c r="H737" s="148">
        <f>VLOOKUP(A737,'VNIBOR đã xử lý'!$A:$T,18,0)</f>
        <v>0.01449096865</v>
      </c>
      <c r="I737" s="148">
        <f>VLOOKUP(A737,'VNIBOR đã xử lý'!$A:$T,19,0)</f>
        <v>0.01517289658</v>
      </c>
      <c r="J737" s="191">
        <f>VLOOKUP(A737,VBMA!$A:$AF,4,0)/100</f>
        <v>0.01584</v>
      </c>
      <c r="K737" s="191">
        <f>VLOOKUP(A737,VBMA!$A:$AF,7,0)/100</f>
        <v>0.01704</v>
      </c>
      <c r="L737" s="191">
        <f>VLOOKUP(A737,VBMA!$A:$AF,10,0)/100</f>
        <v>0.0176</v>
      </c>
      <c r="M737" s="191">
        <f>VLOOKUP(A737,VBMA!$A:$AF,13,0)/100</f>
        <v>0.01834</v>
      </c>
      <c r="N737" s="191">
        <f>VLOOKUP(A737,VBMA!$A:$AF,16,0)/100</f>
        <v>0.01909</v>
      </c>
      <c r="O737" s="191">
        <f>VLOOKUP(A737,VBMA!$A:$AF,19,0)/100</f>
        <v>0.02078</v>
      </c>
      <c r="P737" s="191">
        <f>VLOOKUP(A737,VBMA!$A:$AF,22,0)/100</f>
        <v>0.02439</v>
      </c>
      <c r="Q737" s="191">
        <f>VLOOKUP(A737,VBMA!$A:$AF,25,0)/100</f>
        <v>0.02724</v>
      </c>
      <c r="R737" s="191">
        <f>VLOOKUP(A737,VBMA!$A:$AF,28,0)/100</f>
        <v>0.02924</v>
      </c>
      <c r="S737" s="191">
        <f>VLOOKUP(A737,VBMA!$A:$AF,31,0)/100</f>
        <v>0.03061</v>
      </c>
    </row>
    <row r="738" ht="15.75" customHeight="1">
      <c r="A738" s="108">
        <f>VBMA!A737</f>
        <v>44655</v>
      </c>
      <c r="B738" s="148">
        <f>VLOOKUP(A738,'VNIBOR đã xử lý'!$A:$T,12,0)</f>
        <v>0.01198901999</v>
      </c>
      <c r="C738" s="148">
        <f>VLOOKUP(A738,'VNIBOR đã xử lý'!$A:$T,13,0)</f>
        <v>0.0127492993</v>
      </c>
      <c r="D738" s="148">
        <f>VLOOKUP(A738,'VNIBOR đã xử lý'!$A:$T,14,0)</f>
        <v>0.0127492993</v>
      </c>
      <c r="E738" s="148">
        <f>VLOOKUP(A738,'VNIBOR đã xử lý'!$A:$T,15,0)</f>
        <v>0.0127492993</v>
      </c>
      <c r="F738" s="148">
        <f>VLOOKUP(A738,'VNIBOR đã xử lý'!$A:$T,16,0)</f>
        <v>0.01380199374</v>
      </c>
      <c r="G738" s="148">
        <f>VLOOKUP(A738,'VNIBOR đã xử lý'!$A:$T,17,0)</f>
        <v>0.01415289189</v>
      </c>
      <c r="H738" s="148">
        <f>VLOOKUP(A738,'VNIBOR đã xử lý'!$A:$T,18,0)</f>
        <v>0.01503013725</v>
      </c>
      <c r="I738" s="148">
        <f>VLOOKUP(A738,'VNIBOR đã xử lý'!$A:$T,19,0)</f>
        <v>0.01543951842</v>
      </c>
      <c r="J738" s="191">
        <f>VLOOKUP(A738,VBMA!$A:$AF,4,0)/100</f>
        <v>0.01584</v>
      </c>
      <c r="K738" s="191">
        <f>VLOOKUP(A738,VBMA!$A:$AF,7,0)/100</f>
        <v>0.01666</v>
      </c>
      <c r="L738" s="191">
        <f>VLOOKUP(A738,VBMA!$A:$AF,10,0)/100</f>
        <v>0.01726</v>
      </c>
      <c r="M738" s="191">
        <f>VLOOKUP(A738,VBMA!$A:$AF,13,0)/100</f>
        <v>0.01739</v>
      </c>
      <c r="N738" s="191">
        <f>VLOOKUP(A738,VBMA!$A:$AF,16,0)/100</f>
        <v>0.01752</v>
      </c>
      <c r="O738" s="191">
        <f>VLOOKUP(A738,VBMA!$A:$AF,19,0)/100</f>
        <v>0.02003</v>
      </c>
      <c r="P738" s="191">
        <f>VLOOKUP(A738,VBMA!$A:$AF,22,0)/100</f>
        <v>0.02404</v>
      </c>
      <c r="Q738" s="191">
        <f>VLOOKUP(A738,VBMA!$A:$AF,25,0)/100</f>
        <v>0.02679</v>
      </c>
      <c r="R738" s="191">
        <f>VLOOKUP(A738,VBMA!$A:$AF,28,0)/100</f>
        <v>0.02916</v>
      </c>
      <c r="S738" s="191">
        <f>VLOOKUP(A738,VBMA!$A:$AF,31,0)/100</f>
        <v>0.03061</v>
      </c>
    </row>
    <row r="739" ht="15.75" customHeight="1">
      <c r="A739" s="108">
        <f>VBMA!A738</f>
        <v>44652</v>
      </c>
      <c r="B739" s="148">
        <f>VLOOKUP(A739,'VNIBOR đã xử lý'!$A:$T,12,0)</f>
        <v>0.01170165657</v>
      </c>
      <c r="C739" s="148">
        <f>VLOOKUP(A739,'VNIBOR đã xử lý'!$A:$T,13,0)</f>
        <v>0.01265804196</v>
      </c>
      <c r="D739" s="148">
        <f>VLOOKUP(A739,'VNIBOR đã xử lý'!$A:$T,14,0)</f>
        <v>0.01265804196</v>
      </c>
      <c r="E739" s="148">
        <f>VLOOKUP(A739,'VNIBOR đã xử lý'!$A:$T,15,0)</f>
        <v>0.01265804196</v>
      </c>
      <c r="F739" s="148">
        <f>VLOOKUP(A739,'VNIBOR đã xử lý'!$A:$T,16,0)</f>
        <v>0.01355816939</v>
      </c>
      <c r="G739" s="148">
        <f>VLOOKUP(A739,'VNIBOR đã xử lý'!$A:$T,17,0)</f>
        <v>0.01378320124</v>
      </c>
      <c r="H739" s="148">
        <f>VLOOKUP(A739,'VNIBOR đã xử lý'!$A:$T,18,0)</f>
        <v>0.01462707071</v>
      </c>
      <c r="I739" s="148">
        <f>VLOOKUP(A739,'VNIBOR đã xử lý'!$A:$T,19,0)</f>
        <v>0.01518965035</v>
      </c>
      <c r="J739" s="191">
        <f>VLOOKUP(A739,VBMA!$A:$AF,4,0)/100</f>
        <v>0.01574</v>
      </c>
      <c r="K739" s="191">
        <f>VLOOKUP(A739,VBMA!$A:$AF,7,0)/100</f>
        <v>0.01665</v>
      </c>
      <c r="L739" s="191">
        <f>VLOOKUP(A739,VBMA!$A:$AF,10,0)/100</f>
        <v>0.01713</v>
      </c>
      <c r="M739" s="191">
        <f>VLOOKUP(A739,VBMA!$A:$AF,13,0)/100</f>
        <v>0.01732</v>
      </c>
      <c r="N739" s="191">
        <f>VLOOKUP(A739,VBMA!$A:$AF,16,0)/100</f>
        <v>0.01752</v>
      </c>
      <c r="O739" s="191">
        <f>VLOOKUP(A739,VBMA!$A:$AF,19,0)/100</f>
        <v>0.02013</v>
      </c>
      <c r="P739" s="191">
        <f>VLOOKUP(A739,VBMA!$A:$AF,22,0)/100</f>
        <v>0.024</v>
      </c>
      <c r="Q739" s="191">
        <f>VLOOKUP(A739,VBMA!$A:$AF,25,0)/100</f>
        <v>0.02675</v>
      </c>
      <c r="R739" s="191">
        <f>VLOOKUP(A739,VBMA!$A:$AF,28,0)/100</f>
        <v>0.0291</v>
      </c>
      <c r="S739" s="191">
        <f>VLOOKUP(A739,VBMA!$A:$AF,31,0)/100</f>
        <v>0.03061</v>
      </c>
    </row>
    <row r="740" ht="15.75" customHeight="1">
      <c r="A740" s="108">
        <f>VBMA!A739</f>
        <v>44651</v>
      </c>
      <c r="B740" s="148">
        <f>VLOOKUP(A740,'VNIBOR đã xử lý'!$A:$T,12,0)</f>
        <v>0.01147311764</v>
      </c>
      <c r="C740" s="148">
        <f>VLOOKUP(A740,'VNIBOR đã xử lý'!$A:$T,13,0)</f>
        <v>0.01226048846</v>
      </c>
      <c r="D740" s="148">
        <f>VLOOKUP(A740,'VNIBOR đã xử lý'!$A:$T,14,0)</f>
        <v>0.01226048846</v>
      </c>
      <c r="E740" s="148">
        <f>VLOOKUP(A740,'VNIBOR đã xử lý'!$A:$T,15,0)</f>
        <v>0.01181056227</v>
      </c>
      <c r="F740" s="148">
        <f>VLOOKUP(A740,'VNIBOR đã xử lý'!$A:$T,16,0)</f>
        <v>0.0129916185</v>
      </c>
      <c r="G740" s="148">
        <f>VLOOKUP(A740,'VNIBOR đã xử lý'!$A:$T,17,0)</f>
        <v>0.01310410005</v>
      </c>
      <c r="H740" s="148">
        <f>VLOOKUP(A740,'VNIBOR đã xử lý'!$A:$T,18,0)</f>
        <v>0.01439763782</v>
      </c>
      <c r="I740" s="148">
        <f>VLOOKUP(A740,'VNIBOR đã xử lý'!$A:$T,19,0)</f>
        <v>0.01507252709</v>
      </c>
      <c r="J740" s="191">
        <f>VLOOKUP(A740,VBMA!$A:$AF,4,0)/100</f>
        <v>0.01574</v>
      </c>
      <c r="K740" s="191">
        <f>VLOOKUP(A740,VBMA!$A:$AF,7,0)/100</f>
        <v>0.01666</v>
      </c>
      <c r="L740" s="191">
        <f>VLOOKUP(A740,VBMA!$A:$AF,10,0)/100</f>
        <v>0.01696</v>
      </c>
      <c r="M740" s="191">
        <f>VLOOKUP(A740,VBMA!$A:$AF,13,0)/100</f>
        <v>0.01722</v>
      </c>
      <c r="N740" s="191">
        <f>VLOOKUP(A740,VBMA!$A:$AF,16,0)/100</f>
        <v>0.01748</v>
      </c>
      <c r="O740" s="191">
        <f>VLOOKUP(A740,VBMA!$A:$AF,19,0)/100</f>
        <v>0.01991</v>
      </c>
      <c r="P740" s="191">
        <f>VLOOKUP(A740,VBMA!$A:$AF,22,0)/100</f>
        <v>0.02399</v>
      </c>
      <c r="Q740" s="191">
        <f>VLOOKUP(A740,VBMA!$A:$AF,25,0)/100</f>
        <v>0.0267</v>
      </c>
      <c r="R740" s="191">
        <f>VLOOKUP(A740,VBMA!$A:$AF,28,0)/100</f>
        <v>0.0291</v>
      </c>
      <c r="S740" s="191">
        <f>VLOOKUP(A740,VBMA!$A:$AF,31,0)/100</f>
        <v>0.03061</v>
      </c>
    </row>
    <row r="741" ht="15.75" customHeight="1">
      <c r="A741" s="108">
        <f>VBMA!A740</f>
        <v>44650</v>
      </c>
      <c r="B741" s="148">
        <f>VLOOKUP(A741,'VNIBOR đã xử lý'!$A:$T,12,0)</f>
        <v>0.01203206636</v>
      </c>
      <c r="C741" s="148">
        <f>VLOOKUP(A741,'VNIBOR đã xử lý'!$A:$T,13,0)</f>
        <v>0.01261899643</v>
      </c>
      <c r="D741" s="148">
        <f>VLOOKUP(A741,'VNIBOR đã xử lý'!$A:$T,14,0)</f>
        <v>0.01250161042</v>
      </c>
      <c r="E741" s="148">
        <f>VLOOKUP(A741,'VNIBOR đã xử lý'!$A:$T,15,0)</f>
        <v>0.01244291741</v>
      </c>
      <c r="F741" s="148">
        <f>VLOOKUP(A741,'VNIBOR đã xử lý'!$A:$T,16,0)</f>
        <v>0.01355808454</v>
      </c>
      <c r="G741" s="148">
        <f>VLOOKUP(A741,'VNIBOR đã xử lý'!$A:$T,17,0)</f>
        <v>0.01391024258</v>
      </c>
      <c r="H741" s="148">
        <f>VLOOKUP(A741,'VNIBOR đã xử lý'!$A:$T,18,0)</f>
        <v>0.01484933068</v>
      </c>
      <c r="I741" s="148">
        <f>VLOOKUP(A741,'VNIBOR đã xử lý'!$A:$T,19,0)</f>
        <v>0.01537756774</v>
      </c>
      <c r="J741" s="191">
        <f>VLOOKUP(A741,VBMA!$A:$AF,4,0)/100</f>
        <v>0.0159</v>
      </c>
      <c r="K741" s="191">
        <f>VLOOKUP(A741,VBMA!$A:$AF,7,0)/100</f>
        <v>0.01678</v>
      </c>
      <c r="L741" s="191">
        <f>VLOOKUP(A741,VBMA!$A:$AF,10,0)/100</f>
        <v>0.01708</v>
      </c>
      <c r="M741" s="191">
        <f>VLOOKUP(A741,VBMA!$A:$AF,13,0)/100</f>
        <v>0.0173</v>
      </c>
      <c r="N741" s="191">
        <f>VLOOKUP(A741,VBMA!$A:$AF,16,0)/100</f>
        <v>0.01751</v>
      </c>
      <c r="O741" s="191">
        <f>VLOOKUP(A741,VBMA!$A:$AF,19,0)/100</f>
        <v>0.01997</v>
      </c>
      <c r="P741" s="191">
        <f>VLOOKUP(A741,VBMA!$A:$AF,22,0)/100</f>
        <v>0.02406</v>
      </c>
      <c r="Q741" s="191">
        <f>VLOOKUP(A741,VBMA!$A:$AF,25,0)/100</f>
        <v>0.02676</v>
      </c>
      <c r="R741" s="191">
        <f>VLOOKUP(A741,VBMA!$A:$AF,28,0)/100</f>
        <v>0.0291</v>
      </c>
      <c r="S741" s="191">
        <f>VLOOKUP(A741,VBMA!$A:$AF,31,0)/100</f>
        <v>0.03061</v>
      </c>
    </row>
    <row r="742" ht="15.75" customHeight="1">
      <c r="A742" s="108">
        <f>VBMA!A741</f>
        <v>44649</v>
      </c>
      <c r="B742" s="148">
        <f>VLOOKUP(A742,'VNIBOR đã xử lý'!$A:$T,12,0)</f>
        <v>0.01187259112</v>
      </c>
      <c r="C742" s="148">
        <f>VLOOKUP(A742,'VNIBOR đã xử lý'!$A:$T,13,0)</f>
        <v>0.01250656443</v>
      </c>
      <c r="D742" s="148">
        <f>VLOOKUP(A742,'VNIBOR đã xử lý'!$A:$T,14,0)</f>
        <v>0.01250656443</v>
      </c>
      <c r="E742" s="148">
        <f>VLOOKUP(A742,'VNIBOR đã xử lý'!$A:$T,15,0)</f>
        <v>0.0121607608</v>
      </c>
      <c r="F742" s="148">
        <f>VLOOKUP(A742,'VNIBOR đã xử lý'!$A:$T,16,0)</f>
        <v>0.01314053774</v>
      </c>
      <c r="G742" s="148">
        <f>VLOOKUP(A742,'VNIBOR đã xử lý'!$A:$T,17,0)</f>
        <v>0.01348634137</v>
      </c>
      <c r="H742" s="148">
        <f>VLOOKUP(A742,'VNIBOR đã xử lý'!$A:$T,18,0)</f>
        <v>0.01463902012</v>
      </c>
      <c r="I742" s="148">
        <f>VLOOKUP(A742,'VNIBOR đã xử lý'!$A:$T,19,0)</f>
        <v>0.01527299343</v>
      </c>
      <c r="J742" s="191">
        <f>VLOOKUP(A742,VBMA!$A:$AF,4,0)/100</f>
        <v>0.0159</v>
      </c>
      <c r="K742" s="191">
        <f>VLOOKUP(A742,VBMA!$A:$AF,7,0)/100</f>
        <v>0.01656</v>
      </c>
      <c r="L742" s="191">
        <f>VLOOKUP(A742,VBMA!$A:$AF,10,0)/100</f>
        <v>0.01705</v>
      </c>
      <c r="M742" s="191">
        <f>VLOOKUP(A742,VBMA!$A:$AF,13,0)/100</f>
        <v>0.01743</v>
      </c>
      <c r="N742" s="191">
        <f>VLOOKUP(A742,VBMA!$A:$AF,16,0)/100</f>
        <v>0.01782</v>
      </c>
      <c r="O742" s="191">
        <f>VLOOKUP(A742,VBMA!$A:$AF,19,0)/100</f>
        <v>0.02012</v>
      </c>
      <c r="P742" s="191">
        <f>VLOOKUP(A742,VBMA!$A:$AF,22,0)/100</f>
        <v>0.02415</v>
      </c>
      <c r="Q742" s="191">
        <f>VLOOKUP(A742,VBMA!$A:$AF,25,0)/100</f>
        <v>0.02683</v>
      </c>
      <c r="R742" s="191">
        <f>VLOOKUP(A742,VBMA!$A:$AF,28,0)/100</f>
        <v>0.0291</v>
      </c>
      <c r="S742" s="191">
        <f>VLOOKUP(A742,VBMA!$A:$AF,31,0)/100</f>
        <v>0.03068</v>
      </c>
    </row>
    <row r="743" ht="15.75" customHeight="1">
      <c r="A743" s="108">
        <f>VBMA!A742</f>
        <v>44648</v>
      </c>
      <c r="B743" s="148">
        <f>VLOOKUP(A743,'VNIBOR đã xử lý'!$A:$T,12,0)</f>
        <v>0.01155615675</v>
      </c>
      <c r="C743" s="148">
        <f>VLOOKUP(A743,'VNIBOR đã xử lý'!$A:$T,13,0)</f>
        <v>0.01211713523</v>
      </c>
      <c r="D743" s="148">
        <f>VLOOKUP(A743,'VNIBOR đã xử lý'!$A:$T,14,0)</f>
        <v>0.01200493953</v>
      </c>
      <c r="E743" s="148">
        <f>VLOOKUP(A743,'VNIBOR đã xử lý'!$A:$T,15,0)</f>
        <v>0.01166835244</v>
      </c>
      <c r="F743" s="148">
        <f>VLOOKUP(A743,'VNIBOR đã xử lý'!$A:$T,16,0)</f>
        <v>0.01267811371</v>
      </c>
      <c r="G743" s="148">
        <f>VLOOKUP(A743,'VNIBOR đã xử lý'!$A:$T,17,0)</f>
        <v>0.01307079865</v>
      </c>
      <c r="H743" s="148">
        <f>VLOOKUP(A743,'VNIBOR đã xử lý'!$A:$T,18,0)</f>
        <v>0.01436104916</v>
      </c>
      <c r="I743" s="148">
        <f>VLOOKUP(A743,'VNIBOR đã xử lý'!$A:$T,19,0)</f>
        <v>0.01503422334</v>
      </c>
      <c r="J743" s="191">
        <f>VLOOKUP(A743,VBMA!$A:$AF,4,0)/100</f>
        <v>0.0157</v>
      </c>
      <c r="K743" s="191">
        <f>VLOOKUP(A743,VBMA!$A:$AF,7,0)/100</f>
        <v>0.01675</v>
      </c>
      <c r="L743" s="191">
        <f>VLOOKUP(A743,VBMA!$A:$AF,10,0)/100</f>
        <v>0.01724</v>
      </c>
      <c r="M743" s="191">
        <f>VLOOKUP(A743,VBMA!$A:$AF,13,0)/100</f>
        <v>0.01753</v>
      </c>
      <c r="N743" s="191">
        <f>VLOOKUP(A743,VBMA!$A:$AF,16,0)/100</f>
        <v>0.01782</v>
      </c>
      <c r="O743" s="191">
        <f>VLOOKUP(A743,VBMA!$A:$AF,19,0)/100</f>
        <v>0.02003</v>
      </c>
      <c r="P743" s="191">
        <f>VLOOKUP(A743,VBMA!$A:$AF,22,0)/100</f>
        <v>0.02416</v>
      </c>
      <c r="Q743" s="191">
        <f>VLOOKUP(A743,VBMA!$A:$AF,25,0)/100</f>
        <v>0.02685</v>
      </c>
      <c r="R743" s="191">
        <f>VLOOKUP(A743,VBMA!$A:$AF,28,0)/100</f>
        <v>0.02919</v>
      </c>
      <c r="S743" s="191">
        <f>VLOOKUP(A743,VBMA!$A:$AF,31,0)/100</f>
        <v>0.03068</v>
      </c>
    </row>
    <row r="744" ht="15.75" customHeight="1">
      <c r="A744" s="108">
        <f>VBMA!A743</f>
        <v>44645</v>
      </c>
      <c r="B744" s="148">
        <f>VLOOKUP(A744,'VNIBOR đã xử lý'!$A:$T,12,0)</f>
        <v>0.01190104948</v>
      </c>
      <c r="C744" s="148">
        <f>VLOOKUP(A744,'VNIBOR đã xử lý'!$A:$T,13,0)</f>
        <v>0.01269445277</v>
      </c>
      <c r="D744" s="148">
        <f>VLOOKUP(A744,'VNIBOR đã xử lý'!$A:$T,14,0)</f>
        <v>0.01246776612</v>
      </c>
      <c r="E744" s="148">
        <f>VLOOKUP(A744,'VNIBOR đã xử lý'!$A:$T,15,0)</f>
        <v>0.01195772114</v>
      </c>
      <c r="F744" s="148">
        <f>VLOOKUP(A744,'VNIBOR đã xử lý'!$A:$T,16,0)</f>
        <v>0.01320449775</v>
      </c>
      <c r="G744" s="148">
        <f>VLOOKUP(A744,'VNIBOR đã xử lý'!$A:$T,17,0)</f>
        <v>0.01348785607</v>
      </c>
      <c r="H744" s="148">
        <f>VLOOKUP(A744,'VNIBOR đã xử lý'!$A:$T,18,0)</f>
        <v>0.01473463268</v>
      </c>
      <c r="I744" s="148">
        <f>VLOOKUP(A744,'VNIBOR đã xử lý'!$A:$T,19,0)</f>
        <v>0.01547136432</v>
      </c>
      <c r="J744" s="191">
        <f>VLOOKUP(A744,VBMA!$A:$AF,4,0)/100</f>
        <v>0.0162</v>
      </c>
      <c r="K744" s="191">
        <f>VLOOKUP(A744,VBMA!$A:$AF,7,0)/100</f>
        <v>0.01674</v>
      </c>
      <c r="L744" s="191">
        <f>VLOOKUP(A744,VBMA!$A:$AF,10,0)/100</f>
        <v>0.01718</v>
      </c>
      <c r="M744" s="191">
        <f>VLOOKUP(A744,VBMA!$A:$AF,13,0)/100</f>
        <v>0.01719</v>
      </c>
      <c r="N744" s="191">
        <f>VLOOKUP(A744,VBMA!$A:$AF,16,0)/100</f>
        <v>0.01721</v>
      </c>
      <c r="O744" s="191">
        <f>VLOOKUP(A744,VBMA!$A:$AF,19,0)/100</f>
        <v>0.0197</v>
      </c>
      <c r="P744" s="191">
        <f>VLOOKUP(A744,VBMA!$A:$AF,22,0)/100</f>
        <v>0.024</v>
      </c>
      <c r="Q744" s="191">
        <f>VLOOKUP(A744,VBMA!$A:$AF,25,0)/100</f>
        <v>0.02682</v>
      </c>
      <c r="R744" s="191">
        <f>VLOOKUP(A744,VBMA!$A:$AF,28,0)/100</f>
        <v>0.02925</v>
      </c>
      <c r="S744" s="191">
        <f>VLOOKUP(A744,VBMA!$A:$AF,31,0)/100</f>
        <v>0.03077</v>
      </c>
    </row>
    <row r="745" ht="15.75" customHeight="1">
      <c r="A745" s="108">
        <f>VBMA!A744</f>
        <v>44644</v>
      </c>
      <c r="B745" s="148">
        <f>VLOOKUP(A745,'VNIBOR đã xử lý'!$A:$T,12,0)</f>
        <v>0.01222729206</v>
      </c>
      <c r="C745" s="148">
        <f>VLOOKUP(A745,'VNIBOR đã xử lý'!$A:$T,13,0)</f>
        <v>0.01246243229</v>
      </c>
      <c r="D745" s="148">
        <f>VLOOKUP(A745,'VNIBOR đã xử lý'!$A:$T,14,0)</f>
        <v>0.01234486218</v>
      </c>
      <c r="E745" s="148">
        <f>VLOOKUP(A745,'VNIBOR đã xử lý'!$A:$T,15,0)</f>
        <v>0.01210972194</v>
      </c>
      <c r="F745" s="148">
        <f>VLOOKUP(A745,'VNIBOR đã xử lý'!$A:$T,16,0)</f>
        <v>0.01310906793</v>
      </c>
      <c r="G745" s="148">
        <f>VLOOKUP(A745,'VNIBOR đã xử lý'!$A:$T,17,0)</f>
        <v>0.01363813345</v>
      </c>
      <c r="H745" s="148">
        <f>VLOOKUP(A745,'VNIBOR đã xử lý'!$A:$T,18,0)</f>
        <v>0.01481383461</v>
      </c>
      <c r="I745" s="148">
        <f>VLOOKUP(A745,'VNIBOR đã xử lý'!$A:$T,19,0)</f>
        <v>0.01546047025</v>
      </c>
      <c r="J745" s="191">
        <f>VLOOKUP(A745,VBMA!$A:$AF,4,0)/100</f>
        <v>0.0161</v>
      </c>
      <c r="K745" s="191">
        <f>VLOOKUP(A745,VBMA!$A:$AF,7,0)/100</f>
        <v>0.01686</v>
      </c>
      <c r="L745" s="191">
        <f>VLOOKUP(A745,VBMA!$A:$AF,10,0)/100</f>
        <v>0.0175</v>
      </c>
      <c r="M745" s="191">
        <f>VLOOKUP(A745,VBMA!$A:$AF,13,0)/100</f>
        <v>0.01754</v>
      </c>
      <c r="N745" s="191">
        <f>VLOOKUP(A745,VBMA!$A:$AF,16,0)/100</f>
        <v>0.01758</v>
      </c>
      <c r="O745" s="191">
        <f>VLOOKUP(A745,VBMA!$A:$AF,19,0)/100</f>
        <v>0.02006</v>
      </c>
      <c r="P745" s="191">
        <f>VLOOKUP(A745,VBMA!$A:$AF,22,0)/100</f>
        <v>0.02418</v>
      </c>
      <c r="Q745" s="191">
        <f>VLOOKUP(A745,VBMA!$A:$AF,25,0)/100</f>
        <v>0.02698</v>
      </c>
      <c r="R745" s="191">
        <f>VLOOKUP(A745,VBMA!$A:$AF,28,0)/100</f>
        <v>0.02929</v>
      </c>
      <c r="S745" s="191">
        <f>VLOOKUP(A745,VBMA!$A:$AF,31,0)/100</f>
        <v>0.03077</v>
      </c>
    </row>
    <row r="746" ht="15.75" customHeight="1">
      <c r="A746" s="108">
        <f>VBMA!A745</f>
        <v>44643</v>
      </c>
      <c r="B746" s="148">
        <f>VLOOKUP(A746,'VNIBOR đã xử lý'!$A:$T,12,0)</f>
        <v>0.01188651702</v>
      </c>
      <c r="C746" s="148">
        <f>VLOOKUP(A746,'VNIBOR đã xử lý'!$A:$T,13,0)</f>
        <v>0.01222292788</v>
      </c>
      <c r="D746" s="148">
        <f>VLOOKUP(A746,'VNIBOR đã xử lý'!$A:$T,14,0)</f>
        <v>0.01216685941</v>
      </c>
      <c r="E746" s="148">
        <f>VLOOKUP(A746,'VNIBOR đã xử lý'!$A:$T,15,0)</f>
        <v>0.01149403769</v>
      </c>
      <c r="F746" s="148">
        <f>VLOOKUP(A746,'VNIBOR đã xử lý'!$A:$T,16,0)</f>
        <v>0.01222292788</v>
      </c>
      <c r="G746" s="148">
        <f>VLOOKUP(A746,'VNIBOR đã xử lý'!$A:$T,17,0)</f>
        <v>0.01300788655</v>
      </c>
      <c r="H746" s="148">
        <f>VLOOKUP(A746,'VNIBOR đã xử lý'!$A:$T,18,0)</f>
        <v>0.01446566694</v>
      </c>
      <c r="I746" s="148">
        <f>VLOOKUP(A746,'VNIBOR đã xử lý'!$A:$T,19,0)</f>
        <v>0.01536276257</v>
      </c>
      <c r="J746" s="191">
        <f>VLOOKUP(A746,VBMA!$A:$AF,4,0)/100</f>
        <v>0.01625</v>
      </c>
      <c r="K746" s="191">
        <f>VLOOKUP(A746,VBMA!$A:$AF,7,0)/100</f>
        <v>0.01691</v>
      </c>
      <c r="L746" s="191">
        <f>VLOOKUP(A746,VBMA!$A:$AF,10,0)/100</f>
        <v>0.0174</v>
      </c>
      <c r="M746" s="191">
        <f>VLOOKUP(A746,VBMA!$A:$AF,13,0)/100</f>
        <v>0.0177</v>
      </c>
      <c r="N746" s="191">
        <f>VLOOKUP(A746,VBMA!$A:$AF,16,0)/100</f>
        <v>0.018</v>
      </c>
      <c r="O746" s="191">
        <f>VLOOKUP(A746,VBMA!$A:$AF,19,0)/100</f>
        <v>0.02021</v>
      </c>
      <c r="P746" s="191">
        <f>VLOOKUP(A746,VBMA!$A:$AF,22,0)/100</f>
        <v>0.02422</v>
      </c>
      <c r="Q746" s="191">
        <f>VLOOKUP(A746,VBMA!$A:$AF,25,0)/100</f>
        <v>0.027</v>
      </c>
      <c r="R746" s="191">
        <f>VLOOKUP(A746,VBMA!$A:$AF,28,0)/100</f>
        <v>0.02924</v>
      </c>
      <c r="S746" s="191">
        <f>VLOOKUP(A746,VBMA!$A:$AF,31,0)/100</f>
        <v>0.03077</v>
      </c>
    </row>
    <row r="747" ht="15.75" customHeight="1">
      <c r="A747" s="108">
        <f>VBMA!A746</f>
        <v>44642</v>
      </c>
      <c r="B747" s="148">
        <f>VLOOKUP(A747,'VNIBOR đã xử lý'!$A:$T,12,0)</f>
        <v>0.01181150463</v>
      </c>
      <c r="C747" s="148">
        <f>VLOOKUP(A747,'VNIBOR đã xử lý'!$A:$T,13,0)</f>
        <v>0.01237395723</v>
      </c>
      <c r="D747" s="148">
        <f>VLOOKUP(A747,'VNIBOR đã xử lý'!$A:$T,14,0)</f>
        <v>0.01248644775</v>
      </c>
      <c r="E747" s="148">
        <f>VLOOKUP(A747,'VNIBOR đã xử lý'!$A:$T,15,0)</f>
        <v>0.01209273093</v>
      </c>
      <c r="F747" s="148">
        <f>VLOOKUP(A747,'VNIBOR đã xử lý'!$A:$T,16,0)</f>
        <v>0.01304890035</v>
      </c>
      <c r="G747" s="148">
        <f>VLOOKUP(A747,'VNIBOR đã xử lý'!$A:$T,17,0)</f>
        <v>0.01344261717</v>
      </c>
      <c r="H747" s="148">
        <f>VLOOKUP(A747,'VNIBOR đã xử lý'!$A:$T,18,0)</f>
        <v>0.01428629607</v>
      </c>
      <c r="I747" s="148">
        <f>VLOOKUP(A747,'VNIBOR đã xử lý'!$A:$T,19,0)</f>
        <v>0.01529871075</v>
      </c>
      <c r="J747" s="191">
        <f>VLOOKUP(A747,VBMA!$A:$AF,4,0)/100</f>
        <v>0.0163</v>
      </c>
      <c r="K747" s="191">
        <f>VLOOKUP(A747,VBMA!$A:$AF,7,0)/100</f>
        <v>0.017</v>
      </c>
      <c r="L747" s="191">
        <f>VLOOKUP(A747,VBMA!$A:$AF,10,0)/100</f>
        <v>0.0175</v>
      </c>
      <c r="M747" s="191">
        <f>VLOOKUP(A747,VBMA!$A:$AF,13,0)/100</f>
        <v>0.01783</v>
      </c>
      <c r="N747" s="191">
        <f>VLOOKUP(A747,VBMA!$A:$AF,16,0)/100</f>
        <v>0.01817</v>
      </c>
      <c r="O747" s="191">
        <f>VLOOKUP(A747,VBMA!$A:$AF,19,0)/100</f>
        <v>0.02008</v>
      </c>
      <c r="P747" s="191">
        <f>VLOOKUP(A747,VBMA!$A:$AF,22,0)/100</f>
        <v>0.02431</v>
      </c>
      <c r="Q747" s="191">
        <f>VLOOKUP(A747,VBMA!$A:$AF,25,0)/100</f>
        <v>0.02712</v>
      </c>
      <c r="R747" s="191">
        <f>VLOOKUP(A747,VBMA!$A:$AF,28,0)/100</f>
        <v>0.02946</v>
      </c>
      <c r="S747" s="191">
        <f>VLOOKUP(A747,VBMA!$A:$AF,31,0)/100</f>
        <v>0.0305</v>
      </c>
    </row>
    <row r="748" ht="15.75" customHeight="1">
      <c r="A748" s="108">
        <f>VBMA!A747</f>
        <v>44641</v>
      </c>
      <c r="B748" s="148">
        <f>VLOOKUP(A748,'VNIBOR đã xử lý'!$A:$T,12,0)</f>
        <v>0.01150182299</v>
      </c>
      <c r="C748" s="148">
        <f>VLOOKUP(A748,'VNIBOR đã xử lý'!$A:$T,13,0)</f>
        <v>0.01188890357</v>
      </c>
      <c r="D748" s="148">
        <f>VLOOKUP(A748,'VNIBOR đã xử lý'!$A:$T,14,0)</f>
        <v>0.01161241744</v>
      </c>
      <c r="E748" s="148">
        <f>VLOOKUP(A748,'VNIBOR đã xử lý'!$A:$T,15,0)</f>
        <v>0.01177830911</v>
      </c>
      <c r="F748" s="148">
        <f>VLOOKUP(A748,'VNIBOR đã xử lý'!$A:$T,16,0)</f>
        <v>0.0126077675</v>
      </c>
      <c r="G748" s="148">
        <f>VLOOKUP(A748,'VNIBOR đã xử lý'!$A:$T,17,0)</f>
        <v>0.01293955086</v>
      </c>
      <c r="H748" s="148">
        <f>VLOOKUP(A748,'VNIBOR đã xử lý'!$A:$T,18,0)</f>
        <v>0.01399019815</v>
      </c>
      <c r="I748" s="148">
        <f>VLOOKUP(A748,'VNIBOR đã xử lý'!$A:$T,19,0)</f>
        <v>0.01481965654</v>
      </c>
      <c r="J748" s="191">
        <f>VLOOKUP(A748,VBMA!$A:$AF,4,0)/100</f>
        <v>0.01564</v>
      </c>
      <c r="K748" s="191">
        <f>VLOOKUP(A748,VBMA!$A:$AF,7,0)/100</f>
        <v>0.01692</v>
      </c>
      <c r="L748" s="191">
        <f>VLOOKUP(A748,VBMA!$A:$AF,10,0)/100</f>
        <v>0.01747</v>
      </c>
      <c r="M748" s="191">
        <f>VLOOKUP(A748,VBMA!$A:$AF,13,0)/100</f>
        <v>0.01764</v>
      </c>
      <c r="N748" s="191">
        <f>VLOOKUP(A748,VBMA!$A:$AF,16,0)/100</f>
        <v>0.01782</v>
      </c>
      <c r="O748" s="191">
        <f>VLOOKUP(A748,VBMA!$A:$AF,19,0)/100</f>
        <v>0.01975</v>
      </c>
      <c r="P748" s="191">
        <f>VLOOKUP(A748,VBMA!$A:$AF,22,0)/100</f>
        <v>0.02385</v>
      </c>
      <c r="Q748" s="191">
        <f>VLOOKUP(A748,VBMA!$A:$AF,25,0)/100</f>
        <v>0.02684</v>
      </c>
      <c r="R748" s="191">
        <f>VLOOKUP(A748,VBMA!$A:$AF,28,0)/100</f>
        <v>0.02925</v>
      </c>
      <c r="S748" s="191">
        <f>VLOOKUP(A748,VBMA!$A:$AF,31,0)/100</f>
        <v>0.03068</v>
      </c>
    </row>
    <row r="749" ht="15.75" customHeight="1">
      <c r="A749" s="108">
        <f>VBMA!A748</f>
        <v>44638</v>
      </c>
      <c r="B749" s="148">
        <f>VLOOKUP(A749,'VNIBOR đã xử lý'!$A:$T,12,0)</f>
        <v>0.01095678049</v>
      </c>
      <c r="C749" s="148">
        <f>VLOOKUP(A749,'VNIBOR đã xử lý'!$A:$T,13,0)</f>
        <v>0.01157697561</v>
      </c>
      <c r="D749" s="148">
        <f>VLOOKUP(A749,'VNIBOR đã xử lý'!$A:$T,14,0)</f>
        <v>0.01178370732</v>
      </c>
      <c r="E749" s="148">
        <f>VLOOKUP(A749,'VNIBOR đã xử lý'!$A:$T,15,0)</f>
        <v>0.0111635122</v>
      </c>
      <c r="F749" s="148">
        <f>VLOOKUP(A749,'VNIBOR đã xử lý'!$A:$T,16,0)</f>
        <v>0.01240390244</v>
      </c>
      <c r="G749" s="148">
        <f>VLOOKUP(A749,'VNIBOR đã xử lý'!$A:$T,17,0)</f>
        <v>0.012714</v>
      </c>
      <c r="H749" s="148">
        <f>VLOOKUP(A749,'VNIBOR đã xử lý'!$A:$T,18,0)</f>
        <v>0.01323082927</v>
      </c>
      <c r="I749" s="148">
        <f>VLOOKUP(A749,'VNIBOR đã xử lý'!$A:$T,19,0)</f>
        <v>0.01395439024</v>
      </c>
      <c r="J749" s="191">
        <f>VLOOKUP(A749,VBMA!$A:$AF,4,0)/100</f>
        <v>0.01467</v>
      </c>
      <c r="K749" s="191">
        <f>VLOOKUP(A749,VBMA!$A:$AF,7,0)/100</f>
        <v>0.01608</v>
      </c>
      <c r="L749" s="191">
        <f>VLOOKUP(A749,VBMA!$A:$AF,10,0)/100</f>
        <v>0.01646</v>
      </c>
      <c r="M749" s="191">
        <f>VLOOKUP(A749,VBMA!$A:$AF,13,0)/100</f>
        <v>0.01682</v>
      </c>
      <c r="N749" s="191">
        <f>VLOOKUP(A749,VBMA!$A:$AF,16,0)/100</f>
        <v>0.01719</v>
      </c>
      <c r="O749" s="191">
        <f>VLOOKUP(A749,VBMA!$A:$AF,19,0)/100</f>
        <v>0.01851</v>
      </c>
      <c r="P749" s="191">
        <f>VLOOKUP(A749,VBMA!$A:$AF,22,0)/100</f>
        <v>0.02328</v>
      </c>
      <c r="Q749" s="191">
        <f>VLOOKUP(A749,VBMA!$A:$AF,25,0)/100</f>
        <v>0.02654</v>
      </c>
      <c r="R749" s="191">
        <f>VLOOKUP(A749,VBMA!$A:$AF,28,0)/100</f>
        <v>0.02914</v>
      </c>
      <c r="S749" s="191">
        <f>VLOOKUP(A749,VBMA!$A:$AF,31,0)/100</f>
        <v>0.03038</v>
      </c>
    </row>
    <row r="750" ht="15.75" customHeight="1">
      <c r="A750" s="108">
        <f>VBMA!A749</f>
        <v>44637</v>
      </c>
      <c r="B750" s="148">
        <f>VLOOKUP(A750,'VNIBOR đã xử lý'!$A:$T,12,0)</f>
        <v>0.01075362319</v>
      </c>
      <c r="C750" s="148">
        <f>VLOOKUP(A750,'VNIBOR đã xử lý'!$A:$T,13,0)</f>
        <v>0.01136231884</v>
      </c>
      <c r="D750" s="148">
        <f>VLOOKUP(A750,'VNIBOR đã xử lý'!$A:$T,14,0)</f>
        <v>0.01156521739</v>
      </c>
      <c r="E750" s="148">
        <f>VLOOKUP(A750,'VNIBOR đã xử lý'!$A:$T,15,0)</f>
        <v>0.01136231884</v>
      </c>
      <c r="F750" s="148">
        <f>VLOOKUP(A750,'VNIBOR đã xử lý'!$A:$T,16,0)</f>
        <v>0.01237681159</v>
      </c>
      <c r="G750" s="148">
        <f>VLOOKUP(A750,'VNIBOR đã xử lý'!$A:$T,17,0)</f>
        <v>0.01257971014</v>
      </c>
      <c r="H750" s="148">
        <f>VLOOKUP(A750,'VNIBOR đã xử lý'!$A:$T,18,0)</f>
        <v>0.0131884058</v>
      </c>
      <c r="I750" s="148">
        <f>VLOOKUP(A750,'VNIBOR đã xử lý'!$A:$T,19,0)</f>
        <v>0.01384782609</v>
      </c>
      <c r="J750" s="191">
        <f>VLOOKUP(A750,VBMA!$A:$AF,4,0)/100</f>
        <v>0.0145</v>
      </c>
      <c r="K750" s="191">
        <f>VLOOKUP(A750,VBMA!$A:$AF,7,0)/100</f>
        <v>0.0159</v>
      </c>
      <c r="L750" s="191">
        <f>VLOOKUP(A750,VBMA!$A:$AF,10,0)/100</f>
        <v>0.01635</v>
      </c>
      <c r="M750" s="191">
        <f>VLOOKUP(A750,VBMA!$A:$AF,13,0)/100</f>
        <v>0.01663</v>
      </c>
      <c r="N750" s="191">
        <f>VLOOKUP(A750,VBMA!$A:$AF,16,0)/100</f>
        <v>0.0169</v>
      </c>
      <c r="O750" s="191">
        <f>VLOOKUP(A750,VBMA!$A:$AF,19,0)/100</f>
        <v>0.01826</v>
      </c>
      <c r="P750" s="191">
        <f>VLOOKUP(A750,VBMA!$A:$AF,22,0)/100</f>
        <v>0.02321</v>
      </c>
      <c r="Q750" s="191">
        <f>VLOOKUP(A750,VBMA!$A:$AF,25,0)/100</f>
        <v>0.02645</v>
      </c>
      <c r="R750" s="191">
        <f>VLOOKUP(A750,VBMA!$A:$AF,28,0)/100</f>
        <v>0.0291</v>
      </c>
      <c r="S750" s="191">
        <f>VLOOKUP(A750,VBMA!$A:$AF,31,0)/100</f>
        <v>0.03038</v>
      </c>
    </row>
    <row r="751" ht="15.75" customHeight="1">
      <c r="A751" s="108">
        <f>VBMA!A750</f>
        <v>44636</v>
      </c>
      <c r="B751" s="148">
        <f>VLOOKUP(A751,'VNIBOR đã xử lý'!$A:$T,12,0)</f>
        <v>0.01074005709</v>
      </c>
      <c r="C751" s="148">
        <f>VLOOKUP(A751,'VNIBOR đã xử lý'!$A:$T,13,0)</f>
        <v>0.01119816379</v>
      </c>
      <c r="D751" s="148">
        <f>VLOOKUP(A751,'VNIBOR đã xử lý'!$A:$T,14,0)</f>
        <v>0.01135086603</v>
      </c>
      <c r="E751" s="148">
        <f>VLOOKUP(A751,'VNIBOR đã xử lý'!$A:$T,15,0)</f>
        <v>0.01119816379</v>
      </c>
      <c r="F751" s="148">
        <f>VLOOKUP(A751,'VNIBOR đã xử lý'!$A:$T,16,0)</f>
        <v>0.01216527794</v>
      </c>
      <c r="G751" s="148">
        <f>VLOOKUP(A751,'VNIBOR đã xử lý'!$A:$T,17,0)</f>
        <v>0.01241978166</v>
      </c>
      <c r="H751" s="148">
        <f>VLOOKUP(A751,'VNIBOR đã xử lý'!$A:$T,18,0)</f>
        <v>0.01328509432</v>
      </c>
      <c r="I751" s="148">
        <f>VLOOKUP(A751,'VNIBOR đã xử lý'!$A:$T,19,0)</f>
        <v>0.01389590325</v>
      </c>
      <c r="J751" s="191">
        <f>VLOOKUP(A751,VBMA!$A:$AF,4,0)/100</f>
        <v>0.0145</v>
      </c>
      <c r="K751" s="191">
        <f>VLOOKUP(A751,VBMA!$A:$AF,7,0)/100</f>
        <v>0.01585</v>
      </c>
      <c r="L751" s="191">
        <f>VLOOKUP(A751,VBMA!$A:$AF,10,0)/100</f>
        <v>0.01589</v>
      </c>
      <c r="M751" s="191">
        <f>VLOOKUP(A751,VBMA!$A:$AF,13,0)/100</f>
        <v>0.01632</v>
      </c>
      <c r="N751" s="191">
        <f>VLOOKUP(A751,VBMA!$A:$AF,16,0)/100</f>
        <v>0.01676</v>
      </c>
      <c r="O751" s="191">
        <f>VLOOKUP(A751,VBMA!$A:$AF,19,0)/100</f>
        <v>0.01817</v>
      </c>
      <c r="P751" s="191">
        <f>VLOOKUP(A751,VBMA!$A:$AF,22,0)/100</f>
        <v>0.02315</v>
      </c>
      <c r="Q751" s="191">
        <f>VLOOKUP(A751,VBMA!$A:$AF,25,0)/100</f>
        <v>0.02635</v>
      </c>
      <c r="R751" s="191">
        <f>VLOOKUP(A751,VBMA!$A:$AF,28,0)/100</f>
        <v>0.02906</v>
      </c>
      <c r="S751" s="191">
        <f>VLOOKUP(A751,VBMA!$A:$AF,31,0)/100</f>
        <v>0.03038</v>
      </c>
    </row>
    <row r="752" ht="15.75" customHeight="1">
      <c r="A752" s="108">
        <f>VBMA!A751</f>
        <v>44635</v>
      </c>
      <c r="B752" s="148">
        <f>VLOOKUP(A752,'VNIBOR đã xử lý'!$A:$T,12,0)</f>
        <v>0.01106192661</v>
      </c>
      <c r="C752" s="148">
        <f>VLOOKUP(A752,'VNIBOR đã xử lý'!$A:$T,13,0)</f>
        <v>0.0115837156</v>
      </c>
      <c r="D752" s="148">
        <f>VLOOKUP(A752,'VNIBOR đã xử lý'!$A:$T,14,0)</f>
        <v>0.01184461009</v>
      </c>
      <c r="E752" s="148">
        <f>VLOOKUP(A752,'VNIBOR đã xử lý'!$A:$T,15,0)</f>
        <v>0.0116358945</v>
      </c>
      <c r="F752" s="148">
        <f>VLOOKUP(A752,'VNIBOR đã xử lý'!$A:$T,16,0)</f>
        <v>0.01262729358</v>
      </c>
      <c r="G752" s="148">
        <f>VLOOKUP(A752,'VNIBOR đã xử lý'!$A:$T,17,0)</f>
        <v>0.01278383028</v>
      </c>
      <c r="H752" s="148">
        <f>VLOOKUP(A752,'VNIBOR đã xử lý'!$A:$T,18,0)</f>
        <v>0.01346215596</v>
      </c>
      <c r="I752" s="148">
        <f>VLOOKUP(A752,'VNIBOR đã xử lý'!$A:$T,19,0)</f>
        <v>0.01398394495</v>
      </c>
      <c r="J752" s="191">
        <f>VLOOKUP(A752,VBMA!$A:$AF,4,0)/100</f>
        <v>0.0145</v>
      </c>
      <c r="K752" s="191">
        <f>VLOOKUP(A752,VBMA!$A:$AF,7,0)/100</f>
        <v>0.01563</v>
      </c>
      <c r="L752" s="191">
        <f>VLOOKUP(A752,VBMA!$A:$AF,10,0)/100</f>
        <v>0.0166</v>
      </c>
      <c r="M752" s="191">
        <f>VLOOKUP(A752,VBMA!$A:$AF,13,0)/100</f>
        <v>0.01669</v>
      </c>
      <c r="N752" s="191">
        <f>VLOOKUP(A752,VBMA!$A:$AF,16,0)/100</f>
        <v>0.01678</v>
      </c>
      <c r="O752" s="191">
        <f>VLOOKUP(A752,VBMA!$A:$AF,19,0)/100</f>
        <v>0.01803</v>
      </c>
      <c r="P752" s="191">
        <f>VLOOKUP(A752,VBMA!$A:$AF,22,0)/100</f>
        <v>0.02303</v>
      </c>
      <c r="Q752" s="191">
        <f>VLOOKUP(A752,VBMA!$A:$AF,25,0)/100</f>
        <v>0.02627</v>
      </c>
      <c r="R752" s="191">
        <f>VLOOKUP(A752,VBMA!$A:$AF,28,0)/100</f>
        <v>0.02909</v>
      </c>
      <c r="S752" s="191">
        <f>VLOOKUP(A752,VBMA!$A:$AF,31,0)/100</f>
        <v>0.03038</v>
      </c>
    </row>
    <row r="753" ht="15.75" customHeight="1">
      <c r="A753" s="108">
        <f>VBMA!A752</f>
        <v>44634</v>
      </c>
      <c r="B753" s="148">
        <f>VLOOKUP(A753,'VNIBOR đã xử lý'!$A:$T,12,0)</f>
        <v>0.01019581527</v>
      </c>
      <c r="C753" s="148">
        <f>VLOOKUP(A753,'VNIBOR đã xử lý'!$A:$T,13,0)</f>
        <v>0.01068133029</v>
      </c>
      <c r="D753" s="148">
        <f>VLOOKUP(A753,'VNIBOR đã xử lý'!$A:$T,14,0)</f>
        <v>0.01097263929</v>
      </c>
      <c r="E753" s="148">
        <f>VLOOKUP(A753,'VNIBOR đã xử lý'!$A:$T,15,0)</f>
        <v>0.01082698479</v>
      </c>
      <c r="F753" s="148">
        <f>VLOOKUP(A753,'VNIBOR đã xử lý'!$A:$T,16,0)</f>
        <v>0.01165236031</v>
      </c>
      <c r="G753" s="148">
        <f>VLOOKUP(A753,'VNIBOR đã xử lý'!$A:$T,17,0)</f>
        <v>0.01184656632</v>
      </c>
      <c r="H753" s="148">
        <f>VLOOKUP(A753,'VNIBOR đã xử lý'!$A:$T,18,0)</f>
        <v>0.01247773583</v>
      </c>
      <c r="I753" s="148">
        <f>VLOOKUP(A753,'VNIBOR đã xử lý'!$A:$T,19,0)</f>
        <v>0.01301180235</v>
      </c>
      <c r="J753" s="191">
        <f>VLOOKUP(A753,VBMA!$A:$AF,4,0)/100</f>
        <v>0.01354</v>
      </c>
      <c r="K753" s="191">
        <f>VLOOKUP(A753,VBMA!$A:$AF,7,0)/100</f>
        <v>0.01439</v>
      </c>
      <c r="L753" s="191">
        <f>VLOOKUP(A753,VBMA!$A:$AF,10,0)/100</f>
        <v>0.01481</v>
      </c>
      <c r="M753" s="191">
        <f>VLOOKUP(A753,VBMA!$A:$AF,13,0)/100</f>
        <v>0.01503</v>
      </c>
      <c r="N753" s="191">
        <f>VLOOKUP(A753,VBMA!$A:$AF,16,0)/100</f>
        <v>0.01525</v>
      </c>
      <c r="O753" s="191">
        <f>VLOOKUP(A753,VBMA!$A:$AF,19,0)/100</f>
        <v>0.01734</v>
      </c>
      <c r="P753" s="191">
        <f>VLOOKUP(A753,VBMA!$A:$AF,22,0)/100</f>
        <v>0.02269</v>
      </c>
      <c r="Q753" s="191">
        <f>VLOOKUP(A753,VBMA!$A:$AF,25,0)/100</f>
        <v>0.02605</v>
      </c>
      <c r="R753" s="191">
        <f>VLOOKUP(A753,VBMA!$A:$AF,28,0)/100</f>
        <v>0.02895</v>
      </c>
      <c r="S753" s="191">
        <f>VLOOKUP(A753,VBMA!$A:$AF,31,0)/100</f>
        <v>0.03038</v>
      </c>
    </row>
    <row r="754" ht="15.75" customHeight="1">
      <c r="A754" s="108">
        <f>VBMA!A753</f>
        <v>44631</v>
      </c>
      <c r="B754" s="148">
        <f>VLOOKUP(A754,'VNIBOR đã xử lý'!$A:$T,12,0)</f>
        <v>0.01027864031</v>
      </c>
      <c r="C754" s="148">
        <f>VLOOKUP(A754,'VNIBOR đã xử lý'!$A:$T,13,0)</f>
        <v>0.01047076443</v>
      </c>
      <c r="D754" s="148">
        <f>VLOOKUP(A754,'VNIBOR đã xử lý'!$A:$T,14,0)</f>
        <v>0.01066288855</v>
      </c>
      <c r="E754" s="148">
        <f>VLOOKUP(A754,'VNIBOR đã xử lý'!$A:$T,15,0)</f>
        <v>0.01037470237</v>
      </c>
      <c r="F754" s="148">
        <f>VLOOKUP(A754,'VNIBOR đã xử lý'!$A:$T,16,0)</f>
        <v>0.01123926091</v>
      </c>
      <c r="G754" s="148">
        <f>VLOOKUP(A754,'VNIBOR đã xử lý'!$A:$T,17,0)</f>
        <v>0.01162350914</v>
      </c>
      <c r="H754" s="148">
        <f>VLOOKUP(A754,'VNIBOR đã xử lý'!$A:$T,18,0)</f>
        <v>0.01268019179</v>
      </c>
      <c r="I754" s="148">
        <f>VLOOKUP(A754,'VNIBOR đã xử lý'!$A:$T,19,0)</f>
        <v>0.01311247106</v>
      </c>
      <c r="J754" s="191">
        <f>VLOOKUP(A754,VBMA!$A:$AF,4,0)/100</f>
        <v>0.01354</v>
      </c>
      <c r="K754" s="191">
        <f>VLOOKUP(A754,VBMA!$A:$AF,7,0)/100</f>
        <v>0.01426</v>
      </c>
      <c r="L754" s="191">
        <f>VLOOKUP(A754,VBMA!$A:$AF,10,0)/100</f>
        <v>0.01459</v>
      </c>
      <c r="M754" s="191">
        <f>VLOOKUP(A754,VBMA!$A:$AF,13,0)/100</f>
        <v>0.01491</v>
      </c>
      <c r="N754" s="191">
        <f>VLOOKUP(A754,VBMA!$A:$AF,16,0)/100</f>
        <v>0.01524</v>
      </c>
      <c r="O754" s="191">
        <f>VLOOKUP(A754,VBMA!$A:$AF,19,0)/100</f>
        <v>0.01733</v>
      </c>
      <c r="P754" s="191">
        <f>VLOOKUP(A754,VBMA!$A:$AF,22,0)/100</f>
        <v>0.02265</v>
      </c>
      <c r="Q754" s="191">
        <f>VLOOKUP(A754,VBMA!$A:$AF,25,0)/100</f>
        <v>0.02606</v>
      </c>
      <c r="R754" s="191">
        <f>VLOOKUP(A754,VBMA!$A:$AF,28,0)/100</f>
        <v>0.02895</v>
      </c>
      <c r="S754" s="191">
        <f>VLOOKUP(A754,VBMA!$A:$AF,31,0)/100</f>
        <v>0.03038</v>
      </c>
    </row>
    <row r="755" ht="15.75" customHeight="1">
      <c r="A755" s="108">
        <f>VBMA!A754</f>
        <v>44630</v>
      </c>
      <c r="B755" s="148">
        <f>VLOOKUP(A755,'VNIBOR đã xử lý'!$A:$T,12,0)</f>
        <v>0.009974125135</v>
      </c>
      <c r="C755" s="148">
        <f>VLOOKUP(A755,'VNIBOR đã xử lý'!$A:$T,13,0)</f>
        <v>0.01030191328</v>
      </c>
      <c r="D755" s="148">
        <f>VLOOKUP(A755,'VNIBOR đã xử lý'!$A:$T,14,0)</f>
        <v>0.01044239392</v>
      </c>
      <c r="E755" s="148">
        <f>VLOOKUP(A755,'VNIBOR đã xử lý'!$A:$T,15,0)</f>
        <v>0.01030191328</v>
      </c>
      <c r="F755" s="148">
        <f>VLOOKUP(A755,'VNIBOR đã xử lý'!$A:$T,16,0)</f>
        <v>0.01123845086</v>
      </c>
      <c r="G755" s="148">
        <f>VLOOKUP(A755,'VNIBOR đã xử lý'!$A:$T,17,0)</f>
        <v>0.01147258525</v>
      </c>
      <c r="H755" s="148">
        <f>VLOOKUP(A755,'VNIBOR đã xử lý'!$A:$T,18,0)</f>
        <v>0.01231546906</v>
      </c>
      <c r="I755" s="148">
        <f>VLOOKUP(A755,'VNIBOR đã xử lý'!$A:$T,19,0)</f>
        <v>0.01283056473</v>
      </c>
      <c r="J755" s="191">
        <f>VLOOKUP(A755,VBMA!$A:$AF,4,0)/100</f>
        <v>0.01334</v>
      </c>
      <c r="K755" s="191">
        <f>VLOOKUP(A755,VBMA!$A:$AF,7,0)/100</f>
        <v>0.01403</v>
      </c>
      <c r="L755" s="191">
        <f>VLOOKUP(A755,VBMA!$A:$AF,10,0)/100</f>
        <v>0.01436</v>
      </c>
      <c r="M755" s="191">
        <f>VLOOKUP(A755,VBMA!$A:$AF,13,0)/100</f>
        <v>0.0145</v>
      </c>
      <c r="N755" s="191">
        <f>VLOOKUP(A755,VBMA!$A:$AF,16,0)/100</f>
        <v>0.01464</v>
      </c>
      <c r="O755" s="191">
        <f>VLOOKUP(A755,VBMA!$A:$AF,19,0)/100</f>
        <v>0.01714</v>
      </c>
      <c r="P755" s="191">
        <f>VLOOKUP(A755,VBMA!$A:$AF,22,0)/100</f>
        <v>0.02264</v>
      </c>
      <c r="Q755" s="191">
        <f>VLOOKUP(A755,VBMA!$A:$AF,25,0)/100</f>
        <v>0.026</v>
      </c>
      <c r="R755" s="191">
        <f>VLOOKUP(A755,VBMA!$A:$AF,28,0)/100</f>
        <v>0.02899</v>
      </c>
      <c r="S755" s="191">
        <f>VLOOKUP(A755,VBMA!$A:$AF,31,0)/100</f>
        <v>0.03025</v>
      </c>
    </row>
    <row r="756" ht="15.75" customHeight="1">
      <c r="A756" s="108">
        <f>VBMA!A755</f>
        <v>44629</v>
      </c>
      <c r="B756" s="148">
        <f>VLOOKUP(A756,'VNIBOR đã xử lý'!$A:$T,12,0)</f>
        <v>0.01044823078</v>
      </c>
      <c r="C756" s="148">
        <f>VLOOKUP(A756,'VNIBOR đã xử lý'!$A:$T,13,0)</f>
        <v>0.01083341901</v>
      </c>
      <c r="D756" s="148">
        <f>VLOOKUP(A756,'VNIBOR đã xử lý'!$A:$T,14,0)</f>
        <v>0.01083341901</v>
      </c>
      <c r="E756" s="148">
        <f>VLOOKUP(A756,'VNIBOR đã xử lý'!$A:$T,15,0)</f>
        <v>0.01068897343</v>
      </c>
      <c r="F756" s="148">
        <f>VLOOKUP(A756,'VNIBOR đã xử lý'!$A:$T,16,0)</f>
        <v>0.01155564695</v>
      </c>
      <c r="G756" s="148">
        <f>VLOOKUP(A756,'VNIBOR đã xử lý'!$A:$T,17,0)</f>
        <v>0.01179638959</v>
      </c>
      <c r="H756" s="148">
        <f>VLOOKUP(A756,'VNIBOR đã xử lý'!$A:$T,18,0)</f>
        <v>0.01242232047</v>
      </c>
      <c r="I756" s="148">
        <f>VLOOKUP(A756,'VNIBOR đã xử lý'!$A:$T,19,0)</f>
        <v>0.01290380576</v>
      </c>
      <c r="J756" s="191">
        <f>VLOOKUP(A756,VBMA!$A:$AF,4,0)/100</f>
        <v>0.01338</v>
      </c>
      <c r="K756" s="191">
        <f>VLOOKUP(A756,VBMA!$A:$AF,7,0)/100</f>
        <v>0.01421</v>
      </c>
      <c r="L756" s="191">
        <f>VLOOKUP(A756,VBMA!$A:$AF,10,0)/100</f>
        <v>0.01472</v>
      </c>
      <c r="M756" s="191">
        <f>VLOOKUP(A756,VBMA!$A:$AF,13,0)/100</f>
        <v>0.01511</v>
      </c>
      <c r="N756" s="191">
        <f>VLOOKUP(A756,VBMA!$A:$AF,16,0)/100</f>
        <v>0.01551</v>
      </c>
      <c r="O756" s="191">
        <f>VLOOKUP(A756,VBMA!$A:$AF,19,0)/100</f>
        <v>0.01766</v>
      </c>
      <c r="P756" s="191">
        <f>VLOOKUP(A756,VBMA!$A:$AF,22,0)/100</f>
        <v>0.02292</v>
      </c>
      <c r="Q756" s="191">
        <f>VLOOKUP(A756,VBMA!$A:$AF,25,0)/100</f>
        <v>0.02638</v>
      </c>
      <c r="R756" s="191">
        <f>VLOOKUP(A756,VBMA!$A:$AF,28,0)/100</f>
        <v>0.02899</v>
      </c>
      <c r="S756" s="191">
        <f>VLOOKUP(A756,VBMA!$A:$AF,31,0)/100</f>
        <v>0.03038</v>
      </c>
    </row>
    <row r="757" ht="15.75" customHeight="1">
      <c r="A757" s="108">
        <f>VBMA!A756</f>
        <v>44628</v>
      </c>
      <c r="B757" s="148">
        <f>VLOOKUP(A757,'VNIBOR đã xử lý'!$A:$T,12,0)</f>
        <v>0.01033103797</v>
      </c>
      <c r="C757" s="148">
        <f>VLOOKUP(A757,'VNIBOR đã xử lý'!$A:$T,13,0)</f>
        <v>0.01074798569</v>
      </c>
      <c r="D757" s="148">
        <f>VLOOKUP(A757,'VNIBOR đã xử lý'!$A:$T,14,0)</f>
        <v>0.01074798569</v>
      </c>
      <c r="E757" s="148">
        <f>VLOOKUP(A757,'VNIBOR đã xử lý'!$A:$T,15,0)</f>
        <v>0.0101920554</v>
      </c>
      <c r="F757" s="148">
        <f>VLOOKUP(A757,'VNIBOR đã xử lý'!$A:$T,16,0)</f>
        <v>0.01102595084</v>
      </c>
      <c r="G757" s="148">
        <f>VLOOKUP(A757,'VNIBOR đã xử lý'!$A:$T,17,0)</f>
        <v>0.01121126094</v>
      </c>
      <c r="H757" s="148">
        <f>VLOOKUP(A757,'VNIBOR đã xử lý'!$A:$T,18,0)</f>
        <v>0.01181351876</v>
      </c>
      <c r="I757" s="148">
        <f>VLOOKUP(A757,'VNIBOR đã xử lý'!$A:$T,19,0)</f>
        <v>0.01260108668</v>
      </c>
      <c r="J757" s="191">
        <f>VLOOKUP(A757,VBMA!$A:$AF,4,0)/100</f>
        <v>0.01338</v>
      </c>
      <c r="K757" s="191">
        <f>VLOOKUP(A757,VBMA!$A:$AF,7,0)/100</f>
        <v>0.01445</v>
      </c>
      <c r="L757" s="191">
        <f>VLOOKUP(A757,VBMA!$A:$AF,10,0)/100</f>
        <v>0.01508</v>
      </c>
      <c r="M757" s="191">
        <f>VLOOKUP(A757,VBMA!$A:$AF,13,0)/100</f>
        <v>0.01545</v>
      </c>
      <c r="N757" s="191">
        <f>VLOOKUP(A757,VBMA!$A:$AF,16,0)/100</f>
        <v>0.01583</v>
      </c>
      <c r="O757" s="191">
        <f>VLOOKUP(A757,VBMA!$A:$AF,19,0)/100</f>
        <v>0.01795</v>
      </c>
      <c r="P757" s="191">
        <f>VLOOKUP(A757,VBMA!$A:$AF,22,0)/100</f>
        <v>0.02289</v>
      </c>
      <c r="Q757" s="191">
        <f>VLOOKUP(A757,VBMA!$A:$AF,25,0)/100</f>
        <v>0.02635</v>
      </c>
      <c r="R757" s="191">
        <f>VLOOKUP(A757,VBMA!$A:$AF,28,0)/100</f>
        <v>0.02901</v>
      </c>
      <c r="S757" s="191">
        <f>VLOOKUP(A757,VBMA!$A:$AF,31,0)/100</f>
        <v>0.03038</v>
      </c>
    </row>
    <row r="758" ht="15.75" customHeight="1">
      <c r="A758" s="108">
        <f>VBMA!A757</f>
        <v>44627</v>
      </c>
      <c r="B758" s="148">
        <f>VLOOKUP(A758,'VNIBOR đã xử lý'!$A:$T,12,0)</f>
        <v>0.01084464433</v>
      </c>
      <c r="C758" s="148">
        <f>VLOOKUP(A758,'VNIBOR đã xử lý'!$A:$T,13,0)</f>
        <v>0.01113774283</v>
      </c>
      <c r="D758" s="148">
        <f>VLOOKUP(A758,'VNIBOR đã xử lý'!$A:$T,14,0)</f>
        <v>0.01094234383</v>
      </c>
      <c r="E758" s="148">
        <f>VLOOKUP(A758,'VNIBOR đã xử lý'!$A:$T,15,0)</f>
        <v>0.01055154584</v>
      </c>
      <c r="F758" s="148">
        <f>VLOOKUP(A758,'VNIBOR đã xử lý'!$A:$T,16,0)</f>
        <v>0.01162624032</v>
      </c>
      <c r="G758" s="148">
        <f>VLOOKUP(A758,'VNIBOR đã xử lý'!$A:$T,17,0)</f>
        <v>0.01191933882</v>
      </c>
      <c r="H758" s="148">
        <f>VLOOKUP(A758,'VNIBOR đã xử lý'!$A:$T,18,0)</f>
        <v>0.01250553581</v>
      </c>
      <c r="I758" s="148">
        <f>VLOOKUP(A758,'VNIBOR đã xử lý'!$A:$T,19,0)</f>
        <v>0.01294518355</v>
      </c>
      <c r="J758" s="191">
        <f>VLOOKUP(A758,VBMA!$A:$AF,4,0)/100</f>
        <v>0.01338</v>
      </c>
      <c r="K758" s="191">
        <f>VLOOKUP(A758,VBMA!$A:$AF,7,0)/100</f>
        <v>0.01444</v>
      </c>
      <c r="L758" s="191">
        <f>VLOOKUP(A758,VBMA!$A:$AF,10,0)/100</f>
        <v>0.0156</v>
      </c>
      <c r="M758" s="191">
        <f>VLOOKUP(A758,VBMA!$A:$AF,13,0)/100</f>
        <v>0.01588</v>
      </c>
      <c r="N758" s="191">
        <f>VLOOKUP(A758,VBMA!$A:$AF,16,0)/100</f>
        <v>0.01616</v>
      </c>
      <c r="O758" s="191">
        <f>VLOOKUP(A758,VBMA!$A:$AF,19,0)/100</f>
        <v>0.01835</v>
      </c>
      <c r="P758" s="191">
        <f>VLOOKUP(A758,VBMA!$A:$AF,22,0)/100</f>
        <v>0.02293</v>
      </c>
      <c r="Q758" s="191">
        <f>VLOOKUP(A758,VBMA!$A:$AF,25,0)/100</f>
        <v>0.02661</v>
      </c>
      <c r="R758" s="191">
        <f>VLOOKUP(A758,VBMA!$A:$AF,28,0)/100</f>
        <v>0.02905</v>
      </c>
      <c r="S758" s="191">
        <f>VLOOKUP(A758,VBMA!$A:$AF,31,0)/100</f>
        <v>0.03038</v>
      </c>
    </row>
    <row r="759" ht="15.75" customHeight="1">
      <c r="A759" s="108">
        <f>VBMA!A758</f>
        <v>44624</v>
      </c>
      <c r="B759" s="148">
        <f>VLOOKUP(A759,'VNIBOR đã xử lý'!$A:$T,12,0)</f>
        <v>0.01065401443</v>
      </c>
      <c r="C759" s="148">
        <f>VLOOKUP(A759,'VNIBOR đã xử lý'!$A:$T,13,0)</f>
        <v>0.0107474707</v>
      </c>
      <c r="D759" s="148">
        <f>VLOOKUP(A759,'VNIBOR đã xử lý'!$A:$T,14,0)</f>
        <v>0.0106072863</v>
      </c>
      <c r="E759" s="148">
        <f>VLOOKUP(A759,'VNIBOR đã xử lý'!$A:$T,15,0)</f>
        <v>0.009953092429</v>
      </c>
      <c r="F759" s="148">
        <f>VLOOKUP(A759,'VNIBOR đã xử lý'!$A:$T,16,0)</f>
        <v>0.01107456763</v>
      </c>
      <c r="G759" s="148">
        <f>VLOOKUP(A759,'VNIBOR đã xử lý'!$A:$T,17,0)</f>
        <v>0.01135493643</v>
      </c>
      <c r="H759" s="148">
        <f>VLOOKUP(A759,'VNIBOR đã xử lý'!$A:$T,18,0)</f>
        <v>0.01205585844</v>
      </c>
      <c r="I759" s="148">
        <f>VLOOKUP(A759,'VNIBOR đã xử lý'!$A:$T,19,0)</f>
        <v>0.01275678044</v>
      </c>
      <c r="J759" s="191">
        <f>VLOOKUP(A759,VBMA!$A:$AF,4,0)/100</f>
        <v>0.01345</v>
      </c>
      <c r="K759" s="191">
        <f>VLOOKUP(A759,VBMA!$A:$AF,7,0)/100</f>
        <v>0.01495</v>
      </c>
      <c r="L759" s="191">
        <f>VLOOKUP(A759,VBMA!$A:$AF,10,0)/100</f>
        <v>0.01545</v>
      </c>
      <c r="M759" s="191">
        <f>VLOOKUP(A759,VBMA!$A:$AF,13,0)/100</f>
        <v>0.01572</v>
      </c>
      <c r="N759" s="191">
        <f>VLOOKUP(A759,VBMA!$A:$AF,16,0)/100</f>
        <v>0.01599</v>
      </c>
      <c r="O759" s="191">
        <f>VLOOKUP(A759,VBMA!$A:$AF,19,0)/100</f>
        <v>0.0178</v>
      </c>
      <c r="P759" s="191">
        <f>VLOOKUP(A759,VBMA!$A:$AF,22,0)/100</f>
        <v>0.02288</v>
      </c>
      <c r="Q759" s="191">
        <f>VLOOKUP(A759,VBMA!$A:$AF,25,0)/100</f>
        <v>0.02649</v>
      </c>
      <c r="R759" s="191">
        <f>VLOOKUP(A759,VBMA!$A:$AF,28,0)/100</f>
        <v>0.02908</v>
      </c>
      <c r="S759" s="191">
        <f>VLOOKUP(A759,VBMA!$A:$AF,31,0)/100</f>
        <v>0.03038</v>
      </c>
    </row>
    <row r="760" ht="15.75" customHeight="1">
      <c r="A760" s="108">
        <f>VBMA!A759</f>
        <v>44623</v>
      </c>
      <c r="B760" s="148">
        <f>VLOOKUP(A760,'VNIBOR đã xử lý'!$A:$T,12,0)</f>
        <v>0.01124810446</v>
      </c>
      <c r="C760" s="148">
        <f>VLOOKUP(A760,'VNIBOR đã xử lý'!$A:$T,13,0)</f>
        <v>0.01134677204</v>
      </c>
      <c r="D760" s="148">
        <f>VLOOKUP(A760,'VNIBOR đã xử lý'!$A:$T,14,0)</f>
        <v>0.01110010308</v>
      </c>
      <c r="E760" s="148">
        <f>VLOOKUP(A760,'VNIBOR đã xử lý'!$A:$T,15,0)</f>
        <v>0.01050809758</v>
      </c>
      <c r="F760" s="148">
        <f>VLOOKUP(A760,'VNIBOR đã xử lý'!$A:$T,16,0)</f>
        <v>0.01149477341</v>
      </c>
      <c r="G760" s="148">
        <f>VLOOKUP(A760,'VNIBOR đã xử lý'!$A:$T,17,0)</f>
        <v>0.01184010995</v>
      </c>
      <c r="H760" s="148">
        <f>VLOOKUP(A760,'VNIBOR đã xử lý'!$A:$T,18,0)</f>
        <v>0.0127281182</v>
      </c>
      <c r="I760" s="148">
        <f>VLOOKUP(A760,'VNIBOR đã xử lý'!$A:$T,19,0)</f>
        <v>0.01346812507</v>
      </c>
      <c r="J760" s="191">
        <f>VLOOKUP(A760,VBMA!$A:$AF,4,0)/100</f>
        <v>0.0142</v>
      </c>
      <c r="K760" s="191">
        <f>VLOOKUP(A760,VBMA!$A:$AF,7,0)/100</f>
        <v>0.01563</v>
      </c>
      <c r="L760" s="191">
        <f>VLOOKUP(A760,VBMA!$A:$AF,10,0)/100</f>
        <v>0.01535</v>
      </c>
      <c r="M760" s="191">
        <f>VLOOKUP(A760,VBMA!$A:$AF,13,0)/100</f>
        <v>0.01592</v>
      </c>
      <c r="N760" s="191">
        <f>VLOOKUP(A760,VBMA!$A:$AF,16,0)/100</f>
        <v>0.01649</v>
      </c>
      <c r="O760" s="191">
        <f>VLOOKUP(A760,VBMA!$A:$AF,19,0)/100</f>
        <v>0.01875</v>
      </c>
      <c r="P760" s="191">
        <f>VLOOKUP(A760,VBMA!$A:$AF,22,0)/100</f>
        <v>0.02306</v>
      </c>
      <c r="Q760" s="191">
        <f>VLOOKUP(A760,VBMA!$A:$AF,25,0)/100</f>
        <v>0.02655</v>
      </c>
      <c r="R760" s="191">
        <f>VLOOKUP(A760,VBMA!$A:$AF,28,0)/100</f>
        <v>0.02903</v>
      </c>
      <c r="S760" s="191">
        <f>VLOOKUP(A760,VBMA!$A:$AF,31,0)/100</f>
        <v>0.03031</v>
      </c>
    </row>
    <row r="761" ht="15.75" customHeight="1">
      <c r="A761" s="108">
        <f>VBMA!A760</f>
        <v>44622</v>
      </c>
      <c r="B761" s="148">
        <f>VLOOKUP(A761,'VNIBOR đã xử lý'!$A:$T,12,0)</f>
        <v>0.01002422673</v>
      </c>
      <c r="C761" s="148">
        <f>VLOOKUP(A761,'VNIBOR đã xử lý'!$A:$T,13,0)</f>
        <v>0.01024120133</v>
      </c>
      <c r="D761" s="148">
        <f>VLOOKUP(A761,'VNIBOR đã xử lý'!$A:$T,14,0)</f>
        <v>0.01015441149</v>
      </c>
      <c r="E761" s="148">
        <f>VLOOKUP(A761,'VNIBOR đã xử lý'!$A:$T,15,0)</f>
        <v>0.00967706736</v>
      </c>
      <c r="F761" s="148">
        <f>VLOOKUP(A761,'VNIBOR đã xử lý'!$A:$T,16,0)</f>
        <v>0.01037138609</v>
      </c>
      <c r="G761" s="148">
        <f>VLOOKUP(A761,'VNIBOR đã xử lý'!$A:$T,17,0)</f>
        <v>0.01045817594</v>
      </c>
      <c r="H761" s="148">
        <f>VLOOKUP(A761,'VNIBOR đã xử lý'!$A:$T,18,0)</f>
        <v>0.01128267943</v>
      </c>
      <c r="I761" s="148">
        <f>VLOOKUP(A761,'VNIBOR đã xử lý'!$A:$T,19,0)</f>
        <v>0.01202039309</v>
      </c>
      <c r="J761" s="191">
        <f>VLOOKUP(A761,VBMA!$A:$AF,4,0)/100</f>
        <v>0.01275</v>
      </c>
      <c r="K761" s="191">
        <f>VLOOKUP(A761,VBMA!$A:$AF,7,0)/100</f>
        <v>0.01396</v>
      </c>
      <c r="L761" s="191">
        <f>VLOOKUP(A761,VBMA!$A:$AF,10,0)/100</f>
        <v>0.01443</v>
      </c>
      <c r="M761" s="191">
        <f>VLOOKUP(A761,VBMA!$A:$AF,13,0)/100</f>
        <v>0.01465</v>
      </c>
      <c r="N761" s="191">
        <f>VLOOKUP(A761,VBMA!$A:$AF,16,0)/100</f>
        <v>0.01486</v>
      </c>
      <c r="O761" s="191">
        <f>VLOOKUP(A761,VBMA!$A:$AF,19,0)/100</f>
        <v>0.01677</v>
      </c>
      <c r="P761" s="191">
        <f>VLOOKUP(A761,VBMA!$A:$AF,22,0)/100</f>
        <v>0.02257</v>
      </c>
      <c r="Q761" s="191">
        <f>VLOOKUP(A761,VBMA!$A:$AF,25,0)/100</f>
        <v>0.02594</v>
      </c>
      <c r="R761" s="191">
        <f>VLOOKUP(A761,VBMA!$A:$AF,28,0)/100</f>
        <v>0.02898</v>
      </c>
      <c r="S761" s="191">
        <f>VLOOKUP(A761,VBMA!$A:$AF,31,0)/100</f>
        <v>0.03031</v>
      </c>
    </row>
    <row r="762" ht="15.75" customHeight="1">
      <c r="A762" s="108">
        <f>VBMA!A761</f>
        <v>44621</v>
      </c>
      <c r="B762" s="148">
        <f>VLOOKUP(A762,'VNIBOR đã xử lý'!$A:$T,12,0)</f>
        <v>0.01086776612</v>
      </c>
      <c r="C762" s="148">
        <f>VLOOKUP(A762,'VNIBOR đã xử lý'!$A:$T,13,0)</f>
        <v>0.01120871564</v>
      </c>
      <c r="D762" s="148">
        <f>VLOOKUP(A762,'VNIBOR đã xử lý'!$A:$T,14,0)</f>
        <v>0.01108085957</v>
      </c>
      <c r="E762" s="148">
        <f>VLOOKUP(A762,'VNIBOR đã xử lý'!$A:$T,15,0)</f>
        <v>0.01056943528</v>
      </c>
      <c r="F762" s="148">
        <f>VLOOKUP(A762,'VNIBOR đã xử lý'!$A:$T,16,0)</f>
        <v>0.01078252874</v>
      </c>
      <c r="G762" s="148">
        <f>VLOOKUP(A762,'VNIBOR đã xử lý'!$A:$T,17,0)</f>
        <v>0.01086776612</v>
      </c>
      <c r="H762" s="148">
        <f>VLOOKUP(A762,'VNIBOR đã xử lý'!$A:$T,18,0)</f>
        <v>0.01193323338</v>
      </c>
      <c r="I762" s="148">
        <f>VLOOKUP(A762,'VNIBOR đã xử lý'!$A:$T,19,0)</f>
        <v>0.01252989505</v>
      </c>
      <c r="J762" s="191">
        <f>VLOOKUP(A762,VBMA!$A:$AF,4,0)/100</f>
        <v>0.01312</v>
      </c>
      <c r="K762" s="191">
        <f>VLOOKUP(A762,VBMA!$A:$AF,7,0)/100</f>
        <v>0.01425</v>
      </c>
      <c r="L762" s="191">
        <f>VLOOKUP(A762,VBMA!$A:$AF,10,0)/100</f>
        <v>0.01475</v>
      </c>
      <c r="M762" s="191">
        <f>VLOOKUP(A762,VBMA!$A:$AF,13,0)/100</f>
        <v>0.0149</v>
      </c>
      <c r="N762" s="191">
        <f>VLOOKUP(A762,VBMA!$A:$AF,16,0)/100</f>
        <v>0.01505</v>
      </c>
      <c r="O762" s="191">
        <f>VLOOKUP(A762,VBMA!$A:$AF,19,0)/100</f>
        <v>0.01668</v>
      </c>
      <c r="P762" s="191">
        <f>VLOOKUP(A762,VBMA!$A:$AF,22,0)/100</f>
        <v>0.02257</v>
      </c>
      <c r="Q762" s="191">
        <f>VLOOKUP(A762,VBMA!$A:$AF,25,0)/100</f>
        <v>0.02603</v>
      </c>
      <c r="R762" s="191">
        <f>VLOOKUP(A762,VBMA!$A:$AF,28,0)/100</f>
        <v>0.02898</v>
      </c>
      <c r="S762" s="191">
        <f>VLOOKUP(A762,VBMA!$A:$AF,31,0)/100</f>
        <v>0.03031</v>
      </c>
    </row>
    <row r="763" ht="15.75" customHeight="1">
      <c r="A763" s="108">
        <f>VBMA!A762</f>
        <v>44620</v>
      </c>
      <c r="B763" s="148">
        <f>VLOOKUP(A763,'VNIBOR đã xử lý'!$A:$T,12,0)</f>
        <v>0.01078947368</v>
      </c>
      <c r="C763" s="148">
        <f>VLOOKUP(A763,'VNIBOR đã xử lý'!$A:$T,13,0)</f>
        <v>0.01117789474</v>
      </c>
      <c r="D763" s="148">
        <f>VLOOKUP(A763,'VNIBOR đã xử lý'!$A:$T,14,0)</f>
        <v>0.01109157895</v>
      </c>
      <c r="E763" s="148">
        <f>VLOOKUP(A763,'VNIBOR đã xử lý'!$A:$T,15,0)</f>
        <v>0.01061684211</v>
      </c>
      <c r="F763" s="148">
        <f>VLOOKUP(A763,'VNIBOR đã xử lý'!$A:$T,16,0)</f>
        <v>0.01078947368</v>
      </c>
      <c r="G763" s="148">
        <f>VLOOKUP(A763,'VNIBOR đã xử lý'!$A:$T,17,0)</f>
        <v>0.01083263158</v>
      </c>
      <c r="H763" s="148">
        <f>VLOOKUP(A763,'VNIBOR đã xử lý'!$A:$T,18,0)</f>
        <v>0.01160947368</v>
      </c>
      <c r="I763" s="148">
        <f>VLOOKUP(A763,'VNIBOR đã xử lý'!$A:$T,19,0)</f>
        <v>0.01195473684</v>
      </c>
      <c r="J763" s="191">
        <f>VLOOKUP(A763,VBMA!$A:$AF,4,0)/100</f>
        <v>0.0123</v>
      </c>
      <c r="K763" s="191">
        <f>VLOOKUP(A763,VBMA!$A:$AF,7,0)/100</f>
        <v>0.01319</v>
      </c>
      <c r="L763" s="191">
        <f>VLOOKUP(A763,VBMA!$A:$AF,10,0)/100</f>
        <v>0.01366</v>
      </c>
      <c r="M763" s="191">
        <f>VLOOKUP(A763,VBMA!$A:$AF,13,0)/100</f>
        <v>0.01403</v>
      </c>
      <c r="N763" s="191">
        <f>VLOOKUP(A763,VBMA!$A:$AF,16,0)/100</f>
        <v>0.0144</v>
      </c>
      <c r="O763" s="191">
        <f>VLOOKUP(A763,VBMA!$A:$AF,19,0)/100</f>
        <v>0.0164</v>
      </c>
      <c r="P763" s="191">
        <f>VLOOKUP(A763,VBMA!$A:$AF,22,0)/100</f>
        <v>0.02239</v>
      </c>
      <c r="Q763" s="191">
        <f>VLOOKUP(A763,VBMA!$A:$AF,25,0)/100</f>
        <v>0.02571</v>
      </c>
      <c r="R763" s="191">
        <f>VLOOKUP(A763,VBMA!$A:$AF,28,0)/100</f>
        <v>0.02868</v>
      </c>
      <c r="S763" s="191">
        <f>VLOOKUP(A763,VBMA!$A:$AF,31,0)/100</f>
        <v>0.03019</v>
      </c>
    </row>
    <row r="764" ht="15.75" customHeight="1">
      <c r="A764" s="108">
        <f>VBMA!A763</f>
        <v>44617</v>
      </c>
      <c r="B764" s="148">
        <f>VLOOKUP(A764,'VNIBOR đã xử lý'!$A:$T,12,0)</f>
        <v>0.009552794613</v>
      </c>
      <c r="C764" s="148">
        <f>VLOOKUP(A764,'VNIBOR đã xử lý'!$A:$T,13,0)</f>
        <v>0.01000410774</v>
      </c>
      <c r="D764" s="148">
        <f>VLOOKUP(A764,'VNIBOR đã xử lý'!$A:$T,14,0)</f>
        <v>0.009928888889</v>
      </c>
      <c r="E764" s="148">
        <f>VLOOKUP(A764,'VNIBOR đã xử lý'!$A:$T,15,0)</f>
        <v>0.009251919192</v>
      </c>
      <c r="F764" s="148">
        <f>VLOOKUP(A764,'VNIBOR đã xử lý'!$A:$T,16,0)</f>
        <v>0.00928952862</v>
      </c>
      <c r="G764" s="148">
        <f>VLOOKUP(A764,'VNIBOR đã xử lý'!$A:$T,17,0)</f>
        <v>0.009402356902</v>
      </c>
      <c r="H764" s="148">
        <f>VLOOKUP(A764,'VNIBOR đã xử lý'!$A:$T,18,0)</f>
        <v>0.01026737374</v>
      </c>
      <c r="I764" s="148">
        <f>VLOOKUP(A764,'VNIBOR đã xử lý'!$A:$T,19,0)</f>
        <v>0.01071868687</v>
      </c>
      <c r="J764" s="191">
        <f>VLOOKUP(A764,VBMA!$A:$AF,4,0)/100</f>
        <v>0.01117</v>
      </c>
      <c r="K764" s="191">
        <f>VLOOKUP(A764,VBMA!$A:$AF,7,0)/100</f>
        <v>0.01193</v>
      </c>
      <c r="L764" s="191">
        <f>VLOOKUP(A764,VBMA!$A:$AF,10,0)/100</f>
        <v>0.01258</v>
      </c>
      <c r="M764" s="191">
        <f>VLOOKUP(A764,VBMA!$A:$AF,13,0)/100</f>
        <v>0.01269</v>
      </c>
      <c r="N764" s="191">
        <f>VLOOKUP(A764,VBMA!$A:$AF,16,0)/100</f>
        <v>0.0128</v>
      </c>
      <c r="O764" s="191">
        <f>VLOOKUP(A764,VBMA!$A:$AF,19,0)/100</f>
        <v>0.01575</v>
      </c>
      <c r="P764" s="191">
        <f>VLOOKUP(A764,VBMA!$A:$AF,22,0)/100</f>
        <v>0.02217</v>
      </c>
      <c r="Q764" s="191">
        <f>VLOOKUP(A764,VBMA!$A:$AF,25,0)/100</f>
        <v>0.02537</v>
      </c>
      <c r="R764" s="191">
        <f>VLOOKUP(A764,VBMA!$A:$AF,28,0)/100</f>
        <v>0.02845</v>
      </c>
      <c r="S764" s="191">
        <f>VLOOKUP(A764,VBMA!$A:$AF,31,0)/100</f>
        <v>0.02988</v>
      </c>
    </row>
    <row r="765" ht="15.75" customHeight="1">
      <c r="A765" s="108">
        <f>VBMA!A764</f>
        <v>44616</v>
      </c>
      <c r="B765" s="148">
        <f>VLOOKUP(A765,'VNIBOR đã xử lý'!$A:$T,12,0)</f>
        <v>0.008010033445</v>
      </c>
      <c r="C765" s="148">
        <f>VLOOKUP(A765,'VNIBOR đã xử lý'!$A:$T,13,0)</f>
        <v>0.008330434783</v>
      </c>
      <c r="D765" s="148">
        <f>VLOOKUP(A765,'VNIBOR đã xử lý'!$A:$T,14,0)</f>
        <v>0.008298394649</v>
      </c>
      <c r="E765" s="148">
        <f>VLOOKUP(A765,'VNIBOR đã xử lý'!$A:$T,15,0)</f>
        <v>0.007817792642</v>
      </c>
      <c r="F765" s="148">
        <f>VLOOKUP(A765,'VNIBOR đã xử lý'!$A:$T,16,0)</f>
        <v>0.008010033445</v>
      </c>
      <c r="G765" s="148">
        <f>VLOOKUP(A765,'VNIBOR đã xử lý'!$A:$T,17,0)</f>
        <v>0.008042073579</v>
      </c>
      <c r="H765" s="148">
        <f>VLOOKUP(A765,'VNIBOR đã xử lý'!$A:$T,18,0)</f>
        <v>0.008682876254</v>
      </c>
      <c r="I765" s="148">
        <f>VLOOKUP(A765,'VNIBOR đã xử lý'!$A:$T,19,0)</f>
        <v>0.009131438127</v>
      </c>
      <c r="J765" s="191">
        <f>VLOOKUP(A765,VBMA!$A:$AF,4,0)/100</f>
        <v>0.00958</v>
      </c>
      <c r="K765" s="191">
        <f>VLOOKUP(A765,VBMA!$A:$AF,7,0)/100</f>
        <v>0.01046</v>
      </c>
      <c r="L765" s="191">
        <f>VLOOKUP(A765,VBMA!$A:$AF,10,0)/100</f>
        <v>0.0112</v>
      </c>
      <c r="M765" s="191">
        <f>VLOOKUP(A765,VBMA!$A:$AF,13,0)/100</f>
        <v>0.01154</v>
      </c>
      <c r="N765" s="191">
        <f>VLOOKUP(A765,VBMA!$A:$AF,16,0)/100</f>
        <v>0.01187</v>
      </c>
      <c r="O765" s="191">
        <f>VLOOKUP(A765,VBMA!$A:$AF,19,0)/100</f>
        <v>0.01554</v>
      </c>
      <c r="P765" s="191">
        <f>VLOOKUP(A765,VBMA!$A:$AF,22,0)/100</f>
        <v>0.02218</v>
      </c>
      <c r="Q765" s="191">
        <f>VLOOKUP(A765,VBMA!$A:$AF,25,0)/100</f>
        <v>0.02542</v>
      </c>
      <c r="R765" s="191">
        <f>VLOOKUP(A765,VBMA!$A:$AF,28,0)/100</f>
        <v>0.02839</v>
      </c>
      <c r="S765" s="191">
        <f>VLOOKUP(A765,VBMA!$A:$AF,31,0)/100</f>
        <v>0.02988</v>
      </c>
    </row>
    <row r="766" ht="15.75" customHeight="1">
      <c r="A766" s="108">
        <f>VBMA!A765</f>
        <v>44615</v>
      </c>
      <c r="B766" s="148">
        <f>VLOOKUP(A766,'VNIBOR đã xử lý'!$A:$T,12,0)</f>
        <v>0.007774916944</v>
      </c>
      <c r="C766" s="148">
        <f>VLOOKUP(A766,'VNIBOR đã xử lý'!$A:$T,13,0)</f>
        <v>0.008143687708</v>
      </c>
      <c r="D766" s="148">
        <f>VLOOKUP(A766,'VNIBOR đã xử lý'!$A:$T,14,0)</f>
        <v>0.008082225914</v>
      </c>
      <c r="E766" s="148">
        <f>VLOOKUP(A766,'VNIBOR đã xử lý'!$A:$T,15,0)</f>
        <v>0.007774916944</v>
      </c>
      <c r="F766" s="148">
        <f>VLOOKUP(A766,'VNIBOR đã xử lý'!$A:$T,16,0)</f>
        <v>0.007774916944</v>
      </c>
      <c r="G766" s="148">
        <f>VLOOKUP(A766,'VNIBOR đã xử lý'!$A:$T,17,0)</f>
        <v>0.007836378738</v>
      </c>
      <c r="H766" s="148">
        <f>VLOOKUP(A766,'VNIBOR đã xử lý'!$A:$T,18,0)</f>
        <v>0.008450996678</v>
      </c>
      <c r="I766" s="148">
        <f>VLOOKUP(A766,'VNIBOR đã xử lý'!$A:$T,19,0)</f>
        <v>0.008850498339</v>
      </c>
      <c r="J766" s="191">
        <f>VLOOKUP(A766,VBMA!$A:$AF,4,0)/100</f>
        <v>0.00925</v>
      </c>
      <c r="K766" s="191">
        <f>VLOOKUP(A766,VBMA!$A:$AF,7,0)/100</f>
        <v>0.01</v>
      </c>
      <c r="L766" s="191">
        <f>VLOOKUP(A766,VBMA!$A:$AF,10,0)/100</f>
        <v>0.01045</v>
      </c>
      <c r="M766" s="191">
        <f>VLOOKUP(A766,VBMA!$A:$AF,13,0)/100</f>
        <v>0.01084</v>
      </c>
      <c r="N766" s="191">
        <f>VLOOKUP(A766,VBMA!$A:$AF,16,0)/100</f>
        <v>0.01123</v>
      </c>
      <c r="O766" s="191">
        <f>VLOOKUP(A766,VBMA!$A:$AF,19,0)/100</f>
        <v>0.01547</v>
      </c>
      <c r="P766" s="191">
        <f>VLOOKUP(A766,VBMA!$A:$AF,22,0)/100</f>
        <v>0.02231</v>
      </c>
      <c r="Q766" s="191">
        <f>VLOOKUP(A766,VBMA!$A:$AF,25,0)/100</f>
        <v>0.0255</v>
      </c>
      <c r="R766" s="191">
        <f>VLOOKUP(A766,VBMA!$A:$AF,28,0)/100</f>
        <v>0.0283</v>
      </c>
      <c r="S766" s="191">
        <f>VLOOKUP(A766,VBMA!$A:$AF,31,0)/100</f>
        <v>0.02988</v>
      </c>
    </row>
    <row r="767" ht="15.75" customHeight="1">
      <c r="A767" s="108">
        <f>VBMA!A766</f>
        <v>44614</v>
      </c>
      <c r="B767" s="148">
        <f>VLOOKUP(A767,'VNIBOR đã xử lý'!$A:$T,12,0)</f>
        <v>0.007969686411</v>
      </c>
      <c r="C767" s="148">
        <f>VLOOKUP(A767,'VNIBOR đã xử lý'!$A:$T,13,0)</f>
        <v>0.008155749129</v>
      </c>
      <c r="D767" s="148">
        <f>VLOOKUP(A767,'VNIBOR đã xử lý'!$A:$T,14,0)</f>
        <v>0.008124738676</v>
      </c>
      <c r="E767" s="148">
        <f>VLOOKUP(A767,'VNIBOR đã xử lý'!$A:$T,15,0)</f>
        <v>0.008000696864</v>
      </c>
      <c r="F767" s="148">
        <f>VLOOKUP(A767,'VNIBOR đã xử lý'!$A:$T,16,0)</f>
        <v>0.007907665505</v>
      </c>
      <c r="G767" s="148">
        <f>VLOOKUP(A767,'VNIBOR đã xử lý'!$A:$T,17,0)</f>
        <v>0.007969686411</v>
      </c>
      <c r="H767" s="148">
        <f>VLOOKUP(A767,'VNIBOR đã xử lý'!$A:$T,18,0)</f>
        <v>0.008217770035</v>
      </c>
      <c r="I767" s="148">
        <f>VLOOKUP(A767,'VNIBOR đã xử lý'!$A:$T,19,0)</f>
        <v>0.008558885017</v>
      </c>
      <c r="J767" s="191">
        <f>VLOOKUP(A767,VBMA!$A:$AF,4,0)/100</f>
        <v>0.0089</v>
      </c>
      <c r="K767" s="191">
        <f>VLOOKUP(A767,VBMA!$A:$AF,7,0)/100</f>
        <v>0.00965</v>
      </c>
      <c r="L767" s="191">
        <f>VLOOKUP(A767,VBMA!$A:$AF,10,0)/100</f>
        <v>0.01035</v>
      </c>
      <c r="M767" s="191">
        <f>VLOOKUP(A767,VBMA!$A:$AF,13,0)/100</f>
        <v>0.01078</v>
      </c>
      <c r="N767" s="191">
        <f>VLOOKUP(A767,VBMA!$A:$AF,16,0)/100</f>
        <v>0.0112</v>
      </c>
      <c r="O767" s="191">
        <f>VLOOKUP(A767,VBMA!$A:$AF,19,0)/100</f>
        <v>0.01544</v>
      </c>
      <c r="P767" s="191">
        <f>VLOOKUP(A767,VBMA!$A:$AF,22,0)/100</f>
        <v>0.02238</v>
      </c>
      <c r="Q767" s="191">
        <f>VLOOKUP(A767,VBMA!$A:$AF,25,0)/100</f>
        <v>0.02562</v>
      </c>
      <c r="R767" s="191">
        <f>VLOOKUP(A767,VBMA!$A:$AF,28,0)/100</f>
        <v>0.02829</v>
      </c>
      <c r="S767" s="191">
        <f>VLOOKUP(A767,VBMA!$A:$AF,31,0)/100</f>
        <v>0.02988</v>
      </c>
    </row>
    <row r="768" ht="15.75" customHeight="1">
      <c r="A768" s="108">
        <f>VBMA!A767</f>
        <v>44613</v>
      </c>
      <c r="B768" s="148">
        <f>VLOOKUP(A768,'VNIBOR đã xử lý'!$A:$T,12,0)</f>
        <v>0.007890592334</v>
      </c>
      <c r="C768" s="148">
        <f>VLOOKUP(A768,'VNIBOR đã xử lý'!$A:$T,13,0)</f>
        <v>0.008194076655</v>
      </c>
      <c r="D768" s="148">
        <f>VLOOKUP(A768,'VNIBOR đã xử lý'!$A:$T,14,0)</f>
        <v>0.008042334495</v>
      </c>
      <c r="E768" s="148">
        <f>VLOOKUP(A768,'VNIBOR đã xử lý'!$A:$T,15,0)</f>
        <v>0.007890592334</v>
      </c>
      <c r="F768" s="148">
        <f>VLOOKUP(A768,'VNIBOR đã xử lý'!$A:$T,16,0)</f>
        <v>0.00767815331</v>
      </c>
      <c r="G768" s="148">
        <f>VLOOKUP(A768,'VNIBOR đã xử lý'!$A:$T,17,0)</f>
        <v>0.007738850174</v>
      </c>
      <c r="H768" s="148">
        <f>VLOOKUP(A768,'VNIBOR đã xử lý'!$A:$T,18,0)</f>
        <v>0.008042334495</v>
      </c>
      <c r="I768" s="148">
        <f>VLOOKUP(A768,'VNIBOR đã xử lý'!$A:$T,19,0)</f>
        <v>0.008376167247</v>
      </c>
      <c r="J768" s="191">
        <f>VLOOKUP(A768,VBMA!$A:$AF,4,0)/100</f>
        <v>0.00871</v>
      </c>
      <c r="K768" s="191">
        <f>VLOOKUP(A768,VBMA!$A:$AF,7,0)/100</f>
        <v>0.00955</v>
      </c>
      <c r="L768" s="191">
        <f>VLOOKUP(A768,VBMA!$A:$AF,10,0)/100</f>
        <v>0.01035</v>
      </c>
      <c r="M768" s="191">
        <f>VLOOKUP(A768,VBMA!$A:$AF,13,0)/100</f>
        <v>0.01078</v>
      </c>
      <c r="N768" s="191">
        <f>VLOOKUP(A768,VBMA!$A:$AF,16,0)/100</f>
        <v>0.01121</v>
      </c>
      <c r="O768" s="191">
        <f>VLOOKUP(A768,VBMA!$A:$AF,19,0)/100</f>
        <v>0.01537</v>
      </c>
      <c r="P768" s="191">
        <f>VLOOKUP(A768,VBMA!$A:$AF,22,0)/100</f>
        <v>0.02211</v>
      </c>
      <c r="Q768" s="191">
        <f>VLOOKUP(A768,VBMA!$A:$AF,25,0)/100</f>
        <v>0.02545</v>
      </c>
      <c r="R768" s="191">
        <f>VLOOKUP(A768,VBMA!$A:$AF,28,0)/100</f>
        <v>0.02828</v>
      </c>
      <c r="S768" s="191">
        <f>VLOOKUP(A768,VBMA!$A:$AF,31,0)/100</f>
        <v>0.02988</v>
      </c>
    </row>
    <row r="769" ht="15.75" customHeight="1">
      <c r="A769" s="108">
        <f>VBMA!A768</f>
        <v>44610</v>
      </c>
      <c r="B769" s="148">
        <f>VLOOKUP(A769,'VNIBOR đã xử lý'!$A:$T,12,0)</f>
        <v>0.007925978648</v>
      </c>
      <c r="C769" s="148">
        <f>VLOOKUP(A769,'VNIBOR đã xử lý'!$A:$T,13,0)</f>
        <v>0.008142704626</v>
      </c>
      <c r="D769" s="148">
        <f>VLOOKUP(A769,'VNIBOR đã xử lý'!$A:$T,14,0)</f>
        <v>0.00801886121</v>
      </c>
      <c r="E769" s="148">
        <f>VLOOKUP(A769,'VNIBOR đã xử lý'!$A:$T,15,0)</f>
        <v>0.00786405694</v>
      </c>
      <c r="F769" s="148">
        <f>VLOOKUP(A769,'VNIBOR đã xử lý'!$A:$T,16,0)</f>
        <v>0.00786405694</v>
      </c>
      <c r="G769" s="148">
        <f>VLOOKUP(A769,'VNIBOR đã xử lý'!$A:$T,17,0)</f>
        <v>0.007925978648</v>
      </c>
      <c r="H769" s="148">
        <f>VLOOKUP(A769,'VNIBOR đã xử lý'!$A:$T,18,0)</f>
        <v>0.008142704626</v>
      </c>
      <c r="I769" s="148">
        <f>VLOOKUP(A769,'VNIBOR đã xử lý'!$A:$T,19,0)</f>
        <v>0.008421352313</v>
      </c>
      <c r="J769" s="191">
        <f>VLOOKUP(A769,VBMA!$A:$AF,4,0)/100</f>
        <v>0.0087</v>
      </c>
      <c r="K769" s="191">
        <f>VLOOKUP(A769,VBMA!$A:$AF,7,0)/100</f>
        <v>0.00965</v>
      </c>
      <c r="L769" s="191">
        <f>VLOOKUP(A769,VBMA!$A:$AF,10,0)/100</f>
        <v>0.01049</v>
      </c>
      <c r="M769" s="191">
        <f>VLOOKUP(A769,VBMA!$A:$AF,13,0)/100</f>
        <v>0.0108</v>
      </c>
      <c r="N769" s="191">
        <f>VLOOKUP(A769,VBMA!$A:$AF,16,0)/100</f>
        <v>0.01112</v>
      </c>
      <c r="O769" s="191">
        <f>VLOOKUP(A769,VBMA!$A:$AF,19,0)/100</f>
        <v>0.015</v>
      </c>
      <c r="P769" s="191">
        <f>VLOOKUP(A769,VBMA!$A:$AF,22,0)/100</f>
        <v>0.02197</v>
      </c>
      <c r="Q769" s="191">
        <f>VLOOKUP(A769,VBMA!$A:$AF,25,0)/100</f>
        <v>0.0254</v>
      </c>
      <c r="R769" s="191">
        <f>VLOOKUP(A769,VBMA!$A:$AF,28,0)/100</f>
        <v>0.02828</v>
      </c>
      <c r="S769" s="191">
        <f>VLOOKUP(A769,VBMA!$A:$AF,31,0)/100</f>
        <v>0.02988</v>
      </c>
    </row>
    <row r="770" ht="15.75" customHeight="1">
      <c r="A770" s="108">
        <f>VBMA!A769</f>
        <v>44609</v>
      </c>
      <c r="B770" s="148">
        <f>VLOOKUP(A770,'VNIBOR đã xử lý'!$A:$T,12,0)</f>
        <v>0.007301428571</v>
      </c>
      <c r="C770" s="148">
        <f>VLOOKUP(A770,'VNIBOR đã xử lý'!$A:$T,13,0)</f>
        <v>0.007491428571</v>
      </c>
      <c r="D770" s="148">
        <f>VLOOKUP(A770,'VNIBOR đã xử lý'!$A:$T,14,0)</f>
        <v>0.007057142857</v>
      </c>
      <c r="E770" s="148">
        <f>VLOOKUP(A770,'VNIBOR đã xử lý'!$A:$T,15,0)</f>
        <v>0.007057142857</v>
      </c>
      <c r="F770" s="148">
        <f>VLOOKUP(A770,'VNIBOR đã xử lý'!$A:$T,16,0)</f>
        <v>0.006894285714</v>
      </c>
      <c r="G770" s="148">
        <f>VLOOKUP(A770,'VNIBOR đã xử lý'!$A:$T,17,0)</f>
        <v>0.006948571429</v>
      </c>
      <c r="H770" s="148">
        <f>VLOOKUP(A770,'VNIBOR đã xử lý'!$A:$T,18,0)</f>
        <v>0.007165714286</v>
      </c>
      <c r="I770" s="148">
        <f>VLOOKUP(A770,'VNIBOR đã xử lý'!$A:$T,19,0)</f>
        <v>0.007382857143</v>
      </c>
      <c r="J770" s="191">
        <f>VLOOKUP(A770,VBMA!$A:$AF,4,0)/100</f>
        <v>0.0076</v>
      </c>
      <c r="K770" s="191">
        <f>VLOOKUP(A770,VBMA!$A:$AF,7,0)/100</f>
        <v>0.0094</v>
      </c>
      <c r="L770" s="191">
        <f>VLOOKUP(A770,VBMA!$A:$AF,10,0)/100</f>
        <v>0.01015</v>
      </c>
      <c r="M770" s="191">
        <f>VLOOKUP(A770,VBMA!$A:$AF,13,0)/100</f>
        <v>0.01072</v>
      </c>
      <c r="N770" s="191">
        <f>VLOOKUP(A770,VBMA!$A:$AF,16,0)/100</f>
        <v>0.0113</v>
      </c>
      <c r="O770" s="191">
        <f>VLOOKUP(A770,VBMA!$A:$AF,19,0)/100</f>
        <v>0.01533</v>
      </c>
      <c r="P770" s="191">
        <f>VLOOKUP(A770,VBMA!$A:$AF,22,0)/100</f>
        <v>0.02226</v>
      </c>
      <c r="Q770" s="191">
        <f>VLOOKUP(A770,VBMA!$A:$AF,25,0)/100</f>
        <v>0.02564</v>
      </c>
      <c r="R770" s="191">
        <f>VLOOKUP(A770,VBMA!$A:$AF,28,0)/100</f>
        <v>0.02821</v>
      </c>
      <c r="S770" s="191">
        <f>VLOOKUP(A770,VBMA!$A:$AF,31,0)/100</f>
        <v>0.02975</v>
      </c>
    </row>
    <row r="771" ht="15.75" customHeight="1">
      <c r="A771" s="108">
        <f>VBMA!A770</f>
        <v>44608</v>
      </c>
      <c r="B771" s="148">
        <f>VLOOKUP(A771,'VNIBOR đã xử lý'!$A:$T,12,0)</f>
        <v>0.006612244898</v>
      </c>
      <c r="C771" s="148">
        <f>VLOOKUP(A771,'VNIBOR đã xử lý'!$A:$T,13,0)</f>
        <v>0.006474489796</v>
      </c>
      <c r="D771" s="148">
        <f>VLOOKUP(A771,'VNIBOR đã xử lý'!$A:$T,14,0)</f>
        <v>0.006084183673</v>
      </c>
      <c r="E771" s="148">
        <f>VLOOKUP(A771,'VNIBOR đã xử lý'!$A:$T,15,0)</f>
        <v>0.006084183673</v>
      </c>
      <c r="F771" s="148">
        <f>VLOOKUP(A771,'VNIBOR đã xử lý'!$A:$T,16,0)</f>
        <v>0.005854591837</v>
      </c>
      <c r="G771" s="148">
        <f>VLOOKUP(A771,'VNIBOR đã xử lý'!$A:$T,17,0)</f>
        <v>0.005900510204</v>
      </c>
      <c r="H771" s="148">
        <f>VLOOKUP(A771,'VNIBOR đã xử lý'!$A:$T,18,0)</f>
        <v>0.006198979592</v>
      </c>
      <c r="I771" s="148">
        <f>VLOOKUP(A771,'VNIBOR đã xử lý'!$A:$T,19,0)</f>
        <v>0.006474489796</v>
      </c>
      <c r="J771" s="191">
        <f>VLOOKUP(A771,VBMA!$A:$AF,4,0)/100</f>
        <v>0.00675</v>
      </c>
      <c r="K771" s="191">
        <f>VLOOKUP(A771,VBMA!$A:$AF,7,0)/100</f>
        <v>0.00811</v>
      </c>
      <c r="L771" s="191">
        <f>VLOOKUP(A771,VBMA!$A:$AF,10,0)/100</f>
        <v>0.00837</v>
      </c>
      <c r="M771" s="191">
        <f>VLOOKUP(A771,VBMA!$A:$AF,13,0)/100</f>
        <v>0.00912</v>
      </c>
      <c r="N771" s="191">
        <f>VLOOKUP(A771,VBMA!$A:$AF,16,0)/100</f>
        <v>0.00987</v>
      </c>
      <c r="O771" s="191">
        <f>VLOOKUP(A771,VBMA!$A:$AF,19,0)/100</f>
        <v>0.01406</v>
      </c>
      <c r="P771" s="191">
        <f>VLOOKUP(A771,VBMA!$A:$AF,22,0)/100</f>
        <v>0.02155</v>
      </c>
      <c r="Q771" s="191">
        <f>VLOOKUP(A771,VBMA!$A:$AF,25,0)/100</f>
        <v>0.02492</v>
      </c>
      <c r="R771" s="191">
        <f>VLOOKUP(A771,VBMA!$A:$AF,28,0)/100</f>
        <v>0.02821</v>
      </c>
      <c r="S771" s="191">
        <f>VLOOKUP(A771,VBMA!$A:$AF,31,0)/100</f>
        <v>0.02975</v>
      </c>
    </row>
    <row r="772" ht="15.75" customHeight="1">
      <c r="A772" s="108">
        <f>VBMA!A771</f>
        <v>44607</v>
      </c>
      <c r="B772" s="148">
        <f>VLOOKUP(A772,'VNIBOR đã xử lý'!$A:$T,12,0)</f>
        <v>0.005916666667</v>
      </c>
      <c r="C772" s="148">
        <f>VLOOKUP(A772,'VNIBOR đã xử lý'!$A:$T,13,0)</f>
        <v>0.005791666667</v>
      </c>
      <c r="D772" s="148">
        <f>VLOOKUP(A772,'VNIBOR đã xử lý'!$A:$T,14,0)</f>
        <v>0.005416666667</v>
      </c>
      <c r="E772" s="148">
        <f>VLOOKUP(A772,'VNIBOR đã xử lý'!$A:$T,15,0)</f>
        <v>0.005458333333</v>
      </c>
      <c r="F772" s="148">
        <f>VLOOKUP(A772,'VNIBOR đã xử lý'!$A:$T,16,0)</f>
        <v>0.00525</v>
      </c>
      <c r="G772" s="148">
        <f>VLOOKUP(A772,'VNIBOR đã xử lý'!$A:$T,17,0)</f>
        <v>0.005291666667</v>
      </c>
      <c r="H772" s="148">
        <f>VLOOKUP(A772,'VNIBOR đã xử lý'!$A:$T,18,0)</f>
        <v>0.005583333333</v>
      </c>
      <c r="I772" s="148">
        <f>VLOOKUP(A772,'VNIBOR đã xử lý'!$A:$T,19,0)</f>
        <v>0.005791666667</v>
      </c>
      <c r="J772" s="191">
        <f>VLOOKUP(A772,VBMA!$A:$AF,4,0)/100</f>
        <v>0.006</v>
      </c>
      <c r="K772" s="191">
        <f>VLOOKUP(A772,VBMA!$A:$AF,7,0)/100</f>
        <v>0.00741</v>
      </c>
      <c r="L772" s="191">
        <f>VLOOKUP(A772,VBMA!$A:$AF,10,0)/100</f>
        <v>0.00779</v>
      </c>
      <c r="M772" s="191">
        <f>VLOOKUP(A772,VBMA!$A:$AF,13,0)/100</f>
        <v>0.00866</v>
      </c>
      <c r="N772" s="191">
        <f>VLOOKUP(A772,VBMA!$A:$AF,16,0)/100</f>
        <v>0.00952</v>
      </c>
      <c r="O772" s="191">
        <f>VLOOKUP(A772,VBMA!$A:$AF,19,0)/100</f>
        <v>0.01397</v>
      </c>
      <c r="P772" s="191">
        <f>VLOOKUP(A772,VBMA!$A:$AF,22,0)/100</f>
        <v>0.02165</v>
      </c>
      <c r="Q772" s="191">
        <f>VLOOKUP(A772,VBMA!$A:$AF,25,0)/100</f>
        <v>0.02506</v>
      </c>
      <c r="R772" s="191">
        <f>VLOOKUP(A772,VBMA!$A:$AF,28,0)/100</f>
        <v>0.0281</v>
      </c>
      <c r="S772" s="191">
        <f>VLOOKUP(A772,VBMA!$A:$AF,31,0)/100</f>
        <v>0.02969</v>
      </c>
    </row>
    <row r="773" ht="15.75" customHeight="1">
      <c r="A773" s="108">
        <f>VBMA!A772</f>
        <v>44606</v>
      </c>
      <c r="B773" s="148">
        <f>VLOOKUP(A773,'VNIBOR đã xử lý'!$A:$T,12,0)</f>
        <v>0.00578</v>
      </c>
      <c r="C773" s="148">
        <f>VLOOKUP(A773,'VNIBOR đã xử lý'!$A:$T,13,0)</f>
        <v>0.005542465753</v>
      </c>
      <c r="D773" s="148">
        <f>VLOOKUP(A773,'VNIBOR đã xử lý'!$A:$T,14,0)</f>
        <v>0.005186164384</v>
      </c>
      <c r="E773" s="148">
        <f>VLOOKUP(A773,'VNIBOR đã xử lý'!$A:$T,15,0)</f>
        <v>0.005265342466</v>
      </c>
      <c r="F773" s="148">
        <f>VLOOKUP(A773,'VNIBOR đã xử lý'!$A:$T,16,0)</f>
        <v>0.005106986301</v>
      </c>
      <c r="G773" s="148">
        <f>VLOOKUP(A773,'VNIBOR đã xử lý'!$A:$T,17,0)</f>
        <v>0.005146575342</v>
      </c>
      <c r="H773" s="148">
        <f>VLOOKUP(A773,'VNIBOR đã xử lý'!$A:$T,18,0)</f>
        <v>0.005304931507</v>
      </c>
      <c r="I773" s="148">
        <f>VLOOKUP(A773,'VNIBOR đã xử lý'!$A:$T,19,0)</f>
        <v>0.005542465753</v>
      </c>
      <c r="J773" s="191">
        <f>VLOOKUP(A773,VBMA!$A:$AF,4,0)/100</f>
        <v>0.00578</v>
      </c>
      <c r="K773" s="191">
        <f>VLOOKUP(A773,VBMA!$A:$AF,7,0)/100</f>
        <v>0.00698</v>
      </c>
      <c r="L773" s="191">
        <f>VLOOKUP(A773,VBMA!$A:$AF,10,0)/100</f>
        <v>0.00763</v>
      </c>
      <c r="M773" s="191">
        <f>VLOOKUP(A773,VBMA!$A:$AF,13,0)/100</f>
        <v>0.00844</v>
      </c>
      <c r="N773" s="191">
        <f>VLOOKUP(A773,VBMA!$A:$AF,16,0)/100</f>
        <v>0.00925</v>
      </c>
      <c r="O773" s="191">
        <f>VLOOKUP(A773,VBMA!$A:$AF,19,0)/100</f>
        <v>0.01364</v>
      </c>
      <c r="P773" s="191">
        <f>VLOOKUP(A773,VBMA!$A:$AF,22,0)/100</f>
        <v>0.02139</v>
      </c>
      <c r="Q773" s="191">
        <f>VLOOKUP(A773,VBMA!$A:$AF,25,0)/100</f>
        <v>0.02482</v>
      </c>
      <c r="R773" s="191">
        <f>VLOOKUP(A773,VBMA!$A:$AF,28,0)/100</f>
        <v>0.02813</v>
      </c>
      <c r="S773" s="191">
        <f>VLOOKUP(A773,VBMA!$A:$AF,31,0)/100</f>
        <v>0.02975</v>
      </c>
    </row>
    <row r="774" ht="15.75" customHeight="1">
      <c r="A774" s="108">
        <f>VBMA!A773</f>
        <v>44603</v>
      </c>
      <c r="B774" s="148">
        <f>VLOOKUP(A774,'VNIBOR đã xử lý'!$A:$T,12,0)</f>
        <v>0.0054</v>
      </c>
      <c r="C774" s="148">
        <f>VLOOKUP(A774,'VNIBOR đã xử lý'!$A:$T,13,0)</f>
        <v>0.00542</v>
      </c>
      <c r="D774" s="148">
        <f>VLOOKUP(A774,'VNIBOR đã xử lý'!$A:$T,14,0)</f>
        <v>0.00512</v>
      </c>
      <c r="E774" s="148">
        <f>VLOOKUP(A774,'VNIBOR đã xử lý'!$A:$T,15,0)</f>
        <v>0.00522</v>
      </c>
      <c r="F774" s="148">
        <f>VLOOKUP(A774,'VNIBOR đã xử lý'!$A:$T,16,0)</f>
        <v>0.00514</v>
      </c>
      <c r="G774" s="148">
        <f>VLOOKUP(A774,'VNIBOR đã xử lý'!$A:$T,17,0)</f>
        <v>0.00514</v>
      </c>
      <c r="H774" s="148">
        <f>VLOOKUP(A774,'VNIBOR đã xử lý'!$A:$T,18,0)</f>
        <v>0.00526</v>
      </c>
      <c r="I774" s="148">
        <f>VLOOKUP(A774,'VNIBOR đã xử lý'!$A:$T,19,0)</f>
        <v>0.00544</v>
      </c>
      <c r="J774" s="191">
        <f>VLOOKUP(A774,VBMA!$A:$AF,4,0)/100</f>
        <v>0.00562</v>
      </c>
      <c r="K774" s="191">
        <f>VLOOKUP(A774,VBMA!$A:$AF,7,0)/100</f>
        <v>0.00682</v>
      </c>
      <c r="L774" s="191">
        <f>VLOOKUP(A774,VBMA!$A:$AF,10,0)/100</f>
        <v>0.00777</v>
      </c>
      <c r="M774" s="191">
        <f>VLOOKUP(A774,VBMA!$A:$AF,13,0)/100</f>
        <v>0.00855</v>
      </c>
      <c r="N774" s="191">
        <f>VLOOKUP(A774,VBMA!$A:$AF,16,0)/100</f>
        <v>0.00933</v>
      </c>
      <c r="O774" s="191">
        <f>VLOOKUP(A774,VBMA!$A:$AF,19,0)/100</f>
        <v>0.01376</v>
      </c>
      <c r="P774" s="191">
        <f>VLOOKUP(A774,VBMA!$A:$AF,22,0)/100</f>
        <v>0.02146</v>
      </c>
      <c r="Q774" s="191">
        <f>VLOOKUP(A774,VBMA!$A:$AF,25,0)/100</f>
        <v>0.02488</v>
      </c>
      <c r="R774" s="191">
        <f>VLOOKUP(A774,VBMA!$A:$AF,28,0)/100</f>
        <v>0.02826</v>
      </c>
      <c r="S774" s="191">
        <f>VLOOKUP(A774,VBMA!$A:$AF,31,0)/100</f>
        <v>0.03006</v>
      </c>
    </row>
    <row r="775" ht="15.75" customHeight="1">
      <c r="A775" s="108">
        <f>VBMA!A774</f>
        <v>44602</v>
      </c>
      <c r="B775" s="148">
        <f>VLOOKUP(A775,'VNIBOR đã xử lý'!$A:$T,12,0)</f>
        <v>0.005221328671</v>
      </c>
      <c r="C775" s="148">
        <f>VLOOKUP(A775,'VNIBOR đã xử lý'!$A:$T,13,0)</f>
        <v>0.005164160839</v>
      </c>
      <c r="D775" s="148">
        <f>VLOOKUP(A775,'VNIBOR đã xử lý'!$A:$T,14,0)</f>
        <v>0.005145104895</v>
      </c>
      <c r="E775" s="148">
        <f>VLOOKUP(A775,'VNIBOR đã xử lý'!$A:$T,15,0)</f>
        <v>0.004954545455</v>
      </c>
      <c r="F775" s="148">
        <f>VLOOKUP(A775,'VNIBOR đã xử lý'!$A:$T,16,0)</f>
        <v>0.004973601399</v>
      </c>
      <c r="G775" s="148">
        <f>VLOOKUP(A775,'VNIBOR đã xử lý'!$A:$T,17,0)</f>
        <v>0.004973601399</v>
      </c>
      <c r="H775" s="148">
        <f>VLOOKUP(A775,'VNIBOR đã xử lý'!$A:$T,18,0)</f>
        <v>0.005145104895</v>
      </c>
      <c r="I775" s="148">
        <f>VLOOKUP(A775,'VNIBOR đã xử lý'!$A:$T,19,0)</f>
        <v>0.005297552448</v>
      </c>
      <c r="J775" s="191">
        <f>VLOOKUP(A775,VBMA!$A:$AF,4,0)/100</f>
        <v>0.00545</v>
      </c>
      <c r="K775" s="191">
        <f>VLOOKUP(A775,VBMA!$A:$AF,7,0)/100</f>
        <v>0.00678</v>
      </c>
      <c r="L775" s="191">
        <f>VLOOKUP(A775,VBMA!$A:$AF,10,0)/100</f>
        <v>0.00742</v>
      </c>
      <c r="M775" s="191">
        <f>VLOOKUP(A775,VBMA!$A:$AF,13,0)/100</f>
        <v>0.00837</v>
      </c>
      <c r="N775" s="191">
        <f>VLOOKUP(A775,VBMA!$A:$AF,16,0)/100</f>
        <v>0.00931</v>
      </c>
      <c r="O775" s="191">
        <f>VLOOKUP(A775,VBMA!$A:$AF,19,0)/100</f>
        <v>0.01346</v>
      </c>
      <c r="P775" s="191">
        <f>VLOOKUP(A775,VBMA!$A:$AF,22,0)/100</f>
        <v>0.02129</v>
      </c>
      <c r="Q775" s="191">
        <f>VLOOKUP(A775,VBMA!$A:$AF,25,0)/100</f>
        <v>0.02458</v>
      </c>
      <c r="R775" s="191">
        <f>VLOOKUP(A775,VBMA!$A:$AF,28,0)/100</f>
        <v>0.02788</v>
      </c>
      <c r="S775" s="191">
        <f>VLOOKUP(A775,VBMA!$A:$AF,31,0)/100</f>
        <v>0.03</v>
      </c>
    </row>
    <row r="776" ht="15.75" customHeight="1">
      <c r="A776" s="108">
        <f>VBMA!A775</f>
        <v>44601</v>
      </c>
      <c r="B776" s="148">
        <f>VLOOKUP(A776,'VNIBOR đã xử lý'!$A:$T,12,0)</f>
        <v>0.005382491349</v>
      </c>
      <c r="C776" s="148">
        <f>VLOOKUP(A776,'VNIBOR đã xử lý'!$A:$T,13,0)</f>
        <v>0.005326228374</v>
      </c>
      <c r="D776" s="148">
        <f>VLOOKUP(A776,'VNIBOR đã xử lý'!$A:$T,14,0)</f>
        <v>0.005194948097</v>
      </c>
      <c r="E776" s="148">
        <f>VLOOKUP(A776,'VNIBOR đã xử lý'!$A:$T,15,0)</f>
        <v>0.004857370242</v>
      </c>
      <c r="F776" s="148">
        <f>VLOOKUP(A776,'VNIBOR đã xử lý'!$A:$T,16,0)</f>
        <v>0.004876124567</v>
      </c>
      <c r="G776" s="148">
        <f>VLOOKUP(A776,'VNIBOR đã xử lý'!$A:$T,17,0)</f>
        <v>0.004819861592</v>
      </c>
      <c r="H776" s="148">
        <f>VLOOKUP(A776,'VNIBOR đã xử lý'!$A:$T,18,0)</f>
        <v>0.005007404844</v>
      </c>
      <c r="I776" s="148">
        <f>VLOOKUP(A776,'VNIBOR đã xử lý'!$A:$T,19,0)</f>
        <v>0.005213702422</v>
      </c>
      <c r="J776" s="191">
        <f>VLOOKUP(A776,VBMA!$A:$AF,4,0)/100</f>
        <v>0.00542</v>
      </c>
      <c r="K776" s="191">
        <f>VLOOKUP(A776,VBMA!$A:$AF,7,0)/100</f>
        <v>0.00663</v>
      </c>
      <c r="L776" s="191">
        <f>VLOOKUP(A776,VBMA!$A:$AF,10,0)/100</f>
        <v>0.00728</v>
      </c>
      <c r="M776" s="191">
        <f>VLOOKUP(A776,VBMA!$A:$AF,13,0)/100</f>
        <v>0.00833</v>
      </c>
      <c r="N776" s="191">
        <f>VLOOKUP(A776,VBMA!$A:$AF,16,0)/100</f>
        <v>0.00937</v>
      </c>
      <c r="O776" s="191">
        <f>VLOOKUP(A776,VBMA!$A:$AF,19,0)/100</f>
        <v>0.01355</v>
      </c>
      <c r="P776" s="191">
        <f>VLOOKUP(A776,VBMA!$A:$AF,22,0)/100</f>
        <v>0.02135</v>
      </c>
      <c r="Q776" s="191">
        <f>VLOOKUP(A776,VBMA!$A:$AF,25,0)/100</f>
        <v>0.02457</v>
      </c>
      <c r="R776" s="191">
        <f>VLOOKUP(A776,VBMA!$A:$AF,28,0)/100</f>
        <v>0.02808</v>
      </c>
      <c r="S776" s="191">
        <f>VLOOKUP(A776,VBMA!$A:$AF,31,0)/100</f>
        <v>0.02994</v>
      </c>
    </row>
    <row r="777" ht="15.75" customHeight="1">
      <c r="A777" s="108">
        <f>VBMA!A776</f>
        <v>44600</v>
      </c>
      <c r="B777" s="148">
        <f>VLOOKUP(A777,'VNIBOR đã xử lý'!$A:$T,12,0)</f>
        <v>0.004303309091</v>
      </c>
      <c r="C777" s="148">
        <f>VLOOKUP(A777,'VNIBOR đã xử lý'!$A:$T,13,0)</f>
        <v>0.004533527273</v>
      </c>
      <c r="D777" s="148">
        <f>VLOOKUP(A777,'VNIBOR đã xử lý'!$A:$T,14,0)</f>
        <v>0.0044804</v>
      </c>
      <c r="E777" s="148">
        <f>VLOOKUP(A777,'VNIBOR đã xử lý'!$A:$T,15,0)</f>
        <v>0.004427272727</v>
      </c>
      <c r="F777" s="148">
        <f>VLOOKUP(A777,'VNIBOR đã xử lý'!$A:$T,16,0)</f>
        <v>0.0044804</v>
      </c>
      <c r="G777" s="148">
        <f>VLOOKUP(A777,'VNIBOR đã xử lý'!$A:$T,17,0)</f>
        <v>0.0044804</v>
      </c>
      <c r="H777" s="148">
        <f>VLOOKUP(A777,'VNIBOR đã xử lý'!$A:$T,18,0)</f>
        <v>0.004586654545</v>
      </c>
      <c r="I777" s="148">
        <f>VLOOKUP(A777,'VNIBOR đã xử lý'!$A:$T,19,0)</f>
        <v>0.004728327273</v>
      </c>
      <c r="J777" s="191">
        <f>VLOOKUP(A777,VBMA!$A:$AF,4,0)/100</f>
        <v>0.00487</v>
      </c>
      <c r="K777" s="191">
        <f>VLOOKUP(A777,VBMA!$A:$AF,7,0)/100</f>
        <v>0.00575</v>
      </c>
      <c r="L777" s="191">
        <f>VLOOKUP(A777,VBMA!$A:$AF,10,0)/100</f>
        <v>0.007</v>
      </c>
      <c r="M777" s="191">
        <f>VLOOKUP(A777,VBMA!$A:$AF,13,0)/100</f>
        <v>0.00804</v>
      </c>
      <c r="N777" s="191">
        <f>VLOOKUP(A777,VBMA!$A:$AF,16,0)/100</f>
        <v>0.00909</v>
      </c>
      <c r="O777" s="191">
        <f>VLOOKUP(A777,VBMA!$A:$AF,19,0)/100</f>
        <v>0.01319</v>
      </c>
      <c r="P777" s="191">
        <f>VLOOKUP(A777,VBMA!$A:$AF,22,0)/100</f>
        <v>0.02104</v>
      </c>
      <c r="Q777" s="191">
        <f>VLOOKUP(A777,VBMA!$A:$AF,25,0)/100</f>
        <v>0.02418</v>
      </c>
      <c r="R777" s="191">
        <f>VLOOKUP(A777,VBMA!$A:$AF,28,0)/100</f>
        <v>0.02791</v>
      </c>
      <c r="S777" s="191">
        <f>VLOOKUP(A777,VBMA!$A:$AF,31,0)/100</f>
        <v>0.02961</v>
      </c>
    </row>
    <row r="778" ht="15.75" customHeight="1">
      <c r="A778" s="108">
        <f>VBMA!A777</f>
        <v>44599</v>
      </c>
      <c r="B778" s="148">
        <f>VLOOKUP(A778,'VNIBOR đã xử lý'!$A:$T,12,0)</f>
        <v>0.00387942029</v>
      </c>
      <c r="C778" s="148">
        <f>VLOOKUP(A778,'VNIBOR đã xử lý'!$A:$T,13,0)</f>
        <v>0.004121884058</v>
      </c>
      <c r="D778" s="148">
        <f>VLOOKUP(A778,'VNIBOR đã xử lý'!$A:$T,14,0)</f>
        <v>0.00419115942</v>
      </c>
      <c r="E778" s="148">
        <f>VLOOKUP(A778,'VNIBOR đã xử lý'!$A:$T,15,0)</f>
        <v>0.004156521739</v>
      </c>
      <c r="F778" s="148">
        <f>VLOOKUP(A778,'VNIBOR đã xử lý'!$A:$T,16,0)</f>
        <v>0.004156521739</v>
      </c>
      <c r="G778" s="148">
        <f>VLOOKUP(A778,'VNIBOR đã xử lý'!$A:$T,17,0)</f>
        <v>0.004156521739</v>
      </c>
      <c r="H778" s="148">
        <f>VLOOKUP(A778,'VNIBOR đã xử lý'!$A:$T,18,0)</f>
        <v>0.004225797101</v>
      </c>
      <c r="I778" s="148">
        <f>VLOOKUP(A778,'VNIBOR đã xử lý'!$A:$T,19,0)</f>
        <v>0.004502898551</v>
      </c>
      <c r="J778" s="191">
        <f>VLOOKUP(A778,VBMA!$A:$AF,4,0)/100</f>
        <v>0.00478</v>
      </c>
      <c r="K778" s="191">
        <f>VLOOKUP(A778,VBMA!$A:$AF,7,0)/100</f>
        <v>0.00553</v>
      </c>
      <c r="L778" s="191">
        <f>VLOOKUP(A778,VBMA!$A:$AF,10,0)/100</f>
        <v>0.00667</v>
      </c>
      <c r="M778" s="191">
        <f>VLOOKUP(A778,VBMA!$A:$AF,13,0)/100</f>
        <v>0.00782</v>
      </c>
      <c r="N778" s="191">
        <f>VLOOKUP(A778,VBMA!$A:$AF,16,0)/100</f>
        <v>0.00898</v>
      </c>
      <c r="O778" s="191">
        <f>VLOOKUP(A778,VBMA!$A:$AF,19,0)/100</f>
        <v>0.013</v>
      </c>
      <c r="P778" s="191">
        <f>VLOOKUP(A778,VBMA!$A:$AF,22,0)/100</f>
        <v>0.02094</v>
      </c>
      <c r="Q778" s="191">
        <f>VLOOKUP(A778,VBMA!$A:$AF,25,0)/100</f>
        <v>0.02391</v>
      </c>
      <c r="R778" s="191">
        <f>VLOOKUP(A778,VBMA!$A:$AF,28,0)/100</f>
        <v>0.0279</v>
      </c>
      <c r="S778" s="191">
        <f>VLOOKUP(A778,VBMA!$A:$AF,31,0)/100</f>
        <v>0.02961</v>
      </c>
    </row>
    <row r="779" ht="15.75" customHeight="1">
      <c r="A779" s="108">
        <f>VBMA!A778</f>
        <v>44589</v>
      </c>
      <c r="B779" s="148">
        <f>VLOOKUP(A779,'VNIBOR đã xử lý'!$A:$T,12,0)</f>
        <v>0.003651388889</v>
      </c>
      <c r="C779" s="148">
        <f>VLOOKUP(A779,'VNIBOR đã xử lý'!$A:$T,13,0)</f>
        <v>0.003850555556</v>
      </c>
      <c r="D779" s="148">
        <f>VLOOKUP(A779,'VNIBOR đã xử lý'!$A:$T,14,0)</f>
        <v>0.003983333333</v>
      </c>
      <c r="E779" s="148">
        <f>VLOOKUP(A779,'VNIBOR đã xử lý'!$A:$T,15,0)</f>
        <v>0.004033125</v>
      </c>
      <c r="F779" s="148">
        <f>VLOOKUP(A779,'VNIBOR đã xử lý'!$A:$T,16,0)</f>
        <v>0.003950138889</v>
      </c>
      <c r="G779" s="148">
        <f>VLOOKUP(A779,'VNIBOR đã xử lý'!$A:$T,17,0)</f>
        <v>0.003983333333</v>
      </c>
      <c r="H779" s="148">
        <f>VLOOKUP(A779,'VNIBOR đã xử lý'!$A:$T,18,0)</f>
        <v>0.004315277778</v>
      </c>
      <c r="I779" s="148">
        <f>VLOOKUP(A779,'VNIBOR đã xử lý'!$A:$T,19,0)</f>
        <v>0.004547638889</v>
      </c>
      <c r="J779" s="191">
        <f>VLOOKUP(A779,VBMA!$A:$AF,4,0)/100</f>
        <v>0.00478</v>
      </c>
      <c r="K779" s="191">
        <f>VLOOKUP(A779,VBMA!$A:$AF,7,0)/100</f>
        <v>0.00587</v>
      </c>
      <c r="L779" s="191">
        <f>VLOOKUP(A779,VBMA!$A:$AF,10,0)/100</f>
        <v>0.00705</v>
      </c>
      <c r="M779" s="191">
        <f>VLOOKUP(A779,VBMA!$A:$AF,13,0)/100</f>
        <v>0.008</v>
      </c>
      <c r="N779" s="191">
        <f>VLOOKUP(A779,VBMA!$A:$AF,16,0)/100</f>
        <v>0.00895</v>
      </c>
      <c r="O779" s="191">
        <f>VLOOKUP(A779,VBMA!$A:$AF,19,0)/100</f>
        <v>0.01298</v>
      </c>
      <c r="P779" s="191">
        <f>VLOOKUP(A779,VBMA!$A:$AF,22,0)/100</f>
        <v>0.02091</v>
      </c>
      <c r="Q779" s="191">
        <f>VLOOKUP(A779,VBMA!$A:$AF,25,0)/100</f>
        <v>0.02391</v>
      </c>
      <c r="R779" s="191">
        <f>VLOOKUP(A779,VBMA!$A:$AF,28,0)/100</f>
        <v>0.02788</v>
      </c>
      <c r="S779" s="191">
        <f>VLOOKUP(A779,VBMA!$A:$AF,31,0)/100</f>
        <v>0.02961</v>
      </c>
    </row>
    <row r="780" ht="15.75" customHeight="1">
      <c r="A780" s="108">
        <f>VBMA!A779</f>
        <v>44588</v>
      </c>
      <c r="B780" s="148">
        <f>VLOOKUP(A780,'VNIBOR đã xử lý'!$A:$T,12,0)</f>
        <v>0.003601830986</v>
      </c>
      <c r="C780" s="148">
        <f>VLOOKUP(A780,'VNIBOR đã xử lý'!$A:$T,13,0)</f>
        <v>0.003753309859</v>
      </c>
      <c r="D780" s="148">
        <f>VLOOKUP(A780,'VNIBOR đã xử lý'!$A:$T,14,0)</f>
        <v>0.004073098592</v>
      </c>
      <c r="E780" s="148">
        <f>VLOOKUP(A780,'VNIBOR đã xử lý'!$A:$T,15,0)</f>
        <v>0.00403943662</v>
      </c>
      <c r="F780" s="148">
        <f>VLOOKUP(A780,'VNIBOR đã xử lý'!$A:$T,16,0)</f>
        <v>0.003938450704</v>
      </c>
      <c r="G780" s="148">
        <f>VLOOKUP(A780,'VNIBOR đã xử lý'!$A:$T,17,0)</f>
        <v>0.003972112676</v>
      </c>
      <c r="H780" s="148">
        <f>VLOOKUP(A780,'VNIBOR đã xử lý'!$A:$T,18,0)</f>
        <v>0.004308732394</v>
      </c>
      <c r="I780" s="148">
        <f>VLOOKUP(A780,'VNIBOR đã xử lý'!$A:$T,19,0)</f>
        <v>0.004544366197</v>
      </c>
      <c r="J780" s="191">
        <f>VLOOKUP(A780,VBMA!$A:$AF,4,0)/100</f>
        <v>0.00478</v>
      </c>
      <c r="K780" s="191">
        <f>VLOOKUP(A780,VBMA!$A:$AF,7,0)/100</f>
        <v>0.00587</v>
      </c>
      <c r="L780" s="191">
        <f>VLOOKUP(A780,VBMA!$A:$AF,10,0)/100</f>
        <v>0.007</v>
      </c>
      <c r="M780" s="191">
        <f>VLOOKUP(A780,VBMA!$A:$AF,13,0)/100</f>
        <v>0.00797</v>
      </c>
      <c r="N780" s="191">
        <f>VLOOKUP(A780,VBMA!$A:$AF,16,0)/100</f>
        <v>0.00895</v>
      </c>
      <c r="O780" s="191">
        <f>VLOOKUP(A780,VBMA!$A:$AF,19,0)/100</f>
        <v>0.01297</v>
      </c>
      <c r="P780" s="191">
        <f>VLOOKUP(A780,VBMA!$A:$AF,22,0)/100</f>
        <v>0.0209</v>
      </c>
      <c r="Q780" s="191">
        <f>VLOOKUP(A780,VBMA!$A:$AF,25,0)/100</f>
        <v>0.02389</v>
      </c>
      <c r="R780" s="191">
        <f>VLOOKUP(A780,VBMA!$A:$AF,28,0)/100</f>
        <v>0.02788</v>
      </c>
      <c r="S780" s="191">
        <f>VLOOKUP(A780,VBMA!$A:$AF,31,0)/100</f>
        <v>0.02961</v>
      </c>
    </row>
    <row r="781" ht="15.75" customHeight="1">
      <c r="A781" s="108">
        <f>VBMA!A780</f>
        <v>44587</v>
      </c>
      <c r="B781" s="148">
        <f>VLOOKUP(A781,'VNIBOR đã xử lý'!$A:$T,12,0)</f>
        <v>0.003330469314</v>
      </c>
      <c r="C781" s="148">
        <f>VLOOKUP(A781,'VNIBOR đã xử lý'!$A:$T,13,0)</f>
        <v>0.003623826715</v>
      </c>
      <c r="D781" s="148">
        <f>VLOOKUP(A781,'VNIBOR đã xử lý'!$A:$T,14,0)</f>
        <v>0.003968953069</v>
      </c>
      <c r="E781" s="148">
        <f>VLOOKUP(A781,'VNIBOR đã xử lý'!$A:$T,15,0)</f>
        <v>0.004227797834</v>
      </c>
      <c r="F781" s="148">
        <f>VLOOKUP(A781,'VNIBOR đã xử lý'!$A:$T,16,0)</f>
        <v>0.00410700361</v>
      </c>
      <c r="G781" s="148">
        <f>VLOOKUP(A781,'VNIBOR đã xử lý'!$A:$T,17,0)</f>
        <v>0.004141516245</v>
      </c>
      <c r="H781" s="148">
        <f>VLOOKUP(A781,'VNIBOR đã xử lý'!$A:$T,18,0)</f>
        <v>0.004400361011</v>
      </c>
      <c r="I781" s="148">
        <f>VLOOKUP(A781,'VNIBOR đã xử lý'!$A:$T,19,0)</f>
        <v>0.004590180505</v>
      </c>
      <c r="J781" s="191">
        <f>VLOOKUP(A781,VBMA!$A:$AF,4,0)/100</f>
        <v>0.00478</v>
      </c>
      <c r="K781" s="191">
        <f>VLOOKUP(A781,VBMA!$A:$AF,7,0)/100</f>
        <v>0.00594</v>
      </c>
      <c r="L781" s="191">
        <f>VLOOKUP(A781,VBMA!$A:$AF,10,0)/100</f>
        <v>0.00713</v>
      </c>
      <c r="M781" s="191">
        <f>VLOOKUP(A781,VBMA!$A:$AF,13,0)/100</f>
        <v>0.00806</v>
      </c>
      <c r="N781" s="191">
        <f>VLOOKUP(A781,VBMA!$A:$AF,16,0)/100</f>
        <v>0.00898</v>
      </c>
      <c r="O781" s="191">
        <f>VLOOKUP(A781,VBMA!$A:$AF,19,0)/100</f>
        <v>0.01293</v>
      </c>
      <c r="P781" s="191">
        <f>VLOOKUP(A781,VBMA!$A:$AF,22,0)/100</f>
        <v>0.02077</v>
      </c>
      <c r="Q781" s="191">
        <f>VLOOKUP(A781,VBMA!$A:$AF,25,0)/100</f>
        <v>0.02386</v>
      </c>
      <c r="R781" s="191">
        <f>VLOOKUP(A781,VBMA!$A:$AF,28,0)/100</f>
        <v>0.02788</v>
      </c>
      <c r="S781" s="191">
        <f>VLOOKUP(A781,VBMA!$A:$AF,31,0)/100</f>
        <v>0.02961</v>
      </c>
    </row>
    <row r="782" ht="15.75" customHeight="1">
      <c r="A782" s="108">
        <f>VBMA!A781</f>
        <v>44586</v>
      </c>
      <c r="B782" s="148">
        <f>VLOOKUP(A782,'VNIBOR đã xử lý'!$A:$T,12,0)</f>
        <v>0.003556137184</v>
      </c>
      <c r="C782" s="148">
        <f>VLOOKUP(A782,'VNIBOR đã xử lý'!$A:$T,13,0)</f>
        <v>0.00389566787</v>
      </c>
      <c r="D782" s="148">
        <f>VLOOKUP(A782,'VNIBOR đã xử lý'!$A:$T,14,0)</f>
        <v>0.004181588448</v>
      </c>
      <c r="E782" s="148">
        <f>VLOOKUP(A782,'VNIBOR đã xử lý'!$A:$T,15,0)</f>
        <v>0.00421732852</v>
      </c>
      <c r="F782" s="148">
        <f>VLOOKUP(A782,'VNIBOR đã xử lý'!$A:$T,16,0)</f>
        <v>0.004235198556</v>
      </c>
      <c r="G782" s="148">
        <f>VLOOKUP(A782,'VNIBOR đã xử lý'!$A:$T,17,0)</f>
        <v>0.004270938628</v>
      </c>
      <c r="H782" s="148">
        <f>VLOOKUP(A782,'VNIBOR đã xử lý'!$A:$T,18,0)</f>
        <v>0.004592599278</v>
      </c>
      <c r="I782" s="148">
        <f>VLOOKUP(A782,'VNIBOR đã xử lý'!$A:$T,19,0)</f>
        <v>0.004771299639</v>
      </c>
      <c r="J782" s="191">
        <f>VLOOKUP(A782,VBMA!$A:$AF,4,0)/100</f>
        <v>0.00495</v>
      </c>
      <c r="K782" s="191">
        <f>VLOOKUP(A782,VBMA!$A:$AF,7,0)/100</f>
        <v>0.00603</v>
      </c>
      <c r="L782" s="191">
        <f>VLOOKUP(A782,VBMA!$A:$AF,10,0)/100</f>
        <v>0.00698</v>
      </c>
      <c r="M782" s="191">
        <f>VLOOKUP(A782,VBMA!$A:$AF,13,0)/100</f>
        <v>0.00798</v>
      </c>
      <c r="N782" s="191">
        <f>VLOOKUP(A782,VBMA!$A:$AF,16,0)/100</f>
        <v>0.00897</v>
      </c>
      <c r="O782" s="191">
        <f>VLOOKUP(A782,VBMA!$A:$AF,19,0)/100</f>
        <v>0.01296</v>
      </c>
      <c r="P782" s="191">
        <f>VLOOKUP(A782,VBMA!$A:$AF,22,0)/100</f>
        <v>0.02091</v>
      </c>
      <c r="Q782" s="191">
        <f>VLOOKUP(A782,VBMA!$A:$AF,25,0)/100</f>
        <v>0.02388</v>
      </c>
      <c r="R782" s="191">
        <f>VLOOKUP(A782,VBMA!$A:$AF,28,0)/100</f>
        <v>0.02788</v>
      </c>
      <c r="S782" s="191">
        <f>VLOOKUP(A782,VBMA!$A:$AF,31,0)/100</f>
        <v>0.02961</v>
      </c>
    </row>
    <row r="783" ht="15.75" customHeight="1">
      <c r="A783" s="108">
        <f>VBMA!A782</f>
        <v>44585</v>
      </c>
      <c r="B783" s="148">
        <f>VLOOKUP(A783,'VNIBOR đã xử lý'!$A:$T,12,0)</f>
        <v>0.002563157895</v>
      </c>
      <c r="C783" s="148">
        <f>VLOOKUP(A783,'VNIBOR đã xử lý'!$A:$T,13,0)</f>
        <v>0.003625037594</v>
      </c>
      <c r="D783" s="148">
        <f>VLOOKUP(A783,'VNIBOR đã xử lý'!$A:$T,14,0)</f>
        <v>0.004082744361</v>
      </c>
      <c r="E783" s="148">
        <f>VLOOKUP(A783,'VNIBOR đã xử lý'!$A:$T,15,0)</f>
        <v>0.004265827068</v>
      </c>
      <c r="F783" s="148">
        <f>VLOOKUP(A783,'VNIBOR đã xử lý'!$A:$T,16,0)</f>
        <v>0.004265827068</v>
      </c>
      <c r="G783" s="148">
        <f>VLOOKUP(A783,'VNIBOR đã xử lý'!$A:$T,17,0)</f>
        <v>0.004302443609</v>
      </c>
      <c r="H783" s="148">
        <f>VLOOKUP(A783,'VNIBOR đã xử lý'!$A:$T,18,0)</f>
        <v>0.004577067669</v>
      </c>
      <c r="I783" s="148">
        <f>VLOOKUP(A783,'VNIBOR đã xử lý'!$A:$T,19,0)</f>
        <v>0.004723533835</v>
      </c>
      <c r="J783" s="191">
        <f>VLOOKUP(A783,VBMA!$A:$AF,4,0)/100</f>
        <v>0.00487</v>
      </c>
      <c r="K783" s="191">
        <f>VLOOKUP(A783,VBMA!$A:$AF,7,0)/100</f>
        <v>0.00595</v>
      </c>
      <c r="L783" s="191">
        <f>VLOOKUP(A783,VBMA!$A:$AF,10,0)/100</f>
        <v>0.00691</v>
      </c>
      <c r="M783" s="191">
        <f>VLOOKUP(A783,VBMA!$A:$AF,13,0)/100</f>
        <v>0.00794</v>
      </c>
      <c r="N783" s="191">
        <f>VLOOKUP(A783,VBMA!$A:$AF,16,0)/100</f>
        <v>0.00898</v>
      </c>
      <c r="O783" s="191">
        <f>VLOOKUP(A783,VBMA!$A:$AF,19,0)/100</f>
        <v>0.01295</v>
      </c>
      <c r="P783" s="191">
        <f>VLOOKUP(A783,VBMA!$A:$AF,22,0)/100</f>
        <v>0.0208</v>
      </c>
      <c r="Q783" s="191">
        <f>VLOOKUP(A783,VBMA!$A:$AF,25,0)/100</f>
        <v>0.02383</v>
      </c>
      <c r="R783" s="191">
        <f>VLOOKUP(A783,VBMA!$A:$AF,28,0)/100</f>
        <v>0.02788</v>
      </c>
      <c r="S783" s="191">
        <f>VLOOKUP(A783,VBMA!$A:$AF,31,0)/100</f>
        <v>0.02961</v>
      </c>
    </row>
    <row r="784" ht="15.75" customHeight="1">
      <c r="A784" s="108">
        <f>VBMA!A783</f>
        <v>44582</v>
      </c>
      <c r="B784" s="148">
        <f>VLOOKUP(A784,'VNIBOR đã xử lý'!$A:$T,12,0)</f>
        <v>0.002139701493</v>
      </c>
      <c r="C784" s="148">
        <f>VLOOKUP(A784,'VNIBOR đã xử lý'!$A:$T,13,0)</f>
        <v>0.002903880597</v>
      </c>
      <c r="D784" s="148">
        <f>VLOOKUP(A784,'VNIBOR đã xử lý'!$A:$T,14,0)</f>
        <v>0.00343880597</v>
      </c>
      <c r="E784" s="148">
        <f>VLOOKUP(A784,'VNIBOR đã xử lý'!$A:$T,15,0)</f>
        <v>0.003706268657</v>
      </c>
      <c r="F784" s="148">
        <f>VLOOKUP(A784,'VNIBOR đã xử lý'!$A:$T,16,0)</f>
        <v>0.004164776119</v>
      </c>
      <c r="G784" s="148">
        <f>VLOOKUP(A784,'VNIBOR đã xử lý'!$A:$T,17,0)</f>
        <v>0.004279402985</v>
      </c>
      <c r="H784" s="148">
        <f>VLOOKUP(A784,'VNIBOR đã xử lý'!$A:$T,18,0)</f>
        <v>0.004890746269</v>
      </c>
      <c r="I784" s="148">
        <f>VLOOKUP(A784,'VNIBOR đã xử lý'!$A:$T,19,0)</f>
        <v>0.005005373134</v>
      </c>
      <c r="J784" s="191">
        <f>VLOOKUP(A784,VBMA!$A:$AF,4,0)/100</f>
        <v>0.00512</v>
      </c>
      <c r="K784" s="191">
        <f>VLOOKUP(A784,VBMA!$A:$AF,7,0)/100</f>
        <v>0.00614</v>
      </c>
      <c r="L784" s="191">
        <f>VLOOKUP(A784,VBMA!$A:$AF,10,0)/100</f>
        <v>0.0071</v>
      </c>
      <c r="M784" s="191">
        <f>VLOOKUP(A784,VBMA!$A:$AF,13,0)/100</f>
        <v>0.00802</v>
      </c>
      <c r="N784" s="191">
        <f>VLOOKUP(A784,VBMA!$A:$AF,16,0)/100</f>
        <v>0.00894</v>
      </c>
      <c r="O784" s="191">
        <f>VLOOKUP(A784,VBMA!$A:$AF,19,0)/100</f>
        <v>0.01295</v>
      </c>
      <c r="P784" s="191">
        <f>VLOOKUP(A784,VBMA!$A:$AF,22,0)/100</f>
        <v>0.0208</v>
      </c>
      <c r="Q784" s="191">
        <f>VLOOKUP(A784,VBMA!$A:$AF,25,0)/100</f>
        <v>0.02384</v>
      </c>
      <c r="R784" s="191">
        <f>VLOOKUP(A784,VBMA!$A:$AF,28,0)/100</f>
        <v>0.02788</v>
      </c>
      <c r="S784" s="191">
        <f>VLOOKUP(A784,VBMA!$A:$AF,31,0)/100</f>
        <v>0.02961</v>
      </c>
    </row>
    <row r="785" ht="15.75" customHeight="1">
      <c r="A785" s="108">
        <f>VBMA!A784</f>
        <v>44581</v>
      </c>
      <c r="B785" s="148">
        <f>VLOOKUP(A785,'VNIBOR đã xử lý'!$A:$T,12,0)</f>
        <v>0.00204115942</v>
      </c>
      <c r="C785" s="148">
        <f>VLOOKUP(A785,'VNIBOR đã xử lý'!$A:$T,13,0)</f>
        <v>0.002806594203</v>
      </c>
      <c r="D785" s="148">
        <f>VLOOKUP(A785,'VNIBOR đã xử lý'!$A:$T,14,0)</f>
        <v>0.003316884058</v>
      </c>
      <c r="E785" s="148">
        <f>VLOOKUP(A785,'VNIBOR đã xử lý'!$A:$T,15,0)</f>
        <v>0.003717826087</v>
      </c>
      <c r="F785" s="148">
        <f>VLOOKUP(A785,'VNIBOR đã xử lý'!$A:$T,16,0)</f>
        <v>0.00400942029</v>
      </c>
      <c r="G785" s="148">
        <f>VLOOKUP(A785,'VNIBOR đã xử lý'!$A:$T,17,0)</f>
        <v>0.004191666667</v>
      </c>
      <c r="H785" s="148">
        <f>VLOOKUP(A785,'VNIBOR đã xử lý'!$A:$T,18,0)</f>
        <v>0.004629057971</v>
      </c>
      <c r="I785" s="148">
        <f>VLOOKUP(A785,'VNIBOR đã xử lý'!$A:$T,19,0)</f>
        <v>0.004829528986</v>
      </c>
      <c r="J785" s="191">
        <f>VLOOKUP(A785,VBMA!$A:$AF,4,0)/100</f>
        <v>0.00503</v>
      </c>
      <c r="K785" s="191">
        <f>VLOOKUP(A785,VBMA!$A:$AF,7,0)/100</f>
        <v>0.00613</v>
      </c>
      <c r="L785" s="191">
        <f>VLOOKUP(A785,VBMA!$A:$AF,10,0)/100</f>
        <v>0.00708</v>
      </c>
      <c r="M785" s="191">
        <f>VLOOKUP(A785,VBMA!$A:$AF,13,0)/100</f>
        <v>0.00803</v>
      </c>
      <c r="N785" s="191">
        <f>VLOOKUP(A785,VBMA!$A:$AF,16,0)/100</f>
        <v>0.00899</v>
      </c>
      <c r="O785" s="191">
        <f>VLOOKUP(A785,VBMA!$A:$AF,19,0)/100</f>
        <v>0.01296</v>
      </c>
      <c r="P785" s="191">
        <f>VLOOKUP(A785,VBMA!$A:$AF,22,0)/100</f>
        <v>0.02083</v>
      </c>
      <c r="Q785" s="191">
        <f>VLOOKUP(A785,VBMA!$A:$AF,25,0)/100</f>
        <v>0.02384</v>
      </c>
      <c r="R785" s="191">
        <f>VLOOKUP(A785,VBMA!$A:$AF,28,0)/100</f>
        <v>0.02788</v>
      </c>
      <c r="S785" s="191">
        <f>VLOOKUP(A785,VBMA!$A:$AF,31,0)/100</f>
        <v>0.02961</v>
      </c>
    </row>
    <row r="786" ht="15.75" customHeight="1">
      <c r="A786" s="108">
        <f>VBMA!A785</f>
        <v>44580</v>
      </c>
      <c r="B786" s="148">
        <f>VLOOKUP(A786,'VNIBOR đã xử lý'!$A:$T,12,0)</f>
        <v>0.002068817204</v>
      </c>
      <c r="C786" s="148">
        <f>VLOOKUP(A786,'VNIBOR đã xử lý'!$A:$T,13,0)</f>
        <v>0.002907526882</v>
      </c>
      <c r="D786" s="148">
        <f>VLOOKUP(A786,'VNIBOR đã xử lý'!$A:$T,14,0)</f>
        <v>0.003522580645</v>
      </c>
      <c r="E786" s="148">
        <f>VLOOKUP(A786,'VNIBOR đã xử lý'!$A:$T,15,0)</f>
        <v>0.003802150538</v>
      </c>
      <c r="F786" s="148">
        <f>VLOOKUP(A786,'VNIBOR đã xử lý'!$A:$T,16,0)</f>
        <v>0.004044444444</v>
      </c>
      <c r="G786" s="148">
        <f>VLOOKUP(A786,'VNIBOR đã xử lý'!$A:$T,17,0)</f>
        <v>0.004286738351</v>
      </c>
      <c r="H786" s="148">
        <f>VLOOKUP(A786,'VNIBOR đã xử lý'!$A:$T,18,0)</f>
        <v>0.004789964158</v>
      </c>
      <c r="I786" s="148">
        <f>VLOOKUP(A786,'VNIBOR đã xử lý'!$A:$T,19,0)</f>
        <v>0.004994982079</v>
      </c>
      <c r="J786" s="191">
        <f>VLOOKUP(A786,VBMA!$A:$AF,4,0)/100</f>
        <v>0.0052</v>
      </c>
      <c r="K786" s="191">
        <f>VLOOKUP(A786,VBMA!$A:$AF,7,0)/100</f>
        <v>0.00594</v>
      </c>
      <c r="L786" s="191">
        <f>VLOOKUP(A786,VBMA!$A:$AF,10,0)/100</f>
        <v>0.00712</v>
      </c>
      <c r="M786" s="191">
        <f>VLOOKUP(A786,VBMA!$A:$AF,13,0)/100</f>
        <v>0.00806</v>
      </c>
      <c r="N786" s="191">
        <f>VLOOKUP(A786,VBMA!$A:$AF,16,0)/100</f>
        <v>0.009</v>
      </c>
      <c r="O786" s="191">
        <f>VLOOKUP(A786,VBMA!$A:$AF,19,0)/100</f>
        <v>0.01303</v>
      </c>
      <c r="P786" s="191">
        <f>VLOOKUP(A786,VBMA!$A:$AF,22,0)/100</f>
        <v>0.0208</v>
      </c>
      <c r="Q786" s="191">
        <f>VLOOKUP(A786,VBMA!$A:$AF,25,0)/100</f>
        <v>0.02382</v>
      </c>
      <c r="R786" s="191">
        <f>VLOOKUP(A786,VBMA!$A:$AF,28,0)/100</f>
        <v>0.02791</v>
      </c>
      <c r="S786" s="191">
        <f>VLOOKUP(A786,VBMA!$A:$AF,31,0)/100</f>
        <v>0.02961</v>
      </c>
    </row>
    <row r="787" ht="15.75" customHeight="1">
      <c r="A787" s="108">
        <f>VBMA!A786</f>
        <v>44579</v>
      </c>
      <c r="B787" s="148">
        <f>VLOOKUP(A787,'VNIBOR đã xử lý'!$A:$T,12,0)</f>
        <v>0.002375851852</v>
      </c>
      <c r="C787" s="148">
        <f>VLOOKUP(A787,'VNIBOR đã xử lý'!$A:$T,13,0)</f>
        <v>0.003154148148</v>
      </c>
      <c r="D787" s="148">
        <f>VLOOKUP(A787,'VNIBOR đã xử lý'!$A:$T,14,0)</f>
        <v>0.003789074074</v>
      </c>
      <c r="E787" s="148">
        <f>VLOOKUP(A787,'VNIBOR đã xử lý'!$A:$T,15,0)</f>
        <v>0.004116777778</v>
      </c>
      <c r="F787" s="148">
        <f>VLOOKUP(A787,'VNIBOR đã xử lý'!$A:$T,16,0)</f>
        <v>0.004505925926</v>
      </c>
      <c r="G787" s="148">
        <f>VLOOKUP(A787,'VNIBOR đã xử lý'!$A:$T,17,0)</f>
        <v>0.004710740741</v>
      </c>
      <c r="H787" s="148">
        <f>VLOOKUP(A787,'VNIBOR đã xử lý'!$A:$T,18,0)</f>
        <v>0.005038444444</v>
      </c>
      <c r="I787" s="148">
        <f>VLOOKUP(A787,'VNIBOR đã xử lý'!$A:$T,19,0)</f>
        <v>0.005284222222</v>
      </c>
      <c r="J787" s="191">
        <f>VLOOKUP(A787,VBMA!$A:$AF,4,0)/100</f>
        <v>0.00553</v>
      </c>
      <c r="K787" s="191">
        <f>VLOOKUP(A787,VBMA!$A:$AF,7,0)/100</f>
        <v>0.00621</v>
      </c>
      <c r="L787" s="191">
        <f>VLOOKUP(A787,VBMA!$A:$AF,10,0)/100</f>
        <v>0.00741</v>
      </c>
      <c r="M787" s="191">
        <f>VLOOKUP(A787,VBMA!$A:$AF,13,0)/100</f>
        <v>0.00821</v>
      </c>
      <c r="N787" s="191">
        <f>VLOOKUP(A787,VBMA!$A:$AF,16,0)/100</f>
        <v>0.009</v>
      </c>
      <c r="O787" s="191">
        <f>VLOOKUP(A787,VBMA!$A:$AF,19,0)/100</f>
        <v>0.01298</v>
      </c>
      <c r="P787" s="191">
        <f>VLOOKUP(A787,VBMA!$A:$AF,22,0)/100</f>
        <v>0.02069</v>
      </c>
      <c r="Q787" s="191">
        <f>VLOOKUP(A787,VBMA!$A:$AF,25,0)/100</f>
        <v>0.02378</v>
      </c>
      <c r="R787" s="191">
        <f>VLOOKUP(A787,VBMA!$A:$AF,28,0)/100</f>
        <v>0.02789</v>
      </c>
      <c r="S787" s="191">
        <f>VLOOKUP(A787,VBMA!$A:$AF,31,0)/100</f>
        <v>0.02961</v>
      </c>
    </row>
    <row r="788" ht="15.75" customHeight="1">
      <c r="A788" s="108">
        <f>VBMA!A787</f>
        <v>44578</v>
      </c>
      <c r="B788" s="148">
        <f>VLOOKUP(A788,'VNIBOR đã xử lý'!$A:$T,12,0)</f>
        <v>0.002281608392</v>
      </c>
      <c r="C788" s="148">
        <f>VLOOKUP(A788,'VNIBOR đã xử lý'!$A:$T,13,0)</f>
        <v>0.003093706294</v>
      </c>
      <c r="D788" s="148">
        <f>VLOOKUP(A788,'VNIBOR đã xử lý'!$A:$T,14,0)</f>
        <v>0.003577097902</v>
      </c>
      <c r="E788" s="148">
        <f>VLOOKUP(A788,'VNIBOR đã xử lý'!$A:$T,15,0)</f>
        <v>0.004079825175</v>
      </c>
      <c r="F788" s="148">
        <f>VLOOKUP(A788,'VNIBOR đã xử lý'!$A:$T,16,0)</f>
        <v>0.004408531469</v>
      </c>
      <c r="G788" s="148">
        <f>VLOOKUP(A788,'VNIBOR đã xử lý'!$A:$T,17,0)</f>
        <v>0.004601888112</v>
      </c>
      <c r="H788" s="148">
        <f>VLOOKUP(A788,'VNIBOR đã xử lý'!$A:$T,18,0)</f>
        <v>0.004988601399</v>
      </c>
      <c r="I788" s="148">
        <f>VLOOKUP(A788,'VNIBOR đã xử lý'!$A:$T,19,0)</f>
        <v>0.005259300699</v>
      </c>
      <c r="J788" s="191">
        <f>VLOOKUP(A788,VBMA!$A:$AF,4,0)/100</f>
        <v>0.00553</v>
      </c>
      <c r="K788" s="191">
        <f>VLOOKUP(A788,VBMA!$A:$AF,7,0)/100</f>
        <v>0.00616</v>
      </c>
      <c r="L788" s="191">
        <f>VLOOKUP(A788,VBMA!$A:$AF,10,0)/100</f>
        <v>0.00768</v>
      </c>
      <c r="M788" s="191">
        <f>VLOOKUP(A788,VBMA!$A:$AF,13,0)/100</f>
        <v>0.00843</v>
      </c>
      <c r="N788" s="191">
        <f>VLOOKUP(A788,VBMA!$A:$AF,16,0)/100</f>
        <v>0.00918</v>
      </c>
      <c r="O788" s="191">
        <f>VLOOKUP(A788,VBMA!$A:$AF,19,0)/100</f>
        <v>0.01311</v>
      </c>
      <c r="P788" s="191">
        <f>VLOOKUP(A788,VBMA!$A:$AF,22,0)/100</f>
        <v>0.02079</v>
      </c>
      <c r="Q788" s="191">
        <f>VLOOKUP(A788,VBMA!$A:$AF,25,0)/100</f>
        <v>0.02385</v>
      </c>
      <c r="R788" s="191">
        <f>VLOOKUP(A788,VBMA!$A:$AF,28,0)/100</f>
        <v>0.02789</v>
      </c>
      <c r="S788" s="191">
        <f>VLOOKUP(A788,VBMA!$A:$AF,31,0)/100</f>
        <v>0.02961</v>
      </c>
    </row>
    <row r="789" ht="15.75" customHeight="1">
      <c r="A789" s="108">
        <f>VBMA!A788</f>
        <v>44575</v>
      </c>
      <c r="B789" s="148">
        <f>VLOOKUP(A789,'VNIBOR đã xử lý'!$A:$T,12,0)</f>
        <v>0.002335714286</v>
      </c>
      <c r="C789" s="148">
        <f>VLOOKUP(A789,'VNIBOR đã xử lý'!$A:$T,13,0)</f>
        <v>0.003075357143</v>
      </c>
      <c r="D789" s="148">
        <f>VLOOKUP(A789,'VNIBOR đã xử lý'!$A:$T,14,0)</f>
        <v>0.003464642857</v>
      </c>
      <c r="E789" s="148">
        <f>VLOOKUP(A789,'VNIBOR đã xử lý'!$A:$T,15,0)</f>
        <v>0.004165357143</v>
      </c>
      <c r="F789" s="148">
        <f>VLOOKUP(A789,'VNIBOR đã xử lý'!$A:$T,16,0)</f>
        <v>0.004515714286</v>
      </c>
      <c r="G789" s="148">
        <f>VLOOKUP(A789,'VNIBOR đã xử lý'!$A:$T,17,0)</f>
        <v>0.004788214286</v>
      </c>
      <c r="H789" s="148">
        <f>VLOOKUP(A789,'VNIBOR đã xử lý'!$A:$T,18,0)</f>
        <v>0.004982857143</v>
      </c>
      <c r="I789" s="148">
        <f>VLOOKUP(A789,'VNIBOR đã xử lý'!$A:$T,19,0)</f>
        <v>0.005216428571</v>
      </c>
      <c r="J789" s="191">
        <f>VLOOKUP(A789,VBMA!$A:$AF,4,0)/100</f>
        <v>0.00545</v>
      </c>
      <c r="K789" s="191">
        <f>VLOOKUP(A789,VBMA!$A:$AF,7,0)/100</f>
        <v>0.00616</v>
      </c>
      <c r="L789" s="191">
        <f>VLOOKUP(A789,VBMA!$A:$AF,10,0)/100</f>
        <v>0.00768</v>
      </c>
      <c r="M789" s="191">
        <f>VLOOKUP(A789,VBMA!$A:$AF,13,0)/100</f>
        <v>0.00847</v>
      </c>
      <c r="N789" s="191">
        <f>VLOOKUP(A789,VBMA!$A:$AF,16,0)/100</f>
        <v>0.00925</v>
      </c>
      <c r="O789" s="191">
        <f>VLOOKUP(A789,VBMA!$A:$AF,19,0)/100</f>
        <v>0.01329</v>
      </c>
      <c r="P789" s="191">
        <f>VLOOKUP(A789,VBMA!$A:$AF,22,0)/100</f>
        <v>0.02091</v>
      </c>
      <c r="Q789" s="191">
        <f>VLOOKUP(A789,VBMA!$A:$AF,25,0)/100</f>
        <v>0.02389</v>
      </c>
      <c r="R789" s="191">
        <f>VLOOKUP(A789,VBMA!$A:$AF,28,0)/100</f>
        <v>0.02791</v>
      </c>
      <c r="S789" s="191">
        <f>VLOOKUP(A789,VBMA!$A:$AF,31,0)/100</f>
        <v>0.0297</v>
      </c>
    </row>
    <row r="790" ht="15.75" customHeight="1">
      <c r="A790" s="108">
        <f>VBMA!A789</f>
        <v>44574</v>
      </c>
      <c r="B790" s="148">
        <f>VLOOKUP(A790,'VNIBOR đã xử lý'!$A:$T,12,0)</f>
        <v>0.002532824427</v>
      </c>
      <c r="C790" s="148">
        <f>VLOOKUP(A790,'VNIBOR đã xử lý'!$A:$T,13,0)</f>
        <v>0.003271564885</v>
      </c>
      <c r="D790" s="148">
        <f>VLOOKUP(A790,'VNIBOR đã xử lý'!$A:$T,14,0)</f>
        <v>0.003799236641</v>
      </c>
      <c r="E790" s="148">
        <f>VLOOKUP(A790,'VNIBOR đã xử lý'!$A:$T,15,0)</f>
        <v>0.004179160305</v>
      </c>
      <c r="F790" s="148">
        <f>VLOOKUP(A790,'VNIBOR đã xử lý'!$A:$T,16,0)</f>
        <v>0.00460129771</v>
      </c>
      <c r="G790" s="148">
        <f>VLOOKUP(A790,'VNIBOR đã xử lý'!$A:$T,17,0)</f>
        <v>0.005065648855</v>
      </c>
      <c r="H790" s="148">
        <f>VLOOKUP(A790,'VNIBOR đã xử lý'!$A:$T,18,0)</f>
        <v>0.005276717557</v>
      </c>
      <c r="I790" s="148">
        <f>VLOOKUP(A790,'VNIBOR đã xử lý'!$A:$T,19,0)</f>
        <v>0.005403358779</v>
      </c>
      <c r="J790" s="191">
        <f>VLOOKUP(A790,VBMA!$A:$AF,4,0)/100</f>
        <v>0.00553</v>
      </c>
      <c r="K790" s="191">
        <f>VLOOKUP(A790,VBMA!$A:$AF,7,0)/100</f>
        <v>0.00616</v>
      </c>
      <c r="L790" s="191">
        <f>VLOOKUP(A790,VBMA!$A:$AF,10,0)/100</f>
        <v>0.00765</v>
      </c>
      <c r="M790" s="191">
        <f>VLOOKUP(A790,VBMA!$A:$AF,13,0)/100</f>
        <v>0.00847</v>
      </c>
      <c r="N790" s="191">
        <f>VLOOKUP(A790,VBMA!$A:$AF,16,0)/100</f>
        <v>0.00929</v>
      </c>
      <c r="O790" s="191">
        <f>VLOOKUP(A790,VBMA!$A:$AF,19,0)/100</f>
        <v>0.01341</v>
      </c>
      <c r="P790" s="191">
        <f>VLOOKUP(A790,VBMA!$A:$AF,22,0)/100</f>
        <v>0.02098</v>
      </c>
      <c r="Q790" s="191">
        <f>VLOOKUP(A790,VBMA!$A:$AF,25,0)/100</f>
        <v>0.02392</v>
      </c>
      <c r="R790" s="191">
        <f>VLOOKUP(A790,VBMA!$A:$AF,28,0)/100</f>
        <v>0.02791</v>
      </c>
      <c r="S790" s="191">
        <f>VLOOKUP(A790,VBMA!$A:$AF,31,0)/100</f>
        <v>0.02968</v>
      </c>
    </row>
    <row r="791" ht="15.75" customHeight="1">
      <c r="A791" s="108">
        <f>VBMA!A790</f>
        <v>44573</v>
      </c>
      <c r="B791" s="148">
        <f>VLOOKUP(A791,'VNIBOR đã xử lý'!$A:$T,12,0)</f>
        <v>0.002402037037</v>
      </c>
      <c r="C791" s="148">
        <f>VLOOKUP(A791,'VNIBOR đã xử lý'!$A:$T,13,0)</f>
        <v>0.003249814815</v>
      </c>
      <c r="D791" s="148">
        <f>VLOOKUP(A791,'VNIBOR đã xử lý'!$A:$T,14,0)</f>
        <v>0.00377462963</v>
      </c>
      <c r="E791" s="148">
        <f>VLOOKUP(A791,'VNIBOR đã xử lý'!$A:$T,15,0)</f>
        <v>0.00436</v>
      </c>
      <c r="F791" s="148">
        <f>VLOOKUP(A791,'VNIBOR đã xử lý'!$A:$T,16,0)</f>
        <v>0.004723333333</v>
      </c>
      <c r="G791" s="148">
        <f>VLOOKUP(A791,'VNIBOR đã xử lý'!$A:$T,17,0)</f>
        <v>0.004985740741</v>
      </c>
      <c r="H791" s="148">
        <f>VLOOKUP(A791,'VNIBOR đã xử lý'!$A:$T,18,0)</f>
        <v>0.005167407407</v>
      </c>
      <c r="I791" s="148">
        <f>VLOOKUP(A791,'VNIBOR đã xử lý'!$A:$T,19,0)</f>
        <v>0.005308703704</v>
      </c>
      <c r="J791" s="191">
        <f>VLOOKUP(A791,VBMA!$A:$AF,4,0)/100</f>
        <v>0.00545</v>
      </c>
      <c r="K791" s="191">
        <f>VLOOKUP(A791,VBMA!$A:$AF,7,0)/100</f>
        <v>0.0063</v>
      </c>
      <c r="L791" s="191">
        <f>VLOOKUP(A791,VBMA!$A:$AF,10,0)/100</f>
        <v>0.00765</v>
      </c>
      <c r="M791" s="191">
        <f>VLOOKUP(A791,VBMA!$A:$AF,13,0)/100</f>
        <v>0.00852</v>
      </c>
      <c r="N791" s="191">
        <f>VLOOKUP(A791,VBMA!$A:$AF,16,0)/100</f>
        <v>0.00939</v>
      </c>
      <c r="O791" s="191">
        <f>VLOOKUP(A791,VBMA!$A:$AF,19,0)/100</f>
        <v>0.01349</v>
      </c>
      <c r="P791" s="191">
        <f>VLOOKUP(A791,VBMA!$A:$AF,22,0)/100</f>
        <v>0.02096</v>
      </c>
      <c r="Q791" s="191">
        <f>VLOOKUP(A791,VBMA!$A:$AF,25,0)/100</f>
        <v>0.02395</v>
      </c>
      <c r="R791" s="191">
        <f>VLOOKUP(A791,VBMA!$A:$AF,28,0)/100</f>
        <v>0.02791</v>
      </c>
      <c r="S791" s="191">
        <f>VLOOKUP(A791,VBMA!$A:$AF,31,0)/100</f>
        <v>0.02969</v>
      </c>
    </row>
    <row r="792" ht="15.75" customHeight="1">
      <c r="A792" s="108">
        <f>VBMA!A791</f>
        <v>44572</v>
      </c>
      <c r="B792" s="148">
        <f>VLOOKUP(A792,'VNIBOR đã xử lý'!$A:$T,12,0)</f>
        <v>0.002409057971</v>
      </c>
      <c r="C792" s="148">
        <f>VLOOKUP(A792,'VNIBOR đã xử lý'!$A:$T,13,0)</f>
        <v>0.003317391304</v>
      </c>
      <c r="D792" s="148">
        <f>VLOOKUP(A792,'VNIBOR đã xử lý'!$A:$T,14,0)</f>
        <v>0.003850543478</v>
      </c>
      <c r="E792" s="148">
        <f>VLOOKUP(A792,'VNIBOR đã xử lý'!$A:$T,15,0)</f>
        <v>0.004502173913</v>
      </c>
      <c r="F792" s="148">
        <f>VLOOKUP(A792,'VNIBOR đã xử lý'!$A:$T,16,0)</f>
        <v>0.004739130435</v>
      </c>
      <c r="G792" s="148">
        <f>VLOOKUP(A792,'VNIBOR đã xử lý'!$A:$T,17,0)</f>
        <v>0.004897101449</v>
      </c>
      <c r="H792" s="148">
        <f>VLOOKUP(A792,'VNIBOR đã xử lý'!$A:$T,18,0)</f>
        <v>0.005134057971</v>
      </c>
      <c r="I792" s="148">
        <f>VLOOKUP(A792,'VNIBOR đã xử lý'!$A:$T,19,0)</f>
        <v>0.005292028986</v>
      </c>
      <c r="J792" s="191">
        <f>VLOOKUP(A792,VBMA!$A:$AF,4,0)/100</f>
        <v>0.00545</v>
      </c>
      <c r="K792" s="191">
        <f>VLOOKUP(A792,VBMA!$A:$AF,7,0)/100</f>
        <v>0.00616</v>
      </c>
      <c r="L792" s="191">
        <f>VLOOKUP(A792,VBMA!$A:$AF,10,0)/100</f>
        <v>0.00761</v>
      </c>
      <c r="M792" s="191">
        <f>VLOOKUP(A792,VBMA!$A:$AF,13,0)/100</f>
        <v>0.00846</v>
      </c>
      <c r="N792" s="191">
        <f>VLOOKUP(A792,VBMA!$A:$AF,16,0)/100</f>
        <v>0.0093</v>
      </c>
      <c r="O792" s="191">
        <f>VLOOKUP(A792,VBMA!$A:$AF,19,0)/100</f>
        <v>0.01355</v>
      </c>
      <c r="P792" s="191">
        <f>VLOOKUP(A792,VBMA!$A:$AF,22,0)/100</f>
        <v>0.02103</v>
      </c>
      <c r="Q792" s="191">
        <f>VLOOKUP(A792,VBMA!$A:$AF,25,0)/100</f>
        <v>0.02392</v>
      </c>
      <c r="R792" s="191">
        <f>VLOOKUP(A792,VBMA!$A:$AF,28,0)/100</f>
        <v>0.02791</v>
      </c>
      <c r="S792" s="191">
        <f>VLOOKUP(A792,VBMA!$A:$AF,31,0)/100</f>
        <v>0.02968</v>
      </c>
    </row>
    <row r="793" ht="15.75" customHeight="1">
      <c r="A793" s="108">
        <f>VBMA!A792</f>
        <v>44571</v>
      </c>
      <c r="B793" s="148">
        <f>VLOOKUP(A793,'VNIBOR đã xử lý'!$A:$T,12,0)</f>
        <v>0.002565985401</v>
      </c>
      <c r="C793" s="148">
        <f>VLOOKUP(A793,'VNIBOR đã xử lý'!$A:$T,13,0)</f>
        <v>0.003435109489</v>
      </c>
      <c r="D793" s="148">
        <f>VLOOKUP(A793,'VNIBOR đã xử lý'!$A:$T,14,0)</f>
        <v>0.003973138686</v>
      </c>
      <c r="E793" s="148">
        <f>VLOOKUP(A793,'VNIBOR đã xử lý'!$A:$T,15,0)</f>
        <v>0.004469781022</v>
      </c>
      <c r="F793" s="148">
        <f>VLOOKUP(A793,'VNIBOR đã xử lý'!$A:$T,16,0)</f>
        <v>0.00471810219</v>
      </c>
      <c r="G793" s="148">
        <f>VLOOKUP(A793,'VNIBOR đã xử lý'!$A:$T,17,0)</f>
        <v>0.005173357664</v>
      </c>
      <c r="H793" s="148">
        <f>VLOOKUP(A793,'VNIBOR đã xử lý'!$A:$T,18,0)</f>
        <v>0.005297518248</v>
      </c>
      <c r="I793" s="148">
        <f>VLOOKUP(A793,'VNIBOR đã xử lý'!$A:$T,19,0)</f>
        <v>0.005483759124</v>
      </c>
      <c r="J793" s="191">
        <f>VLOOKUP(A793,VBMA!$A:$AF,4,0)/100</f>
        <v>0.00567</v>
      </c>
      <c r="K793" s="191">
        <f>VLOOKUP(A793,VBMA!$A:$AF,7,0)/100</f>
        <v>0.00616</v>
      </c>
      <c r="L793" s="191">
        <f>VLOOKUP(A793,VBMA!$A:$AF,10,0)/100</f>
        <v>0.00745</v>
      </c>
      <c r="M793" s="191">
        <f>VLOOKUP(A793,VBMA!$A:$AF,13,0)/100</f>
        <v>0.00838</v>
      </c>
      <c r="N793" s="191">
        <f>VLOOKUP(A793,VBMA!$A:$AF,16,0)/100</f>
        <v>0.0093</v>
      </c>
      <c r="O793" s="191">
        <f>VLOOKUP(A793,VBMA!$A:$AF,19,0)/100</f>
        <v>0.01352</v>
      </c>
      <c r="P793" s="191">
        <f>VLOOKUP(A793,VBMA!$A:$AF,22,0)/100</f>
        <v>0.02091</v>
      </c>
      <c r="Q793" s="191">
        <f>VLOOKUP(A793,VBMA!$A:$AF,25,0)/100</f>
        <v>0.02378</v>
      </c>
      <c r="R793" s="191">
        <f>VLOOKUP(A793,VBMA!$A:$AF,28,0)/100</f>
        <v>0.02783</v>
      </c>
      <c r="S793" s="191">
        <f>VLOOKUP(A793,VBMA!$A:$AF,31,0)/100</f>
        <v>0.02966</v>
      </c>
    </row>
    <row r="794" ht="15.75" customHeight="1">
      <c r="A794" s="108">
        <f>VBMA!A793</f>
        <v>44568</v>
      </c>
      <c r="B794" s="148">
        <f>VLOOKUP(A794,'VNIBOR đã xử lý'!$A:$T,12,0)</f>
        <v>0.002547391304</v>
      </c>
      <c r="C794" s="148">
        <f>VLOOKUP(A794,'VNIBOR đã xử lý'!$A:$T,13,0)</f>
        <v>0.003471847826</v>
      </c>
      <c r="D794" s="148">
        <f>VLOOKUP(A794,'VNIBOR đã xử lý'!$A:$T,14,0)</f>
        <v>0.004047065217</v>
      </c>
      <c r="E794" s="148">
        <f>VLOOKUP(A794,'VNIBOR đã xử lý'!$A:$T,15,0)</f>
        <v>0.004540108696</v>
      </c>
      <c r="F794" s="148">
        <f>VLOOKUP(A794,'VNIBOR đã xử lý'!$A:$T,16,0)</f>
        <v>0.004786630435</v>
      </c>
      <c r="G794" s="148">
        <f>VLOOKUP(A794,'VNIBOR đã xử lý'!$A:$T,17,0)</f>
        <v>0.005156413043</v>
      </c>
      <c r="H794" s="148">
        <f>VLOOKUP(A794,'VNIBOR đã xử lý'!$A:$T,18,0)</f>
        <v>0.005341304348</v>
      </c>
      <c r="I794" s="148">
        <f>VLOOKUP(A794,'VNIBOR đã xử lý'!$A:$T,19,0)</f>
        <v>0.005505652174</v>
      </c>
      <c r="J794" s="191">
        <f>VLOOKUP(A794,VBMA!$A:$AF,4,0)/100</f>
        <v>0.00567</v>
      </c>
      <c r="K794" s="191">
        <f>VLOOKUP(A794,VBMA!$A:$AF,7,0)/100</f>
        <v>0.00616</v>
      </c>
      <c r="L794" s="191">
        <f>VLOOKUP(A794,VBMA!$A:$AF,10,0)/100</f>
        <v>0.0072</v>
      </c>
      <c r="M794" s="191">
        <f>VLOOKUP(A794,VBMA!$A:$AF,13,0)/100</f>
        <v>0.00821</v>
      </c>
      <c r="N794" s="191">
        <f>VLOOKUP(A794,VBMA!$A:$AF,16,0)/100</f>
        <v>0.00922</v>
      </c>
      <c r="O794" s="191">
        <f>VLOOKUP(A794,VBMA!$A:$AF,19,0)/100</f>
        <v>0.01314</v>
      </c>
      <c r="P794" s="191">
        <f>VLOOKUP(A794,VBMA!$A:$AF,22,0)/100</f>
        <v>0.02097</v>
      </c>
      <c r="Q794" s="191">
        <f>VLOOKUP(A794,VBMA!$A:$AF,25,0)/100</f>
        <v>0.02366</v>
      </c>
      <c r="R794" s="191">
        <f>VLOOKUP(A794,VBMA!$A:$AF,28,0)/100</f>
        <v>0.02781</v>
      </c>
      <c r="S794" s="191">
        <f>VLOOKUP(A794,VBMA!$A:$AF,31,0)/100</f>
        <v>0.02971</v>
      </c>
    </row>
    <row r="795" ht="15.75" customHeight="1">
      <c r="A795" s="108">
        <f>VBMA!A794</f>
        <v>44567</v>
      </c>
      <c r="B795" s="148">
        <f>VLOOKUP(A795,'VNIBOR đã xử lý'!$A:$T,12,0)</f>
        <v>0.002814893617</v>
      </c>
      <c r="C795" s="148">
        <f>VLOOKUP(A795,'VNIBOR đã xử lý'!$A:$T,13,0)</f>
        <v>0.003458297872</v>
      </c>
      <c r="D795" s="148">
        <f>VLOOKUP(A795,'VNIBOR đã xử lý'!$A:$T,14,0)</f>
        <v>0.004021276596</v>
      </c>
      <c r="E795" s="148">
        <f>VLOOKUP(A795,'VNIBOR đã xử lý'!$A:$T,15,0)</f>
        <v>0.004463617021</v>
      </c>
      <c r="F795" s="148">
        <f>VLOOKUP(A795,'VNIBOR đã xử lý'!$A:$T,16,0)</f>
        <v>0.004785319149</v>
      </c>
      <c r="G795" s="148">
        <f>VLOOKUP(A795,'VNIBOR đã xử lý'!$A:$T,17,0)</f>
        <v>0.005147234043</v>
      </c>
      <c r="H795" s="148">
        <f>VLOOKUP(A795,'VNIBOR đã xử lý'!$A:$T,18,0)</f>
        <v>0.005187446809</v>
      </c>
      <c r="I795" s="148">
        <f>VLOOKUP(A795,'VNIBOR đã xử lý'!$A:$T,19,0)</f>
        <v>0.005428723404</v>
      </c>
      <c r="J795" s="191">
        <f>VLOOKUP(A795,VBMA!$A:$AF,4,0)/100</f>
        <v>0.00567</v>
      </c>
      <c r="K795" s="191">
        <f>VLOOKUP(A795,VBMA!$A:$AF,7,0)/100</f>
        <v>0.00616</v>
      </c>
      <c r="L795" s="191">
        <f>VLOOKUP(A795,VBMA!$A:$AF,10,0)/100</f>
        <v>0.0072</v>
      </c>
      <c r="M795" s="191">
        <f>VLOOKUP(A795,VBMA!$A:$AF,13,0)/100</f>
        <v>0.00822</v>
      </c>
      <c r="N795" s="191">
        <f>VLOOKUP(A795,VBMA!$A:$AF,16,0)/100</f>
        <v>0.00923</v>
      </c>
      <c r="O795" s="191">
        <f>VLOOKUP(A795,VBMA!$A:$AF,19,0)/100</f>
        <v>0.01312</v>
      </c>
      <c r="P795" s="191">
        <f>VLOOKUP(A795,VBMA!$A:$AF,22,0)/100</f>
        <v>0.02092</v>
      </c>
      <c r="Q795" s="191">
        <f>VLOOKUP(A795,VBMA!$A:$AF,25,0)/100</f>
        <v>0.02366</v>
      </c>
      <c r="R795" s="191">
        <f>VLOOKUP(A795,VBMA!$A:$AF,28,0)/100</f>
        <v>0.02781</v>
      </c>
      <c r="S795" s="191">
        <f>VLOOKUP(A795,VBMA!$A:$AF,31,0)/100</f>
        <v>0.0297</v>
      </c>
    </row>
    <row r="796" ht="15.75" customHeight="1">
      <c r="A796" s="108">
        <f>VBMA!A795</f>
        <v>44566</v>
      </c>
      <c r="B796" s="148">
        <f>VLOOKUP(A796,'VNIBOR đã xử lý'!$A:$T,12,0)</f>
        <v>0.003435109489</v>
      </c>
      <c r="C796" s="148">
        <f>VLOOKUP(A796,'VNIBOR đã xử lý'!$A:$T,13,0)</f>
        <v>0.004221459854</v>
      </c>
      <c r="D796" s="148">
        <f>VLOOKUP(A796,'VNIBOR đã xử lý'!$A:$T,14,0)</f>
        <v>0.004511167883</v>
      </c>
      <c r="E796" s="148">
        <f>VLOOKUP(A796,'VNIBOR đã xử lý'!$A:$T,15,0)</f>
        <v>0.004800875912</v>
      </c>
      <c r="F796" s="148">
        <f>VLOOKUP(A796,'VNIBOR đã xử lý'!$A:$T,16,0)</f>
        <v>0.005007810219</v>
      </c>
      <c r="G796" s="148">
        <f>VLOOKUP(A796,'VNIBOR đã xử lý'!$A:$T,17,0)</f>
        <v>0.005131970803</v>
      </c>
      <c r="H796" s="148">
        <f>VLOOKUP(A796,'VNIBOR đã xử lý'!$A:$T,18,0)</f>
        <v>0.005297518248</v>
      </c>
      <c r="I796" s="148">
        <f>VLOOKUP(A796,'VNIBOR đã xử lý'!$A:$T,19,0)</f>
        <v>0.005483759124</v>
      </c>
      <c r="J796" s="191">
        <f>VLOOKUP(A796,VBMA!$A:$AF,4,0)/100</f>
        <v>0.00567</v>
      </c>
      <c r="K796" s="191">
        <f>VLOOKUP(A796,VBMA!$A:$AF,7,0)/100</f>
        <v>0.0063</v>
      </c>
      <c r="L796" s="191">
        <f>VLOOKUP(A796,VBMA!$A:$AF,10,0)/100</f>
        <v>0.00738</v>
      </c>
      <c r="M796" s="191">
        <f>VLOOKUP(A796,VBMA!$A:$AF,13,0)/100</f>
        <v>0.00819</v>
      </c>
      <c r="N796" s="191">
        <f>VLOOKUP(A796,VBMA!$A:$AF,16,0)/100</f>
        <v>0.009</v>
      </c>
      <c r="O796" s="191">
        <f>VLOOKUP(A796,VBMA!$A:$AF,19,0)/100</f>
        <v>0.01321</v>
      </c>
      <c r="P796" s="191">
        <f>VLOOKUP(A796,VBMA!$A:$AF,22,0)/100</f>
        <v>0.02088</v>
      </c>
      <c r="Q796" s="191">
        <f>VLOOKUP(A796,VBMA!$A:$AF,25,0)/100</f>
        <v>0.02369</v>
      </c>
      <c r="R796" s="191">
        <f>VLOOKUP(A796,VBMA!$A:$AF,28,0)/100</f>
        <v>0.02772</v>
      </c>
      <c r="S796" s="191">
        <f>VLOOKUP(A796,VBMA!$A:$AF,31,0)/100</f>
        <v>0.02969</v>
      </c>
    </row>
    <row r="797" ht="15.75" customHeight="1">
      <c r="A797" s="108">
        <f>VBMA!A796</f>
        <v>44565</v>
      </c>
      <c r="B797" s="148">
        <f>VLOOKUP(A797,'VNIBOR đã xử lý'!$A:$T,12,0)</f>
        <v>0.003467266187</v>
      </c>
      <c r="C797" s="148">
        <f>VLOOKUP(A797,'VNIBOR đã xử lý'!$A:$T,13,0)</f>
        <v>0.003936366906</v>
      </c>
      <c r="D797" s="148">
        <f>VLOOKUP(A797,'VNIBOR đã xử lý'!$A:$T,14,0)</f>
        <v>0.004242302158</v>
      </c>
      <c r="E797" s="148">
        <f>VLOOKUP(A797,'VNIBOR đã xử lý'!$A:$T,15,0)</f>
        <v>0.00448705036</v>
      </c>
      <c r="F797" s="148">
        <f>VLOOKUP(A797,'VNIBOR đã xử lý'!$A:$T,16,0)</f>
        <v>0.004650215827</v>
      </c>
      <c r="G797" s="148">
        <f>VLOOKUP(A797,'VNIBOR đã xử lý'!$A:$T,17,0)</f>
        <v>0.004854172662</v>
      </c>
      <c r="H797" s="148">
        <f>VLOOKUP(A797,'VNIBOR đã xử lý'!$A:$T,18,0)</f>
        <v>0.005098920863</v>
      </c>
      <c r="I797" s="148">
        <f>VLOOKUP(A797,'VNIBOR đã xử lý'!$A:$T,19,0)</f>
        <v>0.005384460432</v>
      </c>
      <c r="J797" s="191">
        <f>VLOOKUP(A797,VBMA!$A:$AF,4,0)/100</f>
        <v>0.00567</v>
      </c>
      <c r="K797" s="191">
        <f>VLOOKUP(A797,VBMA!$A:$AF,7,0)/100</f>
        <v>0.00605</v>
      </c>
      <c r="L797" s="191">
        <f>VLOOKUP(A797,VBMA!$A:$AF,10,0)/100</f>
        <v>0.007</v>
      </c>
      <c r="M797" s="191">
        <f>VLOOKUP(A797,VBMA!$A:$AF,13,0)/100</f>
        <v>0.00787</v>
      </c>
      <c r="N797" s="191">
        <f>VLOOKUP(A797,VBMA!$A:$AF,16,0)/100</f>
        <v>0.00874</v>
      </c>
      <c r="O797" s="191">
        <f>VLOOKUP(A797,VBMA!$A:$AF,19,0)/100</f>
        <v>0.01254</v>
      </c>
      <c r="P797" s="191">
        <f>VLOOKUP(A797,VBMA!$A:$AF,22,0)/100</f>
        <v>0.02092</v>
      </c>
      <c r="Q797" s="191">
        <f>VLOOKUP(A797,VBMA!$A:$AF,25,0)/100</f>
        <v>0.02367</v>
      </c>
      <c r="R797" s="191">
        <f>VLOOKUP(A797,VBMA!$A:$AF,28,0)/100</f>
        <v>0.02774</v>
      </c>
      <c r="S797" s="191">
        <f>VLOOKUP(A797,VBMA!$A:$AF,31,0)/100</f>
        <v>0.02966</v>
      </c>
    </row>
    <row r="798" ht="15.75" customHeight="1">
      <c r="A798" s="108">
        <f>VBMA!A797</f>
        <v>44561</v>
      </c>
      <c r="B798" s="148">
        <f>VLOOKUP(A798,'VNIBOR đã xử lý'!$A:$T,12,0)</f>
        <v>0.003585310111</v>
      </c>
      <c r="C798" s="148">
        <f>VLOOKUP(A798,'VNIBOR đã xử lý'!$A:$T,13,0)</f>
        <v>0.003856292852</v>
      </c>
      <c r="D798" s="148">
        <f>VLOOKUP(A798,'VNIBOR đã xử lý'!$A:$T,14,0)</f>
        <v>0.004231499724</v>
      </c>
      <c r="E798" s="148">
        <f>VLOOKUP(A798,'VNIBOR đã xử lý'!$A:$T,15,0)</f>
        <v>0.004439947986</v>
      </c>
      <c r="F798" s="148">
        <f>VLOOKUP(A798,'VNIBOR đã xử lý'!$A:$T,16,0)</f>
        <v>0.004544172118</v>
      </c>
      <c r="G798" s="148">
        <f>VLOOKUP(A798,'VNIBOR đã xử lý'!$A:$T,17,0)</f>
        <v>0.004940223816</v>
      </c>
      <c r="H798" s="148">
        <f>VLOOKUP(A798,'VNIBOR đã xử lý'!$A:$T,18,0)</f>
        <v>0.005169516904</v>
      </c>
      <c r="I798" s="148">
        <f>VLOOKUP(A798,'VNIBOR đã xử lý'!$A:$T,19,0)</f>
        <v>0.005461344472</v>
      </c>
      <c r="J798" s="191">
        <f>VLOOKUP(A798,VBMA!$A:$AF,4,0)/100</f>
        <v>0.00575</v>
      </c>
      <c r="K798" s="191">
        <f>VLOOKUP(A798,VBMA!$A:$AF,7,0)/100</f>
        <v>0.00605</v>
      </c>
      <c r="L798" s="191">
        <f>VLOOKUP(A798,VBMA!$A:$AF,10,0)/100</f>
        <v>0.007</v>
      </c>
      <c r="M798" s="191">
        <f>VLOOKUP(A798,VBMA!$A:$AF,13,0)/100</f>
        <v>0.0078</v>
      </c>
      <c r="N798" s="191">
        <f>VLOOKUP(A798,VBMA!$A:$AF,16,0)/100</f>
        <v>0.0086</v>
      </c>
      <c r="O798" s="191">
        <f>VLOOKUP(A798,VBMA!$A:$AF,19,0)/100</f>
        <v>0.01249</v>
      </c>
      <c r="P798" s="191">
        <f>VLOOKUP(A798,VBMA!$A:$AF,22,0)/100</f>
        <v>0.02099</v>
      </c>
      <c r="Q798" s="191">
        <f>VLOOKUP(A798,VBMA!$A:$AF,25,0)/100</f>
        <v>0.02369</v>
      </c>
      <c r="R798" s="191">
        <f>VLOOKUP(A798,VBMA!$A:$AF,28,0)/100</f>
        <v>0.02774</v>
      </c>
      <c r="S798" s="191">
        <f>VLOOKUP(A798,VBMA!$A:$AF,31,0)/100</f>
        <v>0.02969</v>
      </c>
    </row>
    <row r="799" ht="15.75" customHeight="1">
      <c r="A799" s="108">
        <f>VBMA!A798</f>
        <v>44560</v>
      </c>
      <c r="B799" s="148">
        <f>VLOOKUP(A799,'VNIBOR đã xử lý'!$A:$T,12,0)</f>
        <v>0.001990800753</v>
      </c>
      <c r="C799" s="148">
        <f>VLOOKUP(A799,'VNIBOR đã xử lý'!$A:$T,13,0)</f>
        <v>0.003804641438</v>
      </c>
      <c r="D799" s="148">
        <f>VLOOKUP(A799,'VNIBOR đã xử lý'!$A:$T,14,0)</f>
        <v>0.004114321556</v>
      </c>
      <c r="E799" s="148">
        <f>VLOOKUP(A799,'VNIBOR đã xử lý'!$A:$T,15,0)</f>
        <v>0.004291281622</v>
      </c>
      <c r="F799" s="148">
        <f>VLOOKUP(A799,'VNIBOR đã xử lý'!$A:$T,16,0)</f>
        <v>0.004556721723</v>
      </c>
      <c r="G799" s="148">
        <f>VLOOKUP(A799,'VNIBOR đã xử lý'!$A:$T,17,0)</f>
        <v>0.005087601923</v>
      </c>
      <c r="H799" s="148">
        <f>VLOOKUP(A799,'VNIBOR đã xử lý'!$A:$T,18,0)</f>
        <v>0.005530002091</v>
      </c>
      <c r="I799" s="148">
        <f>VLOOKUP(A799,'VNIBOR đã xử lý'!$A:$T,19,0)</f>
        <v>0.005640602133</v>
      </c>
      <c r="J799" s="191">
        <f>VLOOKUP(A799,VBMA!$A:$AF,4,0)/100</f>
        <v>0.00575</v>
      </c>
      <c r="K799" s="191">
        <f>VLOOKUP(A799,VBMA!$A:$AF,7,0)/100</f>
        <v>0.00605</v>
      </c>
      <c r="L799" s="191">
        <f>VLOOKUP(A799,VBMA!$A:$AF,10,0)/100</f>
        <v>0.007</v>
      </c>
      <c r="M799" s="191">
        <f>VLOOKUP(A799,VBMA!$A:$AF,13,0)/100</f>
        <v>0.00781</v>
      </c>
      <c r="N799" s="191">
        <f>VLOOKUP(A799,VBMA!$A:$AF,16,0)/100</f>
        <v>0.00861</v>
      </c>
      <c r="O799" s="191">
        <f>VLOOKUP(A799,VBMA!$A:$AF,19,0)/100</f>
        <v>0.01248</v>
      </c>
      <c r="P799" s="191">
        <f>VLOOKUP(A799,VBMA!$A:$AF,22,0)/100</f>
        <v>0.02112</v>
      </c>
      <c r="Q799" s="191">
        <f>VLOOKUP(A799,VBMA!$A:$AF,25,0)/100</f>
        <v>0.02369</v>
      </c>
      <c r="R799" s="191">
        <f>VLOOKUP(A799,VBMA!$A:$AF,28,0)/100</f>
        <v>0.02775</v>
      </c>
      <c r="S799" s="191">
        <f>VLOOKUP(A799,VBMA!$A:$AF,31,0)/100</f>
        <v>0.0297</v>
      </c>
    </row>
    <row r="800" ht="15.75" customHeight="1">
      <c r="A800" s="108">
        <f>VBMA!A799</f>
        <v>44559</v>
      </c>
      <c r="B800" s="148">
        <f>VLOOKUP(A800,'VNIBOR đã xử lý'!$A:$T,12,0)</f>
        <v>0.002157284503</v>
      </c>
      <c r="C800" s="148">
        <f>VLOOKUP(A800,'VNIBOR đã xử lý'!$A:$T,13,0)</f>
        <v>0.003447425236</v>
      </c>
      <c r="D800" s="148">
        <f>VLOOKUP(A800,'VNIBOR đã xử lý'!$A:$T,14,0)</f>
        <v>0.003849272349</v>
      </c>
      <c r="E800" s="148">
        <f>VLOOKUP(A800,'VNIBOR đã xử lý'!$A:$T,15,0)</f>
        <v>0.00395502159</v>
      </c>
      <c r="F800" s="148">
        <f>VLOOKUP(A800,'VNIBOR đã xử lý'!$A:$T,16,0)</f>
        <v>0.004272269311</v>
      </c>
      <c r="G800" s="148">
        <f>VLOOKUP(A800,'VNIBOR đã xử lý'!$A:$T,17,0)</f>
        <v>0.004801015513</v>
      </c>
      <c r="H800" s="148">
        <f>VLOOKUP(A800,'VNIBOR đã xử lý'!$A:$T,18,0)</f>
        <v>0.005245162322</v>
      </c>
      <c r="I800" s="148">
        <f>VLOOKUP(A800,'VNIBOR đã xử lý'!$A:$T,19,0)</f>
        <v>0.005498960499</v>
      </c>
      <c r="J800" s="191">
        <f>VLOOKUP(A800,VBMA!$A:$AF,4,0)/100</f>
        <v>0.00575</v>
      </c>
      <c r="K800" s="191">
        <f>VLOOKUP(A800,VBMA!$A:$AF,7,0)/100</f>
        <v>0.00605</v>
      </c>
      <c r="L800" s="191">
        <f>VLOOKUP(A800,VBMA!$A:$AF,10,0)/100</f>
        <v>0.007</v>
      </c>
      <c r="M800" s="191">
        <f>VLOOKUP(A800,VBMA!$A:$AF,13,0)/100</f>
        <v>0.00779</v>
      </c>
      <c r="N800" s="191">
        <f>VLOOKUP(A800,VBMA!$A:$AF,16,0)/100</f>
        <v>0.00859</v>
      </c>
      <c r="O800" s="191">
        <f>VLOOKUP(A800,VBMA!$A:$AF,19,0)/100</f>
        <v>0.01249</v>
      </c>
      <c r="P800" s="191">
        <f>VLOOKUP(A800,VBMA!$A:$AF,22,0)/100</f>
        <v>0.02117</v>
      </c>
      <c r="Q800" s="191">
        <f>VLOOKUP(A800,VBMA!$A:$AF,25,0)/100</f>
        <v>0.02371</v>
      </c>
      <c r="R800" s="191">
        <f>VLOOKUP(A800,VBMA!$A:$AF,28,0)/100</f>
        <v>0.02775</v>
      </c>
      <c r="S800" s="191">
        <f>VLOOKUP(A800,VBMA!$A:$AF,31,0)/100</f>
        <v>0.02971</v>
      </c>
    </row>
    <row r="801" ht="15.75" customHeight="1">
      <c r="A801" s="108">
        <f>VBMA!A800</f>
        <v>44558</v>
      </c>
      <c r="B801" s="148">
        <f>VLOOKUP(A801,'VNIBOR đã xử lý'!$A:$T,12,0)</f>
        <v>0.002340510703</v>
      </c>
      <c r="C801" s="148">
        <f>VLOOKUP(A801,'VNIBOR đã xử lý'!$A:$T,13,0)</f>
        <v>0.003789398281</v>
      </c>
      <c r="D801" s="148">
        <f>VLOOKUP(A801,'VNIBOR đã xử lý'!$A:$T,14,0)</f>
        <v>0.004079175796</v>
      </c>
      <c r="E801" s="148">
        <f>VLOOKUP(A801,'VNIBOR đã xử lý'!$A:$T,15,0)</f>
        <v>0.004279790999</v>
      </c>
      <c r="F801" s="148">
        <f>VLOOKUP(A801,'VNIBOR đã xử lý'!$A:$T,16,0)</f>
        <v>0.004413534468</v>
      </c>
      <c r="G801" s="148">
        <f>VLOOKUP(A801,'VNIBOR đã xử lý'!$A:$T,17,0)</f>
        <v>0.005015380078</v>
      </c>
      <c r="H801" s="148">
        <f>VLOOKUP(A801,'VNIBOR đã xử lý'!$A:$T,18,0)</f>
        <v>0.005572644531</v>
      </c>
      <c r="I801" s="148">
        <f>VLOOKUP(A801,'VNIBOR đã xử lý'!$A:$T,19,0)</f>
        <v>0.005661806843</v>
      </c>
      <c r="J801" s="191">
        <f>VLOOKUP(A801,VBMA!$A:$AF,4,0)/100</f>
        <v>0.00575</v>
      </c>
      <c r="K801" s="191">
        <f>VLOOKUP(A801,VBMA!$A:$AF,7,0)/100</f>
        <v>0.00605</v>
      </c>
      <c r="L801" s="191">
        <f>VLOOKUP(A801,VBMA!$A:$AF,10,0)/100</f>
        <v>0.00696</v>
      </c>
      <c r="M801" s="191">
        <f>VLOOKUP(A801,VBMA!$A:$AF,13,0)/100</f>
        <v>0.00778</v>
      </c>
      <c r="N801" s="191">
        <f>VLOOKUP(A801,VBMA!$A:$AF,16,0)/100</f>
        <v>0.00861</v>
      </c>
      <c r="O801" s="191">
        <f>VLOOKUP(A801,VBMA!$A:$AF,19,0)/100</f>
        <v>0.01245</v>
      </c>
      <c r="P801" s="191">
        <f>VLOOKUP(A801,VBMA!$A:$AF,22,0)/100</f>
        <v>0.02117</v>
      </c>
      <c r="Q801" s="191">
        <f>VLOOKUP(A801,VBMA!$A:$AF,25,0)/100</f>
        <v>0.0237</v>
      </c>
      <c r="R801" s="191">
        <f>VLOOKUP(A801,VBMA!$A:$AF,28,0)/100</f>
        <v>0.02775</v>
      </c>
      <c r="S801" s="191">
        <f>VLOOKUP(A801,VBMA!$A:$AF,31,0)/100</f>
        <v>0.02971</v>
      </c>
    </row>
    <row r="802" ht="15.75" customHeight="1">
      <c r="A802" s="108">
        <f>VBMA!A801</f>
        <v>44557</v>
      </c>
      <c r="B802" s="148">
        <f>VLOOKUP(A802,'VNIBOR đã xử lý'!$A:$T,12,0)</f>
        <v>0.002606760334</v>
      </c>
      <c r="C802" s="148">
        <f>VLOOKUP(A802,'VNIBOR đã xử lý'!$A:$T,13,0)</f>
        <v>0.003533129709</v>
      </c>
      <c r="D802" s="148">
        <f>VLOOKUP(A802,'VNIBOR đã xử lý'!$A:$T,14,0)</f>
        <v>0.003791651395</v>
      </c>
      <c r="E802" s="148">
        <f>VLOOKUP(A802,'VNIBOR đã xử lý'!$A:$T,15,0)</f>
        <v>0.004114803502</v>
      </c>
      <c r="F802" s="148">
        <f>VLOOKUP(A802,'VNIBOR đã xử lý'!$A:$T,16,0)</f>
        <v>0.004330238241</v>
      </c>
      <c r="G802" s="148">
        <f>VLOOKUP(A802,'VNIBOR đã xử lý'!$A:$T,17,0)</f>
        <v>0.00489036856</v>
      </c>
      <c r="H802" s="148">
        <f>VLOOKUP(A802,'VNIBOR đã xử lý'!$A:$T,18,0)</f>
        <v>0.005364324985</v>
      </c>
      <c r="I802" s="148">
        <f>VLOOKUP(A802,'VNIBOR đã xử lý'!$A:$T,19,0)</f>
        <v>0.005558216249</v>
      </c>
      <c r="J802" s="191">
        <f>VLOOKUP(A802,VBMA!$A:$AF,4,0)/100</f>
        <v>0.00575</v>
      </c>
      <c r="K802" s="191">
        <f>VLOOKUP(A802,VBMA!$A:$AF,7,0)/100</f>
        <v>0.00588</v>
      </c>
      <c r="L802" s="191">
        <f>VLOOKUP(A802,VBMA!$A:$AF,10,0)/100</f>
        <v>0.00696</v>
      </c>
      <c r="M802" s="191">
        <f>VLOOKUP(A802,VBMA!$A:$AF,13,0)/100</f>
        <v>0.00771</v>
      </c>
      <c r="N802" s="191">
        <f>VLOOKUP(A802,VBMA!$A:$AF,16,0)/100</f>
        <v>0.00846</v>
      </c>
      <c r="O802" s="191">
        <f>VLOOKUP(A802,VBMA!$A:$AF,19,0)/100</f>
        <v>0.01239</v>
      </c>
      <c r="P802" s="191">
        <f>VLOOKUP(A802,VBMA!$A:$AF,22,0)/100</f>
        <v>0.02096</v>
      </c>
      <c r="Q802" s="191">
        <f>VLOOKUP(A802,VBMA!$A:$AF,25,0)/100</f>
        <v>0.02367</v>
      </c>
      <c r="R802" s="191">
        <f>VLOOKUP(A802,VBMA!$A:$AF,28,0)/100</f>
        <v>0.02775</v>
      </c>
      <c r="S802" s="191">
        <f>VLOOKUP(A802,VBMA!$A:$AF,31,0)/100</f>
        <v>0.02971</v>
      </c>
    </row>
    <row r="803" ht="15.75" customHeight="1">
      <c r="A803" s="108">
        <f>VBMA!A802</f>
        <v>44554</v>
      </c>
      <c r="B803" s="148">
        <f>VLOOKUP(A803,'VNIBOR đã xử lý'!$A:$T,12,0)</f>
        <v>0.002707332567</v>
      </c>
      <c r="C803" s="148">
        <f>VLOOKUP(A803,'VNIBOR đã xử lý'!$A:$T,13,0)</f>
        <v>0.00374184176</v>
      </c>
      <c r="D803" s="148">
        <f>VLOOKUP(A803,'VNIBOR đã xử lý'!$A:$T,14,0)</f>
        <v>0.004094015102</v>
      </c>
      <c r="E803" s="148">
        <f>VLOOKUP(A803,'VNIBOR đã xử lý'!$A:$T,15,0)</f>
        <v>0.004336134274</v>
      </c>
      <c r="F803" s="148">
        <f>VLOOKUP(A803,'VNIBOR đã xử lý'!$A:$T,16,0)</f>
        <v>0.004534231779</v>
      </c>
      <c r="G803" s="148">
        <f>VLOOKUP(A803,'VNIBOR đã xử lý'!$A:$T,17,0)</f>
        <v>0.005062491793</v>
      </c>
      <c r="H803" s="148">
        <f>VLOOKUP(A803,'VNIBOR đã xử lý'!$A:$T,18,0)</f>
        <v>0.005304610965</v>
      </c>
      <c r="I803" s="148">
        <f>VLOOKUP(A803,'VNIBOR đã xử lý'!$A:$T,19,0)</f>
        <v>0.005568740972</v>
      </c>
      <c r="J803" s="191">
        <f>VLOOKUP(A803,VBMA!$A:$AF,4,0)/100</f>
        <v>0.00583</v>
      </c>
      <c r="K803" s="191">
        <f>VLOOKUP(A803,VBMA!$A:$AF,7,0)/100</f>
        <v>0.00584</v>
      </c>
      <c r="L803" s="191">
        <f>VLOOKUP(A803,VBMA!$A:$AF,10,0)/100</f>
        <v>0.00692</v>
      </c>
      <c r="M803" s="191">
        <f>VLOOKUP(A803,VBMA!$A:$AF,13,0)/100</f>
        <v>0.00767</v>
      </c>
      <c r="N803" s="191">
        <f>VLOOKUP(A803,VBMA!$A:$AF,16,0)/100</f>
        <v>0.00843</v>
      </c>
      <c r="O803" s="191">
        <f>VLOOKUP(A803,VBMA!$A:$AF,19,0)/100</f>
        <v>0.01223</v>
      </c>
      <c r="P803" s="191">
        <f>VLOOKUP(A803,VBMA!$A:$AF,22,0)/100</f>
        <v>0.02101</v>
      </c>
      <c r="Q803" s="191">
        <f>VLOOKUP(A803,VBMA!$A:$AF,25,0)/100</f>
        <v>0.02368</v>
      </c>
      <c r="R803" s="191">
        <f>VLOOKUP(A803,VBMA!$A:$AF,28,0)/100</f>
        <v>0.02771</v>
      </c>
      <c r="S803" s="191">
        <f>VLOOKUP(A803,VBMA!$A:$AF,31,0)/100</f>
        <v>0.02971</v>
      </c>
    </row>
    <row r="804" ht="15.75" customHeight="1">
      <c r="A804" s="108">
        <f>VBMA!A803</f>
        <v>44553</v>
      </c>
      <c r="B804" s="148">
        <f>VLOOKUP(A804,'VNIBOR đã xử lý'!$A:$T,12,0)</f>
        <v>0.002667168675</v>
      </c>
      <c r="C804" s="148">
        <f>VLOOKUP(A804,'VNIBOR đã xử lý'!$A:$T,13,0)</f>
        <v>0.003344544846</v>
      </c>
      <c r="D804" s="148">
        <f>VLOOKUP(A804,'VNIBOR đã xử lý'!$A:$T,14,0)</f>
        <v>0.003513888889</v>
      </c>
      <c r="E804" s="148">
        <f>VLOOKUP(A804,'VNIBOR đã xử lý'!$A:$T,15,0)</f>
        <v>0.003767904953</v>
      </c>
      <c r="F804" s="148">
        <f>VLOOKUP(A804,'VNIBOR đã xử lý'!$A:$T,16,0)</f>
        <v>0.00419126506</v>
      </c>
      <c r="G804" s="148">
        <f>VLOOKUP(A804,'VNIBOR đã xử lý'!$A:$T,17,0)</f>
        <v>0.004614625167</v>
      </c>
      <c r="H804" s="148">
        <f>VLOOKUP(A804,'VNIBOR đã xử lý'!$A:$T,18,0)</f>
        <v>0.004826305221</v>
      </c>
      <c r="I804" s="148">
        <f>VLOOKUP(A804,'VNIBOR đã xử lý'!$A:$T,19,0)</f>
        <v>0.005164993307</v>
      </c>
      <c r="J804" s="191">
        <f>VLOOKUP(A804,VBMA!$A:$AF,4,0)/100</f>
        <v>0.0055</v>
      </c>
      <c r="K804" s="191">
        <f>VLOOKUP(A804,VBMA!$A:$AF,7,0)/100</f>
        <v>0.00584</v>
      </c>
      <c r="L804" s="191">
        <f>VLOOKUP(A804,VBMA!$A:$AF,10,0)/100</f>
        <v>0.00692</v>
      </c>
      <c r="M804" s="191">
        <f>VLOOKUP(A804,VBMA!$A:$AF,13,0)/100</f>
        <v>0.00767</v>
      </c>
      <c r="N804" s="191">
        <f>VLOOKUP(A804,VBMA!$A:$AF,16,0)/100</f>
        <v>0.00843</v>
      </c>
      <c r="O804" s="191">
        <f>VLOOKUP(A804,VBMA!$A:$AF,19,0)/100</f>
        <v>0.01221</v>
      </c>
      <c r="P804" s="191">
        <f>VLOOKUP(A804,VBMA!$A:$AF,22,0)/100</f>
        <v>0.021</v>
      </c>
      <c r="Q804" s="191">
        <f>VLOOKUP(A804,VBMA!$A:$AF,25,0)/100</f>
        <v>0.02369</v>
      </c>
      <c r="R804" s="191">
        <f>VLOOKUP(A804,VBMA!$A:$AF,28,0)/100</f>
        <v>0.02773</v>
      </c>
      <c r="S804" s="191">
        <f>VLOOKUP(A804,VBMA!$A:$AF,31,0)/100</f>
        <v>0.02971</v>
      </c>
    </row>
    <row r="805" ht="15.75" customHeight="1">
      <c r="A805" s="108">
        <f>VBMA!A804</f>
        <v>44552</v>
      </c>
      <c r="B805" s="148">
        <f>VLOOKUP(A805,'VNIBOR đã xử lý'!$A:$T,12,0)</f>
        <v>0.002634603401</v>
      </c>
      <c r="C805" s="148">
        <f>VLOOKUP(A805,'VNIBOR đã xử lý'!$A:$T,13,0)</f>
        <v>0.003381420113</v>
      </c>
      <c r="D805" s="148">
        <f>VLOOKUP(A805,'VNIBOR đã xử lý'!$A:$T,14,0)</f>
        <v>0.003671848835</v>
      </c>
      <c r="E805" s="148">
        <f>VLOOKUP(A805,'VNIBOR đã xử lý'!$A:$T,15,0)</f>
        <v>0.004003767374</v>
      </c>
      <c r="F805" s="148">
        <f>VLOOKUP(A805,'VNIBOR đã xử lý'!$A:$T,16,0)</f>
        <v>0.00421121646</v>
      </c>
      <c r="G805" s="148">
        <f>VLOOKUP(A805,'VNIBOR đã xử lý'!$A:$T,17,0)</f>
        <v>0.004605369725</v>
      </c>
      <c r="H805" s="148">
        <f>VLOOKUP(A805,'VNIBOR đã xử lý'!$A:$T,18,0)</f>
        <v>0.00483356372</v>
      </c>
      <c r="I805" s="148">
        <f>VLOOKUP(A805,'VNIBOR đã xử lý'!$A:$T,19,0)</f>
        <v>0.005103247533</v>
      </c>
      <c r="J805" s="191">
        <f>VLOOKUP(A805,VBMA!$A:$AF,4,0)/100</f>
        <v>0.00537</v>
      </c>
      <c r="K805" s="191">
        <f>VLOOKUP(A805,VBMA!$A:$AF,7,0)/100</f>
        <v>0.0058</v>
      </c>
      <c r="L805" s="191">
        <f>VLOOKUP(A805,VBMA!$A:$AF,10,0)/100</f>
        <v>0.00688</v>
      </c>
      <c r="M805" s="191">
        <f>VLOOKUP(A805,VBMA!$A:$AF,13,0)/100</f>
        <v>0.00761</v>
      </c>
      <c r="N805" s="191">
        <f>VLOOKUP(A805,VBMA!$A:$AF,16,0)/100</f>
        <v>0.00835</v>
      </c>
      <c r="O805" s="191">
        <f>VLOOKUP(A805,VBMA!$A:$AF,19,0)/100</f>
        <v>0.01213</v>
      </c>
      <c r="P805" s="191">
        <f>VLOOKUP(A805,VBMA!$A:$AF,22,0)/100</f>
        <v>0.02108</v>
      </c>
      <c r="Q805" s="191">
        <f>VLOOKUP(A805,VBMA!$A:$AF,25,0)/100</f>
        <v>0.02369</v>
      </c>
      <c r="R805" s="191">
        <f>VLOOKUP(A805,VBMA!$A:$AF,28,0)/100</f>
        <v>0.02773</v>
      </c>
      <c r="S805" s="191">
        <f>VLOOKUP(A805,VBMA!$A:$AF,31,0)/100</f>
        <v>0.02969</v>
      </c>
    </row>
    <row r="806" ht="15.75" customHeight="1">
      <c r="A806" s="108">
        <f>VBMA!A805</f>
        <v>44551</v>
      </c>
      <c r="B806" s="148">
        <f>VLOOKUP(A806,'VNIBOR đã xử lý'!$A:$T,12,0)</f>
        <v>0.002023254939</v>
      </c>
      <c r="C806" s="148">
        <f>VLOOKUP(A806,'VNIBOR đã xử lý'!$A:$T,13,0)</f>
        <v>0.002606886171</v>
      </c>
      <c r="D806" s="148">
        <f>VLOOKUP(A806,'VNIBOR đã xử lý'!$A:$T,14,0)</f>
        <v>0.002976519285</v>
      </c>
      <c r="E806" s="148">
        <f>VLOOKUP(A806,'VNIBOR đã xử lý'!$A:$T,15,0)</f>
        <v>0.003365606773</v>
      </c>
      <c r="F806" s="148">
        <f>VLOOKUP(A806,'VNIBOR đã xử lý'!$A:$T,16,0)</f>
        <v>0.003774148636</v>
      </c>
      <c r="G806" s="148">
        <f>VLOOKUP(A806,'VNIBOR đã xử lý'!$A:$T,17,0)</f>
        <v>0.004007601129</v>
      </c>
      <c r="H806" s="148">
        <f>VLOOKUP(A806,'VNIBOR đã xử lý'!$A:$T,18,0)</f>
        <v>0.004279962371</v>
      </c>
      <c r="I806" s="148">
        <f>VLOOKUP(A806,'VNIBOR đã xử lý'!$A:$T,19,0)</f>
        <v>0.004727412982</v>
      </c>
      <c r="J806" s="191">
        <f>VLOOKUP(A806,VBMA!$A:$AF,4,0)/100</f>
        <v>0.00517</v>
      </c>
      <c r="K806" s="191">
        <f>VLOOKUP(A806,VBMA!$A:$AF,7,0)/100</f>
        <v>0.00563</v>
      </c>
      <c r="L806" s="191">
        <f>VLOOKUP(A806,VBMA!$A:$AF,10,0)/100</f>
        <v>0.00681</v>
      </c>
      <c r="M806" s="191">
        <f>VLOOKUP(A806,VBMA!$A:$AF,13,0)/100</f>
        <v>0.00755</v>
      </c>
      <c r="N806" s="191">
        <f>VLOOKUP(A806,VBMA!$A:$AF,16,0)/100</f>
        <v>0.0083</v>
      </c>
      <c r="O806" s="191">
        <f>VLOOKUP(A806,VBMA!$A:$AF,19,0)/100</f>
        <v>0.01212</v>
      </c>
      <c r="P806" s="191">
        <f>VLOOKUP(A806,VBMA!$A:$AF,22,0)/100</f>
        <v>0.02104</v>
      </c>
      <c r="Q806" s="191">
        <f>VLOOKUP(A806,VBMA!$A:$AF,25,0)/100</f>
        <v>0.02375</v>
      </c>
      <c r="R806" s="191">
        <f>VLOOKUP(A806,VBMA!$A:$AF,28,0)/100</f>
        <v>0.02774</v>
      </c>
      <c r="S806" s="191">
        <f>VLOOKUP(A806,VBMA!$A:$AF,31,0)/100</f>
        <v>0.02966</v>
      </c>
    </row>
    <row r="807" ht="15.75" customHeight="1">
      <c r="A807" s="108">
        <f>VBMA!A806</f>
        <v>44550</v>
      </c>
      <c r="B807" s="148">
        <f>VLOOKUP(A807,'VNIBOR đã xử lý'!$A:$T,12,0)</f>
        <v>0.002208679594</v>
      </c>
      <c r="C807" s="148">
        <f>VLOOKUP(A807,'VNIBOR đã xử lý'!$A:$T,13,0)</f>
        <v>0.002592797784</v>
      </c>
      <c r="D807" s="148">
        <f>VLOOKUP(A807,'VNIBOR đã xử lý'!$A:$T,14,0)</f>
        <v>0.002880886427</v>
      </c>
      <c r="E807" s="148">
        <f>VLOOKUP(A807,'VNIBOR đã xử lý'!$A:$T,15,0)</f>
        <v>0.003610710988</v>
      </c>
      <c r="F807" s="148">
        <f>VLOOKUP(A807,'VNIBOR đã xử lý'!$A:$T,16,0)</f>
        <v>0.00393721145</v>
      </c>
      <c r="G807" s="148">
        <f>VLOOKUP(A807,'VNIBOR đã xử lý'!$A:$T,17,0)</f>
        <v>0.004090858726</v>
      </c>
      <c r="H807" s="148">
        <f>VLOOKUP(A807,'VNIBOR đã xử lý'!$A:$T,18,0)</f>
        <v>0.00432132964</v>
      </c>
      <c r="I807" s="148">
        <f>VLOOKUP(A807,'VNIBOR đã xử lý'!$A:$T,19,0)</f>
        <v>0.004763065559</v>
      </c>
      <c r="J807" s="191">
        <f>VLOOKUP(A807,VBMA!$A:$AF,4,0)/100</f>
        <v>0.0052</v>
      </c>
      <c r="K807" s="191">
        <f>VLOOKUP(A807,VBMA!$A:$AF,7,0)/100</f>
        <v>0.00551</v>
      </c>
      <c r="L807" s="191">
        <f>VLOOKUP(A807,VBMA!$A:$AF,10,0)/100</f>
        <v>0.00677</v>
      </c>
      <c r="M807" s="191">
        <f>VLOOKUP(A807,VBMA!$A:$AF,13,0)/100</f>
        <v>0.00748</v>
      </c>
      <c r="N807" s="191">
        <f>VLOOKUP(A807,VBMA!$A:$AF,16,0)/100</f>
        <v>0.0082</v>
      </c>
      <c r="O807" s="191">
        <f>VLOOKUP(A807,VBMA!$A:$AF,19,0)/100</f>
        <v>0.01194</v>
      </c>
      <c r="P807" s="191">
        <f>VLOOKUP(A807,VBMA!$A:$AF,22,0)/100</f>
        <v>0.02089</v>
      </c>
      <c r="Q807" s="191">
        <f>VLOOKUP(A807,VBMA!$A:$AF,25,0)/100</f>
        <v>0.0236</v>
      </c>
      <c r="R807" s="191">
        <f>VLOOKUP(A807,VBMA!$A:$AF,28,0)/100</f>
        <v>0.02772</v>
      </c>
      <c r="S807" s="191">
        <f>VLOOKUP(A807,VBMA!$A:$AF,31,0)/100</f>
        <v>0.02966</v>
      </c>
    </row>
    <row r="808" ht="15.75" customHeight="1">
      <c r="A808" s="108">
        <f>VBMA!A807</f>
        <v>44547</v>
      </c>
      <c r="B808" s="148">
        <f>VLOOKUP(A808,'VNIBOR đã xử lý'!$A:$T,12,0)</f>
        <v>0.001603999123</v>
      </c>
      <c r="C808" s="148">
        <f>VLOOKUP(A808,'VNIBOR đã xử lý'!$A:$T,13,0)</f>
        <v>0.0017949514</v>
      </c>
      <c r="D808" s="148">
        <f>VLOOKUP(A808,'VNIBOR đã xử lý'!$A:$T,14,0)</f>
        <v>0.002138665497</v>
      </c>
      <c r="E808" s="148">
        <f>VLOOKUP(A808,'VNIBOR đã xử lý'!$A:$T,15,0)</f>
        <v>0.002806998465</v>
      </c>
      <c r="F808" s="148">
        <f>VLOOKUP(A808,'VNIBOR đã xử lý'!$A:$T,16,0)</f>
        <v>0.003207998246</v>
      </c>
      <c r="G808" s="148">
        <f>VLOOKUP(A808,'VNIBOR đã xử lý'!$A:$T,17,0)</f>
        <v>0.003494426661</v>
      </c>
      <c r="H808" s="148">
        <f>VLOOKUP(A808,'VNIBOR đã xử lý'!$A:$T,18,0)</f>
        <v>0.003780855076</v>
      </c>
      <c r="I808" s="148">
        <f>VLOOKUP(A808,'VNIBOR đã xử lý'!$A:$T,19,0)</f>
        <v>0.004735616458</v>
      </c>
      <c r="J808" s="191">
        <f>VLOOKUP(A808,VBMA!$A:$AF,4,0)/100</f>
        <v>0.00568</v>
      </c>
      <c r="K808" s="191">
        <f>VLOOKUP(A808,VBMA!$A:$AF,7,0)/100</f>
        <v>0.00551</v>
      </c>
      <c r="L808" s="191">
        <f>VLOOKUP(A808,VBMA!$A:$AF,10,0)/100</f>
        <v>0.00677</v>
      </c>
      <c r="M808" s="191">
        <f>VLOOKUP(A808,VBMA!$A:$AF,13,0)/100</f>
        <v>0.00748</v>
      </c>
      <c r="N808" s="191">
        <f>VLOOKUP(A808,VBMA!$A:$AF,16,0)/100</f>
        <v>0.0082</v>
      </c>
      <c r="O808" s="191">
        <f>VLOOKUP(A808,VBMA!$A:$AF,19,0)/100</f>
        <v>0.01193</v>
      </c>
      <c r="P808" s="191">
        <f>VLOOKUP(A808,VBMA!$A:$AF,22,0)/100</f>
        <v>0.02101</v>
      </c>
      <c r="Q808" s="191">
        <f>VLOOKUP(A808,VBMA!$A:$AF,25,0)/100</f>
        <v>0.02363</v>
      </c>
      <c r="R808" s="191">
        <f>VLOOKUP(A808,VBMA!$A:$AF,28,0)/100</f>
        <v>0.02765</v>
      </c>
      <c r="S808" s="191">
        <f>VLOOKUP(A808,VBMA!$A:$AF,31,0)/100</f>
        <v>0.02966</v>
      </c>
    </row>
    <row r="809" ht="15.75" customHeight="1">
      <c r="A809" s="108">
        <f>VBMA!A808</f>
        <v>44546</v>
      </c>
      <c r="B809" s="148">
        <f>VLOOKUP(A809,'VNIBOR đã xử lý'!$A:$T,12,0)</f>
        <v>0.001322849537</v>
      </c>
      <c r="C809" s="148">
        <f>VLOOKUP(A809,'VNIBOR đã xử lý'!$A:$T,13,0)</f>
        <v>0.00166644682</v>
      </c>
      <c r="D809" s="148">
        <f>VLOOKUP(A809,'VNIBOR đã xử lý'!$A:$T,14,0)</f>
        <v>0.001906964917</v>
      </c>
      <c r="E809" s="148">
        <f>VLOOKUP(A809,'VNIBOR đã xử lý'!$A:$T,15,0)</f>
        <v>0.002594159482</v>
      </c>
      <c r="F809" s="148">
        <f>VLOOKUP(A809,'VNIBOR đã xử lý'!$A:$T,16,0)</f>
        <v>0.002954936628</v>
      </c>
      <c r="G809" s="148">
        <f>VLOOKUP(A809,'VNIBOR đã xử lý'!$A:$T,17,0)</f>
        <v>0.003109555405</v>
      </c>
      <c r="H809" s="148">
        <f>VLOOKUP(A809,'VNIBOR đã xử lý'!$A:$T,18,0)</f>
        <v>0.003367253367</v>
      </c>
      <c r="I809" s="148">
        <f>VLOOKUP(A809,'VNIBOR đã xử lý'!$A:$T,19,0)</f>
        <v>0.004037268068</v>
      </c>
      <c r="J809" s="191">
        <f>VLOOKUP(A809,VBMA!$A:$AF,4,0)/100</f>
        <v>0.0047</v>
      </c>
      <c r="K809" s="191">
        <f>VLOOKUP(A809,VBMA!$A:$AF,7,0)/100</f>
        <v>0.00534</v>
      </c>
      <c r="L809" s="191">
        <f>VLOOKUP(A809,VBMA!$A:$AF,10,0)/100</f>
        <v>0.00673</v>
      </c>
      <c r="M809" s="191">
        <f>VLOOKUP(A809,VBMA!$A:$AF,13,0)/100</f>
        <v>0.00736</v>
      </c>
      <c r="N809" s="191">
        <f>VLOOKUP(A809,VBMA!$A:$AF,16,0)/100</f>
        <v>0.008</v>
      </c>
      <c r="O809" s="191">
        <f>VLOOKUP(A809,VBMA!$A:$AF,19,0)/100</f>
        <v>0.0119</v>
      </c>
      <c r="P809" s="191">
        <f>VLOOKUP(A809,VBMA!$A:$AF,22,0)/100</f>
        <v>0.02088</v>
      </c>
      <c r="Q809" s="191">
        <f>VLOOKUP(A809,VBMA!$A:$AF,25,0)/100</f>
        <v>0.02352</v>
      </c>
      <c r="R809" s="191">
        <f>VLOOKUP(A809,VBMA!$A:$AF,28,0)/100</f>
        <v>0.02788</v>
      </c>
      <c r="S809" s="191">
        <f>VLOOKUP(A809,VBMA!$A:$AF,31,0)/100</f>
        <v>0.02963</v>
      </c>
    </row>
    <row r="810" ht="15.75" customHeight="1">
      <c r="A810" s="108">
        <f>VBMA!A809</f>
        <v>44545</v>
      </c>
      <c r="B810" s="148">
        <f>VLOOKUP(A810,'VNIBOR đã xử lý'!$A:$T,12,0)</f>
        <v>0.001143783784</v>
      </c>
      <c r="C810" s="148">
        <f>VLOOKUP(A810,'VNIBOR đã xử lý'!$A:$T,13,0)</f>
        <v>0.001326126126</v>
      </c>
      <c r="D810" s="148">
        <f>VLOOKUP(A810,'VNIBOR đã xử lý'!$A:$T,14,0)</f>
        <v>0.001508468468</v>
      </c>
      <c r="E810" s="148">
        <f>VLOOKUP(A810,'VNIBOR đã xử lý'!$A:$T,15,0)</f>
        <v>0.002237837838</v>
      </c>
      <c r="F810" s="148">
        <f>VLOOKUP(A810,'VNIBOR đã xử lý'!$A:$T,16,0)</f>
        <v>0.002735135135</v>
      </c>
      <c r="G810" s="148">
        <f>VLOOKUP(A810,'VNIBOR đã xử lý'!$A:$T,17,0)</f>
        <v>0.002950630631</v>
      </c>
      <c r="H810" s="148">
        <f>VLOOKUP(A810,'VNIBOR đã xử lý'!$A:$T,18,0)</f>
        <v>0.003282162162</v>
      </c>
      <c r="I810" s="148">
        <f>VLOOKUP(A810,'VNIBOR đã xử lý'!$A:$T,19,0)</f>
        <v>0.003994954955</v>
      </c>
      <c r="J810" s="191">
        <f>VLOOKUP(A810,VBMA!$A:$AF,4,0)/100</f>
        <v>0.0047</v>
      </c>
      <c r="K810" s="191">
        <f>VLOOKUP(A810,VBMA!$A:$AF,7,0)/100</f>
        <v>0.00534</v>
      </c>
      <c r="L810" s="191">
        <f>VLOOKUP(A810,VBMA!$A:$AF,10,0)/100</f>
        <v>0.00673</v>
      </c>
      <c r="M810" s="191">
        <f>VLOOKUP(A810,VBMA!$A:$AF,13,0)/100</f>
        <v>0.00738</v>
      </c>
      <c r="N810" s="191">
        <f>VLOOKUP(A810,VBMA!$A:$AF,16,0)/100</f>
        <v>0.00804</v>
      </c>
      <c r="O810" s="191">
        <f>VLOOKUP(A810,VBMA!$A:$AF,19,0)/100</f>
        <v>0.0117</v>
      </c>
      <c r="P810" s="191">
        <f>VLOOKUP(A810,VBMA!$A:$AF,22,0)/100</f>
        <v>0.02072</v>
      </c>
      <c r="Q810" s="191">
        <f>VLOOKUP(A810,VBMA!$A:$AF,25,0)/100</f>
        <v>0.02353</v>
      </c>
      <c r="R810" s="191">
        <f>VLOOKUP(A810,VBMA!$A:$AF,28,0)/100</f>
        <v>0.02772</v>
      </c>
      <c r="S810" s="191">
        <f>VLOOKUP(A810,VBMA!$A:$AF,31,0)/100</f>
        <v>0.02965</v>
      </c>
    </row>
    <row r="811" ht="15.75" customHeight="1">
      <c r="A811" s="108">
        <f>VBMA!A810</f>
        <v>44544</v>
      </c>
      <c r="B811" s="148">
        <f>VLOOKUP(A811,'VNIBOR đã xử lý'!$A:$T,12,0)</f>
        <v>0.001163378486</v>
      </c>
      <c r="C811" s="148">
        <f>VLOOKUP(A811,'VNIBOR đã xử lý'!$A:$T,13,0)</f>
        <v>0.001348844622</v>
      </c>
      <c r="D811" s="148">
        <f>VLOOKUP(A811,'VNIBOR đã xử lý'!$A:$T,14,0)</f>
        <v>0.001517450199</v>
      </c>
      <c r="E811" s="148">
        <f>VLOOKUP(A811,'VNIBOR đã xử lý'!$A:$T,15,0)</f>
        <v>0.002073848606</v>
      </c>
      <c r="F811" s="148">
        <f>VLOOKUP(A811,'VNIBOR đã xử lý'!$A:$T,16,0)</f>
        <v>0.002562804781</v>
      </c>
      <c r="G811" s="148">
        <f>VLOOKUP(A811,'VNIBOR đã xử lý'!$A:$T,17,0)</f>
        <v>0.002714549801</v>
      </c>
      <c r="H811" s="148">
        <f>VLOOKUP(A811,'VNIBOR đã xử lý'!$A:$T,18,0)</f>
        <v>0.003186645418</v>
      </c>
      <c r="I811" s="148">
        <f>VLOOKUP(A811,'VNIBOR đã xử lý'!$A:$T,19,0)</f>
        <v>0.004012812749</v>
      </c>
      <c r="J811" s="191">
        <f>VLOOKUP(A811,VBMA!$A:$AF,4,0)/100</f>
        <v>0.00483</v>
      </c>
      <c r="K811" s="191">
        <f>VLOOKUP(A811,VBMA!$A:$AF,7,0)/100</f>
        <v>0.00534</v>
      </c>
      <c r="L811" s="191">
        <f>VLOOKUP(A811,VBMA!$A:$AF,10,0)/100</f>
        <v>0.00673</v>
      </c>
      <c r="M811" s="191">
        <f>VLOOKUP(A811,VBMA!$A:$AF,13,0)/100</f>
        <v>0.00736</v>
      </c>
      <c r="N811" s="191">
        <f>VLOOKUP(A811,VBMA!$A:$AF,16,0)/100</f>
        <v>0.008</v>
      </c>
      <c r="O811" s="191">
        <f>VLOOKUP(A811,VBMA!$A:$AF,19,0)/100</f>
        <v>0.0117</v>
      </c>
      <c r="P811" s="191">
        <f>VLOOKUP(A811,VBMA!$A:$AF,22,0)/100</f>
        <v>0.02078</v>
      </c>
      <c r="Q811" s="191">
        <f>VLOOKUP(A811,VBMA!$A:$AF,25,0)/100</f>
        <v>0.02352</v>
      </c>
      <c r="R811" s="191">
        <f>VLOOKUP(A811,VBMA!$A:$AF,28,0)/100</f>
        <v>0.02772</v>
      </c>
      <c r="S811" s="191">
        <f>VLOOKUP(A811,VBMA!$A:$AF,31,0)/100</f>
        <v>0.02964</v>
      </c>
    </row>
    <row r="812" ht="15.75" customHeight="1">
      <c r="A812" s="108">
        <f>VBMA!A811</f>
        <v>44543</v>
      </c>
      <c r="B812" s="148">
        <f>VLOOKUP(A812,'VNIBOR đã xử lý'!$A:$T,12,0)</f>
        <v>0.001127018015</v>
      </c>
      <c r="C812" s="148">
        <f>VLOOKUP(A812,'VNIBOR đã xử lý'!$A:$T,13,0)</f>
        <v>0.001325903547</v>
      </c>
      <c r="D812" s="148">
        <f>VLOOKUP(A812,'VNIBOR đã xử lý'!$A:$T,14,0)</f>
        <v>0.001475067696</v>
      </c>
      <c r="E812" s="148">
        <f>VLOOKUP(A812,'VNIBOR đã xử lý'!$A:$T,15,0)</f>
        <v>0.002055150498</v>
      </c>
      <c r="F812" s="148">
        <f>VLOOKUP(A812,'VNIBOR đã xử lý'!$A:$T,16,0)</f>
        <v>0.002535790534</v>
      </c>
      <c r="G812" s="148">
        <f>VLOOKUP(A812,'VNIBOR đã xử lý'!$A:$T,17,0)</f>
        <v>0.002718102271</v>
      </c>
      <c r="H812" s="148">
        <f>VLOOKUP(A812,'VNIBOR đã xử lý'!$A:$T,18,0)</f>
        <v>0.003082725747</v>
      </c>
      <c r="I812" s="148">
        <f>VLOOKUP(A812,'VNIBOR đã xử lý'!$A:$T,19,0)</f>
        <v>0.003961136847</v>
      </c>
      <c r="J812" s="191">
        <f>VLOOKUP(A812,VBMA!$A:$AF,4,0)/100</f>
        <v>0.00483</v>
      </c>
      <c r="K812" s="191">
        <f>VLOOKUP(A812,VBMA!$A:$AF,7,0)/100</f>
        <v>0.00534</v>
      </c>
      <c r="L812" s="191">
        <f>VLOOKUP(A812,VBMA!$A:$AF,10,0)/100</f>
        <v>0.00673</v>
      </c>
      <c r="M812" s="191">
        <f>VLOOKUP(A812,VBMA!$A:$AF,13,0)/100</f>
        <v>0.00735</v>
      </c>
      <c r="N812" s="191">
        <f>VLOOKUP(A812,VBMA!$A:$AF,16,0)/100</f>
        <v>0.00798</v>
      </c>
      <c r="O812" s="191">
        <f>VLOOKUP(A812,VBMA!$A:$AF,19,0)/100</f>
        <v>0.01171</v>
      </c>
      <c r="P812" s="191">
        <f>VLOOKUP(A812,VBMA!$A:$AF,22,0)/100</f>
        <v>0.02076</v>
      </c>
      <c r="Q812" s="191">
        <f>VLOOKUP(A812,VBMA!$A:$AF,25,0)/100</f>
        <v>0.02352</v>
      </c>
      <c r="R812" s="191">
        <f>VLOOKUP(A812,VBMA!$A:$AF,28,0)/100</f>
        <v>0.0277</v>
      </c>
      <c r="S812" s="191">
        <f>VLOOKUP(A812,VBMA!$A:$AF,31,0)/100</f>
        <v>0.02964</v>
      </c>
    </row>
    <row r="813" ht="15.75" customHeight="1">
      <c r="A813" s="108">
        <f>VBMA!A812</f>
        <v>44540</v>
      </c>
      <c r="B813" s="148">
        <f>VLOOKUP(A813,'VNIBOR đã xử lý'!$A:$T,12,0)</f>
        <v>0.001158268622</v>
      </c>
      <c r="C813" s="148">
        <f>VLOOKUP(A813,'VNIBOR đã xử lý'!$A:$T,13,0)</f>
        <v>0.001345635605</v>
      </c>
      <c r="D813" s="148">
        <f>VLOOKUP(A813,'VNIBOR đã xử lý'!$A:$T,14,0)</f>
        <v>0.001515969226</v>
      </c>
      <c r="E813" s="148">
        <f>VLOOKUP(A813,'VNIBOR đã xử lý'!$A:$T,15,0)</f>
        <v>0.002044003451</v>
      </c>
      <c r="F813" s="148">
        <f>VLOOKUP(A813,'VNIBOR đã xử lý'!$A:$T,16,0)</f>
        <v>0.002589071038</v>
      </c>
      <c r="G813" s="148">
        <f>VLOOKUP(A813,'VNIBOR đã xử lý'!$A:$T,17,0)</f>
        <v>0.002776438021</v>
      </c>
      <c r="H813" s="148">
        <f>VLOOKUP(A813,'VNIBOR đã xử lý'!$A:$T,18,0)</f>
        <v>0.003117105263</v>
      </c>
      <c r="I813" s="148">
        <f>VLOOKUP(A813,'VNIBOR đã xử lý'!$A:$T,19,0)</f>
        <v>0.004139106989</v>
      </c>
      <c r="J813" s="191">
        <f>VLOOKUP(A813,VBMA!$A:$AF,4,0)/100</f>
        <v>0.00515</v>
      </c>
      <c r="K813" s="191">
        <f>VLOOKUP(A813,VBMA!$A:$AF,7,0)/100</f>
        <v>0.00534</v>
      </c>
      <c r="L813" s="191">
        <f>VLOOKUP(A813,VBMA!$A:$AF,10,0)/100</f>
        <v>0.00673</v>
      </c>
      <c r="M813" s="191">
        <f>VLOOKUP(A813,VBMA!$A:$AF,13,0)/100</f>
        <v>0.00736</v>
      </c>
      <c r="N813" s="191">
        <f>VLOOKUP(A813,VBMA!$A:$AF,16,0)/100</f>
        <v>0.00799</v>
      </c>
      <c r="O813" s="191">
        <f>VLOOKUP(A813,VBMA!$A:$AF,19,0)/100</f>
        <v>0.01168</v>
      </c>
      <c r="P813" s="191">
        <f>VLOOKUP(A813,VBMA!$A:$AF,22,0)/100</f>
        <v>0.02083</v>
      </c>
      <c r="Q813" s="191">
        <f>VLOOKUP(A813,VBMA!$A:$AF,25,0)/100</f>
        <v>0.0235</v>
      </c>
      <c r="R813" s="191">
        <f>VLOOKUP(A813,VBMA!$A:$AF,28,0)/100</f>
        <v>0.02769</v>
      </c>
      <c r="S813" s="191">
        <f>VLOOKUP(A813,VBMA!$A:$AF,31,0)/100</f>
        <v>0.02963</v>
      </c>
    </row>
    <row r="814" ht="15.75" customHeight="1">
      <c r="A814" s="108">
        <f>VBMA!A813</f>
        <v>44539</v>
      </c>
      <c r="B814" s="148">
        <f>VLOOKUP(A814,'VNIBOR đã xử lý'!$A:$T,12,0)</f>
        <v>0.001181546135</v>
      </c>
      <c r="C814" s="148">
        <f>VLOOKUP(A814,'VNIBOR đã xử lý'!$A:$T,13,0)</f>
        <v>0.001372678598</v>
      </c>
      <c r="D814" s="148">
        <f>VLOOKUP(A814,'VNIBOR đã xử lý'!$A:$T,14,0)</f>
        <v>0.001546435382</v>
      </c>
      <c r="E814" s="148">
        <f>VLOOKUP(A814,'VNIBOR đã xử lý'!$A:$T,15,0)</f>
        <v>0.002067705736</v>
      </c>
      <c r="F814" s="148">
        <f>VLOOKUP(A814,'VNIBOR đã xử lý'!$A:$T,16,0)</f>
        <v>0.002606351768</v>
      </c>
      <c r="G814" s="148">
        <f>VLOOKUP(A814,'VNIBOR đã xử lý'!$A:$T,17,0)</f>
        <v>0.002797484231</v>
      </c>
      <c r="H814" s="148">
        <f>VLOOKUP(A814,'VNIBOR đã xử lý'!$A:$T,18,0)</f>
        <v>0.003214500513</v>
      </c>
      <c r="I814" s="148">
        <f>VLOOKUP(A814,'VNIBOR đã xử lý'!$A:$T,19,0)</f>
        <v>0.004187538507</v>
      </c>
      <c r="J814" s="191">
        <f>VLOOKUP(A814,VBMA!$A:$AF,4,0)/100</f>
        <v>0.00515</v>
      </c>
      <c r="K814" s="191">
        <f>VLOOKUP(A814,VBMA!$A:$AF,7,0)/100</f>
        <v>0.00534</v>
      </c>
      <c r="L814" s="191">
        <f>VLOOKUP(A814,VBMA!$A:$AF,10,0)/100</f>
        <v>0.00673</v>
      </c>
      <c r="M814" s="191">
        <f>VLOOKUP(A814,VBMA!$A:$AF,13,0)/100</f>
        <v>0.00733</v>
      </c>
      <c r="N814" s="191">
        <f>VLOOKUP(A814,VBMA!$A:$AF,16,0)/100</f>
        <v>0.00794</v>
      </c>
      <c r="O814" s="191">
        <f>VLOOKUP(A814,VBMA!$A:$AF,19,0)/100</f>
        <v>0.01167</v>
      </c>
      <c r="P814" s="191">
        <f>VLOOKUP(A814,VBMA!$A:$AF,22,0)/100</f>
        <v>0.02083</v>
      </c>
      <c r="Q814" s="191">
        <f>VLOOKUP(A814,VBMA!$A:$AF,25,0)/100</f>
        <v>0.02352</v>
      </c>
      <c r="R814" s="191">
        <f>VLOOKUP(A814,VBMA!$A:$AF,28,0)/100</f>
        <v>0.0277</v>
      </c>
      <c r="S814" s="191">
        <f>VLOOKUP(A814,VBMA!$A:$AF,31,0)/100</f>
        <v>0.02963</v>
      </c>
    </row>
    <row r="815" ht="15.75" customHeight="1">
      <c r="A815" s="108">
        <f>VBMA!A814</f>
        <v>44538</v>
      </c>
      <c r="B815" s="148">
        <f>VLOOKUP(A815,'VNIBOR đã xử lý'!$A:$T,12,0)</f>
        <v>0.00108464844</v>
      </c>
      <c r="C815" s="148">
        <f>VLOOKUP(A815,'VNIBOR đã xử lý'!$A:$T,13,0)</f>
        <v>0.001278913833</v>
      </c>
      <c r="D815" s="148">
        <f>VLOOKUP(A815,'VNIBOR đã xử lý'!$A:$T,14,0)</f>
        <v>0.001456990442</v>
      </c>
      <c r="E815" s="148">
        <f>VLOOKUP(A815,'VNIBOR đã xử lý'!$A:$T,15,0)</f>
        <v>0.001894087575</v>
      </c>
      <c r="F815" s="148">
        <f>VLOOKUP(A815,'VNIBOR đã xử lý'!$A:$T,16,0)</f>
        <v>0.002298807142</v>
      </c>
      <c r="G815" s="148">
        <f>VLOOKUP(A815,'VNIBOR đã xử lý'!$A:$T,17,0)</f>
        <v>0.002493072535</v>
      </c>
      <c r="H815" s="148">
        <f>VLOOKUP(A815,'VNIBOR đã xử lý'!$A:$T,18,0)</f>
        <v>0.003011113581</v>
      </c>
      <c r="I815" s="148">
        <f>VLOOKUP(A815,'VNIBOR đã xử lý'!$A:$T,19,0)</f>
        <v>0.003885307846</v>
      </c>
      <c r="J815" s="191">
        <f>VLOOKUP(A815,VBMA!$A:$AF,4,0)/100</f>
        <v>0.00475</v>
      </c>
      <c r="K815" s="191">
        <f>VLOOKUP(A815,VBMA!$A:$AF,7,0)/100</f>
        <v>0.00534</v>
      </c>
      <c r="L815" s="191">
        <f>VLOOKUP(A815,VBMA!$A:$AF,10,0)/100</f>
        <v>0.00677</v>
      </c>
      <c r="M815" s="191">
        <f>VLOOKUP(A815,VBMA!$A:$AF,13,0)/100</f>
        <v>0.00736</v>
      </c>
      <c r="N815" s="191">
        <f>VLOOKUP(A815,VBMA!$A:$AF,16,0)/100</f>
        <v>0.00795</v>
      </c>
      <c r="O815" s="191">
        <f>VLOOKUP(A815,VBMA!$A:$AF,19,0)/100</f>
        <v>0.01166</v>
      </c>
      <c r="P815" s="191">
        <f>VLOOKUP(A815,VBMA!$A:$AF,22,0)/100</f>
        <v>0.02093</v>
      </c>
      <c r="Q815" s="191">
        <f>VLOOKUP(A815,VBMA!$A:$AF,25,0)/100</f>
        <v>0.02357</v>
      </c>
      <c r="R815" s="191">
        <f>VLOOKUP(A815,VBMA!$A:$AF,28,0)/100</f>
        <v>0.02784</v>
      </c>
      <c r="S815" s="191">
        <f>VLOOKUP(A815,VBMA!$A:$AF,31,0)/100</f>
        <v>0.02963</v>
      </c>
    </row>
    <row r="816" ht="15.75" customHeight="1">
      <c r="A816" s="108">
        <f>VBMA!A815</f>
        <v>44537</v>
      </c>
      <c r="B816" s="148">
        <f>VLOOKUP(A816,'VNIBOR đã xử lý'!$A:$T,12,0)</f>
        <v>0.001017477431</v>
      </c>
      <c r="C816" s="148">
        <f>VLOOKUP(A816,'VNIBOR đã xử lý'!$A:$T,13,0)</f>
        <v>0.001182069369</v>
      </c>
      <c r="D816" s="148">
        <f>VLOOKUP(A816,'VNIBOR đã xử lý'!$A:$T,14,0)</f>
        <v>0.001316735499</v>
      </c>
      <c r="E816" s="148">
        <f>VLOOKUP(A816,'VNIBOR đã xử lý'!$A:$T,15,0)</f>
        <v>0.001750659698</v>
      </c>
      <c r="F816" s="148">
        <f>VLOOKUP(A816,'VNIBOR đã xử lý'!$A:$T,16,0)</f>
        <v>0.0021995468</v>
      </c>
      <c r="G816" s="148">
        <f>VLOOKUP(A816,'VNIBOR đã xử lý'!$A:$T,17,0)</f>
        <v>0.002394064544</v>
      </c>
      <c r="H816" s="148">
        <f>VLOOKUP(A816,'VNIBOR đã xử lý'!$A:$T,18,0)</f>
        <v>0.00281302584</v>
      </c>
      <c r="I816" s="148">
        <f>VLOOKUP(A816,'VNIBOR đã xử lý'!$A:$T,19,0)</f>
        <v>0.003635985527</v>
      </c>
      <c r="J816" s="191">
        <f>VLOOKUP(A816,VBMA!$A:$AF,4,0)/100</f>
        <v>0.00445</v>
      </c>
      <c r="K816" s="191">
        <f>VLOOKUP(A816,VBMA!$A:$AF,7,0)/100</f>
        <v>0.00534</v>
      </c>
      <c r="L816" s="191">
        <f>VLOOKUP(A816,VBMA!$A:$AF,10,0)/100</f>
        <v>0.00677</v>
      </c>
      <c r="M816" s="191">
        <f>VLOOKUP(A816,VBMA!$A:$AF,13,0)/100</f>
        <v>0.00736</v>
      </c>
      <c r="N816" s="191">
        <f>VLOOKUP(A816,VBMA!$A:$AF,16,0)/100</f>
        <v>0.00795</v>
      </c>
      <c r="O816" s="191">
        <f>VLOOKUP(A816,VBMA!$A:$AF,19,0)/100</f>
        <v>0.01168</v>
      </c>
      <c r="P816" s="191">
        <f>VLOOKUP(A816,VBMA!$A:$AF,22,0)/100</f>
        <v>0.02086</v>
      </c>
      <c r="Q816" s="191">
        <f>VLOOKUP(A816,VBMA!$A:$AF,25,0)/100</f>
        <v>0.0236</v>
      </c>
      <c r="R816" s="191">
        <f>VLOOKUP(A816,VBMA!$A:$AF,28,0)/100</f>
        <v>0.02786</v>
      </c>
      <c r="S816" s="191">
        <f>VLOOKUP(A816,VBMA!$A:$AF,31,0)/100</f>
        <v>0.02963</v>
      </c>
    </row>
    <row r="817" ht="15.75" customHeight="1">
      <c r="A817" s="108">
        <f>VBMA!A816</f>
        <v>44536</v>
      </c>
      <c r="B817" s="148">
        <f>VLOOKUP(A817,'VNIBOR đã xử lý'!$A:$T,12,0)</f>
        <v>0.001032456816</v>
      </c>
      <c r="C817" s="148">
        <f>VLOOKUP(A817,'VNIBOR đã xử lý'!$A:$T,13,0)</f>
        <v>0.001199471889</v>
      </c>
      <c r="D817" s="148">
        <f>VLOOKUP(A817,'VNIBOR đã xử lý'!$A:$T,14,0)</f>
        <v>0.001351303774</v>
      </c>
      <c r="E817" s="148">
        <f>VLOOKUP(A817,'VNIBOR đã xử lý'!$A:$T,15,0)</f>
        <v>0.001776433051</v>
      </c>
      <c r="F817" s="148">
        <f>VLOOKUP(A817,'VNIBOR đã xử lý'!$A:$T,16,0)</f>
        <v>0.002171195951</v>
      </c>
      <c r="G817" s="148">
        <f>VLOOKUP(A817,'VNIBOR đã xử lý'!$A:$T,17,0)</f>
        <v>0.002368577401</v>
      </c>
      <c r="H817" s="148">
        <f>VLOOKUP(A817,'VNIBOR đã xử lý'!$A:$T,18,0)</f>
        <v>0.00277852349</v>
      </c>
      <c r="I817" s="148">
        <f>VLOOKUP(A817,'VNIBOR đã xử lý'!$A:$T,19,0)</f>
        <v>0.003643965233</v>
      </c>
      <c r="J817" s="191">
        <f>VLOOKUP(A817,VBMA!$A:$AF,4,0)/100</f>
        <v>0.0045</v>
      </c>
      <c r="K817" s="191">
        <f>VLOOKUP(A817,VBMA!$A:$AF,7,0)/100</f>
        <v>0.00526</v>
      </c>
      <c r="L817" s="191">
        <f>VLOOKUP(A817,VBMA!$A:$AF,10,0)/100</f>
        <v>0.00643</v>
      </c>
      <c r="M817" s="191">
        <f>VLOOKUP(A817,VBMA!$A:$AF,13,0)/100</f>
        <v>0.00715</v>
      </c>
      <c r="N817" s="191">
        <f>VLOOKUP(A817,VBMA!$A:$AF,16,0)/100</f>
        <v>0.00788</v>
      </c>
      <c r="O817" s="191">
        <f>VLOOKUP(A817,VBMA!$A:$AF,19,0)/100</f>
        <v>0.01164</v>
      </c>
      <c r="P817" s="191">
        <f>VLOOKUP(A817,VBMA!$A:$AF,22,0)/100</f>
        <v>0.02091</v>
      </c>
      <c r="Q817" s="191">
        <f>VLOOKUP(A817,VBMA!$A:$AF,25,0)/100</f>
        <v>0.02365</v>
      </c>
      <c r="R817" s="191">
        <f>VLOOKUP(A817,VBMA!$A:$AF,28,0)/100</f>
        <v>0.02786</v>
      </c>
      <c r="S817" s="191">
        <f>VLOOKUP(A817,VBMA!$A:$AF,31,0)/100</f>
        <v>0.02963</v>
      </c>
    </row>
    <row r="818" ht="15.75" customHeight="1">
      <c r="A818" s="108">
        <f>VBMA!A817</f>
        <v>44533</v>
      </c>
      <c r="B818" s="148">
        <f>VLOOKUP(A818,'VNIBOR đã xử lý'!$A:$T,12,0)</f>
        <v>0.001127207207</v>
      </c>
      <c r="C818" s="148">
        <f>VLOOKUP(A818,'VNIBOR đã xử lý'!$A:$T,13,0)</f>
        <v>0.00130954955</v>
      </c>
      <c r="D818" s="148">
        <f>VLOOKUP(A818,'VNIBOR đã xử lý'!$A:$T,14,0)</f>
        <v>0.001475315315</v>
      </c>
      <c r="E818" s="148">
        <f>VLOOKUP(A818,'VNIBOR đã xử lý'!$A:$T,15,0)</f>
        <v>0.001956036036</v>
      </c>
      <c r="F818" s="148">
        <f>VLOOKUP(A818,'VNIBOR đã xử lý'!$A:$T,16,0)</f>
        <v>0.002436756757</v>
      </c>
      <c r="G818" s="148">
        <f>VLOOKUP(A818,'VNIBOR đã xử lý'!$A:$T,17,0)</f>
        <v>0.002668828829</v>
      </c>
      <c r="H818" s="148">
        <f>VLOOKUP(A818,'VNIBOR đã xử lý'!$A:$T,18,0)</f>
        <v>0.003033513514</v>
      </c>
      <c r="I818" s="148">
        <f>VLOOKUP(A818,'VNIBOR đã xử lý'!$A:$T,19,0)</f>
        <v>0.003961801802</v>
      </c>
      <c r="J818" s="191">
        <f>VLOOKUP(A818,VBMA!$A:$AF,4,0)/100</f>
        <v>0.00488</v>
      </c>
      <c r="K818" s="191">
        <f>VLOOKUP(A818,VBMA!$A:$AF,7,0)/100</f>
        <v>0.00534</v>
      </c>
      <c r="L818" s="191">
        <f>VLOOKUP(A818,VBMA!$A:$AF,10,0)/100</f>
        <v>0.00677</v>
      </c>
      <c r="M818" s="191">
        <f>VLOOKUP(A818,VBMA!$A:$AF,13,0)/100</f>
        <v>0.00734</v>
      </c>
      <c r="N818" s="191">
        <f>VLOOKUP(A818,VBMA!$A:$AF,16,0)/100</f>
        <v>0.00792</v>
      </c>
      <c r="O818" s="191">
        <f>VLOOKUP(A818,VBMA!$A:$AF,19,0)/100</f>
        <v>0.01165</v>
      </c>
      <c r="P818" s="191">
        <f>VLOOKUP(A818,VBMA!$A:$AF,22,0)/100</f>
        <v>0.02092</v>
      </c>
      <c r="Q818" s="191">
        <f>VLOOKUP(A818,VBMA!$A:$AF,25,0)/100</f>
        <v>0.02364</v>
      </c>
      <c r="R818" s="191">
        <f>VLOOKUP(A818,VBMA!$A:$AF,28,0)/100</f>
        <v>0.02786</v>
      </c>
      <c r="S818" s="191">
        <f>VLOOKUP(A818,VBMA!$A:$AF,31,0)/100</f>
        <v>0.02964</v>
      </c>
    </row>
    <row r="819" ht="15.75" customHeight="1">
      <c r="A819" s="108">
        <f>VBMA!A818</f>
        <v>44532</v>
      </c>
      <c r="B819" s="148">
        <f>VLOOKUP(A819,'VNIBOR đã xử lý'!$A:$T,12,0)</f>
        <v>0.001031387078</v>
      </c>
      <c r="C819" s="148">
        <f>VLOOKUP(A819,'VNIBOR đã xử lý'!$A:$T,13,0)</f>
        <v>0.001198229105</v>
      </c>
      <c r="D819" s="148">
        <f>VLOOKUP(A819,'VNIBOR đã xử lý'!$A:$T,14,0)</f>
        <v>0.001349903675</v>
      </c>
      <c r="E819" s="148">
        <f>VLOOKUP(A819,'VNIBOR đã xử lý'!$A:$T,15,0)</f>
        <v>0.001789759929</v>
      </c>
      <c r="F819" s="148">
        <f>VLOOKUP(A819,'VNIBOR đã xử lý'!$A:$T,16,0)</f>
        <v>0.002229616183</v>
      </c>
      <c r="G819" s="148">
        <f>VLOOKUP(A819,'VNIBOR đã xử lý'!$A:$T,17,0)</f>
        <v>0.002411625667</v>
      </c>
      <c r="H819" s="148">
        <f>VLOOKUP(A819,'VNIBOR đã xử lý'!$A:$T,18,0)</f>
        <v>0.002760477178</v>
      </c>
      <c r="I819" s="148">
        <f>VLOOKUP(A819,'VNIBOR đã xử lý'!$A:$T,19,0)</f>
        <v>0.003609854772</v>
      </c>
      <c r="J819" s="191">
        <f>VLOOKUP(A819,VBMA!$A:$AF,4,0)/100</f>
        <v>0.00445</v>
      </c>
      <c r="K819" s="191">
        <f>VLOOKUP(A819,VBMA!$A:$AF,7,0)/100</f>
        <v>0.00534</v>
      </c>
      <c r="L819" s="191">
        <f>VLOOKUP(A819,VBMA!$A:$AF,10,0)/100</f>
        <v>0.00677</v>
      </c>
      <c r="M819" s="191">
        <f>VLOOKUP(A819,VBMA!$A:$AF,13,0)/100</f>
        <v>0.00734</v>
      </c>
      <c r="N819" s="191">
        <f>VLOOKUP(A819,VBMA!$A:$AF,16,0)/100</f>
        <v>0.0079</v>
      </c>
      <c r="O819" s="191">
        <f>VLOOKUP(A819,VBMA!$A:$AF,19,0)/100</f>
        <v>0.01166</v>
      </c>
      <c r="P819" s="191">
        <f>VLOOKUP(A819,VBMA!$A:$AF,22,0)/100</f>
        <v>0.02086</v>
      </c>
      <c r="Q819" s="191">
        <f>VLOOKUP(A819,VBMA!$A:$AF,25,0)/100</f>
        <v>0.02363</v>
      </c>
      <c r="R819" s="191">
        <f>VLOOKUP(A819,VBMA!$A:$AF,28,0)/100</f>
        <v>0.02792</v>
      </c>
      <c r="S819" s="191">
        <f>VLOOKUP(A819,VBMA!$A:$AF,31,0)/100</f>
        <v>0.02963</v>
      </c>
    </row>
    <row r="820" ht="15.75" customHeight="1">
      <c r="A820" s="108">
        <f>VBMA!A819</f>
        <v>44531</v>
      </c>
      <c r="B820" s="148">
        <f>VLOOKUP(A820,'VNIBOR đã xử lý'!$A:$T,12,0)</f>
        <v>0.001002587814</v>
      </c>
      <c r="C820" s="148">
        <f>VLOOKUP(A820,'VNIBOR đã xử lý'!$A:$T,13,0)</f>
        <v>0.001182155781</v>
      </c>
      <c r="D820" s="148">
        <f>VLOOKUP(A820,'VNIBOR đã xử lý'!$A:$T,14,0)</f>
        <v>0.001331795753</v>
      </c>
      <c r="E820" s="148">
        <f>VLOOKUP(A820,'VNIBOR đã xử lý'!$A:$T,15,0)</f>
        <v>0.001750787675</v>
      </c>
      <c r="F820" s="148">
        <f>VLOOKUP(A820,'VNIBOR đã xử lý'!$A:$T,16,0)</f>
        <v>0.002184743594</v>
      </c>
      <c r="G820" s="148">
        <f>VLOOKUP(A820,'VNIBOR đã xử lý'!$A:$T,17,0)</f>
        <v>0.002349347564</v>
      </c>
      <c r="H820" s="148">
        <f>VLOOKUP(A820,'VNIBOR đã xử lý'!$A:$T,18,0)</f>
        <v>0.002753375489</v>
      </c>
      <c r="I820" s="148">
        <f>VLOOKUP(A820,'VNIBOR đã xử lý'!$A:$T,19,0)</f>
        <v>0.003606323331</v>
      </c>
      <c r="J820" s="191">
        <f>VLOOKUP(A820,VBMA!$A:$AF,4,0)/100</f>
        <v>0.00445</v>
      </c>
      <c r="K820" s="191">
        <f>VLOOKUP(A820,VBMA!$A:$AF,7,0)/100</f>
        <v>0.00534</v>
      </c>
      <c r="L820" s="191">
        <f>VLOOKUP(A820,VBMA!$A:$AF,10,0)/100</f>
        <v>0.00673</v>
      </c>
      <c r="M820" s="191">
        <f>VLOOKUP(A820,VBMA!$A:$AF,13,0)/100</f>
        <v>0.00736</v>
      </c>
      <c r="N820" s="191">
        <f>VLOOKUP(A820,VBMA!$A:$AF,16,0)/100</f>
        <v>0.00799</v>
      </c>
      <c r="O820" s="191">
        <f>VLOOKUP(A820,VBMA!$A:$AF,19,0)/100</f>
        <v>0.01159</v>
      </c>
      <c r="P820" s="191">
        <f>VLOOKUP(A820,VBMA!$A:$AF,22,0)/100</f>
        <v>0.02094</v>
      </c>
      <c r="Q820" s="191">
        <f>VLOOKUP(A820,VBMA!$A:$AF,25,0)/100</f>
        <v>0.02359</v>
      </c>
      <c r="R820" s="191">
        <f>VLOOKUP(A820,VBMA!$A:$AF,28,0)/100</f>
        <v>0.02792</v>
      </c>
      <c r="S820" s="191">
        <f>VLOOKUP(A820,VBMA!$A:$AF,31,0)/100</f>
        <v>0.02968</v>
      </c>
    </row>
    <row r="821" ht="15.75" customHeight="1">
      <c r="A821" s="108">
        <f>VBMA!A820</f>
        <v>44530</v>
      </c>
      <c r="B821" s="148">
        <f>VLOOKUP(A821,'VNIBOR đã xử lý'!$A:$T,12,0)</f>
        <v>0.001022297297</v>
      </c>
      <c r="C821" s="148">
        <f>VLOOKUP(A821,'VNIBOR đã xử lý'!$A:$T,13,0)</f>
        <v>0.001157601351</v>
      </c>
      <c r="D821" s="148">
        <f>VLOOKUP(A821,'VNIBOR đã xử lý'!$A:$T,14,0)</f>
        <v>0.001338006757</v>
      </c>
      <c r="E821" s="148">
        <f>VLOOKUP(A821,'VNIBOR đã xử lý'!$A:$T,15,0)</f>
        <v>0.001743918919</v>
      </c>
      <c r="F821" s="148">
        <f>VLOOKUP(A821,'VNIBOR đã xử lý'!$A:$T,16,0)</f>
        <v>0.002164864865</v>
      </c>
      <c r="G821" s="148">
        <f>VLOOKUP(A821,'VNIBOR đã xử lý'!$A:$T,17,0)</f>
        <v>0.002375337838</v>
      </c>
      <c r="H821" s="148">
        <f>VLOOKUP(A821,'VNIBOR đã xử lý'!$A:$T,18,0)</f>
        <v>0.002766216216</v>
      </c>
      <c r="I821" s="148">
        <f>VLOOKUP(A821,'VNIBOR đã xử lý'!$A:$T,19,0)</f>
        <v>0.003608108108</v>
      </c>
      <c r="J821" s="191">
        <f>VLOOKUP(A821,VBMA!$A:$AF,4,0)/100</f>
        <v>0.00445</v>
      </c>
      <c r="K821" s="191">
        <f>VLOOKUP(A821,VBMA!$A:$AF,7,0)/100</f>
        <v>0.00534</v>
      </c>
      <c r="L821" s="191">
        <f>VLOOKUP(A821,VBMA!$A:$AF,10,0)/100</f>
        <v>0.00673</v>
      </c>
      <c r="M821" s="191">
        <f>VLOOKUP(A821,VBMA!$A:$AF,13,0)/100</f>
        <v>0.00732</v>
      </c>
      <c r="N821" s="191">
        <f>VLOOKUP(A821,VBMA!$A:$AF,16,0)/100</f>
        <v>0.00792</v>
      </c>
      <c r="O821" s="191">
        <f>VLOOKUP(A821,VBMA!$A:$AF,19,0)/100</f>
        <v>0.0117</v>
      </c>
      <c r="P821" s="191">
        <f>VLOOKUP(A821,VBMA!$A:$AF,22,0)/100</f>
        <v>0.02091</v>
      </c>
      <c r="Q821" s="191">
        <f>VLOOKUP(A821,VBMA!$A:$AF,25,0)/100</f>
        <v>0.0236</v>
      </c>
      <c r="R821" s="191">
        <f>VLOOKUP(A821,VBMA!$A:$AF,28,0)/100</f>
        <v>0.02797</v>
      </c>
      <c r="S821" s="191">
        <f>VLOOKUP(A821,VBMA!$A:$AF,31,0)/100</f>
        <v>0.0297</v>
      </c>
    </row>
    <row r="822" ht="15.75" customHeight="1">
      <c r="A822" s="108">
        <f>VBMA!A821</f>
        <v>44529</v>
      </c>
      <c r="B822" s="148">
        <f>VLOOKUP(A822,'VNIBOR đã xử lý'!$A:$T,12,0)</f>
        <v>0.001012040134</v>
      </c>
      <c r="C822" s="148">
        <f>VLOOKUP(A822,'VNIBOR đã xử lý'!$A:$T,13,0)</f>
        <v>0.001160869565</v>
      </c>
      <c r="D822" s="148">
        <f>VLOOKUP(A822,'VNIBOR đã xử lý'!$A:$T,14,0)</f>
        <v>0.001309698997</v>
      </c>
      <c r="E822" s="148">
        <f>VLOOKUP(A822,'VNIBOR đã xử lý'!$A:$T,15,0)</f>
        <v>0.001756187291</v>
      </c>
      <c r="F822" s="148">
        <f>VLOOKUP(A822,'VNIBOR đã xử lý'!$A:$T,16,0)</f>
        <v>0.002158026756</v>
      </c>
      <c r="G822" s="148">
        <f>VLOOKUP(A822,'VNIBOR đã xử lý'!$A:$T,17,0)</f>
        <v>0.00236638796</v>
      </c>
      <c r="H822" s="148">
        <f>VLOOKUP(A822,'VNIBOR đã xử lý'!$A:$T,18,0)</f>
        <v>0.002723578595</v>
      </c>
      <c r="I822" s="148">
        <f>VLOOKUP(A822,'VNIBOR đã xử lý'!$A:$T,19,0)</f>
        <v>0.003586789298</v>
      </c>
      <c r="J822" s="191">
        <f>VLOOKUP(A822,VBMA!$A:$AF,4,0)/100</f>
        <v>0.00445</v>
      </c>
      <c r="K822" s="191">
        <f>VLOOKUP(A822,VBMA!$A:$AF,7,0)/100</f>
        <v>0.00534</v>
      </c>
      <c r="L822" s="191">
        <f>VLOOKUP(A822,VBMA!$A:$AF,10,0)/100</f>
        <v>0.00673</v>
      </c>
      <c r="M822" s="191">
        <f>VLOOKUP(A822,VBMA!$A:$AF,13,0)/100</f>
        <v>0.00733</v>
      </c>
      <c r="N822" s="191">
        <f>VLOOKUP(A822,VBMA!$A:$AF,16,0)/100</f>
        <v>0.00794</v>
      </c>
      <c r="O822" s="191">
        <f>VLOOKUP(A822,VBMA!$A:$AF,19,0)/100</f>
        <v>0.01158</v>
      </c>
      <c r="P822" s="191">
        <f>VLOOKUP(A822,VBMA!$A:$AF,22,0)/100</f>
        <v>0.02086</v>
      </c>
      <c r="Q822" s="191">
        <f>VLOOKUP(A822,VBMA!$A:$AF,25,0)/100</f>
        <v>0.02355</v>
      </c>
      <c r="R822" s="191">
        <f>VLOOKUP(A822,VBMA!$A:$AF,28,0)/100</f>
        <v>0.02792</v>
      </c>
      <c r="S822" s="191">
        <f>VLOOKUP(A822,VBMA!$A:$AF,31,0)/100</f>
        <v>0.0297</v>
      </c>
    </row>
    <row r="823" ht="15.75" customHeight="1">
      <c r="A823" s="108">
        <f>VBMA!A822</f>
        <v>44526</v>
      </c>
      <c r="B823" s="148">
        <f>VLOOKUP(A823,'VNIBOR đã xử lý'!$A:$T,12,0)</f>
        <v>0.0009971571906</v>
      </c>
      <c r="C823" s="148">
        <f>VLOOKUP(A823,'VNIBOR đã xử lý'!$A:$T,13,0)</f>
        <v>0.001145986622</v>
      </c>
      <c r="D823" s="148">
        <f>VLOOKUP(A823,'VNIBOR đã xử lý'!$A:$T,14,0)</f>
        <v>0.00127993311</v>
      </c>
      <c r="E823" s="148">
        <f>VLOOKUP(A823,'VNIBOR đã xử lý'!$A:$T,15,0)</f>
        <v>0.001622240803</v>
      </c>
      <c r="F823" s="148">
        <f>VLOOKUP(A823,'VNIBOR đã xử lý'!$A:$T,16,0)</f>
        <v>0.001994314381</v>
      </c>
      <c r="G823" s="148">
        <f>VLOOKUP(A823,'VNIBOR đã xử lý'!$A:$T,17,0)</f>
        <v>0.002262207358</v>
      </c>
      <c r="H823" s="148">
        <f>VLOOKUP(A823,'VNIBOR đã xử lý'!$A:$T,18,0)</f>
        <v>0.002664046823</v>
      </c>
      <c r="I823" s="148">
        <f>VLOOKUP(A823,'VNIBOR đã xử lý'!$A:$T,19,0)</f>
        <v>0.003557023411</v>
      </c>
      <c r="J823" s="191">
        <f>VLOOKUP(A823,VBMA!$A:$AF,4,0)/100</f>
        <v>0.00445</v>
      </c>
      <c r="K823" s="191">
        <f>VLOOKUP(A823,VBMA!$A:$AF,7,0)/100</f>
        <v>0.00534</v>
      </c>
      <c r="L823" s="191">
        <f>VLOOKUP(A823,VBMA!$A:$AF,10,0)/100</f>
        <v>0.00666</v>
      </c>
      <c r="M823" s="191">
        <f>VLOOKUP(A823,VBMA!$A:$AF,13,0)/100</f>
        <v>0.00727</v>
      </c>
      <c r="N823" s="191">
        <f>VLOOKUP(A823,VBMA!$A:$AF,16,0)/100</f>
        <v>0.00789</v>
      </c>
      <c r="O823" s="191">
        <f>VLOOKUP(A823,VBMA!$A:$AF,19,0)/100</f>
        <v>0.01148</v>
      </c>
      <c r="P823" s="191">
        <f>VLOOKUP(A823,VBMA!$A:$AF,22,0)/100</f>
        <v>0.02092</v>
      </c>
      <c r="Q823" s="191">
        <f>VLOOKUP(A823,VBMA!$A:$AF,25,0)/100</f>
        <v>0.02351</v>
      </c>
      <c r="R823" s="191">
        <f>VLOOKUP(A823,VBMA!$A:$AF,28,0)/100</f>
        <v>0.02784</v>
      </c>
      <c r="S823" s="191">
        <f>VLOOKUP(A823,VBMA!$A:$AF,31,0)/100</f>
        <v>0.0297</v>
      </c>
    </row>
    <row r="824" ht="15.75" customHeight="1">
      <c r="A824" s="108">
        <f>VBMA!A823</f>
        <v>44525</v>
      </c>
      <c r="B824" s="148">
        <f>VLOOKUP(A824,'VNIBOR đã xử lý'!$A:$T,12,0)</f>
        <v>0.0009938333333</v>
      </c>
      <c r="C824" s="148">
        <f>VLOOKUP(A824,'VNIBOR đã xử lý'!$A:$T,13,0)</f>
        <v>0.001157</v>
      </c>
      <c r="D824" s="148">
        <f>VLOOKUP(A824,'VNIBOR đã xử lý'!$A:$T,14,0)</f>
        <v>0.001305333333</v>
      </c>
      <c r="E824" s="148">
        <f>VLOOKUP(A824,'VNIBOR đã xử lý'!$A:$T,15,0)</f>
        <v>0.001720666667</v>
      </c>
      <c r="F824" s="148">
        <f>VLOOKUP(A824,'VNIBOR đã xử lý'!$A:$T,16,0)</f>
        <v>0.002121166667</v>
      </c>
      <c r="G824" s="148">
        <f>VLOOKUP(A824,'VNIBOR đã xử lý'!$A:$T,17,0)</f>
        <v>0.002343666667</v>
      </c>
      <c r="H824" s="148">
        <f>VLOOKUP(A824,'VNIBOR đã xử lý'!$A:$T,18,0)</f>
        <v>0.002759</v>
      </c>
      <c r="I824" s="148">
        <f>VLOOKUP(A824,'VNIBOR đã xử lý'!$A:$T,19,0)</f>
        <v>0.0036045</v>
      </c>
      <c r="J824" s="191">
        <f>VLOOKUP(A824,VBMA!$A:$AF,4,0)/100</f>
        <v>0.00445</v>
      </c>
      <c r="K824" s="191">
        <f>VLOOKUP(A824,VBMA!$A:$AF,7,0)/100</f>
        <v>0.00534</v>
      </c>
      <c r="L824" s="191">
        <f>VLOOKUP(A824,VBMA!$A:$AF,10,0)/100</f>
        <v>0.00666</v>
      </c>
      <c r="M824" s="191">
        <f>VLOOKUP(A824,VBMA!$A:$AF,13,0)/100</f>
        <v>0.00723</v>
      </c>
      <c r="N824" s="191">
        <f>VLOOKUP(A824,VBMA!$A:$AF,16,0)/100</f>
        <v>0.0078</v>
      </c>
      <c r="O824" s="191">
        <f>VLOOKUP(A824,VBMA!$A:$AF,19,0)/100</f>
        <v>0.01118</v>
      </c>
      <c r="P824" s="191">
        <f>VLOOKUP(A824,VBMA!$A:$AF,22,0)/100</f>
        <v>0.02091</v>
      </c>
      <c r="Q824" s="191">
        <f>VLOOKUP(A824,VBMA!$A:$AF,25,0)/100</f>
        <v>0.02349</v>
      </c>
      <c r="R824" s="191">
        <f>VLOOKUP(A824,VBMA!$A:$AF,28,0)/100</f>
        <v>0.02784</v>
      </c>
      <c r="S824" s="191">
        <f>VLOOKUP(A824,VBMA!$A:$AF,31,0)/100</f>
        <v>0.02965</v>
      </c>
    </row>
    <row r="825" ht="15.75" customHeight="1">
      <c r="A825" s="108">
        <f>VBMA!A824</f>
        <v>44524</v>
      </c>
      <c r="B825" s="148">
        <f>VLOOKUP(A825,'VNIBOR đã xử lý'!$A:$T,12,0)</f>
        <v>0.001007263514</v>
      </c>
      <c r="C825" s="148">
        <f>VLOOKUP(A825,'VNIBOR đã xử lý'!$A:$T,13,0)</f>
        <v>0.001172635135</v>
      </c>
      <c r="D825" s="148">
        <f>VLOOKUP(A825,'VNIBOR đã xử lý'!$A:$T,14,0)</f>
        <v>0.001322972973</v>
      </c>
      <c r="E825" s="148">
        <f>VLOOKUP(A825,'VNIBOR đã xử lý'!$A:$T,15,0)</f>
        <v>0.001773986486</v>
      </c>
      <c r="F825" s="148">
        <f>VLOOKUP(A825,'VNIBOR đã xử lý'!$A:$T,16,0)</f>
        <v>0.002194932432</v>
      </c>
      <c r="G825" s="148">
        <f>VLOOKUP(A825,'VNIBOR đã xử lý'!$A:$T,17,0)</f>
        <v>0.002405405405</v>
      </c>
      <c r="H825" s="148">
        <f>VLOOKUP(A825,'VNIBOR đã xử lý'!$A:$T,18,0)</f>
        <v>0.002796283784</v>
      </c>
      <c r="I825" s="148">
        <f>VLOOKUP(A825,'VNIBOR đã xử lý'!$A:$T,19,0)</f>
        <v>0.003623141892</v>
      </c>
      <c r="J825" s="191">
        <f>VLOOKUP(A825,VBMA!$A:$AF,4,0)/100</f>
        <v>0.00445</v>
      </c>
      <c r="K825" s="191">
        <f>VLOOKUP(A825,VBMA!$A:$AF,7,0)/100</f>
        <v>0.00534</v>
      </c>
      <c r="L825" s="191">
        <f>VLOOKUP(A825,VBMA!$A:$AF,10,0)/100</f>
        <v>0.00664</v>
      </c>
      <c r="M825" s="191">
        <f>VLOOKUP(A825,VBMA!$A:$AF,13,0)/100</f>
        <v>0.0072</v>
      </c>
      <c r="N825" s="191">
        <f>VLOOKUP(A825,VBMA!$A:$AF,16,0)/100</f>
        <v>0.00776</v>
      </c>
      <c r="O825" s="191">
        <f>VLOOKUP(A825,VBMA!$A:$AF,19,0)/100</f>
        <v>0.01115</v>
      </c>
      <c r="P825" s="191">
        <f>VLOOKUP(A825,VBMA!$A:$AF,22,0)/100</f>
        <v>0.02086</v>
      </c>
      <c r="Q825" s="191">
        <f>VLOOKUP(A825,VBMA!$A:$AF,25,0)/100</f>
        <v>0.02349</v>
      </c>
      <c r="R825" s="191">
        <f>VLOOKUP(A825,VBMA!$A:$AF,28,0)/100</f>
        <v>0.02784</v>
      </c>
      <c r="S825" s="191">
        <f>VLOOKUP(A825,VBMA!$A:$AF,31,0)/100</f>
        <v>0.02965</v>
      </c>
    </row>
    <row r="826" ht="15.75" customHeight="1">
      <c r="A826" s="108">
        <f>VBMA!A825</f>
        <v>44523</v>
      </c>
      <c r="B826" s="148">
        <f>VLOOKUP(A826,'VNIBOR đã xử lý'!$A:$T,12,0)</f>
        <v>0.0009839933993</v>
      </c>
      <c r="C826" s="148">
        <f>VLOOKUP(A826,'VNIBOR đã xử lý'!$A:$T,13,0)</f>
        <v>0.001130858086</v>
      </c>
      <c r="D826" s="148">
        <f>VLOOKUP(A826,'VNIBOR đã xử lý'!$A:$T,14,0)</f>
        <v>0.001292409241</v>
      </c>
      <c r="E826" s="148">
        <f>VLOOKUP(A826,'VNIBOR đã xử lý'!$A:$T,15,0)</f>
        <v>0.001703630363</v>
      </c>
      <c r="F826" s="148">
        <f>VLOOKUP(A826,'VNIBOR đã xử lý'!$A:$T,16,0)</f>
        <v>0.002085478548</v>
      </c>
      <c r="G826" s="148">
        <f>VLOOKUP(A826,'VNIBOR đã xử lý'!$A:$T,17,0)</f>
        <v>0.002320462046</v>
      </c>
      <c r="H826" s="148">
        <f>VLOOKUP(A826,'VNIBOR đã xử lý'!$A:$T,18,0)</f>
        <v>0.002687623762</v>
      </c>
      <c r="I826" s="148">
        <f>VLOOKUP(A826,'VNIBOR đã xử lý'!$A:$T,19,0)</f>
        <v>0.003568811881</v>
      </c>
      <c r="J826" s="191">
        <f>VLOOKUP(A826,VBMA!$A:$AF,4,0)/100</f>
        <v>0.00445</v>
      </c>
      <c r="K826" s="191">
        <f>VLOOKUP(A826,VBMA!$A:$AF,7,0)/100</f>
        <v>0.00534</v>
      </c>
      <c r="L826" s="191">
        <f>VLOOKUP(A826,VBMA!$A:$AF,10,0)/100</f>
        <v>0.00664</v>
      </c>
      <c r="M826" s="191">
        <f>VLOOKUP(A826,VBMA!$A:$AF,13,0)/100</f>
        <v>0.00719</v>
      </c>
      <c r="N826" s="191">
        <f>VLOOKUP(A826,VBMA!$A:$AF,16,0)/100</f>
        <v>0.00774</v>
      </c>
      <c r="O826" s="191">
        <f>VLOOKUP(A826,VBMA!$A:$AF,19,0)/100</f>
        <v>0.01115</v>
      </c>
      <c r="P826" s="191">
        <f>VLOOKUP(A826,VBMA!$A:$AF,22,0)/100</f>
        <v>0.02076</v>
      </c>
      <c r="Q826" s="191">
        <f>VLOOKUP(A826,VBMA!$A:$AF,25,0)/100</f>
        <v>0.02343</v>
      </c>
      <c r="R826" s="191">
        <f>VLOOKUP(A826,VBMA!$A:$AF,28,0)/100</f>
        <v>0.02788</v>
      </c>
      <c r="S826" s="191">
        <f>VLOOKUP(A826,VBMA!$A:$AF,31,0)/100</f>
        <v>0.02966</v>
      </c>
    </row>
    <row r="827" ht="15.75" customHeight="1">
      <c r="A827" s="108">
        <f>VBMA!A826</f>
        <v>44522</v>
      </c>
      <c r="B827" s="148">
        <f>VLOOKUP(A827,'VNIBOR đã xử lý'!$A:$T,12,0)</f>
        <v>0.0009739057239</v>
      </c>
      <c r="C827" s="148">
        <f>VLOOKUP(A827,'VNIBOR đã xử lý'!$A:$T,13,0)</f>
        <v>0.001123737374</v>
      </c>
      <c r="D827" s="148">
        <f>VLOOKUP(A827,'VNIBOR đã xử lý'!$A:$T,14,0)</f>
        <v>0.001288552189</v>
      </c>
      <c r="E827" s="148">
        <f>VLOOKUP(A827,'VNIBOR đã xử lý'!$A:$T,15,0)</f>
        <v>0.001738047138</v>
      </c>
      <c r="F827" s="148">
        <f>VLOOKUP(A827,'VNIBOR đã xử lý'!$A:$T,16,0)</f>
        <v>0.002142592593</v>
      </c>
      <c r="G827" s="148">
        <f>VLOOKUP(A827,'VNIBOR đã xử lý'!$A:$T,17,0)</f>
        <v>0.002322390572</v>
      </c>
      <c r="H827" s="148">
        <f>VLOOKUP(A827,'VNIBOR đã xử lý'!$A:$T,18,0)</f>
        <v>0.002771885522</v>
      </c>
      <c r="I827" s="148">
        <f>VLOOKUP(A827,'VNIBOR đã xử lý'!$A:$T,19,0)</f>
        <v>0.003610942761</v>
      </c>
      <c r="J827" s="191">
        <f>VLOOKUP(A827,VBMA!$A:$AF,4,0)/100</f>
        <v>0.00445</v>
      </c>
      <c r="K827" s="191">
        <f>VLOOKUP(A827,VBMA!$A:$AF,7,0)/100</f>
        <v>0.00534</v>
      </c>
      <c r="L827" s="191">
        <f>VLOOKUP(A827,VBMA!$A:$AF,10,0)/100</f>
        <v>0.0066</v>
      </c>
      <c r="M827" s="191">
        <f>VLOOKUP(A827,VBMA!$A:$AF,13,0)/100</f>
        <v>0.00713</v>
      </c>
      <c r="N827" s="191">
        <f>VLOOKUP(A827,VBMA!$A:$AF,16,0)/100</f>
        <v>0.00767</v>
      </c>
      <c r="O827" s="191">
        <f>VLOOKUP(A827,VBMA!$A:$AF,19,0)/100</f>
        <v>0.0111</v>
      </c>
      <c r="P827" s="191">
        <f>VLOOKUP(A827,VBMA!$A:$AF,22,0)/100</f>
        <v>0.02077</v>
      </c>
      <c r="Q827" s="191">
        <f>VLOOKUP(A827,VBMA!$A:$AF,25,0)/100</f>
        <v>0.02335</v>
      </c>
      <c r="R827" s="191">
        <f>VLOOKUP(A827,VBMA!$A:$AF,28,0)/100</f>
        <v>0.02784</v>
      </c>
      <c r="S827" s="191">
        <f>VLOOKUP(A827,VBMA!$A:$AF,31,0)/100</f>
        <v>0.02968</v>
      </c>
    </row>
    <row r="828" ht="15.75" customHeight="1">
      <c r="A828" s="108">
        <f>VBMA!A827</f>
        <v>44519</v>
      </c>
      <c r="B828" s="148">
        <f>VLOOKUP(A828,'VNIBOR đã xử lý'!$A:$T,12,0)</f>
        <v>0.0009905315615</v>
      </c>
      <c r="C828" s="148">
        <f>VLOOKUP(A828,'VNIBOR đã xử lý'!$A:$T,13,0)</f>
        <v>0.001153156146</v>
      </c>
      <c r="D828" s="148">
        <f>VLOOKUP(A828,'VNIBOR đã xử lý'!$A:$T,14,0)</f>
        <v>0.001286212625</v>
      </c>
      <c r="E828" s="148">
        <f>VLOOKUP(A828,'VNIBOR đã xử lý'!$A:$T,15,0)</f>
        <v>0.001700166113</v>
      </c>
      <c r="F828" s="148">
        <f>VLOOKUP(A828,'VNIBOR đã xử lý'!$A:$T,16,0)</f>
        <v>0.002099335548</v>
      </c>
      <c r="G828" s="148">
        <f>VLOOKUP(A828,'VNIBOR đã xử lý'!$A:$T,17,0)</f>
        <v>0.002321096346</v>
      </c>
      <c r="H828" s="148">
        <f>VLOOKUP(A828,'VNIBOR đã xử lý'!$A:$T,18,0)</f>
        <v>0.00276461794</v>
      </c>
      <c r="I828" s="148">
        <f>VLOOKUP(A828,'VNIBOR đã xử lý'!$A:$T,19,0)</f>
        <v>0.00360730897</v>
      </c>
      <c r="J828" s="191">
        <f>VLOOKUP(A828,VBMA!$A:$AF,4,0)/100</f>
        <v>0.00445</v>
      </c>
      <c r="K828" s="191">
        <f>VLOOKUP(A828,VBMA!$A:$AF,7,0)/100</f>
        <v>0.00534</v>
      </c>
      <c r="L828" s="191">
        <f>VLOOKUP(A828,VBMA!$A:$AF,10,0)/100</f>
        <v>0.00658</v>
      </c>
      <c r="M828" s="191">
        <f>VLOOKUP(A828,VBMA!$A:$AF,13,0)/100</f>
        <v>0.00709</v>
      </c>
      <c r="N828" s="191">
        <f>VLOOKUP(A828,VBMA!$A:$AF,16,0)/100</f>
        <v>0.0076</v>
      </c>
      <c r="O828" s="191">
        <f>VLOOKUP(A828,VBMA!$A:$AF,19,0)/100</f>
        <v>0.01108</v>
      </c>
      <c r="P828" s="191">
        <f>VLOOKUP(A828,VBMA!$A:$AF,22,0)/100</f>
        <v>0.02073</v>
      </c>
      <c r="Q828" s="191">
        <f>VLOOKUP(A828,VBMA!$A:$AF,25,0)/100</f>
        <v>0.02332</v>
      </c>
      <c r="R828" s="191">
        <f>VLOOKUP(A828,VBMA!$A:$AF,28,0)/100</f>
        <v>0.02789</v>
      </c>
      <c r="S828" s="191">
        <f>VLOOKUP(A828,VBMA!$A:$AF,31,0)/100</f>
        <v>0.02965</v>
      </c>
    </row>
    <row r="829" ht="15.75" customHeight="1">
      <c r="A829" s="108">
        <f>VBMA!A828</f>
        <v>44518</v>
      </c>
      <c r="B829" s="148">
        <f>VLOOKUP(A829,'VNIBOR đã xử lý'!$A:$T,12,0)</f>
        <v>0.0009989795918</v>
      </c>
      <c r="C829" s="148">
        <f>VLOOKUP(A829,'VNIBOR đã xử lý'!$A:$T,13,0)</f>
        <v>0.00116547619</v>
      </c>
      <c r="D829" s="148">
        <f>VLOOKUP(A829,'VNIBOR đã xử lý'!$A:$T,14,0)</f>
        <v>0.001331972789</v>
      </c>
      <c r="E829" s="148">
        <f>VLOOKUP(A829,'VNIBOR đã xử lý'!$A:$T,15,0)</f>
        <v>0.001740646259</v>
      </c>
      <c r="F829" s="148">
        <f>VLOOKUP(A829,'VNIBOR đã xử lý'!$A:$T,16,0)</f>
        <v>0.002119047619</v>
      </c>
      <c r="G829" s="148">
        <f>VLOOKUP(A829,'VNIBOR đã xử lý'!$A:$T,17,0)</f>
        <v>0.002330952381</v>
      </c>
      <c r="H829" s="148">
        <f>VLOOKUP(A829,'VNIBOR đã xử lý'!$A:$T,18,0)</f>
        <v>0.002845578231</v>
      </c>
      <c r="I829" s="148">
        <f>VLOOKUP(A829,'VNIBOR đã xử lý'!$A:$T,19,0)</f>
        <v>0.003647789116</v>
      </c>
      <c r="J829" s="191">
        <f>VLOOKUP(A829,VBMA!$A:$AF,4,0)/100</f>
        <v>0.00445</v>
      </c>
      <c r="K829" s="191">
        <f>VLOOKUP(A829,VBMA!$A:$AF,7,0)/100</f>
        <v>0.00537</v>
      </c>
      <c r="L829" s="191">
        <f>VLOOKUP(A829,VBMA!$A:$AF,10,0)/100</f>
        <v>0.00653</v>
      </c>
      <c r="M829" s="191">
        <f>VLOOKUP(A829,VBMA!$A:$AF,13,0)/100</f>
        <v>0.00701</v>
      </c>
      <c r="N829" s="191">
        <f>VLOOKUP(A829,VBMA!$A:$AF,16,0)/100</f>
        <v>0.00749</v>
      </c>
      <c r="O829" s="191">
        <f>VLOOKUP(A829,VBMA!$A:$AF,19,0)/100</f>
        <v>0.01104</v>
      </c>
      <c r="P829" s="191">
        <f>VLOOKUP(A829,VBMA!$A:$AF,22,0)/100</f>
        <v>0.02068</v>
      </c>
      <c r="Q829" s="191">
        <f>VLOOKUP(A829,VBMA!$A:$AF,25,0)/100</f>
        <v>0.0233</v>
      </c>
      <c r="R829" s="191">
        <f>VLOOKUP(A829,VBMA!$A:$AF,28,0)/100</f>
        <v>0.02784</v>
      </c>
      <c r="S829" s="191">
        <f>VLOOKUP(A829,VBMA!$A:$AF,31,0)/100</f>
        <v>0.02965</v>
      </c>
    </row>
    <row r="830" ht="15.75" customHeight="1">
      <c r="A830" s="108">
        <f>VBMA!A829</f>
        <v>44517</v>
      </c>
      <c r="B830" s="148">
        <f>VLOOKUP(A830,'VNIBOR đã xử lý'!$A:$T,12,0)</f>
        <v>0.001010677966</v>
      </c>
      <c r="C830" s="148">
        <f>VLOOKUP(A830,'VNIBOR đã xử lý'!$A:$T,13,0)</f>
        <v>0.001161525424</v>
      </c>
      <c r="D830" s="148">
        <f>VLOOKUP(A830,'VNIBOR đã xử lý'!$A:$T,14,0)</f>
        <v>0.001327457627</v>
      </c>
      <c r="E830" s="148">
        <f>VLOOKUP(A830,'VNIBOR đã xử lý'!$A:$T,15,0)</f>
        <v>0.00178</v>
      </c>
      <c r="F830" s="148">
        <f>VLOOKUP(A830,'VNIBOR đã xử lý'!$A:$T,16,0)</f>
        <v>0.002187288136</v>
      </c>
      <c r="G830" s="148">
        <f>VLOOKUP(A830,'VNIBOR đã xử lý'!$A:$T,17,0)</f>
        <v>0.002383389831</v>
      </c>
      <c r="H830" s="148">
        <f>VLOOKUP(A830,'VNIBOR đã xử lý'!$A:$T,18,0)</f>
        <v>0.002760508475</v>
      </c>
      <c r="I830" s="148">
        <f>VLOOKUP(A830,'VNIBOR đã xử lý'!$A:$T,19,0)</f>
        <v>0.003605254237</v>
      </c>
      <c r="J830" s="191">
        <f>VLOOKUP(A830,VBMA!$A:$AF,4,0)/100</f>
        <v>0.00445</v>
      </c>
      <c r="K830" s="191">
        <f>VLOOKUP(A830,VBMA!$A:$AF,7,0)/100</f>
        <v>0.0054</v>
      </c>
      <c r="L830" s="191">
        <f>VLOOKUP(A830,VBMA!$A:$AF,10,0)/100</f>
        <v>0.0065</v>
      </c>
      <c r="M830" s="191">
        <f>VLOOKUP(A830,VBMA!$A:$AF,13,0)/100</f>
        <v>0.00702</v>
      </c>
      <c r="N830" s="191">
        <f>VLOOKUP(A830,VBMA!$A:$AF,16,0)/100</f>
        <v>0.00753</v>
      </c>
      <c r="O830" s="191">
        <f>VLOOKUP(A830,VBMA!$A:$AF,19,0)/100</f>
        <v>0.011</v>
      </c>
      <c r="P830" s="191">
        <f>VLOOKUP(A830,VBMA!$A:$AF,22,0)/100</f>
        <v>0.02061</v>
      </c>
      <c r="Q830" s="191">
        <f>VLOOKUP(A830,VBMA!$A:$AF,25,0)/100</f>
        <v>0.02325</v>
      </c>
      <c r="R830" s="191">
        <f>VLOOKUP(A830,VBMA!$A:$AF,28,0)/100</f>
        <v>0.0278</v>
      </c>
      <c r="S830" s="191">
        <f>VLOOKUP(A830,VBMA!$A:$AF,31,0)/100</f>
        <v>0.02963</v>
      </c>
    </row>
    <row r="831" ht="15.75" customHeight="1">
      <c r="A831" s="108">
        <f>VBMA!A830</f>
        <v>44516</v>
      </c>
      <c r="B831" s="148">
        <f>VLOOKUP(A831,'VNIBOR đã xử lý'!$A:$T,12,0)</f>
        <v>0.0009922297297</v>
      </c>
      <c r="C831" s="148">
        <f>VLOOKUP(A831,'VNIBOR đã xử lý'!$A:$T,13,0)</f>
        <v>0.001127533784</v>
      </c>
      <c r="D831" s="148">
        <f>VLOOKUP(A831,'VNIBOR đã xử lý'!$A:$T,14,0)</f>
        <v>0.001307939189</v>
      </c>
      <c r="E831" s="148">
        <f>VLOOKUP(A831,'VNIBOR đã xử lý'!$A:$T,15,0)</f>
        <v>0.001698817568</v>
      </c>
      <c r="F831" s="148">
        <f>VLOOKUP(A831,'VNIBOR đã xử lý'!$A:$T,16,0)</f>
        <v>0.00210472973</v>
      </c>
      <c r="G831" s="148">
        <f>VLOOKUP(A831,'VNIBOR đã xử lý'!$A:$T,17,0)</f>
        <v>0.002315202703</v>
      </c>
      <c r="H831" s="148">
        <f>VLOOKUP(A831,'VNIBOR đã xử lý'!$A:$T,18,0)</f>
        <v>0.002796283784</v>
      </c>
      <c r="I831" s="148">
        <f>VLOOKUP(A831,'VNIBOR đã xử lý'!$A:$T,19,0)</f>
        <v>0.003623141892</v>
      </c>
      <c r="J831" s="191">
        <f>VLOOKUP(A831,VBMA!$A:$AF,4,0)/100</f>
        <v>0.00445</v>
      </c>
      <c r="K831" s="191">
        <f>VLOOKUP(A831,VBMA!$A:$AF,7,0)/100</f>
        <v>0.0054</v>
      </c>
      <c r="L831" s="191">
        <f>VLOOKUP(A831,VBMA!$A:$AF,10,0)/100</f>
        <v>0.00654</v>
      </c>
      <c r="M831" s="191">
        <f>VLOOKUP(A831,VBMA!$A:$AF,13,0)/100</f>
        <v>0.00702</v>
      </c>
      <c r="N831" s="191">
        <f>VLOOKUP(A831,VBMA!$A:$AF,16,0)/100</f>
        <v>0.0075</v>
      </c>
      <c r="O831" s="191">
        <f>VLOOKUP(A831,VBMA!$A:$AF,19,0)/100</f>
        <v>0.0109</v>
      </c>
      <c r="P831" s="191">
        <f>VLOOKUP(A831,VBMA!$A:$AF,22,0)/100</f>
        <v>0.02063</v>
      </c>
      <c r="Q831" s="191">
        <f>VLOOKUP(A831,VBMA!$A:$AF,25,0)/100</f>
        <v>0.02322</v>
      </c>
      <c r="R831" s="191">
        <f>VLOOKUP(A831,VBMA!$A:$AF,28,0)/100</f>
        <v>0.02788</v>
      </c>
      <c r="S831" s="191">
        <f>VLOOKUP(A831,VBMA!$A:$AF,31,0)/100</f>
        <v>0.02963</v>
      </c>
    </row>
    <row r="832" ht="15.75" customHeight="1">
      <c r="A832" s="108">
        <f>VBMA!A831</f>
        <v>44515</v>
      </c>
      <c r="B832" s="148">
        <f>VLOOKUP(A832,'VNIBOR đã xử lý'!$A:$T,12,0)</f>
        <v>0.001001986755</v>
      </c>
      <c r="C832" s="148">
        <f>VLOOKUP(A832,'VNIBOR đã xử lý'!$A:$T,13,0)</f>
        <v>0.001149337748</v>
      </c>
      <c r="D832" s="148">
        <f>VLOOKUP(A832,'VNIBOR đã xử lý'!$A:$T,14,0)</f>
        <v>0.001296688742</v>
      </c>
      <c r="E832" s="148">
        <f>VLOOKUP(A832,'VNIBOR đã xử lý'!$A:$T,15,0)</f>
        <v>0.001738741722</v>
      </c>
      <c r="F832" s="148">
        <f>VLOOKUP(A832,'VNIBOR đã xử lý'!$A:$T,16,0)</f>
        <v>0.002136589404</v>
      </c>
      <c r="G832" s="148">
        <f>VLOOKUP(A832,'VNIBOR đã xử lý'!$A:$T,17,0)</f>
        <v>0.002328145695</v>
      </c>
      <c r="H832" s="148">
        <f>VLOOKUP(A832,'VNIBOR đã xử lý'!$A:$T,18,0)</f>
        <v>0.002681788079</v>
      </c>
      <c r="I832" s="148">
        <f>VLOOKUP(A832,'VNIBOR đã xử lý'!$A:$T,19,0)</f>
        <v>0.00356589404</v>
      </c>
      <c r="J832" s="191">
        <f>VLOOKUP(A832,VBMA!$A:$AF,4,0)/100</f>
        <v>0.00445</v>
      </c>
      <c r="K832" s="191">
        <f>VLOOKUP(A832,VBMA!$A:$AF,7,0)/100</f>
        <v>0.0054</v>
      </c>
      <c r="L832" s="191">
        <f>VLOOKUP(A832,VBMA!$A:$AF,10,0)/100</f>
        <v>0.00658</v>
      </c>
      <c r="M832" s="191">
        <f>VLOOKUP(A832,VBMA!$A:$AF,13,0)/100</f>
        <v>0.00706</v>
      </c>
      <c r="N832" s="191">
        <f>VLOOKUP(A832,VBMA!$A:$AF,16,0)/100</f>
        <v>0.00753</v>
      </c>
      <c r="O832" s="191">
        <f>VLOOKUP(A832,VBMA!$A:$AF,19,0)/100</f>
        <v>0.01093</v>
      </c>
      <c r="P832" s="191">
        <f>VLOOKUP(A832,VBMA!$A:$AF,22,0)/100</f>
        <v>0.02074</v>
      </c>
      <c r="Q832" s="191">
        <f>VLOOKUP(A832,VBMA!$A:$AF,25,0)/100</f>
        <v>0.02332</v>
      </c>
      <c r="R832" s="191">
        <f>VLOOKUP(A832,VBMA!$A:$AF,28,0)/100</f>
        <v>0.02782</v>
      </c>
      <c r="S832" s="191">
        <f>VLOOKUP(A832,VBMA!$A:$AF,31,0)/100</f>
        <v>0.02975</v>
      </c>
    </row>
    <row r="833" ht="15.75" customHeight="1">
      <c r="A833" s="108">
        <f>VBMA!A832</f>
        <v>44512</v>
      </c>
      <c r="B833" s="148">
        <f>VLOOKUP(A833,'VNIBOR đã xử lý'!$A:$T,12,0)</f>
        <v>0.000998679868</v>
      </c>
      <c r="C833" s="148">
        <f>VLOOKUP(A833,'VNIBOR đã xử lý'!$A:$T,13,0)</f>
        <v>0.001145544554</v>
      </c>
      <c r="D833" s="148">
        <f>VLOOKUP(A833,'VNIBOR đã xử lý'!$A:$T,14,0)</f>
        <v>0.001292409241</v>
      </c>
      <c r="E833" s="148">
        <f>VLOOKUP(A833,'VNIBOR đã xử lý'!$A:$T,15,0)</f>
        <v>0.001703630363</v>
      </c>
      <c r="F833" s="148">
        <f>VLOOKUP(A833,'VNIBOR đã xử lý'!$A:$T,16,0)</f>
        <v>0.002085478548</v>
      </c>
      <c r="G833" s="148">
        <f>VLOOKUP(A833,'VNIBOR đã xử lý'!$A:$T,17,0)</f>
        <v>0.00227640264</v>
      </c>
      <c r="H833" s="148">
        <f>VLOOKUP(A833,'VNIBOR đã xử lý'!$A:$T,18,0)</f>
        <v>0.002687623762</v>
      </c>
      <c r="I833" s="148">
        <f>VLOOKUP(A833,'VNIBOR đã xử lý'!$A:$T,19,0)</f>
        <v>0.003568811881</v>
      </c>
      <c r="J833" s="191">
        <f>VLOOKUP(A833,VBMA!$A:$AF,4,0)/100</f>
        <v>0.00445</v>
      </c>
      <c r="K833" s="191">
        <f>VLOOKUP(A833,VBMA!$A:$AF,7,0)/100</f>
        <v>0.00545</v>
      </c>
      <c r="L833" s="191">
        <f>VLOOKUP(A833,VBMA!$A:$AF,10,0)/100</f>
        <v>0.00668</v>
      </c>
      <c r="M833" s="191">
        <f>VLOOKUP(A833,VBMA!$A:$AF,13,0)/100</f>
        <v>0.00716</v>
      </c>
      <c r="N833" s="191">
        <f>VLOOKUP(A833,VBMA!$A:$AF,16,0)/100</f>
        <v>0.00764</v>
      </c>
      <c r="O833" s="191">
        <f>VLOOKUP(A833,VBMA!$A:$AF,19,0)/100</f>
        <v>0.01096</v>
      </c>
      <c r="P833" s="191">
        <f>VLOOKUP(A833,VBMA!$A:$AF,22,0)/100</f>
        <v>0.02087</v>
      </c>
      <c r="Q833" s="191">
        <f>VLOOKUP(A833,VBMA!$A:$AF,25,0)/100</f>
        <v>0.02337</v>
      </c>
      <c r="R833" s="191">
        <f>VLOOKUP(A833,VBMA!$A:$AF,28,0)/100</f>
        <v>0.02789</v>
      </c>
      <c r="S833" s="191">
        <f>VLOOKUP(A833,VBMA!$A:$AF,31,0)/100</f>
        <v>0.02975</v>
      </c>
    </row>
    <row r="834" ht="15.75" customHeight="1">
      <c r="A834" s="108">
        <f>VBMA!A833</f>
        <v>44511</v>
      </c>
      <c r="B834" s="148">
        <f>VLOOKUP(A834,'VNIBOR đã xử lý'!$A:$T,12,0)</f>
        <v>0.0009711726384</v>
      </c>
      <c r="C834" s="148">
        <f>VLOOKUP(A834,'VNIBOR đã xử lý'!$A:$T,13,0)</f>
        <v>0.001130618893</v>
      </c>
      <c r="D834" s="148">
        <f>VLOOKUP(A834,'VNIBOR đã xử lý'!$A:$T,14,0)</f>
        <v>0.001275570033</v>
      </c>
      <c r="E834" s="148">
        <f>VLOOKUP(A834,'VNIBOR đã xử lý'!$A:$T,15,0)</f>
        <v>0.001681433225</v>
      </c>
      <c r="F834" s="148">
        <f>VLOOKUP(A834,'VNIBOR đã xử lý'!$A:$T,16,0)</f>
        <v>0.002116286645</v>
      </c>
      <c r="G834" s="148">
        <f>VLOOKUP(A834,'VNIBOR đã xử lý'!$A:$T,17,0)</f>
        <v>0.002304723127</v>
      </c>
      <c r="H834" s="148">
        <f>VLOOKUP(A834,'VNIBOR đã xử lý'!$A:$T,18,0)</f>
        <v>0.002681596091</v>
      </c>
      <c r="I834" s="148">
        <f>VLOOKUP(A834,'VNIBOR đã xử lý'!$A:$T,19,0)</f>
        <v>0.003565798046</v>
      </c>
      <c r="J834" s="191">
        <f>VLOOKUP(A834,VBMA!$A:$AF,4,0)/100</f>
        <v>0.00445</v>
      </c>
      <c r="K834" s="191">
        <f>VLOOKUP(A834,VBMA!$A:$AF,7,0)/100</f>
        <v>0.00545</v>
      </c>
      <c r="L834" s="191">
        <f>VLOOKUP(A834,VBMA!$A:$AF,10,0)/100</f>
        <v>0.00668</v>
      </c>
      <c r="M834" s="191">
        <f>VLOOKUP(A834,VBMA!$A:$AF,13,0)/100</f>
        <v>0.0072</v>
      </c>
      <c r="N834" s="191">
        <f>VLOOKUP(A834,VBMA!$A:$AF,16,0)/100</f>
        <v>0.00772</v>
      </c>
      <c r="O834" s="191">
        <f>VLOOKUP(A834,VBMA!$A:$AF,19,0)/100</f>
        <v>0.0112</v>
      </c>
      <c r="P834" s="191">
        <f>VLOOKUP(A834,VBMA!$A:$AF,22,0)/100</f>
        <v>0.02097</v>
      </c>
      <c r="Q834" s="191">
        <f>VLOOKUP(A834,VBMA!$A:$AF,25,0)/100</f>
        <v>0.02348</v>
      </c>
      <c r="R834" s="191">
        <f>VLOOKUP(A834,VBMA!$A:$AF,28,0)/100</f>
        <v>0.02801</v>
      </c>
      <c r="S834" s="191">
        <f>VLOOKUP(A834,VBMA!$A:$AF,31,0)/100</f>
        <v>0.02975</v>
      </c>
    </row>
    <row r="835" ht="15.75" customHeight="1">
      <c r="A835" s="108">
        <f>VBMA!A834</f>
        <v>44510</v>
      </c>
      <c r="B835" s="148">
        <f>VLOOKUP(A835,'VNIBOR đã xử lý'!$A:$T,12,0)</f>
        <v>0.0009725165563</v>
      </c>
      <c r="C835" s="148">
        <f>VLOOKUP(A835,'VNIBOR đã xử lý'!$A:$T,13,0)</f>
        <v>0.001134602649</v>
      </c>
      <c r="D835" s="148">
        <f>VLOOKUP(A835,'VNIBOR đã xử lý'!$A:$T,14,0)</f>
        <v>0.001296688742</v>
      </c>
      <c r="E835" s="148">
        <f>VLOOKUP(A835,'VNIBOR đã xử lý'!$A:$T,15,0)</f>
        <v>0.001709271523</v>
      </c>
      <c r="F835" s="148">
        <f>VLOOKUP(A835,'VNIBOR đã xử lý'!$A:$T,16,0)</f>
        <v>0.002107119205</v>
      </c>
      <c r="G835" s="148">
        <f>VLOOKUP(A835,'VNIBOR đã xử lý'!$A:$T,17,0)</f>
        <v>0.002298675497</v>
      </c>
      <c r="H835" s="148">
        <f>VLOOKUP(A835,'VNIBOR đã xử lý'!$A:$T,18,0)</f>
        <v>0.002652317881</v>
      </c>
      <c r="I835" s="148">
        <f>VLOOKUP(A835,'VNIBOR đã xử lý'!$A:$T,19,0)</f>
        <v>0.00355115894</v>
      </c>
      <c r="J835" s="191">
        <f>VLOOKUP(A835,VBMA!$A:$AF,4,0)/100</f>
        <v>0.00445</v>
      </c>
      <c r="K835" s="191">
        <f>VLOOKUP(A835,VBMA!$A:$AF,7,0)/100</f>
        <v>0.00543</v>
      </c>
      <c r="L835" s="191">
        <f>VLOOKUP(A835,VBMA!$A:$AF,10,0)/100</f>
        <v>0.00667</v>
      </c>
      <c r="M835" s="191">
        <f>VLOOKUP(A835,VBMA!$A:$AF,13,0)/100</f>
        <v>0.00719</v>
      </c>
      <c r="N835" s="191">
        <f>VLOOKUP(A835,VBMA!$A:$AF,16,0)/100</f>
        <v>0.00771</v>
      </c>
      <c r="O835" s="191">
        <f>VLOOKUP(A835,VBMA!$A:$AF,19,0)/100</f>
        <v>0.01151</v>
      </c>
      <c r="P835" s="191">
        <f>VLOOKUP(A835,VBMA!$A:$AF,22,0)/100</f>
        <v>0.02095</v>
      </c>
      <c r="Q835" s="191">
        <f>VLOOKUP(A835,VBMA!$A:$AF,25,0)/100</f>
        <v>0.02347</v>
      </c>
      <c r="R835" s="191">
        <f>VLOOKUP(A835,VBMA!$A:$AF,28,0)/100</f>
        <v>0.02801</v>
      </c>
      <c r="S835" s="191">
        <f>VLOOKUP(A835,VBMA!$A:$AF,31,0)/100</f>
        <v>0.02975</v>
      </c>
    </row>
    <row r="836" ht="15.75" customHeight="1">
      <c r="A836" s="108">
        <f>VBMA!A835</f>
        <v>44509</v>
      </c>
      <c r="B836" s="148">
        <f>VLOOKUP(A836,'VNIBOR đã xử lý'!$A:$T,12,0)</f>
        <v>0.0009307189542</v>
      </c>
      <c r="C836" s="148">
        <f>VLOOKUP(A836,'VNIBOR đã xử lý'!$A:$T,13,0)</f>
        <v>0.001090686275</v>
      </c>
      <c r="D836" s="148">
        <f>VLOOKUP(A836,'VNIBOR đã xử lý'!$A:$T,14,0)</f>
        <v>0.001250653595</v>
      </c>
      <c r="E836" s="148">
        <f>VLOOKUP(A836,'VNIBOR đã xử lý'!$A:$T,15,0)</f>
        <v>0.001701470588</v>
      </c>
      <c r="F836" s="148">
        <f>VLOOKUP(A836,'VNIBOR đã xử lý'!$A:$T,16,0)</f>
        <v>0.002094117647</v>
      </c>
      <c r="G836" s="148">
        <f>VLOOKUP(A836,'VNIBOR đã xử lý'!$A:$T,17,0)</f>
        <v>0.002283169935</v>
      </c>
      <c r="H836" s="148">
        <f>VLOOKUP(A836,'VNIBOR đã xử lý'!$A:$T,18,0)</f>
        <v>0.002646732026</v>
      </c>
      <c r="I836" s="148">
        <f>VLOOKUP(A836,'VNIBOR đã xử lý'!$A:$T,19,0)</f>
        <v>0.003548366013</v>
      </c>
      <c r="J836" s="191">
        <f>VLOOKUP(A836,VBMA!$A:$AF,4,0)/100</f>
        <v>0.00445</v>
      </c>
      <c r="K836" s="191">
        <f>VLOOKUP(A836,VBMA!$A:$AF,7,0)/100</f>
        <v>0.00545</v>
      </c>
      <c r="L836" s="191">
        <f>VLOOKUP(A836,VBMA!$A:$AF,10,0)/100</f>
        <v>0.00675</v>
      </c>
      <c r="M836" s="191">
        <f>VLOOKUP(A836,VBMA!$A:$AF,13,0)/100</f>
        <v>0.00731</v>
      </c>
      <c r="N836" s="191">
        <f>VLOOKUP(A836,VBMA!$A:$AF,16,0)/100</f>
        <v>0.00786</v>
      </c>
      <c r="O836" s="191">
        <f>VLOOKUP(A836,VBMA!$A:$AF,19,0)/100</f>
        <v>0.01155</v>
      </c>
      <c r="P836" s="191">
        <f>VLOOKUP(A836,VBMA!$A:$AF,22,0)/100</f>
        <v>0.02091</v>
      </c>
      <c r="Q836" s="191">
        <f>VLOOKUP(A836,VBMA!$A:$AF,25,0)/100</f>
        <v>0.02345</v>
      </c>
      <c r="R836" s="191">
        <f>VLOOKUP(A836,VBMA!$A:$AF,28,0)/100</f>
        <v>0.02808</v>
      </c>
      <c r="S836" s="191">
        <f>VLOOKUP(A836,VBMA!$A:$AF,31,0)/100</f>
        <v>0.02975</v>
      </c>
    </row>
    <row r="837" ht="15.75" customHeight="1">
      <c r="A837" s="108">
        <f>VBMA!A836</f>
        <v>44508</v>
      </c>
      <c r="B837" s="148">
        <f>VLOOKUP(A837,'VNIBOR đã xử lý'!$A:$T,12,0)</f>
        <v>0.0009725165563</v>
      </c>
      <c r="C837" s="148">
        <f>VLOOKUP(A837,'VNIBOR đã xử lý'!$A:$T,13,0)</f>
        <v>0.00110513245</v>
      </c>
      <c r="D837" s="148">
        <f>VLOOKUP(A837,'VNIBOR đã xử lý'!$A:$T,14,0)</f>
        <v>0.001252483444</v>
      </c>
      <c r="E837" s="148">
        <f>VLOOKUP(A837,'VNIBOR đã xử lý'!$A:$T,15,0)</f>
        <v>0.001620860927</v>
      </c>
      <c r="F837" s="148">
        <f>VLOOKUP(A837,'VNIBOR đã xử lý'!$A:$T,16,0)</f>
        <v>0.002062913907</v>
      </c>
      <c r="G837" s="148">
        <f>VLOOKUP(A837,'VNIBOR đã xử lý'!$A:$T,17,0)</f>
        <v>0.002283940397</v>
      </c>
      <c r="H837" s="148">
        <f>VLOOKUP(A837,'VNIBOR đã xử lý'!$A:$T,18,0)</f>
        <v>0.002711258278</v>
      </c>
      <c r="I837" s="148">
        <f>VLOOKUP(A837,'VNIBOR đã xử lý'!$A:$T,19,0)</f>
        <v>0.003580629139</v>
      </c>
      <c r="J837" s="191">
        <f>VLOOKUP(A837,VBMA!$A:$AF,4,0)/100</f>
        <v>0.00445</v>
      </c>
      <c r="K837" s="191">
        <f>VLOOKUP(A837,VBMA!$A:$AF,7,0)/100</f>
        <v>0.00572</v>
      </c>
      <c r="L837" s="191">
        <f>VLOOKUP(A837,VBMA!$A:$AF,10,0)/100</f>
        <v>0.00686</v>
      </c>
      <c r="M837" s="191">
        <f>VLOOKUP(A837,VBMA!$A:$AF,13,0)/100</f>
        <v>0.00744</v>
      </c>
      <c r="N837" s="191">
        <f>VLOOKUP(A837,VBMA!$A:$AF,16,0)/100</f>
        <v>0.00803</v>
      </c>
      <c r="O837" s="191">
        <f>VLOOKUP(A837,VBMA!$A:$AF,19,0)/100</f>
        <v>0.01171</v>
      </c>
      <c r="P837" s="191">
        <f>VLOOKUP(A837,VBMA!$A:$AF,22,0)/100</f>
        <v>0.02109</v>
      </c>
      <c r="Q837" s="191">
        <f>VLOOKUP(A837,VBMA!$A:$AF,25,0)/100</f>
        <v>0.0236</v>
      </c>
      <c r="R837" s="191">
        <f>VLOOKUP(A837,VBMA!$A:$AF,28,0)/100</f>
        <v>0.02809</v>
      </c>
      <c r="S837" s="191">
        <f>VLOOKUP(A837,VBMA!$A:$AF,31,0)/100</f>
        <v>0.02975</v>
      </c>
    </row>
    <row r="838" ht="15.75" customHeight="1">
      <c r="A838" s="108">
        <f>VBMA!A837</f>
        <v>44505</v>
      </c>
      <c r="B838" s="148">
        <f>VLOOKUP(A838,'VNIBOR đã xử lý'!$A:$T,12,0)</f>
        <v>0.0009609634551</v>
      </c>
      <c r="C838" s="148">
        <f>VLOOKUP(A838,'VNIBOR đã xử lý'!$A:$T,13,0)</f>
        <v>0.001138372093</v>
      </c>
      <c r="D838" s="148">
        <f>VLOOKUP(A838,'VNIBOR đã xử lý'!$A:$T,14,0)</f>
        <v>0.001315780731</v>
      </c>
      <c r="E838" s="148">
        <f>VLOOKUP(A838,'VNIBOR đã xử lý'!$A:$T,15,0)</f>
        <v>0.001729734219</v>
      </c>
      <c r="F838" s="148">
        <f>VLOOKUP(A838,'VNIBOR đã xử lý'!$A:$T,16,0)</f>
        <v>0.002143687708</v>
      </c>
      <c r="G838" s="148">
        <f>VLOOKUP(A838,'VNIBOR đã xử lý'!$A:$T,17,0)</f>
        <v>0.002350664452</v>
      </c>
      <c r="H838" s="148">
        <f>VLOOKUP(A838,'VNIBOR đã xử lý'!$A:$T,18,0)</f>
        <v>0.002735049834</v>
      </c>
      <c r="I838" s="148">
        <f>VLOOKUP(A838,'VNIBOR đã xử lý'!$A:$T,19,0)</f>
        <v>0.003592524917</v>
      </c>
      <c r="J838" s="191">
        <f>VLOOKUP(A838,VBMA!$A:$AF,4,0)/100</f>
        <v>0.00445</v>
      </c>
      <c r="K838" s="191">
        <f>VLOOKUP(A838,VBMA!$A:$AF,7,0)/100</f>
        <v>0.00565</v>
      </c>
      <c r="L838" s="191">
        <f>VLOOKUP(A838,VBMA!$A:$AF,10,0)/100</f>
        <v>0.00703</v>
      </c>
      <c r="M838" s="191">
        <f>VLOOKUP(A838,VBMA!$A:$AF,13,0)/100</f>
        <v>0.00757</v>
      </c>
      <c r="N838" s="191">
        <f>VLOOKUP(A838,VBMA!$A:$AF,16,0)/100</f>
        <v>0.0081</v>
      </c>
      <c r="O838" s="191">
        <f>VLOOKUP(A838,VBMA!$A:$AF,19,0)/100</f>
        <v>0.01172</v>
      </c>
      <c r="P838" s="191">
        <f>VLOOKUP(A838,VBMA!$A:$AF,22,0)/100</f>
        <v>0.0212</v>
      </c>
      <c r="Q838" s="191">
        <f>VLOOKUP(A838,VBMA!$A:$AF,25,0)/100</f>
        <v>0.02408</v>
      </c>
      <c r="R838" s="191">
        <f>VLOOKUP(A838,VBMA!$A:$AF,28,0)/100</f>
        <v>0.02821</v>
      </c>
      <c r="S838" s="191">
        <f>VLOOKUP(A838,VBMA!$A:$AF,31,0)/100</f>
        <v>0.02975</v>
      </c>
    </row>
    <row r="839" ht="15.75" customHeight="1">
      <c r="A839" s="108">
        <f>VBMA!A838</f>
        <v>44504</v>
      </c>
      <c r="B839" s="148">
        <f>VLOOKUP(A839,'VNIBOR đã xử lý'!$A:$T,12,0)</f>
        <v>0.0009725165563</v>
      </c>
      <c r="C839" s="148">
        <f>VLOOKUP(A839,'VNIBOR đã xử lý'!$A:$T,13,0)</f>
        <v>0.001149337748</v>
      </c>
      <c r="D839" s="148">
        <f>VLOOKUP(A839,'VNIBOR đã xử lý'!$A:$T,14,0)</f>
        <v>0.001296688742</v>
      </c>
      <c r="E839" s="148">
        <f>VLOOKUP(A839,'VNIBOR đã xử lý'!$A:$T,15,0)</f>
        <v>0.001738741722</v>
      </c>
      <c r="F839" s="148">
        <f>VLOOKUP(A839,'VNIBOR đã xử lý'!$A:$T,16,0)</f>
        <v>0.002136589404</v>
      </c>
      <c r="G839" s="148">
        <f>VLOOKUP(A839,'VNIBOR đã xử lý'!$A:$T,17,0)</f>
        <v>0.002328145695</v>
      </c>
      <c r="H839" s="148">
        <f>VLOOKUP(A839,'VNIBOR đã xử lý'!$A:$T,18,0)</f>
        <v>0.002652317881</v>
      </c>
      <c r="I839" s="148">
        <f>VLOOKUP(A839,'VNIBOR đã xử lý'!$A:$T,19,0)</f>
        <v>0.00355115894</v>
      </c>
      <c r="J839" s="191">
        <f>VLOOKUP(A839,VBMA!$A:$AF,4,0)/100</f>
        <v>0.00445</v>
      </c>
      <c r="K839" s="191">
        <f>VLOOKUP(A839,VBMA!$A:$AF,7,0)/100</f>
        <v>0.00568</v>
      </c>
      <c r="L839" s="191">
        <f>VLOOKUP(A839,VBMA!$A:$AF,10,0)/100</f>
        <v>0.007</v>
      </c>
      <c r="M839" s="191">
        <f>VLOOKUP(A839,VBMA!$A:$AF,13,0)/100</f>
        <v>0.00756</v>
      </c>
      <c r="N839" s="191">
        <f>VLOOKUP(A839,VBMA!$A:$AF,16,0)/100</f>
        <v>0.00812</v>
      </c>
      <c r="O839" s="191">
        <f>VLOOKUP(A839,VBMA!$A:$AF,19,0)/100</f>
        <v>0.01183</v>
      </c>
      <c r="P839" s="191">
        <f>VLOOKUP(A839,VBMA!$A:$AF,22,0)/100</f>
        <v>0.02134</v>
      </c>
      <c r="Q839" s="191">
        <f>VLOOKUP(A839,VBMA!$A:$AF,25,0)/100</f>
        <v>0.02376</v>
      </c>
      <c r="R839" s="191">
        <f>VLOOKUP(A839,VBMA!$A:$AF,28,0)/100</f>
        <v>0.02821</v>
      </c>
      <c r="S839" s="191">
        <f>VLOOKUP(A839,VBMA!$A:$AF,31,0)/100</f>
        <v>0.02975</v>
      </c>
    </row>
    <row r="840" ht="15.75" customHeight="1">
      <c r="A840" s="108">
        <f>VBMA!A839</f>
        <v>44503</v>
      </c>
      <c r="B840" s="148">
        <f>VLOOKUP(A840,'VNIBOR đã xử lý'!$A:$T,12,0)</f>
        <v>0.0009276872964</v>
      </c>
      <c r="C840" s="148">
        <f>VLOOKUP(A840,'VNIBOR đã xử lý'!$A:$T,13,0)</f>
        <v>0.001116123779</v>
      </c>
      <c r="D840" s="148">
        <f>VLOOKUP(A840,'VNIBOR đã xử lý'!$A:$T,14,0)</f>
        <v>0.001261074919</v>
      </c>
      <c r="E840" s="148">
        <f>VLOOKUP(A840,'VNIBOR đã xử lý'!$A:$T,15,0)</f>
        <v>0.001681433225</v>
      </c>
      <c r="F840" s="148">
        <f>VLOOKUP(A840,'VNIBOR đã xử lý'!$A:$T,16,0)</f>
        <v>0.002058306189</v>
      </c>
      <c r="G840" s="148">
        <f>VLOOKUP(A840,'VNIBOR đã xử lý'!$A:$T,17,0)</f>
        <v>0.002261237785</v>
      </c>
      <c r="H840" s="148">
        <f>VLOOKUP(A840,'VNIBOR đã xử lý'!$A:$T,18,0)</f>
        <v>0.002652605863</v>
      </c>
      <c r="I840" s="148">
        <f>VLOOKUP(A840,'VNIBOR đã xử lý'!$A:$T,19,0)</f>
        <v>0.003551302932</v>
      </c>
      <c r="J840" s="191">
        <f>VLOOKUP(A840,VBMA!$A:$AF,4,0)/100</f>
        <v>0.00445</v>
      </c>
      <c r="K840" s="191">
        <f>VLOOKUP(A840,VBMA!$A:$AF,7,0)/100</f>
        <v>0.00558</v>
      </c>
      <c r="L840" s="191">
        <f>VLOOKUP(A840,VBMA!$A:$AF,10,0)/100</f>
        <v>0.00715</v>
      </c>
      <c r="M840" s="191">
        <f>VLOOKUP(A840,VBMA!$A:$AF,13,0)/100</f>
        <v>0.0077</v>
      </c>
      <c r="N840" s="191">
        <f>VLOOKUP(A840,VBMA!$A:$AF,16,0)/100</f>
        <v>0.00824</v>
      </c>
      <c r="O840" s="191">
        <f>VLOOKUP(A840,VBMA!$A:$AF,19,0)/100</f>
        <v>0.01207</v>
      </c>
      <c r="P840" s="191">
        <f>VLOOKUP(A840,VBMA!$A:$AF,22,0)/100</f>
        <v>0.0215</v>
      </c>
      <c r="Q840" s="191">
        <f>VLOOKUP(A840,VBMA!$A:$AF,25,0)/100</f>
        <v>0.02407</v>
      </c>
      <c r="R840" s="191">
        <f>VLOOKUP(A840,VBMA!$A:$AF,28,0)/100</f>
        <v>0.02821</v>
      </c>
      <c r="S840" s="191">
        <f>VLOOKUP(A840,VBMA!$A:$AF,31,0)/100</f>
        <v>0.02975</v>
      </c>
    </row>
    <row r="841" ht="15.75" customHeight="1">
      <c r="A841" s="108">
        <f>VBMA!A840</f>
        <v>44502</v>
      </c>
      <c r="B841" s="148">
        <f>VLOOKUP(A841,'VNIBOR đã xử lý'!$A:$T,12,0)</f>
        <v>0.0009725165563</v>
      </c>
      <c r="C841" s="148">
        <f>VLOOKUP(A841,'VNIBOR đã xử lý'!$A:$T,13,0)</f>
        <v>0.001149337748</v>
      </c>
      <c r="D841" s="148">
        <f>VLOOKUP(A841,'VNIBOR đã xử lý'!$A:$T,14,0)</f>
        <v>0.001311423841</v>
      </c>
      <c r="E841" s="148">
        <f>VLOOKUP(A841,'VNIBOR đã xử lý'!$A:$T,15,0)</f>
        <v>0.001724006623</v>
      </c>
      <c r="F841" s="148">
        <f>VLOOKUP(A841,'VNIBOR đã xử lý'!$A:$T,16,0)</f>
        <v>0.002121854305</v>
      </c>
      <c r="G841" s="148">
        <f>VLOOKUP(A841,'VNIBOR đã xử lý'!$A:$T,17,0)</f>
        <v>0.002328145695</v>
      </c>
      <c r="H841" s="148">
        <f>VLOOKUP(A841,'VNIBOR đã xử lý'!$A:$T,18,0)</f>
        <v>0.002652317881</v>
      </c>
      <c r="I841" s="148">
        <f>VLOOKUP(A841,'VNIBOR đã xử lý'!$A:$T,19,0)</f>
        <v>0.00355115894</v>
      </c>
      <c r="J841" s="191">
        <f>VLOOKUP(A841,VBMA!$A:$AF,4,0)/100</f>
        <v>0.00445</v>
      </c>
      <c r="K841" s="191">
        <f>VLOOKUP(A841,VBMA!$A:$AF,7,0)/100</f>
        <v>0.00571</v>
      </c>
      <c r="L841" s="191">
        <f>VLOOKUP(A841,VBMA!$A:$AF,10,0)/100</f>
        <v>0.00717</v>
      </c>
      <c r="M841" s="191">
        <f>VLOOKUP(A841,VBMA!$A:$AF,13,0)/100</f>
        <v>0.00769</v>
      </c>
      <c r="N841" s="191">
        <f>VLOOKUP(A841,VBMA!$A:$AF,16,0)/100</f>
        <v>0.00822</v>
      </c>
      <c r="O841" s="191">
        <f>VLOOKUP(A841,VBMA!$A:$AF,19,0)/100</f>
        <v>0.01216</v>
      </c>
      <c r="P841" s="191">
        <f>VLOOKUP(A841,VBMA!$A:$AF,22,0)/100</f>
        <v>0.02146</v>
      </c>
      <c r="Q841" s="191">
        <f>VLOOKUP(A841,VBMA!$A:$AF,25,0)/100</f>
        <v>0.02402</v>
      </c>
      <c r="R841" s="191">
        <f>VLOOKUP(A841,VBMA!$A:$AF,28,0)/100</f>
        <v>0.02821</v>
      </c>
      <c r="S841" s="191">
        <f>VLOOKUP(A841,VBMA!$A:$AF,31,0)/100</f>
        <v>0.02975</v>
      </c>
    </row>
    <row r="842" ht="15.75" customHeight="1">
      <c r="A842" s="108">
        <f>VBMA!A841</f>
        <v>44501</v>
      </c>
      <c r="B842" s="148">
        <f>VLOOKUP(A842,'VNIBOR đã xử lý'!$A:$T,12,0)</f>
        <v>0.001000503356</v>
      </c>
      <c r="C842" s="148">
        <f>VLOOKUP(A842,'VNIBOR đã xử lý'!$A:$T,13,0)</f>
        <v>0.001164765101</v>
      </c>
      <c r="D842" s="148">
        <f>VLOOKUP(A842,'VNIBOR đã xử lý'!$A:$T,14,0)</f>
        <v>0.001343959732</v>
      </c>
      <c r="E842" s="148">
        <f>VLOOKUP(A842,'VNIBOR đã xử lý'!$A:$T,15,0)</f>
        <v>0.001762080537</v>
      </c>
      <c r="F842" s="148">
        <f>VLOOKUP(A842,'VNIBOR đã xử lý'!$A:$T,16,0)</f>
        <v>0.00215033557</v>
      </c>
      <c r="G842" s="148">
        <f>VLOOKUP(A842,'VNIBOR đã xử lý'!$A:$T,17,0)</f>
        <v>0.002374328859</v>
      </c>
      <c r="H842" s="148">
        <f>VLOOKUP(A842,'VNIBOR đã xử lý'!$A:$T,18,0)</f>
        <v>0.002687919463</v>
      </c>
      <c r="I842" s="148">
        <f>VLOOKUP(A842,'VNIBOR đã xử lý'!$A:$T,19,0)</f>
        <v>0.003568959732</v>
      </c>
      <c r="J842" s="191">
        <f>VLOOKUP(A842,VBMA!$A:$AF,4,0)/100</f>
        <v>0.00445</v>
      </c>
      <c r="K842" s="191">
        <f>VLOOKUP(A842,VBMA!$A:$AF,7,0)/100</f>
        <v>0.00571</v>
      </c>
      <c r="L842" s="191">
        <f>VLOOKUP(A842,VBMA!$A:$AF,10,0)/100</f>
        <v>0.00723</v>
      </c>
      <c r="M842" s="191">
        <f>VLOOKUP(A842,VBMA!$A:$AF,13,0)/100</f>
        <v>0.00773</v>
      </c>
      <c r="N842" s="191">
        <f>VLOOKUP(A842,VBMA!$A:$AF,16,0)/100</f>
        <v>0.00822</v>
      </c>
      <c r="O842" s="191">
        <f>VLOOKUP(A842,VBMA!$A:$AF,19,0)/100</f>
        <v>0.01217</v>
      </c>
      <c r="P842" s="191">
        <f>VLOOKUP(A842,VBMA!$A:$AF,22,0)/100</f>
        <v>0.0215</v>
      </c>
      <c r="Q842" s="191">
        <f>VLOOKUP(A842,VBMA!$A:$AF,25,0)/100</f>
        <v>0.02404</v>
      </c>
      <c r="R842" s="191">
        <f>VLOOKUP(A842,VBMA!$A:$AF,28,0)/100</f>
        <v>0.02821</v>
      </c>
      <c r="S842" s="191">
        <f>VLOOKUP(A842,VBMA!$A:$AF,31,0)/100</f>
        <v>0.02975</v>
      </c>
    </row>
    <row r="843" ht="15.75" customHeight="1">
      <c r="A843" s="108">
        <f>VBMA!A842</f>
        <v>44498</v>
      </c>
      <c r="B843" s="148">
        <f>VLOOKUP(A843,'VNIBOR đã xử lý'!$A:$T,12,0)</f>
        <v>0.0009431276649</v>
      </c>
      <c r="C843" s="148">
        <f>VLOOKUP(A843,'VNIBOR đã xử lý'!$A:$T,13,0)</f>
        <v>0.001102733885</v>
      </c>
      <c r="D843" s="148">
        <f>VLOOKUP(A843,'VNIBOR đã xử lý'!$A:$T,14,0)</f>
        <v>0.001276849762</v>
      </c>
      <c r="E843" s="148">
        <f>VLOOKUP(A843,'VNIBOR đã xử lý'!$A:$T,15,0)</f>
        <v>0.001654100828</v>
      </c>
      <c r="F843" s="148">
        <f>VLOOKUP(A843,'VNIBOR đã xử lý'!$A:$T,16,0)</f>
        <v>0.002060371206</v>
      </c>
      <c r="G843" s="148">
        <f>VLOOKUP(A843,'VNIBOR đã xử lý'!$A:$T,17,0)</f>
        <v>0.002263506396</v>
      </c>
      <c r="H843" s="148">
        <f>VLOOKUP(A843,'VNIBOR đã xử lý'!$A:$T,18,0)</f>
        <v>0.002611738149</v>
      </c>
      <c r="I843" s="148">
        <f>VLOOKUP(A843,'VNIBOR đã xử lý'!$A:$T,19,0)</f>
        <v>0.003525846501</v>
      </c>
      <c r="J843" s="191">
        <f>VLOOKUP(A843,VBMA!$A:$AF,4,0)/100</f>
        <v>0.00445</v>
      </c>
      <c r="K843" s="191">
        <f>VLOOKUP(A843,VBMA!$A:$AF,7,0)/100</f>
        <v>0.00571</v>
      </c>
      <c r="L843" s="191">
        <f>VLOOKUP(A843,VBMA!$A:$AF,10,0)/100</f>
        <v>0.00723</v>
      </c>
      <c r="M843" s="191">
        <f>VLOOKUP(A843,VBMA!$A:$AF,13,0)/100</f>
        <v>0.00778</v>
      </c>
      <c r="N843" s="191">
        <f>VLOOKUP(A843,VBMA!$A:$AF,16,0)/100</f>
        <v>0.00833</v>
      </c>
      <c r="O843" s="191">
        <f>VLOOKUP(A843,VBMA!$A:$AF,19,0)/100</f>
        <v>0.0122</v>
      </c>
      <c r="P843" s="191">
        <f>VLOOKUP(A843,VBMA!$A:$AF,22,0)/100</f>
        <v>0.02152</v>
      </c>
      <c r="Q843" s="191">
        <f>VLOOKUP(A843,VBMA!$A:$AF,25,0)/100</f>
        <v>0.02404</v>
      </c>
      <c r="R843" s="191">
        <f>VLOOKUP(A843,VBMA!$A:$AF,28,0)/100</f>
        <v>0.02821</v>
      </c>
      <c r="S843" s="191">
        <f>VLOOKUP(A843,VBMA!$A:$AF,31,0)/100</f>
        <v>0.02975</v>
      </c>
    </row>
    <row r="844" ht="15.75" customHeight="1">
      <c r="A844" s="108">
        <f>VBMA!A843</f>
        <v>44497</v>
      </c>
      <c r="B844" s="148">
        <f>VLOOKUP(A844,'VNIBOR đã xử lý'!$A:$T,12,0)</f>
        <v>0.0009672022582</v>
      </c>
      <c r="C844" s="148">
        <f>VLOOKUP(A844,'VNIBOR đã xử lý'!$A:$T,13,0)</f>
        <v>0.001128402635</v>
      </c>
      <c r="D844" s="148">
        <f>VLOOKUP(A844,'VNIBOR đã xử lý'!$A:$T,14,0)</f>
        <v>0.001289603011</v>
      </c>
      <c r="E844" s="148">
        <f>VLOOKUP(A844,'VNIBOR đã xử lý'!$A:$T,15,0)</f>
        <v>0.001685276662</v>
      </c>
      <c r="F844" s="148">
        <f>VLOOKUP(A844,'VNIBOR đã xử lý'!$A:$T,16,0)</f>
        <v>0.002080950313</v>
      </c>
      <c r="G844" s="148">
        <f>VLOOKUP(A844,'VNIBOR đã xử lý'!$A:$T,17,0)</f>
        <v>0.002300769008</v>
      </c>
      <c r="H844" s="148">
        <f>VLOOKUP(A844,'VNIBOR đã xử lý'!$A:$T,18,0)</f>
        <v>0.002681788079</v>
      </c>
      <c r="I844" s="148">
        <f>VLOOKUP(A844,'VNIBOR đã xử lý'!$A:$T,19,0)</f>
        <v>0.00356106286</v>
      </c>
      <c r="J844" s="191">
        <f>VLOOKUP(A844,VBMA!$A:$AF,4,0)/100</f>
        <v>0.00445</v>
      </c>
      <c r="K844" s="191">
        <f>VLOOKUP(A844,VBMA!$A:$AF,7,0)/100</f>
        <v>0.00571</v>
      </c>
      <c r="L844" s="191">
        <f>VLOOKUP(A844,VBMA!$A:$AF,10,0)/100</f>
        <v>0.00723</v>
      </c>
      <c r="M844" s="191">
        <f>VLOOKUP(A844,VBMA!$A:$AF,13,0)/100</f>
        <v>0.00777</v>
      </c>
      <c r="N844" s="191">
        <f>VLOOKUP(A844,VBMA!$A:$AF,16,0)/100</f>
        <v>0.00831</v>
      </c>
      <c r="O844" s="191">
        <f>VLOOKUP(A844,VBMA!$A:$AF,19,0)/100</f>
        <v>0.01223</v>
      </c>
      <c r="P844" s="191">
        <f>VLOOKUP(A844,VBMA!$A:$AF,22,0)/100</f>
        <v>0.02146</v>
      </c>
      <c r="Q844" s="191">
        <f>VLOOKUP(A844,VBMA!$A:$AF,25,0)/100</f>
        <v>0.02405</v>
      </c>
      <c r="R844" s="191">
        <f>VLOOKUP(A844,VBMA!$A:$AF,28,0)/100</f>
        <v>0.02821</v>
      </c>
      <c r="S844" s="191">
        <f>VLOOKUP(A844,VBMA!$A:$AF,31,0)/100</f>
        <v>0.02975</v>
      </c>
    </row>
    <row r="845" ht="15.75" customHeight="1">
      <c r="A845" s="108">
        <f>VBMA!A844</f>
        <v>44496</v>
      </c>
      <c r="B845" s="148">
        <f>VLOOKUP(A845,'VNIBOR đã xử lý'!$A:$T,12,0)</f>
        <v>0.001013231777</v>
      </c>
      <c r="C845" s="148">
        <f>VLOOKUP(A845,'VNIBOR đã xử lý'!$A:$T,13,0)</f>
        <v>0.00116223645</v>
      </c>
      <c r="D845" s="148">
        <f>VLOOKUP(A845,'VNIBOR đã xử lý'!$A:$T,14,0)</f>
        <v>0.00132614159</v>
      </c>
      <c r="E845" s="148">
        <f>VLOOKUP(A845,'VNIBOR đã xử lý'!$A:$T,15,0)</f>
        <v>0.001728454208</v>
      </c>
      <c r="F845" s="148">
        <f>VLOOKUP(A845,'VNIBOR đã xử lý'!$A:$T,16,0)</f>
        <v>0.002071164956</v>
      </c>
      <c r="G845" s="148">
        <f>VLOOKUP(A845,'VNIBOR đã xử lý'!$A:$T,17,0)</f>
        <v>0.002279771498</v>
      </c>
      <c r="H845" s="148">
        <f>VLOOKUP(A845,'VNIBOR đã xử lý'!$A:$T,18,0)</f>
        <v>0.002682084115</v>
      </c>
      <c r="I845" s="148">
        <f>VLOOKUP(A845,'VNIBOR đã xử lý'!$A:$T,19,0)</f>
        <v>0.003561211686</v>
      </c>
      <c r="J845" s="191">
        <f>VLOOKUP(A845,VBMA!$A:$AF,4,0)/100</f>
        <v>0.00445</v>
      </c>
      <c r="K845" s="191">
        <f>VLOOKUP(A845,VBMA!$A:$AF,7,0)/100</f>
        <v>0.00571</v>
      </c>
      <c r="L845" s="191">
        <f>VLOOKUP(A845,VBMA!$A:$AF,10,0)/100</f>
        <v>0.00726</v>
      </c>
      <c r="M845" s="191">
        <f>VLOOKUP(A845,VBMA!$A:$AF,13,0)/100</f>
        <v>0.00786</v>
      </c>
      <c r="N845" s="191">
        <f>VLOOKUP(A845,VBMA!$A:$AF,16,0)/100</f>
        <v>0.00846</v>
      </c>
      <c r="O845" s="191">
        <f>VLOOKUP(A845,VBMA!$A:$AF,19,0)/100</f>
        <v>0.01234</v>
      </c>
      <c r="P845" s="191">
        <f>VLOOKUP(A845,VBMA!$A:$AF,22,0)/100</f>
        <v>0.02149</v>
      </c>
      <c r="Q845" s="191">
        <f>VLOOKUP(A845,VBMA!$A:$AF,25,0)/100</f>
        <v>0.02418</v>
      </c>
      <c r="R845" s="191">
        <f>VLOOKUP(A845,VBMA!$A:$AF,28,0)/100</f>
        <v>0.02823</v>
      </c>
      <c r="S845" s="191">
        <f>VLOOKUP(A845,VBMA!$A:$AF,31,0)/100</f>
        <v>0.02975</v>
      </c>
    </row>
    <row r="846" ht="15.75" customHeight="1">
      <c r="A846" s="108">
        <f>VBMA!A845</f>
        <v>44495</v>
      </c>
      <c r="B846" s="148">
        <f>VLOOKUP(A846,'VNIBOR đã xử lý'!$A:$T,12,0)</f>
        <v>0.001005136517</v>
      </c>
      <c r="C846" s="148">
        <f>VLOOKUP(A846,'VNIBOR đã xử lý'!$A:$T,13,0)</f>
        <v>0.001155156893</v>
      </c>
      <c r="D846" s="148">
        <f>VLOOKUP(A846,'VNIBOR đã xử lý'!$A:$T,14,0)</f>
        <v>0.001350183381</v>
      </c>
      <c r="E846" s="148">
        <f>VLOOKUP(A846,'VNIBOR đã xử lý'!$A:$T,15,0)</f>
        <v>0.001755238395</v>
      </c>
      <c r="F846" s="148">
        <f>VLOOKUP(A846,'VNIBOR đã xử lý'!$A:$T,16,0)</f>
        <v>0.002115287297</v>
      </c>
      <c r="G846" s="148">
        <f>VLOOKUP(A846,'VNIBOR đã xử lý'!$A:$T,17,0)</f>
        <v>0.002310313785</v>
      </c>
      <c r="H846" s="148">
        <f>VLOOKUP(A846,'VNIBOR đã xử lý'!$A:$T,18,0)</f>
        <v>0.002730370837</v>
      </c>
      <c r="I846" s="148">
        <f>VLOOKUP(A846,'VNIBOR đã xử lý'!$A:$T,19,0)</f>
        <v>0.003585486978</v>
      </c>
      <c r="J846" s="191">
        <f>VLOOKUP(A846,VBMA!$A:$AF,4,0)/100</f>
        <v>0.00445</v>
      </c>
      <c r="K846" s="191">
        <f>VLOOKUP(A846,VBMA!$A:$AF,7,0)/100</f>
        <v>0.00567</v>
      </c>
      <c r="L846" s="191">
        <f>VLOOKUP(A846,VBMA!$A:$AF,10,0)/100</f>
        <v>0.00718</v>
      </c>
      <c r="M846" s="191">
        <f>VLOOKUP(A846,VBMA!$A:$AF,13,0)/100</f>
        <v>0.00781</v>
      </c>
      <c r="N846" s="191">
        <f>VLOOKUP(A846,VBMA!$A:$AF,16,0)/100</f>
        <v>0.00844</v>
      </c>
      <c r="O846" s="191">
        <f>VLOOKUP(A846,VBMA!$A:$AF,19,0)/100</f>
        <v>0.01235</v>
      </c>
      <c r="P846" s="191">
        <f>VLOOKUP(A846,VBMA!$A:$AF,22,0)/100</f>
        <v>0.0215</v>
      </c>
      <c r="Q846" s="191">
        <f>VLOOKUP(A846,VBMA!$A:$AF,25,0)/100</f>
        <v>0.02414</v>
      </c>
      <c r="R846" s="191">
        <f>VLOOKUP(A846,VBMA!$A:$AF,28,0)/100</f>
        <v>0.02823</v>
      </c>
      <c r="S846" s="191">
        <f>VLOOKUP(A846,VBMA!$A:$AF,31,0)/100</f>
        <v>0.02975</v>
      </c>
    </row>
    <row r="847" ht="15.75" customHeight="1">
      <c r="A847" s="108">
        <f>VBMA!A846</f>
        <v>44494</v>
      </c>
      <c r="B847" s="148">
        <f>VLOOKUP(A847,'VNIBOR đã xử lý'!$A:$T,12,0)</f>
        <v>0.00100409506</v>
      </c>
      <c r="C847" s="148">
        <f>VLOOKUP(A847,'VNIBOR đã xử lý'!$A:$T,13,0)</f>
        <v>0.001171444237</v>
      </c>
      <c r="D847" s="148">
        <f>VLOOKUP(A847,'VNIBOR đã xử lý'!$A:$T,14,0)</f>
        <v>0.001354006975</v>
      </c>
      <c r="E847" s="148">
        <f>VLOOKUP(A847,'VNIBOR đã xử lý'!$A:$T,15,0)</f>
        <v>0.001795200259</v>
      </c>
      <c r="F847" s="148">
        <f>VLOOKUP(A847,'VNIBOR đã xử lý'!$A:$T,16,0)</f>
        <v>0.002221179981</v>
      </c>
      <c r="G847" s="148">
        <f>VLOOKUP(A847,'VNIBOR đã xử lý'!$A:$T,17,0)</f>
        <v>0.002403742719</v>
      </c>
      <c r="H847" s="148">
        <f>VLOOKUP(A847,'VNIBOR đã xử lý'!$A:$T,18,0)</f>
        <v>0.002844936003</v>
      </c>
      <c r="I847" s="148">
        <f>VLOOKUP(A847,'VNIBOR đã xử lý'!$A:$T,19,0)</f>
        <v>0.003742536133</v>
      </c>
      <c r="J847" s="191">
        <f>VLOOKUP(A847,VBMA!$A:$AF,4,0)/100</f>
        <v>0.00465</v>
      </c>
      <c r="K847" s="191">
        <f>VLOOKUP(A847,VBMA!$A:$AF,7,0)/100</f>
        <v>0.00571</v>
      </c>
      <c r="L847" s="191">
        <f>VLOOKUP(A847,VBMA!$A:$AF,10,0)/100</f>
        <v>0.00753</v>
      </c>
      <c r="M847" s="191">
        <f>VLOOKUP(A847,VBMA!$A:$AF,13,0)/100</f>
        <v>0.00812</v>
      </c>
      <c r="N847" s="191">
        <f>VLOOKUP(A847,VBMA!$A:$AF,16,0)/100</f>
        <v>0.0087</v>
      </c>
      <c r="O847" s="191">
        <f>VLOOKUP(A847,VBMA!$A:$AF,19,0)/100</f>
        <v>0.01236</v>
      </c>
      <c r="P847" s="191">
        <f>VLOOKUP(A847,VBMA!$A:$AF,22,0)/100</f>
        <v>0.02149</v>
      </c>
      <c r="Q847" s="191">
        <f>VLOOKUP(A847,VBMA!$A:$AF,25,0)/100</f>
        <v>0.02418</v>
      </c>
      <c r="R847" s="191">
        <f>VLOOKUP(A847,VBMA!$A:$AF,28,0)/100</f>
        <v>0.02823</v>
      </c>
      <c r="S847" s="191">
        <f>VLOOKUP(A847,VBMA!$A:$AF,31,0)/100</f>
        <v>0.02975</v>
      </c>
    </row>
    <row r="848" ht="15.75" customHeight="1">
      <c r="A848" s="108">
        <f>VBMA!A847</f>
        <v>44491</v>
      </c>
      <c r="B848" s="148">
        <f>VLOOKUP(A848,'VNIBOR đã xử lý'!$A:$T,12,0)</f>
        <v>0.0009941584793</v>
      </c>
      <c r="C848" s="148">
        <f>VLOOKUP(A848,'VNIBOR đã xử lý'!$A:$T,13,0)</f>
        <v>0.001174914566</v>
      </c>
      <c r="D848" s="148">
        <f>VLOOKUP(A848,'VNIBOR đã xử lý'!$A:$T,14,0)</f>
        <v>0.001340607646</v>
      </c>
      <c r="E848" s="148">
        <f>VLOOKUP(A848,'VNIBOR đã xử lý'!$A:$T,15,0)</f>
        <v>0.001732245835</v>
      </c>
      <c r="F848" s="148">
        <f>VLOOKUP(A848,'VNIBOR đã xử lý'!$A:$T,16,0)</f>
        <v>0.002108821017</v>
      </c>
      <c r="G848" s="148">
        <f>VLOOKUP(A848,'VNIBOR đã xử lý'!$A:$T,17,0)</f>
        <v>0.002319703118</v>
      </c>
      <c r="H848" s="148">
        <f>VLOOKUP(A848,'VNIBOR đã xử lý'!$A:$T,18,0)</f>
        <v>0.002711341307</v>
      </c>
      <c r="I848" s="148">
        <f>VLOOKUP(A848,'VNIBOR đã xử lý'!$A:$T,19,0)</f>
        <v>0.003675373772</v>
      </c>
      <c r="J848" s="191">
        <f>VLOOKUP(A848,VBMA!$A:$AF,4,0)/100</f>
        <v>0.00465</v>
      </c>
      <c r="K848" s="191">
        <f>VLOOKUP(A848,VBMA!$A:$AF,7,0)/100</f>
        <v>0.00575</v>
      </c>
      <c r="L848" s="191">
        <f>VLOOKUP(A848,VBMA!$A:$AF,10,0)/100</f>
        <v>0.00765</v>
      </c>
      <c r="M848" s="191">
        <f>VLOOKUP(A848,VBMA!$A:$AF,13,0)/100</f>
        <v>0.00837</v>
      </c>
      <c r="N848" s="191">
        <f>VLOOKUP(A848,VBMA!$A:$AF,16,0)/100</f>
        <v>0.00909</v>
      </c>
      <c r="O848" s="191">
        <f>VLOOKUP(A848,VBMA!$A:$AF,19,0)/100</f>
        <v>0.01244</v>
      </c>
      <c r="P848" s="191">
        <f>VLOOKUP(A848,VBMA!$A:$AF,22,0)/100</f>
        <v>0.02152</v>
      </c>
      <c r="Q848" s="191">
        <f>VLOOKUP(A848,VBMA!$A:$AF,25,0)/100</f>
        <v>0.02423</v>
      </c>
      <c r="R848" s="191">
        <f>VLOOKUP(A848,VBMA!$A:$AF,28,0)/100</f>
        <v>0.02823</v>
      </c>
      <c r="S848" s="191">
        <f>VLOOKUP(A848,VBMA!$A:$AF,31,0)/100</f>
        <v>0.02975</v>
      </c>
    </row>
    <row r="849" ht="15.75" customHeight="1">
      <c r="A849" s="108">
        <f>VBMA!A848</f>
        <v>44490</v>
      </c>
      <c r="B849" s="148">
        <f>VLOOKUP(A849,'VNIBOR đã xử lý'!$A:$T,12,0)</f>
        <v>0.001044738944</v>
      </c>
      <c r="C849" s="148">
        <f>VLOOKUP(A849,'VNIBOR đã xử lý'!$A:$T,13,0)</f>
        <v>0.00122910464</v>
      </c>
      <c r="D849" s="148">
        <f>VLOOKUP(A849,'VNIBOR đã xử lý'!$A:$T,14,0)</f>
        <v>0.001398106528</v>
      </c>
      <c r="E849" s="148">
        <f>VLOOKUP(A849,'VNIBOR đã xử lý'!$A:$T,15,0)</f>
        <v>0.001812929344</v>
      </c>
      <c r="F849" s="148">
        <f>VLOOKUP(A849,'VNIBOR đã xử lý'!$A:$T,16,0)</f>
        <v>0.00222775216</v>
      </c>
      <c r="G849" s="148">
        <f>VLOOKUP(A849,'VNIBOR đã xử lý'!$A:$T,17,0)</f>
        <v>0.002427481664</v>
      </c>
      <c r="H849" s="148">
        <f>VLOOKUP(A849,'VNIBOR đã xử lý'!$A:$T,18,0)</f>
        <v>0.002796213056</v>
      </c>
      <c r="I849" s="148">
        <f>VLOOKUP(A849,'VNIBOR đã xử lý'!$A:$T,19,0)</f>
        <v>0.003718041537</v>
      </c>
      <c r="J849" s="191">
        <f>VLOOKUP(A849,VBMA!$A:$AF,4,0)/100</f>
        <v>0.00465</v>
      </c>
      <c r="K849" s="191">
        <f>VLOOKUP(A849,VBMA!$A:$AF,7,0)/100</f>
        <v>0.00571</v>
      </c>
      <c r="L849" s="191">
        <f>VLOOKUP(A849,VBMA!$A:$AF,10,0)/100</f>
        <v>0.00767</v>
      </c>
      <c r="M849" s="191">
        <f>VLOOKUP(A849,VBMA!$A:$AF,13,0)/100</f>
        <v>0.00838</v>
      </c>
      <c r="N849" s="191">
        <f>VLOOKUP(A849,VBMA!$A:$AF,16,0)/100</f>
        <v>0.00909</v>
      </c>
      <c r="O849" s="191">
        <f>VLOOKUP(A849,VBMA!$A:$AF,19,0)/100</f>
        <v>0.01241</v>
      </c>
      <c r="P849" s="191">
        <f>VLOOKUP(A849,VBMA!$A:$AF,22,0)/100</f>
        <v>0.02152</v>
      </c>
      <c r="Q849" s="191">
        <f>VLOOKUP(A849,VBMA!$A:$AF,25,0)/100</f>
        <v>0.02414</v>
      </c>
      <c r="R849" s="191">
        <f>VLOOKUP(A849,VBMA!$A:$AF,28,0)/100</f>
        <v>0.02818</v>
      </c>
      <c r="S849" s="191">
        <f>VLOOKUP(A849,VBMA!$A:$AF,31,0)/100</f>
        <v>0.02975</v>
      </c>
    </row>
    <row r="850" ht="15.75" customHeight="1">
      <c r="A850" s="108">
        <f>VBMA!A849</f>
        <v>44489</v>
      </c>
      <c r="B850" s="148">
        <f>VLOOKUP(A850,'VNIBOR đã xử lý'!$A:$T,12,0)</f>
        <v>0.001019235332</v>
      </c>
      <c r="C850" s="148">
        <f>VLOOKUP(A850,'VNIBOR đã xử lý'!$A:$T,13,0)</f>
        <v>0.001186572476</v>
      </c>
      <c r="D850" s="148">
        <f>VLOOKUP(A850,'VNIBOR đã xử lý'!$A:$T,14,0)</f>
        <v>0.00135390962</v>
      </c>
      <c r="E850" s="148">
        <f>VLOOKUP(A850,'VNIBOR đã xử lý'!$A:$T,15,0)</f>
        <v>0.001779858714</v>
      </c>
      <c r="F850" s="148">
        <f>VLOOKUP(A850,'VNIBOR đã xử lý'!$A:$T,16,0)</f>
        <v>0.002221020276</v>
      </c>
      <c r="G850" s="148">
        <f>VLOOKUP(A850,'VNIBOR đã xử lý'!$A:$T,17,0)</f>
        <v>0.002342720017</v>
      </c>
      <c r="H850" s="148">
        <f>VLOOKUP(A850,'VNIBOR đã xử lý'!$A:$T,18,0)</f>
        <v>0.002783881579</v>
      </c>
      <c r="I850" s="148">
        <f>VLOOKUP(A850,'VNIBOR đã xử lý'!$A:$T,19,0)</f>
        <v>0.003711842105</v>
      </c>
      <c r="J850" s="191">
        <f>VLOOKUP(A850,VBMA!$A:$AF,4,0)/100</f>
        <v>0.00465</v>
      </c>
      <c r="K850" s="191">
        <f>VLOOKUP(A850,VBMA!$A:$AF,7,0)/100</f>
        <v>0.00571</v>
      </c>
      <c r="L850" s="191">
        <f>VLOOKUP(A850,VBMA!$A:$AF,10,0)/100</f>
        <v>0.00763</v>
      </c>
      <c r="M850" s="191">
        <f>VLOOKUP(A850,VBMA!$A:$AF,13,0)/100</f>
        <v>0.0084</v>
      </c>
      <c r="N850" s="191">
        <f>VLOOKUP(A850,VBMA!$A:$AF,16,0)/100</f>
        <v>0.00918</v>
      </c>
      <c r="O850" s="191">
        <f>VLOOKUP(A850,VBMA!$A:$AF,19,0)/100</f>
        <v>0.01246</v>
      </c>
      <c r="P850" s="191">
        <f>VLOOKUP(A850,VBMA!$A:$AF,22,0)/100</f>
        <v>0.02155</v>
      </c>
      <c r="Q850" s="191">
        <f>VLOOKUP(A850,VBMA!$A:$AF,25,0)/100</f>
        <v>0.02418</v>
      </c>
      <c r="R850" s="191">
        <f>VLOOKUP(A850,VBMA!$A:$AF,28,0)/100</f>
        <v>0.02823</v>
      </c>
      <c r="S850" s="191">
        <f>VLOOKUP(A850,VBMA!$A:$AF,31,0)/100</f>
        <v>0.02975</v>
      </c>
    </row>
    <row r="851" ht="15.75" customHeight="1">
      <c r="A851" s="108">
        <f>VBMA!A850</f>
        <v>44488</v>
      </c>
      <c r="B851" s="148">
        <f>VLOOKUP(A851,'VNIBOR đã xử lý'!$A:$T,12,0)</f>
        <v>0.001034410612</v>
      </c>
      <c r="C851" s="148">
        <f>VLOOKUP(A851,'VNIBOR đã xử lý'!$A:$T,13,0)</f>
        <v>0.001201741741</v>
      </c>
      <c r="D851" s="148">
        <f>VLOOKUP(A851,'VNIBOR đã xử lý'!$A:$T,14,0)</f>
        <v>0.001369072869</v>
      </c>
      <c r="E851" s="148">
        <f>VLOOKUP(A851,'VNIBOR đã xử lý'!$A:$T,15,0)</f>
        <v>0.001764582809</v>
      </c>
      <c r="F851" s="148">
        <f>VLOOKUP(A851,'VNIBOR đã xử lý'!$A:$T,16,0)</f>
        <v>0.002251364274</v>
      </c>
      <c r="G851" s="148">
        <f>VLOOKUP(A851,'VNIBOR đã xử lý'!$A:$T,17,0)</f>
        <v>0.002403483481</v>
      </c>
      <c r="H851" s="148">
        <f>VLOOKUP(A851,'VNIBOR đã xử lý'!$A:$T,18,0)</f>
        <v>0.002753357659</v>
      </c>
      <c r="I851" s="148">
        <f>VLOOKUP(A851,'VNIBOR đã xử lý'!$A:$T,19,0)</f>
        <v>0.003696496747</v>
      </c>
      <c r="J851" s="191">
        <f>VLOOKUP(A851,VBMA!$A:$AF,4,0)/100</f>
        <v>0.00465</v>
      </c>
      <c r="K851" s="191">
        <f>VLOOKUP(A851,VBMA!$A:$AF,7,0)/100</f>
        <v>0.00579</v>
      </c>
      <c r="L851" s="191">
        <f>VLOOKUP(A851,VBMA!$A:$AF,10,0)/100</f>
        <v>0.00768</v>
      </c>
      <c r="M851" s="191">
        <f>VLOOKUP(A851,VBMA!$A:$AF,13,0)/100</f>
        <v>0.0084</v>
      </c>
      <c r="N851" s="191">
        <f>VLOOKUP(A851,VBMA!$A:$AF,16,0)/100</f>
        <v>0.00912</v>
      </c>
      <c r="O851" s="191">
        <f>VLOOKUP(A851,VBMA!$A:$AF,19,0)/100</f>
        <v>0.01245</v>
      </c>
      <c r="P851" s="191">
        <f>VLOOKUP(A851,VBMA!$A:$AF,22,0)/100</f>
        <v>0.02151</v>
      </c>
      <c r="Q851" s="191">
        <f>VLOOKUP(A851,VBMA!$A:$AF,25,0)/100</f>
        <v>0.02425</v>
      </c>
      <c r="R851" s="191">
        <f>VLOOKUP(A851,VBMA!$A:$AF,28,0)/100</f>
        <v>0.02823</v>
      </c>
      <c r="S851" s="191">
        <f>VLOOKUP(A851,VBMA!$A:$AF,31,0)/100</f>
        <v>0.02975</v>
      </c>
    </row>
    <row r="852" ht="15.75" customHeight="1">
      <c r="A852" s="108">
        <f>VBMA!A851</f>
        <v>44487</v>
      </c>
      <c r="B852" s="148">
        <f>VLOOKUP(A852,'VNIBOR đã xử lý'!$A:$T,12,0)</f>
        <v>0.00105661166</v>
      </c>
      <c r="C852" s="148">
        <f>VLOOKUP(A852,'VNIBOR đã xử lý'!$A:$T,13,0)</f>
        <v>0.001209743785</v>
      </c>
      <c r="D852" s="148">
        <f>VLOOKUP(A852,'VNIBOR đã xử lý'!$A:$T,14,0)</f>
        <v>0.001378189122</v>
      </c>
      <c r="E852" s="148">
        <f>VLOOKUP(A852,'VNIBOR đã xử lý'!$A:$T,15,0)</f>
        <v>0.001776332646</v>
      </c>
      <c r="F852" s="148">
        <f>VLOOKUP(A852,'VNIBOR đã xử lý'!$A:$T,16,0)</f>
        <v>0.002266355445</v>
      </c>
      <c r="G852" s="148">
        <f>VLOOKUP(A852,'VNIBOR đã xử lý'!$A:$T,17,0)</f>
        <v>0.002373547932</v>
      </c>
      <c r="H852" s="148">
        <f>VLOOKUP(A852,'VNIBOR đã xử lý'!$A:$T,18,0)</f>
        <v>0.002802317881</v>
      </c>
      <c r="I852" s="148">
        <f>VLOOKUP(A852,'VNIBOR đã xử lý'!$A:$T,19,0)</f>
        <v>0.003721110629</v>
      </c>
      <c r="J852" s="191">
        <f>VLOOKUP(A852,VBMA!$A:$AF,4,0)/100</f>
        <v>0.00465</v>
      </c>
      <c r="K852" s="191">
        <f>VLOOKUP(A852,VBMA!$A:$AF,7,0)/100</f>
        <v>0.00576</v>
      </c>
      <c r="L852" s="191">
        <f>VLOOKUP(A852,VBMA!$A:$AF,10,0)/100</f>
        <v>0.00768</v>
      </c>
      <c r="M852" s="191">
        <f>VLOOKUP(A852,VBMA!$A:$AF,13,0)/100</f>
        <v>0.00845</v>
      </c>
      <c r="N852" s="191">
        <f>VLOOKUP(A852,VBMA!$A:$AF,16,0)/100</f>
        <v>0.00923</v>
      </c>
      <c r="O852" s="191">
        <f>VLOOKUP(A852,VBMA!$A:$AF,19,0)/100</f>
        <v>0.01254</v>
      </c>
      <c r="P852" s="191">
        <f>VLOOKUP(A852,VBMA!$A:$AF,22,0)/100</f>
        <v>0.02163</v>
      </c>
      <c r="Q852" s="191">
        <f>VLOOKUP(A852,VBMA!$A:$AF,25,0)/100</f>
        <v>0.02436</v>
      </c>
      <c r="R852" s="191">
        <f>VLOOKUP(A852,VBMA!$A:$AF,28,0)/100</f>
        <v>0.02823</v>
      </c>
      <c r="S852" s="191">
        <f>VLOOKUP(A852,VBMA!$A:$AF,31,0)/100</f>
        <v>0.02975</v>
      </c>
    </row>
    <row r="853" ht="15.75" customHeight="1">
      <c r="A853" s="108">
        <f>VBMA!A852</f>
        <v>44484</v>
      </c>
      <c r="B853" s="148">
        <f>VLOOKUP(A853,'VNIBOR đã xử lý'!$A:$T,12,0)</f>
        <v>0.001070794367</v>
      </c>
      <c r="C853" s="148">
        <f>VLOOKUP(A853,'VNIBOR đã xử lý'!$A:$T,13,0)</f>
        <v>0.001257019474</v>
      </c>
      <c r="D853" s="148">
        <f>VLOOKUP(A853,'VNIBOR đã xử lý'!$A:$T,14,0)</f>
        <v>0.001412207063</v>
      </c>
      <c r="E853" s="148">
        <f>VLOOKUP(A853,'VNIBOR đã xử lý'!$A:$T,15,0)</f>
        <v>0.001815694796</v>
      </c>
      <c r="F853" s="148">
        <f>VLOOKUP(A853,'VNIBOR đã xử lý'!$A:$T,16,0)</f>
        <v>0.002281257564</v>
      </c>
      <c r="G853" s="148">
        <f>VLOOKUP(A853,'VNIBOR đã xử lý'!$A:$T,17,0)</f>
        <v>0.002405407636</v>
      </c>
      <c r="H853" s="148">
        <f>VLOOKUP(A853,'VNIBOR đã xử lý'!$A:$T,18,0)</f>
        <v>0.002839932886</v>
      </c>
      <c r="I853" s="148">
        <f>VLOOKUP(A853,'VNIBOR đã xử lý'!$A:$T,19,0)</f>
        <v>0.003740020904</v>
      </c>
      <c r="J853" s="191">
        <f>VLOOKUP(A853,VBMA!$A:$AF,4,0)/100</f>
        <v>0.00465</v>
      </c>
      <c r="K853" s="191">
        <f>VLOOKUP(A853,VBMA!$A:$AF,7,0)/100</f>
        <v>0.00592</v>
      </c>
      <c r="L853" s="191">
        <f>VLOOKUP(A853,VBMA!$A:$AF,10,0)/100</f>
        <v>0.00767</v>
      </c>
      <c r="M853" s="191">
        <f>VLOOKUP(A853,VBMA!$A:$AF,13,0)/100</f>
        <v>0.00832</v>
      </c>
      <c r="N853" s="191">
        <f>VLOOKUP(A853,VBMA!$A:$AF,16,0)/100</f>
        <v>0.00897</v>
      </c>
      <c r="O853" s="191">
        <f>VLOOKUP(A853,VBMA!$A:$AF,19,0)/100</f>
        <v>0.01248</v>
      </c>
      <c r="P853" s="191">
        <f>VLOOKUP(A853,VBMA!$A:$AF,22,0)/100</f>
        <v>0.02144</v>
      </c>
      <c r="Q853" s="191">
        <f>VLOOKUP(A853,VBMA!$A:$AF,25,0)/100</f>
        <v>0.02396</v>
      </c>
      <c r="R853" s="191">
        <f>VLOOKUP(A853,VBMA!$A:$AF,28,0)/100</f>
        <v>0.02823</v>
      </c>
      <c r="S853" s="191">
        <f>VLOOKUP(A853,VBMA!$A:$AF,31,0)/100</f>
        <v>0.02975</v>
      </c>
    </row>
    <row r="854" ht="15.75" customHeight="1">
      <c r="A854" s="108">
        <f>VBMA!A853</f>
        <v>44483</v>
      </c>
      <c r="B854" s="148">
        <f>VLOOKUP(A854,'VNIBOR đã xử lý'!$A:$T,12,0)</f>
        <v>0.001072233607</v>
      </c>
      <c r="C854" s="148">
        <f>VLOOKUP(A854,'VNIBOR đã xử lý'!$A:$T,13,0)</f>
        <v>0.001258709016</v>
      </c>
      <c r="D854" s="148">
        <f>VLOOKUP(A854,'VNIBOR đã xử lý'!$A:$T,14,0)</f>
        <v>0.001414105191</v>
      </c>
      <c r="E854" s="148">
        <f>VLOOKUP(A854,'VNIBOR đã xử lý'!$A:$T,15,0)</f>
        <v>0.001833674863</v>
      </c>
      <c r="F854" s="148">
        <f>VLOOKUP(A854,'VNIBOR đã xử lý'!$A:$T,16,0)</f>
        <v>0.00228432377</v>
      </c>
      <c r="G854" s="148">
        <f>VLOOKUP(A854,'VNIBOR đã xử lý'!$A:$T,17,0)</f>
        <v>0.002455259563</v>
      </c>
      <c r="H854" s="148">
        <f>VLOOKUP(A854,'VNIBOR đã xử lý'!$A:$T,18,0)</f>
        <v>0.00284375</v>
      </c>
      <c r="I854" s="148">
        <f>VLOOKUP(A854,'VNIBOR đã xử lý'!$A:$T,19,0)</f>
        <v>0.003791666667</v>
      </c>
      <c r="J854" s="191">
        <f>VLOOKUP(A854,VBMA!$A:$AF,4,0)/100</f>
        <v>0.00475</v>
      </c>
      <c r="K854" s="191">
        <f>VLOOKUP(A854,VBMA!$A:$AF,7,0)/100</f>
        <v>0.00613</v>
      </c>
      <c r="L854" s="191">
        <f>VLOOKUP(A854,VBMA!$A:$AF,10,0)/100</f>
        <v>0.0079</v>
      </c>
      <c r="M854" s="191">
        <f>VLOOKUP(A854,VBMA!$A:$AF,13,0)/100</f>
        <v>0.00849</v>
      </c>
      <c r="N854" s="191">
        <f>VLOOKUP(A854,VBMA!$A:$AF,16,0)/100</f>
        <v>0.00908</v>
      </c>
      <c r="O854" s="191">
        <f>VLOOKUP(A854,VBMA!$A:$AF,19,0)/100</f>
        <v>0.0125</v>
      </c>
      <c r="P854" s="191">
        <f>VLOOKUP(A854,VBMA!$A:$AF,22,0)/100</f>
        <v>0.02146</v>
      </c>
      <c r="Q854" s="191">
        <f>VLOOKUP(A854,VBMA!$A:$AF,25,0)/100</f>
        <v>0.02407</v>
      </c>
      <c r="R854" s="191">
        <f>VLOOKUP(A854,VBMA!$A:$AF,28,0)/100</f>
        <v>0.02833</v>
      </c>
      <c r="S854" s="191">
        <f>VLOOKUP(A854,VBMA!$A:$AF,31,0)/100</f>
        <v>0.02975</v>
      </c>
    </row>
    <row r="855" ht="15.75" customHeight="1">
      <c r="A855" s="108">
        <f>VBMA!A854</f>
        <v>44482</v>
      </c>
      <c r="B855" s="148">
        <f>VLOOKUP(A855,'VNIBOR đã xử lý'!$A:$T,12,0)</f>
        <v>0.001109593311</v>
      </c>
      <c r="C855" s="148">
        <f>VLOOKUP(A855,'VNIBOR đã xử lý'!$A:$T,13,0)</f>
        <v>0.001299809307</v>
      </c>
      <c r="D855" s="148">
        <f>VLOOKUP(A855,'VNIBOR đã xử lý'!$A:$T,14,0)</f>
        <v>0.001426619971</v>
      </c>
      <c r="E855" s="148">
        <f>VLOOKUP(A855,'VNIBOR đã xử lý'!$A:$T,15,0)</f>
        <v>0.001807051964</v>
      </c>
      <c r="F855" s="148">
        <f>VLOOKUP(A855,'VNIBOR đã xử lý'!$A:$T,16,0)</f>
        <v>0.00231429462</v>
      </c>
      <c r="G855" s="148">
        <f>VLOOKUP(A855,'VNIBOR đã xử lý'!$A:$T,17,0)</f>
        <v>0.002536213282</v>
      </c>
      <c r="H855" s="148">
        <f>VLOOKUP(A855,'VNIBOR đã xử lý'!$A:$T,18,0)</f>
        <v>0.00283738861</v>
      </c>
      <c r="I855" s="148">
        <f>VLOOKUP(A855,'VNIBOR đã xử lý'!$A:$T,19,0)</f>
        <v>0.003788468591</v>
      </c>
      <c r="J855" s="191">
        <f>VLOOKUP(A855,VBMA!$A:$AF,4,0)/100</f>
        <v>0.00475</v>
      </c>
      <c r="K855" s="191">
        <f>VLOOKUP(A855,VBMA!$A:$AF,7,0)/100</f>
        <v>0.00613</v>
      </c>
      <c r="L855" s="191">
        <f>VLOOKUP(A855,VBMA!$A:$AF,10,0)/100</f>
        <v>0.00793</v>
      </c>
      <c r="M855" s="191">
        <f>VLOOKUP(A855,VBMA!$A:$AF,13,0)/100</f>
        <v>0.00853</v>
      </c>
      <c r="N855" s="191">
        <f>VLOOKUP(A855,VBMA!$A:$AF,16,0)/100</f>
        <v>0.00912</v>
      </c>
      <c r="O855" s="191">
        <f>VLOOKUP(A855,VBMA!$A:$AF,19,0)/100</f>
        <v>0.01246</v>
      </c>
      <c r="P855" s="191">
        <f>VLOOKUP(A855,VBMA!$A:$AF,22,0)/100</f>
        <v>0.02147</v>
      </c>
      <c r="Q855" s="191">
        <f>VLOOKUP(A855,VBMA!$A:$AF,25,0)/100</f>
        <v>0.02409</v>
      </c>
      <c r="R855" s="191">
        <f>VLOOKUP(A855,VBMA!$A:$AF,28,0)/100</f>
        <v>0.02833</v>
      </c>
      <c r="S855" s="191">
        <f>VLOOKUP(A855,VBMA!$A:$AF,31,0)/100</f>
        <v>0.02975</v>
      </c>
    </row>
    <row r="856" ht="15.75" customHeight="1">
      <c r="A856" s="108">
        <f>VBMA!A855</f>
        <v>44481</v>
      </c>
      <c r="B856" s="148">
        <f>VLOOKUP(A856,'VNIBOR đã xử lý'!$A:$T,12,0)</f>
        <v>0.001060238791</v>
      </c>
      <c r="C856" s="148">
        <f>VLOOKUP(A856,'VNIBOR đã xử lý'!$A:$T,13,0)</f>
        <v>0.001247339754</v>
      </c>
      <c r="D856" s="148">
        <f>VLOOKUP(A856,'VNIBOR đã xử lý'!$A:$T,14,0)</f>
        <v>0.001403257223</v>
      </c>
      <c r="E856" s="148">
        <f>VLOOKUP(A856,'VNIBOR đã xử lý'!$A:$T,15,0)</f>
        <v>0.00182423439</v>
      </c>
      <c r="F856" s="148">
        <f>VLOOKUP(A856,'VNIBOR đã xử lý'!$A:$T,16,0)</f>
        <v>0.002291986798</v>
      </c>
      <c r="G856" s="148">
        <f>VLOOKUP(A856,'VNIBOR đã xử lý'!$A:$T,17,0)</f>
        <v>0.002463496014</v>
      </c>
      <c r="H856" s="148">
        <f>VLOOKUP(A856,'VNIBOR đã xử lý'!$A:$T,18,0)</f>
        <v>0.002900064928</v>
      </c>
      <c r="I856" s="148">
        <f>VLOOKUP(A856,'VNIBOR đã xử lý'!$A:$T,19,0)</f>
        <v>0.003819977997</v>
      </c>
      <c r="J856" s="191">
        <f>VLOOKUP(A856,VBMA!$A:$AF,4,0)/100</f>
        <v>0.00475</v>
      </c>
      <c r="K856" s="191">
        <f>VLOOKUP(A856,VBMA!$A:$AF,7,0)/100</f>
        <v>0.00613</v>
      </c>
      <c r="L856" s="191">
        <f>VLOOKUP(A856,VBMA!$A:$AF,10,0)/100</f>
        <v>0.00783</v>
      </c>
      <c r="M856" s="191">
        <f>VLOOKUP(A856,VBMA!$A:$AF,13,0)/100</f>
        <v>0.00854</v>
      </c>
      <c r="N856" s="191">
        <f>VLOOKUP(A856,VBMA!$A:$AF,16,0)/100</f>
        <v>0.00925</v>
      </c>
      <c r="O856" s="191">
        <f>VLOOKUP(A856,VBMA!$A:$AF,19,0)/100</f>
        <v>0.01254</v>
      </c>
      <c r="P856" s="191">
        <f>VLOOKUP(A856,VBMA!$A:$AF,22,0)/100</f>
        <v>0.0215</v>
      </c>
      <c r="Q856" s="191">
        <f>VLOOKUP(A856,VBMA!$A:$AF,25,0)/100</f>
        <v>0.02414</v>
      </c>
      <c r="R856" s="191">
        <f>VLOOKUP(A856,VBMA!$A:$AF,28,0)/100</f>
        <v>0.02833</v>
      </c>
      <c r="S856" s="191">
        <f>VLOOKUP(A856,VBMA!$A:$AF,31,0)/100</f>
        <v>0.02975</v>
      </c>
    </row>
    <row r="857" ht="15.75" customHeight="1">
      <c r="A857" s="108">
        <f>VBMA!A856</f>
        <v>44480</v>
      </c>
      <c r="B857" s="148">
        <f>VLOOKUP(A857,'VNIBOR đã xử lý'!$A:$T,12,0)</f>
        <v>0.001086490474</v>
      </c>
      <c r="C857" s="148">
        <f>VLOOKUP(A857,'VNIBOR đã xử lý'!$A:$T,13,0)</f>
        <v>0.001275445339</v>
      </c>
      <c r="D857" s="148">
        <f>VLOOKUP(A857,'VNIBOR đã xử lý'!$A:$T,14,0)</f>
        <v>0.001432907726</v>
      </c>
      <c r="E857" s="148">
        <f>VLOOKUP(A857,'VNIBOR đã xử lý'!$A:$T,15,0)</f>
        <v>0.001826563695</v>
      </c>
      <c r="F857" s="148">
        <f>VLOOKUP(A857,'VNIBOR đã xử lý'!$A:$T,16,0)</f>
        <v>0.00226745838</v>
      </c>
      <c r="G857" s="148">
        <f>VLOOKUP(A857,'VNIBOR đã xử lý'!$A:$T,17,0)</f>
        <v>0.002472159484</v>
      </c>
      <c r="H857" s="148">
        <f>VLOOKUP(A857,'VNIBOR đã xử lý'!$A:$T,18,0)</f>
        <v>0.002850069214</v>
      </c>
      <c r="I857" s="148">
        <f>VLOOKUP(A857,'VNIBOR đã xử lý'!$A:$T,19,0)</f>
        <v>0.003794843539</v>
      </c>
      <c r="J857" s="191">
        <f>VLOOKUP(A857,VBMA!$A:$AF,4,0)/100</f>
        <v>0.00475</v>
      </c>
      <c r="K857" s="191">
        <f>VLOOKUP(A857,VBMA!$A:$AF,7,0)/100</f>
        <v>0.00604</v>
      </c>
      <c r="L857" s="191">
        <f>VLOOKUP(A857,VBMA!$A:$AF,10,0)/100</f>
        <v>0.00791</v>
      </c>
      <c r="M857" s="191">
        <f>VLOOKUP(A857,VBMA!$A:$AF,13,0)/100</f>
        <v>0.00861</v>
      </c>
      <c r="N857" s="191">
        <f>VLOOKUP(A857,VBMA!$A:$AF,16,0)/100</f>
        <v>0.00932</v>
      </c>
      <c r="O857" s="191">
        <f>VLOOKUP(A857,VBMA!$A:$AF,19,0)/100</f>
        <v>0.01249</v>
      </c>
      <c r="P857" s="191">
        <f>VLOOKUP(A857,VBMA!$A:$AF,22,0)/100</f>
        <v>0.02149</v>
      </c>
      <c r="Q857" s="191">
        <f>VLOOKUP(A857,VBMA!$A:$AF,25,0)/100</f>
        <v>0.02417</v>
      </c>
      <c r="R857" s="191">
        <f>VLOOKUP(A857,VBMA!$A:$AF,28,0)/100</f>
        <v>0.02833</v>
      </c>
      <c r="S857" s="191">
        <f>VLOOKUP(A857,VBMA!$A:$AF,31,0)/100</f>
        <v>0.02975</v>
      </c>
    </row>
    <row r="858" ht="15.75" customHeight="1">
      <c r="A858" s="108">
        <f>VBMA!A857</f>
        <v>44477</v>
      </c>
      <c r="B858" s="148">
        <f>VLOOKUP(A858,'VNIBOR đã xử lý'!$A:$T,12,0)</f>
        <v>0.001072233607</v>
      </c>
      <c r="C858" s="148">
        <f>VLOOKUP(A858,'VNIBOR đã xử lý'!$A:$T,13,0)</f>
        <v>0.001243169399</v>
      </c>
      <c r="D858" s="148">
        <f>VLOOKUP(A858,'VNIBOR đã xử lý'!$A:$T,14,0)</f>
        <v>0.001398565574</v>
      </c>
      <c r="E858" s="148">
        <f>VLOOKUP(A858,'VNIBOR đã xử lý'!$A:$T,15,0)</f>
        <v>0.001833674863</v>
      </c>
      <c r="F858" s="148">
        <f>VLOOKUP(A858,'VNIBOR đã xử lý'!$A:$T,16,0)</f>
        <v>0.00228432377</v>
      </c>
      <c r="G858" s="148">
        <f>VLOOKUP(A858,'VNIBOR đã xử lý'!$A:$T,17,0)</f>
        <v>0.00247079918</v>
      </c>
      <c r="H858" s="148">
        <f>VLOOKUP(A858,'VNIBOR đã xử lý'!$A:$T,18,0)</f>
        <v>0.00284375</v>
      </c>
      <c r="I858" s="148">
        <f>VLOOKUP(A858,'VNIBOR đã xử lý'!$A:$T,19,0)</f>
        <v>0.003791666667</v>
      </c>
      <c r="J858" s="191">
        <f>VLOOKUP(A858,VBMA!$A:$AF,4,0)/100</f>
        <v>0.00475</v>
      </c>
      <c r="K858" s="191">
        <f>VLOOKUP(A858,VBMA!$A:$AF,7,0)/100</f>
        <v>0.00604</v>
      </c>
      <c r="L858" s="191">
        <f>VLOOKUP(A858,VBMA!$A:$AF,10,0)/100</f>
        <v>0.00817</v>
      </c>
      <c r="M858" s="191">
        <f>VLOOKUP(A858,VBMA!$A:$AF,13,0)/100</f>
        <v>0.00873</v>
      </c>
      <c r="N858" s="191">
        <f>VLOOKUP(A858,VBMA!$A:$AF,16,0)/100</f>
        <v>0.0093</v>
      </c>
      <c r="O858" s="191">
        <f>VLOOKUP(A858,VBMA!$A:$AF,19,0)/100</f>
        <v>0.01238</v>
      </c>
      <c r="P858" s="191">
        <f>VLOOKUP(A858,VBMA!$A:$AF,22,0)/100</f>
        <v>0.02147</v>
      </c>
      <c r="Q858" s="191">
        <f>VLOOKUP(A858,VBMA!$A:$AF,25,0)/100</f>
        <v>0.02415</v>
      </c>
      <c r="R858" s="191">
        <f>VLOOKUP(A858,VBMA!$A:$AF,28,0)/100</f>
        <v>0.02833</v>
      </c>
      <c r="S858" s="191">
        <f>VLOOKUP(A858,VBMA!$A:$AF,31,0)/100</f>
        <v>0.02975</v>
      </c>
    </row>
    <row r="859" ht="15.75" customHeight="1">
      <c r="A859" s="108">
        <f>VBMA!A858</f>
        <v>44476</v>
      </c>
      <c r="B859" s="148">
        <f>VLOOKUP(A859,'VNIBOR đã xử lý'!$A:$T,12,0)</f>
        <v>0.001031074641</v>
      </c>
      <c r="C859" s="148">
        <f>VLOOKUP(A859,'VNIBOR đã xử lý'!$A:$T,13,0)</f>
        <v>0.001213028989</v>
      </c>
      <c r="D859" s="148">
        <f>VLOOKUP(A859,'VNIBOR đã xử lý'!$A:$T,14,0)</f>
        <v>0.001364657613</v>
      </c>
      <c r="E859" s="148">
        <f>VLOOKUP(A859,'VNIBOR đã xử lý'!$A:$T,15,0)</f>
        <v>0.001789217759</v>
      </c>
      <c r="F859" s="148">
        <f>VLOOKUP(A859,'VNIBOR đã xử lý'!$A:$T,16,0)</f>
        <v>0.002198615043</v>
      </c>
      <c r="G859" s="148">
        <f>VLOOKUP(A859,'VNIBOR đã xử lý'!$A:$T,17,0)</f>
        <v>0.002395732254</v>
      </c>
      <c r="H859" s="148">
        <f>VLOOKUP(A859,'VNIBOR đã xử lý'!$A:$T,18,0)</f>
        <v>0.002789966675</v>
      </c>
      <c r="I859" s="148">
        <f>VLOOKUP(A859,'VNIBOR đã xử lý'!$A:$T,19,0)</f>
        <v>0.003714901279</v>
      </c>
      <c r="J859" s="191">
        <f>VLOOKUP(A859,VBMA!$A:$AF,4,0)/100</f>
        <v>0.00465</v>
      </c>
      <c r="K859" s="191">
        <f>VLOOKUP(A859,VBMA!$A:$AF,7,0)/100</f>
        <v>0.00604</v>
      </c>
      <c r="L859" s="191">
        <f>VLOOKUP(A859,VBMA!$A:$AF,10,0)/100</f>
        <v>0.00802</v>
      </c>
      <c r="M859" s="191">
        <f>VLOOKUP(A859,VBMA!$A:$AF,13,0)/100</f>
        <v>0.00863</v>
      </c>
      <c r="N859" s="191">
        <f>VLOOKUP(A859,VBMA!$A:$AF,16,0)/100</f>
        <v>0.00924</v>
      </c>
      <c r="O859" s="191">
        <f>VLOOKUP(A859,VBMA!$A:$AF,19,0)/100</f>
        <v>0.01228</v>
      </c>
      <c r="P859" s="191">
        <f>VLOOKUP(A859,VBMA!$A:$AF,22,0)/100</f>
        <v>0.02134</v>
      </c>
      <c r="Q859" s="191">
        <f>VLOOKUP(A859,VBMA!$A:$AF,25,0)/100</f>
        <v>0.02395</v>
      </c>
      <c r="R859" s="191">
        <f>VLOOKUP(A859,VBMA!$A:$AF,28,0)/100</f>
        <v>0.02833</v>
      </c>
      <c r="S859" s="191">
        <f>VLOOKUP(A859,VBMA!$A:$AF,31,0)/100</f>
        <v>0.02975</v>
      </c>
    </row>
    <row r="860" ht="15.75" customHeight="1">
      <c r="A860" s="108">
        <f>VBMA!A859</f>
        <v>44475</v>
      </c>
      <c r="B860" s="148">
        <f>VLOOKUP(A860,'VNIBOR đã xử lý'!$A:$T,12,0)</f>
        <v>0.001032730263</v>
      </c>
      <c r="C860" s="148">
        <f>VLOOKUP(A860,'VNIBOR đã xử lý'!$A:$T,13,0)</f>
        <v>0.001197368421</v>
      </c>
      <c r="D860" s="148">
        <f>VLOOKUP(A860,'VNIBOR đã xử lý'!$A:$T,14,0)</f>
        <v>0.001347039474</v>
      </c>
      <c r="E860" s="148">
        <f>VLOOKUP(A860,'VNIBOR đã xử lý'!$A:$T,15,0)</f>
        <v>0.001736184211</v>
      </c>
      <c r="F860" s="148">
        <f>VLOOKUP(A860,'VNIBOR đã xử lý'!$A:$T,16,0)</f>
        <v>0.002185197368</v>
      </c>
      <c r="G860" s="148">
        <f>VLOOKUP(A860,'VNIBOR đã xử lý'!$A:$T,17,0)</f>
        <v>0.002334868421</v>
      </c>
      <c r="H860" s="148">
        <f>VLOOKUP(A860,'VNIBOR đã xử lý'!$A:$T,18,0)</f>
        <v>0.002783881579</v>
      </c>
      <c r="I860" s="148">
        <f>VLOOKUP(A860,'VNIBOR đã xử lý'!$A:$T,19,0)</f>
        <v>0.003711842105</v>
      </c>
      <c r="J860" s="191">
        <f>VLOOKUP(A860,VBMA!$A:$AF,4,0)/100</f>
        <v>0.00465</v>
      </c>
      <c r="K860" s="191">
        <f>VLOOKUP(A860,VBMA!$A:$AF,7,0)/100</f>
        <v>0.00609</v>
      </c>
      <c r="L860" s="191">
        <f>VLOOKUP(A860,VBMA!$A:$AF,10,0)/100</f>
        <v>0.00833</v>
      </c>
      <c r="M860" s="191">
        <f>VLOOKUP(A860,VBMA!$A:$AF,13,0)/100</f>
        <v>0.00881</v>
      </c>
      <c r="N860" s="191">
        <f>VLOOKUP(A860,VBMA!$A:$AF,16,0)/100</f>
        <v>0.00929</v>
      </c>
      <c r="O860" s="191">
        <f>VLOOKUP(A860,VBMA!$A:$AF,19,0)/100</f>
        <v>0.01234</v>
      </c>
      <c r="P860" s="191">
        <f>VLOOKUP(A860,VBMA!$A:$AF,22,0)/100</f>
        <v>0.02129</v>
      </c>
      <c r="Q860" s="191">
        <f>VLOOKUP(A860,VBMA!$A:$AF,25,0)/100</f>
        <v>0.02392</v>
      </c>
      <c r="R860" s="191">
        <f>VLOOKUP(A860,VBMA!$A:$AF,28,0)/100</f>
        <v>0.02829</v>
      </c>
      <c r="S860" s="191">
        <f>VLOOKUP(A860,VBMA!$A:$AF,31,0)/100</f>
        <v>0.02975</v>
      </c>
    </row>
    <row r="861" ht="15.75" customHeight="1">
      <c r="A861" s="108">
        <f>VBMA!A860</f>
        <v>44474</v>
      </c>
      <c r="B861" s="148">
        <f>VLOOKUP(A861,'VNIBOR đã xử lý'!$A:$T,12,0)</f>
        <v>0.001036028316</v>
      </c>
      <c r="C861" s="148">
        <f>VLOOKUP(A861,'VNIBOR đã xử lý'!$A:$T,13,0)</f>
        <v>0.00120119225</v>
      </c>
      <c r="D861" s="148">
        <f>VLOOKUP(A861,'VNIBOR đã xử lý'!$A:$T,14,0)</f>
        <v>0.001351341282</v>
      </c>
      <c r="E861" s="148">
        <f>VLOOKUP(A861,'VNIBOR đã xử lý'!$A:$T,15,0)</f>
        <v>0.001741728763</v>
      </c>
      <c r="F861" s="148">
        <f>VLOOKUP(A861,'VNIBOR đã xử lý'!$A:$T,16,0)</f>
        <v>0.00220719076</v>
      </c>
      <c r="G861" s="148">
        <f>VLOOKUP(A861,'VNIBOR đã xử lý'!$A:$T,17,0)</f>
        <v>0.002357339791</v>
      </c>
      <c r="H861" s="148">
        <f>VLOOKUP(A861,'VNIBOR đã xử lý'!$A:$T,18,0)</f>
        <v>0.002747727273</v>
      </c>
      <c r="I861" s="148">
        <f>VLOOKUP(A861,'VNIBOR đã xử lý'!$A:$T,19,0)</f>
        <v>0.00369366617</v>
      </c>
      <c r="J861" s="191">
        <f>VLOOKUP(A861,VBMA!$A:$AF,4,0)/100</f>
        <v>0.00465</v>
      </c>
      <c r="K861" s="191">
        <f>VLOOKUP(A861,VBMA!$A:$AF,7,0)/100</f>
        <v>0.00609</v>
      </c>
      <c r="L861" s="191">
        <f>VLOOKUP(A861,VBMA!$A:$AF,10,0)/100</f>
        <v>0.00823</v>
      </c>
      <c r="M861" s="191">
        <f>VLOOKUP(A861,VBMA!$A:$AF,13,0)/100</f>
        <v>0.00879</v>
      </c>
      <c r="N861" s="191">
        <f>VLOOKUP(A861,VBMA!$A:$AF,16,0)/100</f>
        <v>0.00935</v>
      </c>
      <c r="O861" s="191">
        <f>VLOOKUP(A861,VBMA!$A:$AF,19,0)/100</f>
        <v>0.01241</v>
      </c>
      <c r="P861" s="191">
        <f>VLOOKUP(A861,VBMA!$A:$AF,22,0)/100</f>
        <v>0.02126</v>
      </c>
      <c r="Q861" s="191">
        <f>VLOOKUP(A861,VBMA!$A:$AF,25,0)/100</f>
        <v>0.02384</v>
      </c>
      <c r="R861" s="191">
        <f>VLOOKUP(A861,VBMA!$A:$AF,28,0)/100</f>
        <v>0.02833</v>
      </c>
      <c r="S861" s="191">
        <f>VLOOKUP(A861,VBMA!$A:$AF,31,0)/100</f>
        <v>0.02975</v>
      </c>
    </row>
    <row r="862" ht="15.75" customHeight="1">
      <c r="A862" s="108">
        <f>VBMA!A861</f>
        <v>44473</v>
      </c>
      <c r="B862" s="148">
        <f>VLOOKUP(A862,'VNIBOR đã xử lý'!$A:$T,12,0)</f>
        <v>0.001064872735</v>
      </c>
      <c r="C862" s="148">
        <f>VLOOKUP(A862,'VNIBOR đã xử lý'!$A:$T,13,0)</f>
        <v>0.001216997412</v>
      </c>
      <c r="D862" s="148">
        <f>VLOOKUP(A862,'VNIBOR đã xử lý'!$A:$T,14,0)</f>
        <v>0.001369122088</v>
      </c>
      <c r="E862" s="148">
        <f>VLOOKUP(A862,'VNIBOR đã xử lý'!$A:$T,15,0)</f>
        <v>0.001749433779</v>
      </c>
      <c r="F862" s="148">
        <f>VLOOKUP(A862,'VNIBOR đã xử lý'!$A:$T,16,0)</f>
        <v>0.002251445211</v>
      </c>
      <c r="G862" s="148">
        <f>VLOOKUP(A862,'VNIBOR đã xử lý'!$A:$T,17,0)</f>
        <v>0.002403569888</v>
      </c>
      <c r="H862" s="148">
        <f>VLOOKUP(A862,'VNIBOR đã xử lý'!$A:$T,18,0)</f>
        <v>0.002783881579</v>
      </c>
      <c r="I862" s="148">
        <f>VLOOKUP(A862,'VNIBOR đã xử lý'!$A:$T,19,0)</f>
        <v>0.003711842105</v>
      </c>
      <c r="J862" s="191">
        <f>VLOOKUP(A862,VBMA!$A:$AF,4,0)/100</f>
        <v>0.00465</v>
      </c>
      <c r="K862" s="191">
        <f>VLOOKUP(A862,VBMA!$A:$AF,7,0)/100</f>
        <v>0.00613</v>
      </c>
      <c r="L862" s="191">
        <f>VLOOKUP(A862,VBMA!$A:$AF,10,0)/100</f>
        <v>0.00835</v>
      </c>
      <c r="M862" s="191">
        <f>VLOOKUP(A862,VBMA!$A:$AF,13,0)/100</f>
        <v>0.00886</v>
      </c>
      <c r="N862" s="191">
        <f>VLOOKUP(A862,VBMA!$A:$AF,16,0)/100</f>
        <v>0.00937</v>
      </c>
      <c r="O862" s="191">
        <f>VLOOKUP(A862,VBMA!$A:$AF,19,0)/100</f>
        <v>0.01253</v>
      </c>
      <c r="P862" s="191">
        <f>VLOOKUP(A862,VBMA!$A:$AF,22,0)/100</f>
        <v>0.02126</v>
      </c>
      <c r="Q862" s="191">
        <f>VLOOKUP(A862,VBMA!$A:$AF,25,0)/100</f>
        <v>0.02389</v>
      </c>
      <c r="R862" s="191">
        <f>VLOOKUP(A862,VBMA!$A:$AF,28,0)/100</f>
        <v>0.02833</v>
      </c>
      <c r="S862" s="191">
        <f>VLOOKUP(A862,VBMA!$A:$AF,31,0)/100</f>
        <v>0.02975</v>
      </c>
    </row>
    <row r="863" ht="15.75" customHeight="1">
      <c r="A863" s="108">
        <f>VBMA!A862</f>
        <v>44470</v>
      </c>
      <c r="B863" s="148">
        <f>VLOOKUP(A863,'VNIBOR đã xử lý'!$A:$T,12,0)</f>
        <v>0.001056573424</v>
      </c>
      <c r="C863" s="148">
        <f>VLOOKUP(A863,'VNIBOR đã xử lý'!$A:$T,13,0)</f>
        <v>0.001240325324</v>
      </c>
      <c r="D863" s="148">
        <f>VLOOKUP(A863,'VNIBOR đã xử lý'!$A:$T,14,0)</f>
        <v>0.001408764565</v>
      </c>
      <c r="E863" s="148">
        <f>VLOOKUP(A863,'VNIBOR đã xử lý'!$A:$T,15,0)</f>
        <v>0.001776268365</v>
      </c>
      <c r="F863" s="148">
        <f>VLOOKUP(A863,'VNIBOR đã xử lý'!$A:$T,16,0)</f>
        <v>0.002205022798</v>
      </c>
      <c r="G863" s="148">
        <f>VLOOKUP(A863,'VNIBOR đã xử lý'!$A:$T,17,0)</f>
        <v>0.002388774698</v>
      </c>
      <c r="H863" s="148">
        <f>VLOOKUP(A863,'VNIBOR đã xử lý'!$A:$T,18,0)</f>
        <v>0.002771591156</v>
      </c>
      <c r="I863" s="148">
        <f>VLOOKUP(A863,'VNIBOR đã xử lý'!$A:$T,19,0)</f>
        <v>0.003705663313</v>
      </c>
      <c r="J863" s="191">
        <f>VLOOKUP(A863,VBMA!$A:$AF,4,0)/100</f>
        <v>0.00465</v>
      </c>
      <c r="K863" s="191">
        <f>VLOOKUP(A863,VBMA!$A:$AF,7,0)/100</f>
        <v>0.00613</v>
      </c>
      <c r="L863" s="191">
        <f>VLOOKUP(A863,VBMA!$A:$AF,10,0)/100</f>
        <v>0.00818</v>
      </c>
      <c r="M863" s="191">
        <f>VLOOKUP(A863,VBMA!$A:$AF,13,0)/100</f>
        <v>0.00876</v>
      </c>
      <c r="N863" s="191">
        <f>VLOOKUP(A863,VBMA!$A:$AF,16,0)/100</f>
        <v>0.00933</v>
      </c>
      <c r="O863" s="191">
        <f>VLOOKUP(A863,VBMA!$A:$AF,19,0)/100</f>
        <v>0.01247</v>
      </c>
      <c r="P863" s="191">
        <f>VLOOKUP(A863,VBMA!$A:$AF,22,0)/100</f>
        <v>0.02126</v>
      </c>
      <c r="Q863" s="191">
        <f>VLOOKUP(A863,VBMA!$A:$AF,25,0)/100</f>
        <v>0.02388</v>
      </c>
      <c r="R863" s="191">
        <f>VLOOKUP(A863,VBMA!$A:$AF,28,0)/100</f>
        <v>0.02829</v>
      </c>
      <c r="S863" s="191">
        <f>VLOOKUP(A863,VBMA!$A:$AF,31,0)/100</f>
        <v>0.02975</v>
      </c>
    </row>
    <row r="864" ht="15.75" customHeight="1">
      <c r="A864" s="108">
        <f>VBMA!A863</f>
        <v>44469</v>
      </c>
      <c r="B864" s="148">
        <f>VLOOKUP(A864,'VNIBOR đã xử lý'!$A:$T,12,0)</f>
        <v>0.001060260586</v>
      </c>
      <c r="C864" s="148">
        <f>VLOOKUP(A864,'VNIBOR đã xử lý'!$A:$T,13,0)</f>
        <v>0.001211726384</v>
      </c>
      <c r="D864" s="148">
        <f>VLOOKUP(A864,'VNIBOR đã xử lý'!$A:$T,14,0)</f>
        <v>0.001363192182</v>
      </c>
      <c r="E864" s="148">
        <f>VLOOKUP(A864,'VNIBOR đã xử lý'!$A:$T,15,0)</f>
        <v>0.001726710098</v>
      </c>
      <c r="F864" s="148">
        <f>VLOOKUP(A864,'VNIBOR đã xử lý'!$A:$T,16,0)</f>
        <v>0.002150814332</v>
      </c>
      <c r="G864" s="148">
        <f>VLOOKUP(A864,'VNIBOR đã xử lý'!$A:$T,17,0)</f>
        <v>0.00233257329</v>
      </c>
      <c r="H864" s="148">
        <f>VLOOKUP(A864,'VNIBOR đã xử lý'!$A:$T,18,0)</f>
        <v>0.002711237785</v>
      </c>
      <c r="I864" s="148">
        <f>VLOOKUP(A864,'VNIBOR đã xử lý'!$A:$T,19,0)</f>
        <v>0.003680618893</v>
      </c>
      <c r="J864" s="191">
        <f>VLOOKUP(A864,VBMA!$A:$AF,4,0)/100</f>
        <v>0.00465</v>
      </c>
      <c r="K864" s="191">
        <f>VLOOKUP(A864,VBMA!$A:$AF,7,0)/100</f>
        <v>0.00617</v>
      </c>
      <c r="L864" s="191">
        <f>VLOOKUP(A864,VBMA!$A:$AF,10,0)/100</f>
        <v>0.00827</v>
      </c>
      <c r="M864" s="191">
        <f>VLOOKUP(A864,VBMA!$A:$AF,13,0)/100</f>
        <v>0.00889</v>
      </c>
      <c r="N864" s="191">
        <f>VLOOKUP(A864,VBMA!$A:$AF,16,0)/100</f>
        <v>0.00951</v>
      </c>
      <c r="O864" s="191">
        <f>VLOOKUP(A864,VBMA!$A:$AF,19,0)/100</f>
        <v>0.01259</v>
      </c>
      <c r="P864" s="191">
        <f>VLOOKUP(A864,VBMA!$A:$AF,22,0)/100</f>
        <v>0.02143</v>
      </c>
      <c r="Q864" s="191">
        <f>VLOOKUP(A864,VBMA!$A:$AF,25,0)/100</f>
        <v>0.02397</v>
      </c>
      <c r="R864" s="191">
        <f>VLOOKUP(A864,VBMA!$A:$AF,28,0)/100</f>
        <v>0.02829</v>
      </c>
      <c r="S864" s="191">
        <f>VLOOKUP(A864,VBMA!$A:$AF,31,0)/100</f>
        <v>0.02975</v>
      </c>
    </row>
    <row r="865" ht="15.75" customHeight="1">
      <c r="A865" s="108">
        <f>VBMA!A864</f>
        <v>44468</v>
      </c>
      <c r="B865" s="148">
        <f>VLOOKUP(A865,'VNIBOR đã xử lý'!$A:$T,12,0)</f>
        <v>0.001074257426</v>
      </c>
      <c r="C865" s="148">
        <f>VLOOKUP(A865,'VNIBOR đã xử lý'!$A:$T,13,0)</f>
        <v>0.001227722772</v>
      </c>
      <c r="D865" s="148">
        <f>VLOOKUP(A865,'VNIBOR đã xử lý'!$A:$T,14,0)</f>
        <v>0.001427227723</v>
      </c>
      <c r="E865" s="148">
        <f>VLOOKUP(A865,'VNIBOR đã xử lý'!$A:$T,15,0)</f>
        <v>0.001795544554</v>
      </c>
      <c r="F865" s="148">
        <f>VLOOKUP(A865,'VNIBOR đã xử lý'!$A:$T,16,0)</f>
        <v>0.002255940594</v>
      </c>
      <c r="G865" s="148">
        <f>VLOOKUP(A865,'VNIBOR đã xử lý'!$A:$T,17,0)</f>
        <v>0.002424752475</v>
      </c>
      <c r="H865" s="148">
        <f>VLOOKUP(A865,'VNIBOR đã xử lý'!$A:$T,18,0)</f>
        <v>0.002808415842</v>
      </c>
      <c r="I865" s="148">
        <f>VLOOKUP(A865,'VNIBOR đã xử lý'!$A:$T,19,0)</f>
        <v>0.003729207921</v>
      </c>
      <c r="J865" s="191">
        <f>VLOOKUP(A865,VBMA!$A:$AF,4,0)/100</f>
        <v>0.00465</v>
      </c>
      <c r="K865" s="191">
        <f>VLOOKUP(A865,VBMA!$A:$AF,7,0)/100</f>
        <v>0.00617</v>
      </c>
      <c r="L865" s="191">
        <f>VLOOKUP(A865,VBMA!$A:$AF,10,0)/100</f>
        <v>0.00833</v>
      </c>
      <c r="M865" s="191">
        <f>VLOOKUP(A865,VBMA!$A:$AF,13,0)/100</f>
        <v>0.00892</v>
      </c>
      <c r="N865" s="191">
        <f>VLOOKUP(A865,VBMA!$A:$AF,16,0)/100</f>
        <v>0.00952</v>
      </c>
      <c r="O865" s="191">
        <f>VLOOKUP(A865,VBMA!$A:$AF,19,0)/100</f>
        <v>0.0127</v>
      </c>
      <c r="P865" s="191">
        <f>VLOOKUP(A865,VBMA!$A:$AF,22,0)/100</f>
        <v>0.02143</v>
      </c>
      <c r="Q865" s="191">
        <f>VLOOKUP(A865,VBMA!$A:$AF,25,0)/100</f>
        <v>0.02409</v>
      </c>
      <c r="R865" s="191">
        <f>VLOOKUP(A865,VBMA!$A:$AF,28,0)/100</f>
        <v>0.02835</v>
      </c>
      <c r="S865" s="191">
        <f>VLOOKUP(A865,VBMA!$A:$AF,31,0)/100</f>
        <v>0.02979</v>
      </c>
    </row>
    <row r="866" ht="15.75" customHeight="1">
      <c r="A866" s="108">
        <f>VBMA!A865</f>
        <v>44467</v>
      </c>
      <c r="B866" s="148">
        <f>VLOOKUP(A866,'VNIBOR đã xử lý'!$A:$T,12,0)</f>
        <v>0.0009674418605</v>
      </c>
      <c r="C866" s="148">
        <f>VLOOKUP(A866,'VNIBOR đã xử lý'!$A:$T,13,0)</f>
        <v>0.001147109635</v>
      </c>
      <c r="D866" s="148">
        <f>VLOOKUP(A866,'VNIBOR đã xử lý'!$A:$T,14,0)</f>
        <v>0.001299136213</v>
      </c>
      <c r="E866" s="148">
        <f>VLOOKUP(A866,'VNIBOR đã xử lý'!$A:$T,15,0)</f>
        <v>0.001617009967</v>
      </c>
      <c r="F866" s="148">
        <f>VLOOKUP(A866,'VNIBOR đã xử lý'!$A:$T,16,0)</f>
        <v>0.002045448505</v>
      </c>
      <c r="G866" s="148">
        <f>VLOOKUP(A866,'VNIBOR đã xử lý'!$A:$T,17,0)</f>
        <v>0.002211295681</v>
      </c>
      <c r="H866" s="148">
        <f>VLOOKUP(A866,'VNIBOR đã xử lý'!$A:$T,18,0)</f>
        <v>0.002529169435</v>
      </c>
      <c r="I866" s="148">
        <f>VLOOKUP(A866,'VNIBOR đã xử lý'!$A:$T,19,0)</f>
        <v>0.003344584718</v>
      </c>
      <c r="J866" s="191">
        <f>VLOOKUP(A866,VBMA!$A:$AF,4,0)/100</f>
        <v>0.00416</v>
      </c>
      <c r="K866" s="191">
        <f>VLOOKUP(A866,VBMA!$A:$AF,7,0)/100</f>
        <v>0.00588</v>
      </c>
      <c r="L866" s="191">
        <f>VLOOKUP(A866,VBMA!$A:$AF,10,0)/100</f>
        <v>0.00815</v>
      </c>
      <c r="M866" s="191">
        <f>VLOOKUP(A866,VBMA!$A:$AF,13,0)/100</f>
        <v>0.00873</v>
      </c>
      <c r="N866" s="191">
        <f>VLOOKUP(A866,VBMA!$A:$AF,16,0)/100</f>
        <v>0.00932</v>
      </c>
      <c r="O866" s="191">
        <f>VLOOKUP(A866,VBMA!$A:$AF,19,0)/100</f>
        <v>0.01263</v>
      </c>
      <c r="P866" s="191">
        <f>VLOOKUP(A866,VBMA!$A:$AF,22,0)/100</f>
        <v>0.02117</v>
      </c>
      <c r="Q866" s="191">
        <f>VLOOKUP(A866,VBMA!$A:$AF,25,0)/100</f>
        <v>0.02385</v>
      </c>
      <c r="R866" s="191">
        <f>VLOOKUP(A866,VBMA!$A:$AF,28,0)/100</f>
        <v>0.02822</v>
      </c>
      <c r="S866" s="191">
        <f>VLOOKUP(A866,VBMA!$A:$AF,31,0)/100</f>
        <v>0.02976</v>
      </c>
    </row>
    <row r="867" ht="15.75" customHeight="1">
      <c r="A867" s="108">
        <f>VBMA!A866</f>
        <v>44466</v>
      </c>
      <c r="B867" s="148">
        <f>VLOOKUP(A867,'VNIBOR đã xử lý'!$A:$T,12,0)</f>
        <v>0.0008937583893</v>
      </c>
      <c r="C867" s="148">
        <f>VLOOKUP(A867,'VNIBOR đã xử lý'!$A:$T,13,0)</f>
        <v>0.001049194631</v>
      </c>
      <c r="D867" s="148">
        <f>VLOOKUP(A867,'VNIBOR đã xử lý'!$A:$T,14,0)</f>
        <v>0.001191677852</v>
      </c>
      <c r="E867" s="148">
        <f>VLOOKUP(A867,'VNIBOR đã xử lý'!$A:$T,15,0)</f>
        <v>0.001502550336</v>
      </c>
      <c r="F867" s="148">
        <f>VLOOKUP(A867,'VNIBOR đã xử lý'!$A:$T,16,0)</f>
        <v>0.00189114094</v>
      </c>
      <c r="G867" s="148">
        <f>VLOOKUP(A867,'VNIBOR đã xử lý'!$A:$T,17,0)</f>
        <v>0.002033624161</v>
      </c>
      <c r="H867" s="148">
        <f>VLOOKUP(A867,'VNIBOR đã xử lý'!$A:$T,18,0)</f>
        <v>0.002305637584</v>
      </c>
      <c r="I867" s="148">
        <f>VLOOKUP(A867,'VNIBOR đã xử lý'!$A:$T,19,0)</f>
        <v>0.003082818792</v>
      </c>
      <c r="J867" s="191">
        <f>VLOOKUP(A867,VBMA!$A:$AF,4,0)/100</f>
        <v>0.00386</v>
      </c>
      <c r="K867" s="191">
        <f>VLOOKUP(A867,VBMA!$A:$AF,7,0)/100</f>
        <v>0.00575</v>
      </c>
      <c r="L867" s="191">
        <f>VLOOKUP(A867,VBMA!$A:$AF,10,0)/100</f>
        <v>0.0081</v>
      </c>
      <c r="M867" s="191">
        <f>VLOOKUP(A867,VBMA!$A:$AF,13,0)/100</f>
        <v>0.00873</v>
      </c>
      <c r="N867" s="191">
        <f>VLOOKUP(A867,VBMA!$A:$AF,16,0)/100</f>
        <v>0.00935</v>
      </c>
      <c r="O867" s="191">
        <f>VLOOKUP(A867,VBMA!$A:$AF,19,0)/100</f>
        <v>0.01262</v>
      </c>
      <c r="P867" s="191">
        <f>VLOOKUP(A867,VBMA!$A:$AF,22,0)/100</f>
        <v>0.02134</v>
      </c>
      <c r="Q867" s="191">
        <f>VLOOKUP(A867,VBMA!$A:$AF,25,0)/100</f>
        <v>0.02376</v>
      </c>
      <c r="R867" s="191">
        <f>VLOOKUP(A867,VBMA!$A:$AF,28,0)/100</f>
        <v>0.02827</v>
      </c>
      <c r="S867" s="191">
        <f>VLOOKUP(A867,VBMA!$A:$AF,31,0)/100</f>
        <v>0.02976</v>
      </c>
    </row>
    <row r="868" ht="15.75" customHeight="1">
      <c r="A868" s="108">
        <f>VBMA!A867</f>
        <v>44463</v>
      </c>
      <c r="B868" s="148">
        <f>VLOOKUP(A868,'VNIBOR đã xử lý'!$A:$T,12,0)</f>
        <v>0.000869205298</v>
      </c>
      <c r="C868" s="148">
        <f>VLOOKUP(A868,'VNIBOR đã xử lý'!$A:$T,13,0)</f>
        <v>0.001030629139</v>
      </c>
      <c r="D868" s="148">
        <f>VLOOKUP(A868,'VNIBOR đã xử lý'!$A:$T,14,0)</f>
        <v>0.001154801325</v>
      </c>
      <c r="E868" s="148">
        <f>VLOOKUP(A868,'VNIBOR đã xử lý'!$A:$T,15,0)</f>
        <v>0.001440397351</v>
      </c>
      <c r="F868" s="148">
        <f>VLOOKUP(A868,'VNIBOR đã xử lý'!$A:$T,16,0)</f>
        <v>0.001775662252</v>
      </c>
      <c r="G868" s="148">
        <f>VLOOKUP(A868,'VNIBOR đã xử lý'!$A:$T,17,0)</f>
        <v>0.001937086093</v>
      </c>
      <c r="H868" s="148">
        <f>VLOOKUP(A868,'VNIBOR đã xử lý'!$A:$T,18,0)</f>
        <v>0.002210264901</v>
      </c>
      <c r="I868" s="148">
        <f>VLOOKUP(A868,'VNIBOR đã xử lý'!$A:$T,19,0)</f>
        <v>0.00298013245</v>
      </c>
      <c r="J868" s="191">
        <f>VLOOKUP(A868,VBMA!$A:$AF,4,0)/100</f>
        <v>0.00375</v>
      </c>
      <c r="K868" s="191">
        <f>VLOOKUP(A868,VBMA!$A:$AF,7,0)/100</f>
        <v>0.00575</v>
      </c>
      <c r="L868" s="191">
        <f>VLOOKUP(A868,VBMA!$A:$AF,10,0)/100</f>
        <v>0.00808</v>
      </c>
      <c r="M868" s="191">
        <f>VLOOKUP(A868,VBMA!$A:$AF,13,0)/100</f>
        <v>0.00865</v>
      </c>
      <c r="N868" s="191">
        <f>VLOOKUP(A868,VBMA!$A:$AF,16,0)/100</f>
        <v>0.00922</v>
      </c>
      <c r="O868" s="191">
        <f>VLOOKUP(A868,VBMA!$A:$AF,19,0)/100</f>
        <v>0.01252</v>
      </c>
      <c r="P868" s="191">
        <f>VLOOKUP(A868,VBMA!$A:$AF,22,0)/100</f>
        <v>0.0212</v>
      </c>
      <c r="Q868" s="191">
        <f>VLOOKUP(A868,VBMA!$A:$AF,25,0)/100</f>
        <v>0.02367</v>
      </c>
      <c r="R868" s="191">
        <f>VLOOKUP(A868,VBMA!$A:$AF,28,0)/100</f>
        <v>0.02826</v>
      </c>
      <c r="S868" s="191">
        <f>VLOOKUP(A868,VBMA!$A:$AF,31,0)/100</f>
        <v>0.02975</v>
      </c>
    </row>
    <row r="869" ht="15.75" customHeight="1">
      <c r="A869" s="108">
        <f>VBMA!A868</f>
        <v>44462</v>
      </c>
      <c r="B869" s="148">
        <f>VLOOKUP(A869,'VNIBOR đã xử lý'!$A:$T,12,0)</f>
        <v>0.0008181818182</v>
      </c>
      <c r="C869" s="148">
        <f>VLOOKUP(A869,'VNIBOR đã xử lý'!$A:$T,13,0)</f>
        <v>0.0009467532468</v>
      </c>
      <c r="D869" s="148">
        <f>VLOOKUP(A869,'VNIBOR đã xử lý'!$A:$T,14,0)</f>
        <v>0.001098701299</v>
      </c>
      <c r="E869" s="148">
        <f>VLOOKUP(A869,'VNIBOR đã xử lý'!$A:$T,15,0)</f>
        <v>0.001355844156</v>
      </c>
      <c r="F869" s="148">
        <f>VLOOKUP(A869,'VNIBOR đã xử lý'!$A:$T,16,0)</f>
        <v>0.00172987013</v>
      </c>
      <c r="G869" s="148">
        <f>VLOOKUP(A869,'VNIBOR đã xử lý'!$A:$T,17,0)</f>
        <v>0.001858441558</v>
      </c>
      <c r="H869" s="148">
        <f>VLOOKUP(A869,'VNIBOR đã xử lý'!$A:$T,18,0)</f>
        <v>0.002103896104</v>
      </c>
      <c r="I869" s="148">
        <f>VLOOKUP(A869,'VNIBOR đã xử lý'!$A:$T,19,0)</f>
        <v>0.002851948052</v>
      </c>
      <c r="J869" s="191">
        <f>VLOOKUP(A869,VBMA!$A:$AF,4,0)/100</f>
        <v>0.0036</v>
      </c>
      <c r="K869" s="191">
        <f>VLOOKUP(A869,VBMA!$A:$AF,7,0)/100</f>
        <v>0.00563</v>
      </c>
      <c r="L869" s="191">
        <f>VLOOKUP(A869,VBMA!$A:$AF,10,0)/100</f>
        <v>0.00807</v>
      </c>
      <c r="M869" s="191">
        <f>VLOOKUP(A869,VBMA!$A:$AF,13,0)/100</f>
        <v>0.00854</v>
      </c>
      <c r="N869" s="191">
        <f>VLOOKUP(A869,VBMA!$A:$AF,16,0)/100</f>
        <v>0.00901</v>
      </c>
      <c r="O869" s="191">
        <f>VLOOKUP(A869,VBMA!$A:$AF,19,0)/100</f>
        <v>0.0124</v>
      </c>
      <c r="P869" s="191">
        <f>VLOOKUP(A869,VBMA!$A:$AF,22,0)/100</f>
        <v>0.02115</v>
      </c>
      <c r="Q869" s="191">
        <f>VLOOKUP(A869,VBMA!$A:$AF,25,0)/100</f>
        <v>0.0234</v>
      </c>
      <c r="R869" s="191">
        <f>VLOOKUP(A869,VBMA!$A:$AF,28,0)/100</f>
        <v>0.02825</v>
      </c>
      <c r="S869" s="191">
        <f>VLOOKUP(A869,VBMA!$A:$AF,31,0)/100</f>
        <v>0.02975</v>
      </c>
    </row>
    <row r="870" ht="15.75" customHeight="1">
      <c r="A870" s="108">
        <f>VBMA!A869</f>
        <v>44461</v>
      </c>
      <c r="B870" s="148">
        <f>VLOOKUP(A870,'VNIBOR đã xử lý'!$A:$T,12,0)</f>
        <v>0.0008235294118</v>
      </c>
      <c r="C870" s="148">
        <f>VLOOKUP(A870,'VNIBOR đã xử lý'!$A:$T,13,0)</f>
        <v>0.0009647058824</v>
      </c>
      <c r="D870" s="148">
        <f>VLOOKUP(A870,'VNIBOR đã xử lý'!$A:$T,14,0)</f>
        <v>0.001094117647</v>
      </c>
      <c r="E870" s="148">
        <f>VLOOKUP(A870,'VNIBOR đã xử lý'!$A:$T,15,0)</f>
        <v>0.001364705882</v>
      </c>
      <c r="F870" s="148">
        <f>VLOOKUP(A870,'VNIBOR đã xử lý'!$A:$T,16,0)</f>
        <v>0.001729411765</v>
      </c>
      <c r="G870" s="148">
        <f>VLOOKUP(A870,'VNIBOR đã xử lý'!$A:$T,17,0)</f>
        <v>0.001858823529</v>
      </c>
      <c r="H870" s="148">
        <f>VLOOKUP(A870,'VNIBOR đã xử lý'!$A:$T,18,0)</f>
        <v>0.002188235294</v>
      </c>
      <c r="I870" s="148">
        <f>VLOOKUP(A870,'VNIBOR đã xử lý'!$A:$T,19,0)</f>
        <v>0.002894117647</v>
      </c>
      <c r="J870" s="191">
        <f>VLOOKUP(A870,VBMA!$A:$AF,4,0)/100</f>
        <v>0.0036</v>
      </c>
      <c r="K870" s="191">
        <f>VLOOKUP(A870,VBMA!$A:$AF,7,0)/100</f>
        <v>0.00558</v>
      </c>
      <c r="L870" s="191">
        <f>VLOOKUP(A870,VBMA!$A:$AF,10,0)/100</f>
        <v>0.00789</v>
      </c>
      <c r="M870" s="191">
        <f>VLOOKUP(A870,VBMA!$A:$AF,13,0)/100</f>
        <v>0.00837</v>
      </c>
      <c r="N870" s="191">
        <f>VLOOKUP(A870,VBMA!$A:$AF,16,0)/100</f>
        <v>0.00885</v>
      </c>
      <c r="O870" s="191">
        <f>VLOOKUP(A870,VBMA!$A:$AF,19,0)/100</f>
        <v>0.0122</v>
      </c>
      <c r="P870" s="191">
        <f>VLOOKUP(A870,VBMA!$A:$AF,22,0)/100</f>
        <v>0.021</v>
      </c>
      <c r="Q870" s="191">
        <f>VLOOKUP(A870,VBMA!$A:$AF,25,0)/100</f>
        <v>0.02321</v>
      </c>
      <c r="R870" s="191">
        <f>VLOOKUP(A870,VBMA!$A:$AF,28,0)/100</f>
        <v>0.02825</v>
      </c>
      <c r="S870" s="191">
        <f>VLOOKUP(A870,VBMA!$A:$AF,31,0)/100</f>
        <v>0.02971</v>
      </c>
    </row>
    <row r="871" ht="15.75" customHeight="1">
      <c r="A871" s="108">
        <f>VBMA!A870</f>
        <v>44460</v>
      </c>
      <c r="B871" s="148">
        <f>VLOOKUP(A871,'VNIBOR đã xử lý'!$A:$T,12,0)</f>
        <v>0.0006770491803</v>
      </c>
      <c r="C871" s="148">
        <f>VLOOKUP(A871,'VNIBOR đã xử lý'!$A:$T,13,0)</f>
        <v>0.0007931147541</v>
      </c>
      <c r="D871" s="148">
        <f>VLOOKUP(A871,'VNIBOR đã xử lý'!$A:$T,14,0)</f>
        <v>0.0008995081967</v>
      </c>
      <c r="E871" s="148">
        <f>VLOOKUP(A871,'VNIBOR đã xử lý'!$A:$T,15,0)</f>
        <v>0.001121967213</v>
      </c>
      <c r="F871" s="148">
        <f>VLOOKUP(A871,'VNIBOR đã xử lý'!$A:$T,16,0)</f>
        <v>0.001421803279</v>
      </c>
      <c r="G871" s="148">
        <f>VLOOKUP(A871,'VNIBOR đã xử lý'!$A:$T,17,0)</f>
        <v>0.001528196721</v>
      </c>
      <c r="H871" s="148">
        <f>VLOOKUP(A871,'VNIBOR đã xử lý'!$A:$T,18,0)</f>
        <v>0.00177</v>
      </c>
      <c r="I871" s="148">
        <f>VLOOKUP(A871,'VNIBOR đã xử lý'!$A:$T,19,0)</f>
        <v>0.00236</v>
      </c>
      <c r="J871" s="191">
        <f>VLOOKUP(A871,VBMA!$A:$AF,4,0)/100</f>
        <v>0.00295</v>
      </c>
      <c r="K871" s="191">
        <f>VLOOKUP(A871,VBMA!$A:$AF,7,0)/100</f>
        <v>0.00547</v>
      </c>
      <c r="L871" s="191">
        <f>VLOOKUP(A871,VBMA!$A:$AF,10,0)/100</f>
        <v>0.00772</v>
      </c>
      <c r="M871" s="191">
        <f>VLOOKUP(A871,VBMA!$A:$AF,13,0)/100</f>
        <v>0.00824</v>
      </c>
      <c r="N871" s="191">
        <f>VLOOKUP(A871,VBMA!$A:$AF,16,0)/100</f>
        <v>0.00875</v>
      </c>
      <c r="O871" s="191">
        <f>VLOOKUP(A871,VBMA!$A:$AF,19,0)/100</f>
        <v>0.01207</v>
      </c>
      <c r="P871" s="191">
        <f>VLOOKUP(A871,VBMA!$A:$AF,22,0)/100</f>
        <v>0.02097</v>
      </c>
      <c r="Q871" s="191">
        <f>VLOOKUP(A871,VBMA!$A:$AF,25,0)/100</f>
        <v>0.02317</v>
      </c>
      <c r="R871" s="191">
        <f>VLOOKUP(A871,VBMA!$A:$AF,28,0)/100</f>
        <v>0.02825</v>
      </c>
      <c r="S871" s="191">
        <f>VLOOKUP(A871,VBMA!$A:$AF,31,0)/100</f>
        <v>0.02971</v>
      </c>
    </row>
    <row r="872" ht="15.75" customHeight="1">
      <c r="A872" s="108">
        <f>VBMA!A871</f>
        <v>44459</v>
      </c>
      <c r="B872" s="148">
        <f>VLOOKUP(A872,'VNIBOR đã xử lý'!$A:$T,12,0)</f>
        <v>0.000704620462</v>
      </c>
      <c r="C872" s="148">
        <f>VLOOKUP(A872,'VNIBOR đã xử lý'!$A:$T,13,0)</f>
        <v>0.0008052805281</v>
      </c>
      <c r="D872" s="148">
        <f>VLOOKUP(A872,'VNIBOR đã xử lý'!$A:$T,14,0)</f>
        <v>0.0009160066007</v>
      </c>
      <c r="E872" s="148">
        <f>VLOOKUP(A872,'VNIBOR đã xử lý'!$A:$T,15,0)</f>
        <v>0.001157590759</v>
      </c>
      <c r="F872" s="148">
        <f>VLOOKUP(A872,'VNIBOR đã xử lý'!$A:$T,16,0)</f>
        <v>0.001429372937</v>
      </c>
      <c r="G872" s="148">
        <f>VLOOKUP(A872,'VNIBOR đã xử lý'!$A:$T,17,0)</f>
        <v>0.001550165017</v>
      </c>
      <c r="H872" s="148">
        <f>VLOOKUP(A872,'VNIBOR đã xử lý'!$A:$T,18,0)</f>
        <v>0.001781683168</v>
      </c>
      <c r="I872" s="148">
        <f>VLOOKUP(A872,'VNIBOR đã xử lý'!$A:$T,19,0)</f>
        <v>0.002415841584</v>
      </c>
      <c r="J872" s="191">
        <f>VLOOKUP(A872,VBMA!$A:$AF,4,0)/100</f>
        <v>0.00305</v>
      </c>
      <c r="K872" s="191">
        <f>VLOOKUP(A872,VBMA!$A:$AF,7,0)/100</f>
        <v>0.00547</v>
      </c>
      <c r="L872" s="191">
        <f>VLOOKUP(A872,VBMA!$A:$AF,10,0)/100</f>
        <v>0.00722</v>
      </c>
      <c r="M872" s="191">
        <f>VLOOKUP(A872,VBMA!$A:$AF,13,0)/100</f>
        <v>0.00774</v>
      </c>
      <c r="N872" s="191">
        <f>VLOOKUP(A872,VBMA!$A:$AF,16,0)/100</f>
        <v>0.00826</v>
      </c>
      <c r="O872" s="191">
        <f>VLOOKUP(A872,VBMA!$A:$AF,19,0)/100</f>
        <v>0.01178</v>
      </c>
      <c r="P872" s="191">
        <f>VLOOKUP(A872,VBMA!$A:$AF,22,0)/100</f>
        <v>0.02087</v>
      </c>
      <c r="Q872" s="191">
        <f>VLOOKUP(A872,VBMA!$A:$AF,25,0)/100</f>
        <v>0.02313</v>
      </c>
      <c r="R872" s="191">
        <f>VLOOKUP(A872,VBMA!$A:$AF,28,0)/100</f>
        <v>0.02825</v>
      </c>
      <c r="S872" s="191">
        <f>VLOOKUP(A872,VBMA!$A:$AF,31,0)/100</f>
        <v>0.02971</v>
      </c>
    </row>
    <row r="873" ht="15.75" customHeight="1">
      <c r="A873" s="108">
        <f>VBMA!A872</f>
        <v>44456</v>
      </c>
      <c r="B873" s="148">
        <f>VLOOKUP(A873,'VNIBOR đã xử lý'!$A:$T,12,0)</f>
        <v>0.0007023026316</v>
      </c>
      <c r="C873" s="148">
        <f>VLOOKUP(A873,'VNIBOR đã xử lý'!$A:$T,13,0)</f>
        <v>0.0008026315789</v>
      </c>
      <c r="D873" s="148">
        <f>VLOOKUP(A873,'VNIBOR đã xử lý'!$A:$T,14,0)</f>
        <v>0.0009029605263</v>
      </c>
      <c r="E873" s="148">
        <f>VLOOKUP(A873,'VNIBOR đã xử lý'!$A:$T,15,0)</f>
        <v>0.001163815789</v>
      </c>
      <c r="F873" s="148">
        <f>VLOOKUP(A873,'VNIBOR đã xử lý'!$A:$T,16,0)</f>
        <v>0.001484868421</v>
      </c>
      <c r="G873" s="148">
        <f>VLOOKUP(A873,'VNIBOR đã xử lý'!$A:$T,17,0)</f>
        <v>0.001585197368</v>
      </c>
      <c r="H873" s="148">
        <f>VLOOKUP(A873,'VNIBOR đã xử lý'!$A:$T,18,0)</f>
        <v>0.001846052632</v>
      </c>
      <c r="I873" s="148">
        <f>VLOOKUP(A873,'VNIBOR đã xử lý'!$A:$T,19,0)</f>
        <v>0.002448026316</v>
      </c>
      <c r="J873" s="191">
        <f>VLOOKUP(A873,VBMA!$A:$AF,4,0)/100</f>
        <v>0.00305</v>
      </c>
      <c r="K873" s="191">
        <f>VLOOKUP(A873,VBMA!$A:$AF,7,0)/100</f>
        <v>0.00551</v>
      </c>
      <c r="L873" s="191">
        <f>VLOOKUP(A873,VBMA!$A:$AF,10,0)/100</f>
        <v>0.00703</v>
      </c>
      <c r="M873" s="191">
        <f>VLOOKUP(A873,VBMA!$A:$AF,13,0)/100</f>
        <v>0.00766</v>
      </c>
      <c r="N873" s="191">
        <f>VLOOKUP(A873,VBMA!$A:$AF,16,0)/100</f>
        <v>0.00829</v>
      </c>
      <c r="O873" s="191">
        <f>VLOOKUP(A873,VBMA!$A:$AF,19,0)/100</f>
        <v>0.01185</v>
      </c>
      <c r="P873" s="191">
        <f>VLOOKUP(A873,VBMA!$A:$AF,22,0)/100</f>
        <v>0.02085</v>
      </c>
      <c r="Q873" s="191">
        <f>VLOOKUP(A873,VBMA!$A:$AF,25,0)/100</f>
        <v>0.02309</v>
      </c>
      <c r="R873" s="191">
        <f>VLOOKUP(A873,VBMA!$A:$AF,28,0)/100</f>
        <v>0.02825</v>
      </c>
      <c r="S873" s="191">
        <f>VLOOKUP(A873,VBMA!$A:$AF,31,0)/100</f>
        <v>0.02971</v>
      </c>
    </row>
    <row r="874" ht="15.75" customHeight="1">
      <c r="A874" s="108">
        <f>VBMA!A873</f>
        <v>44455</v>
      </c>
      <c r="B874" s="148">
        <f>VLOOKUP(A874,'VNIBOR đã xử lý'!$A:$T,12,0)</f>
        <v>0.0006735015773</v>
      </c>
      <c r="C874" s="148">
        <f>VLOOKUP(A874,'VNIBOR đã xử lý'!$A:$T,13,0)</f>
        <v>0.0007697160883</v>
      </c>
      <c r="D874" s="148">
        <f>VLOOKUP(A874,'VNIBOR đã xử lý'!$A:$T,14,0)</f>
        <v>0.0008851735016</v>
      </c>
      <c r="E874" s="148">
        <f>VLOOKUP(A874,'VNIBOR đã xử lý'!$A:$T,15,0)</f>
        <v>0.001116088328</v>
      </c>
      <c r="F874" s="148">
        <f>VLOOKUP(A874,'VNIBOR đã xử lý'!$A:$T,16,0)</f>
        <v>0.001423974763</v>
      </c>
      <c r="G874" s="148">
        <f>VLOOKUP(A874,'VNIBOR đã xử lý'!$A:$T,17,0)</f>
        <v>0.001520189274</v>
      </c>
      <c r="H874" s="148">
        <f>VLOOKUP(A874,'VNIBOR đã xử lý'!$A:$T,18,0)</f>
        <v>0.001760725552</v>
      </c>
      <c r="I874" s="148">
        <f>VLOOKUP(A874,'VNIBOR đã xử lý'!$A:$T,19,0)</f>
        <v>0.002405362776</v>
      </c>
      <c r="J874" s="191">
        <f>VLOOKUP(A874,VBMA!$A:$AF,4,0)/100</f>
        <v>0.00305</v>
      </c>
      <c r="K874" s="191">
        <f>VLOOKUP(A874,VBMA!$A:$AF,7,0)/100</f>
        <v>0.00546</v>
      </c>
      <c r="L874" s="191">
        <f>VLOOKUP(A874,VBMA!$A:$AF,10,0)/100</f>
        <v>0.00713</v>
      </c>
      <c r="M874" s="191">
        <f>VLOOKUP(A874,VBMA!$A:$AF,13,0)/100</f>
        <v>0.00767</v>
      </c>
      <c r="N874" s="191">
        <f>VLOOKUP(A874,VBMA!$A:$AF,16,0)/100</f>
        <v>0.00821</v>
      </c>
      <c r="O874" s="191">
        <f>VLOOKUP(A874,VBMA!$A:$AF,19,0)/100</f>
        <v>0.0118</v>
      </c>
      <c r="P874" s="191">
        <f>VLOOKUP(A874,VBMA!$A:$AF,22,0)/100</f>
        <v>0.02082</v>
      </c>
      <c r="Q874" s="191">
        <f>VLOOKUP(A874,VBMA!$A:$AF,25,0)/100</f>
        <v>0.02302</v>
      </c>
      <c r="R874" s="191">
        <f>VLOOKUP(A874,VBMA!$A:$AF,28,0)/100</f>
        <v>0.02821</v>
      </c>
      <c r="S874" s="191">
        <f>VLOOKUP(A874,VBMA!$A:$AF,31,0)/100</f>
        <v>0.02978</v>
      </c>
    </row>
    <row r="875" ht="15.75" customHeight="1">
      <c r="A875" s="108">
        <f>VBMA!A874</f>
        <v>44454</v>
      </c>
      <c r="B875" s="148">
        <f>VLOOKUP(A875,'VNIBOR đã xử lý'!$A:$T,12,0)</f>
        <v>0.0006723642173</v>
      </c>
      <c r="C875" s="148">
        <f>VLOOKUP(A875,'VNIBOR đã xử lý'!$A:$T,13,0)</f>
        <v>0.0007795527157</v>
      </c>
      <c r="D875" s="148">
        <f>VLOOKUP(A875,'VNIBOR đã xử lý'!$A:$T,14,0)</f>
        <v>0.0008867412141</v>
      </c>
      <c r="E875" s="148">
        <f>VLOOKUP(A875,'VNIBOR đã xử lý'!$A:$T,15,0)</f>
        <v>0.001140095847</v>
      </c>
      <c r="F875" s="148">
        <f>VLOOKUP(A875,'VNIBOR đã xử lý'!$A:$T,16,0)</f>
        <v>0.001412939297</v>
      </c>
      <c r="G875" s="148">
        <f>VLOOKUP(A875,'VNIBOR đã xử lý'!$A:$T,17,0)</f>
        <v>0.001520127796</v>
      </c>
      <c r="H875" s="148">
        <f>VLOOKUP(A875,'VNIBOR đã xử lý'!$A:$T,18,0)</f>
        <v>0.001763738019</v>
      </c>
      <c r="I875" s="148">
        <f>VLOOKUP(A875,'VNIBOR đã xử lý'!$A:$T,19,0)</f>
        <v>0.00240686901</v>
      </c>
      <c r="J875" s="191">
        <f>VLOOKUP(A875,VBMA!$A:$AF,4,0)/100</f>
        <v>0.00305</v>
      </c>
      <c r="K875" s="191">
        <f>VLOOKUP(A875,VBMA!$A:$AF,7,0)/100</f>
        <v>0.00532</v>
      </c>
      <c r="L875" s="191">
        <f>VLOOKUP(A875,VBMA!$A:$AF,10,0)/100</f>
        <v>0.00702</v>
      </c>
      <c r="M875" s="191">
        <f>VLOOKUP(A875,VBMA!$A:$AF,13,0)/100</f>
        <v>0.00761</v>
      </c>
      <c r="N875" s="191">
        <f>VLOOKUP(A875,VBMA!$A:$AF,16,0)/100</f>
        <v>0.0082</v>
      </c>
      <c r="O875" s="191">
        <f>VLOOKUP(A875,VBMA!$A:$AF,19,0)/100</f>
        <v>0.01154</v>
      </c>
      <c r="P875" s="191">
        <f>VLOOKUP(A875,VBMA!$A:$AF,22,0)/100</f>
        <v>0.02061</v>
      </c>
      <c r="Q875" s="191">
        <f>VLOOKUP(A875,VBMA!$A:$AF,25,0)/100</f>
        <v>0.02282</v>
      </c>
      <c r="R875" s="191">
        <f>VLOOKUP(A875,VBMA!$A:$AF,28,0)/100</f>
        <v>0.0283</v>
      </c>
      <c r="S875" s="191">
        <f>VLOOKUP(A875,VBMA!$A:$AF,31,0)/100</f>
        <v>0.02978</v>
      </c>
    </row>
    <row r="876" ht="15.75" customHeight="1">
      <c r="A876" s="108">
        <f>VBMA!A875</f>
        <v>44453</v>
      </c>
      <c r="B876" s="148">
        <f>VLOOKUP(A876,'VNIBOR đã xử lý'!$A:$T,12,0)</f>
        <v>0.0006799363057</v>
      </c>
      <c r="C876" s="148">
        <f>VLOOKUP(A876,'VNIBOR đã xử lý'!$A:$T,13,0)</f>
        <v>0.0007770700637</v>
      </c>
      <c r="D876" s="148">
        <f>VLOOKUP(A876,'VNIBOR đã xử lý'!$A:$T,14,0)</f>
        <v>0.000903343949</v>
      </c>
      <c r="E876" s="148">
        <f>VLOOKUP(A876,'VNIBOR đã xử lý'!$A:$T,15,0)</f>
        <v>0.001126751592</v>
      </c>
      <c r="F876" s="148">
        <f>VLOOKUP(A876,'VNIBOR đã xử lý'!$A:$T,16,0)</f>
        <v>0.001427866242</v>
      </c>
      <c r="G876" s="148">
        <f>VLOOKUP(A876,'VNIBOR đã xử lý'!$A:$T,17,0)</f>
        <v>0.001525</v>
      </c>
      <c r="H876" s="148">
        <f>VLOOKUP(A876,'VNIBOR đã xử lý'!$A:$T,18,0)</f>
        <v>0.001767834395</v>
      </c>
      <c r="I876" s="148">
        <f>VLOOKUP(A876,'VNIBOR đã xử lý'!$A:$T,19,0)</f>
        <v>0.002408917197</v>
      </c>
      <c r="J876" s="191">
        <f>VLOOKUP(A876,VBMA!$A:$AF,4,0)/100</f>
        <v>0.00305</v>
      </c>
      <c r="K876" s="191">
        <f>VLOOKUP(A876,VBMA!$A:$AF,7,0)/100</f>
        <v>0.00533</v>
      </c>
      <c r="L876" s="191">
        <f>VLOOKUP(A876,VBMA!$A:$AF,10,0)/100</f>
        <v>0.00702</v>
      </c>
      <c r="M876" s="191">
        <f>VLOOKUP(A876,VBMA!$A:$AF,13,0)/100</f>
        <v>0.00759</v>
      </c>
      <c r="N876" s="191">
        <f>VLOOKUP(A876,VBMA!$A:$AF,16,0)/100</f>
        <v>0.00816</v>
      </c>
      <c r="O876" s="191">
        <f>VLOOKUP(A876,VBMA!$A:$AF,19,0)/100</f>
        <v>0.0116</v>
      </c>
      <c r="P876" s="191">
        <f>VLOOKUP(A876,VBMA!$A:$AF,22,0)/100</f>
        <v>0.02065</v>
      </c>
      <c r="Q876" s="191">
        <f>VLOOKUP(A876,VBMA!$A:$AF,25,0)/100</f>
        <v>0.02281</v>
      </c>
      <c r="R876" s="191">
        <f>VLOOKUP(A876,VBMA!$A:$AF,28,0)/100</f>
        <v>0.0283</v>
      </c>
      <c r="S876" s="191">
        <f>VLOOKUP(A876,VBMA!$A:$AF,31,0)/100</f>
        <v>0.02978</v>
      </c>
    </row>
    <row r="877" ht="15.75" customHeight="1">
      <c r="A877" s="108">
        <f>VBMA!A876</f>
        <v>44452</v>
      </c>
      <c r="B877" s="148">
        <f>VLOOKUP(A877,'VNIBOR đã xử lý'!$A:$T,12,0)</f>
        <v>0.0006788709677</v>
      </c>
      <c r="C877" s="148">
        <f>VLOOKUP(A877,'VNIBOR đã xử lý'!$A:$T,13,0)</f>
        <v>0.0007870967742</v>
      </c>
      <c r="D877" s="148">
        <f>VLOOKUP(A877,'VNIBOR đã xử lý'!$A:$T,14,0)</f>
        <v>0.000915</v>
      </c>
      <c r="E877" s="148">
        <f>VLOOKUP(A877,'VNIBOR đã xử lý'!$A:$T,15,0)</f>
        <v>0.001141290323</v>
      </c>
      <c r="F877" s="148">
        <f>VLOOKUP(A877,'VNIBOR đã xử lý'!$A:$T,16,0)</f>
        <v>0.001456129032</v>
      </c>
      <c r="G877" s="148">
        <f>VLOOKUP(A877,'VNIBOR đã xử lý'!$A:$T,17,0)</f>
        <v>0.001554516129</v>
      </c>
      <c r="H877" s="148">
        <f>VLOOKUP(A877,'VNIBOR đã xử lý'!$A:$T,18,0)</f>
        <v>0.001751290323</v>
      </c>
      <c r="I877" s="148">
        <f>VLOOKUP(A877,'VNIBOR đã xử lý'!$A:$T,19,0)</f>
        <v>0.002400645161</v>
      </c>
      <c r="J877" s="191">
        <f>VLOOKUP(A877,VBMA!$A:$AF,4,0)/100</f>
        <v>0.00305</v>
      </c>
      <c r="K877" s="191">
        <f>VLOOKUP(A877,VBMA!$A:$AF,7,0)/100</f>
        <v>0.00533</v>
      </c>
      <c r="L877" s="191">
        <f>VLOOKUP(A877,VBMA!$A:$AF,10,0)/100</f>
        <v>0.00693</v>
      </c>
      <c r="M877" s="191">
        <f>VLOOKUP(A877,VBMA!$A:$AF,13,0)/100</f>
        <v>0.00755</v>
      </c>
      <c r="N877" s="191">
        <f>VLOOKUP(A877,VBMA!$A:$AF,16,0)/100</f>
        <v>0.00817</v>
      </c>
      <c r="O877" s="191">
        <f>VLOOKUP(A877,VBMA!$A:$AF,19,0)/100</f>
        <v>0.0116</v>
      </c>
      <c r="P877" s="191">
        <f>VLOOKUP(A877,VBMA!$A:$AF,22,0)/100</f>
        <v>0.02055</v>
      </c>
      <c r="Q877" s="191">
        <f>VLOOKUP(A877,VBMA!$A:$AF,25,0)/100</f>
        <v>0.0228</v>
      </c>
      <c r="R877" s="191">
        <f>VLOOKUP(A877,VBMA!$A:$AF,28,0)/100</f>
        <v>0.0283</v>
      </c>
      <c r="S877" s="191">
        <f>VLOOKUP(A877,VBMA!$A:$AF,31,0)/100</f>
        <v>0.02978</v>
      </c>
    </row>
    <row r="878" ht="15.75" customHeight="1">
      <c r="A878" s="108">
        <f>VBMA!A877</f>
        <v>44449</v>
      </c>
      <c r="B878" s="148">
        <f>VLOOKUP(A878,'VNIBOR đã xử lý'!$A:$T,12,0)</f>
        <v>0.0006977124183</v>
      </c>
      <c r="C878" s="148">
        <f>VLOOKUP(A878,'VNIBOR đã xử lý'!$A:$T,13,0)</f>
        <v>0.0008073529412</v>
      </c>
      <c r="D878" s="148">
        <f>VLOOKUP(A878,'VNIBOR đã xử lý'!$A:$T,14,0)</f>
        <v>0.0009169934641</v>
      </c>
      <c r="E878" s="148">
        <f>VLOOKUP(A878,'VNIBOR đã xử lý'!$A:$T,15,0)</f>
        <v>0.00114624183</v>
      </c>
      <c r="F878" s="148">
        <f>VLOOKUP(A878,'VNIBOR đã xử lý'!$A:$T,16,0)</f>
        <v>0.001435294118</v>
      </c>
      <c r="G878" s="148">
        <f>VLOOKUP(A878,'VNIBOR đã xử lý'!$A:$T,17,0)</f>
        <v>0.001554901961</v>
      </c>
      <c r="H878" s="148">
        <f>VLOOKUP(A878,'VNIBOR đã xử lý'!$A:$T,18,0)</f>
        <v>0.001794117647</v>
      </c>
      <c r="I878" s="148">
        <f>VLOOKUP(A878,'VNIBOR đã xử lý'!$A:$T,19,0)</f>
        <v>0.002422058824</v>
      </c>
      <c r="J878" s="191">
        <f>VLOOKUP(A878,VBMA!$A:$AF,4,0)/100</f>
        <v>0.00305</v>
      </c>
      <c r="K878" s="191">
        <f>VLOOKUP(A878,VBMA!$A:$AF,7,0)/100</f>
        <v>0.00533</v>
      </c>
      <c r="L878" s="191">
        <f>VLOOKUP(A878,VBMA!$A:$AF,10,0)/100</f>
        <v>0.007</v>
      </c>
      <c r="M878" s="191">
        <f>VLOOKUP(A878,VBMA!$A:$AF,13,0)/100</f>
        <v>0.00758</v>
      </c>
      <c r="N878" s="191">
        <f>VLOOKUP(A878,VBMA!$A:$AF,16,0)/100</f>
        <v>0.00817</v>
      </c>
      <c r="O878" s="191">
        <f>VLOOKUP(A878,VBMA!$A:$AF,19,0)/100</f>
        <v>0.0116</v>
      </c>
      <c r="P878" s="191">
        <f>VLOOKUP(A878,VBMA!$A:$AF,22,0)/100</f>
        <v>0.02068</v>
      </c>
      <c r="Q878" s="191">
        <f>VLOOKUP(A878,VBMA!$A:$AF,25,0)/100</f>
        <v>0.02284</v>
      </c>
      <c r="R878" s="191">
        <f>VLOOKUP(A878,VBMA!$A:$AF,28,0)/100</f>
        <v>0.0283</v>
      </c>
      <c r="S878" s="191">
        <f>VLOOKUP(A878,VBMA!$A:$AF,31,0)/100</f>
        <v>0.02978</v>
      </c>
    </row>
    <row r="879" ht="15.75" customHeight="1">
      <c r="A879" s="108">
        <f>VBMA!A878</f>
        <v>44448</v>
      </c>
      <c r="B879" s="148">
        <f>VLOOKUP(A879,'VNIBOR đã xử lý'!$A:$T,12,0)</f>
        <v>0.0006977124183</v>
      </c>
      <c r="C879" s="148">
        <f>VLOOKUP(A879,'VNIBOR đã xử lý'!$A:$T,13,0)</f>
        <v>0.0008272875817</v>
      </c>
      <c r="D879" s="148">
        <f>VLOOKUP(A879,'VNIBOR đã xử lý'!$A:$T,14,0)</f>
        <v>0.0009369281046</v>
      </c>
      <c r="E879" s="148">
        <f>VLOOKUP(A879,'VNIBOR đã xử lý'!$A:$T,15,0)</f>
        <v>0.00115620915</v>
      </c>
      <c r="F879" s="148">
        <f>VLOOKUP(A879,'VNIBOR đã xử lý'!$A:$T,16,0)</f>
        <v>0.001445261438</v>
      </c>
      <c r="G879" s="148">
        <f>VLOOKUP(A879,'VNIBOR đã xử lý'!$A:$T,17,0)</f>
        <v>0.001564869281</v>
      </c>
      <c r="H879" s="148">
        <f>VLOOKUP(A879,'VNIBOR đã xử lý'!$A:$T,18,0)</f>
        <v>0.001774183007</v>
      </c>
      <c r="I879" s="148">
        <f>VLOOKUP(A879,'VNIBOR đã xử lý'!$A:$T,19,0)</f>
        <v>0.002412091503</v>
      </c>
      <c r="J879" s="191">
        <f>VLOOKUP(A879,VBMA!$A:$AF,4,0)/100</f>
        <v>0.00305</v>
      </c>
      <c r="K879" s="191">
        <f>VLOOKUP(A879,VBMA!$A:$AF,7,0)/100</f>
        <v>0.00533</v>
      </c>
      <c r="L879" s="191">
        <f>VLOOKUP(A879,VBMA!$A:$AF,10,0)/100</f>
        <v>0.00702</v>
      </c>
      <c r="M879" s="191">
        <f>VLOOKUP(A879,VBMA!$A:$AF,13,0)/100</f>
        <v>0.0076</v>
      </c>
      <c r="N879" s="191">
        <f>VLOOKUP(A879,VBMA!$A:$AF,16,0)/100</f>
        <v>0.00818</v>
      </c>
      <c r="O879" s="191">
        <f>VLOOKUP(A879,VBMA!$A:$AF,19,0)/100</f>
        <v>0.01176</v>
      </c>
      <c r="P879" s="191">
        <f>VLOOKUP(A879,VBMA!$A:$AF,22,0)/100</f>
        <v>0.02058</v>
      </c>
      <c r="Q879" s="191">
        <f>VLOOKUP(A879,VBMA!$A:$AF,25,0)/100</f>
        <v>0.0228</v>
      </c>
      <c r="R879" s="191">
        <f>VLOOKUP(A879,VBMA!$A:$AF,28,0)/100</f>
        <v>0.0283</v>
      </c>
      <c r="S879" s="191">
        <f>VLOOKUP(A879,VBMA!$A:$AF,31,0)/100</f>
        <v>0.02978</v>
      </c>
    </row>
    <row r="880" ht="15.75" customHeight="1">
      <c r="A880" s="108">
        <f>VBMA!A879</f>
        <v>44447</v>
      </c>
      <c r="B880" s="148">
        <f>VLOOKUP(A880,'VNIBOR đã xử lý'!$A:$T,12,0)</f>
        <v>0.0006735015773</v>
      </c>
      <c r="C880" s="148">
        <f>VLOOKUP(A880,'VNIBOR đã xử lý'!$A:$T,13,0)</f>
        <v>0.0007985804416</v>
      </c>
      <c r="D880" s="148">
        <f>VLOOKUP(A880,'VNIBOR đã xử lý'!$A:$T,14,0)</f>
        <v>0.0008947949527</v>
      </c>
      <c r="E880" s="148">
        <f>VLOOKUP(A880,'VNIBOR đã xử lý'!$A:$T,15,0)</f>
        <v>0.001106466877</v>
      </c>
      <c r="F880" s="148">
        <f>VLOOKUP(A880,'VNIBOR đã xử lý'!$A:$T,16,0)</f>
        <v>0.001404731861</v>
      </c>
      <c r="G880" s="148">
        <f>VLOOKUP(A880,'VNIBOR đã xử lý'!$A:$T,17,0)</f>
        <v>0.001500946372</v>
      </c>
      <c r="H880" s="148">
        <f>VLOOKUP(A880,'VNIBOR đã xử lý'!$A:$T,18,0)</f>
        <v>0.001683753943</v>
      </c>
      <c r="I880" s="148">
        <f>VLOOKUP(A880,'VNIBOR đã xử lý'!$A:$T,19,0)</f>
        <v>0.002366876972</v>
      </c>
      <c r="J880" s="191">
        <f>VLOOKUP(A880,VBMA!$A:$AF,4,0)/100</f>
        <v>0.00305</v>
      </c>
      <c r="K880" s="191">
        <f>VLOOKUP(A880,VBMA!$A:$AF,7,0)/100</f>
        <v>0.00533</v>
      </c>
      <c r="L880" s="191">
        <f>VLOOKUP(A880,VBMA!$A:$AF,10,0)/100</f>
        <v>0.007</v>
      </c>
      <c r="M880" s="191">
        <f>VLOOKUP(A880,VBMA!$A:$AF,13,0)/100</f>
        <v>0.00763</v>
      </c>
      <c r="N880" s="191">
        <f>VLOOKUP(A880,VBMA!$A:$AF,16,0)/100</f>
        <v>0.00826</v>
      </c>
      <c r="O880" s="191">
        <f>VLOOKUP(A880,VBMA!$A:$AF,19,0)/100</f>
        <v>0.01185</v>
      </c>
      <c r="P880" s="191">
        <f>VLOOKUP(A880,VBMA!$A:$AF,22,0)/100</f>
        <v>0.02062</v>
      </c>
      <c r="Q880" s="191">
        <f>VLOOKUP(A880,VBMA!$A:$AF,25,0)/100</f>
        <v>0.02277</v>
      </c>
      <c r="R880" s="191">
        <f>VLOOKUP(A880,VBMA!$A:$AF,28,0)/100</f>
        <v>0.0283</v>
      </c>
      <c r="S880" s="191">
        <f>VLOOKUP(A880,VBMA!$A:$AF,31,0)/100</f>
        <v>0.02978</v>
      </c>
    </row>
    <row r="881" ht="15.75" customHeight="1">
      <c r="A881" s="108">
        <f>VBMA!A880</f>
        <v>44446</v>
      </c>
      <c r="B881" s="148">
        <f>VLOOKUP(A881,'VNIBOR đã xử lý'!$A:$T,12,0)</f>
        <v>0.0007</v>
      </c>
      <c r="C881" s="148">
        <f>VLOOKUP(A881,'VNIBOR đã xử lý'!$A:$T,13,0)</f>
        <v>0.00084</v>
      </c>
      <c r="D881" s="148">
        <f>VLOOKUP(A881,'VNIBOR đã xử lý'!$A:$T,14,0)</f>
        <v>0.00097</v>
      </c>
      <c r="E881" s="148">
        <f>VLOOKUP(A881,'VNIBOR đã xử lý'!$A:$T,15,0)</f>
        <v>0.0012</v>
      </c>
      <c r="F881" s="148">
        <f>VLOOKUP(A881,'VNIBOR đã xử lý'!$A:$T,16,0)</f>
        <v>0.00145</v>
      </c>
      <c r="G881" s="148">
        <f>VLOOKUP(A881,'VNIBOR đã xử lý'!$A:$T,17,0)</f>
        <v>0.00156</v>
      </c>
      <c r="H881" s="148">
        <f>VLOOKUP(A881,'VNIBOR đã xử lý'!$A:$T,18,0)</f>
        <v>0.00179</v>
      </c>
      <c r="I881" s="148">
        <f>VLOOKUP(A881,'VNIBOR đã xử lý'!$A:$T,19,0)</f>
        <v>0.00242</v>
      </c>
      <c r="J881" s="191">
        <f>VLOOKUP(A881,VBMA!$A:$AF,4,0)/100</f>
        <v>0.00305</v>
      </c>
      <c r="K881" s="191">
        <f>VLOOKUP(A881,VBMA!$A:$AF,7,0)/100</f>
        <v>0.00542</v>
      </c>
      <c r="L881" s="191">
        <f>VLOOKUP(A881,VBMA!$A:$AF,10,0)/100</f>
        <v>0.00694</v>
      </c>
      <c r="M881" s="191">
        <f>VLOOKUP(A881,VBMA!$A:$AF,13,0)/100</f>
        <v>0.0076</v>
      </c>
      <c r="N881" s="191">
        <f>VLOOKUP(A881,VBMA!$A:$AF,16,0)/100</f>
        <v>0.00826</v>
      </c>
      <c r="O881" s="191">
        <f>VLOOKUP(A881,VBMA!$A:$AF,19,0)/100</f>
        <v>0.01188</v>
      </c>
      <c r="P881" s="191">
        <f>VLOOKUP(A881,VBMA!$A:$AF,22,0)/100</f>
        <v>0.0207</v>
      </c>
      <c r="Q881" s="191">
        <f>VLOOKUP(A881,VBMA!$A:$AF,25,0)/100</f>
        <v>0.02281</v>
      </c>
      <c r="R881" s="191">
        <f>VLOOKUP(A881,VBMA!$A:$AF,28,0)/100</f>
        <v>0.02825</v>
      </c>
      <c r="S881" s="191">
        <f>VLOOKUP(A881,VBMA!$A:$AF,31,0)/100</f>
        <v>0.02978</v>
      </c>
    </row>
    <row r="882" ht="15.75" customHeight="1">
      <c r="A882" s="108">
        <f>VBMA!A881</f>
        <v>44445</v>
      </c>
      <c r="B882" s="148">
        <f>VLOOKUP(A882,'VNIBOR đã xử lý'!$A:$T,12,0)</f>
        <v>0.0006756329114</v>
      </c>
      <c r="C882" s="148">
        <f>VLOOKUP(A882,'VNIBOR đã xử lý'!$A:$T,13,0)</f>
        <v>0.0007914556962</v>
      </c>
      <c r="D882" s="148">
        <f>VLOOKUP(A882,'VNIBOR đã xử lý'!$A:$T,14,0)</f>
        <v>0.000907278481</v>
      </c>
      <c r="E882" s="148">
        <f>VLOOKUP(A882,'VNIBOR đã xử lý'!$A:$T,15,0)</f>
        <v>0.001119620253</v>
      </c>
      <c r="F882" s="148">
        <f>VLOOKUP(A882,'VNIBOR đã xử lý'!$A:$T,16,0)</f>
        <v>0.001389873418</v>
      </c>
      <c r="G882" s="148">
        <f>VLOOKUP(A882,'VNIBOR đã xử lý'!$A:$T,17,0)</f>
        <v>0.001496044304</v>
      </c>
      <c r="H882" s="148">
        <f>VLOOKUP(A882,'VNIBOR đã xử lý'!$A:$T,18,0)</f>
        <v>0.00167943038</v>
      </c>
      <c r="I882" s="148">
        <f>VLOOKUP(A882,'VNIBOR đã xử lý'!$A:$T,19,0)</f>
        <v>0.00236471519</v>
      </c>
      <c r="J882" s="191">
        <f>VLOOKUP(A882,VBMA!$A:$AF,4,0)/100</f>
        <v>0.00305</v>
      </c>
      <c r="K882" s="191">
        <f>VLOOKUP(A882,VBMA!$A:$AF,7,0)/100</f>
        <v>0.00542</v>
      </c>
      <c r="L882" s="191">
        <f>VLOOKUP(A882,VBMA!$A:$AF,10,0)/100</f>
        <v>0.00688</v>
      </c>
      <c r="M882" s="191">
        <f>VLOOKUP(A882,VBMA!$A:$AF,13,0)/100</f>
        <v>0.00753</v>
      </c>
      <c r="N882" s="191">
        <f>VLOOKUP(A882,VBMA!$A:$AF,16,0)/100</f>
        <v>0.00818</v>
      </c>
      <c r="O882" s="191">
        <f>VLOOKUP(A882,VBMA!$A:$AF,19,0)/100</f>
        <v>0.01183</v>
      </c>
      <c r="P882" s="191">
        <f>VLOOKUP(A882,VBMA!$A:$AF,22,0)/100</f>
        <v>0.02079</v>
      </c>
      <c r="Q882" s="191">
        <f>VLOOKUP(A882,VBMA!$A:$AF,25,0)/100</f>
        <v>0.0228</v>
      </c>
      <c r="R882" s="191">
        <f>VLOOKUP(A882,VBMA!$A:$AF,28,0)/100</f>
        <v>0.02825</v>
      </c>
      <c r="S882" s="191">
        <f>VLOOKUP(A882,VBMA!$A:$AF,31,0)/100</f>
        <v>0.02978</v>
      </c>
    </row>
    <row r="883" ht="15.75" customHeight="1">
      <c r="A883" s="108">
        <f>VBMA!A882</f>
        <v>44440</v>
      </c>
      <c r="B883" s="148">
        <f>VLOOKUP(A883,'VNIBOR đã xử lý'!$A:$T,12,0)</f>
        <v>0.0007030844156</v>
      </c>
      <c r="C883" s="148">
        <f>VLOOKUP(A883,'VNIBOR đã xử lý'!$A:$T,13,0)</f>
        <v>0.0008417207792</v>
      </c>
      <c r="D883" s="148">
        <f>VLOOKUP(A883,'VNIBOR đã xử lý'!$A:$T,14,0)</f>
        <v>0.0009704545455</v>
      </c>
      <c r="E883" s="148">
        <f>VLOOKUP(A883,'VNIBOR đã xử lý'!$A:$T,15,0)</f>
        <v>0.001188311688</v>
      </c>
      <c r="F883" s="148">
        <f>VLOOKUP(A883,'VNIBOR đã xử lý'!$A:$T,16,0)</f>
        <v>0.001435876623</v>
      </c>
      <c r="G883" s="148">
        <f>VLOOKUP(A883,'VNIBOR đã xử lý'!$A:$T,17,0)</f>
        <v>0.00156461039</v>
      </c>
      <c r="H883" s="148">
        <f>VLOOKUP(A883,'VNIBOR đã xử lý'!$A:$T,18,0)</f>
        <v>0.001762662338</v>
      </c>
      <c r="I883" s="148">
        <f>VLOOKUP(A883,'VNIBOR đã xử lý'!$A:$T,19,0)</f>
        <v>0.002406331169</v>
      </c>
      <c r="J883" s="191">
        <f>VLOOKUP(A883,VBMA!$A:$AF,4,0)/100</f>
        <v>0.00305</v>
      </c>
      <c r="K883" s="191">
        <f>VLOOKUP(A883,VBMA!$A:$AF,7,0)/100</f>
        <v>0.00542</v>
      </c>
      <c r="L883" s="191">
        <f>VLOOKUP(A883,VBMA!$A:$AF,10,0)/100</f>
        <v>0.00695</v>
      </c>
      <c r="M883" s="191">
        <f>VLOOKUP(A883,VBMA!$A:$AF,13,0)/100</f>
        <v>0.00762</v>
      </c>
      <c r="N883" s="191">
        <f>VLOOKUP(A883,VBMA!$A:$AF,16,0)/100</f>
        <v>0.00828</v>
      </c>
      <c r="O883" s="191">
        <f>VLOOKUP(A883,VBMA!$A:$AF,19,0)/100</f>
        <v>0.01191</v>
      </c>
      <c r="P883" s="191">
        <f>VLOOKUP(A883,VBMA!$A:$AF,22,0)/100</f>
        <v>0.02071</v>
      </c>
      <c r="Q883" s="191">
        <f>VLOOKUP(A883,VBMA!$A:$AF,25,0)/100</f>
        <v>0.02276</v>
      </c>
      <c r="R883" s="191">
        <f>VLOOKUP(A883,VBMA!$A:$AF,28,0)/100</f>
        <v>0.02825</v>
      </c>
      <c r="S883" s="191">
        <f>VLOOKUP(A883,VBMA!$A:$AF,31,0)/100</f>
        <v>0.02978</v>
      </c>
    </row>
    <row r="884" ht="15.75" customHeight="1">
      <c r="A884" s="108">
        <f>VBMA!A883</f>
        <v>44439</v>
      </c>
      <c r="B884" s="148">
        <f>VLOOKUP(A884,'VNIBOR đã xử lý'!$A:$T,12,0)</f>
        <v>0.0006883603826</v>
      </c>
      <c r="C884" s="148">
        <f>VLOOKUP(A884,'VNIBOR đã xử lý'!$A:$T,13,0)</f>
        <v>0.0008358661788</v>
      </c>
      <c r="D884" s="148">
        <f>VLOOKUP(A884,'VNIBOR đã xử lý'!$A:$T,14,0)</f>
        <v>0.0009440370961</v>
      </c>
      <c r="E884" s="148">
        <f>VLOOKUP(A884,'VNIBOR đã xử lý'!$A:$T,15,0)</f>
        <v>0.00118004637</v>
      </c>
      <c r="F884" s="148">
        <f>VLOOKUP(A884,'VNIBOR đã xử lý'!$A:$T,16,0)</f>
        <v>0.001425889364</v>
      </c>
      <c r="G884" s="148">
        <f>VLOOKUP(A884,'VNIBOR đã xử lý'!$A:$T,17,0)</f>
        <v>0.001553727721</v>
      </c>
      <c r="H884" s="148">
        <f>VLOOKUP(A884,'VNIBOR đã xử lý'!$A:$T,18,0)</f>
        <v>0.001770069555</v>
      </c>
      <c r="I884" s="148">
        <f>VLOOKUP(A884,'VNIBOR đã xử lý'!$A:$T,19,0)</f>
        <v>0.002399427619</v>
      </c>
      <c r="J884" s="191">
        <f>VLOOKUP(A884,VBMA!$A:$AF,4,0)/100</f>
        <v>0.00305</v>
      </c>
      <c r="K884" s="191">
        <f>VLOOKUP(A884,VBMA!$A:$AF,7,0)/100</f>
        <v>0.00542</v>
      </c>
      <c r="L884" s="191">
        <f>VLOOKUP(A884,VBMA!$A:$AF,10,0)/100</f>
        <v>0.00697</v>
      </c>
      <c r="M884" s="191">
        <f>VLOOKUP(A884,VBMA!$A:$AF,13,0)/100</f>
        <v>0.00767</v>
      </c>
      <c r="N884" s="191">
        <f>VLOOKUP(A884,VBMA!$A:$AF,16,0)/100</f>
        <v>0.00837</v>
      </c>
      <c r="O884" s="191">
        <f>VLOOKUP(A884,VBMA!$A:$AF,19,0)/100</f>
        <v>0.01196</v>
      </c>
      <c r="P884" s="191">
        <f>VLOOKUP(A884,VBMA!$A:$AF,22,0)/100</f>
        <v>0.02063</v>
      </c>
      <c r="Q884" s="191">
        <f>VLOOKUP(A884,VBMA!$A:$AF,25,0)/100</f>
        <v>0.02281</v>
      </c>
      <c r="R884" s="191">
        <f>VLOOKUP(A884,VBMA!$A:$AF,28,0)/100</f>
        <v>0.02833</v>
      </c>
      <c r="S884" s="191">
        <f>VLOOKUP(A884,VBMA!$A:$AF,31,0)/100</f>
        <v>0.02978</v>
      </c>
    </row>
    <row r="885" ht="15.75" customHeight="1">
      <c r="A885" s="108">
        <f>VBMA!A884</f>
        <v>44438</v>
      </c>
      <c r="B885" s="148">
        <f>VLOOKUP(A885,'VNIBOR đã xử lý'!$A:$T,12,0)</f>
        <v>0.0007108523201</v>
      </c>
      <c r="C885" s="148">
        <f>VLOOKUP(A885,'VNIBOR đã xử lý'!$A:$T,13,0)</f>
        <v>0.0008834878835</v>
      </c>
      <c r="D885" s="148">
        <f>VLOOKUP(A885,'VNIBOR đã xử lý'!$A:$T,14,0)</f>
        <v>0.0009951932481</v>
      </c>
      <c r="E885" s="148">
        <f>VLOOKUP(A885,'VNIBOR đã xử lý'!$A:$T,15,0)</f>
        <v>0.001218603977</v>
      </c>
      <c r="F885" s="148">
        <f>VLOOKUP(A885,'VNIBOR đã xử lý'!$A:$T,16,0)</f>
        <v>0.001472479806</v>
      </c>
      <c r="G885" s="148">
        <f>VLOOKUP(A885,'VNIBOR đã xử lý'!$A:$T,17,0)</f>
        <v>0.001604495237</v>
      </c>
      <c r="H885" s="148">
        <f>VLOOKUP(A885,'VNIBOR đã xử lý'!$A:$T,18,0)</f>
        <v>0.0018075959</v>
      </c>
      <c r="I885" s="148">
        <f>VLOOKUP(A885,'VNIBOR đã xử lý'!$A:$T,19,0)</f>
        <v>0.002467673054</v>
      </c>
      <c r="J885" s="191">
        <f>VLOOKUP(A885,VBMA!$A:$AF,4,0)/100</f>
        <v>0.00315</v>
      </c>
      <c r="K885" s="191">
        <f>VLOOKUP(A885,VBMA!$A:$AF,7,0)/100</f>
        <v>0.00546</v>
      </c>
      <c r="L885" s="191">
        <f>VLOOKUP(A885,VBMA!$A:$AF,10,0)/100</f>
        <v>0.00697</v>
      </c>
      <c r="M885" s="191">
        <f>VLOOKUP(A885,VBMA!$A:$AF,13,0)/100</f>
        <v>0.00768</v>
      </c>
      <c r="N885" s="191">
        <f>VLOOKUP(A885,VBMA!$A:$AF,16,0)/100</f>
        <v>0.00839</v>
      </c>
      <c r="O885" s="191">
        <f>VLOOKUP(A885,VBMA!$A:$AF,19,0)/100</f>
        <v>0.01195</v>
      </c>
      <c r="P885" s="191">
        <f>VLOOKUP(A885,VBMA!$A:$AF,22,0)/100</f>
        <v>0.02062</v>
      </c>
      <c r="Q885" s="191">
        <f>VLOOKUP(A885,VBMA!$A:$AF,25,0)/100</f>
        <v>0.02281</v>
      </c>
      <c r="R885" s="191">
        <f>VLOOKUP(A885,VBMA!$A:$AF,28,0)/100</f>
        <v>0.02828</v>
      </c>
      <c r="S885" s="191">
        <f>VLOOKUP(A885,VBMA!$A:$AF,31,0)/100</f>
        <v>0.02975</v>
      </c>
    </row>
    <row r="886" ht="15.75" customHeight="1">
      <c r="A886" s="108">
        <f>VBMA!A885</f>
        <v>44435</v>
      </c>
      <c r="B886" s="148">
        <f>VLOOKUP(A886,'VNIBOR đã xử lý'!$A:$T,12,0)</f>
        <v>0.0007086447839</v>
      </c>
      <c r="C886" s="148">
        <f>VLOOKUP(A886,'VNIBOR đã xử lý'!$A:$T,13,0)</f>
        <v>0.0008503737407</v>
      </c>
      <c r="D886" s="148">
        <f>VLOOKUP(A886,'VNIBOR đã xử lý'!$A:$T,14,0)</f>
        <v>0.0009718557036</v>
      </c>
      <c r="E886" s="148">
        <f>VLOOKUP(A886,'VNIBOR đã xử lý'!$A:$T,15,0)</f>
        <v>0.001204696133</v>
      </c>
      <c r="F886" s="148">
        <f>VLOOKUP(A886,'VNIBOR đã xử lý'!$A:$T,16,0)</f>
        <v>0.001467907052</v>
      </c>
      <c r="G886" s="148">
        <f>VLOOKUP(A886,'VNIBOR đã xử lý'!$A:$T,17,0)</f>
        <v>0.001579265518</v>
      </c>
      <c r="H886" s="148">
        <f>VLOOKUP(A886,'VNIBOR đã xử lý'!$A:$T,18,0)</f>
        <v>0.001832352941</v>
      </c>
      <c r="I886" s="148">
        <f>VLOOKUP(A886,'VNIBOR đã xử lý'!$A:$T,19,0)</f>
        <v>0.002480256744</v>
      </c>
      <c r="J886" s="191">
        <f>VLOOKUP(A886,VBMA!$A:$AF,4,0)/100</f>
        <v>0.00315</v>
      </c>
      <c r="K886" s="191">
        <f>VLOOKUP(A886,VBMA!$A:$AF,7,0)/100</f>
        <v>0.00546</v>
      </c>
      <c r="L886" s="191">
        <f>VLOOKUP(A886,VBMA!$A:$AF,10,0)/100</f>
        <v>0.00685</v>
      </c>
      <c r="M886" s="191">
        <f>VLOOKUP(A886,VBMA!$A:$AF,13,0)/100</f>
        <v>0.00762</v>
      </c>
      <c r="N886" s="191">
        <f>VLOOKUP(A886,VBMA!$A:$AF,16,0)/100</f>
        <v>0.00839</v>
      </c>
      <c r="O886" s="191">
        <f>VLOOKUP(A886,VBMA!$A:$AF,19,0)/100</f>
        <v>0.012</v>
      </c>
      <c r="P886" s="191">
        <f>VLOOKUP(A886,VBMA!$A:$AF,22,0)/100</f>
        <v>0.02076</v>
      </c>
      <c r="Q886" s="191">
        <f>VLOOKUP(A886,VBMA!$A:$AF,25,0)/100</f>
        <v>0.02284</v>
      </c>
      <c r="R886" s="191">
        <f>VLOOKUP(A886,VBMA!$A:$AF,28,0)/100</f>
        <v>0.02825</v>
      </c>
      <c r="S886" s="191">
        <f>VLOOKUP(A886,VBMA!$A:$AF,31,0)/100</f>
        <v>0.02969</v>
      </c>
    </row>
    <row r="887" ht="15.75" customHeight="1">
      <c r="A887" s="108">
        <f>VBMA!A886</f>
        <v>44434</v>
      </c>
      <c r="B887" s="148">
        <f>VLOOKUP(A887,'VNIBOR đã xử lý'!$A:$T,12,0)</f>
        <v>0.0007179520012</v>
      </c>
      <c r="C887" s="148">
        <f>VLOOKUP(A887,'VNIBOR đã xử lý'!$A:$T,13,0)</f>
        <v>0.0008512859442</v>
      </c>
      <c r="D887" s="148">
        <f>VLOOKUP(A887,'VNIBOR đã xử lý'!$A:$T,14,0)</f>
        <v>0.0009846198873</v>
      </c>
      <c r="E887" s="148">
        <f>VLOOKUP(A887,'VNIBOR đã xử lý'!$A:$T,15,0)</f>
        <v>0.001210261945</v>
      </c>
      <c r="F887" s="148">
        <f>VLOOKUP(A887,'VNIBOR đã xử lý'!$A:$T,16,0)</f>
        <v>0.001466673374</v>
      </c>
      <c r="G887" s="148">
        <f>VLOOKUP(A887,'VNIBOR đã xử lý'!$A:$T,17,0)</f>
        <v>0.001600007317</v>
      </c>
      <c r="H887" s="148">
        <f>VLOOKUP(A887,'VNIBOR đã xử lý'!$A:$T,18,0)</f>
        <v>0.001835905832</v>
      </c>
      <c r="I887" s="148">
        <f>VLOOKUP(A887,'VNIBOR đã xử lý'!$A:$T,19,0)</f>
        <v>0.002482062633</v>
      </c>
      <c r="J887" s="191">
        <f>VLOOKUP(A887,VBMA!$A:$AF,4,0)/100</f>
        <v>0.00315</v>
      </c>
      <c r="K887" s="191">
        <f>VLOOKUP(A887,VBMA!$A:$AF,7,0)/100</f>
        <v>0.00546</v>
      </c>
      <c r="L887" s="191">
        <f>VLOOKUP(A887,VBMA!$A:$AF,10,0)/100</f>
        <v>0.00685</v>
      </c>
      <c r="M887" s="191">
        <f>VLOOKUP(A887,VBMA!$A:$AF,13,0)/100</f>
        <v>0.00762</v>
      </c>
      <c r="N887" s="191">
        <f>VLOOKUP(A887,VBMA!$A:$AF,16,0)/100</f>
        <v>0.00839</v>
      </c>
      <c r="O887" s="191">
        <f>VLOOKUP(A887,VBMA!$A:$AF,19,0)/100</f>
        <v>0.01195</v>
      </c>
      <c r="P887" s="191">
        <f>VLOOKUP(A887,VBMA!$A:$AF,22,0)/100</f>
        <v>0.0207</v>
      </c>
      <c r="Q887" s="191">
        <f>VLOOKUP(A887,VBMA!$A:$AF,25,0)/100</f>
        <v>0.02285</v>
      </c>
      <c r="R887" s="191">
        <f>VLOOKUP(A887,VBMA!$A:$AF,28,0)/100</f>
        <v>0.0282</v>
      </c>
      <c r="S887" s="191">
        <f>VLOOKUP(A887,VBMA!$A:$AF,31,0)/100</f>
        <v>0.02969</v>
      </c>
    </row>
    <row r="888" ht="15.75" customHeight="1">
      <c r="A888" s="108">
        <f>VBMA!A887</f>
        <v>44433</v>
      </c>
      <c r="B888" s="148">
        <f>VLOOKUP(A888,'VNIBOR đã xử lý'!$A:$T,12,0)</f>
        <v>0.0007157785316</v>
      </c>
      <c r="C888" s="148">
        <f>VLOOKUP(A888,'VNIBOR đã xử lý'!$A:$T,13,0)</f>
        <v>0.0008793850531</v>
      </c>
      <c r="D888" s="148">
        <f>VLOOKUP(A888,'VNIBOR đã xử lý'!$A:$T,14,0)</f>
        <v>0.001012315352</v>
      </c>
      <c r="E888" s="148">
        <f>VLOOKUP(A888,'VNIBOR đã xử lý'!$A:$T,15,0)</f>
        <v>0.001278175949</v>
      </c>
      <c r="F888" s="148">
        <f>VLOOKUP(A888,'VNIBOR đã xử lý'!$A:$T,16,0)</f>
        <v>0.001482684101</v>
      </c>
      <c r="G888" s="148">
        <f>VLOOKUP(A888,'VNIBOR đã xử lý'!$A:$T,17,0)</f>
        <v>0.0016156144</v>
      </c>
      <c r="H888" s="148">
        <f>VLOOKUP(A888,'VNIBOR đã xử lý'!$A:$T,18,0)</f>
        <v>0.001881474997</v>
      </c>
      <c r="I888" s="148">
        <f>VLOOKUP(A888,'VNIBOR đã xử lý'!$A:$T,19,0)</f>
        <v>0.00250522486</v>
      </c>
      <c r="J888" s="191">
        <f>VLOOKUP(A888,VBMA!$A:$AF,4,0)/100</f>
        <v>0.00315</v>
      </c>
      <c r="K888" s="191">
        <f>VLOOKUP(A888,VBMA!$A:$AF,7,0)/100</f>
        <v>0.00546</v>
      </c>
      <c r="L888" s="191">
        <f>VLOOKUP(A888,VBMA!$A:$AF,10,0)/100</f>
        <v>0.00688</v>
      </c>
      <c r="M888" s="191">
        <f>VLOOKUP(A888,VBMA!$A:$AF,13,0)/100</f>
        <v>0.00762</v>
      </c>
      <c r="N888" s="191">
        <f>VLOOKUP(A888,VBMA!$A:$AF,16,0)/100</f>
        <v>0.00837</v>
      </c>
      <c r="O888" s="191">
        <f>VLOOKUP(A888,VBMA!$A:$AF,19,0)/100</f>
        <v>0.01182</v>
      </c>
      <c r="P888" s="191">
        <f>VLOOKUP(A888,VBMA!$A:$AF,22,0)/100</f>
        <v>0.02083</v>
      </c>
      <c r="Q888" s="191">
        <f>VLOOKUP(A888,VBMA!$A:$AF,25,0)/100</f>
        <v>0.02287</v>
      </c>
      <c r="R888" s="191">
        <f>VLOOKUP(A888,VBMA!$A:$AF,28,0)/100</f>
        <v>0.0283</v>
      </c>
      <c r="S888" s="191">
        <f>VLOOKUP(A888,VBMA!$A:$AF,31,0)/100</f>
        <v>0.02969</v>
      </c>
    </row>
    <row r="889" ht="15.75" customHeight="1">
      <c r="A889" s="108">
        <f>VBMA!A888</f>
        <v>44432</v>
      </c>
      <c r="B889" s="148">
        <f>VLOOKUP(A889,'VNIBOR đã xử lý'!$A:$T,12,0)</f>
        <v>0.0007156219232</v>
      </c>
      <c r="C889" s="148">
        <f>VLOOKUP(A889,'VNIBOR đã xử lý'!$A:$T,13,0)</f>
        <v>0.0008791926485</v>
      </c>
      <c r="D889" s="148">
        <f>VLOOKUP(A889,'VNIBOR đã xử lý'!$A:$T,14,0)</f>
        <v>0.0009814243518</v>
      </c>
      <c r="E889" s="148">
        <f>VLOOKUP(A889,'VNIBOR đã xử lý'!$A:$T,15,0)</f>
        <v>0.00124722678</v>
      </c>
      <c r="F889" s="148">
        <f>VLOOKUP(A889,'VNIBOR đã xử lý'!$A:$T,16,0)</f>
        <v>0.001482359698</v>
      </c>
      <c r="G889" s="148">
        <f>VLOOKUP(A889,'VNIBOR đã xử lý'!$A:$T,17,0)</f>
        <v>0.001625484083</v>
      </c>
      <c r="H889" s="148">
        <f>VLOOKUP(A889,'VNIBOR đã xử lý'!$A:$T,18,0)</f>
        <v>0.00184017066</v>
      </c>
      <c r="I889" s="148">
        <f>VLOOKUP(A889,'VNIBOR đã xử lý'!$A:$T,19,0)</f>
        <v>0.002484230391</v>
      </c>
      <c r="J889" s="191">
        <f>VLOOKUP(A889,VBMA!$A:$AF,4,0)/100</f>
        <v>0.00315</v>
      </c>
      <c r="K889" s="191">
        <f>VLOOKUP(A889,VBMA!$A:$AF,7,0)/100</f>
        <v>0.00546</v>
      </c>
      <c r="L889" s="191">
        <f>VLOOKUP(A889,VBMA!$A:$AF,10,0)/100</f>
        <v>0.00683</v>
      </c>
      <c r="M889" s="191">
        <f>VLOOKUP(A889,VBMA!$A:$AF,13,0)/100</f>
        <v>0.00761</v>
      </c>
      <c r="N889" s="191">
        <f>VLOOKUP(A889,VBMA!$A:$AF,16,0)/100</f>
        <v>0.00839</v>
      </c>
      <c r="O889" s="191">
        <f>VLOOKUP(A889,VBMA!$A:$AF,19,0)/100</f>
        <v>0.01179</v>
      </c>
      <c r="P889" s="191">
        <f>VLOOKUP(A889,VBMA!$A:$AF,22,0)/100</f>
        <v>0.02078</v>
      </c>
      <c r="Q889" s="191">
        <f>VLOOKUP(A889,VBMA!$A:$AF,25,0)/100</f>
        <v>0.02285</v>
      </c>
      <c r="R889" s="191">
        <f>VLOOKUP(A889,VBMA!$A:$AF,28,0)/100</f>
        <v>0.0282</v>
      </c>
      <c r="S889" s="191">
        <f>VLOOKUP(A889,VBMA!$A:$AF,31,0)/100</f>
        <v>0.02969</v>
      </c>
    </row>
    <row r="890" ht="15.75" customHeight="1">
      <c r="A890" s="108">
        <f>VBMA!A889</f>
        <v>44431</v>
      </c>
      <c r="B890" s="148">
        <f>VLOOKUP(A890,'VNIBOR đã xử lý'!$A:$T,12,0)</f>
        <v>0.0007210073532</v>
      </c>
      <c r="C890" s="148">
        <f>VLOOKUP(A890,'VNIBOR đã xử lý'!$A:$T,13,0)</f>
        <v>0.0008834878835</v>
      </c>
      <c r="D890" s="148">
        <f>VLOOKUP(A890,'VNIBOR đã xử lý'!$A:$T,14,0)</f>
        <v>0.0009951932481</v>
      </c>
      <c r="E890" s="148">
        <f>VLOOKUP(A890,'VNIBOR đã xử lý'!$A:$T,15,0)</f>
        <v>0.001249069077</v>
      </c>
      <c r="F890" s="148">
        <f>VLOOKUP(A890,'VNIBOR đã xử lý'!$A:$T,16,0)</f>
        <v>0.001462324773</v>
      </c>
      <c r="G890" s="148">
        <f>VLOOKUP(A890,'VNIBOR đã xử lý'!$A:$T,17,0)</f>
        <v>0.001604495237</v>
      </c>
      <c r="H890" s="148">
        <f>VLOOKUP(A890,'VNIBOR đã xử lý'!$A:$T,18,0)</f>
        <v>0.0018075959</v>
      </c>
      <c r="I890" s="148">
        <f>VLOOKUP(A890,'VNIBOR đã xử lý'!$A:$T,19,0)</f>
        <v>0.002467673054</v>
      </c>
      <c r="J890" s="191">
        <f>VLOOKUP(A890,VBMA!$A:$AF,4,0)/100</f>
        <v>0.00315</v>
      </c>
      <c r="K890" s="191">
        <f>VLOOKUP(A890,VBMA!$A:$AF,7,0)/100</f>
        <v>0.00546</v>
      </c>
      <c r="L890" s="191">
        <f>VLOOKUP(A890,VBMA!$A:$AF,10,0)/100</f>
        <v>0.00686</v>
      </c>
      <c r="M890" s="191">
        <f>VLOOKUP(A890,VBMA!$A:$AF,13,0)/100</f>
        <v>0.00763</v>
      </c>
      <c r="N890" s="191">
        <f>VLOOKUP(A890,VBMA!$A:$AF,16,0)/100</f>
        <v>0.0084</v>
      </c>
      <c r="O890" s="191">
        <f>VLOOKUP(A890,VBMA!$A:$AF,19,0)/100</f>
        <v>0.01189</v>
      </c>
      <c r="P890" s="191">
        <f>VLOOKUP(A890,VBMA!$A:$AF,22,0)/100</f>
        <v>0.02081</v>
      </c>
      <c r="Q890" s="191">
        <f>VLOOKUP(A890,VBMA!$A:$AF,25,0)/100</f>
        <v>0.02284</v>
      </c>
      <c r="R890" s="191">
        <f>VLOOKUP(A890,VBMA!$A:$AF,28,0)/100</f>
        <v>0.0283</v>
      </c>
      <c r="S890" s="191">
        <f>VLOOKUP(A890,VBMA!$A:$AF,31,0)/100</f>
        <v>0.02969</v>
      </c>
    </row>
    <row r="891" ht="15.75" customHeight="1">
      <c r="A891" s="108">
        <f>VBMA!A890</f>
        <v>44428</v>
      </c>
      <c r="B891" s="148">
        <f>VLOOKUP(A891,'VNIBOR đã xử lý'!$A:$T,12,0)</f>
        <v>0.000726635228</v>
      </c>
      <c r="C891" s="148">
        <f>VLOOKUP(A891,'VNIBOR đã xử lý'!$A:$T,13,0)</f>
        <v>0.0008982018791</v>
      </c>
      <c r="D891" s="148">
        <f>VLOOKUP(A891,'VNIBOR đã xử lý'!$A:$T,14,0)</f>
        <v>0.00101930775</v>
      </c>
      <c r="E891" s="148">
        <f>VLOOKUP(A891,'VNIBOR đã xử lý'!$A:$T,15,0)</f>
        <v>0.001231243025</v>
      </c>
      <c r="F891" s="148">
        <f>VLOOKUP(A891,'VNIBOR đã xử lý'!$A:$T,16,0)</f>
        <v>0.001453270456</v>
      </c>
      <c r="G891" s="148">
        <f>VLOOKUP(A891,'VNIBOR đã xử lý'!$A:$T,17,0)</f>
        <v>0.001574376327</v>
      </c>
      <c r="H891" s="148">
        <f>VLOOKUP(A891,'VNIBOR đã xử lý'!$A:$T,18,0)</f>
        <v>0.001856956694</v>
      </c>
      <c r="I891" s="148">
        <f>VLOOKUP(A891,'VNIBOR đã xử lý'!$A:$T,19,0)</f>
        <v>0.002492762518</v>
      </c>
      <c r="J891" s="191">
        <f>VLOOKUP(A891,VBMA!$A:$AF,4,0)/100</f>
        <v>0.00315</v>
      </c>
      <c r="K891" s="191">
        <f>VLOOKUP(A891,VBMA!$A:$AF,7,0)/100</f>
        <v>0.00546</v>
      </c>
      <c r="L891" s="191">
        <f>VLOOKUP(A891,VBMA!$A:$AF,10,0)/100</f>
        <v>0.00736</v>
      </c>
      <c r="M891" s="191">
        <f>VLOOKUP(A891,VBMA!$A:$AF,13,0)/100</f>
        <v>0.00797</v>
      </c>
      <c r="N891" s="191">
        <f>VLOOKUP(A891,VBMA!$A:$AF,16,0)/100</f>
        <v>0.00858</v>
      </c>
      <c r="O891" s="191">
        <f>VLOOKUP(A891,VBMA!$A:$AF,19,0)/100</f>
        <v>0.01189</v>
      </c>
      <c r="P891" s="191">
        <f>VLOOKUP(A891,VBMA!$A:$AF,22,0)/100</f>
        <v>0.02081</v>
      </c>
      <c r="Q891" s="191">
        <f>VLOOKUP(A891,VBMA!$A:$AF,25,0)/100</f>
        <v>0.02284</v>
      </c>
      <c r="R891" s="191">
        <f>VLOOKUP(A891,VBMA!$A:$AF,28,0)/100</f>
        <v>0.0283</v>
      </c>
      <c r="S891" s="191">
        <f>VLOOKUP(A891,VBMA!$A:$AF,31,0)/100</f>
        <v>0.02969</v>
      </c>
    </row>
    <row r="892" ht="15.75" customHeight="1">
      <c r="A892" s="108">
        <f>VBMA!A891</f>
        <v>44427</v>
      </c>
      <c r="B892" s="148">
        <f>VLOOKUP(A892,'VNIBOR đã xử lý'!$A:$T,12,0)</f>
        <v>0.0007295576073</v>
      </c>
      <c r="C892" s="148">
        <f>VLOOKUP(A892,'VNIBOR đã xử lý'!$A:$T,13,0)</f>
        <v>0.0008794667047</v>
      </c>
      <c r="D892" s="148">
        <f>VLOOKUP(A892,'VNIBOR đã xử lý'!$A:$T,14,0)</f>
        <v>0.001009387922</v>
      </c>
      <c r="E892" s="148">
        <f>VLOOKUP(A892,'VNIBOR đã xử lý'!$A:$T,15,0)</f>
        <v>0.001209266719</v>
      </c>
      <c r="F892" s="148">
        <f>VLOOKUP(A892,'VNIBOR đã xử lý'!$A:$T,16,0)</f>
        <v>0.001439127335</v>
      </c>
      <c r="G892" s="148">
        <f>VLOOKUP(A892,'VNIBOR đã xử lý'!$A:$T,17,0)</f>
        <v>0.001579042493</v>
      </c>
      <c r="H892" s="148">
        <f>VLOOKUP(A892,'VNIBOR đã xử lý'!$A:$T,18,0)</f>
        <v>0.001828890988</v>
      </c>
      <c r="I892" s="148">
        <f>VLOOKUP(A892,'VNIBOR đã xử lý'!$A:$T,19,0)</f>
        <v>0.002478497077</v>
      </c>
      <c r="J892" s="191">
        <f>VLOOKUP(A892,VBMA!$A:$AF,4,0)/100</f>
        <v>0.00315</v>
      </c>
      <c r="K892" s="191">
        <f>VLOOKUP(A892,VBMA!$A:$AF,7,0)/100</f>
        <v>0.00546</v>
      </c>
      <c r="L892" s="191">
        <f>VLOOKUP(A892,VBMA!$A:$AF,10,0)/100</f>
        <v>0.00743</v>
      </c>
      <c r="M892" s="191">
        <f>VLOOKUP(A892,VBMA!$A:$AF,13,0)/100</f>
        <v>0.00799</v>
      </c>
      <c r="N892" s="191">
        <f>VLOOKUP(A892,VBMA!$A:$AF,16,0)/100</f>
        <v>0.00855</v>
      </c>
      <c r="O892" s="191">
        <f>VLOOKUP(A892,VBMA!$A:$AF,19,0)/100</f>
        <v>0.01192</v>
      </c>
      <c r="P892" s="191">
        <f>VLOOKUP(A892,VBMA!$A:$AF,22,0)/100</f>
        <v>0.02089</v>
      </c>
      <c r="Q892" s="191">
        <f>VLOOKUP(A892,VBMA!$A:$AF,25,0)/100</f>
        <v>0.02286</v>
      </c>
      <c r="R892" s="191">
        <f>VLOOKUP(A892,VBMA!$A:$AF,28,0)/100</f>
        <v>0.0283</v>
      </c>
      <c r="S892" s="191">
        <f>VLOOKUP(A892,VBMA!$A:$AF,31,0)/100</f>
        <v>0.02969</v>
      </c>
    </row>
    <row r="893" ht="15.75" customHeight="1">
      <c r="A893" s="108">
        <f>VBMA!A892</f>
        <v>44426</v>
      </c>
      <c r="B893" s="148">
        <f>VLOOKUP(A893,'VNIBOR đã xử lý'!$A:$T,12,0)</f>
        <v>0.0007920341165</v>
      </c>
      <c r="C893" s="148">
        <f>VLOOKUP(A893,'VNIBOR đã xử lý'!$A:$T,13,0)</f>
        <v>0.0009023173479</v>
      </c>
      <c r="D893" s="148">
        <f>VLOOKUP(A893,'VNIBOR đã xử lý'!$A:$T,14,0)</f>
        <v>0.001052703573</v>
      </c>
      <c r="E893" s="148">
        <f>VLOOKUP(A893,'VNIBOR đã xử lý'!$A:$T,15,0)</f>
        <v>0.001273270035</v>
      </c>
      <c r="F893" s="148">
        <f>VLOOKUP(A893,'VNIBOR đã xử lý'!$A:$T,16,0)</f>
        <v>0.001463759253</v>
      </c>
      <c r="G893" s="148">
        <f>VLOOKUP(A893,'VNIBOR đã xử lý'!$A:$T,17,0)</f>
        <v>0.001594093981</v>
      </c>
      <c r="H893" s="148">
        <f>VLOOKUP(A893,'VNIBOR đã xử lý'!$A:$T,18,0)</f>
        <v>0.001824686192</v>
      </c>
      <c r="I893" s="148">
        <f>VLOOKUP(A893,'VNIBOR đã xử lý'!$A:$T,19,0)</f>
        <v>0.002476359833</v>
      </c>
      <c r="J893" s="191">
        <f>VLOOKUP(A893,VBMA!$A:$AF,4,0)/100</f>
        <v>0.00315</v>
      </c>
      <c r="K893" s="191">
        <f>VLOOKUP(A893,VBMA!$A:$AF,7,0)/100</f>
        <v>0.00546</v>
      </c>
      <c r="L893" s="191">
        <f>VLOOKUP(A893,VBMA!$A:$AF,10,0)/100</f>
        <v>0.00753</v>
      </c>
      <c r="M893" s="191">
        <f>VLOOKUP(A893,VBMA!$A:$AF,13,0)/100</f>
        <v>0.00804</v>
      </c>
      <c r="N893" s="191">
        <f>VLOOKUP(A893,VBMA!$A:$AF,16,0)/100</f>
        <v>0.00855</v>
      </c>
      <c r="O893" s="191">
        <f>VLOOKUP(A893,VBMA!$A:$AF,19,0)/100</f>
        <v>0.01195</v>
      </c>
      <c r="P893" s="191">
        <f>VLOOKUP(A893,VBMA!$A:$AF,22,0)/100</f>
        <v>0.02081</v>
      </c>
      <c r="Q893" s="191">
        <f>VLOOKUP(A893,VBMA!$A:$AF,25,0)/100</f>
        <v>0.02284</v>
      </c>
      <c r="R893" s="191">
        <f>VLOOKUP(A893,VBMA!$A:$AF,28,0)/100</f>
        <v>0.0284</v>
      </c>
      <c r="S893" s="191">
        <f>VLOOKUP(A893,VBMA!$A:$AF,31,0)/100</f>
        <v>0.02969</v>
      </c>
    </row>
    <row r="894" ht="15.75" customHeight="1">
      <c r="A894" s="108">
        <f>VBMA!A893</f>
        <v>44425</v>
      </c>
      <c r="B894" s="148">
        <f>VLOOKUP(A894,'VNIBOR đã xử lý'!$A:$T,12,0)</f>
        <v>0.0007996862298</v>
      </c>
      <c r="C894" s="148">
        <f>VLOOKUP(A894,'VNIBOR đã xử lý'!$A:$T,13,0)</f>
        <v>0.00093963132</v>
      </c>
      <c r="D894" s="148">
        <f>VLOOKUP(A894,'VNIBOR đã xử lý'!$A:$T,14,0)</f>
        <v>0.00107957641</v>
      </c>
      <c r="E894" s="148">
        <f>VLOOKUP(A894,'VNIBOR đã xử lý'!$A:$T,15,0)</f>
        <v>0.001299490123</v>
      </c>
      <c r="F894" s="148">
        <f>VLOOKUP(A894,'VNIBOR đã xử lý'!$A:$T,16,0)</f>
        <v>0.001489415603</v>
      </c>
      <c r="G894" s="148">
        <f>VLOOKUP(A894,'VNIBOR đã xử lý'!$A:$T,17,0)</f>
        <v>0.001609368537</v>
      </c>
      <c r="H894" s="148">
        <f>VLOOKUP(A894,'VNIBOR đã xử lý'!$A:$T,18,0)</f>
        <v>0.001869266562</v>
      </c>
      <c r="I894" s="148">
        <f>VLOOKUP(A894,'VNIBOR đã xử lý'!$A:$T,19,0)</f>
        <v>0.002499019468</v>
      </c>
      <c r="J894" s="191">
        <f>VLOOKUP(A894,VBMA!$A:$AF,4,0)/100</f>
        <v>0.00315</v>
      </c>
      <c r="K894" s="191">
        <f>VLOOKUP(A894,VBMA!$A:$AF,7,0)/100</f>
        <v>0.00546</v>
      </c>
      <c r="L894" s="191">
        <f>VLOOKUP(A894,VBMA!$A:$AF,10,0)/100</f>
        <v>0.00752</v>
      </c>
      <c r="M894" s="191">
        <f>VLOOKUP(A894,VBMA!$A:$AF,13,0)/100</f>
        <v>0.00811</v>
      </c>
      <c r="N894" s="191">
        <f>VLOOKUP(A894,VBMA!$A:$AF,16,0)/100</f>
        <v>0.0087</v>
      </c>
      <c r="O894" s="191">
        <f>VLOOKUP(A894,VBMA!$A:$AF,19,0)/100</f>
        <v>0.01201</v>
      </c>
      <c r="P894" s="191">
        <f>VLOOKUP(A894,VBMA!$A:$AF,22,0)/100</f>
        <v>0.02078</v>
      </c>
      <c r="Q894" s="191">
        <f>VLOOKUP(A894,VBMA!$A:$AF,25,0)/100</f>
        <v>0.02285</v>
      </c>
      <c r="R894" s="191">
        <f>VLOOKUP(A894,VBMA!$A:$AF,28,0)/100</f>
        <v>0.02845</v>
      </c>
      <c r="S894" s="191">
        <f>VLOOKUP(A894,VBMA!$A:$AF,31,0)/100</f>
        <v>0.02975</v>
      </c>
    </row>
    <row r="895" ht="15.75" customHeight="1">
      <c r="A895" s="108">
        <f>VBMA!A894</f>
        <v>44424</v>
      </c>
      <c r="B895" s="148">
        <f>VLOOKUP(A895,'VNIBOR đã xử lý'!$A:$T,12,0)</f>
        <v>0.0008314878893</v>
      </c>
      <c r="C895" s="148">
        <f>VLOOKUP(A895,'VNIBOR đã xử lý'!$A:$T,13,0)</f>
        <v>0.0009898665348</v>
      </c>
      <c r="D895" s="148">
        <f>VLOOKUP(A895,'VNIBOR đã xử lý'!$A:$T,14,0)</f>
        <v>0.001088853188</v>
      </c>
      <c r="E895" s="148">
        <f>VLOOKUP(A895,'VNIBOR đã xử lý'!$A:$T,15,0)</f>
        <v>0.00127692783</v>
      </c>
      <c r="F895" s="148">
        <f>VLOOKUP(A895,'VNIBOR đã xử lý'!$A:$T,16,0)</f>
        <v>0.001484799802</v>
      </c>
      <c r="G895" s="148">
        <f>VLOOKUP(A895,'VNIBOR đã xử lý'!$A:$T,17,0)</f>
        <v>0.001583786456</v>
      </c>
      <c r="H895" s="148">
        <f>VLOOKUP(A895,'VNIBOR đã xử lý'!$A:$T,18,0)</f>
        <v>0.001821354424</v>
      </c>
      <c r="I895" s="148">
        <f>VLOOKUP(A895,'VNIBOR đã xử lý'!$A:$T,19,0)</f>
        <v>0.002474666337</v>
      </c>
      <c r="J895" s="191">
        <f>VLOOKUP(A895,VBMA!$A:$AF,4,0)/100</f>
        <v>0.00315</v>
      </c>
      <c r="K895" s="191">
        <f>VLOOKUP(A895,VBMA!$A:$AF,7,0)/100</f>
        <v>0.00546</v>
      </c>
      <c r="L895" s="191">
        <f>VLOOKUP(A895,VBMA!$A:$AF,10,0)/100</f>
        <v>0.00751</v>
      </c>
      <c r="M895" s="191">
        <f>VLOOKUP(A895,VBMA!$A:$AF,13,0)/100</f>
        <v>0.00817</v>
      </c>
      <c r="N895" s="191">
        <f>VLOOKUP(A895,VBMA!$A:$AF,16,0)/100</f>
        <v>0.00883</v>
      </c>
      <c r="O895" s="191">
        <f>VLOOKUP(A895,VBMA!$A:$AF,19,0)/100</f>
        <v>0.01229</v>
      </c>
      <c r="P895" s="191">
        <f>VLOOKUP(A895,VBMA!$A:$AF,22,0)/100</f>
        <v>0.02079</v>
      </c>
      <c r="Q895" s="191">
        <f>VLOOKUP(A895,VBMA!$A:$AF,25,0)/100</f>
        <v>0.02291</v>
      </c>
      <c r="R895" s="191">
        <f>VLOOKUP(A895,VBMA!$A:$AF,28,0)/100</f>
        <v>0.0285</v>
      </c>
      <c r="S895" s="191">
        <f>VLOOKUP(A895,VBMA!$A:$AF,31,0)/100</f>
        <v>0.02988</v>
      </c>
    </row>
    <row r="896" ht="15.75" customHeight="1">
      <c r="A896" s="108">
        <f>VBMA!A895</f>
        <v>44421</v>
      </c>
      <c r="B896" s="148">
        <f>VLOOKUP(A896,'VNIBOR đã xử lý'!$A:$T,12,0)</f>
        <v>0.0008112205411</v>
      </c>
      <c r="C896" s="148">
        <f>VLOOKUP(A896,'VNIBOR đã xử lý'!$A:$T,13,0)</f>
        <v>0.0009969216288</v>
      </c>
      <c r="D896" s="148">
        <f>VLOOKUP(A896,'VNIBOR đã xử lý'!$A:$T,14,0)</f>
        <v>0.001104432785</v>
      </c>
      <c r="E896" s="148">
        <f>VLOOKUP(A896,'VNIBOR đã xử lý'!$A:$T,15,0)</f>
        <v>0.00127058639</v>
      </c>
      <c r="F896" s="148">
        <f>VLOOKUP(A896,'VNIBOR đã xử lý'!$A:$T,16,0)</f>
        <v>0.001456287477</v>
      </c>
      <c r="G896" s="148">
        <f>VLOOKUP(A896,'VNIBOR đã xử lý'!$A:$T,17,0)</f>
        <v>0.001554024892</v>
      </c>
      <c r="H896" s="148">
        <f>VLOOKUP(A896,'VNIBOR đã xử lý'!$A:$T,18,0)</f>
        <v>0.001798368428</v>
      </c>
      <c r="I896" s="148">
        <f>VLOOKUP(A896,'VNIBOR đã xử lý'!$A:$T,19,0)</f>
        <v>0.002462982848</v>
      </c>
      <c r="J896" s="191">
        <f>VLOOKUP(A896,VBMA!$A:$AF,4,0)/100</f>
        <v>0.00315</v>
      </c>
      <c r="K896" s="191">
        <f>VLOOKUP(A896,VBMA!$A:$AF,7,0)/100</f>
        <v>0.00546</v>
      </c>
      <c r="L896" s="191">
        <f>VLOOKUP(A896,VBMA!$A:$AF,10,0)/100</f>
        <v>0.00752</v>
      </c>
      <c r="M896" s="191">
        <f>VLOOKUP(A896,VBMA!$A:$AF,13,0)/100</f>
        <v>0.00825</v>
      </c>
      <c r="N896" s="191">
        <f>VLOOKUP(A896,VBMA!$A:$AF,16,0)/100</f>
        <v>0.00898</v>
      </c>
      <c r="O896" s="191">
        <f>VLOOKUP(A896,VBMA!$A:$AF,19,0)/100</f>
        <v>0.01235</v>
      </c>
      <c r="P896" s="191">
        <f>VLOOKUP(A896,VBMA!$A:$AF,22,0)/100</f>
        <v>0.02091</v>
      </c>
      <c r="Q896" s="191">
        <f>VLOOKUP(A896,VBMA!$A:$AF,25,0)/100</f>
        <v>0.023</v>
      </c>
      <c r="R896" s="191">
        <f>VLOOKUP(A896,VBMA!$A:$AF,28,0)/100</f>
        <v>0.0285</v>
      </c>
      <c r="S896" s="191">
        <f>VLOOKUP(A896,VBMA!$A:$AF,31,0)/100</f>
        <v>0.02988</v>
      </c>
    </row>
    <row r="897" ht="15.75" customHeight="1">
      <c r="A897" s="108">
        <f>VBMA!A896</f>
        <v>44420</v>
      </c>
      <c r="B897" s="148">
        <f>VLOOKUP(A897,'VNIBOR đã xử lý'!$A:$T,12,0)</f>
        <v>0.0008460574797</v>
      </c>
      <c r="C897" s="148">
        <f>VLOOKUP(A897,'VNIBOR đã xử lý'!$A:$T,13,0)</f>
        <v>0.001032977155</v>
      </c>
      <c r="D897" s="148">
        <f>VLOOKUP(A897,'VNIBOR đã xử lý'!$A:$T,14,0)</f>
        <v>0.001151031688</v>
      </c>
      <c r="E897" s="148">
        <f>VLOOKUP(A897,'VNIBOR đã xử lý'!$A:$T,15,0)</f>
        <v>0.001357627119</v>
      </c>
      <c r="F897" s="148">
        <f>VLOOKUP(A897,'VNIBOR đã xử lý'!$A:$T,16,0)</f>
        <v>0.001524871039</v>
      </c>
      <c r="G897" s="148">
        <f>VLOOKUP(A897,'VNIBOR đã xử lý'!$A:$T,17,0)</f>
        <v>0.00160357406</v>
      </c>
      <c r="H897" s="148">
        <f>VLOOKUP(A897,'VNIBOR đã xử lý'!$A:$T,18,0)</f>
        <v>0.001849521002</v>
      </c>
      <c r="I897" s="148">
        <f>VLOOKUP(A897,'VNIBOR đã xử lý'!$A:$T,19,0)</f>
        <v>0.002488983051</v>
      </c>
      <c r="J897" s="191">
        <f>VLOOKUP(A897,VBMA!$A:$AF,4,0)/100</f>
        <v>0.00315</v>
      </c>
      <c r="K897" s="191">
        <f>VLOOKUP(A897,VBMA!$A:$AF,7,0)/100</f>
        <v>0.00546</v>
      </c>
      <c r="L897" s="191">
        <f>VLOOKUP(A897,VBMA!$A:$AF,10,0)/100</f>
        <v>0.00754</v>
      </c>
      <c r="M897" s="191">
        <f>VLOOKUP(A897,VBMA!$A:$AF,13,0)/100</f>
        <v>0.00838</v>
      </c>
      <c r="N897" s="191">
        <f>VLOOKUP(A897,VBMA!$A:$AF,16,0)/100</f>
        <v>0.00922</v>
      </c>
      <c r="O897" s="191">
        <f>VLOOKUP(A897,VBMA!$A:$AF,19,0)/100</f>
        <v>0.01241</v>
      </c>
      <c r="P897" s="191">
        <f>VLOOKUP(A897,VBMA!$A:$AF,22,0)/100</f>
        <v>0.0208</v>
      </c>
      <c r="Q897" s="191">
        <f>VLOOKUP(A897,VBMA!$A:$AF,25,0)/100</f>
        <v>0.02293</v>
      </c>
      <c r="R897" s="191">
        <f>VLOOKUP(A897,VBMA!$A:$AF,28,0)/100</f>
        <v>0.0285</v>
      </c>
      <c r="S897" s="191">
        <f>VLOOKUP(A897,VBMA!$A:$AF,31,0)/100</f>
        <v>0.02988</v>
      </c>
    </row>
    <row r="898" ht="15.75" customHeight="1">
      <c r="A898" s="108">
        <f>VBMA!A897</f>
        <v>44419</v>
      </c>
      <c r="B898" s="148">
        <f>VLOOKUP(A898,'VNIBOR đã xử lý'!$A:$T,12,0)</f>
        <v>0.0008895035041</v>
      </c>
      <c r="C898" s="148">
        <f>VLOOKUP(A898,'VNIBOR đã xử lý'!$A:$T,13,0)</f>
        <v>0.001036124961</v>
      </c>
      <c r="D898" s="148">
        <f>VLOOKUP(A898,'VNIBOR đã xử lý'!$A:$T,14,0)</f>
        <v>0.00116319689</v>
      </c>
      <c r="E898" s="148">
        <f>VLOOKUP(A898,'VNIBOR đã xử lý'!$A:$T,15,0)</f>
        <v>0.001329367874</v>
      </c>
      <c r="F898" s="148">
        <f>VLOOKUP(A898,'VNIBOR đã xử lý'!$A:$T,16,0)</f>
        <v>0.001485764095</v>
      </c>
      <c r="G898" s="148">
        <f>VLOOKUP(A898,'VNIBOR đã xử lý'!$A:$T,17,0)</f>
        <v>0.001573736969</v>
      </c>
      <c r="H898" s="148">
        <f>VLOOKUP(A898,'VNIBOR đã xử lý'!$A:$T,18,0)</f>
        <v>0.001818106063</v>
      </c>
      <c r="I898" s="148">
        <f>VLOOKUP(A898,'VNIBOR đã xử lý'!$A:$T,19,0)</f>
        <v>0.002473015237</v>
      </c>
      <c r="J898" s="191">
        <f>VLOOKUP(A898,VBMA!$A:$AF,4,0)/100</f>
        <v>0.00315</v>
      </c>
      <c r="K898" s="191">
        <f>VLOOKUP(A898,VBMA!$A:$AF,7,0)/100</f>
        <v>0.00546</v>
      </c>
      <c r="L898" s="191">
        <f>VLOOKUP(A898,VBMA!$A:$AF,10,0)/100</f>
        <v>0.0077</v>
      </c>
      <c r="M898" s="191">
        <f>VLOOKUP(A898,VBMA!$A:$AF,13,0)/100</f>
        <v>0.00863</v>
      </c>
      <c r="N898" s="191">
        <f>VLOOKUP(A898,VBMA!$A:$AF,16,0)/100</f>
        <v>0.00955</v>
      </c>
      <c r="O898" s="191">
        <f>VLOOKUP(A898,VBMA!$A:$AF,19,0)/100</f>
        <v>0.01249</v>
      </c>
      <c r="P898" s="191">
        <f>VLOOKUP(A898,VBMA!$A:$AF,22,0)/100</f>
        <v>0.02117</v>
      </c>
      <c r="Q898" s="191">
        <f>VLOOKUP(A898,VBMA!$A:$AF,25,0)/100</f>
        <v>0.02319</v>
      </c>
      <c r="R898" s="191">
        <f>VLOOKUP(A898,VBMA!$A:$AF,28,0)/100</f>
        <v>0.0285</v>
      </c>
      <c r="S898" s="191">
        <f>VLOOKUP(A898,VBMA!$A:$AF,31,0)/100</f>
        <v>0.02988</v>
      </c>
    </row>
    <row r="899" ht="15.75" customHeight="1">
      <c r="A899" s="108">
        <f>VBMA!A898</f>
        <v>44418</v>
      </c>
      <c r="B899" s="148">
        <f>VLOOKUP(A899,'VNIBOR đã xử lý'!$A:$T,12,0)</f>
        <v>0.0009820855905</v>
      </c>
      <c r="C899" s="148">
        <f>VLOOKUP(A899,'VNIBOR đã xử lý'!$A:$T,13,0)</f>
        <v>0.001093456121</v>
      </c>
      <c r="D899" s="148">
        <f>VLOOKUP(A899,'VNIBOR đã xử lý'!$A:$T,14,0)</f>
        <v>0.001245325027</v>
      </c>
      <c r="E899" s="148">
        <f>VLOOKUP(A899,'VNIBOR đã xử lý'!$A:$T,15,0)</f>
        <v>0.001387069339</v>
      </c>
      <c r="F899" s="148">
        <f>VLOOKUP(A899,'VNIBOR đã xử lý'!$A:$T,16,0)</f>
        <v>0.001559187432</v>
      </c>
      <c r="G899" s="148">
        <f>VLOOKUP(A899,'VNIBOR đã xử lý'!$A:$T,17,0)</f>
        <v>0.001650308776</v>
      </c>
      <c r="H899" s="148">
        <f>VLOOKUP(A899,'VNIBOR đã xử lý'!$A:$T,18,0)</f>
        <v>0.00185280065</v>
      </c>
      <c r="I899" s="148">
        <f>VLOOKUP(A899,'VNIBOR đã xử lý'!$A:$T,19,0)</f>
        <v>0.002490650054</v>
      </c>
      <c r="J899" s="191">
        <f>VLOOKUP(A899,VBMA!$A:$AF,4,0)/100</f>
        <v>0.00315</v>
      </c>
      <c r="K899" s="191">
        <f>VLOOKUP(A899,VBMA!$A:$AF,7,0)/100</f>
        <v>0.00546</v>
      </c>
      <c r="L899" s="191">
        <f>VLOOKUP(A899,VBMA!$A:$AF,10,0)/100</f>
        <v>0.00791</v>
      </c>
      <c r="M899" s="191">
        <f>VLOOKUP(A899,VBMA!$A:$AF,13,0)/100</f>
        <v>0.00881</v>
      </c>
      <c r="N899" s="191">
        <f>VLOOKUP(A899,VBMA!$A:$AF,16,0)/100</f>
        <v>0.00971</v>
      </c>
      <c r="O899" s="191">
        <f>VLOOKUP(A899,VBMA!$A:$AF,19,0)/100</f>
        <v>0.01264</v>
      </c>
      <c r="P899" s="191">
        <f>VLOOKUP(A899,VBMA!$A:$AF,22,0)/100</f>
        <v>0.02113</v>
      </c>
      <c r="Q899" s="191">
        <f>VLOOKUP(A899,VBMA!$A:$AF,25,0)/100</f>
        <v>0.02314</v>
      </c>
      <c r="R899" s="191">
        <f>VLOOKUP(A899,VBMA!$A:$AF,28,0)/100</f>
        <v>0.0285</v>
      </c>
      <c r="S899" s="191">
        <f>VLOOKUP(A899,VBMA!$A:$AF,31,0)/100</f>
        <v>0.02994</v>
      </c>
    </row>
    <row r="900" ht="15.75" customHeight="1">
      <c r="A900" s="108">
        <f>VBMA!A899</f>
        <v>44417</v>
      </c>
      <c r="B900" s="148">
        <f>VLOOKUP(A900,'VNIBOR đã xử lý'!$A:$T,12,0)</f>
        <v>0.0009403732081</v>
      </c>
      <c r="C900" s="148">
        <f>VLOOKUP(A900,'VNIBOR đã xử lý'!$A:$T,13,0)</f>
        <v>0.001088853188</v>
      </c>
      <c r="D900" s="148">
        <f>VLOOKUP(A900,'VNIBOR đã xử lý'!$A:$T,14,0)</f>
        <v>0.001217535838</v>
      </c>
      <c r="E900" s="148">
        <f>VLOOKUP(A900,'VNIBOR đã xử lý'!$A:$T,15,0)</f>
        <v>0.001375914483</v>
      </c>
      <c r="F900" s="148">
        <f>VLOOKUP(A900,'VNIBOR đã xử lý'!$A:$T,16,0)</f>
        <v>0.001514495798</v>
      </c>
      <c r="G900" s="148">
        <f>VLOOKUP(A900,'VNIBOR đã xử lý'!$A:$T,17,0)</f>
        <v>0.001633279783</v>
      </c>
      <c r="H900" s="148">
        <f>VLOOKUP(A900,'VNIBOR đã xử lý'!$A:$T,18,0)</f>
        <v>0.001821354424</v>
      </c>
      <c r="I900" s="148">
        <f>VLOOKUP(A900,'VNIBOR đã xử lý'!$A:$T,19,0)</f>
        <v>0.002474666337</v>
      </c>
      <c r="J900" s="191">
        <f>VLOOKUP(A900,VBMA!$A:$AF,4,0)/100</f>
        <v>0.00315</v>
      </c>
      <c r="K900" s="191">
        <f>VLOOKUP(A900,VBMA!$A:$AF,7,0)/100</f>
        <v>0.00546</v>
      </c>
      <c r="L900" s="191">
        <f>VLOOKUP(A900,VBMA!$A:$AF,10,0)/100</f>
        <v>0.00795</v>
      </c>
      <c r="M900" s="191">
        <f>VLOOKUP(A900,VBMA!$A:$AF,13,0)/100</f>
        <v>0.00889</v>
      </c>
      <c r="N900" s="191">
        <f>VLOOKUP(A900,VBMA!$A:$AF,16,0)/100</f>
        <v>0.00983</v>
      </c>
      <c r="O900" s="191">
        <f>VLOOKUP(A900,VBMA!$A:$AF,19,0)/100</f>
        <v>0.01266</v>
      </c>
      <c r="P900" s="191">
        <f>VLOOKUP(A900,VBMA!$A:$AF,22,0)/100</f>
        <v>0.02117</v>
      </c>
      <c r="Q900" s="191">
        <f>VLOOKUP(A900,VBMA!$A:$AF,25,0)/100</f>
        <v>0.02314</v>
      </c>
      <c r="R900" s="191">
        <f>VLOOKUP(A900,VBMA!$A:$AF,28,0)/100</f>
        <v>0.0284</v>
      </c>
      <c r="S900" s="191">
        <f>VLOOKUP(A900,VBMA!$A:$AF,31,0)/100</f>
        <v>0.02994</v>
      </c>
    </row>
    <row r="901" ht="15.75" customHeight="1">
      <c r="A901" s="108">
        <f>VBMA!A900</f>
        <v>44414</v>
      </c>
      <c r="B901" s="148">
        <f>VLOOKUP(A901,'VNIBOR đã xử lý'!$A:$T,12,0)</f>
        <v>0.0009799678695</v>
      </c>
      <c r="C901" s="148">
        <f>VLOOKUP(A901,'VNIBOR đã xử lý'!$A:$T,13,0)</f>
        <v>0.001098751854</v>
      </c>
      <c r="D901" s="148">
        <f>VLOOKUP(A901,'VNIBOR đã xử lý'!$A:$T,14,0)</f>
        <v>0.001217535838</v>
      </c>
      <c r="E901" s="148">
        <f>VLOOKUP(A901,'VNIBOR đã xử lý'!$A:$T,15,0)</f>
        <v>0.001405610479</v>
      </c>
      <c r="F901" s="148">
        <f>VLOOKUP(A901,'VNIBOR đã xử lý'!$A:$T,16,0)</f>
        <v>0.001544191794</v>
      </c>
      <c r="G901" s="148">
        <f>VLOOKUP(A901,'VNIBOR đã xử lý'!$A:$T,17,0)</f>
        <v>0.001633279783</v>
      </c>
      <c r="H901" s="148">
        <f>VLOOKUP(A901,'VNIBOR đã xử lý'!$A:$T,18,0)</f>
        <v>0.001821354424</v>
      </c>
      <c r="I901" s="148">
        <f>VLOOKUP(A901,'VNIBOR đã xử lý'!$A:$T,19,0)</f>
        <v>0.002474666337</v>
      </c>
      <c r="J901" s="191">
        <f>VLOOKUP(A901,VBMA!$A:$AF,4,0)/100</f>
        <v>0.00315</v>
      </c>
      <c r="K901" s="191">
        <f>VLOOKUP(A901,VBMA!$A:$AF,7,0)/100</f>
        <v>0.00546</v>
      </c>
      <c r="L901" s="191">
        <f>VLOOKUP(A901,VBMA!$A:$AF,10,0)/100</f>
        <v>0.00797</v>
      </c>
      <c r="M901" s="191">
        <f>VLOOKUP(A901,VBMA!$A:$AF,13,0)/100</f>
        <v>0.00893</v>
      </c>
      <c r="N901" s="191">
        <f>VLOOKUP(A901,VBMA!$A:$AF,16,0)/100</f>
        <v>0.00989</v>
      </c>
      <c r="O901" s="191">
        <f>VLOOKUP(A901,VBMA!$A:$AF,19,0)/100</f>
        <v>0.01258</v>
      </c>
      <c r="P901" s="191">
        <f>VLOOKUP(A901,VBMA!$A:$AF,22,0)/100</f>
        <v>0.02089</v>
      </c>
      <c r="Q901" s="191">
        <f>VLOOKUP(A901,VBMA!$A:$AF,25,0)/100</f>
        <v>0.02288</v>
      </c>
      <c r="R901" s="191">
        <f>VLOOKUP(A901,VBMA!$A:$AF,28,0)/100</f>
        <v>0.02848</v>
      </c>
      <c r="S901" s="191">
        <f>VLOOKUP(A901,VBMA!$A:$AF,31,0)/100</f>
        <v>0.03006</v>
      </c>
    </row>
    <row r="902" ht="15.75" customHeight="1">
      <c r="A902" s="108">
        <f>VBMA!A901</f>
        <v>44413</v>
      </c>
      <c r="B902" s="148">
        <f>VLOOKUP(A902,'VNIBOR đã xử lý'!$A:$T,12,0)</f>
        <v>0.0009678028454</v>
      </c>
      <c r="C902" s="148">
        <f>VLOOKUP(A902,'VNIBOR đã xử lý'!$A:$T,13,0)</f>
        <v>0.00111443964</v>
      </c>
      <c r="D902" s="148">
        <f>VLOOKUP(A902,'VNIBOR đã xử lý'!$A:$T,14,0)</f>
        <v>0.001241524862</v>
      </c>
      <c r="E902" s="148">
        <f>VLOOKUP(A902,'VNIBOR đã xử lý'!$A:$T,15,0)</f>
        <v>0.001388161657</v>
      </c>
      <c r="F902" s="148">
        <f>VLOOKUP(A902,'VNIBOR đã xử lý'!$A:$T,16,0)</f>
        <v>0.001505471093</v>
      </c>
      <c r="G902" s="148">
        <f>VLOOKUP(A902,'VNIBOR đã xử lý'!$A:$T,17,0)</f>
        <v>0.001613004742</v>
      </c>
      <c r="H902" s="148">
        <f>VLOOKUP(A902,'VNIBOR đã xử lý'!$A:$T,18,0)</f>
        <v>0.001837847828</v>
      </c>
      <c r="I902" s="148">
        <f>VLOOKUP(A902,'VNIBOR đã xử lý'!$A:$T,19,0)</f>
        <v>0.002483049725</v>
      </c>
      <c r="J902" s="191">
        <f>VLOOKUP(A902,VBMA!$A:$AF,4,0)/100</f>
        <v>0.00315</v>
      </c>
      <c r="K902" s="191">
        <f>VLOOKUP(A902,VBMA!$A:$AF,7,0)/100</f>
        <v>0.0055</v>
      </c>
      <c r="L902" s="191">
        <f>VLOOKUP(A902,VBMA!$A:$AF,10,0)/100</f>
        <v>0.00827</v>
      </c>
      <c r="M902" s="191">
        <f>VLOOKUP(A902,VBMA!$A:$AF,13,0)/100</f>
        <v>0.00909</v>
      </c>
      <c r="N902" s="191">
        <f>VLOOKUP(A902,VBMA!$A:$AF,16,0)/100</f>
        <v>0.00992</v>
      </c>
      <c r="O902" s="191">
        <f>VLOOKUP(A902,VBMA!$A:$AF,19,0)/100</f>
        <v>0.01273</v>
      </c>
      <c r="P902" s="191">
        <f>VLOOKUP(A902,VBMA!$A:$AF,22,0)/100</f>
        <v>0.0212</v>
      </c>
      <c r="Q902" s="191">
        <f>VLOOKUP(A902,VBMA!$A:$AF,25,0)/100</f>
        <v>0.02337</v>
      </c>
      <c r="R902" s="191">
        <f>VLOOKUP(A902,VBMA!$A:$AF,28,0)/100</f>
        <v>0.02848</v>
      </c>
      <c r="S902" s="191">
        <f>VLOOKUP(A902,VBMA!$A:$AF,31,0)/100</f>
        <v>0.03006</v>
      </c>
    </row>
    <row r="903" ht="15.75" customHeight="1">
      <c r="A903" s="108">
        <f>VBMA!A902</f>
        <v>44412</v>
      </c>
      <c r="B903" s="148">
        <f>VLOOKUP(A903,'VNIBOR đã xử lý'!$A:$T,12,0)</f>
        <v>0.0009556416124</v>
      </c>
      <c r="C903" s="148">
        <f>VLOOKUP(A903,'VNIBOR đã xử lý'!$A:$T,13,0)</f>
        <v>0.001089431438</v>
      </c>
      <c r="D903" s="148">
        <f>VLOOKUP(A903,'VNIBOR đã xử lý'!$A:$T,14,0)</f>
        <v>0.001213664848</v>
      </c>
      <c r="E903" s="148">
        <f>VLOOKUP(A903,'VNIBOR đã xử lý'!$A:$T,15,0)</f>
        <v>0.001376123922</v>
      </c>
      <c r="F903" s="148">
        <f>VLOOKUP(A903,'VNIBOR đã xử lý'!$A:$T,16,0)</f>
        <v>0.001509913748</v>
      </c>
      <c r="G903" s="148">
        <f>VLOOKUP(A903,'VNIBOR đã xử lý'!$A:$T,17,0)</f>
        <v>0.001586365077</v>
      </c>
      <c r="H903" s="148">
        <f>VLOOKUP(A903,'VNIBOR đã xử lý'!$A:$T,18,0)</f>
        <v>0.001806162647</v>
      </c>
      <c r="I903" s="148">
        <f>VLOOKUP(A903,'VNIBOR đã xử lý'!$A:$T,19,0)</f>
        <v>0.002417773279</v>
      </c>
      <c r="J903" s="191">
        <f>VLOOKUP(A903,VBMA!$A:$AF,4,0)/100</f>
        <v>0.00305</v>
      </c>
      <c r="K903" s="191">
        <f>VLOOKUP(A903,VBMA!$A:$AF,7,0)/100</f>
        <v>0.0055</v>
      </c>
      <c r="L903" s="191">
        <f>VLOOKUP(A903,VBMA!$A:$AF,10,0)/100</f>
        <v>0.00824</v>
      </c>
      <c r="M903" s="191">
        <f>VLOOKUP(A903,VBMA!$A:$AF,13,0)/100</f>
        <v>0.00909</v>
      </c>
      <c r="N903" s="191">
        <f>VLOOKUP(A903,VBMA!$A:$AF,16,0)/100</f>
        <v>0.00993</v>
      </c>
      <c r="O903" s="191">
        <f>VLOOKUP(A903,VBMA!$A:$AF,19,0)/100</f>
        <v>0.01263</v>
      </c>
      <c r="P903" s="191">
        <f>VLOOKUP(A903,VBMA!$A:$AF,22,0)/100</f>
        <v>0.02128</v>
      </c>
      <c r="Q903" s="191">
        <f>VLOOKUP(A903,VBMA!$A:$AF,25,0)/100</f>
        <v>0.02322</v>
      </c>
      <c r="R903" s="191">
        <f>VLOOKUP(A903,VBMA!$A:$AF,28,0)/100</f>
        <v>0.02854</v>
      </c>
      <c r="S903" s="191">
        <f>VLOOKUP(A903,VBMA!$A:$AF,31,0)/100</f>
        <v>0.03008</v>
      </c>
    </row>
    <row r="904" ht="15.75" customHeight="1">
      <c r="A904" s="108">
        <f>VBMA!A903</f>
        <v>44411</v>
      </c>
      <c r="B904" s="148">
        <f>VLOOKUP(A904,'VNIBOR đã xử lý'!$A:$T,12,0)</f>
        <v>0.0009251559252</v>
      </c>
      <c r="C904" s="148">
        <f>VLOOKUP(A904,'VNIBOR đã xử lý'!$A:$T,13,0)</f>
        <v>0.001100935551</v>
      </c>
      <c r="D904" s="148">
        <f>VLOOKUP(A904,'VNIBOR đã xử lý'!$A:$T,14,0)</f>
        <v>0.001184199584</v>
      </c>
      <c r="E904" s="148">
        <f>VLOOKUP(A904,'VNIBOR đã xử lý'!$A:$T,15,0)</f>
        <v>0.001332224532</v>
      </c>
      <c r="F904" s="148">
        <f>VLOOKUP(A904,'VNIBOR đã xử lý'!$A:$T,16,0)</f>
        <v>0.001424740125</v>
      </c>
      <c r="G904" s="148">
        <f>VLOOKUP(A904,'VNIBOR đã xử lý'!$A:$T,17,0)</f>
        <v>0.001517255717</v>
      </c>
      <c r="H904" s="148">
        <f>VLOOKUP(A904,'VNIBOR đã xử lý'!$A:$T,18,0)</f>
        <v>0.001702286902</v>
      </c>
      <c r="I904" s="148">
        <f>VLOOKUP(A904,'VNIBOR đã xử lý'!$A:$T,19,0)</f>
        <v>0.002266632017</v>
      </c>
      <c r="J904" s="191">
        <f>VLOOKUP(A904,VBMA!$A:$AF,4,0)/100</f>
        <v>0.00285</v>
      </c>
      <c r="K904" s="191">
        <f>VLOOKUP(A904,VBMA!$A:$AF,7,0)/100</f>
        <v>0.00525</v>
      </c>
      <c r="L904" s="191">
        <f>VLOOKUP(A904,VBMA!$A:$AF,10,0)/100</f>
        <v>0.00788</v>
      </c>
      <c r="M904" s="191">
        <f>VLOOKUP(A904,VBMA!$A:$AF,13,0)/100</f>
        <v>0.00875</v>
      </c>
      <c r="N904" s="191">
        <f>VLOOKUP(A904,VBMA!$A:$AF,16,0)/100</f>
        <v>0.00962</v>
      </c>
      <c r="O904" s="191">
        <f>VLOOKUP(A904,VBMA!$A:$AF,19,0)/100</f>
        <v>0.01223</v>
      </c>
      <c r="P904" s="191">
        <f>VLOOKUP(A904,VBMA!$A:$AF,22,0)/100</f>
        <v>0.02047</v>
      </c>
      <c r="Q904" s="191">
        <f>VLOOKUP(A904,VBMA!$A:$AF,25,0)/100</f>
        <v>0.02234</v>
      </c>
      <c r="R904" s="191">
        <f>VLOOKUP(A904,VBMA!$A:$AF,28,0)/100</f>
        <v>0.02823</v>
      </c>
      <c r="S904" s="191">
        <f>VLOOKUP(A904,VBMA!$A:$AF,31,0)/100</f>
        <v>0.02983</v>
      </c>
    </row>
    <row r="905" ht="15.75" customHeight="1">
      <c r="A905" s="108">
        <f>VBMA!A904</f>
        <v>44410</v>
      </c>
      <c r="B905" s="148">
        <f>VLOOKUP(A905,'VNIBOR đã xử lý'!$A:$T,12,0)</f>
        <v>0.001075768381</v>
      </c>
      <c r="C905" s="148">
        <f>VLOOKUP(A905,'VNIBOR đã xử lý'!$A:$T,13,0)</f>
        <v>0.001269406689</v>
      </c>
      <c r="D905" s="148">
        <f>VLOOKUP(A905,'VNIBOR đã xử lý'!$A:$T,14,0)</f>
        <v>0.001398498895</v>
      </c>
      <c r="E905" s="148">
        <f>VLOOKUP(A905,'VNIBOR đã xử lý'!$A:$T,15,0)</f>
        <v>0.001559864152</v>
      </c>
      <c r="F905" s="148">
        <f>VLOOKUP(A905,'VNIBOR đã xử lý'!$A:$T,16,0)</f>
        <v>0.001699714041</v>
      </c>
      <c r="G905" s="148">
        <f>VLOOKUP(A905,'VNIBOR đã xử lý'!$A:$T,17,0)</f>
        <v>0.001807290879</v>
      </c>
      <c r="H905" s="148">
        <f>VLOOKUP(A905,'VNIBOR đã xử lý'!$A:$T,18,0)</f>
        <v>0.002011686872</v>
      </c>
      <c r="I905" s="148">
        <f>VLOOKUP(A905,'VNIBOR đã xử lý'!$A:$T,19,0)</f>
        <v>0.002689420951</v>
      </c>
      <c r="J905" s="191">
        <f>VLOOKUP(A905,VBMA!$A:$AF,4,0)/100</f>
        <v>0.00339</v>
      </c>
      <c r="K905" s="191">
        <f>VLOOKUP(A905,VBMA!$A:$AF,7,0)/100</f>
        <v>0.00568</v>
      </c>
      <c r="L905" s="191">
        <f>VLOOKUP(A905,VBMA!$A:$AF,10,0)/100</f>
        <v>0.00854</v>
      </c>
      <c r="M905" s="191">
        <f>VLOOKUP(A905,VBMA!$A:$AF,13,0)/100</f>
        <v>0.00954</v>
      </c>
      <c r="N905" s="191">
        <f>VLOOKUP(A905,VBMA!$A:$AF,16,0)/100</f>
        <v>0.01055</v>
      </c>
      <c r="O905" s="191">
        <f>VLOOKUP(A905,VBMA!$A:$AF,19,0)/100</f>
        <v>0.01343</v>
      </c>
      <c r="P905" s="191">
        <f>VLOOKUP(A905,VBMA!$A:$AF,22,0)/100</f>
        <v>0.02184</v>
      </c>
      <c r="Q905" s="191">
        <f>VLOOKUP(A905,VBMA!$A:$AF,25,0)/100</f>
        <v>0.02456</v>
      </c>
      <c r="R905" s="191">
        <f>VLOOKUP(A905,VBMA!$A:$AF,28,0)/100</f>
        <v>0.02946</v>
      </c>
      <c r="S905" s="191">
        <f>VLOOKUP(A905,VBMA!$A:$AF,31,0)/100</f>
        <v>0.03069</v>
      </c>
    </row>
    <row r="906" ht="15.75" customHeight="1">
      <c r="A906" s="108">
        <f>VBMA!A905</f>
        <v>44407</v>
      </c>
      <c r="B906" s="148">
        <f>VLOOKUP(A906,'VNIBOR đã xử lý'!$A:$T,12,0)</f>
        <v>0.00105029433</v>
      </c>
      <c r="C906" s="148">
        <f>VLOOKUP(A906,'VNIBOR đã xử lý'!$A:$T,13,0)</f>
        <v>0.00123934731</v>
      </c>
      <c r="D906" s="148">
        <f>VLOOKUP(A906,'VNIBOR đã xử lý'!$A:$T,14,0)</f>
        <v>0.001344376743</v>
      </c>
      <c r="E906" s="148">
        <f>VLOOKUP(A906,'VNIBOR đã xử lý'!$A:$T,15,0)</f>
        <v>0.001512423836</v>
      </c>
      <c r="F906" s="148">
        <f>VLOOKUP(A906,'VNIBOR đã xử lý'!$A:$T,16,0)</f>
        <v>0.001638459155</v>
      </c>
      <c r="G906" s="148">
        <f>VLOOKUP(A906,'VNIBOR đã xử lý'!$A:$T,17,0)</f>
        <v>0.001743488588</v>
      </c>
      <c r="H906" s="148">
        <f>VLOOKUP(A906,'VNIBOR đã xử lý'!$A:$T,18,0)</f>
        <v>0.001932541568</v>
      </c>
      <c r="I906" s="148">
        <f>VLOOKUP(A906,'VNIBOR đã xử lý'!$A:$T,19,0)</f>
        <v>0.002657244656</v>
      </c>
      <c r="J906" s="191">
        <f>VLOOKUP(A906,VBMA!$A:$AF,4,0)/100</f>
        <v>0.00339</v>
      </c>
      <c r="K906" s="191">
        <f>VLOOKUP(A906,VBMA!$A:$AF,7,0)/100</f>
        <v>0.00568</v>
      </c>
      <c r="L906" s="191">
        <f>VLOOKUP(A906,VBMA!$A:$AF,10,0)/100</f>
        <v>0.00856</v>
      </c>
      <c r="M906" s="191">
        <f>VLOOKUP(A906,VBMA!$A:$AF,13,0)/100</f>
        <v>0.00956</v>
      </c>
      <c r="N906" s="191">
        <f>VLOOKUP(A906,VBMA!$A:$AF,16,0)/100</f>
        <v>0.01055</v>
      </c>
      <c r="O906" s="191">
        <f>VLOOKUP(A906,VBMA!$A:$AF,19,0)/100</f>
        <v>0.01347</v>
      </c>
      <c r="P906" s="191">
        <f>VLOOKUP(A906,VBMA!$A:$AF,22,0)/100</f>
        <v>0.02187</v>
      </c>
      <c r="Q906" s="191">
        <f>VLOOKUP(A906,VBMA!$A:$AF,25,0)/100</f>
        <v>0.02458</v>
      </c>
      <c r="R906" s="191">
        <f>VLOOKUP(A906,VBMA!$A:$AF,28,0)/100</f>
        <v>0.02946</v>
      </c>
      <c r="S906" s="191">
        <f>VLOOKUP(A906,VBMA!$A:$AF,31,0)/100</f>
        <v>0.03069</v>
      </c>
    </row>
    <row r="907" ht="15.75" customHeight="1">
      <c r="A907" s="108">
        <f>VBMA!A906</f>
        <v>44406</v>
      </c>
      <c r="B907" s="148">
        <f>VLOOKUP(A907,'VNIBOR đã xử lý'!$A:$T,12,0)</f>
        <v>0.001094908329</v>
      </c>
      <c r="C907" s="148">
        <f>VLOOKUP(A907,'VNIBOR đã xử lý'!$A:$T,13,0)</f>
        <v>0.001268359153</v>
      </c>
      <c r="D907" s="148">
        <f>VLOOKUP(A907,'VNIBOR đã xử lý'!$A:$T,14,0)</f>
        <v>0.001376765918</v>
      </c>
      <c r="E907" s="148">
        <f>VLOOKUP(A907,'VNIBOR đã xử lý'!$A:$T,15,0)</f>
        <v>0.001561057419</v>
      </c>
      <c r="F907" s="148">
        <f>VLOOKUP(A907,'VNIBOR đã xử lý'!$A:$T,16,0)</f>
        <v>0.001691145537</v>
      </c>
      <c r="G907" s="148">
        <f>VLOOKUP(A907,'VNIBOR đã xử lý'!$A:$T,17,0)</f>
        <v>0.001799552302</v>
      </c>
      <c r="H907" s="148">
        <f>VLOOKUP(A907,'VNIBOR đã xử lý'!$A:$T,18,0)</f>
        <v>0.00199468448</v>
      </c>
      <c r="I907" s="148">
        <f>VLOOKUP(A907,'VNIBOR đã xử lý'!$A:$T,19,0)</f>
        <v>0.002688487777</v>
      </c>
      <c r="J907" s="191">
        <f>VLOOKUP(A907,VBMA!$A:$AF,4,0)/100</f>
        <v>0.00339</v>
      </c>
      <c r="K907" s="191">
        <f>VLOOKUP(A907,VBMA!$A:$AF,7,0)/100</f>
        <v>0.00568</v>
      </c>
      <c r="L907" s="191">
        <f>VLOOKUP(A907,VBMA!$A:$AF,10,0)/100</f>
        <v>0.00854</v>
      </c>
      <c r="M907" s="191">
        <f>VLOOKUP(A907,VBMA!$A:$AF,13,0)/100</f>
        <v>0.00952</v>
      </c>
      <c r="N907" s="191">
        <f>VLOOKUP(A907,VBMA!$A:$AF,16,0)/100</f>
        <v>0.0105</v>
      </c>
      <c r="O907" s="191">
        <f>VLOOKUP(A907,VBMA!$A:$AF,19,0)/100</f>
        <v>0.01341</v>
      </c>
      <c r="P907" s="191">
        <f>VLOOKUP(A907,VBMA!$A:$AF,22,0)/100</f>
        <v>0.02181</v>
      </c>
      <c r="Q907" s="191">
        <f>VLOOKUP(A907,VBMA!$A:$AF,25,0)/100</f>
        <v>0.02455</v>
      </c>
      <c r="R907" s="191">
        <f>VLOOKUP(A907,VBMA!$A:$AF,28,0)/100</f>
        <v>0.02946</v>
      </c>
      <c r="S907" s="191">
        <f>VLOOKUP(A907,VBMA!$A:$AF,31,0)/100</f>
        <v>0.03069</v>
      </c>
    </row>
    <row r="908" ht="15.75" customHeight="1">
      <c r="A908" s="108">
        <f>VBMA!A907</f>
        <v>44405</v>
      </c>
      <c r="B908" s="148">
        <f>VLOOKUP(A908,'VNIBOR đã xử lý'!$A:$T,12,0)</f>
        <v>0.001073728664</v>
      </c>
      <c r="C908" s="148">
        <f>VLOOKUP(A908,'VNIBOR đã xử lý'!$A:$T,13,0)</f>
        <v>0.001266999824</v>
      </c>
      <c r="D908" s="148">
        <f>VLOOKUP(A908,'VNIBOR đã xử lý'!$A:$T,14,0)</f>
        <v>0.00137437269</v>
      </c>
      <c r="E908" s="148">
        <f>VLOOKUP(A908,'VNIBOR đã xử lý'!$A:$T,15,0)</f>
        <v>0.001556906563</v>
      </c>
      <c r="F908" s="148">
        <f>VLOOKUP(A908,'VNIBOR đã xử lý'!$A:$T,16,0)</f>
        <v>0.001685754003</v>
      </c>
      <c r="G908" s="148">
        <f>VLOOKUP(A908,'VNIBOR đã xử lý'!$A:$T,17,0)</f>
        <v>0.001782389583</v>
      </c>
      <c r="H908" s="148">
        <f>VLOOKUP(A908,'VNIBOR đã xử lý'!$A:$T,18,0)</f>
        <v>0.001986398029</v>
      </c>
      <c r="I908" s="148">
        <f>VLOOKUP(A908,'VNIBOR đã xử lý'!$A:$T,19,0)</f>
        <v>0.002684321661</v>
      </c>
      <c r="J908" s="191">
        <f>VLOOKUP(A908,VBMA!$A:$AF,4,0)/100</f>
        <v>0.00339</v>
      </c>
      <c r="K908" s="191">
        <f>VLOOKUP(A908,VBMA!$A:$AF,7,0)/100</f>
        <v>0.00568</v>
      </c>
      <c r="L908" s="191">
        <f>VLOOKUP(A908,VBMA!$A:$AF,10,0)/100</f>
        <v>0.00859</v>
      </c>
      <c r="M908" s="191">
        <f>VLOOKUP(A908,VBMA!$A:$AF,13,0)/100</f>
        <v>0.00947</v>
      </c>
      <c r="N908" s="191">
        <f>VLOOKUP(A908,VBMA!$A:$AF,16,0)/100</f>
        <v>0.01035</v>
      </c>
      <c r="O908" s="191">
        <f>VLOOKUP(A908,VBMA!$A:$AF,19,0)/100</f>
        <v>0.01335</v>
      </c>
      <c r="P908" s="191">
        <f>VLOOKUP(A908,VBMA!$A:$AF,22,0)/100</f>
        <v>0.02161</v>
      </c>
      <c r="Q908" s="191">
        <f>VLOOKUP(A908,VBMA!$A:$AF,25,0)/100</f>
        <v>0.02457</v>
      </c>
      <c r="R908" s="191">
        <f>VLOOKUP(A908,VBMA!$A:$AF,28,0)/100</f>
        <v>0.02946</v>
      </c>
      <c r="S908" s="191">
        <f>VLOOKUP(A908,VBMA!$A:$AF,31,0)/100</f>
        <v>0.03069</v>
      </c>
    </row>
    <row r="909" ht="15.75" customHeight="1">
      <c r="A909" s="108">
        <f>VBMA!A908</f>
        <v>44404</v>
      </c>
      <c r="B909" s="148">
        <f>VLOOKUP(A909,'VNIBOR đã xử lý'!$A:$T,12,0)</f>
        <v>0.001056916202</v>
      </c>
      <c r="C909" s="148">
        <f>VLOOKUP(A909,'VNIBOR đã xử lý'!$A:$T,13,0)</f>
        <v>0.001183746146</v>
      </c>
      <c r="D909" s="148">
        <f>VLOOKUP(A909,'VNIBOR đã xử lý'!$A:$T,14,0)</f>
        <v>0.001331714414</v>
      </c>
      <c r="E909" s="148">
        <f>VLOOKUP(A909,'VNIBOR đã xử lý'!$A:$T,15,0)</f>
        <v>0.001458544359</v>
      </c>
      <c r="F909" s="148">
        <f>VLOOKUP(A909,'VNIBOR đã xử lý'!$A:$T,16,0)</f>
        <v>0.001627650951</v>
      </c>
      <c r="G909" s="148">
        <f>VLOOKUP(A909,'VNIBOR đã xử lý'!$A:$T,17,0)</f>
        <v>0.001733342571</v>
      </c>
      <c r="H909" s="148">
        <f>VLOOKUP(A909,'VNIBOR đã xử lý'!$A:$T,18,0)</f>
        <v>0.001965864136</v>
      </c>
      <c r="I909" s="148">
        <f>VLOOKUP(A909,'VNIBOR đã xử lý'!$A:$T,19,0)</f>
        <v>0.002673997991</v>
      </c>
      <c r="J909" s="191">
        <f>VLOOKUP(A909,VBMA!$A:$AF,4,0)/100</f>
        <v>0.00339</v>
      </c>
      <c r="K909" s="191">
        <f>VLOOKUP(A909,VBMA!$A:$AF,7,0)/100</f>
        <v>0.00568</v>
      </c>
      <c r="L909" s="191">
        <f>VLOOKUP(A909,VBMA!$A:$AF,10,0)/100</f>
        <v>0.00863</v>
      </c>
      <c r="M909" s="191">
        <f>VLOOKUP(A909,VBMA!$A:$AF,13,0)/100</f>
        <v>0.00951</v>
      </c>
      <c r="N909" s="191">
        <f>VLOOKUP(A909,VBMA!$A:$AF,16,0)/100</f>
        <v>0.01039</v>
      </c>
      <c r="O909" s="191">
        <f>VLOOKUP(A909,VBMA!$A:$AF,19,0)/100</f>
        <v>0.01332</v>
      </c>
      <c r="P909" s="191">
        <f>VLOOKUP(A909,VBMA!$A:$AF,22,0)/100</f>
        <v>0.02164</v>
      </c>
      <c r="Q909" s="191">
        <f>VLOOKUP(A909,VBMA!$A:$AF,25,0)/100</f>
        <v>0.02451</v>
      </c>
      <c r="R909" s="191">
        <f>VLOOKUP(A909,VBMA!$A:$AF,28,0)/100</f>
        <v>0.02946</v>
      </c>
      <c r="S909" s="191">
        <f>VLOOKUP(A909,VBMA!$A:$AF,31,0)/100</f>
        <v>0.03069</v>
      </c>
    </row>
    <row r="910" ht="15.75" customHeight="1">
      <c r="A910" s="108">
        <f>VBMA!A909</f>
        <v>44403</v>
      </c>
      <c r="B910" s="148">
        <f>VLOOKUP(A910,'VNIBOR đã xử lý'!$A:$T,12,0)</f>
        <v>0.001116579958</v>
      </c>
      <c r="C910" s="148">
        <f>VLOOKUP(A910,'VNIBOR đã xử lý'!$A:$T,13,0)</f>
        <v>0.001291729755</v>
      </c>
      <c r="D910" s="148">
        <f>VLOOKUP(A910,'VNIBOR đã xử lý'!$A:$T,14,0)</f>
        <v>0.001390251516</v>
      </c>
      <c r="E910" s="148">
        <f>VLOOKUP(A910,'VNIBOR đã xử lý'!$A:$T,15,0)</f>
        <v>0.001565401313</v>
      </c>
      <c r="F910" s="148">
        <f>VLOOKUP(A910,'VNIBOR đã xử lý'!$A:$T,16,0)</f>
        <v>0.001696763661</v>
      </c>
      <c r="G910" s="148">
        <f>VLOOKUP(A910,'VNIBOR đã xử lý'!$A:$T,17,0)</f>
        <v>0.00178433856</v>
      </c>
      <c r="H910" s="148">
        <f>VLOOKUP(A910,'VNIBOR đã xử lý'!$A:$T,18,0)</f>
        <v>0.002047063256</v>
      </c>
      <c r="I910" s="148">
        <f>VLOOKUP(A910,'VNIBOR đã xử lý'!$A:$T,19,0)</f>
        <v>0.002714821858</v>
      </c>
      <c r="J910" s="191">
        <f>VLOOKUP(A910,VBMA!$A:$AF,4,0)/100</f>
        <v>0.00339</v>
      </c>
      <c r="K910" s="191">
        <f>VLOOKUP(A910,VBMA!$A:$AF,7,0)/100</f>
        <v>0.00568</v>
      </c>
      <c r="L910" s="191">
        <f>VLOOKUP(A910,VBMA!$A:$AF,10,0)/100</f>
        <v>0.00862</v>
      </c>
      <c r="M910" s="191">
        <f>VLOOKUP(A910,VBMA!$A:$AF,13,0)/100</f>
        <v>0.00953</v>
      </c>
      <c r="N910" s="191">
        <f>VLOOKUP(A910,VBMA!$A:$AF,16,0)/100</f>
        <v>0.01045</v>
      </c>
      <c r="O910" s="191">
        <f>VLOOKUP(A910,VBMA!$A:$AF,19,0)/100</f>
        <v>0.01331</v>
      </c>
      <c r="P910" s="191">
        <f>VLOOKUP(A910,VBMA!$A:$AF,22,0)/100</f>
        <v>0.02159</v>
      </c>
      <c r="Q910" s="191">
        <f>VLOOKUP(A910,VBMA!$A:$AF,25,0)/100</f>
        <v>0.02444</v>
      </c>
      <c r="R910" s="191">
        <f>VLOOKUP(A910,VBMA!$A:$AF,28,0)/100</f>
        <v>0.02946</v>
      </c>
      <c r="S910" s="191">
        <f>VLOOKUP(A910,VBMA!$A:$AF,31,0)/100</f>
        <v>0.03069</v>
      </c>
    </row>
    <row r="911" ht="15.75" customHeight="1">
      <c r="A911" s="108">
        <f>VBMA!A910</f>
        <v>44400</v>
      </c>
      <c r="B911" s="148">
        <f>VLOOKUP(A911,'VNIBOR đã xử lý'!$A:$T,12,0)</f>
        <v>0.001105394732</v>
      </c>
      <c r="C911" s="148">
        <f>VLOOKUP(A911,'VNIBOR đã xử lý'!$A:$T,13,0)</f>
        <v>0.001260149995</v>
      </c>
      <c r="D911" s="148">
        <f>VLOOKUP(A911,'VNIBOR đã xử lý'!$A:$T,14,0)</f>
        <v>0.001392797362</v>
      </c>
      <c r="E911" s="148">
        <f>VLOOKUP(A911,'VNIBOR đã xử lý'!$A:$T,15,0)</f>
        <v>0.001591768414</v>
      </c>
      <c r="F911" s="148">
        <f>VLOOKUP(A911,'VNIBOR đã xử lý'!$A:$T,16,0)</f>
        <v>0.001724415782</v>
      </c>
      <c r="G911" s="148">
        <f>VLOOKUP(A911,'VNIBOR đã xử lý'!$A:$T,17,0)</f>
        <v>0.001790739466</v>
      </c>
      <c r="H911" s="148">
        <f>VLOOKUP(A911,'VNIBOR đã xử lý'!$A:$T,18,0)</f>
        <v>0.002033926307</v>
      </c>
      <c r="I911" s="148">
        <f>VLOOKUP(A911,'VNIBOR đã xử lý'!$A:$T,19,0)</f>
        <v>0.002708217094</v>
      </c>
      <c r="J911" s="191">
        <f>VLOOKUP(A911,VBMA!$A:$AF,4,0)/100</f>
        <v>0.00339</v>
      </c>
      <c r="K911" s="191">
        <f>VLOOKUP(A911,VBMA!$A:$AF,7,0)/100</f>
        <v>0.00568</v>
      </c>
      <c r="L911" s="191">
        <f>VLOOKUP(A911,VBMA!$A:$AF,10,0)/100</f>
        <v>0.0087</v>
      </c>
      <c r="M911" s="191">
        <f>VLOOKUP(A911,VBMA!$A:$AF,13,0)/100</f>
        <v>0.00962</v>
      </c>
      <c r="N911" s="191">
        <f>VLOOKUP(A911,VBMA!$A:$AF,16,0)/100</f>
        <v>0.01055</v>
      </c>
      <c r="O911" s="191">
        <f>VLOOKUP(A911,VBMA!$A:$AF,19,0)/100</f>
        <v>0.01329</v>
      </c>
      <c r="P911" s="191">
        <f>VLOOKUP(A911,VBMA!$A:$AF,22,0)/100</f>
        <v>0.02156</v>
      </c>
      <c r="Q911" s="191">
        <f>VLOOKUP(A911,VBMA!$A:$AF,25,0)/100</f>
        <v>0.02444</v>
      </c>
      <c r="R911" s="191">
        <f>VLOOKUP(A911,VBMA!$A:$AF,28,0)/100</f>
        <v>0.02946</v>
      </c>
      <c r="S911" s="191">
        <f>VLOOKUP(A911,VBMA!$A:$AF,31,0)/100</f>
        <v>0.03069</v>
      </c>
    </row>
    <row r="912" ht="15.75" customHeight="1">
      <c r="A912" s="108">
        <f>VBMA!A911</f>
        <v>44399</v>
      </c>
      <c r="B912" s="148">
        <f>VLOOKUP(A912,'VNIBOR đã xử lý'!$A:$T,12,0)</f>
        <v>0.001158666262</v>
      </c>
      <c r="C912" s="148">
        <f>VLOOKUP(A912,'VNIBOR đã xử lý'!$A:$T,13,0)</f>
        <v>0.001332466201</v>
      </c>
      <c r="D912" s="148">
        <f>VLOOKUP(A912,'VNIBOR đã xử lý'!$A:$T,14,0)</f>
        <v>0.001483092815</v>
      </c>
      <c r="E912" s="148">
        <f>VLOOKUP(A912,'VNIBOR đã xử lý'!$A:$T,15,0)</f>
        <v>0.001680066079</v>
      </c>
      <c r="F912" s="148">
        <f>VLOOKUP(A912,'VNIBOR đã xử lý'!$A:$T,16,0)</f>
        <v>0.001830692693</v>
      </c>
      <c r="G912" s="148">
        <f>VLOOKUP(A912,'VNIBOR đã xử lý'!$A:$T,17,0)</f>
        <v>0.001911799332</v>
      </c>
      <c r="H912" s="148">
        <f>VLOOKUP(A912,'VNIBOR đã xử lý'!$A:$T,18,0)</f>
        <v>0.002178292572</v>
      </c>
      <c r="I912" s="148">
        <f>VLOOKUP(A912,'VNIBOR đã xử lý'!$A:$T,19,0)</f>
        <v>0.002780799028</v>
      </c>
      <c r="J912" s="191">
        <f>VLOOKUP(A912,VBMA!$A:$AF,4,0)/100</f>
        <v>0.00339</v>
      </c>
      <c r="K912" s="191">
        <f>VLOOKUP(A912,VBMA!$A:$AF,7,0)/100</f>
        <v>0.00568</v>
      </c>
      <c r="L912" s="191">
        <f>VLOOKUP(A912,VBMA!$A:$AF,10,0)/100</f>
        <v>0.00874</v>
      </c>
      <c r="M912" s="191">
        <f>VLOOKUP(A912,VBMA!$A:$AF,13,0)/100</f>
        <v>0.00965</v>
      </c>
      <c r="N912" s="191">
        <f>VLOOKUP(A912,VBMA!$A:$AF,16,0)/100</f>
        <v>0.01056</v>
      </c>
      <c r="O912" s="191">
        <f>VLOOKUP(A912,VBMA!$A:$AF,19,0)/100</f>
        <v>0.0133</v>
      </c>
      <c r="P912" s="191">
        <f>VLOOKUP(A912,VBMA!$A:$AF,22,0)/100</f>
        <v>0.02159</v>
      </c>
      <c r="Q912" s="191">
        <f>VLOOKUP(A912,VBMA!$A:$AF,25,0)/100</f>
        <v>0.02439</v>
      </c>
      <c r="R912" s="191">
        <f>VLOOKUP(A912,VBMA!$A:$AF,28,0)/100</f>
        <v>0.02946</v>
      </c>
      <c r="S912" s="191">
        <f>VLOOKUP(A912,VBMA!$A:$AF,31,0)/100</f>
        <v>0.03069</v>
      </c>
    </row>
    <row r="913" ht="15.75" customHeight="1">
      <c r="A913" s="108">
        <f>VBMA!A912</f>
        <v>44398</v>
      </c>
      <c r="B913" s="148">
        <f>VLOOKUP(A913,'VNIBOR đã xử lý'!$A:$T,12,0)</f>
        <v>0.001039053378</v>
      </c>
      <c r="C913" s="148">
        <f>VLOOKUP(A913,'VNIBOR đã xử lý'!$A:$T,13,0)</f>
        <v>0.001176886989</v>
      </c>
      <c r="D913" s="148">
        <f>VLOOKUP(A913,'VNIBOR đã xử lý'!$A:$T,14,0)</f>
        <v>0.001314720601</v>
      </c>
      <c r="E913" s="148">
        <f>VLOOKUP(A913,'VNIBOR đã xử lý'!$A:$T,15,0)</f>
        <v>0.001473759383</v>
      </c>
      <c r="F913" s="148">
        <f>VLOOKUP(A913,'VNIBOR đã xử lý'!$A:$T,16,0)</f>
        <v>0.001632798165</v>
      </c>
      <c r="G913" s="148">
        <f>VLOOKUP(A913,'VNIBOR đã xử lý'!$A:$T,17,0)</f>
        <v>0.001728221435</v>
      </c>
      <c r="H913" s="148">
        <f>VLOOKUP(A913,'VNIBOR đã xử lý'!$A:$T,18,0)</f>
        <v>0.001982683486</v>
      </c>
      <c r="I913" s="148">
        <f>VLOOKUP(A913,'VNIBOR đã xử lý'!$A:$T,19,0)</f>
        <v>0.002682454128</v>
      </c>
      <c r="J913" s="191">
        <f>VLOOKUP(A913,VBMA!$A:$AF,4,0)/100</f>
        <v>0.00339</v>
      </c>
      <c r="K913" s="191">
        <f>VLOOKUP(A913,VBMA!$A:$AF,7,0)/100</f>
        <v>0.00568</v>
      </c>
      <c r="L913" s="191">
        <f>VLOOKUP(A913,VBMA!$A:$AF,10,0)/100</f>
        <v>0.00878</v>
      </c>
      <c r="M913" s="191">
        <f>VLOOKUP(A913,VBMA!$A:$AF,13,0)/100</f>
        <v>0.00964</v>
      </c>
      <c r="N913" s="191">
        <f>VLOOKUP(A913,VBMA!$A:$AF,16,0)/100</f>
        <v>0.0105</v>
      </c>
      <c r="O913" s="191">
        <f>VLOOKUP(A913,VBMA!$A:$AF,19,0)/100</f>
        <v>0.0133</v>
      </c>
      <c r="P913" s="191">
        <f>VLOOKUP(A913,VBMA!$A:$AF,22,0)/100</f>
        <v>0.0216</v>
      </c>
      <c r="Q913" s="191">
        <f>VLOOKUP(A913,VBMA!$A:$AF,25,0)/100</f>
        <v>0.02446</v>
      </c>
      <c r="R913" s="191">
        <f>VLOOKUP(A913,VBMA!$A:$AF,28,0)/100</f>
        <v>0.02946</v>
      </c>
      <c r="S913" s="191">
        <f>VLOOKUP(A913,VBMA!$A:$AF,31,0)/100</f>
        <v>0.03069</v>
      </c>
    </row>
    <row r="914" ht="15.75" customHeight="1">
      <c r="A914" s="108">
        <f>VBMA!A913</f>
        <v>44397</v>
      </c>
      <c r="B914" s="148">
        <f>VLOOKUP(A914,'VNIBOR đã xử lý'!$A:$T,12,0)</f>
        <v>0.001061845646</v>
      </c>
      <c r="C914" s="148">
        <f>VLOOKUP(A914,'VNIBOR đã xử lý'!$A:$T,13,0)</f>
        <v>0.001215101719</v>
      </c>
      <c r="D914" s="148">
        <f>VLOOKUP(A914,'VNIBOR đã xử lý'!$A:$T,14,0)</f>
        <v>0.001379304654</v>
      </c>
      <c r="E914" s="148">
        <f>VLOOKUP(A914,'VNIBOR đã xử lý'!$A:$T,15,0)</f>
        <v>0.001543507589</v>
      </c>
      <c r="F914" s="148">
        <f>VLOOKUP(A914,'VNIBOR đã xử lý'!$A:$T,16,0)</f>
        <v>0.001685816799</v>
      </c>
      <c r="G914" s="148">
        <f>VLOOKUP(A914,'VNIBOR đã xử lý'!$A:$T,17,0)</f>
        <v>0.00178433856</v>
      </c>
      <c r="H914" s="148">
        <f>VLOOKUP(A914,'VNIBOR đã xử lý'!$A:$T,18,0)</f>
        <v>0.002047063256</v>
      </c>
      <c r="I914" s="148">
        <f>VLOOKUP(A914,'VNIBOR đã xử lý'!$A:$T,19,0)</f>
        <v>0.002714821858</v>
      </c>
      <c r="J914" s="191">
        <f>VLOOKUP(A914,VBMA!$A:$AF,4,0)/100</f>
        <v>0.00339</v>
      </c>
      <c r="K914" s="191">
        <f>VLOOKUP(A914,VBMA!$A:$AF,7,0)/100</f>
        <v>0.00568</v>
      </c>
      <c r="L914" s="191">
        <f>VLOOKUP(A914,VBMA!$A:$AF,10,0)/100</f>
        <v>0.00872</v>
      </c>
      <c r="M914" s="191">
        <f>VLOOKUP(A914,VBMA!$A:$AF,13,0)/100</f>
        <v>0.00964</v>
      </c>
      <c r="N914" s="191">
        <f>VLOOKUP(A914,VBMA!$A:$AF,16,0)/100</f>
        <v>0.01056</v>
      </c>
      <c r="O914" s="191">
        <f>VLOOKUP(A914,VBMA!$A:$AF,19,0)/100</f>
        <v>0.01331</v>
      </c>
      <c r="P914" s="191">
        <f>VLOOKUP(A914,VBMA!$A:$AF,22,0)/100</f>
        <v>0.02161</v>
      </c>
      <c r="Q914" s="191">
        <f>VLOOKUP(A914,VBMA!$A:$AF,25,0)/100</f>
        <v>0.02448</v>
      </c>
      <c r="R914" s="191">
        <f>VLOOKUP(A914,VBMA!$A:$AF,28,0)/100</f>
        <v>0.02951</v>
      </c>
      <c r="S914" s="191">
        <f>VLOOKUP(A914,VBMA!$A:$AF,31,0)/100</f>
        <v>0.0307</v>
      </c>
    </row>
    <row r="915" ht="15.75" customHeight="1">
      <c r="A915" s="108">
        <f>VBMA!A914</f>
        <v>44396</v>
      </c>
      <c r="B915" s="148">
        <f>VLOOKUP(A915,'VNIBOR đã xử lý'!$A:$T,12,0)</f>
        <v>0.001072792508</v>
      </c>
      <c r="C915" s="148">
        <f>VLOOKUP(A915,'VNIBOR đã xử lý'!$A:$T,13,0)</f>
        <v>0.001215101719</v>
      </c>
      <c r="D915" s="148">
        <f>VLOOKUP(A915,'VNIBOR đã xử lý'!$A:$T,14,0)</f>
        <v>0.001368357791</v>
      </c>
      <c r="E915" s="148">
        <f>VLOOKUP(A915,'VNIBOR đã xử lý'!$A:$T,15,0)</f>
        <v>0.001521613864</v>
      </c>
      <c r="F915" s="148">
        <f>VLOOKUP(A915,'VNIBOR đã xử lý'!$A:$T,16,0)</f>
        <v>0.001696763661</v>
      </c>
      <c r="G915" s="148">
        <f>VLOOKUP(A915,'VNIBOR đã xử lý'!$A:$T,17,0)</f>
        <v>0.00178433856</v>
      </c>
      <c r="H915" s="148">
        <f>VLOOKUP(A915,'VNIBOR đã xử lý'!$A:$T,18,0)</f>
        <v>0.002047063256</v>
      </c>
      <c r="I915" s="148">
        <f>VLOOKUP(A915,'VNIBOR đã xử lý'!$A:$T,19,0)</f>
        <v>0.002714821858</v>
      </c>
      <c r="J915" s="191">
        <f>VLOOKUP(A915,VBMA!$A:$AF,4,0)/100</f>
        <v>0.00339</v>
      </c>
      <c r="K915" s="191">
        <f>VLOOKUP(A915,VBMA!$A:$AF,7,0)/100</f>
        <v>0.00568</v>
      </c>
      <c r="L915" s="191">
        <f>VLOOKUP(A915,VBMA!$A:$AF,10,0)/100</f>
        <v>0.00871</v>
      </c>
      <c r="M915" s="191">
        <f>VLOOKUP(A915,VBMA!$A:$AF,13,0)/100</f>
        <v>0.00961</v>
      </c>
      <c r="N915" s="191">
        <f>VLOOKUP(A915,VBMA!$A:$AF,16,0)/100</f>
        <v>0.01051</v>
      </c>
      <c r="O915" s="191">
        <f>VLOOKUP(A915,VBMA!$A:$AF,19,0)/100</f>
        <v>0.01324</v>
      </c>
      <c r="P915" s="191">
        <f>VLOOKUP(A915,VBMA!$A:$AF,22,0)/100</f>
        <v>0.02158</v>
      </c>
      <c r="Q915" s="191">
        <f>VLOOKUP(A915,VBMA!$A:$AF,25,0)/100</f>
        <v>0.02449</v>
      </c>
      <c r="R915" s="191">
        <f>VLOOKUP(A915,VBMA!$A:$AF,28,0)/100</f>
        <v>0.02951</v>
      </c>
      <c r="S915" s="191">
        <f>VLOOKUP(A915,VBMA!$A:$AF,31,0)/100</f>
        <v>0.0307</v>
      </c>
    </row>
    <row r="916" ht="15.75" customHeight="1">
      <c r="A916" s="108">
        <f>VBMA!A915</f>
        <v>44393</v>
      </c>
      <c r="B916" s="148">
        <f>VLOOKUP(A916,'VNIBOR đã xử lý'!$A:$T,12,0)</f>
        <v>0.001077178365</v>
      </c>
      <c r="C916" s="148">
        <f>VLOOKUP(A916,'VNIBOR đã xử lý'!$A:$T,13,0)</f>
        <v>0.001184896201</v>
      </c>
      <c r="D916" s="148">
        <f>VLOOKUP(A916,'VNIBOR đã xử lý'!$A:$T,14,0)</f>
        <v>0.001314157605</v>
      </c>
      <c r="E916" s="148">
        <f>VLOOKUP(A916,'VNIBOR đã xử lý'!$A:$T,15,0)</f>
        <v>0.001486506143</v>
      </c>
      <c r="F916" s="148">
        <f>VLOOKUP(A916,'VNIBOR đã xử lý'!$A:$T,16,0)</f>
        <v>0.001648082898</v>
      </c>
      <c r="G916" s="148">
        <f>VLOOKUP(A916,'VNIBOR đã xử lý'!$A:$T,17,0)</f>
        <v>0.001734257167</v>
      </c>
      <c r="H916" s="148">
        <f>VLOOKUP(A916,'VNIBOR đã xử lý'!$A:$T,18,0)</f>
        <v>0.002003551758</v>
      </c>
      <c r="I916" s="148">
        <f>VLOOKUP(A916,'VNIBOR đã xử lý'!$A:$T,19,0)</f>
        <v>0.002692945912</v>
      </c>
      <c r="J916" s="191">
        <f>VLOOKUP(A916,VBMA!$A:$AF,4,0)/100</f>
        <v>0.00339</v>
      </c>
      <c r="K916" s="191">
        <f>VLOOKUP(A916,VBMA!$A:$AF,7,0)/100</f>
        <v>0.00568</v>
      </c>
      <c r="L916" s="191">
        <f>VLOOKUP(A916,VBMA!$A:$AF,10,0)/100</f>
        <v>0.00859</v>
      </c>
      <c r="M916" s="191">
        <f>VLOOKUP(A916,VBMA!$A:$AF,13,0)/100</f>
        <v>0.00953</v>
      </c>
      <c r="N916" s="191">
        <f>VLOOKUP(A916,VBMA!$A:$AF,16,0)/100</f>
        <v>0.01048</v>
      </c>
      <c r="O916" s="191">
        <f>VLOOKUP(A916,VBMA!$A:$AF,19,0)/100</f>
        <v>0.01327</v>
      </c>
      <c r="P916" s="191">
        <f>VLOOKUP(A916,VBMA!$A:$AF,22,0)/100</f>
        <v>0.02156</v>
      </c>
      <c r="Q916" s="191">
        <f>VLOOKUP(A916,VBMA!$A:$AF,25,0)/100</f>
        <v>0.02439</v>
      </c>
      <c r="R916" s="191">
        <f>VLOOKUP(A916,VBMA!$A:$AF,28,0)/100</f>
        <v>0.02943</v>
      </c>
      <c r="S916" s="191">
        <f>VLOOKUP(A916,VBMA!$A:$AF,31,0)/100</f>
        <v>0.0307</v>
      </c>
    </row>
    <row r="917" ht="15.75" customHeight="1">
      <c r="A917" s="108">
        <f>VBMA!A916</f>
        <v>44392</v>
      </c>
      <c r="B917" s="148">
        <f>VLOOKUP(A917,'VNIBOR đã xử lý'!$A:$T,12,0)</f>
        <v>0.001076306695</v>
      </c>
      <c r="C917" s="148">
        <f>VLOOKUP(A917,'VNIBOR đã xử lý'!$A:$T,13,0)</f>
        <v>0.001208099352</v>
      </c>
      <c r="D917" s="148">
        <f>VLOOKUP(A917,'VNIBOR đã xử lý'!$A:$T,14,0)</f>
        <v>0.001361857451</v>
      </c>
      <c r="E917" s="148">
        <f>VLOOKUP(A917,'VNIBOR đã xử lý'!$A:$T,15,0)</f>
        <v>0.001537580994</v>
      </c>
      <c r="F917" s="148">
        <f>VLOOKUP(A917,'VNIBOR đã xử lý'!$A:$T,16,0)</f>
        <v>0.001658390929</v>
      </c>
      <c r="G917" s="148">
        <f>VLOOKUP(A917,'VNIBOR đã xử lý'!$A:$T,17,0)</f>
        <v>0.001790183585</v>
      </c>
      <c r="H917" s="148">
        <f>VLOOKUP(A917,'VNIBOR đã xử lý'!$A:$T,18,0)</f>
        <v>0.00206475162</v>
      </c>
      <c r="I917" s="148">
        <f>VLOOKUP(A917,'VNIBOR đã xử lý'!$A:$T,19,0)</f>
        <v>0.002723714903</v>
      </c>
      <c r="J917" s="191">
        <f>VLOOKUP(A917,VBMA!$A:$AF,4,0)/100</f>
        <v>0.00339</v>
      </c>
      <c r="K917" s="191">
        <f>VLOOKUP(A917,VBMA!$A:$AF,7,0)/100</f>
        <v>0.00568</v>
      </c>
      <c r="L917" s="191">
        <f>VLOOKUP(A917,VBMA!$A:$AF,10,0)/100</f>
        <v>0.00858</v>
      </c>
      <c r="M917" s="191">
        <f>VLOOKUP(A917,VBMA!$A:$AF,13,0)/100</f>
        <v>0.00944</v>
      </c>
      <c r="N917" s="191">
        <f>VLOOKUP(A917,VBMA!$A:$AF,16,0)/100</f>
        <v>0.0103</v>
      </c>
      <c r="O917" s="191">
        <f>VLOOKUP(A917,VBMA!$A:$AF,19,0)/100</f>
        <v>0.01303</v>
      </c>
      <c r="P917" s="191">
        <f>VLOOKUP(A917,VBMA!$A:$AF,22,0)/100</f>
        <v>0.02139</v>
      </c>
      <c r="Q917" s="191">
        <f>VLOOKUP(A917,VBMA!$A:$AF,25,0)/100</f>
        <v>0.0243</v>
      </c>
      <c r="R917" s="191">
        <f>VLOOKUP(A917,VBMA!$A:$AF,28,0)/100</f>
        <v>0.02946</v>
      </c>
      <c r="S917" s="191">
        <f>VLOOKUP(A917,VBMA!$A:$AF,31,0)/100</f>
        <v>0.0307</v>
      </c>
    </row>
    <row r="918" ht="15.75" customHeight="1">
      <c r="A918" s="108">
        <f>VBMA!A917</f>
        <v>44391</v>
      </c>
      <c r="B918" s="148">
        <f>VLOOKUP(A918,'VNIBOR đã xử lý'!$A:$T,12,0)</f>
        <v>0.001049042172</v>
      </c>
      <c r="C918" s="148">
        <f>VLOOKUP(A918,'VNIBOR đã xử lý'!$A:$T,13,0)</f>
        <v>0.001177496316</v>
      </c>
      <c r="D918" s="148">
        <f>VLOOKUP(A918,'VNIBOR đã xử lý'!$A:$T,14,0)</f>
        <v>0.00130595046</v>
      </c>
      <c r="E918" s="148">
        <f>VLOOKUP(A918,'VNIBOR đã xử lý'!$A:$T,15,0)</f>
        <v>0.001498631675</v>
      </c>
      <c r="F918" s="148">
        <f>VLOOKUP(A918,'VNIBOR đã xử lý'!$A:$T,16,0)</f>
        <v>0.00169131289</v>
      </c>
      <c r="G918" s="148">
        <f>VLOOKUP(A918,'VNIBOR đã xử lý'!$A:$T,17,0)</f>
        <v>0.001766244474</v>
      </c>
      <c r="H918" s="148">
        <f>VLOOKUP(A918,'VNIBOR đã xử lý'!$A:$T,18,0)</f>
        <v>0.002055266297</v>
      </c>
      <c r="I918" s="148">
        <f>VLOOKUP(A918,'VNIBOR đã xử lý'!$A:$T,19,0)</f>
        <v>0.002718946039</v>
      </c>
      <c r="J918" s="191">
        <f>VLOOKUP(A918,VBMA!$A:$AF,4,0)/100</f>
        <v>0.00339</v>
      </c>
      <c r="K918" s="191">
        <f>VLOOKUP(A918,VBMA!$A:$AF,7,0)/100</f>
        <v>0.00568</v>
      </c>
      <c r="L918" s="191">
        <f>VLOOKUP(A918,VBMA!$A:$AF,10,0)/100</f>
        <v>0.00865</v>
      </c>
      <c r="M918" s="191">
        <f>VLOOKUP(A918,VBMA!$A:$AF,13,0)/100</f>
        <v>0.00961</v>
      </c>
      <c r="N918" s="191">
        <f>VLOOKUP(A918,VBMA!$A:$AF,16,0)/100</f>
        <v>0.01057</v>
      </c>
      <c r="O918" s="191">
        <f>VLOOKUP(A918,VBMA!$A:$AF,19,0)/100</f>
        <v>0.01323</v>
      </c>
      <c r="P918" s="191">
        <f>VLOOKUP(A918,VBMA!$A:$AF,22,0)/100</f>
        <v>0.02146</v>
      </c>
      <c r="Q918" s="191">
        <f>VLOOKUP(A918,VBMA!$A:$AF,25,0)/100</f>
        <v>0.02448</v>
      </c>
      <c r="R918" s="191">
        <f>VLOOKUP(A918,VBMA!$A:$AF,28,0)/100</f>
        <v>0.0295</v>
      </c>
      <c r="S918" s="191">
        <f>VLOOKUP(A918,VBMA!$A:$AF,31,0)/100</f>
        <v>0.0308</v>
      </c>
    </row>
    <row r="919" ht="15.75" customHeight="1">
      <c r="A919" s="108">
        <f>VBMA!A918</f>
        <v>44390</v>
      </c>
      <c r="B919" s="148">
        <f>VLOOKUP(A919,'VNIBOR đã xử lý'!$A:$T,12,0)</f>
        <v>0.001053558479</v>
      </c>
      <c r="C919" s="148">
        <f>VLOOKUP(A919,'VNIBOR đã xử lý'!$A:$T,13,0)</f>
        <v>0.001158914327</v>
      </c>
      <c r="D919" s="148">
        <f>VLOOKUP(A919,'VNIBOR đã xử lý'!$A:$T,14,0)</f>
        <v>0.001295876929</v>
      </c>
      <c r="E919" s="148">
        <f>VLOOKUP(A919,'VNIBOR đã xử lý'!$A:$T,15,0)</f>
        <v>0.001453910701</v>
      </c>
      <c r="F919" s="148">
        <f>VLOOKUP(A919,'VNIBOR đã xử lý'!$A:$T,16,0)</f>
        <v>0.001622480058</v>
      </c>
      <c r="G919" s="148">
        <f>VLOOKUP(A919,'VNIBOR đã xử lý'!$A:$T,17,0)</f>
        <v>0.001717300321</v>
      </c>
      <c r="H919" s="148">
        <f>VLOOKUP(A919,'VNIBOR đã xử lý'!$A:$T,18,0)</f>
        <v>0.001928012017</v>
      </c>
      <c r="I919" s="148">
        <f>VLOOKUP(A919,'VNIBOR đã xử lý'!$A:$T,19,0)</f>
        <v>0.002654967368</v>
      </c>
      <c r="J919" s="191">
        <f>VLOOKUP(A919,VBMA!$A:$AF,4,0)/100</f>
        <v>0.00339</v>
      </c>
      <c r="K919" s="191">
        <f>VLOOKUP(A919,VBMA!$A:$AF,7,0)/100</f>
        <v>0.00568</v>
      </c>
      <c r="L919" s="191">
        <f>VLOOKUP(A919,VBMA!$A:$AF,10,0)/100</f>
        <v>0.00875</v>
      </c>
      <c r="M919" s="191">
        <f>VLOOKUP(A919,VBMA!$A:$AF,13,0)/100</f>
        <v>0.00971</v>
      </c>
      <c r="N919" s="191">
        <f>VLOOKUP(A919,VBMA!$A:$AF,16,0)/100</f>
        <v>0.01067</v>
      </c>
      <c r="O919" s="191">
        <f>VLOOKUP(A919,VBMA!$A:$AF,19,0)/100</f>
        <v>0.01329</v>
      </c>
      <c r="P919" s="191">
        <f>VLOOKUP(A919,VBMA!$A:$AF,22,0)/100</f>
        <v>0.0217</v>
      </c>
      <c r="Q919" s="191">
        <f>VLOOKUP(A919,VBMA!$A:$AF,25,0)/100</f>
        <v>0.02453</v>
      </c>
      <c r="R919" s="191">
        <f>VLOOKUP(A919,VBMA!$A:$AF,28,0)/100</f>
        <v>0.02953</v>
      </c>
      <c r="S919" s="191">
        <f>VLOOKUP(A919,VBMA!$A:$AF,31,0)/100</f>
        <v>0.03082</v>
      </c>
    </row>
    <row r="920" ht="15.75" customHeight="1">
      <c r="A920" s="108">
        <f>VBMA!A919</f>
        <v>44389</v>
      </c>
      <c r="B920" s="148">
        <f>VLOOKUP(A920,'VNIBOR đã xử lý'!$A:$T,12,0)</f>
        <v>0.001039161714</v>
      </c>
      <c r="C920" s="148">
        <f>VLOOKUP(A920,'VNIBOR đã xử lý'!$A:$T,13,0)</f>
        <v>0.001166406006</v>
      </c>
      <c r="D920" s="148">
        <f>VLOOKUP(A920,'VNIBOR đã xử lý'!$A:$T,14,0)</f>
        <v>0.001304253988</v>
      </c>
      <c r="E920" s="148">
        <f>VLOOKUP(A920,'VNIBOR đã xử lý'!$A:$T,15,0)</f>
        <v>0.001484516734</v>
      </c>
      <c r="F920" s="148">
        <f>VLOOKUP(A920,'VNIBOR đã xử lý'!$A:$T,16,0)</f>
        <v>0.001696590554</v>
      </c>
      <c r="G920" s="148">
        <f>VLOOKUP(A920,'VNIBOR đã xử lý'!$A:$T,17,0)</f>
        <v>0.001749609008</v>
      </c>
      <c r="H920" s="148">
        <f>VLOOKUP(A920,'VNIBOR đã xử lý'!$A:$T,18,0)</f>
        <v>0.002046512355</v>
      </c>
      <c r="I920" s="148">
        <f>VLOOKUP(A920,'VNIBOR đã xử lý'!$A:$T,19,0)</f>
        <v>0.002714544886</v>
      </c>
      <c r="J920" s="191">
        <f>VLOOKUP(A920,VBMA!$A:$AF,4,0)/100</f>
        <v>0.00339</v>
      </c>
      <c r="K920" s="191">
        <f>VLOOKUP(A920,VBMA!$A:$AF,7,0)/100</f>
        <v>0.00568</v>
      </c>
      <c r="L920" s="191">
        <f>VLOOKUP(A920,VBMA!$A:$AF,10,0)/100</f>
        <v>0.0088</v>
      </c>
      <c r="M920" s="191">
        <f>VLOOKUP(A920,VBMA!$A:$AF,13,0)/100</f>
        <v>0.00976</v>
      </c>
      <c r="N920" s="191">
        <f>VLOOKUP(A920,VBMA!$A:$AF,16,0)/100</f>
        <v>0.01072</v>
      </c>
      <c r="O920" s="191">
        <f>VLOOKUP(A920,VBMA!$A:$AF,19,0)/100</f>
        <v>0.0134</v>
      </c>
      <c r="P920" s="191">
        <f>VLOOKUP(A920,VBMA!$A:$AF,22,0)/100</f>
        <v>0.02175</v>
      </c>
      <c r="Q920" s="191">
        <f>VLOOKUP(A920,VBMA!$A:$AF,25,0)/100</f>
        <v>0.02461</v>
      </c>
      <c r="R920" s="191">
        <f>VLOOKUP(A920,VBMA!$A:$AF,28,0)/100</f>
        <v>0.02953</v>
      </c>
      <c r="S920" s="191">
        <f>VLOOKUP(A920,VBMA!$A:$AF,31,0)/100</f>
        <v>0.03082</v>
      </c>
    </row>
    <row r="921" ht="15.75" customHeight="1">
      <c r="A921" s="108">
        <f>VBMA!A920</f>
        <v>44386</v>
      </c>
      <c r="B921" s="148">
        <f>VLOOKUP(A921,'VNIBOR đã xử lý'!$A:$T,12,0)</f>
        <v>0.001094686233</v>
      </c>
      <c r="C921" s="148">
        <f>VLOOKUP(A921,'VNIBOR đã xử lý'!$A:$T,13,0)</f>
        <v>0.001215101719</v>
      </c>
      <c r="D921" s="148">
        <f>VLOOKUP(A921,'VNIBOR đã xử lý'!$A:$T,14,0)</f>
        <v>0.001368357791</v>
      </c>
      <c r="E921" s="148">
        <f>VLOOKUP(A921,'VNIBOR đã xử lý'!$A:$T,15,0)</f>
        <v>0.001543507589</v>
      </c>
      <c r="F921" s="148">
        <f>VLOOKUP(A921,'VNIBOR đã xử lý'!$A:$T,16,0)</f>
        <v>0.001718657386</v>
      </c>
      <c r="G921" s="148">
        <f>VLOOKUP(A921,'VNIBOR đã xử lý'!$A:$T,17,0)</f>
        <v>0.001817179147</v>
      </c>
      <c r="H921" s="148">
        <f>VLOOKUP(A921,'VNIBOR đã xử lý'!$A:$T,18,0)</f>
        <v>0.002047063256</v>
      </c>
      <c r="I921" s="148">
        <f>VLOOKUP(A921,'VNIBOR đã xử lý'!$A:$T,19,0)</f>
        <v>0.002714821858</v>
      </c>
      <c r="J921" s="191">
        <f>VLOOKUP(A921,VBMA!$A:$AF,4,0)/100</f>
        <v>0.00339</v>
      </c>
      <c r="K921" s="191">
        <f>VLOOKUP(A921,VBMA!$A:$AF,7,0)/100</f>
        <v>0.00568</v>
      </c>
      <c r="L921" s="191">
        <f>VLOOKUP(A921,VBMA!$A:$AF,10,0)/100</f>
        <v>0.00878</v>
      </c>
      <c r="M921" s="191">
        <f>VLOOKUP(A921,VBMA!$A:$AF,13,0)/100</f>
        <v>0.00976</v>
      </c>
      <c r="N921" s="191">
        <f>VLOOKUP(A921,VBMA!$A:$AF,16,0)/100</f>
        <v>0.01075</v>
      </c>
      <c r="O921" s="191">
        <f>VLOOKUP(A921,VBMA!$A:$AF,19,0)/100</f>
        <v>0.01338</v>
      </c>
      <c r="P921" s="191">
        <f>VLOOKUP(A921,VBMA!$A:$AF,22,0)/100</f>
        <v>0.02167</v>
      </c>
      <c r="Q921" s="191">
        <f>VLOOKUP(A921,VBMA!$A:$AF,25,0)/100</f>
        <v>0.02461</v>
      </c>
      <c r="R921" s="191">
        <f>VLOOKUP(A921,VBMA!$A:$AF,28,0)/100</f>
        <v>0.02953</v>
      </c>
      <c r="S921" s="191">
        <f>VLOOKUP(A921,VBMA!$A:$AF,31,0)/100</f>
        <v>0.03082</v>
      </c>
    </row>
    <row r="922" ht="15.75" customHeight="1">
      <c r="A922" s="108">
        <f>VBMA!A921</f>
        <v>44385</v>
      </c>
      <c r="B922" s="148">
        <f>VLOOKUP(A922,'VNIBOR đã xử lý'!$A:$T,12,0)</f>
        <v>0.001091821913</v>
      </c>
      <c r="C922" s="148">
        <f>VLOOKUP(A922,'VNIBOR đã xử lý'!$A:$T,13,0)</f>
        <v>0.001177455005</v>
      </c>
      <c r="D922" s="148">
        <f>VLOOKUP(A922,'VNIBOR đã xử lý'!$A:$T,14,0)</f>
        <v>0.001348721187</v>
      </c>
      <c r="E922" s="148">
        <f>VLOOKUP(A922,'VNIBOR đã xử lý'!$A:$T,15,0)</f>
        <v>0.001562803915</v>
      </c>
      <c r="F922" s="148">
        <f>VLOOKUP(A922,'VNIBOR đã xử lý'!$A:$T,16,0)</f>
        <v>0.001701957689</v>
      </c>
      <c r="G922" s="148">
        <f>VLOOKUP(A922,'VNIBOR đã xử lý'!$A:$T,17,0)</f>
        <v>0.001776886644</v>
      </c>
      <c r="H922" s="148">
        <f>VLOOKUP(A922,'VNIBOR đã xử lý'!$A:$T,18,0)</f>
        <v>0.002033785917</v>
      </c>
      <c r="I922" s="148">
        <f>VLOOKUP(A922,'VNIBOR đã xử lý'!$A:$T,19,0)</f>
        <v>0.002708146511</v>
      </c>
      <c r="J922" s="191">
        <f>VLOOKUP(A922,VBMA!$A:$AF,4,0)/100</f>
        <v>0.00339</v>
      </c>
      <c r="K922" s="191">
        <f>VLOOKUP(A922,VBMA!$A:$AF,7,0)/100</f>
        <v>0.00567</v>
      </c>
      <c r="L922" s="191">
        <f>VLOOKUP(A922,VBMA!$A:$AF,10,0)/100</f>
        <v>0.00893</v>
      </c>
      <c r="M922" s="191">
        <f>VLOOKUP(A922,VBMA!$A:$AF,13,0)/100</f>
        <v>0.00983</v>
      </c>
      <c r="N922" s="191">
        <f>VLOOKUP(A922,VBMA!$A:$AF,16,0)/100</f>
        <v>0.01073</v>
      </c>
      <c r="O922" s="191">
        <f>VLOOKUP(A922,VBMA!$A:$AF,19,0)/100</f>
        <v>0.0133</v>
      </c>
      <c r="P922" s="191">
        <f>VLOOKUP(A922,VBMA!$A:$AF,22,0)/100</f>
        <v>0.02162</v>
      </c>
      <c r="Q922" s="191">
        <f>VLOOKUP(A922,VBMA!$A:$AF,25,0)/100</f>
        <v>0.02452</v>
      </c>
      <c r="R922" s="191">
        <f>VLOOKUP(A922,VBMA!$A:$AF,28,0)/100</f>
        <v>0.02953</v>
      </c>
      <c r="S922" s="191">
        <f>VLOOKUP(A922,VBMA!$A:$AF,31,0)/100</f>
        <v>0.03082</v>
      </c>
    </row>
    <row r="923" ht="15.75" customHeight="1">
      <c r="A923" s="108">
        <f>VBMA!A922</f>
        <v>44384</v>
      </c>
      <c r="B923" s="148">
        <f>VLOOKUP(A923,'VNIBOR đã xử lý'!$A:$T,12,0)</f>
        <v>0.001049005368</v>
      </c>
      <c r="C923" s="148">
        <f>VLOOKUP(A923,'VNIBOR đã xử lý'!$A:$T,13,0)</f>
        <v>0.001177455005</v>
      </c>
      <c r="D923" s="148">
        <f>VLOOKUP(A923,'VNIBOR đã xử lý'!$A:$T,14,0)</f>
        <v>0.001305904642</v>
      </c>
      <c r="E923" s="148">
        <f>VLOOKUP(A923,'VNIBOR đã xử lý'!$A:$T,15,0)</f>
        <v>0.001455762551</v>
      </c>
      <c r="F923" s="148">
        <f>VLOOKUP(A923,'VNIBOR đã xử lý'!$A:$T,16,0)</f>
        <v>0.001648437007</v>
      </c>
      <c r="G923" s="148">
        <f>VLOOKUP(A923,'VNIBOR đã xử lý'!$A:$T,17,0)</f>
        <v>0.001755478371</v>
      </c>
      <c r="H923" s="148">
        <f>VLOOKUP(A923,'VNIBOR đã xử lý'!$A:$T,18,0)</f>
        <v>0.002033785917</v>
      </c>
      <c r="I923" s="148">
        <f>VLOOKUP(A923,'VNIBOR đã xử lý'!$A:$T,19,0)</f>
        <v>0.002708146511</v>
      </c>
      <c r="J923" s="191">
        <f>VLOOKUP(A923,VBMA!$A:$AF,4,0)/100</f>
        <v>0.00339</v>
      </c>
      <c r="K923" s="191">
        <f>VLOOKUP(A923,VBMA!$A:$AF,7,0)/100</f>
        <v>0.00568</v>
      </c>
      <c r="L923" s="191">
        <f>VLOOKUP(A923,VBMA!$A:$AF,10,0)/100</f>
        <v>0.0089</v>
      </c>
      <c r="M923" s="191">
        <f>VLOOKUP(A923,VBMA!$A:$AF,13,0)/100</f>
        <v>0.00985</v>
      </c>
      <c r="N923" s="191">
        <f>VLOOKUP(A923,VBMA!$A:$AF,16,0)/100</f>
        <v>0.01079</v>
      </c>
      <c r="O923" s="191">
        <f>VLOOKUP(A923,VBMA!$A:$AF,19,0)/100</f>
        <v>0.01335</v>
      </c>
      <c r="P923" s="191">
        <f>VLOOKUP(A923,VBMA!$A:$AF,22,0)/100</f>
        <v>0.02167</v>
      </c>
      <c r="Q923" s="191">
        <f>VLOOKUP(A923,VBMA!$A:$AF,25,0)/100</f>
        <v>0.02451</v>
      </c>
      <c r="R923" s="191">
        <f>VLOOKUP(A923,VBMA!$A:$AF,28,0)/100</f>
        <v>0.02953</v>
      </c>
      <c r="S923" s="191">
        <f>VLOOKUP(A923,VBMA!$A:$AF,31,0)/100</f>
        <v>0.03082</v>
      </c>
    </row>
    <row r="924" ht="15.75" customHeight="1">
      <c r="A924" s="108">
        <f>VBMA!A923</f>
        <v>44383</v>
      </c>
      <c r="B924" s="148">
        <f>VLOOKUP(A924,'VNIBOR đã xử lý'!$A:$T,12,0)</f>
        <v>0.001204271461</v>
      </c>
      <c r="C924" s="148">
        <f>VLOOKUP(A924,'VNIBOR đã xử lý'!$A:$T,13,0)</f>
        <v>0.001356266888</v>
      </c>
      <c r="D924" s="148">
        <f>VLOOKUP(A924,'VNIBOR đã xử lý'!$A:$T,14,0)</f>
        <v>0.001508262316</v>
      </c>
      <c r="E924" s="148">
        <f>VLOOKUP(A924,'VNIBOR đã xử lý'!$A:$T,15,0)</f>
        <v>0.001671949699</v>
      </c>
      <c r="F924" s="148">
        <f>VLOOKUP(A924,'VNIBOR đã xử lý'!$A:$T,16,0)</f>
        <v>0.001859020994</v>
      </c>
      <c r="G924" s="148">
        <f>VLOOKUP(A924,'VNIBOR đã xử lý'!$A:$T,17,0)</f>
        <v>0.001940864685</v>
      </c>
      <c r="H924" s="148">
        <f>VLOOKUP(A924,'VNIBOR đã xử lý'!$A:$T,18,0)</f>
        <v>0.002198087716</v>
      </c>
      <c r="I924" s="148">
        <f>VLOOKUP(A924,'VNIBOR đã xử lý'!$A:$T,19,0)</f>
        <v>0.002969756807</v>
      </c>
      <c r="J924" s="191">
        <f>VLOOKUP(A924,VBMA!$A:$AF,4,0)/100</f>
        <v>0.00375</v>
      </c>
      <c r="K924" s="191">
        <f>VLOOKUP(A924,VBMA!$A:$AF,7,0)/100</f>
        <v>0.00568</v>
      </c>
      <c r="L924" s="191">
        <f>VLOOKUP(A924,VBMA!$A:$AF,10,0)/100</f>
        <v>0.00884</v>
      </c>
      <c r="M924" s="191">
        <f>VLOOKUP(A924,VBMA!$A:$AF,13,0)/100</f>
        <v>0.00984</v>
      </c>
      <c r="N924" s="191">
        <f>VLOOKUP(A924,VBMA!$A:$AF,16,0)/100</f>
        <v>0.01084</v>
      </c>
      <c r="O924" s="191">
        <f>VLOOKUP(A924,VBMA!$A:$AF,19,0)/100</f>
        <v>0.01345</v>
      </c>
      <c r="P924" s="191">
        <f>VLOOKUP(A924,VBMA!$A:$AF,22,0)/100</f>
        <v>0.02176</v>
      </c>
      <c r="Q924" s="191">
        <f>VLOOKUP(A924,VBMA!$A:$AF,25,0)/100</f>
        <v>0.02462</v>
      </c>
      <c r="R924" s="191">
        <f>VLOOKUP(A924,VBMA!$A:$AF,28,0)/100</f>
        <v>0.02958</v>
      </c>
      <c r="S924" s="191">
        <f>VLOOKUP(A924,VBMA!$A:$AF,31,0)/100</f>
        <v>0.03087</v>
      </c>
    </row>
    <row r="925" ht="15.75" customHeight="1">
      <c r="A925" s="108">
        <f>VBMA!A924</f>
        <v>44382</v>
      </c>
      <c r="B925" s="148">
        <f>VLOOKUP(A925,'VNIBOR đã xử lý'!$A:$T,12,0)</f>
        <v>0.001321834332</v>
      </c>
      <c r="C925" s="148">
        <f>VLOOKUP(A925,'VNIBOR đã xử lý'!$A:$T,13,0)</f>
        <v>0.00148094402</v>
      </c>
      <c r="D925" s="148">
        <f>VLOOKUP(A925,'VNIBOR đã xử lý'!$A:$T,14,0)</f>
        <v>0.001603336088</v>
      </c>
      <c r="E925" s="148">
        <f>VLOOKUP(A925,'VNIBOR đã xử lý'!$A:$T,15,0)</f>
        <v>0.001786924189</v>
      </c>
      <c r="F925" s="148">
        <f>VLOOKUP(A925,'VNIBOR đã xử lý'!$A:$T,16,0)</f>
        <v>0.001982751498</v>
      </c>
      <c r="G925" s="148">
        <f>VLOOKUP(A925,'VNIBOR đã xử lý'!$A:$T,17,0)</f>
        <v>0.002068425945</v>
      </c>
      <c r="H925" s="148">
        <f>VLOOKUP(A925,'VNIBOR đã xử lý'!$A:$T,18,0)</f>
        <v>0.002325449287</v>
      </c>
      <c r="I925" s="148">
        <f>VLOOKUP(A925,'VNIBOR đã xử lý'!$A:$T,19,0)</f>
        <v>0.003133236935</v>
      </c>
      <c r="J925" s="191">
        <f>VLOOKUP(A925,VBMA!$A:$AF,4,0)/100</f>
        <v>0.00395</v>
      </c>
      <c r="K925" s="191">
        <f>VLOOKUP(A925,VBMA!$A:$AF,7,0)/100</f>
        <v>0.00568</v>
      </c>
      <c r="L925" s="191">
        <f>VLOOKUP(A925,VBMA!$A:$AF,10,0)/100</f>
        <v>0.00884</v>
      </c>
      <c r="M925" s="191">
        <f>VLOOKUP(A925,VBMA!$A:$AF,13,0)/100</f>
        <v>0.00986</v>
      </c>
      <c r="N925" s="191">
        <f>VLOOKUP(A925,VBMA!$A:$AF,16,0)/100</f>
        <v>0.01087</v>
      </c>
      <c r="O925" s="191">
        <f>VLOOKUP(A925,VBMA!$A:$AF,19,0)/100</f>
        <v>0.01353</v>
      </c>
      <c r="P925" s="191">
        <f>VLOOKUP(A925,VBMA!$A:$AF,22,0)/100</f>
        <v>0.02179</v>
      </c>
      <c r="Q925" s="191">
        <f>VLOOKUP(A925,VBMA!$A:$AF,25,0)/100</f>
        <v>0.02465</v>
      </c>
      <c r="R925" s="191">
        <f>VLOOKUP(A925,VBMA!$A:$AF,28,0)/100</f>
        <v>0.02974</v>
      </c>
      <c r="S925" s="191">
        <f>VLOOKUP(A925,VBMA!$A:$AF,31,0)/100</f>
        <v>0.03087</v>
      </c>
    </row>
    <row r="926" ht="15.75" customHeight="1">
      <c r="A926" s="108">
        <f>VBMA!A925</f>
        <v>44379</v>
      </c>
      <c r="B926" s="148">
        <f>VLOOKUP(A926,'VNIBOR đã xử lý'!$A:$T,12,0)</f>
        <v>0.001419465241</v>
      </c>
      <c r="C926" s="148">
        <f>VLOOKUP(A926,'VNIBOR đã xử lý'!$A:$T,13,0)</f>
        <v>0.001672941176</v>
      </c>
      <c r="D926" s="148">
        <f>VLOOKUP(A926,'VNIBOR đã xử lý'!$A:$T,14,0)</f>
        <v>0.001787005348</v>
      </c>
      <c r="E926" s="148">
        <f>VLOOKUP(A926,'VNIBOR đã xử lý'!$A:$T,15,0)</f>
        <v>0.001939090909</v>
      </c>
      <c r="F926" s="148">
        <f>VLOOKUP(A926,'VNIBOR đã xử lý'!$A:$T,16,0)</f>
        <v>0.002116524064</v>
      </c>
      <c r="G926" s="148">
        <f>VLOOKUP(A926,'VNIBOR đã xử lý'!$A:$T,17,0)</f>
        <v>0.002243262032</v>
      </c>
      <c r="H926" s="148">
        <f>VLOOKUP(A926,'VNIBOR đã xử lý'!$A:$T,18,0)</f>
        <v>0.002420695187</v>
      </c>
      <c r="I926" s="148">
        <f>VLOOKUP(A926,'VNIBOR đã xử lý'!$A:$T,19,0)</f>
        <v>0.003181122995</v>
      </c>
      <c r="J926" s="191">
        <f>VLOOKUP(A926,VBMA!$A:$AF,4,0)/100</f>
        <v>0.00395</v>
      </c>
      <c r="K926" s="191">
        <f>VLOOKUP(A926,VBMA!$A:$AF,7,0)/100</f>
        <v>0.00568</v>
      </c>
      <c r="L926" s="191">
        <f>VLOOKUP(A926,VBMA!$A:$AF,10,0)/100</f>
        <v>0.00898</v>
      </c>
      <c r="M926" s="191">
        <f>VLOOKUP(A926,VBMA!$A:$AF,13,0)/100</f>
        <v>0.00991</v>
      </c>
      <c r="N926" s="191">
        <f>VLOOKUP(A926,VBMA!$A:$AF,16,0)/100</f>
        <v>0.01085</v>
      </c>
      <c r="O926" s="191">
        <f>VLOOKUP(A926,VBMA!$A:$AF,19,0)/100</f>
        <v>0.0135</v>
      </c>
      <c r="P926" s="191">
        <f>VLOOKUP(A926,VBMA!$A:$AF,22,0)/100</f>
        <v>0.02182</v>
      </c>
      <c r="Q926" s="191">
        <f>VLOOKUP(A926,VBMA!$A:$AF,25,0)/100</f>
        <v>0.0247</v>
      </c>
      <c r="R926" s="191">
        <f>VLOOKUP(A926,VBMA!$A:$AF,28,0)/100</f>
        <v>0.02953</v>
      </c>
      <c r="S926" s="191">
        <f>VLOOKUP(A926,VBMA!$A:$AF,31,0)/100</f>
        <v>0.03087</v>
      </c>
    </row>
    <row r="927" ht="15.75" customHeight="1">
      <c r="A927" s="108">
        <f>VBMA!A926</f>
        <v>44378</v>
      </c>
      <c r="B927" s="148">
        <f>VLOOKUP(A927,'VNIBOR đã xử lý'!$A:$T,12,0)</f>
        <v>0.00144144031</v>
      </c>
      <c r="C927" s="148">
        <f>VLOOKUP(A927,'VNIBOR đã xử lý'!$A:$T,13,0)</f>
        <v>0.001658294162</v>
      </c>
      <c r="D927" s="148">
        <f>VLOOKUP(A927,'VNIBOR đã xử lý'!$A:$T,14,0)</f>
        <v>0.001811367469</v>
      </c>
      <c r="E927" s="148">
        <f>VLOOKUP(A927,'VNIBOR đã xử lý'!$A:$T,15,0)</f>
        <v>0.001938928559</v>
      </c>
      <c r="F927" s="148">
        <f>VLOOKUP(A927,'VNIBOR đã xử lý'!$A:$T,16,0)</f>
        <v>0.002130270193</v>
      </c>
      <c r="G927" s="148">
        <f>VLOOKUP(A927,'VNIBOR đã xử lý'!$A:$T,17,0)</f>
        <v>0.002206806846</v>
      </c>
      <c r="H927" s="148">
        <f>VLOOKUP(A927,'VNIBOR đã xử lý'!$A:$T,18,0)</f>
        <v>0.002436416807</v>
      </c>
      <c r="I927" s="148">
        <f>VLOOKUP(A927,'VNIBOR đã xử lý'!$A:$T,19,0)</f>
        <v>0.003189027235</v>
      </c>
      <c r="J927" s="191">
        <f>VLOOKUP(A927,VBMA!$A:$AF,4,0)/100</f>
        <v>0.00395</v>
      </c>
      <c r="K927" s="191">
        <f>VLOOKUP(A927,VBMA!$A:$AF,7,0)/100</f>
        <v>0.00568</v>
      </c>
      <c r="L927" s="191">
        <f>VLOOKUP(A927,VBMA!$A:$AF,10,0)/100</f>
        <v>0.00893</v>
      </c>
      <c r="M927" s="191">
        <f>VLOOKUP(A927,VBMA!$A:$AF,13,0)/100</f>
        <v>0.0099</v>
      </c>
      <c r="N927" s="191">
        <f>VLOOKUP(A927,VBMA!$A:$AF,16,0)/100</f>
        <v>0.01087</v>
      </c>
      <c r="O927" s="191">
        <f>VLOOKUP(A927,VBMA!$A:$AF,19,0)/100</f>
        <v>0.01342</v>
      </c>
      <c r="P927" s="191">
        <f>VLOOKUP(A927,VBMA!$A:$AF,22,0)/100</f>
        <v>0.02196</v>
      </c>
      <c r="Q927" s="191">
        <f>VLOOKUP(A927,VBMA!$A:$AF,25,0)/100</f>
        <v>0.02483</v>
      </c>
      <c r="R927" s="191">
        <f>VLOOKUP(A927,VBMA!$A:$AF,28,0)/100</f>
        <v>0.02958</v>
      </c>
      <c r="S927" s="191">
        <f>VLOOKUP(A927,VBMA!$A:$AF,31,0)/100</f>
        <v>0.03095</v>
      </c>
    </row>
    <row r="928" ht="15.75" customHeight="1">
      <c r="A928" s="108">
        <f>VBMA!A927</f>
        <v>44377</v>
      </c>
      <c r="B928" s="148">
        <f>VLOOKUP(A928,'VNIBOR đã xử lý'!$A:$T,12,0)</f>
        <v>0.001366385705</v>
      </c>
      <c r="C928" s="148">
        <f>VLOOKUP(A928,'VNIBOR đã xử lý'!$A:$T,13,0)</f>
        <v>0.001606102495</v>
      </c>
      <c r="D928" s="148">
        <f>VLOOKUP(A928,'VNIBOR đã xử lý'!$A:$T,14,0)</f>
        <v>0.00172596089</v>
      </c>
      <c r="E928" s="148">
        <f>VLOOKUP(A928,'VNIBOR đã xử lý'!$A:$T,15,0)</f>
        <v>0.001845819285</v>
      </c>
      <c r="F928" s="148">
        <f>VLOOKUP(A928,'VNIBOR đã xử lý'!$A:$T,16,0)</f>
        <v>0.002013621038</v>
      </c>
      <c r="G928" s="148">
        <f>VLOOKUP(A928,'VNIBOR đã xử lý'!$A:$T,17,0)</f>
        <v>0.002073550236</v>
      </c>
      <c r="H928" s="148">
        <f>VLOOKUP(A928,'VNIBOR đã xử lý'!$A:$T,18,0)</f>
        <v>0.002253337829</v>
      </c>
      <c r="I928" s="148">
        <f>VLOOKUP(A928,'VNIBOR đã xử lý'!$A:$T,19,0)</f>
        <v>0.003092346595</v>
      </c>
      <c r="J928" s="191">
        <f>VLOOKUP(A928,VBMA!$A:$AF,4,0)/100</f>
        <v>0.00395</v>
      </c>
      <c r="K928" s="191">
        <f>VLOOKUP(A928,VBMA!$A:$AF,7,0)/100</f>
        <v>0.00568</v>
      </c>
      <c r="L928" s="191">
        <f>VLOOKUP(A928,VBMA!$A:$AF,10,0)/100</f>
        <v>0.00893</v>
      </c>
      <c r="M928" s="191">
        <f>VLOOKUP(A928,VBMA!$A:$AF,13,0)/100</f>
        <v>0.00992</v>
      </c>
      <c r="N928" s="191">
        <f>VLOOKUP(A928,VBMA!$A:$AF,16,0)/100</f>
        <v>0.01092</v>
      </c>
      <c r="O928" s="191">
        <f>VLOOKUP(A928,VBMA!$A:$AF,19,0)/100</f>
        <v>0.01346</v>
      </c>
      <c r="P928" s="191">
        <f>VLOOKUP(A928,VBMA!$A:$AF,22,0)/100</f>
        <v>0.02206</v>
      </c>
      <c r="Q928" s="191">
        <f>VLOOKUP(A928,VBMA!$A:$AF,25,0)/100</f>
        <v>0.02493</v>
      </c>
      <c r="R928" s="191">
        <f>VLOOKUP(A928,VBMA!$A:$AF,28,0)/100</f>
        <v>0.02958</v>
      </c>
      <c r="S928" s="191">
        <f>VLOOKUP(A928,VBMA!$A:$AF,31,0)/100</f>
        <v>0.03095</v>
      </c>
    </row>
    <row r="929" ht="15.75" customHeight="1">
      <c r="A929" s="108">
        <f>VBMA!A928</f>
        <v>44376</v>
      </c>
      <c r="B929" s="148">
        <f>VLOOKUP(A929,'VNIBOR đã xử lý'!$A:$T,12,0)</f>
        <v>0.001379126114</v>
      </c>
      <c r="C929" s="148">
        <f>VLOOKUP(A929,'VNIBOR đã xử lý'!$A:$T,13,0)</f>
        <v>0.001693663649</v>
      </c>
      <c r="D929" s="148">
        <f>VLOOKUP(A929,'VNIBOR đã xử lý'!$A:$T,14,0)</f>
        <v>0.001826737222</v>
      </c>
      <c r="E929" s="148">
        <f>VLOOKUP(A929,'VNIBOR đã xử lý'!$A:$T,15,0)</f>
        <v>0.001923518002</v>
      </c>
      <c r="F929" s="148">
        <f>VLOOKUP(A929,'VNIBOR đã xử lý'!$A:$T,16,0)</f>
        <v>0.002044493977</v>
      </c>
      <c r="G929" s="148">
        <f>VLOOKUP(A929,'VNIBOR đã xử lý'!$A:$T,17,0)</f>
        <v>0.002129177159</v>
      </c>
      <c r="H929" s="148">
        <f>VLOOKUP(A929,'VNIBOR đã xử lý'!$A:$T,18,0)</f>
        <v>0.002286445927</v>
      </c>
      <c r="I929" s="148">
        <f>VLOOKUP(A929,'VNIBOR đã xử lý'!$A:$T,19,0)</f>
        <v>0.003109082556</v>
      </c>
      <c r="J929" s="191">
        <f>VLOOKUP(A929,VBMA!$A:$AF,4,0)/100</f>
        <v>0.00395</v>
      </c>
      <c r="K929" s="191">
        <f>VLOOKUP(A929,VBMA!$A:$AF,7,0)/100</f>
        <v>0.00543</v>
      </c>
      <c r="L929" s="191">
        <f>VLOOKUP(A929,VBMA!$A:$AF,10,0)/100</f>
        <v>0.00893</v>
      </c>
      <c r="M929" s="191">
        <f>VLOOKUP(A929,VBMA!$A:$AF,13,0)/100</f>
        <v>0.0099</v>
      </c>
      <c r="N929" s="191">
        <f>VLOOKUP(A929,VBMA!$A:$AF,16,0)/100</f>
        <v>0.01087</v>
      </c>
      <c r="O929" s="191">
        <f>VLOOKUP(A929,VBMA!$A:$AF,19,0)/100</f>
        <v>0.01348</v>
      </c>
      <c r="P929" s="191">
        <f>VLOOKUP(A929,VBMA!$A:$AF,22,0)/100</f>
        <v>0.02211</v>
      </c>
      <c r="Q929" s="191">
        <f>VLOOKUP(A929,VBMA!$A:$AF,25,0)/100</f>
        <v>0.02499</v>
      </c>
      <c r="R929" s="191">
        <f>VLOOKUP(A929,VBMA!$A:$AF,28,0)/100</f>
        <v>0.0295</v>
      </c>
      <c r="S929" s="191">
        <f>VLOOKUP(A929,VBMA!$A:$AF,31,0)/100</f>
        <v>0.03094</v>
      </c>
    </row>
    <row r="930" ht="15.75" customHeight="1">
      <c r="A930" s="108">
        <f>VBMA!A929</f>
        <v>44375</v>
      </c>
      <c r="B930" s="148">
        <f>VLOOKUP(A930,'VNIBOR đã xử lý'!$A:$T,12,0)</f>
        <v>0.001565472416</v>
      </c>
      <c r="C930" s="148">
        <f>VLOOKUP(A930,'VNIBOR đã xử lý'!$A:$T,13,0)</f>
        <v>0.001790900444</v>
      </c>
      <c r="D930" s="148">
        <f>VLOOKUP(A930,'VNIBOR đã xử lý'!$A:$T,14,0)</f>
        <v>0.001916138237</v>
      </c>
      <c r="E930" s="148">
        <f>VLOOKUP(A930,'VNIBOR đã xử lý'!$A:$T,15,0)</f>
        <v>0.002003804692</v>
      </c>
      <c r="F930" s="148">
        <f>VLOOKUP(A930,'VNIBOR đã xử lý'!$A:$T,16,0)</f>
        <v>0.002091471148</v>
      </c>
      <c r="G930" s="148">
        <f>VLOOKUP(A930,'VNIBOR đã xử lý'!$A:$T,17,0)</f>
        <v>0.002204185162</v>
      </c>
      <c r="H930" s="148">
        <f>VLOOKUP(A930,'VNIBOR đã xử lý'!$A:$T,18,0)</f>
        <v>0.002354470514</v>
      </c>
      <c r="I930" s="148">
        <f>VLOOKUP(A930,'VNIBOR đã xử lý'!$A:$T,19,0)</f>
        <v>0.003143468611</v>
      </c>
      <c r="J930" s="191">
        <f>VLOOKUP(A930,VBMA!$A:$AF,4,0)/100</f>
        <v>0.00395</v>
      </c>
      <c r="K930" s="191">
        <f>VLOOKUP(A930,VBMA!$A:$AF,7,0)/100</f>
        <v>0.00543</v>
      </c>
      <c r="L930" s="191">
        <f>VLOOKUP(A930,VBMA!$A:$AF,10,0)/100</f>
        <v>0.00892</v>
      </c>
      <c r="M930" s="191">
        <f>VLOOKUP(A930,VBMA!$A:$AF,13,0)/100</f>
        <v>0.00992</v>
      </c>
      <c r="N930" s="191">
        <f>VLOOKUP(A930,VBMA!$A:$AF,16,0)/100</f>
        <v>0.01092</v>
      </c>
      <c r="O930" s="191">
        <f>VLOOKUP(A930,VBMA!$A:$AF,19,0)/100</f>
        <v>0.0135</v>
      </c>
      <c r="P930" s="191">
        <f>VLOOKUP(A930,VBMA!$A:$AF,22,0)/100</f>
        <v>0.02223</v>
      </c>
      <c r="Q930" s="191">
        <f>VLOOKUP(A930,VBMA!$A:$AF,25,0)/100</f>
        <v>0.02504</v>
      </c>
      <c r="R930" s="191">
        <f>VLOOKUP(A930,VBMA!$A:$AF,28,0)/100</f>
        <v>0.02934</v>
      </c>
      <c r="S930" s="191">
        <f>VLOOKUP(A930,VBMA!$A:$AF,31,0)/100</f>
        <v>0.03084</v>
      </c>
    </row>
    <row r="931" ht="15.75" customHeight="1">
      <c r="A931" s="108">
        <f>VBMA!A930</f>
        <v>44372</v>
      </c>
      <c r="B931" s="148">
        <f>VLOOKUP(A931,'VNIBOR đã xử lý'!$A:$T,12,0)</f>
        <v>0.001410639164</v>
      </c>
      <c r="C931" s="148">
        <f>VLOOKUP(A931,'VNIBOR đã xử lý'!$A:$T,13,0)</f>
        <v>0.00155170308</v>
      </c>
      <c r="D931" s="148">
        <f>VLOOKUP(A931,'VNIBOR đã xử lý'!$A:$T,14,0)</f>
        <v>0.001657501018</v>
      </c>
      <c r="E931" s="148">
        <f>VLOOKUP(A931,'VNIBOR đã xử lý'!$A:$T,15,0)</f>
        <v>0.001810320261</v>
      </c>
      <c r="F931" s="148">
        <f>VLOOKUP(A931,'VNIBOR đã xử lý'!$A:$T,16,0)</f>
        <v>0.001951384177</v>
      </c>
      <c r="G931" s="148">
        <f>VLOOKUP(A931,'VNIBOR đã xử lý'!$A:$T,17,0)</f>
        <v>0.002057182114</v>
      </c>
      <c r="H931" s="148">
        <f>VLOOKUP(A931,'VNIBOR đã xử lý'!$A:$T,18,0)</f>
        <v>0.00223351201</v>
      </c>
      <c r="I931" s="148">
        <f>VLOOKUP(A931,'VNIBOR đã xử lý'!$A:$T,19,0)</f>
        <v>0.003032874203</v>
      </c>
      <c r="J931" s="191">
        <f>VLOOKUP(A931,VBMA!$A:$AF,4,0)/100</f>
        <v>0.00385</v>
      </c>
      <c r="K931" s="191">
        <f>VLOOKUP(A931,VBMA!$A:$AF,7,0)/100</f>
        <v>0.00543</v>
      </c>
      <c r="L931" s="191">
        <f>VLOOKUP(A931,VBMA!$A:$AF,10,0)/100</f>
        <v>0.00888</v>
      </c>
      <c r="M931" s="191">
        <f>VLOOKUP(A931,VBMA!$A:$AF,13,0)/100</f>
        <v>0.0099</v>
      </c>
      <c r="N931" s="191">
        <f>VLOOKUP(A931,VBMA!$A:$AF,16,0)/100</f>
        <v>0.01091</v>
      </c>
      <c r="O931" s="191">
        <f>VLOOKUP(A931,VBMA!$A:$AF,19,0)/100</f>
        <v>0.01336</v>
      </c>
      <c r="P931" s="191">
        <f>VLOOKUP(A931,VBMA!$A:$AF,22,0)/100</f>
        <v>0.02219</v>
      </c>
      <c r="Q931" s="191">
        <f>VLOOKUP(A931,VBMA!$A:$AF,25,0)/100</f>
        <v>0.02505</v>
      </c>
      <c r="R931" s="191">
        <f>VLOOKUP(A931,VBMA!$A:$AF,28,0)/100</f>
        <v>0.0293</v>
      </c>
      <c r="S931" s="191">
        <f>VLOOKUP(A931,VBMA!$A:$AF,31,0)/100</f>
        <v>0.03081</v>
      </c>
    </row>
    <row r="932" ht="15.75" customHeight="1">
      <c r="A932" s="108">
        <f>VBMA!A931</f>
        <v>44371</v>
      </c>
      <c r="B932" s="148">
        <f>VLOOKUP(A932,'VNIBOR đã xử lý'!$A:$T,12,0)</f>
        <v>0.00144943995</v>
      </c>
      <c r="C932" s="148">
        <f>VLOOKUP(A932,'VNIBOR đã xử lý'!$A:$T,13,0)</f>
        <v>0.001665059116</v>
      </c>
      <c r="D932" s="148">
        <f>VLOOKUP(A932,'VNIBOR đã xử lý'!$A:$T,14,0)</f>
        <v>0.001736932172</v>
      </c>
      <c r="E932" s="148">
        <f>VLOOKUP(A932,'VNIBOR đã xử lý'!$A:$T,15,0)</f>
        <v>0.001904635968</v>
      </c>
      <c r="F932" s="148">
        <f>VLOOKUP(A932,'VNIBOR đã xử lý'!$A:$T,16,0)</f>
        <v>0.002012445551</v>
      </c>
      <c r="G932" s="148">
        <f>VLOOKUP(A932,'VNIBOR đã xử lý'!$A:$T,17,0)</f>
        <v>0.002108276291</v>
      </c>
      <c r="H932" s="148">
        <f>VLOOKUP(A932,'VNIBOR đã xử lý'!$A:$T,18,0)</f>
        <v>0.002323895457</v>
      </c>
      <c r="I932" s="148">
        <f>VLOOKUP(A932,'VNIBOR đã xử lý'!$A:$T,19,0)</f>
        <v>0.003078562539</v>
      </c>
      <c r="J932" s="191">
        <f>VLOOKUP(A932,VBMA!$A:$AF,4,0)/100</f>
        <v>0.00385</v>
      </c>
      <c r="K932" s="191">
        <f>VLOOKUP(A932,VBMA!$A:$AF,7,0)/100</f>
        <v>0.0053</v>
      </c>
      <c r="L932" s="191">
        <f>VLOOKUP(A932,VBMA!$A:$AF,10,0)/100</f>
        <v>0.00888</v>
      </c>
      <c r="M932" s="191">
        <f>VLOOKUP(A932,VBMA!$A:$AF,13,0)/100</f>
        <v>0.00992</v>
      </c>
      <c r="N932" s="191">
        <f>VLOOKUP(A932,VBMA!$A:$AF,16,0)/100</f>
        <v>0.01096</v>
      </c>
      <c r="O932" s="191">
        <f>VLOOKUP(A932,VBMA!$A:$AF,19,0)/100</f>
        <v>0.01338</v>
      </c>
      <c r="P932" s="191">
        <f>VLOOKUP(A932,VBMA!$A:$AF,22,0)/100</f>
        <v>0.02207</v>
      </c>
      <c r="Q932" s="191">
        <f>VLOOKUP(A932,VBMA!$A:$AF,25,0)/100</f>
        <v>0.02474</v>
      </c>
      <c r="R932" s="191">
        <f>VLOOKUP(A932,VBMA!$A:$AF,28,0)/100</f>
        <v>0.0293</v>
      </c>
      <c r="S932" s="191">
        <f>VLOOKUP(A932,VBMA!$A:$AF,31,0)/100</f>
        <v>0.03081</v>
      </c>
    </row>
    <row r="933" ht="15.75" customHeight="1">
      <c r="A933" s="108">
        <f>VBMA!A932</f>
        <v>44370</v>
      </c>
      <c r="B933" s="148">
        <f>VLOOKUP(A933,'VNIBOR đã xử lý'!$A:$T,12,0)</f>
        <v>0.001243718593</v>
      </c>
      <c r="C933" s="148">
        <f>VLOOKUP(A933,'VNIBOR đã xử lý'!$A:$T,13,0)</f>
        <v>0.001503768844</v>
      </c>
      <c r="D933" s="148">
        <f>VLOOKUP(A933,'VNIBOR đã xử lý'!$A:$T,14,0)</f>
        <v>0.001616834171</v>
      </c>
      <c r="E933" s="148">
        <f>VLOOKUP(A933,'VNIBOR đã xử lý'!$A:$T,15,0)</f>
        <v>0.001752512563</v>
      </c>
      <c r="F933" s="148">
        <f>VLOOKUP(A933,'VNIBOR đã xử lý'!$A:$T,16,0)</f>
        <v>0.001797738693</v>
      </c>
      <c r="G933" s="148">
        <f>VLOOKUP(A933,'VNIBOR đã xử lý'!$A:$T,17,0)</f>
        <v>0.001899497487</v>
      </c>
      <c r="H933" s="148">
        <f>VLOOKUP(A933,'VNIBOR đã xử lý'!$A:$T,18,0)</f>
        <v>0.002295226131</v>
      </c>
      <c r="I933" s="148">
        <f>VLOOKUP(A933,'VNIBOR đã xử lý'!$A:$T,19,0)</f>
        <v>0.003064070352</v>
      </c>
      <c r="J933" s="191">
        <f>VLOOKUP(A933,VBMA!$A:$AF,4,0)/100</f>
        <v>0.00385</v>
      </c>
      <c r="K933" s="191">
        <f>VLOOKUP(A933,VBMA!$A:$AF,7,0)/100</f>
        <v>0.00528</v>
      </c>
      <c r="L933" s="191">
        <f>VLOOKUP(A933,VBMA!$A:$AF,10,0)/100</f>
        <v>0.00878</v>
      </c>
      <c r="M933" s="191">
        <f>VLOOKUP(A933,VBMA!$A:$AF,13,0)/100</f>
        <v>0.00986</v>
      </c>
      <c r="N933" s="191">
        <f>VLOOKUP(A933,VBMA!$A:$AF,16,0)/100</f>
        <v>0.01095</v>
      </c>
      <c r="O933" s="191">
        <f>VLOOKUP(A933,VBMA!$A:$AF,19,0)/100</f>
        <v>0.01318</v>
      </c>
      <c r="P933" s="191">
        <f>VLOOKUP(A933,VBMA!$A:$AF,22,0)/100</f>
        <v>0.02196</v>
      </c>
      <c r="Q933" s="191">
        <f>VLOOKUP(A933,VBMA!$A:$AF,25,0)/100</f>
        <v>0.02471</v>
      </c>
      <c r="R933" s="191">
        <f>VLOOKUP(A933,VBMA!$A:$AF,28,0)/100</f>
        <v>0.0293</v>
      </c>
      <c r="S933" s="191">
        <f>VLOOKUP(A933,VBMA!$A:$AF,31,0)/100</f>
        <v>0.03081</v>
      </c>
    </row>
    <row r="934" ht="15.75" customHeight="1">
      <c r="A934" s="108">
        <f>VBMA!A933</f>
        <v>44369</v>
      </c>
      <c r="B934" s="148">
        <f>VLOOKUP(A934,'VNIBOR đã xử lý'!$A:$T,12,0)</f>
        <v>0.001325047801</v>
      </c>
      <c r="C934" s="148">
        <f>VLOOKUP(A934,'VNIBOR đã xử lý'!$A:$T,13,0)</f>
        <v>0.001514340344</v>
      </c>
      <c r="D934" s="148">
        <f>VLOOKUP(A934,'VNIBOR đã xử lý'!$A:$T,14,0)</f>
        <v>0.0016208174</v>
      </c>
      <c r="E934" s="148">
        <f>VLOOKUP(A934,'VNIBOR đã xử lý'!$A:$T,15,0)</f>
        <v>0.001774617591</v>
      </c>
      <c r="F934" s="148">
        <f>VLOOKUP(A934,'VNIBOR đã xử lý'!$A:$T,16,0)</f>
        <v>0.00195207935</v>
      </c>
      <c r="G934" s="148">
        <f>VLOOKUP(A934,'VNIBOR đã xử lý'!$A:$T,17,0)</f>
        <v>0.002070387189</v>
      </c>
      <c r="H934" s="148">
        <f>VLOOKUP(A934,'VNIBOR đã xử lý'!$A:$T,18,0)</f>
        <v>0.002318833652</v>
      </c>
      <c r="I934" s="148">
        <f>VLOOKUP(A934,'VNIBOR đã xử lý'!$A:$T,19,0)</f>
        <v>0.003076003824</v>
      </c>
      <c r="J934" s="191">
        <f>VLOOKUP(A934,VBMA!$A:$AF,4,0)/100</f>
        <v>0.00385</v>
      </c>
      <c r="K934" s="191">
        <f>VLOOKUP(A934,VBMA!$A:$AF,7,0)/100</f>
        <v>0.00562</v>
      </c>
      <c r="L934" s="191">
        <f>VLOOKUP(A934,VBMA!$A:$AF,10,0)/100</f>
        <v>0.00874</v>
      </c>
      <c r="M934" s="191">
        <f>VLOOKUP(A934,VBMA!$A:$AF,13,0)/100</f>
        <v>0.00982</v>
      </c>
      <c r="N934" s="191">
        <f>VLOOKUP(A934,VBMA!$A:$AF,16,0)/100</f>
        <v>0.0109</v>
      </c>
      <c r="O934" s="191">
        <f>VLOOKUP(A934,VBMA!$A:$AF,19,0)/100</f>
        <v>0.01312</v>
      </c>
      <c r="P934" s="191">
        <f>VLOOKUP(A934,VBMA!$A:$AF,22,0)/100</f>
        <v>0.02182</v>
      </c>
      <c r="Q934" s="191">
        <f>VLOOKUP(A934,VBMA!$A:$AF,25,0)/100</f>
        <v>0.02466</v>
      </c>
      <c r="R934" s="191">
        <f>VLOOKUP(A934,VBMA!$A:$AF,28,0)/100</f>
        <v>0.0293</v>
      </c>
      <c r="S934" s="191">
        <f>VLOOKUP(A934,VBMA!$A:$AF,31,0)/100</f>
        <v>0.03081</v>
      </c>
    </row>
    <row r="935" ht="15.75" customHeight="1">
      <c r="A935" s="108">
        <f>VBMA!A934</f>
        <v>44368</v>
      </c>
      <c r="B935" s="148">
        <f>VLOOKUP(A935,'VNIBOR đã xử lý'!$A:$T,12,0)</f>
        <v>0.001382290562</v>
      </c>
      <c r="C935" s="148">
        <f>VLOOKUP(A935,'VNIBOR đã xử lý'!$A:$T,13,0)</f>
        <v>0.001583351007</v>
      </c>
      <c r="D935" s="148">
        <f>VLOOKUP(A935,'VNIBOR đã xử lý'!$A:$T,14,0)</f>
        <v>0.001696447508</v>
      </c>
      <c r="E935" s="148">
        <f>VLOOKUP(A935,'VNIBOR đã xử lý'!$A:$T,15,0)</f>
        <v>0.00185980912</v>
      </c>
      <c r="F935" s="148">
        <f>VLOOKUP(A935,'VNIBOR đã xử lý'!$A:$T,16,0)</f>
        <v>0.002048303287</v>
      </c>
      <c r="G935" s="148">
        <f>VLOOKUP(A935,'VNIBOR đã xử lý'!$A:$T,17,0)</f>
        <v>0.002199098621</v>
      </c>
      <c r="H935" s="148">
        <f>VLOOKUP(A935,'VNIBOR đã xử lý'!$A:$T,18,0)</f>
        <v>0.002425291622</v>
      </c>
      <c r="I935" s="148">
        <f>VLOOKUP(A935,'VNIBOR đã xử lý'!$A:$T,19,0)</f>
        <v>0.003179268293</v>
      </c>
      <c r="J935" s="191">
        <f>VLOOKUP(A935,VBMA!$A:$AF,4,0)/100</f>
        <v>0.00395</v>
      </c>
      <c r="K935" s="191">
        <f>VLOOKUP(A935,VBMA!$A:$AF,7,0)/100</f>
        <v>0.00563</v>
      </c>
      <c r="L935" s="191">
        <f>VLOOKUP(A935,VBMA!$A:$AF,10,0)/100</f>
        <v>0.00881</v>
      </c>
      <c r="M935" s="191">
        <f>VLOOKUP(A935,VBMA!$A:$AF,13,0)/100</f>
        <v>0.00984</v>
      </c>
      <c r="N935" s="191">
        <f>VLOOKUP(A935,VBMA!$A:$AF,16,0)/100</f>
        <v>0.01087</v>
      </c>
      <c r="O935" s="191">
        <f>VLOOKUP(A935,VBMA!$A:$AF,19,0)/100</f>
        <v>0.01315</v>
      </c>
      <c r="P935" s="191">
        <f>VLOOKUP(A935,VBMA!$A:$AF,22,0)/100</f>
        <v>0.02187</v>
      </c>
      <c r="Q935" s="191">
        <f>VLOOKUP(A935,VBMA!$A:$AF,25,0)/100</f>
        <v>0.02456</v>
      </c>
      <c r="R935" s="191">
        <f>VLOOKUP(A935,VBMA!$A:$AF,28,0)/100</f>
        <v>0.0293</v>
      </c>
      <c r="S935" s="191">
        <f>VLOOKUP(A935,VBMA!$A:$AF,31,0)/100</f>
        <v>0.03081</v>
      </c>
    </row>
    <row r="936" ht="15.75" customHeight="1">
      <c r="A936" s="108">
        <f>VBMA!A935</f>
        <v>44365</v>
      </c>
      <c r="B936" s="148">
        <f>VLOOKUP(A936,'VNIBOR đã xử lý'!$A:$T,12,0)</f>
        <v>0.001327325703</v>
      </c>
      <c r="C936" s="148">
        <f>VLOOKUP(A936,'VNIBOR đã xử lý'!$A:$T,13,0)</f>
        <v>0.001550614139</v>
      </c>
      <c r="D936" s="148">
        <f>VLOOKUP(A936,'VNIBOR đã xử lý'!$A:$T,14,0)</f>
        <v>0.00167466327</v>
      </c>
      <c r="E936" s="148">
        <f>VLOOKUP(A936,'VNIBOR đã xử lý'!$A:$T,15,0)</f>
        <v>0.001897951706</v>
      </c>
      <c r="F936" s="148">
        <f>VLOOKUP(A936,'VNIBOR đã xử lý'!$A:$T,16,0)</f>
        <v>0.00207162049</v>
      </c>
      <c r="G936" s="148">
        <f>VLOOKUP(A936,'VNIBOR đã xử lý'!$A:$T,17,0)</f>
        <v>0.002220479447</v>
      </c>
      <c r="H936" s="148">
        <f>VLOOKUP(A936,'VNIBOR đã xử lý'!$A:$T,18,0)</f>
        <v>0.002344528578</v>
      </c>
      <c r="I936" s="148">
        <f>VLOOKUP(A936,'VNIBOR đã xử lý'!$A:$T,19,0)</f>
        <v>0.003138443018</v>
      </c>
      <c r="J936" s="191">
        <f>VLOOKUP(A936,VBMA!$A:$AF,4,0)/100</f>
        <v>0.00395</v>
      </c>
      <c r="K936" s="191">
        <f>VLOOKUP(A936,VBMA!$A:$AF,7,0)/100</f>
        <v>0.00555</v>
      </c>
      <c r="L936" s="191">
        <f>VLOOKUP(A936,VBMA!$A:$AF,10,0)/100</f>
        <v>0.00877</v>
      </c>
      <c r="M936" s="191">
        <f>VLOOKUP(A936,VBMA!$A:$AF,13,0)/100</f>
        <v>0.00982</v>
      </c>
      <c r="N936" s="191">
        <f>VLOOKUP(A936,VBMA!$A:$AF,16,0)/100</f>
        <v>0.01088</v>
      </c>
      <c r="O936" s="191">
        <f>VLOOKUP(A936,VBMA!$A:$AF,19,0)/100</f>
        <v>0.01318</v>
      </c>
      <c r="P936" s="191">
        <f>VLOOKUP(A936,VBMA!$A:$AF,22,0)/100</f>
        <v>0.02169</v>
      </c>
      <c r="Q936" s="191">
        <f>VLOOKUP(A936,VBMA!$A:$AF,25,0)/100</f>
        <v>0.02453</v>
      </c>
      <c r="R936" s="191">
        <f>VLOOKUP(A936,VBMA!$A:$AF,28,0)/100</f>
        <v>0.0293</v>
      </c>
      <c r="S936" s="191">
        <f>VLOOKUP(A936,VBMA!$A:$AF,31,0)/100</f>
        <v>0.03081</v>
      </c>
    </row>
    <row r="937" ht="15.75" customHeight="1">
      <c r="A937" s="108">
        <f>VBMA!A936</f>
        <v>44364</v>
      </c>
      <c r="B937" s="148">
        <f>VLOOKUP(A937,'VNIBOR đã xử lý'!$A:$T,12,0)</f>
        <v>0.001257406656</v>
      </c>
      <c r="C937" s="148">
        <f>VLOOKUP(A937,'VNIBOR đã xử lý'!$A:$T,13,0)</f>
        <v>0.001479301948</v>
      </c>
      <c r="D937" s="148">
        <f>VLOOKUP(A937,'VNIBOR đã xử lý'!$A:$T,14,0)</f>
        <v>0.001590249594</v>
      </c>
      <c r="E937" s="148">
        <f>VLOOKUP(A937,'VNIBOR đã xử lý'!$A:$T,15,0)</f>
        <v>0.001775162338</v>
      </c>
      <c r="F937" s="148">
        <f>VLOOKUP(A937,'VNIBOR đã xử lý'!$A:$T,16,0)</f>
        <v>0.002021712662</v>
      </c>
      <c r="G937" s="148">
        <f>VLOOKUP(A937,'VNIBOR đã xử lý'!$A:$T,17,0)</f>
        <v>0.002157315341</v>
      </c>
      <c r="H937" s="148">
        <f>VLOOKUP(A937,'VNIBOR đã xử lý'!$A:$T,18,0)</f>
        <v>0.002329900568</v>
      </c>
      <c r="I937" s="148">
        <f>VLOOKUP(A937,'VNIBOR đã xử lý'!$A:$T,19,0)</f>
        <v>0.003180499188</v>
      </c>
      <c r="J937" s="191">
        <f>VLOOKUP(A937,VBMA!$A:$AF,4,0)/100</f>
        <v>0.00405</v>
      </c>
      <c r="K937" s="191">
        <f>VLOOKUP(A937,VBMA!$A:$AF,7,0)/100</f>
        <v>0.00554</v>
      </c>
      <c r="L937" s="191">
        <f>VLOOKUP(A937,VBMA!$A:$AF,10,0)/100</f>
        <v>0.00882</v>
      </c>
      <c r="M937" s="191">
        <f>VLOOKUP(A937,VBMA!$A:$AF,13,0)/100</f>
        <v>0.00985</v>
      </c>
      <c r="N937" s="191">
        <f>VLOOKUP(A937,VBMA!$A:$AF,16,0)/100</f>
        <v>0.01088</v>
      </c>
      <c r="O937" s="191">
        <f>VLOOKUP(A937,VBMA!$A:$AF,19,0)/100</f>
        <v>0.01324</v>
      </c>
      <c r="P937" s="191">
        <f>VLOOKUP(A937,VBMA!$A:$AF,22,0)/100</f>
        <v>0.02186</v>
      </c>
      <c r="Q937" s="191">
        <f>VLOOKUP(A937,VBMA!$A:$AF,25,0)/100</f>
        <v>0.02465</v>
      </c>
      <c r="R937" s="191">
        <f>VLOOKUP(A937,VBMA!$A:$AF,28,0)/100</f>
        <v>0.0293</v>
      </c>
      <c r="S937" s="191">
        <f>VLOOKUP(A937,VBMA!$A:$AF,31,0)/100</f>
        <v>0.03081</v>
      </c>
    </row>
    <row r="938" ht="15.75" customHeight="1">
      <c r="A938" s="108">
        <f>VBMA!A937</f>
        <v>44363</v>
      </c>
      <c r="B938" s="148">
        <f>VLOOKUP(A938,'VNIBOR đã xử lý'!$A:$T,12,0)</f>
        <v>0.001314209968</v>
      </c>
      <c r="C938" s="148">
        <f>VLOOKUP(A938,'VNIBOR đã xử lý'!$A:$T,13,0)</f>
        <v>0.001571898197</v>
      </c>
      <c r="D938" s="148">
        <f>VLOOKUP(A938,'VNIBOR đã xử lý'!$A:$T,14,0)</f>
        <v>0.001713626723</v>
      </c>
      <c r="E938" s="148">
        <f>VLOOKUP(A938,'VNIBOR đã xử lý'!$A:$T,15,0)</f>
        <v>0.001932661718</v>
      </c>
      <c r="F938" s="148">
        <f>VLOOKUP(A938,'VNIBOR đã xử lý'!$A:$T,16,0)</f>
        <v>0.002138812301</v>
      </c>
      <c r="G938" s="148">
        <f>VLOOKUP(A938,'VNIBOR đã xử lý'!$A:$T,17,0)</f>
        <v>0.002267656416</v>
      </c>
      <c r="H938" s="148">
        <f>VLOOKUP(A938,'VNIBOR đã xử lý'!$A:$T,18,0)</f>
        <v>0.00248669141</v>
      </c>
      <c r="I938" s="148">
        <f>VLOOKUP(A938,'VNIBOR đã xử lý'!$A:$T,19,0)</f>
        <v>0.003259756098</v>
      </c>
      <c r="J938" s="191">
        <f>VLOOKUP(A938,VBMA!$A:$AF,4,0)/100</f>
        <v>0.00405</v>
      </c>
      <c r="K938" s="191">
        <f>VLOOKUP(A938,VBMA!$A:$AF,7,0)/100</f>
        <v>0.00567</v>
      </c>
      <c r="L938" s="191">
        <f>VLOOKUP(A938,VBMA!$A:$AF,10,0)/100</f>
        <v>0.00883</v>
      </c>
      <c r="M938" s="191">
        <f>VLOOKUP(A938,VBMA!$A:$AF,13,0)/100</f>
        <v>0.00987</v>
      </c>
      <c r="N938" s="191">
        <f>VLOOKUP(A938,VBMA!$A:$AF,16,0)/100</f>
        <v>0.01091</v>
      </c>
      <c r="O938" s="191">
        <f>VLOOKUP(A938,VBMA!$A:$AF,19,0)/100</f>
        <v>0.01342</v>
      </c>
      <c r="P938" s="191">
        <f>VLOOKUP(A938,VBMA!$A:$AF,22,0)/100</f>
        <v>0.02188</v>
      </c>
      <c r="Q938" s="191">
        <f>VLOOKUP(A938,VBMA!$A:$AF,25,0)/100</f>
        <v>0.02467</v>
      </c>
      <c r="R938" s="191">
        <f>VLOOKUP(A938,VBMA!$A:$AF,28,0)/100</f>
        <v>0.0293</v>
      </c>
      <c r="S938" s="191">
        <f>VLOOKUP(A938,VBMA!$A:$AF,31,0)/100</f>
        <v>0.03081</v>
      </c>
    </row>
    <row r="939" ht="15.75" customHeight="1">
      <c r="A939" s="108">
        <f>VBMA!A938</f>
        <v>44362</v>
      </c>
      <c r="B939" s="148">
        <f>VLOOKUP(A939,'VNIBOR đã xử lý'!$A:$T,12,0)</f>
        <v>0.001335729387</v>
      </c>
      <c r="C939" s="148">
        <f>VLOOKUP(A939,'VNIBOR đã xử lý'!$A:$T,13,0)</f>
        <v>0.001579756871</v>
      </c>
      <c r="D939" s="148">
        <f>VLOOKUP(A939,'VNIBOR đã xử lý'!$A:$T,14,0)</f>
        <v>0.001695348837</v>
      </c>
      <c r="E939" s="148">
        <f>VLOOKUP(A939,'VNIBOR đã xử lý'!$A:$T,15,0)</f>
        <v>0.001965063425</v>
      </c>
      <c r="F939" s="148">
        <f>VLOOKUP(A939,'VNIBOR đã xử lý'!$A:$T,16,0)</f>
        <v>0.002157716702</v>
      </c>
      <c r="G939" s="148">
        <f>VLOOKUP(A939,'VNIBOR đã xử lý'!$A:$T,17,0)</f>
        <v>0.002298995772</v>
      </c>
      <c r="H939" s="148">
        <f>VLOOKUP(A939,'VNIBOR đã xử lý'!$A:$T,18,0)</f>
        <v>0.002491649049</v>
      </c>
      <c r="I939" s="148">
        <f>VLOOKUP(A939,'VNIBOR đã xử lý'!$A:$T,19,0)</f>
        <v>0.003262262156</v>
      </c>
      <c r="J939" s="191">
        <f>VLOOKUP(A939,VBMA!$A:$AF,4,0)/100</f>
        <v>0.00405</v>
      </c>
      <c r="K939" s="191">
        <f>VLOOKUP(A939,VBMA!$A:$AF,7,0)/100</f>
        <v>0.00567</v>
      </c>
      <c r="L939" s="191">
        <f>VLOOKUP(A939,VBMA!$A:$AF,10,0)/100</f>
        <v>0.00887</v>
      </c>
      <c r="M939" s="191">
        <f>VLOOKUP(A939,VBMA!$A:$AF,13,0)/100</f>
        <v>0.0099</v>
      </c>
      <c r="N939" s="191">
        <f>VLOOKUP(A939,VBMA!$A:$AF,16,0)/100</f>
        <v>0.01093</v>
      </c>
      <c r="O939" s="191">
        <f>VLOOKUP(A939,VBMA!$A:$AF,19,0)/100</f>
        <v>0.01334</v>
      </c>
      <c r="P939" s="191">
        <f>VLOOKUP(A939,VBMA!$A:$AF,22,0)/100</f>
        <v>0.02197</v>
      </c>
      <c r="Q939" s="191">
        <f>VLOOKUP(A939,VBMA!$A:$AF,25,0)/100</f>
        <v>0.0247</v>
      </c>
      <c r="R939" s="191">
        <f>VLOOKUP(A939,VBMA!$A:$AF,28,0)/100</f>
        <v>0.0292</v>
      </c>
      <c r="S939" s="191">
        <f>VLOOKUP(A939,VBMA!$A:$AF,31,0)/100</f>
        <v>0.03081</v>
      </c>
    </row>
    <row r="940" ht="15.75" customHeight="1">
      <c r="A940" s="108">
        <f>VBMA!A939</f>
        <v>44361</v>
      </c>
      <c r="B940" s="148">
        <f>VLOOKUP(A940,'VNIBOR đã xử lý'!$A:$T,12,0)</f>
        <v>0.001335729387</v>
      </c>
      <c r="C940" s="148">
        <f>VLOOKUP(A940,'VNIBOR đã xử lý'!$A:$T,13,0)</f>
        <v>0.001579756871</v>
      </c>
      <c r="D940" s="148">
        <f>VLOOKUP(A940,'VNIBOR đã xử lý'!$A:$T,14,0)</f>
        <v>0.001695348837</v>
      </c>
      <c r="E940" s="148">
        <f>VLOOKUP(A940,'VNIBOR đã xử lý'!$A:$T,15,0)</f>
        <v>0.001952219873</v>
      </c>
      <c r="F940" s="148">
        <f>VLOOKUP(A940,'VNIBOR đã xử lý'!$A:$T,16,0)</f>
        <v>0.002132029598</v>
      </c>
      <c r="G940" s="148">
        <f>VLOOKUP(A940,'VNIBOR đã xử lý'!$A:$T,17,0)</f>
        <v>0.00228615222</v>
      </c>
      <c r="H940" s="148">
        <f>VLOOKUP(A940,'VNIBOR đã xử lý'!$A:$T,18,0)</f>
        <v>0.002491649049</v>
      </c>
      <c r="I940" s="148">
        <f>VLOOKUP(A940,'VNIBOR đã xử lý'!$A:$T,19,0)</f>
        <v>0.003262262156</v>
      </c>
      <c r="J940" s="191">
        <f>VLOOKUP(A940,VBMA!$A:$AF,4,0)/100</f>
        <v>0.00405</v>
      </c>
      <c r="K940" s="191">
        <f>VLOOKUP(A940,VBMA!$A:$AF,7,0)/100</f>
        <v>0.00567</v>
      </c>
      <c r="L940" s="191">
        <f>VLOOKUP(A940,VBMA!$A:$AF,10,0)/100</f>
        <v>0.00873</v>
      </c>
      <c r="M940" s="191">
        <f>VLOOKUP(A940,VBMA!$A:$AF,13,0)/100</f>
        <v>0.00982</v>
      </c>
      <c r="N940" s="191">
        <f>VLOOKUP(A940,VBMA!$A:$AF,16,0)/100</f>
        <v>0.01092</v>
      </c>
      <c r="O940" s="191">
        <f>VLOOKUP(A940,VBMA!$A:$AF,19,0)/100</f>
        <v>0.01334</v>
      </c>
      <c r="P940" s="191">
        <f>VLOOKUP(A940,VBMA!$A:$AF,22,0)/100</f>
        <v>0.02191</v>
      </c>
      <c r="Q940" s="191">
        <f>VLOOKUP(A940,VBMA!$A:$AF,25,0)/100</f>
        <v>0.02467</v>
      </c>
      <c r="R940" s="191">
        <f>VLOOKUP(A940,VBMA!$A:$AF,28,0)/100</f>
        <v>0.02916</v>
      </c>
      <c r="S940" s="191">
        <f>VLOOKUP(A940,VBMA!$A:$AF,31,0)/100</f>
        <v>0.03081</v>
      </c>
    </row>
    <row r="941" ht="15.75" customHeight="1">
      <c r="A941" s="108">
        <f>VBMA!A940</f>
        <v>44358</v>
      </c>
      <c r="B941" s="148">
        <f>VLOOKUP(A941,'VNIBOR đã xử lý'!$A:$T,12,0)</f>
        <v>0.001318611267</v>
      </c>
      <c r="C941" s="148">
        <f>VLOOKUP(A941,'VNIBOR đã xử lý'!$A:$T,13,0)</f>
        <v>0.001536246137</v>
      </c>
      <c r="D941" s="148">
        <f>VLOOKUP(A941,'VNIBOR đã xử lý'!$A:$T,14,0)</f>
        <v>0.001702672801</v>
      </c>
      <c r="E941" s="148">
        <f>VLOOKUP(A941,'VNIBOR đã xử lý'!$A:$T,15,0)</f>
        <v>0.001958713824</v>
      </c>
      <c r="F941" s="148">
        <f>VLOOKUP(A941,'VNIBOR đã xử lý'!$A:$T,16,0)</f>
        <v>0.002150744591</v>
      </c>
      <c r="G941" s="148">
        <f>VLOOKUP(A941,'VNIBOR đã xử lý'!$A:$T,17,0)</f>
        <v>0.002278765103</v>
      </c>
      <c r="H941" s="148">
        <f>VLOOKUP(A941,'VNIBOR đã xử lý'!$A:$T,18,0)</f>
        <v>0.00247079587</v>
      </c>
      <c r="I941" s="148">
        <f>VLOOKUP(A941,'VNIBOR đã xử lý'!$A:$T,19,0)</f>
        <v>0.003251720989</v>
      </c>
      <c r="J941" s="191">
        <f>VLOOKUP(A941,VBMA!$A:$AF,4,0)/100</f>
        <v>0.00405</v>
      </c>
      <c r="K941" s="191">
        <f>VLOOKUP(A941,VBMA!$A:$AF,7,0)/100</f>
        <v>0.00567</v>
      </c>
      <c r="L941" s="191">
        <f>VLOOKUP(A941,VBMA!$A:$AF,10,0)/100</f>
        <v>0.00874</v>
      </c>
      <c r="M941" s="191">
        <f>VLOOKUP(A941,VBMA!$A:$AF,13,0)/100</f>
        <v>0.00982</v>
      </c>
      <c r="N941" s="191">
        <f>VLOOKUP(A941,VBMA!$A:$AF,16,0)/100</f>
        <v>0.01089</v>
      </c>
      <c r="O941" s="191">
        <f>VLOOKUP(A941,VBMA!$A:$AF,19,0)/100</f>
        <v>0.01331</v>
      </c>
      <c r="P941" s="191">
        <f>VLOOKUP(A941,VBMA!$A:$AF,22,0)/100</f>
        <v>0.0218</v>
      </c>
      <c r="Q941" s="191">
        <f>VLOOKUP(A941,VBMA!$A:$AF,25,0)/100</f>
        <v>0.02459</v>
      </c>
      <c r="R941" s="191">
        <f>VLOOKUP(A941,VBMA!$A:$AF,28,0)/100</f>
        <v>0.02912</v>
      </c>
      <c r="S941" s="191">
        <f>VLOOKUP(A941,VBMA!$A:$AF,31,0)/100</f>
        <v>0.03081</v>
      </c>
    </row>
    <row r="942" ht="15.75" customHeight="1">
      <c r="A942" s="108">
        <f>VBMA!A941</f>
        <v>44357</v>
      </c>
      <c r="B942" s="148">
        <f>VLOOKUP(A942,'VNIBOR đã xử lý'!$A:$T,12,0)</f>
        <v>0.001296876112</v>
      </c>
      <c r="C942" s="148">
        <f>VLOOKUP(A942,'VNIBOR đã xử lý'!$A:$T,13,0)</f>
        <v>0.001556251334</v>
      </c>
      <c r="D942" s="148">
        <f>VLOOKUP(A942,'VNIBOR đã xử lý'!$A:$T,14,0)</f>
        <v>0.001660001423</v>
      </c>
      <c r="E942" s="148">
        <f>VLOOKUP(A942,'VNIBOR đã xử lý'!$A:$T,15,0)</f>
        <v>0.001958282929</v>
      </c>
      <c r="F942" s="148">
        <f>VLOOKUP(A942,'VNIBOR đã xử lý'!$A:$T,16,0)</f>
        <v>0.002139845585</v>
      </c>
      <c r="G942" s="148">
        <f>VLOOKUP(A942,'VNIBOR đã xử lý'!$A:$T,17,0)</f>
        <v>0.002282501957</v>
      </c>
      <c r="H942" s="148">
        <f>VLOOKUP(A942,'VNIBOR đã xử lý'!$A:$T,18,0)</f>
        <v>0.002528908418</v>
      </c>
      <c r="I942" s="148">
        <f>VLOOKUP(A942,'VNIBOR đã xử lý'!$A:$T,19,0)</f>
        <v>0.003281096563</v>
      </c>
      <c r="J942" s="191">
        <f>VLOOKUP(A942,VBMA!$A:$AF,4,0)/100</f>
        <v>0.00405</v>
      </c>
      <c r="K942" s="191">
        <f>VLOOKUP(A942,VBMA!$A:$AF,7,0)/100</f>
        <v>0.00567</v>
      </c>
      <c r="L942" s="191">
        <f>VLOOKUP(A942,VBMA!$A:$AF,10,0)/100</f>
        <v>0.00879</v>
      </c>
      <c r="M942" s="191">
        <f>VLOOKUP(A942,VBMA!$A:$AF,13,0)/100</f>
        <v>0.0099</v>
      </c>
      <c r="N942" s="191">
        <f>VLOOKUP(A942,VBMA!$A:$AF,16,0)/100</f>
        <v>0.01101</v>
      </c>
      <c r="O942" s="191">
        <f>VLOOKUP(A942,VBMA!$A:$AF,19,0)/100</f>
        <v>0.01336</v>
      </c>
      <c r="P942" s="191">
        <f>VLOOKUP(A942,VBMA!$A:$AF,22,0)/100</f>
        <v>0.02218</v>
      </c>
      <c r="Q942" s="191">
        <f>VLOOKUP(A942,VBMA!$A:$AF,25,0)/100</f>
        <v>0.02481</v>
      </c>
      <c r="R942" s="191">
        <f>VLOOKUP(A942,VBMA!$A:$AF,28,0)/100</f>
        <v>0.02928</v>
      </c>
      <c r="S942" s="191">
        <f>VLOOKUP(A942,VBMA!$A:$AF,31,0)/100</f>
        <v>0.03081</v>
      </c>
    </row>
    <row r="943" ht="15.75" customHeight="1">
      <c r="A943" s="108">
        <f>VBMA!A942</f>
        <v>44356</v>
      </c>
      <c r="B943" s="148">
        <f>VLOOKUP(A943,'VNIBOR đã xử lý'!$A:$T,12,0)</f>
        <v>0.001446530168</v>
      </c>
      <c r="C943" s="148">
        <f>VLOOKUP(A943,'VNIBOR đã xử lý'!$A:$T,13,0)</f>
        <v>0.001676950903</v>
      </c>
      <c r="D943" s="148">
        <f>VLOOKUP(A943,'VNIBOR đã xử lý'!$A:$T,14,0)</f>
        <v>0.001804962422</v>
      </c>
      <c r="E943" s="148">
        <f>VLOOKUP(A943,'VNIBOR đã xử lý'!$A:$T,15,0)</f>
        <v>0.002035383157</v>
      </c>
      <c r="F943" s="148">
        <f>VLOOKUP(A943,'VNIBOR đã xử lý'!$A:$T,16,0)</f>
        <v>0.002227400435</v>
      </c>
      <c r="G943" s="148">
        <f>VLOOKUP(A943,'VNIBOR đã xử lý'!$A:$T,17,0)</f>
        <v>0.002317008499</v>
      </c>
      <c r="H943" s="148">
        <f>VLOOKUP(A943,'VNIBOR đã xử lý'!$A:$T,18,0)</f>
        <v>0.002445020018</v>
      </c>
      <c r="I943" s="148">
        <f>VLOOKUP(A943,'VNIBOR đã xử lý'!$A:$T,19,0)</f>
        <v>0.003238691438</v>
      </c>
      <c r="J943" s="191">
        <f>VLOOKUP(A943,VBMA!$A:$AF,4,0)/100</f>
        <v>0.00405</v>
      </c>
      <c r="K943" s="191">
        <f>VLOOKUP(A943,VBMA!$A:$AF,7,0)/100</f>
        <v>0.00571</v>
      </c>
      <c r="L943" s="191">
        <f>VLOOKUP(A943,VBMA!$A:$AF,10,0)/100</f>
        <v>0.00884</v>
      </c>
      <c r="M943" s="191">
        <f>VLOOKUP(A943,VBMA!$A:$AF,13,0)/100</f>
        <v>0.00995</v>
      </c>
      <c r="N943" s="191">
        <f>VLOOKUP(A943,VBMA!$A:$AF,16,0)/100</f>
        <v>0.01105</v>
      </c>
      <c r="O943" s="191">
        <f>VLOOKUP(A943,VBMA!$A:$AF,19,0)/100</f>
        <v>0.01355</v>
      </c>
      <c r="P943" s="191">
        <f>VLOOKUP(A943,VBMA!$A:$AF,22,0)/100</f>
        <v>0.02219</v>
      </c>
      <c r="Q943" s="191">
        <f>VLOOKUP(A943,VBMA!$A:$AF,25,0)/100</f>
        <v>0.02481</v>
      </c>
      <c r="R943" s="191">
        <f>VLOOKUP(A943,VBMA!$A:$AF,28,0)/100</f>
        <v>0.02928</v>
      </c>
      <c r="S943" s="191">
        <f>VLOOKUP(A943,VBMA!$A:$AF,31,0)/100</f>
        <v>0.03081</v>
      </c>
    </row>
    <row r="944" ht="15.75" customHeight="1">
      <c r="A944" s="108">
        <f>VBMA!A943</f>
        <v>44355</v>
      </c>
      <c r="B944" s="148">
        <f>VLOOKUP(A944,'VNIBOR đã xử lý'!$A:$T,12,0)</f>
        <v>0.001481812076</v>
      </c>
      <c r="C944" s="148">
        <f>VLOOKUP(A944,'VNIBOR đã xử lý'!$A:$T,13,0)</f>
        <v>0.001765289169</v>
      </c>
      <c r="D944" s="148">
        <f>VLOOKUP(A944,'VNIBOR đã xử lý'!$A:$T,14,0)</f>
        <v>0.001894142393</v>
      </c>
      <c r="E944" s="148">
        <f>VLOOKUP(A944,'VNIBOR đã xử lý'!$A:$T,15,0)</f>
        <v>0.002061651584</v>
      </c>
      <c r="F944" s="148">
        <f>VLOOKUP(A944,'VNIBOR đã xử lý'!$A:$T,16,0)</f>
        <v>0.002229160775</v>
      </c>
      <c r="G944" s="148">
        <f>VLOOKUP(A944,'VNIBOR đã xử lý'!$A:$T,17,0)</f>
        <v>0.002319358032</v>
      </c>
      <c r="H944" s="148">
        <f>VLOOKUP(A944,'VNIBOR đã xử lý'!$A:$T,18,0)</f>
        <v>0.002512637868</v>
      </c>
      <c r="I944" s="148">
        <f>VLOOKUP(A944,'VNIBOR đã xử lý'!$A:$T,19,0)</f>
        <v>0.003272871889</v>
      </c>
      <c r="J944" s="191">
        <f>VLOOKUP(A944,VBMA!$A:$AF,4,0)/100</f>
        <v>0.00405</v>
      </c>
      <c r="K944" s="191">
        <f>VLOOKUP(A944,VBMA!$A:$AF,7,0)/100</f>
        <v>0.00571</v>
      </c>
      <c r="L944" s="191">
        <f>VLOOKUP(A944,VBMA!$A:$AF,10,0)/100</f>
        <v>0.00868</v>
      </c>
      <c r="M944" s="191">
        <f>VLOOKUP(A944,VBMA!$A:$AF,13,0)/100</f>
        <v>0.00992</v>
      </c>
      <c r="N944" s="191">
        <f>VLOOKUP(A944,VBMA!$A:$AF,16,0)/100</f>
        <v>0.01116</v>
      </c>
      <c r="O944" s="191">
        <f>VLOOKUP(A944,VBMA!$A:$AF,19,0)/100</f>
        <v>0.01359</v>
      </c>
      <c r="P944" s="191">
        <f>VLOOKUP(A944,VBMA!$A:$AF,22,0)/100</f>
        <v>0.02221</v>
      </c>
      <c r="Q944" s="191">
        <f>VLOOKUP(A944,VBMA!$A:$AF,25,0)/100</f>
        <v>0.02484</v>
      </c>
      <c r="R944" s="191">
        <f>VLOOKUP(A944,VBMA!$A:$AF,28,0)/100</f>
        <v>0.02928</v>
      </c>
      <c r="S944" s="191">
        <f>VLOOKUP(A944,VBMA!$A:$AF,31,0)/100</f>
        <v>0.03081</v>
      </c>
    </row>
    <row r="945" ht="15.75" customHeight="1">
      <c r="A945" s="108">
        <f>VBMA!A944</f>
        <v>44354</v>
      </c>
      <c r="B945" s="148">
        <f>VLOOKUP(A945,'VNIBOR đã xử lý'!$A:$T,12,0)</f>
        <v>0.001692079703</v>
      </c>
      <c r="C945" s="148">
        <f>VLOOKUP(A945,'VNIBOR đã xử lý'!$A:$T,13,0)</f>
        <v>0.001939383659</v>
      </c>
      <c r="D945" s="148">
        <f>VLOOKUP(A945,'VNIBOR đã xử lý'!$A:$T,14,0)</f>
        <v>0.002069543637</v>
      </c>
      <c r="E945" s="148">
        <f>VLOOKUP(A945,'VNIBOR đã xử lý'!$A:$T,15,0)</f>
        <v>0.002199703614</v>
      </c>
      <c r="F945" s="148">
        <f>VLOOKUP(A945,'VNIBOR đã xử lý'!$A:$T,16,0)</f>
        <v>0.002329863591</v>
      </c>
      <c r="G945" s="148">
        <f>VLOOKUP(A945,'VNIBOR đã xử lý'!$A:$T,17,0)</f>
        <v>0.002394943579</v>
      </c>
      <c r="H945" s="148">
        <f>VLOOKUP(A945,'VNIBOR đã xử lý'!$A:$T,18,0)</f>
        <v>0.002681295529</v>
      </c>
      <c r="I945" s="148">
        <f>VLOOKUP(A945,'VNIBOR đã xử lý'!$A:$T,19,0)</f>
        <v>0.00335812741</v>
      </c>
      <c r="J945" s="191">
        <f>VLOOKUP(A945,VBMA!$A:$AF,4,0)/100</f>
        <v>0.00405</v>
      </c>
      <c r="K945" s="191">
        <f>VLOOKUP(A945,VBMA!$A:$AF,7,0)/100</f>
        <v>0.00571</v>
      </c>
      <c r="L945" s="191">
        <f>VLOOKUP(A945,VBMA!$A:$AF,10,0)/100</f>
        <v>0.00869</v>
      </c>
      <c r="M945" s="191">
        <f>VLOOKUP(A945,VBMA!$A:$AF,13,0)/100</f>
        <v>0.00996</v>
      </c>
      <c r="N945" s="191">
        <f>VLOOKUP(A945,VBMA!$A:$AF,16,0)/100</f>
        <v>0.01123</v>
      </c>
      <c r="O945" s="191">
        <f>VLOOKUP(A945,VBMA!$A:$AF,19,0)/100</f>
        <v>0.01366</v>
      </c>
      <c r="P945" s="191">
        <f>VLOOKUP(A945,VBMA!$A:$AF,22,0)/100</f>
        <v>0.02237</v>
      </c>
      <c r="Q945" s="191">
        <f>VLOOKUP(A945,VBMA!$A:$AF,25,0)/100</f>
        <v>0.02495</v>
      </c>
      <c r="R945" s="191">
        <f>VLOOKUP(A945,VBMA!$A:$AF,28,0)/100</f>
        <v>0.02928</v>
      </c>
      <c r="S945" s="191">
        <f>VLOOKUP(A945,VBMA!$A:$AF,31,0)/100</f>
        <v>0.03081</v>
      </c>
    </row>
    <row r="946" ht="15.75" customHeight="1">
      <c r="A946" s="108">
        <f>VBMA!A945</f>
        <v>44351</v>
      </c>
      <c r="B946" s="148">
        <f>VLOOKUP(A946,'VNIBOR đã xử lý'!$A:$T,12,0)</f>
        <v>0.001743349393</v>
      </c>
      <c r="C946" s="148">
        <f>VLOOKUP(A946,'VNIBOR đã xử lý'!$A:$T,13,0)</f>
        <v>0.001908776707</v>
      </c>
      <c r="D946" s="148">
        <f>VLOOKUP(A946,'VNIBOR đã xử lý'!$A:$T,14,0)</f>
        <v>0.00202330331</v>
      </c>
      <c r="E946" s="148">
        <f>VLOOKUP(A946,'VNIBOR đã xử lý'!$A:$T,15,0)</f>
        <v>0.00215055509</v>
      </c>
      <c r="F946" s="148">
        <f>VLOOKUP(A946,'VNIBOR đã xử lý'!$A:$T,16,0)</f>
        <v>0.002239631336</v>
      </c>
      <c r="G946" s="148">
        <f>VLOOKUP(A946,'VNIBOR đã xử lý'!$A:$T,17,0)</f>
        <v>0.002315982405</v>
      </c>
      <c r="H946" s="148">
        <f>VLOOKUP(A946,'VNIBOR đã xử lý'!$A:$T,18,0)</f>
        <v>0.002583211144</v>
      </c>
      <c r="I946" s="148">
        <f>VLOOKUP(A946,'VNIBOR đã xử lý'!$A:$T,19,0)</f>
        <v>0.003308546292</v>
      </c>
      <c r="J946" s="191">
        <f>VLOOKUP(A946,VBMA!$A:$AF,4,0)/100</f>
        <v>0.00405</v>
      </c>
      <c r="K946" s="191">
        <f>VLOOKUP(A946,VBMA!$A:$AF,7,0)/100</f>
        <v>0.00563</v>
      </c>
      <c r="L946" s="191">
        <f>VLOOKUP(A946,VBMA!$A:$AF,10,0)/100</f>
        <v>0.00865</v>
      </c>
      <c r="M946" s="191">
        <f>VLOOKUP(A946,VBMA!$A:$AF,13,0)/100</f>
        <v>0.00995</v>
      </c>
      <c r="N946" s="191">
        <f>VLOOKUP(A946,VBMA!$A:$AF,16,0)/100</f>
        <v>0.01125</v>
      </c>
      <c r="O946" s="191">
        <f>VLOOKUP(A946,VBMA!$A:$AF,19,0)/100</f>
        <v>0.01364</v>
      </c>
      <c r="P946" s="191">
        <f>VLOOKUP(A946,VBMA!$A:$AF,22,0)/100</f>
        <v>0.02244</v>
      </c>
      <c r="Q946" s="191">
        <f>VLOOKUP(A946,VBMA!$A:$AF,25,0)/100</f>
        <v>0.02492</v>
      </c>
      <c r="R946" s="191">
        <f>VLOOKUP(A946,VBMA!$A:$AF,28,0)/100</f>
        <v>0.02926</v>
      </c>
      <c r="S946" s="191">
        <f>VLOOKUP(A946,VBMA!$A:$AF,31,0)/100</f>
        <v>0.03081</v>
      </c>
    </row>
    <row r="947" ht="15.75" customHeight="1">
      <c r="A947" s="108">
        <f>VBMA!A946</f>
        <v>44350</v>
      </c>
      <c r="B947" s="148">
        <f>VLOOKUP(A947,'VNIBOR đã xử lý'!$A:$T,12,0)</f>
        <v>0.001721278545</v>
      </c>
      <c r="C947" s="148">
        <f>VLOOKUP(A947,'VNIBOR đã xử lý'!$A:$T,13,0)</f>
        <v>0.001926804342</v>
      </c>
      <c r="D947" s="148">
        <f>VLOOKUP(A947,'VNIBOR đã xử lý'!$A:$T,14,0)</f>
        <v>0.002080948689</v>
      </c>
      <c r="E947" s="148">
        <f>VLOOKUP(A947,'VNIBOR đã xử lý'!$A:$T,15,0)</f>
        <v>0.002158020863</v>
      </c>
      <c r="F947" s="148">
        <f>VLOOKUP(A947,'VNIBOR đã xử lý'!$A:$T,16,0)</f>
        <v>0.00231216521</v>
      </c>
      <c r="G947" s="148">
        <f>VLOOKUP(A947,'VNIBOR đã xử lý'!$A:$T,17,0)</f>
        <v>0.002337855935</v>
      </c>
      <c r="H947" s="148">
        <f>VLOOKUP(A947,'VNIBOR đã xử lý'!$A:$T,18,0)</f>
        <v>0.002543381731</v>
      </c>
      <c r="I947" s="148">
        <f>VLOOKUP(A947,'VNIBOR đã xử lý'!$A:$T,19,0)</f>
        <v>0.003288412743</v>
      </c>
      <c r="J947" s="191">
        <f>VLOOKUP(A947,VBMA!$A:$AF,4,0)/100</f>
        <v>0.00405</v>
      </c>
      <c r="K947" s="191">
        <f>VLOOKUP(A947,VBMA!$A:$AF,7,0)/100</f>
        <v>0.00563</v>
      </c>
      <c r="L947" s="191">
        <f>VLOOKUP(A947,VBMA!$A:$AF,10,0)/100</f>
        <v>0.00852</v>
      </c>
      <c r="M947" s="191">
        <f>VLOOKUP(A947,VBMA!$A:$AF,13,0)/100</f>
        <v>0.0099</v>
      </c>
      <c r="N947" s="191">
        <f>VLOOKUP(A947,VBMA!$A:$AF,16,0)/100</f>
        <v>0.01129</v>
      </c>
      <c r="O947" s="191">
        <f>VLOOKUP(A947,VBMA!$A:$AF,19,0)/100</f>
        <v>0.01362</v>
      </c>
      <c r="P947" s="191">
        <f>VLOOKUP(A947,VBMA!$A:$AF,22,0)/100</f>
        <v>0.02237</v>
      </c>
      <c r="Q947" s="191">
        <f>VLOOKUP(A947,VBMA!$A:$AF,25,0)/100</f>
        <v>0.02484</v>
      </c>
      <c r="R947" s="191">
        <f>VLOOKUP(A947,VBMA!$A:$AF,28,0)/100</f>
        <v>0.02926</v>
      </c>
      <c r="S947" s="191">
        <f>VLOOKUP(A947,VBMA!$A:$AF,31,0)/100</f>
        <v>0.03081</v>
      </c>
    </row>
    <row r="948" ht="15.75" customHeight="1">
      <c r="A948" s="108">
        <f>VBMA!A947</f>
        <v>44349</v>
      </c>
      <c r="B948" s="148">
        <f>VLOOKUP(A948,'VNIBOR đã xử lý'!$A:$T,12,0)</f>
        <v>0.00176960115</v>
      </c>
      <c r="C948" s="148">
        <f>VLOOKUP(A948,'VNIBOR đã xử lý'!$A:$T,13,0)</f>
        <v>0.001892490119</v>
      </c>
      <c r="D948" s="148">
        <f>VLOOKUP(A948,'VNIBOR đã xử lý'!$A:$T,14,0)</f>
        <v>0.0019662235</v>
      </c>
      <c r="E948" s="148">
        <f>VLOOKUP(A948,'VNIBOR đã xử lý'!$A:$T,15,0)</f>
        <v>0.002064534675</v>
      </c>
      <c r="F948" s="148">
        <f>VLOOKUP(A948,'VNIBOR đã xử lý'!$A:$T,16,0)</f>
        <v>0.002212001437</v>
      </c>
      <c r="G948" s="148">
        <f>VLOOKUP(A948,'VNIBOR đã xử lý'!$A:$T,17,0)</f>
        <v>0.002236579231</v>
      </c>
      <c r="H948" s="148">
        <f>VLOOKUP(A948,'VNIBOR đã xử lý'!$A:$T,18,0)</f>
        <v>0.002433201581</v>
      </c>
      <c r="I948" s="148">
        <f>VLOOKUP(A948,'VNIBOR đã xử lý'!$A:$T,19,0)</f>
        <v>0.003109090909</v>
      </c>
      <c r="J948" s="191">
        <f>VLOOKUP(A948,VBMA!$A:$AF,4,0)/100</f>
        <v>0.0038</v>
      </c>
      <c r="K948" s="191">
        <f>VLOOKUP(A948,VBMA!$A:$AF,7,0)/100</f>
        <v>0.00563</v>
      </c>
      <c r="L948" s="191">
        <f>VLOOKUP(A948,VBMA!$A:$AF,10,0)/100</f>
        <v>0.00831</v>
      </c>
      <c r="M948" s="191">
        <f>VLOOKUP(A948,VBMA!$A:$AF,13,0)/100</f>
        <v>0.00974</v>
      </c>
      <c r="N948" s="191">
        <f>VLOOKUP(A948,VBMA!$A:$AF,16,0)/100</f>
        <v>0.01117</v>
      </c>
      <c r="O948" s="191">
        <f>VLOOKUP(A948,VBMA!$A:$AF,19,0)/100</f>
        <v>0.01354</v>
      </c>
      <c r="P948" s="191">
        <f>VLOOKUP(A948,VBMA!$A:$AF,22,0)/100</f>
        <v>0.02214</v>
      </c>
      <c r="Q948" s="191">
        <f>VLOOKUP(A948,VBMA!$A:$AF,25,0)/100</f>
        <v>0.02478</v>
      </c>
      <c r="R948" s="191">
        <f>VLOOKUP(A948,VBMA!$A:$AF,28,0)/100</f>
        <v>0.02923</v>
      </c>
      <c r="S948" s="191">
        <f>VLOOKUP(A948,VBMA!$A:$AF,31,0)/100</f>
        <v>0.03081</v>
      </c>
    </row>
    <row r="949" ht="15.75" customHeight="1">
      <c r="A949" s="108">
        <f>VBMA!A948</f>
        <v>44348</v>
      </c>
      <c r="B949" s="148">
        <f>VLOOKUP(A949,'VNIBOR đã xử lý'!$A:$T,12,0)</f>
        <v>0.001948192007</v>
      </c>
      <c r="C949" s="148">
        <f>VLOOKUP(A949,'VNIBOR đã xử lý'!$A:$T,13,0)</f>
        <v>0.002027172764</v>
      </c>
      <c r="D949" s="148">
        <f>VLOOKUP(A949,'VNIBOR đã xử lý'!$A:$T,14,0)</f>
        <v>0.002106153521</v>
      </c>
      <c r="E949" s="148">
        <f>VLOOKUP(A949,'VNIBOR đã xử lý'!$A:$T,15,0)</f>
        <v>0.002211461197</v>
      </c>
      <c r="F949" s="148">
        <f>VLOOKUP(A949,'VNIBOR đã xử lý'!$A:$T,16,0)</f>
        <v>0.002343095792</v>
      </c>
      <c r="G949" s="148">
        <f>VLOOKUP(A949,'VNIBOR đã xử lý'!$A:$T,17,0)</f>
        <v>0.002369422711</v>
      </c>
      <c r="H949" s="148">
        <f>VLOOKUP(A949,'VNIBOR đã xử lý'!$A:$T,18,0)</f>
        <v>0.002632691901</v>
      </c>
      <c r="I949" s="148">
        <f>VLOOKUP(A949,'VNIBOR đã xử lý'!$A:$T,19,0)</f>
        <v>0.003383009093</v>
      </c>
      <c r="J949" s="191">
        <f>VLOOKUP(A949,VBMA!$A:$AF,4,0)/100</f>
        <v>0.00415</v>
      </c>
      <c r="K949" s="191">
        <f>VLOOKUP(A949,VBMA!$A:$AF,7,0)/100</f>
        <v>0.00563</v>
      </c>
      <c r="L949" s="191">
        <f>VLOOKUP(A949,VBMA!$A:$AF,10,0)/100</f>
        <v>0.00844</v>
      </c>
      <c r="M949" s="191">
        <f>VLOOKUP(A949,VBMA!$A:$AF,13,0)/100</f>
        <v>0.0099</v>
      </c>
      <c r="N949" s="191">
        <f>VLOOKUP(A949,VBMA!$A:$AF,16,0)/100</f>
        <v>0.01135</v>
      </c>
      <c r="O949" s="191">
        <f>VLOOKUP(A949,VBMA!$A:$AF,19,0)/100</f>
        <v>0.01363</v>
      </c>
      <c r="P949" s="191">
        <f>VLOOKUP(A949,VBMA!$A:$AF,22,0)/100</f>
        <v>0.02244</v>
      </c>
      <c r="Q949" s="191">
        <f>VLOOKUP(A949,VBMA!$A:$AF,25,0)/100</f>
        <v>0.02515</v>
      </c>
      <c r="R949" s="191">
        <f>VLOOKUP(A949,VBMA!$A:$AF,28,0)/100</f>
        <v>0.02943</v>
      </c>
      <c r="S949" s="191">
        <f>VLOOKUP(A949,VBMA!$A:$AF,31,0)/100</f>
        <v>0.03081</v>
      </c>
    </row>
    <row r="950" ht="15.75" customHeight="1">
      <c r="A950" s="108">
        <f>VBMA!A949</f>
        <v>44347</v>
      </c>
      <c r="B950" s="148">
        <f>VLOOKUP(A950,'VNIBOR đã xử lý'!$A:$T,12,0)</f>
        <v>0.002521513036</v>
      </c>
      <c r="C950" s="148">
        <f>VLOOKUP(A950,'VNIBOR đã xử lý'!$A:$T,13,0)</f>
        <v>0.002605563471</v>
      </c>
      <c r="D950" s="148">
        <f>VLOOKUP(A950,'VNIBOR đã xử lý'!$A:$T,14,0)</f>
        <v>0.002740044166</v>
      </c>
      <c r="E950" s="148">
        <f>VLOOKUP(A950,'VNIBOR đã xử lý'!$A:$T,15,0)</f>
        <v>0.0028240946</v>
      </c>
      <c r="F950" s="148">
        <f>VLOOKUP(A950,'VNIBOR đã xử lý'!$A:$T,16,0)</f>
        <v>0.002992195469</v>
      </c>
      <c r="G950" s="148">
        <f>VLOOKUP(A950,'VNIBOR đã xử lý'!$A:$T,17,0)</f>
        <v>0.003025815643</v>
      </c>
      <c r="H950" s="148">
        <f>VLOOKUP(A950,'VNIBOR đã xử lý'!$A:$T,18,0)</f>
        <v>0.003277966947</v>
      </c>
      <c r="I950" s="148">
        <f>VLOOKUP(A950,'VNIBOR đã xử lý'!$A:$T,19,0)</f>
        <v>0.004219331814</v>
      </c>
      <c r="J950" s="191">
        <f>VLOOKUP(A950,VBMA!$A:$AF,4,0)/100</f>
        <v>0.00513</v>
      </c>
      <c r="K950" s="191">
        <f>VLOOKUP(A950,VBMA!$A:$AF,7,0)/100</f>
        <v>0.00571</v>
      </c>
      <c r="L950" s="191">
        <f>VLOOKUP(A950,VBMA!$A:$AF,10,0)/100</f>
        <v>0.00853</v>
      </c>
      <c r="M950" s="191">
        <f>VLOOKUP(A950,VBMA!$A:$AF,13,0)/100</f>
        <v>0.00995</v>
      </c>
      <c r="N950" s="191">
        <f>VLOOKUP(A950,VBMA!$A:$AF,16,0)/100</f>
        <v>0.01137</v>
      </c>
      <c r="O950" s="191">
        <f>VLOOKUP(A950,VBMA!$A:$AF,19,0)/100</f>
        <v>0.01374</v>
      </c>
      <c r="P950" s="191">
        <f>VLOOKUP(A950,VBMA!$A:$AF,22,0)/100</f>
        <v>0.02273</v>
      </c>
      <c r="Q950" s="191">
        <f>VLOOKUP(A950,VBMA!$A:$AF,25,0)/100</f>
        <v>0.02548</v>
      </c>
      <c r="R950" s="191">
        <f>VLOOKUP(A950,VBMA!$A:$AF,28,0)/100</f>
        <v>0.02948</v>
      </c>
      <c r="S950" s="191">
        <f>VLOOKUP(A950,VBMA!$A:$AF,31,0)/100</f>
        <v>0.03094</v>
      </c>
    </row>
    <row r="951" ht="15.75" customHeight="1">
      <c r="A951" s="108">
        <f>VBMA!A950</f>
        <v>44344</v>
      </c>
      <c r="B951" s="148">
        <f>VLOOKUP(A951,'VNIBOR đã xử lý'!$A:$T,12,0)</f>
        <v>0.002237201365</v>
      </c>
      <c r="C951" s="148">
        <f>VLOOKUP(A951,'VNIBOR đã xử lý'!$A:$T,13,0)</f>
        <v>0.002389391934</v>
      </c>
      <c r="D951" s="148">
        <f>VLOOKUP(A951,'VNIBOR đã xử lý'!$A:$T,14,0)</f>
        <v>0.002480706276</v>
      </c>
      <c r="E951" s="148">
        <f>VLOOKUP(A951,'VNIBOR đã xử lý'!$A:$T,15,0)</f>
        <v>0.002587239674</v>
      </c>
      <c r="F951" s="148">
        <f>VLOOKUP(A951,'VNIBOR đã xử lý'!$A:$T,16,0)</f>
        <v>0.002693773072</v>
      </c>
      <c r="G951" s="148">
        <f>VLOOKUP(A951,'VNIBOR đã xử lý'!$A:$T,17,0)</f>
        <v>0.002769868357</v>
      </c>
      <c r="H951" s="148">
        <f>VLOOKUP(A951,'VNIBOR đã xử lý'!$A:$T,18,0)</f>
        <v>0.003013373267</v>
      </c>
      <c r="I951" s="148">
        <f>VLOOKUP(A951,'VNIBOR đã xử lý'!$A:$T,19,0)</f>
        <v>0.003896078568</v>
      </c>
      <c r="J951" s="191">
        <f>VLOOKUP(A951,VBMA!$A:$AF,4,0)/100</f>
        <v>0.00475</v>
      </c>
      <c r="K951" s="191">
        <f>VLOOKUP(A951,VBMA!$A:$AF,7,0)/100</f>
        <v>0.00563</v>
      </c>
      <c r="L951" s="191">
        <f>VLOOKUP(A951,VBMA!$A:$AF,10,0)/100</f>
        <v>0.00859</v>
      </c>
      <c r="M951" s="191">
        <f>VLOOKUP(A951,VBMA!$A:$AF,13,0)/100</f>
        <v>0.01</v>
      </c>
      <c r="N951" s="191">
        <f>VLOOKUP(A951,VBMA!$A:$AF,16,0)/100</f>
        <v>0.01141</v>
      </c>
      <c r="O951" s="191">
        <f>VLOOKUP(A951,VBMA!$A:$AF,19,0)/100</f>
        <v>0.01375</v>
      </c>
      <c r="P951" s="191">
        <f>VLOOKUP(A951,VBMA!$A:$AF,22,0)/100</f>
        <v>0.02288</v>
      </c>
      <c r="Q951" s="191">
        <f>VLOOKUP(A951,VBMA!$A:$AF,25,0)/100</f>
        <v>0.02557</v>
      </c>
      <c r="R951" s="191">
        <f>VLOOKUP(A951,VBMA!$A:$AF,28,0)/100</f>
        <v>0.02946</v>
      </c>
      <c r="S951" s="191">
        <f>VLOOKUP(A951,VBMA!$A:$AF,31,0)/100</f>
        <v>0.03094</v>
      </c>
    </row>
    <row r="952" ht="15.75" customHeight="1">
      <c r="A952" s="108">
        <f>VBMA!A951</f>
        <v>44343</v>
      </c>
      <c r="B952" s="148">
        <f>VLOOKUP(A952,'VNIBOR đã xử lý'!$A:$T,12,0)</f>
        <v>0.002295033781</v>
      </c>
      <c r="C952" s="148">
        <f>VLOOKUP(A952,'VNIBOR đã xử lý'!$A:$T,13,0)</f>
        <v>0.002421656335</v>
      </c>
      <c r="D952" s="148">
        <f>VLOOKUP(A952,'VNIBOR đã xử lý'!$A:$T,14,0)</f>
        <v>0.002532451069</v>
      </c>
      <c r="E952" s="148">
        <f>VLOOKUP(A952,'VNIBOR đã xử lý'!$A:$T,15,0)</f>
        <v>0.002643245803</v>
      </c>
      <c r="F952" s="148">
        <f>VLOOKUP(A952,'VNIBOR đã xử lý'!$A:$T,16,0)</f>
        <v>0.002722384899</v>
      </c>
      <c r="G952" s="148">
        <f>VLOOKUP(A952,'VNIBOR đã xử lý'!$A:$T,17,0)</f>
        <v>0.002817351814</v>
      </c>
      <c r="H952" s="148">
        <f>VLOOKUP(A952,'VNIBOR đã xử lý'!$A:$T,18,0)</f>
        <v>0.003133908198</v>
      </c>
      <c r="I952" s="148">
        <f>VLOOKUP(A952,'VNIBOR đã xử lý'!$A:$T,19,0)</f>
        <v>0.004051921711</v>
      </c>
      <c r="J952" s="191">
        <f>VLOOKUP(A952,VBMA!$A:$AF,4,0)/100</f>
        <v>0.00494</v>
      </c>
      <c r="K952" s="191">
        <f>VLOOKUP(A952,VBMA!$A:$AF,7,0)/100</f>
        <v>0.00538</v>
      </c>
      <c r="L952" s="191">
        <f>VLOOKUP(A952,VBMA!$A:$AF,10,0)/100</f>
        <v>0.00867</v>
      </c>
      <c r="M952" s="191">
        <f>VLOOKUP(A952,VBMA!$A:$AF,13,0)/100</f>
        <v>0.00998</v>
      </c>
      <c r="N952" s="191">
        <f>VLOOKUP(A952,VBMA!$A:$AF,16,0)/100</f>
        <v>0.01129</v>
      </c>
      <c r="O952" s="191">
        <f>VLOOKUP(A952,VBMA!$A:$AF,19,0)/100</f>
        <v>0.0137</v>
      </c>
      <c r="P952" s="191">
        <f>VLOOKUP(A952,VBMA!$A:$AF,22,0)/100</f>
        <v>0.02287</v>
      </c>
      <c r="Q952" s="191">
        <f>VLOOKUP(A952,VBMA!$A:$AF,25,0)/100</f>
        <v>0.02557</v>
      </c>
      <c r="R952" s="191">
        <f>VLOOKUP(A952,VBMA!$A:$AF,28,0)/100</f>
        <v>0.02955</v>
      </c>
      <c r="S952" s="191">
        <f>VLOOKUP(A952,VBMA!$A:$AF,31,0)/100</f>
        <v>0.03094</v>
      </c>
    </row>
    <row r="953" ht="15.75" customHeight="1">
      <c r="A953" s="108">
        <f>VBMA!A952</f>
        <v>44342</v>
      </c>
      <c r="B953" s="148">
        <f>VLOOKUP(A953,'VNIBOR đã xử lý'!$A:$T,12,0)</f>
        <v>0.001420517307</v>
      </c>
      <c r="C953" s="148">
        <f>VLOOKUP(A953,'VNIBOR đã xử lý'!$A:$T,13,0)</f>
        <v>0.001490053119</v>
      </c>
      <c r="D953" s="148">
        <f>VLOOKUP(A953,'VNIBOR đã xử lý'!$A:$T,14,0)</f>
        <v>0.001559588932</v>
      </c>
      <c r="E953" s="148">
        <f>VLOOKUP(A953,'VNIBOR đã xử lý'!$A:$T,15,0)</f>
        <v>0.001609257369</v>
      </c>
      <c r="F953" s="148">
        <f>VLOOKUP(A953,'VNIBOR đã xử lý'!$A:$T,16,0)</f>
        <v>0.001658925806</v>
      </c>
      <c r="G953" s="148">
        <f>VLOOKUP(A953,'VNIBOR đã xử lý'!$A:$T,17,0)</f>
        <v>0.001708594244</v>
      </c>
      <c r="H953" s="148">
        <f>VLOOKUP(A953,'VNIBOR đã xử lý'!$A:$T,18,0)</f>
        <v>0.00195693643</v>
      </c>
      <c r="I953" s="148">
        <f>VLOOKUP(A953,'VNIBOR đã xử lý'!$A:$T,19,0)</f>
        <v>0.002543023991</v>
      </c>
      <c r="J953" s="191">
        <f>VLOOKUP(A953,VBMA!$A:$AF,4,0)/100</f>
        <v>0.00311</v>
      </c>
      <c r="K953" s="191">
        <f>VLOOKUP(A953,VBMA!$A:$AF,7,0)/100</f>
        <v>0.00542</v>
      </c>
      <c r="L953" s="191">
        <f>VLOOKUP(A953,VBMA!$A:$AF,10,0)/100</f>
        <v>0.00889</v>
      </c>
      <c r="M953" s="191">
        <f>VLOOKUP(A953,VBMA!$A:$AF,13,0)/100</f>
        <v>0.01009</v>
      </c>
      <c r="N953" s="191">
        <f>VLOOKUP(A953,VBMA!$A:$AF,16,0)/100</f>
        <v>0.01128</v>
      </c>
      <c r="O953" s="191">
        <f>VLOOKUP(A953,VBMA!$A:$AF,19,0)/100</f>
        <v>0.01371</v>
      </c>
      <c r="P953" s="191">
        <f>VLOOKUP(A953,VBMA!$A:$AF,22,0)/100</f>
        <v>0.02299</v>
      </c>
      <c r="Q953" s="191">
        <f>VLOOKUP(A953,VBMA!$A:$AF,25,0)/100</f>
        <v>0.02573</v>
      </c>
      <c r="R953" s="191">
        <f>VLOOKUP(A953,VBMA!$A:$AF,28,0)/100</f>
        <v>0.02965</v>
      </c>
      <c r="S953" s="191">
        <f>VLOOKUP(A953,VBMA!$A:$AF,31,0)/100</f>
        <v>0.03094</v>
      </c>
    </row>
    <row r="954" ht="15.75" customHeight="1">
      <c r="A954" s="108">
        <f>VBMA!A953</f>
        <v>44341</v>
      </c>
      <c r="B954" s="148">
        <f>VLOOKUP(A954,'VNIBOR đã xử lý'!$A:$T,12,0)</f>
        <v>0.001411021832</v>
      </c>
      <c r="C954" s="148">
        <f>VLOOKUP(A954,'VNIBOR đã xử lý'!$A:$T,13,0)</f>
        <v>0.001513269791</v>
      </c>
      <c r="D954" s="148">
        <f>VLOOKUP(A954,'VNIBOR đã xử lý'!$A:$T,14,0)</f>
        <v>0.001574618566</v>
      </c>
      <c r="E954" s="148">
        <f>VLOOKUP(A954,'VNIBOR đã xử lý'!$A:$T,15,0)</f>
        <v>0.001635967342</v>
      </c>
      <c r="F954" s="148">
        <f>VLOOKUP(A954,'VNIBOR đã xử lý'!$A:$T,16,0)</f>
        <v>0.001738215301</v>
      </c>
      <c r="G954" s="148">
        <f>VLOOKUP(A954,'VNIBOR đã xử lý'!$A:$T,17,0)</f>
        <v>0.001779114484</v>
      </c>
      <c r="H954" s="148">
        <f>VLOOKUP(A954,'VNIBOR đã xử lý'!$A:$T,18,0)</f>
        <v>0.001983610402</v>
      </c>
      <c r="I954" s="148">
        <f>VLOOKUP(A954,'VNIBOR đã xử lý'!$A:$T,19,0)</f>
        <v>0.002545974175</v>
      </c>
      <c r="J954" s="191">
        <f>VLOOKUP(A954,VBMA!$A:$AF,4,0)/100</f>
        <v>0.00309</v>
      </c>
      <c r="K954" s="191">
        <f>VLOOKUP(A954,VBMA!$A:$AF,7,0)/100</f>
        <v>0.00467</v>
      </c>
      <c r="L954" s="191">
        <f>VLOOKUP(A954,VBMA!$A:$AF,10,0)/100</f>
        <v>0.00871</v>
      </c>
      <c r="M954" s="191">
        <f>VLOOKUP(A954,VBMA!$A:$AF,13,0)/100</f>
        <v>0.00995</v>
      </c>
      <c r="N954" s="191">
        <f>VLOOKUP(A954,VBMA!$A:$AF,16,0)/100</f>
        <v>0.01119</v>
      </c>
      <c r="O954" s="191">
        <f>VLOOKUP(A954,VBMA!$A:$AF,19,0)/100</f>
        <v>0.01366</v>
      </c>
      <c r="P954" s="191">
        <f>VLOOKUP(A954,VBMA!$A:$AF,22,0)/100</f>
        <v>0.02308</v>
      </c>
      <c r="Q954" s="191">
        <f>VLOOKUP(A954,VBMA!$A:$AF,25,0)/100</f>
        <v>0.02573</v>
      </c>
      <c r="R954" s="191">
        <f>VLOOKUP(A954,VBMA!$A:$AF,28,0)/100</f>
        <v>0.02965</v>
      </c>
      <c r="S954" s="191">
        <f>VLOOKUP(A954,VBMA!$A:$AF,31,0)/100</f>
        <v>0.03108</v>
      </c>
    </row>
    <row r="955" ht="15.75" customHeight="1">
      <c r="A955" s="108">
        <f>VBMA!A954</f>
        <v>44340</v>
      </c>
      <c r="B955" s="148">
        <f>VLOOKUP(A955,'VNIBOR đã xử lý'!$A:$T,12,0)</f>
        <v>0.001245924056</v>
      </c>
      <c r="C955" s="148">
        <f>VLOOKUP(A955,'VNIBOR đã xử lý'!$A:$T,13,0)</f>
        <v>0.001325663196</v>
      </c>
      <c r="D955" s="148">
        <f>VLOOKUP(A955,'VNIBOR đã xử lý'!$A:$T,14,0)</f>
        <v>0.001415369728</v>
      </c>
      <c r="E955" s="148">
        <f>VLOOKUP(A955,'VNIBOR đã xử lý'!$A:$T,15,0)</f>
        <v>0.001534978437</v>
      </c>
      <c r="F955" s="148">
        <f>VLOOKUP(A955,'VNIBOR đã xử lý'!$A:$T,16,0)</f>
        <v>0.001664554539</v>
      </c>
      <c r="G955" s="148">
        <f>VLOOKUP(A955,'VNIBOR đã xử lý'!$A:$T,17,0)</f>
        <v>0.001714391501</v>
      </c>
      <c r="H955" s="148">
        <f>VLOOKUP(A955,'VNIBOR đã xử lý'!$A:$T,18,0)</f>
        <v>0.001893804565</v>
      </c>
      <c r="I955" s="148">
        <f>VLOOKUP(A955,'VNIBOR đã xử lý'!$A:$T,19,0)</f>
        <v>0.002501815504</v>
      </c>
      <c r="J955" s="191">
        <f>VLOOKUP(A955,VBMA!$A:$AF,4,0)/100</f>
        <v>0.00309</v>
      </c>
      <c r="K955" s="191">
        <f>VLOOKUP(A955,VBMA!$A:$AF,7,0)/100</f>
        <v>0.00467</v>
      </c>
      <c r="L955" s="191">
        <f>VLOOKUP(A955,VBMA!$A:$AF,10,0)/100</f>
        <v>0.00763</v>
      </c>
      <c r="M955" s="191">
        <f>VLOOKUP(A955,VBMA!$A:$AF,13,0)/100</f>
        <v>0.00944</v>
      </c>
      <c r="N955" s="191">
        <f>VLOOKUP(A955,VBMA!$A:$AF,16,0)/100</f>
        <v>0.01124</v>
      </c>
      <c r="O955" s="191">
        <f>VLOOKUP(A955,VBMA!$A:$AF,19,0)/100</f>
        <v>0.01399</v>
      </c>
      <c r="P955" s="191">
        <f>VLOOKUP(A955,VBMA!$A:$AF,22,0)/100</f>
        <v>0.02329</v>
      </c>
      <c r="Q955" s="191">
        <f>VLOOKUP(A955,VBMA!$A:$AF,25,0)/100</f>
        <v>0.02586</v>
      </c>
      <c r="R955" s="191">
        <f>VLOOKUP(A955,VBMA!$A:$AF,28,0)/100</f>
        <v>0.02965</v>
      </c>
      <c r="S955" s="191">
        <f>VLOOKUP(A955,VBMA!$A:$AF,31,0)/100</f>
        <v>0.03108</v>
      </c>
    </row>
    <row r="956" ht="15.75" customHeight="1">
      <c r="A956" s="108">
        <f>VBMA!A955</f>
        <v>44337</v>
      </c>
      <c r="B956" s="148">
        <f>VLOOKUP(A956,'VNIBOR đã xử lý'!$A:$T,12,0)</f>
        <v>0.001236341295</v>
      </c>
      <c r="C956" s="148">
        <f>VLOOKUP(A956,'VNIBOR đã xử lý'!$A:$T,13,0)</f>
        <v>0.001305026923</v>
      </c>
      <c r="D956" s="148">
        <f>VLOOKUP(A956,'VNIBOR đã xử lý'!$A:$T,14,0)</f>
        <v>0.001383524783</v>
      </c>
      <c r="E956" s="148">
        <f>VLOOKUP(A956,'VNIBOR đã xử lý'!$A:$T,15,0)</f>
        <v>0.00149145934</v>
      </c>
      <c r="F956" s="148">
        <f>VLOOKUP(A956,'VNIBOR đã xử lý'!$A:$T,16,0)</f>
        <v>0.001599393898</v>
      </c>
      <c r="G956" s="148">
        <f>VLOOKUP(A956,'VNIBOR đã xử lý'!$A:$T,17,0)</f>
        <v>0.001638642828</v>
      </c>
      <c r="H956" s="148">
        <f>VLOOKUP(A956,'VNIBOR đã xử lý'!$A:$T,18,0)</f>
        <v>0.001854511943</v>
      </c>
      <c r="I956" s="148">
        <f>VLOOKUP(A956,'VNIBOR đã xử lý'!$A:$T,19,0)</f>
        <v>0.002482494823</v>
      </c>
      <c r="J956" s="191">
        <f>VLOOKUP(A956,VBMA!$A:$AF,4,0)/100</f>
        <v>0.00309</v>
      </c>
      <c r="K956" s="191">
        <f>VLOOKUP(A956,VBMA!$A:$AF,7,0)/100</f>
        <v>0.00475</v>
      </c>
      <c r="L956" s="191">
        <f>VLOOKUP(A956,VBMA!$A:$AF,10,0)/100</f>
        <v>0.00753</v>
      </c>
      <c r="M956" s="191">
        <f>VLOOKUP(A956,VBMA!$A:$AF,13,0)/100</f>
        <v>0.00941</v>
      </c>
      <c r="N956" s="191">
        <f>VLOOKUP(A956,VBMA!$A:$AF,16,0)/100</f>
        <v>0.01129</v>
      </c>
      <c r="O956" s="191">
        <f>VLOOKUP(A956,VBMA!$A:$AF,19,0)/100</f>
        <v>0.01415</v>
      </c>
      <c r="P956" s="191">
        <f>VLOOKUP(A956,VBMA!$A:$AF,22,0)/100</f>
        <v>0.02339</v>
      </c>
      <c r="Q956" s="191">
        <f>VLOOKUP(A956,VBMA!$A:$AF,25,0)/100</f>
        <v>0.02589</v>
      </c>
      <c r="R956" s="191">
        <f>VLOOKUP(A956,VBMA!$A:$AF,28,0)/100</f>
        <v>0.02975</v>
      </c>
      <c r="S956" s="191">
        <f>VLOOKUP(A956,VBMA!$A:$AF,31,0)/100</f>
        <v>0.03094</v>
      </c>
    </row>
    <row r="957" ht="15.75" customHeight="1">
      <c r="A957" s="108">
        <f>VBMA!A956</f>
        <v>44336</v>
      </c>
      <c r="B957" s="148">
        <f>VLOOKUP(A957,'VNIBOR đã xử lý'!$A:$T,12,0)</f>
        <v>0.001193179895</v>
      </c>
      <c r="C957" s="148">
        <f>VLOOKUP(A957,'VNIBOR đã xử lý'!$A:$T,13,0)</f>
        <v>0.001251860873</v>
      </c>
      <c r="D957" s="148">
        <f>VLOOKUP(A957,'VNIBOR đã xử lý'!$A:$T,14,0)</f>
        <v>0.00136922283</v>
      </c>
      <c r="E957" s="148">
        <f>VLOOKUP(A957,'VNIBOR đã xử lý'!$A:$T,15,0)</f>
        <v>0.001467024461</v>
      </c>
      <c r="F957" s="148">
        <f>VLOOKUP(A957,'VNIBOR đã xử lý'!$A:$T,16,0)</f>
        <v>0.001603946744</v>
      </c>
      <c r="G957" s="148">
        <f>VLOOKUP(A957,'VNIBOR đã xử lý'!$A:$T,17,0)</f>
        <v>0.00162350707</v>
      </c>
      <c r="H957" s="148">
        <f>VLOOKUP(A957,'VNIBOR đã xử lý'!$A:$T,18,0)</f>
        <v>0.00187779131</v>
      </c>
      <c r="I957" s="148">
        <f>VLOOKUP(A957,'VNIBOR đã xử lý'!$A:$T,19,0)</f>
        <v>0.002493941583</v>
      </c>
      <c r="J957" s="191">
        <f>VLOOKUP(A957,VBMA!$A:$AF,4,0)/100</f>
        <v>0.00309</v>
      </c>
      <c r="K957" s="191">
        <f>VLOOKUP(A957,VBMA!$A:$AF,7,0)/100</f>
        <v>0.00475</v>
      </c>
      <c r="L957" s="191">
        <f>VLOOKUP(A957,VBMA!$A:$AF,10,0)/100</f>
        <v>0.00717</v>
      </c>
      <c r="M957" s="191">
        <f>VLOOKUP(A957,VBMA!$A:$AF,13,0)/100</f>
        <v>0.00929</v>
      </c>
      <c r="N957" s="191">
        <f>VLOOKUP(A957,VBMA!$A:$AF,16,0)/100</f>
        <v>0.01141</v>
      </c>
      <c r="O957" s="191">
        <f>VLOOKUP(A957,VBMA!$A:$AF,19,0)/100</f>
        <v>0.01428</v>
      </c>
      <c r="P957" s="191">
        <f>VLOOKUP(A957,VBMA!$A:$AF,22,0)/100</f>
        <v>0.02344</v>
      </c>
      <c r="Q957" s="191">
        <f>VLOOKUP(A957,VBMA!$A:$AF,25,0)/100</f>
        <v>0.02594</v>
      </c>
      <c r="R957" s="191">
        <f>VLOOKUP(A957,VBMA!$A:$AF,28,0)/100</f>
        <v>0.02975</v>
      </c>
      <c r="S957" s="191">
        <f>VLOOKUP(A957,VBMA!$A:$AF,31,0)/100</f>
        <v>0.03094</v>
      </c>
    </row>
    <row r="958" ht="15.75" customHeight="1">
      <c r="A958" s="108">
        <f>VBMA!A957</f>
        <v>44335</v>
      </c>
      <c r="B958" s="148">
        <f>VLOOKUP(A958,'VNIBOR đã xử lý'!$A:$T,12,0)</f>
        <v>0.001159301298</v>
      </c>
      <c r="C958" s="148">
        <f>VLOOKUP(A958,'VNIBOR đã xử lý'!$A:$T,13,0)</f>
        <v>0.001265570584</v>
      </c>
      <c r="D958" s="148">
        <f>VLOOKUP(A958,'VNIBOR đã xử lý'!$A:$T,14,0)</f>
        <v>0.001381500714</v>
      </c>
      <c r="E958" s="148">
        <f>VLOOKUP(A958,'VNIBOR đã xử lý'!$A:$T,15,0)</f>
        <v>0.001439465779</v>
      </c>
      <c r="F958" s="148">
        <f>VLOOKUP(A958,'VNIBOR đã xử lý'!$A:$T,16,0)</f>
        <v>0.001526413376</v>
      </c>
      <c r="G958" s="148">
        <f>VLOOKUP(A958,'VNIBOR đã xử lý'!$A:$T,17,0)</f>
        <v>0.001584378441</v>
      </c>
      <c r="H958" s="148">
        <f>VLOOKUP(A958,'VNIBOR đã xử lý'!$A:$T,18,0)</f>
        <v>0.001835560389</v>
      </c>
      <c r="I958" s="148">
        <f>VLOOKUP(A958,'VNIBOR đã xử lý'!$A:$T,19,0)</f>
        <v>0.002473176103</v>
      </c>
      <c r="J958" s="191">
        <f>VLOOKUP(A958,VBMA!$A:$AF,4,0)/100</f>
        <v>0.00309</v>
      </c>
      <c r="K958" s="191">
        <f>VLOOKUP(A958,VBMA!$A:$AF,7,0)/100</f>
        <v>0.00475</v>
      </c>
      <c r="L958" s="191">
        <f>VLOOKUP(A958,VBMA!$A:$AF,10,0)/100</f>
        <v>0.00717</v>
      </c>
      <c r="M958" s="191">
        <f>VLOOKUP(A958,VBMA!$A:$AF,13,0)/100</f>
        <v>0.00929</v>
      </c>
      <c r="N958" s="191">
        <f>VLOOKUP(A958,VBMA!$A:$AF,16,0)/100</f>
        <v>0.01142</v>
      </c>
      <c r="O958" s="191">
        <f>VLOOKUP(A958,VBMA!$A:$AF,19,0)/100</f>
        <v>0.01433</v>
      </c>
      <c r="P958" s="191">
        <f>VLOOKUP(A958,VBMA!$A:$AF,22,0)/100</f>
        <v>0.02346</v>
      </c>
      <c r="Q958" s="191">
        <f>VLOOKUP(A958,VBMA!$A:$AF,25,0)/100</f>
        <v>0.02592</v>
      </c>
      <c r="R958" s="191">
        <f>VLOOKUP(A958,VBMA!$A:$AF,28,0)/100</f>
        <v>0.02975</v>
      </c>
      <c r="S958" s="191">
        <f>VLOOKUP(A958,VBMA!$A:$AF,31,0)/100</f>
        <v>0.03094</v>
      </c>
    </row>
    <row r="959" ht="15.75" customHeight="1">
      <c r="A959" s="108">
        <f>VBMA!A958</f>
        <v>44334</v>
      </c>
      <c r="B959" s="148">
        <f>VLOOKUP(A959,'VNIBOR đã xử lý'!$A:$T,12,0)</f>
        <v>0.001110878089</v>
      </c>
      <c r="C959" s="148">
        <f>VLOOKUP(A959,'VNIBOR đã xử lý'!$A:$T,13,0)</f>
        <v>0.001224814303</v>
      </c>
      <c r="D959" s="148">
        <f>VLOOKUP(A959,'VNIBOR đã xử lý'!$A:$T,14,0)</f>
        <v>0.001329255833</v>
      </c>
      <c r="E959" s="148">
        <f>VLOOKUP(A959,'VNIBOR đã xử lý'!$A:$T,15,0)</f>
        <v>0.00138622394</v>
      </c>
      <c r="F959" s="148">
        <f>VLOOKUP(A959,'VNIBOR đã xử lý'!$A:$T,16,0)</f>
        <v>0.001462181417</v>
      </c>
      <c r="G959" s="148">
        <f>VLOOKUP(A959,'VNIBOR đã xử lý'!$A:$T,17,0)</f>
        <v>0.001547633577</v>
      </c>
      <c r="H959" s="148">
        <f>VLOOKUP(A959,'VNIBOR đã xử lý'!$A:$T,18,0)</f>
        <v>0.001794495375</v>
      </c>
      <c r="I959" s="148">
        <f>VLOOKUP(A959,'VNIBOR đã xử lý'!$A:$T,19,0)</f>
        <v>0.002402155184</v>
      </c>
      <c r="J959" s="191">
        <f>VLOOKUP(A959,VBMA!$A:$AF,4,0)/100</f>
        <v>0.00299</v>
      </c>
      <c r="K959" s="191">
        <f>VLOOKUP(A959,VBMA!$A:$AF,7,0)/100</f>
        <v>0.00475</v>
      </c>
      <c r="L959" s="191">
        <f>VLOOKUP(A959,VBMA!$A:$AF,10,0)/100</f>
        <v>0.00719</v>
      </c>
      <c r="M959" s="191">
        <f>VLOOKUP(A959,VBMA!$A:$AF,13,0)/100</f>
        <v>0.00932</v>
      </c>
      <c r="N959" s="191">
        <f>VLOOKUP(A959,VBMA!$A:$AF,16,0)/100</f>
        <v>0.01145</v>
      </c>
      <c r="O959" s="191">
        <f>VLOOKUP(A959,VBMA!$A:$AF,19,0)/100</f>
        <v>0.01431</v>
      </c>
      <c r="P959" s="191">
        <f>VLOOKUP(A959,VBMA!$A:$AF,22,0)/100</f>
        <v>0.02348</v>
      </c>
      <c r="Q959" s="191">
        <f>VLOOKUP(A959,VBMA!$A:$AF,25,0)/100</f>
        <v>0.02604</v>
      </c>
      <c r="R959" s="191">
        <f>VLOOKUP(A959,VBMA!$A:$AF,28,0)/100</f>
        <v>0.02975</v>
      </c>
      <c r="S959" s="191">
        <f>VLOOKUP(A959,VBMA!$A:$AF,31,0)/100</f>
        <v>0.03094</v>
      </c>
    </row>
    <row r="960" ht="15.75" customHeight="1">
      <c r="A960" s="108">
        <f>VBMA!A959</f>
        <v>44333</v>
      </c>
      <c r="B960" s="148">
        <f>VLOOKUP(A960,'VNIBOR đã xử lý'!$A:$T,12,0)</f>
        <v>0.001032733134</v>
      </c>
      <c r="C960" s="148">
        <f>VLOOKUP(A960,'VNIBOR đã xử lý'!$A:$T,13,0)</f>
        <v>0.001066593237</v>
      </c>
      <c r="D960" s="148">
        <f>VLOOKUP(A960,'VNIBOR đã xử lý'!$A:$T,14,0)</f>
        <v>0.001159708519</v>
      </c>
      <c r="E960" s="148">
        <f>VLOOKUP(A960,'VNIBOR đã xử lý'!$A:$T,15,0)</f>
        <v>0.001218963699</v>
      </c>
      <c r="F960" s="148">
        <f>VLOOKUP(A960,'VNIBOR đã xử lý'!$A:$T,16,0)</f>
        <v>0.001286683905</v>
      </c>
      <c r="G960" s="148">
        <f>VLOOKUP(A960,'VNIBOR đã xử lý'!$A:$T,17,0)</f>
        <v>0.001345939085</v>
      </c>
      <c r="H960" s="148">
        <f>VLOOKUP(A960,'VNIBOR đã xử lý'!$A:$T,18,0)</f>
        <v>0.001557564727</v>
      </c>
      <c r="I960" s="148">
        <f>VLOOKUP(A960,'VNIBOR đã xử lý'!$A:$T,19,0)</f>
        <v>0.002158581551</v>
      </c>
      <c r="J960" s="191">
        <f>VLOOKUP(A960,VBMA!$A:$AF,4,0)/100</f>
        <v>0.00274</v>
      </c>
      <c r="K960" s="191">
        <f>VLOOKUP(A960,VBMA!$A:$AF,7,0)/100</f>
        <v>0.00475</v>
      </c>
      <c r="L960" s="191">
        <f>VLOOKUP(A960,VBMA!$A:$AF,10,0)/100</f>
        <v>0.00708</v>
      </c>
      <c r="M960" s="191">
        <f>VLOOKUP(A960,VBMA!$A:$AF,13,0)/100</f>
        <v>0.00931</v>
      </c>
      <c r="N960" s="191">
        <f>VLOOKUP(A960,VBMA!$A:$AF,16,0)/100</f>
        <v>0.01154</v>
      </c>
      <c r="O960" s="191">
        <f>VLOOKUP(A960,VBMA!$A:$AF,19,0)/100</f>
        <v>0.01443</v>
      </c>
      <c r="P960" s="191">
        <f>VLOOKUP(A960,VBMA!$A:$AF,22,0)/100</f>
        <v>0.02356</v>
      </c>
      <c r="Q960" s="191">
        <f>VLOOKUP(A960,VBMA!$A:$AF,25,0)/100</f>
        <v>0.0261</v>
      </c>
      <c r="R960" s="191">
        <f>VLOOKUP(A960,VBMA!$A:$AF,28,0)/100</f>
        <v>0.02975</v>
      </c>
      <c r="S960" s="191">
        <f>VLOOKUP(A960,VBMA!$A:$AF,31,0)/100</f>
        <v>0.03094</v>
      </c>
    </row>
    <row r="961" ht="15.75" customHeight="1">
      <c r="A961" s="108">
        <f>VBMA!A960</f>
        <v>44330</v>
      </c>
      <c r="B961" s="148">
        <f>VLOOKUP(A961,'VNIBOR đã xử lý'!$A:$T,12,0)</f>
        <v>0.001209510927</v>
      </c>
      <c r="C961" s="148">
        <f>VLOOKUP(A961,'VNIBOR đã xử lý'!$A:$T,13,0)</f>
        <v>0.001267106685</v>
      </c>
      <c r="D961" s="148">
        <f>VLOOKUP(A961,'VNIBOR đã xử lý'!$A:$T,14,0)</f>
        <v>0.001334301737</v>
      </c>
      <c r="E961" s="148">
        <f>VLOOKUP(A961,'VNIBOR đã xử lý'!$A:$T,15,0)</f>
        <v>0.001382298202</v>
      </c>
      <c r="F961" s="148">
        <f>VLOOKUP(A961,'VNIBOR đã xử lý'!$A:$T,16,0)</f>
        <v>0.001420695374</v>
      </c>
      <c r="G961" s="148">
        <f>VLOOKUP(A961,'VNIBOR đã xử lý'!$A:$T,17,0)</f>
        <v>0.001526287598</v>
      </c>
      <c r="H961" s="148">
        <f>VLOOKUP(A961,'VNIBOR đã xử lý'!$A:$T,18,0)</f>
        <v>0.001804667097</v>
      </c>
      <c r="I961" s="148">
        <f>VLOOKUP(A961,'VNIBOR đã xử lý'!$A:$T,19,0)</f>
        <v>0.002447819733</v>
      </c>
      <c r="J961" s="191">
        <f>VLOOKUP(A961,VBMA!$A:$AF,4,0)/100</f>
        <v>0.00307</v>
      </c>
      <c r="K961" s="191">
        <f>VLOOKUP(A961,VBMA!$A:$AF,7,0)/100</f>
        <v>0.00475</v>
      </c>
      <c r="L961" s="191">
        <f>VLOOKUP(A961,VBMA!$A:$AF,10,0)/100</f>
        <v>0.00697</v>
      </c>
      <c r="M961" s="191">
        <f>VLOOKUP(A961,VBMA!$A:$AF,13,0)/100</f>
        <v>0.00927</v>
      </c>
      <c r="N961" s="191">
        <f>VLOOKUP(A961,VBMA!$A:$AF,16,0)/100</f>
        <v>0.01158</v>
      </c>
      <c r="O961" s="191">
        <f>VLOOKUP(A961,VBMA!$A:$AF,19,0)/100</f>
        <v>0.01449</v>
      </c>
      <c r="P961" s="191">
        <f>VLOOKUP(A961,VBMA!$A:$AF,22,0)/100</f>
        <v>0.02362</v>
      </c>
      <c r="Q961" s="191">
        <f>VLOOKUP(A961,VBMA!$A:$AF,25,0)/100</f>
        <v>0.02609</v>
      </c>
      <c r="R961" s="191">
        <f>VLOOKUP(A961,VBMA!$A:$AF,28,0)/100</f>
        <v>0.02975</v>
      </c>
      <c r="S961" s="191">
        <f>VLOOKUP(A961,VBMA!$A:$AF,31,0)/100</f>
        <v>0.03094</v>
      </c>
    </row>
    <row r="962" ht="15.75" customHeight="1">
      <c r="A962" s="108">
        <f>VBMA!A961</f>
        <v>44329</v>
      </c>
      <c r="B962" s="148">
        <f>VLOOKUP(A962,'VNIBOR đã xử lý'!$A:$T,12,0)</f>
        <v>0.001202413125</v>
      </c>
      <c r="C962" s="148">
        <f>VLOOKUP(A962,'VNIBOR đã xử lý'!$A:$T,13,0)</f>
        <v>0.001280618856</v>
      </c>
      <c r="D962" s="148">
        <f>VLOOKUP(A962,'VNIBOR đã xử lý'!$A:$T,14,0)</f>
        <v>0.001349048872</v>
      </c>
      <c r="E962" s="148">
        <f>VLOOKUP(A962,'VNIBOR đã xử lý'!$A:$T,15,0)</f>
        <v>0.00140770317</v>
      </c>
      <c r="F962" s="148">
        <f>VLOOKUP(A962,'VNIBOR đã xử lý'!$A:$T,16,0)</f>
        <v>0.001466357469</v>
      </c>
      <c r="G962" s="148">
        <f>VLOOKUP(A962,'VNIBOR đã xử lý'!$A:$T,17,0)</f>
        <v>0.001554338917</v>
      </c>
      <c r="H962" s="148">
        <f>VLOOKUP(A962,'VNIBOR đã xử lý'!$A:$T,18,0)</f>
        <v>0.001916040426</v>
      </c>
      <c r="I962" s="148">
        <f>VLOOKUP(A962,'VNIBOR đã xử lý'!$A:$T,19,0)</f>
        <v>0.002502583414</v>
      </c>
      <c r="J962" s="191">
        <f>VLOOKUP(A962,VBMA!$A:$AF,4,0)/100</f>
        <v>0.00307</v>
      </c>
      <c r="K962" s="191">
        <f>VLOOKUP(A962,VBMA!$A:$AF,7,0)/100</f>
        <v>0.00475</v>
      </c>
      <c r="L962" s="191">
        <f>VLOOKUP(A962,VBMA!$A:$AF,10,0)/100</f>
        <v>0.00683</v>
      </c>
      <c r="M962" s="191">
        <f>VLOOKUP(A962,VBMA!$A:$AF,13,0)/100</f>
        <v>0.0092</v>
      </c>
      <c r="N962" s="191">
        <f>VLOOKUP(A962,VBMA!$A:$AF,16,0)/100</f>
        <v>0.01157</v>
      </c>
      <c r="O962" s="191">
        <f>VLOOKUP(A962,VBMA!$A:$AF,19,0)/100</f>
        <v>0.01442</v>
      </c>
      <c r="P962" s="191">
        <f>VLOOKUP(A962,VBMA!$A:$AF,22,0)/100</f>
        <v>0.02367</v>
      </c>
      <c r="Q962" s="191">
        <f>VLOOKUP(A962,VBMA!$A:$AF,25,0)/100</f>
        <v>0.02612</v>
      </c>
      <c r="R962" s="191">
        <f>VLOOKUP(A962,VBMA!$A:$AF,28,0)/100</f>
        <v>0.02975</v>
      </c>
      <c r="S962" s="191">
        <f>VLOOKUP(A962,VBMA!$A:$AF,31,0)/100</f>
        <v>0.03094</v>
      </c>
    </row>
    <row r="963" ht="15.75" customHeight="1">
      <c r="A963" s="108">
        <f>VBMA!A962</f>
        <v>44328</v>
      </c>
      <c r="B963" s="148">
        <f>VLOOKUP(A963,'VNIBOR đã xử lý'!$A:$T,12,0)</f>
        <v>0.00106419357</v>
      </c>
      <c r="C963" s="148">
        <f>VLOOKUP(A963,'VNIBOR đã xử lý'!$A:$T,13,0)</f>
        <v>0.001116530959</v>
      </c>
      <c r="D963" s="148">
        <f>VLOOKUP(A963,'VNIBOR đã xử lý'!$A:$T,14,0)</f>
        <v>0.00120375994</v>
      </c>
      <c r="E963" s="148">
        <f>VLOOKUP(A963,'VNIBOR đã xử lý'!$A:$T,15,0)</f>
        <v>0.001282266023</v>
      </c>
      <c r="F963" s="148">
        <f>VLOOKUP(A963,'VNIBOR đã xử lý'!$A:$T,16,0)</f>
        <v>0.001325880514</v>
      </c>
      <c r="G963" s="148">
        <f>VLOOKUP(A963,'VNIBOR đã xử lý'!$A:$T,17,0)</f>
        <v>0.001404386597</v>
      </c>
      <c r="H963" s="148">
        <f>VLOOKUP(A963,'VNIBOR đã xử lý'!$A:$T,18,0)</f>
        <v>0.001657350642</v>
      </c>
      <c r="I963" s="148">
        <f>VLOOKUP(A963,'VNIBOR đã xử lý'!$A:$T,19,0)</f>
        <v>0.002233061918</v>
      </c>
      <c r="J963" s="191">
        <f>VLOOKUP(A963,VBMA!$A:$AF,4,0)/100</f>
        <v>0.00279</v>
      </c>
      <c r="K963" s="191">
        <f>VLOOKUP(A963,VBMA!$A:$AF,7,0)/100</f>
        <v>0.00475</v>
      </c>
      <c r="L963" s="191">
        <f>VLOOKUP(A963,VBMA!$A:$AF,10,0)/100</f>
        <v>0.00683</v>
      </c>
      <c r="M963" s="191">
        <f>VLOOKUP(A963,VBMA!$A:$AF,13,0)/100</f>
        <v>0.00913</v>
      </c>
      <c r="N963" s="191">
        <f>VLOOKUP(A963,VBMA!$A:$AF,16,0)/100</f>
        <v>0.01144</v>
      </c>
      <c r="O963" s="191">
        <f>VLOOKUP(A963,VBMA!$A:$AF,19,0)/100</f>
        <v>0.0144</v>
      </c>
      <c r="P963" s="191">
        <f>VLOOKUP(A963,VBMA!$A:$AF,22,0)/100</f>
        <v>0.02363</v>
      </c>
      <c r="Q963" s="191">
        <f>VLOOKUP(A963,VBMA!$A:$AF,25,0)/100</f>
        <v>0.026</v>
      </c>
      <c r="R963" s="191">
        <f>VLOOKUP(A963,VBMA!$A:$AF,28,0)/100</f>
        <v>0.0298</v>
      </c>
      <c r="S963" s="191">
        <f>VLOOKUP(A963,VBMA!$A:$AF,31,0)/100</f>
        <v>0.03094</v>
      </c>
    </row>
    <row r="964" ht="15.75" customHeight="1">
      <c r="A964" s="108">
        <f>VBMA!A963</f>
        <v>44327</v>
      </c>
      <c r="B964" s="148">
        <f>VLOOKUP(A964,'VNIBOR đã xử lý'!$A:$T,12,0)</f>
        <v>0.001001387547</v>
      </c>
      <c r="C964" s="148">
        <f>VLOOKUP(A964,'VNIBOR đã xử lý'!$A:$T,13,0)</f>
        <v>0.001068707718</v>
      </c>
      <c r="D964" s="148">
        <f>VLOOKUP(A964,'VNIBOR đã xử lý'!$A:$T,14,0)</f>
        <v>0.001127612868</v>
      </c>
      <c r="E964" s="148">
        <f>VLOOKUP(A964,'VNIBOR đã xử lý'!$A:$T,15,0)</f>
        <v>0.001194933039</v>
      </c>
      <c r="F964" s="148">
        <f>VLOOKUP(A964,'VNIBOR đã xử lý'!$A:$T,16,0)</f>
        <v>0.001270668231</v>
      </c>
      <c r="G964" s="148">
        <f>VLOOKUP(A964,'VNIBOR đã xử lý'!$A:$T,17,0)</f>
        <v>0.001337988403</v>
      </c>
      <c r="H964" s="148">
        <f>VLOOKUP(A964,'VNIBOR đã xử lý'!$A:$T,18,0)</f>
        <v>0.001590439045</v>
      </c>
      <c r="I964" s="148">
        <f>VLOOKUP(A964,'VNIBOR đã xử lý'!$A:$T,19,0)</f>
        <v>0.002129000414</v>
      </c>
      <c r="J964" s="191">
        <f>VLOOKUP(A964,VBMA!$A:$AF,4,0)/100</f>
        <v>0.00265</v>
      </c>
      <c r="K964" s="191">
        <f>VLOOKUP(A964,VBMA!$A:$AF,7,0)/100</f>
        <v>0.00475</v>
      </c>
      <c r="L964" s="191">
        <f>VLOOKUP(A964,VBMA!$A:$AF,10,0)/100</f>
        <v>0.00684</v>
      </c>
      <c r="M964" s="191">
        <f>VLOOKUP(A964,VBMA!$A:$AF,13,0)/100</f>
        <v>0.00913</v>
      </c>
      <c r="N964" s="191">
        <f>VLOOKUP(A964,VBMA!$A:$AF,16,0)/100</f>
        <v>0.01141</v>
      </c>
      <c r="O964" s="191">
        <f>VLOOKUP(A964,VBMA!$A:$AF,19,0)/100</f>
        <v>0.01441</v>
      </c>
      <c r="P964" s="191">
        <f>VLOOKUP(A964,VBMA!$A:$AF,22,0)/100</f>
        <v>0.02367</v>
      </c>
      <c r="Q964" s="191">
        <f>VLOOKUP(A964,VBMA!$A:$AF,25,0)/100</f>
        <v>0.02611</v>
      </c>
      <c r="R964" s="191">
        <f>VLOOKUP(A964,VBMA!$A:$AF,28,0)/100</f>
        <v>0.0298</v>
      </c>
      <c r="S964" s="191">
        <f>VLOOKUP(A964,VBMA!$A:$AF,31,0)/100</f>
        <v>0.03094</v>
      </c>
    </row>
    <row r="965" ht="15.75" customHeight="1">
      <c r="A965" s="108">
        <f>VBMA!A964</f>
        <v>44326</v>
      </c>
      <c r="B965" s="148">
        <f>VLOOKUP(A965,'VNIBOR đã xử lý'!$A:$T,12,0)</f>
        <v>0.0009892166976</v>
      </c>
      <c r="C965" s="148">
        <f>VLOOKUP(A965,'VNIBOR đã xử lý'!$A:$T,13,0)</f>
        <v>0.001056282236</v>
      </c>
      <c r="D965" s="148">
        <f>VLOOKUP(A965,'VNIBOR đã xử lý'!$A:$T,14,0)</f>
        <v>0.001106581391</v>
      </c>
      <c r="E965" s="148">
        <f>VLOOKUP(A965,'VNIBOR đã xử lý'!$A:$T,15,0)</f>
        <v>0.001165263737</v>
      </c>
      <c r="F965" s="148">
        <f>VLOOKUP(A965,'VNIBOR đã xử lý'!$A:$T,16,0)</f>
        <v>0.001198796506</v>
      </c>
      <c r="G965" s="148">
        <f>VLOOKUP(A965,'VNIBOR đã xử lý'!$A:$T,17,0)</f>
        <v>0.00128262843</v>
      </c>
      <c r="H965" s="148">
        <f>VLOOKUP(A965,'VNIBOR đã xử lý'!$A:$T,18,0)</f>
        <v>0.001693404855</v>
      </c>
      <c r="I965" s="148">
        <f>VLOOKUP(A965,'VNIBOR đã xử lý'!$A:$T,19,0)</f>
        <v>0.002179630012</v>
      </c>
      <c r="J965" s="191">
        <f>VLOOKUP(A965,VBMA!$A:$AF,4,0)/100</f>
        <v>0.00265</v>
      </c>
      <c r="K965" s="191">
        <f>VLOOKUP(A965,VBMA!$A:$AF,7,0)/100</f>
        <v>0.00475</v>
      </c>
      <c r="L965" s="191">
        <f>VLOOKUP(A965,VBMA!$A:$AF,10,0)/100</f>
        <v>0.00687</v>
      </c>
      <c r="M965" s="191">
        <f>VLOOKUP(A965,VBMA!$A:$AF,13,0)/100</f>
        <v>0.0092</v>
      </c>
      <c r="N965" s="191">
        <f>VLOOKUP(A965,VBMA!$A:$AF,16,0)/100</f>
        <v>0.01153</v>
      </c>
      <c r="O965" s="191">
        <f>VLOOKUP(A965,VBMA!$A:$AF,19,0)/100</f>
        <v>0.01447</v>
      </c>
      <c r="P965" s="191">
        <f>VLOOKUP(A965,VBMA!$A:$AF,22,0)/100</f>
        <v>0.02369</v>
      </c>
      <c r="Q965" s="191">
        <f>VLOOKUP(A965,VBMA!$A:$AF,25,0)/100</f>
        <v>0.02603</v>
      </c>
      <c r="R965" s="191">
        <f>VLOOKUP(A965,VBMA!$A:$AF,28,0)/100</f>
        <v>0.0298</v>
      </c>
      <c r="S965" s="191">
        <f>VLOOKUP(A965,VBMA!$A:$AF,31,0)/100</f>
        <v>0.03094</v>
      </c>
    </row>
    <row r="966" ht="15.75" customHeight="1">
      <c r="A966" s="108">
        <f>VBMA!A965</f>
        <v>44323</v>
      </c>
      <c r="B966" s="148">
        <f>VLOOKUP(A966,'VNIBOR đã xử lý'!$A:$T,12,0)</f>
        <v>0.001008345285</v>
      </c>
      <c r="C966" s="148">
        <f>VLOOKUP(A966,'VNIBOR đã xử lý'!$A:$T,13,0)</f>
        <v>0.001024608919</v>
      </c>
      <c r="D966" s="148">
        <f>VLOOKUP(A966,'VNIBOR đã xử lý'!$A:$T,14,0)</f>
        <v>0.001057136186</v>
      </c>
      <c r="E966" s="148">
        <f>VLOOKUP(A966,'VNIBOR đã xử lý'!$A:$T,15,0)</f>
        <v>0.001130322538</v>
      </c>
      <c r="F966" s="148">
        <f>VLOOKUP(A966,'VNIBOR đã xử lý'!$A:$T,16,0)</f>
        <v>0.001162849805</v>
      </c>
      <c r="G966" s="148">
        <f>VLOOKUP(A966,'VNIBOR đã xử lý'!$A:$T,17,0)</f>
        <v>0.001244167973</v>
      </c>
      <c r="H966" s="148">
        <f>VLOOKUP(A966,'VNIBOR đã xử lý'!$A:$T,18,0)</f>
        <v>0.00161009973</v>
      </c>
      <c r="I966" s="148">
        <f>VLOOKUP(A966,'VNIBOR đã xử lý'!$A:$T,19,0)</f>
        <v>0.002138667823</v>
      </c>
      <c r="J966" s="191">
        <f>VLOOKUP(A966,VBMA!$A:$AF,4,0)/100</f>
        <v>0.00265</v>
      </c>
      <c r="K966" s="191">
        <f>VLOOKUP(A966,VBMA!$A:$AF,7,0)/100</f>
        <v>0.00475</v>
      </c>
      <c r="L966" s="191">
        <f>VLOOKUP(A966,VBMA!$A:$AF,10,0)/100</f>
        <v>0.00683</v>
      </c>
      <c r="M966" s="191">
        <f>VLOOKUP(A966,VBMA!$A:$AF,13,0)/100</f>
        <v>0.00921</v>
      </c>
      <c r="N966" s="191">
        <f>VLOOKUP(A966,VBMA!$A:$AF,16,0)/100</f>
        <v>0.01159</v>
      </c>
      <c r="O966" s="191">
        <f>VLOOKUP(A966,VBMA!$A:$AF,19,0)/100</f>
        <v>0.01462</v>
      </c>
      <c r="P966" s="191">
        <f>VLOOKUP(A966,VBMA!$A:$AF,22,0)/100</f>
        <v>0.02372</v>
      </c>
      <c r="Q966" s="191">
        <f>VLOOKUP(A966,VBMA!$A:$AF,25,0)/100</f>
        <v>0.02608</v>
      </c>
      <c r="R966" s="191">
        <f>VLOOKUP(A966,VBMA!$A:$AF,28,0)/100</f>
        <v>0.0298</v>
      </c>
      <c r="S966" s="191">
        <f>VLOOKUP(A966,VBMA!$A:$AF,31,0)/100</f>
        <v>0.03094</v>
      </c>
    </row>
    <row r="967" ht="15.75" customHeight="1">
      <c r="A967" s="108">
        <f>VBMA!A966</f>
        <v>44322</v>
      </c>
      <c r="B967" s="148">
        <f>VLOOKUP(A967,'VNIBOR đã xử lý'!$A:$T,12,0)</f>
        <v>0.0009599747501</v>
      </c>
      <c r="C967" s="148">
        <f>VLOOKUP(A967,'VNIBOR đã xử lý'!$A:$T,13,0)</f>
        <v>0.001094708048</v>
      </c>
      <c r="D967" s="148">
        <f>VLOOKUP(A967,'VNIBOR đã xử lý'!$A:$T,14,0)</f>
        <v>0.001145233035</v>
      </c>
      <c r="E967" s="148">
        <f>VLOOKUP(A967,'VNIBOR đã xử lý'!$A:$T,15,0)</f>
        <v>0.001170495529</v>
      </c>
      <c r="F967" s="148">
        <f>VLOOKUP(A967,'VNIBOR đã xử lý'!$A:$T,16,0)</f>
        <v>0.001170495529</v>
      </c>
      <c r="G967" s="148">
        <f>VLOOKUP(A967,'VNIBOR đã xử lý'!$A:$T,17,0)</f>
        <v>0.00125470384</v>
      </c>
      <c r="H967" s="148">
        <f>VLOOKUP(A967,'VNIBOR đã xử lý'!$A:$T,18,0)</f>
        <v>0.001566274592</v>
      </c>
      <c r="I967" s="148">
        <f>VLOOKUP(A967,'VNIBOR đã xử lý'!$A:$T,19,0)</f>
        <v>0.002096786954</v>
      </c>
      <c r="J967" s="191">
        <f>VLOOKUP(A967,VBMA!$A:$AF,4,0)/100</f>
        <v>0.00261</v>
      </c>
      <c r="K967" s="191">
        <f>VLOOKUP(A967,VBMA!$A:$AF,7,0)/100</f>
        <v>0.0048</v>
      </c>
      <c r="L967" s="191">
        <f>VLOOKUP(A967,VBMA!$A:$AF,10,0)/100</f>
        <v>0.00694</v>
      </c>
      <c r="M967" s="191">
        <f>VLOOKUP(A967,VBMA!$A:$AF,13,0)/100</f>
        <v>0.00926</v>
      </c>
      <c r="N967" s="191">
        <f>VLOOKUP(A967,VBMA!$A:$AF,16,0)/100</f>
        <v>0.01158</v>
      </c>
      <c r="O967" s="191">
        <f>VLOOKUP(A967,VBMA!$A:$AF,19,0)/100</f>
        <v>0.01462</v>
      </c>
      <c r="P967" s="191">
        <f>VLOOKUP(A967,VBMA!$A:$AF,22,0)/100</f>
        <v>0.02372</v>
      </c>
      <c r="Q967" s="191">
        <f>VLOOKUP(A967,VBMA!$A:$AF,25,0)/100</f>
        <v>0.02608</v>
      </c>
      <c r="R967" s="191">
        <f>VLOOKUP(A967,VBMA!$A:$AF,28,0)/100</f>
        <v>0.02988</v>
      </c>
      <c r="S967" s="191">
        <f>VLOOKUP(A967,VBMA!$A:$AF,31,0)/100</f>
        <v>0.03108</v>
      </c>
    </row>
    <row r="968" ht="15.75" customHeight="1">
      <c r="A968" s="108">
        <f>VBMA!A967</f>
        <v>44321</v>
      </c>
      <c r="B968" s="148">
        <f>VLOOKUP(A968,'VNIBOR đã xử lý'!$A:$T,12,0)</f>
        <v>0.000910685311</v>
      </c>
      <c r="C968" s="148">
        <f>VLOOKUP(A968,'VNIBOR đã xử lý'!$A:$T,13,0)</f>
        <v>0.0009502803245</v>
      </c>
      <c r="D968" s="148">
        <f>VLOOKUP(A968,'VNIBOR đã xử lý'!$A:$T,14,0)</f>
        <v>0.0009581993272</v>
      </c>
      <c r="E968" s="148">
        <f>VLOOKUP(A968,'VNIBOR đã xử lý'!$A:$T,15,0)</f>
        <v>0.0009977943407</v>
      </c>
      <c r="F968" s="148">
        <f>VLOOKUP(A968,'VNIBOR đã xử lý'!$A:$T,16,0)</f>
        <v>0.00108490337</v>
      </c>
      <c r="G968" s="148">
        <f>VLOOKUP(A968,'VNIBOR đã xử lý'!$A:$T,17,0)</f>
        <v>0.001195769408</v>
      </c>
      <c r="H968" s="148">
        <f>VLOOKUP(A968,'VNIBOR đã xử lý'!$A:$T,18,0)</f>
        <v>0.001457096498</v>
      </c>
      <c r="I968" s="148">
        <f>VLOOKUP(A968,'VNIBOR đã xử lý'!$A:$T,19,0)</f>
        <v>0.002043102698</v>
      </c>
      <c r="J968" s="191">
        <f>VLOOKUP(A968,VBMA!$A:$AF,4,0)/100</f>
        <v>0.00261</v>
      </c>
      <c r="K968" s="191">
        <f>VLOOKUP(A968,VBMA!$A:$AF,7,0)/100</f>
        <v>0.0048</v>
      </c>
      <c r="L968" s="191">
        <f>VLOOKUP(A968,VBMA!$A:$AF,10,0)/100</f>
        <v>0.00683</v>
      </c>
      <c r="M968" s="191">
        <f>VLOOKUP(A968,VBMA!$A:$AF,13,0)/100</f>
        <v>0.00919</v>
      </c>
      <c r="N968" s="191">
        <f>VLOOKUP(A968,VBMA!$A:$AF,16,0)/100</f>
        <v>0.01155</v>
      </c>
      <c r="O968" s="191">
        <f>VLOOKUP(A968,VBMA!$A:$AF,19,0)/100</f>
        <v>0.01472</v>
      </c>
      <c r="P968" s="191">
        <f>VLOOKUP(A968,VBMA!$A:$AF,22,0)/100</f>
        <v>0.02369</v>
      </c>
      <c r="Q968" s="191">
        <f>VLOOKUP(A968,VBMA!$A:$AF,25,0)/100</f>
        <v>0.02604</v>
      </c>
      <c r="R968" s="191">
        <f>VLOOKUP(A968,VBMA!$A:$AF,28,0)/100</f>
        <v>0.02988</v>
      </c>
      <c r="S968" s="191">
        <f>VLOOKUP(A968,VBMA!$A:$AF,31,0)/100</f>
        <v>0.03108</v>
      </c>
    </row>
    <row r="969" ht="15.75" customHeight="1">
      <c r="A969" s="108">
        <f>VBMA!A968</f>
        <v>44320</v>
      </c>
      <c r="B969" s="148">
        <f>VLOOKUP(A969,'VNIBOR đã xử lý'!$A:$T,12,0)</f>
        <v>0.0008351814281</v>
      </c>
      <c r="C969" s="148">
        <f>VLOOKUP(A969,'VNIBOR đã xử lý'!$A:$T,13,0)</f>
        <v>0.000891941331</v>
      </c>
      <c r="D969" s="148">
        <f>VLOOKUP(A969,'VNIBOR đã xử lý'!$A:$T,14,0)</f>
        <v>0.000964918349</v>
      </c>
      <c r="E969" s="148">
        <f>VLOOKUP(A969,'VNIBOR đã xử lý'!$A:$T,15,0)</f>
        <v>0.0009811354641</v>
      </c>
      <c r="F969" s="148">
        <f>VLOOKUP(A969,'VNIBOR đã xử lý'!$A:$T,16,0)</f>
        <v>0.001086546712</v>
      </c>
      <c r="G969" s="148">
        <f>VLOOKUP(A969,'VNIBOR đã xử lý'!$A:$T,17,0)</f>
        <v>0.001183849403</v>
      </c>
      <c r="H969" s="148">
        <f>VLOOKUP(A969,'VNIBOR đã xử lý'!$A:$T,18,0)</f>
        <v>0.001581168723</v>
      </c>
      <c r="I969" s="148">
        <f>VLOOKUP(A969,'VNIBOR đã xử lý'!$A:$T,19,0)</f>
        <v>0.002124442079</v>
      </c>
      <c r="J969" s="191">
        <f>VLOOKUP(A969,VBMA!$A:$AF,4,0)/100</f>
        <v>0.00265</v>
      </c>
      <c r="K969" s="191">
        <f>VLOOKUP(A969,VBMA!$A:$AF,7,0)/100</f>
        <v>0.0048</v>
      </c>
      <c r="L969" s="191">
        <f>VLOOKUP(A969,VBMA!$A:$AF,10,0)/100</f>
        <v>0.00684</v>
      </c>
      <c r="M969" s="191">
        <f>VLOOKUP(A969,VBMA!$A:$AF,13,0)/100</f>
        <v>0.00921</v>
      </c>
      <c r="N969" s="191">
        <f>VLOOKUP(A969,VBMA!$A:$AF,16,0)/100</f>
        <v>0.01158</v>
      </c>
      <c r="O969" s="191">
        <f>VLOOKUP(A969,VBMA!$A:$AF,19,0)/100</f>
        <v>0.01467</v>
      </c>
      <c r="P969" s="191">
        <f>VLOOKUP(A969,VBMA!$A:$AF,22,0)/100</f>
        <v>0.02361</v>
      </c>
      <c r="Q969" s="191">
        <f>VLOOKUP(A969,VBMA!$A:$AF,25,0)/100</f>
        <v>0.02603</v>
      </c>
      <c r="R969" s="191">
        <f>VLOOKUP(A969,VBMA!$A:$AF,28,0)/100</f>
        <v>0.02988</v>
      </c>
      <c r="S969" s="191">
        <f>VLOOKUP(A969,VBMA!$A:$AF,31,0)/100</f>
        <v>0.03108</v>
      </c>
    </row>
    <row r="970" ht="15.75" customHeight="1">
      <c r="A970" s="108">
        <f>VBMA!A969</f>
        <v>44315</v>
      </c>
      <c r="B970" s="148">
        <f>VLOOKUP(A970,'VNIBOR đã xử lý'!$A:$T,12,0)</f>
        <v>0.0007924978495</v>
      </c>
      <c r="C970" s="148">
        <f>VLOOKUP(A970,'VNIBOR đã xử lý'!$A:$T,13,0)</f>
        <v>0.0009926235691</v>
      </c>
      <c r="D970" s="148">
        <f>VLOOKUP(A970,'VNIBOR đã xử lý'!$A:$T,14,0)</f>
        <v>0.0009686084828</v>
      </c>
      <c r="E970" s="148">
        <f>VLOOKUP(A970,'VNIBOR đã xử lý'!$A:$T,15,0)</f>
        <v>0.0009926235691</v>
      </c>
      <c r="F970" s="148">
        <f>VLOOKUP(A970,'VNIBOR đã xử lý'!$A:$T,16,0)</f>
        <v>0.001064668828</v>
      </c>
      <c r="G970" s="148">
        <f>VLOOKUP(A970,'VNIBOR đã xử lý'!$A:$T,17,0)</f>
        <v>0.001176739231</v>
      </c>
      <c r="H970" s="148">
        <f>VLOOKUP(A970,'VNIBOR đã xử lý'!$A:$T,18,0)</f>
        <v>0.001568985642</v>
      </c>
      <c r="I970" s="148">
        <f>VLOOKUP(A970,'VNIBOR đã xử lý'!$A:$T,19,0)</f>
        <v>0.00210532257</v>
      </c>
      <c r="J970" s="191">
        <f>VLOOKUP(A970,VBMA!$A:$AF,4,0)/100</f>
        <v>0.00263</v>
      </c>
      <c r="K970" s="191">
        <f>VLOOKUP(A970,VBMA!$A:$AF,7,0)/100</f>
        <v>0.0048</v>
      </c>
      <c r="L970" s="191">
        <f>VLOOKUP(A970,VBMA!$A:$AF,10,0)/100</f>
        <v>0.00683</v>
      </c>
      <c r="M970" s="191">
        <f>VLOOKUP(A970,VBMA!$A:$AF,13,0)/100</f>
        <v>0.00933</v>
      </c>
      <c r="N970" s="191">
        <f>VLOOKUP(A970,VBMA!$A:$AF,16,0)/100</f>
        <v>0.01182</v>
      </c>
      <c r="O970" s="191">
        <f>VLOOKUP(A970,VBMA!$A:$AF,19,0)/100</f>
        <v>0.01472</v>
      </c>
      <c r="P970" s="191">
        <f>VLOOKUP(A970,VBMA!$A:$AF,22,0)/100</f>
        <v>0.02362</v>
      </c>
      <c r="Q970" s="191">
        <f>VLOOKUP(A970,VBMA!$A:$AF,25,0)/100</f>
        <v>0.02595</v>
      </c>
      <c r="R970" s="191">
        <f>VLOOKUP(A970,VBMA!$A:$AF,28,0)/100</f>
        <v>0.02988</v>
      </c>
      <c r="S970" s="191">
        <f>VLOOKUP(A970,VBMA!$A:$AF,31,0)/100</f>
        <v>0.03108</v>
      </c>
    </row>
    <row r="971" ht="15.75" customHeight="1">
      <c r="A971" s="108">
        <f>VBMA!A970</f>
        <v>44314</v>
      </c>
      <c r="B971" s="148">
        <f>VLOOKUP(A971,'VNIBOR đã xử lý'!$A:$T,12,0)</f>
        <v>0.0008487015222</v>
      </c>
      <c r="C971" s="148">
        <f>VLOOKUP(A971,'VNIBOR đã xử lý'!$A:$T,13,0)</f>
        <v>0.001040860357</v>
      </c>
      <c r="D971" s="148">
        <f>VLOOKUP(A971,'VNIBOR đã xử lý'!$A:$T,14,0)</f>
        <v>0.001000827267</v>
      </c>
      <c r="E971" s="148">
        <f>VLOOKUP(A971,'VNIBOR đã xử lý'!$A:$T,15,0)</f>
        <v>0.001040860357</v>
      </c>
      <c r="F971" s="148">
        <f>VLOOKUP(A971,'VNIBOR đã xử lý'!$A:$T,16,0)</f>
        <v>0.001120926539</v>
      </c>
      <c r="G971" s="148">
        <f>VLOOKUP(A971,'VNIBOR đã xử lý'!$A:$T,17,0)</f>
        <v>0.00120099272</v>
      </c>
      <c r="H971" s="148">
        <f>VLOOKUP(A971,'VNIBOR đã xử lý'!$A:$T,18,0)</f>
        <v>0.001521257445</v>
      </c>
      <c r="I971" s="148">
        <f>VLOOKUP(A971,'VNIBOR đã xử lý'!$A:$T,19,0)</f>
        <v>0.002081720715</v>
      </c>
      <c r="J971" s="191">
        <f>VLOOKUP(A971,VBMA!$A:$AF,4,0)/100</f>
        <v>0.00263</v>
      </c>
      <c r="K971" s="191">
        <f>VLOOKUP(A971,VBMA!$A:$AF,7,0)/100</f>
        <v>0.0048</v>
      </c>
      <c r="L971" s="191">
        <f>VLOOKUP(A971,VBMA!$A:$AF,10,0)/100</f>
        <v>0.00692</v>
      </c>
      <c r="M971" s="191">
        <f>VLOOKUP(A971,VBMA!$A:$AF,13,0)/100</f>
        <v>0.00945</v>
      </c>
      <c r="N971" s="191">
        <f>VLOOKUP(A971,VBMA!$A:$AF,16,0)/100</f>
        <v>0.01198</v>
      </c>
      <c r="O971" s="191">
        <f>VLOOKUP(A971,VBMA!$A:$AF,19,0)/100</f>
        <v>0.01476</v>
      </c>
      <c r="P971" s="191">
        <f>VLOOKUP(A971,VBMA!$A:$AF,22,0)/100</f>
        <v>0.0237</v>
      </c>
      <c r="Q971" s="191">
        <f>VLOOKUP(A971,VBMA!$A:$AF,25,0)/100</f>
        <v>0.02601</v>
      </c>
      <c r="R971" s="191">
        <f>VLOOKUP(A971,VBMA!$A:$AF,28,0)/100</f>
        <v>0.02988</v>
      </c>
      <c r="S971" s="191">
        <f>VLOOKUP(A971,VBMA!$A:$AF,31,0)/100</f>
        <v>0.03108</v>
      </c>
    </row>
    <row r="972" ht="15.75" customHeight="1">
      <c r="A972" s="108">
        <f>VBMA!A971</f>
        <v>44313</v>
      </c>
      <c r="B972" s="148">
        <f>VLOOKUP(A972,'VNIBOR đã xử lý'!$A:$T,12,0)</f>
        <v>0.0008534422404</v>
      </c>
      <c r="C972" s="148">
        <f>VLOOKUP(A972,'VNIBOR đã xử lý'!$A:$T,13,0)</f>
        <v>0.001004049695</v>
      </c>
      <c r="D972" s="148">
        <f>VLOOKUP(A972,'VNIBOR đã xử lý'!$A:$T,14,0)</f>
        <v>0.001020783856</v>
      </c>
      <c r="E972" s="148">
        <f>VLOOKUP(A972,'VNIBOR đã xử lý'!$A:$T,15,0)</f>
        <v>0.001112821745</v>
      </c>
      <c r="F972" s="148">
        <f>VLOOKUP(A972,'VNIBOR đã xử lý'!$A:$T,16,0)</f>
        <v>0.00117139131</v>
      </c>
      <c r="G972" s="148">
        <f>VLOOKUP(A972,'VNIBOR đã xử lý'!$A:$T,17,0)</f>
        <v>0.001229960876</v>
      </c>
      <c r="H972" s="148">
        <f>VLOOKUP(A972,'VNIBOR đã xử lý'!$A:$T,18,0)</f>
        <v>0.001673416158</v>
      </c>
      <c r="I972" s="148">
        <f>VLOOKUP(A972,'VNIBOR đã xử lý'!$A:$T,19,0)</f>
        <v>0.002167073924</v>
      </c>
      <c r="J972" s="191">
        <f>VLOOKUP(A972,VBMA!$A:$AF,4,0)/100</f>
        <v>0.00265</v>
      </c>
      <c r="K972" s="191">
        <f>VLOOKUP(A972,VBMA!$A:$AF,7,0)/100</f>
        <v>0.0048</v>
      </c>
      <c r="L972" s="191">
        <f>VLOOKUP(A972,VBMA!$A:$AF,10,0)/100</f>
        <v>0.00684</v>
      </c>
      <c r="M972" s="191">
        <f>VLOOKUP(A972,VBMA!$A:$AF,13,0)/100</f>
        <v>0.00937</v>
      </c>
      <c r="N972" s="191">
        <f>VLOOKUP(A972,VBMA!$A:$AF,16,0)/100</f>
        <v>0.0119</v>
      </c>
      <c r="O972" s="191">
        <f>VLOOKUP(A972,VBMA!$A:$AF,19,0)/100</f>
        <v>0.01466</v>
      </c>
      <c r="P972" s="191">
        <f>VLOOKUP(A972,VBMA!$A:$AF,22,0)/100</f>
        <v>0.02367</v>
      </c>
      <c r="Q972" s="191">
        <f>VLOOKUP(A972,VBMA!$A:$AF,25,0)/100</f>
        <v>0.02584</v>
      </c>
      <c r="R972" s="191">
        <f>VLOOKUP(A972,VBMA!$A:$AF,28,0)/100</f>
        <v>0.02988</v>
      </c>
      <c r="S972" s="191">
        <f>VLOOKUP(A972,VBMA!$A:$AF,31,0)/100</f>
        <v>0.03108</v>
      </c>
    </row>
    <row r="973" ht="15.75" customHeight="1">
      <c r="A973" s="108">
        <f>VBMA!A972</f>
        <v>44312</v>
      </c>
      <c r="B973" s="148">
        <f>VLOOKUP(A973,'VNIBOR đã xử lý'!$A:$T,12,0)</f>
        <v>0.0005457850563</v>
      </c>
      <c r="C973" s="148">
        <f>VLOOKUP(A973,'VNIBOR đã xử lý'!$A:$T,13,0)</f>
        <v>0.0006802538383</v>
      </c>
      <c r="D973" s="148">
        <f>VLOOKUP(A973,'VNIBOR đã xử lý'!$A:$T,14,0)</f>
        <v>0.0007356233367</v>
      </c>
      <c r="E973" s="148">
        <f>VLOOKUP(A973,'VNIBOR đã xử lý'!$A:$T,15,0)</f>
        <v>0.0008780020471</v>
      </c>
      <c r="F973" s="148">
        <f>VLOOKUP(A973,'VNIBOR đã xử lý'!$A:$T,16,0)</f>
        <v>0.0009571013306</v>
      </c>
      <c r="G973" s="148">
        <f>VLOOKUP(A973,'VNIBOR đã xử lý'!$A:$T,17,0)</f>
        <v>0.001099480041</v>
      </c>
      <c r="H973" s="148">
        <f>VLOOKUP(A973,'VNIBOR đã xử lý'!$A:$T,18,0)</f>
        <v>0.001502886387</v>
      </c>
      <c r="I973" s="148">
        <f>VLOOKUP(A973,'VNIBOR đã xử lý'!$A:$T,19,0)</f>
        <v>0.00201703173</v>
      </c>
      <c r="J973" s="191">
        <f>VLOOKUP(A973,VBMA!$A:$AF,4,0)/100</f>
        <v>0.00252</v>
      </c>
      <c r="K973" s="191">
        <f>VLOOKUP(A973,VBMA!$A:$AF,7,0)/100</f>
        <v>0.0048</v>
      </c>
      <c r="L973" s="191">
        <f>VLOOKUP(A973,VBMA!$A:$AF,10,0)/100</f>
        <v>0.00675</v>
      </c>
      <c r="M973" s="191">
        <f>VLOOKUP(A973,VBMA!$A:$AF,13,0)/100</f>
        <v>0.00931</v>
      </c>
      <c r="N973" s="191">
        <f>VLOOKUP(A973,VBMA!$A:$AF,16,0)/100</f>
        <v>0.01186</v>
      </c>
      <c r="O973" s="191">
        <f>VLOOKUP(A973,VBMA!$A:$AF,19,0)/100</f>
        <v>0.01449</v>
      </c>
      <c r="P973" s="191">
        <f>VLOOKUP(A973,VBMA!$A:$AF,22,0)/100</f>
        <v>0.0234</v>
      </c>
      <c r="Q973" s="191">
        <f>VLOOKUP(A973,VBMA!$A:$AF,25,0)/100</f>
        <v>0.02567</v>
      </c>
      <c r="R973" s="191">
        <f>VLOOKUP(A973,VBMA!$A:$AF,28,0)/100</f>
        <v>0.02988</v>
      </c>
      <c r="S973" s="191">
        <f>VLOOKUP(A973,VBMA!$A:$AF,31,0)/100</f>
        <v>0.03108</v>
      </c>
    </row>
    <row r="974" ht="15.75" customHeight="1">
      <c r="A974" s="108">
        <f>VBMA!A973</f>
        <v>44309</v>
      </c>
      <c r="B974" s="148">
        <f>VLOOKUP(A974,'VNIBOR đã xử lý'!$A:$T,12,0)</f>
        <v>0.0003585253822</v>
      </c>
      <c r="C974" s="148">
        <f>VLOOKUP(A974,'VNIBOR đã xử lý'!$A:$T,13,0)</f>
        <v>0.0004754358329</v>
      </c>
      <c r="D974" s="148">
        <f>VLOOKUP(A974,'VNIBOR đã xử lý'!$A:$T,14,0)</f>
        <v>0.0005455821034</v>
      </c>
      <c r="E974" s="148">
        <f>VLOOKUP(A974,'VNIBOR đã xử lý'!$A:$T,15,0)</f>
        <v>0.0006858746443</v>
      </c>
      <c r="F974" s="148">
        <f>VLOOKUP(A974,'VNIBOR đã xử lý'!$A:$T,16,0)</f>
        <v>0.000810579125</v>
      </c>
      <c r="G974" s="148">
        <f>VLOOKUP(A974,'VNIBOR đã xử lý'!$A:$T,17,0)</f>
        <v>0.0009976358462</v>
      </c>
      <c r="H974" s="148">
        <f>VLOOKUP(A974,'VNIBOR đã xử lý'!$A:$T,18,0)</f>
        <v>0.001465277649</v>
      </c>
      <c r="I974" s="148">
        <f>VLOOKUP(A974,'VNIBOR đã xử lý'!$A:$T,19,0)</f>
        <v>0.002018653783</v>
      </c>
      <c r="J974" s="191">
        <f>VLOOKUP(A974,VBMA!$A:$AF,4,0)/100</f>
        <v>0.00256</v>
      </c>
      <c r="K974" s="191">
        <f>VLOOKUP(A974,VBMA!$A:$AF,7,0)/100</f>
        <v>0.0048</v>
      </c>
      <c r="L974" s="191">
        <f>VLOOKUP(A974,VBMA!$A:$AF,10,0)/100</f>
        <v>0.00674</v>
      </c>
      <c r="M974" s="191">
        <f>VLOOKUP(A974,VBMA!$A:$AF,13,0)/100</f>
        <v>0.00926</v>
      </c>
      <c r="N974" s="191">
        <f>VLOOKUP(A974,VBMA!$A:$AF,16,0)/100</f>
        <v>0.01177</v>
      </c>
      <c r="O974" s="191">
        <f>VLOOKUP(A974,VBMA!$A:$AF,19,0)/100</f>
        <v>0.01434</v>
      </c>
      <c r="P974" s="191">
        <f>VLOOKUP(A974,VBMA!$A:$AF,22,0)/100</f>
        <v>0.02345</v>
      </c>
      <c r="Q974" s="191">
        <f>VLOOKUP(A974,VBMA!$A:$AF,25,0)/100</f>
        <v>0.02564</v>
      </c>
      <c r="R974" s="191">
        <f>VLOOKUP(A974,VBMA!$A:$AF,28,0)/100</f>
        <v>0.02988</v>
      </c>
      <c r="S974" s="191">
        <f>VLOOKUP(A974,VBMA!$A:$AF,31,0)/100</f>
        <v>0.03108</v>
      </c>
    </row>
    <row r="975" ht="15.75" customHeight="1">
      <c r="A975" s="108">
        <f>VBMA!A974</f>
        <v>44308</v>
      </c>
      <c r="B975" s="148">
        <f>VLOOKUP(A975,'VNIBOR đã xử lý'!$A:$T,12,0)</f>
        <v>0.0003528330781</v>
      </c>
      <c r="C975" s="148">
        <f>VLOOKUP(A975,'VNIBOR đã xử lý'!$A:$T,13,0)</f>
        <v>0.000454762634</v>
      </c>
      <c r="D975" s="148">
        <f>VLOOKUP(A975,'VNIBOR đã xử lý'!$A:$T,14,0)</f>
        <v>0.0005410107198</v>
      </c>
      <c r="E975" s="148">
        <f>VLOOKUP(A975,'VNIBOR đã xử lý'!$A:$T,15,0)</f>
        <v>0.0006978254211</v>
      </c>
      <c r="F975" s="148">
        <f>VLOOKUP(A975,'VNIBOR đã xử lý'!$A:$T,16,0)</f>
        <v>0.0008389586524</v>
      </c>
      <c r="G975" s="148">
        <f>VLOOKUP(A975,'VNIBOR đã xử lý'!$A:$T,17,0)</f>
        <v>0.001003614089</v>
      </c>
      <c r="H975" s="148">
        <f>VLOOKUP(A975,'VNIBOR đã xử lý'!$A:$T,18,0)</f>
        <v>0.001489739663</v>
      </c>
      <c r="I975" s="148">
        <f>VLOOKUP(A975,'VNIBOR đã xử lý'!$A:$T,19,0)</f>
        <v>0.002030750383</v>
      </c>
      <c r="J975" s="191">
        <f>VLOOKUP(A975,VBMA!$A:$AF,4,0)/100</f>
        <v>0.00256</v>
      </c>
      <c r="K975" s="191">
        <f>VLOOKUP(A975,VBMA!$A:$AF,7,0)/100</f>
        <v>0.0048</v>
      </c>
      <c r="L975" s="191">
        <f>VLOOKUP(A975,VBMA!$A:$AF,10,0)/100</f>
        <v>0.00674</v>
      </c>
      <c r="M975" s="191">
        <f>VLOOKUP(A975,VBMA!$A:$AF,13,0)/100</f>
        <v>0.00915</v>
      </c>
      <c r="N975" s="191">
        <f>VLOOKUP(A975,VBMA!$A:$AF,16,0)/100</f>
        <v>0.01156</v>
      </c>
      <c r="O975" s="191">
        <f>VLOOKUP(A975,VBMA!$A:$AF,19,0)/100</f>
        <v>0.01445</v>
      </c>
      <c r="P975" s="191">
        <f>VLOOKUP(A975,VBMA!$A:$AF,22,0)/100</f>
        <v>0.02341</v>
      </c>
      <c r="Q975" s="191">
        <f>VLOOKUP(A975,VBMA!$A:$AF,25,0)/100</f>
        <v>0.02575</v>
      </c>
      <c r="R975" s="191">
        <f>VLOOKUP(A975,VBMA!$A:$AF,28,0)/100</f>
        <v>0.03031</v>
      </c>
      <c r="S975" s="191">
        <f>VLOOKUP(A975,VBMA!$A:$AF,31,0)/100</f>
        <v>0.03125</v>
      </c>
    </row>
    <row r="976" ht="15.75" customHeight="1">
      <c r="A976" s="108"/>
      <c r="J976" s="192"/>
      <c r="K976" s="193"/>
      <c r="L976" s="194"/>
      <c r="M976" s="193"/>
      <c r="N976" s="194"/>
      <c r="O976" s="194"/>
      <c r="P976" s="194"/>
      <c r="Q976" s="194"/>
      <c r="R976" s="194"/>
      <c r="S976" s="194"/>
    </row>
    <row r="977" ht="15.75" customHeight="1">
      <c r="A977" s="108"/>
      <c r="J977" s="192"/>
      <c r="K977" s="193"/>
      <c r="L977" s="194"/>
      <c r="M977" s="193"/>
      <c r="N977" s="194"/>
      <c r="O977" s="194"/>
      <c r="P977" s="194"/>
      <c r="Q977" s="194"/>
      <c r="R977" s="194"/>
      <c r="S977" s="194"/>
    </row>
    <row r="978" ht="15.75" customHeight="1">
      <c r="A978" s="108"/>
      <c r="J978" s="192"/>
      <c r="K978" s="193"/>
      <c r="L978" s="194"/>
      <c r="M978" s="193"/>
      <c r="N978" s="194"/>
      <c r="O978" s="194"/>
      <c r="P978" s="194"/>
      <c r="Q978" s="194"/>
      <c r="R978" s="194"/>
      <c r="S978" s="194"/>
    </row>
    <row r="979" ht="15.75" customHeight="1">
      <c r="A979" s="108"/>
      <c r="J979" s="192"/>
      <c r="K979" s="193"/>
      <c r="L979" s="194"/>
      <c r="M979" s="193"/>
      <c r="N979" s="194"/>
      <c r="O979" s="194"/>
      <c r="P979" s="194"/>
      <c r="Q979" s="194"/>
      <c r="R979" s="194"/>
      <c r="S979" s="194"/>
    </row>
    <row r="980" ht="15.75" customHeight="1">
      <c r="A980" s="108"/>
      <c r="J980" s="194"/>
      <c r="K980" s="193"/>
      <c r="L980" s="194"/>
      <c r="M980" s="193"/>
      <c r="N980" s="194"/>
      <c r="O980" s="194"/>
      <c r="P980" s="194"/>
      <c r="Q980" s="194"/>
      <c r="R980" s="194"/>
      <c r="S980" s="194"/>
    </row>
    <row r="981" ht="15.75" customHeight="1">
      <c r="A981" s="108"/>
      <c r="J981" s="194"/>
      <c r="K981" s="193"/>
      <c r="L981" s="194"/>
      <c r="M981" s="193"/>
      <c r="N981" s="194"/>
      <c r="O981" s="194"/>
      <c r="P981" s="194"/>
      <c r="Q981" s="194"/>
      <c r="R981" s="194"/>
      <c r="S981" s="194"/>
    </row>
    <row r="982" ht="15.75" customHeight="1">
      <c r="A982" s="108"/>
      <c r="J982" s="194"/>
      <c r="K982" s="193"/>
      <c r="L982" s="194"/>
      <c r="M982" s="193"/>
      <c r="N982" s="194"/>
      <c r="O982" s="194"/>
      <c r="P982" s="194"/>
      <c r="Q982" s="194"/>
      <c r="R982" s="194"/>
      <c r="S982" s="194"/>
    </row>
    <row r="983" ht="15.75" customHeight="1">
      <c r="A983" s="108"/>
      <c r="J983" s="194"/>
      <c r="K983" s="193"/>
      <c r="L983" s="194"/>
      <c r="M983" s="193"/>
      <c r="N983" s="194"/>
      <c r="O983" s="194"/>
      <c r="P983" s="194"/>
      <c r="Q983" s="194"/>
      <c r="R983" s="194"/>
      <c r="S983" s="194"/>
    </row>
    <row r="984" ht="15.75" customHeight="1">
      <c r="A984" s="108"/>
      <c r="J984" s="194"/>
      <c r="K984" s="193"/>
      <c r="L984" s="194"/>
      <c r="M984" s="193"/>
      <c r="N984" s="194"/>
      <c r="O984" s="194"/>
      <c r="P984" s="194"/>
      <c r="Q984" s="194"/>
      <c r="R984" s="194"/>
      <c r="S984" s="194"/>
    </row>
    <row r="985" ht="15.75" customHeight="1">
      <c r="A985" s="108"/>
      <c r="J985" s="194"/>
      <c r="K985" s="193"/>
      <c r="L985" s="194"/>
      <c r="M985" s="193"/>
      <c r="N985" s="194"/>
      <c r="O985" s="194"/>
      <c r="P985" s="194"/>
      <c r="Q985" s="194"/>
      <c r="R985" s="194"/>
      <c r="S985" s="194"/>
    </row>
    <row r="986" ht="15.75" customHeight="1">
      <c r="A986" s="108"/>
      <c r="J986" s="194"/>
      <c r="K986" s="193"/>
      <c r="L986" s="194"/>
      <c r="M986" s="193"/>
      <c r="N986" s="194"/>
      <c r="O986" s="194"/>
      <c r="P986" s="194"/>
      <c r="Q986" s="194"/>
      <c r="R986" s="194"/>
      <c r="S986" s="194"/>
    </row>
    <row r="987" ht="15.75" customHeight="1">
      <c r="A987" s="108"/>
      <c r="J987" s="194"/>
      <c r="K987" s="193"/>
      <c r="L987" s="194"/>
      <c r="M987" s="193"/>
      <c r="N987" s="194"/>
      <c r="O987" s="194"/>
      <c r="P987" s="194"/>
      <c r="Q987" s="194"/>
      <c r="R987" s="194"/>
      <c r="S987" s="194"/>
    </row>
    <row r="988" ht="15.75" customHeight="1">
      <c r="A988" s="108"/>
      <c r="J988" s="194"/>
      <c r="K988" s="193"/>
      <c r="L988" s="194"/>
      <c r="M988" s="193"/>
      <c r="N988" s="194"/>
      <c r="O988" s="194"/>
      <c r="P988" s="194"/>
      <c r="Q988" s="194"/>
      <c r="R988" s="194"/>
      <c r="S988" s="194"/>
    </row>
    <row r="989" ht="15.75" customHeight="1">
      <c r="A989" s="108"/>
      <c r="J989" s="194"/>
      <c r="K989" s="193"/>
      <c r="L989" s="194"/>
      <c r="M989" s="193"/>
      <c r="N989" s="194"/>
      <c r="O989" s="194"/>
      <c r="P989" s="194"/>
      <c r="Q989" s="194"/>
      <c r="R989" s="194"/>
      <c r="S989" s="194"/>
    </row>
    <row r="990" ht="15.75" customHeight="1">
      <c r="A990" s="108"/>
      <c r="J990" s="194"/>
      <c r="K990" s="193"/>
      <c r="L990" s="194"/>
      <c r="M990" s="193"/>
      <c r="N990" s="194"/>
      <c r="O990" s="194"/>
      <c r="P990" s="194"/>
      <c r="Q990" s="194"/>
      <c r="R990" s="194"/>
      <c r="S990" s="194"/>
    </row>
    <row r="991" ht="15.75" customHeight="1">
      <c r="A991" s="108"/>
      <c r="J991" s="194"/>
      <c r="K991" s="193"/>
      <c r="L991" s="194"/>
      <c r="M991" s="193"/>
      <c r="N991" s="194"/>
      <c r="O991" s="194"/>
      <c r="P991" s="194"/>
      <c r="Q991" s="194"/>
      <c r="R991" s="194"/>
      <c r="S991" s="194"/>
    </row>
    <row r="992" ht="15.75" customHeight="1">
      <c r="A992" s="108"/>
      <c r="J992" s="194"/>
      <c r="K992" s="193"/>
      <c r="L992" s="194"/>
      <c r="M992" s="193"/>
      <c r="N992" s="194"/>
      <c r="O992" s="194"/>
      <c r="P992" s="194"/>
      <c r="Q992" s="194"/>
      <c r="R992" s="194"/>
      <c r="S992" s="194"/>
    </row>
    <row r="993" ht="15.75" customHeight="1">
      <c r="A993" s="108"/>
      <c r="J993" s="194"/>
      <c r="K993" s="193"/>
      <c r="L993" s="194"/>
      <c r="M993" s="193"/>
      <c r="N993" s="194"/>
      <c r="O993" s="194"/>
      <c r="P993" s="194"/>
      <c r="Q993" s="194"/>
      <c r="R993" s="194"/>
      <c r="S993" s="194"/>
    </row>
    <row r="994" ht="15.75" customHeight="1">
      <c r="A994" s="108"/>
      <c r="J994" s="194"/>
      <c r="K994" s="193"/>
      <c r="L994" s="194"/>
      <c r="M994" s="193"/>
      <c r="N994" s="194"/>
      <c r="O994" s="194"/>
      <c r="P994" s="194"/>
      <c r="Q994" s="194"/>
      <c r="R994" s="194"/>
      <c r="S994" s="194"/>
    </row>
    <row r="995" ht="15.75" customHeight="1">
      <c r="A995" s="108"/>
      <c r="J995" s="194"/>
      <c r="K995" s="193"/>
      <c r="L995" s="194"/>
      <c r="M995" s="193"/>
      <c r="N995" s="194"/>
      <c r="O995" s="194"/>
      <c r="P995" s="194"/>
      <c r="Q995" s="194"/>
      <c r="R995" s="194"/>
      <c r="S995" s="194"/>
    </row>
    <row r="996" ht="15.75" customHeight="1">
      <c r="A996" s="108"/>
      <c r="J996" s="194"/>
      <c r="K996" s="193"/>
      <c r="L996" s="194"/>
      <c r="M996" s="193"/>
      <c r="N996" s="194"/>
      <c r="O996" s="194"/>
      <c r="P996" s="194"/>
      <c r="Q996" s="194"/>
      <c r="R996" s="194"/>
      <c r="S996" s="194"/>
    </row>
    <row r="997" ht="15.75" customHeight="1">
      <c r="A997" s="108"/>
      <c r="J997" s="194"/>
      <c r="K997" s="193"/>
      <c r="L997" s="194"/>
      <c r="M997" s="193"/>
      <c r="N997" s="194"/>
      <c r="O997" s="194"/>
      <c r="P997" s="194"/>
      <c r="Q997" s="194"/>
      <c r="R997" s="194"/>
      <c r="S997" s="194"/>
    </row>
    <row r="998" ht="15.75" customHeight="1">
      <c r="A998" s="108"/>
      <c r="J998" s="194"/>
      <c r="K998" s="193"/>
      <c r="L998" s="194"/>
      <c r="M998" s="193"/>
      <c r="N998" s="194"/>
      <c r="O998" s="194"/>
      <c r="P998" s="194"/>
      <c r="Q998" s="194"/>
      <c r="R998" s="194"/>
      <c r="S998" s="194"/>
    </row>
    <row r="999" ht="15.75" customHeight="1">
      <c r="A999" s="108"/>
      <c r="J999" s="194"/>
      <c r="K999" s="193"/>
      <c r="L999" s="194"/>
      <c r="M999" s="193"/>
      <c r="N999" s="194"/>
      <c r="O999" s="194"/>
      <c r="P999" s="194"/>
      <c r="Q999" s="194"/>
      <c r="R999" s="194"/>
      <c r="S999" s="194"/>
    </row>
    <row r="1000" ht="15.75" customHeight="1">
      <c r="A1000" s="108"/>
      <c r="J1000" s="194"/>
      <c r="K1000" s="193"/>
      <c r="L1000" s="194"/>
      <c r="M1000" s="193"/>
      <c r="N1000" s="194"/>
      <c r="O1000" s="194"/>
      <c r="P1000" s="194"/>
      <c r="Q1000" s="194"/>
      <c r="R1000" s="194"/>
      <c r="S1000" s="194"/>
    </row>
    <row r="1001" ht="15.75" customHeight="1">
      <c r="A1001" s="108"/>
      <c r="J1001" s="194"/>
      <c r="K1001" s="193"/>
      <c r="L1001" s="194"/>
      <c r="M1001" s="193"/>
      <c r="N1001" s="194"/>
      <c r="O1001" s="194"/>
      <c r="P1001" s="194"/>
      <c r="Q1001" s="194"/>
      <c r="R1001" s="194"/>
      <c r="S1001" s="194"/>
    </row>
    <row r="1002" ht="15.75" customHeight="1">
      <c r="A1002" s="108"/>
      <c r="J1002" s="194"/>
      <c r="K1002" s="193"/>
      <c r="L1002" s="194"/>
      <c r="M1002" s="193"/>
      <c r="N1002" s="194"/>
      <c r="O1002" s="194"/>
      <c r="P1002" s="194"/>
      <c r="Q1002" s="194"/>
      <c r="R1002" s="194"/>
      <c r="S1002" s="194"/>
    </row>
    <row r="1003" ht="15.75" customHeight="1">
      <c r="A1003" s="108"/>
      <c r="J1003" s="194"/>
      <c r="K1003" s="193"/>
      <c r="L1003" s="194"/>
      <c r="M1003" s="193"/>
      <c r="N1003" s="194"/>
      <c r="O1003" s="194"/>
      <c r="P1003" s="194"/>
      <c r="Q1003" s="194"/>
      <c r="R1003" s="194"/>
      <c r="S1003" s="194"/>
    </row>
    <row r="1004" ht="15.75" customHeight="1">
      <c r="A1004" s="108"/>
      <c r="J1004" s="194"/>
      <c r="K1004" s="193"/>
      <c r="L1004" s="194"/>
      <c r="M1004" s="193"/>
      <c r="N1004" s="194"/>
      <c r="O1004" s="194"/>
      <c r="P1004" s="194"/>
      <c r="Q1004" s="194"/>
      <c r="R1004" s="194"/>
      <c r="S1004" s="194"/>
    </row>
    <row r="1005" ht="15.75" customHeight="1">
      <c r="A1005" s="108"/>
      <c r="J1005" s="194"/>
      <c r="K1005" s="193"/>
      <c r="L1005" s="194"/>
      <c r="M1005" s="193"/>
      <c r="N1005" s="194"/>
      <c r="O1005" s="194"/>
      <c r="P1005" s="194"/>
      <c r="Q1005" s="194"/>
      <c r="R1005" s="194"/>
      <c r="S1005" s="194"/>
    </row>
    <row r="1006" ht="15.75" customHeight="1">
      <c r="A1006" s="108"/>
      <c r="J1006" s="194"/>
      <c r="K1006" s="193"/>
      <c r="L1006" s="194"/>
      <c r="M1006" s="193"/>
      <c r="N1006" s="194"/>
      <c r="O1006" s="194"/>
      <c r="P1006" s="194"/>
      <c r="Q1006" s="194"/>
      <c r="R1006" s="194"/>
      <c r="S1006" s="194"/>
    </row>
    <row r="1007" ht="15.75" customHeight="1">
      <c r="A1007" s="108"/>
      <c r="J1007" s="194"/>
      <c r="K1007" s="193"/>
      <c r="L1007" s="194"/>
      <c r="M1007" s="193"/>
      <c r="N1007" s="194"/>
      <c r="O1007" s="194"/>
      <c r="P1007" s="194"/>
      <c r="Q1007" s="194"/>
      <c r="R1007" s="194"/>
      <c r="S1007" s="194"/>
    </row>
    <row r="1008" ht="15.75" customHeight="1">
      <c r="A1008" s="108"/>
      <c r="J1008" s="194"/>
      <c r="K1008" s="193"/>
      <c r="L1008" s="194"/>
      <c r="M1008" s="193"/>
      <c r="N1008" s="194"/>
      <c r="O1008" s="194"/>
      <c r="P1008" s="194"/>
      <c r="Q1008" s="194"/>
      <c r="R1008" s="194"/>
      <c r="S1008" s="194"/>
    </row>
    <row r="1009" ht="15.75" customHeight="1">
      <c r="A1009" s="108"/>
      <c r="J1009" s="194"/>
      <c r="K1009" s="193"/>
      <c r="L1009" s="194"/>
      <c r="M1009" s="193"/>
      <c r="N1009" s="194"/>
      <c r="O1009" s="194"/>
      <c r="P1009" s="194"/>
      <c r="Q1009" s="194"/>
      <c r="R1009" s="194"/>
      <c r="S1009" s="194"/>
    </row>
    <row r="1010" ht="15.75" customHeight="1">
      <c r="A1010" s="108"/>
      <c r="J1010" s="194"/>
      <c r="K1010" s="193"/>
      <c r="L1010" s="194"/>
      <c r="M1010" s="193"/>
      <c r="N1010" s="194"/>
      <c r="O1010" s="194"/>
      <c r="P1010" s="194"/>
      <c r="Q1010" s="194"/>
      <c r="R1010" s="194"/>
      <c r="S1010" s="194"/>
    </row>
    <row r="1011" ht="15.75" customHeight="1">
      <c r="A1011" s="108"/>
      <c r="J1011" s="194"/>
      <c r="K1011" s="193"/>
      <c r="L1011" s="194"/>
      <c r="M1011" s="193"/>
      <c r="N1011" s="194"/>
      <c r="O1011" s="194"/>
      <c r="P1011" s="194"/>
      <c r="Q1011" s="194"/>
      <c r="R1011" s="194"/>
      <c r="S1011" s="194"/>
    </row>
    <row r="1012" ht="15.75" customHeight="1">
      <c r="A1012" s="108"/>
      <c r="J1012" s="194"/>
      <c r="K1012" s="193"/>
      <c r="L1012" s="194"/>
      <c r="M1012" s="193"/>
      <c r="N1012" s="194"/>
      <c r="O1012" s="194"/>
      <c r="P1012" s="194"/>
      <c r="Q1012" s="194"/>
      <c r="R1012" s="194"/>
      <c r="S1012" s="194"/>
    </row>
    <row r="1013" ht="15.75" customHeight="1">
      <c r="A1013" s="108"/>
      <c r="J1013" s="194"/>
      <c r="K1013" s="193"/>
      <c r="L1013" s="194"/>
      <c r="M1013" s="193"/>
      <c r="N1013" s="194"/>
      <c r="O1013" s="194"/>
      <c r="P1013" s="194"/>
      <c r="Q1013" s="194"/>
      <c r="R1013" s="194"/>
      <c r="S1013" s="194"/>
    </row>
    <row r="1014" ht="15.75" customHeight="1">
      <c r="A1014" s="108"/>
      <c r="J1014" s="194"/>
      <c r="K1014" s="193"/>
      <c r="L1014" s="194"/>
      <c r="M1014" s="193"/>
      <c r="N1014" s="194"/>
      <c r="O1014" s="194"/>
      <c r="P1014" s="194"/>
      <c r="Q1014" s="194"/>
      <c r="R1014" s="194"/>
      <c r="S1014" s="194"/>
    </row>
    <row r="1015" ht="15.75" customHeight="1">
      <c r="A1015" s="108"/>
      <c r="J1015" s="194"/>
      <c r="K1015" s="193"/>
      <c r="L1015" s="194"/>
      <c r="M1015" s="193"/>
      <c r="N1015" s="194"/>
      <c r="O1015" s="194"/>
      <c r="P1015" s="194"/>
      <c r="Q1015" s="194"/>
      <c r="R1015" s="194"/>
      <c r="S1015" s="194"/>
    </row>
    <row r="1016" ht="15.75" customHeight="1">
      <c r="A1016" s="108"/>
      <c r="J1016" s="194"/>
      <c r="K1016" s="193"/>
      <c r="L1016" s="194"/>
      <c r="M1016" s="193"/>
      <c r="N1016" s="194"/>
      <c r="O1016" s="194"/>
      <c r="P1016" s="194"/>
      <c r="Q1016" s="194"/>
      <c r="R1016" s="194"/>
      <c r="S1016" s="194"/>
    </row>
    <row r="1017" ht="15.75" customHeight="1">
      <c r="A1017" s="108"/>
      <c r="J1017" s="194"/>
      <c r="K1017" s="193"/>
      <c r="L1017" s="194"/>
      <c r="M1017" s="193"/>
      <c r="N1017" s="194"/>
      <c r="O1017" s="194"/>
      <c r="P1017" s="194"/>
      <c r="Q1017" s="194"/>
      <c r="R1017" s="194"/>
      <c r="S1017" s="194"/>
    </row>
    <row r="1018" ht="15.75" customHeight="1">
      <c r="A1018" s="108"/>
      <c r="J1018" s="194"/>
      <c r="K1018" s="193"/>
      <c r="L1018" s="194"/>
      <c r="M1018" s="193"/>
      <c r="N1018" s="194"/>
      <c r="O1018" s="194"/>
      <c r="P1018" s="194"/>
      <c r="Q1018" s="194"/>
      <c r="R1018" s="194"/>
      <c r="S1018" s="194"/>
    </row>
    <row r="1019" ht="15.75" customHeight="1">
      <c r="A1019" s="108"/>
      <c r="J1019" s="194"/>
      <c r="K1019" s="193"/>
      <c r="L1019" s="194"/>
      <c r="M1019" s="193"/>
      <c r="N1019" s="194"/>
      <c r="O1019" s="194"/>
      <c r="P1019" s="194"/>
      <c r="Q1019" s="194"/>
      <c r="R1019" s="194"/>
      <c r="S1019" s="194"/>
    </row>
    <row r="1020" ht="15.75" customHeight="1">
      <c r="A1020" s="108"/>
      <c r="J1020" s="194"/>
      <c r="K1020" s="193"/>
      <c r="L1020" s="194"/>
      <c r="M1020" s="193"/>
      <c r="N1020" s="194"/>
      <c r="O1020" s="194"/>
      <c r="P1020" s="194"/>
      <c r="Q1020" s="194"/>
      <c r="R1020" s="194"/>
      <c r="S1020" s="194"/>
    </row>
    <row r="1021" ht="15.75" customHeight="1">
      <c r="A1021" s="108"/>
      <c r="J1021" s="194"/>
      <c r="K1021" s="193"/>
      <c r="L1021" s="194"/>
      <c r="M1021" s="193"/>
      <c r="N1021" s="194"/>
      <c r="O1021" s="194"/>
      <c r="P1021" s="194"/>
      <c r="Q1021" s="194"/>
      <c r="R1021" s="194"/>
      <c r="S1021" s="194"/>
    </row>
    <row r="1022" ht="15.75" customHeight="1">
      <c r="A1022" s="108"/>
      <c r="J1022" s="194"/>
      <c r="K1022" s="193"/>
      <c r="L1022" s="194"/>
      <c r="M1022" s="193"/>
      <c r="N1022" s="194"/>
      <c r="O1022" s="194"/>
      <c r="P1022" s="194"/>
      <c r="Q1022" s="194"/>
      <c r="R1022" s="194"/>
      <c r="S1022" s="194"/>
    </row>
    <row r="1023" ht="15.75" customHeight="1">
      <c r="A1023" s="108"/>
      <c r="J1023" s="194"/>
      <c r="K1023" s="193"/>
      <c r="L1023" s="194"/>
      <c r="M1023" s="193"/>
      <c r="N1023" s="194"/>
      <c r="O1023" s="194"/>
      <c r="P1023" s="194"/>
      <c r="Q1023" s="194"/>
      <c r="R1023" s="194"/>
      <c r="S1023" s="194"/>
    </row>
    <row r="1024" ht="15.75" customHeight="1">
      <c r="A1024" s="108"/>
      <c r="J1024" s="194"/>
      <c r="K1024" s="193"/>
      <c r="L1024" s="194"/>
      <c r="M1024" s="193"/>
      <c r="N1024" s="194"/>
      <c r="O1024" s="194"/>
      <c r="P1024" s="194"/>
      <c r="Q1024" s="194"/>
      <c r="R1024" s="194"/>
      <c r="S1024" s="194"/>
    </row>
    <row r="1025" ht="15.75" customHeight="1">
      <c r="A1025" s="108"/>
      <c r="J1025" s="194"/>
      <c r="K1025" s="193"/>
      <c r="L1025" s="194"/>
      <c r="M1025" s="193"/>
      <c r="N1025" s="194"/>
      <c r="O1025" s="194"/>
      <c r="P1025" s="194"/>
      <c r="Q1025" s="194"/>
      <c r="R1025" s="194"/>
      <c r="S1025" s="194"/>
    </row>
    <row r="1026" ht="15.75" customHeight="1">
      <c r="A1026" s="108"/>
      <c r="J1026" s="194"/>
      <c r="K1026" s="193"/>
      <c r="L1026" s="194"/>
      <c r="M1026" s="193"/>
      <c r="N1026" s="194"/>
      <c r="O1026" s="194"/>
      <c r="P1026" s="194"/>
      <c r="Q1026" s="194"/>
      <c r="R1026" s="194"/>
      <c r="S1026" s="194"/>
    </row>
    <row r="1027" ht="15.75" customHeight="1">
      <c r="A1027" s="108"/>
      <c r="J1027" s="194"/>
      <c r="K1027" s="193"/>
      <c r="L1027" s="194"/>
      <c r="M1027" s="193"/>
      <c r="N1027" s="194"/>
      <c r="O1027" s="194"/>
      <c r="P1027" s="194"/>
      <c r="Q1027" s="194"/>
      <c r="R1027" s="194"/>
      <c r="S1027" s="194"/>
    </row>
    <row r="1028" ht="15.75" customHeight="1">
      <c r="A1028" s="108"/>
      <c r="J1028" s="194"/>
      <c r="K1028" s="193"/>
      <c r="L1028" s="194"/>
      <c r="M1028" s="193"/>
      <c r="N1028" s="194"/>
      <c r="O1028" s="194"/>
      <c r="P1028" s="194"/>
      <c r="Q1028" s="194"/>
      <c r="R1028" s="194"/>
      <c r="S1028" s="194"/>
    </row>
    <row r="1029" ht="15.75" customHeight="1">
      <c r="A1029" s="108"/>
      <c r="J1029" s="194"/>
      <c r="K1029" s="193"/>
      <c r="L1029" s="194"/>
      <c r="M1029" s="193"/>
      <c r="N1029" s="194"/>
      <c r="O1029" s="194"/>
      <c r="P1029" s="194"/>
      <c r="Q1029" s="194"/>
      <c r="R1029" s="194"/>
      <c r="S1029" s="194"/>
    </row>
    <row r="1030" ht="15.75" customHeight="1">
      <c r="A1030" s="108"/>
      <c r="J1030" s="194"/>
      <c r="K1030" s="193"/>
      <c r="L1030" s="194"/>
      <c r="M1030" s="193"/>
      <c r="N1030" s="194"/>
      <c r="O1030" s="194"/>
      <c r="P1030" s="194"/>
      <c r="Q1030" s="194"/>
      <c r="R1030" s="194"/>
      <c r="S1030" s="194"/>
    </row>
    <row r="1031" ht="15.75" customHeight="1">
      <c r="A1031" s="108"/>
      <c r="J1031" s="194"/>
      <c r="K1031" s="193"/>
      <c r="L1031" s="194"/>
      <c r="M1031" s="193"/>
      <c r="N1031" s="194"/>
      <c r="O1031" s="194"/>
      <c r="P1031" s="194"/>
      <c r="Q1031" s="194"/>
      <c r="R1031" s="194"/>
      <c r="S1031" s="194"/>
    </row>
    <row r="1032" ht="15.75" customHeight="1">
      <c r="A1032" s="108"/>
      <c r="J1032" s="194"/>
      <c r="K1032" s="193"/>
      <c r="L1032" s="194"/>
      <c r="M1032" s="193"/>
      <c r="N1032" s="194"/>
      <c r="O1032" s="194"/>
      <c r="P1032" s="194"/>
      <c r="Q1032" s="194"/>
      <c r="R1032" s="194"/>
      <c r="S1032" s="194"/>
    </row>
    <row r="1033" ht="15.75" customHeight="1">
      <c r="A1033" s="108"/>
      <c r="J1033" s="194"/>
      <c r="K1033" s="193"/>
      <c r="L1033" s="194"/>
      <c r="M1033" s="193"/>
      <c r="N1033" s="194"/>
      <c r="O1033" s="194"/>
      <c r="P1033" s="194"/>
      <c r="Q1033" s="194"/>
      <c r="R1033" s="194"/>
      <c r="S1033" s="194"/>
    </row>
    <row r="1034" ht="15.75" customHeight="1">
      <c r="A1034" s="108"/>
      <c r="J1034" s="194"/>
      <c r="K1034" s="193"/>
      <c r="L1034" s="194"/>
      <c r="M1034" s="193"/>
      <c r="N1034" s="194"/>
      <c r="O1034" s="194"/>
      <c r="P1034" s="194"/>
      <c r="Q1034" s="194"/>
      <c r="R1034" s="194"/>
      <c r="S1034" s="194"/>
    </row>
    <row r="1035" ht="15.75" customHeight="1">
      <c r="A1035" s="108"/>
      <c r="J1035" s="194"/>
      <c r="K1035" s="193"/>
      <c r="L1035" s="194"/>
      <c r="M1035" s="193"/>
      <c r="N1035" s="194"/>
      <c r="O1035" s="194"/>
      <c r="P1035" s="194"/>
      <c r="Q1035" s="194"/>
      <c r="R1035" s="194"/>
      <c r="S1035" s="194"/>
    </row>
    <row r="1036" ht="15.75" customHeight="1">
      <c r="A1036" s="108"/>
      <c r="J1036" s="194"/>
      <c r="K1036" s="193"/>
      <c r="L1036" s="194"/>
      <c r="M1036" s="193"/>
      <c r="N1036" s="194"/>
      <c r="O1036" s="194"/>
      <c r="P1036" s="194"/>
      <c r="Q1036" s="194"/>
      <c r="R1036" s="194"/>
      <c r="S1036" s="194"/>
    </row>
    <row r="1037" ht="15.75" customHeight="1">
      <c r="A1037" s="108"/>
      <c r="J1037" s="194"/>
      <c r="K1037" s="193"/>
      <c r="L1037" s="194"/>
      <c r="M1037" s="193"/>
      <c r="N1037" s="194"/>
      <c r="O1037" s="194"/>
      <c r="P1037" s="194"/>
      <c r="Q1037" s="194"/>
      <c r="R1037" s="194"/>
      <c r="S1037" s="194"/>
    </row>
    <row r="1038" ht="15.75" customHeight="1">
      <c r="A1038" s="108"/>
      <c r="J1038" s="194"/>
      <c r="K1038" s="193"/>
      <c r="L1038" s="194"/>
      <c r="M1038" s="193"/>
      <c r="N1038" s="194"/>
      <c r="O1038" s="194"/>
      <c r="P1038" s="194"/>
      <c r="Q1038" s="194"/>
      <c r="R1038" s="194"/>
      <c r="S1038" s="194"/>
    </row>
    <row r="1039" ht="15.75" customHeight="1">
      <c r="A1039" s="108"/>
      <c r="J1039" s="194"/>
      <c r="K1039" s="193"/>
      <c r="L1039" s="194"/>
      <c r="M1039" s="193"/>
      <c r="N1039" s="194"/>
      <c r="O1039" s="194"/>
      <c r="P1039" s="194"/>
      <c r="Q1039" s="194"/>
      <c r="R1039" s="194"/>
      <c r="S1039" s="194"/>
    </row>
    <row r="1040" ht="15.75" customHeight="1">
      <c r="A1040" s="108"/>
      <c r="J1040" s="194"/>
      <c r="K1040" s="193"/>
      <c r="L1040" s="194"/>
      <c r="M1040" s="193"/>
      <c r="N1040" s="194"/>
      <c r="O1040" s="194"/>
      <c r="P1040" s="194"/>
      <c r="Q1040" s="194"/>
      <c r="R1040" s="194"/>
      <c r="S1040" s="194"/>
    </row>
    <row r="1041" ht="15.75" customHeight="1">
      <c r="A1041" s="108"/>
      <c r="J1041" s="194"/>
      <c r="K1041" s="193"/>
      <c r="L1041" s="194"/>
      <c r="M1041" s="193"/>
      <c r="N1041" s="194"/>
      <c r="O1041" s="194"/>
      <c r="P1041" s="194"/>
      <c r="Q1041" s="194"/>
      <c r="R1041" s="194"/>
      <c r="S1041" s="194"/>
    </row>
    <row r="1042" ht="15.75" customHeight="1">
      <c r="A1042" s="108"/>
      <c r="J1042" s="194"/>
      <c r="K1042" s="193"/>
      <c r="L1042" s="194"/>
      <c r="M1042" s="193"/>
      <c r="N1042" s="194"/>
      <c r="O1042" s="194"/>
      <c r="P1042" s="194"/>
      <c r="Q1042" s="194"/>
      <c r="R1042" s="194"/>
      <c r="S1042" s="194"/>
    </row>
    <row r="1043" ht="15.75" customHeight="1">
      <c r="A1043" s="108"/>
      <c r="J1043" s="194"/>
      <c r="K1043" s="193"/>
      <c r="L1043" s="194"/>
      <c r="M1043" s="193"/>
      <c r="N1043" s="194"/>
      <c r="O1043" s="194"/>
      <c r="P1043" s="194"/>
      <c r="Q1043" s="194"/>
      <c r="R1043" s="194"/>
      <c r="S1043" s="194"/>
    </row>
    <row r="1044" ht="15.75" customHeight="1">
      <c r="A1044" s="108"/>
      <c r="J1044" s="194"/>
      <c r="K1044" s="193"/>
      <c r="L1044" s="194"/>
      <c r="M1044" s="193"/>
      <c r="N1044" s="194"/>
      <c r="O1044" s="194"/>
      <c r="P1044" s="194"/>
      <c r="Q1044" s="194"/>
      <c r="R1044" s="194"/>
      <c r="S1044" s="194"/>
    </row>
    <row r="1045" ht="15.75" customHeight="1">
      <c r="A1045" s="108"/>
      <c r="J1045" s="194"/>
      <c r="K1045" s="193"/>
      <c r="L1045" s="194"/>
      <c r="M1045" s="193"/>
      <c r="N1045" s="194"/>
      <c r="O1045" s="194"/>
      <c r="P1045" s="194"/>
      <c r="Q1045" s="194"/>
      <c r="R1045" s="194"/>
      <c r="S1045" s="194"/>
    </row>
    <row r="1046" ht="15.75" customHeight="1">
      <c r="A1046" s="108"/>
      <c r="J1046" s="194"/>
      <c r="K1046" s="193"/>
      <c r="L1046" s="194"/>
      <c r="M1046" s="193"/>
      <c r="N1046" s="194"/>
      <c r="O1046" s="194"/>
      <c r="P1046" s="194"/>
      <c r="Q1046" s="194"/>
      <c r="R1046" s="194"/>
      <c r="S1046" s="194"/>
    </row>
    <row r="1047" ht="15.75" customHeight="1">
      <c r="A1047" s="108"/>
      <c r="J1047" s="194"/>
      <c r="K1047" s="193"/>
      <c r="L1047" s="194"/>
      <c r="M1047" s="193"/>
      <c r="N1047" s="194"/>
      <c r="O1047" s="194"/>
      <c r="P1047" s="194"/>
      <c r="Q1047" s="194"/>
      <c r="R1047" s="194"/>
      <c r="S1047" s="194"/>
    </row>
    <row r="1048" ht="15.75" customHeight="1">
      <c r="A1048" s="108"/>
      <c r="J1048" s="194"/>
      <c r="K1048" s="193"/>
      <c r="L1048" s="194"/>
      <c r="M1048" s="193"/>
      <c r="N1048" s="194"/>
      <c r="O1048" s="194"/>
      <c r="P1048" s="194"/>
      <c r="Q1048" s="194"/>
      <c r="R1048" s="194"/>
      <c r="S1048" s="194"/>
    </row>
    <row r="1049" ht="15.75" customHeight="1">
      <c r="A1049" s="108"/>
      <c r="J1049" s="194"/>
      <c r="K1049" s="193"/>
      <c r="L1049" s="194"/>
      <c r="M1049" s="193"/>
      <c r="N1049" s="194"/>
      <c r="O1049" s="194"/>
      <c r="P1049" s="194"/>
      <c r="Q1049" s="194"/>
      <c r="R1049" s="194"/>
      <c r="S1049" s="194"/>
    </row>
    <row r="1050" ht="15.75" customHeight="1">
      <c r="A1050" s="108"/>
      <c r="J1050" s="194"/>
      <c r="K1050" s="193"/>
      <c r="L1050" s="194"/>
      <c r="M1050" s="193"/>
      <c r="N1050" s="194"/>
      <c r="O1050" s="194"/>
      <c r="P1050" s="194"/>
      <c r="Q1050" s="194"/>
      <c r="R1050" s="194"/>
      <c r="S1050" s="194"/>
    </row>
    <row r="1051" ht="15.75" customHeight="1">
      <c r="A1051" s="108"/>
      <c r="J1051" s="194"/>
      <c r="K1051" s="193"/>
      <c r="L1051" s="194"/>
      <c r="M1051" s="193"/>
      <c r="N1051" s="194"/>
      <c r="O1051" s="194"/>
      <c r="P1051" s="194"/>
      <c r="Q1051" s="194"/>
      <c r="R1051" s="194"/>
      <c r="S1051" s="194"/>
    </row>
    <row r="1052" ht="15.75" customHeight="1">
      <c r="A1052" s="108"/>
      <c r="J1052" s="194"/>
      <c r="K1052" s="193"/>
      <c r="L1052" s="194"/>
      <c r="M1052" s="193"/>
      <c r="N1052" s="194"/>
      <c r="O1052" s="194"/>
      <c r="P1052" s="194"/>
      <c r="Q1052" s="194"/>
      <c r="R1052" s="194"/>
      <c r="S1052" s="194"/>
    </row>
    <row r="1053" ht="15.75" customHeight="1">
      <c r="A1053" s="108"/>
      <c r="J1053" s="194"/>
      <c r="K1053" s="193"/>
      <c r="L1053" s="194"/>
      <c r="M1053" s="193"/>
      <c r="N1053" s="194"/>
      <c r="O1053" s="194"/>
      <c r="P1053" s="194"/>
      <c r="Q1053" s="194"/>
      <c r="R1053" s="194"/>
      <c r="S1053" s="194"/>
    </row>
    <row r="1054" ht="15.75" customHeight="1">
      <c r="A1054" s="108"/>
      <c r="J1054" s="194"/>
      <c r="K1054" s="193"/>
      <c r="L1054" s="194"/>
      <c r="M1054" s="193"/>
      <c r="N1054" s="194"/>
      <c r="O1054" s="194"/>
      <c r="P1054" s="194"/>
      <c r="Q1054" s="194"/>
      <c r="R1054" s="194"/>
      <c r="S1054" s="194"/>
    </row>
    <row r="1055" ht="15.75" customHeight="1">
      <c r="A1055" s="108"/>
      <c r="J1055" s="194"/>
      <c r="K1055" s="193"/>
      <c r="L1055" s="194"/>
      <c r="M1055" s="193"/>
      <c r="N1055" s="194"/>
      <c r="O1055" s="194"/>
      <c r="P1055" s="194"/>
      <c r="Q1055" s="194"/>
      <c r="R1055" s="194"/>
      <c r="S1055" s="194"/>
    </row>
    <row r="1056" ht="15.75" customHeight="1">
      <c r="A1056" s="108"/>
      <c r="J1056" s="194"/>
      <c r="K1056" s="193"/>
      <c r="L1056" s="194"/>
      <c r="M1056" s="193"/>
      <c r="N1056" s="194"/>
      <c r="O1056" s="194"/>
      <c r="P1056" s="194"/>
      <c r="Q1056" s="194"/>
      <c r="R1056" s="194"/>
      <c r="S1056" s="194"/>
    </row>
    <row r="1057" ht="15.75" customHeight="1">
      <c r="A1057" s="108"/>
      <c r="J1057" s="194"/>
      <c r="K1057" s="193"/>
      <c r="L1057" s="194"/>
      <c r="M1057" s="193"/>
      <c r="N1057" s="194"/>
      <c r="O1057" s="194"/>
      <c r="P1057" s="194"/>
      <c r="Q1057" s="194"/>
      <c r="R1057" s="194"/>
      <c r="S1057" s="194"/>
    </row>
    <row r="1058" ht="15.75" customHeight="1">
      <c r="A1058" s="108"/>
      <c r="J1058" s="194"/>
      <c r="K1058" s="193"/>
      <c r="L1058" s="194"/>
      <c r="M1058" s="193"/>
      <c r="N1058" s="194"/>
      <c r="O1058" s="194"/>
      <c r="P1058" s="194"/>
      <c r="Q1058" s="194"/>
      <c r="R1058" s="194"/>
      <c r="S1058" s="194"/>
    </row>
    <row r="1059" ht="15.75" customHeight="1">
      <c r="A1059" s="108"/>
      <c r="J1059" s="194"/>
      <c r="K1059" s="193"/>
      <c r="L1059" s="194"/>
      <c r="M1059" s="193"/>
      <c r="N1059" s="194"/>
      <c r="O1059" s="194"/>
      <c r="P1059" s="194"/>
      <c r="Q1059" s="194"/>
      <c r="R1059" s="194"/>
      <c r="S1059" s="194"/>
    </row>
    <row r="1060" ht="15.75" customHeight="1">
      <c r="A1060" s="108"/>
      <c r="J1060" s="194"/>
      <c r="K1060" s="193"/>
      <c r="L1060" s="194"/>
      <c r="M1060" s="193"/>
      <c r="N1060" s="194"/>
      <c r="O1060" s="194"/>
      <c r="P1060" s="194"/>
      <c r="Q1060" s="194"/>
      <c r="R1060" s="194"/>
      <c r="S1060" s="194"/>
    </row>
    <row r="1061" ht="15.75" customHeight="1">
      <c r="A1061" s="108"/>
      <c r="J1061" s="194"/>
      <c r="K1061" s="193"/>
      <c r="L1061" s="194"/>
      <c r="M1061" s="193"/>
      <c r="N1061" s="194"/>
      <c r="O1061" s="194"/>
      <c r="P1061" s="194"/>
      <c r="Q1061" s="194"/>
      <c r="R1061" s="194"/>
      <c r="S1061" s="194"/>
    </row>
    <row r="1062" ht="15.75" customHeight="1">
      <c r="A1062" s="108"/>
      <c r="J1062" s="194"/>
      <c r="K1062" s="193"/>
      <c r="L1062" s="194"/>
      <c r="M1062" s="193"/>
      <c r="N1062" s="194"/>
      <c r="O1062" s="194"/>
      <c r="P1062" s="194"/>
      <c r="Q1062" s="194"/>
      <c r="R1062" s="194"/>
      <c r="S1062" s="194"/>
    </row>
    <row r="1063" ht="15.75" customHeight="1">
      <c r="A1063" s="108"/>
      <c r="J1063" s="194"/>
      <c r="K1063" s="193"/>
      <c r="L1063" s="194"/>
      <c r="M1063" s="193"/>
      <c r="N1063" s="194"/>
      <c r="O1063" s="194"/>
      <c r="P1063" s="194"/>
      <c r="Q1063" s="194"/>
      <c r="R1063" s="194"/>
      <c r="S1063" s="194"/>
    </row>
    <row r="1064" ht="15.75" customHeight="1">
      <c r="A1064" s="108"/>
      <c r="J1064" s="194"/>
      <c r="K1064" s="193"/>
      <c r="L1064" s="194"/>
      <c r="M1064" s="193"/>
      <c r="N1064" s="194"/>
      <c r="O1064" s="194"/>
      <c r="P1064" s="194"/>
      <c r="Q1064" s="194"/>
      <c r="R1064" s="194"/>
      <c r="S1064" s="194"/>
    </row>
    <row r="1065" ht="15.75" customHeight="1">
      <c r="A1065" s="108"/>
      <c r="J1065" s="194"/>
      <c r="K1065" s="193"/>
      <c r="L1065" s="194"/>
      <c r="M1065" s="193"/>
      <c r="N1065" s="194"/>
      <c r="O1065" s="194"/>
      <c r="P1065" s="194"/>
      <c r="Q1065" s="194"/>
      <c r="R1065" s="194"/>
      <c r="S1065" s="194"/>
    </row>
    <row r="1066" ht="15.75" customHeight="1">
      <c r="A1066" s="108"/>
      <c r="J1066" s="194"/>
      <c r="K1066" s="193"/>
      <c r="L1066" s="194"/>
      <c r="M1066" s="193"/>
      <c r="N1066" s="194"/>
      <c r="O1066" s="194"/>
      <c r="P1066" s="194"/>
      <c r="Q1066" s="194"/>
      <c r="R1066" s="194"/>
      <c r="S1066" s="194"/>
    </row>
    <row r="1067" ht="15.75" customHeight="1">
      <c r="A1067" s="108"/>
      <c r="J1067" s="194"/>
      <c r="K1067" s="193"/>
      <c r="L1067" s="194"/>
      <c r="M1067" s="193"/>
      <c r="N1067" s="194"/>
      <c r="O1067" s="194"/>
      <c r="P1067" s="194"/>
      <c r="Q1067" s="194"/>
      <c r="R1067" s="194"/>
      <c r="S1067" s="194"/>
    </row>
    <row r="1068" ht="15.75" customHeight="1">
      <c r="A1068" s="108"/>
      <c r="J1068" s="194"/>
      <c r="K1068" s="193"/>
      <c r="L1068" s="194"/>
      <c r="M1068" s="193"/>
      <c r="N1068" s="194"/>
      <c r="O1068" s="194"/>
      <c r="P1068" s="194"/>
      <c r="Q1068" s="194"/>
      <c r="R1068" s="194"/>
      <c r="S1068" s="194"/>
    </row>
    <row r="1069" ht="15.75" customHeight="1">
      <c r="A1069" s="108"/>
      <c r="J1069" s="194"/>
      <c r="K1069" s="193"/>
      <c r="L1069" s="194"/>
      <c r="M1069" s="193"/>
      <c r="N1069" s="194"/>
      <c r="O1069" s="194"/>
      <c r="P1069" s="194"/>
      <c r="Q1069" s="194"/>
      <c r="R1069" s="194"/>
      <c r="S1069" s="194"/>
    </row>
    <row r="1070" ht="15.75" customHeight="1">
      <c r="A1070" s="108"/>
      <c r="J1070" s="194"/>
      <c r="K1070" s="193"/>
      <c r="L1070" s="194"/>
      <c r="M1070" s="193"/>
      <c r="N1070" s="194"/>
      <c r="O1070" s="194"/>
      <c r="P1070" s="194"/>
      <c r="Q1070" s="194"/>
      <c r="R1070" s="194"/>
      <c r="S1070" s="194"/>
    </row>
    <row r="1071" ht="15.75" customHeight="1">
      <c r="A1071" s="108"/>
      <c r="J1071" s="194"/>
      <c r="K1071" s="193"/>
      <c r="L1071" s="194"/>
      <c r="M1071" s="193"/>
      <c r="N1071" s="194"/>
      <c r="O1071" s="194"/>
      <c r="P1071" s="194"/>
      <c r="Q1071" s="194"/>
      <c r="R1071" s="194"/>
      <c r="S1071" s="194"/>
    </row>
    <row r="1072" ht="15.75" customHeight="1">
      <c r="A1072" s="108"/>
      <c r="J1072" s="194"/>
      <c r="K1072" s="193"/>
      <c r="L1072" s="194"/>
      <c r="M1072" s="193"/>
      <c r="N1072" s="194"/>
      <c r="O1072" s="194"/>
      <c r="P1072" s="194"/>
      <c r="Q1072" s="194"/>
      <c r="R1072" s="194"/>
      <c r="S1072" s="194"/>
    </row>
    <row r="1073" ht="15.75" customHeight="1">
      <c r="A1073" s="108"/>
      <c r="J1073" s="194"/>
      <c r="K1073" s="193"/>
      <c r="L1073" s="194"/>
      <c r="M1073" s="193"/>
      <c r="N1073" s="194"/>
      <c r="O1073" s="194"/>
      <c r="P1073" s="194"/>
      <c r="Q1073" s="194"/>
      <c r="R1073" s="194"/>
      <c r="S1073" s="194"/>
    </row>
    <row r="1074" ht="15.75" customHeight="1">
      <c r="A1074" s="108"/>
      <c r="J1074" s="194"/>
      <c r="K1074" s="193"/>
      <c r="L1074" s="194"/>
      <c r="M1074" s="193"/>
      <c r="N1074" s="194"/>
      <c r="O1074" s="194"/>
      <c r="P1074" s="194"/>
      <c r="Q1074" s="194"/>
      <c r="R1074" s="194"/>
      <c r="S1074" s="194"/>
    </row>
    <row r="1075" ht="15.75" customHeight="1">
      <c r="A1075" s="108"/>
      <c r="J1075" s="194"/>
      <c r="K1075" s="193"/>
      <c r="L1075" s="194"/>
      <c r="M1075" s="193"/>
      <c r="N1075" s="194"/>
      <c r="O1075" s="194"/>
      <c r="P1075" s="194"/>
      <c r="Q1075" s="194"/>
      <c r="R1075" s="194"/>
      <c r="S1075" s="194"/>
    </row>
    <row r="1076" ht="15.75" customHeight="1">
      <c r="A1076" s="108"/>
      <c r="J1076" s="194"/>
      <c r="K1076" s="193"/>
      <c r="L1076" s="194"/>
      <c r="M1076" s="193"/>
      <c r="N1076" s="194"/>
      <c r="O1076" s="194"/>
      <c r="P1076" s="194"/>
      <c r="Q1076" s="194"/>
      <c r="R1076" s="194"/>
      <c r="S1076" s="194"/>
    </row>
    <row r="1077" ht="15.75" customHeight="1">
      <c r="A1077" s="108"/>
      <c r="J1077" s="194"/>
      <c r="K1077" s="193"/>
      <c r="L1077" s="194"/>
      <c r="M1077" s="193"/>
      <c r="N1077" s="194"/>
      <c r="O1077" s="194"/>
      <c r="P1077" s="194"/>
      <c r="Q1077" s="194"/>
      <c r="R1077" s="194"/>
      <c r="S1077" s="194"/>
    </row>
    <row r="1078" ht="15.75" customHeight="1">
      <c r="A1078" s="108"/>
      <c r="J1078" s="194"/>
      <c r="K1078" s="193"/>
      <c r="L1078" s="194"/>
      <c r="M1078" s="193"/>
      <c r="N1078" s="194"/>
      <c r="O1078" s="194"/>
      <c r="P1078" s="194"/>
      <c r="Q1078" s="194"/>
      <c r="R1078" s="194"/>
      <c r="S1078" s="194"/>
    </row>
    <row r="1079" ht="15.75" customHeight="1">
      <c r="A1079" s="108"/>
      <c r="J1079" s="194"/>
      <c r="K1079" s="193"/>
      <c r="L1079" s="194"/>
      <c r="M1079" s="193"/>
      <c r="N1079" s="194"/>
      <c r="O1079" s="194"/>
      <c r="P1079" s="194"/>
      <c r="Q1079" s="194"/>
      <c r="R1079" s="194"/>
      <c r="S1079" s="194"/>
    </row>
    <row r="1080" ht="15.75" customHeight="1">
      <c r="A1080" s="108"/>
      <c r="J1080" s="194"/>
      <c r="K1080" s="193"/>
      <c r="L1080" s="194"/>
      <c r="M1080" s="193"/>
      <c r="N1080" s="194"/>
      <c r="O1080" s="194"/>
      <c r="P1080" s="194"/>
      <c r="Q1080" s="194"/>
      <c r="R1080" s="194"/>
      <c r="S1080" s="194"/>
    </row>
    <row r="1081" ht="15.75" customHeight="1">
      <c r="A1081" s="108"/>
      <c r="J1081" s="194"/>
      <c r="K1081" s="193"/>
      <c r="L1081" s="194"/>
      <c r="M1081" s="193"/>
      <c r="N1081" s="194"/>
      <c r="O1081" s="194"/>
      <c r="P1081" s="194"/>
      <c r="Q1081" s="194"/>
      <c r="R1081" s="194"/>
      <c r="S1081" s="194"/>
    </row>
    <row r="1082" ht="15.75" customHeight="1">
      <c r="A1082" s="108"/>
      <c r="J1082" s="194"/>
      <c r="K1082" s="193"/>
      <c r="L1082" s="194"/>
      <c r="M1082" s="193"/>
      <c r="N1082" s="194"/>
      <c r="O1082" s="194"/>
      <c r="P1082" s="194"/>
      <c r="Q1082" s="194"/>
      <c r="R1082" s="194"/>
      <c r="S1082" s="194"/>
    </row>
    <row r="1083" ht="15.75" customHeight="1">
      <c r="A1083" s="108"/>
      <c r="J1083" s="194"/>
      <c r="K1083" s="193"/>
      <c r="L1083" s="194"/>
      <c r="M1083" s="193"/>
      <c r="N1083" s="194"/>
      <c r="O1083" s="194"/>
      <c r="P1083" s="194"/>
      <c r="Q1083" s="194"/>
      <c r="R1083" s="194"/>
      <c r="S1083" s="194"/>
    </row>
    <row r="1084" ht="15.75" customHeight="1">
      <c r="A1084" s="108"/>
      <c r="J1084" s="194"/>
      <c r="K1084" s="193"/>
      <c r="L1084" s="194"/>
      <c r="M1084" s="193"/>
      <c r="N1084" s="194"/>
      <c r="O1084" s="194"/>
      <c r="P1084" s="194"/>
      <c r="Q1084" s="194"/>
      <c r="R1084" s="194"/>
      <c r="S1084" s="194"/>
    </row>
    <row r="1085" ht="15.75" customHeight="1">
      <c r="A1085" s="108"/>
      <c r="J1085" s="194"/>
      <c r="K1085" s="193"/>
      <c r="L1085" s="194"/>
      <c r="M1085" s="193"/>
      <c r="N1085" s="194"/>
      <c r="O1085" s="194"/>
      <c r="P1085" s="194"/>
      <c r="Q1085" s="194"/>
      <c r="R1085" s="194"/>
      <c r="S1085" s="194"/>
    </row>
    <row r="1086" ht="15.75" customHeight="1">
      <c r="A1086" s="108"/>
      <c r="J1086" s="194"/>
      <c r="K1086" s="193"/>
      <c r="L1086" s="194"/>
      <c r="M1086" s="193"/>
      <c r="N1086" s="194"/>
      <c r="O1086" s="194"/>
      <c r="P1086" s="194"/>
      <c r="Q1086" s="194"/>
      <c r="R1086" s="194"/>
      <c r="S1086" s="194"/>
    </row>
    <row r="1087" ht="15.75" customHeight="1">
      <c r="A1087" s="108"/>
      <c r="J1087" s="194"/>
      <c r="K1087" s="193"/>
      <c r="L1087" s="194"/>
      <c r="M1087" s="193"/>
      <c r="N1087" s="194"/>
      <c r="O1087" s="194"/>
      <c r="P1087" s="194"/>
      <c r="Q1087" s="194"/>
      <c r="R1087" s="194"/>
      <c r="S1087" s="194"/>
    </row>
    <row r="1088" ht="15.75" customHeight="1">
      <c r="A1088" s="108"/>
      <c r="J1088" s="194"/>
      <c r="K1088" s="193"/>
      <c r="L1088" s="194"/>
      <c r="M1088" s="193"/>
      <c r="N1088" s="194"/>
      <c r="O1088" s="194"/>
      <c r="P1088" s="194"/>
      <c r="Q1088" s="194"/>
      <c r="R1088" s="194"/>
      <c r="S1088" s="194"/>
    </row>
    <row r="1089" ht="15.75" customHeight="1">
      <c r="A1089" s="108"/>
      <c r="J1089" s="194"/>
      <c r="K1089" s="193"/>
      <c r="L1089" s="194"/>
      <c r="M1089" s="193"/>
      <c r="N1089" s="194"/>
      <c r="O1089" s="194"/>
      <c r="P1089" s="194"/>
      <c r="Q1089" s="194"/>
      <c r="R1089" s="194"/>
      <c r="S1089" s="194"/>
    </row>
    <row r="1090" ht="15.75" customHeight="1">
      <c r="A1090" s="108"/>
      <c r="J1090" s="194"/>
      <c r="K1090" s="193"/>
      <c r="L1090" s="194"/>
      <c r="M1090" s="193"/>
      <c r="N1090" s="194"/>
      <c r="O1090" s="194"/>
      <c r="P1090" s="194"/>
      <c r="Q1090" s="194"/>
      <c r="R1090" s="194"/>
      <c r="S1090" s="194"/>
    </row>
    <row r="1091" ht="15.75" customHeight="1">
      <c r="A1091" s="108"/>
      <c r="J1091" s="194"/>
      <c r="K1091" s="193"/>
      <c r="L1091" s="194"/>
      <c r="M1091" s="193"/>
      <c r="N1091" s="194"/>
      <c r="O1091" s="194"/>
      <c r="P1091" s="194"/>
      <c r="Q1091" s="194"/>
      <c r="R1091" s="194"/>
      <c r="S1091" s="194"/>
    </row>
    <row r="1092" ht="15.75" customHeight="1">
      <c r="A1092" s="108"/>
      <c r="J1092" s="194"/>
      <c r="K1092" s="193"/>
      <c r="L1092" s="194"/>
      <c r="M1092" s="193"/>
      <c r="N1092" s="194"/>
      <c r="O1092" s="194"/>
      <c r="P1092" s="194"/>
      <c r="Q1092" s="194"/>
      <c r="R1092" s="194"/>
      <c r="S1092" s="194"/>
    </row>
    <row r="1093" ht="15.75" customHeight="1">
      <c r="A1093" s="108"/>
      <c r="J1093" s="194"/>
      <c r="K1093" s="193"/>
      <c r="L1093" s="194"/>
      <c r="M1093" s="193"/>
      <c r="N1093" s="194"/>
      <c r="O1093" s="194"/>
      <c r="P1093" s="194"/>
      <c r="Q1093" s="194"/>
      <c r="R1093" s="194"/>
      <c r="S1093" s="194"/>
    </row>
    <row r="1094" ht="15.75" customHeight="1">
      <c r="A1094" s="108"/>
      <c r="J1094" s="194"/>
      <c r="K1094" s="193"/>
      <c r="L1094" s="194"/>
      <c r="M1094" s="193"/>
      <c r="N1094" s="194"/>
      <c r="O1094" s="194"/>
      <c r="P1094" s="194"/>
      <c r="Q1094" s="194"/>
      <c r="R1094" s="194"/>
      <c r="S1094" s="194"/>
    </row>
    <row r="1095" ht="15.75" customHeight="1">
      <c r="A1095" s="108"/>
      <c r="J1095" s="194"/>
      <c r="K1095" s="193"/>
      <c r="L1095" s="194"/>
      <c r="M1095" s="193"/>
      <c r="N1095" s="194"/>
      <c r="O1095" s="194"/>
      <c r="P1095" s="194"/>
      <c r="Q1095" s="194"/>
      <c r="R1095" s="194"/>
      <c r="S1095" s="194"/>
    </row>
    <row r="1096" ht="15.75" customHeight="1">
      <c r="A1096" s="108"/>
      <c r="J1096" s="194"/>
      <c r="K1096" s="193"/>
      <c r="L1096" s="194"/>
      <c r="M1096" s="193"/>
      <c r="N1096" s="194"/>
      <c r="O1096" s="194"/>
      <c r="P1096" s="194"/>
      <c r="Q1096" s="194"/>
      <c r="R1096" s="194"/>
      <c r="S1096" s="194"/>
    </row>
    <row r="1097" ht="15.75" customHeight="1">
      <c r="A1097" s="108"/>
      <c r="J1097" s="194"/>
      <c r="K1097" s="193"/>
      <c r="L1097" s="194"/>
      <c r="M1097" s="193"/>
      <c r="N1097" s="194"/>
      <c r="O1097" s="194"/>
      <c r="P1097" s="194"/>
      <c r="Q1097" s="194"/>
      <c r="R1097" s="194"/>
      <c r="S1097" s="194"/>
    </row>
    <row r="1098" ht="15.75" customHeight="1">
      <c r="A1098" s="108"/>
      <c r="J1098" s="194"/>
      <c r="K1098" s="193"/>
      <c r="L1098" s="194"/>
      <c r="M1098" s="193"/>
      <c r="N1098" s="194"/>
      <c r="O1098" s="194"/>
      <c r="P1098" s="194"/>
      <c r="Q1098" s="194"/>
      <c r="R1098" s="194"/>
      <c r="S1098" s="194"/>
    </row>
    <row r="1099" ht="15.75" customHeight="1">
      <c r="A1099" s="108"/>
      <c r="J1099" s="194"/>
      <c r="K1099" s="193"/>
      <c r="L1099" s="194"/>
      <c r="M1099" s="193"/>
      <c r="N1099" s="194"/>
      <c r="O1099" s="194"/>
      <c r="P1099" s="194"/>
      <c r="Q1099" s="194"/>
      <c r="R1099" s="194"/>
      <c r="S1099" s="194"/>
    </row>
    <row r="1100" ht="15.75" customHeight="1">
      <c r="A1100" s="108"/>
      <c r="J1100" s="194"/>
      <c r="K1100" s="193"/>
      <c r="L1100" s="194"/>
      <c r="M1100" s="193"/>
      <c r="N1100" s="194"/>
      <c r="O1100" s="194"/>
      <c r="P1100" s="194"/>
      <c r="Q1100" s="194"/>
      <c r="R1100" s="194"/>
      <c r="S1100" s="194"/>
    </row>
    <row r="1101" ht="15.75" customHeight="1">
      <c r="A1101" s="108"/>
      <c r="J1101" s="194"/>
      <c r="K1101" s="193"/>
      <c r="L1101" s="194"/>
      <c r="M1101" s="193"/>
      <c r="N1101" s="194"/>
      <c r="O1101" s="194"/>
      <c r="P1101" s="194"/>
      <c r="Q1101" s="194"/>
      <c r="R1101" s="194"/>
      <c r="S1101" s="194"/>
    </row>
    <row r="1102" ht="15.75" customHeight="1">
      <c r="A1102" s="108"/>
      <c r="J1102" s="194"/>
      <c r="K1102" s="193"/>
      <c r="L1102" s="194"/>
      <c r="M1102" s="193"/>
      <c r="N1102" s="194"/>
      <c r="O1102" s="194"/>
      <c r="P1102" s="194"/>
      <c r="Q1102" s="194"/>
      <c r="R1102" s="194"/>
      <c r="S1102" s="194"/>
    </row>
    <row r="1103" ht="15.75" customHeight="1">
      <c r="A1103" s="108"/>
      <c r="J1103" s="194"/>
      <c r="K1103" s="193"/>
      <c r="L1103" s="194"/>
      <c r="M1103" s="193"/>
      <c r="N1103" s="194"/>
      <c r="O1103" s="194"/>
      <c r="P1103" s="194"/>
      <c r="Q1103" s="194"/>
      <c r="R1103" s="194"/>
      <c r="S1103" s="194"/>
    </row>
    <row r="1104" ht="15.75" customHeight="1">
      <c r="A1104" s="108"/>
      <c r="J1104" s="194"/>
      <c r="K1104" s="193"/>
      <c r="L1104" s="194"/>
      <c r="M1104" s="193"/>
      <c r="N1104" s="194"/>
      <c r="O1104" s="194"/>
      <c r="P1104" s="194"/>
      <c r="Q1104" s="194"/>
      <c r="R1104" s="194"/>
      <c r="S1104" s="194"/>
    </row>
    <row r="1105" ht="15.75" customHeight="1">
      <c r="A1105" s="108"/>
      <c r="J1105" s="194"/>
      <c r="K1105" s="193"/>
      <c r="L1105" s="194"/>
      <c r="M1105" s="193"/>
      <c r="N1105" s="194"/>
      <c r="O1105" s="194"/>
      <c r="P1105" s="194"/>
      <c r="Q1105" s="194"/>
      <c r="R1105" s="194"/>
      <c r="S1105" s="194"/>
    </row>
    <row r="1106" ht="15.75" customHeight="1">
      <c r="A1106" s="108"/>
      <c r="J1106" s="194"/>
      <c r="K1106" s="193"/>
      <c r="L1106" s="194"/>
      <c r="M1106" s="193"/>
      <c r="N1106" s="194"/>
      <c r="O1106" s="194"/>
      <c r="P1106" s="194"/>
      <c r="Q1106" s="194"/>
      <c r="R1106" s="194"/>
      <c r="S1106" s="194"/>
    </row>
    <row r="1107" ht="15.75" customHeight="1">
      <c r="A1107" s="108"/>
      <c r="J1107" s="194"/>
      <c r="K1107" s="193"/>
      <c r="L1107" s="194"/>
      <c r="M1107" s="193"/>
      <c r="N1107" s="194"/>
      <c r="O1107" s="194"/>
      <c r="P1107" s="194"/>
      <c r="Q1107" s="194"/>
      <c r="R1107" s="194"/>
      <c r="S1107" s="194"/>
    </row>
    <row r="1108" ht="15.75" customHeight="1">
      <c r="A1108" s="108"/>
      <c r="J1108" s="194"/>
      <c r="K1108" s="193"/>
      <c r="L1108" s="194"/>
      <c r="M1108" s="193"/>
      <c r="N1108" s="194"/>
      <c r="O1108" s="194"/>
      <c r="P1108" s="194"/>
      <c r="Q1108" s="194"/>
      <c r="R1108" s="194"/>
      <c r="S1108" s="194"/>
    </row>
    <row r="1109" ht="15.75" customHeight="1">
      <c r="A1109" s="108"/>
      <c r="J1109" s="194"/>
      <c r="K1109" s="193"/>
      <c r="L1109" s="194"/>
      <c r="M1109" s="193"/>
      <c r="N1109" s="194"/>
      <c r="O1109" s="194"/>
      <c r="P1109" s="194"/>
      <c r="Q1109" s="194"/>
      <c r="R1109" s="194"/>
      <c r="S1109" s="194"/>
    </row>
    <row r="1110" ht="15.75" customHeight="1">
      <c r="A1110" s="108"/>
      <c r="J1110" s="194"/>
      <c r="K1110" s="193"/>
      <c r="L1110" s="194"/>
      <c r="M1110" s="193"/>
      <c r="N1110" s="194"/>
      <c r="O1110" s="194"/>
      <c r="P1110" s="194"/>
      <c r="Q1110" s="194"/>
      <c r="R1110" s="194"/>
      <c r="S1110" s="194"/>
    </row>
    <row r="1111" ht="15.75" customHeight="1">
      <c r="A1111" s="108"/>
      <c r="J1111" s="194"/>
      <c r="K1111" s="193"/>
      <c r="L1111" s="194"/>
      <c r="M1111" s="193"/>
      <c r="N1111" s="194"/>
      <c r="O1111" s="194"/>
      <c r="P1111" s="194"/>
      <c r="Q1111" s="194"/>
      <c r="R1111" s="194"/>
      <c r="S1111" s="194"/>
    </row>
    <row r="1112" ht="15.75" customHeight="1">
      <c r="A1112" s="108"/>
      <c r="J1112" s="194"/>
      <c r="K1112" s="193"/>
      <c r="L1112" s="194"/>
      <c r="M1112" s="193"/>
      <c r="N1112" s="194"/>
      <c r="O1112" s="194"/>
      <c r="P1112" s="194"/>
      <c r="Q1112" s="194"/>
      <c r="R1112" s="194"/>
      <c r="S1112" s="194"/>
    </row>
    <row r="1113" ht="15.75" customHeight="1">
      <c r="A1113" s="108"/>
      <c r="J1113" s="194"/>
      <c r="K1113" s="193"/>
      <c r="L1113" s="194"/>
      <c r="M1113" s="193"/>
      <c r="N1113" s="194"/>
      <c r="O1113" s="194"/>
      <c r="P1113" s="194"/>
      <c r="Q1113" s="194"/>
      <c r="R1113" s="194"/>
      <c r="S1113" s="194"/>
    </row>
    <row r="1114" ht="15.75" customHeight="1">
      <c r="A1114" s="108"/>
      <c r="J1114" s="194"/>
      <c r="K1114" s="193"/>
      <c r="L1114" s="194"/>
      <c r="M1114" s="193"/>
      <c r="N1114" s="194"/>
      <c r="O1114" s="194"/>
      <c r="P1114" s="194"/>
      <c r="Q1114" s="194"/>
      <c r="R1114" s="194"/>
      <c r="S1114" s="194"/>
    </row>
    <row r="1115" ht="15.75" customHeight="1">
      <c r="A1115" s="108"/>
      <c r="J1115" s="194"/>
      <c r="K1115" s="193"/>
      <c r="L1115" s="194"/>
      <c r="M1115" s="193"/>
      <c r="N1115" s="194"/>
      <c r="O1115" s="194"/>
      <c r="P1115" s="194"/>
      <c r="Q1115" s="194"/>
      <c r="R1115" s="194"/>
      <c r="S1115" s="194"/>
    </row>
    <row r="1116" ht="15.75" customHeight="1">
      <c r="A1116" s="108"/>
      <c r="J1116" s="194"/>
      <c r="K1116" s="193"/>
      <c r="L1116" s="194"/>
      <c r="M1116" s="193"/>
      <c r="N1116" s="194"/>
      <c r="O1116" s="194"/>
      <c r="P1116" s="194"/>
      <c r="Q1116" s="194"/>
      <c r="R1116" s="194"/>
      <c r="S1116" s="194"/>
    </row>
    <row r="1117" ht="15.75" customHeight="1">
      <c r="A1117" s="108"/>
      <c r="J1117" s="194"/>
      <c r="K1117" s="193"/>
      <c r="L1117" s="194"/>
      <c r="M1117" s="193"/>
      <c r="N1117" s="194"/>
      <c r="O1117" s="194"/>
      <c r="P1117" s="194"/>
      <c r="Q1117" s="194"/>
      <c r="R1117" s="194"/>
      <c r="S1117" s="194"/>
    </row>
    <row r="1118" ht="15.75" customHeight="1">
      <c r="A1118" s="108"/>
      <c r="J1118" s="194"/>
      <c r="K1118" s="193"/>
      <c r="L1118" s="194"/>
      <c r="M1118" s="193"/>
      <c r="N1118" s="194"/>
      <c r="O1118" s="194"/>
      <c r="P1118" s="194"/>
      <c r="Q1118" s="194"/>
      <c r="R1118" s="194"/>
      <c r="S1118" s="194"/>
    </row>
    <row r="1119" ht="15.75" customHeight="1">
      <c r="A1119" s="108"/>
      <c r="J1119" s="194"/>
      <c r="K1119" s="193"/>
      <c r="L1119" s="194"/>
      <c r="M1119" s="193"/>
      <c r="N1119" s="194"/>
      <c r="O1119" s="194"/>
      <c r="P1119" s="194"/>
      <c r="Q1119" s="194"/>
      <c r="R1119" s="194"/>
      <c r="S1119" s="194"/>
    </row>
    <row r="1120" ht="15.75" customHeight="1">
      <c r="A1120" s="108"/>
      <c r="J1120" s="194"/>
      <c r="K1120" s="193"/>
      <c r="L1120" s="194"/>
      <c r="M1120" s="193"/>
      <c r="N1120" s="194"/>
      <c r="O1120" s="194"/>
      <c r="P1120" s="194"/>
      <c r="Q1120" s="194"/>
      <c r="R1120" s="194"/>
      <c r="S1120" s="194"/>
    </row>
    <row r="1121" ht="15.75" customHeight="1">
      <c r="A1121" s="108"/>
      <c r="J1121" s="194"/>
      <c r="K1121" s="193"/>
      <c r="L1121" s="194"/>
      <c r="M1121" s="193"/>
      <c r="N1121" s="194"/>
      <c r="O1121" s="194"/>
      <c r="P1121" s="194"/>
      <c r="Q1121" s="194"/>
      <c r="R1121" s="194"/>
      <c r="S1121" s="194"/>
    </row>
    <row r="1122" ht="15.75" customHeight="1">
      <c r="A1122" s="108"/>
      <c r="J1122" s="194"/>
      <c r="K1122" s="193"/>
      <c r="L1122" s="194"/>
      <c r="M1122" s="193"/>
      <c r="N1122" s="194"/>
      <c r="O1122" s="194"/>
      <c r="P1122" s="194"/>
      <c r="Q1122" s="194"/>
      <c r="R1122" s="194"/>
      <c r="S1122" s="194"/>
    </row>
    <row r="1123" ht="15.75" customHeight="1">
      <c r="A1123" s="108"/>
      <c r="J1123" s="194"/>
      <c r="K1123" s="193"/>
      <c r="L1123" s="194"/>
      <c r="M1123" s="193"/>
      <c r="N1123" s="194"/>
      <c r="O1123" s="194"/>
      <c r="P1123" s="194"/>
      <c r="Q1123" s="194"/>
      <c r="R1123" s="194"/>
      <c r="S1123" s="194"/>
    </row>
    <row r="1124" ht="15.75" customHeight="1">
      <c r="A1124" s="108"/>
      <c r="J1124" s="194"/>
      <c r="K1124" s="193"/>
      <c r="L1124" s="194"/>
      <c r="M1124" s="193"/>
      <c r="N1124" s="194"/>
      <c r="O1124" s="194"/>
      <c r="P1124" s="194"/>
      <c r="Q1124" s="194"/>
      <c r="R1124" s="194"/>
      <c r="S1124" s="194"/>
    </row>
    <row r="1125" ht="15.75" customHeight="1">
      <c r="A1125" s="108"/>
      <c r="J1125" s="194"/>
      <c r="K1125" s="193"/>
      <c r="L1125" s="194"/>
      <c r="M1125" s="193"/>
      <c r="N1125" s="194"/>
      <c r="O1125" s="194"/>
      <c r="P1125" s="194"/>
      <c r="Q1125" s="194"/>
      <c r="R1125" s="194"/>
      <c r="S1125" s="194"/>
    </row>
    <row r="1126" ht="15.75" customHeight="1">
      <c r="A1126" s="108"/>
      <c r="J1126" s="194"/>
      <c r="K1126" s="193"/>
      <c r="L1126" s="194"/>
      <c r="M1126" s="193"/>
      <c r="N1126" s="194"/>
      <c r="O1126" s="194"/>
      <c r="P1126" s="194"/>
      <c r="Q1126" s="194"/>
      <c r="R1126" s="194"/>
      <c r="S1126" s="194"/>
    </row>
    <row r="1127" ht="15.75" customHeight="1">
      <c r="A1127" s="108"/>
      <c r="J1127" s="194"/>
      <c r="K1127" s="193"/>
      <c r="L1127" s="194"/>
      <c r="M1127" s="193"/>
      <c r="N1127" s="194"/>
      <c r="O1127" s="194"/>
      <c r="P1127" s="194"/>
      <c r="Q1127" s="194"/>
      <c r="R1127" s="194"/>
      <c r="S1127" s="194"/>
    </row>
    <row r="1128" ht="15.75" customHeight="1">
      <c r="A1128" s="108"/>
      <c r="J1128" s="194"/>
      <c r="K1128" s="193"/>
      <c r="L1128" s="194"/>
      <c r="M1128" s="193"/>
      <c r="N1128" s="194"/>
      <c r="O1128" s="194"/>
      <c r="P1128" s="194"/>
      <c r="Q1128" s="194"/>
      <c r="R1128" s="194"/>
      <c r="S1128" s="194"/>
    </row>
    <row r="1129" ht="15.75" customHeight="1">
      <c r="A1129" s="108"/>
      <c r="J1129" s="194"/>
      <c r="K1129" s="193"/>
      <c r="L1129" s="194"/>
      <c r="M1129" s="193"/>
      <c r="N1129" s="194"/>
      <c r="O1129" s="194"/>
      <c r="P1129" s="194"/>
      <c r="Q1129" s="194"/>
      <c r="R1129" s="194"/>
      <c r="S1129" s="194"/>
    </row>
    <row r="1130" ht="15.75" customHeight="1">
      <c r="A1130" s="108"/>
      <c r="J1130" s="194"/>
      <c r="K1130" s="193"/>
      <c r="L1130" s="194"/>
      <c r="M1130" s="193"/>
      <c r="N1130" s="194"/>
      <c r="O1130" s="194"/>
      <c r="P1130" s="194"/>
      <c r="Q1130" s="194"/>
      <c r="R1130" s="194"/>
      <c r="S1130" s="194"/>
    </row>
    <row r="1131" ht="15.75" customHeight="1">
      <c r="A1131" s="108"/>
      <c r="J1131" s="194"/>
      <c r="K1131" s="193"/>
      <c r="L1131" s="194"/>
      <c r="M1131" s="193"/>
      <c r="N1131" s="194"/>
      <c r="O1131" s="194"/>
      <c r="P1131" s="194"/>
      <c r="Q1131" s="194"/>
      <c r="R1131" s="194"/>
      <c r="S1131" s="194"/>
    </row>
    <row r="1132" ht="15.75" customHeight="1">
      <c r="A1132" s="108"/>
      <c r="J1132" s="194"/>
      <c r="K1132" s="193"/>
      <c r="L1132" s="194"/>
      <c r="M1132" s="193"/>
      <c r="N1132" s="194"/>
      <c r="O1132" s="194"/>
      <c r="P1132" s="194"/>
      <c r="Q1132" s="194"/>
      <c r="R1132" s="194"/>
      <c r="S1132" s="194"/>
    </row>
    <row r="1133" ht="15.75" customHeight="1">
      <c r="A1133" s="108"/>
      <c r="J1133" s="194"/>
      <c r="K1133" s="193"/>
      <c r="L1133" s="194"/>
      <c r="M1133" s="193"/>
      <c r="N1133" s="194"/>
      <c r="O1133" s="194"/>
      <c r="P1133" s="194"/>
      <c r="Q1133" s="194"/>
      <c r="R1133" s="194"/>
      <c r="S1133" s="194"/>
    </row>
    <row r="1134" ht="15.75" customHeight="1">
      <c r="A1134" s="108"/>
      <c r="J1134" s="194"/>
      <c r="K1134" s="193"/>
      <c r="L1134" s="194"/>
      <c r="M1134" s="193"/>
      <c r="N1134" s="194"/>
      <c r="O1134" s="194"/>
      <c r="P1134" s="194"/>
      <c r="Q1134" s="194"/>
      <c r="R1134" s="194"/>
      <c r="S1134" s="194"/>
    </row>
    <row r="1135" ht="15.75" customHeight="1">
      <c r="A1135" s="108"/>
      <c r="J1135" s="194"/>
      <c r="K1135" s="193"/>
      <c r="L1135" s="194"/>
      <c r="M1135" s="193"/>
      <c r="N1135" s="194"/>
      <c r="O1135" s="194"/>
      <c r="P1135" s="194"/>
      <c r="Q1135" s="194"/>
      <c r="R1135" s="194"/>
      <c r="S1135" s="194"/>
    </row>
    <row r="1136" ht="15.75" customHeight="1">
      <c r="A1136" s="108"/>
      <c r="J1136" s="194"/>
      <c r="K1136" s="193"/>
      <c r="L1136" s="194"/>
      <c r="M1136" s="193"/>
      <c r="N1136" s="194"/>
      <c r="O1136" s="194"/>
      <c r="P1136" s="194"/>
      <c r="Q1136" s="194"/>
      <c r="R1136" s="194"/>
      <c r="S1136" s="194"/>
    </row>
    <row r="1137" ht="15.75" customHeight="1">
      <c r="A1137" s="108"/>
      <c r="J1137" s="194"/>
      <c r="K1137" s="193"/>
      <c r="L1137" s="194"/>
      <c r="M1137" s="193"/>
      <c r="N1137" s="194"/>
      <c r="O1137" s="194"/>
      <c r="P1137" s="194"/>
      <c r="Q1137" s="194"/>
      <c r="R1137" s="194"/>
      <c r="S1137" s="194"/>
    </row>
    <row r="1138" ht="15.75" customHeight="1">
      <c r="A1138" s="108"/>
      <c r="J1138" s="194"/>
      <c r="K1138" s="193"/>
      <c r="L1138" s="194"/>
      <c r="M1138" s="193"/>
      <c r="N1138" s="194"/>
      <c r="O1138" s="194"/>
      <c r="P1138" s="194"/>
      <c r="Q1138" s="194"/>
      <c r="R1138" s="194"/>
      <c r="S1138" s="194"/>
    </row>
    <row r="1139" ht="15.75" customHeight="1">
      <c r="A1139" s="108"/>
      <c r="J1139" s="194"/>
      <c r="K1139" s="193"/>
      <c r="L1139" s="194"/>
      <c r="M1139" s="193"/>
      <c r="N1139" s="194"/>
      <c r="O1139" s="194"/>
      <c r="P1139" s="194"/>
      <c r="Q1139" s="194"/>
      <c r="R1139" s="194"/>
      <c r="S1139" s="194"/>
    </row>
    <row r="1140" ht="15.75" customHeight="1">
      <c r="A1140" s="108"/>
      <c r="J1140" s="194"/>
      <c r="K1140" s="193"/>
      <c r="L1140" s="194"/>
      <c r="M1140" s="193"/>
      <c r="N1140" s="194"/>
      <c r="O1140" s="194"/>
      <c r="P1140" s="194"/>
      <c r="Q1140" s="194"/>
      <c r="R1140" s="194"/>
      <c r="S1140" s="194"/>
    </row>
    <row r="1141" ht="15.75" customHeight="1">
      <c r="A1141" s="108"/>
      <c r="J1141" s="194"/>
      <c r="K1141" s="193"/>
      <c r="L1141" s="194"/>
      <c r="M1141" s="193"/>
      <c r="N1141" s="194"/>
      <c r="O1141" s="194"/>
      <c r="P1141" s="194"/>
      <c r="Q1141" s="194"/>
      <c r="R1141" s="194"/>
      <c r="S1141" s="194"/>
    </row>
    <row r="1142" ht="15.75" customHeight="1">
      <c r="A1142" s="108"/>
      <c r="J1142" s="194"/>
      <c r="K1142" s="193"/>
      <c r="L1142" s="194"/>
      <c r="M1142" s="193"/>
      <c r="N1142" s="194"/>
      <c r="O1142" s="194"/>
      <c r="P1142" s="194"/>
      <c r="Q1142" s="194"/>
      <c r="R1142" s="194"/>
      <c r="S1142" s="194"/>
    </row>
    <row r="1143" ht="15.75" customHeight="1">
      <c r="A1143" s="108"/>
      <c r="J1143" s="194"/>
      <c r="K1143" s="193"/>
      <c r="L1143" s="194"/>
      <c r="M1143" s="193"/>
      <c r="N1143" s="194"/>
      <c r="O1143" s="194"/>
      <c r="P1143" s="194"/>
      <c r="Q1143" s="194"/>
      <c r="R1143" s="194"/>
      <c r="S1143" s="194"/>
    </row>
    <row r="1144" ht="15.75" customHeight="1">
      <c r="A1144" s="108"/>
      <c r="J1144" s="194"/>
      <c r="K1144" s="193"/>
      <c r="L1144" s="194"/>
      <c r="M1144" s="193"/>
      <c r="N1144" s="194"/>
      <c r="O1144" s="194"/>
      <c r="P1144" s="194"/>
      <c r="Q1144" s="194"/>
      <c r="R1144" s="194"/>
      <c r="S1144" s="194"/>
    </row>
    <row r="1145" ht="15.75" customHeight="1">
      <c r="A1145" s="108"/>
      <c r="J1145" s="194"/>
      <c r="K1145" s="193"/>
      <c r="L1145" s="194"/>
      <c r="M1145" s="193"/>
      <c r="N1145" s="194"/>
      <c r="O1145" s="194"/>
      <c r="P1145" s="194"/>
      <c r="Q1145" s="194"/>
      <c r="R1145" s="194"/>
      <c r="S1145" s="194"/>
    </row>
    <row r="1146" ht="15.75" customHeight="1">
      <c r="A1146" s="108"/>
      <c r="J1146" s="194"/>
      <c r="K1146" s="193"/>
      <c r="L1146" s="194"/>
      <c r="M1146" s="193"/>
      <c r="N1146" s="194"/>
      <c r="O1146" s="194"/>
      <c r="P1146" s="194"/>
      <c r="Q1146" s="194"/>
      <c r="R1146" s="194"/>
      <c r="S1146" s="194"/>
    </row>
    <row r="1147" ht="15.75" customHeight="1">
      <c r="A1147" s="108"/>
      <c r="J1147" s="194"/>
      <c r="K1147" s="193"/>
      <c r="L1147" s="194"/>
      <c r="M1147" s="193"/>
      <c r="N1147" s="194"/>
      <c r="O1147" s="194"/>
      <c r="P1147" s="194"/>
      <c r="Q1147" s="194"/>
      <c r="R1147" s="194"/>
      <c r="S1147" s="194"/>
    </row>
    <row r="1148" ht="15.75" customHeight="1">
      <c r="A1148" s="108"/>
      <c r="J1148" s="194"/>
      <c r="K1148" s="193"/>
      <c r="L1148" s="194"/>
      <c r="M1148" s="193"/>
      <c r="N1148" s="194"/>
      <c r="O1148" s="194"/>
      <c r="P1148" s="194"/>
      <c r="Q1148" s="194"/>
      <c r="R1148" s="194"/>
      <c r="S1148" s="194"/>
    </row>
    <row r="1149" ht="15.75" customHeight="1">
      <c r="A1149" s="108"/>
      <c r="J1149" s="194"/>
      <c r="K1149" s="193"/>
      <c r="L1149" s="194"/>
      <c r="M1149" s="193"/>
      <c r="N1149" s="194"/>
      <c r="O1149" s="194"/>
      <c r="P1149" s="194"/>
      <c r="Q1149" s="194"/>
      <c r="R1149" s="194"/>
      <c r="S1149" s="194"/>
    </row>
    <row r="1150" ht="15.75" customHeight="1">
      <c r="A1150" s="108"/>
      <c r="J1150" s="194"/>
      <c r="K1150" s="193"/>
      <c r="L1150" s="194"/>
      <c r="M1150" s="193"/>
      <c r="N1150" s="194"/>
      <c r="O1150" s="194"/>
      <c r="P1150" s="194"/>
      <c r="Q1150" s="194"/>
      <c r="R1150" s="194"/>
      <c r="S1150" s="194"/>
    </row>
    <row r="1151" ht="15.75" customHeight="1">
      <c r="A1151" s="108"/>
      <c r="J1151" s="194"/>
      <c r="K1151" s="193"/>
      <c r="L1151" s="194"/>
      <c r="M1151" s="193"/>
      <c r="N1151" s="194"/>
      <c r="O1151" s="194"/>
      <c r="P1151" s="194"/>
      <c r="Q1151" s="194"/>
      <c r="R1151" s="194"/>
      <c r="S1151" s="194"/>
    </row>
    <row r="1152" ht="15.75" customHeight="1">
      <c r="A1152" s="108"/>
      <c r="J1152" s="194"/>
      <c r="K1152" s="193"/>
      <c r="L1152" s="194"/>
      <c r="M1152" s="193"/>
      <c r="N1152" s="194"/>
      <c r="O1152" s="194"/>
      <c r="P1152" s="194"/>
      <c r="Q1152" s="194"/>
      <c r="R1152" s="194"/>
      <c r="S1152" s="194"/>
    </row>
    <row r="1153" ht="15.75" customHeight="1">
      <c r="A1153" s="108"/>
      <c r="J1153" s="194"/>
      <c r="K1153" s="193"/>
      <c r="L1153" s="194"/>
      <c r="M1153" s="193"/>
      <c r="N1153" s="194"/>
      <c r="O1153" s="194"/>
      <c r="P1153" s="194"/>
      <c r="Q1153" s="194"/>
      <c r="R1153" s="194"/>
      <c r="S1153" s="194"/>
    </row>
    <row r="1154" ht="15.75" customHeight="1">
      <c r="A1154" s="108"/>
      <c r="J1154" s="194"/>
      <c r="K1154" s="193"/>
      <c r="L1154" s="194"/>
      <c r="M1154" s="193"/>
      <c r="N1154" s="194"/>
      <c r="O1154" s="194"/>
      <c r="P1154" s="194"/>
      <c r="Q1154" s="194"/>
      <c r="R1154" s="194"/>
      <c r="S1154" s="194"/>
    </row>
    <row r="1155" ht="15.75" customHeight="1">
      <c r="A1155" s="108"/>
      <c r="J1155" s="194"/>
      <c r="K1155" s="193"/>
      <c r="L1155" s="194"/>
      <c r="M1155" s="193"/>
      <c r="N1155" s="194"/>
      <c r="O1155" s="194"/>
      <c r="P1155" s="194"/>
      <c r="Q1155" s="194"/>
      <c r="R1155" s="194"/>
      <c r="S1155" s="194"/>
    </row>
    <row r="1156" ht="15.75" customHeight="1">
      <c r="A1156" s="108"/>
      <c r="J1156" s="194"/>
      <c r="K1156" s="193"/>
      <c r="L1156" s="194"/>
      <c r="M1156" s="193"/>
      <c r="N1156" s="194"/>
      <c r="O1156" s="194"/>
      <c r="P1156" s="194"/>
      <c r="Q1156" s="194"/>
      <c r="R1156" s="194"/>
      <c r="S1156" s="194"/>
    </row>
    <row r="1157" ht="15.75" customHeight="1">
      <c r="A1157" s="108"/>
      <c r="J1157" s="194"/>
      <c r="K1157" s="193"/>
      <c r="L1157" s="194"/>
      <c r="M1157" s="193"/>
      <c r="N1157" s="194"/>
      <c r="O1157" s="194"/>
      <c r="P1157" s="194"/>
      <c r="Q1157" s="194"/>
      <c r="R1157" s="194"/>
      <c r="S1157" s="194"/>
    </row>
    <row r="1158" ht="15.75" customHeight="1">
      <c r="A1158" s="108"/>
      <c r="J1158" s="194"/>
      <c r="K1158" s="193"/>
      <c r="L1158" s="194"/>
      <c r="M1158" s="193"/>
      <c r="N1158" s="194"/>
      <c r="O1158" s="194"/>
      <c r="P1158" s="194"/>
      <c r="Q1158" s="194"/>
      <c r="R1158" s="194"/>
      <c r="S1158" s="194"/>
    </row>
    <row r="1159" ht="15.75" customHeight="1">
      <c r="A1159" s="108"/>
      <c r="J1159" s="194"/>
      <c r="K1159" s="193"/>
      <c r="L1159" s="194"/>
      <c r="M1159" s="193"/>
      <c r="N1159" s="194"/>
      <c r="O1159" s="194"/>
      <c r="P1159" s="194"/>
      <c r="Q1159" s="194"/>
      <c r="R1159" s="194"/>
      <c r="S1159" s="194"/>
    </row>
    <row r="1160" ht="15.75" customHeight="1">
      <c r="A1160" s="108"/>
      <c r="J1160" s="194"/>
      <c r="K1160" s="193"/>
      <c r="L1160" s="194"/>
      <c r="M1160" s="193"/>
      <c r="N1160" s="194"/>
      <c r="O1160" s="194"/>
      <c r="P1160" s="194"/>
      <c r="Q1160" s="194"/>
      <c r="R1160" s="194"/>
      <c r="S1160" s="194"/>
    </row>
    <row r="1161" ht="15.75" customHeight="1">
      <c r="A1161" s="108"/>
      <c r="J1161" s="194"/>
      <c r="K1161" s="193"/>
      <c r="L1161" s="194"/>
      <c r="M1161" s="193"/>
      <c r="N1161" s="194"/>
      <c r="O1161" s="194"/>
      <c r="P1161" s="194"/>
      <c r="Q1161" s="194"/>
      <c r="R1161" s="194"/>
      <c r="S1161" s="194"/>
    </row>
    <row r="1162" ht="15.75" customHeight="1">
      <c r="A1162" s="108"/>
      <c r="J1162" s="194"/>
      <c r="K1162" s="193"/>
      <c r="L1162" s="194"/>
      <c r="M1162" s="193"/>
      <c r="N1162" s="194"/>
      <c r="O1162" s="194"/>
      <c r="P1162" s="194"/>
      <c r="Q1162" s="194"/>
      <c r="R1162" s="194"/>
      <c r="S1162" s="194"/>
    </row>
    <row r="1163" ht="15.75" customHeight="1">
      <c r="A1163" s="108"/>
      <c r="J1163" s="194"/>
      <c r="K1163" s="193"/>
      <c r="L1163" s="194"/>
      <c r="M1163" s="193"/>
      <c r="N1163" s="194"/>
      <c r="O1163" s="194"/>
      <c r="P1163" s="194"/>
      <c r="Q1163" s="194"/>
      <c r="R1163" s="194"/>
      <c r="S1163" s="194"/>
    </row>
    <row r="1164" ht="15.75" customHeight="1">
      <c r="A1164" s="108"/>
      <c r="J1164" s="194"/>
      <c r="K1164" s="193"/>
      <c r="L1164" s="194"/>
      <c r="M1164" s="193"/>
      <c r="N1164" s="194"/>
      <c r="O1164" s="194"/>
      <c r="P1164" s="194"/>
      <c r="Q1164" s="194"/>
      <c r="R1164" s="194"/>
      <c r="S1164" s="194"/>
    </row>
    <row r="1165" ht="15.75" customHeight="1">
      <c r="A1165" s="108"/>
      <c r="J1165" s="194"/>
      <c r="K1165" s="193"/>
      <c r="L1165" s="194"/>
      <c r="M1165" s="193"/>
      <c r="N1165" s="194"/>
      <c r="O1165" s="194"/>
      <c r="P1165" s="194"/>
      <c r="Q1165" s="194"/>
      <c r="R1165" s="194"/>
      <c r="S1165" s="194"/>
    </row>
    <row r="1166" ht="15.75" customHeight="1">
      <c r="A1166" s="108"/>
      <c r="J1166" s="194"/>
      <c r="K1166" s="193"/>
      <c r="L1166" s="194"/>
      <c r="M1166" s="193"/>
      <c r="N1166" s="194"/>
      <c r="O1166" s="194"/>
      <c r="P1166" s="194"/>
      <c r="Q1166" s="194"/>
      <c r="R1166" s="194"/>
      <c r="S1166" s="194"/>
    </row>
    <row r="1167" ht="15.75" customHeight="1">
      <c r="A1167" s="108"/>
      <c r="J1167" s="194"/>
      <c r="K1167" s="193"/>
      <c r="L1167" s="194"/>
      <c r="M1167" s="193"/>
      <c r="N1167" s="194"/>
      <c r="O1167" s="194"/>
      <c r="P1167" s="194"/>
      <c r="Q1167" s="194"/>
      <c r="R1167" s="194"/>
      <c r="S1167" s="194"/>
    </row>
    <row r="1168" ht="15.75" customHeight="1">
      <c r="A1168" s="108"/>
      <c r="J1168" s="194"/>
      <c r="K1168" s="193"/>
      <c r="L1168" s="194"/>
      <c r="M1168" s="193"/>
      <c r="N1168" s="194"/>
      <c r="O1168" s="194"/>
      <c r="P1168" s="194"/>
      <c r="Q1168" s="194"/>
      <c r="R1168" s="194"/>
      <c r="S1168" s="194"/>
    </row>
    <row r="1169" ht="15.75" customHeight="1">
      <c r="A1169" s="108"/>
      <c r="J1169" s="194"/>
      <c r="K1169" s="193"/>
      <c r="L1169" s="194"/>
      <c r="M1169" s="193"/>
      <c r="N1169" s="194"/>
      <c r="O1169" s="194"/>
      <c r="P1169" s="194"/>
      <c r="Q1169" s="194"/>
      <c r="R1169" s="194"/>
      <c r="S1169" s="194"/>
    </row>
    <row r="1170" ht="15.75" customHeight="1">
      <c r="A1170" s="108"/>
      <c r="J1170" s="194"/>
      <c r="K1170" s="193"/>
      <c r="L1170" s="194"/>
      <c r="M1170" s="193"/>
      <c r="N1170" s="194"/>
      <c r="O1170" s="194"/>
      <c r="P1170" s="194"/>
      <c r="Q1170" s="194"/>
      <c r="R1170" s="194"/>
      <c r="S1170" s="194"/>
    </row>
    <row r="1171" ht="15.75" customHeight="1">
      <c r="A1171" s="108"/>
      <c r="J1171" s="194"/>
      <c r="K1171" s="193"/>
      <c r="L1171" s="194"/>
      <c r="M1171" s="193"/>
      <c r="N1171" s="194"/>
      <c r="O1171" s="194"/>
      <c r="P1171" s="194"/>
      <c r="Q1171" s="194"/>
      <c r="R1171" s="194"/>
      <c r="S1171" s="194"/>
    </row>
    <row r="1172" ht="15.75" customHeight="1">
      <c r="A1172" s="108"/>
      <c r="J1172" s="194"/>
      <c r="K1172" s="193"/>
      <c r="L1172" s="194"/>
      <c r="M1172" s="193"/>
      <c r="N1172" s="194"/>
      <c r="O1172" s="194"/>
      <c r="P1172" s="194"/>
      <c r="Q1172" s="194"/>
      <c r="R1172" s="194"/>
      <c r="S1172" s="194"/>
    </row>
    <row r="1173" ht="15.75" customHeight="1">
      <c r="A1173" s="108"/>
      <c r="J1173" s="194"/>
      <c r="K1173" s="193"/>
      <c r="L1173" s="194"/>
      <c r="M1173" s="193"/>
      <c r="N1173" s="194"/>
      <c r="O1173" s="194"/>
      <c r="P1173" s="194"/>
      <c r="Q1173" s="194"/>
      <c r="R1173" s="194"/>
      <c r="S1173" s="194"/>
    </row>
    <row r="1174" ht="15.75" customHeight="1">
      <c r="A1174" s="108"/>
      <c r="J1174" s="194"/>
      <c r="K1174" s="193"/>
      <c r="L1174" s="194"/>
      <c r="M1174" s="193"/>
      <c r="N1174" s="194"/>
      <c r="O1174" s="194"/>
      <c r="P1174" s="194"/>
      <c r="Q1174" s="194"/>
      <c r="R1174" s="194"/>
      <c r="S1174" s="194"/>
    </row>
    <row r="1175" ht="15.75" customHeight="1">
      <c r="A1175" s="108"/>
      <c r="J1175" s="194"/>
      <c r="K1175" s="193"/>
      <c r="L1175" s="194"/>
      <c r="M1175" s="193"/>
      <c r="N1175" s="194"/>
      <c r="O1175" s="194"/>
      <c r="P1175" s="194"/>
      <c r="Q1175" s="194"/>
      <c r="R1175" s="194"/>
      <c r="S1175" s="194"/>
    </row>
  </sheetData>
  <mergeCells count="2">
    <mergeCell ref="B4:I4"/>
    <mergeCell ref="J4:S4"/>
  </mergeCells>
  <printOptions/>
  <pageMargins bottom="0.75" footer="0.0" header="0.0" left="0.7" right="0.7" top="0.75"/>
  <pageSetup orientation="landscape"/>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2015-06-05T18:17:20Z</dcterms:created>
  <dc:creator>Tuấn Anh Trần Đặng</dc:creator>
</cp:coreProperties>
</file>